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ap" sheetId="1" r:id="rId5"/>
    <sheet state="visible" name="rajal cluster icd10_web20260922" sheetId="2" r:id="rId6"/>
    <sheet state="visible" name="rajal cluster icd9cm_web2026092" sheetId="3" r:id="rId7"/>
    <sheet state="visible" name="ranap cluster icd9cm_web2026092" sheetId="4" r:id="rId8"/>
    <sheet state="visible" name="ranap cluster icd10_web20260922" sheetId="5" r:id="rId9"/>
    <sheet state="visible" name="rajal" sheetId="6" r:id="rId10"/>
    <sheet state="visible" name="ip op cluster" sheetId="7" r:id="rId11"/>
    <sheet state="visible" name="ranap cluster" sheetId="8" r:id="rId12"/>
    <sheet state="visible" name="rajal cluster" sheetId="9" r:id="rId13"/>
    <sheet state="visible" name="ip prosedur-14 okt-15 juni 2026" sheetId="10" r:id="rId14"/>
    <sheet state="visible" name="ip prosedur-2025" sheetId="11" r:id="rId15"/>
    <sheet state="visible" name="proc" sheetId="12" r:id="rId16"/>
    <sheet state="visible" name="tarif idrg" sheetId="13" r:id="rId17"/>
    <sheet state="visible" name="Sheet10" sheetId="14" r:id="rId18"/>
  </sheets>
  <definedNames>
    <definedName hidden="1" localSheetId="0" name="_xlnm._FilterDatabase">ranap!$A$1:$D$413</definedName>
    <definedName hidden="1" localSheetId="4" name="_xlnm._FilterDatabase">'ranap cluster icd10_web20260922'!$A$1:$Z$999</definedName>
    <definedName hidden="1" localSheetId="5" name="_xlnm._FilterDatabase">rajal!$A$1:$D$221</definedName>
    <definedName hidden="1" localSheetId="6" name="_xlnm._FilterDatabase">'ip op cluster'!$A$1:$S$413</definedName>
    <definedName hidden="1" localSheetId="8" name="_xlnm._FilterDatabase">'rajal cluster'!$A$1:$V$206</definedName>
    <definedName hidden="1" localSheetId="9" name="_xlnm._FilterDatabase">'ip prosedur-14 okt-15 juni 2026'!$A$1:$H$25996</definedName>
    <definedName hidden="1" localSheetId="10" name="_xlnm._FilterDatabase">'ip prosedur-2025'!$A$1:$H$3945</definedName>
    <definedName hidden="1" localSheetId="11" name="_xlnm._FilterDatabase">proc!$A$1:$D$4879</definedName>
    <definedName hidden="1" localSheetId="12" name="_xlnm._FilterDatabase">'tarif idrg'!$A$1:$U$1365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0 = Non Surgical
1 - 6 = Surgical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0 = Non Surgical
1 - 6 = Surgical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0 = Non Surgical
1 - 6 = Surgical
</t>
      </text>
    </comment>
  </commentList>
</comments>
</file>

<file path=xl/sharedStrings.xml><?xml version="1.0" encoding="utf-8"?>
<sst xmlns="http://schemas.openxmlformats.org/spreadsheetml/2006/main" count="95232" uniqueCount="47360">
  <si>
    <t>Cluster Type</t>
  </si>
  <si>
    <t>Cluster Code</t>
  </si>
  <si>
    <t>Cluster Description</t>
  </si>
  <si>
    <t>ICD-9-CM Code</t>
  </si>
  <si>
    <t>ICD-9-CM Description</t>
  </si>
  <si>
    <t>PDC</t>
  </si>
  <si>
    <t>P17KL</t>
  </si>
  <si>
    <t>ERCP Diagnostic</t>
  </si>
  <si>
    <t>P17AA</t>
  </si>
  <si>
    <t>Pancreas, Liver Resection &amp; Shunt Proc.</t>
  </si>
  <si>
    <t>PD</t>
  </si>
  <si>
    <t>Endoscopic retrograde cholangiopancreatography [ERCP]</t>
  </si>
  <si>
    <t>Endoscopic retrograde cholangiography [ERC]</t>
  </si>
  <si>
    <t>Other closed [endoscopic] biopsy of biliary duct or sphincter of Oddi</t>
  </si>
  <si>
    <t>acasc</t>
  </si>
  <si>
    <t>Pressure measurement of sphincter of Oddi</t>
  </si>
  <si>
    <t>PDC P17AA Pancreas, Liver Resection &amp; Shunt Proc.</t>
  </si>
  <si>
    <t>Endoscopic retrograde pancreatography [ERP]</t>
  </si>
  <si>
    <t>P17KJ</t>
  </si>
  <si>
    <t>50.22</t>
  </si>
  <si>
    <t>Other Hepatobiliary Major Proc.</t>
  </si>
  <si>
    <t>Partial hepatectomy</t>
  </si>
  <si>
    <t>50.3</t>
  </si>
  <si>
    <t>Lobectomy of liver</t>
  </si>
  <si>
    <t>Closed (percutaneous) [needle] biopsy of liver</t>
  </si>
  <si>
    <t>50.4</t>
  </si>
  <si>
    <t>Total hepatectomy</t>
  </si>
  <si>
    <t>50.51</t>
  </si>
  <si>
    <t>Auxiliary liver transplant</t>
  </si>
  <si>
    <t>50.59</t>
  </si>
  <si>
    <t>Other transplant of liver</t>
  </si>
  <si>
    <t>Other diagnostic procedures on liver</t>
  </si>
  <si>
    <t>50.61</t>
  </si>
  <si>
    <t>Closure of laceration of liver</t>
  </si>
  <si>
    <t>ICD-10 Code</t>
  </si>
  <si>
    <t>50.69</t>
  </si>
  <si>
    <t>ICD-10-Description</t>
  </si>
  <si>
    <t>Percutaneous aspiration of liver</t>
  </si>
  <si>
    <t>Other repair of liver</t>
  </si>
  <si>
    <t>50.93</t>
  </si>
  <si>
    <t>Localized perfusion of liver</t>
  </si>
  <si>
    <t>D17AA</t>
  </si>
  <si>
    <t>52.3</t>
  </si>
  <si>
    <t>Chirosis And Alcholic Hepatitis</t>
  </si>
  <si>
    <t>Marsupialization of pancreatic cyst</t>
  </si>
  <si>
    <t>52.4</t>
  </si>
  <si>
    <t>Internal drainage of pancreatic cyst</t>
  </si>
  <si>
    <t>52.51</t>
  </si>
  <si>
    <t>Proximal pancreatectomy</t>
  </si>
  <si>
    <t>Other injection of therapeutic substance into liver</t>
  </si>
  <si>
    <t>52.52</t>
  </si>
  <si>
    <t>Distal pancreatectomy</t>
  </si>
  <si>
    <t>52.53</t>
  </si>
  <si>
    <t>Radical subtotal pancreatectomy</t>
  </si>
  <si>
    <t>Percutaneous aspiration of gallbladder</t>
  </si>
  <si>
    <t>Alcoholic fatty liver</t>
  </si>
  <si>
    <t>52.59</t>
  </si>
  <si>
    <t>Other partial pancreatectomy</t>
  </si>
  <si>
    <t>52.6</t>
  </si>
  <si>
    <t>Total pancreatectomy</t>
  </si>
  <si>
    <t>Percutaneous biopsy of gallbladder or bile ducts</t>
  </si>
  <si>
    <t>52.7</t>
  </si>
  <si>
    <t>Radical pancreaticoduodenectomy</t>
  </si>
  <si>
    <t>Alcoholic hepatitis</t>
  </si>
  <si>
    <t>52.80</t>
  </si>
  <si>
    <t>Pancreatic transplant, not otherwise specified</t>
  </si>
  <si>
    <t>Other diagnostic procedures on biliary tract</t>
  </si>
  <si>
    <t>52.81</t>
  </si>
  <si>
    <t>Reimplantation of pancreatic tissue</t>
  </si>
  <si>
    <t>52.82</t>
  </si>
  <si>
    <t>Homotransplant of pancreas</t>
  </si>
  <si>
    <t>Alcoholic fibrosis and sclerosis of liver</t>
  </si>
  <si>
    <t>52.83</t>
  </si>
  <si>
    <t>Percutaneous extraction of common duct stones</t>
  </si>
  <si>
    <t>Heterotransplant of pancreas</t>
  </si>
  <si>
    <t>52.84</t>
  </si>
  <si>
    <t>Autotransplantation of cells of Islets of Langerhans</t>
  </si>
  <si>
    <t>Alcoholic cirrhosis of liver</t>
  </si>
  <si>
    <t>52.85</t>
  </si>
  <si>
    <t>Allotransplantation of cells of Islets of Langerhans</t>
  </si>
  <si>
    <t>Other percutaneous procedures on biliary tract</t>
  </si>
  <si>
    <t>52.86</t>
  </si>
  <si>
    <t>Transplantation of cells of Islets of Langerhans, not otherwise specified</t>
  </si>
  <si>
    <t>52.92</t>
  </si>
  <si>
    <t>Cannulation of pancreatic duct</t>
  </si>
  <si>
    <t>Closed [aspiration] [needle] [percutaneous] biopsy of pancreas</t>
  </si>
  <si>
    <t>Alcoholic hepatic failure</t>
  </si>
  <si>
    <t>PDC P17AB Biliary Tract Proc.</t>
  </si>
  <si>
    <t>51.01</t>
  </si>
  <si>
    <t>Closed [endoscopic] biopsy of pancreatic duct</t>
  </si>
  <si>
    <t>51.31</t>
  </si>
  <si>
    <t>Anastomosis of gallbladder to hepatic ducts</t>
  </si>
  <si>
    <t>Alcoholic liver disease, unspecified</t>
  </si>
  <si>
    <t>51.32</t>
  </si>
  <si>
    <t>Anastomosis of gallbladder to intestine</t>
  </si>
  <si>
    <t>Other diagnostic procedures on pancreas</t>
  </si>
  <si>
    <t>51.33</t>
  </si>
  <si>
    <t>Acute and subacute hepatic failure</t>
  </si>
  <si>
    <t>Anastomosis of gallbladder to pancreas</t>
  </si>
  <si>
    <t>51.34</t>
  </si>
  <si>
    <t>Anastomosis of gallbladder to stomach</t>
  </si>
  <si>
    <t>Closed [percutaneous] [needle] biopsy of intra-abdominal mass</t>
  </si>
  <si>
    <t>Chronic hepatic failure</t>
  </si>
  <si>
    <t>Intraoperative cholangiogram</t>
  </si>
  <si>
    <t>P17KH</t>
  </si>
  <si>
    <t>Other Hepatobiliary Minor Proc.</t>
  </si>
  <si>
    <t>Hepatic failure, unspecified</t>
  </si>
  <si>
    <t>51.35</t>
  </si>
  <si>
    <t>Other gallbladder anastomosis</t>
  </si>
  <si>
    <t>Other operations on liver</t>
  </si>
  <si>
    <t>51.36</t>
  </si>
  <si>
    <t>Choledochoenterostomy</t>
  </si>
  <si>
    <t>51.37</t>
  </si>
  <si>
    <t>Hepatic fibrosis</t>
  </si>
  <si>
    <t>Anastomosis of hepatic duct to gastrointestinal tract</t>
  </si>
  <si>
    <t>51.39</t>
  </si>
  <si>
    <t>Other bile duct anastomosis</t>
  </si>
  <si>
    <t>Irrigation of cholecystostomy and other biliary tube</t>
  </si>
  <si>
    <t>51.41</t>
  </si>
  <si>
    <t>Hepatic sclerosis</t>
  </si>
  <si>
    <t>Common duct exploration for removal of calculus</t>
  </si>
  <si>
    <t>51.42</t>
  </si>
  <si>
    <t>Common duct exploration for relief of other obstruction</t>
  </si>
  <si>
    <t>51.43</t>
  </si>
  <si>
    <t>Insertion of choledochohepatic tube for decompression</t>
  </si>
  <si>
    <t>Irrigation of pancreatic tube</t>
  </si>
  <si>
    <t>Hepatic fibrosis with hepatic sclerosis</t>
  </si>
  <si>
    <t>51.49</t>
  </si>
  <si>
    <t>Incision of other bile ducts for relief of obstruction</t>
  </si>
  <si>
    <t>51.51</t>
  </si>
  <si>
    <t>Exploration of common duct</t>
  </si>
  <si>
    <t>51.59</t>
  </si>
  <si>
    <t>Other incision of other bile duct</t>
  </si>
  <si>
    <t>Primary biliary cirrhosis</t>
  </si>
  <si>
    <t>Removal of cholecystostomy tube</t>
  </si>
  <si>
    <t>51.61</t>
  </si>
  <si>
    <t>Excision of cystic duct remnant</t>
  </si>
  <si>
    <t>51.62</t>
  </si>
  <si>
    <t>Excision of ampulla of vater (with reimplantation of common duct)</t>
  </si>
  <si>
    <t>51.63</t>
  </si>
  <si>
    <t>Secondary biliary cirrhosis</t>
  </si>
  <si>
    <t>Removal of t-tube, other bile duct tube, or liver tube</t>
  </si>
  <si>
    <t>Other excision of common duct</t>
  </si>
  <si>
    <t>51.64</t>
  </si>
  <si>
    <t>Endoscopic excision or destruction of lesion of biliary ducts or sphincter of Oddi</t>
  </si>
  <si>
    <t>51.69</t>
  </si>
  <si>
    <t>Removal of pancreatic tube or drain</t>
  </si>
  <si>
    <t>Excision of other bile duct</t>
  </si>
  <si>
    <t>Biliary cirrhosis, unspecified</t>
  </si>
  <si>
    <t>AX</t>
  </si>
  <si>
    <t>17PBX</t>
  </si>
  <si>
    <t>51.71</t>
  </si>
  <si>
    <t>Laparoscopic Procedures</t>
  </si>
  <si>
    <t>Simple suture of common bile duct</t>
  </si>
  <si>
    <t>51.72</t>
  </si>
  <si>
    <t>Choledochoplasty</t>
  </si>
  <si>
    <t>Laparoscopic liver resection (IM)</t>
  </si>
  <si>
    <t>51.79</t>
  </si>
  <si>
    <t>Other and unspecified cirrhosis of liver</t>
  </si>
  <si>
    <t>Repair of other bile ducts</t>
  </si>
  <si>
    <t>51.91</t>
  </si>
  <si>
    <t>Repair of laceration of gallbladder</t>
  </si>
  <si>
    <t>51.93</t>
  </si>
  <si>
    <t>Closure of other biliary fistula</t>
  </si>
  <si>
    <t>Laparoscopic partial pancreatectomy (IM)</t>
  </si>
  <si>
    <t>51.94</t>
  </si>
  <si>
    <t>Portal hypertension</t>
  </si>
  <si>
    <t>Revision of anastomosis of biliary tract</t>
  </si>
  <si>
    <t>51.96</t>
  </si>
  <si>
    <t>Laparoscopic total pancreatectomy (IM)</t>
  </si>
  <si>
    <t>51.98</t>
  </si>
  <si>
    <t>Laparoscopic pancreaticoduodenectomy (IM)</t>
  </si>
  <si>
    <t>Hepatorenal syndrome</t>
  </si>
  <si>
    <t>17PCX</t>
  </si>
  <si>
    <t>PDC P17AC Pancreas &amp; Liver Proc. except Resection</t>
  </si>
  <si>
    <t>Closed Common Duct Exploration Procedures</t>
  </si>
  <si>
    <t>D17AB</t>
  </si>
  <si>
    <t>Malignancy Of Hepatobiliary Or Pancreas</t>
  </si>
  <si>
    <t>17.63</t>
  </si>
  <si>
    <t>Laser interstitial thermal therapy [LITT] of lesion or tissue of liver under guidance</t>
  </si>
  <si>
    <t>50.14</t>
  </si>
  <si>
    <t>Laparoscopic liver biopsy</t>
  </si>
  <si>
    <t>Malignant neoplasm, liver cell carcinoma</t>
  </si>
  <si>
    <t>Malignant neoplasm, intrahepatic bile duct carcinoma</t>
  </si>
  <si>
    <t>50.21</t>
  </si>
  <si>
    <t>Marsupialization of lesion of liver</t>
  </si>
  <si>
    <t>50.23</t>
  </si>
  <si>
    <t>Open ablation of liver lesion or tissue</t>
  </si>
  <si>
    <t>Malignant neoplasm, hepatoblastoma</t>
  </si>
  <si>
    <t>50.24</t>
  </si>
  <si>
    <t>Percutaneous ablation of liver lesion or tissue</t>
  </si>
  <si>
    <t>50.25</t>
  </si>
  <si>
    <t>Laparoscopic ablation of liver lesion or tissue</t>
  </si>
  <si>
    <t>Malignant neoplasm, angiosarcoma of liver</t>
  </si>
  <si>
    <t>P17AB</t>
  </si>
  <si>
    <t>50.26</t>
  </si>
  <si>
    <t>Biliary Tract Proc.</t>
  </si>
  <si>
    <t>Other and unspecified ablation of liver lesion or tissue</t>
  </si>
  <si>
    <t>50.29</t>
  </si>
  <si>
    <t>Other destruction of lesion of liver</t>
  </si>
  <si>
    <t>51.02</t>
  </si>
  <si>
    <t>Endoscopic dilation of ampulla and biliary duct</t>
  </si>
  <si>
    <t>Malignant neoplasm, other sarcomas of liver</t>
  </si>
  <si>
    <t>Trocar cholecystostomy</t>
  </si>
  <si>
    <t>51.03</t>
  </si>
  <si>
    <t>Other cholecystostomy</t>
  </si>
  <si>
    <t>51.04</t>
  </si>
  <si>
    <t>Other cholecystotomy</t>
  </si>
  <si>
    <t>Endoscopic sphincterotomy and papillotomy</t>
  </si>
  <si>
    <t>51.13</t>
  </si>
  <si>
    <t>Open biopsy of gallbladder or bile ducts</t>
  </si>
  <si>
    <t>Malignant neoplasm, other specified carcinomas of liver</t>
  </si>
  <si>
    <t>51.19</t>
  </si>
  <si>
    <t>PDC P17AD Laparoroscopic Cholecystectomy Proc.</t>
  </si>
  <si>
    <t>51.23</t>
  </si>
  <si>
    <t>Endoscopic insertion of nasobiliary drainage tube</t>
  </si>
  <si>
    <t>Malignant neoplasm, liver, unspecified</t>
  </si>
  <si>
    <t>Laparoscopic cholecystectomy</t>
  </si>
  <si>
    <t>51.24</t>
  </si>
  <si>
    <t>Laparoscopic partial cholecystectomy</t>
  </si>
  <si>
    <t>Endoscopic insertion of stent (tube) into bile duct</t>
  </si>
  <si>
    <t>PDC P17AE Cholecystectomy Proc.</t>
  </si>
  <si>
    <t>Malignant neoplasm of gallbladder</t>
  </si>
  <si>
    <t>51.21</t>
  </si>
  <si>
    <t>Other partial cholecystectomy</t>
  </si>
  <si>
    <t>51.22</t>
  </si>
  <si>
    <t>Cholecystectomy</t>
  </si>
  <si>
    <t>Endoscopic removal of stone(s) from biliary tract</t>
  </si>
  <si>
    <t>PDC P17AF Hepatobiliary Diagnostic Proc.</t>
  </si>
  <si>
    <t>Malignant neoplasm, extrahepatic bile duct</t>
  </si>
  <si>
    <t>50.13</t>
  </si>
  <si>
    <t>Transjugular liver biopsy</t>
  </si>
  <si>
    <t>51.12</t>
  </si>
  <si>
    <t>Malignant neoplasm, ampulla of vater</t>
  </si>
  <si>
    <t>52.11</t>
  </si>
  <si>
    <t>52.12</t>
  </si>
  <si>
    <t>Open biopsy of pancreas</t>
  </si>
  <si>
    <t>52.19</t>
  </si>
  <si>
    <t>17PDX</t>
  </si>
  <si>
    <t>Malignant neoplasm, overlapping lesion of biliary tract</t>
  </si>
  <si>
    <t>87.53</t>
  </si>
  <si>
    <t>PDC P17AG Other Hepatobiliary &amp; Pancreas Proc.</t>
  </si>
  <si>
    <t>Laparoscopy</t>
  </si>
  <si>
    <t>38.86</t>
  </si>
  <si>
    <t>Other surgical occlusion of vessels, abdominal arteries</t>
  </si>
  <si>
    <t>50.0</t>
  </si>
  <si>
    <t>Hepatotomy</t>
  </si>
  <si>
    <t>50.11</t>
  </si>
  <si>
    <t>Malignant neoplasm, biliary tract, unspecified</t>
  </si>
  <si>
    <t>50.12</t>
  </si>
  <si>
    <t>Open biopsy of liver</t>
  </si>
  <si>
    <t>50.19</t>
  </si>
  <si>
    <t>Percutaneous hepatic cholangiogram</t>
  </si>
  <si>
    <t>Malignant neoplasm, head of pancreas</t>
  </si>
  <si>
    <t>50.91</t>
  </si>
  <si>
    <t>50.92</t>
  </si>
  <si>
    <t>Intravenous cholangiogram</t>
  </si>
  <si>
    <t>Extracorporeal hepatic assistance</t>
  </si>
  <si>
    <t>50.94</t>
  </si>
  <si>
    <t>Malignant neoplasm, body of pancreas</t>
  </si>
  <si>
    <t>50.99</t>
  </si>
  <si>
    <t>Other cholangiogram</t>
  </si>
  <si>
    <t>51.92</t>
  </si>
  <si>
    <t>Closure of cholecystostomy</t>
  </si>
  <si>
    <t>Malignant neoplasm, tail of pancreas</t>
  </si>
  <si>
    <t>51.99</t>
  </si>
  <si>
    <t>Other biliary tract x-ray</t>
  </si>
  <si>
    <t>Other operations on biliary tract</t>
  </si>
  <si>
    <t>52.01</t>
  </si>
  <si>
    <t>Drainage of pancreatic cyst by catheter</t>
  </si>
  <si>
    <t>52.09</t>
  </si>
  <si>
    <t>Contrast pancreatogram</t>
  </si>
  <si>
    <t>Malignant neoplasm, pancreatic duct</t>
  </si>
  <si>
    <t>Other pancreatotomy</t>
  </si>
  <si>
    <t>52.22</t>
  </si>
  <si>
    <t>Other excision or destruction of lesion or tissue of pancreas or pancreatic duct</t>
  </si>
  <si>
    <t>52.95</t>
  </si>
  <si>
    <t>Computerized axial tomography of abdomen</t>
  </si>
  <si>
    <t>Other repair of pancreas</t>
  </si>
  <si>
    <t>Malignant neoplasm, endocrine pancreas</t>
  </si>
  <si>
    <t>52.99</t>
  </si>
  <si>
    <t>Other operations on pancreas</t>
  </si>
  <si>
    <t>96.41</t>
  </si>
  <si>
    <t>Other abdomen tomography</t>
  </si>
  <si>
    <t>96.42</t>
  </si>
  <si>
    <t>Malignant neoplasm, other parts of pancreas</t>
  </si>
  <si>
    <t>Abdominal lymphangiogram</t>
  </si>
  <si>
    <t>97.54</t>
  </si>
  <si>
    <t>97.55</t>
  </si>
  <si>
    <t>Arteriography of other intra-abdominal arteries</t>
  </si>
  <si>
    <t>Malignant neoplasm, overlapping lesion of pancreas</t>
  </si>
  <si>
    <t>97.56</t>
  </si>
  <si>
    <t>98.52</t>
  </si>
  <si>
    <t>Extracorporeal shockwave lithotripsy [ESWL] of the gallbladder and/or bile duct</t>
  </si>
  <si>
    <t>99.15</t>
  </si>
  <si>
    <t>Parenteral infusion of concentrated nutritional substances</t>
  </si>
  <si>
    <t>Malignant neoplasm, pancreas, unspecified</t>
  </si>
  <si>
    <t>PDC P17AH ERCP w Therapeutic Procedures</t>
  </si>
  <si>
    <t>51.81</t>
  </si>
  <si>
    <t>Dilation of sphincter of Oddi</t>
  </si>
  <si>
    <t>51.82</t>
  </si>
  <si>
    <t>Phlebography of the portal venous system using contrast material</t>
  </si>
  <si>
    <t>Pancreatic sphincterotomy</t>
  </si>
  <si>
    <t>Secondary malignant neoplasm of liver</t>
  </si>
  <si>
    <t>51.83</t>
  </si>
  <si>
    <t>Pancreatic sphincteroplasty</t>
  </si>
  <si>
    <t>51.84</t>
  </si>
  <si>
    <t>Diagnostic ultrasound of digestive system</t>
  </si>
  <si>
    <t>Carcinoma in situ of liver, gallbladder and bile ducts</t>
  </si>
  <si>
    <t>51.85</t>
  </si>
  <si>
    <t>51.86</t>
  </si>
  <si>
    <t>Magnetic resonance imaging of other and unspecified sites</t>
  </si>
  <si>
    <t>51.87</t>
  </si>
  <si>
    <t>51.88</t>
  </si>
  <si>
    <t>Liver scan and radioisotope function study</t>
  </si>
  <si>
    <t>51.89</t>
  </si>
  <si>
    <t>Other operations on sphincter of Oddi</t>
  </si>
  <si>
    <t>51.95</t>
  </si>
  <si>
    <t>Removal of prosthetic device from bile duct</t>
  </si>
  <si>
    <t>Bone scan</t>
  </si>
  <si>
    <t>Neoplasm of uncertain or unknown behaviour of liver, gallbladder and bile ducts</t>
  </si>
  <si>
    <t>52.21</t>
  </si>
  <si>
    <t>Endoscopic excision or destruction of lesion or tissue of pancreatic duct</t>
  </si>
  <si>
    <t>D17AC</t>
  </si>
  <si>
    <t>52.93</t>
  </si>
  <si>
    <t>Disorder Of Pancreas, Except Malignancy</t>
  </si>
  <si>
    <t>Endoscopic insertion of stent (tube) into pancreatic duct</t>
  </si>
  <si>
    <t>52.94</t>
  </si>
  <si>
    <t>Endoscopic removal of stone(s) from pancreatic duct</t>
  </si>
  <si>
    <t>Total body scan</t>
  </si>
  <si>
    <t>Mumps pancreatitis</t>
  </si>
  <si>
    <t>52.96</t>
  </si>
  <si>
    <t>Anastomosis of pancreas</t>
  </si>
  <si>
    <t>52.97</t>
  </si>
  <si>
    <t>Benign neoplasm, pancreas</t>
  </si>
  <si>
    <t>Endoscopic insertion of nasopancreatic drainage tube</t>
  </si>
  <si>
    <t>52.98</t>
  </si>
  <si>
    <t>Endoscopic dilation of pancreatic duct</t>
  </si>
  <si>
    <t>97.05</t>
  </si>
  <si>
    <t>Replacement of stent (tube) in biliary or pancreatic duct</t>
  </si>
  <si>
    <t>Idiopathic acute pancreatitis</t>
  </si>
  <si>
    <t>PDC P17AJ ERCP Procedures</t>
  </si>
  <si>
    <t>51.10</t>
  </si>
  <si>
    <t>51.11</t>
  </si>
  <si>
    <t>Biliary acute pancreatitis</t>
  </si>
  <si>
    <t>51.14</t>
  </si>
  <si>
    <t>51.15</t>
  </si>
  <si>
    <t>52.13</t>
  </si>
  <si>
    <t>Alcohol-induced acute pancreatitis</t>
  </si>
  <si>
    <t>52.14</t>
  </si>
  <si>
    <t>46.21</t>
  </si>
  <si>
    <t>Temporary ileostomy</t>
  </si>
  <si>
    <t>Drug-induced acute pancreatitis</t>
  </si>
  <si>
    <t>46.22</t>
  </si>
  <si>
    <t>Continent ileostomy</t>
  </si>
  <si>
    <t>46.23</t>
  </si>
  <si>
    <t>Other permanent ileostomy</t>
  </si>
  <si>
    <t>Other acute pancreatitis</t>
  </si>
  <si>
    <t>46.50</t>
  </si>
  <si>
    <t>Closure of intestinal stoma, not otherwise specified</t>
  </si>
  <si>
    <t>46.51</t>
  </si>
  <si>
    <t>Closure of stoma of small intestine</t>
  </si>
  <si>
    <t>46.52</t>
  </si>
  <si>
    <t>P17AC</t>
  </si>
  <si>
    <t>Closure of stoma of large intestine</t>
  </si>
  <si>
    <t>Pancreas &amp; Liver Proc. except Resection</t>
  </si>
  <si>
    <t>Acute pancreatitis, unspecified</t>
  </si>
  <si>
    <t>46.73</t>
  </si>
  <si>
    <t>Suture of laceration of small intestine, except duodenum</t>
  </si>
  <si>
    <t>46.74</t>
  </si>
  <si>
    <t>Closure of fistula of small intestine, except duodenum</t>
  </si>
  <si>
    <t>46.75</t>
  </si>
  <si>
    <t>Suture of laceration of large intestine</t>
  </si>
  <si>
    <t>Alcohol-induced chronic pancreatitis</t>
  </si>
  <si>
    <t>46.76</t>
  </si>
  <si>
    <t>Closure of fistula of large intestine</t>
  </si>
  <si>
    <t>46.79</t>
  </si>
  <si>
    <t>Other repair of intestine</t>
  </si>
  <si>
    <t>46.91</t>
  </si>
  <si>
    <t>Myotomy of sigmoid colon</t>
  </si>
  <si>
    <t>Other chronic pancreatitis</t>
  </si>
  <si>
    <t>46.93</t>
  </si>
  <si>
    <t>Revision of anastomosis of small intestine</t>
  </si>
  <si>
    <t>46.94</t>
  </si>
  <si>
    <t>Revision of anastomosis of large intestine</t>
  </si>
  <si>
    <t>Cyst of pancreas</t>
  </si>
  <si>
    <t>46.97</t>
  </si>
  <si>
    <t>Transplant of intestine</t>
  </si>
  <si>
    <t>46.99</t>
  </si>
  <si>
    <t>Other operations on intestines</t>
  </si>
  <si>
    <t>47.92</t>
  </si>
  <si>
    <t>Pseudocyst of pancreas</t>
  </si>
  <si>
    <t>Closure of appendiceal fistula</t>
  </si>
  <si>
    <t>48.1</t>
  </si>
  <si>
    <t>Proctostomy</t>
  </si>
  <si>
    <t>48.71</t>
  </si>
  <si>
    <t>Suture of laceration of rectum</t>
  </si>
  <si>
    <t>48.72</t>
  </si>
  <si>
    <t>Other specified diseases of pancreas</t>
  </si>
  <si>
    <t>Closure of proctostomy</t>
  </si>
  <si>
    <t>48.74</t>
  </si>
  <si>
    <t>Rectorectostomy</t>
  </si>
  <si>
    <t>48.75</t>
  </si>
  <si>
    <t>Abdominal proctopexy</t>
  </si>
  <si>
    <t>57.83</t>
  </si>
  <si>
    <t>Disease of pancreas, unspecified</t>
  </si>
  <si>
    <t>Repair of fistula involving bladder and intestine</t>
  </si>
  <si>
    <t>68.8</t>
  </si>
  <si>
    <t>Pelvic evisceration</t>
  </si>
  <si>
    <t>69.42</t>
  </si>
  <si>
    <t>Closure of fistula of uterus</t>
  </si>
  <si>
    <t>Annular pancreas</t>
  </si>
  <si>
    <t>70.50</t>
  </si>
  <si>
    <t>Repair of cystocele and rectocele</t>
  </si>
  <si>
    <t>70.52</t>
  </si>
  <si>
    <t>Repair of rectocele</t>
  </si>
  <si>
    <t>70.53</t>
  </si>
  <si>
    <t>Repair of cystocele and rectocele with graft or prosthesis</t>
  </si>
  <si>
    <t>70.55</t>
  </si>
  <si>
    <t>Congenital pancreatic cyst</t>
  </si>
  <si>
    <t>Repair of rectocele with graft or prosthesis</t>
  </si>
  <si>
    <t>70.72</t>
  </si>
  <si>
    <t>Repair of colovaginal fistula</t>
  </si>
  <si>
    <t>70.73</t>
  </si>
  <si>
    <t>Repair of rectovaginal fistula</t>
  </si>
  <si>
    <t>70.74</t>
  </si>
  <si>
    <t>Injury of pancreas, without open wound into cavity</t>
  </si>
  <si>
    <t>Repair of other vaginoenteric fistula</t>
  </si>
  <si>
    <t>70.75</t>
  </si>
  <si>
    <t>Repair of other fistula of vagina</t>
  </si>
  <si>
    <t>42.01</t>
  </si>
  <si>
    <t>Incision of esophageal web</t>
  </si>
  <si>
    <t>42.09</t>
  </si>
  <si>
    <t>Injury of pancreas, with open wound into cavity</t>
  </si>
  <si>
    <t>Other incision of esophagus</t>
  </si>
  <si>
    <t>D17AD</t>
  </si>
  <si>
    <t>42.10</t>
  </si>
  <si>
    <t>Disorder Of Liver, Except Malignancy , Cirhosis, Alcoholic Hepatitis</t>
  </si>
  <si>
    <t>Esophagostomy, not otherwise specified</t>
  </si>
  <si>
    <t>42.11</t>
  </si>
  <si>
    <t>Cervical esophagostomy</t>
  </si>
  <si>
    <t>42.12</t>
  </si>
  <si>
    <t>Amoebic liver abscess</t>
  </si>
  <si>
    <t>Exteriorization of esophageal pouch</t>
  </si>
  <si>
    <t>42.19</t>
  </si>
  <si>
    <t>Other external fistulization of esophagus</t>
  </si>
  <si>
    <t>42.21</t>
  </si>
  <si>
    <t>Operative esophagoscopy by incision</t>
  </si>
  <si>
    <t>Hepatitis a with hepatic coma</t>
  </si>
  <si>
    <t>42.25</t>
  </si>
  <si>
    <t>Open biopsy of esophagus</t>
  </si>
  <si>
    <t>42.31</t>
  </si>
  <si>
    <t>Local excision of esophageal diverticulum</t>
  </si>
  <si>
    <t>Hepatitis a without hepatic coma</t>
  </si>
  <si>
    <t>Acute hepatitis b with delta-agent (coinfection) with hepatitis coma</t>
  </si>
  <si>
    <t>42.32</t>
  </si>
  <si>
    <t>Local excision of other lesion or tissue of esophagus</t>
  </si>
  <si>
    <t>Acute hepatitis b with delta-agent (coinfection) without hepatitis coma</t>
  </si>
  <si>
    <t>P17AD</t>
  </si>
  <si>
    <t>Laparoroscopic Cholecystectomy Proc.</t>
  </si>
  <si>
    <t>42.39</t>
  </si>
  <si>
    <t>Other destruction of lesion or tissue of esophagus</t>
  </si>
  <si>
    <t>42.7</t>
  </si>
  <si>
    <t>Esophagomyotomy</t>
  </si>
  <si>
    <t>42.82</t>
  </si>
  <si>
    <t>Acute hepatitis b without delta-agent with hepatic coma</t>
  </si>
  <si>
    <t>Suture of laceration of esophagus</t>
  </si>
  <si>
    <t>42.83</t>
  </si>
  <si>
    <t>Closure of esophagostomy</t>
  </si>
  <si>
    <t>42.84</t>
  </si>
  <si>
    <t>Repair of esophageal fistula, not elsewhere classified</t>
  </si>
  <si>
    <t>Acute hepatitis b without delta-agent and without hepatatitis coma</t>
  </si>
  <si>
    <t>42.85</t>
  </si>
  <si>
    <t>Repair of esophageal stricture</t>
  </si>
  <si>
    <t>42.87</t>
  </si>
  <si>
    <t>Other graft of esophagus</t>
  </si>
  <si>
    <t>42.89</t>
  </si>
  <si>
    <t>Acute delta-(super)infection of hepatitis b carrier</t>
  </si>
  <si>
    <t>Other repair of esophagus</t>
  </si>
  <si>
    <t>42.91</t>
  </si>
  <si>
    <t>Ligation of esophageal varices</t>
  </si>
  <si>
    <t>42.99</t>
  </si>
  <si>
    <t>Other operations on esophagus</t>
  </si>
  <si>
    <t>Acute hepatitis c</t>
  </si>
  <si>
    <t>54.23</t>
  </si>
  <si>
    <t>Biopsy of peritoneum</t>
  </si>
  <si>
    <t>54.4</t>
  </si>
  <si>
    <t>Excision or destruction of peritoneal tissue</t>
  </si>
  <si>
    <t>54.51</t>
  </si>
  <si>
    <t>Acute hepatitis e</t>
  </si>
  <si>
    <t>Laparoscopic lysis of peritoneal adhesions</t>
  </si>
  <si>
    <t>54.59</t>
  </si>
  <si>
    <t>Other lysis of peritoneal adhesions</t>
  </si>
  <si>
    <t>45.33</t>
  </si>
  <si>
    <t>Local excision of lesion or tissue of small intestine, except duodenum</t>
  </si>
  <si>
    <t>Other specified acute viral hepatitis</t>
  </si>
  <si>
    <t>45.41</t>
  </si>
  <si>
    <t>Excision of lesion or tissue of large intestine</t>
  </si>
  <si>
    <t>46.40</t>
  </si>
  <si>
    <t>Revision of intestinal stoma, not otherwise specified</t>
  </si>
  <si>
    <t>46.41</t>
  </si>
  <si>
    <t>Acute viral hepatitis, unspecified</t>
  </si>
  <si>
    <t>Revision of stoma of small intestine</t>
  </si>
  <si>
    <t>46.42</t>
  </si>
  <si>
    <t>Repair of pericolostomy hernia</t>
  </si>
  <si>
    <t>46.43</t>
  </si>
  <si>
    <t>Other revision of stoma of large intestine</t>
  </si>
  <si>
    <t>P17AE</t>
  </si>
  <si>
    <t>Cholecystectomy Proc.</t>
  </si>
  <si>
    <t>Chronic viral hepatitis b with delta-agent</t>
  </si>
  <si>
    <t>48.35</t>
  </si>
  <si>
    <t>Local excision of rectal lesion or tissue</t>
  </si>
  <si>
    <t>48.73</t>
  </si>
  <si>
    <t>Closure of other rectal fistula</t>
  </si>
  <si>
    <t>48.79</t>
  </si>
  <si>
    <t>Other repair of rectum</t>
  </si>
  <si>
    <t>Chronic viral hepatitis b without delta-agent</t>
  </si>
  <si>
    <t>48.81</t>
  </si>
  <si>
    <t>Incision of perirectal tissue</t>
  </si>
  <si>
    <t>48.82</t>
  </si>
  <si>
    <t>Excision of perirectal tissue</t>
  </si>
  <si>
    <t>P17AF</t>
  </si>
  <si>
    <t>48.91</t>
  </si>
  <si>
    <t>Hepatobiliary Diagnostic Proc.</t>
  </si>
  <si>
    <t>Incision of rectal stricture</t>
  </si>
  <si>
    <t>Chronic viral hepatitis B without delta-agent (IM)</t>
  </si>
  <si>
    <t>48.92</t>
  </si>
  <si>
    <t>Anorectal myectomy</t>
  </si>
  <si>
    <t>48.93</t>
  </si>
  <si>
    <t>Repair of perirectal fistula</t>
  </si>
  <si>
    <t>48.99</t>
  </si>
  <si>
    <t>Chronic hepatitis B, unspecified delta agent status (IM)</t>
  </si>
  <si>
    <t>Other operations on rectum and perirectal tissue</t>
  </si>
  <si>
    <t>49.31</t>
  </si>
  <si>
    <t>Endoscopic excision or destruction of lesion or tissue of anus</t>
  </si>
  <si>
    <t>49.52</t>
  </si>
  <si>
    <t>Posterior anal sphincterotomy</t>
  </si>
  <si>
    <t>Chronic viral hepatitis c</t>
  </si>
  <si>
    <t>49.71</t>
  </si>
  <si>
    <t>Suture of laceration of anus</t>
  </si>
  <si>
    <t>49.73</t>
  </si>
  <si>
    <t>Closure of anal fistula</t>
  </si>
  <si>
    <t>49.74</t>
  </si>
  <si>
    <t>Gracilis muscle transplant for anal incontinence</t>
  </si>
  <si>
    <t>Other chronic viral hepatitis</t>
  </si>
  <si>
    <t>49.75</t>
  </si>
  <si>
    <t>Implantation or revision of artificial anal sphincter</t>
  </si>
  <si>
    <t>49.76</t>
  </si>
  <si>
    <t>Removal of artificial anal sphincter</t>
  </si>
  <si>
    <t>Chronic viral hepatitis, unspecified</t>
  </si>
  <si>
    <t>49.79</t>
  </si>
  <si>
    <t>Other repair of anal sphincter</t>
  </si>
  <si>
    <t>49.92</t>
  </si>
  <si>
    <t>Insertion of subcutaneous electrical anal stimulator</t>
  </si>
  <si>
    <t>49.93</t>
  </si>
  <si>
    <t>Other incision of anus</t>
  </si>
  <si>
    <t>Unspecified viral hepatitis hepatic with coma</t>
  </si>
  <si>
    <t>49.94</t>
  </si>
  <si>
    <t>Reduction of anal prolapse</t>
  </si>
  <si>
    <t>49.95</t>
  </si>
  <si>
    <t>Control of (postoperative) hemorrhage of anus</t>
  </si>
  <si>
    <t>49.99</t>
  </si>
  <si>
    <t>Other operations on anus</t>
  </si>
  <si>
    <t>Unspecified viral hepatitis without hepatic coma</t>
  </si>
  <si>
    <t>P17AG</t>
  </si>
  <si>
    <t>45.42</t>
  </si>
  <si>
    <t>Other Hepatobiliary &amp; Pancreas Proc.</t>
  </si>
  <si>
    <t>Endoscopic polypectomy of large intestine</t>
  </si>
  <si>
    <t>45.43</t>
  </si>
  <si>
    <t>Endoscopic destruction of other lesion or tissue of large intestine</t>
  </si>
  <si>
    <t>Cytomegaloviral hepatitis</t>
  </si>
  <si>
    <t xml:space="preserve">PDC </t>
  </si>
  <si>
    <t>45.02</t>
  </si>
  <si>
    <t>Cytomegaloviral pancreatitis</t>
  </si>
  <si>
    <t>Other incision of small intestine</t>
  </si>
  <si>
    <t>45.03</t>
  </si>
  <si>
    <t>Incision of large intestine</t>
  </si>
  <si>
    <t>45.11</t>
  </si>
  <si>
    <t>Transabdominal endoscopy of small intestine</t>
  </si>
  <si>
    <t>45.15</t>
  </si>
  <si>
    <t>Toxoplasma hepatitis</t>
  </si>
  <si>
    <t>Open biopsy of small intestine</t>
  </si>
  <si>
    <t>45.19</t>
  </si>
  <si>
    <t>Other diagnostic procedures on small intestine</t>
  </si>
  <si>
    <t>45.26</t>
  </si>
  <si>
    <t>Open biopsy of large intestine</t>
  </si>
  <si>
    <t>Schistosom due schis mansoni [intest schistosom]</t>
  </si>
  <si>
    <t>45.27</t>
  </si>
  <si>
    <t>Intestinal biopsy, site unspecified</t>
  </si>
  <si>
    <t>45.28</t>
  </si>
  <si>
    <t>Other diagnostic procedures on large intestine</t>
  </si>
  <si>
    <t>45.34</t>
  </si>
  <si>
    <t>Opisthorchiasis</t>
  </si>
  <si>
    <t>Other destruction of lesion of small intestine, except duodenum</t>
  </si>
  <si>
    <t>45.49</t>
  </si>
  <si>
    <t>Other destruction of lesion of large intestine</t>
  </si>
  <si>
    <t>45.50</t>
  </si>
  <si>
    <t>Isolation of intestinal segment, not otherwise specified</t>
  </si>
  <si>
    <t>Clonorchiasis</t>
  </si>
  <si>
    <t>46.60</t>
  </si>
  <si>
    <t>Fixation of intestine, not otherwise specified</t>
  </si>
  <si>
    <t>46.61</t>
  </si>
  <si>
    <t>Fixation of small intestine to abdominal wall</t>
  </si>
  <si>
    <t>46.62</t>
  </si>
  <si>
    <t>Other fixation of small intestine</t>
  </si>
  <si>
    <t>Fascioliasis</t>
  </si>
  <si>
    <t>46.63</t>
  </si>
  <si>
    <t>Fixation of large intestine to abdominal wall</t>
  </si>
  <si>
    <t>46.64</t>
  </si>
  <si>
    <t>Other fixation of large intestine</t>
  </si>
  <si>
    <t>46.80</t>
  </si>
  <si>
    <t>Fasciolopsiasis</t>
  </si>
  <si>
    <t>Intra-abdominal manipulation of intestine, not otherwise specified</t>
  </si>
  <si>
    <t>46.81</t>
  </si>
  <si>
    <t>Intra-abdominal manipulation of small intestine</t>
  </si>
  <si>
    <t>46.82</t>
  </si>
  <si>
    <t>Intra-abdominal manipulation of large intestine</t>
  </si>
  <si>
    <t>46.85</t>
  </si>
  <si>
    <t>Dilation of intestine</t>
  </si>
  <si>
    <t>46.92</t>
  </si>
  <si>
    <t>Myotomy of other parts of colon</t>
  </si>
  <si>
    <t>48.21</t>
  </si>
  <si>
    <t>Transabdominal proctosigmoidoscopy</t>
  </si>
  <si>
    <t>Echinococcus granulosus infection of liver</t>
  </si>
  <si>
    <t>48.22</t>
  </si>
  <si>
    <t>Proctosigmoidoscopy through artificial stoma</t>
  </si>
  <si>
    <t>48.23</t>
  </si>
  <si>
    <t>Rigid proctosigmoidoscopy</t>
  </si>
  <si>
    <t>ICD-10 Description</t>
  </si>
  <si>
    <t>48.24</t>
  </si>
  <si>
    <t>Echinococcus multilocularis infection of liver</t>
  </si>
  <si>
    <t>Closed [endoscopic] biopsy of rectum</t>
  </si>
  <si>
    <t>48.25</t>
  </si>
  <si>
    <t>Open biopsy of rectum</t>
  </si>
  <si>
    <t>48.26</t>
  </si>
  <si>
    <t>Biopsy of perirectal tissue</t>
  </si>
  <si>
    <t>48.32</t>
  </si>
  <si>
    <t>Other electrocoagulation of rectal lesion or tissue</t>
  </si>
  <si>
    <t>Echinococcosis, unspecified, of liver</t>
  </si>
  <si>
    <t>48.76</t>
  </si>
  <si>
    <t>Other proctopexy</t>
  </si>
  <si>
    <t>49.03</t>
  </si>
  <si>
    <t>Excision of perianal skin tags</t>
  </si>
  <si>
    <t>49.21</t>
  </si>
  <si>
    <t>Benign neoplasm, liver</t>
  </si>
  <si>
    <t>Anoscopy</t>
  </si>
  <si>
    <t>49.22</t>
  </si>
  <si>
    <t>Biopsy of perianal tissue</t>
  </si>
  <si>
    <t>49.23</t>
  </si>
  <si>
    <t>Biopsy of anus</t>
  </si>
  <si>
    <t>Haemangioma, liver (IM)</t>
  </si>
  <si>
    <t>71.72</t>
  </si>
  <si>
    <t>Repair of fistula of vulva or perineum</t>
  </si>
  <si>
    <t>96.23</t>
  </si>
  <si>
    <t>Dilation of anal sphincter</t>
  </si>
  <si>
    <t>54.0</t>
  </si>
  <si>
    <t>Gilbert's syndrome</t>
  </si>
  <si>
    <t>Incision of abdominal wall</t>
  </si>
  <si>
    <t>54.11</t>
  </si>
  <si>
    <t>Exploratory laparotomy</t>
  </si>
  <si>
    <t>54.12</t>
  </si>
  <si>
    <t>Reopening of recent laparotomy site</t>
  </si>
  <si>
    <t>54.19</t>
  </si>
  <si>
    <t>Other laparotomy</t>
  </si>
  <si>
    <t>54.22</t>
  </si>
  <si>
    <t>Crigler-najjar syndrome</t>
  </si>
  <si>
    <t>Biopsy of abdominal wall or umbilicus</t>
  </si>
  <si>
    <t>54.24</t>
  </si>
  <si>
    <t>54.25</t>
  </si>
  <si>
    <t>Peritoneal lavage</t>
  </si>
  <si>
    <t>Other disorders of bilirubin metabolism</t>
  </si>
  <si>
    <t>54.29</t>
  </si>
  <si>
    <t>Other diagnostic procedures on abdominal region</t>
  </si>
  <si>
    <t>54.3</t>
  </si>
  <si>
    <t>Excision or destruction of lesion or tissue of abdominal wall or umbilicus</t>
  </si>
  <si>
    <t>54.61</t>
  </si>
  <si>
    <t>Disorder of bilirubin metabolism, unspecified</t>
  </si>
  <si>
    <t>Reclosure of postoperative disruption of abdominal wall</t>
  </si>
  <si>
    <t>54.62</t>
  </si>
  <si>
    <t>Delayed closure of granulating abdominal wound</t>
  </si>
  <si>
    <t>54.63</t>
  </si>
  <si>
    <t>Other suture of abdominal wall</t>
  </si>
  <si>
    <t>Portal vein thrombosis</t>
  </si>
  <si>
    <t>54.64</t>
  </si>
  <si>
    <t>Suture of peritoneum</t>
  </si>
  <si>
    <t>54.72</t>
  </si>
  <si>
    <t>Other repair of abdominal wall</t>
  </si>
  <si>
    <t>Budd-chiari syndrome</t>
  </si>
  <si>
    <t>54.73</t>
  </si>
  <si>
    <t>Other repair of peritoneum</t>
  </si>
  <si>
    <t>54.74</t>
  </si>
  <si>
    <t>Other repair of omentum</t>
  </si>
  <si>
    <t>54.75</t>
  </si>
  <si>
    <t>Other repair of mesentery</t>
  </si>
  <si>
    <t>Toxic liver disease with cholestasis</t>
  </si>
  <si>
    <t>54.91</t>
  </si>
  <si>
    <t>Percutaneous abdominal drainage</t>
  </si>
  <si>
    <t>54.92</t>
  </si>
  <si>
    <t>Removal of foreign body from peritoneal cavity</t>
  </si>
  <si>
    <t>54.93</t>
  </si>
  <si>
    <t>Toxic liver disease with hepatic necrosis</t>
  </si>
  <si>
    <t>Creation of cutaneoperitoneal fistula</t>
  </si>
  <si>
    <t>54.94</t>
  </si>
  <si>
    <t>Creation of peritoneovascular shunt</t>
  </si>
  <si>
    <t>P17AH</t>
  </si>
  <si>
    <t>ERCP w Therapeutic Procedures</t>
  </si>
  <si>
    <t>54.95</t>
  </si>
  <si>
    <t>Incision of peritoneum</t>
  </si>
  <si>
    <t>86.06</t>
  </si>
  <si>
    <t>Toxic liver disease with acute hepatitis</t>
  </si>
  <si>
    <t>Insertion of totally implantable infusion pump</t>
  </si>
  <si>
    <t>92.27</t>
  </si>
  <si>
    <t>Implantation or insertion of radioactive elements</t>
  </si>
  <si>
    <t>44.19</t>
  </si>
  <si>
    <t>Other diagnostic procedures on stomach</t>
  </si>
  <si>
    <t>45.22</t>
  </si>
  <si>
    <t>Endoscopy of large intestine through artificial stoma</t>
  </si>
  <si>
    <t>Toxic liver disease with chronic persistent hepatitis</t>
  </si>
  <si>
    <t>45.23</t>
  </si>
  <si>
    <t>Colonoscopy</t>
  </si>
  <si>
    <t>45.24</t>
  </si>
  <si>
    <t>Flexible sigmoidoscopy</t>
  </si>
  <si>
    <t>45.25</t>
  </si>
  <si>
    <t>Toxic liver disease with chronic lobular hepatitis</t>
  </si>
  <si>
    <t>Closed [endoscopic] biopsy of large intestine</t>
  </si>
  <si>
    <t>98.04</t>
  </si>
  <si>
    <t>Removal of intraluminal foreign body from large intestine without incision</t>
  </si>
  <si>
    <t>42.22</t>
  </si>
  <si>
    <t>Esophagoscopy through artificial stoma</t>
  </si>
  <si>
    <t>Toxic liver disease with chronic active hepatitis</t>
  </si>
  <si>
    <t>42.23</t>
  </si>
  <si>
    <t>Other esophagoscopy</t>
  </si>
  <si>
    <t>42.24</t>
  </si>
  <si>
    <t>Closed [endoscopic] biopsy of esophagus</t>
  </si>
  <si>
    <t>42.33</t>
  </si>
  <si>
    <t>Endoscopic excision or destruction of lesion or tissue of esophagus</t>
  </si>
  <si>
    <t>Toxic liver disease with hepatitis, not elsewhere classified</t>
  </si>
  <si>
    <t>42.92</t>
  </si>
  <si>
    <t>Dilation of esophagus</t>
  </si>
  <si>
    <t>43.11</t>
  </si>
  <si>
    <t>Percutaneous [endoscopic] gastrostomy [PEG]</t>
  </si>
  <si>
    <t>43.41</t>
  </si>
  <si>
    <t>Endoscopic excision or destruction of lesion or tissue of stomach</t>
  </si>
  <si>
    <t>Toxic liver disease with fibrosis and cirrhosis of liver</t>
  </si>
  <si>
    <t>44.12</t>
  </si>
  <si>
    <t>Gastroscopy through artificial stoma</t>
  </si>
  <si>
    <t>44.13</t>
  </si>
  <si>
    <t>Other gastroscopy</t>
  </si>
  <si>
    <t>44.14</t>
  </si>
  <si>
    <t>Toxic liver disease with other disorders of liver</t>
  </si>
  <si>
    <t>Closed [endoscopic] biopsy of stomach</t>
  </si>
  <si>
    <t>44.22</t>
  </si>
  <si>
    <t>Endoscopic dilation of pylorus</t>
  </si>
  <si>
    <t>44.43</t>
  </si>
  <si>
    <t>Endoscopic control of gastric or duodenal bleeding</t>
  </si>
  <si>
    <t>Toxic liver disease, unspecified</t>
  </si>
  <si>
    <t>44.93</t>
  </si>
  <si>
    <t>Insertion of gastric bubble (balloon)</t>
  </si>
  <si>
    <t>44.94</t>
  </si>
  <si>
    <t>Removal of gastric bubble (balloon)</t>
  </si>
  <si>
    <t>Chronic persistent hepatitis, not elsewhere classified</t>
  </si>
  <si>
    <t>45.12</t>
  </si>
  <si>
    <t>Endoscopy of small intestine through artificial stoma</t>
  </si>
  <si>
    <t>45.13</t>
  </si>
  <si>
    <t>Other endoscopy of small intestine</t>
  </si>
  <si>
    <t>45.14</t>
  </si>
  <si>
    <t>Closed [endoscopic] biopsy of small intestine</t>
  </si>
  <si>
    <t>Chronic lobular hepatitis, not elsewhere classified</t>
  </si>
  <si>
    <t>45.16</t>
  </si>
  <si>
    <t>Esophagogastroduodenoscopy [EGD] with closed biopsy</t>
  </si>
  <si>
    <t>45.21</t>
  </si>
  <si>
    <t>Transabdominal endoscopy of large intestine</t>
  </si>
  <si>
    <t>45.30</t>
  </si>
  <si>
    <t>Endoscopic excision or destruction of lesion of duodenum</t>
  </si>
  <si>
    <t>46.32</t>
  </si>
  <si>
    <t>Percutaneous (endoscopic) jejunostomy [PEJ]</t>
  </si>
  <si>
    <t>98.02</t>
  </si>
  <si>
    <t>Removal of intraluminal foreign body from esophagus without incision</t>
  </si>
  <si>
    <t>98.03</t>
  </si>
  <si>
    <t>Removal of intraluminal foreign body from stomach and small intestine without incision</t>
  </si>
  <si>
    <t>Chronic active hepatitis, not elsewhere classified</t>
  </si>
  <si>
    <t>47.01</t>
  </si>
  <si>
    <t>Laparoscopic appendectomy</t>
  </si>
  <si>
    <t>47.09</t>
  </si>
  <si>
    <t>Other appendectomy</t>
  </si>
  <si>
    <t>47.11</t>
  </si>
  <si>
    <t>Laparoscopic incidental appendectomy</t>
  </si>
  <si>
    <t>47.19</t>
  </si>
  <si>
    <t>other incidental appendectomy</t>
  </si>
  <si>
    <t>47.2</t>
  </si>
  <si>
    <t>Drainage of appendiceal abscess</t>
  </si>
  <si>
    <t>47.91</t>
  </si>
  <si>
    <t>Appendicostomy</t>
  </si>
  <si>
    <t>47.99</t>
  </si>
  <si>
    <t>Other operations on appendix</t>
  </si>
  <si>
    <t>49.01</t>
  </si>
  <si>
    <t>Incision of perianal abscess</t>
  </si>
  <si>
    <t>49.02</t>
  </si>
  <si>
    <t>Other incision of perianal tissue</t>
  </si>
  <si>
    <t>49.04</t>
  </si>
  <si>
    <t>Other excision of perianal tissue</t>
  </si>
  <si>
    <t>Other chronic hepatitis, not elsewhere classified</t>
  </si>
  <si>
    <t>49.11</t>
  </si>
  <si>
    <t>Anal fistulotomy</t>
  </si>
  <si>
    <t>49.12</t>
  </si>
  <si>
    <t>Anal fistulectomy</t>
  </si>
  <si>
    <t>49.39</t>
  </si>
  <si>
    <t>Other local excision or destruction of lesion or tissue of anus</t>
  </si>
  <si>
    <t>Chronic hepatitis, unspecified</t>
  </si>
  <si>
    <t>49.44</t>
  </si>
  <si>
    <t>Destruction of hemorrhoids by cryotherapy</t>
  </si>
  <si>
    <t>49.45</t>
  </si>
  <si>
    <t>Ligation of hemorrhoids</t>
  </si>
  <si>
    <t>49.46</t>
  </si>
  <si>
    <t>P17AJ</t>
  </si>
  <si>
    <t>Excision of hemorrhoids</t>
  </si>
  <si>
    <t>Abscess of liver</t>
  </si>
  <si>
    <t>ERCP Procedures</t>
  </si>
  <si>
    <t>49.49</t>
  </si>
  <si>
    <t>Other procedures on hemorrhoids</t>
  </si>
  <si>
    <t>49.51</t>
  </si>
  <si>
    <t>Left lateral anal sphincterotomy</t>
  </si>
  <si>
    <t>49.59</t>
  </si>
  <si>
    <t>Other anal sphincterotomy</t>
  </si>
  <si>
    <t>49.6</t>
  </si>
  <si>
    <t>Excision of anus</t>
  </si>
  <si>
    <t>49.72</t>
  </si>
  <si>
    <t>Anal cerclage</t>
  </si>
  <si>
    <t>49.91</t>
  </si>
  <si>
    <t>Incision of anal septum</t>
  </si>
  <si>
    <t>17.11</t>
  </si>
  <si>
    <t>Laparoscopic repair of direct inguinal hernia with graft or prosthesis</t>
  </si>
  <si>
    <t>17.12</t>
  </si>
  <si>
    <t>Phlebitis of portal vein</t>
  </si>
  <si>
    <t>Laparoscopic repair of indirect inguinal hernia with graft or prosthesis</t>
  </si>
  <si>
    <t>17.13</t>
  </si>
  <si>
    <t>Laparoscopic repair of inguinal hernia with graft or prosthesis, not otherwise specified</t>
  </si>
  <si>
    <t>Nonspecific reactive hepatitis</t>
  </si>
  <si>
    <t>17.21</t>
  </si>
  <si>
    <t>Laparoscopic bilateral repair of direct inguinal hernia with graft or prosthesis</t>
  </si>
  <si>
    <t>17.22</t>
  </si>
  <si>
    <t>Laparoscopic bilateral repair of indirect inguinal hernia with graft or prosthesis</t>
  </si>
  <si>
    <t>17.23</t>
  </si>
  <si>
    <t>Laparoscopic bilateral repair of inguinal hernia, one direct and one indirect, with graft or prosthesis</t>
  </si>
  <si>
    <t>Granulomatous hepatitis, not elsewhere classified</t>
  </si>
  <si>
    <t>17.24</t>
  </si>
  <si>
    <t>Laparoscopic bilateral repair of inguinal hernia with graft or prosthesis, not otherwise specified</t>
  </si>
  <si>
    <t>53.00</t>
  </si>
  <si>
    <t>Unilateral repair of inguinal hernia, not otherwise specified</t>
  </si>
  <si>
    <t>53.01</t>
  </si>
  <si>
    <t>Other and open repair of direct inguinal hernia</t>
  </si>
  <si>
    <t>Autoimmune hepatitis</t>
  </si>
  <si>
    <t>53.02</t>
  </si>
  <si>
    <t>Other and open repair of indirect inguinal hernia</t>
  </si>
  <si>
    <t>53.03</t>
  </si>
  <si>
    <t>Other and open repair of direct inguinal hernia with graft or prosthesis</t>
  </si>
  <si>
    <t>53.04</t>
  </si>
  <si>
    <t>Other and open repair of indirect inguinal hernia with graft or prosthesis</t>
  </si>
  <si>
    <t>Other specified inflammatory liver diseases</t>
  </si>
  <si>
    <t>53.05</t>
  </si>
  <si>
    <t>Repair of inguinal hernia with graft or prosthesis, not otherwise specified</t>
  </si>
  <si>
    <t>53.10</t>
  </si>
  <si>
    <t>Bilateral repair of inguinal hernia, not otherwise specified</t>
  </si>
  <si>
    <t>53.11</t>
  </si>
  <si>
    <t>Other and open bilateral repair of direct inguinal hernia</t>
  </si>
  <si>
    <t>Inflammatory liver disease, unspecified</t>
  </si>
  <si>
    <t>53.12</t>
  </si>
  <si>
    <t>Other and open bilateral repair of indirect inguinal hernia</t>
  </si>
  <si>
    <t>53.13</t>
  </si>
  <si>
    <t>Other and open bilateral repair of inguinal hernia, one direct and one indirect</t>
  </si>
  <si>
    <t>53.14</t>
  </si>
  <si>
    <t>Fatty (change of) liver, not elsewhere classified</t>
  </si>
  <si>
    <t>Other and open bilateral repair of direct inguinal hernia with graft or prosthesis</t>
  </si>
  <si>
    <t>53.15</t>
  </si>
  <si>
    <t>Other and open bilateral repair of indirect inguinal hernia with graft or prosthesis</t>
  </si>
  <si>
    <t>53.16</t>
  </si>
  <si>
    <t>Other and open bilateral repair of inguinal hernia, one direct and one indirect, with graft or prosthesis</t>
  </si>
  <si>
    <t>Chronic passive congestion of liver</t>
  </si>
  <si>
    <t>53.17</t>
  </si>
  <si>
    <t>Bilateral inguinal hernia repair with graft or prosthesis, not otherwise specified</t>
  </si>
  <si>
    <t>53.21</t>
  </si>
  <si>
    <t>Unilateral repair of femoral hernia with graft or prosthesis</t>
  </si>
  <si>
    <t>53.29</t>
  </si>
  <si>
    <t>Other unilateral femoral herniorrhaphy</t>
  </si>
  <si>
    <t>Central haemorrhagic necrosis of liver</t>
  </si>
  <si>
    <t>53.31</t>
  </si>
  <si>
    <t>Bilateral repair of femoral hernia with graft or prosthesis</t>
  </si>
  <si>
    <t>53.39</t>
  </si>
  <si>
    <t>Other bilateral femoral herniorrhaphy</t>
  </si>
  <si>
    <t>53.41</t>
  </si>
  <si>
    <t>Other and open repair of umbilical hernia with graft or prosthesis</t>
  </si>
  <si>
    <t>Infarction of liver</t>
  </si>
  <si>
    <t>53.42</t>
  </si>
  <si>
    <t>Laparoscopic repair of umbilical hernia with graft or prosthesis</t>
  </si>
  <si>
    <t>53.43</t>
  </si>
  <si>
    <t>Other laparoscopic umbilical herniorrhaphy</t>
  </si>
  <si>
    <t>53.49</t>
  </si>
  <si>
    <t>Other open umbilical herniorrhaphy</t>
  </si>
  <si>
    <t>Peliosis hepatis</t>
  </si>
  <si>
    <t>53.51</t>
  </si>
  <si>
    <t>Incisional hernia repair</t>
  </si>
  <si>
    <t>53.59</t>
  </si>
  <si>
    <t>Repair of other hernia of anterior abdominal wall</t>
  </si>
  <si>
    <t>Hepatic veno-occlusive disease</t>
  </si>
  <si>
    <t>53.61</t>
  </si>
  <si>
    <t>Other open incisional hernia repair with graft or prosthesis</t>
  </si>
  <si>
    <t>53.62</t>
  </si>
  <si>
    <t>Laparoscopic incisional hernia repair with graft or prosthesis</t>
  </si>
  <si>
    <t>53.63</t>
  </si>
  <si>
    <t>Other laparoscopic repair of other hernia of anterior abdominal wall with graft or prosthesis</t>
  </si>
  <si>
    <t>Other specified diseases of liver</t>
  </si>
  <si>
    <t>53.69</t>
  </si>
  <si>
    <t>Other and open repair of other hernia of anterior abdominal wall with graft or prosthesis</t>
  </si>
  <si>
    <t>53.71</t>
  </si>
  <si>
    <t>Laparoscopic repair of diaphragmatic hernia, abdominal approach</t>
  </si>
  <si>
    <t>53.72</t>
  </si>
  <si>
    <t>Liver disease, unspecified</t>
  </si>
  <si>
    <t>Other and open repair of diaphragmatic hernia, abdominal approach</t>
  </si>
  <si>
    <t>53.75</t>
  </si>
  <si>
    <t>Repair of diaphragmatic hernia, abdominal approach, not otherwise specified</t>
  </si>
  <si>
    <t>53.80</t>
  </si>
  <si>
    <t>Repair of diaphragmatic hernia with thoracic approach, not otherwise specified</t>
  </si>
  <si>
    <t>53.81</t>
  </si>
  <si>
    <t>Cystic disease of liver</t>
  </si>
  <si>
    <t>Plication of the diaphragm</t>
  </si>
  <si>
    <t>53.82</t>
  </si>
  <si>
    <t>Repair of parasternal hernia</t>
  </si>
  <si>
    <t>53.83</t>
  </si>
  <si>
    <t>Laparoscopic repair of diaphragmatic hernia, with thoracic approach</t>
  </si>
  <si>
    <t>Other congenital malformations of liver</t>
  </si>
  <si>
    <t>53.84</t>
  </si>
  <si>
    <t>Other and open repair of diaphragmatic hernia, with thoracic approach</t>
  </si>
  <si>
    <t>53.9</t>
  </si>
  <si>
    <t>Other hernia repair</t>
  </si>
  <si>
    <t>54.71</t>
  </si>
  <si>
    <t>Repair of gastroschisis</t>
  </si>
  <si>
    <t>Alagille Syndrome (IM)</t>
  </si>
  <si>
    <t>40.19</t>
  </si>
  <si>
    <t>Other diagnostic procedures on lymphatic structures</t>
  </si>
  <si>
    <t>40.21</t>
  </si>
  <si>
    <t>Excision of deep cervical lymph node</t>
  </si>
  <si>
    <t>40.23</t>
  </si>
  <si>
    <t>Progressive familial intrahepatic cholestasis (IM)</t>
  </si>
  <si>
    <t>Excision of axillary lymph node</t>
  </si>
  <si>
    <t>40.24</t>
  </si>
  <si>
    <t>Excision of inguinal lymph node</t>
  </si>
  <si>
    <t>40.29</t>
  </si>
  <si>
    <t>Simple excision of other lymphatic structure</t>
  </si>
  <si>
    <t>Other congenital malformations of liver (IM)</t>
  </si>
  <si>
    <t>40.3</t>
  </si>
  <si>
    <t>Regional lymph node excision</t>
  </si>
  <si>
    <t>Congenital malformations of liver, unspecified (IM)</t>
  </si>
  <si>
    <t>83.31</t>
  </si>
  <si>
    <t>Excision of lesion of tendon sheath</t>
  </si>
  <si>
    <t>83.32</t>
  </si>
  <si>
    <t>Excision of lesion of muscle</t>
  </si>
  <si>
    <t>83.39</t>
  </si>
  <si>
    <t>Agenesis, aplasia and hypoplasia of pancreas</t>
  </si>
  <si>
    <t>Excision of lesion of other soft tissue</t>
  </si>
  <si>
    <t>83.41</t>
  </si>
  <si>
    <t>Excision of tendon for graft</t>
  </si>
  <si>
    <t>83.42</t>
  </si>
  <si>
    <t>Other tenonectomy</t>
  </si>
  <si>
    <t>83.43</t>
  </si>
  <si>
    <t>Excision of muscle or fascia for graft</t>
  </si>
  <si>
    <t>83.44</t>
  </si>
  <si>
    <t>Other fasciectomy</t>
  </si>
  <si>
    <t>83.45</t>
  </si>
  <si>
    <t>Other myectomy</t>
  </si>
  <si>
    <t>83.49</t>
  </si>
  <si>
    <t>Other excision of soft tissue</t>
  </si>
  <si>
    <t>86.4</t>
  </si>
  <si>
    <t>Other congenital malformations of pancreas and pancreatic duct</t>
  </si>
  <si>
    <t>Radical excision of skin lesion</t>
  </si>
  <si>
    <t>86.60</t>
  </si>
  <si>
    <t>Free skin graft, not otherwise specified</t>
  </si>
  <si>
    <t>86.61</t>
  </si>
  <si>
    <t>Full-thickness skin graft to hand</t>
  </si>
  <si>
    <t>86.62</t>
  </si>
  <si>
    <t>Other skin graft to hand</t>
  </si>
  <si>
    <t>Hepatomegaly, not elsewhere classified</t>
  </si>
  <si>
    <t>86.63</t>
  </si>
  <si>
    <t>Full-thickness skin graft to other sites</t>
  </si>
  <si>
    <t>86.65</t>
  </si>
  <si>
    <t>Heterograft to skin</t>
  </si>
  <si>
    <t>86.66</t>
  </si>
  <si>
    <t>Homograft to skin</t>
  </si>
  <si>
    <t>86.67</t>
  </si>
  <si>
    <t>Hepatomegaly with splenomegaly, not elsewhere classified</t>
  </si>
  <si>
    <t>Dermal regenerative graft</t>
  </si>
  <si>
    <t>86.69</t>
  </si>
  <si>
    <t>Other skin graft to other sites</t>
  </si>
  <si>
    <t>86.70</t>
  </si>
  <si>
    <t>Pedicle or flap graft, not otherwise specified</t>
  </si>
  <si>
    <t>86.71</t>
  </si>
  <si>
    <t>Ascites</t>
  </si>
  <si>
    <t>Cutting and preparation of pedicle grafts or flaps</t>
  </si>
  <si>
    <t>86.72</t>
  </si>
  <si>
    <t>Advancement of pedicle graft</t>
  </si>
  <si>
    <t>86.74</t>
  </si>
  <si>
    <t>Attachment of pedicle or flap graft to other sites</t>
  </si>
  <si>
    <t>Abnormal findings diagnostic imaging of liver and biliary tract</t>
  </si>
  <si>
    <t>86.75</t>
  </si>
  <si>
    <t>Revision of pedicle or flap graft</t>
  </si>
  <si>
    <t>86.91</t>
  </si>
  <si>
    <t>Excision of skin for graft</t>
  </si>
  <si>
    <t>86.93</t>
  </si>
  <si>
    <t>Insertion of tissue expander</t>
  </si>
  <si>
    <t>Abnormal results of liver function studies</t>
  </si>
  <si>
    <t>86.22</t>
  </si>
  <si>
    <t>Excisional debridement of wound, infection, or burn</t>
  </si>
  <si>
    <t>84.01</t>
  </si>
  <si>
    <t>Amputation and disarticulation of finger</t>
  </si>
  <si>
    <t>84.02</t>
  </si>
  <si>
    <t>Amputation and disarticulation of thumb</t>
  </si>
  <si>
    <t>84.11</t>
  </si>
  <si>
    <t>Amputation of toe</t>
  </si>
  <si>
    <t>Injury of liver or gallbladder</t>
  </si>
  <si>
    <t>84.91</t>
  </si>
  <si>
    <t>Amputation, not otherwise specified</t>
  </si>
  <si>
    <t>Injury of liver or gallbladder, without open wound into cavity</t>
  </si>
  <si>
    <t>Injury of liver or gallbladder, with open wound into cavity</t>
  </si>
  <si>
    <t>Liver transplant failure and rejection</t>
  </si>
  <si>
    <t>Carrier of viral hepatitis</t>
  </si>
  <si>
    <t>Liver donor</t>
  </si>
  <si>
    <t>Liver transplant status</t>
  </si>
  <si>
    <t>D17AE</t>
  </si>
  <si>
    <t>Disorder Of Biliary Tract</t>
  </si>
  <si>
    <t>Benign neoplasm, extrahepatic bile ducts</t>
  </si>
  <si>
    <t>Calculus of gallbladder with acute cholecystitis</t>
  </si>
  <si>
    <t>Calculus of gallbladder with other cholecystitis</t>
  </si>
  <si>
    <t>Calculus of gallbladder without cholecystitis</t>
  </si>
  <si>
    <t>Calculus of bile duct with cholangitis</t>
  </si>
  <si>
    <t>Calculus of bile duct with cholecystitis</t>
  </si>
  <si>
    <t>Calculus of bile duct without cholangitis or cholecystitis</t>
  </si>
  <si>
    <t>Other cholelithiasis</t>
  </si>
  <si>
    <t>Acute cholecystitis</t>
  </si>
  <si>
    <t>Chronic cholecystitis</t>
  </si>
  <si>
    <t>Other cholecystitis</t>
  </si>
  <si>
    <t>Cholecystitis, unspecified</t>
  </si>
  <si>
    <t>Obstruction of gallbladder</t>
  </si>
  <si>
    <t>Hydrops of gallbladder</t>
  </si>
  <si>
    <t>Perforation of gallbladder</t>
  </si>
  <si>
    <t>Fistula of gallbladder</t>
  </si>
  <si>
    <t>Cholesterolosis of gallbladder</t>
  </si>
  <si>
    <t>Other specified diseases of gallbladder</t>
  </si>
  <si>
    <t>Disease of gallbladder, unspecified</t>
  </si>
  <si>
    <t>Cholangitis</t>
  </si>
  <si>
    <t>Obstruction of bile duct</t>
  </si>
  <si>
    <t>Perforation of bile duct</t>
  </si>
  <si>
    <t>Fistula of bile duct</t>
  </si>
  <si>
    <t>Spasm of sphincter of oddi</t>
  </si>
  <si>
    <t>Biliary cyst</t>
  </si>
  <si>
    <t>Stenosis of sphincter of Oddi (IM)</t>
  </si>
  <si>
    <t>Other specified diseases of biliary tract</t>
  </si>
  <si>
    <t>Disease of biliary tract, unspecified</t>
  </si>
  <si>
    <t>Postcholecystectomy syndrome</t>
  </si>
  <si>
    <t>Agenesis, aplasia and hypoplasia of gallbladder</t>
  </si>
  <si>
    <t>Other congenital malformations of gallbladder</t>
  </si>
  <si>
    <t>Atresia of bile ducts</t>
  </si>
  <si>
    <t>Congenital stenosis and stricture of bile ducts</t>
  </si>
  <si>
    <t>Choledochal cyst</t>
  </si>
  <si>
    <t>Other congenital malformations of bile ducts</t>
  </si>
  <si>
    <t>Unspecified jaundice</t>
  </si>
  <si>
    <t>Cholestatic jaundice (IM)</t>
  </si>
  <si>
    <t>P15KH</t>
  </si>
  <si>
    <t>Obstructive jaundice (IM)</t>
  </si>
  <si>
    <t>Other jaundice (IM)</t>
  </si>
  <si>
    <t>PTD</t>
  </si>
  <si>
    <t>Jaundice, unspecified (IM)</t>
  </si>
  <si>
    <t>Biliuria</t>
  </si>
  <si>
    <t>Peripheral Angioplasty Proc.</t>
  </si>
  <si>
    <t>17BX</t>
  </si>
  <si>
    <t xml:space="preserve">PDC  </t>
  </si>
  <si>
    <t>PDC P17KL ERCP Diagnostic</t>
  </si>
  <si>
    <t>P16KU</t>
  </si>
  <si>
    <t>Endoscopy of Upper Gastrointestinal Major Proc.</t>
  </si>
  <si>
    <t>PDC P17KJ Other Hepatobiliary Major Proc.</t>
  </si>
  <si>
    <t>ICD9CM Code</t>
  </si>
  <si>
    <t>ICD9CM Description</t>
  </si>
  <si>
    <t>P16KT</t>
  </si>
  <si>
    <t>Colonoscopy Proc.</t>
  </si>
  <si>
    <t>procgr</t>
  </si>
  <si>
    <t>New Cluster Descrirption</t>
  </si>
  <si>
    <t>New Cluster Code</t>
  </si>
  <si>
    <t>tarif iDRG</t>
  </si>
  <si>
    <t>P16KX</t>
  </si>
  <si>
    <t>Major Biopsy for Digestive System</t>
  </si>
  <si>
    <t>tarif iDRG + AF</t>
  </si>
  <si>
    <t>tarif rs 2025</t>
  </si>
  <si>
    <t>tarif rs uji coba</t>
  </si>
  <si>
    <t>PDC P17KH Other Hepatobiliary Minor Proc.</t>
  </si>
  <si>
    <t>Jumlah Kasus</t>
  </si>
  <si>
    <t>Total</t>
  </si>
  <si>
    <t>P16KY</t>
  </si>
  <si>
    <t>p25 uji coba</t>
  </si>
  <si>
    <t>Moderate Biopsy for Digestive System</t>
  </si>
  <si>
    <t>p50 uji coba</t>
  </si>
  <si>
    <t>p75 uji coba</t>
  </si>
  <si>
    <t>p90 uji coba</t>
  </si>
  <si>
    <t>Kompetensi</t>
  </si>
  <si>
    <t>Layanan</t>
  </si>
  <si>
    <t>1</t>
  </si>
  <si>
    <t>P16AB</t>
  </si>
  <si>
    <t>Stomach, Esophagus &amp; Duodenal Resection Procedures</t>
  </si>
  <si>
    <t>41.5</t>
  </si>
  <si>
    <t>Total splenectomy</t>
  </si>
  <si>
    <t>P16KV</t>
  </si>
  <si>
    <t>Endoscopy of Upper Gastrointestinal Minor Proc.</t>
  </si>
  <si>
    <t>44.11</t>
  </si>
  <si>
    <t>Transabdominal gastroscopy</t>
  </si>
  <si>
    <t>P16KE</t>
  </si>
  <si>
    <t>Hernia Proc.</t>
  </si>
  <si>
    <t>P16KZ</t>
  </si>
  <si>
    <t>Minor Biopsy for Digestive System</t>
  </si>
  <si>
    <t>P16KM</t>
  </si>
  <si>
    <t>Hemorrhoid Proc.</t>
  </si>
  <si>
    <t>P16KN</t>
  </si>
  <si>
    <t>Rectum &amp; Anal Moderate Proc.</t>
  </si>
  <si>
    <t>48.34</t>
  </si>
  <si>
    <t>Destruction of rectal lesion or tissue by cryosurgery</t>
  </si>
  <si>
    <t>P16KP</t>
  </si>
  <si>
    <t>Rectum &amp; Anal Minor Proc.</t>
  </si>
  <si>
    <t>48.31</t>
  </si>
  <si>
    <t>Radical electrocoagulation of rectal lesion or tissue</t>
  </si>
  <si>
    <t>42.41</t>
  </si>
  <si>
    <t>48.33</t>
  </si>
  <si>
    <t>Partial esophagectomy</t>
  </si>
  <si>
    <t>Destruction of rectal lesion or tissue by laser</t>
  </si>
  <si>
    <t>48.36</t>
  </si>
  <si>
    <t>[Endoscopic] polypectomy of rectum</t>
  </si>
  <si>
    <t>P16KQ</t>
  </si>
  <si>
    <t>Other Gastrointestinal Major Proc.</t>
  </si>
  <si>
    <t>42.86</t>
  </si>
  <si>
    <t>Production of subcutaneous tunnel without esophageal anastomosis</t>
  </si>
  <si>
    <t>44.49</t>
  </si>
  <si>
    <t>Other control of hemorrhage of stomach or duodenum</t>
  </si>
  <si>
    <t>44.64</t>
  </si>
  <si>
    <t>Gastropexy</t>
  </si>
  <si>
    <t>45.32</t>
  </si>
  <si>
    <t>Other destruction of lesion of duodenum</t>
  </si>
  <si>
    <t>46.14</t>
  </si>
  <si>
    <t>Delayed opening of colostomy</t>
  </si>
  <si>
    <t>46.24</t>
  </si>
  <si>
    <t>Delayed opening of ileostomy</t>
  </si>
  <si>
    <t>46.31</t>
  </si>
  <si>
    <t>Delayed opening of other enterostomy</t>
  </si>
  <si>
    <t>42.42</t>
  </si>
  <si>
    <t>Total esophagectomy</t>
  </si>
  <si>
    <t>54.96</t>
  </si>
  <si>
    <t>Injection of air into peritoneal cavity</t>
  </si>
  <si>
    <t>54.97</t>
  </si>
  <si>
    <t>Injection of locally-acting therapeutic substance into peritoneal cavity</t>
  </si>
  <si>
    <t>54.99</t>
  </si>
  <si>
    <t>Other operations of abdominal region</t>
  </si>
  <si>
    <t>96.06</t>
  </si>
  <si>
    <t>Insertion of Sengstaken tube</t>
  </si>
  <si>
    <t>96.07</t>
  </si>
  <si>
    <t>Insertion of other (naso-)gastric tube</t>
  </si>
  <si>
    <t>96.08</t>
  </si>
  <si>
    <t>Insertion of (naso-)intestinal tube</t>
  </si>
  <si>
    <t>96.09</t>
  </si>
  <si>
    <t>Insertion of rectal tube</t>
  </si>
  <si>
    <t>96.27</t>
  </si>
  <si>
    <t>Manual reduction of hernia</t>
  </si>
  <si>
    <t>96.28</t>
  </si>
  <si>
    <t>Manual reduction of enterostomy prolapse</t>
  </si>
  <si>
    <t>96.29</t>
  </si>
  <si>
    <t>Reduction of intussusception of alimentary tract</t>
  </si>
  <si>
    <t>96.31</t>
  </si>
  <si>
    <t>Gastric cooling</t>
  </si>
  <si>
    <t>96.32</t>
  </si>
  <si>
    <t>Gastric freezing</t>
  </si>
  <si>
    <t>96.33</t>
  </si>
  <si>
    <t>Gastric lavage</t>
  </si>
  <si>
    <t>96.35</t>
  </si>
  <si>
    <t>Gastric gavage</t>
  </si>
  <si>
    <t>96.37</t>
  </si>
  <si>
    <t>Proctoclysis</t>
  </si>
  <si>
    <t>96.38</t>
  </si>
  <si>
    <t>Removal of impacted feces</t>
  </si>
  <si>
    <t>96.39</t>
  </si>
  <si>
    <t>Other transanal enema</t>
  </si>
  <si>
    <t>96.43</t>
  </si>
  <si>
    <t>Digestive tract instillation, except gastric gavage</t>
  </si>
  <si>
    <t>P16KR</t>
  </si>
  <si>
    <t>Other Rectum &amp; Anal Proc.</t>
  </si>
  <si>
    <t>49.41</t>
  </si>
  <si>
    <t>Reduction of hemorrhoids</t>
  </si>
  <si>
    <t>49.42</t>
  </si>
  <si>
    <t>Injection of hemorrhoids</t>
  </si>
  <si>
    <t>49.43</t>
  </si>
  <si>
    <t>Cauterization of hemorrhoids</t>
  </si>
  <si>
    <t>49.47</t>
  </si>
  <si>
    <t>Evacuation of thrombosed hemorrhoids</t>
  </si>
  <si>
    <t>96.19</t>
  </si>
  <si>
    <t>Rectal packing</t>
  </si>
  <si>
    <t>96.22</t>
  </si>
  <si>
    <t>43.5</t>
  </si>
  <si>
    <t>Dilation of rectum</t>
  </si>
  <si>
    <t>Partial gastrectomy with anastomosis to esophagus</t>
  </si>
  <si>
    <t>96.24</t>
  </si>
  <si>
    <t>Dilation and manipulation of enterostomy stoma</t>
  </si>
  <si>
    <t>96.26</t>
  </si>
  <si>
    <t>Manual reduction of rectal prolapse</t>
  </si>
  <si>
    <t>P16KS</t>
  </si>
  <si>
    <t>Sigmoidoscopy Proc.</t>
  </si>
  <si>
    <t>P16LB</t>
  </si>
  <si>
    <t>Other Diagnostic for Digestive System - Minor</t>
  </si>
  <si>
    <t>45.29</t>
  </si>
  <si>
    <t>Other diagnostic procedures on intestine, site unspecified</t>
  </si>
  <si>
    <t>48.29</t>
  </si>
  <si>
    <t>Other diagnostic procedures on rectum, rectosigmoid and perirectal tissue</t>
  </si>
  <si>
    <t>49.29</t>
  </si>
  <si>
    <t>Other diagnostic procedures on anus and perianal tissue</t>
  </si>
  <si>
    <t>89.32</t>
  </si>
  <si>
    <t>Esophageal manometry</t>
  </si>
  <si>
    <t>P16KW</t>
  </si>
  <si>
    <t>Other Gastrointestinal Minor Proc.</t>
  </si>
  <si>
    <t>43.42</t>
  </si>
  <si>
    <t>Local excision of other lesion or tissue of stomach</t>
  </si>
  <si>
    <t>43.49</t>
  </si>
  <si>
    <t>Other destruction of lesion or tissue of stomach</t>
  </si>
  <si>
    <t>Action</t>
  </si>
  <si>
    <t>Notes</t>
  </si>
  <si>
    <t>44.32</t>
  </si>
  <si>
    <t>Percutaneous [endoscopic] gastrojejunostomy</t>
  </si>
  <si>
    <t>44.95</t>
  </si>
  <si>
    <t>Laparoscopic gastric restrictive procedure</t>
  </si>
  <si>
    <t>Check rajal</t>
  </si>
  <si>
    <t>44.96</t>
  </si>
  <si>
    <t>laparoscopic revision of gastric restrictive procedure</t>
  </si>
  <si>
    <t>44.97</t>
  </si>
  <si>
    <t>laparoscopic removal of gastric restrictive device(s)</t>
  </si>
  <si>
    <t>44.98</t>
  </si>
  <si>
    <t>(Laparoscopic) adjustment of size of adjustable gastric restrictive device</t>
  </si>
  <si>
    <t>45.01</t>
  </si>
  <si>
    <t>Incision of duodenum</t>
  </si>
  <si>
    <t>96.34</t>
  </si>
  <si>
    <t>Other irrigation of (naso-)gastric tube</t>
  </si>
  <si>
    <t>96.36</t>
  </si>
  <si>
    <t>Irrigation of gastrostomy or enterostomy</t>
  </si>
  <si>
    <t>97.01</t>
  </si>
  <si>
    <t>Replacement of (naso-)gastric or esophagostomy tube</t>
  </si>
  <si>
    <t>97.02</t>
  </si>
  <si>
    <t>Replacement of gastrostomy tube</t>
  </si>
  <si>
    <t>97.03</t>
  </si>
  <si>
    <t>Replacement of tube or enterostomy device of small intestine</t>
  </si>
  <si>
    <t>97.04</t>
  </si>
  <si>
    <t>Replacement of tube or enterostomy device of large intestine</t>
  </si>
  <si>
    <t>43.6</t>
  </si>
  <si>
    <t>Partial gastrectomy with anastomosis to duodenum</t>
  </si>
  <si>
    <t>97.51</t>
  </si>
  <si>
    <t>Removal of gastrostomy tube</t>
  </si>
  <si>
    <t>Check Changes</t>
  </si>
  <si>
    <t>97.52</t>
  </si>
  <si>
    <t>Removal of tube from small intestine</t>
  </si>
  <si>
    <t>97.53</t>
  </si>
  <si>
    <t>Removal of tube from large intestine or appendix</t>
  </si>
  <si>
    <t>97.59</t>
  </si>
  <si>
    <t>Removal of other device from digestive system</t>
  </si>
  <si>
    <t>97.81</t>
  </si>
  <si>
    <t>Removal of retroperitoneal drainage device</t>
  </si>
  <si>
    <t>97.82</t>
  </si>
  <si>
    <t>Removal of peritoneal drainage device</t>
  </si>
  <si>
    <t>97.83</t>
  </si>
  <si>
    <t>Removal of abdominal wall sutures</t>
  </si>
  <si>
    <t>97.84</t>
  </si>
  <si>
    <t>Removal of sutures from trunk, not elsewhere classified</t>
  </si>
  <si>
    <t>97.85</t>
  </si>
  <si>
    <t>Removal of packing from trunk, not elsewhere classified</t>
  </si>
  <si>
    <t>97.86</t>
  </si>
  <si>
    <t>Removal of other device from abdomen</t>
  </si>
  <si>
    <t>97.87</t>
  </si>
  <si>
    <t>Removal of other device from trunk</t>
  </si>
  <si>
    <t>98.05</t>
  </si>
  <si>
    <t>Removal of intraluminal foreign body from rectum and anus without incision</t>
  </si>
  <si>
    <t>98.18</t>
  </si>
  <si>
    <t>Removal of intraluminal foreign body from artificial stoma without incision</t>
  </si>
  <si>
    <t>98.20</t>
  </si>
  <si>
    <t>Removal of foreign body, not otherwise specified</t>
  </si>
  <si>
    <t>99.93</t>
  </si>
  <si>
    <t>Rectal massage (for levator spasm)</t>
  </si>
  <si>
    <t>43.7</t>
  </si>
  <si>
    <t>Partial gastrectomy with anastomosis to jejunum</t>
  </si>
  <si>
    <t>43.81</t>
  </si>
  <si>
    <t>Partial gastrectomy with jejunal transposition</t>
  </si>
  <si>
    <t>43.89</t>
  </si>
  <si>
    <t>Other partial gastrectomy</t>
  </si>
  <si>
    <t>43.91</t>
  </si>
  <si>
    <t>Total gastrectomy with intestinal interposition</t>
  </si>
  <si>
    <t>43.99</t>
  </si>
  <si>
    <t>Other total gastrectomy</t>
  </si>
  <si>
    <t>P16AD</t>
  </si>
  <si>
    <t>Rectal Resection Procedures</t>
  </si>
  <si>
    <t>48.0</t>
  </si>
  <si>
    <t>Proctotomy</t>
  </si>
  <si>
    <t>P16LC</t>
  </si>
  <si>
    <t>Large Intestine Proc.</t>
  </si>
  <si>
    <t>48.40</t>
  </si>
  <si>
    <t>Pull-through resection of rectum, not otherwise specified</t>
  </si>
  <si>
    <t>48.41</t>
  </si>
  <si>
    <t>Soave submucosal resection of rectum</t>
  </si>
  <si>
    <t>48.42</t>
  </si>
  <si>
    <t>Laparoscopic pull-through resection of rectum</t>
  </si>
  <si>
    <t>48.43</t>
  </si>
  <si>
    <t>Open pull-through resection of rectum</t>
  </si>
  <si>
    <t>48.49</t>
  </si>
  <si>
    <t>Other pull-through resection of rectum</t>
  </si>
  <si>
    <t>48.50</t>
  </si>
  <si>
    <t>Abdominoperineal resection of the rectum, not otherwise specified</t>
  </si>
  <si>
    <t>42.29</t>
  </si>
  <si>
    <t>Other diagnostic procedures on esophagus</t>
  </si>
  <si>
    <t>48.51</t>
  </si>
  <si>
    <t>Laparoscopic abdominoperineal resection of the rectum</t>
  </si>
  <si>
    <t>48.52</t>
  </si>
  <si>
    <t>Open abdominoperineal resection of the rectum</t>
  </si>
  <si>
    <t>48.59</t>
  </si>
  <si>
    <t>Other abdominoperineal resection of the rectum</t>
  </si>
  <si>
    <t>42.81</t>
  </si>
  <si>
    <t>Insertion of permanent tube into esophagus</t>
  </si>
  <si>
    <t>48.61</t>
  </si>
  <si>
    <t>Transsacral rectosigmoidectomy</t>
  </si>
  <si>
    <t>48.62</t>
  </si>
  <si>
    <t>Anterior resection of rectum with synchronous colostomy</t>
  </si>
  <si>
    <t>48.63</t>
  </si>
  <si>
    <t>Other anterior resection of rectum</t>
  </si>
  <si>
    <t>48.631</t>
  </si>
  <si>
    <t>Laparoscopic anterior resection of rectum (IM)</t>
  </si>
  <si>
    <t>48.632</t>
  </si>
  <si>
    <t>Laparoscopic low anterior resection of rectum (IM)</t>
  </si>
  <si>
    <t>cdx</t>
  </si>
  <si>
    <t>desc_icd</t>
  </si>
  <si>
    <t>48.64</t>
  </si>
  <si>
    <t>Posterior resection of rectum</t>
  </si>
  <si>
    <t>jml_kasus</t>
  </si>
  <si>
    <t>mean_billing</t>
  </si>
  <si>
    <t>p25</t>
  </si>
  <si>
    <t>p50</t>
  </si>
  <si>
    <t>p75</t>
  </si>
  <si>
    <t>p90</t>
  </si>
  <si>
    <t>00.01</t>
  </si>
  <si>
    <t>Therapeutic ultrasound of vessels of head and neck</t>
  </si>
  <si>
    <t>00.02</t>
  </si>
  <si>
    <t>Therapeutic ultrasound of heart</t>
  </si>
  <si>
    <t>00.03</t>
  </si>
  <si>
    <t>Therapeutic ultrasound of peripheral vascular vessels</t>
  </si>
  <si>
    <t>00.09</t>
  </si>
  <si>
    <t>Other therapeutic ultrasound</t>
  </si>
  <si>
    <t>00.10</t>
  </si>
  <si>
    <t>Implantation of chemotherapeutic agent</t>
  </si>
  <si>
    <t>00.11</t>
  </si>
  <si>
    <t>Infusion of drotrecogin alfa (activated)</t>
  </si>
  <si>
    <t>00.12</t>
  </si>
  <si>
    <t>Administration of inhaled nitric oxide</t>
  </si>
  <si>
    <t>00.13</t>
  </si>
  <si>
    <t>Injection or infusion of nesiritide</t>
  </si>
  <si>
    <t>00.14</t>
  </si>
  <si>
    <t>Injection or infusion of oxazolidinone class of antibiotics</t>
  </si>
  <si>
    <t>00.15</t>
  </si>
  <si>
    <t>High-dose infusion interleukin-2 [IL-2]</t>
  </si>
  <si>
    <t>00.16</t>
  </si>
  <si>
    <t>Pressurized treatment of venous bypass graft [conduit] with pharmaceutical substance</t>
  </si>
  <si>
    <t>00.17</t>
  </si>
  <si>
    <t>Infusion of vasopressor agent</t>
  </si>
  <si>
    <t>00.18</t>
  </si>
  <si>
    <t>Infusion of immunosuppressive antibody therapy</t>
  </si>
  <si>
    <t>00.19</t>
  </si>
  <si>
    <t>Disruption of blood brain barrier via infusion [BBBD]</t>
  </si>
  <si>
    <t>00.21</t>
  </si>
  <si>
    <t>Intravascular imaging of extracranial cerebral vessels</t>
  </si>
  <si>
    <t>00.22</t>
  </si>
  <si>
    <t>Intravascular imaging of intrathoracic vessels</t>
  </si>
  <si>
    <t>00.23</t>
  </si>
  <si>
    <t>Intravascular imaging of peripheral vessels</t>
  </si>
  <si>
    <t>48.65</t>
  </si>
  <si>
    <t>Duhamel resection of rectum</t>
  </si>
  <si>
    <t>00.24</t>
  </si>
  <si>
    <t>Intravascular imaging of coronary vessels</t>
  </si>
  <si>
    <t>00.25</t>
  </si>
  <si>
    <t>Intravascular imaging of renal vessels</t>
  </si>
  <si>
    <t>00.28</t>
  </si>
  <si>
    <t>Intravascular imaging, other specified vessel(s)</t>
  </si>
  <si>
    <t>00.29</t>
  </si>
  <si>
    <t>Intravascular imaging, unspecified vessel(s)</t>
  </si>
  <si>
    <t>00.31</t>
  </si>
  <si>
    <t>Computer assisted surgery with CT/CTA</t>
  </si>
  <si>
    <t>00.32</t>
  </si>
  <si>
    <t>Computer assisted surgery with MR/MRA</t>
  </si>
  <si>
    <t>00.33</t>
  </si>
  <si>
    <t>Computer assisted surgery with fluoroscopy</t>
  </si>
  <si>
    <t>00.34</t>
  </si>
  <si>
    <t>Imageless computer assisted surgery</t>
  </si>
  <si>
    <t>00.35</t>
  </si>
  <si>
    <t>Computer assisted surgery with multiple datasets</t>
  </si>
  <si>
    <t>00.39</t>
  </si>
  <si>
    <t>Other Computer assisted surgery</t>
  </si>
  <si>
    <t>00.40</t>
  </si>
  <si>
    <t>Procedure on single vessel</t>
  </si>
  <si>
    <t>00.41</t>
  </si>
  <si>
    <t>Procedure on two vessels</t>
  </si>
  <si>
    <t>00.42</t>
  </si>
  <si>
    <t>Procedure on three vessels</t>
  </si>
  <si>
    <t>00.43</t>
  </si>
  <si>
    <t>Procedure on four or more vessels</t>
  </si>
  <si>
    <t>00.44</t>
  </si>
  <si>
    <t>Procedure on vessel bifurcation</t>
  </si>
  <si>
    <t>00.45</t>
  </si>
  <si>
    <t>Insertion of one vascular stent</t>
  </si>
  <si>
    <t>00.450</t>
  </si>
  <si>
    <t>Insertion of one vascular drug eluting or coated baloon (IM)</t>
  </si>
  <si>
    <t>00.46</t>
  </si>
  <si>
    <t>Insertion of two vascular stents</t>
  </si>
  <si>
    <t>00.460</t>
  </si>
  <si>
    <t>Insertion of two vascular drug eluting or coated baloon (IM)</t>
  </si>
  <si>
    <t>00.47</t>
  </si>
  <si>
    <t>Insertion of three vascular stents</t>
  </si>
  <si>
    <t>00.470</t>
  </si>
  <si>
    <t>Insertion of three vascular drug eluting or coated baloon (IM)</t>
  </si>
  <si>
    <t>00.48</t>
  </si>
  <si>
    <t>Insertion of four or more vascular stents</t>
  </si>
  <si>
    <t>00.480</t>
  </si>
  <si>
    <t>Insertion of four or more drug eluting or coated baloon (IM)</t>
  </si>
  <si>
    <t>00.49</t>
  </si>
  <si>
    <t>SuperSaturated oxygen therapy</t>
  </si>
  <si>
    <t>00.50</t>
  </si>
  <si>
    <t>Implantation of cardiac resynchronization pacemaker without mention of defibrillation, total system [CRT-P]</t>
  </si>
  <si>
    <t>00.51</t>
  </si>
  <si>
    <t>Implantation of cardiac resynchronization defibrillator, total system [CRT-D]</t>
  </si>
  <si>
    <t>48.69</t>
  </si>
  <si>
    <t>Other resection of rectum</t>
  </si>
  <si>
    <t>00.52</t>
  </si>
  <si>
    <t>Implantation or replacement of transvenous lead [electrode] into left ventricular coronary venous system</t>
  </si>
  <si>
    <t>00.53</t>
  </si>
  <si>
    <t>Implantation or replacement of cardiac resynchronization pacemaker pulse generator only [CRT-P]</t>
  </si>
  <si>
    <t>00.54</t>
  </si>
  <si>
    <t>Implantation or replacement of cardiac resynchronization defibrillator pulse generator only [CRT-D]</t>
  </si>
  <si>
    <t>00.55</t>
  </si>
  <si>
    <t>Insertion of drug-eluting stent(s) of other peripheral vessel(s)</t>
  </si>
  <si>
    <t>00.56</t>
  </si>
  <si>
    <t>Insertion or replacement of implantable pressure sensor (lead) for intracardiac or great vessel hemodynamic monitoring</t>
  </si>
  <si>
    <t>00.57</t>
  </si>
  <si>
    <t>Implantation or replacement of subcutaneous device for intracardiac or great vessel hemodynamic monitoring</t>
  </si>
  <si>
    <t>00.58</t>
  </si>
  <si>
    <t>Insertion of intra-aneurysm sac pressure monitoring device (intraoperative)</t>
  </si>
  <si>
    <t>00.59</t>
  </si>
  <si>
    <t>Intravascular pressure measurement of coronary arteries</t>
  </si>
  <si>
    <t>00.61</t>
  </si>
  <si>
    <t>Percutaneous angioplasty or atherectomy of precerebral (extracranial) vessel(s)</t>
  </si>
  <si>
    <t>00.62</t>
  </si>
  <si>
    <t>Percutaneous angioplasty or atherectomy of intracranial vessel(s)</t>
  </si>
  <si>
    <t>00.63</t>
  </si>
  <si>
    <t>Percutaneous insertion of carotid artery stent(s)</t>
  </si>
  <si>
    <t>00.64</t>
  </si>
  <si>
    <t>Percutaneous insertion of other precerebral (extracranial) artery stent(s)</t>
  </si>
  <si>
    <t>00.65</t>
  </si>
  <si>
    <t>Percutaneous insertion of intracranial vascular stent(s)</t>
  </si>
  <si>
    <t>00.66</t>
  </si>
  <si>
    <t>Percutaneous transluminal coronary angioplasty [PTCA] or coronary atherectomy</t>
  </si>
  <si>
    <t>00.67</t>
  </si>
  <si>
    <t>Intravascular pressure measurement of intrathoracic arteries</t>
  </si>
  <si>
    <t>00.68</t>
  </si>
  <si>
    <t>Intravascular pressure measurement of peripheral arteries</t>
  </si>
  <si>
    <t>00.69</t>
  </si>
  <si>
    <t>Intravascular pressure measurement, other specified and unspecified vessels</t>
  </si>
  <si>
    <t>00.70</t>
  </si>
  <si>
    <t>Revision of hip replacement, both acetabular and femoral components</t>
  </si>
  <si>
    <t>00.71</t>
  </si>
  <si>
    <t>Revision of hip replacement, acetabular component</t>
  </si>
  <si>
    <t>00.72</t>
  </si>
  <si>
    <t>Revision of hip replacement, femoral component</t>
  </si>
  <si>
    <t>P16AC</t>
  </si>
  <si>
    <t>Stomach, Esophagus &amp; Duodenal Procedures</t>
  </si>
  <si>
    <t>00.73</t>
  </si>
  <si>
    <t>42.40</t>
  </si>
  <si>
    <t>Revision of hip replacement, acetabular liner and/or femoral head only</t>
  </si>
  <si>
    <t>Esophagectomy, not otherwise specified</t>
  </si>
  <si>
    <t>00.74</t>
  </si>
  <si>
    <t>Hip bearing surface, metal-on-polyethylene</t>
  </si>
  <si>
    <t>00.75</t>
  </si>
  <si>
    <t>Hip bearing surface, metal-on-metal</t>
  </si>
  <si>
    <t>00.76</t>
  </si>
  <si>
    <t>Hip bearing surface, ceramic-on-ceramic</t>
  </si>
  <si>
    <t>00.77</t>
  </si>
  <si>
    <t>Hip bearing surface, ceramic-on-polyethylene</t>
  </si>
  <si>
    <t>00.80</t>
  </si>
  <si>
    <t>Revision of knee replacement, total (all components)</t>
  </si>
  <si>
    <t>00.81</t>
  </si>
  <si>
    <t>Revision of knee replacement, tibial component</t>
  </si>
  <si>
    <t>00.82</t>
  </si>
  <si>
    <t>Revision of knee replacement, femoral component</t>
  </si>
  <si>
    <t>00.83</t>
  </si>
  <si>
    <t>Revision of knee replacement, patellar component</t>
  </si>
  <si>
    <t>00.84</t>
  </si>
  <si>
    <t>Revision of total knee replacement, tibial insert (liner)</t>
  </si>
  <si>
    <t>00.85</t>
  </si>
  <si>
    <t>Resurfacing hip, total, acetabulum and femoral head</t>
  </si>
  <si>
    <t>00.86</t>
  </si>
  <si>
    <t>Resurfacing hip, partial, femoral head</t>
  </si>
  <si>
    <t>00.87</t>
  </si>
  <si>
    <t>Resurfacing hip, partial, acetabulum</t>
  </si>
  <si>
    <t>00.91</t>
  </si>
  <si>
    <t>Transplant from live related donor</t>
  </si>
  <si>
    <t>00.92</t>
  </si>
  <si>
    <t>Transplant from live non-related donor</t>
  </si>
  <si>
    <t>00.93</t>
  </si>
  <si>
    <t>Transplant from cadaver</t>
  </si>
  <si>
    <t>00.94</t>
  </si>
  <si>
    <t>Intra-operative neurophysiologic monitoring</t>
  </si>
  <si>
    <t>01.01</t>
  </si>
  <si>
    <t>Cisternal puncture</t>
  </si>
  <si>
    <t>01.02</t>
  </si>
  <si>
    <t>Ventriculopuncture through previously implanted catheter</t>
  </si>
  <si>
    <t>01.09</t>
  </si>
  <si>
    <t>Other cranial puncture</t>
  </si>
  <si>
    <t>01.10</t>
  </si>
  <si>
    <t>Intracranial pressure monitoring</t>
  </si>
  <si>
    <t>01.11</t>
  </si>
  <si>
    <t>Closed [percutaneous] [needle] biopsy of cerebral meninges</t>
  </si>
  <si>
    <t>01.12</t>
  </si>
  <si>
    <t>Open biopsy of cerebral meninges</t>
  </si>
  <si>
    <t>42.51</t>
  </si>
  <si>
    <t>Intrathoracic esophagoesophagostomy</t>
  </si>
  <si>
    <t>01.13</t>
  </si>
  <si>
    <t>Closed [percutaneous] [needle] biopsy of brain</t>
  </si>
  <si>
    <t>01.14</t>
  </si>
  <si>
    <t>Open biopsy of brain</t>
  </si>
  <si>
    <t>01.15</t>
  </si>
  <si>
    <t>Biopsy of skull</t>
  </si>
  <si>
    <t>01.16</t>
  </si>
  <si>
    <t>Intracranial oxygen monitoring</t>
  </si>
  <si>
    <t>01.17</t>
  </si>
  <si>
    <t>Brain temperature monitoring</t>
  </si>
  <si>
    <t>01.18</t>
  </si>
  <si>
    <t>Other diagnostic procedures on brain and cerebral meninges</t>
  </si>
  <si>
    <t>01.19</t>
  </si>
  <si>
    <t>Other diagnostic procedures on skull</t>
  </si>
  <si>
    <t>01.21</t>
  </si>
  <si>
    <t>Incision and drainage of cranial sinus</t>
  </si>
  <si>
    <t>01.22</t>
  </si>
  <si>
    <t>Removal of intracranial neurostimulator lead(s)</t>
  </si>
  <si>
    <t>42.52</t>
  </si>
  <si>
    <t>Intrathoracic esophagogastrostomy</t>
  </si>
  <si>
    <t>01.23</t>
  </si>
  <si>
    <t>Reopening of craniotomy site</t>
  </si>
  <si>
    <t>01.24</t>
  </si>
  <si>
    <t>Other craniotomy</t>
  </si>
  <si>
    <t>01.240</t>
  </si>
  <si>
    <t>Awake craniotomy (IM)</t>
  </si>
  <si>
    <t>01.25</t>
  </si>
  <si>
    <t>Other craniectomy</t>
  </si>
  <si>
    <t>01.26</t>
  </si>
  <si>
    <t>Insertion of catheter(s) into cranial cavity or tissue</t>
  </si>
  <si>
    <t>01.27</t>
  </si>
  <si>
    <t>Removal of catheter(s) from cranial cavity or tissue</t>
  </si>
  <si>
    <t>01.28</t>
  </si>
  <si>
    <t>Placement of intracerebral catheter(s) via burr hole(s)</t>
  </si>
  <si>
    <t>01.31</t>
  </si>
  <si>
    <t>Incision of cerebral meninges</t>
  </si>
  <si>
    <t>01.32</t>
  </si>
  <si>
    <t>Lobotomy and tractotomy</t>
  </si>
  <si>
    <t>01.33</t>
  </si>
  <si>
    <t>Other incision of brain, evacuation or aspiration of hematoma with endoscopic assisted (IM)</t>
  </si>
  <si>
    <t>01.34</t>
  </si>
  <si>
    <t>Other incision of brain, evacuation or aspiration of hematoma with stereotactic assisted (IM)</t>
  </si>
  <si>
    <t>01.39</t>
  </si>
  <si>
    <t>Other incision of brain</t>
  </si>
  <si>
    <t>01.41</t>
  </si>
  <si>
    <t>Operations on thalamus</t>
  </si>
  <si>
    <t>01.42</t>
  </si>
  <si>
    <t>Operations on globus pallidus</t>
  </si>
  <si>
    <t>01.51</t>
  </si>
  <si>
    <t>Excision of lesion or tissue of cerebral meninges</t>
  </si>
  <si>
    <t>01.52</t>
  </si>
  <si>
    <t>Hemispherectomy</t>
  </si>
  <si>
    <t>01.53</t>
  </si>
  <si>
    <t>Lobectomy of brain</t>
  </si>
  <si>
    <t>01.54</t>
  </si>
  <si>
    <t>Awake surgery removal brain tumor (IM)</t>
  </si>
  <si>
    <t>01.59</t>
  </si>
  <si>
    <t>Other excision or destruction of lesion or tissue of brain</t>
  </si>
  <si>
    <t>01.6</t>
  </si>
  <si>
    <t>Excision of lesion of skull</t>
  </si>
  <si>
    <t>02.01</t>
  </si>
  <si>
    <t>Opening of cranial suture</t>
  </si>
  <si>
    <t>02.02</t>
  </si>
  <si>
    <t>42.53</t>
  </si>
  <si>
    <t>Intrathoracic esophageal anastomosis with interposition of small bowel</t>
  </si>
  <si>
    <t>Elevation of skull fracture fragments</t>
  </si>
  <si>
    <t>02.03</t>
  </si>
  <si>
    <t>Formation of cranial bone flap</t>
  </si>
  <si>
    <t>02.04</t>
  </si>
  <si>
    <t>Bone graft to skull</t>
  </si>
  <si>
    <t>02.05</t>
  </si>
  <si>
    <t>Insertion of skull plate</t>
  </si>
  <si>
    <t>02.06</t>
  </si>
  <si>
    <t>Other cranial osteoplasty</t>
  </si>
  <si>
    <t>02.07</t>
  </si>
  <si>
    <t>Removal of skull plate</t>
  </si>
  <si>
    <t>02.11</t>
  </si>
  <si>
    <t>Simple suture of dura mater of brain</t>
  </si>
  <si>
    <t>02.12</t>
  </si>
  <si>
    <t>Other repair of cerebral meninges</t>
  </si>
  <si>
    <t>02.13</t>
  </si>
  <si>
    <t>Ligation of meningeal vessel</t>
  </si>
  <si>
    <t>02.14</t>
  </si>
  <si>
    <t>Choroid plexectomy</t>
  </si>
  <si>
    <t>02.2</t>
  </si>
  <si>
    <t>Ventriculostomy</t>
  </si>
  <si>
    <t>02.20</t>
  </si>
  <si>
    <t>Endoscopic ventriculostomy (IM)</t>
  </si>
  <si>
    <t>02.31</t>
  </si>
  <si>
    <t>Ventricular shunt to structure in head and neck</t>
  </si>
  <si>
    <t>02.32</t>
  </si>
  <si>
    <t>Ventricular shunt to circulatory system</t>
  </si>
  <si>
    <t>02.33</t>
  </si>
  <si>
    <t>Ventricular shunt to thoracic cavity</t>
  </si>
  <si>
    <t>02.34</t>
  </si>
  <si>
    <t>Ventricular shunt to abdominal cavity and organs</t>
  </si>
  <si>
    <t>02.35</t>
  </si>
  <si>
    <t>Ventricular shunt to urinary system</t>
  </si>
  <si>
    <t>02.39</t>
  </si>
  <si>
    <t>Other operations to establish drainage of ventricle</t>
  </si>
  <si>
    <t>02.41</t>
  </si>
  <si>
    <t>Irrigation and exploration of ventricular shunt</t>
  </si>
  <si>
    <t>02.42</t>
  </si>
  <si>
    <t>Replacement of ventricular shunt</t>
  </si>
  <si>
    <t>02.43</t>
  </si>
  <si>
    <t>Removal of ventricular shunt</t>
  </si>
  <si>
    <t>02.91</t>
  </si>
  <si>
    <t>Lysis of cortical adhesions</t>
  </si>
  <si>
    <t>02.92</t>
  </si>
  <si>
    <t>Repair of brain</t>
  </si>
  <si>
    <t>02.93</t>
  </si>
  <si>
    <t>Implantation or replacement of intracranial neurostimulator lead(s)</t>
  </si>
  <si>
    <t>42.54</t>
  </si>
  <si>
    <t>Other intrathoracic esophagoenterostomy</t>
  </si>
  <si>
    <t>02.94</t>
  </si>
  <si>
    <t>Insertion or replacement of skull tongs or halo traction device</t>
  </si>
  <si>
    <t>02.95</t>
  </si>
  <si>
    <t>Removal of skull tongs or halo traction device</t>
  </si>
  <si>
    <t>02.96</t>
  </si>
  <si>
    <t>Insertion of sphenoidal electrodes</t>
  </si>
  <si>
    <t>02.99</t>
  </si>
  <si>
    <t>Other operations on skull, brain, and cerebral meninges</t>
  </si>
  <si>
    <t>03.01</t>
  </si>
  <si>
    <t>Removal of foreign body from spinal canal</t>
  </si>
  <si>
    <t>03.02</t>
  </si>
  <si>
    <t>Reopening of laminectomy site</t>
  </si>
  <si>
    <t>03.09</t>
  </si>
  <si>
    <t>Other exploration and decompression of spinal canal</t>
  </si>
  <si>
    <t>03.1</t>
  </si>
  <si>
    <t>Division of intraspinal nerve root</t>
  </si>
  <si>
    <t>03.21</t>
  </si>
  <si>
    <t>Percutaneous chordotomy</t>
  </si>
  <si>
    <t>03.29</t>
  </si>
  <si>
    <t>Other chordotomy</t>
  </si>
  <si>
    <t>03.31</t>
  </si>
  <si>
    <t>Spinal tap</t>
  </si>
  <si>
    <t>03.32</t>
  </si>
  <si>
    <t>Biopsy of spinal cord or spinal meninges</t>
  </si>
  <si>
    <t>03.39</t>
  </si>
  <si>
    <t>Other diagnostic procedures on spinal cord and spinal canal structures</t>
  </si>
  <si>
    <t>03.4</t>
  </si>
  <si>
    <t>Excision or destruction of lesion of spinal cord or spinal meninges</t>
  </si>
  <si>
    <t>03.51</t>
  </si>
  <si>
    <t>Repair of spinal meningocele</t>
  </si>
  <si>
    <t>03.52</t>
  </si>
  <si>
    <t>Repair of spinal myelomeningocele</t>
  </si>
  <si>
    <t>03.53</t>
  </si>
  <si>
    <t>Repair of vertebral fracture</t>
  </si>
  <si>
    <t>03.59</t>
  </si>
  <si>
    <t>Other repair and plastic operations on spinal cord structures</t>
  </si>
  <si>
    <t>03.6</t>
  </si>
  <si>
    <t>Lysis of adhesions of spinal cord and nerve roots</t>
  </si>
  <si>
    <t>03.71</t>
  </si>
  <si>
    <t>Spinal subarachnoid-peritoneal shunt</t>
  </si>
  <si>
    <t>03.79</t>
  </si>
  <si>
    <t>Other shunt of spinal theca</t>
  </si>
  <si>
    <t>03.8</t>
  </si>
  <si>
    <t>Injection of destructive agent into spinal canal</t>
  </si>
  <si>
    <t>03.90</t>
  </si>
  <si>
    <t>Insertion of catheter into spinal canal for infusion of therapeutic or palliative substances</t>
  </si>
  <si>
    <t>03.91</t>
  </si>
  <si>
    <t>Injection of anesthetic into spinal canal for analgesia</t>
  </si>
  <si>
    <t>03.92</t>
  </si>
  <si>
    <t>Injection of other agent into spinal canal</t>
  </si>
  <si>
    <t>03.94</t>
  </si>
  <si>
    <t>Removal of spinal neurostimulator lead(s)</t>
  </si>
  <si>
    <t>03.95</t>
  </si>
  <si>
    <t>42.55</t>
  </si>
  <si>
    <t>Spinal blood patch</t>
  </si>
  <si>
    <t>Intrathoracic esophageal anastomosis with interposition of colon</t>
  </si>
  <si>
    <t>03.96</t>
  </si>
  <si>
    <t>Percutaneous denervation of facet</t>
  </si>
  <si>
    <t>03.97</t>
  </si>
  <si>
    <t>Revision of spinal thecal shunt</t>
  </si>
  <si>
    <t>03.98</t>
  </si>
  <si>
    <t>Removal of spinal thecal shunt</t>
  </si>
  <si>
    <t>03.99</t>
  </si>
  <si>
    <t>Other operations on spinal cord and spinal canal structures</t>
  </si>
  <si>
    <t>04.01</t>
  </si>
  <si>
    <t>Excision of acoustic neuroma</t>
  </si>
  <si>
    <t>04.02</t>
  </si>
  <si>
    <t>Division of trigeminal nerve</t>
  </si>
  <si>
    <t>04.03</t>
  </si>
  <si>
    <t>Division or crushing of other cranial and peripheral nerves</t>
  </si>
  <si>
    <t>04.04</t>
  </si>
  <si>
    <t>Other incision of cranial and peripheral nerves</t>
  </si>
  <si>
    <t>04.05</t>
  </si>
  <si>
    <t>Gasserian ganglionectomy</t>
  </si>
  <si>
    <t>04.06</t>
  </si>
  <si>
    <t>Other cranial or peripheral ganglionectomy</t>
  </si>
  <si>
    <t>04.07</t>
  </si>
  <si>
    <t>Other excision or avulsion of cranial and peripheral nerves</t>
  </si>
  <si>
    <t>04.11</t>
  </si>
  <si>
    <t>Closed [percutaneous] [needle] biopsy of cranial or peripheral nerve or ganglion</t>
  </si>
  <si>
    <t>04.12</t>
  </si>
  <si>
    <t>Open biopsy of cranial or peripheral nerve or ganglion</t>
  </si>
  <si>
    <t>04.19</t>
  </si>
  <si>
    <t>Other diagnostic procedures on cranial and peripheral nerves and ganglia</t>
  </si>
  <si>
    <t>04.2</t>
  </si>
  <si>
    <t>Destruction of cranial and peripheral nerves</t>
  </si>
  <si>
    <t>04.3</t>
  </si>
  <si>
    <t>Suture of cranial and peripheral nerves</t>
  </si>
  <si>
    <t>04.41</t>
  </si>
  <si>
    <t>Decompression of trigeminal nerve root</t>
  </si>
  <si>
    <t>04.42</t>
  </si>
  <si>
    <t>Other cranial nerve decompression</t>
  </si>
  <si>
    <t>04.420</t>
  </si>
  <si>
    <t>Decompression of optic nerve (IM)</t>
  </si>
  <si>
    <t>04.421</t>
  </si>
  <si>
    <t>Decompression of facial nerve with or without graft (IM)</t>
  </si>
  <si>
    <t>04.43</t>
  </si>
  <si>
    <t>Release of carpal tunnel</t>
  </si>
  <si>
    <t>04.44</t>
  </si>
  <si>
    <t>42.56</t>
  </si>
  <si>
    <t>Release of tarsal tunnel</t>
  </si>
  <si>
    <t>Other intrathoracic esophagocolostomy</t>
  </si>
  <si>
    <t>04.49</t>
  </si>
  <si>
    <t>Other peripheral nerve or ganglion decompression or lysis of adhesions</t>
  </si>
  <si>
    <t>04.5</t>
  </si>
  <si>
    <t>Cranial or peripheral nerve graft</t>
  </si>
  <si>
    <t>04.6</t>
  </si>
  <si>
    <t>Transposition of cranial and peripheral nerves</t>
  </si>
  <si>
    <t>04.71</t>
  </si>
  <si>
    <t>Hypoglossal-facial anastomosis</t>
  </si>
  <si>
    <t>04.72</t>
  </si>
  <si>
    <t>Accessory-facial anastomosis</t>
  </si>
  <si>
    <t>04.73</t>
  </si>
  <si>
    <t>Accessory-hypoglossal anastomosis</t>
  </si>
  <si>
    <t>04.74</t>
  </si>
  <si>
    <t>Other anastomosis of cranial or peripheral nerve</t>
  </si>
  <si>
    <t>04.75</t>
  </si>
  <si>
    <t>Revision of previous repair of cranial and peripheral nerves</t>
  </si>
  <si>
    <t>04.76</t>
  </si>
  <si>
    <t>Repair of old traumatic injury of cranial and peripheral nerves</t>
  </si>
  <si>
    <t>04.79</t>
  </si>
  <si>
    <t>Other neuroplasty</t>
  </si>
  <si>
    <t>04.80</t>
  </si>
  <si>
    <t>Peripheral nerve injection, not otherwise specified</t>
  </si>
  <si>
    <t>04.81</t>
  </si>
  <si>
    <t>Injection of anesthetic into peripheral nerve for analgesia</t>
  </si>
  <si>
    <t>04.89</t>
  </si>
  <si>
    <t>Injection of other agent, except neurolytic</t>
  </si>
  <si>
    <t>04.91</t>
  </si>
  <si>
    <t>Neurectasis</t>
  </si>
  <si>
    <t>04.92</t>
  </si>
  <si>
    <t>Implantation or replacement of peripheral neurostimulator lead(s)</t>
  </si>
  <si>
    <t>04.93</t>
  </si>
  <si>
    <t>Removal of peripheral neurostimulator lead(s)</t>
  </si>
  <si>
    <t>04.99</t>
  </si>
  <si>
    <t>Other operations on cranial and peripheral nerves</t>
  </si>
  <si>
    <t>05.0</t>
  </si>
  <si>
    <t>Division of sympathetic nerve or ganglion</t>
  </si>
  <si>
    <t>42.58</t>
  </si>
  <si>
    <t>Intrathoracic esophageal anastomosis with other interposition</t>
  </si>
  <si>
    <t>44.15</t>
  </si>
  <si>
    <t>Open biopsy of stomach</t>
  </si>
  <si>
    <t>05.11</t>
  </si>
  <si>
    <t>Biopsy of sympathetic nerve or ganglion</t>
  </si>
  <si>
    <t>42.59</t>
  </si>
  <si>
    <t>Other intrathoracic anastomosis of esophagus</t>
  </si>
  <si>
    <t>05.19</t>
  </si>
  <si>
    <t>Other diagnostic procedures on sympathetic nerves or ganglia</t>
  </si>
  <si>
    <t>05.21</t>
  </si>
  <si>
    <t>Sphenopalatine ganglionectomy</t>
  </si>
  <si>
    <t>05.22</t>
  </si>
  <si>
    <t>Cervical sympathectomy</t>
  </si>
  <si>
    <t>05.23</t>
  </si>
  <si>
    <t>Lumbar sympathectomy</t>
  </si>
  <si>
    <t>05.24</t>
  </si>
  <si>
    <t>Presacral sympathectomy</t>
  </si>
  <si>
    <t>05.25</t>
  </si>
  <si>
    <t>Periarterial sympathectomy</t>
  </si>
  <si>
    <t>05.29</t>
  </si>
  <si>
    <t>Other sympathectomy and ganglionectomy</t>
  </si>
  <si>
    <t>05.31</t>
  </si>
  <si>
    <t>Injection of anesthetic into sympathetic nerve for analgesia</t>
  </si>
  <si>
    <t>05.32</t>
  </si>
  <si>
    <t>Injection of neurolytic agent into sympathetic nerve</t>
  </si>
  <si>
    <t>05.39</t>
  </si>
  <si>
    <t>Other injection into sympathetic nerve or ganglion</t>
  </si>
  <si>
    <t>05.81</t>
  </si>
  <si>
    <t>Repair of sympathetic nerve or ganglion</t>
  </si>
  <si>
    <t>05.89</t>
  </si>
  <si>
    <t>Other operations on sympathetic nerves or ganglia</t>
  </si>
  <si>
    <t>05.9</t>
  </si>
  <si>
    <t>Other operations on nervous system</t>
  </si>
  <si>
    <t>06.01</t>
  </si>
  <si>
    <t>42.61</t>
  </si>
  <si>
    <t>Aspiration of thyroid field</t>
  </si>
  <si>
    <t>Antesternal esophagoesophagostomy</t>
  </si>
  <si>
    <t>06.02</t>
  </si>
  <si>
    <t>Reopening of wound of thyroid field</t>
  </si>
  <si>
    <t>06.09</t>
  </si>
  <si>
    <t>Other incision of thyroid field</t>
  </si>
  <si>
    <t>06.11</t>
  </si>
  <si>
    <t>Closed [percutaneous] [needle] biopsy of thyroid gland</t>
  </si>
  <si>
    <t>06.12</t>
  </si>
  <si>
    <t>Open biopsy of thyroid gland</t>
  </si>
  <si>
    <t>06.13</t>
  </si>
  <si>
    <t>Biopsy of parathyroid gland</t>
  </si>
  <si>
    <t>06.19</t>
  </si>
  <si>
    <t>Other diagnostic procedures on thyroid and parathyroid glands</t>
  </si>
  <si>
    <t>06.2</t>
  </si>
  <si>
    <t>Unilateral thyroid lobectomy</t>
  </si>
  <si>
    <t>06.31</t>
  </si>
  <si>
    <t>Excision of lesion of thyroid</t>
  </si>
  <si>
    <t>06.32</t>
  </si>
  <si>
    <t>Endoscopic thyroidectomy (IM)</t>
  </si>
  <si>
    <t>06.39</t>
  </si>
  <si>
    <t>Other partial thyroidectomy</t>
  </si>
  <si>
    <t>06.4</t>
  </si>
  <si>
    <t>Complete thyroidectomy</t>
  </si>
  <si>
    <t>06.50</t>
  </si>
  <si>
    <t>Substernal thyroidectomy, not otherwise specified</t>
  </si>
  <si>
    <t>06.51</t>
  </si>
  <si>
    <t>Partial substernal thyroidectomy</t>
  </si>
  <si>
    <t>06.52</t>
  </si>
  <si>
    <t>Complete substernal thyroidectomy</t>
  </si>
  <si>
    <t>06.6</t>
  </si>
  <si>
    <t>Excision of lingual thyroid</t>
  </si>
  <si>
    <t>06.7</t>
  </si>
  <si>
    <t>Excision of thyroglossal duct or tract</t>
  </si>
  <si>
    <t>06.81</t>
  </si>
  <si>
    <t>Complete parathyroidectomy</t>
  </si>
  <si>
    <t>06.89</t>
  </si>
  <si>
    <t>Other parathyroidectomy</t>
  </si>
  <si>
    <t>06.91</t>
  </si>
  <si>
    <t>Division of thyroid isthmus</t>
  </si>
  <si>
    <t>06.92</t>
  </si>
  <si>
    <t>Ligation of thyroid vessels</t>
  </si>
  <si>
    <t>06.93</t>
  </si>
  <si>
    <t>Suture of thyroid gland</t>
  </si>
  <si>
    <t>42.62</t>
  </si>
  <si>
    <t>Antesternal esophagogastrostomy</t>
  </si>
  <si>
    <t>06.95</t>
  </si>
  <si>
    <t>Parathyroid tissue reimplantation</t>
  </si>
  <si>
    <t>06.96</t>
  </si>
  <si>
    <t>Percutaneous ablation of thyroid lesion or tissue (IM)</t>
  </si>
  <si>
    <t>06.98</t>
  </si>
  <si>
    <t>Other operations on thyroid glands</t>
  </si>
  <si>
    <t>06.99</t>
  </si>
  <si>
    <t>Other operations on parathyroid glands</t>
  </si>
  <si>
    <t>07.00</t>
  </si>
  <si>
    <t>Exploration of adrenal field, not otherwise specified</t>
  </si>
  <si>
    <t>07.11</t>
  </si>
  <si>
    <t>Closed [percutaneous] [needle] biopsy of adrenal gland</t>
  </si>
  <si>
    <t>07.12</t>
  </si>
  <si>
    <t>Open biopsy of adrenal gland</t>
  </si>
  <si>
    <t>07.13</t>
  </si>
  <si>
    <t>Biopsy of pituitary gland, transfrontal approach</t>
  </si>
  <si>
    <t>07.14</t>
  </si>
  <si>
    <t>Biopsy of pituitary gland, transsphenoidal approach</t>
  </si>
  <si>
    <t>07.15</t>
  </si>
  <si>
    <t>Biopsy of pituitary gland, unspecified approach</t>
  </si>
  <si>
    <t>07.16</t>
  </si>
  <si>
    <t>Biopsy of thymus</t>
  </si>
  <si>
    <t>07.17</t>
  </si>
  <si>
    <t>Biopsy of pineal gland</t>
  </si>
  <si>
    <t>07.21</t>
  </si>
  <si>
    <t>Excision of lesion of adrenal gland</t>
  </si>
  <si>
    <t>07.22</t>
  </si>
  <si>
    <t>Unilateral adrenalectomy</t>
  </si>
  <si>
    <t>07.29</t>
  </si>
  <si>
    <t>Other partial adrenalectomy</t>
  </si>
  <si>
    <t>07.3</t>
  </si>
  <si>
    <t>Bilateral adrenalectomy</t>
  </si>
  <si>
    <t>07.41</t>
  </si>
  <si>
    <t>Incision of adrenal gland</t>
  </si>
  <si>
    <t>07.42</t>
  </si>
  <si>
    <t>Division of nerves to adrenal glands</t>
  </si>
  <si>
    <t>07.43</t>
  </si>
  <si>
    <t>Ligation of adrenal vessels</t>
  </si>
  <si>
    <t>07.44</t>
  </si>
  <si>
    <t>Repair of adrenal gland</t>
  </si>
  <si>
    <t>07.45</t>
  </si>
  <si>
    <t>Reimplantation of adrenal tissue</t>
  </si>
  <si>
    <t>42.63</t>
  </si>
  <si>
    <t>Antesternal esophageal anastomosis with interposition of small bowel</t>
  </si>
  <si>
    <t>07.49</t>
  </si>
  <si>
    <t>Other operations on adrenal glands, nerves, and vessels</t>
  </si>
  <si>
    <t>07.51</t>
  </si>
  <si>
    <t>Exploration of pineal field</t>
  </si>
  <si>
    <t>07.53</t>
  </si>
  <si>
    <t>Partial excision of pineal gland</t>
  </si>
  <si>
    <t>07.54</t>
  </si>
  <si>
    <t>Total excision of pineal gland</t>
  </si>
  <si>
    <t>07.61</t>
  </si>
  <si>
    <t>Partial excision of pituitary gland, transfrontal approach</t>
  </si>
  <si>
    <t>07.62</t>
  </si>
  <si>
    <t>Partial excision of pituitary gland, transsphenoidal approach</t>
  </si>
  <si>
    <t>07.63</t>
  </si>
  <si>
    <t>Partial excision of pituitary gland, unspecified approach</t>
  </si>
  <si>
    <t>07.64</t>
  </si>
  <si>
    <t>Total excision of pituitary gland, transfrontal approach</t>
  </si>
  <si>
    <t>07.65</t>
  </si>
  <si>
    <t>Total excision of pituitary gland, transsphenoidal approach</t>
  </si>
  <si>
    <t>07.68</t>
  </si>
  <si>
    <t>Total excision of pituitary gland, other specified approach</t>
  </si>
  <si>
    <t>07.69</t>
  </si>
  <si>
    <t>Total excision of pituitary gland, unspecified approach</t>
  </si>
  <si>
    <t>07.72</t>
  </si>
  <si>
    <t>Incision of pituitary gland</t>
  </si>
  <si>
    <t>07.79</t>
  </si>
  <si>
    <t>Other operations on hypophysis</t>
  </si>
  <si>
    <t>07.80</t>
  </si>
  <si>
    <t>Thymectomy, not otherwise specified</t>
  </si>
  <si>
    <t>07.81</t>
  </si>
  <si>
    <t>Other partial excision of thymus</t>
  </si>
  <si>
    <t>07.82</t>
  </si>
  <si>
    <t>Other total excision of thymus</t>
  </si>
  <si>
    <t>07.83</t>
  </si>
  <si>
    <t>Thoracoscopic partial excision of thymus</t>
  </si>
  <si>
    <t>07.84</t>
  </si>
  <si>
    <t>Thoracoscopic total excision of thymus</t>
  </si>
  <si>
    <t>07.92</t>
  </si>
  <si>
    <t>Other incision of thymus</t>
  </si>
  <si>
    <t>42.64</t>
  </si>
  <si>
    <t>Other antesternal esophagoenterostomy</t>
  </si>
  <si>
    <t>07.99</t>
  </si>
  <si>
    <t>Other and unspecified operations on thymus</t>
  </si>
  <si>
    <t>08.01</t>
  </si>
  <si>
    <t>Incision of lid margin</t>
  </si>
  <si>
    <t>08.02</t>
  </si>
  <si>
    <t>Severing of blepharorrhaphy</t>
  </si>
  <si>
    <t>08.09</t>
  </si>
  <si>
    <t>Other incision of eyelid</t>
  </si>
  <si>
    <t>08.11</t>
  </si>
  <si>
    <t>Biopsy of eyelid</t>
  </si>
  <si>
    <t>08.19</t>
  </si>
  <si>
    <t>Other diagnostic procedures on eyelid</t>
  </si>
  <si>
    <t>08.20</t>
  </si>
  <si>
    <t>Removal of lesion of eyelid, not otherwise specified</t>
  </si>
  <si>
    <t>08.21</t>
  </si>
  <si>
    <t>Excision of chalazion</t>
  </si>
  <si>
    <t>08.22</t>
  </si>
  <si>
    <t>Excision of other minor lesion of eyelid</t>
  </si>
  <si>
    <t>08.23</t>
  </si>
  <si>
    <t>Excision of major lesion of eyelid, partial-thickness</t>
  </si>
  <si>
    <t>08.24</t>
  </si>
  <si>
    <t>Excision of major lesion of eyelid, full-thickness</t>
  </si>
  <si>
    <t>08.25</t>
  </si>
  <si>
    <t>Destruction of lesion of eyelid</t>
  </si>
  <si>
    <t>08.31</t>
  </si>
  <si>
    <t>Repair of blepharoptosis by frontalis muscle technique with suture</t>
  </si>
  <si>
    <t>08.32</t>
  </si>
  <si>
    <t>Repair of blepharoptosis by frontalis muscle technique with fascial sling</t>
  </si>
  <si>
    <t>08.33</t>
  </si>
  <si>
    <t>Repair of blepharoptosis by resection or advancement of levator muscle or aponeurosis</t>
  </si>
  <si>
    <t>08.34</t>
  </si>
  <si>
    <t>Repair of blepharoptosis by other levator muscle techniques</t>
  </si>
  <si>
    <t>08.35</t>
  </si>
  <si>
    <t>Repair of blepharoptosis by tarsal technique</t>
  </si>
  <si>
    <t>08.36</t>
  </si>
  <si>
    <t>Repair of blepharoptosis by other techniques</t>
  </si>
  <si>
    <t>08.37</t>
  </si>
  <si>
    <t>Reduction of overcorrection of ptosis</t>
  </si>
  <si>
    <t>08.38</t>
  </si>
  <si>
    <t>Correction of lid retraction</t>
  </si>
  <si>
    <t>08.41</t>
  </si>
  <si>
    <t>Repair of entropion or ectropion by thermocauterization</t>
  </si>
  <si>
    <t>08.42</t>
  </si>
  <si>
    <t>Repair of entropion or ectropion by suture technique</t>
  </si>
  <si>
    <t>42.65</t>
  </si>
  <si>
    <t>Antesternal esophageal anastomosis with interposition of colon</t>
  </si>
  <si>
    <t>08.43</t>
  </si>
  <si>
    <t>Repair of entropion or ectropion with wedge resection</t>
  </si>
  <si>
    <t>08.44</t>
  </si>
  <si>
    <t>Repair of entropion or ectropion with lid reconstruction</t>
  </si>
  <si>
    <t>08.49</t>
  </si>
  <si>
    <t>Other repair of entropion or ectropion</t>
  </si>
  <si>
    <t>08.51</t>
  </si>
  <si>
    <t>Canthotomy</t>
  </si>
  <si>
    <t>08.52</t>
  </si>
  <si>
    <t>Blepharorrhaphy</t>
  </si>
  <si>
    <t>08.59</t>
  </si>
  <si>
    <t>Other adjustment of lid position</t>
  </si>
  <si>
    <t>08.61</t>
  </si>
  <si>
    <t>Reconstruction of eyelid with skin flap or graft</t>
  </si>
  <si>
    <t>08.62</t>
  </si>
  <si>
    <t>Reconstruction of eyelid with mucous membrane flap or graft</t>
  </si>
  <si>
    <t>08.63</t>
  </si>
  <si>
    <t>Reconstruction of eyelid with hair follicle graft</t>
  </si>
  <si>
    <t>08.64</t>
  </si>
  <si>
    <t>Reconstruction of eyelid with tarsoconjunctival flap</t>
  </si>
  <si>
    <t>08.69</t>
  </si>
  <si>
    <t>Other reconstruction of eyelid with flaps or grafts</t>
  </si>
  <si>
    <t>08.70</t>
  </si>
  <si>
    <t>Reconstruction of eyelid, not otherwise specified</t>
  </si>
  <si>
    <t>08.71</t>
  </si>
  <si>
    <t>Reconstruction of eyelid involving lid margin, partial-thickness</t>
  </si>
  <si>
    <t>08.72</t>
  </si>
  <si>
    <t>Other reconstruction of eyelid, partial-thickness</t>
  </si>
  <si>
    <t>08.73</t>
  </si>
  <si>
    <t>Reconstruction of eyelid involving lid margin, full-thickness</t>
  </si>
  <si>
    <t>08.74</t>
  </si>
  <si>
    <t>Other reconstruction of eyelid, full-thickness</t>
  </si>
  <si>
    <t>08.81</t>
  </si>
  <si>
    <t>Linear repair of laceration of eyelid or eyebrow</t>
  </si>
  <si>
    <t>08.82</t>
  </si>
  <si>
    <t>Repair of laceration involving lid margin, partial-thickness</t>
  </si>
  <si>
    <t>08.83</t>
  </si>
  <si>
    <t>Other repair of laceration of eyelid, partial-thickness</t>
  </si>
  <si>
    <t>08.84</t>
  </si>
  <si>
    <t>Repair of laceration involving lid margin, full-thickness</t>
  </si>
  <si>
    <t>42.66</t>
  </si>
  <si>
    <t>Other antesternal esophagocolostomy</t>
  </si>
  <si>
    <t>08.85</t>
  </si>
  <si>
    <t>Other repair of laceration of eyelid, full-thickness</t>
  </si>
  <si>
    <t>08.86</t>
  </si>
  <si>
    <t>Lower eyelid rhytidectomy</t>
  </si>
  <si>
    <t>08.87</t>
  </si>
  <si>
    <t>Upper eyelid rhytidectomy</t>
  </si>
  <si>
    <t>08.89</t>
  </si>
  <si>
    <t>Other eyelid repair</t>
  </si>
  <si>
    <t>08.91</t>
  </si>
  <si>
    <t>Electrosurgical epilation of eyelid</t>
  </si>
  <si>
    <t>08.93</t>
  </si>
  <si>
    <t>Other epilation of eyelid</t>
  </si>
  <si>
    <t>08.99</t>
  </si>
  <si>
    <t>Other operations on eyelids</t>
  </si>
  <si>
    <t>09.0</t>
  </si>
  <si>
    <t>Incision of lacrimal gland</t>
  </si>
  <si>
    <t>09.11</t>
  </si>
  <si>
    <t>Biopsy of lacrimal gland</t>
  </si>
  <si>
    <t>09.12</t>
  </si>
  <si>
    <t>Biopsy of lacrimal sac</t>
  </si>
  <si>
    <t>09.19</t>
  </si>
  <si>
    <t>Other diagnostic procedures on lacrimal system</t>
  </si>
  <si>
    <t>09.20</t>
  </si>
  <si>
    <t>Excision of lacrimal gland, not otherwise specified</t>
  </si>
  <si>
    <t>09.21</t>
  </si>
  <si>
    <t>Excision of lesion of lacrimal gland</t>
  </si>
  <si>
    <t>09.23</t>
  </si>
  <si>
    <t>Total dacryoadenectomy</t>
  </si>
  <si>
    <t>09.3</t>
  </si>
  <si>
    <t>Other operations on lacrimal gland</t>
  </si>
  <si>
    <t>09.41</t>
  </si>
  <si>
    <t>Probing of lacrimal punctum</t>
  </si>
  <si>
    <t>09.42</t>
  </si>
  <si>
    <t>Probing of lacrimal canaliculi</t>
  </si>
  <si>
    <t>09.43</t>
  </si>
  <si>
    <t>Probing of nasolacrimal duct</t>
  </si>
  <si>
    <t>09.44</t>
  </si>
  <si>
    <t>Intubation of nasolacrimal duct</t>
  </si>
  <si>
    <t>09.49</t>
  </si>
  <si>
    <t>Other manipulation of lacrimal passage</t>
  </si>
  <si>
    <t>09.51</t>
  </si>
  <si>
    <t>Incision of lacrimal punctum</t>
  </si>
  <si>
    <t>42.68</t>
  </si>
  <si>
    <t>Other antesternal esophageal anastomosis with interposition</t>
  </si>
  <si>
    <t>09.52</t>
  </si>
  <si>
    <t>Incision of lacrimal canaliculi</t>
  </si>
  <si>
    <t>09.53</t>
  </si>
  <si>
    <t>Incision of lacrimal sac</t>
  </si>
  <si>
    <t>09.59</t>
  </si>
  <si>
    <t>Other incision of lacrimal passages</t>
  </si>
  <si>
    <t>09.6</t>
  </si>
  <si>
    <t>Excision of lacrimal sac and passage</t>
  </si>
  <si>
    <t>09.71</t>
  </si>
  <si>
    <t>Correction of everted punctum</t>
  </si>
  <si>
    <t>09.72</t>
  </si>
  <si>
    <t>Other repair of punctum</t>
  </si>
  <si>
    <t>09.73</t>
  </si>
  <si>
    <t>Repair of canaliculus</t>
  </si>
  <si>
    <t>09.81</t>
  </si>
  <si>
    <t>Dacryocystorhinostomy [DCR]</t>
  </si>
  <si>
    <t>09.82</t>
  </si>
  <si>
    <t>Conjunctivocystorhinostomy</t>
  </si>
  <si>
    <t>09.83</t>
  </si>
  <si>
    <t>Conjunctivorhinostomy with insertion of tube or stent</t>
  </si>
  <si>
    <t>09.91</t>
  </si>
  <si>
    <t>Obliteration of lacrimal punctum</t>
  </si>
  <si>
    <t>09.99</t>
  </si>
  <si>
    <t>Other operations on lacrimal system</t>
  </si>
  <si>
    <t>10.0</t>
  </si>
  <si>
    <t>Removal of embedded foreign body from conjunctiva by incision</t>
  </si>
  <si>
    <t>10.1</t>
  </si>
  <si>
    <t>Other incision of conjunctiva</t>
  </si>
  <si>
    <t>10.21</t>
  </si>
  <si>
    <t>Biopsy of conjunctiva</t>
  </si>
  <si>
    <t>10.29</t>
  </si>
  <si>
    <t>Other diagnostic procedures on conjunctiva</t>
  </si>
  <si>
    <t>10.31</t>
  </si>
  <si>
    <t>Excision of lesion or tissue of conjunctiva</t>
  </si>
  <si>
    <t>10.32</t>
  </si>
  <si>
    <t>Destruction of lesion of conjunctiva</t>
  </si>
  <si>
    <t>10.33</t>
  </si>
  <si>
    <t>Other destructive procedures on conjunctiva</t>
  </si>
  <si>
    <t>10.41</t>
  </si>
  <si>
    <t>Repair of symblepharon with free graft</t>
  </si>
  <si>
    <t>10.42</t>
  </si>
  <si>
    <t>Reconstruction of conjunctival cul-de-sac with free graft</t>
  </si>
  <si>
    <t>42.69</t>
  </si>
  <si>
    <t>10.43</t>
  </si>
  <si>
    <t>Other antesternal anastomosis of esophagus</t>
  </si>
  <si>
    <t>Other reconstruction of conjunctival cul-de-sac</t>
  </si>
  <si>
    <t>10.44</t>
  </si>
  <si>
    <t>Other free graft to conjunctiva</t>
  </si>
  <si>
    <t>10.49</t>
  </si>
  <si>
    <t>Other conjunctivoplasty</t>
  </si>
  <si>
    <t>10.5</t>
  </si>
  <si>
    <t>Lysis of adhesions of conjunctiva and eyelid</t>
  </si>
  <si>
    <t>10.6</t>
  </si>
  <si>
    <t>Repair of laceration of conjunctiva</t>
  </si>
  <si>
    <t>10.91</t>
  </si>
  <si>
    <t>Subconjunctival injection</t>
  </si>
  <si>
    <t>10.99</t>
  </si>
  <si>
    <t>Other operations on conjunctiva</t>
  </si>
  <si>
    <t>11.0</t>
  </si>
  <si>
    <t>Magnetic removal of embedded foreign body from cornea</t>
  </si>
  <si>
    <t>11.1</t>
  </si>
  <si>
    <t>Incision of cornea</t>
  </si>
  <si>
    <t>11.21</t>
  </si>
  <si>
    <t>Scraping of cornea for smear or culture</t>
  </si>
  <si>
    <t>11.22</t>
  </si>
  <si>
    <t>Biopsy of cornea</t>
  </si>
  <si>
    <t>11.29</t>
  </si>
  <si>
    <t>Other diagnostic procedures on cornea</t>
  </si>
  <si>
    <t>11.31</t>
  </si>
  <si>
    <t>Transposition of pterygium</t>
  </si>
  <si>
    <t>11.32</t>
  </si>
  <si>
    <t>Excision of pterygium with corneal graft</t>
  </si>
  <si>
    <t>11.39</t>
  </si>
  <si>
    <t>Other excision of pterygium</t>
  </si>
  <si>
    <t>11.41</t>
  </si>
  <si>
    <t>Mechanical removal of corneal epithelium</t>
  </si>
  <si>
    <t>11.42</t>
  </si>
  <si>
    <t>Thermocauterization of corneal lesion</t>
  </si>
  <si>
    <t>11.43</t>
  </si>
  <si>
    <t>Cryotherapy of corneal lesion</t>
  </si>
  <si>
    <t>11.49</t>
  </si>
  <si>
    <t>Other removal or destruction of corneal lesion</t>
  </si>
  <si>
    <t>11.51</t>
  </si>
  <si>
    <t>Suture of corneal laceration</t>
  </si>
  <si>
    <t>11.52</t>
  </si>
  <si>
    <t>Repair of postoperative wound dehiscence of cornea</t>
  </si>
  <si>
    <t>11.53</t>
  </si>
  <si>
    <t>Repair of corneal laceration or wound with conjunctival flap</t>
  </si>
  <si>
    <t>11.59</t>
  </si>
  <si>
    <t>Other repair of cornea</t>
  </si>
  <si>
    <t>11.60</t>
  </si>
  <si>
    <t>Corneal transplant, not otherwise specified</t>
  </si>
  <si>
    <t>11.61</t>
  </si>
  <si>
    <t>Lamellar keratoplasty with autograft</t>
  </si>
  <si>
    <t>11.62</t>
  </si>
  <si>
    <t>Other lamellar keratoplasty</t>
  </si>
  <si>
    <t>11.63</t>
  </si>
  <si>
    <t>Penetrating keratoplasty with autograft</t>
  </si>
  <si>
    <t>11.64</t>
  </si>
  <si>
    <t>Other penetrating keratoplasty</t>
  </si>
  <si>
    <t>11.69</t>
  </si>
  <si>
    <t>Other corneal transplant</t>
  </si>
  <si>
    <t>11.71</t>
  </si>
  <si>
    <t>Keratomileusis</t>
  </si>
  <si>
    <t>11.72</t>
  </si>
  <si>
    <t>Keratophakia</t>
  </si>
  <si>
    <t>11.73</t>
  </si>
  <si>
    <t>Keratoprosthesis</t>
  </si>
  <si>
    <t>11.74</t>
  </si>
  <si>
    <t>Thermokeratoplasty</t>
  </si>
  <si>
    <t>11.75</t>
  </si>
  <si>
    <t>Radial keratotomy</t>
  </si>
  <si>
    <t>11.79</t>
  </si>
  <si>
    <t>Other reconstructive and refractive surgery on cornea</t>
  </si>
  <si>
    <t>11.91</t>
  </si>
  <si>
    <t>Tattooing of cornea</t>
  </si>
  <si>
    <t>11.92</t>
  </si>
  <si>
    <t>Removal of artificial implant from cornea</t>
  </si>
  <si>
    <t>11.99</t>
  </si>
  <si>
    <t>Other operations on cornea</t>
  </si>
  <si>
    <t>12.00</t>
  </si>
  <si>
    <t>Removal of intraocular foreign body from anterior segment of eye, not otherwise specified</t>
  </si>
  <si>
    <t>12.01</t>
  </si>
  <si>
    <t>Removal of intraocular foreign body from anterior segment of eye with use of magnet</t>
  </si>
  <si>
    <t>12.02</t>
  </si>
  <si>
    <t>Removal of intraocular foreign body from anterior segment of eye without use of magnet</t>
  </si>
  <si>
    <t>12.11</t>
  </si>
  <si>
    <t>Iridotomy with transfixion</t>
  </si>
  <si>
    <t>12.12</t>
  </si>
  <si>
    <t>Other iridotomy</t>
  </si>
  <si>
    <t>12.13</t>
  </si>
  <si>
    <t>Excision of prolapsed iris</t>
  </si>
  <si>
    <t>12.14</t>
  </si>
  <si>
    <t>Other iridectomy</t>
  </si>
  <si>
    <t>12.21</t>
  </si>
  <si>
    <t>Diagnostic aspiration of anterior chamber of eye</t>
  </si>
  <si>
    <t>12.22</t>
  </si>
  <si>
    <t>Biopsy of iris</t>
  </si>
  <si>
    <t>12.29</t>
  </si>
  <si>
    <t>Other diagnostic procedures on iris, ciliary body, sclera, and anterior chamber</t>
  </si>
  <si>
    <t>12.31</t>
  </si>
  <si>
    <t>Lysis of goniosynechiae</t>
  </si>
  <si>
    <t>12.32</t>
  </si>
  <si>
    <t>Lysis of other anterior synechiae</t>
  </si>
  <si>
    <t>12.33</t>
  </si>
  <si>
    <t>Lysis of posterior synechiae</t>
  </si>
  <si>
    <t>12.34</t>
  </si>
  <si>
    <t>Lysis of corneovitreal adhesions</t>
  </si>
  <si>
    <t>12.35</t>
  </si>
  <si>
    <t>Coreoplasty</t>
  </si>
  <si>
    <t>12.39</t>
  </si>
  <si>
    <t>Other iridoplasty</t>
  </si>
  <si>
    <t>12.40</t>
  </si>
  <si>
    <t>Removal of lesion of anterior segment of eye, not otherwise specified</t>
  </si>
  <si>
    <t>12.41</t>
  </si>
  <si>
    <t>Destruction of lesion of iris, nonexcisional</t>
  </si>
  <si>
    <t>12.42</t>
  </si>
  <si>
    <t>Excision of lesion of iris</t>
  </si>
  <si>
    <t>12.43</t>
  </si>
  <si>
    <t>Destruction of lesion of ciliary body, nonexcisional</t>
  </si>
  <si>
    <t>12.44</t>
  </si>
  <si>
    <t>Excision of lesion of ciliary body</t>
  </si>
  <si>
    <t>12.51</t>
  </si>
  <si>
    <t>Goniopuncture without goniotomy</t>
  </si>
  <si>
    <t>12.52</t>
  </si>
  <si>
    <t>Goniotomy without goniopuncture</t>
  </si>
  <si>
    <t>12.53</t>
  </si>
  <si>
    <t>Goniotomy with goniopuncture</t>
  </si>
  <si>
    <t>12.54</t>
  </si>
  <si>
    <t>Trabeculotomy ab externo</t>
  </si>
  <si>
    <t>12.55</t>
  </si>
  <si>
    <t>Cyclodialysis</t>
  </si>
  <si>
    <t>12.59</t>
  </si>
  <si>
    <t>Other facilitation of intraocular circulation</t>
  </si>
  <si>
    <t>12.61</t>
  </si>
  <si>
    <t>Trephination of sclera with iridectomy</t>
  </si>
  <si>
    <t>12.62</t>
  </si>
  <si>
    <t>43.0</t>
  </si>
  <si>
    <t>Thermocauterization of sclera with iridectomy</t>
  </si>
  <si>
    <t>Gastrotomy</t>
  </si>
  <si>
    <t>12.63</t>
  </si>
  <si>
    <t>Iridencleisis and iridotasis</t>
  </si>
  <si>
    <t>12.64</t>
  </si>
  <si>
    <t>Trabeculectomy ab externo</t>
  </si>
  <si>
    <t>12.65</t>
  </si>
  <si>
    <t>Other scleral fistulization with iridectomy</t>
  </si>
  <si>
    <t>12.66</t>
  </si>
  <si>
    <t>Postoperative revision of scleral fistulization procedure</t>
  </si>
  <si>
    <t>12.69</t>
  </si>
  <si>
    <t>Other scleral fistulizing procedure</t>
  </si>
  <si>
    <t>12.71</t>
  </si>
  <si>
    <t>Cyclodiathermy</t>
  </si>
  <si>
    <t>12.72</t>
  </si>
  <si>
    <t>Cyclocryotherapy</t>
  </si>
  <si>
    <t>12.73</t>
  </si>
  <si>
    <t>Cyclophotocoagulation</t>
  </si>
  <si>
    <t>12.74</t>
  </si>
  <si>
    <t>Diminution of ciliary body, not otherwise specified</t>
  </si>
  <si>
    <t>12.75</t>
  </si>
  <si>
    <t>Glaucoma implant (IM)</t>
  </si>
  <si>
    <t>12.79</t>
  </si>
  <si>
    <t>Other glaucoma procedures</t>
  </si>
  <si>
    <t>12.81</t>
  </si>
  <si>
    <t>Suture of laceration of sclera</t>
  </si>
  <si>
    <t>12.82</t>
  </si>
  <si>
    <t>Repair of scleral fistula</t>
  </si>
  <si>
    <t>12.83</t>
  </si>
  <si>
    <t>Revision of operative wound of anterior segment, not elsewhere classified</t>
  </si>
  <si>
    <t>12.84</t>
  </si>
  <si>
    <t>Excision or destruction of lesion of sclera</t>
  </si>
  <si>
    <t>12.85</t>
  </si>
  <si>
    <t>Repair of scleral staphyloma with graft</t>
  </si>
  <si>
    <t>12.86</t>
  </si>
  <si>
    <t>Other repair of scleral staphyloma</t>
  </si>
  <si>
    <t>12.87</t>
  </si>
  <si>
    <t>Scleral reinforcement with graft</t>
  </si>
  <si>
    <t>12.88</t>
  </si>
  <si>
    <t>Other scleral reinforcement</t>
  </si>
  <si>
    <t>12.89</t>
  </si>
  <si>
    <t>Other operations on sclera</t>
  </si>
  <si>
    <t>12.91</t>
  </si>
  <si>
    <t>Therapeutic evacuation of anterior chamber</t>
  </si>
  <si>
    <t>12.92</t>
  </si>
  <si>
    <t>Injection into anterior chamber</t>
  </si>
  <si>
    <t>12.93</t>
  </si>
  <si>
    <t>43.19</t>
  </si>
  <si>
    <t>Removal or destruction of epithelial downgrowth from anterior chamber</t>
  </si>
  <si>
    <t>Other gastrostomy</t>
  </si>
  <si>
    <t>12.97</t>
  </si>
  <si>
    <t>Other operations on iris</t>
  </si>
  <si>
    <t>12.98</t>
  </si>
  <si>
    <t>Other operations on ciliary body</t>
  </si>
  <si>
    <t>12.99</t>
  </si>
  <si>
    <t>Other operations on anterior chamber</t>
  </si>
  <si>
    <t>13.00</t>
  </si>
  <si>
    <t>Removal of foreign body from lens, not otherwise specified</t>
  </si>
  <si>
    <t>13.01</t>
  </si>
  <si>
    <t>Removal of foreign body from lens with use of magnet</t>
  </si>
  <si>
    <t>13.02</t>
  </si>
  <si>
    <t>Removal of foreign body from lens without use of magnet</t>
  </si>
  <si>
    <t>13.11</t>
  </si>
  <si>
    <t>Intracapsular extraction of lens by temporal inferior route</t>
  </si>
  <si>
    <t>13.19</t>
  </si>
  <si>
    <t>Other intracapsular extraction of lens</t>
  </si>
  <si>
    <t>13.2</t>
  </si>
  <si>
    <t>Extracapsular extraction of lens by linear extraction technique</t>
  </si>
  <si>
    <t>13.3</t>
  </si>
  <si>
    <t>Extracapsular extraction of lens by simple aspiration (and irrigation) technique</t>
  </si>
  <si>
    <t>13.41</t>
  </si>
  <si>
    <t>Phacoemulsification and aspiration of cataract</t>
  </si>
  <si>
    <t>13.42</t>
  </si>
  <si>
    <t>Mechanical phacofragmentation and aspiration of cataract by posterior route</t>
  </si>
  <si>
    <t>13.43</t>
  </si>
  <si>
    <t>Mechanical phacofragmentation and other aspiration of cataract</t>
  </si>
  <si>
    <t>13.51</t>
  </si>
  <si>
    <t>Extracapsular extraction of lens by temporal inferior route</t>
  </si>
  <si>
    <t>13.59</t>
  </si>
  <si>
    <t>Other extracapsular extraction of lens</t>
  </si>
  <si>
    <t>13.64</t>
  </si>
  <si>
    <t>Discission of secondary membrane [after cataract]</t>
  </si>
  <si>
    <t>13.65</t>
  </si>
  <si>
    <t>Excision of secondary membrane [after cataract]</t>
  </si>
  <si>
    <t>13.66</t>
  </si>
  <si>
    <t>Mechanical fragmentation of secondary membrane [after cataract]</t>
  </si>
  <si>
    <t>13.69</t>
  </si>
  <si>
    <t>Other cataract extraction</t>
  </si>
  <si>
    <t>13.70</t>
  </si>
  <si>
    <t>Insertion of pseudophakos, not otherwise specified</t>
  </si>
  <si>
    <t>13.71</t>
  </si>
  <si>
    <t>Insertion of intraocular lens prosthesis at time of cataract extraction, one-stage</t>
  </si>
  <si>
    <t>13.72</t>
  </si>
  <si>
    <t>Secondary insertion of intraocular lens prosthesis</t>
  </si>
  <si>
    <t>13.8</t>
  </si>
  <si>
    <t>Removal of implanted lens</t>
  </si>
  <si>
    <t>13.90</t>
  </si>
  <si>
    <t>Operation on lens, Not Elsewhere Classified</t>
  </si>
  <si>
    <t>43.3</t>
  </si>
  <si>
    <t>Pyloromyotomy</t>
  </si>
  <si>
    <t>13.91</t>
  </si>
  <si>
    <t>Implantation of intraocular telescope prosthesis</t>
  </si>
  <si>
    <t>14.00</t>
  </si>
  <si>
    <t>Removal of foreign body from posterior segment of eye, not otherwise specified</t>
  </si>
  <si>
    <t>14.01</t>
  </si>
  <si>
    <t>Removal of foreign body from posterior segment of eye with use of magnet</t>
  </si>
  <si>
    <t>14.02</t>
  </si>
  <si>
    <t>Removal of foreign body from posterior segment of eye without use of magnet</t>
  </si>
  <si>
    <t>14.11</t>
  </si>
  <si>
    <t>Diagnostic aspiration of vitreous</t>
  </si>
  <si>
    <t>14.19</t>
  </si>
  <si>
    <t>Other diagnostic procedures on retina, choroid, vitreous, and posterior chamber</t>
  </si>
  <si>
    <t>14.21</t>
  </si>
  <si>
    <t>Destruction of chorioretinal lesion by diathermy</t>
  </si>
  <si>
    <t>14.22</t>
  </si>
  <si>
    <t>Destruction of chorioretinal lesion by cryotherapy</t>
  </si>
  <si>
    <t>14.23</t>
  </si>
  <si>
    <t>Destruction of chorioretinal lesion by xenon arc photocoagulation</t>
  </si>
  <si>
    <t>14.24</t>
  </si>
  <si>
    <t>Destruction of chorioretinal lesion by laser photocoagulation</t>
  </si>
  <si>
    <t>14.25</t>
  </si>
  <si>
    <t>Destruction of chorioretinal lesion by photocoagulation of unspecified type</t>
  </si>
  <si>
    <t>14.27</t>
  </si>
  <si>
    <t>Destruction of chorioretinal lesion by implantation of radiation source</t>
  </si>
  <si>
    <t>14.29</t>
  </si>
  <si>
    <t>Other destruction of chorioretinal lesion</t>
  </si>
  <si>
    <t>14.31</t>
  </si>
  <si>
    <t>Repair of retinal tear by diathermy</t>
  </si>
  <si>
    <t>14.32</t>
  </si>
  <si>
    <t>Repair of retinal tear by cryotherapy</t>
  </si>
  <si>
    <t>14.33</t>
  </si>
  <si>
    <t>Repair of retinal tear by xenon arc photocoagulation</t>
  </si>
  <si>
    <t>14.34</t>
  </si>
  <si>
    <t>Repair of retinal tear by laser photocoagulation</t>
  </si>
  <si>
    <t>14.35</t>
  </si>
  <si>
    <t>Repair of retinal tear by photocoagulation of unspecified type</t>
  </si>
  <si>
    <t>14.39</t>
  </si>
  <si>
    <t>Other repair of retinal tear</t>
  </si>
  <si>
    <t>14.41</t>
  </si>
  <si>
    <t>Scleral buckling with implant</t>
  </si>
  <si>
    <t>14.49</t>
  </si>
  <si>
    <t>Other scleral buckling</t>
  </si>
  <si>
    <t>14.51</t>
  </si>
  <si>
    <t>Repair of retinal detachment with diathermy</t>
  </si>
  <si>
    <t>14.52</t>
  </si>
  <si>
    <t>Repair of retinal detachment with cryotherapy</t>
  </si>
  <si>
    <t>14.53</t>
  </si>
  <si>
    <t>Repair of retinal detachment with xenon arc photocoagulation</t>
  </si>
  <si>
    <t>14.54</t>
  </si>
  <si>
    <t>Repair of retinal detachment with laser photocoagulation</t>
  </si>
  <si>
    <t>14.55</t>
  </si>
  <si>
    <t>Repair of retinal detachment with photocoagulation of unspecified type</t>
  </si>
  <si>
    <t>14.59</t>
  </si>
  <si>
    <t>Other repair of retinal detachment</t>
  </si>
  <si>
    <t>14.6</t>
  </si>
  <si>
    <t>Removal of surgically implanted material from posterior segment of eye</t>
  </si>
  <si>
    <t>14.71</t>
  </si>
  <si>
    <t>Removal of vitreous, anterior approach</t>
  </si>
  <si>
    <t>14.72</t>
  </si>
  <si>
    <t>Other removal of vitreous</t>
  </si>
  <si>
    <t>14.73</t>
  </si>
  <si>
    <t>Mechanical vitrectomy by anterior approach</t>
  </si>
  <si>
    <t>14.74</t>
  </si>
  <si>
    <t>Other mechanical vitrectomy</t>
  </si>
  <si>
    <t>14.75</t>
  </si>
  <si>
    <t>Injection of vitreous substitute</t>
  </si>
  <si>
    <t>14.79</t>
  </si>
  <si>
    <t>Other operations on vitreous</t>
  </si>
  <si>
    <t>14.9</t>
  </si>
  <si>
    <t>Other operations on retina, choroid, and posterior chamber</t>
  </si>
  <si>
    <t>15.01</t>
  </si>
  <si>
    <t>Biopsy of extraocular muscle or tendon</t>
  </si>
  <si>
    <t>15.09</t>
  </si>
  <si>
    <t>Other diagnostic procedures on extraocular muscles and tendons</t>
  </si>
  <si>
    <t>15.11</t>
  </si>
  <si>
    <t>Recession of one extraocular muscle</t>
  </si>
  <si>
    <t>15.12</t>
  </si>
  <si>
    <t>Advancement of one extraocular muscle</t>
  </si>
  <si>
    <t>15.13</t>
  </si>
  <si>
    <t>Resection of one extraocular muscle</t>
  </si>
  <si>
    <t>15.19</t>
  </si>
  <si>
    <t>Other operations on one extraocular muscle involving temporary detachment from globe</t>
  </si>
  <si>
    <t>15.21</t>
  </si>
  <si>
    <t>Lengthening procedure on one extraocular muscle</t>
  </si>
  <si>
    <t>15.22</t>
  </si>
  <si>
    <t>Shortening procedure on one extraocular muscle</t>
  </si>
  <si>
    <t>15.29</t>
  </si>
  <si>
    <t>Other operations on one extraocular muscle</t>
  </si>
  <si>
    <t>15.3</t>
  </si>
  <si>
    <t>Operations on two or more extraocular muscles involving temporary detachment from globe, one or both eyes</t>
  </si>
  <si>
    <t>15.4</t>
  </si>
  <si>
    <t>Other operations on two or more extraocular muscles, one or both eyes</t>
  </si>
  <si>
    <t>15.5</t>
  </si>
  <si>
    <t>Transposition of extraocular muscles</t>
  </si>
  <si>
    <t>15.6</t>
  </si>
  <si>
    <t>Revision of extraocular muscle surgery</t>
  </si>
  <si>
    <t>15.7</t>
  </si>
  <si>
    <t>Repair of injury of extraocular muscle</t>
  </si>
  <si>
    <t>15.9</t>
  </si>
  <si>
    <t>Other operations on extraocular muscles and tendons</t>
  </si>
  <si>
    <t>16.01</t>
  </si>
  <si>
    <t>Orbitotomy with bone flap</t>
  </si>
  <si>
    <t>16.02</t>
  </si>
  <si>
    <t>Orbitotomy with insertion of orbital implant</t>
  </si>
  <si>
    <t>16.09</t>
  </si>
  <si>
    <t>Other orbitotomy</t>
  </si>
  <si>
    <t>16.1</t>
  </si>
  <si>
    <t>Removal of penetrating foreign body from eye, not otherwise specified</t>
  </si>
  <si>
    <t>16.21</t>
  </si>
  <si>
    <t>Ophthalmoscopy</t>
  </si>
  <si>
    <t>16.22</t>
  </si>
  <si>
    <t>Diagnostic aspiration of orbit</t>
  </si>
  <si>
    <t>16.23</t>
  </si>
  <si>
    <t>Biopsy of eyeball and orbit</t>
  </si>
  <si>
    <t>16.29</t>
  </si>
  <si>
    <t>Other diagnostic procedures on orbit and eyeball</t>
  </si>
  <si>
    <t>16.31</t>
  </si>
  <si>
    <t>Removal of ocular contents with synchronous implant into scleral shell</t>
  </si>
  <si>
    <t>16.39</t>
  </si>
  <si>
    <t>Other evisceration of eyeball</t>
  </si>
  <si>
    <t>16.41</t>
  </si>
  <si>
    <t>Enucleation of eyeball with synchronous implant into Tenon's capsule with attachment of muscles</t>
  </si>
  <si>
    <t>16.42</t>
  </si>
  <si>
    <t>Enucleation of eyeball with other synchronous implant</t>
  </si>
  <si>
    <t>16.49</t>
  </si>
  <si>
    <t>Other enucleation of eyeball</t>
  </si>
  <si>
    <t>16.51</t>
  </si>
  <si>
    <t>Exenteration of orbit with removal of adjacent structures</t>
  </si>
  <si>
    <t>16.52</t>
  </si>
  <si>
    <t>Exenteration of orbit with therapeutic removal of orbital bone</t>
  </si>
  <si>
    <t>16.59</t>
  </si>
  <si>
    <t>Other exenteration of orbit</t>
  </si>
  <si>
    <t>16.61</t>
  </si>
  <si>
    <t>Secondary insertion of ocular implant</t>
  </si>
  <si>
    <t>16.62</t>
  </si>
  <si>
    <t>Revision and reinsertion of ocular implant</t>
  </si>
  <si>
    <t>16.63</t>
  </si>
  <si>
    <t>Revision of enucleation socket with graft</t>
  </si>
  <si>
    <t>44.00</t>
  </si>
  <si>
    <t>Vagotomy, not otherwise specified</t>
  </si>
  <si>
    <t>16.64</t>
  </si>
  <si>
    <t>Other revision of enucleation socket</t>
  </si>
  <si>
    <t>16.65</t>
  </si>
  <si>
    <t>Secondary graft to exenteration cavity</t>
  </si>
  <si>
    <t>16.66</t>
  </si>
  <si>
    <t>Other revision of exenteration cavity</t>
  </si>
  <si>
    <t>16.69</t>
  </si>
  <si>
    <t>Other secondary procedures after removal of eyeball</t>
  </si>
  <si>
    <t>16.71</t>
  </si>
  <si>
    <t>Removal of ocular implant</t>
  </si>
  <si>
    <t>16.72</t>
  </si>
  <si>
    <t>Removal of orbital implant</t>
  </si>
  <si>
    <t>16.81</t>
  </si>
  <si>
    <t>Repair of wound of orbit</t>
  </si>
  <si>
    <t>16.82</t>
  </si>
  <si>
    <t>Repair of rupture of eyeball</t>
  </si>
  <si>
    <t>16.89</t>
  </si>
  <si>
    <t>Other repair of injury of eyeball or orbit</t>
  </si>
  <si>
    <t>16.91</t>
  </si>
  <si>
    <t>Retrobulbar injection of therapeutic agent</t>
  </si>
  <si>
    <t>16.92</t>
  </si>
  <si>
    <t>Excision of lesion of orbit</t>
  </si>
  <si>
    <t>16.93</t>
  </si>
  <si>
    <t>Excision of lesion of eye, unspecified structure</t>
  </si>
  <si>
    <t>16.98</t>
  </si>
  <si>
    <t>Other operations on orbit</t>
  </si>
  <si>
    <t>16.99</t>
  </si>
  <si>
    <t>Other operations on eyeball</t>
  </si>
  <si>
    <t>44.01</t>
  </si>
  <si>
    <t>Truncal vagotomy</t>
  </si>
  <si>
    <t>17.25</t>
  </si>
  <si>
    <t>Laparoscopic repair inguinal hernia (IM)</t>
  </si>
  <si>
    <t>17.31</t>
  </si>
  <si>
    <t>Laparoscopic multiple segmental resection of large intestine</t>
  </si>
  <si>
    <t>17.32</t>
  </si>
  <si>
    <t>Laparoscopic cecectomy</t>
  </si>
  <si>
    <t>17.33</t>
  </si>
  <si>
    <t>Laparoscopic right hemicolectomy</t>
  </si>
  <si>
    <t>17.34</t>
  </si>
  <si>
    <t>Laparoscopic resection of transverse colon</t>
  </si>
  <si>
    <t>17.35</t>
  </si>
  <si>
    <t>Laparoscopic left hemicolectomy</t>
  </si>
  <si>
    <t>17.36</t>
  </si>
  <si>
    <t>Laparoscopic sigmoidectomy</t>
  </si>
  <si>
    <t>17.39</t>
  </si>
  <si>
    <t>Other laparoscopic partial excision of large intestine</t>
  </si>
  <si>
    <t>17.41</t>
  </si>
  <si>
    <t>Open robotic assisted procedure</t>
  </si>
  <si>
    <t>17.42</t>
  </si>
  <si>
    <t>Laparoscopic robotic assisted procedure</t>
  </si>
  <si>
    <t>17.43</t>
  </si>
  <si>
    <t>Percutaneous robotic assisted procedure</t>
  </si>
  <si>
    <t>17.44</t>
  </si>
  <si>
    <t>Endoscopic robotic assisted procedure</t>
  </si>
  <si>
    <t>17.45</t>
  </si>
  <si>
    <t>Thoracoscopic robotic assisted procedure</t>
  </si>
  <si>
    <t>17.49</t>
  </si>
  <si>
    <t>Other and unspecified robotic assisted procedure</t>
  </si>
  <si>
    <t>17.51</t>
  </si>
  <si>
    <t>Implantation of rechargeable cardiac contractility modulation [CCM], total system</t>
  </si>
  <si>
    <t>17.61</t>
  </si>
  <si>
    <t>Laser interstitial thermal therapy [LITT] of lesion or tissue of brain under guidance</t>
  </si>
  <si>
    <t>17.62</t>
  </si>
  <si>
    <t>Laser interstitial thermal therapy [LITT] of lesion or tissue of head and neck under guidance</t>
  </si>
  <si>
    <t>17.69</t>
  </si>
  <si>
    <t>Laser interstitial thermal therapy [LITT] of lesion or tissue of other and unspecified site under guidance</t>
  </si>
  <si>
    <t>17.70</t>
  </si>
  <si>
    <t>Intravenous infusion of clofarabine</t>
  </si>
  <si>
    <t>17.71</t>
  </si>
  <si>
    <t>Non-coronary intra-operative fluorescence vascular angiography [IFVA]</t>
  </si>
  <si>
    <t>44.02</t>
  </si>
  <si>
    <t>Highly selective vagotomy</t>
  </si>
  <si>
    <t>18.01</t>
  </si>
  <si>
    <t>Piercing of ear lobe</t>
  </si>
  <si>
    <t>18.02</t>
  </si>
  <si>
    <t>Incision of external auditory canal</t>
  </si>
  <si>
    <t>18.09</t>
  </si>
  <si>
    <t>Other incision of external ear</t>
  </si>
  <si>
    <t>18.11</t>
  </si>
  <si>
    <t>Otoscopy</t>
  </si>
  <si>
    <t>18.12</t>
  </si>
  <si>
    <t>Biopsy of external ear</t>
  </si>
  <si>
    <t>18.13</t>
  </si>
  <si>
    <t>Microscopic examination of external ear (IM)</t>
  </si>
  <si>
    <t>18.14</t>
  </si>
  <si>
    <t>Endoscopic examination of external ear (IM)</t>
  </si>
  <si>
    <t>18.19</t>
  </si>
  <si>
    <t>Other diagnostic procedures on external ear</t>
  </si>
  <si>
    <t>18.21</t>
  </si>
  <si>
    <t>Excision of preauricular sinus</t>
  </si>
  <si>
    <t>18.22</t>
  </si>
  <si>
    <t>Extraction of external cholesteatoma (IM)</t>
  </si>
  <si>
    <t>18.29</t>
  </si>
  <si>
    <t>Excision or destruction of other lesion of external ear</t>
  </si>
  <si>
    <t>18.31</t>
  </si>
  <si>
    <t>Radical excision of lesion of external ear</t>
  </si>
  <si>
    <t>18.39</t>
  </si>
  <si>
    <t>Other excision of external ear</t>
  </si>
  <si>
    <t>18.4</t>
  </si>
  <si>
    <t>Suture of laceration of external ear</t>
  </si>
  <si>
    <t>18.5</t>
  </si>
  <si>
    <t>Surgical correction of prominent ear</t>
  </si>
  <si>
    <t>18.6</t>
  </si>
  <si>
    <t>Reconstruction of external auditory canal</t>
  </si>
  <si>
    <t>18.71</t>
  </si>
  <si>
    <t>Construction of auricle of ear</t>
  </si>
  <si>
    <t>18.72</t>
  </si>
  <si>
    <t>Reattachment of amputated ear</t>
  </si>
  <si>
    <t>18.79</t>
  </si>
  <si>
    <t>Other plastic repair of external ear</t>
  </si>
  <si>
    <t>18.9</t>
  </si>
  <si>
    <t>Other operations on external ear</t>
  </si>
  <si>
    <t>19.0</t>
  </si>
  <si>
    <t>Stapes mobilization</t>
  </si>
  <si>
    <t>44.03</t>
  </si>
  <si>
    <t>19.11</t>
  </si>
  <si>
    <t>Other selective vagotomy</t>
  </si>
  <si>
    <t>Stapedectomy with incus replacement</t>
  </si>
  <si>
    <t>19.19</t>
  </si>
  <si>
    <t>Other stapedectomy</t>
  </si>
  <si>
    <t>19.29</t>
  </si>
  <si>
    <t>Other revision of stapedectomy</t>
  </si>
  <si>
    <t>19.3</t>
  </si>
  <si>
    <t>Other operations on ossicular chain</t>
  </si>
  <si>
    <t>19.4</t>
  </si>
  <si>
    <t>Myringoplasty</t>
  </si>
  <si>
    <t>19.52</t>
  </si>
  <si>
    <t>Type ii tympanoplasty</t>
  </si>
  <si>
    <t>19.53</t>
  </si>
  <si>
    <t>Type iii tympanoplasty</t>
  </si>
  <si>
    <t>19.54</t>
  </si>
  <si>
    <t>Type iv tympanoplasty</t>
  </si>
  <si>
    <t>19.55</t>
  </si>
  <si>
    <t>Type v tympanoplasty</t>
  </si>
  <si>
    <t>19.6</t>
  </si>
  <si>
    <t>Revision of tympanoplasty</t>
  </si>
  <si>
    <t>19.9</t>
  </si>
  <si>
    <t>Other repair of middle ear</t>
  </si>
  <si>
    <t>20.01</t>
  </si>
  <si>
    <t>Myringotomy with insertion of tube</t>
  </si>
  <si>
    <t>20.09</t>
  </si>
  <si>
    <t>Other myringotomy</t>
  </si>
  <si>
    <t>20.1</t>
  </si>
  <si>
    <t>Removal of tympanostomy tube</t>
  </si>
  <si>
    <t>20.21</t>
  </si>
  <si>
    <t>Incision of mastoid</t>
  </si>
  <si>
    <t>20.22</t>
  </si>
  <si>
    <t>Incision of petrous pyramid air cells</t>
  </si>
  <si>
    <t>20.23</t>
  </si>
  <si>
    <t>Incision of middle ear</t>
  </si>
  <si>
    <t>20.31</t>
  </si>
  <si>
    <t>Electrocochleography</t>
  </si>
  <si>
    <t>20.32</t>
  </si>
  <si>
    <t>Biopsy of middle and inner ear</t>
  </si>
  <si>
    <t>20.33</t>
  </si>
  <si>
    <t>Electrical evoked auditory brain stem response (IM)</t>
  </si>
  <si>
    <t>20.39</t>
  </si>
  <si>
    <t>Other diagnostic procedures on middle and inner ear</t>
  </si>
  <si>
    <t>20.41</t>
  </si>
  <si>
    <t>Simple mastoidectomy</t>
  </si>
  <si>
    <t>20.42</t>
  </si>
  <si>
    <t>Radical mastoidectomy</t>
  </si>
  <si>
    <t>20.49</t>
  </si>
  <si>
    <t>Other mastoidectomy</t>
  </si>
  <si>
    <t>20.51</t>
  </si>
  <si>
    <t>Excision of lesion of middle ear</t>
  </si>
  <si>
    <t>20.59</t>
  </si>
  <si>
    <t>Other excision of middle ear</t>
  </si>
  <si>
    <t>20.61</t>
  </si>
  <si>
    <t>Fenestration of inner ear (initial)</t>
  </si>
  <si>
    <t>20.72</t>
  </si>
  <si>
    <t>Injection into inner ear</t>
  </si>
  <si>
    <t>20.73</t>
  </si>
  <si>
    <t>Temporal bone resection (IM)</t>
  </si>
  <si>
    <t>20.79</t>
  </si>
  <si>
    <t>Other incision, excision, and destruction of inner ear</t>
  </si>
  <si>
    <t>20.8</t>
  </si>
  <si>
    <t>Operations on eustachian tube</t>
  </si>
  <si>
    <t>20.91</t>
  </si>
  <si>
    <t>Tympanosympathectomy</t>
  </si>
  <si>
    <t>20.92</t>
  </si>
  <si>
    <t>Revision of mastoidectomy</t>
  </si>
  <si>
    <t>20.93</t>
  </si>
  <si>
    <t>Repair of oval and round windows</t>
  </si>
  <si>
    <t>20.94</t>
  </si>
  <si>
    <t>Injection of tympanum</t>
  </si>
  <si>
    <t>20.95</t>
  </si>
  <si>
    <t>Implantation of electromagnetic hearing device</t>
  </si>
  <si>
    <t>20.96</t>
  </si>
  <si>
    <t>Implantation or replacement of cochlear prosthetic device, not otherwise specified</t>
  </si>
  <si>
    <t>20.97</t>
  </si>
  <si>
    <t>Implantation or replacement of cochlear prosthetic device, single channel</t>
  </si>
  <si>
    <t>20.98</t>
  </si>
  <si>
    <t>Implantation or replacement of cochlear prosthetic device, multiple channel</t>
  </si>
  <si>
    <t>20.99</t>
  </si>
  <si>
    <t>Other operations on middle and inner ear</t>
  </si>
  <si>
    <t>21.00</t>
  </si>
  <si>
    <t>Control of epistaxis, not otherwise specified</t>
  </si>
  <si>
    <t>21.01</t>
  </si>
  <si>
    <t>Control of epistaxis by anterior nasal packing</t>
  </si>
  <si>
    <t>21.02</t>
  </si>
  <si>
    <t>Control of epistaxis by posterior (and anterior) packing</t>
  </si>
  <si>
    <t>21.03</t>
  </si>
  <si>
    <t>Control of epistaxis by cauterization (and packing)</t>
  </si>
  <si>
    <t>21.04</t>
  </si>
  <si>
    <t>Control of epistaxis by ligation of ethmoidal arteries</t>
  </si>
  <si>
    <t>21.05</t>
  </si>
  <si>
    <t>Control of epistaxis by (transantral) ligation of the maxillary artery</t>
  </si>
  <si>
    <t>21.06</t>
  </si>
  <si>
    <t>Control of epistaxis by ligation of the external carotid artery</t>
  </si>
  <si>
    <t>21.07</t>
  </si>
  <si>
    <t>Control of epistaxis by excision of nasal mucosa and skin grafting of septum and lateral nasal wall</t>
  </si>
  <si>
    <t>21.09</t>
  </si>
  <si>
    <t>Control of epistaxis by other means</t>
  </si>
  <si>
    <t>21.1</t>
  </si>
  <si>
    <t>Incision of nose</t>
  </si>
  <si>
    <t>21.21</t>
  </si>
  <si>
    <t>Rhinoscopy</t>
  </si>
  <si>
    <t>21.22</t>
  </si>
  <si>
    <t>Biopsy of nose</t>
  </si>
  <si>
    <t>21.23</t>
  </si>
  <si>
    <t>Nasoendoskopi (IM)</t>
  </si>
  <si>
    <t>21.29</t>
  </si>
  <si>
    <t>Other diagnostic procedures on nose</t>
  </si>
  <si>
    <t>21.290</t>
  </si>
  <si>
    <t>Peak nasal inspiratory flowmetry (PNIF) (IM)</t>
  </si>
  <si>
    <t>21.292</t>
  </si>
  <si>
    <t>Blue light fluorescein test (IM)</t>
  </si>
  <si>
    <t>21.30</t>
  </si>
  <si>
    <t>Excision or destruction of lesion of nose, not otherwise specified</t>
  </si>
  <si>
    <t>21.31</t>
  </si>
  <si>
    <t>Local excision or destruction of intranasal lesion</t>
  </si>
  <si>
    <t>21.32</t>
  </si>
  <si>
    <t>Local excision or destruction of other lesion of nose</t>
  </si>
  <si>
    <t>21.4</t>
  </si>
  <si>
    <t>Resection of nose</t>
  </si>
  <si>
    <t>21.5</t>
  </si>
  <si>
    <t>Submucous resection of nasal septum</t>
  </si>
  <si>
    <t>21.50</t>
  </si>
  <si>
    <t>Functional septoplasty (IM)</t>
  </si>
  <si>
    <t>21.6</t>
  </si>
  <si>
    <t>Turbinectomy</t>
  </si>
  <si>
    <t>21.61</t>
  </si>
  <si>
    <t>Turbinectomy by diathermy or cryosurgery</t>
  </si>
  <si>
    <t>21.62</t>
  </si>
  <si>
    <t>Fracture of the turbinates</t>
  </si>
  <si>
    <t>21.69</t>
  </si>
  <si>
    <t>Other turbinectomy</t>
  </si>
  <si>
    <t>21.71</t>
  </si>
  <si>
    <t>Closed reduction of nasal fracture</t>
  </si>
  <si>
    <t>21.72</t>
  </si>
  <si>
    <t>Open reduction of nasal fracture</t>
  </si>
  <si>
    <t>44.21</t>
  </si>
  <si>
    <t>Dilation of pylorus by incision</t>
  </si>
  <si>
    <t>21.81</t>
  </si>
  <si>
    <t>Suture of laceration of nose</t>
  </si>
  <si>
    <t>21.82</t>
  </si>
  <si>
    <t>Closure of nasal fistula</t>
  </si>
  <si>
    <t>21.83</t>
  </si>
  <si>
    <t>Total nasal reconstruction</t>
  </si>
  <si>
    <t>21.84</t>
  </si>
  <si>
    <t>Revision rhinoplasty</t>
  </si>
  <si>
    <t>21.85</t>
  </si>
  <si>
    <t>Augmentation rhinoplasty</t>
  </si>
  <si>
    <t>21.86</t>
  </si>
  <si>
    <t>Limited rhinoplasty</t>
  </si>
  <si>
    <t>21.87</t>
  </si>
  <si>
    <t>Other rhinoplasty</t>
  </si>
  <si>
    <t>21.88</t>
  </si>
  <si>
    <t>Other septoplasty</t>
  </si>
  <si>
    <t>21.89</t>
  </si>
  <si>
    <t>Other repair and plastic operations on nose</t>
  </si>
  <si>
    <t>21.91</t>
  </si>
  <si>
    <t>Lysis of adhesions of nose</t>
  </si>
  <si>
    <t>21.99</t>
  </si>
  <si>
    <t>Other operations on nose</t>
  </si>
  <si>
    <t>22.00</t>
  </si>
  <si>
    <t>Aspiration and lavage of nasal sinus, not otherwise specified</t>
  </si>
  <si>
    <t>22.01</t>
  </si>
  <si>
    <t>Puncture of nasal sinus for aspiration or lavage</t>
  </si>
  <si>
    <t>22.02</t>
  </si>
  <si>
    <t>Aspiration or lavage of nasal sinus through natural ostium</t>
  </si>
  <si>
    <t>22.11</t>
  </si>
  <si>
    <t>Closed [endoscopic] [needle] biopsy of nasal sinus</t>
  </si>
  <si>
    <t>22.12</t>
  </si>
  <si>
    <t>Open biopsy of nasal sinus</t>
  </si>
  <si>
    <t>22.19</t>
  </si>
  <si>
    <t>Other diagnostic procedures on nasal sinuses</t>
  </si>
  <si>
    <t>22.2</t>
  </si>
  <si>
    <t>Intranasal antrotomy</t>
  </si>
  <si>
    <t>22.20</t>
  </si>
  <si>
    <t>Uncinectomy (IM)</t>
  </si>
  <si>
    <t>22.200</t>
  </si>
  <si>
    <t>Uncinectomy sinistra (IM)</t>
  </si>
  <si>
    <t>44.29</t>
  </si>
  <si>
    <t>Other pyloroplasty</t>
  </si>
  <si>
    <t>22.201</t>
  </si>
  <si>
    <t>Uncinectomy dextra (IM)</t>
  </si>
  <si>
    <t>22.31</t>
  </si>
  <si>
    <t>Radical maxillary antrotomy</t>
  </si>
  <si>
    <t>22.39</t>
  </si>
  <si>
    <t>Other external maxillary antrotomy</t>
  </si>
  <si>
    <t>22.41</t>
  </si>
  <si>
    <t>Frontal sinusotomy</t>
  </si>
  <si>
    <t>22.410</t>
  </si>
  <si>
    <t>Frontal sinusotomy sinistra (IM)</t>
  </si>
  <si>
    <t>22.411</t>
  </si>
  <si>
    <t>Frontal sinusotomy dextra (IM)</t>
  </si>
  <si>
    <t>22.42</t>
  </si>
  <si>
    <t>Frontal sinusectomy</t>
  </si>
  <si>
    <t>22.420</t>
  </si>
  <si>
    <t>Frontal sinusectomy sinistra (IM)</t>
  </si>
  <si>
    <t>22.421</t>
  </si>
  <si>
    <t>Frontal sinusectomy dextra (IM)</t>
  </si>
  <si>
    <t>22.50</t>
  </si>
  <si>
    <t>Sinusotomy, not otherwise specified</t>
  </si>
  <si>
    <t>22.51</t>
  </si>
  <si>
    <t>Ethmoidotomy</t>
  </si>
  <si>
    <t>22.510</t>
  </si>
  <si>
    <t>Ethmoidotomy sinistra (IM)</t>
  </si>
  <si>
    <t>22.511</t>
  </si>
  <si>
    <t>Ethmoidotomy dextra (IM)</t>
  </si>
  <si>
    <t>22.52</t>
  </si>
  <si>
    <t>Sphenoidotomy</t>
  </si>
  <si>
    <t>22.520</t>
  </si>
  <si>
    <t>Sphenoidotomy sinistra (IM)</t>
  </si>
  <si>
    <t>22.521</t>
  </si>
  <si>
    <t>Sphenoidotomy dextra (IM)</t>
  </si>
  <si>
    <t>22.53</t>
  </si>
  <si>
    <t>Incision of multiple nasal sinuses</t>
  </si>
  <si>
    <t>22.60</t>
  </si>
  <si>
    <t>Sinusectomy, not otherwise specified</t>
  </si>
  <si>
    <t>22.61</t>
  </si>
  <si>
    <t>Excision of lesion of maxillary sinus with caldwell-luc approach</t>
  </si>
  <si>
    <t>22.62</t>
  </si>
  <si>
    <t>Excision of lesion of maxillary sinus with other approach</t>
  </si>
  <si>
    <t>22.63</t>
  </si>
  <si>
    <t>Ethmoidectomy</t>
  </si>
  <si>
    <t>22.630</t>
  </si>
  <si>
    <t>Ethmoidectomy sinistra (IM)</t>
  </si>
  <si>
    <t>22.631</t>
  </si>
  <si>
    <t>Ethmoidectomy dextra (IM)</t>
  </si>
  <si>
    <t>22.64</t>
  </si>
  <si>
    <t>Sphenoidectomy</t>
  </si>
  <si>
    <t>44.31</t>
  </si>
  <si>
    <t>High gastric bypass</t>
  </si>
  <si>
    <t>22.640</t>
  </si>
  <si>
    <t>Sphenoidectomy sinistra (IM)</t>
  </si>
  <si>
    <t>22.641</t>
  </si>
  <si>
    <t>Sphenoidectomy dextra (IM)</t>
  </si>
  <si>
    <t>22.71</t>
  </si>
  <si>
    <t>Closure of nasal sinus fistula</t>
  </si>
  <si>
    <t>22.79</t>
  </si>
  <si>
    <t>Other repair of nasal sinus</t>
  </si>
  <si>
    <t>22.9</t>
  </si>
  <si>
    <t>Other operations on nasal sinuses</t>
  </si>
  <si>
    <t>23.0</t>
  </si>
  <si>
    <t>Forceps extraction of tooth</t>
  </si>
  <si>
    <t>23.01</t>
  </si>
  <si>
    <t>Extraction of deciduous tooth</t>
  </si>
  <si>
    <t>23.09</t>
  </si>
  <si>
    <t>Extraction of other tooth</t>
  </si>
  <si>
    <t>23.11</t>
  </si>
  <si>
    <t>Removal of residual root</t>
  </si>
  <si>
    <t>23.12</t>
  </si>
  <si>
    <t>Odontectomy NOS (IM)</t>
  </si>
  <si>
    <t>23.13</t>
  </si>
  <si>
    <t>Removal of impacted tooth (IM)</t>
  </si>
  <si>
    <t>23.14</t>
  </si>
  <si>
    <t>Tooth extraction with elevationof mucoperiosteal flap (IM)</t>
  </si>
  <si>
    <t>23.19</t>
  </si>
  <si>
    <t>Other surgical extraction of tooth</t>
  </si>
  <si>
    <t>23.2</t>
  </si>
  <si>
    <t>Restoration of tooth by filling</t>
  </si>
  <si>
    <t>23.3</t>
  </si>
  <si>
    <t>Restoration of tooth by inlay</t>
  </si>
  <si>
    <t>23.41</t>
  </si>
  <si>
    <t>Application of crown</t>
  </si>
  <si>
    <t>23.42</t>
  </si>
  <si>
    <t>Insertion of fixed bridge</t>
  </si>
  <si>
    <t>23.49</t>
  </si>
  <si>
    <t>Other dental restoration</t>
  </si>
  <si>
    <t>23.5</t>
  </si>
  <si>
    <t>Implantation of tooth</t>
  </si>
  <si>
    <t>23.6</t>
  </si>
  <si>
    <t>Prosthetic dental implant</t>
  </si>
  <si>
    <t>23.70</t>
  </si>
  <si>
    <t>Root canal, not otherwise specified</t>
  </si>
  <si>
    <t>23.71</t>
  </si>
  <si>
    <t>Root canal therapy with irrigation</t>
  </si>
  <si>
    <t>23.72</t>
  </si>
  <si>
    <t>Root canal therapy with apicoectomy</t>
  </si>
  <si>
    <t>23.73</t>
  </si>
  <si>
    <t>Apicoectomy</t>
  </si>
  <si>
    <t>24.0</t>
  </si>
  <si>
    <t>Incision of gum or alveolar bone</t>
  </si>
  <si>
    <t>24.11</t>
  </si>
  <si>
    <t>Biopsy of gum</t>
  </si>
  <si>
    <t>24.12</t>
  </si>
  <si>
    <t>Biopsy of alveolus</t>
  </si>
  <si>
    <t>24.19</t>
  </si>
  <si>
    <t>Other diagnostic procedures on teeth, gums, and alveoli</t>
  </si>
  <si>
    <t>24.2</t>
  </si>
  <si>
    <t>Gingivoplasty</t>
  </si>
  <si>
    <t>24.31</t>
  </si>
  <si>
    <t>Excision of lesion or tissue of gum</t>
  </si>
  <si>
    <t>24.32</t>
  </si>
  <si>
    <t>Suture of laceration of gum</t>
  </si>
  <si>
    <t>24.39</t>
  </si>
  <si>
    <t>Other operations on gum</t>
  </si>
  <si>
    <t>24.4</t>
  </si>
  <si>
    <t>Excision of dental lesion of jaw</t>
  </si>
  <si>
    <t>24.5</t>
  </si>
  <si>
    <t>Alveoloplasty</t>
  </si>
  <si>
    <t>24.6</t>
  </si>
  <si>
    <t>Exposure of tooth</t>
  </si>
  <si>
    <t>24.7</t>
  </si>
  <si>
    <t>Application of orthodontic appliance</t>
  </si>
  <si>
    <t>24.8</t>
  </si>
  <si>
    <t>Other orthodontic operation</t>
  </si>
  <si>
    <t>24.91</t>
  </si>
  <si>
    <t>Extension or deepening of buccolabial or lingual sulcus</t>
  </si>
  <si>
    <t>24.99</t>
  </si>
  <si>
    <t>Other dental operations</t>
  </si>
  <si>
    <t>25.01</t>
  </si>
  <si>
    <t>Closed [needle] biopsy of tongue</t>
  </si>
  <si>
    <t>25.02</t>
  </si>
  <si>
    <t>Open biopsy of tongue</t>
  </si>
  <si>
    <t>25.09</t>
  </si>
  <si>
    <t>Other diagnostic procedures on tongue</t>
  </si>
  <si>
    <t>25.1</t>
  </si>
  <si>
    <t>Excision or destruction of lesion or tissue of tongue</t>
  </si>
  <si>
    <t>25.2</t>
  </si>
  <si>
    <t>Partial glossectomy</t>
  </si>
  <si>
    <t>44.39</t>
  </si>
  <si>
    <t>Other gastroenterostomy without gastrectomy</t>
  </si>
  <si>
    <t>25.3</t>
  </si>
  <si>
    <t>Complete glossectomy</t>
  </si>
  <si>
    <t>25.4</t>
  </si>
  <si>
    <t>Radical glossectomy</t>
  </si>
  <si>
    <t>25.51</t>
  </si>
  <si>
    <t>Suture of laceration of tongue</t>
  </si>
  <si>
    <t>25.59</t>
  </si>
  <si>
    <t>Other repair and plastic operations on tongue</t>
  </si>
  <si>
    <t>25.91</t>
  </si>
  <si>
    <t>Lingual frenotomy</t>
  </si>
  <si>
    <t>25.92</t>
  </si>
  <si>
    <t>Lingual frenectomy</t>
  </si>
  <si>
    <t>25.93</t>
  </si>
  <si>
    <t>Lysis of adhesions of tongue</t>
  </si>
  <si>
    <t>25.94</t>
  </si>
  <si>
    <t>Other glossotomy</t>
  </si>
  <si>
    <t>25.99</t>
  </si>
  <si>
    <t>Other operations on tongue</t>
  </si>
  <si>
    <t>26.0</t>
  </si>
  <si>
    <t>Incision of salivary gland or duct</t>
  </si>
  <si>
    <t>26.11</t>
  </si>
  <si>
    <t>Closed [needle] biopsy of salivary gland or duct</t>
  </si>
  <si>
    <t>26.12</t>
  </si>
  <si>
    <t>Open biopsy of salivary gland or duct</t>
  </si>
  <si>
    <t>26.19</t>
  </si>
  <si>
    <t>Other diagnostic procedures on salivary glands and ducts</t>
  </si>
  <si>
    <t>26.21</t>
  </si>
  <si>
    <t>Marsupialization of salivary gland cyst</t>
  </si>
  <si>
    <t>26.29</t>
  </si>
  <si>
    <t>Other excision of salivary gland lesion</t>
  </si>
  <si>
    <t>26.30</t>
  </si>
  <si>
    <t>Sialoadenectomy, not otherwise specified</t>
  </si>
  <si>
    <t>26.31</t>
  </si>
  <si>
    <t>Partial sialoadenectomy</t>
  </si>
  <si>
    <t>26.32</t>
  </si>
  <si>
    <t>Complete sialoadenectomy</t>
  </si>
  <si>
    <t>26.41</t>
  </si>
  <si>
    <t>Suture of laceration of salivary gland</t>
  </si>
  <si>
    <t>26.42</t>
  </si>
  <si>
    <t>Closure of salivary fistula</t>
  </si>
  <si>
    <t>26.49</t>
  </si>
  <si>
    <t>Other repair and plastic operations on salivary gland or duct</t>
  </si>
  <si>
    <t>26.91</t>
  </si>
  <si>
    <t>Probing of salivary duct</t>
  </si>
  <si>
    <t>26.99</t>
  </si>
  <si>
    <t>44.40</t>
  </si>
  <si>
    <t>Other operations on salivary gland or duct</t>
  </si>
  <si>
    <t>Suture of peptic ulcer, not otherwise specified</t>
  </si>
  <si>
    <t>27.0</t>
  </si>
  <si>
    <t>Drainage of face and floor of mouth</t>
  </si>
  <si>
    <t>27.1</t>
  </si>
  <si>
    <t>Incision of palate</t>
  </si>
  <si>
    <t>27.21</t>
  </si>
  <si>
    <t>Biopsy of bony palate</t>
  </si>
  <si>
    <t>27.22</t>
  </si>
  <si>
    <t>Biopsy of uvula and soft palate</t>
  </si>
  <si>
    <t>27.23</t>
  </si>
  <si>
    <t>Biopsy of lip</t>
  </si>
  <si>
    <t>27.24</t>
  </si>
  <si>
    <t>Biopsy of mouth, unspecified structure</t>
  </si>
  <si>
    <t>27.29</t>
  </si>
  <si>
    <t>Other diagnostic procedures on oral cavity</t>
  </si>
  <si>
    <t>27.31</t>
  </si>
  <si>
    <t>Local excision or destruction of lesion or tissue of bony palate</t>
  </si>
  <si>
    <t>27.32</t>
  </si>
  <si>
    <t>Wide excision or destruction of lesion or tissue of bony palate</t>
  </si>
  <si>
    <t>27.41</t>
  </si>
  <si>
    <t>Labial frenectomy</t>
  </si>
  <si>
    <t>27.42</t>
  </si>
  <si>
    <t>Wide excision of lesion of lip</t>
  </si>
  <si>
    <t>27.43</t>
  </si>
  <si>
    <t>Other excision of lesion or tissue of lip</t>
  </si>
  <si>
    <t>27.49</t>
  </si>
  <si>
    <t>Other excision of mouth</t>
  </si>
  <si>
    <t>27.51</t>
  </si>
  <si>
    <t>Suture of laceration of lip</t>
  </si>
  <si>
    <t>27.52</t>
  </si>
  <si>
    <t>Suture of laceration of other part of mouth</t>
  </si>
  <si>
    <t>27.53</t>
  </si>
  <si>
    <t>Closure of fistula of mouth</t>
  </si>
  <si>
    <t>27.54</t>
  </si>
  <si>
    <t>Repair of cleft lip</t>
  </si>
  <si>
    <t>27.55</t>
  </si>
  <si>
    <t>Full-thickness skin graft to lip and mouth</t>
  </si>
  <si>
    <t>27.56</t>
  </si>
  <si>
    <t>Other skin graft to lip and mouth</t>
  </si>
  <si>
    <t>27.57</t>
  </si>
  <si>
    <t>Attachment of pedicle or flap graft to lip and mouth</t>
  </si>
  <si>
    <t>27.59</t>
  </si>
  <si>
    <t>Other plastic repair of mouth</t>
  </si>
  <si>
    <t>27.61</t>
  </si>
  <si>
    <t>Suture of laceration of palate</t>
  </si>
  <si>
    <t>27.62</t>
  </si>
  <si>
    <t>Correction of cleft palate</t>
  </si>
  <si>
    <t>27.63</t>
  </si>
  <si>
    <t>44.41</t>
  </si>
  <si>
    <t>Revision of cleft palate repair</t>
  </si>
  <si>
    <t>Suture of gastric ulcer site</t>
  </si>
  <si>
    <t>27.64</t>
  </si>
  <si>
    <t>Insertion of palatal implant</t>
  </si>
  <si>
    <t>27.69</t>
  </si>
  <si>
    <t>Other plastic repair of palate</t>
  </si>
  <si>
    <t>27.71</t>
  </si>
  <si>
    <t>Incision of uvula</t>
  </si>
  <si>
    <t>27.72</t>
  </si>
  <si>
    <t>Excision of uvula</t>
  </si>
  <si>
    <t>27.73</t>
  </si>
  <si>
    <t>Repair of uvula</t>
  </si>
  <si>
    <t>27.74</t>
  </si>
  <si>
    <t>Uvuloplasty (IM)</t>
  </si>
  <si>
    <t>27.79</t>
  </si>
  <si>
    <t>Other operations on uvula</t>
  </si>
  <si>
    <t>27.91</t>
  </si>
  <si>
    <t>Labial frenotomy</t>
  </si>
  <si>
    <t>27.92</t>
  </si>
  <si>
    <t>Incision of mouth, unspecified structure</t>
  </si>
  <si>
    <t>27.99</t>
  </si>
  <si>
    <t>Other operations on oral cavity</t>
  </si>
  <si>
    <t>28.0</t>
  </si>
  <si>
    <t>Incision and drainage of tonsil and peritonsillar structures</t>
  </si>
  <si>
    <t>28.11</t>
  </si>
  <si>
    <t>Biopsy of tonsils and adenoids</t>
  </si>
  <si>
    <t>28.19</t>
  </si>
  <si>
    <t>Other diagnostic procedures on tonsils and adenoids</t>
  </si>
  <si>
    <t>28.2</t>
  </si>
  <si>
    <t>Tonsillectomy without adenoidectomy</t>
  </si>
  <si>
    <t>28.3</t>
  </si>
  <si>
    <t>Tonsillectomy with adenoidectomy</t>
  </si>
  <si>
    <t>28.4</t>
  </si>
  <si>
    <t>Excision of tonsil tag</t>
  </si>
  <si>
    <t>28.5</t>
  </si>
  <si>
    <t>Excision of lingual tonsil</t>
  </si>
  <si>
    <t>28.6</t>
  </si>
  <si>
    <t>Adenoidectomy without tonsillectomy</t>
  </si>
  <si>
    <t>28.7</t>
  </si>
  <si>
    <t>Control of hemorrhage after tonsillectomy and adenoidectomy</t>
  </si>
  <si>
    <t>28.91</t>
  </si>
  <si>
    <t>44.42</t>
  </si>
  <si>
    <t>Suture of duodenal ulcer site</t>
  </si>
  <si>
    <t>Removal of foreign body from tonsil and adenoid by incision</t>
  </si>
  <si>
    <t>28.92</t>
  </si>
  <si>
    <t>Excision of lesion of tonsil and adenoid</t>
  </si>
  <si>
    <t>28.99</t>
  </si>
  <si>
    <t>Other operations on tonsils and adenoids</t>
  </si>
  <si>
    <t>29.0</t>
  </si>
  <si>
    <t>Pharyngotomy</t>
  </si>
  <si>
    <t>29.11</t>
  </si>
  <si>
    <t>Pharyngoscopy</t>
  </si>
  <si>
    <t>29.12</t>
  </si>
  <si>
    <t>Pharyngeal biopsy</t>
  </si>
  <si>
    <t>29.13</t>
  </si>
  <si>
    <t>Flexible endoscopic evaluation of swallowing (FEES) (IM)</t>
  </si>
  <si>
    <t>29.19</t>
  </si>
  <si>
    <t>Other diagnostic procedures on pharynx</t>
  </si>
  <si>
    <t>29.2</t>
  </si>
  <si>
    <t>Excision of branchial cleft cyst or vestige</t>
  </si>
  <si>
    <t>29.3</t>
  </si>
  <si>
    <t>Excision or destruction of lesion or tissue of pharynx</t>
  </si>
  <si>
    <t>29.31</t>
  </si>
  <si>
    <t>Cricopharyngeal myotomy</t>
  </si>
  <si>
    <t>29.32</t>
  </si>
  <si>
    <t>Pharyngeal diverticulectomy</t>
  </si>
  <si>
    <t>29.33</t>
  </si>
  <si>
    <t>Pharyngectomy (partial)</t>
  </si>
  <si>
    <t>29.39</t>
  </si>
  <si>
    <t>Other excision or destruction of lesion or tissue of pharynx</t>
  </si>
  <si>
    <t>29.4</t>
  </si>
  <si>
    <t>Plastic operation on pharynx</t>
  </si>
  <si>
    <t>29.51</t>
  </si>
  <si>
    <t>Suture of laceration of pharynx</t>
  </si>
  <si>
    <t>29.52</t>
  </si>
  <si>
    <t>Closure of branchial cleft fistula</t>
  </si>
  <si>
    <t>44.44</t>
  </si>
  <si>
    <t>Transcatheter embolization for gastric or duodenal bleeding</t>
  </si>
  <si>
    <t>29.53</t>
  </si>
  <si>
    <t>Closure of other fistula of pharynx</t>
  </si>
  <si>
    <t>29.54</t>
  </si>
  <si>
    <t>Lysis of pharyngeal adhesions</t>
  </si>
  <si>
    <t>29.59</t>
  </si>
  <si>
    <t>Other repair of pharynx</t>
  </si>
  <si>
    <t>29.91</t>
  </si>
  <si>
    <t>Dilation of pharynx</t>
  </si>
  <si>
    <t>29.910</t>
  </si>
  <si>
    <t>Repair of choanal atresia intranasal (IM)</t>
  </si>
  <si>
    <t>29.92</t>
  </si>
  <si>
    <t>Division of glossopharyngeal nerve</t>
  </si>
  <si>
    <t>29.99</t>
  </si>
  <si>
    <t>Other operations on pharynx</t>
  </si>
  <si>
    <t>30.01</t>
  </si>
  <si>
    <t>Marsupialization of laryngeal cyst</t>
  </si>
  <si>
    <t>30.09</t>
  </si>
  <si>
    <t>Other excision or destruction of lesion or tissue of larynx</t>
  </si>
  <si>
    <t>30.1</t>
  </si>
  <si>
    <t>Hemilaryngectomy</t>
  </si>
  <si>
    <t>30.21</t>
  </si>
  <si>
    <t>Epiglottidectomy</t>
  </si>
  <si>
    <t>30.22</t>
  </si>
  <si>
    <t>Vocal cordectomy</t>
  </si>
  <si>
    <t>30.29</t>
  </si>
  <si>
    <t>Other partial laryngectomy</t>
  </si>
  <si>
    <t>30.3</t>
  </si>
  <si>
    <t>Complete laryngectomy</t>
  </si>
  <si>
    <t>30.4</t>
  </si>
  <si>
    <t>Radical laryngectomy</t>
  </si>
  <si>
    <t>31.0</t>
  </si>
  <si>
    <t>Injection of larynx</t>
  </si>
  <si>
    <t>31.1</t>
  </si>
  <si>
    <t>Temporary tracheostomy</t>
  </si>
  <si>
    <t>31.21</t>
  </si>
  <si>
    <t>Mediastinal tracheostomy</t>
  </si>
  <si>
    <t>31.29</t>
  </si>
  <si>
    <t>Other permanent tracheostomy</t>
  </si>
  <si>
    <t>31.3</t>
  </si>
  <si>
    <t>Other incision of larynx or trachea</t>
  </si>
  <si>
    <t>31.41</t>
  </si>
  <si>
    <t>Tracheoscopy through artificial stoma</t>
  </si>
  <si>
    <t>31.42</t>
  </si>
  <si>
    <t>Laryngoscopy and other tracheoscopy</t>
  </si>
  <si>
    <t>31.420</t>
  </si>
  <si>
    <t>Stroboscopy (IM)</t>
  </si>
  <si>
    <t>31.421</t>
  </si>
  <si>
    <t>Microlaryngoscopy (IM)</t>
  </si>
  <si>
    <t>31.43</t>
  </si>
  <si>
    <t>Closed [endoscopic] biopsy of larynx</t>
  </si>
  <si>
    <t>31.44</t>
  </si>
  <si>
    <t>Closed [endoscopic] biopsy of trachea</t>
  </si>
  <si>
    <t>31.45</t>
  </si>
  <si>
    <t>Open biopsy of larynx or trachea</t>
  </si>
  <si>
    <t>31.48</t>
  </si>
  <si>
    <t>Other diagnostic procedures on larynx</t>
  </si>
  <si>
    <t>31.49</t>
  </si>
  <si>
    <t>Other diagnostic procedures on trachea</t>
  </si>
  <si>
    <t>31.5</t>
  </si>
  <si>
    <t>Local excision or destruction of lesion or tissue of trachea</t>
  </si>
  <si>
    <t>31.50</t>
  </si>
  <si>
    <t>Excision tracheal stenosis and anastomosis</t>
  </si>
  <si>
    <t>31.52</t>
  </si>
  <si>
    <t>Excision of tracheal tumor or carcinoma</t>
  </si>
  <si>
    <t>31.53</t>
  </si>
  <si>
    <t>31.61</t>
  </si>
  <si>
    <t>Suture of laceration of larynx</t>
  </si>
  <si>
    <t>31.62</t>
  </si>
  <si>
    <t>Closure of fistula of larynx</t>
  </si>
  <si>
    <t>31.63</t>
  </si>
  <si>
    <t>Revision of laryngostomy</t>
  </si>
  <si>
    <t>31.64</t>
  </si>
  <si>
    <t>Repair of laryngeal fracture</t>
  </si>
  <si>
    <t>31.69</t>
  </si>
  <si>
    <t>Other repair of larynx</t>
  </si>
  <si>
    <t>44.5</t>
  </si>
  <si>
    <t>31.71</t>
  </si>
  <si>
    <t>Suture of laceration of trachea</t>
  </si>
  <si>
    <t>Revision of gastric anastomosis</t>
  </si>
  <si>
    <t>31.72</t>
  </si>
  <si>
    <t>Closure of external fistula of trachea</t>
  </si>
  <si>
    <t>31.73</t>
  </si>
  <si>
    <t>Closure of other fistula of trachea</t>
  </si>
  <si>
    <t>31.74</t>
  </si>
  <si>
    <t>Revision of tracheostomy</t>
  </si>
  <si>
    <t>31.75</t>
  </si>
  <si>
    <t>Reconstruction of trachea and construction of artificial larynx</t>
  </si>
  <si>
    <t>31.79</t>
  </si>
  <si>
    <t>Other repair and plastic operations on trachea</t>
  </si>
  <si>
    <t>31.91</t>
  </si>
  <si>
    <t>Division of laryngeal nerve</t>
  </si>
  <si>
    <t>31.92</t>
  </si>
  <si>
    <t>Lysis of adhesions of trachea or larynx</t>
  </si>
  <si>
    <t>31.93</t>
  </si>
  <si>
    <t>Replacement of laryngeal or tracheal stent</t>
  </si>
  <si>
    <t>31.94</t>
  </si>
  <si>
    <t>Injection of locally-acting therapeutic substance into trachea</t>
  </si>
  <si>
    <t>31.95</t>
  </si>
  <si>
    <t>Tracheoesophageal fistulization</t>
  </si>
  <si>
    <t>31.98</t>
  </si>
  <si>
    <t>Other operations on larynx</t>
  </si>
  <si>
    <t>31.99</t>
  </si>
  <si>
    <t>Other operations on trachea</t>
  </si>
  <si>
    <t>32.01</t>
  </si>
  <si>
    <t>Endoscopic excision or destruction of lesion or tissue of bronchus</t>
  </si>
  <si>
    <t>32.09</t>
  </si>
  <si>
    <t>Other local excision or destruction of lesion or tissue of bronchus</t>
  </si>
  <si>
    <t>32.1</t>
  </si>
  <si>
    <t>Other excision of bronchus</t>
  </si>
  <si>
    <t>32.20</t>
  </si>
  <si>
    <t>Thoracoscopic excision of lesion or tissue of lung</t>
  </si>
  <si>
    <t>32.21</t>
  </si>
  <si>
    <t>Plication of emphysematous bleb</t>
  </si>
  <si>
    <t>32.22</t>
  </si>
  <si>
    <t>Lung volume reduction surgery</t>
  </si>
  <si>
    <t>32.23</t>
  </si>
  <si>
    <t>Open ablation of lung lesion or tissue</t>
  </si>
  <si>
    <t>32.24</t>
  </si>
  <si>
    <t>Percutaneous ablation of lung lesion or tissue</t>
  </si>
  <si>
    <t>32.25</t>
  </si>
  <si>
    <t>Thoracoscopic ablation of lung lesion or tissue</t>
  </si>
  <si>
    <t>44.61</t>
  </si>
  <si>
    <t>Suture of laceration of stomach</t>
  </si>
  <si>
    <t>32.26</t>
  </si>
  <si>
    <t>Other and unspecified ablation of lung lesion or tissue</t>
  </si>
  <si>
    <t>32.27</t>
  </si>
  <si>
    <t>Bronchoscopic bronchial thermoplasty, ablation of airway smooth muscle</t>
  </si>
  <si>
    <t>32.28</t>
  </si>
  <si>
    <t>Endoscopic excision or destruction of lesion or tissue of lung</t>
  </si>
  <si>
    <t>32.29</t>
  </si>
  <si>
    <t>Other local excision or destruction of lesion or tissue of lung</t>
  </si>
  <si>
    <t>32.30</t>
  </si>
  <si>
    <t>Thoracoscopic segmental resection of lung</t>
  </si>
  <si>
    <t>32.39</t>
  </si>
  <si>
    <t>Other and unspecified segmental resection of lung</t>
  </si>
  <si>
    <t>32.41</t>
  </si>
  <si>
    <t>Thoracoscopic lobectomy of lung</t>
  </si>
  <si>
    <t>32.49</t>
  </si>
  <si>
    <t>Other lobectomy of lung</t>
  </si>
  <si>
    <t>32.50</t>
  </si>
  <si>
    <t>Thoracoscopic pneumonectomy</t>
  </si>
  <si>
    <t>32.59</t>
  </si>
  <si>
    <t>Other and unspecified pneumonectomy</t>
  </si>
  <si>
    <t>32.9</t>
  </si>
  <si>
    <t>Other excision of lung</t>
  </si>
  <si>
    <t>33.0</t>
  </si>
  <si>
    <t>Incision of bronchus</t>
  </si>
  <si>
    <t>33.1</t>
  </si>
  <si>
    <t>Incision of lung</t>
  </si>
  <si>
    <t>33.20</t>
  </si>
  <si>
    <t>Thoracoscopic lung biopsy</t>
  </si>
  <si>
    <t>33.21</t>
  </si>
  <si>
    <t>Bronchoscopy through artificial stoma</t>
  </si>
  <si>
    <t>33.22</t>
  </si>
  <si>
    <t>Fiber-optic bronchoscopy</t>
  </si>
  <si>
    <t>33.23</t>
  </si>
  <si>
    <t>Other bronchoscopy</t>
  </si>
  <si>
    <t>33.230</t>
  </si>
  <si>
    <t>Rigid bronchoscopy procedure (IM)</t>
  </si>
  <si>
    <t>33.24</t>
  </si>
  <si>
    <t>Closed [endoscopic] biopsy of bronchus</t>
  </si>
  <si>
    <t>33.240</t>
  </si>
  <si>
    <t>Endobronchoscopy ultrasound during bronchoscopic theurapetic intervention or diagnostic (IM)</t>
  </si>
  <si>
    <t>44.62</t>
  </si>
  <si>
    <t>33.25</t>
  </si>
  <si>
    <t>Closure of gastrostomy</t>
  </si>
  <si>
    <t>Open biopsy of bronchus</t>
  </si>
  <si>
    <t>33.26</t>
  </si>
  <si>
    <t>Closed [percutaneous] [needle] biopsy of lung</t>
  </si>
  <si>
    <t>33.27</t>
  </si>
  <si>
    <t>Closed endoscopic biopsy of lung</t>
  </si>
  <si>
    <t>33.28</t>
  </si>
  <si>
    <t>Open biopsy of lung</t>
  </si>
  <si>
    <t>33.29</t>
  </si>
  <si>
    <t>Other diagnostic procedures on lung or bronchus</t>
  </si>
  <si>
    <t>33.31</t>
  </si>
  <si>
    <t>Destruction of phrenic nerve for collapse of lung</t>
  </si>
  <si>
    <t>33.32</t>
  </si>
  <si>
    <t>Artificial pneumothorax for collapse of lung</t>
  </si>
  <si>
    <t>33.33</t>
  </si>
  <si>
    <t>Pneumoperitoneum for collapse of lung</t>
  </si>
  <si>
    <t>33.34</t>
  </si>
  <si>
    <t>Thoracoplasty</t>
  </si>
  <si>
    <t>33.39</t>
  </si>
  <si>
    <t>Other surgical collapse of lung</t>
  </si>
  <si>
    <t>33.41</t>
  </si>
  <si>
    <t>Suture of laceration of bronchus</t>
  </si>
  <si>
    <t>33.42</t>
  </si>
  <si>
    <t>Closure of bronchial fistula</t>
  </si>
  <si>
    <t>33.43</t>
  </si>
  <si>
    <t>Closure of laceration of lung</t>
  </si>
  <si>
    <t>33.48</t>
  </si>
  <si>
    <t>Other repair and plastic operations on bronchus</t>
  </si>
  <si>
    <t>33.49</t>
  </si>
  <si>
    <t>Other repair and plastic operations on lung</t>
  </si>
  <si>
    <t>33.71</t>
  </si>
  <si>
    <t>Endoscopic insertion or replacement of bronchial valve(s), single lobe</t>
  </si>
  <si>
    <t>33.72</t>
  </si>
  <si>
    <t>Endoscopic pulmonary airway flow measurement</t>
  </si>
  <si>
    <t>33.78</t>
  </si>
  <si>
    <t>Endoscopic removal of bronchial device(s) or substances</t>
  </si>
  <si>
    <t>33.79</t>
  </si>
  <si>
    <t>Endoscopic insertion of other bronchial device or substances</t>
  </si>
  <si>
    <t>33.91</t>
  </si>
  <si>
    <t>Bronchial dilation</t>
  </si>
  <si>
    <t>33.92</t>
  </si>
  <si>
    <t>Ligation of bronchus</t>
  </si>
  <si>
    <t>33.93</t>
  </si>
  <si>
    <t>Puncture of lung</t>
  </si>
  <si>
    <t>33.94</t>
  </si>
  <si>
    <t>Bronchial dilatation with bronchoscopy (rigid) with or without baloon (IM)</t>
  </si>
  <si>
    <t>33.95</t>
  </si>
  <si>
    <t>Insertion or replacement of bronchial stent using bronchoscopy (IM)</t>
  </si>
  <si>
    <t>33.98</t>
  </si>
  <si>
    <t>Other operations on bronchus</t>
  </si>
  <si>
    <t>33.99</t>
  </si>
  <si>
    <t>Other operations on lung</t>
  </si>
  <si>
    <t>34.01</t>
  </si>
  <si>
    <t>Incision of chest wall</t>
  </si>
  <si>
    <t>34.02</t>
  </si>
  <si>
    <t>Exploratory thoracotomy</t>
  </si>
  <si>
    <t>34.03</t>
  </si>
  <si>
    <t>Reopening of recent thoracotomy site</t>
  </si>
  <si>
    <t>34.04</t>
  </si>
  <si>
    <t>Insertion of intercostal catheter for drainage</t>
  </si>
  <si>
    <t>34.05</t>
  </si>
  <si>
    <t>Creation of pleuroperitoneal shunt</t>
  </si>
  <si>
    <t>34.06</t>
  </si>
  <si>
    <t>Thoracoscopic drainage of pleural cavity</t>
  </si>
  <si>
    <t>34.09</t>
  </si>
  <si>
    <t>Other incision of pleura</t>
  </si>
  <si>
    <t>34.1</t>
  </si>
  <si>
    <t>Incision of mediastinum</t>
  </si>
  <si>
    <t>34.20</t>
  </si>
  <si>
    <t>Thoracoscopic pleural biopsy</t>
  </si>
  <si>
    <t>34.21</t>
  </si>
  <si>
    <t>Transpleural thoracoscopy</t>
  </si>
  <si>
    <t>34.22</t>
  </si>
  <si>
    <t>Mediastinoscopy</t>
  </si>
  <si>
    <t>34.23</t>
  </si>
  <si>
    <t>Biopsy of chest wall</t>
  </si>
  <si>
    <t>34.24</t>
  </si>
  <si>
    <t>Other pleural biopsy</t>
  </si>
  <si>
    <t>44.63</t>
  </si>
  <si>
    <t>34.25</t>
  </si>
  <si>
    <t>Closed [percutaneous] [needle] biopsy of mediastinum</t>
  </si>
  <si>
    <t>Closure of other gastric fistula</t>
  </si>
  <si>
    <t>34.26</t>
  </si>
  <si>
    <t>Open mediastinal biopsy</t>
  </si>
  <si>
    <t>34.27</t>
  </si>
  <si>
    <t>Biopsy of diaphragm</t>
  </si>
  <si>
    <t>34.28</t>
  </si>
  <si>
    <t>Other diagnostic procedures on chest wall, pleura, and diaphragm</t>
  </si>
  <si>
    <t>34.281</t>
  </si>
  <si>
    <t>Thoracoscopy, surgical</t>
  </si>
  <si>
    <t>34.282</t>
  </si>
  <si>
    <t>34.283</t>
  </si>
  <si>
    <t>34.284</t>
  </si>
  <si>
    <t>34.286</t>
  </si>
  <si>
    <t>34.29</t>
  </si>
  <si>
    <t>Other diagnostic procedures on mediastinum</t>
  </si>
  <si>
    <t>34.291</t>
  </si>
  <si>
    <t>Mediastinotomy with exploration or biopsy</t>
  </si>
  <si>
    <t>34.292</t>
  </si>
  <si>
    <t>34.3</t>
  </si>
  <si>
    <t>Excision or destruction of lesion or tissue of mediastinum</t>
  </si>
  <si>
    <t>34.4</t>
  </si>
  <si>
    <t>Excision or destruction of lesion of chest wall</t>
  </si>
  <si>
    <t>34.41</t>
  </si>
  <si>
    <t>Radical resection of sternum (IM)</t>
  </si>
  <si>
    <t>34.51</t>
  </si>
  <si>
    <t>Decortication of lung</t>
  </si>
  <si>
    <t>34.52</t>
  </si>
  <si>
    <t>Thoracoscopic decortication of lung</t>
  </si>
  <si>
    <t>34.59</t>
  </si>
  <si>
    <t>Other excision of pleura</t>
  </si>
  <si>
    <t>34.6</t>
  </si>
  <si>
    <t>Scarification of pleura</t>
  </si>
  <si>
    <t>34.71</t>
  </si>
  <si>
    <t>Suture of laceration of chest wall</t>
  </si>
  <si>
    <t>34.72</t>
  </si>
  <si>
    <t>Closure of thoracostomy</t>
  </si>
  <si>
    <t>34.73</t>
  </si>
  <si>
    <t>Closure of other fistula of thorax</t>
  </si>
  <si>
    <t>34.74</t>
  </si>
  <si>
    <t>Repair of pectus deformity</t>
  </si>
  <si>
    <t>34.79</t>
  </si>
  <si>
    <t>Other repair of chest wall</t>
  </si>
  <si>
    <t>34.81</t>
  </si>
  <si>
    <t>Excision of lesion or tissue of diaphragm</t>
  </si>
  <si>
    <t>34.82</t>
  </si>
  <si>
    <t>Suture of laceration of diaphragm</t>
  </si>
  <si>
    <t>34.83</t>
  </si>
  <si>
    <t>Closure of fistula of diaphragm</t>
  </si>
  <si>
    <t>34.84</t>
  </si>
  <si>
    <t>Other repair of diaphragm</t>
  </si>
  <si>
    <t>34.85</t>
  </si>
  <si>
    <t>Implantation of diaphragmatic pacemaker</t>
  </si>
  <si>
    <t>34.89</t>
  </si>
  <si>
    <t>Other operations on diaphragm</t>
  </si>
  <si>
    <t>34.91</t>
  </si>
  <si>
    <t>Thoracentesis</t>
  </si>
  <si>
    <t>34.92</t>
  </si>
  <si>
    <t>Injection into thoracic cavity</t>
  </si>
  <si>
    <t>34.93</t>
  </si>
  <si>
    <t>Repair of pleura</t>
  </si>
  <si>
    <t>34.99</t>
  </si>
  <si>
    <t>Other operations on thorax</t>
  </si>
  <si>
    <t>35.00</t>
  </si>
  <si>
    <t>Closed heart valvotomy, unspecified valve</t>
  </si>
  <si>
    <t>35.01</t>
  </si>
  <si>
    <t>Closed heart valvotomy, aortic valve</t>
  </si>
  <si>
    <t>35.02</t>
  </si>
  <si>
    <t>Closed heart valvotomy, mitral valve</t>
  </si>
  <si>
    <t>35.03</t>
  </si>
  <si>
    <t>Closed heart valvotomy, pulmonary valve</t>
  </si>
  <si>
    <t>35.04</t>
  </si>
  <si>
    <t>Closed heart valvotomy, tricuspid valve</t>
  </si>
  <si>
    <t>35.10</t>
  </si>
  <si>
    <t>Open heart valvuloplasty without replacement, unspecified valve</t>
  </si>
  <si>
    <t>35.11</t>
  </si>
  <si>
    <t>Open heart valvuloplasty of aortic valve without replacement</t>
  </si>
  <si>
    <t>35.12</t>
  </si>
  <si>
    <t>Open heart valvuloplasty of mitral valve without replacement</t>
  </si>
  <si>
    <t>35.13</t>
  </si>
  <si>
    <t>Open heart valvuloplasty of pulmonary valve without replacement</t>
  </si>
  <si>
    <t>35.14</t>
  </si>
  <si>
    <t>Open heart valvuloplasty of tricuspid valve without replacement</t>
  </si>
  <si>
    <t>35.20</t>
  </si>
  <si>
    <t>Replacement of unspecified heart valve</t>
  </si>
  <si>
    <t>35.21</t>
  </si>
  <si>
    <t>Replacement of aortic valve with tissue graft</t>
  </si>
  <si>
    <t>35.22</t>
  </si>
  <si>
    <t>Other replacement of aortic valve</t>
  </si>
  <si>
    <t>35.23</t>
  </si>
  <si>
    <t>Replacement of mitral valve with tissue graft</t>
  </si>
  <si>
    <t>35.24</t>
  </si>
  <si>
    <t>Other replacement of mitral valve</t>
  </si>
  <si>
    <t>35.25</t>
  </si>
  <si>
    <t>Replacement of pulmonary valve with tissue graft</t>
  </si>
  <si>
    <t>44.65</t>
  </si>
  <si>
    <t>35.26</t>
  </si>
  <si>
    <t>Esophagogastroplasty</t>
  </si>
  <si>
    <t>Other replacement of pulmonary valve</t>
  </si>
  <si>
    <t>35.27</t>
  </si>
  <si>
    <t>Replacement of tricuspid valve with tissue graft</t>
  </si>
  <si>
    <t>35.28</t>
  </si>
  <si>
    <t>Other replacement of tricuspid valve</t>
  </si>
  <si>
    <t>35.29</t>
  </si>
  <si>
    <t>Multiple valve repair / replacement (IM)</t>
  </si>
  <si>
    <t>35.33</t>
  </si>
  <si>
    <t>Annuloplasty</t>
  </si>
  <si>
    <t>35.34</t>
  </si>
  <si>
    <t>Infundibulectomy</t>
  </si>
  <si>
    <t>35.35</t>
  </si>
  <si>
    <t>Operations on trabeculae carneae cordis</t>
  </si>
  <si>
    <t>35.39</t>
  </si>
  <si>
    <t>Operations on other structures adjacent to valves of heart</t>
  </si>
  <si>
    <t>35.41</t>
  </si>
  <si>
    <t>Enlargement of existing atrial septal defect</t>
  </si>
  <si>
    <t>35.42</t>
  </si>
  <si>
    <t>Creation of septal defect in heart</t>
  </si>
  <si>
    <t>35.50</t>
  </si>
  <si>
    <t>Repair of unspecified septal defect of heart with prosthesis</t>
  </si>
  <si>
    <t>35.51</t>
  </si>
  <si>
    <t>Repair of atrial septal defect with prosthesis, open technique</t>
  </si>
  <si>
    <t>35.52</t>
  </si>
  <si>
    <t>Repair of atrial septal defect with prosthesis, closed technique</t>
  </si>
  <si>
    <t>35.53</t>
  </si>
  <si>
    <t>Repair of ventricular septal defect with prosthesis, open technique</t>
  </si>
  <si>
    <t>35.54</t>
  </si>
  <si>
    <t>Repair of endocardial cushion defect with prosthesis</t>
  </si>
  <si>
    <t>35.55</t>
  </si>
  <si>
    <t>Repair of ventricular septal defect with prosthesis, closed technique</t>
  </si>
  <si>
    <t>35.60</t>
  </si>
  <si>
    <t>Repair of unspecified septal defect of heart with tissue graft</t>
  </si>
  <si>
    <t>35.61</t>
  </si>
  <si>
    <t>Repair of atrial septal defect with tissue graft</t>
  </si>
  <si>
    <t>35.62</t>
  </si>
  <si>
    <t>Repair of ventricular septal defect with tissue graft</t>
  </si>
  <si>
    <t>35.63</t>
  </si>
  <si>
    <t>Repair of endocardial cushion defect with tissue graft</t>
  </si>
  <si>
    <t>35.70</t>
  </si>
  <si>
    <t>Other and unspecified repair of unspecified septal defect of heart</t>
  </si>
  <si>
    <t>35.71</t>
  </si>
  <si>
    <t>Other and unspecified repair of atrial septal defect</t>
  </si>
  <si>
    <t>44.66</t>
  </si>
  <si>
    <t>Other procedures for creation of esophagogastric sphincteric competence</t>
  </si>
  <si>
    <t>35.72</t>
  </si>
  <si>
    <t>Other and unspecified repair of ventricular septal defect</t>
  </si>
  <si>
    <t>35.73</t>
  </si>
  <si>
    <t>Other and unspecified repair of endocardial cushion defect</t>
  </si>
  <si>
    <t>35.81</t>
  </si>
  <si>
    <t>Total repair of tetralogy of fallot</t>
  </si>
  <si>
    <t>35.82</t>
  </si>
  <si>
    <t>Total repair of total anomalous pulmonary venous connection</t>
  </si>
  <si>
    <t>35.83</t>
  </si>
  <si>
    <t>Total repair of truncus arteriosus</t>
  </si>
  <si>
    <t>35.84</t>
  </si>
  <si>
    <t>Total correction of transposition of great vessels, not elsewhere classified</t>
  </si>
  <si>
    <t>35.91</t>
  </si>
  <si>
    <t>Interatrial transposition of venous return</t>
  </si>
  <si>
    <t>35.92</t>
  </si>
  <si>
    <t>Creation of conduit between right ventricle and pulmonary artery</t>
  </si>
  <si>
    <t>35.94</t>
  </si>
  <si>
    <t>Creation of conduit between atrium and pulmonary artery</t>
  </si>
  <si>
    <t>35.95</t>
  </si>
  <si>
    <t>Revision of corrective procedure on heart</t>
  </si>
  <si>
    <t>35.96</t>
  </si>
  <si>
    <t>Percutaneous balloon valvuloplasty</t>
  </si>
  <si>
    <t>35.97</t>
  </si>
  <si>
    <t>Percutaneous mitral valve repair with implant</t>
  </si>
  <si>
    <t>35.98</t>
  </si>
  <si>
    <t>Other operations on septa of heart</t>
  </si>
  <si>
    <t>36.03</t>
  </si>
  <si>
    <t>Open chest coronary artery angioplasty</t>
  </si>
  <si>
    <t>36.04</t>
  </si>
  <si>
    <t>Intracoronary artery thrombolytic infusion</t>
  </si>
  <si>
    <t>36.050</t>
  </si>
  <si>
    <t>Insertion of drug eluting or coated balloon of coronary (IM)</t>
  </si>
  <si>
    <t>36.051</t>
  </si>
  <si>
    <t>Insertion of drug eluting or coated balloon of non coronary (IM)</t>
  </si>
  <si>
    <t>36.06</t>
  </si>
  <si>
    <t>Insertion of non-drug-eluting coronary artery stent(s)</t>
  </si>
  <si>
    <t>36.07</t>
  </si>
  <si>
    <t>Insertion of drug-eluting coronary artery stent(s)</t>
  </si>
  <si>
    <t>36.09</t>
  </si>
  <si>
    <t>Other removal of coronary artery obstruction</t>
  </si>
  <si>
    <t>36.10</t>
  </si>
  <si>
    <t>Aortocoronary bypass for heart revascularization, not otherwise specified</t>
  </si>
  <si>
    <t>36.100</t>
  </si>
  <si>
    <t>Aortocoronary bypass for heart revascularization with surgical ventricular restoration (IM)</t>
  </si>
  <si>
    <t>36.101</t>
  </si>
  <si>
    <t>Aortocoronary bypass for heart revascularization with IVS Rupture Repair (IM)</t>
  </si>
  <si>
    <t>36.11</t>
  </si>
  <si>
    <t>(Aorto)coronary bypass of one coronary artery</t>
  </si>
  <si>
    <t>36.12</t>
  </si>
  <si>
    <t>(Aorto)coronary bypass of two coronary arteries</t>
  </si>
  <si>
    <t>36.13</t>
  </si>
  <si>
    <t>(Aorto)coronary bypass of three coronary arteries</t>
  </si>
  <si>
    <t>36.14</t>
  </si>
  <si>
    <t>(Aorto)coronary bypass of four or more coronary arteries</t>
  </si>
  <si>
    <t>36.15</t>
  </si>
  <si>
    <t>Single internal mammary-coronary artery bypass</t>
  </si>
  <si>
    <t>36.16</t>
  </si>
  <si>
    <t>Double internal mammary-coronary artery bypass</t>
  </si>
  <si>
    <t>36.17</t>
  </si>
  <si>
    <t>Abdominal-coronary artery bypass</t>
  </si>
  <si>
    <t>36.18</t>
  </si>
  <si>
    <t>Aortocoronary bypass for heart revascularization with valve procedure (IM)</t>
  </si>
  <si>
    <t>36.19</t>
  </si>
  <si>
    <t>Other bypass anastomosis for heart revascularization</t>
  </si>
  <si>
    <t>36.2</t>
  </si>
  <si>
    <t>Heart revascularization by arterial implant</t>
  </si>
  <si>
    <t>36.34</t>
  </si>
  <si>
    <t>Percutaneous transmyocardial revascularization</t>
  </si>
  <si>
    <t>44.69</t>
  </si>
  <si>
    <t>Other repair of stomach</t>
  </si>
  <si>
    <t>36.39</t>
  </si>
  <si>
    <t>Other heart revascularization</t>
  </si>
  <si>
    <t>36.91</t>
  </si>
  <si>
    <t>Repair of aneurysm of coronary vessel</t>
  </si>
  <si>
    <t>36.99</t>
  </si>
  <si>
    <t>Other operations on vessels of heart</t>
  </si>
  <si>
    <t>37.0</t>
  </si>
  <si>
    <t>Pericardiocentesis</t>
  </si>
  <si>
    <t>37.10</t>
  </si>
  <si>
    <t>Incision of heart, not otherwise specified</t>
  </si>
  <si>
    <t>37.11</t>
  </si>
  <si>
    <t>Cardiotomy</t>
  </si>
  <si>
    <t>37.12</t>
  </si>
  <si>
    <t>Pericardiotomy</t>
  </si>
  <si>
    <t>37.20</t>
  </si>
  <si>
    <t>Noninvasive programmed electrical stimulation [NIPS]</t>
  </si>
  <si>
    <t>37.21</t>
  </si>
  <si>
    <t>Right heart cardiac catheterization</t>
  </si>
  <si>
    <t>37.22</t>
  </si>
  <si>
    <t>Left heart cardiac catheterization</t>
  </si>
  <si>
    <t>37.23</t>
  </si>
  <si>
    <t>Combined right and left heart cardiac catheterization</t>
  </si>
  <si>
    <t>37.24</t>
  </si>
  <si>
    <t>Biopsy of pericardium</t>
  </si>
  <si>
    <t>37.25</t>
  </si>
  <si>
    <t>Biopsy of heart</t>
  </si>
  <si>
    <t>37.26</t>
  </si>
  <si>
    <t>Catheter based invasive electrophysiologic testing</t>
  </si>
  <si>
    <t>37.27</t>
  </si>
  <si>
    <t>Cardiac mapping</t>
  </si>
  <si>
    <t>37.28</t>
  </si>
  <si>
    <t>Intracardiac echocardiography</t>
  </si>
  <si>
    <t>37.29</t>
  </si>
  <si>
    <t>Other diagnostic procedures on heart and pericardium</t>
  </si>
  <si>
    <t>37.31</t>
  </si>
  <si>
    <t>Pericardiectomy</t>
  </si>
  <si>
    <t>37.32</t>
  </si>
  <si>
    <t>Excision of aneurysm of heart</t>
  </si>
  <si>
    <t>37.33</t>
  </si>
  <si>
    <t>Excision or destruction of other lesion or tissue of heart, open approach</t>
  </si>
  <si>
    <t>37.34</t>
  </si>
  <si>
    <t>Excision or destruction of other lesion or tissue of heart, endovascular approach</t>
  </si>
  <si>
    <t>37.340</t>
  </si>
  <si>
    <t>Catheter based invasive electrophysiologic 3-dimensional cryo-ablation (IM)</t>
  </si>
  <si>
    <t>37.341</t>
  </si>
  <si>
    <t>Catheter based invasive electrophysiologic 3-dimensional radiofrequency ablation (IM)</t>
  </si>
  <si>
    <t>44.91</t>
  </si>
  <si>
    <t>Ligation of gastric varices</t>
  </si>
  <si>
    <t>37.342</t>
  </si>
  <si>
    <t>Catheter based invasive electrophysiologic cryo-ablation (IM)</t>
  </si>
  <si>
    <t>37.35</t>
  </si>
  <si>
    <t>Partial ventriculectomy</t>
  </si>
  <si>
    <t>37.36</t>
  </si>
  <si>
    <t>Excision or destruction of left atrial appendage (LAA)</t>
  </si>
  <si>
    <t>37.37</t>
  </si>
  <si>
    <t>Excision or destruction of other lesion or tissue of heart, thoracoscopic approach</t>
  </si>
  <si>
    <t>37.41</t>
  </si>
  <si>
    <t>Implantation of prosthetic cardiac support device around the heart</t>
  </si>
  <si>
    <t>37.49</t>
  </si>
  <si>
    <t>Other repair of heart and pericardium</t>
  </si>
  <si>
    <t>37.61</t>
  </si>
  <si>
    <t>Implant of pulsation balloon</t>
  </si>
  <si>
    <t>37.64</t>
  </si>
  <si>
    <t>Removal of external heart assist system(s) or device(s)</t>
  </si>
  <si>
    <t>37.66</t>
  </si>
  <si>
    <t>Insertion of implantable heart assist system</t>
  </si>
  <si>
    <t>37.67</t>
  </si>
  <si>
    <t>Implantation of cardiomyostimulation system</t>
  </si>
  <si>
    <t>37.70</t>
  </si>
  <si>
    <t>Initial insertion of lead [electrode], not otherwise specified</t>
  </si>
  <si>
    <t>37.71</t>
  </si>
  <si>
    <t>Initial insertion of transvenous lead [electrode] into ventricle</t>
  </si>
  <si>
    <t>37.72</t>
  </si>
  <si>
    <t>Initial insertion of transvenous leads [electrodes] into atrium and ventricle</t>
  </si>
  <si>
    <t>37.73</t>
  </si>
  <si>
    <t>Initial insertion of transvenous lead [electrode] into atrium</t>
  </si>
  <si>
    <t>37.74</t>
  </si>
  <si>
    <t>Insertion or replacement of epicardial lead [electrode] into epicardium</t>
  </si>
  <si>
    <t>37.75</t>
  </si>
  <si>
    <t>Revision of lead [electrode]</t>
  </si>
  <si>
    <t>37.76</t>
  </si>
  <si>
    <t>Replacement of transvenous atrial and/or ventricular lead(s) [electrode]</t>
  </si>
  <si>
    <t>37.77</t>
  </si>
  <si>
    <t>Removal of lead(s) [electrode] without replacement</t>
  </si>
  <si>
    <t>37.78</t>
  </si>
  <si>
    <t>Insertion of temporary transvenous pacemaker system</t>
  </si>
  <si>
    <t>37.79</t>
  </si>
  <si>
    <t>Revision or relocation of cardiac device pocket</t>
  </si>
  <si>
    <t>37.80</t>
  </si>
  <si>
    <t>Insertion of permanent pacemaker, initial or replacement, type of device not specified</t>
  </si>
  <si>
    <t>37.81</t>
  </si>
  <si>
    <t>Initial insertion of single-chamber device, not specified as rate responsive</t>
  </si>
  <si>
    <t>37.82</t>
  </si>
  <si>
    <t>Initial insertion of single-chamber device, rate responsive</t>
  </si>
  <si>
    <t>37.83</t>
  </si>
  <si>
    <t>Initial insertion of dual-chamber device</t>
  </si>
  <si>
    <t>37.85</t>
  </si>
  <si>
    <t>Replacement of any type pacemaker device with single-chamber device, not specified as rate responsive</t>
  </si>
  <si>
    <t>37.86</t>
  </si>
  <si>
    <t>Replacement of any type of pacemaker device with single-chamber device, rate responsive</t>
  </si>
  <si>
    <t>37.87</t>
  </si>
  <si>
    <t>Replacement of any type pacemaker device with dual-chamber device</t>
  </si>
  <si>
    <t>37.89</t>
  </si>
  <si>
    <t>Revision or removal of pacemaker device</t>
  </si>
  <si>
    <t>37.90</t>
  </si>
  <si>
    <t>Insertion of left atrial appendage device</t>
  </si>
  <si>
    <t>37.91</t>
  </si>
  <si>
    <t>Open chest cardiac massage</t>
  </si>
  <si>
    <t>37.92</t>
  </si>
  <si>
    <t>Injection of therapeutic substance into heart</t>
  </si>
  <si>
    <t>37.94</t>
  </si>
  <si>
    <t>Implantation or replacement of automatic cardioverter/defibrillator, total system [AICD]</t>
  </si>
  <si>
    <t>37.95</t>
  </si>
  <si>
    <t>Implantation of automatic cardioverter/defibrillator lead(s) only</t>
  </si>
  <si>
    <t>37.96</t>
  </si>
  <si>
    <t>Implantation of automatic cardioverter/defibrillator pulse generator only</t>
  </si>
  <si>
    <t>37.97</t>
  </si>
  <si>
    <t>Replacement of automatic cardioverter/defibrillator lead(s) only</t>
  </si>
  <si>
    <t>37.98</t>
  </si>
  <si>
    <t>Replacement of automatic cardioverter/defibrillator pulse generator only</t>
  </si>
  <si>
    <t>37.99</t>
  </si>
  <si>
    <t>44.92</t>
  </si>
  <si>
    <t>Other operations on heart and pericardium</t>
  </si>
  <si>
    <t>Intraoperative manipulation of stomach</t>
  </si>
  <si>
    <t>38.00</t>
  </si>
  <si>
    <t>Incision of vessel, unspecified site</t>
  </si>
  <si>
    <t>38.01</t>
  </si>
  <si>
    <t>Incision of vessel, intracranial vessels</t>
  </si>
  <si>
    <t>38.02</t>
  </si>
  <si>
    <t>Incision of vessel, other vessels of head and neck</t>
  </si>
  <si>
    <t>38.03</t>
  </si>
  <si>
    <t>Incision of vessel, upper limb vessels</t>
  </si>
  <si>
    <t>38.04</t>
  </si>
  <si>
    <t>Incision of vessel, aorta</t>
  </si>
  <si>
    <t>38.05</t>
  </si>
  <si>
    <t>Incision of vessel, other thoracic vessels</t>
  </si>
  <si>
    <t>38.06</t>
  </si>
  <si>
    <t>Incision of vessel, abdominal arteries</t>
  </si>
  <si>
    <t>38.07</t>
  </si>
  <si>
    <t>Incision of vessel, abdominal veins</t>
  </si>
  <si>
    <t>38.08</t>
  </si>
  <si>
    <t>Incision of vessel, lower limb arteries</t>
  </si>
  <si>
    <t>38.09</t>
  </si>
  <si>
    <t>Incision of vessel, lower limb veins</t>
  </si>
  <si>
    <t>38.10</t>
  </si>
  <si>
    <t>Endarterectomy, unspecified site</t>
  </si>
  <si>
    <t>38.11</t>
  </si>
  <si>
    <t>Endarterectomy, intracranial vessels</t>
  </si>
  <si>
    <t>38.12</t>
  </si>
  <si>
    <t>Endarterectomy, other vessels of head and neck</t>
  </si>
  <si>
    <t>38.13</t>
  </si>
  <si>
    <t>Endarterectomy, upper limb vessels</t>
  </si>
  <si>
    <t>38.14</t>
  </si>
  <si>
    <t>Endarterectomy, aorta</t>
  </si>
  <si>
    <t>38.15</t>
  </si>
  <si>
    <t>Endarterectomy, other thoracic vessels</t>
  </si>
  <si>
    <t>38.16</t>
  </si>
  <si>
    <t>Endarterectomy, abdominal arteries</t>
  </si>
  <si>
    <t>38.18</t>
  </si>
  <si>
    <t>Endarterectomy, lower limb arteries</t>
  </si>
  <si>
    <t>38.21</t>
  </si>
  <si>
    <t>Biopsy of blood vessel</t>
  </si>
  <si>
    <t>38.22</t>
  </si>
  <si>
    <t>Percutaneous angioscopy</t>
  </si>
  <si>
    <t>44.99</t>
  </si>
  <si>
    <t>Other operations on stomach</t>
  </si>
  <si>
    <t>38.23</t>
  </si>
  <si>
    <t>Intravascular spectroscopy</t>
  </si>
  <si>
    <t>38.24</t>
  </si>
  <si>
    <t>Intravascular imaging of coronary vessel(s) by optical coherence tomography [OCT]</t>
  </si>
  <si>
    <t>38.25</t>
  </si>
  <si>
    <t>Intravascular imaging of non-coronary vessel(s) by optical coherence tomography [OCT]</t>
  </si>
  <si>
    <t>38.29</t>
  </si>
  <si>
    <t>Other diagnostic procedures on blood vessels</t>
  </si>
  <si>
    <t>38.30</t>
  </si>
  <si>
    <t>Resection of vessel with anastomosis, unspecified site</t>
  </si>
  <si>
    <t>38.300</t>
  </si>
  <si>
    <t>Resection of vessel with anastomosis, unspecified site, without clip (IM)</t>
  </si>
  <si>
    <t>38.301</t>
  </si>
  <si>
    <t>Resection of vessel with anastomosis, unspecified site, with clip (IM)</t>
  </si>
  <si>
    <t>38.31</t>
  </si>
  <si>
    <t>Resection of vessel with anastomosis, intracranial vessels</t>
  </si>
  <si>
    <t>38.310</t>
  </si>
  <si>
    <t>Resection of intracranial vessels with anastomosis, without clip (IM)</t>
  </si>
  <si>
    <t>38.311</t>
  </si>
  <si>
    <t>Resection of intracranial vessels with anastomosis, with clip (IM)</t>
  </si>
  <si>
    <t>38.32</t>
  </si>
  <si>
    <t>Resection of vessel with anastomosis, other vessels of head and neck</t>
  </si>
  <si>
    <t>38.320</t>
  </si>
  <si>
    <t>Resection of other vessels of head and neck with anastomosis, without clip (IM)</t>
  </si>
  <si>
    <t>38.321</t>
  </si>
  <si>
    <t>Resection of other vessels of head and neck with anastomosis, with clip (IM)</t>
  </si>
  <si>
    <t>38.33</t>
  </si>
  <si>
    <t>Resection of vessel with anastomosis, upper limb vessels</t>
  </si>
  <si>
    <t>38.330</t>
  </si>
  <si>
    <t>Resection of upper limb vessels with anastomosis, without clip (IM)</t>
  </si>
  <si>
    <t>38.331</t>
  </si>
  <si>
    <t>Resection of upper limb vessels with anastomosis, with clip (IM)</t>
  </si>
  <si>
    <t>38.34</t>
  </si>
  <si>
    <t>Resection of vessel with anastomosis, aorta</t>
  </si>
  <si>
    <t>38.340</t>
  </si>
  <si>
    <t>Resection of aorta with anastomosis, without clip (IM)</t>
  </si>
  <si>
    <t>38.35</t>
  </si>
  <si>
    <t>Resection of vessel with anastomosis, other thoracic vessels</t>
  </si>
  <si>
    <t>38.350</t>
  </si>
  <si>
    <t>Resection of other thoracic vessels with anastomosis, without clip (IM)</t>
  </si>
  <si>
    <t>38.351</t>
  </si>
  <si>
    <t>Resection of other thoracic vessels with anastomosis, with clip (IM)</t>
  </si>
  <si>
    <t>38.36</t>
  </si>
  <si>
    <t>Resection of vessel with anastomosis, abdominal arteries</t>
  </si>
  <si>
    <t>38.360</t>
  </si>
  <si>
    <t>Resection of abdominal arteries with anastomosis, without clip (IM)</t>
  </si>
  <si>
    <t>38.38</t>
  </si>
  <si>
    <t>Resection of vessel with anastomosis, lower limb arteries</t>
  </si>
  <si>
    <t>38.380</t>
  </si>
  <si>
    <t>Resection of lower limb arteries with anastomosis, without clip (IM)</t>
  </si>
  <si>
    <t>38.381</t>
  </si>
  <si>
    <t>Resection of lower limb arteries with anastomosis, with clip (IM)</t>
  </si>
  <si>
    <t>38.39</t>
  </si>
  <si>
    <t>Resection of vessel with anastomosis, lower limb veins</t>
  </si>
  <si>
    <t>38.390</t>
  </si>
  <si>
    <t>Resection of lower limb veins with anastomosis, without clip (IM)</t>
  </si>
  <si>
    <t>38.391</t>
  </si>
  <si>
    <t>Resection of lower limb veins with anastomosis, with clip (IM)</t>
  </si>
  <si>
    <t>38.40</t>
  </si>
  <si>
    <t>Resection of vessel with replacement, unspecified site</t>
  </si>
  <si>
    <t>38.41</t>
  </si>
  <si>
    <t>Resection of vessel with replacement, intracranial vessels</t>
  </si>
  <si>
    <t>38.42</t>
  </si>
  <si>
    <t>Resection of vessel with replacement, other vessels of head and neck</t>
  </si>
  <si>
    <t>38.43</t>
  </si>
  <si>
    <t>Resection of vessel with replacement, upper limb vessels</t>
  </si>
  <si>
    <t>45.00</t>
  </si>
  <si>
    <t>38.44</t>
  </si>
  <si>
    <t>Resection of vessel with replacement, aorta, abdominal</t>
  </si>
  <si>
    <t>Incision of intestine, not otherwise specified</t>
  </si>
  <si>
    <t>38.45</t>
  </si>
  <si>
    <t>Resection of vessel with replacement, thoracic vessels</t>
  </si>
  <si>
    <t>38.46</t>
  </si>
  <si>
    <t>Resection of vessel with replacement, abdominal arteries</t>
  </si>
  <si>
    <t>38.48</t>
  </si>
  <si>
    <t>Resection of vessel with replacement, lower limb arteries</t>
  </si>
  <si>
    <t>38.49</t>
  </si>
  <si>
    <t>Resection of vessel with replacement, lower limb veins</t>
  </si>
  <si>
    <t>38.50</t>
  </si>
  <si>
    <t>Ligation and stripping of varicose veins, unspecified site</t>
  </si>
  <si>
    <t>38.51</t>
  </si>
  <si>
    <t>Ligation and stripping of varicose veins, intracranial vessels</t>
  </si>
  <si>
    <t>38.52</t>
  </si>
  <si>
    <t>Ligation and stripping of varicose veins, other vessels of head and neck</t>
  </si>
  <si>
    <t>38.53</t>
  </si>
  <si>
    <t>Ligation and stripping of varicose veins, upper limb vessels</t>
  </si>
  <si>
    <t>38.55</t>
  </si>
  <si>
    <t>Ligation and stripping of varicose veins, other thoracic vessels</t>
  </si>
  <si>
    <t>38.57</t>
  </si>
  <si>
    <t>Ligation and stripping of varicose veins, abdominal veins</t>
  </si>
  <si>
    <t>38.59</t>
  </si>
  <si>
    <t>Ligation and stripping of varicose veins, lower limb veins</t>
  </si>
  <si>
    <t>38.60</t>
  </si>
  <si>
    <t>Other excision of vessels, unspecified site</t>
  </si>
  <si>
    <t>38.600</t>
  </si>
  <si>
    <t>Other excision of vessels, unspecified site, without clip (IM)</t>
  </si>
  <si>
    <t>38.601</t>
  </si>
  <si>
    <t>Other excision of vessels, unspecified site, with clip (IM)</t>
  </si>
  <si>
    <t>38.61</t>
  </si>
  <si>
    <t>Other excision of vessels, intracranial vessels</t>
  </si>
  <si>
    <t>38.610</t>
  </si>
  <si>
    <t>Other excision of vessels, intracranial vessels, without clip (IM)</t>
  </si>
  <si>
    <t>38.611</t>
  </si>
  <si>
    <t>Other excision of vessels, intracranial vessels, with clip (IM)</t>
  </si>
  <si>
    <t>38.62</t>
  </si>
  <si>
    <t>Other excision of vessels, other vessels of head and neck</t>
  </si>
  <si>
    <t>38.620</t>
  </si>
  <si>
    <t>Other excision of vessels, other vessels of head and neck , without clip (IM)</t>
  </si>
  <si>
    <t>38.621</t>
  </si>
  <si>
    <t>Other excision of vessels, other vessels of head and neck, with clip (IM)</t>
  </si>
  <si>
    <t>38.63</t>
  </si>
  <si>
    <t>Other excision of vessels, upper limb vessels</t>
  </si>
  <si>
    <t>38.630</t>
  </si>
  <si>
    <t>Other excision of vessels, upper limb vessels, without clip (IM)</t>
  </si>
  <si>
    <t>38.631</t>
  </si>
  <si>
    <t>Other excision of vessels, upper limb vessels, with clip (IM)</t>
  </si>
  <si>
    <t>38.64</t>
  </si>
  <si>
    <t>Other excision of vessels, aorta, abdominal</t>
  </si>
  <si>
    <t>38.640</t>
  </si>
  <si>
    <t>Other excision of vessels, aorta,abdominal, without clip (IM)</t>
  </si>
  <si>
    <t>38.641</t>
  </si>
  <si>
    <t>Other excision of vessels, aorta,abdominal, with clip (IM)</t>
  </si>
  <si>
    <t>38.65</t>
  </si>
  <si>
    <t>Other excision of vessels, thoracic vessels</t>
  </si>
  <si>
    <t>38.650</t>
  </si>
  <si>
    <t>Other excision of vessels, thoracic vessels, without clip (IM)</t>
  </si>
  <si>
    <t>38.651</t>
  </si>
  <si>
    <t>Other excision of vessels, thoracic vessels, with clip (IM)</t>
  </si>
  <si>
    <t>38.660</t>
  </si>
  <si>
    <t>Other excision of vessels, abdominal arteries, without clip (IM)</t>
  </si>
  <si>
    <t>38.67</t>
  </si>
  <si>
    <t>Other excision of vessels, abdominal veins</t>
  </si>
  <si>
    <t>38.670</t>
  </si>
  <si>
    <t>Other excision of vessels, abdominal veins, without clip (IM)</t>
  </si>
  <si>
    <t>38.671</t>
  </si>
  <si>
    <t>Other excision of vessels, abdominal veins, with clip (IM)</t>
  </si>
  <si>
    <t>38.68</t>
  </si>
  <si>
    <t>Other excision of vessels, lower limb arteries</t>
  </si>
  <si>
    <t>38.680</t>
  </si>
  <si>
    <t>Other excision of vessels, lower limb arteries, without clip (IM)</t>
  </si>
  <si>
    <t>38.681</t>
  </si>
  <si>
    <t>Other excision of vessels, lower limb arteries, with clip (IM)</t>
  </si>
  <si>
    <t>38.69</t>
  </si>
  <si>
    <t>Other excision of vessels, lower limb veins</t>
  </si>
  <si>
    <t>38.690</t>
  </si>
  <si>
    <t>Other excision of vessels, lower limb veins, without clip (IM)</t>
  </si>
  <si>
    <t>38.691</t>
  </si>
  <si>
    <t>Other excision of vessels, lower limb veins, with clip (IM)</t>
  </si>
  <si>
    <t>38.7</t>
  </si>
  <si>
    <t>Interruption vena cava</t>
  </si>
  <si>
    <t>38.80</t>
  </si>
  <si>
    <t>Other surgical occlusion of vessels, unspecified site</t>
  </si>
  <si>
    <t>38.81</t>
  </si>
  <si>
    <t>Other surgical occlusion of vessels, intracranial vessels</t>
  </si>
  <si>
    <t>38.82</t>
  </si>
  <si>
    <t>Other surgical occlusion of vessels, other vessels of head and neck</t>
  </si>
  <si>
    <t>38.83</t>
  </si>
  <si>
    <t>Other surgical occlusion of vessels, upper limb vessels</t>
  </si>
  <si>
    <t>38.84</t>
  </si>
  <si>
    <t>Other surgical occlusion of vessels, aorta, abdominal</t>
  </si>
  <si>
    <t>38.85</t>
  </si>
  <si>
    <t>Other surgical occlusion of vessels, thoracic vessels</t>
  </si>
  <si>
    <t>38.850</t>
  </si>
  <si>
    <t>PDA stenting/PDA closure with device (IM)</t>
  </si>
  <si>
    <t>38.87</t>
  </si>
  <si>
    <t>Other surgical occlusion of vessels, abdominal veins</t>
  </si>
  <si>
    <t>38.88</t>
  </si>
  <si>
    <t>Other surgical occlusion of vessels, lower limb arteries</t>
  </si>
  <si>
    <t>38.89</t>
  </si>
  <si>
    <t>Other surgical occlusion of vessels, lower limb veins</t>
  </si>
  <si>
    <t>38.91</t>
  </si>
  <si>
    <t>Arterial catheterization</t>
  </si>
  <si>
    <t>38.92</t>
  </si>
  <si>
    <t>Umbilical vein catheterization</t>
  </si>
  <si>
    <t>38.93</t>
  </si>
  <si>
    <t>Venous catheterization, not elsewhere classified</t>
  </si>
  <si>
    <t>38.94</t>
  </si>
  <si>
    <t>Venous cutdown</t>
  </si>
  <si>
    <t>38.95</t>
  </si>
  <si>
    <t>Venous catheterization for renal dialysis</t>
  </si>
  <si>
    <t>38.97</t>
  </si>
  <si>
    <t>Central venous catheter placement with guidance</t>
  </si>
  <si>
    <t>38.98</t>
  </si>
  <si>
    <t>Other puncture of artery</t>
  </si>
  <si>
    <t>38.99</t>
  </si>
  <si>
    <t>Other puncture of vein</t>
  </si>
  <si>
    <t>39.0</t>
  </si>
  <si>
    <t>Systemic to pulmonary artery shunt</t>
  </si>
  <si>
    <t>39.1</t>
  </si>
  <si>
    <t>Intra-abdominal venous shunt</t>
  </si>
  <si>
    <t>39.21</t>
  </si>
  <si>
    <t>Caval-pulmonary artery anastomosis</t>
  </si>
  <si>
    <t>39.22</t>
  </si>
  <si>
    <t>Aorta-subclavian-carotid bypass</t>
  </si>
  <si>
    <t>39.23</t>
  </si>
  <si>
    <t>Other intrathoracic vascular shunt or bypass</t>
  </si>
  <si>
    <t>39.24</t>
  </si>
  <si>
    <t>Aorta-renal bypass</t>
  </si>
  <si>
    <t>39.25</t>
  </si>
  <si>
    <t>Aorta-iliac-femoral bypass</t>
  </si>
  <si>
    <t>39.26</t>
  </si>
  <si>
    <t>Other intra-abdominal vascular shunt or bypass</t>
  </si>
  <si>
    <t>39.27</t>
  </si>
  <si>
    <t>Arteriovenostomy for renal dialysis</t>
  </si>
  <si>
    <t>39.270</t>
  </si>
  <si>
    <t>Insertion of temporary central dialysis catheter (IM)</t>
  </si>
  <si>
    <t>39.271</t>
  </si>
  <si>
    <t>Insertion of permanent central dialysis catheter (IM)</t>
  </si>
  <si>
    <t>39.273</t>
  </si>
  <si>
    <t>Insertion of peritoneal dialysis catheter: percutaneous technique (IM)</t>
  </si>
  <si>
    <t>39.28</t>
  </si>
  <si>
    <t>Extracranial-intracranial (EC-IC) vascular bypass</t>
  </si>
  <si>
    <t>45.31</t>
  </si>
  <si>
    <t>39.29</t>
  </si>
  <si>
    <t>Other local excision of lesion of duodenum</t>
  </si>
  <si>
    <t>Other (peripheral) vascular shunt or bypass</t>
  </si>
  <si>
    <t>39.30</t>
  </si>
  <si>
    <t>Suture of unspecified blood vessel</t>
  </si>
  <si>
    <t>39.31</t>
  </si>
  <si>
    <t>Suture of artery</t>
  </si>
  <si>
    <t>39.32</t>
  </si>
  <si>
    <t>Suture of vein</t>
  </si>
  <si>
    <t>39.41</t>
  </si>
  <si>
    <t>Control of hemorrhage following vascular surgery</t>
  </si>
  <si>
    <t>39.42</t>
  </si>
  <si>
    <t>Revision of arteriovenous shunt for renal dialysis</t>
  </si>
  <si>
    <t>39.43</t>
  </si>
  <si>
    <t>Removal of arteriovenous shunt for renal dialysis</t>
  </si>
  <si>
    <t>39.49</t>
  </si>
  <si>
    <t>Other revision of vascular procedure</t>
  </si>
  <si>
    <t>39.50</t>
  </si>
  <si>
    <t>Angioplasty or atherectomy of other non-coronary vessel(s)</t>
  </si>
  <si>
    <t>39.51</t>
  </si>
  <si>
    <t>Clipping of aneurysm</t>
  </si>
  <si>
    <t>39.52</t>
  </si>
  <si>
    <t>Other repair of aneurysm</t>
  </si>
  <si>
    <t>39.53</t>
  </si>
  <si>
    <t>Repair of arteriovenous fistula</t>
  </si>
  <si>
    <t>39.54</t>
  </si>
  <si>
    <t>Re-entry operation (aorta)</t>
  </si>
  <si>
    <t>39.55</t>
  </si>
  <si>
    <t>Reimplantation of aberrant renal vessel</t>
  </si>
  <si>
    <t>39.56</t>
  </si>
  <si>
    <t>Repair of blood vessel with tissue patch graft</t>
  </si>
  <si>
    <t>39.57</t>
  </si>
  <si>
    <t>Repair of blood vessel with synthetic patch graft</t>
  </si>
  <si>
    <t>39.58</t>
  </si>
  <si>
    <t>Repair of blood vessel with unspecified type of patch graft</t>
  </si>
  <si>
    <t>39.59</t>
  </si>
  <si>
    <t>Other repair of vessel</t>
  </si>
  <si>
    <t>39.590</t>
  </si>
  <si>
    <t>Direct anastomosis for renal artery repair (IM)</t>
  </si>
  <si>
    <t>39.591</t>
  </si>
  <si>
    <t>Direct anastomosis for renal vein repair (IM)</t>
  </si>
  <si>
    <t>39.61</t>
  </si>
  <si>
    <t>Extracorporeal circulation auxiliary to open heart surgery</t>
  </si>
  <si>
    <t>39.62</t>
  </si>
  <si>
    <t>Hypothermia (systemic) incidental to open heart surgery</t>
  </si>
  <si>
    <t>39.63</t>
  </si>
  <si>
    <t>Cardioplegia</t>
  </si>
  <si>
    <t>39.64</t>
  </si>
  <si>
    <t>Intraoperative cardiac pacemaker</t>
  </si>
  <si>
    <t>39.65</t>
  </si>
  <si>
    <t>Extracorporeal membrane oxygenation [ECMO]</t>
  </si>
  <si>
    <t>39.66</t>
  </si>
  <si>
    <t>Percutaneous cardiopulmonary bypass</t>
  </si>
  <si>
    <t>39.7</t>
  </si>
  <si>
    <t>Endovascular Repair of Vessel</t>
  </si>
  <si>
    <t>39.71</t>
  </si>
  <si>
    <t>Endovascular implantation of graft in abdominal aorta</t>
  </si>
  <si>
    <t>39.72</t>
  </si>
  <si>
    <t>Endovascular embolization or occlusion of head and neck vessels</t>
  </si>
  <si>
    <t>39.73</t>
  </si>
  <si>
    <t>Endovascular implantation of graft in thoracic aorta</t>
  </si>
  <si>
    <t>39.74</t>
  </si>
  <si>
    <t>Endovascular removal of obstruction from head and neck vessel(s)</t>
  </si>
  <si>
    <t>39.75</t>
  </si>
  <si>
    <t>Endovascular embolization or occlusion of vessel(s) of head or neck using bare coils</t>
  </si>
  <si>
    <t>39.76</t>
  </si>
  <si>
    <t>Endovascular embolization or occlusion of vessel(s) of head or neck using bioactive coils</t>
  </si>
  <si>
    <t>39.79</t>
  </si>
  <si>
    <t>Other endovascular procedures on other vessels</t>
  </si>
  <si>
    <t>39.81</t>
  </si>
  <si>
    <t>Implantation or replacement of carotid sinus stimulation device, total system (IM)</t>
  </si>
  <si>
    <t>39.82</t>
  </si>
  <si>
    <t>Implantation or replacement of carotid sinus stimulation lead(s) only (IM)</t>
  </si>
  <si>
    <t>39.83</t>
  </si>
  <si>
    <t>Implantation or replacement of carotid sinus stimulation pulse generator only (IM)</t>
  </si>
  <si>
    <t>39.85</t>
  </si>
  <si>
    <t>Revision of carotid sinus stimulation pulse generator (IM)</t>
  </si>
  <si>
    <t>39.87</t>
  </si>
  <si>
    <t>Removal of carotid sinus stimulation lead(s) only (IM)</t>
  </si>
  <si>
    <t>39.89</t>
  </si>
  <si>
    <t>Other operations on carotid body, carotid sinus and other vascular bodies (IM)</t>
  </si>
  <si>
    <t>39.90</t>
  </si>
  <si>
    <t>Insertion of non-drug-eluting peripheral (non-coronary) vessel stent(s)</t>
  </si>
  <si>
    <t>39.91</t>
  </si>
  <si>
    <t>Freeing of vessel</t>
  </si>
  <si>
    <t>39.92</t>
  </si>
  <si>
    <t>Injection of sclerosing agent into vein</t>
  </si>
  <si>
    <t>39.93</t>
  </si>
  <si>
    <t>Insertion of vessel-to-vessel cannula</t>
  </si>
  <si>
    <t>39.94</t>
  </si>
  <si>
    <t>Replacement of vessel-to-vessel cannula</t>
  </si>
  <si>
    <t>39.95</t>
  </si>
  <si>
    <t>Hemodialysis</t>
  </si>
  <si>
    <t>39.951</t>
  </si>
  <si>
    <t>Prolonged intermitent renal replacement therapy (IM)</t>
  </si>
  <si>
    <t>39.952</t>
  </si>
  <si>
    <t>Continuous renal replacement therapy (IM)</t>
  </si>
  <si>
    <t>39.96</t>
  </si>
  <si>
    <t>Total body perfusion</t>
  </si>
  <si>
    <t>39.97</t>
  </si>
  <si>
    <t>Other perfusion</t>
  </si>
  <si>
    <t>39.98</t>
  </si>
  <si>
    <t>Control of hemorrhage, not otherwise specified</t>
  </si>
  <si>
    <t>39.99</t>
  </si>
  <si>
    <t>Other operations on vessels</t>
  </si>
  <si>
    <t>40.0</t>
  </si>
  <si>
    <t>Incision of lymphatic structures</t>
  </si>
  <si>
    <t>40.11</t>
  </si>
  <si>
    <t>Biopsy of lymphatic structure</t>
  </si>
  <si>
    <t>40.22</t>
  </si>
  <si>
    <t>Excision of internal mammary lymph node</t>
  </si>
  <si>
    <t>40.40</t>
  </si>
  <si>
    <t>Radical neck dissection, not otherwise specified</t>
  </si>
  <si>
    <t>40.41</t>
  </si>
  <si>
    <t>Radical neck dissection, unilateral</t>
  </si>
  <si>
    <t>46.39</t>
  </si>
  <si>
    <t>Other enterostomy</t>
  </si>
  <si>
    <t>40.42</t>
  </si>
  <si>
    <t>Radical neck dissection, bilateral</t>
  </si>
  <si>
    <t>40.50</t>
  </si>
  <si>
    <t>Radical excision of lymph nodes, not otherwise specified</t>
  </si>
  <si>
    <t>40.51</t>
  </si>
  <si>
    <t>Radical excision of axillary lymph nodes</t>
  </si>
  <si>
    <t>40.52</t>
  </si>
  <si>
    <t>Radical excision of periaortic lymph nodes</t>
  </si>
  <si>
    <t>40.53</t>
  </si>
  <si>
    <t>Radical excision of iliac lymph nodes</t>
  </si>
  <si>
    <t>40.54</t>
  </si>
  <si>
    <t>Radical groin dissection</t>
  </si>
  <si>
    <t>40.55</t>
  </si>
  <si>
    <t>Modified radical neck dissection, unilateral (IM)</t>
  </si>
  <si>
    <t>40.56</t>
  </si>
  <si>
    <t>Modified radical neck dissection, bilateral (IM)</t>
  </si>
  <si>
    <t>40.59</t>
  </si>
  <si>
    <t>Radical excision of other lymph nodes</t>
  </si>
  <si>
    <t>40.64</t>
  </si>
  <si>
    <t>Ligation of thoracic duct</t>
  </si>
  <si>
    <t>40.69</t>
  </si>
  <si>
    <t>Other operations on thoracic duct</t>
  </si>
  <si>
    <t>40.9</t>
  </si>
  <si>
    <t>Other operations on lymphatic structures</t>
  </si>
  <si>
    <t>41.03</t>
  </si>
  <si>
    <t>Allogeneic bone marrow transplant without purging</t>
  </si>
  <si>
    <t>41.04</t>
  </si>
  <si>
    <t>Autologous hematopoietic stem cell transplant without purging</t>
  </si>
  <si>
    <t>41.05</t>
  </si>
  <si>
    <t>Allogeneic hematopoietic stem cell transpant without purging</t>
  </si>
  <si>
    <t>41.09</t>
  </si>
  <si>
    <t>Autologous bone marrow transplant with purging</t>
  </si>
  <si>
    <t>41.1</t>
  </si>
  <si>
    <t>Puncture of spleen</t>
  </si>
  <si>
    <t>41.2</t>
  </si>
  <si>
    <t>Splenotomy</t>
  </si>
  <si>
    <t>41.31</t>
  </si>
  <si>
    <t>Biopsy of bone marrow</t>
  </si>
  <si>
    <t>41.32</t>
  </si>
  <si>
    <t>Closed [aspiration] [percutaneous] biopsy of spleen</t>
  </si>
  <si>
    <t>41.33</t>
  </si>
  <si>
    <t>Open biopsy of spleen</t>
  </si>
  <si>
    <t>41.38</t>
  </si>
  <si>
    <t>Other diagnostic procedures on bone marrow</t>
  </si>
  <si>
    <t>41.39</t>
  </si>
  <si>
    <t>Other diagnostic procedures on spleen</t>
  </si>
  <si>
    <t>41.41</t>
  </si>
  <si>
    <t>Marsupialization of splenic cyst</t>
  </si>
  <si>
    <t>41.42</t>
  </si>
  <si>
    <t>Excision of lesion or tissue of spleen</t>
  </si>
  <si>
    <t>41.43</t>
  </si>
  <si>
    <t>Partial splenectomy</t>
  </si>
  <si>
    <t>41.91</t>
  </si>
  <si>
    <t>Aspiration of bone marrow from donor for transplant</t>
  </si>
  <si>
    <t>41.92</t>
  </si>
  <si>
    <t>Injection into bone marrow</t>
  </si>
  <si>
    <t>41.93</t>
  </si>
  <si>
    <t>Excision of accessory spleen</t>
  </si>
  <si>
    <t>41.94</t>
  </si>
  <si>
    <t>Transplantation of spleen</t>
  </si>
  <si>
    <t>41.95</t>
  </si>
  <si>
    <t>Repair and plastic operations on spleen</t>
  </si>
  <si>
    <t>41.98</t>
  </si>
  <si>
    <t>Other operations on bone marrow</t>
  </si>
  <si>
    <t>41.99</t>
  </si>
  <si>
    <t>Other operations on spleen</t>
  </si>
  <si>
    <t>46.71</t>
  </si>
  <si>
    <t>Suture of laceration of duodenum</t>
  </si>
  <si>
    <t>46.72</t>
  </si>
  <si>
    <t>Closure of fistula of duodenum</t>
  </si>
  <si>
    <t>46.86</t>
  </si>
  <si>
    <t>Endoscopic insertion of colonic stent(s)</t>
  </si>
  <si>
    <t>44.38</t>
  </si>
  <si>
    <t>Laparoscopic gastroenterostomy</t>
  </si>
  <si>
    <t>44.67</t>
  </si>
  <si>
    <t>Laparoscopic procedures for creation of esophagogastric sphincteric competence</t>
  </si>
  <si>
    <t>44.68</t>
  </si>
  <si>
    <t>Laparoscopic gastroplasty</t>
  </si>
  <si>
    <t>46.87</t>
  </si>
  <si>
    <t>Other insertion of colonic stent(s)</t>
  </si>
  <si>
    <t>45.51</t>
  </si>
  <si>
    <t>Isolation of segment of small intestine</t>
  </si>
  <si>
    <t>45.52</t>
  </si>
  <si>
    <t>Isolation of segment of large intestine</t>
  </si>
  <si>
    <t>45.61</t>
  </si>
  <si>
    <t>Multiple segmental resection of small intestine</t>
  </si>
  <si>
    <t>45.62</t>
  </si>
  <si>
    <t>Other partial resection of small intestine</t>
  </si>
  <si>
    <t>45.63</t>
  </si>
  <si>
    <t>Total removal of small intestine</t>
  </si>
  <si>
    <t>45.71</t>
  </si>
  <si>
    <t>Open and other multiple segmental resection of large intestine</t>
  </si>
  <si>
    <t>45.72</t>
  </si>
  <si>
    <t>P16AA</t>
  </si>
  <si>
    <t>Open and other Cecectomy</t>
  </si>
  <si>
    <t>Laparoscopic for Gastro Intestinal Tract Procedures</t>
  </si>
  <si>
    <t>45.73</t>
  </si>
  <si>
    <t>Open and other Right hemicolectomy</t>
  </si>
  <si>
    <t>45.74</t>
  </si>
  <si>
    <t>Open and other Resection of transverse colon</t>
  </si>
  <si>
    <t>45.75</t>
  </si>
  <si>
    <t>Open and other Left hemicolectomy</t>
  </si>
  <si>
    <t>45.76</t>
  </si>
  <si>
    <t>Open and other Sigmoidectomy</t>
  </si>
  <si>
    <t>45.79</t>
  </si>
  <si>
    <t>Other and unspecified partial excision of large intestine</t>
  </si>
  <si>
    <t>45.81</t>
  </si>
  <si>
    <t>Laparoscopic total intra-abdominal colectomy</t>
  </si>
  <si>
    <t>45.82</t>
  </si>
  <si>
    <t>Open total intra-abdominal colectomy</t>
  </si>
  <si>
    <t>45.83</t>
  </si>
  <si>
    <t>Other and unspecified total intra-abdominal colectomy</t>
  </si>
  <si>
    <t>45.90</t>
  </si>
  <si>
    <t>Intestinal anastomosis, not otherwise specified</t>
  </si>
  <si>
    <t>45.91</t>
  </si>
  <si>
    <t>Small-to-small intestinal anastomosis</t>
  </si>
  <si>
    <t>45.92</t>
  </si>
  <si>
    <t>Anastomosis of small intestine to rectal stump</t>
  </si>
  <si>
    <t>45.93</t>
  </si>
  <si>
    <t>Other small-to-large intestinal anastomosis</t>
  </si>
  <si>
    <t>45.94</t>
  </si>
  <si>
    <t>Large-to-large intestinal anastomosis</t>
  </si>
  <si>
    <t>45.95</t>
  </si>
  <si>
    <t>Anastomosis to anus</t>
  </si>
  <si>
    <t>46.01</t>
  </si>
  <si>
    <t>Exteriorization of small intestine</t>
  </si>
  <si>
    <t>46.02</t>
  </si>
  <si>
    <t>Resection of exteriorized segment of small intestine</t>
  </si>
  <si>
    <t>46.03</t>
  </si>
  <si>
    <t>Exteriorization of large intestine</t>
  </si>
  <si>
    <t>46.04</t>
  </si>
  <si>
    <t>Resection of exteriorized segment of large intestine</t>
  </si>
  <si>
    <t>46.1</t>
  </si>
  <si>
    <t>Colostomy</t>
  </si>
  <si>
    <t>46.10</t>
  </si>
  <si>
    <t>Colostomy, not otherwise specified</t>
  </si>
  <si>
    <t>46.11</t>
  </si>
  <si>
    <t>Temporary colostomy</t>
  </si>
  <si>
    <t>46.13</t>
  </si>
  <si>
    <t>Permanent colostomy</t>
  </si>
  <si>
    <t>46.20</t>
  </si>
  <si>
    <t>Ileostomy, not otherwise specified</t>
  </si>
  <si>
    <t>46.96</t>
  </si>
  <si>
    <t>Local perfusion of large intestine</t>
  </si>
  <si>
    <t>50.40</t>
  </si>
  <si>
    <t>51.120</t>
  </si>
  <si>
    <t>Laparoscopic biopsy gonad (IM)</t>
  </si>
  <si>
    <t>52.60</t>
  </si>
  <si>
    <t>P16AF</t>
  </si>
  <si>
    <t>Major Small and Large Bowel Procedures</t>
  </si>
  <si>
    <t>52.70</t>
  </si>
  <si>
    <t>54.21</t>
  </si>
  <si>
    <t>54.98</t>
  </si>
  <si>
    <t>Peritoneal dialysis</t>
  </si>
  <si>
    <t>54.980</t>
  </si>
  <si>
    <t>Insertion of peritoneal dialysis catheter with laparoscopy technique (IM)</t>
  </si>
  <si>
    <t>54.981</t>
  </si>
  <si>
    <t>Laparoscopic replacement of indwelling peritoneal catheter for dialysis (IM)</t>
  </si>
  <si>
    <t>54.982</t>
  </si>
  <si>
    <t>Insertion of peritoneal dialysis catheter: peritoneoscopy technique (IM)</t>
  </si>
  <si>
    <t>54.983</t>
  </si>
  <si>
    <t>54.984</t>
  </si>
  <si>
    <t>Insertion of peritoneal dialysis catheter: open technique (IM)</t>
  </si>
  <si>
    <t>55.01</t>
  </si>
  <si>
    <t>Nephrotomy</t>
  </si>
  <si>
    <t>55.02</t>
  </si>
  <si>
    <t>Nephrostomy</t>
  </si>
  <si>
    <t>55.03</t>
  </si>
  <si>
    <t>Percutaneous nephrostomy without fragmentation</t>
  </si>
  <si>
    <t>55.04</t>
  </si>
  <si>
    <t>Percutaneous nephrostomy with fragmentation</t>
  </si>
  <si>
    <t>55.11</t>
  </si>
  <si>
    <t>Pyelotomy</t>
  </si>
  <si>
    <t>55.12</t>
  </si>
  <si>
    <t>Pyelostomy</t>
  </si>
  <si>
    <t>55.21</t>
  </si>
  <si>
    <t>Nephroscopy</t>
  </si>
  <si>
    <t>55.22</t>
  </si>
  <si>
    <t>Pyeloscopy</t>
  </si>
  <si>
    <t>55.23</t>
  </si>
  <si>
    <t>Closed [percutaneous] [needle] biopsy of kidney</t>
  </si>
  <si>
    <t>55.24</t>
  </si>
  <si>
    <t>Open biopsy of kidney</t>
  </si>
  <si>
    <t>55.29</t>
  </si>
  <si>
    <t>Other diagnostic procedures on kidney</t>
  </si>
  <si>
    <t>55.31</t>
  </si>
  <si>
    <t>Marsupialization of kidney lesion</t>
  </si>
  <si>
    <t>55.32</t>
  </si>
  <si>
    <t>Open ablation of renal lesion or tissue</t>
  </si>
  <si>
    <t>55.33</t>
  </si>
  <si>
    <t>Percutaneous ablation of renal lesion or tissue</t>
  </si>
  <si>
    <t>55.34</t>
  </si>
  <si>
    <t>Laparoscopic ablation of renal lesion or tissue</t>
  </si>
  <si>
    <t>55.35</t>
  </si>
  <si>
    <t>Other and unspecified ablation of renal lesion or tissue</t>
  </si>
  <si>
    <t>55.38</t>
  </si>
  <si>
    <t>Renal cyst laparoscopic excision (IM)</t>
  </si>
  <si>
    <t>55.39</t>
  </si>
  <si>
    <t>Other local destruction or excision of renal lesion or tissue</t>
  </si>
  <si>
    <t>55.4</t>
  </si>
  <si>
    <t>Partial nephrectomy</t>
  </si>
  <si>
    <t>55.40</t>
  </si>
  <si>
    <t>Laparoscopic partial nephrectomy (IM)</t>
  </si>
  <si>
    <t>55.51</t>
  </si>
  <si>
    <t>Nephroureterectomy</t>
  </si>
  <si>
    <t>55.510</t>
  </si>
  <si>
    <t>Laparoscopic nephroureterectomy (IM)</t>
  </si>
  <si>
    <t>55.511</t>
  </si>
  <si>
    <t>Laparoscopic complete (radical) nephrectomy (IM)</t>
  </si>
  <si>
    <t>55.52</t>
  </si>
  <si>
    <t>Nephrectomy of remaining kidney</t>
  </si>
  <si>
    <t>55.520</t>
  </si>
  <si>
    <t>Living donor nephrectomy (IM)</t>
  </si>
  <si>
    <t>55.521</t>
  </si>
  <si>
    <t>Deceased donor nephrectomy (cadaver) (IM)</t>
  </si>
  <si>
    <t>55.53</t>
  </si>
  <si>
    <t>Removal of transplanted or rejected kidney</t>
  </si>
  <si>
    <t>55.54</t>
  </si>
  <si>
    <t>Bilateral nephrectomy</t>
  </si>
  <si>
    <t>55.61</t>
  </si>
  <si>
    <t>Renal autotransplantation</t>
  </si>
  <si>
    <t>55.69</t>
  </si>
  <si>
    <t>Other kidney transplantation</t>
  </si>
  <si>
    <t>55.7</t>
  </si>
  <si>
    <t>Nephropexy</t>
  </si>
  <si>
    <t>55.81</t>
  </si>
  <si>
    <t>Suture of laceration of kidney</t>
  </si>
  <si>
    <t>55.82</t>
  </si>
  <si>
    <t>Closure of nephrostomy and pyelostomy</t>
  </si>
  <si>
    <t>55.83</t>
  </si>
  <si>
    <t>Closure of other fistula of kidney</t>
  </si>
  <si>
    <t>55.84</t>
  </si>
  <si>
    <t>Reduction of torsion of renal pedicle</t>
  </si>
  <si>
    <t>55.85</t>
  </si>
  <si>
    <t>Symphysiotomy for horseshoe kidney</t>
  </si>
  <si>
    <t>55.86</t>
  </si>
  <si>
    <t>Anastomosis of kidney</t>
  </si>
  <si>
    <t>55.87</t>
  </si>
  <si>
    <t>Correction of ureteropelvic junction</t>
  </si>
  <si>
    <t>55.88</t>
  </si>
  <si>
    <t>Laparoscopic pyeloplasty (IM)</t>
  </si>
  <si>
    <t>55.89</t>
  </si>
  <si>
    <t>Other repair of kidney</t>
  </si>
  <si>
    <t>55.91</t>
  </si>
  <si>
    <t>Decapsulation of kidney</t>
  </si>
  <si>
    <t>55.92</t>
  </si>
  <si>
    <t>Percutaneous aspiration of kidney (pelvis)</t>
  </si>
  <si>
    <t>55.93</t>
  </si>
  <si>
    <t>Replacement of nephrostomy tube</t>
  </si>
  <si>
    <t>55.94</t>
  </si>
  <si>
    <t>Replacement of pyelostomy tube</t>
  </si>
  <si>
    <t>55.96</t>
  </si>
  <si>
    <t>Other injection of therapeutic substance into kidney</t>
  </si>
  <si>
    <t>55.97</t>
  </si>
  <si>
    <t>Implantation or replacement of mechanical kidney</t>
  </si>
  <si>
    <t>55.98</t>
  </si>
  <si>
    <t>Removal of mechanical kidney</t>
  </si>
  <si>
    <t>55.99</t>
  </si>
  <si>
    <t>Other operations on kidney</t>
  </si>
  <si>
    <t>56.0</t>
  </si>
  <si>
    <t>Transurethral removal of obstruction from ureter and renal pelvis</t>
  </si>
  <si>
    <t>56.1</t>
  </si>
  <si>
    <t>Ureteral meatotomy</t>
  </si>
  <si>
    <t>56.2</t>
  </si>
  <si>
    <t>Ureterotomy</t>
  </si>
  <si>
    <t>56.20</t>
  </si>
  <si>
    <t>Laparoscopic ureterolithotomy or ureteral exploration (IM)</t>
  </si>
  <si>
    <t>56.21</t>
  </si>
  <si>
    <t>Laparoscopic ureterolithotomy with previous ureteral surgery (IM)</t>
  </si>
  <si>
    <t>56.22</t>
  </si>
  <si>
    <t>Open ureteral exploration (IM)</t>
  </si>
  <si>
    <t>56.23</t>
  </si>
  <si>
    <t>Open ureterolithotomy with previous ureteral surgery (IM)</t>
  </si>
  <si>
    <t>56.31</t>
  </si>
  <si>
    <t>Ureteroscopy</t>
  </si>
  <si>
    <t>56.32</t>
  </si>
  <si>
    <t>Closed percutaneous biopsy of ureter</t>
  </si>
  <si>
    <t>56.33</t>
  </si>
  <si>
    <t>Closed endoscopic biopsy of ureter</t>
  </si>
  <si>
    <t>56.34</t>
  </si>
  <si>
    <t>Open biopsy of ureter</t>
  </si>
  <si>
    <t>56.35</t>
  </si>
  <si>
    <t>Endoscopy (cystoscopy) (looposcopy) of ileal conduit</t>
  </si>
  <si>
    <t>56.36</t>
  </si>
  <si>
    <t>Semi rigid ureterorenoscopy without stone fragmentation (IM)</t>
  </si>
  <si>
    <t>56.37</t>
  </si>
  <si>
    <t>Flexible ureterorenoscopy without stone fragmentation (IM)</t>
  </si>
  <si>
    <t>56.39</t>
  </si>
  <si>
    <t>Other diagnostic procedures on ureter</t>
  </si>
  <si>
    <t>56.40</t>
  </si>
  <si>
    <t>Ureterectomy, not otherwise specified</t>
  </si>
  <si>
    <t>56.41</t>
  </si>
  <si>
    <t>Partial ureterectomy</t>
  </si>
  <si>
    <t>56.410</t>
  </si>
  <si>
    <t>Laparoscopic partial ureterectomy (IM)</t>
  </si>
  <si>
    <t>56.42</t>
  </si>
  <si>
    <t>Total ureterectomy</t>
  </si>
  <si>
    <t>56.420</t>
  </si>
  <si>
    <t>Laparoscopic complete ureterectomy (IM)</t>
  </si>
  <si>
    <t>56.43</t>
  </si>
  <si>
    <t>Endoscopy ureterocele resection (IM)</t>
  </si>
  <si>
    <t>56.51</t>
  </si>
  <si>
    <t>Formation of cutaneous uretero-ileostomy</t>
  </si>
  <si>
    <t>56.510</t>
  </si>
  <si>
    <t>Laparoscopic ureter transplantation ino intestine (IM)</t>
  </si>
  <si>
    <t>56.52</t>
  </si>
  <si>
    <t>Revision of cutaneous uretero-ileostomy</t>
  </si>
  <si>
    <t>56.61</t>
  </si>
  <si>
    <t>Formation of other cutaneous ureterostomy</t>
  </si>
  <si>
    <t>56.610</t>
  </si>
  <si>
    <t>Laparoscopic ureter transplantation into skin (IM)</t>
  </si>
  <si>
    <t>56.62</t>
  </si>
  <si>
    <t>Revision of other cutaneous ureterostomy</t>
  </si>
  <si>
    <t>56.71</t>
  </si>
  <si>
    <t>Urinary diversion to intestine</t>
  </si>
  <si>
    <t>56.72</t>
  </si>
  <si>
    <t>Revision of ureterointestinal anastomosis</t>
  </si>
  <si>
    <t>56.73</t>
  </si>
  <si>
    <t>Nephrocystanastomosis, not otherwise specified</t>
  </si>
  <si>
    <t>56.74</t>
  </si>
  <si>
    <t>Ureteroneocystostomy</t>
  </si>
  <si>
    <t>56.740</t>
  </si>
  <si>
    <t>Laparoscopic ureteroneocystostomy (IM)</t>
  </si>
  <si>
    <t>56.75</t>
  </si>
  <si>
    <t>Transureteroureterostomy</t>
  </si>
  <si>
    <t>56.750</t>
  </si>
  <si>
    <t>Laparascopic ureteral transplantation into other ureter (IM)</t>
  </si>
  <si>
    <t>56.751</t>
  </si>
  <si>
    <t>Laparoscopic ureteral re-implantation into bladder (IM)</t>
  </si>
  <si>
    <t>56.752</t>
  </si>
  <si>
    <t>Open ureteral re-implantation into bladder (IM)</t>
  </si>
  <si>
    <t>56.753</t>
  </si>
  <si>
    <t>Ureteral re-implantation into bladder with psoas hitch (IM)</t>
  </si>
  <si>
    <t>56.79</t>
  </si>
  <si>
    <t>Other anastomosis or bypass of ureter</t>
  </si>
  <si>
    <t>56.81</t>
  </si>
  <si>
    <t>Lysis of intraluminal adhesions of ureter</t>
  </si>
  <si>
    <t>56.82</t>
  </si>
  <si>
    <t>Suture of laceration of ureter</t>
  </si>
  <si>
    <t>56.83</t>
  </si>
  <si>
    <t>Closure of ureterostomy</t>
  </si>
  <si>
    <t>56.84</t>
  </si>
  <si>
    <t>Closure of other fistula of ureter</t>
  </si>
  <si>
    <t>56.86</t>
  </si>
  <si>
    <t>Removal of ligature from ureter</t>
  </si>
  <si>
    <t>56.870</t>
  </si>
  <si>
    <t>Open divided ureteral repair (IM)</t>
  </si>
  <si>
    <t>56.89</t>
  </si>
  <si>
    <t>Other repair of ureter</t>
  </si>
  <si>
    <t>56.91</t>
  </si>
  <si>
    <t>Dilation of ureteral meatus</t>
  </si>
  <si>
    <t>56.910</t>
  </si>
  <si>
    <t>Endoscopic ureteral dilation (IM)</t>
  </si>
  <si>
    <t>56.911</t>
  </si>
  <si>
    <t>Endoscopic destruction of bladder lesion / tissue (IM)</t>
  </si>
  <si>
    <t>56.92</t>
  </si>
  <si>
    <t>Implantation of electronic ureteral stimulator</t>
  </si>
  <si>
    <t>56.94</t>
  </si>
  <si>
    <t>Removal of electronic ureteral stimulator</t>
  </si>
  <si>
    <t>56.95</t>
  </si>
  <si>
    <t>Ligation of ureter</t>
  </si>
  <si>
    <t>56.96</t>
  </si>
  <si>
    <t>Endoscopic incision of external urethral sphincter (IM)</t>
  </si>
  <si>
    <t>56.97</t>
  </si>
  <si>
    <t>Endoscopic ureteric stent replacement (IM)</t>
  </si>
  <si>
    <t>56.99</t>
  </si>
  <si>
    <t>Other operations on ureter</t>
  </si>
  <si>
    <t>57.0</t>
  </si>
  <si>
    <t>Transurethral clearance of bladder</t>
  </si>
  <si>
    <t>57.00</t>
  </si>
  <si>
    <t>Endoscopic blood clots evacuation from bladder (IM)</t>
  </si>
  <si>
    <t>57.11</t>
  </si>
  <si>
    <t>Percutaneous aspiration of bladder</t>
  </si>
  <si>
    <t>57.12</t>
  </si>
  <si>
    <t>Lysis of intraluminal adhesions with incision into bladder</t>
  </si>
  <si>
    <t>57.13</t>
  </si>
  <si>
    <t>Endoscopic bladder neck incision (IM)</t>
  </si>
  <si>
    <t>57.17</t>
  </si>
  <si>
    <t>Percutaneous cystostomy</t>
  </si>
  <si>
    <t>57.18</t>
  </si>
  <si>
    <t>Other suprapubic cystostomy</t>
  </si>
  <si>
    <t>57.19</t>
  </si>
  <si>
    <t>Other cystotomy</t>
  </si>
  <si>
    <t>57.190</t>
  </si>
  <si>
    <t>Laparoscopic cystostomy or cystolithotomy (IM)</t>
  </si>
  <si>
    <t>57.21</t>
  </si>
  <si>
    <t>Vesicostomy</t>
  </si>
  <si>
    <t>57.22</t>
  </si>
  <si>
    <t>Revision or closure of vesicostomy</t>
  </si>
  <si>
    <t>57.31</t>
  </si>
  <si>
    <t>Cystoscopy through artificial stoma</t>
  </si>
  <si>
    <t>57.32</t>
  </si>
  <si>
    <t>Other cystoscopy</t>
  </si>
  <si>
    <t>57.33</t>
  </si>
  <si>
    <t>Closed [transurethral] biopsy of bladder</t>
  </si>
  <si>
    <t>57.34</t>
  </si>
  <si>
    <t>Open biopsy of bladder</t>
  </si>
  <si>
    <t>57.39</t>
  </si>
  <si>
    <t>Other diagnostic procedures on bladder</t>
  </si>
  <si>
    <t>57.41</t>
  </si>
  <si>
    <t>Transurethral lysis of intraluminal adhesions</t>
  </si>
  <si>
    <t>57.49</t>
  </si>
  <si>
    <t>Other transurethral excision or destruction of lesion or tissue of bladder</t>
  </si>
  <si>
    <t>57.51</t>
  </si>
  <si>
    <t>Excision of urachus</t>
  </si>
  <si>
    <t>57.59</t>
  </si>
  <si>
    <t>Open excision or destruction of other lesion or tissue of bladder</t>
  </si>
  <si>
    <t>57.6</t>
  </si>
  <si>
    <t>Partial cystectomy</t>
  </si>
  <si>
    <t>57.60</t>
  </si>
  <si>
    <t>Laparoscopic partial cystectomy (IM)</t>
  </si>
  <si>
    <t>57.71</t>
  </si>
  <si>
    <t>Radical cystectomy</t>
  </si>
  <si>
    <t>57.710</t>
  </si>
  <si>
    <t>Laparoscopic cystectomy (IM)</t>
  </si>
  <si>
    <t>57.73</t>
  </si>
  <si>
    <t>Cystectomy with laparoscopic ureter transplantation into intestine (IM)</t>
  </si>
  <si>
    <t>57.74</t>
  </si>
  <si>
    <t>Cystectomy with intestinal urinary diversion (continent intestinal urine reservoir formation) (IM)</t>
  </si>
  <si>
    <t>57.79</t>
  </si>
  <si>
    <t>Other total cystectomy</t>
  </si>
  <si>
    <t>57.790</t>
  </si>
  <si>
    <t>Laparoscopic other total cystectomy (IM)</t>
  </si>
  <si>
    <t>57.81</t>
  </si>
  <si>
    <t>Suture of laceration of bladder</t>
  </si>
  <si>
    <t>57.82</t>
  </si>
  <si>
    <t>Closure of cystostomy</t>
  </si>
  <si>
    <t>57.84</t>
  </si>
  <si>
    <t>Repair of other fistula of bladder</t>
  </si>
  <si>
    <t>57.85</t>
  </si>
  <si>
    <t>Cystourethroplasty and plastic repair of bladder neck</t>
  </si>
  <si>
    <t>57.850</t>
  </si>
  <si>
    <t>Other laparoscopic bladder neck repair (IM)</t>
  </si>
  <si>
    <t>57.86</t>
  </si>
  <si>
    <t>Repair of bladder exstrophy</t>
  </si>
  <si>
    <t>57.861</t>
  </si>
  <si>
    <t>Cloacal exstrophy repair (IM)</t>
  </si>
  <si>
    <t>57.87</t>
  </si>
  <si>
    <t>Reconstruction of urinary bladder</t>
  </si>
  <si>
    <t>57.870</t>
  </si>
  <si>
    <t>Laparoscopic bladder enlargement (IM)</t>
  </si>
  <si>
    <t>57.871</t>
  </si>
  <si>
    <t>Open bladder enlargement (IM)</t>
  </si>
  <si>
    <t>57.88</t>
  </si>
  <si>
    <t>Other anastomosis of bladder</t>
  </si>
  <si>
    <t>57.89</t>
  </si>
  <si>
    <t>Other repair of bladder</t>
  </si>
  <si>
    <t>57.890</t>
  </si>
  <si>
    <t>Laparoscopic ruptured bladder repair (IM)</t>
  </si>
  <si>
    <t>57.91</t>
  </si>
  <si>
    <t>Sphincterotomy of bladder</t>
  </si>
  <si>
    <t>57.92</t>
  </si>
  <si>
    <t>Dilation of bladder neck</t>
  </si>
  <si>
    <t>57.93</t>
  </si>
  <si>
    <t>Control of (postoperative) hemorrhage of bladder</t>
  </si>
  <si>
    <t>57.94</t>
  </si>
  <si>
    <t>Insertion of indwelling urinary catheter</t>
  </si>
  <si>
    <t>57.940</t>
  </si>
  <si>
    <t>Open replacement of indwelling peritoneal catheter for dialysis (IM)</t>
  </si>
  <si>
    <t>57.95</t>
  </si>
  <si>
    <t>Replacement of indwelling urinary catheter</t>
  </si>
  <si>
    <t>57.96</t>
  </si>
  <si>
    <t>Implantation of electronic bladder stimulator</t>
  </si>
  <si>
    <t>57.960</t>
  </si>
  <si>
    <t>Stimulation of bladder (non-implant) (IM)</t>
  </si>
  <si>
    <t>57.97</t>
  </si>
  <si>
    <t>Replacement of electronic bladder stimulator</t>
  </si>
  <si>
    <t>57.98</t>
  </si>
  <si>
    <t>Removal of electronic bladder stimulator</t>
  </si>
  <si>
    <t>57.99</t>
  </si>
  <si>
    <t>Other operations on bladder</t>
  </si>
  <si>
    <t>58.0</t>
  </si>
  <si>
    <t>Urethrotomy</t>
  </si>
  <si>
    <t>58.1</t>
  </si>
  <si>
    <t>Urethral meatotomy</t>
  </si>
  <si>
    <t>58.21</t>
  </si>
  <si>
    <t>Perineal urethroscopy</t>
  </si>
  <si>
    <t>58.22</t>
  </si>
  <si>
    <t>Other urethroscopy</t>
  </si>
  <si>
    <t>58.23</t>
  </si>
  <si>
    <t>Biopsy of urethra</t>
  </si>
  <si>
    <t>58.24</t>
  </si>
  <si>
    <t>Biopsy of periurethral tissue</t>
  </si>
  <si>
    <t>58.29</t>
  </si>
  <si>
    <t>Other diagnostic procedures on urethra and periurethral tissue</t>
  </si>
  <si>
    <t>58.31</t>
  </si>
  <si>
    <t>Endoscopic excision or destruction of lesion or tissue of urethra</t>
  </si>
  <si>
    <t>58.39</t>
  </si>
  <si>
    <t>Other local excision or destruction of lesion or tissue of urethra</t>
  </si>
  <si>
    <t>58.390</t>
  </si>
  <si>
    <t>Complete urethrectomy (IM)</t>
  </si>
  <si>
    <t>58.391</t>
  </si>
  <si>
    <t>Partial urethrectomy (IM)</t>
  </si>
  <si>
    <t>58.41</t>
  </si>
  <si>
    <t>Suture of laceration of urethra</t>
  </si>
  <si>
    <t>58.42</t>
  </si>
  <si>
    <t>Closure of urethrostomy</t>
  </si>
  <si>
    <t>58.43</t>
  </si>
  <si>
    <t>Closure of other fistula of urethra</t>
  </si>
  <si>
    <t>58.44</t>
  </si>
  <si>
    <t>Reanastomosis of urethra</t>
  </si>
  <si>
    <t>58.45</t>
  </si>
  <si>
    <t>Repair of hypospadias or epispadias</t>
  </si>
  <si>
    <t>58.450</t>
  </si>
  <si>
    <t>Single stage repair for hypospadias or epispadias (IM)</t>
  </si>
  <si>
    <t>58.451</t>
  </si>
  <si>
    <t>First stage of hypospadias or epispadias staged repair (IM)</t>
  </si>
  <si>
    <t>58.452</t>
  </si>
  <si>
    <t>Second stage of hypospadias or epispadias staged repair (IM)</t>
  </si>
  <si>
    <t>58.453</t>
  </si>
  <si>
    <t>Hypospadias repair post urethral fistula operation (IM)</t>
  </si>
  <si>
    <t>58.454</t>
  </si>
  <si>
    <t>Redo repair for hypospadia or epispadias (IM)</t>
  </si>
  <si>
    <t>58.455</t>
  </si>
  <si>
    <t>Repair of epispadias with ureteric re-implantation (IM)</t>
  </si>
  <si>
    <t>58.456</t>
  </si>
  <si>
    <t>Granuloplasty for hypospadias (IM)</t>
  </si>
  <si>
    <t>58.46</t>
  </si>
  <si>
    <t>Other reconstruction of urethra</t>
  </si>
  <si>
    <t>58.47</t>
  </si>
  <si>
    <t>Urethral meatoplasty</t>
  </si>
  <si>
    <t>58.49</t>
  </si>
  <si>
    <t>Other repair of urethra</t>
  </si>
  <si>
    <t>58.490</t>
  </si>
  <si>
    <t>Urethroplasty with graft (IM)</t>
  </si>
  <si>
    <t>58.491</t>
  </si>
  <si>
    <t>Urethroplasty with flap (IM)</t>
  </si>
  <si>
    <t>58.492</t>
  </si>
  <si>
    <t>Urethroplasty with pubectomy (IM)</t>
  </si>
  <si>
    <t>58.5</t>
  </si>
  <si>
    <t>Release of urethral stricture</t>
  </si>
  <si>
    <t>58.6</t>
  </si>
  <si>
    <t>Dilation of urethra</t>
  </si>
  <si>
    <t>58.91</t>
  </si>
  <si>
    <t>Incision of periurethral tissue</t>
  </si>
  <si>
    <t>58.92</t>
  </si>
  <si>
    <t>Excision of periurethral tissue</t>
  </si>
  <si>
    <t>58.93</t>
  </si>
  <si>
    <t>Implantation of artificial urinary sphincter [AUS]</t>
  </si>
  <si>
    <t>58.99</t>
  </si>
  <si>
    <t>Other operations on urethra and periurethral tissue</t>
  </si>
  <si>
    <t>59.00</t>
  </si>
  <si>
    <t>Retroperitoneal dissection, not otherwise specified</t>
  </si>
  <si>
    <t>59.02</t>
  </si>
  <si>
    <t>Other lysis of perirenal or periureteral adhesions</t>
  </si>
  <si>
    <t>59.03</t>
  </si>
  <si>
    <t>Laparoscopic lysis of perirenal or periureteral adhesions</t>
  </si>
  <si>
    <t>59.09</t>
  </si>
  <si>
    <t>Other incision of perirenal or periureteral tissue</t>
  </si>
  <si>
    <t>59.11</t>
  </si>
  <si>
    <t>Other lysis of perivesical adhesions</t>
  </si>
  <si>
    <t>59.12</t>
  </si>
  <si>
    <t>Laparoscopic lysis of perivesical adhesions</t>
  </si>
  <si>
    <t>59.19</t>
  </si>
  <si>
    <t>Other incision of perivesical tissue</t>
  </si>
  <si>
    <t>59.21</t>
  </si>
  <si>
    <t>Biopsy of perirenal or perivesical tissue</t>
  </si>
  <si>
    <t>59.29</t>
  </si>
  <si>
    <t>Other diagnostic procedures on perirenal tissue, perivesical tissue, and retroperitoneum</t>
  </si>
  <si>
    <t>59.3</t>
  </si>
  <si>
    <t>Plication of urethrovesical junction</t>
  </si>
  <si>
    <t>59.4</t>
  </si>
  <si>
    <t>Suprapubic sling operation</t>
  </si>
  <si>
    <t>59.5</t>
  </si>
  <si>
    <t>Retropubic urethral suspension</t>
  </si>
  <si>
    <t>59.6</t>
  </si>
  <si>
    <t>Paraurethral suspension</t>
  </si>
  <si>
    <t>59.71</t>
  </si>
  <si>
    <t>Levator muscle operation for urethrovesical suspension</t>
  </si>
  <si>
    <t>59.72</t>
  </si>
  <si>
    <t>Injection of implant into urethra and/or bladder neck</t>
  </si>
  <si>
    <t>59.79</t>
  </si>
  <si>
    <t>Other repair of urinary stress incontinence</t>
  </si>
  <si>
    <t>59.8</t>
  </si>
  <si>
    <t>Ureteral catheterization</t>
  </si>
  <si>
    <t>59.80</t>
  </si>
  <si>
    <t>Endoscopic urethral stent insertion (IM)</t>
  </si>
  <si>
    <t>59.91</t>
  </si>
  <si>
    <t>Excision of perirenal or perivesical tissue</t>
  </si>
  <si>
    <t>59.92</t>
  </si>
  <si>
    <t>Other operations on perirenal or perivesical tissue</t>
  </si>
  <si>
    <t>59.93</t>
  </si>
  <si>
    <t>Replacement of ureterostomy tube</t>
  </si>
  <si>
    <t>59.94</t>
  </si>
  <si>
    <t>Replacement of cystostomy tube</t>
  </si>
  <si>
    <t>59.95</t>
  </si>
  <si>
    <t>Ultrasonic fragmentation of urinary stones</t>
  </si>
  <si>
    <t>59.99</t>
  </si>
  <si>
    <t>Other operations on urinary system</t>
  </si>
  <si>
    <t>60.0</t>
  </si>
  <si>
    <t>Incision of prostate</t>
  </si>
  <si>
    <t>60.11</t>
  </si>
  <si>
    <t>Closed [percutaneous] [needle] biopsy of prostate</t>
  </si>
  <si>
    <t>60.12</t>
  </si>
  <si>
    <t>Open biopsy of prostate</t>
  </si>
  <si>
    <t>60.13</t>
  </si>
  <si>
    <t>Closed [percutaneous] biopsy of seminal vesicles</t>
  </si>
  <si>
    <t>60.14</t>
  </si>
  <si>
    <t>Open biopsy of seminal vesicles</t>
  </si>
  <si>
    <t>60.15</t>
  </si>
  <si>
    <t>Biopsy of periprostatic tissue</t>
  </si>
  <si>
    <t>60.18</t>
  </si>
  <si>
    <t>Other diagnostic procedures on prostate and periprostatic tissue</t>
  </si>
  <si>
    <t>60.19</t>
  </si>
  <si>
    <t>Other diagnostic procedures on seminal vesicles</t>
  </si>
  <si>
    <t>60.21</t>
  </si>
  <si>
    <t>Transurethral (ultrasound) guided laser induced prostatectomy (TULIP)</t>
  </si>
  <si>
    <t>60.22</t>
  </si>
  <si>
    <t>Transurethral needle ablation prostate (IM)</t>
  </si>
  <si>
    <t>60.23</t>
  </si>
  <si>
    <t>Cryoablation of prostate (IM)</t>
  </si>
  <si>
    <t>60.24</t>
  </si>
  <si>
    <t>Transurethral electric vaporization prostate (IM)</t>
  </si>
  <si>
    <t>60.29</t>
  </si>
  <si>
    <t>Other transurethral prostatectomy</t>
  </si>
  <si>
    <t>60.290</t>
  </si>
  <si>
    <t>Transurethral resection of ejaculatory duct (TURED) (IM)</t>
  </si>
  <si>
    <t>60.3</t>
  </si>
  <si>
    <t>Suprapubic prostatectomy</t>
  </si>
  <si>
    <t>60.4</t>
  </si>
  <si>
    <t>Retropubic prostatectomy</t>
  </si>
  <si>
    <t>60.5</t>
  </si>
  <si>
    <t>Radical prostatectomy</t>
  </si>
  <si>
    <t>60.50</t>
  </si>
  <si>
    <t>Laparoscopic radical prostatectomy (IM)</t>
  </si>
  <si>
    <t>60.61</t>
  </si>
  <si>
    <t>Local excision of lesion of prostate</t>
  </si>
  <si>
    <t>60.62</t>
  </si>
  <si>
    <t>Perineal prostatectomy</t>
  </si>
  <si>
    <t>60.69</t>
  </si>
  <si>
    <t>Other prostatectomy</t>
  </si>
  <si>
    <t>60.71</t>
  </si>
  <si>
    <t>Percutaneous aspiration of seminal vesicle</t>
  </si>
  <si>
    <t>60.72</t>
  </si>
  <si>
    <t>Incision of seminal vesicle</t>
  </si>
  <si>
    <t>60.73</t>
  </si>
  <si>
    <t>Excision of seminal vesicle</t>
  </si>
  <si>
    <t>60.79</t>
  </si>
  <si>
    <t>Other operations on seminal vesicles</t>
  </si>
  <si>
    <t>60.81</t>
  </si>
  <si>
    <t>Incision of periprostatic tissue</t>
  </si>
  <si>
    <t>60.82</t>
  </si>
  <si>
    <t>Excision of periprostatic tissue</t>
  </si>
  <si>
    <t>60.91</t>
  </si>
  <si>
    <t>Percutaneous aspiration of prostate</t>
  </si>
  <si>
    <t>60.92</t>
  </si>
  <si>
    <t>Injection into prostate</t>
  </si>
  <si>
    <t>60.93</t>
  </si>
  <si>
    <t>Repair of prostate</t>
  </si>
  <si>
    <t>60.94</t>
  </si>
  <si>
    <t>Control of (postoperative) hemorrhage of prostate</t>
  </si>
  <si>
    <t>60.95</t>
  </si>
  <si>
    <t>Transurethral balloon dilation of the prostatic urethra</t>
  </si>
  <si>
    <t>60.96</t>
  </si>
  <si>
    <t>Transurethral destruction of prostate tissue by microwave thermotherapy</t>
  </si>
  <si>
    <t>60.97</t>
  </si>
  <si>
    <t>Other transurethral destruction of prostate tissue by other thermotherapy</t>
  </si>
  <si>
    <t>60.99</t>
  </si>
  <si>
    <t>Other operations on prostate</t>
  </si>
  <si>
    <t>61.0</t>
  </si>
  <si>
    <t>Incision and drainage of scrotum and tunica vaginalis</t>
  </si>
  <si>
    <t>61.11</t>
  </si>
  <si>
    <t>Biopsy of scrotum or tunica vaginalis</t>
  </si>
  <si>
    <t>61.19</t>
  </si>
  <si>
    <t>Other diagnostic procedures on scrotum and tunica vaginalis</t>
  </si>
  <si>
    <t>61.2</t>
  </si>
  <si>
    <t>Excision of hydrocele (of tunica vaginalis)</t>
  </si>
  <si>
    <t>61.3</t>
  </si>
  <si>
    <t>Excision or destruction of lesion or tissue of scrotum</t>
  </si>
  <si>
    <t>61.41</t>
  </si>
  <si>
    <t>Suture of laceration of scrotum and tunica vaginalis</t>
  </si>
  <si>
    <t>61.42</t>
  </si>
  <si>
    <t>Repair of scrotal fistula</t>
  </si>
  <si>
    <t>61.49</t>
  </si>
  <si>
    <t>Other repair of scrotum and tunica vaginalis</t>
  </si>
  <si>
    <t>61.91</t>
  </si>
  <si>
    <t>Percutaneous aspiration of tunica vaginalis</t>
  </si>
  <si>
    <t>61.92</t>
  </si>
  <si>
    <t>Excision of lesion of tunica vaginalis other than hydrocele</t>
  </si>
  <si>
    <t>61.99</t>
  </si>
  <si>
    <t>Other operations on scrotum and tunica vaginalis</t>
  </si>
  <si>
    <t>62.0</t>
  </si>
  <si>
    <t>Incision of testis</t>
  </si>
  <si>
    <t>62.00</t>
  </si>
  <si>
    <t>Exploration scrotal contents and testis, unilateral (IM)</t>
  </si>
  <si>
    <t>62.11</t>
  </si>
  <si>
    <t>Closed [percutaneous] [needle] biopsy of testis</t>
  </si>
  <si>
    <t>62.12</t>
  </si>
  <si>
    <t>Open biopsy of testis</t>
  </si>
  <si>
    <t>62.19</t>
  </si>
  <si>
    <t>Other diagnostic procedures on testes</t>
  </si>
  <si>
    <t>62.2</t>
  </si>
  <si>
    <t>Excision or destruction of testicular lesion</t>
  </si>
  <si>
    <t>62.3</t>
  </si>
  <si>
    <t>Unilateral orchiectomy</t>
  </si>
  <si>
    <t>62.30</t>
  </si>
  <si>
    <t>Orchidectomy with insertion testicular prosthesis unilateral (IM)</t>
  </si>
  <si>
    <t>62.31</t>
  </si>
  <si>
    <t>Laparoscopic orchiectomy (IM)</t>
  </si>
  <si>
    <t>62.41</t>
  </si>
  <si>
    <t>Removal of both testes at same operative episode</t>
  </si>
  <si>
    <t>62.410</t>
  </si>
  <si>
    <t>Orchidectomy with insertion testicular prosthesis bilateral (IM)</t>
  </si>
  <si>
    <t>62.411</t>
  </si>
  <si>
    <t>Radical orchidectomy (IM)</t>
  </si>
  <si>
    <t>62.42</t>
  </si>
  <si>
    <t>Removal of remaining testis</t>
  </si>
  <si>
    <t>62.43</t>
  </si>
  <si>
    <t>Subcapsular orchidectomy (IM)</t>
  </si>
  <si>
    <t>62.5</t>
  </si>
  <si>
    <t>Orchiopexy</t>
  </si>
  <si>
    <t>62.50</t>
  </si>
  <si>
    <t>Laparoscopic orchidopexy (IM)</t>
  </si>
  <si>
    <t>62.51</t>
  </si>
  <si>
    <t>Revision orchidopexy for undescended testis (IM)</t>
  </si>
  <si>
    <t>62.52</t>
  </si>
  <si>
    <t>Laparoscopic orchidopexy fowler stephen (IM)</t>
  </si>
  <si>
    <t>62.61</t>
  </si>
  <si>
    <t>Suture of laceration of testis</t>
  </si>
  <si>
    <t>62.69</t>
  </si>
  <si>
    <t>Other repair of testis</t>
  </si>
  <si>
    <t>62.91</t>
  </si>
  <si>
    <t>Aspiration of testis</t>
  </si>
  <si>
    <t>62.92</t>
  </si>
  <si>
    <t>Injection of therapeutic substance into testis</t>
  </si>
  <si>
    <t>62.99</t>
  </si>
  <si>
    <t>Other operations on testes</t>
  </si>
  <si>
    <t>63.01</t>
  </si>
  <si>
    <t>Biopsy of spermatic cord, epididymis, or vas deferens</t>
  </si>
  <si>
    <t>63.03</t>
  </si>
  <si>
    <t>Microsurgical epididymal sperm aspiration (MESA) (IM)</t>
  </si>
  <si>
    <t>63.04</t>
  </si>
  <si>
    <t>Excision of spermatocele (IM)</t>
  </si>
  <si>
    <t>63.09</t>
  </si>
  <si>
    <t>Other diagnostic procedures on spermatic cord, epididymis, and vas deferens</t>
  </si>
  <si>
    <t>63.1</t>
  </si>
  <si>
    <t>Excision of varicocele and hydrocele of spermatic cord</t>
  </si>
  <si>
    <t>63.10</t>
  </si>
  <si>
    <t>Microligation for varicocele (IM)</t>
  </si>
  <si>
    <t>63.11</t>
  </si>
  <si>
    <t>Laparoscopic varicocele ligation (IM)</t>
  </si>
  <si>
    <t>63.12</t>
  </si>
  <si>
    <t>Penile dorsal vein ligation (IM)</t>
  </si>
  <si>
    <t>63.2</t>
  </si>
  <si>
    <t>Excision of cyst of epididymis</t>
  </si>
  <si>
    <t>63.3</t>
  </si>
  <si>
    <t>Excision of other lesion or tissue of spermatic cord and epididymis</t>
  </si>
  <si>
    <t>63.4</t>
  </si>
  <si>
    <t>Epididymectomy</t>
  </si>
  <si>
    <t>63.51</t>
  </si>
  <si>
    <t>Suture of laceration of spermatic cord and epididymis</t>
  </si>
  <si>
    <t>63.52</t>
  </si>
  <si>
    <t>Reduction of torsion of testis or spermatic cord</t>
  </si>
  <si>
    <t>63.59</t>
  </si>
  <si>
    <t>Other repair of spermatic cord and epididymis</t>
  </si>
  <si>
    <t>63.6</t>
  </si>
  <si>
    <t>Vasotomy</t>
  </si>
  <si>
    <t>63.71</t>
  </si>
  <si>
    <t>Ligation of vas deferens</t>
  </si>
  <si>
    <t>63.72</t>
  </si>
  <si>
    <t>Ligation of spermatic cord</t>
  </si>
  <si>
    <t>63.73</t>
  </si>
  <si>
    <t>Vasectomy</t>
  </si>
  <si>
    <t>63.82</t>
  </si>
  <si>
    <t>Reconstruction of surgically divided vas deferens</t>
  </si>
  <si>
    <t>63.83</t>
  </si>
  <si>
    <t>Epididymovasostomy</t>
  </si>
  <si>
    <t>63.89</t>
  </si>
  <si>
    <t>Other repair of vas deferens and epididymis</t>
  </si>
  <si>
    <t>63.91</t>
  </si>
  <si>
    <t>Aspiration of spermatocele</t>
  </si>
  <si>
    <t>63.92</t>
  </si>
  <si>
    <t>Epididymotomy</t>
  </si>
  <si>
    <t>63.93</t>
  </si>
  <si>
    <t>Incision of spermatic cord</t>
  </si>
  <si>
    <t>63.94</t>
  </si>
  <si>
    <t>Lysis of adhesions of spermatic cord</t>
  </si>
  <si>
    <t>63.99</t>
  </si>
  <si>
    <t>Other operations on spermatic card, epididymis, and vas deferens</t>
  </si>
  <si>
    <t>64.0</t>
  </si>
  <si>
    <t>Circumcision</t>
  </si>
  <si>
    <t>64.11</t>
  </si>
  <si>
    <t>Biopsy of penis</t>
  </si>
  <si>
    <t>64.19</t>
  </si>
  <si>
    <t>Other diagnostic procedures on penis</t>
  </si>
  <si>
    <t>64.2</t>
  </si>
  <si>
    <t>Local excision or destruction of lesion of penis</t>
  </si>
  <si>
    <t>64.20</t>
  </si>
  <si>
    <t>Excision of sclerofibromatosis penis (IM)</t>
  </si>
  <si>
    <t>64.3</t>
  </si>
  <si>
    <t>Amputation of penis</t>
  </si>
  <si>
    <t>64.30</t>
  </si>
  <si>
    <t>Partial amputation of penis (IM)</t>
  </si>
  <si>
    <t>64.41</t>
  </si>
  <si>
    <t>Suture of laceration of penis</t>
  </si>
  <si>
    <t>64.42</t>
  </si>
  <si>
    <t>Release of chordee</t>
  </si>
  <si>
    <t>64.43</t>
  </si>
  <si>
    <t>Construction of penis</t>
  </si>
  <si>
    <t>64.44</t>
  </si>
  <si>
    <t>Reconstruction of penis</t>
  </si>
  <si>
    <t>64.440</t>
  </si>
  <si>
    <t>Reconstruction of buried penis (IM)</t>
  </si>
  <si>
    <t>64.45</t>
  </si>
  <si>
    <t>Replantation of penis</t>
  </si>
  <si>
    <t>64.46</t>
  </si>
  <si>
    <t>Repair fracture penis (IM)</t>
  </si>
  <si>
    <t>64.49</t>
  </si>
  <si>
    <t>Other repair of penis</t>
  </si>
  <si>
    <t>64.490</t>
  </si>
  <si>
    <t>Phalloplasty (IM)</t>
  </si>
  <si>
    <t>64.5</t>
  </si>
  <si>
    <t>Operations for sex transformation, not elsewhere classified</t>
  </si>
  <si>
    <t>64.91</t>
  </si>
  <si>
    <t>Dorsal or lateral slit of prepuce</t>
  </si>
  <si>
    <t>64.92</t>
  </si>
  <si>
    <t>Incision of penis</t>
  </si>
  <si>
    <t>64.93</t>
  </si>
  <si>
    <t>Division of penile adhesions</t>
  </si>
  <si>
    <t>64.940</t>
  </si>
  <si>
    <t>Correction of chordee of penis with graft (IM)</t>
  </si>
  <si>
    <t>64.95</t>
  </si>
  <si>
    <t>Insertion or replacement of non-inflatable penile prosthesis</t>
  </si>
  <si>
    <t>64.96</t>
  </si>
  <si>
    <t>Removal of internal prosthesis of penis</t>
  </si>
  <si>
    <t>64.97</t>
  </si>
  <si>
    <t>Insertion or replacement of inflatable penile prosthesis</t>
  </si>
  <si>
    <t>64.98</t>
  </si>
  <si>
    <t>Other operations on penis</t>
  </si>
  <si>
    <t>64.99</t>
  </si>
  <si>
    <t>Other operations on male genital organs</t>
  </si>
  <si>
    <t>65.01</t>
  </si>
  <si>
    <t>Laparoscopic oophorotomy</t>
  </si>
  <si>
    <t>65.09</t>
  </si>
  <si>
    <t>Other oophorotomy</t>
  </si>
  <si>
    <t>65.11</t>
  </si>
  <si>
    <t>Aspiration biopsy of ovary</t>
  </si>
  <si>
    <t>65.12</t>
  </si>
  <si>
    <t>Other biopsy of ovary</t>
  </si>
  <si>
    <t>65.13</t>
  </si>
  <si>
    <t>Laparoscopic biopsy of ovary</t>
  </si>
  <si>
    <t>65.14</t>
  </si>
  <si>
    <t>Other laparoscopic diagnostic procedures on ovaries</t>
  </si>
  <si>
    <t>65.19</t>
  </si>
  <si>
    <t>Other diagnostic procedures on ovaries</t>
  </si>
  <si>
    <t>65.21</t>
  </si>
  <si>
    <t>Marsupialization of ovarian cyst</t>
  </si>
  <si>
    <t>65.22</t>
  </si>
  <si>
    <t>Wedge resection of ovary</t>
  </si>
  <si>
    <t>65.23</t>
  </si>
  <si>
    <t>Laparoscopic marsupialization of ovarian cyst</t>
  </si>
  <si>
    <t>65.24</t>
  </si>
  <si>
    <t>Laparoscopic wedge resection of ovary</t>
  </si>
  <si>
    <t>65.25</t>
  </si>
  <si>
    <t>Other laparoscopic local excision or destruction of ovary</t>
  </si>
  <si>
    <t>65.29</t>
  </si>
  <si>
    <t>Other local excision or destruction of ovary</t>
  </si>
  <si>
    <t>65.31</t>
  </si>
  <si>
    <t>Laparoscopic unilateral oophorectomy</t>
  </si>
  <si>
    <t>65.39</t>
  </si>
  <si>
    <t>Other unilateral oophorectomy</t>
  </si>
  <si>
    <t>65.41</t>
  </si>
  <si>
    <t>Laparoscopic unilateral salpingo-oophorectomy</t>
  </si>
  <si>
    <t>65.49</t>
  </si>
  <si>
    <t>Other unilateral salpingo-oophorectomy</t>
  </si>
  <si>
    <t>65.51</t>
  </si>
  <si>
    <t>Other removal of both ovaries at same operative episode</t>
  </si>
  <si>
    <t>65.52</t>
  </si>
  <si>
    <t>Other removal of remaining ovary</t>
  </si>
  <si>
    <t>65.53</t>
  </si>
  <si>
    <t>Laparoscopic removal of both ovaries at same operative episode</t>
  </si>
  <si>
    <t>65.54</t>
  </si>
  <si>
    <t>Laparoscopic removal of remaining ovary</t>
  </si>
  <si>
    <t>65.61</t>
  </si>
  <si>
    <t>Other removal of both ovaries and tubes at same operative episode</t>
  </si>
  <si>
    <t>65.62</t>
  </si>
  <si>
    <t>Other removal of remaining ovary and tube</t>
  </si>
  <si>
    <t>65.63</t>
  </si>
  <si>
    <t>Laparoscopic removal of both ovaries and tubes at same operative episode</t>
  </si>
  <si>
    <t>65.64</t>
  </si>
  <si>
    <t>Laparoscopic removal of remaining ovary and tube</t>
  </si>
  <si>
    <t>65.71</t>
  </si>
  <si>
    <t>Other simple suture of ovary</t>
  </si>
  <si>
    <t>65.72</t>
  </si>
  <si>
    <t>Other reimplantation of ovary</t>
  </si>
  <si>
    <t>65.73</t>
  </si>
  <si>
    <t>Other salpingo-oophoroplasty</t>
  </si>
  <si>
    <t>65.74</t>
  </si>
  <si>
    <t>Laparoscopic simple suture of ovary</t>
  </si>
  <si>
    <t>65.75</t>
  </si>
  <si>
    <t>Laparoscopic reimplantation of ovary</t>
  </si>
  <si>
    <t>65.76</t>
  </si>
  <si>
    <t>Laparoscopic salpingo-oophoroplasty</t>
  </si>
  <si>
    <t>65.79</t>
  </si>
  <si>
    <t>Other repair of ovary</t>
  </si>
  <si>
    <t>65.81</t>
  </si>
  <si>
    <t>Laparoscopic lysis of adhesions of ovary and fallopian tube</t>
  </si>
  <si>
    <t>65.89</t>
  </si>
  <si>
    <t>Other lysis of adhesions of ovary and fallopian tube</t>
  </si>
  <si>
    <t>65.91</t>
  </si>
  <si>
    <t>Aspiration of ovary</t>
  </si>
  <si>
    <t>65.93</t>
  </si>
  <si>
    <t>Manual rupture of ovarian cyst</t>
  </si>
  <si>
    <t>65.94</t>
  </si>
  <si>
    <t>Ovarian denervation</t>
  </si>
  <si>
    <t>65.95</t>
  </si>
  <si>
    <t>Release of torsion of ovary</t>
  </si>
  <si>
    <t>65.96</t>
  </si>
  <si>
    <t>Transposition of ovarium (IM)</t>
  </si>
  <si>
    <t>65.98</t>
  </si>
  <si>
    <t>Laparoscopy ovarian drilling (IM)</t>
  </si>
  <si>
    <t>65.99</t>
  </si>
  <si>
    <t>Other operations on ovary</t>
  </si>
  <si>
    <t>66.01</t>
  </si>
  <si>
    <t>Salpingotomy</t>
  </si>
  <si>
    <t>66.02</t>
  </si>
  <si>
    <t>Salpingostomy</t>
  </si>
  <si>
    <t>66.03</t>
  </si>
  <si>
    <t>Laparoscopy salpingotomy (IM)</t>
  </si>
  <si>
    <t>66.04</t>
  </si>
  <si>
    <t>Laparoscopy salpingostomy (IM)</t>
  </si>
  <si>
    <t>66.11</t>
  </si>
  <si>
    <t>Biopsy of fallopian tube</t>
  </si>
  <si>
    <t>66.18</t>
  </si>
  <si>
    <t>Laparoscopy, other diagnostic procedures on fallopian tubes (IM)</t>
  </si>
  <si>
    <t>66.19</t>
  </si>
  <si>
    <t>Other diagnostic procedures on fallopian tubes</t>
  </si>
  <si>
    <t>66.21</t>
  </si>
  <si>
    <t>Bilateral endoscopic ligation and crushing of fallopian tubes</t>
  </si>
  <si>
    <t>66.22</t>
  </si>
  <si>
    <t>Bilateral endoscopic ligation and division of fallopian tubes</t>
  </si>
  <si>
    <t>66.29</t>
  </si>
  <si>
    <t>Other bilateral endoscopic destruction or occlusion of fallopian tubes</t>
  </si>
  <si>
    <t>66.31</t>
  </si>
  <si>
    <t>Other bilateral ligation and crushing of fallopian tubes</t>
  </si>
  <si>
    <t>66.32</t>
  </si>
  <si>
    <t>Other bilateral ligation and division of fallopian tubes</t>
  </si>
  <si>
    <t>66.39</t>
  </si>
  <si>
    <t>Other bilateral destruction or occlusion of fallopian tubes</t>
  </si>
  <si>
    <t>66.4</t>
  </si>
  <si>
    <t>Total unilateral salpingectomy</t>
  </si>
  <si>
    <t>66.40</t>
  </si>
  <si>
    <t>Laparoscopy, total unilateral salpingectomy (IM)</t>
  </si>
  <si>
    <t>66.50</t>
  </si>
  <si>
    <t>Laparoscopy, removal of both fallopian tubes at same operative episode (IM)</t>
  </si>
  <si>
    <t>66.51</t>
  </si>
  <si>
    <t>Removal of both fallopian tubes at same operative episode</t>
  </si>
  <si>
    <t>66.52</t>
  </si>
  <si>
    <t>Removal of remaining fallopian tube</t>
  </si>
  <si>
    <t>66.60</t>
  </si>
  <si>
    <t>Laparoscopy, salpingectomy with removal of tubal pregnancy (IM)</t>
  </si>
  <si>
    <t>66.61</t>
  </si>
  <si>
    <t>Excision or destruction of lesion of fallopian tube</t>
  </si>
  <si>
    <t>66.62</t>
  </si>
  <si>
    <t>Salpingectomy with removal of tubal pregnancy</t>
  </si>
  <si>
    <t>66.63</t>
  </si>
  <si>
    <t>Bilateral partial salpingectomy, not otherwise specified</t>
  </si>
  <si>
    <t>66.68</t>
  </si>
  <si>
    <t>Laparoscopy, other partial salpingectomy (IM)</t>
  </si>
  <si>
    <t>66.69</t>
  </si>
  <si>
    <t>Other partial salpingectomy</t>
  </si>
  <si>
    <t>66.71</t>
  </si>
  <si>
    <t>Simple suture of fallopian tube</t>
  </si>
  <si>
    <t>66.72</t>
  </si>
  <si>
    <t>Salpingo-oophorostomy</t>
  </si>
  <si>
    <t>66.73</t>
  </si>
  <si>
    <t>Salpingo-salpingostomy</t>
  </si>
  <si>
    <t>66.74</t>
  </si>
  <si>
    <t>Salpingo-uterostomy</t>
  </si>
  <si>
    <t>66.79</t>
  </si>
  <si>
    <t>Other repair of fallopian tube</t>
  </si>
  <si>
    <t>66.8</t>
  </si>
  <si>
    <t>Insufflation of fallopian tube</t>
  </si>
  <si>
    <t>66.91</t>
  </si>
  <si>
    <t>Aspiration of fallopian tube</t>
  </si>
  <si>
    <t>66.92</t>
  </si>
  <si>
    <t>Unilateral destruction or occlusion of fallopian tube</t>
  </si>
  <si>
    <t>66.93</t>
  </si>
  <si>
    <t>Implantation or replacement of prosthesis of fallopian tube</t>
  </si>
  <si>
    <t>66.94</t>
  </si>
  <si>
    <t>Removal of prosthesis of fallopian tube</t>
  </si>
  <si>
    <t>66.95</t>
  </si>
  <si>
    <t>Insufflation of therapeutic agent into fallopian tubes</t>
  </si>
  <si>
    <t>66.96</t>
  </si>
  <si>
    <t>Dilation of fallopian tube</t>
  </si>
  <si>
    <t>66.97</t>
  </si>
  <si>
    <t>Burying of fimbriae in uterine wall</t>
  </si>
  <si>
    <t>66.99</t>
  </si>
  <si>
    <t>Other operations on fallopian tubes</t>
  </si>
  <si>
    <t>67.0</t>
  </si>
  <si>
    <t>Dilation of cervical canal</t>
  </si>
  <si>
    <t>67.11</t>
  </si>
  <si>
    <t>Endocervical biopsy</t>
  </si>
  <si>
    <t>67.12</t>
  </si>
  <si>
    <t>Other cervical biopsy</t>
  </si>
  <si>
    <t>67.19</t>
  </si>
  <si>
    <t>Other diagnostic procedures on cervix</t>
  </si>
  <si>
    <t>67.2</t>
  </si>
  <si>
    <t>Conization of cervix</t>
  </si>
  <si>
    <t>67.31</t>
  </si>
  <si>
    <t>Marsupialization of cervical cyst</t>
  </si>
  <si>
    <t>67.32</t>
  </si>
  <si>
    <t>Destruction of lesion of cervix by cauterization</t>
  </si>
  <si>
    <t>67.33</t>
  </si>
  <si>
    <t>Destruction of lesion of cervix by cryosurgery</t>
  </si>
  <si>
    <t>67.39</t>
  </si>
  <si>
    <t>Other excision or destruction of lesion or tissue of cervix</t>
  </si>
  <si>
    <t>67.4</t>
  </si>
  <si>
    <t>Amputation of cervix</t>
  </si>
  <si>
    <t>67.51</t>
  </si>
  <si>
    <t>Transabdominal cerclage of cervix</t>
  </si>
  <si>
    <t>67.59</t>
  </si>
  <si>
    <t>Other repair of internal cervical os</t>
  </si>
  <si>
    <t>67.61</t>
  </si>
  <si>
    <t>Suture of laceration of cervix</t>
  </si>
  <si>
    <t>67.62</t>
  </si>
  <si>
    <t>Repair of fistula of cervix</t>
  </si>
  <si>
    <t>67.69</t>
  </si>
  <si>
    <t>Other repair of cervix</t>
  </si>
  <si>
    <t>68.0</t>
  </si>
  <si>
    <t>Hysterotomy</t>
  </si>
  <si>
    <t>68.11</t>
  </si>
  <si>
    <t>Digital examination of uterus</t>
  </si>
  <si>
    <t>68.12</t>
  </si>
  <si>
    <t>Hysteroscopy</t>
  </si>
  <si>
    <t>68.13</t>
  </si>
  <si>
    <t>Open biopsy of uterus</t>
  </si>
  <si>
    <t>68.14</t>
  </si>
  <si>
    <t>Open biopsy of uterine ligaments</t>
  </si>
  <si>
    <t>68.15</t>
  </si>
  <si>
    <t>Closed biopsy of uterine ligaments</t>
  </si>
  <si>
    <t>68.16</t>
  </si>
  <si>
    <t>Closed biopsy of uterus</t>
  </si>
  <si>
    <t>68.19</t>
  </si>
  <si>
    <t>Other diagnostic procedures on uterus and supporting structures</t>
  </si>
  <si>
    <t>68.21</t>
  </si>
  <si>
    <t>Division of endometrial synechiae</t>
  </si>
  <si>
    <t>68.22</t>
  </si>
  <si>
    <t>Incision or excision of congenital septum of uterus</t>
  </si>
  <si>
    <t>68.23</t>
  </si>
  <si>
    <t>Endometrial ablation</t>
  </si>
  <si>
    <t>68.29</t>
  </si>
  <si>
    <t>Other excision or destruction of lesion of uterus</t>
  </si>
  <si>
    <t>68.31</t>
  </si>
  <si>
    <t>Laparoscopic supracervical hysterectomy [LSH]</t>
  </si>
  <si>
    <t>68.39</t>
  </si>
  <si>
    <t>Other and unspecified subtotal abdominal hysterectomy</t>
  </si>
  <si>
    <t>68.4</t>
  </si>
  <si>
    <t>Total abdominal hysterectomy</t>
  </si>
  <si>
    <t>68.41</t>
  </si>
  <si>
    <t>Laparoscopic total abdominal hysterectomy</t>
  </si>
  <si>
    <t>68.49</t>
  </si>
  <si>
    <t>Other and unspecified total abdominal hysterectomy</t>
  </si>
  <si>
    <t>68.51</t>
  </si>
  <si>
    <t>Laparoscopically assisted vaginal hysterectomy (LAVH)</t>
  </si>
  <si>
    <t>68.59</t>
  </si>
  <si>
    <t>Other and unspecified vaginal hysterectomy</t>
  </si>
  <si>
    <t>68.61</t>
  </si>
  <si>
    <t>Laparoscopic radical abdominal hysterectomy</t>
  </si>
  <si>
    <t>68.69</t>
  </si>
  <si>
    <t>Other and unspecified radical abdominal hysterectomy</t>
  </si>
  <si>
    <t>68.71</t>
  </si>
  <si>
    <t>Laparoscopic radical vaginal hysterectomy [LRVH]</t>
  </si>
  <si>
    <t>68.79</t>
  </si>
  <si>
    <t>Other and unspecified radical vaginal hysterectomy</t>
  </si>
  <si>
    <t>68.9</t>
  </si>
  <si>
    <t>Other and unspecified hysterectomy</t>
  </si>
  <si>
    <t>69.01</t>
  </si>
  <si>
    <t>Dilation and curettage for termination of pregnancy</t>
  </si>
  <si>
    <t>69.02</t>
  </si>
  <si>
    <t>Dilation and curettage following delivery or abortion</t>
  </si>
  <si>
    <t>69.09</t>
  </si>
  <si>
    <t>Other dilation and curettage</t>
  </si>
  <si>
    <t>69.19</t>
  </si>
  <si>
    <t>Other excision or destruction of uterus and supporting structures</t>
  </si>
  <si>
    <t>69.21</t>
  </si>
  <si>
    <t>Interposition operation</t>
  </si>
  <si>
    <t>69.22</t>
  </si>
  <si>
    <t>Other uterine suspension</t>
  </si>
  <si>
    <t>69.23</t>
  </si>
  <si>
    <t>Vaginal repair of chronic inversion of uterus</t>
  </si>
  <si>
    <t>69.29</t>
  </si>
  <si>
    <t>Other repair of uterus and supporting structures</t>
  </si>
  <si>
    <t>69.3</t>
  </si>
  <si>
    <t>Paracervical uterine denervation</t>
  </si>
  <si>
    <t>69.40</t>
  </si>
  <si>
    <t>Laparoscopic reconstructive surgery of uterus (IM)</t>
  </si>
  <si>
    <t>69.41</t>
  </si>
  <si>
    <t>Suture of laceration of uterus</t>
  </si>
  <si>
    <t>69.49</t>
  </si>
  <si>
    <t>Other repair of uterus</t>
  </si>
  <si>
    <t>69.51</t>
  </si>
  <si>
    <t>Aspiration curettage of uterus for termination of pregnancy</t>
  </si>
  <si>
    <t>69.52</t>
  </si>
  <si>
    <t>Aspiration curettage following delivery or abortion</t>
  </si>
  <si>
    <t>69.59</t>
  </si>
  <si>
    <t>Other aspiration curettage of uterus</t>
  </si>
  <si>
    <t>69.6</t>
  </si>
  <si>
    <t>Menstrual extraction or regulation</t>
  </si>
  <si>
    <t>69.7</t>
  </si>
  <si>
    <t>Insertion of intrauterine contraceptive device</t>
  </si>
  <si>
    <t>69.90</t>
  </si>
  <si>
    <t>Uterine compression suture (B-Lynch) (IM)</t>
  </si>
  <si>
    <t>69.91</t>
  </si>
  <si>
    <t>Insertion of therapeutic device into uterus</t>
  </si>
  <si>
    <t>69.92</t>
  </si>
  <si>
    <t>Artificial insemination</t>
  </si>
  <si>
    <t>69.93</t>
  </si>
  <si>
    <t>Insertion of laminaria</t>
  </si>
  <si>
    <t>69.94</t>
  </si>
  <si>
    <t>Manual replacement of inverted uterus</t>
  </si>
  <si>
    <t>69.95</t>
  </si>
  <si>
    <t>Incision of cervix</t>
  </si>
  <si>
    <t>69.96</t>
  </si>
  <si>
    <t>Removal of cerclage material from cervix</t>
  </si>
  <si>
    <t>69.97</t>
  </si>
  <si>
    <t>Removal of other penetrating foreign body from cervix</t>
  </si>
  <si>
    <t>69.98</t>
  </si>
  <si>
    <t>Other operations on supporting structures of uterus</t>
  </si>
  <si>
    <t>69.99</t>
  </si>
  <si>
    <t>Other operations on cervix and uterus</t>
  </si>
  <si>
    <t>70.0</t>
  </si>
  <si>
    <t>Culdocentesis</t>
  </si>
  <si>
    <t>70.11</t>
  </si>
  <si>
    <t>Hymenotomy</t>
  </si>
  <si>
    <t>70.12</t>
  </si>
  <si>
    <t>Culdotomy</t>
  </si>
  <si>
    <t>70.13</t>
  </si>
  <si>
    <t>Lysis of intraluminal adhesions of vagina</t>
  </si>
  <si>
    <t>70.14</t>
  </si>
  <si>
    <t>Other vaginotomy</t>
  </si>
  <si>
    <t>70.21</t>
  </si>
  <si>
    <t>Vaginoscopy</t>
  </si>
  <si>
    <t>70.22</t>
  </si>
  <si>
    <t>Culdoscopy</t>
  </si>
  <si>
    <t>70.23</t>
  </si>
  <si>
    <t>Biopsy of cul-de-sac</t>
  </si>
  <si>
    <t>70.24</t>
  </si>
  <si>
    <t>Vaginal biopsy</t>
  </si>
  <si>
    <t>70.29</t>
  </si>
  <si>
    <t>Other diagnostic procedures on vagina and cul-de-sac</t>
  </si>
  <si>
    <t>70.31</t>
  </si>
  <si>
    <t>Hymenectomy</t>
  </si>
  <si>
    <t>70.32</t>
  </si>
  <si>
    <t>Excision or destruction of lesion of cul-de-sac</t>
  </si>
  <si>
    <t>70.33</t>
  </si>
  <si>
    <t>Excision or destruction of lesion of vagina</t>
  </si>
  <si>
    <t>70.4</t>
  </si>
  <si>
    <t>Obliteration and total excision of vagina</t>
  </si>
  <si>
    <t>70.51</t>
  </si>
  <si>
    <t>Repair of cystocele</t>
  </si>
  <si>
    <t>70.54</t>
  </si>
  <si>
    <t>Repair of cystocele with graft or prosthesis</t>
  </si>
  <si>
    <t>70.61</t>
  </si>
  <si>
    <t>Vaginal construction</t>
  </si>
  <si>
    <t>70.62</t>
  </si>
  <si>
    <t>Vaginal reconstruction</t>
  </si>
  <si>
    <t>70.63</t>
  </si>
  <si>
    <t>Vaginal construction with graft or prosthesis</t>
  </si>
  <si>
    <t>70.64</t>
  </si>
  <si>
    <t>Vaginal reconstruction with graft or prosthesis</t>
  </si>
  <si>
    <t>70.70</t>
  </si>
  <si>
    <t>Laparoscopic reconstructive surgery of pelvic floor (IM)</t>
  </si>
  <si>
    <t>70.71</t>
  </si>
  <si>
    <t>Suture of laceration of vagina</t>
  </si>
  <si>
    <t>70.76</t>
  </si>
  <si>
    <t>Hymenorrhaphy</t>
  </si>
  <si>
    <t>70.77</t>
  </si>
  <si>
    <t>Vaginal suspension and fixation</t>
  </si>
  <si>
    <t>70.78</t>
  </si>
  <si>
    <t>Vaginal suspension and fixation with graft or prosthesis</t>
  </si>
  <si>
    <t>70.79</t>
  </si>
  <si>
    <t>Other repair of vagina</t>
  </si>
  <si>
    <t>70.8</t>
  </si>
  <si>
    <t>Obliteration of vaginal vault</t>
  </si>
  <si>
    <t>70.91</t>
  </si>
  <si>
    <t>Other operations on vagina</t>
  </si>
  <si>
    <t>70.92</t>
  </si>
  <si>
    <t>Other operations on cul-de-sac</t>
  </si>
  <si>
    <t>70.94</t>
  </si>
  <si>
    <t>Insertion of biological graft</t>
  </si>
  <si>
    <t>70.95</t>
  </si>
  <si>
    <t>Insertion of synthetic graft or prosthesis</t>
  </si>
  <si>
    <t>71.01</t>
  </si>
  <si>
    <t>Lysis of vulvar adhesions</t>
  </si>
  <si>
    <t>71.09</t>
  </si>
  <si>
    <t>Other incision of vulva and perineum</t>
  </si>
  <si>
    <t>71.11</t>
  </si>
  <si>
    <t>Biopsy of vulva</t>
  </si>
  <si>
    <t>71.19</t>
  </si>
  <si>
    <t>Other diagnostic procedures on vulva</t>
  </si>
  <si>
    <t>71.21</t>
  </si>
  <si>
    <t>Percutaneous aspiration of Bartholin's gland (cyst)</t>
  </si>
  <si>
    <t>71.22</t>
  </si>
  <si>
    <t>Incision of Bartholin's gland (cyst)</t>
  </si>
  <si>
    <t>71.23</t>
  </si>
  <si>
    <t>Marsupialization of Bartholin's gland (cyst)</t>
  </si>
  <si>
    <t>71.24</t>
  </si>
  <si>
    <t>Excision or other destruction of Bartholin's gland (cyst)</t>
  </si>
  <si>
    <t>71.29</t>
  </si>
  <si>
    <t>Other operations on Bartholin's gland</t>
  </si>
  <si>
    <t>71.3</t>
  </si>
  <si>
    <t>Other local excision or destruction of vulva and perineum</t>
  </si>
  <si>
    <t>71.4</t>
  </si>
  <si>
    <t>Operations on clitoris</t>
  </si>
  <si>
    <t>71.5</t>
  </si>
  <si>
    <t>Radical vulvectomy</t>
  </si>
  <si>
    <t>71.61</t>
  </si>
  <si>
    <t>Unilateral vulvectomy</t>
  </si>
  <si>
    <t>71.62</t>
  </si>
  <si>
    <t>Bilateral vulvectomy</t>
  </si>
  <si>
    <t>71.71</t>
  </si>
  <si>
    <t>Suture of laceration of vulva or perineum</t>
  </si>
  <si>
    <t>71.79</t>
  </si>
  <si>
    <t>Other repair of vulva and perineum</t>
  </si>
  <si>
    <t>71.8</t>
  </si>
  <si>
    <t>Other operations on vulva</t>
  </si>
  <si>
    <t>71.9</t>
  </si>
  <si>
    <t>Other operations on female genital organs</t>
  </si>
  <si>
    <t>72.0</t>
  </si>
  <si>
    <t>Low forceps operation</t>
  </si>
  <si>
    <t>72.1</t>
  </si>
  <si>
    <t>Low forceps operation with episiotomy</t>
  </si>
  <si>
    <t>72.21</t>
  </si>
  <si>
    <t>Mid forceps operation with episiotomy</t>
  </si>
  <si>
    <t>72.29</t>
  </si>
  <si>
    <t>Other mid forceps operation</t>
  </si>
  <si>
    <t>72.31</t>
  </si>
  <si>
    <t>High forceps operation with episiotomy</t>
  </si>
  <si>
    <t>72.39</t>
  </si>
  <si>
    <t>Other high forceps operation</t>
  </si>
  <si>
    <t>72.4</t>
  </si>
  <si>
    <t>Forceps rotation of fetal head</t>
  </si>
  <si>
    <t>72.51</t>
  </si>
  <si>
    <t>Partial breech extraction with forceps to aftercoming head</t>
  </si>
  <si>
    <t>72.52</t>
  </si>
  <si>
    <t>Other partial breech extraction</t>
  </si>
  <si>
    <t>72.53</t>
  </si>
  <si>
    <t>Total breech extraction with forceps to aftercoming head</t>
  </si>
  <si>
    <t>72.54</t>
  </si>
  <si>
    <t>Other total breech extraction</t>
  </si>
  <si>
    <t>72.6</t>
  </si>
  <si>
    <t>Forceps application to aftercoming head</t>
  </si>
  <si>
    <t>72.71</t>
  </si>
  <si>
    <t>Vacuum extraction with episiotomy</t>
  </si>
  <si>
    <t>72.79</t>
  </si>
  <si>
    <t>Other vacuum extraction</t>
  </si>
  <si>
    <t>72.8</t>
  </si>
  <si>
    <t>Other specified instrumental delivery</t>
  </si>
  <si>
    <t>72.9</t>
  </si>
  <si>
    <t>Unspecified instrumental delivery</t>
  </si>
  <si>
    <t>73.01</t>
  </si>
  <si>
    <t>Induction of labor by artificial rupture of membranes</t>
  </si>
  <si>
    <t>73.09</t>
  </si>
  <si>
    <t>Other artificial rupture of membranes</t>
  </si>
  <si>
    <t>73.1</t>
  </si>
  <si>
    <t>Other surgical induction of labor</t>
  </si>
  <si>
    <t>73.21</t>
  </si>
  <si>
    <t>Internal and combined version without extraction</t>
  </si>
  <si>
    <t>73.22</t>
  </si>
  <si>
    <t>Internal and combined version with extraction</t>
  </si>
  <si>
    <t>73.3</t>
  </si>
  <si>
    <t>Failed forceps</t>
  </si>
  <si>
    <t>73.4</t>
  </si>
  <si>
    <t>Medical induction of labor</t>
  </si>
  <si>
    <t>73.51</t>
  </si>
  <si>
    <t>Manual rotation of fetal head</t>
  </si>
  <si>
    <t>73.59</t>
  </si>
  <si>
    <t>Other manually assisted delivery</t>
  </si>
  <si>
    <t>73.6</t>
  </si>
  <si>
    <t>Episiotomy</t>
  </si>
  <si>
    <t>73.8</t>
  </si>
  <si>
    <t>Operations on fetus to facilitate delivery</t>
  </si>
  <si>
    <t>73.91</t>
  </si>
  <si>
    <t>External version assisting delivery</t>
  </si>
  <si>
    <t>73.92</t>
  </si>
  <si>
    <t>Replacement of prolapsed umbilical cord</t>
  </si>
  <si>
    <t>73.99</t>
  </si>
  <si>
    <t>Other operations assisting delivery</t>
  </si>
  <si>
    <t>74.0</t>
  </si>
  <si>
    <t>Classical cesarean section</t>
  </si>
  <si>
    <t>74.1</t>
  </si>
  <si>
    <t>Low cervical cesarean section</t>
  </si>
  <si>
    <t>74.2</t>
  </si>
  <si>
    <t>Extraperitoneal cesarean section</t>
  </si>
  <si>
    <t>74.3</t>
  </si>
  <si>
    <t>Removal of extratubal ectopic pregnancy</t>
  </si>
  <si>
    <t>74.4</t>
  </si>
  <si>
    <t>Cesarean section of other specified type</t>
  </si>
  <si>
    <t>74.91</t>
  </si>
  <si>
    <t>Hysterotomy to terminate pregnancy</t>
  </si>
  <si>
    <t>74.99</t>
  </si>
  <si>
    <t>Other cesarean section of unspecified type</t>
  </si>
  <si>
    <t>75.0</t>
  </si>
  <si>
    <t>Intra-amniotic injection for abortion</t>
  </si>
  <si>
    <t>75.1</t>
  </si>
  <si>
    <t>Diagnostic amniocentesis</t>
  </si>
  <si>
    <t>75.2</t>
  </si>
  <si>
    <t>Intrauterine transfusion</t>
  </si>
  <si>
    <t>75.31</t>
  </si>
  <si>
    <t>Amnioscopy</t>
  </si>
  <si>
    <t>75.32</t>
  </si>
  <si>
    <t>Fetal EKG (scalp)</t>
  </si>
  <si>
    <t>75.33</t>
  </si>
  <si>
    <t>Fetal blood sampling and biopsy</t>
  </si>
  <si>
    <t>75.34</t>
  </si>
  <si>
    <t>Other fetal monitoring</t>
  </si>
  <si>
    <t>75.35</t>
  </si>
  <si>
    <t>Other diagnostic procedures on fetus and amnion</t>
  </si>
  <si>
    <t>75.36</t>
  </si>
  <si>
    <t>Correction of fetal defect</t>
  </si>
  <si>
    <t>75.37</t>
  </si>
  <si>
    <t>Amnioinfusion</t>
  </si>
  <si>
    <t>75.38</t>
  </si>
  <si>
    <t>Fetal pulse oximetry</t>
  </si>
  <si>
    <t>75.4</t>
  </si>
  <si>
    <t>Manual removal of retained placenta</t>
  </si>
  <si>
    <t>75.50</t>
  </si>
  <si>
    <t>Repair of current obstetric laceration of uterus, not otherwise specified</t>
  </si>
  <si>
    <t>75.51</t>
  </si>
  <si>
    <t>Repair of current obstetric laceration of cervix</t>
  </si>
  <si>
    <t>75.52</t>
  </si>
  <si>
    <t>Repair of current obstetric laceration of corpus uteri</t>
  </si>
  <si>
    <t>75.61</t>
  </si>
  <si>
    <t>Repair of current obstetric laceration of bladder and urethra</t>
  </si>
  <si>
    <t>75.62</t>
  </si>
  <si>
    <t>Repair of current obstetric laceration of rectum and sphincter ani</t>
  </si>
  <si>
    <t>75.69</t>
  </si>
  <si>
    <t>Repair of other current obstetric laceration</t>
  </si>
  <si>
    <t>75.7</t>
  </si>
  <si>
    <t>Manual exploration of uterine cavity, postpartum</t>
  </si>
  <si>
    <t>75.8</t>
  </si>
  <si>
    <t>Obstetric tamponade of uterus or vagina</t>
  </si>
  <si>
    <t>75.91</t>
  </si>
  <si>
    <t>Evacuation of obstetrical incisional hematoma of perineum</t>
  </si>
  <si>
    <t>75.92</t>
  </si>
  <si>
    <t>Evacuation of other hematoma of vulva or vagina</t>
  </si>
  <si>
    <t>75.93</t>
  </si>
  <si>
    <t>Surgical correction of inverted uterus</t>
  </si>
  <si>
    <t>75.94</t>
  </si>
  <si>
    <t>Immediate postpartum manual replacement of inverted uterus</t>
  </si>
  <si>
    <t>75.99</t>
  </si>
  <si>
    <t>Other obstetric operations</t>
  </si>
  <si>
    <t>76.01</t>
  </si>
  <si>
    <t>Sequestrectomy of facial bone</t>
  </si>
  <si>
    <t>76.09</t>
  </si>
  <si>
    <t>Other incision of facial bone</t>
  </si>
  <si>
    <t>76.11</t>
  </si>
  <si>
    <t>Biopsy of facial bone</t>
  </si>
  <si>
    <t>76.19</t>
  </si>
  <si>
    <t>Other diagnostic procedures on facial bones and joints</t>
  </si>
  <si>
    <t>76.2</t>
  </si>
  <si>
    <t>Local excision or destruction of lesion of facial bone</t>
  </si>
  <si>
    <t>76.31</t>
  </si>
  <si>
    <t>Partial mandibulectomy</t>
  </si>
  <si>
    <t>76.32</t>
  </si>
  <si>
    <t>Partial maxillectomy/open medial maxillectomy (IM)</t>
  </si>
  <si>
    <t>76.33</t>
  </si>
  <si>
    <t>Total maxillectomy (IM)</t>
  </si>
  <si>
    <t>76.34</t>
  </si>
  <si>
    <t>Endoscopic medial maxillectomy (IM)</t>
  </si>
  <si>
    <t>76.39</t>
  </si>
  <si>
    <t>Partial ostectomy of other facial bone</t>
  </si>
  <si>
    <t>76.41</t>
  </si>
  <si>
    <t>Total mandibulectomy with synchronous reconstruction</t>
  </si>
  <si>
    <t>76.42</t>
  </si>
  <si>
    <t>Other total mandibulectomy</t>
  </si>
  <si>
    <t>76.43</t>
  </si>
  <si>
    <t>Other reconstruction of mandible</t>
  </si>
  <si>
    <t>76.44</t>
  </si>
  <si>
    <t>Total ostectomy of other facial bone with synchronous reconstruction</t>
  </si>
  <si>
    <t>76.45</t>
  </si>
  <si>
    <t>Other total ostectomy of other facial bone</t>
  </si>
  <si>
    <t>76.46</t>
  </si>
  <si>
    <t>Other reconstruction of other facial bone</t>
  </si>
  <si>
    <t>76.5</t>
  </si>
  <si>
    <t>Temporomandibular arthroplasty</t>
  </si>
  <si>
    <t>76.61</t>
  </si>
  <si>
    <t>Closed osteoplasty [osteotomy] of mandibular ramus</t>
  </si>
  <si>
    <t>76.62</t>
  </si>
  <si>
    <t>Open osteoplasty [osteotomy] of mandibular ramus</t>
  </si>
  <si>
    <t>76.63</t>
  </si>
  <si>
    <t>Osteoplasty [osteotomy] of body of mandible</t>
  </si>
  <si>
    <t>76.64</t>
  </si>
  <si>
    <t>Other orthognathic surgery on mandible</t>
  </si>
  <si>
    <t>76.65</t>
  </si>
  <si>
    <t>Segmental osteoplasty [osteotomy] of maxilla</t>
  </si>
  <si>
    <t>76.66</t>
  </si>
  <si>
    <t>Total osteoplasty [osteotomy] of maxilla</t>
  </si>
  <si>
    <t>76.67</t>
  </si>
  <si>
    <t>Reduction genioplasty</t>
  </si>
  <si>
    <t>76.68</t>
  </si>
  <si>
    <t>Augmentation genioplasty</t>
  </si>
  <si>
    <t>76.69</t>
  </si>
  <si>
    <t>Other facial bone repair</t>
  </si>
  <si>
    <t>76.70</t>
  </si>
  <si>
    <t>Reduction of facial fracture, not otherwise specified</t>
  </si>
  <si>
    <t>76.71</t>
  </si>
  <si>
    <t>Closed reduction of malar and zygomatic fracture</t>
  </si>
  <si>
    <t>76.72</t>
  </si>
  <si>
    <t>Open reduction of malar and zygomatic fracture</t>
  </si>
  <si>
    <t>76.73</t>
  </si>
  <si>
    <t>Closed reduction of maxillary fracture</t>
  </si>
  <si>
    <t>76.74</t>
  </si>
  <si>
    <t>Open reduction of maxillary fracture</t>
  </si>
  <si>
    <t>76.75</t>
  </si>
  <si>
    <t>Closed reduction of mandibular fracture</t>
  </si>
  <si>
    <t>76.76</t>
  </si>
  <si>
    <t>Open reduction of mandibular fracture</t>
  </si>
  <si>
    <t>76.77</t>
  </si>
  <si>
    <t>Open reduction of alveolar fracture</t>
  </si>
  <si>
    <t>76.78</t>
  </si>
  <si>
    <t>Other closed reduction of facial fracture</t>
  </si>
  <si>
    <t>76.79</t>
  </si>
  <si>
    <t>Other open reduction of facial fracture</t>
  </si>
  <si>
    <t>76.91</t>
  </si>
  <si>
    <t>Bone graft to facial bone</t>
  </si>
  <si>
    <t>76.92</t>
  </si>
  <si>
    <t>Insertion of synthetic implant in facial bone</t>
  </si>
  <si>
    <t>76.93</t>
  </si>
  <si>
    <t>Closed reduction of temporomandibular dislocation</t>
  </si>
  <si>
    <t>76.94</t>
  </si>
  <si>
    <t>Open reduction of temporomandibular dislocation</t>
  </si>
  <si>
    <t>76.95</t>
  </si>
  <si>
    <t>Other manipulation of temporomandibular joint</t>
  </si>
  <si>
    <t>76.96</t>
  </si>
  <si>
    <t>Injection of therapeutic substance into temporomandibular joint</t>
  </si>
  <si>
    <t>76.97</t>
  </si>
  <si>
    <t>Removal of internal fixation device from facial bone</t>
  </si>
  <si>
    <t>76.99</t>
  </si>
  <si>
    <t>Other operations on facial bones and joints</t>
  </si>
  <si>
    <t>77.00</t>
  </si>
  <si>
    <t>Sequestrectomy, unspecified site</t>
  </si>
  <si>
    <t>77.01</t>
  </si>
  <si>
    <t>Sequestrectomy, scapula, clavicle, and thorax [ribs and sternum]</t>
  </si>
  <si>
    <t>77.02</t>
  </si>
  <si>
    <t>Sequestrectomy, humerus</t>
  </si>
  <si>
    <t>77.03</t>
  </si>
  <si>
    <t>Sequestrectomy, radius and ulna</t>
  </si>
  <si>
    <t>77.04</t>
  </si>
  <si>
    <t>Sequestrectomy, carpals and metacarpals</t>
  </si>
  <si>
    <t>77.05</t>
  </si>
  <si>
    <t>Sequestrectomy, femur</t>
  </si>
  <si>
    <t>77.06</t>
  </si>
  <si>
    <t>Sequestrectomy, patella</t>
  </si>
  <si>
    <t>77.07</t>
  </si>
  <si>
    <t>Sequestrectomy, tibia and fibula</t>
  </si>
  <si>
    <t>77.08</t>
  </si>
  <si>
    <t>Sequestrectomy, tarsals and metatarsals</t>
  </si>
  <si>
    <t>77.09</t>
  </si>
  <si>
    <t>Sequestrectomy, other bones</t>
  </si>
  <si>
    <t>77.10</t>
  </si>
  <si>
    <t>Other incision of bone without division, unspecified site</t>
  </si>
  <si>
    <t>77.11</t>
  </si>
  <si>
    <t>Other incision of bone without division, scapula, clavicle, and thorax [ribs and sternum]</t>
  </si>
  <si>
    <t>77.12</t>
  </si>
  <si>
    <t>Other incision of bone without division, humerus</t>
  </si>
  <si>
    <t>77.13</t>
  </si>
  <si>
    <t>Other incision of bone without division, radius and ulna</t>
  </si>
  <si>
    <t>77.14</t>
  </si>
  <si>
    <t>Other incision of bone without division, carpals and metacarpals</t>
  </si>
  <si>
    <t>77.15</t>
  </si>
  <si>
    <t>Other incision of bone without division, femur</t>
  </si>
  <si>
    <t>77.16</t>
  </si>
  <si>
    <t>Other incision of bone without division, patella</t>
  </si>
  <si>
    <t>77.17</t>
  </si>
  <si>
    <t>Other incision of bone without division, tibia and fibula</t>
  </si>
  <si>
    <t>77.18</t>
  </si>
  <si>
    <t>Other incision of bone without division, tarsals and metatarsals</t>
  </si>
  <si>
    <t>77.19</t>
  </si>
  <si>
    <t>Other incision of bone without division, other bones</t>
  </si>
  <si>
    <t>77.20</t>
  </si>
  <si>
    <t>Wedge osteotomy, unspecified site</t>
  </si>
  <si>
    <t>77.21</t>
  </si>
  <si>
    <t>Wedge osteotomy, scapula, clavicle, and thorax [ribs and sternum]</t>
  </si>
  <si>
    <t>77.22</t>
  </si>
  <si>
    <t>Wedge osteotomy, humerus</t>
  </si>
  <si>
    <t>77.23</t>
  </si>
  <si>
    <t>Wedge osteotomy, radius and ulna</t>
  </si>
  <si>
    <t>77.24</t>
  </si>
  <si>
    <t>Wedge osteotomy, carpals and metacarpals</t>
  </si>
  <si>
    <t>77.25</t>
  </si>
  <si>
    <t>Wedge osteotomy, femur</t>
  </si>
  <si>
    <t>77.26</t>
  </si>
  <si>
    <t>Wedge osteotomy, patella</t>
  </si>
  <si>
    <t>77.27</t>
  </si>
  <si>
    <t>Wedge osteotomy, tibia and fibula</t>
  </si>
  <si>
    <t>77.28</t>
  </si>
  <si>
    <t>Wedge osteotomy, tarsals and metatarsals</t>
  </si>
  <si>
    <t>77.29</t>
  </si>
  <si>
    <t>Wedge osteotomy, other bones</t>
  </si>
  <si>
    <t>77.30</t>
  </si>
  <si>
    <t>Other division of bone, unspecified site</t>
  </si>
  <si>
    <t>77.31</t>
  </si>
  <si>
    <t>Other division of bone, scapula, clavicle, and thorax [ribs and sternum]</t>
  </si>
  <si>
    <t>77.32</t>
  </si>
  <si>
    <t>Other division of bone, humerus</t>
  </si>
  <si>
    <t>77.33</t>
  </si>
  <si>
    <t>Other division of bone, radius and ulna</t>
  </si>
  <si>
    <t>77.34</t>
  </si>
  <si>
    <t>Other division of bone, carpals and metacarpals</t>
  </si>
  <si>
    <t>77.35</t>
  </si>
  <si>
    <t>Other division of bone, femur</t>
  </si>
  <si>
    <t>77.36</t>
  </si>
  <si>
    <t>Other division of bone, patella</t>
  </si>
  <si>
    <t>77.37</t>
  </si>
  <si>
    <t>Other division of bone, tibia and fibula</t>
  </si>
  <si>
    <t>77.38</t>
  </si>
  <si>
    <t>Other division of bone, tarsals and metatarsals</t>
  </si>
  <si>
    <t>77.39</t>
  </si>
  <si>
    <t>Other division of bone, other bones</t>
  </si>
  <si>
    <t>77.40</t>
  </si>
  <si>
    <t>Biopsy of bone, unspecified site</t>
  </si>
  <si>
    <t>77.41</t>
  </si>
  <si>
    <t>Biopsy of bone, scapula, clavicle, and thorax [ribs and sternum]</t>
  </si>
  <si>
    <t>77.42</t>
  </si>
  <si>
    <t>Biopsy of bone, humerus</t>
  </si>
  <si>
    <t>77.43</t>
  </si>
  <si>
    <t>Biopsy of bone, radius and ulna</t>
  </si>
  <si>
    <t>77.44</t>
  </si>
  <si>
    <t>Biopsy of bone, carpals and metacarpals</t>
  </si>
  <si>
    <t>77.45</t>
  </si>
  <si>
    <t>Biopsy of bone, femur</t>
  </si>
  <si>
    <t>77.46</t>
  </si>
  <si>
    <t>Biopsy of bone, patella</t>
  </si>
  <si>
    <t>77.47</t>
  </si>
  <si>
    <t>Biopsy of bone, tibia and fibula</t>
  </si>
  <si>
    <t>77.48</t>
  </si>
  <si>
    <t>Biopsy of bone, tarsals and metatarsals</t>
  </si>
  <si>
    <t>77.49</t>
  </si>
  <si>
    <t>Biopsy of bone, other bones</t>
  </si>
  <si>
    <t>77.51</t>
  </si>
  <si>
    <t>Bunionectomy with soft tissue correction and osteotomy of the first metatarsal</t>
  </si>
  <si>
    <t>77.52</t>
  </si>
  <si>
    <t>Bunionectomy with soft tissue correction and arthrodesis</t>
  </si>
  <si>
    <t>77.53</t>
  </si>
  <si>
    <t>Other bunionectomy with soft tissue correction</t>
  </si>
  <si>
    <t>77.54</t>
  </si>
  <si>
    <t>Excision or correction of bunionette</t>
  </si>
  <si>
    <t>77.56</t>
  </si>
  <si>
    <t>Repair of hammer toe</t>
  </si>
  <si>
    <t>77.57</t>
  </si>
  <si>
    <t>Repair of claw toe</t>
  </si>
  <si>
    <t>77.58</t>
  </si>
  <si>
    <t>Other excision, fusion and repair of toes</t>
  </si>
  <si>
    <t>77.59</t>
  </si>
  <si>
    <t>Other bunionectomy</t>
  </si>
  <si>
    <t>77.60</t>
  </si>
  <si>
    <t>Local excision of lesion or tissue of bone, unspecified site</t>
  </si>
  <si>
    <t>77.61</t>
  </si>
  <si>
    <t>Local excision of lesion or tissue of bone, scapula, clavicle, and thorax [ribs and sternum]</t>
  </si>
  <si>
    <t>77.62</t>
  </si>
  <si>
    <t>Local excision of lesion or tissue of bone, humerus</t>
  </si>
  <si>
    <t>77.63</t>
  </si>
  <si>
    <t>Local excision of lesion or tissue of bone, radius and ulna</t>
  </si>
  <si>
    <t>77.64</t>
  </si>
  <si>
    <t>Local excision of lesion or tissue of bone, carpals and metacarpals</t>
  </si>
  <si>
    <t>77.65</t>
  </si>
  <si>
    <t>Local excision of lesion or tissue of bone, femur</t>
  </si>
  <si>
    <t>77.66</t>
  </si>
  <si>
    <t>Local excision of lesion or tissue of bone, patella</t>
  </si>
  <si>
    <t>77.67</t>
  </si>
  <si>
    <t>Local excision of lesion or tissue of bone, tibia and fibula</t>
  </si>
  <si>
    <t>77.68</t>
  </si>
  <si>
    <t>Local excision of lesion or tissue of bone, tarsals and metatarsals</t>
  </si>
  <si>
    <t>77.69</t>
  </si>
  <si>
    <t>Local excision of lesion or tissue of bone, other bones</t>
  </si>
  <si>
    <t>77.70</t>
  </si>
  <si>
    <t>Excision of bone for graft, unspecified site</t>
  </si>
  <si>
    <t>77.71</t>
  </si>
  <si>
    <t>Excision of bone for graft, scapula, clavicle, and thorax [ribs and sternum]</t>
  </si>
  <si>
    <t>77.72</t>
  </si>
  <si>
    <t>Excision of bone for graft, humerus</t>
  </si>
  <si>
    <t>77.73</t>
  </si>
  <si>
    <t>Excision of bone for graft, radius and ulna</t>
  </si>
  <si>
    <t>77.74</t>
  </si>
  <si>
    <t>Excision of bone for graft, carpals and metacarpals</t>
  </si>
  <si>
    <t>77.75</t>
  </si>
  <si>
    <t>Excision of bone for graft, femur</t>
  </si>
  <si>
    <t>77.76</t>
  </si>
  <si>
    <t>Excision of bone for graft, patella</t>
  </si>
  <si>
    <t>77.77</t>
  </si>
  <si>
    <t>Excision of bone for graft, tibia and fibula</t>
  </si>
  <si>
    <t>77.78</t>
  </si>
  <si>
    <t>Excision of bone for graft, tarsals and metatarsals</t>
  </si>
  <si>
    <t>77.79</t>
  </si>
  <si>
    <t>Excision of bone for graft, other bones</t>
  </si>
  <si>
    <t>77.80</t>
  </si>
  <si>
    <t>Other partial ostectomy, unspecified site</t>
  </si>
  <si>
    <t>77.81</t>
  </si>
  <si>
    <t>Other partial ostectomy, scapula, clavicle, and thorax [ribs and sternum]</t>
  </si>
  <si>
    <t>77.82</t>
  </si>
  <si>
    <t>Other partial ostectomy, humerus</t>
  </si>
  <si>
    <t>77.83</t>
  </si>
  <si>
    <t>Other partial ostectomy, radius and ulna</t>
  </si>
  <si>
    <t>77.84</t>
  </si>
  <si>
    <t>Other partial ostectomy, carpals and metacarpals</t>
  </si>
  <si>
    <t>77.85</t>
  </si>
  <si>
    <t>Other partial ostectomy, femur</t>
  </si>
  <si>
    <t>77.86</t>
  </si>
  <si>
    <t>Other partial ostectomy, patella</t>
  </si>
  <si>
    <t>77.87</t>
  </si>
  <si>
    <t>Other partial ostectomy, tibia and fibula</t>
  </si>
  <si>
    <t>77.88</t>
  </si>
  <si>
    <t>Other partial ostectomy, tarsals and metatarsals</t>
  </si>
  <si>
    <t>77.89</t>
  </si>
  <si>
    <t>Other partial ostectomy, other bones</t>
  </si>
  <si>
    <t>77.90</t>
  </si>
  <si>
    <t>Total ostectomy, unspecified site</t>
  </si>
  <si>
    <t>77.91</t>
  </si>
  <si>
    <t>Total ostectomy, scapula, clavicle, and thorax [ribs and sternum]</t>
  </si>
  <si>
    <t>77.92</t>
  </si>
  <si>
    <t>Total ostectomy, humerus</t>
  </si>
  <si>
    <t>77.93</t>
  </si>
  <si>
    <t>Total ostectomy, radius and ulna</t>
  </si>
  <si>
    <t>77.94</t>
  </si>
  <si>
    <t>Total ostectomy, carpals and metacarpals</t>
  </si>
  <si>
    <t>77.95</t>
  </si>
  <si>
    <t>Total ostectomy, femur</t>
  </si>
  <si>
    <t>77.96</t>
  </si>
  <si>
    <t>Total ostectomy, patella</t>
  </si>
  <si>
    <t>77.97</t>
  </si>
  <si>
    <t>Total ostectomy, tibia and fibula</t>
  </si>
  <si>
    <t>77.98</t>
  </si>
  <si>
    <t>Total ostectomy, tarsals and metatarsals</t>
  </si>
  <si>
    <t>77.99</t>
  </si>
  <si>
    <t>Total ostectomy, other bones</t>
  </si>
  <si>
    <t>78.0</t>
  </si>
  <si>
    <t>Bone graft</t>
  </si>
  <si>
    <t>78.00</t>
  </si>
  <si>
    <t>Bone graft, unspecified site</t>
  </si>
  <si>
    <t>78.01</t>
  </si>
  <si>
    <t>Bone graft, scapula, clavicle, and thorax [ribs and sternum]</t>
  </si>
  <si>
    <t>78.02</t>
  </si>
  <si>
    <t>Bone graft, humerus</t>
  </si>
  <si>
    <t>78.03</t>
  </si>
  <si>
    <t>Bone graft, radius and ulna</t>
  </si>
  <si>
    <t>78.04</t>
  </si>
  <si>
    <t>Bone graft, carpals and metacarpals</t>
  </si>
  <si>
    <t>78.05</t>
  </si>
  <si>
    <t>Bone graft, femur</t>
  </si>
  <si>
    <t>78.06</t>
  </si>
  <si>
    <t>Bone graft, patella</t>
  </si>
  <si>
    <t>78.07</t>
  </si>
  <si>
    <t>Bone graft, tibia and fibula</t>
  </si>
  <si>
    <t>78.08</t>
  </si>
  <si>
    <t>Bone graft, tarsals and metatarsals</t>
  </si>
  <si>
    <t>78.09</t>
  </si>
  <si>
    <t>Bone graft, other bones</t>
  </si>
  <si>
    <t>78.10</t>
  </si>
  <si>
    <t>Application of external fixator device, unspecified site</t>
  </si>
  <si>
    <t>78.11</t>
  </si>
  <si>
    <t>Application of external fixator device, scapula, clavicle, and thorax [ribs and sternum]</t>
  </si>
  <si>
    <t>78.12</t>
  </si>
  <si>
    <t>Application of external fixator device, humerus</t>
  </si>
  <si>
    <t>78.13</t>
  </si>
  <si>
    <t>Application of external fixator device, radius and ulna</t>
  </si>
  <si>
    <t>78.14</t>
  </si>
  <si>
    <t>Application of external fixator device, carpals and metacarpals</t>
  </si>
  <si>
    <t>78.15</t>
  </si>
  <si>
    <t>Application of external fixator device, femur</t>
  </si>
  <si>
    <t>78.16</t>
  </si>
  <si>
    <t>Application of external fixator device, patella</t>
  </si>
  <si>
    <t>78.17</t>
  </si>
  <si>
    <t>Application of external fixator device, tibia and fibula</t>
  </si>
  <si>
    <t>78.18</t>
  </si>
  <si>
    <t>Application of external fixator device, tarsals and metatarsals</t>
  </si>
  <si>
    <t>78.19</t>
  </si>
  <si>
    <t>Application of external fixator device, other bones</t>
  </si>
  <si>
    <t>78.20</t>
  </si>
  <si>
    <t>Limb shortening procedures, unspecified site</t>
  </si>
  <si>
    <t>78.22</t>
  </si>
  <si>
    <t>Limb shortening procedures, humerus</t>
  </si>
  <si>
    <t>78.23</t>
  </si>
  <si>
    <t>Limb shortening procedures, radius and ulna</t>
  </si>
  <si>
    <t>78.24</t>
  </si>
  <si>
    <t>Limb shortening procedures, carpals and metacarpals</t>
  </si>
  <si>
    <t>78.25</t>
  </si>
  <si>
    <t>Limb shortening procedures, femur</t>
  </si>
  <si>
    <t>78.27</t>
  </si>
  <si>
    <t>Limb shortening procedures, tibia and fibula</t>
  </si>
  <si>
    <t>78.28</t>
  </si>
  <si>
    <t>Limb shortening procedures, tarsals and metatarsals</t>
  </si>
  <si>
    <t>78.29</t>
  </si>
  <si>
    <t>Limb shortening procedures, other bones</t>
  </si>
  <si>
    <t>78.30</t>
  </si>
  <si>
    <t>Limb lengthening procedures, unspecified site</t>
  </si>
  <si>
    <t>78.32</t>
  </si>
  <si>
    <t>Limb lengthening procedures, humerus</t>
  </si>
  <si>
    <t>78.33</t>
  </si>
  <si>
    <t>Limb lengthening procedures, radius and ulna</t>
  </si>
  <si>
    <t>78.34</t>
  </si>
  <si>
    <t>Limb lengthening procedures, carpals and metacarpals</t>
  </si>
  <si>
    <t>78.35</t>
  </si>
  <si>
    <t>Limb lengthening procedures, femur</t>
  </si>
  <si>
    <t>78.37</t>
  </si>
  <si>
    <t>Limb lengthening procedures, tibia and fibula</t>
  </si>
  <si>
    <t>78.38</t>
  </si>
  <si>
    <t>Limb lengthening procedures, tarsals and metatarsals</t>
  </si>
  <si>
    <t>78.39</t>
  </si>
  <si>
    <t>Limb lengthening procedures, other bones</t>
  </si>
  <si>
    <t>78.4</t>
  </si>
  <si>
    <t>Other repair or plastic operations on bone</t>
  </si>
  <si>
    <t>78.40</t>
  </si>
  <si>
    <t>Other repair or plastic operations on bone, unspecified site</t>
  </si>
  <si>
    <t>78.41</t>
  </si>
  <si>
    <t>Other repair or plastic operations on bone, scapula, clavicle, and thorax [ribs and sternum]</t>
  </si>
  <si>
    <t>78.42</t>
  </si>
  <si>
    <t>Other repair or plastic operations on bone, humerus</t>
  </si>
  <si>
    <t>78.43</t>
  </si>
  <si>
    <t>Other repair or plastic operations on bone, radius and ulna</t>
  </si>
  <si>
    <t>78.44</t>
  </si>
  <si>
    <t>Other repair or plastic operations on bone, carpals and metacarpals</t>
  </si>
  <si>
    <t>78.45</t>
  </si>
  <si>
    <t>Other repair or plastic operations on bone, femur</t>
  </si>
  <si>
    <t>78.46</t>
  </si>
  <si>
    <t>Other repair or plastic operations on bone, patella</t>
  </si>
  <si>
    <t>78.47</t>
  </si>
  <si>
    <t>Other repair or plastic operations on bone, tibia and fibula</t>
  </si>
  <si>
    <t>78.48</t>
  </si>
  <si>
    <t>Other repair or plastic operations on bone, tarsals and metatarsals</t>
  </si>
  <si>
    <t>78.49</t>
  </si>
  <si>
    <t>Other repair or plastic operations on bone, other bones</t>
  </si>
  <si>
    <t>78.50</t>
  </si>
  <si>
    <t>Internal fixation of bone without fracture reduction, unspecified site</t>
  </si>
  <si>
    <t>78.51</t>
  </si>
  <si>
    <t>Internal fixation of bone without fracture reduction, scapula, clavicle, and thorax [ribs and sternum]</t>
  </si>
  <si>
    <t>78.52</t>
  </si>
  <si>
    <t>Internal fixation of bone without fracture reduction, humerus</t>
  </si>
  <si>
    <t>78.53</t>
  </si>
  <si>
    <t>Internal fixation of bone without fracture reduction, radius and ulna</t>
  </si>
  <si>
    <t>78.54</t>
  </si>
  <si>
    <t>Internal fixation of bone without fracture reduction, carpals and metacarpals</t>
  </si>
  <si>
    <t>78.55</t>
  </si>
  <si>
    <t>Internal fixation of bone without fracture reduction, femur</t>
  </si>
  <si>
    <t>78.56</t>
  </si>
  <si>
    <t>Internal fixation of bone without fracture reduction, patella</t>
  </si>
  <si>
    <t>78.57</t>
  </si>
  <si>
    <t>Internal fixation of bone without fracture reduction, tibia and fibula</t>
  </si>
  <si>
    <t>78.58</t>
  </si>
  <si>
    <t>Internal fixation of bone without fracture reduction, tarsals and metatarsals</t>
  </si>
  <si>
    <t>78.59</t>
  </si>
  <si>
    <t>Internal fixation of bone without fracture reduction, other bones</t>
  </si>
  <si>
    <t>78.60</t>
  </si>
  <si>
    <t>Removal of implanted devices from bone, unspecified site</t>
  </si>
  <si>
    <t>78.61</t>
  </si>
  <si>
    <t>Removal of implanted devices from bone, scapula, clavicle, and thorax [ribs and sternum]</t>
  </si>
  <si>
    <t>78.62</t>
  </si>
  <si>
    <t>Removal of implanted devices from bone, humerus</t>
  </si>
  <si>
    <t>78.63</t>
  </si>
  <si>
    <t>Removal of implanted devices from bone, radius and ulna</t>
  </si>
  <si>
    <t>78.64</t>
  </si>
  <si>
    <t>Removal of implanted devices from bone, carpals and metacarpals</t>
  </si>
  <si>
    <t>78.65</t>
  </si>
  <si>
    <t>Removal of implanted devices from bone, femur</t>
  </si>
  <si>
    <t>78.66</t>
  </si>
  <si>
    <t>Removal of implanted devices from bone, patella</t>
  </si>
  <si>
    <t>78.67</t>
  </si>
  <si>
    <t>Removal of implanted devices from bone, tibia and fibula</t>
  </si>
  <si>
    <t>78.68</t>
  </si>
  <si>
    <t>Removal of implanted devices from bone, tarsals and metatarsals</t>
  </si>
  <si>
    <t>78.69</t>
  </si>
  <si>
    <t>Removal of implanted devices from bone, other bones</t>
  </si>
  <si>
    <t>78.70</t>
  </si>
  <si>
    <t>Osteoclasis, unspecified site</t>
  </si>
  <si>
    <t>78.71</t>
  </si>
  <si>
    <t>Osteoclasis, scapula, clavicle, and thorax [ribs and sternum]</t>
  </si>
  <si>
    <t>78.72</t>
  </si>
  <si>
    <t>Osteoclasis, humerus</t>
  </si>
  <si>
    <t>78.73</t>
  </si>
  <si>
    <t>Osteoclasis, radius and ulna</t>
  </si>
  <si>
    <t>78.74</t>
  </si>
  <si>
    <t>Osteoclasis, carpals and metacarpals</t>
  </si>
  <si>
    <t>78.75</t>
  </si>
  <si>
    <t>Osteoclasis, femur</t>
  </si>
  <si>
    <t>78.76</t>
  </si>
  <si>
    <t>Osteoclasis, patella</t>
  </si>
  <si>
    <t>78.77</t>
  </si>
  <si>
    <t>Osteoclasis, tibia and fibula</t>
  </si>
  <si>
    <t>78.78</t>
  </si>
  <si>
    <t>Osteoclasis, tarsals and metatarsals</t>
  </si>
  <si>
    <t>78.79</t>
  </si>
  <si>
    <t>Osteoclasis, other bones</t>
  </si>
  <si>
    <t>78.80</t>
  </si>
  <si>
    <t>Diagnostic procedures on bone, not elsewhere classified, unspecified site</t>
  </si>
  <si>
    <t>78.81</t>
  </si>
  <si>
    <t>Diagnostic procedures on bone, not elsewhere classified, scapula, clavicle, and thorax [ribs and sternum]</t>
  </si>
  <si>
    <t>78.82</t>
  </si>
  <si>
    <t>Diagnostic procedures on bone, not elsewhere classified, humerus</t>
  </si>
  <si>
    <t>78.83</t>
  </si>
  <si>
    <t>Diagnostic procedures on bone, not elsewhere classified, radius and ulna</t>
  </si>
  <si>
    <t>78.84</t>
  </si>
  <si>
    <t>Diagnostic procedures on bone, not elsewhere classified, carpals and metacarpals</t>
  </si>
  <si>
    <t>78.85</t>
  </si>
  <si>
    <t>Diagnostic procedures on bone, not elsewhere classified, femur</t>
  </si>
  <si>
    <t>78.86</t>
  </si>
  <si>
    <t>Diagnostic procedures on bone, not elsewhere classified, patella</t>
  </si>
  <si>
    <t>78.87</t>
  </si>
  <si>
    <t>Diagnostic procedures on bone, not elsewhere classified, tibia and fibula</t>
  </si>
  <si>
    <t>78.88</t>
  </si>
  <si>
    <t>Diagnostic procedures on bone, not elsewhere classified, tarsals and metatarsals</t>
  </si>
  <si>
    <t>78.89</t>
  </si>
  <si>
    <t>Diagnostic procedures on bone, not elsewhere classified, other bones</t>
  </si>
  <si>
    <t>78.91</t>
  </si>
  <si>
    <t>Insertion of bone growth stimulator, scapula, clavicle and thorax [ribs and sternum]</t>
  </si>
  <si>
    <t>78.92</t>
  </si>
  <si>
    <t>Insertion of bone growth stimulator, humerus</t>
  </si>
  <si>
    <t>78.93</t>
  </si>
  <si>
    <t>Insertion of bone growth stimulator, radius and ulna</t>
  </si>
  <si>
    <t>78.94</t>
  </si>
  <si>
    <t>Insertion of bone growth stimulator, carpals and metacarpals</t>
  </si>
  <si>
    <t>78.95</t>
  </si>
  <si>
    <t>Insertion of bone growth stimulator, femur</t>
  </si>
  <si>
    <t>78.96</t>
  </si>
  <si>
    <t>Insertion of bone growth stimulator, patella</t>
  </si>
  <si>
    <t>78.97</t>
  </si>
  <si>
    <t>Insertion of bone growth stimulator, tibia and fibula</t>
  </si>
  <si>
    <t>78.99</t>
  </si>
  <si>
    <t>Insertion of bone growth stimulator, other bones</t>
  </si>
  <si>
    <t>79.00</t>
  </si>
  <si>
    <t>Closed reduction of fracture without internal fixation, unspecified site</t>
  </si>
  <si>
    <t>79.01</t>
  </si>
  <si>
    <t>Closed reduction of fracture without internal fixation, humerus</t>
  </si>
  <si>
    <t>79.02</t>
  </si>
  <si>
    <t>Closed reduction of fracture without internal fixation, radius and ulna</t>
  </si>
  <si>
    <t>79.03</t>
  </si>
  <si>
    <t>Closed reduction of fracture without internal fixation, carpals and metacarpals</t>
  </si>
  <si>
    <t>79.04</t>
  </si>
  <si>
    <t>Closed reduction of fracture without internal fixation, phalanges of hand</t>
  </si>
  <si>
    <t>79.05</t>
  </si>
  <si>
    <t>Closed reduction of fracture without internal fixation, femur</t>
  </si>
  <si>
    <t>79.06</t>
  </si>
  <si>
    <t>Closed reduction of fracture without internal fixation, tibia and fibula</t>
  </si>
  <si>
    <t>79.07</t>
  </si>
  <si>
    <t>Closed reduction of fracture without internal fixation, tarsals and metatarsals</t>
  </si>
  <si>
    <t>79.08</t>
  </si>
  <si>
    <t>Closed reduction of fracture without internal fixation, phalanges of foot</t>
  </si>
  <si>
    <t>79.09</t>
  </si>
  <si>
    <t>Closed reduction of fracture without internal fixation, other specified bone</t>
  </si>
  <si>
    <t>79.1</t>
  </si>
  <si>
    <t>Closed reduction of fracture with internal fixation</t>
  </si>
  <si>
    <t>79.10</t>
  </si>
  <si>
    <t>Closed reduction of fracture with internal fixation, unspecified site</t>
  </si>
  <si>
    <t>79.11</t>
  </si>
  <si>
    <t>Closed reduction of fracture with internal fixation, humerus</t>
  </si>
  <si>
    <t>79.12</t>
  </si>
  <si>
    <t>Closed reduction of fracture with internal fixation, radius and ulna</t>
  </si>
  <si>
    <t>79.13</t>
  </si>
  <si>
    <t>Closed reduction of fracture with internal fixation, carpals and metacarpals</t>
  </si>
  <si>
    <t>79.14</t>
  </si>
  <si>
    <t>Closed reduction of fracture with internal fixation, phalanges of hand</t>
  </si>
  <si>
    <t>79.15</t>
  </si>
  <si>
    <t>Closed reduction of fracture with internal fixation, femur</t>
  </si>
  <si>
    <t>79.16</t>
  </si>
  <si>
    <t>Closed reduction of fracture with internal fixation, tibia and fibula</t>
  </si>
  <si>
    <t>79.17</t>
  </si>
  <si>
    <t>Closed reduction of fracture with internal fixation, tarsals and metatarsals</t>
  </si>
  <si>
    <t>79.18</t>
  </si>
  <si>
    <t>Closed reduction of fracture with internal fixation, phalanges of foot</t>
  </si>
  <si>
    <t>79.19</t>
  </si>
  <si>
    <t>Closed reduction of fracture with internal fixation, other specified bone</t>
  </si>
  <si>
    <t>79.20</t>
  </si>
  <si>
    <t>Open reduction of fracture without internal fixation, unspecified site</t>
  </si>
  <si>
    <t>79.21</t>
  </si>
  <si>
    <t>Open reduction of fracture without internal fixation, humerus</t>
  </si>
  <si>
    <t>79.22</t>
  </si>
  <si>
    <t>Open reduction of fracture without internal fixation, radius and ulna</t>
  </si>
  <si>
    <t>79.23</t>
  </si>
  <si>
    <t>Open reduction of fracture without internal fixation, carpals and metacarpals</t>
  </si>
  <si>
    <t>79.24</t>
  </si>
  <si>
    <t>Open reduction of fracture without internal fixation, phalanges of hand</t>
  </si>
  <si>
    <t>79.25</t>
  </si>
  <si>
    <t>Open reduction of fracture without internal fixation, femur</t>
  </si>
  <si>
    <t>79.26</t>
  </si>
  <si>
    <t>Open reduction of fracture without internal fixation, tibia and fibula</t>
  </si>
  <si>
    <t>79.27</t>
  </si>
  <si>
    <t>Open reduction of fracture without internal fixation, tarsals and metatarsals</t>
  </si>
  <si>
    <t>79.28</t>
  </si>
  <si>
    <t>Open reduction of fracture without internal fixation, phalanges of foot</t>
  </si>
  <si>
    <t>79.29</t>
  </si>
  <si>
    <t>Open reduction of fracture without internal fixation, other specified bone</t>
  </si>
  <si>
    <t>79.3</t>
  </si>
  <si>
    <t>Open reduction of fracture with internal fixation</t>
  </si>
  <si>
    <t>79.30</t>
  </si>
  <si>
    <t>Open reduction of fracture with internal fixation, unspecified site</t>
  </si>
  <si>
    <t>79.31</t>
  </si>
  <si>
    <t>Open reduction of fracture with internal fixation, humerus</t>
  </si>
  <si>
    <t>79.32</t>
  </si>
  <si>
    <t>Open reduction of fracture with internal fixation, radius and ulna</t>
  </si>
  <si>
    <t>79.33</t>
  </si>
  <si>
    <t>Open reduction of fracture with internal fixation, carpals and metacarpals</t>
  </si>
  <si>
    <t>79.34</t>
  </si>
  <si>
    <t>Open reduction of fracture with internal fixation, phalanges of hand</t>
  </si>
  <si>
    <t>79.35</t>
  </si>
  <si>
    <t>Open reduction of fracture with internal fixation, femur</t>
  </si>
  <si>
    <t>79.36</t>
  </si>
  <si>
    <t>Open reduction of fracture with internal fixation, tibia and fibula</t>
  </si>
  <si>
    <t>79.37</t>
  </si>
  <si>
    <t>Open reduction of fracture with internal fixation, tarsals and metatarsals</t>
  </si>
  <si>
    <t>79.38</t>
  </si>
  <si>
    <t>Open reduction of fracture with internal fixation, phalanges of foot</t>
  </si>
  <si>
    <t>79.39</t>
  </si>
  <si>
    <t>Open reduction of fracture with internal fixation, other specified bone</t>
  </si>
  <si>
    <t>79.40</t>
  </si>
  <si>
    <t>Closed reduction of separated epiphysis, unspecified site</t>
  </si>
  <si>
    <t>79.41</t>
  </si>
  <si>
    <t>Closed reduction of separated epiphysis, humerus</t>
  </si>
  <si>
    <t>79.42</t>
  </si>
  <si>
    <t>Closed reduction of separated epiphysis, radius and ulna</t>
  </si>
  <si>
    <t>79.45</t>
  </si>
  <si>
    <t>Closed reduction of separated epiphysis, femur</t>
  </si>
  <si>
    <t>79.46</t>
  </si>
  <si>
    <t>Closed reduction of separated epiphysis, tibia and fibula</t>
  </si>
  <si>
    <t>79.49</t>
  </si>
  <si>
    <t>Closed reduction of separated epiphysis, other specified bone</t>
  </si>
  <si>
    <t>79.51</t>
  </si>
  <si>
    <t>Open reduction of separated epiphysis, humerus</t>
  </si>
  <si>
    <t>79.52</t>
  </si>
  <si>
    <t>Open reduction of separated epiphysis, radius and ulna</t>
  </si>
  <si>
    <t>79.55</t>
  </si>
  <si>
    <t>Open reduction of separated epiphysis, femur</t>
  </si>
  <si>
    <t>79.56</t>
  </si>
  <si>
    <t>Open reduction of separated epiphysis, tibia and fibula</t>
  </si>
  <si>
    <t>79.59</t>
  </si>
  <si>
    <t>Open reduction of separated epiphysis, other specified bone</t>
  </si>
  <si>
    <t>79.60</t>
  </si>
  <si>
    <t>Debridement of open fracture, unspecified site</t>
  </si>
  <si>
    <t>79.61</t>
  </si>
  <si>
    <t>Debridement of open fracture site, humerus</t>
  </si>
  <si>
    <t>79.62</t>
  </si>
  <si>
    <t>Debridement of open fracture site, radius and ulna</t>
  </si>
  <si>
    <t>79.63</t>
  </si>
  <si>
    <t>Debridement of open fracture site, carpals and metacarpals</t>
  </si>
  <si>
    <t>79.64</t>
  </si>
  <si>
    <t>Debridement of open fracture site, phalanges of hand</t>
  </si>
  <si>
    <t>79.65</t>
  </si>
  <si>
    <t>Debridement of open fracture site, femur</t>
  </si>
  <si>
    <t>79.66</t>
  </si>
  <si>
    <t>Debridement of open fracture site, tibia and fibula</t>
  </si>
  <si>
    <t>79.67</t>
  </si>
  <si>
    <t>Debridement of open fracture site, tarsals and metatarsals</t>
  </si>
  <si>
    <t>79.68</t>
  </si>
  <si>
    <t>Debridement of open fracture site, phalanges of foot</t>
  </si>
  <si>
    <t>79.69</t>
  </si>
  <si>
    <t>Debridement of open fracture site, other specified bone</t>
  </si>
  <si>
    <t>79.70</t>
  </si>
  <si>
    <t>Closed reduction of dislocation of unspecified site</t>
  </si>
  <si>
    <t>79.71</t>
  </si>
  <si>
    <t>Closed reduction of dislocation of shoulder</t>
  </si>
  <si>
    <t>79.72</t>
  </si>
  <si>
    <t>Closed reduction of dislocation of elbow</t>
  </si>
  <si>
    <t>79.73</t>
  </si>
  <si>
    <t>Closed reduction of dislocation of wrist</t>
  </si>
  <si>
    <t>79.74</t>
  </si>
  <si>
    <t>Closed reduction of dislocation of hand and finger</t>
  </si>
  <si>
    <t>79.75</t>
  </si>
  <si>
    <t>Closed reduction of dislocation of hip</t>
  </si>
  <si>
    <t>79.76</t>
  </si>
  <si>
    <t>Closed reduction of dislocation of knee</t>
  </si>
  <si>
    <t>79.77</t>
  </si>
  <si>
    <t>Closed reduction of dislocation of ankle</t>
  </si>
  <si>
    <t>79.78</t>
  </si>
  <si>
    <t>Closed reduction of dislocation of foot and toe</t>
  </si>
  <si>
    <t>79.79</t>
  </si>
  <si>
    <t>Closed reduction of dislocation of other specified sites</t>
  </si>
  <si>
    <t>79.80</t>
  </si>
  <si>
    <t>Open reduction of dislocation of unspecified site</t>
  </si>
  <si>
    <t>79.81</t>
  </si>
  <si>
    <t>Open reduction of dislocation of shoulder</t>
  </si>
  <si>
    <t>79.82</t>
  </si>
  <si>
    <t>Open reduction of dislocation of elbow</t>
  </si>
  <si>
    <t>79.83</t>
  </si>
  <si>
    <t>Open reduction of dislocation of wrist</t>
  </si>
  <si>
    <t>79.84</t>
  </si>
  <si>
    <t>Open reduction of dislocation of hand and finger</t>
  </si>
  <si>
    <t>79.85</t>
  </si>
  <si>
    <t>Open reduction of dislocation of hip</t>
  </si>
  <si>
    <t>79.86</t>
  </si>
  <si>
    <t>Open reduction of dislocation of knee</t>
  </si>
  <si>
    <t>79.87</t>
  </si>
  <si>
    <t>Open reduction of dislocation of ankle</t>
  </si>
  <si>
    <t>79.88</t>
  </si>
  <si>
    <t>Open reduction of dislocation of foot and toe</t>
  </si>
  <si>
    <t>79.89</t>
  </si>
  <si>
    <t>Open reduction of dislocation of other specified sites</t>
  </si>
  <si>
    <t>79.90</t>
  </si>
  <si>
    <t>Unspecified operation on bone injury, unspecified site</t>
  </si>
  <si>
    <t>79.91</t>
  </si>
  <si>
    <t>Unspecified operation on bone injury, humerus</t>
  </si>
  <si>
    <t>79.92</t>
  </si>
  <si>
    <t>Unspecified operation on bone injury, radius and ulna</t>
  </si>
  <si>
    <t>79.93</t>
  </si>
  <si>
    <t>Unspecified operation on bone injury, carpals and metacarpals</t>
  </si>
  <si>
    <t>79.94</t>
  </si>
  <si>
    <t>Unspecified operation on bone injury, phalanges of hand</t>
  </si>
  <si>
    <t>79.95</t>
  </si>
  <si>
    <t>Unspecified operation on bone injury, femur</t>
  </si>
  <si>
    <t>79.96</t>
  </si>
  <si>
    <t>Unspecified operation on bone injury, tibia and fibula</t>
  </si>
  <si>
    <t>79.97</t>
  </si>
  <si>
    <t>Unspecified operation on bone injury, tarsals and metatarsals</t>
  </si>
  <si>
    <t>79.98</t>
  </si>
  <si>
    <t>Unspecified operation on bone injury, phalanges of foot</t>
  </si>
  <si>
    <t>79.99</t>
  </si>
  <si>
    <t>Unspecified operation on bone injury, other specified bone</t>
  </si>
  <si>
    <t>80.00</t>
  </si>
  <si>
    <t>Arthrotomy for removal of prosthesis without replacement, unspecified site</t>
  </si>
  <si>
    <t>80.01</t>
  </si>
  <si>
    <t>Arthrotomy for removal of prosthesis without replacement, shoulder</t>
  </si>
  <si>
    <t>80.02</t>
  </si>
  <si>
    <t>Arthrotomy for removal of prosthesis without replacement, elbow</t>
  </si>
  <si>
    <t>80.03</t>
  </si>
  <si>
    <t>Arthrotomy for removal of prosthesis without replacement, wrist</t>
  </si>
  <si>
    <t>80.04</t>
  </si>
  <si>
    <t>Arthrotomy for removal of prosthesis without replacement, hand and finger</t>
  </si>
  <si>
    <t>80.05</t>
  </si>
  <si>
    <t>Arthrotomy for removal of prosthesis without replacement, hip</t>
  </si>
  <si>
    <t>80.06</t>
  </si>
  <si>
    <t>Arthrotomy for removal of prosthesis without replacement, knee</t>
  </si>
  <si>
    <t>80.07</t>
  </si>
  <si>
    <t>Arthrotomy for removal of prosthesis without replacement, ankle</t>
  </si>
  <si>
    <t>80.08</t>
  </si>
  <si>
    <t>Arthrotomy for removal of prosthesis without replacement, foot and toe</t>
  </si>
  <si>
    <t>80.09</t>
  </si>
  <si>
    <t>Arthrotomy for removal of prosthesis without replacement, other specified sites</t>
  </si>
  <si>
    <t>80.10</t>
  </si>
  <si>
    <t>Other arthrotomy, unspecified site</t>
  </si>
  <si>
    <t>80.11</t>
  </si>
  <si>
    <t>Other arthrotomy, shoulder</t>
  </si>
  <si>
    <t>80.12</t>
  </si>
  <si>
    <t>Other arthrotomy, elbow</t>
  </si>
  <si>
    <t>80.13</t>
  </si>
  <si>
    <t>Other arthrotomy, wrist</t>
  </si>
  <si>
    <t>80.14</t>
  </si>
  <si>
    <t>Other arthrotomy, hand and finger</t>
  </si>
  <si>
    <t>80.15</t>
  </si>
  <si>
    <t>Other arthrotomy, hip</t>
  </si>
  <si>
    <t>80.16</t>
  </si>
  <si>
    <t>Other arthrotomy, knee</t>
  </si>
  <si>
    <t>80.17</t>
  </si>
  <si>
    <t>Other arthrotomy, ankle</t>
  </si>
  <si>
    <t>80.18</t>
  </si>
  <si>
    <t>Other arthrotomy, foot and toe</t>
  </si>
  <si>
    <t>80.19</t>
  </si>
  <si>
    <t>Other arthrotomy, other specified sites</t>
  </si>
  <si>
    <t>80.20</t>
  </si>
  <si>
    <t>Arthroscopy, unspecified site</t>
  </si>
  <si>
    <t>80.21</t>
  </si>
  <si>
    <t>Arthroscopy, shoulder</t>
  </si>
  <si>
    <t>80.22</t>
  </si>
  <si>
    <t>Arthroscopy, elbow</t>
  </si>
  <si>
    <t>80.23</t>
  </si>
  <si>
    <t>Arthroscopy, wrist</t>
  </si>
  <si>
    <t>80.24</t>
  </si>
  <si>
    <t>Arthroscopy, hand and finger</t>
  </si>
  <si>
    <t>80.25</t>
  </si>
  <si>
    <t>Arthroscopy, hip</t>
  </si>
  <si>
    <t>80.26</t>
  </si>
  <si>
    <t>Arthroscopy, knee</t>
  </si>
  <si>
    <t>80.27</t>
  </si>
  <si>
    <t>Arthroscopy, ankle</t>
  </si>
  <si>
    <t>80.28</t>
  </si>
  <si>
    <t>Arthroscopy, foot and toe</t>
  </si>
  <si>
    <t>80.29</t>
  </si>
  <si>
    <t>Arthroscopy, other specified sites</t>
  </si>
  <si>
    <t>80.30</t>
  </si>
  <si>
    <t>Biopsy of joint structure, unspecified site</t>
  </si>
  <si>
    <t>80.31</t>
  </si>
  <si>
    <t>Biopsy of joint structure, shoulder</t>
  </si>
  <si>
    <t>80.32</t>
  </si>
  <si>
    <t>Biopsy of joint structure, elbow</t>
  </si>
  <si>
    <t>80.33</t>
  </si>
  <si>
    <t>Biopsy of joint structure, wrist</t>
  </si>
  <si>
    <t>80.34</t>
  </si>
  <si>
    <t>Biopsy of joint structure, hand and finger</t>
  </si>
  <si>
    <t>80.35</t>
  </si>
  <si>
    <t>Biopsy of joint structure, hip</t>
  </si>
  <si>
    <t>80.36</t>
  </si>
  <si>
    <t>Biopsy of joint structure, knee</t>
  </si>
  <si>
    <t>80.37</t>
  </si>
  <si>
    <t>Biopsy of joint structure, ankle</t>
  </si>
  <si>
    <t>80.38</t>
  </si>
  <si>
    <t>Biopsy of joint structure, foot and toe</t>
  </si>
  <si>
    <t>80.39</t>
  </si>
  <si>
    <t>Biopsy of joint structure, other specified sites</t>
  </si>
  <si>
    <t>80.40</t>
  </si>
  <si>
    <t>Division of joint capsule, ligament, or cartilage, unspecified site</t>
  </si>
  <si>
    <t>80.41</t>
  </si>
  <si>
    <t>Division of joint capsule, ligament, or cartilage, shoulder</t>
  </si>
  <si>
    <t>80.42</t>
  </si>
  <si>
    <t>Division of joint capsule, ligament, or cartilage, elbow</t>
  </si>
  <si>
    <t>80.43</t>
  </si>
  <si>
    <t>Division of joint capsule, ligament, or cartilage, wrist</t>
  </si>
  <si>
    <t>80.44</t>
  </si>
  <si>
    <t>Division of joint capsule, ligament, or cartilage, hand and finger</t>
  </si>
  <si>
    <t>80.45</t>
  </si>
  <si>
    <t>Division of joint capsule, ligament, or cartilage, hip</t>
  </si>
  <si>
    <t>80.46</t>
  </si>
  <si>
    <t>Division of joint capsule, ligament, or cartilage, knee</t>
  </si>
  <si>
    <t>80.47</t>
  </si>
  <si>
    <t>Division of joint capsule, ligament, or cartilage, ankle</t>
  </si>
  <si>
    <t>80.48</t>
  </si>
  <si>
    <t>Division of joint capsule, ligament, or cartilage, foot and toe</t>
  </si>
  <si>
    <t>80.49</t>
  </si>
  <si>
    <t>Division of joint capsule, ligament, or cartilage, other specified sites</t>
  </si>
  <si>
    <t>80.50</t>
  </si>
  <si>
    <t>Excision or destruction of intervertebral disc, unspecified</t>
  </si>
  <si>
    <t>80.51</t>
  </si>
  <si>
    <t>Excision of intervertebral disc</t>
  </si>
  <si>
    <t>80.52</t>
  </si>
  <si>
    <t>Intervertebral chemonucleolysis</t>
  </si>
  <si>
    <t>80.53</t>
  </si>
  <si>
    <t>Repair of the anulus fibrosus with graft or prosthesis</t>
  </si>
  <si>
    <t>80.54</t>
  </si>
  <si>
    <t>Other and unspecified repair of the anulus fibrosus</t>
  </si>
  <si>
    <t>80.55</t>
  </si>
  <si>
    <t>Microdissectomy (endoscopic/microscopic) (IM)</t>
  </si>
  <si>
    <t>80.59</t>
  </si>
  <si>
    <t>Other destruction of intervertebral disc</t>
  </si>
  <si>
    <t>80.6</t>
  </si>
  <si>
    <t>Excision of semilunar cartilage of knee</t>
  </si>
  <si>
    <t>80.70</t>
  </si>
  <si>
    <t>Synovectomy, unspecified site</t>
  </si>
  <si>
    <t>80.71</t>
  </si>
  <si>
    <t>Synovectomy, shoulder</t>
  </si>
  <si>
    <t>80.72</t>
  </si>
  <si>
    <t>Synovectomy, elbow</t>
  </si>
  <si>
    <t>80.73</t>
  </si>
  <si>
    <t>Synovectomy, wrist</t>
  </si>
  <si>
    <t>80.74</t>
  </si>
  <si>
    <t>Synovectomy, hand and finger</t>
  </si>
  <si>
    <t>80.75</t>
  </si>
  <si>
    <t>Synovectomy, hip</t>
  </si>
  <si>
    <t>80.76</t>
  </si>
  <si>
    <t>Synovectomy, knee</t>
  </si>
  <si>
    <t>80.77</t>
  </si>
  <si>
    <t>Synovectomy, ankle</t>
  </si>
  <si>
    <t>80.78</t>
  </si>
  <si>
    <t>Synovectomy, foot and toe</t>
  </si>
  <si>
    <t>80.79</t>
  </si>
  <si>
    <t>Synovectomy, other specified sites</t>
  </si>
  <si>
    <t>80.80</t>
  </si>
  <si>
    <t>Other local excision or destruction of lesion of joint, unspecified site</t>
  </si>
  <si>
    <t>80.81</t>
  </si>
  <si>
    <t>Other local excision or destruction of lesion of joint, shoulder</t>
  </si>
  <si>
    <t>80.82</t>
  </si>
  <si>
    <t>Other local excision or destruction of lesion of joint, elbow</t>
  </si>
  <si>
    <t>80.83</t>
  </si>
  <si>
    <t>Other local excision or destruction of lesion of joint, wrist</t>
  </si>
  <si>
    <t>80.84</t>
  </si>
  <si>
    <t>Other local excision or destruction of lesion of joint, hand and finger</t>
  </si>
  <si>
    <t>80.85</t>
  </si>
  <si>
    <t>Other local excision or destruction of lesion of joint, hip</t>
  </si>
  <si>
    <t>80.86</t>
  </si>
  <si>
    <t>Other local excision or destruction of lesion of joint, knee</t>
  </si>
  <si>
    <t>80.87</t>
  </si>
  <si>
    <t>Other local excision or destruction of lesion of joint, ankle</t>
  </si>
  <si>
    <t>80.88</t>
  </si>
  <si>
    <t>Other local excision or destruction of lesion of joint, foot and toe</t>
  </si>
  <si>
    <t>80.89</t>
  </si>
  <si>
    <t>Other local excision or destruction of lesion of joint, other specified sites</t>
  </si>
  <si>
    <t>80.90</t>
  </si>
  <si>
    <t>Other excision of joint, unspecified site</t>
  </si>
  <si>
    <t>80.91</t>
  </si>
  <si>
    <t>Other excision of joint, shoulder</t>
  </si>
  <si>
    <t>80.92</t>
  </si>
  <si>
    <t>Other excision of joint, elbow</t>
  </si>
  <si>
    <t>80.93</t>
  </si>
  <si>
    <t>Other excision of joint, wrist</t>
  </si>
  <si>
    <t>80.94</t>
  </si>
  <si>
    <t>Other excision of joint, hand and finger</t>
  </si>
  <si>
    <t>80.95</t>
  </si>
  <si>
    <t>Other excision of joint, hip</t>
  </si>
  <si>
    <t>80.96</t>
  </si>
  <si>
    <t>Other excision of joint, knee</t>
  </si>
  <si>
    <t>80.97</t>
  </si>
  <si>
    <t>Other excision of joint, ankle</t>
  </si>
  <si>
    <t>80.98</t>
  </si>
  <si>
    <t>Other excision of joint, foot and toe</t>
  </si>
  <si>
    <t>80.99</t>
  </si>
  <si>
    <t>Other excision of joint, other specified sites</t>
  </si>
  <si>
    <t>81.00</t>
  </si>
  <si>
    <t>Spinal fusion, not otherwise specified</t>
  </si>
  <si>
    <t>81.01</t>
  </si>
  <si>
    <t>Atlas-axis spinal fusion</t>
  </si>
  <si>
    <t>81.02</t>
  </si>
  <si>
    <t>Other cervical fusion of the anterior column, anterior technique</t>
  </si>
  <si>
    <t>81.03</t>
  </si>
  <si>
    <t>Other cervical fusion of the posterior column, posterior technique</t>
  </si>
  <si>
    <t>81.04</t>
  </si>
  <si>
    <t>Dorsal and dorsolumbar fusion of the anterior column, anterior technique</t>
  </si>
  <si>
    <t>81.05</t>
  </si>
  <si>
    <t>Dorsal and dorsolumbar fusion of the posterior column, posterior technique</t>
  </si>
  <si>
    <t>81.06</t>
  </si>
  <si>
    <t>Lumbar and lumbosacral fusion of the anterior column, anterior technique</t>
  </si>
  <si>
    <t>81.07</t>
  </si>
  <si>
    <t>Lumbar and lumbosacral fusion of the posterior column, posterior technique</t>
  </si>
  <si>
    <t>81.08</t>
  </si>
  <si>
    <t>Lumbar and lumbosacral fusion of the anterior column, posterior technique</t>
  </si>
  <si>
    <t>81.11</t>
  </si>
  <si>
    <t>Ankle fusion</t>
  </si>
  <si>
    <t>81.12</t>
  </si>
  <si>
    <t>Triple arthrodesis</t>
  </si>
  <si>
    <t>81.13</t>
  </si>
  <si>
    <t>Subtalar fusion</t>
  </si>
  <si>
    <t>81.14</t>
  </si>
  <si>
    <t>Midtarsal fusion</t>
  </si>
  <si>
    <t>81.15</t>
  </si>
  <si>
    <t>Tarsometatarsal fusion</t>
  </si>
  <si>
    <t>81.16</t>
  </si>
  <si>
    <t>Metatarsophalangeal fusion</t>
  </si>
  <si>
    <t>81.17</t>
  </si>
  <si>
    <t>Other fusion of foot</t>
  </si>
  <si>
    <t>81.18</t>
  </si>
  <si>
    <t>Subtalar joint arthroereisis</t>
  </si>
  <si>
    <t>81.20</t>
  </si>
  <si>
    <t>Arthrodesis of unspecified joint</t>
  </si>
  <si>
    <t>81.21</t>
  </si>
  <si>
    <t>Arthrodesis of hip</t>
  </si>
  <si>
    <t>81.22</t>
  </si>
  <si>
    <t>Arthrodesis of knee</t>
  </si>
  <si>
    <t>81.23</t>
  </si>
  <si>
    <t>Arthrodesis of shoulder</t>
  </si>
  <si>
    <t>81.24</t>
  </si>
  <si>
    <t>Arthrodesis of elbow</t>
  </si>
  <si>
    <t>81.25</t>
  </si>
  <si>
    <t>Carporadial fusion</t>
  </si>
  <si>
    <t>81.26</t>
  </si>
  <si>
    <t>Metacarpocarpal fusion</t>
  </si>
  <si>
    <t>81.27</t>
  </si>
  <si>
    <t>Metacarpophalangeal fusion</t>
  </si>
  <si>
    <t>81.28</t>
  </si>
  <si>
    <t>Interphalangeal fusion</t>
  </si>
  <si>
    <t>81.29</t>
  </si>
  <si>
    <t>Arthrodesis of other specified joints</t>
  </si>
  <si>
    <t>81.30</t>
  </si>
  <si>
    <t>Refusion of spine, not otherwise specified</t>
  </si>
  <si>
    <t>81.32</t>
  </si>
  <si>
    <t>Refusion of other cervical spine, anterior column, anterior technique</t>
  </si>
  <si>
    <t>81.33</t>
  </si>
  <si>
    <t>Refusion of other cervical spine, posterior column, posterior technique</t>
  </si>
  <si>
    <t>81.34</t>
  </si>
  <si>
    <t>Refusion of dorsal and dorsolumbar spine, anterior column, anterior technique</t>
  </si>
  <si>
    <t>81.35</t>
  </si>
  <si>
    <t>Refusion of dorsal and dorsolumbar spine, posterior column, posterior technique</t>
  </si>
  <si>
    <t>81.36</t>
  </si>
  <si>
    <t>Refusion of lumbar and lumbosacral spine, anterior column, anterior technique</t>
  </si>
  <si>
    <t>81.37</t>
  </si>
  <si>
    <t>Refusion of lumbar and lumbosacral spine, posterior column, posterior technique</t>
  </si>
  <si>
    <t>81.38</t>
  </si>
  <si>
    <t>Refusion of lumbar and lumbosacral spine, anterior column, posterior technique</t>
  </si>
  <si>
    <t>81.39</t>
  </si>
  <si>
    <t>Refusion of spine, not elsewhere classified</t>
  </si>
  <si>
    <t>81.40</t>
  </si>
  <si>
    <t>Repair of hip, not elsewhere classified</t>
  </si>
  <si>
    <t>81.42</t>
  </si>
  <si>
    <t>Five-in-one repair of knee</t>
  </si>
  <si>
    <t>81.43</t>
  </si>
  <si>
    <t>Triad knee repair</t>
  </si>
  <si>
    <t>81.44</t>
  </si>
  <si>
    <t>Patellar stabilization</t>
  </si>
  <si>
    <t>81.45</t>
  </si>
  <si>
    <t>Other repair of the cruciate ligaments</t>
  </si>
  <si>
    <t>81.46</t>
  </si>
  <si>
    <t>Other repair of the collateral ligaments</t>
  </si>
  <si>
    <t>81.47</t>
  </si>
  <si>
    <t>Other repair of knee</t>
  </si>
  <si>
    <t>81.49</t>
  </si>
  <si>
    <t>Other repair of ankle</t>
  </si>
  <si>
    <t>81.51</t>
  </si>
  <si>
    <t>Total hip replacement</t>
  </si>
  <si>
    <t>81.52</t>
  </si>
  <si>
    <t>Partial hip replacement</t>
  </si>
  <si>
    <t>81.53</t>
  </si>
  <si>
    <t>Revision of hip replacement, not otherwise specified</t>
  </si>
  <si>
    <t>81.54</t>
  </si>
  <si>
    <t>Total knee replacement</t>
  </si>
  <si>
    <t>81.55</t>
  </si>
  <si>
    <t>Revision of knee replacement, not otherwise specified</t>
  </si>
  <si>
    <t>81.56</t>
  </si>
  <si>
    <t>Total ankle replacement</t>
  </si>
  <si>
    <t>81.57</t>
  </si>
  <si>
    <t>Replacement of joint of foot and toe</t>
  </si>
  <si>
    <t>81.59</t>
  </si>
  <si>
    <t>Revision of joint replacement of lower extremity, not elsewhere classified</t>
  </si>
  <si>
    <t>81.62</t>
  </si>
  <si>
    <t>Fusion or refusion of 2-3 vertebrae</t>
  </si>
  <si>
    <t>81.63</t>
  </si>
  <si>
    <t>Fusion or refusion of 4-8 vertebrae</t>
  </si>
  <si>
    <t>81.64</t>
  </si>
  <si>
    <t>Fusion or refusion of 9 or more vertebrae</t>
  </si>
  <si>
    <t>81.65</t>
  </si>
  <si>
    <t>Percutaneous vertebroplasty</t>
  </si>
  <si>
    <t>81.66</t>
  </si>
  <si>
    <t>Percutaneous vertebral augmentation</t>
  </si>
  <si>
    <t>81.71</t>
  </si>
  <si>
    <t>Arthroplasty of metacarpophalangeal and interphalangeal joint with implant</t>
  </si>
  <si>
    <t>81.72</t>
  </si>
  <si>
    <t>Arthroplasty of metacarpophalangeal and interphalangeal joint without implant</t>
  </si>
  <si>
    <t>81.74</t>
  </si>
  <si>
    <t>Arthroplasty of carpocarpal or carpometacarpal joint with implant</t>
  </si>
  <si>
    <t>81.75</t>
  </si>
  <si>
    <t>Arthroplasty of carpocarpal or carpometacarpal joint without implant</t>
  </si>
  <si>
    <t>81.79</t>
  </si>
  <si>
    <t>Other repair of hand, fingers, and wrist</t>
  </si>
  <si>
    <t>81.80</t>
  </si>
  <si>
    <t>Other total shoulder replacement</t>
  </si>
  <si>
    <t>81.81</t>
  </si>
  <si>
    <t>Partial shoulder replacement</t>
  </si>
  <si>
    <t>81.82</t>
  </si>
  <si>
    <t>Repair of recurrent dislocation of shoulder</t>
  </si>
  <si>
    <t>81.83</t>
  </si>
  <si>
    <t>Other repair of shoulder</t>
  </si>
  <si>
    <t>81.84</t>
  </si>
  <si>
    <t>Total elbow replacement</t>
  </si>
  <si>
    <t>81.85</t>
  </si>
  <si>
    <t>Other repair of elbow</t>
  </si>
  <si>
    <t>81.88</t>
  </si>
  <si>
    <t>Reverse total shoulder replacement</t>
  </si>
  <si>
    <t>81.91</t>
  </si>
  <si>
    <t>Arthrocentesis</t>
  </si>
  <si>
    <t>81.92</t>
  </si>
  <si>
    <t>Injection of therapeutic substance into joint or ligament</t>
  </si>
  <si>
    <t>81.93</t>
  </si>
  <si>
    <t>Suture of capsule or ligament of upper extremity</t>
  </si>
  <si>
    <t>81.94</t>
  </si>
  <si>
    <t>Suture of capsule or ligament of ankle and foot</t>
  </si>
  <si>
    <t>81.95</t>
  </si>
  <si>
    <t>Suture of capsule or ligament of other lower extremity</t>
  </si>
  <si>
    <t>81.96</t>
  </si>
  <si>
    <t>Other repair of joint</t>
  </si>
  <si>
    <t>81.97</t>
  </si>
  <si>
    <t>Revision of joint replacement of upper extremity</t>
  </si>
  <si>
    <t>81.98</t>
  </si>
  <si>
    <t>Other diagnostic procedures on joint structures</t>
  </si>
  <si>
    <t>81.99</t>
  </si>
  <si>
    <t>Other operations on joint structures</t>
  </si>
  <si>
    <t>82.01</t>
  </si>
  <si>
    <t>Exploration of tendon sheath of hand</t>
  </si>
  <si>
    <t>82.02</t>
  </si>
  <si>
    <t>Myotomy of hand</t>
  </si>
  <si>
    <t>82.03</t>
  </si>
  <si>
    <t>Bursotomy of hand</t>
  </si>
  <si>
    <t>82.04</t>
  </si>
  <si>
    <t>Incision and drainage of palmar or thenar space</t>
  </si>
  <si>
    <t>82.09</t>
  </si>
  <si>
    <t>Other incision of soft tissue of hand</t>
  </si>
  <si>
    <t>82.11</t>
  </si>
  <si>
    <t>Tenotomy of hand</t>
  </si>
  <si>
    <t>82.12</t>
  </si>
  <si>
    <t>Fasciotomy of hand</t>
  </si>
  <si>
    <t>82.19</t>
  </si>
  <si>
    <t>Other division of soft tissue of hand</t>
  </si>
  <si>
    <t>82.21</t>
  </si>
  <si>
    <t>Excision of lesion of tendon sheath of hand</t>
  </si>
  <si>
    <t>82.22</t>
  </si>
  <si>
    <t>Excision of lesion of muscle of hand</t>
  </si>
  <si>
    <t>82.29</t>
  </si>
  <si>
    <t>Excision of other lesion of soft tissue of hand</t>
  </si>
  <si>
    <t>82.31</t>
  </si>
  <si>
    <t>Bursectomy of hand</t>
  </si>
  <si>
    <t>82.32</t>
  </si>
  <si>
    <t>Excision of tendon of hand for graft</t>
  </si>
  <si>
    <t>82.33</t>
  </si>
  <si>
    <t>Other tenonectomy of hand</t>
  </si>
  <si>
    <t>82.34</t>
  </si>
  <si>
    <t>Excision of muscle or fascia of hand for graft</t>
  </si>
  <si>
    <t>82.35</t>
  </si>
  <si>
    <t>Other fasciectomy of hand</t>
  </si>
  <si>
    <t>82.36</t>
  </si>
  <si>
    <t>Other myectomy of hand</t>
  </si>
  <si>
    <t>82.39</t>
  </si>
  <si>
    <t>Other excision of soft tissue of hand</t>
  </si>
  <si>
    <t>82.41</t>
  </si>
  <si>
    <t>Suture of tendon sheath of hand</t>
  </si>
  <si>
    <t>82.42</t>
  </si>
  <si>
    <t>Delayed suture of flexor tendon of hand</t>
  </si>
  <si>
    <t>82.43</t>
  </si>
  <si>
    <t>Delayed suture of other tendon of hand</t>
  </si>
  <si>
    <t>82.44</t>
  </si>
  <si>
    <t>Other suture of flexor tendon of hand</t>
  </si>
  <si>
    <t>82.45</t>
  </si>
  <si>
    <t>Other suture of other tendon of hand</t>
  </si>
  <si>
    <t>82.46</t>
  </si>
  <si>
    <t>Suture of muscle or fascia of hand</t>
  </si>
  <si>
    <t>82.51</t>
  </si>
  <si>
    <t>Advancement of tendon of hand</t>
  </si>
  <si>
    <t>82.52</t>
  </si>
  <si>
    <t>Recession of tendon of hand</t>
  </si>
  <si>
    <t>82.53</t>
  </si>
  <si>
    <t>Reattachment of tendon of hand</t>
  </si>
  <si>
    <t>82.54</t>
  </si>
  <si>
    <t>Reattachment of muscle of hand</t>
  </si>
  <si>
    <t>82.55</t>
  </si>
  <si>
    <t>Other change in hand muscle or tendon length</t>
  </si>
  <si>
    <t>82.56</t>
  </si>
  <si>
    <t>Other hand tendon transfer or transplantation</t>
  </si>
  <si>
    <t>82.57</t>
  </si>
  <si>
    <t>Other hand tendon transposition</t>
  </si>
  <si>
    <t>82.58</t>
  </si>
  <si>
    <t>Other hand muscle transfer or transplantation</t>
  </si>
  <si>
    <t>82.59</t>
  </si>
  <si>
    <t>Other hand muscle transposition</t>
  </si>
  <si>
    <t>82.61</t>
  </si>
  <si>
    <t>Pollicization operation carrying over nerves and blood supply</t>
  </si>
  <si>
    <t>82.69</t>
  </si>
  <si>
    <t>Other reconstruction of thumb</t>
  </si>
  <si>
    <t>82.71</t>
  </si>
  <si>
    <t>Tendon pulley reconstruction of hand</t>
  </si>
  <si>
    <t>82.72</t>
  </si>
  <si>
    <t>Plastic operation on hand with graft of muscle or fascia</t>
  </si>
  <si>
    <t>82.79</t>
  </si>
  <si>
    <t>Plastic operation on hand with other graft or implant</t>
  </si>
  <si>
    <t>82.81</t>
  </si>
  <si>
    <t>Transfer of finger, except thumb</t>
  </si>
  <si>
    <t>82.82</t>
  </si>
  <si>
    <t>Repair of cleft hand</t>
  </si>
  <si>
    <t>82.83</t>
  </si>
  <si>
    <t>Repair of macrodactyly</t>
  </si>
  <si>
    <t>82.84</t>
  </si>
  <si>
    <t>Repair of mallet finger</t>
  </si>
  <si>
    <t>82.85</t>
  </si>
  <si>
    <t>Other tenodesis of hand</t>
  </si>
  <si>
    <t>82.86</t>
  </si>
  <si>
    <t>Other tenoplasty of hand</t>
  </si>
  <si>
    <t>82.89</t>
  </si>
  <si>
    <t>Other plastic operations on hand</t>
  </si>
  <si>
    <t>82.91</t>
  </si>
  <si>
    <t>Lysis of adhesions of hand</t>
  </si>
  <si>
    <t>82.92</t>
  </si>
  <si>
    <t>Aspiration of bursa of hand</t>
  </si>
  <si>
    <t>82.93</t>
  </si>
  <si>
    <t>Aspiration of other soft tissue of hand</t>
  </si>
  <si>
    <t>82.94</t>
  </si>
  <si>
    <t>Injection of therapeutic substance into bursa of hand</t>
  </si>
  <si>
    <t>82.95</t>
  </si>
  <si>
    <t>Injection of therapeutic substance into tendon of hand</t>
  </si>
  <si>
    <t>82.96</t>
  </si>
  <si>
    <t>Other injection of locally-acting therapeutic substance into soft tissue of hand</t>
  </si>
  <si>
    <t>82.99</t>
  </si>
  <si>
    <t>Other operations on muscle, tendon, and fascia of hand</t>
  </si>
  <si>
    <t>83.01</t>
  </si>
  <si>
    <t>Exploration of tendon sheath</t>
  </si>
  <si>
    <t>83.02</t>
  </si>
  <si>
    <t>Myotomy</t>
  </si>
  <si>
    <t>83.03</t>
  </si>
  <si>
    <t>Bursotomy</t>
  </si>
  <si>
    <t>83.09</t>
  </si>
  <si>
    <t>Other incision of soft tissue</t>
  </si>
  <si>
    <t>83.11</t>
  </si>
  <si>
    <t>Achillotenotomy</t>
  </si>
  <si>
    <t>83.12</t>
  </si>
  <si>
    <t>Adductor tenotomy of hip</t>
  </si>
  <si>
    <t>83.13</t>
  </si>
  <si>
    <t>Other tenotomy</t>
  </si>
  <si>
    <t>83.14</t>
  </si>
  <si>
    <t>Fasciotomy</t>
  </si>
  <si>
    <t>83.15</t>
  </si>
  <si>
    <t>Escharotomy (IM)</t>
  </si>
  <si>
    <t>83.19</t>
  </si>
  <si>
    <t>Other division of soft tissue</t>
  </si>
  <si>
    <t>83.21</t>
  </si>
  <si>
    <t>Open biopsy of soft tissue</t>
  </si>
  <si>
    <t>83.29</t>
  </si>
  <si>
    <t>Other diagnostic procedures on muscle, tendon, fascia, and bursa, including that of hand</t>
  </si>
  <si>
    <t>83.5</t>
  </si>
  <si>
    <t>Bursectomy</t>
  </si>
  <si>
    <t>83.61</t>
  </si>
  <si>
    <t>Suture of tendon sheath</t>
  </si>
  <si>
    <t>83.62</t>
  </si>
  <si>
    <t>Delayed suture of tendon</t>
  </si>
  <si>
    <t>83.63</t>
  </si>
  <si>
    <t>Rotator cuff repair</t>
  </si>
  <si>
    <t>83.64</t>
  </si>
  <si>
    <t>Other suture of tendon</t>
  </si>
  <si>
    <t>83.65</t>
  </si>
  <si>
    <t>Other suture of muscle or fascia</t>
  </si>
  <si>
    <t>83.71</t>
  </si>
  <si>
    <t>Advancement of tendon</t>
  </si>
  <si>
    <t>83.72</t>
  </si>
  <si>
    <t>Recession of tendon</t>
  </si>
  <si>
    <t>83.73</t>
  </si>
  <si>
    <t>Reattachment of tendon</t>
  </si>
  <si>
    <t>83.74</t>
  </si>
  <si>
    <t>Reattachment of muscle</t>
  </si>
  <si>
    <t>83.75</t>
  </si>
  <si>
    <t>Tendon transfer or transplantation</t>
  </si>
  <si>
    <t>83.76</t>
  </si>
  <si>
    <t>Other tendon transposition</t>
  </si>
  <si>
    <t>83.77</t>
  </si>
  <si>
    <t>Muscle transfer or transplantation</t>
  </si>
  <si>
    <t>83.79</t>
  </si>
  <si>
    <t>Other muscle transposition</t>
  </si>
  <si>
    <t>83.81</t>
  </si>
  <si>
    <t>Tendon graft</t>
  </si>
  <si>
    <t>83.82</t>
  </si>
  <si>
    <t>Graft of muscle or fascia</t>
  </si>
  <si>
    <t>83.83</t>
  </si>
  <si>
    <t>Tendon pulley reconstruction other than hand</t>
  </si>
  <si>
    <t>83.84</t>
  </si>
  <si>
    <t>Release of clubfoot, not elsewhere classified</t>
  </si>
  <si>
    <t>83.85</t>
  </si>
  <si>
    <t>Other change in muscle or tendon length</t>
  </si>
  <si>
    <t>83.86</t>
  </si>
  <si>
    <t>Quadricepsplasty</t>
  </si>
  <si>
    <t>83.87</t>
  </si>
  <si>
    <t>Other plastic operations on muscle</t>
  </si>
  <si>
    <t>83.88</t>
  </si>
  <si>
    <t>Other plastic operations on tendon</t>
  </si>
  <si>
    <t>83.89</t>
  </si>
  <si>
    <t>Other plastic operations on fascia</t>
  </si>
  <si>
    <t>83.91</t>
  </si>
  <si>
    <t>Lysis of adhesions of muscle, tendon, fascia, and bursa</t>
  </si>
  <si>
    <t>83.92</t>
  </si>
  <si>
    <t>Insertion or replacement of skeletal muscle stimulator</t>
  </si>
  <si>
    <t>83.93</t>
  </si>
  <si>
    <t>Removal of skeletal muscle stimulator</t>
  </si>
  <si>
    <t>83.94</t>
  </si>
  <si>
    <t>Aspiration of bursa</t>
  </si>
  <si>
    <t>83.95</t>
  </si>
  <si>
    <t>Aspiration of other soft tissue</t>
  </si>
  <si>
    <t>83.96</t>
  </si>
  <si>
    <t>Injection of therapeutic substance into bursa</t>
  </si>
  <si>
    <t>83.97</t>
  </si>
  <si>
    <t>Injection of therapeutic substance into tendon</t>
  </si>
  <si>
    <t>83.98</t>
  </si>
  <si>
    <t>Injection of locally acting therapeutic substance into other soft tissue</t>
  </si>
  <si>
    <t>83.99</t>
  </si>
  <si>
    <t>Other operations on muscle, tendon, fascia, and bursa</t>
  </si>
  <si>
    <t>84.00</t>
  </si>
  <si>
    <t>Upper limb amputation, not otherwise specified</t>
  </si>
  <si>
    <t>84.03</t>
  </si>
  <si>
    <t>Amputation through hand</t>
  </si>
  <si>
    <t>84.04</t>
  </si>
  <si>
    <t>Disarticulation of wrist</t>
  </si>
  <si>
    <t>84.05</t>
  </si>
  <si>
    <t>Amputation through forearm</t>
  </si>
  <si>
    <t>84.06</t>
  </si>
  <si>
    <t>Disarticulation of elbow</t>
  </si>
  <si>
    <t>84.07</t>
  </si>
  <si>
    <t>Amputation through humerus</t>
  </si>
  <si>
    <t>84.08</t>
  </si>
  <si>
    <t>Disarticulation of shoulder</t>
  </si>
  <si>
    <t>84.09</t>
  </si>
  <si>
    <t>Interthoracoscapular amputation</t>
  </si>
  <si>
    <t>84.10</t>
  </si>
  <si>
    <t>Lower limb amputation, not otherwise specified</t>
  </si>
  <si>
    <t>84.12</t>
  </si>
  <si>
    <t>Amputation through foot</t>
  </si>
  <si>
    <t>84.13</t>
  </si>
  <si>
    <t>Disarticulation of ankle</t>
  </si>
  <si>
    <t>84.14</t>
  </si>
  <si>
    <t>Amputation of ankle through malleoli of tibia and fibula</t>
  </si>
  <si>
    <t>84.15</t>
  </si>
  <si>
    <t>Other amputation below knee</t>
  </si>
  <si>
    <t>84.16</t>
  </si>
  <si>
    <t>Disarticulation of knee</t>
  </si>
  <si>
    <t>84.17</t>
  </si>
  <si>
    <t>Amputation above knee</t>
  </si>
  <si>
    <t>84.18</t>
  </si>
  <si>
    <t>Disarticulation of hip</t>
  </si>
  <si>
    <t>84.19</t>
  </si>
  <si>
    <t>Abdominopelvic amputation</t>
  </si>
  <si>
    <t>84.21</t>
  </si>
  <si>
    <t>Thumb reattachment</t>
  </si>
  <si>
    <t>84.22</t>
  </si>
  <si>
    <t>Finger reattachment</t>
  </si>
  <si>
    <t>84.23</t>
  </si>
  <si>
    <t>Forearm, wrist, or hand reattachment</t>
  </si>
  <si>
    <t>84.24</t>
  </si>
  <si>
    <t>Upper arm reattachment</t>
  </si>
  <si>
    <t>84.25</t>
  </si>
  <si>
    <t>Toe reattachment</t>
  </si>
  <si>
    <t>84.26</t>
  </si>
  <si>
    <t>Foot reattachment</t>
  </si>
  <si>
    <t>84.27</t>
  </si>
  <si>
    <t>Lower leg or ankle reattachment</t>
  </si>
  <si>
    <t>84.28</t>
  </si>
  <si>
    <t>Thigh reattachment</t>
  </si>
  <si>
    <t>84.29</t>
  </si>
  <si>
    <t>Other reattachment of extremity</t>
  </si>
  <si>
    <t>84.3</t>
  </si>
  <si>
    <t>Revision of amputation stump</t>
  </si>
  <si>
    <t>84.40</t>
  </si>
  <si>
    <t>Implantation or fitting of prosthetic limb device, not otherwise specified</t>
  </si>
  <si>
    <t>84.41</t>
  </si>
  <si>
    <t>Fitting of prosthesis of upper arm and shoulder</t>
  </si>
  <si>
    <t>84.42</t>
  </si>
  <si>
    <t>Fitting of prosthesis of lower arm and hand</t>
  </si>
  <si>
    <t>84.43</t>
  </si>
  <si>
    <t>Fitting of prosthesis of arm, not otherwise specified</t>
  </si>
  <si>
    <t>84.44</t>
  </si>
  <si>
    <t>Implantation of prosthetic device of arm</t>
  </si>
  <si>
    <t>84.45</t>
  </si>
  <si>
    <t>Fitting of prosthesis above knee</t>
  </si>
  <si>
    <t>84.46</t>
  </si>
  <si>
    <t>Fitting of prosthesis below knee</t>
  </si>
  <si>
    <t>84.47</t>
  </si>
  <si>
    <t>Fitting of prosthesis of leg, not otherwise specified</t>
  </si>
  <si>
    <t>84.48</t>
  </si>
  <si>
    <t>Implantation of prosthetic device of leg</t>
  </si>
  <si>
    <t>84.51</t>
  </si>
  <si>
    <t>Insertion of interbody spinal fusion device</t>
  </si>
  <si>
    <t>84.52</t>
  </si>
  <si>
    <t>Insertion of recombinant bone morphogenetic protein</t>
  </si>
  <si>
    <t>84.53</t>
  </si>
  <si>
    <t>Implantation of internal limb lengthening device with kinetic distraction</t>
  </si>
  <si>
    <t>84.54</t>
  </si>
  <si>
    <t>Implantation of other internal limb lengthening device</t>
  </si>
  <si>
    <t>84.55</t>
  </si>
  <si>
    <t>Insertion of bone void filler</t>
  </si>
  <si>
    <t>84.56</t>
  </si>
  <si>
    <t>Insertion or replacement of (cement) spacer</t>
  </si>
  <si>
    <t>84.57</t>
  </si>
  <si>
    <t>Removal of (cement) spacer</t>
  </si>
  <si>
    <t>84.59</t>
  </si>
  <si>
    <t>Insertion of other spinal devices</t>
  </si>
  <si>
    <t>84.60</t>
  </si>
  <si>
    <t>Insertion of spinal disc prosthesis, not otherwise specified</t>
  </si>
  <si>
    <t>84.61</t>
  </si>
  <si>
    <t>Insertion of partial spinal disc prosthesis, cervical</t>
  </si>
  <si>
    <t>84.62</t>
  </si>
  <si>
    <t>Insertion of total spinal disc prosthesis, cervical</t>
  </si>
  <si>
    <t>84.63</t>
  </si>
  <si>
    <t>Insertion of spinal disc prosthesis, thoracic</t>
  </si>
  <si>
    <t>84.64</t>
  </si>
  <si>
    <t>Insertion of partial spinal disc prosthesis, lumbosacral</t>
  </si>
  <si>
    <t>84.65</t>
  </si>
  <si>
    <t>Insertion of total spinal disc prosthesis, lumbosacral</t>
  </si>
  <si>
    <t>84.66</t>
  </si>
  <si>
    <t>Revision or replacement of artificial spinal disc prosthesis, cervical</t>
  </si>
  <si>
    <t>84.67</t>
  </si>
  <si>
    <t>Revision or replacement of artificial spinal disc prosthesis, thoracic</t>
  </si>
  <si>
    <t>84.68</t>
  </si>
  <si>
    <t>Revision or replacement of artificial spinal disc prosthesis, lumbosacral</t>
  </si>
  <si>
    <t>84.69</t>
  </si>
  <si>
    <t>Revision or replacement of artificial spinal disc prosthesis, not otherwise specified</t>
  </si>
  <si>
    <t>84.71</t>
  </si>
  <si>
    <t>Application of external fixator device, monoplanar system</t>
  </si>
  <si>
    <t>84.72</t>
  </si>
  <si>
    <t>Application of external fixator device, ring system</t>
  </si>
  <si>
    <t>84.73</t>
  </si>
  <si>
    <t>Application of hybrid external fixator device</t>
  </si>
  <si>
    <t>84.80</t>
  </si>
  <si>
    <t>Insertion or replacement of interspinous process device(s)</t>
  </si>
  <si>
    <t>84.81</t>
  </si>
  <si>
    <t>Revision of interspinous process device(s)</t>
  </si>
  <si>
    <t>84.82</t>
  </si>
  <si>
    <t>Insertion or replacement of pedicle-based dynamic stabilization device(s)</t>
  </si>
  <si>
    <t>84.83</t>
  </si>
  <si>
    <t>Revision of pedicle-based dynamic stabilization device(s)</t>
  </si>
  <si>
    <t>84.84</t>
  </si>
  <si>
    <t>Insertion or replacement of facet replacement device(s)</t>
  </si>
  <si>
    <t>84.85</t>
  </si>
  <si>
    <t>Revision of facet replacement device(s)</t>
  </si>
  <si>
    <t>84.93</t>
  </si>
  <si>
    <t>Separation of unequal conjoined twins</t>
  </si>
  <si>
    <t>84.99</t>
  </si>
  <si>
    <t>Other operations on musculoskeletal system</t>
  </si>
  <si>
    <t>85.0</t>
  </si>
  <si>
    <t>Mastotomy</t>
  </si>
  <si>
    <t>85.11</t>
  </si>
  <si>
    <t>Closed [percutaneous] [needle] biopsy of breast</t>
  </si>
  <si>
    <t>85.110</t>
  </si>
  <si>
    <t>MR-guided stereotactic biopsy/localization of lesion or tissue of breast (IM)</t>
  </si>
  <si>
    <t>85.111</t>
  </si>
  <si>
    <t>Mammography-guided stereotactic biopsy/localization of lesion or tissue of breast (IM)</t>
  </si>
  <si>
    <t>85.12</t>
  </si>
  <si>
    <t>Open biopsy of breast</t>
  </si>
  <si>
    <t>85.19</t>
  </si>
  <si>
    <t>Other diagnostic procedures on breast</t>
  </si>
  <si>
    <t>85.20</t>
  </si>
  <si>
    <t>Excision or destruction of breast tissue, not otherwise specified</t>
  </si>
  <si>
    <t>85.21</t>
  </si>
  <si>
    <t>Local excision of lesion of breast</t>
  </si>
  <si>
    <t>85.22</t>
  </si>
  <si>
    <t>Resection of quadrant of breast</t>
  </si>
  <si>
    <t>85.23</t>
  </si>
  <si>
    <t>Subtotal mastectomy</t>
  </si>
  <si>
    <t>85.24</t>
  </si>
  <si>
    <t>Excision of ectopic breast tissue</t>
  </si>
  <si>
    <t>85.25</t>
  </si>
  <si>
    <t>Excision of nipple</t>
  </si>
  <si>
    <t>85.31</t>
  </si>
  <si>
    <t>Unilateral reduction mammoplasty</t>
  </si>
  <si>
    <t>85.32</t>
  </si>
  <si>
    <t>Bilateral reduction mammoplasty</t>
  </si>
  <si>
    <t>85.33</t>
  </si>
  <si>
    <t>Unilateral subcutaneous mammectomy with synchronous implant</t>
  </si>
  <si>
    <t>85.34</t>
  </si>
  <si>
    <t>Other unilateral subcutaneous mammectomy</t>
  </si>
  <si>
    <t>85.36</t>
  </si>
  <si>
    <t>Other bilateral subcutaneous mammectomy</t>
  </si>
  <si>
    <t>85.41</t>
  </si>
  <si>
    <t>Unilateral simple mastectomy</t>
  </si>
  <si>
    <t>85.42</t>
  </si>
  <si>
    <t>Bilateral simple mastectomy</t>
  </si>
  <si>
    <t>85.43</t>
  </si>
  <si>
    <t>Unilateral extended simple mastectomy</t>
  </si>
  <si>
    <t>85.44</t>
  </si>
  <si>
    <t>Bilateral extended simple mastectomy</t>
  </si>
  <si>
    <t>85.45</t>
  </si>
  <si>
    <t>Unilateral radical mastectomy</t>
  </si>
  <si>
    <t>85.46</t>
  </si>
  <si>
    <t>Bilateral radical mastectomy</t>
  </si>
  <si>
    <t>85.47</t>
  </si>
  <si>
    <t>Unilateral extended radical mastectomy</t>
  </si>
  <si>
    <t>85.48</t>
  </si>
  <si>
    <t>Bilateral extended radical mastectomy</t>
  </si>
  <si>
    <t>85.50</t>
  </si>
  <si>
    <t>Augmentation mammoplasty, not otherwise specified</t>
  </si>
  <si>
    <t>85.51</t>
  </si>
  <si>
    <t>Unilateral injection into breast for augmentation</t>
  </si>
  <si>
    <t>85.52</t>
  </si>
  <si>
    <t>Bilateral injection into breast for augmentation</t>
  </si>
  <si>
    <t>85.53</t>
  </si>
  <si>
    <t>Unilateral breast implant</t>
  </si>
  <si>
    <t>85.54</t>
  </si>
  <si>
    <t>Bilateral breast implant</t>
  </si>
  <si>
    <t>85.6</t>
  </si>
  <si>
    <t>Mastopexy</t>
  </si>
  <si>
    <t>85.70</t>
  </si>
  <si>
    <t>Total reconstruction of breast, not otherwise specified</t>
  </si>
  <si>
    <t>85.700</t>
  </si>
  <si>
    <t>Total reconstruction of breast, not otherwise specified (IM)</t>
  </si>
  <si>
    <t>85.701</t>
  </si>
  <si>
    <t>Superomedial thigh flap (IM)</t>
  </si>
  <si>
    <t>85.704</t>
  </si>
  <si>
    <t>Fibular flap, free (IM)</t>
  </si>
  <si>
    <t>85.705</t>
  </si>
  <si>
    <t>Lymph node transfer flap, free (IM)</t>
  </si>
  <si>
    <t>85.706</t>
  </si>
  <si>
    <t>Lymphovenous anastomosis (IM)</t>
  </si>
  <si>
    <t>85.709</t>
  </si>
  <si>
    <t>Dorsalis pedis flap, free (IM)</t>
  </si>
  <si>
    <t>85.71</t>
  </si>
  <si>
    <t>Latissimus dorsi myocutaneous flap</t>
  </si>
  <si>
    <t>85.710</t>
  </si>
  <si>
    <t>Latissimus dorsi myocutaneous free (IM)</t>
  </si>
  <si>
    <t>85.72</t>
  </si>
  <si>
    <t>Transverse rectus abdominis myocutaneous (TRAM) flap, pedicled</t>
  </si>
  <si>
    <t>85.73</t>
  </si>
  <si>
    <t>Transverse rectus abdominis myocutaneous (TRAM) flap, free</t>
  </si>
  <si>
    <t>85.74</t>
  </si>
  <si>
    <t>Deep inferior epigastric artery perforator (DIEP) flap, free</t>
  </si>
  <si>
    <t>85.75</t>
  </si>
  <si>
    <t>Superficial inferior epigastric artery (SIEA) flap, free</t>
  </si>
  <si>
    <t>85.76</t>
  </si>
  <si>
    <t>Gluteal artery perforator (GAP) flap, free</t>
  </si>
  <si>
    <t>85.79</t>
  </si>
  <si>
    <t>Other total reconstruction of breast</t>
  </si>
  <si>
    <t>85.81</t>
  </si>
  <si>
    <t>Suture of laceration of breast</t>
  </si>
  <si>
    <t>85.82</t>
  </si>
  <si>
    <t>Split-thickness graft to breast</t>
  </si>
  <si>
    <t>85.83</t>
  </si>
  <si>
    <t>Full-thickness graft to breast</t>
  </si>
  <si>
    <t>85.84</t>
  </si>
  <si>
    <t>Pedicle graft to breast</t>
  </si>
  <si>
    <t>85.85</t>
  </si>
  <si>
    <t>Muscle flap graft to breast</t>
  </si>
  <si>
    <t>85.86</t>
  </si>
  <si>
    <t>Transposition of nipple</t>
  </si>
  <si>
    <t>85.87</t>
  </si>
  <si>
    <t>Other repair or reconstruction of nipple</t>
  </si>
  <si>
    <t>85.89</t>
  </si>
  <si>
    <t>Other mammoplasty</t>
  </si>
  <si>
    <t>85.91</t>
  </si>
  <si>
    <t>Aspiration of breast</t>
  </si>
  <si>
    <t>85.92</t>
  </si>
  <si>
    <t>Injection of therapeutic agent into breast</t>
  </si>
  <si>
    <t>85.94</t>
  </si>
  <si>
    <t>Removal of implant of breast</t>
  </si>
  <si>
    <t>85.95</t>
  </si>
  <si>
    <t>Insertion of breast tissue expander</t>
  </si>
  <si>
    <t>85.96</t>
  </si>
  <si>
    <t>Removal of breast tissue expander</t>
  </si>
  <si>
    <t>85.99</t>
  </si>
  <si>
    <t>Other operations on the breast</t>
  </si>
  <si>
    <t>86.01</t>
  </si>
  <si>
    <t>Aspiration of skin and subcutaneous tissue</t>
  </si>
  <si>
    <t>86.02</t>
  </si>
  <si>
    <t>Injection or tattooing of skin lesion or defect</t>
  </si>
  <si>
    <t>86.03</t>
  </si>
  <si>
    <t>Incision of pilonidal sinus or cyst</t>
  </si>
  <si>
    <t>86.04</t>
  </si>
  <si>
    <t>Other incision with drainage of skin and subcutaneous tissue</t>
  </si>
  <si>
    <t>86.05</t>
  </si>
  <si>
    <t>Incision with removal of foreign body or device from skin and subcutaneous tissue</t>
  </si>
  <si>
    <t>86.07</t>
  </si>
  <si>
    <t>Insertion of totally implantable vascular access device [VAD]</t>
  </si>
  <si>
    <t>86.09</t>
  </si>
  <si>
    <t>Other incision of skin and subcutaneous tissue</t>
  </si>
  <si>
    <t>86.090</t>
  </si>
  <si>
    <t>Frozen section (IM)</t>
  </si>
  <si>
    <t>86.11</t>
  </si>
  <si>
    <t>Closed biopsy of skin and subcutaneous tissue</t>
  </si>
  <si>
    <t>86.12</t>
  </si>
  <si>
    <t>Skin prick test (IM)</t>
  </si>
  <si>
    <t>86.13</t>
  </si>
  <si>
    <t>Skin end-point titration test (IM)</t>
  </si>
  <si>
    <t>86.19</t>
  </si>
  <si>
    <t>Other diagnostic procedures on skin and subcutaneous tissue</t>
  </si>
  <si>
    <t>86.21</t>
  </si>
  <si>
    <t>Excision of pilonidal cyst or sinus</t>
  </si>
  <si>
    <t>86.23</t>
  </si>
  <si>
    <t>Removal of nail, nail bed, or nail fold</t>
  </si>
  <si>
    <t>86.24</t>
  </si>
  <si>
    <t>Chemosurgery of skin</t>
  </si>
  <si>
    <t>86.25</t>
  </si>
  <si>
    <t>Dermabrasion</t>
  </si>
  <si>
    <t>86.26</t>
  </si>
  <si>
    <t>Ligation of dermal appendage</t>
  </si>
  <si>
    <t>86.27</t>
  </si>
  <si>
    <t>Debridement of nail, nail bed, or nail fold</t>
  </si>
  <si>
    <t>86.28</t>
  </si>
  <si>
    <t>Nonexcisional debridement of wound, infection or burn</t>
  </si>
  <si>
    <t>86.3</t>
  </si>
  <si>
    <t>Other local excision or destruction of lesion or tissue of skin and subcutaneous tissue</t>
  </si>
  <si>
    <t>86.51</t>
  </si>
  <si>
    <t>Replantation of scalp</t>
  </si>
  <si>
    <t>86.59</t>
  </si>
  <si>
    <t>Closure of skin and subcutaneous tissue of other sites</t>
  </si>
  <si>
    <t>86.630</t>
  </si>
  <si>
    <t>Full thickness skin graft of genitals (IM)</t>
  </si>
  <si>
    <t>86.631</t>
  </si>
  <si>
    <t>Small split skin graft of genitals (IM)</t>
  </si>
  <si>
    <t>86.64</t>
  </si>
  <si>
    <t>Hair transplant</t>
  </si>
  <si>
    <t>86.710</t>
  </si>
  <si>
    <t>Tongue flap (IM)</t>
  </si>
  <si>
    <t>86.73</t>
  </si>
  <si>
    <t>Attachment of pedicle or flap graft to hand</t>
  </si>
  <si>
    <t>86.740</t>
  </si>
  <si>
    <t>Cross leg flap (IM)</t>
  </si>
  <si>
    <t>86.741</t>
  </si>
  <si>
    <t>Deltopectoral flap (IM)</t>
  </si>
  <si>
    <t>86.742</t>
  </si>
  <si>
    <t>Omental flap (IM)</t>
  </si>
  <si>
    <t>86.743</t>
  </si>
  <si>
    <t>Simple &amp; small local skin flap, genitals (IM)</t>
  </si>
  <si>
    <t>86.81</t>
  </si>
  <si>
    <t>Repair for facial weakness</t>
  </si>
  <si>
    <t>86.82</t>
  </si>
  <si>
    <t>Facial rhytidectomy</t>
  </si>
  <si>
    <t>P16AV</t>
  </si>
  <si>
    <t>Other Esophageal Procedures</t>
  </si>
  <si>
    <t>86.83</t>
  </si>
  <si>
    <t>Size reduction plastic operation</t>
  </si>
  <si>
    <t>86.84</t>
  </si>
  <si>
    <t>Relaxation of scar or web contracture of skin</t>
  </si>
  <si>
    <t>86.85</t>
  </si>
  <si>
    <t>Correction of syndactyly</t>
  </si>
  <si>
    <t>86.86</t>
  </si>
  <si>
    <t>Onychoplasty</t>
  </si>
  <si>
    <t>86.87</t>
  </si>
  <si>
    <t>Fat graft of skin and subcutaneous tissue (IM)</t>
  </si>
  <si>
    <t>86.89</t>
  </si>
  <si>
    <t>Other repair and reconstruction of skin and subcutaneous tissue</t>
  </si>
  <si>
    <t>86.90</t>
  </si>
  <si>
    <t>Extraction of fat for graft or banking</t>
  </si>
  <si>
    <t>86.92</t>
  </si>
  <si>
    <t>Electrolysis and other epilation of skin</t>
  </si>
  <si>
    <t>86.95</t>
  </si>
  <si>
    <t>Insertion or replacement of dual array neurostimulator pulse generator, not specified as rechargeable</t>
  </si>
  <si>
    <t>86.96</t>
  </si>
  <si>
    <t>Insertion or replacement of other neurostimulator pulse generator</t>
  </si>
  <si>
    <t>86.97</t>
  </si>
  <si>
    <t>Insertion or replacement of single array rechargeable neurostimulator pulse generator</t>
  </si>
  <si>
    <t>86.99</t>
  </si>
  <si>
    <t>Other operations on skin and subcutaneous tissue</t>
  </si>
  <si>
    <t>87.01</t>
  </si>
  <si>
    <t>Pneumoencephalogram</t>
  </si>
  <si>
    <t>87.02</t>
  </si>
  <si>
    <t>Other contrast radiogram of brain and skull</t>
  </si>
  <si>
    <t>87.03</t>
  </si>
  <si>
    <t>Computerized axial tomography of head</t>
  </si>
  <si>
    <t>87.04</t>
  </si>
  <si>
    <t>Other tomography of head</t>
  </si>
  <si>
    <t>87.05</t>
  </si>
  <si>
    <t>Contrast dacryocystogram</t>
  </si>
  <si>
    <t>87.06</t>
  </si>
  <si>
    <t>Contrast radiogram of nasopharynx</t>
  </si>
  <si>
    <t>87.07</t>
  </si>
  <si>
    <t>Contrast laryngogram</t>
  </si>
  <si>
    <t>87.08</t>
  </si>
  <si>
    <t>Cervical lymphangiogram</t>
  </si>
  <si>
    <t>87.09</t>
  </si>
  <si>
    <t>Other soft tissue x-ray of face, head, and neck</t>
  </si>
  <si>
    <t>87.11</t>
  </si>
  <si>
    <t>Full-mouth x-ray of teeth</t>
  </si>
  <si>
    <t>87.12</t>
  </si>
  <si>
    <t>Other dental x-ray</t>
  </si>
  <si>
    <t>87.13</t>
  </si>
  <si>
    <t>Temporomandibular contrast arthrogram</t>
  </si>
  <si>
    <t>87.14</t>
  </si>
  <si>
    <t>Contrast radiogram of orbit</t>
  </si>
  <si>
    <t>87.15</t>
  </si>
  <si>
    <t>Contrast radiogram of sinus</t>
  </si>
  <si>
    <t>87.16</t>
  </si>
  <si>
    <t>Other x-ray of facial bones</t>
  </si>
  <si>
    <t>87.17</t>
  </si>
  <si>
    <t>Other x-ray of skull</t>
  </si>
  <si>
    <t>87.21</t>
  </si>
  <si>
    <t>Contrast myelogram</t>
  </si>
  <si>
    <t>87.22</t>
  </si>
  <si>
    <t>Other x-ray of cervical spine</t>
  </si>
  <si>
    <t>87.23</t>
  </si>
  <si>
    <t>Other x-ray of thoracic spine</t>
  </si>
  <si>
    <t>87.24</t>
  </si>
  <si>
    <t>Other x-ray of lumbosacral spine</t>
  </si>
  <si>
    <t>87.29</t>
  </si>
  <si>
    <t>Other x-ray of spine</t>
  </si>
  <si>
    <t>87.31</t>
  </si>
  <si>
    <t>Endotracheal bronchogram</t>
  </si>
  <si>
    <t>87.32</t>
  </si>
  <si>
    <t>Other contrast bronchogram</t>
  </si>
  <si>
    <t>87.33</t>
  </si>
  <si>
    <t>Mediastinal pneumogram</t>
  </si>
  <si>
    <t>87.34</t>
  </si>
  <si>
    <t>Intrathoracic lymphangiogram</t>
  </si>
  <si>
    <t>87.35</t>
  </si>
  <si>
    <t>Contrast radiogram of mammary ducts</t>
  </si>
  <si>
    <t>87.36</t>
  </si>
  <si>
    <t>Xerography of breast</t>
  </si>
  <si>
    <t>87.37</t>
  </si>
  <si>
    <t>Other mammography</t>
  </si>
  <si>
    <t>87.38</t>
  </si>
  <si>
    <t>Sinogram of chest wall</t>
  </si>
  <si>
    <t>87.39</t>
  </si>
  <si>
    <t>Other soft tissue x-ray of chest wall</t>
  </si>
  <si>
    <t>87.4</t>
  </si>
  <si>
    <t>Other x-ray of thorax</t>
  </si>
  <si>
    <t>87.41</t>
  </si>
  <si>
    <t>Computerized axial tomography of thorax</t>
  </si>
  <si>
    <t>87.42</t>
  </si>
  <si>
    <t>Other tomography of thorax</t>
  </si>
  <si>
    <t>87.43</t>
  </si>
  <si>
    <t>X-ray of ribs, sternum, and clavicle</t>
  </si>
  <si>
    <t>87.44</t>
  </si>
  <si>
    <t>Routine chest x-ray, so described</t>
  </si>
  <si>
    <t>87.49</t>
  </si>
  <si>
    <t>Other chest x-ray</t>
  </si>
  <si>
    <t>87.51</t>
  </si>
  <si>
    <t>87.52</t>
  </si>
  <si>
    <t>87.54</t>
  </si>
  <si>
    <t>87.59</t>
  </si>
  <si>
    <t>87.61</t>
  </si>
  <si>
    <t>Barium swallow</t>
  </si>
  <si>
    <t>87.62</t>
  </si>
  <si>
    <t>Upper gi series</t>
  </si>
  <si>
    <t>87.63</t>
  </si>
  <si>
    <t>Small bowel series</t>
  </si>
  <si>
    <t>87.64</t>
  </si>
  <si>
    <t>Lower gi series</t>
  </si>
  <si>
    <t>87.65</t>
  </si>
  <si>
    <t>Other x-ray of intestine</t>
  </si>
  <si>
    <t>87.66</t>
  </si>
  <si>
    <t>87.69</t>
  </si>
  <si>
    <t>Other digestive tract x-ray</t>
  </si>
  <si>
    <t>87.71</t>
  </si>
  <si>
    <t>Computerized axial tomography of kidney</t>
  </si>
  <si>
    <t>87.72</t>
  </si>
  <si>
    <t>Other nephrotomogram</t>
  </si>
  <si>
    <t>87.73</t>
  </si>
  <si>
    <t>Intravenous pyelogram</t>
  </si>
  <si>
    <t>87.74</t>
  </si>
  <si>
    <t>Retrograde pyelogram</t>
  </si>
  <si>
    <t>87.75</t>
  </si>
  <si>
    <t>Percutaneous pyelogram</t>
  </si>
  <si>
    <t>87.76</t>
  </si>
  <si>
    <t>Retrograde cystourethrogram</t>
  </si>
  <si>
    <t>87.77</t>
  </si>
  <si>
    <t>Other cystogram</t>
  </si>
  <si>
    <t>87.78</t>
  </si>
  <si>
    <t>Ileal conduitogram</t>
  </si>
  <si>
    <t>87.79</t>
  </si>
  <si>
    <t>Other x-ray of the urinary system</t>
  </si>
  <si>
    <t>87.81</t>
  </si>
  <si>
    <t>X-ray of gravid uterus</t>
  </si>
  <si>
    <t>87.82</t>
  </si>
  <si>
    <t>Gas contrast hysterosalpingogram</t>
  </si>
  <si>
    <t>87.83</t>
  </si>
  <si>
    <t>Opaque dye contrast hysterosalpingogram</t>
  </si>
  <si>
    <t>87.84</t>
  </si>
  <si>
    <t>Percutaneous hysterogram</t>
  </si>
  <si>
    <t>87.85</t>
  </si>
  <si>
    <t>Other x-ray of fallopian tubes and uterus</t>
  </si>
  <si>
    <t>87.89</t>
  </si>
  <si>
    <t>Other x-ray of female genital organs</t>
  </si>
  <si>
    <t>87.9</t>
  </si>
  <si>
    <t>X-ray of male genital organs</t>
  </si>
  <si>
    <t>87.91</t>
  </si>
  <si>
    <t>Contrast seminal vesiculogram</t>
  </si>
  <si>
    <t>87.92</t>
  </si>
  <si>
    <t>Other x-ray of prostate and seminal vesicles</t>
  </si>
  <si>
    <t>87.93</t>
  </si>
  <si>
    <t>Contrast epididymogram</t>
  </si>
  <si>
    <t>87.94</t>
  </si>
  <si>
    <t>Contrast vasogram</t>
  </si>
  <si>
    <t>87.95</t>
  </si>
  <si>
    <t>Other x-ray of epididymis and vas deferens</t>
  </si>
  <si>
    <t>87.99</t>
  </si>
  <si>
    <t>Other x-ray of male genital organs</t>
  </si>
  <si>
    <t>88.01</t>
  </si>
  <si>
    <t>88.02</t>
  </si>
  <si>
    <t>88.03</t>
  </si>
  <si>
    <t>Sinogram of abdominal wall</t>
  </si>
  <si>
    <t>88.04</t>
  </si>
  <si>
    <t>88.09</t>
  </si>
  <si>
    <t>Other soft tissue x-ray of abdominal wall</t>
  </si>
  <si>
    <t>88.11</t>
  </si>
  <si>
    <t>Pelvic opaque dye contrast radiography</t>
  </si>
  <si>
    <t>88.12</t>
  </si>
  <si>
    <t>Pelvic gas contrast radiography</t>
  </si>
  <si>
    <t>88.13</t>
  </si>
  <si>
    <t>Other peritoneal pneumogram</t>
  </si>
  <si>
    <t>88.14</t>
  </si>
  <si>
    <t>Retroperitoneal fistulogram</t>
  </si>
  <si>
    <t>88.15</t>
  </si>
  <si>
    <t>Retroperitoneal pneumogram</t>
  </si>
  <si>
    <t>88.16</t>
  </si>
  <si>
    <t>Other retroperitoneal x-ray</t>
  </si>
  <si>
    <t>88.19</t>
  </si>
  <si>
    <t>Other x-ray of abdomen</t>
  </si>
  <si>
    <t>88.21</t>
  </si>
  <si>
    <t>Skeletal x-ray of shoulder and upper arm</t>
  </si>
  <si>
    <t>88.22</t>
  </si>
  <si>
    <t>Skeletal x-ray of elbow and forearm</t>
  </si>
  <si>
    <t>88.23</t>
  </si>
  <si>
    <t>Skeletal x-ray of wrist and hand</t>
  </si>
  <si>
    <t>88.24</t>
  </si>
  <si>
    <t>Skeletal x-ray of upper limb, not otherwise specified</t>
  </si>
  <si>
    <t>88.25</t>
  </si>
  <si>
    <t>Pelvimetry</t>
  </si>
  <si>
    <t>88.26</t>
  </si>
  <si>
    <t>Other skeletal x-ray of pelvis and hip</t>
  </si>
  <si>
    <t>88.27</t>
  </si>
  <si>
    <t>Skeletal x-ray of thigh, knee, and lower leg</t>
  </si>
  <si>
    <t>88.28</t>
  </si>
  <si>
    <t>Skeletal x-ray of ankle and foot</t>
  </si>
  <si>
    <t>88.29</t>
  </si>
  <si>
    <t>Skeletal x-ray of lower limb, not otherwise specified</t>
  </si>
  <si>
    <t>88.31</t>
  </si>
  <si>
    <t>Skeletal series</t>
  </si>
  <si>
    <t>88.32</t>
  </si>
  <si>
    <t>Contrast arthrogram</t>
  </si>
  <si>
    <t>88.33</t>
  </si>
  <si>
    <t>Other skeletal x-ray</t>
  </si>
  <si>
    <t>88.34</t>
  </si>
  <si>
    <t>Lymphangiogram of upper limb</t>
  </si>
  <si>
    <t>88.35</t>
  </si>
  <si>
    <t>Other soft tissue x-ray of upper limb</t>
  </si>
  <si>
    <t>88.36</t>
  </si>
  <si>
    <t>Lymphangiogram of lower limb</t>
  </si>
  <si>
    <t>88.37</t>
  </si>
  <si>
    <t>Other soft tissue x-ray of lower limb</t>
  </si>
  <si>
    <t>88.38</t>
  </si>
  <si>
    <t>Other computerized axial tomography</t>
  </si>
  <si>
    <t>88.380</t>
  </si>
  <si>
    <t>CT simulator 3D (IM)</t>
  </si>
  <si>
    <t>88.381</t>
  </si>
  <si>
    <t>CT simulator: Intensity-Modulated Radiotherapy (IMRT)/Volumetric Modulated Arc Therapy (VMAT) (IM)</t>
  </si>
  <si>
    <t>88.382</t>
  </si>
  <si>
    <t>CT simulator: stereotactic (IM)</t>
  </si>
  <si>
    <t>88.383</t>
  </si>
  <si>
    <t>CT simulator 4D (IM)</t>
  </si>
  <si>
    <t>88.384</t>
  </si>
  <si>
    <t>CT simulator: Deep Inspiration Breath Hold (DIBH) (IM)</t>
  </si>
  <si>
    <t>88.39</t>
  </si>
  <si>
    <t>X-ray, other and unspecified</t>
  </si>
  <si>
    <t>88.390</t>
  </si>
  <si>
    <t>Conventional simulator (IM)</t>
  </si>
  <si>
    <t>88.40</t>
  </si>
  <si>
    <t>Arteriography using contrast material, unspecified site</t>
  </si>
  <si>
    <t>88.41</t>
  </si>
  <si>
    <t>Arteriography of cerebral arteries</t>
  </si>
  <si>
    <t>88.42</t>
  </si>
  <si>
    <t>Aortography</t>
  </si>
  <si>
    <t>88.43</t>
  </si>
  <si>
    <t>Arteriography of pulmonary arteries</t>
  </si>
  <si>
    <t>88.44</t>
  </si>
  <si>
    <t>Arteriography of other intrathoracic vessels</t>
  </si>
  <si>
    <t>88.45</t>
  </si>
  <si>
    <t>Arteriography of renal arteries</t>
  </si>
  <si>
    <t>88.46</t>
  </si>
  <si>
    <t>Arteriography of placenta</t>
  </si>
  <si>
    <t>88.47</t>
  </si>
  <si>
    <t>88.48</t>
  </si>
  <si>
    <t>Arteriography of femoral and other lower extremity arteries</t>
  </si>
  <si>
    <t>88.49</t>
  </si>
  <si>
    <t>Arteriography of other specified sites</t>
  </si>
  <si>
    <t>88.50</t>
  </si>
  <si>
    <t>Angiocardiography, not otherwise specified</t>
  </si>
  <si>
    <t>88.51</t>
  </si>
  <si>
    <t>Angiocardiography of venae cavae</t>
  </si>
  <si>
    <t>88.52</t>
  </si>
  <si>
    <t>Angiocardiography of right heart structures</t>
  </si>
  <si>
    <t>88.53</t>
  </si>
  <si>
    <t>Angiocardiography of left heart structures</t>
  </si>
  <si>
    <t>88.54</t>
  </si>
  <si>
    <t>Combined right and left heart angiocardiography</t>
  </si>
  <si>
    <t>88.55</t>
  </si>
  <si>
    <t>Coronary arteriography using a single catheter</t>
  </si>
  <si>
    <t>88.56</t>
  </si>
  <si>
    <t>Coronary arteriography using two catheters</t>
  </si>
  <si>
    <t>88.57</t>
  </si>
  <si>
    <t>Other and unspecified coronary arteriography</t>
  </si>
  <si>
    <t>88.59</t>
  </si>
  <si>
    <t>Intra-operative coronary fluorescence vascular angiography</t>
  </si>
  <si>
    <t>88.60</t>
  </si>
  <si>
    <t>Phlebography using contrast material, unspecified site</t>
  </si>
  <si>
    <t>88.61</t>
  </si>
  <si>
    <t>Phlebography of veins of head and neck using contrast material</t>
  </si>
  <si>
    <t>88.62</t>
  </si>
  <si>
    <t>Phlebography of pulmonary veins using contrast material</t>
  </si>
  <si>
    <t>88.63</t>
  </si>
  <si>
    <t>Phlebography of other intrathoracic veins using contrast material</t>
  </si>
  <si>
    <t>88.64</t>
  </si>
  <si>
    <t>88.65</t>
  </si>
  <si>
    <t>Phlebography of other intra-abdominal veins using contrast material</t>
  </si>
  <si>
    <t>88.66</t>
  </si>
  <si>
    <t>Phlebography of femoral and other lower extremity veins using contrast material</t>
  </si>
  <si>
    <t>88.67</t>
  </si>
  <si>
    <t>Phlebography of other specified sites using contrast material</t>
  </si>
  <si>
    <t>88.68</t>
  </si>
  <si>
    <t>Impedance phlebography</t>
  </si>
  <si>
    <t>88.70</t>
  </si>
  <si>
    <t>Videourodynamic (IM)</t>
  </si>
  <si>
    <t>88.71</t>
  </si>
  <si>
    <t>Diagnostic ultrasound of head and neck</t>
  </si>
  <si>
    <t>88.710</t>
  </si>
  <si>
    <t>Transcranial doppler (IM)</t>
  </si>
  <si>
    <t>88.711</t>
  </si>
  <si>
    <t>Carotid doppler (IM)</t>
  </si>
  <si>
    <t>88.72</t>
  </si>
  <si>
    <t>Diagnostic ultrasound of heart</t>
  </si>
  <si>
    <t>88.720</t>
  </si>
  <si>
    <t>Transesophageal echocardiography (TEE) (IM)</t>
  </si>
  <si>
    <t>88.721</t>
  </si>
  <si>
    <t>Diagnostic doppler ultrasound of heart (IM)</t>
  </si>
  <si>
    <t>88.73</t>
  </si>
  <si>
    <t>Diagnostic ultrasound of other sites of thorax</t>
  </si>
  <si>
    <t>88.730</t>
  </si>
  <si>
    <t>Diagnostic doppler ultrasound of other sites of thorax (IM)</t>
  </si>
  <si>
    <t>88.74</t>
  </si>
  <si>
    <t>88.75</t>
  </si>
  <si>
    <t>Diagnostic ultrasound of urinary system</t>
  </si>
  <si>
    <t>88.76</t>
  </si>
  <si>
    <t>Diagnostic ultrasound of abdomen and retroperitoneum</t>
  </si>
  <si>
    <t>88.760</t>
  </si>
  <si>
    <t>Doppler scrotal ultrasound (IM)</t>
  </si>
  <si>
    <t>88.761</t>
  </si>
  <si>
    <t>Transrectal ultra sound (IM)</t>
  </si>
  <si>
    <t>88.77</t>
  </si>
  <si>
    <t>Diagnostic ultrasound of peripheral vascular system</t>
  </si>
  <si>
    <t>88.770</t>
  </si>
  <si>
    <t>Diagnostic doppler ultrasound of peripheral vascular system (IM)</t>
  </si>
  <si>
    <t>88.78</t>
  </si>
  <si>
    <t>Diagnostic ultrasound of gravid uterus</t>
  </si>
  <si>
    <t>88.79</t>
  </si>
  <si>
    <t>Other diagnostic ultrasound</t>
  </si>
  <si>
    <t>88.790</t>
  </si>
  <si>
    <t>Diagnostic doppler ultrasound of breast (IM)</t>
  </si>
  <si>
    <t>88.791</t>
  </si>
  <si>
    <t>Diagnostic elastography ultrasound of breast (IM)</t>
  </si>
  <si>
    <t>88.792</t>
  </si>
  <si>
    <t>Diagnostic grayscale ultrasound of breast (IM)</t>
  </si>
  <si>
    <t>88.793</t>
  </si>
  <si>
    <t>Saline infusion sonography (IM)</t>
  </si>
  <si>
    <t>88.81</t>
  </si>
  <si>
    <t>Cerebral thermography</t>
  </si>
  <si>
    <t>88.82</t>
  </si>
  <si>
    <t>Ocular thermography</t>
  </si>
  <si>
    <t>88.83</t>
  </si>
  <si>
    <t>Bone thermography</t>
  </si>
  <si>
    <t>88.85</t>
  </si>
  <si>
    <t>Breast thermography</t>
  </si>
  <si>
    <t>88.86</t>
  </si>
  <si>
    <t>Blood vessel thermography</t>
  </si>
  <si>
    <t>88.89</t>
  </si>
  <si>
    <t>Thermography of other sites</t>
  </si>
  <si>
    <t>88.90</t>
  </si>
  <si>
    <t>Diagnostic imaging, not elsewhere classified</t>
  </si>
  <si>
    <t>88.91</t>
  </si>
  <si>
    <t>Magnetic resonance imaging of brain and brain stem</t>
  </si>
  <si>
    <t>88.92</t>
  </si>
  <si>
    <t>Magnetic resonance imaging of chest and myocardium</t>
  </si>
  <si>
    <t>88.93</t>
  </si>
  <si>
    <t>Magnetic resonance imaging of spinal canal</t>
  </si>
  <si>
    <t>88.94</t>
  </si>
  <si>
    <t>Magnetic resonance imaging of musculoskeletal</t>
  </si>
  <si>
    <t>88.95</t>
  </si>
  <si>
    <t>Magnetic resonance imaging of pelvis, prostate, and bladder</t>
  </si>
  <si>
    <t>88.96</t>
  </si>
  <si>
    <t>Other intraoperative magnetic resonance imaging</t>
  </si>
  <si>
    <t>88.97</t>
  </si>
  <si>
    <t>88.98</t>
  </si>
  <si>
    <t>Bone mineral density studies</t>
  </si>
  <si>
    <t>89.01</t>
  </si>
  <si>
    <t>Interview and evaluation, described as brief</t>
  </si>
  <si>
    <t>89.02</t>
  </si>
  <si>
    <t>Interview and evaluation, described as limited</t>
  </si>
  <si>
    <t>89.03</t>
  </si>
  <si>
    <t>Interview and evaluation, described as comprehensive</t>
  </si>
  <si>
    <t>89.04</t>
  </si>
  <si>
    <t>Other interview and evaluation</t>
  </si>
  <si>
    <t>89.05</t>
  </si>
  <si>
    <t>Diagnostic interview and evaluation, not otherwise specified</t>
  </si>
  <si>
    <t>89.06</t>
  </si>
  <si>
    <t>Consultation, described as limited</t>
  </si>
  <si>
    <t>89.07</t>
  </si>
  <si>
    <t>Consultation, described as comprehensive</t>
  </si>
  <si>
    <t>89.070</t>
  </si>
  <si>
    <t>Other Specialist Pre-operative Consultation (IM)</t>
  </si>
  <si>
    <t>89.071</t>
  </si>
  <si>
    <t>Other Specialist Consultation (IM)</t>
  </si>
  <si>
    <t>89.08</t>
  </si>
  <si>
    <t>Other consultation</t>
  </si>
  <si>
    <t>89.09</t>
  </si>
  <si>
    <t>Consultation, not otherwise specified</t>
  </si>
  <si>
    <t>89.10</t>
  </si>
  <si>
    <t>Intracarotid amobarbital test</t>
  </si>
  <si>
    <t>89.11</t>
  </si>
  <si>
    <t>Tonometry</t>
  </si>
  <si>
    <t>89.12</t>
  </si>
  <si>
    <t>Nasal function study</t>
  </si>
  <si>
    <t>89.13</t>
  </si>
  <si>
    <t>Neurologic examination</t>
  </si>
  <si>
    <t>89.14</t>
  </si>
  <si>
    <t>Electroencephalogram</t>
  </si>
  <si>
    <t>89.15</t>
  </si>
  <si>
    <t>Other nonoperative neurologic function tests</t>
  </si>
  <si>
    <t>89.16</t>
  </si>
  <si>
    <t>Transillumination of newborn skull</t>
  </si>
  <si>
    <t>89.17</t>
  </si>
  <si>
    <t>Polysomnogram</t>
  </si>
  <si>
    <t>89.18</t>
  </si>
  <si>
    <t>Other sleep disorder function tests</t>
  </si>
  <si>
    <t>89.19</t>
  </si>
  <si>
    <t>Video and radio-telemetered electroencephalographic monitoring</t>
  </si>
  <si>
    <t>89.21</t>
  </si>
  <si>
    <t>Urinary manometry</t>
  </si>
  <si>
    <t>89.22</t>
  </si>
  <si>
    <t>Cystometrogram</t>
  </si>
  <si>
    <t>89.23</t>
  </si>
  <si>
    <t>Urethral sphincter electromyogram</t>
  </si>
  <si>
    <t>89.24</t>
  </si>
  <si>
    <t>Uroflowmetry [UFR]</t>
  </si>
  <si>
    <t>89.25</t>
  </si>
  <si>
    <t>Urethral pressure profile [UPP]</t>
  </si>
  <si>
    <t>89.26</t>
  </si>
  <si>
    <t>Gynecological examination</t>
  </si>
  <si>
    <t>89.29</t>
  </si>
  <si>
    <t>Other nonoperative genitourinary system measurements</t>
  </si>
  <si>
    <t>89.31</t>
  </si>
  <si>
    <t>Dental examination</t>
  </si>
  <si>
    <t>89.33</t>
  </si>
  <si>
    <t>Digital examination of enterostomy stoma</t>
  </si>
  <si>
    <t>89.34</t>
  </si>
  <si>
    <t>Digital examination of rectum</t>
  </si>
  <si>
    <t>89.35</t>
  </si>
  <si>
    <t>Transillumination of nasal sinuses</t>
  </si>
  <si>
    <t>89.36</t>
  </si>
  <si>
    <t>Manual examination of breast</t>
  </si>
  <si>
    <t>89.37</t>
  </si>
  <si>
    <t>Vital capacity determination</t>
  </si>
  <si>
    <t>89.370</t>
  </si>
  <si>
    <t>Six minute walking test (IM)</t>
  </si>
  <si>
    <t>89.38</t>
  </si>
  <si>
    <t>Other nonoperative respiratory measurements</t>
  </si>
  <si>
    <t>89.380</t>
  </si>
  <si>
    <t>Cardio pulmonary exercise test (IM)</t>
  </si>
  <si>
    <t>89.381</t>
  </si>
  <si>
    <t>Difusion lung capacity test (IM)</t>
  </si>
  <si>
    <t>89.382</t>
  </si>
  <si>
    <t>Peak expiratory flow rate examination (IM)</t>
  </si>
  <si>
    <t>89.383</t>
  </si>
  <si>
    <t>Bronchodilator (reversibility) examination (IM)</t>
  </si>
  <si>
    <t>89.385</t>
  </si>
  <si>
    <t>Residual lung volume examination (IM)</t>
  </si>
  <si>
    <t>89.39</t>
  </si>
  <si>
    <t>Other nonoperative measurements and examinations</t>
  </si>
  <si>
    <t>89.390</t>
  </si>
  <si>
    <t>Bronchial provocation test (IM)</t>
  </si>
  <si>
    <t>89.391</t>
  </si>
  <si>
    <t>Exhaled substance breath test (IM)</t>
  </si>
  <si>
    <t>89.41</t>
  </si>
  <si>
    <t>Cardiovascular stress test using treadmill</t>
  </si>
  <si>
    <t>89.42</t>
  </si>
  <si>
    <t>Masters' two-step stress test</t>
  </si>
  <si>
    <t>89.43</t>
  </si>
  <si>
    <t>Cardiovascular stress test using bicycle ergometer</t>
  </si>
  <si>
    <t>89.44</t>
  </si>
  <si>
    <t>Other cardiovascular stress test</t>
  </si>
  <si>
    <t>89.45</t>
  </si>
  <si>
    <t>Artificial pacemaker rate check</t>
  </si>
  <si>
    <t>89.46</t>
  </si>
  <si>
    <t>Artificial pacemaker artifact wave form check</t>
  </si>
  <si>
    <t>89.47</t>
  </si>
  <si>
    <t>Artificial pacemaker electrode impedance check</t>
  </si>
  <si>
    <t>89.48</t>
  </si>
  <si>
    <t>Artificial pacemaker voltage or amperage threshold check</t>
  </si>
  <si>
    <t>89.49</t>
  </si>
  <si>
    <t>Automatic implantable cardioverter/defibrillator (AICD) check</t>
  </si>
  <si>
    <t>89.50</t>
  </si>
  <si>
    <t>Ambulatory cardiac monitoring</t>
  </si>
  <si>
    <t>89.51</t>
  </si>
  <si>
    <t>Rhythm electrocardiogram</t>
  </si>
  <si>
    <t>89.52</t>
  </si>
  <si>
    <t>Electrocardiogram</t>
  </si>
  <si>
    <t>89.53</t>
  </si>
  <si>
    <t>Vectorcardiogram (with ecg)</t>
  </si>
  <si>
    <t>89.54</t>
  </si>
  <si>
    <t>Electrographic monitoring</t>
  </si>
  <si>
    <t>89.55</t>
  </si>
  <si>
    <t>Phonocardiogram with ECG lead</t>
  </si>
  <si>
    <t>89.56</t>
  </si>
  <si>
    <t>Carotid pulse tracing with ECG lead</t>
  </si>
  <si>
    <t>89.57</t>
  </si>
  <si>
    <t>Apexcardiogram (with ECG lead)</t>
  </si>
  <si>
    <t>89.58</t>
  </si>
  <si>
    <t>Plethysmogram</t>
  </si>
  <si>
    <t>89.59</t>
  </si>
  <si>
    <t>Other nonoperative cardiac and vascular measurements</t>
  </si>
  <si>
    <t>89.60</t>
  </si>
  <si>
    <t>Continuous intra-arterial blood gas monitoring</t>
  </si>
  <si>
    <t>89.61</t>
  </si>
  <si>
    <t>Systemic arterial pressure monitoring</t>
  </si>
  <si>
    <t>89.62</t>
  </si>
  <si>
    <t>Central venous pressure monitoring</t>
  </si>
  <si>
    <t>89.63</t>
  </si>
  <si>
    <t>Pulmonary artery pressure monitoring</t>
  </si>
  <si>
    <t>89.64</t>
  </si>
  <si>
    <t>Pulmonary artery wedge monitoring</t>
  </si>
  <si>
    <t>89.65</t>
  </si>
  <si>
    <t>Measurement of systemic arterial blood gases</t>
  </si>
  <si>
    <t>89.66</t>
  </si>
  <si>
    <t>Measurement of mixed venous blood gases</t>
  </si>
  <si>
    <t>89.67</t>
  </si>
  <si>
    <t>Monitoring of cardiac output by oxygen consumption technique</t>
  </si>
  <si>
    <t>89.68</t>
  </si>
  <si>
    <t>Monitoring of cardiac output by other technique</t>
  </si>
  <si>
    <t>89.69</t>
  </si>
  <si>
    <t>Monitoring of coronary blood flow</t>
  </si>
  <si>
    <t>89.7</t>
  </si>
  <si>
    <t>General physical examination</t>
  </si>
  <si>
    <t>89.8</t>
  </si>
  <si>
    <t>Autopsy</t>
  </si>
  <si>
    <t>90.01</t>
  </si>
  <si>
    <t>Microscopic examination of specimen from nervous system and of spinal fluid, bacterial smear</t>
  </si>
  <si>
    <t>90.02</t>
  </si>
  <si>
    <t>Microscopic examination of specimen from nervous system and of spinal fluid, culture</t>
  </si>
  <si>
    <t>90.03</t>
  </si>
  <si>
    <t>Microscopic examination of specimen from nervous system and of spinal fluid, culture and sensitivity</t>
  </si>
  <si>
    <t>90.04</t>
  </si>
  <si>
    <t>Microscopic examination of specimen from nervous system and of spinal fluid, parasitology</t>
  </si>
  <si>
    <t>90.040</t>
  </si>
  <si>
    <t>Microscopic examination of specimen from nervous system and of spinal fluid, parasitology culture and others (IM)</t>
  </si>
  <si>
    <t>90.041</t>
  </si>
  <si>
    <t>Parasite and fungal serology / molecular examination of specimen from nervous system and of spina fluid, (IM)</t>
  </si>
  <si>
    <t>90.042</t>
  </si>
  <si>
    <t>Microscopic examination of specimen from nervous system and of spinal fluid, fungal culture yeast and susceptibility test (IM)</t>
  </si>
  <si>
    <t>90.043</t>
  </si>
  <si>
    <t>Microscopic examination of specimen from nervous system and of spinal fluid, fungal culture mold and susceptibility test (IM)</t>
  </si>
  <si>
    <t>90.049</t>
  </si>
  <si>
    <t>Other Microscopic examination of specimen from nervous system and of spina fluid, parasitology smear (IM)</t>
  </si>
  <si>
    <t>90.05</t>
  </si>
  <si>
    <t>Microscopic examination of specimen from nervous system and of spinal fluid, toxicology</t>
  </si>
  <si>
    <t>90.06</t>
  </si>
  <si>
    <t>Microscopic examination of specimen from nervous system and of spinal fluid, cell block and Papanicolaou smear</t>
  </si>
  <si>
    <t>90.060</t>
  </si>
  <si>
    <t>Microscopic examination of specimen from nervous system and of spina fluid, cell block (IM)</t>
  </si>
  <si>
    <t>90.0600</t>
  </si>
  <si>
    <t>Microscopic examination of specimen from nervous system and of spinal fluid, Microscopic Immunohistochemistry examination (IM)</t>
  </si>
  <si>
    <t>90.0601</t>
  </si>
  <si>
    <t>Microscopic examination of specimen from nervous system and of spinal fluid, Microscopic Histophatology examination of specimen from biopsy (IM)</t>
  </si>
  <si>
    <t>90.0602</t>
  </si>
  <si>
    <t>Microscopic examination of specimen from nervous system and of spinal fluid, Microscopic Histophatology examination of specimen from debulking (IM)</t>
  </si>
  <si>
    <t>90.061</t>
  </si>
  <si>
    <t>Microscopic examination of specimen from nervous system and of spina fluid, papanicolaou and giemsa smear (IM)</t>
  </si>
  <si>
    <t>90.069</t>
  </si>
  <si>
    <t>Other Microscopic examination of specimen from nervous system and of spina fluid, cell block and papanicolaou smear (IM)</t>
  </si>
  <si>
    <t>90.07</t>
  </si>
  <si>
    <t>Molecular biological test-nervous syst</t>
  </si>
  <si>
    <t>90.08</t>
  </si>
  <si>
    <t>Histopatology-nervous syst</t>
  </si>
  <si>
    <t>90.09</t>
  </si>
  <si>
    <t>Microscopic examination of specimen from nervous system and of spinal fluid, other microscopic examination</t>
  </si>
  <si>
    <t>90.090</t>
  </si>
  <si>
    <t>Microscopic examination of specimen from nervous system and of spinal fluid, Microscopic ISH examination (IM)</t>
  </si>
  <si>
    <t>90.094</t>
  </si>
  <si>
    <t>Microscopic examination of specimen from nervous system and of spinal fluid, Screening for the Human Immunodeficiency Virus (HIV) Infection (IM</t>
  </si>
  <si>
    <t>90.098</t>
  </si>
  <si>
    <t>Microscopic examination of specimen from nervous system and of spinal fluid, Other specified microscopic examinations (IM)</t>
  </si>
  <si>
    <t>90.099</t>
  </si>
  <si>
    <t>Other Microscopic examination of specimen from nervous system and of spina fluid (IM)</t>
  </si>
  <si>
    <t>90.11</t>
  </si>
  <si>
    <t>Microscopic examination of specimen from endocrine gland, not elsewhere classified, Bacterial smear</t>
  </si>
  <si>
    <t>90.12</t>
  </si>
  <si>
    <t>Microscopic examination of specimen from endocrine gland, not elsewhere classified, Culture</t>
  </si>
  <si>
    <t>90.13</t>
  </si>
  <si>
    <t>Microscopic examination of specimen from endocrine gland, not elsewhere classified, Culture and sensitivity</t>
  </si>
  <si>
    <t>90.14</t>
  </si>
  <si>
    <t>Microscopic examination of specimen from endocrine gland, not elsewhere classified, Parasitology</t>
  </si>
  <si>
    <t>90.149</t>
  </si>
  <si>
    <t>Other Microscopic examination of specimen from endocrine gland, not elsewhere classified, parasitology smear (IM)</t>
  </si>
  <si>
    <t>90.15</t>
  </si>
  <si>
    <t>Microscopic examination of specimen from endocrine gland, not elsewhere classified, Toxicology</t>
  </si>
  <si>
    <t>90.16</t>
  </si>
  <si>
    <t>Microscopic examination of specimen from endocrine gland, not elsewhere classified, Cell block and papanicolaou smear</t>
  </si>
  <si>
    <t>90.160</t>
  </si>
  <si>
    <t>Microscopic examination of specimen from endocrine gland, not elsewhere classified, cell block (IM)</t>
  </si>
  <si>
    <t>90.1600</t>
  </si>
  <si>
    <t>Microscopic examination of specimen from endocrine gland, not elsewhere classified, Microscopic Immunohistochemistry examination (IM)</t>
  </si>
  <si>
    <t>90.1601</t>
  </si>
  <si>
    <t>Microscopic examination of specimen from endocrine gland, not elsewhere classified, Microscopic Histophatology examination of specimen from biopsy (IM)</t>
  </si>
  <si>
    <t>90.1602</t>
  </si>
  <si>
    <t>Microscopic examination of specimen from endocrine gland, not elsewhere classified, Microscopic Histophatology examination of specimen from debulking (IM)</t>
  </si>
  <si>
    <t>90.1603</t>
  </si>
  <si>
    <t>Microscopic examination of specimen from endocrine gland, not elsewhere classified, Microscopic Histochemistry examination (IM)</t>
  </si>
  <si>
    <t>90.161</t>
  </si>
  <si>
    <t>Microscopic examination of specimen from endocrine gland, not elsewhere classified, papanicolaou smear and giemsa smear (IM)</t>
  </si>
  <si>
    <t>90.169</t>
  </si>
  <si>
    <t>Other Microscopic examination of specimen from endocrine gland, not elsewhere classified, cell block and papanicolaou smear (IM)</t>
  </si>
  <si>
    <t>90.17</t>
  </si>
  <si>
    <t>Molecular biological test-endocrine</t>
  </si>
  <si>
    <t>90.18</t>
  </si>
  <si>
    <t>Histopatology-endocrine</t>
  </si>
  <si>
    <t>90.19</t>
  </si>
  <si>
    <t>Microscopic examination of specimen from endocrine gland, not elsewhere classified, Other microscopic examination</t>
  </si>
  <si>
    <t>90.190</t>
  </si>
  <si>
    <t>Microscopic examination of specimen from endocrine gland, not elsewhere classified, Microscopic ISH examination (IM)</t>
  </si>
  <si>
    <t>90.192</t>
  </si>
  <si>
    <t>Microscopic examination of specimen from endocrine gland, not elsewhere classified, Microscopic FISH examination (IM)</t>
  </si>
  <si>
    <t>90.195</t>
  </si>
  <si>
    <t>Microscopic examination of specimen from endocrine gland, not elsewhere classified, Prognostic Monitoring for the Human Immunodeficiency Virus (HIV) (IM)</t>
  </si>
  <si>
    <t>90.198</t>
  </si>
  <si>
    <t>Microscopic examination of specimen from endocrine gland, not elsewhere classified, Other specified microscopic examinations (IM)</t>
  </si>
  <si>
    <t>90.199</t>
  </si>
  <si>
    <t>Other Microscopic examination of specimen from endocrine gland, not elsewhere classified (IM)</t>
  </si>
  <si>
    <t>90.21</t>
  </si>
  <si>
    <t>Microscopic examination of specimen from eye, Bacterial smear</t>
  </si>
  <si>
    <t>90.22</t>
  </si>
  <si>
    <t>Microscopic examination of specimen from eye, Culture</t>
  </si>
  <si>
    <t>90.23</t>
  </si>
  <si>
    <t>Microscopic examination of specimen from eye, Culture and sensitivity</t>
  </si>
  <si>
    <t>90.24</t>
  </si>
  <si>
    <t>Microscopic examination of specimen from eye, Parasitology</t>
  </si>
  <si>
    <t>90.240</t>
  </si>
  <si>
    <t>Microscopic examination of specimen from eye, parasitology culture and others (IM)</t>
  </si>
  <si>
    <t>90.25</t>
  </si>
  <si>
    <t>Microscopic examination of specimen from eye, Toxicology</t>
  </si>
  <si>
    <t>90.26</t>
  </si>
  <si>
    <t>Microscopic examination of specimen from eye, Cell block and papanicolaou smear</t>
  </si>
  <si>
    <t>90.260</t>
  </si>
  <si>
    <t>Microscopic examination of specimen from eye, cell block (IM)</t>
  </si>
  <si>
    <t>90.2601</t>
  </si>
  <si>
    <t>Microscopic examination of specimen from eye, Microscopic Histophatology examination of specimen from biopsy (IM)</t>
  </si>
  <si>
    <t>90.2602</t>
  </si>
  <si>
    <t>Microscopic examination of specimen from eye, Microscopic Histophatology examination of specimen from debulking (IM)</t>
  </si>
  <si>
    <t>90.269</t>
  </si>
  <si>
    <t>Other Microscopic examination of specimen from eye, cell block and papanicolaou smear (IM)</t>
  </si>
  <si>
    <t>90.28</t>
  </si>
  <si>
    <t>Histopatology-eye</t>
  </si>
  <si>
    <t>90.29</t>
  </si>
  <si>
    <t>Microscopic examination of specimen from eye, Other microscopic examination</t>
  </si>
  <si>
    <t>90.290</t>
  </si>
  <si>
    <t>Microscopic examination of specimen from eye, Microscopic ISH examination (IM</t>
  </si>
  <si>
    <t>90.291</t>
  </si>
  <si>
    <t>Microscopic examination of specimen from eye, Microscopic CISH examination (IM)</t>
  </si>
  <si>
    <t>90.298</t>
  </si>
  <si>
    <t>Microscopic examination of specimen from eye, Other specified microscopic examinations (IM)</t>
  </si>
  <si>
    <t>90.299</t>
  </si>
  <si>
    <t>Other Microscopic examination of specimen from eye (IM)</t>
  </si>
  <si>
    <t>90.31</t>
  </si>
  <si>
    <t>Microscopic examination of specimen from ear, nose, throat, and larynx, Bacterial smear</t>
  </si>
  <si>
    <t>90.32</t>
  </si>
  <si>
    <t>Microscopic examination of specimen from ear, nose, throat, and larynx, Culture</t>
  </si>
  <si>
    <t>90.33</t>
  </si>
  <si>
    <t>Microscopic examination of specimen from ear, nose, throat, and larynx, Culture and sensitivity</t>
  </si>
  <si>
    <t>90.34</t>
  </si>
  <si>
    <t>Microscopic examination of specimen from ear, nose, throat, and larynx, Parasitology</t>
  </si>
  <si>
    <t>90.340</t>
  </si>
  <si>
    <t>Microscopic examination of specimen from ear, nose, throat, and larynx, parasitology culture and others (IM)</t>
  </si>
  <si>
    <t>90.341</t>
  </si>
  <si>
    <t>Parasite and fungal serology / molecular examination of specimen from ear, nose, throat, and larynx (IM)</t>
  </si>
  <si>
    <t>90.342</t>
  </si>
  <si>
    <t>Microscopic examination of specimen from ear, nose, throat, and larynx, fungal culture yeast and susceptibility (IM)</t>
  </si>
  <si>
    <t>90.349</t>
  </si>
  <si>
    <t>Other Microscopic examination of specimen from ear, nose, throat, and larynx, parasitology smear (IM)</t>
  </si>
  <si>
    <t>90.35</t>
  </si>
  <si>
    <t>Microscopic examination of specimen from ear, nose, throat, and larynx, Toxicology</t>
  </si>
  <si>
    <t>90.36</t>
  </si>
  <si>
    <t>Microscopic examination of specimen from ear, nose, throat, and larynx, Cell block and papanicolaou smear</t>
  </si>
  <si>
    <t>90.360</t>
  </si>
  <si>
    <t>Microscopic examination of specimen from ear, nose, throat, and larynx, cell block (IM)</t>
  </si>
  <si>
    <t>90.3600</t>
  </si>
  <si>
    <t>Microscopic examination of specimen from ear, nose, throat, and larynx Microscopic Immunohistochemistry examination (IM)</t>
  </si>
  <si>
    <t>90.3601</t>
  </si>
  <si>
    <t>Microscopic examination of specimen from ear, nose, throat, and larynx Microscopic Histophatology examination of specimen from biopsy (IM)</t>
  </si>
  <si>
    <t>90.3602</t>
  </si>
  <si>
    <t>Microscopic examination of specimen from ear, nose, throat, and larynx Microscopic Histophatology examination of specimen from debulking (IM)</t>
  </si>
  <si>
    <t>90.361</t>
  </si>
  <si>
    <t>Microscopic examination of specimen from ear, nose, throat, and larynx, papanicolaou smear and giemsa smear (IM)</t>
  </si>
  <si>
    <t>90.369</t>
  </si>
  <si>
    <t>Other Microscopic examination of specimen from ear, nose, throat, and larynx, cell block and papanicolaou smear (IM)</t>
  </si>
  <si>
    <t>90.38</t>
  </si>
  <si>
    <t>Histopatology-larynx</t>
  </si>
  <si>
    <t>P16AK</t>
  </si>
  <si>
    <t>Peritoneal Adhesiolysis</t>
  </si>
  <si>
    <t>90.39</t>
  </si>
  <si>
    <t>Microscopic examination of specimen from ear, nose, throat, and larynx, Other microscopic examination</t>
  </si>
  <si>
    <t>90.390</t>
  </si>
  <si>
    <t>Microscopic examination of specimen from ear, nose, throat, and larynx Microscopic ISH examination (IM)</t>
  </si>
  <si>
    <t>90.391</t>
  </si>
  <si>
    <t>Microscopic examination of specimen from ear, nose, throat, and larynx Microscopic CISH examination (IM)</t>
  </si>
  <si>
    <t>90.392</t>
  </si>
  <si>
    <t>Microscopic examination of specimen from ear, nose, throat, and larynx Microscopic FISH examination (IM)</t>
  </si>
  <si>
    <t>90.393</t>
  </si>
  <si>
    <t>Microscopic examination of specimen from ear, nose, throat, and larynx Microscopic FCR examination (IM)</t>
  </si>
  <si>
    <t>90.398</t>
  </si>
  <si>
    <t>Microscopic examination of specimen from ear, nose, throat, and larynx Other specified microscopic examinations (IM)</t>
  </si>
  <si>
    <t>90.399</t>
  </si>
  <si>
    <t>Other Microscopic examination of specimen from ear, nose, throat, and larynx (IM)</t>
  </si>
  <si>
    <t>90.41</t>
  </si>
  <si>
    <t>Microscopic examination of specimen from trachea, bronchus, pleura, lung, and other thoracic specimen, and of sputum, bacterial smear</t>
  </si>
  <si>
    <t>90.42</t>
  </si>
  <si>
    <t>Microscopic examination of specimen from trachea, bronchus, pleura, lung, and other thoracic specimen, and of sputum, culture</t>
  </si>
  <si>
    <t>90.43</t>
  </si>
  <si>
    <t>Microscopic examination of specimen from trachea, bronchus, pleura, lung, and other thoracic specimen, and of sputum, culture and sensitivity</t>
  </si>
  <si>
    <t>90.44</t>
  </si>
  <si>
    <t>Microscopic examination of specimen from trachea, bronchus, pleura, lung, and other thoracic specimen, and of sputum, parasitology</t>
  </si>
  <si>
    <t>90.440</t>
  </si>
  <si>
    <t>Microscopic examination of specimen from trachea, bronchus, pleura, lung, and other thoracic specimen, and of sputum, parasitology culture and others (IM)</t>
  </si>
  <si>
    <t>90.441</t>
  </si>
  <si>
    <t>Parasite and fungal serology / molecular examination of specimen from trachea, bronchus, pleura, lung, and other thoracic specimen, and of sputum (IM)</t>
  </si>
  <si>
    <t>90.442</t>
  </si>
  <si>
    <t>Microscopic examination of specimen from trachea, bronchus, pleura, lung, and other thoracic specimen, and of sputum, fungal culture yeast and susceptibility (IM)</t>
  </si>
  <si>
    <t>90.443</t>
  </si>
  <si>
    <t>Microscopic examination of specimen from trachea, bronchus, pleura, lung, and other thoracic specimen, and of sputum, fungal culture mold and susceptibility (IM)</t>
  </si>
  <si>
    <t>90.449</t>
  </si>
  <si>
    <t>Other Microscopic examination of specimen from trachea, bronchus, pleura ,lung, and other thoracic specimen, and of sputum, parasitology smear (IM)</t>
  </si>
  <si>
    <t>90.45</t>
  </si>
  <si>
    <t>Microscopic examination of specimen from trachea, bronchus, pleura, lung, and other thoracic specimen, and of sputum, toxicology</t>
  </si>
  <si>
    <t>90.46</t>
  </si>
  <si>
    <t>Microscopic examination of specimen from trachea, bronchus, pleura, lung, and other thoracic specimen, and of sputum, cell block and Papanicolaou smear</t>
  </si>
  <si>
    <t>90.460</t>
  </si>
  <si>
    <t>Microscopic examination of specimen from trachea, bronchus, pleura, lung, and other thoracic specimen, and of sputum, cell block (IM)</t>
  </si>
  <si>
    <t>90.4600</t>
  </si>
  <si>
    <t>Microscopic examination of specimen from trachea, bronchus, pleura, lung, and other thoracic specimen, and of sputum, Microscopic Immunohistochemistry examination (IM)</t>
  </si>
  <si>
    <t>90.4601</t>
  </si>
  <si>
    <t>Microscopic examination of specimen from trachea, bronchus, pleura, lung, and other thoracic specimen, and of sputum, Microscopic Histophatology examination of specimen from biopsy (IM)</t>
  </si>
  <si>
    <t>90.4602</t>
  </si>
  <si>
    <t>Microscopic examination of specimen from trachea, bronchus, pleura, lung, and other thoracic specimen, and of sputum, Microscopic Histophatology examination of specimen from debulking (IM)</t>
  </si>
  <si>
    <t>90.4603</t>
  </si>
  <si>
    <t>Microscopic examination of specimen from trachea, bronchus, pleura, lung, and other thoracic specimen, and of sputum, Microscopic Histochemistry examination (IM)</t>
  </si>
  <si>
    <t>90.461</t>
  </si>
  <si>
    <t>Microscopic examination of specimen from trachea, bronchus, pleura, lung, and other thoracic specimen, and of sputum, papanicolaou smear and giemsa smear (IM)</t>
  </si>
  <si>
    <t>90.469</t>
  </si>
  <si>
    <t>Other Microscopic examination of specimen from trachea, bronchus, pleura, lung,and other thoracic specimen, and of sputum, cell block and papanicolaou smear (IM)</t>
  </si>
  <si>
    <t>90.47</t>
  </si>
  <si>
    <t>Molecular biological test-resp</t>
  </si>
  <si>
    <t>90.48</t>
  </si>
  <si>
    <t>Histopatology-resp</t>
  </si>
  <si>
    <t>90.49</t>
  </si>
  <si>
    <t>Microscopic examination of specimen from trachea, bronchus, pleura, lung, and other thoracic specimen, and of sputum, other microscopic examination</t>
  </si>
  <si>
    <t>90.490</t>
  </si>
  <si>
    <t>Microscopic examination of specimen from trachea, bronchus, pleura, lung, and other thoracic specimen, and of sputum, Microscopic ISH examination (IM)</t>
  </si>
  <si>
    <t>90.491</t>
  </si>
  <si>
    <t>Microscopic examination of specimen from trachea, bronchus, pleura, lung, and other thoracic specimen, and of sputum, Microscopic CISH examination (IM)</t>
  </si>
  <si>
    <t>90.492</t>
  </si>
  <si>
    <t>Microscopic examination of specimen from trachea, bronchus, pleura, lung, and other thoracic specimen, and of sputum, Microscopic FISH examination (IM)</t>
  </si>
  <si>
    <t>90.493</t>
  </si>
  <si>
    <t>Microscopic examination of specimen from trachea, bronchus, pleura, lung, and other thoracic specimen, and of sputum, Microscopic FCR examination (IM)</t>
  </si>
  <si>
    <t>90.494</t>
  </si>
  <si>
    <t>Microscopic examination of specimen from trachea, bronchus, pleura, lung, and other thoracic specimen, and of sputum, Screening for the Human Immunodeficiency Virus (HIV) Infection (IM)</t>
  </si>
  <si>
    <t>90.495</t>
  </si>
  <si>
    <t>Microscopic examination of specimen from trachea, bronchus, pleura, lung, and other thoracic specimen, and of sputum, Prognostic Monitoring for the Human Immunodeficiency Virus (HIV) (IM)</t>
  </si>
  <si>
    <t>90.498</t>
  </si>
  <si>
    <t>Microscopic examination of specimen from trachea, bronchus, pleura, lung, and other thoracic specimen, and of sputum, Other specified microscopic examinations (IM)</t>
  </si>
  <si>
    <t>90.499</t>
  </si>
  <si>
    <t>Other Microscopic examination of specimen from trachea, bronchus, pleura, lung, and other thoracic specimen, and of sputum (IM)</t>
  </si>
  <si>
    <t>90.51</t>
  </si>
  <si>
    <t>Microscopic examination of blood, Bacterial smear</t>
  </si>
  <si>
    <t>90.52</t>
  </si>
  <si>
    <t>Microscopic examination of blood, Culture</t>
  </si>
  <si>
    <t>90.53</t>
  </si>
  <si>
    <t>Microscopic examination of blood, Culture and sensitivity</t>
  </si>
  <si>
    <t>90.54</t>
  </si>
  <si>
    <t>Microscopic examination of blood, Parasitology</t>
  </si>
  <si>
    <t>90.540</t>
  </si>
  <si>
    <t>Microscopic examination of specimen from blood, parasitology culture and others (IM)</t>
  </si>
  <si>
    <t>90.541</t>
  </si>
  <si>
    <t>Parasite and fungal serology / molecular examination of specimen from blood (IM)</t>
  </si>
  <si>
    <t>90.542</t>
  </si>
  <si>
    <t>Microscopic examination of specimen from blood, fungal culture yeast and susceptibility (IM)</t>
  </si>
  <si>
    <t>90.543</t>
  </si>
  <si>
    <t>Microscopic examination of specimen from blood, fungal culture dimorphic/mold and susceptibility (IM)</t>
  </si>
  <si>
    <t>90.549</t>
  </si>
  <si>
    <t>Other Microscopic examination of blood, parasitology smear (IM)</t>
  </si>
  <si>
    <t>90.55</t>
  </si>
  <si>
    <t>Microscopic examination of blood, toxicology</t>
  </si>
  <si>
    <t>90.56</t>
  </si>
  <si>
    <t>Microscopic examination of blood, Cell block and papanicolaou smear</t>
  </si>
  <si>
    <t>90.560</t>
  </si>
  <si>
    <t>Microscopic examination of specimen from blood, cell block (IM)</t>
  </si>
  <si>
    <t>90.5600</t>
  </si>
  <si>
    <t>Microscopic examination of blood, Microscopic Immunohistochemistry examination (IM)</t>
  </si>
  <si>
    <t>90.5601</t>
  </si>
  <si>
    <t>Microscopic examination of blood, Microscopic Histophatology examination of specimen from biopsy (IM)</t>
  </si>
  <si>
    <t>90.5602</t>
  </si>
  <si>
    <t>Microscopic examination of blood, Microscopic Histophatology examination of specimen from debulking (IM)</t>
  </si>
  <si>
    <t>90.5603</t>
  </si>
  <si>
    <t>Microscopic examination of blood, Microscopic Histochemistry examination (IM)</t>
  </si>
  <si>
    <t>P16AW</t>
  </si>
  <si>
    <t>Major Anal and Stomal Procedures</t>
  </si>
  <si>
    <t>90.561</t>
  </si>
  <si>
    <t>Microscopic examination of specimen from blood, papanicolaou smear and giemsa smear (IM)</t>
  </si>
  <si>
    <t>90.569</t>
  </si>
  <si>
    <t>Other Microscopic examination of specimen from blood, cell block and papanicolaou smear (IM)</t>
  </si>
  <si>
    <t>90.57</t>
  </si>
  <si>
    <t>Microscopic examination of blood, Molecular biological test (IM) or Cythopathologic (IM)</t>
  </si>
  <si>
    <t>90.58</t>
  </si>
  <si>
    <t>Histopatology-blood</t>
  </si>
  <si>
    <t>90.59</t>
  </si>
  <si>
    <t>Microscopic examination of blood, Other microscopic examination</t>
  </si>
  <si>
    <t>90.590</t>
  </si>
  <si>
    <t>Microscopic examination of blood, Microscopic ISH examination (IM)</t>
  </si>
  <si>
    <t>90.591</t>
  </si>
  <si>
    <t>Microscopic examination of blood, Microscopic CISH examination (IM)</t>
  </si>
  <si>
    <t>90.592</t>
  </si>
  <si>
    <t>Microscopic examination of blood, Microscopic FISH examination (IM)</t>
  </si>
  <si>
    <t>90.593</t>
  </si>
  <si>
    <t>Microscopic examination of blood, Microscopic FCR examination (IM)</t>
  </si>
  <si>
    <t>90.594</t>
  </si>
  <si>
    <t>Microscopic examination of blood, Screening for the Human Immunodeficiency Virus (HIV) Infection (IM)</t>
  </si>
  <si>
    <t>90.595</t>
  </si>
  <si>
    <t>Microscopic examination of blood, Prognostic Monitoring for the Human Immunodeficiency Virus (HIV) (IM)</t>
  </si>
  <si>
    <t>90.598</t>
  </si>
  <si>
    <t>Microscopic examination of blood, Other specified microscopic examinations (IM)</t>
  </si>
  <si>
    <t>90.599</t>
  </si>
  <si>
    <t>Other Microscopic examination of specimen from blood (IM)</t>
  </si>
  <si>
    <t>90.61</t>
  </si>
  <si>
    <t>Microscopic examination of specimen from spleen and of bone marrow, Bacterial smear</t>
  </si>
  <si>
    <t>90.62</t>
  </si>
  <si>
    <t>Microscopic examination of specimen from spleen and of bone marrow, Culture</t>
  </si>
  <si>
    <t>90.63</t>
  </si>
  <si>
    <t>Microscopic examination of specimen from spleen and of bone marrow, Culture and sensitivity</t>
  </si>
  <si>
    <t>90.64</t>
  </si>
  <si>
    <t>Microscopic examination of specimen from spleen and of bone marrow, Parasitology</t>
  </si>
  <si>
    <t>90.649</t>
  </si>
  <si>
    <t>Other Microscopic examination of specimen from spleen and of bone marrow, parasitology smear (IM)</t>
  </si>
  <si>
    <t>90.65</t>
  </si>
  <si>
    <t>Microscopic examination of specimen from spleen and of bone marrow, Toxicology</t>
  </si>
  <si>
    <t>90.66</t>
  </si>
  <si>
    <t>Microscopic examination of specimen from spleen and of bone marrow, Cell block and papanicolaou smear</t>
  </si>
  <si>
    <t>90.660</t>
  </si>
  <si>
    <t>Microscopic examination of specimen from spleen and of bone marrow, cell block (IM)</t>
  </si>
  <si>
    <t>90.6600</t>
  </si>
  <si>
    <t>Microscopic examination of specimen from spleen and of bone marrow, Microscopic Immunohistochemistry examination (IM)</t>
  </si>
  <si>
    <t>90.6601</t>
  </si>
  <si>
    <t>Microscopic examination of specimen from spleen and of bone marrow, Microscopic Histophatology examination of specimen from biopsy (IM)</t>
  </si>
  <si>
    <t>90.6602</t>
  </si>
  <si>
    <t>Microscopic examination of specimen from spleen and of bone marrow, Microscopic Histophatology examination of specimen from debulking (IM)</t>
  </si>
  <si>
    <t>90.6603</t>
  </si>
  <si>
    <t>Microscopic examination of specimen from spleen and of bone marrow, Microscopic Histochemistry examination (IM)</t>
  </si>
  <si>
    <t>90.669</t>
  </si>
  <si>
    <t>Other Microscopic examination of specimen from spleen and of bone marrow, cell block and papanicolaou smear (IM)</t>
  </si>
  <si>
    <t>90.67</t>
  </si>
  <si>
    <t>Molecular biological test/marrow</t>
  </si>
  <si>
    <t>90.68</t>
  </si>
  <si>
    <t>Histopatology/marrow</t>
  </si>
  <si>
    <t>90.69</t>
  </si>
  <si>
    <t>Microscopic examination of specimen from spleen and of bone marrow, Other microscopic examination</t>
  </si>
  <si>
    <t>90.690</t>
  </si>
  <si>
    <t>Microscopic examination of specimen from spleen and of bone marrow, Microscopic ISH examination (IM</t>
  </si>
  <si>
    <t>90.694</t>
  </si>
  <si>
    <t>Microscopic examination of specimen from spleen and of bone marrow, Screening for the Human Immunodeficiency Virus (HIV) Infection (IM)</t>
  </si>
  <si>
    <t>90.698</t>
  </si>
  <si>
    <t>Microscopic examination of specimen from spleen and of bone marrow, Other specified microscopic examinations (IM)</t>
  </si>
  <si>
    <t>90.699</t>
  </si>
  <si>
    <t>Other Microscopic examination of specimen from spleen and of bone marrow (IM)</t>
  </si>
  <si>
    <t>90.71</t>
  </si>
  <si>
    <t>Microscopic examination of specimen from lymph node and of lymph, Bacterial smear</t>
  </si>
  <si>
    <t>90.72</t>
  </si>
  <si>
    <t>Microscopic examination of specimen from lymph node and of lymph, Culture</t>
  </si>
  <si>
    <t>90.73</t>
  </si>
  <si>
    <t>Microscopic examination of specimen from lymph node and of lymph, Culture and sensitivity</t>
  </si>
  <si>
    <t>90.74</t>
  </si>
  <si>
    <t>Microscopic examination of specimen from lymph node and of lymph, Parasitology</t>
  </si>
  <si>
    <t>90.740</t>
  </si>
  <si>
    <t>Microscopic examination of specimen from lymph node and of lymph, parasitology culture and others (IM)</t>
  </si>
  <si>
    <t>90.743</t>
  </si>
  <si>
    <t>Microscopic examination of specimen from lymph node and of lymph, fungal culture dimorphic and susceptibility (IM)</t>
  </si>
  <si>
    <t>90.749</t>
  </si>
  <si>
    <t>Other Microscopic examination of specimen from lymph node and of lymph, parasitology smear (IM)</t>
  </si>
  <si>
    <t>90.75</t>
  </si>
  <si>
    <t>Microscopic examination of specimen from lymph node and of lymph, Toxicology</t>
  </si>
  <si>
    <t>90.76</t>
  </si>
  <si>
    <t>Microscopic examination of specimen from lymph node and of lymph, Cell block and papanicolaou smear</t>
  </si>
  <si>
    <t>90.760</t>
  </si>
  <si>
    <t>Microscopic examination of specimen from lymph node and of lymph, cell block (IM)</t>
  </si>
  <si>
    <t>90.7601</t>
  </si>
  <si>
    <t>Microscopic examination of specimen from lymph node and of lymph, Microscopic Histophatology examination of specimen from biopsy (IM)</t>
  </si>
  <si>
    <t>90.7602</t>
  </si>
  <si>
    <t>Microscopic examination of specimen from lymph node and of lymph, Microscopic Histophatology examination of specimen from debulking (IM)</t>
  </si>
  <si>
    <t>90.769</t>
  </si>
  <si>
    <t>Other Microscopic examination of specimen from lymph node and of lymph, cell block and papanicolaou smear (IM)</t>
  </si>
  <si>
    <t>90.77</t>
  </si>
  <si>
    <t>Molecular biological test-lymph system</t>
  </si>
  <si>
    <t>90.78</t>
  </si>
  <si>
    <t>Histopatology-lymph system</t>
  </si>
  <si>
    <t>90.79</t>
  </si>
  <si>
    <t>Microscopic examination of specimen from lymph node and of lymph, Other microscopic examination</t>
  </si>
  <si>
    <t>90.790</t>
  </si>
  <si>
    <t>Microscopic examination of specimen from lymph node and of lymph, Microscopic ISH examination (IM)</t>
  </si>
  <si>
    <t>90.798</t>
  </si>
  <si>
    <t>Microscopic examination of specimen from lymph node and of lymph, Other specified microscopic examinations (IM)</t>
  </si>
  <si>
    <t>90.799</t>
  </si>
  <si>
    <t>Other Microscopic examination of specimen from lymph node and of lymph (IM)</t>
  </si>
  <si>
    <t>90.81</t>
  </si>
  <si>
    <t>Microscopic examination of specimen from upper gastrointestinal tract and of vomitus, bacterial smear</t>
  </si>
  <si>
    <t>90.82</t>
  </si>
  <si>
    <t>Microscopic examination of specimen from upper gastrointestinal tract and of vomitus, culture</t>
  </si>
  <si>
    <t>90.83</t>
  </si>
  <si>
    <t>Microscopic examination of specimen from upper gastrointestinal tract and of vomitus, culture and sensitivity</t>
  </si>
  <si>
    <t>90.84</t>
  </si>
  <si>
    <t>Microscopic examination of specimen from upper gastrointestinal tract and of vomitus, parasitology</t>
  </si>
  <si>
    <t>90.840</t>
  </si>
  <si>
    <t>Microscopic examination of specimen from upper gastrointestinal tract and of vomitus, parasitology culture and others (IM)</t>
  </si>
  <si>
    <t>90.849</t>
  </si>
  <si>
    <t>Other Microscopic examination of specimen from upper gastrointestinal tract and of vomitus, parasitology smear (IM)</t>
  </si>
  <si>
    <t>90.85</t>
  </si>
  <si>
    <t>Microscopic examination of specimen from upper gastrointestinal tract and of vomitus, toxicology</t>
  </si>
  <si>
    <t>90.86</t>
  </si>
  <si>
    <t>Microscopic examination of specimen from upper gastrointestinal tract and of vomitus, cell block and Papanicolaou smear</t>
  </si>
  <si>
    <t>90.860</t>
  </si>
  <si>
    <t>Microscopic examination of specimen from upper gastrointestinal tract and of vomitus, cell block (IM)</t>
  </si>
  <si>
    <t>90.8600</t>
  </si>
  <si>
    <t>Microscopic examination of specimen from upper gastrointestinal tract and of vomitus, Microscopic Immunohistochemistry examination (IM)</t>
  </si>
  <si>
    <t>90.8601</t>
  </si>
  <si>
    <t>Microscopic examination of specimen from upper gastrointestinal tract and of vomitus, Microscopic Histophatology examination of specimen from biopsy (IM)</t>
  </si>
  <si>
    <t>90.8602</t>
  </si>
  <si>
    <t>Microscopic examination of specimen from upper gastrointestinal tract and of vomitus, Microscopic Histophatology examination of specimen from debulking (IM)</t>
  </si>
  <si>
    <t>90.869</t>
  </si>
  <si>
    <t>Other Microscopic examination of specimen from upper gastrointestinal tract and of vomitus, cell block and papanicolaou smear (IM)</t>
  </si>
  <si>
    <t>90.88</t>
  </si>
  <si>
    <t>Histopatology-upper GI</t>
  </si>
  <si>
    <t>90.89</t>
  </si>
  <si>
    <t>Microscopic examination of specimen from upper gastrointestinal tract and of vomitus, other microscopic examination</t>
  </si>
  <si>
    <t>90.890</t>
  </si>
  <si>
    <t>Microscopic examination of specimen from upper gastrointestinal tract and of vomitus, Microscopic ISH examination (IM)</t>
  </si>
  <si>
    <t>90.893</t>
  </si>
  <si>
    <t>Microscopic examination of specimen from upper gastrointestinal tract and of vomitus, Microscopic FCR examination (IM)</t>
  </si>
  <si>
    <t>90.898</t>
  </si>
  <si>
    <t>Microscopic examination of specimen from upper gastrointestinal tract and of vomitus, Other specified microscopic examinations (IM)</t>
  </si>
  <si>
    <t>90.899</t>
  </si>
  <si>
    <t>Other Microscopic examination of specimen from upper gastrointestinal tract and of vomitus (IM)</t>
  </si>
  <si>
    <t>90.9</t>
  </si>
  <si>
    <t>Microscopic examination of specimen from lower gastrointestinal tract and of stool</t>
  </si>
  <si>
    <t>90.91</t>
  </si>
  <si>
    <t>Microscopic examination of specimen from lower gastrointestinal tract and of stool, Bacterial smear</t>
  </si>
  <si>
    <t>90.92</t>
  </si>
  <si>
    <t>Microscopic examination of specimen from lower gastrointestinal tract and of stool, Culture</t>
  </si>
  <si>
    <t>90.93</t>
  </si>
  <si>
    <t>Microscopic examination of specimen from lower gastrointestinal tract and of stool, Culture and sensitivity</t>
  </si>
  <si>
    <t>90.94</t>
  </si>
  <si>
    <t>Microscopic examination of specimen from lower gastrointestinal tract and of stool, Parasitology</t>
  </si>
  <si>
    <t>90.940</t>
  </si>
  <si>
    <t>Microscopic examination of specimen from lower gastrointestinal tract and of stool, parasitology culture and others (IM)</t>
  </si>
  <si>
    <t>90.941</t>
  </si>
  <si>
    <t>Parasite and fungal serology / molecular examination of specimen from lower gastrointestinal tract and of stool (IM)</t>
  </si>
  <si>
    <t>90.942</t>
  </si>
  <si>
    <t>Microscopic examination of specimen from lower gastrointestinal tract and of stool, fungal culture yeast and susceptibility (IM)</t>
  </si>
  <si>
    <t>90.943</t>
  </si>
  <si>
    <t>Microscopic examination of specimen from lower gastrointestinal tract and of stool, fungal culture mold/dimorphic and susceptibility (IM)</t>
  </si>
  <si>
    <t>90.949</t>
  </si>
  <si>
    <t>Other Microscopic examination of specimen from lower gastrointestinal tract and of stool, parasitology smear (IM)</t>
  </si>
  <si>
    <t>90.95</t>
  </si>
  <si>
    <t>Microscopic examination of specimen from lower gastrointestinal tract and of stool, Toxicology</t>
  </si>
  <si>
    <t>90.96</t>
  </si>
  <si>
    <t>Microscopic examination of specimen from lower gastrointestinal tract and of stool, Cell block and papanicolaou smear</t>
  </si>
  <si>
    <t>90.960</t>
  </si>
  <si>
    <t>TOTAL</t>
  </si>
  <si>
    <t>Microscopic examination of specimen from lower gastrointestinal tract and of stool, cell block (IM)</t>
  </si>
  <si>
    <t>90.9600</t>
  </si>
  <si>
    <t>Microscopic examination of specimen from lower gastrointestinal tract and of stool, Microscopic Immunohistochemistry examination (IM)</t>
  </si>
  <si>
    <t>90.9601</t>
  </si>
  <si>
    <t>Microscopic examination of specimen from lower gastrointestinal tract and of stool, Microscopic Histophatology examination of specimen from biopsy (IM)</t>
  </si>
  <si>
    <t>90.9602</t>
  </si>
  <si>
    <t>Microscopic examination of specimen from lower gastrointestinal tract and of stool, Microscopic Histophatology examination of specimen from debulking (IM)</t>
  </si>
  <si>
    <t>90.9603</t>
  </si>
  <si>
    <t>Microscopic examination of specimen from lower gastrointestinal tract and of stool, Microscopic Histochemistry examination (IM)</t>
  </si>
  <si>
    <t>90.961</t>
  </si>
  <si>
    <t>Microscopic examination of specimen from lower gastrointestinal tract and of stool, papanicolaou smear and giemsa smear (IM)</t>
  </si>
  <si>
    <t>90.969</t>
  </si>
  <si>
    <t>Other Microscopic examination of specimen from lower gastrointestinal tract and of stool, cell block and papanicolaou smear (IM)</t>
  </si>
  <si>
    <t>90.98</t>
  </si>
  <si>
    <t>Histopatology-lower GI</t>
  </si>
  <si>
    <t>90.99</t>
  </si>
  <si>
    <t>Microscopic examination of specimen from lower gastrointestinal tract and of stool, Other microscopic examination</t>
  </si>
  <si>
    <t>90.990</t>
  </si>
  <si>
    <t>Microscopic examination of specimen from lower gastrointestinal tract and of stool, Microscopic ISH examination (IM)</t>
  </si>
  <si>
    <t>90.991</t>
  </si>
  <si>
    <t>Microscopic examination of specimen from lower gastrointestinal tract and of stool, Microscopic CISH examination (IM)</t>
  </si>
  <si>
    <t>90.993</t>
  </si>
  <si>
    <t>Microscopic examination of specimen from lower gastrointestinal tract and of stool, Microscopic FCR examination (IM)</t>
  </si>
  <si>
    <t>90.994</t>
  </si>
  <si>
    <t>Microscopic examination of specimen from lower gastrointestinal tract and of stool, Screening for the Human Immunodeficiency Virus (HIV) Infection (IM)</t>
  </si>
  <si>
    <t>90.998</t>
  </si>
  <si>
    <t>Microscopic examination of specimen from lower gastrointestinal tract and of stool, Other specified microscopic examinations (IM)</t>
  </si>
  <si>
    <t>90.999</t>
  </si>
  <si>
    <t>Other Microscopic examination of specimen from lower gastrointestinal tract and of stool (IM)</t>
  </si>
  <si>
    <t>91.01</t>
  </si>
  <si>
    <t>Microscopic examination of specimen from liver, biliary tract, and pancreas, Bacterial smear</t>
  </si>
  <si>
    <t>91.02</t>
  </si>
  <si>
    <t>Microscopic examination of specimen from liver, biliary tract, and pancreas, Culture</t>
  </si>
  <si>
    <t>91.03</t>
  </si>
  <si>
    <t>Microscopic examination of specimen from liver, biliary tract, and pancreas, Culture and sensitivity</t>
  </si>
  <si>
    <t>91.04</t>
  </si>
  <si>
    <t>Microscopic examination of specimen from liver, biliary tract, and pancreas, Parasitology</t>
  </si>
  <si>
    <t>91.040</t>
  </si>
  <si>
    <t>Microscopic examination of specimen from liver, biliary tract, and pancreas, parasitology culture and others (IM)</t>
  </si>
  <si>
    <t>91.05</t>
  </si>
  <si>
    <t>Microscopic examination of specimen from liver, biliary tract, and pancreas, Toxicology</t>
  </si>
  <si>
    <t>91.06</t>
  </si>
  <si>
    <t>Microscopic examination of specimen from liver, biliary tract, and pancreas, Cell block and papanicolaou smear</t>
  </si>
  <si>
    <t>91.060</t>
  </si>
  <si>
    <t>Microscopic examination of specimen from liver, biliary tract, and pancreas, cell block (IM)</t>
  </si>
  <si>
    <t>91.0600</t>
  </si>
  <si>
    <t>Microscopic examination of specimen from liver, biliary tract, and pancreas, Microscopic Immunohistochemistry examination (IM)</t>
  </si>
  <si>
    <t>91.0601</t>
  </si>
  <si>
    <t>Microscopic examination of specimen from liver, biliary tract, and pancreas, Microscopic Histophatology examination of specimen from biopsy (IM)</t>
  </si>
  <si>
    <t>91.0602</t>
  </si>
  <si>
    <t>Microscopic examination of specimen from liver, biliary tract, and pancreas, Microscopic Histophatology examination of specimen from debulking (IM)</t>
  </si>
  <si>
    <t>91.0603</t>
  </si>
  <si>
    <t>Microscopic examination of specimen from liver, biliary tract, and pancreas, Microscopic Histochemistry examination (IM)</t>
  </si>
  <si>
    <t>91.061</t>
  </si>
  <si>
    <t>Microscopic examination of specimen from liver, biliary tract, and pancreas, papanicolaou smear and giemsa (IM)</t>
  </si>
  <si>
    <t>91.069</t>
  </si>
  <si>
    <t>Other Microscopic examination of specimen from liver, biliary tract, and pancreas, cell block and papanicolaou smear (IM)</t>
  </si>
  <si>
    <t>91.07</t>
  </si>
  <si>
    <t>Microscopic examination of specimen from liver, biliary tract, and pancreas, Molecular biological test (IM) or Cythopathologic (IM)</t>
  </si>
  <si>
    <t>91.09</t>
  </si>
  <si>
    <t>Microscopic examination of specimen from liver, biliary tract, and pancreas, Other microscopic examination</t>
  </si>
  <si>
    <t>91.090</t>
  </si>
  <si>
    <t>Microscopic examination of specimen from liver, biliary tract, and pancreas, Microscopic ISH examination (IM)</t>
  </si>
  <si>
    <t>91.091</t>
  </si>
  <si>
    <t>Microscopic examination of specimen from liver, biliary tract, and pancreas, Microscopic CISH examination (IM)</t>
  </si>
  <si>
    <t>91.092</t>
  </si>
  <si>
    <t>Microscopic examination of specimen from liver, biliary tract, and pancreas, Microscopic FISH examination (IM)</t>
  </si>
  <si>
    <t>91.098</t>
  </si>
  <si>
    <t>Microscopic examination of specimen from liver, biliary tract, and pancreas, Other specified microscopic examinations (IM)</t>
  </si>
  <si>
    <t>91.099</t>
  </si>
  <si>
    <t>Other Microscopic examination of specimen from liver, biliary tract, and pancreas (IM)</t>
  </si>
  <si>
    <t>91.11</t>
  </si>
  <si>
    <t>Microscopic examination of peritoneal and retroperitoneal specimen, Bacterial smear</t>
  </si>
  <si>
    <t>91.12</t>
  </si>
  <si>
    <t>Microscopic examination of peritoneal and retroperitoneal specimen, Culture</t>
  </si>
  <si>
    <t>91.13</t>
  </si>
  <si>
    <t>Microscopic examination of peritoneal and retroperitoneal specimen, Culture and sensitivity</t>
  </si>
  <si>
    <t>91.14</t>
  </si>
  <si>
    <t>Microscopic examination of peritoneal and retroperitoneal specimen, Parasitology</t>
  </si>
  <si>
    <t>91.140</t>
  </si>
  <si>
    <t>Microscopic examination of specimen from peritoneal and retroperitoneal, parasitology culture and others (IM)</t>
  </si>
  <si>
    <t>91.149</t>
  </si>
  <si>
    <t>Other Microscopic examination of specimen from peritoneal and retroperitoneal, parasitology smear (IM)</t>
  </si>
  <si>
    <t>91.15</t>
  </si>
  <si>
    <t>Microscopic examination of peritoneal and retroperitoneal specimen, Toxicology</t>
  </si>
  <si>
    <t>91.16</t>
  </si>
  <si>
    <t>Microscopic examination of peritoneal and retroperitoneal specimen, Cell block and papanicolaou smear</t>
  </si>
  <si>
    <t>91.160</t>
  </si>
  <si>
    <t>Microscopic examination of specimen from peritoneal and retroperitoneal specimen, cell block (IM)</t>
  </si>
  <si>
    <t>91.1600</t>
  </si>
  <si>
    <t>Microscopic examination of peritoneal and retroperitoneal specimen, Microscopic Immunohistochemistry examination (IM)</t>
  </si>
  <si>
    <t>91.1601</t>
  </si>
  <si>
    <t>Microscopic examination of peritoneal and retroperitoneal specimen, Microscopic Histophatology examination of specimen from biopsy (IM)</t>
  </si>
  <si>
    <t>91.1602</t>
  </si>
  <si>
    <t>Microscopic examination of peritoneal and retroperitoneal specimen, Microscopic Histophatology examination of specimen from debulking (IM)</t>
  </si>
  <si>
    <t>91.161</t>
  </si>
  <si>
    <t>Microscopic examination of specimen from specimen from peritoneal and retroperitoneal, papanicolaou smear and giemsa smear (IM)</t>
  </si>
  <si>
    <t>91.169</t>
  </si>
  <si>
    <t>Other Microscopic examination of specimen from peritoneal and retroperitoneal specimen, papanicolaou smear and giemsa smear (IM)</t>
  </si>
  <si>
    <t>91.17</t>
  </si>
  <si>
    <t>Microscopic examination of peritoneal and retroperitoneal specimen, Molecular biological test (IM) or Cythopathologic (IM)</t>
  </si>
  <si>
    <t>91.19</t>
  </si>
  <si>
    <t>Microscopic examination of peritoneal and retroperitoneal specimen, Other microscopic examination</t>
  </si>
  <si>
    <t>91.190</t>
  </si>
  <si>
    <t>Microscopic examination of peritoneal and retroperitoneal specimen, Microscopic ISH examination (IM)</t>
  </si>
  <si>
    <t>91.191</t>
  </si>
  <si>
    <t>Microscopic examination of peritoneal and retroperitoneal specimen, Microscopic CISH examination (IM)</t>
  </si>
  <si>
    <t>91.198</t>
  </si>
  <si>
    <t>Microscopic examination of peritoneal and retroperitoneal specimen, Other specified microscopic examinations (IM)</t>
  </si>
  <si>
    <t>91.199</t>
  </si>
  <si>
    <t>Other Microscopic examination of specimen from peritoneal and retroperitoneal specimen (IM)</t>
  </si>
  <si>
    <t>91.21</t>
  </si>
  <si>
    <t>Microscopic examination of specimen from kidney, ureter, perirenal and periureteral tissue, Bacterial smear</t>
  </si>
  <si>
    <t>91.22</t>
  </si>
  <si>
    <t>Microscopic examination of specimen from kidney, ureter, perirenal and periureteral tissue, Culture</t>
  </si>
  <si>
    <t>91.23</t>
  </si>
  <si>
    <t>Microscopic examination of specimen from kidney, ureter, perirenal and periureteral tissue, Culture and sensitivity</t>
  </si>
  <si>
    <t>91.24</t>
  </si>
  <si>
    <t>Microscopic examination of specimen from kidney, ureter, perirenal and periureteral tissue, Parasitology</t>
  </si>
  <si>
    <t>91.240</t>
  </si>
  <si>
    <t>Microscopic examination of specimen from kidney, ureter, perirenal and periureteral tissue, parasitology culture and others (IM)</t>
  </si>
  <si>
    <t>91.25</t>
  </si>
  <si>
    <t>Microscopic examination of specimen from kidney, ureter, perirenal and periureteral tissue, Toxicology</t>
  </si>
  <si>
    <t>91.26</t>
  </si>
  <si>
    <t>Microscopic examination of specimen from kidney, ureter, perirenal and periureteral tissue, Cell block and papanicolaou smear</t>
  </si>
  <si>
    <t>91.260</t>
  </si>
  <si>
    <t>Microscopic examination of specimen from kidney, ureter, perirenal and periureteral tissue, cell block (IM)</t>
  </si>
  <si>
    <t>91.2601</t>
  </si>
  <si>
    <t>Microscopic examination of specimen from kidney,ureter, perirenal and periureteral tissue, Microscopic Histophatology examination of specimen from biopsy (IM)</t>
  </si>
  <si>
    <t>91.2602</t>
  </si>
  <si>
    <t>Microscopic examination of specimen from kidney,ureter, perirenal and periureteral tissue, Microscopic Histophatology examination of specimen from debulking (IM)</t>
  </si>
  <si>
    <t>91.269</t>
  </si>
  <si>
    <t>Other Microscopic examination of specimen from kidney, ureter, perirenal and periureteral tissue, cell block and papanicolaou smear (IM)</t>
  </si>
  <si>
    <t>91.27</t>
  </si>
  <si>
    <t>Microscopic examination of specimen from kidney,ureter, perirenal and periureteral tissue, Molecular biological test (IM) or Cythopathologic (IM)</t>
  </si>
  <si>
    <t>91.29</t>
  </si>
  <si>
    <t>Microscopic examination of specimen from kidney, ureter, perirenal and periureteral tissue, Other microscopic examination</t>
  </si>
  <si>
    <t>91.290</t>
  </si>
  <si>
    <t>Microscopic examination of specimen from kidney,ureter, perirenal and periureteral tissue, Microscopic ISH examination (IM)</t>
  </si>
  <si>
    <t>91.291</t>
  </si>
  <si>
    <t>Microscopic examination of specimen from kidney,ureter, perirenal and periureteral tissue, Microscopic CISH examination (IM)</t>
  </si>
  <si>
    <t>91.292</t>
  </si>
  <si>
    <t>Microscopic examination of specimen from kidney,ureter, perirenal and periureteral tissue, Microscopic FISH examination (IM)</t>
  </si>
  <si>
    <t>91.298</t>
  </si>
  <si>
    <t>Microscopic examination of specimen from kidney,ureter, perirenal and periureteral tissue, Other specified microscopic examinations (IM)</t>
  </si>
  <si>
    <t>91.299</t>
  </si>
  <si>
    <t>Other Microscopic examination of specimen from kidney, ureter, perirenal and periureteral tissue (IM)</t>
  </si>
  <si>
    <t>91.31</t>
  </si>
  <si>
    <t>Microscopic examination of specimen from bladder, urethra, prostate, seminal vesicle, perivesical tissue, and of urine and semen, bacterial smear</t>
  </si>
  <si>
    <t>91.32</t>
  </si>
  <si>
    <t>Microscopic examination of specimen from bladder, urethra, prostate, seminal vesicle, perivesical tissue, and of urine and semen, culture</t>
  </si>
  <si>
    <t>91.33</t>
  </si>
  <si>
    <t>Microscopic examination of specimen from bladder, urethra, prostate, seminal vesicle, perivesical tissue, and of urine and semen, culture and sensitivity</t>
  </si>
  <si>
    <t>91.34</t>
  </si>
  <si>
    <t>Microscopic examination of specimen from bladder, urethra, prostate, seminal vesicle, perivesical tissue, and of urine and semen, parasitology</t>
  </si>
  <si>
    <t>91.340</t>
  </si>
  <si>
    <t>Microscopic examination of specimen from bladder, urethra, prostate,seminal vesicle, perivesical tissue, and of urine and semen, parasitology culture and others (IM)</t>
  </si>
  <si>
    <t>91.341</t>
  </si>
  <si>
    <t>Parasite and fungal serology / molecular examination of specimen from bladder, urethra, prostate,seminal vesicle, perivesical tissue, and of urine and semen (IM)</t>
  </si>
  <si>
    <t>91.342</t>
  </si>
  <si>
    <t>Microscopic examination of specimen from bladder, urethra, prostate,seminal vesicle, perivesical tissue, and of urine and semen, fungal culture and susceptibility (IM)</t>
  </si>
  <si>
    <t>91.343</t>
  </si>
  <si>
    <t>Microscopic examination of specimen from bladder, urethra,prostate, seminal vesicle, perivesical tissue, and of urine and semen, Fungal culture mold and susceptibility test (IM)</t>
  </si>
  <si>
    <t>91.349</t>
  </si>
  <si>
    <t>Other Microscopic examination of specimen from bladder, urethra, prostate,seminal vesicle, perivesical tissue, and of urine and semen, parasitology smear (IM)</t>
  </si>
  <si>
    <t>91.35</t>
  </si>
  <si>
    <t>Microscopic examination of specimen from bladder, urethra, prostate, seminal vesicle, perivesical tissue, and of urine and semen, toxicology</t>
  </si>
  <si>
    <t>91.36</t>
  </si>
  <si>
    <t>Microscopic examination of specimen from bladder, urethra, prostate, seminal vesicle, perivesical tissue, and of urine and semen, cell block and Papanicolaou smear</t>
  </si>
  <si>
    <t>91.360</t>
  </si>
  <si>
    <t>Microscopic examination of specimen from bladder, urethra, prostate,seminal vesicle, perivesical tissue, and of urine and semen, cell block (IM)</t>
  </si>
  <si>
    <t>91.3600</t>
  </si>
  <si>
    <t>Microscopic examination of specimen from bladder, urethra,prostate, seminal vesicle, perivesical tissue, and of urine and semen, Microscopic Immunohistochemistry examination (IM)</t>
  </si>
  <si>
    <t>91.3601</t>
  </si>
  <si>
    <t>Microscopic examination of specimen from bladder, urethra,prostate, seminal vesicle, perivesical tissue, and of urine and semen, Microscopic Histophatology examination of specimen from biopsy (IM)</t>
  </si>
  <si>
    <t>91.3602</t>
  </si>
  <si>
    <t>Microscopic examination of specimen from bladder, urethra,prostate, seminal vesicle, perivesical tissue, and of urine and semen, Microscopic Histophatology examination of specimen from debulking (IM)</t>
  </si>
  <si>
    <t>91.3603</t>
  </si>
  <si>
    <t>Microscopic examination of specimen from bladder, urethra,prostate, seminal vesicle, perivesical tissue, and of urine and semen, Microscopic Histochemistry examination (IM)</t>
  </si>
  <si>
    <t>91.361</t>
  </si>
  <si>
    <t>Microscopic examination of specimen from bladder, urethra, prostate,seminal vesicle, perivesical tissue, and of urine and semen, papanicolaou smear and giemsa smear (IM)</t>
  </si>
  <si>
    <t>91.369</t>
  </si>
  <si>
    <t>Other Microscopic examination of specimen from bladder, urethra, prostate,seminal vesicle, perivesical tissue, and of urine and semen, cell block and papanicolaou smear (IM)</t>
  </si>
  <si>
    <t>91.37</t>
  </si>
  <si>
    <t>Microscopic examination of specimen from bladder, urethra,prostate, seminal vesicle, perivesical tissue, and of urine and semen, Molecular biological test (IM) or Cythopathologic (IM)</t>
  </si>
  <si>
    <t>91.39</t>
  </si>
  <si>
    <t>Microscopic examination of specimen from bladder, urethra, prostate, seminal vesicle, perivesical tissue, and of urine and semen, other microscopic examination</t>
  </si>
  <si>
    <t>91.390</t>
  </si>
  <si>
    <t>Microscopic examination of specimen from bladder, urethra,prostate, seminal vesicle, perivesical tissue, and of urine and semen, Microscopic ISH examination (IM)</t>
  </si>
  <si>
    <t>91.391</t>
  </si>
  <si>
    <t>Microscopic examination of specimen from bladder, urethra,prostate, seminal vesicle, perivesical tissue, and of urine and semen, Microscopic CISH examination (IM)</t>
  </si>
  <si>
    <t>91.392</t>
  </si>
  <si>
    <t>Microscopic examination of specimen from bladder, urethra,prostate, seminal vesicle, perivesical tissue, and of urine and semen, Microscopic FISH examination (IM)</t>
  </si>
  <si>
    <t>91.393</t>
  </si>
  <si>
    <t>Microscopic examination of specimen from bladder, urethra,prostate, seminal vesicle, perivesical tissue, and of urine and semen, Microscopic FCR examination (IM)</t>
  </si>
  <si>
    <t>91.394</t>
  </si>
  <si>
    <t>Microscopic examination of specimen from bladder, urethra,prostate, seminal vesicle, perivesical tissue, and of urine and semen, Screening for the Human Immunodeficiency Virus (HIV) Infection (IM)</t>
  </si>
  <si>
    <t>91.395</t>
  </si>
  <si>
    <t>Microscopic examination of specimen from bladder, urethra,prostate, seminal vesicle, perivesical tissue, and of urine and semen, Prognostic Monitoring for the Human Immunodeficiency Virus (HIV) (IM)</t>
  </si>
  <si>
    <t>91.398</t>
  </si>
  <si>
    <t>Microscopic examination of specimen from bladder, urethra,prostate, seminal vesicle, perivesical tissue, and of urine and semen, Other specified microscopic examinations (IM)</t>
  </si>
  <si>
    <t>91.399</t>
  </si>
  <si>
    <t>Other Microscopic examination of specimen from bladder, urethra, prostate,seminal vesicle, perivesical tissue, and of urine and semen (IM)</t>
  </si>
  <si>
    <t>91.41</t>
  </si>
  <si>
    <t>Microscopic examination of specimen from female genital tract, Bacterial smear</t>
  </si>
  <si>
    <t>91.42</t>
  </si>
  <si>
    <t>Microscopic examination of specimen from female genital tract, Culture</t>
  </si>
  <si>
    <t>91.43</t>
  </si>
  <si>
    <t>Microscopic examination of specimen from female genital tract, Culture and sensitivity</t>
  </si>
  <si>
    <t>91.44</t>
  </si>
  <si>
    <t>Microscopic examination of specimen from female genital tract, Parasitology</t>
  </si>
  <si>
    <t>91.440</t>
  </si>
  <si>
    <t>Microscopic examination of specimen from female genital tract, parasitology culture and others (IM)</t>
  </si>
  <si>
    <t>91.441</t>
  </si>
  <si>
    <t>Parasite and fungal serology / molecular examination of specimen from female genital tract (IM)</t>
  </si>
  <si>
    <t>91.449</t>
  </si>
  <si>
    <t>Other Microscopic examination of specimen from female genital tract, parasitology smear (IM)</t>
  </si>
  <si>
    <t>91.45</t>
  </si>
  <si>
    <t>Microscopic examination of specimen from female genital tract, Toxicology</t>
  </si>
  <si>
    <t>91.46</t>
  </si>
  <si>
    <t>Microscopic examination of specimen from female genital tract, Cell block and papanicolaou smear</t>
  </si>
  <si>
    <t>91.460</t>
  </si>
  <si>
    <t>Microscopic examination of specimen from female genital tract, cell block (IM)</t>
  </si>
  <si>
    <t>91.4600</t>
  </si>
  <si>
    <t>Microscopic examination of specimen from female genital tract, Microscopic Immunohistochemistry examination (IM)</t>
  </si>
  <si>
    <t>91.4601</t>
  </si>
  <si>
    <t>Microscopic examination of specimen from female genital tract, Microscopic Histophatology examination of specimen from biopsy (IM)</t>
  </si>
  <si>
    <t>91.4602</t>
  </si>
  <si>
    <t>Microscopic examination of specimen from female genital tract, Microscopic Histophatology examination of specimen from debulking (IM)</t>
  </si>
  <si>
    <t>91.461</t>
  </si>
  <si>
    <t>Microscopic examination of specimen from female genital tract, papanicolaou smear and giemsa smear (IM)</t>
  </si>
  <si>
    <t>91.469</t>
  </si>
  <si>
    <t>Other Microscopic examination of specimen from female genital tract, cell block and papanicolaou smear (IM)</t>
  </si>
  <si>
    <t>91.47</t>
  </si>
  <si>
    <t>Microscopic examination of specimen from female genital tract, Molecular biological test (IM) or Cythopathologic (IM)</t>
  </si>
  <si>
    <t>91.49</t>
  </si>
  <si>
    <t>Microscopic examination of specimen from female genital tract, Other microscopic examination</t>
  </si>
  <si>
    <t>91.490</t>
  </si>
  <si>
    <t>Microscopic examination of specimen from female genital tract, Microscopic ISH examination (IM)</t>
  </si>
  <si>
    <t>91.491</t>
  </si>
  <si>
    <t>Microscopic examination of specimen from female genital tract, Microscopic CISH examination (IM)</t>
  </si>
  <si>
    <t>91.492</t>
  </si>
  <si>
    <t>Microscopic examination of specimen from female genital tract, Microscopic FISH examination (IM)</t>
  </si>
  <si>
    <t>91.498</t>
  </si>
  <si>
    <t>Microscopic examination of specimen from female genital tract, Other specified microscopic examinations (IM)</t>
  </si>
  <si>
    <t>91.499</t>
  </si>
  <si>
    <t>Other Microscopic examination of specimen from female genital tract (IM)</t>
  </si>
  <si>
    <t>91.51</t>
  </si>
  <si>
    <t>Microscopic examination of specimen from musculoskeletal system and of joint fluid, Bacterial smear</t>
  </si>
  <si>
    <t>91.52</t>
  </si>
  <si>
    <t>Microscopic examination of specimen from musculoskeletal system and of joint fluid, Culture</t>
  </si>
  <si>
    <t>91.53</t>
  </si>
  <si>
    <t>Microscopic examination of specimen from musculoskeletal system and of joint fluid, Culture and sensitivity</t>
  </si>
  <si>
    <t>91.54</t>
  </si>
  <si>
    <t>Microscopic examination of specimen from musculoskeletal system and of joint fluid, Parasitology</t>
  </si>
  <si>
    <t>91.540</t>
  </si>
  <si>
    <t>Microscopic examination of specimen from musculoskeletal system and of joint fluid, parasitology culture and others (IM)</t>
  </si>
  <si>
    <t>91.549</t>
  </si>
  <si>
    <t>Other Microscopic examination of specimen from musculoskeletal system and of joint fluid, parasitology smear (IM)</t>
  </si>
  <si>
    <t>91.55</t>
  </si>
  <si>
    <t>Microscopic examination of specimen from musculoskeletal system and of joint fluid, Toxicology</t>
  </si>
  <si>
    <t>91.56</t>
  </si>
  <si>
    <t>Microscopic examination of specimen from musculoskeletal system and of joint fluid, Cell block and papanicolaou smear</t>
  </si>
  <si>
    <t>91.560</t>
  </si>
  <si>
    <t>Microscopic examination of specimen from musculoskeletal system and of joint fluid, cell block (IM)</t>
  </si>
  <si>
    <t>91.5600</t>
  </si>
  <si>
    <t>Microscopic examination of specimen from musculoskeletal system and of joint fluid, Microscopic Immunohistochemistry examination (IM)</t>
  </si>
  <si>
    <t>91.5601</t>
  </si>
  <si>
    <t>Microscopic examination of specimen from musculoskeletal system and of joint fluid, Microscopic Histophatology examination of specimen from biopsy (IM)</t>
  </si>
  <si>
    <t>91.5602</t>
  </si>
  <si>
    <t>Microscopic examination of specimen from musculoskeletal system and of joint fluid, Microscopic Histophatology examination of specimen from debulking (IM)</t>
  </si>
  <si>
    <t>91.5603</t>
  </si>
  <si>
    <t>Microscopic examination of specimen from musculoskeletal system and of joint fluid, Microscopic Histochemistry examination (IM)</t>
  </si>
  <si>
    <t>91.569</t>
  </si>
  <si>
    <t>Other Microscopic examination of specimen from musculoskeletal system and of joint fluid, cell block and papanicolaou smear (IM)</t>
  </si>
  <si>
    <t>91.57</t>
  </si>
  <si>
    <t>Microscopic examination of specimen from musculoskeletal system and of joint fluid, Molecular biological test (IM) or Cythopathologic (IM)</t>
  </si>
  <si>
    <t>91.59</t>
  </si>
  <si>
    <t>Microscopic examination of specimen from musculoskeletal system and of joint fluid, Other microscopic examination</t>
  </si>
  <si>
    <t>91.590</t>
  </si>
  <si>
    <t>Microscopic examination of specimen from musculoskeletal system and of joint fluid, Microscopic ISH examination (IM)</t>
  </si>
  <si>
    <t>91.591</t>
  </si>
  <si>
    <t>Microscopic examination of specimen from musculoskeletal system and of joint fluid, Microscopic CISH examination (IM)</t>
  </si>
  <si>
    <t>91.593</t>
  </si>
  <si>
    <t>Microscopic examination of specimen from musculoskeletal system and of joint fluid, Microscopic FCR examination (IM)</t>
  </si>
  <si>
    <t>91.594</t>
  </si>
  <si>
    <t>Microscopic examination of specimen from musculoskeletal system and of joint fluid, Screening for the Human Immunodeficiency Virus (HIV) Infection (IM)</t>
  </si>
  <si>
    <t>91.598</t>
  </si>
  <si>
    <t>Microscopic examination of specimen from musculoskeletal system and of joint fluid, Other specified microscopic examinations (IM)</t>
  </si>
  <si>
    <t>91.599</t>
  </si>
  <si>
    <t>Other Microscopic examination of specimen from musculoskeletal system and of joint fluid (IM)</t>
  </si>
  <si>
    <t>91.61</t>
  </si>
  <si>
    <t>Microscopic examination of specimen from skin and other integument, Bacterial smear</t>
  </si>
  <si>
    <t>91.62</t>
  </si>
  <si>
    <t>Microscopic examination of specimen from skin and other integument, Culture</t>
  </si>
  <si>
    <t>91.63</t>
  </si>
  <si>
    <t>Microscopic examination of specimen from skin and other integument, Culture and sensitivity</t>
  </si>
  <si>
    <t>91.64</t>
  </si>
  <si>
    <t>Microscopic examination of specimen from skin and other integument, Parasitology</t>
  </si>
  <si>
    <t>91.640</t>
  </si>
  <si>
    <t>Microscopic examination of specimen from skin and other integument, parasitology culture and others (IM)</t>
  </si>
  <si>
    <t>91.641</t>
  </si>
  <si>
    <t>Parasite and fungal serology / molecular examination of specimen from skin and other integument (IM)</t>
  </si>
  <si>
    <t>91.642</t>
  </si>
  <si>
    <t>Microscopic examination of specimen from skin and other integument, fungal culture (yeast, mold) and susceptibility (IM)</t>
  </si>
  <si>
    <t>91.643</t>
  </si>
  <si>
    <t>Microscopic examination of specimen from skin and other integument, Fungal culture mold and susceptibility test (IM)</t>
  </si>
  <si>
    <t>91.649</t>
  </si>
  <si>
    <t>Other Microscopic examination of specimen from skin and other integument, parasitology smear (IM)</t>
  </si>
  <si>
    <t>91.65</t>
  </si>
  <si>
    <t>Microscopic examination of specimen from skin and other integument, Toxicology</t>
  </si>
  <si>
    <t>91.66</t>
  </si>
  <si>
    <t>Microscopic examination of specimen from skin and other integument, Cell block and papanicolaou smear</t>
  </si>
  <si>
    <t>91.660</t>
  </si>
  <si>
    <t>Microscopic examination of specimen from skin and other integument, cell block (IM)</t>
  </si>
  <si>
    <t>91.6600</t>
  </si>
  <si>
    <t>Microscopic examination of specimen from skin and other integument, Microscopic Immunohistochemistry examination (IM)</t>
  </si>
  <si>
    <t>91.6601</t>
  </si>
  <si>
    <t>Microscopic examination of specimen from skin and other integument, Microscopic Histophatology examination of specimen from biopsy (IM)</t>
  </si>
  <si>
    <t>91.6602</t>
  </si>
  <si>
    <t>Microscopic examination of specimen from skin and other integument, Microscopic Histophatology examination of specimen from debulking (IM)</t>
  </si>
  <si>
    <t>91.6603</t>
  </si>
  <si>
    <t>Microscopic examination of specimen from skin and other integument, Microscopic Histochemistry examination (IM)</t>
  </si>
  <si>
    <t>91.661</t>
  </si>
  <si>
    <t>Microscopic examination of specimen from skin and other integument, papanicolaou smear and giemsa smear (IM)</t>
  </si>
  <si>
    <t>91.669</t>
  </si>
  <si>
    <t>Microscopic examination of specimen from skin and other integument, cell block and papanicolaou smear (IM)</t>
  </si>
  <si>
    <t>91.69</t>
  </si>
  <si>
    <t>Microscopic examination of specimen from skin and other integument, Other microscopic examination</t>
  </si>
  <si>
    <t>91.690</t>
  </si>
  <si>
    <t>Microscopic examination of specimen from skin and other integument, Microscopic ISH examination (IM</t>
  </si>
  <si>
    <t>91.691</t>
  </si>
  <si>
    <t>Microscopic examination of specimen from skin and other integument, Microscopic CISH examination (IM)</t>
  </si>
  <si>
    <t>91.692</t>
  </si>
  <si>
    <t>Microscopic examination of specimen from skin and other integument, Microscopic FISH examination (IM)</t>
  </si>
  <si>
    <t>91.693</t>
  </si>
  <si>
    <t>Microscopic examination of specimen from skin and other integument, Microscopic FCR examination (IM)</t>
  </si>
  <si>
    <t>91.694</t>
  </si>
  <si>
    <t>Microscopic examination of specimen from skin and other integument, Screening for the Human Immunodeficiency Virus (HIV) Infection (IM)</t>
  </si>
  <si>
    <t>91.695</t>
  </si>
  <si>
    <t>Microscopic examination of specimen from skin and other integument, Prognostic Monitoring for the Human Immunodeficiency Virus (HIV) (IM)</t>
  </si>
  <si>
    <t>91.698</t>
  </si>
  <si>
    <t>Microscopic examination of specimen from skin and other integument, Other specified microscopic examinations (IM)</t>
  </si>
  <si>
    <t>91.699</t>
  </si>
  <si>
    <t>Other Microscopic examination of specimen from skin and other integument (IM)</t>
  </si>
  <si>
    <t>91.71</t>
  </si>
  <si>
    <t>Microscopic examination of specimen from operative wound, Bacterial smear</t>
  </si>
  <si>
    <t>91.72</t>
  </si>
  <si>
    <t>Microscopic examination of specimen from operative wound, Culture</t>
  </si>
  <si>
    <t>91.73</t>
  </si>
  <si>
    <t>Microscopic examination of specimen from operative wound, Culture and sensitivity</t>
  </si>
  <si>
    <t>91.74</t>
  </si>
  <si>
    <t>Microscopic examination of specimen from operative wound, Parasitology</t>
  </si>
  <si>
    <t>91.740</t>
  </si>
  <si>
    <t>Microscopic examination of specimen from operative wound, parasitology culture and others (IM)</t>
  </si>
  <si>
    <t>91.742</t>
  </si>
  <si>
    <t>Microscopic examination of specimen from operative wound, Fungal culture yeast and susceptibility test (IM)</t>
  </si>
  <si>
    <t>91.749</t>
  </si>
  <si>
    <t>Other Microscopic examination of specimen from operative wound, parasitology smear (IM)</t>
  </si>
  <si>
    <t>91.75</t>
  </si>
  <si>
    <t>Microscopic examination of specimen from operative wound, Toxicology</t>
  </si>
  <si>
    <t>91.76</t>
  </si>
  <si>
    <t>Microscopic examination of specimen from operative wound, Cell block and papanicolaou smear</t>
  </si>
  <si>
    <t>91.760</t>
  </si>
  <si>
    <t>Microscopic examination of specimen from operative wound, cell block (IM)</t>
  </si>
  <si>
    <t>91.7600</t>
  </si>
  <si>
    <t>Microscopic examination of specimen from operative wound, Microscopic Immunohistochemistry examination (IM)</t>
  </si>
  <si>
    <t>91.7601</t>
  </si>
  <si>
    <t>Microscopic examination of specimen from operative wound, Microscopic Histophatology examination of specimen from biopsy (IM)</t>
  </si>
  <si>
    <t>91.7602</t>
  </si>
  <si>
    <t>Microscopic examination of specimen from operative wound, Microscopic Histophatology examination of specimen from debulking (IM)</t>
  </si>
  <si>
    <t>91.7603</t>
  </si>
  <si>
    <t>Microscopic examination of specimen from operative wound, Microscopic Histochemistry examination (IM)</t>
  </si>
  <si>
    <t>91.761</t>
  </si>
  <si>
    <t>Microscopic examination of specimen from operative wound, papanicolaou and giemsa smear (IM)</t>
  </si>
  <si>
    <t>91.769</t>
  </si>
  <si>
    <t>Other Microscopic examination of specimen from operative wound, papanicolaou smear and giemsa smear (IM)</t>
  </si>
  <si>
    <t>91.77</t>
  </si>
  <si>
    <t>Microscopic examination of specimen from operative wound, Molecular biological test (IM) or Cythopathologic (IM)</t>
  </si>
  <si>
    <t>91.79</t>
  </si>
  <si>
    <t>Microscopic examination of specimen from operative wound, Other microscopic examination</t>
  </si>
  <si>
    <t>91.790</t>
  </si>
  <si>
    <t>Microscopic examination of specimen from operative wound, Microscopic ISH examination (IM)</t>
  </si>
  <si>
    <t>91.791</t>
  </si>
  <si>
    <t>Microscopic examination of specimen from operative wound, Microscopic CISH examination (IM)</t>
  </si>
  <si>
    <t>91.792</t>
  </si>
  <si>
    <t>Microscopic examination of specimen from operative wound, Microscopic FISH examination (IM)</t>
  </si>
  <si>
    <t>91.798</t>
  </si>
  <si>
    <t>Microscopic examination of specimen from operative wound, Other specified microscopic examinations (IM)</t>
  </si>
  <si>
    <t>91.799</t>
  </si>
  <si>
    <t>Other Microscopic examination of specimen from operative wound (IM)</t>
  </si>
  <si>
    <t>91.81</t>
  </si>
  <si>
    <t>Microscopic examination of specimen from other site, Bacterial smear</t>
  </si>
  <si>
    <t>91.82</t>
  </si>
  <si>
    <t>Microscopic examination of specimen from other site, Culture</t>
  </si>
  <si>
    <t>91.83</t>
  </si>
  <si>
    <t>Microscopic examination of specimen from other site, Culture and sensitivity</t>
  </si>
  <si>
    <t>91.84</t>
  </si>
  <si>
    <t>Microscopic examination of specimen from other site, Parasitology</t>
  </si>
  <si>
    <t>91.840</t>
  </si>
  <si>
    <t>Microscopic examination of specimen from other site, parasitology culture and others (IM)</t>
  </si>
  <si>
    <t>91.842</t>
  </si>
  <si>
    <t>Microscopic examination of specimen from other site, fungal culture and susceptibility (IM)</t>
  </si>
  <si>
    <t>91.849</t>
  </si>
  <si>
    <t>Other Microscopic examination of specimen from other site, parasitology smear (IM)</t>
  </si>
  <si>
    <t>91.85</t>
  </si>
  <si>
    <t>Microscopic examination of specimen from other site, Toxicology</t>
  </si>
  <si>
    <t>91.86</t>
  </si>
  <si>
    <t>Microscopic examination of specimen from other site, Cell block and papanicolaou smear</t>
  </si>
  <si>
    <t>91.860</t>
  </si>
  <si>
    <t>Microscopic examination of specimen from other site, cell block (IM)</t>
  </si>
  <si>
    <t>91.8600</t>
  </si>
  <si>
    <t>Microscopic examination of specimen from other site, Microscopic Immunohistochemistry examination (IM)</t>
  </si>
  <si>
    <t>91.8601</t>
  </si>
  <si>
    <t>deskripsi</t>
  </si>
  <si>
    <t>Microscopic examination of specimen from other site, Microscopic Histophatology examination of specimen from biopsy (IM)</t>
  </si>
  <si>
    <t>jumlah</t>
  </si>
  <si>
    <t>91.8602</t>
  </si>
  <si>
    <t>Microscopic examination of specimen from other site, Microscopic Histophatology examination of specimen from debulking (IM)</t>
  </si>
  <si>
    <t>91.8603</t>
  </si>
  <si>
    <t>Microscopic examination of specimen from other site, Microscopic Histochemistry examination (IM)</t>
  </si>
  <si>
    <t>91.861</t>
  </si>
  <si>
    <t>Microscopic examination of specimen from other site, papanicolaou smear and giemsa smear (IM)</t>
  </si>
  <si>
    <t>91.869</t>
  </si>
  <si>
    <t>Other Microscopic examination of specimen from other site, cell block and papanicolaou smear (IM)</t>
  </si>
  <si>
    <t>91.87</t>
  </si>
  <si>
    <t>Microscopic examination of specimen from other site, Molecular biological test (IM) or Cythopathologic (IM)</t>
  </si>
  <si>
    <t>91.89</t>
  </si>
  <si>
    <t>Microscopic examination of specimen from other site, Other microscopic examination</t>
  </si>
  <si>
    <t>91.890</t>
  </si>
  <si>
    <t>Microscopic examination of specimen from other site, Microscopic ISH examination (IM)</t>
  </si>
  <si>
    <t>91.891</t>
  </si>
  <si>
    <t>Microscopic examination of specimen from other site, Microscopic CISH examination (IM)</t>
  </si>
  <si>
    <t>91.894</t>
  </si>
  <si>
    <t>Microscopic examination of specimen from other site, Screening for the Human Immunodeficiency Virus (HIV) Infection (IM)</t>
  </si>
  <si>
    <t>91.899</t>
  </si>
  <si>
    <t>Other Microscopic examination of specimen from other site (IM)</t>
  </si>
  <si>
    <t>91.91</t>
  </si>
  <si>
    <t>Microscopic examination of specimen from unspecified site, Bacterial smear</t>
  </si>
  <si>
    <t>91.92</t>
  </si>
  <si>
    <t>Microscopic examination of specimen from unspecified site, Culture</t>
  </si>
  <si>
    <t>91.93</t>
  </si>
  <si>
    <t>Microscopic examination of specimen from unspecified site, Culture and sensitivity</t>
  </si>
  <si>
    <t>91.94</t>
  </si>
  <si>
    <t>Microscopic examination of specimen from unspecified site, Parasitology</t>
  </si>
  <si>
    <t>91.949</t>
  </si>
  <si>
    <t>Other Microscopic examination of specimen from unspecified site, parasitology smear (IM)</t>
  </si>
  <si>
    <t>91.95</t>
  </si>
  <si>
    <t>Microscopic examination of specimen from unspecified site, Toxicology</t>
  </si>
  <si>
    <t>91.96</t>
  </si>
  <si>
    <t>Microscopic examination of specimen from unspecified site, Cell block and papanicolaou smear</t>
  </si>
  <si>
    <t>91.960</t>
  </si>
  <si>
    <t>Microscopic examination of specimen from unspecified site, cell block (IM)</t>
  </si>
  <si>
    <t>91.9600</t>
  </si>
  <si>
    <t>Microscopic examination of specimen from unspecified site, Microscopic Immunohistochemistry examination (IM)</t>
  </si>
  <si>
    <t>91.9601</t>
  </si>
  <si>
    <t>Microscopic examination of specimen from unspecified site, Microscopic Histophatology examination of specimen from biopsy (IM)</t>
  </si>
  <si>
    <t>91.9602</t>
  </si>
  <si>
    <t>Microscopic examination of specimen from unspecified site, Microscopic Histophatology examination of specimen from debulking (IM)</t>
  </si>
  <si>
    <t>91.969</t>
  </si>
  <si>
    <t>Other Microscopic examination of specimen from unspecified site, cell block and papanicolaou smear (IM)</t>
  </si>
  <si>
    <t>91.97</t>
  </si>
  <si>
    <t>Microscopic examination of specimen from unspecified site, Molecular biological test (IM) or Cythopathologic (IM)</t>
  </si>
  <si>
    <t>91.99</t>
  </si>
  <si>
    <t>Microscopic examination of specimen from unspecified site, Other microscopic examination</t>
  </si>
  <si>
    <t>91.990</t>
  </si>
  <si>
    <t>Microscopic examination of specimen from unspecified site, Microscopic ISH examination (IM)</t>
  </si>
  <si>
    <t>91.993</t>
  </si>
  <si>
    <t>Microscopic examination of specimen from unspecified site, Microscopic FCR examination (IM)</t>
  </si>
  <si>
    <t>91.998</t>
  </si>
  <si>
    <t>Microscopic examination of specimen from unspecified site, Other specified microscopic examinations (IM)</t>
  </si>
  <si>
    <t>91.999</t>
  </si>
  <si>
    <t>Other Microscopic examination of specimen from unspecified site (IM)</t>
  </si>
  <si>
    <t>92.01</t>
  </si>
  <si>
    <t>Thyroid scan and radioisotope function studies</t>
  </si>
  <si>
    <t>92.02</t>
  </si>
  <si>
    <t>92.03</t>
  </si>
  <si>
    <t>Renal scan and radioisotope function study</t>
  </si>
  <si>
    <t>92.04</t>
  </si>
  <si>
    <t>Gastrointestinal scan and radioisotope function study</t>
  </si>
  <si>
    <t>92.05</t>
  </si>
  <si>
    <t>Cardiovascular and hematopoietic scan and radioisotope function study</t>
  </si>
  <si>
    <t>92.09</t>
  </si>
  <si>
    <t>Other radioisotope function studies</t>
  </si>
  <si>
    <t>92.11</t>
  </si>
  <si>
    <t>Cerebral scan</t>
  </si>
  <si>
    <t>92.12</t>
  </si>
  <si>
    <t>Scan of other sites of head</t>
  </si>
  <si>
    <t>92.13</t>
  </si>
  <si>
    <t>Parathyroid scan</t>
  </si>
  <si>
    <t>92.14</t>
  </si>
  <si>
    <t>92.15</t>
  </si>
  <si>
    <t>Pulmonary scan</t>
  </si>
  <si>
    <t>92.150</t>
  </si>
  <si>
    <t>Lung perfusion scan (IM)</t>
  </si>
  <si>
    <t>92.16</t>
  </si>
  <si>
    <t>Scan of lymphatic system</t>
  </si>
  <si>
    <t>92.18</t>
  </si>
  <si>
    <t>92.19</t>
  </si>
  <si>
    <t>Scan of other sites</t>
  </si>
  <si>
    <t>92.20</t>
  </si>
  <si>
    <t>Infusion of liquid brachytherapy radioisotope</t>
  </si>
  <si>
    <t>92.21</t>
  </si>
  <si>
    <t>Superficial radiation</t>
  </si>
  <si>
    <t>92.22</t>
  </si>
  <si>
    <t>Orthovoltage radiation</t>
  </si>
  <si>
    <t>92.23</t>
  </si>
  <si>
    <t>Radioisotopic teleradiotherapy</t>
  </si>
  <si>
    <t>92.230</t>
  </si>
  <si>
    <t>Radioisotopic teleradiotherapy 2D (IM)</t>
  </si>
  <si>
    <t>92.231</t>
  </si>
  <si>
    <t>Radioisotopic teleradiotherapy 3D (IM)</t>
  </si>
  <si>
    <t>92.232</t>
  </si>
  <si>
    <t>Radioisotopic teleradiotherapy: blood irradiation (IM)</t>
  </si>
  <si>
    <t>92.233</t>
  </si>
  <si>
    <t>Radioisotopic teleradiotherapy: extra corporeal irradiation (IM)</t>
  </si>
  <si>
    <t>92.24</t>
  </si>
  <si>
    <t>Teleradiotherapy using photons</t>
  </si>
  <si>
    <t>92.240</t>
  </si>
  <si>
    <t>Teleradiotherapy using photons 2D (IM)</t>
  </si>
  <si>
    <t>92.241</t>
  </si>
  <si>
    <t>Teleradiotherapy using photons 3D (IM)</t>
  </si>
  <si>
    <t>92.242</t>
  </si>
  <si>
    <t>Teleradiotherapy using photons: Image-Guided Radiotherapy (IGRT) (IM)</t>
  </si>
  <si>
    <t>92.243</t>
  </si>
  <si>
    <t>Teleradiotherapy using photons: Intensity-Modulated Radiotherapy (IMRT)/Volumetric Modulated Arc Therapy (VMAT) (IM)</t>
  </si>
  <si>
    <t>92.244</t>
  </si>
  <si>
    <t>Teleradiotherapy using photons: blood irradiation (IM)</t>
  </si>
  <si>
    <t>92.245</t>
  </si>
  <si>
    <t>Teleradiotherapy using photons: extra corporeal irradiation (IM)</t>
  </si>
  <si>
    <t>92.247</t>
  </si>
  <si>
    <t>Teleradiotherapy using photons: Total Body Irradiation (TBI)/Total Marrow Irradiation (TMI) (IM)</t>
  </si>
  <si>
    <t>92.25</t>
  </si>
  <si>
    <t>Teleradiotherapy using electrons</t>
  </si>
  <si>
    <t>92.251</t>
  </si>
  <si>
    <t>Teleradiotherapy using electrons 3D (IM)</t>
  </si>
  <si>
    <t>92.26</t>
  </si>
  <si>
    <t>Teleradiotherapy of other particulate radiation</t>
  </si>
  <si>
    <t>92.270</t>
  </si>
  <si>
    <t>Implantation or insertion of radioactive elements: mould (IM)</t>
  </si>
  <si>
    <t>92.271</t>
  </si>
  <si>
    <t>Implantation or insertion of radioactive elements: ovoid/cylinder (IM)</t>
  </si>
  <si>
    <t>92.272</t>
  </si>
  <si>
    <t>Implantation or insertion of radioactive elements: complete intracavitary (IM)</t>
  </si>
  <si>
    <t>92.273</t>
  </si>
  <si>
    <t>Implantation or insertion of radioactive elements: hybrid (IM)</t>
  </si>
  <si>
    <t>92.274</t>
  </si>
  <si>
    <t>Implantation or insertion of radioactive elements: interstitial (IM)</t>
  </si>
  <si>
    <t>92.275</t>
  </si>
  <si>
    <t>Implantation or insertion of radioactive elements: specialized / perioperative brachytherapy procedures (IM)</t>
  </si>
  <si>
    <t>92.28</t>
  </si>
  <si>
    <t>Injection or instillation of radioisotopes</t>
  </si>
  <si>
    <t>92.29</t>
  </si>
  <si>
    <t>Other radiotherapeutic procedure</t>
  </si>
  <si>
    <t>92.30</t>
  </si>
  <si>
    <t>Stereotactic radiosurgery, not otherwise specified</t>
  </si>
  <si>
    <t>92.31</t>
  </si>
  <si>
    <t>Single source photon radiosurgery</t>
  </si>
  <si>
    <t>92.310</t>
  </si>
  <si>
    <t>Single source photon radiosurgery: Stereotactic Radiosurgery (SRS) (IM)</t>
  </si>
  <si>
    <t>92.311</t>
  </si>
  <si>
    <t>Single source photon radiosurgery: Stereotactic Body Radiotherapy (SBRT) (IM)</t>
  </si>
  <si>
    <t>92.312</t>
  </si>
  <si>
    <t>Single source photon radiosurgery: Stereotactic Radiotherapy (SRT) (IM)</t>
  </si>
  <si>
    <t>92.320</t>
  </si>
  <si>
    <t>Multi-source photon radiosurgery: Stereotactic Radiosurgery (SRS) (IM)</t>
  </si>
  <si>
    <t>92.39</t>
  </si>
  <si>
    <t>Stereotactic radiosurgery, not elsewhere classified</t>
  </si>
  <si>
    <t>92.41</t>
  </si>
  <si>
    <t>Intra-operative electron radiation therapy</t>
  </si>
  <si>
    <t>92.52</t>
  </si>
  <si>
    <t>Non-Imaging Nuclear Medicine Thyroid Antibody Test (IM)</t>
  </si>
  <si>
    <t>93.01</t>
  </si>
  <si>
    <t>Functional evaluation</t>
  </si>
  <si>
    <t>93.02</t>
  </si>
  <si>
    <t>Orthotic evaluation</t>
  </si>
  <si>
    <t>93.03</t>
  </si>
  <si>
    <t>Prosthetic evaluation</t>
  </si>
  <si>
    <t>93.04</t>
  </si>
  <si>
    <t>Manual testing of muscle function</t>
  </si>
  <si>
    <t>93.05</t>
  </si>
  <si>
    <t>Range of motion testing</t>
  </si>
  <si>
    <t>93.06</t>
  </si>
  <si>
    <t>Measurement of limb length</t>
  </si>
  <si>
    <t>93.07</t>
  </si>
  <si>
    <t>Body measurement</t>
  </si>
  <si>
    <t>93.08</t>
  </si>
  <si>
    <t>Electromyography</t>
  </si>
  <si>
    <t>93.09</t>
  </si>
  <si>
    <t>Other diagnostic physical therapy procedure</t>
  </si>
  <si>
    <t>93.11</t>
  </si>
  <si>
    <t>Assisting exercise</t>
  </si>
  <si>
    <t>93.12</t>
  </si>
  <si>
    <t>Other active musculoskeletal exercise</t>
  </si>
  <si>
    <t>93.13</t>
  </si>
  <si>
    <t>Resistive exercise</t>
  </si>
  <si>
    <t>93.14</t>
  </si>
  <si>
    <t>Training in joint movements</t>
  </si>
  <si>
    <t>93.15</t>
  </si>
  <si>
    <t>Mobilization of spine</t>
  </si>
  <si>
    <t>93.16</t>
  </si>
  <si>
    <t>Mobilization of other joints</t>
  </si>
  <si>
    <t>93.17</t>
  </si>
  <si>
    <t>Other passive musculoskeletal exercise</t>
  </si>
  <si>
    <t>93.18</t>
  </si>
  <si>
    <t>Breathing exercise</t>
  </si>
  <si>
    <t>93.19</t>
  </si>
  <si>
    <t>Exercise, not elsewhere classified</t>
  </si>
  <si>
    <t>93.21</t>
  </si>
  <si>
    <t>Manual and mechanical traction</t>
  </si>
  <si>
    <t>93.22</t>
  </si>
  <si>
    <t>Ambulation and gait training</t>
  </si>
  <si>
    <t>93.23</t>
  </si>
  <si>
    <t>Fitting of orthotic device</t>
  </si>
  <si>
    <t>93.24</t>
  </si>
  <si>
    <t>Training in use of prosthetic or orthotic device</t>
  </si>
  <si>
    <t>03.93</t>
  </si>
  <si>
    <t>Implantation or replacement of spinal neurostimulator lead(s)</t>
  </si>
  <si>
    <t>93.25</t>
  </si>
  <si>
    <t>Forced extension of limb</t>
  </si>
  <si>
    <t>93.26</t>
  </si>
  <si>
    <t>Manual rupture of joint adhesions</t>
  </si>
  <si>
    <t>93.27</t>
  </si>
  <si>
    <t>Stretching of muscle or tendon</t>
  </si>
  <si>
    <t>93.28</t>
  </si>
  <si>
    <t>Stretching of fascia</t>
  </si>
  <si>
    <t>93.29</t>
  </si>
  <si>
    <t>Other forcible correction of musculoskeletal deformity</t>
  </si>
  <si>
    <t>93.31</t>
  </si>
  <si>
    <t>Assisted exercise in pool</t>
  </si>
  <si>
    <t>93.32</t>
  </si>
  <si>
    <t>Whirlpool treatment</t>
  </si>
  <si>
    <t>93.33</t>
  </si>
  <si>
    <t>Other hydrotherapy</t>
  </si>
  <si>
    <t>93.34</t>
  </si>
  <si>
    <t>Diathermy</t>
  </si>
  <si>
    <t>93.35</t>
  </si>
  <si>
    <t>Other heat therapy</t>
  </si>
  <si>
    <t>93.36</t>
  </si>
  <si>
    <t>Cardiac retraining</t>
  </si>
  <si>
    <t>93.37</t>
  </si>
  <si>
    <t>Prenatal training</t>
  </si>
  <si>
    <t>93.38</t>
  </si>
  <si>
    <t>Combined physical therapy without mention of the components</t>
  </si>
  <si>
    <t>93.39</t>
  </si>
  <si>
    <t>Other physical therapy</t>
  </si>
  <si>
    <t>93.390</t>
  </si>
  <si>
    <t>Vestibular rehabilitation therapy (IM)</t>
  </si>
  <si>
    <t>93.391</t>
  </si>
  <si>
    <t>Canalith repositioning therapy (IM)</t>
  </si>
  <si>
    <t>93.41</t>
  </si>
  <si>
    <t>Spinal traction using skull device</t>
  </si>
  <si>
    <t>93.42</t>
  </si>
  <si>
    <t>Other spinal traction</t>
  </si>
  <si>
    <t>93.43</t>
  </si>
  <si>
    <t>Intermittent skeletal traction</t>
  </si>
  <si>
    <t>93.44</t>
  </si>
  <si>
    <t>Other skeletal traction</t>
  </si>
  <si>
    <t>93.45</t>
  </si>
  <si>
    <t>Thomas' splint traction</t>
  </si>
  <si>
    <t>93.46</t>
  </si>
  <si>
    <t>Other skin traction of limbs</t>
  </si>
  <si>
    <t>93.51</t>
  </si>
  <si>
    <t>Application of plaster jacket</t>
  </si>
  <si>
    <t>93.52</t>
  </si>
  <si>
    <t>Application of neck support</t>
  </si>
  <si>
    <t>93.53</t>
  </si>
  <si>
    <t>Application of other cast</t>
  </si>
  <si>
    <t>93.54</t>
  </si>
  <si>
    <t>Application of splint</t>
  </si>
  <si>
    <t>93.55</t>
  </si>
  <si>
    <t>Dental wiring</t>
  </si>
  <si>
    <t>93.56</t>
  </si>
  <si>
    <t>Application of pressure dressing</t>
  </si>
  <si>
    <t>93.57</t>
  </si>
  <si>
    <t>Application of other wound dressing</t>
  </si>
  <si>
    <t>93.58</t>
  </si>
  <si>
    <t>Application of pressure trousers</t>
  </si>
  <si>
    <t>93.59</t>
  </si>
  <si>
    <t>Other immobilization, pressure, and attention to wound</t>
  </si>
  <si>
    <t>93.61</t>
  </si>
  <si>
    <t>Osteopathic manipulative treatment for general mobilization</t>
  </si>
  <si>
    <t>93.62</t>
  </si>
  <si>
    <t>Osteopathic manipulative treatment using high-velocity, low-amplitude forces</t>
  </si>
  <si>
    <t>93.63</t>
  </si>
  <si>
    <t>Osteopathic manipulative treatment using low- velocity, high-amplitude forces</t>
  </si>
  <si>
    <t>93.64</t>
  </si>
  <si>
    <t>Osteopathic manipulative treatment using isotonic, isometric forces</t>
  </si>
  <si>
    <t>93.65</t>
  </si>
  <si>
    <t>Osteopathic manipulative treatment using indirect forces</t>
  </si>
  <si>
    <t>93.66</t>
  </si>
  <si>
    <t>Osteopathic manipulative treatment to move tissue fluids</t>
  </si>
  <si>
    <t>93.67</t>
  </si>
  <si>
    <t>Other specified osteopathic manipulative treatment</t>
  </si>
  <si>
    <t>93.7</t>
  </si>
  <si>
    <t>Speech and reading rehabilitation and rehabilitation of the blind</t>
  </si>
  <si>
    <t>93.71</t>
  </si>
  <si>
    <t>Dyslexia training</t>
  </si>
  <si>
    <t>93.72</t>
  </si>
  <si>
    <t>Dysphasia training</t>
  </si>
  <si>
    <t>93.73</t>
  </si>
  <si>
    <t>Esophageal speech training</t>
  </si>
  <si>
    <t>93.74</t>
  </si>
  <si>
    <t>Speech defect training</t>
  </si>
  <si>
    <t>93.75</t>
  </si>
  <si>
    <t>Other speech training and therapy</t>
  </si>
  <si>
    <t>93.76</t>
  </si>
  <si>
    <t>Training in use of lead dog for the blind</t>
  </si>
  <si>
    <t>93.77</t>
  </si>
  <si>
    <t>Training in braille or moon</t>
  </si>
  <si>
    <t>93.78</t>
  </si>
  <si>
    <t>Other rehabilitation for the blind</t>
  </si>
  <si>
    <t>P16AR</t>
  </si>
  <si>
    <t>Complex Therapeutic Colonoscopy</t>
  </si>
  <si>
    <t>93.81</t>
  </si>
  <si>
    <t>Recreation therapy</t>
  </si>
  <si>
    <t>93.82</t>
  </si>
  <si>
    <t>Educational therapy</t>
  </si>
  <si>
    <t>93.83</t>
  </si>
  <si>
    <t>Occupational therapy</t>
  </si>
  <si>
    <t>93.84</t>
  </si>
  <si>
    <t>Music therapy</t>
  </si>
  <si>
    <t>93.85</t>
  </si>
  <si>
    <t>Vocational rehabilitation</t>
  </si>
  <si>
    <t>93.89</t>
  </si>
  <si>
    <t>Rehabilitation, not elsewhere classified</t>
  </si>
  <si>
    <t>93.90</t>
  </si>
  <si>
    <t>Non-invasive mechanical ventilation</t>
  </si>
  <si>
    <t>93.91</t>
  </si>
  <si>
    <t>Intermittent positive pressure breathing [IPPB]</t>
  </si>
  <si>
    <t>93.93</t>
  </si>
  <si>
    <t>Nonmechanical methods of resuscitation</t>
  </si>
  <si>
    <t>93.94</t>
  </si>
  <si>
    <t>Respiratory medication administered by nebulizer</t>
  </si>
  <si>
    <t>93.95</t>
  </si>
  <si>
    <t>Hyperbaric oxygenation</t>
  </si>
  <si>
    <t>93.96</t>
  </si>
  <si>
    <t>Other oxygen enrichment</t>
  </si>
  <si>
    <t>93.960</t>
  </si>
  <si>
    <t>High flow nasal canule oxygenation (IM)</t>
  </si>
  <si>
    <t>93.97</t>
  </si>
  <si>
    <t>Decompression chamber</t>
  </si>
  <si>
    <t>93.98</t>
  </si>
  <si>
    <t>Other control of atmospheric pressure and composition</t>
  </si>
  <si>
    <t>93.99</t>
  </si>
  <si>
    <t>Other respiratory procedures</t>
  </si>
  <si>
    <t>94.01</t>
  </si>
  <si>
    <t>Administration of intelligence test</t>
  </si>
  <si>
    <t>94.02</t>
  </si>
  <si>
    <t>Administration of psychologic test</t>
  </si>
  <si>
    <t>94.03</t>
  </si>
  <si>
    <t>Character analysis</t>
  </si>
  <si>
    <t>94.08</t>
  </si>
  <si>
    <t>Other psychologic evaluation and testing</t>
  </si>
  <si>
    <t>94.09</t>
  </si>
  <si>
    <t>Psychologic mental status determination, not otherwise specified</t>
  </si>
  <si>
    <t>94.11</t>
  </si>
  <si>
    <t>Psychiatric mental status determination</t>
  </si>
  <si>
    <t>94.12</t>
  </si>
  <si>
    <t>Routine psychiatric visit, not otherwise specified</t>
  </si>
  <si>
    <t>94.13</t>
  </si>
  <si>
    <t>06.94</t>
  </si>
  <si>
    <t>Psychiatric commitment evaluation</t>
  </si>
  <si>
    <t>Thyroid tissue reimplantation</t>
  </si>
  <si>
    <t>94.19</t>
  </si>
  <si>
    <t>Other psychiatric interview and evaluation</t>
  </si>
  <si>
    <t>94.21</t>
  </si>
  <si>
    <t>Narcoanalysis</t>
  </si>
  <si>
    <t>94.22</t>
  </si>
  <si>
    <t>Lithium therapy</t>
  </si>
  <si>
    <t>94.23</t>
  </si>
  <si>
    <t>Neuroleptic therapy</t>
  </si>
  <si>
    <t>94.24</t>
  </si>
  <si>
    <t>Chemical shock therapy</t>
  </si>
  <si>
    <t>07.02</t>
  </si>
  <si>
    <t>Bilateral exploration of adrenal field</t>
  </si>
  <si>
    <t>94.25</t>
  </si>
  <si>
    <t>Other psychiatric drug therapy</t>
  </si>
  <si>
    <t xml:space="preserve">P16AJ </t>
  </si>
  <si>
    <t>Minor Small and Large Bowel Procedures</t>
  </si>
  <si>
    <t>94.26</t>
  </si>
  <si>
    <t>Subconvulsive electroshock therapy</t>
  </si>
  <si>
    <t>94.27</t>
  </si>
  <si>
    <t>Other electroshock therapy</t>
  </si>
  <si>
    <t>94.270</t>
  </si>
  <si>
    <t>Electroconvulsive therapy (ECT), conventional (IM)</t>
  </si>
  <si>
    <t>94.271</t>
  </si>
  <si>
    <t>Electroconvulsive therapy (ECT), with premedication (IM)</t>
  </si>
  <si>
    <t>94.28</t>
  </si>
  <si>
    <t>Transcranial magnetic stimulation (TMS) (IM)</t>
  </si>
  <si>
    <t>94.29</t>
  </si>
  <si>
    <t>Other psychiatric somatotherapy</t>
  </si>
  <si>
    <t>94.31</t>
  </si>
  <si>
    <t>Psychoanalysis</t>
  </si>
  <si>
    <t>94.32</t>
  </si>
  <si>
    <t>Hypnotherapy</t>
  </si>
  <si>
    <t>94.33</t>
  </si>
  <si>
    <t>Behavior therapy</t>
  </si>
  <si>
    <t>94.34</t>
  </si>
  <si>
    <t>Individual therapy for psychosexual dysfunction</t>
  </si>
  <si>
    <t>94.35</t>
  </si>
  <si>
    <t>Crisis intervention</t>
  </si>
  <si>
    <t>94.36</t>
  </si>
  <si>
    <t>Play psychotherapy</t>
  </si>
  <si>
    <t>94.37</t>
  </si>
  <si>
    <t>Exploratory verbal psychotherapy</t>
  </si>
  <si>
    <t>94.38</t>
  </si>
  <si>
    <t>Supportive verbal psychotherapy</t>
  </si>
  <si>
    <t>94.39</t>
  </si>
  <si>
    <t>Other individual psychotherapy</t>
  </si>
  <si>
    <t>94.41</t>
  </si>
  <si>
    <t>Group therapy for psychosexual dysfunction</t>
  </si>
  <si>
    <t>94.42</t>
  </si>
  <si>
    <t>Family therapy</t>
  </si>
  <si>
    <t>94.43</t>
  </si>
  <si>
    <t>Psychodrama</t>
  </si>
  <si>
    <t>94.44</t>
  </si>
  <si>
    <t>Other group therapy</t>
  </si>
  <si>
    <t>94.45</t>
  </si>
  <si>
    <t>Drug addiction counseling</t>
  </si>
  <si>
    <t>94.46</t>
  </si>
  <si>
    <t>Alcoholism counseling</t>
  </si>
  <si>
    <t>07.59</t>
  </si>
  <si>
    <t>Other operations on pineal gland</t>
  </si>
  <si>
    <t>94.49</t>
  </si>
  <si>
    <t>Other counseling</t>
  </si>
  <si>
    <t>94.51</t>
  </si>
  <si>
    <t>Referral for psychotherapy</t>
  </si>
  <si>
    <t>94.52</t>
  </si>
  <si>
    <t>Referral for psychiatric aftercare</t>
  </si>
  <si>
    <t>94.54</t>
  </si>
  <si>
    <t>Referral for drug addiction rehabilitation</t>
  </si>
  <si>
    <t>94.59</t>
  </si>
  <si>
    <t>Referral for other psychologic rehabilitation</t>
  </si>
  <si>
    <t>94.61</t>
  </si>
  <si>
    <t>Alcohol rehabilitation</t>
  </si>
  <si>
    <t>94.62</t>
  </si>
  <si>
    <t>Alcohol detoxification</t>
  </si>
  <si>
    <t>94.63</t>
  </si>
  <si>
    <t>Alcohol rehabilitation and detoxification</t>
  </si>
  <si>
    <t>94.64</t>
  </si>
  <si>
    <t>Drug rehabilitation</t>
  </si>
  <si>
    <t>94.65</t>
  </si>
  <si>
    <t>Drug detoxification</t>
  </si>
  <si>
    <t>94.66</t>
  </si>
  <si>
    <t>Drug rehabilitation and detoxification</t>
  </si>
  <si>
    <t>07.71</t>
  </si>
  <si>
    <t>Exploration of pituitary fossa</t>
  </si>
  <si>
    <t>94.67</t>
  </si>
  <si>
    <t>Combined alcohol and drug rehabilitation</t>
  </si>
  <si>
    <t>95.01</t>
  </si>
  <si>
    <t>Limited eye examination</t>
  </si>
  <si>
    <t>95.02</t>
  </si>
  <si>
    <t>Comprehensive eye examination</t>
  </si>
  <si>
    <t>95.03</t>
  </si>
  <si>
    <t>Extended ophthalmologic work-up</t>
  </si>
  <si>
    <t>95.04</t>
  </si>
  <si>
    <t>Eye examination under anesthesia</t>
  </si>
  <si>
    <t>95.05</t>
  </si>
  <si>
    <t>Visual field study</t>
  </si>
  <si>
    <t>95.06</t>
  </si>
  <si>
    <t>Color vision study</t>
  </si>
  <si>
    <t>95.07</t>
  </si>
  <si>
    <t>Dark adaptation study</t>
  </si>
  <si>
    <t>95.09</t>
  </si>
  <si>
    <t>Eye examination, not otherwise specified</t>
  </si>
  <si>
    <t>95.11</t>
  </si>
  <si>
    <t>Fundus photography</t>
  </si>
  <si>
    <t>07.94</t>
  </si>
  <si>
    <t>95.12</t>
  </si>
  <si>
    <t>Transplantation of thymus</t>
  </si>
  <si>
    <t>Fluorescein angiography or angioscopy of eye</t>
  </si>
  <si>
    <t>95.13</t>
  </si>
  <si>
    <t>Ultrasound study of eye</t>
  </si>
  <si>
    <t>95.14</t>
  </si>
  <si>
    <t>X-ray study of eye</t>
  </si>
  <si>
    <t>95.15</t>
  </si>
  <si>
    <t>Ocular motility study</t>
  </si>
  <si>
    <t>95.16</t>
  </si>
  <si>
    <t>P32 and other tracer studies of eye</t>
  </si>
  <si>
    <t>95.21</t>
  </si>
  <si>
    <t>Electroretinogram [ERG]</t>
  </si>
  <si>
    <t>95.23</t>
  </si>
  <si>
    <t>Visual evoked potential [VEP]</t>
  </si>
  <si>
    <t>95.25</t>
  </si>
  <si>
    <t>Electromyogram of eye [EMG]</t>
  </si>
  <si>
    <t>95.26</t>
  </si>
  <si>
    <t>Tonography, provocative tests, and other glaucoma testing</t>
  </si>
  <si>
    <t>95.31</t>
  </si>
  <si>
    <t>Fitting and dispensing of spectacles</t>
  </si>
  <si>
    <t>95.32</t>
  </si>
  <si>
    <t>Prescription, fitting, and dispensing of contact lens</t>
  </si>
  <si>
    <t>95.33</t>
  </si>
  <si>
    <t>Dispensing of other low vision aids</t>
  </si>
  <si>
    <t>95.34</t>
  </si>
  <si>
    <t>Ocular prosthetics</t>
  </si>
  <si>
    <t>95.35</t>
  </si>
  <si>
    <t>Orthoptic training</t>
  </si>
  <si>
    <t>95.36</t>
  </si>
  <si>
    <t>Ophthalmologic counseling and instruction</t>
  </si>
  <si>
    <t>95.41</t>
  </si>
  <si>
    <t>Audiometry</t>
  </si>
  <si>
    <t>95.410</t>
  </si>
  <si>
    <t>Pure tone audiometry (IM)</t>
  </si>
  <si>
    <t>95.411</t>
  </si>
  <si>
    <t>Speech audiometry (IM)</t>
  </si>
  <si>
    <t>95.412</t>
  </si>
  <si>
    <t>Impedance audiometry/tympanometry (IM)</t>
  </si>
  <si>
    <t>95.414</t>
  </si>
  <si>
    <t>Eustachian tube function test (IM)</t>
  </si>
  <si>
    <t>95.418</t>
  </si>
  <si>
    <t>Other audiometry test (SISI test, ABLB test, tinnitogram, decay) (IM)</t>
  </si>
  <si>
    <t>95.42</t>
  </si>
  <si>
    <t>Clinical test of hearing</t>
  </si>
  <si>
    <t>95.43</t>
  </si>
  <si>
    <t>Audiological evaluation</t>
  </si>
  <si>
    <t>95.44</t>
  </si>
  <si>
    <t>Clinical vestibular function tests</t>
  </si>
  <si>
    <t>95.440</t>
  </si>
  <si>
    <t>Simple vestibular test (IM)</t>
  </si>
  <si>
    <t>95.441</t>
  </si>
  <si>
    <t>Dix-halpike test/positional nystagmus test (IM)</t>
  </si>
  <si>
    <t>95.442</t>
  </si>
  <si>
    <t>Visual head impulse test (IM)</t>
  </si>
  <si>
    <t>95.45</t>
  </si>
  <si>
    <t>Rotation tests</t>
  </si>
  <si>
    <t>95.46</t>
  </si>
  <si>
    <t>Other auditory and vestibular function tests</t>
  </si>
  <si>
    <t>95.460</t>
  </si>
  <si>
    <t>Oto acoustic emission (OAE) (IM)</t>
  </si>
  <si>
    <t>95.461</t>
  </si>
  <si>
    <t>Automatic BERA (IM)</t>
  </si>
  <si>
    <t>95.462</t>
  </si>
  <si>
    <t>Brainstem evoked response audiometry/auditory potential (BERA/BAEP) for hearing assessment (IM)</t>
  </si>
  <si>
    <t>95.463</t>
  </si>
  <si>
    <t>Auditory steady state response (ASSR) (IM)</t>
  </si>
  <si>
    <t>95.47</t>
  </si>
  <si>
    <t>Hearing examination, not otherwise specified</t>
  </si>
  <si>
    <t>95.48</t>
  </si>
  <si>
    <t>Fitting of hearing aid</t>
  </si>
  <si>
    <t>95.49</t>
  </si>
  <si>
    <t>Other nonoperative procedures related to hearing</t>
  </si>
  <si>
    <t>96.01</t>
  </si>
  <si>
    <t>Insertion of nasopharyngeal airway</t>
  </si>
  <si>
    <t>96.010</t>
  </si>
  <si>
    <t>Surfactant administration (IM)</t>
  </si>
  <si>
    <t>09.22</t>
  </si>
  <si>
    <t>Other partial dacryoadenectomy</t>
  </si>
  <si>
    <t>96.02</t>
  </si>
  <si>
    <t>Insertion of oropharyngeal airway</t>
  </si>
  <si>
    <t>96.03</t>
  </si>
  <si>
    <t>Insertion of esophageal obturator airway</t>
  </si>
  <si>
    <t>96.04</t>
  </si>
  <si>
    <t>Insertion of endotracheal tube</t>
  </si>
  <si>
    <t>96.05</t>
  </si>
  <si>
    <t>Other intubation of respiratory tract</t>
  </si>
  <si>
    <t>96.11</t>
  </si>
  <si>
    <t>Packing of external auditory canal</t>
  </si>
  <si>
    <t>96.14</t>
  </si>
  <si>
    <t>Vaginal packing</t>
  </si>
  <si>
    <t>96.15</t>
  </si>
  <si>
    <t>Insertion of vaginal mold</t>
  </si>
  <si>
    <t>96.16</t>
  </si>
  <si>
    <t>Other vaginal dilation</t>
  </si>
  <si>
    <t>10</t>
  </si>
  <si>
    <t>Operations on conjunctiva</t>
  </si>
  <si>
    <t>96.17</t>
  </si>
  <si>
    <t>Insertion of vaginal diaphragm</t>
  </si>
  <si>
    <t>96.18</t>
  </si>
  <si>
    <t>Insertion of other vaginal pessary</t>
  </si>
  <si>
    <t>96.21</t>
  </si>
  <si>
    <t>Dilation of frontonasal duct</t>
  </si>
  <si>
    <t>96.25</t>
  </si>
  <si>
    <t>Therapeutic distention of bladder</t>
  </si>
  <si>
    <t>11</t>
  </si>
  <si>
    <t>Operations on cornea</t>
  </si>
  <si>
    <t>11.6</t>
  </si>
  <si>
    <t>Corneal transplant</t>
  </si>
  <si>
    <t>96.4</t>
  </si>
  <si>
    <t>Nonoperative irrigation, cleaning, and local instillation of other digestive and genitourinary organs</t>
  </si>
  <si>
    <t>12</t>
  </si>
  <si>
    <t>Operations on iris, ciliary body, sclera, and anterior chamber</t>
  </si>
  <si>
    <t>96.44</t>
  </si>
  <si>
    <t>Vaginal douche</t>
  </si>
  <si>
    <t>96.45</t>
  </si>
  <si>
    <t>Irrigation of nephrostomy and pyelostomy</t>
  </si>
  <si>
    <t>96.46</t>
  </si>
  <si>
    <t>Irrigation of ureterostomy and ureteral catheter</t>
  </si>
  <si>
    <t>96.47</t>
  </si>
  <si>
    <t>Irrigation of cystostomy</t>
  </si>
  <si>
    <t>12.4</t>
  </si>
  <si>
    <t>Excision or destruction of lesion of iris and ciliary body</t>
  </si>
  <si>
    <t>96.48</t>
  </si>
  <si>
    <t>Irrigation of other indwelling urinary catheter</t>
  </si>
  <si>
    <t>96.49</t>
  </si>
  <si>
    <t>Other genitourinary instillation</t>
  </si>
  <si>
    <t>96.51</t>
  </si>
  <si>
    <t>Irrigation of eye</t>
  </si>
  <si>
    <t>96.52</t>
  </si>
  <si>
    <t>Irrigation of ear</t>
  </si>
  <si>
    <t>96.53</t>
  </si>
  <si>
    <t>Irrigation of nasal passages</t>
  </si>
  <si>
    <t>96.54</t>
  </si>
  <si>
    <t>Dental scaling, polishing, and debridement</t>
  </si>
  <si>
    <t>96.55</t>
  </si>
  <si>
    <t>Tracheostomy toilette</t>
  </si>
  <si>
    <t>96.56</t>
  </si>
  <si>
    <t>Other lavage of bronchus and trachea</t>
  </si>
  <si>
    <t>96.57</t>
  </si>
  <si>
    <t>Irrigation of vascular catheter</t>
  </si>
  <si>
    <t>96.58</t>
  </si>
  <si>
    <t>Irrigation of wound catheter</t>
  </si>
  <si>
    <t>96.59</t>
  </si>
  <si>
    <t>Other irrigation of wound</t>
  </si>
  <si>
    <t>96.6</t>
  </si>
  <si>
    <t>Enteral infusion of concentrated nutritional substances</t>
  </si>
  <si>
    <t>96.70</t>
  </si>
  <si>
    <t>Continuous invasive mechanical ventilation of unspecified duration</t>
  </si>
  <si>
    <t>96.71</t>
  </si>
  <si>
    <t>Continuous invasive mechanical ventilation for less than 96 consecutive hours</t>
  </si>
  <si>
    <t>96.72</t>
  </si>
  <si>
    <t>Continuous invasive mechanical ventilation for 96 consecutive hours or more</t>
  </si>
  <si>
    <t>13</t>
  </si>
  <si>
    <t>Operations on lens</t>
  </si>
  <si>
    <t>97.11</t>
  </si>
  <si>
    <t>Replacement of cast on upper limb</t>
  </si>
  <si>
    <t>97.12</t>
  </si>
  <si>
    <t>Replacement of cast on lower limb</t>
  </si>
  <si>
    <t>97.13</t>
  </si>
  <si>
    <t>Replacement of other cast</t>
  </si>
  <si>
    <t>97.14</t>
  </si>
  <si>
    <t>Replacement of other device for musculoskeletal immobilization</t>
  </si>
  <si>
    <t>97.15</t>
  </si>
  <si>
    <t>Replacement of wound catheter</t>
  </si>
  <si>
    <t>97.16</t>
  </si>
  <si>
    <t>Replacement of wound packing or drain</t>
  </si>
  <si>
    <t>97.21</t>
  </si>
  <si>
    <t>Replacement of nasal packing</t>
  </si>
  <si>
    <t>97.22</t>
  </si>
  <si>
    <t>Replacement of dental packing</t>
  </si>
  <si>
    <t>13.7</t>
  </si>
  <si>
    <t>Insertion of prosthetic lens (pseudophakos)</t>
  </si>
  <si>
    <t>97.23</t>
  </si>
  <si>
    <t>Replacement of tracheostomy tube</t>
  </si>
  <si>
    <t>97.24</t>
  </si>
  <si>
    <t>Replacement and refitting of vaginal diaphragm</t>
  </si>
  <si>
    <t>97.25</t>
  </si>
  <si>
    <t>Replacement of other vaginal pessary</t>
  </si>
  <si>
    <t>13.9</t>
  </si>
  <si>
    <t>Other operations on lens</t>
  </si>
  <si>
    <t>97.26</t>
  </si>
  <si>
    <t>Replacement of vaginal or vulvar packing or drain</t>
  </si>
  <si>
    <t>97.29</t>
  </si>
  <si>
    <t>Other nonoperative replacements</t>
  </si>
  <si>
    <t>14</t>
  </si>
  <si>
    <t>Operations on retina, choroid, vitreous, and posterior chamber</t>
  </si>
  <si>
    <t>97.31</t>
  </si>
  <si>
    <t>Removal of eye prosthesis</t>
  </si>
  <si>
    <t>97.32</t>
  </si>
  <si>
    <t>Removal of nasal packing</t>
  </si>
  <si>
    <t>97.33</t>
  </si>
  <si>
    <t>Removal of dental wiring</t>
  </si>
  <si>
    <t>97.34</t>
  </si>
  <si>
    <t>Removal of dental packing</t>
  </si>
  <si>
    <t>97.35</t>
  </si>
  <si>
    <t>Removal of dental prosthesis</t>
  </si>
  <si>
    <t>97.36</t>
  </si>
  <si>
    <t>Removal of other external mandibular fixation device</t>
  </si>
  <si>
    <t>97.37</t>
  </si>
  <si>
    <t>Removal of tracheostomy tube</t>
  </si>
  <si>
    <t>14.26</t>
  </si>
  <si>
    <t>Destruction of chorioretinal lesion by radiation therapy</t>
  </si>
  <si>
    <t>97.38</t>
  </si>
  <si>
    <t>Removal of sutures from head and neck</t>
  </si>
  <si>
    <t>97.39</t>
  </si>
  <si>
    <t>Removal of other therapeutic device from head and neck</t>
  </si>
  <si>
    <t>97.41</t>
  </si>
  <si>
    <t>Removal of thoracotomy tube or pleural cavity drain</t>
  </si>
  <si>
    <t>97.42</t>
  </si>
  <si>
    <t>Removal of mediastinal drain</t>
  </si>
  <si>
    <t>97.43</t>
  </si>
  <si>
    <t>Removal of sutures from thorax</t>
  </si>
  <si>
    <t>97.44</t>
  </si>
  <si>
    <t>Nonoperative removal of heart assist system</t>
  </si>
  <si>
    <t>97.49</t>
  </si>
  <si>
    <t>Removal of other device from thorax</t>
  </si>
  <si>
    <t>97.61</t>
  </si>
  <si>
    <t>Removal of pyelostomy and nephrostomy tube</t>
  </si>
  <si>
    <t>97.62</t>
  </si>
  <si>
    <t>Removal of ureterostomy tube and ureteral catheter</t>
  </si>
  <si>
    <t>97.63</t>
  </si>
  <si>
    <t>Removal of cystostomy tube</t>
  </si>
  <si>
    <t>97.64</t>
  </si>
  <si>
    <t>Removal of other urinary drainage device</t>
  </si>
  <si>
    <t>97.65</t>
  </si>
  <si>
    <t>Removal of urethral stent</t>
  </si>
  <si>
    <t>97.66</t>
  </si>
  <si>
    <t>Endoscopic ureteric stent removal (IM)</t>
  </si>
  <si>
    <t>97.69</t>
  </si>
  <si>
    <t>Removal of other device from urinary system</t>
  </si>
  <si>
    <t>97.71</t>
  </si>
  <si>
    <t>Removal of intrauterine contraceptive device</t>
  </si>
  <si>
    <t>97.72</t>
  </si>
  <si>
    <t>Removal of intrauterine pack</t>
  </si>
  <si>
    <t>97.74</t>
  </si>
  <si>
    <t>Removal of other vaginal pessary</t>
  </si>
  <si>
    <t>97.75</t>
  </si>
  <si>
    <t>Removal of vaginal or vulvar packing</t>
  </si>
  <si>
    <t>97.79</t>
  </si>
  <si>
    <t>Removal of other device from genital tract</t>
  </si>
  <si>
    <t>97.88</t>
  </si>
  <si>
    <t>Removal of external immobilization device</t>
  </si>
  <si>
    <t>97.89</t>
  </si>
  <si>
    <t>Removal of other therapeutic device</t>
  </si>
  <si>
    <t>98.01</t>
  </si>
  <si>
    <t>Removal of intraluminal foreign body from mouth without incision</t>
  </si>
  <si>
    <t>98.11</t>
  </si>
  <si>
    <t>Removal of intraluminal foreign body from ear without incision</t>
  </si>
  <si>
    <t>98.12</t>
  </si>
  <si>
    <t>Removal of intraluminal foreign body from nose without incision</t>
  </si>
  <si>
    <t>98.13</t>
  </si>
  <si>
    <t>Removal of intraluminal foreign body from pharynx without incision</t>
  </si>
  <si>
    <t>98.14</t>
  </si>
  <si>
    <t>Removal of intraluminal foreign body from larynx without incision</t>
  </si>
  <si>
    <t>98.15</t>
  </si>
  <si>
    <t>Removal of intraluminal foreign body from trachea and bronchus without incision</t>
  </si>
  <si>
    <t>98.16</t>
  </si>
  <si>
    <t>Removal of intraluminal foreign body from uterus without incision</t>
  </si>
  <si>
    <t>98.17</t>
  </si>
  <si>
    <t>Removal of intraluminal foreign body from vagina without incision</t>
  </si>
  <si>
    <t>98.19</t>
  </si>
  <si>
    <t>Removal of intraluminal foreign body from urethra without incision</t>
  </si>
  <si>
    <t>98.21</t>
  </si>
  <si>
    <t>Removal of superficial foreign body from eye without incision</t>
  </si>
  <si>
    <t>98.22</t>
  </si>
  <si>
    <t>Removal of other foreign body without incision from head and neck</t>
  </si>
  <si>
    <t>98.23</t>
  </si>
  <si>
    <t>Removal of foreign body from vulva without incision</t>
  </si>
  <si>
    <t>98.24</t>
  </si>
  <si>
    <t>Removal of foreign body from scrotum or penis without incision</t>
  </si>
  <si>
    <t>98.25</t>
  </si>
  <si>
    <t>Removal of other foreign body without incision from trunk except scrotum, penis, or vulva</t>
  </si>
  <si>
    <t>98.26</t>
  </si>
  <si>
    <t>Removal of foreign body from hand without incision</t>
  </si>
  <si>
    <t>98.27</t>
  </si>
  <si>
    <t>Removal of foreign body without incision from upper limb, except hand</t>
  </si>
  <si>
    <t>98.28</t>
  </si>
  <si>
    <t>Removal of foreign body from foot without incision</t>
  </si>
  <si>
    <t>98.29</t>
  </si>
  <si>
    <t>Removal of foreign body without incision from lower limb, except foot</t>
  </si>
  <si>
    <t>17.7</t>
  </si>
  <si>
    <t>Intravenous infusion</t>
  </si>
  <si>
    <t>98.51</t>
  </si>
  <si>
    <t>Extracorporeal shockwave lithotripsy [ESWL] of the kidney, ureter and/or bladder</t>
  </si>
  <si>
    <t>98.59</t>
  </si>
  <si>
    <t>Extracorporeal shockwave lithotripsy of other sites</t>
  </si>
  <si>
    <t>99.00</t>
  </si>
  <si>
    <t>Perioperative autologous transfusion of whole blood or blood components</t>
  </si>
  <si>
    <t>99.01</t>
  </si>
  <si>
    <t>Exchange transfusion</t>
  </si>
  <si>
    <t>99.02</t>
  </si>
  <si>
    <t>Transfusion of previously collected autologous blood</t>
  </si>
  <si>
    <t>99.03</t>
  </si>
  <si>
    <t>Other transfusion of whole blood</t>
  </si>
  <si>
    <t>99.04</t>
  </si>
  <si>
    <t>Transfusion of packed cells</t>
  </si>
  <si>
    <t>99.05</t>
  </si>
  <si>
    <t>Transfusion of platelets</t>
  </si>
  <si>
    <t>99.06</t>
  </si>
  <si>
    <t>Transfusion of coagulation factors</t>
  </si>
  <si>
    <t>19</t>
  </si>
  <si>
    <t>Reconstructive operations on middle ear</t>
  </si>
  <si>
    <t>99.07</t>
  </si>
  <si>
    <t>Transfusion of other serum</t>
  </si>
  <si>
    <t>99.08</t>
  </si>
  <si>
    <t>Transfusion of blood expander</t>
  </si>
  <si>
    <t>99.09</t>
  </si>
  <si>
    <t>Transfusion of other substance</t>
  </si>
  <si>
    <t>99.10</t>
  </si>
  <si>
    <t>Injection or infusion of thrombolytic agent</t>
  </si>
  <si>
    <t>99.11</t>
  </si>
  <si>
    <t>Injection of Rh immune globulin</t>
  </si>
  <si>
    <t>99.12</t>
  </si>
  <si>
    <t>Immunization for allergy</t>
  </si>
  <si>
    <t>99.13</t>
  </si>
  <si>
    <t>Immunization for autoimmune disease</t>
  </si>
  <si>
    <t>99.14</t>
  </si>
  <si>
    <t>Injection or infusion of immunoglobulin</t>
  </si>
  <si>
    <t>99.16</t>
  </si>
  <si>
    <t>Injection of antidote</t>
  </si>
  <si>
    <t>99.17</t>
  </si>
  <si>
    <t>Injection of insulin</t>
  </si>
  <si>
    <t>99.18</t>
  </si>
  <si>
    <t>Injection or infusion of electrolytes</t>
  </si>
  <si>
    <t>99.19</t>
  </si>
  <si>
    <t>Injection of anticoagulant</t>
  </si>
  <si>
    <t>99.20</t>
  </si>
  <si>
    <t>Injection or infusion of platelet inhibitor</t>
  </si>
  <si>
    <t>99.21</t>
  </si>
  <si>
    <t>Injection of antibiotic</t>
  </si>
  <si>
    <t>99.22</t>
  </si>
  <si>
    <t>Injection of other anti-infective</t>
  </si>
  <si>
    <t>99.23</t>
  </si>
  <si>
    <t>Injection of steroid</t>
  </si>
  <si>
    <t>99.24</t>
  </si>
  <si>
    <t>Injection of other hormone</t>
  </si>
  <si>
    <t>99.25</t>
  </si>
  <si>
    <t>Injection or infusion of cancer chemotherapeutic substance</t>
  </si>
  <si>
    <t>99.250</t>
  </si>
  <si>
    <t>Transarterial chemoembolization (TACE) (IM)</t>
  </si>
  <si>
    <t>99.26</t>
  </si>
  <si>
    <t>Injection of tranquilizer</t>
  </si>
  <si>
    <t>99.27</t>
  </si>
  <si>
    <t>Iontophoresis</t>
  </si>
  <si>
    <t>99.28</t>
  </si>
  <si>
    <t>Injection or infusion of biological response modifier [BRM] as an antineoplastic agent</t>
  </si>
  <si>
    <t>99.29</t>
  </si>
  <si>
    <t>Injection or infusion of other therapeutic or prophylactic substance</t>
  </si>
  <si>
    <t>99.290</t>
  </si>
  <si>
    <t>Injection of contrast agent (IM)</t>
  </si>
  <si>
    <t>20.62</t>
  </si>
  <si>
    <t>Revision of fenestration of inner ear</t>
  </si>
  <si>
    <t>99.31</t>
  </si>
  <si>
    <t>Vaccination against cholera</t>
  </si>
  <si>
    <t>99.32</t>
  </si>
  <si>
    <t>Vaccination against typhoid and paratyphoid fever</t>
  </si>
  <si>
    <t>99.33</t>
  </si>
  <si>
    <t>Vaccination against tuberculosis</t>
  </si>
  <si>
    <t>99.34</t>
  </si>
  <si>
    <t>Vaccination against plague</t>
  </si>
  <si>
    <t>99.35</t>
  </si>
  <si>
    <t>Vaccination against tularemia</t>
  </si>
  <si>
    <t>99.36</t>
  </si>
  <si>
    <t>Administration of diphtheria toxoid</t>
  </si>
  <si>
    <t>99.37</t>
  </si>
  <si>
    <t>Vaccination against pertussis</t>
  </si>
  <si>
    <t>99.38</t>
  </si>
  <si>
    <t>Administration of tetanus toxoid</t>
  </si>
  <si>
    <t>99.39</t>
  </si>
  <si>
    <t>Administration of diphtheria-tetanus-pertussis, combined</t>
  </si>
  <si>
    <t>99.41</t>
  </si>
  <si>
    <t>Administration of poliomyelitis vaccine</t>
  </si>
  <si>
    <t>99.42</t>
  </si>
  <si>
    <t>Vaccination against smallpox</t>
  </si>
  <si>
    <t>99.43</t>
  </si>
  <si>
    <t>Vaccination against yellow fever</t>
  </si>
  <si>
    <t>21</t>
  </si>
  <si>
    <t>99.44</t>
  </si>
  <si>
    <t>Operations on nose</t>
  </si>
  <si>
    <t>Vaccination against rabies</t>
  </si>
  <si>
    <t>99.45</t>
  </si>
  <si>
    <t>Vaccination against measles</t>
  </si>
  <si>
    <t>99.46</t>
  </si>
  <si>
    <t>Vaccination against mumps</t>
  </si>
  <si>
    <t>99.47</t>
  </si>
  <si>
    <t>Vaccination against rubella</t>
  </si>
  <si>
    <t>99.48</t>
  </si>
  <si>
    <t>Administration of measles-mumps-rubella vaccine</t>
  </si>
  <si>
    <t>99.51</t>
  </si>
  <si>
    <t>Prophylactic vaccination against the common cold</t>
  </si>
  <si>
    <t>99.52</t>
  </si>
  <si>
    <t>Prophylactic vaccination against influenza</t>
  </si>
  <si>
    <t>99.53</t>
  </si>
  <si>
    <t>Prophylactic vaccination against arthropod-borne viral encephalitis</t>
  </si>
  <si>
    <t>99.54</t>
  </si>
  <si>
    <t>Prophylactic vaccination against other arthropod-borne viral diseases</t>
  </si>
  <si>
    <t>99.55</t>
  </si>
  <si>
    <t>Prophylactic administration of vaccine against other diseases</t>
  </si>
  <si>
    <t>99.56</t>
  </si>
  <si>
    <t>Administration of tetanus antitoxin</t>
  </si>
  <si>
    <t>99.57</t>
  </si>
  <si>
    <t>Administration of botulism antitoxin</t>
  </si>
  <si>
    <t>99.58</t>
  </si>
  <si>
    <t>Administration of other antitoxins</t>
  </si>
  <si>
    <t>99.59</t>
  </si>
  <si>
    <t>Other vaccination and inoculation</t>
  </si>
  <si>
    <t>99.60</t>
  </si>
  <si>
    <t>Cardiopulmonary resuscitation, not otherwise specified</t>
  </si>
  <si>
    <t>21.3</t>
  </si>
  <si>
    <t>Local excision or destruction of lesion of nose</t>
  </si>
  <si>
    <t>99.61</t>
  </si>
  <si>
    <t>Atrial cardioversion</t>
  </si>
  <si>
    <t>99.62</t>
  </si>
  <si>
    <t>Other electric countershock of heart</t>
  </si>
  <si>
    <t>99.63</t>
  </si>
  <si>
    <t>Closed chest cardiac massage</t>
  </si>
  <si>
    <t>99.64</t>
  </si>
  <si>
    <t>Carotid sinus stimulation</t>
  </si>
  <si>
    <t>99.69</t>
  </si>
  <si>
    <t>Other conversion of cardiac rhythm</t>
  </si>
  <si>
    <t>99.71</t>
  </si>
  <si>
    <t>Therapeutic plasmapheresis</t>
  </si>
  <si>
    <t>99.72</t>
  </si>
  <si>
    <t>Therapeutic leukopheresis</t>
  </si>
  <si>
    <t>99.73</t>
  </si>
  <si>
    <t>Therapeutic erythrocytapheresis</t>
  </si>
  <si>
    <t>99.74</t>
  </si>
  <si>
    <t>Therapeutic plateletpheresis</t>
  </si>
  <si>
    <t>99.75</t>
  </si>
  <si>
    <t>Administration of neuroprotective agent</t>
  </si>
  <si>
    <t>99.76</t>
  </si>
  <si>
    <t>Extracorporeal immunoadsorption</t>
  </si>
  <si>
    <t>99.77</t>
  </si>
  <si>
    <t>Application or administration of an adhesion barrier substance</t>
  </si>
  <si>
    <t>99.78</t>
  </si>
  <si>
    <t>Aquapheresis</t>
  </si>
  <si>
    <t>99.79</t>
  </si>
  <si>
    <t>Other therapeutic apheresis</t>
  </si>
  <si>
    <t>99.81</t>
  </si>
  <si>
    <t>Hypothermia (central) (local)</t>
  </si>
  <si>
    <t>99.82</t>
  </si>
  <si>
    <t>Ultraviolet light therapy</t>
  </si>
  <si>
    <t>99.83</t>
  </si>
  <si>
    <t>Other phototherapy</t>
  </si>
  <si>
    <t>22</t>
  </si>
  <si>
    <t>Operations on nasal sinuses</t>
  </si>
  <si>
    <t>99.84</t>
  </si>
  <si>
    <t>Isolation</t>
  </si>
  <si>
    <t>99.85</t>
  </si>
  <si>
    <t>Hyperthermia for treatment of cancer</t>
  </si>
  <si>
    <t>99.86</t>
  </si>
  <si>
    <t>Non-invasive placement of bone growth stimulator</t>
  </si>
  <si>
    <t>99.88</t>
  </si>
  <si>
    <t>Therapeutic photopheresis</t>
  </si>
  <si>
    <t>99.91</t>
  </si>
  <si>
    <t>Acupuncture for anesthesia</t>
  </si>
  <si>
    <t>99.92</t>
  </si>
  <si>
    <t>Other acupuncture</t>
  </si>
  <si>
    <t>99.94</t>
  </si>
  <si>
    <t>Prostatic massage</t>
  </si>
  <si>
    <t>99.95</t>
  </si>
  <si>
    <t>Stretching of foreskin</t>
  </si>
  <si>
    <t>99.96</t>
  </si>
  <si>
    <t>Collection of sperm for artificial insemination</t>
  </si>
  <si>
    <t>99.960</t>
  </si>
  <si>
    <t>Microsurgical testicular sperm extraction (micro-TESE) (IM)</t>
  </si>
  <si>
    <t>99.98</t>
  </si>
  <si>
    <t>Extraction of milk from lactating breast</t>
  </si>
  <si>
    <t>22.5</t>
  </si>
  <si>
    <t>99.980</t>
  </si>
  <si>
    <t>Other nasal sinusotomy</t>
  </si>
  <si>
    <t>Early initiation of breast feeding (IM)</t>
  </si>
  <si>
    <t>99.981</t>
  </si>
  <si>
    <t>Kangaroo care (IM)</t>
  </si>
  <si>
    <t>99.99</t>
  </si>
  <si>
    <t>Other miscellaneous procedures</t>
  </si>
  <si>
    <t>A00</t>
  </si>
  <si>
    <t>Cholera</t>
  </si>
  <si>
    <t>A00.0</t>
  </si>
  <si>
    <t>Cholera due to vibrio cholerae 01, biovar cholerae</t>
  </si>
  <si>
    <t>22.6</t>
  </si>
  <si>
    <t>Other nasal sinusectomy</t>
  </si>
  <si>
    <t>A00.1</t>
  </si>
  <si>
    <t>Cholera due to vibrio cholerae 01, biovar eltor</t>
  </si>
  <si>
    <t>A00.9</t>
  </si>
  <si>
    <t>Cholera, unspecified</t>
  </si>
  <si>
    <t>A01.0</t>
  </si>
  <si>
    <t>Typhoid fever</t>
  </si>
  <si>
    <t>A01.1</t>
  </si>
  <si>
    <t>Paratyphoid fever a</t>
  </si>
  <si>
    <t>A01.2</t>
  </si>
  <si>
    <t>Paratyphoid fever b</t>
  </si>
  <si>
    <t>A01.3</t>
  </si>
  <si>
    <t>Paratyphoid fever c</t>
  </si>
  <si>
    <t>A01.4</t>
  </si>
  <si>
    <t>Paratyphoid fever, unspecified</t>
  </si>
  <si>
    <t>A02.0</t>
  </si>
  <si>
    <t>Salmonella enteritis</t>
  </si>
  <si>
    <t>A02.1</t>
  </si>
  <si>
    <t>Salmonella septicaemia</t>
  </si>
  <si>
    <t>A02.2</t>
  </si>
  <si>
    <t>Localized salmonella infections</t>
  </si>
  <si>
    <t>A02.8</t>
  </si>
  <si>
    <t>Other specified salmonella infections</t>
  </si>
  <si>
    <t>A02.9</t>
  </si>
  <si>
    <t>Salmonella infection, unspecified</t>
  </si>
  <si>
    <t>A03.0</t>
  </si>
  <si>
    <t>Shigellosis due to shigella dysenteriae</t>
  </si>
  <si>
    <t>A03.1</t>
  </si>
  <si>
    <t>Shigellosis due to shigella flexneri</t>
  </si>
  <si>
    <t>A03.3</t>
  </si>
  <si>
    <t>Shigellosis due to shigella sonnei</t>
  </si>
  <si>
    <t>23.43</t>
  </si>
  <si>
    <t>Insertion of removable bridge</t>
  </si>
  <si>
    <t>A03.8</t>
  </si>
  <si>
    <t>Other shigellosis</t>
  </si>
  <si>
    <t>A03.9</t>
  </si>
  <si>
    <t>Shigellosis, unspecified</t>
  </si>
  <si>
    <t>23.7</t>
  </si>
  <si>
    <t>Apicoectomy and root canal therapy</t>
  </si>
  <si>
    <t>A04</t>
  </si>
  <si>
    <t>Other bacterial intestinal infections</t>
  </si>
  <si>
    <t>A04.0</t>
  </si>
  <si>
    <t>Enteropathogenic escherichia coli infection</t>
  </si>
  <si>
    <t>24</t>
  </si>
  <si>
    <t>A04.1</t>
  </si>
  <si>
    <t>Other operations on teeth, gums, and alveoli</t>
  </si>
  <si>
    <t>Enterotoxigenic escherichia coli infection</t>
  </si>
  <si>
    <t>A04.2</t>
  </si>
  <si>
    <t>Enteroinvasive escherichia coli infection</t>
  </si>
  <si>
    <t>A04.3</t>
  </si>
  <si>
    <t>Enterohaemorrhagic escherichia coli infection</t>
  </si>
  <si>
    <t>A04.4</t>
  </si>
  <si>
    <t>Other intestinal escherichia coli infections</t>
  </si>
  <si>
    <t>A04.5</t>
  </si>
  <si>
    <t>Campylobacter enteritis</t>
  </si>
  <si>
    <t>A04.6</t>
  </si>
  <si>
    <t>Enteritis due to yersinia enterocolitica</t>
  </si>
  <si>
    <t>A04.7</t>
  </si>
  <si>
    <t>Enterocolitis due to clostridium difficile</t>
  </si>
  <si>
    <t>A04.8</t>
  </si>
  <si>
    <t>Other specified bacterial intestinal infections</t>
  </si>
  <si>
    <t>A04.9</t>
  </si>
  <si>
    <t>Bacterial intestinal infection, unspecified</t>
  </si>
  <si>
    <t>A05.0</t>
  </si>
  <si>
    <t>Foodborne staphylococcal intoxication</t>
  </si>
  <si>
    <t>A05.1</t>
  </si>
  <si>
    <t>Botulism</t>
  </si>
  <si>
    <t>A05.2</t>
  </si>
  <si>
    <t>Foodborne clostridium perfringens intoxication</t>
  </si>
  <si>
    <t>A05.3</t>
  </si>
  <si>
    <t>Foodborne vibrio parahaemolyticus intoxication</t>
  </si>
  <si>
    <t>A05.4</t>
  </si>
  <si>
    <t>Foodborne bacillus cereus intoxication</t>
  </si>
  <si>
    <t>A05.8</t>
  </si>
  <si>
    <t>Other specified bacterial foodborne intoxications</t>
  </si>
  <si>
    <t>26</t>
  </si>
  <si>
    <t>A05.9</t>
  </si>
  <si>
    <t>Operations on salivary glands and ducts</t>
  </si>
  <si>
    <t>Bacterial foodborne intoxication, unspecified</t>
  </si>
  <si>
    <t>A06</t>
  </si>
  <si>
    <t>Amoebiasis</t>
  </si>
  <si>
    <t>A06.0</t>
  </si>
  <si>
    <t>Acute amoebic dysentery</t>
  </si>
  <si>
    <t>A06.1</t>
  </si>
  <si>
    <t>Chronic intestinal amoebiasis</t>
  </si>
  <si>
    <t>A06.2</t>
  </si>
  <si>
    <t>Amoebic nondysenteric colitis</t>
  </si>
  <si>
    <t>26.3</t>
  </si>
  <si>
    <t>Sialoadenectomy</t>
  </si>
  <si>
    <t>A06.3</t>
  </si>
  <si>
    <t>Amoeboma of intestine</t>
  </si>
  <si>
    <t>A06.4</t>
  </si>
  <si>
    <t>A06.5</t>
  </si>
  <si>
    <t>Amoebic lung abscess</t>
  </si>
  <si>
    <t>A06.6</t>
  </si>
  <si>
    <t>Amoebic brain abscess</t>
  </si>
  <si>
    <t>A06.8</t>
  </si>
  <si>
    <t>Amoebic infection of other sites</t>
  </si>
  <si>
    <t>A06.9</t>
  </si>
  <si>
    <t>Amoebiasis, unspecified</t>
  </si>
  <si>
    <t>A07.0</t>
  </si>
  <si>
    <t>Balantidiasis</t>
  </si>
  <si>
    <t>A07.1</t>
  </si>
  <si>
    <t>Giardiasis [lambliasis]</t>
  </si>
  <si>
    <t>A07.2</t>
  </si>
  <si>
    <t>Cryptosporidiosis</t>
  </si>
  <si>
    <t>27</t>
  </si>
  <si>
    <t>Other operations on mouth and face</t>
  </si>
  <si>
    <t>A07.8</t>
  </si>
  <si>
    <t>Other specified protozoal intestinal diseases</t>
  </si>
  <si>
    <t>A07.9</t>
  </si>
  <si>
    <t>Protozoal intestinal disease, unspecified</t>
  </si>
  <si>
    <t>A08.0</t>
  </si>
  <si>
    <t>Rotaviral enteritis</t>
  </si>
  <si>
    <t>A08.1</t>
  </si>
  <si>
    <t>Acute gastroenteropathy due to norwalk agent</t>
  </si>
  <si>
    <t>A08.2</t>
  </si>
  <si>
    <t>Adenoviral enteritis</t>
  </si>
  <si>
    <t>A08.3</t>
  </si>
  <si>
    <t>Other viral enteritis</t>
  </si>
  <si>
    <t>A08.4</t>
  </si>
  <si>
    <t>Viral intestinal infection, unspecified</t>
  </si>
  <si>
    <t>A08.5</t>
  </si>
  <si>
    <t>Other specified intestinal infections</t>
  </si>
  <si>
    <t>A09</t>
  </si>
  <si>
    <t>Diarrhoea and gastroenteritis of presumed infectious origin</t>
  </si>
  <si>
    <t>A09.0</t>
  </si>
  <si>
    <t>Other and unspecified gastroenteritis and colitis of infectious origin</t>
  </si>
  <si>
    <t>A09.9</t>
  </si>
  <si>
    <t>Gastroenteritis and colitis of unspecified origin</t>
  </si>
  <si>
    <t>A15</t>
  </si>
  <si>
    <t>Respiratory tuberculosis, bacteriologically and histologically confirmed</t>
  </si>
  <si>
    <t>A15.0</t>
  </si>
  <si>
    <t>Tb lung confirm sputum microscopy with or without culture</t>
  </si>
  <si>
    <t>A15.00</t>
  </si>
  <si>
    <t>Tuberculosis of lung, with previously treated confirmation sputum microscopy with or without culture (IM)</t>
  </si>
  <si>
    <t>A15.1</t>
  </si>
  <si>
    <t>Tuberculosis of lung, confirmed by culture only</t>
  </si>
  <si>
    <t>A15.10</t>
  </si>
  <si>
    <t>Tuberculosis of lung, with previously treated confirmation culture only (IM)</t>
  </si>
  <si>
    <t>A15.11</t>
  </si>
  <si>
    <t>Tuberculosis of lung, confirmed by biomoleculer examination (IM)</t>
  </si>
  <si>
    <t>A15.12</t>
  </si>
  <si>
    <t>Tuberculosis of lung, with previously treated confirmed by biomoleculer examination (IM)</t>
  </si>
  <si>
    <t>A15.2</t>
  </si>
  <si>
    <t>Tuberculosis of lung, confirmed histologically</t>
  </si>
  <si>
    <t>A15.21</t>
  </si>
  <si>
    <t>Tuberculosis of lung, with previously treated confirmed histologically (IM)</t>
  </si>
  <si>
    <t>A15.3</t>
  </si>
  <si>
    <t>Tuberculosis of lung, confirmed by unspecified means</t>
  </si>
  <si>
    <t>A15.4</t>
  </si>
  <si>
    <t>Tb intrathoracic lymph nodes confirm bact histologically</t>
  </si>
  <si>
    <t>A15.5</t>
  </si>
  <si>
    <t>Tuberculosis of larynx, trachea &amp; bronchus conf bact/hist'y</t>
  </si>
  <si>
    <t>A15.50</t>
  </si>
  <si>
    <t>Tuberculosis of larynx, trachea &amp; bronchus confirmation by biomoleculer examination (IM)</t>
  </si>
  <si>
    <t>A15.6</t>
  </si>
  <si>
    <t>Tuberculous pleurisy, conf bacteriologically/his'y</t>
  </si>
  <si>
    <t>A15.7</t>
  </si>
  <si>
    <t>Primary respiratory tb confirm bact and histologically</t>
  </si>
  <si>
    <t>A15.8</t>
  </si>
  <si>
    <t>Other respiratory tb confirm bact and histologically</t>
  </si>
  <si>
    <t>A15.80</t>
  </si>
  <si>
    <t>Other respiratory tuberculosis, with previously treated with confirmation bacteriology or histologically (IM)</t>
  </si>
  <si>
    <t>A15.81</t>
  </si>
  <si>
    <t>Other respiratory tuberculosis confirmation by biomoleculer examination (IM)</t>
  </si>
  <si>
    <t>A15.9</t>
  </si>
  <si>
    <t>Respiratory tb unspec confirm bact and histologically</t>
  </si>
  <si>
    <t>A16</t>
  </si>
  <si>
    <t>Respiratory tuberculosis, not confirmed bacteriologically or histologically</t>
  </si>
  <si>
    <t>A16.0</t>
  </si>
  <si>
    <t>Tuberculosis of lung, bacteriologically &amp; histolog'y neg</t>
  </si>
  <si>
    <t>A16.1</t>
  </si>
  <si>
    <t>28</t>
  </si>
  <si>
    <t>Operations on tonsils and adenoids</t>
  </si>
  <si>
    <t>Tuberculosis lung bact and histological examin not done</t>
  </si>
  <si>
    <t>A16.2</t>
  </si>
  <si>
    <t>Tb lung without mention of bact or histological confirm</t>
  </si>
  <si>
    <t>A16.20</t>
  </si>
  <si>
    <t>Tuberculosis of lung, with previously treated without confirmation bacteriology or histologically (IM)</t>
  </si>
  <si>
    <t>A16.3</t>
  </si>
  <si>
    <t>Tb intrathoracic lymph node without bact or hist confirm</t>
  </si>
  <si>
    <t>A16.4</t>
  </si>
  <si>
    <t>Tb larynx trachea and bronchus without bact or hist confirm</t>
  </si>
  <si>
    <t>A16.5</t>
  </si>
  <si>
    <t>Tb pleurisy without mention of bact or histological confirm</t>
  </si>
  <si>
    <t>A16.7</t>
  </si>
  <si>
    <t>Prim respiratory tb without mention of bact or hist confirm</t>
  </si>
  <si>
    <t>A16.8</t>
  </si>
  <si>
    <t>29</t>
  </si>
  <si>
    <t>Oth respiratory tb without mention of bact or hist confirm</t>
  </si>
  <si>
    <t>Operations on pharynx</t>
  </si>
  <si>
    <t>A16.80</t>
  </si>
  <si>
    <t>Latent baccili tuberculosis infection (IM)</t>
  </si>
  <si>
    <t>A16.81</t>
  </si>
  <si>
    <t>Other respiratory tuberculosis, with previously treated without confirmation bacteriology or histologically (IM)</t>
  </si>
  <si>
    <t>A16.9</t>
  </si>
  <si>
    <t>Resp tb unspec without mention of bact or hist confirm</t>
  </si>
  <si>
    <t>A17.0</t>
  </si>
  <si>
    <t>Tuberculous meningitis</t>
  </si>
  <si>
    <t>A17.1</t>
  </si>
  <si>
    <t>Meningeal tuberculoma</t>
  </si>
  <si>
    <t>A17.8</t>
  </si>
  <si>
    <t>Other tuberculosis of nervous system</t>
  </si>
  <si>
    <t>A17.9</t>
  </si>
  <si>
    <t>Tuberculosis of nervous system unspecified</t>
  </si>
  <si>
    <t>A18.0</t>
  </si>
  <si>
    <t>Tuberculosis of bones and joints</t>
  </si>
  <si>
    <t>A18.1</t>
  </si>
  <si>
    <t>Tuberculosis of genitourinary system</t>
  </si>
  <si>
    <t>A18.2</t>
  </si>
  <si>
    <t>Tuberculous peripheral lymphadenopathy</t>
  </si>
  <si>
    <t>A18.3</t>
  </si>
  <si>
    <t>Tuberculosis of intestines, peritoneum and mesenteric glands</t>
  </si>
  <si>
    <t>A18.4</t>
  </si>
  <si>
    <t>Tuberculosis of skin and subcutaneous tissue</t>
  </si>
  <si>
    <t>A18.5</t>
  </si>
  <si>
    <t>Tuberculosis of eye</t>
  </si>
  <si>
    <t>A18.6</t>
  </si>
  <si>
    <t>Tuberculosis of ear</t>
  </si>
  <si>
    <t>31</t>
  </si>
  <si>
    <t>Other operations on larynx and trachea</t>
  </si>
  <si>
    <t>A18.7</t>
  </si>
  <si>
    <t>Tuberculosis of adrenal glands</t>
  </si>
  <si>
    <t>A18.8</t>
  </si>
  <si>
    <t>Tuberculosis of other specified organs</t>
  </si>
  <si>
    <t>A19</t>
  </si>
  <si>
    <t>Miliary tuberculosis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</si>
  <si>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</si>
  <si>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</si>
  <si>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</si>
  <si>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</si>
  <si>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</si>
  <si>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</si>
  <si>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</si>
  <si>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</si>
  <si>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</si>
  <si>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</si>
  <si>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A20.0</t>
  </si>
  <si>
    <t>Bubonic plague</t>
  </si>
  <si>
    <t>A20.2</t>
  </si>
  <si>
    <t>Pneumonic plague</t>
  </si>
  <si>
    <t>A20.7</t>
  </si>
  <si>
    <t>Septicaemic plague</t>
  </si>
  <si>
    <t>A20.8</t>
  </si>
  <si>
    <t>Other forms of plague</t>
  </si>
  <si>
    <t>A20.9</t>
  </si>
  <si>
    <t>Plague, unspecified</t>
  </si>
  <si>
    <t>A21.0</t>
  </si>
  <si>
    <t>Ulceroglandular tularaemia</t>
  </si>
  <si>
    <t>A21.1</t>
  </si>
  <si>
    <t>Oculoglandular tularaemia</t>
  </si>
  <si>
    <t>A21.2</t>
  </si>
  <si>
    <t>Pulmonary tularaemia</t>
  </si>
  <si>
    <t>A21.9</t>
  </si>
  <si>
    <t>Tularaemia, unspecified</t>
  </si>
  <si>
    <t>32.2</t>
  </si>
  <si>
    <t>Local excision or destruction of lesion or tissue of lung</t>
  </si>
  <si>
    <t>A22.0</t>
  </si>
  <si>
    <t>Cutaneous anthrax</t>
  </si>
  <si>
    <t>A22.1</t>
  </si>
  <si>
    <t>Pulmonary anthrax</t>
  </si>
  <si>
    <t>A23.2</t>
  </si>
  <si>
    <t>Brucellosis due to brucella suis</t>
  </si>
  <si>
    <t>A23.9</t>
  </si>
  <si>
    <t>Brucellosis, unspecified</t>
  </si>
  <si>
    <t>A24.3</t>
  </si>
  <si>
    <t>Other melioidosis</t>
  </si>
  <si>
    <t>A24.4</t>
  </si>
  <si>
    <t>32.3</t>
  </si>
  <si>
    <t>Melioidosis, unspecified</t>
  </si>
  <si>
    <t>Segmental resection of lung</t>
  </si>
  <si>
    <t>A25.0</t>
  </si>
  <si>
    <t>Spirillosis</t>
  </si>
  <si>
    <t>32.6</t>
  </si>
  <si>
    <t>Radical dissection of thoracic structures</t>
  </si>
  <si>
    <t>33</t>
  </si>
  <si>
    <t>Other operations on lung and bronchus</t>
  </si>
  <si>
    <t>A25.1</t>
  </si>
  <si>
    <t>Streptobacillosis</t>
  </si>
  <si>
    <t>33.2</t>
  </si>
  <si>
    <t>Diagnostic procedures on lung and bronchus</t>
  </si>
  <si>
    <t>A25.9</t>
  </si>
  <si>
    <t>Rat-bite fever, unspecified</t>
  </si>
  <si>
    <t>A26.7</t>
  </si>
  <si>
    <t>Erysipelothrix septicaemia</t>
  </si>
  <si>
    <t>A26.9</t>
  </si>
  <si>
    <t>Erysipeloid, unspecified</t>
  </si>
  <si>
    <t>A27</t>
  </si>
  <si>
    <t>Leptospirosis</t>
  </si>
  <si>
    <t>A27.0</t>
  </si>
  <si>
    <t>Leptospirosis icterohaemorrhagica</t>
  </si>
  <si>
    <t>A27.8</t>
  </si>
  <si>
    <t>Other forms of leptospirosis</t>
  </si>
  <si>
    <t>A27.9</t>
  </si>
  <si>
    <t>Leptospirosis, unspecified</t>
  </si>
  <si>
    <t>A28.1</t>
  </si>
  <si>
    <t>Cat-scratch disease</t>
  </si>
  <si>
    <t>A28.2</t>
  </si>
  <si>
    <t>Extraintestinal yersiniosis</t>
  </si>
  <si>
    <t>A28.8</t>
  </si>
  <si>
    <t>Other specified zoonotic bacterial diseases nec</t>
  </si>
  <si>
    <t>A30</t>
  </si>
  <si>
    <t>Leprosy [Hansen disease]</t>
  </si>
  <si>
    <t>A30.0</t>
  </si>
  <si>
    <t>Indeterminate leprosy</t>
  </si>
  <si>
    <t>A30.1</t>
  </si>
  <si>
    <t>Tuberculoid leprosy</t>
  </si>
  <si>
    <t>33.52</t>
  </si>
  <si>
    <t>Bilateral lung transplantation</t>
  </si>
  <si>
    <t>A30.2</t>
  </si>
  <si>
    <t>Borderline tuberculoid leprosy</t>
  </si>
  <si>
    <t>A30.3</t>
  </si>
  <si>
    <t>Borderline leprosy</t>
  </si>
  <si>
    <t>A30.4</t>
  </si>
  <si>
    <t>Borderline lepromatous leprosy</t>
  </si>
  <si>
    <t>A30.5</t>
  </si>
  <si>
    <t>Lepromatous leprosy</t>
  </si>
  <si>
    <t>A30.8</t>
  </si>
  <si>
    <t>Other forms of leprosy</t>
  </si>
  <si>
    <t>A30.9</t>
  </si>
  <si>
    <t>Leprosy, unspecified</t>
  </si>
  <si>
    <t>A31.0</t>
  </si>
  <si>
    <t>Pulmonary mycobacterial infection</t>
  </si>
  <si>
    <t>A31.1</t>
  </si>
  <si>
    <t>Cutaneous mycobacterial infection</t>
  </si>
  <si>
    <t>A31.8</t>
  </si>
  <si>
    <t>Other mycobacterial infections</t>
  </si>
  <si>
    <t>A31.9</t>
  </si>
  <si>
    <t>Mycobacterial infection, unspecified</t>
  </si>
  <si>
    <t>34.2</t>
  </si>
  <si>
    <t>A32.1</t>
  </si>
  <si>
    <t>Diagnostic procedures on chest wall, pleura, mediastinum, and diaphr</t>
  </si>
  <si>
    <t>Listerial meningitis and meningoencephalitis</t>
  </si>
  <si>
    <t>A32.7</t>
  </si>
  <si>
    <t>Listerial septicaemia</t>
  </si>
  <si>
    <t>A32.8</t>
  </si>
  <si>
    <t>Other forms of listeriosis</t>
  </si>
  <si>
    <t>A33</t>
  </si>
  <si>
    <t>Tetanus neonatorum</t>
  </si>
  <si>
    <t>A34</t>
  </si>
  <si>
    <t>Obstetrical tetanus</t>
  </si>
  <si>
    <t>A35</t>
  </si>
  <si>
    <t>Other tetanus</t>
  </si>
  <si>
    <t>A36.0</t>
  </si>
  <si>
    <t>Pharyngeal diphtheria</t>
  </si>
  <si>
    <t>A36.1</t>
  </si>
  <si>
    <t>Nasopharyngeal diphtheria</t>
  </si>
  <si>
    <t>A36.2</t>
  </si>
  <si>
    <t>Laryngeal diphtheria</t>
  </si>
  <si>
    <t>A36.3</t>
  </si>
  <si>
    <t>Cutaneous diphtheria</t>
  </si>
  <si>
    <t>A36.8</t>
  </si>
  <si>
    <t>Other diphtheria</t>
  </si>
  <si>
    <t>A36.9</t>
  </si>
  <si>
    <t>Diphtheria, unspecified</t>
  </si>
  <si>
    <t>A37.0</t>
  </si>
  <si>
    <t>Whooping cough due to bordetella pertussis</t>
  </si>
  <si>
    <t>A37.1</t>
  </si>
  <si>
    <t>Whooping cough due to bordetella parapertussis</t>
  </si>
  <si>
    <t>A37.8</t>
  </si>
  <si>
    <t>Whooping cough due to other bordetella species</t>
  </si>
  <si>
    <t>A37.9</t>
  </si>
  <si>
    <t>Whooping cough, unspecified</t>
  </si>
  <si>
    <t>A38</t>
  </si>
  <si>
    <t>Scarlet fever</t>
  </si>
  <si>
    <t>A39.0</t>
  </si>
  <si>
    <t>Meningococcal meningitis</t>
  </si>
  <si>
    <t>A39.2</t>
  </si>
  <si>
    <t>Acute meningococcaemia</t>
  </si>
  <si>
    <t>A39.3</t>
  </si>
  <si>
    <t>Chronic meningococcaemia</t>
  </si>
  <si>
    <t>35.1</t>
  </si>
  <si>
    <t>Open heart valvuloplasty without replacement</t>
  </si>
  <si>
    <t>A39.4</t>
  </si>
  <si>
    <t>Meningococcaemia, unspecified</t>
  </si>
  <si>
    <t>A39.5</t>
  </si>
  <si>
    <t>Meningococcal heart disease</t>
  </si>
  <si>
    <t>A39.8</t>
  </si>
  <si>
    <t>Other meningococcal infections</t>
  </si>
  <si>
    <t>A39.9</t>
  </si>
  <si>
    <t>Meningococcal infection, unspecified</t>
  </si>
  <si>
    <t>A40.0</t>
  </si>
  <si>
    <t>Septicaemia due to streptococcus, group a</t>
  </si>
  <si>
    <t>A40.1</t>
  </si>
  <si>
    <t>Septicaemia due to streptococcus, group b</t>
  </si>
  <si>
    <t>A40.2</t>
  </si>
  <si>
    <t>Septicaemia due to streptococcus, group d</t>
  </si>
  <si>
    <t>A40.3</t>
  </si>
  <si>
    <t>Septicaemia due to streptococcus pneumoniae</t>
  </si>
  <si>
    <t>A40.8</t>
  </si>
  <si>
    <t>Other streptococcal septicaemia</t>
  </si>
  <si>
    <t>A40.9</t>
  </si>
  <si>
    <t>Streptococcal septicaemia, unspecified</t>
  </si>
  <si>
    <t>A41</t>
  </si>
  <si>
    <t>Other sepsis</t>
  </si>
  <si>
    <t>A41.0</t>
  </si>
  <si>
    <t>Septicaemia due to staphylococcus aureus</t>
  </si>
  <si>
    <t>35.5</t>
  </si>
  <si>
    <t>Repair of atrial and ventricular septa with prosthesis</t>
  </si>
  <si>
    <t>A41.1</t>
  </si>
  <si>
    <t>Septicaemia due to other specified staphylococcus</t>
  </si>
  <si>
    <t>A41.2</t>
  </si>
  <si>
    <t>Septicaemia due to unspecified staphylococcus</t>
  </si>
  <si>
    <t>A41.3</t>
  </si>
  <si>
    <t>Septicaemia due to haemophilus influenzae</t>
  </si>
  <si>
    <t>A41.4</t>
  </si>
  <si>
    <t>35.6</t>
  </si>
  <si>
    <t>Septicaemia due to anaerobes</t>
  </si>
  <si>
    <t>Repair of atrial and ventricular septa with tissue graft</t>
  </si>
  <si>
    <t>A41.5</t>
  </si>
  <si>
    <t>Septicaemia due to other gram-negative organisms</t>
  </si>
  <si>
    <t>A41.8</t>
  </si>
  <si>
    <t>Other specified septicaemia</t>
  </si>
  <si>
    <t>A41.9</t>
  </si>
  <si>
    <t>Septicaemia, unspecified</t>
  </si>
  <si>
    <t>A42.0</t>
  </si>
  <si>
    <t>Pulmonary actinomycosis</t>
  </si>
  <si>
    <t>A42.1</t>
  </si>
  <si>
    <t>Abdominal actinomycosis</t>
  </si>
  <si>
    <t>A42.2</t>
  </si>
  <si>
    <t>Cervicofacial actinomycosis</t>
  </si>
  <si>
    <t>A42.8</t>
  </si>
  <si>
    <t>Other forms of actinomycosis</t>
  </si>
  <si>
    <t>A42.9</t>
  </si>
  <si>
    <t>Actinomycosis, unspecified</t>
  </si>
  <si>
    <t>35.93</t>
  </si>
  <si>
    <t>Creation of conduit between left ventricle and aorta</t>
  </si>
  <si>
    <t>A43.0</t>
  </si>
  <si>
    <t>Pulmonary nocardiosis</t>
  </si>
  <si>
    <t>A43.1</t>
  </si>
  <si>
    <t>Cutaneous nocardiosis</t>
  </si>
  <si>
    <t>A43.9</t>
  </si>
  <si>
    <t>Nocardiosis, unspecified</t>
  </si>
  <si>
    <t>35.99</t>
  </si>
  <si>
    <t>Other operations on valves of heart</t>
  </si>
  <si>
    <t>A44.1</t>
  </si>
  <si>
    <t>Cutaneous and mucocutaneous bartonellosis</t>
  </si>
  <si>
    <t>A44.8</t>
  </si>
  <si>
    <t>Other forms of bartonellosis</t>
  </si>
  <si>
    <t>A44.9</t>
  </si>
  <si>
    <t>Bartonellosis, unspecified</t>
  </si>
  <si>
    <t>36.1</t>
  </si>
  <si>
    <t>Bypass anastomosis for heart revascularization</t>
  </si>
  <si>
    <t>A46</t>
  </si>
  <si>
    <t>Erysipelas</t>
  </si>
  <si>
    <t>A48</t>
  </si>
  <si>
    <t>Other bacterial diseases, not elsewhere classified</t>
  </si>
  <si>
    <t>A48.0</t>
  </si>
  <si>
    <t>Gas gangrene</t>
  </si>
  <si>
    <t>A48.1</t>
  </si>
  <si>
    <t>Legionnaires' disease</t>
  </si>
  <si>
    <t>A48.2</t>
  </si>
  <si>
    <t>Nonpneumonic legionnaires' disease [pontiac fever]</t>
  </si>
  <si>
    <t>A48.3</t>
  </si>
  <si>
    <t>Toxic shock syndrome</t>
  </si>
  <si>
    <t>A48.8</t>
  </si>
  <si>
    <t>Other specified bacterial diseases</t>
  </si>
  <si>
    <t>36.31</t>
  </si>
  <si>
    <t>Open chest transmyocardial revascularization</t>
  </si>
  <si>
    <t>A49</t>
  </si>
  <si>
    <t>Bacterial infection of unspecified site</t>
  </si>
  <si>
    <t>A49.0</t>
  </si>
  <si>
    <t>Staphylococcal infection, unspecified</t>
  </si>
  <si>
    <t>A49.1</t>
  </si>
  <si>
    <t>Streptococcal infection, unspecified</t>
  </si>
  <si>
    <t>37</t>
  </si>
  <si>
    <t>A49.2</t>
  </si>
  <si>
    <t>Haemophilus influenzae infection, unspecified</t>
  </si>
  <si>
    <t>A49.3</t>
  </si>
  <si>
    <t>Mycoplasma infection, unspecified</t>
  </si>
  <si>
    <t>A49.8</t>
  </si>
  <si>
    <t>Other bacterial infections of unspecified site</t>
  </si>
  <si>
    <t>37.2</t>
  </si>
  <si>
    <t>Diagnostic procedures on heart and pericardium</t>
  </si>
  <si>
    <t>A49.9</t>
  </si>
  <si>
    <t>Bacterial infection, unspecified</t>
  </si>
  <si>
    <t>A50</t>
  </si>
  <si>
    <t>Congenital syphilis</t>
  </si>
  <si>
    <t>A50.0</t>
  </si>
  <si>
    <t>Early congenital syphilis, symptomatic</t>
  </si>
  <si>
    <t>A50.1</t>
  </si>
  <si>
    <t>Early congenital syphilis, latent</t>
  </si>
  <si>
    <t>A50.2</t>
  </si>
  <si>
    <t>Early congenital syphilis, unspecified</t>
  </si>
  <si>
    <t>A50.4</t>
  </si>
  <si>
    <t>Late congenital neurosyphilis [juvenile neurosyphilis]</t>
  </si>
  <si>
    <t>A50.5</t>
  </si>
  <si>
    <t>Other late congenital syphilis, symptomatic</t>
  </si>
  <si>
    <t>A50.6</t>
  </si>
  <si>
    <t>Late congenital syphilis, latent</t>
  </si>
  <si>
    <t>A50.7</t>
  </si>
  <si>
    <t>Late congenital syphilis, unspecified</t>
  </si>
  <si>
    <t>A50.9</t>
  </si>
  <si>
    <t>Congenital syphilis, unspecified</t>
  </si>
  <si>
    <t>A51.0</t>
  </si>
  <si>
    <t>Primary genital syphilis</t>
  </si>
  <si>
    <t>37.63</t>
  </si>
  <si>
    <t>Repair of heart assist system</t>
  </si>
  <si>
    <t>A51.1</t>
  </si>
  <si>
    <t>Primary anal syphilis</t>
  </si>
  <si>
    <t>37.68</t>
  </si>
  <si>
    <t>Insertion of percutaneous external heart assist device</t>
  </si>
  <si>
    <t>A51.2</t>
  </si>
  <si>
    <t>Primary syphilis of other sites</t>
  </si>
  <si>
    <t>A51.3</t>
  </si>
  <si>
    <t>Secondary syphilis of skin and mucous membranes</t>
  </si>
  <si>
    <t>A51.4</t>
  </si>
  <si>
    <t>Other secondary syphilis</t>
  </si>
  <si>
    <t>A51.5</t>
  </si>
  <si>
    <t>Early syphilis, latent</t>
  </si>
  <si>
    <t>A51.9</t>
  </si>
  <si>
    <t>Early syphilis, unspecified</t>
  </si>
  <si>
    <t>A52.0</t>
  </si>
  <si>
    <t>Cardiovascular syphilis</t>
  </si>
  <si>
    <t>A52.1</t>
  </si>
  <si>
    <t>Symptomatic neurosyphilis</t>
  </si>
  <si>
    <t>37.8</t>
  </si>
  <si>
    <t>Insertion, replacement, removal and revision of pacemaker device</t>
  </si>
  <si>
    <t>A52.2</t>
  </si>
  <si>
    <t>Asymptomatic neurosyphilis</t>
  </si>
  <si>
    <t>A52.3</t>
  </si>
  <si>
    <t>Neurosyphilis, unspecified</t>
  </si>
  <si>
    <t>A52.7</t>
  </si>
  <si>
    <t>Other symptomatic late syphilis</t>
  </si>
  <si>
    <t>A52.8</t>
  </si>
  <si>
    <t>Late syphilis, latent</t>
  </si>
  <si>
    <t>A52.9</t>
  </si>
  <si>
    <t>Late syphilis, unspecified</t>
  </si>
  <si>
    <t>37.9</t>
  </si>
  <si>
    <t>A53</t>
  </si>
  <si>
    <t>Other and unspecified syphilis</t>
  </si>
  <si>
    <t>A53.0</t>
  </si>
  <si>
    <t>Latent syphilis, unspecified as early or late</t>
  </si>
  <si>
    <t>A53.9</t>
  </si>
  <si>
    <t>Syphilis, unspecified</t>
  </si>
  <si>
    <t>A54.0</t>
  </si>
  <si>
    <t>Gonococcal infection lower genitourinary tract without periurethral / accessory gland abscess</t>
  </si>
  <si>
    <t>A54.1</t>
  </si>
  <si>
    <t>Gonococcal infection lower genitourinary tract with periurethral / accessory gland abscess</t>
  </si>
  <si>
    <t>38</t>
  </si>
  <si>
    <t>Incision, excision, and occlusion of vessels</t>
  </si>
  <si>
    <t>A54.2</t>
  </si>
  <si>
    <t>Gonococcal pelviperitonitis and other gonococcal genitourinary infections</t>
  </si>
  <si>
    <t>A54.3</t>
  </si>
  <si>
    <t>Gonococcal infection of eye</t>
  </si>
  <si>
    <t>A54.4</t>
  </si>
  <si>
    <t>Gonococcal infection of musculoskeletal system</t>
  </si>
  <si>
    <t>A54.5</t>
  </si>
  <si>
    <t>Gonococcal pharyngitis</t>
  </si>
  <si>
    <t>A54.6</t>
  </si>
  <si>
    <t>Gonococcal infection of anus and rectum</t>
  </si>
  <si>
    <t>A54.8</t>
  </si>
  <si>
    <t>Other gonococcal infections</t>
  </si>
  <si>
    <t>38.1</t>
  </si>
  <si>
    <t>Endarterectomy</t>
  </si>
  <si>
    <t>A54.9</t>
  </si>
  <si>
    <t>Gonococcal infection, unspecified</t>
  </si>
  <si>
    <t>A55</t>
  </si>
  <si>
    <t>Chlamydial lymphogranuloma (venereum)</t>
  </si>
  <si>
    <t>A56.0</t>
  </si>
  <si>
    <t>Chlamydial infection of lower genitourinary tract</t>
  </si>
  <si>
    <t>A56.1</t>
  </si>
  <si>
    <t>Chlamydial infection of pelviperitoneum other genitourinary organs</t>
  </si>
  <si>
    <t>A56.2</t>
  </si>
  <si>
    <t>Chlamydial infection of genitourinary tract, unspecified</t>
  </si>
  <si>
    <t>A56.3</t>
  </si>
  <si>
    <t>Chlamydial infection of anus and rectum</t>
  </si>
  <si>
    <t>A56.8</t>
  </si>
  <si>
    <t>Sexually transmitted chlamydial infection of other sites</t>
  </si>
  <si>
    <t>A57</t>
  </si>
  <si>
    <t>Chancroid</t>
  </si>
  <si>
    <t>38.3</t>
  </si>
  <si>
    <t>Resection of vessel with anastomosis</t>
  </si>
  <si>
    <t>A58</t>
  </si>
  <si>
    <t>Granuloma inguinale</t>
  </si>
  <si>
    <t>A59</t>
  </si>
  <si>
    <t>Trichomoniasis</t>
  </si>
  <si>
    <t>A59.0</t>
  </si>
  <si>
    <t>Urogenital trichomoniasis</t>
  </si>
  <si>
    <t>A59.8</t>
  </si>
  <si>
    <t>Trichomoniasis of other sites</t>
  </si>
  <si>
    <t>38.37</t>
  </si>
  <si>
    <t>Resection of vessel with anastomosis, abdominal veins</t>
  </si>
  <si>
    <t>A59.9</t>
  </si>
  <si>
    <t>Trichomoniasis, unspecified</t>
  </si>
  <si>
    <t>A60.0</t>
  </si>
  <si>
    <t>Herpesviral infection of genitalia and urogenital tract</t>
  </si>
  <si>
    <t>A60.1</t>
  </si>
  <si>
    <t>Herpesviral infection of perianal skin and rectum</t>
  </si>
  <si>
    <t>A60.9</t>
  </si>
  <si>
    <t>Anogenital herpesviral infection, unspecified</t>
  </si>
  <si>
    <t>A63.0</t>
  </si>
  <si>
    <t>Anogenital (venereal) warts</t>
  </si>
  <si>
    <t>A63.8</t>
  </si>
  <si>
    <t>Other specified predominantly sexually transmitted diseases</t>
  </si>
  <si>
    <t>A64</t>
  </si>
  <si>
    <t>Unspecified sexually transmitted disease</t>
  </si>
  <si>
    <t>38.5</t>
  </si>
  <si>
    <t>Ligation and stripping of varicose veins</t>
  </si>
  <si>
    <t>A65</t>
  </si>
  <si>
    <t>Nonvenereal syphilis</t>
  </si>
  <si>
    <t>A66.0</t>
  </si>
  <si>
    <t>Initial lesions of yaws</t>
  </si>
  <si>
    <t>A66.1</t>
  </si>
  <si>
    <t>Multiple papillomata and wet crab yaws</t>
  </si>
  <si>
    <t>A66.2</t>
  </si>
  <si>
    <t>Other early skin lesions of yaws</t>
  </si>
  <si>
    <t>38.6</t>
  </si>
  <si>
    <t>Other excision of vessels</t>
  </si>
  <si>
    <t>A66.3</t>
  </si>
  <si>
    <t>Hyperkeratosis of yaws</t>
  </si>
  <si>
    <t>A66.5</t>
  </si>
  <si>
    <t>Gangosa</t>
  </si>
  <si>
    <t>A66.6</t>
  </si>
  <si>
    <t>Bone and joint lesions of yaws</t>
  </si>
  <si>
    <t>A66.9</t>
  </si>
  <si>
    <t>Yaws, unspecified</t>
  </si>
  <si>
    <t>A68.0</t>
  </si>
  <si>
    <t>Louse-borne relapsing fever</t>
  </si>
  <si>
    <t>A68.1</t>
  </si>
  <si>
    <t>Tick-borne relapsing fever</t>
  </si>
  <si>
    <t>A68.9</t>
  </si>
  <si>
    <t>Relapsing fever, unspecified</t>
  </si>
  <si>
    <t>38.66</t>
  </si>
  <si>
    <t>Other excision of vessels, abdominal arteries</t>
  </si>
  <si>
    <t>A69.0</t>
  </si>
  <si>
    <t>Necrotizing ulcerative stomatitis</t>
  </si>
  <si>
    <t>A69.1</t>
  </si>
  <si>
    <t>Other vincent's infections</t>
  </si>
  <si>
    <t>A69.2</t>
  </si>
  <si>
    <t>Lyme disease</t>
  </si>
  <si>
    <t>38.8</t>
  </si>
  <si>
    <t>Other surgical occlusion of vessels</t>
  </si>
  <si>
    <t>A69.9</t>
  </si>
  <si>
    <t>Spirochaetal infection, unspecified</t>
  </si>
  <si>
    <t>A70</t>
  </si>
  <si>
    <t>Chlamydia psittaci infection</t>
  </si>
  <si>
    <t>A71.0</t>
  </si>
  <si>
    <t>Initial stage of trachoma</t>
  </si>
  <si>
    <t>A71.1</t>
  </si>
  <si>
    <t>Active stage of trachoma</t>
  </si>
  <si>
    <t>A71.9</t>
  </si>
  <si>
    <t>Trachoma, unspecified</t>
  </si>
  <si>
    <t>A74.0</t>
  </si>
  <si>
    <t>Chlamydial conjunctivitis</t>
  </si>
  <si>
    <t>A74.9</t>
  </si>
  <si>
    <t>Chlamydial infection, unspecified</t>
  </si>
  <si>
    <t>A75.0</t>
  </si>
  <si>
    <t>Epidemic louse-borne typhus fever due to rickettsia prowazekii</t>
  </si>
  <si>
    <t>A75.2</t>
  </si>
  <si>
    <t>Typhus fever due to rickettsia typhi</t>
  </si>
  <si>
    <t>A75.3</t>
  </si>
  <si>
    <t>Typhus fever due to rickettsia tsutsugamushi</t>
  </si>
  <si>
    <t>A75.9</t>
  </si>
  <si>
    <t>Typhus fever, unspecified</t>
  </si>
  <si>
    <t>A77.1</t>
  </si>
  <si>
    <t>Spotted fever due to rickettsia conorii</t>
  </si>
  <si>
    <t>A77.8</t>
  </si>
  <si>
    <t>Other spotted fevers</t>
  </si>
  <si>
    <t>39</t>
  </si>
  <si>
    <t>A77.9</t>
  </si>
  <si>
    <t>Spotted fever, unspecified</t>
  </si>
  <si>
    <t>A78</t>
  </si>
  <si>
    <t>Q fever</t>
  </si>
  <si>
    <t>A79.0</t>
  </si>
  <si>
    <t>Trench fever</t>
  </si>
  <si>
    <t>A79.8</t>
  </si>
  <si>
    <t>Other specified rickettsioses</t>
  </si>
  <si>
    <t>A79.9</t>
  </si>
  <si>
    <t>Rickettsiosis, unspecified</t>
  </si>
  <si>
    <t>A80.0</t>
  </si>
  <si>
    <t>Acute paralytic poliomyelitis, vaccine-associated</t>
  </si>
  <si>
    <t>A80.1</t>
  </si>
  <si>
    <t>Acute paralytic poliomyelitis, wild virus, imported</t>
  </si>
  <si>
    <t>39.3</t>
  </si>
  <si>
    <t>Suture of vessel</t>
  </si>
  <si>
    <t>A80.2</t>
  </si>
  <si>
    <t>Acute paralytic poliomyelitis, wild virus, indigenous</t>
  </si>
  <si>
    <t>A80.3</t>
  </si>
  <si>
    <t>Acute paralytic poliomyelitis, other and unspecified</t>
  </si>
  <si>
    <t>A80.9</t>
  </si>
  <si>
    <t>Acute poliomyelitis, unspecified</t>
  </si>
  <si>
    <t>A81.0</t>
  </si>
  <si>
    <t>Creutzfeldt-jakob disease</t>
  </si>
  <si>
    <t>A81.1</t>
  </si>
  <si>
    <t>Subacute sclerosing panencephalitis</t>
  </si>
  <si>
    <t>A81.2</t>
  </si>
  <si>
    <t>Progressive multifocal leukoencephalopathy</t>
  </si>
  <si>
    <t>39.5</t>
  </si>
  <si>
    <t>Other repair of vessels</t>
  </si>
  <si>
    <t>A81.8</t>
  </si>
  <si>
    <t>Other atypical virus infections of central nervous system</t>
  </si>
  <si>
    <t>A81.9</t>
  </si>
  <si>
    <t>Atypical virus infection of central nervous system, unspecified</t>
  </si>
  <si>
    <t>A82.0</t>
  </si>
  <si>
    <t>Sylvatic rabies</t>
  </si>
  <si>
    <t>A82.1</t>
  </si>
  <si>
    <t>Urban rabies</t>
  </si>
  <si>
    <t>A82.9</t>
  </si>
  <si>
    <t>Rabies, unspecified</t>
  </si>
  <si>
    <t>A83.0</t>
  </si>
  <si>
    <t>Japanese encephalitis</t>
  </si>
  <si>
    <t>A83.2</t>
  </si>
  <si>
    <t>Eastern equine encephalitis</t>
  </si>
  <si>
    <t>A83.4</t>
  </si>
  <si>
    <t>Australian encephalitis</t>
  </si>
  <si>
    <t>A83.5</t>
  </si>
  <si>
    <t>California encephalitis</t>
  </si>
  <si>
    <t>A83.8</t>
  </si>
  <si>
    <t>Other mosquito-borne viral encephalitis</t>
  </si>
  <si>
    <t>A83.9</t>
  </si>
  <si>
    <t>Mosquito-borne viral encephalitis, unspecified</t>
  </si>
  <si>
    <t>A84.1</t>
  </si>
  <si>
    <t>Central european tick-borne encephalitis</t>
  </si>
  <si>
    <t>A85.0</t>
  </si>
  <si>
    <t>Enteroviral encephalitis</t>
  </si>
  <si>
    <t>A85.1</t>
  </si>
  <si>
    <t>Adenoviral encephalitis</t>
  </si>
  <si>
    <t>A85.2</t>
  </si>
  <si>
    <t>Arthropod-borne viral encephalitis, unspecified</t>
  </si>
  <si>
    <t>A85.8</t>
  </si>
  <si>
    <t>Other specified viral encephalitis</t>
  </si>
  <si>
    <t>A86</t>
  </si>
  <si>
    <t>Unspecified viral encephalitis</t>
  </si>
  <si>
    <t>A87</t>
  </si>
  <si>
    <t>Viral meningitis</t>
  </si>
  <si>
    <t>A87.0</t>
  </si>
  <si>
    <t>Enteroviral meningitis</t>
  </si>
  <si>
    <t>39.88</t>
  </si>
  <si>
    <t>Removal of carotid sinus stimulation pulse generator only (IM)</t>
  </si>
  <si>
    <t>A87.1</t>
  </si>
  <si>
    <t>Adenoviral meningitis</t>
  </si>
  <si>
    <t>39.9</t>
  </si>
  <si>
    <t>A87.2</t>
  </si>
  <si>
    <t>Lymphocytic choriomeningitis</t>
  </si>
  <si>
    <t>A87.8</t>
  </si>
  <si>
    <t>Other viral meningitis</t>
  </si>
  <si>
    <t>A87.9</t>
  </si>
  <si>
    <t>Viral meningitis, unspecified</t>
  </si>
  <si>
    <t>A88.0</t>
  </si>
  <si>
    <t>Enteroviral exanthematous fever [boston exanthem]</t>
  </si>
  <si>
    <t>A88.1</t>
  </si>
  <si>
    <t>Epidemic vertigo</t>
  </si>
  <si>
    <t>A88.8</t>
  </si>
  <si>
    <t>Other specified viral infections of central nervous system</t>
  </si>
  <si>
    <t>A89</t>
  </si>
  <si>
    <t>Unspecified viral infection of central nervous system</t>
  </si>
  <si>
    <t>40</t>
  </si>
  <si>
    <t>Operations on lymphatic system</t>
  </si>
  <si>
    <t>A90</t>
  </si>
  <si>
    <t>Dengue fever [classical dengue]</t>
  </si>
  <si>
    <t>A91</t>
  </si>
  <si>
    <t>Dengue haemorrhagic fever</t>
  </si>
  <si>
    <t>A91.0</t>
  </si>
  <si>
    <t>Dengue hemorrhagic fever, with shock (IM)</t>
  </si>
  <si>
    <t>A91.1</t>
  </si>
  <si>
    <t>Dengue hemorrhagic fever, without shock (IM)</t>
  </si>
  <si>
    <t>A91.9</t>
  </si>
  <si>
    <t>Dengue hemorrhagic fever, unspecified (IM)</t>
  </si>
  <si>
    <t>A92.0</t>
  </si>
  <si>
    <t>Chikungunya virus disease</t>
  </si>
  <si>
    <t>40.4</t>
  </si>
  <si>
    <t>Radical excision of cervical lymph nodes</t>
  </si>
  <si>
    <t>A92.2</t>
  </si>
  <si>
    <t>Venezuelan equine fever</t>
  </si>
  <si>
    <t>A92.3</t>
  </si>
  <si>
    <t>West nile fever</t>
  </si>
  <si>
    <t>A92.8</t>
  </si>
  <si>
    <t>40.5</t>
  </si>
  <si>
    <t>Other specified mosquito-borne viral fevers</t>
  </si>
  <si>
    <t>A92.9</t>
  </si>
  <si>
    <t>Mosquito-borne viral fever, unspecified</t>
  </si>
  <si>
    <t>A94</t>
  </si>
  <si>
    <t>Unspecified arthropod-borne viral fever</t>
  </si>
  <si>
    <t>A95.9</t>
  </si>
  <si>
    <t>Yellow fever, unspecified</t>
  </si>
  <si>
    <t>A96.0</t>
  </si>
  <si>
    <t>Junin haemorrhagic fever</t>
  </si>
  <si>
    <t>A96.2</t>
  </si>
  <si>
    <t>Lassa fever</t>
  </si>
  <si>
    <t>A96.9</t>
  </si>
  <si>
    <t>Arenaviral haemorrhagic fever, unspecified</t>
  </si>
  <si>
    <t>A98.0</t>
  </si>
  <si>
    <t>Crimean-congo haemorrhagic fever</t>
  </si>
  <si>
    <t>A98.1</t>
  </si>
  <si>
    <t>Omsk haemorrhagic fever</t>
  </si>
  <si>
    <t>A98.4</t>
  </si>
  <si>
    <t>Ebola virus disease</t>
  </si>
  <si>
    <t>A98.5</t>
  </si>
  <si>
    <t>Haemorrhagic fever with renal syndrome</t>
  </si>
  <si>
    <t>A98.8</t>
  </si>
  <si>
    <t>Other specified viral haemorrhagic fevers</t>
  </si>
  <si>
    <t>A99</t>
  </si>
  <si>
    <t>Unspecified viral haemorrhagic fever</t>
  </si>
  <si>
    <t>B00</t>
  </si>
  <si>
    <t>Herpesviral [herpes simplex] infections</t>
  </si>
  <si>
    <t>B00.0</t>
  </si>
  <si>
    <t>Eczema herpeticum</t>
  </si>
  <si>
    <t>B00.1</t>
  </si>
  <si>
    <t>Herpesviral vesicular dermatitis</t>
  </si>
  <si>
    <t>B00.2</t>
  </si>
  <si>
    <t>Herpesviral gingivostomatitis and pharyngotonsillitis</t>
  </si>
  <si>
    <t>B00.3</t>
  </si>
  <si>
    <t>Herpesviral meningitis</t>
  </si>
  <si>
    <t>B00.4</t>
  </si>
  <si>
    <t>Herpesviral encephalitis</t>
  </si>
  <si>
    <t>B00.5</t>
  </si>
  <si>
    <t>Herpesviral ocular disease</t>
  </si>
  <si>
    <t>42.1</t>
  </si>
  <si>
    <t>Esophagostomy</t>
  </si>
  <si>
    <t>B00.7</t>
  </si>
  <si>
    <t>Disseminated herpesviral disease</t>
  </si>
  <si>
    <t>B00.8</t>
  </si>
  <si>
    <t>Other forms of herpesviral infection</t>
  </si>
  <si>
    <t>B00.9</t>
  </si>
  <si>
    <t>Herpesviral infection, unspecified</t>
  </si>
  <si>
    <t>B01</t>
  </si>
  <si>
    <t>Varicella [chickenpox]</t>
  </si>
  <si>
    <t>B01.0</t>
  </si>
  <si>
    <t>Varicella meningitis</t>
  </si>
  <si>
    <t>B01.1</t>
  </si>
  <si>
    <t>Varicella encephalitis</t>
  </si>
  <si>
    <t>B01.2</t>
  </si>
  <si>
    <t>Varicella pneumonia</t>
  </si>
  <si>
    <t>B01.8</t>
  </si>
  <si>
    <t>Varicella with other complications</t>
  </si>
  <si>
    <t>B01.9</t>
  </si>
  <si>
    <t>Varicella without complication</t>
  </si>
  <si>
    <t>B02</t>
  </si>
  <si>
    <t>Zoster [herpes zoster]</t>
  </si>
  <si>
    <t>B02.0</t>
  </si>
  <si>
    <t>Zoster encephalitis</t>
  </si>
  <si>
    <t>B02.1</t>
  </si>
  <si>
    <t>Zoster meningitis</t>
  </si>
  <si>
    <t>B02.2</t>
  </si>
  <si>
    <t>Zoster with other nervous system involvement</t>
  </si>
  <si>
    <t>B02.3</t>
  </si>
  <si>
    <t>Zoster ocular disease</t>
  </si>
  <si>
    <t>B02.7</t>
  </si>
  <si>
    <t>Disseminated zoster</t>
  </si>
  <si>
    <t>B02.8</t>
  </si>
  <si>
    <t>Zoster with other complications</t>
  </si>
  <si>
    <t>B02.9</t>
  </si>
  <si>
    <t>Zoster without complication</t>
  </si>
  <si>
    <t>B03</t>
  </si>
  <si>
    <t>Smallpox</t>
  </si>
  <si>
    <t>B04</t>
  </si>
  <si>
    <t>Monkeypox</t>
  </si>
  <si>
    <t>B05</t>
  </si>
  <si>
    <t>Measles</t>
  </si>
  <si>
    <t>B05.0</t>
  </si>
  <si>
    <t>Measles complicated by encephalitis</t>
  </si>
  <si>
    <t>43</t>
  </si>
  <si>
    <t>Incision and excision of stomach</t>
  </si>
  <si>
    <t>B05.1</t>
  </si>
  <si>
    <t>Measles complicated by meningitis</t>
  </si>
  <si>
    <t>B05.2</t>
  </si>
  <si>
    <t>Measles complicated by pneumonia</t>
  </si>
  <si>
    <t>B05.3</t>
  </si>
  <si>
    <t>Measles complicated by otitis media</t>
  </si>
  <si>
    <t>B05.4</t>
  </si>
  <si>
    <t>Measles with intestinal complications</t>
  </si>
  <si>
    <t>B05.8</t>
  </si>
  <si>
    <t>Measles with other complications</t>
  </si>
  <si>
    <t>B05.9</t>
  </si>
  <si>
    <t>Measles without complication</t>
  </si>
  <si>
    <t>B06.0</t>
  </si>
  <si>
    <t>Rubella with neurological complications</t>
  </si>
  <si>
    <t>B06.8</t>
  </si>
  <si>
    <t>Rubella with other complications</t>
  </si>
  <si>
    <t>B06.9</t>
  </si>
  <si>
    <t>Rubella without complication</t>
  </si>
  <si>
    <t>B07</t>
  </si>
  <si>
    <t>Viral warts</t>
  </si>
  <si>
    <t>B08.0</t>
  </si>
  <si>
    <t>Other orthopoxvirus infections</t>
  </si>
  <si>
    <t>B08.1</t>
  </si>
  <si>
    <t>Molluscum contagiosum</t>
  </si>
  <si>
    <t>B08.2</t>
  </si>
  <si>
    <t>Exanthema subitum [sixth disease]</t>
  </si>
  <si>
    <t>B08.3</t>
  </si>
  <si>
    <t>Erythema infectiosum [fifth disease]</t>
  </si>
  <si>
    <t>B08.4</t>
  </si>
  <si>
    <t>44.4</t>
  </si>
  <si>
    <t>Enteroviral vesicular stomatitis with exanthem</t>
  </si>
  <si>
    <t>Control of hemorrhage and suture of ulcer of stomach or duodenum</t>
  </si>
  <si>
    <t>B08.5</t>
  </si>
  <si>
    <t>Enteroviral vesicular pharyngitis</t>
  </si>
  <si>
    <t>B08.8</t>
  </si>
  <si>
    <t>Other specified viral infections characterized skin / mucous membrane lesions</t>
  </si>
  <si>
    <t>B09</t>
  </si>
  <si>
    <t>Unspecified viral infection characterized skin / mucous membrane lesions</t>
  </si>
  <si>
    <t>B15</t>
  </si>
  <si>
    <t>Acute hepatitis A</t>
  </si>
  <si>
    <t>B15.0</t>
  </si>
  <si>
    <t>B15.9</t>
  </si>
  <si>
    <t>B16</t>
  </si>
  <si>
    <t>Acute hepatitis B</t>
  </si>
  <si>
    <t>B16.0</t>
  </si>
  <si>
    <t>B16.1</t>
  </si>
  <si>
    <t>B16.2</t>
  </si>
  <si>
    <t>B16.9</t>
  </si>
  <si>
    <t>B17</t>
  </si>
  <si>
    <t>Other acute viral hepatitis</t>
  </si>
  <si>
    <t>B17.0</t>
  </si>
  <si>
    <t>B17.1</t>
  </si>
  <si>
    <t>B17.2</t>
  </si>
  <si>
    <t>45</t>
  </si>
  <si>
    <t>Incision, excision, and anastomosis of intestine</t>
  </si>
  <si>
    <t>B17.8</t>
  </si>
  <si>
    <t>B17.9</t>
  </si>
  <si>
    <t>B18.0</t>
  </si>
  <si>
    <t>B18.1</t>
  </si>
  <si>
    <t>B18.10</t>
  </si>
  <si>
    <t>B18.19</t>
  </si>
  <si>
    <t>B18.2</t>
  </si>
  <si>
    <t>B18.8</t>
  </si>
  <si>
    <t>B18.9</t>
  </si>
  <si>
    <t>B19</t>
  </si>
  <si>
    <t>Unspecified viral hepatitis</t>
  </si>
  <si>
    <t>B19.0</t>
  </si>
  <si>
    <t>45.3</t>
  </si>
  <si>
    <t>Local excision or destruction of lesion or tissue of small intestine</t>
  </si>
  <si>
    <t>B19.9</t>
  </si>
  <si>
    <t>B20</t>
  </si>
  <si>
    <t>Human immunodeficiency virus [HIV] disease resulting in infectious and parasitic diseases</t>
  </si>
  <si>
    <t>B20.0</t>
  </si>
  <si>
    <t>HIV disease resulting in mycobacterial infection</t>
  </si>
  <si>
    <t>B20.1</t>
  </si>
  <si>
    <t>HIV disease resulting in other bacterial infections</t>
  </si>
  <si>
    <t>B20.2</t>
  </si>
  <si>
    <t>HIV disease resulting in cytomegaloviral disease</t>
  </si>
  <si>
    <t>45.5</t>
  </si>
  <si>
    <t>Isolation of intestinal segment</t>
  </si>
  <si>
    <t>B20.3</t>
  </si>
  <si>
    <t>HIV disease resulting in other viral infections</t>
  </si>
  <si>
    <t>B20.4</t>
  </si>
  <si>
    <t>HIV disease resulting in candidiasis</t>
  </si>
  <si>
    <t>B20.5</t>
  </si>
  <si>
    <t>HIV disease resulting in other mycoses</t>
  </si>
  <si>
    <t>B20.6</t>
  </si>
  <si>
    <t>HIV disease resulting in pneumocystis carinii pneumonia</t>
  </si>
  <si>
    <t>B20.7</t>
  </si>
  <si>
    <t>HIV disease resulting in multiple infections</t>
  </si>
  <si>
    <t>B20.8</t>
  </si>
  <si>
    <t>HIV disease resulting in other infectious and parasitic disease</t>
  </si>
  <si>
    <t>B20.9</t>
  </si>
  <si>
    <t>HIV disease resulting in unspecified infectious or parasitic disease</t>
  </si>
  <si>
    <t>B21.0</t>
  </si>
  <si>
    <t>HIV disease resulting in kaposi's sarcoma</t>
  </si>
  <si>
    <t>B21.1</t>
  </si>
  <si>
    <t>HIV disease resulting in burkitt's lymphoma</t>
  </si>
  <si>
    <t>B21.2</t>
  </si>
  <si>
    <t>HIV dis resulting oth types of non-hodgkin's lymphoma</t>
  </si>
  <si>
    <t>B21.3</t>
  </si>
  <si>
    <t>HIV dis result oth mal neo lymphoid haematopoietic rel tis</t>
  </si>
  <si>
    <t>45.9</t>
  </si>
  <si>
    <t>Intestinal anastomosis</t>
  </si>
  <si>
    <t>B21.7</t>
  </si>
  <si>
    <t>HIV disease resulting in multiple malignant neoplasms</t>
  </si>
  <si>
    <t>B21.8</t>
  </si>
  <si>
    <t>HIV disease resulting in other malignant neoplasms</t>
  </si>
  <si>
    <t>B21.9</t>
  </si>
  <si>
    <t>HIV disease resulting in unspecified malignant neoplasm</t>
  </si>
  <si>
    <t>B22.0</t>
  </si>
  <si>
    <t>HIV disease resulting in encephalopathy</t>
  </si>
  <si>
    <t>B22.1</t>
  </si>
  <si>
    <t>HIV disease resulting in lymphoid interstitial pneumonitis</t>
  </si>
  <si>
    <t>B22.2</t>
  </si>
  <si>
    <t>HIV disease resulting in wasting syndrome</t>
  </si>
  <si>
    <t>B22.7</t>
  </si>
  <si>
    <t>HIV dis resulting in multiple diseases classif elsewhere</t>
  </si>
  <si>
    <t>B23</t>
  </si>
  <si>
    <t>Human immunodeficiency virus [HIV] disease resulting in other conditions</t>
  </si>
  <si>
    <t>46.2</t>
  </si>
  <si>
    <t>Ileostomy</t>
  </si>
  <si>
    <t>B23.0</t>
  </si>
  <si>
    <t>Acute HIV infection syndrome</t>
  </si>
  <si>
    <t>B23.1</t>
  </si>
  <si>
    <t>HIV dis result (persistent) generalized lymphadenopathy</t>
  </si>
  <si>
    <t>B23.2</t>
  </si>
  <si>
    <t>HIV dis result haematologic / immunologic abnorm nec</t>
  </si>
  <si>
    <t>B23.8</t>
  </si>
  <si>
    <t>HIV disease resulting in other specified conditions</t>
  </si>
  <si>
    <t>46.4</t>
  </si>
  <si>
    <t>Revision of intestinal stoma</t>
  </si>
  <si>
    <t>B24</t>
  </si>
  <si>
    <t>Unspecified human immunodeficiency virus [hiv] disease</t>
  </si>
  <si>
    <t>B25.0</t>
  </si>
  <si>
    <t>Cytomegaloviral pneumonitis</t>
  </si>
  <si>
    <t>B25.1</t>
  </si>
  <si>
    <t>B25.2</t>
  </si>
  <si>
    <t>B25.8</t>
  </si>
  <si>
    <t>Other cytomegaloviral diseases</t>
  </si>
  <si>
    <t>B25.9</t>
  </si>
  <si>
    <t>46.5</t>
  </si>
  <si>
    <t>Closure of intestinal stoma</t>
  </si>
  <si>
    <t>Cytomegaloviral disease, unspecified</t>
  </si>
  <si>
    <t>B26</t>
  </si>
  <si>
    <t>Mumps</t>
  </si>
  <si>
    <t>B26.0</t>
  </si>
  <si>
    <t>Mumps orchitis</t>
  </si>
  <si>
    <t>B26.2</t>
  </si>
  <si>
    <t>Mumps encephalitis</t>
  </si>
  <si>
    <t>B26.3</t>
  </si>
  <si>
    <t>B26.8</t>
  </si>
  <si>
    <t>Mumps with other complications</t>
  </si>
  <si>
    <t>B26.9</t>
  </si>
  <si>
    <t>Mumps without complication</t>
  </si>
  <si>
    <t>B27.0</t>
  </si>
  <si>
    <t>Gammaherpesviral mononucleosis</t>
  </si>
  <si>
    <t>B27.1</t>
  </si>
  <si>
    <t>Cytomegaloviral mononucleosis</t>
  </si>
  <si>
    <t>B27.8</t>
  </si>
  <si>
    <t>Other infectious mononucleosis</t>
  </si>
  <si>
    <t>B27.9</t>
  </si>
  <si>
    <t>Infectious mononucleosis, unspecified</t>
  </si>
  <si>
    <t>46.8</t>
  </si>
  <si>
    <t>Dilation and manipulation of intestine</t>
  </si>
  <si>
    <t>B30</t>
  </si>
  <si>
    <t>Viral conjunctivitis</t>
  </si>
  <si>
    <t>B30.0</t>
  </si>
  <si>
    <t>Keratoconjunctivitis due to adenovirus</t>
  </si>
  <si>
    <t>B30.1</t>
  </si>
  <si>
    <t>Conjunctivitis due to adenovirus</t>
  </si>
  <si>
    <t>B30.2</t>
  </si>
  <si>
    <t>Viral pharyngoconjunctivitis</t>
  </si>
  <si>
    <t>B30.3</t>
  </si>
  <si>
    <t>Acute epid haemorrhagic conjunctivitis (enteroviral)</t>
  </si>
  <si>
    <t>B30.8</t>
  </si>
  <si>
    <t>Other viral conjunctivitis</t>
  </si>
  <si>
    <t>B30.9</t>
  </si>
  <si>
    <t>Viral conjunctivitis, unspecified</t>
  </si>
  <si>
    <t>B33.0</t>
  </si>
  <si>
    <t>Epidemic myalgia</t>
  </si>
  <si>
    <t>B33.2</t>
  </si>
  <si>
    <t>Viral carditis</t>
  </si>
  <si>
    <t>B33.3</t>
  </si>
  <si>
    <t>Retrovirus infections, not elsewhere classified</t>
  </si>
  <si>
    <t>46.95</t>
  </si>
  <si>
    <t>B33.4</t>
  </si>
  <si>
    <t>Local perfusion of small intestine</t>
  </si>
  <si>
    <t>Hantavirus (cardio-)pulmonary syndrome [HPS] [HCPS]</t>
  </si>
  <si>
    <t>B33.8</t>
  </si>
  <si>
    <t>Other specified viral diseases</t>
  </si>
  <si>
    <t>B34</t>
  </si>
  <si>
    <t>Viral infection of unspecified site</t>
  </si>
  <si>
    <t>B34.0</t>
  </si>
  <si>
    <t>Adenovirus infection, unspecified</t>
  </si>
  <si>
    <t>B34.1</t>
  </si>
  <si>
    <t>Enterovirus infection, unspecified</t>
  </si>
  <si>
    <t>B34.2</t>
  </si>
  <si>
    <t>Coronavirus infection, unspecified</t>
  </si>
  <si>
    <t>B34.3</t>
  </si>
  <si>
    <t>Parvovirus infection, unspecified</t>
  </si>
  <si>
    <t>48</t>
  </si>
  <si>
    <t>Operations on rectum rectosigmoid, and perirectal tissue</t>
  </si>
  <si>
    <t>B34.4</t>
  </si>
  <si>
    <t>Papovavirus infection, unspecified</t>
  </si>
  <si>
    <t>B34.8</t>
  </si>
  <si>
    <t>Other viral infections of unspecified site</t>
  </si>
  <si>
    <t>B34.9</t>
  </si>
  <si>
    <t>Viral infection, unspecified</t>
  </si>
  <si>
    <t>B35</t>
  </si>
  <si>
    <t>Dermatophytosis</t>
  </si>
  <si>
    <t>B35.0</t>
  </si>
  <si>
    <t>Tinea barbae and tinea capitis</t>
  </si>
  <si>
    <t>B35.1</t>
  </si>
  <si>
    <t>Tinea unguium</t>
  </si>
  <si>
    <t>B35.2</t>
  </si>
  <si>
    <t>Tinea manuum</t>
  </si>
  <si>
    <t>B35.3</t>
  </si>
  <si>
    <t>Tinea pedis</t>
  </si>
  <si>
    <t>B35.4</t>
  </si>
  <si>
    <t>Tinea corporis</t>
  </si>
  <si>
    <t>48.4</t>
  </si>
  <si>
    <t>P16AG</t>
  </si>
  <si>
    <t>Pull-through resection of rectum</t>
  </si>
  <si>
    <t>Other Digestive System OR Procedures</t>
  </si>
  <si>
    <t>B35.5</t>
  </si>
  <si>
    <t>Tinea imbricata</t>
  </si>
  <si>
    <t>B35.6</t>
  </si>
  <si>
    <t>Tinea cruris</t>
  </si>
  <si>
    <t>B35.7</t>
  </si>
  <si>
    <t>Tinea faciei (IM)</t>
  </si>
  <si>
    <t>B35.8</t>
  </si>
  <si>
    <t>Other dermatophytoses</t>
  </si>
  <si>
    <t>48.5</t>
  </si>
  <si>
    <t>B35.9</t>
  </si>
  <si>
    <t>Abdominoperineal resection of rectum</t>
  </si>
  <si>
    <t>Dermatophytosis, unspecified</t>
  </si>
  <si>
    <t>B36.0</t>
  </si>
  <si>
    <t>Pityriasis versicolor</t>
  </si>
  <si>
    <t>B36.1</t>
  </si>
  <si>
    <t>Tinea nigra</t>
  </si>
  <si>
    <t>B36.8</t>
  </si>
  <si>
    <t>Other specified superficial mycoses</t>
  </si>
  <si>
    <t>B36.9</t>
  </si>
  <si>
    <t>Superficial mycosis, unspecified</t>
  </si>
  <si>
    <t>B37</t>
  </si>
  <si>
    <t>Candidiasis</t>
  </si>
  <si>
    <t>B37.0</t>
  </si>
  <si>
    <t>Candidal stomatitis</t>
  </si>
  <si>
    <t>B37.00</t>
  </si>
  <si>
    <t>Acute pseudomembranous candidal stomatitis (IM)</t>
  </si>
  <si>
    <t>B37.01</t>
  </si>
  <si>
    <t>Acute erythematous (atrophic) candidal stomatitis (IM)</t>
  </si>
  <si>
    <t>B37.02</t>
  </si>
  <si>
    <t>Chronic hyperplastic candidal stomatitis (IM)</t>
  </si>
  <si>
    <t>B37.03</t>
  </si>
  <si>
    <t>Chronic erythematous (atrophic) candidal stomatitis (IM)</t>
  </si>
  <si>
    <t>B37.04</t>
  </si>
  <si>
    <t>Mucocutaneous candidiasis (IM)</t>
  </si>
  <si>
    <t>B37.05</t>
  </si>
  <si>
    <t>Oral candidal granuloma (IM)</t>
  </si>
  <si>
    <t>B37.06</t>
  </si>
  <si>
    <t>Angular cheilitis (IM)</t>
  </si>
  <si>
    <t>B37.08</t>
  </si>
  <si>
    <t>Other specified candidal stomatitis (IM)</t>
  </si>
  <si>
    <t>B37.09</t>
  </si>
  <si>
    <t>Candidal stomatitis, unspecified (IM)</t>
  </si>
  <si>
    <t>B37.1</t>
  </si>
  <si>
    <t>Pulmonary candidiasis</t>
  </si>
  <si>
    <t>B37.2</t>
  </si>
  <si>
    <t>Candidiasis of skin and nail</t>
  </si>
  <si>
    <t>B37.3</t>
  </si>
  <si>
    <t>Candidiasis of vulva and vagina</t>
  </si>
  <si>
    <t>B37.4</t>
  </si>
  <si>
    <t>Candidiasis of other urogenital sites</t>
  </si>
  <si>
    <t>B37.5</t>
  </si>
  <si>
    <t>Candidal meningitis</t>
  </si>
  <si>
    <t>B37.6</t>
  </si>
  <si>
    <t>Candidal endocarditis</t>
  </si>
  <si>
    <t>B37.7</t>
  </si>
  <si>
    <t>Candidal septicaemia</t>
  </si>
  <si>
    <t>B37.8</t>
  </si>
  <si>
    <t>Candidiasis of other sites</t>
  </si>
  <si>
    <t>B37.9</t>
  </si>
  <si>
    <t>Candidiasis, unspecified</t>
  </si>
  <si>
    <t>B38.1</t>
  </si>
  <si>
    <t>Chronic pulmonary coccidioidomycosis</t>
  </si>
  <si>
    <t>B38.7</t>
  </si>
  <si>
    <t>Disseminated coccidioidomycosis</t>
  </si>
  <si>
    <t>B38.9</t>
  </si>
  <si>
    <t>Coccidioidomycosis, unspecified</t>
  </si>
  <si>
    <t>B39.0</t>
  </si>
  <si>
    <t>Acute pulmonary histoplasmosis capsulati</t>
  </si>
  <si>
    <t>B39.1</t>
  </si>
  <si>
    <t>Chronic pulmonary histoplasmosis capsulati</t>
  </si>
  <si>
    <t>B39.2</t>
  </si>
  <si>
    <t>Pulmonary histoplasmosis capsulati, unspecified</t>
  </si>
  <si>
    <t>B39.4</t>
  </si>
  <si>
    <t>Histoplasmosis capsulati, unspecified</t>
  </si>
  <si>
    <t>B39.5</t>
  </si>
  <si>
    <t>Histoplasmosis duboisii</t>
  </si>
  <si>
    <t>B39.6</t>
  </si>
  <si>
    <t>Histoplasma limphadenopathy (IM)</t>
  </si>
  <si>
    <t>B39.9</t>
  </si>
  <si>
    <t>Histoplasmosis, unspecified</t>
  </si>
  <si>
    <t>B40.0</t>
  </si>
  <si>
    <t>Acute pulmonary blastomycosis</t>
  </si>
  <si>
    <t>B40.9</t>
  </si>
  <si>
    <t>Blastomycosis, unspecified</t>
  </si>
  <si>
    <t>B41.0</t>
  </si>
  <si>
    <t>Pulmonary paracoccidioidomycosis</t>
  </si>
  <si>
    <t>B41.9</t>
  </si>
  <si>
    <t>Paracoccidioidomycosis, unspecified</t>
  </si>
  <si>
    <t>B43.0</t>
  </si>
  <si>
    <t>Cutaneous chromomycosis</t>
  </si>
  <si>
    <t>50</t>
  </si>
  <si>
    <t>B43.1</t>
  </si>
  <si>
    <t>Operations on liver</t>
  </si>
  <si>
    <t>Phaeomycotic brain abscess</t>
  </si>
  <si>
    <t>B43.2</t>
  </si>
  <si>
    <t>Subcutaneous phaeomycotic abscess and cyst</t>
  </si>
  <si>
    <t>B43.8</t>
  </si>
  <si>
    <t>Other forms of chromomycosis</t>
  </si>
  <si>
    <t>B43.9</t>
  </si>
  <si>
    <t>Chromomycosis, unspecified</t>
  </si>
  <si>
    <t>B44.0</t>
  </si>
  <si>
    <t>Invasive pulmonary aspergillosis</t>
  </si>
  <si>
    <t>B44.1</t>
  </si>
  <si>
    <t>Other pulmonary aspergillosis</t>
  </si>
  <si>
    <t>B44.2</t>
  </si>
  <si>
    <t>Tonsillar aspergillosis</t>
  </si>
  <si>
    <t>B44.8</t>
  </si>
  <si>
    <t>Other forms of aspergillosis</t>
  </si>
  <si>
    <t>B44.81</t>
  </si>
  <si>
    <t>Allergic Broncho Pulmonary Aspergillosis (ABPA) (IM)</t>
  </si>
  <si>
    <t>B44.9</t>
  </si>
  <si>
    <t>Aspergillosis, unspecified</t>
  </si>
  <si>
    <t>B45.0</t>
  </si>
  <si>
    <t>Pulmonary cryptococcosis</t>
  </si>
  <si>
    <t>B45.1</t>
  </si>
  <si>
    <t>Cerebral cryptococcosis</t>
  </si>
  <si>
    <t>B45.2</t>
  </si>
  <si>
    <t>Cutaneous cryptococcosis</t>
  </si>
  <si>
    <t>B45.8</t>
  </si>
  <si>
    <t>Other forms of cryptococcosis</t>
  </si>
  <si>
    <t>B45.9</t>
  </si>
  <si>
    <t>Cryptococcosis, unspecified</t>
  </si>
  <si>
    <t>B46.0</t>
  </si>
  <si>
    <t>Pulmonary mucormycosis</t>
  </si>
  <si>
    <t>51.1</t>
  </si>
  <si>
    <t>B46.1</t>
  </si>
  <si>
    <t>Diagnostic procedures on biliary tract</t>
  </si>
  <si>
    <t>Rhinocerebral mucormycosis</t>
  </si>
  <si>
    <t>B46.2</t>
  </si>
  <si>
    <t>Gastrointestinal mucormycosis</t>
  </si>
  <si>
    <t>B46.3</t>
  </si>
  <si>
    <t>Cutaneous mucormycosis</t>
  </si>
  <si>
    <t>B46.5</t>
  </si>
  <si>
    <t>Mucormycosis, unspecified</t>
  </si>
  <si>
    <t>B46.8</t>
  </si>
  <si>
    <t>Other zygomycoses</t>
  </si>
  <si>
    <t>B46.9</t>
  </si>
  <si>
    <t>Zygomycosis, unspecified</t>
  </si>
  <si>
    <t>B47.0</t>
  </si>
  <si>
    <t>Eumycetoma</t>
  </si>
  <si>
    <t>B47.1</t>
  </si>
  <si>
    <t>Actinomycetoma</t>
  </si>
  <si>
    <t>B47.9</t>
  </si>
  <si>
    <t>Mycetoma, unspecified</t>
  </si>
  <si>
    <t>B48</t>
  </si>
  <si>
    <t>Other mycoses, not elsewhere classified</t>
  </si>
  <si>
    <t>B48.4</t>
  </si>
  <si>
    <t>Penicillosis</t>
  </si>
  <si>
    <t>B48.7</t>
  </si>
  <si>
    <t>Opportunistic mycoses</t>
  </si>
  <si>
    <t>B48.8</t>
  </si>
  <si>
    <t>Other specified mycoses</t>
  </si>
  <si>
    <t>B49</t>
  </si>
  <si>
    <t>Unspecified mycosis</t>
  </si>
  <si>
    <t>B50</t>
  </si>
  <si>
    <t>Plasmodium falciparum malaria</t>
  </si>
  <si>
    <t>B50.0</t>
  </si>
  <si>
    <t>Plasmodium falciparum malaria with cerebral complications</t>
  </si>
  <si>
    <t>B50.8</t>
  </si>
  <si>
    <t>Other severe and complicated plasmodium falciparum malaria</t>
  </si>
  <si>
    <t>B50.9</t>
  </si>
  <si>
    <t>Plasmodium falciparum malaria, unspecified</t>
  </si>
  <si>
    <t>B51</t>
  </si>
  <si>
    <t>Plasmodium vivax malaria</t>
  </si>
  <si>
    <t>B51.0</t>
  </si>
  <si>
    <t>Plasmodium vivax malaria with rupture of spleen</t>
  </si>
  <si>
    <t>B51.8</t>
  </si>
  <si>
    <t>Plasmodium vivax malaria with other complications</t>
  </si>
  <si>
    <t>B51.9</t>
  </si>
  <si>
    <t>Plasmodium vivax malaria without complication</t>
  </si>
  <si>
    <t>B52</t>
  </si>
  <si>
    <t>Plasmodium malariae malaria</t>
  </si>
  <si>
    <t>B52.0</t>
  </si>
  <si>
    <t>Plasmodium malariae malaria with nephropathy</t>
  </si>
  <si>
    <t>B52.8</t>
  </si>
  <si>
    <t>Plasmodium malariae malaria with other complications</t>
  </si>
  <si>
    <t>B52.9</t>
  </si>
  <si>
    <t>Plasmodium malariae malaria without complication</t>
  </si>
  <si>
    <t>B53.0</t>
  </si>
  <si>
    <t>Plasmodium ovale malaria</t>
  </si>
  <si>
    <t>B53.1</t>
  </si>
  <si>
    <t>Malaria due to simian plasmodia</t>
  </si>
  <si>
    <t>B53.8</t>
  </si>
  <si>
    <t>Other parasitologically confirmed malaria nec</t>
  </si>
  <si>
    <t>B54</t>
  </si>
  <si>
    <t>Unspecified malaria</t>
  </si>
  <si>
    <t>B55.2</t>
  </si>
  <si>
    <t>Mucocutaneous leishmaniasis</t>
  </si>
  <si>
    <t>B55.9</t>
  </si>
  <si>
    <t>Leishmaniasis, unspecified</t>
  </si>
  <si>
    <t>B56.0</t>
  </si>
  <si>
    <t>Gambiense trypanosomiasis</t>
  </si>
  <si>
    <t>B56.9</t>
  </si>
  <si>
    <t>African trypanosomiasis, unspecified</t>
  </si>
  <si>
    <t>B57.1</t>
  </si>
  <si>
    <t>Acute chagas' disease without heart involvement</t>
  </si>
  <si>
    <t>B57.2</t>
  </si>
  <si>
    <t>Chagas' disease (chronic) with heart involvement</t>
  </si>
  <si>
    <t>B57.3</t>
  </si>
  <si>
    <t>Chagas' disease (chronic) with digestive system involvement</t>
  </si>
  <si>
    <t>B58</t>
  </si>
  <si>
    <t>Toxoplasmosis</t>
  </si>
  <si>
    <t>B58.0</t>
  </si>
  <si>
    <t>Toxoplasma oculopathy</t>
  </si>
  <si>
    <t>B58.1</t>
  </si>
  <si>
    <t>B58.2</t>
  </si>
  <si>
    <t>Toxoplasma meningoencephalitis</t>
  </si>
  <si>
    <t>B58.3</t>
  </si>
  <si>
    <t>Pulmonary toxoplasmosis</t>
  </si>
  <si>
    <t>B58.8</t>
  </si>
  <si>
    <t>Toxoplasmosis with other organ involvement</t>
  </si>
  <si>
    <t>B58.9</t>
  </si>
  <si>
    <t>Toxoplasmosis, unspecified</t>
  </si>
  <si>
    <t>B59</t>
  </si>
  <si>
    <t>Pneumocystosis</t>
  </si>
  <si>
    <t>B60.0</t>
  </si>
  <si>
    <t>Babesiosis</t>
  </si>
  <si>
    <t>B60.1</t>
  </si>
  <si>
    <t>Acanthamoebiasis</t>
  </si>
  <si>
    <t>B64</t>
  </si>
  <si>
    <t>Unspecified protozoal disease</t>
  </si>
  <si>
    <t>B65.0</t>
  </si>
  <si>
    <t>Schistosom due schis haematobium [urin schistosom]</t>
  </si>
  <si>
    <t>B65.2</t>
  </si>
  <si>
    <t>Schistosomiasis due to schistosoma japonicum</t>
  </si>
  <si>
    <t>B65.3</t>
  </si>
  <si>
    <t>Cercarial dermatitis</t>
  </si>
  <si>
    <t>B65.8</t>
  </si>
  <si>
    <t>Other schistosomiases</t>
  </si>
  <si>
    <t>B65.9</t>
  </si>
  <si>
    <t>53</t>
  </si>
  <si>
    <t>Repair of hernia</t>
  </si>
  <si>
    <t>Schistosomiasis, unspecified</t>
  </si>
  <si>
    <t>B66.1</t>
  </si>
  <si>
    <t>B66.3</t>
  </si>
  <si>
    <t>B66.9</t>
  </si>
  <si>
    <t>Fluke infection, unspecified</t>
  </si>
  <si>
    <t>53.1</t>
  </si>
  <si>
    <t>Other bilateral repair of inguinal hernia</t>
  </si>
  <si>
    <t>B67.0</t>
  </si>
  <si>
    <t>B67.8</t>
  </si>
  <si>
    <t>B67.9</t>
  </si>
  <si>
    <t>Echinococcosis, other and unspecified</t>
  </si>
  <si>
    <t>B68.0</t>
  </si>
  <si>
    <t>Taenia solium taeniasis</t>
  </si>
  <si>
    <t>B68.1</t>
  </si>
  <si>
    <t>Taenia saginata taeniasis</t>
  </si>
  <si>
    <t>B68.9</t>
  </si>
  <si>
    <t>Taeniasis, unspecified</t>
  </si>
  <si>
    <t>B69.0</t>
  </si>
  <si>
    <t>Cysticercosis of central nervous system</t>
  </si>
  <si>
    <t>B69.1</t>
  </si>
  <si>
    <t>Cysticercosis of eye</t>
  </si>
  <si>
    <t>B69.8</t>
  </si>
  <si>
    <t>Cysticercosis of other sites</t>
  </si>
  <si>
    <t>B69.9</t>
  </si>
  <si>
    <t>Cysticercosis, unspecified</t>
  </si>
  <si>
    <t>B71.0</t>
  </si>
  <si>
    <t>Hymenolepiasis</t>
  </si>
  <si>
    <t>53.8</t>
  </si>
  <si>
    <t>B71.9</t>
  </si>
  <si>
    <t>Repair of diaphragmatic hernia, thoracic approach</t>
  </si>
  <si>
    <t>Cestode infection, unspecified</t>
  </si>
  <si>
    <t>B72</t>
  </si>
  <si>
    <t>Dracunculiasis</t>
  </si>
  <si>
    <t>B73</t>
  </si>
  <si>
    <t>Onchocerciasis</t>
  </si>
  <si>
    <t>B74.0</t>
  </si>
  <si>
    <t>Filariasis due to wuchereria bancrofti</t>
  </si>
  <si>
    <t>54</t>
  </si>
  <si>
    <t>Other operations on abdominal region</t>
  </si>
  <si>
    <t>B74.1</t>
  </si>
  <si>
    <t>Filariasis due to brugia malayi</t>
  </si>
  <si>
    <t>B74.4</t>
  </si>
  <si>
    <t>Mansonelliasis</t>
  </si>
  <si>
    <t>B74.80</t>
  </si>
  <si>
    <t>Filaria limphadenopathy (IM)</t>
  </si>
  <si>
    <t>B74.9</t>
  </si>
  <si>
    <t>Filariasis, unspecified</t>
  </si>
  <si>
    <t>B76</t>
  </si>
  <si>
    <t>Hookworm diseases</t>
  </si>
  <si>
    <t>B76.0</t>
  </si>
  <si>
    <t>Ancylostomiasis</t>
  </si>
  <si>
    <t>B76.8</t>
  </si>
  <si>
    <t>Other hookworm diseases</t>
  </si>
  <si>
    <t>B76.9</t>
  </si>
  <si>
    <t>Hookworm disease, unspecified</t>
  </si>
  <si>
    <t>B77</t>
  </si>
  <si>
    <t>Ascariasis</t>
  </si>
  <si>
    <t>B77.0</t>
  </si>
  <si>
    <t>Ascariasis with intestinal complications</t>
  </si>
  <si>
    <t>B77.8</t>
  </si>
  <si>
    <t>Ascariasis with other complications</t>
  </si>
  <si>
    <t>B77.9</t>
  </si>
  <si>
    <t>Ascariasis, unspecified</t>
  </si>
  <si>
    <t>B78</t>
  </si>
  <si>
    <t>Strongyloidiasis</t>
  </si>
  <si>
    <t>B78.0</t>
  </si>
  <si>
    <t>Intestinal strongyloidiasis</t>
  </si>
  <si>
    <t>B78.1</t>
  </si>
  <si>
    <t>Cutaneous strongyloidiasis</t>
  </si>
  <si>
    <t>B78.7</t>
  </si>
  <si>
    <t>Disseminated strongyloidiasis</t>
  </si>
  <si>
    <t>B78.8</t>
  </si>
  <si>
    <t>Other strongyloidiasis (IM)</t>
  </si>
  <si>
    <t>B78.9</t>
  </si>
  <si>
    <t>Strongyloidiasis, unspecified</t>
  </si>
  <si>
    <t>B79</t>
  </si>
  <si>
    <t>Trichuriasis</t>
  </si>
  <si>
    <t>B80</t>
  </si>
  <si>
    <t>Enterobiasis</t>
  </si>
  <si>
    <t>B81.0</t>
  </si>
  <si>
    <t>Anisakiasis</t>
  </si>
  <si>
    <t>B81.3</t>
  </si>
  <si>
    <t>Intestinal angiostrongyliasis</t>
  </si>
  <si>
    <t>B81.4</t>
  </si>
  <si>
    <t>Mixed intestinal helminthiases</t>
  </si>
  <si>
    <t>B81.8</t>
  </si>
  <si>
    <t>Other specified intestinal helminthiases</t>
  </si>
  <si>
    <t>B82.0</t>
  </si>
  <si>
    <t>Intestinal helminthiasis, unspecified</t>
  </si>
  <si>
    <t>B82.9</t>
  </si>
  <si>
    <t>Intestinal parasitism, unspecified</t>
  </si>
  <si>
    <t>B83.0</t>
  </si>
  <si>
    <t>Visceral larva migrans</t>
  </si>
  <si>
    <t>B83.2</t>
  </si>
  <si>
    <t>Angiostrongyliasis due to parastrongylus cantonensis</t>
  </si>
  <si>
    <t>B83.4</t>
  </si>
  <si>
    <t>Internal hirudiniasis</t>
  </si>
  <si>
    <t>B83.8</t>
  </si>
  <si>
    <t>Other specified helminthiases</t>
  </si>
  <si>
    <t>B83.9</t>
  </si>
  <si>
    <t>Helminthiasis, unspecified</t>
  </si>
  <si>
    <t>B85.0</t>
  </si>
  <si>
    <t>Pediculosis due to pediculus humanus capitis</t>
  </si>
  <si>
    <t>B85.1</t>
  </si>
  <si>
    <t>Pediculosis due to pediculus humanus corporis</t>
  </si>
  <si>
    <t>B85.2</t>
  </si>
  <si>
    <t>Pediculosis, unspecified</t>
  </si>
  <si>
    <t>B85.3</t>
  </si>
  <si>
    <t>Phthiriasis</t>
  </si>
  <si>
    <t>B85.4</t>
  </si>
  <si>
    <t>Mixed pediculosis and phthiriasis</t>
  </si>
  <si>
    <t>B86</t>
  </si>
  <si>
    <t>Scabies</t>
  </si>
  <si>
    <t>B86.0</t>
  </si>
  <si>
    <t>Scabies due to Sarcoptes scabiei (IM)</t>
  </si>
  <si>
    <t>B86.8</t>
  </si>
  <si>
    <t>Other scabies / norwegian scabies (IM)</t>
  </si>
  <si>
    <t>B86.9</t>
  </si>
  <si>
    <t>Scabies, unspecified (IM)</t>
  </si>
  <si>
    <t>B87.0</t>
  </si>
  <si>
    <t>Cutaneous myiasis</t>
  </si>
  <si>
    <t>B87.1</t>
  </si>
  <si>
    <t>Wound myiasis</t>
  </si>
  <si>
    <t>B87.2</t>
  </si>
  <si>
    <t>Ocular myiasis</t>
  </si>
  <si>
    <t>B87.3</t>
  </si>
  <si>
    <t>56</t>
  </si>
  <si>
    <t>Nasopharyngeal myiasis</t>
  </si>
  <si>
    <t>Operations on ureter</t>
  </si>
  <si>
    <t>B87.4</t>
  </si>
  <si>
    <t>Aural myiasis</t>
  </si>
  <si>
    <t>B87.8</t>
  </si>
  <si>
    <t>Myiasis of other sites</t>
  </si>
  <si>
    <t>B87.9</t>
  </si>
  <si>
    <t>Myiasis, unspecified</t>
  </si>
  <si>
    <t>B88.0</t>
  </si>
  <si>
    <t>Other acariasis</t>
  </si>
  <si>
    <t>B88.2</t>
  </si>
  <si>
    <t>Other arthropod infestations</t>
  </si>
  <si>
    <t>56.4</t>
  </si>
  <si>
    <t>Ureterectomy</t>
  </si>
  <si>
    <t>B88.3</t>
  </si>
  <si>
    <t>External hirudiniasis</t>
  </si>
  <si>
    <t>B88.9</t>
  </si>
  <si>
    <t>Infestation, unspecified</t>
  </si>
  <si>
    <t>B89</t>
  </si>
  <si>
    <t>Unspecified parasitic disease</t>
  </si>
  <si>
    <t>B90</t>
  </si>
  <si>
    <t>Sequelae of tuberculosis</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</si>
  <si>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</si>
  <si>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</si>
  <si>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</si>
  <si>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</si>
  <si>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</si>
  <si>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</si>
  <si>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</si>
  <si>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</si>
  <si>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</si>
  <si>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</si>
  <si>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t>
  </si>
  <si>
    <t>Sequelae of poliomyelitis</t>
  </si>
  <si>
    <t>B92</t>
  </si>
  <si>
    <t>Sequelae of leprosy</t>
  </si>
  <si>
    <t>B94.0</t>
  </si>
  <si>
    <t>Sequelae of trachoma</t>
  </si>
  <si>
    <t>B94.1</t>
  </si>
  <si>
    <t>Sequelae of viral encephalitis</t>
  </si>
  <si>
    <t>57</t>
  </si>
  <si>
    <t>Operations on urinary bladder</t>
  </si>
  <si>
    <t>B94.2</t>
  </si>
  <si>
    <t>Sequelae of viral hepatitis</t>
  </si>
  <si>
    <t>B94.8</t>
  </si>
  <si>
    <t>Sequelae of other specified infectious and parasitic diseases</t>
  </si>
  <si>
    <t>B94.9</t>
  </si>
  <si>
    <t>Sequelae of unspecified infectious or parasitic disease</t>
  </si>
  <si>
    <t>B95.0</t>
  </si>
  <si>
    <t>Streptococcus group A as cause of diseases classified to other chapters</t>
  </si>
  <si>
    <t>B95.1</t>
  </si>
  <si>
    <t>Streptococcus group B as cause of diseases classified to other chapters</t>
  </si>
  <si>
    <t>B95.2</t>
  </si>
  <si>
    <t>Streptococcus group D as cause of diseases classified to other chapters</t>
  </si>
  <si>
    <t>B95.3</t>
  </si>
  <si>
    <t>Streptococcus pneumoniae as cause of diseases classified other chapters</t>
  </si>
  <si>
    <t>B95.4</t>
  </si>
  <si>
    <t>Other streptococcus as cause of diseases classified to other chapters</t>
  </si>
  <si>
    <t>B95.5</t>
  </si>
  <si>
    <t>Unspecified streptococcus as cause of diseases classified to other chapters</t>
  </si>
  <si>
    <t>B95.6</t>
  </si>
  <si>
    <t>Staphylococcus aureus as cause of disease classified to other chapters</t>
  </si>
  <si>
    <t>B95.7</t>
  </si>
  <si>
    <t>Other staphylococcus as cause of diseases classified to other chapters</t>
  </si>
  <si>
    <t>B95.8</t>
  </si>
  <si>
    <t>Unspecified staphylococcus as cause of diseases classified to other chapters</t>
  </si>
  <si>
    <t>B96.0</t>
  </si>
  <si>
    <t>Mycoplasma pneumoniae as cause diseases classified to other chapters</t>
  </si>
  <si>
    <t>B96.1</t>
  </si>
  <si>
    <t>Klebsiella pneumoniae as cause diseases classified to other chapters</t>
  </si>
  <si>
    <t>B96.2</t>
  </si>
  <si>
    <t>Escherichia coli as cause diseases classified to other chapters</t>
  </si>
  <si>
    <t>B96.3</t>
  </si>
  <si>
    <t>Haemophilus influenzae as cause diseases classified to other chapters</t>
  </si>
  <si>
    <t>B96.4</t>
  </si>
  <si>
    <t>Proteus (mirabilis)(morganii) as cause diseases classified to other chapters</t>
  </si>
  <si>
    <t>B96.5</t>
  </si>
  <si>
    <t>P.(aerugin)(mallei)(pseudomallei)as cause diseases classified to other chapters</t>
  </si>
  <si>
    <t>B96.6</t>
  </si>
  <si>
    <t>Bacillus fragilis as cause diseases classified to other chapters</t>
  </si>
  <si>
    <t>B96.7</t>
  </si>
  <si>
    <t>Clostridium perfringens as cause diseases classified to other chapters</t>
  </si>
  <si>
    <t>B96.8</t>
  </si>
  <si>
    <t>Other spec bact agents as cause diseases classified to other chapters</t>
  </si>
  <si>
    <t>B97.0</t>
  </si>
  <si>
    <t>Adenovirus as the cause of diseases classified to other chapters</t>
  </si>
  <si>
    <t>B97.1</t>
  </si>
  <si>
    <t>Enterovirus as the cause of diseases classified to other chapters</t>
  </si>
  <si>
    <t>58</t>
  </si>
  <si>
    <t>Operations on urethra</t>
  </si>
  <si>
    <t>B97.2</t>
  </si>
  <si>
    <t>Coronavirus as the cause of diseases classified to other chapters</t>
  </si>
  <si>
    <t>B97.3</t>
  </si>
  <si>
    <t>Retrovirus as the cause of diseases classified to other chapters</t>
  </si>
  <si>
    <t>B97.4</t>
  </si>
  <si>
    <t>Resp syncytial virusas the cause of diseases classified to other chapters</t>
  </si>
  <si>
    <t>B97.7</t>
  </si>
  <si>
    <t>Papillomavirus as the cause of diseases classified to other chapters</t>
  </si>
  <si>
    <t>B97.8</t>
  </si>
  <si>
    <t>Oth viral agents as the cause of diseases classified to other chapters</t>
  </si>
  <si>
    <t>B98.0</t>
  </si>
  <si>
    <t>Helicobacter pylori [H.pylori] as the cause of diseases classified to other chapters</t>
  </si>
  <si>
    <t>B98.1</t>
  </si>
  <si>
    <t>Vibrio vulnificus as the cause of diseases classified to other chapters</t>
  </si>
  <si>
    <t>B99</t>
  </si>
  <si>
    <t>Other and unspecified infectious diseases</t>
  </si>
  <si>
    <t>C00.0</t>
  </si>
  <si>
    <t>Malignant neoplasm, external upper lip</t>
  </si>
  <si>
    <t>C00.1</t>
  </si>
  <si>
    <t>Malignant neoplasm, external lower lip</t>
  </si>
  <si>
    <t>C00.2</t>
  </si>
  <si>
    <t>Malignant neoplasm, external lip, unspecified</t>
  </si>
  <si>
    <t>C00.3</t>
  </si>
  <si>
    <t>Malignant neoplasm, upper lip, inner aspect</t>
  </si>
  <si>
    <t>C00.4</t>
  </si>
  <si>
    <t>Malignant neoplasm, lower lip, inner aspect</t>
  </si>
  <si>
    <t>C00.5</t>
  </si>
  <si>
    <t>Malignant neoplasm, lip, unspecified, inner aspect</t>
  </si>
  <si>
    <t>C00.6</t>
  </si>
  <si>
    <t>Malignant neoplasm, commissure of lip</t>
  </si>
  <si>
    <t>C00.8</t>
  </si>
  <si>
    <t>Malignant neoplasm, overlapping lesion of lip</t>
  </si>
  <si>
    <t>C00.9</t>
  </si>
  <si>
    <t>Malignant neoplasm, lip, unspecified</t>
  </si>
  <si>
    <t>C01</t>
  </si>
  <si>
    <t>Malignant neoplasm of base of tongue</t>
  </si>
  <si>
    <t>C02.0</t>
  </si>
  <si>
    <t>Malignant neoplasm, dorsal surface of tongue</t>
  </si>
  <si>
    <t>C02.10</t>
  </si>
  <si>
    <t>Malignant neoplasm of tip of tongue (IM)</t>
  </si>
  <si>
    <t>C02.11</t>
  </si>
  <si>
    <t>Malignant neoplasm of lateral border of tongue (IM)</t>
  </si>
  <si>
    <t>C02.19</t>
  </si>
  <si>
    <t>Malignant neoplasm of border of tongue, unspecified (IM)</t>
  </si>
  <si>
    <t>C02.2</t>
  </si>
  <si>
    <t>Malignant neoplasm, ventral surface of tongue</t>
  </si>
  <si>
    <t>59</t>
  </si>
  <si>
    <t>Other operations on urinary tract</t>
  </si>
  <si>
    <t>C02.3</t>
  </si>
  <si>
    <t>Malignant neoplasm, anterior two-thirds of tongue, part unspecified</t>
  </si>
  <si>
    <t>C02.4</t>
  </si>
  <si>
    <t>Malignant neoplasm, lingual tonsil</t>
  </si>
  <si>
    <t>C02.8</t>
  </si>
  <si>
    <t>Malignant neoplasm, overlapping lesion of tongue</t>
  </si>
  <si>
    <t>C02.9</t>
  </si>
  <si>
    <t>Malignant neoplasm, tongue, unspecified</t>
  </si>
  <si>
    <t>C03.0</t>
  </si>
  <si>
    <t>Malignant neoplasm, upper gum</t>
  </si>
  <si>
    <t>C03.1</t>
  </si>
  <si>
    <t>Malignant neoplasm, lower gum</t>
  </si>
  <si>
    <t>C03.9</t>
  </si>
  <si>
    <t>Malignant neoplasm, gum, unspecified</t>
  </si>
  <si>
    <t>C04.0</t>
  </si>
  <si>
    <t>Malignant neoplasm, anterior floor of mouth</t>
  </si>
  <si>
    <t>C04.1</t>
  </si>
  <si>
    <t>Malignant neoplasm, lateral floor of mouth</t>
  </si>
  <si>
    <t>C04.8</t>
  </si>
  <si>
    <t>Malignant neoplasm, overlapping lesion of floor of mouth</t>
  </si>
  <si>
    <t>C04.9</t>
  </si>
  <si>
    <t>Malignant neoplasm, floor of mouth, unspecified</t>
  </si>
  <si>
    <t>C05.0</t>
  </si>
  <si>
    <t>Malignant neoplasm, hard palate</t>
  </si>
  <si>
    <t>C05.1</t>
  </si>
  <si>
    <t>Malignant neoplasm, soft palate</t>
  </si>
  <si>
    <t>60</t>
  </si>
  <si>
    <t>Operations on prostate and seminal vesicles</t>
  </si>
  <si>
    <t>C05.2</t>
  </si>
  <si>
    <t>Malignant neoplasm, uvula</t>
  </si>
  <si>
    <t>C05.8</t>
  </si>
  <si>
    <t>Malignant neoplasm, overlapping lesion of palate</t>
  </si>
  <si>
    <t>C05.9</t>
  </si>
  <si>
    <t>Malignant neoplasm, palate, unspecified</t>
  </si>
  <si>
    <t>C06.0</t>
  </si>
  <si>
    <t>Malignant neoplasm, cheek mucosa</t>
  </si>
  <si>
    <t>C06.10</t>
  </si>
  <si>
    <t>Malignant neoplasm of vestibule mouth: upper labial sulcus (IM)</t>
  </si>
  <si>
    <t>C06.11</t>
  </si>
  <si>
    <t>Malignant neoplasm of vestibule mouth: upper buccal sulcus (IM)</t>
  </si>
  <si>
    <t>C06.13</t>
  </si>
  <si>
    <t>Malignant neoplasm of vestibule mouth: lower buccal sulcus (IM)</t>
  </si>
  <si>
    <t>C06.14</t>
  </si>
  <si>
    <t>Malignant neoplasm of vestibule mouth: upper sulcus, unspecified (IM)</t>
  </si>
  <si>
    <t>C06.19</t>
  </si>
  <si>
    <t>Malignant neoplasm of vestibule mouth, unspecified (IM)</t>
  </si>
  <si>
    <t>C06.2</t>
  </si>
  <si>
    <t>Malignant neoplasm, retromolar area</t>
  </si>
  <si>
    <t>C06.20</t>
  </si>
  <si>
    <t>Malignant neoplasm of mouth: maxillary tuberosity (IM)</t>
  </si>
  <si>
    <t>C06.21</t>
  </si>
  <si>
    <t>Malignant neoplasm of mouth: mandibular retromolar area (IM)</t>
  </si>
  <si>
    <t>C06.29</t>
  </si>
  <si>
    <t>Malignant neoplasm of mouth: retromolar area, unspecified (IM)</t>
  </si>
  <si>
    <t>C06.8</t>
  </si>
  <si>
    <t>Malignant neoplasm, overlapping lesion of other and unspecified parts of mouth</t>
  </si>
  <si>
    <t>C06.9</t>
  </si>
  <si>
    <t>Malignant neoplasm, mouth, unspecified</t>
  </si>
  <si>
    <t>C07</t>
  </si>
  <si>
    <t>Malignant neoplasm of parotid gland</t>
  </si>
  <si>
    <t>C08.0</t>
  </si>
  <si>
    <t>Malignant neoplasm, submandibular gland</t>
  </si>
  <si>
    <t>C08.1</t>
  </si>
  <si>
    <t>Malignant neoplasm, sublingual gland</t>
  </si>
  <si>
    <t>61</t>
  </si>
  <si>
    <t>Operations on scrotum and tunica vaginalis</t>
  </si>
  <si>
    <t>C08.8</t>
  </si>
  <si>
    <t>Malignant neoplasm, overlapping lesion of major salivary glands</t>
  </si>
  <si>
    <t>C08.9</t>
  </si>
  <si>
    <t>Malignant neoplasm, major salivary gland, unspecified</t>
  </si>
  <si>
    <t>C09.0</t>
  </si>
  <si>
    <t>Malignant neoplasm, tonsillar fossa</t>
  </si>
  <si>
    <t>C09.1</t>
  </si>
  <si>
    <t>Malignant neoplasm, tonsillar pillar (anterior)(posterior)</t>
  </si>
  <si>
    <t>C09.8</t>
  </si>
  <si>
    <t>Malignant neoplasm, overlapping lesion of tonsil</t>
  </si>
  <si>
    <t>C09.9</t>
  </si>
  <si>
    <t>Malignant neoplasm, tonsil, unspecified</t>
  </si>
  <si>
    <t>62</t>
  </si>
  <si>
    <t>Operations on testes</t>
  </si>
  <si>
    <t>C10.1</t>
  </si>
  <si>
    <t>Malignant neoplasm, anterior surface of epiglottis</t>
  </si>
  <si>
    <t>C10.2</t>
  </si>
  <si>
    <t>Malignant neoplasm, lateral wall of oropharynx</t>
  </si>
  <si>
    <t>C10.3</t>
  </si>
  <si>
    <t>Malignant neoplasm, posterior wall of oropharynx</t>
  </si>
  <si>
    <t>C10.4</t>
  </si>
  <si>
    <t>Malignant neoplasm, branchial cleft</t>
  </si>
  <si>
    <t>C10.8</t>
  </si>
  <si>
    <t>Malignant neoplasm, overlapping lesion of oropharynx</t>
  </si>
  <si>
    <t>C10.9</t>
  </si>
  <si>
    <t>Malignant neoplasm, oropharynx, unspecified</t>
  </si>
  <si>
    <t>C11.0</t>
  </si>
  <si>
    <t>Malignant neoplasm, superior wall of nasopharynx</t>
  </si>
  <si>
    <t>C11.1</t>
  </si>
  <si>
    <t>Malignant neoplasm, posterior wall of nasopharynx</t>
  </si>
  <si>
    <t>C11.2</t>
  </si>
  <si>
    <t>Malignant neoplasm, lateral wall of nasopharynx</t>
  </si>
  <si>
    <t>C11.3</t>
  </si>
  <si>
    <t>Malignant neoplasm, anterior wall of nasopharynx</t>
  </si>
  <si>
    <t>C11.8</t>
  </si>
  <si>
    <t>Malignant neoplasm, overlapping lesion of nasopharynx</t>
  </si>
  <si>
    <t>C11.9</t>
  </si>
  <si>
    <t>Malignant neoplasm, nasopharynx, unspecified</t>
  </si>
  <si>
    <t>C12</t>
  </si>
  <si>
    <t>Malignant neoplasm of pyriform sinus</t>
  </si>
  <si>
    <t>C13.0</t>
  </si>
  <si>
    <t>Malignant neoplasm, postcricoid region</t>
  </si>
  <si>
    <t>63.53</t>
  </si>
  <si>
    <t>Transplantation of spermatic cord</t>
  </si>
  <si>
    <t>C13.8</t>
  </si>
  <si>
    <t>Malignant neoplasm, overlapping lesion of hypopharynx</t>
  </si>
  <si>
    <t>C13.9</t>
  </si>
  <si>
    <t>Malignant neoplasm, hypopharynx, unspecified</t>
  </si>
  <si>
    <t>C14.0</t>
  </si>
  <si>
    <t>Malignant neoplasm, pharynx, unspecified</t>
  </si>
  <si>
    <t>63.81</t>
  </si>
  <si>
    <t>Suture of laceration of vas deferens and epididymis</t>
  </si>
  <si>
    <t>C14.1</t>
  </si>
  <si>
    <t>Malignant neoplasm of laryngopharynx</t>
  </si>
  <si>
    <t>C14.8</t>
  </si>
  <si>
    <t>Malignant neoplasm, overlapping lesion of lip, oral cavity and pharynx</t>
  </si>
  <si>
    <t>C15.0</t>
  </si>
  <si>
    <t>Malignant neoplasm, cervical part of oesophagus</t>
  </si>
  <si>
    <t>C15.1</t>
  </si>
  <si>
    <t>Malignant neoplasm, thoracic part of oesophagus</t>
  </si>
  <si>
    <t>C15.2</t>
  </si>
  <si>
    <t>Malignant neoplasm, abdominal part of oesophagus</t>
  </si>
  <si>
    <t>64</t>
  </si>
  <si>
    <t>Operations on penis</t>
  </si>
  <si>
    <t>C15.3</t>
  </si>
  <si>
    <t>Malignant neoplasm, upper third of oesophagus</t>
  </si>
  <si>
    <t>C15.4</t>
  </si>
  <si>
    <t>Malignant neoplasm, middle third of oesophagus</t>
  </si>
  <si>
    <t>C15.5</t>
  </si>
  <si>
    <t>Malignant neoplasm, lower third of oesophagus</t>
  </si>
  <si>
    <t>C15.8</t>
  </si>
  <si>
    <t>Malignant neoplasm, overlapping lesion of oesophagus</t>
  </si>
  <si>
    <t>C15.9</t>
  </si>
  <si>
    <t>Malignant neoplasm, oesophagus, unspecified</t>
  </si>
  <si>
    <t>C16.0</t>
  </si>
  <si>
    <t>Malignant neoplasm, cardia</t>
  </si>
  <si>
    <t>C16.1</t>
  </si>
  <si>
    <t>Malignant neoplasm, fundus of stomach</t>
  </si>
  <si>
    <t>C16.2</t>
  </si>
  <si>
    <t>Malignant neoplasm, body of stomach</t>
  </si>
  <si>
    <t>64.94</t>
  </si>
  <si>
    <t>C16.3</t>
  </si>
  <si>
    <t>Fitting of external prosthesis of penis</t>
  </si>
  <si>
    <t>Malignant neoplasm, pyloric antrum</t>
  </si>
  <si>
    <t>C16.4</t>
  </si>
  <si>
    <t>Malignant neoplasm, pylorus</t>
  </si>
  <si>
    <t>C16.5</t>
  </si>
  <si>
    <t>Malignant neoplasm, lesser curvature of stomach, unspecified</t>
  </si>
  <si>
    <t>C16.6</t>
  </si>
  <si>
    <t>Malignant neoplasm, greater curvature of stomach, unspecified</t>
  </si>
  <si>
    <t>C16.8</t>
  </si>
  <si>
    <t>Malignant neoplasm, overlapping lesion of stomach</t>
  </si>
  <si>
    <t>C16.9</t>
  </si>
  <si>
    <t>Malignant neoplasm, stomach, unspecified</t>
  </si>
  <si>
    <t>C17.0</t>
  </si>
  <si>
    <t>Malignant neoplasm, duodenum</t>
  </si>
  <si>
    <t>C17.1</t>
  </si>
  <si>
    <t>Malignant neoplasm, jejunum</t>
  </si>
  <si>
    <t>C17.2</t>
  </si>
  <si>
    <t>Malignant neoplasm, ileum</t>
  </si>
  <si>
    <t>C17.3</t>
  </si>
  <si>
    <t>Malignant neoplasm, meckel's diverticulum</t>
  </si>
  <si>
    <t>C17.8</t>
  </si>
  <si>
    <t>Malignant neoplasm, overlapping lesion of small intestine</t>
  </si>
  <si>
    <t>C17.9</t>
  </si>
  <si>
    <t>Malignant neoplasm, small intestine, unspecified</t>
  </si>
  <si>
    <t>C18</t>
  </si>
  <si>
    <t>Malignant neoplasm of colon</t>
  </si>
  <si>
    <t>C18.0</t>
  </si>
  <si>
    <t>Malignant neoplasm, caecum</t>
  </si>
  <si>
    <t>C18.1</t>
  </si>
  <si>
    <t>Malignant neoplasm, appendix</t>
  </si>
  <si>
    <t>C18.2</t>
  </si>
  <si>
    <t>Malignant neoplasm, ascending colon</t>
  </si>
  <si>
    <t>C18.3</t>
  </si>
  <si>
    <t>Malignant neoplasm, hepatic flexure</t>
  </si>
  <si>
    <t>C18.4</t>
  </si>
  <si>
    <t>Malignant neoplasm, transverse colon</t>
  </si>
  <si>
    <t>C18.5</t>
  </si>
  <si>
    <t>Malignant neoplasm, splenic flexure</t>
  </si>
  <si>
    <t>C18.6</t>
  </si>
  <si>
    <t>Malignant neoplasm, descending colon</t>
  </si>
  <si>
    <t>C18.7</t>
  </si>
  <si>
    <t>Malignant neoplasm, sigmoid colon</t>
  </si>
  <si>
    <t>C18.8</t>
  </si>
  <si>
    <t>Malignant neoplasm, overlapping lesion of colon</t>
  </si>
  <si>
    <t>65.92</t>
  </si>
  <si>
    <t>Transplantation of ovary</t>
  </si>
  <si>
    <t>C18.9</t>
  </si>
  <si>
    <t>Malignant neoplasm, colon, unspecified</t>
  </si>
  <si>
    <t>C19</t>
  </si>
  <si>
    <t>Malignant neoplasm of rectosigmoid junction</t>
  </si>
  <si>
    <t>C20</t>
  </si>
  <si>
    <t>Malignant neoplasm of rectum</t>
  </si>
  <si>
    <t>C21.0</t>
  </si>
  <si>
    <t>Malignant neoplasm, anus, unspecified</t>
  </si>
  <si>
    <t>C21.1</t>
  </si>
  <si>
    <t>Malignant neoplasm, anal canal</t>
  </si>
  <si>
    <t>C21.8</t>
  </si>
  <si>
    <t>Malignant neoplasm, overlapping lesion of rectum, anus and anal canal</t>
  </si>
  <si>
    <t>C22</t>
  </si>
  <si>
    <t>Malignant neoplasm of liver and intrahepatic bile ducts</t>
  </si>
  <si>
    <t>C22.0</t>
  </si>
  <si>
    <t>C22.1</t>
  </si>
  <si>
    <t>C22.2</t>
  </si>
  <si>
    <t>C22.4</t>
  </si>
  <si>
    <t>C22.7</t>
  </si>
  <si>
    <t>C22.9</t>
  </si>
  <si>
    <t>C23</t>
  </si>
  <si>
    <t>C24.0</t>
  </si>
  <si>
    <t>C24.1</t>
  </si>
  <si>
    <t>C24.8</t>
  </si>
  <si>
    <t>C24.9</t>
  </si>
  <si>
    <t>C25</t>
  </si>
  <si>
    <t>Malignant neoplasm of pancreas</t>
  </si>
  <si>
    <t>C25.0</t>
  </si>
  <si>
    <t>C25.1</t>
  </si>
  <si>
    <t>67</t>
  </si>
  <si>
    <t>C25.2</t>
  </si>
  <si>
    <t>Operations on cervix</t>
  </si>
  <si>
    <t>C25.3</t>
  </si>
  <si>
    <t>C25.4</t>
  </si>
  <si>
    <t>C25.7</t>
  </si>
  <si>
    <t>C25.8</t>
  </si>
  <si>
    <t>C25.9</t>
  </si>
  <si>
    <t>C26.0</t>
  </si>
  <si>
    <t>Malignant neoplasm, intestinal tract, part unspecified</t>
  </si>
  <si>
    <t>C26.1</t>
  </si>
  <si>
    <t>Malignant neoplasm, spleen</t>
  </si>
  <si>
    <t>C26.8</t>
  </si>
  <si>
    <t>Malignant neoplasm, overlapping lesion of digestive system</t>
  </si>
  <si>
    <t>C26.9</t>
  </si>
  <si>
    <t>68</t>
  </si>
  <si>
    <t>Malignant neoplasm, ill-defined sites within the digestive system</t>
  </si>
  <si>
    <t>Other incision and excision of uterus</t>
  </si>
  <si>
    <t>C30.0</t>
  </si>
  <si>
    <t>Malignant neoplasm, nasal cavity</t>
  </si>
  <si>
    <t>C30.1</t>
  </si>
  <si>
    <t>Malignant neoplasm, middle ear</t>
  </si>
  <si>
    <t>C31.0</t>
  </si>
  <si>
    <t>Malignant neoplasm, maxillary sinus</t>
  </si>
  <si>
    <t>C31.1</t>
  </si>
  <si>
    <t>Malignant neoplasm, ethmoidal sinus</t>
  </si>
  <si>
    <t>C31.2</t>
  </si>
  <si>
    <t>Malignant neoplasm, frontal sinus</t>
  </si>
  <si>
    <t>C31.3</t>
  </si>
  <si>
    <t>Malignant neoplasm, sphenoidal sinus</t>
  </si>
  <si>
    <t>C31.8</t>
  </si>
  <si>
    <t>Malignant neoplasm, overlapping lesion of accessory sinuses</t>
  </si>
  <si>
    <t>C31.9</t>
  </si>
  <si>
    <t>Malignant neoplasm, accessory sinus, unspecified</t>
  </si>
  <si>
    <t>C32.0</t>
  </si>
  <si>
    <t>Malignant neoplasm, glottis</t>
  </si>
  <si>
    <t>C32.1</t>
  </si>
  <si>
    <t>Malignant neoplasm, supraglottis</t>
  </si>
  <si>
    <t>C32.2</t>
  </si>
  <si>
    <t>Malignant neoplasm, subglottis</t>
  </si>
  <si>
    <t>C32.3</t>
  </si>
  <si>
    <t>Malignant neoplasm, laryngeal cartilage</t>
  </si>
  <si>
    <t>C32.8</t>
  </si>
  <si>
    <t>Malignant neoplasm, overlapping lesion of larynx</t>
  </si>
  <si>
    <t>C32.9</t>
  </si>
  <si>
    <t>Malignant neoplasm, larynx, unspecified</t>
  </si>
  <si>
    <t>C33</t>
  </si>
  <si>
    <t>Malignant neoplasm of trachea</t>
  </si>
  <si>
    <t>C34</t>
  </si>
  <si>
    <t>Malignant neoplasm of bronchus and lung</t>
  </si>
  <si>
    <t>C34.0</t>
  </si>
  <si>
    <t>Malignant neoplasm, main bronchus</t>
  </si>
  <si>
    <t>C34.1</t>
  </si>
  <si>
    <t>Malignant neoplasm, upper lobe, bronchus or lung</t>
  </si>
  <si>
    <t>C34.2</t>
  </si>
  <si>
    <t>Malignant neoplasm, middle lobe, bronchus or lung</t>
  </si>
  <si>
    <t>C34.3</t>
  </si>
  <si>
    <t>Malignant neoplasm, lower lobe, bronchus or lung</t>
  </si>
  <si>
    <t>C34.8</t>
  </si>
  <si>
    <t>Malignant neoplasm, overlapping lesion of bronchus and lung</t>
  </si>
  <si>
    <t>C34.9</t>
  </si>
  <si>
    <t>Malignant neoplasm, bronchus or lung, unspecified</t>
  </si>
  <si>
    <t>C37</t>
  </si>
  <si>
    <t>Malignant neoplasm of thymus</t>
  </si>
  <si>
    <t>C38</t>
  </si>
  <si>
    <t>Malignant neoplasm of heart, mediastinum and pleura</t>
  </si>
  <si>
    <t>C38.0</t>
  </si>
  <si>
    <t>Malignant neoplasm, heart</t>
  </si>
  <si>
    <t>C38.1</t>
  </si>
  <si>
    <t>Malignant neoplasm, anterior mediastinum</t>
  </si>
  <si>
    <t>C38.2</t>
  </si>
  <si>
    <t>Malignant neoplasm, posterior mediastinum</t>
  </si>
  <si>
    <t>C38.3</t>
  </si>
  <si>
    <t>Malignant neoplasm, mediastinum, part unspecified</t>
  </si>
  <si>
    <t>C38.4</t>
  </si>
  <si>
    <t>Malignant neoplasm, pleura</t>
  </si>
  <si>
    <t>C38.8</t>
  </si>
  <si>
    <t>Malignant neoplasm, overlapping lesion of heart, mediastinum and pleura</t>
  </si>
  <si>
    <t>70</t>
  </si>
  <si>
    <t>Operations on vagina and cul-de-sac</t>
  </si>
  <si>
    <t>C39.0</t>
  </si>
  <si>
    <t>Malignant neoplasm, upper respiratory tract, part unspecified</t>
  </si>
  <si>
    <t>C39.8</t>
  </si>
  <si>
    <t>Malignant neoplasm, overlapping lesion of respiratory and intrathoracic organs</t>
  </si>
  <si>
    <t>C39.9</t>
  </si>
  <si>
    <t>Malignant neoplasm, ill-defined sites within the respiratory system</t>
  </si>
  <si>
    <t>C40.0</t>
  </si>
  <si>
    <t>Malignant neoplasm, scapula and long bones of upper limb</t>
  </si>
  <si>
    <t>C40.1</t>
  </si>
  <si>
    <t>Malignant neoplasm, short bones of upper limb</t>
  </si>
  <si>
    <t>C40.2</t>
  </si>
  <si>
    <t>Malignant neoplasm, long bones of lower limb</t>
  </si>
  <si>
    <t>C40.3</t>
  </si>
  <si>
    <t>Malignant neoplasm, short bones of lower limb</t>
  </si>
  <si>
    <t>70.5</t>
  </si>
  <si>
    <t>C40.8</t>
  </si>
  <si>
    <t>Malignant neoplasm, overlapping lesion of bone and articular cartilage of limbs</t>
  </si>
  <si>
    <t>C40.9</t>
  </si>
  <si>
    <t>Malignant neoplasm, bone and articular cartilage of limb, unspecified</t>
  </si>
  <si>
    <t>C41.0</t>
  </si>
  <si>
    <t>Malignant neoplasm, bones of skull and face</t>
  </si>
  <si>
    <t>C41.00</t>
  </si>
  <si>
    <t>Malignant neoplasm of maxilla, sarcoma (IM)</t>
  </si>
  <si>
    <t>C41.01</t>
  </si>
  <si>
    <t>Malignant neoplasm of maxilla, malignant odontogenic tumour (IM)</t>
  </si>
  <si>
    <t>C41.02</t>
  </si>
  <si>
    <t>Malignant neoplasm of maxilla, malignant intraosseous salivary gland tumour (IM)</t>
  </si>
  <si>
    <t>C41.08</t>
  </si>
  <si>
    <t>Malignant neoplasm of other bone of skull and face (IM)</t>
  </si>
  <si>
    <t>C41.09</t>
  </si>
  <si>
    <t>Malignant neoplasm of bone of skull and face, unspecified (IM)</t>
  </si>
  <si>
    <t>C41.1</t>
  </si>
  <si>
    <t>Malignant neoplasm, mandible</t>
  </si>
  <si>
    <t>C41.10</t>
  </si>
  <si>
    <t>Malignant neoplasm of mandible, sarcoma (IM)</t>
  </si>
  <si>
    <t>C41.11</t>
  </si>
  <si>
    <t>Malignant neoplasm of mandible, malignant odontogenic tumour (IM)</t>
  </si>
  <si>
    <t>C41.19</t>
  </si>
  <si>
    <t>70.93</t>
  </si>
  <si>
    <t>Other operations on cul-de-sac with graft or prosthesis</t>
  </si>
  <si>
    <t>Malignant neoplasm of mandible, unspecified (IM)</t>
  </si>
  <si>
    <t>C41.2</t>
  </si>
  <si>
    <t>Malignant neoplasm, vertebral column</t>
  </si>
  <si>
    <t>C41.3</t>
  </si>
  <si>
    <t>Malignant neoplasm, ribs, sternum and clavicle</t>
  </si>
  <si>
    <t>C41.4</t>
  </si>
  <si>
    <t>Malignant neoplasm, pelvic bones, sacrum and coccyx</t>
  </si>
  <si>
    <t>C41.8</t>
  </si>
  <si>
    <t>Malignant neoplasm, overlapping lesion of bone and articular cartilage</t>
  </si>
  <si>
    <t>C41.9</t>
  </si>
  <si>
    <t>Malignant neoplasm, bone and articular cartilage, unspecified</t>
  </si>
  <si>
    <t>C43</t>
  </si>
  <si>
    <t>Malignant melanoma of skin</t>
  </si>
  <si>
    <t>C43.0</t>
  </si>
  <si>
    <t>Malignant melanoma of lip</t>
  </si>
  <si>
    <t>C43.1</t>
  </si>
  <si>
    <t>Malignant melanoma of eyelid, including canthus</t>
  </si>
  <si>
    <t>C43.2</t>
  </si>
  <si>
    <t>Malignant melanoma of ear and external auricular canal</t>
  </si>
  <si>
    <t>C43.3</t>
  </si>
  <si>
    <t>Malignant melanoma of other and unspecified parts of face</t>
  </si>
  <si>
    <t>C43.4</t>
  </si>
  <si>
    <t>Malignant melanoma of scalp and neck</t>
  </si>
  <si>
    <t>72</t>
  </si>
  <si>
    <t>Forceps, vacuum, and breech delivery</t>
  </si>
  <si>
    <t>C43.5</t>
  </si>
  <si>
    <t>Malignant melanoma of trunk</t>
  </si>
  <si>
    <t>C43.6</t>
  </si>
  <si>
    <t>Malignant melanoma of upper limb, including shoulder</t>
  </si>
  <si>
    <t>C43.7</t>
  </si>
  <si>
    <t>Malignant melanoma of lower limb, including hip</t>
  </si>
  <si>
    <t>C43.8</t>
  </si>
  <si>
    <t>Malignant neoplasm, overlapping malignant melanoma of skin</t>
  </si>
  <si>
    <t>C43.9</t>
  </si>
  <si>
    <t>Malignant melanoma of skin, unspecified</t>
  </si>
  <si>
    <t>C44.0</t>
  </si>
  <si>
    <t>Malignant neoplasm, skin of lip</t>
  </si>
  <si>
    <t>C44.1</t>
  </si>
  <si>
    <t>Malignant neoplasm, skin of eyelid, including canthus</t>
  </si>
  <si>
    <t>C44.2</t>
  </si>
  <si>
    <t>Malignant neoplasm, skin of ear and external auricular canal</t>
  </si>
  <si>
    <t>C44.3</t>
  </si>
  <si>
    <t>Malignant neoplasm, skin of other and unspecified parts of face</t>
  </si>
  <si>
    <t>C44.4</t>
  </si>
  <si>
    <t>Malignant neoplasm, skin of scalp and neck</t>
  </si>
  <si>
    <t>C44.5</t>
  </si>
  <si>
    <t>Malignant neoplasm, skin of trunk</t>
  </si>
  <si>
    <t>C44.6</t>
  </si>
  <si>
    <t>Malignant neoplasm, skin of upper limb, including shoulder</t>
  </si>
  <si>
    <t>C44.7</t>
  </si>
  <si>
    <t>Malignant neoplasm, skin of lower limb, including hip</t>
  </si>
  <si>
    <t>C44.8</t>
  </si>
  <si>
    <t>Malignant neoplasm, overlapping lesion of skin</t>
  </si>
  <si>
    <t>C44.9</t>
  </si>
  <si>
    <t>Malignant neoplasm of skin, unspecified</t>
  </si>
  <si>
    <t>C45.0</t>
  </si>
  <si>
    <t>Mesothelioma of pleura</t>
  </si>
  <si>
    <t>C45.1</t>
  </si>
  <si>
    <t>Mesothelioma of peritoneum</t>
  </si>
  <si>
    <t>73.93</t>
  </si>
  <si>
    <t>Incision of cervix to assist delivery</t>
  </si>
  <si>
    <t>73.94</t>
  </si>
  <si>
    <t>Pubiotomy to assist delivery</t>
  </si>
  <si>
    <t>C45.2</t>
  </si>
  <si>
    <t>Mesothelioma of pericardium</t>
  </si>
  <si>
    <t>C45.7</t>
  </si>
  <si>
    <t>74</t>
  </si>
  <si>
    <t>Cesarean section and removal of fetus</t>
  </si>
  <si>
    <t>Mesothelioma of other sites</t>
  </si>
  <si>
    <t>C45.9</t>
  </si>
  <si>
    <t>Mesothelioma, unspecified</t>
  </si>
  <si>
    <t>C46.0</t>
  </si>
  <si>
    <t>Kaposi's sarcoma of skin</t>
  </si>
  <si>
    <t>C46.1</t>
  </si>
  <si>
    <t>Kaposi's sarcoma of soft tissue</t>
  </si>
  <si>
    <t>C46.3</t>
  </si>
  <si>
    <t>Kaposi's sarcoma of lymph nodes</t>
  </si>
  <si>
    <t>75</t>
  </si>
  <si>
    <t>C46.9</t>
  </si>
  <si>
    <t>Kaposi's sarcoma, unspecified</t>
  </si>
  <si>
    <t>C47.0</t>
  </si>
  <si>
    <t>Malignant neoplasm, peripheral nerves of head, face and neck</t>
  </si>
  <si>
    <t>C47.1</t>
  </si>
  <si>
    <t>Malignant neoplasm, peripheral nerves of upper limb, including shoulder</t>
  </si>
  <si>
    <t>C47.2</t>
  </si>
  <si>
    <t>Malignant neoplasm, peripheral nerves of lower limb, including hip</t>
  </si>
  <si>
    <t>C47.3</t>
  </si>
  <si>
    <t>Malignant neoplasm, peripheral nerves of thorax</t>
  </si>
  <si>
    <t>C47.4</t>
  </si>
  <si>
    <t>Malignant neoplasm, peripheral nerves of abdomen</t>
  </si>
  <si>
    <t>75.5</t>
  </si>
  <si>
    <t>Repair of current obstetric laceration of uterus</t>
  </si>
  <si>
    <t>C47.5</t>
  </si>
  <si>
    <t>Malignant neoplasm, peripheral nerves of pelvis</t>
  </si>
  <si>
    <t>C47.6</t>
  </si>
  <si>
    <t>Malignant neoplasm, peripheral nerves of trunk, unspecified</t>
  </si>
  <si>
    <t>C47.8</t>
  </si>
  <si>
    <t>Malignant neoplasm, overlapping lesion peripheral nerve/autonomic nervous syst</t>
  </si>
  <si>
    <t>C47.9</t>
  </si>
  <si>
    <t>Malignant neoplasm, peripheral nerves and autonomic nervous system, unspecified</t>
  </si>
  <si>
    <t>C48.0</t>
  </si>
  <si>
    <t>Malignant neoplasm, retroperitoneum</t>
  </si>
  <si>
    <t>C48.1</t>
  </si>
  <si>
    <t>Malignant neoplasm, specified parts of peritoneum</t>
  </si>
  <si>
    <t>C48.2</t>
  </si>
  <si>
    <t>Malignant neoplasm, peritoneum, unspecified</t>
  </si>
  <si>
    <t>C48.8</t>
  </si>
  <si>
    <t>Malignant neoplasm, overlapping lesion of retroperitoneum and peritoneum</t>
  </si>
  <si>
    <t>C49.0</t>
  </si>
  <si>
    <t>Malignant neoplasm, connective and soft tissue of head, face and neck</t>
  </si>
  <si>
    <t>C49.1</t>
  </si>
  <si>
    <t>Malignant neoplasm, connective and soft tissue of upper limb, including shoulder</t>
  </si>
  <si>
    <t>C49.2</t>
  </si>
  <si>
    <t>Malignant neoplasm, connective and soft tissue of lower limb, including hip</t>
  </si>
  <si>
    <t>C49.3</t>
  </si>
  <si>
    <t>Malignant neoplasm, connective and soft tissue of thorax</t>
  </si>
  <si>
    <t>C49.4</t>
  </si>
  <si>
    <t>Malignant neoplasm, connective and soft tissue of abdomen</t>
  </si>
  <si>
    <t>C49.5</t>
  </si>
  <si>
    <t>Malignant neoplasm, connective and soft tissue of pelvis</t>
  </si>
  <si>
    <t>C49.6</t>
  </si>
  <si>
    <t>Malignant neoplasm, connective and soft tissue of trunk, unspecified</t>
  </si>
  <si>
    <t>C49.8</t>
  </si>
  <si>
    <t>Malignant neoplasm, overlapping lesion of connective and soft tissue</t>
  </si>
  <si>
    <t>C49.9</t>
  </si>
  <si>
    <t>Malignant neoplasm, connective and soft tissue, unspecified</t>
  </si>
  <si>
    <t>C50</t>
  </si>
  <si>
    <t>Malignant neoplasm of breast</t>
  </si>
  <si>
    <t>C50.0</t>
  </si>
  <si>
    <t>Malignant neoplasm, nipple and areola</t>
  </si>
  <si>
    <t>C50.1</t>
  </si>
  <si>
    <t>Malignant neoplasm, central portion of breast</t>
  </si>
  <si>
    <t>C50.2</t>
  </si>
  <si>
    <t>76.7</t>
  </si>
  <si>
    <t>Malignant neoplasm, upper-inner quadrant of breast</t>
  </si>
  <si>
    <t>Reduction of facial fracture</t>
  </si>
  <si>
    <t>C50.3</t>
  </si>
  <si>
    <t>Malignant neoplasm, lower-inner quadrant of breast</t>
  </si>
  <si>
    <t>C50.4</t>
  </si>
  <si>
    <t>Malignant neoplasm, upper-outer quadrant of breast</t>
  </si>
  <si>
    <t>C50.5</t>
  </si>
  <si>
    <t>Malignant neoplasm, lower-outer quadrant of breast</t>
  </si>
  <si>
    <t>C50.6</t>
  </si>
  <si>
    <t>Malignant neoplasm, axillary tail of breast</t>
  </si>
  <si>
    <t>C50.8</t>
  </si>
  <si>
    <t>Malignant neoplasm, overlapping lesion of breast</t>
  </si>
  <si>
    <t>C50.9</t>
  </si>
  <si>
    <t>Malignant neoplasm, breast, unspecified</t>
  </si>
  <si>
    <t>C51</t>
  </si>
  <si>
    <t>Malignant neoplasm of vulva</t>
  </si>
  <si>
    <t>C51.0</t>
  </si>
  <si>
    <t>Malignant neoplasm, labium majus</t>
  </si>
  <si>
    <t>C51.1</t>
  </si>
  <si>
    <t>Malignant neoplasm, labium minus</t>
  </si>
  <si>
    <t>C51.2</t>
  </si>
  <si>
    <t>Malignant neoplasm, clitoris</t>
  </si>
  <si>
    <t>C51.8</t>
  </si>
  <si>
    <t>Malignant neoplasm, overlapping lesion of vulva</t>
  </si>
  <si>
    <t>77</t>
  </si>
  <si>
    <t>C51.9</t>
  </si>
  <si>
    <t>Incision, excision, and division of other bones</t>
  </si>
  <si>
    <t>Malignant neoplasm, vulva, unspecified</t>
  </si>
  <si>
    <t>C52</t>
  </si>
  <si>
    <t>Malignant neoplasm of vagina</t>
  </si>
  <si>
    <t>C53</t>
  </si>
  <si>
    <t>Malignant neoplasm of cervix uteri</t>
  </si>
  <si>
    <t>C53.0</t>
  </si>
  <si>
    <t>Malignant neoplasm, endocervix</t>
  </si>
  <si>
    <t>C53.1</t>
  </si>
  <si>
    <t>Malignant neoplasm, exocervix</t>
  </si>
  <si>
    <t>C53.8</t>
  </si>
  <si>
    <t>Malignant neoplasm, overlapping lesion of cervix uteri</t>
  </si>
  <si>
    <t>C53.9</t>
  </si>
  <si>
    <t>Malignant neoplasm, cervix uteri, unspecified</t>
  </si>
  <si>
    <t>C54.0</t>
  </si>
  <si>
    <t>Malignant neoplasm, isthmus uteri</t>
  </si>
  <si>
    <t>77.1</t>
  </si>
  <si>
    <t>Other incision of bone without division</t>
  </si>
  <si>
    <t>C54.1</t>
  </si>
  <si>
    <t>Malignant neoplasm, endometrium</t>
  </si>
  <si>
    <t>C54.2</t>
  </si>
  <si>
    <t>Malignant neoplasm, myometrium</t>
  </si>
  <si>
    <t>C54.3</t>
  </si>
  <si>
    <t>Malignant neoplasm, fundus uteri</t>
  </si>
  <si>
    <t>C54.8</t>
  </si>
  <si>
    <t>Malignant neoplasm, overlapping lesion of corpus uteri</t>
  </si>
  <si>
    <t>C54.9</t>
  </si>
  <si>
    <t>Malignant neoplasm, corpus uteri, unspecified</t>
  </si>
  <si>
    <t>C55</t>
  </si>
  <si>
    <t>77.2</t>
  </si>
  <si>
    <t>Wedge osteotomy</t>
  </si>
  <si>
    <t>Malignant neoplasm of uterus, part unspecified</t>
  </si>
  <si>
    <t>C56</t>
  </si>
  <si>
    <t>Malignant neoplasm of ovary</t>
  </si>
  <si>
    <t>C57.0</t>
  </si>
  <si>
    <t>Malignant neoplasm, fallopian tube</t>
  </si>
  <si>
    <t>C57.1</t>
  </si>
  <si>
    <t>Malignant neoplasm, broad ligament</t>
  </si>
  <si>
    <t>C57.3</t>
  </si>
  <si>
    <t>Malignant neoplasm, parametrium</t>
  </si>
  <si>
    <t>C57.4</t>
  </si>
  <si>
    <t>Malignant neoplasm, uterine adnexa, unspecified</t>
  </si>
  <si>
    <t>77.3</t>
  </si>
  <si>
    <t>Other division of bone</t>
  </si>
  <si>
    <t>C57.7</t>
  </si>
  <si>
    <t>Malignant neoplasm, other specified female genital organs</t>
  </si>
  <si>
    <t>C57.8</t>
  </si>
  <si>
    <t>Malignant neoplasm, overlapping lesion of female genital organs</t>
  </si>
  <si>
    <t>C57.9</t>
  </si>
  <si>
    <t>Malignant neoplasm, female genital organ, unspecified</t>
  </si>
  <si>
    <t>C58</t>
  </si>
  <si>
    <t>Malignant neoplasm of placenta</t>
  </si>
  <si>
    <t>C60</t>
  </si>
  <si>
    <t>Malignant neoplasm of penis</t>
  </si>
  <si>
    <t>C60.0</t>
  </si>
  <si>
    <t>Malignant neoplasm, prepuce</t>
  </si>
  <si>
    <t>P16AS</t>
  </si>
  <si>
    <t>Colonoscopy Procedures</t>
  </si>
  <si>
    <t>C60.1</t>
  </si>
  <si>
    <t>Malignant neoplasm, glans penis</t>
  </si>
  <si>
    <t>C60.2</t>
  </si>
  <si>
    <t>Malignant neoplasm, body of penis</t>
  </si>
  <si>
    <t>C60.8</t>
  </si>
  <si>
    <t>77.4</t>
  </si>
  <si>
    <t>Malignant neoplasm, overlapping lesion of penis</t>
  </si>
  <si>
    <t>Biopsy of bone</t>
  </si>
  <si>
    <t>C60.9</t>
  </si>
  <si>
    <t>Malignant neoplasm, penis, unspecified</t>
  </si>
  <si>
    <t>C61</t>
  </si>
  <si>
    <t>Malignant neoplasm of prostate</t>
  </si>
  <si>
    <t>C62.0</t>
  </si>
  <si>
    <t>Malignant neoplasm, undescended testis</t>
  </si>
  <si>
    <t>C62.1</t>
  </si>
  <si>
    <t>Malignant neoplasm, descended testis</t>
  </si>
  <si>
    <t>C62.9</t>
  </si>
  <si>
    <t>Malignant neoplasm, testis, unspecified</t>
  </si>
  <si>
    <t>C63.0</t>
  </si>
  <si>
    <t>Malignant neoplasm, epididymis</t>
  </si>
  <si>
    <t>C63.1</t>
  </si>
  <si>
    <t>Malignant neoplasm, spermatic cord</t>
  </si>
  <si>
    <t>C63.2</t>
  </si>
  <si>
    <t>Malignant neoplasm, scrotum</t>
  </si>
  <si>
    <t>C63.7</t>
  </si>
  <si>
    <t>Malignant neoplasm, other specified male genital organs</t>
  </si>
  <si>
    <t>C63.9</t>
  </si>
  <si>
    <t>Malignant neoplasm, male genital organ, unspecified</t>
  </si>
  <si>
    <t>77.6</t>
  </si>
  <si>
    <t>Local excision of lesion or tissue of bone</t>
  </si>
  <si>
    <t>C64</t>
  </si>
  <si>
    <t>Malignant neoplasm of kidney, except renal pelvis</t>
  </si>
  <si>
    <t>C64.1</t>
  </si>
  <si>
    <t>Malignant neoplasm of right kidney, except renal pelvis (IM)</t>
  </si>
  <si>
    <t>C64.2</t>
  </si>
  <si>
    <t>Malignant neoplasm of left kidney, except renal pelvis (IM)</t>
  </si>
  <si>
    <t>C64.9</t>
  </si>
  <si>
    <t>Malignant neoplasm of unspecified kidney, except renal pelvis (IM)</t>
  </si>
  <si>
    <t>C65</t>
  </si>
  <si>
    <t>Malignant neoplasm of renal pelvis</t>
  </si>
  <si>
    <t>77.7</t>
  </si>
  <si>
    <t>C65.1</t>
  </si>
  <si>
    <t>Excision of bone for graft</t>
  </si>
  <si>
    <t>Malignant neoplasm of right renal pelvis (IM)</t>
  </si>
  <si>
    <t>C65.2</t>
  </si>
  <si>
    <t>Malignant neoplasm of left renal pelvis (IM)</t>
  </si>
  <si>
    <t>C65.9</t>
  </si>
  <si>
    <t>Malignant neoplasm of unspecified renal pelvis (IM)</t>
  </si>
  <si>
    <t>C66</t>
  </si>
  <si>
    <t>Malignant neoplasm of ureter</t>
  </si>
  <si>
    <t>C66.1</t>
  </si>
  <si>
    <t>Malignant neoplasm of right ureter (IM)</t>
  </si>
  <si>
    <t>C66.2</t>
  </si>
  <si>
    <t>Malignant neoplasm of left ureter (IM)</t>
  </si>
  <si>
    <t>C66.9</t>
  </si>
  <si>
    <t>Malignant neoplasm of unspecified ureter (IM)</t>
  </si>
  <si>
    <t>C67</t>
  </si>
  <si>
    <t>Malignant neoplasm of bladder</t>
  </si>
  <si>
    <t>C67.0</t>
  </si>
  <si>
    <t>77.8</t>
  </si>
  <si>
    <t>Malignant neoplasm, trigone of bladder</t>
  </si>
  <si>
    <t>Other partial ostectomy</t>
  </si>
  <si>
    <t>C67.1</t>
  </si>
  <si>
    <t>Malignant neoplasm, dome of bladder</t>
  </si>
  <si>
    <t>C67.2</t>
  </si>
  <si>
    <t>Malignant neoplasm, lateral wall of bladder</t>
  </si>
  <si>
    <t>C67.3</t>
  </si>
  <si>
    <t>Malignant neoplasm, anterior wall of bladder</t>
  </si>
  <si>
    <t>C67.4</t>
  </si>
  <si>
    <t>Malignant neoplasm, posterior wall of bladder</t>
  </si>
  <si>
    <t>C67.5</t>
  </si>
  <si>
    <t>Malignant neoplasm, bladder neck</t>
  </si>
  <si>
    <t>77.9</t>
  </si>
  <si>
    <t>Total ostectomy</t>
  </si>
  <si>
    <t>C67.6</t>
  </si>
  <si>
    <t>Malignant neoplasm, ureteric orifice</t>
  </si>
  <si>
    <t>C67.7</t>
  </si>
  <si>
    <t>Malignant neoplasm, urachus</t>
  </si>
  <si>
    <t>C67.8</t>
  </si>
  <si>
    <t>Malignant neoplasm, overlapping lesion of bladder</t>
  </si>
  <si>
    <t>C67.9</t>
  </si>
  <si>
    <t>Malignant neoplasm, bladder, unspecified</t>
  </si>
  <si>
    <t>C68.0</t>
  </si>
  <si>
    <t>Malignant neoplasm, urethra</t>
  </si>
  <si>
    <t>C68.8</t>
  </si>
  <si>
    <t>Malignant neoplasm, overlapping lesion of urinary organs</t>
  </si>
  <si>
    <t>C68.9</t>
  </si>
  <si>
    <t>Malignant neoplasm, urinary organ, unspecified</t>
  </si>
  <si>
    <t>C69.0</t>
  </si>
  <si>
    <t>Malignant neoplasm, conjunctiva</t>
  </si>
  <si>
    <t>78</t>
  </si>
  <si>
    <t>Other operations on bones, except facial bones</t>
  </si>
  <si>
    <t>C69.1</t>
  </si>
  <si>
    <t>Malignant neoplasm, cornea</t>
  </si>
  <si>
    <t>C69.2</t>
  </si>
  <si>
    <t>Malignant neoplasm, retina</t>
  </si>
  <si>
    <t>C69.3</t>
  </si>
  <si>
    <t>Malignant neoplasm, choroid</t>
  </si>
  <si>
    <t>C69.4</t>
  </si>
  <si>
    <t>Malignant neoplasm, ciliary body</t>
  </si>
  <si>
    <t>C69.5</t>
  </si>
  <si>
    <t>Malignant neoplasm, lacrimal gland and duct</t>
  </si>
  <si>
    <t>C69.6</t>
  </si>
  <si>
    <t>Malignant neoplasm, orbit</t>
  </si>
  <si>
    <t>C69.8</t>
  </si>
  <si>
    <t>Malignant neoplasm, overlapping lesion of eye and adnexa</t>
  </si>
  <si>
    <t>78.1</t>
  </si>
  <si>
    <t>Application of external fixation device</t>
  </si>
  <si>
    <t>C69.9</t>
  </si>
  <si>
    <t>Malignant neoplasm, eye, unspecified</t>
  </si>
  <si>
    <t>C70.0</t>
  </si>
  <si>
    <t>Malignant neoplasm, cerebral meninges</t>
  </si>
  <si>
    <t>C70.1</t>
  </si>
  <si>
    <t>Malignant neoplasm, spinal meninges</t>
  </si>
  <si>
    <t>C70.9</t>
  </si>
  <si>
    <t>Malignant neoplasm, meninges, unspecified</t>
  </si>
  <si>
    <t>C71</t>
  </si>
  <si>
    <t>Malignant neoplasm of brain</t>
  </si>
  <si>
    <t>C71.0</t>
  </si>
  <si>
    <t>Malignant neoplasm, cerebrum, except lobes and ventricles</t>
  </si>
  <si>
    <t>C71.1</t>
  </si>
  <si>
    <t>Malignant neoplasm, frontal lobe</t>
  </si>
  <si>
    <t>C71.2</t>
  </si>
  <si>
    <t>Malignant neoplasm, temporal lobe</t>
  </si>
  <si>
    <t>C71.3</t>
  </si>
  <si>
    <t>Malignant neoplasm, parietal lobe</t>
  </si>
  <si>
    <t>C71.4</t>
  </si>
  <si>
    <t>Malignant neoplasm, occipital lobe</t>
  </si>
  <si>
    <t>78.3</t>
  </si>
  <si>
    <t>Limb lengthening procedures</t>
  </si>
  <si>
    <t>C71.5</t>
  </si>
  <si>
    <t>Malignant neoplasm, cerebral ventricle</t>
  </si>
  <si>
    <t>C71.6</t>
  </si>
  <si>
    <t>Malignant neoplasm, cerebellum</t>
  </si>
  <si>
    <t>C71.7</t>
  </si>
  <si>
    <t>Malignant neoplasm, brain stem</t>
  </si>
  <si>
    <t>C71.8</t>
  </si>
  <si>
    <t>Malignant neoplasm, overlapping lesion of brain</t>
  </si>
  <si>
    <t>C71.9</t>
  </si>
  <si>
    <t>Malignant neoplasm, brain, unspecified</t>
  </si>
  <si>
    <t>C72.0</t>
  </si>
  <si>
    <t>Malignant neoplasm, spinal cord</t>
  </si>
  <si>
    <t>C72.2</t>
  </si>
  <si>
    <t>Malignant neoplasm, olfactory nerve</t>
  </si>
  <si>
    <t>C72.3</t>
  </si>
  <si>
    <t>Malignant neoplasm, optic nerve</t>
  </si>
  <si>
    <t>C72.4</t>
  </si>
  <si>
    <t>Malignant neoplasm, acoustic nerve</t>
  </si>
  <si>
    <t>C72.5</t>
  </si>
  <si>
    <t>Malignant neoplasm, other and unspecified cranial nerves</t>
  </si>
  <si>
    <t>78.5</t>
  </si>
  <si>
    <t>Internal fixation of bone without fracture reduction</t>
  </si>
  <si>
    <t>C72.8</t>
  </si>
  <si>
    <t>Malignant neoplasm, overlapping lesion of brain and other parts of cns</t>
  </si>
  <si>
    <t>C72.9</t>
  </si>
  <si>
    <t>Malignant neoplasm, central nervous system, unspecified</t>
  </si>
  <si>
    <t>C73</t>
  </si>
  <si>
    <t>Malignant neoplasm of thyroid gland</t>
  </si>
  <si>
    <t>C74.0</t>
  </si>
  <si>
    <t>Malignant neoplasm, cortex of adrenal gland</t>
  </si>
  <si>
    <t>C74.1</t>
  </si>
  <si>
    <t>Malignant neoplasm, medulla of adrenal gland</t>
  </si>
  <si>
    <t>C74.9</t>
  </si>
  <si>
    <t>Malignant neoplasm, adrenal gland, unspecified</t>
  </si>
  <si>
    <t>78.6</t>
  </si>
  <si>
    <t>Removal of implanted device from bone</t>
  </si>
  <si>
    <t>C75.0</t>
  </si>
  <si>
    <t>Malignant neoplasm, parathyroid gland</t>
  </si>
  <si>
    <t>C75.1</t>
  </si>
  <si>
    <t>Malignant neoplasm, pituitary gland</t>
  </si>
  <si>
    <t>C75.2</t>
  </si>
  <si>
    <t>Malignant neoplasm, craniopharyngeal duct</t>
  </si>
  <si>
    <t>C75.3</t>
  </si>
  <si>
    <t>Malignant neoplasm, pineal gland</t>
  </si>
  <si>
    <t>C75.5</t>
  </si>
  <si>
    <t>Malignant neoplasm, aortic body and other paraganglia</t>
  </si>
  <si>
    <t>C75.8</t>
  </si>
  <si>
    <t>Malignant neoplasm, pluriglandular involvement, unspecified</t>
  </si>
  <si>
    <t>C75.9</t>
  </si>
  <si>
    <t>Malignant neoplasm, endocrine gland, unspecified</t>
  </si>
  <si>
    <t>78.7</t>
  </si>
  <si>
    <t>Osteoclasis</t>
  </si>
  <si>
    <t>C76.0</t>
  </si>
  <si>
    <t>Malignant neoplasm, head, face and neck</t>
  </si>
  <si>
    <t>C76.1</t>
  </si>
  <si>
    <t>Malignant neoplasm, thorax</t>
  </si>
  <si>
    <t>C76.2</t>
  </si>
  <si>
    <t>Malignant neoplasm, abdomen</t>
  </si>
  <si>
    <t>C76.3</t>
  </si>
  <si>
    <t>Malignant neoplasm, pelvis</t>
  </si>
  <si>
    <t>C76.4</t>
  </si>
  <si>
    <t>Malignant neoplasm, upper limb</t>
  </si>
  <si>
    <t>C76.5</t>
  </si>
  <si>
    <t>Malignant neoplasm, lower limb</t>
  </si>
  <si>
    <t>C76.7</t>
  </si>
  <si>
    <t>Malignant neoplasm, other ill-defined sites</t>
  </si>
  <si>
    <t>C76.8</t>
  </si>
  <si>
    <t>Malignant neoplasm, overlapping lesion of other and ill-defined sites</t>
  </si>
  <si>
    <t>C77.0</t>
  </si>
  <si>
    <t>Secondary malignant neoplasm, lymph nodes of head, face and neck</t>
  </si>
  <si>
    <t>C77.1</t>
  </si>
  <si>
    <t>Secondary malignant neoplasm, intrathoracic lymph nodes</t>
  </si>
  <si>
    <t>C77.2</t>
  </si>
  <si>
    <t>Secondary malignant neoplasm, intra-abdominal lymph nodes</t>
  </si>
  <si>
    <t>C77.3</t>
  </si>
  <si>
    <t>Secondary malignant neoplasm, axillary and upper limb lymph nodes</t>
  </si>
  <si>
    <t>78.9</t>
  </si>
  <si>
    <t>Insertion of bone growth stimulator</t>
  </si>
  <si>
    <t>78.90</t>
  </si>
  <si>
    <t>C77.4</t>
  </si>
  <si>
    <t>Insertion of bone growth stimulator, unspecified site</t>
  </si>
  <si>
    <t>Secondary malignant neoplasm, inguinal and lower limb lymph nodes</t>
  </si>
  <si>
    <t>C77.5</t>
  </si>
  <si>
    <t>Secondary malignant neoplasm, intrapelvic lymph nodes</t>
  </si>
  <si>
    <t>C77.8</t>
  </si>
  <si>
    <t>Secondary malignant neoplasm, lymph nodes of multiple regions</t>
  </si>
  <si>
    <t>C77.9</t>
  </si>
  <si>
    <t>Secondary malignant neoplasm, lymph node, unspecified</t>
  </si>
  <si>
    <t>C78.0</t>
  </si>
  <si>
    <t>Secondary malignant neoplasm of lung</t>
  </si>
  <si>
    <t>79</t>
  </si>
  <si>
    <t>Reduction of fracture and dislocation</t>
  </si>
  <si>
    <t>C78.1</t>
  </si>
  <si>
    <t>Secondary malignant neoplasm of mediastinum</t>
  </si>
  <si>
    <t>C78.2</t>
  </si>
  <si>
    <t>Secondary malignant neoplasm of pleura</t>
  </si>
  <si>
    <t>C78.3</t>
  </si>
  <si>
    <t>Secondary malignant neoplasm, other and unspecified respiratory organs</t>
  </si>
  <si>
    <t>C78.4</t>
  </si>
  <si>
    <t>Secondary malignant neoplasm of small intestine</t>
  </si>
  <si>
    <t>C78.5</t>
  </si>
  <si>
    <t>Secondary malignant neoplasm of large intestine and rectum</t>
  </si>
  <si>
    <t>C78.6</t>
  </si>
  <si>
    <t>Sec malignant neoplasm of retroperitoneum and peritoneum</t>
  </si>
  <si>
    <t>C78.7</t>
  </si>
  <si>
    <t>C78.8</t>
  </si>
  <si>
    <t>Sec malignant neoplasm of other and unspec digestive organs</t>
  </si>
  <si>
    <t>C79.0</t>
  </si>
  <si>
    <t>Secondary malignant neoplasm of kidney and renal pelvis</t>
  </si>
  <si>
    <t>C79.1</t>
  </si>
  <si>
    <t>Sec malignant neo bladder and oth and unspec urinary organ</t>
  </si>
  <si>
    <t>79.2</t>
  </si>
  <si>
    <t>Open reduction of fracture without internal fixation</t>
  </si>
  <si>
    <t>C79.2</t>
  </si>
  <si>
    <t>Secondary malignant neoplasm of skin</t>
  </si>
  <si>
    <t>C79.3</t>
  </si>
  <si>
    <t>Secondary malignant neoplasm of brain and cerebral meninges</t>
  </si>
  <si>
    <t>C79.4</t>
  </si>
  <si>
    <t>Sec malignant neo of other and unspec parts of nervous sys</t>
  </si>
  <si>
    <t>C79.5</t>
  </si>
  <si>
    <t>Secondary malignant neoplasm of bone and bone marrow</t>
  </si>
  <si>
    <t>C79.6</t>
  </si>
  <si>
    <t>Secondary malignant neoplasm of ovary</t>
  </si>
  <si>
    <t>C79.7</t>
  </si>
  <si>
    <t>Secondary malignant neoplasm of adrenal gland</t>
  </si>
  <si>
    <t>C79.8</t>
  </si>
  <si>
    <t>Secondary malignant neoplasm of other specified sites</t>
  </si>
  <si>
    <t>C79.9</t>
  </si>
  <si>
    <t>Secondary malignant neoplasm, unspecified site</t>
  </si>
  <si>
    <t>C80</t>
  </si>
  <si>
    <t>Malignant neoplasm without specification of site</t>
  </si>
  <si>
    <t>C80.0</t>
  </si>
  <si>
    <t>Malignant neoplasm, primary site unknown, so stated</t>
  </si>
  <si>
    <t>C80.9</t>
  </si>
  <si>
    <t>Malignant neoplasm, unspecified</t>
  </si>
  <si>
    <t>79.4</t>
  </si>
  <si>
    <t>Closed reduction of separated epiphysis</t>
  </si>
  <si>
    <t>C81.0</t>
  </si>
  <si>
    <t>Hodgkin's disease, Lymphocytic predominance</t>
  </si>
  <si>
    <t>C81.1</t>
  </si>
  <si>
    <t>Hodgkin's disease, Nodular sclerosis</t>
  </si>
  <si>
    <t>C81.2</t>
  </si>
  <si>
    <t>Hodgkin's disease, Mixed cellularity</t>
  </si>
  <si>
    <t>C81.3</t>
  </si>
  <si>
    <t>79.5</t>
  </si>
  <si>
    <t>Hodgkin's disease, Lymphocytic depletion</t>
  </si>
  <si>
    <t>Open reduction of separated epiphysis</t>
  </si>
  <si>
    <t>79.50</t>
  </si>
  <si>
    <t>Open reduction of separated epiphysis, unspecified site</t>
  </si>
  <si>
    <t>C81.4</t>
  </si>
  <si>
    <t>Lymphocyte-rich classical Hodgkin lymphoma</t>
  </si>
  <si>
    <t>C81.7</t>
  </si>
  <si>
    <t>Other hodgkin's disease</t>
  </si>
  <si>
    <t>C81.9</t>
  </si>
  <si>
    <t>Hodgkin's disease, unspecified</t>
  </si>
  <si>
    <t>79.6</t>
  </si>
  <si>
    <t>C82.0</t>
  </si>
  <si>
    <t>Debridement of open fracture site</t>
  </si>
  <si>
    <t>Follicular non-hodgkin's lymphoma, Small cleaved cell, follicular</t>
  </si>
  <si>
    <t>C82.1</t>
  </si>
  <si>
    <t>Follicular non-hodgkin's lymphoma, Mixed small cleaved and large cell, follicular</t>
  </si>
  <si>
    <t>C82.2</t>
  </si>
  <si>
    <t>Follicular non-hodgkin's lymphoma, Large cell, follicular</t>
  </si>
  <si>
    <t>C82.3</t>
  </si>
  <si>
    <t>Follicular lymphoma grade IIIa</t>
  </si>
  <si>
    <t>C82.4</t>
  </si>
  <si>
    <t>Follicular lymphoma grade IIIb</t>
  </si>
  <si>
    <t>C82.5</t>
  </si>
  <si>
    <t>Diffuse follicle centre lymphoma</t>
  </si>
  <si>
    <t>79.7</t>
  </si>
  <si>
    <t>Closed reduction of dislocation</t>
  </si>
  <si>
    <t>C82.7</t>
  </si>
  <si>
    <t>Other types of follicular non-hodgkin's lymphoma</t>
  </si>
  <si>
    <t>C82.9</t>
  </si>
  <si>
    <t>Follicular non-hodgkin's lymphoma, unspecified</t>
  </si>
  <si>
    <t>C83.0</t>
  </si>
  <si>
    <t>Diffuse non-hodgkin's lymphoma, Small cell (diffuse)</t>
  </si>
  <si>
    <t>C83.1</t>
  </si>
  <si>
    <t>Diffuse non-hodgkin's lymphoma, Small cleaved cell (diffuse)</t>
  </si>
  <si>
    <t>C83.3</t>
  </si>
  <si>
    <t>Diffuse non-hodgkin's lymphoma, Large cell (diffuse)</t>
  </si>
  <si>
    <t>C83.5</t>
  </si>
  <si>
    <t>Diffuse non-hodgkin's lymphoma, Lymphoblastic (diffuse)</t>
  </si>
  <si>
    <t>C83.7</t>
  </si>
  <si>
    <t>Diffuse non-hodgkin's lymphoma, Burkitt's tumour</t>
  </si>
  <si>
    <t>C83.8</t>
  </si>
  <si>
    <t>Other types of diffuse non-hodgkin's lymphoma</t>
  </si>
  <si>
    <t>C83.9</t>
  </si>
  <si>
    <t>Diffuse non-hodgkin's lymphoma, unspecified</t>
  </si>
  <si>
    <t>79.8</t>
  </si>
  <si>
    <t>Open reduction of dislocation</t>
  </si>
  <si>
    <t>C84.0</t>
  </si>
  <si>
    <t>Peripheral and cutaneous T-cell lymphoma, Mycosis fungoides</t>
  </si>
  <si>
    <t>P16AH</t>
  </si>
  <si>
    <t>Other Gastroscopy</t>
  </si>
  <si>
    <t>C84.1</t>
  </si>
  <si>
    <t>Peripheral and cutaneous T-cell lymphoma, Sezary's disease</t>
  </si>
  <si>
    <t>C84.4</t>
  </si>
  <si>
    <t>Peripheral t-cell lymphoma</t>
  </si>
  <si>
    <t>C84.5</t>
  </si>
  <si>
    <t>Other and unspecified t-cell lymphomas</t>
  </si>
  <si>
    <t>C84.6</t>
  </si>
  <si>
    <t>Anaplastic large cell lymphoma, ALK-positive</t>
  </si>
  <si>
    <t>C84.7</t>
  </si>
  <si>
    <t>Anaplastic large cell lymphoma, ALK-negative</t>
  </si>
  <si>
    <t>79.9</t>
  </si>
  <si>
    <t>Unspecified operation on bone injury</t>
  </si>
  <si>
    <t>C84.8</t>
  </si>
  <si>
    <t>Cutaneous T-cell lymphoma, unspecified</t>
  </si>
  <si>
    <t>C84.9</t>
  </si>
  <si>
    <t>Mature T/NK-cell lymphoma, unspecified</t>
  </si>
  <si>
    <t>C85.1</t>
  </si>
  <si>
    <t>B-cell lymphoma, unspecified</t>
  </si>
  <si>
    <t>C85.2</t>
  </si>
  <si>
    <t>Mediastinal (thymic) large B-cell lymphoma</t>
  </si>
  <si>
    <t>C85.7</t>
  </si>
  <si>
    <t>Other specified types of non-hodgkin's lymphoma</t>
  </si>
  <si>
    <t>C85.9</t>
  </si>
  <si>
    <t>Non-hodgkin's lymphoma, unspecified type</t>
  </si>
  <si>
    <t>C86.0</t>
  </si>
  <si>
    <t>Extranodal NK/T-cell lymphoma, nasal type</t>
  </si>
  <si>
    <t>C86.1</t>
  </si>
  <si>
    <t>Hepatosplenic T-cell lymphoma</t>
  </si>
  <si>
    <t>80</t>
  </si>
  <si>
    <t>Incision and excision of joint structures</t>
  </si>
  <si>
    <t>C86.2</t>
  </si>
  <si>
    <t>Enteropathy-type (intestinal) T-cell lymphoma</t>
  </si>
  <si>
    <t>C86.3</t>
  </si>
  <si>
    <t>Subcutaneous panniculitis-like T-cell lymphoma</t>
  </si>
  <si>
    <t>C86.4</t>
  </si>
  <si>
    <t>Blastic NK-cell lymphoma</t>
  </si>
  <si>
    <t>C86.5</t>
  </si>
  <si>
    <t>Angioimmunoblastic T-cell lymphoma</t>
  </si>
  <si>
    <t>C86.6</t>
  </si>
  <si>
    <t>Primary cutaneous CD30-positive T-cell proliferations</t>
  </si>
  <si>
    <t>C88.0</t>
  </si>
  <si>
    <t>Waldenstram's macroglobulinaemia</t>
  </si>
  <si>
    <t>80.1</t>
  </si>
  <si>
    <t>C88.3</t>
  </si>
  <si>
    <t>Other arthrotomy</t>
  </si>
  <si>
    <t>Immunoproliferative small intestinal disease</t>
  </si>
  <si>
    <t>C88.4</t>
  </si>
  <si>
    <t>Extranodal marginal zone B-cell lymphoma of mucosa-associated lymphoid tissue [MALT-lyphoma]</t>
  </si>
  <si>
    <t>C88.9</t>
  </si>
  <si>
    <t>Malignant immunoproliferative diseases, unspecified</t>
  </si>
  <si>
    <t>C90.0</t>
  </si>
  <si>
    <t>Multiple myeloma</t>
  </si>
  <si>
    <t>C90.1</t>
  </si>
  <si>
    <t>Plasma cell leukaemia</t>
  </si>
  <si>
    <t>C90.2</t>
  </si>
  <si>
    <t>Plasmacytoma, extramedullary</t>
  </si>
  <si>
    <t>80.2</t>
  </si>
  <si>
    <t>Arthroscopy</t>
  </si>
  <si>
    <t>C90.3</t>
  </si>
  <si>
    <t>Solitary plasmacytoma</t>
  </si>
  <si>
    <t>C91.0</t>
  </si>
  <si>
    <t>Acute lymphoblastic leukaemia</t>
  </si>
  <si>
    <t>C91.1</t>
  </si>
  <si>
    <t>Chronic lymphocytic leukaemia</t>
  </si>
  <si>
    <t>C91.3</t>
  </si>
  <si>
    <t>Prolymphocytic leukaemia</t>
  </si>
  <si>
    <t>C91.4</t>
  </si>
  <si>
    <t>Hairy-cell leukaemia</t>
  </si>
  <si>
    <t>C91.5</t>
  </si>
  <si>
    <t>Adult t-cell leukaemia</t>
  </si>
  <si>
    <t>80.3</t>
  </si>
  <si>
    <t>Biopsy of joint structure</t>
  </si>
  <si>
    <t>C91.6</t>
  </si>
  <si>
    <t>Prolymphocytic leukaemia of T-cell type</t>
  </si>
  <si>
    <t>C91.7</t>
  </si>
  <si>
    <t>Other lymphoid leukaemia</t>
  </si>
  <si>
    <t>C91.8</t>
  </si>
  <si>
    <t>Mature B-cell leukaemia Burkitt-type</t>
  </si>
  <si>
    <t>C91.9</t>
  </si>
  <si>
    <t>Lymphoid leukaemia, unspecified</t>
  </si>
  <si>
    <t>C92.0</t>
  </si>
  <si>
    <t>Acute myeloid leukaemia</t>
  </si>
  <si>
    <t>C92.1</t>
  </si>
  <si>
    <t>Chronic myeloid leukaemia</t>
  </si>
  <si>
    <t>C92.2</t>
  </si>
  <si>
    <t>Subacute myeloid leukaemia</t>
  </si>
  <si>
    <t>80.4</t>
  </si>
  <si>
    <t>Division of joint capsule, ligament, or cartilage</t>
  </si>
  <si>
    <t>C92.3</t>
  </si>
  <si>
    <t>Myeloid sarcoma</t>
  </si>
  <si>
    <t>C92.4</t>
  </si>
  <si>
    <t>Acute promyelocytic leukaemia</t>
  </si>
  <si>
    <t>C92.5</t>
  </si>
  <si>
    <t>Acute myelomonocytic leukaemia</t>
  </si>
  <si>
    <t>C92.6</t>
  </si>
  <si>
    <t>Acute myeloid leukaemia with 11q23-abnormality</t>
  </si>
  <si>
    <t>C92.7</t>
  </si>
  <si>
    <t>Other myeloid leukaemia</t>
  </si>
  <si>
    <t>C92.8</t>
  </si>
  <si>
    <t>Acute myeloid leukaemia with multilineage dysplasia</t>
  </si>
  <si>
    <t>C92.9</t>
  </si>
  <si>
    <t>Myeloid leukaemia, unspecified</t>
  </si>
  <si>
    <t>C93.0</t>
  </si>
  <si>
    <t>Acute monocytic leukaemia</t>
  </si>
  <si>
    <t>80.5</t>
  </si>
  <si>
    <t>Excision or destruction of intervertebral disc</t>
  </si>
  <si>
    <t>C93.1</t>
  </si>
  <si>
    <t>Chronic monocytic leukaemia</t>
  </si>
  <si>
    <t>C93.3</t>
  </si>
  <si>
    <t>Juvenile myelomonocytic leukaemia</t>
  </si>
  <si>
    <t>C93.7</t>
  </si>
  <si>
    <t>Other monocytic leukaemia</t>
  </si>
  <si>
    <t>C93.9</t>
  </si>
  <si>
    <t>Monocytic leukaemia, unspecified</t>
  </si>
  <si>
    <t>C94.0</t>
  </si>
  <si>
    <t>Acute erythraemia and erythroleukaemia</t>
  </si>
  <si>
    <t>80.7</t>
  </si>
  <si>
    <t>C94.2</t>
  </si>
  <si>
    <t>Synovectomy</t>
  </si>
  <si>
    <t>Acute megakaryoblastic leukaemia</t>
  </si>
  <si>
    <t>C94.4</t>
  </si>
  <si>
    <t>Acute panmyelosis</t>
  </si>
  <si>
    <t>C94.6</t>
  </si>
  <si>
    <t>Myelodysplastic and myeloproliferative disease, not elsewhere classified</t>
  </si>
  <si>
    <t>C94.7</t>
  </si>
  <si>
    <t>Other specified leukaemias</t>
  </si>
  <si>
    <t>C95</t>
  </si>
  <si>
    <t>Leukaemia of unspecified cell type</t>
  </si>
  <si>
    <t>C95.0</t>
  </si>
  <si>
    <t>Acute leukaemia of unspecified cell type</t>
  </si>
  <si>
    <t>C95.1</t>
  </si>
  <si>
    <t>80.8</t>
  </si>
  <si>
    <t>Other local excision or destruction of lesion of joint</t>
  </si>
  <si>
    <t>Chronic leukaemia of unspecified cell type</t>
  </si>
  <si>
    <t>C95.7</t>
  </si>
  <si>
    <t>Other leukaemia of unspecified cell type</t>
  </si>
  <si>
    <t>C95.9</t>
  </si>
  <si>
    <t>Leukaemia, unspecified</t>
  </si>
  <si>
    <t>C96.0</t>
  </si>
  <si>
    <t>Letterer-siwe disease</t>
  </si>
  <si>
    <t>C96.2</t>
  </si>
  <si>
    <t>Malignant mast cell tumour</t>
  </si>
  <si>
    <t>C96.4</t>
  </si>
  <si>
    <t>Sarcoma of dendritic cells (accessory cells)</t>
  </si>
  <si>
    <t>C96.5</t>
  </si>
  <si>
    <t>Multifocal and unisystemic Langerhans-cell histiocytosis</t>
  </si>
  <si>
    <t>C96.6</t>
  </si>
  <si>
    <t>Unifocal Langerhans-cell histiocytosis</t>
  </si>
  <si>
    <t>C96.7</t>
  </si>
  <si>
    <t>Other specified malignant neoplasm lymphoid, hematopoietic &amp; related tissue</t>
  </si>
  <si>
    <t>C96.8</t>
  </si>
  <si>
    <t>Histiocytic sarcoma</t>
  </si>
  <si>
    <t>80.9</t>
  </si>
  <si>
    <t>Other excision of joint</t>
  </si>
  <si>
    <t>C96.9</t>
  </si>
  <si>
    <t>Malignant neoplasm of lymphoid, haematopoietic and related tissue, unspecified</t>
  </si>
  <si>
    <t>C97</t>
  </si>
  <si>
    <t>Malignant neoplasms of independent (primary) multiple sites</t>
  </si>
  <si>
    <t>D00.0</t>
  </si>
  <si>
    <t>Carcinoma in situ of lip, oral cavity and pharynx</t>
  </si>
  <si>
    <t>D00.1</t>
  </si>
  <si>
    <t>Carcinoma in situ of oesophagus</t>
  </si>
  <si>
    <t>D00.2</t>
  </si>
  <si>
    <t>Carcinoma in situ of stomach</t>
  </si>
  <si>
    <t>D01.0</t>
  </si>
  <si>
    <t>Carcinoma in situ of colon</t>
  </si>
  <si>
    <t>D01.1</t>
  </si>
  <si>
    <t>Carcinoma in situ of rectosigmoid junction</t>
  </si>
  <si>
    <t>D01.2</t>
  </si>
  <si>
    <t>Carcinoma in situ of rectum</t>
  </si>
  <si>
    <t>D01.3</t>
  </si>
  <si>
    <t>Carcinoma in situ of anus and anal canal</t>
  </si>
  <si>
    <t>81</t>
  </si>
  <si>
    <t>Repair and plastic operations on joint structures</t>
  </si>
  <si>
    <t>D01.4</t>
  </si>
  <si>
    <t>Carcinoma in situ of other and unspecified parts of intestine</t>
  </si>
  <si>
    <t>D01.5</t>
  </si>
  <si>
    <t>D01.7</t>
  </si>
  <si>
    <t>Carcinoma in situ of other specified digestive organs</t>
  </si>
  <si>
    <t>D01.9</t>
  </si>
  <si>
    <t>Carcinoma in situ of digestive organ, unspecified</t>
  </si>
  <si>
    <t>D02.0</t>
  </si>
  <si>
    <t>Carcinoma in situ of larynx</t>
  </si>
  <si>
    <t>D02.2</t>
  </si>
  <si>
    <t>Carcinoma in situ of bronchus and lung</t>
  </si>
  <si>
    <t>D02.3</t>
  </si>
  <si>
    <t>Carcinoma in situ of other parts of respiratory system</t>
  </si>
  <si>
    <t>D02.4</t>
  </si>
  <si>
    <t>Carcinoma in situ of respiratory system, unspecified</t>
  </si>
  <si>
    <t>D03.0</t>
  </si>
  <si>
    <t>Melanoma in situ of lip</t>
  </si>
  <si>
    <t>D03.1</t>
  </si>
  <si>
    <t>Melanoma in situ of eyelid, including canthus</t>
  </si>
  <si>
    <t>D03.2</t>
  </si>
  <si>
    <t>Melanoma in situ of ear and external auricular canal</t>
  </si>
  <si>
    <t>D03.30</t>
  </si>
  <si>
    <t>Melanoma in situ: skin of lip (IM)</t>
  </si>
  <si>
    <t>D03.38</t>
  </si>
  <si>
    <t>Melanoma in situ: other facial skin (IM)</t>
  </si>
  <si>
    <t>D03.39</t>
  </si>
  <si>
    <t>Melanoma in situ: facial skin, unspecified (IM)</t>
  </si>
  <si>
    <t>D03.4</t>
  </si>
  <si>
    <t>Melanoma in situ of scalp and neck</t>
  </si>
  <si>
    <t>D03.5</t>
  </si>
  <si>
    <t>Melanoma in situ of trunk</t>
  </si>
  <si>
    <t>81.2</t>
  </si>
  <si>
    <t>Arthrodesis of other joint</t>
  </si>
  <si>
    <t>D03.6</t>
  </si>
  <si>
    <t>Melanoma in situ of upper limb, including shoulder</t>
  </si>
  <si>
    <t>D03.7</t>
  </si>
  <si>
    <t>Melanoma in situ of lower limb, including hip</t>
  </si>
  <si>
    <t>D03.8</t>
  </si>
  <si>
    <t>Melanoma in situ of other sites</t>
  </si>
  <si>
    <t>D03.9</t>
  </si>
  <si>
    <t>Melanoma in situ, unspecified</t>
  </si>
  <si>
    <t>D04.0</t>
  </si>
  <si>
    <t>Carcinoma in situ skin of lip</t>
  </si>
  <si>
    <t>D04.1</t>
  </si>
  <si>
    <t>Carcinoma in situ skin of eyelid, including canthus</t>
  </si>
  <si>
    <t>81.3</t>
  </si>
  <si>
    <t>Rerfusion of spine</t>
  </si>
  <si>
    <t>D04.2</t>
  </si>
  <si>
    <t>Carcinoma in situ skin of ear and external auricular canal</t>
  </si>
  <si>
    <t>D04.3</t>
  </si>
  <si>
    <t>Carcinoma in situ skin of other and unspecified parts of face</t>
  </si>
  <si>
    <t>D04.4</t>
  </si>
  <si>
    <t>Carcinoma in situ skin of scalp and neck</t>
  </si>
  <si>
    <t>D04.5</t>
  </si>
  <si>
    <t>Carcinoma in situ skin of trunk</t>
  </si>
  <si>
    <t>D04.6</t>
  </si>
  <si>
    <t>Carcinoma in situ skin of upper limb, including shoulder</t>
  </si>
  <si>
    <t>D04.7</t>
  </si>
  <si>
    <t>Carcinoma in situ skin of lower limb, including hip</t>
  </si>
  <si>
    <t>81.4</t>
  </si>
  <si>
    <t>Other repair of joint of lower extremity</t>
  </si>
  <si>
    <t>D04.8</t>
  </si>
  <si>
    <t>Carcinoma in situ skin of other sites</t>
  </si>
  <si>
    <t>D04.9</t>
  </si>
  <si>
    <t>Carcinoma in situ skin, unspecified</t>
  </si>
  <si>
    <t>D05.0</t>
  </si>
  <si>
    <t>Lobular carcinoma in situ</t>
  </si>
  <si>
    <t>D05.1</t>
  </si>
  <si>
    <t>Intraductal carcinoma in situ</t>
  </si>
  <si>
    <t>D05.7</t>
  </si>
  <si>
    <t>Other carcinoma in situ of breast</t>
  </si>
  <si>
    <t>D05.9</t>
  </si>
  <si>
    <t>Carcinoma in situ of breast, unspecified</t>
  </si>
  <si>
    <t>D06.0</t>
  </si>
  <si>
    <t>Carcinoma in situ of endocervix</t>
  </si>
  <si>
    <t>D06.1</t>
  </si>
  <si>
    <t>Carcinoma in situ of exocervix</t>
  </si>
  <si>
    <t>D06.7</t>
  </si>
  <si>
    <t>81.73</t>
  </si>
  <si>
    <t>Total wrist replacement</t>
  </si>
  <si>
    <t>Carcinoma in situ of other parts of cervix</t>
  </si>
  <si>
    <t>D06.9</t>
  </si>
  <si>
    <t>Carcinoma in situ of cervix, unspecified</t>
  </si>
  <si>
    <t>81.8</t>
  </si>
  <si>
    <t>Arthroplasty and repair of shoulder and elbow</t>
  </si>
  <si>
    <t>D07.0</t>
  </si>
  <si>
    <t>Carcinoma in situ of endometrium</t>
  </si>
  <si>
    <t>D07.1</t>
  </si>
  <si>
    <t>Carcinoma in situ of vulva</t>
  </si>
  <si>
    <t>D07.2</t>
  </si>
  <si>
    <t>Carcinoma in situ of vagina</t>
  </si>
  <si>
    <t>D07.3</t>
  </si>
  <si>
    <t>Carcinoma in situ of other and unspecified female genital organs</t>
  </si>
  <si>
    <t>D07.4</t>
  </si>
  <si>
    <t>Carcinoma in situ of penis</t>
  </si>
  <si>
    <t>D07.5</t>
  </si>
  <si>
    <t>Carcinoma in situ of prostate</t>
  </si>
  <si>
    <t>D07.6</t>
  </si>
  <si>
    <t>Carcinoma in situ of other and unspecified male genital organs</t>
  </si>
  <si>
    <t>D09.0</t>
  </si>
  <si>
    <t>Carcinoma in situ of bladder</t>
  </si>
  <si>
    <t>D09.1</t>
  </si>
  <si>
    <t>Carcinoma in situ of other and unspecified urinary organs</t>
  </si>
  <si>
    <t>D09.2</t>
  </si>
  <si>
    <t>Carcinoma in situ of eye</t>
  </si>
  <si>
    <t>D09.3</t>
  </si>
  <si>
    <t>Carcinoma in situ of thyroid and other endocrine glands</t>
  </si>
  <si>
    <t>D09.7</t>
  </si>
  <si>
    <t>Carcinoma in situ of other specified sites</t>
  </si>
  <si>
    <t>D09.9</t>
  </si>
  <si>
    <t>Carcinoma in situ, unspecified</t>
  </si>
  <si>
    <t>D10.0</t>
  </si>
  <si>
    <t>Benign neoplasm, lip</t>
  </si>
  <si>
    <t>D10.00</t>
  </si>
  <si>
    <t>Benign neoplasm of upper lip, vermilion border (IM)</t>
  </si>
  <si>
    <t>D10.01</t>
  </si>
  <si>
    <t>Benign neoplasm of upper lip, labial mucosa (IM)</t>
  </si>
  <si>
    <t>D10.02</t>
  </si>
  <si>
    <t>Benign neoplasm of upper lip, vermilion border with mucosa (IM)</t>
  </si>
  <si>
    <t>D10.03</t>
  </si>
  <si>
    <t>Benign neoplasm of lower lip, vermilion border (IM)</t>
  </si>
  <si>
    <t>D10.04</t>
  </si>
  <si>
    <t>Benign neoplasm of lower lip, labial mucosa (IM)</t>
  </si>
  <si>
    <t>D10.05</t>
  </si>
  <si>
    <t>Benign neoplasm of lower lip, vermilion border with mucosa (IM)</t>
  </si>
  <si>
    <t>D10.06</t>
  </si>
  <si>
    <t>Benign neoplasm of both lips, vermilion border (IM)</t>
  </si>
  <si>
    <t>D10.07</t>
  </si>
  <si>
    <t>Benign neoplasm of both lips, labial mucosa (IM)</t>
  </si>
  <si>
    <t>D10.08</t>
  </si>
  <si>
    <t>Benign neoplasm of both lips, vermilion border with mucosa (IM)</t>
  </si>
  <si>
    <t>D10.09</t>
  </si>
  <si>
    <t>Benign neoplasm of lip, unspecified (IM)</t>
  </si>
  <si>
    <t>D10.1</t>
  </si>
  <si>
    <t>Benign neoplasm, tongue</t>
  </si>
  <si>
    <t>D10.10</t>
  </si>
  <si>
    <t>Benign neoplasm of base of tongue (posterior to terminal sulcus) (IM)</t>
  </si>
  <si>
    <t>D10.11</t>
  </si>
  <si>
    <t>Benign neoplasm of dorsal surface of tongue (IM)</t>
  </si>
  <si>
    <t>D10.12</t>
  </si>
  <si>
    <t>Benign neoplasm of borders and tip of tongue (IM)</t>
  </si>
  <si>
    <t>D10.13</t>
  </si>
  <si>
    <t>Benign neoplasm of ventral surface of tongue (IM)</t>
  </si>
  <si>
    <t>D10.14</t>
  </si>
  <si>
    <t>Benign neoplasm of lingual tonsil (IM)</t>
  </si>
  <si>
    <t>D10.19</t>
  </si>
  <si>
    <t>Benign neoplasm of tongue, unspecified (IM)</t>
  </si>
  <si>
    <t>D10.2</t>
  </si>
  <si>
    <t>Benign neoplasm, floor of mouth</t>
  </si>
  <si>
    <t>D10.3</t>
  </si>
  <si>
    <t>Benign neoplasm, other and unspecified parts of mouth</t>
  </si>
  <si>
    <t>D10.30</t>
  </si>
  <si>
    <t>Benign neoplasm of mouth, buccal mucosa (IM)</t>
  </si>
  <si>
    <t>D10.31</t>
  </si>
  <si>
    <t>Benign neoplasm of mouth, buccal mucosal commissure (IM)</t>
  </si>
  <si>
    <t>D10.32</t>
  </si>
  <si>
    <t>Benign neoplasm of mouth, buccal sulcus (IM)</t>
  </si>
  <si>
    <t>D10.33</t>
  </si>
  <si>
    <t>Benign neoplasm of mouth, gingiva and edentulous alveolar ridge (IM)</t>
  </si>
  <si>
    <t>D10.34</t>
  </si>
  <si>
    <t>Benign neoplasm of mouth, hard palate (IM)</t>
  </si>
  <si>
    <t>D10.35</t>
  </si>
  <si>
    <t>Benign neoplasm of mouth, soft palate (IM)</t>
  </si>
  <si>
    <t>D10.36</t>
  </si>
  <si>
    <t>Benign neoplasm of mouth, vula (IM)</t>
  </si>
  <si>
    <t>D10.37</t>
  </si>
  <si>
    <t>Benign neoplasm of mouth, retromolar area (IM)</t>
  </si>
  <si>
    <t>D10.38</t>
  </si>
  <si>
    <t>Benign neoplasm of mouth, tuberosity benign (IM)</t>
  </si>
  <si>
    <t>D10.39</t>
  </si>
  <si>
    <t>Benign neoplasm of mouth, unspecified (IM)</t>
  </si>
  <si>
    <t>D10.4</t>
  </si>
  <si>
    <t>Benign neoplasm, tonsil</t>
  </si>
  <si>
    <t>D10.5</t>
  </si>
  <si>
    <t>Benign neoplasm, other parts of oropharynx</t>
  </si>
  <si>
    <t>D10.6</t>
  </si>
  <si>
    <t>Benign neoplasm, nasopharynx</t>
  </si>
  <si>
    <t>D10.7</t>
  </si>
  <si>
    <t>Benign neoplasm, hypopharynx</t>
  </si>
  <si>
    <t>D10.9</t>
  </si>
  <si>
    <t>Benign neoplasm, pharynx, unspecified</t>
  </si>
  <si>
    <t>D11.0</t>
  </si>
  <si>
    <t>Benign neoplasm, parotid gland</t>
  </si>
  <si>
    <t>D11.7</t>
  </si>
  <si>
    <t>Benign neoplasm, other major salivary glands</t>
  </si>
  <si>
    <t>D11.9</t>
  </si>
  <si>
    <t>Benign neoplasm, major salivary gland, unspecified</t>
  </si>
  <si>
    <t>D12</t>
  </si>
  <si>
    <t>Benign neoplasm of colon, rectum, anus and anal canal</t>
  </si>
  <si>
    <t>D12.0</t>
  </si>
  <si>
    <t>Benign neoplasm, caecum</t>
  </si>
  <si>
    <t>D12.1</t>
  </si>
  <si>
    <t>Benign neoplasm, appendix</t>
  </si>
  <si>
    <t>D12.2</t>
  </si>
  <si>
    <t>Benign neoplasm, ascending colon</t>
  </si>
  <si>
    <t>D12.3</t>
  </si>
  <si>
    <t>Benign neoplasm, transverse colon</t>
  </si>
  <si>
    <t>D12.4</t>
  </si>
  <si>
    <t>Benign neoplasm, descending colon</t>
  </si>
  <si>
    <t>D12.5</t>
  </si>
  <si>
    <t>Benign neoplasm, sigmoid colon</t>
  </si>
  <si>
    <t>D12.6</t>
  </si>
  <si>
    <t>Benign neoplasm, colon, unspecified</t>
  </si>
  <si>
    <t>D12.7</t>
  </si>
  <si>
    <t>Benign neoplasm, rectosigmoid junction</t>
  </si>
  <si>
    <t>D12.8</t>
  </si>
  <si>
    <t>Benign neoplasm, rectum</t>
  </si>
  <si>
    <t>D12.9</t>
  </si>
  <si>
    <t>Benign neoplasm, anus and anal canal</t>
  </si>
  <si>
    <t>D13.0</t>
  </si>
  <si>
    <t>Benign neoplasm, oesophagus</t>
  </si>
  <si>
    <t>D13.1</t>
  </si>
  <si>
    <t>Benign neoplasm, stomach</t>
  </si>
  <si>
    <t>D13.2</t>
  </si>
  <si>
    <t>Benign neoplasm, duodenum</t>
  </si>
  <si>
    <t>84</t>
  </si>
  <si>
    <t>Other procedures on musculoskeletal system</t>
  </si>
  <si>
    <t>D13.3</t>
  </si>
  <si>
    <t>Benign neoplasm, other and unspecified parts of small intestine</t>
  </si>
  <si>
    <t>D13.4</t>
  </si>
  <si>
    <t>D13.5</t>
  </si>
  <si>
    <t>D13.6</t>
  </si>
  <si>
    <t>D13.7</t>
  </si>
  <si>
    <t>Benign neoplasm, endocrine pancreas</t>
  </si>
  <si>
    <t>D13.9</t>
  </si>
  <si>
    <t>Benign neoplasm, ill-defined sites within the digestive system</t>
  </si>
  <si>
    <t>84.1</t>
  </si>
  <si>
    <t>Amputation of lower limb</t>
  </si>
  <si>
    <t>D14</t>
  </si>
  <si>
    <t>Benign neoplasm of middle ear and respiratory system</t>
  </si>
  <si>
    <t>D14.0</t>
  </si>
  <si>
    <t>Benign neoplasm, middle ear, nasal cavity and accessory sinuses</t>
  </si>
  <si>
    <t>D14.1</t>
  </si>
  <si>
    <t>Benign neoplasm, larynx</t>
  </si>
  <si>
    <t>D14.2</t>
  </si>
  <si>
    <t>Benign neoplasm, trachea</t>
  </si>
  <si>
    <t>D14.3</t>
  </si>
  <si>
    <t>Benign neoplasm, bronchus and lung</t>
  </si>
  <si>
    <t>D14.4</t>
  </si>
  <si>
    <t>Benign neoplasm, respiratory system, unspecified</t>
  </si>
  <si>
    <t>D15.0</t>
  </si>
  <si>
    <t>Benign neoplasm, thymus</t>
  </si>
  <si>
    <t>D15.1</t>
  </si>
  <si>
    <t>Benign neoplasm, heart</t>
  </si>
  <si>
    <t>D15.2</t>
  </si>
  <si>
    <t>Benign neoplasm, mediastinum</t>
  </si>
  <si>
    <t>D15.7</t>
  </si>
  <si>
    <t>Benign neoplasm, other specified intrathoracic organs</t>
  </si>
  <si>
    <t>D15.9</t>
  </si>
  <si>
    <t>Benign neoplasm, intrathoracic organ, unspecified</t>
  </si>
  <si>
    <t>D16.0</t>
  </si>
  <si>
    <t>Benign neoplasm, scapula and long bones of upper limb</t>
  </si>
  <si>
    <t>D16.1</t>
  </si>
  <si>
    <t>Benign neoplasm, short bones of upper limb</t>
  </si>
  <si>
    <t>D16.2</t>
  </si>
  <si>
    <t>Benign neoplasm, long bones of lower limb</t>
  </si>
  <si>
    <t>D16.3</t>
  </si>
  <si>
    <t>Benign neoplasm, short bones of lower limb</t>
  </si>
  <si>
    <t>D16.4</t>
  </si>
  <si>
    <t>Benign neoplasm, bones of skull and face</t>
  </si>
  <si>
    <t>D16.40</t>
  </si>
  <si>
    <t>Benign neoplasm of maxilla, bone and articular cartilage (IM)</t>
  </si>
  <si>
    <t>D16.41</t>
  </si>
  <si>
    <t>Benign neoplasm of maxilla, odontogenic tissues (IM)</t>
  </si>
  <si>
    <t>D16.48</t>
  </si>
  <si>
    <t>Benign neoplasm of other bones of skull and face (IM)</t>
  </si>
  <si>
    <t>D16.49</t>
  </si>
  <si>
    <t>Benign neoplasm of maxilla, unspecified (IM)</t>
  </si>
  <si>
    <t>D16.5</t>
  </si>
  <si>
    <t>Benign neoplasm, lower jaw bone</t>
  </si>
  <si>
    <t>D16.50</t>
  </si>
  <si>
    <t>Benign neoplasm of mandible, bone and cartilage (IM)</t>
  </si>
  <si>
    <t>D16.51</t>
  </si>
  <si>
    <t>Benign neoplasm of mandible, odontogenic tissue (IM)</t>
  </si>
  <si>
    <t>D16.59</t>
  </si>
  <si>
    <t>Benign neoplasm of mandible, unspecified (IM)</t>
  </si>
  <si>
    <t>D16.6</t>
  </si>
  <si>
    <t>Benign neoplasm, vertebral column</t>
  </si>
  <si>
    <t>D16.7</t>
  </si>
  <si>
    <t>Benign neoplasm, ribs, sternum and clavicle</t>
  </si>
  <si>
    <t>D16.8</t>
  </si>
  <si>
    <t>Benign neoplasm, pelvic bones, sacrum and coccyx</t>
  </si>
  <si>
    <t>D16.9</t>
  </si>
  <si>
    <t>Benign neoplasm, bone and articular cartilage, unspecified</t>
  </si>
  <si>
    <t>D17.0</t>
  </si>
  <si>
    <t>Benign lipomatous neopl skin/subcut tis head face &amp; neck</t>
  </si>
  <si>
    <t>D17.1</t>
  </si>
  <si>
    <t>Benign lipomatous neoplasm skin and subcut tissue of trunk</t>
  </si>
  <si>
    <t>D17.2</t>
  </si>
  <si>
    <t>Benign lipomatous neoplasm skin and subcut tissue of limbs</t>
  </si>
  <si>
    <t>84.8</t>
  </si>
  <si>
    <t>Insertion, replacement and revision of posterior spinal motion preservation device (s)</t>
  </si>
  <si>
    <t>D17.3</t>
  </si>
  <si>
    <t>Benign lipomatous neopl skin/subcut tis other/unspec sites</t>
  </si>
  <si>
    <t>D17.4</t>
  </si>
  <si>
    <t>Benign lipomatous neoplasm of intrathoracic organs</t>
  </si>
  <si>
    <t>D17.5</t>
  </si>
  <si>
    <t>Benign lipomatous neoplasm of intra-abdominal organs</t>
  </si>
  <si>
    <t>D17.6</t>
  </si>
  <si>
    <t>Benign lipomatous neoplasm of spermatic cord</t>
  </si>
  <si>
    <t>84.92</t>
  </si>
  <si>
    <t>Separation of equal conjoined twins</t>
  </si>
  <si>
    <t>D17.7</t>
  </si>
  <si>
    <t>Benign lipomatous neoplasm of other sites</t>
  </si>
  <si>
    <t>D17.9</t>
  </si>
  <si>
    <t>85</t>
  </si>
  <si>
    <t>Operations on the breast</t>
  </si>
  <si>
    <t>Benign lipomatous neoplasm, unspecified</t>
  </si>
  <si>
    <t>D18.0</t>
  </si>
  <si>
    <t>Haemangioma, any site</t>
  </si>
  <si>
    <t>D18.00</t>
  </si>
  <si>
    <t>Haemangioma, skin and subcutaneous tissues (IM)</t>
  </si>
  <si>
    <t>85.2</t>
  </si>
  <si>
    <t>Excision or destruction of breast tissue</t>
  </si>
  <si>
    <t>D18.01</t>
  </si>
  <si>
    <t>Haemangioma, intracranial structures (IM)</t>
  </si>
  <si>
    <t>D18.02</t>
  </si>
  <si>
    <t>D18.03</t>
  </si>
  <si>
    <t>Haemangioma, intestine (IM)</t>
  </si>
  <si>
    <t>D18.04</t>
  </si>
  <si>
    <t>Haemangioma, ear, nose, mouth and throat (IM)</t>
  </si>
  <si>
    <t>D18.07</t>
  </si>
  <si>
    <t>Haemangioma, multiple sites (IM)</t>
  </si>
  <si>
    <t>D18.08</t>
  </si>
  <si>
    <t>Haemangioma, other sites (IM)</t>
  </si>
  <si>
    <t>85.35</t>
  </si>
  <si>
    <t>Bilateral subcutaneous mammectomy with synchronous implant</t>
  </si>
  <si>
    <t>D18.09</t>
  </si>
  <si>
    <t>Haemangioma, unspecified (IM)</t>
  </si>
  <si>
    <t>D18.1</t>
  </si>
  <si>
    <t>Lymphangioma, any site</t>
  </si>
  <si>
    <t>D19.0</t>
  </si>
  <si>
    <t>Benign neoplasm, mesothelial tissue of pleura</t>
  </si>
  <si>
    <t>D19.1</t>
  </si>
  <si>
    <t>Benign neoplasm, mesothelial tissue of peritoneum</t>
  </si>
  <si>
    <t>D19.7</t>
  </si>
  <si>
    <t>Benign neoplasm, mesothelial tissue of other sites</t>
  </si>
  <si>
    <t>85.5</t>
  </si>
  <si>
    <t>Augmentation mammoplasty</t>
  </si>
  <si>
    <t>D19.9</t>
  </si>
  <si>
    <t>Benign neoplasm, mesothelial tissue, unspecified</t>
  </si>
  <si>
    <t>D20.0</t>
  </si>
  <si>
    <t>Benign neoplasm, retroperitoneum</t>
  </si>
  <si>
    <t>85.55</t>
  </si>
  <si>
    <t>Fat graft to breast</t>
  </si>
  <si>
    <t>D20.1</t>
  </si>
  <si>
    <t>Benign neoplasm, peritoneum</t>
  </si>
  <si>
    <t>85.7</t>
  </si>
  <si>
    <t>Total reconstruction of breast</t>
  </si>
  <si>
    <t>D21.0</t>
  </si>
  <si>
    <t>Benign neoplasm, connective and other soft tissue of head, face and neck</t>
  </si>
  <si>
    <t>D21.1</t>
  </si>
  <si>
    <t>Benign neoplasm, connective and other soft tis of upper limb, inc shoulder</t>
  </si>
  <si>
    <t>D21.2</t>
  </si>
  <si>
    <t>Benign neoplasm, connective and other soft tissue of lower limb, inc hip</t>
  </si>
  <si>
    <t>D21.3</t>
  </si>
  <si>
    <t>Benign neoplasm, connective and other soft tissue of thorax</t>
  </si>
  <si>
    <t>D21.4</t>
  </si>
  <si>
    <t>Benign neoplasm, connective and other soft tissue of abdomen</t>
  </si>
  <si>
    <t>D21.5</t>
  </si>
  <si>
    <t>Benign neoplasm, connective and other soft tissue of pelvis</t>
  </si>
  <si>
    <t>D21.6</t>
  </si>
  <si>
    <t>Benign neoplasm, connective and other soft tissue of trunk, unspecified</t>
  </si>
  <si>
    <t>D21.9</t>
  </si>
  <si>
    <t>Benign neoplasm, connective and other soft tissue, unspecified</t>
  </si>
  <si>
    <t>D22.0</t>
  </si>
  <si>
    <t>Melanocytic naevi of lip</t>
  </si>
  <si>
    <t>D22.1</t>
  </si>
  <si>
    <t>Melanocytic naevi of eyelid, including canthus</t>
  </si>
  <si>
    <t>D22.2</t>
  </si>
  <si>
    <t>Melanocytic naevi of ear and external auricular canal</t>
  </si>
  <si>
    <t>D22.3</t>
  </si>
  <si>
    <t>85.93</t>
  </si>
  <si>
    <t>Melanocytic naevi of other and unspecified parts of face</t>
  </si>
  <si>
    <t>Revision of implant of breast</t>
  </si>
  <si>
    <t>D22.4</t>
  </si>
  <si>
    <t>Melanocytic naevi of scalp and neck</t>
  </si>
  <si>
    <t>D22.5</t>
  </si>
  <si>
    <t>Melanocytic naevi of trunk</t>
  </si>
  <si>
    <t>D22.6</t>
  </si>
  <si>
    <t>Melanocytic naevi of upper limb, including shoulder</t>
  </si>
  <si>
    <t>D22.7</t>
  </si>
  <si>
    <t>Melanocytic naevi of lower limb, including hip</t>
  </si>
  <si>
    <t>D22.9</t>
  </si>
  <si>
    <t>Melanocytic naevi, unspecified</t>
  </si>
  <si>
    <t>D23.0</t>
  </si>
  <si>
    <t>Benign neoplasm, skin of lip</t>
  </si>
  <si>
    <t>D23.1</t>
  </si>
  <si>
    <t>Benign neoplasm, skin of eyelid, including canthus</t>
  </si>
  <si>
    <t>D23.2</t>
  </si>
  <si>
    <t>Benign neoplasm, skin of ear and external auricular canal</t>
  </si>
  <si>
    <t>D23.3</t>
  </si>
  <si>
    <t>Benign neoplasm, skin of other and unspecified parts of face</t>
  </si>
  <si>
    <t>D23.4</t>
  </si>
  <si>
    <t>Benign neoplasm, skin of scalp and neck</t>
  </si>
  <si>
    <t>D23.5</t>
  </si>
  <si>
    <t>Benign neoplasm, skin of trunk</t>
  </si>
  <si>
    <t>D23.6</t>
  </si>
  <si>
    <t>Benign neoplasm, skin of upper limb, including shoulder</t>
  </si>
  <si>
    <t>D23.7</t>
  </si>
  <si>
    <t>Benign neoplasm, skin of lower limb, including hip</t>
  </si>
  <si>
    <t>D23.9</t>
  </si>
  <si>
    <t>Benign neoplasm, skin, unspecified</t>
  </si>
  <si>
    <t>86.6</t>
  </si>
  <si>
    <t>Free skin graft</t>
  </si>
  <si>
    <t>D24</t>
  </si>
  <si>
    <t>Benign neoplasm of breast</t>
  </si>
  <si>
    <t>D25</t>
  </si>
  <si>
    <t>Leiomyoma of uterus</t>
  </si>
  <si>
    <t>D25.0</t>
  </si>
  <si>
    <t>Submucous leiomyoma of uterus</t>
  </si>
  <si>
    <t>D25.1</t>
  </si>
  <si>
    <t>Intramural leiomyoma of uterus</t>
  </si>
  <si>
    <t>D25.2</t>
  </si>
  <si>
    <t>Subserosal leiomyoma of uterus</t>
  </si>
  <si>
    <t>D25.7</t>
  </si>
  <si>
    <t>Leiomyoma of uterus, multiple sites (IM)</t>
  </si>
  <si>
    <t>86.7</t>
  </si>
  <si>
    <t>Pedicle grafts or flaps</t>
  </si>
  <si>
    <t>D25.9</t>
  </si>
  <si>
    <t>Leiomyoma of uterus, unspecified</t>
  </si>
  <si>
    <t>D26</t>
  </si>
  <si>
    <t>Other benign neoplasms of uterus</t>
  </si>
  <si>
    <t>D26.0</t>
  </si>
  <si>
    <t>Benign neoplasm, cervix uteri</t>
  </si>
  <si>
    <t>D26.1</t>
  </si>
  <si>
    <t>Benign neoplasm, corpus uteri</t>
  </si>
  <si>
    <t>D26.7</t>
  </si>
  <si>
    <t>Benign neoplasm, other parts of uterus</t>
  </si>
  <si>
    <t>D26.9</t>
  </si>
  <si>
    <t>Benign neoplasm, uterus, unspecified</t>
  </si>
  <si>
    <t>D27</t>
  </si>
  <si>
    <t>Benign neoplasm of ovary</t>
  </si>
  <si>
    <t>D28.0</t>
  </si>
  <si>
    <t>Benign neoplasm, vulva</t>
  </si>
  <si>
    <t>D28.1</t>
  </si>
  <si>
    <t>Benign neoplasm, vagina</t>
  </si>
  <si>
    <t>86.9</t>
  </si>
  <si>
    <t>D28.2</t>
  </si>
  <si>
    <t>Benign neoplasm, uterine tubes and ligaments</t>
  </si>
  <si>
    <t>D28.7</t>
  </si>
  <si>
    <t>Benign neoplasm, other specified female genital organs</t>
  </si>
  <si>
    <t>D28.9</t>
  </si>
  <si>
    <t>86.94</t>
  </si>
  <si>
    <t>Insertion or replacement of single array neurostimulator pulse generator, not specified as rechargeable</t>
  </si>
  <si>
    <t>Benign neoplasm, female genital organ, unspecified</t>
  </si>
  <si>
    <t>D29.0</t>
  </si>
  <si>
    <t>Benign neoplasm, penis</t>
  </si>
  <si>
    <t>D29.1</t>
  </si>
  <si>
    <t>Benign neoplasm, prostate</t>
  </si>
  <si>
    <t>86.98</t>
  </si>
  <si>
    <t>Insertion or replacement of dual array rechargeable neurostimulator pulse generator</t>
  </si>
  <si>
    <t>D29.2</t>
  </si>
  <si>
    <t>Benign neoplasm, testis</t>
  </si>
  <si>
    <t>D29.3</t>
  </si>
  <si>
    <t>Benign neoplasm, epididymis</t>
  </si>
  <si>
    <t>D29.4</t>
  </si>
  <si>
    <t>Benign neoplasm, scrotum</t>
  </si>
  <si>
    <t>D29.7</t>
  </si>
  <si>
    <t>Benign neoplasm, other male genital organs</t>
  </si>
  <si>
    <t>D29.8</t>
  </si>
  <si>
    <t>Beningn neolasm of other specified male genital organs (IM)</t>
  </si>
  <si>
    <t>D29.9</t>
  </si>
  <si>
    <t>Benign neoplasm, male genital organ, unspecified</t>
  </si>
  <si>
    <t>D30.0</t>
  </si>
  <si>
    <t>Benign neoplasm, kidney</t>
  </si>
  <si>
    <t>D30.1</t>
  </si>
  <si>
    <t>Benign neoplasm, renal pelvis</t>
  </si>
  <si>
    <t>D30.2</t>
  </si>
  <si>
    <t>Benign neoplasm, ureter</t>
  </si>
  <si>
    <t>D30.3</t>
  </si>
  <si>
    <t>Benign neoplasm, bladder</t>
  </si>
  <si>
    <t>D30.4</t>
  </si>
  <si>
    <t>Benign neoplasm, urethra</t>
  </si>
  <si>
    <t>D30.7</t>
  </si>
  <si>
    <t>Benign neoplasm, other urinary organs</t>
  </si>
  <si>
    <t>D30.9</t>
  </si>
  <si>
    <t>Benign neoplasm, urinary organ, unspecified</t>
  </si>
  <si>
    <t>D31.0</t>
  </si>
  <si>
    <t>Benign neoplasm, conjunctiva</t>
  </si>
  <si>
    <t>D31.1</t>
  </si>
  <si>
    <t>Benign neoplasm, cornea</t>
  </si>
  <si>
    <t>D31.2</t>
  </si>
  <si>
    <t>Benign neoplasm, retina</t>
  </si>
  <si>
    <t>D31.3</t>
  </si>
  <si>
    <t>Benign neoplasm, choroid</t>
  </si>
  <si>
    <t>D31.4</t>
  </si>
  <si>
    <t>Benign neoplasm, ciliary body</t>
  </si>
  <si>
    <t>D31.5</t>
  </si>
  <si>
    <t>Benign neoplasm, lacrimal gland and duct</t>
  </si>
  <si>
    <t>D31.6</t>
  </si>
  <si>
    <t>Benign neoplasm, orbit, unspecified</t>
  </si>
  <si>
    <t>D31.9</t>
  </si>
  <si>
    <t>Benign neoplasm, eye, unspecified</t>
  </si>
  <si>
    <t>D32</t>
  </si>
  <si>
    <t>Benign neoplasm of meninges</t>
  </si>
  <si>
    <t>D32.0</t>
  </si>
  <si>
    <t>Benign neoplasm, cerebral meninges</t>
  </si>
  <si>
    <t>D32.1</t>
  </si>
  <si>
    <t>Benign neoplasm, spinal meninges</t>
  </si>
  <si>
    <t>D32.9</t>
  </si>
  <si>
    <t>Benign neoplasm, meninges, unspecified</t>
  </si>
  <si>
    <t>D33</t>
  </si>
  <si>
    <t>Benign neoplasm of brain and other parts of central nervous system</t>
  </si>
  <si>
    <t>D33.0</t>
  </si>
  <si>
    <t>Benign neoplasm, brain, supratentorial</t>
  </si>
  <si>
    <t>D33.1</t>
  </si>
  <si>
    <t>Benign neoplasm, brain, infratentorial</t>
  </si>
  <si>
    <t>D33.2</t>
  </si>
  <si>
    <t>Benign neoplasm, brain, unspecified</t>
  </si>
  <si>
    <t>D33.3</t>
  </si>
  <si>
    <t>Benign neoplasm, cranial nerves</t>
  </si>
  <si>
    <t>D33.4</t>
  </si>
  <si>
    <t>Benign neoplasm, spinal cord</t>
  </si>
  <si>
    <t>D33.7</t>
  </si>
  <si>
    <t>Benign neoplasm, other specified parts of central nervous system</t>
  </si>
  <si>
    <t>D33.9</t>
  </si>
  <si>
    <t>Benign neoplasm, central nervous system, unspecified</t>
  </si>
  <si>
    <t>D34</t>
  </si>
  <si>
    <t>Benign neoplasm of thyroid gland</t>
  </si>
  <si>
    <t>D35.0</t>
  </si>
  <si>
    <t>Benign neoplasm, adrenal gland</t>
  </si>
  <si>
    <t>D35.1</t>
  </si>
  <si>
    <t>Benign neoplasm, parathyroid gland</t>
  </si>
  <si>
    <t>D35.2</t>
  </si>
  <si>
    <t>Benign neoplasm, pituitary gland</t>
  </si>
  <si>
    <t>D35.3</t>
  </si>
  <si>
    <t>Benign neoplasm, craniopharyngeal duct</t>
  </si>
  <si>
    <t>D35.4</t>
  </si>
  <si>
    <t>Benign neoplasm, pineal gland</t>
  </si>
  <si>
    <t>D35.5</t>
  </si>
  <si>
    <t>Benign neoplasm, carotid body</t>
  </si>
  <si>
    <t>D35.6</t>
  </si>
  <si>
    <t>Benign neoplasm, aortic body and other paraganglia</t>
  </si>
  <si>
    <t>D35.7</t>
  </si>
  <si>
    <t>Benign neoplasm, other specified endocrine glands</t>
  </si>
  <si>
    <t>D35.8</t>
  </si>
  <si>
    <t>Benign neoplasm, pluriglandular involvement</t>
  </si>
  <si>
    <t>D35.9</t>
  </si>
  <si>
    <t>Benign neoplasm, endocrine gland, unspecified</t>
  </si>
  <si>
    <t>D36.0</t>
  </si>
  <si>
    <t>Benign neoplasm, lymph nodes</t>
  </si>
  <si>
    <t>D36.1</t>
  </si>
  <si>
    <t>Benign neoplasm, peripheral nerves and autonomic nervous system</t>
  </si>
  <si>
    <t>D36.7</t>
  </si>
  <si>
    <t>Benign neoplasm, other specified sites</t>
  </si>
  <si>
    <t>D36.9</t>
  </si>
  <si>
    <t>Benign neoplasm of unspecified site</t>
  </si>
  <si>
    <t>D37.0</t>
  </si>
  <si>
    <t>Neoplasm of uncertain or unknown behaviour of lip, oral cavity and pharynx</t>
  </si>
  <si>
    <t>D37.1</t>
  </si>
  <si>
    <t>Neoplasm of uncertain or unknown behaviour of stomach</t>
  </si>
  <si>
    <t>D37.2</t>
  </si>
  <si>
    <t>Neoplasm of uncertain or unknown behaviour of small intestine</t>
  </si>
  <si>
    <t>D37.3</t>
  </si>
  <si>
    <t>Neoplasm of uncertain or unknown behaviour of appendix</t>
  </si>
  <si>
    <t>D37.4</t>
  </si>
  <si>
    <t>Neoplasm of uncertain or unknown behaviour of colon</t>
  </si>
  <si>
    <t>D37.5</t>
  </si>
  <si>
    <t>Neoplasm of uncertain or unknown behaviour of rectum</t>
  </si>
  <si>
    <t>D37.6</t>
  </si>
  <si>
    <t>D37.7</t>
  </si>
  <si>
    <t>Neoplasm of uncertain or unknown behaviour of other digestive organs</t>
  </si>
  <si>
    <t>D37.9</t>
  </si>
  <si>
    <t>Neoplasm of uncertain or unknown behaviour of digestive organ, unspecified</t>
  </si>
  <si>
    <t>D38.0</t>
  </si>
  <si>
    <t>Neoplasm of uncertain or unknown behaviour of larynx</t>
  </si>
  <si>
    <t>D38.1</t>
  </si>
  <si>
    <t>Neoplasm of uncertain or unknown behaviour of trachea, bronchus and lung</t>
  </si>
  <si>
    <t>D38.2</t>
  </si>
  <si>
    <t>Neoplasm of uncertain or unknown behaviour of pleura</t>
  </si>
  <si>
    <t>D38.3</t>
  </si>
  <si>
    <t>Neoplasm of uncertain or unknown behaviour of mediastinum</t>
  </si>
  <si>
    <t>88.4</t>
  </si>
  <si>
    <t>Arteriography using contrast material</t>
  </si>
  <si>
    <t>D38.4</t>
  </si>
  <si>
    <t>Neoplasm of uncertain or unknown behaviour of thymus</t>
  </si>
  <si>
    <t>D38.5</t>
  </si>
  <si>
    <t>Neoplasm of uncertain or unknown behaviour of other respiratory organs</t>
  </si>
  <si>
    <t>D38.6</t>
  </si>
  <si>
    <t>Neoplasm of uncertain or unknown behaviour of respiratory organ, unspecified</t>
  </si>
  <si>
    <t>D39.0</t>
  </si>
  <si>
    <t>Neoplasm of uncertain or unknown behaviour of uterus</t>
  </si>
  <si>
    <t>D39.1</t>
  </si>
  <si>
    <t>Neoplasm of uncertain or unknown behaviour of ovary</t>
  </si>
  <si>
    <t>D39.2</t>
  </si>
  <si>
    <t>Neoplasm of uncertain or unknown behaviour of placenta</t>
  </si>
  <si>
    <t>88.5</t>
  </si>
  <si>
    <t>Angiocardiography using contrast material</t>
  </si>
  <si>
    <t>D39.7</t>
  </si>
  <si>
    <t>Neoplasm of uncertain or unknown behaviour of other female genital organs</t>
  </si>
  <si>
    <t>D39.9</t>
  </si>
  <si>
    <t>Neoplasm of uncertain or unknown behaviour of female genital organ, unspecified</t>
  </si>
  <si>
    <t>D40.0</t>
  </si>
  <si>
    <t>Neoplasm of uncertain or unknown behaviour of prostate</t>
  </si>
  <si>
    <t>D40.1</t>
  </si>
  <si>
    <t>Neoplasm of uncertain or unknown behaviour of testis</t>
  </si>
  <si>
    <t>D40.7</t>
  </si>
  <si>
    <t>Neoplasm of uncertain or unknown behaviour of other male genital organs</t>
  </si>
  <si>
    <t>88.58</t>
  </si>
  <si>
    <t>Negative-contrast cardiac roentgenography</t>
  </si>
  <si>
    <t>D40.8</t>
  </si>
  <si>
    <t>Neoplasm of uncertain behavior of other specified male genital organs (IM)</t>
  </si>
  <si>
    <t>88.6</t>
  </si>
  <si>
    <t>Phlebography</t>
  </si>
  <si>
    <t>D40.9</t>
  </si>
  <si>
    <t>Neoplasm of uncertain or unknown behaviour of male genital organ, unspecified</t>
  </si>
  <si>
    <t>D41.0</t>
  </si>
  <si>
    <t>Neoplasm of uncertain or unknown behaviour of kidney</t>
  </si>
  <si>
    <t>D41.1</t>
  </si>
  <si>
    <t>Neoplasm of uncertain or unknown behaviour of renal pelvis</t>
  </si>
  <si>
    <t>D41.2</t>
  </si>
  <si>
    <t>Neoplasm of uncertain or unknown behaviour of ureter</t>
  </si>
  <si>
    <t>D41.3</t>
  </si>
  <si>
    <t>Neoplasm of uncertain or unknown behaviour of urethra</t>
  </si>
  <si>
    <t>D41.4</t>
  </si>
  <si>
    <t>Neoplasm of uncertain or unknown behaviour of bladder</t>
  </si>
  <si>
    <t>D41.7</t>
  </si>
  <si>
    <t>Neoplasm of uncertain or unknown behaviour of other urinary organs</t>
  </si>
  <si>
    <t>D41.9</t>
  </si>
  <si>
    <t>Neoplasm of uncertain or unknown behaviour of urinary organ, unspecified</t>
  </si>
  <si>
    <t>D42.0</t>
  </si>
  <si>
    <t>Neoplasm of uncertain or unknown behaviour of cerebral meninges</t>
  </si>
  <si>
    <t>D42.1</t>
  </si>
  <si>
    <t>Neoplasm of uncertain or unknown behaviour of spinal meninges</t>
  </si>
  <si>
    <t>D42.9</t>
  </si>
  <si>
    <t>Neoplasm of uncertain or unknown behaviour of meninges, unspecified</t>
  </si>
  <si>
    <t>D43.0</t>
  </si>
  <si>
    <t>Neoplasm of uncertain or unknown behaviour of brain, supratentorial</t>
  </si>
  <si>
    <t>D43.1</t>
  </si>
  <si>
    <t>Neoplasm of uncertain or unknown behaviour of brain, infratentorial</t>
  </si>
  <si>
    <t>88.9</t>
  </si>
  <si>
    <t>Other diagnostic imaging</t>
  </si>
  <si>
    <t>D43.2</t>
  </si>
  <si>
    <t>Neoplasm of uncertain or unknown behaviour of brain, unspecified</t>
  </si>
  <si>
    <t>D43.3</t>
  </si>
  <si>
    <t>Neoplasm of uncertain or unknown behaviour of cranial nerves</t>
  </si>
  <si>
    <t>D43.4</t>
  </si>
  <si>
    <t>Neoplasm of uncertain or unknown behaviour of spinal cord</t>
  </si>
  <si>
    <t>D43.7</t>
  </si>
  <si>
    <t>Neoplasm of uncertain or unknown behaviour of other parts of central nervous system</t>
  </si>
  <si>
    <t>D43.9</t>
  </si>
  <si>
    <t>Neoplasm of uncertain or unknown behaviour of central nervous system, unspecified</t>
  </si>
  <si>
    <t>D44.0</t>
  </si>
  <si>
    <t>Neoplasm of uncertain or unknown behaviour of thyroid gland</t>
  </si>
  <si>
    <t>D44.1</t>
  </si>
  <si>
    <t>Neoplasm of uncertain or unknown behaviour of adrenal gland</t>
  </si>
  <si>
    <t>D44.2</t>
  </si>
  <si>
    <t>Neoplasm of uncertain or unknown behaviour of parathyroid gland</t>
  </si>
  <si>
    <t>D44.3</t>
  </si>
  <si>
    <t>Neoplasm of uncertain or unknown behaviour of pituitary gland</t>
  </si>
  <si>
    <t>D44.4</t>
  </si>
  <si>
    <t>Neoplasm of uncertain or unknown behaviour of craniopharyngeal duct</t>
  </si>
  <si>
    <t>D44.5</t>
  </si>
  <si>
    <t>Neoplasm of uncertain or unknown behaviour of pineal gland</t>
  </si>
  <si>
    <t>D44.6</t>
  </si>
  <si>
    <t>Neoplasm of uncertain or unknown behaviour of carotid body</t>
  </si>
  <si>
    <t>D44.7</t>
  </si>
  <si>
    <t>Neoplasm of uncertain or unknown behaviour of aortic body and other paraganglia</t>
  </si>
  <si>
    <t>D44.8</t>
  </si>
  <si>
    <t>Neoplasm of uncertain or unknown behaviour of pluriglandular involvement</t>
  </si>
  <si>
    <t>D44.9</t>
  </si>
  <si>
    <t>Neoplasm of uncertain or unknown behaviour of endocrine gland, unspecified</t>
  </si>
  <si>
    <t>D45</t>
  </si>
  <si>
    <t>Polycythaemia vera</t>
  </si>
  <si>
    <t>D46</t>
  </si>
  <si>
    <t>Myelodysplastic syndromes</t>
  </si>
  <si>
    <t>D46.0</t>
  </si>
  <si>
    <t>Refractory anaemia without sideroblasts, so stated</t>
  </si>
  <si>
    <t>D46.1</t>
  </si>
  <si>
    <t>Refractory anaemia with sideroblasts</t>
  </si>
  <si>
    <t>D46.2</t>
  </si>
  <si>
    <t>Refractory anaemia with excess of blasts</t>
  </si>
  <si>
    <t>D46.4</t>
  </si>
  <si>
    <t>Refractory anaemia, unspecified</t>
  </si>
  <si>
    <t>D46.5</t>
  </si>
  <si>
    <t>Refractory anaemia with multi-lineage dysplasia</t>
  </si>
  <si>
    <t>D46.6</t>
  </si>
  <si>
    <t>Myelodysplastic syndrome with isolated del(5q) chromosomal abnormality</t>
  </si>
  <si>
    <t>D46.7</t>
  </si>
  <si>
    <t>Other myelodysplastic syndromes</t>
  </si>
  <si>
    <t>D46.9</t>
  </si>
  <si>
    <t>Myelodysplastic syndrome, unspecified</t>
  </si>
  <si>
    <t>D47.0</t>
  </si>
  <si>
    <t>Histiocytic and mast cell tumours uncertain and unknown behaviour</t>
  </si>
  <si>
    <t>D47.1</t>
  </si>
  <si>
    <t>Chronic myeloproliferative disease</t>
  </si>
  <si>
    <t>D47.2</t>
  </si>
  <si>
    <t>Monoclonal gammopathy</t>
  </si>
  <si>
    <t>D47.3</t>
  </si>
  <si>
    <t>Essential (haemorrhagic) thrombocythaemia</t>
  </si>
  <si>
    <t>D47.4</t>
  </si>
  <si>
    <t>Osteomyelofibrosis</t>
  </si>
  <si>
    <t>89.5</t>
  </si>
  <si>
    <t>Other nonoperative cardiac and vascular diagnostic procedures</t>
  </si>
  <si>
    <t>D47.5</t>
  </si>
  <si>
    <t>Chronic eosinophilic leukaemia [hypereosinophilic syndrome]</t>
  </si>
  <si>
    <t>D47.7</t>
  </si>
  <si>
    <t>Other specified neoplasms of uncertain or unknown behaviour of lymphoid, haematopoietic and related tissue</t>
  </si>
  <si>
    <t>D47.9</t>
  </si>
  <si>
    <t>Neoplasms of uncertain or unknown behaviour of lymphoid, haematopoietic and related tissue, unspecified</t>
  </si>
  <si>
    <t>D48.0</t>
  </si>
  <si>
    <t>Neoplasms of uncertain or unknown behaviour of bone and articular cartilage</t>
  </si>
  <si>
    <t>D48.1</t>
  </si>
  <si>
    <t>89.6</t>
  </si>
  <si>
    <t>Neoplasms of uncertain or unknown behaviour of connective and other soft tissue</t>
  </si>
  <si>
    <t>Circulatory monitoring</t>
  </si>
  <si>
    <t>D48.2</t>
  </si>
  <si>
    <t>Neoplasms of uncertain or unknown behaviour of peripheral nerves and autonomic nervous system</t>
  </si>
  <si>
    <t>D48.3</t>
  </si>
  <si>
    <t>Neoplasms of uncertain or unknown behaviour of retroperitoneum</t>
  </si>
  <si>
    <t>D48.4</t>
  </si>
  <si>
    <t>Neoplasms of uncertain or unknown behaviour of peritoneum</t>
  </si>
  <si>
    <t>D48.5</t>
  </si>
  <si>
    <t>Neoplasms of uncertain or unknown behaviour of skin</t>
  </si>
  <si>
    <t>D48.6</t>
  </si>
  <si>
    <t>Neoplasms of uncertain or unknown behaviour of breast</t>
  </si>
  <si>
    <t>D48.7</t>
  </si>
  <si>
    <t>Neoplasms of uncertain or unknown behaviour of other specified sites</t>
  </si>
  <si>
    <t>P16AM</t>
  </si>
  <si>
    <t>Appendectomy</t>
  </si>
  <si>
    <t>D48.9</t>
  </si>
  <si>
    <t>Neoplasm of uncertain or unknown behaviour, unspecified</t>
  </si>
  <si>
    <t>D49.5</t>
  </si>
  <si>
    <t>Neoplasm of unspecified behavior of other genitourinary organs (IM)</t>
  </si>
  <si>
    <t>D50</t>
  </si>
  <si>
    <t>Iron deficiency anaemia</t>
  </si>
  <si>
    <t>D50.0</t>
  </si>
  <si>
    <t>Iron deficiency anaemia secondary to blood loss (chronic)</t>
  </si>
  <si>
    <t>D50.1</t>
  </si>
  <si>
    <t>Sideropenic dysphagia</t>
  </si>
  <si>
    <t>D50.8</t>
  </si>
  <si>
    <t>Other iron deficiency anaemias</t>
  </si>
  <si>
    <t>D50.9</t>
  </si>
  <si>
    <t>Iron deficiency anaemia, unspecified</t>
  </si>
  <si>
    <t>D51.0</t>
  </si>
  <si>
    <t>Vitamin b12 defic anaemia due to intrinsic factor deficiency</t>
  </si>
  <si>
    <t>D51.1</t>
  </si>
  <si>
    <t>Vit b12 def anaem select vit b12 malabsorp with proteinuria</t>
  </si>
  <si>
    <t>D51.2</t>
  </si>
  <si>
    <t>Transcobalamin ii deficiency</t>
  </si>
  <si>
    <t>D51.3</t>
  </si>
  <si>
    <t>Other dietary vitamin b12 deficiency anaemia</t>
  </si>
  <si>
    <t>D51.8</t>
  </si>
  <si>
    <t>Other vitamin b12 deficiency anaemias</t>
  </si>
  <si>
    <t>D51.9</t>
  </si>
  <si>
    <t>Vitamin b12 deficiency anaemia, unspecified</t>
  </si>
  <si>
    <t>D52.0</t>
  </si>
  <si>
    <t>Dietary folate deficiency anaemia</t>
  </si>
  <si>
    <t>D52.1</t>
  </si>
  <si>
    <t>Drug-induced folate deficiency anaemia</t>
  </si>
  <si>
    <t>D52.8</t>
  </si>
  <si>
    <t>Other folate deficiency anaemias</t>
  </si>
  <si>
    <t>D52.9</t>
  </si>
  <si>
    <t>Folate deficiency anaemia, unspecified</t>
  </si>
  <si>
    <t>D53</t>
  </si>
  <si>
    <t>Other nutritional anaemias</t>
  </si>
  <si>
    <t>D53.0</t>
  </si>
  <si>
    <t>Protein deficiency anaemia</t>
  </si>
  <si>
    <t>D53.1</t>
  </si>
  <si>
    <t>Other megaloblastic anaemias, not elsewhere classified</t>
  </si>
  <si>
    <t>D53.2</t>
  </si>
  <si>
    <t>Scorbutic anaemia</t>
  </si>
  <si>
    <t>D53.8</t>
  </si>
  <si>
    <t>Other specified nutritional anaemias</t>
  </si>
  <si>
    <t>D53.9</t>
  </si>
  <si>
    <t>Nutritional anaemia, unspecified</t>
  </si>
  <si>
    <t>D55</t>
  </si>
  <si>
    <t>Anaemia due to enzyme disorders</t>
  </si>
  <si>
    <t>D55.0</t>
  </si>
  <si>
    <t>Anaemia due to glucose-6-phosphate dehydrogenase deficiency</t>
  </si>
  <si>
    <t>D55.1</t>
  </si>
  <si>
    <t>Anaemia due to other disorders of glutathione metabolism</t>
  </si>
  <si>
    <t>D55.2</t>
  </si>
  <si>
    <t>Anaemia due to disorders of glycolytic enzymes</t>
  </si>
  <si>
    <t>D55.8</t>
  </si>
  <si>
    <t>Other anaemias due to enzyme disorders</t>
  </si>
  <si>
    <t>D55.9</t>
  </si>
  <si>
    <t>Anaemia due to enzyme disorder, unspecified</t>
  </si>
  <si>
    <t>D56</t>
  </si>
  <si>
    <t>Thalassaemia</t>
  </si>
  <si>
    <t>D56.0</t>
  </si>
  <si>
    <t>Alpha thalassaemia</t>
  </si>
  <si>
    <t>D56.1</t>
  </si>
  <si>
    <t>Beta thalassaemia</t>
  </si>
  <si>
    <t>D56.2</t>
  </si>
  <si>
    <t>Delta-beta thalassaemia</t>
  </si>
  <si>
    <t>D56.3</t>
  </si>
  <si>
    <t>Thalassaemia trait</t>
  </si>
  <si>
    <t>D56.4</t>
  </si>
  <si>
    <t>Hereditary persistence of fetal haemoglobin [hpfh]</t>
  </si>
  <si>
    <t>D56.8</t>
  </si>
  <si>
    <t>Other thalassaemias</t>
  </si>
  <si>
    <t>D56.9</t>
  </si>
  <si>
    <t>Thalassaemia, unspecified</t>
  </si>
  <si>
    <t>D57.0</t>
  </si>
  <si>
    <t>Sickle-cell anaemia with crisis</t>
  </si>
  <si>
    <t>D57.1</t>
  </si>
  <si>
    <t>Sickle-cell anaemia without crisis</t>
  </si>
  <si>
    <t>D57.2</t>
  </si>
  <si>
    <t>Double heterozygous sickling disorders</t>
  </si>
  <si>
    <t>D58.0</t>
  </si>
  <si>
    <t>Hereditary spherocytosis</t>
  </si>
  <si>
    <t>D58.1</t>
  </si>
  <si>
    <t>Hereditary elliptocytosis</t>
  </si>
  <si>
    <t>D58.2</t>
  </si>
  <si>
    <t>Other haemoglobinopathies</t>
  </si>
  <si>
    <t>D58.8</t>
  </si>
  <si>
    <t>Other specified hereditary haemolytic anaemias</t>
  </si>
  <si>
    <t>D58.9</t>
  </si>
  <si>
    <t>Hereditary haemolytic anaemia, unspecified</t>
  </si>
  <si>
    <t>D59</t>
  </si>
  <si>
    <t>Acquired haemolytic anaemia</t>
  </si>
  <si>
    <t>D59.0</t>
  </si>
  <si>
    <t>Drug-induced autoimmune haemolytic anaemia</t>
  </si>
  <si>
    <t>D59.1</t>
  </si>
  <si>
    <t>Other autoimmune haemolytic anaemias</t>
  </si>
  <si>
    <t>D59.2</t>
  </si>
  <si>
    <t>Drug-induced nonautoimmune haemolytic anaemia</t>
  </si>
  <si>
    <t>D59.3</t>
  </si>
  <si>
    <t>Haemolytic-uraemic syndrome</t>
  </si>
  <si>
    <t>D59.4</t>
  </si>
  <si>
    <t>Other nonautoimmune haemolytic anaemias</t>
  </si>
  <si>
    <t>D59.40</t>
  </si>
  <si>
    <t>Other nonimmune hemolytic anemias, chemical (IM)</t>
  </si>
  <si>
    <t>D59.41</t>
  </si>
  <si>
    <t>Other nonimmune hemolytic anemias, infectious (IM)</t>
  </si>
  <si>
    <t>D59.42</t>
  </si>
  <si>
    <t>Other nonimmune hemolytic anemias, microangiopathic (IM)</t>
  </si>
  <si>
    <t>D59.43</t>
  </si>
  <si>
    <t>Other nonimmune hemolytic anemias, physical (IM)</t>
  </si>
  <si>
    <t>D59.48</t>
  </si>
  <si>
    <t>Other nonimmune hemolytic anemias, other (IM)</t>
  </si>
  <si>
    <t>D59.5</t>
  </si>
  <si>
    <t>Paroxysmal nocturnal haemoglobinuria [marchiafava-micheli]</t>
  </si>
  <si>
    <t>D59.6</t>
  </si>
  <si>
    <t>Haemoglobinuria due to haemolysis from other external causes</t>
  </si>
  <si>
    <t>D59.8</t>
  </si>
  <si>
    <t>Other acquired haemolytic anaemias</t>
  </si>
  <si>
    <t>D59.9</t>
  </si>
  <si>
    <t>Acquired haemolytic anaemia, unspecified</t>
  </si>
  <si>
    <t>D60.0</t>
  </si>
  <si>
    <t>Chronic acquired pure red cell aplasia</t>
  </si>
  <si>
    <t>D60.1</t>
  </si>
  <si>
    <t>Transient acquired pure red cell aplasia</t>
  </si>
  <si>
    <t>D60.8</t>
  </si>
  <si>
    <t>Other acquired pure red cell aplasias</t>
  </si>
  <si>
    <t>D60.9</t>
  </si>
  <si>
    <t>Acquired pure red cell aplasia, unspecified</t>
  </si>
  <si>
    <t>D61</t>
  </si>
  <si>
    <t>Other aplastic anaemias</t>
  </si>
  <si>
    <t>D61.0</t>
  </si>
  <si>
    <t>Constitutional aplastic anaemia</t>
  </si>
  <si>
    <t>D61.1</t>
  </si>
  <si>
    <t>Drug-induced aplastic anaemia</t>
  </si>
  <si>
    <t>D61.2</t>
  </si>
  <si>
    <t>Aplastic anaemia due to other external agents</t>
  </si>
  <si>
    <t>D61.3</t>
  </si>
  <si>
    <t>Idiopathic aplastic anaemia</t>
  </si>
  <si>
    <t>D61.8</t>
  </si>
  <si>
    <t>Other specified aplastic anaemias</t>
  </si>
  <si>
    <t>D61.9</t>
  </si>
  <si>
    <t>Aplastic anaemia, unspecified</t>
  </si>
  <si>
    <t>D62</t>
  </si>
  <si>
    <t>Acute posthaemorrhagic anaemia</t>
  </si>
  <si>
    <t>D63</t>
  </si>
  <si>
    <t>Anaemia in chronic diseases classified elsewhere</t>
  </si>
  <si>
    <t>D63.0</t>
  </si>
  <si>
    <t>Anaemia in neoplastic disease</t>
  </si>
  <si>
    <t>D63.1</t>
  </si>
  <si>
    <t>Anaemia due to liver and endocrine disorders (IM)</t>
  </si>
  <si>
    <t>D63.8</t>
  </si>
  <si>
    <t>Anaemia in other chronic diseases classified elsewhere</t>
  </si>
  <si>
    <t>D64</t>
  </si>
  <si>
    <t>Other anaemias</t>
  </si>
  <si>
    <t>D64.0</t>
  </si>
  <si>
    <t>Hereditary sideroblastic anaemia</t>
  </si>
  <si>
    <t>D64.1</t>
  </si>
  <si>
    <t>Secondary sideroblastic anaemia due to disease</t>
  </si>
  <si>
    <t>D64.2</t>
  </si>
  <si>
    <t>Secondary sideroblastic anaemia due to drugs and toxins</t>
  </si>
  <si>
    <t>D64.3</t>
  </si>
  <si>
    <t>Other sideroblastic anaemias</t>
  </si>
  <si>
    <t>D64.4</t>
  </si>
  <si>
    <t>Congenital dyserythropoietic anaemia</t>
  </si>
  <si>
    <t>D64.8</t>
  </si>
  <si>
    <t>Other specified anaemias</t>
  </si>
  <si>
    <t>D64.9</t>
  </si>
  <si>
    <t>Anaemia, unspecified</t>
  </si>
  <si>
    <t>D65</t>
  </si>
  <si>
    <t>Dissem intravascular coagulation [defibrination syndrome]</t>
  </si>
  <si>
    <t>D66</t>
  </si>
  <si>
    <t>Hereditary factor viii deficiency</t>
  </si>
  <si>
    <t>D67</t>
  </si>
  <si>
    <t>Hereditary factor ix deficiency</t>
  </si>
  <si>
    <t>D68</t>
  </si>
  <si>
    <t>Other coagulation defects</t>
  </si>
  <si>
    <t>D68.0</t>
  </si>
  <si>
    <t>Von willebrand's disease</t>
  </si>
  <si>
    <t>D68.1</t>
  </si>
  <si>
    <t>Hereditary factor xi deficiency</t>
  </si>
  <si>
    <t>D68.2</t>
  </si>
  <si>
    <t>Hereditary deficiency of other clotting factors</t>
  </si>
  <si>
    <t>D68.3</t>
  </si>
  <si>
    <t>Haemorrhagic disorder due to circulating anticoagulants</t>
  </si>
  <si>
    <t>D68.4</t>
  </si>
  <si>
    <t>Acquired coagulation factor deficiency</t>
  </si>
  <si>
    <t>D68.5</t>
  </si>
  <si>
    <t>Primary Thrombophilia</t>
  </si>
  <si>
    <t>D68.6</t>
  </si>
  <si>
    <t>Other Thrombophilia</t>
  </si>
  <si>
    <t>D68.8</t>
  </si>
  <si>
    <t>Other specified coagulation defects</t>
  </si>
  <si>
    <t>D68.9</t>
  </si>
  <si>
    <t>Coagulation defect, unspecified</t>
  </si>
  <si>
    <t>D68.90</t>
  </si>
  <si>
    <t>Hypercoagulation (IM)</t>
  </si>
  <si>
    <t>D69</t>
  </si>
  <si>
    <t>Purpura and other haemorrhagic conditions</t>
  </si>
  <si>
    <t>D69.0</t>
  </si>
  <si>
    <t>Allergic purpura</t>
  </si>
  <si>
    <t>D69.1</t>
  </si>
  <si>
    <t>Qualitative platelet defects</t>
  </si>
  <si>
    <t>D69.2</t>
  </si>
  <si>
    <t>Other nonthrombocytopenic purpura</t>
  </si>
  <si>
    <t>D69.3</t>
  </si>
  <si>
    <t>Idiopathic thrombocytopenic purpura</t>
  </si>
  <si>
    <t>D69.4</t>
  </si>
  <si>
    <t>Other primary thrombocytopenia</t>
  </si>
  <si>
    <t>D69.5</t>
  </si>
  <si>
    <t>Secondary thrombocytopenia</t>
  </si>
  <si>
    <t>D69.6</t>
  </si>
  <si>
    <t>Thrombocytopenia, unspecified</t>
  </si>
  <si>
    <t>D69.8</t>
  </si>
  <si>
    <t>Other specified haemorrhagic conditions</t>
  </si>
  <si>
    <t>D69.9</t>
  </si>
  <si>
    <t>Haemorrhagic condition, unspecified</t>
  </si>
  <si>
    <t>D70</t>
  </si>
  <si>
    <t>Agranulocytosis</t>
  </si>
  <si>
    <t>D71</t>
  </si>
  <si>
    <t>Functional disorders of polymorphonuclear neutrophils</t>
  </si>
  <si>
    <t>D72</t>
  </si>
  <si>
    <t>Other disorders of white blood cells</t>
  </si>
  <si>
    <t>D72.0</t>
  </si>
  <si>
    <t>Genetic anomalies of leukocytes</t>
  </si>
  <si>
    <t>D72.1</t>
  </si>
  <si>
    <t>Eosinophilia</t>
  </si>
  <si>
    <t>D72.8</t>
  </si>
  <si>
    <t>Other specified disorders of white blood cells</t>
  </si>
  <si>
    <t>D72.9</t>
  </si>
  <si>
    <t>Disorder of white blood cells, unspecified</t>
  </si>
  <si>
    <t>D73.0</t>
  </si>
  <si>
    <t>Hyposplenism</t>
  </si>
  <si>
    <t>D73.1</t>
  </si>
  <si>
    <t>Hypersplenism</t>
  </si>
  <si>
    <t>D73.2</t>
  </si>
  <si>
    <t>Chronic congestive splenomegaly</t>
  </si>
  <si>
    <t>D73.3</t>
  </si>
  <si>
    <t>Abscess of spleen</t>
  </si>
  <si>
    <t>D73.4</t>
  </si>
  <si>
    <t>Cyst of spleen</t>
  </si>
  <si>
    <t>D73.5</t>
  </si>
  <si>
    <t>Infarction of spleen</t>
  </si>
  <si>
    <t>D73.8</t>
  </si>
  <si>
    <t>Other diseases of spleen</t>
  </si>
  <si>
    <t>D73.9</t>
  </si>
  <si>
    <t>Disease of spleen, unspecified</t>
  </si>
  <si>
    <t>D74.8</t>
  </si>
  <si>
    <t>Other methaemoglobinaemias</t>
  </si>
  <si>
    <t>D74.9</t>
  </si>
  <si>
    <t>Methaemoglobinaemia, unspecified</t>
  </si>
  <si>
    <t>D75.0</t>
  </si>
  <si>
    <t>Familial erythrocytosis</t>
  </si>
  <si>
    <t>D75.1</t>
  </si>
  <si>
    <t>Secondary polycythaemia</t>
  </si>
  <si>
    <t>D75.8</t>
  </si>
  <si>
    <t>Other specified diseases of blood and blood-forming organs</t>
  </si>
  <si>
    <t>D75.9</t>
  </si>
  <si>
    <t>Disease of blood and blood-forming organs, unspecified</t>
  </si>
  <si>
    <t>D76.1</t>
  </si>
  <si>
    <t>Haemophagocytic lymphohistiocytosis</t>
  </si>
  <si>
    <t>D76.2</t>
  </si>
  <si>
    <t>Haemophagocytic syndrome, infection-associated</t>
  </si>
  <si>
    <t>D76.3</t>
  </si>
  <si>
    <t>Other histiocytosis syndromes</t>
  </si>
  <si>
    <t>D77</t>
  </si>
  <si>
    <t>Other disorders of blood and blood-forming organs in dis ce</t>
  </si>
  <si>
    <t>D80.0</t>
  </si>
  <si>
    <t>Hereditary hypogammaglobulinaemia</t>
  </si>
  <si>
    <t>D80.1</t>
  </si>
  <si>
    <t>Nonfamilial hypogammaglobulinaemia</t>
  </si>
  <si>
    <t>D80.2</t>
  </si>
  <si>
    <t>Selective deficiency of immunoglobulin a [iga]</t>
  </si>
  <si>
    <t>P16AT</t>
  </si>
  <si>
    <t>D80.3</t>
  </si>
  <si>
    <t>Minor Anal and Stomal Procedures</t>
  </si>
  <si>
    <t>Selective deficiency of immunoglobulin g [igg] subclasses</t>
  </si>
  <si>
    <t>D80.4</t>
  </si>
  <si>
    <t>Selective deficiency of immunoglobulin m [igm]</t>
  </si>
  <si>
    <t>D80.5</t>
  </si>
  <si>
    <t>Immunodeficiency with increased immunoglobulin m [igm]</t>
  </si>
  <si>
    <t>D80.8</t>
  </si>
  <si>
    <t>Other immunodeficiencies with predominantly antibody defects</t>
  </si>
  <si>
    <t>D80.9</t>
  </si>
  <si>
    <t>Immunodeficiency with predominantly antibody defects, unspec act</t>
  </si>
  <si>
    <t>D81.5</t>
  </si>
  <si>
    <t>Purine nucleoside phosphorylase [pnp] deficiency</t>
  </si>
  <si>
    <t>D81.8</t>
  </si>
  <si>
    <t>Other combined immunodeficiencies</t>
  </si>
  <si>
    <t>D81.9</t>
  </si>
  <si>
    <t>Combined immunodeficiency, unspecified</t>
  </si>
  <si>
    <t>D82.0</t>
  </si>
  <si>
    <t>Wiskott-aldrich syndrome</t>
  </si>
  <si>
    <t>D82.1</t>
  </si>
  <si>
    <t>Di george's syndrome</t>
  </si>
  <si>
    <t>D82.3</t>
  </si>
  <si>
    <t>Immunodef follow hereditary defect respon epstein-barr virus</t>
  </si>
  <si>
    <t>D82.4</t>
  </si>
  <si>
    <t>Hyperimmunoglobulin e [ige] syndrome</t>
  </si>
  <si>
    <t>D82.9</t>
  </si>
  <si>
    <t>Immunodeficiency associated with major defect, unspecified</t>
  </si>
  <si>
    <t>92.17</t>
  </si>
  <si>
    <t>Placental scan</t>
  </si>
  <si>
    <t>D83.0</t>
  </si>
  <si>
    <t>Com var immunodef with predom abn b-cell numb and function</t>
  </si>
  <si>
    <t>D83.2</t>
  </si>
  <si>
    <t>Common variable immunodef autoantibodies to b- or t-cells</t>
  </si>
  <si>
    <t>92.2</t>
  </si>
  <si>
    <t>Therapeutic radiology and nuclear medicine</t>
  </si>
  <si>
    <t>D83.8</t>
  </si>
  <si>
    <t>Other common variable immunodeficiencies</t>
  </si>
  <si>
    <t>D83.9</t>
  </si>
  <si>
    <t>Common variable immunodeficiency, unspecified</t>
  </si>
  <si>
    <t>D84.1</t>
  </si>
  <si>
    <t>Defects in the complement system</t>
  </si>
  <si>
    <t>D84.8</t>
  </si>
  <si>
    <t>Other specified immunodeficiencies</t>
  </si>
  <si>
    <t>D84.9</t>
  </si>
  <si>
    <t>Immunodeficiency, unspecified</t>
  </si>
  <si>
    <t>D86.1</t>
  </si>
  <si>
    <t>Sarcoidosis of lymph nodes</t>
  </si>
  <si>
    <t>D86.3</t>
  </si>
  <si>
    <t>Sarcoidosis of skin</t>
  </si>
  <si>
    <t>D86.8</t>
  </si>
  <si>
    <t>Sarcoidosis of other and combined sites</t>
  </si>
  <si>
    <t>D86.9</t>
  </si>
  <si>
    <t>Sarcoidosis, unspecified</t>
  </si>
  <si>
    <t>D89.0</t>
  </si>
  <si>
    <t>Polyclonal hypergammaglobulinaemia</t>
  </si>
  <si>
    <t>92.3</t>
  </si>
  <si>
    <t>Stereotactic radiosurgery</t>
  </si>
  <si>
    <t>D89.1</t>
  </si>
  <si>
    <t>Cryoglobulinaemia</t>
  </si>
  <si>
    <t>D89.2</t>
  </si>
  <si>
    <t>Hypergammaglobulinaemia, unspecified</t>
  </si>
  <si>
    <t>92.32</t>
  </si>
  <si>
    <t>Multi-source photon radiosurgery</t>
  </si>
  <si>
    <t>D89.3</t>
  </si>
  <si>
    <t>Immune reconstitution syndrome</t>
  </si>
  <si>
    <t>D89.8</t>
  </si>
  <si>
    <t>Oth specified disorders involving the immune mechanism nec</t>
  </si>
  <si>
    <t>D89.9</t>
  </si>
  <si>
    <t>Disorder involving the immune mechanism, unspecified</t>
  </si>
  <si>
    <t>DH03</t>
  </si>
  <si>
    <t>Human Albumin</t>
  </si>
  <si>
    <t>E00.1</t>
  </si>
  <si>
    <t>Congenital iodine-deficiency syndrome, myxoedematous type</t>
  </si>
  <si>
    <t>E00.2</t>
  </si>
  <si>
    <t>Congenital iodine-deficiency syndrome, mixed type</t>
  </si>
  <si>
    <t>E00.9</t>
  </si>
  <si>
    <t>Congenital iodine-deficiency syndrome, unspecified</t>
  </si>
  <si>
    <t>E01.0</t>
  </si>
  <si>
    <t>Iodine-deficiency-related diffuse (endemic) goitre</t>
  </si>
  <si>
    <t>E01.1</t>
  </si>
  <si>
    <t>Iodine-deficiency-related multinodular (endemic) goitre</t>
  </si>
  <si>
    <t>E01.2</t>
  </si>
  <si>
    <t>Iodine-deficiency-related (endemic) goitre, unspecified</t>
  </si>
  <si>
    <t>E01.8</t>
  </si>
  <si>
    <t>Other iodine-def-related thyroid disorders and allied conds</t>
  </si>
  <si>
    <t>E02</t>
  </si>
  <si>
    <t>Subclinical iodine-deficiency hypothyroidism</t>
  </si>
  <si>
    <t>E03</t>
  </si>
  <si>
    <t>Other hypothyroidism</t>
  </si>
  <si>
    <t>E03.0</t>
  </si>
  <si>
    <t>Congenital hypothyroidism with diffuse goitre</t>
  </si>
  <si>
    <t>E03.1</t>
  </si>
  <si>
    <t>Congenital hypothyroidism without goitre</t>
  </si>
  <si>
    <t>E03.2</t>
  </si>
  <si>
    <t>Hypothyroidism due medicaments and oth exogenous substances</t>
  </si>
  <si>
    <t>E03.4</t>
  </si>
  <si>
    <t>Atrophy of thyroid (acquired)</t>
  </si>
  <si>
    <t>E03.5</t>
  </si>
  <si>
    <t>Myxoedema coma</t>
  </si>
  <si>
    <t>E03.6</t>
  </si>
  <si>
    <t>Hypothyroidism from Hashimoto's thyroiditis (IM)</t>
  </si>
  <si>
    <t>E03.8</t>
  </si>
  <si>
    <t>Other specified hypothyroidism</t>
  </si>
  <si>
    <t>E03.9</t>
  </si>
  <si>
    <t>Hypothyroidism, unspecified</t>
  </si>
  <si>
    <t>E04</t>
  </si>
  <si>
    <t>Other nontoxic goitre</t>
  </si>
  <si>
    <t>E04.0</t>
  </si>
  <si>
    <t>Nontoxic diffuse goitre</t>
  </si>
  <si>
    <t>E04.1</t>
  </si>
  <si>
    <t>Nontoxic single thyroid nodule</t>
  </si>
  <si>
    <t>E04.2</t>
  </si>
  <si>
    <t>Nontoxic multinodular goitre</t>
  </si>
  <si>
    <t>E04.8</t>
  </si>
  <si>
    <t>Other specified nontoxic goitre</t>
  </si>
  <si>
    <t>E04.9</t>
  </si>
  <si>
    <t>Nontoxic goitre, unspecified</t>
  </si>
  <si>
    <t>E05</t>
  </si>
  <si>
    <t>Thyrotoxicosis [hyperthyroidism]</t>
  </si>
  <si>
    <t>E05.0</t>
  </si>
  <si>
    <t>Thyrotoxicosis with diffuse goitre</t>
  </si>
  <si>
    <t>E05.1</t>
  </si>
  <si>
    <t>Thyrotoxicosis with toxic single thyroid nodule</t>
  </si>
  <si>
    <t>E05.2</t>
  </si>
  <si>
    <t>Thyrotoxicosis with toxic multinodular goitre</t>
  </si>
  <si>
    <t>E05.3</t>
  </si>
  <si>
    <t>Thyrotoxicosis from ectopic thyroid tissue</t>
  </si>
  <si>
    <t>E05.4</t>
  </si>
  <si>
    <t>Thyrotoxicosis factitia</t>
  </si>
  <si>
    <t>E05.5</t>
  </si>
  <si>
    <t>Thyroid crisis or storm</t>
  </si>
  <si>
    <t>E05.8</t>
  </si>
  <si>
    <t>Other thyrotoxicosis</t>
  </si>
  <si>
    <t>E05.9</t>
  </si>
  <si>
    <t>Thyrotoxicosis, unspecified</t>
  </si>
  <si>
    <t>E06.0</t>
  </si>
  <si>
    <t>Acute thyroiditis</t>
  </si>
  <si>
    <t>E06.1</t>
  </si>
  <si>
    <t>Subacute thyroiditis</t>
  </si>
  <si>
    <t>E06.2</t>
  </si>
  <si>
    <t>Chronic thyroiditis with transient thyrotoxicosis</t>
  </si>
  <si>
    <t>E06.3</t>
  </si>
  <si>
    <t>Autoimmune thyroiditis</t>
  </si>
  <si>
    <t>E06.5</t>
  </si>
  <si>
    <t>Other chronic thyroiditis</t>
  </si>
  <si>
    <t>E06.6</t>
  </si>
  <si>
    <t>Transient painless thyroiditis,sporadic (IM)</t>
  </si>
  <si>
    <t>E06.9</t>
  </si>
  <si>
    <t>Thyroiditis, unspecified</t>
  </si>
  <si>
    <t>E07.0</t>
  </si>
  <si>
    <t>Hypersecretion of calcitonin</t>
  </si>
  <si>
    <t>E07.1</t>
  </si>
  <si>
    <t>Dyshormogenetic goitre</t>
  </si>
  <si>
    <t>E07.8</t>
  </si>
  <si>
    <t>Other specified disorders of thyroid</t>
  </si>
  <si>
    <t>E07.9</t>
  </si>
  <si>
    <t>Disorder of thyroid, unspecified</t>
  </si>
  <si>
    <t>E10</t>
  </si>
  <si>
    <t>Insulin-dependent diabetes mellitus</t>
  </si>
  <si>
    <t>E10.0</t>
  </si>
  <si>
    <t>Insulin-dependent diabetes mellitus with coma</t>
  </si>
  <si>
    <t>E10.1</t>
  </si>
  <si>
    <t>Insulin-dependent diabetes mellitus with ketoacidosis</t>
  </si>
  <si>
    <t>E10.2</t>
  </si>
  <si>
    <t>Insulin-dependent diabetes mellitus with renal complications</t>
  </si>
  <si>
    <t>E10.3</t>
  </si>
  <si>
    <t>Insulin-dependent diabetes mellitus with ophthalmic complications</t>
  </si>
  <si>
    <t>E10.4</t>
  </si>
  <si>
    <t>Insulin-dependent diabetes mellitus with neurological complications</t>
  </si>
  <si>
    <t>E10.5</t>
  </si>
  <si>
    <t>Insulin-dependent diabetes mellitus with peripheral circulatory complications</t>
  </si>
  <si>
    <t>E10.6</t>
  </si>
  <si>
    <t>Insulin-dependent diabetes mellitus with other specified complications</t>
  </si>
  <si>
    <t>E10.7</t>
  </si>
  <si>
    <t>Insulin-dependent diabetes mellitus with multiple complications</t>
  </si>
  <si>
    <t>E10.8</t>
  </si>
  <si>
    <t>Insulin-dependent diabetes mellitus with unspecified complications</t>
  </si>
  <si>
    <t>E10.9</t>
  </si>
  <si>
    <t>Insulin-dependent diabetes mellitus without complications</t>
  </si>
  <si>
    <t>E11</t>
  </si>
  <si>
    <t>Non-insulin-dependent diabetes mellitus</t>
  </si>
  <si>
    <t>E11.0</t>
  </si>
  <si>
    <t>Non-insulin-dependent diabetes mellitus with coma</t>
  </si>
  <si>
    <t>E11.1</t>
  </si>
  <si>
    <t>Non-insulin-dependent diabetes mellitus with ketoacidosis</t>
  </si>
  <si>
    <t>E11.2</t>
  </si>
  <si>
    <t>Non-insulin-dependent diabetes mellitus with renal complications</t>
  </si>
  <si>
    <t>E11.3</t>
  </si>
  <si>
    <t>Non-insulin-dependent diabetes mellitus with ophthalmic complications</t>
  </si>
  <si>
    <t>93.9</t>
  </si>
  <si>
    <t>Respiratory therapy</t>
  </si>
  <si>
    <t>E11.4</t>
  </si>
  <si>
    <t>Non-insulin-dependent diabetes mellitus with neurological complications</t>
  </si>
  <si>
    <t>E11.5</t>
  </si>
  <si>
    <t>Non-insulin-dependent diabetes mellitus with peripheral circulatory complications</t>
  </si>
  <si>
    <t>E11.6</t>
  </si>
  <si>
    <t>Non-insulin-dependent diabetes mellitus with other specified complications</t>
  </si>
  <si>
    <t>E11.7</t>
  </si>
  <si>
    <t>Non-insulin-dependent diabetes mellitus with multiple complications</t>
  </si>
  <si>
    <t>E11.8</t>
  </si>
  <si>
    <t>Non-insulin-dependent diabetes mellitus with unspecified complications</t>
  </si>
  <si>
    <t>E11.9</t>
  </si>
  <si>
    <t>Non-insulin-dependent diabetes mellitus without complications</t>
  </si>
  <si>
    <t>E12</t>
  </si>
  <si>
    <t>Malnutrition-related diabetes mellitus</t>
  </si>
  <si>
    <t>E12.0</t>
  </si>
  <si>
    <t>Malnutrition-related diabetes mellitus with coma</t>
  </si>
  <si>
    <t>E12.1</t>
  </si>
  <si>
    <t>Malnutrition-related diabetes mellitus with ketoacidosis</t>
  </si>
  <si>
    <t>E12.2</t>
  </si>
  <si>
    <t>Malnutrition-related diabetes mellitus with renal complications</t>
  </si>
  <si>
    <t>E12.3</t>
  </si>
  <si>
    <t>Malnutrition-related diabetes mellitus with ophthalmic complications</t>
  </si>
  <si>
    <t>E12.4</t>
  </si>
  <si>
    <t>Malnutrition-related diabetes mellitus with neurological complications</t>
  </si>
  <si>
    <t>E12.5</t>
  </si>
  <si>
    <t>Malnutrition-related diabetes mellitus with peripheral circulatory complications</t>
  </si>
  <si>
    <t>E12.6</t>
  </si>
  <si>
    <t>Malnutrition-related diabetes mellitus with other specified complications</t>
  </si>
  <si>
    <t>E12.7</t>
  </si>
  <si>
    <t>Malnutrition-related diabetes mellitus with multiple complications</t>
  </si>
  <si>
    <t>E12.8</t>
  </si>
  <si>
    <t>Malnutrition-related diabetes mellitus with unspecified complications</t>
  </si>
  <si>
    <t>E12.9</t>
  </si>
  <si>
    <t>Malnutrition-related diabetes mellitus without complications</t>
  </si>
  <si>
    <t>E13.0</t>
  </si>
  <si>
    <t>Other specified diabetes mellitus with coma</t>
  </si>
  <si>
    <t>E13.1</t>
  </si>
  <si>
    <t>Other specified diabetes mellitus with ketoacidosis</t>
  </si>
  <si>
    <t>E13.2</t>
  </si>
  <si>
    <t>Other specified diabetes mellitus with renal complications</t>
  </si>
  <si>
    <t>E13.3</t>
  </si>
  <si>
    <t>Other specified diabetes mellitus with ophthalmic complications</t>
  </si>
  <si>
    <t>E13.4</t>
  </si>
  <si>
    <t>Other specified diabetes mellitus with neurological complications</t>
  </si>
  <si>
    <t>E13.5</t>
  </si>
  <si>
    <t>Other specified diabetes mellitus with peripheral circulatory complications</t>
  </si>
  <si>
    <t>E13.6</t>
  </si>
  <si>
    <t>Other specified diabetes mellitus with other specified complications</t>
  </si>
  <si>
    <t>E13.7</t>
  </si>
  <si>
    <t>Other specified diabetes mellitus with multiple complications</t>
  </si>
  <si>
    <t>E13.8</t>
  </si>
  <si>
    <t>Other specified diabetes mellitus with unspecified complications</t>
  </si>
  <si>
    <t>E13.9</t>
  </si>
  <si>
    <t>Other specified diabetes mellitus without complications</t>
  </si>
  <si>
    <t>E14</t>
  </si>
  <si>
    <t>Unspecified diabetes mellitus</t>
  </si>
  <si>
    <t>E14.0</t>
  </si>
  <si>
    <t>Unspecified diabetes mellitus with coma</t>
  </si>
  <si>
    <t>E14.1</t>
  </si>
  <si>
    <t>Unspecified diabetes mellitus with ketoacidosis</t>
  </si>
  <si>
    <t>E14.2</t>
  </si>
  <si>
    <t>Unspecified diabetes mellitus with renal complications</t>
  </si>
  <si>
    <t>E14.3</t>
  </si>
  <si>
    <t>Unspecified diabetes mellitus with ophthalmic complications</t>
  </si>
  <si>
    <t>E14.4</t>
  </si>
  <si>
    <t>Unspecified diabetes mellitus with neurological complications</t>
  </si>
  <si>
    <t>E14.5</t>
  </si>
  <si>
    <t>Unspecified diabetes mellitus with peripheral circulatory complications</t>
  </si>
  <si>
    <t>E14.6</t>
  </si>
  <si>
    <t>Unspecified diabetes mellitus with other specified complications</t>
  </si>
  <si>
    <t>E14.7</t>
  </si>
  <si>
    <t>Unspecified diabetes mellitus with multiple complications</t>
  </si>
  <si>
    <t>E14.8</t>
  </si>
  <si>
    <t>Unspecified diabetes mellitus with unspecified complications</t>
  </si>
  <si>
    <t>E14.9</t>
  </si>
  <si>
    <t>Unspecified diabetes mellitus without complications</t>
  </si>
  <si>
    <t>E15</t>
  </si>
  <si>
    <t>Nondiabetic hypoglycaemic coma</t>
  </si>
  <si>
    <t>E16</t>
  </si>
  <si>
    <t>Other disorders of pancreatic internal secretion</t>
  </si>
  <si>
    <t>E16.0</t>
  </si>
  <si>
    <t>Drug-induced hypoglycaemia without coma</t>
  </si>
  <si>
    <t>94.68</t>
  </si>
  <si>
    <t>Combined alcohol and drug detoxification</t>
  </si>
  <si>
    <t>E16.1</t>
  </si>
  <si>
    <t>Other hypoglycaemia</t>
  </si>
  <si>
    <t>94.69</t>
  </si>
  <si>
    <t>Combined alcohol and drug rehabilitation and detoxification</t>
  </si>
  <si>
    <t>E16.2</t>
  </si>
  <si>
    <t>Hypoglycaemia, unspecified</t>
  </si>
  <si>
    <t>E16.3</t>
  </si>
  <si>
    <t>Increased secretion of glucagon</t>
  </si>
  <si>
    <t>E16.4</t>
  </si>
  <si>
    <t>Abnormal secretion of gastrin</t>
  </si>
  <si>
    <t>E16.8</t>
  </si>
  <si>
    <t>Other specified disorders of pancreatic internal secretion</t>
  </si>
  <si>
    <t>E16.9</t>
  </si>
  <si>
    <t>Disorder of pancreatic internal secretion, unspecified</t>
  </si>
  <si>
    <t>E20.0</t>
  </si>
  <si>
    <t>Idiopathic hypoparathyroidism</t>
  </si>
  <si>
    <t>E20.1</t>
  </si>
  <si>
    <t>Pseudohypoparathyroidism</t>
  </si>
  <si>
    <t>E20.8</t>
  </si>
  <si>
    <t>Other hypoparathyroidism</t>
  </si>
  <si>
    <t>E20.9</t>
  </si>
  <si>
    <t>Hypoparathyroidism, unspecified</t>
  </si>
  <si>
    <t>E21.0</t>
  </si>
  <si>
    <t>Primary hyperparathyroidism</t>
  </si>
  <si>
    <t>E21.1</t>
  </si>
  <si>
    <t>Secondary hyperparathyroidism, not elsewhere classified</t>
  </si>
  <si>
    <t>E21.2</t>
  </si>
  <si>
    <t>Other hyperparathyroidism</t>
  </si>
  <si>
    <t>E21.3</t>
  </si>
  <si>
    <t>Hyperparathyroidism, unspecified</t>
  </si>
  <si>
    <t>E21.4</t>
  </si>
  <si>
    <t>Other specified disorders of parathyroid gland</t>
  </si>
  <si>
    <t>E21.5</t>
  </si>
  <si>
    <t>95.22</t>
  </si>
  <si>
    <t>Disorder of parathyroid gland, unspecified</t>
  </si>
  <si>
    <t>Electro-oculogram [EOG]</t>
  </si>
  <si>
    <t>E22</t>
  </si>
  <si>
    <t>Hyperfunction of pituitary gland</t>
  </si>
  <si>
    <t>95.24</t>
  </si>
  <si>
    <t>Electronystagmogram [ENG]</t>
  </si>
  <si>
    <t>E22.0</t>
  </si>
  <si>
    <t>Acromegaly and pituitary gigantism</t>
  </si>
  <si>
    <t>E22.1</t>
  </si>
  <si>
    <t>Hyperprolactinaemia</t>
  </si>
  <si>
    <t>E22.2</t>
  </si>
  <si>
    <t>Syndrome of inappropriate secretion of antidiuretic hormone</t>
  </si>
  <si>
    <t>E22.8</t>
  </si>
  <si>
    <t>Other hyperfunction of pituitary gland</t>
  </si>
  <si>
    <t>E22.9</t>
  </si>
  <si>
    <t>Hyperfunction of pituitary gland, unspecified</t>
  </si>
  <si>
    <t>E23.0</t>
  </si>
  <si>
    <t>Hypopituitarism</t>
  </si>
  <si>
    <t>E23.1</t>
  </si>
  <si>
    <t>Drug-induced hypopituitarism</t>
  </si>
  <si>
    <t>E23.2</t>
  </si>
  <si>
    <t>Diabetes insipidus</t>
  </si>
  <si>
    <t>E23.3</t>
  </si>
  <si>
    <t>Hypothalamic dysfunction, not elsewhere classified</t>
  </si>
  <si>
    <t>E23.6</t>
  </si>
  <si>
    <t>Other disorders of pituitary gland</t>
  </si>
  <si>
    <t>E23.7</t>
  </si>
  <si>
    <t>Disorder of pituitary gland, unspecified</t>
  </si>
  <si>
    <t>E24</t>
  </si>
  <si>
    <t>Cushing syndrome</t>
  </si>
  <si>
    <t>E24.0</t>
  </si>
  <si>
    <t>Pituitary-dependent cushing's disease</t>
  </si>
  <si>
    <t>E24.2</t>
  </si>
  <si>
    <t>Drug-induced cushing's syndrome</t>
  </si>
  <si>
    <t>E24.3</t>
  </si>
  <si>
    <t>Ectopic acth syndrome</t>
  </si>
  <si>
    <t>E24.8</t>
  </si>
  <si>
    <t>Other cushing's syndrome</t>
  </si>
  <si>
    <t>E24.9</t>
  </si>
  <si>
    <t>Cushing's syndrome, unspecified</t>
  </si>
  <si>
    <t>E25.0</t>
  </si>
  <si>
    <t>Congenital adrenogenital disorders associated enzyme def</t>
  </si>
  <si>
    <t>E25.9</t>
  </si>
  <si>
    <t>Adrenogenital disorder, unspecified</t>
  </si>
  <si>
    <t>E26.0</t>
  </si>
  <si>
    <t>Primary hyperaldosteronism</t>
  </si>
  <si>
    <t>E26.1</t>
  </si>
  <si>
    <t>Secondary hyperaldosteronism</t>
  </si>
  <si>
    <t>E26.8</t>
  </si>
  <si>
    <t>Other hyperaldosteronism</t>
  </si>
  <si>
    <t>E26.9</t>
  </si>
  <si>
    <t>Hyperaldosteronism, unspecified</t>
  </si>
  <si>
    <t>E27.0</t>
  </si>
  <si>
    <t>Other adrenocortical overactivity</t>
  </si>
  <si>
    <t>E27.1</t>
  </si>
  <si>
    <t>Primary adrenocortical insufficiency</t>
  </si>
  <si>
    <t>E27.2</t>
  </si>
  <si>
    <t>Addisonian crisis</t>
  </si>
  <si>
    <t>E27.3</t>
  </si>
  <si>
    <t>Drug-induced adrenocortical insufficiency</t>
  </si>
  <si>
    <t>E27.4</t>
  </si>
  <si>
    <t>Other and unspecified adrenocortical insufficiency</t>
  </si>
  <si>
    <t>E27.5</t>
  </si>
  <si>
    <t>Adrenomedullary hyperfunction</t>
  </si>
  <si>
    <t>E27.8</t>
  </si>
  <si>
    <t>Other specified disorders of adrenal gland</t>
  </si>
  <si>
    <t>E27.9</t>
  </si>
  <si>
    <t>Disorder of adrenal gland, unspecified</t>
  </si>
  <si>
    <t>E28.0</t>
  </si>
  <si>
    <t>Estrogen excess</t>
  </si>
  <si>
    <t>E28.2</t>
  </si>
  <si>
    <t>Polycystic ovarian syndrome</t>
  </si>
  <si>
    <t>E28.3</t>
  </si>
  <si>
    <t>Primary ovarian failure</t>
  </si>
  <si>
    <t>E28.8</t>
  </si>
  <si>
    <t>Other ovarian dysfunction</t>
  </si>
  <si>
    <t>E28.9</t>
  </si>
  <si>
    <t>Ovarian dysfunction, unspecified</t>
  </si>
  <si>
    <t>E29.0</t>
  </si>
  <si>
    <t>Testicular hyperfunction</t>
  </si>
  <si>
    <t>E29.1</t>
  </si>
  <si>
    <t>Testicular hypofunction</t>
  </si>
  <si>
    <t>E29.9</t>
  </si>
  <si>
    <t>Testicular dysfunction, unspecified</t>
  </si>
  <si>
    <t>E30.0</t>
  </si>
  <si>
    <t>Delayed puberty</t>
  </si>
  <si>
    <t>E30.1</t>
  </si>
  <si>
    <t>Precocious puberty</t>
  </si>
  <si>
    <t>E30.8</t>
  </si>
  <si>
    <t>Other disorders of puberty</t>
  </si>
  <si>
    <t>E30.9</t>
  </si>
  <si>
    <t>Disorder of puberty, unspecified</t>
  </si>
  <si>
    <t>E31.0</t>
  </si>
  <si>
    <t>Autoimmune polyglandular failure</t>
  </si>
  <si>
    <t>E32.0</t>
  </si>
  <si>
    <t>Persistent hyperplasia of thymus</t>
  </si>
  <si>
    <t>E32.1</t>
  </si>
  <si>
    <t>Abscess of thymus</t>
  </si>
  <si>
    <t>E32.8</t>
  </si>
  <si>
    <t>Other diseases of thymus</t>
  </si>
  <si>
    <t>E32.9</t>
  </si>
  <si>
    <t>Disease of thymus, unspecified</t>
  </si>
  <si>
    <t>E34.0</t>
  </si>
  <si>
    <t>Carcinoid syndrome</t>
  </si>
  <si>
    <t>E34.1</t>
  </si>
  <si>
    <t>Other hypersecretion of intestinal hormones</t>
  </si>
  <si>
    <t>E34.3</t>
  </si>
  <si>
    <t>Short stature, not elsewhere classified</t>
  </si>
  <si>
    <t>E34.4</t>
  </si>
  <si>
    <t>Constitutional tall stature</t>
  </si>
  <si>
    <t>E34.5</t>
  </si>
  <si>
    <t>Androgen resistance syndrome</t>
  </si>
  <si>
    <t>E34.8</t>
  </si>
  <si>
    <t>Other specified endocrine disorders</t>
  </si>
  <si>
    <t>E34.9</t>
  </si>
  <si>
    <t>Endocrine disorder, unspecified</t>
  </si>
  <si>
    <t>E35.0</t>
  </si>
  <si>
    <t>Disorders of thyroid gland in diseases classified elsewhere</t>
  </si>
  <si>
    <t>E35.1</t>
  </si>
  <si>
    <t>Disorders of adrenal glands in diseases classified elsewhere</t>
  </si>
  <si>
    <t>E35.8</t>
  </si>
  <si>
    <t>Disorders other endocrine glands in disease class elsewhere</t>
  </si>
  <si>
    <t>E40</t>
  </si>
  <si>
    <t>Kwashiorkor</t>
  </si>
  <si>
    <t>E41</t>
  </si>
  <si>
    <t>Nutritional marasmus</t>
  </si>
  <si>
    <t>E42</t>
  </si>
  <si>
    <t>Marasmic kwashiorkor</t>
  </si>
  <si>
    <t>E43</t>
  </si>
  <si>
    <t>Unspecified severe protein-energy malnutrition</t>
  </si>
  <si>
    <t>96.7</t>
  </si>
  <si>
    <t>Other continuous invasive mechanical ventilation</t>
  </si>
  <si>
    <t>E44</t>
  </si>
  <si>
    <t>Protein-energy malnutrition of moderate and mild degree</t>
  </si>
  <si>
    <t>E44.0</t>
  </si>
  <si>
    <t>Moderate protein-energy malnutrition</t>
  </si>
  <si>
    <t>E44.1</t>
  </si>
  <si>
    <t>Mild protein-energy malnutrition</t>
  </si>
  <si>
    <t>E45</t>
  </si>
  <si>
    <t>Retarded development following protein-energy malnutrition</t>
  </si>
  <si>
    <t>E46</t>
  </si>
  <si>
    <t>Unspecified protein-energy malnutrition</t>
  </si>
  <si>
    <t>E50.0</t>
  </si>
  <si>
    <t>Vitamin A deficiency with conjunctival xerosis</t>
  </si>
  <si>
    <t>E50.2</t>
  </si>
  <si>
    <t>Vitamin A deficiency with corneal xerosis</t>
  </si>
  <si>
    <t>E50.5</t>
  </si>
  <si>
    <t>Vitamin A deficiency with night blindness</t>
  </si>
  <si>
    <t>E50.6</t>
  </si>
  <si>
    <t>Vitamin A deficiency with xerophthalmic scars of cornea</t>
  </si>
  <si>
    <t>E50.9</t>
  </si>
  <si>
    <t>Vitamin A deficiency, unspecified</t>
  </si>
  <si>
    <t>E51.1</t>
  </si>
  <si>
    <t>Beriberi</t>
  </si>
  <si>
    <t>E51.2</t>
  </si>
  <si>
    <t>Wernicke's encephalopathy</t>
  </si>
  <si>
    <t>E51.9</t>
  </si>
  <si>
    <t>Thiamine deficiency, unspecified</t>
  </si>
  <si>
    <t>E52</t>
  </si>
  <si>
    <t>Niacin deficiency [pellagra]</t>
  </si>
  <si>
    <t>E53.8</t>
  </si>
  <si>
    <t>Deficiency of other specified B group vitamins</t>
  </si>
  <si>
    <t>E53.9</t>
  </si>
  <si>
    <t>Vitamin B deficiency, unspecified</t>
  </si>
  <si>
    <t>E54</t>
  </si>
  <si>
    <t>Ascorbic acid deficiency</t>
  </si>
  <si>
    <t>E55</t>
  </si>
  <si>
    <t>Vitamin D deficiency</t>
  </si>
  <si>
    <t>E55.0</t>
  </si>
  <si>
    <t>Rickets, active</t>
  </si>
  <si>
    <t>E55.9</t>
  </si>
  <si>
    <t>Vitamin D deficiency, unspecified</t>
  </si>
  <si>
    <t>E56.0</t>
  </si>
  <si>
    <t>Deficiency of vitamin E</t>
  </si>
  <si>
    <t>E56.1</t>
  </si>
  <si>
    <t>Deficiency of vitamin K</t>
  </si>
  <si>
    <t>E56.8</t>
  </si>
  <si>
    <t>Deficiency of other vitamins</t>
  </si>
  <si>
    <t>E56.9</t>
  </si>
  <si>
    <t>Vitamin deficiency, unspecified</t>
  </si>
  <si>
    <t>E58</t>
  </si>
  <si>
    <t>Dietary calcium deficiency</t>
  </si>
  <si>
    <t>E60</t>
  </si>
  <si>
    <t>Dietary zinc deficiency</t>
  </si>
  <si>
    <t>E61.0</t>
  </si>
  <si>
    <t>Copper deficiency</t>
  </si>
  <si>
    <t>E61.1</t>
  </si>
  <si>
    <t>Iron deficiency</t>
  </si>
  <si>
    <t>E61.2</t>
  </si>
  <si>
    <t>Magnesium deficiency</t>
  </si>
  <si>
    <t>E61.5</t>
  </si>
  <si>
    <t>Molybdenum deficiency</t>
  </si>
  <si>
    <t>E61.7</t>
  </si>
  <si>
    <t>Deficiency of multiple nutrient elements</t>
  </si>
  <si>
    <t>E61.8</t>
  </si>
  <si>
    <t>Deficiency of other specified nutrient elements</t>
  </si>
  <si>
    <t>E61.9</t>
  </si>
  <si>
    <t>Deficiency of nutrient element, unspecified</t>
  </si>
  <si>
    <t>E63</t>
  </si>
  <si>
    <t>Other nutritional deficiencies</t>
  </si>
  <si>
    <t>97.73</t>
  </si>
  <si>
    <t>Removal of vaginal diaphragm</t>
  </si>
  <si>
    <t>E63.0</t>
  </si>
  <si>
    <t>Essential fatty acid [efa] deficiency</t>
  </si>
  <si>
    <t>E63.1</t>
  </si>
  <si>
    <t>Imbalance of constituents of food intake</t>
  </si>
  <si>
    <t>E63.8</t>
  </si>
  <si>
    <t>Other specified nutritional deficiencies</t>
  </si>
  <si>
    <t>E63.9</t>
  </si>
  <si>
    <t>Nutritional deficiency, unspecified</t>
  </si>
  <si>
    <t>E64.0</t>
  </si>
  <si>
    <t>Sequelae of protein-energy malnutrition</t>
  </si>
  <si>
    <t>E64.1</t>
  </si>
  <si>
    <t>Sequelae of vitamin A deficiency</t>
  </si>
  <si>
    <t>E64.2</t>
  </si>
  <si>
    <t>Sequelae of vitamin C deficiency</t>
  </si>
  <si>
    <t>E64.3</t>
  </si>
  <si>
    <t>Sequelae of rickets</t>
  </si>
  <si>
    <t>E64.9</t>
  </si>
  <si>
    <t>Sequelae of unspecified nutritional deficiency</t>
  </si>
  <si>
    <t>E65</t>
  </si>
  <si>
    <t>Localized adiposity</t>
  </si>
  <si>
    <t>E66</t>
  </si>
  <si>
    <t>Obesity</t>
  </si>
  <si>
    <t>E66.0</t>
  </si>
  <si>
    <t>Obesity due to excess calories</t>
  </si>
  <si>
    <t>E66.1</t>
  </si>
  <si>
    <t>Drug-induced obesity</t>
  </si>
  <si>
    <t>E66.2</t>
  </si>
  <si>
    <t>Extreme obesity with alveolar hypoventilation</t>
  </si>
  <si>
    <t>E66.20</t>
  </si>
  <si>
    <t>Sleep related hypoventilation disorder (IM)</t>
  </si>
  <si>
    <t>E66.21</t>
  </si>
  <si>
    <t>Sleep related hypoxemia disorder (IM)</t>
  </si>
  <si>
    <t>E66.8</t>
  </si>
  <si>
    <t>Other obesity</t>
  </si>
  <si>
    <t>E66.9</t>
  </si>
  <si>
    <t>Obesity, unspecified</t>
  </si>
  <si>
    <t>E67.0</t>
  </si>
  <si>
    <t>Hypervitaminosis A</t>
  </si>
  <si>
    <t>E67.1</t>
  </si>
  <si>
    <t>Hypercarotenaemia</t>
  </si>
  <si>
    <t>E67.3</t>
  </si>
  <si>
    <t>Hypervitaminosis D</t>
  </si>
  <si>
    <t>E68</t>
  </si>
  <si>
    <t>Sequelae of hyperalimentation</t>
  </si>
  <si>
    <t>98.2</t>
  </si>
  <si>
    <t>E70.0</t>
  </si>
  <si>
    <t>Removal of other foreign body without incision</t>
  </si>
  <si>
    <t>Classical phenylketonuria</t>
  </si>
  <si>
    <t>E70.1</t>
  </si>
  <si>
    <t>Other hyperphenylalaninaemias</t>
  </si>
  <si>
    <t>E70.2</t>
  </si>
  <si>
    <t>Disorders of tyrosine metabolism</t>
  </si>
  <si>
    <t>E70.3</t>
  </si>
  <si>
    <t>Albinism</t>
  </si>
  <si>
    <t>E70.8</t>
  </si>
  <si>
    <t>Other disorders of aromatic amino-acid metabolism</t>
  </si>
  <si>
    <t>E70.9</t>
  </si>
  <si>
    <t>Disorder of aromatic amino-acid metabolism, unspecified</t>
  </si>
  <si>
    <t>E71.0</t>
  </si>
  <si>
    <t>Maple-syrup-urine disease</t>
  </si>
  <si>
    <t>E71.1</t>
  </si>
  <si>
    <t>Other disorders of branched-chain amino-acid metabolism</t>
  </si>
  <si>
    <t>E71.3</t>
  </si>
  <si>
    <t>Disorders of fatty-acid metabolism</t>
  </si>
  <si>
    <t>E72.0</t>
  </si>
  <si>
    <t>Disorders of amino-acid transport</t>
  </si>
  <si>
    <t>99</t>
  </si>
  <si>
    <t>Other nonoperative procedures</t>
  </si>
  <si>
    <t>E72.2</t>
  </si>
  <si>
    <t>Disorders of urea cycle metabolism</t>
  </si>
  <si>
    <t>E72.3</t>
  </si>
  <si>
    <t>Disorders of lysine and hydroxylysine metabolism</t>
  </si>
  <si>
    <t>E72.4</t>
  </si>
  <si>
    <t>Disorders of ornithine metabolism</t>
  </si>
  <si>
    <t>E72.5</t>
  </si>
  <si>
    <t>Disorders of glycine metabolism</t>
  </si>
  <si>
    <t>E72.8</t>
  </si>
  <si>
    <t>Other specified disorders of amino-acid metabolism</t>
  </si>
  <si>
    <t>E72.9</t>
  </si>
  <si>
    <t>Disorder of amino-acid metabolism, unspecified</t>
  </si>
  <si>
    <t>E73</t>
  </si>
  <si>
    <t>Lactose intolerance</t>
  </si>
  <si>
    <t>99.1</t>
  </si>
  <si>
    <t>Injection or infusion of therapeutic or prophylactic substance</t>
  </si>
  <si>
    <t>E73.0</t>
  </si>
  <si>
    <t>Congenital lactase deficiency</t>
  </si>
  <si>
    <t>E73.1</t>
  </si>
  <si>
    <t>Secondary lactase deficiency</t>
  </si>
  <si>
    <t>E73.8</t>
  </si>
  <si>
    <t>Other lactose intolerance</t>
  </si>
  <si>
    <t>E73.9</t>
  </si>
  <si>
    <t>Lactose intolerance, unspecified</t>
  </si>
  <si>
    <t>E74.0</t>
  </si>
  <si>
    <t>Glycogen storage disease</t>
  </si>
  <si>
    <t>E74.1</t>
  </si>
  <si>
    <t>Disorders of fructose metabolism</t>
  </si>
  <si>
    <t>E74.2</t>
  </si>
  <si>
    <t>Disorders of galactose metabolism</t>
  </si>
  <si>
    <t>99.2</t>
  </si>
  <si>
    <t>E74.3</t>
  </si>
  <si>
    <t>Other disorders of intestinal carbohydrate absorption</t>
  </si>
  <si>
    <t>E74.4</t>
  </si>
  <si>
    <t>Disorders of pyruvate metabolism and gluconeogenesis</t>
  </si>
  <si>
    <t>E74.8</t>
  </si>
  <si>
    <t>Other specified disorders of carbohydrate metabolism</t>
  </si>
  <si>
    <t>E74.9</t>
  </si>
  <si>
    <t>Disorder of carbohydrate metabolism, unspecified</t>
  </si>
  <si>
    <t>E75</t>
  </si>
  <si>
    <t>Disorders of sphingolipid metabolism and other lipid storage disorders</t>
  </si>
  <si>
    <t>E75.0</t>
  </si>
  <si>
    <t>Gm2 gangliosidosis</t>
  </si>
  <si>
    <t>E75.2</t>
  </si>
  <si>
    <t>Other sphingolipidosis</t>
  </si>
  <si>
    <t>E75.3</t>
  </si>
  <si>
    <t>Sphingolipidosis, unspecified</t>
  </si>
  <si>
    <t>E75.4</t>
  </si>
  <si>
    <t>Neuronal ceroid lipofuscinosis</t>
  </si>
  <si>
    <t>E75.5</t>
  </si>
  <si>
    <t>Other lipid storage disorders</t>
  </si>
  <si>
    <t>E75.6</t>
  </si>
  <si>
    <t>Lipid storage disorder, unspecified</t>
  </si>
  <si>
    <t>E76.0</t>
  </si>
  <si>
    <t>Mucopolysaccharidosis, type i</t>
  </si>
  <si>
    <t>E76.1</t>
  </si>
  <si>
    <t>Mucopolysaccharidosis, type ii</t>
  </si>
  <si>
    <t>E76.2</t>
  </si>
  <si>
    <t>Other mucopolysaccharidoses</t>
  </si>
  <si>
    <t>E76.3</t>
  </si>
  <si>
    <t>Mucopolysaccharidosis, unspecified</t>
  </si>
  <si>
    <t>E76.8</t>
  </si>
  <si>
    <t>Other disorders of glucosaminoglycan metabolism</t>
  </si>
  <si>
    <t>E76.9</t>
  </si>
  <si>
    <t>Disorder of glucosaminoglycan metabolism, unspecified</t>
  </si>
  <si>
    <t>E77.0</t>
  </si>
  <si>
    <t>Defects in post-translational modif'n of lysosomal enzymes</t>
  </si>
  <si>
    <t>E77.1</t>
  </si>
  <si>
    <t>Defects in glycoprotein degradation</t>
  </si>
  <si>
    <t>E77.8</t>
  </si>
  <si>
    <t>Other disorders of glycoprotein metabolism</t>
  </si>
  <si>
    <t>E78</t>
  </si>
  <si>
    <t>Disorders of lipoprotein metabolism and other lipidaemias</t>
  </si>
  <si>
    <t>99.6</t>
  </si>
  <si>
    <t>E78.0</t>
  </si>
  <si>
    <t>Conversion of cardiac rhythm</t>
  </si>
  <si>
    <t>Pure hypercholesterolaemia</t>
  </si>
  <si>
    <t>E78.1</t>
  </si>
  <si>
    <t>Pure hyperglyceridaemia</t>
  </si>
  <si>
    <t>E78.2</t>
  </si>
  <si>
    <t>Mixed hyperlipidaemia</t>
  </si>
  <si>
    <t>E78.3</t>
  </si>
  <si>
    <t>P16AN</t>
  </si>
  <si>
    <t>Hyperchylomicronaemia</t>
  </si>
  <si>
    <t>Hernia Procedures</t>
  </si>
  <si>
    <t>E78.4</t>
  </si>
  <si>
    <t>Other hyperlipidaemia</t>
  </si>
  <si>
    <t>E78.5</t>
  </si>
  <si>
    <t>Hyperlipidaemia, unspecified</t>
  </si>
  <si>
    <t>E78.6</t>
  </si>
  <si>
    <t>Lipoprotein deficiency</t>
  </si>
  <si>
    <t>E78.8</t>
  </si>
  <si>
    <t>Other disorders of lipoprotein metabolism</t>
  </si>
  <si>
    <t>E78.9</t>
  </si>
  <si>
    <t>Disorder of lipoprotein metabolism, unspecified</t>
  </si>
  <si>
    <t>E79</t>
  </si>
  <si>
    <t>Disorders of purine and pyrimidine metabolism</t>
  </si>
  <si>
    <t>E79.0</t>
  </si>
  <si>
    <t>Hyperuricaem without sign inflamm arthritis+tophaceous dis</t>
  </si>
  <si>
    <t>E79.1</t>
  </si>
  <si>
    <t>Lesch-Nyhan syndrome</t>
  </si>
  <si>
    <t>E79.8</t>
  </si>
  <si>
    <t>Other disorders of purine and pyrimidine metabolism</t>
  </si>
  <si>
    <t>E79.9</t>
  </si>
  <si>
    <t>Disorder of purine and pyrimidine metabolism, unspecified</t>
  </si>
  <si>
    <t>E80</t>
  </si>
  <si>
    <t>Disorders of porphyrin and bilirubin metabolism</t>
  </si>
  <si>
    <t>E80.0</t>
  </si>
  <si>
    <t>Hereditary erythropoietic porphyria</t>
  </si>
  <si>
    <t>E80.1</t>
  </si>
  <si>
    <t>Porphyria cutanea tarda</t>
  </si>
  <si>
    <t>E80.2</t>
  </si>
  <si>
    <t>Other porphyria</t>
  </si>
  <si>
    <t>E80.4</t>
  </si>
  <si>
    <t>E80.5</t>
  </si>
  <si>
    <t>E80.6</t>
  </si>
  <si>
    <t>E80.7</t>
  </si>
  <si>
    <t>E83.0</t>
  </si>
  <si>
    <t>Disorders of copper metabolism</t>
  </si>
  <si>
    <t>E83.1</t>
  </si>
  <si>
    <t>Disorders of iron metabolism</t>
  </si>
  <si>
    <t>E83.2</t>
  </si>
  <si>
    <t>Disorders of zinc metabolism</t>
  </si>
  <si>
    <t>E83.3</t>
  </si>
  <si>
    <t>Disorders of phosphorus metabolism</t>
  </si>
  <si>
    <t>E83.4</t>
  </si>
  <si>
    <t>Disorders of magnesium metabolism</t>
  </si>
  <si>
    <t>E83.5</t>
  </si>
  <si>
    <t>Disorders of calcium metabolism</t>
  </si>
  <si>
    <t>E83.8</t>
  </si>
  <si>
    <t>Other disorders of mineral metabolism</t>
  </si>
  <si>
    <t>E83.9</t>
  </si>
  <si>
    <t>Disorder of mineral metabolism, unspecified</t>
  </si>
  <si>
    <t>E84.0</t>
  </si>
  <si>
    <t>Cystic fibrosis with pulmonary manifestations</t>
  </si>
  <si>
    <t>E84.1</t>
  </si>
  <si>
    <t>Cystic fibrosis with intestinal manifestations</t>
  </si>
  <si>
    <t>E84.8</t>
  </si>
  <si>
    <t>Cystic fibrosis with other manifestations</t>
  </si>
  <si>
    <t>99.97</t>
  </si>
  <si>
    <t>Fitting of denture</t>
  </si>
  <si>
    <t>E84.9</t>
  </si>
  <si>
    <t>Cystic fibrosis, unspecified</t>
  </si>
  <si>
    <t>E85.0</t>
  </si>
  <si>
    <t>Non-neuropathic heredofamilial amyloidosis</t>
  </si>
  <si>
    <t>E85.3</t>
  </si>
  <si>
    <t>Secondary systemic amyloidosis</t>
  </si>
  <si>
    <t>E85.4</t>
  </si>
  <si>
    <t>Organ-limited amyloidosis</t>
  </si>
  <si>
    <t>E85.8</t>
  </si>
  <si>
    <t>Other amyloidosis</t>
  </si>
  <si>
    <t>E85.9</t>
  </si>
  <si>
    <t>Amyloidosis, unspecified</t>
  </si>
  <si>
    <t>E86</t>
  </si>
  <si>
    <t>Volume depletion</t>
  </si>
  <si>
    <t>E87</t>
  </si>
  <si>
    <t>Other disorders of fluid, electrolyte and acid-base balance</t>
  </si>
  <si>
    <t>E87.1</t>
  </si>
  <si>
    <t>E87.0</t>
  </si>
  <si>
    <t>Hypo-osmolality and hyponatraemia</t>
  </si>
  <si>
    <t>Hyperosmolality and hypernatraemia</t>
  </si>
  <si>
    <t>I10</t>
  </si>
  <si>
    <t>Essential (primary) hypertension</t>
  </si>
  <si>
    <t>I12.0</t>
  </si>
  <si>
    <t>Hypertensive renal disease with renal failure</t>
  </si>
  <si>
    <t>J18.0</t>
  </si>
  <si>
    <t>Bronchopneumonia, unspecified</t>
  </si>
  <si>
    <t>E87.2</t>
  </si>
  <si>
    <t>J45.9</t>
  </si>
  <si>
    <t>Asthma, unspecified</t>
  </si>
  <si>
    <t>Acidosis</t>
  </si>
  <si>
    <t>K12.2</t>
  </si>
  <si>
    <t>Cellulitis and abscess of mouth</t>
  </si>
  <si>
    <t>E87.3</t>
  </si>
  <si>
    <t>Alkalosis</t>
  </si>
  <si>
    <t>K30</t>
  </si>
  <si>
    <t>Dyspepsia</t>
  </si>
  <si>
    <t>M90.59</t>
  </si>
  <si>
    <t>Osteonecrosis in other diseases classified elsewhere, site unspecified</t>
  </si>
  <si>
    <t>E87.4</t>
  </si>
  <si>
    <t>Mixed disorder of acid-base balance</t>
  </si>
  <si>
    <t>M99.29</t>
  </si>
  <si>
    <t>Subluxation stenosis of neural canal, abdomen and other</t>
  </si>
  <si>
    <t>O06.4</t>
  </si>
  <si>
    <t>Unspecified abortion, incomplete, without complication</t>
  </si>
  <si>
    <t>E87.5</t>
  </si>
  <si>
    <t>Hyperkalaemia</t>
  </si>
  <si>
    <t>O80.0</t>
  </si>
  <si>
    <t>Spontaneous vertex delivery</t>
  </si>
  <si>
    <t>E87.6</t>
  </si>
  <si>
    <t>R77.0</t>
  </si>
  <si>
    <t>Hypokalaemia</t>
  </si>
  <si>
    <t>Abnormality of albumin</t>
  </si>
  <si>
    <t>E87.7</t>
  </si>
  <si>
    <t>T14.1</t>
  </si>
  <si>
    <t>Fluid overload</t>
  </si>
  <si>
    <t>Open wound of unspecified body region</t>
  </si>
  <si>
    <t>E87.8</t>
  </si>
  <si>
    <t>V23.3</t>
  </si>
  <si>
    <t>Other disorders of electrolyte and fluid balance NEC</t>
  </si>
  <si>
    <t>Motorcycle rider injured in collision with car, pick-up truck or van: Person injured while boarding or alighting</t>
  </si>
  <si>
    <t>E88</t>
  </si>
  <si>
    <t>Other metabolic disorders</t>
  </si>
  <si>
    <t>V28.3</t>
  </si>
  <si>
    <t>E88.0</t>
  </si>
  <si>
    <t>Disorders of plasma-protein metabolism NEC</t>
  </si>
  <si>
    <t>Motorcycle rider injured in noncollision transport accident: Person injured while boarding or alighting</t>
  </si>
  <si>
    <t>V28.4</t>
  </si>
  <si>
    <t>Motorcycle rider injured in noncollision transport accident: Driver injured in traffic accident</t>
  </si>
  <si>
    <t>E88.1</t>
  </si>
  <si>
    <t>Lipodystrophy, not elsewhere classified</t>
  </si>
  <si>
    <t>V44.0</t>
  </si>
  <si>
    <t>Car occupant injured in collision with heavy transport vehicle or bus: Driver injured in nontraffic accident</t>
  </si>
  <si>
    <t>E88.2</t>
  </si>
  <si>
    <t>V53.6</t>
  </si>
  <si>
    <t>Occupant of pick-up truck or van injured in collision with car, pick-up truck or van: Passenger injured in traffic accident</t>
  </si>
  <si>
    <t>Lipomatosis, not elsewhere classified</t>
  </si>
  <si>
    <t>V58.2</t>
  </si>
  <si>
    <t>Occupant of pick-up truck or van injured in noncollision transport accident: Person on outside of vehicle injured in nontraffic accident</t>
  </si>
  <si>
    <t>E88.3</t>
  </si>
  <si>
    <t>Tumour lysis syndrome</t>
  </si>
  <si>
    <t>V72.6</t>
  </si>
  <si>
    <t>Bus occupant injured in collision with two- or three-wheeled motor vehicle: Passenger injured in traffic accident</t>
  </si>
  <si>
    <t>E88.8</t>
  </si>
  <si>
    <t>V72.7</t>
  </si>
  <si>
    <t>Other specified metabolic disorders</t>
  </si>
  <si>
    <t>Bus occupant injured in collision with two- or three-wheeled motor vehicle: Person on outside of vehicle injured in traffic accident</t>
  </si>
  <si>
    <t>V74.1</t>
  </si>
  <si>
    <t>E88.9</t>
  </si>
  <si>
    <t>Metabolic disorder, unspecified</t>
  </si>
  <si>
    <t>Bus occupant injured in collision with heavy transport vehicle or bus: Passenger injured in nontraffic accident</t>
  </si>
  <si>
    <t>E89.0</t>
  </si>
  <si>
    <t>Z30.1</t>
  </si>
  <si>
    <t>Insertion of (intrauterine) contraceptive device</t>
  </si>
  <si>
    <t>Postprocedural hypothyroidism</t>
  </si>
  <si>
    <t>Z30.2</t>
  </si>
  <si>
    <t>Sterilization</t>
  </si>
  <si>
    <t>E89.1</t>
  </si>
  <si>
    <t>Postprocedural hypoinsulinaemia</t>
  </si>
  <si>
    <t>Z31.9</t>
  </si>
  <si>
    <t>Procreative management, unspecified</t>
  </si>
  <si>
    <t>Z37.0</t>
  </si>
  <si>
    <t>E89.2</t>
  </si>
  <si>
    <t>Single live birth</t>
  </si>
  <si>
    <t>Postprocedural hypoparathyroidism</t>
  </si>
  <si>
    <t>Z37.4</t>
  </si>
  <si>
    <t>Twins, both stillborn</t>
  </si>
  <si>
    <t>E89.3</t>
  </si>
  <si>
    <t>Postprocedural hypopituitarism</t>
  </si>
  <si>
    <t>Z48.0</t>
  </si>
  <si>
    <t>Attention to surgical dressings and sutures</t>
  </si>
  <si>
    <t>E89.5</t>
  </si>
  <si>
    <t>Postprocedural testicular hypofunction</t>
  </si>
  <si>
    <t>E89.6</t>
  </si>
  <si>
    <t>Postprocedural adrenocortical(-medullary) hypofunction</t>
  </si>
  <si>
    <t>E89.8</t>
  </si>
  <si>
    <t>Other postprocedural endocrine and metabolic disorders</t>
  </si>
  <si>
    <t>E89.9</t>
  </si>
  <si>
    <t>Postprocedural endocrine and metabolic disorder, unspecified</t>
  </si>
  <si>
    <t>E90</t>
  </si>
  <si>
    <t>Nutritional and metabolic disorders in diseases</t>
  </si>
  <si>
    <t>F00</t>
  </si>
  <si>
    <t>Dementia in Alzheimer disease</t>
  </si>
  <si>
    <t>F00.0</t>
  </si>
  <si>
    <t>Dementia in alzheimer's disease with early onset</t>
  </si>
  <si>
    <t>F00.00</t>
  </si>
  <si>
    <t>Dementia in Alzheimer's disease with early onset, Without additional symptoms (IM)</t>
  </si>
  <si>
    <t>F00.01</t>
  </si>
  <si>
    <t>Dementia in Alzheimer's disease with early onset, Other symptoms, predominantly delusional (IM)</t>
  </si>
  <si>
    <t>F00.02</t>
  </si>
  <si>
    <t>Dementia in Alzheimer's disease with early onset, Other symptoms, predominantly hallucinatory (IM)</t>
  </si>
  <si>
    <t>F00.03</t>
  </si>
  <si>
    <t>Dementia in Alzheimer's disease with early onset, Other symptoms, predominantly depressive (IM)</t>
  </si>
  <si>
    <t>F00.04</t>
  </si>
  <si>
    <t>Dementia in Alzheimer's disease with early onset, Other mixed symptoms (IM)</t>
  </si>
  <si>
    <t>F00.1</t>
  </si>
  <si>
    <t>Dementia in alzheimer's disease with late onset</t>
  </si>
  <si>
    <t>F00.10</t>
  </si>
  <si>
    <t>Dementia in Alzheimer's disease with late onset, Without additional symptoms (IM)</t>
  </si>
  <si>
    <t>F00.11</t>
  </si>
  <si>
    <t>Dementia in Alzheimer's disease with late onset, Other symptoms, predominantly delusional (IM)</t>
  </si>
  <si>
    <t>F00.12</t>
  </si>
  <si>
    <t>Dementia in Alzheimer's disease with late onset, Other symptoms, predominantly hallucinatory (IM)</t>
  </si>
  <si>
    <t>F00.13</t>
  </si>
  <si>
    <t>Dementia in Alzheimer's disease with late onset, Other symptoms, predominantly depressive (IM)</t>
  </si>
  <si>
    <t>F00.14</t>
  </si>
  <si>
    <t>Dementia in Alzheimer's disease with late onset, Other mixed symptoms (IM)</t>
  </si>
  <si>
    <t>F00.2</t>
  </si>
  <si>
    <t>Dementia in alzheimer's disease, atypical or mixed type</t>
  </si>
  <si>
    <t>F00.20</t>
  </si>
  <si>
    <t>Dementia in Alzheimer's disease, atypical or mixed type, Without additional symptoms (IM)</t>
  </si>
  <si>
    <t>F00.22</t>
  </si>
  <si>
    <t>Dementia in Alzheimer's disease, atypical or mixed type, Other symptoms, predominantly hallucinatory (IM)</t>
  </si>
  <si>
    <t>F00.23</t>
  </si>
  <si>
    <t>Dementia in Alzheimer's disease, atypical or mixed type, Other symptoms, predominantly depressive (IM)</t>
  </si>
  <si>
    <t>F00.24</t>
  </si>
  <si>
    <t>Dementia in Alzheimer's disease, atypical or mixed type, Other mixed symptoms (IM)</t>
  </si>
  <si>
    <t>F00.9</t>
  </si>
  <si>
    <t>Dementia in alzheimer's disease, unspecified</t>
  </si>
  <si>
    <t>F00.90</t>
  </si>
  <si>
    <t>Dementia in Alzheimer's disease, unspecified, Without additional symptoms (IM)</t>
  </si>
  <si>
    <t>F00.91</t>
  </si>
  <si>
    <t>Dementia in Alzheimer's disease, unspecified, Other symptoms, predominantly delusional (IM)</t>
  </si>
  <si>
    <t>F00.92</t>
  </si>
  <si>
    <t>Dementia in Alzheimer's disease, unspecified, Other symptoms, predominantly hallucinatory (IM)</t>
  </si>
  <si>
    <t>F00.93</t>
  </si>
  <si>
    <t>Dementia in Alzheimer's disease, unspecified, Other symptoms, predominantly depressive (IM)</t>
  </si>
  <si>
    <t>F00.94</t>
  </si>
  <si>
    <t>Dementia in Alzheimer's disease, unspecified, Other mixed symptoms (IM)</t>
  </si>
  <si>
    <t>F01</t>
  </si>
  <si>
    <t>Vascular dementia</t>
  </si>
  <si>
    <t>F01.0</t>
  </si>
  <si>
    <t>Vascular dementia of acute onset</t>
  </si>
  <si>
    <t>F01.00</t>
  </si>
  <si>
    <t>Vascular dementia of acute onset, Without additional symptoms (IM)</t>
  </si>
  <si>
    <t>F01.01</t>
  </si>
  <si>
    <t>Vascular dementia of acute onset, Other symptoms, predominantly delusional (IM)</t>
  </si>
  <si>
    <t>F01.02</t>
  </si>
  <si>
    <t>Vascular dementia of acute onset, Other symptoms, predominantly hallucinatory (IM)</t>
  </si>
  <si>
    <t>F01.03</t>
  </si>
  <si>
    <t>Vascular dementia of acute onset, Other symptoms, predominantly depressive (IM)</t>
  </si>
  <si>
    <t>F01.04</t>
  </si>
  <si>
    <t>Vascular dementia of acute onset, Other mixed symptoms (IM)</t>
  </si>
  <si>
    <t>F01.1</t>
  </si>
  <si>
    <t>Multi-infarct dementia</t>
  </si>
  <si>
    <t>F01.10</t>
  </si>
  <si>
    <t>Multi-infarct dementia, Without additional symptoms (IM)</t>
  </si>
  <si>
    <t>F01.11</t>
  </si>
  <si>
    <t>Multi-infarct dementia, Other symptoms, predominantly delusional (IM)</t>
  </si>
  <si>
    <t>F01.14</t>
  </si>
  <si>
    <t>Multi-infarct dementia, Other mixed symptoms (IM)</t>
  </si>
  <si>
    <t>F01.2</t>
  </si>
  <si>
    <t>Subcortical vascular dementia</t>
  </si>
  <si>
    <t>F01.20</t>
  </si>
  <si>
    <t>Subcortical Without additional symptoms (IM)</t>
  </si>
  <si>
    <t>F01.21</t>
  </si>
  <si>
    <t>Subcortical Other symptoms, predominantly delusional (IM)</t>
  </si>
  <si>
    <t>F01.23</t>
  </si>
  <si>
    <t>Subcortical Other symptoms, predominantly depressive (IM)</t>
  </si>
  <si>
    <t>F01.24</t>
  </si>
  <si>
    <t>Subcortical Other mixed symptoms (IM)</t>
  </si>
  <si>
    <t>F01.3</t>
  </si>
  <si>
    <t>Mixed cortical and subcortical vascular dementia</t>
  </si>
  <si>
    <t>F01.30</t>
  </si>
  <si>
    <t>Mixed cortical and subcortical Without additional symptoms (IM)</t>
  </si>
  <si>
    <t>F01.34</t>
  </si>
  <si>
    <t>Mixed cortical and subcortical Other mixed symptoms (IM)</t>
  </si>
  <si>
    <t>F01.8</t>
  </si>
  <si>
    <t>Other vascular dementia</t>
  </si>
  <si>
    <t>F01.80</t>
  </si>
  <si>
    <t>Other vascular dementia, Without additional symptoms (IM)</t>
  </si>
  <si>
    <t>F01.81</t>
  </si>
  <si>
    <t>Other vascular dementia, Other symptoms, predominantly delusional (IM)</t>
  </si>
  <si>
    <t>F01.82</t>
  </si>
  <si>
    <t>Other vascular dementia, Other symptoms, predominantly hallucinatory (IM)</t>
  </si>
  <si>
    <t>F01.83</t>
  </si>
  <si>
    <t>Other vascular dementia, Other symptoms, predominantly depressive (IM)</t>
  </si>
  <si>
    <t>F01.84</t>
  </si>
  <si>
    <t>Other vascular dementia, Other mixed symptoms (IM)</t>
  </si>
  <si>
    <t>F01.9</t>
  </si>
  <si>
    <t>Vascular dementia, unspecified</t>
  </si>
  <si>
    <t>F01.90</t>
  </si>
  <si>
    <t>Vascular dementia, unspecified, Without additional symptoms (IM)</t>
  </si>
  <si>
    <t>F01.91</t>
  </si>
  <si>
    <t>Vascular dementia, unspecified, Other symptoms, predominantly delusional (IM)</t>
  </si>
  <si>
    <t>F01.92</t>
  </si>
  <si>
    <t>Vascular dementia, unspecified, Other symptoms, predominantly hallucinatory (IM)</t>
  </si>
  <si>
    <t>CODE</t>
  </si>
  <si>
    <t>STR</t>
  </si>
  <si>
    <t>F01.93</t>
  </si>
  <si>
    <t>Vascular dementia, unspecified, Other symptoms, predominantly depressive (IM)</t>
  </si>
  <si>
    <t>im</t>
  </si>
  <si>
    <t>F01.94</t>
  </si>
  <si>
    <t>Vascular dementia, unspecified, Other mixed symptoms (IM)</t>
  </si>
  <si>
    <t>F02.0</t>
  </si>
  <si>
    <t>Dementia in Pick's disease</t>
  </si>
  <si>
    <t>F02.00</t>
  </si>
  <si>
    <t>Dementia in Pick's disease, Without additional symptoms (IM)</t>
  </si>
  <si>
    <t>F02.01</t>
  </si>
  <si>
    <t>Dementia in Pick's disease, Other symptoms, predominantly delusional (IM)</t>
  </si>
  <si>
    <t>F02.02</t>
  </si>
  <si>
    <t>Dementia in Pick's disease, Other symptoms, predominantly hallucinatory (IM)</t>
  </si>
  <si>
    <t>F02.03</t>
  </si>
  <si>
    <t>Dementia in Pick's disease, Other symptoms, predominantly depressive (IM)</t>
  </si>
  <si>
    <t>F02.04</t>
  </si>
  <si>
    <t>Dementia in Pick's disease, Other mixed symptoms (IM)</t>
  </si>
  <si>
    <t>F02.14</t>
  </si>
  <si>
    <t>Dementia in Creutzfeldt-Jakob disease, Other mixed symptoms (IM)</t>
  </si>
  <si>
    <t>F02.20</t>
  </si>
  <si>
    <t>Dementia in Huntington's disease without additional symptoms (IM)</t>
  </si>
  <si>
    <t>F02.22</t>
  </si>
  <si>
    <t>0</t>
  </si>
  <si>
    <t>Dementia in Huntington's disease with other symptoms, predominantly hallucinatory (IM)</t>
  </si>
  <si>
    <t>F02.3</t>
  </si>
  <si>
    <t>Dementia in Parkinson's disease</t>
  </si>
  <si>
    <t>F02.30</t>
  </si>
  <si>
    <t>Dementia in Parkinson's disease without additional symptoms (IM)</t>
  </si>
  <si>
    <t>F02.31</t>
  </si>
  <si>
    <t>Dementia in Parkinson's disease with other symptoms, predominantly delusional (IM)</t>
  </si>
  <si>
    <t>F02.32</t>
  </si>
  <si>
    <t>Dementia in Parkinson's disease with other symptoms, predominantly hallucinatory (IM)</t>
  </si>
  <si>
    <t>F02.33</t>
  </si>
  <si>
    <t>Dementia in Parkinson's disease with other symptoms, predominantly depressive features (IM)</t>
  </si>
  <si>
    <t>F02.34</t>
  </si>
  <si>
    <t>Dementia in Parkinson's disease with other mixed symptoms (IM)</t>
  </si>
  <si>
    <t>F02.4</t>
  </si>
  <si>
    <t>Dementia in human immunodef virus [HIV] disease</t>
  </si>
  <si>
    <t>F02.8</t>
  </si>
  <si>
    <t>Dementia in other specified diseases classified elsewhere</t>
  </si>
  <si>
    <t>F02.80</t>
  </si>
  <si>
    <t>Dementia in other specified diseases classified elsewhere, Without additional symptoms (IM)</t>
  </si>
  <si>
    <t>F02.81</t>
  </si>
  <si>
    <t>Dementia in other specified diseases classified elsewhere, Other symptoms, predominantly delusional (IM)</t>
  </si>
  <si>
    <t>F02.82</t>
  </si>
  <si>
    <t>Dementia in other specified diseases classified elsewhere, Other symptoms, predominantly hallucinatory (IM)</t>
  </si>
  <si>
    <t>F02.83</t>
  </si>
  <si>
    <t>Dementia in other specified diseases classified elsewhere, Other symptoms, predominantly depressive (IM)</t>
  </si>
  <si>
    <t>F02.84</t>
  </si>
  <si>
    <t>Dementia in other specified diseases classified elsewhere, Other mixed symptoms (IM)</t>
  </si>
  <si>
    <t>F03</t>
  </si>
  <si>
    <t>Unspecified dementia</t>
  </si>
  <si>
    <t>F03.0</t>
  </si>
  <si>
    <t>Unspecified dementia, Without additional symptoms</t>
  </si>
  <si>
    <t>F03.1</t>
  </si>
  <si>
    <t>Unspecified dementia, Other symptoms, predominantly delusional</t>
  </si>
  <si>
    <t>F03.2</t>
  </si>
  <si>
    <t>Unspecified dementia, Other symptoms, predominantly hallucinatory</t>
  </si>
  <si>
    <t>F03.3</t>
  </si>
  <si>
    <t>Unspecified dementia, Other symptoms, predominantly depressive</t>
  </si>
  <si>
    <t>F03.4</t>
  </si>
  <si>
    <t>Unspecified dementia, Other mixed symptoms</t>
  </si>
  <si>
    <t>F04</t>
  </si>
  <si>
    <t>Organic amnesic syndrome not induced alcohol/other psychoactive substances</t>
  </si>
  <si>
    <t>F05</t>
  </si>
  <si>
    <t>Delirium, not induced by alcohol and other psychoactive substances</t>
  </si>
  <si>
    <t>5</t>
  </si>
  <si>
    <t>F05.0</t>
  </si>
  <si>
    <t>Delirium not superimposed on dementia, so described</t>
  </si>
  <si>
    <t>F05.1</t>
  </si>
  <si>
    <t>Delirium superimposed on dementia</t>
  </si>
  <si>
    <t>F05.8</t>
  </si>
  <si>
    <t>Other delirium</t>
  </si>
  <si>
    <t>F05.9</t>
  </si>
  <si>
    <t>Delirium, unspecified</t>
  </si>
  <si>
    <t>3</t>
  </si>
  <si>
    <t>F06</t>
  </si>
  <si>
    <t>Other mental disorders due to brain damage and dysfunction and to physical disease</t>
  </si>
  <si>
    <t>F06.0</t>
  </si>
  <si>
    <t>Organic hallucinosis</t>
  </si>
  <si>
    <t>F06.1</t>
  </si>
  <si>
    <t>Organic catatonic disorder</t>
  </si>
  <si>
    <t>F06.2</t>
  </si>
  <si>
    <t>Organic delusional [schizophrenia-like] disorder</t>
  </si>
  <si>
    <t>F06.3</t>
  </si>
  <si>
    <t>Organic mood [affective] disorders</t>
  </si>
  <si>
    <t>F06.30</t>
  </si>
  <si>
    <t>Organic mood [affective] disorders, Organic manic disorder (IM)</t>
  </si>
  <si>
    <t>F06.31</t>
  </si>
  <si>
    <t>Organic mood [affective] disorders, Organic bipolar disorder (IM)</t>
  </si>
  <si>
    <t>F06.32</t>
  </si>
  <si>
    <t>Organic mood [affective] disorders, Organic depressive disorder (IM)</t>
  </si>
  <si>
    <t>F06.33</t>
  </si>
  <si>
    <t>Organic mood [affective] disorders, Organic mixed affective disorder (IM)</t>
  </si>
  <si>
    <t>F06.4</t>
  </si>
  <si>
    <t>Organic anxiety disorder</t>
  </si>
  <si>
    <t>4</t>
  </si>
  <si>
    <t>F06.5</t>
  </si>
  <si>
    <t>Organic dissociative disorder</t>
  </si>
  <si>
    <t>F06.6</t>
  </si>
  <si>
    <t>Organic emotionally labile [asthenic] disorder</t>
  </si>
  <si>
    <t>F06.7</t>
  </si>
  <si>
    <t>Mild cognitive disorder</t>
  </si>
  <si>
    <t>F06.8</t>
  </si>
  <si>
    <t>Other specified mental disorder brain damage and dysfunction/physcal disease</t>
  </si>
  <si>
    <t>F06.9</t>
  </si>
  <si>
    <t>Unspecified mental disorder brain damage and dysfunction/physcal disease</t>
  </si>
  <si>
    <t>F07</t>
  </si>
  <si>
    <t>Personality and behavioural disorders due to brain disease, damage and dysfunction</t>
  </si>
  <si>
    <t>F07.0</t>
  </si>
  <si>
    <t>Organic personality disorder</t>
  </si>
  <si>
    <t>F07.1</t>
  </si>
  <si>
    <t>Postencephalitic syndrome</t>
  </si>
  <si>
    <t>6</t>
  </si>
  <si>
    <t>F07.2</t>
  </si>
  <si>
    <t>Postconcussional syndrome</t>
  </si>
  <si>
    <t>F07.8</t>
  </si>
  <si>
    <t>Other organ personality behavioural disorders due to brain disease, damage dysfunction</t>
  </si>
  <si>
    <t>F07.9</t>
  </si>
  <si>
    <t>Unspecified organ personality behavioural disorder brain damage and dysfunction</t>
  </si>
  <si>
    <t>F09</t>
  </si>
  <si>
    <t>Unspecified organic or symptomatic mental disorder</t>
  </si>
  <si>
    <t>F10.0</t>
  </si>
  <si>
    <t>Mental &amp; behavioural disorder due to use of alcohol: acute intoxication</t>
  </si>
  <si>
    <t>F10.1</t>
  </si>
  <si>
    <t>Mental &amp; behavioural disorder due to use of alcohol: harmful use</t>
  </si>
  <si>
    <t>F10.2</t>
  </si>
  <si>
    <t>Mental &amp; behavioural disorder due to use of alcohol: dependence syndrome</t>
  </si>
  <si>
    <t>F10.3</t>
  </si>
  <si>
    <t>Mental &amp; behavioural disorder due to use of alcohol: withdrawal state</t>
  </si>
  <si>
    <t>F10.4</t>
  </si>
  <si>
    <t>Mental &amp; behavioural disorder due to use of alcohol: withdrawl state with delirium</t>
  </si>
  <si>
    <t>F10.5</t>
  </si>
  <si>
    <t>Mental &amp; behavioural disorder due to use of alcohol: psychotic disorder</t>
  </si>
  <si>
    <t>F10.6</t>
  </si>
  <si>
    <t>Mental &amp; behavioural disorder due to use of alcohol: amnesic syndrome</t>
  </si>
  <si>
    <t>F10.7</t>
  </si>
  <si>
    <t>Mental &amp; behavioural disorder due to use of alcohol: residual &amp; late-onset psychotic disorder</t>
  </si>
  <si>
    <t>F10.71</t>
  </si>
  <si>
    <t>Mental &amp; behavioural disorder due to use of alcohol, Residual and late-onset psychotic disorder, Personality or behaviour disorder</t>
  </si>
  <si>
    <t>F10.8</t>
  </si>
  <si>
    <t>Mental &amp; behavioural disorder due to use of alcohol: other mental &amp; behavioural disorder</t>
  </si>
  <si>
    <t>F10.9</t>
  </si>
  <si>
    <t>Mental &amp; behavioural disorder due to use of alcohol: unspecified mental &amp; behavioural disorder</t>
  </si>
  <si>
    <t>F11.0</t>
  </si>
  <si>
    <t>Mental &amp; behavioural disorder due to use of opiods: acute intoxication</t>
  </si>
  <si>
    <t>F11.2</t>
  </si>
  <si>
    <t>Mental &amp; behavioural disorder due to use of opiods: dependence syndrome</t>
  </si>
  <si>
    <t>F11.4</t>
  </si>
  <si>
    <t>Mental &amp; behavioural disorder due to use of opiods: withdrawl state with delirium</t>
  </si>
  <si>
    <t>F11.5</t>
  </si>
  <si>
    <t>Mental &amp; behavioural disorder due to use of opiods: psychotic disorder</t>
  </si>
  <si>
    <t>F11.9</t>
  </si>
  <si>
    <t>Mental &amp; behavioural disorder due to use of opiods: unspecified mental &amp; behavioural disorder</t>
  </si>
  <si>
    <t>F12.3</t>
  </si>
  <si>
    <t>Mental &amp; behavioural disorder due to use of cannabinoids: withdrawal state</t>
  </si>
  <si>
    <t>F12.5</t>
  </si>
  <si>
    <t>Mental &amp; behavioural disorder due to use of cannabinoids: psychotic disorder</t>
  </si>
  <si>
    <t>F13</t>
  </si>
  <si>
    <t>Mental and behavioural disorders due to use of sedatives or hypnotics</t>
  </si>
  <si>
    <t>F13.0</t>
  </si>
  <si>
    <t>Mental &amp; behavioural disorder due to use of sedatives or hypnotics: acute intoxication</t>
  </si>
  <si>
    <t>F13.1</t>
  </si>
  <si>
    <t>Mental &amp; behavioural disorder due to use of sedatives or hypnotics: harmful use</t>
  </si>
  <si>
    <t>F13.2</t>
  </si>
  <si>
    <t>Mental &amp; behavioural disorder due to use of sedatives or hypnotics: dependence syndrome</t>
  </si>
  <si>
    <t>F13.3</t>
  </si>
  <si>
    <t>Mental &amp; behavioural disorder due to use of sedatives or hypnotics: withdrawal state</t>
  </si>
  <si>
    <t>F13.7</t>
  </si>
  <si>
    <t>Mental &amp; behavioural disorder due to use of sedatives or hypnotics: residual &amp; late-onset psychotic disorder</t>
  </si>
  <si>
    <t>F13.8</t>
  </si>
  <si>
    <t>Mental &amp; behavioural disorder due to use of sedatives or hypnotics: other mental &amp; behavioural disorder</t>
  </si>
  <si>
    <t>F13.9</t>
  </si>
  <si>
    <t>Mental &amp; behavioural disorder due to use of sedatives or hypnotics: unspecified mental &amp; behavioural disorder</t>
  </si>
  <si>
    <t>F14.2</t>
  </si>
  <si>
    <t>Mental &amp; behavioural disorder due to use of cocaine: dependence syndrome</t>
  </si>
  <si>
    <t>F14.3</t>
  </si>
  <si>
    <t>Mental &amp; behavioural disorder due to use of cocaine: withdrawal state</t>
  </si>
  <si>
    <t>F14.8</t>
  </si>
  <si>
    <t>Mental &amp; behavioural disorder due to use of cocaine: other mental &amp; behavioural disorder</t>
  </si>
  <si>
    <t>F14.9</t>
  </si>
  <si>
    <t>Mental &amp; behavioural disorder due to use of cocaine: unspecified mental &amp; behavioural disorder</t>
  </si>
  <si>
    <t>F15.0</t>
  </si>
  <si>
    <t>Mental &amp; behavioural disorder due to use of other stimulants, including caffeine: acute intoxication</t>
  </si>
  <si>
    <t>F15.1</t>
  </si>
  <si>
    <t>Mental &amp; behavioural disorder due to use of other stimulants, including caffeine: harmful use</t>
  </si>
  <si>
    <t>F15.2</t>
  </si>
  <si>
    <t>Mental &amp; behavioural disorder due to use of other stimulants, including caffeine: dependence syndrome</t>
  </si>
  <si>
    <t>F15.5</t>
  </si>
  <si>
    <t>Mental &amp; behavioural disorder due to use of other stimulants, including caffeine: psychotic disorder</t>
  </si>
  <si>
    <t>F15.8</t>
  </si>
  <si>
    <t>Mental &amp; behavioural disorder due to use of other stimulants, including caffeine: other mental &amp; behavioural disorder</t>
  </si>
  <si>
    <t>F15.9</t>
  </si>
  <si>
    <t>Mental &amp; behavioural disorder due to use of other stimulants, including caffeine: unspecified mental &amp; behavioural disorder</t>
  </si>
  <si>
    <t>F16.0</t>
  </si>
  <si>
    <t>Mental &amp; behavioural disorder due to use hallucinogens: acute intoxication</t>
  </si>
  <si>
    <t>F16.2</t>
  </si>
  <si>
    <t>Mental &amp; behavioural disorder due to use hallucinogens: dependence syndrome</t>
  </si>
  <si>
    <t>F16.6</t>
  </si>
  <si>
    <t>Mental &amp; behavioural disorder due to use hallucinogens: amnesic syndrome</t>
  </si>
  <si>
    <t>F16.7</t>
  </si>
  <si>
    <t>Mental &amp; behavioural disorder due to use hallucinogens: residual &amp; late-onset psychotic disorder</t>
  </si>
  <si>
    <t>F16.8</t>
  </si>
  <si>
    <t>Mental &amp; behavioural disorder due to use hallucinogens: other mental &amp; behavioural disorder</t>
  </si>
  <si>
    <t>F16.9</t>
  </si>
  <si>
    <t>Mental &amp; behavioural disorder due to use hallucinogens: unspecified mental &amp; behavioural disorder</t>
  </si>
  <si>
    <t>F17.2</t>
  </si>
  <si>
    <t>Mental &amp; behavioural disorder due of tobacco: dependence syndrome</t>
  </si>
  <si>
    <t>F17.8</t>
  </si>
  <si>
    <t>Mental &amp; behavioural disorder due of tobacco: other mental &amp; behavioural disorder</t>
  </si>
  <si>
    <t>F18.0</t>
  </si>
  <si>
    <t>Mental &amp; behavioural disorder due of volatile solvents: acute intoxication</t>
  </si>
  <si>
    <t>F18.1</t>
  </si>
  <si>
    <t>Mental &amp; behavioural disorder due of volatile solvents: harmful use</t>
  </si>
  <si>
    <t>F18.9</t>
  </si>
  <si>
    <t>Mental &amp; behavioural disorder due of volatile solvents: unspecified mental &amp; behavioural disorder</t>
  </si>
  <si>
    <t>F19.0</t>
  </si>
  <si>
    <t>Mental &amp; behavioural disorder due to multiple drug use and use of other psychoactive substances: acute intoxication</t>
  </si>
  <si>
    <t>F19.1</t>
  </si>
  <si>
    <t>Mental &amp; behavioural disorder due to multiple drug use and use of other psychoactive substances: harmful use</t>
  </si>
  <si>
    <t>F19.2</t>
  </si>
  <si>
    <t>Mental &amp; behavioural disorder due to multiple drug use and use of other psychoactive substances: dependence syndrome</t>
  </si>
  <si>
    <t>2</t>
  </si>
  <si>
    <t>F19.3</t>
  </si>
  <si>
    <t>Mental &amp; behavioural disorder due to multiple drug use and use of other psychoactive substances: withdrawal state</t>
  </si>
  <si>
    <t>F19.4</t>
  </si>
  <si>
    <t>Mental &amp; behavioural disorder due to multiple drug use and use of other psychoactive substances: withdrawl state with delirium</t>
  </si>
  <si>
    <t>F19.5</t>
  </si>
  <si>
    <t>Mental &amp; behavioural disorder due to multiple drug use and use of other psychoactive substances: psychotic disorder</t>
  </si>
  <si>
    <t>F19.7</t>
  </si>
  <si>
    <t>Mental &amp; behavioural disorder due to multiple drug use and use of other psychoactive substances: residual &amp; late-onset psychotic disorder</t>
  </si>
  <si>
    <t>F19.8</t>
  </si>
  <si>
    <t>Mental &amp; behavioural disorder due to multiple drug use and use of other psychoactive substances: other mental &amp; behavioural disorder</t>
  </si>
  <si>
    <t>F19.9</t>
  </si>
  <si>
    <t>Mental &amp; behavioural disorder due to multiple drug use and use of other psychoactive substances: unspecified mental &amp; behavioural disorder</t>
  </si>
  <si>
    <t>03.72</t>
  </si>
  <si>
    <t>Spinal subarachnoid-ureteral shunt</t>
  </si>
  <si>
    <t>F20</t>
  </si>
  <si>
    <t>Schizophrenia</t>
  </si>
  <si>
    <t>F20.0</t>
  </si>
  <si>
    <t>Paranoid schizophrenia</t>
  </si>
  <si>
    <t>F20.00</t>
  </si>
  <si>
    <t>Paranoid schizophrenia, Continuous (IM)</t>
  </si>
  <si>
    <t>F20.01</t>
  </si>
  <si>
    <t>Paranoid schizophrenia, Episodic with progressive deficit (IM)</t>
  </si>
  <si>
    <t>F20.02</t>
  </si>
  <si>
    <t>Paranoid schizophrenia, Episodic with stable deficit (IM)</t>
  </si>
  <si>
    <t>F20.03</t>
  </si>
  <si>
    <t>Paranoid schizophrenia, Episodic remittent (IM)</t>
  </si>
  <si>
    <t>F20.04</t>
  </si>
  <si>
    <t>Paranoid schizophrenia, Incomplete remission (IM)</t>
  </si>
  <si>
    <t>F20.05</t>
  </si>
  <si>
    <t>Paranoid schizophrenia, Complete remission (IM)</t>
  </si>
  <si>
    <t>F20.08</t>
  </si>
  <si>
    <t>Paranoid schizophrenia, Other (IM)</t>
  </si>
  <si>
    <t>F20.09</t>
  </si>
  <si>
    <t>Paranoid schizophrenia, Period of observation less than one year (IM)</t>
  </si>
  <si>
    <t>F20.1</t>
  </si>
  <si>
    <t>Hebephrenic schizophrenia</t>
  </si>
  <si>
    <t>F20.10</t>
  </si>
  <si>
    <t>Hebephrenic schizophrenia, Continuous (IM)</t>
  </si>
  <si>
    <t>F20.11</t>
  </si>
  <si>
    <t>Hebephrenic schizophrenia, Episodic with progressive deficit (IM)</t>
  </si>
  <si>
    <t>F20.12</t>
  </si>
  <si>
    <t>Hebephrenic schizophrenia, Episodic with stable deficit (IM)</t>
  </si>
  <si>
    <t>F20.13</t>
  </si>
  <si>
    <t>Hebephrenic schizophrenia, Episodic remittent (IM)</t>
  </si>
  <si>
    <t>F20.14</t>
  </si>
  <si>
    <t>Hebephrenic schizophrenia, Incomplete remission (IM)</t>
  </si>
  <si>
    <t>F20.15</t>
  </si>
  <si>
    <t>Hebephrenic schizophrenia, Complete remission (IM)</t>
  </si>
  <si>
    <t>F20.18</t>
  </si>
  <si>
    <t>Hebephrenic schizophrenia, Other (IM)</t>
  </si>
  <si>
    <t>F20.19</t>
  </si>
  <si>
    <t>Hebephrenic schizophrenia, Period of observation less than one year (IM)</t>
  </si>
  <si>
    <t>F20.2</t>
  </si>
  <si>
    <t>Catatonic schizophrenia</t>
  </si>
  <si>
    <t>F20.20</t>
  </si>
  <si>
    <t>Catatonic schizophrenia, Continuous (IM)</t>
  </si>
  <si>
    <t>F20.21</t>
  </si>
  <si>
    <t>Catatonic schizophrenia, Episodic with progressive deficit (IM)</t>
  </si>
  <si>
    <t>F20.22</t>
  </si>
  <si>
    <t>Catatonic schizophrenia, Episodic with stable deficit (IM)</t>
  </si>
  <si>
    <t>F20.23</t>
  </si>
  <si>
    <t>Catatonic schizophrenia, Episodic remittent (IM)</t>
  </si>
  <si>
    <t>F20.24</t>
  </si>
  <si>
    <t>Catatonic schizophrenia, Incomplete remission (IM)</t>
  </si>
  <si>
    <t>F20.28</t>
  </si>
  <si>
    <t>Catatonic schizophrenia, Other (IM)</t>
  </si>
  <si>
    <t>F20.29</t>
  </si>
  <si>
    <t>Catatonic schizophrenia, Period of observation less than one year (IM)</t>
  </si>
  <si>
    <t>F20.3</t>
  </si>
  <si>
    <t>Undifferentiated schizophrenia</t>
  </si>
  <si>
    <t>F20.30</t>
  </si>
  <si>
    <t>Undifferentiated schizophrenia, Continuous (IM)</t>
  </si>
  <si>
    <t>F20.31</t>
  </si>
  <si>
    <t>Undifferentiated schizophrenia, Episodic with progressive deficit (IM)</t>
  </si>
  <si>
    <t>F20.32</t>
  </si>
  <si>
    <t>Undifferentiated schizophrenia, Episodic with stable deficit (IM)</t>
  </si>
  <si>
    <t>F20.33</t>
  </si>
  <si>
    <t>Undifferentiated schizophrenia, Episodic remittent (IM)</t>
  </si>
  <si>
    <t>F20.34</t>
  </si>
  <si>
    <t>Undifferentiated schizophrenia, Incomplete remission (IM)</t>
  </si>
  <si>
    <t>F20.35</t>
  </si>
  <si>
    <t>Undifferentiated schizophrenia, Complete remission (IM)</t>
  </si>
  <si>
    <t>F20.38</t>
  </si>
  <si>
    <t>Undifferentiated schizophrenia, Other (IM)</t>
  </si>
  <si>
    <t>F20.39</t>
  </si>
  <si>
    <t>Undifferentiated schizophrenia, Period of observation less than one year (IM)</t>
  </si>
  <si>
    <t>F20.40</t>
  </si>
  <si>
    <t>Schizophrenia, Post-schizophrenic depression, Continuous (IM)</t>
  </si>
  <si>
    <t>F20.41</t>
  </si>
  <si>
    <t>Schizophrenia, Post-schizophrenic depression, Episodic with progressive deficit (IM)</t>
  </si>
  <si>
    <t>F20.42</t>
  </si>
  <si>
    <t>Schizophrenia, Post-schizophrenic depression, Episodic with stable deficit (IM)</t>
  </si>
  <si>
    <t>F20.43</t>
  </si>
  <si>
    <t>Schizophrenia, Post-schizophrenic depression, Episodic remittent (IM)</t>
  </si>
  <si>
    <t>F20.44</t>
  </si>
  <si>
    <t>Schizophrenia, Post-schizophrenic depression, Incomplete remission (IM)</t>
  </si>
  <si>
    <t>F20.45</t>
  </si>
  <si>
    <t>Schizophrenia, Post-schizophrenic depression, Complete remission (IM)</t>
  </si>
  <si>
    <t>F20.48</t>
  </si>
  <si>
    <t>Schizophrenia, Post-schizophrenic depression, Other (IM)</t>
  </si>
  <si>
    <t>F20.49</t>
  </si>
  <si>
    <t>Schizophrenia, Post-schizophrenic depression, Period of observation less than one year (IM)</t>
  </si>
  <si>
    <t>F20.5</t>
  </si>
  <si>
    <t>Residual schizophrenia</t>
  </si>
  <si>
    <t>F20.50</t>
  </si>
  <si>
    <t>Residual schizophrenia, Continuous (IM)</t>
  </si>
  <si>
    <t>F20.51</t>
  </si>
  <si>
    <t>Residual schizophrenia, Episodic with progressive deficit (IM)</t>
  </si>
  <si>
    <t>F20.52</t>
  </si>
  <si>
    <t>Residual schizophrenia, Episodic with stable deficit (IM)</t>
  </si>
  <si>
    <t>F20.53</t>
  </si>
  <si>
    <t>Residual schizophrenia, Episodic remittent (IM)</t>
  </si>
  <si>
    <t>F20.54</t>
  </si>
  <si>
    <t>Residual schizophrenia, Incomplete remission (IM)</t>
  </si>
  <si>
    <t>F20.55</t>
  </si>
  <si>
    <t>Residual schizophrenia, Complete remission (IM)</t>
  </si>
  <si>
    <t>F20.58</t>
  </si>
  <si>
    <t>Residual schizophrenia, Other (IM)</t>
  </si>
  <si>
    <t>F20.59</t>
  </si>
  <si>
    <t>Residual schizophrenia, Period of observation less than one year (IM)</t>
  </si>
  <si>
    <t>F20.6</t>
  </si>
  <si>
    <t>Simple schizophrenia</t>
  </si>
  <si>
    <t>F20.60</t>
  </si>
  <si>
    <t>Simple schizophrenia, Continuous (IM)</t>
  </si>
  <si>
    <t>F20.61</t>
  </si>
  <si>
    <t>Simple schizophrenia, Episodic with progressive deficit (IM)</t>
  </si>
  <si>
    <t>F20.62</t>
  </si>
  <si>
    <t>Simple schizophrenia, Episodic with stable deficit (IM)</t>
  </si>
  <si>
    <t>F20.63</t>
  </si>
  <si>
    <t>Simple schizophrenia, Episodic remittent (IM)</t>
  </si>
  <si>
    <t>F20.64</t>
  </si>
  <si>
    <t>Simple schizophrenia, Incomplete remission (IM)</t>
  </si>
  <si>
    <t>F20.65</t>
  </si>
  <si>
    <t>Simple schizophrenia, Complete remission (IM)</t>
  </si>
  <si>
    <t>F20.68</t>
  </si>
  <si>
    <t>Simple schizophrenia, Other (IM)</t>
  </si>
  <si>
    <t>07.01</t>
  </si>
  <si>
    <t>F20.69</t>
  </si>
  <si>
    <t>Unilateral exploration of adrenal field</t>
  </si>
  <si>
    <t>Simple schizophrenia, Period of observation less than one year (IM)</t>
  </si>
  <si>
    <t>F20.8</t>
  </si>
  <si>
    <t>Other schizophrenia</t>
  </si>
  <si>
    <t>F20.80</t>
  </si>
  <si>
    <t>Other schizophrenia, Continuous (IM)</t>
  </si>
  <si>
    <t>F20.81</t>
  </si>
  <si>
    <t>Other schizophrenia, Episodic with progressive deficit (IM)</t>
  </si>
  <si>
    <t>F20.82</t>
  </si>
  <si>
    <t>Other schizophrenia, Episodic with stable deficit (IM)</t>
  </si>
  <si>
    <t>07.19</t>
  </si>
  <si>
    <t>Other diagnostic procedures on adrenal glands, pituitary gland, pineal gland, and thymus</t>
  </si>
  <si>
    <t>F20.83</t>
  </si>
  <si>
    <t>Other schizophrenia, Episodic remittent (IM)</t>
  </si>
  <si>
    <t>F20.84</t>
  </si>
  <si>
    <t>Other schizophrenia, Incomplete remission (IM)</t>
  </si>
  <si>
    <t>F20.85</t>
  </si>
  <si>
    <t>Other schizophrenia, Complete remission (IM)</t>
  </si>
  <si>
    <t>F20.88</t>
  </si>
  <si>
    <t>Other schizophrenia, Other (IM)</t>
  </si>
  <si>
    <t>F20.89</t>
  </si>
  <si>
    <t>Other schizophrenia, Period of observation less than one year (IM)</t>
  </si>
  <si>
    <t>F20.9</t>
  </si>
  <si>
    <t>07.52</t>
  </si>
  <si>
    <t>Schizophrenia, unspecified</t>
  </si>
  <si>
    <t>Incision of pineal gland</t>
  </si>
  <si>
    <t>F20.90</t>
  </si>
  <si>
    <t>Schizophrenia, unspecified, Continuous (IM)</t>
  </si>
  <si>
    <t>F20.91</t>
  </si>
  <si>
    <t>Schizophrenia, unspecified, Episodic with progressive deficit (IM)</t>
  </si>
  <si>
    <t>F20.92</t>
  </si>
  <si>
    <t>Schizophrenia, unspecified, Episodic with stable deficit (IM)</t>
  </si>
  <si>
    <t>F20.93</t>
  </si>
  <si>
    <t>Schizophrenia, unspecified, Episodic remittent (IM)</t>
  </si>
  <si>
    <t>F20.94</t>
  </si>
  <si>
    <t>Schizophrenia, unspecified, Incomplete remission (IM)</t>
  </si>
  <si>
    <t>F20.95</t>
  </si>
  <si>
    <t>Schizophrenia, unspecified, Complete remission (IM)</t>
  </si>
  <si>
    <t>F20.98</t>
  </si>
  <si>
    <t>Schizophrenia, unspecified, Other (IM)</t>
  </si>
  <si>
    <t>07.91</t>
  </si>
  <si>
    <t>Exploration of thymus field</t>
  </si>
  <si>
    <t>F20.99</t>
  </si>
  <si>
    <t>Schizophrenia, unspecified, Period of observation less than one year (IM)</t>
  </si>
  <si>
    <t>07.93</t>
  </si>
  <si>
    <t>Repair of thymus</t>
  </si>
  <si>
    <t>F21</t>
  </si>
  <si>
    <t>Schizotypal disorder</t>
  </si>
  <si>
    <t>07.95</t>
  </si>
  <si>
    <t>Thoracoscopic incision of thymus</t>
  </si>
  <si>
    <t>07.98</t>
  </si>
  <si>
    <t>Other and unspecified thoracoscopic operations on thymus</t>
  </si>
  <si>
    <t>F22.0</t>
  </si>
  <si>
    <t>Delusional disorder</t>
  </si>
  <si>
    <t>F22.8</t>
  </si>
  <si>
    <t>Other persistent delusional disorders</t>
  </si>
  <si>
    <t>F22.9</t>
  </si>
  <si>
    <t>Persistent delusional disorder, unspecified</t>
  </si>
  <si>
    <t>F23</t>
  </si>
  <si>
    <t>Acute and transient psychotic disorders</t>
  </si>
  <si>
    <t>F23.0</t>
  </si>
  <si>
    <t>Acute polymorphic psychot disorder without symptoms of schizophrenia</t>
  </si>
  <si>
    <t>F23.1</t>
  </si>
  <si>
    <t>Acute polymorphic psychot disorder with symptoms of schizophrenia</t>
  </si>
  <si>
    <t>F23.2</t>
  </si>
  <si>
    <t>Acute schizophrenia-like psychotic disorder</t>
  </si>
  <si>
    <t>F23.3</t>
  </si>
  <si>
    <t>Other acute predominantly delusional psychotic disorders</t>
  </si>
  <si>
    <t>F23.8</t>
  </si>
  <si>
    <t>Other acute and transient psychotic disorders</t>
  </si>
  <si>
    <t>F23.9</t>
  </si>
  <si>
    <t>Acute and transient psychotic disorder, unspecified</t>
  </si>
  <si>
    <t>F24</t>
  </si>
  <si>
    <t>Induced delusional disorder</t>
  </si>
  <si>
    <t>F25</t>
  </si>
  <si>
    <t>Schizoaffective disorders</t>
  </si>
  <si>
    <t>F25.0</t>
  </si>
  <si>
    <t>Schizoaffective disorder, manic type</t>
  </si>
  <si>
    <t>F25.1</t>
  </si>
  <si>
    <t>Schizoaffective disorder, depressive type</t>
  </si>
  <si>
    <t>F25.2</t>
  </si>
  <si>
    <t>Schizoaffective disorder, mixed type</t>
  </si>
  <si>
    <t>F25.8</t>
  </si>
  <si>
    <t>Other schizoaffective disorders</t>
  </si>
  <si>
    <t>F25.9</t>
  </si>
  <si>
    <t>Schizoaffective disorder, unspecified</t>
  </si>
  <si>
    <t>F28</t>
  </si>
  <si>
    <t>Other nonorganic psychotic disorders</t>
  </si>
  <si>
    <t>F29</t>
  </si>
  <si>
    <t>Unspecified nonorganic psychosis</t>
  </si>
  <si>
    <t>F30</t>
  </si>
  <si>
    <t>Manic episode</t>
  </si>
  <si>
    <t>F30.0</t>
  </si>
  <si>
    <t>Hypomania</t>
  </si>
  <si>
    <t>F30.1</t>
  </si>
  <si>
    <t>Mania without psychotic symptoms</t>
  </si>
  <si>
    <t>F30.2</t>
  </si>
  <si>
    <t>Mania with psychotic symptoms</t>
  </si>
  <si>
    <t>08.92</t>
  </si>
  <si>
    <t>F30.8</t>
  </si>
  <si>
    <t>Cryosurgical epilation of eyelid</t>
  </si>
  <si>
    <t>Other manic episodes</t>
  </si>
  <si>
    <t>F30.9</t>
  </si>
  <si>
    <t>Manic episode, unspecified</t>
  </si>
  <si>
    <t>F31</t>
  </si>
  <si>
    <t>Bipolar affective disorder</t>
  </si>
  <si>
    <t>F31.0</t>
  </si>
  <si>
    <t>Bipolar affective disorder, current episode hypomanic</t>
  </si>
  <si>
    <t>F31.1</t>
  </si>
  <si>
    <t>Bipolar affective disorder, current episode without psychotic symptoms</t>
  </si>
  <si>
    <t>F31.2</t>
  </si>
  <si>
    <t>Bipolar affective disorder, current episode manic with psychotic symptoms</t>
  </si>
  <si>
    <t>F31.3</t>
  </si>
  <si>
    <t>Bipolar affective disorder, current episode mild or moderate depression</t>
  </si>
  <si>
    <t>F31.30</t>
  </si>
  <si>
    <t>Bipolar affective disorder, Current episode mild or moderate depression, Without somatic symptoms (IM)</t>
  </si>
  <si>
    <t>F31.31</t>
  </si>
  <si>
    <t>Bipolar affective disorder, Current episode mild or moderate depression, With somatic symptoms (IM)</t>
  </si>
  <si>
    <t>F31.4</t>
  </si>
  <si>
    <t>Bipolar affective disorder, current episode severe depression without psychotic symptoms</t>
  </si>
  <si>
    <t>F31.5</t>
  </si>
  <si>
    <t>Bipolar affective disorder, current episode severe depression with psychotic symptoms</t>
  </si>
  <si>
    <t>F31.6</t>
  </si>
  <si>
    <t>Bipolar affective disorder, current episode mixed</t>
  </si>
  <si>
    <t>F31.7</t>
  </si>
  <si>
    <t>Bipolar affective disorder, currently in remission</t>
  </si>
  <si>
    <t>F31.8</t>
  </si>
  <si>
    <t>Other bipolar affective disorders</t>
  </si>
  <si>
    <t>F31.9</t>
  </si>
  <si>
    <t>Bipolar affective disorder, unspecified</t>
  </si>
  <si>
    <t>F32</t>
  </si>
  <si>
    <t>Depressive episode</t>
  </si>
  <si>
    <t>F32.0</t>
  </si>
  <si>
    <t>Mild depressive episode</t>
  </si>
  <si>
    <t>F32.00</t>
  </si>
  <si>
    <t>Mild depressive episode, Without somatic symptoms (IM)</t>
  </si>
  <si>
    <t>F32.01</t>
  </si>
  <si>
    <t>Mild depressive episode, With somatic symptoms (IM)</t>
  </si>
  <si>
    <t>F32.1</t>
  </si>
  <si>
    <t>Moderate depressive episode</t>
  </si>
  <si>
    <t>F32.10</t>
  </si>
  <si>
    <t>Moderate depressive episode, Without somatic symptoms (IM)</t>
  </si>
  <si>
    <t>F32.11</t>
  </si>
  <si>
    <t>Moderate depressive episode, With somatic symptoms (IM)</t>
  </si>
  <si>
    <t>F32.2</t>
  </si>
  <si>
    <t>Severe depressive episode without psychotic symptoms</t>
  </si>
  <si>
    <t>F32.3</t>
  </si>
  <si>
    <t>Severe depressive episode with psychotic symptoms</t>
  </si>
  <si>
    <t>F32.30</t>
  </si>
  <si>
    <t>Severe depressive episode with psychotic symptoms, With mood-congruent psychotic symptoms (IM)</t>
  </si>
  <si>
    <t>F32.31</t>
  </si>
  <si>
    <t>Severe depressive episode with psychotic symptoms, With mood-incongruent psychotic symptoms (IM)</t>
  </si>
  <si>
    <t>F32.8</t>
  </si>
  <si>
    <t>Other depressive episodes</t>
  </si>
  <si>
    <t>F32.9</t>
  </si>
  <si>
    <t>Depressive episode, unspecified</t>
  </si>
  <si>
    <t>F33</t>
  </si>
  <si>
    <t>Recurrent depressive disorder</t>
  </si>
  <si>
    <t>F33.0</t>
  </si>
  <si>
    <t>Recurrent depressive disorder, current episode mild</t>
  </si>
  <si>
    <t>11.76</t>
  </si>
  <si>
    <t>Epikeratophakia</t>
  </si>
  <si>
    <t>F33.00</t>
  </si>
  <si>
    <t>Recurrent depressive disorder, current episode mild, Without somatic symptoms (IM)</t>
  </si>
  <si>
    <t>F33.01</t>
  </si>
  <si>
    <t>Recurrent depressive disorder, current episode mild, With somatic symptoms (IM)</t>
  </si>
  <si>
    <t>F33.1</t>
  </si>
  <si>
    <t>Recurrent depressive disorder, current episode moderate</t>
  </si>
  <si>
    <t>F33.10</t>
  </si>
  <si>
    <t>Recurrent depressive disorder, current episode moderate, Without somatic symptoms (IM)</t>
  </si>
  <si>
    <t>F33.11</t>
  </si>
  <si>
    <t>Recurrent depressive disorder, current episode moderate, With somatic symptoms (IM)</t>
  </si>
  <si>
    <t>F33.2</t>
  </si>
  <si>
    <t>Recurrent depress disorder current episode severe without symptoms</t>
  </si>
  <si>
    <t>F33.3</t>
  </si>
  <si>
    <t>Recurrent depress disorder current episode severe with psyc symp</t>
  </si>
  <si>
    <t>F33.30</t>
  </si>
  <si>
    <t>Recurrent depressive disorder, current episode severe with psychotic symptoms, With mood-congruent psychotic symtoms (IM)</t>
  </si>
  <si>
    <t>F33.31</t>
  </si>
  <si>
    <t>Recurrent depressive disorder, current episode severe with psychotic symptoms, With mood-incongruent psychotic symtoms (IM)</t>
  </si>
  <si>
    <t>F33.4</t>
  </si>
  <si>
    <t>Recurrent depressive disorder, currently in remission</t>
  </si>
  <si>
    <t>F33.8</t>
  </si>
  <si>
    <t>Other recurrent depressive disorders</t>
  </si>
  <si>
    <t>F33.9</t>
  </si>
  <si>
    <t>Recurrent depressive disorder, unspecified</t>
  </si>
  <si>
    <t>F34.0</t>
  </si>
  <si>
    <t>Cyclothymia</t>
  </si>
  <si>
    <t>F34.1</t>
  </si>
  <si>
    <t>Dysthymia</t>
  </si>
  <si>
    <t>F34.8</t>
  </si>
  <si>
    <t>Other persistent mood [affective] disorders</t>
  </si>
  <si>
    <t>F34.9</t>
  </si>
  <si>
    <t>Persistent mood [affective] disorder, unspecified</t>
  </si>
  <si>
    <t>F38.0</t>
  </si>
  <si>
    <t>Other single mood [affective] disorders</t>
  </si>
  <si>
    <t>F38.1</t>
  </si>
  <si>
    <t>Other recurrent mood [affective] disorders</t>
  </si>
  <si>
    <t>F38.8</t>
  </si>
  <si>
    <t>Other specified mood [affective] disorders</t>
  </si>
  <si>
    <t>F39</t>
  </si>
  <si>
    <t>Unspecified mood [affective] disorder</t>
  </si>
  <si>
    <t>F40</t>
  </si>
  <si>
    <t>Phobic anxiety disorders</t>
  </si>
  <si>
    <t>F40.0</t>
  </si>
  <si>
    <t>Agoraphobia</t>
  </si>
  <si>
    <t>F40.00</t>
  </si>
  <si>
    <t>Agoraphobia, Without panic disorder (IM)</t>
  </si>
  <si>
    <t>F40.01</t>
  </si>
  <si>
    <t>Agoraphobia, With panic disorder (IM)</t>
  </si>
  <si>
    <t>F40.1</t>
  </si>
  <si>
    <t>Social phobias</t>
  </si>
  <si>
    <t>F40.2</t>
  </si>
  <si>
    <t>Specific (isolated) phobias</t>
  </si>
  <si>
    <t>F40.8</t>
  </si>
  <si>
    <t>Other phobic anxiety disorders</t>
  </si>
  <si>
    <t>F40.9</t>
  </si>
  <si>
    <t>Phobic anxiety disorder, unspecified</t>
  </si>
  <si>
    <t>F41</t>
  </si>
  <si>
    <t>Other anxiety disorders</t>
  </si>
  <si>
    <t>F41.0</t>
  </si>
  <si>
    <t>Panic disorder [episodic paroxysmal anxiety]</t>
  </si>
  <si>
    <t>F41.1</t>
  </si>
  <si>
    <t>Generalized anxiety disorder</t>
  </si>
  <si>
    <t>F41.2</t>
  </si>
  <si>
    <t>Mixed anxiety and depressive disorder</t>
  </si>
  <si>
    <t>F41.3</t>
  </si>
  <si>
    <t>Other mixed anxiety disorders</t>
  </si>
  <si>
    <t>F41.8</t>
  </si>
  <si>
    <t>Other specified anxiety disorders</t>
  </si>
  <si>
    <t>F41.9</t>
  </si>
  <si>
    <t>Anxiety disorder, unspecified</t>
  </si>
  <si>
    <t>F42.0</t>
  </si>
  <si>
    <t>Predominantly obsessional thoughts or ruminations</t>
  </si>
  <si>
    <t>F42.1</t>
  </si>
  <si>
    <t>Predominantly compulsive acts [obsessional rituals]</t>
  </si>
  <si>
    <t>F42.2</t>
  </si>
  <si>
    <t>Mixed obsessional thoughts and acts</t>
  </si>
  <si>
    <t>F42.8</t>
  </si>
  <si>
    <t>Other obsessive-compulsive disorders</t>
  </si>
  <si>
    <t>F42.9</t>
  </si>
  <si>
    <t>Obsessive-compulsive disorder, unspecified</t>
  </si>
  <si>
    <t>F43.0</t>
  </si>
  <si>
    <t>Acute stress reaction</t>
  </si>
  <si>
    <t>F43.1</t>
  </si>
  <si>
    <t>Post-traumatic stress disorder</t>
  </si>
  <si>
    <t>F43.2</t>
  </si>
  <si>
    <t>Adjustment disorders</t>
  </si>
  <si>
    <t>F43.20</t>
  </si>
  <si>
    <t>Brief depressive reaction (IM)</t>
  </si>
  <si>
    <t>F43.21</t>
  </si>
  <si>
    <t>Adjustment disorders, Prolonged depressive reaction (IM)</t>
  </si>
  <si>
    <t>F43.22</t>
  </si>
  <si>
    <t>Mixed anxiety and depressive reaction (IM)</t>
  </si>
  <si>
    <t>F43.23</t>
  </si>
  <si>
    <t>Adjustment disorders, With predominant disturbance of other emotions (IM)</t>
  </si>
  <si>
    <t>F43.24</t>
  </si>
  <si>
    <t>Adjustment disorders, With predominant disturbance of conduct (IM)</t>
  </si>
  <si>
    <t>F43.25</t>
  </si>
  <si>
    <t>Adjustment disorders, With mixed disturbance of emotions and conduct (IM)</t>
  </si>
  <si>
    <t>F43.28</t>
  </si>
  <si>
    <t>Adjustment disorders, With other specified predominant symptoms (IM)</t>
  </si>
  <si>
    <t>F43.8</t>
  </si>
  <si>
    <t>Other reactions to severe stress</t>
  </si>
  <si>
    <t>F43.9</t>
  </si>
  <si>
    <t>Reaction to severe stress, unspecified</t>
  </si>
  <si>
    <t>F44.0</t>
  </si>
  <si>
    <t>Dissociative amnesia</t>
  </si>
  <si>
    <t>F44.1</t>
  </si>
  <si>
    <t>Dissociative fugue</t>
  </si>
  <si>
    <t>F44.2</t>
  </si>
  <si>
    <t>Dissociative stupor</t>
  </si>
  <si>
    <t>F44.3</t>
  </si>
  <si>
    <t>Trance and possession disorders</t>
  </si>
  <si>
    <t>F44.4</t>
  </si>
  <si>
    <t>Dissociative motor disorders</t>
  </si>
  <si>
    <t>F44.5</t>
  </si>
  <si>
    <t>Dissociative convulsions</t>
  </si>
  <si>
    <t>F44.6</t>
  </si>
  <si>
    <t>Dissociative anaesthesia and sensory loss</t>
  </si>
  <si>
    <t>F44.7</t>
  </si>
  <si>
    <t>Mixed dissociative [conversion] disorders</t>
  </si>
  <si>
    <t>F44.8</t>
  </si>
  <si>
    <t>Other dissociative [conversion] disorders</t>
  </si>
  <si>
    <t>F44.80</t>
  </si>
  <si>
    <t>Ganser 's syndrome (IM)</t>
  </si>
  <si>
    <t>F44.81</t>
  </si>
  <si>
    <t>Multiple personality disorder (IM)</t>
  </si>
  <si>
    <t>F44.82</t>
  </si>
  <si>
    <t>Transient dissociate [conversion] disorders occurring in childhood and adolescence (IM)</t>
  </si>
  <si>
    <t>F44.88</t>
  </si>
  <si>
    <t>Other specified dissociative [conversion] disorders (IM)</t>
  </si>
  <si>
    <t>F44.9</t>
  </si>
  <si>
    <t>Dissociative [conversion] disorder, unspecified</t>
  </si>
  <si>
    <t>F45.0</t>
  </si>
  <si>
    <t>Somatization disorder</t>
  </si>
  <si>
    <t>F45.1</t>
  </si>
  <si>
    <t>Undifferentiated somatoform disorder</t>
  </si>
  <si>
    <t>F45.2</t>
  </si>
  <si>
    <t>Hypochondriacal disorder</t>
  </si>
  <si>
    <t>F45.3</t>
  </si>
  <si>
    <t>Somatoform autonomic dysfunction</t>
  </si>
  <si>
    <t>F45.30</t>
  </si>
  <si>
    <t>Somatoform autonomic dysfunction, Heart and cardiovascular system (IM)</t>
  </si>
  <si>
    <t>F45.31</t>
  </si>
  <si>
    <t>Somatoform autonomic dysfunction, Upper gastrointestinal tract (IM)</t>
  </si>
  <si>
    <t>F45.32</t>
  </si>
  <si>
    <t>Somatoform autonomic dysfunction, Lower gastrointestinal tract (IM)</t>
  </si>
  <si>
    <t>F45.33</t>
  </si>
  <si>
    <t>Somatoform autonomic dysfunction, Respiratory system (IM)</t>
  </si>
  <si>
    <t>F45.38</t>
  </si>
  <si>
    <t>Somatoform autonomic dysfunction, Other organ or system (IM)</t>
  </si>
  <si>
    <t>F45.39</t>
  </si>
  <si>
    <t>Somatoform autonomic dysfunction, unspecified organ or system (IM)</t>
  </si>
  <si>
    <t>F45.4</t>
  </si>
  <si>
    <t>Persistent somatoform pain disorder</t>
  </si>
  <si>
    <t>F45.8</t>
  </si>
  <si>
    <t>Other somatoform disorders</t>
  </si>
  <si>
    <t>F45.80</t>
  </si>
  <si>
    <t>Other somatoform disorders: Dysphagia (psychogenic), including globus hystericus (IM)</t>
  </si>
  <si>
    <t>F45.81</t>
  </si>
  <si>
    <t>Other somatoform disorders: Torticollis (psychogenic) (IM)</t>
  </si>
  <si>
    <t>F45.88</t>
  </si>
  <si>
    <t>Other somatoform disorders: Other somatoform disorders (IM)</t>
  </si>
  <si>
    <t>F45.9</t>
  </si>
  <si>
    <t>Somatoform disorder, unspecified</t>
  </si>
  <si>
    <t>F48.0</t>
  </si>
  <si>
    <t>Neurasthenia</t>
  </si>
  <si>
    <t>F48.1</t>
  </si>
  <si>
    <t>Depersonalization-derealization syndrome</t>
  </si>
  <si>
    <t>F48.8</t>
  </si>
  <si>
    <t>Other specified neurotic disorders</t>
  </si>
  <si>
    <t>F48.9</t>
  </si>
  <si>
    <t>Neurotic disorder, unspecified</t>
  </si>
  <si>
    <t>F50.0</t>
  </si>
  <si>
    <t>Anorexia nervosa</t>
  </si>
  <si>
    <t>F50.1</t>
  </si>
  <si>
    <t>Atypical anorexia nervosa</t>
  </si>
  <si>
    <t>F50.2</t>
  </si>
  <si>
    <t>Bulimia nervosa</t>
  </si>
  <si>
    <t>F50.5</t>
  </si>
  <si>
    <t>Vomiting associated with other psychological disturbances</t>
  </si>
  <si>
    <t>F50.8</t>
  </si>
  <si>
    <t>Other eating disorders</t>
  </si>
  <si>
    <t>F50.9</t>
  </si>
  <si>
    <t>Eating disorder, unspecified</t>
  </si>
  <si>
    <t>F51.0</t>
  </si>
  <si>
    <t>Nonorganic insomnia</t>
  </si>
  <si>
    <t>F51.1</t>
  </si>
  <si>
    <t>Nonorganic hypersomnia</t>
  </si>
  <si>
    <t>F51.2</t>
  </si>
  <si>
    <t>Nonorganic disorder of the sleep-wake schedule</t>
  </si>
  <si>
    <t>F51.3</t>
  </si>
  <si>
    <t>Sleepwalking [somnambulism]</t>
  </si>
  <si>
    <t>F51.4</t>
  </si>
  <si>
    <t>Sleep terrors [night terrors]</t>
  </si>
  <si>
    <t>F51.5</t>
  </si>
  <si>
    <t>Nightmares</t>
  </si>
  <si>
    <t>F51.8</t>
  </si>
  <si>
    <t>Other nonorganic sleep disorders</t>
  </si>
  <si>
    <t>F51.9</t>
  </si>
  <si>
    <t>Nonorganic sleep disorder, unspecified</t>
  </si>
  <si>
    <t>F52.2</t>
  </si>
  <si>
    <t>Failure of genital response</t>
  </si>
  <si>
    <t>F52.5</t>
  </si>
  <si>
    <t>Nonorganic vaginismus</t>
  </si>
  <si>
    <t>F52.7</t>
  </si>
  <si>
    <t>Excessive sexual drive</t>
  </si>
  <si>
    <t>F52.9</t>
  </si>
  <si>
    <t>Unspecified sexual dysfunction not caused by organic disorder or disease</t>
  </si>
  <si>
    <t>F53.0</t>
  </si>
  <si>
    <t>Mild mental and behavioural disorder associated with the puerperium NEC</t>
  </si>
  <si>
    <t>F53.1</t>
  </si>
  <si>
    <t>Severe mental and behavioural disorder associated with puerperium NEC</t>
  </si>
  <si>
    <t>F53.8</t>
  </si>
  <si>
    <t>Other mental and behavioural disorder associated with the puerperium NEC</t>
  </si>
  <si>
    <t>F53.9</t>
  </si>
  <si>
    <t>Puerperal mental disorder, unspecified</t>
  </si>
  <si>
    <t>F54</t>
  </si>
  <si>
    <t>Psychological and behavioural factor associated with disord or disease Classified elsewhere</t>
  </si>
  <si>
    <t>F55</t>
  </si>
  <si>
    <t>Abuse of non-dependence-producing substances</t>
  </si>
  <si>
    <t>F59</t>
  </si>
  <si>
    <t>Unspecified behavaviural syndrome associated with physiological disturbances and physical factor</t>
  </si>
  <si>
    <t>F60</t>
  </si>
  <si>
    <t>Specific personality disorders</t>
  </si>
  <si>
    <t>F60.0</t>
  </si>
  <si>
    <t>Paranoid personality disorder</t>
  </si>
  <si>
    <t>F60.1</t>
  </si>
  <si>
    <t>Schizoid personality disorder</t>
  </si>
  <si>
    <t>F60.2</t>
  </si>
  <si>
    <t>Dissocial personality disorder</t>
  </si>
  <si>
    <t>F60.3</t>
  </si>
  <si>
    <t>Emotionally unstable personality disorder</t>
  </si>
  <si>
    <t>F60.30</t>
  </si>
  <si>
    <t>Emotionally unstable personality disorder, Impulsive type (IM)</t>
  </si>
  <si>
    <t>F60.31</t>
  </si>
  <si>
    <t>Emotioally unstable personality disorder, Borderline type (IM)</t>
  </si>
  <si>
    <t>F60.38</t>
  </si>
  <si>
    <t>Other emotionally unstable personality disorder (IM)</t>
  </si>
  <si>
    <t>F60.39</t>
  </si>
  <si>
    <t>Emotionally unstable personality disorder, unspecified (IM)</t>
  </si>
  <si>
    <t>F60.4</t>
  </si>
  <si>
    <t>17.52</t>
  </si>
  <si>
    <t>Histrionic personality disorder</t>
  </si>
  <si>
    <t>Implantation or replacement of cardiac contractility modulation [CCM] rechargeable pulse generator only</t>
  </si>
  <si>
    <t>F60.5</t>
  </si>
  <si>
    <t>Anankastic personality disorder</t>
  </si>
  <si>
    <t>F60.6</t>
  </si>
  <si>
    <t>Anxious [avoidant] personality disorder</t>
  </si>
  <si>
    <t>F60.7</t>
  </si>
  <si>
    <t>Dependent personality disorder</t>
  </si>
  <si>
    <t>F60.8</t>
  </si>
  <si>
    <t>Other specific personality disorders</t>
  </si>
  <si>
    <t>F60.9</t>
  </si>
  <si>
    <t>Personality disorder, unspecified</t>
  </si>
  <si>
    <t>F61</t>
  </si>
  <si>
    <t>Mixed and other personality disorders</t>
  </si>
  <si>
    <t>F61.0</t>
  </si>
  <si>
    <t>Mixed personality disorders</t>
  </si>
  <si>
    <t>F62.0</t>
  </si>
  <si>
    <t>Enduring personality change after catastrophic experience</t>
  </si>
  <si>
    <t>F62.9</t>
  </si>
  <si>
    <t>Enduring personality change, unspecified</t>
  </si>
  <si>
    <t>F63.0</t>
  </si>
  <si>
    <t>Pathological gambling</t>
  </si>
  <si>
    <t>F63.1</t>
  </si>
  <si>
    <t>Pathological fire-setting [pyromania]</t>
  </si>
  <si>
    <t>F63.2</t>
  </si>
  <si>
    <t>Pathological stealing [kleptomania]</t>
  </si>
  <si>
    <t>F63.3</t>
  </si>
  <si>
    <t>Trichotillomania</t>
  </si>
  <si>
    <t>F63.8</t>
  </si>
  <si>
    <t>Other habit and impulse disorders</t>
  </si>
  <si>
    <t>19.21</t>
  </si>
  <si>
    <t>Revision of stapedectomy with incus replacement</t>
  </si>
  <si>
    <t>F63.9</t>
  </si>
  <si>
    <t>Habit and impulse disorder, unspecified</t>
  </si>
  <si>
    <t>F64.0</t>
  </si>
  <si>
    <t>Transsexualism</t>
  </si>
  <si>
    <t>F64.1</t>
  </si>
  <si>
    <t>Dual-role transvestism</t>
  </si>
  <si>
    <t>F64.8</t>
  </si>
  <si>
    <t>Other gender identity disorders</t>
  </si>
  <si>
    <t>F64.9</t>
  </si>
  <si>
    <t>Gender identity disorder, unspecified</t>
  </si>
  <si>
    <t>F65.2</t>
  </si>
  <si>
    <t>Exhibitionism</t>
  </si>
  <si>
    <t>F65.4</t>
  </si>
  <si>
    <t>Paedophilia</t>
  </si>
  <si>
    <t>F65.8</t>
  </si>
  <si>
    <t>Other disorders of sexual preference</t>
  </si>
  <si>
    <t>F66.0</t>
  </si>
  <si>
    <t>Sexual maturation disorder</t>
  </si>
  <si>
    <t>F66.1</t>
  </si>
  <si>
    <t>Egodystonic sexual orientation</t>
  </si>
  <si>
    <t>F66.2</t>
  </si>
  <si>
    <t>Sexual relationship disorder</t>
  </si>
  <si>
    <t>F66.8</t>
  </si>
  <si>
    <t>Other psychosexual development disorders</t>
  </si>
  <si>
    <t>F66.9</t>
  </si>
  <si>
    <t>Psychosexual development disorder, unspecified</t>
  </si>
  <si>
    <t>F68.1</t>
  </si>
  <si>
    <t>Intentional production/feigning of symptoms/disabilities either physical/psychological [factititous disorder)</t>
  </si>
  <si>
    <t>F68.8</t>
  </si>
  <si>
    <t>Other specified disorders of adult personality and behaviour</t>
  </si>
  <si>
    <t>F69</t>
  </si>
  <si>
    <t>Unspecified disorder of adult personality and behaviour</t>
  </si>
  <si>
    <t>F70</t>
  </si>
  <si>
    <t>Mild mental retardation</t>
  </si>
  <si>
    <t>F70.0</t>
  </si>
  <si>
    <t>Mild mental retardation: with statement no or minimal, impairment of behaviour</t>
  </si>
  <si>
    <t>F70.1</t>
  </si>
  <si>
    <t>Mild mental retardation: significant impairment behaviour requiring attentiom / treatment</t>
  </si>
  <si>
    <t>F70.8</t>
  </si>
  <si>
    <t>Mild mental retardation: other impairments of behaviour</t>
  </si>
  <si>
    <t>20.71</t>
  </si>
  <si>
    <t>Endolymphatic shunt</t>
  </si>
  <si>
    <t>F70.9</t>
  </si>
  <si>
    <t>Mild mental retardation: without mention of impairment behaviour</t>
  </si>
  <si>
    <t>F71</t>
  </si>
  <si>
    <t>Moderate mental retardation</t>
  </si>
  <si>
    <t>F71.0</t>
  </si>
  <si>
    <t>Mod mental retardation: with statement no or minimal, impairment of behaviour</t>
  </si>
  <si>
    <t>F71.1</t>
  </si>
  <si>
    <t>Mod mental retardation: significant impairment behaviour requiring attentiom / treatment</t>
  </si>
  <si>
    <t>F71.8</t>
  </si>
  <si>
    <t>Mod mental retardation: other impairments of behaviour</t>
  </si>
  <si>
    <t>F71.9</t>
  </si>
  <si>
    <t>Mod mental retardation: without mention of impairment behaviour</t>
  </si>
  <si>
    <t>F72</t>
  </si>
  <si>
    <t>Severe mental retardation</t>
  </si>
  <si>
    <t>F72.0</t>
  </si>
  <si>
    <t>Severe mental retardation: with statement no or minimal, impairment of behaviour</t>
  </si>
  <si>
    <t>F72.1</t>
  </si>
  <si>
    <t>Severe mental retardation: significant impairment behaviour requiring attentiom / treatment</t>
  </si>
  <si>
    <t>F72.8</t>
  </si>
  <si>
    <t>Severe mental retardation: other impairments of behaviour</t>
  </si>
  <si>
    <t>F72.9</t>
  </si>
  <si>
    <t>Severe mental retardation: without mention of impairment behaviour</t>
  </si>
  <si>
    <t>F73.0</t>
  </si>
  <si>
    <t>Profound mental retardation: with statement no or minimal, impairment of behaviour</t>
  </si>
  <si>
    <t>F73.1</t>
  </si>
  <si>
    <t>Profound mental retardation: significant impairment behaviour requiring attentiom / treatment</t>
  </si>
  <si>
    <t>F73.8</t>
  </si>
  <si>
    <t>Profound mental retardation: other impairments of behaviour</t>
  </si>
  <si>
    <t>F73.9</t>
  </si>
  <si>
    <t>Profound mental retardation: without mention of impairment behaviour</t>
  </si>
  <si>
    <t>F78</t>
  </si>
  <si>
    <t>Other mental retardation</t>
  </si>
  <si>
    <t>F78.0</t>
  </si>
  <si>
    <t>other mental retardation: with statement no or minimal, impairment of behaviour</t>
  </si>
  <si>
    <t>F78.1</t>
  </si>
  <si>
    <t>other mental retardation: significant impairment behaviour requiring attentiom / treatment</t>
  </si>
  <si>
    <t>F78.8</t>
  </si>
  <si>
    <t>other mental retardation: other impairments of behaviour</t>
  </si>
  <si>
    <t>F78.9</t>
  </si>
  <si>
    <t>other mental retardation: without mention of impairment behaviour</t>
  </si>
  <si>
    <t>F79</t>
  </si>
  <si>
    <t>Unspecified mental retardation</t>
  </si>
  <si>
    <t>F79.0</t>
  </si>
  <si>
    <t>Unspecified mental retardation: with statement no or minimal, impairment of behaviour</t>
  </si>
  <si>
    <t>F79.1</t>
  </si>
  <si>
    <t>Unspecified mental retardation: significant impairment behaviour requiring attentiom / treatment</t>
  </si>
  <si>
    <t>F79.8</t>
  </si>
  <si>
    <t>Unspecified mental retardation: other impairments of behaviour</t>
  </si>
  <si>
    <t>F79.9</t>
  </si>
  <si>
    <t>Unspecified mental retardation: without mention of impairment behaviour</t>
  </si>
  <si>
    <t>F80</t>
  </si>
  <si>
    <t>Specific developmental disorders of speech and language</t>
  </si>
  <si>
    <t>F80.0</t>
  </si>
  <si>
    <t>Specific speech articulation disorder</t>
  </si>
  <si>
    <t>F80.1</t>
  </si>
  <si>
    <t>Expressive language disorder</t>
  </si>
  <si>
    <t>F80.2</t>
  </si>
  <si>
    <t>Receptive language disorder</t>
  </si>
  <si>
    <t>F80.3</t>
  </si>
  <si>
    <t>Acquired aphasia with epilepsy [landau-kleffner]</t>
  </si>
  <si>
    <t>F80.8</t>
  </si>
  <si>
    <t>Other developmental disorders of speech and language</t>
  </si>
  <si>
    <t>F80.9</t>
  </si>
  <si>
    <t>Developmental disorder of speech and language, unspecified</t>
  </si>
  <si>
    <t>F81.0</t>
  </si>
  <si>
    <t>Specific reading disorder</t>
  </si>
  <si>
    <t>F81.3</t>
  </si>
  <si>
    <t>Mixed disorder of scholastic skills</t>
  </si>
  <si>
    <t>F81.8</t>
  </si>
  <si>
    <t>Other developmental disorders of scholastic skills</t>
  </si>
  <si>
    <t>F81.9</t>
  </si>
  <si>
    <t>Developmental disorder of scholastic skills, unspecified</t>
  </si>
  <si>
    <t>F82</t>
  </si>
  <si>
    <t>Specific developmental disorder of motor function</t>
  </si>
  <si>
    <t>F83</t>
  </si>
  <si>
    <t>Mixed specific developmental disorders</t>
  </si>
  <si>
    <t>F84.0</t>
  </si>
  <si>
    <t>Childhood autism</t>
  </si>
  <si>
    <t>F84.1</t>
  </si>
  <si>
    <t>Atypical autism</t>
  </si>
  <si>
    <t>F84.2</t>
  </si>
  <si>
    <t>Rett's syndrome</t>
  </si>
  <si>
    <t>F84.3</t>
  </si>
  <si>
    <t>Other childhood disintegrative disorder</t>
  </si>
  <si>
    <t>F84.4</t>
  </si>
  <si>
    <t>Overactive disorder associated with mental retardation and stereotype movements</t>
  </si>
  <si>
    <t>F84.5</t>
  </si>
  <si>
    <t>Asperger's syndrome</t>
  </si>
  <si>
    <t>F84.8</t>
  </si>
  <si>
    <t>Other pervasive developmental disorders</t>
  </si>
  <si>
    <t>F84.9</t>
  </si>
  <si>
    <t>Pervasive developmental disorder, unspecified</t>
  </si>
  <si>
    <t>F88</t>
  </si>
  <si>
    <t>Other disorders of psychological development</t>
  </si>
  <si>
    <t>F89</t>
  </si>
  <si>
    <t>Unspecified disorder of psychological development</t>
  </si>
  <si>
    <t>F90.0</t>
  </si>
  <si>
    <t>Disturbance of activity and attention</t>
  </si>
  <si>
    <t>F90.1</t>
  </si>
  <si>
    <t>Hyperkinetic conduct disorder</t>
  </si>
  <si>
    <t>F90.8</t>
  </si>
  <si>
    <t>Other hyperkinetic disorders</t>
  </si>
  <si>
    <t>F90.9</t>
  </si>
  <si>
    <t>Hyperkinetic disorder, unspecified</t>
  </si>
  <si>
    <t>F91</t>
  </si>
  <si>
    <t>Conduct disorders</t>
  </si>
  <si>
    <t>F91.0</t>
  </si>
  <si>
    <t>Conduct disorder confined to the family context</t>
  </si>
  <si>
    <t>F91.1</t>
  </si>
  <si>
    <t>Unsocialized conduct disorder</t>
  </si>
  <si>
    <t>F91.2</t>
  </si>
  <si>
    <t>Socialized conduct disorder</t>
  </si>
  <si>
    <t>F91.3</t>
  </si>
  <si>
    <t>Oppositional defiant disorder</t>
  </si>
  <si>
    <t>F91.8</t>
  </si>
  <si>
    <t>Other conduct disorders</t>
  </si>
  <si>
    <t>F91.9</t>
  </si>
  <si>
    <t>Conduct disorder, unspecified</t>
  </si>
  <si>
    <t>F92.0</t>
  </si>
  <si>
    <t>Depressive conduct disorder</t>
  </si>
  <si>
    <t>F92.8</t>
  </si>
  <si>
    <t>Other mixed disorders of conduct and emotions</t>
  </si>
  <si>
    <t>F92.9</t>
  </si>
  <si>
    <t>Mixed disorder of conduct and emotions, unspecified</t>
  </si>
  <si>
    <t>F93.0</t>
  </si>
  <si>
    <t>Separation anxiety disorder of childhood</t>
  </si>
  <si>
    <t>F93.1</t>
  </si>
  <si>
    <t>Phobic anxiety disorder of childhood</t>
  </si>
  <si>
    <t>F93.2</t>
  </si>
  <si>
    <t>Social anxiety disorder of childhood</t>
  </si>
  <si>
    <t>F93.3</t>
  </si>
  <si>
    <t>Sibling rivalry disorder</t>
  </si>
  <si>
    <t>F93.8</t>
  </si>
  <si>
    <t>Other childhood emotional disorders</t>
  </si>
  <si>
    <t>F93.9</t>
  </si>
  <si>
    <t>Childhood emotional disorder, unspecified</t>
  </si>
  <si>
    <t>F94.0</t>
  </si>
  <si>
    <t>Elective mutism</t>
  </si>
  <si>
    <t>F94.1</t>
  </si>
  <si>
    <t>Reactive attachment disorder of childhood</t>
  </si>
  <si>
    <t>F94.8</t>
  </si>
  <si>
    <t>Other childhood disorders of social functioning</t>
  </si>
  <si>
    <t>F95.0</t>
  </si>
  <si>
    <t>Transient tic disorder</t>
  </si>
  <si>
    <t>F95.1</t>
  </si>
  <si>
    <t>Chronic motor or vocal tic disorder</t>
  </si>
  <si>
    <t>F95.2</t>
  </si>
  <si>
    <t>Combined vocal multiple motor tic disorder [de la tourette]</t>
  </si>
  <si>
    <t>F95.8</t>
  </si>
  <si>
    <t>Other tic disorders</t>
  </si>
  <si>
    <t>F95.9</t>
  </si>
  <si>
    <t>Tic disorder, unspecified</t>
  </si>
  <si>
    <t>F98.0</t>
  </si>
  <si>
    <t>Nonorganic enuresis</t>
  </si>
  <si>
    <t>F98.1</t>
  </si>
  <si>
    <t>Nonorganic encopresis</t>
  </si>
  <si>
    <t>F98.2</t>
  </si>
  <si>
    <t>Feeding disorder of infancy and childhood</t>
  </si>
  <si>
    <t>F98.3</t>
  </si>
  <si>
    <t>Pica of infancy and childhood</t>
  </si>
  <si>
    <t>F98.4</t>
  </si>
  <si>
    <t>Stereotyped movement disorders</t>
  </si>
  <si>
    <t>F98.5</t>
  </si>
  <si>
    <t>Stuttering [stammering]</t>
  </si>
  <si>
    <t>F98.8</t>
  </si>
  <si>
    <t>Other behavioral and emotional disorder onset usually ocurring childhood adolescence</t>
  </si>
  <si>
    <t>F98.9</t>
  </si>
  <si>
    <t>Unspecified behavioral and emotional disorder onset usually ocurring childhood adolescence</t>
  </si>
  <si>
    <t>F99</t>
  </si>
  <si>
    <t>Mental disorder, not otherwise specified</t>
  </si>
  <si>
    <t>G00</t>
  </si>
  <si>
    <t>Bacterial meningitis, not elsewhere classified</t>
  </si>
  <si>
    <t>G00.0</t>
  </si>
  <si>
    <t>Haemophilus meningitis</t>
  </si>
  <si>
    <t>G00.1</t>
  </si>
  <si>
    <t>Pneumococcal meningitis</t>
  </si>
  <si>
    <t>G00.2</t>
  </si>
  <si>
    <t>Streptococcal meningitis</t>
  </si>
  <si>
    <t>G00.3</t>
  </si>
  <si>
    <t>Staphylococcal meningitis</t>
  </si>
  <si>
    <t>G00.8</t>
  </si>
  <si>
    <t>Other bacterial meningitis</t>
  </si>
  <si>
    <t>G00.9</t>
  </si>
  <si>
    <t>Bacterial meningitis, unspecified</t>
  </si>
  <si>
    <t>G01</t>
  </si>
  <si>
    <t>Meningitis in bacterial diseases classified elsewhere</t>
  </si>
  <si>
    <t>G02</t>
  </si>
  <si>
    <t>Meningitis in other infectious and parasitic diseases classified elsewhere</t>
  </si>
  <si>
    <t>G02.0</t>
  </si>
  <si>
    <t>Meningitis in viral diseases classified elsewhere</t>
  </si>
  <si>
    <t>G02.1</t>
  </si>
  <si>
    <t>Meningitis in mycoses</t>
  </si>
  <si>
    <t>G02.8</t>
  </si>
  <si>
    <t>Meningitis in other spec infectious and parasitic dis ec</t>
  </si>
  <si>
    <t>G03.0</t>
  </si>
  <si>
    <t>Nonpyogenic meningitis</t>
  </si>
  <si>
    <t>G03.1</t>
  </si>
  <si>
    <t>Chronic meningitis</t>
  </si>
  <si>
    <t>G03.8</t>
  </si>
  <si>
    <t>Meningitis due to other specified causes</t>
  </si>
  <si>
    <t>G03.9</t>
  </si>
  <si>
    <t>Meningitis, unspecified</t>
  </si>
  <si>
    <t>G04</t>
  </si>
  <si>
    <t>Encephalitis, myelitis and encephalomyelitis</t>
  </si>
  <si>
    <t>G04.0</t>
  </si>
  <si>
    <t>Acute disseminated encephalitis</t>
  </si>
  <si>
    <t>G04.1</t>
  </si>
  <si>
    <t>Tropical spastic paraplegia</t>
  </si>
  <si>
    <t>G04.2</t>
  </si>
  <si>
    <t>Bacterial meningoencephalitis and meningomyelitis nec</t>
  </si>
  <si>
    <t>G04.3</t>
  </si>
  <si>
    <t>Viral transverse myelitis, unspecified (IM)</t>
  </si>
  <si>
    <t>G04.8</t>
  </si>
  <si>
    <t>Other encephalitis, myelitis and encephalomyelitis</t>
  </si>
  <si>
    <t>G04.81</t>
  </si>
  <si>
    <t>Autoimmune encephalitis (IM)</t>
  </si>
  <si>
    <t>G04.9</t>
  </si>
  <si>
    <t>Encephalitis, myelitis and encephalomyelitis, unspecified</t>
  </si>
  <si>
    <t>G05.0</t>
  </si>
  <si>
    <t>Encephalitis, myelitis &amp; encephalomyelitis in bacterial disease classified elsewhere</t>
  </si>
  <si>
    <t>G05.1</t>
  </si>
  <si>
    <t>Encephalitis, myelitis &amp; encephalomyelitis in viral disease classified elsewhere</t>
  </si>
  <si>
    <t>G05.2</t>
  </si>
  <si>
    <t>Encephalitis myelitis encphlomyelitis infectious and parasitic disease classified elsewhere</t>
  </si>
  <si>
    <t>G05.8</t>
  </si>
  <si>
    <t>Encephalitis, myelitis &amp; encephalomyelitis in other disease classified elsewhere</t>
  </si>
  <si>
    <t>G06.0</t>
  </si>
  <si>
    <t>Intracranial abscess and granuloma</t>
  </si>
  <si>
    <t>G06.1</t>
  </si>
  <si>
    <t>Intraspinal abscess and granuloma</t>
  </si>
  <si>
    <t>G06.2</t>
  </si>
  <si>
    <t>Extradural and subdural abscess, unspecified</t>
  </si>
  <si>
    <t>G07</t>
  </si>
  <si>
    <t>Intracranial and intraspinal abscess and granuloma disease classified elsewhere</t>
  </si>
  <si>
    <t>G08</t>
  </si>
  <si>
    <t>Intracranial and intraspinal phlebitis and thrombophlebitis</t>
  </si>
  <si>
    <t>G09</t>
  </si>
  <si>
    <t>Sequelae of inflammatory diseases of central nervous system</t>
  </si>
  <si>
    <t>G10</t>
  </si>
  <si>
    <t>Huntington's disease</t>
  </si>
  <si>
    <t>G11.1</t>
  </si>
  <si>
    <t>Early-onset cerebellar ataxia</t>
  </si>
  <si>
    <t>G11.2</t>
  </si>
  <si>
    <t>Late-onset cerebellar ataxia</t>
  </si>
  <si>
    <t>G11.3</t>
  </si>
  <si>
    <t>Cerebellar ataxia with defective dna repair</t>
  </si>
  <si>
    <t>G11.4</t>
  </si>
  <si>
    <t>Hereditary spastic paraplegia</t>
  </si>
  <si>
    <t>G11.8</t>
  </si>
  <si>
    <t>Other hereditary ataxias</t>
  </si>
  <si>
    <t>G11.9</t>
  </si>
  <si>
    <t>Hereditary ataxia, unspecified</t>
  </si>
  <si>
    <t>G12.0</t>
  </si>
  <si>
    <t>Infantile spinal muscular atrophy, type i [werdnig-hoffman]</t>
  </si>
  <si>
    <t>G12.1</t>
  </si>
  <si>
    <t>Other inherited spinal muscular atrophy</t>
  </si>
  <si>
    <t>G12.2</t>
  </si>
  <si>
    <t>Motor neuron disease</t>
  </si>
  <si>
    <t>G12.8</t>
  </si>
  <si>
    <t>Other spinal muscular atrophies and related syndromes</t>
  </si>
  <si>
    <t>G12.9</t>
  </si>
  <si>
    <t>Spinal muscular atrophy, unspecified</t>
  </si>
  <si>
    <t>G13.0</t>
  </si>
  <si>
    <t>Paraneoplastic neuromyopathy and neuropathy</t>
  </si>
  <si>
    <t>G13.1</t>
  </si>
  <si>
    <t>Other systemic atrophy primarily affect central nervous system neoplastic disease</t>
  </si>
  <si>
    <t>G13.2</t>
  </si>
  <si>
    <t>Systemic atrophy primarily affecting central nervous system in myxoedema</t>
  </si>
  <si>
    <t>G14</t>
  </si>
  <si>
    <t>Postpolio syndrome</t>
  </si>
  <si>
    <t>G20</t>
  </si>
  <si>
    <t>Parkinson's disease</t>
  </si>
  <si>
    <t>G21.0</t>
  </si>
  <si>
    <t>Malignant neuroleptic syndrome</t>
  </si>
  <si>
    <t>G21.1</t>
  </si>
  <si>
    <t>Other drug-induced secondary parkinsonism</t>
  </si>
  <si>
    <t>G21.2</t>
  </si>
  <si>
    <t>Secondary parkinsonism due to other external agents</t>
  </si>
  <si>
    <t>G21.4</t>
  </si>
  <si>
    <t>Vascular parkinsonism</t>
  </si>
  <si>
    <t>G21.8</t>
  </si>
  <si>
    <t>Other secondary parkinsonism</t>
  </si>
  <si>
    <t>G21.9</t>
  </si>
  <si>
    <t>Secondary parkinsonism, unspecified</t>
  </si>
  <si>
    <t>G22</t>
  </si>
  <si>
    <t>Parkinsonism in diseases classified elsewhere</t>
  </si>
  <si>
    <t>G23.1</t>
  </si>
  <si>
    <t>Progressive supranuclear ophthalmoplegia</t>
  </si>
  <si>
    <t>G23.2</t>
  </si>
  <si>
    <t>Striatonigral degeneration</t>
  </si>
  <si>
    <t>G23.8</t>
  </si>
  <si>
    <t>Other specified degenerative diseases of basal ganglia</t>
  </si>
  <si>
    <t>G23.9</t>
  </si>
  <si>
    <t>Degenerative disease of basal ganglia, unspecified</t>
  </si>
  <si>
    <t>G24</t>
  </si>
  <si>
    <t>Dystonia</t>
  </si>
  <si>
    <t>G24.0</t>
  </si>
  <si>
    <t>Drug-induced dystonia</t>
  </si>
  <si>
    <t>G24.1</t>
  </si>
  <si>
    <t>Idiopathic familial dystonia</t>
  </si>
  <si>
    <t>G24.2</t>
  </si>
  <si>
    <t>Idiopathic nonfamilial dystonia</t>
  </si>
  <si>
    <t>G24.3</t>
  </si>
  <si>
    <t>Spasmodic torticollis</t>
  </si>
  <si>
    <t>G24.4</t>
  </si>
  <si>
    <t>Idiopathic orofacial dystonia</t>
  </si>
  <si>
    <t>G24.5</t>
  </si>
  <si>
    <t>Blepharospasm</t>
  </si>
  <si>
    <t>G24.8</t>
  </si>
  <si>
    <t>Other dystonia</t>
  </si>
  <si>
    <t>G24.9</t>
  </si>
  <si>
    <t>Dystonia, unspecified</t>
  </si>
  <si>
    <t>G25</t>
  </si>
  <si>
    <t>Other extrapyramidal and movement disorders</t>
  </si>
  <si>
    <t>G25.0</t>
  </si>
  <si>
    <t>Essential tremor</t>
  </si>
  <si>
    <t>G25.1</t>
  </si>
  <si>
    <t>Drug-induced tremor</t>
  </si>
  <si>
    <t>G25.2</t>
  </si>
  <si>
    <t>Other specified forms of tremor</t>
  </si>
  <si>
    <t>G25.3</t>
  </si>
  <si>
    <t>Myoclonus</t>
  </si>
  <si>
    <t>G25.4</t>
  </si>
  <si>
    <t>Drug-induced chorea</t>
  </si>
  <si>
    <t>G25.5</t>
  </si>
  <si>
    <t>Other chorea</t>
  </si>
  <si>
    <t>G25.6</t>
  </si>
  <si>
    <t>Drug-induced tics and other tics of organic origin</t>
  </si>
  <si>
    <t>G25.8</t>
  </si>
  <si>
    <t>Other specified extrapyramidal and movement disorders</t>
  </si>
  <si>
    <t>G25.9</t>
  </si>
  <si>
    <t>Extrapyramidal and movement disorder, unspecified</t>
  </si>
  <si>
    <t>G26</t>
  </si>
  <si>
    <t>Extrapyramidal and movement disorders in disease classified elsewhere</t>
  </si>
  <si>
    <t>G30</t>
  </si>
  <si>
    <t>Alzheimer disease</t>
  </si>
  <si>
    <t>G30.0</t>
  </si>
  <si>
    <t>Alzheimer's disease with early onset</t>
  </si>
  <si>
    <t>G30.1</t>
  </si>
  <si>
    <t>Alzheimer's disease with late onset</t>
  </si>
  <si>
    <t>G30.8</t>
  </si>
  <si>
    <t>Other alzheimer's disease</t>
  </si>
  <si>
    <t>G30.9</t>
  </si>
  <si>
    <t>Alzheimer's disease, unspecified</t>
  </si>
  <si>
    <t>G31.0</t>
  </si>
  <si>
    <t>Circumscribed brain atrophy</t>
  </si>
  <si>
    <t>G31.1</t>
  </si>
  <si>
    <t>Senile degeneration of brain, not elsewhere classified</t>
  </si>
  <si>
    <t>G31.2</t>
  </si>
  <si>
    <t>Degeneration of nervous system due to alcohol</t>
  </si>
  <si>
    <t>G31.8</t>
  </si>
  <si>
    <t>Other specified degenerative diseases of nervous system</t>
  </si>
  <si>
    <t>G31.9</t>
  </si>
  <si>
    <t>Degenerative disease of nervous system, unspecified</t>
  </si>
  <si>
    <t>G32.0</t>
  </si>
  <si>
    <t>Subacute combined degeneration of spinal cord in dis ec</t>
  </si>
  <si>
    <t>G32.8</t>
  </si>
  <si>
    <t>Other spec degenerative disorders of nervous system dis ec</t>
  </si>
  <si>
    <t>G35</t>
  </si>
  <si>
    <t>Multiple sclerosis</t>
  </si>
  <si>
    <t>G36</t>
  </si>
  <si>
    <t>Other acute disseminated demyelination</t>
  </si>
  <si>
    <t>G36.0</t>
  </si>
  <si>
    <t>Neuromyelitis optica [devic]</t>
  </si>
  <si>
    <t>G36.8</t>
  </si>
  <si>
    <t>Other specified acute disseminated demyelination</t>
  </si>
  <si>
    <t>G36.9</t>
  </si>
  <si>
    <t>Acute disseminated demyelination, unspecified</t>
  </si>
  <si>
    <t>G37.0</t>
  </si>
  <si>
    <t>Diffuse sclerosis</t>
  </si>
  <si>
    <t>G37.2</t>
  </si>
  <si>
    <t>Central pontine myelinolysis</t>
  </si>
  <si>
    <t>G37.3</t>
  </si>
  <si>
    <t>Acute transverse myelitis in demyelinating disease of cns</t>
  </si>
  <si>
    <t>G37.4</t>
  </si>
  <si>
    <t>Subacute necrotizing myelitis</t>
  </si>
  <si>
    <t>G37.5</t>
  </si>
  <si>
    <t>Concentric sclerosis [bal-]</t>
  </si>
  <si>
    <t>G37.8</t>
  </si>
  <si>
    <t>Other spec demyelinating diseases of central nervous system</t>
  </si>
  <si>
    <t>G37.9</t>
  </si>
  <si>
    <t>Demyelinating disease of central nervous system, unspecified</t>
  </si>
  <si>
    <t>G40</t>
  </si>
  <si>
    <t>Epilepsy</t>
  </si>
  <si>
    <t>G40.0</t>
  </si>
  <si>
    <t>Localization-related(focal)(partial)idiopathic epilepsy / epileptic syndromes seizures localized onset</t>
  </si>
  <si>
    <t>G40.1</t>
  </si>
  <si>
    <t>Localization-related(focal)(partial)idiopathic epilepsy / epileptic syndromes with simple partial seizures</t>
  </si>
  <si>
    <t>G40.2</t>
  </si>
  <si>
    <t>Localization-related(focal)(partial)idiopathic epilepsy / epileptic syndromes with complex partial seizures</t>
  </si>
  <si>
    <t>G40.3</t>
  </si>
  <si>
    <t>Generalized idiopathic epilepsy and epileptic syndromes</t>
  </si>
  <si>
    <t>G40.4</t>
  </si>
  <si>
    <t>Other generalized epilepsy and epileptic syndromes</t>
  </si>
  <si>
    <t>G40.5</t>
  </si>
  <si>
    <t>Special epileptic syndromes</t>
  </si>
  <si>
    <t>G40.6</t>
  </si>
  <si>
    <t>Grand mal seizures, unspecified (with or without petit mal)</t>
  </si>
  <si>
    <t>G40.7</t>
  </si>
  <si>
    <t>Petit mal, unspecified, without grand mal seizures</t>
  </si>
  <si>
    <t>G40.8</t>
  </si>
  <si>
    <t>Other epilepsy</t>
  </si>
  <si>
    <t>G40.9</t>
  </si>
  <si>
    <t>Epilepsy, unspecified</t>
  </si>
  <si>
    <t>G41</t>
  </si>
  <si>
    <t>Status epilepticus</t>
  </si>
  <si>
    <t>G41.0</t>
  </si>
  <si>
    <t>Grand mal status epilepticus</t>
  </si>
  <si>
    <t>G41.1</t>
  </si>
  <si>
    <t>Petit mal status epilepticus</t>
  </si>
  <si>
    <t>G41.2</t>
  </si>
  <si>
    <t>Complex partial status epilepticus</t>
  </si>
  <si>
    <t>G41.8</t>
  </si>
  <si>
    <t>Other status epilepticus</t>
  </si>
  <si>
    <t>G41.9</t>
  </si>
  <si>
    <t>Status epilepticus, unspecified</t>
  </si>
  <si>
    <t>G43</t>
  </si>
  <si>
    <t>Migraine</t>
  </si>
  <si>
    <t>G43.0</t>
  </si>
  <si>
    <t>Migraine without aura [common migraine]</t>
  </si>
  <si>
    <t>G43.1</t>
  </si>
  <si>
    <t>Migraine with aura [classical migraine]</t>
  </si>
  <si>
    <t>G43.2</t>
  </si>
  <si>
    <t>Status migrainosus</t>
  </si>
  <si>
    <t>G43.3</t>
  </si>
  <si>
    <t>Complicated migraine</t>
  </si>
  <si>
    <t>G43.8</t>
  </si>
  <si>
    <t>Other migraine</t>
  </si>
  <si>
    <t>G43.9</t>
  </si>
  <si>
    <t>Migraine, unspecified</t>
  </si>
  <si>
    <t>G44</t>
  </si>
  <si>
    <t>Other headache syndromes</t>
  </si>
  <si>
    <t>G44.0</t>
  </si>
  <si>
    <t>Cluster headache syndrome</t>
  </si>
  <si>
    <t>G44.1</t>
  </si>
  <si>
    <t>Vascular headache, not elsewhere classified</t>
  </si>
  <si>
    <t>G44.2</t>
  </si>
  <si>
    <t>Tension-type headache</t>
  </si>
  <si>
    <t>G44.3</t>
  </si>
  <si>
    <t>Chronic post-traumatic headache</t>
  </si>
  <si>
    <t>G44.4</t>
  </si>
  <si>
    <t>Drug-induced headache, not elsewhere classified</t>
  </si>
  <si>
    <t>G44.8</t>
  </si>
  <si>
    <t>Other specified headache syndromes</t>
  </si>
  <si>
    <t>G45</t>
  </si>
  <si>
    <t>Transient cerebral ischaemic attacks and related syndromes</t>
  </si>
  <si>
    <t>G45.0</t>
  </si>
  <si>
    <t>Vertebro-basilar artery syndrome</t>
  </si>
  <si>
    <t>G45.1</t>
  </si>
  <si>
    <t>Carotid artery syndrome (hemispheric)</t>
  </si>
  <si>
    <t>G45.2</t>
  </si>
  <si>
    <t>Multiple and bilateral precerebral artery syndromes</t>
  </si>
  <si>
    <t>G45.3</t>
  </si>
  <si>
    <t>Amaurosis fugax</t>
  </si>
  <si>
    <t>G45.4</t>
  </si>
  <si>
    <t>Transient global amnesia</t>
  </si>
  <si>
    <t>G45.8</t>
  </si>
  <si>
    <t>Other transient cerebral ischaemic attacks and related synd</t>
  </si>
  <si>
    <t>G45.9</t>
  </si>
  <si>
    <t>Transient cerebral ischaemic attack, unspecified</t>
  </si>
  <si>
    <t>G46</t>
  </si>
  <si>
    <t>Vascular syndromes of brain in cerebrovascular diseases</t>
  </si>
  <si>
    <t>G46.0</t>
  </si>
  <si>
    <t>Middle cerebral artery syndrome</t>
  </si>
  <si>
    <t>G46.1</t>
  </si>
  <si>
    <t>Anterior cerebral artery syndrome</t>
  </si>
  <si>
    <t>G46.2</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</si>
  <si>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</si>
  <si>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</si>
  <si>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</si>
  <si>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</si>
  <si>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</si>
  <si>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</si>
  <si>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</si>
  <si>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</si>
  <si>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</si>
  <si>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</si>
  <si>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</si>
  <si>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G46.8</t>
  </si>
  <si>
    <t>Other vascular syndromes of brain in cerebrovascular disease</t>
  </si>
  <si>
    <t>G47</t>
  </si>
  <si>
    <t>Sleep disorders</t>
  </si>
  <si>
    <t>G47.0</t>
  </si>
  <si>
    <t>Disorders of initiating and maintaining sleep [insomnias]</t>
  </si>
  <si>
    <t>G47.1</t>
  </si>
  <si>
    <t>Disorders of excessive somnolence [hypersomnias]</t>
  </si>
  <si>
    <t>G47.2</t>
  </si>
  <si>
    <t>Disorders of the sleep-wake schedule</t>
  </si>
  <si>
    <t>G47.3</t>
  </si>
  <si>
    <t>Sleep apnoea</t>
  </si>
  <si>
    <t>G47.31</t>
  </si>
  <si>
    <t>Central sleep anoea synddrome (IM)</t>
  </si>
  <si>
    <t>G47.32</t>
  </si>
  <si>
    <t>Obstructive sleep apnoea syndrome (IM)</t>
  </si>
  <si>
    <t>G47.4</t>
  </si>
  <si>
    <t>Narcolepsy and cataplexy</t>
  </si>
  <si>
    <t>G47.8</t>
  </si>
  <si>
    <t>Other sleep disorders</t>
  </si>
  <si>
    <t>G47.9</t>
  </si>
  <si>
    <t>Sleep disorder, unspecified</t>
  </si>
  <si>
    <t>33.50</t>
  </si>
  <si>
    <t>Lung Transplantation, not otherwise specified</t>
  </si>
  <si>
    <t>G50.0</t>
  </si>
  <si>
    <t>33.51</t>
  </si>
  <si>
    <t>Trigeminal neuralgia</t>
  </si>
  <si>
    <t>Unilateral lung transplantation</t>
  </si>
  <si>
    <t>G50.1</t>
  </si>
  <si>
    <t>Atypical facial pain</t>
  </si>
  <si>
    <t>33.6</t>
  </si>
  <si>
    <t>Combined heart-lung transplantation</t>
  </si>
  <si>
    <t>G50.8</t>
  </si>
  <si>
    <t>Other disorders of trigeminal nerve</t>
  </si>
  <si>
    <t>G50.9</t>
  </si>
  <si>
    <t>Disorder of trigeminal nerve, unspecified</t>
  </si>
  <si>
    <t>33.73</t>
  </si>
  <si>
    <t>Endoscopic insertion or replacement of bronchial valve(s), multiple lobes</t>
  </si>
  <si>
    <t>G51.0</t>
  </si>
  <si>
    <t>Bell's palsy</t>
  </si>
  <si>
    <t>G51.1</t>
  </si>
  <si>
    <t>Geniculate ganglionitis</t>
  </si>
  <si>
    <t>G51.3</t>
  </si>
  <si>
    <t>Clonic hemifacial spasm</t>
  </si>
  <si>
    <t>G51.4</t>
  </si>
  <si>
    <t>Facial myokymia</t>
  </si>
  <si>
    <t>G51.8</t>
  </si>
  <si>
    <t>Other disorders of facial nerve</t>
  </si>
  <si>
    <t>G51.9</t>
  </si>
  <si>
    <t>Disorder of facial nerve, unspecified</t>
  </si>
  <si>
    <t>G52</t>
  </si>
  <si>
    <t>Disorders of other cranial nerves</t>
  </si>
  <si>
    <t>G52.0</t>
  </si>
  <si>
    <t>Disorders of olfactory nerve</t>
  </si>
  <si>
    <t>G52.1</t>
  </si>
  <si>
    <t>Disorders of glossopharyngeal nerve</t>
  </si>
  <si>
    <t>G52.2</t>
  </si>
  <si>
    <t>Disorders of vagus nerve</t>
  </si>
  <si>
    <t>G52.3</t>
  </si>
  <si>
    <t>Disorders of hypoglossal nerve</t>
  </si>
  <si>
    <t>G52.7</t>
  </si>
  <si>
    <t>Disorders of multiple cranial nerves</t>
  </si>
  <si>
    <t>G52.8</t>
  </si>
  <si>
    <t>Disorders of other specified cranial nerves</t>
  </si>
  <si>
    <t>G52.9</t>
  </si>
  <si>
    <t>Cranial nerve disorder, unspecified</t>
  </si>
  <si>
    <t>G53</t>
  </si>
  <si>
    <t>Cranial nerve disorders in diseases classified elsewhere</t>
  </si>
  <si>
    <t>G53.0</t>
  </si>
  <si>
    <t>Postzoster neuralgia</t>
  </si>
  <si>
    <t>G53.1</t>
  </si>
  <si>
    <t>Multiple cranial nerve palsies in infectious &amp; parasit disease classified elsewhere</t>
  </si>
  <si>
    <t>G53.2</t>
  </si>
  <si>
    <t>Multiple cranial nerve palsies in sarcoidosis</t>
  </si>
  <si>
    <t>G53.3</t>
  </si>
  <si>
    <t>Multiple cranial nerve palsies in neoplastic disease</t>
  </si>
  <si>
    <t>G53.8</t>
  </si>
  <si>
    <t>Other cranial nerve disorders in other disease classified elsewhere</t>
  </si>
  <si>
    <t>G54.0</t>
  </si>
  <si>
    <t>Brachial plexus disorders</t>
  </si>
  <si>
    <t>G54.1</t>
  </si>
  <si>
    <t>Lumbosacral plexus disorders</t>
  </si>
  <si>
    <t>G54.2</t>
  </si>
  <si>
    <t>Cervical root disorders, not elsewhere classified</t>
  </si>
  <si>
    <t>G54.3</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</si>
  <si>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</si>
  <si>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</si>
  <si>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</si>
  <si>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</si>
  <si>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</si>
  <si>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</si>
  <si>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</si>
  <si>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</si>
  <si>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</si>
  <si>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G54.8</t>
  </si>
  <si>
    <t>Other nerve root and plexus disorders</t>
  </si>
  <si>
    <t>G54.9</t>
  </si>
  <si>
    <t>Nerve root and plexus disorder, unspecified</t>
  </si>
  <si>
    <t>G55</t>
  </si>
  <si>
    <t>Nerve root and plexus compressions in diseases classified elsewhere</t>
  </si>
  <si>
    <t>G55.0</t>
  </si>
  <si>
    <t>Nerve root and plexus compressions in neoplastic disease</t>
  </si>
  <si>
    <t>G55.1</t>
  </si>
  <si>
    <t>Nerve root and plexus compressions in intravert disc disord</t>
  </si>
  <si>
    <t>G55.2</t>
  </si>
  <si>
    <t>Nerve root and plexus compressions in spondylosis</t>
  </si>
  <si>
    <t>G55.3</t>
  </si>
  <si>
    <t>Nerve root and plexus compressions in oth dorsopathies</t>
  </si>
  <si>
    <t>G55.8</t>
  </si>
  <si>
    <t>Nerve root and plexus compressions in other disease classified elsewhere</t>
  </si>
  <si>
    <t>G56.0</t>
  </si>
  <si>
    <t>Carpal tunnel syndrome</t>
  </si>
  <si>
    <t>G56.1</t>
  </si>
  <si>
    <t>Other lesions of median nerve</t>
  </si>
  <si>
    <t>G56.2</t>
  </si>
  <si>
    <t>Lesion of ulnar nerve</t>
  </si>
  <si>
    <t>G56.3</t>
  </si>
  <si>
    <t>Lesion of radial nerve</t>
  </si>
  <si>
    <t>G56.4</t>
  </si>
  <si>
    <t>Causalgia</t>
  </si>
  <si>
    <t>G56.8</t>
  </si>
  <si>
    <t>35.31</t>
  </si>
  <si>
    <t>Operations on papillary muscle</t>
  </si>
  <si>
    <t>Other mononeuropathies of upper limb</t>
  </si>
  <si>
    <t>G56.9</t>
  </si>
  <si>
    <t>Mononeuropathy of upper limb, unspecified</t>
  </si>
  <si>
    <t>35.32</t>
  </si>
  <si>
    <t>Operations on chordae tendineae</t>
  </si>
  <si>
    <t>G57</t>
  </si>
  <si>
    <t>Mononeuropathies of lower limb</t>
  </si>
  <si>
    <t>G57.0</t>
  </si>
  <si>
    <t>Lesion of sciatic nerve</t>
  </si>
  <si>
    <t>G57.1</t>
  </si>
  <si>
    <t>Meralgia paraesthetica</t>
  </si>
  <si>
    <t>G57.2</t>
  </si>
  <si>
    <t>Lesion of femoral nerve</t>
  </si>
  <si>
    <t>G57.3</t>
  </si>
  <si>
    <t>Lesion of lateral popliteal nerve</t>
  </si>
  <si>
    <t>G57.4</t>
  </si>
  <si>
    <t>Lesion of medial popliteal nerve</t>
  </si>
  <si>
    <t>G57.5</t>
  </si>
  <si>
    <t>Tarsal tunnel syndrome</t>
  </si>
  <si>
    <t>G57.6</t>
  </si>
  <si>
    <t>Lesion of plantar nerve</t>
  </si>
  <si>
    <t>G57.8</t>
  </si>
  <si>
    <t>Other mononeuropathies of lower limb</t>
  </si>
  <si>
    <t>G57.9</t>
  </si>
  <si>
    <t>Mononeuropathy of lower limb, unspecified</t>
  </si>
  <si>
    <t>G58.0</t>
  </si>
  <si>
    <t>Intercostal neuropathy</t>
  </si>
  <si>
    <t>G58.7</t>
  </si>
  <si>
    <t>Mononeuritis multiplex</t>
  </si>
  <si>
    <t>G58.8</t>
  </si>
  <si>
    <t>Other specified mononeuropathies</t>
  </si>
  <si>
    <t>G58.9</t>
  </si>
  <si>
    <t>Mononeuropathy, unspecified</t>
  </si>
  <si>
    <t>G59.0</t>
  </si>
  <si>
    <t>Diabetic mononeuropathy</t>
  </si>
  <si>
    <t>G59.8</t>
  </si>
  <si>
    <t>Other mononeuropathies in diseases classified elsewhere</t>
  </si>
  <si>
    <t>G60.0</t>
  </si>
  <si>
    <t>Hereditary motor and sensory neuropathy</t>
  </si>
  <si>
    <t>G60.1</t>
  </si>
  <si>
    <t>Refsum's disease</t>
  </si>
  <si>
    <t>G60.2</t>
  </si>
  <si>
    <t>Neuropathy in association with hereditary ataxia</t>
  </si>
  <si>
    <t>G60.3</t>
  </si>
  <si>
    <t>Idiopathic progressive neuropathy</t>
  </si>
  <si>
    <t>G60.8</t>
  </si>
  <si>
    <t>Other hereditary and idiopathic neuropathies</t>
  </si>
  <si>
    <t>G60.9</t>
  </si>
  <si>
    <t>Hereditary and idiopathic neuropathy, unspecified</t>
  </si>
  <si>
    <t>G61</t>
  </si>
  <si>
    <t>Inflammatory polyneuropathy</t>
  </si>
  <si>
    <t>G61.0</t>
  </si>
  <si>
    <t>Guillain-barre syndrome</t>
  </si>
  <si>
    <t>G61.1</t>
  </si>
  <si>
    <t>Serum neuropathy</t>
  </si>
  <si>
    <t>G61.8</t>
  </si>
  <si>
    <t>Other inflammatory polyneuropathies</t>
  </si>
  <si>
    <t>G61.9</t>
  </si>
  <si>
    <t>Inflammatory polyneuropathy, unspecified</t>
  </si>
  <si>
    <t>G62</t>
  </si>
  <si>
    <t>Other polyneuropathies</t>
  </si>
  <si>
    <t>G62.0</t>
  </si>
  <si>
    <t>Drug-induced polyneuropathy</t>
  </si>
  <si>
    <t>G62.1</t>
  </si>
  <si>
    <t>Alcoholic polyneuropathy</t>
  </si>
  <si>
    <t>G62.2</t>
  </si>
  <si>
    <t>Polyneuropathy due to other toxic agents</t>
  </si>
  <si>
    <t>G62.8</t>
  </si>
  <si>
    <t>Other specified polyneuropathies</t>
  </si>
  <si>
    <t>G62.9</t>
  </si>
  <si>
    <t>Polyneuropathy, unspecified</t>
  </si>
  <si>
    <t>G63</t>
  </si>
  <si>
    <t>Polyneuropathy in diseases classified elsewhere</t>
  </si>
  <si>
    <t>G63.0</t>
  </si>
  <si>
    <t>Polyneuropathy in infectious and parasitic disease classified elsewhere</t>
  </si>
  <si>
    <t>G63.1</t>
  </si>
  <si>
    <t>Polyneuropathy in neoplastic disease</t>
  </si>
  <si>
    <t>G63.2</t>
  </si>
  <si>
    <t>Diabetic polyneuropathy</t>
  </si>
  <si>
    <t>G63.3</t>
  </si>
  <si>
    <t>Polyneuropathy in other endocrine and metabolic diseases</t>
  </si>
  <si>
    <t>G63.4</t>
  </si>
  <si>
    <t>Polyneuropathy in nutritional deficiency</t>
  </si>
  <si>
    <t>G63.5</t>
  </si>
  <si>
    <t>Polyneuropathy in systemic connective tissue disorders</t>
  </si>
  <si>
    <t>G63.6</t>
  </si>
  <si>
    <t>Polyneuropathy in other musculoskeletal disorders</t>
  </si>
  <si>
    <t>G63.8</t>
  </si>
  <si>
    <t>36.32</t>
  </si>
  <si>
    <t>Polyneuropathy in other diseases classified elsewhere</t>
  </si>
  <si>
    <t>Other transmyocardial revascularization</t>
  </si>
  <si>
    <t>36.33</t>
  </si>
  <si>
    <t>Endoscopic transmyocardial revascularization</t>
  </si>
  <si>
    <t>G64</t>
  </si>
  <si>
    <t>Other disorders of peripheral nervous system</t>
  </si>
  <si>
    <t>G70</t>
  </si>
  <si>
    <t>Myasthenia gravis and other myoneural disorders</t>
  </si>
  <si>
    <t>G70.0</t>
  </si>
  <si>
    <t>Myasthenia gravis</t>
  </si>
  <si>
    <t>G70.1</t>
  </si>
  <si>
    <t>Toxic myoneural disorders</t>
  </si>
  <si>
    <t>G70.8</t>
  </si>
  <si>
    <t>Other specified myoneural disorders</t>
  </si>
  <si>
    <t>G70.9</t>
  </si>
  <si>
    <t>Myoneural disorder, unspecified</t>
  </si>
  <si>
    <t>G71.0</t>
  </si>
  <si>
    <t>Muscular dystrophy</t>
  </si>
  <si>
    <t>G71.1</t>
  </si>
  <si>
    <t>Myotonic disorders</t>
  </si>
  <si>
    <t>G71.2</t>
  </si>
  <si>
    <t>Congenital myopathies</t>
  </si>
  <si>
    <t>G71.3</t>
  </si>
  <si>
    <t>Mitochondrial myopathy, not elsewhere classified</t>
  </si>
  <si>
    <t>G71.8</t>
  </si>
  <si>
    <t>Other primary disorders of muscles</t>
  </si>
  <si>
    <t>G71.9</t>
  </si>
  <si>
    <t>Primary disorder of muscle, unspecified</t>
  </si>
  <si>
    <t>G72.0</t>
  </si>
  <si>
    <t>Drug-induced myopathy</t>
  </si>
  <si>
    <t>G72.1</t>
  </si>
  <si>
    <t>Alcoholic myopathy</t>
  </si>
  <si>
    <t>G72.2</t>
  </si>
  <si>
    <t>Myopathy due to other toxic agents</t>
  </si>
  <si>
    <t>G72.3</t>
  </si>
  <si>
    <t>Periodic paralysis</t>
  </si>
  <si>
    <t>G72.4</t>
  </si>
  <si>
    <t>Inflammatory myopathy, not elsewhere classified</t>
  </si>
  <si>
    <t>G72.8</t>
  </si>
  <si>
    <t>Other specified myopathies</t>
  </si>
  <si>
    <t>G72.9</t>
  </si>
  <si>
    <t>Myopathy, unspecified</t>
  </si>
  <si>
    <t>G73.0</t>
  </si>
  <si>
    <t>Myasthenic syndromes in endocrine diseases</t>
  </si>
  <si>
    <t>37.51</t>
  </si>
  <si>
    <t>Heart transplantation</t>
  </si>
  <si>
    <t>G73.1</t>
  </si>
  <si>
    <t>Eaton-lambert syndrome</t>
  </si>
  <si>
    <t>37.52</t>
  </si>
  <si>
    <t>Implantation of total internal biventricular heart replacement system</t>
  </si>
  <si>
    <t>G73.2</t>
  </si>
  <si>
    <t>Other myasthenic syndromes in neoplastic disease</t>
  </si>
  <si>
    <t>37.53</t>
  </si>
  <si>
    <t>G73.3</t>
  </si>
  <si>
    <t>Replacement or repair of thoracic unit of (total) replacement heart system</t>
  </si>
  <si>
    <t>Myasthenic syndromes in other diseases classified elsewhere</t>
  </si>
  <si>
    <t>37.54</t>
  </si>
  <si>
    <t>Replacement or repair of other implantable component of (total) replacement heart system</t>
  </si>
  <si>
    <t>37.55</t>
  </si>
  <si>
    <t>G73.5</t>
  </si>
  <si>
    <t>Myopathy in endocrine diseases</t>
  </si>
  <si>
    <t>G73.7</t>
  </si>
  <si>
    <t>Myopathy in other diseases classified elsewhere</t>
  </si>
  <si>
    <t>Removal of internal biventricular heart replacement system</t>
  </si>
  <si>
    <t>G80</t>
  </si>
  <si>
    <t>37.60</t>
  </si>
  <si>
    <t>Cerebral palsy</t>
  </si>
  <si>
    <t>Implantation or insertion of biventricular external heart assist system</t>
  </si>
  <si>
    <t>G80.0</t>
  </si>
  <si>
    <t>Spastic cerebral palsy</t>
  </si>
  <si>
    <t>37.62</t>
  </si>
  <si>
    <t>Insertion of temporary non-implantable extracorporeal circulatory assist device</t>
  </si>
  <si>
    <t>G80.1</t>
  </si>
  <si>
    <t>Spastic diplegia</t>
  </si>
  <si>
    <t>G80.2</t>
  </si>
  <si>
    <t>Infantile hemiplegia</t>
  </si>
  <si>
    <t>37.65</t>
  </si>
  <si>
    <t>Implant of single ventricular (extracorporeal) external heart assist system</t>
  </si>
  <si>
    <t>G80.3</t>
  </si>
  <si>
    <t>Dyskinetic cerebral palsy</t>
  </si>
  <si>
    <t>G80.4</t>
  </si>
  <si>
    <t>Ataxic cerebral palsy</t>
  </si>
  <si>
    <t>G80.8</t>
  </si>
  <si>
    <t>Other infantile cerebral palsy</t>
  </si>
  <si>
    <t>G80.9</t>
  </si>
  <si>
    <t>Infantile cerebral palsy, unspecified</t>
  </si>
  <si>
    <t>G81</t>
  </si>
  <si>
    <t>Hemiplegia</t>
  </si>
  <si>
    <t>G81.0</t>
  </si>
  <si>
    <t>Flaccid hemiplegia</t>
  </si>
  <si>
    <t>G81.1</t>
  </si>
  <si>
    <t>Spastic hemiplegia</t>
  </si>
  <si>
    <t>G81.9</t>
  </si>
  <si>
    <t>Hemiplegia, unspecified</t>
  </si>
  <si>
    <t>G82</t>
  </si>
  <si>
    <t>Paraplegia and tetraplegia</t>
  </si>
  <si>
    <t>G82.0</t>
  </si>
  <si>
    <t>Flaccid paraplegia</t>
  </si>
  <si>
    <t>G82.1</t>
  </si>
  <si>
    <t>Spastic paraplegia</t>
  </si>
  <si>
    <t>G82.2</t>
  </si>
  <si>
    <t>Paraplegia, unspecified</t>
  </si>
  <si>
    <t>G82.3</t>
  </si>
  <si>
    <t>Flaccid tetraplegia</t>
  </si>
  <si>
    <t>G82.4</t>
  </si>
  <si>
    <t>Spastic tetraplegia</t>
  </si>
  <si>
    <t>G82.5</t>
  </si>
  <si>
    <t>Tetraplegia, unspecified</t>
  </si>
  <si>
    <t>G83</t>
  </si>
  <si>
    <t>Other paralytic syndromes</t>
  </si>
  <si>
    <t>G83.0</t>
  </si>
  <si>
    <t>Diplegia of upper limbs</t>
  </si>
  <si>
    <t>G83.1</t>
  </si>
  <si>
    <t>Monoplegia of lower limb</t>
  </si>
  <si>
    <t>G83.2</t>
  </si>
  <si>
    <t>Monoplegia of upper limb</t>
  </si>
  <si>
    <t>37.93</t>
  </si>
  <si>
    <t>Injection of therapeutic substance into pericardium</t>
  </si>
  <si>
    <t>G83.3</t>
  </si>
  <si>
    <t>Monoplegia, unspecified</t>
  </si>
  <si>
    <t>G83.4</t>
  </si>
  <si>
    <t>Cauda equina syndrome</t>
  </si>
  <si>
    <t>G83.8</t>
  </si>
  <si>
    <t>Other specified paralytic syndromes</t>
  </si>
  <si>
    <t>G83.9</t>
  </si>
  <si>
    <t>Paralytic syndrome, unspecified</t>
  </si>
  <si>
    <t>G89</t>
  </si>
  <si>
    <t>Pain, not elsewhere classified (IM)</t>
  </si>
  <si>
    <t>G89.0</t>
  </si>
  <si>
    <t>Central pain syndrome (IM)</t>
  </si>
  <si>
    <t>G89.1</t>
  </si>
  <si>
    <t>Acute pain, not elsewhere classified (IM)</t>
  </si>
  <si>
    <t>G89.11</t>
  </si>
  <si>
    <t>Acute pain due to trauma (IM)</t>
  </si>
  <si>
    <t>G89.18</t>
  </si>
  <si>
    <t>Other acute postprocedural pain (IM)</t>
  </si>
  <si>
    <t>G89.21</t>
  </si>
  <si>
    <t>Chronic pain due to trauma (IM)</t>
  </si>
  <si>
    <t>G89.22</t>
  </si>
  <si>
    <t>Chronic post-thoracotomy pain (IM)</t>
  </si>
  <si>
    <t>G89.28</t>
  </si>
  <si>
    <t>Other chronic postprocedural pain (IM)</t>
  </si>
  <si>
    <t>G89.29</t>
  </si>
  <si>
    <t>Other chronic pain (IM)</t>
  </si>
  <si>
    <t>G89.3</t>
  </si>
  <si>
    <t>Neoplasm-related pain (acute) (chronic) (IM)</t>
  </si>
  <si>
    <t>G89.4</t>
  </si>
  <si>
    <t>Chronic pain syndrome (IM)</t>
  </si>
  <si>
    <t>G90.0</t>
  </si>
  <si>
    <t>Idiopathic peripheral autonomic neuropathy</t>
  </si>
  <si>
    <t>G90.1</t>
  </si>
  <si>
    <t>Familial dysautonomia [riley-day]</t>
  </si>
  <si>
    <t>G90.2</t>
  </si>
  <si>
    <t>Horner's syndrome</t>
  </si>
  <si>
    <t>G90.3</t>
  </si>
  <si>
    <t>Multi-system degeneration</t>
  </si>
  <si>
    <t>G90.4</t>
  </si>
  <si>
    <t>Autonomic dysreflexia</t>
  </si>
  <si>
    <t>G90.8</t>
  </si>
  <si>
    <t>Other disorders of autonomic nervous system</t>
  </si>
  <si>
    <t>G90.9</t>
  </si>
  <si>
    <t>Disorder of autonomic nervous system, unspecified</t>
  </si>
  <si>
    <t>G91</t>
  </si>
  <si>
    <t>Hydrocephalus</t>
  </si>
  <si>
    <t>G91.0</t>
  </si>
  <si>
    <t>Communicating hydrocephalus</t>
  </si>
  <si>
    <t>G91.1</t>
  </si>
  <si>
    <t>Obstructive hydrocephalus</t>
  </si>
  <si>
    <t>G91.2</t>
  </si>
  <si>
    <t>Normal-pressure hydrocephalus</t>
  </si>
  <si>
    <t>G91.3</t>
  </si>
  <si>
    <t>Post-traumatic hydrocephalus, unspecified</t>
  </si>
  <si>
    <t>G91.8</t>
  </si>
  <si>
    <t>Other hydrocephalus</t>
  </si>
  <si>
    <t>G91.9</t>
  </si>
  <si>
    <t>Hydrocephalus, unspecified</t>
  </si>
  <si>
    <t>G92</t>
  </si>
  <si>
    <t>Toxic encephalopathy</t>
  </si>
  <si>
    <t>G93.0</t>
  </si>
  <si>
    <t>Cerebral cysts</t>
  </si>
  <si>
    <t>G93.1</t>
  </si>
  <si>
    <t>Anoxic brain damage, not elsewhere classified</t>
  </si>
  <si>
    <t>G93.2</t>
  </si>
  <si>
    <t>Benign intracranial hypertension</t>
  </si>
  <si>
    <t>G93.3</t>
  </si>
  <si>
    <t>Postviral fatigue syndrome</t>
  </si>
  <si>
    <t>G93.4</t>
  </si>
  <si>
    <t>Encephalopathy, unspecified</t>
  </si>
  <si>
    <t>G93.5</t>
  </si>
  <si>
    <t>Compression of brain</t>
  </si>
  <si>
    <t>G93.6</t>
  </si>
  <si>
    <t>Cerebral oedema</t>
  </si>
  <si>
    <t>G93.7</t>
  </si>
  <si>
    <t>Reye's syndrome</t>
  </si>
  <si>
    <t>38.47</t>
  </si>
  <si>
    <t>Resection of vessel with replacement, abdominal veins</t>
  </si>
  <si>
    <t>G93.8</t>
  </si>
  <si>
    <t>Other specified disorders of brain</t>
  </si>
  <si>
    <t>G93.9</t>
  </si>
  <si>
    <t>Disorder of brain, unspecified</t>
  </si>
  <si>
    <t>G94.0</t>
  </si>
  <si>
    <t>Hydrocephalus in infectious and parasitic disease classified elsewhere</t>
  </si>
  <si>
    <t>G94.1</t>
  </si>
  <si>
    <t>Hydrocephalus in neoplastic disease</t>
  </si>
  <si>
    <t>G94.2</t>
  </si>
  <si>
    <t>Hydrocephalus in other diseases classified elsewhere</t>
  </si>
  <si>
    <t>G94.8</t>
  </si>
  <si>
    <t>Other specified disorders of brain in disease classified elsewhere</t>
  </si>
  <si>
    <t>G95</t>
  </si>
  <si>
    <t>Other diseases of spinal cord</t>
  </si>
  <si>
    <t>G95.0</t>
  </si>
  <si>
    <t>Syringomyelia and syringobulbia</t>
  </si>
  <si>
    <t>G95.1</t>
  </si>
  <si>
    <t>Vascular myelopathies</t>
  </si>
  <si>
    <t>G95.2</t>
  </si>
  <si>
    <t>Cord compression, unspecified</t>
  </si>
  <si>
    <t>G95.8</t>
  </si>
  <si>
    <t>Other specified diseases of spinal cord</t>
  </si>
  <si>
    <t>G95.9</t>
  </si>
  <si>
    <t>Disease of spinal cord, unspecified</t>
  </si>
  <si>
    <t>G96.0</t>
  </si>
  <si>
    <t>Cerebrospinal fluid leak</t>
  </si>
  <si>
    <t>G96.1</t>
  </si>
  <si>
    <t>Disorders of meninges, not elsewhere classified</t>
  </si>
  <si>
    <t>G96.8</t>
  </si>
  <si>
    <t>Other specified disorders of central nervous system</t>
  </si>
  <si>
    <t>G96.9</t>
  </si>
  <si>
    <t>Disorder of central nervous system, unspecified</t>
  </si>
  <si>
    <t>G97.0</t>
  </si>
  <si>
    <t>Cerebrospinal fluid leak from spinal puncture</t>
  </si>
  <si>
    <t>G97.1</t>
  </si>
  <si>
    <t>Other reaction to spinal and lumbar puncture</t>
  </si>
  <si>
    <t>G97.2</t>
  </si>
  <si>
    <t>Intracranial hypotension following ventricular shunting</t>
  </si>
  <si>
    <t>G97.8</t>
  </si>
  <si>
    <t>Other postprocedural disorders of nervous system</t>
  </si>
  <si>
    <t>G97.9</t>
  </si>
  <si>
    <t>Postprocedural disorder of nervous system, unspecified</t>
  </si>
  <si>
    <t>G98</t>
  </si>
  <si>
    <t>Other disorders of nervous system, not elsewhere classified</t>
  </si>
  <si>
    <t>G99.0</t>
  </si>
  <si>
    <t>Autonomic neuropathy in endocrine and metabolic diseases</t>
  </si>
  <si>
    <t>G99.1</t>
  </si>
  <si>
    <t>Other disorders of autonomic nervous system in other disease classified elsewhere</t>
  </si>
  <si>
    <t>G99.2</t>
  </si>
  <si>
    <t>Myelopathy in diseases classified elsewhere</t>
  </si>
  <si>
    <t>G99.8</t>
  </si>
  <si>
    <t>Other specified disorders of nervous system in diseases ec</t>
  </si>
  <si>
    <t>H00</t>
  </si>
  <si>
    <t>Hordeolum and chalazion</t>
  </si>
  <si>
    <t>H00.0</t>
  </si>
  <si>
    <t>Hordeolum and other deep inflammation of eyelid</t>
  </si>
  <si>
    <t>H00.1</t>
  </si>
  <si>
    <t>Chalazion</t>
  </si>
  <si>
    <t>H01</t>
  </si>
  <si>
    <t>Other inflammation of eyelid</t>
  </si>
  <si>
    <t>H01.0</t>
  </si>
  <si>
    <t>Blepharitis</t>
  </si>
  <si>
    <t>H01.1</t>
  </si>
  <si>
    <t>Noninfectious dermatoses of eyelid</t>
  </si>
  <si>
    <t>H01.8</t>
  </si>
  <si>
    <t>Other specified inflammation of eyelid</t>
  </si>
  <si>
    <t>H01.9</t>
  </si>
  <si>
    <t>Inflammation of eyelid, unspecified</t>
  </si>
  <si>
    <t>H02.0</t>
  </si>
  <si>
    <t>Entropion and trichiasis of eyelid</t>
  </si>
  <si>
    <t>H02.1</t>
  </si>
  <si>
    <t>Ectropion of eyelid</t>
  </si>
  <si>
    <t>H02.2</t>
  </si>
  <si>
    <t>Lagophthalmos</t>
  </si>
  <si>
    <t>H02.3</t>
  </si>
  <si>
    <t>Blepharochalasis</t>
  </si>
  <si>
    <t>H02.4</t>
  </si>
  <si>
    <t>Ptosis of eyelid</t>
  </si>
  <si>
    <t>H02.5</t>
  </si>
  <si>
    <t>Other disorders affecting eyelid function</t>
  </si>
  <si>
    <t>H02.6</t>
  </si>
  <si>
    <t>Xanthelasma of eyelid</t>
  </si>
  <si>
    <t>H02.7</t>
  </si>
  <si>
    <t>Other degenerative disorders of eyelid and periocular area</t>
  </si>
  <si>
    <t>39.8</t>
  </si>
  <si>
    <t>Operations on carotid body, carotid sinus and other vascular bodies</t>
  </si>
  <si>
    <t>H02.8</t>
  </si>
  <si>
    <t>Other specified disorders of eyelid</t>
  </si>
  <si>
    <t>H02.9</t>
  </si>
  <si>
    <t>Disorder of eyelid, unspecified</t>
  </si>
  <si>
    <t>H03.1</t>
  </si>
  <si>
    <t>Involvement of eyelid in other infectious diseases classified elsewhere</t>
  </si>
  <si>
    <t>H03.8</t>
  </si>
  <si>
    <t>Involvement of eyelid in other diseases classified elsewhere</t>
  </si>
  <si>
    <t>H04.0</t>
  </si>
  <si>
    <t>Dacryoadenitis</t>
  </si>
  <si>
    <t>H04.1</t>
  </si>
  <si>
    <t>Other disorders of lacrimal gland</t>
  </si>
  <si>
    <t>H04.2</t>
  </si>
  <si>
    <t>Epiphora</t>
  </si>
  <si>
    <t>H04.3</t>
  </si>
  <si>
    <t>Acute and unspecified inflammation of lacrimal passages</t>
  </si>
  <si>
    <t>H04.4</t>
  </si>
  <si>
    <t>Chronic inflammation of lacrimal passages</t>
  </si>
  <si>
    <t>H04.5</t>
  </si>
  <si>
    <t>Stenosis and insufficiency of lacrimal passages</t>
  </si>
  <si>
    <t>H04.6</t>
  </si>
  <si>
    <t>Other changes in lacrimal passages</t>
  </si>
  <si>
    <t>H04.8</t>
  </si>
  <si>
    <t>Other disorders of lacrimal system</t>
  </si>
  <si>
    <t>H04.9</t>
  </si>
  <si>
    <t>Disorder of lacrimal system, unspecified</t>
  </si>
  <si>
    <t>H05.0</t>
  </si>
  <si>
    <t>Acute inflammation of orbit</t>
  </si>
  <si>
    <t>H05.1</t>
  </si>
  <si>
    <t>Chronic inflammatory disorders of orbit</t>
  </si>
  <si>
    <t>H05.2</t>
  </si>
  <si>
    <t>Exophthalmic conditions</t>
  </si>
  <si>
    <t>H05.3</t>
  </si>
  <si>
    <t>Deformity of orbit</t>
  </si>
  <si>
    <t>H05.4</t>
  </si>
  <si>
    <t>Enophthalmos</t>
  </si>
  <si>
    <t>H05.5</t>
  </si>
  <si>
    <t>Retained (old) foreign body folowing penetrating wound of orbit</t>
  </si>
  <si>
    <t>H05.8</t>
  </si>
  <si>
    <t>Other disorders of orbit</t>
  </si>
  <si>
    <t>H05.9</t>
  </si>
  <si>
    <t>Disorder of orbit, unspecified</t>
  </si>
  <si>
    <t>H06.0</t>
  </si>
  <si>
    <t>Disorders of lacrimal system in diseases classified elsewhere</t>
  </si>
  <si>
    <t>H06.1</t>
  </si>
  <si>
    <t>Parasitic infestation of orbit in diseases classified elsewhere</t>
  </si>
  <si>
    <t>H06.2</t>
  </si>
  <si>
    <t>Dysthyroid exophthalmos</t>
  </si>
  <si>
    <t>H06.3</t>
  </si>
  <si>
    <t>Other disorders of orbit in diseases classified elsewhere</t>
  </si>
  <si>
    <t>H10</t>
  </si>
  <si>
    <t>Conjunctivitis</t>
  </si>
  <si>
    <t>H10.0</t>
  </si>
  <si>
    <t>Mucopurulent conjunctivitis</t>
  </si>
  <si>
    <t>H10.1</t>
  </si>
  <si>
    <t>Acute atopic conjunctivitis</t>
  </si>
  <si>
    <t>H10.2</t>
  </si>
  <si>
    <t>Other acute conjunctivitis</t>
  </si>
  <si>
    <t>H10.3</t>
  </si>
  <si>
    <t>Acute conjunctivitis, unspecified</t>
  </si>
  <si>
    <t>H10.4</t>
  </si>
  <si>
    <t>Chronic conjunctivitis</t>
  </si>
  <si>
    <t>H10.5</t>
  </si>
  <si>
    <t>Blepharoconjunctivitis</t>
  </si>
  <si>
    <t>H10.8</t>
  </si>
  <si>
    <t>Other conjunctivitis</t>
  </si>
  <si>
    <t>H10.9</t>
  </si>
  <si>
    <t>Conjunctivitis, unspecified</t>
  </si>
  <si>
    <t>H11.0</t>
  </si>
  <si>
    <t>Pterygium</t>
  </si>
  <si>
    <t>H11.1</t>
  </si>
  <si>
    <t>Conjunctival degenerations and deposits</t>
  </si>
  <si>
    <t>40.61</t>
  </si>
  <si>
    <t>Cannulation of thoracic duct</t>
  </si>
  <si>
    <t>H11.2</t>
  </si>
  <si>
    <t>40.62</t>
  </si>
  <si>
    <t>Fistulization of thoracic duct</t>
  </si>
  <si>
    <t>Conjunctival scars</t>
  </si>
  <si>
    <t>H11.3</t>
  </si>
  <si>
    <t>40.63</t>
  </si>
  <si>
    <t>Conjunctival haemorrhage</t>
  </si>
  <si>
    <t>Closure of fistula of thoracic duct</t>
  </si>
  <si>
    <t>H11.4</t>
  </si>
  <si>
    <t>Other conjunctival vascular disorders and cysts</t>
  </si>
  <si>
    <t>H11.8</t>
  </si>
  <si>
    <t>Other specified disorders of conjunctiva</t>
  </si>
  <si>
    <t>H11.9</t>
  </si>
  <si>
    <t>Disorder of conjunctiva, unspecified</t>
  </si>
  <si>
    <t>H13.1</t>
  </si>
  <si>
    <t>Conjunctivitis in infectious and parasitic diseases classified elsewhere</t>
  </si>
  <si>
    <t>H13.2</t>
  </si>
  <si>
    <t>Conjunctivitis in other diseases classified elsewhere</t>
  </si>
  <si>
    <t>41.00</t>
  </si>
  <si>
    <t>Bone marrow transplant, not otherwise specified</t>
  </si>
  <si>
    <t>H13.3</t>
  </si>
  <si>
    <t>Ocular pemphigoid</t>
  </si>
  <si>
    <t>41.01</t>
  </si>
  <si>
    <t>Autologous bone marrow transplant without purging</t>
  </si>
  <si>
    <t>H13.8</t>
  </si>
  <si>
    <t>Other disorders of conjunctiva in diseases classified elsewhere</t>
  </si>
  <si>
    <t>41.02</t>
  </si>
  <si>
    <t>Allogeneic bone marrow transplant with purging</t>
  </si>
  <si>
    <t>H15.0</t>
  </si>
  <si>
    <t>Scleritis</t>
  </si>
  <si>
    <t>H15.1</t>
  </si>
  <si>
    <t>Episcleritis</t>
  </si>
  <si>
    <t>H15.8</t>
  </si>
  <si>
    <t>Other disorders of sclera</t>
  </si>
  <si>
    <t>H15.9</t>
  </si>
  <si>
    <t>Disorder of sclera, unspecified</t>
  </si>
  <si>
    <t>H16.0</t>
  </si>
  <si>
    <t>Corneal ulcer</t>
  </si>
  <si>
    <t>H16.1</t>
  </si>
  <si>
    <t>Other superficial keratitis without conjunctivitis</t>
  </si>
  <si>
    <t>H16.2</t>
  </si>
  <si>
    <t>Keratoconjunctivitis</t>
  </si>
  <si>
    <t>H16.3</t>
  </si>
  <si>
    <t>Interstitial and deep keratitis</t>
  </si>
  <si>
    <t>H16.4</t>
  </si>
  <si>
    <t>Corneal neovascularization</t>
  </si>
  <si>
    <t>H16.8</t>
  </si>
  <si>
    <t>Other keratitis</t>
  </si>
  <si>
    <t>H16.9</t>
  </si>
  <si>
    <t>Keratitis, unspecified</t>
  </si>
  <si>
    <t>H17.0</t>
  </si>
  <si>
    <t>Adherent leukoma</t>
  </si>
  <si>
    <t>H17.1</t>
  </si>
  <si>
    <t>Other central corneal opacity</t>
  </si>
  <si>
    <t>H17.8</t>
  </si>
  <si>
    <t>Other corneal scars and opacities</t>
  </si>
  <si>
    <t>41.06</t>
  </si>
  <si>
    <t>Cord blood stem cell transplant</t>
  </si>
  <si>
    <t>H17.9</t>
  </si>
  <si>
    <t>Corneal scar and opacity, unspecified</t>
  </si>
  <si>
    <t>41.07</t>
  </si>
  <si>
    <t>Autologous hematopoietic stem cell transplant with purging</t>
  </si>
  <si>
    <t>41.08</t>
  </si>
  <si>
    <t>H18.0</t>
  </si>
  <si>
    <t>Allogeneic hematopoietic stem cell transplant with purging</t>
  </si>
  <si>
    <t>Corneal pigmentations and deposits</t>
  </si>
  <si>
    <t>H18.1</t>
  </si>
  <si>
    <t>Bullous keratopathy</t>
  </si>
  <si>
    <t>H18.2</t>
  </si>
  <si>
    <t>Other corneal oedema</t>
  </si>
  <si>
    <t>H18.3</t>
  </si>
  <si>
    <t>Changes in corneal membranes</t>
  </si>
  <si>
    <t>H18.4</t>
  </si>
  <si>
    <t>Corneal degeneration</t>
  </si>
  <si>
    <t>H18.5</t>
  </si>
  <si>
    <t>Hereditary corneal dystrophies</t>
  </si>
  <si>
    <t>H18.6</t>
  </si>
  <si>
    <t>Keratoconus</t>
  </si>
  <si>
    <t>H18.7</t>
  </si>
  <si>
    <t>Other corneal deformities</t>
  </si>
  <si>
    <t>H18.8</t>
  </si>
  <si>
    <t>Other specified disorders of cornea</t>
  </si>
  <si>
    <t>H18.9</t>
  </si>
  <si>
    <t>Disorder of cornea, unspecified</t>
  </si>
  <si>
    <t>H19.0</t>
  </si>
  <si>
    <t>Scleritis and episcleritis in diseases classified elsewhere</t>
  </si>
  <si>
    <t>H19.1</t>
  </si>
  <si>
    <t>Herpesviral keratitis and keratoconjunctivitis</t>
  </si>
  <si>
    <t>H19.2</t>
  </si>
  <si>
    <t>Keratitis and keratoconjunctivitis in other infectious and parasitic disease classified elsewhere</t>
  </si>
  <si>
    <t>H19.3</t>
  </si>
  <si>
    <t>Keratitis and keratoconjunctivitis in other diseases classified elsewhere</t>
  </si>
  <si>
    <t>H19.8</t>
  </si>
  <si>
    <t>Other disorders of sclera and cornea in diseases classified elsewhere</t>
  </si>
  <si>
    <t>H20</t>
  </si>
  <si>
    <t>Iridocyclitis</t>
  </si>
  <si>
    <t>H20.0</t>
  </si>
  <si>
    <t>Acute and subacute iridocyclitis</t>
  </si>
  <si>
    <t>H20.1</t>
  </si>
  <si>
    <t>Chronic iridocyclitis</t>
  </si>
  <si>
    <t>H20.2</t>
  </si>
  <si>
    <t>Lens-induced iridocyclitis</t>
  </si>
  <si>
    <t>H20.8</t>
  </si>
  <si>
    <t>Other iridocyclitis</t>
  </si>
  <si>
    <t>H20.9</t>
  </si>
  <si>
    <t>Iridocyclitis, unspecified</t>
  </si>
  <si>
    <t>H21.0</t>
  </si>
  <si>
    <t>Hyphaema</t>
  </si>
  <si>
    <t>H21.1</t>
  </si>
  <si>
    <t>Other vascular disorders of iris and ciliary body</t>
  </si>
  <si>
    <t>H21.2</t>
  </si>
  <si>
    <t>Degeneration of iris and ciliary body</t>
  </si>
  <si>
    <t>H21.3</t>
  </si>
  <si>
    <t>Cyst of iris, ciliary body and anterior chamber</t>
  </si>
  <si>
    <t>H21.4</t>
  </si>
  <si>
    <t>Pupillary membranes</t>
  </si>
  <si>
    <t>H21.5</t>
  </si>
  <si>
    <t>Other adhesions and disruptions of iris and ciliary body</t>
  </si>
  <si>
    <t>H21.8</t>
  </si>
  <si>
    <t>Other specified disorders of iris and ciliary body</t>
  </si>
  <si>
    <t>H21.9</t>
  </si>
  <si>
    <t>Disorder of iris and ciliary body, unspecified</t>
  </si>
  <si>
    <t>H22.0</t>
  </si>
  <si>
    <t>Iridocyclitis in infectious and parasitic diseases classified elsewhere</t>
  </si>
  <si>
    <t>H22.1</t>
  </si>
  <si>
    <t>Iridocyclitis in other diseases classified elsewhere</t>
  </si>
  <si>
    <t>H22.8</t>
  </si>
  <si>
    <t>Other disorders of iris and ciliary body in diseases classified elsewhere</t>
  </si>
  <si>
    <t>H25</t>
  </si>
  <si>
    <t>Senile cataract</t>
  </si>
  <si>
    <t>H25.0</t>
  </si>
  <si>
    <t>Senile incipient cataract</t>
  </si>
  <si>
    <t>H25.1</t>
  </si>
  <si>
    <t>Senile nuclear cataract</t>
  </si>
  <si>
    <t>H25.2</t>
  </si>
  <si>
    <t>Senile cataract, morgagnian type</t>
  </si>
  <si>
    <t>H25.8</t>
  </si>
  <si>
    <t>Other senile cataract</t>
  </si>
  <si>
    <t>H25.9</t>
  </si>
  <si>
    <t>Senile cataract, unspecified</t>
  </si>
  <si>
    <t>H26.0</t>
  </si>
  <si>
    <t>Infantile, juvenile and presenile cataract</t>
  </si>
  <si>
    <t>H26.1</t>
  </si>
  <si>
    <t>Traumatic cataract</t>
  </si>
  <si>
    <t>H26.2</t>
  </si>
  <si>
    <t>Complicated cataract</t>
  </si>
  <si>
    <t>H26.3</t>
  </si>
  <si>
    <t>Drug-induced cataract</t>
  </si>
  <si>
    <t>H26.4</t>
  </si>
  <si>
    <t>After-cataract</t>
  </si>
  <si>
    <t>H26.8</t>
  </si>
  <si>
    <t>Other specified cataract</t>
  </si>
  <si>
    <t>H26.9</t>
  </si>
  <si>
    <t>Cataract, unspecified</t>
  </si>
  <si>
    <t>H27.0</t>
  </si>
  <si>
    <t>Aphakia</t>
  </si>
  <si>
    <t>H27.1</t>
  </si>
  <si>
    <t>Dislocation of lens</t>
  </si>
  <si>
    <t>H27.8</t>
  </si>
  <si>
    <t>Other specified disorders of lens</t>
  </si>
  <si>
    <t>H27.9</t>
  </si>
  <si>
    <t>Disorder of lens, unspecified</t>
  </si>
  <si>
    <t>H28.0</t>
  </si>
  <si>
    <t>Diabetic cataract (E10-E14 with common fourth character 3)</t>
  </si>
  <si>
    <t>H28.1</t>
  </si>
  <si>
    <t>Cataract in other endocrine, nutritional and metabolic diseases</t>
  </si>
  <si>
    <t>H28.2</t>
  </si>
  <si>
    <t>Cataract in other diseases classified elsewhere</t>
  </si>
  <si>
    <t>H28.8</t>
  </si>
  <si>
    <t>Other disorders of lens in diseases classified elsewhere</t>
  </si>
  <si>
    <t>H30.0</t>
  </si>
  <si>
    <t>Focal chorioretinal inflammation</t>
  </si>
  <si>
    <t>H30.1</t>
  </si>
  <si>
    <t>Disseminated chorioretinal inflammation</t>
  </si>
  <si>
    <t>H30.2</t>
  </si>
  <si>
    <t>Posterior cyclitis</t>
  </si>
  <si>
    <t>H30.8</t>
  </si>
  <si>
    <t>Other chorioretinal inflammations</t>
  </si>
  <si>
    <t>H30.9</t>
  </si>
  <si>
    <t>Chorioretinal inflammation, unspecified</t>
  </si>
  <si>
    <t>H31.0</t>
  </si>
  <si>
    <t>Chorioretinal scars</t>
  </si>
  <si>
    <t>H31.1</t>
  </si>
  <si>
    <t>Choroidal degeneration</t>
  </si>
  <si>
    <t>H31.2</t>
  </si>
  <si>
    <t>Hereditary choroidal dystrophy</t>
  </si>
  <si>
    <t>H31.3</t>
  </si>
  <si>
    <t>Choroidal haemorrhage and rupture</t>
  </si>
  <si>
    <t>H31.4</t>
  </si>
  <si>
    <t>Choroidal detachment</t>
  </si>
  <si>
    <t>H31.8</t>
  </si>
  <si>
    <t>Other specified disorders of choroid</t>
  </si>
  <si>
    <t>H31.9</t>
  </si>
  <si>
    <t>Disorder of choroid, unspecified</t>
  </si>
  <si>
    <t>H32.0</t>
  </si>
  <si>
    <t>Chorioretinal inflammation infectious and parasitic diseases classified elsewhere</t>
  </si>
  <si>
    <t>H33.0</t>
  </si>
  <si>
    <t>Retinal detachment with retinal break</t>
  </si>
  <si>
    <t>H33.1</t>
  </si>
  <si>
    <t>Retinoschisis and retinal cysts</t>
  </si>
  <si>
    <t>H33.2</t>
  </si>
  <si>
    <t>Serous retinal detachment</t>
  </si>
  <si>
    <t>H33.3</t>
  </si>
  <si>
    <t>Retinal breaks without detachment</t>
  </si>
  <si>
    <t>H33.4</t>
  </si>
  <si>
    <t>Traction detachment of retina</t>
  </si>
  <si>
    <t>H33.5</t>
  </si>
  <si>
    <t>Other retinal detachments</t>
  </si>
  <si>
    <t>H34.1</t>
  </si>
  <si>
    <t>Central retinal artery occlusion</t>
  </si>
  <si>
    <t>H34.2</t>
  </si>
  <si>
    <t>Other retinal artery occlusions</t>
  </si>
  <si>
    <t>H34.8</t>
  </si>
  <si>
    <t>Other retinal vascular occlusions</t>
  </si>
  <si>
    <t>H34.9</t>
  </si>
  <si>
    <t>Retinal vascular occlusion, unspecified</t>
  </si>
  <si>
    <t>H35</t>
  </si>
  <si>
    <t>Other retinal disorders</t>
  </si>
  <si>
    <t>H35.0</t>
  </si>
  <si>
    <t>Background retinopathy and retinal vascular changes</t>
  </si>
  <si>
    <t>H35.1</t>
  </si>
  <si>
    <t>Retinopathy of prematurity</t>
  </si>
  <si>
    <t>H35.2</t>
  </si>
  <si>
    <t>Other proliferative retinopathy</t>
  </si>
  <si>
    <t>H35.3</t>
  </si>
  <si>
    <t>Degeneration of macula and posterior pole</t>
  </si>
  <si>
    <t>H35.4</t>
  </si>
  <si>
    <t>Peripheral retinal degeneration</t>
  </si>
  <si>
    <t>H35.5</t>
  </si>
  <si>
    <t>Hereditary retinal dystrophy</t>
  </si>
  <si>
    <t>H35.6</t>
  </si>
  <si>
    <t>Retinal haemorrhage</t>
  </si>
  <si>
    <t>H35.7</t>
  </si>
  <si>
    <t>Separation of retinal layers</t>
  </si>
  <si>
    <t>H35.8</t>
  </si>
  <si>
    <t>Other specified retinal disorders</t>
  </si>
  <si>
    <t>H35.9</t>
  </si>
  <si>
    <t>Retinal disorder, unspecified</t>
  </si>
  <si>
    <t>H36.0</t>
  </si>
  <si>
    <t>Diabetic retinopathy (E10-E14 with common fourth character 3)</t>
  </si>
  <si>
    <t>H36.8</t>
  </si>
  <si>
    <t>Other retinal disorders in diseases classified elsewhere</t>
  </si>
  <si>
    <t>H40</t>
  </si>
  <si>
    <t>Glaucoma</t>
  </si>
  <si>
    <t>H40.0</t>
  </si>
  <si>
    <t>Glaucoma suspect</t>
  </si>
  <si>
    <t>H40.1</t>
  </si>
  <si>
    <t>Primary open-angle glaucoma</t>
  </si>
  <si>
    <t>H40.2</t>
  </si>
  <si>
    <t>Primary angle-closure glaucoma</t>
  </si>
  <si>
    <t>H40.3</t>
  </si>
  <si>
    <t>Glaucoma secondary to eye trauma</t>
  </si>
  <si>
    <t>H40.4</t>
  </si>
  <si>
    <t>Glaucoma secondary to eye inflammation</t>
  </si>
  <si>
    <t>H40.5</t>
  </si>
  <si>
    <t>Glaucoma secondary to other eye disorders</t>
  </si>
  <si>
    <t>H40.6</t>
  </si>
  <si>
    <t>Glaucoma secondary to drugs</t>
  </si>
  <si>
    <t>H40.8</t>
  </si>
  <si>
    <t>Other glaucoma</t>
  </si>
  <si>
    <t>H40.9</t>
  </si>
  <si>
    <t>Glaucoma, unspecified</t>
  </si>
  <si>
    <t>H42</t>
  </si>
  <si>
    <t>Glaucoma in diseases classified elsewhere</t>
  </si>
  <si>
    <t>H42.0</t>
  </si>
  <si>
    <t>Glaucoma in endocrine, nutritional and metabolic diseases</t>
  </si>
  <si>
    <t>H42.8</t>
  </si>
  <si>
    <t>Glaucoma in other diseases classified elsewhere</t>
  </si>
  <si>
    <t>H43.0</t>
  </si>
  <si>
    <t>Vitreous prolapse</t>
  </si>
  <si>
    <t>H43.1</t>
  </si>
  <si>
    <t>Vitreous haemorrhage</t>
  </si>
  <si>
    <t>H43.2</t>
  </si>
  <si>
    <t>Crystalline deposits in vitreous body</t>
  </si>
  <si>
    <t>H43.3</t>
  </si>
  <si>
    <t>Other vitreous opacities</t>
  </si>
  <si>
    <t>H43.8</t>
  </si>
  <si>
    <t>Other disorders of vitreous body</t>
  </si>
  <si>
    <t>H43.9</t>
  </si>
  <si>
    <t>Disorder of vitreous body, unspecified</t>
  </si>
  <si>
    <t>H44</t>
  </si>
  <si>
    <t>Disorders of globe</t>
  </si>
  <si>
    <t>H44.0</t>
  </si>
  <si>
    <t>Purulent endophthalmitis</t>
  </si>
  <si>
    <t>H44.1</t>
  </si>
  <si>
    <t>Other endophthalmitis</t>
  </si>
  <si>
    <t>H44.2</t>
  </si>
  <si>
    <t>Degenerative myopia</t>
  </si>
  <si>
    <t>H44.3</t>
  </si>
  <si>
    <t>Other degenerative disorders of globe</t>
  </si>
  <si>
    <t>H44.4</t>
  </si>
  <si>
    <t>Hypotony of eye</t>
  </si>
  <si>
    <t>H44.5</t>
  </si>
  <si>
    <t>Degenerated conditions of globe</t>
  </si>
  <si>
    <t>H44.6</t>
  </si>
  <si>
    <t>Retained (old) intraocular foreign body, magnetic</t>
  </si>
  <si>
    <t>H44.7</t>
  </si>
  <si>
    <t>Retained (old) intraocular foreign body, nonmagnetic</t>
  </si>
  <si>
    <t>H44.8</t>
  </si>
  <si>
    <t>Other disorders of globe</t>
  </si>
  <si>
    <t>H44.9</t>
  </si>
  <si>
    <t>Disorder of globe, unspecified</t>
  </si>
  <si>
    <t>H45.1</t>
  </si>
  <si>
    <t>Endophthalmitis in diseases classified elsewhere</t>
  </si>
  <si>
    <t>H45.8</t>
  </si>
  <si>
    <t>Other disorders of vitreous body and globe in diseases classified elsewhere</t>
  </si>
  <si>
    <t>H46</t>
  </si>
  <si>
    <t>Optic neuritis</t>
  </si>
  <si>
    <t>H47.0</t>
  </si>
  <si>
    <t>Disorders of optic nerve, not elsewhere classified</t>
  </si>
  <si>
    <t>H47.1</t>
  </si>
  <si>
    <t>Papilloedema, unspecified</t>
  </si>
  <si>
    <t>H47.2</t>
  </si>
  <si>
    <t>Optic atrophy</t>
  </si>
  <si>
    <t>H47.3</t>
  </si>
  <si>
    <t>Other disorders of optic disc</t>
  </si>
  <si>
    <t>H47.4</t>
  </si>
  <si>
    <t>Disorders of optic chiasm</t>
  </si>
  <si>
    <t>H47.5</t>
  </si>
  <si>
    <t>Disorders of other visual pathways</t>
  </si>
  <si>
    <t>H47.6</t>
  </si>
  <si>
    <t>Disorders of visual cortex</t>
  </si>
  <si>
    <t>H47.7</t>
  </si>
  <si>
    <t>Disorder of visual pathways, unspecified</t>
  </si>
  <si>
    <t>H48.0</t>
  </si>
  <si>
    <t>Optic atrophy in diseases classified elsewhere</t>
  </si>
  <si>
    <t>H48.1</t>
  </si>
  <si>
    <t>Retrobulbar neuritis in diseases classified elsewhere</t>
  </si>
  <si>
    <t>H48.8</t>
  </si>
  <si>
    <t>Other disorder of optic nerve and visual pathways in diseases classified elsewhere</t>
  </si>
  <si>
    <t>H49.0</t>
  </si>
  <si>
    <t>Third [oculomotor] nerve palsy</t>
  </si>
  <si>
    <t>H49.1</t>
  </si>
  <si>
    <t>Fourth [trochlear] nerve palsy</t>
  </si>
  <si>
    <t>H49.2</t>
  </si>
  <si>
    <t>Sixth [abducent] nerve palsy</t>
  </si>
  <si>
    <t>H49.3</t>
  </si>
  <si>
    <t>Total (external) ophthalmoplegia</t>
  </si>
  <si>
    <t>H49.4</t>
  </si>
  <si>
    <t>Progressive external ophthalmoplegia</t>
  </si>
  <si>
    <t>H49.8</t>
  </si>
  <si>
    <t>Other paralytic strabismus</t>
  </si>
  <si>
    <t>H49.9</t>
  </si>
  <si>
    <t>Paralytic strabismus, unspecified</t>
  </si>
  <si>
    <t>H50.0</t>
  </si>
  <si>
    <t>Convergent concomitant strabismus</t>
  </si>
  <si>
    <t>H50.1</t>
  </si>
  <si>
    <t>Divergent concomitant strabismus</t>
  </si>
  <si>
    <t>H50.2</t>
  </si>
  <si>
    <t>Vertical strabismus</t>
  </si>
  <si>
    <t>H50.3</t>
  </si>
  <si>
    <t>Intermittent heterotropia</t>
  </si>
  <si>
    <t>H50.4</t>
  </si>
  <si>
    <t>Other and unspecified heterotropia</t>
  </si>
  <si>
    <t>H50.5</t>
  </si>
  <si>
    <t>Heterophoria</t>
  </si>
  <si>
    <t>H50.6</t>
  </si>
  <si>
    <t>Mechanical strabismus</t>
  </si>
  <si>
    <t>H50.8</t>
  </si>
  <si>
    <t>Other specified strabismus</t>
  </si>
  <si>
    <t>H50.9</t>
  </si>
  <si>
    <t>Strabismus, unspecified</t>
  </si>
  <si>
    <t>H51.0</t>
  </si>
  <si>
    <t>Palsy of conjugate gaze</t>
  </si>
  <si>
    <t>H51.1</t>
  </si>
  <si>
    <t>Convergence insufficiency and excess</t>
  </si>
  <si>
    <t>H51.2</t>
  </si>
  <si>
    <t>Internuclear ophthalmoplegia</t>
  </si>
  <si>
    <t>H51.8</t>
  </si>
  <si>
    <t>Other specified disorders of binocular movement</t>
  </si>
  <si>
    <t>H51.9</t>
  </si>
  <si>
    <t>Disorder of binocular movement, unspecified</t>
  </si>
  <si>
    <t>H52.0</t>
  </si>
  <si>
    <t>Hypermetropia</t>
  </si>
  <si>
    <t>H52.1</t>
  </si>
  <si>
    <t>Myopia</t>
  </si>
  <si>
    <t>H52.2</t>
  </si>
  <si>
    <t>Astigmatism</t>
  </si>
  <si>
    <t>H52.3</t>
  </si>
  <si>
    <t>Anisometropia and aniseikonia</t>
  </si>
  <si>
    <t>H52.4</t>
  </si>
  <si>
    <t>Presbyopia</t>
  </si>
  <si>
    <t>H52.5</t>
  </si>
  <si>
    <t>Disorders of accommodation</t>
  </si>
  <si>
    <t>H52.6</t>
  </si>
  <si>
    <t>Other disorders of refraction</t>
  </si>
  <si>
    <t>H52.7</t>
  </si>
  <si>
    <t>Disorder of refraction, unspecified</t>
  </si>
  <si>
    <t>H53.0</t>
  </si>
  <si>
    <t>Amblyopia ex anopsia</t>
  </si>
  <si>
    <t>H53.1</t>
  </si>
  <si>
    <t>Subjective visual disturbances</t>
  </si>
  <si>
    <t>H53.2</t>
  </si>
  <si>
    <t>Diplopia</t>
  </si>
  <si>
    <t>H53.3</t>
  </si>
  <si>
    <t>Other disorders of binocular vision</t>
  </si>
  <si>
    <t>H53.4</t>
  </si>
  <si>
    <t>Visual field defects</t>
  </si>
  <si>
    <t>H53.5</t>
  </si>
  <si>
    <t>Colour vision deficiencies</t>
  </si>
  <si>
    <t>H53.6</t>
  </si>
  <si>
    <t>Night blindness</t>
  </si>
  <si>
    <t>H53.8</t>
  </si>
  <si>
    <t>Other visual disturbances</t>
  </si>
  <si>
    <t>H53.9</t>
  </si>
  <si>
    <t>Visual disturbance, unspecified</t>
  </si>
  <si>
    <t>H54</t>
  </si>
  <si>
    <t>Visual impairment including blindness (binocular or monocular)</t>
  </si>
  <si>
    <t>H54.0</t>
  </si>
  <si>
    <t>Blindness, both eyes</t>
  </si>
  <si>
    <t>H54.1</t>
  </si>
  <si>
    <t>Blindness, one eye, low vision other eye</t>
  </si>
  <si>
    <t>H54.2</t>
  </si>
  <si>
    <t>Low vision, both eyes</t>
  </si>
  <si>
    <t>H54.3</t>
  </si>
  <si>
    <t>Unqualified visual loss, both eyes</t>
  </si>
  <si>
    <t>H54.4</t>
  </si>
  <si>
    <t>Blindness, one eye</t>
  </si>
  <si>
    <t>H54.5</t>
  </si>
  <si>
    <t>Low vision, one eye</t>
  </si>
  <si>
    <t>H54.6</t>
  </si>
  <si>
    <t>Unqualified visual loss, one eye</t>
  </si>
  <si>
    <t>H54.9</t>
  </si>
  <si>
    <t>Unspecified visual impairment (binocular)</t>
  </si>
  <si>
    <t>H55</t>
  </si>
  <si>
    <t>Nystagmus and other irregular eye movements</t>
  </si>
  <si>
    <t>H57.0</t>
  </si>
  <si>
    <t>Anomalies of pupillary function</t>
  </si>
  <si>
    <t>H57.1</t>
  </si>
  <si>
    <t>Ocular pain</t>
  </si>
  <si>
    <t>H57.8</t>
  </si>
  <si>
    <t>Other specified disorders of eye and adnexa</t>
  </si>
  <si>
    <t>H57.9</t>
  </si>
  <si>
    <t>Disorder of eye and adnexa, unspecified</t>
  </si>
  <si>
    <t>H58.0</t>
  </si>
  <si>
    <t>Anomalies of pupillary function in diseases classified elsewhere</t>
  </si>
  <si>
    <t>H58.1</t>
  </si>
  <si>
    <t>Visual disturbances in diseases classified elsewhere</t>
  </si>
  <si>
    <t>H58.8</t>
  </si>
  <si>
    <t>Other specified disorders of eye and adnexa in diseases classified elsewhere</t>
  </si>
  <si>
    <t>H59.0</t>
  </si>
  <si>
    <t>Keratopathy (bullous aphakic) following cataract surgery</t>
  </si>
  <si>
    <t>H59.8</t>
  </si>
  <si>
    <t>Other postprocedural disorders of eye and adnexa</t>
  </si>
  <si>
    <t>H59.9</t>
  </si>
  <si>
    <t>Postprocedural disorder of eye and adnexa, unspecified</t>
  </si>
  <si>
    <t>H60</t>
  </si>
  <si>
    <t>Otitis externa</t>
  </si>
  <si>
    <t>H60.0</t>
  </si>
  <si>
    <t>Abscess of external ear</t>
  </si>
  <si>
    <t>H60.1</t>
  </si>
  <si>
    <t>Cellulitis of external ear</t>
  </si>
  <si>
    <t>H60.2</t>
  </si>
  <si>
    <t>Malignant otitis externa</t>
  </si>
  <si>
    <t>H60.3</t>
  </si>
  <si>
    <t>Other infective otitis externa</t>
  </si>
  <si>
    <t>H60.4</t>
  </si>
  <si>
    <t>Cholesteatoma of external ear</t>
  </si>
  <si>
    <t>H60.5</t>
  </si>
  <si>
    <t>Acute otitis externa, noninfective</t>
  </si>
  <si>
    <t>H60.8</t>
  </si>
  <si>
    <t>Other otitis externa</t>
  </si>
  <si>
    <t>H60.9</t>
  </si>
  <si>
    <t>Otitis externa, unspecified</t>
  </si>
  <si>
    <t>H61.0</t>
  </si>
  <si>
    <t>Perichondritis of external ear</t>
  </si>
  <si>
    <t>H61.1</t>
  </si>
  <si>
    <t>Noninfective disorders of pinna</t>
  </si>
  <si>
    <t>H61.2</t>
  </si>
  <si>
    <t>Impacted cerumen</t>
  </si>
  <si>
    <t>H61.3</t>
  </si>
  <si>
    <t>Acquired stenosis of external ear canal</t>
  </si>
  <si>
    <t>H61.4</t>
  </si>
  <si>
    <t>Hematoma or seroma of external ear (IM)</t>
  </si>
  <si>
    <t>H61.5</t>
  </si>
  <si>
    <t>Hematoma of middle ear or paranasal sinus (IM)</t>
  </si>
  <si>
    <t>H61.8</t>
  </si>
  <si>
    <t>Other specified disorders of external ear</t>
  </si>
  <si>
    <t>H61.9</t>
  </si>
  <si>
    <t>Disorder of external ear, unspecified</t>
  </si>
  <si>
    <t>H62.0</t>
  </si>
  <si>
    <t>Otitis externa in bacterial diseases classified elsewhere</t>
  </si>
  <si>
    <t>H62.1</t>
  </si>
  <si>
    <t>Otitis externa in viral diseases classified elsewhere</t>
  </si>
  <si>
    <t>H62.2</t>
  </si>
  <si>
    <t>Otitis externa in mycoses</t>
  </si>
  <si>
    <t>H62.4</t>
  </si>
  <si>
    <t>Otitis externa in other diseases classified elsewhere</t>
  </si>
  <si>
    <t>H62.8</t>
  </si>
  <si>
    <t>Other disorders of external ear in diseases classified elsewhere</t>
  </si>
  <si>
    <t>H65</t>
  </si>
  <si>
    <t>Nonsuppurative otitis media</t>
  </si>
  <si>
    <t>H65.0</t>
  </si>
  <si>
    <t>Acute serous otitis media</t>
  </si>
  <si>
    <t>H65.1</t>
  </si>
  <si>
    <t>Other acute nonsuppurative otitis media</t>
  </si>
  <si>
    <t>H65.2</t>
  </si>
  <si>
    <t>Chronic serous otitis media</t>
  </si>
  <si>
    <t>H65.3</t>
  </si>
  <si>
    <t>Chronic mucoid otitis media</t>
  </si>
  <si>
    <t>H65.4</t>
  </si>
  <si>
    <t>Other chronic nonsuppurative otitis media</t>
  </si>
  <si>
    <t>H65.9</t>
  </si>
  <si>
    <t>Nonsuppurative otitis media, unspecified</t>
  </si>
  <si>
    <t>H66</t>
  </si>
  <si>
    <t>Suppurative and unspecified otitis media</t>
  </si>
  <si>
    <t>H66.0</t>
  </si>
  <si>
    <t>Acute suppurative otitis media</t>
  </si>
  <si>
    <t>H66.1</t>
  </si>
  <si>
    <t>Chronic tubotympanic suppurative otitis media</t>
  </si>
  <si>
    <t>H66.2</t>
  </si>
  <si>
    <t>Chronic atticoantral suppurative otitis media</t>
  </si>
  <si>
    <t>H66.3</t>
  </si>
  <si>
    <t>Other chronic suppurative otitis media</t>
  </si>
  <si>
    <t>H66.4</t>
  </si>
  <si>
    <t>Suppurative otitis media, unspecified</t>
  </si>
  <si>
    <t>H66.9</t>
  </si>
  <si>
    <t>Otitis media, unspecified</t>
  </si>
  <si>
    <t>H67</t>
  </si>
  <si>
    <t>Otitis media in diseases classified elsewhere</t>
  </si>
  <si>
    <t>H67.0</t>
  </si>
  <si>
    <t>Otitis media in bacterial diseases classified elsewhere</t>
  </si>
  <si>
    <t>H67.1</t>
  </si>
  <si>
    <t>Otitis media in viral diseases classified elsewhere</t>
  </si>
  <si>
    <t>H67.8</t>
  </si>
  <si>
    <t>Otitis media in other diseases classified elsewhere</t>
  </si>
  <si>
    <t>H68.0</t>
  </si>
  <si>
    <t>Eustachian salpingitis</t>
  </si>
  <si>
    <t>H68.1</t>
  </si>
  <si>
    <t>Obstruction of Eustachian tube</t>
  </si>
  <si>
    <t>H69.0</t>
  </si>
  <si>
    <t>Patulous Eustachian tube</t>
  </si>
  <si>
    <t>H69.8</t>
  </si>
  <si>
    <t>Other specified disorders of Eustachian tube</t>
  </si>
  <si>
    <t>H69.9</t>
  </si>
  <si>
    <t>Eustachian tube disorder, unspecified</t>
  </si>
  <si>
    <t>H70</t>
  </si>
  <si>
    <t>Mastoiditis and related conditions</t>
  </si>
  <si>
    <t>H70.0</t>
  </si>
  <si>
    <t>Acute mastoiditis</t>
  </si>
  <si>
    <t>H70.1</t>
  </si>
  <si>
    <t>Chronic mastoiditis</t>
  </si>
  <si>
    <t>H70.2</t>
  </si>
  <si>
    <t>Petrositis</t>
  </si>
  <si>
    <t>H70.8</t>
  </si>
  <si>
    <t>Other mastoiditis and related conditions</t>
  </si>
  <si>
    <t>H70.9</t>
  </si>
  <si>
    <t>Mastoiditis, unspecified</t>
  </si>
  <si>
    <t>H71</t>
  </si>
  <si>
    <t>Cholesteatoma of middle ear</t>
  </si>
  <si>
    <t>H72</t>
  </si>
  <si>
    <t>Perforation of tympanic membrane</t>
  </si>
  <si>
    <t>H72.0</t>
  </si>
  <si>
    <t>Central perforation of tympanic membrane</t>
  </si>
  <si>
    <t>H72.1</t>
  </si>
  <si>
    <t>Attic perforation of tympanic membrane</t>
  </si>
  <si>
    <t>H72.2</t>
  </si>
  <si>
    <t>Other marginal perforations of tympanic membrane</t>
  </si>
  <si>
    <t>H72.8</t>
  </si>
  <si>
    <t>Other perforations of tympanic membrane</t>
  </si>
  <si>
    <t>H72.9</t>
  </si>
  <si>
    <t>Perforation of tympanic membrane, unspecified</t>
  </si>
  <si>
    <t>H73.0</t>
  </si>
  <si>
    <t>Acute myringitis</t>
  </si>
  <si>
    <t>H73.1</t>
  </si>
  <si>
    <t>Chronic myringitis</t>
  </si>
  <si>
    <t>H73.8</t>
  </si>
  <si>
    <t>Other specified disorders of tympanic membrane</t>
  </si>
  <si>
    <t>H73.9</t>
  </si>
  <si>
    <t>Disorder of tympanic membrane, unspecified</t>
  </si>
  <si>
    <t>H74.0</t>
  </si>
  <si>
    <t>Tympanosclerosis</t>
  </si>
  <si>
    <t>H74.1</t>
  </si>
  <si>
    <t>Adhesive middle ear disease</t>
  </si>
  <si>
    <t>H74.2</t>
  </si>
  <si>
    <t>Discontinuity and dislocation of ear ossicles</t>
  </si>
  <si>
    <t>H74.3</t>
  </si>
  <si>
    <t>Other acquired abnormalities of ear ossicles</t>
  </si>
  <si>
    <t>H74.4</t>
  </si>
  <si>
    <t>Polyp of middle ear</t>
  </si>
  <si>
    <t>H74.8</t>
  </si>
  <si>
    <t>Other specified disorders of middle ear and mastoid</t>
  </si>
  <si>
    <t>H74.9</t>
  </si>
  <si>
    <t>Disorder of middle ear and mastoid, unspecified</t>
  </si>
  <si>
    <t>H75.0</t>
  </si>
  <si>
    <t>Mastoiditis in infectious and parasitic diseases classified elsewhere</t>
  </si>
  <si>
    <t>H80.0</t>
  </si>
  <si>
    <t>Otosclerosis involving oval window, nonobliterative</t>
  </si>
  <si>
    <t>H80.1</t>
  </si>
  <si>
    <t>Otosclerosis involving oval window, obliterative</t>
  </si>
  <si>
    <t>H80.2</t>
  </si>
  <si>
    <t>Cochlear otosclerosis</t>
  </si>
  <si>
    <t>H80.8</t>
  </si>
  <si>
    <t>Other otosclerosis</t>
  </si>
  <si>
    <t>H80.9</t>
  </si>
  <si>
    <t>Otosclerosis, unspecified</t>
  </si>
  <si>
    <t>H81</t>
  </si>
  <si>
    <t>Disorders of vestibular function</t>
  </si>
  <si>
    <t>H81.0</t>
  </si>
  <si>
    <t>Meniere's disease</t>
  </si>
  <si>
    <t>H81.1</t>
  </si>
  <si>
    <t>Benign paroxysmal vertigo</t>
  </si>
  <si>
    <t>H81.2</t>
  </si>
  <si>
    <t>Vestibular neuronitis</t>
  </si>
  <si>
    <t>H81.3</t>
  </si>
  <si>
    <t>Other peripheral vertigo</t>
  </si>
  <si>
    <t>H81.4</t>
  </si>
  <si>
    <t>Vertigo of central origin</t>
  </si>
  <si>
    <t>H81.8</t>
  </si>
  <si>
    <t>Other disorders of vestibular function</t>
  </si>
  <si>
    <t>H81.9</t>
  </si>
  <si>
    <t>Disorder of vestibular function, unspecified</t>
  </si>
  <si>
    <t>H82</t>
  </si>
  <si>
    <t>Vertiginous syndromes in diseases classified elsewhere</t>
  </si>
  <si>
    <t>H83.0</t>
  </si>
  <si>
    <t>Labyrinthitis</t>
  </si>
  <si>
    <t>H83.1</t>
  </si>
  <si>
    <t>Labyrinthine fistula</t>
  </si>
  <si>
    <t>H83.2</t>
  </si>
  <si>
    <t>Labyrinthine dysfunction</t>
  </si>
  <si>
    <t>H83.3</t>
  </si>
  <si>
    <t>Noise effects on inner ear</t>
  </si>
  <si>
    <t>H83.8</t>
  </si>
  <si>
    <t>Other specified diseases of inner ear</t>
  </si>
  <si>
    <t>H83.9</t>
  </si>
  <si>
    <t>Disease of inner ear, unspecified</t>
  </si>
  <si>
    <t>H90.0</t>
  </si>
  <si>
    <t>Conductive hearing loss, bilateral</t>
  </si>
  <si>
    <t>H90.00</t>
  </si>
  <si>
    <t>Conductive hearing loss, bilateral, moderate-severe (IM)</t>
  </si>
  <si>
    <t>H90.01</t>
  </si>
  <si>
    <t>Conductive hearing loss, bilateral, mild (IM)</t>
  </si>
  <si>
    <t>H90.1</t>
  </si>
  <si>
    <t>Conduct hearing loss, unilateral with unrestricted hearing on the contralateral side</t>
  </si>
  <si>
    <t>H90.10</t>
  </si>
  <si>
    <t>Conduct hearing loss, unilateral with unrestricted hearing on the contralateral side, mild (IM)</t>
  </si>
  <si>
    <t>H90.11</t>
  </si>
  <si>
    <t>Conduct hearing loss, unilateral with unrestricted hearing on the contralateral side, mod-sev (IM)</t>
  </si>
  <si>
    <t>H90.2</t>
  </si>
  <si>
    <t>Conductive hearing loss, unspecified</t>
  </si>
  <si>
    <t>H90.3</t>
  </si>
  <si>
    <t>Sensorineural hearing loss, bilateral</t>
  </si>
  <si>
    <t>H90.30</t>
  </si>
  <si>
    <t>Sensorineural hearing loss, bilateral, mild (IM)</t>
  </si>
  <si>
    <t>H90.31</t>
  </si>
  <si>
    <t>Sensorineural hearing loss, bilateral, mod-sev (IM)</t>
  </si>
  <si>
    <t>H90.32</t>
  </si>
  <si>
    <t>Sensorineural hearing loss, bilateral, profound (IM)</t>
  </si>
  <si>
    <t>H90.4</t>
  </si>
  <si>
    <t>Sensorineural hear loss unilat unrestricted hearing contralateral side</t>
  </si>
  <si>
    <t>H90.40</t>
  </si>
  <si>
    <t>Sensorineural hear loss unilat unrestricted hearing contralateral side, mild (IM)</t>
  </si>
  <si>
    <t>H90.41</t>
  </si>
  <si>
    <t>Sensorineural hear loss unilat unrestricted hearing contralateral side, mod-sev (IM)</t>
  </si>
  <si>
    <t>H90.42</t>
  </si>
  <si>
    <t>Sensorineural hear loss unilat unrestricted hearing contralateral side, profoud (IM)</t>
  </si>
  <si>
    <t>H90.5</t>
  </si>
  <si>
    <t>Sensorineural hearing loss, unspecified</t>
  </si>
  <si>
    <t>H90.6</t>
  </si>
  <si>
    <t>Mixed conductive and sensorineural hearing loss, bilateral</t>
  </si>
  <si>
    <t>H90.60</t>
  </si>
  <si>
    <t>Mixed conductive and sensorineural hearing loss, bilateral, mild (IM)</t>
  </si>
  <si>
    <t>H90.61</t>
  </si>
  <si>
    <t>Mixed conductive and sensorineural hearing loss, bilateral, mod-sev (IM)</t>
  </si>
  <si>
    <t>H90.62</t>
  </si>
  <si>
    <t>Mixed conductive and sensorineural hearing loss, bilateral, profound (IM)</t>
  </si>
  <si>
    <t>H90.7</t>
  </si>
  <si>
    <t>Mix conductive and sensorineural hearing loss, unilateral unrestricted hearing on the contralateral side</t>
  </si>
  <si>
    <t>H90.70</t>
  </si>
  <si>
    <t>Mix conductive and sensorineural hearing loss, unilateral unrestricted hearing on the contralateral side, mild (IM)</t>
  </si>
  <si>
    <t>H90.71</t>
  </si>
  <si>
    <t>Mix conductive and sensorineural hearing loss, unilateral unrestricted hearing on the contralateral side, mod-sev (IM)</t>
  </si>
  <si>
    <t>H90.72</t>
  </si>
  <si>
    <t>Mix conductive and sensorineural hearing loss, unilateral unrestricted hearing on the contralateral side, profound (IM)</t>
  </si>
  <si>
    <t>H90.8</t>
  </si>
  <si>
    <t>Mixed conductive and sensorineural hearing loss, unspecified</t>
  </si>
  <si>
    <t>H91</t>
  </si>
  <si>
    <t>Other hearing loss</t>
  </si>
  <si>
    <t>H91.0</t>
  </si>
  <si>
    <t>Ototoxic hearing loss</t>
  </si>
  <si>
    <t>H91.1</t>
  </si>
  <si>
    <t>Presbycusis</t>
  </si>
  <si>
    <t>H91.2</t>
  </si>
  <si>
    <t>Sudden idiopathic hearing loss</t>
  </si>
  <si>
    <t>H91.3</t>
  </si>
  <si>
    <t>Deaf mutism, not elsewhere classified</t>
  </si>
  <si>
    <t>H91.4</t>
  </si>
  <si>
    <t>Congenital hearing loss with inability to speak (IM)</t>
  </si>
  <si>
    <t>H91.8</t>
  </si>
  <si>
    <t>Other specified hearing loss</t>
  </si>
  <si>
    <t>H91.9</t>
  </si>
  <si>
    <t>Hearing loss, unspecified</t>
  </si>
  <si>
    <t>H92</t>
  </si>
  <si>
    <t>Otalgia and effusion of ear</t>
  </si>
  <si>
    <t>H92.0</t>
  </si>
  <si>
    <t>Otalgia</t>
  </si>
  <si>
    <t>H92.1</t>
  </si>
  <si>
    <t>Otorrhoea</t>
  </si>
  <si>
    <t>H92.2</t>
  </si>
  <si>
    <t>Otorrhagia</t>
  </si>
  <si>
    <t>H93.0</t>
  </si>
  <si>
    <t>Degenerative and vascular disorders of ear</t>
  </si>
  <si>
    <t>H93.1</t>
  </si>
  <si>
    <t>Tinnitus</t>
  </si>
  <si>
    <t>H93.2</t>
  </si>
  <si>
    <t>Other abnormal auditory perceptions</t>
  </si>
  <si>
    <t>H93.3</t>
  </si>
  <si>
    <t>Disorders of acoustic nerve</t>
  </si>
  <si>
    <t>H93.8</t>
  </si>
  <si>
    <t>Other specified disorders of ear</t>
  </si>
  <si>
    <t>H93.9</t>
  </si>
  <si>
    <t>Disorder of ear, unspecified</t>
  </si>
  <si>
    <t>H94.0</t>
  </si>
  <si>
    <t>Acoustic neuritis in infectious and parasitic diseases classified elsewhere</t>
  </si>
  <si>
    <t>H94.8</t>
  </si>
  <si>
    <t>Other specified disorders of ear in diseases classified elsewhere</t>
  </si>
  <si>
    <t>H95.0</t>
  </si>
  <si>
    <t>Recurrent cholesteatoma of postmastoidectomy cavity</t>
  </si>
  <si>
    <t>H95.1</t>
  </si>
  <si>
    <t>Other disorders following mastoidectomy</t>
  </si>
  <si>
    <t>H95.8</t>
  </si>
  <si>
    <t>Other postprocedural disorders of ear and mastoid process</t>
  </si>
  <si>
    <t>H95.9</t>
  </si>
  <si>
    <t>Postprocedural disorder of ear and mastoid process, unspecified</t>
  </si>
  <si>
    <t>HL00</t>
  </si>
  <si>
    <t>Right eye (IM)</t>
  </si>
  <si>
    <t>HL01</t>
  </si>
  <si>
    <t>Left eye (IM)</t>
  </si>
  <si>
    <t>I00</t>
  </si>
  <si>
    <t>Rheumatic fever without mention of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</si>
  <si>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</si>
  <si>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</si>
  <si>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</si>
  <si>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</si>
  <si>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</si>
  <si>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</si>
  <si>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</si>
  <si>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</si>
  <si>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</si>
  <si>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</si>
  <si>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I02.0</t>
  </si>
  <si>
    <t>Rheumatic chorea with heart involvement</t>
  </si>
  <si>
    <t>I02.9</t>
  </si>
  <si>
    <t>Rheumatic chorea without heart involvement</t>
  </si>
  <si>
    <t>I05</t>
  </si>
  <si>
    <t>Rheumatic mitral valve diseases</t>
  </si>
  <si>
    <t>I05.0</t>
  </si>
  <si>
    <t>Mitral stenosis</t>
  </si>
  <si>
    <t>I05.1</t>
  </si>
  <si>
    <t>Rheumatic mitral insufficiency</t>
  </si>
  <si>
    <t>I05.2</t>
  </si>
  <si>
    <t>Mitral stenosis with insufficiency</t>
  </si>
  <si>
    <t>I05.8</t>
  </si>
  <si>
    <t>Other mitral valve diseases</t>
  </si>
  <si>
    <t>I05.9</t>
  </si>
  <si>
    <t>Mitral valve disease, unspecified</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</si>
  <si>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</si>
  <si>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</si>
  <si>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</si>
  <si>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</si>
  <si>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</si>
  <si>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</si>
  <si>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</si>
  <si>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</si>
  <si>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</si>
  <si>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</si>
  <si>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t>
  </si>
  <si>
    <t>Rheumatic tricuspid valve diseases</t>
  </si>
  <si>
    <t>I07.0</t>
  </si>
  <si>
    <t>Tricuspid stenosis</t>
  </si>
  <si>
    <t>I07.1</t>
  </si>
  <si>
    <t>Tricuspid insufficiency</t>
  </si>
  <si>
    <t>I07.2</t>
  </si>
  <si>
    <t>Tricuspid stenosis with insufficiency</t>
  </si>
  <si>
    <t>I07.8</t>
  </si>
  <si>
    <t>Other tricuspid valve diseases</t>
  </si>
  <si>
    <t>I07.9</t>
  </si>
  <si>
    <t>Tricuspid valve disease, unspecified</t>
  </si>
  <si>
    <t>I08</t>
  </si>
  <si>
    <t>Multiple valve diseases</t>
  </si>
  <si>
    <t>I08.0</t>
  </si>
  <si>
    <t>Disorders of both mitral and aortic valves</t>
  </si>
  <si>
    <t>I08.1</t>
  </si>
  <si>
    <t>Disorders of both mitral and tricuspid valves</t>
  </si>
  <si>
    <t>I08.2</t>
  </si>
  <si>
    <t>Disorders of both aortic and tricuspid valves</t>
  </si>
  <si>
    <t>I08.3</t>
  </si>
  <si>
    <t>Combined disorders of mitral, aortic and tricuspid valves</t>
  </si>
  <si>
    <t>I08.8</t>
  </si>
  <si>
    <t>Other multiple valve diseases</t>
  </si>
  <si>
    <t>I08.9</t>
  </si>
  <si>
    <t>Multiple valve disease, unspecified</t>
  </si>
  <si>
    <t>I09.0</t>
  </si>
  <si>
    <t>Rheumatic myocarditis</t>
  </si>
  <si>
    <t>I09.1</t>
  </si>
  <si>
    <t>Rheumatic diseases of endocardium, valve unspecified</t>
  </si>
  <si>
    <t>I09.2</t>
  </si>
  <si>
    <t>Chronic rheumatic pericarditis</t>
  </si>
  <si>
    <t>I09.8</t>
  </si>
  <si>
    <t>Other specified rheumatic heart diseases</t>
  </si>
  <si>
    <t>I09.9</t>
  </si>
  <si>
    <t>Rheumatic heart disease, unspecified</t>
  </si>
  <si>
    <t>I11</t>
  </si>
  <si>
    <t>Hypertensive heart disease</t>
  </si>
  <si>
    <t>I11.0</t>
  </si>
  <si>
    <t>Hypertensive heart disease with (congestive) heart failure</t>
  </si>
  <si>
    <t>I11.9</t>
  </si>
  <si>
    <t>Hypertensive heart disease without (congestive) heart failure</t>
  </si>
  <si>
    <t>I12</t>
  </si>
  <si>
    <t>Hypertensive renal disease</t>
  </si>
  <si>
    <t>I12.9</t>
  </si>
  <si>
    <t>Hypertensive renal disease without renal failure</t>
  </si>
  <si>
    <t>I13.0</t>
  </si>
  <si>
    <t>Hypertens heart and renal dis with (congestive) heart failure</t>
  </si>
  <si>
    <t>I13.1</t>
  </si>
  <si>
    <t>Hypertensive heart and renal disease with renal failure</t>
  </si>
  <si>
    <t>I13.2</t>
  </si>
  <si>
    <t>Hyper heart and renal disease both (congestive) heart failure and renal failure</t>
  </si>
  <si>
    <t>I13.9</t>
  </si>
  <si>
    <t>Hypertensive heart and renal disease, unspecified</t>
  </si>
  <si>
    <t>I15</t>
  </si>
  <si>
    <t>Secondary hypertension</t>
  </si>
  <si>
    <t>I15.0</t>
  </si>
  <si>
    <t>Renovascular hypertension</t>
  </si>
  <si>
    <t>I15.1</t>
  </si>
  <si>
    <t>Hypertension secondary to other renal disorders</t>
  </si>
  <si>
    <t>I15.2</t>
  </si>
  <si>
    <t>Hypertension secondary to endocrine disorders</t>
  </si>
  <si>
    <t>I15.8</t>
  </si>
  <si>
    <t>Other secondary hypertension</t>
  </si>
  <si>
    <t>I15.9</t>
  </si>
  <si>
    <t>Secondary hypertension, unspecified</t>
  </si>
  <si>
    <t>I20</t>
  </si>
  <si>
    <t>Angina pectoris</t>
  </si>
  <si>
    <t>I20.0</t>
  </si>
  <si>
    <t>Unstable angina</t>
  </si>
  <si>
    <t>I20.1</t>
  </si>
  <si>
    <t>Angina pectoris with documented spasm</t>
  </si>
  <si>
    <t>I20.8</t>
  </si>
  <si>
    <t>Other forms of angina pectoris</t>
  </si>
  <si>
    <t>I20.9</t>
  </si>
  <si>
    <t>Angina pectoris, unspecified</t>
  </si>
  <si>
    <t>I21</t>
  </si>
  <si>
    <t>Acute myocardial infarction</t>
  </si>
  <si>
    <t>I21.0</t>
  </si>
  <si>
    <t>Acute transmural myocardial infarction of anterior wall</t>
  </si>
  <si>
    <t>I21.1</t>
  </si>
  <si>
    <t>Acute transmural myocardial infarction of inferior wall</t>
  </si>
  <si>
    <t>I21.2</t>
  </si>
  <si>
    <t>Acute transmural myocardial infarction of other sites</t>
  </si>
  <si>
    <t>I21.3</t>
  </si>
  <si>
    <t>Acute transmural myocardial infarction of unspecified site</t>
  </si>
  <si>
    <t>I21.4</t>
  </si>
  <si>
    <t>Acute subendocardial myocardial infarction</t>
  </si>
  <si>
    <t>I21.9</t>
  </si>
  <si>
    <t>Acute myocardial infarction, unspecified</t>
  </si>
  <si>
    <t>I22.0</t>
  </si>
  <si>
    <t>Subsequent myocardial infarction of anterior wall</t>
  </si>
  <si>
    <t>I22.1</t>
  </si>
  <si>
    <t>Subsequent myocardial infarction of inferior wall</t>
  </si>
  <si>
    <t>I22.8</t>
  </si>
  <si>
    <t>Subsequent myocardial infarction of other sites</t>
  </si>
  <si>
    <t>I22.9</t>
  </si>
  <si>
    <t>Subsequent myocardial infarction of unspecified site</t>
  </si>
  <si>
    <t>I23.0</t>
  </si>
  <si>
    <t>Haemopericardium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</si>
  <si>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</si>
  <si>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</si>
  <si>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</si>
  <si>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</si>
  <si>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</si>
  <si>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cardiac wall without haemopericardium as current complication following acute myocardial infarction</t>
  </si>
  <si>
    <t>I23.4</t>
  </si>
  <si>
    <t>Rupture chordae tendineae as current complication following acut myocardial infarction</t>
  </si>
  <si>
    <t>I23.6</t>
  </si>
  <si>
    <t>Thrombosis of atrium, auricular appendage ventricle as current complication following acute myocardial infarction</t>
  </si>
  <si>
    <t>I23.8</t>
  </si>
  <si>
    <t>Oth current complications following acute myocardial infarction</t>
  </si>
  <si>
    <t>I24</t>
  </si>
  <si>
    <t>Other acute ischaemic heart diseases</t>
  </si>
  <si>
    <t>I24.0</t>
  </si>
  <si>
    <t>Coronary thrombosis not resulting in myocardial infarction</t>
  </si>
  <si>
    <t>I24.1</t>
  </si>
  <si>
    <t>Dressler's syndrome</t>
  </si>
  <si>
    <t>I24.8</t>
  </si>
  <si>
    <t>Other forms of acute ischaemic heart disease</t>
  </si>
  <si>
    <t>I24.9</t>
  </si>
  <si>
    <t>Acute ischaemic heart disease, unspecified</t>
  </si>
  <si>
    <t>I25</t>
  </si>
  <si>
    <t>Chronic ischaemic heart disease</t>
  </si>
  <si>
    <t>I25.0</t>
  </si>
  <si>
    <t>Atherosclerotic cardiovascular disease, so described</t>
  </si>
  <si>
    <t>I25.1</t>
  </si>
  <si>
    <t>Atherosclerotic heart disease</t>
  </si>
  <si>
    <t>I25.2</t>
  </si>
  <si>
    <t>Old myocardial infarction</t>
  </si>
  <si>
    <t>I25.3</t>
  </si>
  <si>
    <t>Aneurysm of heart</t>
  </si>
  <si>
    <t>I25.4</t>
  </si>
  <si>
    <t>Coronary artery aneurysm</t>
  </si>
  <si>
    <t>I25.5</t>
  </si>
  <si>
    <t>Ischaemic cardiomyopathy</t>
  </si>
  <si>
    <t>I25.6</t>
  </si>
  <si>
    <t>Silent myocardial ischaemia</t>
  </si>
  <si>
    <t>I25.8</t>
  </si>
  <si>
    <t>Other forms of chronic ischaemic heart disease</t>
  </si>
  <si>
    <t>I25.9</t>
  </si>
  <si>
    <t>Chronic ischaemic heart disease, unspecified</t>
  </si>
  <si>
    <t>I26</t>
  </si>
  <si>
    <t>Pulmonary embolism</t>
  </si>
  <si>
    <t>I26.0</t>
  </si>
  <si>
    <t>Pulmonary embolism with mention of acute cor pulmonale</t>
  </si>
  <si>
    <t>I26.9</t>
  </si>
  <si>
    <t>Pulmonary embolism without mention of acute cor pulmonale</t>
  </si>
  <si>
    <t>I27</t>
  </si>
  <si>
    <t>Other pulmonary heart diseases</t>
  </si>
  <si>
    <t>I27.0</t>
  </si>
  <si>
    <t>Primary pulmonary hypertension</t>
  </si>
  <si>
    <t>I27.1</t>
  </si>
  <si>
    <t>Kyphoscoliotic heart disease</t>
  </si>
  <si>
    <t>I27.2</t>
  </si>
  <si>
    <t>Other secondary pulmonary hypertension</t>
  </si>
  <si>
    <t>I27.8</t>
  </si>
  <si>
    <t>Other specified pulmonary heart diseases</t>
  </si>
  <si>
    <t>I27.9</t>
  </si>
  <si>
    <t>Pulmonary heart disease, unspecified</t>
  </si>
  <si>
    <t>I28.0</t>
  </si>
  <si>
    <t>Arteriovenous fistula of pulmonary vessels</t>
  </si>
  <si>
    <t>I28.1</t>
  </si>
  <si>
    <t>Aneurysm of pulmonary artery</t>
  </si>
  <si>
    <t>I28.8</t>
  </si>
  <si>
    <t>Other specified diseases of pulmonary vessels</t>
  </si>
  <si>
    <t>I28.9</t>
  </si>
  <si>
    <t>Disease of pulmonary vessels, unspecified</t>
  </si>
  <si>
    <t>I30</t>
  </si>
  <si>
    <t>Acute pericarditis</t>
  </si>
  <si>
    <t>I30.0</t>
  </si>
  <si>
    <t>Acute nonspecific idiopathic pericarditis</t>
  </si>
  <si>
    <t>I30.1</t>
  </si>
  <si>
    <t>Infective pericarditis</t>
  </si>
  <si>
    <t>55.95</t>
  </si>
  <si>
    <t>Local perfusion of kidney</t>
  </si>
  <si>
    <t>I30.8</t>
  </si>
  <si>
    <t>Other forms of acute pericarditis</t>
  </si>
  <si>
    <t>I30.9</t>
  </si>
  <si>
    <t>Acute pericarditis, unspecified</t>
  </si>
  <si>
    <t>I31.0</t>
  </si>
  <si>
    <t>Chronic adhesive pericarditis</t>
  </si>
  <si>
    <t>I31.1</t>
  </si>
  <si>
    <t>Chronic constrictive pericarditis</t>
  </si>
  <si>
    <t>I31.2</t>
  </si>
  <si>
    <t>Haemopericardium, not elsewhere classified</t>
  </si>
  <si>
    <t>I31.3</t>
  </si>
  <si>
    <t>Pericardial effusion (noninflammatory)</t>
  </si>
  <si>
    <t>I31.8</t>
  </si>
  <si>
    <t>Other specified diseases of pericardium</t>
  </si>
  <si>
    <t>I31.9</t>
  </si>
  <si>
    <t>Disease of pericardium, unspecified</t>
  </si>
  <si>
    <t>I32.0</t>
  </si>
  <si>
    <t>Pericarditis in bacterial diseases classified elsewhere</t>
  </si>
  <si>
    <t>I32.1</t>
  </si>
  <si>
    <t>Pericarditis in other infectious and parasitic diseases classified elsewhere</t>
  </si>
  <si>
    <t>I32.8</t>
  </si>
  <si>
    <t>Pericarditis in other diseases classified elsewhere</t>
  </si>
  <si>
    <t>I33.0</t>
  </si>
  <si>
    <t>Acute and subacute infective endocarditis</t>
  </si>
  <si>
    <t>I33.9</t>
  </si>
  <si>
    <t>Acute endocarditis, unspecified</t>
  </si>
  <si>
    <t>I34</t>
  </si>
  <si>
    <t>Nonrheumatic mitral valve disorders</t>
  </si>
  <si>
    <t>I34.0</t>
  </si>
  <si>
    <t>Mitral (valve) insufficiency</t>
  </si>
  <si>
    <t>I34.1</t>
  </si>
  <si>
    <t>Mitral (valve) prolapse</t>
  </si>
  <si>
    <t>I34.2</t>
  </si>
  <si>
    <t>Nonrheumatic mitral (valve) stenosis</t>
  </si>
  <si>
    <t>I34.8</t>
  </si>
  <si>
    <t>Other nonrheumatic mitral valve disorders</t>
  </si>
  <si>
    <t>I34.9</t>
  </si>
  <si>
    <t>Nonrheumatic mitral valve disorder, unspecified</t>
  </si>
  <si>
    <t>I35</t>
  </si>
  <si>
    <t>Nonrheumatic aortic valve disorders</t>
  </si>
  <si>
    <t>I35.0</t>
  </si>
  <si>
    <t>Aortic (valve) stenosis</t>
  </si>
  <si>
    <t>I35.1</t>
  </si>
  <si>
    <t>Aortic (valve) insufficiency</t>
  </si>
  <si>
    <t>I35.2</t>
  </si>
  <si>
    <t>Aortic (valve) stenosis with insufficiency</t>
  </si>
  <si>
    <t>56.85</t>
  </si>
  <si>
    <t>Ureteropexy</t>
  </si>
  <si>
    <t>I35.8</t>
  </si>
  <si>
    <t>Other aortic valve disorders</t>
  </si>
  <si>
    <t>I35.9</t>
  </si>
  <si>
    <t>Aortic valve disorder, unspecified</t>
  </si>
  <si>
    <t>I36.0</t>
  </si>
  <si>
    <t>56.93</t>
  </si>
  <si>
    <t>Nonrheumatic tricuspid (valve) stenosis</t>
  </si>
  <si>
    <t>Replacement of electronic ureteral stimulator</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</si>
  <si>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</si>
  <si>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</si>
  <si>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</si>
  <si>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</si>
  <si>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</si>
  <si>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</si>
  <si>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</si>
  <si>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</si>
  <si>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I37.0</t>
  </si>
  <si>
    <t>Pulmonary valve stenosis</t>
  </si>
  <si>
    <t>I37.1</t>
  </si>
  <si>
    <t>Pulmonary valve insufficiency</t>
  </si>
  <si>
    <t>I37.2</t>
  </si>
  <si>
    <t>Pulmonary valve stenosis with insufficiency</t>
  </si>
  <si>
    <t>I37.8</t>
  </si>
  <si>
    <t>Other pulmonary valve disorders</t>
  </si>
  <si>
    <t>I37.9</t>
  </si>
  <si>
    <t>Pulmonary valve disorder, unspecified</t>
  </si>
  <si>
    <t>I38</t>
  </si>
  <si>
    <t>Endocarditis, valve unspecified</t>
  </si>
  <si>
    <t>I39.0</t>
  </si>
  <si>
    <t>Mitral valve disorders in diseases classified elsewhere</t>
  </si>
  <si>
    <t>I39.1</t>
  </si>
  <si>
    <t>Aortic valve disorders in diseases classified elsewhere</t>
  </si>
  <si>
    <t>I39.2</t>
  </si>
  <si>
    <t>Tricuspid valve disorders in diseases classified elsewhere</t>
  </si>
  <si>
    <t>I39.4</t>
  </si>
  <si>
    <t>Multiple valve disorders in diseases classified elsewhere</t>
  </si>
  <si>
    <t>I39.8</t>
  </si>
  <si>
    <t>Endocarditis, valve unspec, in diseases class elsewhere</t>
  </si>
  <si>
    <t>I40.0</t>
  </si>
  <si>
    <t>Infective myocarditis</t>
  </si>
  <si>
    <t>I40.1</t>
  </si>
  <si>
    <t>Isolated myocarditis</t>
  </si>
  <si>
    <t>I40.8</t>
  </si>
  <si>
    <t>Other acute myocarditis</t>
  </si>
  <si>
    <t>I40.9</t>
  </si>
  <si>
    <t>Acute myocarditis, unspecified</t>
  </si>
  <si>
    <t>I41.0</t>
  </si>
  <si>
    <t>Myocarditis in bacterial diseases classified elsewhere</t>
  </si>
  <si>
    <t>I41.1</t>
  </si>
  <si>
    <t>Myocarditis in viral diseases classified elsewhere</t>
  </si>
  <si>
    <t>I41.2</t>
  </si>
  <si>
    <t>Myocarditis in other infectious and parasitic diseases classified elsewhere</t>
  </si>
  <si>
    <t>I41.8</t>
  </si>
  <si>
    <t>Myocarditis in other diseases classified elsewhere</t>
  </si>
  <si>
    <t>I42</t>
  </si>
  <si>
    <t>Cardiomyopathy</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</si>
  <si>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</si>
  <si>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</si>
  <si>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</si>
  <si>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</si>
  <si>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</si>
  <si>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</si>
  <si>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</si>
  <si>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</si>
  <si>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</si>
  <si>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</si>
  <si>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</si>
  <si>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</si>
  <si>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</si>
  <si>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</si>
  <si>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</si>
  <si>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drugs and other external agents</t>
  </si>
  <si>
    <t>I42.8</t>
  </si>
  <si>
    <t>Other cardiomyopathies</t>
  </si>
  <si>
    <t>I42.9</t>
  </si>
  <si>
    <t>Cardiomyopathy, unspecified</t>
  </si>
  <si>
    <t>I43.0</t>
  </si>
  <si>
    <t>Cardiomyopathy in infectious &amp; parasitic diseases classified elsewhere</t>
  </si>
  <si>
    <t>I43.1</t>
  </si>
  <si>
    <t>Cardiomyopathy in metabolic diseases</t>
  </si>
  <si>
    <t>I43.2</t>
  </si>
  <si>
    <t>Cardiomyopathy in nutritional diseases</t>
  </si>
  <si>
    <t>I43.8</t>
  </si>
  <si>
    <t>Cardiomyopathy in other diseases classified elsewhere</t>
  </si>
  <si>
    <t>I44.0</t>
  </si>
  <si>
    <t>Atrioventricular block, first degree</t>
  </si>
  <si>
    <t>I44.1</t>
  </si>
  <si>
    <t>Atrioventricular block, second degree</t>
  </si>
  <si>
    <t>I44.2</t>
  </si>
  <si>
    <t>Atrioventricular block, complete</t>
  </si>
  <si>
    <t>I44.3</t>
  </si>
  <si>
    <t>Other and unspecified atrioventricular block</t>
  </si>
  <si>
    <t>I44.4</t>
  </si>
  <si>
    <t>Left anterior fascicular block</t>
  </si>
  <si>
    <t>I44.5</t>
  </si>
  <si>
    <t>Left posterior fascicular block</t>
  </si>
  <si>
    <t>I44.6</t>
  </si>
  <si>
    <t>Other and unspecified fascicular block</t>
  </si>
  <si>
    <t>I44.7</t>
  </si>
  <si>
    <t>Left bundle-branch block, unspecified</t>
  </si>
  <si>
    <t>I45.0</t>
  </si>
  <si>
    <t>Right fascicular block</t>
  </si>
  <si>
    <t>I45.1</t>
  </si>
  <si>
    <t>Other and unspecified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</si>
  <si>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</si>
  <si>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</si>
  <si>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</si>
  <si>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</si>
  <si>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</si>
  <si>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</si>
  <si>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</si>
  <si>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</si>
  <si>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</si>
  <si>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</si>
  <si>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</si>
  <si>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</si>
  <si>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I45.9</t>
  </si>
  <si>
    <t>Conduction disorder, unspecified</t>
  </si>
  <si>
    <t>I46</t>
  </si>
  <si>
    <t>Cardiac arrest</t>
  </si>
  <si>
    <t>I46.0</t>
  </si>
  <si>
    <t>Cardiac arrest with successful resuscitation</t>
  </si>
  <si>
    <t>I46.1</t>
  </si>
  <si>
    <t>Sudden cardiac death, so described</t>
  </si>
  <si>
    <t>I46.9</t>
  </si>
  <si>
    <t>Cardiac arrest, unspecified</t>
  </si>
  <si>
    <t>I47</t>
  </si>
  <si>
    <t>Paroxysmal tachycardia</t>
  </si>
  <si>
    <t>I47.0</t>
  </si>
  <si>
    <t>Re-entry ventricular arrhythmia</t>
  </si>
  <si>
    <t>I47.1</t>
  </si>
  <si>
    <t>Supraventricular tachycardia</t>
  </si>
  <si>
    <t>I47.2</t>
  </si>
  <si>
    <t>Ventricular tachycardia</t>
  </si>
  <si>
    <t>I47.9</t>
  </si>
  <si>
    <t>Paroxysmal tachycardia, unspecified</t>
  </si>
  <si>
    <t>I48</t>
  </si>
  <si>
    <t>Atrial fibrillation and flutter</t>
  </si>
  <si>
    <t>I49</t>
  </si>
  <si>
    <t>Other cardiac arrhythmias</t>
  </si>
  <si>
    <t>I49.0</t>
  </si>
  <si>
    <t>Ventricular fibrillation and flutter</t>
  </si>
  <si>
    <t>I49.00</t>
  </si>
  <si>
    <t>Ventricular fibrillation and flutter with structural heart diseases (IM)</t>
  </si>
  <si>
    <t>I49.01</t>
  </si>
  <si>
    <t>Ventricular fibrillation and flutter without structural heart diseases (idiopathic)(Bugrada sy (IM)</t>
  </si>
  <si>
    <t>I49.09</t>
  </si>
  <si>
    <t>Ventricular fibrillation and flutter, unspecified (IM)</t>
  </si>
  <si>
    <t>I49.1</t>
  </si>
  <si>
    <t>Atrial premature depolarization</t>
  </si>
  <si>
    <t>I49.2</t>
  </si>
  <si>
    <t>Junctional premature depolarization</t>
  </si>
  <si>
    <t>I49.3</t>
  </si>
  <si>
    <t>Ventricular premature depolarization</t>
  </si>
  <si>
    <t>I49.4</t>
  </si>
  <si>
    <t>Other and unspecified premature depolarization</t>
  </si>
  <si>
    <t>I49.5</t>
  </si>
  <si>
    <t>Sick sinus syndrome</t>
  </si>
  <si>
    <t>I49.8</t>
  </si>
  <si>
    <t>Other specified cardiac arrhythmias</t>
  </si>
  <si>
    <t>I49.9</t>
  </si>
  <si>
    <t>Cardiac arrhythmia, unspecified</t>
  </si>
  <si>
    <t>I50</t>
  </si>
  <si>
    <t>Heart failure</t>
  </si>
  <si>
    <t>I50.0</t>
  </si>
  <si>
    <t>Congestive heart failure</t>
  </si>
  <si>
    <t>I50.1</t>
  </si>
  <si>
    <t>Left ventricular failure</t>
  </si>
  <si>
    <t>I50.9</t>
  </si>
  <si>
    <t>Heart failure, unspecified</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</si>
  <si>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</si>
  <si>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</si>
  <si>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</si>
  <si>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</si>
  <si>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</si>
  <si>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</si>
  <si>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</si>
  <si>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</si>
  <si>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</si>
  <si>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</si>
  <si>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</si>
  <si>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</si>
  <si>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I51.6</t>
  </si>
  <si>
    <t>Cardiovascular disease, unspecified</t>
  </si>
  <si>
    <t>I51.7</t>
  </si>
  <si>
    <t>Cardiomegaly</t>
  </si>
  <si>
    <t>I51.8</t>
  </si>
  <si>
    <t>Other ill-defined heart diseases</t>
  </si>
  <si>
    <t>I51.9</t>
  </si>
  <si>
    <t>Heart disease, unspecified</t>
  </si>
  <si>
    <t>I52.0</t>
  </si>
  <si>
    <t>Other heart disorders in bacterial diseases classified elsewhere</t>
  </si>
  <si>
    <t>I52.1</t>
  </si>
  <si>
    <t>Oth heart disorders in oth infectious and parasitic disease classified elsewhere</t>
  </si>
  <si>
    <t>I52.8</t>
  </si>
  <si>
    <t>Other heart disorders in other diseases classified elsewhere</t>
  </si>
  <si>
    <t>I60</t>
  </si>
  <si>
    <t>Subarachnoid haemorrhage</t>
  </si>
  <si>
    <t>I60.0</t>
  </si>
  <si>
    <t>Subarachnoid haemorrhage from carotid siphon and bifurcation</t>
  </si>
  <si>
    <t>I60.1</t>
  </si>
  <si>
    <t>Subarachnoid haemorrhage from middle cerebral artery</t>
  </si>
  <si>
    <t>I60.2</t>
  </si>
  <si>
    <t>Subarachnoid haemorrhage from anterior communicating artery</t>
  </si>
  <si>
    <t>I60.3</t>
  </si>
  <si>
    <t>Subarachnoid haemorrhage from posterior communicating artery</t>
  </si>
  <si>
    <t>I60.4</t>
  </si>
  <si>
    <t>Subarachnoid haemorrhage from basilar artery</t>
  </si>
  <si>
    <t>I60.5</t>
  </si>
  <si>
    <t>Subarachnoid haemorrhage from vertebral artery</t>
  </si>
  <si>
    <t>I60.6</t>
  </si>
  <si>
    <t>Subarachnoid haemorrhage from other intracranial arteries</t>
  </si>
  <si>
    <t>I60.7</t>
  </si>
  <si>
    <t>Subarachnoid haemorrhage from intracranial artery, unspecified</t>
  </si>
  <si>
    <t>I60.8</t>
  </si>
  <si>
    <t>Other subarachnoid haemorrhage</t>
  </si>
  <si>
    <t>I60.9</t>
  </si>
  <si>
    <t>Subarachnoid haemorrhage, unspecified</t>
  </si>
  <si>
    <t>I61</t>
  </si>
  <si>
    <t>Intracerebral haemorrhage</t>
  </si>
  <si>
    <t>I61.0</t>
  </si>
  <si>
    <t>Intracerebral haemorrhage in hemisphere, subcortical</t>
  </si>
  <si>
    <t>I61.1</t>
  </si>
  <si>
    <t>Intracerebral haemorrhage in hemisphere, cortical</t>
  </si>
  <si>
    <t>I61.2</t>
  </si>
  <si>
    <t>Intracerebral haemorrhage in hemisphere, unspecified</t>
  </si>
  <si>
    <t>I61.3</t>
  </si>
  <si>
    <t>Intracerebral haemorrhage in brain stem</t>
  </si>
  <si>
    <t>I61.4</t>
  </si>
  <si>
    <t>Intracerebral haemorrhage in cerebellum</t>
  </si>
  <si>
    <t>I61.5</t>
  </si>
  <si>
    <t>Intracerebral haemorrhage, intraventricular</t>
  </si>
  <si>
    <t>I61.6</t>
  </si>
  <si>
    <t>Intracerebral haemorrhage, multiple localized</t>
  </si>
  <si>
    <t>I61.8</t>
  </si>
  <si>
    <t>Other intracerebral haemorrhage</t>
  </si>
  <si>
    <t>I61.9</t>
  </si>
  <si>
    <t>Intracerebral haemorrhage, unspecified</t>
  </si>
  <si>
    <t>I62.0</t>
  </si>
  <si>
    <t>Subdural haemorrhage (acute)(nontraumatic)</t>
  </si>
  <si>
    <t>I62.1</t>
  </si>
  <si>
    <t>Nontraumatic extradural haemorrhage</t>
  </si>
  <si>
    <t>I62.9</t>
  </si>
  <si>
    <t>Intracranial haemorrhage (nontraumatic), unspecified</t>
  </si>
  <si>
    <t>I63</t>
  </si>
  <si>
    <t>Cerebral infarction</t>
  </si>
  <si>
    <t>I63.0</t>
  </si>
  <si>
    <t>Cerebral infarct due to thrombosis of precerebral arteries</t>
  </si>
  <si>
    <t>I63.1</t>
  </si>
  <si>
    <t>Cerebral infarction due to embolism of precerebral arteries</t>
  </si>
  <si>
    <t>I63.2</t>
  </si>
  <si>
    <t>Cerebral infarction due unspecified occlusion or stenosis precerebral arteries</t>
  </si>
  <si>
    <t>I63.3</t>
  </si>
  <si>
    <t>Cerebral infarction due to thrombosis of cerebral arteries</t>
  </si>
  <si>
    <t>I63.4</t>
  </si>
  <si>
    <t>Cerebral infarction due to embolism of cerebral arteries</t>
  </si>
  <si>
    <t>I63.5</t>
  </si>
  <si>
    <t>Cerebral infarction due unspecified occlusion or stenos cerebrl arteries</t>
  </si>
  <si>
    <t>I63.6</t>
  </si>
  <si>
    <t>Cerebral infarction due cerebral venous thrombosis, nonpyogenic</t>
  </si>
  <si>
    <t>I63.8</t>
  </si>
  <si>
    <t>Other cerebral infarction</t>
  </si>
  <si>
    <t>I63.9</t>
  </si>
  <si>
    <t>Cerebral infarction, unspecified</t>
  </si>
  <si>
    <t>I64</t>
  </si>
  <si>
    <t>Stroke, not specified as haemorrhage or infarction</t>
  </si>
  <si>
    <t>I65.0</t>
  </si>
  <si>
    <t>Occlusion and stenosis of vertebral artery</t>
  </si>
  <si>
    <t>I65.1</t>
  </si>
  <si>
    <t>Occlusion and stenosis of basilar artery</t>
  </si>
  <si>
    <t>I65.2</t>
  </si>
  <si>
    <t>Occlusion and stenosis of carotid artery</t>
  </si>
  <si>
    <t>I65.3</t>
  </si>
  <si>
    <t>Occlusion and stenosis of multip and bilat precerebral arteries</t>
  </si>
  <si>
    <t>I65.8</t>
  </si>
  <si>
    <t>Occlusion and stenosis of other precerebral artery</t>
  </si>
  <si>
    <t>I65.9</t>
  </si>
  <si>
    <t>Occlusion and stenosis of unspecified precerebral artery</t>
  </si>
  <si>
    <t>I66.0</t>
  </si>
  <si>
    <t>Occlusion and stenosis of middle cerebral artery</t>
  </si>
  <si>
    <t>I66.1</t>
  </si>
  <si>
    <t>Occlusion and stenosis of anterior cerebral artery</t>
  </si>
  <si>
    <t>62.7</t>
  </si>
  <si>
    <t>Insertion of testicular prosthesis</t>
  </si>
  <si>
    <t>I66.2</t>
  </si>
  <si>
    <t>Occlusion and stenosis of posterior cerebral artery</t>
  </si>
  <si>
    <t>I66.3</t>
  </si>
  <si>
    <t>Occlusion and stenosis of cerebellar arteries</t>
  </si>
  <si>
    <t>I66.4</t>
  </si>
  <si>
    <t>Occlusion and stenosis of multiple and bilat cerebral arts</t>
  </si>
  <si>
    <t>I66.8</t>
  </si>
  <si>
    <t>Occlusion and stenosis of other cerebral artery</t>
  </si>
  <si>
    <t>I66.9</t>
  </si>
  <si>
    <t>Occlusion and stenosis of unspecified cerebral artery</t>
  </si>
  <si>
    <t>I67</t>
  </si>
  <si>
    <t>Other cerebrovascular diseases</t>
  </si>
  <si>
    <t>I67.0</t>
  </si>
  <si>
    <t>Dissection of cerebral arteries, nonruptured</t>
  </si>
  <si>
    <t>I67.1</t>
  </si>
  <si>
    <t>Cerebral aneurysm, nonruptured</t>
  </si>
  <si>
    <t>I67.10</t>
  </si>
  <si>
    <t>Small aneurysm (size &lt; 1 cm) (IM)</t>
  </si>
  <si>
    <t>I67.11</t>
  </si>
  <si>
    <t>Complex aneurysm (IM)</t>
  </si>
  <si>
    <t>I67.12</t>
  </si>
  <si>
    <t>Fusiform aneurisma (IM)</t>
  </si>
  <si>
    <t>I67.13</t>
  </si>
  <si>
    <t>Giant aneurysm (size &gt; 1 cm or requires more than two clips) (IM)</t>
  </si>
  <si>
    <t>I67.14</t>
  </si>
  <si>
    <t>Blister-like aneurysm (IM)</t>
  </si>
  <si>
    <t>63.70</t>
  </si>
  <si>
    <t>Male sterilization procedure, not otherwise specified</t>
  </si>
  <si>
    <t>I67.15</t>
  </si>
  <si>
    <t>Mycotic aneurisma (Infectious aneurysm) (IM)</t>
  </si>
  <si>
    <t>I67.16</t>
  </si>
  <si>
    <t>Wide necked Aneurisma (IM)</t>
  </si>
  <si>
    <t>I67.17</t>
  </si>
  <si>
    <t>Dural arteriovenous fistula (DAVF) (IM)</t>
  </si>
  <si>
    <t>I67.18</t>
  </si>
  <si>
    <t>Carotid cavernous fistula (CCF) (IM)</t>
  </si>
  <si>
    <t>I67.2</t>
  </si>
  <si>
    <t>Cerebral atherosclerosis</t>
  </si>
  <si>
    <t>I67.3</t>
  </si>
  <si>
    <t>Progressive vascular leukoencephalopathy</t>
  </si>
  <si>
    <t>63.84</t>
  </si>
  <si>
    <t>Removal of ligature from vas deferens</t>
  </si>
  <si>
    <t>I67.4</t>
  </si>
  <si>
    <t>Hypertensive encephalopathy</t>
  </si>
  <si>
    <t>63.85</t>
  </si>
  <si>
    <t>Removal of valve from vas deferens</t>
  </si>
  <si>
    <t>I67.5</t>
  </si>
  <si>
    <t>Moyamoya disease</t>
  </si>
  <si>
    <t>I67.6</t>
  </si>
  <si>
    <t>Nonpyogenic thrombosis of intracranial venous system</t>
  </si>
  <si>
    <t>I67.7</t>
  </si>
  <si>
    <t>Cerebral arteritis, not elsewhere classified</t>
  </si>
  <si>
    <t>I67.8</t>
  </si>
  <si>
    <t>Other specified cerebrovascular diseases</t>
  </si>
  <si>
    <t>I67.9</t>
  </si>
  <si>
    <t>Cerebrovascular disease, unspecified</t>
  </si>
  <si>
    <t>63.95</t>
  </si>
  <si>
    <t>Insertion of valve in vas deferens</t>
  </si>
  <si>
    <t>I68.0</t>
  </si>
  <si>
    <t>Cerebral amyloid angiopathy</t>
  </si>
  <si>
    <t>I68.1</t>
  </si>
  <si>
    <t>Cerebral arteritis in infectious &amp; parasitic diseases classified elsewhere</t>
  </si>
  <si>
    <t>I68.2</t>
  </si>
  <si>
    <t>Cerebral arteritis in other diseases classified elsewhere</t>
  </si>
  <si>
    <t>I68.8</t>
  </si>
  <si>
    <t>Other cerebrovascular disorders in diseases classified elsewhere</t>
  </si>
  <si>
    <t>I69</t>
  </si>
  <si>
    <t>Sequelae of cerebrovascular disease</t>
  </si>
  <si>
    <t>I69.0</t>
  </si>
  <si>
    <t>Sequelae of subarachnoid haemorrhage</t>
  </si>
  <si>
    <t>I69.1</t>
  </si>
  <si>
    <t>Sequelae of intracerebral haemorrhage</t>
  </si>
  <si>
    <t>I69.2</t>
  </si>
  <si>
    <t>Sequelae of other nontraumatic intracranial haemorrhage</t>
  </si>
  <si>
    <t>I69.3</t>
  </si>
  <si>
    <t>Sequelae of cerebral infarction</t>
  </si>
  <si>
    <t>I69.4</t>
  </si>
  <si>
    <t>Sequelae of stroke, not specified as haemorrhage or infarction</t>
  </si>
  <si>
    <t>I69.8</t>
  </si>
  <si>
    <t>Sequelae of other and unspecified cerebrovascular diseases</t>
  </si>
  <si>
    <t>I70</t>
  </si>
  <si>
    <t>Atherosclerosis</t>
  </si>
  <si>
    <t>I70.0</t>
  </si>
  <si>
    <t>Atherosclerosis of aorta</t>
  </si>
  <si>
    <t>I70.00</t>
  </si>
  <si>
    <t>Atherosclerosis of aorta without gangrene</t>
  </si>
  <si>
    <t>I70.01</t>
  </si>
  <si>
    <t>Atherosclerosis of aorta with gangrene</t>
  </si>
  <si>
    <t>I70.1</t>
  </si>
  <si>
    <t>Atherosclerosis of renal artery</t>
  </si>
  <si>
    <t>I70.10</t>
  </si>
  <si>
    <t>Atherosclerosis of renal artery without gangrene (IM)</t>
  </si>
  <si>
    <t>I70.11</t>
  </si>
  <si>
    <t>Atherosclerosis of renal artery with gangrene (IM)</t>
  </si>
  <si>
    <t>I70.2</t>
  </si>
  <si>
    <t>Atherosclerosis of arteries of extremities</t>
  </si>
  <si>
    <t>I70.20</t>
  </si>
  <si>
    <t>Atherosclerosis of arteries of extremities without gangrene</t>
  </si>
  <si>
    <t>I70.21</t>
  </si>
  <si>
    <t>Atherosclerosis of arteries of extremities with gangrene</t>
  </si>
  <si>
    <t>I70.3</t>
  </si>
  <si>
    <t>Atherosclerosis of carotid arteries (IM)</t>
  </si>
  <si>
    <t>I70.8</t>
  </si>
  <si>
    <t>Atherosclerosis of other arteries</t>
  </si>
  <si>
    <t>I70.80</t>
  </si>
  <si>
    <t>Atherosclerosis of other arteries without gangrene</t>
  </si>
  <si>
    <t>I70.81</t>
  </si>
  <si>
    <t>Atherosclerosis of other arteries with gangrene</t>
  </si>
  <si>
    <t>I70.9</t>
  </si>
  <si>
    <t>Generalized and unspecified atherosclerosis</t>
  </si>
  <si>
    <t>I70.90</t>
  </si>
  <si>
    <t>Generalized and unspecified atherosclerosis without gangrene</t>
  </si>
  <si>
    <t>I70.91</t>
  </si>
  <si>
    <t>Generalized and unspecified atherosclerosis with gangrene</t>
  </si>
  <si>
    <t>I71.0</t>
  </si>
  <si>
    <t>Dissection of aorta [any part]</t>
  </si>
  <si>
    <t>I71.1</t>
  </si>
  <si>
    <t>Thoracic aortic aneurysm, ruptured</t>
  </si>
  <si>
    <t>I71.2</t>
  </si>
  <si>
    <t>Thoracic aortic aneurysm, without mention of rupture</t>
  </si>
  <si>
    <t>I71.3</t>
  </si>
  <si>
    <t>Abdominal aortic aneurysm, ruptured</t>
  </si>
  <si>
    <t>I71.4</t>
  </si>
  <si>
    <t>Abdominal aortic aneurysm, without mention of rupture</t>
  </si>
  <si>
    <t>I71.5</t>
  </si>
  <si>
    <t>Thoracoabdominal aortic aneurysm, ruptured</t>
  </si>
  <si>
    <t>I71.6</t>
  </si>
  <si>
    <t>Thoracoabdominal aortic aneurysm, without mention of rupture</t>
  </si>
  <si>
    <t>I71.8</t>
  </si>
  <si>
    <t>Aortic aneurysm of unspecified site, ruptured</t>
  </si>
  <si>
    <t>I71.9</t>
  </si>
  <si>
    <t>Aortic aneurysm of unspecified site, without mention of rupture</t>
  </si>
  <si>
    <t>I72.0</t>
  </si>
  <si>
    <t>Aneurysm of carotid artery</t>
  </si>
  <si>
    <t>I72.1</t>
  </si>
  <si>
    <t>Aneurysm of artery of upper extremity</t>
  </si>
  <si>
    <t>I72.2</t>
  </si>
  <si>
    <t>Aneurysm of renal artery</t>
  </si>
  <si>
    <t>I72.3</t>
  </si>
  <si>
    <t>Aneurysm of iliac artery</t>
  </si>
  <si>
    <t>I72.4</t>
  </si>
  <si>
    <t>Aneurysm of artery of lower extremity</t>
  </si>
  <si>
    <t>I72.5</t>
  </si>
  <si>
    <t>Aneurysm and dissection of other precerebral arteries</t>
  </si>
  <si>
    <t>I72.8</t>
  </si>
  <si>
    <t>Aneurysm of other specified arteries</t>
  </si>
  <si>
    <t>I72.9</t>
  </si>
  <si>
    <t>Aneurysm of unspecified site</t>
  </si>
  <si>
    <t>I73</t>
  </si>
  <si>
    <t>Other peripheral vascular diseases</t>
  </si>
  <si>
    <t>I73.0</t>
  </si>
  <si>
    <t>Raynaud's syndrome</t>
  </si>
  <si>
    <t>I73.1</t>
  </si>
  <si>
    <t>Thromboangiitis obliterans [buerger]</t>
  </si>
  <si>
    <t>I73.8</t>
  </si>
  <si>
    <t>Other specified peripheral vascular diseases</t>
  </si>
  <si>
    <t>I73.9</t>
  </si>
  <si>
    <t>Peripheral vascular disease, unspecified</t>
  </si>
  <si>
    <t>I74</t>
  </si>
  <si>
    <t>Arterial embolism and thrombosis</t>
  </si>
  <si>
    <t>I74.0</t>
  </si>
  <si>
    <t>Embolism and thrombosis of abdominal aorta</t>
  </si>
  <si>
    <t>I74.1</t>
  </si>
  <si>
    <t>Embolism and thrombosis of other and unspecified parts of aorta</t>
  </si>
  <si>
    <t>I74.2</t>
  </si>
  <si>
    <t>Embolism and thrombosis of arteries of upper extremities</t>
  </si>
  <si>
    <t>I74.3</t>
  </si>
  <si>
    <t>Embolism and thrombosis of arteries of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</si>
  <si>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</si>
  <si>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</si>
  <si>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</si>
  <si>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</si>
  <si>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</si>
  <si>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</si>
  <si>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</si>
  <si>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</si>
  <si>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I77.0</t>
  </si>
  <si>
    <t>Arteriovenous fistula, acquired</t>
  </si>
  <si>
    <t>I77.1</t>
  </si>
  <si>
    <t>Stricture of artery</t>
  </si>
  <si>
    <t>I77.2</t>
  </si>
  <si>
    <t>Rupture of artery</t>
  </si>
  <si>
    <t>I77.3</t>
  </si>
  <si>
    <t>Arterial fibromuscular dysplasia</t>
  </si>
  <si>
    <t>I77.4</t>
  </si>
  <si>
    <t>Coeliac artery compression syndrome</t>
  </si>
  <si>
    <t>I77.5</t>
  </si>
  <si>
    <t>Necrosis of artery</t>
  </si>
  <si>
    <t>I77.6</t>
  </si>
  <si>
    <t>Arteritis, unspecified</t>
  </si>
  <si>
    <t>I77.8</t>
  </si>
  <si>
    <t>Other specified disorders of arteries and arterioles</t>
  </si>
  <si>
    <t>I77.9</t>
  </si>
  <si>
    <t>Disorder of arteries and arterioles, unspecified</t>
  </si>
  <si>
    <t>I78.0</t>
  </si>
  <si>
    <t>Hereditary haemorrhagic telangiectasia</t>
  </si>
  <si>
    <t>I78.1</t>
  </si>
  <si>
    <t>Naevus, non-neoplastic</t>
  </si>
  <si>
    <t>I78.8</t>
  </si>
  <si>
    <t>Other diseases of capillaries</t>
  </si>
  <si>
    <t>I78.9</t>
  </si>
  <si>
    <t>Disease of capillaries, unspecified</t>
  </si>
  <si>
    <t>I79.0</t>
  </si>
  <si>
    <t>Aneurysm of aorta in diseases classified elsewhere</t>
  </si>
  <si>
    <t>I79.1</t>
  </si>
  <si>
    <t>Aortitis in diseases classified elsewhere</t>
  </si>
  <si>
    <t>I79.2</t>
  </si>
  <si>
    <t>Peripheral angiopathy in diseases classified elsewhere</t>
  </si>
  <si>
    <t>I79.8</t>
  </si>
  <si>
    <t>Oth disord arteries, arterioles &amp; capillaries in diseases classified elsewhere</t>
  </si>
  <si>
    <t>I80</t>
  </si>
  <si>
    <t>Phlebitis and thrombophlebitis</t>
  </si>
  <si>
    <t>I80.0</t>
  </si>
  <si>
    <t>Phlebitis and thrombophlebitis superficial vessels low extremities</t>
  </si>
  <si>
    <t>I80.1</t>
  </si>
  <si>
    <t>Phlebitis and thrombophlebitis of femoral vein</t>
  </si>
  <si>
    <t>I80.2</t>
  </si>
  <si>
    <t>Phlebitis and thrombophlebitis oth deep vessels low extremities</t>
  </si>
  <si>
    <t>I80.3</t>
  </si>
  <si>
    <t>Phlebitis and thrombophlebitis of lower extremities, unspecified</t>
  </si>
  <si>
    <t>I80.8</t>
  </si>
  <si>
    <t>Phlebitis and thrombophlebitis of other sites</t>
  </si>
  <si>
    <t>I80.9</t>
  </si>
  <si>
    <t>Phlebitis and thrombophlebitis of unspecified site</t>
  </si>
  <si>
    <t>I81</t>
  </si>
  <si>
    <t>I82</t>
  </si>
  <si>
    <t>Other venous embolism and thrombosis</t>
  </si>
  <si>
    <t>I82.0</t>
  </si>
  <si>
    <t>I82.1</t>
  </si>
  <si>
    <t>Thrombophlebitis migrans</t>
  </si>
  <si>
    <t>I82.2</t>
  </si>
  <si>
    <t>Embolism and thrombosis of vena cava</t>
  </si>
  <si>
    <t>I82.3</t>
  </si>
  <si>
    <t>Embolism and thrombosis of renal vein</t>
  </si>
  <si>
    <t>I82.8</t>
  </si>
  <si>
    <t>Embolism and thrombosis of other specified veins</t>
  </si>
  <si>
    <t>I82.9</t>
  </si>
  <si>
    <t>Embolism and thrombosis of unspecified vein</t>
  </si>
  <si>
    <t>I83</t>
  </si>
  <si>
    <t>Varicose veins of lower extremities</t>
  </si>
  <si>
    <t>I83.0</t>
  </si>
  <si>
    <t>Varicose veins of lower extremities with ulcer</t>
  </si>
  <si>
    <t>I83.1</t>
  </si>
  <si>
    <t>Varicose veins of lower extremities with inflammation</t>
  </si>
  <si>
    <t>I83.2</t>
  </si>
  <si>
    <t>Varicose veins low extremities with both ulcer and inflammation</t>
  </si>
  <si>
    <t>I83.9</t>
  </si>
  <si>
    <t>Varicose veins lower extremities without ulcer or inflammation</t>
  </si>
  <si>
    <t>I84</t>
  </si>
  <si>
    <t>Haemorrhoids</t>
  </si>
  <si>
    <t>I84.0</t>
  </si>
  <si>
    <t>Internal thrombosed haemorrhoids</t>
  </si>
  <si>
    <t>I84.1</t>
  </si>
  <si>
    <t>Internal haemorrhoids with other complications</t>
  </si>
  <si>
    <t>I84.2</t>
  </si>
  <si>
    <t>Internal haemorrhoids without complication</t>
  </si>
  <si>
    <t>I84.3</t>
  </si>
  <si>
    <t>External thrombosed haemorrhoids</t>
  </si>
  <si>
    <t>I84.4</t>
  </si>
  <si>
    <t>External haemorrhoids with other complications</t>
  </si>
  <si>
    <t>I84.5</t>
  </si>
  <si>
    <t>External haemorrhoids without complication</t>
  </si>
  <si>
    <t>I84.6</t>
  </si>
  <si>
    <t>Residual haemorrhoidal skin tags</t>
  </si>
  <si>
    <t>I84.7</t>
  </si>
  <si>
    <t>Unspecified thrombosed haemorrhoids</t>
  </si>
  <si>
    <t>I84.8</t>
  </si>
  <si>
    <t>Unspecified haemorrhoids with other complications</t>
  </si>
  <si>
    <t>I84.9</t>
  </si>
  <si>
    <t>Unspecified haemorrhoids without complication</t>
  </si>
  <si>
    <t>I85</t>
  </si>
  <si>
    <t>Oesophageal varices</t>
  </si>
  <si>
    <t>I85.0</t>
  </si>
  <si>
    <t>Oesophageal varices with bleeding</t>
  </si>
  <si>
    <t>I85.9</t>
  </si>
  <si>
    <t>Oesophageal varices without bleeding</t>
  </si>
  <si>
    <t>I86</t>
  </si>
  <si>
    <t>Varicose veins of other sites</t>
  </si>
  <si>
    <t>I86.0</t>
  </si>
  <si>
    <t>Sublingual varices</t>
  </si>
  <si>
    <t>I86.1</t>
  </si>
  <si>
    <t>Scrotal varices</t>
  </si>
  <si>
    <t>I86.2</t>
  </si>
  <si>
    <t>Pelvic varices</t>
  </si>
  <si>
    <t>I86.3</t>
  </si>
  <si>
    <t>Vulval varices</t>
  </si>
  <si>
    <t>I86.4</t>
  </si>
  <si>
    <t>Gastric varices</t>
  </si>
  <si>
    <t>I86.8</t>
  </si>
  <si>
    <t>Varicose veins of other specified sites</t>
  </si>
  <si>
    <t>I87.0</t>
  </si>
  <si>
    <t>Postphlebitic syndrome</t>
  </si>
  <si>
    <t>I87.1</t>
  </si>
  <si>
    <t>Compression of vein</t>
  </si>
  <si>
    <t>I87.2</t>
  </si>
  <si>
    <t>Venous insufficiency (chronic)(peripheral)</t>
  </si>
  <si>
    <t>I87.8</t>
  </si>
  <si>
    <t>Other specified disorders of veins</t>
  </si>
  <si>
    <t>I87.9</t>
  </si>
  <si>
    <t>Disorder of vein, unspecified</t>
  </si>
  <si>
    <t>I88</t>
  </si>
  <si>
    <t>Nonspecific lymphadenitis</t>
  </si>
  <si>
    <t>I88.0</t>
  </si>
  <si>
    <t>Nonspecific mesenteric lymphadenitis</t>
  </si>
  <si>
    <t>I88.1</t>
  </si>
  <si>
    <t>Chronic lymphadenitis, except mesenteric</t>
  </si>
  <si>
    <t>I88.8</t>
  </si>
  <si>
    <t>Other nonspecific lymphadenitis</t>
  </si>
  <si>
    <t>I88.9</t>
  </si>
  <si>
    <t>Nonspecific lymphadenitis, unspecified</t>
  </si>
  <si>
    <t>I89.0</t>
  </si>
  <si>
    <t>Lymphoedema, not elsewhere classified</t>
  </si>
  <si>
    <t>I89.1</t>
  </si>
  <si>
    <t>Lymphangitis</t>
  </si>
  <si>
    <t>I89.8</t>
  </si>
  <si>
    <t>Other specified noninfective disorders lymphatic vessels and lymph nodes</t>
  </si>
  <si>
    <t>I89.9</t>
  </si>
  <si>
    <t>Noninfective disorder lymphatic vessels and lymph nodes, unspecified</t>
  </si>
  <si>
    <t>I95</t>
  </si>
  <si>
    <t>Hypotension</t>
  </si>
  <si>
    <t>I95.0</t>
  </si>
  <si>
    <t>Idiopathic hypotension</t>
  </si>
  <si>
    <t>I95.1</t>
  </si>
  <si>
    <t>Orthostatic hypotension</t>
  </si>
  <si>
    <t>I95.2</t>
  </si>
  <si>
    <t>Hypotension due to drugs</t>
  </si>
  <si>
    <t>I95.3</t>
  </si>
  <si>
    <t>Neural-mediated hypotension (IM)</t>
  </si>
  <si>
    <t>I95.8</t>
  </si>
  <si>
    <t>Other hypotension</t>
  </si>
  <si>
    <t>I95.9</t>
  </si>
  <si>
    <t>Hypotension, unspecified</t>
  </si>
  <si>
    <t>I97.0</t>
  </si>
  <si>
    <t>Postcardiotomy syndrome</t>
  </si>
  <si>
    <t>I97.1</t>
  </si>
  <si>
    <t>Other functional disturbances following cardiac surgery</t>
  </si>
  <si>
    <t>I97.2</t>
  </si>
  <si>
    <t>Postmastectomy lymphoedema syndrome</t>
  </si>
  <si>
    <t>I97.8</t>
  </si>
  <si>
    <t>Other postprocedural disorders of circulatory system , not elsewhere classified</t>
  </si>
  <si>
    <t>I97.9</t>
  </si>
  <si>
    <t>Postprocedural disorder of circulatory system, unspecified</t>
  </si>
  <si>
    <t>I98</t>
  </si>
  <si>
    <t>Other disorders of circulatory system in diseases classified elsewhere</t>
  </si>
  <si>
    <t>I98.0</t>
  </si>
  <si>
    <t>I98.1</t>
  </si>
  <si>
    <t>Cardiovascular disorder other infectious and parasitic diseases classified elsewhere</t>
  </si>
  <si>
    <t>I98.2</t>
  </si>
  <si>
    <t>Oesophageal varices in diseases classified elsewhere</t>
  </si>
  <si>
    <t>I98.3</t>
  </si>
  <si>
    <t>Oesophageal varices with bleeding in diseases classified elsewhere</t>
  </si>
  <si>
    <t>I98.8</t>
  </si>
  <si>
    <t>Other specified disorders of circulatory system in diseases classified elsewhere</t>
  </si>
  <si>
    <t>I99</t>
  </si>
  <si>
    <t>Other and unspecified disorders of circulatory system</t>
  </si>
  <si>
    <t>J00</t>
  </si>
  <si>
    <t>Acute nasopharyngitis [common cold]</t>
  </si>
  <si>
    <t>J01</t>
  </si>
  <si>
    <t>Acute sinusitis</t>
  </si>
  <si>
    <t>J01.0</t>
  </si>
  <si>
    <t>Acute maxillary sinusitis</t>
  </si>
  <si>
    <t>J01.1</t>
  </si>
  <si>
    <t>Acute frontal sinusitis</t>
  </si>
  <si>
    <t>J01.2</t>
  </si>
  <si>
    <t>Acute ethmoidal sinusitis</t>
  </si>
  <si>
    <t>J01.3</t>
  </si>
  <si>
    <t>Acute sphenoidal sinusitis</t>
  </si>
  <si>
    <t>J01.4</t>
  </si>
  <si>
    <t>Acute pansinusitis</t>
  </si>
  <si>
    <t>J01.8</t>
  </si>
  <si>
    <t>Other acute sinusitis</t>
  </si>
  <si>
    <t>J01.9</t>
  </si>
  <si>
    <t>Acute sinusitis, unspecified</t>
  </si>
  <si>
    <t>J02</t>
  </si>
  <si>
    <t>Acute pharyngitis</t>
  </si>
  <si>
    <t>J02.0</t>
  </si>
  <si>
    <t>Streptococcal pharyngitis</t>
  </si>
  <si>
    <t>J02.8</t>
  </si>
  <si>
    <t>Acute pharyngitis due to other specified organisms</t>
  </si>
  <si>
    <t>J02.9</t>
  </si>
  <si>
    <t>Acute pharyngitis, unspecified</t>
  </si>
  <si>
    <t>J03</t>
  </si>
  <si>
    <t>Acute tonsillitis</t>
  </si>
  <si>
    <t>J03.0</t>
  </si>
  <si>
    <t>Streptococcal tonsillitis</t>
  </si>
  <si>
    <t>J03.8</t>
  </si>
  <si>
    <t>Acute tonsillitis due to other specified organisms</t>
  </si>
  <si>
    <t>J03.9</t>
  </si>
  <si>
    <t>Acute tonsillitis, unspecified</t>
  </si>
  <si>
    <t>J04.0</t>
  </si>
  <si>
    <t>Acute laryngitis</t>
  </si>
  <si>
    <t>J04.1</t>
  </si>
  <si>
    <t>Acute tracheitis</t>
  </si>
  <si>
    <t>J04.2</t>
  </si>
  <si>
    <t>Acute laryngotracheitis</t>
  </si>
  <si>
    <t>J05.0</t>
  </si>
  <si>
    <t>Acute obstructive laryngitis [croup]</t>
  </si>
  <si>
    <t>J05.1</t>
  </si>
  <si>
    <t>Acute epiglottitis</t>
  </si>
  <si>
    <t>J06</t>
  </si>
  <si>
    <t>Acute upper respiratory infections of multiple and unspecified sites</t>
  </si>
  <si>
    <t>J06.0</t>
  </si>
  <si>
    <t>Acute laryngopharyngitis</t>
  </si>
  <si>
    <t>J06.8</t>
  </si>
  <si>
    <t>Other acute upper respiratory infections of multiple sites</t>
  </si>
  <si>
    <t>J06.9</t>
  </si>
  <si>
    <t>Acute upper respiratory infection, unspecified</t>
  </si>
  <si>
    <t>J09</t>
  </si>
  <si>
    <t>Influenza due to identified avian infliuenza virus</t>
  </si>
  <si>
    <t>J10</t>
  </si>
  <si>
    <t>Influenza due to other identified influenza virus</t>
  </si>
  <si>
    <t>J10.0</t>
  </si>
  <si>
    <t>Influenza with pneumonia, influenza virus identified</t>
  </si>
  <si>
    <t>J10.1</t>
  </si>
  <si>
    <t>Influenza with other respiratory manifestations, other influenza virus identified</t>
  </si>
  <si>
    <t>J10.8</t>
  </si>
  <si>
    <t>Influenza with other manifestations, other influenza virus identified</t>
  </si>
  <si>
    <t>J11.0</t>
  </si>
  <si>
    <t>Influenza with pneumonia, virus not identified</t>
  </si>
  <si>
    <t>J11.1</t>
  </si>
  <si>
    <t>Influenza with other respiratory manifestations virus not identified</t>
  </si>
  <si>
    <t>J11.8</t>
  </si>
  <si>
    <t>Influenza with other manifestations, virus not identified</t>
  </si>
  <si>
    <t>J12.0</t>
  </si>
  <si>
    <t>Adenoviral pneumonia</t>
  </si>
  <si>
    <t>J12.1</t>
  </si>
  <si>
    <t>Respiratory syncytial virus pneumonia</t>
  </si>
  <si>
    <t>J12.2</t>
  </si>
  <si>
    <t>Parainfluenza virus pneumonia</t>
  </si>
  <si>
    <t>J12.3</t>
  </si>
  <si>
    <t>Human metapneumovirus pneumonia</t>
  </si>
  <si>
    <t>J12.8</t>
  </si>
  <si>
    <t>Other viral pneumonia</t>
  </si>
  <si>
    <t>J12.9</t>
  </si>
  <si>
    <t>Viral pneumonia, unspecified</t>
  </si>
  <si>
    <t>J13</t>
  </si>
  <si>
    <t>Pneumonia due to streptococcus pneumoniae</t>
  </si>
  <si>
    <t>J14</t>
  </si>
  <si>
    <t>Pneumonia due to haemophilus influenzae</t>
  </si>
  <si>
    <t>J15</t>
  </si>
  <si>
    <t>Bacterial pneumonia, not elsewhere classified</t>
  </si>
  <si>
    <t>J15.0</t>
  </si>
  <si>
    <t>Pneumonia due to klebsiella pneumoniae</t>
  </si>
  <si>
    <t>J15.1</t>
  </si>
  <si>
    <t>Pneumonia due to pseudomonas</t>
  </si>
  <si>
    <t>J15.2</t>
  </si>
  <si>
    <t>Pneumonia due to staphylococcus</t>
  </si>
  <si>
    <t>J15.3</t>
  </si>
  <si>
    <t>Pneumonia due to streptococcus, group B</t>
  </si>
  <si>
    <t>J15.4</t>
  </si>
  <si>
    <t>Pneumonia due to other streptococci</t>
  </si>
  <si>
    <t>J15.5</t>
  </si>
  <si>
    <t>Pneumonia due to escherichia coli</t>
  </si>
  <si>
    <t>J15.6</t>
  </si>
  <si>
    <t>Pneumonia due to other aerobic gram-negative bacteria</t>
  </si>
  <si>
    <t>J15.7</t>
  </si>
  <si>
    <t>Pneumonia due to mycoplasma pneumoniae</t>
  </si>
  <si>
    <t>J15.8</t>
  </si>
  <si>
    <t>Other bacterial pneumonia</t>
  </si>
  <si>
    <t>J15.81</t>
  </si>
  <si>
    <t>Pneumonia due to Rhodococcus equi (IM)</t>
  </si>
  <si>
    <t>J15.88</t>
  </si>
  <si>
    <t>Other bacterial pneumonia (IM)</t>
  </si>
  <si>
    <t>J15.9</t>
  </si>
  <si>
    <t>Bacterial pneumonia, unspecified</t>
  </si>
  <si>
    <t>J16</t>
  </si>
  <si>
    <t>Pneumonia due to other infectious organisms, not elsewhere classified</t>
  </si>
  <si>
    <t>J16.0</t>
  </si>
  <si>
    <t>Chlamydial pneumonia</t>
  </si>
  <si>
    <t>J16.8</t>
  </si>
  <si>
    <t>Pneumonia due to other specified infectious organisms</t>
  </si>
  <si>
    <t>J17</t>
  </si>
  <si>
    <t>Pneumonia in diseases classified elsewhere</t>
  </si>
  <si>
    <t>J17.0</t>
  </si>
  <si>
    <t>Pneumonia in bacterial diseases classified elsewhere</t>
  </si>
  <si>
    <t>J17.1</t>
  </si>
  <si>
    <t>Pneumonia in viral diseases classified elsewhere</t>
  </si>
  <si>
    <t>J17.2</t>
  </si>
  <si>
    <t>Pneumonia in mycoses</t>
  </si>
  <si>
    <t>J17.3</t>
  </si>
  <si>
    <t>Pneumonia in parasitic diseases</t>
  </si>
  <si>
    <t>J17.8</t>
  </si>
  <si>
    <t>Pneumonia in other diseases classified elsewhere</t>
  </si>
  <si>
    <t>J18</t>
  </si>
  <si>
    <t>Pneumonia, organism unspecified</t>
  </si>
  <si>
    <t>J18.1</t>
  </si>
  <si>
    <t>Lobar pneumonia, unspecified</t>
  </si>
  <si>
    <t>J18.2</t>
  </si>
  <si>
    <t>Hypostatic pneumonia, unspecified</t>
  </si>
  <si>
    <t>J18.8</t>
  </si>
  <si>
    <t>Other pneumonia, organism unspecified</t>
  </si>
  <si>
    <t>J18.9</t>
  </si>
  <si>
    <t>Pneumonia, unspecified</t>
  </si>
  <si>
    <t>J20</t>
  </si>
  <si>
    <t>Acute bronchitis</t>
  </si>
  <si>
    <t>J20.0</t>
  </si>
  <si>
    <t>Acute bronchitis due to mycoplasma pneumoniae</t>
  </si>
  <si>
    <t>J20.1</t>
  </si>
  <si>
    <t>Acute bronchitis due to haemophilus influenzae</t>
  </si>
  <si>
    <t>J20.2</t>
  </si>
  <si>
    <t>Acute bronchitis due to streptococcus</t>
  </si>
  <si>
    <t>J20.3</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</si>
  <si>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</si>
  <si>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</si>
  <si>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</si>
  <si>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</si>
  <si>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</si>
  <si>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</si>
  <si>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</si>
  <si>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</si>
  <si>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</si>
  <si>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J20.8</t>
  </si>
  <si>
    <t>Acute bronchitis due to other specified organisms</t>
  </si>
  <si>
    <t>J20.9</t>
  </si>
  <si>
    <t>Acute bronchitis, unspecified</t>
  </si>
  <si>
    <t>J21</t>
  </si>
  <si>
    <t>Acute bronchiolitis</t>
  </si>
  <si>
    <t>J21.0</t>
  </si>
  <si>
    <t>Acute bronchiolitis due to respiratory syncytial virus</t>
  </si>
  <si>
    <t>J21.1</t>
  </si>
  <si>
    <t>Acute bronchiolitis due to human metapneumovirus</t>
  </si>
  <si>
    <t>J21.8</t>
  </si>
  <si>
    <t>Acute bronchiolitis due to other specified organisms</t>
  </si>
  <si>
    <t>J21.9</t>
  </si>
  <si>
    <t>Acute bronchiolitis, unspecified</t>
  </si>
  <si>
    <t>J22</t>
  </si>
  <si>
    <t>Unspecified acute lower respiratory infection</t>
  </si>
  <si>
    <t>J30</t>
  </si>
  <si>
    <t>Vasomotor and allergic rhinitis</t>
  </si>
  <si>
    <t>J30.0</t>
  </si>
  <si>
    <t>Vasomotor rhinitis</t>
  </si>
  <si>
    <t>J30.1</t>
  </si>
  <si>
    <t>Allergic rhinitis due to pollen</t>
  </si>
  <si>
    <t>J30.2</t>
  </si>
  <si>
    <t>Other seasonal allergic rhinitis</t>
  </si>
  <si>
    <t>J30.3</t>
  </si>
  <si>
    <t>Other allergic rhinitis</t>
  </si>
  <si>
    <t>J30.4</t>
  </si>
  <si>
    <t>Allergic rhinitis, unspecified</t>
  </si>
  <si>
    <t>J31.0</t>
  </si>
  <si>
    <t>Chronic rhinitis</t>
  </si>
  <si>
    <t>J31.1</t>
  </si>
  <si>
    <t>Chronic nasopharyngitis</t>
  </si>
  <si>
    <t>J31.2</t>
  </si>
  <si>
    <t>Chronic pharyngitis</t>
  </si>
  <si>
    <t>J32</t>
  </si>
  <si>
    <t>Chronic sinusitis</t>
  </si>
  <si>
    <t>J32.0</t>
  </si>
  <si>
    <t>Chronic maxillary sinusitis</t>
  </si>
  <si>
    <t>J32.1</t>
  </si>
  <si>
    <t>Chronic frontal sinusitis</t>
  </si>
  <si>
    <t>J32.2</t>
  </si>
  <si>
    <t>Chronic ethmoidal sinusitis</t>
  </si>
  <si>
    <t>J32.3</t>
  </si>
  <si>
    <t>Chronic sphenoidal sinusitis</t>
  </si>
  <si>
    <t>J32.4</t>
  </si>
  <si>
    <t>Chronic pansinusitis</t>
  </si>
  <si>
    <t>J32.8</t>
  </si>
  <si>
    <t>Other chronic sinusitis</t>
  </si>
  <si>
    <t>J32.9</t>
  </si>
  <si>
    <t>Chronic sinusitis, unspecified</t>
  </si>
  <si>
    <t>J33</t>
  </si>
  <si>
    <t>Nasal polyp</t>
  </si>
  <si>
    <t>J33.0</t>
  </si>
  <si>
    <t>Polyp of nasal cavity</t>
  </si>
  <si>
    <t>J33.1</t>
  </si>
  <si>
    <t>Polypoid sinus degeneration</t>
  </si>
  <si>
    <t>J33.8</t>
  </si>
  <si>
    <t>Other polyp of sinus</t>
  </si>
  <si>
    <t>J33.9</t>
  </si>
  <si>
    <t>Nasal polyp, unspecified</t>
  </si>
  <si>
    <t>J34.0</t>
  </si>
  <si>
    <t>Abscess, furuncle and carbuncle of nose</t>
  </si>
  <si>
    <t>J34.1</t>
  </si>
  <si>
    <t>Cyst and mucocele of nose and nasal sinus</t>
  </si>
  <si>
    <t>J34.2</t>
  </si>
  <si>
    <t>Deviated nasal septum</t>
  </si>
  <si>
    <t>J34.3</t>
  </si>
  <si>
    <t>Hypertrophy of nasal turbinates</t>
  </si>
  <si>
    <t>J34.8</t>
  </si>
  <si>
    <t>Other specified disorders of nose and nasal sinuses</t>
  </si>
  <si>
    <t>J35</t>
  </si>
  <si>
    <t>Chronic diseases of tonsils and adenoids</t>
  </si>
  <si>
    <t>J35.0</t>
  </si>
  <si>
    <t>Chronic tonsillitis</t>
  </si>
  <si>
    <t>J35.1</t>
  </si>
  <si>
    <t>Hypertrophy of tonsils</t>
  </si>
  <si>
    <t>J35.2</t>
  </si>
  <si>
    <t>Hypertrophy of adenoids</t>
  </si>
  <si>
    <t>J35.3</t>
  </si>
  <si>
    <t>Hypertrophy of tonsils with hypertrophy of adenoids</t>
  </si>
  <si>
    <t>J35.8</t>
  </si>
  <si>
    <t>Other chronic diseases of tonsils and adenoids</t>
  </si>
  <si>
    <t>J35.9</t>
  </si>
  <si>
    <t>Chronic disease of tonsils and adenoids, unspecified</t>
  </si>
  <si>
    <t>J36</t>
  </si>
  <si>
    <t>Peritonsillar abscess</t>
  </si>
  <si>
    <t>J37.0</t>
  </si>
  <si>
    <t>Chronic laryngitis</t>
  </si>
  <si>
    <t>J37.1</t>
  </si>
  <si>
    <t>Chronic laryngotracheitis</t>
  </si>
  <si>
    <t>J37.2</t>
  </si>
  <si>
    <t>Chronic laryngitis with gastric acid reflux (IM)</t>
  </si>
  <si>
    <t>J38</t>
  </si>
  <si>
    <t>Diseases of vocal cords and larynx, not elsewhere classified</t>
  </si>
  <si>
    <t>J38.0</t>
  </si>
  <si>
    <t>Paralysis of vocal cords and larynx</t>
  </si>
  <si>
    <t>J38.1</t>
  </si>
  <si>
    <t>Polyp of vocal cord and larynx</t>
  </si>
  <si>
    <t>J38.2</t>
  </si>
  <si>
    <t>Nodules of vocal cords</t>
  </si>
  <si>
    <t>J38.3</t>
  </si>
  <si>
    <t>Other diseases of vocal cords</t>
  </si>
  <si>
    <t>J38.4</t>
  </si>
  <si>
    <t>Oedema of larynx</t>
  </si>
  <si>
    <t>J38.5</t>
  </si>
  <si>
    <t>Laryngeal spasm</t>
  </si>
  <si>
    <t>J38.6</t>
  </si>
  <si>
    <t>Stenosis of larynx</t>
  </si>
  <si>
    <t>J38.7</t>
  </si>
  <si>
    <t>Other diseases of larynx</t>
  </si>
  <si>
    <t>J39.0</t>
  </si>
  <si>
    <t>Retropharyngeal and parapharyngeal abscess</t>
  </si>
  <si>
    <t>J39.1</t>
  </si>
  <si>
    <t>Other abscess of pharynx</t>
  </si>
  <si>
    <t>J39.2</t>
  </si>
  <si>
    <t>Other diseases of pharynx</t>
  </si>
  <si>
    <t>J39.3</t>
  </si>
  <si>
    <t>Upper respiratory tract hypersensitivity reaction, site unspecified</t>
  </si>
  <si>
    <t>J39.8</t>
  </si>
  <si>
    <t>Other specified diseases of upper respiratory tract</t>
  </si>
  <si>
    <t>J39.9</t>
  </si>
  <si>
    <t>Disease of upper respiratory tract, unspecified</t>
  </si>
  <si>
    <t>J40</t>
  </si>
  <si>
    <t>Bronchitis, not specified as acute or chronic</t>
  </si>
  <si>
    <t>J41</t>
  </si>
  <si>
    <t>Simple and mucopurulent chronic bronchitis</t>
  </si>
  <si>
    <t>J41.0</t>
  </si>
  <si>
    <t>Simple chronic bronchitis</t>
  </si>
  <si>
    <t>J41.1</t>
  </si>
  <si>
    <t>Mucopurulent chronic bronchitis</t>
  </si>
  <si>
    <t>J41.8</t>
  </si>
  <si>
    <t>Mixed simple and mucopurulent chronic bronchitis</t>
  </si>
  <si>
    <t>J42</t>
  </si>
  <si>
    <t>Unspecified chronic bronchitis</t>
  </si>
  <si>
    <t>J43</t>
  </si>
  <si>
    <t>Emphysema</t>
  </si>
  <si>
    <t>J43.0</t>
  </si>
  <si>
    <t>Macleod's syndrome</t>
  </si>
  <si>
    <t>J43.1</t>
  </si>
  <si>
    <t>Panlobular emphysema</t>
  </si>
  <si>
    <t>J43.2</t>
  </si>
  <si>
    <t>Centrilobular emphysema</t>
  </si>
  <si>
    <t>J43.8</t>
  </si>
  <si>
    <t>Other emphysema</t>
  </si>
  <si>
    <t>J43.9</t>
  </si>
  <si>
    <t>Emphysema, unspecified</t>
  </si>
  <si>
    <t>J44</t>
  </si>
  <si>
    <t>Other chronic obstructive pulmonary disease</t>
  </si>
  <si>
    <t>J44.0</t>
  </si>
  <si>
    <t>Chronic obstructive pulmonary disease with acute lower respiratory infection</t>
  </si>
  <si>
    <t>J44.1</t>
  </si>
  <si>
    <t>Chronic obstructive pulmonary disease with acute exacerbation, unspecified</t>
  </si>
  <si>
    <t>J44.2</t>
  </si>
  <si>
    <t>Wheezing ascociated respiratory illness (IM)</t>
  </si>
  <si>
    <t>J44.3</t>
  </si>
  <si>
    <t>Obstruction syndrome post tuberculosis (IM)</t>
  </si>
  <si>
    <t>J44.8</t>
  </si>
  <si>
    <t>Other specified chronic obstructive pulmonary disease</t>
  </si>
  <si>
    <t>J44.9</t>
  </si>
  <si>
    <t>Chronic obstructive pulmonary disease, unspecified</t>
  </si>
  <si>
    <t>J44.90</t>
  </si>
  <si>
    <t>Asthma COPD overlap syndrome (ACOS) (IM)</t>
  </si>
  <si>
    <t>J45</t>
  </si>
  <si>
    <t>Asthma</t>
  </si>
  <si>
    <t>J45.0</t>
  </si>
  <si>
    <t>Predominantly allergic asthma</t>
  </si>
  <si>
    <t>J45.1</t>
  </si>
  <si>
    <t>Nonallergic asthma</t>
  </si>
  <si>
    <t>J45.2</t>
  </si>
  <si>
    <t>Bronchial hiperresponsiveness (IM)</t>
  </si>
  <si>
    <t>J45.3</t>
  </si>
  <si>
    <t>Asthma with exacerbation (IM)</t>
  </si>
  <si>
    <t>J45.4</t>
  </si>
  <si>
    <t>Cough variant asthma (IM)</t>
  </si>
  <si>
    <t>J45.5</t>
  </si>
  <si>
    <t>Exercise induced bronchospasm (IM)</t>
  </si>
  <si>
    <t>J45.8</t>
  </si>
  <si>
    <t>Mixed asthma</t>
  </si>
  <si>
    <t>J46</t>
  </si>
  <si>
    <t>Status asthmaticus</t>
  </si>
  <si>
    <t>J47</t>
  </si>
  <si>
    <t>Bronchiectasis</t>
  </si>
  <si>
    <t>J47.0</t>
  </si>
  <si>
    <t>Stable bronchiectasis (IM)</t>
  </si>
  <si>
    <t>J47.1</t>
  </si>
  <si>
    <t>Bronchiectasis with exacerbation (IM)</t>
  </si>
  <si>
    <t>J60</t>
  </si>
  <si>
    <t>Coalworker's pneumoconiosis</t>
  </si>
  <si>
    <t>J61</t>
  </si>
  <si>
    <t>Pneumoconiosis due to asbestos and other mineral fibres</t>
  </si>
  <si>
    <t>J62.0</t>
  </si>
  <si>
    <t>Pneumoconiosis due to talc dust</t>
  </si>
  <si>
    <t>J62.8</t>
  </si>
  <si>
    <t>Pneumoconiosis due to other dust containing silica</t>
  </si>
  <si>
    <t>J63.1</t>
  </si>
  <si>
    <t>Bauxite fibrosis (of lung)</t>
  </si>
  <si>
    <t>J63.3</t>
  </si>
  <si>
    <t>Graphite fibrosis (of lung)</t>
  </si>
  <si>
    <t>J63.4</t>
  </si>
  <si>
    <t>Siderosis</t>
  </si>
  <si>
    <t>J63.5</t>
  </si>
  <si>
    <t>Stannosis</t>
  </si>
  <si>
    <t>J63.8</t>
  </si>
  <si>
    <t>Pneumoconiosis due to other specified inorganic dusts</t>
  </si>
  <si>
    <t>J64</t>
  </si>
  <si>
    <t>Unspecified pneumoconiosis</t>
  </si>
  <si>
    <t>J65</t>
  </si>
  <si>
    <t>Pneumoconiosis associated with tuberculosis</t>
  </si>
  <si>
    <t>J66.0</t>
  </si>
  <si>
    <t>Byssinosis</t>
  </si>
  <si>
    <t>J66.8</t>
  </si>
  <si>
    <t>Airway disease due to other specific organic dusts</t>
  </si>
  <si>
    <t>J67.0</t>
  </si>
  <si>
    <t>Farmer's lung</t>
  </si>
  <si>
    <t>J67.5</t>
  </si>
  <si>
    <t>Mushroom-worker's lung</t>
  </si>
  <si>
    <t>J67.7</t>
  </si>
  <si>
    <t>Air-conditioner and humidifier lung</t>
  </si>
  <si>
    <t>J67.8</t>
  </si>
  <si>
    <t>Hypersensitivity pneumonitis due to other organic dusts</t>
  </si>
  <si>
    <t>J67.9</t>
  </si>
  <si>
    <t>Hypersensitivity pneumonitis due to unspecified organic dust</t>
  </si>
  <si>
    <t>J68.0</t>
  </si>
  <si>
    <t>Bronchitis &amp; pneumonitis due chemicals, gases fumes &amp; vapours</t>
  </si>
  <si>
    <t>J68.1</t>
  </si>
  <si>
    <t>Acute pulmon'y oedema due chemicals, gases fumes &amp; vapours</t>
  </si>
  <si>
    <t>J68.2</t>
  </si>
  <si>
    <t>Upper respiratory inflammation due to chemicals gases, fumes and vapour not elsewhere classified</t>
  </si>
  <si>
    <t>J68.3</t>
  </si>
  <si>
    <t>Other acute and subacute respiratory conditions due to chemicals, gases, fumes &amp; vapours</t>
  </si>
  <si>
    <t>J68.4</t>
  </si>
  <si>
    <t>Chronic respiratory conditions due chemicals, gases, fumes and vapours</t>
  </si>
  <si>
    <t>J68.8</t>
  </si>
  <si>
    <t>Other respiratory conditions due chemicals, gases fumes &amp; vapours</t>
  </si>
  <si>
    <t>J68.9</t>
  </si>
  <si>
    <t>Unspecified respiratory conditions due chemicals, gases fumes &amp; vapours</t>
  </si>
  <si>
    <t>J69.0</t>
  </si>
  <si>
    <t>Pneumonitis due to food and vomit</t>
  </si>
  <si>
    <t>J69.1</t>
  </si>
  <si>
    <t>Pneumonitis due to oils and essences</t>
  </si>
  <si>
    <t>J69.8</t>
  </si>
  <si>
    <t>Pneumonitis due to other solids and liquids</t>
  </si>
  <si>
    <t>J70.0</t>
  </si>
  <si>
    <t>Acute pulmonary manifestations due to radiation</t>
  </si>
  <si>
    <t>J70.1</t>
  </si>
  <si>
    <t>Chronic and other pulmonary manifestations due to radiation</t>
  </si>
  <si>
    <t>J70.2</t>
  </si>
  <si>
    <t>Acute drug-induced interstitial lung disorders</t>
  </si>
  <si>
    <t>J70.3</t>
  </si>
  <si>
    <t>Chronic drug-induced interstitial lung disorders</t>
  </si>
  <si>
    <t>J70.4</t>
  </si>
  <si>
    <t>Drug-induced interstitial lung disorders, unspecified</t>
  </si>
  <si>
    <t>J70.8</t>
  </si>
  <si>
    <t>Respiratory conditions due to other specified external agents</t>
  </si>
  <si>
    <t>J70.9</t>
  </si>
  <si>
    <t>Respiratory conditions due to unspecified external agent</t>
  </si>
  <si>
    <t>J80</t>
  </si>
  <si>
    <t>Adult respiratory distress syndrome</t>
  </si>
  <si>
    <t>J81</t>
  </si>
  <si>
    <t>Pulmonary oedema</t>
  </si>
  <si>
    <t>J82</t>
  </si>
  <si>
    <t>Pulmonary eosinophilia, not elsewhere classified</t>
  </si>
  <si>
    <t>J84.0</t>
  </si>
  <si>
    <t>Alveolar and parietoalveolar conditions</t>
  </si>
  <si>
    <t>J84.1</t>
  </si>
  <si>
    <t>Other interstitial pulmonary diseases with fibrosis</t>
  </si>
  <si>
    <t>J84.8</t>
  </si>
  <si>
    <t>Other specified interstitial pulmonary diseases</t>
  </si>
  <si>
    <t>J84.9</t>
  </si>
  <si>
    <t>Interstitial pulmonary disease, unspecified</t>
  </si>
  <si>
    <t>J85.0</t>
  </si>
  <si>
    <t>Gangrene and necrosis of lung</t>
  </si>
  <si>
    <t>J85.1</t>
  </si>
  <si>
    <t>Abscess of lung with pneumonia</t>
  </si>
  <si>
    <t>J85.2</t>
  </si>
  <si>
    <t>Abscess of lung without pneumonia</t>
  </si>
  <si>
    <t>J85.3</t>
  </si>
  <si>
    <t>Abscess of mediastinum</t>
  </si>
  <si>
    <t>J86</t>
  </si>
  <si>
    <t>Pyothorax</t>
  </si>
  <si>
    <t>J86.0</t>
  </si>
  <si>
    <t>Pyothorax with fistula</t>
  </si>
  <si>
    <t>J86.9</t>
  </si>
  <si>
    <t>Pyothorax without fistula</t>
  </si>
  <si>
    <t>J90</t>
  </si>
  <si>
    <t>Pleural effusion, not elsewhere classified</t>
  </si>
  <si>
    <t>J91</t>
  </si>
  <si>
    <t>Pleural effusion in conditions classified elsewhere</t>
  </si>
  <si>
    <t>J92</t>
  </si>
  <si>
    <t>Pleural plaque</t>
  </si>
  <si>
    <t>J92.0</t>
  </si>
  <si>
    <t>78.98</t>
  </si>
  <si>
    <t>Insertion of bone growth stimulator, tarsals and metatarsals</t>
  </si>
  <si>
    <t>Pleural plaque with presence of asbestos</t>
  </si>
  <si>
    <t>J92.9</t>
  </si>
  <si>
    <t>Pleural plaque without asbestos</t>
  </si>
  <si>
    <t>J93</t>
  </si>
  <si>
    <t>Pneumothorax</t>
  </si>
  <si>
    <t>J93.0</t>
  </si>
  <si>
    <t>Spontaneous tension pneumothorax</t>
  </si>
  <si>
    <t>J93.1</t>
  </si>
  <si>
    <t>Other spontaneous pneumothorax</t>
  </si>
  <si>
    <t>J93.8</t>
  </si>
  <si>
    <t>Other pneumothorax</t>
  </si>
  <si>
    <t>J93.9</t>
  </si>
  <si>
    <t>Pneumothorax, unspecified</t>
  </si>
  <si>
    <t>J94</t>
  </si>
  <si>
    <t>Other pleural conditions</t>
  </si>
  <si>
    <t>J94.0</t>
  </si>
  <si>
    <t>Chylous effusion</t>
  </si>
  <si>
    <t>J94.1</t>
  </si>
  <si>
    <t>Fibrothorax</t>
  </si>
  <si>
    <t>J94.2</t>
  </si>
  <si>
    <t>Haemothorax</t>
  </si>
  <si>
    <t>J94.8</t>
  </si>
  <si>
    <t>Other specified pleural conditions</t>
  </si>
  <si>
    <t>J94.9</t>
  </si>
  <si>
    <t>Pleural condition, unspecified</t>
  </si>
  <si>
    <t>J95</t>
  </si>
  <si>
    <t>Postprocedural respiratory disorders, not elsewhere classified</t>
  </si>
  <si>
    <t>J95.0</t>
  </si>
  <si>
    <t>Tracheostomy malfunction</t>
  </si>
  <si>
    <t>J95.1</t>
  </si>
  <si>
    <t>Acute pulmonary insufficiency following thoracic surgery</t>
  </si>
  <si>
    <t>J95.2</t>
  </si>
  <si>
    <t>Acute pulmonary insufficiency following nonthoracic surgery</t>
  </si>
  <si>
    <t>J95.3</t>
  </si>
  <si>
    <t>Chronic pulmonary insufficiency following surgery</t>
  </si>
  <si>
    <t>J95.4</t>
  </si>
  <si>
    <t>Mendelson's syndrome</t>
  </si>
  <si>
    <t>J95.5</t>
  </si>
  <si>
    <t>Postprocedural subglottic stenosis</t>
  </si>
  <si>
    <t>J95.6</t>
  </si>
  <si>
    <t>Postprocedural chylothorax (IM)</t>
  </si>
  <si>
    <t>J95.8</t>
  </si>
  <si>
    <t>Other postprocedural respiratory disorders</t>
  </si>
  <si>
    <t>J95.9</t>
  </si>
  <si>
    <t>Postprocedural respiratory disorder, unspecified</t>
  </si>
  <si>
    <t>J96</t>
  </si>
  <si>
    <t>Respiratory failure, not elsewhere classified</t>
  </si>
  <si>
    <t>J96.0</t>
  </si>
  <si>
    <t>Acute respiratory failure</t>
  </si>
  <si>
    <t>J96.1</t>
  </si>
  <si>
    <t>Chronic respiratory failure</t>
  </si>
  <si>
    <t>J96.9</t>
  </si>
  <si>
    <t>Respiratory failure, unspecified</t>
  </si>
  <si>
    <t>J98</t>
  </si>
  <si>
    <t>Other respiratory disorders</t>
  </si>
  <si>
    <t>J98.0</t>
  </si>
  <si>
    <t>Diseases of bronchus, not elsewhere classified</t>
  </si>
  <si>
    <t>J98.1</t>
  </si>
  <si>
    <t>Pulmonary collapse</t>
  </si>
  <si>
    <t>J98.2</t>
  </si>
  <si>
    <t>Interstitial emphysema</t>
  </si>
  <si>
    <t>J98.3</t>
  </si>
  <si>
    <t>Compensatory emphysema</t>
  </si>
  <si>
    <t>J98.4</t>
  </si>
  <si>
    <t>Other disorders of lung</t>
  </si>
  <si>
    <t>J98.5</t>
  </si>
  <si>
    <t>Diseases of mediastinum, not elsewhere classified</t>
  </si>
  <si>
    <t>J98.6</t>
  </si>
  <si>
    <t>Disorders of diaphragm</t>
  </si>
  <si>
    <t>J98.7</t>
  </si>
  <si>
    <t>Trapped lung (IM)</t>
  </si>
  <si>
    <t>J98.8</t>
  </si>
  <si>
    <t>Other specified respiratory disorders</t>
  </si>
  <si>
    <t>J98.9</t>
  </si>
  <si>
    <t>Respiratory disorder, unspecified</t>
  </si>
  <si>
    <t>J99</t>
  </si>
  <si>
    <t>Respiratory disorders in diseases classified elsewhere</t>
  </si>
  <si>
    <t>J99.0</t>
  </si>
  <si>
    <t>Rheumatoid lung disease</t>
  </si>
  <si>
    <t>J99.1</t>
  </si>
  <si>
    <t>Resp disorders in other diffuse connective tissue disorders</t>
  </si>
  <si>
    <t>J99.8</t>
  </si>
  <si>
    <t>Respiratory disorders in other diseases classified elsewhere</t>
  </si>
  <si>
    <t>K00.00</t>
  </si>
  <si>
    <t>Partial anodontia [hypodontia] [oligodontia] (IM)</t>
  </si>
  <si>
    <t>K00.09</t>
  </si>
  <si>
    <t>Anodontia, unspecified (IM)</t>
  </si>
  <si>
    <t>K00.1</t>
  </si>
  <si>
    <t>Supernumerary teeth</t>
  </si>
  <si>
    <t>K00.10</t>
  </si>
  <si>
    <t>Supernumerary teeth, Incisor and canine regions (IM)</t>
  </si>
  <si>
    <t>K00.11</t>
  </si>
  <si>
    <t>Supernumerary teeth, Premolar region (IM)</t>
  </si>
  <si>
    <t>K00.12</t>
  </si>
  <si>
    <t>Supernumerary teeth, Molar region (IM)</t>
  </si>
  <si>
    <t>K00.19</t>
  </si>
  <si>
    <t>Supernumerary teeth, unspecified (IM)</t>
  </si>
  <si>
    <t>K00.2</t>
  </si>
  <si>
    <t>Abnormalities of size and form of teeth</t>
  </si>
  <si>
    <t>K00.20</t>
  </si>
  <si>
    <t>Macrodontia (IM)</t>
  </si>
  <si>
    <t>K00.21</t>
  </si>
  <si>
    <t>Microdontia (IM)</t>
  </si>
  <si>
    <t>K00.23</t>
  </si>
  <si>
    <t>Fusion and gemination (IM)</t>
  </si>
  <si>
    <t>K00.29</t>
  </si>
  <si>
    <t>Other &amp; unspec abnormalities of size &amp; form of teeth (IM)</t>
  </si>
  <si>
    <t>K00.39</t>
  </si>
  <si>
    <t>Mottled teeth, unspecified (IM)</t>
  </si>
  <si>
    <t>K00.40</t>
  </si>
  <si>
    <t>Enamel hypoplasia (IM)</t>
  </si>
  <si>
    <t>K00.49</t>
  </si>
  <si>
    <t>Disturbances in tooth formation, unspecified (IM)</t>
  </si>
  <si>
    <t>K00.50</t>
  </si>
  <si>
    <t>Amelogenesis imperfecta (IM)</t>
  </si>
  <si>
    <t>K00.51</t>
  </si>
  <si>
    <t>Dentinogenesis imperfecta (IM)</t>
  </si>
  <si>
    <t>K00.52</t>
  </si>
  <si>
    <t>Odontogenesis imperfecta (IM)</t>
  </si>
  <si>
    <t>K00.58</t>
  </si>
  <si>
    <t>Other hereditary disturbances in tooth structure (IM)</t>
  </si>
  <si>
    <t>K00.59</t>
  </si>
  <si>
    <t>Hereditary disturbances in tooth structure, unspec (IM)</t>
  </si>
  <si>
    <t>K00.6</t>
  </si>
  <si>
    <t>Disturbances in tooth eruption</t>
  </si>
  <si>
    <t>K00.60</t>
  </si>
  <si>
    <t>Natal teeth (IM)</t>
  </si>
  <si>
    <t>K00.61</t>
  </si>
  <si>
    <t>Neonatal teeth (IM)</t>
  </si>
  <si>
    <t>K00.62</t>
  </si>
  <si>
    <t>Premature eruption[dentia praecox] (IM)</t>
  </si>
  <si>
    <t>K00.63</t>
  </si>
  <si>
    <t>Retained [persistent] primary [deciduous] teeth (IM)</t>
  </si>
  <si>
    <t>K00.64</t>
  </si>
  <si>
    <t>Late eruption (IM)</t>
  </si>
  <si>
    <t>K00.65</t>
  </si>
  <si>
    <t>Premature shedding of primary [deciduous] teeth (IM)</t>
  </si>
  <si>
    <t>K00.68</t>
  </si>
  <si>
    <t>Other specified disturbances in tooth eruption (IM)</t>
  </si>
  <si>
    <t>K00.69</t>
  </si>
  <si>
    <t>Disturbances in tooth eruption, unspecified (IM)</t>
  </si>
  <si>
    <t>K00.7</t>
  </si>
  <si>
    <t>Teething syndrome</t>
  </si>
  <si>
    <t>K00.8</t>
  </si>
  <si>
    <t>Other disorders of tooth development</t>
  </si>
  <si>
    <t>K00.88</t>
  </si>
  <si>
    <t>Other specified disorders of tooth development (IM)</t>
  </si>
  <si>
    <t>K00.9</t>
  </si>
  <si>
    <t>Disorder of tooth development, unspecified</t>
  </si>
  <si>
    <t>K01.0</t>
  </si>
  <si>
    <t>Embedded teeth</t>
  </si>
  <si>
    <t>K01.1</t>
  </si>
  <si>
    <t>Impacted teeth</t>
  </si>
  <si>
    <t>K01.10</t>
  </si>
  <si>
    <t>Impacted teeth, Maxillary incisor (IM)</t>
  </si>
  <si>
    <t>K01.11</t>
  </si>
  <si>
    <t>Impacted teeth, Mandibular incisor (IM)</t>
  </si>
  <si>
    <t>K01.12</t>
  </si>
  <si>
    <t>Impacted teeth, Maxillary canine (IM)</t>
  </si>
  <si>
    <t>K01.13</t>
  </si>
  <si>
    <t>Impacted teeth, Mandibular canine (IM)</t>
  </si>
  <si>
    <t>K01.14</t>
  </si>
  <si>
    <t>Impacted teeth, Maxillary premolar (IM)</t>
  </si>
  <si>
    <t>K01.15</t>
  </si>
  <si>
    <t>Impacted teeth, Mandibular premolar (IM)</t>
  </si>
  <si>
    <t>K01.16</t>
  </si>
  <si>
    <t>Impacted teeth, Maxillary molar (IM)</t>
  </si>
  <si>
    <t>K01.17</t>
  </si>
  <si>
    <t>Impacted teeth, Mandibular molar (IM)</t>
  </si>
  <si>
    <t>K01.18</t>
  </si>
  <si>
    <t>Impacted teeth, Supernumerary tooth (IM)</t>
  </si>
  <si>
    <t>K01.19</t>
  </si>
  <si>
    <t>Impacted tooth, unspecified (IM)</t>
  </si>
  <si>
    <t>K02</t>
  </si>
  <si>
    <t>Dental caries</t>
  </si>
  <si>
    <t>K02.0</t>
  </si>
  <si>
    <t>81.31</t>
  </si>
  <si>
    <t>Refusion of atlas-axis spine</t>
  </si>
  <si>
    <t>Caries limited to enamel</t>
  </si>
  <si>
    <t>K02.1</t>
  </si>
  <si>
    <t>Caries of dentine</t>
  </si>
  <si>
    <t>K02.2</t>
  </si>
  <si>
    <t>Caries of cementum</t>
  </si>
  <si>
    <t>K02.3</t>
  </si>
  <si>
    <t>Arrested dental caries</t>
  </si>
  <si>
    <t>K02.4</t>
  </si>
  <si>
    <t>Odontoclasia</t>
  </si>
  <si>
    <t>K02.8</t>
  </si>
  <si>
    <t>Other dental caries</t>
  </si>
  <si>
    <t>K02.9</t>
  </si>
  <si>
    <t>Dental caries, unspecified</t>
  </si>
  <si>
    <t>K03.00</t>
  </si>
  <si>
    <t>Excessive attrition of teeth Occlusal (IM)</t>
  </si>
  <si>
    <t>K03.09</t>
  </si>
  <si>
    <t>Attrition of teeth, unspecified (IM)</t>
  </si>
  <si>
    <t>K03.1</t>
  </si>
  <si>
    <t>Abrasion of teeth</t>
  </si>
  <si>
    <t>K03.10</t>
  </si>
  <si>
    <t>Dentrifice (IM)</t>
  </si>
  <si>
    <t>K03.11</t>
  </si>
  <si>
    <t>Habitual abrasion of teeth (IM)</t>
  </si>
  <si>
    <t>K03.13</t>
  </si>
  <si>
    <t>Traditioanal abrasion of teeth (IM)</t>
  </si>
  <si>
    <t>K03.18</t>
  </si>
  <si>
    <t>Other specified abrasion of teeth (IM)</t>
  </si>
  <si>
    <t>K03.19</t>
  </si>
  <si>
    <t>Abrasion of teeth, unspecified (IM)</t>
  </si>
  <si>
    <t>K03.21</t>
  </si>
  <si>
    <t>Erosion of teeth due to persistent regurgitating or vomiting (IM)</t>
  </si>
  <si>
    <t>K03.28</t>
  </si>
  <si>
    <t>Other specified erosion of teeth (IM)</t>
  </si>
  <si>
    <t>K03.29</t>
  </si>
  <si>
    <t>Erosion of teeth, unspecified (IM)</t>
  </si>
  <si>
    <t>K03.30</t>
  </si>
  <si>
    <t>External resorption of teeth (IM)</t>
  </si>
  <si>
    <t>K03.31</t>
  </si>
  <si>
    <t>Internal [internal granuloma] [pink spot] resorption of teeth (IM)</t>
  </si>
  <si>
    <t>K03.39</t>
  </si>
  <si>
    <t>Pathological resorption of teeth, unspecified (IM)</t>
  </si>
  <si>
    <t>K03.4</t>
  </si>
  <si>
    <t>Hypercementosis</t>
  </si>
  <si>
    <t>K03.5</t>
  </si>
  <si>
    <t>Ankylosis of teeth</t>
  </si>
  <si>
    <t>K03.6</t>
  </si>
  <si>
    <t>Deposits [accretions] on teeth</t>
  </si>
  <si>
    <t>K03.60</t>
  </si>
  <si>
    <t>Pigmented film (IM)</t>
  </si>
  <si>
    <t>K03.61</t>
  </si>
  <si>
    <t>Deposits on teeth due to tobacco habit (IM)</t>
  </si>
  <si>
    <t>K03.62</t>
  </si>
  <si>
    <t>Deposits on teeth due to betel-chewing habit (IM)</t>
  </si>
  <si>
    <t>K03.64</t>
  </si>
  <si>
    <t>Supragingival calculus (IM)</t>
  </si>
  <si>
    <t>K03.65</t>
  </si>
  <si>
    <t>Subgingival caluculus (IM)</t>
  </si>
  <si>
    <t>K03.66</t>
  </si>
  <si>
    <t>Dental plaque (IM)</t>
  </si>
  <si>
    <t>K03.68</t>
  </si>
  <si>
    <t>Other specified deposits on teeth (IM)</t>
  </si>
  <si>
    <t>K03.69</t>
  </si>
  <si>
    <t>Deposit [accretions] on teeth, unspecified (IM)</t>
  </si>
  <si>
    <t>K03.70</t>
  </si>
  <si>
    <t>Posterupt col chng of dent hard tiss due to metats &amp; met comp (IM)</t>
  </si>
  <si>
    <t>K03.79</t>
  </si>
  <si>
    <t>Posterupt col chng of dent hard tiss, unspec (IM)</t>
  </si>
  <si>
    <t>K03.80</t>
  </si>
  <si>
    <t>Sensitive dentine (IM)</t>
  </si>
  <si>
    <t>K03.81</t>
  </si>
  <si>
    <t>Changes of enamel due to irradiation (IM)</t>
  </si>
  <si>
    <t>K03.88</t>
  </si>
  <si>
    <t>Other spec diseases of hard tissues of teeth (IM)</t>
  </si>
  <si>
    <t>K03.9</t>
  </si>
  <si>
    <t>Disease of hard tissues of teeth, unspecified</t>
  </si>
  <si>
    <t>K04.0</t>
  </si>
  <si>
    <t>Pulpitis</t>
  </si>
  <si>
    <t>K04.1</t>
  </si>
  <si>
    <t>Necrosis of pulp</t>
  </si>
  <si>
    <t>K04.2</t>
  </si>
  <si>
    <t>Pulp degeneration</t>
  </si>
  <si>
    <t>K04.3</t>
  </si>
  <si>
    <t>Abnormal hard tissue formation in pulp</t>
  </si>
  <si>
    <t>K04.4</t>
  </si>
  <si>
    <t>Acute apical periodontitis of pulpal origin</t>
  </si>
  <si>
    <t>K04.5</t>
  </si>
  <si>
    <t>Chronic apical periodontitis</t>
  </si>
  <si>
    <t>K04.6</t>
  </si>
  <si>
    <t>Periapical abscess with sinus</t>
  </si>
  <si>
    <t>K04.7</t>
  </si>
  <si>
    <t>Periapical abscess without sinus</t>
  </si>
  <si>
    <t>K04.8</t>
  </si>
  <si>
    <t>Radicular cyst</t>
  </si>
  <si>
    <t>K04.80</t>
  </si>
  <si>
    <t>Apical and lateral radicular cyst (IM)</t>
  </si>
  <si>
    <t>K04.81</t>
  </si>
  <si>
    <t>Residual radicular cyst (IM)</t>
  </si>
  <si>
    <t>K04.82</t>
  </si>
  <si>
    <t>Inflammatory paradental radicular cyst (IM)</t>
  </si>
  <si>
    <t>K04.89</t>
  </si>
  <si>
    <t>Radicular cyst, unspecified (IM)</t>
  </si>
  <si>
    <t>K04.9</t>
  </si>
  <si>
    <t>Other and unspec diseases of pulp and periapical tissues</t>
  </si>
  <si>
    <t>K05</t>
  </si>
  <si>
    <t>Gingivitis and periodontal diseases</t>
  </si>
  <si>
    <t>K05.0</t>
  </si>
  <si>
    <t>Acute gingivitis</t>
  </si>
  <si>
    <t>K05.00</t>
  </si>
  <si>
    <t>Acute streoptococcal gingivostomatitis (IM)</t>
  </si>
  <si>
    <t>K05.08</t>
  </si>
  <si>
    <t>Other specified acute gingivitis (IM)</t>
  </si>
  <si>
    <t>K05.09</t>
  </si>
  <si>
    <t>Acute gingivitis, unspecified (IM)</t>
  </si>
  <si>
    <t>K05.1</t>
  </si>
  <si>
    <t>Chronic gingivitis</t>
  </si>
  <si>
    <t>K05.10</t>
  </si>
  <si>
    <t>Chronic gingivitis, Simple marginal (IM)</t>
  </si>
  <si>
    <t>K05.11</t>
  </si>
  <si>
    <t>Chronic gingivitis, Hyperplastic (IM)</t>
  </si>
  <si>
    <t>K05.12</t>
  </si>
  <si>
    <t>Chronic gingivitis, Ulcerative (IM)</t>
  </si>
  <si>
    <t>K05.13</t>
  </si>
  <si>
    <t>Chronic gingivitis, Desquamative (IM)</t>
  </si>
  <si>
    <t>K05.18</t>
  </si>
  <si>
    <t>Other specified chronic gingivitis (IM)</t>
  </si>
  <si>
    <t>K05.19</t>
  </si>
  <si>
    <t>Chronic gingivitis, unspecified (IM)</t>
  </si>
  <si>
    <t>K05.2</t>
  </si>
  <si>
    <t>Acute periodontitis</t>
  </si>
  <si>
    <t>K05.20</t>
  </si>
  <si>
    <t>Periodontal abscess of gingival origin wo sinus (IM)</t>
  </si>
  <si>
    <t>K05.21</t>
  </si>
  <si>
    <t>Periodontal abscess of gingival origin w sinus (IM)</t>
  </si>
  <si>
    <t>K05.22</t>
  </si>
  <si>
    <t>Acute pericoronitis (IM)</t>
  </si>
  <si>
    <t>K05.28</t>
  </si>
  <si>
    <t>Other specified acute periodontitis (IM)</t>
  </si>
  <si>
    <t>K05.29</t>
  </si>
  <si>
    <t>Acute periodontitis, unspecified (IM)</t>
  </si>
  <si>
    <t>K05.3</t>
  </si>
  <si>
    <t>Chronic periodontitis</t>
  </si>
  <si>
    <t>K05.30</t>
  </si>
  <si>
    <t>Chronic periodontitis, Simplex (IM)</t>
  </si>
  <si>
    <t>K05.31</t>
  </si>
  <si>
    <t>Chronic periodontitis, Complex (IM)</t>
  </si>
  <si>
    <t>K05.32</t>
  </si>
  <si>
    <t>Chronic periodontitis, Chronic pericoronitis (IM)</t>
  </si>
  <si>
    <t>K05.33</t>
  </si>
  <si>
    <t>Chronic periodontitis, Thickened follicle (IM)</t>
  </si>
  <si>
    <t>K05.38</t>
  </si>
  <si>
    <t>Other specified chronic periodontitis (IM)</t>
  </si>
  <si>
    <t>K05.39</t>
  </si>
  <si>
    <t>Chronic periodontitis, unspecified (IM)</t>
  </si>
  <si>
    <t>K05.4</t>
  </si>
  <si>
    <t>Periodontosis</t>
  </si>
  <si>
    <t>K05.5</t>
  </si>
  <si>
    <t>Other periodontal diseases</t>
  </si>
  <si>
    <t>K05.6</t>
  </si>
  <si>
    <t>Periodontal disease, unspecified</t>
  </si>
  <si>
    <t>K06.0</t>
  </si>
  <si>
    <t>Gingival recession</t>
  </si>
  <si>
    <t>K06.00</t>
  </si>
  <si>
    <t>Localized gingival recession (IM)</t>
  </si>
  <si>
    <t>K06.01</t>
  </si>
  <si>
    <t>Generalized gingival recession (IM)</t>
  </si>
  <si>
    <t>K06.09</t>
  </si>
  <si>
    <t>Gingival recession, unspecified (IM)</t>
  </si>
  <si>
    <t>K06.1</t>
  </si>
  <si>
    <t>Gingival enlargement</t>
  </si>
  <si>
    <t>K06.10</t>
  </si>
  <si>
    <t>Gingival fibromatosis (IM)</t>
  </si>
  <si>
    <t>K06.18</t>
  </si>
  <si>
    <t>Other specified gingival enlargement (IM)</t>
  </si>
  <si>
    <t>K06.19</t>
  </si>
  <si>
    <t>Gingival enlargement, unspecified (IM)</t>
  </si>
  <si>
    <t>K06.2</t>
  </si>
  <si>
    <t>Gingival and edentulous alveolar ridge les assoc with traum</t>
  </si>
  <si>
    <t>K06.20</t>
  </si>
  <si>
    <t>Gingival and edentulous alveolar ridgelesions associated with trauma, Due to traumatic occlusion (IM)</t>
  </si>
  <si>
    <t>K06.21</t>
  </si>
  <si>
    <t>Gingival and edentulous alveolar ridgelesions associated with trauma, Due to toothbrushing (IM)</t>
  </si>
  <si>
    <t>K06.22</t>
  </si>
  <si>
    <t>Gingival and edentulous alveolar ridgelesions associated with trauma, Frictional [functional] keratosis (IM)</t>
  </si>
  <si>
    <t>K06.28</t>
  </si>
  <si>
    <t>Gingival and edentulous alveolar ridgelesions associated with trauma, Other spec gingival &amp; edentulous alveolar ridge lesions ass w trauma (IM)</t>
  </si>
  <si>
    <t>K06.29</t>
  </si>
  <si>
    <t>Gingival &amp; edentulous alveolar ridge lesions ass w trauma, unspec (IM)</t>
  </si>
  <si>
    <t>K06.8</t>
  </si>
  <si>
    <t>Other specified disorder of gingiva and edentulous alveolar ridge</t>
  </si>
  <si>
    <t>K06.80</t>
  </si>
  <si>
    <t>Gingival cyst of adult (IM)</t>
  </si>
  <si>
    <t>K06.81</t>
  </si>
  <si>
    <t>Peripheral giant cell granuloma [giant cell epulis] (IM)</t>
  </si>
  <si>
    <t>K06.82</t>
  </si>
  <si>
    <t>Fibrous epulis (IM)</t>
  </si>
  <si>
    <t>K06.83</t>
  </si>
  <si>
    <t>Pyogenic granuloma (IM)</t>
  </si>
  <si>
    <t>K06.84</t>
  </si>
  <si>
    <t>Flabby ridge (IM)</t>
  </si>
  <si>
    <t>K06.85</t>
  </si>
  <si>
    <t>Other specified disorders of gingival (IM)</t>
  </si>
  <si>
    <t>K06.86</t>
  </si>
  <si>
    <t>Other specified disorders of edentulous alveolar ridge (IM)</t>
  </si>
  <si>
    <t>K06.9</t>
  </si>
  <si>
    <t>Disorder of gingiva and edentulous alveolar ridge, unspec act</t>
  </si>
  <si>
    <t>K07.0</t>
  </si>
  <si>
    <t>Major anomalies of jaw size</t>
  </si>
  <si>
    <t>K07.00</t>
  </si>
  <si>
    <t>Maxillary macrognthism [maxillary hyperplasia] (IM)</t>
  </si>
  <si>
    <t>K07.01</t>
  </si>
  <si>
    <t>Mandibular macrognathism [mandibular hyperplasia] (IM)</t>
  </si>
  <si>
    <t>K07.03</t>
  </si>
  <si>
    <t>Maxillary micrognathism [maxiliary hypoplasia] (IM)</t>
  </si>
  <si>
    <t>K07.04</t>
  </si>
  <si>
    <t>Mandibular micrognathism [mandibular hypoplasia] (IM)</t>
  </si>
  <si>
    <t>K07.05</t>
  </si>
  <si>
    <t>Micrognathism, both jaws (IM)</t>
  </si>
  <si>
    <t>K07.08</t>
  </si>
  <si>
    <t>Other specified major anomalies of jaw size (IM)</t>
  </si>
  <si>
    <t>K07.09</t>
  </si>
  <si>
    <t>Anomaly of jaw size, unspecified (IM)</t>
  </si>
  <si>
    <t>K07.10</t>
  </si>
  <si>
    <t>Asymmetry of jaw (IM)</t>
  </si>
  <si>
    <t>K07.12</t>
  </si>
  <si>
    <t>Maxillary prognathism (IM)</t>
  </si>
  <si>
    <t>K07.14</t>
  </si>
  <si>
    <t>Maxillary retrognathism (IM)</t>
  </si>
  <si>
    <t>K07.18</t>
  </si>
  <si>
    <t>Other spec anomalies of jaw-cranial base relationship (IM)</t>
  </si>
  <si>
    <t>K07.19</t>
  </si>
  <si>
    <t>Anomaly of jaw-cranial base relationship, unspec (IM)</t>
  </si>
  <si>
    <t>K07.2</t>
  </si>
  <si>
    <t>Anomalies of dental arch relationship</t>
  </si>
  <si>
    <t>K07.20</t>
  </si>
  <si>
    <t>Disto-occlusion (IM)</t>
  </si>
  <si>
    <t>K07.23</t>
  </si>
  <si>
    <t>Excessive overbite [vertical overbite] (IM)</t>
  </si>
  <si>
    <t>K07.24</t>
  </si>
  <si>
    <t>Openbite (IM)</t>
  </si>
  <si>
    <t>K07.25</t>
  </si>
  <si>
    <t>Crossbite (anterior, posterior) (IM)</t>
  </si>
  <si>
    <t>K07.26</t>
  </si>
  <si>
    <t>Midline deviation (IM)</t>
  </si>
  <si>
    <t>K07.28</t>
  </si>
  <si>
    <t>Other spec anomalies of dental arch relationship (IM)</t>
  </si>
  <si>
    <t>K07.29</t>
  </si>
  <si>
    <t>Anomaly of dental arch relationship, unspec (IM)</t>
  </si>
  <si>
    <t>K07.3</t>
  </si>
  <si>
    <t>Anomalies of tooth position</t>
  </si>
  <si>
    <t>K07.30</t>
  </si>
  <si>
    <t>Crowding (IM)</t>
  </si>
  <si>
    <t>K07.31</t>
  </si>
  <si>
    <t>Displacement (IM)</t>
  </si>
  <si>
    <t>K07.34</t>
  </si>
  <si>
    <t>Transposition (IM)</t>
  </si>
  <si>
    <t>K07.38</t>
  </si>
  <si>
    <t>Other specified anomalies of tooth position (IM)</t>
  </si>
  <si>
    <t>K07.39</t>
  </si>
  <si>
    <t>Anomaly of tooth position, unspecified (IM)</t>
  </si>
  <si>
    <t>K07.4</t>
  </si>
  <si>
    <t>Malocclusion, unspecified</t>
  </si>
  <si>
    <t>K07.5</t>
  </si>
  <si>
    <t>Dentofacial functional abnormalities</t>
  </si>
  <si>
    <t>K07.50</t>
  </si>
  <si>
    <t>Abnormal law closure (IM)</t>
  </si>
  <si>
    <t>K07.51</t>
  </si>
  <si>
    <t>Maloclusion due to abnormal swallowing (IM)</t>
  </si>
  <si>
    <t>K07.54</t>
  </si>
  <si>
    <t>Malocclusion due to mouth breathing (IM)</t>
  </si>
  <si>
    <t>K07.58</t>
  </si>
  <si>
    <t>Other spec dentofacial functional abnormalities (IM)</t>
  </si>
  <si>
    <t>K07.59</t>
  </si>
  <si>
    <t>Dentofacial functional abnormality, unspecified (IM)</t>
  </si>
  <si>
    <t>K07.6</t>
  </si>
  <si>
    <t>Temporomandibular joint disorders</t>
  </si>
  <si>
    <t>K07.60</t>
  </si>
  <si>
    <t>TM joint-pain-dysfunction [Costen's] syndrome (IM)</t>
  </si>
  <si>
    <t>K07.61</t>
  </si>
  <si>
    <t>Clicking (snapping) jaws (IM)</t>
  </si>
  <si>
    <t>K07.62</t>
  </si>
  <si>
    <t>Recurrent dislocation &amp; subluxation of TM joint (IM)</t>
  </si>
  <si>
    <t>K07.63</t>
  </si>
  <si>
    <t>Pain in TM joint, not elsewhere classified (IM)</t>
  </si>
  <si>
    <t>K07.64</t>
  </si>
  <si>
    <t>Stiffness of TM joint, not elsewhere classified (IM)</t>
  </si>
  <si>
    <t>K07.65</t>
  </si>
  <si>
    <t>Osteophyte of temporomandibular joint (IM)</t>
  </si>
  <si>
    <t>K07.68</t>
  </si>
  <si>
    <t>Other spec temporomandibular joint disorders (IM)</t>
  </si>
  <si>
    <t>K07.69</t>
  </si>
  <si>
    <t>Temporomandibular joint disorder, unspecified (IM)</t>
  </si>
  <si>
    <t>K07.8</t>
  </si>
  <si>
    <t>Other dentofacial anomalies</t>
  </si>
  <si>
    <t>K07.9</t>
  </si>
  <si>
    <t>Dentofacial anomaly, unspecified</t>
  </si>
  <si>
    <t>K08.0</t>
  </si>
  <si>
    <t>Exfoliation of teeth due to systemic causes</t>
  </si>
  <si>
    <t>K08.1</t>
  </si>
  <si>
    <t>Loss of teeth accident extraction or local periodontal dis</t>
  </si>
  <si>
    <t>K08.2</t>
  </si>
  <si>
    <t>Atrophy of edentulous alveolar ridge</t>
  </si>
  <si>
    <t>K08.3</t>
  </si>
  <si>
    <t>Retained dental root</t>
  </si>
  <si>
    <t>K08.8</t>
  </si>
  <si>
    <t>Other specified disorders of teeth and supporting structures</t>
  </si>
  <si>
    <t>K08.80</t>
  </si>
  <si>
    <t>Toothache NOS (IM)</t>
  </si>
  <si>
    <t>K08.81</t>
  </si>
  <si>
    <t>Irregular alveolar process (IM)</t>
  </si>
  <si>
    <t>K08.82</t>
  </si>
  <si>
    <t>Enlargement of alveolar ridge NOS (IM)</t>
  </si>
  <si>
    <t>K08.88</t>
  </si>
  <si>
    <t>Other spec disorders of teeth &amp; supporting structures (IM)</t>
  </si>
  <si>
    <t>K08.9</t>
  </si>
  <si>
    <t>Disorder of teeth and supporting structures, unspecified</t>
  </si>
  <si>
    <t>K09.0</t>
  </si>
  <si>
    <t>Developmental odontogenic cysts</t>
  </si>
  <si>
    <t>K09.00</t>
  </si>
  <si>
    <t>Developmental odontogenic cysts, eruption (IM)</t>
  </si>
  <si>
    <t>K09.01</t>
  </si>
  <si>
    <t>Developmental odontogenic cysts, gingival (IM)</t>
  </si>
  <si>
    <t>K09.02</t>
  </si>
  <si>
    <t>Dev odontogen cysts, keratocyst [primordial] (IM)</t>
  </si>
  <si>
    <t>K09.03</t>
  </si>
  <si>
    <t>Dev odontogen cysts, follicular [dentigerous] (IM)</t>
  </si>
  <si>
    <t>K09.04</t>
  </si>
  <si>
    <t>Dev odontogen cysts, lateral periodontal (IM)</t>
  </si>
  <si>
    <t>K09.08</t>
  </si>
  <si>
    <t>Other specified developmental odontogenic cysts (IM)</t>
  </si>
  <si>
    <t>K09.09</t>
  </si>
  <si>
    <t>Developmental odontogenic cyst, unspecified (IM)</t>
  </si>
  <si>
    <t>K09.10</t>
  </si>
  <si>
    <t>Dev (nonodontogen) cysts of oral region globulomaxillary (IM)</t>
  </si>
  <si>
    <t>K09.11</t>
  </si>
  <si>
    <t>Dev (nonodontogen) cysts of oral region median palatal (IM)</t>
  </si>
  <si>
    <t>K09.12</t>
  </si>
  <si>
    <t>Dev (nonodontogen) cysts of oral region, nasopalatine [incisive canal] (IM)</t>
  </si>
  <si>
    <t>K09.13</t>
  </si>
  <si>
    <t>Dev (nonodontogen) cysts of oral region, palatine papilla (IM)</t>
  </si>
  <si>
    <t>K09.18</t>
  </si>
  <si>
    <t>Other spec dev (nonodontogen) cysts of oral origin (IM)</t>
  </si>
  <si>
    <t>K09.19</t>
  </si>
  <si>
    <t>Developmental cyst of oral region, unspecified (IM)</t>
  </si>
  <si>
    <t>K09.2</t>
  </si>
  <si>
    <t>Other cysts of jaw</t>
  </si>
  <si>
    <t>K09.20</t>
  </si>
  <si>
    <t>Aneurysmal bone cyst (IM)</t>
  </si>
  <si>
    <t>K09.21</t>
  </si>
  <si>
    <t>Solitary bone [traumatic] [haemorrhagic] cyst of jaw (IM)</t>
  </si>
  <si>
    <t>K09.22</t>
  </si>
  <si>
    <t>Epithelial jaw cyst not idenifiable as odontogenic or nonodontogenic (IM)</t>
  </si>
  <si>
    <t>K09.28</t>
  </si>
  <si>
    <t>Other specified cysts of jaw (IM)</t>
  </si>
  <si>
    <t>K09.29</t>
  </si>
  <si>
    <t>Cyst of jaw, unspecified (IM)</t>
  </si>
  <si>
    <t>K09.8</t>
  </si>
  <si>
    <t>Other cysts of oral region, not elsewhere classified</t>
  </si>
  <si>
    <t>K09.80</t>
  </si>
  <si>
    <t>Dermoid cyst (IM)</t>
  </si>
  <si>
    <t>K09.81</t>
  </si>
  <si>
    <t>Epidermoid cyst (IM)</t>
  </si>
  <si>
    <t>K09.82</t>
  </si>
  <si>
    <t>Gingival cyst of newborn (IM)</t>
  </si>
  <si>
    <t>K09.84</t>
  </si>
  <si>
    <t>Nasoalveolar [nasolabial] cyst (IM)</t>
  </si>
  <si>
    <t>K09.85</t>
  </si>
  <si>
    <t>Lymphoepidermoid cyst (IM)</t>
  </si>
  <si>
    <t>K09.88</t>
  </si>
  <si>
    <t>Other specified cysts of oral region (IM)</t>
  </si>
  <si>
    <t>K09.9</t>
  </si>
  <si>
    <t>Cyst of oral region, unspecified</t>
  </si>
  <si>
    <t>K10</t>
  </si>
  <si>
    <t>Other diseases of jaws</t>
  </si>
  <si>
    <t>K10.0</t>
  </si>
  <si>
    <t>Developmental disorders of jaws</t>
  </si>
  <si>
    <t>K10.00</t>
  </si>
  <si>
    <t>Torus mandibularis (IM)</t>
  </si>
  <si>
    <t>K10.01</t>
  </si>
  <si>
    <t>Torus palatinus (IM)</t>
  </si>
  <si>
    <t>K10.02</t>
  </si>
  <si>
    <t>Latent bone cyst (IM)</t>
  </si>
  <si>
    <t>K10.08</t>
  </si>
  <si>
    <t>Other specified developmental disorders of jaws (IM)</t>
  </si>
  <si>
    <t>K10.09</t>
  </si>
  <si>
    <t>Developmental disorder of jaws, unspecified (IM)</t>
  </si>
  <si>
    <t>K10.1</t>
  </si>
  <si>
    <t>Giant cell granuloma, central</t>
  </si>
  <si>
    <t>K10.2</t>
  </si>
  <si>
    <t>Inflammatory conditions of jaws</t>
  </si>
  <si>
    <t>K10.20</t>
  </si>
  <si>
    <t>Osteitis of jaw (IM)</t>
  </si>
  <si>
    <t>K10.21</t>
  </si>
  <si>
    <t>Osteomyelitis of jaw (IM)</t>
  </si>
  <si>
    <t>K10.22</t>
  </si>
  <si>
    <t>Periostitis of jaw (IM)</t>
  </si>
  <si>
    <t>K10.23</t>
  </si>
  <si>
    <t>Chronic periostitis of jaw (IM)</t>
  </si>
  <si>
    <t>K10.24</t>
  </si>
  <si>
    <t>Neonatal osteomyelitis of maxilla [neonatal maxillitis] (IM)</t>
  </si>
  <si>
    <t>K10.25</t>
  </si>
  <si>
    <t>Sequestrum (IM)</t>
  </si>
  <si>
    <t>K10.26</t>
  </si>
  <si>
    <t>Osteoradionecrosis (IM)</t>
  </si>
  <si>
    <t>K10.28</t>
  </si>
  <si>
    <t>Other specified inflammatory conditions of jaws (IM)</t>
  </si>
  <si>
    <t>K10.29</t>
  </si>
  <si>
    <t>Inflammatory conditions of jaws, unspecified (IM)</t>
  </si>
  <si>
    <t>K10.3</t>
  </si>
  <si>
    <t>Alveolitis of jaws</t>
  </si>
  <si>
    <t>K10.8</t>
  </si>
  <si>
    <t>Other specified diseases of jaws</t>
  </si>
  <si>
    <t>K10.80</t>
  </si>
  <si>
    <t>Cherubism (IM)</t>
  </si>
  <si>
    <t>K10.81</t>
  </si>
  <si>
    <t>Unilateral condylar hyperplasia of mandible (IM)</t>
  </si>
  <si>
    <t>K10.82</t>
  </si>
  <si>
    <t>Unilateral condylar hypoplasia of mandible (IM)</t>
  </si>
  <si>
    <t>K10.83</t>
  </si>
  <si>
    <t>Fibrous dysplasia of jaw (IM)</t>
  </si>
  <si>
    <t>K10.88</t>
  </si>
  <si>
    <t>Other specified disease of jaws (IM)</t>
  </si>
  <si>
    <t>K10.9</t>
  </si>
  <si>
    <t>Disease of jaws, unspecified</t>
  </si>
  <si>
    <t>K11.0</t>
  </si>
  <si>
    <t>Atrophy of salivary gland</t>
  </si>
  <si>
    <t>K11.1</t>
  </si>
  <si>
    <t>Hypertrophy of salivary gland</t>
  </si>
  <si>
    <t>K11.2</t>
  </si>
  <si>
    <t>Sialoadenitis</t>
  </si>
  <si>
    <t>K11.3</t>
  </si>
  <si>
    <t>Abscess of salivary gland</t>
  </si>
  <si>
    <t>K11.4</t>
  </si>
  <si>
    <t>Fistula of salivary gland</t>
  </si>
  <si>
    <t>K11.5</t>
  </si>
  <si>
    <t>Sialolithiasis</t>
  </si>
  <si>
    <t>K11.6</t>
  </si>
  <si>
    <t>Mucocele of salivary gland</t>
  </si>
  <si>
    <t>K11.60</t>
  </si>
  <si>
    <t>Mucous retention cyst (IM)</t>
  </si>
  <si>
    <t>K11.61</t>
  </si>
  <si>
    <t>Mucous extravasation cyst (IM)</t>
  </si>
  <si>
    <t>K11.69</t>
  </si>
  <si>
    <t>Mucocele of salivary gland, unspecified (IM)</t>
  </si>
  <si>
    <t>K11.7</t>
  </si>
  <si>
    <t>Disturbances of salivary secretion</t>
  </si>
  <si>
    <t>K11.70</t>
  </si>
  <si>
    <t>Hyposecretion (IM)</t>
  </si>
  <si>
    <t>K11.71</t>
  </si>
  <si>
    <t>Xerostomia (IM)</t>
  </si>
  <si>
    <t>K11.72</t>
  </si>
  <si>
    <t>Hypersecretion [ptyalism] (IM)</t>
  </si>
  <si>
    <t>K11.78</t>
  </si>
  <si>
    <t>Other spec disturbances of salivary secretion (IM)</t>
  </si>
  <si>
    <t>K11.79</t>
  </si>
  <si>
    <t>Disturbance of salivary secretion, unspecified (IM)</t>
  </si>
  <si>
    <t>K11.8</t>
  </si>
  <si>
    <t>Other diseases of salivary glands</t>
  </si>
  <si>
    <t>K11.80</t>
  </si>
  <si>
    <t>Benign lymphoepithelial lesion of salivary gland (IM)</t>
  </si>
  <si>
    <t>K11.85</t>
  </si>
  <si>
    <t>Necrotizing sialometaplasia (IM)</t>
  </si>
  <si>
    <t>K11.88</t>
  </si>
  <si>
    <t>Other specified disease of salivary glands (IM)</t>
  </si>
  <si>
    <t>K11.9</t>
  </si>
  <si>
    <t>Disease of salivary gland, unspecified</t>
  </si>
  <si>
    <t>K12</t>
  </si>
  <si>
    <t>Stomatitis and related lesions</t>
  </si>
  <si>
    <t>K12.0</t>
  </si>
  <si>
    <t>Recurrent oral aphthae</t>
  </si>
  <si>
    <t>K12.00</t>
  </si>
  <si>
    <t>Recurrent (minor) aphthae (IM)</t>
  </si>
  <si>
    <t>K12.01</t>
  </si>
  <si>
    <t>Periadenitis mucosa necrotica recurrens (IM)</t>
  </si>
  <si>
    <t>K12.02</t>
  </si>
  <si>
    <t>Stomatis herpetiformis [herpetiform eruption] (IM)</t>
  </si>
  <si>
    <t>K12.03</t>
  </si>
  <si>
    <t>Bednar's aphthae (IM)</t>
  </si>
  <si>
    <t>K12.04</t>
  </si>
  <si>
    <t>Traumatic ulcer (IM)</t>
  </si>
  <si>
    <t>K12.08</t>
  </si>
  <si>
    <t>Other specified recurrent oral aphthae (IM)</t>
  </si>
  <si>
    <t>K12.09</t>
  </si>
  <si>
    <t>Recurrent oral aphthae, unspecified (IM)</t>
  </si>
  <si>
    <t>K12.1</t>
  </si>
  <si>
    <t>Other forms of stomatitis</t>
  </si>
  <si>
    <t>K12.10</t>
  </si>
  <si>
    <t>Stomatitis artifacta (IM)</t>
  </si>
  <si>
    <t>K12.11</t>
  </si>
  <si>
    <t>Geographic stomatitis (IM)</t>
  </si>
  <si>
    <t>K12.12</t>
  </si>
  <si>
    <t>Denture stomatitis (IM)</t>
  </si>
  <si>
    <t>K12.13</t>
  </si>
  <si>
    <t>Papillary hyperplasia of palate (IM)</t>
  </si>
  <si>
    <t>K12.14</t>
  </si>
  <si>
    <t>Contact stomatitis (IM)</t>
  </si>
  <si>
    <t>K12.18</t>
  </si>
  <si>
    <t>Other specified forms of stomatitis (IM)</t>
  </si>
  <si>
    <t>K12.19</t>
  </si>
  <si>
    <t>Stomatitis, unspecified (IM)</t>
  </si>
  <si>
    <t>K12.20</t>
  </si>
  <si>
    <t>Buccal abscess (IM)</t>
  </si>
  <si>
    <t>K12.21</t>
  </si>
  <si>
    <t>Submandibular abscess (IM)</t>
  </si>
  <si>
    <t>K12.22</t>
  </si>
  <si>
    <t>Anterior-visceral abscess (IM)</t>
  </si>
  <si>
    <t>K12.3</t>
  </si>
  <si>
    <t>Oral mucositis (ulcerative)</t>
  </si>
  <si>
    <t>K13.0</t>
  </si>
  <si>
    <t>Diseases of lips</t>
  </si>
  <si>
    <t>K13.00</t>
  </si>
  <si>
    <t>K13.01</t>
  </si>
  <si>
    <t>Cheilitis glandularis apostematosa (IM)</t>
  </si>
  <si>
    <t>K13.02</t>
  </si>
  <si>
    <t>Cheilitis, exfoliative (IM)</t>
  </si>
  <si>
    <t>K13.03</t>
  </si>
  <si>
    <t>Cheilitis NOS (IM)</t>
  </si>
  <si>
    <t>K13.04</t>
  </si>
  <si>
    <t>Cheilodynia (IM)</t>
  </si>
  <si>
    <t>K13.08</t>
  </si>
  <si>
    <t>Other specified disease of lips (IM)</t>
  </si>
  <si>
    <t>K13.09</t>
  </si>
  <si>
    <t>Disease of lips, unspecified (IM)</t>
  </si>
  <si>
    <t>K13.1</t>
  </si>
  <si>
    <t>Cheek and lip biting</t>
  </si>
  <si>
    <t>K13.2</t>
  </si>
  <si>
    <t>Leukoplakia and other disturbances of oral epithelium, including tongue</t>
  </si>
  <si>
    <t>K13.20</t>
  </si>
  <si>
    <t>Leukoplakia, idiopathic (IM)</t>
  </si>
  <si>
    <t>K13.21</t>
  </si>
  <si>
    <t>Leukoplakia, tobacco-associated (IM)</t>
  </si>
  <si>
    <t>K13.22</t>
  </si>
  <si>
    <t>Erythroplakia (IM)</t>
  </si>
  <si>
    <t>K13.24</t>
  </si>
  <si>
    <t>Smoker's palate [leukokeratosis nicotina palati] [nicotina palati] (IM)</t>
  </si>
  <si>
    <t>K13.28</t>
  </si>
  <si>
    <t>Other spec leukoplakia &amp; disturbances of oral epith,including tongue (IM)</t>
  </si>
  <si>
    <t>K13.29</t>
  </si>
  <si>
    <t>Leukoplakia &amp; disturbances of oral epithelium,unspec (IM)</t>
  </si>
  <si>
    <t>K13.3</t>
  </si>
  <si>
    <t>Hairy leukoplakia</t>
  </si>
  <si>
    <t>K13.4</t>
  </si>
  <si>
    <t>Granuloma and granuloma-like lesions of oral mucosa</t>
  </si>
  <si>
    <t>K13.40</t>
  </si>
  <si>
    <t>K13.41</t>
  </si>
  <si>
    <t>Eosinophilic granuloma of oral mucosa (IM)</t>
  </si>
  <si>
    <t>K13.42</t>
  </si>
  <si>
    <t>Verrucous xanthoma [histiocytosis Y] (IM)</t>
  </si>
  <si>
    <t>K13.48</t>
  </si>
  <si>
    <t>Other spec granuloma &amp; granuloma-like lesions of oral mucosa (IM)</t>
  </si>
  <si>
    <t>K13.49</t>
  </si>
  <si>
    <t>Granuloma &amp; granuloma-like lesions of oral mucosa, unspec (IM)</t>
  </si>
  <si>
    <t>K13.5</t>
  </si>
  <si>
    <t>Oral submucous fibrosis</t>
  </si>
  <si>
    <t>K13.6</t>
  </si>
  <si>
    <t>Irritative hyperplasia of oral mucosa</t>
  </si>
  <si>
    <t>K13.7</t>
  </si>
  <si>
    <t>Other and unspecified lesions of oral mucosa</t>
  </si>
  <si>
    <t>K13.70</t>
  </si>
  <si>
    <t>Excessive melanin pigmentation (IM)</t>
  </si>
  <si>
    <t>K13.71</t>
  </si>
  <si>
    <t>Oral fistula (IM)</t>
  </si>
  <si>
    <t>K13.73</t>
  </si>
  <si>
    <t>Focal oral mucinosis (IM)</t>
  </si>
  <si>
    <t>K13.78</t>
  </si>
  <si>
    <t>Other specified lesions of oral mucosa (IM)</t>
  </si>
  <si>
    <t>K13.79</t>
  </si>
  <si>
    <t>Lesion of oral mucosa, unspecified (IM)</t>
  </si>
  <si>
    <t>K14.0</t>
  </si>
  <si>
    <t>Glossitis</t>
  </si>
  <si>
    <t>K14.00</t>
  </si>
  <si>
    <t>Abscess of tongue (IM)</t>
  </si>
  <si>
    <t>K14.01</t>
  </si>
  <si>
    <t>Traumatic ulceration of tongue (IM)</t>
  </si>
  <si>
    <t>K14.08</t>
  </si>
  <si>
    <t>Other specified glossitis (IM)</t>
  </si>
  <si>
    <t>K14.09</t>
  </si>
  <si>
    <t>Glossitis, unspecified (IM)</t>
  </si>
  <si>
    <t>K14.1</t>
  </si>
  <si>
    <t>Geographic tongue</t>
  </si>
  <si>
    <t>K14.2</t>
  </si>
  <si>
    <t>Median rhomboid glossitis</t>
  </si>
  <si>
    <t>K14.3</t>
  </si>
  <si>
    <t>Hypertrophy of tongue papillae</t>
  </si>
  <si>
    <t>K14.30</t>
  </si>
  <si>
    <t>Coated tongue (IM)</t>
  </si>
  <si>
    <t>K14.31</t>
  </si>
  <si>
    <t>Hairy tongue (IM)</t>
  </si>
  <si>
    <t>K14.38</t>
  </si>
  <si>
    <t>Other specified hypertrophy of tongue papillae (IM)</t>
  </si>
  <si>
    <t>K14.39</t>
  </si>
  <si>
    <t>Hypertrophy of tongue papillae, unspecified (IM)</t>
  </si>
  <si>
    <t>K14.4</t>
  </si>
  <si>
    <t>Atrophy of tongue papillae</t>
  </si>
  <si>
    <t>K14.40</t>
  </si>
  <si>
    <t>Atrophy of tongue papillae due to tongue cleaning habit (IM)</t>
  </si>
  <si>
    <t>K14.42</t>
  </si>
  <si>
    <t>Atrophic glossitis NOS (IM)</t>
  </si>
  <si>
    <t>K14.48</t>
  </si>
  <si>
    <t>Other specified atrophy of tongue papillae (IM)</t>
  </si>
  <si>
    <t>K14.49</t>
  </si>
  <si>
    <t>Atrophy of tongue papillae, unspecified (IM)</t>
  </si>
  <si>
    <t>K14.5</t>
  </si>
  <si>
    <t>Plicated tongue</t>
  </si>
  <si>
    <t>K14.60</t>
  </si>
  <si>
    <t>Glossopyrosis [burning tongue] (IM)</t>
  </si>
  <si>
    <t>K14.61</t>
  </si>
  <si>
    <t>Glossodynia [painful tongue] (IM)</t>
  </si>
  <si>
    <t>K14.68</t>
  </si>
  <si>
    <t>Other specified glossodynia (IM)</t>
  </si>
  <si>
    <t>K14.69</t>
  </si>
  <si>
    <t>Glossodynia, unspecified (IM)</t>
  </si>
  <si>
    <t>K14.8</t>
  </si>
  <si>
    <t>Other diseases of tongue</t>
  </si>
  <si>
    <t>K14.80</t>
  </si>
  <si>
    <t>Crenated tongue [lingua indentata] (IM)</t>
  </si>
  <si>
    <t>K14.81</t>
  </si>
  <si>
    <t>Hypertrophy of tongue (IM)</t>
  </si>
  <si>
    <t>K14.88</t>
  </si>
  <si>
    <t>Other specified diesease of tongue (IM)</t>
  </si>
  <si>
    <t>K14.9</t>
  </si>
  <si>
    <t>Disease of tongue, unspecified</t>
  </si>
  <si>
    <t>K20</t>
  </si>
  <si>
    <t>Oesophagitis</t>
  </si>
  <si>
    <t>K21</t>
  </si>
  <si>
    <t>Gastro-oesophageal reflux disease</t>
  </si>
  <si>
    <t>K21.0</t>
  </si>
  <si>
    <t>Gastro-oesophageal reflux disease with oesophagitis</t>
  </si>
  <si>
    <t>K21.9</t>
  </si>
  <si>
    <t>Gastro-oesophageal reflux disease without oesophagitis</t>
  </si>
  <si>
    <t>K22.0</t>
  </si>
  <si>
    <t>Achalasia of cardia</t>
  </si>
  <si>
    <t>K22.1</t>
  </si>
  <si>
    <t>Ulcer of oesophagus</t>
  </si>
  <si>
    <t>88.84</t>
  </si>
  <si>
    <t>K22.2</t>
  </si>
  <si>
    <t>Muscle thermography</t>
  </si>
  <si>
    <t>Oesophageal obstruction</t>
  </si>
  <si>
    <t>K22.3</t>
  </si>
  <si>
    <t>Perforation of oesophagus</t>
  </si>
  <si>
    <t>K22.4</t>
  </si>
  <si>
    <t>Dyskinesia of oesophagus</t>
  </si>
  <si>
    <t>K22.5</t>
  </si>
  <si>
    <t>Diverticulum of oesophagus, acquired</t>
  </si>
  <si>
    <t>K22.6</t>
  </si>
  <si>
    <t>Gastro-oesophageal laceration-haemorrhage syndrome</t>
  </si>
  <si>
    <t>K22.7</t>
  </si>
  <si>
    <t>Barrett's oesophagus</t>
  </si>
  <si>
    <t>K22.8</t>
  </si>
  <si>
    <t>Other specified diseases of oesophagus</t>
  </si>
  <si>
    <t>K22.9</t>
  </si>
  <si>
    <t>Disease of oesophagus, unspecified</t>
  </si>
  <si>
    <t>K23.0</t>
  </si>
  <si>
    <t>Tuberculous oesophagitis</t>
  </si>
  <si>
    <t>K25</t>
  </si>
  <si>
    <t>Gastric ulcer</t>
  </si>
  <si>
    <t>K25.0</t>
  </si>
  <si>
    <t>Gastric ulcer, acute with haemorrhage</t>
  </si>
  <si>
    <t>K25.1</t>
  </si>
  <si>
    <t>Gastric ulcer, acute with perforation</t>
  </si>
  <si>
    <t>K25.2</t>
  </si>
  <si>
    <t>Gastric ulcer, acute with both haemorrhage and perforation</t>
  </si>
  <si>
    <t>K25.3</t>
  </si>
  <si>
    <t>Gastric ulcer, acute without haemorrhage or perforation</t>
  </si>
  <si>
    <t>K25.4</t>
  </si>
  <si>
    <t>Gastric ulcer, chronic or unspecified with haemorrhage</t>
  </si>
  <si>
    <t>K25.5</t>
  </si>
  <si>
    <t>Gastric ulcer, chronic or unspecified with perforation</t>
  </si>
  <si>
    <t>K25.6</t>
  </si>
  <si>
    <t>Gastric ulcer, chronic or unspecified with both haemorrhage and perforation</t>
  </si>
  <si>
    <t>K25.7</t>
  </si>
  <si>
    <t>Gastric ulcer, chronic without haemorrhage or perforation</t>
  </si>
  <si>
    <t>K25.9</t>
  </si>
  <si>
    <t>Gastric ulcer, unspec as acute or chronic w'out haemorrhage or perforation</t>
  </si>
  <si>
    <t>K26.0</t>
  </si>
  <si>
    <t>Duodenal ulcer, acute with haemorrhage</t>
  </si>
  <si>
    <t>K26.1</t>
  </si>
  <si>
    <t>Duodenal ulcer, acute with perforation</t>
  </si>
  <si>
    <t>K26.2</t>
  </si>
  <si>
    <t>Duodenal ulcer, acute with both haemorrhage and perforation</t>
  </si>
  <si>
    <t>K26.3</t>
  </si>
  <si>
    <t>Duodenal ulcer, acute without haemorrhage or perforation</t>
  </si>
  <si>
    <t>K26.4</t>
  </si>
  <si>
    <t>Duodenal ulcer, chronic or unspecified with haemorrhage</t>
  </si>
  <si>
    <t>K26.5</t>
  </si>
  <si>
    <t>Duodenal ulcer, chronic or unspecified with perforation</t>
  </si>
  <si>
    <t>K26.6</t>
  </si>
  <si>
    <t>Chronic or unspecified with both haemorrhage and perforation</t>
  </si>
  <si>
    <t>K26.7</t>
  </si>
  <si>
    <t>Duodenal ulcer, chronic without haemorrhage or perforation</t>
  </si>
  <si>
    <t>K26.9</t>
  </si>
  <si>
    <t>Unspec as acute or chronic without haemorrhage or perforation</t>
  </si>
  <si>
    <t>K27.0</t>
  </si>
  <si>
    <t>Peptic ulcer, acute with haemorrhage</t>
  </si>
  <si>
    <t>K27.1</t>
  </si>
  <si>
    <t>Peptic ulcer, acute with perforation</t>
  </si>
  <si>
    <t>K27.2</t>
  </si>
  <si>
    <t>Peptic ulcer, acute with both haemorrhage and perforation</t>
  </si>
  <si>
    <t>K27.3</t>
  </si>
  <si>
    <t>Peptic ulcer, acute without haemorrhage or perforation</t>
  </si>
  <si>
    <t>K27.4</t>
  </si>
  <si>
    <t>Peptic ulcer, chronic or unspecified with haemorrhage</t>
  </si>
  <si>
    <t>K27.5</t>
  </si>
  <si>
    <t>Peptic ulcer, chronic or unspecified with perforation</t>
  </si>
  <si>
    <t>K27.6</t>
  </si>
  <si>
    <t>Peptic ulcer, chronic or unspecified with both haemorrhage and perforation</t>
  </si>
  <si>
    <t>K27.7</t>
  </si>
  <si>
    <t>Peptic ulcer, chronic without haemorrhage or perforation</t>
  </si>
  <si>
    <t>K27.9</t>
  </si>
  <si>
    <t>Peptic ulcer, unspec as acute or chronic without haemorrhage or perforation</t>
  </si>
  <si>
    <t>K28.0</t>
  </si>
  <si>
    <t>Gastrojejunal ulcer, acute with haemorrhage</t>
  </si>
  <si>
    <t>K28.1</t>
  </si>
  <si>
    <t>Gastrojejunal ulcer, acute with perforation</t>
  </si>
  <si>
    <t>K28.2</t>
  </si>
  <si>
    <t>Gastrojejunal ulcer, acute with both haemorrhage and perforation</t>
  </si>
  <si>
    <t>K28.3</t>
  </si>
  <si>
    <t>Gastrojejunal ulcer, acute without haemorrhage or perforation</t>
  </si>
  <si>
    <t>K28.4</t>
  </si>
  <si>
    <t>Gastrojejunal ulcer, chronic or unspecified with haemorrhage</t>
  </si>
  <si>
    <t>K28.5</t>
  </si>
  <si>
    <t>Gastrojejunal ulcer, chronic or unspecified with perforation</t>
  </si>
  <si>
    <t>K28.6</t>
  </si>
  <si>
    <t>Gastrojejunal ulcer, chronic or unspecified with both haemorrhage and perforation</t>
  </si>
  <si>
    <t>K28.7</t>
  </si>
  <si>
    <t>Gastrojejunal ulcer, chronic without haemorrhage or perforation</t>
  </si>
  <si>
    <t>K28.9</t>
  </si>
  <si>
    <t>Gastrojejunal ulcer, unspec as acute or chronic without haemorrhage or perforation</t>
  </si>
  <si>
    <t>K29</t>
  </si>
  <si>
    <t>Gastritis and duodenitis</t>
  </si>
  <si>
    <t>K29.0</t>
  </si>
  <si>
    <t>Acute haemorrhagic gastritis</t>
  </si>
  <si>
    <t>K29.1</t>
  </si>
  <si>
    <t>Other acute gastritis</t>
  </si>
  <si>
    <t>K29.2</t>
  </si>
  <si>
    <t>Alcoholic gastritis</t>
  </si>
  <si>
    <t>K29.3</t>
  </si>
  <si>
    <t>Chronic superficial gastritis</t>
  </si>
  <si>
    <t>K29.4</t>
  </si>
  <si>
    <t>Chronic atrophic gastritis</t>
  </si>
  <si>
    <t>K29.5</t>
  </si>
  <si>
    <t>Chronic gastritis, unspecified</t>
  </si>
  <si>
    <t>K29.6</t>
  </si>
  <si>
    <t>Other gastritis</t>
  </si>
  <si>
    <t>K29.7</t>
  </si>
  <si>
    <t>Gastritis, unspecified</t>
  </si>
  <si>
    <t>K29.8</t>
  </si>
  <si>
    <t>Duodenitis</t>
  </si>
  <si>
    <t>K29.9</t>
  </si>
  <si>
    <t>Gastroduodenitis, unspecified</t>
  </si>
  <si>
    <t>K31.0</t>
  </si>
  <si>
    <t>Acute dilatation of stomach</t>
  </si>
  <si>
    <t>K31.1</t>
  </si>
  <si>
    <t>Adult hypertrophic pyloric stenosis</t>
  </si>
  <si>
    <t>K31.2</t>
  </si>
  <si>
    <t>Hourglass stricture and stenosis of stomach</t>
  </si>
  <si>
    <t>K31.3</t>
  </si>
  <si>
    <t>Pylorospasm, not elsewhere classified</t>
  </si>
  <si>
    <t>K31.4</t>
  </si>
  <si>
    <t>Gastric diverticulum</t>
  </si>
  <si>
    <t>K31.5</t>
  </si>
  <si>
    <t>Obstruction of duodenum</t>
  </si>
  <si>
    <t>K31.6</t>
  </si>
  <si>
    <t>Fistula of stomach and duodenum</t>
  </si>
  <si>
    <t>K31.7</t>
  </si>
  <si>
    <t>Polyp of stomach and duodenum</t>
  </si>
  <si>
    <t>K31.8</t>
  </si>
  <si>
    <t>Other specified diseases of stomach and duodenum</t>
  </si>
  <si>
    <t>K31.9</t>
  </si>
  <si>
    <t>Disease of stomach and duodenum, unspecified</t>
  </si>
  <si>
    <t>K35</t>
  </si>
  <si>
    <t>Acute appendicitis</t>
  </si>
  <si>
    <t>K35.2</t>
  </si>
  <si>
    <t>Acute appendicitis with generalized peritonitis</t>
  </si>
  <si>
    <t>K35.3</t>
  </si>
  <si>
    <t>Acute appendicitis with localized peritonitis</t>
  </si>
  <si>
    <t>K35.8</t>
  </si>
  <si>
    <t>Acute appendicitis, other and unspecified</t>
  </si>
  <si>
    <t>K36</t>
  </si>
  <si>
    <t>Other appendicitis</t>
  </si>
  <si>
    <t>K37</t>
  </si>
  <si>
    <t>Unspecified appendicitis</t>
  </si>
  <si>
    <t>K38.0</t>
  </si>
  <si>
    <t>Hyperplasia of appendix</t>
  </si>
  <si>
    <t>K38.1</t>
  </si>
  <si>
    <t>Appendicular concretions</t>
  </si>
  <si>
    <t>K38.2</t>
  </si>
  <si>
    <t>Diverticulum of appendix</t>
  </si>
  <si>
    <t>K38.3</t>
  </si>
  <si>
    <t>Fistula of appendix</t>
  </si>
  <si>
    <t>K38.8</t>
  </si>
  <si>
    <t>Other specified diseases of appendix</t>
  </si>
  <si>
    <t>K38.9</t>
  </si>
  <si>
    <t>Disease of appendix, unspecified</t>
  </si>
  <si>
    <t>K40</t>
  </si>
  <si>
    <t>Inguinal hernia</t>
  </si>
  <si>
    <t>K40.0</t>
  </si>
  <si>
    <t>Bilateral inguinal hernia, with obstruction, without gangrene</t>
  </si>
  <si>
    <t>K40.1</t>
  </si>
  <si>
    <t>Bilateral inguinal hernia, with gangrene</t>
  </si>
  <si>
    <t>K40.2</t>
  </si>
  <si>
    <t>Bilateral inguinal hernia, without obstruction or gangrene</t>
  </si>
  <si>
    <t>K40.3</t>
  </si>
  <si>
    <t>Unilateral or unspecified inguinal hernia, with obstruction, without gangrene</t>
  </si>
  <si>
    <t>K40.4</t>
  </si>
  <si>
    <t>Unilateral or unspecified inguinal hernia, with gangrene</t>
  </si>
  <si>
    <t>K40.9</t>
  </si>
  <si>
    <t>Unilateral or unspecified inguinal hernia, without obstruction or gangrene</t>
  </si>
  <si>
    <t>K41</t>
  </si>
  <si>
    <t>Femoral hernia</t>
  </si>
  <si>
    <t>K41.0</t>
  </si>
  <si>
    <t>Bilateral femoral hernia, with obstruction, without gangrene</t>
  </si>
  <si>
    <t>K41.1</t>
  </si>
  <si>
    <t>Bilateral femoral hernia, with gangrene</t>
  </si>
  <si>
    <t>K41.2</t>
  </si>
  <si>
    <t>Bilateral femoral hernia, without obstruction or gangrene</t>
  </si>
  <si>
    <t>K41.3</t>
  </si>
  <si>
    <t>Unilateral or unspecified femoral hernia, with obstruction, without gangrene</t>
  </si>
  <si>
    <t>K41.4</t>
  </si>
  <si>
    <t>Unilateral or unspecified femoral hernia, with gangrene</t>
  </si>
  <si>
    <t>K41.9</t>
  </si>
  <si>
    <t>Unilateral or unspecified femoral hernia, without obstruction or gangrene</t>
  </si>
  <si>
    <t>K42.0</t>
  </si>
  <si>
    <t>Umbilical hernia with obstruction, without gangrene</t>
  </si>
  <si>
    <t>K42.1</t>
  </si>
  <si>
    <t>Umbilical hernia with gangrene</t>
  </si>
  <si>
    <t>K42.9</t>
  </si>
  <si>
    <t>Umbilical hernia without obstruction or gangrene</t>
  </si>
  <si>
    <t>K43</t>
  </si>
  <si>
    <t>Ventral hernia</t>
  </si>
  <si>
    <t>K43.0</t>
  </si>
  <si>
    <t>Ventral hernia with obstruction, without gangrene</t>
  </si>
  <si>
    <t>K43.1</t>
  </si>
  <si>
    <t>Ventral hernia with gangrene</t>
  </si>
  <si>
    <t>K43.9</t>
  </si>
  <si>
    <t>Ventral hernia without obstruction or gangrene</t>
  </si>
  <si>
    <t>K44</t>
  </si>
  <si>
    <t>Diaphragmatic hernia</t>
  </si>
  <si>
    <t>K44.0</t>
  </si>
  <si>
    <t>Diaphragmatic hernia with obstruction, without gangrene</t>
  </si>
  <si>
    <t>K44.1</t>
  </si>
  <si>
    <t>Diaphragmatic hernia with gangrene</t>
  </si>
  <si>
    <t>K44.9</t>
  </si>
  <si>
    <t>Diaphragmatic hernia without obstruction or gangrene</t>
  </si>
  <si>
    <t>K45.0</t>
  </si>
  <si>
    <t>Other spec abdominal hernia with obstruct without gangrene</t>
  </si>
  <si>
    <t>K45.1</t>
  </si>
  <si>
    <t>Other specified abdominal hernia with gangrene</t>
  </si>
  <si>
    <t>K45.8</t>
  </si>
  <si>
    <t>Other specified abdominal hernia without obstruction or gangrene</t>
  </si>
  <si>
    <t>K46.0</t>
  </si>
  <si>
    <t>Unspecified abdominal hernia with obstruction without gangrene</t>
  </si>
  <si>
    <t>K46.1</t>
  </si>
  <si>
    <t>Unspecified abdominal hernia with gangrene</t>
  </si>
  <si>
    <t>K46.9</t>
  </si>
  <si>
    <t>Unspecified abdominal hernia without obstruction or gangrene</t>
  </si>
  <si>
    <t>K50.0</t>
  </si>
  <si>
    <t>Crohn's disease of small intestine</t>
  </si>
  <si>
    <t>K50.1</t>
  </si>
  <si>
    <t>Crohn's disease of large intestine</t>
  </si>
  <si>
    <t>K50.8</t>
  </si>
  <si>
    <t>Other crohn's disease</t>
  </si>
  <si>
    <t>K50.9</t>
  </si>
  <si>
    <t>Crohn's disease, unspecified</t>
  </si>
  <si>
    <t>K51.0</t>
  </si>
  <si>
    <t>Ulcerative (chronic) enterocolitis</t>
  </si>
  <si>
    <t>K51.2</t>
  </si>
  <si>
    <t>Ulcerative (chronic) proctitis</t>
  </si>
  <si>
    <t>K51.3</t>
  </si>
  <si>
    <t>Ulcerative (chronic) rectosigmoiditis</t>
  </si>
  <si>
    <t>K51.4</t>
  </si>
  <si>
    <t>Pseudopolyposis of colon</t>
  </si>
  <si>
    <t>K51.5</t>
  </si>
  <si>
    <t>Mucosal proctocolitis</t>
  </si>
  <si>
    <t>K51.8</t>
  </si>
  <si>
    <t>Other ulcerative colitis</t>
  </si>
  <si>
    <t>K51.9</t>
  </si>
  <si>
    <t>Ulcerative colitis, unspecified</t>
  </si>
  <si>
    <t>K52.0</t>
  </si>
  <si>
    <t>Gastroenteritis and colitis due to radiation</t>
  </si>
  <si>
    <t>K52.1</t>
  </si>
  <si>
    <t>Toxic gastroenteritis and colitis</t>
  </si>
  <si>
    <t>K52.2</t>
  </si>
  <si>
    <t>Allergic and dietetic gastroenteritis and colitis</t>
  </si>
  <si>
    <t>K52.20</t>
  </si>
  <si>
    <t>Allergic and dietetic gastroenteritis and colitis due to cow's milk protein (IM)</t>
  </si>
  <si>
    <t>K52.28</t>
  </si>
  <si>
    <t>Other allergic and dietetic gastroenteritis and colitis (IM)</t>
  </si>
  <si>
    <t>K52.29</t>
  </si>
  <si>
    <t>Allergic and dietetic gastroenteritis and colitis, unspecified (IM)</t>
  </si>
  <si>
    <t>K52.3</t>
  </si>
  <si>
    <t>Indeterminate colitis</t>
  </si>
  <si>
    <t>K52.8</t>
  </si>
  <si>
    <t>Other specified noninfective gastroenteritis and colitis</t>
  </si>
  <si>
    <t>K52.9</t>
  </si>
  <si>
    <t>Noninfective gastroenteritis and colitis, unspecified</t>
  </si>
  <si>
    <t>K55.0</t>
  </si>
  <si>
    <t>Acute vascular disorders of intestine</t>
  </si>
  <si>
    <t>K55.1</t>
  </si>
  <si>
    <t>Chronic vascular disorders of intestine</t>
  </si>
  <si>
    <t>K55.2</t>
  </si>
  <si>
    <t>Angiodysplasia of colon</t>
  </si>
  <si>
    <t>K55.8</t>
  </si>
  <si>
    <t>Other vascular disorders of intestine</t>
  </si>
  <si>
    <t>K55.9</t>
  </si>
  <si>
    <t>Vascular disorder of intestine, unspecified</t>
  </si>
  <si>
    <t>K56</t>
  </si>
  <si>
    <t>Paralytic ileus and intestinal obstruction without hernia</t>
  </si>
  <si>
    <t>K56.0</t>
  </si>
  <si>
    <t>Paralytic ileus</t>
  </si>
  <si>
    <t>K56.1</t>
  </si>
  <si>
    <t>Intussusception</t>
  </si>
  <si>
    <t>K56.2</t>
  </si>
  <si>
    <t>Volvulus</t>
  </si>
  <si>
    <t>K56.3</t>
  </si>
  <si>
    <t>Gallstone ileus</t>
  </si>
  <si>
    <t>K56.4</t>
  </si>
  <si>
    <t>Other impaction of intestine</t>
  </si>
  <si>
    <t>K56.5</t>
  </si>
  <si>
    <t>Intestinal adhesions [bands] with obstruction</t>
  </si>
  <si>
    <t>K56.6</t>
  </si>
  <si>
    <t>Other and unspecified intestinal obstruction</t>
  </si>
  <si>
    <t>K56.7</t>
  </si>
  <si>
    <t>Ileus, unspecified</t>
  </si>
  <si>
    <t>K57.0</t>
  </si>
  <si>
    <t>Diverticular disease of small intestine with perforation and abscess</t>
  </si>
  <si>
    <t>K57.1</t>
  </si>
  <si>
    <t>Diverticular disease of small intestine without perforation or abscess</t>
  </si>
  <si>
    <t>K57.2</t>
  </si>
  <si>
    <t>Diverticular disease of large intestine with perforation and abscess</t>
  </si>
  <si>
    <t>K57.3</t>
  </si>
  <si>
    <t>Diverticular disease of large intestine without perforation or abscess</t>
  </si>
  <si>
    <t>K57.4</t>
  </si>
  <si>
    <t>Diverticular disease of both small and large intestine with perforation and abscess</t>
  </si>
  <si>
    <t>K57.5</t>
  </si>
  <si>
    <t>Diverticular disease of both small and large intestine without perforation or abscess</t>
  </si>
  <si>
    <t>K57.8</t>
  </si>
  <si>
    <t>Diverticular disease of intestine, part unspecified, with perforation and abscess</t>
  </si>
  <si>
    <t>K57.9</t>
  </si>
  <si>
    <t>Diverticular disease of intestine, part unspecified, without perforation or abscess</t>
  </si>
  <si>
    <t>K58</t>
  </si>
  <si>
    <t>Irritable bowel syndrome</t>
  </si>
  <si>
    <t>K58.0</t>
  </si>
  <si>
    <t>Irritable bowel syndrome with diarrhoea</t>
  </si>
  <si>
    <t>K58.9</t>
  </si>
  <si>
    <t>Irritable bowel syndrome without diarrhoea</t>
  </si>
  <si>
    <t>K59.0</t>
  </si>
  <si>
    <t>Constipation</t>
  </si>
  <si>
    <t>K59.1</t>
  </si>
  <si>
    <t>Functional diarrhoea</t>
  </si>
  <si>
    <t>K59.2</t>
  </si>
  <si>
    <t>Neurogenic bowel, not elsewhere classified</t>
  </si>
  <si>
    <t>K59.3</t>
  </si>
  <si>
    <t>Megacolon, not elsewhere classified</t>
  </si>
  <si>
    <t>K59.4</t>
  </si>
  <si>
    <t>Anal spasm</t>
  </si>
  <si>
    <t>K59.8</t>
  </si>
  <si>
    <t>Other specified functional intestinal disorders</t>
  </si>
  <si>
    <t>K59.9</t>
  </si>
  <si>
    <t>Functional intestinal disorder, unspecified</t>
  </si>
  <si>
    <t>K60</t>
  </si>
  <si>
    <t>Fissure and fistula of anal and rectal regions</t>
  </si>
  <si>
    <t>K60.0</t>
  </si>
  <si>
    <t>Acute anal fissure</t>
  </si>
  <si>
    <t>K60.1</t>
  </si>
  <si>
    <t>Chronic anal fissure</t>
  </si>
  <si>
    <t>K60.2</t>
  </si>
  <si>
    <t>Anal fissure, unspecified</t>
  </si>
  <si>
    <t>K60.3</t>
  </si>
  <si>
    <t>Anal fistula</t>
  </si>
  <si>
    <t>K60.4</t>
  </si>
  <si>
    <t>Rectal fistula</t>
  </si>
  <si>
    <t>K60.5</t>
  </si>
  <si>
    <t>Anorectal fistula</t>
  </si>
  <si>
    <t>K61.0</t>
  </si>
  <si>
    <t>Anal abscess</t>
  </si>
  <si>
    <t>K61.1</t>
  </si>
  <si>
    <t>Rectal abscess</t>
  </si>
  <si>
    <t>K61.2</t>
  </si>
  <si>
    <t>Anorectal abscess</t>
  </si>
  <si>
    <t>K61.3</t>
  </si>
  <si>
    <t>Ischiorectal abscess</t>
  </si>
  <si>
    <t>K61.4</t>
  </si>
  <si>
    <t>Intrasphincteric abscess</t>
  </si>
  <si>
    <t>K62.0</t>
  </si>
  <si>
    <t>Anal polyp</t>
  </si>
  <si>
    <t>K62.1</t>
  </si>
  <si>
    <t>Rectal polyp</t>
  </si>
  <si>
    <t>K62.2</t>
  </si>
  <si>
    <t>Anal prolapse</t>
  </si>
  <si>
    <t>K62.3</t>
  </si>
  <si>
    <t>Rectal prolapse</t>
  </si>
  <si>
    <t>K62.4</t>
  </si>
  <si>
    <t>Stenosis of anus and rectum</t>
  </si>
  <si>
    <t>K62.5</t>
  </si>
  <si>
    <t>Haemorrhage of anus and rectum</t>
  </si>
  <si>
    <t>K62.6</t>
  </si>
  <si>
    <t>Ulcer of anus and rectum</t>
  </si>
  <si>
    <t>K62.7</t>
  </si>
  <si>
    <t>Radiation proctitis</t>
  </si>
  <si>
    <t>K62.8</t>
  </si>
  <si>
    <t>Other specified diseases of anus and rectum</t>
  </si>
  <si>
    <t>K62.9</t>
  </si>
  <si>
    <t>Disease of anus and rectum, unspecified</t>
  </si>
  <si>
    <t>K63.0</t>
  </si>
  <si>
    <t>Abscess of intestine</t>
  </si>
  <si>
    <t>K63.1</t>
  </si>
  <si>
    <t>Perforation of intestine (nontraumatic)</t>
  </si>
  <si>
    <t>K63.2</t>
  </si>
  <si>
    <t>Fistula of intestine</t>
  </si>
  <si>
    <t>K63.3</t>
  </si>
  <si>
    <t>Ulcer of intestine</t>
  </si>
  <si>
    <t>K63.4</t>
  </si>
  <si>
    <t>Enteroptosis</t>
  </si>
  <si>
    <t>K63.5</t>
  </si>
  <si>
    <t>Polyp of colon</t>
  </si>
  <si>
    <t>K63.8</t>
  </si>
  <si>
    <t>Other specified diseases of intestine</t>
  </si>
  <si>
    <t>K63.9</t>
  </si>
  <si>
    <t>Disease of intestine, unspecified</t>
  </si>
  <si>
    <t>K65</t>
  </si>
  <si>
    <t>Peritonitis</t>
  </si>
  <si>
    <t>K65.0</t>
  </si>
  <si>
    <t>Acute peritonitis</t>
  </si>
  <si>
    <t>K65.00</t>
  </si>
  <si>
    <t>Primary peritonitis (IM)</t>
  </si>
  <si>
    <t>K65.01</t>
  </si>
  <si>
    <t>Secondary bacterial peritonitis (IM)</t>
  </si>
  <si>
    <t>K65.8</t>
  </si>
  <si>
    <t>Other peritonitis</t>
  </si>
  <si>
    <t>K65.9</t>
  </si>
  <si>
    <t>Peritonitis, unspecified</t>
  </si>
  <si>
    <t>K66.0</t>
  </si>
  <si>
    <t>Peritoneal adhesions</t>
  </si>
  <si>
    <t>K66.1</t>
  </si>
  <si>
    <t>Haemoperitoneum</t>
  </si>
  <si>
    <t>K66.8</t>
  </si>
  <si>
    <t>Other specified disorders of peritoneum</t>
  </si>
  <si>
    <t>K66.9</t>
  </si>
  <si>
    <t>Disorder of peritoneum, unspecified</t>
  </si>
  <si>
    <t>K67.1</t>
  </si>
  <si>
    <t>Gonococcal peritonitis</t>
  </si>
  <si>
    <t>K67.2</t>
  </si>
  <si>
    <t>Syphilitic peritonitis</t>
  </si>
  <si>
    <t>K67.3</t>
  </si>
  <si>
    <t>Tuberculous peritonitis</t>
  </si>
  <si>
    <t>K67.8</t>
  </si>
  <si>
    <t>Other disorders of peritoneum in infectious diseases ec</t>
  </si>
  <si>
    <t>K70.0</t>
  </si>
  <si>
    <t>K70.1</t>
  </si>
  <si>
    <t>K70.2</t>
  </si>
  <si>
    <t>K70.3</t>
  </si>
  <si>
    <t>K70.4</t>
  </si>
  <si>
    <t>K70.9</t>
  </si>
  <si>
    <t>K71</t>
  </si>
  <si>
    <t>Toxic liver disease</t>
  </si>
  <si>
    <t>K71.0</t>
  </si>
  <si>
    <t>K71.1</t>
  </si>
  <si>
    <t>K71.2</t>
  </si>
  <si>
    <t>K71.3</t>
  </si>
  <si>
    <t>K71.4</t>
  </si>
  <si>
    <t>K71.5</t>
  </si>
  <si>
    <t>K71.6</t>
  </si>
  <si>
    <t>K71.7</t>
  </si>
  <si>
    <t>K71.8</t>
  </si>
  <si>
    <t>K71.9</t>
  </si>
  <si>
    <t>K72</t>
  </si>
  <si>
    <t>Hepatic failure, not elsewhere classified</t>
  </si>
  <si>
    <t>K72.0</t>
  </si>
  <si>
    <t>K72.1</t>
  </si>
  <si>
    <t>K72.9</t>
  </si>
  <si>
    <t>K73</t>
  </si>
  <si>
    <t>Chronic hepatitis, not elsewhere classified</t>
  </si>
  <si>
    <t>K73.0</t>
  </si>
  <si>
    <t>K73.1</t>
  </si>
  <si>
    <t>K73.2</t>
  </si>
  <si>
    <t>K73.8</t>
  </si>
  <si>
    <t>K73.9</t>
  </si>
  <si>
    <t>K74</t>
  </si>
  <si>
    <t>Fibrosis and cirrhosis of liver</t>
  </si>
  <si>
    <t>K74.0</t>
  </si>
  <si>
    <t>K74.1</t>
  </si>
  <si>
    <t>K74.2</t>
  </si>
  <si>
    <t>K74.3</t>
  </si>
  <si>
    <t>K74.4</t>
  </si>
  <si>
    <t>K74.5</t>
  </si>
  <si>
    <t>K74.6</t>
  </si>
  <si>
    <t>K75.0</t>
  </si>
  <si>
    <t>K75.1</t>
  </si>
  <si>
    <t>K75.2</t>
  </si>
  <si>
    <t>K75.3</t>
  </si>
  <si>
    <t>K75.4</t>
  </si>
  <si>
    <t>K75.8</t>
  </si>
  <si>
    <t>K75.9</t>
  </si>
  <si>
    <t>K76</t>
  </si>
  <si>
    <t>Other diseases of liver</t>
  </si>
  <si>
    <t>K76.0</t>
  </si>
  <si>
    <t>K76.1</t>
  </si>
  <si>
    <t>K76.2</t>
  </si>
  <si>
    <t>K76.3</t>
  </si>
  <si>
    <t>K76.4</t>
  </si>
  <si>
    <t>K76.5</t>
  </si>
  <si>
    <t>K76.6</t>
  </si>
  <si>
    <t>K76.7</t>
  </si>
  <si>
    <t>K76.8</t>
  </si>
  <si>
    <t>K76.9</t>
  </si>
  <si>
    <t>K77.0</t>
  </si>
  <si>
    <t>Liver disorders in infectious and parasitic diseases classified elsewhere</t>
  </si>
  <si>
    <t>K77.8</t>
  </si>
  <si>
    <t>Liver disorders in other diseases classified elsewhere</t>
  </si>
  <si>
    <t>K80</t>
  </si>
  <si>
    <t>Cholelithiasis</t>
  </si>
  <si>
    <t>K80.0</t>
  </si>
  <si>
    <t>K80.1</t>
  </si>
  <si>
    <t>K80.2</t>
  </si>
  <si>
    <t>K80.3</t>
  </si>
  <si>
    <t>K80.4</t>
  </si>
  <si>
    <t>K80.5</t>
  </si>
  <si>
    <t>K80.8</t>
  </si>
  <si>
    <t>K81</t>
  </si>
  <si>
    <t>Cholecystitis</t>
  </si>
  <si>
    <t>K81.0</t>
  </si>
  <si>
    <t>K81.1</t>
  </si>
  <si>
    <t>K81.8</t>
  </si>
  <si>
    <t>K81.9</t>
  </si>
  <si>
    <t>K82.0</t>
  </si>
  <si>
    <t>K82.1</t>
  </si>
  <si>
    <t>K82.2</t>
  </si>
  <si>
    <t>K82.3</t>
  </si>
  <si>
    <t>K82.4</t>
  </si>
  <si>
    <t>K82.8</t>
  </si>
  <si>
    <t>K82.9</t>
  </si>
  <si>
    <t>K83.0</t>
  </si>
  <si>
    <t>K83.1</t>
  </si>
  <si>
    <t>K83.2</t>
  </si>
  <si>
    <t>K83.3</t>
  </si>
  <si>
    <t>K83.4</t>
  </si>
  <si>
    <t>K83.5</t>
  </si>
  <si>
    <t>K83.6</t>
  </si>
  <si>
    <t>K83.8</t>
  </si>
  <si>
    <t>K83.9</t>
  </si>
  <si>
    <t>K85</t>
  </si>
  <si>
    <t>Acute pancreatitis</t>
  </si>
  <si>
    <t>K85.0</t>
  </si>
  <si>
    <t>K85.1</t>
  </si>
  <si>
    <t>K85.2</t>
  </si>
  <si>
    <t>K85.3</t>
  </si>
  <si>
    <t>K85.8</t>
  </si>
  <si>
    <t>K85.9</t>
  </si>
  <si>
    <t>K86.0</t>
  </si>
  <si>
    <t>K86.1</t>
  </si>
  <si>
    <t>K86.2</t>
  </si>
  <si>
    <t>K86.3</t>
  </si>
  <si>
    <t>K86.8</t>
  </si>
  <si>
    <t>K86.9</t>
  </si>
  <si>
    <t>K87</t>
  </si>
  <si>
    <t>Disorders of gallbladder, biliary tract and pancreas in diseases classified elsewhere</t>
  </si>
  <si>
    <t>K87.0</t>
  </si>
  <si>
    <t>Disorders of gallbladder and biliary tract in diseases classified elsewhere</t>
  </si>
  <si>
    <t>K87.1</t>
  </si>
  <si>
    <t>Disorders of pancreas in diseases classified elsewhere</t>
  </si>
  <si>
    <t>K90.0</t>
  </si>
  <si>
    <t>Coeliac disease</t>
  </si>
  <si>
    <t>K90.1</t>
  </si>
  <si>
    <t>Tropical sprue</t>
  </si>
  <si>
    <t>K90.2</t>
  </si>
  <si>
    <t>Blind loop syndrome, not elsewhere classified</t>
  </si>
  <si>
    <t>K90.3</t>
  </si>
  <si>
    <t>Pancreatic steatorrhoea</t>
  </si>
  <si>
    <t>K90.4</t>
  </si>
  <si>
    <t>Malabsorption due to intolerance, not elsewhere classified</t>
  </si>
  <si>
    <t>K90.8</t>
  </si>
  <si>
    <t>Other intestinal malabsorption</t>
  </si>
  <si>
    <t>K90.9</t>
  </si>
  <si>
    <t>Intestinal malabsorption, unspecified</t>
  </si>
  <si>
    <t>K91</t>
  </si>
  <si>
    <t>Postprocedural disorders of digestive system, not elsewhere classified</t>
  </si>
  <si>
    <t>K91.0</t>
  </si>
  <si>
    <t>Vomiting following gastrointestinal surgery</t>
  </si>
  <si>
    <t>K91.1</t>
  </si>
  <si>
    <t>Postgastric surgery syndromes</t>
  </si>
  <si>
    <t>K91.2</t>
  </si>
  <si>
    <t>Postsurgical malabsorption, not elsewhere classified</t>
  </si>
  <si>
    <t>K91.20</t>
  </si>
  <si>
    <t>Post surgical malabsorption, post massive bowel resection (IM)</t>
  </si>
  <si>
    <t>K91.28</t>
  </si>
  <si>
    <t>Other postsurgical malabsorption (IM)</t>
  </si>
  <si>
    <t>K91.29</t>
  </si>
  <si>
    <t>Postsurgical malabsorption, unspecified (IM)</t>
  </si>
  <si>
    <t>K91.3</t>
  </si>
  <si>
    <t>Postoperative intestinal obstruction</t>
  </si>
  <si>
    <t>K91.4</t>
  </si>
  <si>
    <t>Colostomy and enterostomy malfunction</t>
  </si>
  <si>
    <t>K91.5</t>
  </si>
  <si>
    <t>K91.8</t>
  </si>
  <si>
    <t>Other postprocedural disorders of digestive system, not elsewhere classified</t>
  </si>
  <si>
    <t>K91.9</t>
  </si>
  <si>
    <t>Postprocedural disorder of digestive system, unspecified</t>
  </si>
  <si>
    <t>K92</t>
  </si>
  <si>
    <t>Other diseases of digestive system</t>
  </si>
  <si>
    <t>K92.0</t>
  </si>
  <si>
    <t>Haematemesis</t>
  </si>
  <si>
    <t>K92.1</t>
  </si>
  <si>
    <t>Melaena</t>
  </si>
  <si>
    <t>K92.2</t>
  </si>
  <si>
    <t>Gastrointestinal haemorrhage, unspecified</t>
  </si>
  <si>
    <t>K92.8</t>
  </si>
  <si>
    <t>Other specified diseases of digestive system</t>
  </si>
  <si>
    <t>K92.9</t>
  </si>
  <si>
    <t>Disease of digestive system, unspecified</t>
  </si>
  <si>
    <t>K93.0</t>
  </si>
  <si>
    <t>Tuberculous disorders of intestines, peritoneum and mesenteric glands</t>
  </si>
  <si>
    <t>K93.1</t>
  </si>
  <si>
    <t>Megacolon in chagas' disease</t>
  </si>
  <si>
    <t>K93.8</t>
  </si>
  <si>
    <t>Disord of oth spec digestive organs in dis class elsewhere</t>
  </si>
  <si>
    <t>92.33</t>
  </si>
  <si>
    <t>Particulate radiosurgery</t>
  </si>
  <si>
    <t>KG11</t>
  </si>
  <si>
    <t>Upper right central incisor (IM)</t>
  </si>
  <si>
    <t>KG12</t>
  </si>
  <si>
    <t>Upper right lateral incisor (IM)</t>
  </si>
  <si>
    <t>KG13</t>
  </si>
  <si>
    <t>Upper right canine (IM)</t>
  </si>
  <si>
    <t>KG14</t>
  </si>
  <si>
    <t>Upper right first premolar (IM)</t>
  </si>
  <si>
    <t>KG15</t>
  </si>
  <si>
    <t>Upper right second premolar (IM)</t>
  </si>
  <si>
    <t>KG16</t>
  </si>
  <si>
    <t>Upper right first molar (IM)</t>
  </si>
  <si>
    <t>KG17</t>
  </si>
  <si>
    <t>Upper right second molar (IM)</t>
  </si>
  <si>
    <t>KG18</t>
  </si>
  <si>
    <t>Upper right third molar (IM)</t>
  </si>
  <si>
    <t>KG21</t>
  </si>
  <si>
    <t>Upper left central incisor (IM)</t>
  </si>
  <si>
    <t>KG22</t>
  </si>
  <si>
    <t>Upper left lateral incisor (IM)</t>
  </si>
  <si>
    <t>KG23</t>
  </si>
  <si>
    <t>Upper left canine (IM)</t>
  </si>
  <si>
    <t>KG24</t>
  </si>
  <si>
    <t>Upper left first premolar (IM)</t>
  </si>
  <si>
    <t>KG25</t>
  </si>
  <si>
    <t>Upper left second premolar (IM)</t>
  </si>
  <si>
    <t>KG26</t>
  </si>
  <si>
    <t>Upper left first molar (IM)</t>
  </si>
  <si>
    <t>KG27</t>
  </si>
  <si>
    <t>Upper left second molar (IM)</t>
  </si>
  <si>
    <t>KG28</t>
  </si>
  <si>
    <t>Upper left third molar (IM)</t>
  </si>
  <si>
    <t>KG31</t>
  </si>
  <si>
    <t>Lower left central incisor (IM)</t>
  </si>
  <si>
    <t>KG32</t>
  </si>
  <si>
    <t>Lower left lateral incisor (IM)</t>
  </si>
  <si>
    <t>KG33</t>
  </si>
  <si>
    <t>Lower left canine (IM)</t>
  </si>
  <si>
    <t>KG34</t>
  </si>
  <si>
    <t>Lower left first premolar (IM)</t>
  </si>
  <si>
    <t>KG35</t>
  </si>
  <si>
    <t>Lower left second premolar (IM)</t>
  </si>
  <si>
    <t>KG36</t>
  </si>
  <si>
    <t>Lower left first molar (IM)</t>
  </si>
  <si>
    <t>KG37</t>
  </si>
  <si>
    <t>Lower left second molar (IM)</t>
  </si>
  <si>
    <t>KG38</t>
  </si>
  <si>
    <t>Lower left third molar (IM)</t>
  </si>
  <si>
    <t>KG41</t>
  </si>
  <si>
    <t>Lower right central incisor (IM)</t>
  </si>
  <si>
    <t>KG42</t>
  </si>
  <si>
    <t>Lower right lateral incisor (IM)</t>
  </si>
  <si>
    <t>KG43</t>
  </si>
  <si>
    <t>Lower right canine (IM)</t>
  </si>
  <si>
    <t>KG44</t>
  </si>
  <si>
    <t>Lower right first premolar (IM)</t>
  </si>
  <si>
    <t>KG45</t>
  </si>
  <si>
    <t>Lower right second premolar (IM)</t>
  </si>
  <si>
    <t>KG46</t>
  </si>
  <si>
    <t>Lower right first molar (IM)</t>
  </si>
  <si>
    <t>KG47</t>
  </si>
  <si>
    <t>Lower right second molar (IM)</t>
  </si>
  <si>
    <t>KG48</t>
  </si>
  <si>
    <t>Lower right third molar (IM)</t>
  </si>
  <si>
    <t>KG51</t>
  </si>
  <si>
    <t>Upper Right Central Incisor (IM)</t>
  </si>
  <si>
    <t>KG52</t>
  </si>
  <si>
    <t>Upper Right Lateral Incisor (IM)</t>
  </si>
  <si>
    <t>KG53</t>
  </si>
  <si>
    <t>Upper Right Canine (IM)</t>
  </si>
  <si>
    <t>KG54</t>
  </si>
  <si>
    <t>Upper Right First Molar (IM)</t>
  </si>
  <si>
    <t>KG55</t>
  </si>
  <si>
    <t>Upper Right Second Molar (IM)</t>
  </si>
  <si>
    <t>KG61</t>
  </si>
  <si>
    <t>Upper Left Central Incisor (IM)</t>
  </si>
  <si>
    <t>KG62</t>
  </si>
  <si>
    <t>Upper Left Lateral Incisor (IM)</t>
  </si>
  <si>
    <t>KG63</t>
  </si>
  <si>
    <t>Upper Left Canine (IM)</t>
  </si>
  <si>
    <t>KG64</t>
  </si>
  <si>
    <t>Upper Left First Molar (IM)</t>
  </si>
  <si>
    <t>KG65</t>
  </si>
  <si>
    <t>Upper Left Second Molar (IM)</t>
  </si>
  <si>
    <t>KG71</t>
  </si>
  <si>
    <t>Lower Left Central Incisor (IM)</t>
  </si>
  <si>
    <t>KG72</t>
  </si>
  <si>
    <t>Lower Left Lateral Incisor (IM)</t>
  </si>
  <si>
    <t>KG73</t>
  </si>
  <si>
    <t>Lower Left Canine (IM)</t>
  </si>
  <si>
    <t>KG74</t>
  </si>
  <si>
    <t>Lower Left First Molar (IM)</t>
  </si>
  <si>
    <t>KG75</t>
  </si>
  <si>
    <t>Lower Left Second Molar (IM)</t>
  </si>
  <si>
    <t>KG81</t>
  </si>
  <si>
    <t>Lower Right Central Incisor (IM)</t>
  </si>
  <si>
    <t>KG82</t>
  </si>
  <si>
    <t>Lower Right Lateral Incisor (IM)</t>
  </si>
  <si>
    <t>KG83</t>
  </si>
  <si>
    <t>Lower Right Canine (IM)</t>
  </si>
  <si>
    <t>KG84</t>
  </si>
  <si>
    <t>Lower Right First Molar (IM)</t>
  </si>
  <si>
    <t>KG85</t>
  </si>
  <si>
    <t>Lower Right Second Molar (IM)</t>
  </si>
  <si>
    <t>KND0120</t>
  </si>
  <si>
    <t>Tc-99m-Human Serum Albumin (IM)</t>
  </si>
  <si>
    <t>KND0124</t>
  </si>
  <si>
    <t>Tc-99m-Trodat (IM)</t>
  </si>
  <si>
    <t>KND0125</t>
  </si>
  <si>
    <t>Tc-99m-PSMA (IM)</t>
  </si>
  <si>
    <t>KND0801</t>
  </si>
  <si>
    <t>F-18-FDG (IM)</t>
  </si>
  <si>
    <t>L00</t>
  </si>
  <si>
    <t>Staphylococcal scalded skin syndrome</t>
  </si>
  <si>
    <t>L01</t>
  </si>
  <si>
    <t>Impetigo</t>
  </si>
  <si>
    <t>L01.0</t>
  </si>
  <si>
    <t>Impetigo [any organism] [any site]</t>
  </si>
  <si>
    <t>L01.1</t>
  </si>
  <si>
    <t>Impetiginization of other dermatoses</t>
  </si>
  <si>
    <t>L02</t>
  </si>
  <si>
    <t>Cutaneous abscess, furuncle and carbuncle</t>
  </si>
  <si>
    <t>L02.0</t>
  </si>
  <si>
    <t>Cutaneous abscess, furuncle and carbuncle of face</t>
  </si>
  <si>
    <t>L02.1</t>
  </si>
  <si>
    <t>Cutaneous abscess, furuncle and carbuncle of neck</t>
  </si>
  <si>
    <t>L02.2</t>
  </si>
  <si>
    <t>Cutaneous abscess, furuncle and carbuncle of trunk</t>
  </si>
  <si>
    <t>L02.3</t>
  </si>
  <si>
    <t>Cutaneous abscess, furuncle and carbuncle of buttock</t>
  </si>
  <si>
    <t>L02.4</t>
  </si>
  <si>
    <t>Cutaneous abscess, furuncle and carbuncle of limb</t>
  </si>
  <si>
    <t>L02.8</t>
  </si>
  <si>
    <t>Cutaneous abscess, furuncle and carbuncle of other sites</t>
  </si>
  <si>
    <t>L02.9</t>
  </si>
  <si>
    <t>Cutaneous abscess, furuncle and carbuncle, unspecified</t>
  </si>
  <si>
    <t>L03</t>
  </si>
  <si>
    <t>Cellulitis</t>
  </si>
  <si>
    <t>L03.0</t>
  </si>
  <si>
    <t>Cellulitis of finger and toe</t>
  </si>
  <si>
    <t>L03.1</t>
  </si>
  <si>
    <t>Cellulitis of other parts of limb</t>
  </si>
  <si>
    <t>L03.2</t>
  </si>
  <si>
    <t>Cellulitis of face</t>
  </si>
  <si>
    <t>L03.3</t>
  </si>
  <si>
    <t>Cellulitis of trunk</t>
  </si>
  <si>
    <t>L03.8</t>
  </si>
  <si>
    <t>Cellulitis of other sites</t>
  </si>
  <si>
    <t>L03.9</t>
  </si>
  <si>
    <t>Cellulitis, unspecified</t>
  </si>
  <si>
    <t>L04</t>
  </si>
  <si>
    <t>Acute lymphadenitis</t>
  </si>
  <si>
    <t>L04.0</t>
  </si>
  <si>
    <t>Acute lymphadenitis of face, head and neck</t>
  </si>
  <si>
    <t>L04.1</t>
  </si>
  <si>
    <t>Acute lymphadenitis of trunk</t>
  </si>
  <si>
    <t>L04.2</t>
  </si>
  <si>
    <t>Acute lymphadenitis of upper limb</t>
  </si>
  <si>
    <t>L04.3</t>
  </si>
  <si>
    <t>Acute lymphadenitis of lower limb</t>
  </si>
  <si>
    <t>L04.8</t>
  </si>
  <si>
    <t>Acute lymphadenitis of other sites</t>
  </si>
  <si>
    <t>L04.9</t>
  </si>
  <si>
    <t>Acute lymphadenitis, unspecified</t>
  </si>
  <si>
    <t>L05.0</t>
  </si>
  <si>
    <t>Pilonidal cyst with abscess</t>
  </si>
  <si>
    <t>L05.9</t>
  </si>
  <si>
    <t>Pilonidal cyst without abscess</t>
  </si>
  <si>
    <t>L08.0</t>
  </si>
  <si>
    <t>Pyoderma</t>
  </si>
  <si>
    <t>L08.1</t>
  </si>
  <si>
    <t>Erythrasma</t>
  </si>
  <si>
    <t>L08.8</t>
  </si>
  <si>
    <t>Other specified local infections of skin and subcutaneous tissue</t>
  </si>
  <si>
    <t>L08.9</t>
  </si>
  <si>
    <t>Local infection of skin and subcutaneous tissue, unspecified</t>
  </si>
  <si>
    <t>L10</t>
  </si>
  <si>
    <t>Pemphigus</t>
  </si>
  <si>
    <t>L10.0</t>
  </si>
  <si>
    <t>Pemphigus vulgaris</t>
  </si>
  <si>
    <t>L10.1</t>
  </si>
  <si>
    <t>Pemphigus vegetans</t>
  </si>
  <si>
    <t>L10.2</t>
  </si>
  <si>
    <t>Pemphigus foliaceus</t>
  </si>
  <si>
    <t>L10.3</t>
  </si>
  <si>
    <t>Brazilian pemphigus [fogo selvagem]</t>
  </si>
  <si>
    <t>L10.4</t>
  </si>
  <si>
    <t>Pemphigus erythematosus</t>
  </si>
  <si>
    <t>L10.5</t>
  </si>
  <si>
    <t>Drug induced pemphigus</t>
  </si>
  <si>
    <t>L10.8</t>
  </si>
  <si>
    <t>Other pemphigus</t>
  </si>
  <si>
    <t>L10.9</t>
  </si>
  <si>
    <t>Pemphigus, unspecified</t>
  </si>
  <si>
    <t>L11.0</t>
  </si>
  <si>
    <t>Acquired keratosis follicularis</t>
  </si>
  <si>
    <t>L11.9</t>
  </si>
  <si>
    <t>Acantholytic disorder, unspecified</t>
  </si>
  <si>
    <t>L12.0</t>
  </si>
  <si>
    <t>Bullous pemphigoid</t>
  </si>
  <si>
    <t>L12.1</t>
  </si>
  <si>
    <t>Cicatricial pemphigoid</t>
  </si>
  <si>
    <t>L12.2</t>
  </si>
  <si>
    <t>Chronic bullous disease of childhood</t>
  </si>
  <si>
    <t>L12.3</t>
  </si>
  <si>
    <t>Acquired epidermolysis bullosa</t>
  </si>
  <si>
    <t>L12.8</t>
  </si>
  <si>
    <t>Other pemphigoid</t>
  </si>
  <si>
    <t>L12.9</t>
  </si>
  <si>
    <t>Pemphigoid, unspecified</t>
  </si>
  <si>
    <t>L13.0</t>
  </si>
  <si>
    <t>Dermatitis herpetiformis</t>
  </si>
  <si>
    <t>L13.1</t>
  </si>
  <si>
    <t>Subcorneal pustular dermatitis</t>
  </si>
  <si>
    <t>L13.8</t>
  </si>
  <si>
    <t>Other specified bullous disorders</t>
  </si>
  <si>
    <t>L13.9</t>
  </si>
  <si>
    <t>Bullous disorder, unspecified</t>
  </si>
  <si>
    <t>L14</t>
  </si>
  <si>
    <t>Bullous disorders in diseases classified elsewhere</t>
  </si>
  <si>
    <t>L20</t>
  </si>
  <si>
    <t>Atopic dermatitis</t>
  </si>
  <si>
    <t>L20.0</t>
  </si>
  <si>
    <t>Besnier's prurigo</t>
  </si>
  <si>
    <t>L20.8</t>
  </si>
  <si>
    <t>Other atopic dermatitis</t>
  </si>
  <si>
    <t>L20.9</t>
  </si>
  <si>
    <t>Atopic dermatitis, unspecified</t>
  </si>
  <si>
    <t>L21</t>
  </si>
  <si>
    <t>Seborrhoeic dermatitis</t>
  </si>
  <si>
    <t>L21.0</t>
  </si>
  <si>
    <t>Seborrhoea capitis</t>
  </si>
  <si>
    <t>L21.1</t>
  </si>
  <si>
    <t>Seborrhoeic infantile dermatitis</t>
  </si>
  <si>
    <t>L21.8</t>
  </si>
  <si>
    <t>Other seborrhoeic dermatitis</t>
  </si>
  <si>
    <t>L21.9</t>
  </si>
  <si>
    <t>Seborrhoeic dermatitis, unspecified</t>
  </si>
  <si>
    <t>L22</t>
  </si>
  <si>
    <t>Diaper [napkin] dermatitis</t>
  </si>
  <si>
    <t>L23</t>
  </si>
  <si>
    <t>Allergic contact dermatitis</t>
  </si>
  <si>
    <t>L23.0</t>
  </si>
  <si>
    <t>Allergic contact dermatitis due to metals</t>
  </si>
  <si>
    <t>L23.1</t>
  </si>
  <si>
    <t>Allergic contact dermatitis due to adhesives</t>
  </si>
  <si>
    <t>L23.2</t>
  </si>
  <si>
    <t>Allergic contact dermatitis due to cosmetics</t>
  </si>
  <si>
    <t>L23.3</t>
  </si>
  <si>
    <t>Allergic contact dermatitis due drugs in contact with skin</t>
  </si>
  <si>
    <t>L23.4</t>
  </si>
  <si>
    <t>Allergic contact dermatitis due to dyes</t>
  </si>
  <si>
    <t>L23.5</t>
  </si>
  <si>
    <t>Allergic contact dermatitis due to other chemical products</t>
  </si>
  <si>
    <t>L23.6</t>
  </si>
  <si>
    <t>Allergic contact dermatitis due to food in contact with skin</t>
  </si>
  <si>
    <t>L23.7</t>
  </si>
  <si>
    <t>Allergic contact dermatitis due to plants, except food</t>
  </si>
  <si>
    <t>L23.8</t>
  </si>
  <si>
    <t>Allergic contact dermatitis due to other agents</t>
  </si>
  <si>
    <t>L23.9</t>
  </si>
  <si>
    <t>Allergic contact dermatitis, unspecified cause</t>
  </si>
  <si>
    <t>L24</t>
  </si>
  <si>
    <t>Irritant contact dermatitis</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</si>
  <si>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</si>
  <si>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</si>
  <si>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</si>
  <si>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</si>
  <si>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</si>
  <si>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</si>
  <si>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</si>
  <si>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</si>
  <si>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</si>
  <si>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drugs in contact with skin</t>
  </si>
  <si>
    <t>L24.5</t>
  </si>
  <si>
    <t>Irritant contact dermatitis due to other chemical products</t>
  </si>
  <si>
    <t>L24.6</t>
  </si>
  <si>
    <t>Irritant contact dermatitis due to food in contact with skin</t>
  </si>
  <si>
    <t>L24.7</t>
  </si>
  <si>
    <t>Irritant contact dermatitis due to plants, except food</t>
  </si>
  <si>
    <t>L24.8</t>
  </si>
  <si>
    <t>Irritant contact dermatitis due to other agents</t>
  </si>
  <si>
    <t>L24.80</t>
  </si>
  <si>
    <t>Irritant contact dermatitis due to dyes (IM)</t>
  </si>
  <si>
    <t>L24.81</t>
  </si>
  <si>
    <t>Paederus dermatitis (IM)</t>
  </si>
  <si>
    <t>L24.88</t>
  </si>
  <si>
    <t>Irritant contact dermatitis due to other agents (IM)</t>
  </si>
  <si>
    <t>L24.9</t>
  </si>
  <si>
    <t>Irritant contact dermatitis, unspecified cause</t>
  </si>
  <si>
    <t>L25.1</t>
  </si>
  <si>
    <t>Unspecified contact dermatitis due to drugs in contact with skin</t>
  </si>
  <si>
    <t>L25.3</t>
  </si>
  <si>
    <t>Unspecified contact dermatitis due to other chemical products</t>
  </si>
  <si>
    <t>L25.4</t>
  </si>
  <si>
    <t>Unspecified contact dermatitis due to food in contact with skin</t>
  </si>
  <si>
    <t>L25.5</t>
  </si>
  <si>
    <t>Unspecified contact dermatitis due to plants, except food</t>
  </si>
  <si>
    <t>L25.8</t>
  </si>
  <si>
    <t>Unspecified contact dermatitis due to other agents</t>
  </si>
  <si>
    <t>L25.9</t>
  </si>
  <si>
    <t>Unspecified contact dermatitis, unspecified cause</t>
  </si>
  <si>
    <t>94.53</t>
  </si>
  <si>
    <t>L26</t>
  </si>
  <si>
    <t>Exfoliative dermatitis</t>
  </si>
  <si>
    <t>Referral for alcoholism rehabilitation</t>
  </si>
  <si>
    <t>L27</t>
  </si>
  <si>
    <t>Dermatitis due to substances taken internally</t>
  </si>
  <si>
    <t>L27.0</t>
  </si>
  <si>
    <t>Generalized skin eruption due to drugs and medicaments</t>
  </si>
  <si>
    <t>94.55</t>
  </si>
  <si>
    <t>L27.1</t>
  </si>
  <si>
    <t>Localized skin eruption due to drugs and medicaments</t>
  </si>
  <si>
    <t>Referral for vocational rehabilitation</t>
  </si>
  <si>
    <t>L27.10</t>
  </si>
  <si>
    <t>Fixed drug eruption (IM)</t>
  </si>
  <si>
    <t>L27.18</t>
  </si>
  <si>
    <t>Other specified localized skin eruption due to drugs and medicaments (IM)</t>
  </si>
  <si>
    <t>L27.19</t>
  </si>
  <si>
    <t>Localized skin eruption due to drugs and medicaments, unspecified (IM)</t>
  </si>
  <si>
    <t>L27.2</t>
  </si>
  <si>
    <t>Dermatitis due to ingested food</t>
  </si>
  <si>
    <t>L27.8</t>
  </si>
  <si>
    <t>Dermatitis due to other substances taken internally</t>
  </si>
  <si>
    <t>L27.9</t>
  </si>
  <si>
    <t>Dermatitis due to unspecified substance taken internally</t>
  </si>
  <si>
    <t>L28.0</t>
  </si>
  <si>
    <t>Lichen simplex chronicus</t>
  </si>
  <si>
    <t>L28.1</t>
  </si>
  <si>
    <t>Prurigo nodularis</t>
  </si>
  <si>
    <t>L28.2</t>
  </si>
  <si>
    <t>Other prurigo</t>
  </si>
  <si>
    <t>L29</t>
  </si>
  <si>
    <t>Pruritus</t>
  </si>
  <si>
    <t>L29.0</t>
  </si>
  <si>
    <t>Pruritus ani</t>
  </si>
  <si>
    <t>L29.1</t>
  </si>
  <si>
    <t>Pruritus scroti</t>
  </si>
  <si>
    <t>L29.2</t>
  </si>
  <si>
    <t>Pruritus vulvae</t>
  </si>
  <si>
    <t>L29.3</t>
  </si>
  <si>
    <t>Anogenital pruritus, unspecified</t>
  </si>
  <si>
    <t>L29.8</t>
  </si>
  <si>
    <t>Other pruritus</t>
  </si>
  <si>
    <t>L29.9</t>
  </si>
  <si>
    <t>Pruritus, unspecified</t>
  </si>
  <si>
    <t>L30</t>
  </si>
  <si>
    <t>Other dermatitis</t>
  </si>
  <si>
    <t>L30.0</t>
  </si>
  <si>
    <t>Nummular dermatitis</t>
  </si>
  <si>
    <t>L30.1</t>
  </si>
  <si>
    <t>Dyshidrosis [pompholyx]</t>
  </si>
  <si>
    <t>L30.2</t>
  </si>
  <si>
    <t>Cutaneous autosensitization</t>
  </si>
  <si>
    <t>L30.3</t>
  </si>
  <si>
    <t>Infective dermatitis</t>
  </si>
  <si>
    <t>L30.4</t>
  </si>
  <si>
    <t>Erythema intertrigo</t>
  </si>
  <si>
    <t>L30.5</t>
  </si>
  <si>
    <t>Pityriasis alba</t>
  </si>
  <si>
    <t>L30.8</t>
  </si>
  <si>
    <t>Other specified dermatitis</t>
  </si>
  <si>
    <t>L30.9</t>
  </si>
  <si>
    <t>Dermatitis, unspecified</t>
  </si>
  <si>
    <t>L40</t>
  </si>
  <si>
    <t>Psoriasis</t>
  </si>
  <si>
    <t>L40.0</t>
  </si>
  <si>
    <t>Psoriasis vulgaris</t>
  </si>
  <si>
    <t>L40.1</t>
  </si>
  <si>
    <t>Generalized pustular psoriasis</t>
  </si>
  <si>
    <t>L40.2</t>
  </si>
  <si>
    <t>Acrodermatitis continua</t>
  </si>
  <si>
    <t>L40.3</t>
  </si>
  <si>
    <t>Pustulosis palmaris et plantaris</t>
  </si>
  <si>
    <t>L40.4</t>
  </si>
  <si>
    <t>Guttate psoriasis</t>
  </si>
  <si>
    <t>L40.5</t>
  </si>
  <si>
    <t>Arthropathic psoriasis</t>
  </si>
  <si>
    <t>L40.8</t>
  </si>
  <si>
    <t>Other psoriasis</t>
  </si>
  <si>
    <t>L40.9</t>
  </si>
  <si>
    <t>Psoriasis, unspecified</t>
  </si>
  <si>
    <t>L41.0</t>
  </si>
  <si>
    <t>Pityriasis lichenoides et varioliformis acuta</t>
  </si>
  <si>
    <t>L41.1</t>
  </si>
  <si>
    <t>Pityriasis lichenoides chronica</t>
  </si>
  <si>
    <t>L41.2</t>
  </si>
  <si>
    <t>Lymphomatoid papulosis</t>
  </si>
  <si>
    <t>L41.4</t>
  </si>
  <si>
    <t>Large plaque parapsoriasis</t>
  </si>
  <si>
    <t>L41.9</t>
  </si>
  <si>
    <t>Parapsoriasis, unspecified</t>
  </si>
  <si>
    <t>L42</t>
  </si>
  <si>
    <t>Pityriasis rosea</t>
  </si>
  <si>
    <t>L43.0</t>
  </si>
  <si>
    <t>Hypertrophic lichen planus</t>
  </si>
  <si>
    <t>L43.1</t>
  </si>
  <si>
    <t>Bullous lichen planus</t>
  </si>
  <si>
    <t>L43.2</t>
  </si>
  <si>
    <t>Lichenoid drug reaction</t>
  </si>
  <si>
    <t>L43.3</t>
  </si>
  <si>
    <t>Subacute (active) lichen planus</t>
  </si>
  <si>
    <t>L43.8</t>
  </si>
  <si>
    <t>Other lichen planus</t>
  </si>
  <si>
    <t>L43.9</t>
  </si>
  <si>
    <t>Lichen planus, unspecified</t>
  </si>
  <si>
    <t>L44.0</t>
  </si>
  <si>
    <t>Pityriasis rubra pilaris</t>
  </si>
  <si>
    <t>L44.1</t>
  </si>
  <si>
    <t>Lichen nitidus</t>
  </si>
  <si>
    <t>L44.2</t>
  </si>
  <si>
    <t>Lichen striatus</t>
  </si>
  <si>
    <t>L44.3</t>
  </si>
  <si>
    <t>Lichen ruber moniliformis</t>
  </si>
  <si>
    <t>L44.4</t>
  </si>
  <si>
    <t>Infantile papular acrodermatitis [giannotti-crosti]</t>
  </si>
  <si>
    <t>L44.8</t>
  </si>
  <si>
    <t>Other specified papulosquamous disorders</t>
  </si>
  <si>
    <t>L44.9</t>
  </si>
  <si>
    <t>Papulosquamous disorder, unspecified</t>
  </si>
  <si>
    <t>L50</t>
  </si>
  <si>
    <t>Urticaria</t>
  </si>
  <si>
    <t>L50.0</t>
  </si>
  <si>
    <t>Allergic urticaria</t>
  </si>
  <si>
    <t>L50.1</t>
  </si>
  <si>
    <t>Idiopathic urticaria</t>
  </si>
  <si>
    <t>L50.2</t>
  </si>
  <si>
    <t>Urticaria due to cold and heat</t>
  </si>
  <si>
    <t>L50.3</t>
  </si>
  <si>
    <t>Dermatographic urticaria</t>
  </si>
  <si>
    <t>L50.5</t>
  </si>
  <si>
    <t>Cholinergic urticaria</t>
  </si>
  <si>
    <t>L50.6</t>
  </si>
  <si>
    <t>Contact urticaria</t>
  </si>
  <si>
    <t>L50.8</t>
  </si>
  <si>
    <t>Other urticaria</t>
  </si>
  <si>
    <t>L50.9</t>
  </si>
  <si>
    <t>Urticaria, unspecified</t>
  </si>
  <si>
    <t>L51</t>
  </si>
  <si>
    <t>Erythema multiforme</t>
  </si>
  <si>
    <t>L51.0</t>
  </si>
  <si>
    <t>Nonbullous erythema multiforme</t>
  </si>
  <si>
    <t>L51.1</t>
  </si>
  <si>
    <t>Bullous erythema multiforme</t>
  </si>
  <si>
    <t>L51.2</t>
  </si>
  <si>
    <t>Toxic epidermal necrolysis [lyell]</t>
  </si>
  <si>
    <t>L51.8</t>
  </si>
  <si>
    <t>Other erythema multiforme</t>
  </si>
  <si>
    <t>L51.9</t>
  </si>
  <si>
    <t>Erythema multiforme, unspecified</t>
  </si>
  <si>
    <t>L52</t>
  </si>
  <si>
    <t>Erythema nodosum</t>
  </si>
  <si>
    <t>L53</t>
  </si>
  <si>
    <t>Other erythematous conditions</t>
  </si>
  <si>
    <t>L53.0</t>
  </si>
  <si>
    <t>Toxic erythema</t>
  </si>
  <si>
    <t>L53.1</t>
  </si>
  <si>
    <t>Erythema annulare centrifugum</t>
  </si>
  <si>
    <t>L53.2</t>
  </si>
  <si>
    <t>Erythema marginatum</t>
  </si>
  <si>
    <t>L53.3</t>
  </si>
  <si>
    <t>Other chronic figurate erythema</t>
  </si>
  <si>
    <t>L53.8</t>
  </si>
  <si>
    <t>Other specified erythematous conditions</t>
  </si>
  <si>
    <t>L53.9</t>
  </si>
  <si>
    <t>Erythematous condition, unspecified</t>
  </si>
  <si>
    <t>L54.8</t>
  </si>
  <si>
    <t>Erythema in other diseases classified elsewhere</t>
  </si>
  <si>
    <t>L55.0</t>
  </si>
  <si>
    <t>Sunburn of first degree</t>
  </si>
  <si>
    <t>L55.1</t>
  </si>
  <si>
    <t>Sunburn of second degree</t>
  </si>
  <si>
    <t>L55.2</t>
  </si>
  <si>
    <t>Sunburn of third degree</t>
  </si>
  <si>
    <t>L55.9</t>
  </si>
  <si>
    <t>Sunburn, unspecified</t>
  </si>
  <si>
    <t>L56.0</t>
  </si>
  <si>
    <t>Drug phototoxic response</t>
  </si>
  <si>
    <t>L56.1</t>
  </si>
  <si>
    <t>Drug photoallergic response</t>
  </si>
  <si>
    <t>L56.2</t>
  </si>
  <si>
    <t>Photocontact dermatitis [berloque dermatitis]</t>
  </si>
  <si>
    <t>L56.3</t>
  </si>
  <si>
    <t>Solar urticaria</t>
  </si>
  <si>
    <t>L56.4</t>
  </si>
  <si>
    <t>Polymorphous light eruption</t>
  </si>
  <si>
    <t>L56.8</t>
  </si>
  <si>
    <t>Other specified acute skin changes due to ultraviolet radiation</t>
  </si>
  <si>
    <t>L56.9</t>
  </si>
  <si>
    <t>Acute skin change due to ultraviolet radiation, unspecified</t>
  </si>
  <si>
    <t>L57.0</t>
  </si>
  <si>
    <t>Actinic keratosis</t>
  </si>
  <si>
    <t>L57.1</t>
  </si>
  <si>
    <t>Actinic reticuloid</t>
  </si>
  <si>
    <t>L57.2</t>
  </si>
  <si>
    <t>Cutis rhomboidalis nuchae</t>
  </si>
  <si>
    <t>L57.4</t>
  </si>
  <si>
    <t>Cutis laxa senilis</t>
  </si>
  <si>
    <t>L57.5</t>
  </si>
  <si>
    <t>Actinic granuloma</t>
  </si>
  <si>
    <t>L57.8</t>
  </si>
  <si>
    <t>Other skin change due chronic exposure to nonionizing radiation</t>
  </si>
  <si>
    <t>L57.9</t>
  </si>
  <si>
    <t>Skin change due chronic exposure to nonionizing radiation, unspecified</t>
  </si>
  <si>
    <t>L58.0</t>
  </si>
  <si>
    <t>Acute radiodermatitis</t>
  </si>
  <si>
    <t>L58.9</t>
  </si>
  <si>
    <t>Radiodermatitis, unspecified</t>
  </si>
  <si>
    <t>L59.8</t>
  </si>
  <si>
    <t>Other specified disorders of skin and subcutaneous tissue related to radiation</t>
  </si>
  <si>
    <t>L59.9</t>
  </si>
  <si>
    <t>Disorder of skin and subcutaneous tissue related to radiation unspecified</t>
  </si>
  <si>
    <t>L60.0</t>
  </si>
  <si>
    <t>Ingrowing nail</t>
  </si>
  <si>
    <t>L60.1</t>
  </si>
  <si>
    <t>Onycholysis</t>
  </si>
  <si>
    <t>L60.2</t>
  </si>
  <si>
    <t>Onychogryphosis</t>
  </si>
  <si>
    <t>L60.3</t>
  </si>
  <si>
    <t>Nail dystrophy</t>
  </si>
  <si>
    <t>L60.8</t>
  </si>
  <si>
    <t>Other nail disorders</t>
  </si>
  <si>
    <t>L60.9</t>
  </si>
  <si>
    <t>Nail disorder, unspecified</t>
  </si>
  <si>
    <t>L62.8</t>
  </si>
  <si>
    <t>Nail disorders in other diseases classified elsewhere</t>
  </si>
  <si>
    <t>L63.0</t>
  </si>
  <si>
    <t>Alopecia (capitis) totalis</t>
  </si>
  <si>
    <t>L63.1</t>
  </si>
  <si>
    <t>Alopecia universalis</t>
  </si>
  <si>
    <t>L63.8</t>
  </si>
  <si>
    <t>Other alopecia areata</t>
  </si>
  <si>
    <t>L63.9</t>
  </si>
  <si>
    <t>Alopecia areata, unspecified</t>
  </si>
  <si>
    <t>L64.0</t>
  </si>
  <si>
    <t>Drug-induced androgenic alopecia</t>
  </si>
  <si>
    <t>L65.0</t>
  </si>
  <si>
    <t>Telogen effluvium</t>
  </si>
  <si>
    <t>L65.8</t>
  </si>
  <si>
    <t>Other specified nonscarring hair loss</t>
  </si>
  <si>
    <t>L65.9</t>
  </si>
  <si>
    <t>Nonscarring hair loss, unspecified</t>
  </si>
  <si>
    <t>L66.1</t>
  </si>
  <si>
    <t>Lichen planopilaris</t>
  </si>
  <si>
    <t>L66.2</t>
  </si>
  <si>
    <t>Folliculitis decalvans</t>
  </si>
  <si>
    <t>L66.3</t>
  </si>
  <si>
    <t>Perifolliculitis capitis abscedens</t>
  </si>
  <si>
    <t>L66.4</t>
  </si>
  <si>
    <t>Folliculitis ulerythematosa reticulata</t>
  </si>
  <si>
    <t>L66.9</t>
  </si>
  <si>
    <t>Cicatricial alopecia, unspecified</t>
  </si>
  <si>
    <t>L68.0</t>
  </si>
  <si>
    <t>Hirsutism</t>
  </si>
  <si>
    <t>L68.1</t>
  </si>
  <si>
    <t>Acquired hypertrichosis lanuginosa</t>
  </si>
  <si>
    <t>L68.8</t>
  </si>
  <si>
    <t>Other hypertrichosis</t>
  </si>
  <si>
    <t>L68.9</t>
  </si>
  <si>
    <t>Hypertrichosis, unspecified</t>
  </si>
  <si>
    <t>L70.0</t>
  </si>
  <si>
    <t>Acne vulgaris</t>
  </si>
  <si>
    <t>L70.1</t>
  </si>
  <si>
    <t>Acne conglobata</t>
  </si>
  <si>
    <t>L70.2</t>
  </si>
  <si>
    <t>Acne varioliformis</t>
  </si>
  <si>
    <t>L70.4</t>
  </si>
  <si>
    <t>Infantile acne</t>
  </si>
  <si>
    <t>L70.80</t>
  </si>
  <si>
    <t>Acne cosmetica (IM)</t>
  </si>
  <si>
    <t>L70.82</t>
  </si>
  <si>
    <t>Steroid acne (IM)</t>
  </si>
  <si>
    <t>L70.88</t>
  </si>
  <si>
    <t>Other acne (IM)</t>
  </si>
  <si>
    <t>L70.9</t>
  </si>
  <si>
    <t>Acne, unspecified</t>
  </si>
  <si>
    <t>L71.0</t>
  </si>
  <si>
    <t>Perioral dermatitis</t>
  </si>
  <si>
    <t>L71.1</t>
  </si>
  <si>
    <t>Rhinophyma</t>
  </si>
  <si>
    <t>L71.8</t>
  </si>
  <si>
    <t>Other rosacea</t>
  </si>
  <si>
    <t>L71.9</t>
  </si>
  <si>
    <t>Rosacea, unspecified</t>
  </si>
  <si>
    <t>L72.0</t>
  </si>
  <si>
    <t>Epidermal cyst</t>
  </si>
  <si>
    <t>L72.1</t>
  </si>
  <si>
    <t>Trichilemmal cyst</t>
  </si>
  <si>
    <t>L72.2</t>
  </si>
  <si>
    <t>Steatocystoma multiplex</t>
  </si>
  <si>
    <t>L72.8</t>
  </si>
  <si>
    <t>Other follicular cysts of skin and subcutaneous tissue</t>
  </si>
  <si>
    <t>L72.9</t>
  </si>
  <si>
    <t>Follicular cyst of skin and subcutaneous tissue, unspecified</t>
  </si>
  <si>
    <t>L73.0</t>
  </si>
  <si>
    <t>Acne keloid</t>
  </si>
  <si>
    <t>L73.1</t>
  </si>
  <si>
    <t>Pseudofolliculitis barbae</t>
  </si>
  <si>
    <t>L73.2</t>
  </si>
  <si>
    <t>Hidradenitis suppurativa</t>
  </si>
  <si>
    <t>L73.8</t>
  </si>
  <si>
    <t>Other specified follicular disorders</t>
  </si>
  <si>
    <t>L73.9</t>
  </si>
  <si>
    <t>Follicular disorder, unspecified</t>
  </si>
  <si>
    <t>L74.0</t>
  </si>
  <si>
    <t>Miliaria rubra</t>
  </si>
  <si>
    <t>L74.1</t>
  </si>
  <si>
    <t>Miliaria crystallina</t>
  </si>
  <si>
    <t>L74.2</t>
  </si>
  <si>
    <t>Miliaria profunda</t>
  </si>
  <si>
    <t>L74.3</t>
  </si>
  <si>
    <t>Miliaria, unspecified</t>
  </si>
  <si>
    <t>L74.4</t>
  </si>
  <si>
    <t>Anhidrosis</t>
  </si>
  <si>
    <t>L74.8</t>
  </si>
  <si>
    <t>Other eccrine sweat disorders</t>
  </si>
  <si>
    <t>L74.9</t>
  </si>
  <si>
    <t>Eccrine sweat disorder, unspecified</t>
  </si>
  <si>
    <t>L75.0</t>
  </si>
  <si>
    <t>Bromhidrosis</t>
  </si>
  <si>
    <t>L75.1</t>
  </si>
  <si>
    <t>Chromhidrosis</t>
  </si>
  <si>
    <t>L75.2</t>
  </si>
  <si>
    <t>Apocrine miliaria</t>
  </si>
  <si>
    <t>L75.8</t>
  </si>
  <si>
    <t>Other apocrine sweat disorders</t>
  </si>
  <si>
    <t>L80</t>
  </si>
  <si>
    <t>Vitiligo</t>
  </si>
  <si>
    <t>L81</t>
  </si>
  <si>
    <t>Other disorders of pigmentation</t>
  </si>
  <si>
    <t>L81.0</t>
  </si>
  <si>
    <t>Postinflammatory hyperpigmentation</t>
  </si>
  <si>
    <t>L81.1</t>
  </si>
  <si>
    <t>Chloasma</t>
  </si>
  <si>
    <t>L81.3</t>
  </si>
  <si>
    <t>Cafe au Lait Spots</t>
  </si>
  <si>
    <t>L81.4</t>
  </si>
  <si>
    <t>Other melanin hyperpigmentation</t>
  </si>
  <si>
    <t>L81.5</t>
  </si>
  <si>
    <t>Leukoderma, not elsewhere classified</t>
  </si>
  <si>
    <t>L81.6</t>
  </si>
  <si>
    <t>Other disorders of diminished melanin formation</t>
  </si>
  <si>
    <t>L81.7</t>
  </si>
  <si>
    <t>Pigmented purpuric dermatosis</t>
  </si>
  <si>
    <t>L81.8</t>
  </si>
  <si>
    <t>Other specified disorders of pigmentation</t>
  </si>
  <si>
    <t>L81.80</t>
  </si>
  <si>
    <t>Nevus fuscocaeruleus (Nevus of Hori) (IM)</t>
  </si>
  <si>
    <t>L81.88</t>
  </si>
  <si>
    <t>Other specified disorders of pigmentation (IM)</t>
  </si>
  <si>
    <t>L81.9</t>
  </si>
  <si>
    <t>Disorder of pigmentation, unspecified</t>
  </si>
  <si>
    <t>L82</t>
  </si>
  <si>
    <t>Seborrhoeic keratosis</t>
  </si>
  <si>
    <t>L83</t>
  </si>
  <si>
    <t>Acanthosis nigricans</t>
  </si>
  <si>
    <t>L84</t>
  </si>
  <si>
    <t>Corns and callosities</t>
  </si>
  <si>
    <t>L85.0</t>
  </si>
  <si>
    <t>Acquired ichthyosis</t>
  </si>
  <si>
    <t>L85.1</t>
  </si>
  <si>
    <t>Acquired keratosis [keratoderma] palmaris et plantaris</t>
  </si>
  <si>
    <t>L85.2</t>
  </si>
  <si>
    <t>Keratosis punctata (palmaris et plantaris)</t>
  </si>
  <si>
    <t>L85.3</t>
  </si>
  <si>
    <t>Xerosis cutis</t>
  </si>
  <si>
    <t>L85.8</t>
  </si>
  <si>
    <t>Other specified epidermal thickening</t>
  </si>
  <si>
    <t>L85.9</t>
  </si>
  <si>
    <t>Epidermal thickening, unspecified</t>
  </si>
  <si>
    <t>L86</t>
  </si>
  <si>
    <t>Keratoderma in diseases classified elsewhere</t>
  </si>
  <si>
    <t>L87.0</t>
  </si>
  <si>
    <t>Keratosis foll et parafoicularis cutem penetrans [kyrle]</t>
  </si>
  <si>
    <t>L87.1</t>
  </si>
  <si>
    <t>Reactive perforating collagenosis</t>
  </si>
  <si>
    <t>L87.2</t>
  </si>
  <si>
    <t>Elastosis perforans serpiginosa</t>
  </si>
  <si>
    <t>L87.9</t>
  </si>
  <si>
    <t>Transepidermal elimination disorder, unspecified</t>
  </si>
  <si>
    <t>L88</t>
  </si>
  <si>
    <t>Pyoderma gangrenosum</t>
  </si>
  <si>
    <t>L89</t>
  </si>
  <si>
    <t>Decubitus ulcer</t>
  </si>
  <si>
    <t>L89.0</t>
  </si>
  <si>
    <t>Stage I decubitus ulcer and pressure area</t>
  </si>
  <si>
    <t>L89.1</t>
  </si>
  <si>
    <t>Stage II decubitus ulcer</t>
  </si>
  <si>
    <t>L89.2</t>
  </si>
  <si>
    <t>Stage III decubitus ulcer</t>
  </si>
  <si>
    <t>L89.3</t>
  </si>
  <si>
    <t>Stage IV decubitus ulcer</t>
  </si>
  <si>
    <t>L89.9</t>
  </si>
  <si>
    <t>Decubitus ulcer and pressure area, unspecified</t>
  </si>
  <si>
    <t>L90.0</t>
  </si>
  <si>
    <t>Lichen sclerosus et atrophicus</t>
  </si>
  <si>
    <t>L90.4</t>
  </si>
  <si>
    <t>Acrodermatitis chronica atrophicans</t>
  </si>
  <si>
    <t>L90.5</t>
  </si>
  <si>
    <t>Scar conditions and fibrosis of skin</t>
  </si>
  <si>
    <t>L90.6</t>
  </si>
  <si>
    <t>Striae atrophicae</t>
  </si>
  <si>
    <t>L90.8</t>
  </si>
  <si>
    <t>Other atrophic disorders of skin</t>
  </si>
  <si>
    <t>L90.9</t>
  </si>
  <si>
    <t>Atrophic disorder of skin, unspecified</t>
  </si>
  <si>
    <t>L91.0</t>
  </si>
  <si>
    <t>Keloid scar</t>
  </si>
  <si>
    <t>L91.8</t>
  </si>
  <si>
    <t>Other hypertrophic disorders of skin</t>
  </si>
  <si>
    <t>L91.9</t>
  </si>
  <si>
    <t>Hypertrophic disorder of skin, unspecified</t>
  </si>
  <si>
    <t>L92.0</t>
  </si>
  <si>
    <t>Granuloma annulare</t>
  </si>
  <si>
    <t>L92.1</t>
  </si>
  <si>
    <t>Necrobiosis lipoidica, not elsewhere classified</t>
  </si>
  <si>
    <t>L92.2</t>
  </si>
  <si>
    <t>Granuloma faciale [eosinophilic granuloma of skin]</t>
  </si>
  <si>
    <t>L92.3</t>
  </si>
  <si>
    <t>Foreign body granuloma of skin and subcutaneous tissue</t>
  </si>
  <si>
    <t>L92.8</t>
  </si>
  <si>
    <t>Other granulomatous disorders of skin and subcutaneous tissue</t>
  </si>
  <si>
    <t>L92.9</t>
  </si>
  <si>
    <t>Granulomatous disorder of skin and subcutaneous tissue, unspecified</t>
  </si>
  <si>
    <t>L93</t>
  </si>
  <si>
    <t>Lupus erythematosus</t>
  </si>
  <si>
    <t>L93.0</t>
  </si>
  <si>
    <t>Discoid lupus erythematosus</t>
  </si>
  <si>
    <t>L93.1</t>
  </si>
  <si>
    <t>Subacute cutaneous lupus erythematosus</t>
  </si>
  <si>
    <t>L93.2</t>
  </si>
  <si>
    <t>Other local lupus erythematosus</t>
  </si>
  <si>
    <t>L94.0</t>
  </si>
  <si>
    <t>Localized scleroderma [morphea]</t>
  </si>
  <si>
    <t>L94.1</t>
  </si>
  <si>
    <t>Linear scleroderma</t>
  </si>
  <si>
    <t>L94.2</t>
  </si>
  <si>
    <t>Calcinosis cutis</t>
  </si>
  <si>
    <t>L94.3</t>
  </si>
  <si>
    <t>Sclerodactyly</t>
  </si>
  <si>
    <t>L94.5</t>
  </si>
  <si>
    <t>Poikiloderma vasculare atrophicans</t>
  </si>
  <si>
    <t>L94.8</t>
  </si>
  <si>
    <t>Other specified localized connective tissue disorders</t>
  </si>
  <si>
    <t>L94.9</t>
  </si>
  <si>
    <t>Localized connective tissue disorder, unspecified</t>
  </si>
  <si>
    <t>L95.0</t>
  </si>
  <si>
    <t>Livedoid vasculitis</t>
  </si>
  <si>
    <t>L95.1</t>
  </si>
  <si>
    <t>Erythema elevatum diutinum</t>
  </si>
  <si>
    <t>L95.8</t>
  </si>
  <si>
    <t>Other vasculitis limited to skin</t>
  </si>
  <si>
    <t>L95.9</t>
  </si>
  <si>
    <t>Vasculitis limited to skin, unspecified</t>
  </si>
  <si>
    <t>L97</t>
  </si>
  <si>
    <t>Ulcer of lower limb, not elsewhere classified</t>
  </si>
  <si>
    <t>L98.0</t>
  </si>
  <si>
    <t>Pyogenic granuloma</t>
  </si>
  <si>
    <t>L98.1</t>
  </si>
  <si>
    <t>Factitial dermatitis</t>
  </si>
  <si>
    <t>L98.2</t>
  </si>
  <si>
    <t>Febrile neutrophilic dermatosis [Sweet]</t>
  </si>
  <si>
    <t>L98.3</t>
  </si>
  <si>
    <t>Eosinophilic cellulitis [Wells]</t>
  </si>
  <si>
    <t>L98.4</t>
  </si>
  <si>
    <t>Chronic ulcer of skin, not elsewhere classified</t>
  </si>
  <si>
    <t>L98.5</t>
  </si>
  <si>
    <t>Mucinosis of skin</t>
  </si>
  <si>
    <t>L98.6</t>
  </si>
  <si>
    <t>Other infiltrative disorders of skin and subcutaneous tissue</t>
  </si>
  <si>
    <t>L98.8</t>
  </si>
  <si>
    <t>Other specified disorders of skin and subcutaneous tissue</t>
  </si>
  <si>
    <t>L98.9</t>
  </si>
  <si>
    <t>Disorder of skin and subcutaneous tissue, unspecified</t>
  </si>
  <si>
    <t>L99.0</t>
  </si>
  <si>
    <t>Amyloidosis of skin</t>
  </si>
  <si>
    <t>L99.8</t>
  </si>
  <si>
    <t>Other specified disorders of skin and subcutaneous tissue in disease classified elsewhere</t>
  </si>
  <si>
    <t>M00.0</t>
  </si>
  <si>
    <t>Staphylococcal arthritis and polyarthritis</t>
  </si>
  <si>
    <t>M00.00</t>
  </si>
  <si>
    <t>Staphylococcal arthritis and polyarthritis, multiple sites</t>
  </si>
  <si>
    <t>M00.01</t>
  </si>
  <si>
    <t>Staphylococcal arthritis and polyarthritis, shoulder region</t>
  </si>
  <si>
    <t>M00.02</t>
  </si>
  <si>
    <t>Staphylococcal arthritis and polyarthritis, upper arm</t>
  </si>
  <si>
    <t>M00.03</t>
  </si>
  <si>
    <t>Staphylococcal arthritis and polyarthritis, forearm</t>
  </si>
  <si>
    <t>M00.04</t>
  </si>
  <si>
    <t>Staphylococcal arthritis and polyarthritis, hand</t>
  </si>
  <si>
    <t>M00.05</t>
  </si>
  <si>
    <t>Staphylococcal arthritis and polyarthritis, pelvic and thigh</t>
  </si>
  <si>
    <t>M00.06</t>
  </si>
  <si>
    <t>Staphylococcal arthritis and polyarthritis, lower leg</t>
  </si>
  <si>
    <t>M00.07</t>
  </si>
  <si>
    <t>Staphylococcal arthritis and polyarthritis, ankle and foot</t>
  </si>
  <si>
    <t>M00.08</t>
  </si>
  <si>
    <t>Staphylococcal arthritis and polyarthritis, other site</t>
  </si>
  <si>
    <t>M00.09</t>
  </si>
  <si>
    <t>Staphylococcal arthritis and polyarthritis, unspecified site</t>
  </si>
  <si>
    <t>M00.1</t>
  </si>
  <si>
    <t>Pneumococcal arthritis and polyarthritis</t>
  </si>
  <si>
    <t>M00.14</t>
  </si>
  <si>
    <t>Pneumococcal arthritis and polyarthritis, hand</t>
  </si>
  <si>
    <t>M00.15</t>
  </si>
  <si>
    <t>Pneumococcal arthritis and polyarthritis, pelvic and thigh</t>
  </si>
  <si>
    <t>M00.16</t>
  </si>
  <si>
    <t>Pneumococcal arthritis and polyarthritis, lower leg</t>
  </si>
  <si>
    <t>M00.17</t>
  </si>
  <si>
    <t>Pneumococcal arthritis and polyarthritis, ankle and foot</t>
  </si>
  <si>
    <t>M00.2</t>
  </si>
  <si>
    <t>Other streptococcal arthritis and polyarthritis</t>
  </si>
  <si>
    <t>M00.20</t>
  </si>
  <si>
    <t>Other streptococcal arthritis and polyarthritis, multiple sites</t>
  </si>
  <si>
    <t>M00.21</t>
  </si>
  <si>
    <t>Other streptococcal arthritis and polyarthritis, shoulder region</t>
  </si>
  <si>
    <t>M00.22</t>
  </si>
  <si>
    <t>Other streptococcal arthritis and polyarthritis, upper arm</t>
  </si>
  <si>
    <t>M00.23</t>
  </si>
  <si>
    <t>Other streptococcal arthritis and polyarthritis, forearm</t>
  </si>
  <si>
    <t>M00.24</t>
  </si>
  <si>
    <t>Other streptococcal arthritis and polyarthritis, hand</t>
  </si>
  <si>
    <t>M00.26</t>
  </si>
  <si>
    <t>Other streptococcal arthritis and polyarthritis, lower leg</t>
  </si>
  <si>
    <t>M00.27</t>
  </si>
  <si>
    <t>Other streptococcal arthritis and polyarthritis, ankle and foot</t>
  </si>
  <si>
    <t>M00.28</t>
  </si>
  <si>
    <t>Other streptococcal arthritis and polyarthritis, other sites</t>
  </si>
  <si>
    <t>M00.29</t>
  </si>
  <si>
    <t>Other streptococcal arthritis and polyarthritis, unspecified site</t>
  </si>
  <si>
    <t>M00.8</t>
  </si>
  <si>
    <t>Arthritis and polyarthritis due other specified bacterial agents</t>
  </si>
  <si>
    <t>M00.80</t>
  </si>
  <si>
    <t>Arthritis and polyarthritis due other specified bacterial agents, multiple sites</t>
  </si>
  <si>
    <t>M00.81</t>
  </si>
  <si>
    <t>Arthritis and polyarthritis due other specified bacterial agents, shouder region</t>
  </si>
  <si>
    <t>M00.82</t>
  </si>
  <si>
    <t>Arthritis and polyarthritis due other specified bacterial agents, upper arm</t>
  </si>
  <si>
    <t>M00.83</t>
  </si>
  <si>
    <t>Arthritis and polyarthritis due other specified bacterial agents, forearm</t>
  </si>
  <si>
    <t>M00.84</t>
  </si>
  <si>
    <t>Arthritis and polyarthritis due other specified bacterial agents, hand</t>
  </si>
  <si>
    <t>M00.85</t>
  </si>
  <si>
    <t>Arthritis and polyarthritis due other specified bacterial agents, pelvic and thigh</t>
  </si>
  <si>
    <t>M00.86</t>
  </si>
  <si>
    <t>Arthritis and polyarthritis due other specified bacterial agents, lower leg</t>
  </si>
  <si>
    <t>M00.87</t>
  </si>
  <si>
    <t>Arthritis and polyarthritis due other specified bacterial agents, ankle and foot</t>
  </si>
  <si>
    <t>M00.88</t>
  </si>
  <si>
    <t>Arthritis and polyarthritis due other specified bacterial agents, other sites</t>
  </si>
  <si>
    <t>M00.89</t>
  </si>
  <si>
    <t>Arthritis and polyarthritis due other specified bacterial agents, unspecified site</t>
  </si>
  <si>
    <t>M00.9</t>
  </si>
  <si>
    <t>Pyogenic arthritis, unspecified</t>
  </si>
  <si>
    <t>M00.90</t>
  </si>
  <si>
    <t>Pyogenic arthritis, unspecified, multiple sites</t>
  </si>
  <si>
    <t>M00.91</t>
  </si>
  <si>
    <t>Pyogenic arthritis, unspecified, shoulder region</t>
  </si>
  <si>
    <t>M00.92</t>
  </si>
  <si>
    <t>Pyogenic arthritis, unspecified, upper arm</t>
  </si>
  <si>
    <t>M00.93</t>
  </si>
  <si>
    <t>Pyogenic arthritis, unspecified, forearm</t>
  </si>
  <si>
    <t>M00.94</t>
  </si>
  <si>
    <t>Pyogenic arthritis, unspecified, hand</t>
  </si>
  <si>
    <t>M00.95</t>
  </si>
  <si>
    <t>Pyogenic arthritis, unspecified, pelvic and thigh</t>
  </si>
  <si>
    <t>M00.96</t>
  </si>
  <si>
    <t>Pyogenic arthritis, unspecified, lower leg</t>
  </si>
  <si>
    <t>M00.97</t>
  </si>
  <si>
    <t>Pyogenic arthritis, unspecified, ankle and foot</t>
  </si>
  <si>
    <t>M00.98</t>
  </si>
  <si>
    <t>Pyogenic arthritis, unspecified, other sites</t>
  </si>
  <si>
    <t>M00.99</t>
  </si>
  <si>
    <t>Pyogenic arthritis, unspecified, unspecified site</t>
  </si>
  <si>
    <t>M01.0</t>
  </si>
  <si>
    <t>Meningococcal arthritis</t>
  </si>
  <si>
    <t>M01.00</t>
  </si>
  <si>
    <t>Meningococcal arthritis, multiple sites</t>
  </si>
  <si>
    <t>M01.06</t>
  </si>
  <si>
    <t>Meningococcal arthritis, lower leg</t>
  </si>
  <si>
    <t>M01.1</t>
  </si>
  <si>
    <t>Tuberculous arthritis</t>
  </si>
  <si>
    <t>M01.10</t>
  </si>
  <si>
    <t>Tuberculous arthritis, multiple sites</t>
  </si>
  <si>
    <t>M01.11</t>
  </si>
  <si>
    <t>Tuberculous arthritis, shoulder region</t>
  </si>
  <si>
    <t>M01.12</t>
  </si>
  <si>
    <t>Tuberculous arthritis, upper arm</t>
  </si>
  <si>
    <t>M01.13</t>
  </si>
  <si>
    <t>Tuberculous arthritis, forearm</t>
  </si>
  <si>
    <t>M01.14</t>
  </si>
  <si>
    <t>Tuberculous arthritis, hand</t>
  </si>
  <si>
    <t>M01.15</t>
  </si>
  <si>
    <t>Tuberculous arthritis, pelvic and thigh</t>
  </si>
  <si>
    <t>M01.16</t>
  </si>
  <si>
    <t>Tuberculous arthritis, lower leg</t>
  </si>
  <si>
    <t>M01.17</t>
  </si>
  <si>
    <t>Tuberculous arthritis, ankle and foot</t>
  </si>
  <si>
    <t>M01.18</t>
  </si>
  <si>
    <t>Tuberculous arthritis, other sites</t>
  </si>
  <si>
    <t>M01.19</t>
  </si>
  <si>
    <t>Tuberculous arthritis, unspecified site</t>
  </si>
  <si>
    <t>M01.26</t>
  </si>
  <si>
    <t>Arthritis in lyme disease, lower leg</t>
  </si>
  <si>
    <t>M01.27</t>
  </si>
  <si>
    <t>Arthritis in lyme disease, ankle and foot</t>
  </si>
  <si>
    <t>M01.3</t>
  </si>
  <si>
    <t>Arthritis in other bacterial diseases classified elsewhere</t>
  </si>
  <si>
    <t>M01.30</t>
  </si>
  <si>
    <t>Arthritis in other bacterial diseases classified elsewhere, multiple sites</t>
  </si>
  <si>
    <t>M01.31</t>
  </si>
  <si>
    <t>Arthritis in other bacterial diseases classified elsewhere, shouder region</t>
  </si>
  <si>
    <t>M01.34</t>
  </si>
  <si>
    <t>Arthritis in other bacterial diseases classified elsewhere, hand</t>
  </si>
  <si>
    <t>M01.35</t>
  </si>
  <si>
    <t>Arthritis in other bacterial diseases classified elsewhere, pelvic and thigh</t>
  </si>
  <si>
    <t>M01.36</t>
  </si>
  <si>
    <t>Arthritis in other bacterial diseases classified elsewhere, lower leg</t>
  </si>
  <si>
    <t>M01.37</t>
  </si>
  <si>
    <t>Arthritis in other bacterial diseases classified elsewhere, ankle and foot</t>
  </si>
  <si>
    <t>M01.38</t>
  </si>
  <si>
    <t>Arthritis in other bacterial diseases classified elsewhere, other sites</t>
  </si>
  <si>
    <t>M01.39</t>
  </si>
  <si>
    <t>Arthritis in other bacterial diseases classified elsewhere, unspecified site</t>
  </si>
  <si>
    <t>M01.41</t>
  </si>
  <si>
    <t>Rubella arthritis, shoulder region</t>
  </si>
  <si>
    <t>M01.48</t>
  </si>
  <si>
    <t>Rubella arthritis, other sites</t>
  </si>
  <si>
    <t>M01.49</t>
  </si>
  <si>
    <t>Rubella arthritis, unspecified site</t>
  </si>
  <si>
    <t>M01.5</t>
  </si>
  <si>
    <t>Arthritis in other viral diseases classified elsewhere</t>
  </si>
  <si>
    <t>M01.50</t>
  </si>
  <si>
    <t>Arthritis in other viral diseases classified elsewhere, multiple sites</t>
  </si>
  <si>
    <t>M01.51</t>
  </si>
  <si>
    <t>Arthritis in other viral diseases classified elsewhere, shoulder region</t>
  </si>
  <si>
    <t>M01.55</t>
  </si>
  <si>
    <t>Arthritis in other viral diseases classified elsewhere, pelvic and thigh</t>
  </si>
  <si>
    <t>M01.56</t>
  </si>
  <si>
    <t>Arthritis in other viral diseases classified elsewhere, lower leg</t>
  </si>
  <si>
    <t>M01.57</t>
  </si>
  <si>
    <t>Arthritis in other viral diseases classified elsewhere, ankle and foot</t>
  </si>
  <si>
    <t>M01.58</t>
  </si>
  <si>
    <t>Arthritis in other viral diseases classified elsewhere, other sites</t>
  </si>
  <si>
    <t>M01.59</t>
  </si>
  <si>
    <t>Arthritis in other viral diseases classified elsewhere, unspecified site</t>
  </si>
  <si>
    <t>M01.8</t>
  </si>
  <si>
    <t>Arthritis in other infectious and parasitic diseases classified elsewhere</t>
  </si>
  <si>
    <t>M01.85</t>
  </si>
  <si>
    <t>Arthritis in other infectious and parasitic diseases classified elsewhere, pelvic and thigh</t>
  </si>
  <si>
    <t>M01.86</t>
  </si>
  <si>
    <t>Arthritis in other infectious and parasitic diseases classified elsewhere, lower leg</t>
  </si>
  <si>
    <t>M01.87</t>
  </si>
  <si>
    <t>Arthritis in other infectious and parasitic diseases classified elsewhere, ankle and foot</t>
  </si>
  <si>
    <t>M01.88</t>
  </si>
  <si>
    <t>Arthritis in other infectious and parasitic diseases classified elsewhere, other sites</t>
  </si>
  <si>
    <t>M01.89</t>
  </si>
  <si>
    <t>Arthritis in other infectious and parasitic diseases classified elsewhere, unspecified site</t>
  </si>
  <si>
    <t>M02</t>
  </si>
  <si>
    <t>Reactive arthropathies</t>
  </si>
  <si>
    <t>M02.0</t>
  </si>
  <si>
    <t>Arthropathy following intestinal bypass</t>
  </si>
  <si>
    <t>M02.00</t>
  </si>
  <si>
    <t>Arthropathy following intestinal bypass, multiple sites</t>
  </si>
  <si>
    <t>M02.01</t>
  </si>
  <si>
    <t>Arthropathy following intestinal bypass, shoulder region</t>
  </si>
  <si>
    <t>M02.06</t>
  </si>
  <si>
    <t>Arthropathy following intestinal bypass, lower leg</t>
  </si>
  <si>
    <t>M02.09</t>
  </si>
  <si>
    <t>Arthropathy following intestinal bypass, unspecified site</t>
  </si>
  <si>
    <t>M02.18</t>
  </si>
  <si>
    <t>Postdysenteric arthropathy, other sites</t>
  </si>
  <si>
    <t>M02.27</t>
  </si>
  <si>
    <t>Postimmunization arthropathy, ankle and foot</t>
  </si>
  <si>
    <t>M02.28</t>
  </si>
  <si>
    <t>Postimmunization arthropathy, other sites</t>
  </si>
  <si>
    <t>M02.3</t>
  </si>
  <si>
    <t>Reiter's disease</t>
  </si>
  <si>
    <t>M02.36</t>
  </si>
  <si>
    <t>Reiter's disease, lower leg</t>
  </si>
  <si>
    <t>M02.37</t>
  </si>
  <si>
    <t>Reiter's disease, ankle and foot</t>
  </si>
  <si>
    <t>M02.8</t>
  </si>
  <si>
    <t>Other reactive arthropathies</t>
  </si>
  <si>
    <t>M02.81</t>
  </si>
  <si>
    <t>Other reactive arthropathies, shouder region</t>
  </si>
  <si>
    <t>M02.85</t>
  </si>
  <si>
    <t>Other reactive arthropathies, pelvic and thigh</t>
  </si>
  <si>
    <t>M02.86</t>
  </si>
  <si>
    <t>Other reactive arthropathies, lower leg</t>
  </si>
  <si>
    <t>M02.88</t>
  </si>
  <si>
    <t>Other reactive arthropathies, other sites</t>
  </si>
  <si>
    <t>M02.89</t>
  </si>
  <si>
    <t>Other reactive arthropathies, unspecified site</t>
  </si>
  <si>
    <t>M02.9</t>
  </si>
  <si>
    <t>Reactive arthropathy, unspecified</t>
  </si>
  <si>
    <t>M02.90</t>
  </si>
  <si>
    <t>Reactive arthropathy, unspecified, multiple sites</t>
  </si>
  <si>
    <t>M02.92</t>
  </si>
  <si>
    <t>Reactive arthropathy, unspecified, upper arm</t>
  </si>
  <si>
    <t>M02.96</t>
  </si>
  <si>
    <t>Reactive arthropathy, unspecified, lower leg</t>
  </si>
  <si>
    <t>M02.97</t>
  </si>
  <si>
    <t>Reactive arthropathy, unspecified, ankle and foot</t>
  </si>
  <si>
    <t>M02.98</t>
  </si>
  <si>
    <t>Reactive arthropathy, unspecified, other sites</t>
  </si>
  <si>
    <t>M02.99</t>
  </si>
  <si>
    <t>Reactive arthropathy, unspecified, unspecified site</t>
  </si>
  <si>
    <t>M03.16</t>
  </si>
  <si>
    <t>Postinfective arthropathy in syphilis, lower leg</t>
  </si>
  <si>
    <t>M03.28</t>
  </si>
  <si>
    <t>Other postinfectious arthropathies in diseases classified elsewhere, other sites</t>
  </si>
  <si>
    <t>M03.6</t>
  </si>
  <si>
    <t>Reactive arthropathy in other diseases classified elsewhere</t>
  </si>
  <si>
    <t>M03.66</t>
  </si>
  <si>
    <t>Reactive arthropathy in other diseases classified elsewhere, lower leg</t>
  </si>
  <si>
    <t>M03.69</t>
  </si>
  <si>
    <t>Reactive arthropathy in other diseases classified elsewhere, unspecified site</t>
  </si>
  <si>
    <t>M05.0</t>
  </si>
  <si>
    <t>Seropositive Felty's syndrome</t>
  </si>
  <si>
    <t>M05.00</t>
  </si>
  <si>
    <t>Seropositive Felty's syndrome, multiple sites</t>
  </si>
  <si>
    <t>M05.06</t>
  </si>
  <si>
    <t>Seropositive Felty's syndrome, lower leg</t>
  </si>
  <si>
    <t>M05.07</t>
  </si>
  <si>
    <t>Seropositive Felty's syndrome, ankle and foot</t>
  </si>
  <si>
    <t>M05.09</t>
  </si>
  <si>
    <t>Seropositive Felty's syndrome, unspecified site</t>
  </si>
  <si>
    <t>M05.1</t>
  </si>
  <si>
    <t>Seropositive rheumatoid lung disease</t>
  </si>
  <si>
    <t>M05.17</t>
  </si>
  <si>
    <t>Seropositive rheumatoid lung disease, ankle and foot</t>
  </si>
  <si>
    <t>M05.2</t>
  </si>
  <si>
    <t>Seropositive rheumatoid vasculitis</t>
  </si>
  <si>
    <t>M05.22</t>
  </si>
  <si>
    <t>Seropositive rheumatoid vasculitis, upper arm</t>
  </si>
  <si>
    <t>M05.26</t>
  </si>
  <si>
    <t>Seropositive rheumatoid vasculitis, lower leg</t>
  </si>
  <si>
    <t>M05.29</t>
  </si>
  <si>
    <t>Seropositive rheumatoid vasculitis, unspecified site</t>
  </si>
  <si>
    <t>M05.3</t>
  </si>
  <si>
    <t>Seropositive rheumatoid arthritis with involvement of oth organs and sys</t>
  </si>
  <si>
    <t>M05.30</t>
  </si>
  <si>
    <t>Seropositive rheumatoid arthritis with involvement of other organs and system, multiple site</t>
  </si>
  <si>
    <t>M05.36</t>
  </si>
  <si>
    <t>Seropositive rheumatoid arthritis with involvement of other organs and system, lower leg</t>
  </si>
  <si>
    <t>M05.37</t>
  </si>
  <si>
    <t>Seropositive rheumatoid arthritis with involvement of other organs and system, ankle and foot</t>
  </si>
  <si>
    <t>M05.38</t>
  </si>
  <si>
    <t>Seropositive rheumatoid arthritis with involvement of other organs and system, other sites</t>
  </si>
  <si>
    <t>M05.39</t>
  </si>
  <si>
    <t>Seropositive rheumatoid arthritis with involvement of other organs and system, unspecified site</t>
  </si>
  <si>
    <t>M05.8</t>
  </si>
  <si>
    <t>Other seropositive rheumatoid arthritis</t>
  </si>
  <si>
    <t>M05.80</t>
  </si>
  <si>
    <t>Other seropositive rheumatoid arthritis, multiple sites</t>
  </si>
  <si>
    <t>M05.84</t>
  </si>
  <si>
    <t>Other seropositive rheumatoid arthritis, hand</t>
  </si>
  <si>
    <t>M05.86</t>
  </si>
  <si>
    <t>Other seropositive rheumatoid arthritis, lower leg</t>
  </si>
  <si>
    <t>M05.87</t>
  </si>
  <si>
    <t>Other seropositive rheumatoid arthritis, ankle and foot</t>
  </si>
  <si>
    <t>M05.88</t>
  </si>
  <si>
    <t>NULL</t>
  </si>
  <si>
    <t>Other seropositive rheumatoid arthritis, other sites</t>
  </si>
  <si>
    <t>M05.89</t>
  </si>
  <si>
    <t>Other seropositive rheumatoid arthritis, unspecified site</t>
  </si>
  <si>
    <t>M05.9</t>
  </si>
  <si>
    <t>Seropositive rheumatoid arthritis, unspecified</t>
  </si>
  <si>
    <t>M05.90</t>
  </si>
  <si>
    <t>Seropositive rheumatoid arthritis, unspecified, multiple sites</t>
  </si>
  <si>
    <t>M05.92</t>
  </si>
  <si>
    <t>Seropositive rheumatoid arthritis, unspecified, upper arm</t>
  </si>
  <si>
    <t>M05.94</t>
  </si>
  <si>
    <t>Seropositive rheumatoid arthritis, unspecified, hand</t>
  </si>
  <si>
    <t>M05.95</t>
  </si>
  <si>
    <t>Seropositive rheumatoid arthritis, unspecified, pelvic and thigh</t>
  </si>
  <si>
    <t>M05.96</t>
  </si>
  <si>
    <t>Seropositive rheumatoid arthritis, unspecified, lower leg</t>
  </si>
  <si>
    <t>M05.97</t>
  </si>
  <si>
    <t>Seropositive rheumatoid arthritis, unspecified, ankle and foot</t>
  </si>
  <si>
    <t>M05.98</t>
  </si>
  <si>
    <t>Seropositive rheumatoid arthritis, unspecified, other sites</t>
  </si>
  <si>
    <t>M05.99</t>
  </si>
  <si>
    <t>Seropositive rheumatoid arthritis, unspecified, unspecified site</t>
  </si>
  <si>
    <t>M06.0</t>
  </si>
  <si>
    <t>Seronegative rheumatoid arthritis</t>
  </si>
  <si>
    <t>M06.00</t>
  </si>
  <si>
    <t>Seronegative rheumatoid arthritis, multiple sites</t>
  </si>
  <si>
    <t>M06.01</t>
  </si>
  <si>
    <t>Seronegative rheumatoid arthritis, shoulder region</t>
  </si>
  <si>
    <t>M06.02</t>
  </si>
  <si>
    <t>Seronegative rheumatoid arthritis, upper arm</t>
  </si>
  <si>
    <t>M06.03</t>
  </si>
  <si>
    <t>Seronegative rheumatoid arthritis, forearm</t>
  </si>
  <si>
    <t>M06.04</t>
  </si>
  <si>
    <t>Seronegative rheumatoid arthritis, hand</t>
  </si>
  <si>
    <t>M06.05</t>
  </si>
  <si>
    <t>Seronegative rheumatoid arthritis, pelvic and thigh</t>
  </si>
  <si>
    <t>M06.06</t>
  </si>
  <si>
    <t>Seronegative rheumatoid arthritis, lower leg</t>
  </si>
  <si>
    <t>M06.07</t>
  </si>
  <si>
    <t>Seronegative rheumatoid arthritis, ankle and foot</t>
  </si>
  <si>
    <t>M06.08</t>
  </si>
  <si>
    <t>Seronegative rheumatoid arthritis, other sites</t>
  </si>
  <si>
    <t>M06.09</t>
  </si>
  <si>
    <t>Seronegative rheumatoid arthritis, unspecified site</t>
  </si>
  <si>
    <t>M06.1</t>
  </si>
  <si>
    <t>Adult-onset still's disease</t>
  </si>
  <si>
    <t>M06.10</t>
  </si>
  <si>
    <t>Adult-onset still's disease, multiple sites</t>
  </si>
  <si>
    <t>M06.18</t>
  </si>
  <si>
    <t>Adult-onset still's disease, other sites</t>
  </si>
  <si>
    <t>M06.19</t>
  </si>
  <si>
    <t>Adult-onset still's disease, unspecified site</t>
  </si>
  <si>
    <t>M06.2</t>
  </si>
  <si>
    <t>Rheumatoid bursitis</t>
  </si>
  <si>
    <t>M06.20</t>
  </si>
  <si>
    <t>Rheumatoid bursitis, multiple sites</t>
  </si>
  <si>
    <t>M06.21</t>
  </si>
  <si>
    <t>Rheumatoid bursitis, shoulder region</t>
  </si>
  <si>
    <t>M06.22</t>
  </si>
  <si>
    <t>Rheumatoid bursitis, upper arm</t>
  </si>
  <si>
    <t>M06.23</t>
  </si>
  <si>
    <t>Rheumatoid bursitis, forearm</t>
  </si>
  <si>
    <t>M06.26</t>
  </si>
  <si>
    <t>Rheumatoid bursitis, lower leg</t>
  </si>
  <si>
    <t>M06.27</t>
  </si>
  <si>
    <t>Rheumatoid bursitis, ankle and foot</t>
  </si>
  <si>
    <t>M06.28</t>
  </si>
  <si>
    <t>Rheumatoid bursitis, other sites</t>
  </si>
  <si>
    <t>M06.29</t>
  </si>
  <si>
    <t>Rheumatoid bursitis, unspecified site</t>
  </si>
  <si>
    <t>M06.3</t>
  </si>
  <si>
    <t>Rheumatoid nodule</t>
  </si>
  <si>
    <t>M06.34</t>
  </si>
  <si>
    <t>Rheumatoid nodule, hand</t>
  </si>
  <si>
    <t>M06.36</t>
  </si>
  <si>
    <t>Rheumatoid nodule, lower leg</t>
  </si>
  <si>
    <t>M06.37</t>
  </si>
  <si>
    <t>Rheumatoid nodule, ankle and foot</t>
  </si>
  <si>
    <t>M06.38</t>
  </si>
  <si>
    <t>Rheumatoid nodule, other sites</t>
  </si>
  <si>
    <t>M06.4</t>
  </si>
  <si>
    <t>Inflammatory polyarthropathy</t>
  </si>
  <si>
    <t>M06.40</t>
  </si>
  <si>
    <t>Inflammatory polyarthropathy, multiple sites</t>
  </si>
  <si>
    <t>M06.41</t>
  </si>
  <si>
    <t>Inflammatory polyarthropathy, shoulder region</t>
  </si>
  <si>
    <t>M06.44</t>
  </si>
  <si>
    <t>Inflammatory polyarthropathy, hand</t>
  </si>
  <si>
    <t>M06.45</t>
  </si>
  <si>
    <t>Inflammatory polyarthropathy, pelvic and thigh</t>
  </si>
  <si>
    <t>M06.46</t>
  </si>
  <si>
    <t>Inflammatory polyarthropathy, lower leg</t>
  </si>
  <si>
    <t>M06.47</t>
  </si>
  <si>
    <t>Inflammatory polyarthropathy, ankle and foot</t>
  </si>
  <si>
    <t>M06.48</t>
  </si>
  <si>
    <t>Inflammatory polyarthropathy, other sites</t>
  </si>
  <si>
    <t>M06.49</t>
  </si>
  <si>
    <t>Inflammatory polyarthropathy, unspecified site</t>
  </si>
  <si>
    <t>M06.8</t>
  </si>
  <si>
    <t>Other specified rheumatoid arthritis</t>
  </si>
  <si>
    <t>M06.80</t>
  </si>
  <si>
    <t>Other specified rheumatoid arthritis, multiple sites</t>
  </si>
  <si>
    <t>M06.81</t>
  </si>
  <si>
    <t>Other specified rheumatoid arthritis, shoulder region</t>
  </si>
  <si>
    <t>M06.82</t>
  </si>
  <si>
    <t>Other specified rheumatoid arthritis, upper arm</t>
  </si>
  <si>
    <t>M06.83</t>
  </si>
  <si>
    <t>Other specified rheumatoid arthritis, forearm</t>
  </si>
  <si>
    <t>M06.84</t>
  </si>
  <si>
    <t>Other specified rheumatoid arthritis, hand</t>
  </si>
  <si>
    <t>M06.85</t>
  </si>
  <si>
    <t>Other specified rheumatoid arthritis, pelvic and thigh</t>
  </si>
  <si>
    <t>M06.86</t>
  </si>
  <si>
    <t>Other specified rheumatoid arthritis, lower leg</t>
  </si>
  <si>
    <t>M06.87</t>
  </si>
  <si>
    <t>Other specified rheumatoid arthritis, ankle and foot</t>
  </si>
  <si>
    <t>M06.88</t>
  </si>
  <si>
    <t>Other specified rheumatoid arthritis, other sites</t>
  </si>
  <si>
    <t>M06.89</t>
  </si>
  <si>
    <t>Other specified rheumatoid arthritis, unspecified site</t>
  </si>
  <si>
    <t>M06.9</t>
  </si>
  <si>
    <t>Rheumatoid arthritis, unspecified</t>
  </si>
  <si>
    <t>M06.90</t>
  </si>
  <si>
    <t>Rheumatoid arthritis, unspecified, multiple sites</t>
  </si>
  <si>
    <t>M06.91</t>
  </si>
  <si>
    <t>Rheumatoid arthritis, unspecified, shoulder region</t>
  </si>
  <si>
    <t>M06.92</t>
  </si>
  <si>
    <t>Rheumatoid arthritis, unspecified, upper arm</t>
  </si>
  <si>
    <t>M06.93</t>
  </si>
  <si>
    <t>Rheumatoid arthritis, unspecified, forearm</t>
  </si>
  <si>
    <t>M06.94</t>
  </si>
  <si>
    <t>Rheumatoid arthritis, unspecified, hand</t>
  </si>
  <si>
    <t>M06.95</t>
  </si>
  <si>
    <t>Rheumatoid arthritis, unspecified, pelvic and thigh</t>
  </si>
  <si>
    <t>M06.96</t>
  </si>
  <si>
    <t>Rheumatoid arthritis, unspecified, lower leg</t>
  </si>
  <si>
    <t>M06.97</t>
  </si>
  <si>
    <t>Rheumatoid arthritis, unspecified, ankle and foot</t>
  </si>
  <si>
    <t>M06.98</t>
  </si>
  <si>
    <t>Rheumatoid arthritis, unspecified, other sites</t>
  </si>
  <si>
    <t>M06.99</t>
  </si>
  <si>
    <t>Rheumatoid arthritis, unspecified, unspecified site</t>
  </si>
  <si>
    <t>M07.0</t>
  </si>
  <si>
    <t>Distal interphalangeal proriatic arthropathy</t>
  </si>
  <si>
    <t>M07.04</t>
  </si>
  <si>
    <t>Distal interphalangeal psoriatic arthropathy, hand</t>
  </si>
  <si>
    <t>M07.1</t>
  </si>
  <si>
    <t>Arthritis mutilans</t>
  </si>
  <si>
    <t>M07.10</t>
  </si>
  <si>
    <t>Arthritis mutilans, multiple sites</t>
  </si>
  <si>
    <t>M07.16</t>
  </si>
  <si>
    <t>Arthritis mutilans, lower leg</t>
  </si>
  <si>
    <t>M07.19</t>
  </si>
  <si>
    <t>Arthritis mutilans, unspecified site</t>
  </si>
  <si>
    <t>M07.3</t>
  </si>
  <si>
    <t>Other psoriatic arthropathies</t>
  </si>
  <si>
    <t>M07.30</t>
  </si>
  <si>
    <t>Other psoriatic arthropathies, multiple sites</t>
  </si>
  <si>
    <t>M07.31</t>
  </si>
  <si>
    <t>Other psoriatic arthropathies, sholder region</t>
  </si>
  <si>
    <t>M07.34</t>
  </si>
  <si>
    <t>Other psoriatic arthropathies, hand</t>
  </si>
  <si>
    <t>20.34</t>
  </si>
  <si>
    <t>Electrical compound action potential (IM)</t>
  </si>
  <si>
    <t>M07.35</t>
  </si>
  <si>
    <t>Other psoriatic arthropathies, pelvic and thigh</t>
  </si>
  <si>
    <t>20.35</t>
  </si>
  <si>
    <t>Electrical stapedial reflex threshold (IM)</t>
  </si>
  <si>
    <t>M07.36</t>
  </si>
  <si>
    <t>Other psoriatic arthropathies, lower leg</t>
  </si>
  <si>
    <t>M07.37</t>
  </si>
  <si>
    <t>Other psoriatic arthropathies, ankle and foot</t>
  </si>
  <si>
    <t>M07.38</t>
  </si>
  <si>
    <t>Other psoriatic arthropathies, other sites</t>
  </si>
  <si>
    <t>M07.39</t>
  </si>
  <si>
    <t>Other psoriatic arthropathies, unspecified site</t>
  </si>
  <si>
    <t>21.291</t>
  </si>
  <si>
    <t>Smell test (IM)</t>
  </si>
  <si>
    <t>M07.48</t>
  </si>
  <si>
    <t>Arthropathy in crohn's disease [regional enteritis], other sites</t>
  </si>
  <si>
    <t>M07.49</t>
  </si>
  <si>
    <t>Arthropathy in crohn's disease [regional enteritis], unspecified site</t>
  </si>
  <si>
    <t>M07.5</t>
  </si>
  <si>
    <t>Arthropathy in ulcerative colitis</t>
  </si>
  <si>
    <t>M07.50</t>
  </si>
  <si>
    <t>Arthropathy in ulcerative colitis, multiple sites</t>
  </si>
  <si>
    <t>22.3</t>
  </si>
  <si>
    <t>External maxillary antrotomy</t>
  </si>
  <si>
    <t>M07.56</t>
  </si>
  <si>
    <t>Arthropathy in ulcerative colitis, lower leg</t>
  </si>
  <si>
    <t>M07.57</t>
  </si>
  <si>
    <t>Arthropathy in ulcerative colitis, ankle and foot</t>
  </si>
  <si>
    <t>M07.59</t>
  </si>
  <si>
    <t>Arthropathy in ulcerative colitis, unspecified site</t>
  </si>
  <si>
    <t>M07.6</t>
  </si>
  <si>
    <t>Other enteropathic arthropathies</t>
  </si>
  <si>
    <t>M07.60</t>
  </si>
  <si>
    <t>Other enteropathic arthropathies, multiple sites</t>
  </si>
  <si>
    <t>M07.66</t>
  </si>
  <si>
    <t>Other enteropathic arthropathies, lower leg</t>
  </si>
  <si>
    <t>29.911</t>
  </si>
  <si>
    <t>Repair of choanal atresia transpalatal (IM)</t>
  </si>
  <si>
    <t>M07.68</t>
  </si>
  <si>
    <t>Other enteropathic arthropathies, other sites</t>
  </si>
  <si>
    <t>M07.69</t>
  </si>
  <si>
    <t>Other enteropathic arthropathies, unspecified site</t>
  </si>
  <si>
    <t>M08</t>
  </si>
  <si>
    <t>Juvenile arthritis</t>
  </si>
  <si>
    <t>M08.0</t>
  </si>
  <si>
    <t>Juvenile rheumatoid arthritis</t>
  </si>
  <si>
    <t>M08.00</t>
  </si>
  <si>
    <t>Juvenile rheumatoid arthritis, multiple sites</t>
  </si>
  <si>
    <t>M08.02</t>
  </si>
  <si>
    <t>Juvenile rheumatoid arthritis, upper arm</t>
  </si>
  <si>
    <t>M08.03</t>
  </si>
  <si>
    <t>Juvenile rheumatoid arthritis, forearm</t>
  </si>
  <si>
    <t>M08.04</t>
  </si>
  <si>
    <t>Juvenile rheumatoid arthritis, hand</t>
  </si>
  <si>
    <t>M08.05</t>
  </si>
  <si>
    <t>Juvenile rheumatoid arthritis, pelvic and thigh</t>
  </si>
  <si>
    <t>M08.06</t>
  </si>
  <si>
    <t>Juvenile rheumatoid arthritis, lower leg</t>
  </si>
  <si>
    <t>M08.07</t>
  </si>
  <si>
    <t>Juvenile rheumatoid arthritis, ankle and foot</t>
  </si>
  <si>
    <t>M08.08</t>
  </si>
  <si>
    <t>Juvenile rheumatoid arthritis, other sites</t>
  </si>
  <si>
    <t>M08.09</t>
  </si>
  <si>
    <t>Juvenile rheumatoid arthritis, unspecified site</t>
  </si>
  <si>
    <t>M08.1</t>
  </si>
  <si>
    <t>Juvenile ankylosing spondylitis</t>
  </si>
  <si>
    <t>M08.10</t>
  </si>
  <si>
    <t>Juvenile ankylosing spondylitis, multiple sites</t>
  </si>
  <si>
    <t>M08.11</t>
  </si>
  <si>
    <t>Juvenile ankylosing spondylitis, shouder region</t>
  </si>
  <si>
    <t>95.413</t>
  </si>
  <si>
    <t>M08.15</t>
  </si>
  <si>
    <t>Stapedial reflex response (IM)</t>
  </si>
  <si>
    <t>Juvenile ankylosing spondylitis, pelvic and thigh</t>
  </si>
  <si>
    <t>M08.16</t>
  </si>
  <si>
    <t>Juvenile ankylosing spondylitis, lower leg</t>
  </si>
  <si>
    <t>M08.17</t>
  </si>
  <si>
    <t>Juvenile ankylosing spondylitis, ankle and foot</t>
  </si>
  <si>
    <t>95.415</t>
  </si>
  <si>
    <t>Free field test (visual reinforcement audiometry, behavioral observational audiometry, play audiometry) (IM)</t>
  </si>
  <si>
    <t>M08.18</t>
  </si>
  <si>
    <t>Juvenile ankylosing spondylitis, other sites</t>
  </si>
  <si>
    <t>M08.19</t>
  </si>
  <si>
    <t>Juvenile ankylosing spondylitis, unspecified site</t>
  </si>
  <si>
    <t>M08.2</t>
  </si>
  <si>
    <t>Juvenile arthritis with systemic onset</t>
  </si>
  <si>
    <t>M08.20</t>
  </si>
  <si>
    <t>Juvenile arthritis with systemic onset, multiple sites</t>
  </si>
  <si>
    <t>95.464</t>
  </si>
  <si>
    <t>Late latency auditory evoked potential (P300, N100) (IM)</t>
  </si>
  <si>
    <t>M08.25</t>
  </si>
  <si>
    <t>Juvenile arthritis with systemic onset, pelvic and thigh</t>
  </si>
  <si>
    <t>95.465</t>
  </si>
  <si>
    <t>Vestibular evoked myogenic potential (IM)</t>
  </si>
  <si>
    <t>M08.26</t>
  </si>
  <si>
    <t>Juvenile arthritis with systemic onset, lower leg</t>
  </si>
  <si>
    <t>M08.27</t>
  </si>
  <si>
    <t>Juvenile arthritis with systemic onset, ankle and foot</t>
  </si>
  <si>
    <t>M08.28</t>
  </si>
  <si>
    <t>Juvenile arthritis with systemic onset, other sites</t>
  </si>
  <si>
    <t>M08.29</t>
  </si>
  <si>
    <t>Juvenile arthritis with systemic onset, unspecified site</t>
  </si>
  <si>
    <t>M08.3</t>
  </si>
  <si>
    <t>Juvenile polyarthritis (seronegative)</t>
  </si>
  <si>
    <t>M08.30</t>
  </si>
  <si>
    <t>Juvenile polyarthritis (seronegative), multiple sites</t>
  </si>
  <si>
    <t>M08.36</t>
  </si>
  <si>
    <t>Juvenile polyarthritis (seronegative), lower leg</t>
  </si>
  <si>
    <t>M08.37</t>
  </si>
  <si>
    <t>Juvenile polyarthritis (seronegative), ankle and foot</t>
  </si>
  <si>
    <t>M08.38</t>
  </si>
  <si>
    <t>Juvenile polyarthritis (seronegative), other sites</t>
  </si>
  <si>
    <t>M08.39</t>
  </si>
  <si>
    <t>Juvenile polyarthritis (seronegative), unspecified site</t>
  </si>
  <si>
    <t>78.2</t>
  </si>
  <si>
    <t>Limb shortening procedures</t>
  </si>
  <si>
    <t>M08.4</t>
  </si>
  <si>
    <t>Pauciarticular juvenile arthritis</t>
  </si>
  <si>
    <t>M08.40</t>
  </si>
  <si>
    <t>Pauciarticular juvenile arthritis, multiple sites</t>
  </si>
  <si>
    <t>71.6</t>
  </si>
  <si>
    <t>M08.41</t>
  </si>
  <si>
    <t>Other vulvectomy</t>
  </si>
  <si>
    <t>Pauciarticular juvenile arthritis, shoulder region</t>
  </si>
  <si>
    <t>M08.44</t>
  </si>
  <si>
    <t>Pauciarticular juvenile arthritis, hand</t>
  </si>
  <si>
    <t>M08.46</t>
  </si>
  <si>
    <t>Pauciarticular juvenile arthritis, lower leg</t>
  </si>
  <si>
    <t>M08.47</t>
  </si>
  <si>
    <t>Pauciarticular juvenile arthritis, ankle and foot</t>
  </si>
  <si>
    <t>M08.48</t>
  </si>
  <si>
    <t>Pauciarticular juvenile arthritis, other sites</t>
  </si>
  <si>
    <t>M08.49</t>
  </si>
  <si>
    <t>Pauciarticular juvenile arthritis, unspecified site</t>
  </si>
  <si>
    <t>M08.8</t>
  </si>
  <si>
    <t>Other juvenile arthritis</t>
  </si>
  <si>
    <t>M08.80</t>
  </si>
  <si>
    <t>Other juvenile arthritis, multiple sites</t>
  </si>
  <si>
    <t>M08.81</t>
  </si>
  <si>
    <t>Other juvenile arthritis, shoulder region</t>
  </si>
  <si>
    <t>M08.86</t>
  </si>
  <si>
    <t>Other juvenile arthritis, lower leg</t>
  </si>
  <si>
    <t>M08.87</t>
  </si>
  <si>
    <t>Other juvenile arthritis, ankle and foot</t>
  </si>
  <si>
    <t>M08.88</t>
  </si>
  <si>
    <t>Other juvenile arthritis, other sites</t>
  </si>
  <si>
    <t>M08.89</t>
  </si>
  <si>
    <t>Other juvenile arthritis, unspecified site</t>
  </si>
  <si>
    <t>M08.9</t>
  </si>
  <si>
    <t>Juvenile arthritis, unspecified</t>
  </si>
  <si>
    <t>M08.90</t>
  </si>
  <si>
    <t>Juvenile arthritis, unspecified, multiple sites</t>
  </si>
  <si>
    <t>M08.91</t>
  </si>
  <si>
    <t>Juvenile arthritis, unspecified, shoulder region</t>
  </si>
  <si>
    <t>M08.92</t>
  </si>
  <si>
    <t>Juvenile arthritis, unspecified, upper arm</t>
  </si>
  <si>
    <t>M08.94</t>
  </si>
  <si>
    <t>Juvenile arthritis, unspecified, hand</t>
  </si>
  <si>
    <t>M08.95</t>
  </si>
  <si>
    <t>Juvenile arthritis, unspecified, pelvic and thigh</t>
  </si>
  <si>
    <t>M08.96</t>
  </si>
  <si>
    <t>Juvenile arthritis, unspecified, lower leg</t>
  </si>
  <si>
    <t>M08.97</t>
  </si>
  <si>
    <t>Juvenile arthritis, unspecified, ankle and foot</t>
  </si>
  <si>
    <t>M08.98</t>
  </si>
  <si>
    <t>Juvenile arthritis, unspecified, other sites</t>
  </si>
  <si>
    <t>M08.99</t>
  </si>
  <si>
    <t>Juvenile arthritis, unspecified, unspecified site</t>
  </si>
  <si>
    <t>M09.00</t>
  </si>
  <si>
    <t>Juvenile arthritis in psoriasis, multiple sites</t>
  </si>
  <si>
    <t>M09.07</t>
  </si>
  <si>
    <t>Juvenile arthritis in psoriasis, ankle and foot</t>
  </si>
  <si>
    <t>M09.08</t>
  </si>
  <si>
    <t>Juvenile arthritis in psoriasis, other sites</t>
  </si>
  <si>
    <t>M09.09</t>
  </si>
  <si>
    <t>Juvenile arthritis in psoriasis, unspecified site</t>
  </si>
  <si>
    <t>M09.2</t>
  </si>
  <si>
    <t>Juvenile arthritis in ulcerative colitis</t>
  </si>
  <si>
    <t>M09.27</t>
  </si>
  <si>
    <t>Juvenile arthritis in ulcerative colitis, ankle and foot</t>
  </si>
  <si>
    <t>M10</t>
  </si>
  <si>
    <t>Gout</t>
  </si>
  <si>
    <t>M10.0</t>
  </si>
  <si>
    <t>Idiopathic gout</t>
  </si>
  <si>
    <t>M10.00</t>
  </si>
  <si>
    <t>Idiopathic gout, multiple sites</t>
  </si>
  <si>
    <t>M10.01</t>
  </si>
  <si>
    <t>23.1</t>
  </si>
  <si>
    <t>Idiopathic gout, shoulder region</t>
  </si>
  <si>
    <t>Surgical removal of tooth</t>
  </si>
  <si>
    <t>M10.02</t>
  </si>
  <si>
    <t>Idiopathic gout, upper arm</t>
  </si>
  <si>
    <t>M10.03</t>
  </si>
  <si>
    <t>Idiopathic gout, forearm</t>
  </si>
  <si>
    <t>M10.04</t>
  </si>
  <si>
    <t>Idiopathic gout, hand</t>
  </si>
  <si>
    <t>M10.05</t>
  </si>
  <si>
    <t>Idiopathic gout, pelvic and thigh</t>
  </si>
  <si>
    <t>M10.06</t>
  </si>
  <si>
    <t>Idiopathic gout, lower leg</t>
  </si>
  <si>
    <t>M10.07</t>
  </si>
  <si>
    <t>Idiopathic gout, ankle and foot</t>
  </si>
  <si>
    <t>M10.08</t>
  </si>
  <si>
    <t>Idiopathic gout, other sites</t>
  </si>
  <si>
    <t>M10.09</t>
  </si>
  <si>
    <t>Idiopathic gout, unspecified site</t>
  </si>
  <si>
    <t>M10.1</t>
  </si>
  <si>
    <t>Lead-induced gout</t>
  </si>
  <si>
    <t>M10.10</t>
  </si>
  <si>
    <t>Lead-induced gout, multiple sites</t>
  </si>
  <si>
    <t>M10.12</t>
  </si>
  <si>
    <t>Lead-induced gout, upper arm</t>
  </si>
  <si>
    <t>M10.13</t>
  </si>
  <si>
    <t>Lead-induced gout, forearm</t>
  </si>
  <si>
    <t>65.97</t>
  </si>
  <si>
    <t>M10.14</t>
  </si>
  <si>
    <t>Laparoscopy, transposition of ovarium (IM)</t>
  </si>
  <si>
    <t>Lead-induced gout, hand</t>
  </si>
  <si>
    <t>M10.16</t>
  </si>
  <si>
    <t>Lead-induced gout, lower leg</t>
  </si>
  <si>
    <t>M10.17</t>
  </si>
  <si>
    <t>Lead-induced gout, ankle and foot</t>
  </si>
  <si>
    <t>M10.18</t>
  </si>
  <si>
    <t>Lead-induced gout, other sites</t>
  </si>
  <si>
    <t>M10.2</t>
  </si>
  <si>
    <t>Drug-induced gout</t>
  </si>
  <si>
    <t>M10.20</t>
  </si>
  <si>
    <t>Drug-induced gout, multiple sites</t>
  </si>
  <si>
    <t>M10.25</t>
  </si>
  <si>
    <t>Drug-induced gout, pelvic and thigh</t>
  </si>
  <si>
    <t>85.707</t>
  </si>
  <si>
    <t>M10.26</t>
  </si>
  <si>
    <t>Groin flap, free (IM)</t>
  </si>
  <si>
    <t>Drug-induced gout, lower leg</t>
  </si>
  <si>
    <t>85.708</t>
  </si>
  <si>
    <t>M10.27</t>
  </si>
  <si>
    <t>Jejunal flap, free (IM)</t>
  </si>
  <si>
    <t>Drug-induced gout, ankle and foot</t>
  </si>
  <si>
    <t>M10.28</t>
  </si>
  <si>
    <t>Drug-induced gout, other sites</t>
  </si>
  <si>
    <t>M10.29</t>
  </si>
  <si>
    <t>Drug-induced gout, unspecified site</t>
  </si>
  <si>
    <t>M10.3</t>
  </si>
  <si>
    <t>Gout due to impairment of renal function</t>
  </si>
  <si>
    <t>M10.30</t>
  </si>
  <si>
    <t>Gout due to impairment of renal function, multiple sites</t>
  </si>
  <si>
    <t>M10.31</t>
  </si>
  <si>
    <t>Gout due to impairment of renal function, shoulder region</t>
  </si>
  <si>
    <t>M10.32</t>
  </si>
  <si>
    <t>Gout due to impairment of renal function, upper arm</t>
  </si>
  <si>
    <t>85.702</t>
  </si>
  <si>
    <t>Lateral arm free (IM)</t>
  </si>
  <si>
    <t>M10.33</t>
  </si>
  <si>
    <t>Gout due to impairment of renal function, forearm</t>
  </si>
  <si>
    <t>M10.34</t>
  </si>
  <si>
    <t>Gout due to impairment of renal function, hand</t>
  </si>
  <si>
    <t>M10.35</t>
  </si>
  <si>
    <t>Gout due to impairment of renal function, pelvic and thigh</t>
  </si>
  <si>
    <t>M10.36</t>
  </si>
  <si>
    <t>Gout due to impairment of renal function, lower leg</t>
  </si>
  <si>
    <t>M10.37</t>
  </si>
  <si>
    <t>Gout due to impairment of renal function, ankle and foot</t>
  </si>
  <si>
    <t>M10.38</t>
  </si>
  <si>
    <t>Gout due to impairment of renal function, other sites</t>
  </si>
  <si>
    <t>M10.39</t>
  </si>
  <si>
    <t>Gout due to impairment of renal function, unspecified site</t>
  </si>
  <si>
    <t>M10.4</t>
  </si>
  <si>
    <t>Other secondary gout</t>
  </si>
  <si>
    <t>M10.40</t>
  </si>
  <si>
    <t>Other secondary gout, multiple sites</t>
  </si>
  <si>
    <t>M10.41</t>
  </si>
  <si>
    <t>Other secondary gout, shoulder region</t>
  </si>
  <si>
    <t>M10.42</t>
  </si>
  <si>
    <t>Other secondary gout, upper arm</t>
  </si>
  <si>
    <t>M10.43</t>
  </si>
  <si>
    <t>Other secondary gout, forearm</t>
  </si>
  <si>
    <t>M10.44</t>
  </si>
  <si>
    <t>Other secondary gout, hand</t>
  </si>
  <si>
    <t>M10.45</t>
  </si>
  <si>
    <t>Other secondary gout, pelvic and thigh</t>
  </si>
  <si>
    <t>M10.46</t>
  </si>
  <si>
    <t>Other secondary gout, lower leg</t>
  </si>
  <si>
    <t>M10.47</t>
  </si>
  <si>
    <t>Other secondary gout, ankle and foot</t>
  </si>
  <si>
    <t>M10.48</t>
  </si>
  <si>
    <t>Other secondary gout, other sites</t>
  </si>
  <si>
    <t>M10.49</t>
  </si>
  <si>
    <t>Other secondary gout, unspecified site</t>
  </si>
  <si>
    <t>M10.9</t>
  </si>
  <si>
    <t>Gout, unspecified</t>
  </si>
  <si>
    <t>M10.90</t>
  </si>
  <si>
    <t>Gout, unspecified, multiple sites</t>
  </si>
  <si>
    <t>M10.91</t>
  </si>
  <si>
    <t>Gout, unspecified, shoulder region</t>
  </si>
  <si>
    <t>M10.92</t>
  </si>
  <si>
    <t>Gout, unspecified, upper arm</t>
  </si>
  <si>
    <t>M10.93</t>
  </si>
  <si>
    <t>Gout, unspecified, forearm</t>
  </si>
  <si>
    <t>M10.94</t>
  </si>
  <si>
    <t>Gout, unspecified, hand</t>
  </si>
  <si>
    <t>M10.95</t>
  </si>
  <si>
    <t>Gout, unspecified, pelvic and thigh</t>
  </si>
  <si>
    <t>56.620</t>
  </si>
  <si>
    <t>Laparoscopic ureterostomy revision (IM)</t>
  </si>
  <si>
    <t>M10.96</t>
  </si>
  <si>
    <t>Gout, unspecified, lower leg</t>
  </si>
  <si>
    <t>M10.97</t>
  </si>
  <si>
    <t>Gout, unspecified, ankle and foot</t>
  </si>
  <si>
    <t>M10.98</t>
  </si>
  <si>
    <t>Gout, unspecified, other sites</t>
  </si>
  <si>
    <t>M10.99</t>
  </si>
  <si>
    <t>Gout, unspecified, unspecified site</t>
  </si>
  <si>
    <t>M11.0</t>
  </si>
  <si>
    <t>Hydroxyapatite deposition disease</t>
  </si>
  <si>
    <t>M11.06</t>
  </si>
  <si>
    <t>Hydroxyapatite deposition disease, lower leg</t>
  </si>
  <si>
    <t>56.87</t>
  </si>
  <si>
    <t>M11.07</t>
  </si>
  <si>
    <t>Laparoscopic divided ureteral repair (IM)</t>
  </si>
  <si>
    <t>Hydroxyapatite deposition disease, ankle and foot</t>
  </si>
  <si>
    <t>M11.10</t>
  </si>
  <si>
    <t>57.820</t>
  </si>
  <si>
    <t>Familial chondrocalcinosis, multiple sites</t>
  </si>
  <si>
    <t>Laparoscopic vesicointestinal fistula closure (IM)</t>
  </si>
  <si>
    <t>57.821</t>
  </si>
  <si>
    <t>M11.11</t>
  </si>
  <si>
    <t>Laparoscopic vesicovaginal fistula closure (IM)</t>
  </si>
  <si>
    <t>Familial chondrocalcinosis, shoulder region</t>
  </si>
  <si>
    <t>M11.16</t>
  </si>
  <si>
    <t>Familial chondrocalcinosis, lower leg</t>
  </si>
  <si>
    <t>M11.18</t>
  </si>
  <si>
    <t>Familial chondrocalcinosis, other sites</t>
  </si>
  <si>
    <t>M11.2</t>
  </si>
  <si>
    <t>Other chondrocalcinosis</t>
  </si>
  <si>
    <t>M11.20</t>
  </si>
  <si>
    <t>Other chondrocalcinosis, multiple sites</t>
  </si>
  <si>
    <t>M11.21</t>
  </si>
  <si>
    <t>Other chondrocalcinosis, shoulder region</t>
  </si>
  <si>
    <t>M11.22</t>
  </si>
  <si>
    <t>Other chondrocalcinosis, upper arm</t>
  </si>
  <si>
    <t>M11.24</t>
  </si>
  <si>
    <t>Other chondrocalcinosis, hand</t>
  </si>
  <si>
    <t>M11.25</t>
  </si>
  <si>
    <t>Other chondrocalcinosis, pelvic and thigh</t>
  </si>
  <si>
    <t>M11.26</t>
  </si>
  <si>
    <t>Other chondrocalcinosis, lower leg</t>
  </si>
  <si>
    <t>57.822</t>
  </si>
  <si>
    <t>M11.27</t>
  </si>
  <si>
    <t>Open vesicointestinal fistula closure (IM)</t>
  </si>
  <si>
    <t>Other chondrocalcinosis, ankle and foot</t>
  </si>
  <si>
    <t>57.823</t>
  </si>
  <si>
    <t>M11.28</t>
  </si>
  <si>
    <t>Other chondrocalcinosis, other sites</t>
  </si>
  <si>
    <t>Open cutaneous vesical fistula closure (IM)</t>
  </si>
  <si>
    <t>57.824</t>
  </si>
  <si>
    <t>Abdominal vesicovaginal fistula closure (IM)</t>
  </si>
  <si>
    <t>M11.29</t>
  </si>
  <si>
    <t>Other chondrocalcinosis, unspecified site</t>
  </si>
  <si>
    <t>57.860</t>
  </si>
  <si>
    <t>Bladder exstrophy repair with ureteral re-implantation (IM)</t>
  </si>
  <si>
    <t>M11.8</t>
  </si>
  <si>
    <t>Other specified crystal arthropathies</t>
  </si>
  <si>
    <t>M11.80</t>
  </si>
  <si>
    <t>Other specified crystal arthropathies, multiple sites</t>
  </si>
  <si>
    <t>M11.86</t>
  </si>
  <si>
    <t>Other specified crystal arthropathies, lower leg</t>
  </si>
  <si>
    <t>M11.87</t>
  </si>
  <si>
    <t>Other specified crystal arthropathies, ankle and foot</t>
  </si>
  <si>
    <t>M11.9</t>
  </si>
  <si>
    <t>Crystal arthropathy, unspecified</t>
  </si>
  <si>
    <t>M12.0</t>
  </si>
  <si>
    <t>Chronic postrheumatic arthropathy [jaccoud]</t>
  </si>
  <si>
    <t>M12.00</t>
  </si>
  <si>
    <t>Chronic postrheumatic arthropathy [jaccoud], multiple sites</t>
  </si>
  <si>
    <t>M12.02</t>
  </si>
  <si>
    <t>Chronic postrheumatic arthropathy [jaccoud], upper arm</t>
  </si>
  <si>
    <t>M12.04</t>
  </si>
  <si>
    <t>Chronic postrheumatic arthropathy [jaccoud], hand</t>
  </si>
  <si>
    <t>M12.06</t>
  </si>
  <si>
    <t>Chronic postrheumatic arthropathy [jaccoud], lower leg</t>
  </si>
  <si>
    <t>M12.08</t>
  </si>
  <si>
    <t>Chronic postrheumatic arthropathy [jaccoud], other sites</t>
  </si>
  <si>
    <t>M12.09</t>
  </si>
  <si>
    <t>Chronic postrheumatic arthropathy [jaccoud], unspecified site</t>
  </si>
  <si>
    <t>M12.2</t>
  </si>
  <si>
    <t>Villonodular synovitis (pigmented)</t>
  </si>
  <si>
    <t>M12.20</t>
  </si>
  <si>
    <t>Villonodular synovitis (pigmented), multiple sites</t>
  </si>
  <si>
    <t>M12.22</t>
  </si>
  <si>
    <t>Villonodular synovitis (pigmented), upper arm</t>
  </si>
  <si>
    <t>M12.23</t>
  </si>
  <si>
    <t>Villonodular synovitis (pigmented), forearm</t>
  </si>
  <si>
    <t>M12.24</t>
  </si>
  <si>
    <t>Villonodular synovitis (pigmented), hand</t>
  </si>
  <si>
    <t>M12.25</t>
  </si>
  <si>
    <t>Villonodular synovitis (pigmented), pelvic and thigh</t>
  </si>
  <si>
    <t>M12.26</t>
  </si>
  <si>
    <t>Villonodular synovitis (pigmented), lower leg</t>
  </si>
  <si>
    <t>M12.27</t>
  </si>
  <si>
    <t>Villonodular synovitis (pigmented), ankle and foot</t>
  </si>
  <si>
    <t>M12.28</t>
  </si>
  <si>
    <t>Villonodular synovitis (pigmented), other sites</t>
  </si>
  <si>
    <t>M12.29</t>
  </si>
  <si>
    <t>Villonodular synovitis (pigmented), unspecified site</t>
  </si>
  <si>
    <t>56.912</t>
  </si>
  <si>
    <t>M12.3</t>
  </si>
  <si>
    <t>Endoscopic laser destruction of bladder lesion / tissue (IM)</t>
  </si>
  <si>
    <t>Palindromic rheumatism</t>
  </si>
  <si>
    <t>55.70</t>
  </si>
  <si>
    <t>M12.38</t>
  </si>
  <si>
    <t>Palindromic rheumatism, other sites</t>
  </si>
  <si>
    <t>Laparoscopic nephropexy (IM)</t>
  </si>
  <si>
    <t>M12.39</t>
  </si>
  <si>
    <t>Palindromic rheumatism, unspecified site</t>
  </si>
  <si>
    <t>M12.4</t>
  </si>
  <si>
    <t>Intermittent hydrarthrosis</t>
  </si>
  <si>
    <t>M12.5</t>
  </si>
  <si>
    <t>Traumatic arthropathy</t>
  </si>
  <si>
    <t>M12.51</t>
  </si>
  <si>
    <t>Traumatic arthropathy, shoulder region</t>
  </si>
  <si>
    <t>M12.52</t>
  </si>
  <si>
    <t>Traumatic arthropathy, upper arm</t>
  </si>
  <si>
    <t>M12.53</t>
  </si>
  <si>
    <t>Traumatic arthropathy, forearm</t>
  </si>
  <si>
    <t>M12.54</t>
  </si>
  <si>
    <t>Traumatic arthropathy, hand</t>
  </si>
  <si>
    <t>M12.55</t>
  </si>
  <si>
    <t>Traumatic arthropathy, pelvic and thigh</t>
  </si>
  <si>
    <t>57.825</t>
  </si>
  <si>
    <t>Laparoscopic cutaneous vesical fistula closure (IM)</t>
  </si>
  <si>
    <t>M12.56</t>
  </si>
  <si>
    <t>Traumatic arthropathy, lower leg</t>
  </si>
  <si>
    <t>56.950</t>
  </si>
  <si>
    <t>Laparoscopic ligation of ureter (IM)</t>
  </si>
  <si>
    <t>M12.57</t>
  </si>
  <si>
    <t>Traumatic arthropathy, ankle and foot</t>
  </si>
  <si>
    <t>M12.59</t>
  </si>
  <si>
    <t>Traumatic arthropathy, unspecified site</t>
  </si>
  <si>
    <t>M12.8</t>
  </si>
  <si>
    <t>Other specific arthropathies, not elsewhere classified</t>
  </si>
  <si>
    <t>M12.80</t>
  </si>
  <si>
    <t>Other specific arthropathies, not elsewhere classified, multiple sites</t>
  </si>
  <si>
    <t>M12.81</t>
  </si>
  <si>
    <t>Other specific arthropathies, not elsewhere classified, shoulder region</t>
  </si>
  <si>
    <t>M12.85</t>
  </si>
  <si>
    <t>Other specific arthropathies, not elsewhere classified, pelvic and thigh</t>
  </si>
  <si>
    <t>M12.86</t>
  </si>
  <si>
    <t>Other specific arthropathies, not elsewhere classified, lower leg</t>
  </si>
  <si>
    <t>M12.87</t>
  </si>
  <si>
    <t>Other specific arthropathies, not elsewhere classified, ankle and foot</t>
  </si>
  <si>
    <t>M12.88</t>
  </si>
  <si>
    <t>Other specific arthropathies, not elsewhere classified, other sites</t>
  </si>
  <si>
    <t>M13.0</t>
  </si>
  <si>
    <t>Polyarthritis, unspecified</t>
  </si>
  <si>
    <t>M13.00</t>
  </si>
  <si>
    <t>Polyarthritis, unspecified, multiple sites</t>
  </si>
  <si>
    <t>M13.01</t>
  </si>
  <si>
    <t>Polyarthritis, unspecified, shoulder region</t>
  </si>
  <si>
    <t>M13.02</t>
  </si>
  <si>
    <t>Polyarthritis, unspecified, upper arm</t>
  </si>
  <si>
    <t>39.272</t>
  </si>
  <si>
    <t>M13.03</t>
  </si>
  <si>
    <t>Polyarthritis, unspecified, forearm</t>
  </si>
  <si>
    <t>M13.04</t>
  </si>
  <si>
    <t>Polyarthritis, unspecified, hand</t>
  </si>
  <si>
    <t>39.274</t>
  </si>
  <si>
    <t>M13.05</t>
  </si>
  <si>
    <t>Polyarthritis, unspecified, pelvic and thigh</t>
  </si>
  <si>
    <t>M13.06</t>
  </si>
  <si>
    <t>Polyarthritis, unspecified, lower leg</t>
  </si>
  <si>
    <t>M13.07</t>
  </si>
  <si>
    <t>Polyarthritis, unspecified, ankle and foot</t>
  </si>
  <si>
    <t>M13.08</t>
  </si>
  <si>
    <t>Polyarthritis, unspecified, other sites</t>
  </si>
  <si>
    <t>M13.09</t>
  </si>
  <si>
    <t>Polyarthritis, unspecified, unspecified site</t>
  </si>
  <si>
    <t>M13.1</t>
  </si>
  <si>
    <t>Monoarthritis, not elsewhere classified</t>
  </si>
  <si>
    <t>M13.10</t>
  </si>
  <si>
    <t>Monoarthritis, not elsewhere classified, multiple sites</t>
  </si>
  <si>
    <t>M13.11</t>
  </si>
  <si>
    <t>Monoarthritis, not elsewhere classified, shoulder region</t>
  </si>
  <si>
    <t>M13.12</t>
  </si>
  <si>
    <t>Monoarthritis, not elsewhere classified, upper arm</t>
  </si>
  <si>
    <t>M13.13</t>
  </si>
  <si>
    <t>Monoarthritis, not elsewhere classified, forearm</t>
  </si>
  <si>
    <t>57.72</t>
  </si>
  <si>
    <t>Cystectomy with formation of cutaneous uretero-ileostomy (incontinent intestinal urine reservoir formation) (IM)</t>
  </si>
  <si>
    <t>M13.14</t>
  </si>
  <si>
    <t>Monoarthritis, not elsewhere classified, hand</t>
  </si>
  <si>
    <t>M13.15</t>
  </si>
  <si>
    <t>Monoarthritis, not elsewhere classified, pelvic and thigh</t>
  </si>
  <si>
    <t>M13.16</t>
  </si>
  <si>
    <t>Monoarthritis, not elsewhere classified, lower leg</t>
  </si>
  <si>
    <t>M13.17</t>
  </si>
  <si>
    <t>Monoarthritis, not elsewhere classified, ankle and foot</t>
  </si>
  <si>
    <t>M13.18</t>
  </si>
  <si>
    <t>Monoarthritis, not elsewhere classified, other sites</t>
  </si>
  <si>
    <t>57.75</t>
  </si>
  <si>
    <t>Cystectomy with continent valve formation (IM)</t>
  </si>
  <si>
    <t>M13.19</t>
  </si>
  <si>
    <t>Monoarthritis, not elsewhere classified, unspecified site</t>
  </si>
  <si>
    <t>57.76</t>
  </si>
  <si>
    <t>Cystectomy with orthotopic neobladder (IM)</t>
  </si>
  <si>
    <t>M13.8</t>
  </si>
  <si>
    <t>Other specified arthritis</t>
  </si>
  <si>
    <t>57.77</t>
  </si>
  <si>
    <t>M13.80</t>
  </si>
  <si>
    <t>Repair of bladder exstrophy with osteotomy for bladder exstrophy (IM)</t>
  </si>
  <si>
    <t>Other specified arthritis, multiple sites</t>
  </si>
  <si>
    <t>M13.81</t>
  </si>
  <si>
    <t>Other specified arthritis, shoulder region</t>
  </si>
  <si>
    <t>M13.82</t>
  </si>
  <si>
    <t>Other specified arthritis, upper arm</t>
  </si>
  <si>
    <t>M13.83</t>
  </si>
  <si>
    <t>Other specified arthritis, forearm</t>
  </si>
  <si>
    <t>M13.84</t>
  </si>
  <si>
    <t>Other specified arthritis, hand</t>
  </si>
  <si>
    <t>M13.85</t>
  </si>
  <si>
    <t>Other specified arthritis, pelvic and thigh</t>
  </si>
  <si>
    <t>M13.86</t>
  </si>
  <si>
    <t>Other specified arthritis, lower leg</t>
  </si>
  <si>
    <t>M13.87</t>
  </si>
  <si>
    <t>Other specified arthritis, ankle and foot</t>
  </si>
  <si>
    <t>M13.88</t>
  </si>
  <si>
    <t>Other specified arthritis, other sites</t>
  </si>
  <si>
    <t>M13.89</t>
  </si>
  <si>
    <t>Other specified arthritis, unspecified site</t>
  </si>
  <si>
    <t>M13.9</t>
  </si>
  <si>
    <t>Arthritis, unspecified</t>
  </si>
  <si>
    <t>Excision tracheal stenosis and anastomosis; cervical (IM)</t>
  </si>
  <si>
    <t>M13.90</t>
  </si>
  <si>
    <t>Arthritis, unspecified, multiple sites</t>
  </si>
  <si>
    <t>31.51</t>
  </si>
  <si>
    <t>Excision tracheal stenosis and anastomosis; cervicothoracic (IM)</t>
  </si>
  <si>
    <t>M13.91</t>
  </si>
  <si>
    <t>Arthritis, unspecified, shoulder region</t>
  </si>
  <si>
    <t>Excision of tracheal tumor or carcinoma; cervical (IM)</t>
  </si>
  <si>
    <t>M13.92</t>
  </si>
  <si>
    <t>Arthritis, unspecified, upper arm</t>
  </si>
  <si>
    <t>Excision of tracheal tumor or carcinoma; thoracic (IM)</t>
  </si>
  <si>
    <t>M13.93</t>
  </si>
  <si>
    <t>31.711</t>
  </si>
  <si>
    <t>Arthritis, unspecified, forearm</t>
  </si>
  <si>
    <t>Suture of tracheal wound or injury; cervical (IM)</t>
  </si>
  <si>
    <t>M13.94</t>
  </si>
  <si>
    <t>Arthritis, unspecified, hand</t>
  </si>
  <si>
    <t>31.712</t>
  </si>
  <si>
    <t>Suture of tracheal wound or injury; intrathoracic (IM)</t>
  </si>
  <si>
    <t>M13.95</t>
  </si>
  <si>
    <t>Arthritis, unspecified, pelvic and thigh</t>
  </si>
  <si>
    <t>31.76</t>
  </si>
  <si>
    <t>M13.96</t>
  </si>
  <si>
    <t>Tracheoplasty; intrathoracic (IM)</t>
  </si>
  <si>
    <t>Arthritis, unspecified, lower leg</t>
  </si>
  <si>
    <t>M13.97</t>
  </si>
  <si>
    <t>Arthritis, unspecified, ankle and foot</t>
  </si>
  <si>
    <t>33.481</t>
  </si>
  <si>
    <t>Carinal reconstruction (IM)</t>
  </si>
  <si>
    <t>M13.98</t>
  </si>
  <si>
    <t>Arthritis, unspecified, other sites</t>
  </si>
  <si>
    <t>Thoracoscopy, surgical; with removal of intrapleural foreign body or fibrin deposit (IM)</t>
  </si>
  <si>
    <t>M13.99</t>
  </si>
  <si>
    <t>Arthritis, unspecified, unspecified site</t>
  </si>
  <si>
    <t>Thoracoscopy, surgical; with thoracic sympathectomy (IM)</t>
  </si>
  <si>
    <t>M14.0</t>
  </si>
  <si>
    <t>Gouty arthropathy due to enzyme defects and other inherited disorders</t>
  </si>
  <si>
    <t>Thoracoscopy, surgical; with pleurodesis (e.g., mechanical or chemical) (IM)</t>
  </si>
  <si>
    <t>M14.2</t>
  </si>
  <si>
    <t>Diabetic arthropathy</t>
  </si>
  <si>
    <t>Thoracoscopy, surgical; with control of traumatic hemorrhage (IM)</t>
  </si>
  <si>
    <t>M14.5</t>
  </si>
  <si>
    <t>Arthropathies in other endocrine nutritional and metabolic disorders</t>
  </si>
  <si>
    <t>34.285</t>
  </si>
  <si>
    <t>Thoracoscopy, diagnostic; mediastinal space, with biopsy (IM)</t>
  </si>
  <si>
    <t>M14.6</t>
  </si>
  <si>
    <t>Thoracoscopy, surgical; with excision of mediastinal cyst, tumor, or mass (IM)</t>
  </si>
  <si>
    <t>Neuropathic arthropathy</t>
  </si>
  <si>
    <t>M14.8</t>
  </si>
  <si>
    <t>Mediastinotomy with exploration or biopsy; cervical approach (IM)</t>
  </si>
  <si>
    <t>Arthropathies in other specified diseases classified elsewhere</t>
  </si>
  <si>
    <t>Mediastinotomy with exploration or biopsy; transthoracic approach (IM)</t>
  </si>
  <si>
    <t>34.75</t>
  </si>
  <si>
    <t>Reconstructive repair of pectus, minimally invasive approach (nuss procedure), with thoracoscopy (IM)</t>
  </si>
  <si>
    <t>M15.0</t>
  </si>
  <si>
    <t>Primary generalized (osteo)arthrosis</t>
  </si>
  <si>
    <t>89.384</t>
  </si>
  <si>
    <t>Thoracic gas volume examination (IM)</t>
  </si>
  <si>
    <t>M15.1</t>
  </si>
  <si>
    <t>Heberden's nodes (with arthropathy)</t>
  </si>
  <si>
    <t>M15.2</t>
  </si>
  <si>
    <t>Bouchard's nodes (with arthropathy)</t>
  </si>
  <si>
    <t>M15.3</t>
  </si>
  <si>
    <t>Secondary multiple arthrosis</t>
  </si>
  <si>
    <t>M15.4</t>
  </si>
  <si>
    <t>Erosive (osteo)arthrosis</t>
  </si>
  <si>
    <t>M15.8</t>
  </si>
  <si>
    <t>Other polyarthrosis</t>
  </si>
  <si>
    <t>M15.9</t>
  </si>
  <si>
    <t>Polyarthrosis, unspecified</t>
  </si>
  <si>
    <t>M16</t>
  </si>
  <si>
    <t>Coxarthrosis [arthrosis of hip]</t>
  </si>
  <si>
    <t>M16.0</t>
  </si>
  <si>
    <t>Primary coxarthrosis, bilateral</t>
  </si>
  <si>
    <t>M16.1</t>
  </si>
  <si>
    <t>Other primary coxarthrosis</t>
  </si>
  <si>
    <t>M16.2</t>
  </si>
  <si>
    <t>Coxarthrosis resulting from dysplasia, bilateral</t>
  </si>
  <si>
    <t>M16.3</t>
  </si>
  <si>
    <t>Other dysplastic coxarthrosis</t>
  </si>
  <si>
    <t>M16.4</t>
  </si>
  <si>
    <t>Post-traumatic coxarthrosis, bilateral</t>
  </si>
  <si>
    <t>60.25</t>
  </si>
  <si>
    <t>High intensity focused ultrasound prostate (IM)</t>
  </si>
  <si>
    <t>M16.5</t>
  </si>
  <si>
    <t>Other post-traumatic coxarthrosis</t>
  </si>
  <si>
    <t>M16.6</t>
  </si>
  <si>
    <t>Other secondary coxarthrosis, bilateral</t>
  </si>
  <si>
    <t>M16.7</t>
  </si>
  <si>
    <t>Other secondary coxarthrosis</t>
  </si>
  <si>
    <t>M16.9</t>
  </si>
  <si>
    <t>Coxarthrosis, unspecified</t>
  </si>
  <si>
    <t>M17</t>
  </si>
  <si>
    <t>Gonarthrosis [arthrosis of knee]</t>
  </si>
  <si>
    <t>M17.0</t>
  </si>
  <si>
    <t>Primary gonarthrosis, bilateral</t>
  </si>
  <si>
    <t>M17.1</t>
  </si>
  <si>
    <t>Other primary gonarthrosis</t>
  </si>
  <si>
    <t>62.93</t>
  </si>
  <si>
    <t>Artifical erection of penis with injection (IM)</t>
  </si>
  <si>
    <t>M17.2</t>
  </si>
  <si>
    <t>63.02</t>
  </si>
  <si>
    <t>Post-traumatic gonarthrosis, bilateral</t>
  </si>
  <si>
    <t>Percutaneous epididymal sperm aspiration (PESA) (IM)</t>
  </si>
  <si>
    <t>M17.3</t>
  </si>
  <si>
    <t>Other post-traumatic gonarthrosis</t>
  </si>
  <si>
    <t>39.78</t>
  </si>
  <si>
    <t>M17.4</t>
  </si>
  <si>
    <t>Endovascular repair or occlusion of neoplasm (IM)</t>
  </si>
  <si>
    <t>Other secondary gonarthrosis, bilateral</t>
  </si>
  <si>
    <t>M17.5</t>
  </si>
  <si>
    <t>Other secondary gonarthrosis</t>
  </si>
  <si>
    <t>M17.9</t>
  </si>
  <si>
    <t>Gonarthrosis, unspecified</t>
  </si>
  <si>
    <t>63.96</t>
  </si>
  <si>
    <t>Testicular sperm aspiration (TESA) (IM)</t>
  </si>
  <si>
    <t>63.97</t>
  </si>
  <si>
    <t>M18.0</t>
  </si>
  <si>
    <t>Testicular sperm extraction (TESE) (IM)</t>
  </si>
  <si>
    <t>Primary arthrosis of first carpometacarpal joints, bilateral</t>
  </si>
  <si>
    <t>M18.1</t>
  </si>
  <si>
    <t>Other primary arthrosis of first carpometacarpal joint</t>
  </si>
  <si>
    <t>M18.2</t>
  </si>
  <si>
    <t>Post-traumatic arthrosis of first carpometacarpal joints, bilateral</t>
  </si>
  <si>
    <t>M18.3</t>
  </si>
  <si>
    <t>Other post-traumatic arthrosis of first carpometacarpal joints</t>
  </si>
  <si>
    <t>M18.4</t>
  </si>
  <si>
    <t>Other secondary arthrosis of first carpometacarpal joints, bilateral</t>
  </si>
  <si>
    <t>64.970</t>
  </si>
  <si>
    <t>Revision artificial erection device (IM)</t>
  </si>
  <si>
    <t>M18.5</t>
  </si>
  <si>
    <t>Other secondary arthrosis of first carpometacarpal joint</t>
  </si>
  <si>
    <t>86.060</t>
  </si>
  <si>
    <t>Lnsertion prostatic stent/coil with ultrasound control (IM)</t>
  </si>
  <si>
    <t>M18.9</t>
  </si>
  <si>
    <t>86.061</t>
  </si>
  <si>
    <t>Arthrosis of first carpometacarpal joint, unspecified</t>
  </si>
  <si>
    <t>Lnsertion prostatic stent/coil with visual (IM)</t>
  </si>
  <si>
    <t>M19</t>
  </si>
  <si>
    <t>Other arthrosis</t>
  </si>
  <si>
    <t>M19.0</t>
  </si>
  <si>
    <t>Primary arthrosis of other joints</t>
  </si>
  <si>
    <t>M19.00</t>
  </si>
  <si>
    <t>Primary arthrosis of other joints, multiple sites</t>
  </si>
  <si>
    <t>M19.01</t>
  </si>
  <si>
    <t>Primary arthrosis of other joints, shoulder region</t>
  </si>
  <si>
    <t>M19.02</t>
  </si>
  <si>
    <t>Primary arthrosis of other joints, upper arm</t>
  </si>
  <si>
    <t>M19.03</t>
  </si>
  <si>
    <t>Primary arthrosis of other joints, forearm</t>
  </si>
  <si>
    <t>M19.04</t>
  </si>
  <si>
    <t>Primary arthrosis of other joints, hand</t>
  </si>
  <si>
    <t>M19.05</t>
  </si>
  <si>
    <t>Primary arthrosis of other joints, pelvic and thigh</t>
  </si>
  <si>
    <t>M19.06</t>
  </si>
  <si>
    <t>Primary arthrosis of other joints, lower leg</t>
  </si>
  <si>
    <t>M19.07</t>
  </si>
  <si>
    <t>Primary arthrosis of other joints, ankle and foot</t>
  </si>
  <si>
    <t>39.84</t>
  </si>
  <si>
    <t>Revision of carotid sinus stimulation lead(s) only (IM)</t>
  </si>
  <si>
    <t>M19.08</t>
  </si>
  <si>
    <t>Primary arthrosis of other joints, other sites</t>
  </si>
  <si>
    <t>39.86</t>
  </si>
  <si>
    <t>Removal of carotid sinus stimulation device, total system (IM)</t>
  </si>
  <si>
    <t>M19.09</t>
  </si>
  <si>
    <t>Primary arthrosis of other joints, unspecified site</t>
  </si>
  <si>
    <t>M19.1</t>
  </si>
  <si>
    <t>Post-traumatic arthrosis of other joints</t>
  </si>
  <si>
    <t>M19.10</t>
  </si>
  <si>
    <t>Post-traumatic arthrosis of other joints, multiple sites</t>
  </si>
  <si>
    <t>M19.11</t>
  </si>
  <si>
    <t>Post-traumatic arthrosis of other joints, shoulder region</t>
  </si>
  <si>
    <t>M19.12</t>
  </si>
  <si>
    <t>Post-traumatic arthrosis of other joints, upper arm</t>
  </si>
  <si>
    <t>M19.13</t>
  </si>
  <si>
    <t>Post-traumatic arthrosis of other joints, forearm</t>
  </si>
  <si>
    <t>M19.14</t>
  </si>
  <si>
    <t>Post-traumatic arthrosis of other joints, hand</t>
  </si>
  <si>
    <t>M19.15</t>
  </si>
  <si>
    <t>Post-traumatic arthrosis of other joints, pelvic and thigh</t>
  </si>
  <si>
    <t>90.27</t>
  </si>
  <si>
    <t>Molecular biological test-eye</t>
  </si>
  <si>
    <t>M19.16</t>
  </si>
  <si>
    <t>Post-traumatic arthrosis of other joints, lower leg</t>
  </si>
  <si>
    <t>90.37</t>
  </si>
  <si>
    <t>Molecular biological test-larynx</t>
  </si>
  <si>
    <t>M19.17</t>
  </si>
  <si>
    <t>Post-traumatic arthrosis of other joints, ankle and foot</t>
  </si>
  <si>
    <t>M19.18</t>
  </si>
  <si>
    <t>Post-traumatic arthrosis of other joints, other sites</t>
  </si>
  <si>
    <t>M19.19</t>
  </si>
  <si>
    <t>Post-traumatic arthrosis of other joints, unspecified site</t>
  </si>
  <si>
    <t>M19.2</t>
  </si>
  <si>
    <t>Secondary arthrosis of other joints</t>
  </si>
  <si>
    <t>M19.21</t>
  </si>
  <si>
    <t>Secondary arthrosis of other joints, shoulder region</t>
  </si>
  <si>
    <t>M19.22</t>
  </si>
  <si>
    <t>Secondary arthrosis of other joints, upper arm</t>
  </si>
  <si>
    <t>M19.23</t>
  </si>
  <si>
    <t>Secondary arthrosis of other joints, forearm</t>
  </si>
  <si>
    <t>M19.24</t>
  </si>
  <si>
    <t>Secondary arthrosis of other joints, hand</t>
  </si>
  <si>
    <t>90.87</t>
  </si>
  <si>
    <t>Molecular biological test-upper GI</t>
  </si>
  <si>
    <t>M19.25</t>
  </si>
  <si>
    <t>Secondary arthrosis of other joints, pelvic and thigh</t>
  </si>
  <si>
    <t>M19.26</t>
  </si>
  <si>
    <t>Secondary arthrosis of other joints, lower leg</t>
  </si>
  <si>
    <t>90.97</t>
  </si>
  <si>
    <t>Molecular biological test-lower GI</t>
  </si>
  <si>
    <t>M19.27</t>
  </si>
  <si>
    <t>Secondary arthrosis of other joints, ankle and foot</t>
  </si>
  <si>
    <t>M19.28</t>
  </si>
  <si>
    <t>Secondary arthrosis of other joints, other sites</t>
  </si>
  <si>
    <t>52.50</t>
  </si>
  <si>
    <t>M19.29</t>
  </si>
  <si>
    <t>Secondary arthrosis of other joints, unspecified site</t>
  </si>
  <si>
    <t>M19.8</t>
  </si>
  <si>
    <t>Other specified arthrosis</t>
  </si>
  <si>
    <t>M19.80</t>
  </si>
  <si>
    <t>Other specified arthrosis, multiple sites</t>
  </si>
  <si>
    <t>M19.81</t>
  </si>
  <si>
    <t>Other specified arthrosis, shoulder region</t>
  </si>
  <si>
    <t>M19.82</t>
  </si>
  <si>
    <t>Other specified arthrosis, upper arm</t>
  </si>
  <si>
    <t>M19.83</t>
  </si>
  <si>
    <t>Other specified arthrosis, forearm</t>
  </si>
  <si>
    <t>M19.84</t>
  </si>
  <si>
    <t>Other specified arthrosis, hand</t>
  </si>
  <si>
    <t>M19.85</t>
  </si>
  <si>
    <t>Other specified arthrosis, pelvic and thigh</t>
  </si>
  <si>
    <t>M19.86</t>
  </si>
  <si>
    <t>Other specified arthrosis, lower leg</t>
  </si>
  <si>
    <t>M19.87</t>
  </si>
  <si>
    <t>Other specified arthrosis, ankle and foot</t>
  </si>
  <si>
    <t>M19.88</t>
  </si>
  <si>
    <t>Other specified arthrosis, other sites</t>
  </si>
  <si>
    <t>M19.89</t>
  </si>
  <si>
    <t>Other specified arthrosis, unspecified site</t>
  </si>
  <si>
    <t>M19.9</t>
  </si>
  <si>
    <t>Arthrosis, unspecified</t>
  </si>
  <si>
    <t>M19.90</t>
  </si>
  <si>
    <t>Arthrosis, unspecified, multiple sites</t>
  </si>
  <si>
    <t>M19.91</t>
  </si>
  <si>
    <t>Arthrosis, unspecified, shouder region</t>
  </si>
  <si>
    <t>M19.92</t>
  </si>
  <si>
    <t>Arthrosis, unspecified, upper arm</t>
  </si>
  <si>
    <t>M19.93</t>
  </si>
  <si>
    <t>90.091</t>
  </si>
  <si>
    <t>Arthrosis, unspecified, forearm</t>
  </si>
  <si>
    <t>Microscopic examination of specimen from nervous system and of spinal fluid, Microscopic CISH examination (IM)</t>
  </si>
  <si>
    <t>M19.94</t>
  </si>
  <si>
    <t>Arthrosis, unspecified, hand</t>
  </si>
  <si>
    <t>90.092</t>
  </si>
  <si>
    <t>Microscopic examination of specimen from nervous system and of spinal fluid, Microscopic FISH examination (IM</t>
  </si>
  <si>
    <t>M19.95</t>
  </si>
  <si>
    <t>Arthrosis, unspecified, pelvic and thigh</t>
  </si>
  <si>
    <t>90.093</t>
  </si>
  <si>
    <t>Microscopic examination of specimen from nervous system and of spinal fluid, Microscopic FCR examination (IM)</t>
  </si>
  <si>
    <t>M19.96</t>
  </si>
  <si>
    <t>Arthrosis, unspecified, lower leg</t>
  </si>
  <si>
    <t>M19.97</t>
  </si>
  <si>
    <t>Arthrosis, unspecified, ankle and foot</t>
  </si>
  <si>
    <t>90.095</t>
  </si>
  <si>
    <t>Microscopic examination of specimen from nervous system and of spinal fluid, Prognostic Monitoring for the Human Immunodeficiency Virus (HIV) (IM)</t>
  </si>
  <si>
    <t>M19.98</t>
  </si>
  <si>
    <t>Arthrosis, unspecified, other sites</t>
  </si>
  <si>
    <t>M19.99</t>
  </si>
  <si>
    <t>Arthrosis, unspecified, unspecified site</t>
  </si>
  <si>
    <t>M20.0</t>
  </si>
  <si>
    <t>Deformity of finger(s)</t>
  </si>
  <si>
    <t>M20.1</t>
  </si>
  <si>
    <t>Hallux valgus (acquired)</t>
  </si>
  <si>
    <t>M20.2</t>
  </si>
  <si>
    <t>Hallux rigidus</t>
  </si>
  <si>
    <t>90.140</t>
  </si>
  <si>
    <t>Microscopic examination of specimen from endocrine gland, not elsewhere classified, parasitology culture and others (IM)</t>
  </si>
  <si>
    <t>90.141</t>
  </si>
  <si>
    <t>Parasite and fungal serology / molecular examination of specimen from endocrine gland, not elsewhere classified (IM)</t>
  </si>
  <si>
    <t>M20.3</t>
  </si>
  <si>
    <t>Other deformity of hallux (acquired)</t>
  </si>
  <si>
    <t>90.142</t>
  </si>
  <si>
    <t>M20.4</t>
  </si>
  <si>
    <t>Other hammer toe(s) (acquired)</t>
  </si>
  <si>
    <t>Microscopic examination of specimen from endocrine gland, not elsewhere classified, fungal culture yeast and susceptibility test (IM)</t>
  </si>
  <si>
    <t>M20.5</t>
  </si>
  <si>
    <t>90.143</t>
  </si>
  <si>
    <t>Other deformities of toe(s) (acquired)</t>
  </si>
  <si>
    <t>Microscopic examination of specimen from endocrine gland, not elsewhere classified, fungal culture mold and susceptibility test (IM)</t>
  </si>
  <si>
    <t>M20.6</t>
  </si>
  <si>
    <t>Acquired deformity of toe(s), unspecified</t>
  </si>
  <si>
    <t>M21.0</t>
  </si>
  <si>
    <t>Valgus deformity, not elsewhere classified</t>
  </si>
  <si>
    <t>M21.00</t>
  </si>
  <si>
    <t>Valgus deformity, not elsewhere classified, multiple sites</t>
  </si>
  <si>
    <t>M21.02</t>
  </si>
  <si>
    <t>Valgus deformity, not elsewhere classified, upper arm</t>
  </si>
  <si>
    <t>M21.04</t>
  </si>
  <si>
    <t>Valgus deformity, not elsewhere classified, hand</t>
  </si>
  <si>
    <t>M21.05</t>
  </si>
  <si>
    <t>Valgus deformity, not elsewhere classified, pelvic and thigh</t>
  </si>
  <si>
    <t>90.191</t>
  </si>
  <si>
    <t>Microscopic examination of specimen from endocrine gland, not elsewhere classified, Microscopic CISH examination (IM)</t>
  </si>
  <si>
    <t>M21.06</t>
  </si>
  <si>
    <t>Valgus deformity, not elsewhere classified, lower leg</t>
  </si>
  <si>
    <t>M21.07</t>
  </si>
  <si>
    <t>Valgus deformity, not elsewhere classified, ankle and foot</t>
  </si>
  <si>
    <t>90.193</t>
  </si>
  <si>
    <t>M21.08</t>
  </si>
  <si>
    <t>Microscopic examination of specimen from endocrine gland, not elsewhere classified, Microscopic FCR examination (IM)</t>
  </si>
  <si>
    <t>Valgus deformity, not elsewhere classified, other sites</t>
  </si>
  <si>
    <t>90.194</t>
  </si>
  <si>
    <t>M21.09</t>
  </si>
  <si>
    <t>Microscopic examination of specimen from endocrine gland, not elsewhere classified, Screening for the Human Immunodeficiency Virus (HIV) Infection (IM)</t>
  </si>
  <si>
    <t>Valgus deformity, not elsewhere classified, unspecified site</t>
  </si>
  <si>
    <t>M21.1</t>
  </si>
  <si>
    <t>Varus deformity, not elsewhere classified</t>
  </si>
  <si>
    <t>M21.10</t>
  </si>
  <si>
    <t>Varus deformity, not elsewhere classified, multiple sites</t>
  </si>
  <si>
    <t>M21.12</t>
  </si>
  <si>
    <t>Varus deformity, not elsewhere classified, upper arm</t>
  </si>
  <si>
    <t>M21.13</t>
  </si>
  <si>
    <t>Varus deformity, not elsewhere classified, forearm</t>
  </si>
  <si>
    <t>M21.14</t>
  </si>
  <si>
    <t>Varus deformity, not elsewhere classified, hand</t>
  </si>
  <si>
    <t>90.241</t>
  </si>
  <si>
    <t>Parasite and fungal serology / molecular examination of specimen from eye (IM)</t>
  </si>
  <si>
    <t>M21.15</t>
  </si>
  <si>
    <t>Varus deformity, not elsewhere classified, pelvic and thigh</t>
  </si>
  <si>
    <t>90.242</t>
  </si>
  <si>
    <t>Microscopic examination of specimen from eye, fungal culture yeast and susceptibility (IM)</t>
  </si>
  <si>
    <t>M21.16</t>
  </si>
  <si>
    <t>Varus deformity, not elsewhere classified, lower leg</t>
  </si>
  <si>
    <t>90.243</t>
  </si>
  <si>
    <t>Microscopic examination of specimen from eye, fungal culture mold and susceptibility (IM)</t>
  </si>
  <si>
    <t>M21.17</t>
  </si>
  <si>
    <t>Varus deformity, not elsewhere classified, ankle and foot</t>
  </si>
  <si>
    <t>90.249</t>
  </si>
  <si>
    <t>Other Microscopic examination of specimen from eye, parasitology smear (IM)</t>
  </si>
  <si>
    <t>M21.18</t>
  </si>
  <si>
    <t>Varus deformity, not elsewhere classified, other sites</t>
  </si>
  <si>
    <t>M21.19</t>
  </si>
  <si>
    <t>Varus deformity, not elsewhere classified, unspecified site</t>
  </si>
  <si>
    <t>90.261</t>
  </si>
  <si>
    <t>M21.2</t>
  </si>
  <si>
    <t>Microscopic examination of specimen from eye, papanicolaou smear and giemsa smear (IM)</t>
  </si>
  <si>
    <t>Flexion deformity</t>
  </si>
  <si>
    <t>M21.20</t>
  </si>
  <si>
    <t>Flexion deformity, multiple sites</t>
  </si>
  <si>
    <t>90.292</t>
  </si>
  <si>
    <t>Microscopic examination of specimen from eye, Microscopic FISH examination (IM)</t>
  </si>
  <si>
    <t>M21.21</t>
  </si>
  <si>
    <t>Flexion deformity, shoulder region</t>
  </si>
  <si>
    <t>90.293</t>
  </si>
  <si>
    <t>Microscopic examination of specimen from eye, Microscopic FCR examination (IM)</t>
  </si>
  <si>
    <t>M21.23</t>
  </si>
  <si>
    <t>Flexion deformity, forearm</t>
  </si>
  <si>
    <t>90.294</t>
  </si>
  <si>
    <t>Microscopic examination of specimen from eye, Screening for the Human Immunodeficiency Virus (HIV) Infection (IM)</t>
  </si>
  <si>
    <t>M21.24</t>
  </si>
  <si>
    <t>Flexion deformity, hand</t>
  </si>
  <si>
    <t>90.295</t>
  </si>
  <si>
    <t>Microscopic examination of specimen from eye, Prognostic Monitoring for the Human Immunodeficiency Virus (HIV) (IM)</t>
  </si>
  <si>
    <t>M21.25</t>
  </si>
  <si>
    <t>Flexion deformity, pelvic and thigh</t>
  </si>
  <si>
    <t>M21.26</t>
  </si>
  <si>
    <t>Flexion deformity, lower leg</t>
  </si>
  <si>
    <t>M21.27</t>
  </si>
  <si>
    <t>Flexion deformity, ankle and foot</t>
  </si>
  <si>
    <t>M21.29</t>
  </si>
  <si>
    <t>Flexion deformity, unspecified site</t>
  </si>
  <si>
    <t>M21.3</t>
  </si>
  <si>
    <t>Wrist or foot drop (acquired)</t>
  </si>
  <si>
    <t>M21.30</t>
  </si>
  <si>
    <t>Wrist or foot drop (acquired): multiple sites</t>
  </si>
  <si>
    <t>M21.33</t>
  </si>
  <si>
    <t>90.343</t>
  </si>
  <si>
    <t>Wrist or foot drop (acquired): forearm</t>
  </si>
  <si>
    <t>Microscopic examination of specimen from ear, nose, throat, and larynx, fungal culture mold and susceptibility (IM)</t>
  </si>
  <si>
    <t>M21.34</t>
  </si>
  <si>
    <t>Wrist or foot drop (acquired), hand</t>
  </si>
  <si>
    <t>M21.37</t>
  </si>
  <si>
    <t>Wrist or foot drop (acquired), ankle and foot</t>
  </si>
  <si>
    <t>M21.4</t>
  </si>
  <si>
    <t>Flat foot [pes planus] (acquired)</t>
  </si>
  <si>
    <t>M21.47</t>
  </si>
  <si>
    <t>Flat foot [pes planus] (acquired), ankle and foot</t>
  </si>
  <si>
    <t>M21.5</t>
  </si>
  <si>
    <t>Acquired clawhand, clubhand, clawfoot and clubfoot</t>
  </si>
  <si>
    <t>M21.54</t>
  </si>
  <si>
    <t>Acquired clawhand, clubhand, clawfoot and clubfoot, hand</t>
  </si>
  <si>
    <t>M21.57</t>
  </si>
  <si>
    <t>Acquired clawhand, clubhand, clawfoot and clubfoot, ankle and foot</t>
  </si>
  <si>
    <t>M21.6</t>
  </si>
  <si>
    <t>Other acquired deformities of ankle and foot</t>
  </si>
  <si>
    <t>M21.60</t>
  </si>
  <si>
    <t>Other acquired deformities of ankle and foot: multiple sites</t>
  </si>
  <si>
    <t>90.394</t>
  </si>
  <si>
    <t>Microscopic examination of specimen from ear, nose, throat, and larynx Screening for the Human Immunodeficiency Virus (HIV) Infection (IM)</t>
  </si>
  <si>
    <t>90.395</t>
  </si>
  <si>
    <t>M21.67</t>
  </si>
  <si>
    <t>Other acquired deformities of ankle and foot, ankle and foot</t>
  </si>
  <si>
    <t>Microscopic examination of specimen from ear, nose, throat, and larynx Prognostic Monitoring for the Human Immunodeficiency Virus (HIV) (IM)</t>
  </si>
  <si>
    <t>M21.7</t>
  </si>
  <si>
    <t>Unequal limb length (acquired)</t>
  </si>
  <si>
    <t>M21.70</t>
  </si>
  <si>
    <t>Unequal limb length (acquired), multiple sites</t>
  </si>
  <si>
    <t>M21.73</t>
  </si>
  <si>
    <t>Unequal limb length (acquired), forearm</t>
  </si>
  <si>
    <t>M21.74</t>
  </si>
  <si>
    <t>Unequal limb length (acquired), hand</t>
  </si>
  <si>
    <t>M21.75</t>
  </si>
  <si>
    <t>Unequal limb length (acquired), pelvic and thigh</t>
  </si>
  <si>
    <t>M21.76</t>
  </si>
  <si>
    <t>Unequal limb length (acquired), lower leg</t>
  </si>
  <si>
    <t>M21.77</t>
  </si>
  <si>
    <t>Unequal limb length (acquired), ankle and foot</t>
  </si>
  <si>
    <t>M21.78</t>
  </si>
  <si>
    <t>Unequal limb length (acquired), other sites</t>
  </si>
  <si>
    <t>M21.79</t>
  </si>
  <si>
    <t>Unequal limb length (acquired), unspecified site</t>
  </si>
  <si>
    <t>M21.8</t>
  </si>
  <si>
    <t>Other specified acquired deformities of limbs</t>
  </si>
  <si>
    <t>M21.80</t>
  </si>
  <si>
    <t>Other specified acquired deformities of limbs, multiple sites</t>
  </si>
  <si>
    <t>M21.81</t>
  </si>
  <si>
    <t>Other specified acquired deformities of limbs, shoulder region</t>
  </si>
  <si>
    <t>M21.82</t>
  </si>
  <si>
    <t>Other specified acquired deformities of limbs, upper arm</t>
  </si>
  <si>
    <t>M21.83</t>
  </si>
  <si>
    <t>Other specified acquired deformities of limbs, forearm</t>
  </si>
  <si>
    <t>M21.84</t>
  </si>
  <si>
    <t>Other specified acquired deformities of limbs, hand</t>
  </si>
  <si>
    <t>M21.85</t>
  </si>
  <si>
    <t>Other specified acquired deformities of limbs, pelvic and thigh</t>
  </si>
  <si>
    <t>M21.86</t>
  </si>
  <si>
    <t>Other specified acquired deformities of limbs, lower leg</t>
  </si>
  <si>
    <t>M21.87</t>
  </si>
  <si>
    <t>Other specified acquired deformities of limbs, ankle and foot</t>
  </si>
  <si>
    <t>M21.89</t>
  </si>
  <si>
    <t>Other specified acquired deformities of limbs, unspecified site</t>
  </si>
  <si>
    <t>M21.9</t>
  </si>
  <si>
    <t>Acquired deformity of limb, unspecified</t>
  </si>
  <si>
    <t>M21.90</t>
  </si>
  <si>
    <t>Acquired deformity of limb, unspecified, multiple sites</t>
  </si>
  <si>
    <t>M21.91</t>
  </si>
  <si>
    <t>Acquired deformity of limb, unspecified, shoulder region</t>
  </si>
  <si>
    <t>M21.92</t>
  </si>
  <si>
    <t>Acquired deformity of limb, unspecified, upper arm</t>
  </si>
  <si>
    <t>M21.93</t>
  </si>
  <si>
    <t>Acquired deformity of limb, unspecified, forearm</t>
  </si>
  <si>
    <t>M21.94</t>
  </si>
  <si>
    <t>Acquired deformity of limb, unspecified, hand</t>
  </si>
  <si>
    <t>M21.95</t>
  </si>
  <si>
    <t>Acquired deformity of limb, unspecified, pelvic and thigh</t>
  </si>
  <si>
    <t>M21.96</t>
  </si>
  <si>
    <t>Acquired deformity of limb, unspecified, lower leg</t>
  </si>
  <si>
    <t>M21.97</t>
  </si>
  <si>
    <t>Acquired deformity of limb, unspecified, ankle and foot</t>
  </si>
  <si>
    <t>M21.98</t>
  </si>
  <si>
    <t>Acquired deformity of limb, unspecified, other sites</t>
  </si>
  <si>
    <t>M21.99</t>
  </si>
  <si>
    <t>Acquired deformity of limb, unspecified, unspecified site</t>
  </si>
  <si>
    <t>M22.0</t>
  </si>
  <si>
    <t>Recurrent dislocation of patella 1</t>
  </si>
  <si>
    <t>M22.1</t>
  </si>
  <si>
    <t>Recurrent subluxation of patella 1</t>
  </si>
  <si>
    <t>M22.2</t>
  </si>
  <si>
    <t>Patellofemoral disorders 1</t>
  </si>
  <si>
    <t>M22.3</t>
  </si>
  <si>
    <t>Other derangements of patella 1</t>
  </si>
  <si>
    <t>M22.4</t>
  </si>
  <si>
    <t>Chondromalacia patellae</t>
  </si>
  <si>
    <t>M22.8</t>
  </si>
  <si>
    <t>Other disorders of patella</t>
  </si>
  <si>
    <t>M22.9</t>
  </si>
  <si>
    <t>Disorder of patella, unspecified</t>
  </si>
  <si>
    <t>M23</t>
  </si>
  <si>
    <t>Internal derangement of knee</t>
  </si>
  <si>
    <t>M23.0</t>
  </si>
  <si>
    <t>Cystic meniscus</t>
  </si>
  <si>
    <t>90.640</t>
  </si>
  <si>
    <t>M23.01</t>
  </si>
  <si>
    <t>Microscopic examination of specimen from spleen and of bone marrow, parasitology culture and others (IM)</t>
  </si>
  <si>
    <t>Cystic meniscus, anterior cruciate ligament or anterior horn medial meniscus</t>
  </si>
  <si>
    <t>90.641</t>
  </si>
  <si>
    <t>Parasite and fungal serology / molecular examination of specimen from spleen and of bone marrow (IM)</t>
  </si>
  <si>
    <t>M23.02</t>
  </si>
  <si>
    <t>Cystic meniscus, posterior cruciate ligament or posterior horn medial meniscus</t>
  </si>
  <si>
    <t>90.642</t>
  </si>
  <si>
    <t>Microscopic examination of specimen from spleen and of bone marrow, fungal culture yeast and susceptibility (IM)</t>
  </si>
  <si>
    <t>M23.03</t>
  </si>
  <si>
    <t>Cystic meniscus, medial collateral ligament or other and unspecified medial meniscus</t>
  </si>
  <si>
    <t>90.643</t>
  </si>
  <si>
    <t>Microscopic examination of specimen from spleen and of bone marrow, fungal culture dimorphic/mold and susceptibility (IM)</t>
  </si>
  <si>
    <t>M23.04</t>
  </si>
  <si>
    <t>Cystic meniscus, lateral collateral ligament or anterior horn of lateral meniscus</t>
  </si>
  <si>
    <t>M23.06</t>
  </si>
  <si>
    <t>Cystic meniscus, other and unspecified lateral meniscus</t>
  </si>
  <si>
    <t>M23.07</t>
  </si>
  <si>
    <t>Cystic meniscus, capsular ligament</t>
  </si>
  <si>
    <t>M23.09</t>
  </si>
  <si>
    <t>Cystic meniscus, unspecified ligament or unspecified meniscus</t>
  </si>
  <si>
    <t>M23.1</t>
  </si>
  <si>
    <t>Discoid meniscus (congenital)</t>
  </si>
  <si>
    <t>90.661</t>
  </si>
  <si>
    <t>Microscopic examination of specimen from spleen and of bone marrow, papanicolaou smear and giemsa smear (IM)</t>
  </si>
  <si>
    <t>M23.10</t>
  </si>
  <si>
    <t>Discoid meniscus (congenital), multiple sites</t>
  </si>
  <si>
    <t>M23.11</t>
  </si>
  <si>
    <t>Discoid meniscus (congenital), anterior cruciate ligament or anterior horn medial meniscus</t>
  </si>
  <si>
    <t>M23.12</t>
  </si>
  <si>
    <t>Discoid meniscus (congenital), posterior cruciate ligament or posterior horn medial meniscus</t>
  </si>
  <si>
    <t>M23.14</t>
  </si>
  <si>
    <t>Discoid meniscus (congenital), lateral collateral ligament or anterior horn of lateral meniscus</t>
  </si>
  <si>
    <t>90.691</t>
  </si>
  <si>
    <t>M23.15</t>
  </si>
  <si>
    <t>Discoid meniscus (congenital), posterior horn of lateral meniscus</t>
  </si>
  <si>
    <t>Microscopic examination of specimen from spleen and of bone marrow, Microscopic CISH examination (IM)</t>
  </si>
  <si>
    <t>M23.16</t>
  </si>
  <si>
    <t>90.692</t>
  </si>
  <si>
    <t>Discoid meniscus (congenital), other and unspecified lateral meniscus</t>
  </si>
  <si>
    <t>Microscopic examination of specimen from spleen and of bone marrow, Microscopic FISH examination (IM)</t>
  </si>
  <si>
    <t>M23.19</t>
  </si>
  <si>
    <t>Discoid meniscus (congenital), unspecified ligament or unspecified meniscus</t>
  </si>
  <si>
    <t>90.693</t>
  </si>
  <si>
    <t>Microscopic examination of specimen from spleen and of bone marrow, Microscopic FCR examination (IM)</t>
  </si>
  <si>
    <t>M23.2</t>
  </si>
  <si>
    <t>Derangement of meniscus due to old tear or injury</t>
  </si>
  <si>
    <t>90.695</t>
  </si>
  <si>
    <t>Microscopic examination of specimen from spleen and of bone marrow, Prognostic Monitoring for the Human Immunodeficiency Virus (HIV) (IM)</t>
  </si>
  <si>
    <t>M23.20</t>
  </si>
  <si>
    <t>Derangement of meniscus due to old tear or injury, multiple sites</t>
  </si>
  <si>
    <t>M23.21</t>
  </si>
  <si>
    <t>Derangement of meniscus due to old tear or injury, anterior cruciate ligament or anterior horn medial meniscus</t>
  </si>
  <si>
    <t>M23.22</t>
  </si>
  <si>
    <t>90.741</t>
  </si>
  <si>
    <t>Derangement of meniscus due to old tear or injury, posterior cruciate ligament or posterior horn medial meniscus</t>
  </si>
  <si>
    <t>Parasite and fungal serology / molecular examination of specimen from lymph node and of lymph (IM)</t>
  </si>
  <si>
    <t>90.742</t>
  </si>
  <si>
    <t>Microscopic examination of specimen from lymph node and of lymph, fungal culture yeast and susceptibility (IM)</t>
  </si>
  <si>
    <t>M23.23</t>
  </si>
  <si>
    <t>Derangement of meniscus due to old tear or injury, medial collateral ligament or other and unspecified medial meniscus</t>
  </si>
  <si>
    <t>M23.24</t>
  </si>
  <si>
    <t>Derangement of meniscus due to old tear or injury, lateral collateral ligament or anterior horn of lateral meniscus</t>
  </si>
  <si>
    <t>M23.25</t>
  </si>
  <si>
    <t>Derangement of meniscus due to old tear or injury, posterior horn of lateral meniscus</t>
  </si>
  <si>
    <t>90.761</t>
  </si>
  <si>
    <t>Microscopic examination of specimen from lymph node and of lymph, papanicolaou smear and giemsa smear (IM)</t>
  </si>
  <si>
    <t>M23.26</t>
  </si>
  <si>
    <t>Derangement of meniscus due to old tear or injury, other and unspecified lateral meniscus</t>
  </si>
  <si>
    <t>M23.27</t>
  </si>
  <si>
    <t>Derangement of meniscus due to old tear or injury, capsular ligament</t>
  </si>
  <si>
    <t>90.791</t>
  </si>
  <si>
    <t>Microscopic examination of specimen from lymph node and of lymph, Microscopic CISH examination (IM)</t>
  </si>
  <si>
    <t>90.792</t>
  </si>
  <si>
    <t>Microscopic examination of specimen from lymph node and of lymph, Microscopic FISH examination (IM)</t>
  </si>
  <si>
    <t>90.793</t>
  </si>
  <si>
    <t>Microscopic examination of specimen from lymph node and of lymph, Microscopic FCR examination (IM)</t>
  </si>
  <si>
    <t>90.794</t>
  </si>
  <si>
    <t>Microscopic examination of specimen from lymph node and of lymph, Screening for the Human Immunodeficiency Virus (HIV) Infection (IM)</t>
  </si>
  <si>
    <t>90.795</t>
  </si>
  <si>
    <t>M23.29</t>
  </si>
  <si>
    <t>Microscopic examination of specimen from lymph node and of lymph, Prognostic Monitoring for the Human Immunodeficiency Virus (HIV) (IM)</t>
  </si>
  <si>
    <t>Derangement of meniscus due to old tear or injury, unspecified ligament or unspecified meniscus</t>
  </si>
  <si>
    <t>M23.3</t>
  </si>
  <si>
    <t>Other meniscus derangements</t>
  </si>
  <si>
    <t>M23.30</t>
  </si>
  <si>
    <t>Other meniscus derangements, multiple sites</t>
  </si>
  <si>
    <t>90.841</t>
  </si>
  <si>
    <t>Parasite and fungal serology / molecular examination of specimen from upper gastrointestinal tract and of vomitus, (IM)</t>
  </si>
  <si>
    <t>M23.31</t>
  </si>
  <si>
    <t>90.842</t>
  </si>
  <si>
    <t>Other meniscus derangements, anterior cruciate ligament or anterior horn medial meniscus</t>
  </si>
  <si>
    <t>Microscopic examination of specimen from upper gastrointestinal tract and of vomitus, fungal culture yeast and susceptibility (IM)</t>
  </si>
  <si>
    <t>90.843</t>
  </si>
  <si>
    <t>Microscopic examination of specimen from upper gastrointestinal tract and of vomitus, fungal culture mold and susceptibility (IM)</t>
  </si>
  <si>
    <t>M23.32</t>
  </si>
  <si>
    <t>Other meniscus derangements, posterior cruciate ligament or posterior horn medial meniscus</t>
  </si>
  <si>
    <t>M23.33</t>
  </si>
  <si>
    <t>Other meniscus derangements, medial collateral ligament or other and unspecified medial meniscus</t>
  </si>
  <si>
    <t>90.861</t>
  </si>
  <si>
    <t>Microscopic examination of specimen from upper gastrointestinal tract and of vomitus, papanicolaou smear amd giemsa smear (IM)</t>
  </si>
  <si>
    <t>M23.34</t>
  </si>
  <si>
    <t>Other meniscus derangements, lateral collateral ligament or anterior horn of lateral meniscus</t>
  </si>
  <si>
    <t>M23.35</t>
  </si>
  <si>
    <t>Other meniscus derangements, posterior horn of lateral meniscus</t>
  </si>
  <si>
    <t>90.891</t>
  </si>
  <si>
    <t>M23.36</t>
  </si>
  <si>
    <t>Microscopic examination of specimen from upper gastrointestinal tract and of vomitus, Microscopic CISH examination (IM)</t>
  </si>
  <si>
    <t>Other meniscus derangements, other and unspecified lateral meniscus</t>
  </si>
  <si>
    <t>90.892</t>
  </si>
  <si>
    <t>Microscopic examination of specimen from upper gastrointestinal tract and of vomitus, Microscopic FISH examination (IM)</t>
  </si>
  <si>
    <t>M23.37</t>
  </si>
  <si>
    <t>Other meniscus derangements, capsular ligament</t>
  </si>
  <si>
    <t>90.894</t>
  </si>
  <si>
    <t>Microscopic examination of specimen from upper gastrointestinal tract and of vomitus, Screening for the Human Immunodeficiency Virus (HIV) Infection (IM)</t>
  </si>
  <si>
    <t>M23.39</t>
  </si>
  <si>
    <t>90.895</t>
  </si>
  <si>
    <t>Other meniscus derangements, unspecified ligament or unspecified meniscus</t>
  </si>
  <si>
    <t>Microscopic examination of specimen from upper gastrointestinal tract and of vomitus, Prognostic Monitoring for the Human Immunodeficiency Virus (HIV) (IM)</t>
  </si>
  <si>
    <t>M23.4</t>
  </si>
  <si>
    <t>Loose body in knee</t>
  </si>
  <si>
    <t>M23.40</t>
  </si>
  <si>
    <t>Loose body in knee, multiple sites</t>
  </si>
  <si>
    <t>M23.41</t>
  </si>
  <si>
    <t>Loose body in knee, anterior cruciate ligament or anterior horn medial meniscus</t>
  </si>
  <si>
    <t>M23.42</t>
  </si>
  <si>
    <t>Loose body in knee, posterior cruciate ligament or anterior horn medial meniscus</t>
  </si>
  <si>
    <t>M23.44</t>
  </si>
  <si>
    <t>Loose body in knee, lateral collateral ligament or anterior horn of lateral meniscus</t>
  </si>
  <si>
    <t>M23.45</t>
  </si>
  <si>
    <t>Loose body in knee, posterior horn of lateral meniscus</t>
  </si>
  <si>
    <t>M23.46</t>
  </si>
  <si>
    <t>Loose body in knee, other and unspecified lateral meniscus</t>
  </si>
  <si>
    <t>M23.49</t>
  </si>
  <si>
    <t>Loose body in knee, unspecified ligament or unspecified meniscus</t>
  </si>
  <si>
    <t>M23.5</t>
  </si>
  <si>
    <t>Chronic instability of knee</t>
  </si>
  <si>
    <t>M23.50</t>
  </si>
  <si>
    <t>Chronic instability of knee, multiple sites</t>
  </si>
  <si>
    <t>90.992</t>
  </si>
  <si>
    <t>Microscopic examination of specimen from lower gastrointestinal tract and of stool, Microscopic FISH examination (IM)</t>
  </si>
  <si>
    <t>M23.51</t>
  </si>
  <si>
    <t>Chronic instability of knee, anterior cruciate ligament or anterior horn medial meniscus</t>
  </si>
  <si>
    <t>M23.52</t>
  </si>
  <si>
    <t>Chronic instability of knee, posterior cruciate ligament or anterior horn medial meniscus</t>
  </si>
  <si>
    <t>90.995</t>
  </si>
  <si>
    <t>Microscopic examination of specimen from lower gastrointestinal tract and of stool, Prognostic Monitoring for the Human Immunodeficiency Virus (HIV) (IM)</t>
  </si>
  <si>
    <t>M23.53</t>
  </si>
  <si>
    <t>Chronic instability of knee, medial collateral ligament or other and unspecified medial meniscus</t>
  </si>
  <si>
    <t>M23.54</t>
  </si>
  <si>
    <t>Chronic instability of knee, lateral collateral ligament or anterior horn of lateral meniscus</t>
  </si>
  <si>
    <t>91.041</t>
  </si>
  <si>
    <t>Parasite and fungal serology / molecular examination of specimen from liver, biliary tract, and pancreas (IM)</t>
  </si>
  <si>
    <t>M23.55</t>
  </si>
  <si>
    <t>Chronic instability of knee, posterior horn of lateral meniscus</t>
  </si>
  <si>
    <t>91.042</t>
  </si>
  <si>
    <t>Microscopic examination of specimen from liver, biliary tract, and pancreas, fungal culture yeast and susceptibility (IM)</t>
  </si>
  <si>
    <t>91.043</t>
  </si>
  <si>
    <t>M23.56</t>
  </si>
  <si>
    <t>Microscopic examination of specimen from liver, biliary tract, and pancreas, fungal culture dimorphic/mold and susceptibility (IM)</t>
  </si>
  <si>
    <t>Chronic instability of knee, other and unspecified lateral meniscus</t>
  </si>
  <si>
    <t>91.049</t>
  </si>
  <si>
    <t>Other Microscopic examination of specimen from liver, biliary tract, and pancreas, parasitology smear (IM)</t>
  </si>
  <si>
    <t>M23.57</t>
  </si>
  <si>
    <t>Chronic instability of knee, capsular ligament</t>
  </si>
  <si>
    <t>M23.59</t>
  </si>
  <si>
    <t>Chronic instability of knee, unspecified ligament or unspecified meniscus</t>
  </si>
  <si>
    <t>M23.6</t>
  </si>
  <si>
    <t>Other spontaneous disruption of ligament(s) of knee</t>
  </si>
  <si>
    <t>M23.60</t>
  </si>
  <si>
    <t>Other spontaneous disruption of ligament(s) of knee, multiple sites</t>
  </si>
  <si>
    <t>91.093</t>
  </si>
  <si>
    <t>Microscopic examination of specimen from liver, biliary tract, and pancreas, Microscopic FCR examination (IM)</t>
  </si>
  <si>
    <t>M23.61</t>
  </si>
  <si>
    <t>Other spontaneous disruption of ligament(s) of knee, anterior cruciate ligament or anterior horn medial meniscus</t>
  </si>
  <si>
    <t>91.094</t>
  </si>
  <si>
    <t>Microscopic examination of specimen from liver, biliary tract, and pancreas, Screening for the Human Immunodeficiency Virus (HIV) Infection (IM)</t>
  </si>
  <si>
    <t>91.095</t>
  </si>
  <si>
    <t>M23.62</t>
  </si>
  <si>
    <t>Microscopic examination of specimen from liver, biliary tract, and pancreas, Prognostic Monitoring for the Human Immunodeficiency Virus (HIV) (IM)</t>
  </si>
  <si>
    <t>Other spontaneous disruption of ligament(s) of knee, posterior cruciate ligament or posterior horn medial meniscus</t>
  </si>
  <si>
    <t>M23.63</t>
  </si>
  <si>
    <t>Other spontaneous disruption of ligament(s) of knee, medial collateral ligament or other and unspecified medial meniscus</t>
  </si>
  <si>
    <t>M23.64</t>
  </si>
  <si>
    <t>Other spontaneous disruption of ligament(s) of knee, lateral collateral ligament or anterior horn of lateral meniscus</t>
  </si>
  <si>
    <t>91.141</t>
  </si>
  <si>
    <t>Parasite and fungal serology / molecular examination of specimen from peritoneal and retroperitoneal (IM)</t>
  </si>
  <si>
    <t>91.142</t>
  </si>
  <si>
    <t>M23.65</t>
  </si>
  <si>
    <t>Microscopic examination of specimen from peritoneal and retroperitoneal, fungal culture and susceptibility (IM)</t>
  </si>
  <si>
    <t>Other spontaneous disruption of ligament(s) of knee, posterior horn of lateral meniscus</t>
  </si>
  <si>
    <t>M23.66</t>
  </si>
  <si>
    <t>Other spontaneous disruption of ligament(s) of knee, other and unspecified lateral meniscus</t>
  </si>
  <si>
    <t>M23.67</t>
  </si>
  <si>
    <t>Other spontaneous disruption of ligament(s) of knee, capsular ligament</t>
  </si>
  <si>
    <t>M23.69</t>
  </si>
  <si>
    <t>Other spontaneous disruption of ligament(s) of knee, unspecified ligament or unspecified meniscus</t>
  </si>
  <si>
    <t>M23.8</t>
  </si>
  <si>
    <t>91.192</t>
  </si>
  <si>
    <t>Other internal derangements of knee</t>
  </si>
  <si>
    <t>Microscopic examination of peritoneal and retroperitoneal specimen, Microscopic FISH examination (IM)</t>
  </si>
  <si>
    <t>91.193</t>
  </si>
  <si>
    <t>M23.80</t>
  </si>
  <si>
    <t>Microscopic examination of peritoneal and retroperitoneal specimen, Microscopic FCR examination (IM)</t>
  </si>
  <si>
    <t>Other internal derangements of knee, multiple sites</t>
  </si>
  <si>
    <t>91.194</t>
  </si>
  <si>
    <t>Microscopic examination of peritoneal and retroperitoneal specimen, Screening for the Human Immunodeficiency Virus (HIV) Infection (IM)</t>
  </si>
  <si>
    <t>91.195</t>
  </si>
  <si>
    <t>M23.81</t>
  </si>
  <si>
    <t>Microscopic examination of peritoneal and retroperitoneal specimen, Prognostic Monitoring for the Human Immunodeficiency Virus (HIV) (IM)</t>
  </si>
  <si>
    <t>Other internal derangements of knee, anterior cruciate ligament or anterior horn medial meniscus</t>
  </si>
  <si>
    <t>M23.82</t>
  </si>
  <si>
    <t>Other internal derangements of knee, posterior cruciate ligament or anterior horn medial meniscus</t>
  </si>
  <si>
    <t>M23.83</t>
  </si>
  <si>
    <t>Other internal derangements of knee, medial collateral ligament or other and unspecified medial meniscus</t>
  </si>
  <si>
    <t>91.241</t>
  </si>
  <si>
    <t>Parasite and fungal serology / molecular examination of specimen from kidney, ureter, perirenal and periureteral tissue (IM)</t>
  </si>
  <si>
    <t>91.242</t>
  </si>
  <si>
    <t>Microscopic examination of peritoneal and retroperitoneal specimen, fungal culture and susceptibility (IM)</t>
  </si>
  <si>
    <t>M23.84</t>
  </si>
  <si>
    <t>91.243</t>
  </si>
  <si>
    <t>Other internal derangements of knee, lateral collateral ligament or anterior horn of lateral meniscus</t>
  </si>
  <si>
    <t>Microscopic examination of specimen from kidney, ureter, perirenal and periureteral tissue, fungal culture and susceptibility (IM)</t>
  </si>
  <si>
    <t>91.249</t>
  </si>
  <si>
    <t>Other Microscopic examination of specimen from kidney, ureter, perirenal and periureteral tissue, parasitology smear (IM)</t>
  </si>
  <si>
    <t>M23.85</t>
  </si>
  <si>
    <t>Other internal derangements of knee, posterior horn of lateral meniscus</t>
  </si>
  <si>
    <t>M23.87</t>
  </si>
  <si>
    <t>91.261</t>
  </si>
  <si>
    <t>Microscopic examination of specimen from kidney, ureter, perirenal and periureteral tissue, papanicolaou smear and giemsa smear (IM)</t>
  </si>
  <si>
    <t>Other internal derangements of knee, capsular ligament</t>
  </si>
  <si>
    <t>M23.89</t>
  </si>
  <si>
    <t>Other internal derangements of knee, unspecified ligament or unspecified meniscus</t>
  </si>
  <si>
    <t>M23.9</t>
  </si>
  <si>
    <t>Internal derangement of knee, unspecified</t>
  </si>
  <si>
    <t>M23.90</t>
  </si>
  <si>
    <t>Internal derangement of knee, unspecified, multiple sites</t>
  </si>
  <si>
    <t>M23.91</t>
  </si>
  <si>
    <t>Internal derangement of knee, unspecified,anterior cruciate ligament or anterior horn medial meniscus</t>
  </si>
  <si>
    <t>91.293</t>
  </si>
  <si>
    <t>M23.92</t>
  </si>
  <si>
    <t>Microscopic examination of specimen from kidney,ureter, perirenal and periureteral tissue, Microscopic FCR examination (IM)</t>
  </si>
  <si>
    <t>Internal derangement of knee, unspecified, posterior cruciate ligament or anterior horn medial meniscus</t>
  </si>
  <si>
    <t>91.294</t>
  </si>
  <si>
    <t>M23.93</t>
  </si>
  <si>
    <t>Internal derangement of knee, unspecified, medial collateral ligament or other and unspecified medial meniscus</t>
  </si>
  <si>
    <t>Microscopic examination of specimen from kidney,ureter, perirenal and periureteral tissue, Screening for the Human Immunodeficiency Virus (HIV) Infection (IM)</t>
  </si>
  <si>
    <t>M23.96</t>
  </si>
  <si>
    <t>91.295</t>
  </si>
  <si>
    <t>Internal derangement of knee, unspecified, other and unspecified lateral meniscus</t>
  </si>
  <si>
    <t>Microscopic examination of specimen from kidney,ureter, perirenal and periureteral tissue, Prognostic Monitoring for the Human Immunodeficiency Virus (HIV) (IM)</t>
  </si>
  <si>
    <t>M23.97</t>
  </si>
  <si>
    <t>Internal derangement of knee, unspecified, capsular ligament</t>
  </si>
  <si>
    <t>M23.99</t>
  </si>
  <si>
    <t>Internal derangement of knee, unspecified, unspecified ligament or unspecified meniscus</t>
  </si>
  <si>
    <t>M24.0</t>
  </si>
  <si>
    <t>Loose body in joint</t>
  </si>
  <si>
    <t>M24.01</t>
  </si>
  <si>
    <t>Loose body in joint, shouder region</t>
  </si>
  <si>
    <t>M24.02</t>
  </si>
  <si>
    <t>Loose body in joint, upper arm</t>
  </si>
  <si>
    <t>M24.03</t>
  </si>
  <si>
    <t>Loose body in joint, forearm</t>
  </si>
  <si>
    <t>M24.04</t>
  </si>
  <si>
    <t>Loose body in joint, hand</t>
  </si>
  <si>
    <t>M24.05</t>
  </si>
  <si>
    <t>Loose body in joint, pelvic and thigh</t>
  </si>
  <si>
    <t>M24.06</t>
  </si>
  <si>
    <t>Loose body in joint, lower leg</t>
  </si>
  <si>
    <t>M24.07</t>
  </si>
  <si>
    <t>Loose body in joint, ankle and foot</t>
  </si>
  <si>
    <t>M24.08</t>
  </si>
  <si>
    <t>Loose body in joint, other sites</t>
  </si>
  <si>
    <t>M24.09</t>
  </si>
  <si>
    <t>Loose body in joint, unspecified site</t>
  </si>
  <si>
    <t>M24.1</t>
  </si>
  <si>
    <t>Other articular cartilage disorders</t>
  </si>
  <si>
    <t>M24.11</t>
  </si>
  <si>
    <t>Other articular cartilage disorders, shoulder region</t>
  </si>
  <si>
    <t>M24.13</t>
  </si>
  <si>
    <t>Other articular cartilage disorders, forearm</t>
  </si>
  <si>
    <t>M24.14</t>
  </si>
  <si>
    <t>Other articular cartilage disorders, hand</t>
  </si>
  <si>
    <t>M24.15</t>
  </si>
  <si>
    <t>Other articular cartilage disorders, pelvic and thigh</t>
  </si>
  <si>
    <t>91.442</t>
  </si>
  <si>
    <t>M24.16</t>
  </si>
  <si>
    <t>Microscopic examination of specimen from female genital tract, fungal culture and susceptibility (IM)</t>
  </si>
  <si>
    <t>Other articular cartilage disorders, lower leg</t>
  </si>
  <si>
    <t>M24.17</t>
  </si>
  <si>
    <t>Other articular cartilage disorders, ankle and foot</t>
  </si>
  <si>
    <t>M24.18</t>
  </si>
  <si>
    <t>Other articular cartilage disorders, other sites</t>
  </si>
  <si>
    <t>M24.19</t>
  </si>
  <si>
    <t>Other articular cartilage disorders, unspecified site</t>
  </si>
  <si>
    <t>M24.2</t>
  </si>
  <si>
    <t>Disorder of ligament</t>
  </si>
  <si>
    <t>M24.20</t>
  </si>
  <si>
    <t>Disorder of ligament, multiple sites</t>
  </si>
  <si>
    <t>M24.21</t>
  </si>
  <si>
    <t>Disorder of ligament, shouder region</t>
  </si>
  <si>
    <t>M24.22</t>
  </si>
  <si>
    <t>Disorder of ligament, upper arm</t>
  </si>
  <si>
    <t>M24.23</t>
  </si>
  <si>
    <t>Disorder of ligament, forearm</t>
  </si>
  <si>
    <t>M24.24</t>
  </si>
  <si>
    <t>Disorder of ligament, hand</t>
  </si>
  <si>
    <t>91.493</t>
  </si>
  <si>
    <t>Microscopic examination of specimen from female genital tract, Microscopic FCR examination (IM)</t>
  </si>
  <si>
    <t>M24.25</t>
  </si>
  <si>
    <t>91.494</t>
  </si>
  <si>
    <t>Disorder of ligament, pelvic and thigh</t>
  </si>
  <si>
    <t>Microscopic examination of specimen from female genital tract, Screening for the Human Immunodeficiency Virus (HIV) Infection (IM)</t>
  </si>
  <si>
    <t>M24.26</t>
  </si>
  <si>
    <t>91.495</t>
  </si>
  <si>
    <t>Disorder of ligament, lower leg</t>
  </si>
  <si>
    <t>Microscopic examination of specimen from female genital tract, Prognostic Monitoring for the Human Immunodeficiency Virus (HIV) (IM)</t>
  </si>
  <si>
    <t>M24.27</t>
  </si>
  <si>
    <t>Disorder of ligament, ankle and foot</t>
  </si>
  <si>
    <t>M24.28</t>
  </si>
  <si>
    <t>Disorder of ligament, other sites</t>
  </si>
  <si>
    <t>91.541</t>
  </si>
  <si>
    <t>Parasite and fungal serology / molecular examination of specimen from musculoskeletal system and of joint fluid (IM)</t>
  </si>
  <si>
    <t>M24.29</t>
  </si>
  <si>
    <t>91.542</t>
  </si>
  <si>
    <t>Disorder of ligament, unspecified site</t>
  </si>
  <si>
    <t>Microscopic examination of specimen from musculoskeletal system and of joint fluid, fungal culture and susceptibility (IM)</t>
  </si>
  <si>
    <t>M24.3</t>
  </si>
  <si>
    <t>Pathological dislocation and subluxation of joint, not elsewhere classified</t>
  </si>
  <si>
    <t>91.561</t>
  </si>
  <si>
    <t>M24.30</t>
  </si>
  <si>
    <t>Microscopic examination of specimen from musculoskeletal system and of joint fluid, papanicolaou smear and giemsa smear (IM)</t>
  </si>
  <si>
    <t>Pathological dislocation and subluxation of joint not elsewhere classified, multiple sites</t>
  </si>
  <si>
    <t>M24.31</t>
  </si>
  <si>
    <t>Pathological dislocation and subluxation of joint not elsewhere classified, shoulder region</t>
  </si>
  <si>
    <t>M24.32</t>
  </si>
  <si>
    <t>Pathological dislocation and subluxation of joint not elsewhere classified, upper arm</t>
  </si>
  <si>
    <t>91.592</t>
  </si>
  <si>
    <t>M24.33</t>
  </si>
  <si>
    <t>Microscopic examination of specimen from musculoskeletal system and of joint fluid, Microscopic FISH examination (IM)</t>
  </si>
  <si>
    <t>Pathological dislocation and subluxation of joint not elsewhere classified, forearm</t>
  </si>
  <si>
    <t>M24.34</t>
  </si>
  <si>
    <t>Pathological dislocation and subluxation of joint not elsewhere classified, hand</t>
  </si>
  <si>
    <t>91.595</t>
  </si>
  <si>
    <t>Microscopic examination of specimen from musculoskeletal system and of joint fluid, Prognostic Monitoring for the Human Immunodeficiency Virus (HIV) (IM)</t>
  </si>
  <si>
    <t>M24.35</t>
  </si>
  <si>
    <t>Pathological dislocation and subluxation of joint not elsewhere classified, pelvic and thigh</t>
  </si>
  <si>
    <t>M24.36</t>
  </si>
  <si>
    <t>Pathological dislocation and subluxation of joint not elsewhere classified, lower leg</t>
  </si>
  <si>
    <t>M24.37</t>
  </si>
  <si>
    <t>Pathological dislocation and subluxation of joint not elsewhere classified, ankle and foot</t>
  </si>
  <si>
    <t>M24.38</t>
  </si>
  <si>
    <t>Pathological dislocation and subluxation of joint not elsewhere classified, other sites</t>
  </si>
  <si>
    <t>M24.39</t>
  </si>
  <si>
    <t>Pathological dislocation and subluxation of joint not elsewhere classified, unspecified site</t>
  </si>
  <si>
    <t>M24.4</t>
  </si>
  <si>
    <t>Recurrent dislocation and subluxation of joint</t>
  </si>
  <si>
    <t>M24.40</t>
  </si>
  <si>
    <t>Recurrent dislocation and subluxation of joint, multiple sites</t>
  </si>
  <si>
    <t>M24.41</t>
  </si>
  <si>
    <t>Recurrent dislocation and subluxation of joint, shoulder region</t>
  </si>
  <si>
    <t>M24.42</t>
  </si>
  <si>
    <t>Recurrent dislocation and subluxation of joint, upper arm</t>
  </si>
  <si>
    <t>M24.43</t>
  </si>
  <si>
    <t>Recurrent dislocation and subluxation of joint, forearm</t>
  </si>
  <si>
    <t>M24.44</t>
  </si>
  <si>
    <t>Recurrent dislocation and subluxation of joint, hand</t>
  </si>
  <si>
    <t>M24.45</t>
  </si>
  <si>
    <t>Recurrent dislocation and subluxation of joint, pelvic and thigh</t>
  </si>
  <si>
    <t>M24.46</t>
  </si>
  <si>
    <t>Recurrent dislocation and subluxation of joint, lower leg</t>
  </si>
  <si>
    <t>M24.47</t>
  </si>
  <si>
    <t>Recurrent dislocation and subluxation of joint, ankle and foot</t>
  </si>
  <si>
    <t>M24.48</t>
  </si>
  <si>
    <t>Recurrent dislocation and subluxation of joint, other sites</t>
  </si>
  <si>
    <t>M24.49</t>
  </si>
  <si>
    <t>Recurrent dislocation and subluxation of joint, unspecified site</t>
  </si>
  <si>
    <t>91.741</t>
  </si>
  <si>
    <t>M24.5</t>
  </si>
  <si>
    <t>Contracture of joint</t>
  </si>
  <si>
    <t>Parasite and fungal serology / molecular examination of specimen from operative wound (IM)</t>
  </si>
  <si>
    <t>M24.50</t>
  </si>
  <si>
    <t>Contracture of joint, multiple sites</t>
  </si>
  <si>
    <t>M24.51</t>
  </si>
  <si>
    <t>Contracture of joint, shouder region</t>
  </si>
  <si>
    <t>M24.52</t>
  </si>
  <si>
    <t>Contracture of joint, upper arm</t>
  </si>
  <si>
    <t>M24.53</t>
  </si>
  <si>
    <t>Contracture of joint, forearm</t>
  </si>
  <si>
    <t>M24.54</t>
  </si>
  <si>
    <t>Contracture of joint, hand</t>
  </si>
  <si>
    <t>M24.55</t>
  </si>
  <si>
    <t>Contracture of joint, pelvic and thigh</t>
  </si>
  <si>
    <t>M24.56</t>
  </si>
  <si>
    <t>Contracture of joint, lower leg</t>
  </si>
  <si>
    <t>M24.57</t>
  </si>
  <si>
    <t>Contracture of joint, ankle and foot</t>
  </si>
  <si>
    <t>91.793</t>
  </si>
  <si>
    <t>Microscopic examination of specimen from operative wound, Microscopic FCR examination (IM)</t>
  </si>
  <si>
    <t>M24.58</t>
  </si>
  <si>
    <t>Contracture of joint, other sites</t>
  </si>
  <si>
    <t>91.794</t>
  </si>
  <si>
    <t>M24.59</t>
  </si>
  <si>
    <t>Microscopic examination of specimen from operative wound, Screening for the Human Immunodeficiency Virus (HIV) Infection (IM)</t>
  </si>
  <si>
    <t>Contracture of joint, unspecified site</t>
  </si>
  <si>
    <t>91.795</t>
  </si>
  <si>
    <t>M24.6</t>
  </si>
  <si>
    <t>Microscopic examination of specimen from operative wound, Prognostic Monitoring for the Human Immunodeficiency Virus (HIV) (IM)</t>
  </si>
  <si>
    <t>Ankylosis of joint</t>
  </si>
  <si>
    <t>M24.60</t>
  </si>
  <si>
    <t>Ankylosis of joint, multiple sites</t>
  </si>
  <si>
    <t>M24.61</t>
  </si>
  <si>
    <t>Ankylosis of joint, shoulder region</t>
  </si>
  <si>
    <t>M24.62</t>
  </si>
  <si>
    <t>Ankylosis of joint, upper arm</t>
  </si>
  <si>
    <t>M24.63</t>
  </si>
  <si>
    <t>Ankylosis of joint, forearm</t>
  </si>
  <si>
    <t>91.841</t>
  </si>
  <si>
    <t>M24.64</t>
  </si>
  <si>
    <t>Parasite and fungal serology / molecular examination of specimen from other site (IM)</t>
  </si>
  <si>
    <t>Ankylosis of joint, hand</t>
  </si>
  <si>
    <t>M24.65</t>
  </si>
  <si>
    <t>Ankylosis of joint, pelvic and thigh</t>
  </si>
  <si>
    <t>M24.66</t>
  </si>
  <si>
    <t>Ankylosis of joint, lower leg</t>
  </si>
  <si>
    <t>M24.67</t>
  </si>
  <si>
    <t>Ankylosis of joint, ankle and foot</t>
  </si>
  <si>
    <t>M24.68</t>
  </si>
  <si>
    <t>Ankylosis of joint, other sites</t>
  </si>
  <si>
    <t>M24.69</t>
  </si>
  <si>
    <t>Ankylosis of joint, unspecified site</t>
  </si>
  <si>
    <t>M24.7</t>
  </si>
  <si>
    <t>Protrusio acetabuli</t>
  </si>
  <si>
    <t>91.892</t>
  </si>
  <si>
    <t>Microscopic examination of specimen from other site, Microscopic FISH examination (IM)</t>
  </si>
  <si>
    <t>M24.75</t>
  </si>
  <si>
    <t>Protrusio acetabuli, pelvic and thigh</t>
  </si>
  <si>
    <t>91.893</t>
  </si>
  <si>
    <t>Microscopic examination of specimen from other site, Microscopic FCR examination (IM)</t>
  </si>
  <si>
    <t>M24.8</t>
  </si>
  <si>
    <t>Other specific joint derangements, not elsewhere classified</t>
  </si>
  <si>
    <t>M24.81</t>
  </si>
  <si>
    <t>Other specific joint derangements, not elsewhere classified, shoulder region</t>
  </si>
  <si>
    <t>91.895</t>
  </si>
  <si>
    <t>M24.82</t>
  </si>
  <si>
    <t>Microscopic examination of specimen from other site, Prognostic Monitoring for the Human Immunodeficiency Virus (HIV) (IM)</t>
  </si>
  <si>
    <t>Other specific joint derangements, not elsewhere classified, upper arm</t>
  </si>
  <si>
    <t>M24.83</t>
  </si>
  <si>
    <t>Other specific joint derangements, not elsewhere classified, forearm</t>
  </si>
  <si>
    <t>M24.84</t>
  </si>
  <si>
    <t>Other specific joint derangements, not elsewhere classified, hand</t>
  </si>
  <si>
    <t>M24.85</t>
  </si>
  <si>
    <t>Other specific joint derangements, not elsewhere classified, pelvic and thigh</t>
  </si>
  <si>
    <t>91.940</t>
  </si>
  <si>
    <t>Microscopic examination of specimen from unspecified site, parasitology culture and others (IM)</t>
  </si>
  <si>
    <t>M24.86</t>
  </si>
  <si>
    <t>Other specific joint derangements, not elsewhere classified, lower leg</t>
  </si>
  <si>
    <t>91.941</t>
  </si>
  <si>
    <t>Parasite and fungal serology / molecular examination of specimen from unspecified site (IM)</t>
  </si>
  <si>
    <t>M24.87</t>
  </si>
  <si>
    <t>Other specific joint derangements, not elsewhere classified, ankle and foot</t>
  </si>
  <si>
    <t>91.942</t>
  </si>
  <si>
    <t>M24.88</t>
  </si>
  <si>
    <t>Microscopic examination of specimen from unspecified site, Fungal culture yeast and susceptibility test (IM)</t>
  </si>
  <si>
    <t>Other specific joint derangements, not elsewhere classified, other sites</t>
  </si>
  <si>
    <t>M24.89</t>
  </si>
  <si>
    <t>Other specific joint derangements, not elsewhere classified, unspecified site</t>
  </si>
  <si>
    <t>M24.9</t>
  </si>
  <si>
    <t>91.961</t>
  </si>
  <si>
    <t>Microscopic examination of specimen from unspecified site, papanicolaou smear and giemsa smear (IM)</t>
  </si>
  <si>
    <t>Joint derangement, unspecified</t>
  </si>
  <si>
    <t>M24.91</t>
  </si>
  <si>
    <t>Joint derangement, unspecified, shoulder region</t>
  </si>
  <si>
    <t>M24.93</t>
  </si>
  <si>
    <t>91.991</t>
  </si>
  <si>
    <t>Joint derangement, unspecified, forearm</t>
  </si>
  <si>
    <t>Microscopic examination of specimen from unspecified site, Microscopic CISH examination (IM)</t>
  </si>
  <si>
    <t>91.992</t>
  </si>
  <si>
    <t>Microscopic examination of specimen from unspecified site, Microscopic FISH examination (IM)</t>
  </si>
  <si>
    <t>M24.94</t>
  </si>
  <si>
    <t>Joint derangement, unspecified, hand</t>
  </si>
  <si>
    <t>91.994</t>
  </si>
  <si>
    <t>Microscopic examination of specimen from unspeified site, Screening for the Human Immunodeficiency Virus (HIV) Infection (IM)</t>
  </si>
  <si>
    <t>M24.96</t>
  </si>
  <si>
    <t>Joint derangement, unspecified, lower leg</t>
  </si>
  <si>
    <t>91.995</t>
  </si>
  <si>
    <t>Microscopic examination of specimen from unspecified site, Prognostic Monitoring for the Human Immunodeficiency Virus (HIV) (IM)</t>
  </si>
  <si>
    <t>M24.97</t>
  </si>
  <si>
    <t>Joint derangement, unspecified, ankle and foot</t>
  </si>
  <si>
    <t>M24.98</t>
  </si>
  <si>
    <t>Joint derangement, unspecified, other sites</t>
  </si>
  <si>
    <t>M25.0</t>
  </si>
  <si>
    <t>Haemarthrosis</t>
  </si>
  <si>
    <t>M25.00</t>
  </si>
  <si>
    <t>Haemarthrosis, multiple sites</t>
  </si>
  <si>
    <t>M25.01</t>
  </si>
  <si>
    <t>Haemarthrosis, shoulder region</t>
  </si>
  <si>
    <t>M25.02</t>
  </si>
  <si>
    <t>Haemarthrosis, upper arm</t>
  </si>
  <si>
    <t>M25.03</t>
  </si>
  <si>
    <t>Haemarthrosis, forearm</t>
  </si>
  <si>
    <t>M25.04</t>
  </si>
  <si>
    <t>Haemarthrosis, hand</t>
  </si>
  <si>
    <t>M25.05</t>
  </si>
  <si>
    <t>Haemarthrosis, pelvic and thigh</t>
  </si>
  <si>
    <t>M25.06</t>
  </si>
  <si>
    <t>Haemarthrosis, lower leg</t>
  </si>
  <si>
    <t>M25.07</t>
  </si>
  <si>
    <t>Haemarthrosis, ankle and foot</t>
  </si>
  <si>
    <t>M25.08</t>
  </si>
  <si>
    <t>Haemarthrosis, other sites</t>
  </si>
  <si>
    <t>M25.09</t>
  </si>
  <si>
    <t>Haemarthrosis, unspecified site</t>
  </si>
  <si>
    <t>M25.1</t>
  </si>
  <si>
    <t>Fistula of joint</t>
  </si>
  <si>
    <t>M25.11</t>
  </si>
  <si>
    <t>Fistula of joint, shoulder region</t>
  </si>
  <si>
    <t>M25.12</t>
  </si>
  <si>
    <t>Fistula of joint, upper arm</t>
  </si>
  <si>
    <t>M25.13</t>
  </si>
  <si>
    <t>Fistula of joint, forearm</t>
  </si>
  <si>
    <t>M25.14</t>
  </si>
  <si>
    <t>Fistula of joint, hand</t>
  </si>
  <si>
    <t>M25.15</t>
  </si>
  <si>
    <t>Fistula of joint, pelvic and thigh</t>
  </si>
  <si>
    <t>M25.16</t>
  </si>
  <si>
    <t>Fistula of joint, lower leg</t>
  </si>
  <si>
    <t>92.50</t>
  </si>
  <si>
    <t>Non-Imaging Nuclear Medicine Thyroid Function Test (IM)</t>
  </si>
  <si>
    <t>M25.17</t>
  </si>
  <si>
    <t>Fistula of joint, ankle and foot</t>
  </si>
  <si>
    <t>92.51</t>
  </si>
  <si>
    <t>M25.18</t>
  </si>
  <si>
    <t>Non-Imaging Nuclear Medicine Thyroid Cancer Marker (IM)</t>
  </si>
  <si>
    <t>Fistula of joint, other sites</t>
  </si>
  <si>
    <t>M25.19</t>
  </si>
  <si>
    <t>Fistula of joint, unspecified site</t>
  </si>
  <si>
    <t>M25.2</t>
  </si>
  <si>
    <t>Flail joint</t>
  </si>
  <si>
    <t>M25.20</t>
  </si>
  <si>
    <t>Flail joint, multiple sites</t>
  </si>
  <si>
    <t>M25.21</t>
  </si>
  <si>
    <t>Flail joint, shoulder region</t>
  </si>
  <si>
    <t>M25.23</t>
  </si>
  <si>
    <t>Flail joint, forearm</t>
  </si>
  <si>
    <t>KND0101</t>
  </si>
  <si>
    <t>Tc-99m-Pertechnetate (IM)</t>
  </si>
  <si>
    <t>M25.25</t>
  </si>
  <si>
    <t>Flail joint, pelvic and thigh</t>
  </si>
  <si>
    <t>KND0102</t>
  </si>
  <si>
    <t>Tc-99m-DTPA (IM)</t>
  </si>
  <si>
    <t>KND0103</t>
  </si>
  <si>
    <t>M25.26</t>
  </si>
  <si>
    <t>Flail joint, lower leg</t>
  </si>
  <si>
    <t>Tc-99m-MAG3 (IM)</t>
  </si>
  <si>
    <t>M25.27</t>
  </si>
  <si>
    <t>KND0104</t>
  </si>
  <si>
    <t>Flail joint, ankle and foot</t>
  </si>
  <si>
    <t>Tc-99m-DMSA (IM)</t>
  </si>
  <si>
    <t>M25.28</t>
  </si>
  <si>
    <t>Flail joint, other sites</t>
  </si>
  <si>
    <t>KND0105</t>
  </si>
  <si>
    <t>Tc-99m-SestaMIBI (IM)</t>
  </si>
  <si>
    <t>M25.29</t>
  </si>
  <si>
    <t>Flail joint, unspecified site</t>
  </si>
  <si>
    <t>KND0106</t>
  </si>
  <si>
    <t>Tc-99m-Tetrofosmin (IM)</t>
  </si>
  <si>
    <t>M25.3</t>
  </si>
  <si>
    <t>Other instability of joint</t>
  </si>
  <si>
    <t>KND0107</t>
  </si>
  <si>
    <t>Tc-99m-MDP (IM)</t>
  </si>
  <si>
    <t>M25.30</t>
  </si>
  <si>
    <t>Other instability of joint, multiple sites</t>
  </si>
  <si>
    <t>KND0108</t>
  </si>
  <si>
    <t>Tc-99m-RBC (IM)</t>
  </si>
  <si>
    <t>M25.31</t>
  </si>
  <si>
    <t>Other instability of joint, shoulder region</t>
  </si>
  <si>
    <t>KND0109</t>
  </si>
  <si>
    <t>M25.32</t>
  </si>
  <si>
    <t>Tc-99m-MAA (IM)</t>
  </si>
  <si>
    <t>Other instability of joint, upper arm</t>
  </si>
  <si>
    <t>KND0110</t>
  </si>
  <si>
    <t>Tc-99m-Pyrophosphate (IM)</t>
  </si>
  <si>
    <t>M25.33</t>
  </si>
  <si>
    <t>Other instability of joint, forearm</t>
  </si>
  <si>
    <t>KND0111</t>
  </si>
  <si>
    <t>M25.34</t>
  </si>
  <si>
    <t>Tc-99m-HMPAO (IM)</t>
  </si>
  <si>
    <t>Other instability of joint, hand</t>
  </si>
  <si>
    <t>KND0112</t>
  </si>
  <si>
    <t>M25.35</t>
  </si>
  <si>
    <t>Other instability of joint, pelvic and thigh</t>
  </si>
  <si>
    <t>Tc-99m-ECD (IM)</t>
  </si>
  <si>
    <t>M25.36</t>
  </si>
  <si>
    <t>KND0113</t>
  </si>
  <si>
    <t>Other instability of joint, lower leg</t>
  </si>
  <si>
    <t>Tc-99m-Ethambutol (IM)</t>
  </si>
  <si>
    <t>M25.37</t>
  </si>
  <si>
    <t>Other instability of joint, ankle and foot</t>
  </si>
  <si>
    <t>KND0114</t>
  </si>
  <si>
    <t>Tc-99m-HIDA (IM)</t>
  </si>
  <si>
    <t>M25.38</t>
  </si>
  <si>
    <t>Other instability of joint, other sites</t>
  </si>
  <si>
    <t>KND0115</t>
  </si>
  <si>
    <t>Tc-99m-Mebrofenin (IM)</t>
  </si>
  <si>
    <t>M25.39</t>
  </si>
  <si>
    <t>KND0116</t>
  </si>
  <si>
    <t>Other instability of joint, unspecified site</t>
  </si>
  <si>
    <t>Tc-99m-Sulfur Colloid (IM)</t>
  </si>
  <si>
    <t>M25.4</t>
  </si>
  <si>
    <t>Effusion of joint</t>
  </si>
  <si>
    <t>KND0117</t>
  </si>
  <si>
    <t>Tc-99m-Nano Colloid (IM)</t>
  </si>
  <si>
    <t>KND0118</t>
  </si>
  <si>
    <t>Tc-99m-Colloid (IM)</t>
  </si>
  <si>
    <t>M25.40</t>
  </si>
  <si>
    <t>KND0119</t>
  </si>
  <si>
    <t>Effusion of joint, multiple sites</t>
  </si>
  <si>
    <t>Tc-99m-Phyton (IM)</t>
  </si>
  <si>
    <t>M25.41</t>
  </si>
  <si>
    <t>Effusion of joint, shoulder region</t>
  </si>
  <si>
    <t>KND0121</t>
  </si>
  <si>
    <t>M25.42</t>
  </si>
  <si>
    <t>Tc-99m-Ciprofloxaxin (IM)</t>
  </si>
  <si>
    <t>Effusion of joint, upper arm</t>
  </si>
  <si>
    <t>KND0122</t>
  </si>
  <si>
    <t>M25.43</t>
  </si>
  <si>
    <t>Tc-99m-UBI (IM)</t>
  </si>
  <si>
    <t>Effusion of joint, forearm</t>
  </si>
  <si>
    <t>KND0123</t>
  </si>
  <si>
    <t>M25.44</t>
  </si>
  <si>
    <t>Tc-99m-WBC (IM)</t>
  </si>
  <si>
    <t>Effusion of joint, hand</t>
  </si>
  <si>
    <t>M25.45</t>
  </si>
  <si>
    <t>Effusion of joint, pelvic and thigh</t>
  </si>
  <si>
    <t>M25.46</t>
  </si>
  <si>
    <t>Effusion of joint, lower leg</t>
  </si>
  <si>
    <t>M25.47</t>
  </si>
  <si>
    <t>KND0126</t>
  </si>
  <si>
    <t>Effusion of joint, ankle and foot</t>
  </si>
  <si>
    <t>Other Pharmaceuticals (IM)</t>
  </si>
  <si>
    <t>M25.48</t>
  </si>
  <si>
    <t>Effusion of joint, other sites</t>
  </si>
  <si>
    <t>KND0802</t>
  </si>
  <si>
    <t>F-18-PSMA (IM)</t>
  </si>
  <si>
    <t>M25.49</t>
  </si>
  <si>
    <t>Effusion of joint, unspecified site</t>
  </si>
  <si>
    <t>KND0803</t>
  </si>
  <si>
    <t>F-18-FDOPA (IM)</t>
  </si>
  <si>
    <t>M25.5</t>
  </si>
  <si>
    <t>Pain in joint</t>
  </si>
  <si>
    <t>KND0804</t>
  </si>
  <si>
    <t>F-18-FMISO (IM)</t>
  </si>
  <si>
    <t>M25.50</t>
  </si>
  <si>
    <t>KND0805</t>
  </si>
  <si>
    <t>Pain in joint, multiple sites</t>
  </si>
  <si>
    <t>Na-F-18 (IM)</t>
  </si>
  <si>
    <t>M25.51</t>
  </si>
  <si>
    <t>KND0806</t>
  </si>
  <si>
    <t>Pain in joint, shouder region</t>
  </si>
  <si>
    <t>KND0901</t>
  </si>
  <si>
    <t>Ga-68-PSMA (IM)</t>
  </si>
  <si>
    <t>M25.52</t>
  </si>
  <si>
    <t>Pain in joint, upper arm</t>
  </si>
  <si>
    <t>KND0902</t>
  </si>
  <si>
    <t>Ga-68-DOTATATE (IM)</t>
  </si>
  <si>
    <t>M25.53</t>
  </si>
  <si>
    <t>Pain in joint, forearm</t>
  </si>
  <si>
    <t>M25.54</t>
  </si>
  <si>
    <t>KND0903</t>
  </si>
  <si>
    <t>Pain in joint, hand</t>
  </si>
  <si>
    <t>Ga-68-DOTATOC (IM)</t>
  </si>
  <si>
    <t>M25.55</t>
  </si>
  <si>
    <t>KND0904</t>
  </si>
  <si>
    <t>Pain in joint, pelvic and thigh</t>
  </si>
  <si>
    <t>Ga-68-DOTANOC (IM)</t>
  </si>
  <si>
    <t>M25.56</t>
  </si>
  <si>
    <t>KND0905</t>
  </si>
  <si>
    <t>Pain in joint, lower leg</t>
  </si>
  <si>
    <t>Ga-68-FAPI (IM)</t>
  </si>
  <si>
    <t>M25.57</t>
  </si>
  <si>
    <t>KND0906</t>
  </si>
  <si>
    <t>Pain in joint, ankle and foot</t>
  </si>
  <si>
    <t>KND10</t>
  </si>
  <si>
    <t>M25.58</t>
  </si>
  <si>
    <t>Pain in joint, other sites</t>
  </si>
  <si>
    <t>NH3-Ammonia (IM)</t>
  </si>
  <si>
    <t>KND11</t>
  </si>
  <si>
    <t>M25.59</t>
  </si>
  <si>
    <t>Rubidium-82 (Rb-82) - Chloride (IM)</t>
  </si>
  <si>
    <t>Pain in joint, unspecified site</t>
  </si>
  <si>
    <t>M25.6</t>
  </si>
  <si>
    <t>Stiffness of joint, not elsewhere classified</t>
  </si>
  <si>
    <t>M25.60</t>
  </si>
  <si>
    <t>Stiffness of joint, not elsewhere classified, multiple sites</t>
  </si>
  <si>
    <t>M25.61</t>
  </si>
  <si>
    <t>Stiffness of joint, not elsewhere classified, shoulder region</t>
  </si>
  <si>
    <t>90.0603</t>
  </si>
  <si>
    <t>Microscopic examination of specimen from nervous system and of spinal fluid, Microscopic Histochemistry examination (IM)</t>
  </si>
  <si>
    <t>M25.62</t>
  </si>
  <si>
    <t>Stiffness of joint, not elsewhere classified, upper arm</t>
  </si>
  <si>
    <t>M25.63</t>
  </si>
  <si>
    <t>Stiffness of joint, not elsewhere classified, forearm</t>
  </si>
  <si>
    <t>M25.64</t>
  </si>
  <si>
    <t>Stiffness of joint, not elsewhere classified, hand</t>
  </si>
  <si>
    <t>M25.65</t>
  </si>
  <si>
    <t>Stiffness of joint, not elsewhere classified, pelvic and thigh</t>
  </si>
  <si>
    <t>M25.66</t>
  </si>
  <si>
    <t>Stiffness of joint, not elsewhere classified, lower leg</t>
  </si>
  <si>
    <t>M25.67</t>
  </si>
  <si>
    <t>Stiffness of joint, not elsewhere classified, ankle and foot</t>
  </si>
  <si>
    <t>M25.68</t>
  </si>
  <si>
    <t>Stiffness of joint, not elsewhere classified, other sites</t>
  </si>
  <si>
    <t>M25.69</t>
  </si>
  <si>
    <t>Stiffness of joint, not elsewhere classified, unspecified site</t>
  </si>
  <si>
    <t>90.2600</t>
  </si>
  <si>
    <t>Microscopic examination of specimen from eye, Microscopic Immunohistochemistry examination (IM)</t>
  </si>
  <si>
    <t>M25.7</t>
  </si>
  <si>
    <t>Osteophyte</t>
  </si>
  <si>
    <t>M25.70</t>
  </si>
  <si>
    <t>Osteophyte, multiple sites</t>
  </si>
  <si>
    <t>M25.71</t>
  </si>
  <si>
    <t>Osteophyte, shoulder region</t>
  </si>
  <si>
    <t>M25.72</t>
  </si>
  <si>
    <t>Osteophyte, upper arm</t>
  </si>
  <si>
    <t>90.2603</t>
  </si>
  <si>
    <t>Microscopic examination of specimen from eye, Microscopic Histochemistry examination (IM)</t>
  </si>
  <si>
    <t>M25.73</t>
  </si>
  <si>
    <t>Osteophyte, forearm</t>
  </si>
  <si>
    <t>M25.74</t>
  </si>
  <si>
    <t>Osteophyte, hand</t>
  </si>
  <si>
    <t>M25.75</t>
  </si>
  <si>
    <t>Osteophyte, pelvic and thigh</t>
  </si>
  <si>
    <t>M25.76</t>
  </si>
  <si>
    <t>Osteophyte, lower leg</t>
  </si>
  <si>
    <t>M25.77</t>
  </si>
  <si>
    <t>Osteophyte, ankle and foot</t>
  </si>
  <si>
    <t>90.3603</t>
  </si>
  <si>
    <t>Microscopic examination of specimen from ear, nose, throat, and larynx Microscopic Histochemistry examination (IM)</t>
  </si>
  <si>
    <t>M25.78</t>
  </si>
  <si>
    <t>Osteophyte, other sites</t>
  </si>
  <si>
    <t>M25.79</t>
  </si>
  <si>
    <t>Osteophyte, unspecified site</t>
  </si>
  <si>
    <t>M25.8</t>
  </si>
  <si>
    <t>Other specified joint disorders</t>
  </si>
  <si>
    <t>M25.80</t>
  </si>
  <si>
    <t>Other specified joint disorders, multiple sites</t>
  </si>
  <si>
    <t>M25.81</t>
  </si>
  <si>
    <t>Other specified joint disorders, sholder region</t>
  </si>
  <si>
    <t>M25.82</t>
  </si>
  <si>
    <t>Other specified joint disorders, upper arm</t>
  </si>
  <si>
    <t>M25.83</t>
  </si>
  <si>
    <t>Other specified joint disorders, forearm</t>
  </si>
  <si>
    <t>M25.84</t>
  </si>
  <si>
    <t>Other specified joint disorders, hand</t>
  </si>
  <si>
    <t>M25.85</t>
  </si>
  <si>
    <t>Other specified joint disorders, pelvic and thigh</t>
  </si>
  <si>
    <t>M25.86</t>
  </si>
  <si>
    <t>Other specified joint disorders, lower leg</t>
  </si>
  <si>
    <t>M25.87</t>
  </si>
  <si>
    <t>Other specified joint disorders, ankle and foot</t>
  </si>
  <si>
    <t>M25.88</t>
  </si>
  <si>
    <t>Other specified joint disorders, other sites</t>
  </si>
  <si>
    <t>M25.89</t>
  </si>
  <si>
    <t>Other specified joint disorders, unspecified site</t>
  </si>
  <si>
    <t>M25.9</t>
  </si>
  <si>
    <t>Joint disorder, unspecified</t>
  </si>
  <si>
    <t>M25.91</t>
  </si>
  <si>
    <t>Joint disorder, unspecified, shoulder region</t>
  </si>
  <si>
    <t>M25.93</t>
  </si>
  <si>
    <t>Joint disorder, unspecified, forearm</t>
  </si>
  <si>
    <t>M25.94</t>
  </si>
  <si>
    <t>Joint disorder, unspecified, hand</t>
  </si>
  <si>
    <t>M25.95</t>
  </si>
  <si>
    <t>Joint disorder, unspecified, pelvic and thigh</t>
  </si>
  <si>
    <t>M25.96</t>
  </si>
  <si>
    <t>Joint disorder, unspecified, lower leg</t>
  </si>
  <si>
    <t>M25.97</t>
  </si>
  <si>
    <t>Joint disorder, unspecified, ankle and foot</t>
  </si>
  <si>
    <t>90.7600</t>
  </si>
  <si>
    <t>M25.98</t>
  </si>
  <si>
    <t>Joint disorder, unspecified, other sites</t>
  </si>
  <si>
    <t>Microscopic examination of specimen from lymph node and of lymph, Microscopic Immunohistochemistry examination (IM)</t>
  </si>
  <si>
    <t>M25.99</t>
  </si>
  <si>
    <t>Joint disorder, unspecified, unspecified site</t>
  </si>
  <si>
    <t>M30.0</t>
  </si>
  <si>
    <t>Polyarteritis nodosa</t>
  </si>
  <si>
    <t>M30.1</t>
  </si>
  <si>
    <t>90.7603</t>
  </si>
  <si>
    <t>Polyarteritis with lung involvement [churg-strauss]</t>
  </si>
  <si>
    <t>Microscopic examination of specimen from lymph node and of lymph, Microscopic Histochemistry examination (IM)</t>
  </si>
  <si>
    <t>M30.2</t>
  </si>
  <si>
    <t>Juvenile polyarteritis</t>
  </si>
  <si>
    <t>M30.3</t>
  </si>
  <si>
    <t>Mucocutaneous lymph node syndrome [kawasaki]</t>
  </si>
  <si>
    <t>M30.8</t>
  </si>
  <si>
    <t>Other conditions related to polyarteritis nodosa</t>
  </si>
  <si>
    <t>M31.0</t>
  </si>
  <si>
    <t>Hypersensitivity angiitis</t>
  </si>
  <si>
    <t>M31.1</t>
  </si>
  <si>
    <t>Thrombotic microangiopathy</t>
  </si>
  <si>
    <t>90.8603</t>
  </si>
  <si>
    <t>M31.2</t>
  </si>
  <si>
    <t>Microscopic examination of specimen from upper gastrointestinal tract and of vomitus, Microscopic Histochemistry examination (IM)</t>
  </si>
  <si>
    <t>Lethal midline granuloma</t>
  </si>
  <si>
    <t>M31.3</t>
  </si>
  <si>
    <t>Wegener's granulomatosis</t>
  </si>
  <si>
    <t>M31.4</t>
  </si>
  <si>
    <t>Aortic arch syndrome [takayasu]</t>
  </si>
  <si>
    <t>M31.5</t>
  </si>
  <si>
    <t>Giant cell arteritis with polymyalgia rheumatica</t>
  </si>
  <si>
    <t>M31.6</t>
  </si>
  <si>
    <t>Other giant cell arteritis</t>
  </si>
  <si>
    <t>M31.7</t>
  </si>
  <si>
    <t>Microscopic polyangiitis</t>
  </si>
  <si>
    <t>M31.8</t>
  </si>
  <si>
    <t>Other specified necrotizing vasculopathies</t>
  </si>
  <si>
    <t>M31.9</t>
  </si>
  <si>
    <t>Necrotizing vasculopathy, unspecified</t>
  </si>
  <si>
    <t>M32</t>
  </si>
  <si>
    <t>Systemic lupus erythematosus</t>
  </si>
  <si>
    <t>M32.0</t>
  </si>
  <si>
    <t>Drug-induced systemic lupus erythematosus</t>
  </si>
  <si>
    <t>M32.1</t>
  </si>
  <si>
    <t>Systemic lupus erythematosus with organ or system involvement</t>
  </si>
  <si>
    <t>M32.8</t>
  </si>
  <si>
    <t>Other forms of systemic lupus erythematosus</t>
  </si>
  <si>
    <t>M32.9</t>
  </si>
  <si>
    <t>Systemic lupus erythematosus, unspecified</t>
  </si>
  <si>
    <t>M33.0</t>
  </si>
  <si>
    <t>Juvenile dermatomyositis</t>
  </si>
  <si>
    <t>M33.1</t>
  </si>
  <si>
    <t>Other dermatomyositis</t>
  </si>
  <si>
    <t>91.143</t>
  </si>
  <si>
    <t>Microscopic examination of peritoneal and retroperitoneal specimen, Fungal culture mold and susceptibility test (IM)</t>
  </si>
  <si>
    <t>M33.2</t>
  </si>
  <si>
    <t>Polymyositis</t>
  </si>
  <si>
    <t>M33.9</t>
  </si>
  <si>
    <t>Dermatopolymyositis, unspecified</t>
  </si>
  <si>
    <t>M34.0</t>
  </si>
  <si>
    <t>Progressive systemic sclerosis</t>
  </si>
  <si>
    <t>M34.1</t>
  </si>
  <si>
    <t>CR(E)ST syndrome</t>
  </si>
  <si>
    <t>91.1603</t>
  </si>
  <si>
    <t>Microscopic examination of peritoneal and retroperitoneal specimen, Microscopic Histochemistry examination (IM)</t>
  </si>
  <si>
    <t>M34.2</t>
  </si>
  <si>
    <t>Systemic sclerosis induced by drugs and chemicals</t>
  </si>
  <si>
    <t>M34.8</t>
  </si>
  <si>
    <t>Other forms of systemic sclerosis</t>
  </si>
  <si>
    <t>91.2600</t>
  </si>
  <si>
    <t>M34.9</t>
  </si>
  <si>
    <t>Systemic sclerosis, unspecified</t>
  </si>
  <si>
    <t>Microscopic examination of specimen from kidney,ureter, perirenal and periureteral tissue, Microscopic Immunohistochemistry examination (IM)</t>
  </si>
  <si>
    <t>M35.0</t>
  </si>
  <si>
    <t>Sicca syndrome [sjogren]</t>
  </si>
  <si>
    <t>M35.1</t>
  </si>
  <si>
    <t>Other overlap syndromes</t>
  </si>
  <si>
    <t>M35.2</t>
  </si>
  <si>
    <t>Behcet's disease</t>
  </si>
  <si>
    <t>91.2603</t>
  </si>
  <si>
    <t>M35.3</t>
  </si>
  <si>
    <t>Microscopic examination of specimen from kidney,ureter, perirenal and periureteral tissue, Microscopic Histochemistry examination (IM)</t>
  </si>
  <si>
    <t>Polymyalgia rheumatica</t>
  </si>
  <si>
    <t>M35.4</t>
  </si>
  <si>
    <t>Diffuse (eosinophilic) fasciitis</t>
  </si>
  <si>
    <t>M35.5</t>
  </si>
  <si>
    <t>Multifocal fibrosclerosis</t>
  </si>
  <si>
    <t>M35.6</t>
  </si>
  <si>
    <t>Relapsing panniculitis [Weber-Christian]</t>
  </si>
  <si>
    <t>M35.7</t>
  </si>
  <si>
    <t>Hypermobility syndrome</t>
  </si>
  <si>
    <t>M35.8</t>
  </si>
  <si>
    <t>Other specified systemic involvement of connective tissue</t>
  </si>
  <si>
    <t>M35.9</t>
  </si>
  <si>
    <t>Systemic involvement of connective tissue, unspecified</t>
  </si>
  <si>
    <t>M36.0</t>
  </si>
  <si>
    <t>Dermato(poly)myositis in neoplastic disease</t>
  </si>
  <si>
    <t>M36.1</t>
  </si>
  <si>
    <t>Arthropathy in neoplastic disease</t>
  </si>
  <si>
    <t>M36.2</t>
  </si>
  <si>
    <t>Haemophilic arthropathy</t>
  </si>
  <si>
    <t>M36.3</t>
  </si>
  <si>
    <t>Arthropathy in other blood disorders</t>
  </si>
  <si>
    <t>M36.4</t>
  </si>
  <si>
    <t>Arthropathy in hypersensitivity reactions classified elsewhere</t>
  </si>
  <si>
    <t>91.443</t>
  </si>
  <si>
    <t>Microscopic examination of specimen from female genital tract, Fungal culture mold and susceptibility test (IM)</t>
  </si>
  <si>
    <t>M40.0</t>
  </si>
  <si>
    <t>Postural kyphosis</t>
  </si>
  <si>
    <t>M40.00</t>
  </si>
  <si>
    <t>Postural kyphosis, multiple sites in spine</t>
  </si>
  <si>
    <t>M40.02</t>
  </si>
  <si>
    <t>Postural kyphosis, cervical region</t>
  </si>
  <si>
    <t>M40.03</t>
  </si>
  <si>
    <t>Postural kyphosis, cervicothoracic region</t>
  </si>
  <si>
    <t>91.4603</t>
  </si>
  <si>
    <t>M40.04</t>
  </si>
  <si>
    <t>Postural kyphosis, thoracic region</t>
  </si>
  <si>
    <t>Microscopic examination of specimen from female genital tract, Microscopic Histochemistry examination (IM)</t>
  </si>
  <si>
    <t>M40.05</t>
  </si>
  <si>
    <t>Postural kyphosis, thoracolumbar region</t>
  </si>
  <si>
    <t>M40.06</t>
  </si>
  <si>
    <t>Postural kyphosis, lumbar region</t>
  </si>
  <si>
    <t>M40.07</t>
  </si>
  <si>
    <t>Postural kyphosis, lumbosacral region</t>
  </si>
  <si>
    <t>M40.09</t>
  </si>
  <si>
    <t>Postural kyphosis, site unspecified</t>
  </si>
  <si>
    <t>M40.1</t>
  </si>
  <si>
    <t>Other secondary kyphosis</t>
  </si>
  <si>
    <t>M40.10</t>
  </si>
  <si>
    <t>Other secondary kyphosis, multiple sites in spine</t>
  </si>
  <si>
    <t>M40.12</t>
  </si>
  <si>
    <t>Other secondary kyphosis, cervical region</t>
  </si>
  <si>
    <t>M40.13</t>
  </si>
  <si>
    <t>Other secondary kyphosis, cervicothoracic region</t>
  </si>
  <si>
    <t>M40.14</t>
  </si>
  <si>
    <t>Other secondary kyphosis, thoracic region</t>
  </si>
  <si>
    <t>M40.15</t>
  </si>
  <si>
    <t>Other secondary kyphosis, thoracolumbar region</t>
  </si>
  <si>
    <t>M40.16</t>
  </si>
  <si>
    <t>Other secondary kyphosis, lumbar region</t>
  </si>
  <si>
    <t>M40.17</t>
  </si>
  <si>
    <t>Other secondary kyphosis, lumbosacral region</t>
  </si>
  <si>
    <t>M40.2</t>
  </si>
  <si>
    <t>Other and unspecified kyphosis</t>
  </si>
  <si>
    <t>M40.20</t>
  </si>
  <si>
    <t>Other and unspecified kyphosis, multiple sites in spine</t>
  </si>
  <si>
    <t>M40.22</t>
  </si>
  <si>
    <t>Other and unspecified kyphosis, cervical region</t>
  </si>
  <si>
    <t>91.67</t>
  </si>
  <si>
    <t>M40.24</t>
  </si>
  <si>
    <t>Microscopic examination of specimen from skin and other integument, Molecular biological test (IM) or Cythopathologic (IM)</t>
  </si>
  <si>
    <t>Other and unspecified kyphosis, thoracic region</t>
  </si>
  <si>
    <t>M40.25</t>
  </si>
  <si>
    <t>Other and unspecified kyphosis, thoracolumbar region</t>
  </si>
  <si>
    <t>91.743</t>
  </si>
  <si>
    <t>M40.26</t>
  </si>
  <si>
    <t>Other and unspecified kyphosis, lumbar region</t>
  </si>
  <si>
    <t>Microscopic examination of specimen from operative wound, Fungal culture mold and susceptibility test (IM)</t>
  </si>
  <si>
    <t>M40.27</t>
  </si>
  <si>
    <t>Other and unspecified kyphosis, lumbosacral region</t>
  </si>
  <si>
    <t>M40.29</t>
  </si>
  <si>
    <t>Other and unspecified kyphosis, site unspecified</t>
  </si>
  <si>
    <t>M40.3</t>
  </si>
  <si>
    <t>Flatback syndrome</t>
  </si>
  <si>
    <t>M40.32</t>
  </si>
  <si>
    <t>Flatback syndrome, cervical region</t>
  </si>
  <si>
    <t>M40.34</t>
  </si>
  <si>
    <t>Flatback syndrome, thoracic region</t>
  </si>
  <si>
    <t>M40.35</t>
  </si>
  <si>
    <t>Flatback syndrome, thoracolumbar region</t>
  </si>
  <si>
    <t>M40.36</t>
  </si>
  <si>
    <t>Flatback syndrome, lumbar region</t>
  </si>
  <si>
    <t>M40.37</t>
  </si>
  <si>
    <t>Flatback syndrome, lumbosacral region</t>
  </si>
  <si>
    <t>M40.39</t>
  </si>
  <si>
    <t>Flatback syndrome, site unspecified</t>
  </si>
  <si>
    <t>91.843</t>
  </si>
  <si>
    <t>M40.4</t>
  </si>
  <si>
    <t>Other lordosis</t>
  </si>
  <si>
    <t>Microscopic examination of specimen from other site, Fungal culture mold and susceptibility test (IM)</t>
  </si>
  <si>
    <t>M40.40</t>
  </si>
  <si>
    <t>Other lordosis, multiple sites in spine</t>
  </si>
  <si>
    <t>M40.42</t>
  </si>
  <si>
    <t>Other lordosis, cervical region</t>
  </si>
  <si>
    <t>M40.44</t>
  </si>
  <si>
    <t>Other lordosis, thoracic region</t>
  </si>
  <si>
    <t>M40.46</t>
  </si>
  <si>
    <t>Other lordosis, lumbar region</t>
  </si>
  <si>
    <t>M40.47</t>
  </si>
  <si>
    <t>Other lordosis, lumbosacral region</t>
  </si>
  <si>
    <t>M40.48</t>
  </si>
  <si>
    <t>Other lordosis, sacral and sacrococcygeal region</t>
  </si>
  <si>
    <t>M40.5</t>
  </si>
  <si>
    <t>Lordosis, unspecified</t>
  </si>
  <si>
    <t>M40.50</t>
  </si>
  <si>
    <t>Lordosis unspecified, multiple sites in spine</t>
  </si>
  <si>
    <t>91.943</t>
  </si>
  <si>
    <t>Microscopic examination of specimen from unspecified site, Fungal culture mold and susceptibility test (IM)</t>
  </si>
  <si>
    <t>M40.52</t>
  </si>
  <si>
    <t>Lordosis, unspecified, cervical region</t>
  </si>
  <si>
    <t>M40.53</t>
  </si>
  <si>
    <t>Lordosis, unspecified, cervicothoracic region</t>
  </si>
  <si>
    <t>M40.55</t>
  </si>
  <si>
    <t>Lordosis, unspecified, thoracolumbar region</t>
  </si>
  <si>
    <t>M40.56</t>
  </si>
  <si>
    <t>Lordosis, unspecified, lumbar region</t>
  </si>
  <si>
    <t>M40.57</t>
  </si>
  <si>
    <t>Lordosis, unspecified, lumbosacral region</t>
  </si>
  <si>
    <t>91.9603</t>
  </si>
  <si>
    <t>M40.59</t>
  </si>
  <si>
    <t>Lordosis, unspecified, site unspecified</t>
  </si>
  <si>
    <t>Microscopic examination of specimen from unspecified site, Microscopic Histochemistry examination (IM)</t>
  </si>
  <si>
    <t>M41</t>
  </si>
  <si>
    <t>Scoliosis</t>
  </si>
  <si>
    <t>M41.0</t>
  </si>
  <si>
    <t>Infantile idiopathic scoliosis</t>
  </si>
  <si>
    <t>M41.00</t>
  </si>
  <si>
    <t>Infantile idiopathic scoliosis, multiple sites in spine</t>
  </si>
  <si>
    <t>M41.02</t>
  </si>
  <si>
    <t>Infantile idiopathic scoliosis , cervical region</t>
  </si>
  <si>
    <t>M41.03</t>
  </si>
  <si>
    <t>Infantile idiopathic scoliosis, cervicothoracic region</t>
  </si>
  <si>
    <t>M41.04</t>
  </si>
  <si>
    <t>Infantile idiopathic scoliosis, thoracic region</t>
  </si>
  <si>
    <t>M41.05</t>
  </si>
  <si>
    <t>Infantile idiopathic scoliosis, thoracolumbar region</t>
  </si>
  <si>
    <t>M41.06</t>
  </si>
  <si>
    <t>Infantile idiopathic scoliosis, lumbar region</t>
  </si>
  <si>
    <t>M41.07</t>
  </si>
  <si>
    <t>Infantile idiopathic scoliosis, lumbosacral region</t>
  </si>
  <si>
    <t>M41.08</t>
  </si>
  <si>
    <t>Infantile idiopathic scoliosis, sacral and sacrococcygeal region</t>
  </si>
  <si>
    <t>M41.09</t>
  </si>
  <si>
    <t>Infantile idiopathic scoliosis, site unspecified</t>
  </si>
  <si>
    <t>M41.1</t>
  </si>
  <si>
    <t>Juvenile idiopathic scoliosis</t>
  </si>
  <si>
    <t>M41.10</t>
  </si>
  <si>
    <t>Juvenile idiopathic scoliosis, multiple sites in spine</t>
  </si>
  <si>
    <t>M41.11</t>
  </si>
  <si>
    <t>Juvenile idiopathic scoliosis, occipito-atlanto-axial region</t>
  </si>
  <si>
    <t>M41.12</t>
  </si>
  <si>
    <t>Juvenile idiopathic scoliosis, cervical region</t>
  </si>
  <si>
    <t>M41.13</t>
  </si>
  <si>
    <t>Juvenile idiopathic scoliosis, cervicothoracic region</t>
  </si>
  <si>
    <t>92.250</t>
  </si>
  <si>
    <t>M41.14</t>
  </si>
  <si>
    <t>Teleradiotherapy using electrons 2D (IM)</t>
  </si>
  <si>
    <t>Juvenile idiopathic scoliosis, thoracic region</t>
  </si>
  <si>
    <t>M41.15</t>
  </si>
  <si>
    <t>Juvenile idiopathic scoliosis, thoracolumbar region</t>
  </si>
  <si>
    <t>92.257</t>
  </si>
  <si>
    <t>M41.16</t>
  </si>
  <si>
    <t>Electron Teleradiotherapy, including Total Skin Electron Beam Therapy (TSEBT) (IM)</t>
  </si>
  <si>
    <t>Juvenile idiopathic scoliosis, lumbar region</t>
  </si>
  <si>
    <t>M41.17</t>
  </si>
  <si>
    <t>Juvenile idiopathic scoliosis, lumbosacral region</t>
  </si>
  <si>
    <t>M41.18</t>
  </si>
  <si>
    <t>Juvenile idiopathic scoliosis, sacral and sacrococcygeal region</t>
  </si>
  <si>
    <t>M41.19</t>
  </si>
  <si>
    <t>Juvenile idiopathic scoliosis, site unspecified</t>
  </si>
  <si>
    <t>M41.2</t>
  </si>
  <si>
    <t>Other idiopathic scoliosis</t>
  </si>
  <si>
    <t>M41.20</t>
  </si>
  <si>
    <t>Other idiopathic scoliosis, multiple sites in spine</t>
  </si>
  <si>
    <t>M41.22</t>
  </si>
  <si>
    <t>Other idiopathic scoliosis, cervical region</t>
  </si>
  <si>
    <t>M41.23</t>
  </si>
  <si>
    <t>Other idiopathic scoliosis, cervicothoracic region</t>
  </si>
  <si>
    <t>M41.24</t>
  </si>
  <si>
    <t>Other idiopathic scoliosis, thoracic region</t>
  </si>
  <si>
    <t>M41.25</t>
  </si>
  <si>
    <t>Other idiopathic scoliosis, thoracolumbar region</t>
  </si>
  <si>
    <t>M41.26</t>
  </si>
  <si>
    <t>Other idiopathic scoliosis, lumbar region</t>
  </si>
  <si>
    <t>M41.27</t>
  </si>
  <si>
    <t>Other idiopathic scoliosis, lumbosacral region</t>
  </si>
  <si>
    <t>M41.28</t>
  </si>
  <si>
    <t>Other idiopathic scoliosis, sacral and sacrococcygeal region</t>
  </si>
  <si>
    <t>M41.29</t>
  </si>
  <si>
    <t>Other idiopathic scoliosis, site unspecified</t>
  </si>
  <si>
    <t>M41.3</t>
  </si>
  <si>
    <t>Thoracogenic scoliosis</t>
  </si>
  <si>
    <t>M41.30</t>
  </si>
  <si>
    <t>Thoracogenic scoliosis, multiple sites in spine</t>
  </si>
  <si>
    <t>M41.32</t>
  </si>
  <si>
    <t>Thoracogenic scoliosis, cervical region</t>
  </si>
  <si>
    <t>M41.33</t>
  </si>
  <si>
    <t>Thoracogenic scoliosis, cervicothoracic region</t>
  </si>
  <si>
    <t>M41.34</t>
  </si>
  <si>
    <t>Thoracogenic scoliosis, thoracic region</t>
  </si>
  <si>
    <t>M41.35</t>
  </si>
  <si>
    <t>Thoracogenic scoliosis, thoracolumbar region</t>
  </si>
  <si>
    <t>M41.36</t>
  </si>
  <si>
    <t>Thoracogenic scoliosis, lumbar region</t>
  </si>
  <si>
    <t>M41.37</t>
  </si>
  <si>
    <t>Thoracogenic scoliosis, lumbosacral region</t>
  </si>
  <si>
    <t>02.930</t>
  </si>
  <si>
    <t>M41.38</t>
  </si>
  <si>
    <t>Implantation of neurostimulator lead into vagus nerve (IM)</t>
  </si>
  <si>
    <t>Thoracogenic scoliosis, sacral and sacrococcygeal region</t>
  </si>
  <si>
    <t>02.931</t>
  </si>
  <si>
    <t>M41.39</t>
  </si>
  <si>
    <t>Thoracogenic scoliosis, site unspecified</t>
  </si>
  <si>
    <t>Implantation or replacement of spinal neurostimulator lead(s) (IM)</t>
  </si>
  <si>
    <t>M41.4</t>
  </si>
  <si>
    <t>Neuromuscular scoliosis</t>
  </si>
  <si>
    <t>M41.40</t>
  </si>
  <si>
    <t>Neuromuscular scoliosis, multiple sites in spine</t>
  </si>
  <si>
    <t>M41.42</t>
  </si>
  <si>
    <t>Neuromuscular scoliosis, cervical region</t>
  </si>
  <si>
    <t>M41.43</t>
  </si>
  <si>
    <t>Neuromuscular scoliosis, cervicothoracic region</t>
  </si>
  <si>
    <t>M41.44</t>
  </si>
  <si>
    <t>Neuromuscular scoliosis, thoracic region</t>
  </si>
  <si>
    <t>M41.45</t>
  </si>
  <si>
    <t>Neuromuscular scoliosis, thoracolumbar region</t>
  </si>
  <si>
    <t>M41.46</t>
  </si>
  <si>
    <t>Neuromuscular scoliosis, lumbar region</t>
  </si>
  <si>
    <t>M41.47</t>
  </si>
  <si>
    <t>Neuromuscular scoliosis, lumbosacral region</t>
  </si>
  <si>
    <t>M41.49</t>
  </si>
  <si>
    <t>Neuromuscular scoliosis, site unspecified</t>
  </si>
  <si>
    <t>M41.5</t>
  </si>
  <si>
    <t>Other secondary scoliosis</t>
  </si>
  <si>
    <t>M41.50</t>
  </si>
  <si>
    <t>Other secondary scoliosis, multiple sites in spine</t>
  </si>
  <si>
    <t>M41.54</t>
  </si>
  <si>
    <t>Other secondary scoliosis, thoracic region</t>
  </si>
  <si>
    <t>M41.55</t>
  </si>
  <si>
    <t>Other secondary scoliosis, thoracolumbar region</t>
  </si>
  <si>
    <t>M41.56</t>
  </si>
  <si>
    <t>Other secondary scoliosis, lumbar region</t>
  </si>
  <si>
    <t>38.341</t>
  </si>
  <si>
    <t>M41.57</t>
  </si>
  <si>
    <t>Other secondary scoliosis, lumbosacral region</t>
  </si>
  <si>
    <t>Resection of aorta with anastomosis, with clip (IM)</t>
  </si>
  <si>
    <t>M41.59</t>
  </si>
  <si>
    <t>Other secondary scoliosis, site unspecified</t>
  </si>
  <si>
    <t>M41.8</t>
  </si>
  <si>
    <t>Other forms of scoliosis</t>
  </si>
  <si>
    <t>M41.80</t>
  </si>
  <si>
    <t>Other forms of scoliosis, multiple sites in spine</t>
  </si>
  <si>
    <t>38.361</t>
  </si>
  <si>
    <t>M41.82</t>
  </si>
  <si>
    <t>Other forms of scoliosis, cervical region</t>
  </si>
  <si>
    <t>Resection of abdominal arteries with anastomosis, with clip (IM)</t>
  </si>
  <si>
    <t>Tarif iDRG tanpa Adjustment Factor</t>
  </si>
  <si>
    <t>Tarif dengan Adjustment Factor</t>
  </si>
  <si>
    <t>38.370</t>
  </si>
  <si>
    <t>Resection of abdominal veins with anastomosis, without clip (IM)</t>
  </si>
  <si>
    <t>38.371</t>
  </si>
  <si>
    <t>M41.83</t>
  </si>
  <si>
    <t>Other forms of scoliosis, cervicothoracic region</t>
  </si>
  <si>
    <t>M41.84</t>
  </si>
  <si>
    <t>Other forms of scoliosis, thoracic region</t>
  </si>
  <si>
    <t>Resection of abdominal veins with anastomosis, with clip (IM)</t>
  </si>
  <si>
    <t>M41.85</t>
  </si>
  <si>
    <t>Other forms of scoliosis, thoracolumbar region</t>
  </si>
  <si>
    <t>M41.86</t>
  </si>
  <si>
    <t>Other forms of scoliosis, lumbar region</t>
  </si>
  <si>
    <t>M41.87</t>
  </si>
  <si>
    <t>Other forms of scoliosis, lumbosacral region</t>
  </si>
  <si>
    <t>M41.88</t>
  </si>
  <si>
    <t>Other forms of scoliosis, sacral and sacrococcygeal region</t>
  </si>
  <si>
    <t>M41.89</t>
  </si>
  <si>
    <t>Other forms of scoliosis, site unspecified</t>
  </si>
  <si>
    <t>M41.9</t>
  </si>
  <si>
    <t>Scoliosis, unspecified</t>
  </si>
  <si>
    <t>M41.90</t>
  </si>
  <si>
    <t>Scoliosis, multiple sites in spine</t>
  </si>
  <si>
    <t>M41.92</t>
  </si>
  <si>
    <t>Scoliosis, unspecified, cervical region</t>
  </si>
  <si>
    <t>M41.93</t>
  </si>
  <si>
    <t>Scoliosis, unspecified, cervicothoracic region</t>
  </si>
  <si>
    <t>pdc</t>
  </si>
  <si>
    <t>M41.94</t>
  </si>
  <si>
    <t>Scoliosis, unspecified, thoracic region</t>
  </si>
  <si>
    <t>M41.95</t>
  </si>
  <si>
    <t>Scoliosis, unspecified, thoracolumbar region</t>
  </si>
  <si>
    <t>M41.96</t>
  </si>
  <si>
    <t>deskripsi pdc</t>
  </si>
  <si>
    <t>Scoliosis, unspecified, lumbar region</t>
  </si>
  <si>
    <t>M41.97</t>
  </si>
  <si>
    <t>MDC</t>
  </si>
  <si>
    <t>Scoliosis, unspecified, lumbosacral region</t>
  </si>
  <si>
    <t>DC</t>
  </si>
  <si>
    <t>M41.98</t>
  </si>
  <si>
    <t>Scoliosis, unspecified, sacral and sacrococcygeal region</t>
  </si>
  <si>
    <t>DRG</t>
  </si>
  <si>
    <t>Deskripsi DRG</t>
  </si>
  <si>
    <t>M41.99</t>
  </si>
  <si>
    <t>Scoliosis, unspecified, site unspecified</t>
  </si>
  <si>
    <t>M42.01</t>
  </si>
  <si>
    <t>Juvenile osteochondrosis of spine, occipito-atlanto-axial region</t>
  </si>
  <si>
    <t>M42.05</t>
  </si>
  <si>
    <t>NBR</t>
  </si>
  <si>
    <t>Juvenile osteochondrosis of spine, thoracolumbar region</t>
  </si>
  <si>
    <t>Cost Weight</t>
  </si>
  <si>
    <t>M42.06</t>
  </si>
  <si>
    <t>Tarif iDRG</t>
  </si>
  <si>
    <t>Juvenile osteochondrosis of spine, lumbar region</t>
  </si>
  <si>
    <t>M42.07</t>
  </si>
  <si>
    <t>Juvenile osteochondrosis of spine, lumbosacral region</t>
  </si>
  <si>
    <t>M42.1</t>
  </si>
  <si>
    <t>Adjustment Factor</t>
  </si>
  <si>
    <t>Adult osteochondrosis of spine</t>
  </si>
  <si>
    <t>Total Biaya INACBG</t>
  </si>
  <si>
    <t>M42.11</t>
  </si>
  <si>
    <t>Adult osteochondrosis of spine, occipito-atlanto-axial region</t>
  </si>
  <si>
    <t>M42.12</t>
  </si>
  <si>
    <t>Adult osteochondrosis of spine, cervical region</t>
  </si>
  <si>
    <t>M42.14</t>
  </si>
  <si>
    <t>Adult osteochondrosis of spine, thoracic region</t>
  </si>
  <si>
    <t>M42.16</t>
  </si>
  <si>
    <t>Adult osteochondrosis of spine, lumbar region</t>
  </si>
  <si>
    <t>M42.17</t>
  </si>
  <si>
    <t>Adult osteochondrosis of spine, lumbosacral region</t>
  </si>
  <si>
    <t>M42.9</t>
  </si>
  <si>
    <t>Spinal osteochondrosis, unspecified</t>
  </si>
  <si>
    <t>M42.90</t>
  </si>
  <si>
    <t>Spinal osteochondrosis, unspecified, multiple sites in spine</t>
  </si>
  <si>
    <t>38.661</t>
  </si>
  <si>
    <t>Other excision of vessels, abdominal arteries, with clip (IM)</t>
  </si>
  <si>
    <t>M42.96</t>
  </si>
  <si>
    <t>Spinal osteochondrosis, unspecified, lumbar region</t>
  </si>
  <si>
    <t>M42.97</t>
  </si>
  <si>
    <t>Total Biaya iDRG</t>
  </si>
  <si>
    <t>Spinal osteochondrosis, unspecified, lumbosacral region</t>
  </si>
  <si>
    <t>Selisih Biaya</t>
  </si>
  <si>
    <t>M43</t>
  </si>
  <si>
    <t>Other deforming dorsopathies</t>
  </si>
  <si>
    <t>% Selisih Biaya</t>
  </si>
  <si>
    <t>M43.0</t>
  </si>
  <si>
    <t>Spondylolysis</t>
  </si>
  <si>
    <t>M43.00</t>
  </si>
  <si>
    <t>Spondylolysis, multiple sites in spine</t>
  </si>
  <si>
    <t>M43.01</t>
  </si>
  <si>
    <t>Spondylolysis, occipito-atlanto-axial region</t>
  </si>
  <si>
    <t>M43.02</t>
  </si>
  <si>
    <t>Spondylolysis, cervical region</t>
  </si>
  <si>
    <t>M43.03</t>
  </si>
  <si>
    <t>Spondylolysis, cervicothoracic region</t>
  </si>
  <si>
    <t>M43.04</t>
  </si>
  <si>
    <t>Spondylolysis, thoracic region</t>
  </si>
  <si>
    <t>M43.05</t>
  </si>
  <si>
    <t>Spondylolysis, thoracolumbar region</t>
  </si>
  <si>
    <t>M43.06</t>
  </si>
  <si>
    <t>Spondylolysis, lumbar region</t>
  </si>
  <si>
    <t>M43.07</t>
  </si>
  <si>
    <t>Spondylolysis, lumbosacral region</t>
  </si>
  <si>
    <t>M43.08</t>
  </si>
  <si>
    <t>Spondylolysis, sacral and sacrococcygeal region</t>
  </si>
  <si>
    <t>M43.09</t>
  </si>
  <si>
    <t>Spondylolysis, site unspecified</t>
  </si>
  <si>
    <t>M43.1</t>
  </si>
  <si>
    <t>Spondylolisthesis</t>
  </si>
  <si>
    <t>39.77</t>
  </si>
  <si>
    <t>Endovascular repair or occlusion of head and neck vessels, with detachable baloon (IM)</t>
  </si>
  <si>
    <t>M43.10</t>
  </si>
  <si>
    <t>Spondylolisthesis, multiple sites in spine</t>
  </si>
  <si>
    <t>M43.11</t>
  </si>
  <si>
    <t>Spondylolisthesis, occipito-atlanto-axial region</t>
  </si>
  <si>
    <t>M43.12</t>
  </si>
  <si>
    <t>Spondylolisthesis, cervical region</t>
  </si>
  <si>
    <t>M43.13</t>
  </si>
  <si>
    <t>Spondylolisthesis, cervicothoracic region</t>
  </si>
  <si>
    <t>M43.14</t>
  </si>
  <si>
    <t>Spondylolisthesis, thoracic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</si>
  <si>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</si>
  <si>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</si>
  <si>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</si>
  <si>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</si>
  <si>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</si>
  <si>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</si>
  <si>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</si>
  <si>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</si>
  <si>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</si>
  <si>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site unspecified</t>
  </si>
  <si>
    <t>M43.2</t>
  </si>
  <si>
    <t>Other fusion of spine</t>
  </si>
  <si>
    <t>M43.22</t>
  </si>
  <si>
    <t>Other fusion of spine, cervical region</t>
  </si>
  <si>
    <t>M43.23</t>
  </si>
  <si>
    <t>Other fusion of spine, cervicothoracic region</t>
  </si>
  <si>
    <t>M43.24</t>
  </si>
  <si>
    <t>Other fusion of spine, thoracic region</t>
  </si>
  <si>
    <t>KND0201</t>
  </si>
  <si>
    <t>Na-I-131</t>
  </si>
  <si>
    <t>M43.25</t>
  </si>
  <si>
    <t>Other fusion of spine, thoracolumbar region</t>
  </si>
  <si>
    <t>KND0202</t>
  </si>
  <si>
    <t>I-131-mIBG</t>
  </si>
  <si>
    <t>M43.26</t>
  </si>
  <si>
    <t>Other fusion of spine, lumbar region</t>
  </si>
  <si>
    <t>KND0203</t>
  </si>
  <si>
    <t>M43.27</t>
  </si>
  <si>
    <t>Other fusion of spine, lumbosacral region</t>
  </si>
  <si>
    <t>Other Pharmaceuticals</t>
  </si>
  <si>
    <t>M43.28</t>
  </si>
  <si>
    <t>Other fusion of spine, sacral and sacrococcygeal region</t>
  </si>
  <si>
    <t>M43.29</t>
  </si>
  <si>
    <t>Other fusion of spine, site unspecified</t>
  </si>
  <si>
    <t>M43.3</t>
  </si>
  <si>
    <t>Recurrent atlantoaxial subluxation with myelopathy</t>
  </si>
  <si>
    <t>M43.30</t>
  </si>
  <si>
    <t>Recurrent atlantoaxial subluxation with myelopathy, multiple sites in spine</t>
  </si>
  <si>
    <t>M43.31</t>
  </si>
  <si>
    <t>Recurrent atlantoaxial subluxation with myelopathy, occipito-atlanto-axial region</t>
  </si>
  <si>
    <t>M43.33</t>
  </si>
  <si>
    <t>Recurrent atlantoaxial subluxation with myelopathy, cervicothoracic region</t>
  </si>
  <si>
    <t>M43.35</t>
  </si>
  <si>
    <t>Recurrent atlantoaxial subluxation with myelopathy, thoracolumbar region</t>
  </si>
  <si>
    <t>M43.36</t>
  </si>
  <si>
    <t>Recurrent atlantoaxial subluxation with myelopathy, lumbar region</t>
  </si>
  <si>
    <t>M43.37</t>
  </si>
  <si>
    <t>Recurrent atlantoaxial subluxation with myelopathy, lumbosacral region</t>
  </si>
  <si>
    <t>M43.38</t>
  </si>
  <si>
    <t>Recurrent atlantoaxial subluxation with myelopathy, sacral and sacrococcygeal region</t>
  </si>
  <si>
    <t>M43.39</t>
  </si>
  <si>
    <t>Recurrent atlantoaxial subluxation with myelopathy, site unspecified</t>
  </si>
  <si>
    <t>M43.6</t>
  </si>
  <si>
    <t>Torticollis</t>
  </si>
  <si>
    <t>M43.61</t>
  </si>
  <si>
    <t>Torticollis, occipito-atlanto-axial region</t>
  </si>
  <si>
    <t>M43.62</t>
  </si>
  <si>
    <t>Torticollis, cervical region</t>
  </si>
  <si>
    <t>M43.63</t>
  </si>
  <si>
    <t>Torticollis, cervicothoracic region</t>
  </si>
  <si>
    <t>M43.65</t>
  </si>
  <si>
    <t>Torticollis, thoracolumar region</t>
  </si>
  <si>
    <t>Liver Transplant</t>
  </si>
  <si>
    <t>M43.66</t>
  </si>
  <si>
    <t>Torticollis, lumbar region</t>
  </si>
  <si>
    <t>M43.68</t>
  </si>
  <si>
    <t>Torticollis, sacral and sacrococcygeal region</t>
  </si>
  <si>
    <t>M43.69</t>
  </si>
  <si>
    <t>Torticollis, site unspecified</t>
  </si>
  <si>
    <t>M43.8</t>
  </si>
  <si>
    <t>Other specified deforming dorsopathies</t>
  </si>
  <si>
    <t>M43.81</t>
  </si>
  <si>
    <t>Other specified deforming dorsopathies, occipito and atlanto and axial region</t>
  </si>
  <si>
    <t>M43.85</t>
  </si>
  <si>
    <t>Other specified deforming dorsopathies, thoracolumbar region</t>
  </si>
  <si>
    <t>M43.86</t>
  </si>
  <si>
    <t>Other specified deforming dorsopathies, lumbar region</t>
  </si>
  <si>
    <t>M43.87</t>
  </si>
  <si>
    <t>Other specified deforming dorsopathies, lumbosacral region</t>
  </si>
  <si>
    <t>M43.88</t>
  </si>
  <si>
    <t>Other specified deforming dorsopathies, sacral and sacrococcygeal region</t>
  </si>
  <si>
    <t>M43.89</t>
  </si>
  <si>
    <t>Other specified deforming dorsopathies, site unspecified</t>
  </si>
  <si>
    <t>M43.9</t>
  </si>
  <si>
    <t>Deforming dorsopathy, unspecified</t>
  </si>
  <si>
    <t>M43.92</t>
  </si>
  <si>
    <t>Deforming dorsopathy, unspecified, cervical region</t>
  </si>
  <si>
    <t>M43.94</t>
  </si>
  <si>
    <t>Deforming dorsopathy, unspecified, thoracic region</t>
  </si>
  <si>
    <t>M43.96</t>
  </si>
  <si>
    <t>Deforming dorsopathy, unspecified, lumbar region</t>
  </si>
  <si>
    <t>M45</t>
  </si>
  <si>
    <t>Ankylosing spondylitis</t>
  </si>
  <si>
    <t>M45.0</t>
  </si>
  <si>
    <t>Ankylosing spondylitis, multiple sites in spine</t>
  </si>
  <si>
    <t>M45.1</t>
  </si>
  <si>
    <t>Ankylosing spondylitis, occipito-atlanto-axial region</t>
  </si>
  <si>
    <t>M45.2</t>
  </si>
  <si>
    <t>Ankylosing spondylitis, cervical region</t>
  </si>
  <si>
    <t>M45.3</t>
  </si>
  <si>
    <t>Ankylosing spondylitis, cervicothoracic region</t>
  </si>
  <si>
    <t>M45.4</t>
  </si>
  <si>
    <t>Ankylosing spondylitis, thoracic region</t>
  </si>
  <si>
    <t>M45.5</t>
  </si>
  <si>
    <t>Ankylosing spondylitis, thoracolumbar region</t>
  </si>
  <si>
    <t>M45.6</t>
  </si>
  <si>
    <t>Ankylosing spondylitis, lumbar region</t>
  </si>
  <si>
    <t>M45.7</t>
  </si>
  <si>
    <t>Ankylosing spondylitis, lumbosacral region</t>
  </si>
  <si>
    <t>M45.8</t>
  </si>
  <si>
    <t>Ankylosing spondylitis, sacral and sacrococcygeal region</t>
  </si>
  <si>
    <t>M45.9</t>
  </si>
  <si>
    <t>Ankylosing spondylitis, site unspecified</t>
  </si>
  <si>
    <t>M46.0</t>
  </si>
  <si>
    <t>Spinal enthesopathy</t>
  </si>
  <si>
    <t>M46.00</t>
  </si>
  <si>
    <t>Spinal enthesopathy, multiple sites</t>
  </si>
  <si>
    <t>M46.01</t>
  </si>
  <si>
    <t>Spinal enthesopathy, occipito-atlanto-axial region</t>
  </si>
  <si>
    <t>M46.02</t>
  </si>
  <si>
    <t>Spinal enthesopathy, cervical region</t>
  </si>
  <si>
    <t>M46.05</t>
  </si>
  <si>
    <t>Spinal enthesopathy, thoracolumbar region</t>
  </si>
  <si>
    <t>M46.06</t>
  </si>
  <si>
    <t>Spinal enthesopathy, lumbar region</t>
  </si>
  <si>
    <t>M46.07</t>
  </si>
  <si>
    <t>Spinal enthesopathy, lumbosacral region</t>
  </si>
  <si>
    <t>M46.08</t>
  </si>
  <si>
    <t>Spinal enthesopathy, sacral and sacrococcygeal region</t>
  </si>
  <si>
    <t>M46.09</t>
  </si>
  <si>
    <t>Spinal enthesopathy, site unspecified</t>
  </si>
  <si>
    <t>M46.1</t>
  </si>
  <si>
    <t>Sacroiliitis, not elsewhere classified</t>
  </si>
  <si>
    <t>M46.10</t>
  </si>
  <si>
    <t>Sacroiliitis, not elsewhere classified, multiple sites</t>
  </si>
  <si>
    <t>M46.11</t>
  </si>
  <si>
    <t>Sacroiliitis, not elsewhere classified, occipito-atlanto-axial region</t>
  </si>
  <si>
    <t>M46.12</t>
  </si>
  <si>
    <t>Sacroiliitis, not elsewhere classified, cervical region</t>
  </si>
  <si>
    <t>M46.14</t>
  </si>
  <si>
    <t>Sacroiliitis, not elsewhere classified, thoracic region</t>
  </si>
  <si>
    <t>M46.15</t>
  </si>
  <si>
    <t>Sacroiliitis, not elsewhere classified, thoracolumbar region</t>
  </si>
  <si>
    <t>M46.16</t>
  </si>
  <si>
    <t>Sacroiliitis, not elsewhere classified, lumbar region</t>
  </si>
  <si>
    <t>M46.17</t>
  </si>
  <si>
    <t>Sacroiliitis, not elsewhere classified, lumbosacral region</t>
  </si>
  <si>
    <t>M46.18</t>
  </si>
  <si>
    <t>Sacroiliitis, not elsewhere classified, sacral and sacrococcygeal region</t>
  </si>
  <si>
    <t>Heart-Lung Transplant</t>
  </si>
  <si>
    <t>M46.19</t>
  </si>
  <si>
    <t>Sacroiliitis, not elsewhere classified, site unspecified</t>
  </si>
  <si>
    <t>M46.2</t>
  </si>
  <si>
    <t>Osteomyelitis of vertebra</t>
  </si>
  <si>
    <t>M46.20</t>
  </si>
  <si>
    <t>Osteomyelitis of vertebra, multiple sites</t>
  </si>
  <si>
    <t>M46.22</t>
  </si>
  <si>
    <t>Osteomyelitis of vertebra, cervical region</t>
  </si>
  <si>
    <t>M46.24</t>
  </si>
  <si>
    <t>Osteomyelitis of vertebra, thoracic region</t>
  </si>
  <si>
    <t>M46.25</t>
  </si>
  <si>
    <t>Osteomyelitis of vertebra, thoracolumbar region</t>
  </si>
  <si>
    <t>M46.26</t>
  </si>
  <si>
    <t>Osteomyelitis of vertebra, lumbar region</t>
  </si>
  <si>
    <t>M46.27</t>
  </si>
  <si>
    <t>Osteomyelitis of vertebra, lumbosacral region</t>
  </si>
  <si>
    <t>M46.28</t>
  </si>
  <si>
    <t>Osteomyelitis of vertebra, sacral and sacrococcygeal region</t>
  </si>
  <si>
    <t>M46.29</t>
  </si>
  <si>
    <t>Osteomyelitis of vertebra, site unspecified</t>
  </si>
  <si>
    <t>M46.3</t>
  </si>
  <si>
    <t>Infection of intervertebral disc (pyogenic)</t>
  </si>
  <si>
    <t>M46.30</t>
  </si>
  <si>
    <t>Infection of intervertebral disc (pyogenic), multiple sites</t>
  </si>
  <si>
    <t>M46.32</t>
  </si>
  <si>
    <t>Infection of intervertebral disc (pyogenic), cervical region</t>
  </si>
  <si>
    <t>M46.33</t>
  </si>
  <si>
    <t>Infection of intervertebral disc (pyogenic), cervicothoracic region</t>
  </si>
  <si>
    <t>M46.34</t>
  </si>
  <si>
    <t>Infection of intervertebral disc (pyogenic), thoracic region</t>
  </si>
  <si>
    <t>M46.35</t>
  </si>
  <si>
    <t>Infection of intervertebral disc (pyogenic), thoracolumbar region</t>
  </si>
  <si>
    <t>M46.36</t>
  </si>
  <si>
    <t>Infection of intervertebral disc (pyogenic), lumbar region</t>
  </si>
  <si>
    <t>M46.37</t>
  </si>
  <si>
    <t>Infection of intervertebral disc (pyogenic), lumbosacral region</t>
  </si>
  <si>
    <t>M46.38</t>
  </si>
  <si>
    <t>Infection of intervertebral disc (pyogenic), sacral and sacrococcygeal region</t>
  </si>
  <si>
    <t>M46.39</t>
  </si>
  <si>
    <t>Infection of intervertebral disc (pyogenic), site unspecified</t>
  </si>
  <si>
    <t>M46.4</t>
  </si>
  <si>
    <t>Discitis, unspecified</t>
  </si>
  <si>
    <t>M46.40</t>
  </si>
  <si>
    <t>Discitis, unspecified, multiple sites</t>
  </si>
  <si>
    <t>M46.42</t>
  </si>
  <si>
    <t>Discitis, unspecified, cervical region</t>
  </si>
  <si>
    <t>M46.44</t>
  </si>
  <si>
    <t>Discitis, unspecified, thoracic region</t>
  </si>
  <si>
    <t>Bone Marrow Transplant</t>
  </si>
  <si>
    <t>M46.45</t>
  </si>
  <si>
    <t>Discitis, unspecified, thoracolumbar region</t>
  </si>
  <si>
    <t>M46.46</t>
  </si>
  <si>
    <t>Discitis, unspecified, lumbar region</t>
  </si>
  <si>
    <t>M46.47</t>
  </si>
  <si>
    <t>Discitis, unspecified, lumbosacral region</t>
  </si>
  <si>
    <t>M46.48</t>
  </si>
  <si>
    <t>Discitis, unspecified, sacral and sacrococcygeal region</t>
  </si>
  <si>
    <t>M46.49</t>
  </si>
  <si>
    <t>Discitis, unspecified, site unspecified</t>
  </si>
  <si>
    <t>M46.5</t>
  </si>
  <si>
    <t>Other infective spondylopathies</t>
  </si>
  <si>
    <t>M46.50</t>
  </si>
  <si>
    <t>Other infective spondylopathies, multiple sites</t>
  </si>
  <si>
    <t>M46.52</t>
  </si>
  <si>
    <t>Other infective spondylopathies, cervical region</t>
  </si>
  <si>
    <t>M46.53</t>
  </si>
  <si>
    <t>Other infective spondylopathies, cervicothoracic region</t>
  </si>
  <si>
    <t>M46.54</t>
  </si>
  <si>
    <t>Other infective spondylopathies, thoracic region</t>
  </si>
  <si>
    <t>M46.56</t>
  </si>
  <si>
    <t>Other infective spondylopathies, lumbar region</t>
  </si>
  <si>
    <t>M46.57</t>
  </si>
  <si>
    <t>Other infective spondylopathies, lumbosacral region</t>
  </si>
  <si>
    <t>M46.58</t>
  </si>
  <si>
    <t>Other infective spondylopathies, sacral and sacrococcygeal region</t>
  </si>
  <si>
    <t>M46.59</t>
  </si>
  <si>
    <t>Other infective spondylopathies, site unspecified</t>
  </si>
  <si>
    <t>M46.8</t>
  </si>
  <si>
    <t>Other specified inflammatory spondylopathies</t>
  </si>
  <si>
    <t>M46.80</t>
  </si>
  <si>
    <t>Other specified inflammatory spondylopathies, multiple sites</t>
  </si>
  <si>
    <t>M46.84</t>
  </si>
  <si>
    <t>Other specified inflammatory spondylopathies, thoracic region</t>
  </si>
  <si>
    <t>M46.85</t>
  </si>
  <si>
    <t>Other specified inflammatory spondylopathies, thoracolumbar region</t>
  </si>
  <si>
    <t>M46.86</t>
  </si>
  <si>
    <t>Other specified inflammatory spondylopathies, lumbar region</t>
  </si>
  <si>
    <t>M46.87</t>
  </si>
  <si>
    <t>Other specified inflammatory spondylopathies, lumbosacral region</t>
  </si>
  <si>
    <t>M46.89</t>
  </si>
  <si>
    <t>Other specified inflammatory spondylopathies, site unspecified</t>
  </si>
  <si>
    <t>M46.9</t>
  </si>
  <si>
    <t>Inflammatory spondylopathy, unspecified</t>
  </si>
  <si>
    <t>M46.90</t>
  </si>
  <si>
    <t>Inflammatory spondylopathy, unspecified, multiple sites</t>
  </si>
  <si>
    <t>M46.91</t>
  </si>
  <si>
    <t>Inflammatory spondylopathy, unspecified, occipito-atlanto-axial region</t>
  </si>
  <si>
    <t>M46.92</t>
  </si>
  <si>
    <t>Inflammatory spondylopathy, unspecified, cervical region</t>
  </si>
  <si>
    <t>M46.93</t>
  </si>
  <si>
    <t>Inflammatory spondylopathy, unspecified, cervicothoracic region</t>
  </si>
  <si>
    <t>M46.94</t>
  </si>
  <si>
    <t>Inflammatory spondylopathy, unspecified, thoracic region</t>
  </si>
  <si>
    <t>M46.95</t>
  </si>
  <si>
    <t>Inflammatory spondylopathy, unspecified, thoracolumbar region</t>
  </si>
  <si>
    <t>M46.96</t>
  </si>
  <si>
    <t>Inflammatory spondylopathy, unspecified, lumbar region</t>
  </si>
  <si>
    <t>M46.97</t>
  </si>
  <si>
    <t>Inflammatory spondylopathy, unspecified, lumbosacral region</t>
  </si>
  <si>
    <t>M46.98</t>
  </si>
  <si>
    <t>Inflammatory spondylopathy, unspecified, sacral and sacrococcygeal region</t>
  </si>
  <si>
    <t>M46.99</t>
  </si>
  <si>
    <t>Trach w Mech Vent Support 96+ Hr w LOS 21+ days w/ No CC</t>
  </si>
  <si>
    <t>Inflammatory spondylopathy, unspecified, site unspecified</t>
  </si>
  <si>
    <t>M47</t>
  </si>
  <si>
    <t>Spondylosis</t>
  </si>
  <si>
    <t>M47.0</t>
  </si>
  <si>
    <t>Ant spinal and vertebral artery compression syndromes, multiple sites</t>
  </si>
  <si>
    <t>M47.00</t>
  </si>
  <si>
    <t>Anterior spinal and vertebral artery compression syndromes (G99.2*): multiple sites in spine</t>
  </si>
  <si>
    <t>M47.01</t>
  </si>
  <si>
    <t>Anterior spinal and vertebral artery compression syndromes (G99.2*): occipito-atlanto-axial region</t>
  </si>
  <si>
    <t>M47.02</t>
  </si>
  <si>
    <t>Anterior spinal and vertebral artery compression syndromes (G99.2*): cervical region</t>
  </si>
  <si>
    <t>M47.04</t>
  </si>
  <si>
    <t>Anterior spinal and vertebral artery compression syndromes (G99.2*): thoracic region</t>
  </si>
  <si>
    <t>M47.05</t>
  </si>
  <si>
    <t>Anterior spinal and vertebral artery compression syndromes (G99.2*): thoracolumbar region</t>
  </si>
  <si>
    <t>M47.06</t>
  </si>
  <si>
    <t>Anterior spinal and vertebral artery compression syndromes (G99.2*): lumbar region</t>
  </si>
  <si>
    <t>M47.07</t>
  </si>
  <si>
    <t>Anterior spinal and vertebral artery compression syndromes (G99.2*): lumbosacral region</t>
  </si>
  <si>
    <t>M47.08</t>
  </si>
  <si>
    <t>Anterior spinal and vertebral artery compression syndromes (G99.2*): sacral and sacrococcygeal region</t>
  </si>
  <si>
    <t>M47.09</t>
  </si>
  <si>
    <t>Anterior spinal and vertebral artery compression syndromes (G99.2*): site unspecified</t>
  </si>
  <si>
    <t>Trach w Mech Vent Support 96+ Hr w LOS 21+ days w/ Mild CC</t>
  </si>
  <si>
    <t>M47.1</t>
  </si>
  <si>
    <t>Ant spinal and vertebral artery compression syndromes, occipito-atlanto-axial region</t>
  </si>
  <si>
    <t>M47.10</t>
  </si>
  <si>
    <t>Other spondylosis with myelopathy, multiple sites</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</si>
  <si>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</si>
  <si>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</si>
  <si>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</si>
  <si>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</si>
  <si>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</si>
  <si>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</si>
  <si>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</si>
  <si>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</si>
  <si>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M47.15</t>
  </si>
  <si>
    <t>Other spondylosis with myelopathy, thoracolumbar region</t>
  </si>
  <si>
    <t>M47.16</t>
  </si>
  <si>
    <t>Other spondylosis with myelopathy, lumbar region</t>
  </si>
  <si>
    <t>M47.17</t>
  </si>
  <si>
    <t>Other spondylosis with myelopathy, lumbosacral region</t>
  </si>
  <si>
    <t>M47.18</t>
  </si>
  <si>
    <t>Other spondylosis with myelopathy, sacral and sacrococcygeal region</t>
  </si>
  <si>
    <t>M47.19</t>
  </si>
  <si>
    <t>Other spondylosis with myelopathy, site unspecified</t>
  </si>
  <si>
    <t>Trach w Mech Vent Support 96+ Hr w LOS 21+ days w/ Moderate CC</t>
  </si>
  <si>
    <t>M47.2</t>
  </si>
  <si>
    <t>Other spondylosis with radiculopathy</t>
  </si>
  <si>
    <t>M47.20</t>
  </si>
  <si>
    <t>Other spondylosis with radiculopathy, multiple sites</t>
  </si>
  <si>
    <t>M47.21</t>
  </si>
  <si>
    <t>Other spondylosis with radiculopathy, occipito-atlanto-axial region</t>
  </si>
  <si>
    <t>M47.22</t>
  </si>
  <si>
    <t>Other spondylosis with radiculopathy, cervical region</t>
  </si>
  <si>
    <t>M47.23</t>
  </si>
  <si>
    <t>Other spondylosis with radiculopathy, cervicothoracic region</t>
  </si>
  <si>
    <t>M47.24</t>
  </si>
  <si>
    <t>Other spondylosis with radiculopathy, thoracic region</t>
  </si>
  <si>
    <t>M47.25</t>
  </si>
  <si>
    <t>Other spondylosis with radiculopathy, thoracolumbar region</t>
  </si>
  <si>
    <t>M47.26</t>
  </si>
  <si>
    <t>Other spondylosis with radiculopathy, lumbar region</t>
  </si>
  <si>
    <t>M47.27</t>
  </si>
  <si>
    <t>Other spondylosis with radiculopathy, lumbosacral region</t>
  </si>
  <si>
    <t>M47.28</t>
  </si>
  <si>
    <t>Other spondylosis with radiculopathy, sacral and sacrococcygeal region</t>
  </si>
  <si>
    <t>M47.29</t>
  </si>
  <si>
    <t>Other spondylosis with radiculopathy, site unspecified</t>
  </si>
  <si>
    <t>M47.8</t>
  </si>
  <si>
    <t>Ant spinal and vertebral artery compression syndromes, sacral and sacrococcygeal region</t>
  </si>
  <si>
    <t>M47.80</t>
  </si>
  <si>
    <t>Other spondylosis, multiple sites</t>
  </si>
  <si>
    <t>M47.81</t>
  </si>
  <si>
    <t>Other spondylosis, occipito-atlanto-axial region</t>
  </si>
  <si>
    <t>M47.82</t>
  </si>
  <si>
    <t>Other spondylosis, cervical region</t>
  </si>
  <si>
    <t>M47.83</t>
  </si>
  <si>
    <t>Other spondylosis, cervicothoracic region</t>
  </si>
  <si>
    <t>M47.84</t>
  </si>
  <si>
    <t>Other spondylosis, thoracic region</t>
  </si>
  <si>
    <t>M47.85</t>
  </si>
  <si>
    <t>Other spondylosis, thoracolumbar region</t>
  </si>
  <si>
    <t>Mech Vent Support 96+ Hr w LOS 21+ days w/ No CC</t>
  </si>
  <si>
    <t>M47.86</t>
  </si>
  <si>
    <t>Other spondylosis, lumbar region</t>
  </si>
  <si>
    <t>M47.87</t>
  </si>
  <si>
    <t>Other spondylosis, lumbosacral region</t>
  </si>
  <si>
    <t>M47.88</t>
  </si>
  <si>
    <t>Other spondylosis, sacral and sacrococcygeal region</t>
  </si>
  <si>
    <t>M47.89</t>
  </si>
  <si>
    <t>Other spondylosis, site unspecified</t>
  </si>
  <si>
    <t>M47.9</t>
  </si>
  <si>
    <t>Ant spinal and vertebral artery compression syndromes, site unspecified</t>
  </si>
  <si>
    <t>M47.90</t>
  </si>
  <si>
    <t>Spondylosis, unspecified, multiple sites</t>
  </si>
  <si>
    <t>M47.91</t>
  </si>
  <si>
    <t>Spondylosis, unspecified, occipito-atlanto-axial region</t>
  </si>
  <si>
    <t>M47.92</t>
  </si>
  <si>
    <t>Spondylosis, unspecified, cervical region</t>
  </si>
  <si>
    <t>M47.93</t>
  </si>
  <si>
    <t>Spondylosis, unspecified, cervicothoracic region</t>
  </si>
  <si>
    <t>M47.94</t>
  </si>
  <si>
    <t>Spondylosis, unspecified, thoracic region</t>
  </si>
  <si>
    <t>M47.95</t>
  </si>
  <si>
    <t>Spondylosis, unspecified, thoracolumbar region</t>
  </si>
  <si>
    <t>M47.96</t>
  </si>
  <si>
    <t>Spondylosis, unspecified, lumbar region</t>
  </si>
  <si>
    <t>M47.97</t>
  </si>
  <si>
    <t>Spondylosis, unspecified, lumbosacral region</t>
  </si>
  <si>
    <t>M47.98</t>
  </si>
  <si>
    <t>Spondylosis, unspecified, sacral and sacrococcygeal region</t>
  </si>
  <si>
    <t>M47.99</t>
  </si>
  <si>
    <t>Spondylosis, unspecified, site unspecified</t>
  </si>
  <si>
    <t>M48.0</t>
  </si>
  <si>
    <t>Spinal stenosis</t>
  </si>
  <si>
    <t>M48.00</t>
  </si>
  <si>
    <t>Spinal stenosis, multiple sites</t>
  </si>
  <si>
    <t>M48.01</t>
  </si>
  <si>
    <t>Spinal stenosis, occipito-atlanto-axial region</t>
  </si>
  <si>
    <t>M48.02</t>
  </si>
  <si>
    <t>Spinal stenosis, cervical region</t>
  </si>
  <si>
    <t>M48.03</t>
  </si>
  <si>
    <t>Spinal stenosis, cervicothoracic region</t>
  </si>
  <si>
    <t>M48.04</t>
  </si>
  <si>
    <t>Mech Vent Support 96+ Hr w LOS 21+ days w/ Mild CC</t>
  </si>
  <si>
    <t>Spinal stenosis, thoracic region</t>
  </si>
  <si>
    <t>M48.05</t>
  </si>
  <si>
    <t>Spinal stenosis, thoracolumbar region</t>
  </si>
  <si>
    <t>M48.06</t>
  </si>
  <si>
    <t>Spinal stenosis, lumbar region</t>
  </si>
  <si>
    <t>M48.07</t>
  </si>
  <si>
    <t>Spinal stenosis, lumbosacral region</t>
  </si>
  <si>
    <t>M48.08</t>
  </si>
  <si>
    <t>Spinal stenosis, sacral and sacrococcygeal region</t>
  </si>
  <si>
    <t>M48.09</t>
  </si>
  <si>
    <t>Spinal stenosis, site unspecified</t>
  </si>
  <si>
    <t>M48.1</t>
  </si>
  <si>
    <t>Ankylosing hyperostosis [forestier]</t>
  </si>
  <si>
    <t>M48.12</t>
  </si>
  <si>
    <t>Ankylosing hyperostosis [forestier], cervical region</t>
  </si>
  <si>
    <t>M48.13</t>
  </si>
  <si>
    <t>Ankylosing hyperostosis [forestier], cervicothoracic region</t>
  </si>
  <si>
    <t>M48.15</t>
  </si>
  <si>
    <t>Ankylosing hyperostosis [forestier], thoracolumbar region</t>
  </si>
  <si>
    <t>M48.16</t>
  </si>
  <si>
    <t>Ankylosing hyperostosis [forestier], lumbar region</t>
  </si>
  <si>
    <t>M48.18</t>
  </si>
  <si>
    <t>Ankylosing hyperostosis [forestier], sacral and sacrococcygeal region</t>
  </si>
  <si>
    <t>M48.19</t>
  </si>
  <si>
    <t>Ankylosing hyperostosis [forestier], site unspecified</t>
  </si>
  <si>
    <t>M48.2</t>
  </si>
  <si>
    <t>Kissing spine</t>
  </si>
  <si>
    <t>M48.22</t>
  </si>
  <si>
    <t>Kissing spine, cervical region</t>
  </si>
  <si>
    <t>M48.23</t>
  </si>
  <si>
    <t>Kissing spine, cervicothoracic region</t>
  </si>
  <si>
    <t>M48.25</t>
  </si>
  <si>
    <t>Kissing spine, thoracolumbar region</t>
  </si>
  <si>
    <t>M48.26</t>
  </si>
  <si>
    <t>Kissing spine, lumbar region</t>
  </si>
  <si>
    <t>M48.27</t>
  </si>
  <si>
    <t>Kissing spine, lumbosacral region</t>
  </si>
  <si>
    <t>M48.3</t>
  </si>
  <si>
    <t>Traumatic spondylopathy</t>
  </si>
  <si>
    <t>M48.30</t>
  </si>
  <si>
    <t>Traumatic spondylopathy, multiple sites</t>
  </si>
  <si>
    <t>M48.32</t>
  </si>
  <si>
    <t>Traumatic spondylopathy, cervical region</t>
  </si>
  <si>
    <t>M48.33</t>
  </si>
  <si>
    <t>Traumatic spondylopathy, cervicothoracic region</t>
  </si>
  <si>
    <t>M48.34</t>
  </si>
  <si>
    <t>Traumatic spondylopathy, thoracic region</t>
  </si>
  <si>
    <t>M48.35</t>
  </si>
  <si>
    <t>Traumatic spondylopathy, thoracolumbar region</t>
  </si>
  <si>
    <t>M48.36</t>
  </si>
  <si>
    <t>Traumatic spondylopathy, lumbar region</t>
  </si>
  <si>
    <t>M48.37</t>
  </si>
  <si>
    <t>Traumatic spondylopathy, lumbosacral region</t>
  </si>
  <si>
    <t>M48.38</t>
  </si>
  <si>
    <t>Traumatic spondylopathy, sacral and sacrococcygeal region</t>
  </si>
  <si>
    <t>M48.39</t>
  </si>
  <si>
    <t>Traumatic spondylopathy, site unspecified</t>
  </si>
  <si>
    <t>M48.4</t>
  </si>
  <si>
    <t>Fatigue fracture of vertebra</t>
  </si>
  <si>
    <t>M48.40</t>
  </si>
  <si>
    <t>Fatigue fracture of vertebra, multiple sites</t>
  </si>
  <si>
    <t>Mech Vent Support 96+ Hr w LOS 21+ days w/ Moderate CC</t>
  </si>
  <si>
    <t>M48.42</t>
  </si>
  <si>
    <t>Fatigue fracture of vertebra, cervical region</t>
  </si>
  <si>
    <t>M48.43</t>
  </si>
  <si>
    <t>Fatigue fracture of vertebra, cervicothoracic region</t>
  </si>
  <si>
    <t>M48.44</t>
  </si>
  <si>
    <t>Fatigue fracture of vertebra, thoracic region</t>
  </si>
  <si>
    <t>M48.45</t>
  </si>
  <si>
    <t>Fatigue fracture of vertebra, thoracolumbar region</t>
  </si>
  <si>
    <t>M48.46</t>
  </si>
  <si>
    <t>Fatigue fracture of vertebra, lumbar region</t>
  </si>
  <si>
    <t>M48.47</t>
  </si>
  <si>
    <t>Fatigue fracture of vertebra, lumbosacral region</t>
  </si>
  <si>
    <t>M48.48</t>
  </si>
  <si>
    <t>Fatigue fracture of vertebra, sacral and sacrococcygeal region</t>
  </si>
  <si>
    <t>M48.49</t>
  </si>
  <si>
    <t>Fatigue fracture of vertebra, site unspecified</t>
  </si>
  <si>
    <t>M48.5</t>
  </si>
  <si>
    <t>Collapsed vertebra, not elsewhere classified</t>
  </si>
  <si>
    <t>M48.50</t>
  </si>
  <si>
    <t>Collapsed vertebra, not elsewhere classified, multiple sites</t>
  </si>
  <si>
    <t>M48.52</t>
  </si>
  <si>
    <t>Collapsed vertebra, not elsewhere classified, cervical region</t>
  </si>
  <si>
    <t>M48.54</t>
  </si>
  <si>
    <t>Collapsed vertebra, not elsewhere classified, thoracic region</t>
  </si>
  <si>
    <t>M48.55</t>
  </si>
  <si>
    <t>Collapsed vertebra, not elsewhere classified, thoracolumbar region</t>
  </si>
  <si>
    <t>M48.56</t>
  </si>
  <si>
    <t>Collapsed vertebra, not elsewhere classified, lumbar region</t>
  </si>
  <si>
    <t>M48.57</t>
  </si>
  <si>
    <t>Collapsed vertebra, not elsewhere classified, lumbosacral region</t>
  </si>
  <si>
    <t>M48.58</t>
  </si>
  <si>
    <t>Collapsed vertebra, not elsewhere classified, sacral and sacrococcygeal region</t>
  </si>
  <si>
    <t>M48.59</t>
  </si>
  <si>
    <t>Collapsed vertebra, not elsewhere classified, site unspecified</t>
  </si>
  <si>
    <t>M48.8</t>
  </si>
  <si>
    <t>Other specified spondylopathies</t>
  </si>
  <si>
    <t>M48.80</t>
  </si>
  <si>
    <t>Other specified spondylopathies, multiple sites</t>
  </si>
  <si>
    <t>M48.82</t>
  </si>
  <si>
    <t>Other specified spondylopathies, cervical region</t>
  </si>
  <si>
    <t>M48.83</t>
  </si>
  <si>
    <t>Other specified spondylopathies, cervicothoracic region</t>
  </si>
  <si>
    <t>M48.84</t>
  </si>
  <si>
    <t>Other specified spondylopathies, thoracic region</t>
  </si>
  <si>
    <t>M48.85</t>
  </si>
  <si>
    <t>Other specified spondylopathies, thoracolumbar region</t>
  </si>
  <si>
    <t>M48.86</t>
  </si>
  <si>
    <t>Other specified spondylopathies, lumbar region</t>
  </si>
  <si>
    <t>M48.87</t>
  </si>
  <si>
    <t>Other specified spondylopathies, lumbosacral region</t>
  </si>
  <si>
    <t>Trach w Mech Vent Support 96+ Hr w/ No CC</t>
  </si>
  <si>
    <t>M48.89</t>
  </si>
  <si>
    <t>Other specified spondylopathies, site unspecified</t>
  </si>
  <si>
    <t>M48.9</t>
  </si>
  <si>
    <t>Spondylopathy, unspecified</t>
  </si>
  <si>
    <t>M48.90</t>
  </si>
  <si>
    <t>Spondylopathy, unspecified, multiple sites</t>
  </si>
  <si>
    <t>M48.91</t>
  </si>
  <si>
    <t>Spondylopathy, unspecified, occipito-atlanto-axial region</t>
  </si>
  <si>
    <t>M48.92</t>
  </si>
  <si>
    <t>Spondylopathy, unspecified, cervical region</t>
  </si>
  <si>
    <t>M48.94</t>
  </si>
  <si>
    <t>Spondylopathy, unspecified, thoracic region</t>
  </si>
  <si>
    <t>M48.95</t>
  </si>
  <si>
    <t>Spondylopathy, unspecified, thoracolumbar region</t>
  </si>
  <si>
    <t>M48.96</t>
  </si>
  <si>
    <t>Spondylopathy, unspecified, lumbar region</t>
  </si>
  <si>
    <t>M48.97</t>
  </si>
  <si>
    <t>Spondylopathy, unspecified, lumbosacral region</t>
  </si>
  <si>
    <t>M48.98</t>
  </si>
  <si>
    <t>Spondylopathy, unspecified, sacral and sacrococcygeal region</t>
  </si>
  <si>
    <t>M48.99</t>
  </si>
  <si>
    <t>Spondylopathy, unspecified, site unspecified</t>
  </si>
  <si>
    <t>M49.0</t>
  </si>
  <si>
    <t>Tuberculosis of spine</t>
  </si>
  <si>
    <t>M49.00</t>
  </si>
  <si>
    <t>Tuberculosis of spine, multiple sites</t>
  </si>
  <si>
    <t>M49.01</t>
  </si>
  <si>
    <t>Tuberculosis of spine, occipito-atlanto-axial region</t>
  </si>
  <si>
    <t>M49.02</t>
  </si>
  <si>
    <t>Tuberculosis of spine, cervical region</t>
  </si>
  <si>
    <t>M49.03</t>
  </si>
  <si>
    <t>Tuberculosis of spine, cervicothoracic region</t>
  </si>
  <si>
    <t>M49.04</t>
  </si>
  <si>
    <t>Tuberculosis of spine, thoracic region</t>
  </si>
  <si>
    <t>M49.05</t>
  </si>
  <si>
    <t>Tuberculosis of spine, thoracolumbar region</t>
  </si>
  <si>
    <t>M49.06</t>
  </si>
  <si>
    <t>Tuberculosis of spine, lumbar region</t>
  </si>
  <si>
    <t>M49.07</t>
  </si>
  <si>
    <t>Tuberculosis of spine, lumbosacral region</t>
  </si>
  <si>
    <t>Trach w Mech Vent Support 96+ Hr w/ Mild CC</t>
  </si>
  <si>
    <t>M49.08</t>
  </si>
  <si>
    <t>Tuberculosis of spine, sacral and sacrococcygeal region</t>
  </si>
  <si>
    <t>M49.09</t>
  </si>
  <si>
    <t>Tuberculosis of spine, site unspecified</t>
  </si>
  <si>
    <t>M49.12</t>
  </si>
  <si>
    <t>Brucella spondylitis, cervical region</t>
  </si>
  <si>
    <t>M49.16</t>
  </si>
  <si>
    <t>Brucella spondylitis, lumbar region</t>
  </si>
  <si>
    <t>M49.2</t>
  </si>
  <si>
    <t>Enterobacterial spondylitis</t>
  </si>
  <si>
    <t>M49.20</t>
  </si>
  <si>
    <t>Enterobacterial spondylitis, multiple sites</t>
  </si>
  <si>
    <t>M49.24</t>
  </si>
  <si>
    <t>Enterobacterial spondylitis, thoracic region</t>
  </si>
  <si>
    <t>M49.25</t>
  </si>
  <si>
    <t>Enterobacterial spondylitis, thoracolumbar region</t>
  </si>
  <si>
    <t>M49.26</t>
  </si>
  <si>
    <t>Enterobacterial spondylitis, lumbar region</t>
  </si>
  <si>
    <t>M49.27</t>
  </si>
  <si>
    <t>Enterobacterial spondylitis, lumbosacral region</t>
  </si>
  <si>
    <t>M49.29</t>
  </si>
  <si>
    <t>Enterobacterial spondylitis, site unspecified</t>
  </si>
  <si>
    <t>M49.39</t>
  </si>
  <si>
    <t>Spondylopathy in other infectious and parasitic disease, site unspecified</t>
  </si>
  <si>
    <t>M49.4</t>
  </si>
  <si>
    <t>Neuropathic spondylopathy</t>
  </si>
  <si>
    <t>M49.44</t>
  </si>
  <si>
    <t>Neuropathic spondylopathy, thoracic region</t>
  </si>
  <si>
    <t>M49.46</t>
  </si>
  <si>
    <t>Neuropathic spondylopathy, lumbar region</t>
  </si>
  <si>
    <t>M49.47</t>
  </si>
  <si>
    <t>Neuropathic spondylopathy, lumbosacral region</t>
  </si>
  <si>
    <t>M49.49</t>
  </si>
  <si>
    <t>Neuropathic spondylopathy, site unspecified</t>
  </si>
  <si>
    <t>M49.50</t>
  </si>
  <si>
    <t>Collapsed vertebra in diseases classified elsewhere, multiple sites</t>
  </si>
  <si>
    <t>M49.51</t>
  </si>
  <si>
    <t>Collapsed vertebra in diseases classified elsewhere, occipito-atlanto-axial region</t>
  </si>
  <si>
    <t>M49.52</t>
  </si>
  <si>
    <t>Collapsed vertebra in diseases classified elsewhere, cervical region</t>
  </si>
  <si>
    <t>M49.53</t>
  </si>
  <si>
    <t>Collapsed vertebra in diseases classified elsewhere, cervicothoracic region</t>
  </si>
  <si>
    <t>M49.54</t>
  </si>
  <si>
    <t>Collapsed vertebra in diseases classified elsewhere, thoracic region</t>
  </si>
  <si>
    <t>M49.55</t>
  </si>
  <si>
    <t>Collapsed vertebra in diseases classified elsewhere, thoracolumbar region</t>
  </si>
  <si>
    <t>M49.56</t>
  </si>
  <si>
    <t>Collapsed vertebra in diseases classified elsewhere, lumbar region</t>
  </si>
  <si>
    <t>M49.57</t>
  </si>
  <si>
    <t>Trach w Mech Vent Support 96+ Hr w/ Moderate CC</t>
  </si>
  <si>
    <t>Collapsed vertebra in diseases classified elsewhere, lumbosacral region</t>
  </si>
  <si>
    <t>M49.58</t>
  </si>
  <si>
    <t>Collapsed vertebra in diseases classified elsewhere, sacral and sacrococcygeal region</t>
  </si>
  <si>
    <t>M49.59</t>
  </si>
  <si>
    <t>Collapsed vertebra in diseases classified elsewhere, site unspecified</t>
  </si>
  <si>
    <t>M49.8</t>
  </si>
  <si>
    <t>Spondylopathy in other diseases classified elsewhere</t>
  </si>
  <si>
    <t>M49.85</t>
  </si>
  <si>
    <t>Spondylopathy in other diseases classified elsewhere, thoracolumbar region</t>
  </si>
  <si>
    <t>M49.86</t>
  </si>
  <si>
    <t>Spondylopathy in other diseases classified elsewhere, lumbar region</t>
  </si>
  <si>
    <t>M49.88</t>
  </si>
  <si>
    <t>Spondylopathy in other diseases classified elsewhere, sacral and sacrococcygeal region</t>
  </si>
  <si>
    <t>M49.89</t>
  </si>
  <si>
    <t>Spondylopathy in other diseases classified elsewhere, site unspecified</t>
  </si>
  <si>
    <t>M50.0</t>
  </si>
  <si>
    <t>Cervical disc disorder with myelopathy</t>
  </si>
  <si>
    <t>M50.1</t>
  </si>
  <si>
    <t>Cervical disc disorder with radiculopathy</t>
  </si>
  <si>
    <t>M50.2</t>
  </si>
  <si>
    <t>Other cervical disc displacement</t>
  </si>
  <si>
    <t>M50.3</t>
  </si>
  <si>
    <t>Other cervical disc degeneration</t>
  </si>
  <si>
    <t>M50.8</t>
  </si>
  <si>
    <t>Other cervical disc disorders</t>
  </si>
  <si>
    <t>M50.9</t>
  </si>
  <si>
    <t>Cervical disc disorder, unspecified</t>
  </si>
  <si>
    <t>M51.0</t>
  </si>
  <si>
    <t>Lumbar and other intervertebral disc disorder with mylopathy</t>
  </si>
  <si>
    <t>M51.1</t>
  </si>
  <si>
    <t>Lumbar and other intervertebral disc disorders with radiculopathy</t>
  </si>
  <si>
    <t>M51.2</t>
  </si>
  <si>
    <t>Other specified intervertebral disc displacement</t>
  </si>
  <si>
    <t>M51.3</t>
  </si>
  <si>
    <t>Other specified intervertebral disc degeneration</t>
  </si>
  <si>
    <t>M51.4</t>
  </si>
  <si>
    <t>Schmorl's nodes</t>
  </si>
  <si>
    <t>M51.8</t>
  </si>
  <si>
    <t>Other specified intervertebral disc disorders</t>
  </si>
  <si>
    <t>M51.9</t>
  </si>
  <si>
    <t>Intervertebral disc disorder, unspecified</t>
  </si>
  <si>
    <t>M53.0</t>
  </si>
  <si>
    <t>Cervicocranial syndrome</t>
  </si>
  <si>
    <t>M53.00</t>
  </si>
  <si>
    <t>Cervicocranial syndrome, multiple sites</t>
  </si>
  <si>
    <t>M53.01</t>
  </si>
  <si>
    <t>Cervicocranial syndrome, occipito-atlanto-axial region</t>
  </si>
  <si>
    <t>M53.02</t>
  </si>
  <si>
    <t>Cervicocranial syndrome, cervical region</t>
  </si>
  <si>
    <t>M53.03</t>
  </si>
  <si>
    <t>Cervicocranial syndrome, cervicothoracic region</t>
  </si>
  <si>
    <t>M53.04</t>
  </si>
  <si>
    <t>Cervicocranial syndrome, thoracic region</t>
  </si>
  <si>
    <t>M53.05</t>
  </si>
  <si>
    <t>Cervicocranial syndrome, thoracolumbar region</t>
  </si>
  <si>
    <t>M53.06</t>
  </si>
  <si>
    <t>Cervicocranial syndrome, lumbar region</t>
  </si>
  <si>
    <t>M53.07</t>
  </si>
  <si>
    <t>Cervicocranial syndrome, lumbosacral region</t>
  </si>
  <si>
    <t>M53.08</t>
  </si>
  <si>
    <t>Cervicocranial syndrome, sacral and sacrococcygeal region</t>
  </si>
  <si>
    <t>M53.09</t>
  </si>
  <si>
    <t>Cervicocranial syndrome, site unspecified</t>
  </si>
  <si>
    <t>M53.1</t>
  </si>
  <si>
    <t>Cervicobrachial syndrome</t>
  </si>
  <si>
    <t>M53.10</t>
  </si>
  <si>
    <t>Cervicobrachial syndrome, multiple sites</t>
  </si>
  <si>
    <t>M53.11</t>
  </si>
  <si>
    <t>Cervicobrachial syndrome, occipito-atlanto-axial region</t>
  </si>
  <si>
    <t>M53.12</t>
  </si>
  <si>
    <t>Cervicobrachial syndrome, cervical region</t>
  </si>
  <si>
    <t>M53.13</t>
  </si>
  <si>
    <t>Cervicobrachial syndrome, cervicothoracic region</t>
  </si>
  <si>
    <t>M53.14</t>
  </si>
  <si>
    <t>Cervicobrachial syndrome, thoracic region</t>
  </si>
  <si>
    <t>M53.15</t>
  </si>
  <si>
    <t>Cervicobrachial syndrome, thoracolumbar region</t>
  </si>
  <si>
    <t>M53.16</t>
  </si>
  <si>
    <t>Cervicobrachial syndrome, lumbar region</t>
  </si>
  <si>
    <t>M53.17</t>
  </si>
  <si>
    <t>Cervicobrachial syndrome, lumbosacral region</t>
  </si>
  <si>
    <t>M53.18</t>
  </si>
  <si>
    <t>Cervicobrachial syndrome, sacral and sacrococcygeal region</t>
  </si>
  <si>
    <t>Mech Vent Support 96+ Hr w/ No CC</t>
  </si>
  <si>
    <t>M53.19</t>
  </si>
  <si>
    <t>Cervicobrachial syndrome, site unspecified</t>
  </si>
  <si>
    <t>M53.2</t>
  </si>
  <si>
    <t>Spinal instabilities</t>
  </si>
  <si>
    <t>M53.20</t>
  </si>
  <si>
    <t>Spinal instabilities, multiple sites</t>
  </si>
  <si>
    <t>M53.21</t>
  </si>
  <si>
    <t>Spinal instabilities, occipito-atlanto-axial region</t>
  </si>
  <si>
    <t>M53.22</t>
  </si>
  <si>
    <t>Spinal instabilities, cervical region</t>
  </si>
  <si>
    <t>M53.23</t>
  </si>
  <si>
    <t>Spinal instabilities, cervicothoracic region</t>
  </si>
  <si>
    <t>M53.24</t>
  </si>
  <si>
    <t>Spinal instabilities, thoracic region</t>
  </si>
  <si>
    <t>M53.25</t>
  </si>
  <si>
    <t>Spinal instabilities, thoracolumbar region</t>
  </si>
  <si>
    <t>M53.26</t>
  </si>
  <si>
    <t>Spinal instabilities, lumbar region</t>
  </si>
  <si>
    <t>M53.27</t>
  </si>
  <si>
    <t>Spinal instabilities, lumbosacral region</t>
  </si>
  <si>
    <t>M53.28</t>
  </si>
  <si>
    <t>Spinal instabilities, sacral and sacrococcygeal region</t>
  </si>
  <si>
    <t>M53.29</t>
  </si>
  <si>
    <t>Spinal instabilities, site unspecified</t>
  </si>
  <si>
    <t>M53.3</t>
  </si>
  <si>
    <t>Sacrococcygeal disorders, not elsewhere classified</t>
  </si>
  <si>
    <t>M53.30</t>
  </si>
  <si>
    <t>Sacrococcygeal disorders, not elsewhere classified, multiple sites</t>
  </si>
  <si>
    <t>M53.32</t>
  </si>
  <si>
    <t>Sacrococcygeal disorders, not elsewhere classified, cervical region</t>
  </si>
  <si>
    <t>M53.35</t>
  </si>
  <si>
    <t>Sacrococcygeal disorders, not elsewhere classified, thoracolumbar region</t>
  </si>
  <si>
    <t>M53.36</t>
  </si>
  <si>
    <t>Sacrococcygeal disorders, not elsewhere classified, lumbosacral region</t>
  </si>
  <si>
    <t>M53.37</t>
  </si>
  <si>
    <t>Sacrococcygeal disorders, not elsewhere classified, sacral and sacrococcygeal region</t>
  </si>
  <si>
    <t>M53.38</t>
  </si>
  <si>
    <t>M53.39</t>
  </si>
  <si>
    <t>Sacrococcygeal disorders, not elsewhere classified, site unspecified</t>
  </si>
  <si>
    <t>M53.8</t>
  </si>
  <si>
    <t>Other specified dorsopathies</t>
  </si>
  <si>
    <t>M53.82</t>
  </si>
  <si>
    <t>Other specified dorsopathies, cervical region</t>
  </si>
  <si>
    <t>M53.86</t>
  </si>
  <si>
    <t>Other specified dorsopathies, lumbar region</t>
  </si>
  <si>
    <t>M53.87</t>
  </si>
  <si>
    <t>Other specified dorsopathies, lumbosacral region</t>
  </si>
  <si>
    <t>M53.88</t>
  </si>
  <si>
    <t>Other specified dorsopathies, sacral and sacrococcygeal region</t>
  </si>
  <si>
    <t>M53.89</t>
  </si>
  <si>
    <t>Other specified dorsopathies, site unspecified</t>
  </si>
  <si>
    <t>M53.92</t>
  </si>
  <si>
    <t>Dorsopathy, unspecified, cervical region</t>
  </si>
  <si>
    <t>M53.95</t>
  </si>
  <si>
    <t>Dorsopathy, unspecified, thoracolumbar region</t>
  </si>
  <si>
    <t>M53.96</t>
  </si>
  <si>
    <t>Dorsopathy, unspecified, lumbar region</t>
  </si>
  <si>
    <t>M53.97</t>
  </si>
  <si>
    <t>Dorsopathy, unspecified, lumbosacral region</t>
  </si>
  <si>
    <t>M53.98</t>
  </si>
  <si>
    <t>Dorsopathy, unspecified, sacral and sacrococcygeal region</t>
  </si>
  <si>
    <t>Mech Vent Support 96+ Hr w/ Mild CC</t>
  </si>
  <si>
    <t>M53.99</t>
  </si>
  <si>
    <t>Dorsopathy, unspecified, site unspecified</t>
  </si>
  <si>
    <t>M54</t>
  </si>
  <si>
    <t>Dorsalgia</t>
  </si>
  <si>
    <t>M54.0</t>
  </si>
  <si>
    <t>Panniculitis affecting regions of neck and back</t>
  </si>
  <si>
    <t>M54.00</t>
  </si>
  <si>
    <t>Panniculitis affecting regions of neck and back, multiple sites</t>
  </si>
  <si>
    <t>M54.01</t>
  </si>
  <si>
    <t>Panniculitis affecting regions of neck and back, occipito-atlanto-axial region</t>
  </si>
  <si>
    <t>M54.02</t>
  </si>
  <si>
    <t>Panniculitis affecting regions of neck and back, cervical region</t>
  </si>
  <si>
    <t>M54.03</t>
  </si>
  <si>
    <t>Panniculitis affecting regions of neck and back, cervicothoracic region</t>
  </si>
  <si>
    <t>M54.04</t>
  </si>
  <si>
    <t>Panniculitis affecting regions of neck and back, thoracic region</t>
  </si>
  <si>
    <t>M54.05</t>
  </si>
  <si>
    <t>Panniculitis affecting regions of neck and back, thoracolumbar region</t>
  </si>
  <si>
    <t>M54.06</t>
  </si>
  <si>
    <t>Panniculitis affecting regions of neck and back, lumbar region</t>
  </si>
  <si>
    <t>M54.07</t>
  </si>
  <si>
    <t>Panniculitis affecting regions of neck and back, lumbosacral region</t>
  </si>
  <si>
    <t>M54.08</t>
  </si>
  <si>
    <t>Panniculitis affecting regions of neck and back, sacral and sacrococcygeal region</t>
  </si>
  <si>
    <t>M54.09</t>
  </si>
  <si>
    <t>Panniculitis affecting regions of neck and back, site unspecified</t>
  </si>
  <si>
    <t>M54.1</t>
  </si>
  <si>
    <t>Radiculopathy</t>
  </si>
  <si>
    <t>M54.10</t>
  </si>
  <si>
    <t>Radiculopathy, multiple sites</t>
  </si>
  <si>
    <t>M54.11</t>
  </si>
  <si>
    <t>Radiculopathy, occipito-atlanto-axial region</t>
  </si>
  <si>
    <t>M54.12</t>
  </si>
  <si>
    <t>Radiculopathy, cervical region</t>
  </si>
  <si>
    <t>M54.13</t>
  </si>
  <si>
    <t>Radiculopathy, cervicothoracic region</t>
  </si>
  <si>
    <t>Complex Craniotomy Proc. w/ No CC</t>
  </si>
  <si>
    <t>M54.14</t>
  </si>
  <si>
    <t>Radiculopathy, thoracic region</t>
  </si>
  <si>
    <t>M54.15</t>
  </si>
  <si>
    <t>Radiculopathy, thoracolumbar region</t>
  </si>
  <si>
    <t>M54.16</t>
  </si>
  <si>
    <t>Radiculopathy, lumbar region</t>
  </si>
  <si>
    <t>M54.17</t>
  </si>
  <si>
    <t>Radiculopathy, lumbosacral region</t>
  </si>
  <si>
    <t>M54.18</t>
  </si>
  <si>
    <t>Radiculopathy, sacral and sacrococcygeal region</t>
  </si>
  <si>
    <t>M54.19</t>
  </si>
  <si>
    <t>Radiculopathy, site unspecified</t>
  </si>
  <si>
    <t>M54.2</t>
  </si>
  <si>
    <t>Cervicalgia</t>
  </si>
  <si>
    <t>M54.20</t>
  </si>
  <si>
    <t>Cervicalgia, multiple sites</t>
  </si>
  <si>
    <t>M54.21</t>
  </si>
  <si>
    <t>Cervicalgia, occipito-atlanto-axial region</t>
  </si>
  <si>
    <t>M54.22</t>
  </si>
  <si>
    <t>Cervicalgia, cervical region</t>
  </si>
  <si>
    <t>M54.23</t>
  </si>
  <si>
    <t>Cervicalgia, cervicothoracic region</t>
  </si>
  <si>
    <t>M54.24</t>
  </si>
  <si>
    <t>Cervicalgia, thoracic region</t>
  </si>
  <si>
    <t>M54.25</t>
  </si>
  <si>
    <t>Cervicalgia, thoracolumbar region</t>
  </si>
  <si>
    <t>M54.26</t>
  </si>
  <si>
    <t>Cervicalgia, lumbar region</t>
  </si>
  <si>
    <t>M54.27</t>
  </si>
  <si>
    <t>Cervicalgia, lumbosacral region</t>
  </si>
  <si>
    <t>M54.28</t>
  </si>
  <si>
    <t>Cervicalgia, sacral and sacrococcygeal region</t>
  </si>
  <si>
    <t>M54.29</t>
  </si>
  <si>
    <t>Cervicalgia, site unspecified</t>
  </si>
  <si>
    <t>M54.3</t>
  </si>
  <si>
    <t>Sciatica</t>
  </si>
  <si>
    <t>M54.30</t>
  </si>
  <si>
    <t>Sciatica, multiple sites</t>
  </si>
  <si>
    <t>M54.31</t>
  </si>
  <si>
    <t>Sciatica, occipito-atlanto-axial region</t>
  </si>
  <si>
    <t>M54.32</t>
  </si>
  <si>
    <t>Sciatica, cervical region</t>
  </si>
  <si>
    <t>M54.33</t>
  </si>
  <si>
    <t>Sciatica, cervicothoracic region</t>
  </si>
  <si>
    <t>M54.34</t>
  </si>
  <si>
    <t>Sciatica, thoracic region</t>
  </si>
  <si>
    <t>M54.35</t>
  </si>
  <si>
    <t>Sciatica, thoracolumbar region</t>
  </si>
  <si>
    <t>M54.36</t>
  </si>
  <si>
    <t>Sciatica, lumbar region</t>
  </si>
  <si>
    <t>M54.37</t>
  </si>
  <si>
    <t>Sciatica, lumbosacral region</t>
  </si>
  <si>
    <t>M54.38</t>
  </si>
  <si>
    <t>Sciatica, sacral and sacrococcygeal region</t>
  </si>
  <si>
    <t>M54.39</t>
  </si>
  <si>
    <t>Sciatica, site unspecified</t>
  </si>
  <si>
    <t>M54.4</t>
  </si>
  <si>
    <t>Complex Craniotomy Proc. w/ Mild CC</t>
  </si>
  <si>
    <t>Lumbago with sciatica</t>
  </si>
  <si>
    <t>M54.40</t>
  </si>
  <si>
    <t>Lumbago with sciatica, multiple sites</t>
  </si>
  <si>
    <t>M54.41</t>
  </si>
  <si>
    <t>Lumbago with sciatica, occipito-atlanto-axial region</t>
  </si>
  <si>
    <t>M54.42</t>
  </si>
  <si>
    <t>Lumbago with sciatica, cervical region</t>
  </si>
  <si>
    <t>M54.44</t>
  </si>
  <si>
    <t>Lumbago with sciatica, thoracic region</t>
  </si>
  <si>
    <t>M54.45</t>
  </si>
  <si>
    <t>Lumbago with sciatica, thoracolumbar region</t>
  </si>
  <si>
    <t>M54.46</t>
  </si>
  <si>
    <t>Lumbago with sciatica, lumbar region</t>
  </si>
  <si>
    <t>M54.47</t>
  </si>
  <si>
    <t>Lumbago with sciatica, lumbosacral region</t>
  </si>
  <si>
    <t>M54.48</t>
  </si>
  <si>
    <t>Lumbago with sciatica, sacral and sacrococcygeal region</t>
  </si>
  <si>
    <t>M54.49</t>
  </si>
  <si>
    <t>Lumbago with sciatica, site unspecified</t>
  </si>
  <si>
    <t>M54.5</t>
  </si>
  <si>
    <t>Low back pain</t>
  </si>
  <si>
    <t>M54.50</t>
  </si>
  <si>
    <t>Low back pain, multiple sites</t>
  </si>
  <si>
    <t>M54.51</t>
  </si>
  <si>
    <t>Low back pain, occipito-atlanto-axial region</t>
  </si>
  <si>
    <t>M54.52</t>
  </si>
  <si>
    <t>Low back pain, cervical region</t>
  </si>
  <si>
    <t>M54.53</t>
  </si>
  <si>
    <t>Low back pain, cervicothoracic region</t>
  </si>
  <si>
    <t>M54.54</t>
  </si>
  <si>
    <t>Low back pain, thoracic region</t>
  </si>
  <si>
    <t>M54.55</t>
  </si>
  <si>
    <t>Low back pain, thoracolumbar region</t>
  </si>
  <si>
    <t>M54.56</t>
  </si>
  <si>
    <t>Low back pain, lumbar region</t>
  </si>
  <si>
    <t>M54.57</t>
  </si>
  <si>
    <t>Low back pain, lumbosacral region</t>
  </si>
  <si>
    <t>M54.58</t>
  </si>
  <si>
    <t>Low back pain, sacral and sacrococcygeal region</t>
  </si>
  <si>
    <t>M54.59</t>
  </si>
  <si>
    <t>Low back pain, site unspecified</t>
  </si>
  <si>
    <t>M54.6</t>
  </si>
  <si>
    <t>Pain in thoracic spine</t>
  </si>
  <si>
    <t>Complex Craniotomy Proc. w/ Moderate CC</t>
  </si>
  <si>
    <t>M54.60</t>
  </si>
  <si>
    <t>Pain in thoracic spine, multiple sites</t>
  </si>
  <si>
    <t>M54.61</t>
  </si>
  <si>
    <t>Pain in thoracic spine, occipito-atlanto-axial region</t>
  </si>
  <si>
    <t>M54.62</t>
  </si>
  <si>
    <t>Pain in thoracic spine, cervical region</t>
  </si>
  <si>
    <t>M54.63</t>
  </si>
  <si>
    <t>Pain in thoracic spine, cervicothoracic region</t>
  </si>
  <si>
    <t>M54.64</t>
  </si>
  <si>
    <t>Pain in thoracic spine, thoracic region</t>
  </si>
  <si>
    <t>M54.65</t>
  </si>
  <si>
    <t>Pain in thoracic spine, thoracolumbar region</t>
  </si>
  <si>
    <t>M54.66</t>
  </si>
  <si>
    <t>Pain in thoracic spine, lumbar region</t>
  </si>
  <si>
    <t>M54.67</t>
  </si>
  <si>
    <t>Pain in thoracic spine, lumbosacral region</t>
  </si>
  <si>
    <t>M54.68</t>
  </si>
  <si>
    <t>Pain in thoracic spine, sacral and sacrococcygeal region</t>
  </si>
  <si>
    <t>M54.69</t>
  </si>
  <si>
    <t>Pain in thoracic spine, site unspecified</t>
  </si>
  <si>
    <t>M54.8</t>
  </si>
  <si>
    <t>Other dorsalgia</t>
  </si>
  <si>
    <t>M54.80</t>
  </si>
  <si>
    <t>Other dorsalgia, multiple sites</t>
  </si>
  <si>
    <t>M54.81</t>
  </si>
  <si>
    <t>Other dorsalgia, occipito-atlanto-axial region</t>
  </si>
  <si>
    <t>M54.82</t>
  </si>
  <si>
    <t>Other dorsalgia, cervical region</t>
  </si>
  <si>
    <t>M54.83</t>
  </si>
  <si>
    <t>Other dorsalgia, cervicothoracic region</t>
  </si>
  <si>
    <t>M54.84</t>
  </si>
  <si>
    <t>Other dorsalgia, thoracic region</t>
  </si>
  <si>
    <t>M54.85</t>
  </si>
  <si>
    <t>Other dorsalgia, thoracolumbar region</t>
  </si>
  <si>
    <t>M54.86</t>
  </si>
  <si>
    <t>Other dorsalgia, lumbar region</t>
  </si>
  <si>
    <t>M54.87</t>
  </si>
  <si>
    <t>Other dorsalgia, lumbosacral region</t>
  </si>
  <si>
    <t>M54.88</t>
  </si>
  <si>
    <t>Other dorsalgia, sacral and sacrococcygeal region</t>
  </si>
  <si>
    <t>M54.89</t>
  </si>
  <si>
    <t>Other dorsalgia, site unspecified</t>
  </si>
  <si>
    <t>M54.9</t>
  </si>
  <si>
    <t>Dorsalgia, unspecified</t>
  </si>
  <si>
    <t>M54.90</t>
  </si>
  <si>
    <t>Dorsalgia, unspecified, multiple sites</t>
  </si>
  <si>
    <t>Endovascular Proc. for Neurologic Diseases</t>
  </si>
  <si>
    <t>M54.91</t>
  </si>
  <si>
    <t>Dorsalgia, unspecified, occipito-atlanto-axial region</t>
  </si>
  <si>
    <t>M54.92</t>
  </si>
  <si>
    <t>Dorsalgia, unspecified, cervical region</t>
  </si>
  <si>
    <t>M54.94</t>
  </si>
  <si>
    <t>Dorsalgia, unspecified, thoracic region</t>
  </si>
  <si>
    <t>M54.95</t>
  </si>
  <si>
    <t>Dorsalgia, unspecified, thoracolumbar region</t>
  </si>
  <si>
    <t>M54.96</t>
  </si>
  <si>
    <t>Dorsalgia, unspecified, lumbar region</t>
  </si>
  <si>
    <t>M54.97</t>
  </si>
  <si>
    <t>Dorsalgia, unspecified, lumbosacral region</t>
  </si>
  <si>
    <t>ptd</t>
  </si>
  <si>
    <t>M54.98</t>
  </si>
  <si>
    <t>Dorsalgia, unspecified, sacral and sacrococcygeal region</t>
  </si>
  <si>
    <t>M54.99</t>
  </si>
  <si>
    <t>Dorsalgia, unspecified, site unspecified</t>
  </si>
  <si>
    <t>dc</t>
  </si>
  <si>
    <t>M60.0</t>
  </si>
  <si>
    <t>Infective myositis</t>
  </si>
  <si>
    <t>dc_name v 3mei</t>
  </si>
  <si>
    <t>M60.00</t>
  </si>
  <si>
    <t>code diag/proc</t>
  </si>
  <si>
    <t>Infective myositis, mulitple sites</t>
  </si>
  <si>
    <t>M60.01</t>
  </si>
  <si>
    <t>Infective myositis, shoulder</t>
  </si>
  <si>
    <t>M60.02</t>
  </si>
  <si>
    <t>Infective myositis, upper arm</t>
  </si>
  <si>
    <t>M60.03</t>
  </si>
  <si>
    <t>Infective myositis, forearm</t>
  </si>
  <si>
    <t>M60.04</t>
  </si>
  <si>
    <t>Infective myositis, hand</t>
  </si>
  <si>
    <t>M60.05</t>
  </si>
  <si>
    <t>Infective myositis, pelvic region and thigh</t>
  </si>
  <si>
    <t>00CX</t>
  </si>
  <si>
    <t>M60.06</t>
  </si>
  <si>
    <t>Infective myositis, lower leg</t>
  </si>
  <si>
    <t>M60.07</t>
  </si>
  <si>
    <t>Infective myositis, ankle and foot</t>
  </si>
  <si>
    <t>M60.08</t>
  </si>
  <si>
    <t>Infective myositis, other</t>
  </si>
  <si>
    <t>M60.09</t>
  </si>
  <si>
    <t>Infective myositis, site unspecified</t>
  </si>
  <si>
    <t>M60.12</t>
  </si>
  <si>
    <t>Interstitial myositis, upper arm</t>
  </si>
  <si>
    <t>0PA</t>
  </si>
  <si>
    <t>M60.14</t>
  </si>
  <si>
    <t>Interstitial myositis, hand</t>
  </si>
  <si>
    <t>M60.15</t>
  </si>
  <si>
    <t>Interstitial myositis, pelvic region and thigh</t>
  </si>
  <si>
    <t>M60.16</t>
  </si>
  <si>
    <t>Interstitial myositis, lower leg</t>
  </si>
  <si>
    <t>M60.17</t>
  </si>
  <si>
    <t>Interstitial myositis, ankle and foot</t>
  </si>
  <si>
    <t>M60.2</t>
  </si>
  <si>
    <t>00DX</t>
  </si>
  <si>
    <t>Foreign body granuloma of soft tissue, not elsewhere classified</t>
  </si>
  <si>
    <t>M60.20</t>
  </si>
  <si>
    <t>Foreign body graniloma of soft tissue, mulitple sites</t>
  </si>
  <si>
    <t>M60.21</t>
  </si>
  <si>
    <t>Foreign body graniloma of soft tissue, shoulder</t>
  </si>
  <si>
    <t>M60.22</t>
  </si>
  <si>
    <t>Foreign body graniloma of soft tissue, upper arm</t>
  </si>
  <si>
    <t>M60.23</t>
  </si>
  <si>
    <t>0PB</t>
  </si>
  <si>
    <t>Foreign body graniloma of soft tissue, forearm</t>
  </si>
  <si>
    <t>M60.24</t>
  </si>
  <si>
    <t>Foreign body graniloma of soft tissue, hand</t>
  </si>
  <si>
    <t>M60.25</t>
  </si>
  <si>
    <t>Foreign body granuloma of soft tissue, pelvic region and thigh</t>
  </si>
  <si>
    <t>M60.26</t>
  </si>
  <si>
    <t>Foreign body graniloma of soft tissue, lower leg</t>
  </si>
  <si>
    <t>M60.27</t>
  </si>
  <si>
    <t>Foreign body graniloma of soft tissue, ankle and foot</t>
  </si>
  <si>
    <t>00EX</t>
  </si>
  <si>
    <t>M60.28</t>
  </si>
  <si>
    <t>Foreign body granuloma of soft tissue, other</t>
  </si>
  <si>
    <t>M60.29</t>
  </si>
  <si>
    <t>Foreign body granuloma of soft tissue, site unspecified</t>
  </si>
  <si>
    <t>M60.8</t>
  </si>
  <si>
    <t>Other myositis</t>
  </si>
  <si>
    <t>M60.80</t>
  </si>
  <si>
    <t>0PD</t>
  </si>
  <si>
    <t>Other myositis, mulitple sites</t>
  </si>
  <si>
    <t>M60.81</t>
  </si>
  <si>
    <t>Other myositis, shoulder</t>
  </si>
  <si>
    <t>M60.82</t>
  </si>
  <si>
    <t>Other myositis, upper arm</t>
  </si>
  <si>
    <t>M60.83</t>
  </si>
  <si>
    <t>Other myositis, forearm</t>
  </si>
  <si>
    <t>Trach w Mech Vent Support 96+ Hr w LOS 21+ days</t>
  </si>
  <si>
    <t>99PCX</t>
  </si>
  <si>
    <t>M60.84</t>
  </si>
  <si>
    <t>Other myositis, hand</t>
  </si>
  <si>
    <t>M60.85</t>
  </si>
  <si>
    <t>Other myositis, pelvic region and thigh</t>
  </si>
  <si>
    <t>Complex Spinal Proc. w/ No CC</t>
  </si>
  <si>
    <t>M60.86</t>
  </si>
  <si>
    <t>Other myositis, lower leg</t>
  </si>
  <si>
    <t>M60.87</t>
  </si>
  <si>
    <t>Other myositis, ankle and foot</t>
  </si>
  <si>
    <t>M60.88</t>
  </si>
  <si>
    <t>99PDX</t>
  </si>
  <si>
    <t>Other myositis, other</t>
  </si>
  <si>
    <t>M60.89</t>
  </si>
  <si>
    <t>Other myositis, site unspecified</t>
  </si>
  <si>
    <t>M60.9</t>
  </si>
  <si>
    <t>Myositis, unspecified</t>
  </si>
  <si>
    <t>Mech Vent Support 96+ Hr w LOS 21+ days</t>
  </si>
  <si>
    <t>M60.90</t>
  </si>
  <si>
    <t>Myositis unspecified, mulitple sites</t>
  </si>
  <si>
    <t>M60.91</t>
  </si>
  <si>
    <t>Myositis unspecified, shoulder</t>
  </si>
  <si>
    <t>M60.92</t>
  </si>
  <si>
    <t>Myositis unspecified, upper arm</t>
  </si>
  <si>
    <t>Trach w Mech Vent Support 96+ Hr</t>
  </si>
  <si>
    <t>M60.93</t>
  </si>
  <si>
    <t>Myositis unspecified, forearm</t>
  </si>
  <si>
    <t>M60.94</t>
  </si>
  <si>
    <t>Myositis unspecified, hand</t>
  </si>
  <si>
    <t>M60.95</t>
  </si>
  <si>
    <t>Myositis unspecified, pelvic region and thigh</t>
  </si>
  <si>
    <t>M60.96</t>
  </si>
  <si>
    <t>Myositis unspecified, lower leg</t>
  </si>
  <si>
    <t>M60.97</t>
  </si>
  <si>
    <t>Myositis unspecified, ankle and foot</t>
  </si>
  <si>
    <t>M60.98</t>
  </si>
  <si>
    <t>Myositis unspecified, other</t>
  </si>
  <si>
    <t>M60.99</t>
  </si>
  <si>
    <t>Myositis unspecified, site unspecified</t>
  </si>
  <si>
    <t>M61.0</t>
  </si>
  <si>
    <t>Myositis ossificans traumatica</t>
  </si>
  <si>
    <t>M61.04</t>
  </si>
  <si>
    <t>Mech Vent Support 96+ Hr</t>
  </si>
  <si>
    <t>Myositis ossificans traumatica, hand</t>
  </si>
  <si>
    <t>M61.05</t>
  </si>
  <si>
    <t>Myositis ossificans traumatica, pelvic region and thigh</t>
  </si>
  <si>
    <t>M61.07</t>
  </si>
  <si>
    <t>Myositis ossificans traumatica, ankle and foot</t>
  </si>
  <si>
    <t>M61.08</t>
  </si>
  <si>
    <t>Complex Craniotomy Proc.</t>
  </si>
  <si>
    <t>Myositis ossificans traumatica, other</t>
  </si>
  <si>
    <t>P11AB</t>
  </si>
  <si>
    <t>M61.1</t>
  </si>
  <si>
    <t>Myositis ossificans progressiva</t>
  </si>
  <si>
    <t>Complex Spinal Proc. w/ Mild CC</t>
  </si>
  <si>
    <t>M61.11</t>
  </si>
  <si>
    <t>Myositis ossificans progressiva, shoulder</t>
  </si>
  <si>
    <t>M61.12</t>
  </si>
  <si>
    <t>Myositis ossificans progressiva, upper arm</t>
  </si>
  <si>
    <t>M61.14</t>
  </si>
  <si>
    <t>Myositis ossificans progressiva, hand</t>
  </si>
  <si>
    <t>M61.15</t>
  </si>
  <si>
    <t>P11AC</t>
  </si>
  <si>
    <t>Myositis ossificans progressiva, pelvic region and thigh</t>
  </si>
  <si>
    <t>M61.16</t>
  </si>
  <si>
    <t>Myositis ossificans progressiva, lower leg</t>
  </si>
  <si>
    <t>M61.17</t>
  </si>
  <si>
    <t>Myositis ossificans progressiva, ankle and foot</t>
  </si>
  <si>
    <t>M61.18</t>
  </si>
  <si>
    <t>Myositis ossificans progressiva, other</t>
  </si>
  <si>
    <t>M61.25</t>
  </si>
  <si>
    <t>Complex Spinal Proc.</t>
  </si>
  <si>
    <t>Paralytic calcification and ossifcation of muscle, pelvic region and thigh</t>
  </si>
  <si>
    <t>P11AD</t>
  </si>
  <si>
    <t>M61.26</t>
  </si>
  <si>
    <t>Paralytic calcification and ossifcation of muscle, lower leg</t>
  </si>
  <si>
    <t>M61.30</t>
  </si>
  <si>
    <t>Calcification and ossification of muscles assco with burns, multiple sites</t>
  </si>
  <si>
    <t>M61.32</t>
  </si>
  <si>
    <t>Calcification and ossification of muscles assco with burns, upper arm</t>
  </si>
  <si>
    <t>M61.33</t>
  </si>
  <si>
    <t>Calcification and ossification of muscles assco with burns, forearm</t>
  </si>
  <si>
    <t>M61.36</t>
  </si>
  <si>
    <t>Simple Craniotomy Proc.</t>
  </si>
  <si>
    <t>Calcification and ossification of muscles assco with burns, lower leg</t>
  </si>
  <si>
    <t>M61.37</t>
  </si>
  <si>
    <t>Calcification and ossification of muscles assco with burns, ankle and foot</t>
  </si>
  <si>
    <t>M61.4</t>
  </si>
  <si>
    <t>Other calcification of muscle</t>
  </si>
  <si>
    <t>M61.41</t>
  </si>
  <si>
    <t>Other calcification of muscle, shoulder</t>
  </si>
  <si>
    <t>M61.44</t>
  </si>
  <si>
    <t>Other calcification of muscle, hand</t>
  </si>
  <si>
    <t>M61.46</t>
  </si>
  <si>
    <t>Other calcification of muscle, lower leg</t>
  </si>
  <si>
    <t>M61.48</t>
  </si>
  <si>
    <t>Other calcification of muscle, other</t>
  </si>
  <si>
    <t>M61.5</t>
  </si>
  <si>
    <t>Other ossification of muscle</t>
  </si>
  <si>
    <t>P11AE</t>
  </si>
  <si>
    <t>M61.50</t>
  </si>
  <si>
    <t>Other ossification of muscle, multiple sites</t>
  </si>
  <si>
    <t>M61.51</t>
  </si>
  <si>
    <t>Other ossification of muscle, shoulder</t>
  </si>
  <si>
    <t>M61.52</t>
  </si>
  <si>
    <t>Other ossification of muscle, upper arm</t>
  </si>
  <si>
    <t>M61.53</t>
  </si>
  <si>
    <t>Ventricular System Proc.</t>
  </si>
  <si>
    <t>Other ossification of muscle, forearm</t>
  </si>
  <si>
    <t>P11AF</t>
  </si>
  <si>
    <t>M61.54</t>
  </si>
  <si>
    <t>Other ossification of muscle, hand</t>
  </si>
  <si>
    <t>M61.55</t>
  </si>
  <si>
    <t>Other ossification of muscle, pelvic region and thigh</t>
  </si>
  <si>
    <t>M61.56</t>
  </si>
  <si>
    <t>Other ossification of muscle, lower leg</t>
  </si>
  <si>
    <t>M61.57</t>
  </si>
  <si>
    <t>Complex Spinal Proc. w/ Moderate CC</t>
  </si>
  <si>
    <t>Other ossification of muscle, ankle and foot</t>
  </si>
  <si>
    <t>Intracranial Proc.</t>
  </si>
  <si>
    <t>P11AG</t>
  </si>
  <si>
    <t>M61.58</t>
  </si>
  <si>
    <t>Other ossification of muscle, other</t>
  </si>
  <si>
    <t>M61.9</t>
  </si>
  <si>
    <t>Calcification and ossification of muscle, unspecified</t>
  </si>
  <si>
    <t>M61.93</t>
  </si>
  <si>
    <t>Calcification and ossification of muscle unspecified, forearm</t>
  </si>
  <si>
    <t>M61.95</t>
  </si>
  <si>
    <t>Complex Peripheral Nervous Proc.</t>
  </si>
  <si>
    <t>Calcification and ossification of muscle unspecified, pelvic region and thigh</t>
  </si>
  <si>
    <t>P11AH</t>
  </si>
  <si>
    <t>M61.96</t>
  </si>
  <si>
    <t>Calcification and ossification of muscle unspecified, lower leg</t>
  </si>
  <si>
    <t>M61.98</t>
  </si>
  <si>
    <t>Calcification and ossification of muscle unspecified, other</t>
  </si>
  <si>
    <t>M61.99</t>
  </si>
  <si>
    <t>Calcification and ossification of muscle unspecified, site unspecified</t>
  </si>
  <si>
    <t>M62.0</t>
  </si>
  <si>
    <t>Simple Spinal Proc.</t>
  </si>
  <si>
    <t>Diastasis of muscle</t>
  </si>
  <si>
    <t>P11AJ</t>
  </si>
  <si>
    <t>M62.00</t>
  </si>
  <si>
    <t>Diastasis of muscle, mulitple sites</t>
  </si>
  <si>
    <t>M62.01</t>
  </si>
  <si>
    <t>Diastasis of muscle, shoulder</t>
  </si>
  <si>
    <t>M62.02</t>
  </si>
  <si>
    <t>Diastasis of muscle, upper arm</t>
  </si>
  <si>
    <t>Extracranial Vascular Proc.</t>
  </si>
  <si>
    <t>P11AL</t>
  </si>
  <si>
    <t>M62.03</t>
  </si>
  <si>
    <t>Diastasis of muscle, forearm</t>
  </si>
  <si>
    <t>M62.04</t>
  </si>
  <si>
    <t>Diastasis of muscle, hand</t>
  </si>
  <si>
    <t>M62.05</t>
  </si>
  <si>
    <t>Diastasis of muscle, pelvic region and thigh</t>
  </si>
  <si>
    <t>M62.06</t>
  </si>
  <si>
    <t>Diastasis of muscle, lower leg</t>
  </si>
  <si>
    <t>Simple Peripheral Nerve Proc.</t>
  </si>
  <si>
    <t>M62.07</t>
  </si>
  <si>
    <t>P11AM</t>
  </si>
  <si>
    <t>Diastasis of muscle, ankle and foot</t>
  </si>
  <si>
    <t>M62.08</t>
  </si>
  <si>
    <t>Diastasis of muscle, other</t>
  </si>
  <si>
    <t>M62.09</t>
  </si>
  <si>
    <t>Diastasis of muscle, site unspecified</t>
  </si>
  <si>
    <t>M62.1</t>
  </si>
  <si>
    <t>Other rupture of muscle (nontraumatic)</t>
  </si>
  <si>
    <t>Nervous System Infections</t>
  </si>
  <si>
    <t>M62.10</t>
  </si>
  <si>
    <t>D11AA</t>
  </si>
  <si>
    <t>Other rupture of muscle (nontraumatic), multiple sites</t>
  </si>
  <si>
    <t>Simple Craniotomy Proc. w/ No CC</t>
  </si>
  <si>
    <t>M62.11</t>
  </si>
  <si>
    <t>Other rupture of muscle (nontraumatic), shoulder</t>
  </si>
  <si>
    <t>M62.12</t>
  </si>
  <si>
    <t>Other rupture of muscle (nontraumatic), upper arm</t>
  </si>
  <si>
    <t>M62.13</t>
  </si>
  <si>
    <t>Other rupture of muscle (nontraumatic), forearm</t>
  </si>
  <si>
    <t>Nervous System Neoplasms</t>
  </si>
  <si>
    <t>M62.14</t>
  </si>
  <si>
    <t>D11AB</t>
  </si>
  <si>
    <t>Other rupture of muscle (nontraumatic), hand</t>
  </si>
  <si>
    <t>M62.15</t>
  </si>
  <si>
    <t>Other rupture of muscle (nontraumatic), pelvic region and thigh</t>
  </si>
  <si>
    <t>M62.16</t>
  </si>
  <si>
    <t>Other rupture of muscle (nontraumatic), lower leg</t>
  </si>
  <si>
    <t>M62.17</t>
  </si>
  <si>
    <t>Other rupture of muscle (nontraumatic), ankle and foot</t>
  </si>
  <si>
    <t>Systemic Atrophy</t>
  </si>
  <si>
    <t>M62.18</t>
  </si>
  <si>
    <t>D11AC</t>
  </si>
  <si>
    <t>Other rupture of muscle (nontraumatic), other</t>
  </si>
  <si>
    <t>M62.19</t>
  </si>
  <si>
    <t>Other rupture of muscle (nontraumatic), site unspecified</t>
  </si>
  <si>
    <t>M62.2</t>
  </si>
  <si>
    <t>Ischaemic infarction of muscle</t>
  </si>
  <si>
    <t>M62.20</t>
  </si>
  <si>
    <t>Ischaemic infarction of muscle, multiple sites</t>
  </si>
  <si>
    <t>M62.21</t>
  </si>
  <si>
    <t>Ischaemic infarction of muscle, shoulder</t>
  </si>
  <si>
    <t>Multiple Sclerosis &amp; Other Nervous Diseases</t>
  </si>
  <si>
    <t>D11AD</t>
  </si>
  <si>
    <t>M62.22</t>
  </si>
  <si>
    <t>Ischaemic infarction of muscle, upper arm</t>
  </si>
  <si>
    <t>M62.23</t>
  </si>
  <si>
    <t>Ischaemic infarction of muscle, forearm</t>
  </si>
  <si>
    <t>M62.24</t>
  </si>
  <si>
    <t>Ischaemic infarction of muscle, hand</t>
  </si>
  <si>
    <t>M62.25</t>
  </si>
  <si>
    <t>Ischaemic infarction of muscle, pelvic region and thigh</t>
  </si>
  <si>
    <t>M62.26</t>
  </si>
  <si>
    <t>Ischaemic infarction of muscle, lower leg</t>
  </si>
  <si>
    <t>Extrapyramidal &amp; Movement Disorders</t>
  </si>
  <si>
    <t>D11AE</t>
  </si>
  <si>
    <t>M62.27</t>
  </si>
  <si>
    <t>Ischaemic infarction of muscle, ankle and foot</t>
  </si>
  <si>
    <t>M62.28</t>
  </si>
  <si>
    <t>Ischaemic infarction of muscle, other</t>
  </si>
  <si>
    <t>M62.29</t>
  </si>
  <si>
    <t>Ischaemic infarction of muscle, site unspecified</t>
  </si>
  <si>
    <t>M62.3</t>
  </si>
  <si>
    <t>Immobility syndrome (paraplegic)</t>
  </si>
  <si>
    <t>Neurobehaviour &amp; Other Neurodegenerative Diseases</t>
  </si>
  <si>
    <t>M62.30</t>
  </si>
  <si>
    <t>Immobility syndrome (paraplegic), multiple sites</t>
  </si>
  <si>
    <t>Simple Craniotomy Proc. w/ Mild CC</t>
  </si>
  <si>
    <t>D11AF</t>
  </si>
  <si>
    <t>M62.31</t>
  </si>
  <si>
    <t>Immobility syndrome (paraplegic), shoulder</t>
  </si>
  <si>
    <t>M62.32</t>
  </si>
  <si>
    <t>Immobility syndrome (paraplegic), upper arm</t>
  </si>
  <si>
    <t>M62.34</t>
  </si>
  <si>
    <t>Immobility syndrome (paraplegic), hand</t>
  </si>
  <si>
    <t>Epilepsy &amp; Convulsion Attack</t>
  </si>
  <si>
    <t>M62.35</t>
  </si>
  <si>
    <t>Immobility syndrome (paraplegic), pelvic region and thigh</t>
  </si>
  <si>
    <t>D11AG</t>
  </si>
  <si>
    <t>M62.36</t>
  </si>
  <si>
    <t>Immobility syndrome (paraplegic), lower leg</t>
  </si>
  <si>
    <t>M62.37</t>
  </si>
  <si>
    <t>Immobility syndrome (paraplegic), ankle and foot</t>
  </si>
  <si>
    <t>M62.38</t>
  </si>
  <si>
    <t>Immobility syndrome (paraplegic), other</t>
  </si>
  <si>
    <t>Nerves, Radix &amp; Plexus Disorders</t>
  </si>
  <si>
    <t>M62.39</t>
  </si>
  <si>
    <t>D11AH</t>
  </si>
  <si>
    <t>Immobility syndrome (paraplegic), site unspecified</t>
  </si>
  <si>
    <t>M62.4</t>
  </si>
  <si>
    <t>Contracture of muscle</t>
  </si>
  <si>
    <t>M62.40</t>
  </si>
  <si>
    <t>Contracture of muscle, multiple sites</t>
  </si>
  <si>
    <t>M62.41</t>
  </si>
  <si>
    <t>Contracture of muscle, shoulder</t>
  </si>
  <si>
    <t>Myoneural Junction &amp; Muscle Diseases</t>
  </si>
  <si>
    <t>M62.42</t>
  </si>
  <si>
    <t>Contracture of muscle, upper arm</t>
  </si>
  <si>
    <t>D11AJ</t>
  </si>
  <si>
    <t>M62.43</t>
  </si>
  <si>
    <t>Contracture of muscle, forearm</t>
  </si>
  <si>
    <t>M62.44</t>
  </si>
  <si>
    <t>Contracture of muscle, hand</t>
  </si>
  <si>
    <t>M62.45</t>
  </si>
  <si>
    <t>Contracture of muscle, pelvic region and thigh</t>
  </si>
  <si>
    <t>M62.46</t>
  </si>
  <si>
    <t>Cerebral Palsy &amp; Other Paralytic Syndrome</t>
  </si>
  <si>
    <t>Contracture of muscle, lower leg</t>
  </si>
  <si>
    <t>D11AK</t>
  </si>
  <si>
    <t>M62.47</t>
  </si>
  <si>
    <t>Contracture of muscle, ankle and foot</t>
  </si>
  <si>
    <t>M62.48</t>
  </si>
  <si>
    <t>Contracture of muscle, other</t>
  </si>
  <si>
    <t>M62.49</t>
  </si>
  <si>
    <t>Contracture of muscle, site unspecified</t>
  </si>
  <si>
    <t>M62.5</t>
  </si>
  <si>
    <t>Muscle wasting and atrophy, not elsewhere classified</t>
  </si>
  <si>
    <t>Congenital Nervous System Disorders</t>
  </si>
  <si>
    <t>Simple Craniotomy Proc. w/ Moderate CC</t>
  </si>
  <si>
    <t>M62.50</t>
  </si>
  <si>
    <t>D11AL</t>
  </si>
  <si>
    <t>Muscle wasting and atrophy, multiple sites</t>
  </si>
  <si>
    <t>M62.51</t>
  </si>
  <si>
    <t>Muscle wasting and atrophy, shoulder</t>
  </si>
  <si>
    <t>M62.52</t>
  </si>
  <si>
    <t>Muscle wasting and atrophy, upper arm</t>
  </si>
  <si>
    <t>M62.53</t>
  </si>
  <si>
    <t>Muscle wasting and atrophy, forearm</t>
  </si>
  <si>
    <t>M62.54</t>
  </si>
  <si>
    <t>Muscle wasting and atrophy, hand</t>
  </si>
  <si>
    <t>Hemorrhagic Stroke</t>
  </si>
  <si>
    <t>D11AM</t>
  </si>
  <si>
    <t>M62.55</t>
  </si>
  <si>
    <t>Muscle wasting and atrophy, pelvic region and thigh</t>
  </si>
  <si>
    <t>M62.56</t>
  </si>
  <si>
    <t>Muscle wasting and atrophy, lower leg</t>
  </si>
  <si>
    <t>M62.57</t>
  </si>
  <si>
    <t>Muscle wasting and atrophy, ankle and foot</t>
  </si>
  <si>
    <t>M62.58</t>
  </si>
  <si>
    <t>Subarachnoid Hemorrhage</t>
  </si>
  <si>
    <t>D11AN</t>
  </si>
  <si>
    <t>Muscle wasting and atrophy, other</t>
  </si>
  <si>
    <t>M62.59</t>
  </si>
  <si>
    <t>Muscle wasting and atrophy, site unspecified</t>
  </si>
  <si>
    <t>M62.6</t>
  </si>
  <si>
    <t>Muscle strain</t>
  </si>
  <si>
    <t>M62.60</t>
  </si>
  <si>
    <t>Muscle strain, multiple sites</t>
  </si>
  <si>
    <t>M62.61</t>
  </si>
  <si>
    <t>Ischemic Stroke w Thrombolytic</t>
  </si>
  <si>
    <t>Muscle strain, shoulder</t>
  </si>
  <si>
    <t>11PDX</t>
  </si>
  <si>
    <t>M62.62</t>
  </si>
  <si>
    <t>Muscle strain, upper arm</t>
  </si>
  <si>
    <t>M62.63</t>
  </si>
  <si>
    <t>Muscle strain, forearm</t>
  </si>
  <si>
    <t>M62.64</t>
  </si>
  <si>
    <t>Muscle strain, hand</t>
  </si>
  <si>
    <t>M62.65</t>
  </si>
  <si>
    <t>Muscle strain, pelvic region and thigh</t>
  </si>
  <si>
    <t>D11AP</t>
  </si>
  <si>
    <t>M62.66</t>
  </si>
  <si>
    <t>Muscle strain, lower leg</t>
  </si>
  <si>
    <t>M62.67</t>
  </si>
  <si>
    <t>Muscle strain, ankle and foot</t>
  </si>
  <si>
    <t>Ventricular System Proc. w/ No CC</t>
  </si>
  <si>
    <t>M62.68</t>
  </si>
  <si>
    <t>Muscle strain, other</t>
  </si>
  <si>
    <t>M62.69</t>
  </si>
  <si>
    <t>Muscle strain, site unspecified</t>
  </si>
  <si>
    <t>M62.8</t>
  </si>
  <si>
    <t>Other specified disorders of muscle</t>
  </si>
  <si>
    <t>Ischemic Stroke</t>
  </si>
  <si>
    <t>M62.80</t>
  </si>
  <si>
    <t>Other specified disorders of muscle, multiple sites</t>
  </si>
  <si>
    <t>M62.81</t>
  </si>
  <si>
    <t>Other specified disorders of muscle, shoulder</t>
  </si>
  <si>
    <t>M62.82</t>
  </si>
  <si>
    <t>Other specified disorders of muscle, upper arm</t>
  </si>
  <si>
    <t>M62.83</t>
  </si>
  <si>
    <t>Other specified disorders of muscle, forearm</t>
  </si>
  <si>
    <t>Transient Ischemic Attack &amp; Other Neurovascular Disorders</t>
  </si>
  <si>
    <t>D11AQ</t>
  </si>
  <si>
    <t>M62.84</t>
  </si>
  <si>
    <t>Other specified disorders of muscle, hand</t>
  </si>
  <si>
    <t>M62.85</t>
  </si>
  <si>
    <t>Other specified disorders of muscle, pelvic region and thigh</t>
  </si>
  <si>
    <t>M62.86</t>
  </si>
  <si>
    <t>Other specified disorders of muscle, lower leg</t>
  </si>
  <si>
    <t>Head Trauma</t>
  </si>
  <si>
    <t>D11AR</t>
  </si>
  <si>
    <t>M62.87</t>
  </si>
  <si>
    <t>Other specified disorders of muscle, ankle and foot</t>
  </si>
  <si>
    <t>M62.88</t>
  </si>
  <si>
    <t>Other specified disorders of muscle, other</t>
  </si>
  <si>
    <t>M62.89</t>
  </si>
  <si>
    <t>Other specified disorders of muscle, site unspecified</t>
  </si>
  <si>
    <t>M62.9</t>
  </si>
  <si>
    <t>Disorder of muscle, unspecified</t>
  </si>
  <si>
    <t>Medula Spinalis, Spine &amp; Peripheral Nervous Trauma</t>
  </si>
  <si>
    <t>D11AS</t>
  </si>
  <si>
    <t>M62.90</t>
  </si>
  <si>
    <t>Disorder of muscle, unspecified, multiple sites</t>
  </si>
  <si>
    <t>M62.91</t>
  </si>
  <si>
    <t>Disorder of muscle, unspecified, shoulder</t>
  </si>
  <si>
    <t>M62.92</t>
  </si>
  <si>
    <t>Disorder of muscle, unspecified, upper arm</t>
  </si>
  <si>
    <t>Headache</t>
  </si>
  <si>
    <t>D11AT</t>
  </si>
  <si>
    <t>M62.93</t>
  </si>
  <si>
    <t>Disorder of muscle, unspecified, forearm</t>
  </si>
  <si>
    <t>M62.94</t>
  </si>
  <si>
    <t>Disorder of muscle, unspecified, hand</t>
  </si>
  <si>
    <t>Ventricular System Proc. w/ Mild CC</t>
  </si>
  <si>
    <t>M62.95</t>
  </si>
  <si>
    <t>Disorder of muscle, unspecified, pelvic region and thigh</t>
  </si>
  <si>
    <t>M62.96</t>
  </si>
  <si>
    <t>Disorder of muscle, unspecified, lower leg</t>
  </si>
  <si>
    <t>M62.97</t>
  </si>
  <si>
    <t>Disorder of muscle, unspecified, ankle and foot</t>
  </si>
  <si>
    <t>Delirium &amp; Coma</t>
  </si>
  <si>
    <t>D11AU</t>
  </si>
  <si>
    <t>M62.98</t>
  </si>
  <si>
    <t>Disorder of muscle, unspecified, other</t>
  </si>
  <si>
    <t>M62.99</t>
  </si>
  <si>
    <t>Disorder of muscle, unspecified, site unspecified</t>
  </si>
  <si>
    <t>M63.0</t>
  </si>
  <si>
    <t>Myositis in bacterial diseases classified elsewhere</t>
  </si>
  <si>
    <t>Other Nervous System Disorders</t>
  </si>
  <si>
    <t>M63.07</t>
  </si>
  <si>
    <t>D11AV</t>
  </si>
  <si>
    <t>Myositis in bacterial diseases classified elsewhere: ankle and foot</t>
  </si>
  <si>
    <t>M63.08</t>
  </si>
  <si>
    <t>Myositis in bacterial diseases classified elsewhere: other site</t>
  </si>
  <si>
    <t>M63.8</t>
  </si>
  <si>
    <t>Other disorders of muscle in diseases classified elsewhere</t>
  </si>
  <si>
    <t>M63.83</t>
  </si>
  <si>
    <t>Other disorders of muscle in diseases classified elsewhere: forearm</t>
  </si>
  <si>
    <t>M63.88</t>
  </si>
  <si>
    <t>Other disorders of muscle in diseases classified elsewhere: other site</t>
  </si>
  <si>
    <t>Retinal Procedures</t>
  </si>
  <si>
    <t>M63.89</t>
  </si>
  <si>
    <t>P12AA</t>
  </si>
  <si>
    <t>Other disorders of muscle in diseases classified elsewhere: site unspecified</t>
  </si>
  <si>
    <t>M65.0</t>
  </si>
  <si>
    <t>Abscess of tendon sheath</t>
  </si>
  <si>
    <t>M65.00</t>
  </si>
  <si>
    <t>Abscess of tendon sheath, multiple sites</t>
  </si>
  <si>
    <t>M65.01</t>
  </si>
  <si>
    <t>Abscess of tendon sheath, shoulder region</t>
  </si>
  <si>
    <t>M65.02</t>
  </si>
  <si>
    <t>Abscess of tendon sheath, upper arm</t>
  </si>
  <si>
    <t>Major Corneal, Scleral &amp; Conjunctival Procedures</t>
  </si>
  <si>
    <t>P12AB</t>
  </si>
  <si>
    <t>M65.03</t>
  </si>
  <si>
    <t>Abscess of tendon sheath, forearm</t>
  </si>
  <si>
    <t>M65.04</t>
  </si>
  <si>
    <t>Abscess of tendon sheath, hand</t>
  </si>
  <si>
    <t>M65.05</t>
  </si>
  <si>
    <t>Abscess of tendon sheath, pelvic and thigh</t>
  </si>
  <si>
    <t>Glaucoma Procedures</t>
  </si>
  <si>
    <t>P12AC</t>
  </si>
  <si>
    <t>M65.06</t>
  </si>
  <si>
    <t>Abscess of tendon sheath, lower leg</t>
  </si>
  <si>
    <t>Ventricular System Proc. w/ Moderate CC</t>
  </si>
  <si>
    <t>Lens Procedures</t>
  </si>
  <si>
    <t>M65.07</t>
  </si>
  <si>
    <t>P12AD</t>
  </si>
  <si>
    <t>Abscess of tendon sheath, ankle and foot</t>
  </si>
  <si>
    <t>M65.08</t>
  </si>
  <si>
    <t>Abscess of tendon sheath, other</t>
  </si>
  <si>
    <t>M65.09</t>
  </si>
  <si>
    <t>Abscess of tendon sheath, site unspecified</t>
  </si>
  <si>
    <t>Eyelid and Lacrymal Proc.</t>
  </si>
  <si>
    <t>P12AE</t>
  </si>
  <si>
    <t>M65.1</t>
  </si>
  <si>
    <t>Other infective (teno)synovitis</t>
  </si>
  <si>
    <t>M65.10</t>
  </si>
  <si>
    <t>Other infective (teno)synovitis, multiple sites</t>
  </si>
  <si>
    <t>Enucleations &amp; Orbital Procedures</t>
  </si>
  <si>
    <t>P12AG</t>
  </si>
  <si>
    <t>M65.11</t>
  </si>
  <si>
    <t>Other infective (teno)synovitis, shoulder region</t>
  </si>
  <si>
    <t>M65.12</t>
  </si>
  <si>
    <t>Other infective (teno)synovitis, upper arm</t>
  </si>
  <si>
    <t>M65.13</t>
  </si>
  <si>
    <t>Other infective (teno)synovitis, forearm</t>
  </si>
  <si>
    <t>Strabismus Procedures</t>
  </si>
  <si>
    <t>P12AH</t>
  </si>
  <si>
    <t>M65.14</t>
  </si>
  <si>
    <t>Other infective (teno)synovitis, hand</t>
  </si>
  <si>
    <t>M65.15</t>
  </si>
  <si>
    <t>Other infective (teno)synovitis, pelvic and thigh</t>
  </si>
  <si>
    <t>M65.16</t>
  </si>
  <si>
    <t>Other infective (teno)synovitis, lower leg</t>
  </si>
  <si>
    <t>M65.17</t>
  </si>
  <si>
    <t>Other infective (teno)synovitis, ankle and foot</t>
  </si>
  <si>
    <t>M65.18</t>
  </si>
  <si>
    <t>Other infective (teno)synovitis, other</t>
  </si>
  <si>
    <t>Minor Corneal, Scleral &amp; Conjunctival Procedures</t>
  </si>
  <si>
    <t>P12AJ</t>
  </si>
  <si>
    <t>M65.19</t>
  </si>
  <si>
    <t>Other infective (teno)synovitis, site unspecified</t>
  </si>
  <si>
    <t>M65.2</t>
  </si>
  <si>
    <t>Calcific tendinitis</t>
  </si>
  <si>
    <t>M65.20</t>
  </si>
  <si>
    <t>Calcific tendinitis, multiple sites</t>
  </si>
  <si>
    <t>M65.21</t>
  </si>
  <si>
    <t>Other Eye Procedures</t>
  </si>
  <si>
    <t>Calcific tendinitis, shoulder region</t>
  </si>
  <si>
    <t>Intracranial Proc. w/ No CC</t>
  </si>
  <si>
    <t>P12AK</t>
  </si>
  <si>
    <t>M65.22</t>
  </si>
  <si>
    <t>Calcific tendinitis, upper arm</t>
  </si>
  <si>
    <t>M65.23</t>
  </si>
  <si>
    <t>Calcific tendinitis, forearm</t>
  </si>
  <si>
    <t>M65.24</t>
  </si>
  <si>
    <t>Calcific tendinitis, hand</t>
  </si>
  <si>
    <t>Non Surgical Eye Procedures</t>
  </si>
  <si>
    <t>P12AL</t>
  </si>
  <si>
    <t>M65.25</t>
  </si>
  <si>
    <t>Calcific tendinitis, pelvic region and thigh</t>
  </si>
  <si>
    <t>M65.26</t>
  </si>
  <si>
    <t>Calcific tendinitis, lower leg</t>
  </si>
  <si>
    <t>M65.27</t>
  </si>
  <si>
    <t>Calcific tendinitis, ankle and foot</t>
  </si>
  <si>
    <t>M65.28</t>
  </si>
  <si>
    <t>Acute Eye Infections or Inflammation</t>
  </si>
  <si>
    <t>Calcific tendinitis, other</t>
  </si>
  <si>
    <t>D12AA</t>
  </si>
  <si>
    <t>M65.29</t>
  </si>
  <si>
    <t>Calcific tendinitis, site unspecified</t>
  </si>
  <si>
    <t>M65.3</t>
  </si>
  <si>
    <t>Trigger finger</t>
  </si>
  <si>
    <t>M65.30</t>
  </si>
  <si>
    <t>Trigger finger, multiple sites</t>
  </si>
  <si>
    <t>M65.31</t>
  </si>
  <si>
    <t>Trigger finger, shoulder region</t>
  </si>
  <si>
    <t>Neurological &amp; Vascular Disorders of Eye</t>
  </si>
  <si>
    <t>D12AB</t>
  </si>
  <si>
    <t>M65.32</t>
  </si>
  <si>
    <t>Trigger finger, upper arm</t>
  </si>
  <si>
    <t>M65.33</t>
  </si>
  <si>
    <t>Trigger finger, forearm</t>
  </si>
  <si>
    <t>M65.34</t>
  </si>
  <si>
    <t>Trigger finger, hand</t>
  </si>
  <si>
    <t>M65.35</t>
  </si>
  <si>
    <t>Trigger finger, pelvic region and thigh</t>
  </si>
  <si>
    <t>Hyphema &amp; Medically Managed Trauma</t>
  </si>
  <si>
    <t>M65.36</t>
  </si>
  <si>
    <t>D12AC</t>
  </si>
  <si>
    <t>Trigger finger, lower leg</t>
  </si>
  <si>
    <t>M65.37</t>
  </si>
  <si>
    <t>Trigger finger, ankle and foot</t>
  </si>
  <si>
    <t>M65.38</t>
  </si>
  <si>
    <t>Trigger finger, other</t>
  </si>
  <si>
    <t>M65.39</t>
  </si>
  <si>
    <t>Trigger finger, site unspecified</t>
  </si>
  <si>
    <t>Intracranial Proc. w/ Mild CC</t>
  </si>
  <si>
    <t>M65.4</t>
  </si>
  <si>
    <t>Radial styloid tenosynovitis [de quervain]</t>
  </si>
  <si>
    <t>Glaucoma Disorders</t>
  </si>
  <si>
    <t>D12AD</t>
  </si>
  <si>
    <t>M65.40</t>
  </si>
  <si>
    <t>Radial styloid tenosynovitis [de quervain], multiple sites</t>
  </si>
  <si>
    <t>M65.41</t>
  </si>
  <si>
    <t>Radial styloid tenosynovitis [de quervain], shoulder region</t>
  </si>
  <si>
    <t>M65.42</t>
  </si>
  <si>
    <t>Radial styloid tenosynovitis [de quervain], upper arm</t>
  </si>
  <si>
    <t>M65.43</t>
  </si>
  <si>
    <t>Radial styloid tenosynovitis [de quervain], forearm</t>
  </si>
  <si>
    <t>Choroid, Vitreus &amp; Retinal Disorders</t>
  </si>
  <si>
    <t>M65.44</t>
  </si>
  <si>
    <t>Radial styloid tenosynovitis [de quervain], hand</t>
  </si>
  <si>
    <t>D12AE</t>
  </si>
  <si>
    <t>M65.45</t>
  </si>
  <si>
    <t>Radial styloid tenosynovitis [de quervain], pelvic region and thigh</t>
  </si>
  <si>
    <t>M65.46</t>
  </si>
  <si>
    <t>Radial styloid tenosynovitis [de quervain], lower leg</t>
  </si>
  <si>
    <t>M65.47</t>
  </si>
  <si>
    <t>Radial styloid tenosynovitis [de quervain], ankle and foot</t>
  </si>
  <si>
    <t>M65.48</t>
  </si>
  <si>
    <t>Radial styloid tenosynovitis [de quervain], other</t>
  </si>
  <si>
    <t>Lens &amp; Corneal Disorders</t>
  </si>
  <si>
    <t>D12AF</t>
  </si>
  <si>
    <t>M65.49</t>
  </si>
  <si>
    <t>Radial styloid tenosynovitis [de quervain], site unspecified</t>
  </si>
  <si>
    <t>M65.8</t>
  </si>
  <si>
    <t>Other synovitis and tenosynovitis</t>
  </si>
  <si>
    <t>M65.80</t>
  </si>
  <si>
    <t>Other synovitis and tenosynovitis, multiple sites</t>
  </si>
  <si>
    <t>M65.81</t>
  </si>
  <si>
    <t>Other synovitis and tenosynovitis, shoulder region</t>
  </si>
  <si>
    <t>M65.82</t>
  </si>
  <si>
    <t>Eyelid &amp; Conjunctival Disorders</t>
  </si>
  <si>
    <t>Other synovitis and tenosynovitis, upper arm</t>
  </si>
  <si>
    <t>D12AH</t>
  </si>
  <si>
    <t>M65.83</t>
  </si>
  <si>
    <t>Other synovitis and tenosynovitis, forearm</t>
  </si>
  <si>
    <t>M65.84</t>
  </si>
  <si>
    <t>Other synovitis and tenosynovitis, hand</t>
  </si>
  <si>
    <t>M65.85</t>
  </si>
  <si>
    <t>Other synovitis and tenosynovitis, pelvic region and thigh</t>
  </si>
  <si>
    <t>Eye Neoplasms</t>
  </si>
  <si>
    <t>D12AJ</t>
  </si>
  <si>
    <t>M65.86</t>
  </si>
  <si>
    <t>Other synovitis and tenosynovitis, lower leg</t>
  </si>
  <si>
    <t>M65.87</t>
  </si>
  <si>
    <t>Other synovitis and tenosynovitis, ankle and foot</t>
  </si>
  <si>
    <t>M65.88</t>
  </si>
  <si>
    <t>Other synovitis and tenosynovitis, other</t>
  </si>
  <si>
    <t>D12AL</t>
  </si>
  <si>
    <t>M65.89</t>
  </si>
  <si>
    <t>Other synovitis and tenosynovitis, site unspecified</t>
  </si>
  <si>
    <t>M65.9</t>
  </si>
  <si>
    <t>Synovitis and tenosynovitis, unspecified</t>
  </si>
  <si>
    <t>M65.90</t>
  </si>
  <si>
    <t>Synovitis and tenosynovitis, unspecified, multiple sites</t>
  </si>
  <si>
    <t>Other Disorders of the Eye</t>
  </si>
  <si>
    <t>M65.91</t>
  </si>
  <si>
    <t>Synovitis and tenosynovitis, unspecified, shoulder region</t>
  </si>
  <si>
    <t>D12AK</t>
  </si>
  <si>
    <t>M65.92</t>
  </si>
  <si>
    <t>Synovitis and tenosynovitis, unspecified, upper arm</t>
  </si>
  <si>
    <t>M65.93</t>
  </si>
  <si>
    <t>Synovitis and tenosynovitis, unspecified, forearm</t>
  </si>
  <si>
    <t>M65.94</t>
  </si>
  <si>
    <t>Synovitis and tenosynovitis, unspecified, hand</t>
  </si>
  <si>
    <t>Laryngectomy Proc.</t>
  </si>
  <si>
    <t>P13AA</t>
  </si>
  <si>
    <t>M65.95</t>
  </si>
  <si>
    <t>Synovitis and tenosynovitis, unspecified, pelvic region and thigh</t>
  </si>
  <si>
    <t>M65.96</t>
  </si>
  <si>
    <t>Synovitis and tenosynovitis, unspecified, lower leg</t>
  </si>
  <si>
    <t>M65.97</t>
  </si>
  <si>
    <t>Synovitis and tenosynovitis, unspecified, ankle and foot</t>
  </si>
  <si>
    <t>Major Head &amp; Neck Proc.</t>
  </si>
  <si>
    <t>M65.98</t>
  </si>
  <si>
    <t>P13AB</t>
  </si>
  <si>
    <t>Synovitis and tenosynovitis, unspecified, other</t>
  </si>
  <si>
    <t>M65.99</t>
  </si>
  <si>
    <t>Synovitis and tenosynovitis, unspecified, site unspecified</t>
  </si>
  <si>
    <t>M66.0</t>
  </si>
  <si>
    <t>Rupture of popliteal cyst</t>
  </si>
  <si>
    <t>Major Nose &amp; Sinus Proc.</t>
  </si>
  <si>
    <t>P13AC</t>
  </si>
  <si>
    <t>M66.00</t>
  </si>
  <si>
    <t>Rupture of popliteal cyst, multiple sites</t>
  </si>
  <si>
    <t>M66.01</t>
  </si>
  <si>
    <t>Rupture of popliteal cyst, shoulder region</t>
  </si>
  <si>
    <t>Maxillo-Facial Proc.</t>
  </si>
  <si>
    <t>P13AD</t>
  </si>
  <si>
    <t>M66.02</t>
  </si>
  <si>
    <t>Rupture of popliteal cyst, upper arm</t>
  </si>
  <si>
    <t>M66.04</t>
  </si>
  <si>
    <t>Rupture of popliteal cyst, hand</t>
  </si>
  <si>
    <t>Middle &amp; Inner Ear Proc.</t>
  </si>
  <si>
    <t>P13AE</t>
  </si>
  <si>
    <t>M66.06</t>
  </si>
  <si>
    <t>Rupture of popliteal cyst, lower leg</t>
  </si>
  <si>
    <t>M66.07</t>
  </si>
  <si>
    <t>Rupture of popliteal cyst, ankle and foot</t>
  </si>
  <si>
    <t>M66.08</t>
  </si>
  <si>
    <t>Rhinosinusitis &amp; Nasal Polyp Complex Proc.</t>
  </si>
  <si>
    <t>Rupture of popliteal cyst, other</t>
  </si>
  <si>
    <t>13PCX&gt;3</t>
  </si>
  <si>
    <t>M66.09</t>
  </si>
  <si>
    <t>Rupture of popliteal cyst, site unspecified</t>
  </si>
  <si>
    <t>M66.1</t>
  </si>
  <si>
    <t>Rupture of synovium</t>
  </si>
  <si>
    <t>P13AG</t>
  </si>
  <si>
    <t>M66.11</t>
  </si>
  <si>
    <t>Rupture of synovium, shoulder region</t>
  </si>
  <si>
    <t>M66.12</t>
  </si>
  <si>
    <t>Rupture of synovium, upper arm</t>
  </si>
  <si>
    <t>Rhinosinusitis &amp; Nasal Polyp Proc.</t>
  </si>
  <si>
    <t>M66.13</t>
  </si>
  <si>
    <t>Rupture of synovium, forearm</t>
  </si>
  <si>
    <t>M66.14</t>
  </si>
  <si>
    <t>Rupture of synovium, hand</t>
  </si>
  <si>
    <t>Pharyngeal &amp; Laryngeal Proc.</t>
  </si>
  <si>
    <t>P13AH</t>
  </si>
  <si>
    <t>M66.15</t>
  </si>
  <si>
    <t>Rupture of synovium, pelvic region and thigh</t>
  </si>
  <si>
    <t>M66.16</t>
  </si>
  <si>
    <t>Rupture of synovium, lower leg</t>
  </si>
  <si>
    <t>M66.17</t>
  </si>
  <si>
    <t>Rupture of synovium, ankle and foot</t>
  </si>
  <si>
    <t>M66.18</t>
  </si>
  <si>
    <t>Rupture of synovium, other</t>
  </si>
  <si>
    <t>Tracheostomy Proc.</t>
  </si>
  <si>
    <t>M66.19</t>
  </si>
  <si>
    <t>Rupture of synovium, site unspecified</t>
  </si>
  <si>
    <t>P13AJ</t>
  </si>
  <si>
    <t>M66.2</t>
  </si>
  <si>
    <t>Spontaneous rupture of extensor tendons</t>
  </si>
  <si>
    <t>M66.20</t>
  </si>
  <si>
    <t>Spontaneous rupture of extensor tendons, multiple sites</t>
  </si>
  <si>
    <t>M66.21</t>
  </si>
  <si>
    <t>Spontaneous rupture of extensor tendons, shoulder region</t>
  </si>
  <si>
    <t>M66.22</t>
  </si>
  <si>
    <t>Spontaneous rupture of extensor tendons, upper arm</t>
  </si>
  <si>
    <t>Cleft Lip &amp; Palate Repair Proc.</t>
  </si>
  <si>
    <t>P13AK</t>
  </si>
  <si>
    <t>M66.23</t>
  </si>
  <si>
    <t>Spontaneous rupture of extensor tendons, forearm</t>
  </si>
  <si>
    <t>M66.24</t>
  </si>
  <si>
    <t>Spontaneous rupture of extensor tendons, hand</t>
  </si>
  <si>
    <t>M66.25</t>
  </si>
  <si>
    <t>Spontaneous rupture of extensor tendons, pelvic region and thigh</t>
  </si>
  <si>
    <t>M66.26</t>
  </si>
  <si>
    <t>Spontaneous rupture of extensor tendons, lower leg</t>
  </si>
  <si>
    <t>Rhinoplasty Proc.</t>
  </si>
  <si>
    <t>P13AL</t>
  </si>
  <si>
    <t>M66.27</t>
  </si>
  <si>
    <t>Spontaneous rupture of extensor tendons, ankle and foot</t>
  </si>
  <si>
    <t>M66.28</t>
  </si>
  <si>
    <t>Spontaneous rupture of extensor tendons, other</t>
  </si>
  <si>
    <t>M66.29</t>
  </si>
  <si>
    <t>Spontaneous rupture of extensor tendons, site unspecified</t>
  </si>
  <si>
    <t>Simple Peripheral Nerve Proc. w/ No CC</t>
  </si>
  <si>
    <t>M66.3</t>
  </si>
  <si>
    <t>Spontaneous rupture of flexor tendons</t>
  </si>
  <si>
    <t>Tonsil and Adenoid Procedures</t>
  </si>
  <si>
    <t>P13AM</t>
  </si>
  <si>
    <t>M66.30</t>
  </si>
  <si>
    <t>Spontaneous rupture of flexor tendons, multiple sites</t>
  </si>
  <si>
    <t>M66.31</t>
  </si>
  <si>
    <t>Spontaneous rupture of flexor tendons, shoulder region</t>
  </si>
  <si>
    <t>M66.32</t>
  </si>
  <si>
    <t>Spontaneous rupture of flexor tendons, upper arm</t>
  </si>
  <si>
    <t>Minor Nose &amp; Sinus Proc.</t>
  </si>
  <si>
    <t>P13AN</t>
  </si>
  <si>
    <t>M66.33</t>
  </si>
  <si>
    <t>Spontaneous rupture of flexor tendons, forearm</t>
  </si>
  <si>
    <t>M66.34</t>
  </si>
  <si>
    <t>Spontaneous rupture of flexor tendons, hand</t>
  </si>
  <si>
    <t>M66.35</t>
  </si>
  <si>
    <t>Spontaneous rupture of flexor tendons, pelvic region and thigh</t>
  </si>
  <si>
    <t>M66.36</t>
  </si>
  <si>
    <t>Spontaneous rupture of flexor tendons, lower leg</t>
  </si>
  <si>
    <t>Myringotomy w/ Ear Insertion &amp; Other Ear Proc.</t>
  </si>
  <si>
    <t>P13AP</t>
  </si>
  <si>
    <t>M66.37</t>
  </si>
  <si>
    <t>Spontaneous rupture of flexor tendons, ankle and foot</t>
  </si>
  <si>
    <t>M66.38</t>
  </si>
  <si>
    <t>Spontaneous rupture of flexor tendons, other</t>
  </si>
  <si>
    <t>M66.39</t>
  </si>
  <si>
    <t>Spontaneous rupture of flexor tendons, site unspecified</t>
  </si>
  <si>
    <t>M66.4</t>
  </si>
  <si>
    <t>Spontaneous rupture of other tendons</t>
  </si>
  <si>
    <t>Oral Surgery Proc.</t>
  </si>
  <si>
    <t>M66.40</t>
  </si>
  <si>
    <t>P13AR</t>
  </si>
  <si>
    <t>Spontaneous rupture of other tendons, multiple sites</t>
  </si>
  <si>
    <t>M66.41</t>
  </si>
  <si>
    <t>Spontaneous rupture of other tendons, shoulder region</t>
  </si>
  <si>
    <t>M66.42</t>
  </si>
  <si>
    <t>Spontaneous rupture of other tendons, upper arm</t>
  </si>
  <si>
    <t>M66.43</t>
  </si>
  <si>
    <t>Spontaneous rupture of other tendons, forearm</t>
  </si>
  <si>
    <t>Misc. ENT &amp; Mouth Proc.</t>
  </si>
  <si>
    <t>M66.44</t>
  </si>
  <si>
    <t>P13AS</t>
  </si>
  <si>
    <t>Spontaneous rupture of other tendons, hand</t>
  </si>
  <si>
    <t>M66.45</t>
  </si>
  <si>
    <t>Spontaneous rupture of other tendons, pelvic region and thigh</t>
  </si>
  <si>
    <t>M66.46</t>
  </si>
  <si>
    <t>Spontaneous rupture of other tendons, lower leg</t>
  </si>
  <si>
    <t>M66.47</t>
  </si>
  <si>
    <t>Spontaneous rupture of other tendons, ankle and foot</t>
  </si>
  <si>
    <t>Minor Head &amp; Neck Proc.</t>
  </si>
  <si>
    <t>M66.48</t>
  </si>
  <si>
    <t>Spontaneous rupture of other tendons, other</t>
  </si>
  <si>
    <t>P13AT</t>
  </si>
  <si>
    <t>M66.49</t>
  </si>
  <si>
    <t>Spontaneous rupture of other tendons, site unspecified</t>
  </si>
  <si>
    <t>M66.5</t>
  </si>
  <si>
    <t>Spontaneous rupture of unspecified tendon</t>
  </si>
  <si>
    <t>M66.50</t>
  </si>
  <si>
    <t>Spontaneous rupture of unspecified tendon, multiple sites</t>
  </si>
  <si>
    <t>Simple Peripheral Nerve Proc. w/ Mild CC</t>
  </si>
  <si>
    <t>ENT Malignant Neoplasms</t>
  </si>
  <si>
    <t>D13AA</t>
  </si>
  <si>
    <t>M66.52</t>
  </si>
  <si>
    <t>Spontaneous rupture of unspecified tendon, upper arm</t>
  </si>
  <si>
    <t>ENT Trauma &amp; Deformity</t>
  </si>
  <si>
    <t>D13AB</t>
  </si>
  <si>
    <t>M66.53</t>
  </si>
  <si>
    <t>Spontaneous rupture of unspecified tendon, forearm</t>
  </si>
  <si>
    <t>M66.54</t>
  </si>
  <si>
    <t>Spontaneous rupture of unspecified tendon, hand</t>
  </si>
  <si>
    <t>OM &amp; URI</t>
  </si>
  <si>
    <t>M66.55</t>
  </si>
  <si>
    <t>Spontaneous rupture of unspecified tendon, pelvic region and thigh</t>
  </si>
  <si>
    <t>M66.56</t>
  </si>
  <si>
    <t>Spontaneous rupture of unspecified tendon, lower leg</t>
  </si>
  <si>
    <t>D13AC</t>
  </si>
  <si>
    <t>M66.57</t>
  </si>
  <si>
    <t>Spontaneous rupture of unspecified tendon, ankle and foot</t>
  </si>
  <si>
    <t>M66.58</t>
  </si>
  <si>
    <t>Spontaneous rupture of unspecified tendon, other</t>
  </si>
  <si>
    <t>M66.59</t>
  </si>
  <si>
    <t>Spontaneous rupture of unspecified tendon, site unspecified</t>
  </si>
  <si>
    <t>M67.0</t>
  </si>
  <si>
    <t>Short achilles tendon (acquired)</t>
  </si>
  <si>
    <t>Epiglottitis &amp; Cellulitis of Face-Neck</t>
  </si>
  <si>
    <t>D13AD</t>
  </si>
  <si>
    <t>M67.1</t>
  </si>
  <si>
    <t>Other contracture of tendon (sheath)</t>
  </si>
  <si>
    <t>M67.10</t>
  </si>
  <si>
    <t>Other contracture of tendon (sheath): multiple sites</t>
  </si>
  <si>
    <t>M67.11</t>
  </si>
  <si>
    <t>Other contracture of tendon (sheath): shoulder region</t>
  </si>
  <si>
    <t>M67.12</t>
  </si>
  <si>
    <t>Other contracture of tendon (sheath): upper arm</t>
  </si>
  <si>
    <t>ENT Benign Neoplasms</t>
  </si>
  <si>
    <t>Nervous System Infections w/ No CC</t>
  </si>
  <si>
    <t>D13AE</t>
  </si>
  <si>
    <t>M67.13</t>
  </si>
  <si>
    <t>Other contracture of tendon (sheath): forearm</t>
  </si>
  <si>
    <t>M67.14</t>
  </si>
  <si>
    <t>Other contracture of tendon (sheath): hand</t>
  </si>
  <si>
    <t>Epistaxis</t>
  </si>
  <si>
    <t>M67.15</t>
  </si>
  <si>
    <t>D13AG</t>
  </si>
  <si>
    <t>Other contracture of tendon (sheath): pelvic region and thigh</t>
  </si>
  <si>
    <t>M67.16</t>
  </si>
  <si>
    <t>Other contracture of tendon (sheath): lower leg</t>
  </si>
  <si>
    <t>M67.17</t>
  </si>
  <si>
    <t>Other contracture of tendon (sheath): ankle and foot</t>
  </si>
  <si>
    <t>M67.18</t>
  </si>
  <si>
    <t>Other contracture of tendon (sheath): other site</t>
  </si>
  <si>
    <t>Hard Tissue in Oral Cavity</t>
  </si>
  <si>
    <t>M67.19</t>
  </si>
  <si>
    <t>D13AH</t>
  </si>
  <si>
    <t>Other contracture of tendon (sheath): site unspecified</t>
  </si>
  <si>
    <t>M67.2</t>
  </si>
  <si>
    <t>Synovial hypertrophy, not elsewhere classified</t>
  </si>
  <si>
    <t>M67.21</t>
  </si>
  <si>
    <t>Synovial hypertrophy, not elsewhere classified: shoulder</t>
  </si>
  <si>
    <t>M67.22</t>
  </si>
  <si>
    <t>Synovial hypertrophy, not elsewhere classified: elbow</t>
  </si>
  <si>
    <t>M67.23</t>
  </si>
  <si>
    <t>Synovial hypertrophy, not elsewhere classified: wrist</t>
  </si>
  <si>
    <t>M67.24</t>
  </si>
  <si>
    <t>Synovial hypertrophy, not elsewhere classified: hand</t>
  </si>
  <si>
    <t>Other ENT-Mouth Diagnosis</t>
  </si>
  <si>
    <t>D13AF</t>
  </si>
  <si>
    <t>M67.25</t>
  </si>
  <si>
    <t>Synovial hypertrophy, not elsewhere classified: hip</t>
  </si>
  <si>
    <t>M67.26</t>
  </si>
  <si>
    <t>Synovial hypertrophy, not elsewhere classified: knee</t>
  </si>
  <si>
    <t>M67.27</t>
  </si>
  <si>
    <t>Synovial hypertrophy, not elsewhere classified: ankle/foot</t>
  </si>
  <si>
    <t>M67.28</t>
  </si>
  <si>
    <t>Synovial hypertrophy, not elsewhere classified: other site</t>
  </si>
  <si>
    <t>D13AJ</t>
  </si>
  <si>
    <t>M67.29</t>
  </si>
  <si>
    <t>Synovial hypertrophy, not elsewhere classified: site unspecified</t>
  </si>
  <si>
    <t>Nervous System Infections w/ Mild CC</t>
  </si>
  <si>
    <t>M67.3</t>
  </si>
  <si>
    <t>Transient synovitis</t>
  </si>
  <si>
    <t>Disequilibrium</t>
  </si>
  <si>
    <t>D13AK</t>
  </si>
  <si>
    <t>Soft Tissue in Oral Cavity</t>
  </si>
  <si>
    <t>D13AL</t>
  </si>
  <si>
    <t>M67.32</t>
  </si>
  <si>
    <t>Transient synovitis: elbow</t>
  </si>
  <si>
    <t>M67.33</t>
  </si>
  <si>
    <t>Transient synovitis: wrist</t>
  </si>
  <si>
    <t>M67.34</t>
  </si>
  <si>
    <t>Transient synovitis: hand</t>
  </si>
  <si>
    <t>Major Thorax Procedures</t>
  </si>
  <si>
    <t>P14AA</t>
  </si>
  <si>
    <t>M67.35</t>
  </si>
  <si>
    <t>Transient synovitis: hip</t>
  </si>
  <si>
    <t>M67.36</t>
  </si>
  <si>
    <t>Transient synovitis: knee</t>
  </si>
  <si>
    <t>Major Chest Procedures</t>
  </si>
  <si>
    <t>P14AC</t>
  </si>
  <si>
    <t>M67.37</t>
  </si>
  <si>
    <t>Transient synovitis: ankle/foot</t>
  </si>
  <si>
    <t>M67.4</t>
  </si>
  <si>
    <t>Ganglion</t>
  </si>
  <si>
    <t>M67.40</t>
  </si>
  <si>
    <t>Moderate Thorax Procedures</t>
  </si>
  <si>
    <t>Ganglion: multiple sites</t>
  </si>
  <si>
    <t>P14AD</t>
  </si>
  <si>
    <t>M67.41</t>
  </si>
  <si>
    <t>Ganglion: shoulder</t>
  </si>
  <si>
    <t>M67.42</t>
  </si>
  <si>
    <t>Ganglion: elbow</t>
  </si>
  <si>
    <t>Moderate Chest Procedures</t>
  </si>
  <si>
    <t>Nervous System Infections w/ Moderate CC</t>
  </si>
  <si>
    <t>P14AE</t>
  </si>
  <si>
    <t>M67.43</t>
  </si>
  <si>
    <t>Ganglion: wrist</t>
  </si>
  <si>
    <t>M67.44</t>
  </si>
  <si>
    <t>Ganglion: hand</t>
  </si>
  <si>
    <t>Minor Thorax Procedures</t>
  </si>
  <si>
    <t>P14AF</t>
  </si>
  <si>
    <t>M67.45</t>
  </si>
  <si>
    <t>Ganglion: hip</t>
  </si>
  <si>
    <t>M67.46</t>
  </si>
  <si>
    <t>Ganglion: knee</t>
  </si>
  <si>
    <t>Minor Chest Procedures</t>
  </si>
  <si>
    <t>P14AG</t>
  </si>
  <si>
    <t>M67.47</t>
  </si>
  <si>
    <t>Ganglion: ankle/foot</t>
  </si>
  <si>
    <t>M67.48</t>
  </si>
  <si>
    <t>Ganglion: other site</t>
  </si>
  <si>
    <t>Airway Procedures</t>
  </si>
  <si>
    <t>M67.49</t>
  </si>
  <si>
    <t>P14AH</t>
  </si>
  <si>
    <t>Ganglion: site unspecified</t>
  </si>
  <si>
    <t>M67.8</t>
  </si>
  <si>
    <t>Other specified disorders of synovium and tendon</t>
  </si>
  <si>
    <t>Pulmonary Physiology Procedures</t>
  </si>
  <si>
    <t>P14AJ</t>
  </si>
  <si>
    <t>M67.80</t>
  </si>
  <si>
    <t>Other specified disorders of synovium and tendon: multiple sites</t>
  </si>
  <si>
    <t>M67.81</t>
  </si>
  <si>
    <t>Other specified disorders of synovium and tendon: shoulder</t>
  </si>
  <si>
    <t>Non Invasive Ventilation and Oxygen Procedures</t>
  </si>
  <si>
    <t>M67.82</t>
  </si>
  <si>
    <t>P14AK</t>
  </si>
  <si>
    <t>Other specified disorders of synovium and tendon: elbow</t>
  </si>
  <si>
    <t>Nervous System Neoplasms w/ No CC</t>
  </si>
  <si>
    <t>M67.83</t>
  </si>
  <si>
    <t>Other specified disorders of synovium and tendon: wrist</t>
  </si>
  <si>
    <t>Other Respiratory System OR Procedures</t>
  </si>
  <si>
    <t>P14AM</t>
  </si>
  <si>
    <t>M67.84</t>
  </si>
  <si>
    <t>Other specified disorders of synovium and tendon: hand</t>
  </si>
  <si>
    <t>Ventilator Support</t>
  </si>
  <si>
    <t>P14AN</t>
  </si>
  <si>
    <t>M67.85</t>
  </si>
  <si>
    <t>Other specified disorders of synovium and tendon: hip</t>
  </si>
  <si>
    <t>M67.86</t>
  </si>
  <si>
    <t>Other specified disorders of synovium and tendon: knee</t>
  </si>
  <si>
    <t>Major Chest Trauma</t>
  </si>
  <si>
    <t>D14AA</t>
  </si>
  <si>
    <t>M67.87</t>
  </si>
  <si>
    <t>Other specified disorders of synovium and tendon: ankle/foot</t>
  </si>
  <si>
    <t>Nervous System Neoplasms w/ Mild CC</t>
  </si>
  <si>
    <t>M67.88</t>
  </si>
  <si>
    <t>Pulmonary Edema dan Respiratory Distress</t>
  </si>
  <si>
    <t>Other specified disorders of synovium and tendon: other site</t>
  </si>
  <si>
    <t>D14AB</t>
  </si>
  <si>
    <t>M67.89</t>
  </si>
  <si>
    <t>Other specified disorders of synovium and tendon: site unspecified</t>
  </si>
  <si>
    <t>M67.9</t>
  </si>
  <si>
    <t>Disorder of synovium and tendon, unspecified</t>
  </si>
  <si>
    <t>Respiratory Drug Resistance TB</t>
  </si>
  <si>
    <t>14BX</t>
  </si>
  <si>
    <t>M67.90</t>
  </si>
  <si>
    <t>Disorder of synovium and tendon, unspecified: multiple sites</t>
  </si>
  <si>
    <t>M67.93</t>
  </si>
  <si>
    <t>14CX</t>
  </si>
  <si>
    <t>Disorder of synovium and tendon, unspecified: wrist</t>
  </si>
  <si>
    <t>M67.94</t>
  </si>
  <si>
    <t>Disorder of synovium and tendon, unspecified: hand</t>
  </si>
  <si>
    <t>M67.95</t>
  </si>
  <si>
    <t>Disorder of synovium and tendon, unspecified: hip</t>
  </si>
  <si>
    <t>D14AG</t>
  </si>
  <si>
    <t>M67.96</t>
  </si>
  <si>
    <t>Disorder of synovium and tendon, unspecified: knee</t>
  </si>
  <si>
    <t>Respiratory Drug Resistance</t>
  </si>
  <si>
    <t>M67.97</t>
  </si>
  <si>
    <t>Disorder of synovium and tendon, unspecified: ankle/foot</t>
  </si>
  <si>
    <t>M67.99</t>
  </si>
  <si>
    <t>Disorder of synovium and tendon, unspecified: site unspecified</t>
  </si>
  <si>
    <t>M68.0</t>
  </si>
  <si>
    <t>Respiratory System Neoplasms</t>
  </si>
  <si>
    <t>D14AD</t>
  </si>
  <si>
    <t>Synovitis and tenosynovitis in bacterial diseases classified elsewhere</t>
  </si>
  <si>
    <t>M68.00</t>
  </si>
  <si>
    <t>Synovitis and tenosynovitis in bacterial diseases classified elsewhere: multiple sites</t>
  </si>
  <si>
    <t>M68.02</t>
  </si>
  <si>
    <t>Synovitis and tenosynovitis in bacterial diseases classified elsewhere: elbow</t>
  </si>
  <si>
    <t>Nervous System Neoplasms w/ Moderate CC</t>
  </si>
  <si>
    <t>D14AE</t>
  </si>
  <si>
    <t>Pleural Effusion</t>
  </si>
  <si>
    <t>D14AF</t>
  </si>
  <si>
    <t>M68.03</t>
  </si>
  <si>
    <t>Synovitis and tenosynovitis in bacterial diseases classified elsewhere: wrist</t>
  </si>
  <si>
    <t>Respiratory Tuberculosis</t>
  </si>
  <si>
    <t>M68.04</t>
  </si>
  <si>
    <t>Synovitis and tenosynovitis in bacterial diseases classified elsewhere: hand</t>
  </si>
  <si>
    <t>M68.05</t>
  </si>
  <si>
    <t>Synovitis and tenosynovitis in bacterial diseases classified elsewhere: hip</t>
  </si>
  <si>
    <t>M68.06</t>
  </si>
  <si>
    <t>Synovitis and tenosynovitis in bacterial diseases classified elsewhere: knee</t>
  </si>
  <si>
    <t>Respiratory Infections and Inflammation</t>
  </si>
  <si>
    <t>D14AH</t>
  </si>
  <si>
    <t>M68.07</t>
  </si>
  <si>
    <t>Synovitis and tenosynovitis in bacterial diseases classified elsewhere: ankle/foot</t>
  </si>
  <si>
    <t>M68.08</t>
  </si>
  <si>
    <t>Synovitis and tenosynovitis in bacterial diseases classified elsewhere: other site</t>
  </si>
  <si>
    <t>Chronic Obstructive Pulmonary Disease (COPD)</t>
  </si>
  <si>
    <t>D14AJ</t>
  </si>
  <si>
    <t>M68.09</t>
  </si>
  <si>
    <t>Synovitis and tenosynovitis in bacterial diseases classified elsewhere: site unspecified</t>
  </si>
  <si>
    <t>M70.0</t>
  </si>
  <si>
    <t>Bronchitis and Asthma</t>
  </si>
  <si>
    <t>Chronic crepitant synovitis of hand and wrist</t>
  </si>
  <si>
    <t>D14AK</t>
  </si>
  <si>
    <t>M70.02</t>
  </si>
  <si>
    <t>Chronic crepitant synovitis of hand and wrist, upper arm</t>
  </si>
  <si>
    <t>Cystic Lung Diseases</t>
  </si>
  <si>
    <t>D14AL</t>
  </si>
  <si>
    <t>M70.03</t>
  </si>
  <si>
    <t>Chronic crepitant synovitis of hand and wrist, forearm</t>
  </si>
  <si>
    <t>M70.04</t>
  </si>
  <si>
    <t>Interstitial Lung Disease</t>
  </si>
  <si>
    <t>Chronic crepitant synovitis of hand and wrist, hand</t>
  </si>
  <si>
    <t>D14AM</t>
  </si>
  <si>
    <t>M70.06</t>
  </si>
  <si>
    <t>Chronic crepitant synovitis of hand and wrist, lower leg</t>
  </si>
  <si>
    <t>Sleep Related Breathing Disorders</t>
  </si>
  <si>
    <t>D14AN</t>
  </si>
  <si>
    <t>M70.07</t>
  </si>
  <si>
    <t>Chronic crepitant synovitis of hand and wrist, ankle and foot</t>
  </si>
  <si>
    <t>Respiratory Signs and Symptoms &amp; Other Respiratory Diseases</t>
  </si>
  <si>
    <t>D14AP</t>
  </si>
  <si>
    <t>M70.08</t>
  </si>
  <si>
    <t>Chronic crepitant synovitis of hand and wrist, other</t>
  </si>
  <si>
    <t>M70.1</t>
  </si>
  <si>
    <t>Bursitis of hand</t>
  </si>
  <si>
    <t>D14AQ</t>
  </si>
  <si>
    <t>M70.10</t>
  </si>
  <si>
    <t>Bursitis of hand, multiple sites</t>
  </si>
  <si>
    <t>Acute MI w PTCA w (+Stent)</t>
  </si>
  <si>
    <t>M70.11</t>
  </si>
  <si>
    <t>15PLX</t>
  </si>
  <si>
    <t>Bursitis of hand, shoulder region</t>
  </si>
  <si>
    <t>M70.12</t>
  </si>
  <si>
    <t>Bursitis of hand, upper arm</t>
  </si>
  <si>
    <t>M70.13</t>
  </si>
  <si>
    <t>Bursitis of hand, forearm</t>
  </si>
  <si>
    <t>15PMX</t>
  </si>
  <si>
    <t>M70.14</t>
  </si>
  <si>
    <t>Bursitis of hand, hand</t>
  </si>
  <si>
    <t>D15AA</t>
  </si>
  <si>
    <t>M70.15</t>
  </si>
  <si>
    <t>Bursitis of hand, pelvic region and thigh</t>
  </si>
  <si>
    <t>M70.16</t>
  </si>
  <si>
    <t>Bursitis of hand, lower leg</t>
  </si>
  <si>
    <t>P15AP</t>
  </si>
  <si>
    <t>M70.17</t>
  </si>
  <si>
    <t>Bursitis of hand, ankle and foot</t>
  </si>
  <si>
    <t>Acute MI w PTCA</t>
  </si>
  <si>
    <t>M70.18</t>
  </si>
  <si>
    <t>Bursitis of hand, other</t>
  </si>
  <si>
    <t>M70.19</t>
  </si>
  <si>
    <t>Bursitis of hand, site unspecified</t>
  </si>
  <si>
    <t>M70.2</t>
  </si>
  <si>
    <t>Olecranon bursitis</t>
  </si>
  <si>
    <t>Acute MI w Cath</t>
  </si>
  <si>
    <t>Multiple Sclerosis &amp; Other Nervous Diseases w/ No CC</t>
  </si>
  <si>
    <t>P15AZ</t>
  </si>
  <si>
    <t>Thoracoabdominal Procedures Combination</t>
  </si>
  <si>
    <t>P15AA</t>
  </si>
  <si>
    <t>M70.21</t>
  </si>
  <si>
    <t>Olecranon bursitis, shoulder region</t>
  </si>
  <si>
    <t>Multiple Valve Procedures w Cath</t>
  </si>
  <si>
    <t>15PBX</t>
  </si>
  <si>
    <t>M70.22</t>
  </si>
  <si>
    <t>P15AB</t>
  </si>
  <si>
    <t>Olecranon bursitis, upper arm</t>
  </si>
  <si>
    <t>Multiple Valve Procedures</t>
  </si>
  <si>
    <t>M70.23</t>
  </si>
  <si>
    <t>Olecranon bursitis, forearm</t>
  </si>
  <si>
    <t>Valve Replacement &amp; Open Valvuloplasty w Cath</t>
  </si>
  <si>
    <t>M70.24</t>
  </si>
  <si>
    <t>Olecranon bursitis, hand</t>
  </si>
  <si>
    <t>P15AC</t>
  </si>
  <si>
    <t>M70.26</t>
  </si>
  <si>
    <t>Olecranon bursitis, lower leg</t>
  </si>
  <si>
    <t>M70.27</t>
  </si>
  <si>
    <t>Olecranon bursitis, ankle and foot</t>
  </si>
  <si>
    <t>Valve Replacement &amp; Open Valvuloplasty</t>
  </si>
  <si>
    <t>M70.28</t>
  </si>
  <si>
    <t>Olecranon bursitis, other</t>
  </si>
  <si>
    <t>Complex Cardiothoracic Procedures</t>
  </si>
  <si>
    <t>P15AD</t>
  </si>
  <si>
    <t>M70.29</t>
  </si>
  <si>
    <t>Olecranon bursitis, site unspecified</t>
  </si>
  <si>
    <t>Coronary Bypass w PTCA</t>
  </si>
  <si>
    <t>15PCX</t>
  </si>
  <si>
    <t>M70.3</t>
  </si>
  <si>
    <t>Other bursitis of elbow</t>
  </si>
  <si>
    <t>Multiple Sclerosis &amp; Other Nervous Diseases w/ Mild CC</t>
  </si>
  <si>
    <t>P15AE</t>
  </si>
  <si>
    <t>M70.30</t>
  </si>
  <si>
    <t>Other bursitis of elbow, multiple sites</t>
  </si>
  <si>
    <t>Coronary Bypass w Cath</t>
  </si>
  <si>
    <t>M70.31</t>
  </si>
  <si>
    <t>Other bursitis of elbow, shoulder region</t>
  </si>
  <si>
    <t>M70.32</t>
  </si>
  <si>
    <t>Other bursitis of elbow, upper arm</t>
  </si>
  <si>
    <t>M70.33</t>
  </si>
  <si>
    <t>Other bursitis of elbow, forearm</t>
  </si>
  <si>
    <t>Coronary Bypass</t>
  </si>
  <si>
    <t>M70.34</t>
  </si>
  <si>
    <t>Other bursitis of elbow, hand</t>
  </si>
  <si>
    <t>Complex Cardiovascular Procedures</t>
  </si>
  <si>
    <t>P15AF</t>
  </si>
  <si>
    <t>M70.36</t>
  </si>
  <si>
    <t>Major Cardiothoracic Procedures</t>
  </si>
  <si>
    <t>Other bursitis of elbow, lower leg</t>
  </si>
  <si>
    <t>P15AG</t>
  </si>
  <si>
    <t>Other Cardiothoracic Procedures</t>
  </si>
  <si>
    <t>P15AH</t>
  </si>
  <si>
    <t>M70.37</t>
  </si>
  <si>
    <t>Other bursitis of elbow, ankle and foot</t>
  </si>
  <si>
    <t>Cardioverter Procedures</t>
  </si>
  <si>
    <t>P15AJ</t>
  </si>
  <si>
    <t>M70.38</t>
  </si>
  <si>
    <t>Other bursitis of elbow, other</t>
  </si>
  <si>
    <t>Major Cardiovascular Procedures</t>
  </si>
  <si>
    <t>P15AK</t>
  </si>
  <si>
    <t>M70.39</t>
  </si>
  <si>
    <t>Other bursitis of elbow, site unspecified</t>
  </si>
  <si>
    <t>Other Cardiovascular Procedures</t>
  </si>
  <si>
    <t>P15AL</t>
  </si>
  <si>
    <t>M70.4</t>
  </si>
  <si>
    <t>Prepatellar bursitis</t>
  </si>
  <si>
    <t>Permanent Pacemaker Insertion</t>
  </si>
  <si>
    <t>P15AM</t>
  </si>
  <si>
    <t>M70.40</t>
  </si>
  <si>
    <t>Extrapyramidal &amp; Movement Disorders w/ No CC</t>
  </si>
  <si>
    <t>Prepatellar bursitis, multiple sites</t>
  </si>
  <si>
    <t>Major Cardiac Electrophysiologic Proc.</t>
  </si>
  <si>
    <t>P15AN</t>
  </si>
  <si>
    <t>M70.41</t>
  </si>
  <si>
    <t>Prepatellar bursitis, shoulder region</t>
  </si>
  <si>
    <t>PTCA (+Stent)</t>
  </si>
  <si>
    <t>M70.42</t>
  </si>
  <si>
    <t>Prepatellar bursitis, upper arm</t>
  </si>
  <si>
    <t>M70.44</t>
  </si>
  <si>
    <t>Prepatellar bursitis, hand</t>
  </si>
  <si>
    <t>PTCA</t>
  </si>
  <si>
    <t>M70.45</t>
  </si>
  <si>
    <t>Prepatellar bursitis, pelvic region and thigh</t>
  </si>
  <si>
    <t>M70.46</t>
  </si>
  <si>
    <t>Prepatellar bursitis, lower leg</t>
  </si>
  <si>
    <t>PTA (+Stent)</t>
  </si>
  <si>
    <t>15PJX</t>
  </si>
  <si>
    <t>M70.47</t>
  </si>
  <si>
    <t>Prepatellar bursitis, ankle and foot</t>
  </si>
  <si>
    <t>M70.48</t>
  </si>
  <si>
    <t>Prepatellar bursitis, other</t>
  </si>
  <si>
    <t>P15AQ</t>
  </si>
  <si>
    <t>M70.49</t>
  </si>
  <si>
    <t>Prepatellar bursitis, site unspecified</t>
  </si>
  <si>
    <t>Extrapyramidal &amp; Movement Disorders w/ Mild CC</t>
  </si>
  <si>
    <t>PTA</t>
  </si>
  <si>
    <t>M70.5</t>
  </si>
  <si>
    <t>Other bursitis of knee</t>
  </si>
  <si>
    <t>Permanent Pacemaker Revision</t>
  </si>
  <si>
    <t>M70.50</t>
  </si>
  <si>
    <t>P15AR</t>
  </si>
  <si>
    <t>Other bursitis of knee, multiple sites</t>
  </si>
  <si>
    <t>Permanent Pacemaker Replacement</t>
  </si>
  <si>
    <t>P15AS</t>
  </si>
  <si>
    <t>M70.51</t>
  </si>
  <si>
    <t>Other bursitis of knee, shoulder region</t>
  </si>
  <si>
    <t>Minor Cardiac Electrophysiologic Proc.</t>
  </si>
  <si>
    <t>P15AT</t>
  </si>
  <si>
    <t>M70.52</t>
  </si>
  <si>
    <t>Other bursitis of knee, upper arm</t>
  </si>
  <si>
    <t>Major Cardiac Diagnostic Procedures</t>
  </si>
  <si>
    <t>P15AU</t>
  </si>
  <si>
    <t>M70.53</t>
  </si>
  <si>
    <t>Other bursitis of knee, forearm</t>
  </si>
  <si>
    <t>Other Vascular Procedures</t>
  </si>
  <si>
    <t>P15AV</t>
  </si>
  <si>
    <t>M70.54</t>
  </si>
  <si>
    <t>Other bursitis of knee, hand</t>
  </si>
  <si>
    <t>Vein Procedures</t>
  </si>
  <si>
    <t>P15AW</t>
  </si>
  <si>
    <t>M70.55</t>
  </si>
  <si>
    <t>Other bursitis of knee, pelvic region and thigh</t>
  </si>
  <si>
    <t>Major Amputation</t>
  </si>
  <si>
    <t>P15AY</t>
  </si>
  <si>
    <t>M70.56</t>
  </si>
  <si>
    <t>Other bursitis of knee, lower leg</t>
  </si>
  <si>
    <t>M70.57</t>
  </si>
  <si>
    <t>Other bursitis of knee, ankle and foot</t>
  </si>
  <si>
    <t>M70.58</t>
  </si>
  <si>
    <t>Other bursitis of knee, other</t>
  </si>
  <si>
    <t>Cardiac Angiography</t>
  </si>
  <si>
    <t>M70.59</t>
  </si>
  <si>
    <t>Other bursitis of knee, site unspecified</t>
  </si>
  <si>
    <t>Other Circulatory Procedures</t>
  </si>
  <si>
    <t>P15BA</t>
  </si>
  <si>
    <t>M70.6</t>
  </si>
  <si>
    <t>Trochanteric bursitis</t>
  </si>
  <si>
    <t>Gangrene w Wound Debridement</t>
  </si>
  <si>
    <t>15EX</t>
  </si>
  <si>
    <t>M70.60</t>
  </si>
  <si>
    <t>Trochanteric bursitis, multiple sites</t>
  </si>
  <si>
    <t>P15BB</t>
  </si>
  <si>
    <t>M70.61</t>
  </si>
  <si>
    <t>Trochanteric bursitis, shoulder region</t>
  </si>
  <si>
    <t>Other Circulatory Wound Debridement</t>
  </si>
  <si>
    <t>~15EX</t>
  </si>
  <si>
    <t>M70.62</t>
  </si>
  <si>
    <t>Trochanteric bursitis, upper arm</t>
  </si>
  <si>
    <t>M70.65</t>
  </si>
  <si>
    <t>Trochanteric bursitis, pelvic region and thigh</t>
  </si>
  <si>
    <t>Minor Amputation</t>
  </si>
  <si>
    <t>P15BC</t>
  </si>
  <si>
    <t>M70.67</t>
  </si>
  <si>
    <t>Trochanteric bursitis, ankle and foot</t>
  </si>
  <si>
    <t>Acute MI w Thrombolitic Injection</t>
  </si>
  <si>
    <t>15PHX</t>
  </si>
  <si>
    <t>M70.68</t>
  </si>
  <si>
    <t>Trochanteric bursitis, other</t>
  </si>
  <si>
    <t>M70.7</t>
  </si>
  <si>
    <t>Other bursitis of hip</t>
  </si>
  <si>
    <t>Acute MI</t>
  </si>
  <si>
    <t>M70.70</t>
  </si>
  <si>
    <t>Other bursitis of hip, multiple sites</t>
  </si>
  <si>
    <t>M70.71</t>
  </si>
  <si>
    <t>Infective Endocarditive</t>
  </si>
  <si>
    <t>D15AB</t>
  </si>
  <si>
    <t>Other bursitis of hip, shoulder region</t>
  </si>
  <si>
    <t>Epilepsy &amp; Convulsion Attack w/ No CC</t>
  </si>
  <si>
    <t>M70.72</t>
  </si>
  <si>
    <t>Heart Failure</t>
  </si>
  <si>
    <t>Other bursitis of hip, upper arm</t>
  </si>
  <si>
    <t>D15AC</t>
  </si>
  <si>
    <t>M70.74</t>
  </si>
  <si>
    <t>Other bursitis of hip, hand</t>
  </si>
  <si>
    <t>Venous Thrombosis</t>
  </si>
  <si>
    <t>M70.75</t>
  </si>
  <si>
    <t>D15AD</t>
  </si>
  <si>
    <t>Other bursitis of hip, pelvic region and thigh</t>
  </si>
  <si>
    <t>M70.76</t>
  </si>
  <si>
    <t>Other bursitis of hip, lower leg</t>
  </si>
  <si>
    <t>Skin Ulcer for Circulatory Disorders</t>
  </si>
  <si>
    <t>D15AE</t>
  </si>
  <si>
    <t>M70.77</t>
  </si>
  <si>
    <t>Other bursitis of hip, ankle and foot</t>
  </si>
  <si>
    <t>Peripheral Vascular</t>
  </si>
  <si>
    <t>D15AF</t>
  </si>
  <si>
    <t>M70.78</t>
  </si>
  <si>
    <t>Coronary Atherosclerosis</t>
  </si>
  <si>
    <t>D15AG</t>
  </si>
  <si>
    <t>Other bursitis of hip, other</t>
  </si>
  <si>
    <t>M70.79</t>
  </si>
  <si>
    <t>Hypertension</t>
  </si>
  <si>
    <t>Other bursitis of hip, site unspecified</t>
  </si>
  <si>
    <t>Epilepsy &amp; Convulsion Attack w/ Mild CC</t>
  </si>
  <si>
    <t>D15AH</t>
  </si>
  <si>
    <t>M70.8</t>
  </si>
  <si>
    <t>Other soft tissue disorder related to use overuse and pressure</t>
  </si>
  <si>
    <t>Congenital Heart Diseases</t>
  </si>
  <si>
    <t>D15AJ</t>
  </si>
  <si>
    <t>M70.81</t>
  </si>
  <si>
    <t>Other soft tissue disorder related to use overuse and pressure, shoulder region</t>
  </si>
  <si>
    <t>M70.82</t>
  </si>
  <si>
    <t>Other soft tissue disorder related to use overuse and pressure, upper arm</t>
  </si>
  <si>
    <t>Valvular Disorders</t>
  </si>
  <si>
    <t>D15AK</t>
  </si>
  <si>
    <t>M70.83</t>
  </si>
  <si>
    <t>Other soft tissue disorder related to use overuse and pressure, forearm</t>
  </si>
  <si>
    <t>Major Arrhythmia and Cardiac Arrest</t>
  </si>
  <si>
    <t>M70.84</t>
  </si>
  <si>
    <t>D15AL</t>
  </si>
  <si>
    <t>Other soft tissue disorder related to use overuse and pressure, hand</t>
  </si>
  <si>
    <t>M70.85</t>
  </si>
  <si>
    <t>Other soft tissue disorder related to use overuse and pressure, pelvic region and thigh</t>
  </si>
  <si>
    <t>Epilepsy &amp; Convulsion Attack w/ Moderate CC</t>
  </si>
  <si>
    <t>Non-Major Arrhythmia and Conduction Disorders</t>
  </si>
  <si>
    <t>M70.86</t>
  </si>
  <si>
    <t>D15AM</t>
  </si>
  <si>
    <t>Other soft tissue disorder related to use overuse and pressure, lower leg</t>
  </si>
  <si>
    <t>M70.87</t>
  </si>
  <si>
    <t>Unstable Angina</t>
  </si>
  <si>
    <t>Other soft tissue disorder related to use overuse and pressure, ankle and foot</t>
  </si>
  <si>
    <t>M70.88</t>
  </si>
  <si>
    <t>Syncope and Collapse</t>
  </si>
  <si>
    <t>Other soft tissue disorder related to use overuse and pressure, other</t>
  </si>
  <si>
    <t>M70.89</t>
  </si>
  <si>
    <t>Chest Pain</t>
  </si>
  <si>
    <t>Other soft tissue disorder related to use overuse and pressure, site unspecified</t>
  </si>
  <si>
    <t>M70.9</t>
  </si>
  <si>
    <t>Other Circulatory System Diagnosis</t>
  </si>
  <si>
    <t>Unspecified soft tissue disorder related to use overuse and pressure</t>
  </si>
  <si>
    <t>M70.92</t>
  </si>
  <si>
    <t>Unspecified soft tissue disorder related to use overuse and pressure, upper arm</t>
  </si>
  <si>
    <t>Laparoscopic for Gastrointestinal Tract Proc.</t>
  </si>
  <si>
    <t>Stomach, Eso &amp; Duodenum Resection Open Proc. w Malignancy</t>
  </si>
  <si>
    <t>D16AA</t>
  </si>
  <si>
    <t>Stomach, Eso &amp; Duodenum Resection Open Proc.</t>
  </si>
  <si>
    <t>Myoneural Junction &amp; Muscle Diseases w/ No CC</t>
  </si>
  <si>
    <t>Other Stomach, Eso &amp; Duodenum Proc. w Malignancy</t>
  </si>
  <si>
    <t>M70.93</t>
  </si>
  <si>
    <t>Unspecified soft tissue disorder related to use overuse and pressure, forearm</t>
  </si>
  <si>
    <t>M70.94</t>
  </si>
  <si>
    <t>Unspecified soft tissue disorder related to use overuse and pressure, hand</t>
  </si>
  <si>
    <t>Other Stomach, Eso &amp; Duodenum Proc.</t>
  </si>
  <si>
    <t>M70.96</t>
  </si>
  <si>
    <t>Unspecified soft tissue disorder related to use overuse and pressure, lower leg</t>
  </si>
  <si>
    <t>Rectal Resection Proc.</t>
  </si>
  <si>
    <t>M70.97</t>
  </si>
  <si>
    <t>Unspecified soft tissue disorder related to use overuse and pressure, ankle and foot</t>
  </si>
  <si>
    <t>M70.99</t>
  </si>
  <si>
    <t>Unspecified soft tissue disorder related to use overuse and pressure, site unspecified</t>
  </si>
  <si>
    <t>Major Small &amp; Large Bowel Open Proc.</t>
  </si>
  <si>
    <t>M71.0</t>
  </si>
  <si>
    <t>Abscess of bursa</t>
  </si>
  <si>
    <t>Myoneural Junction &amp; Muscle Diseases w/ Mild CC</t>
  </si>
  <si>
    <t>Other Digestive System OR Proc.</t>
  </si>
  <si>
    <t>M71.00</t>
  </si>
  <si>
    <t>Abscess of bursa, multiple sites</t>
  </si>
  <si>
    <t>M71.01</t>
  </si>
  <si>
    <t>Abscess of bursa, shoulder region</t>
  </si>
  <si>
    <t>Minor Small &amp; Large Bowel Proc.</t>
  </si>
  <si>
    <t>P16AJ</t>
  </si>
  <si>
    <t>M71.02</t>
  </si>
  <si>
    <t>Abscess of bursa, upper arm</t>
  </si>
  <si>
    <t>M71.03</t>
  </si>
  <si>
    <t>Abscess of bursa, forearm</t>
  </si>
  <si>
    <t>Peritoneal Adhesiolysis Proc.</t>
  </si>
  <si>
    <t>Appendectomy Procedures w Complicating PDx</t>
  </si>
  <si>
    <t>16BX</t>
  </si>
  <si>
    <t>Cerebral Palsy &amp; Other Paralytic Syndrome w/ No CC</t>
  </si>
  <si>
    <t>M71.04</t>
  </si>
  <si>
    <t>Abscess of bursa, hand</t>
  </si>
  <si>
    <t>Appendectomy Procedures</t>
  </si>
  <si>
    <t>M71.05</t>
  </si>
  <si>
    <t>Abscess of bursa, pelvic region and thigh</t>
  </si>
  <si>
    <t>M71.06</t>
  </si>
  <si>
    <t>Abscess of bursa, lower leg</t>
  </si>
  <si>
    <t>M71.07</t>
  </si>
  <si>
    <t>Abscess of bursa, ankle and foot</t>
  </si>
  <si>
    <t>Cerebral Palsy &amp; Other Paralytic Syndrome w/ Mild CC</t>
  </si>
  <si>
    <t>M71.08</t>
  </si>
  <si>
    <t>Abscess of bursa, other</t>
  </si>
  <si>
    <t>M71.09</t>
  </si>
  <si>
    <t>Abscess of bursa, site unspecified</t>
  </si>
  <si>
    <t>M71.1</t>
  </si>
  <si>
    <t>Other infective bursitis</t>
  </si>
  <si>
    <t>M71.12</t>
  </si>
  <si>
    <t>Other infective bursitis, upper arm</t>
  </si>
  <si>
    <t>M71.13</t>
  </si>
  <si>
    <t>Other infective bursitis, forearm</t>
  </si>
  <si>
    <t>M71.14</t>
  </si>
  <si>
    <t>Other infective bursitis, hand</t>
  </si>
  <si>
    <t>M71.16</t>
  </si>
  <si>
    <t>Other infective bursitis, lower leg</t>
  </si>
  <si>
    <t>M71.17</t>
  </si>
  <si>
    <t>Other infective bursitis, ankle and foot</t>
  </si>
  <si>
    <t>Congenital Nervous System Disorders w/ No CC</t>
  </si>
  <si>
    <t>M71.18</t>
  </si>
  <si>
    <t>Other infective bursitis, other</t>
  </si>
  <si>
    <t>M71.19</t>
  </si>
  <si>
    <t>Other infective bursitis, site unspecified</t>
  </si>
  <si>
    <t>M71.2</t>
  </si>
  <si>
    <t>Complex Therapeutic Colonoscopy Proc.</t>
  </si>
  <si>
    <t>Synovial cyst of popliteal space [baker]</t>
  </si>
  <si>
    <t>M71.20</t>
  </si>
  <si>
    <t>Synovial cyst of popliteal space [Baker], multiple sites</t>
  </si>
  <si>
    <t>M71.21</t>
  </si>
  <si>
    <t>Synovial cyst of popliteal space [Baker], shoulder region</t>
  </si>
  <si>
    <t>Congenital Nervous System Disorders w/ Mild CC</t>
  </si>
  <si>
    <t>M71.22</t>
  </si>
  <si>
    <t>Synovial cyst of popliteal space [Baker], upper arm</t>
  </si>
  <si>
    <t>M71.23</t>
  </si>
  <si>
    <t>Synovial cyst of popliteal space [Baker], forearm</t>
  </si>
  <si>
    <t>M71.24</t>
  </si>
  <si>
    <t>Synovial cyst of popliteal space [Baker], hand</t>
  </si>
  <si>
    <t>M71.25</t>
  </si>
  <si>
    <t>Synovial cyst of popliteal space [Baker], pelvic region and thigh</t>
  </si>
  <si>
    <t>M71.26</t>
  </si>
  <si>
    <t>Synovial cyst of popliteal space [Baker], lower leg</t>
  </si>
  <si>
    <t>M71.27</t>
  </si>
  <si>
    <t>Hemorrhagic Stroke w/ No CC</t>
  </si>
  <si>
    <t>Synovial cyst of popliteal space [Baker], ankle and foot</t>
  </si>
  <si>
    <t>M71.28</t>
  </si>
  <si>
    <t>Synovial cyst of popliteal space [Baker], other</t>
  </si>
  <si>
    <t>M71.29</t>
  </si>
  <si>
    <t>Synovial cyst of popliteal space [Baker], site unspecified</t>
  </si>
  <si>
    <t>Digestive System Neoplasms</t>
  </si>
  <si>
    <t>M71.3</t>
  </si>
  <si>
    <t>Other bursal cyst</t>
  </si>
  <si>
    <t>M71.30</t>
  </si>
  <si>
    <t>Other bursal cyst, multiple sites</t>
  </si>
  <si>
    <t>D16AP</t>
  </si>
  <si>
    <t>Hemorrhagic Stroke w/ Mild CC</t>
  </si>
  <si>
    <t>M71.31</t>
  </si>
  <si>
    <t>Other bursal cyst, shoulder region</t>
  </si>
  <si>
    <t>Gastrointestinal Hemorrhage</t>
  </si>
  <si>
    <t>D16AB</t>
  </si>
  <si>
    <t>Complicated Peptic Ulcer</t>
  </si>
  <si>
    <t>D16AC</t>
  </si>
  <si>
    <t>Uncomplicated Peptic Ulcer</t>
  </si>
  <si>
    <t>D16AD</t>
  </si>
  <si>
    <t>Hemorrhagic Stroke w/ Moderate CC</t>
  </si>
  <si>
    <t>Inflammatory Bowel Diseases</t>
  </si>
  <si>
    <t>D16AE</t>
  </si>
  <si>
    <t>Gastrointestinal Obstruction</t>
  </si>
  <si>
    <t>D16AF</t>
  </si>
  <si>
    <t>Gastroenteritis Disorders</t>
  </si>
  <si>
    <t>D16AG</t>
  </si>
  <si>
    <t>Subarachnoid Hemorrhage w/ No CC</t>
  </si>
  <si>
    <t>Misc. Digestive Disorders</t>
  </si>
  <si>
    <t>D16AH</t>
  </si>
  <si>
    <t>Digestive System Disorders</t>
  </si>
  <si>
    <t>D16AJ</t>
  </si>
  <si>
    <t>Abdominal Pain or Mesenteric Adenitis</t>
  </si>
  <si>
    <t>D16AK</t>
  </si>
  <si>
    <t>Intestinal Helminthiasis</t>
  </si>
  <si>
    <t>D16AL</t>
  </si>
  <si>
    <t>Esophagitis, Gastritis &amp; Dyspepsia</t>
  </si>
  <si>
    <t>D16AM</t>
  </si>
  <si>
    <t>Subarachnoid Hemorrhage w/ Mild CC</t>
  </si>
  <si>
    <t>M71.32</t>
  </si>
  <si>
    <t>Other bursal cyst, upper arm</t>
  </si>
  <si>
    <t>Biliary Tract Proc. w Malignancy</t>
  </si>
  <si>
    <t>M71.33</t>
  </si>
  <si>
    <t>Other bursal cyst, forearm</t>
  </si>
  <si>
    <t>M71.34</t>
  </si>
  <si>
    <t>Other bursal cyst, hand</t>
  </si>
  <si>
    <t>M71.35</t>
  </si>
  <si>
    <t>Other bursal cyst, pelvic region and thigh</t>
  </si>
  <si>
    <t>M71.36</t>
  </si>
  <si>
    <t>Other bursal cyst, lower leg</t>
  </si>
  <si>
    <t>M71.37</t>
  </si>
  <si>
    <t>Other bursal cyst, ankle and foot</t>
  </si>
  <si>
    <t>Pancreas &amp; Liver Proc. except Resection w Malignancy</t>
  </si>
  <si>
    <t>M71.38</t>
  </si>
  <si>
    <t>Other bursal cyst, other</t>
  </si>
  <si>
    <t>M71.39</t>
  </si>
  <si>
    <t>Other bursal cyst, site unspecified</t>
  </si>
  <si>
    <t>M71.4</t>
  </si>
  <si>
    <t>Calcium deposit in bursa</t>
  </si>
  <si>
    <t>Laparoscopic Cholecystectomy Proc.</t>
  </si>
  <si>
    <t>Ischemic Stroke w/ No CC</t>
  </si>
  <si>
    <t>Cholecystectomy Proc. w CDE Proc.</t>
  </si>
  <si>
    <t>M71.46</t>
  </si>
  <si>
    <t>Ischemic Stroke w/ Mild CC</t>
  </si>
  <si>
    <t>Ischemic Stroke w/ Moderate CC</t>
  </si>
  <si>
    <t>Calcium deposit in bursa, lower leg</t>
  </si>
  <si>
    <t>M71.47</t>
  </si>
  <si>
    <t>Cirrhosis &amp; Alcoholic Hepatitis</t>
  </si>
  <si>
    <t>Calcium deposit in bursa, ankle and foot</t>
  </si>
  <si>
    <t>Malignancy of Hepatobiliary of Pancreas</t>
  </si>
  <si>
    <t>Head Trauma w/ No CC</t>
  </si>
  <si>
    <t>Pancreas Disorders except malignancy</t>
  </si>
  <si>
    <t>Liver Disorders except Malignancy, Cirrhosis, Hepatitis Alcoholic</t>
  </si>
  <si>
    <t>Biliary Tract Disorders</t>
  </si>
  <si>
    <t>Head Trauma w/ Mild CC</t>
  </si>
  <si>
    <t>Bilateral or Multiple Major Joint or Lower Extremity Proc.</t>
  </si>
  <si>
    <t>P18AC</t>
  </si>
  <si>
    <t>Long Spinal Fusion Proc.</t>
  </si>
  <si>
    <t>P18AE</t>
  </si>
  <si>
    <t>Spinal Fusion Proc.</t>
  </si>
  <si>
    <t>P18AF</t>
  </si>
  <si>
    <t>Hip Revision Proc.</t>
  </si>
  <si>
    <t>P18AG</t>
  </si>
  <si>
    <t>P18AJ</t>
  </si>
  <si>
    <t>Medula Spinalis, Spine &amp; Peripheral Nervous Trauma w/ No CC</t>
  </si>
  <si>
    <t>Knee Revision Proc.</t>
  </si>
  <si>
    <t>P18AH</t>
  </si>
  <si>
    <t>P18AK</t>
  </si>
  <si>
    <t>Other Major Joint Replacement &amp; Limb Reattachment of Lower/Upper Extremities Proc.</t>
  </si>
  <si>
    <t>P18AL</t>
  </si>
  <si>
    <t>Medula Spinalis, Spine &amp; Peripheral Nervous Trauma w/ Mild CC</t>
  </si>
  <si>
    <t>Reattachment of Finger Proc.</t>
  </si>
  <si>
    <t>P18AM</t>
  </si>
  <si>
    <t>Knee Replacement Proc.</t>
  </si>
  <si>
    <t>P18AN</t>
  </si>
  <si>
    <t>Hip Replacement Proc.</t>
  </si>
  <si>
    <t>P18AP</t>
  </si>
  <si>
    <t>P18AQ</t>
  </si>
  <si>
    <t>Arthroscopy w/ Complex Proc.</t>
  </si>
  <si>
    <t>18PBX</t>
  </si>
  <si>
    <t>P18AR</t>
  </si>
  <si>
    <t>Delirium &amp; Coma w/ No CC</t>
  </si>
  <si>
    <t>Arthroscopy Proc.</t>
  </si>
  <si>
    <t>Hip &amp; Femur Proc. except Replacement Proc. (Age Above 18)</t>
  </si>
  <si>
    <t>P18AS</t>
  </si>
  <si>
    <t>Hip &amp; Femur Proc. except Replacement Proc.</t>
  </si>
  <si>
    <t>Delirium &amp; Coma w/ Mild CC</t>
  </si>
  <si>
    <t>Knee Proc. except Replacement Proc.</t>
  </si>
  <si>
    <t>P18AT</t>
  </si>
  <si>
    <t>Back &amp; Neck Proc. except Spinal Fusion Proc.</t>
  </si>
  <si>
    <t>P18AU</t>
  </si>
  <si>
    <t>Humerus, Tibia, Fibula, Ankle Proc. (Age Above 18)</t>
  </si>
  <si>
    <t>P18AV</t>
  </si>
  <si>
    <t>Delirium &amp; Coma w/ Moderate CC</t>
  </si>
  <si>
    <t>Humerus, Tibia, Fibula, Ankle Proc.</t>
  </si>
  <si>
    <t>Shoulder, Elbow &amp; Forearm Proc.</t>
  </si>
  <si>
    <t>P18AW</t>
  </si>
  <si>
    <t>Wrist &amp; Hand Proc.</t>
  </si>
  <si>
    <t>P18AY</t>
  </si>
  <si>
    <t>Delirium &amp; Coma w/ Severe CC</t>
  </si>
  <si>
    <t>Foot Procedures</t>
  </si>
  <si>
    <t>P18AZ</t>
  </si>
  <si>
    <t>Malignancy of Soft Tissue Proc.</t>
  </si>
  <si>
    <t>D18AU</t>
  </si>
  <si>
    <t>P18BA</t>
  </si>
  <si>
    <t>Other Nervous System Disorders w/ No CC</t>
  </si>
  <si>
    <t>Soft Tissue &amp; Other Musculoskeletal Proc.</t>
  </si>
  <si>
    <t>Maxillofacial Fracture Proc.</t>
  </si>
  <si>
    <t>P18BB</t>
  </si>
  <si>
    <t>Other Nervous System Disorders w/ Mild CC</t>
  </si>
  <si>
    <t>Amputation for Musculoskeletal &amp; Connective Tissue Disorders Proc.</t>
  </si>
  <si>
    <t>P18BC</t>
  </si>
  <si>
    <t>Biopsy of Musculoskeletal &amp; Connective Tissue Disorders Proc.</t>
  </si>
  <si>
    <t>P18BD</t>
  </si>
  <si>
    <t>Skin Graft except Hand Proc. for MS&amp;CT w Debridement</t>
  </si>
  <si>
    <t>P18BE</t>
  </si>
  <si>
    <t>M71.5</t>
  </si>
  <si>
    <t>Other bursitis, not elsewhere classified</t>
  </si>
  <si>
    <t>Other Nervous System Disorders w/ Moderate CC</t>
  </si>
  <si>
    <t>M71.50</t>
  </si>
  <si>
    <t>Other bursitis, not elsewhere classified, multiple sites</t>
  </si>
  <si>
    <t>P18BG</t>
  </si>
  <si>
    <t>Skin Graft except Hand Proc. for MS&amp;CT</t>
  </si>
  <si>
    <t>Other Musculoskeletal System &amp; Connective Tissue OR Proc.</t>
  </si>
  <si>
    <t>P18BF</t>
  </si>
  <si>
    <t>Retinal Procedures w/ No CC</t>
  </si>
  <si>
    <t>M71.52</t>
  </si>
  <si>
    <t>Wound Debridement for MS&amp;CT</t>
  </si>
  <si>
    <t>Soft Tissue Proc.</t>
  </si>
  <si>
    <t>P18BH</t>
  </si>
  <si>
    <t>Hip &amp; Femur Local Excision &amp; Removal of Internal Fixation Devices Proc.</t>
  </si>
  <si>
    <t>P18BJ</t>
  </si>
  <si>
    <t>Retinal Procedures w/ Mild CC</t>
  </si>
  <si>
    <t>Other Local Excision &amp; Removal of Internal Fixation Devices Proc.</t>
  </si>
  <si>
    <t>Other bursitis, not elsewhere classified, upper arm</t>
  </si>
  <si>
    <t>P18BK</t>
  </si>
  <si>
    <t>M71.53</t>
  </si>
  <si>
    <t>Other bursitis, not elsewhere classified, forearm</t>
  </si>
  <si>
    <t>Fracture of Femur</t>
  </si>
  <si>
    <t>D18AA</t>
  </si>
  <si>
    <t>M71.54</t>
  </si>
  <si>
    <t>Sprain, Dislocation and Fracture of Hip, Pelvis &amp; Thigh</t>
  </si>
  <si>
    <t>D18AB</t>
  </si>
  <si>
    <t>Other bursitis, not elsewhere classified, hand</t>
  </si>
  <si>
    <t>D18AC</t>
  </si>
  <si>
    <t>Osteomyelitis</t>
  </si>
  <si>
    <t>D18AD</t>
  </si>
  <si>
    <t>M71.55</t>
  </si>
  <si>
    <t>Pathological Fracture &amp; Malignancy</t>
  </si>
  <si>
    <t>D18AE</t>
  </si>
  <si>
    <t>Other bursitis, not elsewhere classified, pelvic region and thigh</t>
  </si>
  <si>
    <t>Connective Tissue</t>
  </si>
  <si>
    <t>D18AF</t>
  </si>
  <si>
    <t>M71.56</t>
  </si>
  <si>
    <t>Other bursitis, not elsewhere classified, lower leg</t>
  </si>
  <si>
    <t>M71.57</t>
  </si>
  <si>
    <t>Other bursitis, not elsewhere classified, ankle and foot</t>
  </si>
  <si>
    <t>Septic Arthritis</t>
  </si>
  <si>
    <t>D18AG</t>
  </si>
  <si>
    <t>Medical Back Problems</t>
  </si>
  <si>
    <t>D18AH</t>
  </si>
  <si>
    <t>Lens Procedures w/ No CC</t>
  </si>
  <si>
    <t>Bone Diseases &amp; Specific Arthropathies</t>
  </si>
  <si>
    <t>D18AJ</t>
  </si>
  <si>
    <t>M71.58</t>
  </si>
  <si>
    <t>Other bursitis, not elsewhere classified, other</t>
  </si>
  <si>
    <t>M71.59</t>
  </si>
  <si>
    <t>Other bursitis, not elsewhere classified, site unspecified</t>
  </si>
  <si>
    <t>Non Specific Arthropathies</t>
  </si>
  <si>
    <t>D18AK</t>
  </si>
  <si>
    <t>M71.8</t>
  </si>
  <si>
    <t>Signs &amp; Symptoms for MS&amp;CT Disorders</t>
  </si>
  <si>
    <t>D18AL</t>
  </si>
  <si>
    <t>Lens Procedures w/ Mild CC</t>
  </si>
  <si>
    <t>Other specified bursopathies</t>
  </si>
  <si>
    <t>Tendonitis, Myositis &amp; Bursitis</t>
  </si>
  <si>
    <t>D18AM</t>
  </si>
  <si>
    <t>Aftercare for MS&amp;CT</t>
  </si>
  <si>
    <t>D18AN</t>
  </si>
  <si>
    <t>Fracture, Sprain, Strain &amp; Dislocation of Forearm, Hand &amp; Foot</t>
  </si>
  <si>
    <t>D18AP</t>
  </si>
  <si>
    <t>M71.86</t>
  </si>
  <si>
    <t>Eyelid and Lacrymal Proc. w/ No CC</t>
  </si>
  <si>
    <t>Other specified bursopathies, lower leg</t>
  </si>
  <si>
    <t>M71.87</t>
  </si>
  <si>
    <t>Fracture, Sprain, Strain &amp; Dislocation of Upper Arm &amp; Lower Leg</t>
  </si>
  <si>
    <t>Other specified bursopathies, ankle and foot</t>
  </si>
  <si>
    <t>D18AQ</t>
  </si>
  <si>
    <t>Other Musculoskeletal &amp; Connective Tissue Diagnoses</t>
  </si>
  <si>
    <t>D18AR</t>
  </si>
  <si>
    <t>Major Connective Tissue</t>
  </si>
  <si>
    <t>D18AS</t>
  </si>
  <si>
    <t>M71.9</t>
  </si>
  <si>
    <t>Bursopathy, unspecified</t>
  </si>
  <si>
    <t>M71.90</t>
  </si>
  <si>
    <t>Eyelid and Lacrymal Proc. w/ Mild CC</t>
  </si>
  <si>
    <t>Bursopathy, unspecified, multiple sites</t>
  </si>
  <si>
    <t>Joint Pathology</t>
  </si>
  <si>
    <t>D18AT</t>
  </si>
  <si>
    <t>M71.91</t>
  </si>
  <si>
    <t>Bursopathy, unspecified, shoulder region</t>
  </si>
  <si>
    <t>M71.92</t>
  </si>
  <si>
    <t>Bursopathy, unspecified, upper arm</t>
  </si>
  <si>
    <t>M71.93</t>
  </si>
  <si>
    <t>Soft Tissue Malignancy</t>
  </si>
  <si>
    <t>Bursopathy, unspecified, forearm</t>
  </si>
  <si>
    <t>M71.94</t>
  </si>
  <si>
    <t>Bursopathy, unspecified, hand</t>
  </si>
  <si>
    <t>M71.95</t>
  </si>
  <si>
    <t>Bursopathy, unspecified, pelvic region and thigh</t>
  </si>
  <si>
    <t>M71.96</t>
  </si>
  <si>
    <t>Bursopathy, unspecified, lower leg</t>
  </si>
  <si>
    <t>Microsurgery Proc.</t>
  </si>
  <si>
    <t>P19AB</t>
  </si>
  <si>
    <t>M71.97</t>
  </si>
  <si>
    <t>Bursopathy, unspecified, ankle and foot</t>
  </si>
  <si>
    <t>M71.98</t>
  </si>
  <si>
    <t>Bursopathy, unspecified, other</t>
  </si>
  <si>
    <t>Enucleations &amp; Orbital Procedures w/ No CC</t>
  </si>
  <si>
    <t>M71.99</t>
  </si>
  <si>
    <t>Bursopathy, unspecified, site unspecified</t>
  </si>
  <si>
    <t>M72.0</t>
  </si>
  <si>
    <t>Palmar fascial fibromatosis [dupuytren]</t>
  </si>
  <si>
    <t>Distant Flap and Pedicle Graft Plastic Proc.</t>
  </si>
  <si>
    <t>M72.00</t>
  </si>
  <si>
    <t>P19AC</t>
  </si>
  <si>
    <t>Palmar fascial fibromatosis [Dupuytren], multiple sites</t>
  </si>
  <si>
    <t>M72.01</t>
  </si>
  <si>
    <t>Palmar fascial fibromatosis [Dupuytren], shoulder region</t>
  </si>
  <si>
    <t>M72.02</t>
  </si>
  <si>
    <t>Palmar fascial fibromatosis [Dupuytren], upper arm</t>
  </si>
  <si>
    <t>M72.04</t>
  </si>
  <si>
    <t>Palmar fascial fibromatosis [Dupuytren], hand</t>
  </si>
  <si>
    <t>P19AD</t>
  </si>
  <si>
    <t>M72.05</t>
  </si>
  <si>
    <t>Palmar fascial fibromatosis [Dupuytren], pelvic region and thigh</t>
  </si>
  <si>
    <t>M72.06</t>
  </si>
  <si>
    <t>Palmar fascial fibromatosis [Dupuytren], lower leg</t>
  </si>
  <si>
    <t>M72.07</t>
  </si>
  <si>
    <t>Palmar fascial fibromatosis [Dupuytren], ankle and foot</t>
  </si>
  <si>
    <t>Skin Graft Proc.</t>
  </si>
  <si>
    <t>M72.08</t>
  </si>
  <si>
    <t>P19AE</t>
  </si>
  <si>
    <t>Enucleations &amp; Orbital Procedures w/ Mild CC</t>
  </si>
  <si>
    <t>Palmar fascial fibromatosis [Dupuytren], other</t>
  </si>
  <si>
    <t>M72.09</t>
  </si>
  <si>
    <t>Palmar fascial fibromatosis [Dupuytren], site unspecified</t>
  </si>
  <si>
    <t>M72.1</t>
  </si>
  <si>
    <t>Knuckle pads</t>
  </si>
  <si>
    <t>Breast Conserving Surgery Proc.</t>
  </si>
  <si>
    <t>P19AF</t>
  </si>
  <si>
    <t>M72.14</t>
  </si>
  <si>
    <t>Knuckle pads, hand</t>
  </si>
  <si>
    <t>M72.16</t>
  </si>
  <si>
    <t>Knuckle pads, lower leg</t>
  </si>
  <si>
    <t>M72.17</t>
  </si>
  <si>
    <t>Knuckle pads, ankle and foot</t>
  </si>
  <si>
    <t>M72.2</t>
  </si>
  <si>
    <t>Plantar fascial fibromatosis</t>
  </si>
  <si>
    <t>Total Mastectomy Proc.</t>
  </si>
  <si>
    <t>P19AG</t>
  </si>
  <si>
    <t>M72.20</t>
  </si>
  <si>
    <t>Plantar fascial fibromatosis, multiple sites</t>
  </si>
  <si>
    <t>M72.21</t>
  </si>
  <si>
    <t>Plantar fascial fibromatosis, shoulder region</t>
  </si>
  <si>
    <t>M72.22</t>
  </si>
  <si>
    <t>Plantar fascial fibromatosis, upper arm</t>
  </si>
  <si>
    <t>Plastic Proc.</t>
  </si>
  <si>
    <t>M72.23</t>
  </si>
  <si>
    <t>Plantar fascial fibromatosis, forearm</t>
  </si>
  <si>
    <t>P19AH</t>
  </si>
  <si>
    <t>M72.24</t>
  </si>
  <si>
    <t>Plantar fascial fibromatosis, hand</t>
  </si>
  <si>
    <t>M72.25</t>
  </si>
  <si>
    <t>Plantar fascial fibromatosis, pelvic region and thigh</t>
  </si>
  <si>
    <t>M72.26</t>
  </si>
  <si>
    <t>Plantar fascial fibromatosis, lower leg</t>
  </si>
  <si>
    <t>M72.27</t>
  </si>
  <si>
    <t>Plantar fascial fibromatosis, ankle and foot</t>
  </si>
  <si>
    <t>Biopsy &amp; Local Excision of Breast Proc.</t>
  </si>
  <si>
    <t>P19AJ</t>
  </si>
  <si>
    <t>M72.28</t>
  </si>
  <si>
    <t>Plantar fascial fibromatosis, other</t>
  </si>
  <si>
    <t>M72.29</t>
  </si>
  <si>
    <t>Plantar fascial fibromatosis, site unspecified</t>
  </si>
  <si>
    <t>M72.4</t>
  </si>
  <si>
    <t>Excisional Surgery &amp; Repair, Flaps &amp; Grafts, Nail Surgery</t>
  </si>
  <si>
    <t>Pseudosarcomatous fibromatosis</t>
  </si>
  <si>
    <t>P19AK</t>
  </si>
  <si>
    <t>M72.40</t>
  </si>
  <si>
    <t>Pseudosarcomatous fibromatosis, multiple sites</t>
  </si>
  <si>
    <t>M72.41</t>
  </si>
  <si>
    <t>Pseudosarcomatous fibromatosis, shoulder region</t>
  </si>
  <si>
    <t>M72.42</t>
  </si>
  <si>
    <t>Pseudosarcomatous fibromatosis, upper arm</t>
  </si>
  <si>
    <t>P19AL</t>
  </si>
  <si>
    <t>M72.43</t>
  </si>
  <si>
    <t>Pseudosarcomatous fibromatosis, forearm</t>
  </si>
  <si>
    <t>M72.44</t>
  </si>
  <si>
    <t>Pseudosarcomatous fibromatosis, hand</t>
  </si>
  <si>
    <t>Minor Corneal, Scleral &amp; Conjunctival Procedures w/ No CC</t>
  </si>
  <si>
    <t>M72.45</t>
  </si>
  <si>
    <t>Pseudosarcomatous fibromatosis, pelvic region and thigh</t>
  </si>
  <si>
    <t>M72.46</t>
  </si>
  <si>
    <t>Pseudosarcomatous fibromatosis, lower leg</t>
  </si>
  <si>
    <t>P19AM</t>
  </si>
  <si>
    <t>M72.47</t>
  </si>
  <si>
    <t>Pseudosarcomatous fibromatosis, ankle and foot</t>
  </si>
  <si>
    <t>M72.48</t>
  </si>
  <si>
    <t>Pseudosarcomatous fibromatosis, other</t>
  </si>
  <si>
    <t>M72.49</t>
  </si>
  <si>
    <t>Pseudosarcomatous fibromatosis, site unspecified</t>
  </si>
  <si>
    <t>M72.5</t>
  </si>
  <si>
    <t>Fasciitis, not elsewhere classified</t>
  </si>
  <si>
    <t>Wound Care Proc.</t>
  </si>
  <si>
    <t>P19AN</t>
  </si>
  <si>
    <t>M72.50</t>
  </si>
  <si>
    <t>Fasciitis, not elsewhere classified, multiple sites</t>
  </si>
  <si>
    <t>M72.51</t>
  </si>
  <si>
    <t>Fasciitis, not elsewhere classified, shoulder region</t>
  </si>
  <si>
    <t>M72.52</t>
  </si>
  <si>
    <t>Fasciitis, not elsewhere classified, upper arm</t>
  </si>
  <si>
    <t>Skin, Subcutaneous Tissue &amp; Breast Proc.</t>
  </si>
  <si>
    <t>P19AP</t>
  </si>
  <si>
    <t>P19AQ</t>
  </si>
  <si>
    <t>Minor Corneal, Scleral &amp; Conjunctival Procedures w/ Mild CC</t>
  </si>
  <si>
    <t>P19AR</t>
  </si>
  <si>
    <t>Skin Ulcer</t>
  </si>
  <si>
    <t>D19AA</t>
  </si>
  <si>
    <t>Skin Malignancy</t>
  </si>
  <si>
    <t>D19AB</t>
  </si>
  <si>
    <t>Dermatology Emergency &amp; Skin Bullous Disorders</t>
  </si>
  <si>
    <t>D19AC</t>
  </si>
  <si>
    <t>Papulosquamous Disorders</t>
  </si>
  <si>
    <t>D19AD</t>
  </si>
  <si>
    <t>D19AE</t>
  </si>
  <si>
    <t>Skin Manifestation of Systemic Diseases</t>
  </si>
  <si>
    <t>D19AF</t>
  </si>
  <si>
    <t>Dermatitis, Urticaria &amp; Erythema</t>
  </si>
  <si>
    <t>D19AG</t>
  </si>
  <si>
    <t>Skin &amp; Mucosa Infections &amp; Parasitic Infestations</t>
  </si>
  <si>
    <t>D19AH</t>
  </si>
  <si>
    <t>Benign Skin Neoplasms &amp; Vascular Lesions</t>
  </si>
  <si>
    <t>D19AJ</t>
  </si>
  <si>
    <t>Disorders of Skin Appendages</t>
  </si>
  <si>
    <t>D19AK</t>
  </si>
  <si>
    <t>M72.53</t>
  </si>
  <si>
    <t>Fasciitis, not elsewhere classified, forearm</t>
  </si>
  <si>
    <t>M72.54</t>
  </si>
  <si>
    <t>Fasciitis, not elsewhere classified, hand</t>
  </si>
  <si>
    <t>Other Skin Diseases</t>
  </si>
  <si>
    <t>D19AL</t>
  </si>
  <si>
    <t>M72.55</t>
  </si>
  <si>
    <t>Fasciitis, not elsewhere classified, pelvic region and thigh</t>
  </si>
  <si>
    <t>M72.56</t>
  </si>
  <si>
    <t>Fasciitis, not elsewhere classified, lower leg</t>
  </si>
  <si>
    <t>M72.57</t>
  </si>
  <si>
    <t>Fasciitis, not elsewhere classified, ankle and foot</t>
  </si>
  <si>
    <t>Breast Malignancy</t>
  </si>
  <si>
    <t>M72.58</t>
  </si>
  <si>
    <t>Fasciitis, not elsewhere classified, other</t>
  </si>
  <si>
    <t>D19AM</t>
  </si>
  <si>
    <t>M72.59</t>
  </si>
  <si>
    <t>Fasciitis, not elsewhere classified, site unspecified</t>
  </si>
  <si>
    <t>M72.6</t>
  </si>
  <si>
    <t>Necrotizing fasciitis</t>
  </si>
  <si>
    <t>Non-Malignant Breast Disorders</t>
  </si>
  <si>
    <t>D19AN</t>
  </si>
  <si>
    <t>M72.60</t>
  </si>
  <si>
    <t>Necrotizing fasciitis, multiple sites</t>
  </si>
  <si>
    <t>M72.61</t>
  </si>
  <si>
    <t>Necrotizing fasciitis, shoulder region</t>
  </si>
  <si>
    <t>Trauma</t>
  </si>
  <si>
    <t>D19AP</t>
  </si>
  <si>
    <t>Pituitary and Thymus Proc.</t>
  </si>
  <si>
    <t>P20AA</t>
  </si>
  <si>
    <t>P20AD</t>
  </si>
  <si>
    <t>Obesity Proc.</t>
  </si>
  <si>
    <t>P20AB</t>
  </si>
  <si>
    <t>Adrenal Proc.</t>
  </si>
  <si>
    <t>P20AC</t>
  </si>
  <si>
    <t>M72.62</t>
  </si>
  <si>
    <t>Neck Disection Proc.</t>
  </si>
  <si>
    <t>P20AE</t>
  </si>
  <si>
    <t>Necrotizing fasciitis, upper arm</t>
  </si>
  <si>
    <t>Thyroid and Parathyroid Proc.</t>
  </si>
  <si>
    <t>M72.63</t>
  </si>
  <si>
    <t>P20AF</t>
  </si>
  <si>
    <t>Necrotizing fasciitis, forearm</t>
  </si>
  <si>
    <t>P20AG</t>
  </si>
  <si>
    <t>M72.64</t>
  </si>
  <si>
    <t>Necrotizing fasciitis, hand</t>
  </si>
  <si>
    <t>Other Endocrine, Nutritional &amp; Metabolic OR Proc.</t>
  </si>
  <si>
    <t>P20AH</t>
  </si>
  <si>
    <t>M72.65</t>
  </si>
  <si>
    <t>Necrotizing fasciitis, pelvic region and thigh</t>
  </si>
  <si>
    <t>Thyroglosus Proc.</t>
  </si>
  <si>
    <t>P20AJ</t>
  </si>
  <si>
    <t>M72.66</t>
  </si>
  <si>
    <t>Diabetes with Complicated PDx</t>
  </si>
  <si>
    <t>D20AA</t>
  </si>
  <si>
    <t>Necrotizing fasciitis, lower leg</t>
  </si>
  <si>
    <t>Nutritional and Misc. Metabolic Disorders</t>
  </si>
  <si>
    <t>D20AC</t>
  </si>
  <si>
    <t>M72.67</t>
  </si>
  <si>
    <t>Necrotizing fasciitis, ankle and foot</t>
  </si>
  <si>
    <t>M72.68</t>
  </si>
  <si>
    <t>Necrotizing fasciitis, other</t>
  </si>
  <si>
    <t>Endocrine Neoplasms</t>
  </si>
  <si>
    <t>D20AD</t>
  </si>
  <si>
    <t>M72.69</t>
  </si>
  <si>
    <t>Necrotizing fasciitis, site unspecified</t>
  </si>
  <si>
    <t>M72.8</t>
  </si>
  <si>
    <t>Other fibroblastic disorders</t>
  </si>
  <si>
    <t>M72.80</t>
  </si>
  <si>
    <t>Other fibroblastic disorders, multiple sites</t>
  </si>
  <si>
    <t>Metabolic Disorders</t>
  </si>
  <si>
    <t>D20AB</t>
  </si>
  <si>
    <t>M72.81</t>
  </si>
  <si>
    <t>Other fibroblastic disorders, shoulder region</t>
  </si>
  <si>
    <t>M72.82</t>
  </si>
  <si>
    <t>Other fibroblastic disorders, upper arm</t>
  </si>
  <si>
    <t>M72.83</t>
  </si>
  <si>
    <t>Other fibroblastic disorders, forearm</t>
  </si>
  <si>
    <t>D20AE</t>
  </si>
  <si>
    <t>M72.84</t>
  </si>
  <si>
    <t>Other fibroblastic disorders, hand</t>
  </si>
  <si>
    <t>M72.85</t>
  </si>
  <si>
    <t>Other fibroblastic disorders, pelvic region and thigh</t>
  </si>
  <si>
    <t>M72.86</t>
  </si>
  <si>
    <t>Other fibroblastic disorders, lower leg</t>
  </si>
  <si>
    <t>Endocrine Disorders</t>
  </si>
  <si>
    <t>D20AF</t>
  </si>
  <si>
    <t>M72.87</t>
  </si>
  <si>
    <t>Other fibroblastic disorders, ankle and foot</t>
  </si>
  <si>
    <t>M72.88</t>
  </si>
  <si>
    <t>Other fibroblastic disorders, other</t>
  </si>
  <si>
    <t>M72.89</t>
  </si>
  <si>
    <t>Other fibroblastic disorders, site unspecified</t>
  </si>
  <si>
    <t>Diabetes without Complicated PDx</t>
  </si>
  <si>
    <t>M72.9</t>
  </si>
  <si>
    <t>D20AG</t>
  </si>
  <si>
    <t>Fibroblastic disorder, unspecified</t>
  </si>
  <si>
    <t>M72.90</t>
  </si>
  <si>
    <t>Fibroblastic disorder, unspecified, multiple sites</t>
  </si>
  <si>
    <t>M72.91</t>
  </si>
  <si>
    <t>Fibroblastic disorder, unspecified, shoulder region</t>
  </si>
  <si>
    <t>M72.92</t>
  </si>
  <si>
    <t>Fibroblastic disorder, unspecified, upper arm</t>
  </si>
  <si>
    <t>Kidney Transplant Proc.</t>
  </si>
  <si>
    <t>99PZX</t>
  </si>
  <si>
    <t>M72.93</t>
  </si>
  <si>
    <t>Fibroblastic disorder, unspecified, forearm</t>
  </si>
  <si>
    <t>P21AA</t>
  </si>
  <si>
    <t>M72.94</t>
  </si>
  <si>
    <t>Fibroblastic disorder, unspecified, hand</t>
  </si>
  <si>
    <t>M72.95</t>
  </si>
  <si>
    <t>Fibroblastic disorder, unspecified, pelvic region and thigh</t>
  </si>
  <si>
    <t>Kidney Donor Proc.</t>
  </si>
  <si>
    <t>M72.96</t>
  </si>
  <si>
    <t>21BX</t>
  </si>
  <si>
    <t>P21AM</t>
  </si>
  <si>
    <t>Kidney, Ureter and Bladder - Major Proc. w/ Neoplasms</t>
  </si>
  <si>
    <t>D21AD</t>
  </si>
  <si>
    <t>P21AC</t>
  </si>
  <si>
    <t>Kidney, Ureter and Bladder - Major Proc.</t>
  </si>
  <si>
    <t>Fibroblastic disorder, unspecified, lower leg</t>
  </si>
  <si>
    <t>M72.97</t>
  </si>
  <si>
    <t>Fibroblastic disorder, unspecified, ankle and foot</t>
  </si>
  <si>
    <t>Kidney, Ureter and Bladder - Moderate Proc. w/ Neoplasms</t>
  </si>
  <si>
    <t>M72.98</t>
  </si>
  <si>
    <t>Fibroblastic disorder, unspecified, other</t>
  </si>
  <si>
    <t>P21AN</t>
  </si>
  <si>
    <t>M72.99</t>
  </si>
  <si>
    <t>Fibroblastic disorder, unspecified, site unspecified</t>
  </si>
  <si>
    <t>M75</t>
  </si>
  <si>
    <t>Shoulder lesions</t>
  </si>
  <si>
    <t>Kidney, Ureter and Bladder - Moderate Proc.</t>
  </si>
  <si>
    <t>M75.0</t>
  </si>
  <si>
    <t>Adhesive capsulitis of shoulder</t>
  </si>
  <si>
    <t>Operative Insertion of Peritoneal Catheter for Dialysis</t>
  </si>
  <si>
    <t>P21AD</t>
  </si>
  <si>
    <t>M75.1</t>
  </si>
  <si>
    <t>Rotator cuff syndrome</t>
  </si>
  <si>
    <t>Transurethral Prostatectomy</t>
  </si>
  <si>
    <t>P21AE</t>
  </si>
  <si>
    <t>M75.2</t>
  </si>
  <si>
    <t>Other Kidney and Urinary Tract OR Proc. w/ Neoplasms</t>
  </si>
  <si>
    <t>Major Head &amp; Neck Proc. w/ No CC</t>
  </si>
  <si>
    <t>Bicipital tendinitis</t>
  </si>
  <si>
    <t>P21AF</t>
  </si>
  <si>
    <t>M75.3</t>
  </si>
  <si>
    <t>Calcific tendinitis of shoulder</t>
  </si>
  <si>
    <t>M75.4</t>
  </si>
  <si>
    <t>Impingement syndrome of shoulder</t>
  </si>
  <si>
    <t>M75.5</t>
  </si>
  <si>
    <t>Kidney, Ureter and Bladder - Minor Proc.</t>
  </si>
  <si>
    <t>Bursitis of shoulder</t>
  </si>
  <si>
    <t>Transurethral Proc. except Prostatectomy</t>
  </si>
  <si>
    <t>P21AG</t>
  </si>
  <si>
    <t>M75.8</t>
  </si>
  <si>
    <t>Other shoulder lesions</t>
  </si>
  <si>
    <t>M75.9</t>
  </si>
  <si>
    <t>Shoulder lesion, unspecified</t>
  </si>
  <si>
    <t>Major Head &amp; Neck Proc. w/ Mild CC</t>
  </si>
  <si>
    <t>Ureteroscopy Proc. w/ ESWL</t>
  </si>
  <si>
    <t>21PEX</t>
  </si>
  <si>
    <t>P21AH</t>
  </si>
  <si>
    <t>M76.0</t>
  </si>
  <si>
    <t>Gluteal tendinitis</t>
  </si>
  <si>
    <t>M76.01</t>
  </si>
  <si>
    <t>Gluteal tendinitis, shoulder region</t>
  </si>
  <si>
    <t>Ureteroscopy Proc.</t>
  </si>
  <si>
    <t>M76.02</t>
  </si>
  <si>
    <t>Gluteal tendinitis, upper arm</t>
  </si>
  <si>
    <t>M76.04</t>
  </si>
  <si>
    <t>Gluteal tendinitis, hand</t>
  </si>
  <si>
    <t>Cystourethroscopy Proc. w/ ESWL</t>
  </si>
  <si>
    <t>M76.05</t>
  </si>
  <si>
    <t>Gluteal tendinitis, pelvic region and thigh</t>
  </si>
  <si>
    <t>M76.06</t>
  </si>
  <si>
    <t>Gluteal tendinitis, lower leg</t>
  </si>
  <si>
    <t>M76.07</t>
  </si>
  <si>
    <t>Gluteal tendinitis, ankle and foot</t>
  </si>
  <si>
    <t>P21AJ</t>
  </si>
  <si>
    <t>M76.08</t>
  </si>
  <si>
    <t>Gluteal tendinitis, other</t>
  </si>
  <si>
    <t>M76.09</t>
  </si>
  <si>
    <t>Gluteal tendinitis, site unspecified</t>
  </si>
  <si>
    <t>Cystourethroscopy Proc.</t>
  </si>
  <si>
    <t>M76.1</t>
  </si>
  <si>
    <t>Psoas tendinitis</t>
  </si>
  <si>
    <t>Maxillo-Facial Proc. w/ No CC</t>
  </si>
  <si>
    <t>M76.11</t>
  </si>
  <si>
    <t>Psoas tendinitis, shoulder region</t>
  </si>
  <si>
    <t>Urethral Proc.</t>
  </si>
  <si>
    <t>P21AK</t>
  </si>
  <si>
    <t>M76.12</t>
  </si>
  <si>
    <t>Psoas tendinitis, upper arm</t>
  </si>
  <si>
    <t>M76.13</t>
  </si>
  <si>
    <t>Psoas tendinitis, forearm</t>
  </si>
  <si>
    <t>Other Bladder Proc.</t>
  </si>
  <si>
    <t>P21AL</t>
  </si>
  <si>
    <t>M76.14</t>
  </si>
  <si>
    <t>Psoas tendinitis, hand</t>
  </si>
  <si>
    <t>M76.15</t>
  </si>
  <si>
    <t>Psoas tendinitis, pelvic region and thigh</t>
  </si>
  <si>
    <t>M76.18</t>
  </si>
  <si>
    <t>Psoas tendinitis, other</t>
  </si>
  <si>
    <t>M76.19</t>
  </si>
  <si>
    <t>Psoas tendinitis, site unspecified</t>
  </si>
  <si>
    <t>Maxillo-Facial Proc. w/ Mild CC</t>
  </si>
  <si>
    <t>M76.2</t>
  </si>
  <si>
    <t>Iliac crest spur</t>
  </si>
  <si>
    <t>M76.22</t>
  </si>
  <si>
    <t>Iliac crest spur, upper arm</t>
  </si>
  <si>
    <t>M76.25</t>
  </si>
  <si>
    <t>Iliac crest spur, pelvic region and thigh</t>
  </si>
  <si>
    <t>M76.28</t>
  </si>
  <si>
    <t>Iliac crest spur, other</t>
  </si>
  <si>
    <t>M76.3</t>
  </si>
  <si>
    <t>Iliotibial band syndrome</t>
  </si>
  <si>
    <t>M76.35</t>
  </si>
  <si>
    <t>Iliotibial band syndrome, pelvic region and thigh</t>
  </si>
  <si>
    <t>M76.36</t>
  </si>
  <si>
    <t>Iliotibial band syndrome, lower leg</t>
  </si>
  <si>
    <t>M76.38</t>
  </si>
  <si>
    <t>Iliotibial band syndrome, other</t>
  </si>
  <si>
    <t>M76.39</t>
  </si>
  <si>
    <t>Iliotibial band syndrome, site unspecified</t>
  </si>
  <si>
    <t>M76.4</t>
  </si>
  <si>
    <t>Tibial collateral bursitis [pellegrini-stieda]</t>
  </si>
  <si>
    <t>Chronic Renal Failure</t>
  </si>
  <si>
    <t>M76.43</t>
  </si>
  <si>
    <t>Tibial collateral bursitis [Pellegrini-Stieda], forearm</t>
  </si>
  <si>
    <t>D21AA</t>
  </si>
  <si>
    <t>M76.46</t>
  </si>
  <si>
    <t>Tibial collateral bursitis [Pellegrini-Stieda], lower leg</t>
  </si>
  <si>
    <t>M76.48</t>
  </si>
  <si>
    <t>Acute Renal Failure</t>
  </si>
  <si>
    <t>Tibial collateral bursitis [Pellegrini-Stieda], other</t>
  </si>
  <si>
    <t>D21AB</t>
  </si>
  <si>
    <t>M76.49</t>
  </si>
  <si>
    <t>Tibial collateral bursitis [pellegrini-stieda], site unspecified</t>
  </si>
  <si>
    <t>M76.5</t>
  </si>
  <si>
    <t>Patellar tendinitis</t>
  </si>
  <si>
    <t>M76.50</t>
  </si>
  <si>
    <t>Patellar tendinitis, multiple sites</t>
  </si>
  <si>
    <t>M76.51</t>
  </si>
  <si>
    <t>Kidney &amp; Urinary Tract Neoplasms</t>
  </si>
  <si>
    <t>Patellar tendinitis, shoulder region</t>
  </si>
  <si>
    <t>M76.52</t>
  </si>
  <si>
    <t>Patellar tendinitis, upper arm</t>
  </si>
  <si>
    <t>M76.56</t>
  </si>
  <si>
    <t>Patellar tendinitis, lower leg</t>
  </si>
  <si>
    <t>M76.57</t>
  </si>
  <si>
    <t>Patellar tendinitis, ankle and foot</t>
  </si>
  <si>
    <t>M76.58</t>
  </si>
  <si>
    <t>Kidney &amp; Urinary Tract Infections</t>
  </si>
  <si>
    <t>Patellar tendinitis, other</t>
  </si>
  <si>
    <t>D21AE</t>
  </si>
  <si>
    <t>M76.59</t>
  </si>
  <si>
    <t>Patellar tendinitis, site unspecified</t>
  </si>
  <si>
    <t>M76.6</t>
  </si>
  <si>
    <t>Achilles tendinitis</t>
  </si>
  <si>
    <t>M76.60</t>
  </si>
  <si>
    <t>Achilles tendinitis, multiple sites</t>
  </si>
  <si>
    <t>Urinary Stone/Obstruction w/ ESWL</t>
  </si>
  <si>
    <t>D21AF</t>
  </si>
  <si>
    <t>M76.61</t>
  </si>
  <si>
    <t>Achilles tendinitis, shoulder region</t>
  </si>
  <si>
    <t>M76.62</t>
  </si>
  <si>
    <t>Achilles tendinitis, upper arm</t>
  </si>
  <si>
    <t>Urinary Stone/Obstruction</t>
  </si>
  <si>
    <t>M76.63</t>
  </si>
  <si>
    <t>Achilles tendinitis, forearm</t>
  </si>
  <si>
    <t>M76.64</t>
  </si>
  <si>
    <t>Achilles tendinitis, hand</t>
  </si>
  <si>
    <t>M76.65</t>
  </si>
  <si>
    <t>Achilles tendinitis, pelvic region and thigh</t>
  </si>
  <si>
    <t>M76.66</t>
  </si>
  <si>
    <t>Major Kidney Diagnosis</t>
  </si>
  <si>
    <t>Achilles tendinitis, lower leg</t>
  </si>
  <si>
    <t>D21AG</t>
  </si>
  <si>
    <t>M76.67</t>
  </si>
  <si>
    <t>Achilles tendinitis, ankle and foot</t>
  </si>
  <si>
    <t>M76.68</t>
  </si>
  <si>
    <t>Achilles tendinitis, other</t>
  </si>
  <si>
    <t>M76.69</t>
  </si>
  <si>
    <t>Achilles tendinitis, site unspecified</t>
  </si>
  <si>
    <t>Incontinentia Urine</t>
  </si>
  <si>
    <t>D21AH</t>
  </si>
  <si>
    <t>M76.7</t>
  </si>
  <si>
    <t>Peroneal tendinitis</t>
  </si>
  <si>
    <t>M76.72</t>
  </si>
  <si>
    <t>Peroneal tendinitis, upper arm</t>
  </si>
  <si>
    <t>M76.76</t>
  </si>
  <si>
    <t>Peroneal tendinitis, lower leg</t>
  </si>
  <si>
    <t>M76.77</t>
  </si>
  <si>
    <t>Peroneal tendinitis, ankle and foot</t>
  </si>
  <si>
    <t>Kidney &amp; Urinary Tract Signs &amp; Symptoms</t>
  </si>
  <si>
    <t>D21AJ</t>
  </si>
  <si>
    <t>M76.78</t>
  </si>
  <si>
    <t>Peroneal tendinitis, other</t>
  </si>
  <si>
    <t>Rhinosinusitis &amp; Nasal Polyp Proc. w/ No CC</t>
  </si>
  <si>
    <t>M76.79</t>
  </si>
  <si>
    <t>Peroneal tendinitis, site unspecified</t>
  </si>
  <si>
    <t>M76.8</t>
  </si>
  <si>
    <t>Other enthesopathies of lower limb, excluding foot</t>
  </si>
  <si>
    <t>M76.80</t>
  </si>
  <si>
    <t>Other enthesopathies of lower limb, excluding foot, multiple sites</t>
  </si>
  <si>
    <t>Other Kidney &amp; Urinary Tract Diagnosis</t>
  </si>
  <si>
    <t>M76.81</t>
  </si>
  <si>
    <t>Other enthesopathies of lower limb, excluding foot, shoulder region</t>
  </si>
  <si>
    <t>D21AK</t>
  </si>
  <si>
    <t>M76.83</t>
  </si>
  <si>
    <t>Other enthesopathies of lower limb, excluding foot, forearm</t>
  </si>
  <si>
    <t>M76.85</t>
  </si>
  <si>
    <t>Other enthesopathies of lower limb, excluding foot, pelvic region and thigh</t>
  </si>
  <si>
    <t>M76.86</t>
  </si>
  <si>
    <t>Urethral Stricture</t>
  </si>
  <si>
    <t>Other enthesopathies of lower limb, excluding foot, lower leg</t>
  </si>
  <si>
    <t>D21AL</t>
  </si>
  <si>
    <t>M76.87</t>
  </si>
  <si>
    <t>Other enthesopathies of lower limb, excluding foot, ankle and foot</t>
  </si>
  <si>
    <t>M76.89</t>
  </si>
  <si>
    <t>Other enthesopathies of lower limb, excluding foot, site unspecified</t>
  </si>
  <si>
    <t>Radical Prostatectomy Proc. w Laparascopy</t>
  </si>
  <si>
    <t>22PBX</t>
  </si>
  <si>
    <t>M76.9</t>
  </si>
  <si>
    <t>Rhinosinusitis &amp; Nasal Polyp Proc. w/ Mild CC</t>
  </si>
  <si>
    <t>Enthesopathy of lower limb, unspecified</t>
  </si>
  <si>
    <t>M76.90</t>
  </si>
  <si>
    <t>Enthesopathy of lower limb, unspecified, multiple sites</t>
  </si>
  <si>
    <t>M76.96</t>
  </si>
  <si>
    <t>Enthesopathy of lower limb, unspecified, lower leg</t>
  </si>
  <si>
    <t>M76.97</t>
  </si>
  <si>
    <t>Enthesopathy of lower limb, unspecified, ankle and foot</t>
  </si>
  <si>
    <t>99PWX</t>
  </si>
  <si>
    <t>M77.0</t>
  </si>
  <si>
    <t>Medial epicondylitis</t>
  </si>
  <si>
    <t>M77.01</t>
  </si>
  <si>
    <t>Medial epicondylitis, shoulder region</t>
  </si>
  <si>
    <t>M77.02</t>
  </si>
  <si>
    <t>Medial epicondylitis, upper arm</t>
  </si>
  <si>
    <t>P22AA</t>
  </si>
  <si>
    <t>M77.03</t>
  </si>
  <si>
    <t>Medial epicondylitis, forearm</t>
  </si>
  <si>
    <t>M77.04</t>
  </si>
  <si>
    <t>Medial epicondylitis, hand</t>
  </si>
  <si>
    <t>M77.06</t>
  </si>
  <si>
    <t>Medial epicondylitis, lower leg</t>
  </si>
  <si>
    <t>Radical Prostatectomy Proc.</t>
  </si>
  <si>
    <t>Pharyngeal &amp; Laryngeal Proc. w/ No CC</t>
  </si>
  <si>
    <t>M77.07</t>
  </si>
  <si>
    <t>Medial epicondylitis, ankle and foot</t>
  </si>
  <si>
    <t>M77.09</t>
  </si>
  <si>
    <t>Medial epicondylitis, site unspecified</t>
  </si>
  <si>
    <t>M77.1</t>
  </si>
  <si>
    <t>Lateral epicondylitis</t>
  </si>
  <si>
    <t>Male Reproductive Minimal Invasive Proc. w Neoplasms</t>
  </si>
  <si>
    <t>22BX</t>
  </si>
  <si>
    <t>M77.10</t>
  </si>
  <si>
    <t>Lateral epicondylitis, multiple sites</t>
  </si>
  <si>
    <t>M77.11</t>
  </si>
  <si>
    <t>Lateral epicondylitis, shoulder region</t>
  </si>
  <si>
    <t>M77.12</t>
  </si>
  <si>
    <t>Lateral epicondylitis, upper arm</t>
  </si>
  <si>
    <t>M77.13</t>
  </si>
  <si>
    <t>Lateral epicondylitis, forearm</t>
  </si>
  <si>
    <t>P22AC</t>
  </si>
  <si>
    <t>M77.14</t>
  </si>
  <si>
    <t>Lateral epicondylitis, hand</t>
  </si>
  <si>
    <t>M77.16</t>
  </si>
  <si>
    <t>Pharyngeal &amp; Laryngeal Proc. w/ Mild CC</t>
  </si>
  <si>
    <t>Lateral epicondylitis, lower leg</t>
  </si>
  <si>
    <t>Male Reproductive Minimal Invasive Proc.</t>
  </si>
  <si>
    <t>M77.17</t>
  </si>
  <si>
    <t>Lateral epicondylitis, ankle and foot</t>
  </si>
  <si>
    <t>M77.18</t>
  </si>
  <si>
    <t>Lateral epicondylitis, other</t>
  </si>
  <si>
    <t>M77.19</t>
  </si>
  <si>
    <t>Lateral epicondylitis, site unspecified</t>
  </si>
  <si>
    <t>M77.2</t>
  </si>
  <si>
    <t>Periarthritis of wrist</t>
  </si>
  <si>
    <t>Transurethral Prostatectomy Proc.</t>
  </si>
  <si>
    <t>P22AD</t>
  </si>
  <si>
    <t>M77.23</t>
  </si>
  <si>
    <t>Periarthritis of wrist, forearm</t>
  </si>
  <si>
    <t>M77.24</t>
  </si>
  <si>
    <t>Periarthritis of wrist, hand</t>
  </si>
  <si>
    <t>M77.29</t>
  </si>
  <si>
    <t>Periarthritis of wrist, site unspecified</t>
  </si>
  <si>
    <t>Scrotal, Inguinal, and Testis Minimal Invasive Proc.</t>
  </si>
  <si>
    <t>M77.3</t>
  </si>
  <si>
    <t>P22AE</t>
  </si>
  <si>
    <t>Calcaneal spur</t>
  </si>
  <si>
    <t>M77.30</t>
  </si>
  <si>
    <t>Calcaneal spur, multiple sites</t>
  </si>
  <si>
    <t>Pharyngeal &amp; Laryngeal Proc. w/ Moderate CC</t>
  </si>
  <si>
    <t>M77.31</t>
  </si>
  <si>
    <t>Calcaneal spur, shoulder region</t>
  </si>
  <si>
    <t>M77.32</t>
  </si>
  <si>
    <t>Calcaneal spur, upper arm</t>
  </si>
  <si>
    <t>M77.34</t>
  </si>
  <si>
    <t>Calcaneal spur, hand</t>
  </si>
  <si>
    <t>M77.36</t>
  </si>
  <si>
    <t>Calcaneal spur, lower leg</t>
  </si>
  <si>
    <t>M77.37</t>
  </si>
  <si>
    <t>Calcaneal spur, ankle and foot</t>
  </si>
  <si>
    <t>M77.38</t>
  </si>
  <si>
    <t>Calcaneal spur, other</t>
  </si>
  <si>
    <t>Open Prostatectomy Proc.</t>
  </si>
  <si>
    <t>P22AF</t>
  </si>
  <si>
    <t>M77.39</t>
  </si>
  <si>
    <t>Calcaneal spur, site unspecified</t>
  </si>
  <si>
    <t>M77.4</t>
  </si>
  <si>
    <t>Metatarsalgia</t>
  </si>
  <si>
    <t>M77.40</t>
  </si>
  <si>
    <t>Metatarsalgia, multiple sites</t>
  </si>
  <si>
    <t>M77.41</t>
  </si>
  <si>
    <t>Metatarsalgia, shoulder region</t>
  </si>
  <si>
    <t>Major Penis Proc.</t>
  </si>
  <si>
    <t>M77.47</t>
  </si>
  <si>
    <t>P22AB</t>
  </si>
  <si>
    <t>Metatarsalgia, ankle and foot</t>
  </si>
  <si>
    <t>M77.5</t>
  </si>
  <si>
    <t>Other enthesopathy of foot</t>
  </si>
  <si>
    <t>M77.50</t>
  </si>
  <si>
    <t>Other enthesopathy of foot, multiple sites</t>
  </si>
  <si>
    <t>M77.51</t>
  </si>
  <si>
    <t>Other enthesopathy of foot, shoulder region</t>
  </si>
  <si>
    <t>M77.56</t>
  </si>
  <si>
    <t>Tracheostomy Proc. w/ No CC</t>
  </si>
  <si>
    <t>P22AG</t>
  </si>
  <si>
    <t>Other enthesopathy of foot, lower leg</t>
  </si>
  <si>
    <t>M77.57</t>
  </si>
  <si>
    <t>Other enthesopathy of foot, ankle and foot</t>
  </si>
  <si>
    <t>M77.58</t>
  </si>
  <si>
    <t>Other enthesopathy of foot, other</t>
  </si>
  <si>
    <t>M77.59</t>
  </si>
  <si>
    <t>Male Reproductive Open Proc. w Neoplasms</t>
  </si>
  <si>
    <t>Other enthesopathy of foot, site unspecified</t>
  </si>
  <si>
    <t>M77.8</t>
  </si>
  <si>
    <t>Other enthesopathies, not elsewhere classified</t>
  </si>
  <si>
    <t>M77.81</t>
  </si>
  <si>
    <t>Other enthesopathies, not elsewhere classified, shoulder region</t>
  </si>
  <si>
    <t>M77.82</t>
  </si>
  <si>
    <t>Other enthesopathies, not elsewhere classified, upper arm</t>
  </si>
  <si>
    <t>M77.84</t>
  </si>
  <si>
    <t>Other enthesopathies, not elsewhere classified, hand</t>
  </si>
  <si>
    <t>P22AH</t>
  </si>
  <si>
    <t>M77.86</t>
  </si>
  <si>
    <t>Other enthesopathies, not elsewhere classified, lower leg</t>
  </si>
  <si>
    <t>M77.87</t>
  </si>
  <si>
    <t>Other enthesopathies, not elsewhere classified, ankle and foot</t>
  </si>
  <si>
    <t>M77.88</t>
  </si>
  <si>
    <t>Other enthesopathies, not elsewhere classified, other</t>
  </si>
  <si>
    <t>M77.89</t>
  </si>
  <si>
    <t>Other enthesopathies, not elsewhere classified, site unspecified</t>
  </si>
  <si>
    <t>Male Reproductive Open Proc.</t>
  </si>
  <si>
    <t>Tracheostomy Proc. w/ Mild CC</t>
  </si>
  <si>
    <t>M77.9</t>
  </si>
  <si>
    <t>Enthesopathy, unspecified</t>
  </si>
  <si>
    <t>Scrotal, Inguinal, and Testis Open Proc.</t>
  </si>
  <si>
    <t>P22AJ</t>
  </si>
  <si>
    <t>M77.90</t>
  </si>
  <si>
    <t>Enthesopathy, unspecified, multiple sites</t>
  </si>
  <si>
    <t>M77.91</t>
  </si>
  <si>
    <t>Enthesopathy, unspecified, shoulder region</t>
  </si>
  <si>
    <t>M77.92</t>
  </si>
  <si>
    <t>Enthesopathy, unspecified, upper arm</t>
  </si>
  <si>
    <t>M77.93</t>
  </si>
  <si>
    <t>Enthesopathy, unspecified, forearm</t>
  </si>
  <si>
    <t>Urethrocystoscopy Proc.</t>
  </si>
  <si>
    <t>P22AK</t>
  </si>
  <si>
    <t>M77.94</t>
  </si>
  <si>
    <t>Enthesopathy, unspecified, hand</t>
  </si>
  <si>
    <t>M77.95</t>
  </si>
  <si>
    <t>Enthesopathy, unspecified, pelvic region and thigh</t>
  </si>
  <si>
    <t>M77.96</t>
  </si>
  <si>
    <t>Enthesopathy, unspecified, lower leg</t>
  </si>
  <si>
    <t>M77.97</t>
  </si>
  <si>
    <t>Enthesopathy, unspecified, ankle and foot</t>
  </si>
  <si>
    <t>Male Reproductive Proc.</t>
  </si>
  <si>
    <t>M77.98</t>
  </si>
  <si>
    <t>P22AL</t>
  </si>
  <si>
    <t>Enthesopathy, unspecified, other</t>
  </si>
  <si>
    <t>M77.99</t>
  </si>
  <si>
    <t>Enthesopathy, unspecified, site unspecified</t>
  </si>
  <si>
    <t>M79.0</t>
  </si>
  <si>
    <t>Rheumatism, unspecified</t>
  </si>
  <si>
    <t>M79.00</t>
  </si>
  <si>
    <t>Rheumatism, unspecified, multiple sites</t>
  </si>
  <si>
    <t>Minor Penis Proc.</t>
  </si>
  <si>
    <t>P22AM</t>
  </si>
  <si>
    <t>M79.01</t>
  </si>
  <si>
    <t>Rheumatism, unspecified, shoulder region</t>
  </si>
  <si>
    <t>M79.02</t>
  </si>
  <si>
    <t>Rheumatism, unspecified, upper arm</t>
  </si>
  <si>
    <t>M79.04</t>
  </si>
  <si>
    <t>Rheumatism, unspecified, hand</t>
  </si>
  <si>
    <t>M79.05</t>
  </si>
  <si>
    <t>Rheumatism, unspecified, pelvic region and thigh</t>
  </si>
  <si>
    <t>M79.06</t>
  </si>
  <si>
    <t>Rheumatism, unspecified, lower leg</t>
  </si>
  <si>
    <t>Malignancy of Male Reproductive System</t>
  </si>
  <si>
    <t>D22AA</t>
  </si>
  <si>
    <t>M79.07</t>
  </si>
  <si>
    <t>Rheumatism, unspecified, ankle and foot</t>
  </si>
  <si>
    <t>M79.08</t>
  </si>
  <si>
    <t>Rheumatism, unspecified, other</t>
  </si>
  <si>
    <t>Benign Prostatic Hypertrophy</t>
  </si>
  <si>
    <t>D22AC</t>
  </si>
  <si>
    <t>Inflammation of Male Reproductive System</t>
  </si>
  <si>
    <t>D22AE</t>
  </si>
  <si>
    <t>M79.09</t>
  </si>
  <si>
    <t>Rheumatism, unspecified, site unspecified</t>
  </si>
  <si>
    <t>M79.1</t>
  </si>
  <si>
    <t>Myalgia</t>
  </si>
  <si>
    <t>M79.10</t>
  </si>
  <si>
    <t>Myalgia, multiple sites</t>
  </si>
  <si>
    <t>M79.11</t>
  </si>
  <si>
    <t>Myalgia, shoulder region</t>
  </si>
  <si>
    <t>M79.12</t>
  </si>
  <si>
    <t>Myalgia, upper arm</t>
  </si>
  <si>
    <t>M79.13</t>
  </si>
  <si>
    <t>Myalgia, forearm</t>
  </si>
  <si>
    <t>M79.14</t>
  </si>
  <si>
    <t>Myalgia, hand</t>
  </si>
  <si>
    <t>M79.15</t>
  </si>
  <si>
    <t>Myalgia, pelvic and thigh</t>
  </si>
  <si>
    <t>Other Male Reproductive System Diagnosis</t>
  </si>
  <si>
    <t>D22AB</t>
  </si>
  <si>
    <t>M79.16</t>
  </si>
  <si>
    <t>Myalgia, lower leg</t>
  </si>
  <si>
    <t>M79.17</t>
  </si>
  <si>
    <t>Myalgia, ankle and foot</t>
  </si>
  <si>
    <t>D22AD</t>
  </si>
  <si>
    <t>M79.18</t>
  </si>
  <si>
    <t>Myalgia, other site</t>
  </si>
  <si>
    <t>M79.19</t>
  </si>
  <si>
    <t>Myalgia, site unspecified</t>
  </si>
  <si>
    <t>M79.2</t>
  </si>
  <si>
    <t>Neuralgia and neuritis, unspecified</t>
  </si>
  <si>
    <t>M79.20</t>
  </si>
  <si>
    <t>Neuralgia and neuritis, unspecified, multiple sites</t>
  </si>
  <si>
    <t>D22AF</t>
  </si>
  <si>
    <t>M79.21</t>
  </si>
  <si>
    <t>Neuralgia and neuritis, unspecified, shoulder region</t>
  </si>
  <si>
    <t>M79.22</t>
  </si>
  <si>
    <t>Neuralgia and neuritis, unspecified, upper arm</t>
  </si>
  <si>
    <t>M79.23</t>
  </si>
  <si>
    <t>Neuralgia and neuritis, unspecified, forearm</t>
  </si>
  <si>
    <t>M79.24</t>
  </si>
  <si>
    <t>Neuralgia and neuritis, unspecified, hand</t>
  </si>
  <si>
    <t>D22AG</t>
  </si>
  <si>
    <t>M79.25</t>
  </si>
  <si>
    <t>Neuralgia and neuritis, unspecified, pelvic and thigh</t>
  </si>
  <si>
    <t>M79.26</t>
  </si>
  <si>
    <t>Neuralgia and neuritis, unspecified, lower leg</t>
  </si>
  <si>
    <t>M79.27</t>
  </si>
  <si>
    <t>Neuralgia and neuritis, unspecified, ankle and foot</t>
  </si>
  <si>
    <t>M79.28</t>
  </si>
  <si>
    <t>Neuralgia and neuritis, unspecified, other site</t>
  </si>
  <si>
    <t>Pelvic Evisceration Proc.</t>
  </si>
  <si>
    <t>M79.29</t>
  </si>
  <si>
    <t>Neuralgia and neuritis, unspecified, site unspecified</t>
  </si>
  <si>
    <t>P23AA</t>
  </si>
  <si>
    <t>M79.3</t>
  </si>
  <si>
    <t>Panniculitis, unspecified</t>
  </si>
  <si>
    <t>M79.30</t>
  </si>
  <si>
    <t>Panniculitis, unspecified, multiple sites</t>
  </si>
  <si>
    <t>Laparoscopic Radical Hysterectomy Proc.</t>
  </si>
  <si>
    <t>P23AB</t>
  </si>
  <si>
    <t>M79.32</t>
  </si>
  <si>
    <t>Panniculitis, unspecified, upper arm</t>
  </si>
  <si>
    <t>Radical Hysterectomy and Radical Vulvectomy Proc.</t>
  </si>
  <si>
    <t>P23AC</t>
  </si>
  <si>
    <t>M79.33</t>
  </si>
  <si>
    <t>Panniculitis, unspecified, forearm</t>
  </si>
  <si>
    <t>M79.34</t>
  </si>
  <si>
    <t>Lap. Uterine &amp; Adnexa Proc. w Ovarian/Adnexal Neoplasms</t>
  </si>
  <si>
    <t>Panniculitis, unspecified, hand</t>
  </si>
  <si>
    <t>D23AB</t>
  </si>
  <si>
    <t>M79.35</t>
  </si>
  <si>
    <t>Panniculitis, unspecified, pelvic and thigh</t>
  </si>
  <si>
    <t>M79.36</t>
  </si>
  <si>
    <t>Panniculitis, unspecified, lower leg</t>
  </si>
  <si>
    <t>P23AD</t>
  </si>
  <si>
    <t>M79.37</t>
  </si>
  <si>
    <t>Panniculitis, unspecified, ankle and foot</t>
  </si>
  <si>
    <t>M79.38</t>
  </si>
  <si>
    <t>Panniculitis, unspecified, other site</t>
  </si>
  <si>
    <t>M79.39</t>
  </si>
  <si>
    <t>Lap. Uterine &amp; Adnexa Proc. w Non Ovarian/Adnexal Neoplasms</t>
  </si>
  <si>
    <t>D23AA</t>
  </si>
  <si>
    <t>Panniculitis, unspecified, site unspecified</t>
  </si>
  <si>
    <t>M79.4</t>
  </si>
  <si>
    <t>Hypertrophy of (infrapatellar) fat pad</t>
  </si>
  <si>
    <t>M79.40</t>
  </si>
  <si>
    <t>Hypertrophy of (infrapatellar) fat pad, multiple sites</t>
  </si>
  <si>
    <t>M79.44</t>
  </si>
  <si>
    <t>Hypertrophy of (infrapatellar) fat pad, hand</t>
  </si>
  <si>
    <t>M79.46</t>
  </si>
  <si>
    <t>Hypertrophy of (infrapatellar) fat pad, lower leg</t>
  </si>
  <si>
    <t>M79.48</t>
  </si>
  <si>
    <t>Hypertrophy of (infrapatellar) fat pad, other</t>
  </si>
  <si>
    <t>M79.49</t>
  </si>
  <si>
    <t>Hypertrophy of (infrapatellar) fat pad, site unspecified</t>
  </si>
  <si>
    <t>Lap. Uterine &amp; Adnexa Proc.</t>
  </si>
  <si>
    <t>M79.5</t>
  </si>
  <si>
    <t>Residual foreign body in soft tissue</t>
  </si>
  <si>
    <t>M79.51</t>
  </si>
  <si>
    <t>Residual foreign body in soft tissue, shoulder region</t>
  </si>
  <si>
    <t>M79.52</t>
  </si>
  <si>
    <t>Residual foreign body in soft tissue, upper arm</t>
  </si>
  <si>
    <t>M79.53</t>
  </si>
  <si>
    <t>Residual foreign body in soft tissue, forearm</t>
  </si>
  <si>
    <t>M79.54</t>
  </si>
  <si>
    <t>Residual foreign body in soft tissue, hand</t>
  </si>
  <si>
    <t>M79.55</t>
  </si>
  <si>
    <t>Residual foreign body in soft tissue, pelvic and thigh</t>
  </si>
  <si>
    <t>M79.56</t>
  </si>
  <si>
    <t>Residual foreign body in soft tissue, lower leg</t>
  </si>
  <si>
    <t>Uterine &amp; Adnexa Proc. w Ovarian/Adnexal Neoplasms</t>
  </si>
  <si>
    <t>M79.57</t>
  </si>
  <si>
    <t>Residual foreign body in soft tissue, ankle and foot</t>
  </si>
  <si>
    <t>M79.58</t>
  </si>
  <si>
    <t>Residual foreign body in soft tissue, other site</t>
  </si>
  <si>
    <t>M79.59</t>
  </si>
  <si>
    <t>Residual foreign body in soft tissue, site unspecified</t>
  </si>
  <si>
    <t>P23AE</t>
  </si>
  <si>
    <t>M79.6</t>
  </si>
  <si>
    <t>Pain in limb</t>
  </si>
  <si>
    <t>M79.60</t>
  </si>
  <si>
    <t>Pain in limb, multiple sites</t>
  </si>
  <si>
    <t>Uterine &amp; Adnexa Proc. w Non Ovarian/Adnexal Neoplasms</t>
  </si>
  <si>
    <t>M79.61</t>
  </si>
  <si>
    <t>Pain in limb, shoulder region</t>
  </si>
  <si>
    <t>M79.62</t>
  </si>
  <si>
    <t>Pain in limb, upper arm</t>
  </si>
  <si>
    <t>M79.63</t>
  </si>
  <si>
    <t>Pain in limb, forearm</t>
  </si>
  <si>
    <t>Uterine &amp; Adnexa Proc.</t>
  </si>
  <si>
    <t>M79.64</t>
  </si>
  <si>
    <t>ENT Malignant Neoplasms w/ No CC</t>
  </si>
  <si>
    <t>Pain in limb, hand</t>
  </si>
  <si>
    <t>M79.65</t>
  </si>
  <si>
    <t>Pain in limb, pelvic and thigh</t>
  </si>
  <si>
    <t>Other Female Reproductive System OR Proc.</t>
  </si>
  <si>
    <t>P23AF</t>
  </si>
  <si>
    <t>M79.66</t>
  </si>
  <si>
    <t>Pain in limb, lower leg</t>
  </si>
  <si>
    <t>M79.67</t>
  </si>
  <si>
    <t>Pain in limb, ankle and foot</t>
  </si>
  <si>
    <t>M79.68</t>
  </si>
  <si>
    <t>Pain in limb, other site</t>
  </si>
  <si>
    <t>Reconstructive Procedures for Female Reproductive System</t>
  </si>
  <si>
    <t>P23AG</t>
  </si>
  <si>
    <t>M79.69</t>
  </si>
  <si>
    <t>Pain in limb, site unspecified</t>
  </si>
  <si>
    <t>M79.7</t>
  </si>
  <si>
    <t>ENT Malignant Neoplasms w/ Mild CC</t>
  </si>
  <si>
    <t>P23AH</t>
  </si>
  <si>
    <t>Fibromyalgia</t>
  </si>
  <si>
    <t>M79.70</t>
  </si>
  <si>
    <t>Fibromyalgia: multiple sites</t>
  </si>
  <si>
    <t>Endoscopic and Incisional Tubal Interruption Proc.</t>
  </si>
  <si>
    <t>P23AJ</t>
  </si>
  <si>
    <t>M79.71</t>
  </si>
  <si>
    <t>Fibromyalgia: shoulder region</t>
  </si>
  <si>
    <t>M79.72</t>
  </si>
  <si>
    <t>Fibromyalgia: upper arm</t>
  </si>
  <si>
    <t>P23AL</t>
  </si>
  <si>
    <t>M79.74</t>
  </si>
  <si>
    <t>Fibromyalgia: hand</t>
  </si>
  <si>
    <t>ENT Malignant Neoplasms w/ Moderate CC</t>
  </si>
  <si>
    <t>M79.75</t>
  </si>
  <si>
    <t>Fibromyalgia: pelvic region and thigh</t>
  </si>
  <si>
    <t>M79.76</t>
  </si>
  <si>
    <t>Fibromyalgia: lower leg</t>
  </si>
  <si>
    <t>Vagina, Cervix &amp; Vulva Proc.</t>
  </si>
  <si>
    <t>P23AK</t>
  </si>
  <si>
    <t>M79.77</t>
  </si>
  <si>
    <t>Fibromyalgia: ankle and foot</t>
  </si>
  <si>
    <t>M79.78</t>
  </si>
  <si>
    <t>Fibromyalgia: other site</t>
  </si>
  <si>
    <t>M79.79</t>
  </si>
  <si>
    <t>Fibromyalgia: site unspecified</t>
  </si>
  <si>
    <t>M79.8</t>
  </si>
  <si>
    <t>Other specified soft tissue disorders</t>
  </si>
  <si>
    <t>Dilatation &amp; Curretage Proc.</t>
  </si>
  <si>
    <t>P23AM</t>
  </si>
  <si>
    <t>M79.80</t>
  </si>
  <si>
    <t>Other specified soft tissue disorders, multiple sites</t>
  </si>
  <si>
    <t>M79.81</t>
  </si>
  <si>
    <t>Other specified soft tissue disorders, shoulder region</t>
  </si>
  <si>
    <t>M79.82</t>
  </si>
  <si>
    <t>Other specified soft tissue disorders, upper arm</t>
  </si>
  <si>
    <t>M79.83</t>
  </si>
  <si>
    <t>Other specified soft tissue disorders, forearm</t>
  </si>
  <si>
    <t>M79.84</t>
  </si>
  <si>
    <t>Other specified soft tissue disorders, hand</t>
  </si>
  <si>
    <t>Non Ovarian/Adnexal Neoplasms</t>
  </si>
  <si>
    <t>M79.85</t>
  </si>
  <si>
    <t>Other specified soft tissue disorders, pelvic and thigh</t>
  </si>
  <si>
    <t>M79.86</t>
  </si>
  <si>
    <t>Other specified soft tissue disorders, lower leg</t>
  </si>
  <si>
    <t>M79.87</t>
  </si>
  <si>
    <t>Other specified soft tissue disorders, ankle and foot</t>
  </si>
  <si>
    <t>M79.88</t>
  </si>
  <si>
    <t>Other specified soft tissue disorders, other site</t>
  </si>
  <si>
    <t>M79.89</t>
  </si>
  <si>
    <t>Other specified soft tissue disorders, site unspecified</t>
  </si>
  <si>
    <t>M79.9</t>
  </si>
  <si>
    <t>Ovarian/Adnexal Neoplasms</t>
  </si>
  <si>
    <t>Soft tissue disorder, unspecified</t>
  </si>
  <si>
    <t>M79.90</t>
  </si>
  <si>
    <t>Soft tissue disorder, unspecified, multiple sites</t>
  </si>
  <si>
    <t>M79.91</t>
  </si>
  <si>
    <t>Soft tissue disorder, unspecified, shoulder region</t>
  </si>
  <si>
    <t>Other Neoplasms of Female Reproductive System</t>
  </si>
  <si>
    <t>M79.92</t>
  </si>
  <si>
    <t>Soft tissue disorder, unspecified, upper arm</t>
  </si>
  <si>
    <t>D23AC</t>
  </si>
  <si>
    <t>M79.93</t>
  </si>
  <si>
    <t>Soft tissue disorder, unspecified, forearm</t>
  </si>
  <si>
    <t>M79.94</t>
  </si>
  <si>
    <t>Soft tissue disorder, unspecified, hand</t>
  </si>
  <si>
    <t>M79.95</t>
  </si>
  <si>
    <t>Soft tissue disorder, unspecified, pelvic and thigh</t>
  </si>
  <si>
    <t>M79.96</t>
  </si>
  <si>
    <t>Female Pelvic Infections</t>
  </si>
  <si>
    <t>Soft tissue disorder, unspecified, lower leg</t>
  </si>
  <si>
    <t>D23AD</t>
  </si>
  <si>
    <t>M79.97</t>
  </si>
  <si>
    <t>Soft tissue disorder, unspecified, ankle and foot</t>
  </si>
  <si>
    <t>M79.98</t>
  </si>
  <si>
    <t>Soft tissue disorder, unspecified, other site</t>
  </si>
  <si>
    <t>M79.99</t>
  </si>
  <si>
    <t>Soft tissue disorder, unspecified, site unspecified</t>
  </si>
  <si>
    <t>M80.0</t>
  </si>
  <si>
    <t>Postmenopausal osteoporosis with pathological fracture</t>
  </si>
  <si>
    <t>Lower Genitourinary Tract Infections</t>
  </si>
  <si>
    <t>D23AE</t>
  </si>
  <si>
    <t>M80.00</t>
  </si>
  <si>
    <t>Postmenopausal osteoporosis with pathological fracture, multiple sites</t>
  </si>
  <si>
    <t>Menstrual and Other Female Reproductive System Disorders</t>
  </si>
  <si>
    <t>D23AF</t>
  </si>
  <si>
    <t>Epiglottitis &amp; Cellulitis of Face-Neck w/ No CC</t>
  </si>
  <si>
    <t>M80.01</t>
  </si>
  <si>
    <t>Postmenopausal osteoporosis with pathological fracture, shoulder region</t>
  </si>
  <si>
    <t>M80.02</t>
  </si>
  <si>
    <t>Complicating OR Proc. for Cesarean Section</t>
  </si>
  <si>
    <t>24BX</t>
  </si>
  <si>
    <t>Postmenopausal osteoporosis with pathological fracture, upper arm</t>
  </si>
  <si>
    <t>M80.03</t>
  </si>
  <si>
    <t>24PFX</t>
  </si>
  <si>
    <t>Postmenopausal osteoporosis with pathological fracture, forearm</t>
  </si>
  <si>
    <t>M80.04</t>
  </si>
  <si>
    <t>Postmenopausal osteoporosis with pathological fracture, hand</t>
  </si>
  <si>
    <t>M80.05</t>
  </si>
  <si>
    <t>Epiglottitis &amp; Cellulitis of Face-Neck w/ Mild CC</t>
  </si>
  <si>
    <t>Postmenopausal osteoporosis with pathological fracture, pelvic and thigh</t>
  </si>
  <si>
    <t>24PGX</t>
  </si>
  <si>
    <t>M80.06</t>
  </si>
  <si>
    <t>Postmenopausal osteoporosis with pathological fracture, lower leg</t>
  </si>
  <si>
    <t>M80.07</t>
  </si>
  <si>
    <t>Postmenopausal osteoporosis with pathological fracture, ankle and foot</t>
  </si>
  <si>
    <t>D24AA</t>
  </si>
  <si>
    <t>M80.08</t>
  </si>
  <si>
    <t>Postmenopausal osteoporosis with pathological fracture, other site</t>
  </si>
  <si>
    <t>M80.09</t>
  </si>
  <si>
    <t>Postmenopausal osteoporosis with pathological fracture, site unspecified</t>
  </si>
  <si>
    <t>D24AB</t>
  </si>
  <si>
    <t>M80.1</t>
  </si>
  <si>
    <t>Postoophorectomy osteoporosis with pathological fracture</t>
  </si>
  <si>
    <t>ENT Benign Neoplasms w/ No CC</t>
  </si>
  <si>
    <t>M80.2</t>
  </si>
  <si>
    <t>Osteoporosis of disuse with pathological fracture</t>
  </si>
  <si>
    <t>M80.20</t>
  </si>
  <si>
    <t>Osteoporosis of disuse with pathological fracture, multiple sites</t>
  </si>
  <si>
    <t>D24AC</t>
  </si>
  <si>
    <t>M80.21</t>
  </si>
  <si>
    <t>Osteoporosis of disuse with pathological fracture, shoulder region</t>
  </si>
  <si>
    <t>M80.22</t>
  </si>
  <si>
    <t>Osteoporosis of disuse with pathological fracture, upper arm</t>
  </si>
  <si>
    <t>Cesarean Section</t>
  </si>
  <si>
    <t>M80.24</t>
  </si>
  <si>
    <t>Osteoporosis of disuse with pathological fracture, hand</t>
  </si>
  <si>
    <t>M80.25</t>
  </si>
  <si>
    <t>Osteoporosis of disuse with pathological fracture, pelvic and thigh</t>
  </si>
  <si>
    <t>ENT Benign Neoplasms w/ Mild CC</t>
  </si>
  <si>
    <t>M80.26</t>
  </si>
  <si>
    <t>Osteoporosis of disuse with pathological fracture, lower leg</t>
  </si>
  <si>
    <t>M80.27</t>
  </si>
  <si>
    <t>Osteoporosis of disuse with pathological fracture, ankle and foot</t>
  </si>
  <si>
    <t>M80.28</t>
  </si>
  <si>
    <t>Osteoporosis of disuse with pathological fracture, other site</t>
  </si>
  <si>
    <t>M80.29</t>
  </si>
  <si>
    <t>Osteoporosis of disuse with pathological fracture, site unspecified</t>
  </si>
  <si>
    <t>M80.35</t>
  </si>
  <si>
    <t>Postsurgical malabsorption osteoporosis with path fracture, pelvic and thigh</t>
  </si>
  <si>
    <t>M80.4</t>
  </si>
  <si>
    <t>Drug-induced osteoporosis with pathological fracture</t>
  </si>
  <si>
    <t>M80.45</t>
  </si>
  <si>
    <t>Drug-induced osteoporosis with pathological fracture, pelvic and thigh</t>
  </si>
  <si>
    <t>M80.47</t>
  </si>
  <si>
    <t>Drug-induced osteoporosis with pathological fracture, ankle and foot</t>
  </si>
  <si>
    <t>M80.48</t>
  </si>
  <si>
    <t>Drug-induced osteoporosis with pathological fracture, other site</t>
  </si>
  <si>
    <t>M80.49</t>
  </si>
  <si>
    <t>Drug-induced osteoporosis with pathological fracture, site unspecified</t>
  </si>
  <si>
    <t>Cesarean Section w/ Sterilization</t>
  </si>
  <si>
    <t>M80.5</t>
  </si>
  <si>
    <t>Idiopathic osteoporosis with pathological fracture</t>
  </si>
  <si>
    <t>Hard Tissue in Oral Cavity w/ No CC</t>
  </si>
  <si>
    <t>M80.50</t>
  </si>
  <si>
    <t>Idiopathic osteoporosis with pathological fracture, multiple sites</t>
  </si>
  <si>
    <t>M80.51</t>
  </si>
  <si>
    <t>Idiopathic osteoporosis with pathological fracture, shoulder region</t>
  </si>
  <si>
    <t>M80.52</t>
  </si>
  <si>
    <t>Idiopathic osteoporosis with pathological fracture, upper arm</t>
  </si>
  <si>
    <t>M80.53</t>
  </si>
  <si>
    <t>Idiopathic osteoporosis with pathological fracture, forearm</t>
  </si>
  <si>
    <t>M80.55</t>
  </si>
  <si>
    <t>24PJX</t>
  </si>
  <si>
    <t>Idiopathic osteoporosis with pathological fracture, pelvic and thigh</t>
  </si>
  <si>
    <t>M80.56</t>
  </si>
  <si>
    <t>Idiopathic osteoporosis with pathological fracture, lower leg</t>
  </si>
  <si>
    <t>Hard Tissue in Oral Cavity w/ Mild CC</t>
  </si>
  <si>
    <t>M80.58</t>
  </si>
  <si>
    <t>Idiopathic osteoporosis with pathological fracture, other site</t>
  </si>
  <si>
    <t>M80.59</t>
  </si>
  <si>
    <t>Idiopathic osteoporosis with pathological fracture, site unspecified</t>
  </si>
  <si>
    <t>M80.8</t>
  </si>
  <si>
    <t>Other osteoporosis with pathological fracture</t>
  </si>
  <si>
    <t>M80.80</t>
  </si>
  <si>
    <t>Other osteoporosis with pathological fracture, multiple sites</t>
  </si>
  <si>
    <t>M80.81</t>
  </si>
  <si>
    <t>Other osteoporosis with pathological fracture, shoulder region</t>
  </si>
  <si>
    <t>M80.82</t>
  </si>
  <si>
    <t>Other osteoporosis with pathological fracture, upper arm</t>
  </si>
  <si>
    <t>M80.83</t>
  </si>
  <si>
    <t>Other osteoporosis with pathological fracture, forearm</t>
  </si>
  <si>
    <t>M80.84</t>
  </si>
  <si>
    <t>Other osteoporosis with pathological fracture, hand</t>
  </si>
  <si>
    <t>M80.85</t>
  </si>
  <si>
    <t>Complicating OR Proc. for Obstetry</t>
  </si>
  <si>
    <t>Other osteoporosis with pathological fracture, pelvic and thigh</t>
  </si>
  <si>
    <t>M80.86</t>
  </si>
  <si>
    <t>Other osteoporosis with pathological fracture, lower leg</t>
  </si>
  <si>
    <t>M80.87</t>
  </si>
  <si>
    <t>Other osteoporosis with pathological fracture, ankle and foot</t>
  </si>
  <si>
    <t>M80.88</t>
  </si>
  <si>
    <t>Other osteoporosis with pathological fracture, other site</t>
  </si>
  <si>
    <t>M80.89</t>
  </si>
  <si>
    <t>Other osteoporosis with pathological fracture, site unspecified</t>
  </si>
  <si>
    <t>M80.9</t>
  </si>
  <si>
    <t>24PHX</t>
  </si>
  <si>
    <t>Unspecified osteoporosis with pathological fracture</t>
  </si>
  <si>
    <t>M80.90</t>
  </si>
  <si>
    <t>Unspecified osteoporosis with pathological fracture, multiple sites</t>
  </si>
  <si>
    <t>M80.91</t>
  </si>
  <si>
    <t>Unspecified osteoporosis with pathological fracture, shoulder region</t>
  </si>
  <si>
    <t>M80.92</t>
  </si>
  <si>
    <t>Unspecified osteoporosis with pathological fracture, upper arm</t>
  </si>
  <si>
    <t>M80.93</t>
  </si>
  <si>
    <t>Unspecified osteoporosis with pathological fracture, forearm</t>
  </si>
  <si>
    <t>M80.95</t>
  </si>
  <si>
    <t>Unspecified osteoporosis with pathological fracture, pelvic and thigh</t>
  </si>
  <si>
    <t>M80.96</t>
  </si>
  <si>
    <t>Unspecified osteoporosis with pathological fracture, lower leg</t>
  </si>
  <si>
    <t>M80.97</t>
  </si>
  <si>
    <t>Unspecified osteoporosis with pathological fracture, ankle and foot</t>
  </si>
  <si>
    <t>M80.98</t>
  </si>
  <si>
    <t>Unspecified osteoporosis with pathological fracture, other site</t>
  </si>
  <si>
    <t>M80.99</t>
  </si>
  <si>
    <t>Unspecified osteoporosis with pathological fracture, site unspecified</t>
  </si>
  <si>
    <t>M81.0</t>
  </si>
  <si>
    <t>Postmenopausal osteoporosis</t>
  </si>
  <si>
    <t>M81.00</t>
  </si>
  <si>
    <t>Postmenopausal osteoporosis, multiple sites</t>
  </si>
  <si>
    <t>M81.03</t>
  </si>
  <si>
    <t>Postmenopausal osteoporosis, forearm</t>
  </si>
  <si>
    <t>Soft Tissue in Oral Cavity w/ No CC</t>
  </si>
  <si>
    <t>M81.04</t>
  </si>
  <si>
    <t>Postmenopausal osteoporosis, hand</t>
  </si>
  <si>
    <t>M81.05</t>
  </si>
  <si>
    <t>Postmenopausal osteoporosis, pelvic and thigh</t>
  </si>
  <si>
    <t>M81.06</t>
  </si>
  <si>
    <t>Postmenopausal osteoporosis, lower leg</t>
  </si>
  <si>
    <t>M81.07</t>
  </si>
  <si>
    <t>Postmenopausal osteoporosis, ankle and foot</t>
  </si>
  <si>
    <t>M81.08</t>
  </si>
  <si>
    <t>Postmenopausal osteoporosis, other site</t>
  </si>
  <si>
    <t>M81.09</t>
  </si>
  <si>
    <t>Postmenopausal osteoporosis, site unspecified</t>
  </si>
  <si>
    <t>Delivery w/ Sterilization</t>
  </si>
  <si>
    <t>M81.1</t>
  </si>
  <si>
    <t>Postoophorectomy osteoporosis</t>
  </si>
  <si>
    <t>M81.17</t>
  </si>
  <si>
    <t>Postoophorectomy osteoporosis, ankle and foot</t>
  </si>
  <si>
    <t>M81.18</t>
  </si>
  <si>
    <t>Postoophorectomy osteoporosis, other site</t>
  </si>
  <si>
    <t>M81.2</t>
  </si>
  <si>
    <t>Osteoporosis of disuse</t>
  </si>
  <si>
    <t>M81.21</t>
  </si>
  <si>
    <t>Osteoporosis of disuse, shoulder region</t>
  </si>
  <si>
    <t>Soft Tissue in Oral Cavity w/ Mild CC</t>
  </si>
  <si>
    <t>M81.22</t>
  </si>
  <si>
    <t>Osteoporosis of disuse, upper arm</t>
  </si>
  <si>
    <t>M81.24</t>
  </si>
  <si>
    <t>Osteoporosis of disuse, hand</t>
  </si>
  <si>
    <t>M81.25</t>
  </si>
  <si>
    <t>Osteoporosis of disuse, pelvic and thigh</t>
  </si>
  <si>
    <t>M81.26</t>
  </si>
  <si>
    <t>Osteoporosis of disuse, lower leg</t>
  </si>
  <si>
    <t>M81.27</t>
  </si>
  <si>
    <t>Osteoporosis of disuse, ankle and foot</t>
  </si>
  <si>
    <t>M81.28</t>
  </si>
  <si>
    <t>Osteoporosis of disuse, other site</t>
  </si>
  <si>
    <t>M81.29</t>
  </si>
  <si>
    <t>Osteoporosis of disuse, site unspecified</t>
  </si>
  <si>
    <t>M81.3</t>
  </si>
  <si>
    <t>Postsurgical malabsorption osteoporosis</t>
  </si>
  <si>
    <t>M81.31</t>
  </si>
  <si>
    <t>Postsurgical malabsorption osteoporosis, shoulder region</t>
  </si>
  <si>
    <t>M81.4</t>
  </si>
  <si>
    <t>Drug-induced osteoporosis</t>
  </si>
  <si>
    <t>M81.40</t>
  </si>
  <si>
    <t>Drug-induced osteoporosis, multiple sites</t>
  </si>
  <si>
    <t>M81.45</t>
  </si>
  <si>
    <t>Major Thorax Procedures w/ No CC</t>
  </si>
  <si>
    <t>Drug-induced osteoporosis, pelvic and thigh</t>
  </si>
  <si>
    <t>M81.46</t>
  </si>
  <si>
    <t>Drug-induced osteoporosis, lower leg</t>
  </si>
  <si>
    <t>M81.48</t>
  </si>
  <si>
    <t>Drug-induced osteoporosis, other site</t>
  </si>
  <si>
    <t>M81.49</t>
  </si>
  <si>
    <t>Drug-induced osteoporosis, site unspecified</t>
  </si>
  <si>
    <t>Non OR Proc. for Vaginal Delivery</t>
  </si>
  <si>
    <t>M81.5</t>
  </si>
  <si>
    <t>Idiopathic osteoporosis</t>
  </si>
  <si>
    <t>M81.52</t>
  </si>
  <si>
    <t>Idiopathic osteoporosis, upper arm</t>
  </si>
  <si>
    <t>M81.53</t>
  </si>
  <si>
    <t>Idiopathic osteoporosis, forearm</t>
  </si>
  <si>
    <t>M81.54</t>
  </si>
  <si>
    <t>Idiopathic osteoporosis, hand</t>
  </si>
  <si>
    <t>M81.55</t>
  </si>
  <si>
    <t>Idiopathic osteoporosis, pelvic and thigh</t>
  </si>
  <si>
    <t>M81.58</t>
  </si>
  <si>
    <t>Idiopathic osteoporosis, other site</t>
  </si>
  <si>
    <t>24PKX</t>
  </si>
  <si>
    <t>M81.59</t>
  </si>
  <si>
    <t>Idiopathic osteoporosis, site unspecified</t>
  </si>
  <si>
    <t>M81.6</t>
  </si>
  <si>
    <t>Localized osteoporosis [lequesne]</t>
  </si>
  <si>
    <t>M81.65</t>
  </si>
  <si>
    <t>Localized osteoporosis [lequesne], pelvic and thigh</t>
  </si>
  <si>
    <t>M81.66</t>
  </si>
  <si>
    <t>Localized osteoporosis [lequesne], lower leg</t>
  </si>
  <si>
    <t>M81.68</t>
  </si>
  <si>
    <t>Localized osteoporosis [lequesne], other site</t>
  </si>
  <si>
    <t>M81.69</t>
  </si>
  <si>
    <t>Localized osteoporosis [lequesne], site unspecified</t>
  </si>
  <si>
    <t>M81.8</t>
  </si>
  <si>
    <t>Other osteoporosis</t>
  </si>
  <si>
    <t>M81.81</t>
  </si>
  <si>
    <t>Other osteoporosis, shoulder region</t>
  </si>
  <si>
    <t>Major Thorax Procedures w/ Mild CC</t>
  </si>
  <si>
    <t>M81.82</t>
  </si>
  <si>
    <t>Other osteoporosis, upper arm</t>
  </si>
  <si>
    <t>M81.83</t>
  </si>
  <si>
    <t>Other osteoporosis, forearm</t>
  </si>
  <si>
    <t>M81.84</t>
  </si>
  <si>
    <t>Other osteoporosis, hand</t>
  </si>
  <si>
    <t>M81.85</t>
  </si>
  <si>
    <t>Other osteoporosis, pelvic and thigh</t>
  </si>
  <si>
    <t>M81.86</t>
  </si>
  <si>
    <t>Other osteoporosis, lower leg</t>
  </si>
  <si>
    <t>M81.87</t>
  </si>
  <si>
    <t>Other osteoporosis, ankle and foot</t>
  </si>
  <si>
    <t>M81.88</t>
  </si>
  <si>
    <t>Other osteoporosis, other site</t>
  </si>
  <si>
    <t>M81.89</t>
  </si>
  <si>
    <t>Other osteoporosis, site unspecified</t>
  </si>
  <si>
    <t>M81.9</t>
  </si>
  <si>
    <t>Osteoporosis, unspecified</t>
  </si>
  <si>
    <t>Obstetrics w/ Minor Procedures</t>
  </si>
  <si>
    <t>M81.90</t>
  </si>
  <si>
    <t>Osteoporosis, unspecified, multiple sites</t>
  </si>
  <si>
    <t>24PLX</t>
  </si>
  <si>
    <t>M81.91</t>
  </si>
  <si>
    <t>Osteoporosis, unspecified, shoulder region</t>
  </si>
  <si>
    <t>M81.92</t>
  </si>
  <si>
    <t>Osteoporosis, unspecified, upper arm</t>
  </si>
  <si>
    <t>M81.93</t>
  </si>
  <si>
    <t>Osteoporosis, unspecified, forearm</t>
  </si>
  <si>
    <t>M81.94</t>
  </si>
  <si>
    <t>Osteoporosis, unspecified, hand</t>
  </si>
  <si>
    <t>M81.95</t>
  </si>
  <si>
    <t>Osteoporosis, unspecified, pelvic and thigh</t>
  </si>
  <si>
    <t>M81.96</t>
  </si>
  <si>
    <t>Osteoporosis, unspecified, lower leg</t>
  </si>
  <si>
    <t>M81.97</t>
  </si>
  <si>
    <t>Osteoporosis, unspecified, ankle and foot</t>
  </si>
  <si>
    <t>M81.98</t>
  </si>
  <si>
    <t>Osteoporosis, unspecified, other site</t>
  </si>
  <si>
    <t>Moderate Thorax Procedures w/ No CC</t>
  </si>
  <si>
    <t>M81.99</t>
  </si>
  <si>
    <t>Osteoporosis, unspecified, site unspecified</t>
  </si>
  <si>
    <t>M82.0</t>
  </si>
  <si>
    <t>Osteoporosis in multiple myelomatosis</t>
  </si>
  <si>
    <t>M82.01</t>
  </si>
  <si>
    <t>Osteoporosis in multiple myelomatosis, shoulder region</t>
  </si>
  <si>
    <t>M82.8</t>
  </si>
  <si>
    <t>Osteoporosis in other diseases classified elsewhere</t>
  </si>
  <si>
    <t>Endoscopic Fetal Surgery</t>
  </si>
  <si>
    <t>24PMX</t>
  </si>
  <si>
    <t>M82.85</t>
  </si>
  <si>
    <t>Osteoporosis in other diseases classified elsewhere, pelvic and thigh</t>
  </si>
  <si>
    <t>Moderate Thorax Procedures w/ Mild CC</t>
  </si>
  <si>
    <t>M82.86</t>
  </si>
  <si>
    <t>Osteoporosis in other diseases classified elsewhere, lower leg</t>
  </si>
  <si>
    <t>M82.88</t>
  </si>
  <si>
    <t>Osteoporosis in other diseases classified elsewhere, other site</t>
  </si>
  <si>
    <t>M82.89</t>
  </si>
  <si>
    <t>Osteoporosis in other diseases classified elsewhere, site unspecified</t>
  </si>
  <si>
    <t>M83.0</t>
  </si>
  <si>
    <t>Puerperal osteomalacia</t>
  </si>
  <si>
    <t>Other Proc. for Fetal</t>
  </si>
  <si>
    <t>24PNX</t>
  </si>
  <si>
    <t>M83.15</t>
  </si>
  <si>
    <t>Senile osteomalacia, pelvic and thigh</t>
  </si>
  <si>
    <t>M83.2</t>
  </si>
  <si>
    <t>Adult osteomalacia due to malabsorption</t>
  </si>
  <si>
    <t>Moderate Chest Procedures w/ No CC</t>
  </si>
  <si>
    <t>M83.3</t>
  </si>
  <si>
    <t>Adult osteomalacia due to malnutrition</t>
  </si>
  <si>
    <t>M83.30</t>
  </si>
  <si>
    <t>Adult osteomalacia due to malnutrition, multiple sites</t>
  </si>
  <si>
    <t>M83.37</t>
  </si>
  <si>
    <t>Adult osteomalacia due to malnutrition, ankle and foot</t>
  </si>
  <si>
    <t>M83.39</t>
  </si>
  <si>
    <t>Adult osteomalacia due to malnutrition, site unspecified</t>
  </si>
  <si>
    <t>Post Partum/Post Abortion w/ Complicating OR Proc. for Obstetry</t>
  </si>
  <si>
    <t>M83.44</t>
  </si>
  <si>
    <t>Aluminium bone disease, hand</t>
  </si>
  <si>
    <t>M83.49</t>
  </si>
  <si>
    <t>Aluminium bone disease, site unspecified</t>
  </si>
  <si>
    <t>M83.84</t>
  </si>
  <si>
    <t>Other adult osteomalacia, hand</t>
  </si>
  <si>
    <t>M83.9</t>
  </si>
  <si>
    <t>Adult osteomalacia, unspecified</t>
  </si>
  <si>
    <t>Moderate Chest Procedures w/ Mild CC</t>
  </si>
  <si>
    <t>M83.94</t>
  </si>
  <si>
    <t>Adult osteomalacia, unspecified, hand</t>
  </si>
  <si>
    <t>M83.96</t>
  </si>
  <si>
    <t>Adult osteomalacia, unspecified, lower leg</t>
  </si>
  <si>
    <t>M83.97</t>
  </si>
  <si>
    <t>Adult osteomalacia, unspecified, ankle and foot</t>
  </si>
  <si>
    <t>M83.99</t>
  </si>
  <si>
    <t>Adult osteomalacia, unspecified, site unspecified</t>
  </si>
  <si>
    <t>Post Partum/Post Abortion w/ Sterilization</t>
  </si>
  <si>
    <t>M84.0</t>
  </si>
  <si>
    <t>Malunion of fracture</t>
  </si>
  <si>
    <t>M84.00</t>
  </si>
  <si>
    <t>Malunion of fracture, multiple sites</t>
  </si>
  <si>
    <t>M84.01</t>
  </si>
  <si>
    <t>Malunion of fracture, shoulder region</t>
  </si>
  <si>
    <t>M84.02</t>
  </si>
  <si>
    <t>Malunion of fracture, upper arm</t>
  </si>
  <si>
    <t>M84.03</t>
  </si>
  <si>
    <t>Malunion of fracture, forearm</t>
  </si>
  <si>
    <t>M84.04</t>
  </si>
  <si>
    <t>Malunion of fracture, hand</t>
  </si>
  <si>
    <t>M84.05</t>
  </si>
  <si>
    <t>Malunion of fracture, pelvic and thigh</t>
  </si>
  <si>
    <t>Minor Thorax Procedures w/ No CC</t>
  </si>
  <si>
    <t>M84.06</t>
  </si>
  <si>
    <t>Malunion of fracture, lower leg</t>
  </si>
  <si>
    <t>Post Partum/Post Abortion w/ Proc.</t>
  </si>
  <si>
    <t>M84.07</t>
  </si>
  <si>
    <t>24PPX</t>
  </si>
  <si>
    <t>Malunion of fracture, ankle and foot</t>
  </si>
  <si>
    <t>M84.08</t>
  </si>
  <si>
    <t>Malunion of fracture, other site</t>
  </si>
  <si>
    <t>M84.09</t>
  </si>
  <si>
    <t>Malunion of fracture, site unspecified</t>
  </si>
  <si>
    <t>M84.1</t>
  </si>
  <si>
    <t>Nonunion of fracture [pseudarthrosis]</t>
  </si>
  <si>
    <t>M84.10</t>
  </si>
  <si>
    <t>Nonunion of fracture [pseudarthrosis], multiple sites</t>
  </si>
  <si>
    <t>M84.11</t>
  </si>
  <si>
    <t>Nonunion of fracture [pseudarthrosis], shoulder region</t>
  </si>
  <si>
    <t>M84.12</t>
  </si>
  <si>
    <t>Nonunion of fracture [pseudarthrosis], upper arm</t>
  </si>
  <si>
    <t>M84.13</t>
  </si>
  <si>
    <t>Nonunion of fracture [pseudarthrosis], forearm</t>
  </si>
  <si>
    <t>M84.14</t>
  </si>
  <si>
    <t>Nonunion of fracture [pseudarthrosis], hand</t>
  </si>
  <si>
    <t>Minor Thorax Procedures w/ Mild CC</t>
  </si>
  <si>
    <t>M84.15</t>
  </si>
  <si>
    <t>Ectopic Pregnancy w/ OR Proc.</t>
  </si>
  <si>
    <t>Nonunion of fracture [pseudarthrosis], pelvic and thigh</t>
  </si>
  <si>
    <t>24PBX</t>
  </si>
  <si>
    <t>M84.16</t>
  </si>
  <si>
    <t>Nonunion of fracture [pseudarthrosis], lower leg</t>
  </si>
  <si>
    <t>M84.17</t>
  </si>
  <si>
    <t>Nonunion of fracture [pseudarthrosis], ankle and foot</t>
  </si>
  <si>
    <t>M84.18</t>
  </si>
  <si>
    <t>Nonunion of fracture [pseudarthrosis], other site</t>
  </si>
  <si>
    <t>M84.19</t>
  </si>
  <si>
    <t>Nonunion of fracture [pseudarthrosis], site unspecified</t>
  </si>
  <si>
    <t>D24AD</t>
  </si>
  <si>
    <t>M84.2</t>
  </si>
  <si>
    <t>Delayed union of fracture</t>
  </si>
  <si>
    <t>M84.20</t>
  </si>
  <si>
    <t>Delayed union of fracture, multiple sites</t>
  </si>
  <si>
    <t>M84.21</t>
  </si>
  <si>
    <t>Delayed union of fracture, shoulder region</t>
  </si>
  <si>
    <t>Ectopic Pregnancy w/ OR Proc. w/ Shock</t>
  </si>
  <si>
    <t>M84.22</t>
  </si>
  <si>
    <t>24CX</t>
  </si>
  <si>
    <t>Delayed union of fracture, upper arm</t>
  </si>
  <si>
    <t>M84.23</t>
  </si>
  <si>
    <t>Delayed union of fracture, forearm</t>
  </si>
  <si>
    <t>Minor Thorax Procedures w/ Moderate CC</t>
  </si>
  <si>
    <t>M84.24</t>
  </si>
  <si>
    <t>Delayed union of fracture, hand</t>
  </si>
  <si>
    <t>M84.25</t>
  </si>
  <si>
    <t>Delayed union of fracture, pelvic and thigh</t>
  </si>
  <si>
    <t>M84.26</t>
  </si>
  <si>
    <t>Delayed union of fracture, lower leg</t>
  </si>
  <si>
    <t>M84.27</t>
  </si>
  <si>
    <t>Delayed union of fracture, ankle and foot</t>
  </si>
  <si>
    <t>M84.28</t>
  </si>
  <si>
    <t>Delayed union of fracture, other site</t>
  </si>
  <si>
    <t>M84.29</t>
  </si>
  <si>
    <t>Delayed union of fracture, site unspecified</t>
  </si>
  <si>
    <t>M84.3</t>
  </si>
  <si>
    <t>Stress fracture, not elsewhere classified</t>
  </si>
  <si>
    <t>M84.32</t>
  </si>
  <si>
    <t>Stress fracture, not elsewhere classified, upper arm</t>
  </si>
  <si>
    <t>M84.33</t>
  </si>
  <si>
    <t>Stress fracture, not elsewhere classified, forearm</t>
  </si>
  <si>
    <t>M84.34</t>
  </si>
  <si>
    <t>Stress fracture, not elsewhere classified, hand</t>
  </si>
  <si>
    <t>M84.35</t>
  </si>
  <si>
    <t>Stress fracture, not elsewhere classified, pelvic and thigh</t>
  </si>
  <si>
    <t>Minor Chest Procedures w/ No CC</t>
  </si>
  <si>
    <t>Ectopic Pregnancy w/ Laparoscopic OR Proc.</t>
  </si>
  <si>
    <t>M84.36</t>
  </si>
  <si>
    <t>Stress fracture, not elsewhere classified, lower leg</t>
  </si>
  <si>
    <t>24PCX</t>
  </si>
  <si>
    <t>M84.37</t>
  </si>
  <si>
    <t>Stress fracture, not elsewhere classified, ankle and foot</t>
  </si>
  <si>
    <t>M84.38</t>
  </si>
  <si>
    <t>Stress fracture, not elsewhere classified, other site</t>
  </si>
  <si>
    <t>M84.39</t>
  </si>
  <si>
    <t>Stress fracture, not elsewhere classified, site unspecified</t>
  </si>
  <si>
    <t>M84.4</t>
  </si>
  <si>
    <t>Pathological fracture, not elsewhere classified</t>
  </si>
  <si>
    <t>M84.40</t>
  </si>
  <si>
    <t>Pathological fracture, not elsewhere classified, multiple sites</t>
  </si>
  <si>
    <t>M84.41</t>
  </si>
  <si>
    <t>Pathological fracture, not elsewhere classified, shoulder region</t>
  </si>
  <si>
    <t>M84.42</t>
  </si>
  <si>
    <t>Pathological fracture, not elsewhere classified, upper arm</t>
  </si>
  <si>
    <t>Abdominal Histerectomy/Histerotomy for Abortion</t>
  </si>
  <si>
    <t>M84.43</t>
  </si>
  <si>
    <t>24PDX</t>
  </si>
  <si>
    <t>Pathological fracture, not elsewhere classified, forearm</t>
  </si>
  <si>
    <t>M84.44</t>
  </si>
  <si>
    <t>Pathological fracture, not elsewhere classified, hand</t>
  </si>
  <si>
    <t>M84.45</t>
  </si>
  <si>
    <t>Pathological fracture, not elsewhere classified, pelvic and thigh</t>
  </si>
  <si>
    <t>Minor Chest Procedures w/ Mild CC</t>
  </si>
  <si>
    <t>M84.46</t>
  </si>
  <si>
    <t>Pathological fracture, not elsewhere classified, lower leg</t>
  </si>
  <si>
    <t>M84.47</t>
  </si>
  <si>
    <t>Pathological fracture, not elsewhere classified, ankle and foot</t>
  </si>
  <si>
    <t>D24AF</t>
  </si>
  <si>
    <t>M84.48</t>
  </si>
  <si>
    <t>Pathological fracture, not elsewhere classified, other site</t>
  </si>
  <si>
    <t>M84.49</t>
  </si>
  <si>
    <t>Pathological fracture, not elsewhere classified, site unspecified</t>
  </si>
  <si>
    <t>M84.8</t>
  </si>
  <si>
    <t>Other disorders of continuity of bone</t>
  </si>
  <si>
    <t>M84.80</t>
  </si>
  <si>
    <t>Other disorders of continuity of bone, multiple sites</t>
  </si>
  <si>
    <t>D24AG</t>
  </si>
  <si>
    <t>M84.81</t>
  </si>
  <si>
    <t>Other disorders of continuity of bone, shoulder region</t>
  </si>
  <si>
    <t>M84.82</t>
  </si>
  <si>
    <t>Other disorders of continuity of bone, upper arm</t>
  </si>
  <si>
    <t>M84.83</t>
  </si>
  <si>
    <t>Other disorders of continuity of bone, forearm</t>
  </si>
  <si>
    <t>Minor Chest Procedures w/ Moderate CC</t>
  </si>
  <si>
    <t>M84.84</t>
  </si>
  <si>
    <t>Other disorders of continuity of bone, hand</t>
  </si>
  <si>
    <t>M84.85</t>
  </si>
  <si>
    <t>Other disorders of continuity of bone, pelvic and thigh</t>
  </si>
  <si>
    <t>D24AH</t>
  </si>
  <si>
    <t>M84.86</t>
  </si>
  <si>
    <t>Other disorders of continuity of bone, lower leg</t>
  </si>
  <si>
    <t>M84.87</t>
  </si>
  <si>
    <t>Other disorders of continuity of bone, ankle and foot</t>
  </si>
  <si>
    <t>M84.88</t>
  </si>
  <si>
    <t>Other disorders of continuity of bone, other site</t>
  </si>
  <si>
    <t>M84.89</t>
  </si>
  <si>
    <t>Other disorders of continuity of bone, site unspecified</t>
  </si>
  <si>
    <t>Dilatation &amp; Curettage, Aspiration Curettage for Uncomplicated Abortion</t>
  </si>
  <si>
    <t>24PEX</t>
  </si>
  <si>
    <t>M84.9</t>
  </si>
  <si>
    <t>Disorder of continuity of bone, unspecified</t>
  </si>
  <si>
    <t>M84.90</t>
  </si>
  <si>
    <t>Disorder of continuity of bone, unspecified, multiple sites</t>
  </si>
  <si>
    <t>M84.91</t>
  </si>
  <si>
    <t>Disorder of continuity of bone, unspecified, shoulder region</t>
  </si>
  <si>
    <t>M84.92</t>
  </si>
  <si>
    <t>Disorder of continuity of bone, unspecified, upper arm</t>
  </si>
  <si>
    <t>M84.93</t>
  </si>
  <si>
    <t>Disorder of continuity of bone, unspecified, forearm</t>
  </si>
  <si>
    <t>Airway Procedures w/ No CC</t>
  </si>
  <si>
    <t>M84.94</t>
  </si>
  <si>
    <t>Disorder of continuity of bone, unspecified, hand</t>
  </si>
  <si>
    <t>M84.95</t>
  </si>
  <si>
    <t>Disorder of continuity of bone, unspecified, pelvic and thigh</t>
  </si>
  <si>
    <t>M84.96</t>
  </si>
  <si>
    <t>Disorder of continuity of bone, unspecified, lower leg</t>
  </si>
  <si>
    <t>M84.97</t>
  </si>
  <si>
    <t>Disorder of continuity of bone, unspecified, ankle and foot</t>
  </si>
  <si>
    <t>M84.98</t>
  </si>
  <si>
    <t>Disorder of continuity of bone, unspecified, other site</t>
  </si>
  <si>
    <t>Dilatation &amp; Curettage, Aspiration Curettage for Complicated Abortion</t>
  </si>
  <si>
    <t>M84.99</t>
  </si>
  <si>
    <t>Disorder of continuity of bone, unspecified, site unspecified</t>
  </si>
  <si>
    <t>M85.0</t>
  </si>
  <si>
    <t>Fibrous dysplasia (monostotic)</t>
  </si>
  <si>
    <t>M85.00</t>
  </si>
  <si>
    <t>Fibrous dysplasia (monostotic), multiple sites</t>
  </si>
  <si>
    <t>M85.01</t>
  </si>
  <si>
    <t>Fibrous dysplasia (monostotic), shoulder region</t>
  </si>
  <si>
    <t>Airway Procedures w/ Mild CC</t>
  </si>
  <si>
    <t>M85.02</t>
  </si>
  <si>
    <t>Fibrous dysplasia (monostotic), upper arm</t>
  </si>
  <si>
    <t>M85.03</t>
  </si>
  <si>
    <t>Fibrous dysplasia (monostotic), forearm</t>
  </si>
  <si>
    <t>M85.04</t>
  </si>
  <si>
    <t>Fibrous dysplasia (monostotic), hand</t>
  </si>
  <si>
    <t>M85.05</t>
  </si>
  <si>
    <t>Fibrous dysplasia (monostotic), pelvic and thigh</t>
  </si>
  <si>
    <t>Dilatation &amp; Curettage, Aspiration Curettage for Molar Pregnancy</t>
  </si>
  <si>
    <t>M85.06</t>
  </si>
  <si>
    <t>Fibrous dysplasia (monostotic), lower leg</t>
  </si>
  <si>
    <t>M85.07</t>
  </si>
  <si>
    <t>Fibrous dysplasia (monostotic), ankle and foot</t>
  </si>
  <si>
    <t>M85.08</t>
  </si>
  <si>
    <t>Fibrous dysplasia (monostotic), other site</t>
  </si>
  <si>
    <t>M85.09</t>
  </si>
  <si>
    <t>Fibrous dysplasia (monostotic), site unspecified</t>
  </si>
  <si>
    <t>M85.2</t>
  </si>
  <si>
    <t>Hyperostosis of skull</t>
  </si>
  <si>
    <t>M85.20</t>
  </si>
  <si>
    <t>Hyperostosis of skull, multiple sites</t>
  </si>
  <si>
    <t>M85.21</t>
  </si>
  <si>
    <t>Hyperostosis of skull, shoulder region</t>
  </si>
  <si>
    <t>Airway Procedures w/ Moderate CC</t>
  </si>
  <si>
    <t>M85.28</t>
  </si>
  <si>
    <t>Hyperostosis of skull, other</t>
  </si>
  <si>
    <t>Pregnancy &amp; Antenatal OR Proc.</t>
  </si>
  <si>
    <t>M85.29</t>
  </si>
  <si>
    <t>Hyperostosis of skull, site unspecified</t>
  </si>
  <si>
    <t>M85.3</t>
  </si>
  <si>
    <t>Osteitis condensans</t>
  </si>
  <si>
    <t>M85.4</t>
  </si>
  <si>
    <t>Solitary bone cyst</t>
  </si>
  <si>
    <t>M85.41</t>
  </si>
  <si>
    <t>Pulmonary Physiology Procedures w/ No CC</t>
  </si>
  <si>
    <t>OR Proc. Level 4 or 5 or 6 w/ Delivery</t>
  </si>
  <si>
    <t>~24PQX</t>
  </si>
  <si>
    <t>Solitary bone cyst, shoulder region</t>
  </si>
  <si>
    <t>M85.42</t>
  </si>
  <si>
    <t>Solitary bone cyst, upper arm</t>
  </si>
  <si>
    <t>M85.43</t>
  </si>
  <si>
    <t>Solitary bone cyst, forearm</t>
  </si>
  <si>
    <t>M85.44</t>
  </si>
  <si>
    <t>Solitary bone cyst, hand</t>
  </si>
  <si>
    <t>M85.45</t>
  </si>
  <si>
    <t>Solitary bone cyst, pelvic and thigh</t>
  </si>
  <si>
    <t>M85.46</t>
  </si>
  <si>
    <t>Solitary bone cyst, lower leg</t>
  </si>
  <si>
    <t>M85.47</t>
  </si>
  <si>
    <t>Solitary bone cyst, ankle and foot</t>
  </si>
  <si>
    <t>M85.48</t>
  </si>
  <si>
    <t>Solitary bone cyst, other site</t>
  </si>
  <si>
    <t>M85.49</t>
  </si>
  <si>
    <t>Solitary bone cyst, site unspecified</t>
  </si>
  <si>
    <t>M85.5</t>
  </si>
  <si>
    <t>Aneurysmal bone cyst</t>
  </si>
  <si>
    <t>Pulmonary Physiology Procedures w/ Mild CC</t>
  </si>
  <si>
    <t>M85.51</t>
  </si>
  <si>
    <t>Aneurysmal bone cyst, shoulder region</t>
  </si>
  <si>
    <t>M85.52</t>
  </si>
  <si>
    <t>Aneurysmal bone cyst, upper arm</t>
  </si>
  <si>
    <t>M85.53</t>
  </si>
  <si>
    <t>Aneurysmal bone cyst, forearm</t>
  </si>
  <si>
    <t>M85.54</t>
  </si>
  <si>
    <t>Aneurysmal bone cyst, hand</t>
  </si>
  <si>
    <t>M85.55</t>
  </si>
  <si>
    <t>Aneurysmal bone cyst, pelvic and thigh</t>
  </si>
  <si>
    <t>M85.56</t>
  </si>
  <si>
    <t>Aneurysmal bone cyst, lower leg</t>
  </si>
  <si>
    <t>M85.57</t>
  </si>
  <si>
    <t>Aneurysmal bone cyst, ankle and foot</t>
  </si>
  <si>
    <t>M85.58</t>
  </si>
  <si>
    <t>Aneurysmal bone cyst, other site</t>
  </si>
  <si>
    <t>M85.6</t>
  </si>
  <si>
    <t>Other cyst of bone</t>
  </si>
  <si>
    <t>M85.60</t>
  </si>
  <si>
    <t>Non Invasive Ventilation and Oxygen Procedures w/ No CC</t>
  </si>
  <si>
    <t>Other cyst of bone, multiple sites</t>
  </si>
  <si>
    <t>M85.61</t>
  </si>
  <si>
    <t>Other cyst of bone, shoulder region</t>
  </si>
  <si>
    <t>M85.62</t>
  </si>
  <si>
    <t>Other cyst of bone, upper arm</t>
  </si>
  <si>
    <t>M85.63</t>
  </si>
  <si>
    <t>Other cyst of bone, forearm</t>
  </si>
  <si>
    <t>M85.64</t>
  </si>
  <si>
    <t>Other cyst of bone, hand</t>
  </si>
  <si>
    <t>M85.65</t>
  </si>
  <si>
    <t>Other cyst of bone, pelvic and thigh</t>
  </si>
  <si>
    <t>M85.66</t>
  </si>
  <si>
    <t>Other cyst of bone, lower leg</t>
  </si>
  <si>
    <t>M85.67</t>
  </si>
  <si>
    <t>OR Proc. Level 3 w/ Delivery</t>
  </si>
  <si>
    <t>Other cyst of bone, ankle and foot</t>
  </si>
  <si>
    <t>M85.68</t>
  </si>
  <si>
    <t>Other cyst of bone, other site</t>
  </si>
  <si>
    <t>M85.69</t>
  </si>
  <si>
    <t>Other cyst of bone, site unspecified</t>
  </si>
  <si>
    <t>M85.8</t>
  </si>
  <si>
    <t>Other specified disorders of bone density and structure</t>
  </si>
  <si>
    <t>M85.80</t>
  </si>
  <si>
    <t>Other specified disorders of bone density and structure, multiple sites</t>
  </si>
  <si>
    <t>Non Invasive Ventilation and Oxygen Procedures w/ Mild CC</t>
  </si>
  <si>
    <t>M85.81</t>
  </si>
  <si>
    <t>Other specified disorders of bone density and structure, shoulder region</t>
  </si>
  <si>
    <t>M85.82</t>
  </si>
  <si>
    <t>Other specified disorders of bone density and structure, upper arm</t>
  </si>
  <si>
    <t>M85.83</t>
  </si>
  <si>
    <t>Other specified disorders of bone density and structure, forearm</t>
  </si>
  <si>
    <t>M85.84</t>
  </si>
  <si>
    <t>Other specified disorders of bone density and structure, hand</t>
  </si>
  <si>
    <t>M85.85</t>
  </si>
  <si>
    <t>Other specified disorders of bone density and structure, pelvic and thigh</t>
  </si>
  <si>
    <t>M85.86</t>
  </si>
  <si>
    <t>Other specified disorders of bone density and structure, lower leg</t>
  </si>
  <si>
    <t>M85.87</t>
  </si>
  <si>
    <t>Other specified disorders of bone density and structure, ankle and foot</t>
  </si>
  <si>
    <t>M85.88</t>
  </si>
  <si>
    <t>Other specified disorders of bone density and structure, other site</t>
  </si>
  <si>
    <t>M85.89</t>
  </si>
  <si>
    <t>Other specified disorders of bone density and structure, site unspecified</t>
  </si>
  <si>
    <t>M85.9</t>
  </si>
  <si>
    <t>Disorder of bone density and structure, unspecified</t>
  </si>
  <si>
    <t>M85.96</t>
  </si>
  <si>
    <t>Disorder of bone density and structure, unspecified, lower leg</t>
  </si>
  <si>
    <t>M85.98</t>
  </si>
  <si>
    <t>Disorder of bone density and structure, unspecified, other site</t>
  </si>
  <si>
    <t>Non Invasive Ventilation and Oxygen Procedures w/ Moderate CC</t>
  </si>
  <si>
    <t>M85.99</t>
  </si>
  <si>
    <t>Disorder of bone density and structure, unspecified, site unspecified</t>
  </si>
  <si>
    <t>M86</t>
  </si>
  <si>
    <t>M86.0</t>
  </si>
  <si>
    <t>Acute haematogenous osteomyelitis</t>
  </si>
  <si>
    <t>M86.00</t>
  </si>
  <si>
    <t>Acute haematogenous osteomyelitis, multiple sites</t>
  </si>
  <si>
    <t>M86.01</t>
  </si>
  <si>
    <t>Acute haematogenous osteomyelitis, shoulder region</t>
  </si>
  <si>
    <t>M86.02</t>
  </si>
  <si>
    <t>Acute haematogenous osteomyelitis, upper arm</t>
  </si>
  <si>
    <t>OR Proc. Level 2 w/ Delivery</t>
  </si>
  <si>
    <t>M86.03</t>
  </si>
  <si>
    <t>Acute haematogenous osteomyelitis, forearm</t>
  </si>
  <si>
    <t>M86.04</t>
  </si>
  <si>
    <t>Acute haematogenous osteomyelitis, hand</t>
  </si>
  <si>
    <t>M86.05</t>
  </si>
  <si>
    <t>Acute haematogenous osteomyelitis, pelvic and thigh</t>
  </si>
  <si>
    <t>M86.06</t>
  </si>
  <si>
    <t>Acute haematogenous osteomyelitis, lower leg</t>
  </si>
  <si>
    <t>M86.07</t>
  </si>
  <si>
    <t>Acute haematogenous osteomyelitis, ankle and foot</t>
  </si>
  <si>
    <t>M86.08</t>
  </si>
  <si>
    <t>Acute haematogenous osteomyelitis, other site</t>
  </si>
  <si>
    <t>M86.09</t>
  </si>
  <si>
    <t>Acute haematogenous osteomyelitis, site unspecified</t>
  </si>
  <si>
    <t>M86.1</t>
  </si>
  <si>
    <t>Other acute osteomyelitis</t>
  </si>
  <si>
    <t>M86.10</t>
  </si>
  <si>
    <t>Other acute osteomyelitis, multiple sites</t>
  </si>
  <si>
    <t>OR Proc. Level 1 w/ Delivery</t>
  </si>
  <si>
    <t>M86.11</t>
  </si>
  <si>
    <t>Other acute osteomyelitis, shoulder region</t>
  </si>
  <si>
    <t>M86.12</t>
  </si>
  <si>
    <t>Other acute osteomyelitis, upper arm</t>
  </si>
  <si>
    <t>M86.13</t>
  </si>
  <si>
    <t>Other acute osteomyelitis, forearm</t>
  </si>
  <si>
    <t>M86.14</t>
  </si>
  <si>
    <t>Other acute osteomyelitis, hand</t>
  </si>
  <si>
    <t>M86.15</t>
  </si>
  <si>
    <t>Other acute osteomyelitis, pelvic and thigh</t>
  </si>
  <si>
    <t>M86.16</t>
  </si>
  <si>
    <t>Major Chest Trauma w/ No CC</t>
  </si>
  <si>
    <t>Other acute osteomyelitis, lower leg</t>
  </si>
  <si>
    <t>M86.17</t>
  </si>
  <si>
    <t>Other acute osteomyelitis, ankle and foot</t>
  </si>
  <si>
    <t>M86.18</t>
  </si>
  <si>
    <t>Other acute osteomyelitis, other site</t>
  </si>
  <si>
    <t>M86.19</t>
  </si>
  <si>
    <t>Other acute osteomyelitis, site unspecified</t>
  </si>
  <si>
    <t>M86.2</t>
  </si>
  <si>
    <t>Subacute osteomyelitis</t>
  </si>
  <si>
    <t>M86.21</t>
  </si>
  <si>
    <t>Subacute osteomyelitis, shoulder region</t>
  </si>
  <si>
    <t>M86.22</t>
  </si>
  <si>
    <t>Subacute osteomyelitis, upper arm</t>
  </si>
  <si>
    <t>M86.23</t>
  </si>
  <si>
    <t>Subacute osteomyelitis, forearm</t>
  </si>
  <si>
    <t>M86.24</t>
  </si>
  <si>
    <t>Subacute osteomyelitis, hand</t>
  </si>
  <si>
    <t>M86.25</t>
  </si>
  <si>
    <t>Subacute osteomyelitis, pelvic and thigh</t>
  </si>
  <si>
    <t>M86.26</t>
  </si>
  <si>
    <t>Major Chest Trauma w/ Mild CC</t>
  </si>
  <si>
    <t>Subacute osteomyelitis, lower leg</t>
  </si>
  <si>
    <t>M86.27</t>
  </si>
  <si>
    <t>Subacute osteomyelitis, ankle and foot</t>
  </si>
  <si>
    <t>M86.28</t>
  </si>
  <si>
    <t>Subacute osteomyelitis, other site</t>
  </si>
  <si>
    <t>M86.29</t>
  </si>
  <si>
    <t>Subacute osteomyelitis, site unspecified</t>
  </si>
  <si>
    <t>OR Proc. Level 5 or 6 w/ Pregnancy &amp; Antenatal</t>
  </si>
  <si>
    <t>M86.3</t>
  </si>
  <si>
    <t>Chronic multifocal osteomyelitis</t>
  </si>
  <si>
    <t>M86.30</t>
  </si>
  <si>
    <t>Chronic multifocal osteomyelitis, multiple sites</t>
  </si>
  <si>
    <t>M86.31</t>
  </si>
  <si>
    <t>Chronic multifocal osteomyelitis, shoulder region</t>
  </si>
  <si>
    <t>M86.32</t>
  </si>
  <si>
    <t>Chronic multifocal osteomyelitis, upper arm</t>
  </si>
  <si>
    <t>M86.33</t>
  </si>
  <si>
    <t>Chronic multifocal osteomyelitis, forearm</t>
  </si>
  <si>
    <t>M86.34</t>
  </si>
  <si>
    <t>Chronic multifocal osteomyelitis, hand</t>
  </si>
  <si>
    <t>M86.35</t>
  </si>
  <si>
    <t>Chronic multifocal osteomyelitis, pelvic and thigh</t>
  </si>
  <si>
    <t>M86.36</t>
  </si>
  <si>
    <t>Chronic multifocal osteomyelitis, lower leg</t>
  </si>
  <si>
    <t>Pulmonary Edema dan Respiratory Distress w/ No CC</t>
  </si>
  <si>
    <t>M86.37</t>
  </si>
  <si>
    <t>Chronic multifocal osteomyelitis, ankle and foot</t>
  </si>
  <si>
    <t>OR Proc. Level 4 w/ Pregnancy &amp; Antenatal</t>
  </si>
  <si>
    <t>M86.38</t>
  </si>
  <si>
    <t>Chronic multifocal osteomyelitis, other site</t>
  </si>
  <si>
    <t>M86.39</t>
  </si>
  <si>
    <t>Chronic multifocal osteomyelitis, site unspecified</t>
  </si>
  <si>
    <t>M86.4</t>
  </si>
  <si>
    <t>Chronic osteomyelitis with draining sinus</t>
  </si>
  <si>
    <t>M86.40</t>
  </si>
  <si>
    <t>Chronic osteomyelitis with draining sinus, multiple sites</t>
  </si>
  <si>
    <t>M86.41</t>
  </si>
  <si>
    <t>Chronic osteomyelitis with draining sinus, shoulder region</t>
  </si>
  <si>
    <t>M86.42</t>
  </si>
  <si>
    <t>Pulmonary Edema dan Respiratory Distress w/ Mild CC</t>
  </si>
  <si>
    <t>Chronic osteomyelitis with draining sinus, upper arm</t>
  </si>
  <si>
    <t>OR Proc. Level 3 w/ Pregnancy &amp; Antenatal</t>
  </si>
  <si>
    <t>M86.43</t>
  </si>
  <si>
    <t>Chronic osteomyelitis with draining sinus, forearm</t>
  </si>
  <si>
    <t>M86.44</t>
  </si>
  <si>
    <t>Chronic osteomyelitis with draining sinus, hand</t>
  </si>
  <si>
    <t>M86.45</t>
  </si>
  <si>
    <t>Chronic osteomyelitis with draining sinus, pelvic and thigh</t>
  </si>
  <si>
    <t>M86.46</t>
  </si>
  <si>
    <t>Chronic osteomyelitis with draining sinus, lower leg</t>
  </si>
  <si>
    <t>M86.47</t>
  </si>
  <si>
    <t>Chronic osteomyelitis with draining sinus, ankle and foot</t>
  </si>
  <si>
    <t>OR Proc. Level 2 w/ Pregnancy &amp; Antenatal</t>
  </si>
  <si>
    <t>M86.48</t>
  </si>
  <si>
    <t>Chronic osteomyelitis with draining sinus, other site</t>
  </si>
  <si>
    <t>M86.49</t>
  </si>
  <si>
    <t>Chronic osteomyelitis with draining sinus, site unspecified</t>
  </si>
  <si>
    <t>M86.5</t>
  </si>
  <si>
    <t>Other chronic haematogenous osteomyelitis</t>
  </si>
  <si>
    <t>M86.51</t>
  </si>
  <si>
    <t>Other chronic haematogenous osteomyelitis, shoulder region</t>
  </si>
  <si>
    <t>M86.52</t>
  </si>
  <si>
    <t>Other chronic haematogenous osteomyelitis, upper arm</t>
  </si>
  <si>
    <t>M86.53</t>
  </si>
  <si>
    <t>Other chronic haematogenous osteomyelitis, forearm</t>
  </si>
  <si>
    <t>OR Proc. Level 1 w/ Pregnancy &amp; Antenatal</t>
  </si>
  <si>
    <t>M86.54</t>
  </si>
  <si>
    <t>Other chronic haematogenous osteomyelitis, hand</t>
  </si>
  <si>
    <t>M86.55</t>
  </si>
  <si>
    <t>Other chronic haematogenous osteomyelitis, pelvic and thigh</t>
  </si>
  <si>
    <t>M86.56</t>
  </si>
  <si>
    <t>Other chronic haematogenous osteomyelitis, lower leg</t>
  </si>
  <si>
    <t>M86.57</t>
  </si>
  <si>
    <t>Other chronic haematogenous osteomyelitis, ankle and foot</t>
  </si>
  <si>
    <t>M86.58</t>
  </si>
  <si>
    <t>Other chronic haematogenous osteomyelitis, other site</t>
  </si>
  <si>
    <t>M86.59</t>
  </si>
  <si>
    <t>Other chronic haematogenous osteomyelitis, site unspecified</t>
  </si>
  <si>
    <t>M86.6</t>
  </si>
  <si>
    <t>Other chronic osteomyelitis</t>
  </si>
  <si>
    <t>M86.60</t>
  </si>
  <si>
    <t>Other chronic osteomyelitis, multiple sites</t>
  </si>
  <si>
    <t>OR Proc. Level 4 or 5 or 6 w/ Post Partum/Post Abortion</t>
  </si>
  <si>
    <t>M86.61</t>
  </si>
  <si>
    <t>Other chronic osteomyelitis, shoulder region</t>
  </si>
  <si>
    <t>M86.62</t>
  </si>
  <si>
    <t>Other chronic osteomyelitis, upper arm</t>
  </si>
  <si>
    <t>M86.63</t>
  </si>
  <si>
    <t>Other chronic osteomyelitis, forearm</t>
  </si>
  <si>
    <t>M86.64</t>
  </si>
  <si>
    <t>Other chronic osteomyelitis, hand</t>
  </si>
  <si>
    <t>M86.65</t>
  </si>
  <si>
    <t>Other chronic osteomyelitis, pelvic and thigh</t>
  </si>
  <si>
    <t>M86.66</t>
  </si>
  <si>
    <t>Other chronic osteomyelitis, lower leg</t>
  </si>
  <si>
    <t>M86.67</t>
  </si>
  <si>
    <t>Other chronic osteomyelitis, ankle and foot</t>
  </si>
  <si>
    <t>M86.68</t>
  </si>
  <si>
    <t>Respiratory System Neoplasms w/ No CC</t>
  </si>
  <si>
    <t>Other chronic osteomyelitis, other site</t>
  </si>
  <si>
    <t>OR Proc. Level 3 w/ Post Partum/Post Abortion</t>
  </si>
  <si>
    <t>M86.69</t>
  </si>
  <si>
    <t>Other chronic osteomyelitis, site unspecified</t>
  </si>
  <si>
    <t>M86.8</t>
  </si>
  <si>
    <t>Other osteomyelitis</t>
  </si>
  <si>
    <t>M86.80</t>
  </si>
  <si>
    <t>Other osteomyelitis, multiple sites</t>
  </si>
  <si>
    <t>M86.81</t>
  </si>
  <si>
    <t>Other osteomyelitis, shoulder region</t>
  </si>
  <si>
    <t>M86.82</t>
  </si>
  <si>
    <t>Other osteomyelitis, upper arm</t>
  </si>
  <si>
    <t>OR Proc. Level 1 or 2 w/ Post Partum/Post Abortion</t>
  </si>
  <si>
    <t>M86.83</t>
  </si>
  <si>
    <t>Respiratory System Neoplasms w/ Mild CC</t>
  </si>
  <si>
    <t>Other osteomyelitis, forearm</t>
  </si>
  <si>
    <t>M86.84</t>
  </si>
  <si>
    <t>Other osteomyelitis, hand</t>
  </si>
  <si>
    <t>M86.85</t>
  </si>
  <si>
    <t>Other osteomyelitis, pelvic and thigh</t>
  </si>
  <si>
    <t>M86.86</t>
  </si>
  <si>
    <t>Other osteomyelitis, lower leg</t>
  </si>
  <si>
    <t>M86.87</t>
  </si>
  <si>
    <t>Other osteomyelitis, ankle and foot</t>
  </si>
  <si>
    <t>M86.88</t>
  </si>
  <si>
    <t>Other osteomyelitis, other site</t>
  </si>
  <si>
    <t>Labour &amp; Delivery Proc.</t>
  </si>
  <si>
    <t>~24PFX</t>
  </si>
  <si>
    <t>M86.89</t>
  </si>
  <si>
    <t>Respiratory System Neoplasms w/ Moderate CC</t>
  </si>
  <si>
    <t>Other osteomyelitis, site unspecified</t>
  </si>
  <si>
    <t>M86.9</t>
  </si>
  <si>
    <t>Osteomyelitis, unspecified</t>
  </si>
  <si>
    <t>M86.90</t>
  </si>
  <si>
    <t>Osteomyelitis, unspecified, multiple sites</t>
  </si>
  <si>
    <t>M86.91</t>
  </si>
  <si>
    <t>Osteomyelitis, unspecified, shoulder region</t>
  </si>
  <si>
    <t>Pregnancy &amp; Antenatal</t>
  </si>
  <si>
    <t>M86.92</t>
  </si>
  <si>
    <t>Osteomyelitis, unspecified, upper arm</t>
  </si>
  <si>
    <t>M86.93</t>
  </si>
  <si>
    <t>Post Partum/Post Abortion</t>
  </si>
  <si>
    <t>Osteomyelitis, unspecified, forearm</t>
  </si>
  <si>
    <t>Pneumothorax w/ No CC</t>
  </si>
  <si>
    <t>M86.94</t>
  </si>
  <si>
    <t>Osteomyelitis, unspecified, hand</t>
  </si>
  <si>
    <t>M86.95</t>
  </si>
  <si>
    <t>Ectopic Pregnancy</t>
  </si>
  <si>
    <t>Osteomyelitis, unspecified, pelvic and thigh</t>
  </si>
  <si>
    <t>M86.96</t>
  </si>
  <si>
    <t>Osteomyelitis, unspecified, lower leg</t>
  </si>
  <si>
    <t>M86.97</t>
  </si>
  <si>
    <t>Osteomyelitis, unspecified, ankle and foot</t>
  </si>
  <si>
    <t>Ectopic Pregnancy w/ Shock</t>
  </si>
  <si>
    <t>M86.98</t>
  </si>
  <si>
    <t>Osteomyelitis, unspecified, other site</t>
  </si>
  <si>
    <t>Pneumothorax w/ Mild CC</t>
  </si>
  <si>
    <t>M86.99</t>
  </si>
  <si>
    <t>Osteomyelitis, unspecified, site unspecified</t>
  </si>
  <si>
    <t>M87</t>
  </si>
  <si>
    <t>Osteonecrosis</t>
  </si>
  <si>
    <t>Threatened Abortion</t>
  </si>
  <si>
    <t>D24AE</t>
  </si>
  <si>
    <t>M87.0</t>
  </si>
  <si>
    <t>Idiopathic aseptic necrosis of bone</t>
  </si>
  <si>
    <t>M87.00</t>
  </si>
  <si>
    <t>Idiopathic aseptic necrosis of bone, multiple sites</t>
  </si>
  <si>
    <t>Uncomplicated Abortion</t>
  </si>
  <si>
    <t>M87.01</t>
  </si>
  <si>
    <t>Idiopathic aseptic necrosis of bone, shoulder region</t>
  </si>
  <si>
    <t>M87.02</t>
  </si>
  <si>
    <t>Idiopathic aseptic necrosis of bone, upper arm</t>
  </si>
  <si>
    <t>Complicated Abortion</t>
  </si>
  <si>
    <t>M87.03</t>
  </si>
  <si>
    <t>Idiopathic aseptic necrosis of bone, forearm</t>
  </si>
  <si>
    <t>Pleural Effusion w/ No CC</t>
  </si>
  <si>
    <t>M87.04</t>
  </si>
  <si>
    <t>Idiopathic aseptic necrosis of bone, hand</t>
  </si>
  <si>
    <t>M87.05</t>
  </si>
  <si>
    <t>Molar Pregnancy</t>
  </si>
  <si>
    <t>Idiopathic aseptic necrosis of bone, pelvic and thigh</t>
  </si>
  <si>
    <t>M87.06</t>
  </si>
  <si>
    <t>Idiopathic aseptic necrosis of bone, lower leg</t>
  </si>
  <si>
    <t>M87.07</t>
  </si>
  <si>
    <t>Idiopathic aseptic necrosis of bone, ankle and foot</t>
  </si>
  <si>
    <t>False Labour</t>
  </si>
  <si>
    <t>D24AJ</t>
  </si>
  <si>
    <t>M87.08</t>
  </si>
  <si>
    <t>Idiopathic aseptic necrosis of bone, other site</t>
  </si>
  <si>
    <t>M87.09</t>
  </si>
  <si>
    <t>Idiopathic aseptic necrosis of bone, site unspecified</t>
  </si>
  <si>
    <t>Newborn Died or Transfered w/ LOS&lt;5d w/ Significant Proc.</t>
  </si>
  <si>
    <t>M87.1</t>
  </si>
  <si>
    <t>25PBX</t>
  </si>
  <si>
    <t>Pleural Effusion w/ Mild CC</t>
  </si>
  <si>
    <t>Osteonecrosis due to drugs</t>
  </si>
  <si>
    <t>M87.13</t>
  </si>
  <si>
    <t>Osteonecrosis due to drugs, forearm</t>
  </si>
  <si>
    <t>Newborn Died or Transfered w/ LOS&lt;5d w/ Major Proc.</t>
  </si>
  <si>
    <t>25PDX</t>
  </si>
  <si>
    <t>M87.14</t>
  </si>
  <si>
    <t>Osteonecrosis due to drugs, hand</t>
  </si>
  <si>
    <t>M87.15</t>
  </si>
  <si>
    <t>Osteonecrosis due to drugs, pelvic and thigh</t>
  </si>
  <si>
    <t>Newborn Died or Transfered w/ LOS&lt;5d w/ Minor Proc.</t>
  </si>
  <si>
    <t>M87.17</t>
  </si>
  <si>
    <t>25PCX</t>
  </si>
  <si>
    <t>Osteonecrosis due to drugs, ankle and foot</t>
  </si>
  <si>
    <t>M87.18</t>
  </si>
  <si>
    <t>Osteonecrosis due to drugs, other site</t>
  </si>
  <si>
    <t>M87.19</t>
  </si>
  <si>
    <t>Osteonecrosis due to drugs, site unspecified</t>
  </si>
  <si>
    <t>M87.2</t>
  </si>
  <si>
    <t>Osteonecrosis due to previous trauma</t>
  </si>
  <si>
    <t>Newborn Died w/ LOS&lt;5d</t>
  </si>
  <si>
    <t>semua</t>
  </si>
  <si>
    <t>M87.20</t>
  </si>
  <si>
    <t>Osteonecrosis due to previous trauma, multiple sites</t>
  </si>
  <si>
    <t>M87.21</t>
  </si>
  <si>
    <t>Osteonecrosis due to previous trauma, shoulder region</t>
  </si>
  <si>
    <t>M87.22</t>
  </si>
  <si>
    <t>Osteonecrosis due to previous trauma, upper arm</t>
  </si>
  <si>
    <t>M87.23</t>
  </si>
  <si>
    <t>Osteonecrosis due to previous trauma, forearm</t>
  </si>
  <si>
    <t>Newborn Transfered w/ LOS&lt;5d</t>
  </si>
  <si>
    <t>M87.24</t>
  </si>
  <si>
    <t>Osteonecrosis due to previous trauma, hand</t>
  </si>
  <si>
    <t>M87.25</t>
  </si>
  <si>
    <t>Osteonecrosis due to previous trauma, pelvic and thigh</t>
  </si>
  <si>
    <t>M87.26</t>
  </si>
  <si>
    <t>Osteonecrosis due to previous trauma, lower leg</t>
  </si>
  <si>
    <t>M87.27</t>
  </si>
  <si>
    <t>Osteonecrosis due to previous trauma, ankle and foot</t>
  </si>
  <si>
    <t>Respiratory Tuberculosis w/ No CC</t>
  </si>
  <si>
    <t>M87.28</t>
  </si>
  <si>
    <t>Newborn w/ Cardiothoracic Proc.</t>
  </si>
  <si>
    <t>Osteonecrosis due to previous trauma, other site</t>
  </si>
  <si>
    <t>25PEX</t>
  </si>
  <si>
    <t>M87.29</t>
  </si>
  <si>
    <t>Osteonecrosis due to previous trauma, site unspecified</t>
  </si>
  <si>
    <t>M87.3</t>
  </si>
  <si>
    <t>Newborn w/ Adm.Wt. &gt;2499 gm w/ Significant Proc.</t>
  </si>
  <si>
    <t>Other secondary osteonecrosis</t>
  </si>
  <si>
    <t>M87.32</t>
  </si>
  <si>
    <t>Other secondary osteonecrosis, upper arm</t>
  </si>
  <si>
    <t>M87.34</t>
  </si>
  <si>
    <t>Other secondary osteonecrosis, hand</t>
  </si>
  <si>
    <t>M87.35</t>
  </si>
  <si>
    <t>Other secondary osteonecrosis, pelvic and thigh</t>
  </si>
  <si>
    <t>Newborn w/ Adm.Wt. &gt;2499 gm w/ Major Proc.</t>
  </si>
  <si>
    <t>M87.36</t>
  </si>
  <si>
    <t>Other secondary osteonecrosis, lower leg</t>
  </si>
  <si>
    <t>M87.37</t>
  </si>
  <si>
    <t>Other secondary osteonecrosis, ankle and foot</t>
  </si>
  <si>
    <t>M87.38</t>
  </si>
  <si>
    <t>Other secondary osteonecrosis, other site</t>
  </si>
  <si>
    <t>M87.8</t>
  </si>
  <si>
    <t>Other osteonecrosis</t>
  </si>
  <si>
    <t>Newborn w/ Adm.Wt. &gt;2499 gm w/ Minor Proc.</t>
  </si>
  <si>
    <t>M87.80</t>
  </si>
  <si>
    <t>Respiratory Tuberculosis w/ Mild CC</t>
  </si>
  <si>
    <t>Other osteonecrosis, multiple sites</t>
  </si>
  <si>
    <t>M87.81</t>
  </si>
  <si>
    <t>Other osteonecrosis, shoulder region</t>
  </si>
  <si>
    <t>M87.82</t>
  </si>
  <si>
    <t>Other osteonecrosis, upper arm</t>
  </si>
  <si>
    <t>M87.83</t>
  </si>
  <si>
    <t>Newborn w/ Adm.Wt. &gt;2499 gm</t>
  </si>
  <si>
    <t>Other osteonecrosis, forearm</t>
  </si>
  <si>
    <t>M87.84</t>
  </si>
  <si>
    <t>Other osteonecrosis, hand</t>
  </si>
  <si>
    <t>M87.85</t>
  </si>
  <si>
    <t>Other osteonecrosis, pelvic and thigh</t>
  </si>
  <si>
    <t>M87.86</t>
  </si>
  <si>
    <t>Other osteonecrosis, lower leg</t>
  </si>
  <si>
    <t>Newborn w/ Adm.Wt. 2000 - 2499 gm w/ Significant Proc.</t>
  </si>
  <si>
    <t>M87.87</t>
  </si>
  <si>
    <t>Other osteonecrosis, ankle and foot</t>
  </si>
  <si>
    <t>M87.88</t>
  </si>
  <si>
    <t>Other osteonecrosis, other site</t>
  </si>
  <si>
    <t>M87.89</t>
  </si>
  <si>
    <t>Other osteonecrosis, site unspecified</t>
  </si>
  <si>
    <t>M87.9</t>
  </si>
  <si>
    <t>Osteonecrosis, unspecified</t>
  </si>
  <si>
    <t>Newborn w/ Adm.Wt. 2000 - 2499 gm w/ Major Proc.</t>
  </si>
  <si>
    <t>Respiratory Tuberculosis w/ Moderate CC</t>
  </si>
  <si>
    <t>M87.90</t>
  </si>
  <si>
    <t>Osteonecrosis, unspecified, multiple sites</t>
  </si>
  <si>
    <t>M87.91</t>
  </si>
  <si>
    <t>Osteonecrosis, unspecified, shoulder region</t>
  </si>
  <si>
    <t>M87.92</t>
  </si>
  <si>
    <t>Osteonecrosis, unspecified, upper arm</t>
  </si>
  <si>
    <t>M87.93</t>
  </si>
  <si>
    <t>Osteonecrosis, unspecified, forearm</t>
  </si>
  <si>
    <t>Newborn w/ Adm.Wt. 2000 - 2499 gm w/ Minor Proc.</t>
  </si>
  <si>
    <t>M87.94</t>
  </si>
  <si>
    <t>Osteonecrosis, unspecified, hand</t>
  </si>
  <si>
    <t>M87.95</t>
  </si>
  <si>
    <t>Osteonecrosis, unspecified, pelvic and thigh</t>
  </si>
  <si>
    <t>M87.96</t>
  </si>
  <si>
    <t>Osteonecrosis, unspecified, lower leg</t>
  </si>
  <si>
    <t>Newborn w/ Adm.Wt. 2000 - 2499 gm</t>
  </si>
  <si>
    <t>M87.97</t>
  </si>
  <si>
    <t>Osteonecrosis, unspecified, ankle and foot</t>
  </si>
  <si>
    <t>M87.98</t>
  </si>
  <si>
    <t>Osteonecrosis, unspecified, other site</t>
  </si>
  <si>
    <t>M87.99</t>
  </si>
  <si>
    <t>Osteonecrosis, unspecified, site unspecified</t>
  </si>
  <si>
    <t>Respiratory Infections and Inflammation w/ No CC</t>
  </si>
  <si>
    <t>Newborn w/ Adm.Wt. 1500 - 1999 gm w/ Significant Proc.</t>
  </si>
  <si>
    <t>M88.0</t>
  </si>
  <si>
    <t>Paget's disease of skull</t>
  </si>
  <si>
    <t>M88.09</t>
  </si>
  <si>
    <t>Paget's disease of skull, site unspecified</t>
  </si>
  <si>
    <t>M88.8</t>
  </si>
  <si>
    <t>Paget's disease of other bones</t>
  </si>
  <si>
    <t>M88.85</t>
  </si>
  <si>
    <t>Paget's disease of other bones, pelvic and thigh</t>
  </si>
  <si>
    <t>Newborn w/ Adm.Wt. 1500 - 1999 gm w/ Major Proc.</t>
  </si>
  <si>
    <t>M88.88</t>
  </si>
  <si>
    <t>Paget's disease of other bones, other site</t>
  </si>
  <si>
    <t>M88.9</t>
  </si>
  <si>
    <t>Paget's disease of bone, unspecified</t>
  </si>
  <si>
    <t>M88.93</t>
  </si>
  <si>
    <t>Paget's disease of bone, unspecified, forearm</t>
  </si>
  <si>
    <t>M88.96</t>
  </si>
  <si>
    <t>Paget's disease of bone, unspecified, lower leg</t>
  </si>
  <si>
    <t>Newborn w/ Adm.Wt. 1500 - 1999 gm w/ Minor Proc.</t>
  </si>
  <si>
    <t>M88.98</t>
  </si>
  <si>
    <t>Paget's disease of bone, unspecified, other site</t>
  </si>
  <si>
    <t>Respiratory Infections and Inflammation w/ Mild CC</t>
  </si>
  <si>
    <t>Newborn w/ Adm.Wt. 1500 - 1999 gm</t>
  </si>
  <si>
    <t>M88.99</t>
  </si>
  <si>
    <t>Paget's disease of bone, unspecified, site unspecified</t>
  </si>
  <si>
    <t>M89.0</t>
  </si>
  <si>
    <t>Algoneurodystrophy</t>
  </si>
  <si>
    <t>M89.00</t>
  </si>
  <si>
    <t>Algoneurodystrophy, multiple sites</t>
  </si>
  <si>
    <t>Newborn w/ Adm.Wt. 1000 - 1499 gm w/ Significant Proc.</t>
  </si>
  <si>
    <t>M89.01</t>
  </si>
  <si>
    <t>Algoneurodystrophy, shoulder region</t>
  </si>
  <si>
    <t>M89.02</t>
  </si>
  <si>
    <t>Algoneurodystrophy, upper arm</t>
  </si>
  <si>
    <t>M89.05</t>
  </si>
  <si>
    <t>Algoneurodystrophy, pelvic and thigh</t>
  </si>
  <si>
    <t>M89.07</t>
  </si>
  <si>
    <t>Algoneurodystrophy, ankle and foot</t>
  </si>
  <si>
    <t>M89.09</t>
  </si>
  <si>
    <t>Algoneurodystrophy, site unspecified</t>
  </si>
  <si>
    <t>M89.1</t>
  </si>
  <si>
    <t>Respiratory Infections and Inflammation w/ Moderate CC</t>
  </si>
  <si>
    <t>Epiphyseal arrest</t>
  </si>
  <si>
    <t>M89.12</t>
  </si>
  <si>
    <t>Epiphyseal arrest, upper arm</t>
  </si>
  <si>
    <t>Newborn w/ Adm.Wt. 1000 - 1499 gm w/ Major Proc.</t>
  </si>
  <si>
    <t>M89.13</t>
  </si>
  <si>
    <t>Epiphyseal arrest, forearm</t>
  </si>
  <si>
    <t>M89.14</t>
  </si>
  <si>
    <t>Epiphyseal arrest, hand</t>
  </si>
  <si>
    <t>M89.15</t>
  </si>
  <si>
    <t>Epiphyseal arrest, pelvic and thigh</t>
  </si>
  <si>
    <t>M89.16</t>
  </si>
  <si>
    <t>Epiphyseal arrest, lower leg</t>
  </si>
  <si>
    <t>M89.18</t>
  </si>
  <si>
    <t>Epiphyseal arrest, other site</t>
  </si>
  <si>
    <t>M89.2</t>
  </si>
  <si>
    <t>Other disorders of bone development and growth</t>
  </si>
  <si>
    <t>M89.23</t>
  </si>
  <si>
    <t>Other disorders of bone development and growth, forearm</t>
  </si>
  <si>
    <t>M89.25</t>
  </si>
  <si>
    <t>Other disorders of bone development and growth, pelvic and thigh</t>
  </si>
  <si>
    <t>Chronic Obstructive Pulmonary Disease (COPD) w/ No CC</t>
  </si>
  <si>
    <t>Newborn w/ Adm.Wt. 1000 - 1499 gm w/ Minor Proc.</t>
  </si>
  <si>
    <t>M89.26</t>
  </si>
  <si>
    <t>Other disorders of bone development and growth, lower leg</t>
  </si>
  <si>
    <t>M89.28</t>
  </si>
  <si>
    <t>Other disorders of bone development and growth, other site</t>
  </si>
  <si>
    <t>M89.29</t>
  </si>
  <si>
    <t>Other disorders of bone development and growth, site unspecified</t>
  </si>
  <si>
    <t>Newborn w/ Adm.Wt. 1000 - 1499 gm</t>
  </si>
  <si>
    <t>M89.3</t>
  </si>
  <si>
    <t>Hypertrophy of bone</t>
  </si>
  <si>
    <t>M89.31</t>
  </si>
  <si>
    <t>Hypertrophy of bone, shoulder region</t>
  </si>
  <si>
    <t>Newborn w/ Adm.Wt. &lt;1000 gm w/ Significant Proc.</t>
  </si>
  <si>
    <t>M89.32</t>
  </si>
  <si>
    <t>Hypertrophy of bone, upper arm</t>
  </si>
  <si>
    <t>Chronic Obstructive Pulmonary Disease (COPD) w/ Mild CC</t>
  </si>
  <si>
    <t>M89.33</t>
  </si>
  <si>
    <t>Hypertrophy of bone, forearm</t>
  </si>
  <si>
    <t>M89.34</t>
  </si>
  <si>
    <t>Newborn w/ Adm.Wt. &lt;1000 gm w/ Major Proc.</t>
  </si>
  <si>
    <t>Hypertrophy of bone, hand</t>
  </si>
  <si>
    <t>M89.35</t>
  </si>
  <si>
    <t>Hypertrophy of bone, pelvic and thigh</t>
  </si>
  <si>
    <t>M89.36</t>
  </si>
  <si>
    <t>Hypertrophy of bone, lower leg</t>
  </si>
  <si>
    <t>M89.37</t>
  </si>
  <si>
    <t>Hypertrophy of bone, ankle and foot</t>
  </si>
  <si>
    <t>M89.38</t>
  </si>
  <si>
    <t>Hypertrophy of bone, other site</t>
  </si>
  <si>
    <t>M89.4</t>
  </si>
  <si>
    <t>Other hypertrophic osteoarthropathy</t>
  </si>
  <si>
    <t>M89.40</t>
  </si>
  <si>
    <t>Other hypertrophic osteoarthropathy, multiple sites</t>
  </si>
  <si>
    <t>Newborn w/ Adm.Wt. &lt;1000 gm w/ Minor Proc.</t>
  </si>
  <si>
    <t>M89.41</t>
  </si>
  <si>
    <t>Other hypertrophic osteoarthropathy, shoulder region</t>
  </si>
  <si>
    <t>M89.43</t>
  </si>
  <si>
    <t>Other hypertrophic osteoarthropathy, forearm</t>
  </si>
  <si>
    <t>M89.44</t>
  </si>
  <si>
    <t>Other hypertrophic osteoarthropathy, hand</t>
  </si>
  <si>
    <t>Bronchitis and Asthma w/ No CC</t>
  </si>
  <si>
    <t>M89.45</t>
  </si>
  <si>
    <t>Newborn w/ Adm.Wt. &lt;1000 gm</t>
  </si>
  <si>
    <t>Other hypertrophic osteoarthropathy, pelvic and thigh</t>
  </si>
  <si>
    <t>M89.46</t>
  </si>
  <si>
    <t>Other hypertrophic osteoarthropathy, lower leg</t>
  </si>
  <si>
    <t>M89.47</t>
  </si>
  <si>
    <t>Other hypertrophic osteoarthropathy, ankle and foot</t>
  </si>
  <si>
    <t>M89.48</t>
  </si>
  <si>
    <t>Other hypertrophic osteoarthropathy, other site</t>
  </si>
  <si>
    <t>M89.49</t>
  </si>
  <si>
    <t>Other hypertrophic osteoarthropathy, site unspecified</t>
  </si>
  <si>
    <t>M89.5</t>
  </si>
  <si>
    <t>Splenectomy</t>
  </si>
  <si>
    <t>Osteolysis</t>
  </si>
  <si>
    <t>P26AA</t>
  </si>
  <si>
    <t>M89.50</t>
  </si>
  <si>
    <t>Osteolysis, multiple sites</t>
  </si>
  <si>
    <t>M89.51</t>
  </si>
  <si>
    <t>Osteolysis, shoulder region</t>
  </si>
  <si>
    <t>M89.52</t>
  </si>
  <si>
    <t>Osteolysis, upper arm</t>
  </si>
  <si>
    <t>Major OR Procedures for Blood and Blood Forming Organs</t>
  </si>
  <si>
    <t>P26AB</t>
  </si>
  <si>
    <t>Bronchitis and Asthma w/ Mild CC</t>
  </si>
  <si>
    <t>Minor OR Procedures for Blood and Blood Forming Organs</t>
  </si>
  <si>
    <t>P26AC</t>
  </si>
  <si>
    <t>Red Blood Cell Disorders w/ Blood Transfusion</t>
  </si>
  <si>
    <t>99PBX</t>
  </si>
  <si>
    <t>Cystic Lung Diseases w/ No CC</t>
  </si>
  <si>
    <t>D26AA</t>
  </si>
  <si>
    <t>Red Blood Cell Disorders</t>
  </si>
  <si>
    <t>Coagulation Disorders w/ Coagulation Factor Transfusion</t>
  </si>
  <si>
    <t>26PBX</t>
  </si>
  <si>
    <t>D26AB</t>
  </si>
  <si>
    <t>Coagulation Disorders w/ Blood Transfusion</t>
  </si>
  <si>
    <t>Cystic Lung Diseases w/ Mild CC</t>
  </si>
  <si>
    <t>Coagulation Disorders</t>
  </si>
  <si>
    <t>Reticuloendothelial and Immunity Disorders w/ Blood Transfusion</t>
  </si>
  <si>
    <t>D26AC</t>
  </si>
  <si>
    <t>Cystic Lung Diseases w/ Moderate CC</t>
  </si>
  <si>
    <t>Reticuloendothelial and Immunity Disorders</t>
  </si>
  <si>
    <t>Myeloproliferatif Major OR Proc.</t>
  </si>
  <si>
    <t>D27AA</t>
  </si>
  <si>
    <t>Interstitial Lung Disease w/ No CC</t>
  </si>
  <si>
    <t>D27AB</t>
  </si>
  <si>
    <t>D27AC</t>
  </si>
  <si>
    <t>D27AE</t>
  </si>
  <si>
    <t>Interstitial Lung Disease w/ Mild CC</t>
  </si>
  <si>
    <t>P27AA</t>
  </si>
  <si>
    <t>Myeloproliferatif Other OR Proc.</t>
  </si>
  <si>
    <t>~ P27AA</t>
  </si>
  <si>
    <t>Respiratory Signs and Symptoms &amp; Other Respiratory Diseases w/ No CC</t>
  </si>
  <si>
    <t>Lymphoma Non Hodgkin w/ Major OR Proc.</t>
  </si>
  <si>
    <t>D27AD</t>
  </si>
  <si>
    <t>Lymphoma Non Hodgkin w/ Other OR Proc.</t>
  </si>
  <si>
    <t>Respiratory Signs and Symptoms &amp; Other Respiratory Diseases w/ Mild CC</t>
  </si>
  <si>
    <t>M89.53</t>
  </si>
  <si>
    <t>Osteolysis, forearm</t>
  </si>
  <si>
    <t>M89.54</t>
  </si>
  <si>
    <t>Osteolysis, hand</t>
  </si>
  <si>
    <t>Other Neoplastic Disorders w/ Major OR Proc.</t>
  </si>
  <si>
    <t>M89.55</t>
  </si>
  <si>
    <t>D27AF</t>
  </si>
  <si>
    <t>Osteolysis, pelvic and thigh</t>
  </si>
  <si>
    <t>M89.56</t>
  </si>
  <si>
    <t>Osteolysis, lower leg</t>
  </si>
  <si>
    <t>M89.57</t>
  </si>
  <si>
    <t>Osteolysis, ankle and foot</t>
  </si>
  <si>
    <t>M89.58</t>
  </si>
  <si>
    <t>Osteolysis, other site</t>
  </si>
  <si>
    <t>Acute MI w PTCA w (+Stent) w/ No CC</t>
  </si>
  <si>
    <t>M89.59</t>
  </si>
  <si>
    <t>Osteolysis, site unspecified</t>
  </si>
  <si>
    <t>M89.6</t>
  </si>
  <si>
    <t>Osteopathy after poliomyelitis</t>
  </si>
  <si>
    <t>M89.62</t>
  </si>
  <si>
    <t>Osteopathy after poliomyelitis, upper arm</t>
  </si>
  <si>
    <t>Other Neoplastic Disorders w/ Other OR Proc.</t>
  </si>
  <si>
    <t>Acute MI w PTCA w (+Stent) w/ Mild CC</t>
  </si>
  <si>
    <t>Acute Leukemia</t>
  </si>
  <si>
    <t>M89.63</t>
  </si>
  <si>
    <t>Osteopathy after poliomyelitis, forearm</t>
  </si>
  <si>
    <t>M89.67</t>
  </si>
  <si>
    <t>Osteopathy after poliomyelitis, ankle and foot</t>
  </si>
  <si>
    <t>M89.8</t>
  </si>
  <si>
    <t>Other specified disorders of bone</t>
  </si>
  <si>
    <t>Non Acute Leukemia</t>
  </si>
  <si>
    <t>M89.80</t>
  </si>
  <si>
    <t>Other specified disorders of bone, multiple sites</t>
  </si>
  <si>
    <t>M89.81</t>
  </si>
  <si>
    <t>Other specified disorders of bone, shoulder region</t>
  </si>
  <si>
    <t>Acute MI w PTCA w (+Stent) w/ Moderate CC</t>
  </si>
  <si>
    <t>M89.82</t>
  </si>
  <si>
    <t>Other specified disorders of bone, upper arm</t>
  </si>
  <si>
    <t>Lymphoma Hodgkin</t>
  </si>
  <si>
    <t>M89.83</t>
  </si>
  <si>
    <t>Other specified disorders of bone, forearm</t>
  </si>
  <si>
    <t>M89.84</t>
  </si>
  <si>
    <t>Other specified disorders of bone, hand</t>
  </si>
  <si>
    <t>M89.85</t>
  </si>
  <si>
    <t>Other specified disorders of bone, pelvic and thigh</t>
  </si>
  <si>
    <t>M89.86</t>
  </si>
  <si>
    <t>Other specified disorders of bone, lower leg</t>
  </si>
  <si>
    <t>Lymphoma Non Hodgkin</t>
  </si>
  <si>
    <t>M89.87</t>
  </si>
  <si>
    <t>Other specified disorders of bone, ankle and foot</t>
  </si>
  <si>
    <t>M89.88</t>
  </si>
  <si>
    <t>Other specified disorders of bone, other site</t>
  </si>
  <si>
    <t>M89.89</t>
  </si>
  <si>
    <t>Other specified disorders of bone, site unspecified</t>
  </si>
  <si>
    <t>Plasma Cell Dyscrasia</t>
  </si>
  <si>
    <t>M89.9</t>
  </si>
  <si>
    <t>Disorder of bone, unspecified</t>
  </si>
  <si>
    <t>M89.90</t>
  </si>
  <si>
    <t>Disorder of bone, unspecified, multiple sites</t>
  </si>
  <si>
    <t>M89.91</t>
  </si>
  <si>
    <t>Disorder of bone, unspecified, shoulder region</t>
  </si>
  <si>
    <t>M89.92</t>
  </si>
  <si>
    <t>Other Neoplastic Disorders</t>
  </si>
  <si>
    <t>Disorder of bone, unspecified, upper arm</t>
  </si>
  <si>
    <t>M89.93</t>
  </si>
  <si>
    <t>Disorder of bone, unspecified, forearm</t>
  </si>
  <si>
    <t>M89.94</t>
  </si>
  <si>
    <t>Disorder of bone, unspecified, hand</t>
  </si>
  <si>
    <t>OR. Proc. Level 6 for Infectious &amp; Parasitic Diseases</t>
  </si>
  <si>
    <t>M89.95</t>
  </si>
  <si>
    <t>28PHX</t>
  </si>
  <si>
    <t>OR. Proc. Level 5 for Infectious &amp; Parasitic Diseases</t>
  </si>
  <si>
    <t>28PGX</t>
  </si>
  <si>
    <t>Disorder of bone, unspecified, pelvic and thigh</t>
  </si>
  <si>
    <t>OR. Proc. Level 4 for Infectious &amp; Parasitic Diseases</t>
  </si>
  <si>
    <t>28PFX</t>
  </si>
  <si>
    <t>M89.96</t>
  </si>
  <si>
    <t>OR. Proc. Level 3 for Infectious &amp; Parasitic Diseases</t>
  </si>
  <si>
    <t>Disorder of bone, unspecified, lower leg</t>
  </si>
  <si>
    <t>28PEX</t>
  </si>
  <si>
    <t>M89.97</t>
  </si>
  <si>
    <t>Disorder of bone, unspecified, ankle and foot</t>
  </si>
  <si>
    <t>M89.98</t>
  </si>
  <si>
    <t>Disorder of bone, unspecified, other site</t>
  </si>
  <si>
    <t>OR. Proc. Level 2 for Infectious &amp; Parasitic Diseases</t>
  </si>
  <si>
    <t>28PDX</t>
  </si>
  <si>
    <t>M89.99</t>
  </si>
  <si>
    <t>Disorder of bone, unspecified, site unspecified</t>
  </si>
  <si>
    <t>M90.0</t>
  </si>
  <si>
    <t>Tuberculosis of bone</t>
  </si>
  <si>
    <t>OR. Proc. Level 1 for Infectious &amp; Parasitic Diseases</t>
  </si>
  <si>
    <t>28PCX</t>
  </si>
  <si>
    <t>M90.00</t>
  </si>
  <si>
    <t>Tuberculosis of bone, multiple sites</t>
  </si>
  <si>
    <t>M90.01</t>
  </si>
  <si>
    <t>Tuberculosis of bone, shoulder region</t>
  </si>
  <si>
    <t>Septicemia, Adult</t>
  </si>
  <si>
    <t>D28AA</t>
  </si>
  <si>
    <t>M90.02</t>
  </si>
  <si>
    <t>Tuberculosis of bone, upper arm</t>
  </si>
  <si>
    <t>M90.03</t>
  </si>
  <si>
    <t>Tuberculosis of bone, forearm</t>
  </si>
  <si>
    <t>Septicemia, Child</t>
  </si>
  <si>
    <t>M90.04</t>
  </si>
  <si>
    <t>Tuberculosis of bone, hand</t>
  </si>
  <si>
    <t>M90.05</t>
  </si>
  <si>
    <t>Tuberculosis of bone, pelvic and thigh</t>
  </si>
  <si>
    <t>Post-op and Post-traumatic Infections, Elderly</t>
  </si>
  <si>
    <t>D28AB</t>
  </si>
  <si>
    <t>M90.06</t>
  </si>
  <si>
    <t>Tuberculosis of bone, lower leg</t>
  </si>
  <si>
    <t>M90.07</t>
  </si>
  <si>
    <t>Post-op and Post-traumatic Infections, Not Elderly</t>
  </si>
  <si>
    <t>Tuberculosis of bone, ankle and foot</t>
  </si>
  <si>
    <t>M90.08</t>
  </si>
  <si>
    <t>Tuberculosis of bone, other site</t>
  </si>
  <si>
    <t>M90.09</t>
  </si>
  <si>
    <t>Tuberculosis of bone, site unspecified</t>
  </si>
  <si>
    <t>Malaria, Adult</t>
  </si>
  <si>
    <t>D28AC</t>
  </si>
  <si>
    <t>M90.1</t>
  </si>
  <si>
    <t>Periostitis in other infectious diseases classified elsewhere</t>
  </si>
  <si>
    <t>M90.10</t>
  </si>
  <si>
    <t>Periostitis in other infectious diseases classified elsewhere, multiple sites</t>
  </si>
  <si>
    <t>Malaria, Child</t>
  </si>
  <si>
    <t>M90.11</t>
  </si>
  <si>
    <t>Periostitis in other infectious diseases classified elsewhere, shoulder region</t>
  </si>
  <si>
    <t>M90.15</t>
  </si>
  <si>
    <t>Periostitis in other infectious diseases classified elsewhere, pelvic and thigh</t>
  </si>
  <si>
    <t>Dengue with Shock, Adult</t>
  </si>
  <si>
    <t>28BX</t>
  </si>
  <si>
    <t>M90.16</t>
  </si>
  <si>
    <t>Periostitis in other infectious diseases classified elsewhere, lower leg</t>
  </si>
  <si>
    <t>M90.19</t>
  </si>
  <si>
    <t>Periostitis in other infectious diseases classified elsewhere, site unspecified</t>
  </si>
  <si>
    <t>D28AD</t>
  </si>
  <si>
    <t>M90.22</t>
  </si>
  <si>
    <t>Osteopathy in other infectious diseases classified elsewhere, upper arm</t>
  </si>
  <si>
    <t>Acute MI w Cath w/ No CC</t>
  </si>
  <si>
    <t>Dengue with Shock, Child</t>
  </si>
  <si>
    <t>M90.25</t>
  </si>
  <si>
    <t>Osteopathy in other infectious diseases classified elsewhere, pelvic and thigh</t>
  </si>
  <si>
    <t>M90.26</t>
  </si>
  <si>
    <t>Osteopathy in other infectious diseases classified elsewhere, lower leg</t>
  </si>
  <si>
    <t>M90.27</t>
  </si>
  <si>
    <t>Osteopathy in other infectious diseases classified elsewhere, ankle and foot</t>
  </si>
  <si>
    <t>Dengue, Adult</t>
  </si>
  <si>
    <t>M90.29</t>
  </si>
  <si>
    <t>Osteopathy in other infectious diseases classified elsewhere, site unspecified</t>
  </si>
  <si>
    <t>M90.3</t>
  </si>
  <si>
    <t>Osteonecrosis in caisson disease</t>
  </si>
  <si>
    <t>Dengue, Child</t>
  </si>
  <si>
    <t>M90.54</t>
  </si>
  <si>
    <t>Osteonecrosis in other diseases classified elsewhere, hand</t>
  </si>
  <si>
    <t>M90.55</t>
  </si>
  <si>
    <t>Osteonecrosis in other diseases classified elsewhere, pelvic and thigh</t>
  </si>
  <si>
    <t>Fever of Unknown Origin, Adult</t>
  </si>
  <si>
    <t>D28AE</t>
  </si>
  <si>
    <t>M90.62</t>
  </si>
  <si>
    <t>Osteitis deformans in neoplastic disease, upper arm</t>
  </si>
  <si>
    <t>Fever of Unknown Origin, Child</t>
  </si>
  <si>
    <t>M90.7</t>
  </si>
  <si>
    <t>Fracture of bone in neoplastic disease</t>
  </si>
  <si>
    <t>M90.70</t>
  </si>
  <si>
    <t>Fracture of bone in neoplastic disease, multiple sites</t>
  </si>
  <si>
    <t>Viral Illness except Dengue, Adult</t>
  </si>
  <si>
    <t>D28AF</t>
  </si>
  <si>
    <t>M90.71</t>
  </si>
  <si>
    <t>Fracture of bone in neoplastic disease, shoulder region</t>
  </si>
  <si>
    <t>Viral Illness except Dengue, Child</t>
  </si>
  <si>
    <t>M90.72</t>
  </si>
  <si>
    <t>Fracture of bone in neoplastic disease, upper arm</t>
  </si>
  <si>
    <t>M90.73</t>
  </si>
  <si>
    <t>Fungal Diseases, Adult</t>
  </si>
  <si>
    <t>Fracture of bone in neoplastic disease, forearm</t>
  </si>
  <si>
    <t>D28AG</t>
  </si>
  <si>
    <t>M90.74</t>
  </si>
  <si>
    <t>Fracture of bone in neoplastic disease, hand</t>
  </si>
  <si>
    <t>M90.75</t>
  </si>
  <si>
    <t>Fungal Diseases, Child</t>
  </si>
  <si>
    <t>Fracture of bone in neoplastic disease, pelvic and thigh</t>
  </si>
  <si>
    <t>M90.76</t>
  </si>
  <si>
    <t>Fracture of bone in neoplastic disease, lower leg</t>
  </si>
  <si>
    <t>M90.77</t>
  </si>
  <si>
    <t>Fracture of bone in neoplastic disease, ankle and foot</t>
  </si>
  <si>
    <t>Other Infectious &amp; Parasitic Diseases, Adult</t>
  </si>
  <si>
    <t>D28AH</t>
  </si>
  <si>
    <t>M90.78</t>
  </si>
  <si>
    <t>Fracture of bone in neoplastic disease, other site</t>
  </si>
  <si>
    <t>M90.79</t>
  </si>
  <si>
    <t>Fracture of bone in neoplastic disease, site unspecified</t>
  </si>
  <si>
    <t>D28AJ</t>
  </si>
  <si>
    <t>M90.8</t>
  </si>
  <si>
    <t>Osteopathy in other diseases classified elsewhere</t>
  </si>
  <si>
    <t>M90.80</t>
  </si>
  <si>
    <t>Osteopathy in other diseases classified elsewhere, multiple sites</t>
  </si>
  <si>
    <t>Other Infectious &amp; Parasitic Diseases, Child</t>
  </si>
  <si>
    <t>M90.82</t>
  </si>
  <si>
    <t>Osteopathy in other diseases classified elsewhere, upper arm</t>
  </si>
  <si>
    <t>M90.84</t>
  </si>
  <si>
    <t>Osteopathy in other diseases classified elsewhere, hand</t>
  </si>
  <si>
    <t>M90.86</t>
  </si>
  <si>
    <t>D28AK</t>
  </si>
  <si>
    <t>Osteopathy in other diseases classified elsewhere, lower leg</t>
  </si>
  <si>
    <t>M91.0</t>
  </si>
  <si>
    <t>Juvenile osteochondrosis of pelvis</t>
  </si>
  <si>
    <t>HIV, Adult</t>
  </si>
  <si>
    <t>D28AL</t>
  </si>
  <si>
    <t>M91.05</t>
  </si>
  <si>
    <t>Juvenile osteochondrosis of pelvis, pelvic region and thigh</t>
  </si>
  <si>
    <t>M91.06</t>
  </si>
  <si>
    <t>Juvenile osteochondrosis of pelvis, lower leg</t>
  </si>
  <si>
    <t>HIV, Child</t>
  </si>
  <si>
    <t>M91.07</t>
  </si>
  <si>
    <t>Juvenile osteochondrosis of pelvis, ankle and foot</t>
  </si>
  <si>
    <t>M91.1</t>
  </si>
  <si>
    <t>Juv osteochondrosis head of femur [legg-calv</t>
  </si>
  <si>
    <t>Mycobacteriosis, Adult</t>
  </si>
  <si>
    <t>D28AM</t>
  </si>
  <si>
    <t>M91.11</t>
  </si>
  <si>
    <t>M91.12</t>
  </si>
  <si>
    <t>M91.15</t>
  </si>
  <si>
    <t>M91.16</t>
  </si>
  <si>
    <t>M91.18</t>
  </si>
  <si>
    <t>M91.19</t>
  </si>
  <si>
    <t>M91.20</t>
  </si>
  <si>
    <t>Coxa plana, multiple sites</t>
  </si>
  <si>
    <t>Mycobacteriosis, Child</t>
  </si>
  <si>
    <t>M91.25</t>
  </si>
  <si>
    <t>Coxa plana, pelvic region and thigh</t>
  </si>
  <si>
    <t>M91.3</t>
  </si>
  <si>
    <t>Pseudocoxalgia</t>
  </si>
  <si>
    <t>COVID-19, Confirmed</t>
  </si>
  <si>
    <t>28CX</t>
  </si>
  <si>
    <t>M91.36</t>
  </si>
  <si>
    <t>Pseudocoxalgia, lower leg</t>
  </si>
  <si>
    <t>M91.37</t>
  </si>
  <si>
    <t>Pseudocoxalgia, ankle and foot</t>
  </si>
  <si>
    <t>D28AN</t>
  </si>
  <si>
    <t>M91.39</t>
  </si>
  <si>
    <t>Pseudocoxalgia, site unspecified</t>
  </si>
  <si>
    <t>M91.80</t>
  </si>
  <si>
    <t>Other juvenile osteochondrosis of hip and pelvis, multiple sites</t>
  </si>
  <si>
    <t>COVID-19, Suspected</t>
  </si>
  <si>
    <t>M91.91</t>
  </si>
  <si>
    <t>~28CX</t>
  </si>
  <si>
    <t>Juvenile osteochondrosis of hip and pelvis, unspecified, shoulder region</t>
  </si>
  <si>
    <t>M91.98</t>
  </si>
  <si>
    <t>Juvenile osteochondrosis of hip and pelvis, unspecified, other</t>
  </si>
  <si>
    <t>M92.0</t>
  </si>
  <si>
    <t>Juvenile osteochondrosis of humerus</t>
  </si>
  <si>
    <t>Leprosy, Adult - Chronic</t>
  </si>
  <si>
    <t>D28AP</t>
  </si>
  <si>
    <t>M92.00</t>
  </si>
  <si>
    <t>Juvenile osteochondrosis of humerus, multiple sites</t>
  </si>
  <si>
    <t>M92.01</t>
  </si>
  <si>
    <t>Leprosy, Adult - Sub Acute</t>
  </si>
  <si>
    <t>Juvenile osteochondrosis of humerus, shoulder region</t>
  </si>
  <si>
    <t>M92.02</t>
  </si>
  <si>
    <t>Juvenile osteochondrosis of humerus, upper arm</t>
  </si>
  <si>
    <t>Leprosy, Adult</t>
  </si>
  <si>
    <t>M92.07</t>
  </si>
  <si>
    <t>Juvenile osteochondrosis of humerus, ankle and foot</t>
  </si>
  <si>
    <t>M92.09</t>
  </si>
  <si>
    <t>Juvenile osteochondrosis of humerus, site unspecified</t>
  </si>
  <si>
    <t>Leprosy, Child - Chronic</t>
  </si>
  <si>
    <t>M92.1</t>
  </si>
  <si>
    <t>Juvenile osteochondrosis of radius and ulna</t>
  </si>
  <si>
    <t>Leprosy, Child - Sub Acute</t>
  </si>
  <si>
    <t>M92.10</t>
  </si>
  <si>
    <t>Juvenile osteochondrosis of radius and ulna, multiple sites</t>
  </si>
  <si>
    <t>M92.12</t>
  </si>
  <si>
    <t>Juvenile osteochondrosis of radius and ulna, upper arm</t>
  </si>
  <si>
    <t>Leprosy, Child</t>
  </si>
  <si>
    <t>M92.13</t>
  </si>
  <si>
    <t>Juvenile osteochondrosis of radius and ulna, forearm</t>
  </si>
  <si>
    <t>Dementia and Other Organic Disorders - Chronic</t>
  </si>
  <si>
    <t>D29AA</t>
  </si>
  <si>
    <t>M92.14</t>
  </si>
  <si>
    <t>Juvenile osteochondrosis of radius and ulna, hand</t>
  </si>
  <si>
    <t>M92.16</t>
  </si>
  <si>
    <t>Juvenile osteochondrosis of radius and ulna, lower leg</t>
  </si>
  <si>
    <t>Dementia and Other Organic Disorders - Sub Acute</t>
  </si>
  <si>
    <t>M92.19</t>
  </si>
  <si>
    <t>Juvenile osteochondrosis of radius and ulna, site unspecified</t>
  </si>
  <si>
    <t>Dementia and Other Organic Disorders</t>
  </si>
  <si>
    <t>M92.2</t>
  </si>
  <si>
    <t>Juvenile osteochondrosis of hand</t>
  </si>
  <si>
    <t>M92.20</t>
  </si>
  <si>
    <t>Juvenile osteochondrosis of hand, multiple sites</t>
  </si>
  <si>
    <t>Substance Abuse and Addiction Disorders - Chronic</t>
  </si>
  <si>
    <t>D29AB</t>
  </si>
  <si>
    <t>M92.26</t>
  </si>
  <si>
    <t>Juvenile osteochondrosis of hand, lower leg</t>
  </si>
  <si>
    <t>Substance Abuse and Addiction Disorders - Sub Acute</t>
  </si>
  <si>
    <t>M92.27</t>
  </si>
  <si>
    <t>Substance Abuse and Addiction Disorders</t>
  </si>
  <si>
    <t>Juvenile osteochondrosis of hand, ankle and foot</t>
  </si>
  <si>
    <t>M92.3</t>
  </si>
  <si>
    <t>Schizophrenia and Schizoaffective Disorders w/ ECT - Chronic</t>
  </si>
  <si>
    <t>Other juvenile osteochondrosis of upper limb</t>
  </si>
  <si>
    <t>29PBX</t>
  </si>
  <si>
    <t>M92.32</t>
  </si>
  <si>
    <t>Other juvenile osteochondrosis of upper limb, upper arm</t>
  </si>
  <si>
    <t>D29AC</t>
  </si>
  <si>
    <t>M92.36</t>
  </si>
  <si>
    <t>Other juvenile osteochondrosis of upper limb, lower leg</t>
  </si>
  <si>
    <t>Schizophrenia and Schizoaffective Disorders w/ ECT - Sub Acute</t>
  </si>
  <si>
    <t>M92.4</t>
  </si>
  <si>
    <t>Juvenile osteochondrosis of patella</t>
  </si>
  <si>
    <t>M92.42</t>
  </si>
  <si>
    <t>Juvenile osteochondrosis of patella, upper arm</t>
  </si>
  <si>
    <t>M92.46</t>
  </si>
  <si>
    <t>Juvenile osteochondrosis of patella, lower leg</t>
  </si>
  <si>
    <t>Schizophrenia and Schizoaffective Disorders w/ ECT</t>
  </si>
  <si>
    <t>M92.49</t>
  </si>
  <si>
    <t>Juvenile osteochondrosis of patella, site unspecified</t>
  </si>
  <si>
    <t>M92.5</t>
  </si>
  <si>
    <t>Juvenile osteochondrosis of tibia and fibula</t>
  </si>
  <si>
    <t>Schizophrenia and Schizoaffective Disorders - Chronic</t>
  </si>
  <si>
    <t>M92.50</t>
  </si>
  <si>
    <t>Juvenile osteochondrosis of tibia and fibula, multiple sites</t>
  </si>
  <si>
    <t>Schizophrenia and Schizoaffective Disorders - Sub Acute</t>
  </si>
  <si>
    <t>M92.51</t>
  </si>
  <si>
    <t>Juvenile osteochondrosis of tibia and fibula, shoulder region</t>
  </si>
  <si>
    <t>M92.52</t>
  </si>
  <si>
    <t>Schizophrenia and Schizoaffective Disorders</t>
  </si>
  <si>
    <t>Juvenile osteochondrosis of tibia and fibula, upper arm</t>
  </si>
  <si>
    <t>M92.54</t>
  </si>
  <si>
    <t>Mood and Bipolar Disorders w/ ECT - Chronic</t>
  </si>
  <si>
    <t>Juvenile osteochondrosis of tibia and fibula, hand</t>
  </si>
  <si>
    <t>M92.56</t>
  </si>
  <si>
    <t>D29AD</t>
  </si>
  <si>
    <t>Juvenile osteochondrosis of tibia and fibula, lower leg</t>
  </si>
  <si>
    <t>M92.57</t>
  </si>
  <si>
    <t>Mood and Bipolar Disorders w/ ECT - Sub Acute</t>
  </si>
  <si>
    <t>Juvenile osteochondrosis of tibia and fibula, ankle and foot</t>
  </si>
  <si>
    <t>M92.58</t>
  </si>
  <si>
    <t>Juvenile osteochondrosis of tibia and fibula, other</t>
  </si>
  <si>
    <t>M92.59</t>
  </si>
  <si>
    <t>Juvenile osteochondrosis of tibia and fibula, site unspecified</t>
  </si>
  <si>
    <t>Mood and Bipolar Disorders w/ ECT</t>
  </si>
  <si>
    <t>M92.6</t>
  </si>
  <si>
    <t>Juvenile osteochondrosis of tarsus</t>
  </si>
  <si>
    <t>M92.66</t>
  </si>
  <si>
    <t>Juvenile osteochondrosis of tarsus, lower leg</t>
  </si>
  <si>
    <t>Mood and Bipolar Disorders - Chronic</t>
  </si>
  <si>
    <t>M92.67</t>
  </si>
  <si>
    <t>Juvenile osteochondrosis of tarsus, ankle and foot</t>
  </si>
  <si>
    <t>Mood and Bipolar Disorders - Sub Acute</t>
  </si>
  <si>
    <t>M92.68</t>
  </si>
  <si>
    <t>Juvenile osteochondrosis of tarsus, other</t>
  </si>
  <si>
    <t>Mood and Bipolar Disorders</t>
  </si>
  <si>
    <t>M92.7</t>
  </si>
  <si>
    <t>Juvenile osteochondrosis of metatarsus</t>
  </si>
  <si>
    <t>Anxiety Disorders and Other Neurosis - Chronic</t>
  </si>
  <si>
    <t>D29AE</t>
  </si>
  <si>
    <t>M92.77</t>
  </si>
  <si>
    <t>Juvenile osteochondrosis of metatarsus, ankle and foot</t>
  </si>
  <si>
    <t>Anxiety Disorders and Other Neurosis - Sub Acute</t>
  </si>
  <si>
    <t>M92.8</t>
  </si>
  <si>
    <t>Other specified juvenile osteochondrosis</t>
  </si>
  <si>
    <t>Anxiety Disorders and Other Neurosis</t>
  </si>
  <si>
    <t>M92.86</t>
  </si>
  <si>
    <t>Other specified juvenile osteochondrosis, lower leg</t>
  </si>
  <si>
    <t>M92.87</t>
  </si>
  <si>
    <t>Somatoform Disorders - Chronic</t>
  </si>
  <si>
    <t>Other specified juvenile osteochondrosis, ankle and foot</t>
  </si>
  <si>
    <t>D29AF</t>
  </si>
  <si>
    <t>M92.89</t>
  </si>
  <si>
    <t>Other specified juvenile osteochondrosis, site unspecified</t>
  </si>
  <si>
    <t>M92.9</t>
  </si>
  <si>
    <t>Juvenile osteochondrosis, unspecified</t>
  </si>
  <si>
    <t>M92.95</t>
  </si>
  <si>
    <t>Juvenile osteochondrosis, unspecified, pelvic region and thigh</t>
  </si>
  <si>
    <t>M93.0</t>
  </si>
  <si>
    <t>Slipped upper femoral epiphysis (nontraumatic)</t>
  </si>
  <si>
    <t>M93.05</t>
  </si>
  <si>
    <t>Somatoform Disorders - Sub Acute</t>
  </si>
  <si>
    <t>Slipped upper femoral epiphysis (nontraumatic), pelvic region and thigh</t>
  </si>
  <si>
    <t>M93.07</t>
  </si>
  <si>
    <t>Slipped upper femoral epiphysis (nontraumatic), ankle and foot</t>
  </si>
  <si>
    <t>Somatoform Disorders</t>
  </si>
  <si>
    <t>M93.08</t>
  </si>
  <si>
    <t>Slipped upper femoral epiphysis (nontraumatic), other</t>
  </si>
  <si>
    <t>M93.09</t>
  </si>
  <si>
    <t>Slipped upper femoral epiphysis (nontraumatic), site unspecified</t>
  </si>
  <si>
    <t>Eating Disorders - Chronic</t>
  </si>
  <si>
    <t>D29AG</t>
  </si>
  <si>
    <t>M93.12</t>
  </si>
  <si>
    <t>Kienbock disease of adults, upper arm</t>
  </si>
  <si>
    <t>M93.13</t>
  </si>
  <si>
    <t>Eating Disorders - Sub Acute</t>
  </si>
  <si>
    <t>Kienbock disease of adults, forearm</t>
  </si>
  <si>
    <t>M93.14</t>
  </si>
  <si>
    <t>Kienbock disease of adults, hand</t>
  </si>
  <si>
    <t>Eating Disorders</t>
  </si>
  <si>
    <t>M93.18</t>
  </si>
  <si>
    <t>Kienbock disease of adults, other</t>
  </si>
  <si>
    <t>Other Mental Disorders - Chronic</t>
  </si>
  <si>
    <t>D29AH</t>
  </si>
  <si>
    <t>M93.2</t>
  </si>
  <si>
    <t>Osteochondritis dissecans</t>
  </si>
  <si>
    <t>M93.21</t>
  </si>
  <si>
    <t>Osteochondritis dissecans, shoulder region</t>
  </si>
  <si>
    <t>Acute MI w Cath w/ Mild CC</t>
  </si>
  <si>
    <t>D29AJ</t>
  </si>
  <si>
    <t>M93.24</t>
  </si>
  <si>
    <t>Osteochondritis dissecans, hand</t>
  </si>
  <si>
    <t>M93.25</t>
  </si>
  <si>
    <t>Osteochondritis dissecans, pelvic region and thigh</t>
  </si>
  <si>
    <t>M93.26</t>
  </si>
  <si>
    <t>Osteochondritis dissecans, lower leg</t>
  </si>
  <si>
    <t>M93.27</t>
  </si>
  <si>
    <t>D29AK</t>
  </si>
  <si>
    <t>Osteochondritis dissecans, ankle and foot</t>
  </si>
  <si>
    <t>M93.28</t>
  </si>
  <si>
    <t>Osteochondritis dissecans, other</t>
  </si>
  <si>
    <t>M93.29</t>
  </si>
  <si>
    <t>Osteochondritis dissecans, site unspecified</t>
  </si>
  <si>
    <t>M93.8</t>
  </si>
  <si>
    <t>Other specified osteochondropathies</t>
  </si>
  <si>
    <t>M93.84</t>
  </si>
  <si>
    <t>D29AL</t>
  </si>
  <si>
    <t>Other specified osteochondropathies, hand</t>
  </si>
  <si>
    <t>M93.86</t>
  </si>
  <si>
    <t>Other specified osteochondropathies, lower leg</t>
  </si>
  <si>
    <t>M93.87</t>
  </si>
  <si>
    <t>Other specified osteochondropathies, ankle and foot</t>
  </si>
  <si>
    <t>D29AM</t>
  </si>
  <si>
    <t>M93.89</t>
  </si>
  <si>
    <t>Other specified osteochondropathies, site unspecified</t>
  </si>
  <si>
    <t>M93.9</t>
  </si>
  <si>
    <t>Osteochondropathy, unspecified</t>
  </si>
  <si>
    <t>M93.90</t>
  </si>
  <si>
    <t>Other Mental Disorders - Sub Acute</t>
  </si>
  <si>
    <t>Osteochondropathy, unspecified, multiple sites</t>
  </si>
  <si>
    <t>M93.92</t>
  </si>
  <si>
    <t>Osteochondropathy, unspecified, upper arm</t>
  </si>
  <si>
    <t>M93.93</t>
  </si>
  <si>
    <t>Osteochondropathy, unspecified, forearm</t>
  </si>
  <si>
    <t>M93.94</t>
  </si>
  <si>
    <t>Osteochondropathy, unspecified, hand</t>
  </si>
  <si>
    <t>M93.95</t>
  </si>
  <si>
    <t>Osteochondropathy, unspecified, pelvic region and thigh</t>
  </si>
  <si>
    <t>M93.96</t>
  </si>
  <si>
    <t>Osteochondropathy, unspecified, lower leg</t>
  </si>
  <si>
    <t>M93.98</t>
  </si>
  <si>
    <t>Osteochondropathy, unspecified, other</t>
  </si>
  <si>
    <t>M93.99</t>
  </si>
  <si>
    <t>Osteochondropathy, unspecified, site unspecified</t>
  </si>
  <si>
    <t>M94.0</t>
  </si>
  <si>
    <t>Chondrocostal junction syndrome [tietze]</t>
  </si>
  <si>
    <t>M94.08</t>
  </si>
  <si>
    <t>Chondrocostal junction syndrome [tietze], other</t>
  </si>
  <si>
    <t>M94.19</t>
  </si>
  <si>
    <t>Relapsing polychondritis, site unspecified</t>
  </si>
  <si>
    <t>M94.2</t>
  </si>
  <si>
    <t>Other Mental Disorders</t>
  </si>
  <si>
    <t>Chondromalacia</t>
  </si>
  <si>
    <t>M94.21</t>
  </si>
  <si>
    <t>Chondromalacia, shoulder region</t>
  </si>
  <si>
    <t>M94.24</t>
  </si>
  <si>
    <t>Chondromalacia, hand</t>
  </si>
  <si>
    <t>M94.25</t>
  </si>
  <si>
    <t>Chondromalacia, pelvic and thigh</t>
  </si>
  <si>
    <t>M94.26</t>
  </si>
  <si>
    <t>Chondromalacia, lower leg</t>
  </si>
  <si>
    <t>M94.27</t>
  </si>
  <si>
    <t>Chondromalacia, ankle and foot</t>
  </si>
  <si>
    <t>M94.3</t>
  </si>
  <si>
    <t>Chondrolysis</t>
  </si>
  <si>
    <t>M94.38</t>
  </si>
  <si>
    <t>Chondrolysis, other site</t>
  </si>
  <si>
    <t>M94.8</t>
  </si>
  <si>
    <t>Other specified disorders of cartilage</t>
  </si>
  <si>
    <t>M94.81</t>
  </si>
  <si>
    <t>Other specified disorders of cartilage, shoulder region</t>
  </si>
  <si>
    <t>M94.85</t>
  </si>
  <si>
    <t>Other specified disorders of cartilage, pelvic and thigh</t>
  </si>
  <si>
    <t>M94.86</t>
  </si>
  <si>
    <t>Other specified disorders of cartilage, lower leg</t>
  </si>
  <si>
    <t>Mental Retardation - Chronic</t>
  </si>
  <si>
    <t>M94.87</t>
  </si>
  <si>
    <t>D29AN</t>
  </si>
  <si>
    <t>Other specified disorders of cartilage, ankle and foot</t>
  </si>
  <si>
    <t>M94.88</t>
  </si>
  <si>
    <t>Other specified disorders of cartilage, other site</t>
  </si>
  <si>
    <t>M94.9</t>
  </si>
  <si>
    <t>Disorder of cartilage, unspecified</t>
  </si>
  <si>
    <t>Mental Retardation - Sub Acute</t>
  </si>
  <si>
    <t>M94.91</t>
  </si>
  <si>
    <t>Disorder of cartilage, unspecified, shoulder region</t>
  </si>
  <si>
    <t>M94.96</t>
  </si>
  <si>
    <t>Disorder of cartilage, unspecified, lower leg</t>
  </si>
  <si>
    <t>M94.98</t>
  </si>
  <si>
    <t>Disorder of cartilage, unspecified, other site</t>
  </si>
  <si>
    <t>Mental Retardation</t>
  </si>
  <si>
    <t>M95.0</t>
  </si>
  <si>
    <t>Acquired deformity of nose</t>
  </si>
  <si>
    <t>M95.1</t>
  </si>
  <si>
    <t>Cauliflower ear</t>
  </si>
  <si>
    <t>Childhood and Adolescent Disorders - Chronic</t>
  </si>
  <si>
    <t>D29AP</t>
  </si>
  <si>
    <t>M95.2</t>
  </si>
  <si>
    <t>Other acquired deformity of head</t>
  </si>
  <si>
    <t>M95.3</t>
  </si>
  <si>
    <t>Acquired deformity of neck</t>
  </si>
  <si>
    <t>Childhood and Adolescent Disorders - Sub Acute</t>
  </si>
  <si>
    <t>M95.4</t>
  </si>
  <si>
    <t>Acquired deformity of chest and rib</t>
  </si>
  <si>
    <t>M95.5</t>
  </si>
  <si>
    <t>Acquired deformity of pelvis</t>
  </si>
  <si>
    <t>Childhood and Adolescent Disorders</t>
  </si>
  <si>
    <t>M95.8</t>
  </si>
  <si>
    <t>Other specified acquired deformities of musculoskel sys</t>
  </si>
  <si>
    <t>M95.9</t>
  </si>
  <si>
    <t>Acquired deformity of musculoskeletal system, unspecified</t>
  </si>
  <si>
    <t>M96.0</t>
  </si>
  <si>
    <t>Pseudarthrosis after fusion or arthrodesis</t>
  </si>
  <si>
    <t>M96.1</t>
  </si>
  <si>
    <t>Postlaminectomy syndrome, not elsewhere classified</t>
  </si>
  <si>
    <t>Signs, Symptoms &amp; Other Abnormal Findings</t>
  </si>
  <si>
    <t>D30AB</t>
  </si>
  <si>
    <t>M96.3</t>
  </si>
  <si>
    <t>Postlaminectomy kyphosis</t>
  </si>
  <si>
    <t>M96.6</t>
  </si>
  <si>
    <t>Fract bone fllg ins orthopae implt jnt prosthesis and bone plate</t>
  </si>
  <si>
    <t>Aftercare</t>
  </si>
  <si>
    <t>D30AA</t>
  </si>
  <si>
    <t>M96.8</t>
  </si>
  <si>
    <t>Other postprocedural musculoskeletal disorders</t>
  </si>
  <si>
    <t>M96.9</t>
  </si>
  <si>
    <t>Postprocedural musculoskeletal disorder, unspecified</t>
  </si>
  <si>
    <t>M99.0</t>
  </si>
  <si>
    <t>Segmental and somatic dysfunction</t>
  </si>
  <si>
    <t>D30AC</t>
  </si>
  <si>
    <t>M99.00</t>
  </si>
  <si>
    <t>Segmental and somatic dysfunction, head region</t>
  </si>
  <si>
    <t>M99.02</t>
  </si>
  <si>
    <t>Segmental and somatic dysfunction , thoracic region</t>
  </si>
  <si>
    <t>M99.03</t>
  </si>
  <si>
    <t>Segmental and somatic dysfunction , lumbar region</t>
  </si>
  <si>
    <t>M99.04</t>
  </si>
  <si>
    <t>Segmental and somatic dysfunction , sacral region</t>
  </si>
  <si>
    <t>M99.05</t>
  </si>
  <si>
    <t>Other Factors Influencing Health Status, in the Elderly</t>
  </si>
  <si>
    <t>D30AD</t>
  </si>
  <si>
    <t>Segmental and somatic dysfunction , pelvic region</t>
  </si>
  <si>
    <t>M99.06</t>
  </si>
  <si>
    <t>Segmental and somatic dysfunction , lower extremity</t>
  </si>
  <si>
    <t>Other Factors Influencing Health Status, Not in the Elderly</t>
  </si>
  <si>
    <t>M99.07</t>
  </si>
  <si>
    <t>Segmental and somatic dysfunction, upper extremity</t>
  </si>
  <si>
    <t>Multiple Significant Trauma w/ Spinal Proc.</t>
  </si>
  <si>
    <t>E : Spinal</t>
  </si>
  <si>
    <t>M99.09</t>
  </si>
  <si>
    <t>Segmental and somatic dysfunction, abdomen region</t>
  </si>
  <si>
    <t>Multiple Significant Trauma w/ Other OR Proc.</t>
  </si>
  <si>
    <t>A : Intracranial</t>
  </si>
  <si>
    <t>M99.11</t>
  </si>
  <si>
    <t>Subluxation complex (vertebral), cervical region</t>
  </si>
  <si>
    <t>B : Maxilofacial</t>
  </si>
  <si>
    <t>M99.12</t>
  </si>
  <si>
    <t>Subluxation complex (vertebral), thoracic region</t>
  </si>
  <si>
    <t>M99.13</t>
  </si>
  <si>
    <t>Subluxation complex (vertebral), lumbar region</t>
  </si>
  <si>
    <t>C : Chest</t>
  </si>
  <si>
    <t>M99.14</t>
  </si>
  <si>
    <t>Subluxation complex (vertebral) , sacral region</t>
  </si>
  <si>
    <t>M99.15</t>
  </si>
  <si>
    <t>Subluxation complex (vertebral), pelvic region</t>
  </si>
  <si>
    <t>D : Abdominal</t>
  </si>
  <si>
    <t>M99.17</t>
  </si>
  <si>
    <t>Subluxation complex (vertebral), upper extremity</t>
  </si>
  <si>
    <t>F : Upper Limb</t>
  </si>
  <si>
    <t>M99.18</t>
  </si>
  <si>
    <t>Subluxation complex (vertebral), rib cage</t>
  </si>
  <si>
    <t>M99.21</t>
  </si>
  <si>
    <t>G : Lower Limb</t>
  </si>
  <si>
    <t>Complex Cardiothoracic Procedures w/ No CC</t>
  </si>
  <si>
    <t>Subluxation stenosis of neural canal, cervical region</t>
  </si>
  <si>
    <t>M99.23</t>
  </si>
  <si>
    <t>Subluxation stenosis of neural canal , lumbar region</t>
  </si>
  <si>
    <t>H : Skin</t>
  </si>
  <si>
    <t>M99.25</t>
  </si>
  <si>
    <t>Subluxation stenosis of neural canal , pelvic region</t>
  </si>
  <si>
    <t>J : Other Sites</t>
  </si>
  <si>
    <t>M99.3</t>
  </si>
  <si>
    <t>Multiple Significant Trauma Diagnosis</t>
  </si>
  <si>
    <t>0 : Not Significant Trauma</t>
  </si>
  <si>
    <t>Osseous stenosis of neural canal</t>
  </si>
  <si>
    <t>M99.31</t>
  </si>
  <si>
    <t>Osseous stenosis of neural canal, cervical region</t>
  </si>
  <si>
    <t>1: Significant Head Trauma</t>
  </si>
  <si>
    <t>M99.32</t>
  </si>
  <si>
    <t>Osseous stenosis of neural canal , thoracic region</t>
  </si>
  <si>
    <t>2: Significant Chest Trauma</t>
  </si>
  <si>
    <t>Complex Cardiothoracic Procedures w/ Mild CC</t>
  </si>
  <si>
    <t>M99.33</t>
  </si>
  <si>
    <t>Osseous stenosis of neural canal, lumbar region</t>
  </si>
  <si>
    <t>M99.35</t>
  </si>
  <si>
    <t>3: Significant Abdominal Trauma</t>
  </si>
  <si>
    <t>Osseous stenosis of neural canal , pelvic region</t>
  </si>
  <si>
    <t>M99.4</t>
  </si>
  <si>
    <t>Connective tissue stenosis of neural canal</t>
  </si>
  <si>
    <t>4 : Significant Kidney Trauma</t>
  </si>
  <si>
    <t>M99.41</t>
  </si>
  <si>
    <t>Connective tissue stenosis of neural canal, cervical region</t>
  </si>
  <si>
    <t>M99.42</t>
  </si>
  <si>
    <t>Connective tissue stenosis of neural canal, thoracic region</t>
  </si>
  <si>
    <t>5 : Significant Trauma of the Urinary System</t>
  </si>
  <si>
    <t>M99.43</t>
  </si>
  <si>
    <t>Connective tissue stenosis of neural canal, lumbar region</t>
  </si>
  <si>
    <t>6 : Significant Trauma of the Pelvis or Spine</t>
  </si>
  <si>
    <t>M99.45</t>
  </si>
  <si>
    <t>Connective tissue stenosis of neural canal , pelvic region</t>
  </si>
  <si>
    <t>7 : Significant Trauma of the Upper Limb</t>
  </si>
  <si>
    <t>M99.49</t>
  </si>
  <si>
    <t>Connective tissue stenosis of neural canal, abdomen and other</t>
  </si>
  <si>
    <t>M99.5</t>
  </si>
  <si>
    <t>8 : Significant Trauma of the Lower Limb</t>
  </si>
  <si>
    <t>Intervertebral disc stenosis of neural canal</t>
  </si>
  <si>
    <t>M99.50</t>
  </si>
  <si>
    <t>Electrical Injury w/ Proc.</t>
  </si>
  <si>
    <t>32CX</t>
  </si>
  <si>
    <t>Intervertebral disc stenosis of neural canal, head region</t>
  </si>
  <si>
    <t>M99.51</t>
  </si>
  <si>
    <t>Intervertebral disc stenosis of neural canal, cervical region</t>
  </si>
  <si>
    <t>32DX</t>
  </si>
  <si>
    <t>M99.52</t>
  </si>
  <si>
    <t>Intervertebral disc stenosis of neural canal, thoracic region</t>
  </si>
  <si>
    <t>32PBX</t>
  </si>
  <si>
    <t>M99.53</t>
  </si>
  <si>
    <t>Intervertebral disc stenosis of neural canal, lumbar region</t>
  </si>
  <si>
    <t>Extensive Burns w/ Skin Graft</t>
  </si>
  <si>
    <t>M99.54</t>
  </si>
  <si>
    <t>D32AB</t>
  </si>
  <si>
    <t>Intervertebral disc stenosis of neural canal, sacral region</t>
  </si>
  <si>
    <t>M99.55</t>
  </si>
  <si>
    <t>P32AA</t>
  </si>
  <si>
    <t>Intervertebral disc stenosis of neural canal, pelvic region</t>
  </si>
  <si>
    <t>M99.59</t>
  </si>
  <si>
    <t>Intervertebral disc stenosis of neural canal, abdomen and other</t>
  </si>
  <si>
    <t>Full Thickness Burns w/ Skin Graft or Inhalation Injury</t>
  </si>
  <si>
    <t>32BX</t>
  </si>
  <si>
    <t>M99.6</t>
  </si>
  <si>
    <t>Osseous and subluxation stenosis of intervertebral foramina</t>
  </si>
  <si>
    <t>M99.63</t>
  </si>
  <si>
    <t>Osseous and subluxation stenosis of intervertebral foramina, lumbar region</t>
  </si>
  <si>
    <t>D32AC</t>
  </si>
  <si>
    <t>M99.66</t>
  </si>
  <si>
    <t>Osseous and subluxation stenosis of intervertebral foramina, lower extremity</t>
  </si>
  <si>
    <t>M99.7</t>
  </si>
  <si>
    <t>Connective tis and disc stenosis of intervertebral foramina</t>
  </si>
  <si>
    <t>M99.71</t>
  </si>
  <si>
    <t>Connective tis and disc stenosis of intervertebral foramina, cervical region</t>
  </si>
  <si>
    <t>M99.72</t>
  </si>
  <si>
    <t>Connective tis and disc stenosis of intervertebral foramina, thoracic region</t>
  </si>
  <si>
    <t>Coronary Bypass w/ No CC</t>
  </si>
  <si>
    <t>Full Thickness Burns w/ Debridement</t>
  </si>
  <si>
    <t>32PCX</t>
  </si>
  <si>
    <t>M99.73</t>
  </si>
  <si>
    <t>Connective tis and disc stenosis of intervertebral foramina, lumbar region</t>
  </si>
  <si>
    <t>M99.78</t>
  </si>
  <si>
    <t>Connective tis and disc stenosis of intervertebral foramina, rib cage</t>
  </si>
  <si>
    <t>M99.79</t>
  </si>
  <si>
    <t>Connective tis and disc stenosis of intervertebral foramina, abdomen and other</t>
  </si>
  <si>
    <t>Electrical Injury</t>
  </si>
  <si>
    <t>M99.8</t>
  </si>
  <si>
    <t>Other biomechanical lesions</t>
  </si>
  <si>
    <t>M99.81</t>
  </si>
  <si>
    <t>Other biomechanical lesions, cervical region</t>
  </si>
  <si>
    <t>M99.82</t>
  </si>
  <si>
    <t>Other biomechanical lesions, thoracic region</t>
  </si>
  <si>
    <t>Extensive Burns</t>
  </si>
  <si>
    <t>M99.83</t>
  </si>
  <si>
    <t>Other biomechanical lesions. lumbar region</t>
  </si>
  <si>
    <t>Full Thickness Burns</t>
  </si>
  <si>
    <t>M99.85</t>
  </si>
  <si>
    <t>Other biomechanical lesions, pelvic region</t>
  </si>
  <si>
    <t>Non Extensive Burns</t>
  </si>
  <si>
    <t>M99.9</t>
  </si>
  <si>
    <t>D32AD</t>
  </si>
  <si>
    <t>Biomechanical lesion, unspecified</t>
  </si>
  <si>
    <t>M99.93</t>
  </si>
  <si>
    <t>Biomechanical lesion, unspecified, lumbar region</t>
  </si>
  <si>
    <t>Skin Grafts for Injuries</t>
  </si>
  <si>
    <t>P33AB</t>
  </si>
  <si>
    <t>M99.99</t>
  </si>
  <si>
    <t>Biomechanical lesion, unspecified, abdomen region</t>
  </si>
  <si>
    <t>N00</t>
  </si>
  <si>
    <t>Acute nephritic syndrome</t>
  </si>
  <si>
    <t>N00.0</t>
  </si>
  <si>
    <t>Other OR Procedures for Injuries</t>
  </si>
  <si>
    <t>Acute nephritic syndrome, minor glomerular abnormality</t>
  </si>
  <si>
    <t>P33AD</t>
  </si>
  <si>
    <t>N00.1</t>
  </si>
  <si>
    <t>Acute nephritic syndrome, focal and segmental glomerular lesions</t>
  </si>
  <si>
    <t>P33AE</t>
  </si>
  <si>
    <t>N00.2</t>
  </si>
  <si>
    <t>Acute nephritic syndrome, diffuse membranous glomerulonephritis</t>
  </si>
  <si>
    <t>N00.3</t>
  </si>
  <si>
    <t>Acute nephritic syndrome, diffuse mesangial proliferative glomerulonephritis</t>
  </si>
  <si>
    <t>N00.4</t>
  </si>
  <si>
    <t>Hand Procedures for Injuries</t>
  </si>
  <si>
    <t>Acute nephritic syndrome, diffuse endocapillary proliferative glomerulonephritis</t>
  </si>
  <si>
    <t>P33AC</t>
  </si>
  <si>
    <t>N00.5</t>
  </si>
  <si>
    <t>Acute nephritic syndrome, diffuse mesangiocapillary glomerulonephritis</t>
  </si>
  <si>
    <t>N00.6</t>
  </si>
  <si>
    <t>Wound Debridements for Injuries</t>
  </si>
  <si>
    <t>P33AA</t>
  </si>
  <si>
    <t>Acute nephritic syndrome, dense deposit disease</t>
  </si>
  <si>
    <t>Coronary Bypass w/ Mild CC</t>
  </si>
  <si>
    <t>N00.7</t>
  </si>
  <si>
    <t>Acute nephritic syndrome, diffuse crescentic glomerulonephritis</t>
  </si>
  <si>
    <t>Traumatic Injuries Age &gt;18</t>
  </si>
  <si>
    <t>D33AA</t>
  </si>
  <si>
    <t>N00.8</t>
  </si>
  <si>
    <t>Acute nephritic syndrome, other</t>
  </si>
  <si>
    <t>N00.9</t>
  </si>
  <si>
    <t>Acute nephritic syndrome, unspecified</t>
  </si>
  <si>
    <t>N01.0</t>
  </si>
  <si>
    <t>Rapidly progressive nephritic syndrome, minor glomerular abnormality</t>
  </si>
  <si>
    <t>Traumatic Injuries Age 0-18</t>
  </si>
  <si>
    <t>N01.1</t>
  </si>
  <si>
    <t>Rapidly progressive nephritic syndrome, focal and segmental glomerular lesions</t>
  </si>
  <si>
    <t>N01.2</t>
  </si>
  <si>
    <t>Rapidly progressive nephritic syndrome, diffuse membranous glomerulonephritis</t>
  </si>
  <si>
    <t>N01.3</t>
  </si>
  <si>
    <t>Allergic Reactions Age &gt;18</t>
  </si>
  <si>
    <t>Rapidly progressive nephritic syndrome, diffuse mesangial proliferative glomerulonephritis</t>
  </si>
  <si>
    <t>D33AB</t>
  </si>
  <si>
    <t>N01.4</t>
  </si>
  <si>
    <t>Rapidly progressive nephritic syndrome, diffuse endocapillary proliferative glomerulonephritis</t>
  </si>
  <si>
    <t>N01.5</t>
  </si>
  <si>
    <t>Rapidly progressive nephritic syndrome, diffuse mesangiocapillary glomerulonephritis</t>
  </si>
  <si>
    <t>Allergic Reactions Age 0-18</t>
  </si>
  <si>
    <t>N01.6</t>
  </si>
  <si>
    <t>Rapidly progressive nephritic syndrome, dense deposit disease</t>
  </si>
  <si>
    <t>N01.7</t>
  </si>
  <si>
    <t>Rapidly progressive nephritic syndrome, diffuse crescentic glomerulonephritis</t>
  </si>
  <si>
    <t>N01.8</t>
  </si>
  <si>
    <t>Poisonings &amp; Toxic Effects of Drugs Age &gt;18</t>
  </si>
  <si>
    <t>Rapidly progressive nephritic syndrome, other</t>
  </si>
  <si>
    <t>D33AC</t>
  </si>
  <si>
    <t>N01.9</t>
  </si>
  <si>
    <t>Rapidly progressive nephritic syndrome, unspecified</t>
  </si>
  <si>
    <t>Poisonings &amp; Toxic Effects of Drugs Age 0-18</t>
  </si>
  <si>
    <t>N02</t>
  </si>
  <si>
    <t>Recurrent and persistent haematuria</t>
  </si>
  <si>
    <t>N02.0</t>
  </si>
  <si>
    <t>Recurrent and persistent haematuria, minor glomerular abnormality</t>
  </si>
  <si>
    <t>Complications of Treatment</t>
  </si>
  <si>
    <t>D33AD</t>
  </si>
  <si>
    <t>N02.1</t>
  </si>
  <si>
    <t>Recurrent and persistent haematuria, focal and segmental glomerular lesions</t>
  </si>
  <si>
    <t>Complex Cardiovascular Procedures w/ No CC</t>
  </si>
  <si>
    <t>N02.2</t>
  </si>
  <si>
    <t>Recurrent and persistent haematuria, diffuse membranous glomerulonephritis</t>
  </si>
  <si>
    <t>Other Injuries, Poisonings &amp; Toxic Effects Diagnosis</t>
  </si>
  <si>
    <t>D33AE</t>
  </si>
  <si>
    <t>N02.3</t>
  </si>
  <si>
    <t>Recurrent and persistent haematuria, diffuse mesangial proliferative glomerulonephritis</t>
  </si>
  <si>
    <t>N02.4</t>
  </si>
  <si>
    <t>Recurrent and persistent haematuria, diffuse endocapillary proliferative glomerulonephritis</t>
  </si>
  <si>
    <t>Nuclear Medicine</t>
  </si>
  <si>
    <t>P34KG</t>
  </si>
  <si>
    <t>N02.6</t>
  </si>
  <si>
    <t>Recurrent and persistent haematuria, dense deposit disease</t>
  </si>
  <si>
    <t>N02.8</t>
  </si>
  <si>
    <t>Recurrent and persistent haematuria, other</t>
  </si>
  <si>
    <t>CT Simulation + TPS</t>
  </si>
  <si>
    <t>34PJX</t>
  </si>
  <si>
    <t>N02.9</t>
  </si>
  <si>
    <t>Recurrent and persistent haematuria, unspecified</t>
  </si>
  <si>
    <t>N03.0</t>
  </si>
  <si>
    <t>Chronic nephritic syndrome, minor glomerular abnormality</t>
  </si>
  <si>
    <t>P90KD</t>
  </si>
  <si>
    <t>N03.1</t>
  </si>
  <si>
    <t>Chronic nephritic syndrome, focal and segmental glomerular lesions</t>
  </si>
  <si>
    <t>N03.2</t>
  </si>
  <si>
    <t>Chronic nephritic syndrome, diffuse membranous glomerulonephritis</t>
  </si>
  <si>
    <t>Blood Transfusion for Neoplasms</t>
  </si>
  <si>
    <t>99DX</t>
  </si>
  <si>
    <t>Complex Cardiovascular Procedures w/ Mild CC</t>
  </si>
  <si>
    <t>N03.3</t>
  </si>
  <si>
    <t>Chronic nephritic syndrome, diffuse mesangial proliferative glomerulonephritis</t>
  </si>
  <si>
    <t>N03.5</t>
  </si>
  <si>
    <t>Chronic nephritic syndrome, diffuse mesangiocapillary glomerulonephritis</t>
  </si>
  <si>
    <t>N03.7</t>
  </si>
  <si>
    <t>Chronic nephritic syndrome, diffuse crescentic glomerulonephritis</t>
  </si>
  <si>
    <t>N03.8</t>
  </si>
  <si>
    <t>Chronic nephritic syndrome, other</t>
  </si>
  <si>
    <t>N03.9</t>
  </si>
  <si>
    <t>Radiotherapy &amp; Chemotherapy</t>
  </si>
  <si>
    <t>Chronic nephritic syndrome, unspecified</t>
  </si>
  <si>
    <t>34BX</t>
  </si>
  <si>
    <t>N04</t>
  </si>
  <si>
    <t>Nephrotic syndrome</t>
  </si>
  <si>
    <t>Complex Cardiovascular Procedures w/ Moderate CC</t>
  </si>
  <si>
    <t>N04.0</t>
  </si>
  <si>
    <t>Nephrotic syndrome, minor glomerular abnormality</t>
  </si>
  <si>
    <t>N04.1</t>
  </si>
  <si>
    <t>34CX</t>
  </si>
  <si>
    <t>Nephrotic syndrome, focal and segmental glomerular lesions</t>
  </si>
  <si>
    <t>34PCX</t>
  </si>
  <si>
    <t>N04.2</t>
  </si>
  <si>
    <t>Nephrotic syndrome, diffuse membranous glomerulonephritis</t>
  </si>
  <si>
    <t>34PDX</t>
  </si>
  <si>
    <t>N04.3</t>
  </si>
  <si>
    <t>Nephrotic syndrome, diffuse mesangial proliferative glomerulonephritis</t>
  </si>
  <si>
    <t>N04.4</t>
  </si>
  <si>
    <t>Nephrotic syndrome, diffuse endocapillary proliferative glomerulonephritis</t>
  </si>
  <si>
    <t>Major Cardiothoracic Procedures w/ No CC</t>
  </si>
  <si>
    <t>Chemotherapy</t>
  </si>
  <si>
    <t>N04.5</t>
  </si>
  <si>
    <t>Nephrotic syndrome, diffuse mesangiocapillary glomerulonephritis</t>
  </si>
  <si>
    <t>N04.6</t>
  </si>
  <si>
    <t>Nephrotic syndrome, dense deposit disease</t>
  </si>
  <si>
    <t>N04.7</t>
  </si>
  <si>
    <t>Nepthrotic syndrome, diffuse crescentic glomerulonephritis</t>
  </si>
  <si>
    <t>N04.8</t>
  </si>
  <si>
    <t>Radiotherapy</t>
  </si>
  <si>
    <t>Nephtrotic syndrome, other</t>
  </si>
  <si>
    <t>N04.9</t>
  </si>
  <si>
    <t>Nepthrotic syndrome, unspecified</t>
  </si>
  <si>
    <t>N05.0</t>
  </si>
  <si>
    <t>Unspecified nephritic syndrome, minor glomerular abnormality</t>
  </si>
  <si>
    <t>N05.1</t>
  </si>
  <si>
    <t>Unspecified nephritic syndrome, focal and segmental glomerular lesions</t>
  </si>
  <si>
    <t>Extracranial Vessel Proc.</t>
  </si>
  <si>
    <t>P11KC</t>
  </si>
  <si>
    <t>Major Cardiothoracic Procedures w/ Mild CC</t>
  </si>
  <si>
    <t>N05.2</t>
  </si>
  <si>
    <t>Unspecified nephritic syndrome, diffuse membranous glomerulonephritis</t>
  </si>
  <si>
    <t>N05.3</t>
  </si>
  <si>
    <t>Release of Carpal/Tarsal Tunnel</t>
  </si>
  <si>
    <t>P11KD</t>
  </si>
  <si>
    <t>Unspecified nephritic syndrome, diffuse mesangial proliferative glomerulonephritis</t>
  </si>
  <si>
    <t>N05.4</t>
  </si>
  <si>
    <t>Unspecified nephritic syndrome, diffuse endocapillary proliferative glomerulonephritis</t>
  </si>
  <si>
    <t>N05.5</t>
  </si>
  <si>
    <t>Unspecified nephritic syndrome, diffuse mesangiocapillary glomeru</t>
  </si>
  <si>
    <t>Other Nervous System Minor Proc.</t>
  </si>
  <si>
    <t>P11KP</t>
  </si>
  <si>
    <t>N05.6</t>
  </si>
  <si>
    <t>Unspecified nephritic syndrome, dense deposit disease</t>
  </si>
  <si>
    <t>N05.7</t>
  </si>
  <si>
    <t>Unspecified nephritic syndrome, diffuse crescentic glomerulonephritis</t>
  </si>
  <si>
    <t>Nervous System Other Diagnostic Proc.</t>
  </si>
  <si>
    <t>P11KF</t>
  </si>
  <si>
    <t>N05.8</t>
  </si>
  <si>
    <t>Unspecified nephritic syndrome, other</t>
  </si>
  <si>
    <t>N05.9</t>
  </si>
  <si>
    <t>Other Nervous System Major Proc.</t>
  </si>
  <si>
    <t>Unspecified nephritic syndrome, unspecified</t>
  </si>
  <si>
    <t>P11KA</t>
  </si>
  <si>
    <t>N06.0</t>
  </si>
  <si>
    <t>Isolated proteinuria with specified morphological lesion, minor glomerular abnormality</t>
  </si>
  <si>
    <t>Peripheral Nerve Injection Proc.</t>
  </si>
  <si>
    <t>N06.7</t>
  </si>
  <si>
    <t>P11KK</t>
  </si>
  <si>
    <t>Isolated proteinuria with specified morphological lesion, diffuse crescentic glomerulonephritis</t>
  </si>
  <si>
    <t>N06.9</t>
  </si>
  <si>
    <t>Isolated proteinuria with specified morphological lesion, unspecified</t>
  </si>
  <si>
    <t>N07.0</t>
  </si>
  <si>
    <t>~99JX</t>
  </si>
  <si>
    <t>Hereditary nephropathy, not elsewhere classified, minor glomerular abnormality</t>
  </si>
  <si>
    <t>N07.3</t>
  </si>
  <si>
    <t>Hereditary nephropathy, not elsewhere classified, diffuse mesangial proliferative glomerulonephritis</t>
  </si>
  <si>
    <t>N07.5</t>
  </si>
  <si>
    <t>Hereditary nephropathy, not elsewhere classified, diffuse mesangiocapillary glomerulonephritis</t>
  </si>
  <si>
    <t>N07.8</t>
  </si>
  <si>
    <t>Hereditary nephropathy, not elsewhere classified, other</t>
  </si>
  <si>
    <t>N07.9</t>
  </si>
  <si>
    <t>Nervous System Neoplasms - Follow Up</t>
  </si>
  <si>
    <t>Hereditary nephropathy, not elsewhere classified, unspecified</t>
  </si>
  <si>
    <t>99JX</t>
  </si>
  <si>
    <t>N08</t>
  </si>
  <si>
    <t>Glomerular disorders in diseases classified elsewhere</t>
  </si>
  <si>
    <t>N08.0</t>
  </si>
  <si>
    <t>Glomerular disorder in infectious and parasitic diseases classified elsewhere</t>
  </si>
  <si>
    <t>Major Cardiovascular Procedures w/ No CC</t>
  </si>
  <si>
    <t>N08.1</t>
  </si>
  <si>
    <t>Glomerular disorders in neoplastic diseases</t>
  </si>
  <si>
    <t>Electroencephalography (EEG)</t>
  </si>
  <si>
    <t>P11KM</t>
  </si>
  <si>
    <t>N08.2</t>
  </si>
  <si>
    <t>Glomerular disorders in blood diseases and disorders involving the immune mechanism</t>
  </si>
  <si>
    <t>N08.3</t>
  </si>
  <si>
    <t>Nervous System Disorder w/ Multi-specialty Consultations</t>
  </si>
  <si>
    <t>98PCX</t>
  </si>
  <si>
    <t>Glomerular disorders in diabetes mellitus</t>
  </si>
  <si>
    <t>N08.4</t>
  </si>
  <si>
    <t>Glomerular disorders in other endocrine, nutritional and metabolic diseases</t>
  </si>
  <si>
    <t>Nervous System Disorder w/ Multi-specialty Consultations - Pre Op</t>
  </si>
  <si>
    <t>98PDX</t>
  </si>
  <si>
    <t>N08.5</t>
  </si>
  <si>
    <t>Glomerular disorders in systemic connective tissue disorders</t>
  </si>
  <si>
    <t>N08.8</t>
  </si>
  <si>
    <t>Glomerular disorders in other diseases classified elsewhere</t>
  </si>
  <si>
    <t>Chronic Nervous System Disorders</t>
  </si>
  <si>
    <t>N10</t>
  </si>
  <si>
    <t>Acute tubulo-interstitial nephritis</t>
  </si>
  <si>
    <t>N11.0</t>
  </si>
  <si>
    <t>Nonobstructive reflux-associated chronic pyelonephritis</t>
  </si>
  <si>
    <t>99GX</t>
  </si>
  <si>
    <t>N11.1</t>
  </si>
  <si>
    <t>Chronic obstructive pyelonephritis</t>
  </si>
  <si>
    <t>Major Cardiovascular Procedures w/ Mild CC</t>
  </si>
  <si>
    <t>N11.8</t>
  </si>
  <si>
    <t>Other chronic tubulo-interstitial nephritis</t>
  </si>
  <si>
    <t>Chronic Nervous System Disorders - Follow Up</t>
  </si>
  <si>
    <t>N11.9</t>
  </si>
  <si>
    <t>Chronic tubulo-interstitial nephritis, unspecified</t>
  </si>
  <si>
    <t>N12</t>
  </si>
  <si>
    <t>Tubulo-interstitial nephritis not specified as acute or chronic</t>
  </si>
  <si>
    <t>N13</t>
  </si>
  <si>
    <t>Obstructive and reflux uropathy</t>
  </si>
  <si>
    <t>Acute Nervous System Disorders</t>
  </si>
  <si>
    <t>~99GX</t>
  </si>
  <si>
    <t>N13.0</t>
  </si>
  <si>
    <t>Hydronephrosis with ureteropelvic junction obstruction</t>
  </si>
  <si>
    <t>N13.1</t>
  </si>
  <si>
    <t>Hydronephrosis with ureteral stricture not elsewhere classified</t>
  </si>
  <si>
    <t>N13.2</t>
  </si>
  <si>
    <t>Hydronephrosis with renal and ureteral calculous obstruction</t>
  </si>
  <si>
    <t>N13.3</t>
  </si>
  <si>
    <t>Acute Nervous System Disorders - Follow Up</t>
  </si>
  <si>
    <t>Other and unspecified hydronephrosis</t>
  </si>
  <si>
    <t>N13.4</t>
  </si>
  <si>
    <t>Hydroureter</t>
  </si>
  <si>
    <t>N13.5</t>
  </si>
  <si>
    <t>Kinking and stricture of ureter without hydronephrosis</t>
  </si>
  <si>
    <t>N13.6</t>
  </si>
  <si>
    <t>Pyonephrosis</t>
  </si>
  <si>
    <t>Phacoemulsification Cataract Extraction Proc.</t>
  </si>
  <si>
    <t>P12KT</t>
  </si>
  <si>
    <t>N13.7</t>
  </si>
  <si>
    <t>Vesicoureteral-reflux-associated uropathy</t>
  </si>
  <si>
    <t>N13.8</t>
  </si>
  <si>
    <t>Other obstructive and reflux uropathy</t>
  </si>
  <si>
    <t>Anterior Chamber Major Proc.</t>
  </si>
  <si>
    <t>P12KD</t>
  </si>
  <si>
    <t>N13.9</t>
  </si>
  <si>
    <t>Obstructive and reflux uropathy, unspecified</t>
  </si>
  <si>
    <t>N14.0</t>
  </si>
  <si>
    <t>Analgesic nephropathy</t>
  </si>
  <si>
    <t>Cataract - Other Proc.</t>
  </si>
  <si>
    <t>P12KJ</t>
  </si>
  <si>
    <t>N14.1</t>
  </si>
  <si>
    <t>Nephropathy induced by other drugs, medicaments and biological substances</t>
  </si>
  <si>
    <t>N14.2</t>
  </si>
  <si>
    <t>Neuropathy induced by unspecified drug, medicament or biological substance</t>
  </si>
  <si>
    <t>Anterior Chamber Moderate Proc.</t>
  </si>
  <si>
    <t>P12KE</t>
  </si>
  <si>
    <t>N14.4</t>
  </si>
  <si>
    <t>Toxic nephropathy, not elsewhere classified</t>
  </si>
  <si>
    <t>N15.0</t>
  </si>
  <si>
    <t>Balkan nephropathy</t>
  </si>
  <si>
    <t>N15.1</t>
  </si>
  <si>
    <t>Renal and perinephric abscess</t>
  </si>
  <si>
    <t>External Eye Major Proc.</t>
  </si>
  <si>
    <t>N15.8</t>
  </si>
  <si>
    <t>P12KA</t>
  </si>
  <si>
    <t>Other specified renal tubulo-interstitial diseases</t>
  </si>
  <si>
    <t>N15.9</t>
  </si>
  <si>
    <t>Renal tubulo-interstitial disease, unspecified</t>
  </si>
  <si>
    <t>N16.0</t>
  </si>
  <si>
    <t>Renal tubulo-interstital disorders in infectious and parasitic diseases classified elsewhere</t>
  </si>
  <si>
    <t>External Eye Moderate Proc.</t>
  </si>
  <si>
    <t>P12KB</t>
  </si>
  <si>
    <t>N16.2</t>
  </si>
  <si>
    <t>Renal tubulo-interstitial disorders in blood diseases and disorders involving the immune mechanism</t>
  </si>
  <si>
    <t>N16.3</t>
  </si>
  <si>
    <t>Biopsy of Eye Proc.</t>
  </si>
  <si>
    <t>Renal tubulo-interstitial disorders in metabolic diseases</t>
  </si>
  <si>
    <t>P12KR</t>
  </si>
  <si>
    <t>N16.4</t>
  </si>
  <si>
    <t>Renal tubulo-interstitial disorders systemic connective tissue disorders</t>
  </si>
  <si>
    <t>Posterior Chamber Proc.</t>
  </si>
  <si>
    <t>P12KQ</t>
  </si>
  <si>
    <t>N16.8</t>
  </si>
  <si>
    <t>Renal tubulo-interstitial disorders in other diseases classified elsewhere</t>
  </si>
  <si>
    <t>Photocoagulation &amp; Cryotherapy of Retina Proc.</t>
  </si>
  <si>
    <t>P12KK</t>
  </si>
  <si>
    <t>N17</t>
  </si>
  <si>
    <t>Acute renal failure</t>
  </si>
  <si>
    <t>Extraocular Major Proc.</t>
  </si>
  <si>
    <t>P12KU</t>
  </si>
  <si>
    <t>N17.0</t>
  </si>
  <si>
    <t>Acute renal failure with tubular necrosis</t>
  </si>
  <si>
    <t>Laser of Eye Proc.</t>
  </si>
  <si>
    <t>P12KL</t>
  </si>
  <si>
    <t>N17.1</t>
  </si>
  <si>
    <t>Acute renal failure with acute cortical necrosis</t>
  </si>
  <si>
    <t>N17.2</t>
  </si>
  <si>
    <t>Acute renal failure with medullary necrosis</t>
  </si>
  <si>
    <t>Extraocular Minor Proc.</t>
  </si>
  <si>
    <t>P12KM</t>
  </si>
  <si>
    <t>N17.8</t>
  </si>
  <si>
    <t>Other acute renal failure</t>
  </si>
  <si>
    <t>Anterior Chamber Minor Proc.</t>
  </si>
  <si>
    <t>N17.9</t>
  </si>
  <si>
    <t>P12KF</t>
  </si>
  <si>
    <t>Acute renal failure, unspecified</t>
  </si>
  <si>
    <t>N17.91</t>
  </si>
  <si>
    <t>Acute kidney injury stage 1 (IM)</t>
  </si>
  <si>
    <t>N17.92</t>
  </si>
  <si>
    <t>Acute kidney injury stage 2 (IM)</t>
  </si>
  <si>
    <t>Eye Diagnostic Major Proc.</t>
  </si>
  <si>
    <t>P12KP</t>
  </si>
  <si>
    <t>N17.93</t>
  </si>
  <si>
    <t>Acute kidney injury stage 3 needed renal support (IM)</t>
  </si>
  <si>
    <t>N17.94</t>
  </si>
  <si>
    <t>External Eye Minor Proc.</t>
  </si>
  <si>
    <t>P12KC</t>
  </si>
  <si>
    <t>Acute kidney injury superimposed on chronic kidney disease (IM)</t>
  </si>
  <si>
    <t>N17.95</t>
  </si>
  <si>
    <t>Other Eye Proc.</t>
  </si>
  <si>
    <t>P12KN</t>
  </si>
  <si>
    <t>Acute kidney injury superimposed on chronic kidney disease needed renal support (IM)</t>
  </si>
  <si>
    <t>N18</t>
  </si>
  <si>
    <t>Chronic kidney disease</t>
  </si>
  <si>
    <t>Eye Diagnostic Minor Proc.</t>
  </si>
  <si>
    <t>P12KS</t>
  </si>
  <si>
    <t>N18.1</t>
  </si>
  <si>
    <t>Chronic kidney disease, stage 1</t>
  </si>
  <si>
    <t>N18.2</t>
  </si>
  <si>
    <t>Chronic kidney disease, stage 2</t>
  </si>
  <si>
    <t>N18.3</t>
  </si>
  <si>
    <t>Chronic kidney disease, stage 3</t>
  </si>
  <si>
    <t>N18.4</t>
  </si>
  <si>
    <t>PTCA w/ No CC</t>
  </si>
  <si>
    <t>Chronic kidney disease, stage 4</t>
  </si>
  <si>
    <t>Eye Neoplasms - Follow Up</t>
  </si>
  <si>
    <t>N18.5</t>
  </si>
  <si>
    <t>Chronic kidney disease, stage 5</t>
  </si>
  <si>
    <t>N18.6</t>
  </si>
  <si>
    <t>End stage renal disease (IM)</t>
  </si>
  <si>
    <t>N18.9</t>
  </si>
  <si>
    <t>Chronic renal failure, unspecified</t>
  </si>
  <si>
    <t>Eye Disorders w/ Multi-specialty Consultations</t>
  </si>
  <si>
    <t>N19</t>
  </si>
  <si>
    <t>Unspecified renal failure</t>
  </si>
  <si>
    <t>Eye Disorders w/ Multi-specialty Consultations - Pre Op</t>
  </si>
  <si>
    <t>N20</t>
  </si>
  <si>
    <t>Calculus of kidney and ureter</t>
  </si>
  <si>
    <t>Chronic Eye Disorders</t>
  </si>
  <si>
    <t>N20.0</t>
  </si>
  <si>
    <t>Calculus of kidney</t>
  </si>
  <si>
    <t>PTCA w/ Mild CC</t>
  </si>
  <si>
    <t>N20.1</t>
  </si>
  <si>
    <t>Calculus of ureter</t>
  </si>
  <si>
    <t>Chronic Eye Disorders - Follow Up</t>
  </si>
  <si>
    <t>N20.2</t>
  </si>
  <si>
    <t>Calculus of kidney with calculus of ureter</t>
  </si>
  <si>
    <t>N20.9</t>
  </si>
  <si>
    <t>Urinary calculus, unspecified</t>
  </si>
  <si>
    <t>Acute Eye Disorders</t>
  </si>
  <si>
    <t>N21</t>
  </si>
  <si>
    <t>Calculus of lower urinary tract</t>
  </si>
  <si>
    <t>N21.0</t>
  </si>
  <si>
    <t>Calculus in bladder</t>
  </si>
  <si>
    <t>Acute Eye Disorders - Follow Up</t>
  </si>
  <si>
    <t>N21.1</t>
  </si>
  <si>
    <t>Calculus in urethra</t>
  </si>
  <si>
    <t>N21.8</t>
  </si>
  <si>
    <t>Other lower urinary tract calculus</t>
  </si>
  <si>
    <t>N21.9</t>
  </si>
  <si>
    <t>Ear, Nose, Mouth &amp; Pharynx Major Proc.</t>
  </si>
  <si>
    <t>P13KG</t>
  </si>
  <si>
    <t>Calculus of lower urinary tract, unspecified</t>
  </si>
  <si>
    <t>N22</t>
  </si>
  <si>
    <t>Dental Major Proc.</t>
  </si>
  <si>
    <t>Calculus of urinary tract in diseases classified elsewhere</t>
  </si>
  <si>
    <t>P13KX</t>
  </si>
  <si>
    <t>N22.0</t>
  </si>
  <si>
    <t>Urinary calculus in schistosomiasis bilharziasis</t>
  </si>
  <si>
    <t>Major Biopsy for Ear, Nose, Mouth &amp; Pharynx</t>
  </si>
  <si>
    <t>P13KY</t>
  </si>
  <si>
    <t>N22.8</t>
  </si>
  <si>
    <t>Calculus of urinary tract in other diseases classified elsewhere</t>
  </si>
  <si>
    <t>Mouth &amp; Tongue Major Proc.</t>
  </si>
  <si>
    <t>P13KM</t>
  </si>
  <si>
    <t>N23</t>
  </si>
  <si>
    <t>Unspecified renal colic</t>
  </si>
  <si>
    <t>Salivary Gland Proc.</t>
  </si>
  <si>
    <t>N25.0</t>
  </si>
  <si>
    <t>P13KD</t>
  </si>
  <si>
    <t>Renal osteodystrophy</t>
  </si>
  <si>
    <t>Tonsil &amp; Adenoid Proc.</t>
  </si>
  <si>
    <t>N25.1</t>
  </si>
  <si>
    <t>P13KF</t>
  </si>
  <si>
    <t>Nephrogenic diabetes insipidus</t>
  </si>
  <si>
    <t>Minor Biopsy for Ear, Nose, Mouth &amp; Pharynx</t>
  </si>
  <si>
    <t>P13KW</t>
  </si>
  <si>
    <t>N25.8</t>
  </si>
  <si>
    <t>Other disorders resulting from impaired renal tubular function</t>
  </si>
  <si>
    <t>Diagnostic Proc. for Ear, Nose, Mouth &amp; Pharynx</t>
  </si>
  <si>
    <t>P13KS</t>
  </si>
  <si>
    <t>N25.9</t>
  </si>
  <si>
    <t>Disorder resulting from impaired renal tubular function, unspecified</t>
  </si>
  <si>
    <t>Sinus &amp; Mastoid Proc.</t>
  </si>
  <si>
    <t>P13KC</t>
  </si>
  <si>
    <t>N26</t>
  </si>
  <si>
    <t>Unspecified contracted kidney</t>
  </si>
  <si>
    <t>N26.2</t>
  </si>
  <si>
    <t>Page kidney (IM)</t>
  </si>
  <si>
    <t>Mouth &amp; Tongue Minor Proc.</t>
  </si>
  <si>
    <t>P13KN</t>
  </si>
  <si>
    <t>N27.0</t>
  </si>
  <si>
    <t>Small kidney, unilateral</t>
  </si>
  <si>
    <t>Ear, Nose, Mouth &amp; Pharynx Moderate Proc.</t>
  </si>
  <si>
    <t>P13KK</t>
  </si>
  <si>
    <t>N27.1</t>
  </si>
  <si>
    <t>Small kidney, bilateral</t>
  </si>
  <si>
    <t>Other Ear, Nose, Mouth &amp; Pharynx Moderate Proc.</t>
  </si>
  <si>
    <t>P13KQ</t>
  </si>
  <si>
    <t>N27.9</t>
  </si>
  <si>
    <t>Small kidney, unspecified</t>
  </si>
  <si>
    <t>Middle Ear Proc.</t>
  </si>
  <si>
    <t>P13KL</t>
  </si>
  <si>
    <t>N28.0</t>
  </si>
  <si>
    <t>Ischaemia and infarction of kidney</t>
  </si>
  <si>
    <t>Ear, Nose, Mouth &amp; Pharynx Minor Proc</t>
  </si>
  <si>
    <t>P13KH</t>
  </si>
  <si>
    <t>N28.1</t>
  </si>
  <si>
    <t>Cyst of kidney, acquired</t>
  </si>
  <si>
    <t>Dental Minor Proc.</t>
  </si>
  <si>
    <t>P13KV</t>
  </si>
  <si>
    <t>N28.8</t>
  </si>
  <si>
    <t>Other specified disorders of kidney and ureter</t>
  </si>
  <si>
    <t>N28.9</t>
  </si>
  <si>
    <t>Cauterization &amp; Packing in Nasal Cavity Proc.</t>
  </si>
  <si>
    <t>P13KR</t>
  </si>
  <si>
    <t>Disorder of kidney and ureter, unspecified</t>
  </si>
  <si>
    <t>N29</t>
  </si>
  <si>
    <t>Other Ear, Nose, Mouth &amp; Pharynx Minor Proc.</t>
  </si>
  <si>
    <t>P13KU</t>
  </si>
  <si>
    <t>Other disorders of kidney and ureter in diseases classified elsewhere</t>
  </si>
  <si>
    <t>N29.0</t>
  </si>
  <si>
    <t>Other Ear, Nose, Mouth &amp; Pharynx Major Proc.</t>
  </si>
  <si>
    <t>P13KP</t>
  </si>
  <si>
    <t>Late syphilis of kidney</t>
  </si>
  <si>
    <t>N29.1</t>
  </si>
  <si>
    <t>Ear, Nose, Mouth &amp; Pharynx Neoplasms</t>
  </si>
  <si>
    <t>Other disorders of kidney and ureter in infectious and parasitic diseases classified elsewhere</t>
  </si>
  <si>
    <t>N29.8</t>
  </si>
  <si>
    <t>Other disorders of kidney and ureter in other diseases classified elsewhere</t>
  </si>
  <si>
    <t>N30</t>
  </si>
  <si>
    <t>Cystitis</t>
  </si>
  <si>
    <t>N30.0</t>
  </si>
  <si>
    <t>Acute cystitis</t>
  </si>
  <si>
    <t>Ear, Nose, Mouth &amp; Pharynx Neoplasms - Follow Up</t>
  </si>
  <si>
    <t>N30.1</t>
  </si>
  <si>
    <t>Interstitial cystitis chronic</t>
  </si>
  <si>
    <t>N30.2</t>
  </si>
  <si>
    <t>Other chronic cystitis</t>
  </si>
  <si>
    <t>N30.3</t>
  </si>
  <si>
    <t>Trigonitis</t>
  </si>
  <si>
    <t>ENT w/ Multi-specialty Consultations</t>
  </si>
  <si>
    <t>N30.4</t>
  </si>
  <si>
    <t>Irradiation cystitis</t>
  </si>
  <si>
    <t>N30.8</t>
  </si>
  <si>
    <t>Other cystitis</t>
  </si>
  <si>
    <t>ENT w/ Multi-specialty Consultations - Pre Op</t>
  </si>
  <si>
    <t>N30.9</t>
  </si>
  <si>
    <t>Cystitis, unspecified</t>
  </si>
  <si>
    <t>N31</t>
  </si>
  <si>
    <t>Neuromuscular dysfunction of bladder, not elsewhere classified</t>
  </si>
  <si>
    <t>Chronic Ear, Mouth &amp; Throat Disorders</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</si>
  <si>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</si>
  <si>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</si>
  <si>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</si>
  <si>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</si>
  <si>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</si>
  <si>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</si>
  <si>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</si>
  <si>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</si>
  <si>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Chronic Ear, Mouth &amp; Throat Disorders - Follow Up</t>
  </si>
  <si>
    <t>N31.9</t>
  </si>
  <si>
    <t>Neuromuscular dysfunction of bladder, unspecified</t>
  </si>
  <si>
    <t>N32.0</t>
  </si>
  <si>
    <t>Bladder-neck obstruction</t>
  </si>
  <si>
    <t>N32.1</t>
  </si>
  <si>
    <t>Vesicointestinal fistula</t>
  </si>
  <si>
    <t>N32.2</t>
  </si>
  <si>
    <t>Vesical fistula, not elsewhere classified</t>
  </si>
  <si>
    <t>Acute Ear, Mouth &amp; Throat Disorders</t>
  </si>
  <si>
    <t>N32.3</t>
  </si>
  <si>
    <t>Diverticulum of bladder</t>
  </si>
  <si>
    <t>N32.4</t>
  </si>
  <si>
    <t>Rupture of bladder, nontraumatic</t>
  </si>
  <si>
    <t>N32.8</t>
  </si>
  <si>
    <t>Other specified disorders of bladder</t>
  </si>
  <si>
    <t>N32.9</t>
  </si>
  <si>
    <t>Bladder disorder, unspecified</t>
  </si>
  <si>
    <t>Acute Ear, Mouth &amp; Throat Disorders - Follow Up</t>
  </si>
  <si>
    <t>N33.0</t>
  </si>
  <si>
    <t>Tuberculous cystitis</t>
  </si>
  <si>
    <t>N33.8</t>
  </si>
  <si>
    <t>Bladder disorders in other diseases classified elsewhere</t>
  </si>
  <si>
    <t>Other Vascular Procedures w/ No CC</t>
  </si>
  <si>
    <t>N34</t>
  </si>
  <si>
    <t>Urethritis and urethral syndrome</t>
  </si>
  <si>
    <t>N34.0</t>
  </si>
  <si>
    <t>Urethral abscess</t>
  </si>
  <si>
    <t>Bronchoscopy Proc.</t>
  </si>
  <si>
    <t>P14KS</t>
  </si>
  <si>
    <t>N34.1</t>
  </si>
  <si>
    <t>Nonspecific urethritis</t>
  </si>
  <si>
    <t>N34.2</t>
  </si>
  <si>
    <t>Other urethritis</t>
  </si>
  <si>
    <t>Insertion of Intercostal Proc.</t>
  </si>
  <si>
    <t>P14KG</t>
  </si>
  <si>
    <t>N34.3</t>
  </si>
  <si>
    <t>Urethral syndrome, unspecified</t>
  </si>
  <si>
    <t>N35</t>
  </si>
  <si>
    <t>Urethral stricture</t>
  </si>
  <si>
    <t>Other Vascular Procedures w/ Mild CC</t>
  </si>
  <si>
    <t>N35.0</t>
  </si>
  <si>
    <t>Post-traumatic urethral stricture</t>
  </si>
  <si>
    <t>Respiratory System Biopsy Major Proc.</t>
  </si>
  <si>
    <t>P14KK</t>
  </si>
  <si>
    <t>N35.1</t>
  </si>
  <si>
    <t>Postinfective urethral stricture, not elsewhere classified</t>
  </si>
  <si>
    <t>Larynx &amp; Trachea Proc.</t>
  </si>
  <si>
    <t>P14KC</t>
  </si>
  <si>
    <t>N35.8</t>
  </si>
  <si>
    <t>Other urethral stricture</t>
  </si>
  <si>
    <t>N35.9</t>
  </si>
  <si>
    <t>Urethral stricture, unspecified</t>
  </si>
  <si>
    <t>N36.0</t>
  </si>
  <si>
    <t>Urethral fistula</t>
  </si>
  <si>
    <t>Chest Wall &amp; Thorax Proc.</t>
  </si>
  <si>
    <t>P14KE</t>
  </si>
  <si>
    <t>N36.1</t>
  </si>
  <si>
    <t>Urethral diverticulum</t>
  </si>
  <si>
    <t>Other Vascular Procedures w/ Moderate CC</t>
  </si>
  <si>
    <t>N36.2</t>
  </si>
  <si>
    <t>Urethral caruncle</t>
  </si>
  <si>
    <t>Thoracocentesis &amp; Pleurodesis Proc.</t>
  </si>
  <si>
    <t>P14KH</t>
  </si>
  <si>
    <t>N36.3</t>
  </si>
  <si>
    <t>Prolapsed urethral mucosa</t>
  </si>
  <si>
    <t>N36.4</t>
  </si>
  <si>
    <t>Urethral functional and muscular disorders (IM)</t>
  </si>
  <si>
    <t>Chest Wall &amp; Thorax Diagnostic Proc.</t>
  </si>
  <si>
    <t>P14KP</t>
  </si>
  <si>
    <t>N36.5</t>
  </si>
  <si>
    <t>Urethral false passage (IM)</t>
  </si>
  <si>
    <t>N36.8</t>
  </si>
  <si>
    <t>Other specified disorders of urethra</t>
  </si>
  <si>
    <t>Respiratory System Diagnostic Proc.</t>
  </si>
  <si>
    <t>P14KM</t>
  </si>
  <si>
    <t>N36.9</t>
  </si>
  <si>
    <t>Urethral disorder, unspecified</t>
  </si>
  <si>
    <t>N37.0</t>
  </si>
  <si>
    <t>Other Respiratory System Proc.</t>
  </si>
  <si>
    <t>Urethritis in diseases classified elsewhere</t>
  </si>
  <si>
    <t>P14KN</t>
  </si>
  <si>
    <t>N37.8</t>
  </si>
  <si>
    <t>Other urethral disorders in diseases classified elsewhere</t>
  </si>
  <si>
    <t>N39</t>
  </si>
  <si>
    <t>Other disorders of urinary system</t>
  </si>
  <si>
    <t>N39.0</t>
  </si>
  <si>
    <t>Urinary tract infection, site not specified</t>
  </si>
  <si>
    <t>N39.1</t>
  </si>
  <si>
    <t>Persistent proteinuria, unspecified</t>
  </si>
  <si>
    <t>N39.2</t>
  </si>
  <si>
    <t>Orthostatic proteinuria, unspecified</t>
  </si>
  <si>
    <t>Respiratory System Therapeutic Major Proc.</t>
  </si>
  <si>
    <t>N39.3</t>
  </si>
  <si>
    <t>P14KR</t>
  </si>
  <si>
    <t>Stress incontinence</t>
  </si>
  <si>
    <t>N39.4</t>
  </si>
  <si>
    <t>Other specified urinary incontinence</t>
  </si>
  <si>
    <t>Respiratory System Therapeutic Minor Proc.</t>
  </si>
  <si>
    <t>P14KJ</t>
  </si>
  <si>
    <t>N39.8</t>
  </si>
  <si>
    <t>Other specified disorders of urinary system</t>
  </si>
  <si>
    <t>N39.9</t>
  </si>
  <si>
    <t>Disorder of urinary system, unspecified</t>
  </si>
  <si>
    <t>Major Amputation w/ No CC</t>
  </si>
  <si>
    <t>Respiratory System Biopsy Minor Proc.</t>
  </si>
  <si>
    <t>P14KT</t>
  </si>
  <si>
    <t>N40</t>
  </si>
  <si>
    <t>Hyperplasia of prostate</t>
  </si>
  <si>
    <t>N40.0</t>
  </si>
  <si>
    <t>Benign prostatic hyperplasia without lower urinary tract symptoms (IM)</t>
  </si>
  <si>
    <t>N40.1</t>
  </si>
  <si>
    <t>Benign prostatic hyperplasia with lower urinary tract symptoms (IM)</t>
  </si>
  <si>
    <t>N40.2</t>
  </si>
  <si>
    <t>Nodular prostate without lower urinary tract symptoms (IM)</t>
  </si>
  <si>
    <t>Respiratory System Neoplasms - Follow Up</t>
  </si>
  <si>
    <t>N40.3</t>
  </si>
  <si>
    <t>Nodular prostate with lower urinary tract symptoms (IM)</t>
  </si>
  <si>
    <t>N41.0</t>
  </si>
  <si>
    <t>Acute prostatitis</t>
  </si>
  <si>
    <t>Major Amputation w/ Mild CC</t>
  </si>
  <si>
    <t>Respiratory Disorders w/ Multi-specialty Consultations</t>
  </si>
  <si>
    <t>N41.1</t>
  </si>
  <si>
    <t>Chronic prostatitis</t>
  </si>
  <si>
    <t>Respiratory Disorders w/ Multi-specialty Consultations - Pre Op</t>
  </si>
  <si>
    <t>N41.2</t>
  </si>
  <si>
    <t>Abscess of prostate</t>
  </si>
  <si>
    <t>N41.3</t>
  </si>
  <si>
    <t>Prostatocystitis</t>
  </si>
  <si>
    <t>N41.4</t>
  </si>
  <si>
    <t>Granulomatous prostatitis (IM)</t>
  </si>
  <si>
    <t>N41.8</t>
  </si>
  <si>
    <t>Other inflammatory diseases of prostate</t>
  </si>
  <si>
    <t>N41.9</t>
  </si>
  <si>
    <t>Inflammatory disease of prostate, unspecified</t>
  </si>
  <si>
    <t>Major Amputation w/ Moderate CC</t>
  </si>
  <si>
    <t>N42.0</t>
  </si>
  <si>
    <t>Calculus of prostate</t>
  </si>
  <si>
    <t>N42.1</t>
  </si>
  <si>
    <t>Congestion and haemorrhage of prostate</t>
  </si>
  <si>
    <t>Respiratory Drug Resistance TB - Follow Up</t>
  </si>
  <si>
    <t>N42.2</t>
  </si>
  <si>
    <t>Atrophy of prostate</t>
  </si>
  <si>
    <t>N42.3</t>
  </si>
  <si>
    <t>Dysplasia of prostate</t>
  </si>
  <si>
    <t>N42.8</t>
  </si>
  <si>
    <t>Other specified disorders of prostate</t>
  </si>
  <si>
    <t>N42.9</t>
  </si>
  <si>
    <t>Disorder of prostate, unspecified</t>
  </si>
  <si>
    <t>N43</t>
  </si>
  <si>
    <t>Hydrocele and spermatocele</t>
  </si>
  <si>
    <t>Respiratory Tuberculosis - Follow Up</t>
  </si>
  <si>
    <t>N43.0</t>
  </si>
  <si>
    <t>Encysted hydrocele</t>
  </si>
  <si>
    <t>N43.1</t>
  </si>
  <si>
    <t>Infected hydrocele</t>
  </si>
  <si>
    <t>Chronic Respiratory System Disorders</t>
  </si>
  <si>
    <t>N43.2</t>
  </si>
  <si>
    <t>Other hydrocele</t>
  </si>
  <si>
    <t>N43.3</t>
  </si>
  <si>
    <t>Hydrocele, unspecified</t>
  </si>
  <si>
    <t>Other Circulatory Procedures w/ No CC</t>
  </si>
  <si>
    <t>N43.4</t>
  </si>
  <si>
    <t>Chronic Respiratory System Disorders - Follow Up</t>
  </si>
  <si>
    <t>Spermatocele</t>
  </si>
  <si>
    <t>N44</t>
  </si>
  <si>
    <t>Torsion of testis</t>
  </si>
  <si>
    <t>N44.0</t>
  </si>
  <si>
    <t>Torsion of testis (IM)</t>
  </si>
  <si>
    <t>N44.1</t>
  </si>
  <si>
    <t>Cyst of tunica albuginea testis (IM)</t>
  </si>
  <si>
    <t>Acute Respiratory System Disorders</t>
  </si>
  <si>
    <t>N44.2</t>
  </si>
  <si>
    <t>Benign cyst of testis (IM)</t>
  </si>
  <si>
    <t>N44.8</t>
  </si>
  <si>
    <t>Other noninflammatory disorders of the testis (IM)</t>
  </si>
  <si>
    <t>N45</t>
  </si>
  <si>
    <t>Orchitis and epididymitis</t>
  </si>
  <si>
    <t>N45.0</t>
  </si>
  <si>
    <t>Orchitis, epididymitis and epididymo-orchitis with abscess</t>
  </si>
  <si>
    <t>Other Circulatory Procedures w/ Mild CC</t>
  </si>
  <si>
    <t>N45.1</t>
  </si>
  <si>
    <t>Epididymitis (IM)</t>
  </si>
  <si>
    <t>N45.2</t>
  </si>
  <si>
    <t>Orchitis (IM)</t>
  </si>
  <si>
    <t>Acute Respiratory System Disorders - Follow Up</t>
  </si>
  <si>
    <t>N45.3</t>
  </si>
  <si>
    <t>Epididymoorchitis (IM)</t>
  </si>
  <si>
    <t>N45.4</t>
  </si>
  <si>
    <t>Abscess of epididymis or testis (IM)</t>
  </si>
  <si>
    <t>N45.9</t>
  </si>
  <si>
    <t>Orchitis epididymitis and epididymo-orchitis without abscess</t>
  </si>
  <si>
    <t>N46</t>
  </si>
  <si>
    <t>Male infertility</t>
  </si>
  <si>
    <t>N46.0</t>
  </si>
  <si>
    <t>Azoospermia (IM)</t>
  </si>
  <si>
    <t>N46.1</t>
  </si>
  <si>
    <t>Ligation &amp; Stripping Varicose Veins Proc.</t>
  </si>
  <si>
    <t>Oligospermia (IM)</t>
  </si>
  <si>
    <t>P15KG</t>
  </si>
  <si>
    <t>N46.8</t>
  </si>
  <si>
    <t>Other male infertility (IM)</t>
  </si>
  <si>
    <t>N46.9</t>
  </si>
  <si>
    <t>Male infertility, unspecified (IM)</t>
  </si>
  <si>
    <t>Other Circulatory Procedures w/ Moderate CC</t>
  </si>
  <si>
    <t>15PPX</t>
  </si>
  <si>
    <t>N47</t>
  </si>
  <si>
    <t>Redundant prepuce, phimosis and paraphimosis</t>
  </si>
  <si>
    <t>N47.0</t>
  </si>
  <si>
    <t>Adherent prepuce, newborn (IM)</t>
  </si>
  <si>
    <t>N47.1</t>
  </si>
  <si>
    <t>Phimosis (IM)</t>
  </si>
  <si>
    <t>N47.2</t>
  </si>
  <si>
    <t>Paraphimosis (IM)</t>
  </si>
  <si>
    <t>Peripheral Angioplasty Proc. w/ Stent</t>
  </si>
  <si>
    <t>15PNX</t>
  </si>
  <si>
    <t>N47.3</t>
  </si>
  <si>
    <t>Deficient foreskin (IM)</t>
  </si>
  <si>
    <t>N47.4</t>
  </si>
  <si>
    <t>Benign cyst of prepuce (IM)</t>
  </si>
  <si>
    <t>Gangrene w Wound Debridement w/ No CC</t>
  </si>
  <si>
    <t>N47.5</t>
  </si>
  <si>
    <t>15PQX</t>
  </si>
  <si>
    <t>Adhesions of prepuce and glans penis (IM)</t>
  </si>
  <si>
    <t>N47.7</t>
  </si>
  <si>
    <t>Other inflammatory diseases of prepuce (IM)</t>
  </si>
  <si>
    <t>N47.8</t>
  </si>
  <si>
    <t>Other disorders of prepuce (IM)</t>
  </si>
  <si>
    <t>Blood Vessel Proc.</t>
  </si>
  <si>
    <t>P15LA</t>
  </si>
  <si>
    <t>N48.0</t>
  </si>
  <si>
    <t>Leukoplakia of penis</t>
  </si>
  <si>
    <t>Coronary Angioplasty Proc.</t>
  </si>
  <si>
    <t>N48.1</t>
  </si>
  <si>
    <t>Balanoposthitis</t>
  </si>
  <si>
    <t>N48.2</t>
  </si>
  <si>
    <t>Other inflammatory disorders of penis</t>
  </si>
  <si>
    <t>Gangrene w Wound Debridement w/ Mild CC</t>
  </si>
  <si>
    <t>P15KP</t>
  </si>
  <si>
    <t>N48.3</t>
  </si>
  <si>
    <t>Priapism</t>
  </si>
  <si>
    <t>N48.4</t>
  </si>
  <si>
    <t>Impotence of organic origin</t>
  </si>
  <si>
    <t>N48.5</t>
  </si>
  <si>
    <t>Coronary Angioplasty Proc. w/ Stent</t>
  </si>
  <si>
    <t>Ulcer of penis</t>
  </si>
  <si>
    <t>N48.6</t>
  </si>
  <si>
    <t>Induratio penis plastica</t>
  </si>
  <si>
    <t>N48.8</t>
  </si>
  <si>
    <t>Other specified disorders of penis</t>
  </si>
  <si>
    <t>N48.9</t>
  </si>
  <si>
    <t>Disorder of penis, unspecified</t>
  </si>
  <si>
    <t>N49.0</t>
  </si>
  <si>
    <t>Inflammatory disorders of seminal vesicle</t>
  </si>
  <si>
    <t>N49.1</t>
  </si>
  <si>
    <t>Inflammatory disorders spermatic cord, tunica vaginalis and vas deferens</t>
  </si>
  <si>
    <t>Other Circulatory Wound Debridement w/ No CC</t>
  </si>
  <si>
    <t>N49.2</t>
  </si>
  <si>
    <t>Inflammatory disorders of scrotum</t>
  </si>
  <si>
    <t>N49.3</t>
  </si>
  <si>
    <t>Fournier gangrene (IM)</t>
  </si>
  <si>
    <t>N49.8</t>
  </si>
  <si>
    <t>Inflammatory disorders of other specified male genital organs</t>
  </si>
  <si>
    <t>N49.9</t>
  </si>
  <si>
    <t>Inflammatory disorder of unspecified male genital organ</t>
  </si>
  <si>
    <t>N50.0</t>
  </si>
  <si>
    <t>Atrophy of testis</t>
  </si>
  <si>
    <t>N50.1</t>
  </si>
  <si>
    <t>Vascular disorders of male genital organs</t>
  </si>
  <si>
    <t>Wound Debridement</t>
  </si>
  <si>
    <t>N50.3</t>
  </si>
  <si>
    <t>P15KX</t>
  </si>
  <si>
    <t>Cyst of epididymis (IM)</t>
  </si>
  <si>
    <t>N50.8</t>
  </si>
  <si>
    <t>Other specified disorders of male genital organs</t>
  </si>
  <si>
    <t>N50.9</t>
  </si>
  <si>
    <t>Resuscitation</t>
  </si>
  <si>
    <t>Disorder of male genital organs, unspecified</t>
  </si>
  <si>
    <t>P15KQ</t>
  </si>
  <si>
    <t>N51.0</t>
  </si>
  <si>
    <t>Disorders of prostate in diseases classified elsewhere</t>
  </si>
  <si>
    <t>N51.1</t>
  </si>
  <si>
    <t>Disorders of testis and epididymis in diseases classified elsewhere</t>
  </si>
  <si>
    <t>Cardiovascular &amp; Vessel Proc.</t>
  </si>
  <si>
    <t>P15KS</t>
  </si>
  <si>
    <t>N51.2</t>
  </si>
  <si>
    <t>Balanitis in diseases classified elsewhere</t>
  </si>
  <si>
    <t>Other Circulatory Wound Debridement w/ Mild CC</t>
  </si>
  <si>
    <t>N51.8</t>
  </si>
  <si>
    <t>Other disorders of male genital organs in diseases classified elsewhere</t>
  </si>
  <si>
    <t>N52.2</t>
  </si>
  <si>
    <t>Drug-induced erectile dysfuntion (IM)</t>
  </si>
  <si>
    <t>Cardiovascular Function Monitoring Proc.</t>
  </si>
  <si>
    <t>P15KV</t>
  </si>
  <si>
    <t>N52.9</t>
  </si>
  <si>
    <t>Male erectile dysfunction, unspecified (IM)</t>
  </si>
  <si>
    <t>N53.1</t>
  </si>
  <si>
    <t>Ejaculatory dysfunction (IM)</t>
  </si>
  <si>
    <t>Echocardiography Proc.</t>
  </si>
  <si>
    <t>P15KT</t>
  </si>
  <si>
    <t>N60</t>
  </si>
  <si>
    <t>Benign mammary dysplasia</t>
  </si>
  <si>
    <t>N60.0</t>
  </si>
  <si>
    <t>Solitary cyst of breast</t>
  </si>
  <si>
    <t>Stress Test Proc.</t>
  </si>
  <si>
    <t>P15KU</t>
  </si>
  <si>
    <t>N60.1</t>
  </si>
  <si>
    <t>Diffuse cystic mastopathy</t>
  </si>
  <si>
    <t>N60.2</t>
  </si>
  <si>
    <t>Fibroadenosis of breast</t>
  </si>
  <si>
    <t>N60.3</t>
  </si>
  <si>
    <t>Fibrosclerosis of breast</t>
  </si>
  <si>
    <t>N60.4</t>
  </si>
  <si>
    <t>Mammary duct ectasia</t>
  </si>
  <si>
    <t>Circulatory System Neoplasms</t>
  </si>
  <si>
    <t>N60.8</t>
  </si>
  <si>
    <t>Other benign mammary dysplasias</t>
  </si>
  <si>
    <t>Minor Amputation w/ No CC</t>
  </si>
  <si>
    <t>N60.9</t>
  </si>
  <si>
    <t>Benign mammary dysplasia, unspecified</t>
  </si>
  <si>
    <t>N61</t>
  </si>
  <si>
    <t>Inflammatory disorders of breast</t>
  </si>
  <si>
    <t>D15AS</t>
  </si>
  <si>
    <t>N62</t>
  </si>
  <si>
    <t>Hypertrophy of breast</t>
  </si>
  <si>
    <t>N63</t>
  </si>
  <si>
    <t>Unspecified lump in breast</t>
  </si>
  <si>
    <t>Circulatory System Neoplasms - Follow Up</t>
  </si>
  <si>
    <t>N64.0</t>
  </si>
  <si>
    <t>Fissure and fistula of nipple</t>
  </si>
  <si>
    <t>N64.1</t>
  </si>
  <si>
    <t>Fat necrosis of breast</t>
  </si>
  <si>
    <t>N64.2</t>
  </si>
  <si>
    <t>Atrophy of breast</t>
  </si>
  <si>
    <t>N64.3</t>
  </si>
  <si>
    <t>Galactorrhoea not associated with childbirth</t>
  </si>
  <si>
    <t>N64.4</t>
  </si>
  <si>
    <t>Mastodynia</t>
  </si>
  <si>
    <t>Circulatory System Disorder w/ Multi-specialty Consultations</t>
  </si>
  <si>
    <t>N64.5</t>
  </si>
  <si>
    <t>Other signs and symptoms in breast</t>
  </si>
  <si>
    <t>N64.8</t>
  </si>
  <si>
    <t>Other specified disorders of breast</t>
  </si>
  <si>
    <t>Circulatory System Disorder w/ Multi-specialty Consultations - Pre Op</t>
  </si>
  <si>
    <t>N64.9</t>
  </si>
  <si>
    <t>Disorder of breast, unspecified</t>
  </si>
  <si>
    <t>N70</t>
  </si>
  <si>
    <t>Salpingitis and oophoritis</t>
  </si>
  <si>
    <t>N70.0</t>
  </si>
  <si>
    <t>Acute salpingitis and oophoritis</t>
  </si>
  <si>
    <t>N70.1</t>
  </si>
  <si>
    <t>Chronic salpingitis and oophoritis</t>
  </si>
  <si>
    <t>Chronic Circulatory System Disorder</t>
  </si>
  <si>
    <t>N70.2</t>
  </si>
  <si>
    <t>Tubo-ovarian abscess (IM)</t>
  </si>
  <si>
    <t>N70.9</t>
  </si>
  <si>
    <t>Salpingitis and oophoritis, unspecified</t>
  </si>
  <si>
    <t>N71.0</t>
  </si>
  <si>
    <t>Acute inflammatory disease of uterus</t>
  </si>
  <si>
    <t>Minor Amputation w/ Mild CC</t>
  </si>
  <si>
    <t>N71.1</t>
  </si>
  <si>
    <t>Chronic inflammatory disease of uterus</t>
  </si>
  <si>
    <t>Chronic Circulatory System Disorder - Follow Up</t>
  </si>
  <si>
    <t>N71.9</t>
  </si>
  <si>
    <t>Inflammatory disease of uterus, unspecified</t>
  </si>
  <si>
    <t>N72</t>
  </si>
  <si>
    <t>Inflammatory disease of cervix uteri</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</si>
  <si>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</si>
  <si>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</si>
  <si>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</si>
  <si>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</si>
  <si>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</si>
  <si>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</si>
  <si>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</si>
  <si>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</si>
  <si>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</si>
  <si>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</si>
  <si>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Acute Circulatory System Disorder</t>
  </si>
  <si>
    <t>N73.5</t>
  </si>
  <si>
    <t>Female pelvic peritonitis, unspecified</t>
  </si>
  <si>
    <t>N73.6</t>
  </si>
  <si>
    <t>Female pelvic peritoneal adhesions</t>
  </si>
  <si>
    <t>N73.8</t>
  </si>
  <si>
    <t>Other specified female pelvic inflammatory diseases</t>
  </si>
  <si>
    <t>N73.9</t>
  </si>
  <si>
    <t>Female pelvic inflammatory disease, unspecified</t>
  </si>
  <si>
    <t>N74.0</t>
  </si>
  <si>
    <t>Tuberculous infection of cervix uteri</t>
  </si>
  <si>
    <t>Acute Circulatory System Disorder - Follow Up</t>
  </si>
  <si>
    <t>N74.1</t>
  </si>
  <si>
    <t>Female tuberculous pelvic inflammatory disease</t>
  </si>
  <si>
    <t>N74.2</t>
  </si>
  <si>
    <t>Female syphilitic pelvic inflammatory disease</t>
  </si>
  <si>
    <t>N74.4</t>
  </si>
  <si>
    <t>Female chlamydial pelvic inflammatory disease</t>
  </si>
  <si>
    <t>Acute MI w Thrombolitic Injection w/ No CC</t>
  </si>
  <si>
    <t>N74.8</t>
  </si>
  <si>
    <t>Female pelvic inflammatory disorders in other diseases classified elsewhere</t>
  </si>
  <si>
    <t>N75.0</t>
  </si>
  <si>
    <t>Cyst of Bartholin's gland</t>
  </si>
  <si>
    <t>N75.1</t>
  </si>
  <si>
    <t>Abscess of Bartholin's gland</t>
  </si>
  <si>
    <t>N75.8</t>
  </si>
  <si>
    <t>Other diseases of Bartholin's gland</t>
  </si>
  <si>
    <t>N75.9</t>
  </si>
  <si>
    <t>Disease of Bartholin's gland, unspecified</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</si>
  <si>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</si>
  <si>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</si>
  <si>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</si>
  <si>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</si>
  <si>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</si>
  <si>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</si>
  <si>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</si>
  <si>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</si>
  <si>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</si>
  <si>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</si>
  <si>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</si>
  <si>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</si>
  <si>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</si>
  <si>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</si>
  <si>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t>
  </si>
  <si>
    <t>Other specified inflammation of vagina and vulva</t>
  </si>
  <si>
    <t>N77.0</t>
  </si>
  <si>
    <t>Ulceration of vulva in infectious and parasitic diseases classified elsewhere</t>
  </si>
  <si>
    <t>N77.1</t>
  </si>
  <si>
    <t>Vaginitis vulvitis and vulvovaginitis in infectious and parasitic diseases classified elsewhere</t>
  </si>
  <si>
    <t>N77.8</t>
  </si>
  <si>
    <t>Vulvovaginal ulceration and inflammation in other diseases classified elsewhere</t>
  </si>
  <si>
    <t>N80</t>
  </si>
  <si>
    <t>Endometriosis</t>
  </si>
  <si>
    <t>N80.0</t>
  </si>
  <si>
    <t>Endometriosis of uterus</t>
  </si>
  <si>
    <t>N80.1</t>
  </si>
  <si>
    <t>Endometriosis of ovary</t>
  </si>
  <si>
    <t>N80.2</t>
  </si>
  <si>
    <t>Endometriosis of fallopian tube</t>
  </si>
  <si>
    <t>N80.3</t>
  </si>
  <si>
    <t>Endometriosis of pelvic peritoneum</t>
  </si>
  <si>
    <t>N80.4</t>
  </si>
  <si>
    <t>Endometriosis of rectovaginal septum and vagina</t>
  </si>
  <si>
    <t>Acute MI w Thrombolitic Injection w/ Mild CC</t>
  </si>
  <si>
    <t>N80.5</t>
  </si>
  <si>
    <t>Endometriosis of intestine</t>
  </si>
  <si>
    <t>N80.6</t>
  </si>
  <si>
    <t>Endometriosis in cutaneous scar</t>
  </si>
  <si>
    <t>N80.7</t>
  </si>
  <si>
    <t>Pelvic endometriosis (IM)</t>
  </si>
  <si>
    <t>N80.8</t>
  </si>
  <si>
    <t>Other endometriosis</t>
  </si>
  <si>
    <t>N80.9</t>
  </si>
  <si>
    <t>Endometriosis, unspecified</t>
  </si>
  <si>
    <t>N81</t>
  </si>
  <si>
    <t>Female genital prolapse</t>
  </si>
  <si>
    <t>N81.0</t>
  </si>
  <si>
    <t>Female urethrocele</t>
  </si>
  <si>
    <t>N81.1</t>
  </si>
  <si>
    <t>Cystocele</t>
  </si>
  <si>
    <t>N81.2</t>
  </si>
  <si>
    <t>Incomplete uterovaginal prolapse</t>
  </si>
  <si>
    <t>N81.3</t>
  </si>
  <si>
    <t>Complete uterovaginal prolapse</t>
  </si>
  <si>
    <t>N81.4</t>
  </si>
  <si>
    <t>Uterovaginal prolapse, unspecified</t>
  </si>
  <si>
    <t>N81.5</t>
  </si>
  <si>
    <t>Vaginal enterocele</t>
  </si>
  <si>
    <t>N81.6</t>
  </si>
  <si>
    <t>Rectocele</t>
  </si>
  <si>
    <t>N81.7</t>
  </si>
  <si>
    <t>Cystorectocele (IM)</t>
  </si>
  <si>
    <t>Acute MI w Thrombolitic Injection w/ Moderate CC</t>
  </si>
  <si>
    <t>N81.8</t>
  </si>
  <si>
    <t>Other female genital prolapse</t>
  </si>
  <si>
    <t>N81.9</t>
  </si>
  <si>
    <t>Female genital prolapse, unspecified</t>
  </si>
  <si>
    <t>N82.0</t>
  </si>
  <si>
    <t>Vesicovaginal fistula</t>
  </si>
  <si>
    <t>N82.1</t>
  </si>
  <si>
    <t>Other female urinary-genital tract fistulae</t>
  </si>
  <si>
    <t>N82.2</t>
  </si>
  <si>
    <t>Other Diagnostic for Digestive System</t>
  </si>
  <si>
    <t>Fistula of vagina to small intestine</t>
  </si>
  <si>
    <t>N82.3</t>
  </si>
  <si>
    <t>Fistula of vagina to large intestine</t>
  </si>
  <si>
    <t>N82.4</t>
  </si>
  <si>
    <t>Other female intestinal-genital tract fistulae</t>
  </si>
  <si>
    <t>N82.5</t>
  </si>
  <si>
    <t>Female genital tract-skin fistulae</t>
  </si>
  <si>
    <t>Acute MI w/ No CC</t>
  </si>
  <si>
    <t>N82.8</t>
  </si>
  <si>
    <t>Other female genital tract fistulae</t>
  </si>
  <si>
    <t>N82.9</t>
  </si>
  <si>
    <t>Female genital tract fistula, unspecified</t>
  </si>
  <si>
    <t>N83</t>
  </si>
  <si>
    <t>Noninflammatory disorders of ovary, fallopian tube and broad ligament</t>
  </si>
  <si>
    <t>N83.0</t>
  </si>
  <si>
    <t>Follicular cyst of ovary</t>
  </si>
  <si>
    <t>N83.1</t>
  </si>
  <si>
    <t>Digestive System Neoplasms - Follow Up</t>
  </si>
  <si>
    <t>Corpus luteum cyst</t>
  </si>
  <si>
    <t>N83.2</t>
  </si>
  <si>
    <t>Other and unspecified ovarian cysts</t>
  </si>
  <si>
    <t>N83.3</t>
  </si>
  <si>
    <t>Acquired atrophy of ovary and fallopian tube</t>
  </si>
  <si>
    <t>N83.4</t>
  </si>
  <si>
    <t>Acute MI w/ Mild CC</t>
  </si>
  <si>
    <t>Prolapse and hernia of ovary and fallopian tube</t>
  </si>
  <si>
    <t>Digestive System Disorders w/ Multi-specialty Consultations</t>
  </si>
  <si>
    <t>N83.5</t>
  </si>
  <si>
    <t>Torsion of ovary, ovarian pedicle and fallopian tube</t>
  </si>
  <si>
    <t>N83.6</t>
  </si>
  <si>
    <t>Haematosalpinx</t>
  </si>
  <si>
    <t>Digestive System Disorders w/ Multi-specialty Consultations - Pre Op</t>
  </si>
  <si>
    <t>N83.7</t>
  </si>
  <si>
    <t>Haematoma of broad ligament</t>
  </si>
  <si>
    <t>Chronic Digestive System Disorders</t>
  </si>
  <si>
    <t>N83.8</t>
  </si>
  <si>
    <t>Other noninflamatory disorders of ovary, fallopian tube and broad ligament</t>
  </si>
  <si>
    <t>N83.9</t>
  </si>
  <si>
    <t>Noninflammatory disorder of ovary, fallopian tube and broad ligament, unspecified</t>
  </si>
  <si>
    <t>N84.0</t>
  </si>
  <si>
    <t>Polyp of corpus uteri</t>
  </si>
  <si>
    <t>Chronic Digestive System Disorders - Follow Up</t>
  </si>
  <si>
    <t>N84.1</t>
  </si>
  <si>
    <t>Polyp of cervix uteri</t>
  </si>
  <si>
    <t>N84.2</t>
  </si>
  <si>
    <t>Polyp of vagina</t>
  </si>
  <si>
    <t>N84.3</t>
  </si>
  <si>
    <t>Polyp of vulva</t>
  </si>
  <si>
    <t>N84.8</t>
  </si>
  <si>
    <t>Polyp of other parts of female genital tract</t>
  </si>
  <si>
    <t>N84.9</t>
  </si>
  <si>
    <t>Polyp of female genital tract, unspecified</t>
  </si>
  <si>
    <t>Acute Digestive System Disorders</t>
  </si>
  <si>
    <t>N85.0</t>
  </si>
  <si>
    <t>Endometrial glandular hyperplasia</t>
  </si>
  <si>
    <t>N85.1</t>
  </si>
  <si>
    <t>Endometrial adenomatous hyperplasia</t>
  </si>
  <si>
    <t>N85.2</t>
  </si>
  <si>
    <t>Hypertrophy of uterus</t>
  </si>
  <si>
    <t>N85.3</t>
  </si>
  <si>
    <t>Subinvolution of uterus</t>
  </si>
  <si>
    <t>N85.4</t>
  </si>
  <si>
    <t>Malposition of uterus</t>
  </si>
  <si>
    <t>Acute Digestive System Disorders - Follow Up</t>
  </si>
  <si>
    <t>N85.5</t>
  </si>
  <si>
    <t>Inversion of uterus</t>
  </si>
  <si>
    <t>N85.6</t>
  </si>
  <si>
    <t>Intrauterine synechiae</t>
  </si>
  <si>
    <t>N85.7</t>
  </si>
  <si>
    <t>Haematometra</t>
  </si>
  <si>
    <t>N85.8</t>
  </si>
  <si>
    <t>Other specified noninflammatory disorders of uterus</t>
  </si>
  <si>
    <t>N85.9</t>
  </si>
  <si>
    <t>Noninflammatory disorder of uterus, unspecified</t>
  </si>
  <si>
    <t>N86</t>
  </si>
  <si>
    <t>Erosion and ectropion of cervix uteri</t>
  </si>
  <si>
    <t>N87.0</t>
  </si>
  <si>
    <t>Mild cervical dysplasia</t>
  </si>
  <si>
    <t>Heart Failure w/ No CC</t>
  </si>
  <si>
    <t>N87.1</t>
  </si>
  <si>
    <t>Moderate cervical dysplasia</t>
  </si>
  <si>
    <t>N87.2</t>
  </si>
  <si>
    <t>Severe cervical dysplasia, not elsewhere classified</t>
  </si>
  <si>
    <t>N87.9</t>
  </si>
  <si>
    <t>Dysplasia of cervix uteri, unspecified</t>
  </si>
  <si>
    <t>N88.0</t>
  </si>
  <si>
    <t>Hepatobiliary System or Pancreas Neoplasms</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</si>
  <si>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</si>
  <si>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</si>
  <si>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</si>
  <si>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</si>
  <si>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</si>
  <si>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</si>
  <si>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</si>
  <si>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</si>
  <si>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</si>
  <si>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</si>
  <si>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</si>
  <si>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</si>
  <si>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Hepatobiliary System or Pancreas Neoplasms - Follow Up</t>
  </si>
  <si>
    <t>Noninflammatory disorder of cervix uteri, unspecified</t>
  </si>
  <si>
    <t>N89.0</t>
  </si>
  <si>
    <t>Mild vaginal dysplasia</t>
  </si>
  <si>
    <t>N89.1</t>
  </si>
  <si>
    <t>Moderate vaginal dysplasia</t>
  </si>
  <si>
    <t>N89.2</t>
  </si>
  <si>
    <t>Severe vaginal dysplasia, not elsewhere classified</t>
  </si>
  <si>
    <t>Heart Failure w/ Mild CC</t>
  </si>
  <si>
    <t>N89.3</t>
  </si>
  <si>
    <t>Dysplasia of vagina, unspecified</t>
  </si>
  <si>
    <t>Hepatobiliary System or Pancreas w/ Multi-specialty Consultations</t>
  </si>
  <si>
    <t>N89.4</t>
  </si>
  <si>
    <t>Leukoplakia of vagina</t>
  </si>
  <si>
    <t>N89.5</t>
  </si>
  <si>
    <t>Stricture and atresia of vagina</t>
  </si>
  <si>
    <t>Hepatobiliary System or Pancreas w/ Multi-specialty Consultations - Pre Op</t>
  </si>
  <si>
    <t>N89.6</t>
  </si>
  <si>
    <t>Tight hymenal ring</t>
  </si>
  <si>
    <t>N89.7</t>
  </si>
  <si>
    <t>Haematocolpos</t>
  </si>
  <si>
    <t>N89.8</t>
  </si>
  <si>
    <t>Other specified noninflammatory disorders of vagina</t>
  </si>
  <si>
    <t>Chronic Hepatobiliary System or Pancreas Disorders</t>
  </si>
  <si>
    <t>N89.9</t>
  </si>
  <si>
    <t>Noninflammatory disorder of vagina, unspecified</t>
  </si>
  <si>
    <t>N90.0</t>
  </si>
  <si>
    <t>Mild vulvar dysplasia</t>
  </si>
  <si>
    <t>N90.1</t>
  </si>
  <si>
    <t>Moderate vulvar dysplasia</t>
  </si>
  <si>
    <t>N90.2</t>
  </si>
  <si>
    <t>Severe vulvar dysplasia, not elsewhere classified</t>
  </si>
  <si>
    <t>N90.3</t>
  </si>
  <si>
    <t>Dysplasia of vulva, unspecified</t>
  </si>
  <si>
    <t>Chronic Hepatobiliary System or Pancreas Disorders - Follow Up</t>
  </si>
  <si>
    <t>N90.4</t>
  </si>
  <si>
    <t>Leukoplakia of vulva</t>
  </si>
  <si>
    <t>Heart Failure w/ Moderate CC</t>
  </si>
  <si>
    <t>N90.5</t>
  </si>
  <si>
    <t>Atrophy of vulva</t>
  </si>
  <si>
    <t>N90.6</t>
  </si>
  <si>
    <t>Hypertrophy of vulva</t>
  </si>
  <si>
    <t>N90.7</t>
  </si>
  <si>
    <t>Vulvar cyst</t>
  </si>
  <si>
    <t>N90.8</t>
  </si>
  <si>
    <t>Other specified noninflammatory disorders of vulva and perineum</t>
  </si>
  <si>
    <t>Acute Hepatobiliary System or Pancreas Disorders</t>
  </si>
  <si>
    <t>N90.9</t>
  </si>
  <si>
    <t>Noninflammatory disorder of vulva and perineum, unspecified</t>
  </si>
  <si>
    <t>N91.0</t>
  </si>
  <si>
    <t>Primary amenorrhoea</t>
  </si>
  <si>
    <t>N91.1</t>
  </si>
  <si>
    <t>Secondary amenorrhoea</t>
  </si>
  <si>
    <t>N91.2</t>
  </si>
  <si>
    <t>Amenorrhoea, unspecified</t>
  </si>
  <si>
    <t>Acute Hepatobiliary System or Pancreas Disorders - Follow Up</t>
  </si>
  <si>
    <t>N91.3</t>
  </si>
  <si>
    <t>Primary oligomenorrhoea</t>
  </si>
  <si>
    <t>N91.4</t>
  </si>
  <si>
    <t>Secondary oligomenorrhoea</t>
  </si>
  <si>
    <t>N91.5</t>
  </si>
  <si>
    <t>Oligomenorrhoea, unspecified</t>
  </si>
  <si>
    <t>N92</t>
  </si>
  <si>
    <t>Excessive, frequent and irregular menstruation</t>
  </si>
  <si>
    <t>N92.0</t>
  </si>
  <si>
    <t>Excessive and frequent menstruation with regular cycle</t>
  </si>
  <si>
    <t>P18LG</t>
  </si>
  <si>
    <t>N92.1</t>
  </si>
  <si>
    <t>Excessive and frequent menstruation with irregular cycle</t>
  </si>
  <si>
    <t>Venous Thrombosis w/ No CC</t>
  </si>
  <si>
    <t>N92.2</t>
  </si>
  <si>
    <t>Excessive menstruation at puberty</t>
  </si>
  <si>
    <t>N92.3</t>
  </si>
  <si>
    <t>Ovulation bleeding</t>
  </si>
  <si>
    <t>Hand and Wrist Major Proc.</t>
  </si>
  <si>
    <t>N92.4</t>
  </si>
  <si>
    <t>P18KU</t>
  </si>
  <si>
    <t>Excessive bleeding in the premenopausal period</t>
  </si>
  <si>
    <t>N92.5</t>
  </si>
  <si>
    <t>Other specified irregular menstruation</t>
  </si>
  <si>
    <t>N92.6</t>
  </si>
  <si>
    <t>Irregular menstruation, unspecified</t>
  </si>
  <si>
    <t>N93</t>
  </si>
  <si>
    <t>Other abnormal uterine and vaginal bleeding</t>
  </si>
  <si>
    <t>N93.0</t>
  </si>
  <si>
    <t>Postcoital and contact bleeding</t>
  </si>
  <si>
    <t>N93.00</t>
  </si>
  <si>
    <t>Contact bleeding (IM)</t>
  </si>
  <si>
    <t>Major Tendon and Muscle Proc.</t>
  </si>
  <si>
    <t>P18KH</t>
  </si>
  <si>
    <t>N93.01</t>
  </si>
  <si>
    <t>Postcoital bleeding (IM)</t>
  </si>
  <si>
    <t>N93.8</t>
  </si>
  <si>
    <t>Other specified abnormal uterine and vaginal bleeding</t>
  </si>
  <si>
    <t>Foot Proc.</t>
  </si>
  <si>
    <t>P18KE</t>
  </si>
  <si>
    <t>N93.9</t>
  </si>
  <si>
    <t>Abnormal uterine and vaginal bleeding, unspecified</t>
  </si>
  <si>
    <t>N94.0</t>
  </si>
  <si>
    <t>Mittelschmerz</t>
  </si>
  <si>
    <t>N94.1</t>
  </si>
  <si>
    <t>P18KK</t>
  </si>
  <si>
    <t>Dyspareunia</t>
  </si>
  <si>
    <t>Venous Thrombosis w/ Mild CC</t>
  </si>
  <si>
    <t>N94.2</t>
  </si>
  <si>
    <t>Vaginismus</t>
  </si>
  <si>
    <t>N94.3</t>
  </si>
  <si>
    <t>Premenstrual tension syndrome</t>
  </si>
  <si>
    <t>Lower Limb Proc.</t>
  </si>
  <si>
    <t>P18KQ</t>
  </si>
  <si>
    <t>N94.4</t>
  </si>
  <si>
    <t>Primary dysmenorrhoea</t>
  </si>
  <si>
    <t>N94.5</t>
  </si>
  <si>
    <t>Secondary dysmenorrhoea</t>
  </si>
  <si>
    <t>Arm, Elbow, and Shoulder Major Proc.</t>
  </si>
  <si>
    <t>P18KS</t>
  </si>
  <si>
    <t>N94.6</t>
  </si>
  <si>
    <t>Dysmenorrhoea, unspecified</t>
  </si>
  <si>
    <t>N94.8</t>
  </si>
  <si>
    <t>Other specified conditions associated with female genital organs and menstrual cycle</t>
  </si>
  <si>
    <t>Closed Fracture Reduction Proc.</t>
  </si>
  <si>
    <t>P18KZ</t>
  </si>
  <si>
    <t>N94.9</t>
  </si>
  <si>
    <t>Unspecified condition associated with female genital organs and menstrual cycle</t>
  </si>
  <si>
    <t>N95.0</t>
  </si>
  <si>
    <t>Postmenopausal bleeding</t>
  </si>
  <si>
    <t>N95.1</t>
  </si>
  <si>
    <t>Menopausal and female climacteric states</t>
  </si>
  <si>
    <t>N95.2</t>
  </si>
  <si>
    <t>Postmenopausal atrophic vaginitis</t>
  </si>
  <si>
    <t>N95.3</t>
  </si>
  <si>
    <t>States associated with artificial menopause</t>
  </si>
  <si>
    <t>N95.8</t>
  </si>
  <si>
    <t>Other specified menopausal and perimenopausal disorders</t>
  </si>
  <si>
    <t>Incision, Biopsy, and Graft Proc. for Musculoskeletal System and Connective Tissue</t>
  </si>
  <si>
    <t>P18LF</t>
  </si>
  <si>
    <t>N95.9</t>
  </si>
  <si>
    <t>Menopausal and perimenopausal disorder, unspecified</t>
  </si>
  <si>
    <t>N96</t>
  </si>
  <si>
    <t>Habitual aborter</t>
  </si>
  <si>
    <t>Excision, Incision and Arthrotomi of Bone Proc.</t>
  </si>
  <si>
    <t>N97</t>
  </si>
  <si>
    <t>P18KF</t>
  </si>
  <si>
    <t>Female infertility</t>
  </si>
  <si>
    <t>N97.0</t>
  </si>
  <si>
    <t>Female infertility associated with anovulation</t>
  </si>
  <si>
    <t>N97.1</t>
  </si>
  <si>
    <t>Female infertility of tubal origin</t>
  </si>
  <si>
    <t>Implant Device Proc.</t>
  </si>
  <si>
    <t>P18KG</t>
  </si>
  <si>
    <t>N97.2</t>
  </si>
  <si>
    <t>Female infertility of uterine origin</t>
  </si>
  <si>
    <t>N97.4</t>
  </si>
  <si>
    <t>Female infertility associated with male factors</t>
  </si>
  <si>
    <t>Minor Tendon and Muscle Proc.</t>
  </si>
  <si>
    <t>P18KJ</t>
  </si>
  <si>
    <t>N97.5</t>
  </si>
  <si>
    <t>Female infertility associated with peritoneal factors (IM)</t>
  </si>
  <si>
    <t>N97.8</t>
  </si>
  <si>
    <t>Female infertility of other origin</t>
  </si>
  <si>
    <t>Other Musculoskeletal System Proc.</t>
  </si>
  <si>
    <t>P18LJ</t>
  </si>
  <si>
    <t>N97.9</t>
  </si>
  <si>
    <t>Female infertility, unspecified</t>
  </si>
  <si>
    <t>N98.1</t>
  </si>
  <si>
    <t>Hyperstimulation of ovaries</t>
  </si>
  <si>
    <t>Head and Face Proc.</t>
  </si>
  <si>
    <t>N98.2</t>
  </si>
  <si>
    <t>P18KP</t>
  </si>
  <si>
    <t>Complications attempted introduction fertilized ovum following in vitro fertilization</t>
  </si>
  <si>
    <t>N98.3</t>
  </si>
  <si>
    <t>Complications attempted introduction of embryo in embryo transfer</t>
  </si>
  <si>
    <t>Peripheral Vascular w/ No CC</t>
  </si>
  <si>
    <t>N98.8</t>
  </si>
  <si>
    <t>Other complications associated with artificial fertilization</t>
  </si>
  <si>
    <t>Arm, Elbow, and Shoulder Minor Proc.</t>
  </si>
  <si>
    <t>P18KT</t>
  </si>
  <si>
    <t>N98.9</t>
  </si>
  <si>
    <t>Complication associated with artificial fertilization, unspecified</t>
  </si>
  <si>
    <t>N99.0</t>
  </si>
  <si>
    <t>Postprocedural renal failure</t>
  </si>
  <si>
    <t>N99.1</t>
  </si>
  <si>
    <t>Postprocedural urethral stricture</t>
  </si>
  <si>
    <t>N99.2</t>
  </si>
  <si>
    <t>Postoperative adhesions of vagina</t>
  </si>
  <si>
    <t>Hand and Wrist Minor Proc.</t>
  </si>
  <si>
    <t>P18KV</t>
  </si>
  <si>
    <t>N99.3</t>
  </si>
  <si>
    <t>Prolapse of vaginal vault after hysterectomy</t>
  </si>
  <si>
    <t>N99.4</t>
  </si>
  <si>
    <t>Postprocedural pelvic peritoneal adhesions</t>
  </si>
  <si>
    <t>N99.5</t>
  </si>
  <si>
    <t>Malfunction of external stoma of urinary tract</t>
  </si>
  <si>
    <t>N99.8</t>
  </si>
  <si>
    <t>Other postprocedural disorders of genitourinary system</t>
  </si>
  <si>
    <t>Musculoskeletal Therapeutic Proc.</t>
  </si>
  <si>
    <t>P18KX</t>
  </si>
  <si>
    <t>N99.9</t>
  </si>
  <si>
    <t>Postprocedural disorder of genitourinary system, unspecified</t>
  </si>
  <si>
    <t>NL11</t>
  </si>
  <si>
    <t>Right kidney (IM)</t>
  </si>
  <si>
    <t>NL12</t>
  </si>
  <si>
    <t>Left kidney (IM)</t>
  </si>
  <si>
    <t>Peripheral Vascular w/ Mild CC</t>
  </si>
  <si>
    <t>NL13</t>
  </si>
  <si>
    <t>Right ureter (IM)</t>
  </si>
  <si>
    <t>Skeletal Traction Proc.</t>
  </si>
  <si>
    <t>P18KY</t>
  </si>
  <si>
    <t>NL14</t>
  </si>
  <si>
    <t>Left ureter (IM)</t>
  </si>
  <si>
    <t>NL15</t>
  </si>
  <si>
    <t>Bladder (IM)</t>
  </si>
  <si>
    <t>O00.0</t>
  </si>
  <si>
    <t>Abdominal pregnancy</t>
  </si>
  <si>
    <t>O00.1</t>
  </si>
  <si>
    <t>Casts and Splints Application Proc.</t>
  </si>
  <si>
    <t>Tubal pregnancy</t>
  </si>
  <si>
    <t>P18LB</t>
  </si>
  <si>
    <t>O00.2</t>
  </si>
  <si>
    <t>Ovarian pregnancy</t>
  </si>
  <si>
    <t>O00.8</t>
  </si>
  <si>
    <t>Other ectopic pregnancy</t>
  </si>
  <si>
    <t>O00.9</t>
  </si>
  <si>
    <t>Ectopic pregnancy, unspecified</t>
  </si>
  <si>
    <t>O01.0</t>
  </si>
  <si>
    <t>Classical hydatidiform mole</t>
  </si>
  <si>
    <t>O01.1</t>
  </si>
  <si>
    <t>Incomplete and partial hydatidiform mole</t>
  </si>
  <si>
    <t>Other Diagnostic for Musculoskeletal System Proc.</t>
  </si>
  <si>
    <t>P18LL</t>
  </si>
  <si>
    <t>O01.9</t>
  </si>
  <si>
    <t>Hydatidiform mole, unspecified</t>
  </si>
  <si>
    <t>Peripheral Vascular w/ Moderate CC</t>
  </si>
  <si>
    <t>O02.0</t>
  </si>
  <si>
    <t>Blighted ovum and nonhydatidiform mole</t>
  </si>
  <si>
    <t>O02.1</t>
  </si>
  <si>
    <t>Missed abortion</t>
  </si>
  <si>
    <t>O02.8</t>
  </si>
  <si>
    <t>Other specified abnormal products of conception</t>
  </si>
  <si>
    <t>O02.9</t>
  </si>
  <si>
    <t>Abnormal product of conception, unspecified</t>
  </si>
  <si>
    <t>O03.0</t>
  </si>
  <si>
    <t>Spontaneous abortion, incomplete abortion complicated by genital tract and pelvic infection</t>
  </si>
  <si>
    <t>O03.1</t>
  </si>
  <si>
    <t>Musculoskeletal System and Connective Tissue Neoplasms</t>
  </si>
  <si>
    <t>Spontaneous abortion, incomplete abortion complicated by delayed or excessive haemorrhage</t>
  </si>
  <si>
    <t>18BX</t>
  </si>
  <si>
    <t>O03.2</t>
  </si>
  <si>
    <t>Spontaneous abortion, incomplete, complicated by embolism</t>
  </si>
  <si>
    <t>O03.3</t>
  </si>
  <si>
    <t>Spontaneous abortion, incomplete, with other and unspecified complications</t>
  </si>
  <si>
    <t>O03.4</t>
  </si>
  <si>
    <t>Spontaneous abortion, incomplete, without complication</t>
  </si>
  <si>
    <t>O03.5</t>
  </si>
  <si>
    <t>Spontaneous abortion, complete or unspecified, complicated by genital tract and pelvic infection</t>
  </si>
  <si>
    <t>Musculoskeletal System and Connective Tissue Neoplasms - Follow Up</t>
  </si>
  <si>
    <t>O03.6</t>
  </si>
  <si>
    <t>Spontaneous abortion, complete or unspecified, complicated by delayed or excessive haemorrhage</t>
  </si>
  <si>
    <t>O03.7</t>
  </si>
  <si>
    <t>Spontaneous abortion, complete or unspecified, complicated by embolism</t>
  </si>
  <si>
    <t>O03.8</t>
  </si>
  <si>
    <t>Spontaneous abortion, complete or unspecified, with other and unspecified complications</t>
  </si>
  <si>
    <t>O03.9</t>
  </si>
  <si>
    <t>Spontaneous abortion, complete or unspecified, without complication</t>
  </si>
  <si>
    <t>O04.0</t>
  </si>
  <si>
    <t>Medical abortion, incomplete, complicated by genital tract and pelvic infection</t>
  </si>
  <si>
    <t>O04.1</t>
  </si>
  <si>
    <t>Medical abortion, incomplete, complicated by delayed or excessive haemorrhage</t>
  </si>
  <si>
    <t>O04.2</t>
  </si>
  <si>
    <t>Medical abortion, incomplete, complicated by embolism</t>
  </si>
  <si>
    <t>O04.3</t>
  </si>
  <si>
    <t>Medical abortion, incomplete, with other and unspecified complications</t>
  </si>
  <si>
    <t>Musculoskeletal System and Connective Tissue w/ Multi-specialty Consultations</t>
  </si>
  <si>
    <t>O04.4</t>
  </si>
  <si>
    <t>Medical abortion, incomplete, without complication</t>
  </si>
  <si>
    <t>O04.5</t>
  </si>
  <si>
    <t>Medical abortion, complete or unspecified, complicated by genital tract and pelvic infection</t>
  </si>
  <si>
    <t>Musculoskeletal System and Connective Tissue w/ Multi-specialty Consultations - Pre Op</t>
  </si>
  <si>
    <t>O04.6</t>
  </si>
  <si>
    <t>Medical abortion, complete or unspecified, complicated by delayed or excessive haemorrhage</t>
  </si>
  <si>
    <t>Hypertension w/ No CC</t>
  </si>
  <si>
    <t>O04.7</t>
  </si>
  <si>
    <t>Chronic Musculoskeletal System and Connective Tissue Disorders</t>
  </si>
  <si>
    <t>Medical abortion, complete or unspecified, complicated by embolism</t>
  </si>
  <si>
    <t>O04.8</t>
  </si>
  <si>
    <t>Medical abortion, complete or unspecified, with other and unspecified complications</t>
  </si>
  <si>
    <t>O04.9</t>
  </si>
  <si>
    <t>Medical abortion, complete or unspecified, without complication</t>
  </si>
  <si>
    <t>O05.0</t>
  </si>
  <si>
    <t>Chronic Musculoskeletal System and Connective Tissue Disorders - Follow Up</t>
  </si>
  <si>
    <t>Other abortion, incomplete, complicated by genital tract and pelvic infection</t>
  </si>
  <si>
    <t>O05.1</t>
  </si>
  <si>
    <t>Other abortion, incomplete, complicated by delayed or excessive haemorrhage</t>
  </si>
  <si>
    <t>O05.2</t>
  </si>
  <si>
    <t>Other abortion, incomplete, complicated by embolism</t>
  </si>
  <si>
    <t>O05.3</t>
  </si>
  <si>
    <t>Other abortion, incomplete, with other and unspecified complications</t>
  </si>
  <si>
    <t>O05.4</t>
  </si>
  <si>
    <t>Other abortion, incomplete, without complication</t>
  </si>
  <si>
    <t>Acute Musculoskeletal System and Connective Tissue Disorders - Follow Up</t>
  </si>
  <si>
    <t>O05.5</t>
  </si>
  <si>
    <t>Other abortion, complete or unspecified, complicated by genital tract and pelvic infection</t>
  </si>
  <si>
    <t>O05.6</t>
  </si>
  <si>
    <t>Other abortion, complete or unspecified, complicated by delayed or excessive haemorrhage</t>
  </si>
  <si>
    <t>O05.8</t>
  </si>
  <si>
    <t>Other abortion, complete or unspecified, with other and unspecified complications</t>
  </si>
  <si>
    <t>Vascular Access Device Insertion Proc.</t>
  </si>
  <si>
    <t>P19KR</t>
  </si>
  <si>
    <t>O05.9</t>
  </si>
  <si>
    <t>Other abortion, complete or unspecified, without complication</t>
  </si>
  <si>
    <t>O06.0</t>
  </si>
  <si>
    <t>Unspecified abortion, incomplete, complicated by genital tract and pelvic infection</t>
  </si>
  <si>
    <t>O06.1</t>
  </si>
  <si>
    <t>Unspecified abortion, incomplete, complicated by delayed or excessive haemorrhage</t>
  </si>
  <si>
    <t>O06.2</t>
  </si>
  <si>
    <t>Unspecified abortion, incomplete, complicated by embolism</t>
  </si>
  <si>
    <t>O06.3</t>
  </si>
  <si>
    <t>Unspecified abortion, incomplete, with other and unspecified complications</t>
  </si>
  <si>
    <t>Skin Graft Major Proc.</t>
  </si>
  <si>
    <t>P19KC</t>
  </si>
  <si>
    <t>O06.5</t>
  </si>
  <si>
    <t>Unspecified abortion, complete or unspecified, complicated by genital tract and pelvic infection</t>
  </si>
  <si>
    <t>Biopsy of Skin, Subcutaneous Tissue and Breast - Major Proc.</t>
  </si>
  <si>
    <t>P19KN</t>
  </si>
  <si>
    <t>Hypertension w/ Mild CC</t>
  </si>
  <si>
    <t>O06.6</t>
  </si>
  <si>
    <t>Unspecified abortion, complete or unspecified, complicated by delayed or excessive haemorrhage</t>
  </si>
  <si>
    <t>O06.7</t>
  </si>
  <si>
    <t>Unspecified abortion, complete or unspecified, complicated by embolism</t>
  </si>
  <si>
    <t>O06.8</t>
  </si>
  <si>
    <t>Non Mastectomy Breast Proc.</t>
  </si>
  <si>
    <t>Unspecified abortion, complete or unspecified, with other and unspecified complications</t>
  </si>
  <si>
    <t>P19KJ</t>
  </si>
  <si>
    <t>O06.9</t>
  </si>
  <si>
    <t>Unspecified abortion, complete or unspecified, without complication</t>
  </si>
  <si>
    <t>Biopsy of Skin, Subcutaneous Tissue and Breast - Moderate Proc.</t>
  </si>
  <si>
    <t>O07.0</t>
  </si>
  <si>
    <t>P19KP</t>
  </si>
  <si>
    <t>Failed medical abortion, complicated by genital tract and pelvic infection</t>
  </si>
  <si>
    <t>O07.1</t>
  </si>
  <si>
    <t>Failed medical abortion complicated by delayed or excessive haemorrhage</t>
  </si>
  <si>
    <t>O07.2</t>
  </si>
  <si>
    <t>Failed medical abortion, complicated by embolism</t>
  </si>
  <si>
    <t>O07.3</t>
  </si>
  <si>
    <t>Failed medical abortion, with other and unspecified complications</t>
  </si>
  <si>
    <t>Biopsy of Skin, Subcutaneous Tissue and Breast - Minor Proc. &amp; Other Diagnostic</t>
  </si>
  <si>
    <t>P19KQ</t>
  </si>
  <si>
    <t>O07.4</t>
  </si>
  <si>
    <t>Failed medical abortion, without complication</t>
  </si>
  <si>
    <t>O07.5</t>
  </si>
  <si>
    <t>Other and unspecified failed attempted abortion, complicated by genital tract and pelvic infection</t>
  </si>
  <si>
    <t>O07.6</t>
  </si>
  <si>
    <t>Other Skin &amp; Subcutaneous Tissue Proc.</t>
  </si>
  <si>
    <t>Other and unspecified failed attempted abortion, complicated by delayed or excessive haemorrhage</t>
  </si>
  <si>
    <t>P19KF</t>
  </si>
  <si>
    <t>O07.8</t>
  </si>
  <si>
    <t>Other and unspecified failed attempted abortion, with other and unspecified complications</t>
  </si>
  <si>
    <t>Congenital Heart Diseases w/ No CC</t>
  </si>
  <si>
    <t>O08.0</t>
  </si>
  <si>
    <t>Genital tract and pelvic infection following abortion and ectopic and molar pregnancy</t>
  </si>
  <si>
    <t>Skin Graft Minor Proc.</t>
  </si>
  <si>
    <t>O08.1</t>
  </si>
  <si>
    <t>P19KD</t>
  </si>
  <si>
    <t>Delayed or excessive haemorrhage following abortion and ectopic and molar pregnancy</t>
  </si>
  <si>
    <t>O08.2</t>
  </si>
  <si>
    <t>Embolism following abortion and ectopic and molar pregnancy</t>
  </si>
  <si>
    <t>O08.3</t>
  </si>
  <si>
    <t>Shock following abortion and ectopic and molar pregnancy</t>
  </si>
  <si>
    <t>Other Breast Proc.</t>
  </si>
  <si>
    <t>P19KK</t>
  </si>
  <si>
    <t>O08.4</t>
  </si>
  <si>
    <t>Renal failure following abortion and ectopic and molar pregnancy</t>
  </si>
  <si>
    <t>Skin Major Proc.</t>
  </si>
  <si>
    <t>P19KL</t>
  </si>
  <si>
    <t>O08.5</t>
  </si>
  <si>
    <t>Metabolic disorders following abortion and ectopic and molar pregnancy</t>
  </si>
  <si>
    <t>Skin Minor Proc.</t>
  </si>
  <si>
    <t>O08.6</t>
  </si>
  <si>
    <t>P19KM</t>
  </si>
  <si>
    <t>Damage to pelvic organs and tissues following abortion and ectopic and molar pregnancy</t>
  </si>
  <si>
    <t>O08.7</t>
  </si>
  <si>
    <t>Other venous complications following abortion and ectopic and molar pregnancy</t>
  </si>
  <si>
    <t>Skin, Subcutaneous Tissue and Breast Neoplasms</t>
  </si>
  <si>
    <t>O08.8</t>
  </si>
  <si>
    <t>Other complications following abortion and ectopic and molar pregnancy</t>
  </si>
  <si>
    <t>Congenital Heart Diseases w/ Mild CC</t>
  </si>
  <si>
    <t>O08.9</t>
  </si>
  <si>
    <t>19BX</t>
  </si>
  <si>
    <t>Complication following abortion and ectopic and molar pregnancy, unspecified</t>
  </si>
  <si>
    <t>O10</t>
  </si>
  <si>
    <t>Pre-existing hypertension complicating pregnancy, childbirth and the puerperium</t>
  </si>
  <si>
    <t>Skin, Subcutaneous Tissue and Breast Neoplasms - Follow Up</t>
  </si>
  <si>
    <t>O10.0</t>
  </si>
  <si>
    <t>Pre-existing essential hypertension complicating pregnancy, childbirth and the puerperium</t>
  </si>
  <si>
    <t>O10.1</t>
  </si>
  <si>
    <t>Pre-existing hypertensive heart disease complicating pregnancy, childbirth and the puerperium</t>
  </si>
  <si>
    <t>O10.2</t>
  </si>
  <si>
    <t>Skin, Subcutaneous Tissue and Breast w/ Multi-specialty Consultations</t>
  </si>
  <si>
    <t>Pre-existing hypertensive renal disease complicating pregnancy, childbirth and puerperium</t>
  </si>
  <si>
    <t>O10.3</t>
  </si>
  <si>
    <t>Pre-existing hypertensive heart and renal disease complicating pregnancy, childbirth and the puerperium</t>
  </si>
  <si>
    <t>O10.4</t>
  </si>
  <si>
    <t>Pre-existing secondary hypertension complicating pregnancy, childbirth and the puerperium</t>
  </si>
  <si>
    <t>O10.9</t>
  </si>
  <si>
    <t>Skin, Subcutaneous Tissue and Breast w/ Multi-specialty Consultations - Pre Op</t>
  </si>
  <si>
    <t>Unspecified pre-existing hypertension complicating pregnancy, childbirth and the puerperium</t>
  </si>
  <si>
    <t>O11</t>
  </si>
  <si>
    <t>Pre-existing hypertensive disorder with superimposed proteinuria</t>
  </si>
  <si>
    <t>Congenital Heart Diseases w/ Moderate CC</t>
  </si>
  <si>
    <t>O12</t>
  </si>
  <si>
    <t>Chronic Skin, Subcutaneous Tissue and Breast Disorders</t>
  </si>
  <si>
    <t>Gestational [pregnancy-induced] oedema and proteinuria without hypertension</t>
  </si>
  <si>
    <t>O12.0</t>
  </si>
  <si>
    <t>Gestational oedema</t>
  </si>
  <si>
    <t>O12.1</t>
  </si>
  <si>
    <t>Gestational proteinuria</t>
  </si>
  <si>
    <t>O12.2</t>
  </si>
  <si>
    <t>Gestational oedema with proteinuria</t>
  </si>
  <si>
    <t>O13</t>
  </si>
  <si>
    <t>Gestational [pregnancy-induced] hypertension without signification proteinuria</t>
  </si>
  <si>
    <t>O14</t>
  </si>
  <si>
    <t>Chronic Skin, Subcutaneous Tissue and Breast Disorders - Follow Up</t>
  </si>
  <si>
    <t>Gestational [pregnancy-induced] hypertension with significant proteinuria</t>
  </si>
  <si>
    <t>O14.0</t>
  </si>
  <si>
    <t>Moderate pre-eclampsia</t>
  </si>
  <si>
    <t>O14.1</t>
  </si>
  <si>
    <t>Severe pre-eclampsia</t>
  </si>
  <si>
    <t>O14.2</t>
  </si>
  <si>
    <t>HELLP syndrome</t>
  </si>
  <si>
    <t>O14.9</t>
  </si>
  <si>
    <t>Pre-eclampsia, unspecified</t>
  </si>
  <si>
    <t>O15.0</t>
  </si>
  <si>
    <t>Eclampsia in pregnancy</t>
  </si>
  <si>
    <t>O15.1</t>
  </si>
  <si>
    <t>Eclampsia in labour</t>
  </si>
  <si>
    <t>O15.2</t>
  </si>
  <si>
    <t>Eclampsia in the puerperium</t>
  </si>
  <si>
    <t>Acute Skin, Subcutaneous Tissue and Breast Disorders</t>
  </si>
  <si>
    <t>O15.9</t>
  </si>
  <si>
    <t>Eclampsia, unspecified as to time period</t>
  </si>
  <si>
    <t>O16</t>
  </si>
  <si>
    <t>Unspecified maternal hypertension</t>
  </si>
  <si>
    <t>O20</t>
  </si>
  <si>
    <t>Haemorrhage in early pregnancy</t>
  </si>
  <si>
    <t>O20.0</t>
  </si>
  <si>
    <t>Acute Skin, Subcutaneous Tissue and Breast Disorders - Follow Up</t>
  </si>
  <si>
    <t>Threatened abortion</t>
  </si>
  <si>
    <t>O20.8</t>
  </si>
  <si>
    <t>Other haemorrhage in early pregnancy</t>
  </si>
  <si>
    <t>O20.9</t>
  </si>
  <si>
    <t>Haemorrhage in early pregnancy, unspecified</t>
  </si>
  <si>
    <t>O21</t>
  </si>
  <si>
    <t>Excessive vomiting in pregnancy</t>
  </si>
  <si>
    <t>O21.0</t>
  </si>
  <si>
    <t>Mild hyperemesis gravidarum</t>
  </si>
  <si>
    <t>O21.1</t>
  </si>
  <si>
    <t>Hyperemesis gravidarum with metabolic disturbance</t>
  </si>
  <si>
    <t>O21.2</t>
  </si>
  <si>
    <t>Late vomiting of pregnancy</t>
  </si>
  <si>
    <t>O21.8</t>
  </si>
  <si>
    <t>Other vomiting complicating pregnancy</t>
  </si>
  <si>
    <t>Biopsy for Endocrine, Nutritional and Metabolic System</t>
  </si>
  <si>
    <t>O21.9</t>
  </si>
  <si>
    <t>P20KE</t>
  </si>
  <si>
    <t>Vomiting of pregnancy, unspecified</t>
  </si>
  <si>
    <t>O22.0</t>
  </si>
  <si>
    <t>Varicose veins of lower extremity in pregnancy</t>
  </si>
  <si>
    <t>O22.1</t>
  </si>
  <si>
    <t>Genital varices in pregnancy</t>
  </si>
  <si>
    <t>Endocrine Gland, Diagnostic Proc.</t>
  </si>
  <si>
    <t>P20KD</t>
  </si>
  <si>
    <t>O22.2</t>
  </si>
  <si>
    <t>Superficial thrombophlebitis in pregnancy</t>
  </si>
  <si>
    <t>O22.3</t>
  </si>
  <si>
    <t>Deep phlebothrombosis in pregnancy</t>
  </si>
  <si>
    <t>Endocrine Gland Proc.</t>
  </si>
  <si>
    <t>P20KF</t>
  </si>
  <si>
    <t>O22.4</t>
  </si>
  <si>
    <t>Haemorrhoids in pregnancy</t>
  </si>
  <si>
    <t>O22.5</t>
  </si>
  <si>
    <t>Cerebral venous thrombosis in pregnancy</t>
  </si>
  <si>
    <t>Endocrine System Neoplasms</t>
  </si>
  <si>
    <t>O22.8</t>
  </si>
  <si>
    <t>Other venous complications in pregnancy</t>
  </si>
  <si>
    <t>O22.9</t>
  </si>
  <si>
    <t>Venous complication in pregnancy, unspecified</t>
  </si>
  <si>
    <t>O23</t>
  </si>
  <si>
    <t>Infections of genitourinary tract in pregnancy</t>
  </si>
  <si>
    <t>20BX</t>
  </si>
  <si>
    <t>O23.0</t>
  </si>
  <si>
    <t>Infections of kidney in pregnancy</t>
  </si>
  <si>
    <t>O23.1</t>
  </si>
  <si>
    <t>Infections of bladder in pregnancy</t>
  </si>
  <si>
    <t>Endocrine System Neoplasms - Follow Up</t>
  </si>
  <si>
    <t>O23.2</t>
  </si>
  <si>
    <t>Infections of urethra in pregnancy</t>
  </si>
  <si>
    <t>O23.3</t>
  </si>
  <si>
    <t>Infections of other parts of urinary tract in pregnancy</t>
  </si>
  <si>
    <t>O23.4</t>
  </si>
  <si>
    <t>Unspecified infection of urinary tract in pregnancy</t>
  </si>
  <si>
    <t>O23.5</t>
  </si>
  <si>
    <t>Valvular Disorders w/ No CC</t>
  </si>
  <si>
    <t>Infections of the genital tract in pregnancy</t>
  </si>
  <si>
    <t>O23.9</t>
  </si>
  <si>
    <t>Other and unspecified genitourinary tract infection in pregnancy</t>
  </si>
  <si>
    <t>O24</t>
  </si>
  <si>
    <t>Endocrine, Nutritional and Metabolic Diseases w/ Multi-specialty Consultations</t>
  </si>
  <si>
    <t>Diabetes mellitus in pregnancy</t>
  </si>
  <si>
    <t>O24.0</t>
  </si>
  <si>
    <t>Pre-existing diabetes mellitus, insulin-dependent</t>
  </si>
  <si>
    <t>O24.1</t>
  </si>
  <si>
    <t>Pre-existing diabetes mellitus, non-insulin-dependent</t>
  </si>
  <si>
    <t>Endocrine, Nutritional and Metabolic Diseases w/ Multi-specialty Consultations - Pre Op</t>
  </si>
  <si>
    <t>O24.2</t>
  </si>
  <si>
    <t>Pre-existing malnutrition-related diabetes mellitus</t>
  </si>
  <si>
    <t>O24.3</t>
  </si>
  <si>
    <t>Pre-existing diabetes mellitus, unspecified</t>
  </si>
  <si>
    <t>O24.4</t>
  </si>
  <si>
    <t>Diabetes mellitus arising in pregnancy</t>
  </si>
  <si>
    <t>O24.9</t>
  </si>
  <si>
    <t>Diabetes mellitus in pregnancy, unspecified</t>
  </si>
  <si>
    <t>Chronic Endocrine, Nutritional and Metabolic Diseases and Disorders</t>
  </si>
  <si>
    <t>O25</t>
  </si>
  <si>
    <t>Malnutrition in pregnancy</t>
  </si>
  <si>
    <t>O26.0</t>
  </si>
  <si>
    <t>Excessive weight gain in pregnancy</t>
  </si>
  <si>
    <t>O26.1</t>
  </si>
  <si>
    <t>Low weight gain in pregnancy</t>
  </si>
  <si>
    <t>O26.2</t>
  </si>
  <si>
    <t>Pregnancy care of habitual aborter</t>
  </si>
  <si>
    <t>O26.3</t>
  </si>
  <si>
    <t>Retained intrauterine contraceptive device in pregnancy</t>
  </si>
  <si>
    <t>O26.4</t>
  </si>
  <si>
    <t>Herpes gestationis</t>
  </si>
  <si>
    <t>Chronic Endocrine, Nutritional and Metabolic Diseases and Disorders - Follow Up</t>
  </si>
  <si>
    <t>O26.5</t>
  </si>
  <si>
    <t>Maternal hypotension syndrome</t>
  </si>
  <si>
    <t>O26.6</t>
  </si>
  <si>
    <t>Liver disorders in pregnancy, childbirth and the puerperium</t>
  </si>
  <si>
    <t>Valvular Disorders w/ Mild CC</t>
  </si>
  <si>
    <t>O26.7</t>
  </si>
  <si>
    <t>Subluxation of symphysis pubis in pregnancy, childbirth and the puerperium</t>
  </si>
  <si>
    <t>O26.8</t>
  </si>
  <si>
    <t>Other specified pregnancy-related conditions</t>
  </si>
  <si>
    <t>O26.9</t>
  </si>
  <si>
    <t>Pregnancy-related condition, unspecified</t>
  </si>
  <si>
    <t>O28.0</t>
  </si>
  <si>
    <t>Abnormal haematological finding on antenatal screening of mother</t>
  </si>
  <si>
    <t>Acute Endocrine, Nutritional and Metabolic Diseases and Disorders</t>
  </si>
  <si>
    <t>O28.1</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</si>
  <si>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</si>
  <si>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</si>
  <si>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</si>
  <si>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</si>
  <si>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</si>
  <si>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</si>
  <si>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 on antenatal screening of mother</t>
  </si>
  <si>
    <t>Acute Endocrine, Nutritional and Metabolic Diseases and Disorders - Follow Up</t>
  </si>
  <si>
    <t>O28.5</t>
  </si>
  <si>
    <t>Abnormal chromosomal and genetic finding antenatal screening of mother</t>
  </si>
  <si>
    <t>Major Arrhythmia and Cardiac Arrest w/ No CC</t>
  </si>
  <si>
    <t>O28.8</t>
  </si>
  <si>
    <t>Other abnormal findings on antenatal screening of mother</t>
  </si>
  <si>
    <t>O28.9</t>
  </si>
  <si>
    <t>Abnormal finding on antenatal screening of mother, unspecified</t>
  </si>
  <si>
    <t>O29.0</t>
  </si>
  <si>
    <t>Pulmonary complications of anaesthesia during pregnancy</t>
  </si>
  <si>
    <t>O29.1</t>
  </si>
  <si>
    <t>Cardiac complications of anaesthesia during pregnancy</t>
  </si>
  <si>
    <t>O29.2</t>
  </si>
  <si>
    <t>Central nervous system complications of anaesthesia during pregnancy</t>
  </si>
  <si>
    <t>O29.3</t>
  </si>
  <si>
    <t>Toxic reaction to local anaesthesia during pregnancy</t>
  </si>
  <si>
    <t>ESWL Proc.</t>
  </si>
  <si>
    <t>O29.4</t>
  </si>
  <si>
    <t>P21KC</t>
  </si>
  <si>
    <t>Spinal and epidural anaesthesia-induced headache during pregnancy</t>
  </si>
  <si>
    <t>O29.8</t>
  </si>
  <si>
    <t>Other complications of anaesthesia during pregnancy</t>
  </si>
  <si>
    <t>O29.9</t>
  </si>
  <si>
    <t>Complication of anaesthesia during pregnancy, unspecified</t>
  </si>
  <si>
    <t>O30.0</t>
  </si>
  <si>
    <t>Twin pregnancy</t>
  </si>
  <si>
    <t>O30.1</t>
  </si>
  <si>
    <t>Triplet pregnancy</t>
  </si>
  <si>
    <t>Dialysis Device Proc.</t>
  </si>
  <si>
    <t>P21KB</t>
  </si>
  <si>
    <t>O30.2</t>
  </si>
  <si>
    <t>Quadruplet pregnancy</t>
  </si>
  <si>
    <t>O30.8</t>
  </si>
  <si>
    <t>Other multiple gestation</t>
  </si>
  <si>
    <t>Major Arrhythmia and Cardiac Arrest w/ Mild CC</t>
  </si>
  <si>
    <t>O30.9</t>
  </si>
  <si>
    <t>Multiple gestation, unspecified</t>
  </si>
  <si>
    <t>O31.0</t>
  </si>
  <si>
    <t>Papyraceous fetus</t>
  </si>
  <si>
    <t>Kidney and Ureter Major Proc.</t>
  </si>
  <si>
    <t>O31.1</t>
  </si>
  <si>
    <t>P21KD</t>
  </si>
  <si>
    <t>Continuing pregnancy after abortion of one fetus or more</t>
  </si>
  <si>
    <t>O31.2</t>
  </si>
  <si>
    <t>Continuing pregnancy after intrauterine death of one fetus or more</t>
  </si>
  <si>
    <t>O31.8</t>
  </si>
  <si>
    <t>Other complications specific to multiple gestation</t>
  </si>
  <si>
    <t>Kidney and Ureter Moderate Proc.</t>
  </si>
  <si>
    <t>P21KE</t>
  </si>
  <si>
    <t>O32.0</t>
  </si>
  <si>
    <t>Maternal care for unstable lie</t>
  </si>
  <si>
    <t>O32.1</t>
  </si>
  <si>
    <t>Maternal care for breech presentation</t>
  </si>
  <si>
    <t>O32.2</t>
  </si>
  <si>
    <t>Maternal care for transverse and oblique lie</t>
  </si>
  <si>
    <t>Urethra and Transurethra Major Proc.</t>
  </si>
  <si>
    <t>P21KJ</t>
  </si>
  <si>
    <t>O32.3</t>
  </si>
  <si>
    <t>Maternal care for face, brow and chin presentation</t>
  </si>
  <si>
    <t>O32.4</t>
  </si>
  <si>
    <t>Maternal care for high head at term</t>
  </si>
  <si>
    <t>O32.5</t>
  </si>
  <si>
    <t>Maternal care for multiple gestation with malpresentation of one fetus or more</t>
  </si>
  <si>
    <t>Endoscopy of Urinary System Major Proc.</t>
  </si>
  <si>
    <t>P21KP</t>
  </si>
  <si>
    <t>O32.6</t>
  </si>
  <si>
    <t>Maternal care for compound presentation</t>
  </si>
  <si>
    <t>O32.8</t>
  </si>
  <si>
    <t>Maternal care for other malpresentation of fetus</t>
  </si>
  <si>
    <t>Endoscopy of Urinary System Minor Proc.</t>
  </si>
  <si>
    <t>P21KN</t>
  </si>
  <si>
    <t>O32.9</t>
  </si>
  <si>
    <t>Maternal care for malpresentation of fetus, unspecified</t>
  </si>
  <si>
    <t>Major Arrhythmia and Cardiac Arrest w/ Moderate CC</t>
  </si>
  <si>
    <t>O33</t>
  </si>
  <si>
    <t>Maternal care for known or suspected disproportion</t>
  </si>
  <si>
    <t>O33.0</t>
  </si>
  <si>
    <t>Maternal care for disproportion due to deformity of maternal pelvic bones</t>
  </si>
  <si>
    <t>O33.1</t>
  </si>
  <si>
    <t>Maternal care for disproportion due to generally contracted pelvis</t>
  </si>
  <si>
    <t>Other Diagnostic for Urinary System Major Proc.</t>
  </si>
  <si>
    <t>P21KM</t>
  </si>
  <si>
    <t>O33.2</t>
  </si>
  <si>
    <t>Maternal care for disproportion due to inlet contraction of pelvis</t>
  </si>
  <si>
    <t>O33.3</t>
  </si>
  <si>
    <t>Maternalcare for disproportion due to outlet contract of pelvis</t>
  </si>
  <si>
    <t>Bladder and Urethra Proc.</t>
  </si>
  <si>
    <t>P21KG</t>
  </si>
  <si>
    <t>O33.4</t>
  </si>
  <si>
    <t>Maternal care for disproportion of mixed maternal and fetal origin</t>
  </si>
  <si>
    <t>O33.5</t>
  </si>
  <si>
    <t>Maternal care for disproportion due to unusually large fetus</t>
  </si>
  <si>
    <t>Urethra and Transurethra Minor Proc.</t>
  </si>
  <si>
    <t>P21KK</t>
  </si>
  <si>
    <t>O33.6</t>
  </si>
  <si>
    <t>Maternal care for disproportion due to hydrocephalic fetus</t>
  </si>
  <si>
    <t>O33.7</t>
  </si>
  <si>
    <t>Maternal care for disproportion due to other fetal deformities</t>
  </si>
  <si>
    <t>O33.8</t>
  </si>
  <si>
    <t>Maternal care for disproportion of other origin</t>
  </si>
  <si>
    <t>Dialysis Proc.</t>
  </si>
  <si>
    <t>P21KR</t>
  </si>
  <si>
    <t>O33.9</t>
  </si>
  <si>
    <t>Maternal care for disproportion, unspecified</t>
  </si>
  <si>
    <t>O34.0</t>
  </si>
  <si>
    <t>Maternal care for congenital malformation of uterus</t>
  </si>
  <si>
    <t>Kidney and Ureter Minor Proc.</t>
  </si>
  <si>
    <t>O34.1</t>
  </si>
  <si>
    <t>P21KF</t>
  </si>
  <si>
    <t>Maternal care for tumour of corpus uteri</t>
  </si>
  <si>
    <t>O34.2</t>
  </si>
  <si>
    <t>Maternal care due to uterine scar from previous surgery</t>
  </si>
  <si>
    <t>Non-Major Arrhythmia and Conduction Disorders w/ No CC</t>
  </si>
  <si>
    <t>O34.3</t>
  </si>
  <si>
    <t>Maternal care for cervical incompetence</t>
  </si>
  <si>
    <t>Other Diagnostic for Urinary System Minor Proc.</t>
  </si>
  <si>
    <t>P21KV</t>
  </si>
  <si>
    <t>O34.4</t>
  </si>
  <si>
    <t>Maternal care for other abnormalities of cervix</t>
  </si>
  <si>
    <t>O34.5</t>
  </si>
  <si>
    <t>Maternal care for other abnormalities of gravid uterus</t>
  </si>
  <si>
    <t>Urinary System Major Proc.</t>
  </si>
  <si>
    <t>P21KH</t>
  </si>
  <si>
    <t>O34.6</t>
  </si>
  <si>
    <t>Maternal care for abnormality of vagina</t>
  </si>
  <si>
    <t>O34.7</t>
  </si>
  <si>
    <t>Maternal care for abnormality of vulva and perineum</t>
  </si>
  <si>
    <t>Urinary System Minor Proc.</t>
  </si>
  <si>
    <t>P21KQ</t>
  </si>
  <si>
    <t>O34.8</t>
  </si>
  <si>
    <t>Maternal care for other abnormalities of pelvic organs</t>
  </si>
  <si>
    <t>O34.9</t>
  </si>
  <si>
    <t>Maternal care for abnormality of pelvic organ, unspecified</t>
  </si>
  <si>
    <t>Other Kidney and Ureter Proc.</t>
  </si>
  <si>
    <t>O35.0</t>
  </si>
  <si>
    <t>P21KL</t>
  </si>
  <si>
    <t>Maternal care for suspected central nervous system malformation in fetus</t>
  </si>
  <si>
    <t>O35.1</t>
  </si>
  <si>
    <t>Maternal care for suspected chromosomal abnormality in fetus</t>
  </si>
  <si>
    <t>O35.2</t>
  </si>
  <si>
    <t>Kidney and Urinary Tract Neoplasms</t>
  </si>
  <si>
    <t>Maternal care for suspected hereditary disease in fetus</t>
  </si>
  <si>
    <t>O35.3</t>
  </si>
  <si>
    <t>Maternal care for suspected damage to fetus from viral disease in mother</t>
  </si>
  <si>
    <t>O35.4</t>
  </si>
  <si>
    <t>Maternal care for suspected damage to fetus from alcohol</t>
  </si>
  <si>
    <t>O35.5</t>
  </si>
  <si>
    <t>Maternal care for suspected damage to fetus by drugs</t>
  </si>
  <si>
    <t>O35.6</t>
  </si>
  <si>
    <t>Maternal care for suspected damage to fetus by radiation</t>
  </si>
  <si>
    <t>O35.7</t>
  </si>
  <si>
    <t>Kidney and Urinary Tract Neoplasms - Follow Up</t>
  </si>
  <si>
    <t>Maternal care for suspected damage to fetus by other medical procedures</t>
  </si>
  <si>
    <t>O35.8</t>
  </si>
  <si>
    <t>Maternal care for other suspected fetal abnormality and damage</t>
  </si>
  <si>
    <t>Non-Major Arrhythmia and Conduction Disorders w/ Mild CC</t>
  </si>
  <si>
    <t>O35.9</t>
  </si>
  <si>
    <t>Maternal care for suspected fetal abnormality and damage, unspecified</t>
  </si>
  <si>
    <t>O36</t>
  </si>
  <si>
    <t>Maternal care for other known or suspected fetal problems</t>
  </si>
  <si>
    <t>O36.0</t>
  </si>
  <si>
    <t>Maternal care for rhesus isoimmunization</t>
  </si>
  <si>
    <t>Kidney and Urinary Tract Disorders w/ Multi-specialty Consultations</t>
  </si>
  <si>
    <t>O36.1</t>
  </si>
  <si>
    <t>Maternal care for other isoimmunization</t>
  </si>
  <si>
    <t>O36.2</t>
  </si>
  <si>
    <t>Maternal care for hydrops fetalis</t>
  </si>
  <si>
    <t>Kidney and Urinary Tract Disorders w/ Multi-specialty Consultations - Pre Op</t>
  </si>
  <si>
    <t>O36.3</t>
  </si>
  <si>
    <t>Maternal care for signs of fetal hypoxia</t>
  </si>
  <si>
    <t>O36.4</t>
  </si>
  <si>
    <t>Maternal care for intrauterine death</t>
  </si>
  <si>
    <t>Chronic Kidney and Urinary Tract Disorders</t>
  </si>
  <si>
    <t>O36.5</t>
  </si>
  <si>
    <t>Maternal care for poor fetal growth</t>
  </si>
  <si>
    <t>O36.6</t>
  </si>
  <si>
    <t>Maternal care for excessive fetal growth</t>
  </si>
  <si>
    <t>O36.7</t>
  </si>
  <si>
    <t>Maternal care for viable fetus in abdominal pregnancy</t>
  </si>
  <si>
    <t>O36.8</t>
  </si>
  <si>
    <t>Maternal care for other specified fetal problems</t>
  </si>
  <si>
    <t>Unstable Angina w/ No CC</t>
  </si>
  <si>
    <t>O36.9</t>
  </si>
  <si>
    <t>Maternal care for fetal problem, unspecified</t>
  </si>
  <si>
    <t>Chronic Kidney and Urinary Tract Disorders - Follow Up</t>
  </si>
  <si>
    <t>O40</t>
  </si>
  <si>
    <t>Polyhydramnios</t>
  </si>
  <si>
    <t>O41</t>
  </si>
  <si>
    <t>Other disorders of amniotic fluid and membranes</t>
  </si>
  <si>
    <t>O41.0</t>
  </si>
  <si>
    <t>Oligohydramnios</t>
  </si>
  <si>
    <t>O41.1</t>
  </si>
  <si>
    <t>Infection of amniotic sac and membranes</t>
  </si>
  <si>
    <t>Acute Kidney and Urinary Tract Disorders</t>
  </si>
  <si>
    <t>O41.8</t>
  </si>
  <si>
    <t>Other specified disorders of amniotic fluid and membranes</t>
  </si>
  <si>
    <t>O41.9</t>
  </si>
  <si>
    <t>Disorder of amniotic fluid and membranes, unspecified</t>
  </si>
  <si>
    <t>O42</t>
  </si>
  <si>
    <t>Premature rupture of membranes</t>
  </si>
  <si>
    <t>O42.0</t>
  </si>
  <si>
    <t>Premature rupture of membranes, onset of labour within 24 hours</t>
  </si>
  <si>
    <t>O42.1</t>
  </si>
  <si>
    <t>Premature rupture of membranes, onset of labour after 24 hours</t>
  </si>
  <si>
    <t>Acute Kidney and Urinary Tract Disorders - Follow Up</t>
  </si>
  <si>
    <t>O42.2</t>
  </si>
  <si>
    <t>Premature rupture of membranes, labour delayed by therapy</t>
  </si>
  <si>
    <t>O42.9</t>
  </si>
  <si>
    <t>Premature rupture of membranes, unspecified</t>
  </si>
  <si>
    <t>O43</t>
  </si>
  <si>
    <t>Placental disorders</t>
  </si>
  <si>
    <t>O43.0</t>
  </si>
  <si>
    <t>Placental transfusion syndromes</t>
  </si>
  <si>
    <t>Biopsy of Male Reproductive System</t>
  </si>
  <si>
    <t>P22KK</t>
  </si>
  <si>
    <t>O43.1</t>
  </si>
  <si>
    <t>Malformation of placenta</t>
  </si>
  <si>
    <t>O43.2</t>
  </si>
  <si>
    <t>Morbidly adherent placenta</t>
  </si>
  <si>
    <t>Unstable Angina w/ Mild CC</t>
  </si>
  <si>
    <t>Circumcision Proc.</t>
  </si>
  <si>
    <t>O43.8</t>
  </si>
  <si>
    <t>P22KF</t>
  </si>
  <si>
    <t>Other placental disorders</t>
  </si>
  <si>
    <t>O43.9</t>
  </si>
  <si>
    <t>Placental disorder, unspecified</t>
  </si>
  <si>
    <t>O44</t>
  </si>
  <si>
    <t>Placenta praevia</t>
  </si>
  <si>
    <t>O44.0</t>
  </si>
  <si>
    <t>Placenta praevia specified as without haemorrhage</t>
  </si>
  <si>
    <t>P22KE</t>
  </si>
  <si>
    <t>O44.1</t>
  </si>
  <si>
    <t>Placenta praevia with haemorrhage</t>
  </si>
  <si>
    <t>O45</t>
  </si>
  <si>
    <t>Premature separation of placenta [abruptio placentae]</t>
  </si>
  <si>
    <t>O45.0</t>
  </si>
  <si>
    <t>Premature separation of placenta with coagulation defect</t>
  </si>
  <si>
    <t>Other Procedure on Male Reproductive System</t>
  </si>
  <si>
    <t>P22KH</t>
  </si>
  <si>
    <t>O45.8</t>
  </si>
  <si>
    <t>Other premature separation of placenta</t>
  </si>
  <si>
    <t>O45.9</t>
  </si>
  <si>
    <t>Premature separation of placenta, unspecified</t>
  </si>
  <si>
    <t>O46</t>
  </si>
  <si>
    <t>Antepartum haemorrhage, not elsewhere classified</t>
  </si>
  <si>
    <t>Other Diagnostic Proc. for Male Reproductive System</t>
  </si>
  <si>
    <t>P22KM</t>
  </si>
  <si>
    <t>O46.0</t>
  </si>
  <si>
    <t>Antepartum haemorrhage with coagulation defect</t>
  </si>
  <si>
    <t>O46.8</t>
  </si>
  <si>
    <t>Other antepartum haemorrhage</t>
  </si>
  <si>
    <t>Male Reproductive System Neoplasms</t>
  </si>
  <si>
    <t>O46.9</t>
  </si>
  <si>
    <t>Antepartum haemorrhage, unspecified</t>
  </si>
  <si>
    <t>O47.0</t>
  </si>
  <si>
    <t>False labour before 37 completed weeks of gestation</t>
  </si>
  <si>
    <t>O47.1</t>
  </si>
  <si>
    <t>False labour at or after 37 completed weeks of gestation</t>
  </si>
  <si>
    <t>O47.9</t>
  </si>
  <si>
    <t>False labour, unspecified</t>
  </si>
  <si>
    <t>Male Reproductive System Neoplasms - Follow Up</t>
  </si>
  <si>
    <t>O48</t>
  </si>
  <si>
    <t>Prolonged pregnancy</t>
  </si>
  <si>
    <t>O60</t>
  </si>
  <si>
    <t>Preterm labour and delivery</t>
  </si>
  <si>
    <t>O60.0</t>
  </si>
  <si>
    <t>Male Reproductive System w/ Multi-specialty Consultations</t>
  </si>
  <si>
    <t>Preterm labour without delivery</t>
  </si>
  <si>
    <t>O60.1</t>
  </si>
  <si>
    <t>Preterm labour with preterm delivery</t>
  </si>
  <si>
    <t>O60.2</t>
  </si>
  <si>
    <t>Male Reproductive System w/ Multi-specialty Consultations - Pre Op</t>
  </si>
  <si>
    <t>Preterm labour with term delivery</t>
  </si>
  <si>
    <t>O60.3</t>
  </si>
  <si>
    <t>Preterm delivery without spontaneous labour</t>
  </si>
  <si>
    <t>O61</t>
  </si>
  <si>
    <t>Failed induction of labour</t>
  </si>
  <si>
    <t>Chronic Male Reproductive System Disorders</t>
  </si>
  <si>
    <t>O61.0</t>
  </si>
  <si>
    <t>Failed medical induction of labour</t>
  </si>
  <si>
    <t>O61.1</t>
  </si>
  <si>
    <t>Failed instrumental induction of labour</t>
  </si>
  <si>
    <t>O61.8</t>
  </si>
  <si>
    <t>Other failed induction of labour</t>
  </si>
  <si>
    <t>O61.9</t>
  </si>
  <si>
    <t>Failed induction of labour, unspecified</t>
  </si>
  <si>
    <t>O62.0</t>
  </si>
  <si>
    <t>Primary inadequate contractions</t>
  </si>
  <si>
    <t>Chronic Male Reproductive System Disorders - Follow Up</t>
  </si>
  <si>
    <t>O62.1</t>
  </si>
  <si>
    <t>Secondary uterine inertia</t>
  </si>
  <si>
    <t>O62.2</t>
  </si>
  <si>
    <t>Other uterine inertia</t>
  </si>
  <si>
    <t>O62.3</t>
  </si>
  <si>
    <t>Precipitate labour</t>
  </si>
  <si>
    <t>O62.4</t>
  </si>
  <si>
    <t>Hypertonic, incoordinate, and prolonged uterine contractions</t>
  </si>
  <si>
    <t>Acute Male Reproductive System Disorders</t>
  </si>
  <si>
    <t>O62.8</t>
  </si>
  <si>
    <t>Other abnormalities of forces of labour</t>
  </si>
  <si>
    <t>O62.9</t>
  </si>
  <si>
    <t>Abnormality of forces of labour, unspecified</t>
  </si>
  <si>
    <t>O63</t>
  </si>
  <si>
    <t>Long labour</t>
  </si>
  <si>
    <t>O63.0</t>
  </si>
  <si>
    <t>Prolonged first stage of labour</t>
  </si>
  <si>
    <t>Acute Male Reproductive System Disorders - Follow Up</t>
  </si>
  <si>
    <t>O63.1</t>
  </si>
  <si>
    <t>Prolonged second stage of labour</t>
  </si>
  <si>
    <t>O63.2</t>
  </si>
  <si>
    <t>Delayed delivery of second twin, triplet, etc</t>
  </si>
  <si>
    <t>O63.9</t>
  </si>
  <si>
    <t>Long labour, unspecified</t>
  </si>
  <si>
    <t>O64.0</t>
  </si>
  <si>
    <t>Obstructed labour due to incomplete rotation of fetal head</t>
  </si>
  <si>
    <t>Uterus and Fallopian Tubes Proc.</t>
  </si>
  <si>
    <t>P23KB</t>
  </si>
  <si>
    <t>O64.1</t>
  </si>
  <si>
    <t>Obstructed labour due to breech presentation</t>
  </si>
  <si>
    <t>O64.2</t>
  </si>
  <si>
    <t>Obstructed labour due to face presentation</t>
  </si>
  <si>
    <t>O64.3</t>
  </si>
  <si>
    <t>Gynaecological Endoscopic Proc.</t>
  </si>
  <si>
    <t>Obstructed labour due to brow presentation</t>
  </si>
  <si>
    <t>P23KM</t>
  </si>
  <si>
    <t>O64.4</t>
  </si>
  <si>
    <t>Obstructed labour due to shoulder presentation</t>
  </si>
  <si>
    <t>O64.5</t>
  </si>
  <si>
    <t>Major Biopsy for Female Reproductive System</t>
  </si>
  <si>
    <t>Obstructed labour due to compound presentation</t>
  </si>
  <si>
    <t>P23KQ</t>
  </si>
  <si>
    <t>O64.8</t>
  </si>
  <si>
    <t>Obstructed labour due other malposition and malpresentation</t>
  </si>
  <si>
    <t>Cervix &amp; Vulvovaginal Proc.</t>
  </si>
  <si>
    <t>O64.9</t>
  </si>
  <si>
    <t>P23KK</t>
  </si>
  <si>
    <t>Obstructed labour due malposition and malpresentation, unspecified</t>
  </si>
  <si>
    <t>O65.0</t>
  </si>
  <si>
    <t>Obstructed labour due to deformed pelvis</t>
  </si>
  <si>
    <t>O65.1</t>
  </si>
  <si>
    <t>Obstructed labour due to generally contracted pelvis</t>
  </si>
  <si>
    <t>Minor Biopsy for Female Reproductive System</t>
  </si>
  <si>
    <t>P23KR</t>
  </si>
  <si>
    <t>O65.2</t>
  </si>
  <si>
    <t>Obstructed labour due to pelvic inlet contraction</t>
  </si>
  <si>
    <t>O65.3</t>
  </si>
  <si>
    <t>Obstructed labour due pelvic outlet and mid-cavity contraction</t>
  </si>
  <si>
    <t>Gynaecology Major Proc.</t>
  </si>
  <si>
    <t>P23KL</t>
  </si>
  <si>
    <t>O65.4</t>
  </si>
  <si>
    <t>Obstructed labour due to fetopelvic disproportion, unspecified</t>
  </si>
  <si>
    <t>O65.5</t>
  </si>
  <si>
    <t>Obstructed labour due abnormality of maternal pelvic organs</t>
  </si>
  <si>
    <t>O65.8</t>
  </si>
  <si>
    <t>Obstructed labour due to other maternal pelvic abnormalities</t>
  </si>
  <si>
    <t>Gynaecology Minor Proc.</t>
  </si>
  <si>
    <t>P23KP</t>
  </si>
  <si>
    <t>O65.9</t>
  </si>
  <si>
    <t>Obstructed labour due to maternal pelvic abnormality, unspecified</t>
  </si>
  <si>
    <t>O66.0</t>
  </si>
  <si>
    <t>Obstructed labour due to shoulder dystocia</t>
  </si>
  <si>
    <t>Other Diagnostic for Female Reproductive System</t>
  </si>
  <si>
    <t>P23KT</t>
  </si>
  <si>
    <t>O66.1</t>
  </si>
  <si>
    <t>Obstructed labour due to locked twins</t>
  </si>
  <si>
    <t>O66.2</t>
  </si>
  <si>
    <t>Obstructed labour due to unusually large fetus</t>
  </si>
  <si>
    <t>O66.3</t>
  </si>
  <si>
    <t>Obstructed labour due to other abnormalities of fetus</t>
  </si>
  <si>
    <t>Female Reproductive System Neoplasms</t>
  </si>
  <si>
    <t>O66.4</t>
  </si>
  <si>
    <t>Failed trial of labour, unspecified</t>
  </si>
  <si>
    <t>O66.5</t>
  </si>
  <si>
    <t>Failed application of vacuum extractor and forceps, unspecified</t>
  </si>
  <si>
    <t>O66.8</t>
  </si>
  <si>
    <t>Other specified obstructed labour</t>
  </si>
  <si>
    <t>23BX</t>
  </si>
  <si>
    <t>Other Circulatory System Diagnosis w/ No CC</t>
  </si>
  <si>
    <t>O66.9</t>
  </si>
  <si>
    <t>Obstructed labour, unspecified</t>
  </si>
  <si>
    <t>O67.0</t>
  </si>
  <si>
    <t>Intrapartum haemorrhage with coagulation defect</t>
  </si>
  <si>
    <t>O67.8</t>
  </si>
  <si>
    <t>Other intrapartum haemorrhage</t>
  </si>
  <si>
    <t>O67.9</t>
  </si>
  <si>
    <t>Intrapartum haemorrhage, unspecified</t>
  </si>
  <si>
    <t>O68</t>
  </si>
  <si>
    <t>Labour and delivery complicated by fetal stress [distress]</t>
  </si>
  <si>
    <t>O68.0</t>
  </si>
  <si>
    <t>Labour and delivery complicated by fetal heart rate anomaly</t>
  </si>
  <si>
    <t>O68.1</t>
  </si>
  <si>
    <t>Labour and delivery complicated by meconium in amniotic fluid</t>
  </si>
  <si>
    <t>Female Reproductive System Neoplasms - Follow Up</t>
  </si>
  <si>
    <t>O68.2</t>
  </si>
  <si>
    <t>Labour and delivery complicated fetal heart rate anomaly with meconium in amniot fluid</t>
  </si>
  <si>
    <t>O68.3</t>
  </si>
  <si>
    <t>Labour and delivery complicated by biochemical evidence of fetal stress</t>
  </si>
  <si>
    <t>O68.8</t>
  </si>
  <si>
    <t>Labour and delivery complicated by other evidence of fetal stress</t>
  </si>
  <si>
    <t>O68.9</t>
  </si>
  <si>
    <t>Labour and delivery complicated by fetal stress, unspecified</t>
  </si>
  <si>
    <t>O69</t>
  </si>
  <si>
    <t>Labour and delivery complicated by umbilical cord complications</t>
  </si>
  <si>
    <t>O69.0</t>
  </si>
  <si>
    <t>Labour and delivery complicated by prolapse of cord</t>
  </si>
  <si>
    <t>Female Reproductive System Disorders w/ Multi-specialty Consultations</t>
  </si>
  <si>
    <t>O69.1</t>
  </si>
  <si>
    <t>Labour and delivery complicated cord around neck, with compression</t>
  </si>
  <si>
    <t>O69.2</t>
  </si>
  <si>
    <t>Labour and delivery complicated by other cord entanglement</t>
  </si>
  <si>
    <t>O69.3</t>
  </si>
  <si>
    <t>Labour and delivery complicated by short cord</t>
  </si>
  <si>
    <t>O69.4</t>
  </si>
  <si>
    <t>Labour and delivery complicated by vasa praevia</t>
  </si>
  <si>
    <t>O69.5</t>
  </si>
  <si>
    <t>Labour and delivery complicated by vascular lesion of cord</t>
  </si>
  <si>
    <t>O69.8</t>
  </si>
  <si>
    <t>Labour and delivery complicated by other cord complications</t>
  </si>
  <si>
    <t>Female Reproductive System Disorders w/ Multi-specialty Consultations - Pre Op</t>
  </si>
  <si>
    <t>O69.9</t>
  </si>
  <si>
    <t>Labour and delivery complicated by cord complication, unspecified</t>
  </si>
  <si>
    <t>O70</t>
  </si>
  <si>
    <t>Perineal laceration during delivery</t>
  </si>
  <si>
    <t>O70.0</t>
  </si>
  <si>
    <t>First degree perineal laceration during delivery</t>
  </si>
  <si>
    <t>Chronic Female Reproductive System Disorders</t>
  </si>
  <si>
    <t>O70.1</t>
  </si>
  <si>
    <t>Second degree perineal laceration during delivery</t>
  </si>
  <si>
    <t>O70.2</t>
  </si>
  <si>
    <t>Third degree perineal laceration during delivery</t>
  </si>
  <si>
    <t>O70.3</t>
  </si>
  <si>
    <t>Fourth degree perineal laceration during delivery</t>
  </si>
  <si>
    <t>O70.9</t>
  </si>
  <si>
    <t>Perineal laceration during delivery, unspecified</t>
  </si>
  <si>
    <t>O71.0</t>
  </si>
  <si>
    <t>Rupture of uterus before onset of labour</t>
  </si>
  <si>
    <t>Chronic Female Reproductive System Disorders - Follow Up</t>
  </si>
  <si>
    <t>O71.1</t>
  </si>
  <si>
    <t>Rupture of uterus during labour</t>
  </si>
  <si>
    <t>Other Circulatory System Diagnosis w/ Mild CC</t>
  </si>
  <si>
    <t>O71.2</t>
  </si>
  <si>
    <t>Postpartum inversion of uterus</t>
  </si>
  <si>
    <t>O71.3</t>
  </si>
  <si>
    <t>Obstetric laceration of cervix</t>
  </si>
  <si>
    <t>O71.4</t>
  </si>
  <si>
    <t>Obstetric high vaginal laceration alone</t>
  </si>
  <si>
    <t>O71.5</t>
  </si>
  <si>
    <t>Other obstetric injury to pelvic organs</t>
  </si>
  <si>
    <t>Acute Female Reproductive System Disorders</t>
  </si>
  <si>
    <t>O71.6</t>
  </si>
  <si>
    <t>Obstetric damage to pelvic joints and ligaments</t>
  </si>
  <si>
    <t>O71.7</t>
  </si>
  <si>
    <t>Obstetric haematoma of pelvis</t>
  </si>
  <si>
    <t>O71.8</t>
  </si>
  <si>
    <t>Other specified obstetric trauma</t>
  </si>
  <si>
    <t>O71.9</t>
  </si>
  <si>
    <t>Obstetric trauma, unspecified</t>
  </si>
  <si>
    <t>O72</t>
  </si>
  <si>
    <t>Postpartum haemorrhage</t>
  </si>
  <si>
    <t>O72.0</t>
  </si>
  <si>
    <t>Acute Female Reproductive System Disorders - Follow Up</t>
  </si>
  <si>
    <t>Third-stage haemorrhage</t>
  </si>
  <si>
    <t>O72.1</t>
  </si>
  <si>
    <t>Other immediate postpartum haemorrhage</t>
  </si>
  <si>
    <t>O72.2</t>
  </si>
  <si>
    <t>Delayed and secondary postpartum haemorrhage</t>
  </si>
  <si>
    <t>O72.3</t>
  </si>
  <si>
    <t>Postpartum coagulation defects</t>
  </si>
  <si>
    <t>Curettage Proc.</t>
  </si>
  <si>
    <t>O73</t>
  </si>
  <si>
    <t>Delivery Proc.</t>
  </si>
  <si>
    <t>P24KD</t>
  </si>
  <si>
    <t>Retained placenta and membranes, without haemorrhage</t>
  </si>
  <si>
    <t>O73.0</t>
  </si>
  <si>
    <t>Retained placenta without haemorrhage</t>
  </si>
  <si>
    <t>O73.1</t>
  </si>
  <si>
    <t>Retained portions of placenta and membranes, without haemorrhage</t>
  </si>
  <si>
    <t>O74.0</t>
  </si>
  <si>
    <t>Aspiration pneumonitis due to anaesthesia during labour and delivery</t>
  </si>
  <si>
    <t>Transfusion for Pregnancy, Childbirth and Puerperium</t>
  </si>
  <si>
    <t>P24KJ</t>
  </si>
  <si>
    <t>O74.1</t>
  </si>
  <si>
    <t>Other pulmonary complications anaesthesia during labour and delivery</t>
  </si>
  <si>
    <t>O74.2</t>
  </si>
  <si>
    <t>Cardiac complications of anaesthesia during labour and delivery</t>
  </si>
  <si>
    <t>Other Pregnancy, Childbirth, and Puerperium Major Proc</t>
  </si>
  <si>
    <t>P24KK</t>
  </si>
  <si>
    <t>O74.3</t>
  </si>
  <si>
    <t>Central nervous system complications of anaesthesia during labour and delivery</t>
  </si>
  <si>
    <t>O74.5</t>
  </si>
  <si>
    <t>Spinal and epidural anaesthesia-induced headache during labour and delivery</t>
  </si>
  <si>
    <t>Other Circulatory System Diagnosis w/ Moderate CC</t>
  </si>
  <si>
    <t>Other Diagnostic for Pregnancy, Childbirth and Puerperium Proc.</t>
  </si>
  <si>
    <t>P24KH</t>
  </si>
  <si>
    <t>O74.6</t>
  </si>
  <si>
    <t>Other complications of spinal and epidural anaesthesia during labour and delivery</t>
  </si>
  <si>
    <t>O74.7</t>
  </si>
  <si>
    <t>Failed or difficult intubation during labour and delivery</t>
  </si>
  <si>
    <t>Other Pregnancy, Childbirth, and Puerperium Minor Proc</t>
  </si>
  <si>
    <t>O74.8</t>
  </si>
  <si>
    <t>P24KL</t>
  </si>
  <si>
    <t>Other complications of anaesthesia during labour and delivery</t>
  </si>
  <si>
    <t>O74.9</t>
  </si>
  <si>
    <t>Complication of anaesthesia during labour and delivery, unspecified</t>
  </si>
  <si>
    <t>O75.0</t>
  </si>
  <si>
    <t>Maternal distress during labour and delivery</t>
  </si>
  <si>
    <t>O75.1</t>
  </si>
  <si>
    <t>Shock during or following labour and delivery</t>
  </si>
  <si>
    <t>Sterilization Proc.</t>
  </si>
  <si>
    <t>P24KB</t>
  </si>
  <si>
    <t>O75.2</t>
  </si>
  <si>
    <t>Pyrexia during labour, not elsewhere classified</t>
  </si>
  <si>
    <t>O75.3</t>
  </si>
  <si>
    <t>Other infection during labour</t>
  </si>
  <si>
    <t>O75.4</t>
  </si>
  <si>
    <t>Other complications of obstetric surgery and procedures</t>
  </si>
  <si>
    <t>O75.5</t>
  </si>
  <si>
    <t>Delayed delivery after artificial rupture of membranes</t>
  </si>
  <si>
    <t>O75.6</t>
  </si>
  <si>
    <t>Delayed delivery after spontaneous or unspecified rupture of membranes</t>
  </si>
  <si>
    <t>Pregnancy, Childbirth and Puerperium w/ Multi-specialty Consultations</t>
  </si>
  <si>
    <t>O75.7</t>
  </si>
  <si>
    <t>Vaginal delivery following previous caesarean section</t>
  </si>
  <si>
    <t>O75.8</t>
  </si>
  <si>
    <t>Other specified complications of labour and delivery</t>
  </si>
  <si>
    <t>Pregnancy, Childbirth and Puerperium w/ Multi-specialty Consultations - Pre Op</t>
  </si>
  <si>
    <t>O75.9</t>
  </si>
  <si>
    <t>Complication of labour and delivery, unspecified</t>
  </si>
  <si>
    <t>O80.1</t>
  </si>
  <si>
    <t>Spontaneous breech delivery</t>
  </si>
  <si>
    <t>Pregnancy, Childbirth and Puerperium - Follow Up</t>
  </si>
  <si>
    <t>O80.8</t>
  </si>
  <si>
    <t>Other single spontaneous delivery</t>
  </si>
  <si>
    <t>O80.9</t>
  </si>
  <si>
    <t>Single spontaneous delivery, unspecified</t>
  </si>
  <si>
    <t>Procedure for Newborn</t>
  </si>
  <si>
    <t>O81.0</t>
  </si>
  <si>
    <t>Low forceps delivery</t>
  </si>
  <si>
    <t>P25KB</t>
  </si>
  <si>
    <t>O81.1</t>
  </si>
  <si>
    <t>Mid-cavity forceps delivery</t>
  </si>
  <si>
    <t>O81.2</t>
  </si>
  <si>
    <t>Mid-cavity forceps with rotation</t>
  </si>
  <si>
    <t>O81.3</t>
  </si>
  <si>
    <t>Diagnostic Procedure for Newborn</t>
  </si>
  <si>
    <t>Other and unspecified forceps delivery</t>
  </si>
  <si>
    <t>P25LC</t>
  </si>
  <si>
    <t>O81.4</t>
  </si>
  <si>
    <t>Vacuum extractor delivery</t>
  </si>
  <si>
    <t>O81.5</t>
  </si>
  <si>
    <t>Delivery by combination of forceps and vacuum extractor</t>
  </si>
  <si>
    <t>O82</t>
  </si>
  <si>
    <t>Single delivery by caesarean section</t>
  </si>
  <si>
    <t>O82.0</t>
  </si>
  <si>
    <t>Delivery by elective caesarean section</t>
  </si>
  <si>
    <t>O82.1</t>
  </si>
  <si>
    <t>Wound Care for Newborn</t>
  </si>
  <si>
    <t>Delivery by emergency caesarean section</t>
  </si>
  <si>
    <t>P25KE</t>
  </si>
  <si>
    <t>O82.2</t>
  </si>
  <si>
    <t>Delivery by caesarean hysterectomy</t>
  </si>
  <si>
    <t>O82.8</t>
  </si>
  <si>
    <t>Other single delivery by caesarean section</t>
  </si>
  <si>
    <t>Newborns and Other Neonates w/ Multi-specialty Consultations</t>
  </si>
  <si>
    <t>O82.9</t>
  </si>
  <si>
    <t>Delivery by caesarean section, unspecified</t>
  </si>
  <si>
    <t>O83.0</t>
  </si>
  <si>
    <t>Breech extraction</t>
  </si>
  <si>
    <t>O83.1</t>
  </si>
  <si>
    <t>Other assisted breech delivery</t>
  </si>
  <si>
    <t>Newborns and Other Neonates w/ Multi-specialty Consultations - Pre Op</t>
  </si>
  <si>
    <t>O83.2</t>
  </si>
  <si>
    <t>Other manipulation-assisted delivery</t>
  </si>
  <si>
    <t>O83.3</t>
  </si>
  <si>
    <t>Delivery of viable fetus in abdominal pregnancy</t>
  </si>
  <si>
    <t>O83.4</t>
  </si>
  <si>
    <t>Destructive operation for delivery</t>
  </si>
  <si>
    <t>Newborns and Other Neonates with Chronic Conditions</t>
  </si>
  <si>
    <t>O83.8</t>
  </si>
  <si>
    <t>Other specified assisted single delivery</t>
  </si>
  <si>
    <t>O83.9</t>
  </si>
  <si>
    <t>Assisted single delivery, unspecified</t>
  </si>
  <si>
    <t>O84.0</t>
  </si>
  <si>
    <t>Multiple delivery, all spontaneous</t>
  </si>
  <si>
    <t>Newborns and Other Neonates with Chronic Conditions - Follow Up</t>
  </si>
  <si>
    <t>O84.1</t>
  </si>
  <si>
    <t>Multiple delivery, all by forceps and vacuum extractor</t>
  </si>
  <si>
    <t>O84.2</t>
  </si>
  <si>
    <t>Multiple delivery, all by caesarean section</t>
  </si>
  <si>
    <t>Newborns and Other Neonates with Acute Conditions</t>
  </si>
  <si>
    <t>O84.8</t>
  </si>
  <si>
    <t>Other multiple delivery</t>
  </si>
  <si>
    <t>O84.9</t>
  </si>
  <si>
    <t>Multiple delivery, unspecified</t>
  </si>
  <si>
    <t>O85</t>
  </si>
  <si>
    <t>Puerperal sepsis</t>
  </si>
  <si>
    <t>Newborns and Other Neonates with Acute Conditions - Follow Up</t>
  </si>
  <si>
    <t>O86</t>
  </si>
  <si>
    <t>Other puerperal infections</t>
  </si>
  <si>
    <t>O86.0</t>
  </si>
  <si>
    <t>Infection of obstetric surgical wound</t>
  </si>
  <si>
    <t>O86.1</t>
  </si>
  <si>
    <t>Other infection of genital tract following delivery</t>
  </si>
  <si>
    <t>Platelet &amp; Coagulation Factors Transfusion</t>
  </si>
  <si>
    <t>P26KK</t>
  </si>
  <si>
    <t>O86.2</t>
  </si>
  <si>
    <t>Urinary tract infection following delivery</t>
  </si>
  <si>
    <t>O86.3</t>
  </si>
  <si>
    <t>Other genitourinary tract infections following delivery</t>
  </si>
  <si>
    <t>O86.4</t>
  </si>
  <si>
    <t>Pyrexia of unknown origin following delivery</t>
  </si>
  <si>
    <t>O86.8</t>
  </si>
  <si>
    <t>Major Biopsy for Blood Forming Organs and Immunological System</t>
  </si>
  <si>
    <t>Other specified puerperal infections</t>
  </si>
  <si>
    <t>P26KG</t>
  </si>
  <si>
    <t>O87.0</t>
  </si>
  <si>
    <t>Superficial thrombophlebitis in the puerperium</t>
  </si>
  <si>
    <t>O87.1</t>
  </si>
  <si>
    <t>Deep phlebothrombosis in the puerperium</t>
  </si>
  <si>
    <t>Diagnostic Proc. for Blood &amp; Blood Forming Organs</t>
  </si>
  <si>
    <t>P26KF</t>
  </si>
  <si>
    <t>O87.2</t>
  </si>
  <si>
    <t>Haemorrhoids in the puerperium</t>
  </si>
  <si>
    <t>O87.3</t>
  </si>
  <si>
    <t>Cerebral venous thrombosis in the puerperium</t>
  </si>
  <si>
    <t>O87.8</t>
  </si>
  <si>
    <t>Bone Marrow Therapy and Other Transfusion Proc.</t>
  </si>
  <si>
    <t>Other venous complications in the puerperium</t>
  </si>
  <si>
    <t>P26KE</t>
  </si>
  <si>
    <t>O87.9</t>
  </si>
  <si>
    <t>Venous complication in the puerperium, unspecified</t>
  </si>
  <si>
    <t>O88.0</t>
  </si>
  <si>
    <t>Obstetric air embolism</t>
  </si>
  <si>
    <t>Minor Biopsy for Blood Forming Organs and Immunological System</t>
  </si>
  <si>
    <t>O88.1</t>
  </si>
  <si>
    <t>P26KH</t>
  </si>
  <si>
    <t>Amniotic fluid embolism</t>
  </si>
  <si>
    <t>O88.2</t>
  </si>
  <si>
    <t>Obstetric blood-clot embolism</t>
  </si>
  <si>
    <t>O88.3</t>
  </si>
  <si>
    <t>Obstetric pyaemic and septic embolism</t>
  </si>
  <si>
    <t>Other Procedure for Lymphatic Structures</t>
  </si>
  <si>
    <t>P26KJ</t>
  </si>
  <si>
    <t>O88.8</t>
  </si>
  <si>
    <t>Other obstetric embolism</t>
  </si>
  <si>
    <t>O89.0</t>
  </si>
  <si>
    <t>Pulmonary complications of anaesthesia during the puerperium</t>
  </si>
  <si>
    <t>O89.1</t>
  </si>
  <si>
    <t>Cardiac complications of anaesthesia during the puerperium</t>
  </si>
  <si>
    <t>Stomach, Eso &amp; Duodenum Resection Open Proc. w/ No CC</t>
  </si>
  <si>
    <t>O89.2</t>
  </si>
  <si>
    <t>Blood and Blood Forming Organs and Immunological Neoplasms</t>
  </si>
  <si>
    <t>Central nervous system complications of anaesthesia during the puerperium</t>
  </si>
  <si>
    <t>O89.4</t>
  </si>
  <si>
    <t>Spinal and epidural anaesthesia-induced headache during the puerperium</t>
  </si>
  <si>
    <t>O89.5</t>
  </si>
  <si>
    <t>Other complications of spinal and epidural anaesthesia during puerperium</t>
  </si>
  <si>
    <t>O89.8</t>
  </si>
  <si>
    <t>Other complications of anaesthesia during the puerperium</t>
  </si>
  <si>
    <t>26BX</t>
  </si>
  <si>
    <t>Blood and Blood Forming Organs and Immunological Neoplasms - Follow Up</t>
  </si>
  <si>
    <t>O89.9</t>
  </si>
  <si>
    <t>Complication of anaesthesia during the puerperium, unspecified</t>
  </si>
  <si>
    <t>O90.0</t>
  </si>
  <si>
    <t>Disruption of caesarean section wound</t>
  </si>
  <si>
    <t>O90.1</t>
  </si>
  <si>
    <t>Disruption of perineal obstetric wound</t>
  </si>
  <si>
    <t>O90.2</t>
  </si>
  <si>
    <t>Haematoma of obstetric wound</t>
  </si>
  <si>
    <t>Blood and Blood Forming Organs and Immunological Disorders w/ Multi-specialty Consultations</t>
  </si>
  <si>
    <t>O90.3</t>
  </si>
  <si>
    <t>Cardiomyopathy in the puerperium</t>
  </si>
  <si>
    <t>O90.4</t>
  </si>
  <si>
    <t>Postpartum acute renal failure</t>
  </si>
  <si>
    <t>Blood and Blood Forming Organs and Immunological Disorders w/ Multi-specialty Consultations - Pre Op</t>
  </si>
  <si>
    <t>Stomach, Eso &amp; Duodenum Resection Open Proc. w/ Mild CC</t>
  </si>
  <si>
    <t>O90.5</t>
  </si>
  <si>
    <t>Postpartum thyroiditis</t>
  </si>
  <si>
    <t>O90.8</t>
  </si>
  <si>
    <t>Other complications of the puerperium, not elsewhere classified</t>
  </si>
  <si>
    <t>O90.9</t>
  </si>
  <si>
    <t>Complication of the puerperium, unspecified</t>
  </si>
  <si>
    <t>Chronic Blood and Blood Forming Organs and Immunological Disorders</t>
  </si>
  <si>
    <t>O91.0</t>
  </si>
  <si>
    <t>Infection of nipple associated with childbirth</t>
  </si>
  <si>
    <t>O91.1</t>
  </si>
  <si>
    <t>Abscess of breast associated with childbirth</t>
  </si>
  <si>
    <t>O91.2</t>
  </si>
  <si>
    <t>Nonpurulent mastitis associated with childbirth</t>
  </si>
  <si>
    <t>Chronic Blood and Blood Forming Organs and Immunological Disorders - Follow Up</t>
  </si>
  <si>
    <t>O92.0</t>
  </si>
  <si>
    <t>Retracted nipple associated with childbirth</t>
  </si>
  <si>
    <t>O92.1</t>
  </si>
  <si>
    <t>Cracked nipple associated with childbirth</t>
  </si>
  <si>
    <t>O92.2</t>
  </si>
  <si>
    <t>Other and unspecified disorders of breast associated with childbirth</t>
  </si>
  <si>
    <t>O92.5</t>
  </si>
  <si>
    <t>Suppressed lactation</t>
  </si>
  <si>
    <t>O92.6</t>
  </si>
  <si>
    <t>Galactorrhoea</t>
  </si>
  <si>
    <t>Acute Blood and Blood Forming Organs and Immunological Disorders</t>
  </si>
  <si>
    <t>O92.7</t>
  </si>
  <si>
    <t>Other and unspecified disorders of lactation</t>
  </si>
  <si>
    <t>O94</t>
  </si>
  <si>
    <t>Sequelae of complication of pregnancy, childbirth and the puerperium</t>
  </si>
  <si>
    <t>O95</t>
  </si>
  <si>
    <t>Obstetric death of unspecified cause</t>
  </si>
  <si>
    <t>O96.0</t>
  </si>
  <si>
    <t>Death from direct obstetric cause</t>
  </si>
  <si>
    <t>O96.9</t>
  </si>
  <si>
    <t>Death from unspecified obstetric cause</t>
  </si>
  <si>
    <t>O97.0</t>
  </si>
  <si>
    <t>Death from sequelae of direct obstetric cause</t>
  </si>
  <si>
    <t>O97.1</t>
  </si>
  <si>
    <t>Death from sequelae of indirect obstetric cause</t>
  </si>
  <si>
    <t>Acute Blood and Blood Forming Organs and Immunological Disorders - Follow Up</t>
  </si>
  <si>
    <t>O98.0</t>
  </si>
  <si>
    <t>Tuberculosis complicating pregnancy, childbirth and the puerperium</t>
  </si>
  <si>
    <t>O98.1</t>
  </si>
  <si>
    <t>Syphilis complicating pregnancy, childbirth and the puerperium</t>
  </si>
  <si>
    <t>O98.2</t>
  </si>
  <si>
    <t>Gonorrhoea complicating pregnancy, childbirth and the puerperium</t>
  </si>
  <si>
    <t>O98.3</t>
  </si>
  <si>
    <t>Other infections predominantly sexual mode of transmission complicating pregnancy, childbirth and the puerperium</t>
  </si>
  <si>
    <t>O98.4</t>
  </si>
  <si>
    <t>Viral hepatitis complicating pregnancy, childbirth and the puerperium</t>
  </si>
  <si>
    <t>Major Biopsy for Myeloproliferative Diseases</t>
  </si>
  <si>
    <t>P27KC</t>
  </si>
  <si>
    <t>O98.5</t>
  </si>
  <si>
    <t>Other viral diseases complicating pregnancy, childbirth and the puerperium</t>
  </si>
  <si>
    <t>O98.6</t>
  </si>
  <si>
    <t>Protozoal diseases complicating pregnancy, childbirth and the puerperium</t>
  </si>
  <si>
    <t>O98.7</t>
  </si>
  <si>
    <t>Human immunodeficiency [HIV] disease complicating pregnancy, childbirth and the puerperium</t>
  </si>
  <si>
    <t>Moderate Biopsy for Myeloproliferative Diseases</t>
  </si>
  <si>
    <t>O98.8</t>
  </si>
  <si>
    <t>Other maternal infectious parasitic diseases complicating pregnancy, childbirth and the puerperium</t>
  </si>
  <si>
    <t>P27KD</t>
  </si>
  <si>
    <t>O98.9</t>
  </si>
  <si>
    <t>Unspecified maternal infectious parasitic disease complicating pregnancy, childbirth and the puerperium</t>
  </si>
  <si>
    <t>O99.0</t>
  </si>
  <si>
    <t>Other Stomach, Eso &amp; Duodenum Proc. w/ No CC</t>
  </si>
  <si>
    <t>Anaemia complicating pregnancy, childbirth and the puerperium</t>
  </si>
  <si>
    <t>Minor Biopsy for Myeloproliferative Diseases</t>
  </si>
  <si>
    <t>P27KE</t>
  </si>
  <si>
    <t>O99.1</t>
  </si>
  <si>
    <t>Other diseases of the blood and blood-forming organs and certain disorders involving the immune mechanism complicating pregnancy, childbirth and the puerperium</t>
  </si>
  <si>
    <t>O99.2</t>
  </si>
  <si>
    <t>Endocrine, nutritional metabolic diseases complicating pregnancy, childbirth and the puerperium</t>
  </si>
  <si>
    <t>Myeloproliferative Diseases and Disorders w/ Multi-specialty Consultations</t>
  </si>
  <si>
    <t>O99.3</t>
  </si>
  <si>
    <t>Mental disorders and diseases of the nervous system complicating pregnancy, childbirth and the puerperium</t>
  </si>
  <si>
    <t>O99.4</t>
  </si>
  <si>
    <t>Diseases of the circulatory system complicating pregnancy, childbirth and the puerperium</t>
  </si>
  <si>
    <t>O99.5</t>
  </si>
  <si>
    <t>Myeloproliferative Diseases and Disorders w/ Multi-specialty Consultations - Pre Op</t>
  </si>
  <si>
    <t>Diseases of the respiratory system complicating pregnancy, childbirth and the puerperium</t>
  </si>
  <si>
    <t>O99.6</t>
  </si>
  <si>
    <t>Diseases of the digestive system complicating pregnancy, childbirth and the puerperium</t>
  </si>
  <si>
    <t>O99.7</t>
  </si>
  <si>
    <t>Diseases of the skin and subcutaneous tissue complicating pregnancy, childbirth and the puerperium</t>
  </si>
  <si>
    <t>Myeloproliferative Diseases and Disorders</t>
  </si>
  <si>
    <t>O99.8</t>
  </si>
  <si>
    <t>Other specified diseases and conditions complicating pregnancy, childbirth and the puerperium</t>
  </si>
  <si>
    <t>P00.0</t>
  </si>
  <si>
    <t>Fetus and newborn afected by maternal hypertensive disord</t>
  </si>
  <si>
    <t>P00.1</t>
  </si>
  <si>
    <t>Myeloproliferative Diseases and Disorders - Follow Up</t>
  </si>
  <si>
    <t>Fet and newborn afected by mat renal and urinary tract dis</t>
  </si>
  <si>
    <t>P00.2</t>
  </si>
  <si>
    <t>Fetus and newborn affected by mat infect and parasitic dis</t>
  </si>
  <si>
    <t>Infectious and Parasitic Diseases w/ Multi-specialty Consultations</t>
  </si>
  <si>
    <t>Other Stomach, Eso &amp; Duodenum Proc. w/ Mild CC</t>
  </si>
  <si>
    <t>P00.3</t>
  </si>
  <si>
    <t>Fetus and newborn affected oth mat circulatory and resp dis</t>
  </si>
  <si>
    <t>P00.4</t>
  </si>
  <si>
    <t>Fetus and newborn affected by maternal nutritional disorders</t>
  </si>
  <si>
    <t>Infectious and Parasitic Diseases w/ Multi-specialty Consultations - Pre Op</t>
  </si>
  <si>
    <t>P00.5</t>
  </si>
  <si>
    <t>Fetus and newborn affected by maternal injury</t>
  </si>
  <si>
    <t>P00.6</t>
  </si>
  <si>
    <t>Fetus and newborn affected by surgical procedure on mother</t>
  </si>
  <si>
    <t>Chronic Infectious and Parasitic Diseases</t>
  </si>
  <si>
    <t>P00.7</t>
  </si>
  <si>
    <t>Fetus and newborn affected other medic procs on mother nec</t>
  </si>
  <si>
    <t>P00.8</t>
  </si>
  <si>
    <t>Fetus and newborn affected by other maternal conditions</t>
  </si>
  <si>
    <t>P00.9</t>
  </si>
  <si>
    <t>Fetus and newborn affected by unspecified maternal condition</t>
  </si>
  <si>
    <t>P01.0</t>
  </si>
  <si>
    <t>Fetus and newborn affected by incompetent cervix</t>
  </si>
  <si>
    <t>Chronic Infectious and Parasitic Diseases - Follow Up</t>
  </si>
  <si>
    <t>P01.1</t>
  </si>
  <si>
    <t>Fetus and newborn affected by premature rupture of membranes</t>
  </si>
  <si>
    <t>P01.2</t>
  </si>
  <si>
    <t>Fetus and newborn affected by oligohydramnios</t>
  </si>
  <si>
    <t>P01.3</t>
  </si>
  <si>
    <t>Fetus and newborn affected by polyhydramnios</t>
  </si>
  <si>
    <t>P01.4</t>
  </si>
  <si>
    <t>Fetus and newborn affected by ectopic pregnancy</t>
  </si>
  <si>
    <t>P01.5</t>
  </si>
  <si>
    <t>Fetus and newborn affected by multiple pregnancy</t>
  </si>
  <si>
    <t>P01.7</t>
  </si>
  <si>
    <t>Fetus and newborn affected by malpresentation before labour</t>
  </si>
  <si>
    <t>P01.8</t>
  </si>
  <si>
    <t>Fetus and newborn affected other maternal comps of preg</t>
  </si>
  <si>
    <t>Acute Infectious and Parasitic Diseases</t>
  </si>
  <si>
    <t>P01.9</t>
  </si>
  <si>
    <t>Fetus and newborn affect by maternal comp of preg unspec act</t>
  </si>
  <si>
    <t>Rectal Resection Proc. w/ No CC</t>
  </si>
  <si>
    <t>P02.0</t>
  </si>
  <si>
    <t>Fetus and newborn affected by placenta praevia</t>
  </si>
  <si>
    <t>P02.1</t>
  </si>
  <si>
    <t>Fetus and newborn affect oth forms placent sepn haemorrh</t>
  </si>
  <si>
    <t>P02.2</t>
  </si>
  <si>
    <t>Fetus newborn affect other unsp morph funct abnorm placent</t>
  </si>
  <si>
    <t>P02.3</t>
  </si>
  <si>
    <t>Fet and newborn affected by placental transfusion syndr</t>
  </si>
  <si>
    <t>P02.4</t>
  </si>
  <si>
    <t>Fetus and newborn affected by prolapsed cord</t>
  </si>
  <si>
    <t>P02.5</t>
  </si>
  <si>
    <t>Fetus and newborn affected other compression umb cord</t>
  </si>
  <si>
    <t>Acute Infectious and Parasitic Diseases - Follow Up</t>
  </si>
  <si>
    <t>P02.6</t>
  </si>
  <si>
    <t>Fetus and newborn affect oth unspec conds of umbilical cord</t>
  </si>
  <si>
    <t>P02.7</t>
  </si>
  <si>
    <t>Fetus and newborn affected by chorioamnionitis</t>
  </si>
  <si>
    <t>P02.8</t>
  </si>
  <si>
    <t>Fetus and newborn affect by oth abnormalities of membr</t>
  </si>
  <si>
    <t>P02.9</t>
  </si>
  <si>
    <t>Fetus and newborn affected by abnorm of membranes unsp</t>
  </si>
  <si>
    <t>Electroconvulsive Therapy w/ Premedication</t>
  </si>
  <si>
    <t>P03.0</t>
  </si>
  <si>
    <t>Fetus and newborn affected by breech delivery and extraction</t>
  </si>
  <si>
    <t>29PCX</t>
  </si>
  <si>
    <t>Rectal Resection Proc. w/ Mild CC</t>
  </si>
  <si>
    <t>P03.1</t>
  </si>
  <si>
    <t>Fet newborn affect oth malpresent malpos disprop lab deliv</t>
  </si>
  <si>
    <t>P29KA</t>
  </si>
  <si>
    <t>P03.2</t>
  </si>
  <si>
    <t>Fetus and newborn affected by forceps delivery</t>
  </si>
  <si>
    <t>Shock Therapy</t>
  </si>
  <si>
    <t>P03.3</t>
  </si>
  <si>
    <t>Mental Health Diagnostic Proc.</t>
  </si>
  <si>
    <t>Fet and newborn affected deliv vacuum extractor ventouse</t>
  </si>
  <si>
    <t>P29KD</t>
  </si>
  <si>
    <t>P03.4</t>
  </si>
  <si>
    <t>Fetus and newborn affected by caesarean delivery</t>
  </si>
  <si>
    <t>Group Therapy</t>
  </si>
  <si>
    <t>P29KC</t>
  </si>
  <si>
    <t>P03.5</t>
  </si>
  <si>
    <t>Fetus and newborn affected by precipitate delivery</t>
  </si>
  <si>
    <t>Mental Rehabilitation</t>
  </si>
  <si>
    <t>~98PEX</t>
  </si>
  <si>
    <t>P03.6</t>
  </si>
  <si>
    <t>Fetus and newborn affected by abnormal uterine contractions</t>
  </si>
  <si>
    <t>99FX</t>
  </si>
  <si>
    <t>P03.8</t>
  </si>
  <si>
    <t>Rectal Resection Proc. w/ Moderate CC</t>
  </si>
  <si>
    <t>Fetus and newborn affected other spec comps of labour deliv</t>
  </si>
  <si>
    <t>P29KB</t>
  </si>
  <si>
    <t>P03.9</t>
  </si>
  <si>
    <t>Fetus and newborn affected by comp of lab and deliv unsp</t>
  </si>
  <si>
    <t>Mental Diseases and Disorders w/ Multi-specialty Consultations</t>
  </si>
  <si>
    <t>P04.0</t>
  </si>
  <si>
    <t>Fet newborn affect mat anaesth and analges preg lab del</t>
  </si>
  <si>
    <t>Mental Diseases and Disorders w/ Multi-specialty Consultations - Pre Op</t>
  </si>
  <si>
    <t>P04.1</t>
  </si>
  <si>
    <t>Fetus and newborn affected by other maternal medication</t>
  </si>
  <si>
    <t>Chronic Mental Diseases and Disorders</t>
  </si>
  <si>
    <t>P04.2</t>
  </si>
  <si>
    <t>Fetus and newborn affected by maternal use of tobacco</t>
  </si>
  <si>
    <t>P04.3</t>
  </si>
  <si>
    <t>Fetus and newborn affected by maternal use of alcohol</t>
  </si>
  <si>
    <t>Chronic Mental Diseases and Disorders - Follow Up</t>
  </si>
  <si>
    <t>98PEX</t>
  </si>
  <si>
    <t>P04.4</t>
  </si>
  <si>
    <t>Fetus and newborn affected by mat use of drugs of addiction</t>
  </si>
  <si>
    <t>Major Small &amp; Large Bowel Open Proc. w/ No CC</t>
  </si>
  <si>
    <t>P04.8</t>
  </si>
  <si>
    <t>Fetus and newborn affected by other mat noxious influences</t>
  </si>
  <si>
    <t>P04.9</t>
  </si>
  <si>
    <t>Fetus and newborn affected by mat noxious influence unspec act</t>
  </si>
  <si>
    <t>P05</t>
  </si>
  <si>
    <t>Acute Mental Diseases and Disorders</t>
  </si>
  <si>
    <t>~99FX</t>
  </si>
  <si>
    <t>Slow fetal growth and fetal malnutrition</t>
  </si>
  <si>
    <t>P05.0</t>
  </si>
  <si>
    <t>Light for gestational age</t>
  </si>
  <si>
    <t>P05.1</t>
  </si>
  <si>
    <t>Small for gestational age</t>
  </si>
  <si>
    <t>P05.2</t>
  </si>
  <si>
    <t>Fet malnutrit without mention light or small for gestat age</t>
  </si>
  <si>
    <t>Acute Mental Diseases and Disorders - Follow Up</t>
  </si>
  <si>
    <t>Major Small &amp; Large Bowel Open Proc. w/ Mild CC</t>
  </si>
  <si>
    <t>P05.9</t>
  </si>
  <si>
    <t>Slow fetal growth, unspecified</t>
  </si>
  <si>
    <t>P07.0</t>
  </si>
  <si>
    <t>Extremely low birth weight</t>
  </si>
  <si>
    <t>P07.1</t>
  </si>
  <si>
    <t>Other low birth weight</t>
  </si>
  <si>
    <t>P07.2</t>
  </si>
  <si>
    <t>Extreme immaturity</t>
  </si>
  <si>
    <t>Wound Care for Non-Diabetic - Follow Up</t>
  </si>
  <si>
    <t>~99KX</t>
  </si>
  <si>
    <t>P07.3</t>
  </si>
  <si>
    <t>Other preterm infants</t>
  </si>
  <si>
    <t>30PCX</t>
  </si>
  <si>
    <t>P08.0</t>
  </si>
  <si>
    <t>Exceptionally large baby</t>
  </si>
  <si>
    <t>Major Small &amp; Large Bowel Open Proc. w/ Moderate CC</t>
  </si>
  <si>
    <t>P08.1</t>
  </si>
  <si>
    <t>Other heavy for gestational age infants</t>
  </si>
  <si>
    <t>Wound Care for Diabetic - Follow Up</t>
  </si>
  <si>
    <t>P08.2</t>
  </si>
  <si>
    <t>Post-term infant, not heavy for gestational age</t>
  </si>
  <si>
    <t>99KX</t>
  </si>
  <si>
    <t>P10.0</t>
  </si>
  <si>
    <t>Subdural haemorrhage due to birth injury</t>
  </si>
  <si>
    <t>Factors Influencing Health Status w/ Multi-specialty Consultations</t>
  </si>
  <si>
    <t>P10.1</t>
  </si>
  <si>
    <t>Cerebral haemorrhage due to birth injury</t>
  </si>
  <si>
    <t>Factors Influencing Health Status w/ Multi-specialty Consultations - Pre Op</t>
  </si>
  <si>
    <t>P10.2</t>
  </si>
  <si>
    <t>Intraventricular haemorrhage due to birth injury</t>
  </si>
  <si>
    <t>Factors Influencing Health Status</t>
  </si>
  <si>
    <t>P10.3</t>
  </si>
  <si>
    <t>~30PCX</t>
  </si>
  <si>
    <t>Subarachnoid haemorrhage due to birth injury</t>
  </si>
  <si>
    <t>Other Digestive System OR Proc. w/ No CC</t>
  </si>
  <si>
    <t>P10.8</t>
  </si>
  <si>
    <t>Oth intracranial lacerations and haemorrhages due birth inj</t>
  </si>
  <si>
    <t>P10.9</t>
  </si>
  <si>
    <t>Unsp intracranial laceration and haemorrhage due birth inj</t>
  </si>
  <si>
    <t>P11</t>
  </si>
  <si>
    <t>Other birth injuries to central nervous system</t>
  </si>
  <si>
    <t>P11.0</t>
  </si>
  <si>
    <t>Factors Influencing Health Status - Follow Up</t>
  </si>
  <si>
    <t>Cerebral oedema due to birth injury</t>
  </si>
  <si>
    <t>P11.1</t>
  </si>
  <si>
    <t>Other specified brain damage due to birth injury</t>
  </si>
  <si>
    <t>P11.2</t>
  </si>
  <si>
    <t>Other Digestive System OR Proc. w/ Mild CC</t>
  </si>
  <si>
    <t>Skin Procedures for Burns</t>
  </si>
  <si>
    <t>Unspecified brain damage due to birth injury</t>
  </si>
  <si>
    <t>P32KC</t>
  </si>
  <si>
    <t>P11.3</t>
  </si>
  <si>
    <t>Birth injury to facial nerve</t>
  </si>
  <si>
    <t>Burns w/ Multi-specialty Consultations</t>
  </si>
  <si>
    <t>P11.5</t>
  </si>
  <si>
    <t>Birth injury to spine and spinal cord</t>
  </si>
  <si>
    <t>Burns w/ Multi-specialty Consultations - Pre Op</t>
  </si>
  <si>
    <t>P11.9</t>
  </si>
  <si>
    <t>Birth injury to central nervous system, unspecified</t>
  </si>
  <si>
    <t>Burns</t>
  </si>
  <si>
    <t>P12.0</t>
  </si>
  <si>
    <t>Cephalhaematoma due to birth injury</t>
  </si>
  <si>
    <t>Burns - Follow Up</t>
  </si>
  <si>
    <t>P12.1</t>
  </si>
  <si>
    <t>Chignon due to birth injury</t>
  </si>
  <si>
    <t>P33KA</t>
  </si>
  <si>
    <t>P12.2</t>
  </si>
  <si>
    <t>Other Digestive System OR Proc. w/ Moderate CC</t>
  </si>
  <si>
    <t>Epicranial subaponeurotic haemorrhage due to birth injury</t>
  </si>
  <si>
    <t>Hand Proc.</t>
  </si>
  <si>
    <t>P33KC</t>
  </si>
  <si>
    <t>P12.3</t>
  </si>
  <si>
    <t>Bruising of scalp due to birth injury</t>
  </si>
  <si>
    <t>Other Proc. for Injuries</t>
  </si>
  <si>
    <t>P33KD</t>
  </si>
  <si>
    <t>P12.4</t>
  </si>
  <si>
    <t>Monitoring injury of scalp of newborn</t>
  </si>
  <si>
    <t>Injuries, Poisonings and Toxic Effects of Drugs w/ Multi-specialty Consultations</t>
  </si>
  <si>
    <t>P12.8</t>
  </si>
  <si>
    <t>Other birth injuries to scalp</t>
  </si>
  <si>
    <t>Injuries, Poisonings and Toxic Effects of Drugs w/ Multi-specialty Consultations - Pre Op</t>
  </si>
  <si>
    <t>P12.9</t>
  </si>
  <si>
    <t>Birth injury to scalp, unspecified</t>
  </si>
  <si>
    <t>Injuries, Poisonings and Toxic Effects of Drugs</t>
  </si>
  <si>
    <t>P13.0</t>
  </si>
  <si>
    <t>Fracture of skull due to birth injury</t>
  </si>
  <si>
    <t>Injuries, Poisonings and Toxic Effects of Drugs - Follow Up</t>
  </si>
  <si>
    <t>P13.1</t>
  </si>
  <si>
    <t>Other birth injuries to skull</t>
  </si>
  <si>
    <t>Other Digestive System OR Proc. w/ Severe CC</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</si>
  <si>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</si>
  <si>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</si>
  <si>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</si>
  <si>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</si>
  <si>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</si>
  <si>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</si>
  <si>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</si>
  <si>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</si>
  <si>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</si>
  <si>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</si>
  <si>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P14.0</t>
  </si>
  <si>
    <t>Erb's paralysis due to birth injury</t>
  </si>
  <si>
    <t>P14.1</t>
  </si>
  <si>
    <t>Klumpke's paralysis due to birth injury</t>
  </si>
  <si>
    <t>Other Gastroscopy w/ No CC</t>
  </si>
  <si>
    <t>P14.2</t>
  </si>
  <si>
    <t>Phrenic nerve paralysis due to birth injury</t>
  </si>
  <si>
    <t>P14.3</t>
  </si>
  <si>
    <t>Other brachial plexus birth injuries</t>
  </si>
  <si>
    <t>P14.8</t>
  </si>
  <si>
    <t>Birth injuries to other parts of peripheral nervous system</t>
  </si>
  <si>
    <t>Chemotherapy (Injection)</t>
  </si>
  <si>
    <t>P14.9</t>
  </si>
  <si>
    <t>Birth injury to peripheral nervous system, unspecified</t>
  </si>
  <si>
    <t>P15</t>
  </si>
  <si>
    <t>Other birth injuries</t>
  </si>
  <si>
    <t>Chemotherapy (Oral)</t>
  </si>
  <si>
    <t>P15.0</t>
  </si>
  <si>
    <t>Birth injury to liver</t>
  </si>
  <si>
    <t>P15.1</t>
  </si>
  <si>
    <t>Birth injury to spleen</t>
  </si>
  <si>
    <t>P15.2</t>
  </si>
  <si>
    <t>Sternomastoid injury due to birth injury</t>
  </si>
  <si>
    <t>P15.3</t>
  </si>
  <si>
    <t>Birth injury to eye</t>
  </si>
  <si>
    <t>Rehabilitation Comprehensive Examination</t>
  </si>
  <si>
    <t>35PBX</t>
  </si>
  <si>
    <t>P15.4</t>
  </si>
  <si>
    <t>Birth injury to face</t>
  </si>
  <si>
    <t>P15.5</t>
  </si>
  <si>
    <t>Birth injury to external genitalia</t>
  </si>
  <si>
    <t>P35KA</t>
  </si>
  <si>
    <t>Other Gastroscopy w/ Mild CC</t>
  </si>
  <si>
    <t>P15.6</t>
  </si>
  <si>
    <t>Rehabilitation Comprehensive Examination &amp; Therapy</t>
  </si>
  <si>
    <t>Subcutaneous fat necrosis due to birth injury</t>
  </si>
  <si>
    <t>P15.8</t>
  </si>
  <si>
    <t>Other specified birth injuries</t>
  </si>
  <si>
    <t>35PDX</t>
  </si>
  <si>
    <t>P15.9</t>
  </si>
  <si>
    <t>Birth injury, unspecified</t>
  </si>
  <si>
    <t>P20.0</t>
  </si>
  <si>
    <t>Intrauterine hypoxia first noted before onset of labour</t>
  </si>
  <si>
    <t>P20.1</t>
  </si>
  <si>
    <t>Intrauterine hypoxia first noted during labour and delivery</t>
  </si>
  <si>
    <t>Rehabilitation Evaluation</t>
  </si>
  <si>
    <t>35PCX</t>
  </si>
  <si>
    <t>P20.9</t>
  </si>
  <si>
    <t>Intrauterine hypoxia, unspecified</t>
  </si>
  <si>
    <t>Orthotic Prosthetic Proc.</t>
  </si>
  <si>
    <t>P35KB</t>
  </si>
  <si>
    <t>P21</t>
  </si>
  <si>
    <t>Birth asphyxia</t>
  </si>
  <si>
    <t>Therapeutic Exercise Procedures</t>
  </si>
  <si>
    <t>P35KD</t>
  </si>
  <si>
    <t>P21.0</t>
  </si>
  <si>
    <t>Severe birth asphyxia</t>
  </si>
  <si>
    <t>Therapeutic Procedures with Modality</t>
  </si>
  <si>
    <t>P35KE</t>
  </si>
  <si>
    <t>P21.1</t>
  </si>
  <si>
    <t>Mild and moderate birth asphyxia</t>
  </si>
  <si>
    <t>Therapeutic Manipulation Procedures</t>
  </si>
  <si>
    <t>P35KF</t>
  </si>
  <si>
    <t>P21.9</t>
  </si>
  <si>
    <t>Birth asphyxia, unspecified</t>
  </si>
  <si>
    <t>Interventional Rehabilitation Procedures</t>
  </si>
  <si>
    <t>P35KG</t>
  </si>
  <si>
    <t>Minor Small &amp; Large Bowel Proc. w/ No CC</t>
  </si>
  <si>
    <t>Other Rehabilitation Procedures</t>
  </si>
  <si>
    <t>P35KJ</t>
  </si>
  <si>
    <t>P22</t>
  </si>
  <si>
    <t>Respiratory distress of newborn</t>
  </si>
  <si>
    <t>Nuclear Diagnostic - PET CT</t>
  </si>
  <si>
    <t>90PDX</t>
  </si>
  <si>
    <t>P22.0</t>
  </si>
  <si>
    <t>Respiratory distress syndrome of newborn</t>
  </si>
  <si>
    <t>P90KA</t>
  </si>
  <si>
    <t>P22.1</t>
  </si>
  <si>
    <t>Transient tachypnoea of newborn</t>
  </si>
  <si>
    <t>Nuclear Diagnostic - SPECT CT</t>
  </si>
  <si>
    <t>90PCX</t>
  </si>
  <si>
    <t>P22.8</t>
  </si>
  <si>
    <t>Other respiratory distress of newborn</t>
  </si>
  <si>
    <t>P22.9</t>
  </si>
  <si>
    <t>Respiratory distress of newborn, unspecified</t>
  </si>
  <si>
    <t>Nuclear Diagnostic - In Vitro</t>
  </si>
  <si>
    <t>P90KB</t>
  </si>
  <si>
    <t>P23</t>
  </si>
  <si>
    <t>Congenital pneumonia</t>
  </si>
  <si>
    <t>P23.0</t>
  </si>
  <si>
    <t>Congenital pneumonia due to viral agent</t>
  </si>
  <si>
    <t>Catheterization Diagnostic</t>
  </si>
  <si>
    <t>P90KL</t>
  </si>
  <si>
    <t>P23.1</t>
  </si>
  <si>
    <t>Congenital pneumonia due to chlamydia</t>
  </si>
  <si>
    <t>P23.2</t>
  </si>
  <si>
    <t>MRI with Contrast</t>
  </si>
  <si>
    <t>Minor Small &amp; Large Bowel Proc. w/ Mild CC</t>
  </si>
  <si>
    <t>99PVX</t>
  </si>
  <si>
    <t>Congenital pneumonia due to staphylococcus</t>
  </si>
  <si>
    <t>P23.3</t>
  </si>
  <si>
    <t>P90KC</t>
  </si>
  <si>
    <t>Congenital pneumonia due to streptococcus, group b</t>
  </si>
  <si>
    <t>P23.4</t>
  </si>
  <si>
    <t>MRI</t>
  </si>
  <si>
    <t>Congenital pneumonia due to escherichia coli</t>
  </si>
  <si>
    <t>P23.5</t>
  </si>
  <si>
    <t>CT Scan with Contrast</t>
  </si>
  <si>
    <t>Congenital pneumonia due to pseudomonas</t>
  </si>
  <si>
    <t>P23.6</t>
  </si>
  <si>
    <t>Congenital pneumonia due to other bacterial agents</t>
  </si>
  <si>
    <t>P23.8</t>
  </si>
  <si>
    <t>Congenital pneumonia due to other organisms</t>
  </si>
  <si>
    <t>P23.9</t>
  </si>
  <si>
    <t>Congenital pneumonia, unspecified</t>
  </si>
  <si>
    <t>CT Scan</t>
  </si>
  <si>
    <t>P24</t>
  </si>
  <si>
    <t>Neonatal aspiration syndromes</t>
  </si>
  <si>
    <t>Other Imaging Diagnostic</t>
  </si>
  <si>
    <t>P90KE</t>
  </si>
  <si>
    <t>P24.0</t>
  </si>
  <si>
    <t>Neonatal aspiration of meconium</t>
  </si>
  <si>
    <t>Peritoneal Adhesiolysis Proc. w/ No CC</t>
  </si>
  <si>
    <t>Other Ultrasound Diagnostic</t>
  </si>
  <si>
    <t>P90KJ</t>
  </si>
  <si>
    <t>P24.1</t>
  </si>
  <si>
    <t>Neonatal aspiration of amniotic fluid and mucus</t>
  </si>
  <si>
    <t>Grand Total</t>
  </si>
  <si>
    <t>P24.2</t>
  </si>
  <si>
    <t>Neonatal aspiration of blood</t>
  </si>
  <si>
    <t>P24.3</t>
  </si>
  <si>
    <t>Neonatal aspiration of milk and regurgitated food</t>
  </si>
  <si>
    <t>P24.8</t>
  </si>
  <si>
    <t>Other neonatal aspiration syndromes</t>
  </si>
  <si>
    <t>P24.9</t>
  </si>
  <si>
    <t>Neonatal aspiration syndrome, unspecified</t>
  </si>
  <si>
    <t>P25.0</t>
  </si>
  <si>
    <t>Interstitial emphysema originating in the perinatal period</t>
  </si>
  <si>
    <t>P25.1</t>
  </si>
  <si>
    <t>Pneumothorax originating in the perinatal period</t>
  </si>
  <si>
    <t>P25.2</t>
  </si>
  <si>
    <t>Pneumomediastinum originating in the perinatal period</t>
  </si>
  <si>
    <t>Peritoneal Adhesiolysis Proc. w/ Mild CC</t>
  </si>
  <si>
    <t>P25.3</t>
  </si>
  <si>
    <t>Pneumopericardium originating in the perinatal period</t>
  </si>
  <si>
    <t>P25.8</t>
  </si>
  <si>
    <t>Oth conds rel interstit emphysema orig in perinatal period</t>
  </si>
  <si>
    <t>P26.0</t>
  </si>
  <si>
    <t>Tracheobronchial haemorrhage origin in the perinatal period</t>
  </si>
  <si>
    <t>P26.1</t>
  </si>
  <si>
    <t>Massive pulmonary haemorrhage orig in the perinatal period</t>
  </si>
  <si>
    <t>P26.8</t>
  </si>
  <si>
    <t>Oth pulmonary haemorrhages originating in perinatal period</t>
  </si>
  <si>
    <t>P26.9</t>
  </si>
  <si>
    <t>Unspec pulmonary haemorrhage origin in the perinatal period</t>
  </si>
  <si>
    <t>Peritoneal Adhesiolysis Proc. w/ Moderate CC</t>
  </si>
  <si>
    <t>P27.1</t>
  </si>
  <si>
    <t>Bronchopulmonary dysplasia origin in the perinatal period</t>
  </si>
  <si>
    <t>P27.8</t>
  </si>
  <si>
    <t>Other chronic resp diseases origin in the perinatal period</t>
  </si>
  <si>
    <t>P27.9</t>
  </si>
  <si>
    <t>Unspec chronic resp disease origin in the perinatal period</t>
  </si>
  <si>
    <t>P28.0</t>
  </si>
  <si>
    <t>Primary atelectasis of newborn</t>
  </si>
  <si>
    <t>P28.1</t>
  </si>
  <si>
    <t>Other and unspecified atelectasis of newborn</t>
  </si>
  <si>
    <t>Peritoneal Adhesiolysis Proc. w/ Severe CC</t>
  </si>
  <si>
    <t>P28.2</t>
  </si>
  <si>
    <t>Cyanotic attacks of newborn</t>
  </si>
  <si>
    <t>P28.3</t>
  </si>
  <si>
    <t>Primary sleep apnoea of newborn</t>
  </si>
  <si>
    <t>P28.4</t>
  </si>
  <si>
    <t>Other apnoea of newborn</t>
  </si>
  <si>
    <t>P28.5</t>
  </si>
  <si>
    <t>Respiratory failure of newborn</t>
  </si>
  <si>
    <t>P28.8</t>
  </si>
  <si>
    <t>Other specified respiratory conditions of newborn</t>
  </si>
  <si>
    <t>P28.9</t>
  </si>
  <si>
    <t>Respiratory condition of newborn, unspecified</t>
  </si>
  <si>
    <t>P29.0</t>
  </si>
  <si>
    <t>Neonatal cardiac failure</t>
  </si>
  <si>
    <t>Appendectomy Procedures w Complicating PDx w/ No CC</t>
  </si>
  <si>
    <t>P29.1</t>
  </si>
  <si>
    <t>Neonatal cardiac dysrhythmia</t>
  </si>
  <si>
    <t>P29.2</t>
  </si>
  <si>
    <t>Neonatal hypertension</t>
  </si>
  <si>
    <t>P29.3</t>
  </si>
  <si>
    <t>Persistent fetal circulation</t>
  </si>
  <si>
    <t>P29.4</t>
  </si>
  <si>
    <t>Transient myocardial ischaemia of newborn</t>
  </si>
  <si>
    <t>P29.8</t>
  </si>
  <si>
    <t>Oth cardiovascular disorders origin in the perinatal period</t>
  </si>
  <si>
    <t>P29.9</t>
  </si>
  <si>
    <t>Cardiovascular disorder origin in the perinatal period unsp</t>
  </si>
  <si>
    <t>P35.0</t>
  </si>
  <si>
    <t>Congenital rubella syndrome</t>
  </si>
  <si>
    <t>P35.1</t>
  </si>
  <si>
    <t>Congenital cytomegalovirus infection</t>
  </si>
  <si>
    <t>P35.2</t>
  </si>
  <si>
    <t>Congenital herpesviral [herpes simplex] infection</t>
  </si>
  <si>
    <t>Appendectomy Procedures w Complicating PDx w/ Mild CC</t>
  </si>
  <si>
    <t>P35.3</t>
  </si>
  <si>
    <t>Congenital viral hepatitis</t>
  </si>
  <si>
    <t>P35.8</t>
  </si>
  <si>
    <t>Other congenital viral diseases</t>
  </si>
  <si>
    <t>P35.9</t>
  </si>
  <si>
    <t>Congenital viral disease, unspecified</t>
  </si>
  <si>
    <t>P36</t>
  </si>
  <si>
    <t>Bacterial sepsis of newborn</t>
  </si>
  <si>
    <t>P36.0</t>
  </si>
  <si>
    <t>Sepsis of newborn due to streptococcus, group b</t>
  </si>
  <si>
    <t>P36.1</t>
  </si>
  <si>
    <t>Sepsis of newborn due to other and unspecified streptococci</t>
  </si>
  <si>
    <t>P36.2</t>
  </si>
  <si>
    <t>Sepsis of newborn due to staphylococcus aureus</t>
  </si>
  <si>
    <t>P36.3</t>
  </si>
  <si>
    <t>Sepsis of newborn due to other and unspecified staphylococci</t>
  </si>
  <si>
    <t>P36.4</t>
  </si>
  <si>
    <t>Sepsis of newborn due to escherichia coli</t>
  </si>
  <si>
    <t>Appendectomy Procedures w/ No CC</t>
  </si>
  <si>
    <t>P36.5</t>
  </si>
  <si>
    <t>Sepsis of newborn due to anaerobes</t>
  </si>
  <si>
    <t>P36.8</t>
  </si>
  <si>
    <t>Other bacterial sepsis of newborn</t>
  </si>
  <si>
    <t>P36.9</t>
  </si>
  <si>
    <t>Bacterial sepsis of newborn, unspecified</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</si>
  <si>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</si>
  <si>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</si>
  <si>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</si>
  <si>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</si>
  <si>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</si>
  <si>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</si>
  <si>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</si>
  <si>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</si>
  <si>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</si>
  <si>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</si>
  <si>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</si>
  <si>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</si>
  <si>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</si>
  <si>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</si>
  <si>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</si>
  <si>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and parasitic disease, unspecified</t>
  </si>
  <si>
    <t>P38</t>
  </si>
  <si>
    <t>Appendectomy Procedures w/ Mild CC</t>
  </si>
  <si>
    <t>Omphalitis of newborn with or without mild haemorrhage</t>
  </si>
  <si>
    <t>P39.0</t>
  </si>
  <si>
    <t>Neonatal infective mastitis</t>
  </si>
  <si>
    <t>P39.1</t>
  </si>
  <si>
    <t>Neonatal conjunctivitis and dacryocystitis</t>
  </si>
  <si>
    <t>P39.2</t>
  </si>
  <si>
    <t>Intra-amniotic infection of fetus, not elsewhere classified</t>
  </si>
  <si>
    <t>P39.3</t>
  </si>
  <si>
    <t>Neonatal urinary tract infection</t>
  </si>
  <si>
    <t>P39.4</t>
  </si>
  <si>
    <t>Neonatal skin infection</t>
  </si>
  <si>
    <t>Appendectomy Procedures w/ Moderate CC</t>
  </si>
  <si>
    <t>P39.8</t>
  </si>
  <si>
    <t>Other specified infections specific to the perinatal period</t>
  </si>
  <si>
    <t>P39.9</t>
  </si>
  <si>
    <t>Infection specific to the perinatal period, unspecified</t>
  </si>
  <si>
    <t>P50.0</t>
  </si>
  <si>
    <t>Fetal blood loss from vasa praevia</t>
  </si>
  <si>
    <t>P50.1</t>
  </si>
  <si>
    <t>Fetal blood loss from ruptured cord</t>
  </si>
  <si>
    <t>P50.2</t>
  </si>
  <si>
    <t>Fetal blood loss from placenta</t>
  </si>
  <si>
    <t>P50.3</t>
  </si>
  <si>
    <t>Haemorrhage into co-twin</t>
  </si>
  <si>
    <t>P50.4</t>
  </si>
  <si>
    <t>Haemorrhage into maternal circulation</t>
  </si>
  <si>
    <t>Hernia Procedures w/ No CC</t>
  </si>
  <si>
    <t>P50.5</t>
  </si>
  <si>
    <t>Fetal blood loss from cut end of co-twin's cord</t>
  </si>
  <si>
    <t>P50.8</t>
  </si>
  <si>
    <t>Other fetal blood loss</t>
  </si>
  <si>
    <t>P50.9</t>
  </si>
  <si>
    <t>Fetal blood loss, unspecified</t>
  </si>
  <si>
    <t>P51.0</t>
  </si>
  <si>
    <t>Massive umbilical haemorrhage of newborn</t>
  </si>
  <si>
    <t>P51.8</t>
  </si>
  <si>
    <t>Other umbilical haemorrhages of newborn</t>
  </si>
  <si>
    <t>P51.9</t>
  </si>
  <si>
    <t>Umbilical haemorrhage of newborn, unspecified</t>
  </si>
  <si>
    <t>P52.0</t>
  </si>
  <si>
    <t>Intraventric (nontraumatic) haemorhage grade 1 fet newborn</t>
  </si>
  <si>
    <t>P52.1</t>
  </si>
  <si>
    <t>Intraventric (nontraumatic) haemorhage grade 2 fet newborn</t>
  </si>
  <si>
    <t>P52.2</t>
  </si>
  <si>
    <t>Intraventric (nontraumatic) haemorhage grade 3 fet newborn</t>
  </si>
  <si>
    <t>P52.3</t>
  </si>
  <si>
    <t>Unspec intraventric (nontraumatic) haemorh fetus newborn</t>
  </si>
  <si>
    <t>P52.4</t>
  </si>
  <si>
    <t>Hernia Procedures w/ Mild CC</t>
  </si>
  <si>
    <t>Intracerebral (nontraumatic) haemorrhage of fet and newborn</t>
  </si>
  <si>
    <t>P52.5</t>
  </si>
  <si>
    <t>Subarachnoid (nontraumatic) haemorrhage of fetus and newborn</t>
  </si>
  <si>
    <t>P52.6</t>
  </si>
  <si>
    <t>Cerebelar (nontraum) an post fossa haemorhage fet newborn</t>
  </si>
  <si>
    <t>P52.8</t>
  </si>
  <si>
    <t>Oth intracranial (nontraumatic) haemorrhages fetus newborn</t>
  </si>
  <si>
    <t>P52.9</t>
  </si>
  <si>
    <t>Intracranial (nontraumatic) haemorrhage fetus newborn unsp</t>
  </si>
  <si>
    <t>P53</t>
  </si>
  <si>
    <t>Haemorrhagic disease of fetus and newborn</t>
  </si>
  <si>
    <t>P54</t>
  </si>
  <si>
    <t>Other neonatal haemorrhages</t>
  </si>
  <si>
    <t>P54.0</t>
  </si>
  <si>
    <t>Neonatal haematemesis</t>
  </si>
  <si>
    <t>P54.1</t>
  </si>
  <si>
    <t>Neonatal melaena</t>
  </si>
  <si>
    <t>P54.2</t>
  </si>
  <si>
    <t>Neonatal rectal haemorrhage</t>
  </si>
  <si>
    <t>P54.3</t>
  </si>
  <si>
    <t>Other neonatal gastrointestinal haemorrhage</t>
  </si>
  <si>
    <t>P54.4</t>
  </si>
  <si>
    <t>Neonatal adrenal haemorrhage</t>
  </si>
  <si>
    <t>P54.5</t>
  </si>
  <si>
    <t>Neonatal cutaneous haemorrhage</t>
  </si>
  <si>
    <t>P54.6</t>
  </si>
  <si>
    <t>Neonatal vaginal haemorrhage</t>
  </si>
  <si>
    <t>P54.8</t>
  </si>
  <si>
    <t>Other specified neonatal haemorrhages</t>
  </si>
  <si>
    <t>P54.9</t>
  </si>
  <si>
    <t>Neonatal haemorrhage, unspecified</t>
  </si>
  <si>
    <t>P55.0</t>
  </si>
  <si>
    <t>Rh isoimmunization of fetus and newborn</t>
  </si>
  <si>
    <t>Colonoscopy Proc. w/ No CC</t>
  </si>
  <si>
    <t>P55.1</t>
  </si>
  <si>
    <t>Abo isoimmunization of fetus and newborn</t>
  </si>
  <si>
    <t>P55.8</t>
  </si>
  <si>
    <t>Other haemolytic diseases of fetus and newborn</t>
  </si>
  <si>
    <t>P55.9</t>
  </si>
  <si>
    <t>Haemolytic disease of fetus and newborn, unspecified</t>
  </si>
  <si>
    <t>P56.0</t>
  </si>
  <si>
    <t>Hydrops fetalis due to isoimmunization</t>
  </si>
  <si>
    <t>P56.9</t>
  </si>
  <si>
    <t>Hydrops fetalis due to other and unspec haemolytic disease</t>
  </si>
  <si>
    <t>P57.0</t>
  </si>
  <si>
    <t>Kernicterus due to isoimmunization</t>
  </si>
  <si>
    <t>P57.8</t>
  </si>
  <si>
    <t>Other specified kernicterus</t>
  </si>
  <si>
    <t>P57.9</t>
  </si>
  <si>
    <t>Colonoscopy Proc. w/ Mild CC</t>
  </si>
  <si>
    <t>Kernicterus, unspecified</t>
  </si>
  <si>
    <t>P58</t>
  </si>
  <si>
    <t>Neonatal jaundice due to other excessive haemolysis</t>
  </si>
  <si>
    <t>P58.0</t>
  </si>
  <si>
    <t>Neonatal jaundice due to bruising</t>
  </si>
  <si>
    <t>P58.1</t>
  </si>
  <si>
    <t>Neonatal jaundice due to bleeding</t>
  </si>
  <si>
    <t>P58.2</t>
  </si>
  <si>
    <t>Neonatal jaundice due to infection</t>
  </si>
  <si>
    <t>P58.3</t>
  </si>
  <si>
    <t>Neonatal jaundice due to polycythaemia</t>
  </si>
  <si>
    <t>P58.4</t>
  </si>
  <si>
    <t>Neon jaund due drug tox transmit from mother or given nwbrn</t>
  </si>
  <si>
    <t>P58.5</t>
  </si>
  <si>
    <t>Neonatal jaundice due to swallowed maternal blood</t>
  </si>
  <si>
    <t>P58.8</t>
  </si>
  <si>
    <t>Neonatal jaundice due to oth specif excessive haemolysis</t>
  </si>
  <si>
    <t>P58.9</t>
  </si>
  <si>
    <t>Neonatal jaundice due to excessive haemolysis, unspecified</t>
  </si>
  <si>
    <t>P59</t>
  </si>
  <si>
    <t>Neonatal jaundice from other and unspecified causes</t>
  </si>
  <si>
    <t>Major Anal and Stomal Procedures w/ No CC</t>
  </si>
  <si>
    <t>P59.0</t>
  </si>
  <si>
    <t>Neonatal jaundice associated with preterm delivery</t>
  </si>
  <si>
    <t>P59.1</t>
  </si>
  <si>
    <t>Inspissated bile syndrome</t>
  </si>
  <si>
    <t>P59.2</t>
  </si>
  <si>
    <t>Neonat jaundice from oth and unspec hepatocellul damage</t>
  </si>
  <si>
    <t>P59.3</t>
  </si>
  <si>
    <t>Neonatal jaundice from breast milk inhibitor</t>
  </si>
  <si>
    <t>P59.8</t>
  </si>
  <si>
    <t>Neonatal jaundice from other specified causes</t>
  </si>
  <si>
    <t>P59.9</t>
  </si>
  <si>
    <t>Neonatal jaundice, unspecified</t>
  </si>
  <si>
    <t>P60</t>
  </si>
  <si>
    <t>Disseminated intravascular coagulation of fetus and newborn</t>
  </si>
  <si>
    <t>P61.0</t>
  </si>
  <si>
    <t>Transient neonatal thrombocytopenia</t>
  </si>
  <si>
    <t>P61.1</t>
  </si>
  <si>
    <t>Polycythaemia neonatorum</t>
  </si>
  <si>
    <t>P61.2</t>
  </si>
  <si>
    <t>Anaemia of prematurity</t>
  </si>
  <si>
    <t>P61.3</t>
  </si>
  <si>
    <t>Major Anal and Stomal Procedures w/ Mild CC</t>
  </si>
  <si>
    <t>Congenital anaemia from fetal blood loss</t>
  </si>
  <si>
    <t>P61.4</t>
  </si>
  <si>
    <t>Other congenital anaemias, not elsewhere classified</t>
  </si>
  <si>
    <t>P61.5</t>
  </si>
  <si>
    <t>Transient neonatal neutropenia</t>
  </si>
  <si>
    <t>P61.6</t>
  </si>
  <si>
    <t>Other transient neonatal disorders of coagulation</t>
  </si>
  <si>
    <t>P61.8</t>
  </si>
  <si>
    <t>Other specified perinatal haematological disorders</t>
  </si>
  <si>
    <t>P61.9</t>
  </si>
  <si>
    <t>Perinatal haematological disorder, unspecified</t>
  </si>
  <si>
    <t>P70.0</t>
  </si>
  <si>
    <t>Syndrome of infant of mother with gestational diabetes</t>
  </si>
  <si>
    <t>P70.1</t>
  </si>
  <si>
    <t>Syndrome of infant of a diabetic mother</t>
  </si>
  <si>
    <t>P70.2</t>
  </si>
  <si>
    <t>Neonatal diabetes mellitus</t>
  </si>
  <si>
    <t>P70.3</t>
  </si>
  <si>
    <t>Iatrogenic neonatal hypoglycaemia</t>
  </si>
  <si>
    <t>P70.4</t>
  </si>
  <si>
    <t>Minor Anal and Stomal Procedures w/ No CC</t>
  </si>
  <si>
    <t>Other neonatal hypoglycaemia</t>
  </si>
  <si>
    <t>P70.8</t>
  </si>
  <si>
    <t>Oth transitory disorder carbohydrate metab fet and newborn</t>
  </si>
  <si>
    <t>P70.9</t>
  </si>
  <si>
    <t>Trans disorder carbohydrate metab of fet and newborn unspec act</t>
  </si>
  <si>
    <t>P71.0</t>
  </si>
  <si>
    <t>Cow's milk hypocalcaemia in newborn</t>
  </si>
  <si>
    <t>P71.1</t>
  </si>
  <si>
    <t>Other neonatal hypocalcaemia</t>
  </si>
  <si>
    <t>P71.2</t>
  </si>
  <si>
    <t>Neonatal hypomagnesaemia</t>
  </si>
  <si>
    <t>P71.3</t>
  </si>
  <si>
    <t>Neonatal tetany without calcium or magnesium deficiency</t>
  </si>
  <si>
    <t>P71.4</t>
  </si>
  <si>
    <t>Transitory neonatal hypoparathyroidism</t>
  </si>
  <si>
    <t>P71.8</t>
  </si>
  <si>
    <t>Oth transitory neonatl disord calcium and magnesium metab</t>
  </si>
  <si>
    <t>P71.9</t>
  </si>
  <si>
    <t>Transitory neonatl disord calcium and magnes metab uns</t>
  </si>
  <si>
    <t>Minor Anal and Stomal Procedures w/ Mild CC</t>
  </si>
  <si>
    <t>P72.0</t>
  </si>
  <si>
    <t>Neonatal goitre, not elsewhere classified</t>
  </si>
  <si>
    <t>P72.1</t>
  </si>
  <si>
    <t>Transitory neonatal hyperthyroidism</t>
  </si>
  <si>
    <t>P72.2</t>
  </si>
  <si>
    <t>Other transitory neonatal disorders of thyroid function nec</t>
  </si>
  <si>
    <t>P72.8</t>
  </si>
  <si>
    <t>Other specified transitory neonatal endocrine disorders</t>
  </si>
  <si>
    <t>P72.9</t>
  </si>
  <si>
    <t>Transitory neonatal endocrine disorder, unspecified</t>
  </si>
  <si>
    <t>P74</t>
  </si>
  <si>
    <t>Other transitory neonatal electrolyte and metabolic disturbances</t>
  </si>
  <si>
    <t>P74.0</t>
  </si>
  <si>
    <t>Late metabolic acidosis of newborn</t>
  </si>
  <si>
    <t>P74.1</t>
  </si>
  <si>
    <t>Dehydration of newborn</t>
  </si>
  <si>
    <t>P74.2</t>
  </si>
  <si>
    <t>Disturbances of sodium balance of newborn</t>
  </si>
  <si>
    <t>P74.3</t>
  </si>
  <si>
    <t>Disturbances of potassium balance of newborn</t>
  </si>
  <si>
    <t>Minor Anal and Stomal Procedures w/ Moderate CC</t>
  </si>
  <si>
    <t>P74.4</t>
  </si>
  <si>
    <t>Other transitory electrolyte disturbances of newborn</t>
  </si>
  <si>
    <t>P74.5</t>
  </si>
  <si>
    <t>Transitory tyrosinaemia of newborn</t>
  </si>
  <si>
    <t>P74.8</t>
  </si>
  <si>
    <t>Other transitory metabolic disturbances of newborn</t>
  </si>
  <si>
    <t>P74.9</t>
  </si>
  <si>
    <t>Transitory metabolic disturbance of newborn, unspecified</t>
  </si>
  <si>
    <t>P75</t>
  </si>
  <si>
    <t>Meconium ileus</t>
  </si>
  <si>
    <t>P76</t>
  </si>
  <si>
    <t>Other intestinal obstruction of newborn</t>
  </si>
  <si>
    <t>P76.0</t>
  </si>
  <si>
    <t>Meconium plug syndrome</t>
  </si>
  <si>
    <t>P76.1</t>
  </si>
  <si>
    <t>Transitory ileus of newborn</t>
  </si>
  <si>
    <t>P76.2</t>
  </si>
  <si>
    <t>Intestinal obstruction due to inspissated milk</t>
  </si>
  <si>
    <t>Minor Anal and Stomal Procedures w/ Severe CC</t>
  </si>
  <si>
    <t>P76.8</t>
  </si>
  <si>
    <t>Other specified intestinal obstruction of newborn</t>
  </si>
  <si>
    <t>P76.9</t>
  </si>
  <si>
    <t>Intestinal obstruction of newborn, unspecified</t>
  </si>
  <si>
    <t>P77</t>
  </si>
  <si>
    <t>Necrotizing enterocolitis of fetus and newborn</t>
  </si>
  <si>
    <t>P78.0</t>
  </si>
  <si>
    <t>Perinatal intestinal perforation</t>
  </si>
  <si>
    <t>P78.1</t>
  </si>
  <si>
    <t>Other neonatal peritonitis</t>
  </si>
  <si>
    <t>P78.2</t>
  </si>
  <si>
    <t>Neonat haematemesis and melaena due swallow mat blood</t>
  </si>
  <si>
    <t>P78.3</t>
  </si>
  <si>
    <t>Noninfective neonatal diarrhoea</t>
  </si>
  <si>
    <t>P78.8</t>
  </si>
  <si>
    <t>Other specified perinatal digestive system disorders</t>
  </si>
  <si>
    <t>P78.9</t>
  </si>
  <si>
    <t>Perinatal digestive system disorder, unspecified</t>
  </si>
  <si>
    <t>P80.0</t>
  </si>
  <si>
    <t>Cold injury syndrome</t>
  </si>
  <si>
    <t>P80.8</t>
  </si>
  <si>
    <t>Other hypothermia of newborn</t>
  </si>
  <si>
    <t>P80.9</t>
  </si>
  <si>
    <t>Hypothermia of newborn, unspecified</t>
  </si>
  <si>
    <t>P81.0</t>
  </si>
  <si>
    <t>Environmental hyperthermia of newborn</t>
  </si>
  <si>
    <t>P81.8</t>
  </si>
  <si>
    <t>Oth spec disturbances of temperature regulation of newborn</t>
  </si>
  <si>
    <t>Digestive System Neoplasms w/ No CC</t>
  </si>
  <si>
    <t>P81.9</t>
  </si>
  <si>
    <t>Disturbance of temperature regulation of newborn</t>
  </si>
  <si>
    <t>P83.0</t>
  </si>
  <si>
    <t>Sclerema neonatorum</t>
  </si>
  <si>
    <t>P83.1</t>
  </si>
  <si>
    <t>Neonatal erythema toxicum</t>
  </si>
  <si>
    <t>P83.2</t>
  </si>
  <si>
    <t>Hydrops fetalis not due to haemolytic disease</t>
  </si>
  <si>
    <t>P83.3</t>
  </si>
  <si>
    <t>Other and unspecified oedema specific to fetus and newborn</t>
  </si>
  <si>
    <t>P83.4</t>
  </si>
  <si>
    <t>Breast engorgement of newborn</t>
  </si>
  <si>
    <t>P83.5</t>
  </si>
  <si>
    <t>Congenital hydrocele</t>
  </si>
  <si>
    <t>P83.6</t>
  </si>
  <si>
    <t>Umbilical polyp of newborn</t>
  </si>
  <si>
    <t>P83.8</t>
  </si>
  <si>
    <t>Digestive System Neoplasms w/ Mild CC</t>
  </si>
  <si>
    <t>Other spec cond of integument specific to fetus and newborn</t>
  </si>
  <si>
    <t>P83.9</t>
  </si>
  <si>
    <t>Condition of integument specific to fetus and newborn uns</t>
  </si>
  <si>
    <t>P90</t>
  </si>
  <si>
    <t>Convulsions of newborn</t>
  </si>
  <si>
    <t>P91.0</t>
  </si>
  <si>
    <t>Neonatal cerebral ischaemia</t>
  </si>
  <si>
    <t>P91.1</t>
  </si>
  <si>
    <t>Acquired periventricular cysts of newborn</t>
  </si>
  <si>
    <t>P91.2</t>
  </si>
  <si>
    <t>Neonatal cerebral leukomalacia</t>
  </si>
  <si>
    <t>P91.3</t>
  </si>
  <si>
    <t>Neonatal cerebral irritability</t>
  </si>
  <si>
    <t>P91.4</t>
  </si>
  <si>
    <t>Neonatal cerebral depression</t>
  </si>
  <si>
    <t>P91.5</t>
  </si>
  <si>
    <t>Neonatal coma</t>
  </si>
  <si>
    <t>P91.6</t>
  </si>
  <si>
    <t>Digestive System Neoplasms w/ Moderate CC</t>
  </si>
  <si>
    <t>Hypoxic ischaemic encephalopathy of newborn</t>
  </si>
  <si>
    <t>P91.8</t>
  </si>
  <si>
    <t>Other specified disturbances of cerebral status of newborn</t>
  </si>
  <si>
    <t>P91.9</t>
  </si>
  <si>
    <t>Disturbance of cerebral status of newborn, unspecified</t>
  </si>
  <si>
    <t>P92</t>
  </si>
  <si>
    <t>Feeding problems of newborn</t>
  </si>
  <si>
    <t>P92.0</t>
  </si>
  <si>
    <t>Vomiting in newborn</t>
  </si>
  <si>
    <t>P92.1</t>
  </si>
  <si>
    <t>Regurgitation and rumination in newborn</t>
  </si>
  <si>
    <t>P92.2</t>
  </si>
  <si>
    <t>Slow feeding of newborn</t>
  </si>
  <si>
    <t>P92.3</t>
  </si>
  <si>
    <t>Underfeeding of newborn</t>
  </si>
  <si>
    <t>P92.4</t>
  </si>
  <si>
    <t>Overfeeding of newborn</t>
  </si>
  <si>
    <t>Gastrointestinal Hemorrhage w/ No CC</t>
  </si>
  <si>
    <t>P92.5</t>
  </si>
  <si>
    <t>Neonatal difficulty in feeding at breast</t>
  </si>
  <si>
    <t>P92.8</t>
  </si>
  <si>
    <t>Other feeding problems of newborn</t>
  </si>
  <si>
    <t>P92.9</t>
  </si>
  <si>
    <t>Feeding problem of newborn, unspecified</t>
  </si>
  <si>
    <t>P93</t>
  </si>
  <si>
    <t>Reactions and intoxications due drug admin fet and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</si>
  <si>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</si>
  <si>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</si>
  <si>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</si>
  <si>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</si>
  <si>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</si>
  <si>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</si>
  <si>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</si>
  <si>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</si>
  <si>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</si>
  <si>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</si>
  <si>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Gastrointestinal Hemorrhage w/ Mild CC</t>
  </si>
  <si>
    <t>P95</t>
  </si>
  <si>
    <t>Fetal death of unspecified cause</t>
  </si>
  <si>
    <t>P96.0</t>
  </si>
  <si>
    <t>Congenital renal failure</t>
  </si>
  <si>
    <t>P96.1</t>
  </si>
  <si>
    <t>Neonat withdrawal symptom from mat use of drug of addiction</t>
  </si>
  <si>
    <t>P96.2</t>
  </si>
  <si>
    <t>Withdrawal symptoms from therapeutic use of drugs in newborn</t>
  </si>
  <si>
    <t>P96.3</t>
  </si>
  <si>
    <t>Wide cranial sutures of newborn</t>
  </si>
  <si>
    <t>P96.8</t>
  </si>
  <si>
    <t>Other spec conditions originating in the perinatal period</t>
  </si>
  <si>
    <t>P96.9</t>
  </si>
  <si>
    <t>Condition originating in the perinatal period, unspecified</t>
  </si>
  <si>
    <t>Q00</t>
  </si>
  <si>
    <t>Anencephaly and similar malformations</t>
  </si>
  <si>
    <t>Q00.0</t>
  </si>
  <si>
    <t>Anencephaly</t>
  </si>
  <si>
    <t>Q01</t>
  </si>
  <si>
    <t>Encephalocele</t>
  </si>
  <si>
    <t>Gastrointestinal Hemorrhage w/ Moderate CC</t>
  </si>
  <si>
    <t>Q01.0</t>
  </si>
  <si>
    <t>Frontal encephalocele</t>
  </si>
  <si>
    <t>Q01.1</t>
  </si>
  <si>
    <t>Nasofrontal encephalocele</t>
  </si>
  <si>
    <t>Q01.2</t>
  </si>
  <si>
    <t>Occipital encephalocele</t>
  </si>
  <si>
    <t>Q01.8</t>
  </si>
  <si>
    <t>Encephalocele of other sites</t>
  </si>
  <si>
    <t>Q01.9</t>
  </si>
  <si>
    <t>Encephalocele, unspecified</t>
  </si>
  <si>
    <t>Q02</t>
  </si>
  <si>
    <t>Microcephaly</t>
  </si>
  <si>
    <t>Q03</t>
  </si>
  <si>
    <t>Congenital hydrocephalus</t>
  </si>
  <si>
    <t>Q03.0</t>
  </si>
  <si>
    <t>Malformations of aqueduct of sylvius</t>
  </si>
  <si>
    <t>Q03.1</t>
  </si>
  <si>
    <t>Atresia of foramina of magendie and luschka</t>
  </si>
  <si>
    <t>Complicated Peptic Ulcer w/ No CC</t>
  </si>
  <si>
    <t>Q03.8</t>
  </si>
  <si>
    <t>Other congenital hydrocephalus</t>
  </si>
  <si>
    <t>Q03.9</t>
  </si>
  <si>
    <t>Congenital hydrocephalus, unspecified</t>
  </si>
  <si>
    <t>Q04.0</t>
  </si>
  <si>
    <t>Congenital malformations of corpus callosum</t>
  </si>
  <si>
    <t>Q04.1</t>
  </si>
  <si>
    <t>Arhinencephaly</t>
  </si>
  <si>
    <t>Q04.2</t>
  </si>
  <si>
    <t>Holoprosencephaly</t>
  </si>
  <si>
    <t>Q04.3</t>
  </si>
  <si>
    <t>Other reduction deformities of brain</t>
  </si>
  <si>
    <t>Q04.4</t>
  </si>
  <si>
    <t>Septo-optic dysplasia</t>
  </si>
  <si>
    <t>Q04.5</t>
  </si>
  <si>
    <t>Megalencephaly</t>
  </si>
  <si>
    <t>Q04.6</t>
  </si>
  <si>
    <t>Congenital cerebral cysts</t>
  </si>
  <si>
    <t>Q04.8</t>
  </si>
  <si>
    <t>Other specified congenital malformations of brain</t>
  </si>
  <si>
    <t>Complicated Peptic Ulcer w/ Mild CC</t>
  </si>
  <si>
    <t>Q04.9</t>
  </si>
  <si>
    <t>Congenital malformation of brain, unspecified</t>
  </si>
  <si>
    <t>Q05</t>
  </si>
  <si>
    <t>Spina bifida</t>
  </si>
  <si>
    <t>Q05.0</t>
  </si>
  <si>
    <t>Cervical spina bifida with hydrocephalus</t>
  </si>
  <si>
    <t>Q05.1</t>
  </si>
  <si>
    <t>Thoracic spina bifida with hydrocephalus</t>
  </si>
  <si>
    <t>Q05.2</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</si>
  <si>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</si>
  <si>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</si>
  <si>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</si>
  <si>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</si>
  <si>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</si>
  <si>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</si>
  <si>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</si>
  <si>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</si>
  <si>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</si>
  <si>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</si>
  <si>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</si>
  <si>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Q05.8</t>
  </si>
  <si>
    <t>Sacral spina bifida without hydrocephalus</t>
  </si>
  <si>
    <t>Q05.9</t>
  </si>
  <si>
    <t>Spina bifida, unspecified</t>
  </si>
  <si>
    <t>Complicated Peptic Ulcer w/ Moderate CC</t>
  </si>
  <si>
    <t>Q06.1</t>
  </si>
  <si>
    <t>Hypoplasia and dysplasia of spinal cord</t>
  </si>
  <si>
    <t>Q06.3</t>
  </si>
  <si>
    <t>Other congenital cauda equina malformations</t>
  </si>
  <si>
    <t>Q06.4</t>
  </si>
  <si>
    <t>Hydromyelia</t>
  </si>
  <si>
    <t>Q06.8</t>
  </si>
  <si>
    <t>Other specified congenital malformations of spinal cord</t>
  </si>
  <si>
    <t>Q06.9</t>
  </si>
  <si>
    <t>Congenital malformation of spinal cord, unspecified</t>
  </si>
  <si>
    <t>Q07.0</t>
  </si>
  <si>
    <t>Arnold-chiari syndrome</t>
  </si>
  <si>
    <t>Q07.8</t>
  </si>
  <si>
    <t>Other specified congenital malformations of nervous system</t>
  </si>
  <si>
    <t>Q07.9</t>
  </si>
  <si>
    <t>Congenital malformation of nervous system, unspecified</t>
  </si>
  <si>
    <t>Q10.0</t>
  </si>
  <si>
    <t>Congenital ptosis</t>
  </si>
  <si>
    <t>Q10.1</t>
  </si>
  <si>
    <t>Congenital ectropion</t>
  </si>
  <si>
    <t>Q10.2</t>
  </si>
  <si>
    <t>Congenital entropion</t>
  </si>
  <si>
    <t>Q10.3</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</si>
  <si>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</si>
  <si>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</si>
  <si>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</si>
  <si>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</si>
  <si>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</si>
  <si>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</si>
  <si>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</si>
  <si>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</si>
  <si>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</si>
  <si>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Q11.0</t>
  </si>
  <si>
    <t>Cystic eyeball</t>
  </si>
  <si>
    <t>Q11.1</t>
  </si>
  <si>
    <t>Other anophthalmos</t>
  </si>
  <si>
    <t>Q11.2</t>
  </si>
  <si>
    <t>Microphthalmos</t>
  </si>
  <si>
    <t>Inflammatory Bowel Diseases w/ No CC</t>
  </si>
  <si>
    <t>Q11.3</t>
  </si>
  <si>
    <t>Macrophthalmos</t>
  </si>
  <si>
    <t>Q12.0</t>
  </si>
  <si>
    <t>Congenital cataract</t>
  </si>
  <si>
    <t>Q12.1</t>
  </si>
  <si>
    <t>Congenital displaced lens</t>
  </si>
  <si>
    <t>Q12.2</t>
  </si>
  <si>
    <t>Coloboma of lens</t>
  </si>
  <si>
    <t>Q12.3</t>
  </si>
  <si>
    <t>Congenital aphakia</t>
  </si>
  <si>
    <t>Q12.4</t>
  </si>
  <si>
    <t>Spherophakia</t>
  </si>
  <si>
    <t>Q12.9</t>
  </si>
  <si>
    <t>Congenital lens malformation, unspecified</t>
  </si>
  <si>
    <t>Q13.0</t>
  </si>
  <si>
    <t>Coloboma of iris</t>
  </si>
  <si>
    <t>Q13.1</t>
  </si>
  <si>
    <t>Absence of iris</t>
  </si>
  <si>
    <t>Q13.2</t>
  </si>
  <si>
    <t>Other congenital malformations of iris</t>
  </si>
  <si>
    <t>Inflammatory Bowel Diseases w/ Mild CC</t>
  </si>
  <si>
    <t>Q13.3</t>
  </si>
  <si>
    <t>Congenital corneal opacity</t>
  </si>
  <si>
    <t>Q13.4</t>
  </si>
  <si>
    <t>Other congenital corneal malformations</t>
  </si>
  <si>
    <t>Q13.8</t>
  </si>
  <si>
    <t>Other congenital malformations of anterior segment of eye</t>
  </si>
  <si>
    <t>Q13.9</t>
  </si>
  <si>
    <t>Congenital malformation of anterior segment of eye unspecified</t>
  </si>
  <si>
    <t>Q14.0</t>
  </si>
  <si>
    <t>Congenital malformation of vitreous humour</t>
  </si>
  <si>
    <t>Q14.1</t>
  </si>
  <si>
    <t>Congenital malformation of retina</t>
  </si>
  <si>
    <t>Q14.2</t>
  </si>
  <si>
    <t>Congenital malformation of optic disc</t>
  </si>
  <si>
    <t>Q14.3</t>
  </si>
  <si>
    <t>Congenital malformation of choroid</t>
  </si>
  <si>
    <t>Q14.8</t>
  </si>
  <si>
    <t>Other congenital malformations of posterior segment of eye</t>
  </si>
  <si>
    <t>Q14.9</t>
  </si>
  <si>
    <t>Congenital malformation of posterior segment of eye unspecified</t>
  </si>
  <si>
    <t>Q15.0</t>
  </si>
  <si>
    <t>Congenital glaucoma</t>
  </si>
  <si>
    <t>Gastrointestinal Obstruction w/ No CC</t>
  </si>
  <si>
    <t>Q15.8</t>
  </si>
  <si>
    <t>Other specified congenital malformations of eye</t>
  </si>
  <si>
    <t>Q15.9</t>
  </si>
  <si>
    <t>Congenital malformation of eye, unspecified</t>
  </si>
  <si>
    <t>Q16</t>
  </si>
  <si>
    <t>Congenital malformations of ear causing impairment of hearing</t>
  </si>
  <si>
    <t>Q16.0</t>
  </si>
  <si>
    <t>Congenital absence of (ear) auricle</t>
  </si>
  <si>
    <t>Q16.1</t>
  </si>
  <si>
    <t>Congenital absence atresia &amp; stricture auditory canal (external)</t>
  </si>
  <si>
    <t>Q16.3</t>
  </si>
  <si>
    <t>Congenital malformation of ear ossicles</t>
  </si>
  <si>
    <t>Q16.4</t>
  </si>
  <si>
    <t>Other congenital malformations of middle ear</t>
  </si>
  <si>
    <t>Q16.5</t>
  </si>
  <si>
    <t>Congenital malformation of inner ear</t>
  </si>
  <si>
    <t>Q16.9</t>
  </si>
  <si>
    <t>Congenital malform of ear causing impairment of hearing unspecified</t>
  </si>
  <si>
    <t>Q17.0</t>
  </si>
  <si>
    <t>Accessory auricle</t>
  </si>
  <si>
    <t>Gastrointestinal Obstruction w/ Mild CC</t>
  </si>
  <si>
    <t>Q17.1</t>
  </si>
  <si>
    <t>Macrotia</t>
  </si>
  <si>
    <t>Q17.2</t>
  </si>
  <si>
    <t>Microtia</t>
  </si>
  <si>
    <t>Q17.3</t>
  </si>
  <si>
    <t>Other misshapen ear</t>
  </si>
  <si>
    <t>Q17.4</t>
  </si>
  <si>
    <t>Misplaced ear</t>
  </si>
  <si>
    <t>Q17.5</t>
  </si>
  <si>
    <t>Prominent ear</t>
  </si>
  <si>
    <t>Q17.8</t>
  </si>
  <si>
    <t>Other specified congenital malformations of ear</t>
  </si>
  <si>
    <t>Q17.9</t>
  </si>
  <si>
    <t>Congenital malformation of ear, unspecified</t>
  </si>
  <si>
    <t>Q18.0</t>
  </si>
  <si>
    <t>Sinus, fistula and cyst of branchial cleft</t>
  </si>
  <si>
    <t>Q18.1</t>
  </si>
  <si>
    <t>Preauricular sinus and cyst</t>
  </si>
  <si>
    <t>Gastrointestinal Obstruction w/ Moderate CC</t>
  </si>
  <si>
    <t>Q18.2</t>
  </si>
  <si>
    <t>Other branchial cleft malformations</t>
  </si>
  <si>
    <t>Q18.3</t>
  </si>
  <si>
    <t>Webbing of neck</t>
  </si>
  <si>
    <t>Q18.4</t>
  </si>
  <si>
    <t>Macrostomia</t>
  </si>
  <si>
    <t>Q18.5</t>
  </si>
  <si>
    <t>Microstomia</t>
  </si>
  <si>
    <t>Q18.6</t>
  </si>
  <si>
    <t>Macrocheilia</t>
  </si>
  <si>
    <t>Q18.8</t>
  </si>
  <si>
    <t>Other specified congenital malformations of face and neck</t>
  </si>
  <si>
    <t>Q18.9</t>
  </si>
  <si>
    <t>Congenital malformation of face and neck, unspecified</t>
  </si>
  <si>
    <t>Q20</t>
  </si>
  <si>
    <t>Congenital malformations of cardiac chambers and connections</t>
  </si>
  <si>
    <t>Q20.0</t>
  </si>
  <si>
    <t>Common arterial trunk</t>
  </si>
  <si>
    <t>Q20.1</t>
  </si>
  <si>
    <t>Double outlet right ventricle</t>
  </si>
  <si>
    <t>Q20.2</t>
  </si>
  <si>
    <t>Double outlet left ventricle</t>
  </si>
  <si>
    <t>Q20.3</t>
  </si>
  <si>
    <t>Discordant ventriculoarterial connection</t>
  </si>
  <si>
    <t>Q20.4</t>
  </si>
  <si>
    <t>Double inlet ventricle</t>
  </si>
  <si>
    <t>Q20.5</t>
  </si>
  <si>
    <t>Discordant atrioventricular connection</t>
  </si>
  <si>
    <t>Q20.6</t>
  </si>
  <si>
    <t>Isomerism of atrial appendages</t>
  </si>
  <si>
    <t>Q20.8</t>
  </si>
  <si>
    <t>Other congenital malformations of cardiac chambers and connections</t>
  </si>
  <si>
    <t>Q20.9</t>
  </si>
  <si>
    <t>Congenital malformation of cardiac chambers and connections unspecified</t>
  </si>
  <si>
    <t>Q21.0</t>
  </si>
  <si>
    <t>Ventricular septal defect</t>
  </si>
  <si>
    <t>Misc. Digestive Disorders w/ No CC</t>
  </si>
  <si>
    <t>Q21.1</t>
  </si>
  <si>
    <t>Atrial septal defect</t>
  </si>
  <si>
    <t>Q21.2</t>
  </si>
  <si>
    <t>Atrioventricular septal defect</t>
  </si>
  <si>
    <t>Q21.3</t>
  </si>
  <si>
    <t>Tetralogy of fallot</t>
  </si>
  <si>
    <t>Q21.4</t>
  </si>
  <si>
    <t>Aortopulmonary septal defect</t>
  </si>
  <si>
    <t>Q21.8</t>
  </si>
  <si>
    <t>Other congenital malformations of cardiac septa</t>
  </si>
  <si>
    <t>Q21.9</t>
  </si>
  <si>
    <t>Congenital malformation of cardiac septum, unspecified</t>
  </si>
  <si>
    <t>Q22.0</t>
  </si>
  <si>
    <t>Pulmonary valve atresia</t>
  </si>
  <si>
    <t>Q22.1</t>
  </si>
  <si>
    <t>Congenital pulmonary valve stenosis</t>
  </si>
  <si>
    <t>Q22.2</t>
  </si>
  <si>
    <t>Congenital pulmonary valve insufficiency</t>
  </si>
  <si>
    <t>Q22.3</t>
  </si>
  <si>
    <t>Other congenital malformations of pulmonary valve</t>
  </si>
  <si>
    <t>Misc. Digestive Disorders w/ Mild CC</t>
  </si>
  <si>
    <t>Q22.4</t>
  </si>
  <si>
    <t>Congenital tricuspid stenosis</t>
  </si>
  <si>
    <t>Q22.5</t>
  </si>
  <si>
    <t>Ebstein's anomaly</t>
  </si>
  <si>
    <t>Q22.6</t>
  </si>
  <si>
    <t>Hypoplastic right heart syndrome</t>
  </si>
  <si>
    <t>Q22.8</t>
  </si>
  <si>
    <t>Other congenital malformations of tricuspid valve</t>
  </si>
  <si>
    <t>Q22.9</t>
  </si>
  <si>
    <t>Congenital malformation of tricuspid valve, unspecified</t>
  </si>
  <si>
    <t>Q23.0</t>
  </si>
  <si>
    <t>Congenital stenosis of aortic valve</t>
  </si>
  <si>
    <t>Q23.1</t>
  </si>
  <si>
    <t>Congenital insufficiency of aortic valve</t>
  </si>
  <si>
    <t>Q23.2</t>
  </si>
  <si>
    <t>Congenital mitral stenosis</t>
  </si>
  <si>
    <t>Q23.3</t>
  </si>
  <si>
    <t>Congenital mitral insufficiency</t>
  </si>
  <si>
    <t>Misc. Digestive Disorders w/ Moderate CC</t>
  </si>
  <si>
    <t>Q23.4</t>
  </si>
  <si>
    <t>Hypoplastic left heart syndrome</t>
  </si>
  <si>
    <t>Q23.8</t>
  </si>
  <si>
    <t>Other congenital malformations of aortic and mitral valves</t>
  </si>
  <si>
    <t>Q23.9</t>
  </si>
  <si>
    <t>Congenital malformation of aortic and mitral valves unspecified</t>
  </si>
  <si>
    <t>Q24</t>
  </si>
  <si>
    <t>Other congenital malformations of heart</t>
  </si>
  <si>
    <t>Q24.0</t>
  </si>
  <si>
    <t>Dextrocardia</t>
  </si>
  <si>
    <t>Q24.1</t>
  </si>
  <si>
    <t>Laevocardia</t>
  </si>
  <si>
    <t>Q24.2</t>
  </si>
  <si>
    <t>Cor triatriatum</t>
  </si>
  <si>
    <t>Q24.3</t>
  </si>
  <si>
    <t>Pulmonary infundibular stenosis</t>
  </si>
  <si>
    <t>Q24.4</t>
  </si>
  <si>
    <t>Congenital subaortic stenosis</t>
  </si>
  <si>
    <t>Q24.5</t>
  </si>
  <si>
    <t>Malformation of coronary vessels</t>
  </si>
  <si>
    <t>Q24.6</t>
  </si>
  <si>
    <t>Congenital heart block</t>
  </si>
  <si>
    <t>Q24.8</t>
  </si>
  <si>
    <t>Other specified congenital malformations of heart</t>
  </si>
  <si>
    <t>Q24.9</t>
  </si>
  <si>
    <t>Congenital malformation of heart, unspecified</t>
  </si>
  <si>
    <t>Q25</t>
  </si>
  <si>
    <t>Congenital malformations of great arteries</t>
  </si>
  <si>
    <t>Q25.0</t>
  </si>
  <si>
    <t>Patent ductus arteriosus</t>
  </si>
  <si>
    <t>Q25.1</t>
  </si>
  <si>
    <t>Coarctation of aorta</t>
  </si>
  <si>
    <t>Q25.2</t>
  </si>
  <si>
    <t>Atresia of aorta</t>
  </si>
  <si>
    <t>Q25.3</t>
  </si>
  <si>
    <t>Stenosis of aorta</t>
  </si>
  <si>
    <t>Q25.4</t>
  </si>
  <si>
    <t>Other congenital malformations of aorta</t>
  </si>
  <si>
    <t>Q25.5</t>
  </si>
  <si>
    <t>Atresia of pulmonary artery</t>
  </si>
  <si>
    <t>Q25.6</t>
  </si>
  <si>
    <t>Stenosis of pulmonary artery</t>
  </si>
  <si>
    <t>Q25.7</t>
  </si>
  <si>
    <t>Other congenital malformations of pulmonary artery</t>
  </si>
  <si>
    <t>Q25.8</t>
  </si>
  <si>
    <t>Other congenital malformations of great arteries</t>
  </si>
  <si>
    <t>Q25.9</t>
  </si>
  <si>
    <t>Congenital malformation of great arteries, unspecified</t>
  </si>
  <si>
    <t>Q26.0</t>
  </si>
  <si>
    <t>Congenital stenosis of vena cava</t>
  </si>
  <si>
    <t>Q26.1</t>
  </si>
  <si>
    <t>Persistent left superior vena cava</t>
  </si>
  <si>
    <t>Intestinal Helminthiasis w/ No CC</t>
  </si>
  <si>
    <t>Q26.2</t>
  </si>
  <si>
    <t>Total anomalous pulmonary venous connection</t>
  </si>
  <si>
    <t>Q26.3</t>
  </si>
  <si>
    <t>Partial anomalous pulmonary venous connection</t>
  </si>
  <si>
    <t>Q26.4</t>
  </si>
  <si>
    <t>Anomalous pulmonary venous connection, unspecified</t>
  </si>
  <si>
    <t>Q26.5</t>
  </si>
  <si>
    <t>Anomalous portal venous connection</t>
  </si>
  <si>
    <t>Q26.8</t>
  </si>
  <si>
    <t>Other congenital malformations of great veins</t>
  </si>
  <si>
    <t>Intestinal Helminthiasis w/ Mild CC</t>
  </si>
  <si>
    <t>Q26.9</t>
  </si>
  <si>
    <t>Congenital malformation of great vein, unspecified</t>
  </si>
  <si>
    <t>Q27.0</t>
  </si>
  <si>
    <t>Congenital absence and hypoplasia of umbilical artery</t>
  </si>
  <si>
    <t>Q27.1</t>
  </si>
  <si>
    <t>Congenital renal artery stenosis</t>
  </si>
  <si>
    <t>Q27.2</t>
  </si>
  <si>
    <t>Other congenital malformations of renal artery</t>
  </si>
  <si>
    <t>Q27.3</t>
  </si>
  <si>
    <t>Peripheral arteriovenous malformation</t>
  </si>
  <si>
    <t>Esophagitis, Gastritis &amp; Dyspepsia w/ No CC</t>
  </si>
  <si>
    <t>Q27.4</t>
  </si>
  <si>
    <t>Congenital phlebectasia</t>
  </si>
  <si>
    <t>Q27.8</t>
  </si>
  <si>
    <t>Other specified congenitalo malformations of peripheral vascular system</t>
  </si>
  <si>
    <t>Q27.9</t>
  </si>
  <si>
    <t>Congenital malformation of peripheral vascular system unspecified</t>
  </si>
  <si>
    <t>Q28.0</t>
  </si>
  <si>
    <t>Arteriovenous malformation of precerebral vessels</t>
  </si>
  <si>
    <t>Q28.1</t>
  </si>
  <si>
    <t>Other malformations of precerebral vessels</t>
  </si>
  <si>
    <t>Q28.2</t>
  </si>
  <si>
    <t>Arteriovenous malformation of cerebral vessels</t>
  </si>
  <si>
    <t>Q28.20</t>
  </si>
  <si>
    <t>Giant arteriovenous malformation (AVM) (size &gt; 1 cm or requires more than two clips) (IM)</t>
  </si>
  <si>
    <t>Q28.3</t>
  </si>
  <si>
    <t>Other malformations of cerebral vessels</t>
  </si>
  <si>
    <t>Q28.8</t>
  </si>
  <si>
    <t>Other specified congenital malformations of circulatory system</t>
  </si>
  <si>
    <t>Esophagitis, Gastritis &amp; Dyspepsia w/ Mild CC</t>
  </si>
  <si>
    <t>Q28.9</t>
  </si>
  <si>
    <t>Congenital malformation of circulatory system, unspecified</t>
  </si>
  <si>
    <t>Q30.0</t>
  </si>
  <si>
    <t>Choanal atresia</t>
  </si>
  <si>
    <t>Q30.1</t>
  </si>
  <si>
    <t>Agenesis and underdevelopment of nose</t>
  </si>
  <si>
    <t>Q30.2</t>
  </si>
  <si>
    <t>Fissured, notched and cleft nose</t>
  </si>
  <si>
    <t>Q30.3</t>
  </si>
  <si>
    <t>Congenital perforated nasal septum</t>
  </si>
  <si>
    <t>Q30.8</t>
  </si>
  <si>
    <t>Other congenital malformations of nose</t>
  </si>
  <si>
    <t>Q30.9</t>
  </si>
  <si>
    <t>Congenital malformation of nose, unspecified</t>
  </si>
  <si>
    <t>Q31.0</t>
  </si>
  <si>
    <t>Web of larynx</t>
  </si>
  <si>
    <t>Pancreas, Liver Resection &amp; Shunt Proc. w/ No CC</t>
  </si>
  <si>
    <t>Q31.1</t>
  </si>
  <si>
    <t>Congenital subglottic stenosis</t>
  </si>
  <si>
    <t>Q31.2</t>
  </si>
  <si>
    <t>Laryngeal hypoplasia</t>
  </si>
  <si>
    <t>Q31.3</t>
  </si>
  <si>
    <t>Laryngocele</t>
  </si>
  <si>
    <t>Q31.5</t>
  </si>
  <si>
    <t>Congenital laryngomalacia</t>
  </si>
  <si>
    <t>Q31.8</t>
  </si>
  <si>
    <t>Other congenital malformations of larynx</t>
  </si>
  <si>
    <t>Q31.9</t>
  </si>
  <si>
    <t>Congenital malformation of larynx, unspecified</t>
  </si>
  <si>
    <t>Q32.0</t>
  </si>
  <si>
    <t>Congenital tracheomalacia</t>
  </si>
  <si>
    <t>Q32.1</t>
  </si>
  <si>
    <t>Other congenital malformations of trachea</t>
  </si>
  <si>
    <t>Q32.2</t>
  </si>
  <si>
    <t>Congenital bronchomalacia</t>
  </si>
  <si>
    <t>Q32.3</t>
  </si>
  <si>
    <t>Congenital stenosis of bronchus</t>
  </si>
  <si>
    <t>Q32.4</t>
  </si>
  <si>
    <t>Other congenital malformations of bronchus</t>
  </si>
  <si>
    <t>Pancreas, Liver Resection &amp; Shunt Proc. w/ Mild CC</t>
  </si>
  <si>
    <t>Q33.0</t>
  </si>
  <si>
    <t>Congenital cystic lung</t>
  </si>
  <si>
    <t>Q33.2</t>
  </si>
  <si>
    <t>Sequestration of lung</t>
  </si>
  <si>
    <t>Q33.3</t>
  </si>
  <si>
    <t>Agenesis of lung</t>
  </si>
  <si>
    <t>Q33.4</t>
  </si>
  <si>
    <t>Congenital bronchiectasis</t>
  </si>
  <si>
    <t>Q33.6</t>
  </si>
  <si>
    <t>Hypoplasia and dysplasia of lung</t>
  </si>
  <si>
    <t>Q33.8</t>
  </si>
  <si>
    <t>Other congenital malformations of lung</t>
  </si>
  <si>
    <t>Q33.9</t>
  </si>
  <si>
    <t>Congenital malformation of lung, unspecified</t>
  </si>
  <si>
    <t>Q34.0</t>
  </si>
  <si>
    <t>Anomaly of pleura</t>
  </si>
  <si>
    <t>Q34.1</t>
  </si>
  <si>
    <t>Congenital cyst of mediastinum</t>
  </si>
  <si>
    <t>Biliary Tract Proc. w Malignancy w/ No CC</t>
  </si>
  <si>
    <t>Q34.8</t>
  </si>
  <si>
    <t>Other specified congenital malformations of respiratory system</t>
  </si>
  <si>
    <t>Q34.9</t>
  </si>
  <si>
    <t>Congenital malformation of respiratory system, unspecified</t>
  </si>
  <si>
    <t>Q35</t>
  </si>
  <si>
    <t>Cleft palate</t>
  </si>
  <si>
    <t>Q35.1</t>
  </si>
  <si>
    <t>Cleft hard palate</t>
  </si>
  <si>
    <t>Q35.3</t>
  </si>
  <si>
    <t>Cleft soft palate</t>
  </si>
  <si>
    <t>Q35.5</t>
  </si>
  <si>
    <t>Cleft hard palate with cleft soft palate</t>
  </si>
  <si>
    <t>Q35.7</t>
  </si>
  <si>
    <t>Cleft uvula</t>
  </si>
  <si>
    <t>Q35.9</t>
  </si>
  <si>
    <t>Cleft palate, unspecified</t>
  </si>
  <si>
    <t>Q36.0</t>
  </si>
  <si>
    <t>Cleft lip, bilateral</t>
  </si>
  <si>
    <t>Q36.1</t>
  </si>
  <si>
    <t>Cleft lip, median</t>
  </si>
  <si>
    <t>Q36.9</t>
  </si>
  <si>
    <t>Cleft lip, unilateral</t>
  </si>
  <si>
    <t>Q37</t>
  </si>
  <si>
    <t>Cleft palate with cleft lip</t>
  </si>
  <si>
    <t>Q37.0</t>
  </si>
  <si>
    <t>Cleft hard palate with bilateral cleft lip</t>
  </si>
  <si>
    <t>Biliary Tract Proc. w Malignancy w/ Mild CC</t>
  </si>
  <si>
    <t>Q37.1</t>
  </si>
  <si>
    <t>Cleft hard palate with unilateral cleft lip</t>
  </si>
  <si>
    <t>Q37.2</t>
  </si>
  <si>
    <t>Cleft soft palate with bilateral cleft lip</t>
  </si>
  <si>
    <t>Q37.3</t>
  </si>
  <si>
    <t>Cleft soft palate with unilateral cleft lip</t>
  </si>
  <si>
    <t>Q37.4</t>
  </si>
  <si>
    <t>Cleft hard and soft palate with bilateral cleft lip</t>
  </si>
  <si>
    <t>Q37.5</t>
  </si>
  <si>
    <t>Cleft hard and soft palate with unilateral cleft lip</t>
  </si>
  <si>
    <t>Q37.8</t>
  </si>
  <si>
    <t>Unspecified cleft palate with bilateral cleft lip</t>
  </si>
  <si>
    <t>Q37.9</t>
  </si>
  <si>
    <t>Unspecified cleft palate with unilateral cleft lip</t>
  </si>
  <si>
    <t>Q38.0</t>
  </si>
  <si>
    <t>Congenital malformations of lips, not elsewhere classified</t>
  </si>
  <si>
    <t>Q38.1</t>
  </si>
  <si>
    <t>Ankyloglossia</t>
  </si>
  <si>
    <t>Q38.2</t>
  </si>
  <si>
    <t>Macroglossia</t>
  </si>
  <si>
    <t>Biliary Tract Proc. w/ No CC</t>
  </si>
  <si>
    <t>Q38.30</t>
  </si>
  <si>
    <t>Aglossia (IM)</t>
  </si>
  <si>
    <t>Q38.31</t>
  </si>
  <si>
    <t>Bifid tongue (IM)</t>
  </si>
  <si>
    <t>Q38.32</t>
  </si>
  <si>
    <t>Adhesion of tongue, congenital (IM)</t>
  </si>
  <si>
    <t>Q38.33</t>
  </si>
  <si>
    <t>Fissure of tongue, congenital (IM)</t>
  </si>
  <si>
    <t>Q38.34</t>
  </si>
  <si>
    <t>Microglossia (IM)</t>
  </si>
  <si>
    <t>Q38.38</t>
  </si>
  <si>
    <t>Other specified congenital malformations of tongue (IM)</t>
  </si>
  <si>
    <t>Q38.39</t>
  </si>
  <si>
    <t>Congenital malformation of tongue, unspecified (IM)</t>
  </si>
  <si>
    <t>Biliary Tract Proc. w/ Mild CC</t>
  </si>
  <si>
    <t>Q38.40</t>
  </si>
  <si>
    <t>Absence of salivary gland or duct (IM)</t>
  </si>
  <si>
    <t>Q38.43</t>
  </si>
  <si>
    <t>Congenital fistula of salivary gland (IM)</t>
  </si>
  <si>
    <t>Q38.49</t>
  </si>
  <si>
    <t>Congenital malformation of salivary glands and ducts, unspecified (IM)</t>
  </si>
  <si>
    <t>Q38.5</t>
  </si>
  <si>
    <t>Congenital malformations of palate, not elsewhere classified</t>
  </si>
  <si>
    <t>Q38.59</t>
  </si>
  <si>
    <t>Congenital malformation of palate, unspecified (IM)</t>
  </si>
  <si>
    <t>Q38.6</t>
  </si>
  <si>
    <t>Other congenital malformations of mouth</t>
  </si>
  <si>
    <t>Q38.7</t>
  </si>
  <si>
    <t>Pharyngeal pouch</t>
  </si>
  <si>
    <t>Q38.8</t>
  </si>
  <si>
    <t>Other congenital malformations of pharynx</t>
  </si>
  <si>
    <t>Q39.0</t>
  </si>
  <si>
    <t>Atresia of oesophagus without fistula</t>
  </si>
  <si>
    <t>Q39.1</t>
  </si>
  <si>
    <t>Atresia of oesophagus with tracheo-oesophageal fistula</t>
  </si>
  <si>
    <t>Q39.2</t>
  </si>
  <si>
    <t>Congenital tracheo-oesophageal fistula without atresia</t>
  </si>
  <si>
    <t>Q39.3</t>
  </si>
  <si>
    <t>Congenital stenosis and stricture of oesophagus</t>
  </si>
  <si>
    <t>Q39.4</t>
  </si>
  <si>
    <t>Oesophageal web</t>
  </si>
  <si>
    <t>Q39.5</t>
  </si>
  <si>
    <t>Congenital dilatation of oesophagus</t>
  </si>
  <si>
    <t>Pancreas &amp; Liver Proc. except Resection w/ No CC</t>
  </si>
  <si>
    <t>Q39.6</t>
  </si>
  <si>
    <t>Diverticulum of oesophagus</t>
  </si>
  <si>
    <t>Q39.8</t>
  </si>
  <si>
    <t>Other congenital malformations of oesophagus</t>
  </si>
  <si>
    <t>Q39.9</t>
  </si>
  <si>
    <t>Congenital malformation of oesophagus, unspecified</t>
  </si>
  <si>
    <t>Q40.0</t>
  </si>
  <si>
    <t>Congenital hypertrophic pyloric stenosis</t>
  </si>
  <si>
    <t>Pancreas &amp; Liver Proc. except Resection w/ Mild CC</t>
  </si>
  <si>
    <t>Q40.1</t>
  </si>
  <si>
    <t>Congenital hiatus hernia</t>
  </si>
  <si>
    <t>Q40.2</t>
  </si>
  <si>
    <t>Other specified congenital malformations of stomach</t>
  </si>
  <si>
    <t>Q40.3</t>
  </si>
  <si>
    <t>Congenital malformation of stomach, unspecified</t>
  </si>
  <si>
    <t>Q40.8</t>
  </si>
  <si>
    <t>Other specified congenital malforms of upper alimentary tract</t>
  </si>
  <si>
    <t>Q40.9</t>
  </si>
  <si>
    <t>Congenital malformation of upper alimentary tract, unspecified</t>
  </si>
  <si>
    <t>Q41.0</t>
  </si>
  <si>
    <t>Laparoscopic Cholecystectomy Proc. w/ No CC</t>
  </si>
  <si>
    <t>Congenital absence, atresia and stenosis of duodenum</t>
  </si>
  <si>
    <t>Q41.00</t>
  </si>
  <si>
    <t>Duodenal web (IM)</t>
  </si>
  <si>
    <t>Q41.08</t>
  </si>
  <si>
    <t>Other congenital absence, atresia and stenosis of duodenum (IM)</t>
  </si>
  <si>
    <t>Q41.09</t>
  </si>
  <si>
    <t>Congenital absence, atresia and stenosis of duodenum, unspecified (IM)</t>
  </si>
  <si>
    <t>Q41.1</t>
  </si>
  <si>
    <t>Congenital absence, atresia and stenosis of jejunum</t>
  </si>
  <si>
    <t>Q41.2</t>
  </si>
  <si>
    <t>Congenital absence, atresia and stenosis of ileum</t>
  </si>
  <si>
    <t>Q41.8</t>
  </si>
  <si>
    <t>Congenital absence atresia stenosis other specified parts small intestine</t>
  </si>
  <si>
    <t>Laparoscopic Cholecystectomy Proc. w/ Mild CC</t>
  </si>
  <si>
    <t>Q41.9</t>
  </si>
  <si>
    <t>Congenital absence atresia and stenosis small intestine part unspecified</t>
  </si>
  <si>
    <t>Q42</t>
  </si>
  <si>
    <t>Congenital absence, atresia and stenosis of large intestine</t>
  </si>
  <si>
    <t>Q42.0</t>
  </si>
  <si>
    <t>Congenital absence atresia and stenosis of rectum with fistula</t>
  </si>
  <si>
    <t>Q42.1</t>
  </si>
  <si>
    <t>Congenital absence atresia and stenosis rectum without fistula</t>
  </si>
  <si>
    <t>Q42.2</t>
  </si>
  <si>
    <t>Congenital absence atresia and stenosis anus with fistula</t>
  </si>
  <si>
    <t>Q42.3</t>
  </si>
  <si>
    <t>Congenital absence atresia and stenosis anus without fistula</t>
  </si>
  <si>
    <t>Q42.8</t>
  </si>
  <si>
    <t>Congenital absence atresia and stenosis other parts of large intest</t>
  </si>
  <si>
    <t>Laparoscopic Cholecystectomy Proc. w/ Moderate CC</t>
  </si>
  <si>
    <t>Q42.9</t>
  </si>
  <si>
    <t>Congenital absce atresia and sten of large intest part unspecified</t>
  </si>
  <si>
    <t>Q43.0</t>
  </si>
  <si>
    <t>Meckel's diverticulum</t>
  </si>
  <si>
    <t>Q43.1</t>
  </si>
  <si>
    <t>Hirschsprung's disease</t>
  </si>
  <si>
    <t>Q43.2</t>
  </si>
  <si>
    <t>Other congenital functional disorders of colon</t>
  </si>
  <si>
    <t>Q43.3</t>
  </si>
  <si>
    <t>Congenital malformations of intestinal fixation</t>
  </si>
  <si>
    <t>Q43.4</t>
  </si>
  <si>
    <t>Duplication of intestine</t>
  </si>
  <si>
    <t>Q43.5</t>
  </si>
  <si>
    <t>Ectopic anus</t>
  </si>
  <si>
    <t>Q43.6</t>
  </si>
  <si>
    <t>Congenital fistula of rectum and anus</t>
  </si>
  <si>
    <t>Q43.7</t>
  </si>
  <si>
    <t>Persistent cloaca</t>
  </si>
  <si>
    <t>Q43.8</t>
  </si>
  <si>
    <t>Other specified congenital malformations of intestine</t>
  </si>
  <si>
    <t>Q43.9</t>
  </si>
  <si>
    <t>Congenital malformation of intestine, unspecified</t>
  </si>
  <si>
    <t>Q44.0</t>
  </si>
  <si>
    <t>Q44.1</t>
  </si>
  <si>
    <t>Cholecystectomy Proc. w/ No CC</t>
  </si>
  <si>
    <t>Q44.2</t>
  </si>
  <si>
    <t>Q44.3</t>
  </si>
  <si>
    <t>Q44.4</t>
  </si>
  <si>
    <t>Q44.5</t>
  </si>
  <si>
    <t>Q44.6</t>
  </si>
  <si>
    <t>Q44.7</t>
  </si>
  <si>
    <t>Cholecystectomy Proc. w/ Mild CC</t>
  </si>
  <si>
    <t>Q44.70</t>
  </si>
  <si>
    <t>Q44.71</t>
  </si>
  <si>
    <t>Q44.78</t>
  </si>
  <si>
    <t>Q44.79</t>
  </si>
  <si>
    <t>Q45.1</t>
  </si>
  <si>
    <t>Q45.2</t>
  </si>
  <si>
    <t>Q45.3</t>
  </si>
  <si>
    <t>Q45.8</t>
  </si>
  <si>
    <t>Other specified congenital malformations of digestive system</t>
  </si>
  <si>
    <t>Q45.9</t>
  </si>
  <si>
    <t>Congenital malformation of digestive system, unspecified</t>
  </si>
  <si>
    <t>Other Hepatobiliary &amp; Pancreas Proc. w/ No CC</t>
  </si>
  <si>
    <t>Q50.0</t>
  </si>
  <si>
    <t>Congenital absence of ovary</t>
  </si>
  <si>
    <t>Q50.1</t>
  </si>
  <si>
    <t>Developmental ovarian cyst</t>
  </si>
  <si>
    <t>Q50.2</t>
  </si>
  <si>
    <t>Congenital torsion of ovary</t>
  </si>
  <si>
    <t>Q50.3</t>
  </si>
  <si>
    <t>Other congenital malformations of ovary</t>
  </si>
  <si>
    <t>Q50.4</t>
  </si>
  <si>
    <t>Embryonic cyst of fallopian tube</t>
  </si>
  <si>
    <t>Q50.5</t>
  </si>
  <si>
    <t>Embryonic cyst of broad ligament</t>
  </si>
  <si>
    <t>Q50.6</t>
  </si>
  <si>
    <t>Other congenital malformations of fallopian tube and broad ligament</t>
  </si>
  <si>
    <t>Q51.0</t>
  </si>
  <si>
    <t>Agenesis and aplasia of uterus</t>
  </si>
  <si>
    <t>Q51.1</t>
  </si>
  <si>
    <t>Doubling of uterus with doubling of cervix and vagina</t>
  </si>
  <si>
    <t>Other Hepatobiliary &amp; Pancreas Proc. w/ Mild CC</t>
  </si>
  <si>
    <t>Q51.2</t>
  </si>
  <si>
    <t>Other doubling of uterus</t>
  </si>
  <si>
    <t>Q51.3</t>
  </si>
  <si>
    <t>Bicornate uterus</t>
  </si>
  <si>
    <t>Q51.4</t>
  </si>
  <si>
    <t>Unicornate uterus</t>
  </si>
  <si>
    <t>Q51.5</t>
  </si>
  <si>
    <t>Agenesis and aplasia of cervix</t>
  </si>
  <si>
    <t>Q51.6</t>
  </si>
  <si>
    <t>Embryonic cyst of cervix</t>
  </si>
  <si>
    <t>Q51.8</t>
  </si>
  <si>
    <t>Other congenital malformations of uterus and cervix</t>
  </si>
  <si>
    <t>Q51.9</t>
  </si>
  <si>
    <t>Congenital malformation of uterus and cervix, unspecified</t>
  </si>
  <si>
    <t>Q52.0</t>
  </si>
  <si>
    <t>Congenital absence of vagina</t>
  </si>
  <si>
    <t>Q52.1</t>
  </si>
  <si>
    <t>Doubling of vagina</t>
  </si>
  <si>
    <t>ERCP w Therapeutic Procedures w/ No CC</t>
  </si>
  <si>
    <t>Q52.2</t>
  </si>
  <si>
    <t>Congenital rectovaginal fistula</t>
  </si>
  <si>
    <t>Q52.3</t>
  </si>
  <si>
    <t>Imperforate hymen</t>
  </si>
  <si>
    <t>Q52.4</t>
  </si>
  <si>
    <t>Other congenital malformations of vagina</t>
  </si>
  <si>
    <t>Q52.5</t>
  </si>
  <si>
    <t>Fusion of labia</t>
  </si>
  <si>
    <t>Q52.6</t>
  </si>
  <si>
    <t>Congenital malformation of clitoris</t>
  </si>
  <si>
    <t>Q52.7</t>
  </si>
  <si>
    <t>Other congenital malformations of vulva</t>
  </si>
  <si>
    <t>Q52.8</t>
  </si>
  <si>
    <t>Other specified congenital malformations of female genitalia</t>
  </si>
  <si>
    <t>Q52.9</t>
  </si>
  <si>
    <t>Congenital malformation of female genitalia, unspecified</t>
  </si>
  <si>
    <t>Q53</t>
  </si>
  <si>
    <t>Undescended testicle</t>
  </si>
  <si>
    <t>Q53.0</t>
  </si>
  <si>
    <t>Ectopic testis</t>
  </si>
  <si>
    <t>ERCP w Therapeutic Procedures w/ Mild CC</t>
  </si>
  <si>
    <t>Q53.1</t>
  </si>
  <si>
    <t>Undescended testicle, unilateral</t>
  </si>
  <si>
    <t>Q53.2</t>
  </si>
  <si>
    <t>Undescended testicle, bilateral</t>
  </si>
  <si>
    <t>Q53.9</t>
  </si>
  <si>
    <t>Undescended testicle, unspecified</t>
  </si>
  <si>
    <t>Q54</t>
  </si>
  <si>
    <t>Hypospadias</t>
  </si>
  <si>
    <t>Q54.0</t>
  </si>
  <si>
    <t>Hypospadias, balanic</t>
  </si>
  <si>
    <t>Q54.1</t>
  </si>
  <si>
    <t>Hypospadias, penile</t>
  </si>
  <si>
    <t>Q54.2</t>
  </si>
  <si>
    <t>Hypospadias, penoscrotal</t>
  </si>
  <si>
    <t>Q54.3</t>
  </si>
  <si>
    <t>Hypospadias, perineal</t>
  </si>
  <si>
    <t>Q54.4</t>
  </si>
  <si>
    <t>Congenital chordee</t>
  </si>
  <si>
    <t>ERCP Procedures w/ No CC</t>
  </si>
  <si>
    <t>Q54.8</t>
  </si>
  <si>
    <t>Other hypospadias</t>
  </si>
  <si>
    <t>Q54.9</t>
  </si>
  <si>
    <t>Hypospadias, unspecified</t>
  </si>
  <si>
    <t>Q55.0</t>
  </si>
  <si>
    <t>Absence and aplasia of testis</t>
  </si>
  <si>
    <t>Q55.1</t>
  </si>
  <si>
    <t>Hypoplasia of testis and scrotum</t>
  </si>
  <si>
    <t>Q55.2</t>
  </si>
  <si>
    <t>Other congenital malformations of testis and scrotum</t>
  </si>
  <si>
    <t>Q55.3</t>
  </si>
  <si>
    <t>Atresia of vas deferens</t>
  </si>
  <si>
    <t>Q55.4</t>
  </si>
  <si>
    <t>Other congenital malformations vas deferens, epididymis seminal vesicles and prostate</t>
  </si>
  <si>
    <t>Q55.5</t>
  </si>
  <si>
    <t>Congenital absence and aplasia of penis</t>
  </si>
  <si>
    <t>Q55.6</t>
  </si>
  <si>
    <t>Other congenital malformations of penis</t>
  </si>
  <si>
    <t>Q55.8</t>
  </si>
  <si>
    <t>Other specified congen malformations of male genital organs</t>
  </si>
  <si>
    <t>Q55.9</t>
  </si>
  <si>
    <t>Congenital malformation of male genital organ, unspecified</t>
  </si>
  <si>
    <t>Q56.0</t>
  </si>
  <si>
    <t>Hermaphroditism, not elsewhere classified</t>
  </si>
  <si>
    <t>ERCP Procedures w/ Mild CC</t>
  </si>
  <si>
    <t>Q56.1</t>
  </si>
  <si>
    <t>Male pseudohermaphroditism, not elsewhere classified</t>
  </si>
  <si>
    <t>Q56.2</t>
  </si>
  <si>
    <t>Female pseudohermaphroditism, not elsewhere classified</t>
  </si>
  <si>
    <t>Q56.3</t>
  </si>
  <si>
    <t>Pseudohermaphroditism, unspecified</t>
  </si>
  <si>
    <t>Q56.4</t>
  </si>
  <si>
    <t>Indeterminate sex, unspecified</t>
  </si>
  <si>
    <t>Q60.0</t>
  </si>
  <si>
    <t>Renal agenesis, unilateral</t>
  </si>
  <si>
    <t>Q60.1</t>
  </si>
  <si>
    <t>Renal agenesis, bilateral</t>
  </si>
  <si>
    <t>Q60.2</t>
  </si>
  <si>
    <t>Renal agenesis, unspecified</t>
  </si>
  <si>
    <t>Q60.3</t>
  </si>
  <si>
    <t>Renal hypoplasia, unilateral</t>
  </si>
  <si>
    <t>Cirrhosis &amp; Alcoholic Hepatitis w/ No CC</t>
  </si>
  <si>
    <t>Q60.4</t>
  </si>
  <si>
    <t>Renal hypoplasia, bilateral</t>
  </si>
  <si>
    <t>Q60.5</t>
  </si>
  <si>
    <t>Renal hypoplasia, unspecified</t>
  </si>
  <si>
    <t>Q61</t>
  </si>
  <si>
    <t>Cystic kidney disease</t>
  </si>
  <si>
    <t>Q61.0</t>
  </si>
  <si>
    <t>Congenital single renal cyst</t>
  </si>
  <si>
    <t>Q61.1</t>
  </si>
  <si>
    <t>Polycystic kidney, autosomal recessive</t>
  </si>
  <si>
    <t>Q61.2</t>
  </si>
  <si>
    <t>Polycystic kidney, autosomal dominant</t>
  </si>
  <si>
    <t>Q61.3</t>
  </si>
  <si>
    <t>Polycystic kidney, unspecified</t>
  </si>
  <si>
    <t>Q61.4</t>
  </si>
  <si>
    <t>Renal dysplasia</t>
  </si>
  <si>
    <t>Cirrhosis &amp; Alcoholic Hepatitis w/ Mild CC</t>
  </si>
  <si>
    <t>Q61.5</t>
  </si>
  <si>
    <t>Medullary cystic kidney</t>
  </si>
  <si>
    <t>Q61.8</t>
  </si>
  <si>
    <t>Other cystic kidney diseases</t>
  </si>
  <si>
    <t>Q61.9</t>
  </si>
  <si>
    <t>Cystic kidney disease, unspecified</t>
  </si>
  <si>
    <t>Q62.0</t>
  </si>
  <si>
    <t>Congenital hydronephrosis</t>
  </si>
  <si>
    <t>Q62.1</t>
  </si>
  <si>
    <t>Atresia and stenosis of ureter</t>
  </si>
  <si>
    <t>Q62.2</t>
  </si>
  <si>
    <t>Congenital megaloureter</t>
  </si>
  <si>
    <t>Q62.3</t>
  </si>
  <si>
    <t>Other obstructive defects of renal pelvis and ureter</t>
  </si>
  <si>
    <t>Cirrhosis &amp; Alcoholic Hepatitis w/ Moderate CC</t>
  </si>
  <si>
    <t>Q62.4</t>
  </si>
  <si>
    <t>Agenesis of ureter</t>
  </si>
  <si>
    <t>Q62.5</t>
  </si>
  <si>
    <t>Duplication of ureter</t>
  </si>
  <si>
    <t>Q62.6</t>
  </si>
  <si>
    <t>Malposition of ureter</t>
  </si>
  <si>
    <t>Q62.7</t>
  </si>
  <si>
    <t>Congenital vesico-uretero-renal reflux</t>
  </si>
  <si>
    <t>Q62.8</t>
  </si>
  <si>
    <t>Other congenital malformations of ureter</t>
  </si>
  <si>
    <t>Q63.0</t>
  </si>
  <si>
    <t>Accessory kidney</t>
  </si>
  <si>
    <t>Q63.1</t>
  </si>
  <si>
    <t>Lobulated, fused and horseshoe kidney</t>
  </si>
  <si>
    <t>Q63.2</t>
  </si>
  <si>
    <t>Ectopic kidney</t>
  </si>
  <si>
    <t>Malignancy of Hepatobiliary of Pancreas w/ No CC</t>
  </si>
  <si>
    <t>Q63.3</t>
  </si>
  <si>
    <t>Hyperplastic and giant kidney</t>
  </si>
  <si>
    <t>Q63.8</t>
  </si>
  <si>
    <t>Other specified congenital malformations of kidney</t>
  </si>
  <si>
    <t>Q63.9</t>
  </si>
  <si>
    <t>Congenital malformation of kidney, unspecified</t>
  </si>
  <si>
    <t>Q64.0</t>
  </si>
  <si>
    <t>Epispadias</t>
  </si>
  <si>
    <t>Q64.1</t>
  </si>
  <si>
    <t>Exstrophy of urinary bladder</t>
  </si>
  <si>
    <t>Q64.2</t>
  </si>
  <si>
    <t>Congenital posterior urethral valves</t>
  </si>
  <si>
    <t>Q64.3</t>
  </si>
  <si>
    <t>Other atresia and stenosis of urethra and bladder neck</t>
  </si>
  <si>
    <t>Q64.4</t>
  </si>
  <si>
    <t>Malformation of urachus</t>
  </si>
  <si>
    <t>Q64.5</t>
  </si>
  <si>
    <t>Congenital absence of bladder and urethra</t>
  </si>
  <si>
    <t>Malignancy of Hepatobiliary of Pancreas w/ Mild CC</t>
  </si>
  <si>
    <t>Q64.6</t>
  </si>
  <si>
    <t>Congenital diverticulum of bladder</t>
  </si>
  <si>
    <t>Q64.7</t>
  </si>
  <si>
    <t>Other congenital malformations of bladder and urethra</t>
  </si>
  <si>
    <t>Q64.8</t>
  </si>
  <si>
    <t>Other specified congenital malformations of urinary system</t>
  </si>
  <si>
    <t>Q64.9</t>
  </si>
  <si>
    <t>Congenital malformation of urinary system, unspecified</t>
  </si>
  <si>
    <t>Q65.0</t>
  </si>
  <si>
    <t>Congenital dislocation of hip, unilateral</t>
  </si>
  <si>
    <t>Q65.1</t>
  </si>
  <si>
    <t>Congenital dislocation of hip, bilateral</t>
  </si>
  <si>
    <t>Q65.2</t>
  </si>
  <si>
    <t>Congenital dislocation of hip, unspecified</t>
  </si>
  <si>
    <t>Malignancy of Hepatobiliary of Pancreas w/ Moderate CC</t>
  </si>
  <si>
    <t>Q65.3</t>
  </si>
  <si>
    <t>Congenital subluxation of hip, unilateral</t>
  </si>
  <si>
    <t>Q65.4</t>
  </si>
  <si>
    <t>Congenital subluxation of hip, bilateral</t>
  </si>
  <si>
    <t>Q65.5</t>
  </si>
  <si>
    <t>Congenital subluxation of hip, unspecified</t>
  </si>
  <si>
    <t>Q65.6</t>
  </si>
  <si>
    <t>Unstable hip</t>
  </si>
  <si>
    <t>Q65.8</t>
  </si>
  <si>
    <t>Other congenital deformities of hip</t>
  </si>
  <si>
    <t>Q65.9</t>
  </si>
  <si>
    <t>Congenital deformity of hip, unspecified</t>
  </si>
  <si>
    <t>Q66.0</t>
  </si>
  <si>
    <t>Talipes equinovarus</t>
  </si>
  <si>
    <t>Q66.1</t>
  </si>
  <si>
    <t>Talipes calcaneovarus</t>
  </si>
  <si>
    <t>Q66.2</t>
  </si>
  <si>
    <t>Metatarsus varus</t>
  </si>
  <si>
    <t>Q66.3</t>
  </si>
  <si>
    <t>Other congenital varus deformities of feet</t>
  </si>
  <si>
    <t>Q66.4</t>
  </si>
  <si>
    <t>Talipes calcaneovalgus</t>
  </si>
  <si>
    <t>Pancreas Disorders except malignancy w/ No CC</t>
  </si>
  <si>
    <t>Q66.5</t>
  </si>
  <si>
    <t>Congenital pes planus</t>
  </si>
  <si>
    <t>Q66.6</t>
  </si>
  <si>
    <t>Other congenital valgus deformities of feet</t>
  </si>
  <si>
    <t>Q66.7</t>
  </si>
  <si>
    <t>Pes cavus</t>
  </si>
  <si>
    <t>Q66.8</t>
  </si>
  <si>
    <t>Other congenital deformities of feet</t>
  </si>
  <si>
    <t>Q66.9</t>
  </si>
  <si>
    <t>Congenital deformity of feet, unspecified</t>
  </si>
  <si>
    <t>Q67.0</t>
  </si>
  <si>
    <t>Facial asymmetry</t>
  </si>
  <si>
    <t>Q67.2</t>
  </si>
  <si>
    <t>Dolichocephaly</t>
  </si>
  <si>
    <t>Q67.3</t>
  </si>
  <si>
    <t>Plagiocephaly</t>
  </si>
  <si>
    <t>Q67.4</t>
  </si>
  <si>
    <t>Other congenital deformities of skull, face and jaw</t>
  </si>
  <si>
    <t>Pancreas Disorders except malignancy w/ Mild CC</t>
  </si>
  <si>
    <t>Q67.40</t>
  </si>
  <si>
    <t>Hemifacial atrophy (IM)</t>
  </si>
  <si>
    <t>Q67.41</t>
  </si>
  <si>
    <t>Hemifacial hypertrophy (IM)</t>
  </si>
  <si>
    <t>Q67.48</t>
  </si>
  <si>
    <t>Other specified congenital deformities of skull, face and jaw (IM)</t>
  </si>
  <si>
    <t>Q67.49</t>
  </si>
  <si>
    <t>Congenital deformity of skull, face or jaw, unspecified (IM)</t>
  </si>
  <si>
    <t>Q67.5</t>
  </si>
  <si>
    <t>Congenital deformity of spine</t>
  </si>
  <si>
    <t>Q67.6</t>
  </si>
  <si>
    <t>Pectus excavatum</t>
  </si>
  <si>
    <t>Q67.7</t>
  </si>
  <si>
    <t>Pectus carinatum</t>
  </si>
  <si>
    <t>Q67.8</t>
  </si>
  <si>
    <t>Other congenital deformities of chest</t>
  </si>
  <si>
    <t>Q68.0</t>
  </si>
  <si>
    <t>Congenital deformity of sternocleidomastoid muscle</t>
  </si>
  <si>
    <t>Q68.1</t>
  </si>
  <si>
    <t>Congenital deformity of hand</t>
  </si>
  <si>
    <t>Q68.2</t>
  </si>
  <si>
    <t>Congenital deformity of knee</t>
  </si>
  <si>
    <t>Pancreas Disorders except malignancy w/ Moderate CC</t>
  </si>
  <si>
    <t>Q68.3</t>
  </si>
  <si>
    <t>Congenital bowing of femur</t>
  </si>
  <si>
    <t>Q68.4</t>
  </si>
  <si>
    <t>Congenital bowing of tibia and fibula</t>
  </si>
  <si>
    <t>Q68.5</t>
  </si>
  <si>
    <t>Congenital bowing of long bones of leg, unspecified</t>
  </si>
  <si>
    <t>Q68.8</t>
  </si>
  <si>
    <t>Other specified congenital musculoskeletal deformities</t>
  </si>
  <si>
    <t>Q68.81</t>
  </si>
  <si>
    <t>Congenital deformity of elbow (IM)</t>
  </si>
  <si>
    <t>Q68.84</t>
  </si>
  <si>
    <t>Congenital dislocation of elbow (IM)</t>
  </si>
  <si>
    <t>Q68.88</t>
  </si>
  <si>
    <t>Other specified congenital musculoskeletal deformities (IM)</t>
  </si>
  <si>
    <t>Q69</t>
  </si>
  <si>
    <t>Polydactyly</t>
  </si>
  <si>
    <t>Liver Disorders except Malignancy, Cirrhosis, Hepatitis Alcoholic w/ No CC</t>
  </si>
  <si>
    <t>Q69.0</t>
  </si>
  <si>
    <t>Accessory finger(s)</t>
  </si>
  <si>
    <t>Q69.1</t>
  </si>
  <si>
    <t>Accessory thumb(s)</t>
  </si>
  <si>
    <t>Q69.2</t>
  </si>
  <si>
    <t>Accessory toe(s)</t>
  </si>
  <si>
    <t>Q69.9</t>
  </si>
  <si>
    <t>Polydactyly, unspecified</t>
  </si>
  <si>
    <t>Q70</t>
  </si>
  <si>
    <t>Syndactyly</t>
  </si>
  <si>
    <t>Q70.0</t>
  </si>
  <si>
    <t>Fused fingers</t>
  </si>
  <si>
    <t>Q70.1</t>
  </si>
  <si>
    <t>Webbed fingers</t>
  </si>
  <si>
    <t>Q70.2</t>
  </si>
  <si>
    <t>Fused toes</t>
  </si>
  <si>
    <t>Q70.3</t>
  </si>
  <si>
    <t>Webbed toes</t>
  </si>
  <si>
    <t>Q70.4</t>
  </si>
  <si>
    <t>Polysyndactyly</t>
  </si>
  <si>
    <t>Q70.9</t>
  </si>
  <si>
    <t>Syndactyly, unspecified</t>
  </si>
  <si>
    <t>Q71.0</t>
  </si>
  <si>
    <t>Congenital complete absence of upper limb(s)</t>
  </si>
  <si>
    <t>Q71.1</t>
  </si>
  <si>
    <t>Cong absence of upper arm and forearm with hand present</t>
  </si>
  <si>
    <t>Q71.3</t>
  </si>
  <si>
    <t>Congenital absence of hand and finger(s)</t>
  </si>
  <si>
    <t>Q71.30</t>
  </si>
  <si>
    <t>Congenital absence of hand (IM)</t>
  </si>
  <si>
    <t>Q71.31</t>
  </si>
  <si>
    <t>Congenital absence of finger(s) (IM)</t>
  </si>
  <si>
    <t>Q71.32</t>
  </si>
  <si>
    <t>Congenital absence of thumb (IM)</t>
  </si>
  <si>
    <t>Q71.33</t>
  </si>
  <si>
    <t>Congenital hypoplastic thumb (IM)</t>
  </si>
  <si>
    <t>Q71.38</t>
  </si>
  <si>
    <t>Other congenital absence of hand and finger(s) (IM)</t>
  </si>
  <si>
    <t>Q71.4</t>
  </si>
  <si>
    <t>Longitudinal reduction defect of radius</t>
  </si>
  <si>
    <t>Q71.5</t>
  </si>
  <si>
    <t>Longitudinal reduction defect of ulna</t>
  </si>
  <si>
    <t>Q71.6</t>
  </si>
  <si>
    <t>Lobster-claw hand</t>
  </si>
  <si>
    <t>Q71.8</t>
  </si>
  <si>
    <t>Other reduction defects of upper limb(s)</t>
  </si>
  <si>
    <t>Q72.0</t>
  </si>
  <si>
    <t>Congenital complete absence of lower limb(s)</t>
  </si>
  <si>
    <t>Q72.2</t>
  </si>
  <si>
    <t>Congenital absence of both lower leg and foot</t>
  </si>
  <si>
    <t>Q72.30</t>
  </si>
  <si>
    <t>Congenital absence of foot (IM)</t>
  </si>
  <si>
    <t>Q72.31</t>
  </si>
  <si>
    <t>Congenital absence of toe(s) (IM)</t>
  </si>
  <si>
    <t>Q72.4</t>
  </si>
  <si>
    <t>Longitudinal reduction defect of femur</t>
  </si>
  <si>
    <t>Q72.5</t>
  </si>
  <si>
    <t>Longitudinal reduction defect of tibia</t>
  </si>
  <si>
    <t>Q72.6</t>
  </si>
  <si>
    <t>Longitudinal reduction defect of fibula</t>
  </si>
  <si>
    <t>Q72.8</t>
  </si>
  <si>
    <t>Other reduction defects of lower limb(s)</t>
  </si>
  <si>
    <t>Q72.9</t>
  </si>
  <si>
    <t>Reduction defect of lower limb, unspecified</t>
  </si>
  <si>
    <t>Q73.0</t>
  </si>
  <si>
    <t>Congenital absence of unspecified limb(s)</t>
  </si>
  <si>
    <t>Q73.1</t>
  </si>
  <si>
    <t>Phocomelia, unspecified limb(s)</t>
  </si>
  <si>
    <t>Q73.8</t>
  </si>
  <si>
    <t>Other reduction defects of unspecified limb(s)</t>
  </si>
  <si>
    <t>Q74.0</t>
  </si>
  <si>
    <t>Other congenital malformation of upper limb(s) including shoulder girdle</t>
  </si>
  <si>
    <t>Q74.1</t>
  </si>
  <si>
    <t>Congenital malformation of knee</t>
  </si>
  <si>
    <t>Q74.2</t>
  </si>
  <si>
    <t>Other congenital malformation of lower limb(s) including pelvic girdle</t>
  </si>
  <si>
    <t>Q74.3</t>
  </si>
  <si>
    <t>Arthrogryposis multiplex congenita</t>
  </si>
  <si>
    <t>Q74.8</t>
  </si>
  <si>
    <t>Other specified congenital malformations of limb(s)</t>
  </si>
  <si>
    <t>Q74.9</t>
  </si>
  <si>
    <t>Unspecified congenital malformation of limb(s)</t>
  </si>
  <si>
    <t>Q75.0</t>
  </si>
  <si>
    <t>Craniosynostosis</t>
  </si>
  <si>
    <t>Q75.00</t>
  </si>
  <si>
    <t>Acrocephaly (IM)</t>
  </si>
  <si>
    <t>Q75.01</t>
  </si>
  <si>
    <t>Imperfect fusion of skull (IM)</t>
  </si>
  <si>
    <t>Q75.02</t>
  </si>
  <si>
    <t>Oxycephaly (IM)</t>
  </si>
  <si>
    <t>Q75.03</t>
  </si>
  <si>
    <t>Trigonocephaly (IM)</t>
  </si>
  <si>
    <t>Q75.1</t>
  </si>
  <si>
    <t>Craniofacial dysostosis</t>
  </si>
  <si>
    <t>Q75.2</t>
  </si>
  <si>
    <t>Hypertelorism</t>
  </si>
  <si>
    <t>Q75.3</t>
  </si>
  <si>
    <t>Macrocephaly</t>
  </si>
  <si>
    <t>Q75.4</t>
  </si>
  <si>
    <t>Mandibulofacial dysostosis</t>
  </si>
  <si>
    <t>Q75.8</t>
  </si>
  <si>
    <t>Other specified congenital malformations of skull and face bones</t>
  </si>
  <si>
    <t>Q75.9</t>
  </si>
  <si>
    <t>Congenital malformation of skull and face bones, unspecified</t>
  </si>
  <si>
    <t>Q76.0</t>
  </si>
  <si>
    <t>Spina bifida occulta</t>
  </si>
  <si>
    <t>Q76.1</t>
  </si>
  <si>
    <t>Klippel-feil syndrome</t>
  </si>
  <si>
    <t>Q76.3</t>
  </si>
  <si>
    <t>Congenital scoliosis due to congenital bony malformation</t>
  </si>
  <si>
    <t>Liver Disorders except Malignancy, Cirrhosis, Hepatitis Alcoholic w/ Mild CC</t>
  </si>
  <si>
    <t>Q76.4</t>
  </si>
  <si>
    <t>Other congenital malformation of spine not associated with scoliosis</t>
  </si>
  <si>
    <t>Q76.6</t>
  </si>
  <si>
    <t>Other congenital malformations of ribs</t>
  </si>
  <si>
    <t>Q76.7</t>
  </si>
  <si>
    <t>Congenital malformation of sternum</t>
  </si>
  <si>
    <t>Q76.8</t>
  </si>
  <si>
    <t>Other congenital malformations of bony thorax</t>
  </si>
  <si>
    <t>Q76.9</t>
  </si>
  <si>
    <t>Congenital malformation of bony thorax, unspecified</t>
  </si>
  <si>
    <t>Q77.0</t>
  </si>
  <si>
    <t>Achondrogenesis</t>
  </si>
  <si>
    <t>Q77.1</t>
  </si>
  <si>
    <t>Thanatophoric short stature</t>
  </si>
  <si>
    <t>Q77.2</t>
  </si>
  <si>
    <t>Short rib syndrome</t>
  </si>
  <si>
    <t>Q77.4</t>
  </si>
  <si>
    <t>Achondroplasia</t>
  </si>
  <si>
    <t>Q77.5</t>
  </si>
  <si>
    <t>Dystrophic dysplasia</t>
  </si>
  <si>
    <t>Q77.6</t>
  </si>
  <si>
    <t>Chondroectodermal dysplasia</t>
  </si>
  <si>
    <t>Q77.7</t>
  </si>
  <si>
    <t>Spondyloepiphyseal dysplasia</t>
  </si>
  <si>
    <t>Q77.9</t>
  </si>
  <si>
    <t>Osteochondrodyspl with defect growth tubular bones and spine, unspecified</t>
  </si>
  <si>
    <t>Biliary Tract Disorders w/ No CC</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</si>
  <si>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</si>
  <si>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</si>
  <si>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</si>
  <si>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</si>
  <si>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</si>
  <si>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</si>
  <si>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</si>
  <si>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</si>
  <si>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</si>
  <si>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</si>
  <si>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</si>
  <si>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</si>
  <si>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</si>
  <si>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</si>
  <si>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</si>
  <si>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</si>
  <si>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</si>
  <si>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</si>
  <si>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Biliary Tract Disorders w/ Mild CC</t>
  </si>
  <si>
    <t>Q79.0</t>
  </si>
  <si>
    <t>Congenital diaphragmatic hernia</t>
  </si>
  <si>
    <t>Q79.1</t>
  </si>
  <si>
    <t>Other congenital malformations of diaphragm</t>
  </si>
  <si>
    <t>Q79.2</t>
  </si>
  <si>
    <t>Exomphalos</t>
  </si>
  <si>
    <t>Q79.3</t>
  </si>
  <si>
    <t>Gastroschisis</t>
  </si>
  <si>
    <t>Q79.4</t>
  </si>
  <si>
    <t>Prune belly syndrome</t>
  </si>
  <si>
    <t>Q79.5</t>
  </si>
  <si>
    <t>Other congenital malformations of abdominal wall</t>
  </si>
  <si>
    <t>Q79.6</t>
  </si>
  <si>
    <t>Ehlers-danlos syndrome</t>
  </si>
  <si>
    <t>Q79.8</t>
  </si>
  <si>
    <t>Other congenital malformations of musculoskeletal system</t>
  </si>
  <si>
    <t>Q79.9</t>
  </si>
  <si>
    <t>Congenital malformation of musculoskeletal system unspecified</t>
  </si>
  <si>
    <t>Q80.0</t>
  </si>
  <si>
    <t>Ichthyosis vulgaris</t>
  </si>
  <si>
    <t>Bilateral or Multiple Major Joint or Lower Extremity Proc. w/ No CC</t>
  </si>
  <si>
    <t>Q80.2</t>
  </si>
  <si>
    <t>Lamellar ichthyosis</t>
  </si>
  <si>
    <t>Q80.3</t>
  </si>
  <si>
    <t>Congenital bullous ichthyosiform erythroderma</t>
  </si>
  <si>
    <t>Q80.4</t>
  </si>
  <si>
    <t>Harlequin fetus</t>
  </si>
  <si>
    <t>Q80.8</t>
  </si>
  <si>
    <t>Other congenital ichthyosis</t>
  </si>
  <si>
    <t>Q80.9</t>
  </si>
  <si>
    <t>Congenital ichthyosis, unspecified</t>
  </si>
  <si>
    <t>Q81.0</t>
  </si>
  <si>
    <t>Epidermolysis bullosa simplex</t>
  </si>
  <si>
    <t>Q81.1</t>
  </si>
  <si>
    <t>Epidermolysis bullosa letalis</t>
  </si>
  <si>
    <t>Q81.2</t>
  </si>
  <si>
    <t>Epidermolysis bullosa dystrophica</t>
  </si>
  <si>
    <t>Q81.8</t>
  </si>
  <si>
    <t>Other epidermolysis bullosa</t>
  </si>
  <si>
    <t>Q81.9</t>
  </si>
  <si>
    <t>Epidermolysis bullosa, unspecified</t>
  </si>
  <si>
    <t>Bilateral or Multiple Major Joint or Lower Extremity Proc. w/ Mild CC</t>
  </si>
  <si>
    <t>Q82.0</t>
  </si>
  <si>
    <t>Hereditary lymphoedema</t>
  </si>
  <si>
    <t>Q82.1</t>
  </si>
  <si>
    <t>Xeroderma pigmentosum</t>
  </si>
  <si>
    <t>Q82.2</t>
  </si>
  <si>
    <t>Mastocytosis</t>
  </si>
  <si>
    <t>Q82.3</t>
  </si>
  <si>
    <t>Incontinentia pigmenti</t>
  </si>
  <si>
    <t>Q82.4</t>
  </si>
  <si>
    <t>Ectodermal dysplasia (anhidrotic)</t>
  </si>
  <si>
    <t>Q82.5</t>
  </si>
  <si>
    <t>Congenital non-neoplastic naevus</t>
  </si>
  <si>
    <t>Q82.8</t>
  </si>
  <si>
    <t>Other specified congenital malformations of skin</t>
  </si>
  <si>
    <t>Q82.9</t>
  </si>
  <si>
    <t>Congenital malformation of skin, unspecified</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</si>
  <si>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</si>
  <si>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</si>
  <si>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</si>
  <si>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</si>
  <si>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</si>
  <si>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</si>
  <si>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</si>
  <si>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</si>
  <si>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</si>
  <si>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</si>
  <si>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</si>
  <si>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</si>
  <si>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Q84.0</t>
  </si>
  <si>
    <t>Congenital alopecia</t>
  </si>
  <si>
    <t>Q84.1</t>
  </si>
  <si>
    <t>Congenital morphological disturbances of hair nec</t>
  </si>
  <si>
    <t>Q84.2</t>
  </si>
  <si>
    <t>Other congenital malformations of hair</t>
  </si>
  <si>
    <t>Q84.3</t>
  </si>
  <si>
    <t>Anonychia</t>
  </si>
  <si>
    <t>Q84.5</t>
  </si>
  <si>
    <t>Enlarged and hypertrophic nails</t>
  </si>
  <si>
    <t>Spinal Fusion Proc. w/ No CC</t>
  </si>
  <si>
    <t>Q84.8</t>
  </si>
  <si>
    <t>Other specified congenital malformations of integument</t>
  </si>
  <si>
    <t>Q84.9</t>
  </si>
  <si>
    <t>Congenital malformation of integument, unspecified</t>
  </si>
  <si>
    <t>Q85.0</t>
  </si>
  <si>
    <t>Neurofibromatosis (nonmalignant)</t>
  </si>
  <si>
    <t>Q85.1</t>
  </si>
  <si>
    <t>Tuberous sclerosis</t>
  </si>
  <si>
    <t>Q85.8</t>
  </si>
  <si>
    <t>Other phakomatoses, not elsewhere classified</t>
  </si>
  <si>
    <t>Q85.9</t>
  </si>
  <si>
    <t>Phakomatosis, unspecified</t>
  </si>
  <si>
    <t>Q86.2</t>
  </si>
  <si>
    <t>Dysmorphism due to warfarin</t>
  </si>
  <si>
    <t>Q86.8</t>
  </si>
  <si>
    <t>Other congenital malformation syndromes due to known exogen causes</t>
  </si>
  <si>
    <t>Q87.0</t>
  </si>
  <si>
    <t>Congenital malformation syndromes predominantly affect facial appearance</t>
  </si>
  <si>
    <t>Q87.00</t>
  </si>
  <si>
    <t>Acrocephalosyndactyly [Apert] (IM)</t>
  </si>
  <si>
    <t>Spinal Fusion Proc. w/ Mild CC</t>
  </si>
  <si>
    <t>Q87.02</t>
  </si>
  <si>
    <t>Moebius' syndrome (IM)</t>
  </si>
  <si>
    <t>Q87.03</t>
  </si>
  <si>
    <t>Oro-facial-digital syndrome (IM)</t>
  </si>
  <si>
    <t>Q87.05</t>
  </si>
  <si>
    <t>Robin's syndrome (IM)</t>
  </si>
  <si>
    <t>Q87.08</t>
  </si>
  <si>
    <t>Other congenital malformation syndrome predominantly affecting facial appearance (IM)</t>
  </si>
  <si>
    <t>Q87.1</t>
  </si>
  <si>
    <t>Congenital malformation syndromes predominantly associated with short stature</t>
  </si>
  <si>
    <t>Q87.2</t>
  </si>
  <si>
    <t>Congenital malformation syndromes predominantly involving limbs</t>
  </si>
  <si>
    <t>Q87.3</t>
  </si>
  <si>
    <t>Congenital malformation syndromes involving early overgrowth</t>
  </si>
  <si>
    <t>Q87.4</t>
  </si>
  <si>
    <t>Marfan's syndrome</t>
  </si>
  <si>
    <t>Q87.5</t>
  </si>
  <si>
    <t>Other congenital malformation syndromes with other skeletal changes</t>
  </si>
  <si>
    <t>Q87.8</t>
  </si>
  <si>
    <t>Other specified congenital malformation syndromes NEC</t>
  </si>
  <si>
    <t>Q89.0</t>
  </si>
  <si>
    <t>Congenital malformations of spleen</t>
  </si>
  <si>
    <t>Q89.1</t>
  </si>
  <si>
    <t>Congenital malformations of adrenal gland</t>
  </si>
  <si>
    <t>Q89.2</t>
  </si>
  <si>
    <t>Congenital malformations of other endocrine glands</t>
  </si>
  <si>
    <t>Q89.20</t>
  </si>
  <si>
    <t>Persistent thyroglossal or thyrolingual duct (IM)</t>
  </si>
  <si>
    <t>Q89.21</t>
  </si>
  <si>
    <t>Thyroglossal cyst (IM)</t>
  </si>
  <si>
    <t>Q89.22</t>
  </si>
  <si>
    <t>Thyroglossal fistula (IM)</t>
  </si>
  <si>
    <t>Q89.23</t>
  </si>
  <si>
    <t>Lingual thyroid (IM)</t>
  </si>
  <si>
    <t>Q89.28</t>
  </si>
  <si>
    <t>Congenital malformations of other endocrine glands (IM)</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</si>
  <si>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</si>
  <si>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</si>
  <si>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</si>
  <si>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</si>
  <si>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</si>
  <si>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</si>
  <si>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</si>
  <si>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</si>
  <si>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</si>
  <si>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</si>
  <si>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t>
  </si>
  <si>
    <t>Down syndrome</t>
  </si>
  <si>
    <t>Q90.0</t>
  </si>
  <si>
    <t>Trisomy 21, meiotic nondisjunction</t>
  </si>
  <si>
    <t>Q90.2</t>
  </si>
  <si>
    <t>Trisomy 21, translocation</t>
  </si>
  <si>
    <t>Q90.9</t>
  </si>
  <si>
    <t>Down's syndrome, unspecified</t>
  </si>
  <si>
    <t>Q91.0</t>
  </si>
  <si>
    <t>Trisomy 18, meiotic nondisjunction</t>
  </si>
  <si>
    <t>Q91.3</t>
  </si>
  <si>
    <t>Edwards' syndrome, unspecified</t>
  </si>
  <si>
    <t>Q91.4</t>
  </si>
  <si>
    <t>Trisomy 13, meiotic nondisjunction</t>
  </si>
  <si>
    <t>Q91.7</t>
  </si>
  <si>
    <t>Patau's syndrome, unspecified</t>
  </si>
  <si>
    <t>Q92.9</t>
  </si>
  <si>
    <t>Trisomy and partial trisomy of autosomes, unspecified</t>
  </si>
  <si>
    <t>Q93.2</t>
  </si>
  <si>
    <t>Chromosome replaced with ring or dicentric</t>
  </si>
  <si>
    <t>Q93.3</t>
  </si>
  <si>
    <t>Deletion of short arm of chromosome 4</t>
  </si>
  <si>
    <t>Q93.4</t>
  </si>
  <si>
    <t>Deletion of short arm of chromosome 5</t>
  </si>
  <si>
    <t>Q93.5</t>
  </si>
  <si>
    <t>Other deletions of part of a chromosome</t>
  </si>
  <si>
    <t>Q93.6</t>
  </si>
  <si>
    <t>Deletions seen only at prometaphase</t>
  </si>
  <si>
    <t>Q93.8</t>
  </si>
  <si>
    <t>Other deletions from the autosomes</t>
  </si>
  <si>
    <t>Q95.2</t>
  </si>
  <si>
    <t>Balanced autosomal rearrangement in abnormal individual</t>
  </si>
  <si>
    <t>Q95.9</t>
  </si>
  <si>
    <t>Balanced rearrangement and structural marker, unspecified</t>
  </si>
  <si>
    <t>Q96.8</t>
  </si>
  <si>
    <t>Other variants of turner's syndrome</t>
  </si>
  <si>
    <t>Q96.9</t>
  </si>
  <si>
    <t>Turner's syndrome, unspecified</t>
  </si>
  <si>
    <t>Q97.3</t>
  </si>
  <si>
    <t>Female with 46, XY karyotype</t>
  </si>
  <si>
    <t>Q97.9</t>
  </si>
  <si>
    <t>Sex chromosome abnormality, female phenotype, unspecified</t>
  </si>
  <si>
    <t>Q98.3</t>
  </si>
  <si>
    <t>Other male with 46 XX karyotype</t>
  </si>
  <si>
    <t>Q98.7</t>
  </si>
  <si>
    <t>Male with sex chromosome mosaicism</t>
  </si>
  <si>
    <t>Q99.0</t>
  </si>
  <si>
    <t>Chimera 46, XX/46, XY</t>
  </si>
  <si>
    <t>Q99.1</t>
  </si>
  <si>
    <t>46, XX true hemaphrodite</t>
  </si>
  <si>
    <t>Q99.2</t>
  </si>
  <si>
    <t>Fragile x chromosome</t>
  </si>
  <si>
    <t>Knee Replacement Proc. w/ No CC</t>
  </si>
  <si>
    <t>Q99.8</t>
  </si>
  <si>
    <t>Other specified chromosome abnormalities</t>
  </si>
  <si>
    <t>R00</t>
  </si>
  <si>
    <t>Abnormalities of heart beat</t>
  </si>
  <si>
    <t>R00.0</t>
  </si>
  <si>
    <t>Tachycardia, unspecified</t>
  </si>
  <si>
    <t>R00.1</t>
  </si>
  <si>
    <t>Bradycardia, unspecified</t>
  </si>
  <si>
    <t>R00.2</t>
  </si>
  <si>
    <t>Palpitations</t>
  </si>
  <si>
    <t>Knee Replacement Proc. w/ Mild CC</t>
  </si>
  <si>
    <t>R00.8</t>
  </si>
  <si>
    <t>Other and unspecified abnormalities of heart beat</t>
  </si>
  <si>
    <t>R01.0</t>
  </si>
  <si>
    <t>Benign and innocent cardiac murmurs</t>
  </si>
  <si>
    <t>R01.1</t>
  </si>
  <si>
    <t>Cardiac murmur, unspecified</t>
  </si>
  <si>
    <t>R01.2</t>
  </si>
  <si>
    <t>Other cardiac sounds</t>
  </si>
  <si>
    <t>R02</t>
  </si>
  <si>
    <t>Gangrene, not elsewhere classified</t>
  </si>
  <si>
    <t>R03.0</t>
  </si>
  <si>
    <t>Elevated blood-pressure reading without diagnosis of hypertension</t>
  </si>
  <si>
    <t>Hip Replacement Proc. w/ No CC</t>
  </si>
  <si>
    <t>R03.1</t>
  </si>
  <si>
    <t>Nonspecific low blood-pressure reading</t>
  </si>
  <si>
    <t>R04</t>
  </si>
  <si>
    <t>Haemorrhage from respiratory passages</t>
  </si>
  <si>
    <t>R04.0</t>
  </si>
  <si>
    <t>R04.1</t>
  </si>
  <si>
    <t>Haemorrhage from throat</t>
  </si>
  <si>
    <t>R04.2</t>
  </si>
  <si>
    <t>Haemoptysis</t>
  </si>
  <si>
    <t>Hip Replacement Proc. w/ Mild CC</t>
  </si>
  <si>
    <t>R04.20</t>
  </si>
  <si>
    <t>Massive hemoptysis (IM)</t>
  </si>
  <si>
    <t>R04.8</t>
  </si>
  <si>
    <t>Haemorrhage from other sites in respiratory passages</t>
  </si>
  <si>
    <t>R04.9</t>
  </si>
  <si>
    <t>Haemorrhage from respiratory passages, unspecified</t>
  </si>
  <si>
    <t>R05</t>
  </si>
  <si>
    <t>Cough</t>
  </si>
  <si>
    <t>R06</t>
  </si>
  <si>
    <t>Abnormalities of breathing</t>
  </si>
  <si>
    <t>R06.0</t>
  </si>
  <si>
    <t>Dyspnoea</t>
  </si>
  <si>
    <t>R06.1</t>
  </si>
  <si>
    <t>Stridor</t>
  </si>
  <si>
    <t>R06.2</t>
  </si>
  <si>
    <t>Wheezing</t>
  </si>
  <si>
    <t>R06.3</t>
  </si>
  <si>
    <t>Periodic breathing</t>
  </si>
  <si>
    <t>R06.4</t>
  </si>
  <si>
    <t>Hyperventilation</t>
  </si>
  <si>
    <t>R06.5</t>
  </si>
  <si>
    <t>Mouth breathing</t>
  </si>
  <si>
    <t>R06.6</t>
  </si>
  <si>
    <t>Hiccough</t>
  </si>
  <si>
    <t>R06.7</t>
  </si>
  <si>
    <t>Sneezing</t>
  </si>
  <si>
    <t>R06.8</t>
  </si>
  <si>
    <t>Other and unspecified abnormalities of breathing</t>
  </si>
  <si>
    <t>R07</t>
  </si>
  <si>
    <t>Pain in throat and chest</t>
  </si>
  <si>
    <t>R07.0</t>
  </si>
  <si>
    <t>Pain in throat</t>
  </si>
  <si>
    <t>R07.1</t>
  </si>
  <si>
    <t>Chest pain on breathing</t>
  </si>
  <si>
    <t>R07.2</t>
  </si>
  <si>
    <t>Precordial pain</t>
  </si>
  <si>
    <t>R07.3</t>
  </si>
  <si>
    <t>Other chest pain</t>
  </si>
  <si>
    <t>Hip &amp; Femur Proc. except Replacement Proc. (Age Above 18) w/ No CC</t>
  </si>
  <si>
    <t>R07.4</t>
  </si>
  <si>
    <t>Chest pain, unspecified</t>
  </si>
  <si>
    <t>R09.0</t>
  </si>
  <si>
    <t>Asphyxia</t>
  </si>
  <si>
    <t>R09.1</t>
  </si>
  <si>
    <t>Pleurisy</t>
  </si>
  <si>
    <t>R09.2</t>
  </si>
  <si>
    <t>Respiratory arrest</t>
  </si>
  <si>
    <t>R09.3</t>
  </si>
  <si>
    <t>Abnormal sputum</t>
  </si>
  <si>
    <t>R09.8</t>
  </si>
  <si>
    <t>Other specified symptoms and signs involving circulatory and respiratory systems</t>
  </si>
  <si>
    <t>R10</t>
  </si>
  <si>
    <t>Abdominal and pelvic pain</t>
  </si>
  <si>
    <t>R10.0</t>
  </si>
  <si>
    <t>Acute abdomen</t>
  </si>
  <si>
    <t>R10.1</t>
  </si>
  <si>
    <t>Pain localized to upper abdomen</t>
  </si>
  <si>
    <t>Hip &amp; Femur Proc. except Replacement Proc. (Age Above 18) w/ Mild CC</t>
  </si>
  <si>
    <t>R10.2</t>
  </si>
  <si>
    <t>Pelvic and perineal pain</t>
  </si>
  <si>
    <t>R10.3</t>
  </si>
  <si>
    <t>Pain localized to other parts of lower abdomen</t>
  </si>
  <si>
    <t>R10.4</t>
  </si>
  <si>
    <t>Other and unspecified abdominal pain</t>
  </si>
  <si>
    <t>R10.40</t>
  </si>
  <si>
    <t>Idiopathic recurrent abdominal pain of childhood (IM)</t>
  </si>
  <si>
    <t>R10.48</t>
  </si>
  <si>
    <t>Other abdominal pain (IM)</t>
  </si>
  <si>
    <t>R10.49</t>
  </si>
  <si>
    <t>Abdominal pain, unspecified (IM)</t>
  </si>
  <si>
    <t>R11</t>
  </si>
  <si>
    <t>Nausea and vomiting</t>
  </si>
  <si>
    <t>R11.0</t>
  </si>
  <si>
    <t>Cyclic vomiting (IM)</t>
  </si>
  <si>
    <t>Hip &amp; Femur Proc. except Replacement Proc. (Age Above 18) w/ Moderate CC</t>
  </si>
  <si>
    <t>R11.9</t>
  </si>
  <si>
    <t>Nausea and vomiting, unspecified (IM)</t>
  </si>
  <si>
    <t>R12</t>
  </si>
  <si>
    <t>Heartburn</t>
  </si>
  <si>
    <t>R13</t>
  </si>
  <si>
    <t>Dysphagia</t>
  </si>
  <si>
    <t>R14</t>
  </si>
  <si>
    <t>Flatulence and related conditions</t>
  </si>
  <si>
    <t>R15</t>
  </si>
  <si>
    <t>Faecal incontinence</t>
  </si>
  <si>
    <t>R16</t>
  </si>
  <si>
    <t>Hepatomegaly and splenomegaly, not elsewhere classified</t>
  </si>
  <si>
    <t>Hip &amp; Femur Proc. except Replacement Proc. w/ No CC</t>
  </si>
  <si>
    <t>R16.0</t>
  </si>
  <si>
    <t>R16.1</t>
  </si>
  <si>
    <t>Splenomegaly, not elsewhere classified</t>
  </si>
  <si>
    <t>R16.2</t>
  </si>
  <si>
    <t>R17</t>
  </si>
  <si>
    <t>R17.0</t>
  </si>
  <si>
    <t>Hip &amp; Femur Proc. except Replacement Proc. w/ Mild CC</t>
  </si>
  <si>
    <t>R17.1</t>
  </si>
  <si>
    <t>R17.8</t>
  </si>
  <si>
    <t>R17.9</t>
  </si>
  <si>
    <t>R18</t>
  </si>
  <si>
    <t>R19</t>
  </si>
  <si>
    <t>Other symptoms and signs involving the digestive system and abdomen</t>
  </si>
  <si>
    <t>R19.0</t>
  </si>
  <si>
    <t>Intra-abdominal and pelvic swelling, mass and lump</t>
  </si>
  <si>
    <t>R19.1</t>
  </si>
  <si>
    <t>Abnormal bowel sounds</t>
  </si>
  <si>
    <t>R19.2</t>
  </si>
  <si>
    <t>Visible peristalsis</t>
  </si>
  <si>
    <t>R19.3</t>
  </si>
  <si>
    <t>Abdominal rigidity</t>
  </si>
  <si>
    <t>R19.4</t>
  </si>
  <si>
    <t>Change in bowel habit</t>
  </si>
  <si>
    <t>R19.5</t>
  </si>
  <si>
    <t>Other faecal abnormalities</t>
  </si>
  <si>
    <t>R19.6</t>
  </si>
  <si>
    <t>Halitosis</t>
  </si>
  <si>
    <t>R19.8</t>
  </si>
  <si>
    <t>Other specified symptoms and signs involving digestive system and abdomen</t>
  </si>
  <si>
    <t>R20.0</t>
  </si>
  <si>
    <t>Anaesthesia of skin</t>
  </si>
  <si>
    <t>R20.1</t>
  </si>
  <si>
    <t>Hypoaesthesia of skin</t>
  </si>
  <si>
    <t>Back &amp; Neck Proc. except Spinal Fusion Proc. w/ No CC</t>
  </si>
  <si>
    <t>R20.2</t>
  </si>
  <si>
    <t>Paraesthesia of skin</t>
  </si>
  <si>
    <t>R20.3</t>
  </si>
  <si>
    <t>Hyperaesthesia</t>
  </si>
  <si>
    <t>R20.8</t>
  </si>
  <si>
    <t>Other and unspecified disturbances of skin sensation</t>
  </si>
  <si>
    <t>R21</t>
  </si>
  <si>
    <t>Rash and other nonspecific skin eruption</t>
  </si>
  <si>
    <t>R22</t>
  </si>
  <si>
    <t>Localized swelling, mass and lump of skin and subcutaneous tissue</t>
  </si>
  <si>
    <t>R22.0</t>
  </si>
  <si>
    <t>Localized swelling, mass and lump, head</t>
  </si>
  <si>
    <t>R22.1</t>
  </si>
  <si>
    <t>Localized swelling, mass and lump, neck</t>
  </si>
  <si>
    <t>R22.2</t>
  </si>
  <si>
    <t>Localized swelling, mass and lump, trunk</t>
  </si>
  <si>
    <t>R22.3</t>
  </si>
  <si>
    <t>Localized swelling, mass and lump, upper limb</t>
  </si>
  <si>
    <t>R22.4</t>
  </si>
  <si>
    <t>Localized swelling, mass and lump, lower limb</t>
  </si>
  <si>
    <t>Back &amp; Neck Proc. except Spinal Fusion Proc. w/ Mild CC</t>
  </si>
  <si>
    <t>R22.7</t>
  </si>
  <si>
    <t>Localized swelling, mass and lump, multiple sites</t>
  </si>
  <si>
    <t>R22.9</t>
  </si>
  <si>
    <t>Localized swelling, mass and lump, unspecified</t>
  </si>
  <si>
    <t>R23.0</t>
  </si>
  <si>
    <t>Cyanosis</t>
  </si>
  <si>
    <t>R23.1</t>
  </si>
  <si>
    <t>Pallor</t>
  </si>
  <si>
    <t>R23.3</t>
  </si>
  <si>
    <t>Spontaneous ecchymoses</t>
  </si>
  <si>
    <t>R23.4</t>
  </si>
  <si>
    <t>Changes in skin texture</t>
  </si>
  <si>
    <t>R23.8</t>
  </si>
  <si>
    <t>Other and unspecified skin changes</t>
  </si>
  <si>
    <t>R25</t>
  </si>
  <si>
    <t>Abnormal involuntary movements</t>
  </si>
  <si>
    <t>R25.0</t>
  </si>
  <si>
    <t>Abnormal head movements</t>
  </si>
  <si>
    <t>R25.1</t>
  </si>
  <si>
    <t>Humerus, Tibia, Fibula, Ankle Proc. (Age Above 18) w/ No CC</t>
  </si>
  <si>
    <t>Tremor, unspecified</t>
  </si>
  <si>
    <t>R25.2</t>
  </si>
  <si>
    <t>Cramp and spasm</t>
  </si>
  <si>
    <t>R25.20</t>
  </si>
  <si>
    <t>Spasmofilia (IM)</t>
  </si>
  <si>
    <t>R25.3</t>
  </si>
  <si>
    <t>Fasciculation</t>
  </si>
  <si>
    <t>R25.8</t>
  </si>
  <si>
    <t>Other and unspecified abnormal involuntary movements</t>
  </si>
  <si>
    <t>R26.0</t>
  </si>
  <si>
    <t>Ataxic gait</t>
  </si>
  <si>
    <t>R26.1</t>
  </si>
  <si>
    <t>Paralytic gait</t>
  </si>
  <si>
    <t>R26.2</t>
  </si>
  <si>
    <t>Difficulty in walking, not elsewhere classified</t>
  </si>
  <si>
    <t>R26.3</t>
  </si>
  <si>
    <t>Immobility</t>
  </si>
  <si>
    <t>R26.8</t>
  </si>
  <si>
    <t>Humerus, Tibia, Fibula, Ankle Proc. (Age Above 18) w/ Mild CC</t>
  </si>
  <si>
    <t>Other and unspecified abnormalities of gait and mobility</t>
  </si>
  <si>
    <t>R27.0</t>
  </si>
  <si>
    <t>Ataxia, unspecified</t>
  </si>
  <si>
    <t>R27.8</t>
  </si>
  <si>
    <t>Other and unspecified lack of coordination</t>
  </si>
  <si>
    <t>R29.0</t>
  </si>
  <si>
    <t>Tetany</t>
  </si>
  <si>
    <t>R29.1</t>
  </si>
  <si>
    <t>Meningismus</t>
  </si>
  <si>
    <t>R29.2</t>
  </si>
  <si>
    <t>Abnormal reflex</t>
  </si>
  <si>
    <t>R29.3</t>
  </si>
  <si>
    <t>Abnormal posture</t>
  </si>
  <si>
    <t>R29.4</t>
  </si>
  <si>
    <t>Clicking hip</t>
  </si>
  <si>
    <t>R29.6</t>
  </si>
  <si>
    <t>Tendency to fall, NEC</t>
  </si>
  <si>
    <t>R29.8</t>
  </si>
  <si>
    <t>Other unspecified symptoms and signs involving the nervous and musculoskel systems</t>
  </si>
  <si>
    <t>R30.0</t>
  </si>
  <si>
    <t>Dysuria</t>
  </si>
  <si>
    <t>R30.1</t>
  </si>
  <si>
    <t>Vesical tenesmus</t>
  </si>
  <si>
    <t>Humerus, Tibia, Fibula, Ankle Proc. w/ No CC</t>
  </si>
  <si>
    <t>R30.9</t>
  </si>
  <si>
    <t>Painful micturition, unspecified</t>
  </si>
  <si>
    <t>R31</t>
  </si>
  <si>
    <t>Unspecified haematuria</t>
  </si>
  <si>
    <t>R31.0</t>
  </si>
  <si>
    <t>Gross hematuria (IM)</t>
  </si>
  <si>
    <t>R31.1</t>
  </si>
  <si>
    <t>Benign essential microscopic hematuria (IM)</t>
  </si>
  <si>
    <t>R31.2</t>
  </si>
  <si>
    <t>Other microscopic hematuria (IM)</t>
  </si>
  <si>
    <t>Humerus, Tibia, Fibula, Ankle Proc. w/ Mild CC</t>
  </si>
  <si>
    <t>R32</t>
  </si>
  <si>
    <t>Unspecified urinary incontinence</t>
  </si>
  <si>
    <t>R33</t>
  </si>
  <si>
    <t>Retention of urine</t>
  </si>
  <si>
    <t>R33.0</t>
  </si>
  <si>
    <t>Drug induced retention of urine (IM)</t>
  </si>
  <si>
    <t>R34</t>
  </si>
  <si>
    <t>Anuria and oliguria</t>
  </si>
  <si>
    <t>R35</t>
  </si>
  <si>
    <t>Polyuria</t>
  </si>
  <si>
    <t>R36</t>
  </si>
  <si>
    <t>Urethral discharge</t>
  </si>
  <si>
    <t>R36.1</t>
  </si>
  <si>
    <t>Hematospermia (IM)</t>
  </si>
  <si>
    <t>R39.0</t>
  </si>
  <si>
    <t>Extravasation of urine</t>
  </si>
  <si>
    <t>R39.1</t>
  </si>
  <si>
    <t>Other difficulties with micturition</t>
  </si>
  <si>
    <t>Shoulder, Elbow &amp; Forearm Proc. w/ No CC</t>
  </si>
  <si>
    <t>R39.2</t>
  </si>
  <si>
    <t>Extrarenal uraemia</t>
  </si>
  <si>
    <t>R39.8</t>
  </si>
  <si>
    <t>Other and unspecified symptoms and signs involving urinary system</t>
  </si>
  <si>
    <t>R40</t>
  </si>
  <si>
    <t>Somnolence, stupor and coma</t>
  </si>
  <si>
    <t>R40.0</t>
  </si>
  <si>
    <t>Somnolence</t>
  </si>
  <si>
    <t>R40.1</t>
  </si>
  <si>
    <t>Stupor</t>
  </si>
  <si>
    <t>R40.2</t>
  </si>
  <si>
    <t>Coma, unspecified</t>
  </si>
  <si>
    <t>R40.9</t>
  </si>
  <si>
    <t>Alteration of consciousness, unspecified (IM)</t>
  </si>
  <si>
    <t>Shoulder, Elbow &amp; Forearm Proc. w/ Mild CC</t>
  </si>
  <si>
    <t>R41</t>
  </si>
  <si>
    <t>Other symptoms and signs involving cognitive functions and awareness</t>
  </si>
  <si>
    <t>R41.0</t>
  </si>
  <si>
    <t>Disorientation, unspecified</t>
  </si>
  <si>
    <t>R41.1</t>
  </si>
  <si>
    <t>Anterograde amnesia</t>
  </si>
  <si>
    <t>R41.2</t>
  </si>
  <si>
    <t>Retrograde amnesia</t>
  </si>
  <si>
    <t>R41.3</t>
  </si>
  <si>
    <t>Other amnesia</t>
  </si>
  <si>
    <t>R41.8</t>
  </si>
  <si>
    <t>Other and unspecified symptoms and signs involving cognitive functions and awareness</t>
  </si>
  <si>
    <t>R42</t>
  </si>
  <si>
    <t>Dizziness and giddiness</t>
  </si>
  <si>
    <t>R43.0</t>
  </si>
  <si>
    <t>Anosmia</t>
  </si>
  <si>
    <t>Wrist &amp; Hand Proc. w/ No CC</t>
  </si>
  <si>
    <t>R43.1</t>
  </si>
  <si>
    <t>Parosmia</t>
  </si>
  <si>
    <t>R43.2</t>
  </si>
  <si>
    <t>Parageusia</t>
  </si>
  <si>
    <t>R43.8</t>
  </si>
  <si>
    <t>Other and unspecified disturbances of smell and taste</t>
  </si>
  <si>
    <t>R44.0</t>
  </si>
  <si>
    <t>Auditory hallucinations</t>
  </si>
  <si>
    <t>R44.1</t>
  </si>
  <si>
    <t>Visual hallucinations</t>
  </si>
  <si>
    <t>R44.2</t>
  </si>
  <si>
    <t>Other hallucinations</t>
  </si>
  <si>
    <t>R44.3</t>
  </si>
  <si>
    <t>Wrist &amp; Hand Proc. w/ Mild CC</t>
  </si>
  <si>
    <t>Hallucinations, unspecified</t>
  </si>
  <si>
    <t>R44.8</t>
  </si>
  <si>
    <t>Other and unspecified symptoms and signs involving general sensations and perceptions</t>
  </si>
  <si>
    <t>R45.0</t>
  </si>
  <si>
    <t>Nervousness</t>
  </si>
  <si>
    <t>R45.1</t>
  </si>
  <si>
    <t>Restlessness and agitation</t>
  </si>
  <si>
    <t>R45.2</t>
  </si>
  <si>
    <t>Unhappiness</t>
  </si>
  <si>
    <t>R45.3</t>
  </si>
  <si>
    <t>Demoralization and apathy</t>
  </si>
  <si>
    <t>R45.4</t>
  </si>
  <si>
    <t>Irritability and anger</t>
  </si>
  <si>
    <t>Foot Procedures w/ No CC</t>
  </si>
  <si>
    <t>R45.6</t>
  </si>
  <si>
    <t>Physical violence</t>
  </si>
  <si>
    <t>R45.8</t>
  </si>
  <si>
    <t>Other symptoms and signs involving emotional state</t>
  </si>
  <si>
    <t>R46.0</t>
  </si>
  <si>
    <t>Very low level of personal hygiene</t>
  </si>
  <si>
    <t>R46.3</t>
  </si>
  <si>
    <t>Overactivity</t>
  </si>
  <si>
    <t>R46.6</t>
  </si>
  <si>
    <t>Undue concern and preoccupation with stressful events</t>
  </si>
  <si>
    <t>R46.8</t>
  </si>
  <si>
    <t>Other symptoms and signs involving appearance and behaviour</t>
  </si>
  <si>
    <t>R47</t>
  </si>
  <si>
    <t>Speech disturbances, not elsewhere classified</t>
  </si>
  <si>
    <t>R47.0</t>
  </si>
  <si>
    <t>Dysphasia and aphasia</t>
  </si>
  <si>
    <t>R47.1</t>
  </si>
  <si>
    <t>Dysarthria and anarthria</t>
  </si>
  <si>
    <t>R47.8</t>
  </si>
  <si>
    <t>Other and unspecified speech disturbances</t>
  </si>
  <si>
    <t>R48.0</t>
  </si>
  <si>
    <t>Dyslexia and alexia</t>
  </si>
  <si>
    <t>Foot Procedures w/ Mild CC</t>
  </si>
  <si>
    <t>R48.1</t>
  </si>
  <si>
    <t>Agnosia</t>
  </si>
  <si>
    <t>R48.8</t>
  </si>
  <si>
    <t>Other and unspecified symbolic dysfunctions</t>
  </si>
  <si>
    <t>R49.0</t>
  </si>
  <si>
    <t>Dysphonia</t>
  </si>
  <si>
    <t>R49.1</t>
  </si>
  <si>
    <t>Aphonia</t>
  </si>
  <si>
    <t>R49.2</t>
  </si>
  <si>
    <t>Hypernasality and hyponasality</t>
  </si>
  <si>
    <t>R49.8</t>
  </si>
  <si>
    <t>Other and unspecified voice disturbances</t>
  </si>
  <si>
    <t>R50</t>
  </si>
  <si>
    <t>Fever of other and unknown origin</t>
  </si>
  <si>
    <t>R50.2</t>
  </si>
  <si>
    <t>Drug-induced fever</t>
  </si>
  <si>
    <t>R50.8</t>
  </si>
  <si>
    <t>Other specified fever</t>
  </si>
  <si>
    <t>R50.9</t>
  </si>
  <si>
    <t>Fever, unspecified</t>
  </si>
  <si>
    <t>R51</t>
  </si>
  <si>
    <t>R51.0</t>
  </si>
  <si>
    <t>Headache, unspecified (IM)</t>
  </si>
  <si>
    <t>R51.1</t>
  </si>
  <si>
    <t>Facial pain, unspecified (IM)</t>
  </si>
  <si>
    <t>R52</t>
  </si>
  <si>
    <t>Pain, unspecified (IM)</t>
  </si>
  <si>
    <t>R52.0</t>
  </si>
  <si>
    <t>Acute pain</t>
  </si>
  <si>
    <t>R52.1</t>
  </si>
  <si>
    <t>Chronic intractable pain</t>
  </si>
  <si>
    <t>R52.2</t>
  </si>
  <si>
    <t>Other chronic pain</t>
  </si>
  <si>
    <t>Soft Tissue &amp; Other Musculoskeletal Proc. w/ No CC</t>
  </si>
  <si>
    <t>R52.9</t>
  </si>
  <si>
    <t>Pain, unspecified</t>
  </si>
  <si>
    <t>R53</t>
  </si>
  <si>
    <t>Malaise and fatigue</t>
  </si>
  <si>
    <t>R54</t>
  </si>
  <si>
    <t>Senility</t>
  </si>
  <si>
    <t>R55</t>
  </si>
  <si>
    <t>Syncope and collapse</t>
  </si>
  <si>
    <t>R56</t>
  </si>
  <si>
    <t>Convulsions, not elsewhere classified</t>
  </si>
  <si>
    <t>R56.0</t>
  </si>
  <si>
    <t>Febrile convulsions</t>
  </si>
  <si>
    <t>R56.8</t>
  </si>
  <si>
    <t>Other and unspecified convulsions</t>
  </si>
  <si>
    <t>Soft Tissue &amp; Other Musculoskeletal Proc. w/ Mild CC</t>
  </si>
  <si>
    <t>R57</t>
  </si>
  <si>
    <t>Shock, not elsewhere classified</t>
  </si>
  <si>
    <t>R57.0</t>
  </si>
  <si>
    <t>Cardiogenic shock</t>
  </si>
  <si>
    <t>R57.1</t>
  </si>
  <si>
    <t>Hypovolaemic shock</t>
  </si>
  <si>
    <t>R57.2</t>
  </si>
  <si>
    <t>Septic shock</t>
  </si>
  <si>
    <t>R57.8</t>
  </si>
  <si>
    <t>Other shock</t>
  </si>
  <si>
    <t>R57.9</t>
  </si>
  <si>
    <t>Shock, unspecified</t>
  </si>
  <si>
    <t>R58</t>
  </si>
  <si>
    <t>Haemorrhage, not elsewhere classified</t>
  </si>
  <si>
    <t>R59</t>
  </si>
  <si>
    <t>Enlarged lymph nodes</t>
  </si>
  <si>
    <t>R59.0</t>
  </si>
  <si>
    <t>Localized enlarged lymph nodes</t>
  </si>
  <si>
    <t>R59.1</t>
  </si>
  <si>
    <t>Generalized enlarged lymph nodes</t>
  </si>
  <si>
    <t>R59.9</t>
  </si>
  <si>
    <t>Enlarged lymph nodes, unspecified</t>
  </si>
  <si>
    <t>R60</t>
  </si>
  <si>
    <t>Oedema, not elsewhere classified</t>
  </si>
  <si>
    <t>R60.0</t>
  </si>
  <si>
    <t>Localized oedema</t>
  </si>
  <si>
    <t>R60.1</t>
  </si>
  <si>
    <t>Generalized oedema</t>
  </si>
  <si>
    <t>R60.9</t>
  </si>
  <si>
    <t>Maxillofacial Fracture Proc. w/ No CC</t>
  </si>
  <si>
    <t>Oedema, unspecified</t>
  </si>
  <si>
    <t>R61.0</t>
  </si>
  <si>
    <t>Localized hyperhidrosis</t>
  </si>
  <si>
    <t>R61.1</t>
  </si>
  <si>
    <t>Generalized hyperhidrosis</t>
  </si>
  <si>
    <t>R61.9</t>
  </si>
  <si>
    <t>Hyperhidrosis, unspecified</t>
  </si>
  <si>
    <t>R62.0</t>
  </si>
  <si>
    <t>Delayed milestone</t>
  </si>
  <si>
    <t>R62.8</t>
  </si>
  <si>
    <t>Other lack of expected normal physiological development</t>
  </si>
  <si>
    <t>R62.9</t>
  </si>
  <si>
    <t>Lack of expected normal physiologic developmemnt unspecified</t>
  </si>
  <si>
    <t>R63</t>
  </si>
  <si>
    <t>Symptoms and signs concerning food and fluid intake</t>
  </si>
  <si>
    <t>R63.0</t>
  </si>
  <si>
    <t>Anorexia</t>
  </si>
  <si>
    <t>R63.1</t>
  </si>
  <si>
    <t>Polydipsia</t>
  </si>
  <si>
    <t>Maxillofacial Fracture Proc. w/ Mild CC</t>
  </si>
  <si>
    <t>R63.2</t>
  </si>
  <si>
    <t>Polyphagia</t>
  </si>
  <si>
    <t>R63.3</t>
  </si>
  <si>
    <t>Feeding difficulties and mismanagement</t>
  </si>
  <si>
    <t>R63.4</t>
  </si>
  <si>
    <t>Abnormal weight loss</t>
  </si>
  <si>
    <t>R63.5</t>
  </si>
  <si>
    <t>Abnormal weight gain</t>
  </si>
  <si>
    <t>R63.6</t>
  </si>
  <si>
    <t>Insufficient intake of food and water due to self neglect</t>
  </si>
  <si>
    <t>R63.8</t>
  </si>
  <si>
    <t>Other symptoms and signs concerning food and fluid intake</t>
  </si>
  <si>
    <t>R64</t>
  </si>
  <si>
    <t>Cachexia</t>
  </si>
  <si>
    <t>R65</t>
  </si>
  <si>
    <t>Systemic Inflammatory Response Syndrome</t>
  </si>
  <si>
    <t>R65.0</t>
  </si>
  <si>
    <t>Systemic Inflammatory Response Syndrome of infectious origin without organ failure</t>
  </si>
  <si>
    <t>R65.1</t>
  </si>
  <si>
    <t>Systemic Inflammatory Response Syndrome of infectious origin with organ failure</t>
  </si>
  <si>
    <t>R65.2</t>
  </si>
  <si>
    <t>Systemic Inflammatory Response Syndrome of non-infectious origin without organ failure</t>
  </si>
  <si>
    <t>R65.3</t>
  </si>
  <si>
    <t>Systemic Inflammatory Response Syndrome of non-infectious origin with organ failure</t>
  </si>
  <si>
    <t>R65.9</t>
  </si>
  <si>
    <t>Systemic Inflammatory Response Syndrome, unspecified</t>
  </si>
  <si>
    <t>R68.0</t>
  </si>
  <si>
    <t>Hypothermia not associated with low environmental temperature</t>
  </si>
  <si>
    <t>R68.1</t>
  </si>
  <si>
    <t>Nonspecific symptoms peculiar to infancy</t>
  </si>
  <si>
    <t>Amputation for Musculoskeletal &amp; Connective Tissue Disorders Proc. w/ No CC</t>
  </si>
  <si>
    <t>R68.2</t>
  </si>
  <si>
    <t>Dry mouth, unspecified</t>
  </si>
  <si>
    <t>R68.3</t>
  </si>
  <si>
    <t>Clubbing of fingers</t>
  </si>
  <si>
    <t>R68.8</t>
  </si>
  <si>
    <t>Other specified general symptoms and signs</t>
  </si>
  <si>
    <t>R69</t>
  </si>
  <si>
    <t>Unknown and unspecified causes of morbidity</t>
  </si>
  <si>
    <t>R70.0</t>
  </si>
  <si>
    <t>Elevated erythrocyte sedimentation rate</t>
  </si>
  <si>
    <t>R70.1</t>
  </si>
  <si>
    <t>Abnormal plasma viscosity</t>
  </si>
  <si>
    <t>R71</t>
  </si>
  <si>
    <t>Abnormality of red blood cells</t>
  </si>
  <si>
    <t>R72</t>
  </si>
  <si>
    <t>Amputation for Musculoskeletal &amp; Connective Tissue Disorders Proc. w/ Mild CC</t>
  </si>
  <si>
    <t>Abnormality of white blood cells, not elsewhere classified</t>
  </si>
  <si>
    <t>R73</t>
  </si>
  <si>
    <t>Elevated blood glucose level</t>
  </si>
  <si>
    <t>R73.0</t>
  </si>
  <si>
    <t>Abnormal glucose tolerance test</t>
  </si>
  <si>
    <t>R73.1</t>
  </si>
  <si>
    <t>Impaired fasting glucose (IM)</t>
  </si>
  <si>
    <t>R73.9</t>
  </si>
  <si>
    <t>Hyperglycaemia, unspecified</t>
  </si>
  <si>
    <t>R74</t>
  </si>
  <si>
    <t>Abnormal serum enzyme levels</t>
  </si>
  <si>
    <t>R74.0</t>
  </si>
  <si>
    <t>Elevated levels of transaminase &amp; lactic acid dehydrogenase</t>
  </si>
  <si>
    <t>R74.8</t>
  </si>
  <si>
    <t>Abnormal levels of other serum enzymes</t>
  </si>
  <si>
    <t>R74.9</t>
  </si>
  <si>
    <t>Abnormal level of unspecified serum enzyme</t>
  </si>
  <si>
    <t>R75</t>
  </si>
  <si>
    <t>Laboratory evidence of human immunodeficiency virus [hiv]</t>
  </si>
  <si>
    <t>R76.0</t>
  </si>
  <si>
    <t>Raised antibody titre</t>
  </si>
  <si>
    <t>R76.1</t>
  </si>
  <si>
    <t>Abnormal reaction to tuberculin test</t>
  </si>
  <si>
    <t>R76.2</t>
  </si>
  <si>
    <t>False-positive serological test for syphilis</t>
  </si>
  <si>
    <t>R76.8</t>
  </si>
  <si>
    <t>Other specified abnormal immunological findings in serum</t>
  </si>
  <si>
    <t>R76.9</t>
  </si>
  <si>
    <t>Abnormal immunological finding in serum, unspecified</t>
  </si>
  <si>
    <t>R77</t>
  </si>
  <si>
    <t>Other abnormalities of plasma proteins</t>
  </si>
  <si>
    <t>Biopsy of Musculoskeletal &amp; Connective Tissue Disorders Proc. w/ No CC</t>
  </si>
  <si>
    <t>R77.1</t>
  </si>
  <si>
    <t>Abnormality of globulin</t>
  </si>
  <si>
    <t>R77.2</t>
  </si>
  <si>
    <t>Abnormality of alphafetoprotein</t>
  </si>
  <si>
    <t>R77.8</t>
  </si>
  <si>
    <t>Other specified abnormalities of plasma proteins</t>
  </si>
  <si>
    <t>R77.9</t>
  </si>
  <si>
    <t>Abnormality of plasma protein, unspecified</t>
  </si>
  <si>
    <t>R78.0</t>
  </si>
  <si>
    <t>Finding of alcohol in blood</t>
  </si>
  <si>
    <t>R78.1</t>
  </si>
  <si>
    <t>Finding of opiate drug in blood</t>
  </si>
  <si>
    <t>R78.2</t>
  </si>
  <si>
    <t>Finding of cocaine in blood</t>
  </si>
  <si>
    <t>R78.4</t>
  </si>
  <si>
    <t>Finding of other drugs of addictive potential in blood</t>
  </si>
  <si>
    <t>Biopsy of Musculoskeletal &amp; Connective Tissue Disorders Proc. w/ Mild CC</t>
  </si>
  <si>
    <t>R78.5</t>
  </si>
  <si>
    <t>Finding of psychotropic drug in blood</t>
  </si>
  <si>
    <t>R78.6</t>
  </si>
  <si>
    <t>Finding of steroid agent in blood</t>
  </si>
  <si>
    <t>R78.8</t>
  </si>
  <si>
    <t>Finding of other specified substance not normally found in blood</t>
  </si>
  <si>
    <t>R78.9</t>
  </si>
  <si>
    <t>Finding of unspecified substance not normally found in blood</t>
  </si>
  <si>
    <t>R79</t>
  </si>
  <si>
    <t>Other abnormal findings of blood chemistry</t>
  </si>
  <si>
    <t>R79.0</t>
  </si>
  <si>
    <t>Abnormal level of blood mineral</t>
  </si>
  <si>
    <t>R79.8</t>
  </si>
  <si>
    <t>Other specified abnormal findings of blood chemistry</t>
  </si>
  <si>
    <t>R79.9</t>
  </si>
  <si>
    <t>Abnormal finding of blood chemistry, unspecified</t>
  </si>
  <si>
    <t>R80</t>
  </si>
  <si>
    <t>Isolated proteinuria</t>
  </si>
  <si>
    <t>R81</t>
  </si>
  <si>
    <t>Glycosuria</t>
  </si>
  <si>
    <t>R82</t>
  </si>
  <si>
    <t>Other abnormal findings in urine</t>
  </si>
  <si>
    <t>R82.0</t>
  </si>
  <si>
    <t>Chyluria</t>
  </si>
  <si>
    <t>R82.1</t>
  </si>
  <si>
    <t>Skin Graft except Hand Proc. for MS&amp;CT w/ No CC</t>
  </si>
  <si>
    <t>Myoglobinuria</t>
  </si>
  <si>
    <t>R82.2</t>
  </si>
  <si>
    <t>R82.3</t>
  </si>
  <si>
    <t>Haemoglobinuria</t>
  </si>
  <si>
    <t>R82.4</t>
  </si>
  <si>
    <t>Acetonuria</t>
  </si>
  <si>
    <t>R82.5</t>
  </si>
  <si>
    <t>Elevated urine levels of drugs, medicaments and biolog substance</t>
  </si>
  <si>
    <t>R82.6</t>
  </si>
  <si>
    <t>Abnormal urine levels of substance chiefly nonmedicinal as to sources</t>
  </si>
  <si>
    <t>R82.7</t>
  </si>
  <si>
    <t>Skin Graft except Hand Proc. for MS&amp;CT w/ Mild CC</t>
  </si>
  <si>
    <t>Abnormal findings on microbiological examination of urine</t>
  </si>
  <si>
    <t>R82.8</t>
  </si>
  <si>
    <t>Abnormal find on cytological and histological examination of urine</t>
  </si>
  <si>
    <t>R82.9</t>
  </si>
  <si>
    <t>Other and unspecified abnormal findings in urine</t>
  </si>
  <si>
    <t>R83.0</t>
  </si>
  <si>
    <t>Abnormal findings in cerebrospinal fluid, abnormal level of enzymes</t>
  </si>
  <si>
    <t>R83.1</t>
  </si>
  <si>
    <t>Abnormal findings in cerebrospinal fluid, abnormal level of hormones</t>
  </si>
  <si>
    <t>R83.5</t>
  </si>
  <si>
    <t>Abnormal findings in cerebrospinal fluid, abnormal microbiological findings</t>
  </si>
  <si>
    <t>R83.6</t>
  </si>
  <si>
    <t>Abnormal findings in cerebrospinal fluid, abnormal cytological findings</t>
  </si>
  <si>
    <t>Other Musculoskeletal System &amp; Connective Tissue OR Proc. w/ No CC</t>
  </si>
  <si>
    <t>R83.8</t>
  </si>
  <si>
    <t>Abnormal findings in cerebrospinal fluid, other abnormal findings</t>
  </si>
  <si>
    <t>R83.9</t>
  </si>
  <si>
    <t>Abnormal findings in cerebrospinal fluid, unspecified abnormal finding</t>
  </si>
  <si>
    <t>R84.0</t>
  </si>
  <si>
    <t>Abnormal findings in specimens from respiratory organs and thorax, abnormal level of enzymes</t>
  </si>
  <si>
    <t>R84.2</t>
  </si>
  <si>
    <t>Abnormal findings in specimens from respiratory organs and thorax, abnormal level other drugs, medicaments and biological substance</t>
  </si>
  <si>
    <t>R84.5</t>
  </si>
  <si>
    <t>Abnormal findings in specimens from respiratory organs and thorax, abnormal microbiological findings</t>
  </si>
  <si>
    <t>R84.6</t>
  </si>
  <si>
    <t>Abnormal findings in specimens from respiratory organs and thorax, abnormal cytological findings</t>
  </si>
  <si>
    <t>R84.8</t>
  </si>
  <si>
    <t>Abnormal findings in specimens from respiratory organs and thorax, other abnormal findings</t>
  </si>
  <si>
    <t>R84.9</t>
  </si>
  <si>
    <t>Abnormal findings in specimens from respiratory organs and thorax, unspecified abnormal finding</t>
  </si>
  <si>
    <t>R85</t>
  </si>
  <si>
    <t>Other Musculoskeletal System &amp; Connective Tissue OR Proc. w/ Mild CC</t>
  </si>
  <si>
    <t>Abnormal findings in specimens from digestive organs and abdominal cavity</t>
  </si>
  <si>
    <t>R85.0</t>
  </si>
  <si>
    <t>Abnormal finding in specimens from digestive organs and abnomoinal cavity, abnormal level of enzymes</t>
  </si>
  <si>
    <t>R85.8</t>
  </si>
  <si>
    <t>Abnormal finding in specimens from digestive organs and abnomoinal cavity, other abnormal findings</t>
  </si>
  <si>
    <t>R85.9</t>
  </si>
  <si>
    <t>Abnormal finding in specimens from digestive organs and abnomoinal cavity, unspecified abnormal finding</t>
  </si>
  <si>
    <t>R86</t>
  </si>
  <si>
    <t>Abnormal findings in specimens from male genital organs</t>
  </si>
  <si>
    <t>R86.0</t>
  </si>
  <si>
    <t>Abnormal findings in specimens from male genital organs, abnormal level of enzymes</t>
  </si>
  <si>
    <t>R86.8</t>
  </si>
  <si>
    <t>Abnormal findings in specimens from male genital organs, other abnormal findings</t>
  </si>
  <si>
    <t>R86.9</t>
  </si>
  <si>
    <t>Abnormal findings in specimens from male genital organs, unspecified abnormal finding</t>
  </si>
  <si>
    <t>R87.0</t>
  </si>
  <si>
    <t>Abnormal findings in specimens from famale genital organs, abnormal level of enzymes</t>
  </si>
  <si>
    <t>Wound Debridement for MS&amp;CT w/ No CC</t>
  </si>
  <si>
    <t>R87.1</t>
  </si>
  <si>
    <t>Abnormal findings in specimens from famale genital organs, abnormal level of hormones</t>
  </si>
  <si>
    <t>R87.2</t>
  </si>
  <si>
    <t>Abnormal findings in specimens from famale genital organs, abnormal level other drugs, medicaments and biological substance</t>
  </si>
  <si>
    <t>R87.5</t>
  </si>
  <si>
    <t>Abnormal findings in specimens from famale genital organs, abnormal microbiological findings</t>
  </si>
  <si>
    <t>R87.6</t>
  </si>
  <si>
    <t>Abnormal findings in specimens from famale genital organs, abnormal cytological findings</t>
  </si>
  <si>
    <t>R87.60</t>
  </si>
  <si>
    <t>Atypical squamous cells [ASC] (IM)</t>
  </si>
  <si>
    <t>R87.61</t>
  </si>
  <si>
    <t>Low-grade squamous intraepithelial lesion [LSIL] (IM)</t>
  </si>
  <si>
    <t>R87.62</t>
  </si>
  <si>
    <t>High-grade squamous intraepithelial lesion [HSIL] (IM)</t>
  </si>
  <si>
    <t>Wound Debridement for MS&amp;CT w/ Mild CC</t>
  </si>
  <si>
    <t>R87.63</t>
  </si>
  <si>
    <t>Atypical glandular cells [AGC] (IM)</t>
  </si>
  <si>
    <t>R87.68</t>
  </si>
  <si>
    <t>Other abnormal cytologic finding in specimens from female genital organs (IM)</t>
  </si>
  <si>
    <t>R87.69</t>
  </si>
  <si>
    <t>Abnormal cytologic finding in specimens from female genital organs, unspecified (IM)</t>
  </si>
  <si>
    <t>R87.7</t>
  </si>
  <si>
    <t>Abnormal findings in specimens from famale genital organs, abnormal histological findings</t>
  </si>
  <si>
    <t>R87.8</t>
  </si>
  <si>
    <t>Abnormal findings in specimens from famale genital organs, other abnormal findings</t>
  </si>
  <si>
    <t>R87.9</t>
  </si>
  <si>
    <t>Abnormal findings in specimens from famale genital organs, unspecified abnormal finding</t>
  </si>
  <si>
    <t>Soft Tissue Proc. w/ No CC</t>
  </si>
  <si>
    <t>R89.0</t>
  </si>
  <si>
    <t>Abnormal findings in specimens from other organs,systems and tissue, abnormal level of enzymes</t>
  </si>
  <si>
    <t>R89.1</t>
  </si>
  <si>
    <t>Abnormal findings in specimens from other organs,systems and tissue, abnormal level of hormones</t>
  </si>
  <si>
    <t>R89.6</t>
  </si>
  <si>
    <t>Abnormal findings in specimens from other organs,systems and tissue, abnormal cytological findings</t>
  </si>
  <si>
    <t>R89.7</t>
  </si>
  <si>
    <t>Abnormal findings in specimens from other organs,systems and tissue, abnormal histological findings</t>
  </si>
  <si>
    <t>R89.8</t>
  </si>
  <si>
    <t>Abnormal findings in specimens from other organs,systems and tissue, other abnormal findings</t>
  </si>
  <si>
    <t>R90</t>
  </si>
  <si>
    <t>Abnormal findings on diagnostic imaging of central nervous system</t>
  </si>
  <si>
    <t>R90.0</t>
  </si>
  <si>
    <t>Intracranial space-occupying lesion</t>
  </si>
  <si>
    <t>R90.8</t>
  </si>
  <si>
    <t>Other abnormal findings on diagnostic imaging of central nervous system</t>
  </si>
  <si>
    <t>R91</t>
  </si>
  <si>
    <t>Abnormal findings on diagnostic imaging of lung</t>
  </si>
  <si>
    <t>Soft Tissue Proc. w/ Mild CC</t>
  </si>
  <si>
    <t>R92</t>
  </si>
  <si>
    <t>Abnormal findings on diagnostic imaging of breast</t>
  </si>
  <si>
    <t>R93.0</t>
  </si>
  <si>
    <t>Abnormal findings on diagnostic imaging of skull and head NEC</t>
  </si>
  <si>
    <t>R93.1</t>
  </si>
  <si>
    <t>Abnormal findings on diagnostic imaging of heart and coronary circulation</t>
  </si>
  <si>
    <t>R93.2</t>
  </si>
  <si>
    <t>R93.3</t>
  </si>
  <si>
    <t>Abnormal findings diagnostic imaging of other parts of digestive tract</t>
  </si>
  <si>
    <t>R93.4</t>
  </si>
  <si>
    <t>Abnormal findings on diagnostic imaging of urinary organs</t>
  </si>
  <si>
    <t>R93.5</t>
  </si>
  <si>
    <t>Abnormal findings on diagnostic imaging of other abdominal regions, including retroperitoneum</t>
  </si>
  <si>
    <t>R93.6</t>
  </si>
  <si>
    <t>Abnormal findings on diagnostic imaging of limbs</t>
  </si>
  <si>
    <t>Hip &amp; Femur Local Excision &amp; Removal of Internal Fixation Devices Proc. w/ No CC</t>
  </si>
  <si>
    <t>R93.7</t>
  </si>
  <si>
    <t>Abnormal findings on diagnostic imaging of other parts of musculoskeletal system</t>
  </si>
  <si>
    <t>R93.8</t>
  </si>
  <si>
    <t>Abnormal findings on diagnostic imaging of other specified body structures</t>
  </si>
  <si>
    <t>R94.0</t>
  </si>
  <si>
    <t>Abnormal results of function studies of central nervous system</t>
  </si>
  <si>
    <t>R94.1</t>
  </si>
  <si>
    <t>Abnormal results function studies peripheral nervous system special senses</t>
  </si>
  <si>
    <t>R94.2</t>
  </si>
  <si>
    <t>Abnormal results of pulmonary function studies</t>
  </si>
  <si>
    <t>R94.3</t>
  </si>
  <si>
    <t>Abnormal results of cardiovascular function studies</t>
  </si>
  <si>
    <t>R94.4</t>
  </si>
  <si>
    <t>Abnormal results of kidney function studies</t>
  </si>
  <si>
    <t>R94.5</t>
  </si>
  <si>
    <t>Hip &amp; Femur Local Excision &amp; Removal of Internal Fixation Devices Proc. w/ Mild CC</t>
  </si>
  <si>
    <t>R94.6</t>
  </si>
  <si>
    <t>Abnormal results of thyroid function studies</t>
  </si>
  <si>
    <t>R94.7</t>
  </si>
  <si>
    <t>Abnormal results of other endocrine function studies</t>
  </si>
  <si>
    <t>R94.8</t>
  </si>
  <si>
    <t>Abnormal results of function studies of other organs and systems</t>
  </si>
  <si>
    <t>R95</t>
  </si>
  <si>
    <t>Sudden infant death syndrome</t>
  </si>
  <si>
    <t>R96.0</t>
  </si>
  <si>
    <t>Instantaneous death</t>
  </si>
  <si>
    <t>R96.1</t>
  </si>
  <si>
    <t>Death occurring less than 24 hr from onset symptoms not otherwise explained</t>
  </si>
  <si>
    <t>Other Local Excision &amp; Removal of Internal Fixation Devices Proc. w/ No CC</t>
  </si>
  <si>
    <t>R99</t>
  </si>
  <si>
    <t>Other ill-defined and unspecified cause of mortality</t>
  </si>
  <si>
    <t>S00</t>
  </si>
  <si>
    <t>Superficial injury of head</t>
  </si>
  <si>
    <t>S00.0</t>
  </si>
  <si>
    <t>Superficial injury of scalp</t>
  </si>
  <si>
    <t>S00.1</t>
  </si>
  <si>
    <t>Contusion of eyelid and periocular area</t>
  </si>
  <si>
    <t>S00.2</t>
  </si>
  <si>
    <t>Other superficial injuries of eyelid and periocular area</t>
  </si>
  <si>
    <t>S00.3</t>
  </si>
  <si>
    <t>Other Local Excision &amp; Removal of Internal Fixation Devices Proc. w/ Mild CC</t>
  </si>
  <si>
    <t>Superficial injury of nose</t>
  </si>
  <si>
    <t>S00.4</t>
  </si>
  <si>
    <t>Superficial injury of ear</t>
  </si>
  <si>
    <t>S00.5</t>
  </si>
  <si>
    <t>Superficial injury of lip and oral cavity</t>
  </si>
  <si>
    <t>S00.50</t>
  </si>
  <si>
    <t>Superficial injury of internal cheek (IM)</t>
  </si>
  <si>
    <t>S00.51</t>
  </si>
  <si>
    <t>Superficial injury of other parts of mouth ,including tongue (IM)</t>
  </si>
  <si>
    <t>S00.52</t>
  </si>
  <si>
    <t>Superficial injury of lip (IM)</t>
  </si>
  <si>
    <t>Fracture of Femur w/ No CC</t>
  </si>
  <si>
    <t>S00.59</t>
  </si>
  <si>
    <t>Superficial injury of lip and oral cavity, unspecified (IM)</t>
  </si>
  <si>
    <t>S00.7</t>
  </si>
  <si>
    <t>Multiple superficial injuries of head</t>
  </si>
  <si>
    <t>S00.8</t>
  </si>
  <si>
    <t>Superficial injury of other parts of head</t>
  </si>
  <si>
    <t>S00.9</t>
  </si>
  <si>
    <t>Superficial injury of head, part unspecified</t>
  </si>
  <si>
    <t>S01</t>
  </si>
  <si>
    <t>Open wound of head</t>
  </si>
  <si>
    <t>S01.0</t>
  </si>
  <si>
    <t>Fracture of Femur w/ Mild CC</t>
  </si>
  <si>
    <t>Open wound of scalp</t>
  </si>
  <si>
    <t>S01.1</t>
  </si>
  <si>
    <t>Open wound of eyelid and periocular area</t>
  </si>
  <si>
    <t>S01.2</t>
  </si>
  <si>
    <t>Open wound of nose</t>
  </si>
  <si>
    <t>S01.3</t>
  </si>
  <si>
    <t>Open wound of ear</t>
  </si>
  <si>
    <t>S01.4</t>
  </si>
  <si>
    <t>Open wound of cheek and temporomandibular area</t>
  </si>
  <si>
    <t>S01.40</t>
  </si>
  <si>
    <t>Open wound of cheek (IM)</t>
  </si>
  <si>
    <t>Fracture of Femur w/ Moderate CC</t>
  </si>
  <si>
    <t>S01.41</t>
  </si>
  <si>
    <t>Open wound of temporomandibular area (IM)</t>
  </si>
  <si>
    <t>S01.47</t>
  </si>
  <si>
    <t>Open wound of cheek with open wound of temporomandibular area (IM)</t>
  </si>
  <si>
    <t>S01.5</t>
  </si>
  <si>
    <t>Open wound of lip and oral cavity</t>
  </si>
  <si>
    <t>S01.50</t>
  </si>
  <si>
    <t>Open wound of oral cavity (IM)</t>
  </si>
  <si>
    <t>S01.51</t>
  </si>
  <si>
    <t>Open wound of lip (IM)</t>
  </si>
  <si>
    <t>S01.57</t>
  </si>
  <si>
    <t>Sprain, Dislocation and Fracture of Hip, Pelvis &amp; Thigh w/ No CC</t>
  </si>
  <si>
    <t>Open wound of oral cavity with open wound of lip (IM)</t>
  </si>
  <si>
    <t>S01.7</t>
  </si>
  <si>
    <t>Multiple open wounds of head</t>
  </si>
  <si>
    <t>S01.8</t>
  </si>
  <si>
    <t>Open wound of other parts of head</t>
  </si>
  <si>
    <t>S01.9</t>
  </si>
  <si>
    <t>Open wound of head, part unspecified</t>
  </si>
  <si>
    <t>S02</t>
  </si>
  <si>
    <t>Fracture of skull and facial bones</t>
  </si>
  <si>
    <t>S02.0</t>
  </si>
  <si>
    <t>Fracture of vault of skull</t>
  </si>
  <si>
    <t>S02.00</t>
  </si>
  <si>
    <t>Fracture of vault of skull, closed</t>
  </si>
  <si>
    <t>S02.01</t>
  </si>
  <si>
    <t>Fracture of vault of skull, open</t>
  </si>
  <si>
    <t>S02.1</t>
  </si>
  <si>
    <t>Fracture of base of skull</t>
  </si>
  <si>
    <t>Sprain, Dislocation and Fracture of Hip, Pelvis &amp; Thigh w/ Mild CC</t>
  </si>
  <si>
    <t>S02.10</t>
  </si>
  <si>
    <t>Fracture of base of skull, closed</t>
  </si>
  <si>
    <t>S02.11</t>
  </si>
  <si>
    <t>Fracture of base of skull, open</t>
  </si>
  <si>
    <t>S02.2</t>
  </si>
  <si>
    <t>Fracture of nasal bones</t>
  </si>
  <si>
    <t>S02.20</t>
  </si>
  <si>
    <t>Fracture of nasal bones, closed</t>
  </si>
  <si>
    <t>S02.21</t>
  </si>
  <si>
    <t>Fracture of nasal bones, open</t>
  </si>
  <si>
    <t>S02.3</t>
  </si>
  <si>
    <t>Fracture of orbital floor</t>
  </si>
  <si>
    <t>S02.30</t>
  </si>
  <si>
    <t>Fracture of orbital floor, closed</t>
  </si>
  <si>
    <t>S02.31</t>
  </si>
  <si>
    <t>Fracture of orbital floor, open</t>
  </si>
  <si>
    <t>S02.4</t>
  </si>
  <si>
    <t>Fracture of malar and maxillary bones</t>
  </si>
  <si>
    <t>S02.40</t>
  </si>
  <si>
    <t>Osteomyelitis w/ No CC</t>
  </si>
  <si>
    <t>Fracture of malar and maxillary bones, closed</t>
  </si>
  <si>
    <t>S02.400</t>
  </si>
  <si>
    <t>Closed Fracture of maxillary alveolar process (IM)</t>
  </si>
  <si>
    <t>S02.401</t>
  </si>
  <si>
    <t>Open Fracture of maxillary alveolar process (IM)</t>
  </si>
  <si>
    <t>S02.41</t>
  </si>
  <si>
    <t>Fracture of malar and maxillary bones, open</t>
  </si>
  <si>
    <t>S02.410</t>
  </si>
  <si>
    <t>Closed Fracture of malar bone [zygoma] (IM)</t>
  </si>
  <si>
    <t>S02.411</t>
  </si>
  <si>
    <t>Open Fracture of malar bone [zygoma] (IM)</t>
  </si>
  <si>
    <t>S02.417</t>
  </si>
  <si>
    <t>S02.420</t>
  </si>
  <si>
    <t>Closed Fracture of maxillary bones (IM)</t>
  </si>
  <si>
    <t>S02.421</t>
  </si>
  <si>
    <t>Open Fracture of maxillary bones (IM)</t>
  </si>
  <si>
    <t>S02.470</t>
  </si>
  <si>
    <t>Multiple closed fracture of malar and maxillary bones (IM)</t>
  </si>
  <si>
    <t>Osteomyelitis w/ Mild CC</t>
  </si>
  <si>
    <t>S02.471</t>
  </si>
  <si>
    <t>Multiple open fracture of malar and maxillary bones (IM)</t>
  </si>
  <si>
    <t>S02.5</t>
  </si>
  <si>
    <t>Fracture of tooth</t>
  </si>
  <si>
    <t>S02.50</t>
  </si>
  <si>
    <t>Fracture of tooth, closed</t>
  </si>
  <si>
    <t>S02.51</t>
  </si>
  <si>
    <t>Fracture of tooth, open</t>
  </si>
  <si>
    <t>S02.6</t>
  </si>
  <si>
    <t>Fracture of mandible</t>
  </si>
  <si>
    <t>S02.60</t>
  </si>
  <si>
    <t>Fracture of mandible, closed</t>
  </si>
  <si>
    <t>S02.601</t>
  </si>
  <si>
    <t>Open Fracture of alveolar process (IM)</t>
  </si>
  <si>
    <t>S02.61</t>
  </si>
  <si>
    <t>Fracture of mandible, open</t>
  </si>
  <si>
    <t>S02.610</t>
  </si>
  <si>
    <t>Closed Fracture of body of mandible (IM)</t>
  </si>
  <si>
    <t>S02.611</t>
  </si>
  <si>
    <t>Open Fracture of body of mandible (IM)</t>
  </si>
  <si>
    <t>Pathological Fracture &amp; Malignancy w/ No CC</t>
  </si>
  <si>
    <t>S02.620</t>
  </si>
  <si>
    <t>Closed Fracture of condyle (IM)</t>
  </si>
  <si>
    <t>S02.621</t>
  </si>
  <si>
    <t>Open Fracture of condyle (IM)</t>
  </si>
  <si>
    <t>S02.630</t>
  </si>
  <si>
    <t>Closed Fracture of coronoid process (IM)</t>
  </si>
  <si>
    <t>S02.631</t>
  </si>
  <si>
    <t>Open Fracture of coronoid process (IM)</t>
  </si>
  <si>
    <t>S02.640</t>
  </si>
  <si>
    <t>Closed Fracture of ramus (IM)</t>
  </si>
  <si>
    <t>S02.641</t>
  </si>
  <si>
    <t>Open Fracture of ramus (IM)</t>
  </si>
  <si>
    <t>S02.650</t>
  </si>
  <si>
    <t>Closed Fracture of symphysis (IM)</t>
  </si>
  <si>
    <t>S02.651</t>
  </si>
  <si>
    <t>Open Fracture of symphysis (IM)</t>
  </si>
  <si>
    <t>S02.660</t>
  </si>
  <si>
    <t>Pathological Fracture &amp; Malignancy w/ Mild CC</t>
  </si>
  <si>
    <t>Closed Fracture of angle (IM)</t>
  </si>
  <si>
    <t>S02.661</t>
  </si>
  <si>
    <t>Open Fracture of angle (IM)</t>
  </si>
  <si>
    <t>S02.670</t>
  </si>
  <si>
    <t>Multiple closed fractures of mandible (IM)</t>
  </si>
  <si>
    <t>S02.671</t>
  </si>
  <si>
    <t>Multiple open fractures of mandible (IM)</t>
  </si>
  <si>
    <t>S02.690</t>
  </si>
  <si>
    <t>Closed Fracture of mandible, part unspecified (IM)</t>
  </si>
  <si>
    <t>S02.691</t>
  </si>
  <si>
    <t>Open Fracture of mandible, part unspecified (IM)</t>
  </si>
  <si>
    <t>S02.7</t>
  </si>
  <si>
    <t>Multiple fractures involving skull and facial bones</t>
  </si>
  <si>
    <t>S02.70</t>
  </si>
  <si>
    <t>Multiple fractures involving skull and facial bones, closed</t>
  </si>
  <si>
    <t>S02.71</t>
  </si>
  <si>
    <t>Multiple fractures involving skull and facial bones, open</t>
  </si>
  <si>
    <t>S02.8</t>
  </si>
  <si>
    <t>Fractures of other skull and facial bones</t>
  </si>
  <si>
    <t>S02.80</t>
  </si>
  <si>
    <t>Fractures of other skull and facial bones, closed</t>
  </si>
  <si>
    <t>S02.81</t>
  </si>
  <si>
    <t>Fractures of other skull and facial bones, open</t>
  </si>
  <si>
    <t>S02.9</t>
  </si>
  <si>
    <t>Fracture of skull and facial bones, part unspecified</t>
  </si>
  <si>
    <t>S02.90</t>
  </si>
  <si>
    <t>Fracture of skull and facial bones, part unspecified, closed</t>
  </si>
  <si>
    <t>S02.91</t>
  </si>
  <si>
    <t>Fracture of skull and facial bones, part unspecified, open</t>
  </si>
  <si>
    <t>S03.0</t>
  </si>
  <si>
    <t>Dislocation of jaw</t>
  </si>
  <si>
    <t>S03.1</t>
  </si>
  <si>
    <t>Dislocation of septal cartilage of nose</t>
  </si>
  <si>
    <t>S03.2</t>
  </si>
  <si>
    <t>Dislocation of tooth</t>
  </si>
  <si>
    <t>S03.20</t>
  </si>
  <si>
    <t>Luxation of tooth (IM)</t>
  </si>
  <si>
    <t>S03.21</t>
  </si>
  <si>
    <t>Intrusion or extrusion of tooth (IM)</t>
  </si>
  <si>
    <t>S03.22</t>
  </si>
  <si>
    <t>Avulsion of tooth [exarticulation] (IM)</t>
  </si>
  <si>
    <t>S03.29</t>
  </si>
  <si>
    <t>Dislocation of tooth, unspecified (IM)</t>
  </si>
  <si>
    <t>Septic Arthritis w/ No CC</t>
  </si>
  <si>
    <t>S03.3</t>
  </si>
  <si>
    <t>Dislocation of other and unspecified parts of head</t>
  </si>
  <si>
    <t>S03.4</t>
  </si>
  <si>
    <t>Sprain and strain of jaw</t>
  </si>
  <si>
    <t>S03.5</t>
  </si>
  <si>
    <t>Sprain and strain joints ligs other and unspec parts head</t>
  </si>
  <si>
    <t>S04.0</t>
  </si>
  <si>
    <t>Injury of optic nerve and pathways</t>
  </si>
  <si>
    <t>S04.1</t>
  </si>
  <si>
    <t>Injury of oculomotor nerve</t>
  </si>
  <si>
    <t>S04.2</t>
  </si>
  <si>
    <t>Injury of trochlear nerve</t>
  </si>
  <si>
    <t>S04.3</t>
  </si>
  <si>
    <t>Injury of trigeminal nerve</t>
  </si>
  <si>
    <t>S04.4</t>
  </si>
  <si>
    <t>Injury of abducent nerve</t>
  </si>
  <si>
    <t>S04.5</t>
  </si>
  <si>
    <t>Injury of facial nerve</t>
  </si>
  <si>
    <t>Septic Arthritis w/ Mild CC</t>
  </si>
  <si>
    <t>S04.7</t>
  </si>
  <si>
    <t>Injury of accessory nerve</t>
  </si>
  <si>
    <t>S04.8</t>
  </si>
  <si>
    <t>Injury of other cranial nerves</t>
  </si>
  <si>
    <t>S04.80</t>
  </si>
  <si>
    <t>Injury of olfactory nerve (IM)</t>
  </si>
  <si>
    <t>S04.82</t>
  </si>
  <si>
    <t>Injury of vagus nerve (IM)</t>
  </si>
  <si>
    <t>S04.9</t>
  </si>
  <si>
    <t>Injury of unspecified cranial nerve</t>
  </si>
  <si>
    <t>S05</t>
  </si>
  <si>
    <t>Injury of eye and orbit</t>
  </si>
  <si>
    <t>S05.0</t>
  </si>
  <si>
    <t>Injury conjunctiva corneal abras without ment foreign body</t>
  </si>
  <si>
    <t>S05.1</t>
  </si>
  <si>
    <t>Contusion of eyeball and orbital tissues</t>
  </si>
  <si>
    <t>Medical Back Problems w/ No CC</t>
  </si>
  <si>
    <t>S05.2</t>
  </si>
  <si>
    <t>Ocular lacn and rupture with prolapse or loss intraoc tiss</t>
  </si>
  <si>
    <t>S05.3</t>
  </si>
  <si>
    <t>Ocular lacn without prolapse or loss of intraocular tissue</t>
  </si>
  <si>
    <t>S05.4</t>
  </si>
  <si>
    <t>Penetrating wound of orbit with or without foreign body</t>
  </si>
  <si>
    <t>S05.5</t>
  </si>
  <si>
    <t>Penetrating wound of eyeball with foreign body</t>
  </si>
  <si>
    <t>S05.6</t>
  </si>
  <si>
    <t>Penetrating wound of eyeball without foreign body</t>
  </si>
  <si>
    <t>S05.7</t>
  </si>
  <si>
    <t>Avulsion of eye</t>
  </si>
  <si>
    <t>S05.8</t>
  </si>
  <si>
    <t>Other injuries of eye and orbit</t>
  </si>
  <si>
    <t>S05.9</t>
  </si>
  <si>
    <t>Injury of eye and orbit, unspecified</t>
  </si>
  <si>
    <t>S06</t>
  </si>
  <si>
    <t>Intracranial injury</t>
  </si>
  <si>
    <t>S06.0</t>
  </si>
  <si>
    <t>Concussion</t>
  </si>
  <si>
    <t>Medical Back Problems w/ Mild CC</t>
  </si>
  <si>
    <t>S06.00</t>
  </si>
  <si>
    <t>Concussion, without open intracranial wound</t>
  </si>
  <si>
    <t>S06.01</t>
  </si>
  <si>
    <t>Concussion, with open intracranial wound</t>
  </si>
  <si>
    <t>S06.1</t>
  </si>
  <si>
    <t>Traumatic cerebral oedema</t>
  </si>
  <si>
    <t>S06.10</t>
  </si>
  <si>
    <t>Traumatic cerebral oedema, without open intracranial wound</t>
  </si>
  <si>
    <t>S06.11</t>
  </si>
  <si>
    <t>Traumatic cerebral oedema, with open intracranial wound</t>
  </si>
  <si>
    <t>S06.2</t>
  </si>
  <si>
    <t>Diffuse brain injury</t>
  </si>
  <si>
    <t>S06.20</t>
  </si>
  <si>
    <t>Diffuse brain injury, without open intracranial wound</t>
  </si>
  <si>
    <t>S06.21</t>
  </si>
  <si>
    <t>Diffuse brain injury, with open intracranial wound</t>
  </si>
  <si>
    <t>Bone Diseases &amp; Specific Arthropathies w/ No CC</t>
  </si>
  <si>
    <t>S06.3</t>
  </si>
  <si>
    <t>Focal brain injury</t>
  </si>
  <si>
    <t>S06.30</t>
  </si>
  <si>
    <t>Focal brain injury, without open intracranial wound</t>
  </si>
  <si>
    <t>S06.31</t>
  </si>
  <si>
    <t>Focal brain injury, with open intracranial wound</t>
  </si>
  <si>
    <t>S06.4</t>
  </si>
  <si>
    <t>Epidural haemorrhage</t>
  </si>
  <si>
    <t>S06.40</t>
  </si>
  <si>
    <t>Epidural haemorrhage, without open intracranial wound</t>
  </si>
  <si>
    <t>S06.41</t>
  </si>
  <si>
    <t>Epidural haemorrhage, with open intracranial wound</t>
  </si>
  <si>
    <t>S06.5</t>
  </si>
  <si>
    <t>Traumatic subdural haemorrhage</t>
  </si>
  <si>
    <t>Bone Diseases &amp; Specific Arthropathies w/ Mild CC</t>
  </si>
  <si>
    <t>S06.50</t>
  </si>
  <si>
    <t>Traumatic subdural haemorrhage, without open intracranial wound</t>
  </si>
  <si>
    <t>S06.51</t>
  </si>
  <si>
    <t>Traumatic subdural haemorrhage, with open intracranial wound</t>
  </si>
  <si>
    <t>S06.6</t>
  </si>
  <si>
    <t>Traumatic subarachnoid haemorrhage</t>
  </si>
  <si>
    <t>S06.60</t>
  </si>
  <si>
    <t>Traumatic subarachnoid haemorrhage, without open intracranial wound</t>
  </si>
  <si>
    <t>S06.61</t>
  </si>
  <si>
    <t>Traumatic subarachnoid haemorrhage, with open intracranial wound</t>
  </si>
  <si>
    <t>S06.7</t>
  </si>
  <si>
    <t>Intracranial injury with prolonged coma</t>
  </si>
  <si>
    <t>S06.70</t>
  </si>
  <si>
    <t>Intracranial injury with prolonged coma, without open intracranial wound</t>
  </si>
  <si>
    <t>S06.71</t>
  </si>
  <si>
    <t>Intracranial injury with prolonged coma, with open intracranial wound</t>
  </si>
  <si>
    <t>S06.8</t>
  </si>
  <si>
    <t>Other intracranial injuries</t>
  </si>
  <si>
    <t>S06.80</t>
  </si>
  <si>
    <t>Other intracranial injuries, without open intracranial wound</t>
  </si>
  <si>
    <t>S06.81</t>
  </si>
  <si>
    <t>Other intracranial injuries, with open intracranial wound</t>
  </si>
  <si>
    <t>S06.9</t>
  </si>
  <si>
    <t>Intracranial injury, unspecified</t>
  </si>
  <si>
    <t>S06.90</t>
  </si>
  <si>
    <t>Intracranial injury, unspecified, without open intracranial wound</t>
  </si>
  <si>
    <t>S06.91</t>
  </si>
  <si>
    <t>Intracranial injury, unspecified, with open intracranial wound</t>
  </si>
  <si>
    <t>S07.0</t>
  </si>
  <si>
    <t>Crushing injury of face</t>
  </si>
  <si>
    <t>S07.1</t>
  </si>
  <si>
    <t>Crushing injury of skull</t>
  </si>
  <si>
    <t>S07.8</t>
  </si>
  <si>
    <t>Crushing injury of other parts of head</t>
  </si>
  <si>
    <t>S07.9</t>
  </si>
  <si>
    <t>Crushing injury of head, part unspecified</t>
  </si>
  <si>
    <t>S08.0</t>
  </si>
  <si>
    <t>Avulsion of scalp</t>
  </si>
  <si>
    <t>S08.1</t>
  </si>
  <si>
    <t>Traumatic amputation of ear</t>
  </si>
  <si>
    <t>S08.8</t>
  </si>
  <si>
    <t>Traumatic amputation of other parts of head</t>
  </si>
  <si>
    <t>S08.9</t>
  </si>
  <si>
    <t>Traumatic amputation of unspecified part of head</t>
  </si>
  <si>
    <t>S09.0</t>
  </si>
  <si>
    <t>Injury of blood vessels of head, not elsewhere classified</t>
  </si>
  <si>
    <t>S09.00</t>
  </si>
  <si>
    <t>Injury of anterior nasal arteries (IM)</t>
  </si>
  <si>
    <t>S09.01</t>
  </si>
  <si>
    <t>Injury of posterior nasal arteries (IM)</t>
  </si>
  <si>
    <t>S09.1</t>
  </si>
  <si>
    <t>Injury of muscle and tendon of head</t>
  </si>
  <si>
    <t>Tendonitis, Myositis &amp; Bursitis w/ No CC</t>
  </si>
  <si>
    <t>S09.2</t>
  </si>
  <si>
    <t>Traumatic rupture of ear drum</t>
  </si>
  <si>
    <t>S09.7</t>
  </si>
  <si>
    <t>Multiple injuries of head</t>
  </si>
  <si>
    <t>S09.8</t>
  </si>
  <si>
    <t>Other specified injuries of head</t>
  </si>
  <si>
    <t>S09.9</t>
  </si>
  <si>
    <t>Unspecified injury of head</t>
  </si>
  <si>
    <t>S10.0</t>
  </si>
  <si>
    <t>Contusion of throat</t>
  </si>
  <si>
    <t>S10.1</t>
  </si>
  <si>
    <t>Other and unspecified superficial injuries of throat</t>
  </si>
  <si>
    <t>Tendonitis, Myositis &amp; Bursitis w/ Mild CC</t>
  </si>
  <si>
    <t>Tendonitis, Myositis &amp; Bursitis w/ Moderate CC</t>
  </si>
  <si>
    <t>S10.7</t>
  </si>
  <si>
    <t>Multiple superficial injuries of neck</t>
  </si>
  <si>
    <t>S10.8</t>
  </si>
  <si>
    <t>Superficial injury of other parts of neck</t>
  </si>
  <si>
    <t>S10.9</t>
  </si>
  <si>
    <t>Superficial injury of neck, part unspecified</t>
  </si>
  <si>
    <t>S11.0</t>
  </si>
  <si>
    <t>Open wound involving larynx and trachea</t>
  </si>
  <si>
    <t>S11.1</t>
  </si>
  <si>
    <t>Open wound involving thyroid gland</t>
  </si>
  <si>
    <t>S11.2</t>
  </si>
  <si>
    <t>Open wound involving pharynx and cervical oesophagus</t>
  </si>
  <si>
    <t>S11.7</t>
  </si>
  <si>
    <t>Aftercare for MS&amp;CT w/ No CC</t>
  </si>
  <si>
    <t>Multiple open wounds of neck</t>
  </si>
  <si>
    <t>S11.8</t>
  </si>
  <si>
    <t>Open wound of other parts of neck</t>
  </si>
  <si>
    <t>S11.9</t>
  </si>
  <si>
    <t>Open wound of neck, part unspecified</t>
  </si>
  <si>
    <t>S12.0</t>
  </si>
  <si>
    <t>Fracture of first cervical vertebra</t>
  </si>
  <si>
    <t>S12.00</t>
  </si>
  <si>
    <t>Fracture of first cervical vertebra, closed</t>
  </si>
  <si>
    <t>S12.01</t>
  </si>
  <si>
    <t>Fracture of first cervical vertebra, open</t>
  </si>
  <si>
    <t>S12.1</t>
  </si>
  <si>
    <t>Fracture of second cervical vertebra</t>
  </si>
  <si>
    <t>Aftercare for MS&amp;CT w/ Mild CC</t>
  </si>
  <si>
    <t>S12.10</t>
  </si>
  <si>
    <t>Fracture of second cervical vertebra, closed</t>
  </si>
  <si>
    <t>S12.2</t>
  </si>
  <si>
    <t>Fracture of other specified cervical vertebra</t>
  </si>
  <si>
    <t>S12.20</t>
  </si>
  <si>
    <t>Fracture of other specified cervical vertebra, closed</t>
  </si>
  <si>
    <t>S12.200</t>
  </si>
  <si>
    <t>Closed fracture of 3rd cervical vertebra (IM)</t>
  </si>
  <si>
    <t>S12.201</t>
  </si>
  <si>
    <t>Open fracture of 3rd cervical vertebra (IM)</t>
  </si>
  <si>
    <t>S12.210</t>
  </si>
  <si>
    <t>Closed Fracture of 4th cervical vertebra (IM)</t>
  </si>
  <si>
    <t>S12.220</t>
  </si>
  <si>
    <t>Closed Fracture of 5th cervical vertebra (IM)</t>
  </si>
  <si>
    <t>S12.230</t>
  </si>
  <si>
    <t>Closed Fracture of 6th cervical vertebra (IM)</t>
  </si>
  <si>
    <t>S12.231</t>
  </si>
  <si>
    <t>Open Fracture of 6th cervical vertebra (IM)</t>
  </si>
  <si>
    <t>S12.281</t>
  </si>
  <si>
    <t>Open Fracture of other cervical vertebra (IM)</t>
  </si>
  <si>
    <t>Fracture, Sprain, Strain &amp; Dislocation of Forearm, Hand &amp; Foot w/ No CC</t>
  </si>
  <si>
    <t>S12.7</t>
  </si>
  <si>
    <t>Multiple fractures of cervical spine</t>
  </si>
  <si>
    <t>S12.70</t>
  </si>
  <si>
    <t>Multiple fractures of cervical spine, closed</t>
  </si>
  <si>
    <t>S12.8</t>
  </si>
  <si>
    <t>Fracture of other parts of neck</t>
  </si>
  <si>
    <t>S12.80</t>
  </si>
  <si>
    <t>Fracture of other parts of neck, closed</t>
  </si>
  <si>
    <t>S12.81</t>
  </si>
  <si>
    <t>Fracture of other parts of neck, open</t>
  </si>
  <si>
    <t>S12.9</t>
  </si>
  <si>
    <t>Fracture of neck, part unspecified</t>
  </si>
  <si>
    <t>S12.90</t>
  </si>
  <si>
    <t>Fracture of neck, part unspecified, closed</t>
  </si>
  <si>
    <t>S12.91</t>
  </si>
  <si>
    <t>Fracture of neck, part unspecified, open</t>
  </si>
  <si>
    <t>S13.0</t>
  </si>
  <si>
    <t>Traumatic rupture of cervical intervertebral disc</t>
  </si>
  <si>
    <t>S13.1</t>
  </si>
  <si>
    <t>Dislocation of cervical vertebra</t>
  </si>
  <si>
    <t>S13.10</t>
  </si>
  <si>
    <t>Dislocation of C1/C2 vertebra (IM)</t>
  </si>
  <si>
    <t>S13.12</t>
  </si>
  <si>
    <t>Dislocation of C3/C4 vertebra (IM)</t>
  </si>
  <si>
    <t>S13.13</t>
  </si>
  <si>
    <t>Dislocation of C4/C5 vertebra (IM)</t>
  </si>
  <si>
    <t>S13.14</t>
  </si>
  <si>
    <t>Dislocation of C5/C6 vertebra (IM)</t>
  </si>
  <si>
    <t>S13.15</t>
  </si>
  <si>
    <t>Dislocation of C6/C7 vertebra (IM)</t>
  </si>
  <si>
    <t>S13.16</t>
  </si>
  <si>
    <t>Dislocation of C7/T1 vertebra (IM)</t>
  </si>
  <si>
    <t>S13.18</t>
  </si>
  <si>
    <t>Dislocation of other,cervical vertebra (IM)</t>
  </si>
  <si>
    <t>S13.19</t>
  </si>
  <si>
    <t>Fracture, Sprain, Strain &amp; Dislocation of Forearm, Hand &amp; Foot w/ Mild CC</t>
  </si>
  <si>
    <t>Dislocation of cervical vertebra, part unspecified (IM)</t>
  </si>
  <si>
    <t>S13.2</t>
  </si>
  <si>
    <t>Dislocation of other and unspecified parts of neck</t>
  </si>
  <si>
    <t>S13.3</t>
  </si>
  <si>
    <t>Multiple dislocations of neck</t>
  </si>
  <si>
    <t>S13.4</t>
  </si>
  <si>
    <t>Sprain and strain of cervical spine</t>
  </si>
  <si>
    <t>S13.6</t>
  </si>
  <si>
    <t>Sprain and strain of joints and ligaments of other and unspecified parts of neck</t>
  </si>
  <si>
    <t>S14.0</t>
  </si>
  <si>
    <t>Concussion and oedema of cervical spinal cord</t>
  </si>
  <si>
    <t>S14.1</t>
  </si>
  <si>
    <t>Other and unspecified injuries of cervical spinal cord</t>
  </si>
  <si>
    <t>S14.2</t>
  </si>
  <si>
    <t>Injury of nerve root of cervical spine</t>
  </si>
  <si>
    <t>S14.3</t>
  </si>
  <si>
    <t>Injury of brachial plexus</t>
  </si>
  <si>
    <t>S14.4</t>
  </si>
  <si>
    <t>Injury of peripheral nerves of neck</t>
  </si>
  <si>
    <t>S14.5</t>
  </si>
  <si>
    <t>Injury of cervical sympathetic nerves</t>
  </si>
  <si>
    <t>S14.6</t>
  </si>
  <si>
    <t>Injury of other and unspecified nerves of neck</t>
  </si>
  <si>
    <t>S15.0</t>
  </si>
  <si>
    <t>Injury of carotid artery</t>
  </si>
  <si>
    <t>S15.1</t>
  </si>
  <si>
    <t>Injury of vertebral artery</t>
  </si>
  <si>
    <t>S15.2</t>
  </si>
  <si>
    <t>Injury of external jugular vein</t>
  </si>
  <si>
    <t>S15.3</t>
  </si>
  <si>
    <t>Injury of internal jugular vein</t>
  </si>
  <si>
    <t>S15.7</t>
  </si>
  <si>
    <t>Injury of multiple blood vessels at neck level</t>
  </si>
  <si>
    <t>Fracture, Sprain, Strain &amp; Dislocation of Upper Arm &amp; Lower Leg w/ No CC</t>
  </si>
  <si>
    <t>S15.8</t>
  </si>
  <si>
    <t>Injury of other blood vessels at neck level</t>
  </si>
  <si>
    <t>S15.9</t>
  </si>
  <si>
    <t>Injury of unspecified blood vessel at neck level</t>
  </si>
  <si>
    <t>S16</t>
  </si>
  <si>
    <t>Injury of muscle and tendon at neck level</t>
  </si>
  <si>
    <t>S17.0</t>
  </si>
  <si>
    <t>Crushing injury of larynx and trachea</t>
  </si>
  <si>
    <t>S17.9</t>
  </si>
  <si>
    <t>Crushing injury of neck, part unspecified</t>
  </si>
  <si>
    <t>S19.7</t>
  </si>
  <si>
    <t>Multiple injuries of neck</t>
  </si>
  <si>
    <t>S19.8</t>
  </si>
  <si>
    <t>Other specified injuries of neck</t>
  </si>
  <si>
    <t>S19.9</t>
  </si>
  <si>
    <t>Unspecified injury of neck</t>
  </si>
  <si>
    <t>S20.0</t>
  </si>
  <si>
    <t>Contusion of breast</t>
  </si>
  <si>
    <t>S20.1</t>
  </si>
  <si>
    <t>Other and unspecified superficial injuries of breast</t>
  </si>
  <si>
    <t>S20.2</t>
  </si>
  <si>
    <t>Contusion of thorax</t>
  </si>
  <si>
    <t>S20.3</t>
  </si>
  <si>
    <t>Other superficial injuries of front wall of thorax</t>
  </si>
  <si>
    <t>S20.4</t>
  </si>
  <si>
    <t>Other superficial injuries of back wall of thorax</t>
  </si>
  <si>
    <t>S20.7</t>
  </si>
  <si>
    <t>Multiple superficial injuries of thorax</t>
  </si>
  <si>
    <t>S20.8</t>
  </si>
  <si>
    <t>Superficial injury of other and unspecified parts of thorax</t>
  </si>
  <si>
    <t>S21.0</t>
  </si>
  <si>
    <t>Open wound of breast</t>
  </si>
  <si>
    <t>S21.1</t>
  </si>
  <si>
    <t>Open wound of front wall of thorax</t>
  </si>
  <si>
    <t>S21.2</t>
  </si>
  <si>
    <t>Open wound of back wall of thorax</t>
  </si>
  <si>
    <t>S21.7</t>
  </si>
  <si>
    <t>Multiple open wounds of thoracic wall</t>
  </si>
  <si>
    <t>Fracture, Sprain, Strain &amp; Dislocation of Upper Arm &amp; Lower Leg w/ Mild CC</t>
  </si>
  <si>
    <t>S21.8</t>
  </si>
  <si>
    <t>Open wound of other parts of thorax</t>
  </si>
  <si>
    <t>S21.9</t>
  </si>
  <si>
    <t>Open wound of thorax, part unspecified</t>
  </si>
  <si>
    <t>S22</t>
  </si>
  <si>
    <t>Fracture of rib(s), sternum and thoracic spine</t>
  </si>
  <si>
    <t>S22.0</t>
  </si>
  <si>
    <t>Fracture of thoracic vertebra</t>
  </si>
  <si>
    <t>S22.00</t>
  </si>
  <si>
    <t>Fracture of thoracic vertebra, closed</t>
  </si>
  <si>
    <t>S22.000</t>
  </si>
  <si>
    <t>Closed Fracture of thoracic vertebra, compression type (IM)</t>
  </si>
  <si>
    <t>S22.001</t>
  </si>
  <si>
    <t>Open Fracture of thoracic vertebra, compression type (IM)</t>
  </si>
  <si>
    <t>S22.01</t>
  </si>
  <si>
    <t>Fracture of thoracic vertebra, open</t>
  </si>
  <si>
    <t>S22.010</t>
  </si>
  <si>
    <t>Closed Fracture of thoracic vertebra, burst type (IM)</t>
  </si>
  <si>
    <t>S22.011</t>
  </si>
  <si>
    <t>Open Fracture of thoracic vertebra, burst type (IM)</t>
  </si>
  <si>
    <t>S22.020</t>
  </si>
  <si>
    <t>Closed Fracture of thoracic vertebra, seat-belt type (IM)</t>
  </si>
  <si>
    <t>S22.030</t>
  </si>
  <si>
    <t>Closed Fracture of thoracic vertebra, flexion-rotation type (IM)</t>
  </si>
  <si>
    <t>S22.031</t>
  </si>
  <si>
    <t>Open Fracture of thoracic vertebra, flexion-rotation type (IM)</t>
  </si>
  <si>
    <t>S22.040</t>
  </si>
  <si>
    <t>Closed Fracture of thoracic vertebra, shear type (IM)</t>
  </si>
  <si>
    <t>S22.041</t>
  </si>
  <si>
    <t>Open Fracture of thoracic vertebra, shear type (IM)</t>
  </si>
  <si>
    <t>Fracture, Sprain, Strain &amp; Dislocation of Upper Arm &amp; Lower Leg w/ Moderate CC</t>
  </si>
  <si>
    <t>S22.050</t>
  </si>
  <si>
    <t>Closed Fracture of thoracic vertebra, flexion-distraction type (IM)</t>
  </si>
  <si>
    <t>S22.090</t>
  </si>
  <si>
    <t>Closed Fracture of thoracic vertebra, mechanism unspecified (IM)</t>
  </si>
  <si>
    <t>S22.091</t>
  </si>
  <si>
    <t>Open Fracture of thoracic vertebra, mechanism unspecified (IM)</t>
  </si>
  <si>
    <t>S22.1</t>
  </si>
  <si>
    <t>Multiple fractures of thoracic spine</t>
  </si>
  <si>
    <t>S22.10</t>
  </si>
  <si>
    <t>Multiple fractures of thoracic spine, closed</t>
  </si>
  <si>
    <t>S22.100</t>
  </si>
  <si>
    <t>Multiple closed fractures of thoracic spine, T1-T6 level (IM)</t>
  </si>
  <si>
    <t>S22.101</t>
  </si>
  <si>
    <t>Multiple open fractures of thoracic spine, T1-T6 level (IM)</t>
  </si>
  <si>
    <t>S22.11</t>
  </si>
  <si>
    <t>Multiple fractures of thoracic spine, open</t>
  </si>
  <si>
    <t>S22.110</t>
  </si>
  <si>
    <t>Multiple closed fractures of thoracic spine, T7-T12 level (IM)</t>
  </si>
  <si>
    <t>S22.120</t>
  </si>
  <si>
    <t>Multiple closed fractures of thoracic and lumbar spine [T and L spine] (IM)</t>
  </si>
  <si>
    <t>Other Musculoskeletal &amp; Connective Tissue Diagnoses w/ No CC</t>
  </si>
  <si>
    <t>S22.180</t>
  </si>
  <si>
    <t>Multiple closed fractures of thoracic spine, other specified (IM)</t>
  </si>
  <si>
    <t>S22.181</t>
  </si>
  <si>
    <t>Multiple open fractures of thoracic spine, other specified (IM)</t>
  </si>
  <si>
    <t>S22.190</t>
  </si>
  <si>
    <t>Multiple closed fractures of thoracic spine, unspecified (IM)</t>
  </si>
  <si>
    <t>S22.2</t>
  </si>
  <si>
    <t>Fracture of sternum</t>
  </si>
  <si>
    <t>S22.20</t>
  </si>
  <si>
    <t>Fracture of sternum, closed</t>
  </si>
  <si>
    <t>S22.21</t>
  </si>
  <si>
    <t>Fracture of sternum, open</t>
  </si>
  <si>
    <t>S22.3</t>
  </si>
  <si>
    <t>Fracture of rib</t>
  </si>
  <si>
    <t>Other Musculoskeletal &amp; Connective Tissue Diagnoses w/ Mild CC</t>
  </si>
  <si>
    <t>S22.30</t>
  </si>
  <si>
    <t>Fracture of rib, closed</t>
  </si>
  <si>
    <t>S22.31</t>
  </si>
  <si>
    <t>Fracture of rib, open</t>
  </si>
  <si>
    <t>S22.4</t>
  </si>
  <si>
    <t>Multiple fractures of ribs</t>
  </si>
  <si>
    <t>S22.40</t>
  </si>
  <si>
    <t>Multiple fractures of ribs, closed</t>
  </si>
  <si>
    <t>S22.41</t>
  </si>
  <si>
    <t>Multiple fractures of ribs, open</t>
  </si>
  <si>
    <t>S22.5</t>
  </si>
  <si>
    <t>Flail chest</t>
  </si>
  <si>
    <t>Major Connective Tissue w/ No CC</t>
  </si>
  <si>
    <t>S22.50</t>
  </si>
  <si>
    <t>Flail chest, closed</t>
  </si>
  <si>
    <t>S22.51</t>
  </si>
  <si>
    <t>Flail chest, open</t>
  </si>
  <si>
    <t>S22.8</t>
  </si>
  <si>
    <t>Fracture of other parts of bony thorax</t>
  </si>
  <si>
    <t>S22.80</t>
  </si>
  <si>
    <t>Fracture of other parts of bony thorax, closed</t>
  </si>
  <si>
    <t>S22.9</t>
  </si>
  <si>
    <t>Fracture of bony thorax, part unspecified</t>
  </si>
  <si>
    <t>S22.90</t>
  </si>
  <si>
    <t>Fracture of bony thorax, part unspecified, closed</t>
  </si>
  <si>
    <t>S22.91</t>
  </si>
  <si>
    <t>Fracture of bony thorax, part unspecified, open</t>
  </si>
  <si>
    <t>S23.0</t>
  </si>
  <si>
    <t>Traumatic rupture of thoracic intervertebral disc</t>
  </si>
  <si>
    <t>Major Connective Tissue w/ Mild CC</t>
  </si>
  <si>
    <t>S23.1</t>
  </si>
  <si>
    <t>Dislocation of thoracic vertebra</t>
  </si>
  <si>
    <t>S23.2</t>
  </si>
  <si>
    <t>Dislocation of other and unspecified parts of thorax</t>
  </si>
  <si>
    <t>S23.3</t>
  </si>
  <si>
    <t>Sprain and strain of thoracic spine</t>
  </si>
  <si>
    <t>S23.4</t>
  </si>
  <si>
    <t>Sprain and strain of ribs and sternum</t>
  </si>
  <si>
    <t>S23.5</t>
  </si>
  <si>
    <t>Sprain and strain of other and unspecified parts of thorax</t>
  </si>
  <si>
    <t>S24.0</t>
  </si>
  <si>
    <t>Concussion and oedema of thoracic spinal cord</t>
  </si>
  <si>
    <t>S24.1</t>
  </si>
  <si>
    <t>Other and unspecified injuries of thoracic spinal cord</t>
  </si>
  <si>
    <t>S24.2</t>
  </si>
  <si>
    <t>Injury of nerve root of thoracic spine</t>
  </si>
  <si>
    <t>S24.3</t>
  </si>
  <si>
    <t>Injury of peripheral nerves of thorax</t>
  </si>
  <si>
    <t>S24.5</t>
  </si>
  <si>
    <t>Injury of other nerves of thorax</t>
  </si>
  <si>
    <t>S24.6</t>
  </si>
  <si>
    <t>Injury of unspecified nerve of thorax</t>
  </si>
  <si>
    <t>Major Connective Tissue w/ Moderate CC</t>
  </si>
  <si>
    <t>S25.0</t>
  </si>
  <si>
    <t>Injury of thoracic aorta</t>
  </si>
  <si>
    <t>S25.1</t>
  </si>
  <si>
    <t>Injury of innominate or subclavian artery</t>
  </si>
  <si>
    <t>S25.2</t>
  </si>
  <si>
    <t>Injury of superior vena cava</t>
  </si>
  <si>
    <t>S25.3</t>
  </si>
  <si>
    <t>Injury of innominate or subclavian vein</t>
  </si>
  <si>
    <t>S25.4</t>
  </si>
  <si>
    <t>Injury of pulmonary blood vessels</t>
  </si>
  <si>
    <t>S25.5</t>
  </si>
  <si>
    <t>Injury of intercostal blood vessels</t>
  </si>
  <si>
    <t>S25.7</t>
  </si>
  <si>
    <t>Injury of multiple blood vessels of thorax</t>
  </si>
  <si>
    <t>S25.8</t>
  </si>
  <si>
    <t>Injury of other blood vessels of thorax</t>
  </si>
  <si>
    <t>S25.9</t>
  </si>
  <si>
    <t>Injury of unspecified blood vessel of thorax</t>
  </si>
  <si>
    <t>S26.0</t>
  </si>
  <si>
    <t>Injury of heart with haemopericardium</t>
  </si>
  <si>
    <t>S26.00</t>
  </si>
  <si>
    <t>Injury of heart with haemopericardium, without open wound into thoracic cavity</t>
  </si>
  <si>
    <t>S26.80</t>
  </si>
  <si>
    <t>Other injuries of heart, without open wound into thoracic cavity</t>
  </si>
  <si>
    <t>S26.9</t>
  </si>
  <si>
    <t>Injury of heart, unspecified</t>
  </si>
  <si>
    <t>S27.0</t>
  </si>
  <si>
    <t>Traumatic pneumothorax</t>
  </si>
  <si>
    <t>S27.00</t>
  </si>
  <si>
    <t>Traumatic pneumothorax, without open wound into thoracic cavity</t>
  </si>
  <si>
    <t>S27.01</t>
  </si>
  <si>
    <t>Traumatic pneumothorax, with open wound into thoracic cavity</t>
  </si>
  <si>
    <t>S27.1</t>
  </si>
  <si>
    <t>Traumatic haemothorax</t>
  </si>
  <si>
    <t>S27.10</t>
  </si>
  <si>
    <t>Traumatic haemothorax, without open wound into thoracic cavity</t>
  </si>
  <si>
    <t>S27.11</t>
  </si>
  <si>
    <t>Traumatic haemothorax, with open wound into thoracic cavity</t>
  </si>
  <si>
    <t>S27.2</t>
  </si>
  <si>
    <t>Traumatic haemopneumothorax</t>
  </si>
  <si>
    <t>S27.20</t>
  </si>
  <si>
    <t>Traumatic haemopneumothorax, without open wound into thoracic cavity</t>
  </si>
  <si>
    <t>S27.21</t>
  </si>
  <si>
    <t>Traumatic haemopneumothorax, with open wound into thoracic cavity</t>
  </si>
  <si>
    <t>S27.3</t>
  </si>
  <si>
    <t>Other injuries of lung</t>
  </si>
  <si>
    <t>S27.30</t>
  </si>
  <si>
    <t>Other injuries of lung, without open wound into thoracic cavity</t>
  </si>
  <si>
    <t>S27.31</t>
  </si>
  <si>
    <t>Other injuries of lung, with open wound into thoracic cavity</t>
  </si>
  <si>
    <t>S27.32</t>
  </si>
  <si>
    <t>Laceration of lung (IM)</t>
  </si>
  <si>
    <t>S27.33</t>
  </si>
  <si>
    <t>Contusio and hematoma of lung (IM)</t>
  </si>
  <si>
    <t>S27.4</t>
  </si>
  <si>
    <t>Injury of bronchus</t>
  </si>
  <si>
    <t>S27.5</t>
  </si>
  <si>
    <t>Injury of thoracic trachea</t>
  </si>
  <si>
    <t>S27.50</t>
  </si>
  <si>
    <t>Injury of thoracic trachea, without open wound into thoracic cavity</t>
  </si>
  <si>
    <t>S27.51</t>
  </si>
  <si>
    <t>Injury of thoracic trachea, with open wound into thoracic cavity</t>
  </si>
  <si>
    <t>Soft Tissue Malignancy w/ No CC</t>
  </si>
  <si>
    <t>S27.6</t>
  </si>
  <si>
    <t>Injury of pleura</t>
  </si>
  <si>
    <t>S27.60</t>
  </si>
  <si>
    <t>Injury of pleura, without open wound into thoracic cavity</t>
  </si>
  <si>
    <t>S27.61</t>
  </si>
  <si>
    <t>Injury of pleura, with open wound into thoracic cavity</t>
  </si>
  <si>
    <t>S27.70</t>
  </si>
  <si>
    <t>Multiple injuries of intrathoracic organs, without open wound into thoracic cavity</t>
  </si>
  <si>
    <t>S27.8</t>
  </si>
  <si>
    <t>Injury of other specified intrathoracic organs</t>
  </si>
  <si>
    <t>S27.80</t>
  </si>
  <si>
    <t>Injury of other specified intrathoracic organs, without open wound into thoracic cavity</t>
  </si>
  <si>
    <t>Soft Tissue Malignancy w/ Mild CC</t>
  </si>
  <si>
    <t>S27.81</t>
  </si>
  <si>
    <t>Injury of other specified intrathoracic organs, with open wound into thoracic cavity</t>
  </si>
  <si>
    <t>S27.9</t>
  </si>
  <si>
    <t>Injury of unspecified intrathoracic organ</t>
  </si>
  <si>
    <t>S27.90</t>
  </si>
  <si>
    <t>Injury of unspecified intrathoracic organ, without open wound into thoracic cavity</t>
  </si>
  <si>
    <t>S27.91</t>
  </si>
  <si>
    <t>Injury of unspecified intrathoracic organ, with open wound into thoracic cavity</t>
  </si>
  <si>
    <t>S28.0</t>
  </si>
  <si>
    <t>Crushed chest</t>
  </si>
  <si>
    <t>S28.1</t>
  </si>
  <si>
    <t>Traumatic amputation of part of thorax</t>
  </si>
  <si>
    <t>S29.0</t>
  </si>
  <si>
    <t>Injury of muscle and tendon at thorax level</t>
  </si>
  <si>
    <t>S29.7</t>
  </si>
  <si>
    <t>Multiple injuries of thorax</t>
  </si>
  <si>
    <t>S29.8</t>
  </si>
  <si>
    <t>Other specified injuries of thorax</t>
  </si>
  <si>
    <t>S29.9</t>
  </si>
  <si>
    <t>Unspecified injury of thorax</t>
  </si>
  <si>
    <t>S30.0</t>
  </si>
  <si>
    <t>Contusion of lower back and pelvis</t>
  </si>
  <si>
    <t>Soft Tissue Malignancy w/ Moderate CC</t>
  </si>
  <si>
    <t>S30.1</t>
  </si>
  <si>
    <t>Contusion of abdominal wall</t>
  </si>
  <si>
    <t>S30.2</t>
  </si>
  <si>
    <t>Contusion of external genital organs</t>
  </si>
  <si>
    <t>S30.7</t>
  </si>
  <si>
    <t>Multiple superficial injuries of abdomen lower back and pelvis</t>
  </si>
  <si>
    <t>S30.8</t>
  </si>
  <si>
    <t>Other superficial injuries of abdomen, lower back and pelvis</t>
  </si>
  <si>
    <t>S30.9</t>
  </si>
  <si>
    <t>Superficial injury of abdomen lower back and pelvis, part unspecified</t>
  </si>
  <si>
    <t>S31.0</t>
  </si>
  <si>
    <t>Open wound of lower back and pelvis</t>
  </si>
  <si>
    <t>S31.1</t>
  </si>
  <si>
    <t>Open wound of abdominal wall</t>
  </si>
  <si>
    <t>S31.2</t>
  </si>
  <si>
    <t>Open wound of penis</t>
  </si>
  <si>
    <t>S31.3</t>
  </si>
  <si>
    <t>Open wound of scrotum and testes</t>
  </si>
  <si>
    <t>S31.4</t>
  </si>
  <si>
    <t>Open wound of vagina and vulva</t>
  </si>
  <si>
    <t>S31.5</t>
  </si>
  <si>
    <t>Open wound of other and unspecified external genital organs</t>
  </si>
  <si>
    <t>S31.7</t>
  </si>
  <si>
    <t>Multiple open wounds of abdomen, lower back and pelvis</t>
  </si>
  <si>
    <t>Microsurgery Proc. w/ No CC</t>
  </si>
  <si>
    <t>S31.8</t>
  </si>
  <si>
    <t>Open wound of other and unspecified parts of abdomen</t>
  </si>
  <si>
    <t>S32</t>
  </si>
  <si>
    <t>Fracture of lumbar spine and pelvis</t>
  </si>
  <si>
    <t>S32.0</t>
  </si>
  <si>
    <t>Fracture of lumbar vertebra</t>
  </si>
  <si>
    <t>S32.00</t>
  </si>
  <si>
    <t>Fracture of lumbar vertebra, closed</t>
  </si>
  <si>
    <t>S32.000</t>
  </si>
  <si>
    <t>Closed Fracture of lumbar vertebra, compression type (IM)</t>
  </si>
  <si>
    <t>S32.001</t>
  </si>
  <si>
    <t>Open Fracture of lumbar vertebra, compression type (IM)</t>
  </si>
  <si>
    <t>S32.01</t>
  </si>
  <si>
    <t>Fracture of lumbar vertebra, open</t>
  </si>
  <si>
    <t>S32.010</t>
  </si>
  <si>
    <t>Closed Fracture of lumbar vertebra, burst type (IM)</t>
  </si>
  <si>
    <t>S32.011</t>
  </si>
  <si>
    <t>Open Fracture of lumbar vertebra, burst type (IM)</t>
  </si>
  <si>
    <t>S32.020</t>
  </si>
  <si>
    <t>Closed Fracture of lumbar vertebra, seat-belt type (IM)</t>
  </si>
  <si>
    <t>S32.021</t>
  </si>
  <si>
    <t>Open Fracture of lumbar vertebra, seat-belt type (IM)</t>
  </si>
  <si>
    <t>S32.030</t>
  </si>
  <si>
    <t>Microsurgery Proc. w/ Mild CC</t>
  </si>
  <si>
    <t>Closed Fracture of lumbar vertebra, flexion-rotation type (IM)</t>
  </si>
  <si>
    <t>S32.040</t>
  </si>
  <si>
    <t>Closed Fracture of lumbar vertebra, shear type (IM)</t>
  </si>
  <si>
    <t>S32.050</t>
  </si>
  <si>
    <t>Closed Fracture of lumbar vertebra, flexion-distraction type (IM)</t>
  </si>
  <si>
    <t>S32.090</t>
  </si>
  <si>
    <t>Closed Fracture of lumbar vertebra, mechanism unspecified (IM)</t>
  </si>
  <si>
    <t>S32.091</t>
  </si>
  <si>
    <t>Open Fracture of lumbar vertebra, mechanism unspecified (IM)</t>
  </si>
  <si>
    <t>S32.1</t>
  </si>
  <si>
    <t>Fracture of sacrum</t>
  </si>
  <si>
    <t>S32.10</t>
  </si>
  <si>
    <t>Fracture of sacrum, closed</t>
  </si>
  <si>
    <t>S32.11</t>
  </si>
  <si>
    <t>Fracture of sacrum, open</t>
  </si>
  <si>
    <t>S32.2</t>
  </si>
  <si>
    <t>Fracture of coccyx</t>
  </si>
  <si>
    <t>S32.20</t>
  </si>
  <si>
    <t>Fracture of coccyx, closed</t>
  </si>
  <si>
    <t>S32.3</t>
  </si>
  <si>
    <t>Fracture of ilium</t>
  </si>
  <si>
    <t>S32.30</t>
  </si>
  <si>
    <t>Distant Flap and Pedicle Graft Plastic Proc. w/ No CC</t>
  </si>
  <si>
    <t>Fracture of ilium, closed</t>
  </si>
  <si>
    <t>S32.31</t>
  </si>
  <si>
    <t>Fracture of ilium, open</t>
  </si>
  <si>
    <t>S32.4</t>
  </si>
  <si>
    <t>Fracture of acetabulum</t>
  </si>
  <si>
    <t>S32.40</t>
  </si>
  <si>
    <t>Fracture of acetabulum, closed</t>
  </si>
  <si>
    <t>S32.41</t>
  </si>
  <si>
    <t>Fracture of acetabulum, open</t>
  </si>
  <si>
    <t>S32.5</t>
  </si>
  <si>
    <t>Fracture of pubis</t>
  </si>
  <si>
    <t>S32.50</t>
  </si>
  <si>
    <t>Fracture of pubis, closed</t>
  </si>
  <si>
    <t>S32.51</t>
  </si>
  <si>
    <t>Fracture of pubis, open</t>
  </si>
  <si>
    <t>S32.600</t>
  </si>
  <si>
    <t>Closed Fracture of pelvis, stable type (IM)</t>
  </si>
  <si>
    <t>S32.601</t>
  </si>
  <si>
    <t>Open Fracture of pelvis, stable type (IM)</t>
  </si>
  <si>
    <t>S32.610</t>
  </si>
  <si>
    <t>Closed Fracture of pelvis, rotary unstable type (IM)</t>
  </si>
  <si>
    <t>S32.620</t>
  </si>
  <si>
    <t>Closed Fracture of pelvis, vertical shear type (IM)</t>
  </si>
  <si>
    <t>S32.680</t>
  </si>
  <si>
    <t>Closed Fracture of pelvis, other types (IM)</t>
  </si>
  <si>
    <t>S32.681</t>
  </si>
  <si>
    <t>Open Fracture of pelvis, other types (IM)</t>
  </si>
  <si>
    <t>S32.690</t>
  </si>
  <si>
    <t>Closed Fracture of pelvis, unspecified type (IM)</t>
  </si>
  <si>
    <t>S32.691</t>
  </si>
  <si>
    <t>Open Fracture of pelvis, unspecified type (IM)</t>
  </si>
  <si>
    <t>S32.7</t>
  </si>
  <si>
    <t>Multiple fractures of lumbar spine and pelvis</t>
  </si>
  <si>
    <t>S32.70</t>
  </si>
  <si>
    <t>Multiple fractures of lumbar spine and pelvis, closed</t>
  </si>
  <si>
    <t>S32.71</t>
  </si>
  <si>
    <t>Multiple fractures of lumbar spine and pelvis, open</t>
  </si>
  <si>
    <t>Distant Flap and Pedicle Graft Plastic Proc. w/ Mild CC</t>
  </si>
  <si>
    <t>S32.8</t>
  </si>
  <si>
    <t>Fracture of oth unspecified parts of lumbar spine and pelvis</t>
  </si>
  <si>
    <t>S32.80</t>
  </si>
  <si>
    <t>Fracture of other and unspecified parts of lumbar spine and pelvis, closed</t>
  </si>
  <si>
    <t>S32.81</t>
  </si>
  <si>
    <t>Fracture of other and unspecified parts of lumbar spine and pelvis, open</t>
  </si>
  <si>
    <t>S33.0</t>
  </si>
  <si>
    <t>Traumatic rupture of lumbar intervertebral disc</t>
  </si>
  <si>
    <t>S33.1</t>
  </si>
  <si>
    <t>Dislocation of lumbar vertebra</t>
  </si>
  <si>
    <t>S33.2</t>
  </si>
  <si>
    <t>Dislocation of sacroiliac and sacrococcygeal joint</t>
  </si>
  <si>
    <t>S33.3</t>
  </si>
  <si>
    <t>Dislocation oth and unspec parts of lumbar spine and pelvis</t>
  </si>
  <si>
    <t>S33.4</t>
  </si>
  <si>
    <t>Traumatic rupture of symphysis pubis</t>
  </si>
  <si>
    <t>S33.5</t>
  </si>
  <si>
    <t>Sprain and strain of lumbar spine</t>
  </si>
  <si>
    <t>S33.6</t>
  </si>
  <si>
    <t>Sprain and strain of sacroiliac joint</t>
  </si>
  <si>
    <t>S33.7</t>
  </si>
  <si>
    <t>Sprain and strain of other and unspec partsof lumbar spine pelvis</t>
  </si>
  <si>
    <t>S34</t>
  </si>
  <si>
    <t>Injury of nerves and lumbar spinal cord at abdomen, lower back and pelvis level</t>
  </si>
  <si>
    <t>S34.0</t>
  </si>
  <si>
    <t>Concussion and oedema of lumbar spinal cord</t>
  </si>
  <si>
    <t>S34.1</t>
  </si>
  <si>
    <t>Other injury of lumbar spinal cord</t>
  </si>
  <si>
    <t>S34.2</t>
  </si>
  <si>
    <t>Injury of nerve root of lumbar and sacral spine</t>
  </si>
  <si>
    <t>S34.3</t>
  </si>
  <si>
    <t>Injury of cauda equina</t>
  </si>
  <si>
    <t>S34.4</t>
  </si>
  <si>
    <t>Injury of lumbosacral plexus</t>
  </si>
  <si>
    <t>S34.5</t>
  </si>
  <si>
    <t>Injury of lumbar, sacral and pelvic sympathetic nerves</t>
  </si>
  <si>
    <t>S34.6</t>
  </si>
  <si>
    <t>Injury of peripheral nerve(s) of abdomen, lower back and pelvis</t>
  </si>
  <si>
    <t>S34.8</t>
  </si>
  <si>
    <t>Injury other and unspecified nerves abdomen lower back and pelvis level</t>
  </si>
  <si>
    <t>S35.0</t>
  </si>
  <si>
    <t>Injury of abdominal aorta</t>
  </si>
  <si>
    <t>S35.1</t>
  </si>
  <si>
    <t>Injury of inferior vena cava</t>
  </si>
  <si>
    <t>S35.2</t>
  </si>
  <si>
    <t>Injury of coeliac or mesenteric artery</t>
  </si>
  <si>
    <t>S35.3</t>
  </si>
  <si>
    <t>Injury of portal or splenic vein</t>
  </si>
  <si>
    <t>S35.4</t>
  </si>
  <si>
    <t>Injury of renal blood vessels</t>
  </si>
  <si>
    <t>S35.5</t>
  </si>
  <si>
    <t>Injury of iliac blood vessels</t>
  </si>
  <si>
    <t>S35.7</t>
  </si>
  <si>
    <t>Injury of multiple blood vessels at abdomen, lower back and pelvis level</t>
  </si>
  <si>
    <t>S35.8</t>
  </si>
  <si>
    <t>Injury of other blood vessels at abdomen, lower back and pelvis level</t>
  </si>
  <si>
    <t>S35.9</t>
  </si>
  <si>
    <t>Injury of unspecified blood vessel abdoment, lower back and pelvis level</t>
  </si>
  <si>
    <t>S36.0</t>
  </si>
  <si>
    <t>Injury of spleen</t>
  </si>
  <si>
    <t>S36.00</t>
  </si>
  <si>
    <t>Injury of spleen, without open wound into cavity</t>
  </si>
  <si>
    <t>S36.01</t>
  </si>
  <si>
    <t>Injury of spleen, with open wound into cavity</t>
  </si>
  <si>
    <t>S36.1</t>
  </si>
  <si>
    <t>S36.10</t>
  </si>
  <si>
    <t>S36.11</t>
  </si>
  <si>
    <t>S36.2</t>
  </si>
  <si>
    <t>Injury of pancreas</t>
  </si>
  <si>
    <t>S36.20</t>
  </si>
  <si>
    <t>S36.21</t>
  </si>
  <si>
    <t>Total Mastectomy Proc. w/ No CC</t>
  </si>
  <si>
    <t>S36.3</t>
  </si>
  <si>
    <t>Injury of stomach</t>
  </si>
  <si>
    <t>S36.30</t>
  </si>
  <si>
    <t>Injury of stomach, without open wound into cavity</t>
  </si>
  <si>
    <t>S36.31</t>
  </si>
  <si>
    <t>Injury of stomach, with open wound into cavity</t>
  </si>
  <si>
    <t>S36.4</t>
  </si>
  <si>
    <t>Injury of small intestine</t>
  </si>
  <si>
    <t>S36.40</t>
  </si>
  <si>
    <t>Injury of small intestine, without open wound into cavity</t>
  </si>
  <si>
    <t>S36.41</t>
  </si>
  <si>
    <t>Injury of small intestine, with open wound into cavity</t>
  </si>
  <si>
    <t>S36.5</t>
  </si>
  <si>
    <t>Injury of colon</t>
  </si>
  <si>
    <t>S36.50</t>
  </si>
  <si>
    <t>Injury of colon, without open wound into cavity</t>
  </si>
  <si>
    <t>S36.51</t>
  </si>
  <si>
    <t>Injury of colon, with open wound into cavity</t>
  </si>
  <si>
    <t>S36.6</t>
  </si>
  <si>
    <t>Injury of rectum</t>
  </si>
  <si>
    <t>S36.60</t>
  </si>
  <si>
    <t>Injury of rectum, without open wound into cavity</t>
  </si>
  <si>
    <t>S36.61</t>
  </si>
  <si>
    <t>Injury of rectum, with open wound into cavity</t>
  </si>
  <si>
    <t>S36.7</t>
  </si>
  <si>
    <t>Injury of multiple intra-abdominal organs</t>
  </si>
  <si>
    <t>S36.70</t>
  </si>
  <si>
    <t>Injury of multiple intra-abdominal organs, without open wound into cavity</t>
  </si>
  <si>
    <t>S36.71</t>
  </si>
  <si>
    <t>Injury of multiple intra-abdominal organs, with open wound into cavity</t>
  </si>
  <si>
    <t>S36.8</t>
  </si>
  <si>
    <t>Injury of other intra-abdominal organs</t>
  </si>
  <si>
    <t>S36.80</t>
  </si>
  <si>
    <t>Injury of other intra-abdominal organs, without open wound into cavity</t>
  </si>
  <si>
    <t>S36.81</t>
  </si>
  <si>
    <t>Injury of other intra-abdominal organs, with open wound into cavity</t>
  </si>
  <si>
    <t>Total Mastectomy Proc. w/ Mild CC</t>
  </si>
  <si>
    <t>S36.9</t>
  </si>
  <si>
    <t>Injury of unspecified intra-abdominal organ</t>
  </si>
  <si>
    <t>S36.90</t>
  </si>
  <si>
    <t>Injury of unspecified intra-abdominal organ, without open wound into cavity</t>
  </si>
  <si>
    <t>S36.91</t>
  </si>
  <si>
    <t>Injury of unspecified intra-abdominal organ, with open wound into cavity</t>
  </si>
  <si>
    <t>S37.0</t>
  </si>
  <si>
    <t>Injury of kidney</t>
  </si>
  <si>
    <t>S37.00</t>
  </si>
  <si>
    <t>Injury of kidney, without open wound into cavity</t>
  </si>
  <si>
    <t>S37.01</t>
  </si>
  <si>
    <t>Injury of kidney, with open wound into cavity</t>
  </si>
  <si>
    <t>S37.1</t>
  </si>
  <si>
    <t>Injury of ureter</t>
  </si>
  <si>
    <t>S37.10</t>
  </si>
  <si>
    <t>Injury of ureter, without open wound into cavity</t>
  </si>
  <si>
    <t>S37.11</t>
  </si>
  <si>
    <t>Injury of ureter, with open wound into cavity</t>
  </si>
  <si>
    <t>S37.2</t>
  </si>
  <si>
    <t>Injury of bladder</t>
  </si>
  <si>
    <t>S37.20</t>
  </si>
  <si>
    <t>Injury of bladder, without open wound into cavity</t>
  </si>
  <si>
    <t>S37.21</t>
  </si>
  <si>
    <t>Injury of bladder, with open wound into cavity</t>
  </si>
  <si>
    <t>S37.3</t>
  </si>
  <si>
    <t>Injury of urethra</t>
  </si>
  <si>
    <t>S37.30</t>
  </si>
  <si>
    <t>Injury of urethra, without open wound into cavity</t>
  </si>
  <si>
    <t>S37.31</t>
  </si>
  <si>
    <t>Injury of urethra, with open wound into cavity</t>
  </si>
  <si>
    <t>S37.4</t>
  </si>
  <si>
    <t>Injury of ovary</t>
  </si>
  <si>
    <t>S37.40</t>
  </si>
  <si>
    <t>Injury of ovary, without open wound into cavity</t>
  </si>
  <si>
    <t>S37.41</t>
  </si>
  <si>
    <t>Injury of ovary, with open wound into cavity</t>
  </si>
  <si>
    <t>S37.50</t>
  </si>
  <si>
    <t>Injury of fallopian tube, without open wound into cavity</t>
  </si>
  <si>
    <t>S37.6</t>
  </si>
  <si>
    <t>Injury of uterus</t>
  </si>
  <si>
    <t>Plastic Proc. w/ No CC</t>
  </si>
  <si>
    <t>S37.60</t>
  </si>
  <si>
    <t>Injury of uterus, without open wound into cavity</t>
  </si>
  <si>
    <t>S37.61</t>
  </si>
  <si>
    <t>Injury of uterus, with open wound into cavity</t>
  </si>
  <si>
    <t>S37.7</t>
  </si>
  <si>
    <t>Injury of multiple urinary and pelvic organs</t>
  </si>
  <si>
    <t>S37.70</t>
  </si>
  <si>
    <t>Injury of multiple urinary and pelvic organs, without open wound into cavity</t>
  </si>
  <si>
    <t>S37.8</t>
  </si>
  <si>
    <t>Injury of other urinary and pelvic organs</t>
  </si>
  <si>
    <t>S37.80</t>
  </si>
  <si>
    <t>Injury of other urinary and pelvic organs, without open wound into cavity</t>
  </si>
  <si>
    <t>S37.81</t>
  </si>
  <si>
    <t>Injury of other urinary and pelvic organs, with open wound into cavity</t>
  </si>
  <si>
    <t>S37.9</t>
  </si>
  <si>
    <t>Injury of unspecified urinary and pelvic organ</t>
  </si>
  <si>
    <t>S37.90</t>
  </si>
  <si>
    <t>Injury of unspecified urinary and pelvic organ, without open wound into cavity</t>
  </si>
  <si>
    <t>S37.91</t>
  </si>
  <si>
    <t>Injury of unspecified urinary and pelvic organ, with open wound into cavity</t>
  </si>
  <si>
    <t>S38.0</t>
  </si>
  <si>
    <t>Crushing injury of external genital organs</t>
  </si>
  <si>
    <t>S38.1</t>
  </si>
  <si>
    <t>Crushing injury of other and unspecified part of abdomen, lower back and pelvis</t>
  </si>
  <si>
    <t>S38.2</t>
  </si>
  <si>
    <t>Traumatic amputation of external genital organs</t>
  </si>
  <si>
    <t>S38.3</t>
  </si>
  <si>
    <t>Traumatic amputation of other and unspecified parts of abdomen, low back and pelvis</t>
  </si>
  <si>
    <t>S39.0</t>
  </si>
  <si>
    <t>Injury of muscle and tendon of abdomen lower back and pelvis</t>
  </si>
  <si>
    <t>S39.6</t>
  </si>
  <si>
    <t>Injury of intra-abdominal organ(s) with pelvic organ(s)</t>
  </si>
  <si>
    <t>S39.7</t>
  </si>
  <si>
    <t>Other multiple injuries of abdomen, lower back and pelvis</t>
  </si>
  <si>
    <t>S39.8</t>
  </si>
  <si>
    <t>Other specified injuries of abdomen, lower back and pelvis</t>
  </si>
  <si>
    <t>S39.9</t>
  </si>
  <si>
    <t>Unspecified injury of abdomen, lower back and pelvis</t>
  </si>
  <si>
    <t>Plastic Proc. w/ Mild CC</t>
  </si>
  <si>
    <t>S40.0</t>
  </si>
  <si>
    <t>Contusion of shoulder and upper arm</t>
  </si>
  <si>
    <t>S40.7</t>
  </si>
  <si>
    <t>Multiple superficial injuries of shoulder and upper arm</t>
  </si>
  <si>
    <t>S40.8</t>
  </si>
  <si>
    <t>Other superficial injuries of shoulder and upper arm</t>
  </si>
  <si>
    <t>S40.80</t>
  </si>
  <si>
    <t>Abrasion of shoulder and arm (IM)</t>
  </si>
  <si>
    <t>S40.82</t>
  </si>
  <si>
    <t>Insect bite of shoulder and arm (IM)</t>
  </si>
  <si>
    <t>S40.83</t>
  </si>
  <si>
    <t>Superficial foreign body of shoulder and arm (IM)</t>
  </si>
  <si>
    <t>S40.88</t>
  </si>
  <si>
    <t>Other superficial injuries of shoulder and arm (IM)</t>
  </si>
  <si>
    <t>S40.9</t>
  </si>
  <si>
    <t>Superficial injury of shoulder and upper arm, unspecified</t>
  </si>
  <si>
    <t>S41.0</t>
  </si>
  <si>
    <t>Open wound of shoulder</t>
  </si>
  <si>
    <t>S41.1</t>
  </si>
  <si>
    <t>Open wound of upper arm</t>
  </si>
  <si>
    <t>S41.7</t>
  </si>
  <si>
    <t>Multiple open wounds of shoulder and upper arm</t>
  </si>
  <si>
    <t>S41.8</t>
  </si>
  <si>
    <t>Open wound of other and unspecified parts of shoulder girdle</t>
  </si>
  <si>
    <t>S42</t>
  </si>
  <si>
    <t>Fracture of shoulder and upper arm</t>
  </si>
  <si>
    <t>S42.0</t>
  </si>
  <si>
    <t>Fracture of clavicle</t>
  </si>
  <si>
    <t>S42.00</t>
  </si>
  <si>
    <t>Fracture of clavicle, closed</t>
  </si>
  <si>
    <t>S42.000</t>
  </si>
  <si>
    <t>Closed Fracture of clavicle, sternal end (IM)</t>
  </si>
  <si>
    <t>S42.001</t>
  </si>
  <si>
    <t>Open Fracture of clavicle, sternal end (IM)</t>
  </si>
  <si>
    <t>S42.01</t>
  </si>
  <si>
    <t>Fracture of clavicle, open</t>
  </si>
  <si>
    <t>S42.010</t>
  </si>
  <si>
    <t>Closed Fracture of clavicle, shaft (IM)</t>
  </si>
  <si>
    <t>Biopsy &amp; Local Excision of Breast Proc. w/ No CC</t>
  </si>
  <si>
    <t>S42.011</t>
  </si>
  <si>
    <t>Open Fracture of clavicle, shaft (IM)</t>
  </si>
  <si>
    <t>S42.020</t>
  </si>
  <si>
    <t>Closed Fracture of clavicle, acromial end (IM)</t>
  </si>
  <si>
    <t>S42.021</t>
  </si>
  <si>
    <t>Open Fracture of clavicle, acromial end (IM)</t>
  </si>
  <si>
    <t>S42.070</t>
  </si>
  <si>
    <t>Closed Fracture of clavicle, multiple fractures (IM)</t>
  </si>
  <si>
    <t>S42.071</t>
  </si>
  <si>
    <t>Open Fracture of clavicle, multiple fractures (IM)</t>
  </si>
  <si>
    <t>S42.090</t>
  </si>
  <si>
    <t>Closed Fracture of clavicle, unspecified part (IM)</t>
  </si>
  <si>
    <t>S42.091</t>
  </si>
  <si>
    <t>Open Fracture of clavicle, unspecified part (IM)</t>
  </si>
  <si>
    <t>S42.1</t>
  </si>
  <si>
    <t>Fracture of scapula</t>
  </si>
  <si>
    <t>S42.10</t>
  </si>
  <si>
    <t>Fracture of scapula, closed</t>
  </si>
  <si>
    <t>S42.100</t>
  </si>
  <si>
    <t>Closed Fracture of scapula, body (IM)</t>
  </si>
  <si>
    <t>S42.11</t>
  </si>
  <si>
    <t>Fracture of scapula, open</t>
  </si>
  <si>
    <t>S42.110</t>
  </si>
  <si>
    <t>Closed Fracture of scapula, acromion process (IM)</t>
  </si>
  <si>
    <t>S42.111</t>
  </si>
  <si>
    <t>Open Fracture of scapula, acromion process (IM)</t>
  </si>
  <si>
    <t>S42.120</t>
  </si>
  <si>
    <t>Closed Fracture of scapula, coracoid (IM)</t>
  </si>
  <si>
    <t>S42.130</t>
  </si>
  <si>
    <t>Closed Fracture of scapula, glenoid and neck of scapula (IM)</t>
  </si>
  <si>
    <t>S42.170</t>
  </si>
  <si>
    <t>Closed Fracture of scapula, multiple fractures (IM)</t>
  </si>
  <si>
    <t>S42.190</t>
  </si>
  <si>
    <t>Closed Fracture of scapula, unspecified part (IM)</t>
  </si>
  <si>
    <t>S42.191</t>
  </si>
  <si>
    <t>Open Fracture of scapula, unspecified part (IM)</t>
  </si>
  <si>
    <t>S42.2</t>
  </si>
  <si>
    <t>Fracture of upper end of humerus</t>
  </si>
  <si>
    <t>S42.20</t>
  </si>
  <si>
    <t>Fracture of upper end of humerus, closed</t>
  </si>
  <si>
    <t>S42.200</t>
  </si>
  <si>
    <t>Closed Fracture of proximal humerus, non-displaced (IM)</t>
  </si>
  <si>
    <t>Biopsy &amp; Local Excision of Breast Proc. w/ Mild CC</t>
  </si>
  <si>
    <t>S42.201</t>
  </si>
  <si>
    <t>Open Fracture of proximal humerus, non-displaced (IM)</t>
  </si>
  <si>
    <t>S42.21</t>
  </si>
  <si>
    <t>Fracture of upper end of humerus, open</t>
  </si>
  <si>
    <t>S42.210</t>
  </si>
  <si>
    <t>Closed Fracture of proximal humerus, 2 parts (IM)</t>
  </si>
  <si>
    <t>S42.211</t>
  </si>
  <si>
    <t>Open Fracture of proximal humerus, 2 parts (IM)</t>
  </si>
  <si>
    <t>S42.220</t>
  </si>
  <si>
    <t>Closed Fracture of proximal humerus, 3 parts (IM)</t>
  </si>
  <si>
    <t>S42.221</t>
  </si>
  <si>
    <t>Open Fracture of proximal humerus, 3 parts (IM)</t>
  </si>
  <si>
    <t>S42.230</t>
  </si>
  <si>
    <t>Closed Fracture of proximal humerus, 4 parts (IM)</t>
  </si>
  <si>
    <t>S42.231</t>
  </si>
  <si>
    <t>Open Fracture of proximal humerus, 4 parts (IM)</t>
  </si>
  <si>
    <t>S42.240</t>
  </si>
  <si>
    <t>Closed Fracture of proximal humerus, with articular involvement (IM)</t>
  </si>
  <si>
    <t>S42.250</t>
  </si>
  <si>
    <t>Closed Fracture of epiphysis of proximal humerus (IM)</t>
  </si>
  <si>
    <t>S42.251</t>
  </si>
  <si>
    <t>Open Fracture of epiphysis of proximal humerus (IM)</t>
  </si>
  <si>
    <t>S42.280</t>
  </si>
  <si>
    <t>Closed Fracture of proximal humerus, others (IM)</t>
  </si>
  <si>
    <t>S42.281</t>
  </si>
  <si>
    <t>Open Fracture of proximal humerus, others (IM)</t>
  </si>
  <si>
    <t>S42.290</t>
  </si>
  <si>
    <t>Closed Fracture of proximal humerus, unspecified (IM)</t>
  </si>
  <si>
    <t>S42.291</t>
  </si>
  <si>
    <t>Open Fracture of proximal humerus, unspecified (IM)</t>
  </si>
  <si>
    <t>S42.3</t>
  </si>
  <si>
    <t>Fracture of shaft of humerus</t>
  </si>
  <si>
    <t>S42.30</t>
  </si>
  <si>
    <t>Fracture of shaft of humerus, closed</t>
  </si>
  <si>
    <t>S42.300</t>
  </si>
  <si>
    <t>Closed Fracture of shaft of humerus, simple fracture (IM)</t>
  </si>
  <si>
    <t>S42.301</t>
  </si>
  <si>
    <t>Open Fracture of shaft of humerus, simple fracture (IM)</t>
  </si>
  <si>
    <t>S42.31</t>
  </si>
  <si>
    <t>Fracture of shaft of humerus, open</t>
  </si>
  <si>
    <t>Excisional Surgery &amp; Repair, Flaps &amp; Grafts, Nail Surgery w/ No CC</t>
  </si>
  <si>
    <t>S42.310</t>
  </si>
  <si>
    <t>Closed Fracture of shaft of humerus, butterfly fracture (IM)</t>
  </si>
  <si>
    <t>S42.311</t>
  </si>
  <si>
    <t>Open Fracture of shaft of humerus, butterfly fracture (IM)</t>
  </si>
  <si>
    <t>S42.320</t>
  </si>
  <si>
    <t>Closed Fracture of shaft of humerus, comminuted fracture (IM)</t>
  </si>
  <si>
    <t>S42.321</t>
  </si>
  <si>
    <t>Open Fracture of shaft of humerus, comminuted fracture (IM)</t>
  </si>
  <si>
    <t>S42.370</t>
  </si>
  <si>
    <t>Multiple closed fractures of shaft of humerus (IM)</t>
  </si>
  <si>
    <t>S42.390</t>
  </si>
  <si>
    <t>Closed Fracture of shaft of humerus, unspecified (IM)</t>
  </si>
  <si>
    <t>S42.391</t>
  </si>
  <si>
    <t>Open Fracture of shaft of humerus, unspecified (IM)</t>
  </si>
  <si>
    <t>S42.4</t>
  </si>
  <si>
    <t>Fracture of lower end of humerus</t>
  </si>
  <si>
    <t>S42.40</t>
  </si>
  <si>
    <t>Fracture of lower end of humerus, closed</t>
  </si>
  <si>
    <t>S42.400</t>
  </si>
  <si>
    <t>Closed Fracture of distal humerus, supracondylar (IM)</t>
  </si>
  <si>
    <t>S42.401</t>
  </si>
  <si>
    <t>Open Fracture of distal humerus, supracondylar (IM)</t>
  </si>
  <si>
    <t>Excisional Surgery &amp; Repair, Flaps &amp; Grafts, Nail Surgery w/ Mild CC</t>
  </si>
  <si>
    <t>S42.41</t>
  </si>
  <si>
    <t>Fracture of lower end of humerus, open</t>
  </si>
  <si>
    <t>S42.410</t>
  </si>
  <si>
    <t>Closed Fracture of distal humerus, lateral condyle (IM)</t>
  </si>
  <si>
    <t>S42.411</t>
  </si>
  <si>
    <t>Open Fracture of distal humerus, lateral condyle (IM)</t>
  </si>
  <si>
    <t>S42.420</t>
  </si>
  <si>
    <t>Closed Fracture of distal humerus, medial condyle (IM)</t>
  </si>
  <si>
    <t>S42.421</t>
  </si>
  <si>
    <t>Open Fracture of distal humerus, medial condyle (IM)</t>
  </si>
  <si>
    <t>S42.430</t>
  </si>
  <si>
    <t>Closed Fracture of distal humerus, other parts of condyle and epicondyle (IM)</t>
  </si>
  <si>
    <t>S42.431</t>
  </si>
  <si>
    <t>Open Fracture of distal humerus, other parts of condyle and epicondyle (IM)</t>
  </si>
  <si>
    <t>S42.440</t>
  </si>
  <si>
    <t>Closed Fracture of distal humerus, T-shape intraarticular fracture (IM)</t>
  </si>
  <si>
    <t>S42.441</t>
  </si>
  <si>
    <t>Open Fracture of distal humerus, T-shape intraarticular fracture (IM)</t>
  </si>
  <si>
    <t>S42.450</t>
  </si>
  <si>
    <t>Closed Fracture of distal humerus, multifragment intraarticular fracture (IM)</t>
  </si>
  <si>
    <t>S42.451</t>
  </si>
  <si>
    <t>Open Fracture of distal humerus, multifragment intraarticular fracture (IM)</t>
  </si>
  <si>
    <t>S42.460</t>
  </si>
  <si>
    <t>Closed Fracture of physis and apophysis of distal humerus (IM)</t>
  </si>
  <si>
    <t>S42.461</t>
  </si>
  <si>
    <t>Open Fracture of physis and apophysis of distal humerus (IM)</t>
  </si>
  <si>
    <t>S42.470</t>
  </si>
  <si>
    <t>Multiple closed fractures of distal humerus (IM)</t>
  </si>
  <si>
    <t>S42.471</t>
  </si>
  <si>
    <t>Multiple open fractures of distal humerus (IM)</t>
  </si>
  <si>
    <t>S42.480</t>
  </si>
  <si>
    <t>Closed Fracture of distal humerus, others (IM)</t>
  </si>
  <si>
    <t>Wound Care Proc. w/ No CC</t>
  </si>
  <si>
    <t>S42.481</t>
  </si>
  <si>
    <t>Open Fracture of distal humerus, others (IM)</t>
  </si>
  <si>
    <t>S42.490</t>
  </si>
  <si>
    <t>Closed Fracture of distal humerus, unspecified (IM)</t>
  </si>
  <si>
    <t>S42.491</t>
  </si>
  <si>
    <t>Open Fracture of distal humerus, unspecified (IM)</t>
  </si>
  <si>
    <t>S42.7</t>
  </si>
  <si>
    <t>Multiple fractures of clavicle, scapula and humerus</t>
  </si>
  <si>
    <t>S42.70</t>
  </si>
  <si>
    <t>Multiple fractures of clavicle, scapula and humerus, closed</t>
  </si>
  <si>
    <t>S42.71</t>
  </si>
  <si>
    <t>Multiple fractures of clavicle, scapula and humerus, open</t>
  </si>
  <si>
    <t>S42.8</t>
  </si>
  <si>
    <t>Fracture of other parts of shoulder and upper arm</t>
  </si>
  <si>
    <t>S42.80</t>
  </si>
  <si>
    <t>Fracture of other parts of shoulder and upper arm, closed</t>
  </si>
  <si>
    <t>S42.81</t>
  </si>
  <si>
    <t>Fracture of other parts of shoulder and upper arm, open</t>
  </si>
  <si>
    <t>S42.9</t>
  </si>
  <si>
    <t>Fracture of shoulder girdle, part unspecified</t>
  </si>
  <si>
    <t>S42.90</t>
  </si>
  <si>
    <t>Fracture of shoulder girdle, part unspecified, closed</t>
  </si>
  <si>
    <t>S42.91</t>
  </si>
  <si>
    <t>Fracture of shoulder girdle, part unspecified, open</t>
  </si>
  <si>
    <t>S43.0</t>
  </si>
  <si>
    <t>Dislocation of shoulder joint</t>
  </si>
  <si>
    <t>S43.00</t>
  </si>
  <si>
    <t>Dislocation of shoulder joint, anterior (IM)</t>
  </si>
  <si>
    <t>S43.01</t>
  </si>
  <si>
    <t>Dislocation of shoulder joint, posterior (IM)</t>
  </si>
  <si>
    <t>S43.02</t>
  </si>
  <si>
    <t>Dislocation of shoulder joint, inferior (IM)</t>
  </si>
  <si>
    <t>S43.08</t>
  </si>
  <si>
    <t>Dislocation of shoulder joint, other (IM)</t>
  </si>
  <si>
    <t>S43.09</t>
  </si>
  <si>
    <t>Dislocation of shoulder joint, unspecified (IM)</t>
  </si>
  <si>
    <t>S43.1</t>
  </si>
  <si>
    <t>Dislocation of acromioclavicular joint</t>
  </si>
  <si>
    <t>Wound Care Proc. w/ Mild CC</t>
  </si>
  <si>
    <t>S43.2</t>
  </si>
  <si>
    <t>Dislocation of sternoclavicular joint</t>
  </si>
  <si>
    <t>S43.3</t>
  </si>
  <si>
    <t>Dislocation of other and unspec parts of shoulder girdle</t>
  </si>
  <si>
    <t>S43.4</t>
  </si>
  <si>
    <t>Sprain and strain of shoulder joint</t>
  </si>
  <si>
    <t>S43.5</t>
  </si>
  <si>
    <t>Sprain and strain of acromioclavicular joint</t>
  </si>
  <si>
    <t>S43.6</t>
  </si>
  <si>
    <t>Sprain and strain of sternoclavicular joint</t>
  </si>
  <si>
    <t>S43.7</t>
  </si>
  <si>
    <t>Sprain and strain of oth and unspec part of shoulder girdle</t>
  </si>
  <si>
    <t>S44.0</t>
  </si>
  <si>
    <t>Injury of ulnar nerve at upper arm level</t>
  </si>
  <si>
    <t>S44.1</t>
  </si>
  <si>
    <t>Injury of median nerve at upper arm level</t>
  </si>
  <si>
    <t>S44.2</t>
  </si>
  <si>
    <t>Injury of radial nerve at upper arm level</t>
  </si>
  <si>
    <t>S44.3</t>
  </si>
  <si>
    <t>Injury of axillary nerve</t>
  </si>
  <si>
    <t>S44.4</t>
  </si>
  <si>
    <t>Injury of musculocutaneous nerve</t>
  </si>
  <si>
    <t>S44.5</t>
  </si>
  <si>
    <t>Injury of cutaneous sensory nerve at shoulder and upper arm level</t>
  </si>
  <si>
    <t>S44.7</t>
  </si>
  <si>
    <t>Injury of multiple nerves at shoulder and upper arm level</t>
  </si>
  <si>
    <t>S44.8</t>
  </si>
  <si>
    <t>Skin, Subcutaneous Tissue &amp; Breast Proc. w/ No CC</t>
  </si>
  <si>
    <t>Injury of other nerves at shoulder and upper arm level</t>
  </si>
  <si>
    <t>S44.9</t>
  </si>
  <si>
    <t>Injury of unspecified nerve at shoulder and upper arm level</t>
  </si>
  <si>
    <t>S45.0</t>
  </si>
  <si>
    <t>Injury of axillary artery</t>
  </si>
  <si>
    <t>S45.1</t>
  </si>
  <si>
    <t>Injury of brachial artery</t>
  </si>
  <si>
    <t>S45.2</t>
  </si>
  <si>
    <t>Injury of axillary or brachial vein</t>
  </si>
  <si>
    <t>S45.3</t>
  </si>
  <si>
    <t>Injury of superficial vein at shoulder and upper arm level</t>
  </si>
  <si>
    <t>S45.7</t>
  </si>
  <si>
    <t>Injury of multiple blood vessels shoulder and upper arm level</t>
  </si>
  <si>
    <t>S45.8</t>
  </si>
  <si>
    <t>Injury of oth blood vessels at shoulder and upper arm level</t>
  </si>
  <si>
    <t>S45.9</t>
  </si>
  <si>
    <t>Injury unspecified blood vessel at shoulder and upper arm level</t>
  </si>
  <si>
    <t>S46.0</t>
  </si>
  <si>
    <t>Injury of tendon of the rotator cuff of shoulder</t>
  </si>
  <si>
    <t>S46.1</t>
  </si>
  <si>
    <t>Injury of muscle and tendon of long head of biceps</t>
  </si>
  <si>
    <t>S46.2</t>
  </si>
  <si>
    <t>Injury of muscle and tendon of other parts of biceps</t>
  </si>
  <si>
    <t>Skin, Subcutaneous Tissue &amp; Breast Proc. w/ Mild CC</t>
  </si>
  <si>
    <t>S46.3</t>
  </si>
  <si>
    <t>Injury of muscle and tendon of triceps</t>
  </si>
  <si>
    <t>S46.7</t>
  </si>
  <si>
    <t>Injury multiple muscles and tendons shoulder and upper arm level</t>
  </si>
  <si>
    <t>S46.8</t>
  </si>
  <si>
    <t>Injury of other muscles and tendons at shoulder and upper arm level</t>
  </si>
  <si>
    <t>S46.9</t>
  </si>
  <si>
    <t>Injury unspecified muscle and tendon at shoulder and upper arm level</t>
  </si>
  <si>
    <t>S47</t>
  </si>
  <si>
    <t>Crushing injury of shoulder and upper arm</t>
  </si>
  <si>
    <t>S48.0</t>
  </si>
  <si>
    <t>Traumatic amputation at shoulder joint</t>
  </si>
  <si>
    <t>S48.1</t>
  </si>
  <si>
    <t>Traumatic amputation at level between shoulder and elbow</t>
  </si>
  <si>
    <t>S48.9</t>
  </si>
  <si>
    <t>Traumatic amputation of shoulder and upper arm level unspecified</t>
  </si>
  <si>
    <t>S49.7</t>
  </si>
  <si>
    <t>Multiple injuries of shoulder and upper arm</t>
  </si>
  <si>
    <t>S49.8</t>
  </si>
  <si>
    <t>Other specified injuries of shoulder and upper arm</t>
  </si>
  <si>
    <t>S49.9</t>
  </si>
  <si>
    <t>Unspecified injury of shoulder and upper arm</t>
  </si>
  <si>
    <t>S50.0</t>
  </si>
  <si>
    <t>Contusion of elbow</t>
  </si>
  <si>
    <t>S50.1</t>
  </si>
  <si>
    <t>Skin, Subcutaneous Tissue &amp; Breast Proc. w/ Moderate CC</t>
  </si>
  <si>
    <t>Contusion of other and unspecified parts of forearm</t>
  </si>
  <si>
    <t>S50.7</t>
  </si>
  <si>
    <t>Multiple superficial injuries of forearm</t>
  </si>
  <si>
    <t>S50.8</t>
  </si>
  <si>
    <t>Other superficial injuries of forearm</t>
  </si>
  <si>
    <t>S50.80</t>
  </si>
  <si>
    <t>Abrasion of elbow and forearm (IM)</t>
  </si>
  <si>
    <t>S50.82</t>
  </si>
  <si>
    <t>Insect bite of elbow and forearm (IM)</t>
  </si>
  <si>
    <t>S50.83</t>
  </si>
  <si>
    <t>Superficial foreign body of elbow and forearm (IM)</t>
  </si>
  <si>
    <t>S50.88</t>
  </si>
  <si>
    <t>Other superficial injuries of elbow and forearm (IM)</t>
  </si>
  <si>
    <t>S50.9</t>
  </si>
  <si>
    <t>Superficial injury of forearm, unspecified</t>
  </si>
  <si>
    <t>S51.0</t>
  </si>
  <si>
    <t>Open wound of elbow</t>
  </si>
  <si>
    <t>S51.1</t>
  </si>
  <si>
    <t>Open wound of forearm (IM)</t>
  </si>
  <si>
    <t>S51.7</t>
  </si>
  <si>
    <t>Multiple open wounds of forearm</t>
  </si>
  <si>
    <t>S51.8</t>
  </si>
  <si>
    <t>Open wound of other parts of forearm</t>
  </si>
  <si>
    <t>S51.9</t>
  </si>
  <si>
    <t>Open wound of forearm, part unspecified</t>
  </si>
  <si>
    <t>S52.0</t>
  </si>
  <si>
    <t>Fracture of upper end of ulna</t>
  </si>
  <si>
    <t>S52.00</t>
  </si>
  <si>
    <t>Fracture of upper end of ulna, closed</t>
  </si>
  <si>
    <t>S52.000</t>
  </si>
  <si>
    <t>Closed Fracture of proximal ulna, olecranon (IM)</t>
  </si>
  <si>
    <t>S52.001</t>
  </si>
  <si>
    <t>Open Fracture of proximal ulna, olecranon (IM)</t>
  </si>
  <si>
    <t>S52.01</t>
  </si>
  <si>
    <t>Fracture of upper end of ulna, open</t>
  </si>
  <si>
    <t>S52.010</t>
  </si>
  <si>
    <t>Closed Fracture of proximal ulna, coronoid process (IM)</t>
  </si>
  <si>
    <t>S52.011</t>
  </si>
  <si>
    <t>Open Fracture of proximal ulna, coronoid process (IM)</t>
  </si>
  <si>
    <t>S52.020</t>
  </si>
  <si>
    <t>Closed Fracture of proximal ulna, with dislocation of radial head (IM)</t>
  </si>
  <si>
    <t>S52.021</t>
  </si>
  <si>
    <t>Open Fracture of proximal ulna, with dislocation of radial head (IM)</t>
  </si>
  <si>
    <t>S52.030</t>
  </si>
  <si>
    <t>Closed Fracture of epiphysis of proximal ulna (IM)</t>
  </si>
  <si>
    <t>Skin Ulcer w/ No CC</t>
  </si>
  <si>
    <t>S52.031</t>
  </si>
  <si>
    <t>Open Fracture of epiphysis of proximal ulna (IM)</t>
  </si>
  <si>
    <t>S52.070</t>
  </si>
  <si>
    <t>Closed Fracture of proximal ulna, multiple fracture (IM)</t>
  </si>
  <si>
    <t>S52.071</t>
  </si>
  <si>
    <t>Open Fracture of proximal ulna, multiple fracture (IM)</t>
  </si>
  <si>
    <t>S52.080</t>
  </si>
  <si>
    <t>Closed Fracture of proximal ulna, others (IM)</t>
  </si>
  <si>
    <t>S52.081</t>
  </si>
  <si>
    <t>Open Fracture of proximal ulna, others (IM)</t>
  </si>
  <si>
    <t>S52.090</t>
  </si>
  <si>
    <t>Closed Fracture of proximal ulna, unspecified (IM)</t>
  </si>
  <si>
    <t>S52.091</t>
  </si>
  <si>
    <t>Open Fracture of proximal ulna, unspecified (IM)</t>
  </si>
  <si>
    <t>S52.1</t>
  </si>
  <si>
    <t>Fracture of upper end of radius</t>
  </si>
  <si>
    <t>S52.10</t>
  </si>
  <si>
    <t>Fracture of upper end of radius, closed</t>
  </si>
  <si>
    <t>S52.100</t>
  </si>
  <si>
    <t>Closed Fracture of head of radius (IM)</t>
  </si>
  <si>
    <t>S52.101</t>
  </si>
  <si>
    <t>Open Fracture of head of radius (IM)</t>
  </si>
  <si>
    <t>S52.11</t>
  </si>
  <si>
    <t>Fracture of upper end of radius, open</t>
  </si>
  <si>
    <t>Skin Ulcer w/ Mild CC</t>
  </si>
  <si>
    <t>S52.110</t>
  </si>
  <si>
    <t>Closed Fracture of neck of radius (IM)</t>
  </si>
  <si>
    <t>S52.111</t>
  </si>
  <si>
    <t>Open Fracture of neck of radius (IM)</t>
  </si>
  <si>
    <t>S52.120</t>
  </si>
  <si>
    <t>Closed Fracture of epiphysis of upper end of radius (IM)</t>
  </si>
  <si>
    <t>S52.121</t>
  </si>
  <si>
    <t>Open Fracture of epiphysis of upper end of radius (IM)</t>
  </si>
  <si>
    <t>S52.170</t>
  </si>
  <si>
    <t>Closed Fracture of upper end of radius, multiple fractures (IM)</t>
  </si>
  <si>
    <t>S52.171</t>
  </si>
  <si>
    <t>Open Fracture of upper end of radius, multiple fractures (IM)</t>
  </si>
  <si>
    <t>S52.180</t>
  </si>
  <si>
    <t>Closed Fracture of upper end of radius, others (IM)</t>
  </si>
  <si>
    <t>S52.181</t>
  </si>
  <si>
    <t>Open Fracture of upper end of radius, others (IM)</t>
  </si>
  <si>
    <t>S52.190</t>
  </si>
  <si>
    <t>Closed Fracture of upper end of radius, unspecified (IM)</t>
  </si>
  <si>
    <t>S52.191</t>
  </si>
  <si>
    <t>Open Fracture of upper end of radius, unspecified (IM)</t>
  </si>
  <si>
    <t>S52.2</t>
  </si>
  <si>
    <t>Fracture of shaft of ulna</t>
  </si>
  <si>
    <t>S52.20</t>
  </si>
  <si>
    <t>Skin Malignancy w/ No CC</t>
  </si>
  <si>
    <t>Fracture of shaft of ulna, closed</t>
  </si>
  <si>
    <t>S52.200</t>
  </si>
  <si>
    <t>Closed Fracture of shaft of ulna, simple fracture (IM)</t>
  </si>
  <si>
    <t>S52.201</t>
  </si>
  <si>
    <t>Open Fracture of shaft of ulna, simple fracture (IM)</t>
  </si>
  <si>
    <t>S52.21</t>
  </si>
  <si>
    <t>Fracture of shaft of ulna, open</t>
  </si>
  <si>
    <t>S52.210</t>
  </si>
  <si>
    <t>Closed Fracture of shaft of ulna, butterfly fracture (IM)</t>
  </si>
  <si>
    <t>S52.211</t>
  </si>
  <si>
    <t>Open Fracture of shaft of ulna, butterfly fracture (IM)</t>
  </si>
  <si>
    <t>S52.220</t>
  </si>
  <si>
    <t>Closed Fracture of shaft of ulna, comminuted fracture (IM)</t>
  </si>
  <si>
    <t>S52.221</t>
  </si>
  <si>
    <t>Open Fracture of shaft of ulna, comminuted fracture (IM)</t>
  </si>
  <si>
    <t>S52.230</t>
  </si>
  <si>
    <t>Closed Fracture of shaft of ulna, with dislocation of radial head (IM)</t>
  </si>
  <si>
    <t>S52.231</t>
  </si>
  <si>
    <t>Open Fracture of shaft of ulna, with dislocation of radial head (IM)</t>
  </si>
  <si>
    <t>S52.270</t>
  </si>
  <si>
    <t>Closed Fracture of shaft of ulna, bifocal and segmental and multiple fractures (IM)</t>
  </si>
  <si>
    <t>S52.271</t>
  </si>
  <si>
    <t>Open Fracture of shaft of ulna, bifocal and segmental and multiple fractures (IM)</t>
  </si>
  <si>
    <t>S52.290</t>
  </si>
  <si>
    <t>Closed Fracture of shaft of ulna, unspecified (IM)</t>
  </si>
  <si>
    <t>S52.291</t>
  </si>
  <si>
    <t>Open Fracture of shaft of ulna, unspecified (IM)</t>
  </si>
  <si>
    <t>S52.3</t>
  </si>
  <si>
    <t>Fracture of shaft of radius</t>
  </si>
  <si>
    <t>S52.30</t>
  </si>
  <si>
    <t>Fracture of shaft of radius, closed</t>
  </si>
  <si>
    <t>Skin Malignancy w/ Mild CC</t>
  </si>
  <si>
    <t>S52.300</t>
  </si>
  <si>
    <t>Closed Fracture of shaft of radius, simple fracture (IM)</t>
  </si>
  <si>
    <t>S52.301</t>
  </si>
  <si>
    <t>Open Fracture of shaft of radius, simple fracture (IM)</t>
  </si>
  <si>
    <t>S52.31</t>
  </si>
  <si>
    <t>Fracture of shaft of radius, open</t>
  </si>
  <si>
    <t>S52.310</t>
  </si>
  <si>
    <t>Closed Fracture of shaft of radius, butterfly fracture (IM)</t>
  </si>
  <si>
    <t>S52.311</t>
  </si>
  <si>
    <t>Open Fracture of shaft of radius, butterfly fracture (IM)</t>
  </si>
  <si>
    <t>S52.320</t>
  </si>
  <si>
    <t>Closed Fracture of shaft of radius, comminuted fracture (IM)</t>
  </si>
  <si>
    <t>S52.321</t>
  </si>
  <si>
    <t>Open Fracture of shaft of radius, comminuted fracture (IM)</t>
  </si>
  <si>
    <t>S52.330</t>
  </si>
  <si>
    <t>Closed Fracture of shaft of radius, with dislocation of head of ulna (IM)</t>
  </si>
  <si>
    <t>S52.331</t>
  </si>
  <si>
    <t>Open Fracture of shaft of radius, with dislocation of head of ulna (IM)</t>
  </si>
  <si>
    <t>S52.370</t>
  </si>
  <si>
    <t>Closed fracture of shaft of radius, bifocal and segmental and multiple fractures (IM)</t>
  </si>
  <si>
    <t>S52.371</t>
  </si>
  <si>
    <t>Open fracture of shaft of radius, bifocal and segmental and multiple fractures (IM)</t>
  </si>
  <si>
    <t>S52.390</t>
  </si>
  <si>
    <t>Closed Fracture of shaft of radius, unspecified (IM)</t>
  </si>
  <si>
    <t>S52.391</t>
  </si>
  <si>
    <t>Open Fracture of shaft of radius, unspecified (IM)</t>
  </si>
  <si>
    <t>S52.4</t>
  </si>
  <si>
    <t>Fracture of shafts of both ulna and radius</t>
  </si>
  <si>
    <t>S52.40</t>
  </si>
  <si>
    <t>Fracture of shafts of both ulna and radius, closed</t>
  </si>
  <si>
    <t>S52.41</t>
  </si>
  <si>
    <t>Fracture of shafts of both ulna and radius, open</t>
  </si>
  <si>
    <t>S52.5</t>
  </si>
  <si>
    <t>Fracture of lower end of radius</t>
  </si>
  <si>
    <t>S52.50</t>
  </si>
  <si>
    <t>Fracture of lower end of radius, closed</t>
  </si>
  <si>
    <t>S52.500</t>
  </si>
  <si>
    <t>Closed Fracture of distal radius, extraarticular with dorsal angulation (IM)</t>
  </si>
  <si>
    <t>Dermatology Emergency &amp; Skin Bullous Disorders w/ No CC</t>
  </si>
  <si>
    <t>S52.501</t>
  </si>
  <si>
    <t>Open Fracture of distal radius, extraarticular with dorsal angulation (IM)</t>
  </si>
  <si>
    <t>S52.51</t>
  </si>
  <si>
    <t>Fracture of lower end of radius, open</t>
  </si>
  <si>
    <t>S52.510</t>
  </si>
  <si>
    <t>Closed Fracture of distal radius, extraarticular with volar angulation (IM)</t>
  </si>
  <si>
    <t>S52.511</t>
  </si>
  <si>
    <t>Open Fracture of distal radius, extraarticular with volar angulation (IM)</t>
  </si>
  <si>
    <t>S52.520</t>
  </si>
  <si>
    <t>Closed Fracture of distal radius, partial intraarticular (IM)</t>
  </si>
  <si>
    <t>S52.521</t>
  </si>
  <si>
    <t>Open Fracture of distal radius, partial intraarticular (IM)</t>
  </si>
  <si>
    <t>S52.530</t>
  </si>
  <si>
    <t>Closed Fracture of distal radius, complete intraarticular (IM)</t>
  </si>
  <si>
    <t>S52.531</t>
  </si>
  <si>
    <t>Open Fracture of distal radius, complete intraarticular (IM)</t>
  </si>
  <si>
    <t>S52.540</t>
  </si>
  <si>
    <t>Closed Fracture of epiphysis of distal radius (IM)</t>
  </si>
  <si>
    <t>S52.541</t>
  </si>
  <si>
    <t>Open Fracture of epiphysis of distal radius (IM)</t>
  </si>
  <si>
    <t>S52.570</t>
  </si>
  <si>
    <t>Closed Fracture of distal radius, multiple fractures (IM)</t>
  </si>
  <si>
    <t>S52.571</t>
  </si>
  <si>
    <t>Open Fracture of distal radius, multiple fractures (IM)</t>
  </si>
  <si>
    <t>S52.580</t>
  </si>
  <si>
    <t>Closed Fracture of distal radius, others (IM)</t>
  </si>
  <si>
    <t>S52.581</t>
  </si>
  <si>
    <t>Open Fracture of distal radius, others (IM)</t>
  </si>
  <si>
    <t>Dermatology Emergency &amp; Skin Bullous Disorders w/ Mild CC</t>
  </si>
  <si>
    <t>S52.590</t>
  </si>
  <si>
    <t>Closed Fracture of distal radius, unspecified (IM)</t>
  </si>
  <si>
    <t>S52.591</t>
  </si>
  <si>
    <t>Open Fracture of distal radius, unspecified (IM)</t>
  </si>
  <si>
    <t>S52.6</t>
  </si>
  <si>
    <t>Fracture of lower end of both ulna and radius</t>
  </si>
  <si>
    <t>S52.60</t>
  </si>
  <si>
    <t>Fracture of lower end of both ulna and radius, closed</t>
  </si>
  <si>
    <t>S52.61</t>
  </si>
  <si>
    <t>Fracture of lower end of both ulna and radius, open</t>
  </si>
  <si>
    <t>S52.7</t>
  </si>
  <si>
    <t>Multiple fractures of forearm</t>
  </si>
  <si>
    <t>S52.70</t>
  </si>
  <si>
    <t>Multiple fractures of forearm , closed</t>
  </si>
  <si>
    <t>S52.700</t>
  </si>
  <si>
    <t>Closed Fracture both bones of proximal part of radius and ulna (IM)</t>
  </si>
  <si>
    <t>S52.701</t>
  </si>
  <si>
    <t>Open fracture of proximal part of both ulna and radius (IM)</t>
  </si>
  <si>
    <t>S52.71</t>
  </si>
  <si>
    <t>Multiple fractures of forearm , open</t>
  </si>
  <si>
    <t>S52.780</t>
  </si>
  <si>
    <t>Multiple closed fractures of forearm, others (IM)</t>
  </si>
  <si>
    <t>S52.790</t>
  </si>
  <si>
    <t>Multiple closed fractures of forearm, unspecified (IM)</t>
  </si>
  <si>
    <t>Papulosquamous Disorders w/ No CC</t>
  </si>
  <si>
    <t>S52.791</t>
  </si>
  <si>
    <t>Multiple open fractures of forearm, unspecified (IM)</t>
  </si>
  <si>
    <t>S52.8</t>
  </si>
  <si>
    <t>Fracture of other parts of forearm</t>
  </si>
  <si>
    <t>S52.80</t>
  </si>
  <si>
    <t>Fracture of other parts of forearm , closed</t>
  </si>
  <si>
    <t>S52.81</t>
  </si>
  <si>
    <t>Fracture of other parts of forearm , open</t>
  </si>
  <si>
    <t>S52.9</t>
  </si>
  <si>
    <t>Fracture of forearm, part unspecified</t>
  </si>
  <si>
    <t>S52.90</t>
  </si>
  <si>
    <t>Fracture of forearm, part unspecified , closed</t>
  </si>
  <si>
    <t>S52.91</t>
  </si>
  <si>
    <t>Fracture of forearm, part unspecified , open</t>
  </si>
  <si>
    <t>S53.0</t>
  </si>
  <si>
    <t>Dislocation of radial head</t>
  </si>
  <si>
    <t>S53.00</t>
  </si>
  <si>
    <t>Dislocation of radial head (IM)</t>
  </si>
  <si>
    <t>S53.01</t>
  </si>
  <si>
    <t>Subluxation of radial head (IM)</t>
  </si>
  <si>
    <t>S53.02</t>
  </si>
  <si>
    <t>Pulled elbow in children (IM)</t>
  </si>
  <si>
    <t>S53.1</t>
  </si>
  <si>
    <t>Dislocation of elbow, unspecified</t>
  </si>
  <si>
    <t>S53.10</t>
  </si>
  <si>
    <t>Dislocation of elbow, anterior (IM)</t>
  </si>
  <si>
    <t>S53.11</t>
  </si>
  <si>
    <t>Dislocation of elbow, posterior (IM)</t>
  </si>
  <si>
    <t>Papulosquamous Disorders w/ Mild CC</t>
  </si>
  <si>
    <t>S53.12</t>
  </si>
  <si>
    <t>Dislocation of elbow, medial (IM)</t>
  </si>
  <si>
    <t>S53.13</t>
  </si>
  <si>
    <t>Dislocation of elbow, lateral (IM)</t>
  </si>
  <si>
    <t>S53.14</t>
  </si>
  <si>
    <t>Dislocation of elbow, divergen (IM)</t>
  </si>
  <si>
    <t>S53.15</t>
  </si>
  <si>
    <t>Dislocation of elbow, with associated fracture (IM)</t>
  </si>
  <si>
    <t>S53.18</t>
  </si>
  <si>
    <t>Dislocation of elbow, other (IM)</t>
  </si>
  <si>
    <t>S53.19</t>
  </si>
  <si>
    <t>Dislocation of elbow, unspecified (IM)</t>
  </si>
  <si>
    <t>S53.2</t>
  </si>
  <si>
    <t>Traumatic rupture of radial collateral ligament</t>
  </si>
  <si>
    <t>S53.3</t>
  </si>
  <si>
    <t>Traumatic rupture of ulnar collateral ligament</t>
  </si>
  <si>
    <t>Cellulitis w/ No CC</t>
  </si>
  <si>
    <t>S53.4</t>
  </si>
  <si>
    <t>Sprain and strain of elbow</t>
  </si>
  <si>
    <t>S54.0</t>
  </si>
  <si>
    <t>Injury of ulnar nerve at forearm level</t>
  </si>
  <si>
    <t>S54.1</t>
  </si>
  <si>
    <t>Injury of median nerve at forearm level</t>
  </si>
  <si>
    <t>S54.2</t>
  </si>
  <si>
    <t>Injury of radial nerve at forearm level</t>
  </si>
  <si>
    <t>S54.7</t>
  </si>
  <si>
    <t>Injury of multiple nerves at forearm level</t>
  </si>
  <si>
    <t>S54.8</t>
  </si>
  <si>
    <t>Injury of other nerves at forearm level</t>
  </si>
  <si>
    <t>S54.9</t>
  </si>
  <si>
    <t>Injury of unspecified nerve at forearm level</t>
  </si>
  <si>
    <t>S55.0</t>
  </si>
  <si>
    <t>Injury of ulnar artery at forearm level</t>
  </si>
  <si>
    <t>S55.1</t>
  </si>
  <si>
    <t>Injury of radial artery at forearm level</t>
  </si>
  <si>
    <t>S55.2</t>
  </si>
  <si>
    <t>Injury of vein at forearm level</t>
  </si>
  <si>
    <t>S55.7</t>
  </si>
  <si>
    <t>Injury of multiple blood vessels at forearm level</t>
  </si>
  <si>
    <t>S55.8</t>
  </si>
  <si>
    <t>Injury of other blood vessels at forearm level</t>
  </si>
  <si>
    <t>Cellulitis w/ Mild CC</t>
  </si>
  <si>
    <t>S55.9</t>
  </si>
  <si>
    <t>Injury of unspecified blood vessel at forearm level</t>
  </si>
  <si>
    <t>S56.0</t>
  </si>
  <si>
    <t>Injury of flexor muscle and tendon of thumb at forearm level</t>
  </si>
  <si>
    <t>S56.1</t>
  </si>
  <si>
    <t>Injury long flexor muscle and tendon other finger(s) forearm level</t>
  </si>
  <si>
    <t>S56.2</t>
  </si>
  <si>
    <t>Injury of other flexor muscle and tendon at forearm level</t>
  </si>
  <si>
    <t>S56.3</t>
  </si>
  <si>
    <t>Injury extensor or abductor muscles and tendons of thumb at forearm level</t>
  </si>
  <si>
    <t>S56.4</t>
  </si>
  <si>
    <t>Injury extensor muscle and tendon oth finger(s) at forearm level</t>
  </si>
  <si>
    <t>S56.5</t>
  </si>
  <si>
    <t>Injury of other extensor muscle and tendon at forearm level</t>
  </si>
  <si>
    <t>S56.7</t>
  </si>
  <si>
    <t>Injury of multiple muscles and tendons at forearm level</t>
  </si>
  <si>
    <t>S56.8</t>
  </si>
  <si>
    <t>Injury other and unspecified muscles and tendons at forearm level</t>
  </si>
  <si>
    <t>S57.0</t>
  </si>
  <si>
    <t>Crushing injury of elbow</t>
  </si>
  <si>
    <t>S57.8</t>
  </si>
  <si>
    <t>Crushing injury of other parts of forearm</t>
  </si>
  <si>
    <t>S57.9</t>
  </si>
  <si>
    <t>Crushing injury of forearm, part unspecified</t>
  </si>
  <si>
    <t>S58.0</t>
  </si>
  <si>
    <t>Traumatic amputation at elbow level</t>
  </si>
  <si>
    <t>S58.1</t>
  </si>
  <si>
    <t>Traumatic amputation at level between elbow and wrist</t>
  </si>
  <si>
    <t>S58.9</t>
  </si>
  <si>
    <t>Traumatic amputation of forearm, level unspecified</t>
  </si>
  <si>
    <t>Cellulitis w/ Moderate CC</t>
  </si>
  <si>
    <t>S59.7</t>
  </si>
  <si>
    <t>Multiple injuries of forearm</t>
  </si>
  <si>
    <t>S59.8</t>
  </si>
  <si>
    <t>Other specified injuries of forearm</t>
  </si>
  <si>
    <t>S59.9</t>
  </si>
  <si>
    <t>Unspecified injury of forearm</t>
  </si>
  <si>
    <t>S60.0</t>
  </si>
  <si>
    <t>Contusion of finger(s) without damage to nail</t>
  </si>
  <si>
    <t>S60.1</t>
  </si>
  <si>
    <t>Contusion of finger(s) with damage to nail</t>
  </si>
  <si>
    <t>S60.2</t>
  </si>
  <si>
    <t>Contusion of other parts of wrist and hand</t>
  </si>
  <si>
    <t>S60.7</t>
  </si>
  <si>
    <t>Multiple superficial injuries of wrist and hand</t>
  </si>
  <si>
    <t>S60.8</t>
  </si>
  <si>
    <t>Other superficial injuries of wrist and hand</t>
  </si>
  <si>
    <t>S60.80</t>
  </si>
  <si>
    <t>Abrasion of wrist and hand (IM)</t>
  </si>
  <si>
    <t>S60.81</t>
  </si>
  <si>
    <t>Blister of wrist and hand (IM)</t>
  </si>
  <si>
    <t>S60.82</t>
  </si>
  <si>
    <t>Insect bite of wrist and hand (IM)</t>
  </si>
  <si>
    <t>S60.83</t>
  </si>
  <si>
    <t>Superficial foreign body of wrist and hand (IM)</t>
  </si>
  <si>
    <t>S60.88</t>
  </si>
  <si>
    <t>Other superficial injuries of wrist and hand (IM)</t>
  </si>
  <si>
    <t>S60.9</t>
  </si>
  <si>
    <t>Superficial injury of wrist and hand, unspecified</t>
  </si>
  <si>
    <t>S61</t>
  </si>
  <si>
    <t>Open wound of wrist and hand</t>
  </si>
  <si>
    <t>S61.0</t>
  </si>
  <si>
    <t>Open wound of finger(s) without damage to nail</t>
  </si>
  <si>
    <t>S61.1</t>
  </si>
  <si>
    <t>Open wound of finger(s) with damage to nail</t>
  </si>
  <si>
    <t>S61.7</t>
  </si>
  <si>
    <t>Multiple open wounds of wrist and hand</t>
  </si>
  <si>
    <t>Skin Manifestation of Systemic Diseases w/ No CC</t>
  </si>
  <si>
    <t>S61.8</t>
  </si>
  <si>
    <t>Open wound of other parts of wrist and hand</t>
  </si>
  <si>
    <t>S61.9</t>
  </si>
  <si>
    <t>Open wound of wrist and hand part, part unspecified</t>
  </si>
  <si>
    <t>S62</t>
  </si>
  <si>
    <t>Fracture at wrist and hand level</t>
  </si>
  <si>
    <t>S62.0</t>
  </si>
  <si>
    <t>Fracture of navicular [scaphoid] bone of hand</t>
  </si>
  <si>
    <t>S62.00</t>
  </si>
  <si>
    <t>Fracture of navicular [scaphoid] bone of hand , closed</t>
  </si>
  <si>
    <t>S62.01</t>
  </si>
  <si>
    <t>Fracture of navicular [scaphoid] bone of hand , open</t>
  </si>
  <si>
    <t>S62.1</t>
  </si>
  <si>
    <t>Fracture of other carpal bone(s)</t>
  </si>
  <si>
    <t>S62.10</t>
  </si>
  <si>
    <t>Fracture of other carpal bone(s) , closed</t>
  </si>
  <si>
    <t>S62.100</t>
  </si>
  <si>
    <t>Closed Fracture of lunate [semilunar] (IM)</t>
  </si>
  <si>
    <t>S62.101</t>
  </si>
  <si>
    <t>Open Fracture of lunate [semilunar] (IM)</t>
  </si>
  <si>
    <t>S62.11</t>
  </si>
  <si>
    <t>Fracture of other carpal bone(s) , open</t>
  </si>
  <si>
    <t>S62.110</t>
  </si>
  <si>
    <t>Closed Fracture of triquetrum [cuneiform] (IM)</t>
  </si>
  <si>
    <t>S62.111</t>
  </si>
  <si>
    <t>Open Fracture of triquetrum [cuneiform] (IM)</t>
  </si>
  <si>
    <t>S62.130</t>
  </si>
  <si>
    <t>Closed Fracture of trapezium [greater multangular] (IM)</t>
  </si>
  <si>
    <t>S62.140</t>
  </si>
  <si>
    <t>Closed Fracture of trapezoid [lesser multangular] (IM)</t>
  </si>
  <si>
    <t>S62.150</t>
  </si>
  <si>
    <t>Skin Manifestation of Systemic Diseases w/ Mild CC</t>
  </si>
  <si>
    <t>Closed Fracture of capitate [os magnum] (IM)</t>
  </si>
  <si>
    <t>S62.160</t>
  </si>
  <si>
    <t>Closed Fracture of hamate [unciform] (IM)</t>
  </si>
  <si>
    <t>S62.161</t>
  </si>
  <si>
    <t>Open Fracture of hamate [unciform] (IM)</t>
  </si>
  <si>
    <t>S62.170</t>
  </si>
  <si>
    <t>Closed Fracture of other carpal bones, multiple fractures (IM)</t>
  </si>
  <si>
    <t>S62.171</t>
  </si>
  <si>
    <t>Open Fracture of other carpal bones, multiple fractures (IM)</t>
  </si>
  <si>
    <t>S62.190</t>
  </si>
  <si>
    <t>Closed Fracture of other carpal bones, unspecified (IM)</t>
  </si>
  <si>
    <t>S62.191</t>
  </si>
  <si>
    <t>Open Fracture of other carpal bones, unspecified (IM)</t>
  </si>
  <si>
    <t>S62.2</t>
  </si>
  <si>
    <t>Fracture of first metacarpal bone</t>
  </si>
  <si>
    <t>S62.20</t>
  </si>
  <si>
    <t>Fracture of first metacarpal bone , closed</t>
  </si>
  <si>
    <t>S62.21</t>
  </si>
  <si>
    <t>Fracture of first metacarpal bone , open</t>
  </si>
  <si>
    <t>S62.3</t>
  </si>
  <si>
    <t>Fracture of other metacarpal bone</t>
  </si>
  <si>
    <t>S62.30</t>
  </si>
  <si>
    <t>Fracture of other metacarpal bone, closed</t>
  </si>
  <si>
    <t>S62.31</t>
  </si>
  <si>
    <t>Fracture of other metacarpal bone, open</t>
  </si>
  <si>
    <t>S62.4</t>
  </si>
  <si>
    <t>Multiple fractures of metacarpal bones</t>
  </si>
  <si>
    <t>S62.40</t>
  </si>
  <si>
    <t>Dermatitis, Urticaria &amp; Erythema w/ No CC</t>
  </si>
  <si>
    <t>Multiple fractures of metacarpal bones , closed</t>
  </si>
  <si>
    <t>S62.41</t>
  </si>
  <si>
    <t>Multiple fractures of metacarpal bones , open</t>
  </si>
  <si>
    <t>S62.5</t>
  </si>
  <si>
    <t>Fracture of thumb</t>
  </si>
  <si>
    <t>S62.50</t>
  </si>
  <si>
    <t>Fracture of thumb , closed</t>
  </si>
  <si>
    <t>S62.51</t>
  </si>
  <si>
    <t>Fracture of thumb , open</t>
  </si>
  <si>
    <t>S62.6</t>
  </si>
  <si>
    <t>Fracture of other finger</t>
  </si>
  <si>
    <t>S62.60</t>
  </si>
  <si>
    <t>Fracture of other finger , closed</t>
  </si>
  <si>
    <t>S62.61</t>
  </si>
  <si>
    <t>Fracture of other finger , open</t>
  </si>
  <si>
    <t>S62.7</t>
  </si>
  <si>
    <t>Multiple fractures of fingers</t>
  </si>
  <si>
    <t>S62.70</t>
  </si>
  <si>
    <t>Multiple fractures of fingers, closed</t>
  </si>
  <si>
    <t>S62.71</t>
  </si>
  <si>
    <t>Multiple fractures of fingers, open</t>
  </si>
  <si>
    <t>S62.8</t>
  </si>
  <si>
    <t>Fracture of other and unspecified parts of wrist and hand</t>
  </si>
  <si>
    <t>S62.80</t>
  </si>
  <si>
    <t>Fracture of other and unspecified parts of wrist and hand, closed</t>
  </si>
  <si>
    <t>S62.81</t>
  </si>
  <si>
    <t>Fracture of other and unspecified parts of wrist and hand, open</t>
  </si>
  <si>
    <t>S63</t>
  </si>
  <si>
    <t>Dislocation, sprain and strain of joints and ligaments at wrist and hand level</t>
  </si>
  <si>
    <t>S63.0</t>
  </si>
  <si>
    <t>Dislocation of wrist</t>
  </si>
  <si>
    <t>S63.00</t>
  </si>
  <si>
    <t>Dislocation of wrist, distal radioulnar joint (IM)</t>
  </si>
  <si>
    <t>S63.01</t>
  </si>
  <si>
    <t>Dislocation of wrist, radiocarpal joint (IM)</t>
  </si>
  <si>
    <t>S63.02</t>
  </si>
  <si>
    <t>Dislocation of wrist, midcarpal joint (IM)</t>
  </si>
  <si>
    <t>S63.03</t>
  </si>
  <si>
    <t>Dislocation of wrist, carpometacarpal joint (IM)</t>
  </si>
  <si>
    <t>S63.08</t>
  </si>
  <si>
    <t>Dislocation of wrist, other (IM)</t>
  </si>
  <si>
    <t>Dermatitis, Urticaria &amp; Erythema w/ Mild CC</t>
  </si>
  <si>
    <t>S63.09</t>
  </si>
  <si>
    <t>Dislocation of wrist, unspecified joint (IM)</t>
  </si>
  <si>
    <t>S63.1</t>
  </si>
  <si>
    <t>Dislocation of finger</t>
  </si>
  <si>
    <t>S63.10</t>
  </si>
  <si>
    <t>Dislocation of metacarpophalangeal joint (MCP) of thumb and fingers (IM)</t>
  </si>
  <si>
    <t>S63.11</t>
  </si>
  <si>
    <t>Dislocation of interphalangeal joint of thumb and finger (IM)</t>
  </si>
  <si>
    <t>S63.19</t>
  </si>
  <si>
    <t>Dislocation of thumb and finger, unspecified joint (IM)</t>
  </si>
  <si>
    <t>S63.2</t>
  </si>
  <si>
    <t>Multiple dislocations of fingers</t>
  </si>
  <si>
    <t>S63.3</t>
  </si>
  <si>
    <t>Traumatic rupture of ligament of wrist and carpus</t>
  </si>
  <si>
    <t>S63.4</t>
  </si>
  <si>
    <t>Traumatic rupture of ligament of finger at metacarpophalangeal and interphalangeal joint(s)</t>
  </si>
  <si>
    <t>S63.5</t>
  </si>
  <si>
    <t>Sprain and strain of wrist</t>
  </si>
  <si>
    <t>S63.6</t>
  </si>
  <si>
    <t>Sprain and strain of finger(s)</t>
  </si>
  <si>
    <t>S63.7</t>
  </si>
  <si>
    <t>Sprain and strain of other and unspecified parts of hand</t>
  </si>
  <si>
    <t>S64.0</t>
  </si>
  <si>
    <t>Injury of ulnar nerve at wrist and hand level</t>
  </si>
  <si>
    <t>S64.1</t>
  </si>
  <si>
    <t>Injury of median nerve at wrist and hand level</t>
  </si>
  <si>
    <t>S64.2</t>
  </si>
  <si>
    <t>Injury of radial nerve at wrist and hand level</t>
  </si>
  <si>
    <t>S64.3</t>
  </si>
  <si>
    <t>Injury of digital nerve of thumb</t>
  </si>
  <si>
    <t>S64.4</t>
  </si>
  <si>
    <t>Injury of digital nerve of other finger</t>
  </si>
  <si>
    <t>Skin &amp; Mucosa Infections &amp; Parasitic Infestations w/ No CC</t>
  </si>
  <si>
    <t>S64.7</t>
  </si>
  <si>
    <t>Injury of multiple nerves at wrist and hand level</t>
  </si>
  <si>
    <t>S64.8</t>
  </si>
  <si>
    <t>Injury of other nerves at wrist and hand level</t>
  </si>
  <si>
    <t>S64.9</t>
  </si>
  <si>
    <t>Injury of unspecified nerve at wrist and hand level</t>
  </si>
  <si>
    <t>S65.0</t>
  </si>
  <si>
    <t>Injury of ulnar artery at wrist and hand level</t>
  </si>
  <si>
    <t>S65.1</t>
  </si>
  <si>
    <t>Injury of radial artery at wrist and hand level</t>
  </si>
  <si>
    <t>S65.2</t>
  </si>
  <si>
    <t>Injury of superficial palmar arch</t>
  </si>
  <si>
    <t>S65.3</t>
  </si>
  <si>
    <t>Injury of deep palmar arch</t>
  </si>
  <si>
    <t>S65.4</t>
  </si>
  <si>
    <t>Injury of blood vessel(s) of thumb</t>
  </si>
  <si>
    <t>S65.5</t>
  </si>
  <si>
    <t>Injury of blood vessel(s) of other finger</t>
  </si>
  <si>
    <t>S65.7</t>
  </si>
  <si>
    <t>Injury of multiple blood vessels at wrist and hand level</t>
  </si>
  <si>
    <t>S65.8</t>
  </si>
  <si>
    <t>Injury of other blood vessels at wrist and hand level</t>
  </si>
  <si>
    <t>S65.9</t>
  </si>
  <si>
    <t>Injury of unspecified blood vessel at wrist and hand level</t>
  </si>
  <si>
    <t>S66</t>
  </si>
  <si>
    <t>Injury of muscle and tendon at wrist and hand level</t>
  </si>
  <si>
    <t>S66.0</t>
  </si>
  <si>
    <t>Injury of long flexor muscle and tendon of thumb at wrist and hand level</t>
  </si>
  <si>
    <t>S66.1</t>
  </si>
  <si>
    <t>Injury of flexor muscle and tendon of other finger at wrist and hand level</t>
  </si>
  <si>
    <t>S66.2</t>
  </si>
  <si>
    <t>Injury of extensor muscle and tendon of thumb at wrist and hand level</t>
  </si>
  <si>
    <t>S66.3</t>
  </si>
  <si>
    <t>Injury of extensor muscle and tendon of other finger at wrist and hand level</t>
  </si>
  <si>
    <t>S66.4</t>
  </si>
  <si>
    <t>Injury of intrinsic muscle and tendon of thumb at wrist and hand level</t>
  </si>
  <si>
    <t>S66.5</t>
  </si>
  <si>
    <t>Injury of intrinsic muscle and tendon other finger at wrist and hand level</t>
  </si>
  <si>
    <t>S66.6</t>
  </si>
  <si>
    <t>Injury of multiple flexor muscles and tendons at wrist and hand level</t>
  </si>
  <si>
    <t>S66.7</t>
  </si>
  <si>
    <t>Injury of multiple extensor muscles and tendons at wrist and hand level</t>
  </si>
  <si>
    <t>S66.8</t>
  </si>
  <si>
    <t>Injury of other muscles and tendons at wrist and hand level</t>
  </si>
  <si>
    <t>S66.9</t>
  </si>
  <si>
    <t>Injury unspecified muscle and tendon at wrist and hand level</t>
  </si>
  <si>
    <t>S67.0</t>
  </si>
  <si>
    <t>Crushing injury of thumb and other finger(s)</t>
  </si>
  <si>
    <t>Skin &amp; Mucosa Infections &amp; Parasitic Infestations w/ Mild CC</t>
  </si>
  <si>
    <t>S67.8</t>
  </si>
  <si>
    <t>Crush injury other and unspecified parts of wrist and hand</t>
  </si>
  <si>
    <t>S68</t>
  </si>
  <si>
    <t>Traumatic amputation of wrist and hand</t>
  </si>
  <si>
    <t>S68.0</t>
  </si>
  <si>
    <t>Traumatic amputation of thumb (complete)(partial)</t>
  </si>
  <si>
    <t>S68.1</t>
  </si>
  <si>
    <t>Traumatic amputation of other single finger (complete)(partial)</t>
  </si>
  <si>
    <t>S68.2</t>
  </si>
  <si>
    <t>Traumatic amputation two or more fingers alone (cmpte/part)</t>
  </si>
  <si>
    <t>S68.3</t>
  </si>
  <si>
    <t>Combination traumatic amputation of (part of) finger(s) with other parts wrist and hand</t>
  </si>
  <si>
    <t>S68.4</t>
  </si>
  <si>
    <t>Traumatic amputation of hand at wrist level</t>
  </si>
  <si>
    <t>S68.8</t>
  </si>
  <si>
    <t>Traumatic amputation of other parts of wrist and hand</t>
  </si>
  <si>
    <t>S68.9</t>
  </si>
  <si>
    <t>Traumatic amputation of wrist and hand, level unspecified</t>
  </si>
  <si>
    <t>S69.7</t>
  </si>
  <si>
    <t>Multiple injuries of wrist and hand</t>
  </si>
  <si>
    <t>S69.8</t>
  </si>
  <si>
    <t>Other specified injuries of wrist and hand</t>
  </si>
  <si>
    <t>S69.9</t>
  </si>
  <si>
    <t>Unspecified injury of wrist and hand</t>
  </si>
  <si>
    <t>S70.0</t>
  </si>
  <si>
    <t>Contusion of hip</t>
  </si>
  <si>
    <t>S70.1</t>
  </si>
  <si>
    <t>Contusion of thigh</t>
  </si>
  <si>
    <t>S70.7</t>
  </si>
  <si>
    <t>Multiple superficial injuries of hip and thigh</t>
  </si>
  <si>
    <t>S70.8</t>
  </si>
  <si>
    <t>Other superficial injuries of hip and thigh</t>
  </si>
  <si>
    <t>S70.80</t>
  </si>
  <si>
    <t>Abrasion of hip and thigh (IM)</t>
  </si>
  <si>
    <t>S70.82</t>
  </si>
  <si>
    <t>Insect bite of hip and thigh (IM)</t>
  </si>
  <si>
    <t>S70.83</t>
  </si>
  <si>
    <t>Superficial foreign body of hip and thigh (IM)</t>
  </si>
  <si>
    <t>S70.88</t>
  </si>
  <si>
    <t>Other superficial injuries of hip and thigh (IM)</t>
  </si>
  <si>
    <t>S70.9</t>
  </si>
  <si>
    <t>Superficial injury of hip and thigh, unspecified</t>
  </si>
  <si>
    <t>S71.0</t>
  </si>
  <si>
    <t>Open wound of hip</t>
  </si>
  <si>
    <t>S71.1</t>
  </si>
  <si>
    <t>Open wound of thigh</t>
  </si>
  <si>
    <t>S71.7</t>
  </si>
  <si>
    <t>Multiple open wounds of hip and thigh</t>
  </si>
  <si>
    <t>S71.8</t>
  </si>
  <si>
    <t>Open wound of other and unspecified parts of pelvic girdle</t>
  </si>
  <si>
    <t>S72</t>
  </si>
  <si>
    <t>Fracture of femur</t>
  </si>
  <si>
    <t>S72.0</t>
  </si>
  <si>
    <t>Fracture of neck of femur</t>
  </si>
  <si>
    <t>S72.00</t>
  </si>
  <si>
    <t>Fracture of neck of femur, closed</t>
  </si>
  <si>
    <t>S72.000</t>
  </si>
  <si>
    <t>Closed Fracture of neck of femur, undisplaced intracapsular fracture (IM)</t>
  </si>
  <si>
    <t>S72.001</t>
  </si>
  <si>
    <t>Open Fracture of neck of femur, undisplaced intracapsular fracture (IM)</t>
  </si>
  <si>
    <t>S72.01</t>
  </si>
  <si>
    <t>Fracture of neck of femur, open</t>
  </si>
  <si>
    <t>S72.010</t>
  </si>
  <si>
    <t>Closed Fracture of neck of femur, displaced intracapsular fracture (IM)</t>
  </si>
  <si>
    <t>S72.011</t>
  </si>
  <si>
    <t>Open Fracture of neck of femur, displaced intracapsular fracture (IM)</t>
  </si>
  <si>
    <t>S72.020</t>
  </si>
  <si>
    <t>Closed Fracture of neck of femur, impacted intracapsular fracture (IM)</t>
  </si>
  <si>
    <t>S72.021</t>
  </si>
  <si>
    <t>Open Fracture of neck of femur, impacted intracapsular fracture (IM)</t>
  </si>
  <si>
    <t>S72.030</t>
  </si>
  <si>
    <t>Closed Fracture of neck of femur, midcervical shear fracture (IM)</t>
  </si>
  <si>
    <t>S72.031</t>
  </si>
  <si>
    <t>Open Fracture of neck of femur, midcervical shear fracture (IM)</t>
  </si>
  <si>
    <t>S72.040</t>
  </si>
  <si>
    <t>Closed Fracture of neck of femur, base of neck (cervicotrochanteric) (IM)</t>
  </si>
  <si>
    <t>S72.041</t>
  </si>
  <si>
    <t>Open Fracture of neck of femur, base of neck (cervicotrochanteric) (IM)</t>
  </si>
  <si>
    <t>S72.050</t>
  </si>
  <si>
    <t>Closed Fracture of head of femur (IM)</t>
  </si>
  <si>
    <t>S72.051</t>
  </si>
  <si>
    <t>Open Fracture of head of femur (IM)</t>
  </si>
  <si>
    <t>S72.060</t>
  </si>
  <si>
    <t>Closed Fracture of epiphysis of upper femur (IM)</t>
  </si>
  <si>
    <t>S72.061</t>
  </si>
  <si>
    <t>Open Fracture of epiphysis of upper femur (IM)</t>
  </si>
  <si>
    <t>S72.070</t>
  </si>
  <si>
    <t>Closed Fracture of neck of femur, multiple (IM)</t>
  </si>
  <si>
    <t>S72.071</t>
  </si>
  <si>
    <t>Open Fracture of neck of femur, multiple (IM)</t>
  </si>
  <si>
    <t>S72.080</t>
  </si>
  <si>
    <t>Closed Fracture of neck of femur, others (IM)</t>
  </si>
  <si>
    <t>S72.081</t>
  </si>
  <si>
    <t>Open Fracture of neck of femur, others (IM)</t>
  </si>
  <si>
    <t>S72.090</t>
  </si>
  <si>
    <t>Closed Fracture of neck of femur, unspecified (IM)</t>
  </si>
  <si>
    <t>S72.091</t>
  </si>
  <si>
    <t>Open Fracture of neck of femur, unspecified (IM)</t>
  </si>
  <si>
    <t>S72.1</t>
  </si>
  <si>
    <t>Pertrochanteric fracture</t>
  </si>
  <si>
    <t>S72.10</t>
  </si>
  <si>
    <t>Pertrochanteric fracture, closed</t>
  </si>
  <si>
    <t>S72.100</t>
  </si>
  <si>
    <t>Closed Intertrochanteric fracture of femur, stable type (IM)</t>
  </si>
  <si>
    <t>S72.101</t>
  </si>
  <si>
    <t>Open Intertrochanteric fracture of femur, stable type (IM)</t>
  </si>
  <si>
    <t>S72.11</t>
  </si>
  <si>
    <t>Pertrochanteric fracture, open</t>
  </si>
  <si>
    <t>S72.110</t>
  </si>
  <si>
    <t>Closed Intertrochanteric fracture of femur, unstable type (IM)</t>
  </si>
  <si>
    <t>S72.111</t>
  </si>
  <si>
    <t>Open Intertrochanteric fracture of femur, unstable type (IM)</t>
  </si>
  <si>
    <t>S72.180</t>
  </si>
  <si>
    <t>Closed Fracture of trochanteric region of femur, others (IM)</t>
  </si>
  <si>
    <t>S72.181</t>
  </si>
  <si>
    <t>Open Fracture of trochanteric region of femur, others (IM)</t>
  </si>
  <si>
    <t>S72.190</t>
  </si>
  <si>
    <t>S72.191</t>
  </si>
  <si>
    <t>S72.2</t>
  </si>
  <si>
    <t>Subtrochanteric fracture</t>
  </si>
  <si>
    <t>S72.20</t>
  </si>
  <si>
    <t>Subtrochanteric fracture, closed</t>
  </si>
  <si>
    <t>S72.21</t>
  </si>
  <si>
    <t>Subtrochanteric fracture, open</t>
  </si>
  <si>
    <t>S72.3</t>
  </si>
  <si>
    <t>Fracture of shaft of femur</t>
  </si>
  <si>
    <t>S72.30</t>
  </si>
  <si>
    <t>Fracture of shaft of femur, closed</t>
  </si>
  <si>
    <t>S72.300</t>
  </si>
  <si>
    <t>Closed Fracture of shaft of femur, simple fracture (IM)</t>
  </si>
  <si>
    <t>S72.301</t>
  </si>
  <si>
    <t>Open Fracture of shaft of femur, simple fracture (IM)</t>
  </si>
  <si>
    <t>S72.31</t>
  </si>
  <si>
    <t>Fracture of shaft of femur, open</t>
  </si>
  <si>
    <t>S72.310</t>
  </si>
  <si>
    <t>Closed Fracture of shaft of femur, butterfly fracture (IM)</t>
  </si>
  <si>
    <t>S72.311</t>
  </si>
  <si>
    <t>Open Fracture of shaft of femur, butterfly fracture (IM)</t>
  </si>
  <si>
    <t>S72.320</t>
  </si>
  <si>
    <t>Closed Fracture of shaft of femur, comminuted fracture (IM)</t>
  </si>
  <si>
    <t>S72.321</t>
  </si>
  <si>
    <t>Open Fracture of shaft of femur, comminuted fracture (IM)</t>
  </si>
  <si>
    <t>S72.370</t>
  </si>
  <si>
    <t>Closed Fracture of shaft of femur, bifocal and segmental and (IM)</t>
  </si>
  <si>
    <t>S72.371</t>
  </si>
  <si>
    <t>Open fracture of shaft of femur, bifocal and segmental and multiple (IM)</t>
  </si>
  <si>
    <t>S72.390</t>
  </si>
  <si>
    <t>Closed Fracture of shaft of femur, unspecified (IM)</t>
  </si>
  <si>
    <t>S72.391</t>
  </si>
  <si>
    <t>Open Fracture of shaft of femur, unspecified (IM)</t>
  </si>
  <si>
    <t>S72.4</t>
  </si>
  <si>
    <t>Fracture of lower end of femur</t>
  </si>
  <si>
    <t>S72.40</t>
  </si>
  <si>
    <t>Fracture of lower end of femur, closed</t>
  </si>
  <si>
    <t>S72.400</t>
  </si>
  <si>
    <t>Closed Fracture of distal femur, supracondylar (IM)</t>
  </si>
  <si>
    <t>S72.401</t>
  </si>
  <si>
    <t>Open Fracture of distal femur, supracondylar (IM)</t>
  </si>
  <si>
    <t>S72.41</t>
  </si>
  <si>
    <t>Fracture of lower end of femur, open</t>
  </si>
  <si>
    <t>S72.410</t>
  </si>
  <si>
    <t>Closed Fracture of distal femur, lateral condyle (IM)</t>
  </si>
  <si>
    <t>S72.411</t>
  </si>
  <si>
    <t>Open Fracture of distal femur, lateral condyle (IM)</t>
  </si>
  <si>
    <t>Breast Malignancy w/ No CC</t>
  </si>
  <si>
    <t>S72.420</t>
  </si>
  <si>
    <t>Closed Fracture of distal femur, medial condyle (IM)</t>
  </si>
  <si>
    <t>S72.421</t>
  </si>
  <si>
    <t>Open Fracture of distal femur, medial condyle (IM)</t>
  </si>
  <si>
    <t>S72.430</t>
  </si>
  <si>
    <t>Closed Fracture of distal femur, other parts of condyle and epicondyle (IM)</t>
  </si>
  <si>
    <t>S72.431</t>
  </si>
  <si>
    <t>Open Fracture of distal femur, other parts of condyle and epicondyle (IM)</t>
  </si>
  <si>
    <t>S72.440</t>
  </si>
  <si>
    <t>Closed Fracture of distal femur, T-shape intraarticular fracture (IM)</t>
  </si>
  <si>
    <t>S72.441</t>
  </si>
  <si>
    <t>Open Fracture of distal femur, T-shape intraarticular fracture (IM)</t>
  </si>
  <si>
    <t>S72.450</t>
  </si>
  <si>
    <t>Closed Fracture of distal femur, multifragment intraarticular fracture (IM)</t>
  </si>
  <si>
    <t>S72.451</t>
  </si>
  <si>
    <t>Open Fracture of distal femur, multifragment intraarticular fracture (IM)</t>
  </si>
  <si>
    <t>S72.460</t>
  </si>
  <si>
    <t>Closed Fracture of distal femur, multiple fractures (IM)</t>
  </si>
  <si>
    <t>S72.461</t>
  </si>
  <si>
    <t>Open Fracture of distal femur, multiple fractures (IM)</t>
  </si>
  <si>
    <t>S72.470</t>
  </si>
  <si>
    <t>Closed Fracture of distal femoral epiphysis (IM)</t>
  </si>
  <si>
    <t>S72.471</t>
  </si>
  <si>
    <t>Open Fracture of distal femoral epiphysis (IM)</t>
  </si>
  <si>
    <t>S72.480</t>
  </si>
  <si>
    <t>Closed Fracture of distal femur, others (IM)</t>
  </si>
  <si>
    <t>Breast Malignancy w/ Mild CC</t>
  </si>
  <si>
    <t>S72.481</t>
  </si>
  <si>
    <t>Open Fracture of distal femur, others (IM)</t>
  </si>
  <si>
    <t>S72.490</t>
  </si>
  <si>
    <t>Closed Fracture of distal femur, unspecified (IM)</t>
  </si>
  <si>
    <t>S72.491</t>
  </si>
  <si>
    <t>Open Fracture of distal femur, unspecified (IM)</t>
  </si>
  <si>
    <t>S72.7</t>
  </si>
  <si>
    <t>Multiple fractures of femur</t>
  </si>
  <si>
    <t>S72.70</t>
  </si>
  <si>
    <t>Multiple fractures of femur, closed</t>
  </si>
  <si>
    <t>S72.71</t>
  </si>
  <si>
    <t>Multiple fractures of femur, open</t>
  </si>
  <si>
    <t>S72.8</t>
  </si>
  <si>
    <t>Fractures of other parts of femur</t>
  </si>
  <si>
    <t>S72.80</t>
  </si>
  <si>
    <t>Fractures of other parts of femur, closed</t>
  </si>
  <si>
    <t>S72.81</t>
  </si>
  <si>
    <t>Fractures of other parts of femur, open</t>
  </si>
  <si>
    <t>S72.9</t>
  </si>
  <si>
    <t>Fracture of femur, part unspecified</t>
  </si>
  <si>
    <t>S72.90</t>
  </si>
  <si>
    <t>Fracture of femur, part unspecified, closed</t>
  </si>
  <si>
    <t>S72.91</t>
  </si>
  <si>
    <t>Fracture of femur, part unspecified , open</t>
  </si>
  <si>
    <t>S73.0</t>
  </si>
  <si>
    <t>Dislocation of hip</t>
  </si>
  <si>
    <t>S73.00</t>
  </si>
  <si>
    <t>Dislocation of hip, anterior (IM)</t>
  </si>
  <si>
    <t>S73.01</t>
  </si>
  <si>
    <t>Dislocation of hip, posterior type with or without minor fracture (IM)</t>
  </si>
  <si>
    <t>S73.02</t>
  </si>
  <si>
    <t>Dislocation of hip, posterior type with large single fracture (IM)</t>
  </si>
  <si>
    <t>S73.03</t>
  </si>
  <si>
    <t>Dislocation of hip, posterior type with comminution of rim (IM)</t>
  </si>
  <si>
    <t>S73.04</t>
  </si>
  <si>
    <t>Dislocation of hip, posterior type with fracture of the acetabular (IM)</t>
  </si>
  <si>
    <t>S73.05</t>
  </si>
  <si>
    <t>Dislocation of hip, posterior type with fracture of head of femur (IM)</t>
  </si>
  <si>
    <t>S73.08</t>
  </si>
  <si>
    <t>Dislocation of hip, other (IM)</t>
  </si>
  <si>
    <t>S73.09</t>
  </si>
  <si>
    <t>Dislocation of hip, unspecified (IM)</t>
  </si>
  <si>
    <t>S73.1</t>
  </si>
  <si>
    <t>Sprain and strain of hip</t>
  </si>
  <si>
    <t>S74.0</t>
  </si>
  <si>
    <t>Injury of sciatic nerve at hip and thigh level</t>
  </si>
  <si>
    <t>S74.1</t>
  </si>
  <si>
    <t>Injury of femoral nerve at hip and thigh level</t>
  </si>
  <si>
    <t>S74.7</t>
  </si>
  <si>
    <t>Injury of multiple nerves at hip and thigh level</t>
  </si>
  <si>
    <t>S74.8</t>
  </si>
  <si>
    <t>Injury of other nerves at hip and thigh level</t>
  </si>
  <si>
    <t>S74.9</t>
  </si>
  <si>
    <t>Injury of unspecified nerve at hip and thigh level</t>
  </si>
  <si>
    <t>S75.0</t>
  </si>
  <si>
    <t>Injury of femoral artery</t>
  </si>
  <si>
    <t>S75.1</t>
  </si>
  <si>
    <t>Injury of femoral vein at hip and thigh level</t>
  </si>
  <si>
    <t>S75.2</t>
  </si>
  <si>
    <t>Injury of greater saphenous vein at hip and thigh level</t>
  </si>
  <si>
    <t>S75.7</t>
  </si>
  <si>
    <t>Injury of multiple blood vessels at hip and thigh level</t>
  </si>
  <si>
    <t>Non-Malignant Breast Disorders w/ No CC</t>
  </si>
  <si>
    <t>S75.8</t>
  </si>
  <si>
    <t>Injury of other blood vessels at hip and thigh level</t>
  </si>
  <si>
    <t>S75.9</t>
  </si>
  <si>
    <t>Injury of unspecified blood vessel at hip and thigh level</t>
  </si>
  <si>
    <t>S76.0</t>
  </si>
  <si>
    <t>Injury of muscle and tendon of hip</t>
  </si>
  <si>
    <t>S76.1</t>
  </si>
  <si>
    <t>Injury of quadriceps muscle and tendon</t>
  </si>
  <si>
    <t>S76.2</t>
  </si>
  <si>
    <t>Injury of adductor muscle and tendon of thigh</t>
  </si>
  <si>
    <t>S76.3</t>
  </si>
  <si>
    <t>Injury of muscle and tendon of the posterior muscle group at thigh level</t>
  </si>
  <si>
    <t>S76.4</t>
  </si>
  <si>
    <t>Injury of other and unspec muscles and tendons at thigh level</t>
  </si>
  <si>
    <t>S76.7</t>
  </si>
  <si>
    <t>Injury of multiple muscles and tendons at hip &amp; thigh level</t>
  </si>
  <si>
    <t>S77.0</t>
  </si>
  <si>
    <t>Crushing injury of hip</t>
  </si>
  <si>
    <t>S77.1</t>
  </si>
  <si>
    <t>Crushing injury of thigh</t>
  </si>
  <si>
    <t>S77.2</t>
  </si>
  <si>
    <t>Crushing injury of hip with thigh</t>
  </si>
  <si>
    <t>S78.0</t>
  </si>
  <si>
    <t>Traumatic amputation at hip joint</t>
  </si>
  <si>
    <t>S78.1</t>
  </si>
  <si>
    <t>Traumatic amputation at level between hip and knee</t>
  </si>
  <si>
    <t>S78.9</t>
  </si>
  <si>
    <t>Traumatic amputation of hip and thigh, level unspecified</t>
  </si>
  <si>
    <t>S79.7</t>
  </si>
  <si>
    <t>Multiple injuries of hip and thigh</t>
  </si>
  <si>
    <t>S79.8</t>
  </si>
  <si>
    <t>Other specified injuries of hip and thigh</t>
  </si>
  <si>
    <t>S79.9</t>
  </si>
  <si>
    <t>Unspecified injury of hip and thigh</t>
  </si>
  <si>
    <t>S80</t>
  </si>
  <si>
    <t>Superficial injury of lower leg</t>
  </si>
  <si>
    <t>Non-Malignant Breast Disorders w/ Mild CC</t>
  </si>
  <si>
    <t>S80.0</t>
  </si>
  <si>
    <t>Contusion of knee</t>
  </si>
  <si>
    <t>S80.1</t>
  </si>
  <si>
    <t>Contusion of other and unspecified parts of lower leg</t>
  </si>
  <si>
    <t>S80.7</t>
  </si>
  <si>
    <t>Multiple superficial injuries of lower leg</t>
  </si>
  <si>
    <t>S80.8</t>
  </si>
  <si>
    <t>Other superficial injuries of lower leg</t>
  </si>
  <si>
    <t>S80.80</t>
  </si>
  <si>
    <t>Abrasion of knee and leg (IM)</t>
  </si>
  <si>
    <t>S80.81</t>
  </si>
  <si>
    <t>Blister of knee and leg (IM)</t>
  </si>
  <si>
    <t>S80.82</t>
  </si>
  <si>
    <t>Insect bite of knee and leg (IM)</t>
  </si>
  <si>
    <t>S80.83</t>
  </si>
  <si>
    <t>Superficial foreign body of knee and leg (IM)</t>
  </si>
  <si>
    <t>S80.88</t>
  </si>
  <si>
    <t>Other superficial injuries of knee and leg (IM)</t>
  </si>
  <si>
    <t>S80.9</t>
  </si>
  <si>
    <t>Superficial injury of lower leg, unspecified</t>
  </si>
  <si>
    <t>S81</t>
  </si>
  <si>
    <t>Open wound of lower leg</t>
  </si>
  <si>
    <t>S81.0</t>
  </si>
  <si>
    <t>Open wound of knee</t>
  </si>
  <si>
    <t>S81.1</t>
  </si>
  <si>
    <t>Open wound of leg (IM)</t>
  </si>
  <si>
    <t>S81.7</t>
  </si>
  <si>
    <t>Multiple open wounds of lower leg</t>
  </si>
  <si>
    <t>Trauma w/ No CC</t>
  </si>
  <si>
    <t>S81.8</t>
  </si>
  <si>
    <t>Open wound of other parts of lower leg</t>
  </si>
  <si>
    <t>S81.9</t>
  </si>
  <si>
    <t>Open wound of lower leg, part unspecified</t>
  </si>
  <si>
    <t>S82</t>
  </si>
  <si>
    <t>Fracture of lower leg, including ankle</t>
  </si>
  <si>
    <t>S82.0</t>
  </si>
  <si>
    <t>Fracture of patella</t>
  </si>
  <si>
    <t>S82.00</t>
  </si>
  <si>
    <t>Fracture of patella, closed</t>
  </si>
  <si>
    <t>S82.01</t>
  </si>
  <si>
    <t>Fracture of patella, open</t>
  </si>
  <si>
    <t>S82.1</t>
  </si>
  <si>
    <t>Fracture of upper end of tibia</t>
  </si>
  <si>
    <t>S82.10</t>
  </si>
  <si>
    <t>Fracture of upper end of tibia, closed</t>
  </si>
  <si>
    <t>S82.100</t>
  </si>
  <si>
    <t>Closed Fracture of proximal tibia, extraarticular (IM)</t>
  </si>
  <si>
    <t>S82.101</t>
  </si>
  <si>
    <t>Open Fracture of proximal tibia, extraarticular (IM)</t>
  </si>
  <si>
    <t>S82.11</t>
  </si>
  <si>
    <t>Fracture of upper end of tibia , open</t>
  </si>
  <si>
    <t>S82.110</t>
  </si>
  <si>
    <t>Closed Fracture of proximal tibia, medial condyle (IM)</t>
  </si>
  <si>
    <t>S82.111</t>
  </si>
  <si>
    <t>Open Fracture of proximal tibia, medial condyle (IM)</t>
  </si>
  <si>
    <t>S82.120</t>
  </si>
  <si>
    <t>Closed Fracture of proximal tibia, lateral condyle [split] (IM)</t>
  </si>
  <si>
    <t>S82.121</t>
  </si>
  <si>
    <t>Open Fracture of proximal tibia, lateral condyle [split] (IM)</t>
  </si>
  <si>
    <t>S82.130</t>
  </si>
  <si>
    <t>Closed Fracture of proximal tibia, bicondyle (IM)</t>
  </si>
  <si>
    <t>S82.131</t>
  </si>
  <si>
    <t>Open Fracture of proximal tibia, bicondyle (IM)</t>
  </si>
  <si>
    <t>S82.140</t>
  </si>
  <si>
    <t>Closed Fracture of proximal tibia, with ligamentous injury (IM)</t>
  </si>
  <si>
    <t>S82.141</t>
  </si>
  <si>
    <t>Open Fracture of proximal tibia, with ligamentous injury (IM)</t>
  </si>
  <si>
    <t>S82.150</t>
  </si>
  <si>
    <t>Closed Isolated fracture of tibial spine and intercondylar eminence (IM)</t>
  </si>
  <si>
    <t>S82.151</t>
  </si>
  <si>
    <t>Open Isolated fracture of tibial spine and intercondylar eminence (IM)</t>
  </si>
  <si>
    <t>Trauma w/ Mild CC</t>
  </si>
  <si>
    <t>S82.160</t>
  </si>
  <si>
    <t>Closed Fracture of epiphysis of proximal tibia (IM)</t>
  </si>
  <si>
    <t>S82.161</t>
  </si>
  <si>
    <t>Open Fracture of epiphysis of proximal tibia (IM)</t>
  </si>
  <si>
    <t>S82.170</t>
  </si>
  <si>
    <t>Closed Fracture of proximal tibia, multiple fractures (IM)</t>
  </si>
  <si>
    <t>S82.171</t>
  </si>
  <si>
    <t>Open Fracture of proximal tibia, multiple fractures (IM)</t>
  </si>
  <si>
    <t>S82.180</t>
  </si>
  <si>
    <t>Closed Fracture of proximal tibia, others (IM)</t>
  </si>
  <si>
    <t>S82.181</t>
  </si>
  <si>
    <t>Open Fracture of proximal tibia, others (IM)</t>
  </si>
  <si>
    <t>S82.190</t>
  </si>
  <si>
    <t>Closed Fracture of proximal tibia, unspecified (IM)</t>
  </si>
  <si>
    <t>S82.191</t>
  </si>
  <si>
    <t>Open Fracture of proximal tibia, unspecified (IM)</t>
  </si>
  <si>
    <t>S82.2</t>
  </si>
  <si>
    <t>Fracture of shaft of tibia</t>
  </si>
  <si>
    <t>S82.20</t>
  </si>
  <si>
    <t>Fracture of shaft of tibia, closed</t>
  </si>
  <si>
    <t>S82.200</t>
  </si>
  <si>
    <t>Closed Fracture of shaft of tibia with intact fibula (IM)</t>
  </si>
  <si>
    <t>S82.201</t>
  </si>
  <si>
    <t>Open Fracture of shaft of tibia with intact fibula (IM)</t>
  </si>
  <si>
    <t>S82.21</t>
  </si>
  <si>
    <t>Fracture of shaft of tibia , open</t>
  </si>
  <si>
    <t>S82.210</t>
  </si>
  <si>
    <t>Closed Fracture of shaft of tibia with fracture of fibula at same level (IM)</t>
  </si>
  <si>
    <t>S82.211</t>
  </si>
  <si>
    <t>Open Fracture of shaft of tibia with fracture of fibula at same level (IM)</t>
  </si>
  <si>
    <t>S82.220</t>
  </si>
  <si>
    <t>Closed Fracture of shaft of tibia with fracture of fibula at different level (IM)</t>
  </si>
  <si>
    <t>S82.221</t>
  </si>
  <si>
    <t>Open Fracture of shaft of tibia with fracture of fibula at different level (IM)</t>
  </si>
  <si>
    <t>S82.270</t>
  </si>
  <si>
    <t>Closed Fracture of shaft of tibia, bifocal and segmental and multiple (IM)</t>
  </si>
  <si>
    <t>S82.271</t>
  </si>
  <si>
    <t>Open Fracture of shaft of tibia, bifocal and segmental and multiple (IM)</t>
  </si>
  <si>
    <t>S82.280</t>
  </si>
  <si>
    <t>Closed Fracture of shaft of tibia, others (IM)</t>
  </si>
  <si>
    <t>S82.281</t>
  </si>
  <si>
    <t>Open Fracture of shaft of tibia, others (IM)</t>
  </si>
  <si>
    <t>S82.290</t>
  </si>
  <si>
    <t>Closed Fracture of shaft of tibia, unspecified (IM)</t>
  </si>
  <si>
    <t>S82.291</t>
  </si>
  <si>
    <t>Open Fracture of shaft of tibia, unspecified (IM)</t>
  </si>
  <si>
    <t>S82.3</t>
  </si>
  <si>
    <t>Fracture of lower end of tibia</t>
  </si>
  <si>
    <t>S82.30</t>
  </si>
  <si>
    <t>Fracture of lower end of tibia, closed</t>
  </si>
  <si>
    <t>S82.300</t>
  </si>
  <si>
    <t>Closed Fracture of distal tibia, extraarticular (IM)</t>
  </si>
  <si>
    <t>S82.301</t>
  </si>
  <si>
    <t>Open Fracture of distal tibia, extraarticular (IM)</t>
  </si>
  <si>
    <t>S82.31</t>
  </si>
  <si>
    <t>Fracture of lower end of tibia , open</t>
  </si>
  <si>
    <t>S82.310</t>
  </si>
  <si>
    <t>Closed Fracture of distal tibia, nondisplaced intraarticular (IM)</t>
  </si>
  <si>
    <t>S82.311</t>
  </si>
  <si>
    <t>Open Fracture of distal tibia, nondisplaced intraarticular (IM)</t>
  </si>
  <si>
    <t>S82.320</t>
  </si>
  <si>
    <t>Closed Fracture of distal tibia, displaced intraarticular (IM)</t>
  </si>
  <si>
    <t>S82.321</t>
  </si>
  <si>
    <t>Open Fracture of distal tibia, displaced intraarticular (IM)</t>
  </si>
  <si>
    <t>S82.330</t>
  </si>
  <si>
    <t>Closed Fracture of epiphysis of distal tibia (IM)</t>
  </si>
  <si>
    <t>S82.370</t>
  </si>
  <si>
    <t>Closed Fracture of distal tibia, multiple fractures (IM)</t>
  </si>
  <si>
    <t>S82.371</t>
  </si>
  <si>
    <t>Open Fracture of distal tibia, multiple fractures (IM)</t>
  </si>
  <si>
    <t>S82.380</t>
  </si>
  <si>
    <t>Closed Fracture of distal tibia, others (IM)</t>
  </si>
  <si>
    <t>S82.381</t>
  </si>
  <si>
    <t>Open Fracture of distal tibia, others (IM)</t>
  </si>
  <si>
    <t>S82.390</t>
  </si>
  <si>
    <t>Closed Fracture of distal tibia, unspecified (IM)</t>
  </si>
  <si>
    <t>S82.391</t>
  </si>
  <si>
    <t>Open Fracture of distal tibia, unspecified (IM)</t>
  </si>
  <si>
    <t>S82.4</t>
  </si>
  <si>
    <t>Fracture of fibula alone</t>
  </si>
  <si>
    <t>S82.40</t>
  </si>
  <si>
    <t>Fracture of fibula alone, closed</t>
  </si>
  <si>
    <t>S82.41</t>
  </si>
  <si>
    <t>Fracture of fibula alone , open</t>
  </si>
  <si>
    <t>S82.5</t>
  </si>
  <si>
    <t>Fracture of medial malleolus</t>
  </si>
  <si>
    <t>S82.50</t>
  </si>
  <si>
    <t>Fracture of medial malleolus, closed</t>
  </si>
  <si>
    <t>S82.51</t>
  </si>
  <si>
    <t>Fracture of medial malleolus , open</t>
  </si>
  <si>
    <t>S82.6</t>
  </si>
  <si>
    <t>Fracture of lateral malleolus</t>
  </si>
  <si>
    <t>S82.60</t>
  </si>
  <si>
    <t>Fracture of lateral malleolus, closed</t>
  </si>
  <si>
    <t>S82.61</t>
  </si>
  <si>
    <t>Fracture of lateral malleolus, open</t>
  </si>
  <si>
    <t>S82.7</t>
  </si>
  <si>
    <t>Multiple fractures of lower leg</t>
  </si>
  <si>
    <t>S82.70</t>
  </si>
  <si>
    <t>Multiple fractures of lower leg, closed</t>
  </si>
  <si>
    <t>S82.71</t>
  </si>
  <si>
    <t>Multiple fractures of lower leg, open</t>
  </si>
  <si>
    <t>S82.8</t>
  </si>
  <si>
    <t>Fractures of other parts of lower leg</t>
  </si>
  <si>
    <t>S82.80</t>
  </si>
  <si>
    <t>Fractures of other parts of lower leg, closed</t>
  </si>
  <si>
    <t>S82.81</t>
  </si>
  <si>
    <t>Fractures of other parts of lower leg, open</t>
  </si>
  <si>
    <t>S82.9</t>
  </si>
  <si>
    <t>Fracture of lower leg, part unspecified</t>
  </si>
  <si>
    <t>S82.90</t>
  </si>
  <si>
    <t>Fracture of lower leg, part unspecified, closed</t>
  </si>
  <si>
    <t>S82.91</t>
  </si>
  <si>
    <t>Fracture of lower leg, part unspecified , open</t>
  </si>
  <si>
    <t>S83.0</t>
  </si>
  <si>
    <t>Dislocation of patella</t>
  </si>
  <si>
    <t>S83.1</t>
  </si>
  <si>
    <t>Dislocation of knee</t>
  </si>
  <si>
    <t>S83.2</t>
  </si>
  <si>
    <t>Tear of meniscus, current</t>
  </si>
  <si>
    <t>S83.3</t>
  </si>
  <si>
    <t>Tear of articular cartilage of knee, current</t>
  </si>
  <si>
    <t>S83.4</t>
  </si>
  <si>
    <t>Sprain and strain involving (fibular)(tibial) collateral lig knee</t>
  </si>
  <si>
    <t>S83.5</t>
  </si>
  <si>
    <t>Sprain and strain involving (anterior)(posterior) cruciate lig knee</t>
  </si>
  <si>
    <t>S83.50</t>
  </si>
  <si>
    <t>Avulsion of anterior cruciate ligament (ACL) (IM)</t>
  </si>
  <si>
    <t>S83.51</t>
  </si>
  <si>
    <t>Avulsion of posterior cruciate ligament (PCL) (IM)</t>
  </si>
  <si>
    <t>S83.59</t>
  </si>
  <si>
    <t>Sprain and strain involving cruciate ligament of knee, unspecified (IM)</t>
  </si>
  <si>
    <t>S83.6</t>
  </si>
  <si>
    <t>Sprain and strain of other and unspecified parts of knee</t>
  </si>
  <si>
    <t>S83.7</t>
  </si>
  <si>
    <t>Injury to multiple structures of knee</t>
  </si>
  <si>
    <t>S84.0</t>
  </si>
  <si>
    <t>Injury of tibial nerve at lower leg level</t>
  </si>
  <si>
    <t>S84.1</t>
  </si>
  <si>
    <t>Injury of peroneal nerve at lower leg level</t>
  </si>
  <si>
    <t>S84.2</t>
  </si>
  <si>
    <t>Injury of cutaneous sensory nerve at lower leg level</t>
  </si>
  <si>
    <t>S84.7</t>
  </si>
  <si>
    <t>Injury of multiple nerves at lower leg level</t>
  </si>
  <si>
    <t>S84.8</t>
  </si>
  <si>
    <t>Injury of other nerves at lower leg level</t>
  </si>
  <si>
    <t>S84.9</t>
  </si>
  <si>
    <t>Injury of unspecified nerve at lower leg level</t>
  </si>
  <si>
    <t>S85.0</t>
  </si>
  <si>
    <t>Injury of popliteal artery</t>
  </si>
  <si>
    <t>S85.1</t>
  </si>
  <si>
    <t>Injury of (anterior)(posterior) tibial artery</t>
  </si>
  <si>
    <t>Neck Disection Proc. w/ No CC</t>
  </si>
  <si>
    <t>S85.2</t>
  </si>
  <si>
    <t>Injury of peroneal artery</t>
  </si>
  <si>
    <t>S85.3</t>
  </si>
  <si>
    <t>Injury of greater saphenous vein at lower leg level</t>
  </si>
  <si>
    <t>S85.4</t>
  </si>
  <si>
    <t>Injury of lesser saphenous vein at lower leg level</t>
  </si>
  <si>
    <t>S85.5</t>
  </si>
  <si>
    <t>Injury of popliteal vein</t>
  </si>
  <si>
    <t>S85.7</t>
  </si>
  <si>
    <t>Injury of multiple blood vessels at lower leg level</t>
  </si>
  <si>
    <t>S85.8</t>
  </si>
  <si>
    <t>Injury of other blood vessels at lower leg level</t>
  </si>
  <si>
    <t>S85.9</t>
  </si>
  <si>
    <t>Injury of unspecified blood vessel at lower leg level</t>
  </si>
  <si>
    <t>S86.0</t>
  </si>
  <si>
    <t>Injury of achilles tendon</t>
  </si>
  <si>
    <t>S86.1</t>
  </si>
  <si>
    <t>Injury other muscle(s) tendon(s) of posterior muscle group at low leg level</t>
  </si>
  <si>
    <t>S86.2</t>
  </si>
  <si>
    <t>Injury of muscle(s) and tendon(s) of anterior muscle group at lower leg level</t>
  </si>
  <si>
    <t>S86.3</t>
  </si>
  <si>
    <t>Injury of muscle(s) and tendon(s) peroneal muscle group at lower leg level</t>
  </si>
  <si>
    <t>S86.7</t>
  </si>
  <si>
    <t>Injury of multiple muscles and tendons at lower leg level</t>
  </si>
  <si>
    <t>S86.8</t>
  </si>
  <si>
    <t>Injury of other muscles and tendons at lower leg level</t>
  </si>
  <si>
    <t>S86.9</t>
  </si>
  <si>
    <t>Injury of unspecified muscle and tendon at lower leg level</t>
  </si>
  <si>
    <t>S87.0</t>
  </si>
  <si>
    <t>Crushing injury of knee</t>
  </si>
  <si>
    <t>S87.8</t>
  </si>
  <si>
    <t>Crushing injury of other and unspecified parts of lower leg</t>
  </si>
  <si>
    <t>S87.9</t>
  </si>
  <si>
    <t>Crushing injury of unspecified parts of knee and leg (IM)</t>
  </si>
  <si>
    <t>Neck Disection Proc. w/ Mild CC</t>
  </si>
  <si>
    <t>S88.0</t>
  </si>
  <si>
    <t>Traumatic amputation at knee level</t>
  </si>
  <si>
    <t>S88.1</t>
  </si>
  <si>
    <t>Traumatic amputation at level between knee and ankle</t>
  </si>
  <si>
    <t>S88.9</t>
  </si>
  <si>
    <t>Traumatic amputation of lower leg, level unspecified</t>
  </si>
  <si>
    <t>S89</t>
  </si>
  <si>
    <t>Other and unspecified injuries of lower leg</t>
  </si>
  <si>
    <t>S89.7</t>
  </si>
  <si>
    <t>Multiple injuries of lower leg</t>
  </si>
  <si>
    <t>S89.8</t>
  </si>
  <si>
    <t>Other specified injuries of lower leg</t>
  </si>
  <si>
    <t>S89.9</t>
  </si>
  <si>
    <t>Unspecified injury of lower leg</t>
  </si>
  <si>
    <t>S90.0</t>
  </si>
  <si>
    <t>Contusion of ankle</t>
  </si>
  <si>
    <t>S90.1</t>
  </si>
  <si>
    <t>Contusion of toe(s) without damage to nail</t>
  </si>
  <si>
    <t>S90.2</t>
  </si>
  <si>
    <t>Contusion of toe(s) with damage to nail</t>
  </si>
  <si>
    <t>S90.3</t>
  </si>
  <si>
    <t>Contusion of other and unspecified parts of foot</t>
  </si>
  <si>
    <t>S90.7</t>
  </si>
  <si>
    <t>Multiple superficial injuries of ankle and foot</t>
  </si>
  <si>
    <t>S90.8</t>
  </si>
  <si>
    <t>Other superficial injuries of ankle and foot</t>
  </si>
  <si>
    <t>S90.80</t>
  </si>
  <si>
    <t>Abrasion of ankle and foot (IM)</t>
  </si>
  <si>
    <t>S90.81</t>
  </si>
  <si>
    <t>Blister of ankle and foot (IM)</t>
  </si>
  <si>
    <t>S90.82</t>
  </si>
  <si>
    <t>Insect bite of ankle and foot (IM)</t>
  </si>
  <si>
    <t>S90.83</t>
  </si>
  <si>
    <t>Superficial foreign body of ankle and foot (IM)</t>
  </si>
  <si>
    <t>S90.88</t>
  </si>
  <si>
    <t>Other superficial injuries of ankle and foot (IM)</t>
  </si>
  <si>
    <t>S90.9</t>
  </si>
  <si>
    <t>Superficial injury of ankle and foot, unspecified</t>
  </si>
  <si>
    <t>S91</t>
  </si>
  <si>
    <t>Open wound of ankle and foot</t>
  </si>
  <si>
    <t>S91.0</t>
  </si>
  <si>
    <t>Open wound of ankle</t>
  </si>
  <si>
    <t>S91.1</t>
  </si>
  <si>
    <t>Open wound of toe(s) without damage to nail</t>
  </si>
  <si>
    <t>S91.2</t>
  </si>
  <si>
    <t>Open wound of toe(s) with damage to nail</t>
  </si>
  <si>
    <t>S91.3</t>
  </si>
  <si>
    <t>Open wound of other parts of foot</t>
  </si>
  <si>
    <t>S91.7</t>
  </si>
  <si>
    <t>Thyroid and Parathyroid Proc. w/ No CC</t>
  </si>
  <si>
    <t>Multiple open wounds of ankle and foot</t>
  </si>
  <si>
    <t>S91.9</t>
  </si>
  <si>
    <t>Open wound of ankle and foot, unspecified (IM)</t>
  </si>
  <si>
    <t>S92.0</t>
  </si>
  <si>
    <t>Fracture of calcaneus</t>
  </si>
  <si>
    <t>S92.00</t>
  </si>
  <si>
    <t>Fracture of calcaneus, closed</t>
  </si>
  <si>
    <t>S92.01</t>
  </si>
  <si>
    <t>Fracture of calcaneus , open</t>
  </si>
  <si>
    <t>S92.1</t>
  </si>
  <si>
    <t>Fracture of talus</t>
  </si>
  <si>
    <t>S92.10</t>
  </si>
  <si>
    <t>Fracture of talus, closed</t>
  </si>
  <si>
    <t>S92.11</t>
  </si>
  <si>
    <t>Fracture of talus, open</t>
  </si>
  <si>
    <t>S92.2</t>
  </si>
  <si>
    <t>Fracture of other tarsal bone(s)</t>
  </si>
  <si>
    <t>S92.20</t>
  </si>
  <si>
    <t>Fracture of other tarsal bone(s) , closed</t>
  </si>
  <si>
    <t>S92.21</t>
  </si>
  <si>
    <t>Fracture of other tarsal bone(s) , open</t>
  </si>
  <si>
    <t>S92.3</t>
  </si>
  <si>
    <t>Fracture of metatarsal bone</t>
  </si>
  <si>
    <t>S92.30</t>
  </si>
  <si>
    <t>Fracture of metatarsal bone, closed</t>
  </si>
  <si>
    <t>S92.300</t>
  </si>
  <si>
    <t>Closed Metatarsal fracture, one metatarsal (IM)</t>
  </si>
  <si>
    <t>S92.301</t>
  </si>
  <si>
    <t>Open Metatarsal fracture, one metatarsal (IM)</t>
  </si>
  <si>
    <t>S92.31</t>
  </si>
  <si>
    <t>Fracture of metatarsal bone , open</t>
  </si>
  <si>
    <t>S92.310</t>
  </si>
  <si>
    <t>Closed Metatarsal fracture, two metatarsals (IM)</t>
  </si>
  <si>
    <t>S92.311</t>
  </si>
  <si>
    <t>Open Metatarsal fracture, two metatarsals (IM)</t>
  </si>
  <si>
    <t>S92.320</t>
  </si>
  <si>
    <t>Closed Metatarsal fracture, three or more metatarsals (IM)</t>
  </si>
  <si>
    <t>S92.321</t>
  </si>
  <si>
    <t>Open Metatarsal fracture, three or more metatarsals (IM)</t>
  </si>
  <si>
    <t>S92.390</t>
  </si>
  <si>
    <t>Closed Metatarsal fracture, unspecified number of metatarsals (IM)</t>
  </si>
  <si>
    <t>Thyroid and Parathyroid Proc. w/ Mild CC</t>
  </si>
  <si>
    <t>S92.391</t>
  </si>
  <si>
    <t>Open Metatarsal fracture, unspecified number of metatarsals (IM)</t>
  </si>
  <si>
    <t>S92.4</t>
  </si>
  <si>
    <t>Fracture of great toe</t>
  </si>
  <si>
    <t>S92.40</t>
  </si>
  <si>
    <t>Fracture of great toe, closed</t>
  </si>
  <si>
    <t>S92.41</t>
  </si>
  <si>
    <t>Fracture of great toe, open</t>
  </si>
  <si>
    <t>S92.5</t>
  </si>
  <si>
    <t>Fracture of other toe</t>
  </si>
  <si>
    <t>S92.50</t>
  </si>
  <si>
    <t>Fracture of other toe, closed</t>
  </si>
  <si>
    <t>S92.51</t>
  </si>
  <si>
    <t>Fracture of other toe, open</t>
  </si>
  <si>
    <t>S92.7</t>
  </si>
  <si>
    <t>Multiple fractures of foot</t>
  </si>
  <si>
    <t>S92.70</t>
  </si>
  <si>
    <t>Multiple fractures of foot, closed</t>
  </si>
  <si>
    <t>S92.71</t>
  </si>
  <si>
    <t>Multiple fractures of foot , open</t>
  </si>
  <si>
    <t>S92.9</t>
  </si>
  <si>
    <t>Fracture of foot, unspecified</t>
  </si>
  <si>
    <t>S92.90</t>
  </si>
  <si>
    <t>Fracture of foot, unspecified, closed</t>
  </si>
  <si>
    <t>S92.91</t>
  </si>
  <si>
    <t>Fracture of foot, unspecified , open</t>
  </si>
  <si>
    <t>S93</t>
  </si>
  <si>
    <t>Dislocation, sprain and strain of joints and ligaments at ankle and foot level</t>
  </si>
  <si>
    <t>S93.0</t>
  </si>
  <si>
    <t>Dislocation of ankle joint</t>
  </si>
  <si>
    <t>S93.1</t>
  </si>
  <si>
    <t>Dislocation of toe(s)</t>
  </si>
  <si>
    <t>S93.2</t>
  </si>
  <si>
    <t>Rupture of ligaments at ankle and foot level</t>
  </si>
  <si>
    <t>S93.3</t>
  </si>
  <si>
    <t>Dislocation of other and unspecified parts of foot</t>
  </si>
  <si>
    <t>S93.4</t>
  </si>
  <si>
    <t>Sprain and strain of ankle</t>
  </si>
  <si>
    <t>S93.5</t>
  </si>
  <si>
    <t>Sprain and strain of toe(s)</t>
  </si>
  <si>
    <t>S93.6</t>
  </si>
  <si>
    <t>Sprain and strain of other and unspecified parts of foot</t>
  </si>
  <si>
    <t>S94.1</t>
  </si>
  <si>
    <t>Injury of medial plantar nerve</t>
  </si>
  <si>
    <t>S94.2</t>
  </si>
  <si>
    <t>Injury of deep peroneal nerve at ankle and foot level</t>
  </si>
  <si>
    <t>S94.3</t>
  </si>
  <si>
    <t>Injury of cutaneous sensory nerve at ankle and foot level</t>
  </si>
  <si>
    <t>Other Endocrine, Nutritional &amp; Metabolic OR Proc. w/ No CC</t>
  </si>
  <si>
    <t>S94.7</t>
  </si>
  <si>
    <t>Injury of multiple nerves at ankle and foot level</t>
  </si>
  <si>
    <t>S94.8</t>
  </si>
  <si>
    <t>Injury of other nerves at ankle and foot level</t>
  </si>
  <si>
    <t>S94.9</t>
  </si>
  <si>
    <t>Injury of unspecified nerve at ankle and foot level</t>
  </si>
  <si>
    <t>S95.0</t>
  </si>
  <si>
    <t>Injury of dorsal artery of foot</t>
  </si>
  <si>
    <t>S95.1</t>
  </si>
  <si>
    <t>Injury of plantar artery of foot</t>
  </si>
  <si>
    <t>S95.2</t>
  </si>
  <si>
    <t>Injury of dorsal vein of foot</t>
  </si>
  <si>
    <t>S95.7</t>
  </si>
  <si>
    <t>Injury of multiple blood vessels at ankle and foot level</t>
  </si>
  <si>
    <t>S95.8</t>
  </si>
  <si>
    <t>Injury of other blood vessels at ankle and foot level</t>
  </si>
  <si>
    <t>S95.9</t>
  </si>
  <si>
    <t>Injury of unspecified blood vessel at ankle and foot level</t>
  </si>
  <si>
    <t>S96.0</t>
  </si>
  <si>
    <t>Injury muscle and tendon of long flexor muscle toe at ankle and foot level</t>
  </si>
  <si>
    <t>S96.1</t>
  </si>
  <si>
    <t>Injury muscle &amp; tendon long extensor muscle toe at ankle and foot level</t>
  </si>
  <si>
    <t>S96.2</t>
  </si>
  <si>
    <t>Injury of intrinsic muscle and tendon at ankle and foot level</t>
  </si>
  <si>
    <t>S96.7</t>
  </si>
  <si>
    <t>Injury of multi muscles and tendons at ankle and foot level</t>
  </si>
  <si>
    <t>S96.8</t>
  </si>
  <si>
    <t>Injury of other muscles and tendons at ankle and foot level</t>
  </si>
  <si>
    <t>S96.9</t>
  </si>
  <si>
    <t>Injury of unspec muscle and tendon at ankle and foot level</t>
  </si>
  <si>
    <t>S97.0</t>
  </si>
  <si>
    <t>Crushing injury of ankle</t>
  </si>
  <si>
    <t>S97.1</t>
  </si>
  <si>
    <t>Crushing injury of toe(s)</t>
  </si>
  <si>
    <t>S97.8</t>
  </si>
  <si>
    <t>Crushing injury of other parts of ankle and foot</t>
  </si>
  <si>
    <t>S98.0</t>
  </si>
  <si>
    <t>Traumatic amputation of foot at ankle level</t>
  </si>
  <si>
    <t>S98.1</t>
  </si>
  <si>
    <t>Traumatic amputation of one toe</t>
  </si>
  <si>
    <t>S98.2</t>
  </si>
  <si>
    <t>Traumatic amputation of two or more toes</t>
  </si>
  <si>
    <t>S98.3</t>
  </si>
  <si>
    <t>Traumatic amputation of other parts of foot</t>
  </si>
  <si>
    <t>S98.4</t>
  </si>
  <si>
    <t>Traumatic amputation of foot, level unspecified</t>
  </si>
  <si>
    <t>S99.7</t>
  </si>
  <si>
    <t>Multiple injuries of ankle and foot</t>
  </si>
  <si>
    <t>Other Endocrine, Nutritional &amp; Metabolic OR Proc. w/ Mild CC</t>
  </si>
  <si>
    <t>S99.8</t>
  </si>
  <si>
    <t>Other specified injuries of ankle and foot</t>
  </si>
  <si>
    <t>S99.9</t>
  </si>
  <si>
    <t>Unspecified injury of ankle and foot</t>
  </si>
  <si>
    <t>T00.0</t>
  </si>
  <si>
    <t>Superficial injuries involving head with neck</t>
  </si>
  <si>
    <t>T00.1</t>
  </si>
  <si>
    <t>Superficial injuries involving thorax with abdomen, lower back and pelvis</t>
  </si>
  <si>
    <t>T00.2</t>
  </si>
  <si>
    <t>Superficial injuries involving multiple region of upper limb(s)</t>
  </si>
  <si>
    <t>T00.3</t>
  </si>
  <si>
    <t>Superficial injuries involving multiple region of lower limb(s)</t>
  </si>
  <si>
    <t>T00.6</t>
  </si>
  <si>
    <t>Superficial injuries involving multiple region upper limb(s) with lower limb(s)</t>
  </si>
  <si>
    <t>T00.8</t>
  </si>
  <si>
    <t>Superfic injuries involving oth combinations of body regions</t>
  </si>
  <si>
    <t>T00.9</t>
  </si>
  <si>
    <t>Multiple superficial injuries, unspecified</t>
  </si>
  <si>
    <t>T01.0</t>
  </si>
  <si>
    <t>Open wounds involving head with neck</t>
  </si>
  <si>
    <t>T01.1</t>
  </si>
  <si>
    <t>Open wounds involving thorax wth abdomen, lower back and pelvis</t>
  </si>
  <si>
    <t>T01.2</t>
  </si>
  <si>
    <t>Open wounds involving multiple regions of upper limb(s)</t>
  </si>
  <si>
    <t>T01.3</t>
  </si>
  <si>
    <t>Open wounds involving multiple regions of lower limb(s)</t>
  </si>
  <si>
    <t>T01.6</t>
  </si>
  <si>
    <t>Open wounds involving multiple regions of up limb(s) with low limb(s)</t>
  </si>
  <si>
    <t>T01.8</t>
  </si>
  <si>
    <t>Open wounds involving other combinations of body regions</t>
  </si>
  <si>
    <t>T01.9</t>
  </si>
  <si>
    <t>Multiple open wounds, unspecified</t>
  </si>
  <si>
    <t>T02.0</t>
  </si>
  <si>
    <t>Fractures involving head with neck</t>
  </si>
  <si>
    <t>T02.00</t>
  </si>
  <si>
    <t>Fractures involving head with neck, closed</t>
  </si>
  <si>
    <t>T02.01</t>
  </si>
  <si>
    <t>Fractures involving head with neck, open</t>
  </si>
  <si>
    <t>T02.1</t>
  </si>
  <si>
    <t>Fractures involving thorax with lower back and pelvis</t>
  </si>
  <si>
    <t>T02.10</t>
  </si>
  <si>
    <t>Fractures involving thorax with lower back and pelvis, closed</t>
  </si>
  <si>
    <t>T02.11</t>
  </si>
  <si>
    <t>Fractures involving thorax with lower back and pelvis, open</t>
  </si>
  <si>
    <t>T02.2</t>
  </si>
  <si>
    <t>Fractures involving multiple regions of one upper limb</t>
  </si>
  <si>
    <t>T02.20</t>
  </si>
  <si>
    <t>Fractures involving multiple regions of one upper limb, closed</t>
  </si>
  <si>
    <t>T02.21</t>
  </si>
  <si>
    <t>Fractures involving multiple regions of one upper limb, open</t>
  </si>
  <si>
    <t>T02.3</t>
  </si>
  <si>
    <t>Fractures involving multiple regions of one lower limb</t>
  </si>
  <si>
    <t>T02.30</t>
  </si>
  <si>
    <t>Fractures involving multiple regions of one lower limb, closed</t>
  </si>
  <si>
    <t>T02.31</t>
  </si>
  <si>
    <t>Fractures involving multiple regions of one lower limb, open</t>
  </si>
  <si>
    <t>T02.4</t>
  </si>
  <si>
    <t>Fractures involving multiple regions of both upper limbs</t>
  </si>
  <si>
    <t>T02.40</t>
  </si>
  <si>
    <t>Fractures involving multiple regions of both upper limbs, closed</t>
  </si>
  <si>
    <t>Thyroglosus Proc. w/ No CC</t>
  </si>
  <si>
    <t>T02.41</t>
  </si>
  <si>
    <t>Fractures involving multiple regions of both upper limbs, open</t>
  </si>
  <si>
    <t>T02.5</t>
  </si>
  <si>
    <t>Fractures involving multiple regions of both lower limbs</t>
  </si>
  <si>
    <t>T02.50</t>
  </si>
  <si>
    <t>Fractures involving multiple regions of both lower limbs, closed</t>
  </si>
  <si>
    <t>T02.51</t>
  </si>
  <si>
    <t>Fractures involving multiple regions of both lower limbs, open</t>
  </si>
  <si>
    <t>T02.6</t>
  </si>
  <si>
    <t>Fractures involving multiple regions of up limb(s) with low limb(s)</t>
  </si>
  <si>
    <t>T02.60</t>
  </si>
  <si>
    <t>Fractures involving multiple regions of up limb(s) with low limb(s), closed</t>
  </si>
  <si>
    <t>T02.61</t>
  </si>
  <si>
    <t>Fractures involving multiple regions of up limb(s) with low limb(s), open</t>
  </si>
  <si>
    <t>T02.7</t>
  </si>
  <si>
    <t>Fractures involving thorax with lower back and pelvis with limb(s)</t>
  </si>
  <si>
    <t>T02.70</t>
  </si>
  <si>
    <t>Fractures involving thorax with lower back and pelvis with limb(s), closed</t>
  </si>
  <si>
    <t>T02.71</t>
  </si>
  <si>
    <t>Fractures involving thorax with lower back and pelvis with limb(s), open</t>
  </si>
  <si>
    <t>T02.8</t>
  </si>
  <si>
    <t>Fractures involving other combinations of body regions</t>
  </si>
  <si>
    <t>T02.80</t>
  </si>
  <si>
    <t>Fractures involving other combinations of body regions, closed</t>
  </si>
  <si>
    <t>T02.81</t>
  </si>
  <si>
    <t>Fractures involving other combinations of body regions, open</t>
  </si>
  <si>
    <t>T02.9</t>
  </si>
  <si>
    <t>Multiple fractures, unspecified</t>
  </si>
  <si>
    <t>T02.90</t>
  </si>
  <si>
    <t>Multiple fractures, unspecified, closed</t>
  </si>
  <si>
    <t>Thyroglosus Proc. w/ Mild CC</t>
  </si>
  <si>
    <t>T02.91</t>
  </si>
  <si>
    <t>Multiple fractures, unspecified, open</t>
  </si>
  <si>
    <t>T03.1</t>
  </si>
  <si>
    <t>Dislocation sprains and strains involving thorax wth lower back and pelvis</t>
  </si>
  <si>
    <t>T03.2</t>
  </si>
  <si>
    <t>Dislocation sprains and strains involving multiple regions upper limb(s)</t>
  </si>
  <si>
    <t>T03.3</t>
  </si>
  <si>
    <t>Dislocation sprains and strains involving multiple reginns lower limb(s)</t>
  </si>
  <si>
    <t>T03.4</t>
  </si>
  <si>
    <t>Dislocation sprains and strains involving multiple regions upper &amp; lower limb(s)</t>
  </si>
  <si>
    <t>T03.8</t>
  </si>
  <si>
    <t>Dislocation sprains and strains involving other combinations body regions</t>
  </si>
  <si>
    <t>T03.9</t>
  </si>
  <si>
    <t>Multiple dislocations, sprains and strains, unspecified</t>
  </si>
  <si>
    <t>Diabetes with Complicated PDx w/ No CC</t>
  </si>
  <si>
    <t>T04.0</t>
  </si>
  <si>
    <t>Crushing injuries involving head with neck</t>
  </si>
  <si>
    <t>T04.1</t>
  </si>
  <si>
    <t>Crush injuries involving thorax with abdomen lower back and pelvis</t>
  </si>
  <si>
    <t>T04.2</t>
  </si>
  <si>
    <t>Crushing injuries involving multiple region of upper limb(s)</t>
  </si>
  <si>
    <t>T04.3</t>
  </si>
  <si>
    <t>Crushing injuries involving multiple region of lower limb(s)</t>
  </si>
  <si>
    <t>T04.4</t>
  </si>
  <si>
    <t>Crushing injuries involving multiple regions of upper limb(s) with lower limb(s)</t>
  </si>
  <si>
    <t>T04.7</t>
  </si>
  <si>
    <t>Crushing injuries of thorax with abdomen, lower back and pelvis with limb(s)</t>
  </si>
  <si>
    <t>T04.8</t>
  </si>
  <si>
    <t>Crushing injuries involving other combinations of body regions</t>
  </si>
  <si>
    <t>T04.9</t>
  </si>
  <si>
    <t>Multiple crushing injuries, unspecified</t>
  </si>
  <si>
    <t>Diabetes with Complicated PDx w/ Mild CC</t>
  </si>
  <si>
    <t>T05.0</t>
  </si>
  <si>
    <t>Traumatic amputation of both hands</t>
  </si>
  <si>
    <t>T05.1</t>
  </si>
  <si>
    <t>Traumatic amputation of one hand and other arm [any level, except hand]</t>
  </si>
  <si>
    <t>T05.2</t>
  </si>
  <si>
    <t>Traumatic amputation of both arms [any level]</t>
  </si>
  <si>
    <t>T05.4</t>
  </si>
  <si>
    <t>Traumatic amputation of one foot and other leg [any level except foot]</t>
  </si>
  <si>
    <t>T05.8</t>
  </si>
  <si>
    <t>Traumatic amputations involving other combinations of body regions</t>
  </si>
  <si>
    <t>T05.9</t>
  </si>
  <si>
    <t>Multiple traumatic amputations, unspecified</t>
  </si>
  <si>
    <t>T06.0</t>
  </si>
  <si>
    <t>Injuries of brain and cranial nerve with injuries of nerves and spinal cord neck level</t>
  </si>
  <si>
    <t>T06.1</t>
  </si>
  <si>
    <t>Injuries of nerves and spinal cord involving other multiple body regions</t>
  </si>
  <si>
    <t>Nutritional and Misc. Metabolic Disorders w/ No CC</t>
  </si>
  <si>
    <t>T06.2</t>
  </si>
  <si>
    <t>Injuries of nerves involving multiple body regions</t>
  </si>
  <si>
    <t>T06.3</t>
  </si>
  <si>
    <t>Injuries of blood vessels involving multiple body regions</t>
  </si>
  <si>
    <t>T06.4</t>
  </si>
  <si>
    <t>Injuries of muscles and tendons involving multiple body regions</t>
  </si>
  <si>
    <t>T06.5</t>
  </si>
  <si>
    <t>Injuries of intrathoracic organ with intra-abdominal and pelvic organs</t>
  </si>
  <si>
    <t>T06.8</t>
  </si>
  <si>
    <t>Other specified injuries involving multiple body regions</t>
  </si>
  <si>
    <t>T07</t>
  </si>
  <si>
    <t>Unspecified multiple injuries</t>
  </si>
  <si>
    <t>T08</t>
  </si>
  <si>
    <t>Fracture of spine, level unspecified</t>
  </si>
  <si>
    <t>T08.0</t>
  </si>
  <si>
    <t>Fracture of spine, level unspecified , closed</t>
  </si>
  <si>
    <t>T08.1</t>
  </si>
  <si>
    <t>Fracture of spine, level unspecified , open</t>
  </si>
  <si>
    <t>Nutritional and Misc. Metabolic Disorders w/ Mild CC</t>
  </si>
  <si>
    <t>T09.0</t>
  </si>
  <si>
    <t>Superficial injury of trunk, level unspecified</t>
  </si>
  <si>
    <t>T09.1</t>
  </si>
  <si>
    <t>Open wound of trunk, level unspecified</t>
  </si>
  <si>
    <t>T09.2</t>
  </si>
  <si>
    <t>Dislocation sprain and strain unspec joint and ligament trunk</t>
  </si>
  <si>
    <t>T09.3</t>
  </si>
  <si>
    <t>Injury of spinal cord, level unspecified</t>
  </si>
  <si>
    <t>T09.4</t>
  </si>
  <si>
    <t>Injury unspecified nerve, spinal nerve root and plexus of trunk</t>
  </si>
  <si>
    <t>T09.5</t>
  </si>
  <si>
    <t>Injury of unspecified muscle and tendon of trunk</t>
  </si>
  <si>
    <t>T09.8</t>
  </si>
  <si>
    <t>Other specified injuries of trunk, level unspecified</t>
  </si>
  <si>
    <t>T09.9</t>
  </si>
  <si>
    <t>Unspecified injury of trunk, level unspecified</t>
  </si>
  <si>
    <t>T10</t>
  </si>
  <si>
    <t>Fracture of upper limb, level unspecified</t>
  </si>
  <si>
    <t>T10.0</t>
  </si>
  <si>
    <t>Fracture of upper limb, level unspecified , closed</t>
  </si>
  <si>
    <t>T10.1</t>
  </si>
  <si>
    <t>Fracture of upper limb, level unspecified , open</t>
  </si>
  <si>
    <t>T11.0</t>
  </si>
  <si>
    <t>Superficial injury of upper limb, level unspecified</t>
  </si>
  <si>
    <t>T11.1</t>
  </si>
  <si>
    <t>Open wound of upper limb, level unspecified</t>
  </si>
  <si>
    <t>T11.2</t>
  </si>
  <si>
    <t>Disl'n sprain/strain unsp joint &amp; ligament upr limb lvl unsp</t>
  </si>
  <si>
    <t>T11.4</t>
  </si>
  <si>
    <t>Injury of unspec blood vessel of upper limb level unspec act</t>
  </si>
  <si>
    <t>T11.5</t>
  </si>
  <si>
    <t>Injury of unspec muscle &amp; tendon of upr limb level unspec act</t>
  </si>
  <si>
    <t>T11.6</t>
  </si>
  <si>
    <t>Traumatic amputation of upper limb, level unspecified</t>
  </si>
  <si>
    <t>T11.8</t>
  </si>
  <si>
    <t>Other specified injuries of upper limb, level unspecified</t>
  </si>
  <si>
    <t>T11.9</t>
  </si>
  <si>
    <t>Unspecified injury of upper limb, level unspecified</t>
  </si>
  <si>
    <t>T12</t>
  </si>
  <si>
    <t>Fracture of lower limb, level unspecified</t>
  </si>
  <si>
    <t>T12.0</t>
  </si>
  <si>
    <t>Fracture of lower limb, level unspecified, closed</t>
  </si>
  <si>
    <t>T12.1</t>
  </si>
  <si>
    <t>Fracture of lower limb, level unspecified, open</t>
  </si>
  <si>
    <t>T13.0</t>
  </si>
  <si>
    <t>Superficial injury of lower limb, level unspecified</t>
  </si>
  <si>
    <t>T13.1</t>
  </si>
  <si>
    <t>Open wound of lower limb, level unspecified</t>
  </si>
  <si>
    <t>T13.2</t>
  </si>
  <si>
    <t>Dislocation sprain and strain unspecified joint and ligament of lower limb, level unspecified</t>
  </si>
  <si>
    <t>T13.3</t>
  </si>
  <si>
    <t>Injury of unspecified nerve of lower limb, level unspecified</t>
  </si>
  <si>
    <t>T13.4</t>
  </si>
  <si>
    <t>Injury of unspecified blood vessel of lower limb level unspecified</t>
  </si>
  <si>
    <t>T13.5</t>
  </si>
  <si>
    <t>Injury of unspecified muscle &amp; tendon of lower limb, level unspecified</t>
  </si>
  <si>
    <t>T13.6</t>
  </si>
  <si>
    <t>Traumatic amputation of lower limb, level unspecified</t>
  </si>
  <si>
    <t>T13.8</t>
  </si>
  <si>
    <t>Other specified injuries of lower limb, level unspecified</t>
  </si>
  <si>
    <t>T13.9</t>
  </si>
  <si>
    <t>Unspecified injury of lower limb, level unspecified</t>
  </si>
  <si>
    <t>T14.0</t>
  </si>
  <si>
    <t>Superficial injury of unspecified body region</t>
  </si>
  <si>
    <t>T14.2</t>
  </si>
  <si>
    <t>Fracture of unspecified body region</t>
  </si>
  <si>
    <t>T14.20</t>
  </si>
  <si>
    <t>Fracture of unspecified body region, closed</t>
  </si>
  <si>
    <t>T14.21</t>
  </si>
  <si>
    <t>Fracture of unspecified body region, open</t>
  </si>
  <si>
    <t>T14.3</t>
  </si>
  <si>
    <t>Dislocation, sprain and strain of unspecified body region</t>
  </si>
  <si>
    <t>T14.4</t>
  </si>
  <si>
    <t>Injury of nerve(s) of unspecified body region</t>
  </si>
  <si>
    <t>T14.5</t>
  </si>
  <si>
    <t>Injury of blood vessel(s) of unspecified body region</t>
  </si>
  <si>
    <t>T14.6</t>
  </si>
  <si>
    <t>Injury of muscles and tendons of unspecified body region</t>
  </si>
  <si>
    <t>T14.60</t>
  </si>
  <si>
    <t>Injury of muscles and tendons of unspecified body region, closed</t>
  </si>
  <si>
    <t>T14.61</t>
  </si>
  <si>
    <t>Injury of muscles and tendons of unspecified body region, open</t>
  </si>
  <si>
    <t>T14.7</t>
  </si>
  <si>
    <t>Crush injury and traumatic amputation of unspec body region</t>
  </si>
  <si>
    <t>T14.8</t>
  </si>
  <si>
    <t>Other injuries of unspecified body region</t>
  </si>
  <si>
    <t>T14.9</t>
  </si>
  <si>
    <t>Injury, unspecified</t>
  </si>
  <si>
    <t>T15.0</t>
  </si>
  <si>
    <t>Foreign body in cornea</t>
  </si>
  <si>
    <t>T15.1</t>
  </si>
  <si>
    <t>Foreign body in conjunctival sac</t>
  </si>
  <si>
    <t>T15.8</t>
  </si>
  <si>
    <t>Metabolic Disorders w/ No CC</t>
  </si>
  <si>
    <t>Foreign body in other and multiple parts of external eye</t>
  </si>
  <si>
    <t>T15.9</t>
  </si>
  <si>
    <t>Foreign body on external eye, part unspecified</t>
  </si>
  <si>
    <t>T16</t>
  </si>
  <si>
    <t>Foreign body in ear</t>
  </si>
  <si>
    <t>T17.0</t>
  </si>
  <si>
    <t>Foreign body in nasal sinus</t>
  </si>
  <si>
    <t>T17.1</t>
  </si>
  <si>
    <t>Foreign body in nostril</t>
  </si>
  <si>
    <t>T17.2</t>
  </si>
  <si>
    <t>Foreign body in pharynx</t>
  </si>
  <si>
    <t>T17.3</t>
  </si>
  <si>
    <t>Foreign body in larynx</t>
  </si>
  <si>
    <t>T17.4</t>
  </si>
  <si>
    <t>Foreign body in trachea</t>
  </si>
  <si>
    <t>T17.5</t>
  </si>
  <si>
    <t>Foreign body in bronchus</t>
  </si>
  <si>
    <t>T17.8</t>
  </si>
  <si>
    <t>Foreign body in other and multiple parts of respiratory tract</t>
  </si>
  <si>
    <t>T17.9</t>
  </si>
  <si>
    <t>Foreign body in respiratory tract, part unspecified</t>
  </si>
  <si>
    <t>T18.0</t>
  </si>
  <si>
    <t>Foreign body in mouth</t>
  </si>
  <si>
    <t>T18.1</t>
  </si>
  <si>
    <t>Foreign body in oesophagus</t>
  </si>
  <si>
    <t>T18.2</t>
  </si>
  <si>
    <t>Foreign body in stomach</t>
  </si>
  <si>
    <t>T18.3</t>
  </si>
  <si>
    <t>Foreign body in small intestine</t>
  </si>
  <si>
    <t>T18.4</t>
  </si>
  <si>
    <t>Foreign body in colon</t>
  </si>
  <si>
    <t>T18.5</t>
  </si>
  <si>
    <t>Foreign body in anus and rectum</t>
  </si>
  <si>
    <t>T18.8</t>
  </si>
  <si>
    <t>Foreign body in other and multiple parts of alimentary tract</t>
  </si>
  <si>
    <t>T18.9</t>
  </si>
  <si>
    <t>Foreign body in alimentary tract, part unspecified</t>
  </si>
  <si>
    <t>T19.0</t>
  </si>
  <si>
    <t>Foreign body in urethra</t>
  </si>
  <si>
    <t>Metabolic Disorders w/ Mild CC</t>
  </si>
  <si>
    <t>T19.1</t>
  </si>
  <si>
    <t>Foreign body in bladder</t>
  </si>
  <si>
    <t>T19.2</t>
  </si>
  <si>
    <t>Foreign body in vulva and vagina</t>
  </si>
  <si>
    <t>T19.3</t>
  </si>
  <si>
    <t>Foreign body in uterus [any part]</t>
  </si>
  <si>
    <t>T19.4</t>
  </si>
  <si>
    <t>Foreign body in penis (IM)</t>
  </si>
  <si>
    <t>T19.8</t>
  </si>
  <si>
    <t>Foreign body in oth and multiple part of genitourinary tract</t>
  </si>
  <si>
    <t>T19.9</t>
  </si>
  <si>
    <t>Foreign body in genitourinary tract, part unspecified</t>
  </si>
  <si>
    <t>T20.0</t>
  </si>
  <si>
    <t>Burn of unspecified degree of head and neck</t>
  </si>
  <si>
    <t>T20.1</t>
  </si>
  <si>
    <t>Burn of first degree of head and neck</t>
  </si>
  <si>
    <t>T20.2</t>
  </si>
  <si>
    <t>Burn of second degree of head and neck</t>
  </si>
  <si>
    <t>T20.3</t>
  </si>
  <si>
    <t>Burn of third degree of head and neck</t>
  </si>
  <si>
    <t>T20.4</t>
  </si>
  <si>
    <t>Corrosion of unspecified degree of head and neck</t>
  </si>
  <si>
    <t>T20.5</t>
  </si>
  <si>
    <t>Corrosion of first degree of head and neck</t>
  </si>
  <si>
    <t>T20.6</t>
  </si>
  <si>
    <t>Corrosion of second degree of head and neck</t>
  </si>
  <si>
    <t>T20.7</t>
  </si>
  <si>
    <t>Corrosion of third degree of head and neck</t>
  </si>
  <si>
    <t>T21.0</t>
  </si>
  <si>
    <t>Burn of unspecified degree of trunk</t>
  </si>
  <si>
    <t>T21.06</t>
  </si>
  <si>
    <t>Burn of unspecifeid degree of male genital region (IM)</t>
  </si>
  <si>
    <t>T21.1</t>
  </si>
  <si>
    <t>Burn of first degree of trunk</t>
  </si>
  <si>
    <t>Metabolic Disorders w/ Moderate CC</t>
  </si>
  <si>
    <t>T21.16</t>
  </si>
  <si>
    <t>Burn of first degree of male genital region (IM)</t>
  </si>
  <si>
    <t>T21.2</t>
  </si>
  <si>
    <t>Burn of second degree of trunk</t>
  </si>
  <si>
    <t>T21.26</t>
  </si>
  <si>
    <t>Burn of second degree of male genital region (IM)</t>
  </si>
  <si>
    <t>T21.3</t>
  </si>
  <si>
    <t>Burn of third degree of trunk</t>
  </si>
  <si>
    <t>T21.36</t>
  </si>
  <si>
    <t>Burn of third degree of male genital region (IM)</t>
  </si>
  <si>
    <t>T21.4</t>
  </si>
  <si>
    <t>Corrosion of unspecified degree of trunk</t>
  </si>
  <si>
    <t>T21.5</t>
  </si>
  <si>
    <t>Corrosion of first degree of trunk</t>
  </si>
  <si>
    <t>T21.6</t>
  </si>
  <si>
    <t>Corrosion of second degree of trunk</t>
  </si>
  <si>
    <t>T21.7</t>
  </si>
  <si>
    <t>Corrosion of third degree of trunk</t>
  </si>
  <si>
    <t>T22.0</t>
  </si>
  <si>
    <t>Burn of unspecified degree of shoulder and upper limb except wrist and hand</t>
  </si>
  <si>
    <t>T22.1</t>
  </si>
  <si>
    <t>Burn of first degree of shoulder and upper limb, except wrist and hand</t>
  </si>
  <si>
    <t>T22.2</t>
  </si>
  <si>
    <t>Burn of secondary degree of shoulder and upper limb, except wrist and hand</t>
  </si>
  <si>
    <t>T22.3</t>
  </si>
  <si>
    <t>Burn of third degree of shoulder and upper limb excpt wrist and hand</t>
  </si>
  <si>
    <t>T22.4</t>
  </si>
  <si>
    <t>Corrosion unspecified degree of shoulder and upper limb except wrist and hand</t>
  </si>
  <si>
    <t>T22.5</t>
  </si>
  <si>
    <t>Corrosion of first degree of shoulder and upper limb, except wrist and hand</t>
  </si>
  <si>
    <t>T22.6</t>
  </si>
  <si>
    <t>Corrosion secondary degree shoulder and upper limb except wrist and hand</t>
  </si>
  <si>
    <t>T22.7</t>
  </si>
  <si>
    <t>Corrosion of third degree shoulder and upper limb, except wrist and hand</t>
  </si>
  <si>
    <t>T23.0</t>
  </si>
  <si>
    <t>Burn of unspecified degree of wrist and hand</t>
  </si>
  <si>
    <t>T23.1</t>
  </si>
  <si>
    <t>Burn of first degree of wrist and hand</t>
  </si>
  <si>
    <t>T23.2</t>
  </si>
  <si>
    <t>Burn of second degree of wrist and hand</t>
  </si>
  <si>
    <t>T23.3</t>
  </si>
  <si>
    <t>Burn of third degree of wrist and hand</t>
  </si>
  <si>
    <t>Endocrine Disorders w/ No CC</t>
  </si>
  <si>
    <t>T23.4</t>
  </si>
  <si>
    <t>Corrosion of unspecified degree of wrist and hand</t>
  </si>
  <si>
    <t>T23.5</t>
  </si>
  <si>
    <t>Corrosion of first degree of wrist and hand</t>
  </si>
  <si>
    <t>T23.6</t>
  </si>
  <si>
    <t>Corrosion of second degree of wrist and hand</t>
  </si>
  <si>
    <t>T23.7</t>
  </si>
  <si>
    <t>Corrosion of third degree of wrist and hand</t>
  </si>
  <si>
    <t>T24.0</t>
  </si>
  <si>
    <t>Burn of unspecified degree of hip and lower limb except ankle and foot</t>
  </si>
  <si>
    <t>T24.1</t>
  </si>
  <si>
    <t>Burn of first degree hip and lower limb except ankle and foot</t>
  </si>
  <si>
    <t>T24.2</t>
  </si>
  <si>
    <t>Burn of second degree hip and lower limb except ankle and foot</t>
  </si>
  <si>
    <t>T24.3</t>
  </si>
  <si>
    <t>Burn of third degree hip and lower limb except ankle and foot</t>
  </si>
  <si>
    <t>T24.4</t>
  </si>
  <si>
    <t>Corrosion of unspecified degree hip and lower limb except ankle &amp; foot</t>
  </si>
  <si>
    <t>T24.5</t>
  </si>
  <si>
    <t>Corrosion of first degree hip and lower limb, except ankle &amp; foot</t>
  </si>
  <si>
    <t>T24.6</t>
  </si>
  <si>
    <t>Corrosion of second degree hip and lower limb, except ankle and foot</t>
  </si>
  <si>
    <t>Endocrine Disorders w/ Mild CC</t>
  </si>
  <si>
    <t>T24.7</t>
  </si>
  <si>
    <t>Corrosion of third degree of hip and lower limb, except ankle and foot</t>
  </si>
  <si>
    <t>T25</t>
  </si>
  <si>
    <t>Burn and corrosion of ankle and foot</t>
  </si>
  <si>
    <t>T25.0</t>
  </si>
  <si>
    <t>Burn of unspecified degree of ankle and foot</t>
  </si>
  <si>
    <t>T25.1</t>
  </si>
  <si>
    <t>Burn of first degree of ankle and foot</t>
  </si>
  <si>
    <t>T25.2</t>
  </si>
  <si>
    <t>Burn of second degree of ankle and foot</t>
  </si>
  <si>
    <t>T25.3</t>
  </si>
  <si>
    <t>Burn of third degree of ankle and foot</t>
  </si>
  <si>
    <t>T25.4</t>
  </si>
  <si>
    <t>Corrosion of unspecified degree of ankle and foot</t>
  </si>
  <si>
    <t>T25.5</t>
  </si>
  <si>
    <t>Corrosion of first degree of ankle and foot</t>
  </si>
  <si>
    <t>T25.6</t>
  </si>
  <si>
    <t>Corrosion of second degree of ankle and foot</t>
  </si>
  <si>
    <t>T25.7</t>
  </si>
  <si>
    <t>Corrosion of third degree of ankle and foot</t>
  </si>
  <si>
    <t>T26.0</t>
  </si>
  <si>
    <t>Burn of eyelid and periocular area</t>
  </si>
  <si>
    <t>T26.1</t>
  </si>
  <si>
    <t>Burn of cornea and conjunctival sac</t>
  </si>
  <si>
    <t>T26.2</t>
  </si>
  <si>
    <t>Burn with resulting rupture and destruction of eyeball</t>
  </si>
  <si>
    <t>T26.3</t>
  </si>
  <si>
    <t>Burn of other parts of eye and adnexa</t>
  </si>
  <si>
    <t>T26.4</t>
  </si>
  <si>
    <t>Burn of eye and adnexa, part unspecified</t>
  </si>
  <si>
    <t>T26.5</t>
  </si>
  <si>
    <t>Corrosion of eyelid and periocular area</t>
  </si>
  <si>
    <t>T26.6</t>
  </si>
  <si>
    <t>Corrosion of cornea and conjunctival sac</t>
  </si>
  <si>
    <t>T26.7</t>
  </si>
  <si>
    <t>Corrosion with resulting rupture and destruction of eyeball</t>
  </si>
  <si>
    <t>T26.8</t>
  </si>
  <si>
    <t>Corrosion of other parts of eye and adnexa</t>
  </si>
  <si>
    <t>T26.9</t>
  </si>
  <si>
    <t>Corrosion of eye and adnexa, part unspecified</t>
  </si>
  <si>
    <t>T27.0</t>
  </si>
  <si>
    <t>Burn of larynx and trachea</t>
  </si>
  <si>
    <t>Endocrine Disorders w/ Moderate CC</t>
  </si>
  <si>
    <t>T27.1</t>
  </si>
  <si>
    <t>Burn involving larynx and trachea with lung</t>
  </si>
  <si>
    <t>T27.2</t>
  </si>
  <si>
    <t>Burn of other parts of respiratory tract</t>
  </si>
  <si>
    <t>T27.3</t>
  </si>
  <si>
    <t>Burn of respiratory tract, part unspecified</t>
  </si>
  <si>
    <t>T27.4</t>
  </si>
  <si>
    <t>Corrosion of larynx and trachea</t>
  </si>
  <si>
    <t>T27.5</t>
  </si>
  <si>
    <t>Corrosion involving larynx and trachea with lung</t>
  </si>
  <si>
    <t>T27.6</t>
  </si>
  <si>
    <t>Corrosion of other parts of respiratory tract</t>
  </si>
  <si>
    <t>T27.7</t>
  </si>
  <si>
    <t>Corrosion of respiratory tract, part unspecified</t>
  </si>
  <si>
    <t>T28.0</t>
  </si>
  <si>
    <t>Burn of mouth and pharynx</t>
  </si>
  <si>
    <t>T28.1</t>
  </si>
  <si>
    <t>Burn of oesophagus</t>
  </si>
  <si>
    <t>T28.2</t>
  </si>
  <si>
    <t>Burn of other parts of alimentary tract</t>
  </si>
  <si>
    <t>T28.3</t>
  </si>
  <si>
    <t>Burn of internal genitourinary organs</t>
  </si>
  <si>
    <t>T28.4</t>
  </si>
  <si>
    <t>Burn of other and unspecified internal organs</t>
  </si>
  <si>
    <t>T28.5</t>
  </si>
  <si>
    <t>Corrosion of mouth and pharynx</t>
  </si>
  <si>
    <t>T28.6</t>
  </si>
  <si>
    <t>Corrosion of oesophagus</t>
  </si>
  <si>
    <t>T28.9</t>
  </si>
  <si>
    <t>Corrosion of other and unspecified internal organs</t>
  </si>
  <si>
    <t>T29.0</t>
  </si>
  <si>
    <t>Burns of multiple regions, unspecified degree</t>
  </si>
  <si>
    <t>T29.1</t>
  </si>
  <si>
    <t>Burns multi regions no more than first-degree burns mentioned</t>
  </si>
  <si>
    <t>T29.2</t>
  </si>
  <si>
    <t>Burns multi regions no more than second-degree burns mentioned</t>
  </si>
  <si>
    <t>T29.3</t>
  </si>
  <si>
    <t>Burns multi regions at least one burn of third degree mentioned</t>
  </si>
  <si>
    <t>T29.4</t>
  </si>
  <si>
    <t>Corrosions of multiple regions, unspecified degree</t>
  </si>
  <si>
    <t>T29.5</t>
  </si>
  <si>
    <t>Corrosions of multiple regions, no more than first-deg corrosions mentioned</t>
  </si>
  <si>
    <t>T29.6</t>
  </si>
  <si>
    <t>Corrosions of multiple regions, no more than second-degree corrosions mentioned</t>
  </si>
  <si>
    <t>T29.7</t>
  </si>
  <si>
    <t>Corros multi reg at least one corros of third deg mentioned</t>
  </si>
  <si>
    <t>T30</t>
  </si>
  <si>
    <t>Burn and corrosion, body region unspecified</t>
  </si>
  <si>
    <t>T30.0</t>
  </si>
  <si>
    <t>Burn of unspecified body region, unspecified degree</t>
  </si>
  <si>
    <t>T30.1</t>
  </si>
  <si>
    <t>Burn of first degree, body region unspecified</t>
  </si>
  <si>
    <t>T30.2</t>
  </si>
  <si>
    <t>Burn of second degree, body region unspecified</t>
  </si>
  <si>
    <t>T30.3</t>
  </si>
  <si>
    <t>Burn of third degree, body region unspecified</t>
  </si>
  <si>
    <t>T30.4</t>
  </si>
  <si>
    <t>Corrosion of unspecified body region, unspecified degree</t>
  </si>
  <si>
    <t>T30.5</t>
  </si>
  <si>
    <t>Corrosion of first degree, body region unspecified</t>
  </si>
  <si>
    <t>T30.6</t>
  </si>
  <si>
    <t>Corrosion of second degree, body region unspecified</t>
  </si>
  <si>
    <t>T30.7</t>
  </si>
  <si>
    <t>Corrosion of third degree, body region unspecified</t>
  </si>
  <si>
    <t>T31.0</t>
  </si>
  <si>
    <t>Burns involving less than 10% of body surface</t>
  </si>
  <si>
    <t>T31.1</t>
  </si>
  <si>
    <t>Burns involving 10-19% of body surface</t>
  </si>
  <si>
    <t>T31.2</t>
  </si>
  <si>
    <t>Burns involving 20-29% of body surface</t>
  </si>
  <si>
    <t>T31.3</t>
  </si>
  <si>
    <t>Burns involving 30-39% of body surface</t>
  </si>
  <si>
    <t>T31.4</t>
  </si>
  <si>
    <t>Burns involving 40-49% of body surface</t>
  </si>
  <si>
    <t>T31.5</t>
  </si>
  <si>
    <t>Burns involving 50-59% of body surface</t>
  </si>
  <si>
    <t>T31.6</t>
  </si>
  <si>
    <t>Burns involving 60-69% of body surface</t>
  </si>
  <si>
    <t>T31.7</t>
  </si>
  <si>
    <t>Burns involving 70-79% of body surface</t>
  </si>
  <si>
    <t>T31.8</t>
  </si>
  <si>
    <t>Burns involving 80-89% of body surface</t>
  </si>
  <si>
    <t>T31.9</t>
  </si>
  <si>
    <t>Burns involving 90% or more of body surface</t>
  </si>
  <si>
    <t>T32.0</t>
  </si>
  <si>
    <t>Corrosions involving less than 10% of body surface</t>
  </si>
  <si>
    <t>T32.1</t>
  </si>
  <si>
    <t>Corrosions involving 10-19% of body surface</t>
  </si>
  <si>
    <t>T32.2</t>
  </si>
  <si>
    <t>Corrosions involving 20-29% of body surface</t>
  </si>
  <si>
    <t>T32.3</t>
  </si>
  <si>
    <t>Corrosions involving 30-39% of body surface</t>
  </si>
  <si>
    <t>T32.4</t>
  </si>
  <si>
    <t>Corrosions involving 40-49% of body surface</t>
  </si>
  <si>
    <t>T32.5</t>
  </si>
  <si>
    <t>Corrosions involving 50-59% of body surface</t>
  </si>
  <si>
    <t>T32.6</t>
  </si>
  <si>
    <t>Corrosions involving 60-69% of body surface</t>
  </si>
  <si>
    <t>T32.7</t>
  </si>
  <si>
    <t>Corrosions involving 70-79% of body surface</t>
  </si>
  <si>
    <t>T32.9</t>
  </si>
  <si>
    <t>Corrosions involving 90% or more of body surface</t>
  </si>
  <si>
    <t>T33.0</t>
  </si>
  <si>
    <t>Superficial frostbite of head</t>
  </si>
  <si>
    <t>T33.5</t>
  </si>
  <si>
    <t>Superficial frostbite of wrist and hand</t>
  </si>
  <si>
    <t>T33.7</t>
  </si>
  <si>
    <t>Superficial frostbite of knee and lower leg</t>
  </si>
  <si>
    <t>T33.8</t>
  </si>
  <si>
    <t>Superficial frostbite of ankle and foot</t>
  </si>
  <si>
    <t>T33.9</t>
  </si>
  <si>
    <t>Superficial frostbite of other and unspecified sites</t>
  </si>
  <si>
    <t>T34.1</t>
  </si>
  <si>
    <t>Frostbite with tissue necrosis of neck</t>
  </si>
  <si>
    <t>T34.3</t>
  </si>
  <si>
    <t>Frostbite with tissue necrosis abdominal wall, lower back and pelvis</t>
  </si>
  <si>
    <t>T34.7</t>
  </si>
  <si>
    <t>Frostbite with tissue necrosis of knee and lower leg</t>
  </si>
  <si>
    <t>T34.8</t>
  </si>
  <si>
    <t>Frostbite with tissue necrosis of ankle and foot</t>
  </si>
  <si>
    <t>T34.9</t>
  </si>
  <si>
    <t>Frostbite with tissue necrosis of other and unspec sites</t>
  </si>
  <si>
    <t>T35.1</t>
  </si>
  <si>
    <t>Frostbite with tissue necrosis involving multiple body regions</t>
  </si>
  <si>
    <t>T35.4</t>
  </si>
  <si>
    <t>Unspecified frostbite of upper limb</t>
  </si>
  <si>
    <t>T35.7</t>
  </si>
  <si>
    <t>Unspecified frostbite of unspecified site</t>
  </si>
  <si>
    <t>T36.0</t>
  </si>
  <si>
    <t>Poisoning, penicillins</t>
  </si>
  <si>
    <t>T36.1</t>
  </si>
  <si>
    <t>Poisoning, cefalosporins and other beta-lactam antibiotics</t>
  </si>
  <si>
    <t>T36.2</t>
  </si>
  <si>
    <t>Poisoning, chloramphenicol group</t>
  </si>
  <si>
    <t>T36.3</t>
  </si>
  <si>
    <t>Poisoning, macrolides</t>
  </si>
  <si>
    <t>T36.4</t>
  </si>
  <si>
    <t>Poisoning, tetracyclines</t>
  </si>
  <si>
    <t>T36.5</t>
  </si>
  <si>
    <t>Poisoning, aminoglycosides</t>
  </si>
  <si>
    <t>T36.6</t>
  </si>
  <si>
    <t>Poisoning, rifamycins</t>
  </si>
  <si>
    <t>T36.7</t>
  </si>
  <si>
    <t>Poisoning, antifungal antibiotics, systemically used</t>
  </si>
  <si>
    <t>T36.8</t>
  </si>
  <si>
    <t>Poisoning, other systemic antibiotics</t>
  </si>
  <si>
    <t>T36.9</t>
  </si>
  <si>
    <t>Poisoning, systemic antibiotic, unspecified</t>
  </si>
  <si>
    <t>T37.0</t>
  </si>
  <si>
    <t>Poisoning, sulfonamides</t>
  </si>
  <si>
    <t>T37.1</t>
  </si>
  <si>
    <t>Poisoning, antimycobacterial drugs</t>
  </si>
  <si>
    <t>T37.2</t>
  </si>
  <si>
    <t>Poisoning, antimalarials and drugs acting on other blood protozoa</t>
  </si>
  <si>
    <t>T37.4</t>
  </si>
  <si>
    <t>Poisoning, anthelminthics</t>
  </si>
  <si>
    <t>T37.5</t>
  </si>
  <si>
    <t>Poisoning, antiviral drugs</t>
  </si>
  <si>
    <t>T37.8</t>
  </si>
  <si>
    <t>Poisoning, other specified systemic anti-infectives and antiparasitics</t>
  </si>
  <si>
    <t>T37.9</t>
  </si>
  <si>
    <t>Poisoning, systemic anti-infective and antiparasitic, unspecified</t>
  </si>
  <si>
    <t>T38.0</t>
  </si>
  <si>
    <t>Poisoning, glucocorticoids and synthetic analogues</t>
  </si>
  <si>
    <t>T38.1</t>
  </si>
  <si>
    <t>Poisoning, thyroid hormones and substitutes</t>
  </si>
  <si>
    <t>T38.2</t>
  </si>
  <si>
    <t>Poisoning, antithyroid drugs</t>
  </si>
  <si>
    <t>T38.3</t>
  </si>
  <si>
    <t>Poisoning, insulin and oral hypoglycaemic [antidiabetic] drugs</t>
  </si>
  <si>
    <t>T38.4</t>
  </si>
  <si>
    <t>Kidney, Ureter and Bladder - Major Proc. w/ Neoplasms w/ No CC</t>
  </si>
  <si>
    <t>Poisoning, oral contraceptives</t>
  </si>
  <si>
    <t>T38.6</t>
  </si>
  <si>
    <t>Poisoning, antigonadotropins, antiestrogens, antiandrogens nec</t>
  </si>
  <si>
    <t>T38.7</t>
  </si>
  <si>
    <t>Poisoning, androgens and anabolic congeners</t>
  </si>
  <si>
    <t>T38.9</t>
  </si>
  <si>
    <t>Poisoning, other and unspecified hormone antagonists</t>
  </si>
  <si>
    <t>T39.0</t>
  </si>
  <si>
    <t>Poisoning, salicylates</t>
  </si>
  <si>
    <t>T39.1</t>
  </si>
  <si>
    <t>Poisoning, 4-aminophenol derivatives</t>
  </si>
  <si>
    <t>T39.2</t>
  </si>
  <si>
    <t>Poisoning, pyrazolone derivatives</t>
  </si>
  <si>
    <t>T39.3</t>
  </si>
  <si>
    <t>Poisoning, other nonsteroidal anti-inflammatory drugs [NSAID]</t>
  </si>
  <si>
    <t>T39.4</t>
  </si>
  <si>
    <t>Poisoning, antirheumatics, not elsewhere classified</t>
  </si>
  <si>
    <t>T39.8</t>
  </si>
  <si>
    <t>Poisoning, other nonopiod analgesics and antipyretics nec</t>
  </si>
  <si>
    <t>T39.9</t>
  </si>
  <si>
    <t>Poisoning, nonopioid analgesic, antipyretic and antirheumatic unspec act</t>
  </si>
  <si>
    <t>T40.0</t>
  </si>
  <si>
    <t>Poisoning, opium</t>
  </si>
  <si>
    <t>T40.4</t>
  </si>
  <si>
    <t>Poisoning, other synthetic narcotics</t>
  </si>
  <si>
    <t>T40.6</t>
  </si>
  <si>
    <t>Poisoning, other and unspecified narcotics</t>
  </si>
  <si>
    <t>T40.9</t>
  </si>
  <si>
    <t>Poisoning, other and unspecified psychodysleptics [hallucinogens]</t>
  </si>
  <si>
    <t>T41.0</t>
  </si>
  <si>
    <t>Poisoning, inhaled anaesthetics</t>
  </si>
  <si>
    <t>T41.1</t>
  </si>
  <si>
    <t>Poisoning, intravenous anaesthetics</t>
  </si>
  <si>
    <t>T41.2</t>
  </si>
  <si>
    <t>Poisoning, other and unspecified general anaesthetics</t>
  </si>
  <si>
    <t>T41.3</t>
  </si>
  <si>
    <t>Poisoning, local anaesthetics</t>
  </si>
  <si>
    <t>T41.4</t>
  </si>
  <si>
    <t>Poisoning, anaesthetic, unspecified</t>
  </si>
  <si>
    <t>T41.5</t>
  </si>
  <si>
    <t>Poisoning, therapeutic gases</t>
  </si>
  <si>
    <t>T42.0</t>
  </si>
  <si>
    <t>Poisoning, hydantoin derivatives</t>
  </si>
  <si>
    <t>T42.1</t>
  </si>
  <si>
    <t>Kidney, Ureter and Bladder - Major Proc. w/ Neoplasms w/ Mild CC</t>
  </si>
  <si>
    <t>Poisoning, iminostilbenes</t>
  </si>
  <si>
    <t>T42.2</t>
  </si>
  <si>
    <t>Poisoning, succinimides and oxazolidinediones</t>
  </si>
  <si>
    <t>T42.3</t>
  </si>
  <si>
    <t>Poisoning, barbiturates</t>
  </si>
  <si>
    <t>T42.4</t>
  </si>
  <si>
    <t>Poisoning, benzodiazepines</t>
  </si>
  <si>
    <t>T42.5</t>
  </si>
  <si>
    <t>Poisoning, mixed antiepileptics, not elsewhere classified</t>
  </si>
  <si>
    <t>T42.6</t>
  </si>
  <si>
    <t>Poisoning, other antiepileptic and sedative-hypnotic drugs</t>
  </si>
  <si>
    <t>T42.7</t>
  </si>
  <si>
    <t>Poisoning, antiepileptic and sedative-hypnotic drugs, unspecified</t>
  </si>
  <si>
    <t>T43.0</t>
  </si>
  <si>
    <t>Poisoning, tricyclic and tetracyclic antidepressants</t>
  </si>
  <si>
    <t>T43.2</t>
  </si>
  <si>
    <t>Poisoning, other and unspecified antidepressants</t>
  </si>
  <si>
    <t>T43.3</t>
  </si>
  <si>
    <t>Poisoning, phenothiazine antipsychotics and neuroleptics</t>
  </si>
  <si>
    <t>T43.4</t>
  </si>
  <si>
    <t>Poisoning, butyrophenone and thioxanthene neuroleptics</t>
  </si>
  <si>
    <t>T43.5</t>
  </si>
  <si>
    <t>Poisoning, other and unspecified antipsychotics and neuroleptics</t>
  </si>
  <si>
    <t>T43.6</t>
  </si>
  <si>
    <t>Poisoning, psychostimulants with abuse potential</t>
  </si>
  <si>
    <t>T43.8</t>
  </si>
  <si>
    <t>Poisoning, other psychotropic drugs, not elsewhere classified</t>
  </si>
  <si>
    <t>T43.9</t>
  </si>
  <si>
    <t>Poisoning, psychotropic drug, unspecified</t>
  </si>
  <si>
    <t>T44.0</t>
  </si>
  <si>
    <t>Poisoning, anticholinesterase agents</t>
  </si>
  <si>
    <t>T44.2</t>
  </si>
  <si>
    <t>Poisoning, ganglionic blocking drugs, not elsewhere classified</t>
  </si>
  <si>
    <t>T44.3</t>
  </si>
  <si>
    <t>Poisoning, oth parasympatholy [antichol and antimusc] spasmolytics nec</t>
  </si>
  <si>
    <t>T44.5</t>
  </si>
  <si>
    <t>Poisoning, predominantly beta-adrenreceptor agonists nec</t>
  </si>
  <si>
    <t>T44.7</t>
  </si>
  <si>
    <t>Poisoning, beta-adrenreceptor agonists nec</t>
  </si>
  <si>
    <t>T44.9</t>
  </si>
  <si>
    <t>Poisoning, other unspecified drugs primarily affect the autonomic nervous system</t>
  </si>
  <si>
    <t>Kidney, Ureter and Bladder - Major Proc. w/ Neoplasms w/ Moderate CC</t>
  </si>
  <si>
    <t>T45.0</t>
  </si>
  <si>
    <t>Poisoning, antiallergic and antiemetic drugs</t>
  </si>
  <si>
    <t>T45.1</t>
  </si>
  <si>
    <t>Poisoning, antineoplastic and immunosuppressive drugs</t>
  </si>
  <si>
    <t>T45.2</t>
  </si>
  <si>
    <t>Poisoning, vitamins, not elsewhere classified</t>
  </si>
  <si>
    <t>T45.3</t>
  </si>
  <si>
    <t>Poisoning, enzymes, not elsewhere classified</t>
  </si>
  <si>
    <t>T45.4</t>
  </si>
  <si>
    <t>Poisoning, iron and its compounds</t>
  </si>
  <si>
    <t>T45.5</t>
  </si>
  <si>
    <t>Poisoning, anticoagulants</t>
  </si>
  <si>
    <t>T45.6</t>
  </si>
  <si>
    <t>Poisoning, fibrinolysis-affecting drugs</t>
  </si>
  <si>
    <t>T45.7</t>
  </si>
  <si>
    <t>Poisoning, anticoagulant antagonists, vitamin k and other coagulants</t>
  </si>
  <si>
    <t>T45.8</t>
  </si>
  <si>
    <t>Poisoning, other primarily systemic and haematological agents</t>
  </si>
  <si>
    <t>T45.9</t>
  </si>
  <si>
    <t>Poisoning, primarily systemic and haematological agent, unspecified</t>
  </si>
  <si>
    <t>T46.0</t>
  </si>
  <si>
    <t>Poisoning, cardiac-stimulant glycosides and drugs of similar action</t>
  </si>
  <si>
    <t>T46.1</t>
  </si>
  <si>
    <t>Poisoning, calcium-channel blockers</t>
  </si>
  <si>
    <t>T46.2</t>
  </si>
  <si>
    <t>Poisoning, other antidysrhythmic drugs, not elsewhere classified</t>
  </si>
  <si>
    <t>T46.3</t>
  </si>
  <si>
    <t>Poisoning, coronary vasodilators, not elsewhere classified</t>
  </si>
  <si>
    <t>T46.4</t>
  </si>
  <si>
    <t>Poisoning, angiotensin-converting-enzyme inhibitors</t>
  </si>
  <si>
    <t>T46.5</t>
  </si>
  <si>
    <t>Poisoning, other antihypertensive drugs, not elsewhere classified</t>
  </si>
  <si>
    <t>T46.6</t>
  </si>
  <si>
    <t>Poisoning, antihyperlipidaemic and antiarteriosclerotic drugs</t>
  </si>
  <si>
    <t>T46.7</t>
  </si>
  <si>
    <t>Poisoning, peripheral vasodilators</t>
  </si>
  <si>
    <t>T46.9</t>
  </si>
  <si>
    <t>Poisoning, oth and unspec agent primarily affect the cardiovascular sys</t>
  </si>
  <si>
    <t>T47.0</t>
  </si>
  <si>
    <t>Poisoning, histamine h2-receptor antagonists</t>
  </si>
  <si>
    <t>T47.1</t>
  </si>
  <si>
    <t>Poisoning, other antacids and anti-gastric-secretion drugs</t>
  </si>
  <si>
    <t>T47.3</t>
  </si>
  <si>
    <t>Poisoning, saline and osmotic laxatives</t>
  </si>
  <si>
    <t>T47.4</t>
  </si>
  <si>
    <t>Poisoning, other laxatives</t>
  </si>
  <si>
    <t>T47.5</t>
  </si>
  <si>
    <t>Poisoning, digestants</t>
  </si>
  <si>
    <t>T47.6</t>
  </si>
  <si>
    <t>Poisoning, antidiarrhoeal drugs</t>
  </si>
  <si>
    <t>T47.8</t>
  </si>
  <si>
    <t>Poisoning, other agents primarily affecting the gastrointestinal system</t>
  </si>
  <si>
    <t>T47.9</t>
  </si>
  <si>
    <t>Poisoning, agent primarily affecting the gastrointestinal syst unspec act</t>
  </si>
  <si>
    <t>T48.0</t>
  </si>
  <si>
    <t>Poisoning, oxytocic drugs</t>
  </si>
  <si>
    <t>T48.3</t>
  </si>
  <si>
    <t>Poisoning, antitussives</t>
  </si>
  <si>
    <t>T48.4</t>
  </si>
  <si>
    <t>Poisoning, expectorants</t>
  </si>
  <si>
    <t>T48.5</t>
  </si>
  <si>
    <t>Poisoning, anti-common-cold drugs</t>
  </si>
  <si>
    <t>T48.6</t>
  </si>
  <si>
    <t>Poisoning, antiasthmatics, not elsewhere classified</t>
  </si>
  <si>
    <t>T48.7</t>
  </si>
  <si>
    <t>Poisoning, other and unspec agents primarily acting on the respiratory system</t>
  </si>
  <si>
    <t>T49.0</t>
  </si>
  <si>
    <t>Poisoning, loc antifungal anti-infective &amp; anti-inflammatory drug nec</t>
  </si>
  <si>
    <t>T49.2</t>
  </si>
  <si>
    <t>Poisoning, local astringents and local detergents</t>
  </si>
  <si>
    <t>T49.3</t>
  </si>
  <si>
    <t>Poisoning, emollients, demulcents and protectants</t>
  </si>
  <si>
    <t>T49.4</t>
  </si>
  <si>
    <t>Poisoning, keratolytics keratoplastics oth hair treat drugs and preps</t>
  </si>
  <si>
    <t>T49.5</t>
  </si>
  <si>
    <t>Poisoning, ophthalmological drugs and preparations</t>
  </si>
  <si>
    <t>Kidney, Ureter and Bladder - Moderate Proc. w/ No CC</t>
  </si>
  <si>
    <t>T49.6</t>
  </si>
  <si>
    <t>Poisoning, otorhinolaryngological drugs and preparations</t>
  </si>
  <si>
    <t>T49.8</t>
  </si>
  <si>
    <t>Poisoning, other topical agents</t>
  </si>
  <si>
    <t>T49.9</t>
  </si>
  <si>
    <t>Poisoning, topical agent, unspecified</t>
  </si>
  <si>
    <t>T50.0</t>
  </si>
  <si>
    <t>Poisoning, mineralocorticoids and their antagonists</t>
  </si>
  <si>
    <t>T50.1</t>
  </si>
  <si>
    <t>Poisoning, loop [high-ceiling] diuretics</t>
  </si>
  <si>
    <t>T50.2</t>
  </si>
  <si>
    <t>Poisoning, carbonic-anhydrase inhibitors benzothiadiazide oth diuretic</t>
  </si>
  <si>
    <t>T50.3</t>
  </si>
  <si>
    <t>Poisoning, electrolytic, caloric and water-balance agents</t>
  </si>
  <si>
    <t>T50.4</t>
  </si>
  <si>
    <t>Poisoning, drugs affecting uric acid metabolism</t>
  </si>
  <si>
    <t>T50.5</t>
  </si>
  <si>
    <t>Poisoning, appetite depressants</t>
  </si>
  <si>
    <t>T50.7</t>
  </si>
  <si>
    <t>Poisoning, analeptics and opioid receptor antagonists</t>
  </si>
  <si>
    <t>T50.8</t>
  </si>
  <si>
    <t>Poisoning, diagnostic agents</t>
  </si>
  <si>
    <t>T50.9</t>
  </si>
  <si>
    <t>Poisoning, other and unspec drugs medicaments &amp; biological subs</t>
  </si>
  <si>
    <t>T51.0</t>
  </si>
  <si>
    <t>Toxic effect, ethanol</t>
  </si>
  <si>
    <t>T51.1</t>
  </si>
  <si>
    <t>Toxic effect, methanol</t>
  </si>
  <si>
    <t>Kidney, Ureter and Bladder - Moderate Proc. w/ Mild CC</t>
  </si>
  <si>
    <t>T51.3</t>
  </si>
  <si>
    <t>Toxic effect, fusel oil</t>
  </si>
  <si>
    <t>T51.8</t>
  </si>
  <si>
    <t>Toxic effect, other alcohols</t>
  </si>
  <si>
    <t>T51.9</t>
  </si>
  <si>
    <t>Toxic effect, alcohol, unspecified</t>
  </si>
  <si>
    <t>T52.0</t>
  </si>
  <si>
    <t>Toxic effect, petroleum products</t>
  </si>
  <si>
    <t>T52.1</t>
  </si>
  <si>
    <t>Toxic effect, benzene</t>
  </si>
  <si>
    <t>T52.2</t>
  </si>
  <si>
    <t>Toxic effect, homologues of benzene</t>
  </si>
  <si>
    <t>T52.3</t>
  </si>
  <si>
    <t>Toxic effect, glycols</t>
  </si>
  <si>
    <t>T52.4</t>
  </si>
  <si>
    <t>Toxic effect, ketones</t>
  </si>
  <si>
    <t>T52.8</t>
  </si>
  <si>
    <t>Toxic effect, other organic solvents</t>
  </si>
  <si>
    <t>T52.9</t>
  </si>
  <si>
    <t>Toxic effect, organic solvent, unspecified</t>
  </si>
  <si>
    <t>T53.0</t>
  </si>
  <si>
    <t>Toxic effect, carbon tetrachloride</t>
  </si>
  <si>
    <t>T53.6</t>
  </si>
  <si>
    <t>Toxic effect, other halogen derivatives of aliphatic hydrocarbons</t>
  </si>
  <si>
    <t>T53.7</t>
  </si>
  <si>
    <t>Toxic effect, other halogen derivatives of aromatic hydrocarbons</t>
  </si>
  <si>
    <t>T53.9</t>
  </si>
  <si>
    <t>Toxic effect, halogen derivative of aliphatic and aromatic hydrocarbons</t>
  </si>
  <si>
    <t>T54.0</t>
  </si>
  <si>
    <t>Toxic effect, phenol and phenol homologues</t>
  </si>
  <si>
    <t>T54.1</t>
  </si>
  <si>
    <t>Toxic effect, other corrosive organic compounds</t>
  </si>
  <si>
    <t>T54.2</t>
  </si>
  <si>
    <t>Toxic effect, corrosive acids and acid-like substances</t>
  </si>
  <si>
    <t>T54.3</t>
  </si>
  <si>
    <t>Toxic effect, corrosive alkalis and alkali-like substances</t>
  </si>
  <si>
    <t>T54.9</t>
  </si>
  <si>
    <t>Toxic effect, corrosive substance, unspecified</t>
  </si>
  <si>
    <t>T55</t>
  </si>
  <si>
    <t>Toxic effect of soaps and detergents</t>
  </si>
  <si>
    <t>T56.0</t>
  </si>
  <si>
    <t>Toxic effect, lead and its compounds</t>
  </si>
  <si>
    <t>T56.1</t>
  </si>
  <si>
    <t>Toxic effect, mercury and its compounds</t>
  </si>
  <si>
    <t>T56.8</t>
  </si>
  <si>
    <t>Toxic effect, other metals</t>
  </si>
  <si>
    <t>T56.9</t>
  </si>
  <si>
    <t>Toxic effect, metal, unspecified</t>
  </si>
  <si>
    <t>T57.0</t>
  </si>
  <si>
    <t>Toxic effect, arsenic and its compounds</t>
  </si>
  <si>
    <t>T57.1</t>
  </si>
  <si>
    <t>Toxic effect, phosphorus and its compounds</t>
  </si>
  <si>
    <t>T57.2</t>
  </si>
  <si>
    <t>Toxic effect, manganese and its compounds</t>
  </si>
  <si>
    <t>T57.8</t>
  </si>
  <si>
    <t>Toxic effect, other specified inorganic substances</t>
  </si>
  <si>
    <t>T57.9</t>
  </si>
  <si>
    <t>Toxic effect, inorganic substance, unspecified</t>
  </si>
  <si>
    <t>T58</t>
  </si>
  <si>
    <t>Toxic effect of carbon monoxide</t>
  </si>
  <si>
    <t>T59.1</t>
  </si>
  <si>
    <t>Toxic effect, sulfur dioxide</t>
  </si>
  <si>
    <t>T59.2</t>
  </si>
  <si>
    <t>Toxic effect, formaldehyde</t>
  </si>
  <si>
    <t>T59.3</t>
  </si>
  <si>
    <t>Toxic effect, lacrimogenic gas</t>
  </si>
  <si>
    <t>T59.4</t>
  </si>
  <si>
    <t>Toxic effect, chlorine gas</t>
  </si>
  <si>
    <t>T59.5</t>
  </si>
  <si>
    <t>Toxic effect, fluorine gas and hydrogen fluoride</t>
  </si>
  <si>
    <t>T59.7</t>
  </si>
  <si>
    <t>Toxic effect, carbon dioxide</t>
  </si>
  <si>
    <t>Other Kidney and Urinary Tract OR Proc. w/ Neoplasms w/ No CC</t>
  </si>
  <si>
    <t>T59.8</t>
  </si>
  <si>
    <t>Toxic effect, other specified gases, fumes and vapours</t>
  </si>
  <si>
    <t>T59.9</t>
  </si>
  <si>
    <t>Toxic effect, gases, fumes and vapours, unspecified</t>
  </si>
  <si>
    <t>T60.0</t>
  </si>
  <si>
    <t>Toxic effect, organophosphate and carbamate insecticides</t>
  </si>
  <si>
    <t>T60.1</t>
  </si>
  <si>
    <t>Toxic effect, halogenated insecticides</t>
  </si>
  <si>
    <t>T60.2</t>
  </si>
  <si>
    <t>Toxic effect, other insecticides</t>
  </si>
  <si>
    <t>T60.3</t>
  </si>
  <si>
    <t>Toxic effect, herbicides and fungicides</t>
  </si>
  <si>
    <t>T60.4</t>
  </si>
  <si>
    <t>Toxic effect, rodenticides</t>
  </si>
  <si>
    <t>T60.8</t>
  </si>
  <si>
    <t>Other Kidney and Urinary Tract OR Proc. w/ Neoplasms w/ Mild CC</t>
  </si>
  <si>
    <t>Toxic effect, other pesticides</t>
  </si>
  <si>
    <t>T60.9</t>
  </si>
  <si>
    <t>Toxic effect, pesticide, unspecified</t>
  </si>
  <si>
    <t>T61.0</t>
  </si>
  <si>
    <t>Toxic effect, ciguatera fish poisoning</t>
  </si>
  <si>
    <t>T61.1</t>
  </si>
  <si>
    <t>Toxic effect, scombroid fish poisoning</t>
  </si>
  <si>
    <t>T61.2</t>
  </si>
  <si>
    <t>Toxic effect, other fish and shellfish poisoning</t>
  </si>
  <si>
    <t>T61.8</t>
  </si>
  <si>
    <t>Toxic effect of other seafoods</t>
  </si>
  <si>
    <t>T61.9</t>
  </si>
  <si>
    <t>Toxic effect of unspecified seafood</t>
  </si>
  <si>
    <t>T62.0</t>
  </si>
  <si>
    <t>Toxic effect, ingested mushrooms</t>
  </si>
  <si>
    <t>T62.1</t>
  </si>
  <si>
    <t>Toxic effect, ingested berries</t>
  </si>
  <si>
    <t>T62.2</t>
  </si>
  <si>
    <t>Toxic effect, other ingested (parts of) plant(s)</t>
  </si>
  <si>
    <t>T62.8</t>
  </si>
  <si>
    <t>Toxic effect, other specified noxious substances eaten as food</t>
  </si>
  <si>
    <t>T62.9</t>
  </si>
  <si>
    <t>Toxic effect, noxious substance eaten as food, unspecified</t>
  </si>
  <si>
    <t>T63.0</t>
  </si>
  <si>
    <t>Toxic effect, snake venom</t>
  </si>
  <si>
    <t>T63.00</t>
  </si>
  <si>
    <t>Toxic effect of snake venom, haematotoxin (IM)</t>
  </si>
  <si>
    <t>T63.01</t>
  </si>
  <si>
    <t>Toxic effect of snake venom, neurotoxin (IM)</t>
  </si>
  <si>
    <t>T63.02</t>
  </si>
  <si>
    <t>Toxic effect of snake venom, muscular toxin (IM)</t>
  </si>
  <si>
    <t>T63.03</t>
  </si>
  <si>
    <t>Other Kidney and Urinary Tract OR Proc. w/ Neoplasms w/ Moderate CC</t>
  </si>
  <si>
    <t>Toxic effect of snake venom, mixed haematomuscular and neurotoxin (IM)</t>
  </si>
  <si>
    <t>T63.08</t>
  </si>
  <si>
    <t>Toxic effect of other specified snake venom (IM)</t>
  </si>
  <si>
    <t>T63.09</t>
  </si>
  <si>
    <t>Toxic effect of snake venom, unspecified (IM)</t>
  </si>
  <si>
    <t>T63.1</t>
  </si>
  <si>
    <t>Toxic effect, venom of other reptiles</t>
  </si>
  <si>
    <t>T63.2</t>
  </si>
  <si>
    <t>Toxic effect, venom of scorpion</t>
  </si>
  <si>
    <t>T63.3</t>
  </si>
  <si>
    <t>Toxic effect, venom of spider</t>
  </si>
  <si>
    <t>T63.4</t>
  </si>
  <si>
    <t>Toxic effect, venom of other arthropods</t>
  </si>
  <si>
    <t>T63.5</t>
  </si>
  <si>
    <t>Toxic effect of contact with fish</t>
  </si>
  <si>
    <t>T63.6</t>
  </si>
  <si>
    <t>Toxic effect of contact with other marine animals</t>
  </si>
  <si>
    <t>T63.8</t>
  </si>
  <si>
    <t>Toxic effect of contact with other venomous animals</t>
  </si>
  <si>
    <t>T63.9</t>
  </si>
  <si>
    <t>Toxic effect of contact with unspecified venomous animal</t>
  </si>
  <si>
    <t>T64</t>
  </si>
  <si>
    <t>Toxic effect of aflatoxin and other mycotoxin food contams</t>
  </si>
  <si>
    <t>T65.0</t>
  </si>
  <si>
    <t>Toxic effect, cyanides</t>
  </si>
  <si>
    <t>T65.2</t>
  </si>
  <si>
    <t>Toxic effect, tobacco and nicotine</t>
  </si>
  <si>
    <t>T65.3</t>
  </si>
  <si>
    <t>Toxic effect, nitroderivs and aminoderivs of benzene and its homologues</t>
  </si>
  <si>
    <t>T65.4</t>
  </si>
  <si>
    <t>Toxic effect, carbon disulfide</t>
  </si>
  <si>
    <t>T65.6</t>
  </si>
  <si>
    <t>Toxic effect, paints and dyes, not elsewhere classified</t>
  </si>
  <si>
    <t>T65.8</t>
  </si>
  <si>
    <t>Toxic effect of other specified substances</t>
  </si>
  <si>
    <t>Kidney, Ureter and Bladder - Minor Proc. w/ No CC</t>
  </si>
  <si>
    <t>T65.9</t>
  </si>
  <si>
    <t>Toxic effect of unspecified substance</t>
  </si>
  <si>
    <t>T66</t>
  </si>
  <si>
    <t>Unspecified effects of radiation</t>
  </si>
  <si>
    <t>T67.0</t>
  </si>
  <si>
    <t>Heatstroke and sunstroke</t>
  </si>
  <si>
    <t>T67.1</t>
  </si>
  <si>
    <t>Heat syncope</t>
  </si>
  <si>
    <t>T67.2</t>
  </si>
  <si>
    <t>Heat cramp</t>
  </si>
  <si>
    <t>T67.3</t>
  </si>
  <si>
    <t>Heat exhaustion, anhydrotic</t>
  </si>
  <si>
    <t>T67.4</t>
  </si>
  <si>
    <t>Heat exhaustion due to salt depletion</t>
  </si>
  <si>
    <t>T67.5</t>
  </si>
  <si>
    <t>Heat exhaustion, unspecified</t>
  </si>
  <si>
    <t>T67.6</t>
  </si>
  <si>
    <t>Heat fatigue, transient</t>
  </si>
  <si>
    <t>T67.9</t>
  </si>
  <si>
    <t>Effect of heat and light, unspecified</t>
  </si>
  <si>
    <t>T68</t>
  </si>
  <si>
    <t>Hypothermia</t>
  </si>
  <si>
    <t>T69.9</t>
  </si>
  <si>
    <t>Effect of reduced temperature, unspecified</t>
  </si>
  <si>
    <t>T70.0</t>
  </si>
  <si>
    <t>Otitic barotrauma</t>
  </si>
  <si>
    <t>T70.1</t>
  </si>
  <si>
    <t>Sinus barotrauma</t>
  </si>
  <si>
    <t>Kidney, Ureter and Bladder - Minor Proc. w/ Mild CC</t>
  </si>
  <si>
    <t>T70.2</t>
  </si>
  <si>
    <t>Other and unspecified effects of high altitude</t>
  </si>
  <si>
    <t>T70.3</t>
  </si>
  <si>
    <t>Caisson disease [decompression sickness]</t>
  </si>
  <si>
    <t>T70.8</t>
  </si>
  <si>
    <t>Other effects of air pressure and water pressure</t>
  </si>
  <si>
    <t>T70.9</t>
  </si>
  <si>
    <t>Effect of air pressure and water pressure, unspecified</t>
  </si>
  <si>
    <t>T71</t>
  </si>
  <si>
    <t>Asphyxiation</t>
  </si>
  <si>
    <t>T73.0</t>
  </si>
  <si>
    <t>Effects of hunger</t>
  </si>
  <si>
    <t>T73.1</t>
  </si>
  <si>
    <t>Effects of thirst</t>
  </si>
  <si>
    <t>T73.9</t>
  </si>
  <si>
    <t>Effect of deprivation, unspecified</t>
  </si>
  <si>
    <t>T74.0</t>
  </si>
  <si>
    <t>Neglect or abandonment</t>
  </si>
  <si>
    <t>T74.1</t>
  </si>
  <si>
    <t>Physical abuse</t>
  </si>
  <si>
    <t>T74.2</t>
  </si>
  <si>
    <t>Sexual abuse</t>
  </si>
  <si>
    <t>T74.3</t>
  </si>
  <si>
    <t>Psychological abuse</t>
  </si>
  <si>
    <t>Transurethral Proc. except Prostatectomy w/ No CC</t>
  </si>
  <si>
    <t>T74.9</t>
  </si>
  <si>
    <t>Maltreatment syndrome, unspecified</t>
  </si>
  <si>
    <t>T75.0</t>
  </si>
  <si>
    <t>Effects of lightning</t>
  </si>
  <si>
    <t>T75.1</t>
  </si>
  <si>
    <t>Drowning and nonfatal submersion</t>
  </si>
  <si>
    <t>T75.2</t>
  </si>
  <si>
    <t>Effects of vibration</t>
  </si>
  <si>
    <t>T75.3</t>
  </si>
  <si>
    <t>Motion sickness</t>
  </si>
  <si>
    <t>T75.4</t>
  </si>
  <si>
    <t>Effects of electric current</t>
  </si>
  <si>
    <t>T75.8</t>
  </si>
  <si>
    <t>Other specified effects of external causes</t>
  </si>
  <si>
    <t>T78.0</t>
  </si>
  <si>
    <t>Anaphylactic shock due to adverse food reaction</t>
  </si>
  <si>
    <t>T78.1</t>
  </si>
  <si>
    <t>Other adverse food reactions, not elsewhere classified</t>
  </si>
  <si>
    <t>T78.2</t>
  </si>
  <si>
    <t>Anaphylactic shock, unspecified</t>
  </si>
  <si>
    <t>Transurethral Proc. except Prostatectomy w/ Mild CC</t>
  </si>
  <si>
    <t>T78.3</t>
  </si>
  <si>
    <t>Angioneurotic oedema</t>
  </si>
  <si>
    <t>T78.4</t>
  </si>
  <si>
    <t>Allergy, unspecified</t>
  </si>
  <si>
    <t>T78.8</t>
  </si>
  <si>
    <t>Other adverse effects, not elsewhere classified</t>
  </si>
  <si>
    <t>T78.9</t>
  </si>
  <si>
    <t>Adverse effect, unspecified</t>
  </si>
  <si>
    <t>T79.0</t>
  </si>
  <si>
    <t>Air embolism (traumatic)</t>
  </si>
  <si>
    <t>T79.1</t>
  </si>
  <si>
    <t>Fat embolism (traumatic)</t>
  </si>
  <si>
    <t>T79.2</t>
  </si>
  <si>
    <t>Traumatic secondary and recurrent haemorrhage</t>
  </si>
  <si>
    <t>T79.3</t>
  </si>
  <si>
    <t>Post-traumatic wound infection, not elsewhere classified</t>
  </si>
  <si>
    <t>T79.4</t>
  </si>
  <si>
    <t>Traumatic shock</t>
  </si>
  <si>
    <t>T79.5</t>
  </si>
  <si>
    <t>Traumatic anuria</t>
  </si>
  <si>
    <t>T79.6</t>
  </si>
  <si>
    <t>Traumatic ischaemia of muscle</t>
  </si>
  <si>
    <t>T79.7</t>
  </si>
  <si>
    <t>Traumatic subcutaneous emphysema</t>
  </si>
  <si>
    <t>T79.70</t>
  </si>
  <si>
    <t>Subcutaneous emphysema without trauma (IM)</t>
  </si>
  <si>
    <t>T79.8</t>
  </si>
  <si>
    <t>Other early complications of trauma</t>
  </si>
  <si>
    <t>T79.9</t>
  </si>
  <si>
    <t>Unspecified early complication of trauma</t>
  </si>
  <si>
    <t>T80.1</t>
  </si>
  <si>
    <t>Vasc comps following infusion transfusion and therapeutic inject</t>
  </si>
  <si>
    <t>T80.2</t>
  </si>
  <si>
    <t>Infections following infusion transfusion and therapeutic inject</t>
  </si>
  <si>
    <t>T80.3</t>
  </si>
  <si>
    <t>ABO incompatibility reaction</t>
  </si>
  <si>
    <t>T80.4</t>
  </si>
  <si>
    <t>Rh incompatibility reaction</t>
  </si>
  <si>
    <t>T80.5</t>
  </si>
  <si>
    <t>Anaphylactic shock due to serum</t>
  </si>
  <si>
    <t>T80.6</t>
  </si>
  <si>
    <t>Other serum reactions</t>
  </si>
  <si>
    <t>T80.8</t>
  </si>
  <si>
    <t>Other complications following infusion transfusion &amp; therap inject</t>
  </si>
  <si>
    <t>T80.9</t>
  </si>
  <si>
    <t>Unspecified complication following infusion transfusion and therapeutic inject</t>
  </si>
  <si>
    <t>T81.0</t>
  </si>
  <si>
    <t>Haemorrhage and haematoma complicating a procedure nec</t>
  </si>
  <si>
    <t>T81.1</t>
  </si>
  <si>
    <t>Shock during or resulting from a procedure nec</t>
  </si>
  <si>
    <t>T81.2</t>
  </si>
  <si>
    <t>Accidental puncture and laceration during a procedure nec</t>
  </si>
  <si>
    <t>T81.3</t>
  </si>
  <si>
    <t>Disruption of operation wound, not elsewhere classified</t>
  </si>
  <si>
    <t>T81.4</t>
  </si>
  <si>
    <t>Infection following a procedure, not elsewhere classified</t>
  </si>
  <si>
    <t>T81.5</t>
  </si>
  <si>
    <t>Foreign body accidentally left in body cavity or operation wound following a procedure</t>
  </si>
  <si>
    <t>T81.58</t>
  </si>
  <si>
    <t>Other specified foreign body accidentally left in body cavity or operation wound following a procedure (IM)</t>
  </si>
  <si>
    <t>Ureteroscopy Proc. w/ No CC</t>
  </si>
  <si>
    <t>T81.59</t>
  </si>
  <si>
    <t>Unspecified foreign body accidentally left in body cavity or operation wound following a procedure (IM)</t>
  </si>
  <si>
    <t>T81.6</t>
  </si>
  <si>
    <t>Acute reaction to foreign substance accident left during a procedures</t>
  </si>
  <si>
    <t>T81.7</t>
  </si>
  <si>
    <t>Vascular complications following a procedure</t>
  </si>
  <si>
    <t>T81.8</t>
  </si>
  <si>
    <t>Other complications of procedures, not elsewhere classified</t>
  </si>
  <si>
    <t>T81.9</t>
  </si>
  <si>
    <t>Unspecified complication of procedure</t>
  </si>
  <si>
    <t>T82.0</t>
  </si>
  <si>
    <t>Mechanical complication of heart valve prosthesis</t>
  </si>
  <si>
    <t>T82.1</t>
  </si>
  <si>
    <t>Mechanical complication of cardiac electronic device</t>
  </si>
  <si>
    <t>T82.2</t>
  </si>
  <si>
    <t>Mech complication of coronary artery bypass and valve grafts</t>
  </si>
  <si>
    <t>T82.3</t>
  </si>
  <si>
    <t>Mechanical complication of other vascular grafts</t>
  </si>
  <si>
    <t>T82.4</t>
  </si>
  <si>
    <t>Mechanical complication of vascular dialysis catheter</t>
  </si>
  <si>
    <t>T82.5</t>
  </si>
  <si>
    <t>Mechanical complication of other cardiac and vascular devices and implants</t>
  </si>
  <si>
    <t>Ureteroscopy Proc. w/ Mild CC</t>
  </si>
  <si>
    <t>T82.6</t>
  </si>
  <si>
    <t>Infection and inflammatory reaction due to cardiac valve prosthesis</t>
  </si>
  <si>
    <t>T82.7</t>
  </si>
  <si>
    <t>Infection and inflammatory reaction due other cardiac and vascular devices, implant and grafts</t>
  </si>
  <si>
    <t>T82.8</t>
  </si>
  <si>
    <t>Other complications of cardic and vascular prosthetic devices, implants and grafts</t>
  </si>
  <si>
    <t>T82.9</t>
  </si>
  <si>
    <t>Unspecified complications of cardiac and vascular prosthetic devices, implants and grafts</t>
  </si>
  <si>
    <t>T83.0</t>
  </si>
  <si>
    <t>Mechanical complication of urinary (indwelling) catheter</t>
  </si>
  <si>
    <t>T83.1</t>
  </si>
  <si>
    <t>Mechanical complication of other urinary devices and implants</t>
  </si>
  <si>
    <t>T83.2</t>
  </si>
  <si>
    <t>Mechanical complication of graft of urinary organ</t>
  </si>
  <si>
    <t>T83.3</t>
  </si>
  <si>
    <t>Mechanical complication of intrauterine contraceptive device</t>
  </si>
  <si>
    <t>T83.4</t>
  </si>
  <si>
    <t>Mechanical complication of other prosthetic devices, implants and grafts in genital tract</t>
  </si>
  <si>
    <t>T83.5</t>
  </si>
  <si>
    <t>Infection and inflammatory reaction due to prosthetic devices, implant and graft urinary system</t>
  </si>
  <si>
    <t>T83.6</t>
  </si>
  <si>
    <t>Infection inflammatory reaction due to prosthetic device, implant and graft in genital tract</t>
  </si>
  <si>
    <t>T83.7</t>
  </si>
  <si>
    <t>Complications due to implanted mesh and other prosthetic materials (IM)</t>
  </si>
  <si>
    <t>T83.8</t>
  </si>
  <si>
    <t>Others complications of genitourinary prosthetic device, implants and grafts</t>
  </si>
  <si>
    <t>T83.9</t>
  </si>
  <si>
    <t>Unspecified complication of genitourinary prosthetic devices, implant and graft</t>
  </si>
  <si>
    <t>T84</t>
  </si>
  <si>
    <t>Complications of internal orthopaedic prosthetic devices, implants and grafts</t>
  </si>
  <si>
    <t>T84.0</t>
  </si>
  <si>
    <t>Mechanical complication of internal joint prosthesis</t>
  </si>
  <si>
    <t>T84.1</t>
  </si>
  <si>
    <t>Mechanical complication of internal fixation device of bones of limb</t>
  </si>
  <si>
    <t>T84.2</t>
  </si>
  <si>
    <t>Mechanical complication of internal fixation device of other bones</t>
  </si>
  <si>
    <t>T84.3</t>
  </si>
  <si>
    <t>Mechanical complication other bone devices implants and grafts</t>
  </si>
  <si>
    <t>T84.4</t>
  </si>
  <si>
    <t>Mechanical complication of other internal orthopaedic devices, implants and grafts</t>
  </si>
  <si>
    <t>T84.5</t>
  </si>
  <si>
    <t>Infection and inflammatory reaction due to internal joint pros</t>
  </si>
  <si>
    <t>T84.6</t>
  </si>
  <si>
    <t>Infection and inflammatory reaction due internal fixation device [any site]</t>
  </si>
  <si>
    <t>T84.7</t>
  </si>
  <si>
    <t>Infection and inflammatory reaction due to other internal orthopedic prosthetic devices, implants and grafts</t>
  </si>
  <si>
    <t>T84.8</t>
  </si>
  <si>
    <t>Other complications of internal orthopaedic prosthtic devices, implants &amp; grafts</t>
  </si>
  <si>
    <t>T84.9</t>
  </si>
  <si>
    <t>Unspecified complication of internal othopaedic prosthetic device, implant &amp; graft</t>
  </si>
  <si>
    <t>Cystourethroscopy Proc. w/ No CC</t>
  </si>
  <si>
    <t>T85.0</t>
  </si>
  <si>
    <t>Mechanical complication of ventricular intracranial (communicating) shunt</t>
  </si>
  <si>
    <t>T85.1</t>
  </si>
  <si>
    <t>Mechanical complication implanted electronic stimulator of nervous system</t>
  </si>
  <si>
    <t>T85.2</t>
  </si>
  <si>
    <t>Mechanical complication of intraocular lens</t>
  </si>
  <si>
    <t>T85.3</t>
  </si>
  <si>
    <t>Mechanical complication of other ocular prosthetic devices, implants and grafts</t>
  </si>
  <si>
    <t>T85.4</t>
  </si>
  <si>
    <t>Mechanical complication of breast prosthesis and implant</t>
  </si>
  <si>
    <t>T85.5</t>
  </si>
  <si>
    <t>Mechanical complication of gastrointestinal prosthetic devices, implants and grafts</t>
  </si>
  <si>
    <t>T85.6</t>
  </si>
  <si>
    <t>Mechanical complication of other specified internal prosthetic devices, implants and grafts</t>
  </si>
  <si>
    <t>T85.7</t>
  </si>
  <si>
    <t>Infection inflammatory reaction due to other internal prosthetic devices, implants and grafts</t>
  </si>
  <si>
    <t>T85.8</t>
  </si>
  <si>
    <t>Other complications of internal prosthetic devices, implants and grafts nec</t>
  </si>
  <si>
    <t>T85.9</t>
  </si>
  <si>
    <t>Unspecified complication of internal prosthetic device, implant and graft</t>
  </si>
  <si>
    <t>T86.1</t>
  </si>
  <si>
    <t>Kidney transplant failure and rejection</t>
  </si>
  <si>
    <t>T86.4</t>
  </si>
  <si>
    <t>Cystourethroscopy Proc. w/ Mild CC</t>
  </si>
  <si>
    <t>T86.8</t>
  </si>
  <si>
    <t>Failure and reject of other transplanted organs and tissues</t>
  </si>
  <si>
    <t>T86.9</t>
  </si>
  <si>
    <t>Failure and reject of unspecified transplanted organ and tissue</t>
  </si>
  <si>
    <t>T87.0</t>
  </si>
  <si>
    <t>Complications of reattached (part of) upper extremity</t>
  </si>
  <si>
    <t>T87.1</t>
  </si>
  <si>
    <t>Complications of reattached (part of) lower extremity</t>
  </si>
  <si>
    <t>T87.2</t>
  </si>
  <si>
    <t>Complications of other reattached body part</t>
  </si>
  <si>
    <t>T87.3</t>
  </si>
  <si>
    <t>Neuroma of amputation stump</t>
  </si>
  <si>
    <t>T87.4</t>
  </si>
  <si>
    <t>Infection of amputation stump</t>
  </si>
  <si>
    <t>T87.5</t>
  </si>
  <si>
    <t>Necrosis of amputation stump</t>
  </si>
  <si>
    <t>T87.6</t>
  </si>
  <si>
    <t>Other and unspecified complications of amputation stump</t>
  </si>
  <si>
    <t>T88.0</t>
  </si>
  <si>
    <t>Infection following immunization</t>
  </si>
  <si>
    <t>T88.1</t>
  </si>
  <si>
    <t>Other complications following immunization nec</t>
  </si>
  <si>
    <t>T88.2</t>
  </si>
  <si>
    <t>Shock due to anaesthesia</t>
  </si>
  <si>
    <t>T88.3</t>
  </si>
  <si>
    <t>Malignant hyperthermia due to anaesthesia</t>
  </si>
  <si>
    <t>T88.4</t>
  </si>
  <si>
    <t>Failed or difficult intubation</t>
  </si>
  <si>
    <t>T88.5</t>
  </si>
  <si>
    <t>Other complications of anaesthesia</t>
  </si>
  <si>
    <t>T88.6</t>
  </si>
  <si>
    <t>Anaphylactic shock due adverse effect of correct drug or medicament properly administered</t>
  </si>
  <si>
    <t>T88.7</t>
  </si>
  <si>
    <t>Unspecified adverse effect of drug or medicament</t>
  </si>
  <si>
    <t>T88.8</t>
  </si>
  <si>
    <t>Other specified complications of surgical and medical care nec</t>
  </si>
  <si>
    <t>T88.9</t>
  </si>
  <si>
    <t>Complication of surgical and medical care, unspecified</t>
  </si>
  <si>
    <t>T90.0</t>
  </si>
  <si>
    <t>Sequelae of superficial injury of head</t>
  </si>
  <si>
    <t>T90.1</t>
  </si>
  <si>
    <t>Sequelae of open wound of head</t>
  </si>
  <si>
    <t>T90.2</t>
  </si>
  <si>
    <t>Sequelae of fracture of skull and facial bones</t>
  </si>
  <si>
    <t>T90.3</t>
  </si>
  <si>
    <t>Sequelae of injury of cranial nerves</t>
  </si>
  <si>
    <t>T90.4</t>
  </si>
  <si>
    <t>Sequelae of injury of eye and orbit</t>
  </si>
  <si>
    <t>T90.5</t>
  </si>
  <si>
    <t>Sequelae of intracranial injury</t>
  </si>
  <si>
    <t>T90.8</t>
  </si>
  <si>
    <t>Sequelae of other specified injuries of head</t>
  </si>
  <si>
    <t>T90.9</t>
  </si>
  <si>
    <t>Sequelae of unspecified injury of head</t>
  </si>
  <si>
    <t>T91.0</t>
  </si>
  <si>
    <t>Sequelae of superficial injury and open wound of neck and trunk</t>
  </si>
  <si>
    <t>T91.1</t>
  </si>
  <si>
    <t>Sequelae of fracture of spine</t>
  </si>
  <si>
    <t>T91.2</t>
  </si>
  <si>
    <t>Sequelae of other fracture of thorax and pelvis</t>
  </si>
  <si>
    <t>T91.3</t>
  </si>
  <si>
    <t>Sequelae of injury of spinal cord</t>
  </si>
  <si>
    <t>T91.5</t>
  </si>
  <si>
    <t>Sequelae of injury of intra-abdominal and pelvic organs</t>
  </si>
  <si>
    <t>T91.8</t>
  </si>
  <si>
    <t>Sequelae of other specified injuries of neck and trunk</t>
  </si>
  <si>
    <t>T92.0</t>
  </si>
  <si>
    <t>Sequelae of open wound of upper limb</t>
  </si>
  <si>
    <t>T92.1</t>
  </si>
  <si>
    <t>Sequelae of fracture of arm</t>
  </si>
  <si>
    <t>T92.2</t>
  </si>
  <si>
    <t>Sequelae of fracture at wrist and hand level</t>
  </si>
  <si>
    <t>T92.3</t>
  </si>
  <si>
    <t>Sequelae of dislocation, sprain and strain of upper limb</t>
  </si>
  <si>
    <t>T92.4</t>
  </si>
  <si>
    <t>Sequelae of injury of nerve of upper limb</t>
  </si>
  <si>
    <t>T92.5</t>
  </si>
  <si>
    <t>Sequelae of injury of muscle and tendon of upper limb</t>
  </si>
  <si>
    <t>T92.6</t>
  </si>
  <si>
    <t>Sequelae of crushing injury and traumatic amputation of upper limb</t>
  </si>
  <si>
    <t>T92.8</t>
  </si>
  <si>
    <t>Sequelae of other specified injuries of upper limb</t>
  </si>
  <si>
    <t>T92.9</t>
  </si>
  <si>
    <t>Sequelae of unspecified injury of upper limb</t>
  </si>
  <si>
    <t>T93.0</t>
  </si>
  <si>
    <t>Sequelae of open wound of lower limb</t>
  </si>
  <si>
    <t>T93.1</t>
  </si>
  <si>
    <t>Sequelae of fracture of femur</t>
  </si>
  <si>
    <t>T93.2</t>
  </si>
  <si>
    <t>Sequelae of other fractures of lower limb</t>
  </si>
  <si>
    <t>T93.3</t>
  </si>
  <si>
    <t>Sequelae of dislocation, sprain and strain of lower limb</t>
  </si>
  <si>
    <t>T93.5</t>
  </si>
  <si>
    <t>Sequelae of injury of muscle and tendon of lower limb</t>
  </si>
  <si>
    <t>T93.6</t>
  </si>
  <si>
    <t>Sequelae of crush injury and traumatic amputation of lower limb</t>
  </si>
  <si>
    <t>T93.8</t>
  </si>
  <si>
    <t>Sequelae of other specified injuries of lower limb</t>
  </si>
  <si>
    <t>Chronic Renal Failure w/ No CC</t>
  </si>
  <si>
    <t>T93.9</t>
  </si>
  <si>
    <t>Sequelae of unspecified injury of lower limb</t>
  </si>
  <si>
    <t>T94.0</t>
  </si>
  <si>
    <t>Sequelae of injuries involving multiple body regions</t>
  </si>
  <si>
    <t>T94.1</t>
  </si>
  <si>
    <t>Sequelae of injuries, not specified by body region</t>
  </si>
  <si>
    <t>T95.0</t>
  </si>
  <si>
    <t>Sequelae of burn, corrosion and frostbite of head and neck</t>
  </si>
  <si>
    <t>T95.1</t>
  </si>
  <si>
    <t>Sequelae of burn, corrosion and frostbite of trunk</t>
  </si>
  <si>
    <t>T95.2</t>
  </si>
  <si>
    <t>Sequelae of burn, corrosion and frostbite of upper limb</t>
  </si>
  <si>
    <t>T95.3</t>
  </si>
  <si>
    <t>Sequelae of burn, corrosion and frostbite of lower limb</t>
  </si>
  <si>
    <t>T95.4</t>
  </si>
  <si>
    <t>Seq burn and corros class only accord extent body surf involved</t>
  </si>
  <si>
    <t>T95.8</t>
  </si>
  <si>
    <t>Sequelae of other specified burn, corrosion and frostbite</t>
  </si>
  <si>
    <t>T95.9</t>
  </si>
  <si>
    <t>Sequelae of unspecified burn, corrosion and frostbite</t>
  </si>
  <si>
    <t>T97</t>
  </si>
  <si>
    <t>Sequelae of toxic effects substances chiefly nonmedicinal as to source</t>
  </si>
  <si>
    <t>T98.0</t>
  </si>
  <si>
    <t>Sequelae of effects foreign body entering through natural orifice</t>
  </si>
  <si>
    <t>T98.1</t>
  </si>
  <si>
    <t>Sequelae of other and unspecified effects of external causes</t>
  </si>
  <si>
    <t>T98.2</t>
  </si>
  <si>
    <t>Sequelae of certain early complications of trauma</t>
  </si>
  <si>
    <t>T98.3</t>
  </si>
  <si>
    <t>Sequelae of complications of surgical and medical care nec</t>
  </si>
  <si>
    <t>U04</t>
  </si>
  <si>
    <t>Severe acute respiratory syndrome [SARS]</t>
  </si>
  <si>
    <t>U04.9</t>
  </si>
  <si>
    <t>Severe acute respiratory syndrome [SARS], unspecified</t>
  </si>
  <si>
    <t>U07.1</t>
  </si>
  <si>
    <t>COVID-19, virus identified</t>
  </si>
  <si>
    <t>U07.2</t>
  </si>
  <si>
    <t>COVID-19, virus not identified</t>
  </si>
  <si>
    <t>U08</t>
  </si>
  <si>
    <t>Tuberculoma of lung (IM)</t>
  </si>
  <si>
    <t>U80.1</t>
  </si>
  <si>
    <t>Methicillin resistant agent</t>
  </si>
  <si>
    <t>U80.8</t>
  </si>
  <si>
    <t>Agent resistant to other penicillin-related antibiotic</t>
  </si>
  <si>
    <t>U81.0</t>
  </si>
  <si>
    <t>Vancomycin resistant agent</t>
  </si>
  <si>
    <t>U81.8</t>
  </si>
  <si>
    <t>U82.20</t>
  </si>
  <si>
    <t>Chronic Renal Failure w/ Mild CC</t>
  </si>
  <si>
    <t>Respiratory diseases with resistance of betalactamase (ESBL) resistance (IM)</t>
  </si>
  <si>
    <t>U82.80</t>
  </si>
  <si>
    <t>Respiratory diseases with resistance of betalactam antibiotics (IM)</t>
  </si>
  <si>
    <t>U83.3</t>
  </si>
  <si>
    <t>Respiratory diseases with resistance to other antibiotics (IM)</t>
  </si>
  <si>
    <t>U84.20</t>
  </si>
  <si>
    <t>Respiratory diseases with resistance to antiviral drugs (IM)</t>
  </si>
  <si>
    <t>U84.31</t>
  </si>
  <si>
    <t>Tuberculosis with multidrug resistance (IM)</t>
  </si>
  <si>
    <t>U84.32</t>
  </si>
  <si>
    <t>Tuberculosis with pre extreme drug resistance (IM)</t>
  </si>
  <si>
    <t>U84.33</t>
  </si>
  <si>
    <t>Tuberculosis with extreme drug resistance (IM)</t>
  </si>
  <si>
    <t>U84.34</t>
  </si>
  <si>
    <t>Tuberculosis with poly drug resistance (IM)</t>
  </si>
  <si>
    <t>U84.35</t>
  </si>
  <si>
    <t>Tuberculosis with mono drug resistance (IM)</t>
  </si>
  <si>
    <t>U85.0</t>
  </si>
  <si>
    <t>Respiratory diseases with resistance to antineoplastic drugs (IM)</t>
  </si>
  <si>
    <t>U88</t>
  </si>
  <si>
    <t>Agent resistant to multiple antibiotics</t>
  </si>
  <si>
    <t>U89.8</t>
  </si>
  <si>
    <t>Agent resistant to other single specified antibiotic</t>
  </si>
  <si>
    <t>U89.9</t>
  </si>
  <si>
    <t>Agent resistant to unspecified antibiotic</t>
  </si>
  <si>
    <t>V01</t>
  </si>
  <si>
    <t>Pedestrian injured in collision with pedal cycle</t>
  </si>
  <si>
    <t>V01.0</t>
  </si>
  <si>
    <t>Pedestrian injured in collision with pedal cycle: Nontraffic accident</t>
  </si>
  <si>
    <t>V01.00</t>
  </si>
  <si>
    <t>Pedestrian injured in collision with pedal cycle: Nontraffic accident While engaged in sports activity</t>
  </si>
  <si>
    <t>V01.01</t>
  </si>
  <si>
    <t>Pedestrian injured in collision with pedal cycle: Nontraffic accident While engaged in leisure activity</t>
  </si>
  <si>
    <t>Acute Renal Failure w/ No CC</t>
  </si>
  <si>
    <t>V01.04</t>
  </si>
  <si>
    <t>Pedestrian injured in collision with pedal cycle: Nontraffic accident While resting, sleeping, eating or engaging in other vital activities</t>
  </si>
  <si>
    <t>V01.08</t>
  </si>
  <si>
    <t>Pedestrian injured in collision with pedal cycle: Nontraffic accident While engaged in other specified activities</t>
  </si>
  <si>
    <t>V01.09</t>
  </si>
  <si>
    <t>Pedestrian injured in collision with pedal cycle: Nontraffic accident During unspecified activity</t>
  </si>
  <si>
    <t>V01.1</t>
  </si>
  <si>
    <t>Pedestrian injured in collision with pedal cycle: Traffic accident</t>
  </si>
  <si>
    <t>V01.10</t>
  </si>
  <si>
    <t>Pedestrian injured in collision with pedal cycle: Traffic accident While engaged in sports activity</t>
  </si>
  <si>
    <t>V01.11</t>
  </si>
  <si>
    <t>Pedestrian injured in collision with pedal cycle: Traffic accident While engaged in leisure activity</t>
  </si>
  <si>
    <t>V01.12</t>
  </si>
  <si>
    <t>Pedestrian injured in collision with pedal cycle: Traffic accident While working for income</t>
  </si>
  <si>
    <t>V01.18</t>
  </si>
  <si>
    <t>Pedestrian injured in collision with pedal cycle: Traffic accident While engaged in other specified activities</t>
  </si>
  <si>
    <t>V01.19</t>
  </si>
  <si>
    <t>Pedestrian injured in collision with pedal cycle: Traffic accident During unspecified activity</t>
  </si>
  <si>
    <t>V01.9</t>
  </si>
  <si>
    <t>Pedestrian injured in collision with pedal cycle: Unspecified whether traffic or nontraffic accident</t>
  </si>
  <si>
    <t>V01.90</t>
  </si>
  <si>
    <t>Pedestrian injured in collision with pedal cycle: Unspecified whether traffic or nontraffic accident While engaged in sports activity</t>
  </si>
  <si>
    <t>V01.98</t>
  </si>
  <si>
    <t>Pedestrian injured in collision with pedal cycle: Unspecified whether traffic or nontraffic accident While engaged in other specified activities</t>
  </si>
  <si>
    <t>V01.99</t>
  </si>
  <si>
    <t>Pedestrian injured in collision with pedal cycle: Unspecified whether traffic or nontraffic accident During unspecified activity</t>
  </si>
  <si>
    <t>Acute Renal Failure w/ Mild CC</t>
  </si>
  <si>
    <t>V02</t>
  </si>
  <si>
    <t>Pedestrian injured in collision with two- or three-wheeled motor vehicle</t>
  </si>
  <si>
    <t>V02.0</t>
  </si>
  <si>
    <t>Pedestrian injured in collision with two- or three-wheeled motor vehicle: Nontraffic accident</t>
  </si>
  <si>
    <t>V02.00</t>
  </si>
  <si>
    <t>Pedestrian injured in collision with two- or three-wheeled motor vehicle: Nontraffic accident While engaged in sports activity</t>
  </si>
  <si>
    <t>V02.03</t>
  </si>
  <si>
    <t>Pedestrian injured in collision with two- or three-wheeled motor vehicle: Nontraffic accident While engaged in other types of work</t>
  </si>
  <si>
    <t>V02.04</t>
  </si>
  <si>
    <t>Pedestrian injured in collision with two- or three-wheeled motor vehicle: Nontraffic accident While resting, sleeping, eating or engaging in other vital activities</t>
  </si>
  <si>
    <t>V02.08</t>
  </si>
  <si>
    <t>Pedestrian injured in collision with two- or three-wheeled motor vehicle: Nontraffic accident While engaged in other specified activities</t>
  </si>
  <si>
    <t>V02.09</t>
  </si>
  <si>
    <t>Pedestrian injured in collision with two- or three-wheeled motor vehicle: Nontraffic accident During unspecified activity</t>
  </si>
  <si>
    <t>V02.1</t>
  </si>
  <si>
    <t>Pedestrian injured in collision with two- or three-wheeled motor vehicle: Traffic accident</t>
  </si>
  <si>
    <t>V02.10</t>
  </si>
  <si>
    <t>Pedestrian injured in collision with two- or three-wheeled motor vehicle: Traffic accident While engaged in sports activity</t>
  </si>
  <si>
    <t>V02.11</t>
  </si>
  <si>
    <t>Pedestrian injured in collision with two- or three-wheeled motor vehicle: Traffic accident While engaged in leisure activity</t>
  </si>
  <si>
    <t>V02.12</t>
  </si>
  <si>
    <t>Pedestrian injured in collision with two- or three-wheeled motor vehicle: Traffic accident While working for income</t>
  </si>
  <si>
    <t>V02.13</t>
  </si>
  <si>
    <t>Pedestrian injured in collision with two- or three-wheeled motor vehicle: Traffic accident While engaged in other types of work</t>
  </si>
  <si>
    <t>V02.14</t>
  </si>
  <si>
    <t>Pedestrian injured in collision with two- or three-wheeled motor vehicle: Traffic accident While resting, sleeping, eating or engaging in other vital activities</t>
  </si>
  <si>
    <t>V02.18</t>
  </si>
  <si>
    <t>Pedestrian injured in collision with two- or three-wheeled motor vehicle: Traffic accident While engaged in other specified activities</t>
  </si>
  <si>
    <t>Acute Renal Failure w/ Moderate CC</t>
  </si>
  <si>
    <t>V02.19</t>
  </si>
  <si>
    <t>Pedestrian injured in collision with two- or three-wheeled motor vehicle: Traffic accident During unspecified activity</t>
  </si>
  <si>
    <t>V02.9</t>
  </si>
  <si>
    <t>Pedestrian injured in collision with two- or three-wheeled motor vehicle: Unspecified whether traffic or nontraffic accident</t>
  </si>
  <si>
    <t>V02.94</t>
  </si>
  <si>
    <t>Pedestrian injured in collision with two- or three-wheeled motor vehicle: Unspecified whether traffic or nontraffic accident While resting, sleeping, eating or engaging in other vital activities</t>
  </si>
  <si>
    <t>V02.98</t>
  </si>
  <si>
    <t>Pedestrian injured in collision with two- or three-wheeled motor vehicle: Unspecified whether traffic or nontraffic accident While engaged in other specified activities</t>
  </si>
  <si>
    <t>V02.99</t>
  </si>
  <si>
    <t>Pedestrian injured in collision with two- or three-wheeled motor vehicle: Unspecified whether traffic or nontraffic accident During unspecified activity</t>
  </si>
  <si>
    <t>V03.0</t>
  </si>
  <si>
    <t>Pedestrian injured in collision with car, pick-up truck or van: Nontraffic accident</t>
  </si>
  <si>
    <t>V03.00</t>
  </si>
  <si>
    <t>Pedestrian injured in collision with car, pick-up truck or van: Nontraffic accident While engaged in sports activity</t>
  </si>
  <si>
    <t>V03.01</t>
  </si>
  <si>
    <t>Pedestrian injured in collision with car, pick-up truck or van: Nontraffic accident While engaged in leisure activity</t>
  </si>
  <si>
    <t>V03.02</t>
  </si>
  <si>
    <t>Pedestrian injured in collision with car, pick-up truck or van: Nontraffic accident While working for income</t>
  </si>
  <si>
    <t>V03.03</t>
  </si>
  <si>
    <t>Pedestrian injured in collision with car, pick-up truck or van: Nontraffic accident While engaged in other types of work</t>
  </si>
  <si>
    <t>V03.08</t>
  </si>
  <si>
    <t>Pedestrian injured in collision with car, pick-up truck or van: Nontraffic accident While engaged in other specified activities</t>
  </si>
  <si>
    <t>V03.09</t>
  </si>
  <si>
    <t>Pedestrian injured in collision with car, pick-up truck or van: Nontraffic accident During unspecified activity</t>
  </si>
  <si>
    <t>V03.1</t>
  </si>
  <si>
    <t>Pedestrian injured in collision with car, pick-up truck or van: Traffic accident</t>
  </si>
  <si>
    <t>V03.10</t>
  </si>
  <si>
    <t>Pedestrian injured in collision with car, pick-up truck or van: Traffic accident While engaged in sports activity</t>
  </si>
  <si>
    <t>V03.11</t>
  </si>
  <si>
    <t>Pedestrian injured in collision with car, pick-up truck or van: Traffic accident While engaged in leisure activity</t>
  </si>
  <si>
    <t>V03.12</t>
  </si>
  <si>
    <t>Pedestrian injured in collision with car, pick-up truck or van: Traffic accident While working for income</t>
  </si>
  <si>
    <t>V03.13</t>
  </si>
  <si>
    <t>Pedestrian injured in collision with car, pick-up truck or van: Traffic accident While engaged in other types of work</t>
  </si>
  <si>
    <t>V03.14</t>
  </si>
  <si>
    <t>Pedestrian injured in collision with car, pick-up truck or van: Traffic accident While resting, sleeping, eating or engaging in other vital activities</t>
  </si>
  <si>
    <t>V03.18</t>
  </si>
  <si>
    <t>Pedestrian injured in collision with car, pick-up truck or van: Traffic accident While engaged in other specified activities</t>
  </si>
  <si>
    <t>V03.19</t>
  </si>
  <si>
    <t>Pedestrian injured in collision with car, pick-up truck or van: Traffic accident During unspecified activity</t>
  </si>
  <si>
    <t>V03.9</t>
  </si>
  <si>
    <t>Pedestrian injured in collision with car, pick-up truck or van: Unspecified whether traffic or nontraffic accident</t>
  </si>
  <si>
    <t>V03.98</t>
  </si>
  <si>
    <t>Pedestrian injured in collision with car, pick-up truck or van: Unspecified whether traffic or nontraffic accident While engaged in other specified activities</t>
  </si>
  <si>
    <t>V03.99</t>
  </si>
  <si>
    <t>Pedestrian injured in collision with car, pick-up truck or van: Unspecified whether traffic or nontraffic accident During unspecified activity</t>
  </si>
  <si>
    <t>V04.0</t>
  </si>
  <si>
    <t>Pedestrian injured in collision with heavy transport vehicle or bus: Nontraffic accident</t>
  </si>
  <si>
    <t>V04.1</t>
  </si>
  <si>
    <t>Pedestrian injured in collision with heavy transport vehicle or bus: Traffic accident</t>
  </si>
  <si>
    <t>V04.13</t>
  </si>
  <si>
    <t>Pedestrian injured in collision with heavy transport vehicle or bus: Traffic accident While engaged in other types of work</t>
  </si>
  <si>
    <t>V04.18</t>
  </si>
  <si>
    <t>Pedestrian injured in collision with heavy transport vehicle or bus: Traffic accident While engaged in other specified activities</t>
  </si>
  <si>
    <t>V04.19</t>
  </si>
  <si>
    <t>Pedestrian injured in collision with heavy transport vehicle or bus: Traffic accident During unspecified activity</t>
  </si>
  <si>
    <t>V04.9</t>
  </si>
  <si>
    <t>Pedestrian injured in collision with heavy transport vehicle or bus: Unspecified whether traffic or nontraffic accident</t>
  </si>
  <si>
    <t>V04.99</t>
  </si>
  <si>
    <t>Pedestrian injured in collision with heavy transport vehicle or bus: Unspecified whether traffic or nontraffic accident During unspecified activity</t>
  </si>
  <si>
    <t>V05.0</t>
  </si>
  <si>
    <t>Pedestrian injured in collision with railway train or railway vehicle: Nontraffic accident</t>
  </si>
  <si>
    <t>V05.1</t>
  </si>
  <si>
    <t>Pedestrian injured in collision with railway train or railway vehicle: Traffic accident</t>
  </si>
  <si>
    <t>V05.18</t>
  </si>
  <si>
    <t>Pedestrian injured in collision with railway train or railway vehicle: Traffic accident While engaged in other specified activities</t>
  </si>
  <si>
    <t>V05.19</t>
  </si>
  <si>
    <t>Pedestrian injured in collision with railway train or railway vehicle: Traffic accident During unspecified activity</t>
  </si>
  <si>
    <t>V05.9</t>
  </si>
  <si>
    <t>Pedestrian injured in collision with railway train or railway vehicle: Unspecified whether traffic or nontraffic accident</t>
  </si>
  <si>
    <t>V05.99</t>
  </si>
  <si>
    <t>Pedestrian injured in collision with railway train or railway vehicle: Unspecified whether traffic or nontraffic accident During unspecified activity</t>
  </si>
  <si>
    <t>V06.0</t>
  </si>
  <si>
    <t>Pedestrian injured in collision with other nonmotor vehicle: Nontraffic accident</t>
  </si>
  <si>
    <t>V06.08</t>
  </si>
  <si>
    <t>Pedestrian injured in collision with other nonmotor vehicle: Nontraffic accident While engaged in other specified activities</t>
  </si>
  <si>
    <t>V06.1</t>
  </si>
  <si>
    <t>Pedestrian injured in collision with other nonmotor vehicle: Traffic accident</t>
  </si>
  <si>
    <t>V06.10</t>
  </si>
  <si>
    <t>Pedestrian injured in collision with other nonmotor vehicle: Traffic accident While engaged in sports activity</t>
  </si>
  <si>
    <t>V06.18</t>
  </si>
  <si>
    <t>Pedestrian injured in collision with other nonmotor vehicle: Traffic accident While engaged in other specified activities</t>
  </si>
  <si>
    <t>V06.99</t>
  </si>
  <si>
    <t>Pedestrian injured in collision with other nonmotor vehicle: Unspecified whether traffic or nontraffic accident During unspecified activity</t>
  </si>
  <si>
    <t>V09.0</t>
  </si>
  <si>
    <t>Pedestrian injured in nontraffic accident involving other and unspecified motor vehicles</t>
  </si>
  <si>
    <t>V09.08</t>
  </si>
  <si>
    <t>Pedestrian injured in nontraffic accident involving other and unspecified motor vehicles While engaged in other specified activities</t>
  </si>
  <si>
    <t>V09.09</t>
  </si>
  <si>
    <t>Pedestrian injured in nontraffic accident involving other and unspecified motor vehicles During unspecified activity</t>
  </si>
  <si>
    <t>V09.1</t>
  </si>
  <si>
    <t>Pedestrian injured in unspecified nontraffic accident</t>
  </si>
  <si>
    <t>V09.18</t>
  </si>
  <si>
    <t>Pedestrian injured in unspecified nontraffic accident While engaged in other specified activities</t>
  </si>
  <si>
    <t>V09.19</t>
  </si>
  <si>
    <t>Pedestrian injured in unspecified nontraffic accident During unspecified activity</t>
  </si>
  <si>
    <t>V09.2</t>
  </si>
  <si>
    <t>Pedestrian injured in traffic accident involving other and unspecified motor vehicles</t>
  </si>
  <si>
    <t>V09.21</t>
  </si>
  <si>
    <t>Pedestrian injured in traffic accident involving other and unspecified motor vehicles While engaged in leisure activity</t>
  </si>
  <si>
    <t>V09.24</t>
  </si>
  <si>
    <t>Pedestrian injured in traffic accident involving other and unspecified motor vehicles While resting, sleeping, eating or engaging in other vital activities</t>
  </si>
  <si>
    <t>V09.28</t>
  </si>
  <si>
    <t>Pedestrian injured in traffic accident involving other and unspecified motor vehicles While engaged in other specified activities</t>
  </si>
  <si>
    <t>V09.29</t>
  </si>
  <si>
    <t>Pedestrian injured in traffic accident involving other and unspecified motor vehicles During unspecified activity</t>
  </si>
  <si>
    <t>V09.3</t>
  </si>
  <si>
    <t>Pedestrian injured in unspecified traffic accident</t>
  </si>
  <si>
    <t>V09.30</t>
  </si>
  <si>
    <t>Pedestrian injured in unspecified traffic accident While engaged in sports activity</t>
  </si>
  <si>
    <t>V09.31</t>
  </si>
  <si>
    <t>Pedestrian injured in unspecified traffic accident While engaged in leisure activity</t>
  </si>
  <si>
    <t>V09.38</t>
  </si>
  <si>
    <t>Pedestrian injured in unspecified traffic accident While engaged in other specified activities</t>
  </si>
  <si>
    <t>V09.9</t>
  </si>
  <si>
    <t>Pedestrian injured in unspecified transport accident</t>
  </si>
  <si>
    <t>V09.90</t>
  </si>
  <si>
    <t>Pedestrian injured in unspecified transport accident While engaged in sports activity</t>
  </si>
  <si>
    <t>V09.92</t>
  </si>
  <si>
    <t>Pedestrian injured in unspecified transport accident While working for income</t>
  </si>
  <si>
    <t>V09.93</t>
  </si>
  <si>
    <t>Pedestrian injured in unspecified transport accident While engaged in other types of work</t>
  </si>
  <si>
    <t>V09.98</t>
  </si>
  <si>
    <t>Pedestrian injured in unspecified transport accident While engaged in other specified activities</t>
  </si>
  <si>
    <t>Kidney &amp; Urinary Tract Neoplasms w/ No CC</t>
  </si>
  <si>
    <t>V09.99</t>
  </si>
  <si>
    <t>Pedestrian injured in unspecified transport accident During unspecified activity</t>
  </si>
  <si>
    <t>V10.0</t>
  </si>
  <si>
    <t>Pedal cyclist injured in collision with pedestrian or animal: Driver injured in nontraffic accident</t>
  </si>
  <si>
    <t>V10.08</t>
  </si>
  <si>
    <t>Pedal cyclist injured in collision with pedestrian or animal: Driver injured in nontraffic accident While engaged in other specified activities</t>
  </si>
  <si>
    <t>V10.09</t>
  </si>
  <si>
    <t>Pedal cyclist injured in collision with pedestrian or animal: Driver injured in nontraffic accident During unspecified activity</t>
  </si>
  <si>
    <t>V10.1</t>
  </si>
  <si>
    <t>Pedal cyclist injured in collision with pedestrian or animal: Passenger injured in nontraffic accident</t>
  </si>
  <si>
    <t>V10.19</t>
  </si>
  <si>
    <t>Pedal cyclist injured in collision with pedestrian or animal: Passenger injured in nontraffic accident During unspecified activity</t>
  </si>
  <si>
    <t>V10.2</t>
  </si>
  <si>
    <t>Pedal cyclist injured in collision with pedestrian or animal: Unspecified pedal cyclist injured in nontraffic accident</t>
  </si>
  <si>
    <t>V10.28</t>
  </si>
  <si>
    <t>Pedal cyclist injured in collision with pedestrian or animal: Unspecified pedal cyclist injured in nontraffic accident While engaged in other specified activities</t>
  </si>
  <si>
    <t>V10.29</t>
  </si>
  <si>
    <t>Pedal cyclist injured in collision with pedestrian or animal: Unspecified pedal cyclist injured in nontraffic accident During unspecified activity</t>
  </si>
  <si>
    <t>V10.3</t>
  </si>
  <si>
    <t>Pedal cyclist injured in collision with pedestrian or animal: Person injured while boarding or alighting</t>
  </si>
  <si>
    <t>V10.4</t>
  </si>
  <si>
    <t>Pedal cyclist injured in collision with pedestrian or animal: Driver injured in traffic accident</t>
  </si>
  <si>
    <t>Kidney &amp; Urinary Tract Neoplasms w/ Mild CC</t>
  </si>
  <si>
    <t>V10.48</t>
  </si>
  <si>
    <t>Pedal cyclist injured in collision with pedestrian or animal: Driver injured in traffic accident While engaged in other specified activities</t>
  </si>
  <si>
    <t>V10.49</t>
  </si>
  <si>
    <t>Pedal cyclist injured in collision with pedestrian or animal: Driver injured in traffic accident During unspecified activity</t>
  </si>
  <si>
    <t>V10.9</t>
  </si>
  <si>
    <t>Pedal cyclist injured in collision with pedestrian or animal: Unspecified pedal cyclist injured in traffic accident</t>
  </si>
  <si>
    <t>V11.0</t>
  </si>
  <si>
    <t>Pedal cyclist injured in collision with other pedal cycle: Driver injured in nontraffic accident</t>
  </si>
  <si>
    <t>V11.00</t>
  </si>
  <si>
    <t>Pedal cyclist injured in collision with other pedal cycle: Driver injured in nontraffic accident While engaged in sports activity</t>
  </si>
  <si>
    <t>V11.01</t>
  </si>
  <si>
    <t>Pedal cyclist injured in collision with other pedal cycle: Driver injured in nontraffic accident While engaged in leisure activity</t>
  </si>
  <si>
    <t>V11.08</t>
  </si>
  <si>
    <t>Pedal cyclist injured in collision with other pedal cycle: Driver injured in nontraffic accident While engaged in other specified activities</t>
  </si>
  <si>
    <t>V11.09</t>
  </si>
  <si>
    <t>Pedal cyclist injured in collision with other pedal cycle: Driver injured in nontraffic accident During unspecified activity</t>
  </si>
  <si>
    <t>V11.1</t>
  </si>
  <si>
    <t>Pedal cyclist injured in collision with other pedal cycle: Passenger injured in nontraffic accident</t>
  </si>
  <si>
    <t>V11.10</t>
  </si>
  <si>
    <t>Pedal cyclist injured in collision with other pedal cycle: Passenger injured in nontraffic accident While engaged in sports activity</t>
  </si>
  <si>
    <t>V11.18</t>
  </si>
  <si>
    <t>Pedal cyclist injured in collision with other pedal cycle: Passenger injured in nontraffic accident While engaged in other specified activities</t>
  </si>
  <si>
    <t>V11.19</t>
  </si>
  <si>
    <t>Pedal cyclist injured in collision with other pedal cycle: Passenger injured in nontraffic accident During unspecified activity</t>
  </si>
  <si>
    <t>V11.2</t>
  </si>
  <si>
    <t>Pedal cyclist injured in collision with other pedal cycle: Unspecified pedal cyclist injured in nontraffic accident</t>
  </si>
  <si>
    <t>V11.20</t>
  </si>
  <si>
    <t>Pedal cyclist injured in collision with other pedal cycle: Unspecified pedal cyclist injured in nontraffic accident While engaged in sports activity</t>
  </si>
  <si>
    <t>V11.28</t>
  </si>
  <si>
    <t>Pedal cyclist injured in collision with other pedal cycle: Unspecified pedal cyclist injured in nontraffic accident While engaged in other specified activities</t>
  </si>
  <si>
    <t>V11.29</t>
  </si>
  <si>
    <t>Pedal cyclist injured in collision with other pedal cycle: Unspecified pedal cyclist injured in nontraffic accident During unspecified activity</t>
  </si>
  <si>
    <t>V11.32</t>
  </si>
  <si>
    <t>Pedal cyclist injured in collision with other pedal cycle: Person injured while boarding or alighting While working for income</t>
  </si>
  <si>
    <t>V11.39</t>
  </si>
  <si>
    <t>Pedal cyclist injured in collision with other pedal cycle: Person injured while boarding or alighting During unspecified activity</t>
  </si>
  <si>
    <t>V11.4</t>
  </si>
  <si>
    <t>Pedal cyclist injured in collision with other pedal cycle: Driver injured in traffic accident</t>
  </si>
  <si>
    <t>V11.48</t>
  </si>
  <si>
    <t>Pedal cyclist injured in collision with other pedal cycle: Driver injured in traffic accident While engaged in other specified activities</t>
  </si>
  <si>
    <t>V11.49</t>
  </si>
  <si>
    <t>Pedal cyclist injured in collision with other pedal cycle: Driver injured in traffic accident During unspecified activity</t>
  </si>
  <si>
    <t>V11.5</t>
  </si>
  <si>
    <t>Pedal cyclist injured in collision with other pedal cycle: Passenger injured in traffic accident</t>
  </si>
  <si>
    <t>V11.9</t>
  </si>
  <si>
    <t>Pedal cyclist injured in collision with other pedal cycle: Unspecified pedal cyclist injured in traffic accident</t>
  </si>
  <si>
    <t>V11.93</t>
  </si>
  <si>
    <t>Pedal cyclist injured in collision with other pedal cycle: Unspecified pedal cyclist injured in traffic accident While engaged in other types of work</t>
  </si>
  <si>
    <t>V11.99</t>
  </si>
  <si>
    <t>Pedal cyclist injured in collision with other pedal cycle: Unspecified pedal cyclist injured in traffic accident During unspecified activity</t>
  </si>
  <si>
    <t>V12.0</t>
  </si>
  <si>
    <t>Pedal cyclist injured in collision with two- or three-wheeled motor vehicle: Driver injured in nontraffic accident</t>
  </si>
  <si>
    <t>V12.00</t>
  </si>
  <si>
    <t>Pedal cyclist injured in collision with two- or three-wheeled motor vehicle: Driver injured in nontraffic accident While engaged in sports activity</t>
  </si>
  <si>
    <t>V12.02</t>
  </si>
  <si>
    <t>Pedal cyclist injured in collision with two- or three-wheeled motor vehicle: Driver injured in nontraffic accident While working for income</t>
  </si>
  <si>
    <t>V12.08</t>
  </si>
  <si>
    <t>Pedal cyclist injured in collision with two- or three-wheeled motor vehicle: Driver injured in nontraffic accident While engaged in other specified activities</t>
  </si>
  <si>
    <t>V12.09</t>
  </si>
  <si>
    <t>Pedal cyclist injured in collision with two- or three-wheeled motor vehicle: Driver injured in nontraffic accident During unspecified activity</t>
  </si>
  <si>
    <t>V12.1</t>
  </si>
  <si>
    <t>Pedal cyclist injured in collision with two- or three-wheeled motor vehicle: Passenger injured in nontraffic accident</t>
  </si>
  <si>
    <t>V12.19</t>
  </si>
  <si>
    <t>Pedal cyclist injured in collision with two- or three-wheeled motor vehicle: Passenger injured in nontraffic accident During unspecified activity</t>
  </si>
  <si>
    <t>V12.2</t>
  </si>
  <si>
    <t>Pedal cyclist injured in collision with two- or three-wheeled motor vehicle: Unspecified pedal cyclist injured in nontraffic accident</t>
  </si>
  <si>
    <t>V12.29</t>
  </si>
  <si>
    <t>Pedal cyclist injured in collision with two- or three-wheeled motor vehicle: Unspecified pedal cyclist injured in nontraffic accident During unspecified activity</t>
  </si>
  <si>
    <t>V12.3</t>
  </si>
  <si>
    <t>Pedal cyclist injured in collision with two- or three-wheeled motor vehicle: Person injured while boarding or alighting</t>
  </si>
  <si>
    <t>Kidney &amp; Urinary Tract Neoplasms w/ Moderate CC</t>
  </si>
  <si>
    <t>V12.4</t>
  </si>
  <si>
    <t>Pedal cyclist injured in collision with two- or three-wheeled motor vehicle: Driver injured in traffic accident</t>
  </si>
  <si>
    <t>V12.40</t>
  </si>
  <si>
    <t>Pedal cyclist injured in collision with two- or three-wheeled motor vehicle: Driver injured in traffic accident While engaged in sports activity</t>
  </si>
  <si>
    <t>V12.43</t>
  </si>
  <si>
    <t>Pedal cyclist injured in collision with two- or three-wheeled motor vehicle: Driver injured in traffic accident While engaged in other types of work</t>
  </si>
  <si>
    <t>V12.44</t>
  </si>
  <si>
    <t>Pedal cyclist injured in collision with two- or three-wheeled motor vehicle: Driver injured in traffic accident While resting, sleeping, eating or engaging in other vital activities</t>
  </si>
  <si>
    <t>V12.48</t>
  </si>
  <si>
    <t>Pedal cyclist injured in collision with two- or three-wheeled motor vehicle: Driver injured in traffic accident While engaged in other specified activities</t>
  </si>
  <si>
    <t>V12.49</t>
  </si>
  <si>
    <t>Pedal cyclist injured in collision with two- or three-wheeled motor vehicle: Driver injured in traffic accident During unspecified activity</t>
  </si>
  <si>
    <t>V12.5</t>
  </si>
  <si>
    <t>Pedal cyclist injured in collision with two- or three-wheeled motor vehicle: Passenger injured in traffic accident</t>
  </si>
  <si>
    <t>V12.58</t>
  </si>
  <si>
    <t>Pedal cyclist injured in collision with two- or three-wheeled motor vehicle: Passenger injured in traffic accident While engaged in other specified activities</t>
  </si>
  <si>
    <t>V12.59</t>
  </si>
  <si>
    <t>Pedal cyclist injured in collision with two- or three-wheeled motor vehicle: Passenger injured in traffic accident During unspecified activity</t>
  </si>
  <si>
    <t>V12.9</t>
  </si>
  <si>
    <t>Pedal cyclist injured in collision with two- or three-wheeled motor vehicle: Unspecified pedal cyclist injured in traffic accident</t>
  </si>
  <si>
    <t>V12.98</t>
  </si>
  <si>
    <t>Pedal cyclist injured in collision with two- or three-wheeled motor vehicle: Unspecified pedal cyclist injured in traffic accident While engaged in other specified activities</t>
  </si>
  <si>
    <t>V12.99</t>
  </si>
  <si>
    <t>Pedal cyclist injured in collision with two- or three-wheeled motor vehicle: Unspecified pedal cyclist injured in traffic accident During unspecified activity</t>
  </si>
  <si>
    <t>V13.0</t>
  </si>
  <si>
    <t>Pedal cyclist injured in collision with car, pick-up truck or van: Driver injured in nontraffic accident</t>
  </si>
  <si>
    <t>V13.08</t>
  </si>
  <si>
    <t>Pedal cyclist injured in collision with car, pick-up truck or van: Driver injured in nontraffic accident While engaged in other specified activities</t>
  </si>
  <si>
    <t>V13.18</t>
  </si>
  <si>
    <t>Kidney &amp; Urinary Tract Infections w/ No CC</t>
  </si>
  <si>
    <t>Pedal cyclist injured in collision with car, pick-up truck or van: Passenger injured in nontraffic accident While engaged in other specified activities</t>
  </si>
  <si>
    <t>V13.2</t>
  </si>
  <si>
    <t>Pedal cyclist injured in collision with car, pick-up truck or van: Unspecified pedal cyclist injured in nontraffic accident</t>
  </si>
  <si>
    <t>V13.28</t>
  </si>
  <si>
    <t>Pedal cyclist injured in collision with car, pick-up truck or van: Unspecified pedal cyclist injured in nontraffic accident While engaged in other specified activities</t>
  </si>
  <si>
    <t>V13.3</t>
  </si>
  <si>
    <t>Pedal cyclist injured in collision with car, pick-up truck or van: Person injured while boarding or alighting</t>
  </si>
  <si>
    <t>V13.4</t>
  </si>
  <si>
    <t>Pedal cyclist injured in collision with car, pick-up truck or van: Driver injured in traffic accident</t>
  </si>
  <si>
    <t>V13.41</t>
  </si>
  <si>
    <t>Pedal cyclist injured in collision with car, pick-up truck or van: Driver injured in traffic accident While engaged in leisure activity</t>
  </si>
  <si>
    <t>V13.48</t>
  </si>
  <si>
    <t>Pedal cyclist injured in collision with car, pick-up truck or van: Driver injured in traffic accident While engaged in other specified activities</t>
  </si>
  <si>
    <t>V13.49</t>
  </si>
  <si>
    <t>Pedal cyclist injured in collision with car, pick-up truck or van: Driver injured in traffic accident During unspecified activity</t>
  </si>
  <si>
    <t>V13.5</t>
  </si>
  <si>
    <t>Pedal cyclist injured in collision with car, pick-up truck or van: Passenger injured in traffic accident</t>
  </si>
  <si>
    <t>Kidney &amp; Urinary Tract Infections w/ Mild CC</t>
  </si>
  <si>
    <t>V13.58</t>
  </si>
  <si>
    <t>Pedal cyclist injured in collision with car, pick-up truck or van: Passenger injured in traffic accident While engaged in other specified activities</t>
  </si>
  <si>
    <t>V13.9</t>
  </si>
  <si>
    <t>Pedal cyclist injured in collision with car, pick-up truck or van: Unspecified pedal cyclist injured in traffic accident</t>
  </si>
  <si>
    <t>V13.98</t>
  </si>
  <si>
    <t>Pedal cyclist injured in collision with car, pick-up truck or van: Unspecified pedal cyclist injured in traffic accident While engaged in other specified activities</t>
  </si>
  <si>
    <t>V13.99</t>
  </si>
  <si>
    <t>Pedal cyclist injured in collision with car, pick-up truck or van: Unspecified pedal cyclist injured in traffic accident During unspecified activity</t>
  </si>
  <si>
    <t>V14.0</t>
  </si>
  <si>
    <t>Pedal cyclist injured in collision with heavy transport vehicle or bus: Driver injured in nontraffic accident</t>
  </si>
  <si>
    <t>V14.00</t>
  </si>
  <si>
    <t>Pedal cyclist injured in collision with heavy transport vehicle or bus: Driver injured in nontraffic accident While engaged in sports activity</t>
  </si>
  <si>
    <t>V14.08</t>
  </si>
  <si>
    <t>Pedal cyclist injured in collision with heavy transport vehicle or bus: Driver injured in nontraffic accident While engaged in other specified activities</t>
  </si>
  <si>
    <t>V14.29</t>
  </si>
  <si>
    <t>Pedal cyclist injured in collision with heavy transport vehicle or bus: Unspecified pedal cyclist injured in nontraffic accident During unspecified activity</t>
  </si>
  <si>
    <t>V14.48</t>
  </si>
  <si>
    <t>Pedal cyclist injured in collision with heavy transport vehicle or bus: Driver injured in traffic accident While engaged in other specified activities</t>
  </si>
  <si>
    <t>V14.49</t>
  </si>
  <si>
    <t>Pedal cyclist injured in collision with heavy transport vehicle or bus: Driver injured in traffic accident During unspecified activity</t>
  </si>
  <si>
    <t>V15.1</t>
  </si>
  <si>
    <t>Pedal cyclist injured in collision with railway train or railway vehicle: Passenger injured in nontraffic accident</t>
  </si>
  <si>
    <t>V16.0</t>
  </si>
  <si>
    <t>Pedal cyclist injured in collision with other nonmotor vehicle: Driver injured in nontraffic accident</t>
  </si>
  <si>
    <t>V16.4</t>
  </si>
  <si>
    <t>Pedal cyclist injured in collision with other nonmotor vehicle: Driver injured in traffic accident</t>
  </si>
  <si>
    <t>V16.48</t>
  </si>
  <si>
    <t>Pedal cyclist injured in collision with other nonmotor vehicle: Driver injured in traffic accident While engaged in other specified activities</t>
  </si>
  <si>
    <t>Urinary Stone/Obstruction w/ ESWL w/ No CC</t>
  </si>
  <si>
    <t>V16.49</t>
  </si>
  <si>
    <t>Pedal cyclist injured in collision with other nonmotor vehicle: Driver injured in traffic accident During unspecified activity</t>
  </si>
  <si>
    <t>V17.0</t>
  </si>
  <si>
    <t>Pedal cyclist injured in collision with fixed or stationary object: Driver injured in nontraffic accident</t>
  </si>
  <si>
    <t>V17.01</t>
  </si>
  <si>
    <t>Pedal cyclist injured in collision with fixed or stationary object: Driver injured in nontraffic accident While engaged in leisure activity</t>
  </si>
  <si>
    <t>V17.03</t>
  </si>
  <si>
    <t>Pedal cyclist injured in collision with fixed or stationary object: Driver injured in nontraffic accident While engaged in other types of work</t>
  </si>
  <si>
    <t>V17.04</t>
  </si>
  <si>
    <t>Pedal cyclist injured in collision with fixed or stationary object: Driver injured in nontraffic accident While resting, sleeping, eating or engaging in other vital activities</t>
  </si>
  <si>
    <t>V17.08</t>
  </si>
  <si>
    <t>Pedal cyclist injured in collision with fixed or stationary object: Driver injured in nontraffic accident While engaged in other specified activities</t>
  </si>
  <si>
    <t>V17.09</t>
  </si>
  <si>
    <t>Pedal cyclist injured in collision with fixed or stationary object: Driver injured in nontraffic accident During unspecified activity</t>
  </si>
  <si>
    <t>V17.1</t>
  </si>
  <si>
    <t>Pedal cyclist injured in collision with fixed or stationary object: Passenger injured in nontraffic accident</t>
  </si>
  <si>
    <t>V17.18</t>
  </si>
  <si>
    <t>Pedal cyclist injured in collision with fixed or stationary object: Passenger injured in nontraffic accident While engaged in other specified activities</t>
  </si>
  <si>
    <t>V17.2</t>
  </si>
  <si>
    <t>Pedal cyclist injured in collision with fixed or stationary object: Unspecified pedal cyclist injured in nontraffic accident</t>
  </si>
  <si>
    <t>V17.20</t>
  </si>
  <si>
    <t>Urinary Stone/Obstruction w/ ESWL w/ Mild CC</t>
  </si>
  <si>
    <t>Pedal cyclist injured in collision with fixed or stationary object: Unspecified pedal cyclist injured in nontraffic accident While engaged in sports activity</t>
  </si>
  <si>
    <t>V17.28</t>
  </si>
  <si>
    <t>Pedal cyclist injured in collision with fixed or stationary object: Unspecified pedal cyclist injured in nontraffic accident While engaged in other specified activities</t>
  </si>
  <si>
    <t>V17.29</t>
  </si>
  <si>
    <t>Pedal cyclist injured in collision with fixed or stationary object: Unspecified pedal cyclist injured in nontraffic accident During unspecified activity</t>
  </si>
  <si>
    <t>V17.4</t>
  </si>
  <si>
    <t>Pedal cyclist injured in collision with fixed or stationary object: Driver injured in traffic accident</t>
  </si>
  <si>
    <t>V17.41</t>
  </si>
  <si>
    <t>Pedal cyclist injured in collision with fixed or stationary object: Driver injured in traffic accident While engaged in leisure activity</t>
  </si>
  <si>
    <t>V17.48</t>
  </si>
  <si>
    <t>Pedal cyclist injured in collision with fixed or stationary object: Driver injured in traffic accident While engaged in other specified activities</t>
  </si>
  <si>
    <t>V17.49</t>
  </si>
  <si>
    <t>Pedal cyclist injured in collision with fixed or stationary object: Driver injured in traffic accident During unspecified activity</t>
  </si>
  <si>
    <t>V17.5</t>
  </si>
  <si>
    <t>Pedal cyclist injured in collision with fixed or stationary object: Passenger injured in traffic accident</t>
  </si>
  <si>
    <t>V17.9</t>
  </si>
  <si>
    <t>Pedal cyclist injured in collision with fixed or stationary object: Unspecified pedal cyclist injured in traffic accident</t>
  </si>
  <si>
    <t>V17.98</t>
  </si>
  <si>
    <t>Pedal cyclist injured in collision with fixed or stationary object: Unspecified pedal cyclist injured in traffic accident While engaged in other specified activities</t>
  </si>
  <si>
    <t>V17.99</t>
  </si>
  <si>
    <t>Pedal cyclist injured in collision with fixed or stationary object: Unspecified pedal cyclist injured in traffic accident During unspecified activity</t>
  </si>
  <si>
    <t>V18</t>
  </si>
  <si>
    <t>Pedal cyclist injured in noncollision transport accident</t>
  </si>
  <si>
    <t>V18.0</t>
  </si>
  <si>
    <t>Pedal cyclist injured in noncollision transport accident: Driver injured in nontraffic accident</t>
  </si>
  <si>
    <t>V18.00</t>
  </si>
  <si>
    <t>Pedal cyclist injured in noncollision transport accident: Driver injured in nontraffic accident While engaged in sports activity</t>
  </si>
  <si>
    <t>V18.01</t>
  </si>
  <si>
    <t>Pedal cyclist injured in noncollision transport accident: Driver injured in nontraffic accident While engaged in leisure activity</t>
  </si>
  <si>
    <t>V18.02</t>
  </si>
  <si>
    <t>Pedal cyclist injured in noncollision transport accident: Driver injured in nontraffic accident While working for income</t>
  </si>
  <si>
    <t>V18.03</t>
  </si>
  <si>
    <t>Pedal cyclist injured in noncollision transport accident: Driver injured in nontraffic accident While engaged in other types of work</t>
  </si>
  <si>
    <t>V18.04</t>
  </si>
  <si>
    <t>Pedal cyclist injured in noncollision transport accident: Driver injured in nontraffic accident While resting, sleeping, eating or engaging in other vital activities</t>
  </si>
  <si>
    <t>V18.08</t>
  </si>
  <si>
    <t>Pedal cyclist injured in noncollision transport accident: Driver injured in nontraffic accident While engaged in other specified activities</t>
  </si>
  <si>
    <t>V18.09</t>
  </si>
  <si>
    <t>Pedal cyclist injured in noncollision transport accident: Driver injured in nontraffic accident During unspecified activity</t>
  </si>
  <si>
    <t>V18.1</t>
  </si>
  <si>
    <t>Pedal cyclist injured in noncollision transport accident: Passenger injured in nontraffic accident</t>
  </si>
  <si>
    <t>V18.10</t>
  </si>
  <si>
    <t>Pedal cyclist injured in noncollision transport accident: Passenger injured in nontraffic accident While engaged in sports activity</t>
  </si>
  <si>
    <t>V18.11</t>
  </si>
  <si>
    <t>Pedal cyclist injured in noncollision transport accident: Passenger injured in nontraffic accident While engaged in leisure activity</t>
  </si>
  <si>
    <t>V18.13</t>
  </si>
  <si>
    <t>Pedal cyclist injured in noncollision transport accident: Passenger injured in nontraffic accident While engaged in other types of work</t>
  </si>
  <si>
    <t>V18.18</t>
  </si>
  <si>
    <t>Pedal cyclist injured in noncollision transport accident: Passenger injured in nontraffic accident While engaged in other specified activities</t>
  </si>
  <si>
    <t>V18.19</t>
  </si>
  <si>
    <t>Pedal cyclist injured in noncollision transport accident: Passenger injured in nontraffic accident During unspecified activity</t>
  </si>
  <si>
    <t>V18.2</t>
  </si>
  <si>
    <t>Pedal cyclist injured in noncollision transport accident: Unspecified pedal cyclist injured in nontraffic accident</t>
  </si>
  <si>
    <t>V18.20</t>
  </si>
  <si>
    <t>Pedal cyclist injured in noncollision transport accident: Unspecified pedal cyclist injured in nontraffic accident While engaged in sports activity</t>
  </si>
  <si>
    <t>V18.21</t>
  </si>
  <si>
    <t>Pedal cyclist injured in noncollision transport accident: Unspecified pedal cyclist injured in nontraffic accident While engaged in leisure activity</t>
  </si>
  <si>
    <t>V18.23</t>
  </si>
  <si>
    <t>Pedal cyclist injured in noncollision transport accident: Unspecified pedal cyclist injured in nontraffic accident While engaged in other types of work</t>
  </si>
  <si>
    <t>V18.24</t>
  </si>
  <si>
    <t>Pedal cyclist injured in noncollision transport accident: Unspecified pedal cyclist injured in nontraffic accident While resting, sleeping, eating or engaging in other vital activities</t>
  </si>
  <si>
    <t>V18.28</t>
  </si>
  <si>
    <t>Pedal cyclist injured in noncollision transport accident: Unspecified pedal cyclist injured in nontraffic accident While engaged in other specified activities</t>
  </si>
  <si>
    <t>V18.29</t>
  </si>
  <si>
    <t>Pedal cyclist injured in noncollision transport accident: Unspecified pedal cyclist injured in nontraffic accident During unspecified activity</t>
  </si>
  <si>
    <t>V18.3</t>
  </si>
  <si>
    <t>Pedal cyclist injured in noncollision transport accident: Person injured while boarding or alighting</t>
  </si>
  <si>
    <t>V18.30</t>
  </si>
  <si>
    <t>Pedal cyclist injured in noncollision transport accident: Person injured while boarding or alighting While engaged in sports activity</t>
  </si>
  <si>
    <t>V18.31</t>
  </si>
  <si>
    <t>Pedal cyclist injured in noncollision transport accident: Person injured while boarding or alighting While engaged in leisure activity</t>
  </si>
  <si>
    <t>V18.38</t>
  </si>
  <si>
    <t>Pedal cyclist injured in noncollision transport accident: Person injured while boarding or alighting While engaged in other specified activities</t>
  </si>
  <si>
    <t>V18.39</t>
  </si>
  <si>
    <t>Pedal cyclist injured in noncollision transport accident: Person injured while boarding or alighting During unspecified activity</t>
  </si>
  <si>
    <t>V18.4</t>
  </si>
  <si>
    <t>Pedal cyclist injured in noncollision transport accident: Driver injured in traffic accident</t>
  </si>
  <si>
    <t>Incontinentia Urine w/ No CC</t>
  </si>
  <si>
    <t>V18.40</t>
  </si>
  <si>
    <t>Pedal cyclist injured in noncollision transport accident: Driver injured in traffic accident While engaged in sports activity</t>
  </si>
  <si>
    <t>V18.41</t>
  </si>
  <si>
    <t>Pedal cyclist injured in noncollision transport accident: Driver injured in traffic accident While engaged in leisure activity</t>
  </si>
  <si>
    <t>V18.42</t>
  </si>
  <si>
    <t>Pedal cyclist injured in noncollision transport accident: Driver injured in traffic accident While working for income</t>
  </si>
  <si>
    <t>V18.43</t>
  </si>
  <si>
    <t>Pedal cyclist injured in noncollision transport accident: Driver injured in traffic accident While engaged in other types of work</t>
  </si>
  <si>
    <t>V18.44</t>
  </si>
  <si>
    <t>Pedal cyclist injured in noncollision transport accident: Driver injured in traffic accident While resting, sleeping, eating or engaging in other vital activities</t>
  </si>
  <si>
    <t>V18.48</t>
  </si>
  <si>
    <t>Pedal cyclist injured in noncollision transport accident: Driver injured in traffic accident While engaged in other specified activities</t>
  </si>
  <si>
    <t>V18.49</t>
  </si>
  <si>
    <t>Pedal cyclist injured in noncollision transport accident: Driver injured in traffic accident During unspecified activity</t>
  </si>
  <si>
    <t>V18.5</t>
  </si>
  <si>
    <t>Pedal cyclist injured in noncollision transport accident: Passenger injured in traffic accident</t>
  </si>
  <si>
    <t>V18.58</t>
  </si>
  <si>
    <t>Pedal cyclist injured in noncollision transport accident: Passenger injured in traffic accident While engaged in other specified activities</t>
  </si>
  <si>
    <t>V18.59</t>
  </si>
  <si>
    <t>Pedal cyclist injured in noncollision transport accident: Passenger injured in traffic accident During unspecified activity</t>
  </si>
  <si>
    <t>V18.9</t>
  </si>
  <si>
    <t>Pedal cyclist injured in noncollision transport accident: Unspecified pedal cyclist injured in traffic accident</t>
  </si>
  <si>
    <t>V18.90</t>
  </si>
  <si>
    <t>Pedal cyclist injured in noncollision transport accident: Unspecified pedal cyclist injured in traffic accident While engaged in sports activity</t>
  </si>
  <si>
    <t>V18.91</t>
  </si>
  <si>
    <t>Pedal cyclist injured in noncollision transport accident: Unspecified pedal cyclist injured in traffic accident While engaged in leisure activity</t>
  </si>
  <si>
    <t>Incontinentia Urine w/ Mild CC</t>
  </si>
  <si>
    <t>V18.93</t>
  </si>
  <si>
    <t>Pedal cyclist injured in noncollision transport accident: Unspecified pedal cyclist injured in traffic accident While engaged in other types of work</t>
  </si>
  <si>
    <t>V18.98</t>
  </si>
  <si>
    <t>Pedal cyclist injured in noncollision transport accident: Unspecified pedal cyclist injured in traffic accident While engaged in other specified activities</t>
  </si>
  <si>
    <t>V18.99</t>
  </si>
  <si>
    <t>Pedal cyclist injured in noncollision transport accident: Unspecified pedal cyclist injured in traffic accident During unspecified activity</t>
  </si>
  <si>
    <t>V19.0</t>
  </si>
  <si>
    <t>Driver injured in collision with other and unspecified motor vehicles in nontraffic accident</t>
  </si>
  <si>
    <t>V19.01</t>
  </si>
  <si>
    <t>Driver injured in collision with other and unspecified motor vehicles in nontraffic accident While engaged in leisure activity</t>
  </si>
  <si>
    <t>V19.04</t>
  </si>
  <si>
    <t>Driver injured in collision with other and unspecified motor vehicles in nontraffic accident While resting, sleeping, eating or engaging in other vital activities</t>
  </si>
  <si>
    <t>V19.08</t>
  </si>
  <si>
    <t>Driver injured in collision with other and unspecified motor vehicles in nontraffic accident While engaged in other specified activities</t>
  </si>
  <si>
    <t>V19.09</t>
  </si>
  <si>
    <t>Driver injured in collision with other and unspecified motor vehicles in nontraffic accident During unspecified activity</t>
  </si>
  <si>
    <t>V19.1</t>
  </si>
  <si>
    <t>Passenger injured in collision with other and unspecified motor vehicles in nontraffic accident</t>
  </si>
  <si>
    <t>V19.18</t>
  </si>
  <si>
    <t>Passenger injured in collision with other and unspecified motor vehicles in nontraffic accident While engaged in other specified activities</t>
  </si>
  <si>
    <t>V19.19</t>
  </si>
  <si>
    <t>Passenger injured in collision with other and unspecified motor vehicles in nontraffic accident During unspecified activity</t>
  </si>
  <si>
    <t>V19.2</t>
  </si>
  <si>
    <t>Unspecified pedal cyclist injured in collision with other and unspecified motor vehicles in nontraffic accident</t>
  </si>
  <si>
    <t>V19.28</t>
  </si>
  <si>
    <t>Unspecified pedal cyclist injured in collision with other and unspecified motor vehicles in nontraffic accident While engaged in other specified activities</t>
  </si>
  <si>
    <t>V19.29</t>
  </si>
  <si>
    <t>Unspecified pedal cyclist injured in collision with other and unspecified motor vehicles in nontraffic accident During unspecified activity</t>
  </si>
  <si>
    <t>V19.3</t>
  </si>
  <si>
    <t>Pedal cyclist [any] injured in unspecified nontraffic accident</t>
  </si>
  <si>
    <t>V19.30</t>
  </si>
  <si>
    <t>Pedal cyclist [any] injured in unspecified nontraffic accident While engaged in sports activity</t>
  </si>
  <si>
    <t>V19.31</t>
  </si>
  <si>
    <t>Pedal cyclist [any] injured in unspecified nontraffic accident While engaged in leisure activity</t>
  </si>
  <si>
    <t>V19.32</t>
  </si>
  <si>
    <t>Pedal cyclist [any] injured in unspecified nontraffic accident While working for income</t>
  </si>
  <si>
    <t>V19.33</t>
  </si>
  <si>
    <t>Pedal cyclist [any] injured in unspecified nontraffic accident While engaged in other types of work</t>
  </si>
  <si>
    <t>V19.34</t>
  </si>
  <si>
    <t>Pedal cyclist [any] injured in unspecified nontraffic accident While resting, sleeping, eating or engaging in other vital activities</t>
  </si>
  <si>
    <t>V19.38</t>
  </si>
  <si>
    <t>Pedal cyclist [any] injured in unspecified nontraffic accident While engaged in other specified activities</t>
  </si>
  <si>
    <t>V19.39</t>
  </si>
  <si>
    <t>Pedal cyclist [any] injured in unspecified nontraffic accident During unspecified activity</t>
  </si>
  <si>
    <t>V19.4</t>
  </si>
  <si>
    <t>Driver injured in collision with other and unspecified motor vehicles in traffic accident</t>
  </si>
  <si>
    <t>V19.40</t>
  </si>
  <si>
    <t>Driver injured in collision with other and unspecified motor vehicles in traffic accident While engaged in sports activity</t>
  </si>
  <si>
    <t>V19.48</t>
  </si>
  <si>
    <t>Driver injured in collision with other and unspecified motor vehicles in traffic accident While engaged in other specified activities</t>
  </si>
  <si>
    <t>V19.49</t>
  </si>
  <si>
    <t>Driver injured in collision with other and unspecified motor vehicles in traffic accident During unspecified activity</t>
  </si>
  <si>
    <t>V19.5</t>
  </si>
  <si>
    <t>Passenger injured in collision with other and unspecified motor vehicles in traffic accident</t>
  </si>
  <si>
    <t>V19.58</t>
  </si>
  <si>
    <t>Passenger injured in collision with other and unspecified motor vehicles in traffic accident While engaged in other specified activities</t>
  </si>
  <si>
    <t>V19.59</t>
  </si>
  <si>
    <t>Passenger injured in collision with other and unspecified motor vehicles in traffic accident During unspecified activity</t>
  </si>
  <si>
    <t>V19.6</t>
  </si>
  <si>
    <t>Unspecified pedal cyclist injured in collision with other and unspecified motor vehicles in traffic accident</t>
  </si>
  <si>
    <t>V19.68</t>
  </si>
  <si>
    <t>Unspecified pedal cyclist injured in collision with other and unspecified motor vehicles in traffic accident While engaged in other specified activities</t>
  </si>
  <si>
    <t>V19.8</t>
  </si>
  <si>
    <t>Pedal cyclist [any] injured in other specified transport accidents</t>
  </si>
  <si>
    <t>V19.88</t>
  </si>
  <si>
    <t>Pedal cyclist [any] injured in other specified transport accidents While engaged in other specified activities</t>
  </si>
  <si>
    <t>V19.89</t>
  </si>
  <si>
    <t>Pedal cyclist [any] injured in other specified transport accidents During unspecified activity</t>
  </si>
  <si>
    <t>V19.9</t>
  </si>
  <si>
    <t>Pedal cyclist [any] injured in unspecified traffic accident</t>
  </si>
  <si>
    <t>V19.90</t>
  </si>
  <si>
    <t>Pedal cyclist [any] injured in unspecified traffic accident While engaged in sports activity</t>
  </si>
  <si>
    <t>V19.91</t>
  </si>
  <si>
    <t>Pedal cyclist [any] injured in unspecified traffic accident While engaged in leisure activity</t>
  </si>
  <si>
    <t>V19.93</t>
  </si>
  <si>
    <t>Pedal cyclist [any] injured in unspecified traffic accident While engaged in other types of work</t>
  </si>
  <si>
    <t>V19.94</t>
  </si>
  <si>
    <t>Pedal cyclist [any] injured in unspecified traffic accident While resting, sleeping, eating or engaging in other vital activities</t>
  </si>
  <si>
    <t>V19.98</t>
  </si>
  <si>
    <t>Pedal cyclist [any] injured in unspecified traffic accident While engaged in other specified activities</t>
  </si>
  <si>
    <t>V19.99</t>
  </si>
  <si>
    <t>Pedal cyclist [any] injured in unspecified traffic accident During unspecified activity</t>
  </si>
  <si>
    <t>V20.0</t>
  </si>
  <si>
    <t>Motorcycle rider injured in collision with pedestrian or animal: Driver injured in nontraffic accident</t>
  </si>
  <si>
    <t>V20.00</t>
  </si>
  <si>
    <t>Motorcycle rider injured in collision with pedestrian or animal: Driver injured in nontraffic accident While engaged in sports activity</t>
  </si>
  <si>
    <t>V20.01</t>
  </si>
  <si>
    <t>Motorcycle rider injured in collision with pedestrian or animal: Driver injured in nontraffic accident While engaged in leisure activity</t>
  </si>
  <si>
    <t>V20.04</t>
  </si>
  <si>
    <t>Motorcycle rider injured in collision with pedestrian or animal: Driver injured in nontraffic accident While resting, sleeping, eating or engaging in other vital activities</t>
  </si>
  <si>
    <t>V20.08</t>
  </si>
  <si>
    <t>Motorcycle rider injured in collision with pedestrian or animal: Driver injured in nontraffic accident While engaged in other specified activities</t>
  </si>
  <si>
    <t>V20.09</t>
  </si>
  <si>
    <t>Motorcycle rider injured in collision with pedestrian or animal: Driver injured in nontraffic accident During unspecified activity</t>
  </si>
  <si>
    <t>V20.1</t>
  </si>
  <si>
    <t>Motorcycle rider injured in collision with pedestrian or animal: Passenger injured in nontraffic accident</t>
  </si>
  <si>
    <t>V20.18</t>
  </si>
  <si>
    <t>Motorcycle rider injured in collision with pedestrian or animal: Passenger injured in nontraffic accident While engaged in other specified activities</t>
  </si>
  <si>
    <t>V20.19</t>
  </si>
  <si>
    <t>Motorcycle rider injured in collision with pedestrian or animal: Passenger injured in nontraffic accident During unspecified activity</t>
  </si>
  <si>
    <t>V20.2</t>
  </si>
  <si>
    <t>Motorcycle rider injured in collision with pedestrian or animal: Unspecified motorcycle rider injured in nontraffic accident</t>
  </si>
  <si>
    <t>V20.28</t>
  </si>
  <si>
    <t>Motorcycle rider injured in collision with pedestrian or animal: Unspecified motorcycle rider injured in nontraffic accident While engaged in other specified activities</t>
  </si>
  <si>
    <t>V20.3</t>
  </si>
  <si>
    <t>Motorcycle rider injured in collision with pedestrian or animal: Person injured while boarding or alighting</t>
  </si>
  <si>
    <t>Other Kidney &amp; Urinary Tract Diagnosis w/ No CC</t>
  </si>
  <si>
    <t>V20.38</t>
  </si>
  <si>
    <t>Motorcycle rider injured in collision with pedestrian or animal: Person injured while boarding or alighting While engaged in other specified activities</t>
  </si>
  <si>
    <t>V20.39</t>
  </si>
  <si>
    <t>Motorcycle rider injured in collision with pedestrian or animal: Person injured while boarding or alighting During unspecified activity</t>
  </si>
  <si>
    <t>V20.4</t>
  </si>
  <si>
    <t>Motorcycle rider injured in collision with pedestrian or animal: Driver injured in traffic accident</t>
  </si>
  <si>
    <t>V20.40</t>
  </si>
  <si>
    <t>Motorcycle rider injured in collision with pedestrian or animal: Driver injured in traffic accident While engaged in sports activity</t>
  </si>
  <si>
    <t>V20.41</t>
  </si>
  <si>
    <t>Motorcycle rider injured in collision with pedestrian or animal: Driver injured in traffic accident While engaged in leisure activity</t>
  </si>
  <si>
    <t>V20.42</t>
  </si>
  <si>
    <t>Motorcycle rider injured in collision with pedestrian or animal: Driver injured in traffic accident While working for income</t>
  </si>
  <si>
    <t>V20.43</t>
  </si>
  <si>
    <t>Motorcycle rider injured in collision with pedestrian or animal: Driver injured in traffic accident While engaged in other types of work</t>
  </si>
  <si>
    <t>V20.48</t>
  </si>
  <si>
    <t>Motorcycle rider injured in collision with pedestrian or animal: Driver injured in traffic accident While engaged in other specified activities</t>
  </si>
  <si>
    <t>V20.49</t>
  </si>
  <si>
    <t>Motorcycle rider injured in collision with pedestrian or animal: Driver injured in traffic accident During unspecified activity</t>
  </si>
  <si>
    <t>V20.5</t>
  </si>
  <si>
    <t>Motorcycle rider injured in collision with pedestrian or animal: Passenger injured in traffic accident</t>
  </si>
  <si>
    <t>V20.51</t>
  </si>
  <si>
    <t>Motorcycle rider injured in collision with pedestrian or animal: Passenger injured in traffic accident While engaged in leisure activity</t>
  </si>
  <si>
    <t>V20.58</t>
  </si>
  <si>
    <t>Motorcycle rider injured in collision with pedestrian or animal: Passenger injured in traffic accident While engaged in other specified activities</t>
  </si>
  <si>
    <t>Other Kidney &amp; Urinary Tract Diagnosis w/ Mild CC</t>
  </si>
  <si>
    <t>V20.59</t>
  </si>
  <si>
    <t>Motorcycle rider injured in collision with pedestrian or animal: Passenger injured in traffic accident During unspecified activity</t>
  </si>
  <si>
    <t>V20.9</t>
  </si>
  <si>
    <t>Motorcycle rider injured in collision with pedestrian or animal: Unspecified motorcycle rider injured in traffic accident</t>
  </si>
  <si>
    <t>V20.90</t>
  </si>
  <si>
    <t>Motorcycle rider injured in collision with pedestrian or animal: Unspecified motorcycle rider injured in traffic accident While engaged in sports activity</t>
  </si>
  <si>
    <t>V20.98</t>
  </si>
  <si>
    <t>Motorcycle rider injured in collision with pedestrian or animal: Unspecified motorcycle rider injured in traffic accident While engaged in other specified activities</t>
  </si>
  <si>
    <t>V20.99</t>
  </si>
  <si>
    <t>Motorcycle rider injured in collision with pedestrian or animal: Unspecified motorcycle rider injured in traffic accident During unspecified activity</t>
  </si>
  <si>
    <t>V21.0</t>
  </si>
  <si>
    <t>Motorcycle rider injured in collision with pedal cycle: Driver injured in nontraffic accident</t>
  </si>
  <si>
    <t>V21.00</t>
  </si>
  <si>
    <t>Motorcycle rider injured in collision with pedal cycle: Driver injured in nontraffic accident While engaged in sports activity</t>
  </si>
  <si>
    <t>V21.08</t>
  </si>
  <si>
    <t>Motorcycle rider injured in collision with pedal cycle: Driver injured in nontraffic accident While engaged in other specified activities</t>
  </si>
  <si>
    <t>V21.09</t>
  </si>
  <si>
    <t>Motorcycle rider injured in collision with pedal cycle: Driver injured in nontraffic accident During unspecified activity</t>
  </si>
  <si>
    <t>V21.1</t>
  </si>
  <si>
    <t>Motorcycle rider injured in collision with pedal cycle: Passenger injured in nontraffic accident</t>
  </si>
  <si>
    <t>V21.2</t>
  </si>
  <si>
    <t>Motorcycle rider injured in collision with pedal cycle: Unspecified motorcycle rider injured in nontraffic accident</t>
  </si>
  <si>
    <t>V21.29</t>
  </si>
  <si>
    <t>Motorcycle rider injured in collision with pedal cycle: Unspecified motorcycle rider injured in nontraffic accident During unspecified activity</t>
  </si>
  <si>
    <t>V21.3</t>
  </si>
  <si>
    <t>Motorcycle rider injured in collision with pedal cycle: Person injured while boarding or alighting</t>
  </si>
  <si>
    <t>V21.4</t>
  </si>
  <si>
    <t>Motorcycle rider injured in collision with pedal cycle: Driver injured in traffic accident</t>
  </si>
  <si>
    <t>V21.43</t>
  </si>
  <si>
    <t>Motorcycle rider injured in collision with pedal cycle: Driver injured in traffic accident While engaged in other types of work</t>
  </si>
  <si>
    <t>V21.48</t>
  </si>
  <si>
    <t>Motorcycle rider injured in collision with pedal cycle: Driver injured in traffic accident While engaged in other specified activities</t>
  </si>
  <si>
    <t>V21.49</t>
  </si>
  <si>
    <t>Motorcycle rider injured in collision with pedal cycle: Driver injured in traffic accident During unspecified activity</t>
  </si>
  <si>
    <t>V21.5</t>
  </si>
  <si>
    <t>Motorcycle rider injured in collision with pedal cycle: Passenger injured in traffic accident</t>
  </si>
  <si>
    <t>V21.58</t>
  </si>
  <si>
    <t>Motorcycle rider injured in collision with pedal cycle: Passenger injured in traffic accident While engaged in other specified activities</t>
  </si>
  <si>
    <t>V21.59</t>
  </si>
  <si>
    <t>Motorcycle rider injured in collision with pedal cycle: Passenger injured in traffic accident During unspecified activity</t>
  </si>
  <si>
    <t>V21.9</t>
  </si>
  <si>
    <t>Motorcycle rider injured in collision with pedal cycle: Unspecified motorcycle rider injured in traffic accident</t>
  </si>
  <si>
    <t>V21.99</t>
  </si>
  <si>
    <t>Motorcycle rider injured in collision with pedal cycle: Unspecified motorcycle rider injured in traffic accident During unspecified activity</t>
  </si>
  <si>
    <t>Urethral Stricture w/ No CC</t>
  </si>
  <si>
    <t>V22.0</t>
  </si>
  <si>
    <t>Motorcycle rider injured in collision with two- or three-wheeled motor vehicle: Driver injured in nontraffic accident</t>
  </si>
  <si>
    <t>V22.00</t>
  </si>
  <si>
    <t>Motorcycle rider injured in collision with two- or three-wheeled motor vehicle: Driver injured in nontraffic accident While engaged in sports activity</t>
  </si>
  <si>
    <t>V22.01</t>
  </si>
  <si>
    <t>Motorcycle rider injured in collision with two- or three-wheeled motor vehicle: Driver injured in nontraffic accident While engaged in leisure activity</t>
  </si>
  <si>
    <t>V22.03</t>
  </si>
  <si>
    <t>Motorcycle rider injured in collision with two- or three-wheeled motor vehicle: Driver injured in nontraffic accident While engaged in other types of work</t>
  </si>
  <si>
    <t>V22.04</t>
  </si>
  <si>
    <t>Motorcycle rider injured in collision with two- or three-wheeled motor vehicle: Driver injured in nontraffic accident While resting, sleeping, eating or engaging in other vital activities</t>
  </si>
  <si>
    <t>V22.08</t>
  </si>
  <si>
    <t>Motorcycle rider injured in collision with two- or three-wheeled motor vehicle: Driver injured in nontraffic accident While engaged in other specified activities</t>
  </si>
  <si>
    <t>V22.09</t>
  </si>
  <si>
    <t>Motorcycle rider injured in collision with two- or three-wheeled motor vehicle: Driver injured in nontraffic accident During unspecified activity</t>
  </si>
  <si>
    <t>V22.1</t>
  </si>
  <si>
    <t>Motorcycle rider injured in collision with two- or three-wheeled motor vehicle: Passenger injured in nontraffic accident</t>
  </si>
  <si>
    <t>V22.18</t>
  </si>
  <si>
    <t>Motorcycle rider injured in collision with two- or three-wheeled motor vehicle: Passenger injured in nontraffic accident While engaged in other specified activities</t>
  </si>
  <si>
    <t>Urethral Stricture w/ Mild CC</t>
  </si>
  <si>
    <t>V22.19</t>
  </si>
  <si>
    <t>Motorcycle rider injured in collision with two- or three-wheeled motor vehicle: Passenger injured in nontraffic accident During unspecified activity</t>
  </si>
  <si>
    <t>V22.2</t>
  </si>
  <si>
    <t>Motorcycle rider injured in collision with two- or three-wheeled motor vehicle: Unspecified motorcycle rider injured in nontraffic accident</t>
  </si>
  <si>
    <t>V22.28</t>
  </si>
  <si>
    <t>Motorcycle rider injured in collision with two- or three-wheeled motor vehicle: Unspecified motorcycle rider injured in nontraffic accident While engaged in other specified activities</t>
  </si>
  <si>
    <t>V22.29</t>
  </si>
  <si>
    <t>Motorcycle rider injured in collision with two- or three-wheeled motor vehicle: Unspecified motorcycle rider injured in nontraffic accident During unspecified activity</t>
  </si>
  <si>
    <t>V22.3</t>
  </si>
  <si>
    <t>Motorcycle rider injured in collision with two- or three-wheeled motor vehicle: Person injured while boarding or alighting</t>
  </si>
  <si>
    <t>V22.34</t>
  </si>
  <si>
    <t>Motorcycle rider injured in collision with two- or three-wheeled motor vehicle: Person injured while boarding or alighting While resting, sleeping, eating or engaging in other vital activities</t>
  </si>
  <si>
    <t>V22.39</t>
  </si>
  <si>
    <t>Motorcycle rider injured in collision with two- or three-wheeled motor vehicle: Person injured while boarding or alighting During unspecified activity</t>
  </si>
  <si>
    <t>V22.4</t>
  </si>
  <si>
    <t>Motorcycle rider injured in collision with two- or three-wheeled motor vehicle: Driver injured in traffic accident</t>
  </si>
  <si>
    <t>V22.40</t>
  </si>
  <si>
    <t>Motorcycle rider injured in collision with two- or three-wheeled motor vehicle: Driver injured in traffic accident While engaged in sports activity</t>
  </si>
  <si>
    <t>V22.41</t>
  </si>
  <si>
    <t>Motorcycle rider injured in collision with two- or three-wheeled motor vehicle: Driver injured in traffic accident While engaged in leisure activity</t>
  </si>
  <si>
    <t>V22.42</t>
  </si>
  <si>
    <t>Motorcycle rider injured in collision with two- or three-wheeled motor vehicle: Driver injured in traffic accident While working for income</t>
  </si>
  <si>
    <t>V22.43</t>
  </si>
  <si>
    <t>Motorcycle rider injured in collision with two- or three-wheeled motor vehicle: Driver injured in traffic accident While engaged in other types of work</t>
  </si>
  <si>
    <t>V22.44</t>
  </si>
  <si>
    <t>Motorcycle rider injured in collision with two- or three-wheeled motor vehicle: Driver injured in traffic accident While resting, sleeping, eating or engaging in other vital activities</t>
  </si>
  <si>
    <t>V22.48</t>
  </si>
  <si>
    <t>Motorcycle rider injured in collision with two- or three-wheeled motor vehicle: Driver injured in traffic accident While engaged in other specified activities</t>
  </si>
  <si>
    <t>V22.49</t>
  </si>
  <si>
    <t>Motorcycle rider injured in collision with two- or three-wheeled motor vehicle: Driver injured in traffic accident During unspecified activity</t>
  </si>
  <si>
    <t>V22.5</t>
  </si>
  <si>
    <t>Motorcycle rider injured in collision with two- or three-wheeled motor vehicle: Passenger injured in traffic accident</t>
  </si>
  <si>
    <t>V22.50</t>
  </si>
  <si>
    <t>Motorcycle rider injured in collision with two- or three-wheeled motor vehicle: Passenger injured in traffic accident While engaged in sports activity</t>
  </si>
  <si>
    <t>V22.51</t>
  </si>
  <si>
    <t>Motorcycle rider injured in collision with two- or three-wheeled motor vehicle: Passenger injured in traffic accident While engaged in leisure activity</t>
  </si>
  <si>
    <t>V22.53</t>
  </si>
  <si>
    <t>Motorcycle rider injured in collision with two- or three-wheeled motor vehicle: Passenger injured in traffic accident While engaged in other types of work</t>
  </si>
  <si>
    <t>V22.54</t>
  </si>
  <si>
    <t>Motorcycle rider injured in collision with two- or three-wheeled motor vehicle: Passenger injured in traffic accident While resting, sleeping, eating or engaging in other vital activities</t>
  </si>
  <si>
    <t>V22.58</t>
  </si>
  <si>
    <t>Motorcycle rider injured in collision with two- or three-wheeled motor vehicle: Passenger injured in traffic accident While engaged in other specified activities</t>
  </si>
  <si>
    <t>V22.59</t>
  </si>
  <si>
    <t>Motorcycle rider injured in collision with two- or three-wheeled motor vehicle: Passenger injured in traffic accident During unspecified activity</t>
  </si>
  <si>
    <t>V22.9</t>
  </si>
  <si>
    <t>Motorcycle rider injured in collision with two- or three-wheeled motor vehicle: Unspecified motorcycle rider injured in traffic accident</t>
  </si>
  <si>
    <t>V22.90</t>
  </si>
  <si>
    <t>Motorcycle rider injured in collision with two- or three-wheeled motor vehicle: Unspecified motorcycle rider injured in traffic accident While engaged in sports activity</t>
  </si>
  <si>
    <t>V22.91</t>
  </si>
  <si>
    <t>Motorcycle rider injured in collision with two- or three-wheeled motor vehicle: Unspecified motorcycle rider injured in traffic accident While engaged in leisure activity</t>
  </si>
  <si>
    <t>V22.93</t>
  </si>
  <si>
    <t>Motorcycle rider injured in collision with two- or three-wheeled motor vehicle: Unspecified motorcycle rider injured in traffic accident While engaged in other types of work</t>
  </si>
  <si>
    <t>V22.94</t>
  </si>
  <si>
    <t>Motorcycle rider injured in collision with two- or three-wheeled motor vehicle: Unspecified motorcycle rider injured in traffic accident While resting, sleeping, eating or engaging in other vital activities</t>
  </si>
  <si>
    <t>V22.98</t>
  </si>
  <si>
    <t>Motorcycle rider injured in collision with two- or three-wheeled motor vehicle: Unspecified motorcycle rider injured in traffic accident While engaged in other specified activities</t>
  </si>
  <si>
    <t>V22.99</t>
  </si>
  <si>
    <t>Motorcycle rider injured in collision with two- or three-wheeled motor vehicle: Unspecified motorcycle rider injured in traffic accident During unspecified activity</t>
  </si>
  <si>
    <t>V23.0</t>
  </si>
  <si>
    <t>Motorcycle rider injured in collision with car, pick-up truck or van: Driver injured in nontraffic accident</t>
  </si>
  <si>
    <t>V23.00</t>
  </si>
  <si>
    <t>Motorcycle rider injured in collision with car, pick-up truck or van: Driver injured in nontraffic accident While engaged in sports activity</t>
  </si>
  <si>
    <t>V23.01</t>
  </si>
  <si>
    <t>Motorcycle rider injured in collision with car, pick-up truck or van: Driver injured in nontraffic accident While engaged in leisure activity</t>
  </si>
  <si>
    <t>V23.02</t>
  </si>
  <si>
    <t>Motorcycle rider injured in collision with car, pick-up truck or van: Driver injured in nontraffic accident While working for income</t>
  </si>
  <si>
    <t>V23.04</t>
  </si>
  <si>
    <t>Motorcycle rider injured in collision with car, pick-up truck or van: Driver injured in nontraffic accident While resting, sleeping, eating or engaging in other vital activities</t>
  </si>
  <si>
    <t>V23.08</t>
  </si>
  <si>
    <t>Motorcycle rider injured in collision with car, pick-up truck or van: Driver injured in nontraffic accident While engaged in other specified activities</t>
  </si>
  <si>
    <t>V23.09</t>
  </si>
  <si>
    <t>Motorcycle rider injured in collision with car, pick-up truck or van: Driver injured in nontraffic accident During unspecified activity</t>
  </si>
  <si>
    <t>V23.1</t>
  </si>
  <si>
    <t>Motorcycle rider injured in collision with car, pick-up truck or van: Passenger injured in nontraffic accident</t>
  </si>
  <si>
    <t>V23.10</t>
  </si>
  <si>
    <t>Motorcycle rider injured in collision with car, pick-up truck or van: Passenger injured in nontraffic accident While engaged in sports activity</t>
  </si>
  <si>
    <t>V23.18</t>
  </si>
  <si>
    <t>Motorcycle rider injured in collision with car, pick-up truck or van: Passenger injured in nontraffic accident While engaged in other specified activities</t>
  </si>
  <si>
    <t>V23.19</t>
  </si>
  <si>
    <t>Motorcycle rider injured in collision with car, pick-up truck or van: Passenger injured in nontraffic accident During unspecified activity</t>
  </si>
  <si>
    <t>V23.2</t>
  </si>
  <si>
    <t>Motorcycle rider injured in collision with car, pick-up truck or van: Unspecified motorcycle rider injured in nontraffic accident</t>
  </si>
  <si>
    <t>V23.28</t>
  </si>
  <si>
    <t>Motorcycle rider injured in collision with car, pick-up truck or van: Unspecified motorcycle rider injured in nontraffic accident While engaged in other specified activities</t>
  </si>
  <si>
    <t>V23.29</t>
  </si>
  <si>
    <t>Motorcycle rider injured in collision with car, pick-up truck or van: Unspecified motorcycle rider injured in nontraffic accident During unspecified activity</t>
  </si>
  <si>
    <t>V23.38</t>
  </si>
  <si>
    <t>Motorcycle rider injured in collision with car, pick-up truck or van: Person injured while boarding or alighting While engaged in other specified activities</t>
  </si>
  <si>
    <t>V23.39</t>
  </si>
  <si>
    <t>Motorcycle rider injured in collision with car, pick-up truck or van: Person injured while boarding or alighting During unspecified activity</t>
  </si>
  <si>
    <t>V23.4</t>
  </si>
  <si>
    <t>Motorcycle rider injured in collision with car, pick-up truck or van: Driver injured in traffic accident</t>
  </si>
  <si>
    <t>V23.40</t>
  </si>
  <si>
    <t>Motorcycle rider injured in collision with car, pick-up truck or van: Driver injured in traffic accident While engaged in sports activity</t>
  </si>
  <si>
    <t>V23.41</t>
  </si>
  <si>
    <t>Motorcycle rider injured in collision with car, pick-up truck or van: Driver injured in traffic accident While engaged in leisure activity</t>
  </si>
  <si>
    <t>V23.42</t>
  </si>
  <si>
    <t>Motorcycle rider injured in collision with car, pick-up truck or van: Driver injured in traffic accident While working for income</t>
  </si>
  <si>
    <t>V23.43</t>
  </si>
  <si>
    <t>Motorcycle rider injured in collision with car, pick-up truck or van: Driver injured in traffic accident While engaged in other types of work</t>
  </si>
  <si>
    <t>V23.44</t>
  </si>
  <si>
    <t>Motorcycle rider injured in collision with car, pick-up truck or van: Driver injured in traffic accident While resting, sleeping, eating or engaging in other vital activities</t>
  </si>
  <si>
    <t>V23.48</t>
  </si>
  <si>
    <t>Motorcycle rider injured in collision with car, pick-up truck or van: Driver injured in traffic accident While engaged in other specified activities</t>
  </si>
  <si>
    <t>V23.49</t>
  </si>
  <si>
    <t>Motorcycle rider injured in collision with car, pick-up truck or van: Driver injured in traffic accident During unspecified activity</t>
  </si>
  <si>
    <t>V23.5</t>
  </si>
  <si>
    <t>Motorcycle rider injured in collision with car, pick-up truck or van: Passenger injured in traffic accident</t>
  </si>
  <si>
    <t>V23.50</t>
  </si>
  <si>
    <t>Motorcycle rider injured in collision with car, pick-up truck or van: Passenger injured in traffic accident While engaged in sports activity</t>
  </si>
  <si>
    <t>V23.51</t>
  </si>
  <si>
    <t>Motorcycle rider injured in collision with car, pick-up truck or van: Passenger injured in traffic accident While engaged in leisure activity</t>
  </si>
  <si>
    <t>V23.52</t>
  </si>
  <si>
    <t>Motorcycle rider injured in collision with car, pick-up truck or van: Passenger injured in traffic accident While working for income</t>
  </si>
  <si>
    <t>V23.53</t>
  </si>
  <si>
    <t>Motorcycle rider injured in collision with car, pick-up truck or van: Passenger injured in traffic accident While engaged in other types of work</t>
  </si>
  <si>
    <t>V23.54</t>
  </si>
  <si>
    <t>Motorcycle rider injured in collision with car, pick-up truck or van: Passenger injured in traffic accident While resting, sleeping, eating or engaging in other vital activities</t>
  </si>
  <si>
    <t>V23.58</t>
  </si>
  <si>
    <t>Motorcycle rider injured in collision with car, pick-up truck or van: Passenger injured in traffic accident While engaged in other specified activities</t>
  </si>
  <si>
    <t>V23.59</t>
  </si>
  <si>
    <t>Motorcycle rider injured in collision with car, pick-up truck or van: Passenger injured in traffic accident During unspecified activity</t>
  </si>
  <si>
    <t>V23.9</t>
  </si>
  <si>
    <t>Motorcycle rider injured in collision with car, pick-up truck or van: Unspecified motorcycle rider injured in traffic accident</t>
  </si>
  <si>
    <t>V23.90</t>
  </si>
  <si>
    <t>Motorcycle rider injured in collision with car, pick-up truck or van: Unspecified motorcycle rider injured in traffic accident While engaged in sports activity</t>
  </si>
  <si>
    <t>V23.91</t>
  </si>
  <si>
    <t>Motorcycle rider injured in collision with car, pick-up truck or van: Unspecified motorcycle rider injured in traffic accident While engaged in leisure activity</t>
  </si>
  <si>
    <t>V23.94</t>
  </si>
  <si>
    <t>Motorcycle rider injured in collision with car, pick-up truck or van: Unspecified motorcycle rider injured in traffic accident While resting, sleeping, eating or engaging in other vital activities</t>
  </si>
  <si>
    <t>V23.98</t>
  </si>
  <si>
    <t>Motorcycle rider injured in collision with car, pick-up truck or van: Unspecified motorcycle rider injured in traffic accident While engaged in other specified activities</t>
  </si>
  <si>
    <t>V23.99</t>
  </si>
  <si>
    <t>Motorcycle rider injured in collision with car, pick-up truck or van: Unspecified motorcycle rider injured in traffic accident During unspecified activity</t>
  </si>
  <si>
    <t>V24</t>
  </si>
  <si>
    <t>Motorcycle rider injured in collision with heavy transport vehicle or bus</t>
  </si>
  <si>
    <t>V24.0</t>
  </si>
  <si>
    <t>Motorcycle rider injured in collision with heavy transport vehicle or bus: Driver injured in nontraffic accident</t>
  </si>
  <si>
    <t>V24.01</t>
  </si>
  <si>
    <t>Motorcycle rider injured in collision with heavy transport vehicle or bus: Driver injured in nontraffic accident While engaged in leisure activity</t>
  </si>
  <si>
    <t>V24.02</t>
  </si>
  <si>
    <t>Motorcycle rider injured in collision with heavy transport vehicle or bus: Driver injured in nontraffic accident While working for income</t>
  </si>
  <si>
    <t>V24.04</t>
  </si>
  <si>
    <t>Motorcycle rider injured in collision with heavy transport vehicle or bus: Driver injured in nontraffic accident While resting, sleeping, eating or engaging in other vital activities</t>
  </si>
  <si>
    <t>V24.08</t>
  </si>
  <si>
    <t>Motorcycle rider injured in collision with heavy transport vehicle or bus: Driver injured in nontraffic accident While engaged in other specified activities</t>
  </si>
  <si>
    <t>V24.09</t>
  </si>
  <si>
    <t>Motorcycle rider injured in collision with heavy transport vehicle or bus: Driver injured in nontraffic accident During unspecified activity</t>
  </si>
  <si>
    <t>V24.1</t>
  </si>
  <si>
    <t>Motorcycle rider injured in collision with heavy transport vehicle or bus: Passenger injured in nontraffic accident</t>
  </si>
  <si>
    <t>V24.18</t>
  </si>
  <si>
    <t>Motorcycle rider injured in collision with heavy transport vehicle or bus: Passenger injured in nontraffic accident While engaged in other specified activities</t>
  </si>
  <si>
    <t>V24.19</t>
  </si>
  <si>
    <t>Motorcycle rider injured in collision with heavy transport vehicle or bus: Passenger injured in nontraffic accident During unspecified activity</t>
  </si>
  <si>
    <t>V24.29</t>
  </si>
  <si>
    <t>Motorcycle rider injured in collision with heavy transport vehicle or bus: Unspecified motorcycle rider injured in nontraffic accident During unspecified activity</t>
  </si>
  <si>
    <t>V24.4</t>
  </si>
  <si>
    <t>Motorcycle rider injured in collision with heavy transport vehicle or bus: Driver injured in traffic accident</t>
  </si>
  <si>
    <t>V24.40</t>
  </si>
  <si>
    <t>Motorcycle rider injured in collision with heavy transport vehicle or bus: Driver injured in traffic accident While engaged in sports activity</t>
  </si>
  <si>
    <t>V24.41</t>
  </si>
  <si>
    <t>Motorcycle rider injured in collision with heavy transport vehicle or bus: Driver injured in traffic accident While engaged in leisure activity</t>
  </si>
  <si>
    <t>V24.43</t>
  </si>
  <si>
    <t>Motorcycle rider injured in collision with heavy transport vehicle or bus: Driver injured in traffic accident While engaged in other types of work</t>
  </si>
  <si>
    <t>V24.44</t>
  </si>
  <si>
    <t>Motorcycle rider injured in collision with heavy transport vehicle or bus: Driver injured in traffic accident While resting, sleeping, eating or engaging in other vital activities</t>
  </si>
  <si>
    <t>V24.48</t>
  </si>
  <si>
    <t>Motorcycle rider injured in collision with heavy transport vehicle or bus: Driver injured in traffic accident While engaged in other specified activities</t>
  </si>
  <si>
    <t>V24.49</t>
  </si>
  <si>
    <t>Motorcycle rider injured in collision with heavy transport vehicle or bus: Driver injured in traffic accident During unspecified activity</t>
  </si>
  <si>
    <t>V24.5</t>
  </si>
  <si>
    <t>Motorcycle rider injured in collision with heavy transport vehicle or bus: Passenger injured in traffic accident</t>
  </si>
  <si>
    <t>V24.50</t>
  </si>
  <si>
    <t>Motorcycle rider injured in collision with heavy transport vehicle or bus: Passenger injured in traffic accident While engaged in sports activity</t>
  </si>
  <si>
    <t>V24.51</t>
  </si>
  <si>
    <t>Motorcycle rider injured in collision with heavy transport vehicle or bus: Passenger injured in traffic accident While engaged in leisure activity</t>
  </si>
  <si>
    <t>V24.52</t>
  </si>
  <si>
    <t>Motorcycle rider injured in collision with heavy transport vehicle or bus: Passenger injured in traffic accident While working for income</t>
  </si>
  <si>
    <t>V24.53</t>
  </si>
  <si>
    <t>Motorcycle rider injured in collision with heavy transport vehicle or bus: Passenger injured in traffic accident While engaged in other types of work</t>
  </si>
  <si>
    <t>V24.54</t>
  </si>
  <si>
    <t>Transurethral Prostatectomy Proc. w/ No CC</t>
  </si>
  <si>
    <t>Motorcycle rider injured in collision with heavy transport vehicle or bus: Passenger injured in traffic accident While resting, sleeping, eating or engaging in other vital activities</t>
  </si>
  <si>
    <t>V24.58</t>
  </si>
  <si>
    <t>Motorcycle rider injured in collision with heavy transport vehicle or bus: Passenger injured in traffic accident While engaged in other specified activities</t>
  </si>
  <si>
    <t>V24.59</t>
  </si>
  <si>
    <t>Motorcycle rider injured in collision with heavy transport vehicle or bus: Passenger injured in traffic accident During unspecified activity</t>
  </si>
  <si>
    <t>V24.9</t>
  </si>
  <si>
    <t>Motorcycle rider injured in collision with heavy transport vehicle or bus: Unspecified motorcycle rider injured in traffic accident</t>
  </si>
  <si>
    <t>V24.94</t>
  </si>
  <si>
    <t>Motorcycle rider injured in collision with heavy transport vehicle or bus: Unspecified motorcycle rider injured in traffic accident While resting, sleeping, eating or engaging in other vital activities</t>
  </si>
  <si>
    <t>V24.98</t>
  </si>
  <si>
    <t>Motorcycle rider injured in collision with heavy transport vehicle or bus: Unspecified motorcycle rider injured in traffic accident While engaged in other specified activities</t>
  </si>
  <si>
    <t>V24.99</t>
  </si>
  <si>
    <t>Motorcycle rider injured in collision with heavy transport vehicle or bus: Unspecified motorcycle rider injured in traffic accident During unspecified activity</t>
  </si>
  <si>
    <t>V25.0</t>
  </si>
  <si>
    <t>Motorcycle rider injured in collision with railway train or railway vehicle: Driver injured in nontraffic accident</t>
  </si>
  <si>
    <t>V25.02</t>
  </si>
  <si>
    <t>Motorcycle rider injured in collision with railway train or railway vehicle: Driver injured in nontraffic accident While working for income</t>
  </si>
  <si>
    <t>V25.4</t>
  </si>
  <si>
    <t>Motorcycle rider injured in collision with railway train or railway vehicle: Driver injured in traffic accident</t>
  </si>
  <si>
    <t>V25.48</t>
  </si>
  <si>
    <t>Motorcycle rider injured in collision with railway train or railway vehicle: Driver injured in traffic accident While engaged in other specified activities</t>
  </si>
  <si>
    <t>V25.5</t>
  </si>
  <si>
    <t>Motorcycle rider injured in collision with railway train or railway vehicle: Passenger injured in traffic accident</t>
  </si>
  <si>
    <t>V25.9</t>
  </si>
  <si>
    <t>Motorcycle rider injured in collision with railway train or railway vehicle: Unspecified motorcycle rider injured in traffic accident</t>
  </si>
  <si>
    <t>V25.98</t>
  </si>
  <si>
    <t>Motorcycle rider injured in collision with railway train or railway vehicle: Unspecified motorcycle rider injured in traffic accident While engaged in other specified activities</t>
  </si>
  <si>
    <t>V26.0</t>
  </si>
  <si>
    <t>Motorcycle rider injured in collision with other nonmotor vehicle: Driver injured in nontraffic accident</t>
  </si>
  <si>
    <t>V26.00</t>
  </si>
  <si>
    <t>Motorcycle rider injured in collision with other nonmotor vehicle: Driver injured in nontraffic accident While engaged in sports activity</t>
  </si>
  <si>
    <t>V26.04</t>
  </si>
  <si>
    <t>Motorcycle rider injured in collision with other nonmotor vehicle: Driver injured in nontraffic accident While resting, sleeping, eating or engaging in other vital activities</t>
  </si>
  <si>
    <t>V26.08</t>
  </si>
  <si>
    <t>Motorcycle rider injured in collision with other nonmotor vehicle: Driver injured in nontraffic accident While engaged in other specified activities</t>
  </si>
  <si>
    <t>V26.09</t>
  </si>
  <si>
    <t>Motorcycle rider injured in collision with other nonmotor vehicle: Driver injured in nontraffic accident During unspecified activity</t>
  </si>
  <si>
    <t>V26.1</t>
  </si>
  <si>
    <t>Motorcycle rider injured in collision with other nonmotor vehicle: Passenger injured in nontraffic accident</t>
  </si>
  <si>
    <t>V26.18</t>
  </si>
  <si>
    <t>Motorcycle rider injured in collision with other nonmotor vehicle: Passenger injured in nontraffic accident While engaged in other specified activities</t>
  </si>
  <si>
    <t>Transurethral Prostatectomy Proc. w/ Mild CC</t>
  </si>
  <si>
    <t>V26.2</t>
  </si>
  <si>
    <t>Motorcycle rider injured in collision with other nonmotor vehicle: Unspecified motorcycle rider injured in nontraffic accident</t>
  </si>
  <si>
    <t>V26.29</t>
  </si>
  <si>
    <t>Motorcycle rider injured in collision with other nonmotor vehicle: Unspecified motorcycle rider injured in nontraffic accident During unspecified activity</t>
  </si>
  <si>
    <t>V26.3</t>
  </si>
  <si>
    <t>Motorcycle rider injured in collision with other nonmotor vehicle: Person injured while boarding or alighting</t>
  </si>
  <si>
    <t>V26.4</t>
  </si>
  <si>
    <t>Motorcycle rider injured in collision with other nonmotor vehicle: Driver injured in traffic accident</t>
  </si>
  <si>
    <t>V26.42</t>
  </si>
  <si>
    <t>Motorcycle rider injured in collision with other nonmotor vehicle: Driver injured in traffic accident While working for income</t>
  </si>
  <si>
    <t>V26.48</t>
  </si>
  <si>
    <t>Motorcycle rider injured in collision with other nonmotor vehicle: Driver injured in traffic accident While engaged in other specified activities</t>
  </si>
  <si>
    <t>V26.49</t>
  </si>
  <si>
    <t>Motorcycle rider injured in collision with other nonmotor vehicle: Driver injured in traffic accident During unspecified activity</t>
  </si>
  <si>
    <t>V26.5</t>
  </si>
  <si>
    <t>Motorcycle rider injured in collision with other nonmotor vehicle: Passenger injured in traffic accident</t>
  </si>
  <si>
    <t>V26.58</t>
  </si>
  <si>
    <t>Motorcycle rider injured in collision with other nonmotor vehicle: Passenger injured in traffic accident While engaged in other specified activities</t>
  </si>
  <si>
    <t>V26.59</t>
  </si>
  <si>
    <t>Motorcycle rider injured in collision with other nonmotor vehicle: Passenger injured in traffic accident During unspecified activity</t>
  </si>
  <si>
    <t>V26.9</t>
  </si>
  <si>
    <t>Motorcycle rider injured in collision with other nonmotor vehicle: Unspecified motorcycle rider injured in traffic accident</t>
  </si>
  <si>
    <t>V26.98</t>
  </si>
  <si>
    <t>Motorcycle rider injured in collision with other nonmotor vehicle: Unspecified motorcycle rider injured in traffic accident While engaged in other specified activities</t>
  </si>
  <si>
    <t>V26.99</t>
  </si>
  <si>
    <t>Motorcycle rider injured in collision with other nonmotor vehicle: Unspecified motorcycle rider injured in traffic accident During unspecified activity</t>
  </si>
  <si>
    <t>V27</t>
  </si>
  <si>
    <t>Motorcycle rider injured in collision with fixed or stationary object</t>
  </si>
  <si>
    <t>V27.0</t>
  </si>
  <si>
    <t>Motorcycle rider injured in collision with fixed or stationary object: Driver injured in nontraffic accident</t>
  </si>
  <si>
    <t>V27.00</t>
  </si>
  <si>
    <t>Motorcycle rider injured in collision with fixed or stationary object: Driver injured in nontraffic accident While engaged in sports activity</t>
  </si>
  <si>
    <t>V27.01</t>
  </si>
  <si>
    <t>Motorcycle rider injured in collision with fixed or stationary object: Driver injured in nontraffic accident While engaged in leisure activity</t>
  </si>
  <si>
    <t>V27.02</t>
  </si>
  <si>
    <t>Motorcycle rider injured in collision with fixed or stationary object: Driver injured in nontraffic accident While working for income</t>
  </si>
  <si>
    <t>V27.03</t>
  </si>
  <si>
    <t>Motorcycle rider injured in collision with fixed or stationary object: Driver injured in nontraffic accident While engaged in other types of work</t>
  </si>
  <si>
    <t>Scrotal, Inguinal, and Testis Minimal Invasive Proc. w/ No CC</t>
  </si>
  <si>
    <t>V27.04</t>
  </si>
  <si>
    <t>Motorcycle rider injured in collision with fixed or stationary object: Driver injured in nontraffic accident While resting, sleeping, eating or engaging in other vital activities</t>
  </si>
  <si>
    <t>V27.08</t>
  </si>
  <si>
    <t>Motorcycle rider injured in collision with fixed or stationary object: Driver injured in nontraffic accident While engaged in other specified activities</t>
  </si>
  <si>
    <t>V27.09</t>
  </si>
  <si>
    <t>Motorcycle rider injured in collision with fixed or stationary object: Driver injured in nontraffic accident During unspecified activity</t>
  </si>
  <si>
    <t>V27.1</t>
  </si>
  <si>
    <t>Motorcycle rider injured in collision with fixed or stationary object: Passenger injured in nontraffic accident</t>
  </si>
  <si>
    <t>V27.14</t>
  </si>
  <si>
    <t>Motorcycle rider injured in collision with fixed or stationary object: Passenger injured in nontraffic accident While resting, sleeping, eating or engaging in other vital activities</t>
  </si>
  <si>
    <t>V27.18</t>
  </si>
  <si>
    <t>Motorcycle rider injured in collision with fixed or stationary object: Passenger injured in nontraffic accident While engaged in other specified activities</t>
  </si>
  <si>
    <t>V27.19</t>
  </si>
  <si>
    <t>Motorcycle rider injured in collision with fixed or stationary object: Passenger injured in nontraffic accident During unspecified activity</t>
  </si>
  <si>
    <t>V27.2</t>
  </si>
  <si>
    <t>Motorcycle rider injured in collision with fixed or stationary object: Unspecified motorcycle rider injured in nontraffic accident</t>
  </si>
  <si>
    <t>V27.28</t>
  </si>
  <si>
    <t>Motorcycle rider injured in collision with fixed or stationary object: Unspecified motorcycle rider injured in nontraffic accident While engaged in other specified activities</t>
  </si>
  <si>
    <t>V27.29</t>
  </si>
  <si>
    <t>Motorcycle rider injured in collision with fixed or stationary object: Unspecified motorcycle rider injured in nontraffic accident During unspecified activity</t>
  </si>
  <si>
    <t>V27.3</t>
  </si>
  <si>
    <t>Motorcycle rider injured in collision with fixed or stationary object: Person injured while boarding or alighting</t>
  </si>
  <si>
    <t>V27.4</t>
  </si>
  <si>
    <t>Motorcycle rider injured in collision with fixed or stationary object: Driver injured in traffic accident</t>
  </si>
  <si>
    <t>V27.40</t>
  </si>
  <si>
    <t>Motorcycle rider injured in collision with fixed or stationary object: Driver injured in traffic accident While engaged in sports activity</t>
  </si>
  <si>
    <t>V27.41</t>
  </si>
  <si>
    <t>Motorcycle rider injured in collision with fixed or stationary object: Driver injured in traffic accident While engaged in leisure activity</t>
  </si>
  <si>
    <t>V27.43</t>
  </si>
  <si>
    <t>Motorcycle rider injured in collision with fixed or stationary object: Driver injured in traffic accident While engaged in other types of work</t>
  </si>
  <si>
    <t>V27.44</t>
  </si>
  <si>
    <t>Motorcycle rider injured in collision with fixed or stationary object: Driver injured in traffic accident While resting, sleeping, eating or engaging in other vital activities</t>
  </si>
  <si>
    <t>V27.48</t>
  </si>
  <si>
    <t>Motorcycle rider injured in collision with fixed or stationary object: Driver injured in traffic accident While engaged in other specified activities</t>
  </si>
  <si>
    <t>V27.49</t>
  </si>
  <si>
    <t>Motorcycle rider injured in collision with fixed or stationary object: Driver injured in traffic accident During unspecified activity</t>
  </si>
  <si>
    <t>V27.5</t>
  </si>
  <si>
    <t>Motorcycle rider injured in collision with fixed or stationary object: Passenger injured in traffic accident</t>
  </si>
  <si>
    <t>V27.50</t>
  </si>
  <si>
    <t>Motorcycle rider injured in collision with fixed or stationary object: Passenger injured in traffic accident While engaged in sports activity</t>
  </si>
  <si>
    <t>V27.51</t>
  </si>
  <si>
    <t>Motorcycle rider injured in collision with fixed or stationary object: Passenger injured in traffic accident While engaged in leisure activity</t>
  </si>
  <si>
    <t>V27.52</t>
  </si>
  <si>
    <t>Motorcycle rider injured in collision with fixed or stationary object: Passenger injured in traffic accident While working for income</t>
  </si>
  <si>
    <t>V27.53</t>
  </si>
  <si>
    <t>Motorcycle rider injured in collision with fixed or stationary object: Passenger injured in traffic accident While engaged in other types of work</t>
  </si>
  <si>
    <t>V27.54</t>
  </si>
  <si>
    <t>Motorcycle rider injured in collision with fixed or stationary object: Passenger injured in traffic accident While resting, sleeping, eating or engaging in other vital activities</t>
  </si>
  <si>
    <t>V27.58</t>
  </si>
  <si>
    <t>Motorcycle rider injured in collision with fixed or stationary object: Passenger injured in traffic accident While engaged in other specified activities</t>
  </si>
  <si>
    <t>V27.59</t>
  </si>
  <si>
    <t>Motorcycle rider injured in collision with fixed or stationary object: Passenger injured in traffic accident During unspecified activity</t>
  </si>
  <si>
    <t>Scrotal, Inguinal, and Testis Minimal Invasive Proc. w/ Mild CC</t>
  </si>
  <si>
    <t>V27.9</t>
  </si>
  <si>
    <t>Motorcycle rider injured in collision with fixed or stationary object: Unspecified motorcycle rider injured in traffic accident</t>
  </si>
  <si>
    <t>V27.93</t>
  </si>
  <si>
    <t>Motorcycle rider injured in collision with fixed or stationary object: Unspecified motorcycle rider injured in traffic accident While engaged in other types of work</t>
  </si>
  <si>
    <t>V27.98</t>
  </si>
  <si>
    <t>Motorcycle rider injured in collision with fixed or stationary object: Unspecified motorcycle rider injured in traffic accident While engaged in other specified activities</t>
  </si>
  <si>
    <t>V27.99</t>
  </si>
  <si>
    <t>Motorcycle rider injured in collision with fixed or stationary object: Unspecified motorcycle rider injured in traffic accident During unspecified activity</t>
  </si>
  <si>
    <t>V28</t>
  </si>
  <si>
    <t>Motorcycle rider injured in noncollision transport accident</t>
  </si>
  <si>
    <t>V28.0</t>
  </si>
  <si>
    <t>Motorcycle rider injured in noncollision transport accident: Driver injured in nontraffic accident</t>
  </si>
  <si>
    <t>V28.00</t>
  </si>
  <si>
    <t>Motorcycle rider injured in noncollision transport accident: Driver injured in nontraffic accident While engaged in sports activity</t>
  </si>
  <si>
    <t>V28.01</t>
  </si>
  <si>
    <t>Motorcycle rider injured in noncollision transport accident: Driver injured in nontraffic accident While engaged in leisure activity</t>
  </si>
  <si>
    <t>V28.02</t>
  </si>
  <si>
    <t>Motorcycle rider injured in noncollision transport accident: Driver injured in nontraffic accident While working for income</t>
  </si>
  <si>
    <t>V28.03</t>
  </si>
  <si>
    <t>Motorcycle rider injured in noncollision transport accident: Driver injured in nontraffic accident While engaged in other types of work</t>
  </si>
  <si>
    <t>V28.04</t>
  </si>
  <si>
    <t>Motorcycle rider injured in noncollision transport accident: Driver injured in nontraffic accident While resting, sleeping, eating or engaging in other vital activities</t>
  </si>
  <si>
    <t>V28.08</t>
  </si>
  <si>
    <t>Motorcycle rider injured in noncollision transport accident: Driver injured in nontraffic accident While engaged in other specified activities</t>
  </si>
  <si>
    <t>V28.09</t>
  </si>
  <si>
    <t>Motorcycle rider injured in noncollision transport accident: Driver injured in nontraffic accident During unspecified activity</t>
  </si>
  <si>
    <t>V28.1</t>
  </si>
  <si>
    <t>Motorcycle rider injured in noncollision transport accident: Passenger injured in nontraffic accident</t>
  </si>
  <si>
    <t>V28.10</t>
  </si>
  <si>
    <t>Motorcycle rider injured in noncollision transport accident: Passenger injured in nontraffic accident While engaged in sports activity</t>
  </si>
  <si>
    <t>V28.11</t>
  </si>
  <si>
    <t>Motorcycle rider injured in noncollision transport accident: Passenger injured in nontraffic accident While engaged in leisure activity</t>
  </si>
  <si>
    <t>V28.12</t>
  </si>
  <si>
    <t>Motorcycle rider injured in noncollision transport accident: Passenger injured in nontraffic accident While working for income</t>
  </si>
  <si>
    <t>V28.13</t>
  </si>
  <si>
    <t>Motorcycle rider injured in noncollision transport accident: Passenger injured in nontraffic accident While engaged in other types of work</t>
  </si>
  <si>
    <t>Open Prostatectomy Proc. w/ No CC</t>
  </si>
  <si>
    <t>V28.14</t>
  </si>
  <si>
    <t>Motorcycle rider injured in noncollision transport accident: Passenger injured in nontraffic accident While resting, sleeping, eating or engaging in other vital activities</t>
  </si>
  <si>
    <t>V28.18</t>
  </si>
  <si>
    <t>Motorcycle rider injured in noncollision transport accident: Passenger injured in nontraffic accident While engaged in other specified activities</t>
  </si>
  <si>
    <t>V28.19</t>
  </si>
  <si>
    <t>Motorcycle rider injured in noncollision transport accident: Passenger injured in nontraffic accident During unspecified activity</t>
  </si>
  <si>
    <t>V28.2</t>
  </si>
  <si>
    <t>Motorcycle rider injured in noncollision transport accident: Unspecified motorcycle rider injured in nontraffic accident</t>
  </si>
  <si>
    <t>V28.20</t>
  </si>
  <si>
    <t>Motorcycle rider injured in noncollision transport accident: Unspecified motorcycle rider injured in nontraffic accident While engaged in sports activity</t>
  </si>
  <si>
    <t>V28.21</t>
  </si>
  <si>
    <t>Motorcycle rider injured in noncollision transport accident: Unspecified motorcycle rider injured in nontraffic accident While engaged in leisure activity</t>
  </si>
  <si>
    <t>V28.22</t>
  </si>
  <si>
    <t>Motorcycle rider injured in noncollision transport accident: Unspecified motorcycle rider injured in nontraffic accident While working for income</t>
  </si>
  <si>
    <t>V28.23</t>
  </si>
  <si>
    <t>Motorcycle rider injured in noncollision transport accident: Unspecified motorcycle rider injured in nontraffic accident While engaged in other types of work</t>
  </si>
  <si>
    <t>V28.28</t>
  </si>
  <si>
    <t>Motorcycle rider injured in noncollision transport accident: Unspecified motorcycle rider injured in nontraffic accident While engaged in other specified activities</t>
  </si>
  <si>
    <t>V28.29</t>
  </si>
  <si>
    <t>Motorcycle rider injured in noncollision transport accident: Unspecified motorcycle rider injured in nontraffic accident During unspecified activity</t>
  </si>
  <si>
    <t>V28.30</t>
  </si>
  <si>
    <t>Motorcycle rider injured in noncollision transport accident: Person injured while boarding or alighting While engaged in sports activity</t>
  </si>
  <si>
    <t>V28.32</t>
  </si>
  <si>
    <t>Motorcycle rider injured in noncollision transport accident: Person injured while boarding or alighting While working for income</t>
  </si>
  <si>
    <t>V28.33</t>
  </si>
  <si>
    <t>Motorcycle rider injured in noncollision transport accident: Person injured while boarding or alighting While engaged in other types of work</t>
  </si>
  <si>
    <t>V28.34</t>
  </si>
  <si>
    <t>Motorcycle rider injured in noncollision transport accident: Person injured while boarding or alighting While resting, sleeping, eating or engaging in other vital activities</t>
  </si>
  <si>
    <t>V28.38</t>
  </si>
  <si>
    <t>Motorcycle rider injured in noncollision transport accident: Person injured while boarding or alighting While engaged in other specified activities</t>
  </si>
  <si>
    <t>V28.39</t>
  </si>
  <si>
    <t>Motorcycle rider injured in noncollision transport accident: Person injured while boarding or alighting During unspecified activity</t>
  </si>
  <si>
    <t>Open Prostatectomy Proc. w/ Mild CC</t>
  </si>
  <si>
    <t>V28.40</t>
  </si>
  <si>
    <t>Motorcycle rider injured in noncollision transport accident: Driver injured in traffic accident While engaged in sports activity</t>
  </si>
  <si>
    <t>V28.41</t>
  </si>
  <si>
    <t>Motorcycle rider injured in noncollision transport accident: Driver injured in traffic accident While engaged in leisure activity</t>
  </si>
  <si>
    <t>V28.42</t>
  </si>
  <si>
    <t>Motorcycle rider injured in noncollision transport accident: Driver injured in traffic accident While working for income</t>
  </si>
  <si>
    <t>V28.43</t>
  </si>
  <si>
    <t>Motorcycle rider injured in noncollision transport accident: Driver injured in traffic accident While engaged in other types of work</t>
  </si>
  <si>
    <t>V28.44</t>
  </si>
  <si>
    <t>Motorcycle rider injured in noncollision transport accident: Driver injured in traffic accident While resting, sleeping, eating or engaging in other vital activities</t>
  </si>
  <si>
    <t>V28.48</t>
  </si>
  <si>
    <t>Motorcycle rider injured in noncollision transport accident: Driver injured in traffic accident While engaged in other specified activities</t>
  </si>
  <si>
    <t>V28.49</t>
  </si>
  <si>
    <t>Motorcycle rider injured in noncollision transport accident: Driver injured in traffic accident During unspecified activity</t>
  </si>
  <si>
    <t>V28.5</t>
  </si>
  <si>
    <t>Motorcycle rider injured in noncollision transport accident: Passenger injured in traffic accident</t>
  </si>
  <si>
    <t>V28.50</t>
  </si>
  <si>
    <t>Motorcycle rider injured in noncollision transport accident: Passenger injured in traffic accident While engaged in sports activity</t>
  </si>
  <si>
    <t>V28.51</t>
  </si>
  <si>
    <t>Motorcycle rider injured in noncollision transport accident: Passenger injured in traffic accident While engaged in leisure activity</t>
  </si>
  <si>
    <t>V28.52</t>
  </si>
  <si>
    <t>Motorcycle rider injured in noncollision transport accident: Passenger injured in traffic accident While working for income</t>
  </si>
  <si>
    <t>V28.53</t>
  </si>
  <si>
    <t>Motorcycle rider injured in noncollision transport accident: Passenger injured in traffic accident While engaged in other types of work</t>
  </si>
  <si>
    <t>V28.54</t>
  </si>
  <si>
    <t>Motorcycle rider injured in noncollision transport accident: Passenger injured in traffic accident While resting, sleeping, eating or engaging in other vital activities</t>
  </si>
  <si>
    <t>V28.58</t>
  </si>
  <si>
    <t>Motorcycle rider injured in noncollision transport accident: Passenger injured in traffic accident While engaged in other specified activities</t>
  </si>
  <si>
    <t>V28.59</t>
  </si>
  <si>
    <t>Motorcycle rider injured in noncollision transport accident: Passenger injured in traffic accident During unspecified activity</t>
  </si>
  <si>
    <t>V28.9</t>
  </si>
  <si>
    <t>Motorcycle rider injured in noncollision transport accident: Unspecified motorcycle rider injured in traffic accident</t>
  </si>
  <si>
    <t>V28.90</t>
  </si>
  <si>
    <t>Motorcycle rider injured in noncollision transport accident: Unspecified motorcycle rider injured in traffic accident While engaged in sports activity</t>
  </si>
  <si>
    <t>V28.91</t>
  </si>
  <si>
    <t>Motorcycle rider injured in noncollision transport accident: Unspecified motorcycle rider injured in traffic accident While engaged in leisure activity</t>
  </si>
  <si>
    <t>V28.93</t>
  </si>
  <si>
    <t>Motorcycle rider injured in noncollision transport accident: Unspecified motorcycle rider injured in traffic accident While engaged in other types of work</t>
  </si>
  <si>
    <t>V28.94</t>
  </si>
  <si>
    <t>Motorcycle rider injured in noncollision transport accident: Unspecified motorcycle rider injured in traffic accident While resting, sleeping, eating or engaging in other vital activities</t>
  </si>
  <si>
    <t>V28.98</t>
  </si>
  <si>
    <t>Motorcycle rider injured in noncollision transport accident: Unspecified motorcycle rider injured in traffic accident While engaged in other specified activities</t>
  </si>
  <si>
    <t>V28.99</t>
  </si>
  <si>
    <t>Motorcycle rider injured in noncollision transport accident: Unspecified motorcycle rider injured in traffic accident During unspecified activity</t>
  </si>
  <si>
    <t>V29</t>
  </si>
  <si>
    <t>Motorcycle rider injured in other and unspecified transport accidents</t>
  </si>
  <si>
    <t>V29.0</t>
  </si>
  <si>
    <t>V29.00</t>
  </si>
  <si>
    <t>Driver injured in collision with other and unspecified motor vehicles in nontraffic accident While engaged in sports activity</t>
  </si>
  <si>
    <t>V29.01</t>
  </si>
  <si>
    <t>V29.03</t>
  </si>
  <si>
    <t>Driver injured in collision with other and unspecified motor vehicles in nontraffic accident While engaged in other types of work</t>
  </si>
  <si>
    <t>V29.04</t>
  </si>
  <si>
    <t>V29.08</t>
  </si>
  <si>
    <t>V29.09</t>
  </si>
  <si>
    <t>V29.1</t>
  </si>
  <si>
    <t>V29.10</t>
  </si>
  <si>
    <t>Passenger injured in collision with other and unspecified motor vehicles in nontraffic accident While engaged in sports activity</t>
  </si>
  <si>
    <t>V29.18</t>
  </si>
  <si>
    <t>V29.19</t>
  </si>
  <si>
    <t>V29.2</t>
  </si>
  <si>
    <t>Unspecified motorcycle rider injured in collision with other and unspecified motor vehicles in nontraffic accident</t>
  </si>
  <si>
    <t>V29.20</t>
  </si>
  <si>
    <t>Unspecified motorcycle rider injured in collision with other and unspecified motor vehicles in nontraffic accident While engaged in sports activity</t>
  </si>
  <si>
    <t>V29.24</t>
  </si>
  <si>
    <t>Unspecified motorcycle rider injured in collision with other and unspecified motor vehicles in nontraffic accident While resting, sleeping, eating or engaging in other vital activities</t>
  </si>
  <si>
    <t>V29.28</t>
  </si>
  <si>
    <t>Unspecified motorcycle rider injured in collision with other and unspecified motor vehicles in nontraffic accident While engaged in other specified activities</t>
  </si>
  <si>
    <t>V29.29</t>
  </si>
  <si>
    <t>Unspecified motorcycle rider injured in collision with other and unspecified motor vehicles in nontraffic accident During unspecified activity</t>
  </si>
  <si>
    <t>V29.3</t>
  </si>
  <si>
    <t>Motorcycle rider [any] injured in unspecified nontraffic accident</t>
  </si>
  <si>
    <t>V29.30</t>
  </si>
  <si>
    <t>Motorcycle rider [any] injured in unspecified nontraffic accident While engaged in sports activity</t>
  </si>
  <si>
    <t>V29.31</t>
  </si>
  <si>
    <t>Motorcycle rider [any] injured in unspecified nontraffic accident While engaged in leisure activity</t>
  </si>
  <si>
    <t>V29.33</t>
  </si>
  <si>
    <t>Motorcycle rider [any] injured in unspecified nontraffic accident While engaged in other types of work</t>
  </si>
  <si>
    <t>V29.38</t>
  </si>
  <si>
    <t>Motorcycle rider [any] injured in unspecified nontraffic accident While engaged in other specified activities</t>
  </si>
  <si>
    <t>V29.39</t>
  </si>
  <si>
    <t>Male Reproductive Open Proc. w/ No CC</t>
  </si>
  <si>
    <t>Motorcycle rider [any] injured in unspecified nontraffic accident During unspecified activity</t>
  </si>
  <si>
    <t>V29.4</t>
  </si>
  <si>
    <t>V29.40</t>
  </si>
  <si>
    <t>V29.41</t>
  </si>
  <si>
    <t>Driver injured in collision with other and unspecified motor vehicles in traffic accident While engaged in leisure activity</t>
  </si>
  <si>
    <t>V29.42</t>
  </si>
  <si>
    <t>Driver injured in collision with other and unspecified motor vehicles in traffic accident While working for income</t>
  </si>
  <si>
    <t>V29.43</t>
  </si>
  <si>
    <t>Driver injured in collision with other and unspecified motor vehicles in traffic accident While engaged in other types of work</t>
  </si>
  <si>
    <t>V29.44</t>
  </si>
  <si>
    <t>Driver injured in collision with other and unspecified motor vehicles in traffic accident While resting, sleeping, eating or engaging in other vital activities</t>
  </si>
  <si>
    <t>V29.48</t>
  </si>
  <si>
    <t>V29.49</t>
  </si>
  <si>
    <t>V29.5</t>
  </si>
  <si>
    <t>V29.50</t>
  </si>
  <si>
    <t>Passenger injured in collision with other and unspecified motor vehicles in traffic accident While engaged in sports activity</t>
  </si>
  <si>
    <t>V29.51</t>
  </si>
  <si>
    <t>Passenger injured in collision with other and unspecified motor vehicles in traffic accident While engaged in leisure activity</t>
  </si>
  <si>
    <t>V29.52</t>
  </si>
  <si>
    <t>Passenger injured in collision with other and unspecified motor vehicles in traffic accident While working for income</t>
  </si>
  <si>
    <t>V29.53</t>
  </si>
  <si>
    <t>Passenger injured in collision with other and unspecified motor vehicles in traffic accident While engaged in other types of work</t>
  </si>
  <si>
    <t>V29.54</t>
  </si>
  <si>
    <t>Passenger injured in collision with other and unspecified motor vehicles in traffic accident While resting, sleeping, eating or engaging in other vital activities</t>
  </si>
  <si>
    <t>V29.58</t>
  </si>
  <si>
    <t>V29.59</t>
  </si>
  <si>
    <t>V29.6</t>
  </si>
  <si>
    <t>Unspecified motorcycle rider injured in collision with other and unspecified motor vehicles in traffic accident</t>
  </si>
  <si>
    <t>Male Reproductive Open Proc. w/ Mild CC</t>
  </si>
  <si>
    <t>V29.60</t>
  </si>
  <si>
    <t>Unspecified motorcycle rider injured in collision with other and unspecified motor vehicles in traffic accident While engaged in sports activity</t>
  </si>
  <si>
    <t>V29.61</t>
  </si>
  <si>
    <t>Unspecified motorcycle rider injured in collision with other and unspecified motor vehicles in traffic accident While engaged in leisure activity</t>
  </si>
  <si>
    <t>V29.63</t>
  </si>
  <si>
    <t>Unspecified motorcycle rider injured in collision with other and unspecified motor vehicles in traffic accident While engaged in other types of work</t>
  </si>
  <si>
    <t>V29.64</t>
  </si>
  <si>
    <t>Unspecified motorcycle rider injured in collision with other and unspecified motor vehicles in traffic accident While resting, sleeping, eating or engaging in other vital activities</t>
  </si>
  <si>
    <t>V29.68</t>
  </si>
  <si>
    <t>Unspecified motorcycle rider injured in collision with other and unspecified motor vehicles in traffic accident While engaged in other specified activities</t>
  </si>
  <si>
    <t>V29.69</t>
  </si>
  <si>
    <t>Unspecified motorcycle rider injured in collision with other and unspecified motor vehicles in traffic accident During unspecified activity</t>
  </si>
  <si>
    <t>V29.8</t>
  </si>
  <si>
    <t>Motorcycle rider [any] injured in other specified transport accidents</t>
  </si>
  <si>
    <t>V29.80</t>
  </si>
  <si>
    <t>Motorcycle rider [any] injured in other specified transport accidents While engaged in sports activity</t>
  </si>
  <si>
    <t>V29.83</t>
  </si>
  <si>
    <t>Motorcycle rider [any] injured in other specified transport accidents While engaged in other types of work</t>
  </si>
  <si>
    <t>V29.88</t>
  </si>
  <si>
    <t>Motorcycle rider [any] injured in other specified transport accidents While engaged in other specified activities</t>
  </si>
  <si>
    <t>V29.89</t>
  </si>
  <si>
    <t>Motorcycle rider [any] injured in other specified transport accidents During unspecified activity</t>
  </si>
  <si>
    <t>V29.9</t>
  </si>
  <si>
    <t>Motorcycle rider [any] injured in unspecified traffic accident</t>
  </si>
  <si>
    <t>V29.90</t>
  </si>
  <si>
    <t>Motorcycle rider [any] injured in unspecified traffic accident While engaged in sports activity</t>
  </si>
  <si>
    <t>V29.91</t>
  </si>
  <si>
    <t>Motorcycle rider [any] injured in unspecified traffic accident While engaged in leisure activity</t>
  </si>
  <si>
    <t>Scrotal, Inguinal, and Testis Open Proc. w/ No CC</t>
  </si>
  <si>
    <t>V29.93</t>
  </si>
  <si>
    <t>Motorcycle rider [any] injured in unspecified traffic accident While engaged in other types of work</t>
  </si>
  <si>
    <t>V29.94</t>
  </si>
  <si>
    <t>Motorcycle rider [any] injured in unspecified traffic accident While resting, sleeping, eating or engaging in other vital activities</t>
  </si>
  <si>
    <t>V29.98</t>
  </si>
  <si>
    <t>Motorcycle rider [any] injured in unspecified traffic accident While engaged in other specified activities</t>
  </si>
  <si>
    <t>V29.99</t>
  </si>
  <si>
    <t>Motorcycle rider [any] injured in unspecified traffic accident During unspecified activity</t>
  </si>
  <si>
    <t>V30.0</t>
  </si>
  <si>
    <t>Occupant of three-wheeled motor vehicle injured in collision with pedestrian or animal: Driver injured in nontraffic accident</t>
  </si>
  <si>
    <t>V30.08</t>
  </si>
  <si>
    <t>Occupant of three-wheeled motor vehicle injured in collision with pedestrian or animal: Driver injured in nontraffic accident While engaged in other specified activities</t>
  </si>
  <si>
    <t>V30.09</t>
  </si>
  <si>
    <t>Occupant of three-wheeled motor vehicle injured in collision with pedestrian or animal: Driver injured in nontraffic accident During unspecified activity</t>
  </si>
  <si>
    <t>V30.4</t>
  </si>
  <si>
    <t>Occupant of three-wheeled motor vehicle injured in collision with pedestrian or animal: Person injured while boarding or alighting</t>
  </si>
  <si>
    <t>V30.5</t>
  </si>
  <si>
    <t>Occupant of three-wheeled motor vehicle injured in collision with pedestrian or animal: Driver injured in traffic accident</t>
  </si>
  <si>
    <t>V30.58</t>
  </si>
  <si>
    <t>Occupant of three-wheeled motor vehicle injured in collision with pedestrian or animal: Driver injured in traffic accident While engaged in other specified activities</t>
  </si>
  <si>
    <t>V30.9</t>
  </si>
  <si>
    <t>Occupant of three-wheeled motor vehicle injured in collision with pedestrian or animal: Unspecified occupant of three-wheeled motor vehicle injured in traffic accident</t>
  </si>
  <si>
    <t>V32.0</t>
  </si>
  <si>
    <t>Occupant of three-wheeled motor vehicle injured in collision with two- or three-wheeled motor vehicle: Driver injured in nontraffic accident</t>
  </si>
  <si>
    <t>V32.08</t>
  </si>
  <si>
    <t>Occupant of three-wheeled motor vehicle injured in collision with two- or three-wheeled motor vehicle: Driver injured in nontraffic accident While engaged in other specified activities</t>
  </si>
  <si>
    <t>V32.18</t>
  </si>
  <si>
    <t>Occupant of three-wheeled motor vehicle injured in collision with two- or three-wheeled motor vehicle: Passenger injured in nontraffic accident While engaged in other specified activities</t>
  </si>
  <si>
    <t>V32.3</t>
  </si>
  <si>
    <t>Occupant of three-wheeled motor vehicle injured in collision with two- or three-wheeled motor vehicle: Unspecified occupant of three-wheeled motor vehicle injured in nontraffic accident</t>
  </si>
  <si>
    <t>V32.4</t>
  </si>
  <si>
    <t>Occupant of three-wheeled motor vehicle injured in collision with two- or three-wheeled motor vehicle: Person injured while boarding or alighting</t>
  </si>
  <si>
    <t>V32.48</t>
  </si>
  <si>
    <t>Occupant of three-wheeled motor vehicle injured in collision with two- or three-wheeled motor vehicle: Person injured while boarding or alighting While engaged in other specified activities</t>
  </si>
  <si>
    <t>V32.5</t>
  </si>
  <si>
    <t>Occupant of three-wheeled motor vehicle injured in collision with two- or three-wheeled motor vehicle: Driver injured in traffic accident</t>
  </si>
  <si>
    <t>Scrotal, Inguinal, and Testis Open Proc. w/ Mild CC</t>
  </si>
  <si>
    <t>V32.51</t>
  </si>
  <si>
    <t>Occupant of three-wheeled motor vehicle injured in collision with two- or three-wheeled motor vehicle: Driver injured in traffic accident While engaged in leisure activity</t>
  </si>
  <si>
    <t>V32.52</t>
  </si>
  <si>
    <t>Occupant of three-wheeled motor vehicle injured in collision with two- or three-wheeled motor vehicle: Driver injured in traffic accident While working for income</t>
  </si>
  <si>
    <t>V32.58</t>
  </si>
  <si>
    <t>Occupant of three-wheeled motor vehicle injured in collision with two- or three-wheeled motor vehicle: Driver injured in traffic accident While engaged in other specified activities</t>
  </si>
  <si>
    <t>V32.68</t>
  </si>
  <si>
    <t>Occupant of three-wheeled motor vehicle injured in collision with two- or three-wheeled motor vehicle: Passenger injured in traffic accident While engaged in other specified activities</t>
  </si>
  <si>
    <t>V32.69</t>
  </si>
  <si>
    <t>Occupant of three-wheeled motor vehicle injured in collision with two- or three-wheeled motor vehicle: Passenger injured in traffic accident During unspecified activity</t>
  </si>
  <si>
    <t>V32.9</t>
  </si>
  <si>
    <t>Occupant of three-wheeled motor vehicle injured in collision with two- or three-wheeled motor vehicle: Unspecified occupant of three-wheeled motor vehicle injured in traffic accident</t>
  </si>
  <si>
    <t>V32.99</t>
  </si>
  <si>
    <t>Occupant of three-wheeled motor vehicle injured in collision with two- or three-wheeled motor vehicle: Unspecified occupant of three-wheeled motor vehicle injured in traffic accident During unspecified activity</t>
  </si>
  <si>
    <t>V33.0</t>
  </si>
  <si>
    <t>Occupant of three-wheeled motor vehicle injured in collision with car, pick-up truck or van: Driver injured in nontraffic accident</t>
  </si>
  <si>
    <t>V33.08</t>
  </si>
  <si>
    <t>Occupant of three-wheeled motor vehicle injured in collision with car, pick-up truck or van: Driver injured in nontraffic accident While engaged in other specified activities</t>
  </si>
  <si>
    <t>V33.19</t>
  </si>
  <si>
    <t>Occupant of three-wheeled motor vehicle injured in collision with car, pick-up truck or van: Passenger injured in nontraffic accident During unspecified activity</t>
  </si>
  <si>
    <t>V33.32</t>
  </si>
  <si>
    <t>Occupant of three-wheeled motor vehicle injured in collision with car, pick-up truck or van: Unspecified occupant of three-wheeled motor vehicle injured in nontraffic accident While working for income</t>
  </si>
  <si>
    <t>V33.4</t>
  </si>
  <si>
    <t>Occupant of three-wheeled motor vehicle injured in collision with car, pick-up truck or van: Person injured while boarding or alighting</t>
  </si>
  <si>
    <t>V33.48</t>
  </si>
  <si>
    <t>Occupant of three-wheeled motor vehicle injured in collision with car, pick-up truck or van: Person injured while boarding or alighting While engaged in other specified activities</t>
  </si>
  <si>
    <t>V33.49</t>
  </si>
  <si>
    <t>Occupant of three-wheeled motor vehicle injured in collision with car, pick-up truck or van: Person injured while boarding or alighting During unspecified activity</t>
  </si>
  <si>
    <t>V33.5</t>
  </si>
  <si>
    <t>Occupant of three-wheeled motor vehicle injured in collision with car, pick-up truck or van: Driver injured in traffic accident</t>
  </si>
  <si>
    <t>V33.52</t>
  </si>
  <si>
    <t>Occupant of three-wheeled motor vehicle injured in collision with car, pick-up truck or van: Driver injured in traffic accident While working for income</t>
  </si>
  <si>
    <t>V33.58</t>
  </si>
  <si>
    <t>Occupant of three-wheeled motor vehicle injured in collision with car, pick-up truck or van: Driver injured in traffic accident While engaged in other specified activities</t>
  </si>
  <si>
    <t>V33.59</t>
  </si>
  <si>
    <t>Occupant of three-wheeled motor vehicle injured in collision with car, pick-up truck or van: Driver injured in traffic accident During unspecified activity</t>
  </si>
  <si>
    <t>V33.6</t>
  </si>
  <si>
    <t>Occupant of three-wheeled motor vehicle injured in collision with car, pick-up truck or van: Passenger injured in traffic accident</t>
  </si>
  <si>
    <t>V33.68</t>
  </si>
  <si>
    <t>Occupant of three-wheeled motor vehicle injured in collision with car, pick-up truck or van: Passenger injured in traffic accident While engaged in other specified activities</t>
  </si>
  <si>
    <t>V33.9</t>
  </si>
  <si>
    <t>Occupant of three-wheeled motor vehicle injured in collision with car, pick-up truck or van: Unspecified occupant of three-wheeled motor vehicle injured in traffic accident</t>
  </si>
  <si>
    <t>V34.5</t>
  </si>
  <si>
    <t>Occupant of three-wheeled motor vehicle injured in collision with heavy transport vehicle or bus: Driver injured in traffic accident</t>
  </si>
  <si>
    <t>V34.6</t>
  </si>
  <si>
    <t>Occupant of three-wheeled motor vehicle injured in collision with heavy transport vehicle or bus: Passenger injured in traffic accident</t>
  </si>
  <si>
    <t>V36.08</t>
  </si>
  <si>
    <t>Occupant of three-wheeled motor vehicle injured in collision with other nonmotor vehicle: Driver injured in nontraffic accident While engaged in other specified activities</t>
  </si>
  <si>
    <t>V37.08</t>
  </si>
  <si>
    <t>Occupant of three-wheeled motor vehicle injured in collision with fixed or stationary object: Driver injured in nontraffic accident While engaged in other specified activities</t>
  </si>
  <si>
    <t>V37.1</t>
  </si>
  <si>
    <t>Occupant of three-wheeled motor vehicle injured in collision with fixed or stationary object: Passenger injured in nontraffic accident</t>
  </si>
  <si>
    <t>V37.4</t>
  </si>
  <si>
    <t>Occupant of three-wheeled motor vehicle injured in collision with fixed or stationary object: Person injured while boarding or alighting</t>
  </si>
  <si>
    <t>V37.5</t>
  </si>
  <si>
    <t>Occupant of three-wheeled motor vehicle injured in collision with fixed or stationary object: Driver injured in traffic accident</t>
  </si>
  <si>
    <t>V37.58</t>
  </si>
  <si>
    <t>Occupant of three-wheeled motor vehicle injured in collision with fixed or stationary object: Driver injured in traffic accident While engaged in other specified activities</t>
  </si>
  <si>
    <t>V37.59</t>
  </si>
  <si>
    <t>Occupant of three-wheeled motor vehicle injured in collision with fixed or stationary object: Driver injured in traffic accident During unspecified activity</t>
  </si>
  <si>
    <t>V37.68</t>
  </si>
  <si>
    <t>Occupant of three-wheeled motor vehicle injured in collision with fixed or stationary object: Passenger injured in traffic accident While engaged in other specified activities</t>
  </si>
  <si>
    <t>V37.69</t>
  </si>
  <si>
    <t>Occupant of three-wheeled motor vehicle injured in collision with fixed or stationary object: Passenger injured in traffic accident During unspecified activity</t>
  </si>
  <si>
    <t>V37.9</t>
  </si>
  <si>
    <t>Occupant of three-wheeled motor vehicle injured in collision with fixed or stationary object: Unspecified occupant of three-wheeled motor vehicle injured in traffic accident</t>
  </si>
  <si>
    <t>V37.99</t>
  </si>
  <si>
    <t>Occupant of three-wheeled motor vehicle injured in collision with fixed or stationary object: Unspecified occupant of three-wheeled motor vehicle injured in traffic accident During unspecified activity</t>
  </si>
  <si>
    <t>Minor Penis Proc. w/ No CC</t>
  </si>
  <si>
    <t>V38.0</t>
  </si>
  <si>
    <t>Occupant of three-wheeled motor vehicle injured in noncollision transport accident: Driver injured in nontraffic accident</t>
  </si>
  <si>
    <t>V38.08</t>
  </si>
  <si>
    <t>Occupant of three-wheeled motor vehicle injured in noncollision transport accident: Driver injured in nontraffic accident While engaged in other specified activities</t>
  </si>
  <si>
    <t>V38.09</t>
  </si>
  <si>
    <t>Occupant of three-wheeled motor vehicle injured in noncollision transport accident: Driver injured in nontraffic accident During unspecified activity</t>
  </si>
  <si>
    <t>V38.1</t>
  </si>
  <si>
    <t>Occupant of three-wheeled motor vehicle injured in noncollision transport accident: Passenger injured in nontraffic accident</t>
  </si>
  <si>
    <t>V38.18</t>
  </si>
  <si>
    <t>Occupant of three-wheeled motor vehicle injured in noncollision transport accident: Passenger injured in nontraffic accident While engaged in other specified activities</t>
  </si>
  <si>
    <t>V38.19</t>
  </si>
  <si>
    <t>Occupant of three-wheeled motor vehicle injured in noncollision transport accident: Passenger injured in nontraffic accident During unspecified activity</t>
  </si>
  <si>
    <t>V38.38</t>
  </si>
  <si>
    <t>Occupant of three-wheeled motor vehicle injured in noncollision transport accident: Unspecified occupant of three-wheeled motor vehicle injured in nontraffic accident While engaged in other specified activities</t>
  </si>
  <si>
    <t>V38.4</t>
  </si>
  <si>
    <t>Occupant of three-wheeled motor vehicle injured in noncollision transport accident: Person injured while boarding or alighting</t>
  </si>
  <si>
    <t>V38.48</t>
  </si>
  <si>
    <t>Occupant of three-wheeled motor vehicle injured in noncollision transport accident: Person injured while boarding or alighting While engaged in other specified activities</t>
  </si>
  <si>
    <t>V38.5</t>
  </si>
  <si>
    <t>Occupant of three-wheeled motor vehicle injured in noncollision transport accident: Driver injured in traffic accident</t>
  </si>
  <si>
    <t>V38.54</t>
  </si>
  <si>
    <t>Occupant of three-wheeled motor vehicle injured in noncollision transport accident: Driver injured in traffic accident While resting, sleeping, eating or engaging in other vital activities</t>
  </si>
  <si>
    <t>V38.58</t>
  </si>
  <si>
    <t>Occupant of three-wheeled motor vehicle injured in noncollision transport accident: Driver injured in traffic accident While engaged in other specified activities</t>
  </si>
  <si>
    <t>V38.59</t>
  </si>
  <si>
    <t>Occupant of three-wheeled motor vehicle injured in noncollision transport accident: Driver injured in traffic accident During unspecified activity</t>
  </si>
  <si>
    <t>V38.6</t>
  </si>
  <si>
    <t>Occupant of three-wheeled motor vehicle injured in noncollision transport accident: Passenger injured in traffic accident</t>
  </si>
  <si>
    <t>Minor Penis Proc. w/ Mild CC</t>
  </si>
  <si>
    <t>V38.68</t>
  </si>
  <si>
    <t>Occupant of three-wheeled motor vehicle injured in noncollision transport accident: Passenger injured in traffic accident While engaged in other specified activities</t>
  </si>
  <si>
    <t>V38.71</t>
  </si>
  <si>
    <t>Occupant of three-wheeled motor vehicle injured in noncollision transport accident: Person on outside of vehicle injured in traffic accident While engaged in leisure activity</t>
  </si>
  <si>
    <t>V38.9</t>
  </si>
  <si>
    <t>Occupant of three-wheeled motor vehicle injured in noncollision transport accident: Unspecified occupant of three-wheeled motor vehicle injured in traffic accident</t>
  </si>
  <si>
    <t>V38.99</t>
  </si>
  <si>
    <t>Occupant of three-wheeled motor vehicle injured in noncollision transport accident: Unspecified occupant of three-wheeled motor vehicle injured in traffic accident During unspecified activity</t>
  </si>
  <si>
    <t>V39.0</t>
  </si>
  <si>
    <t>V39.1</t>
  </si>
  <si>
    <t>V39.10</t>
  </si>
  <si>
    <t>V39.4</t>
  </si>
  <si>
    <t>V39.5</t>
  </si>
  <si>
    <t>V39.58</t>
  </si>
  <si>
    <t>V39.59</t>
  </si>
  <si>
    <t>Malignancy of Male Reproductive System w/ No CC</t>
  </si>
  <si>
    <t>V39.69</t>
  </si>
  <si>
    <t>Unspecified occupant of three-wheeled motor vehicle injured in collision with other and unspecified motor vehicles in traffic accident During unspecified activity</t>
  </si>
  <si>
    <t>V39.8</t>
  </si>
  <si>
    <t>Occupant [any] of three-wheeled motor vehicle injured in other specified transport accidents</t>
  </si>
  <si>
    <t>V39.9</t>
  </si>
  <si>
    <t>Occupant [any] of three-wheeled motor vehicle injured in unspecified traffic accident</t>
  </si>
  <si>
    <t>V39.90</t>
  </si>
  <si>
    <t>Occupant [any] of three-wheeled motor vehicle injured in unspecified traffic accident While engaged in sports activity</t>
  </si>
  <si>
    <t>V39.99</t>
  </si>
  <si>
    <t>Occupant [any] of three-wheeled motor vehicle injured in unspecified traffic accident During unspecified activity</t>
  </si>
  <si>
    <t>V40.0</t>
  </si>
  <si>
    <t>Car occupant injured in collision with pedestrian or animal: Driver injured in nontraffic accident</t>
  </si>
  <si>
    <t>V40.1</t>
  </si>
  <si>
    <t>Car occupant injured in collision with pedestrian or animal: Passenger injured in nontraffic accident</t>
  </si>
  <si>
    <t>V40.48</t>
  </si>
  <si>
    <t>Car occupant injured in collision with pedestrian or animal: Person injured while boarding or alighting While engaged in other specified activities</t>
  </si>
  <si>
    <t>V40.5</t>
  </si>
  <si>
    <t>Car occupant injured in collision with pedestrian or animal: Driver injured in traffic accident</t>
  </si>
  <si>
    <t>V40.59</t>
  </si>
  <si>
    <t>Car occupant injured in collision with pedestrian or animal: Driver injured in traffic accident During unspecified activity</t>
  </si>
  <si>
    <t>V40.68</t>
  </si>
  <si>
    <t>Car occupant injured in collision with pedestrian or animal: Passenger injured in traffic accident While engaged in other specified activities</t>
  </si>
  <si>
    <t>Malignancy of Male Reproductive System w/ Mild CC</t>
  </si>
  <si>
    <t>V40.69</t>
  </si>
  <si>
    <t>Car occupant injured in collision with pedestrian or animal: Passenger injured in traffic accident During unspecified activity</t>
  </si>
  <si>
    <t>V41.6</t>
  </si>
  <si>
    <t>Car occupant injured in collision with pedal cycle: Passenger injured in traffic accident</t>
  </si>
  <si>
    <t>V42.0</t>
  </si>
  <si>
    <t>Car occupant injured in collision with two- or three-wheeled motor vehicle: Driver injured in nontraffic accident</t>
  </si>
  <si>
    <t>V42.00</t>
  </si>
  <si>
    <t>Car occupant injured in collision with two- or three-wheeled motor vehicle: Driver injured in nontraffic accident While engaged in sports activity</t>
  </si>
  <si>
    <t>V42.09</t>
  </si>
  <si>
    <t>Car occupant injured in collision with two- or three-wheeled motor vehicle: Driver injured in nontraffic accident During unspecified activity</t>
  </si>
  <si>
    <t>V42.44</t>
  </si>
  <si>
    <t>Car occupant injured in collision with two- or three-wheeled motor vehicle: Person injured while boarding or alighting While resting, sleeping, eating or engaging in other vital activities</t>
  </si>
  <si>
    <t>V42.48</t>
  </si>
  <si>
    <t>Car occupant injured in collision with two- or three-wheeled motor vehicle: Person injured while boarding or alighting While engaged in other specified activities</t>
  </si>
  <si>
    <t>V42.5</t>
  </si>
  <si>
    <t>Car occupant injured in collision with two- or three-wheeled motor vehicle: Driver injured in traffic accident</t>
  </si>
  <si>
    <t>V42.58</t>
  </si>
  <si>
    <t>Car occupant injured in collision with two- or three-wheeled motor vehicle: Driver injured in traffic accident While engaged in other specified activities</t>
  </si>
  <si>
    <t>V42.6</t>
  </si>
  <si>
    <t>Car occupant injured in collision with two- or three-wheeled motor vehicle: Passenger injured in traffic accident</t>
  </si>
  <si>
    <t>V42.69</t>
  </si>
  <si>
    <t>Car occupant injured in collision with two- or three-wheeled motor vehicle: Passenger injured in traffic accident During unspecified activity</t>
  </si>
  <si>
    <t>V42.9</t>
  </si>
  <si>
    <t>Benign Prostatic Hypertrophy w/ No CC</t>
  </si>
  <si>
    <t>Car occupant injured in collision with two- or three-wheeled motor vehicle: Unspecified car occupant injured in traffic accident</t>
  </si>
  <si>
    <t>V42.99</t>
  </si>
  <si>
    <t>Car occupant injured in collision with two- or three-wheeled motor vehicle: Unspecified car occupant injured in traffic accident During unspecified activity</t>
  </si>
  <si>
    <t>V43.0</t>
  </si>
  <si>
    <t>Car occupant injured in collision with car, pick-up truck or van: Driver injured in nontraffic accident</t>
  </si>
  <si>
    <t>V43.03</t>
  </si>
  <si>
    <t>Car occupant injured in collision with car, pick-up truck or van: Driver injured in nontraffic accident While engaged in other types of work</t>
  </si>
  <si>
    <t>V43.04</t>
  </si>
  <si>
    <t>Car occupant injured in collision with car, pick-up truck or van: Driver injured in nontraffic accident While resting, sleeping, eating or engaging in other vital activities</t>
  </si>
  <si>
    <t>V43.09</t>
  </si>
  <si>
    <t>Car occupant injured in collision with car, pick-up truck or van: Driver injured in nontraffic accident During unspecified activity</t>
  </si>
  <si>
    <t>V43.1</t>
  </si>
  <si>
    <t>Car occupant injured in collision with car, pick-up truck or van: Passenger injured in nontraffic accident</t>
  </si>
  <si>
    <t>V43.10</t>
  </si>
  <si>
    <t>Car occupant injured in collision with car, pick-up truck or van: Passenger injured in nontraffic accident While engaged in sports activity</t>
  </si>
  <si>
    <t>V43.13</t>
  </si>
  <si>
    <t>Car occupant injured in collision with car, pick-up truck or van: Passenger injured in nontraffic accident While engaged in other types of work</t>
  </si>
  <si>
    <t>V43.19</t>
  </si>
  <si>
    <t>Car occupant injured in collision with car, pick-up truck or van: Passenger injured in nontraffic accident During unspecified activity</t>
  </si>
  <si>
    <t>V43.2</t>
  </si>
  <si>
    <t>Car occupant injured in collision with car, pick-up truck or van: Person on outside of vehicle injured in nontraffic accident</t>
  </si>
  <si>
    <t>Benign Prostatic Hypertrophy w/ Mild CC</t>
  </si>
  <si>
    <t>V43.29</t>
  </si>
  <si>
    <t>Car occupant injured in collision with car, pick-up truck or van: Person on outside of vehicle injured in nontraffic accident During unspecified activity</t>
  </si>
  <si>
    <t>V43.39</t>
  </si>
  <si>
    <t>Car occupant injured in collision with car, pick-up truck or van: Unspecified car occupant injured in nontraffic accident During unspecified activity</t>
  </si>
  <si>
    <t>V43.4</t>
  </si>
  <si>
    <t>Car occupant injured in collision with car, pick-up truck or van: Person injured while boarding or alighting</t>
  </si>
  <si>
    <t>V43.48</t>
  </si>
  <si>
    <t>Car occupant injured in collision with car, pick-up truck or van: Person injured while boarding or alighting While engaged in other specified activities</t>
  </si>
  <si>
    <t>V43.49</t>
  </si>
  <si>
    <t>Car occupant injured in collision with car, pick-up truck or van: Person injured while boarding or alighting During unspecified activity</t>
  </si>
  <si>
    <t>V43.5</t>
  </si>
  <si>
    <t>Car occupant injured in collision with car, pick-up truck or van: Driver injured in traffic accident</t>
  </si>
  <si>
    <t>Inflammation of Male Reproductive System w/ No CC</t>
  </si>
  <si>
    <t>V43.52</t>
  </si>
  <si>
    <t>Car occupant injured in collision with car, pick-up truck or van: Driver injured in traffic accident While working for income</t>
  </si>
  <si>
    <t>V43.58</t>
  </si>
  <si>
    <t>Car occupant injured in collision with car, pick-up truck or van: Driver injured in traffic accident While engaged in other specified activities</t>
  </si>
  <si>
    <t>V43.59</t>
  </si>
  <si>
    <t>Car occupant injured in collision with car, pick-up truck or van: Driver injured in traffic accident During unspecified activity</t>
  </si>
  <si>
    <t>V43.6</t>
  </si>
  <si>
    <t>Car occupant injured in collision with car, pick-up truck or van: Passenger injured in traffic accident</t>
  </si>
  <si>
    <t>V43.63</t>
  </si>
  <si>
    <t>Car occupant injured in collision with car, pick-up truck or van: Passenger injured in traffic accident While engaged in other types of work</t>
  </si>
  <si>
    <t>V43.68</t>
  </si>
  <si>
    <t>Car occupant injured in collision with car, pick-up truck or van: Passenger injured in traffic accident While engaged in other specified activities</t>
  </si>
  <si>
    <t>V43.69</t>
  </si>
  <si>
    <t>Car occupant injured in collision with car, pick-up truck or van: Passenger injured in traffic accident During unspecified activity</t>
  </si>
  <si>
    <t>V43.78</t>
  </si>
  <si>
    <t>Car occupant injured in collision with car, pick-up truck or van: Person on outside of vehicle injured in traffic accident While engaged in other specified activities</t>
  </si>
  <si>
    <t>V43.9</t>
  </si>
  <si>
    <t>Car occupant injured in collision with car, pick-up truck or van: Unspecified car occupant injured in traffic accident</t>
  </si>
  <si>
    <t>V43.98</t>
  </si>
  <si>
    <t>Car occupant injured in collision with car, pick-up truck or van: Unspecified car occupant injured in traffic accident While engaged in other specified activities</t>
  </si>
  <si>
    <t>V43.99</t>
  </si>
  <si>
    <t>Car occupant injured in collision with car, pick-up truck or van: Unspecified car occupant injured in traffic accident During unspecified activity</t>
  </si>
  <si>
    <t>Inflammation of Male Reproductive System w/ Mild CC</t>
  </si>
  <si>
    <t>V44.08</t>
  </si>
  <si>
    <t>Car occupant injured in collision with heavy transport vehicle or bus: Driver injured in nontraffic accident While engaged in other specified activities</t>
  </si>
  <si>
    <t>V44.12</t>
  </si>
  <si>
    <t>Car occupant injured in collision with heavy transport vehicle or bus: Passenger injured in nontraffic accident While working for income</t>
  </si>
  <si>
    <t>V44.5</t>
  </si>
  <si>
    <t>Car occupant injured in collision with heavy transport vehicle or bus: Driver injured in traffic accident</t>
  </si>
  <si>
    <t>V44.58</t>
  </si>
  <si>
    <t>Car occupant injured in collision with heavy transport vehicle or bus: Driver injured in traffic accident While engaged in other specified activities</t>
  </si>
  <si>
    <t>V44.59</t>
  </si>
  <si>
    <t>Car occupant injured in collision with heavy transport vehicle or bus: Driver injured in traffic accident During unspecified activity</t>
  </si>
  <si>
    <t>V44.6</t>
  </si>
  <si>
    <t>Car occupant injured in collision with heavy transport vehicle or bus: Passenger injured in traffic accident</t>
  </si>
  <si>
    <t>V44.61</t>
  </si>
  <si>
    <t>Car occupant injured in collision with heavy transport vehicle or bus: Passenger injured in traffic accident While engaged in leisure activity</t>
  </si>
  <si>
    <t>V44.68</t>
  </si>
  <si>
    <t>Car occupant injured in collision with heavy transport vehicle or bus: Passenger injured in traffic accident While engaged in other specified activities</t>
  </si>
  <si>
    <t>V44.69</t>
  </si>
  <si>
    <t>Car occupant injured in collision with heavy transport vehicle or bus: Passenger injured in traffic accident During unspecified activity</t>
  </si>
  <si>
    <t>V44.9</t>
  </si>
  <si>
    <t>Car occupant injured in collision with heavy transport vehicle or bus: Unspecified car occupant injured in traffic accident</t>
  </si>
  <si>
    <t>V44.98</t>
  </si>
  <si>
    <t>Car occupant injured in collision with heavy transport vehicle or bus: Unspecified car occupant injured in traffic accident While engaged in other specified activities</t>
  </si>
  <si>
    <t>V44.99</t>
  </si>
  <si>
    <t>Car occupant injured in collision with heavy transport vehicle or bus: Unspecified car occupant injured in traffic accident During unspecified activity</t>
  </si>
  <si>
    <t>V45.3</t>
  </si>
  <si>
    <t>Car occupant injured in collision with railway train or railway vehicle: Unspecified car occupant injured in nontraffic accident</t>
  </si>
  <si>
    <t>V45.6</t>
  </si>
  <si>
    <t>Car occupant injured in collision with railway train or railway vehicle: Passenger injured in traffic accident</t>
  </si>
  <si>
    <t>V45.69</t>
  </si>
  <si>
    <t>Car occupant injured in collision with railway train or railway vehicle: Passenger injured in traffic accident During unspecified activity</t>
  </si>
  <si>
    <t>V45.9</t>
  </si>
  <si>
    <t>Car occupant injured in collision with railway train or railway vehicle: Unspecified car occupant injured in traffic accident</t>
  </si>
  <si>
    <t>V45.99</t>
  </si>
  <si>
    <t>Car occupant injured in collision with railway train or railway vehicle: Unspecified car occupant injured in traffic accident During unspecified activity</t>
  </si>
  <si>
    <t>V46.5</t>
  </si>
  <si>
    <t>Car occupant injured in collision with other nonmotor vehicle: Driver injured in traffic accident</t>
  </si>
  <si>
    <t>V46.6</t>
  </si>
  <si>
    <t>Car occupant injured in collision with other nonmotor vehicle: Passenger injured in traffic accident</t>
  </si>
  <si>
    <t>V47</t>
  </si>
  <si>
    <t>Car occupant injured in collision with fixed or stationary object</t>
  </si>
  <si>
    <t>V47.0</t>
  </si>
  <si>
    <t>Car occupant injured in collision with fixed or stationary object: Driver injured in nontraffic accident</t>
  </si>
  <si>
    <t>V47.08</t>
  </si>
  <si>
    <t>Car occupant injured in collision with fixed or stationary object: Driver injured in nontraffic accident While engaged in other specified activities</t>
  </si>
  <si>
    <t>V47.1</t>
  </si>
  <si>
    <t>Car occupant injured in collision with fixed or stationary object: Passenger injured in nontraffic accident</t>
  </si>
  <si>
    <t>V47.18</t>
  </si>
  <si>
    <t>Car occupant injured in collision with fixed or stationary object: Passenger injured in nontraffic accident While engaged in other specified activities</t>
  </si>
  <si>
    <t>V47.19</t>
  </si>
  <si>
    <t>Car occupant injured in collision with fixed or stationary object: Passenger injured in nontraffic accident During unspecified activity</t>
  </si>
  <si>
    <t>V47.3</t>
  </si>
  <si>
    <t>Car occupant injured in collision with fixed or stationary object: Unspecified car occupant injured in nontraffic accident</t>
  </si>
  <si>
    <t>V47.4</t>
  </si>
  <si>
    <t>Car occupant injured in collision with fixed or stationary object: Person injured while boarding or alighting</t>
  </si>
  <si>
    <t>V47.43</t>
  </si>
  <si>
    <t>Car occupant injured in collision with fixed or stationary object: Person injured while boarding or alighting While engaged in other types of work</t>
  </si>
  <si>
    <t>V47.49</t>
  </si>
  <si>
    <t>Car occupant injured in collision with fixed or stationary object: Person injured while boarding or alighting During unspecified activity</t>
  </si>
  <si>
    <t>V47.5</t>
  </si>
  <si>
    <t>Car occupant injured in collision with fixed or stationary object: Driver injured in traffic accident</t>
  </si>
  <si>
    <t>V47.50</t>
  </si>
  <si>
    <t>Car occupant injured in collision with fixed or stationary object: Driver injured in traffic accident While engaged in sports activity</t>
  </si>
  <si>
    <t>V47.51</t>
  </si>
  <si>
    <t>Car occupant injured in collision with fixed or stationary object: Driver injured in traffic accident While engaged in leisure activity</t>
  </si>
  <si>
    <t>V47.53</t>
  </si>
  <si>
    <t>Car occupant injured in collision with fixed or stationary object: Driver injured in traffic accident While engaged in other types of work</t>
  </si>
  <si>
    <t>V47.54</t>
  </si>
  <si>
    <t>Car occupant injured in collision with fixed or stationary object: Driver injured in traffic accident While resting, sleeping, eating or engaging in other vital activities</t>
  </si>
  <si>
    <t>V47.58</t>
  </si>
  <si>
    <t>Car occupant injured in collision with fixed or stationary object: Driver injured in traffic accident While engaged in other specified activities</t>
  </si>
  <si>
    <t>V47.59</t>
  </si>
  <si>
    <t>Car occupant injured in collision with fixed or stationary object: Driver injured in traffic accident During unspecified activity</t>
  </si>
  <si>
    <t>V47.6</t>
  </si>
  <si>
    <t>Car occupant injured in collision with fixed or stationary object: Passenger injured in traffic accident</t>
  </si>
  <si>
    <t>V47.60</t>
  </si>
  <si>
    <t>Car occupant injured in collision with fixed or stationary object: Passenger injured in traffic accident While engaged in sports activity</t>
  </si>
  <si>
    <t>V47.68</t>
  </si>
  <si>
    <t>Car occupant injured in collision with fixed or stationary object: Passenger injured in traffic accident While engaged in other specified activities</t>
  </si>
  <si>
    <t>Radical Hysterectomy and Radical Vulvectomy Proc. w/ No CC</t>
  </si>
  <si>
    <t>V47.69</t>
  </si>
  <si>
    <t>Car occupant injured in collision with fixed or stationary object: Passenger injured in traffic accident During unspecified activity</t>
  </si>
  <si>
    <t>V47.9</t>
  </si>
  <si>
    <t>Car occupant injured in collision with fixed or stationary object: Unspecified car occupant injured in traffic accident</t>
  </si>
  <si>
    <t>V47.99</t>
  </si>
  <si>
    <t>Car occupant injured in collision with fixed or stationary object: Unspecified car occupant injured in traffic accident During unspecified activity</t>
  </si>
  <si>
    <t>V48</t>
  </si>
  <si>
    <t>Car occupant injured in noncollision transport accident</t>
  </si>
  <si>
    <t>V48.0</t>
  </si>
  <si>
    <t>Car occupant injured in noncollision transport accident: Driver injured in nontraffic accident</t>
  </si>
  <si>
    <t>V48.00</t>
  </si>
  <si>
    <t>Car occupant injured in noncollision transport accident: Driver injured in nontraffic accident While engaged in sports activity</t>
  </si>
  <si>
    <t>V48.08</t>
  </si>
  <si>
    <t>Car occupant injured in noncollision transport accident: Driver injured in nontraffic accident While engaged in other specified activities</t>
  </si>
  <si>
    <t>V48.09</t>
  </si>
  <si>
    <t>Car occupant injured in noncollision transport accident: Driver injured in nontraffic accident During unspecified activity</t>
  </si>
  <si>
    <t>V48.1</t>
  </si>
  <si>
    <t>Car occupant injured in noncollision transport accident: Passenger injured in nontraffic accident</t>
  </si>
  <si>
    <t>V48.13</t>
  </si>
  <si>
    <t>Car occupant injured in noncollision transport accident: Passenger injured in nontraffic accident While engaged in other types of work</t>
  </si>
  <si>
    <t>V48.18</t>
  </si>
  <si>
    <t>Car occupant injured in noncollision transport accident: Passenger injured in nontraffic accident While engaged in other specified activities</t>
  </si>
  <si>
    <t>Radical Hysterectomy and Radical Vulvectomy Proc. w/ Mild CC</t>
  </si>
  <si>
    <t>V48.19</t>
  </si>
  <si>
    <t>Car occupant injured in noncollision transport accident: Passenger injured in nontraffic accident During unspecified activity</t>
  </si>
  <si>
    <t>V48.2</t>
  </si>
  <si>
    <t>Car occupant injured in noncollision transport accident: Person on outside of vehicle injured in nontraffic accident</t>
  </si>
  <si>
    <t>V48.28</t>
  </si>
  <si>
    <t>Car occupant injured in noncollision transport accident: Person on outside of vehicle injured in nontraffic accident While engaged in other specified activities</t>
  </si>
  <si>
    <t>V48.29</t>
  </si>
  <si>
    <t>Car occupant injured in noncollision transport accident: Person on outside of vehicle injured in nontraffic accident During unspecified activity</t>
  </si>
  <si>
    <t>V48.3</t>
  </si>
  <si>
    <t>Car occupant injured in noncollision transport accident: Unspecified car occupant injured in nontraffic accident</t>
  </si>
  <si>
    <t>V48.4</t>
  </si>
  <si>
    <t>Car occupant injured in noncollision transport accident: Person injured while boarding or alighting</t>
  </si>
  <si>
    <t>V48.48</t>
  </si>
  <si>
    <t>Car occupant injured in noncollision transport accident: Person injured while boarding or alighting While engaged in other specified activities</t>
  </si>
  <si>
    <t>V48.49</t>
  </si>
  <si>
    <t>Car occupant injured in noncollision transport accident: Person injured while boarding or alighting During unspecified activity</t>
  </si>
  <si>
    <t>V48.5</t>
  </si>
  <si>
    <t>Car occupant injured in noncollision transport accident: Driver injured in traffic accident</t>
  </si>
  <si>
    <t>V48.58</t>
  </si>
  <si>
    <t>Car occupant injured in noncollision transport accident: Driver injured in traffic accident While engaged in other specified activities</t>
  </si>
  <si>
    <t>V48.59</t>
  </si>
  <si>
    <t>Car occupant injured in noncollision transport accident: Driver injured in traffic accident During unspecified activity</t>
  </si>
  <si>
    <t>V48.6</t>
  </si>
  <si>
    <t>Car occupant injured in noncollision transport accident: Passenger injured in traffic accident</t>
  </si>
  <si>
    <t>V48.62</t>
  </si>
  <si>
    <t>Car occupant injured in noncollision transport accident: Passenger injured in traffic accident While working for income</t>
  </si>
  <si>
    <t>V48.68</t>
  </si>
  <si>
    <t>Car occupant injured in noncollision transport accident: Passenger injured in traffic accident While engaged in other specified activities</t>
  </si>
  <si>
    <t>V48.69</t>
  </si>
  <si>
    <t>Car occupant injured in noncollision transport accident: Passenger injured in traffic accident During unspecified activity</t>
  </si>
  <si>
    <t>V48.7</t>
  </si>
  <si>
    <t>Car occupant injured in noncollision transport accident: Person on outside of vehicle injured in traffic accident</t>
  </si>
  <si>
    <t>Radical Hysterectomy and Radical Vulvectomy Proc. w/ Moderate CC</t>
  </si>
  <si>
    <t>V48.9</t>
  </si>
  <si>
    <t>Car occupant injured in noncollision transport accident: Unspecified car occupant injured in traffic accident</t>
  </si>
  <si>
    <t>V48.98</t>
  </si>
  <si>
    <t>Car occupant injured in noncollision transport accident: Unspecified car occupant injured in traffic accident While engaged in other specified activities</t>
  </si>
  <si>
    <t>V48.99</t>
  </si>
  <si>
    <t>Car occupant injured in noncollision transport accident: Unspecified car occupant injured in traffic accident During unspecified activity</t>
  </si>
  <si>
    <t>V49.0</t>
  </si>
  <si>
    <t>V49.00</t>
  </si>
  <si>
    <t>V49.02</t>
  </si>
  <si>
    <t>Driver injured in collision with other and unspecified motor vehicles in nontraffic accident While working for income</t>
  </si>
  <si>
    <t>V49.08</t>
  </si>
  <si>
    <t>V49.1</t>
  </si>
  <si>
    <t>V49.18</t>
  </si>
  <si>
    <t>V49.19</t>
  </si>
  <si>
    <t>V49.2</t>
  </si>
  <si>
    <t>Unspecified car occupant injured in collision with other and unspecified motor vehicles in nontraffic accident</t>
  </si>
  <si>
    <t>V49.3</t>
  </si>
  <si>
    <t>Car occupant [any] injured in unspecified nontraffic accident</t>
  </si>
  <si>
    <t>V49.33</t>
  </si>
  <si>
    <t>Car occupant [any] injured in unspecified nontraffic accident While engaged in other types of work</t>
  </si>
  <si>
    <t>V49.38</t>
  </si>
  <si>
    <t>Car occupant [any] injured in unspecified nontraffic accident While engaged in other specified activities</t>
  </si>
  <si>
    <t>V49.39</t>
  </si>
  <si>
    <t>Car occupant [any] injured in unspecified nontraffic accident During unspecified activity</t>
  </si>
  <si>
    <t>V49.4</t>
  </si>
  <si>
    <t>V49.43</t>
  </si>
  <si>
    <t>V49.48</t>
  </si>
  <si>
    <t>V49.49</t>
  </si>
  <si>
    <t>V49.5</t>
  </si>
  <si>
    <t>V49.58</t>
  </si>
  <si>
    <t>V49.59</t>
  </si>
  <si>
    <t>V49.6</t>
  </si>
  <si>
    <t>Unspecified car occupant injured in collision with other and unspecified motor vehicles in traffic accident</t>
  </si>
  <si>
    <t>V49.8</t>
  </si>
  <si>
    <t>Car occupant [any] injured in other specified transport accidents</t>
  </si>
  <si>
    <t>V49.83</t>
  </si>
  <si>
    <t>Car occupant [any] injured in other specified transport accidents While engaged in other types of work</t>
  </si>
  <si>
    <t>V49.88</t>
  </si>
  <si>
    <t>Car occupant [any] injured in other specified transport accidents While engaged in other specified activities</t>
  </si>
  <si>
    <t>V49.9</t>
  </si>
  <si>
    <t>Car occupant [any] injured in unspecified traffic accident</t>
  </si>
  <si>
    <t>V49.90</t>
  </si>
  <si>
    <t>Car occupant [any] injured in unspecified traffic accident While engaged in sports activity</t>
  </si>
  <si>
    <t>V49.93</t>
  </si>
  <si>
    <t>Car occupant [any] injured in unspecified traffic accident While engaged in other types of work</t>
  </si>
  <si>
    <t>V49.98</t>
  </si>
  <si>
    <t>Car occupant [any] injured in unspecified traffic accident While engaged in other specified activities</t>
  </si>
  <si>
    <t>V49.99</t>
  </si>
  <si>
    <t>Car occupant [any] injured in unspecified traffic accident During unspecified activity</t>
  </si>
  <si>
    <t>V50.09</t>
  </si>
  <si>
    <t>Occupant of pick-up truck or van injured in collision with pedestrian or animal: Driver injured in nontraffic accident During unspecified activity</t>
  </si>
  <si>
    <t>V50.58</t>
  </si>
  <si>
    <t>Occupant of pick-up truck or van injured in collision with pedestrian or animal: Driver injured in traffic accident While engaged in other specified activities</t>
  </si>
  <si>
    <t>V50.68</t>
  </si>
  <si>
    <t>Occupant of pick-up truck or van injured in collision with pedestrian or animal: Passenger injured in traffic accident While engaged in other specified activities</t>
  </si>
  <si>
    <t>V52.0</t>
  </si>
  <si>
    <t>Occupant of pick-up truck or van injured in collision with two- or three-wheeled motor vehicle: Driver injured in nontraffic accident</t>
  </si>
  <si>
    <t>V52.4</t>
  </si>
  <si>
    <t>Occupant of pick-up truck or van injured in collision with two- or three-wheeled motor vehicle: Person injured while boarding or alighting</t>
  </si>
  <si>
    <t>V52.48</t>
  </si>
  <si>
    <t>Occupant of pick-up truck or van injured in collision with two- or three-wheeled motor vehicle: Person injured while boarding or alighting While engaged in other specified activities</t>
  </si>
  <si>
    <t>V52.5</t>
  </si>
  <si>
    <t>Occupant of pick-up truck or van injured in collision with two- or three-wheeled motor vehicle: Driver injured in traffic accident</t>
  </si>
  <si>
    <t>V52.58</t>
  </si>
  <si>
    <t>Occupant of pick-up truck or van injured in collision with two- or three-wheeled motor vehicle: Driver injured in traffic accident While engaged in other specified activities</t>
  </si>
  <si>
    <t>V52.68</t>
  </si>
  <si>
    <t>Occupant of pick-up truck or van injured in collision with two- or three-wheeled motor vehicle: Passenger injured in traffic accident While engaged in other specified activities</t>
  </si>
  <si>
    <t>V53.0</t>
  </si>
  <si>
    <t>Occupant of pick-up truck or van injured in collision with car, pick-up truck or van: Driver injured in nontraffic accident</t>
  </si>
  <si>
    <t>V53.08</t>
  </si>
  <si>
    <t>Occupant of pick-up truck or van injured in collision with car, pick-up truck or van: Driver injured in nontraffic accident While engaged in other specified activities</t>
  </si>
  <si>
    <t>V53.1</t>
  </si>
  <si>
    <t>Occupant of pick-up truck or van injured in collision with car, pick-up truck or van: Passenger injured in nontraffic accident</t>
  </si>
  <si>
    <t>V53.32</t>
  </si>
  <si>
    <t>Occupant of pick-up truck or van injured in collision with car, pick-up truck or van: Unspecified occupant of pick-up truck or van injured in nontraffic accident While working for income</t>
  </si>
  <si>
    <t>V53.4</t>
  </si>
  <si>
    <t>Occupant of pick-up truck or van injured in collision with car, pick-up truck or van: Person injured while boarding or alighting</t>
  </si>
  <si>
    <t>V53.43</t>
  </si>
  <si>
    <t>Occupant of pick-up truck or van injured in collision with car, pick-up truck or van: Person injured while boarding or alighting While engaged in other types of work</t>
  </si>
  <si>
    <t>V53.48</t>
  </si>
  <si>
    <t>Occupant of pick-up truck or van injured in collision with car, pick-up truck or van: Person injured while boarding or alighting While engaged in other specified activities</t>
  </si>
  <si>
    <t>V53.49</t>
  </si>
  <si>
    <t>Occupant of pick-up truck or van injured in collision with car, pick-up truck or van: Person injured while boarding or alighting During unspecified activity</t>
  </si>
  <si>
    <t>V53.5</t>
  </si>
  <si>
    <t>Occupant of pick-up truck or van injured in collision with car, pick-up truck or van: Driver injured in traffic accident</t>
  </si>
  <si>
    <t>V53.50</t>
  </si>
  <si>
    <t>Lap. Uterine &amp; Adnexa Proc. w/ No CC</t>
  </si>
  <si>
    <t>Occupant of pick-up truck or van injured in collision with car, pick-up truck or van: Driver injured in traffic accident While engaged in sports activity</t>
  </si>
  <si>
    <t>V53.52</t>
  </si>
  <si>
    <t>Occupant of pick-up truck or van injured in collision with car, pick-up truck or van: Driver injured in traffic accident While working for income</t>
  </si>
  <si>
    <t>V53.54</t>
  </si>
  <si>
    <t>Occupant of pick-up truck or van injured in collision with car, pick-up truck or van: Driver injured in traffic accident While resting, sleeping, eating or engaging in other vital activities</t>
  </si>
  <si>
    <t>V53.58</t>
  </si>
  <si>
    <t>Occupant of pick-up truck or van injured in collision with car, pick-up truck or van: Driver injured in traffic accident While engaged in other specified activities</t>
  </si>
  <si>
    <t>V53.59</t>
  </si>
  <si>
    <t>Occupant of pick-up truck or van injured in collision with car, pick-up truck or van: Driver injured in traffic accident During unspecified activity</t>
  </si>
  <si>
    <t>V53.62</t>
  </si>
  <si>
    <t>Occupant of pick-up truck or van injured in collision with car, pick-up truck or van: Passenger injured in traffic accident While working for income</t>
  </si>
  <si>
    <t>V53.68</t>
  </si>
  <si>
    <t>Occupant of pick-up truck or van injured in collision with car, pick-up truck or van: Passenger injured in traffic accident While engaged in other specified activities</t>
  </si>
  <si>
    <t>V53.69</t>
  </si>
  <si>
    <t>Occupant of pick-up truck or van injured in collision with car, pick-up truck or van: Passenger injured in traffic accident During unspecified activity</t>
  </si>
  <si>
    <t>V53.9</t>
  </si>
  <si>
    <t>Occupant of pick-up truck or van injured in collision with car, pick-up truck or van: Unspecified occupant of pick-up truck or van injured in traffic accident</t>
  </si>
  <si>
    <t>V53.99</t>
  </si>
  <si>
    <t>Occupant of pick-up truck or van injured in collision with car, pick-up truck or van: Unspecified occupant of pick-up truck or van injured in traffic accident During unspecified activity</t>
  </si>
  <si>
    <t>Lap. Uterine &amp; Adnexa Proc. w/ Mild CC</t>
  </si>
  <si>
    <t>V54.1</t>
  </si>
  <si>
    <t>Occupant of pick-up truck or van injured in collision with heavy transport vehicle or bus: Passenger injured in nontraffic accident</t>
  </si>
  <si>
    <t>V54.18</t>
  </si>
  <si>
    <t>Occupant of pick-up truck or van injured in collision with heavy transport vehicle or bus: Passenger injured in nontraffic accident While engaged in other specified activities</t>
  </si>
  <si>
    <t>V54.4</t>
  </si>
  <si>
    <t>Occupant of pick-up truck or van injured in collision with heavy transport vehicle or bus: Person injured while boarding or alighting</t>
  </si>
  <si>
    <t>V54.5</t>
  </si>
  <si>
    <t>Occupant of pick-up truck or van injured in collision with heavy transport vehicle or bus: Driver injured in traffic accident</t>
  </si>
  <si>
    <t>V54.58</t>
  </si>
  <si>
    <t>Occupant of pick-up truck or van injured in collision with heavy transport vehicle or bus: Driver injured in traffic accident While engaged in other specified activities</t>
  </si>
  <si>
    <t>V54.6</t>
  </si>
  <si>
    <t>Occupant of pick-up truck or van injured in collision with heavy transport vehicle or bus: Passenger injured in traffic accident</t>
  </si>
  <si>
    <t>V54.68</t>
  </si>
  <si>
    <t>Occupant of pick-up truck or van injured in collision with heavy transport vehicle or bus: Passenger injured in traffic accident While engaged in other specified activities</t>
  </si>
  <si>
    <t>V57.0</t>
  </si>
  <si>
    <t>Occupant of pick-up truck or van injured in collision with fixed or stationary object: Driver injured in nontraffic accident</t>
  </si>
  <si>
    <t>V57.08</t>
  </si>
  <si>
    <t>Occupant of pick-up truck or van injured in collision with fixed or stationary object: Driver injured in nontraffic accident While engaged in other specified activities</t>
  </si>
  <si>
    <t>V57.09</t>
  </si>
  <si>
    <t>Occupant of pick-up truck or van injured in collision with fixed or stationary object: Driver injured in nontraffic accident During unspecified activity</t>
  </si>
  <si>
    <t>V57.1</t>
  </si>
  <si>
    <t>Occupant of pick-up truck or van injured in collision with fixed or stationary object: Passenger injured in nontraffic accident</t>
  </si>
  <si>
    <t>V57.18</t>
  </si>
  <si>
    <t>Occupant of pick-up truck or van injured in collision with fixed or stationary object: Passenger injured in nontraffic accident While engaged in other specified activities</t>
  </si>
  <si>
    <t>V57.38</t>
  </si>
  <si>
    <t>Occupant of pick-up truck or van injured in collision with fixed or stationary object: Unspecified occupant of pick-up truck or van injured in nontraffic accident While engaged in other specified activities</t>
  </si>
  <si>
    <t>V57.4</t>
  </si>
  <si>
    <t>Occupant of pick-up truck or van injured in collision with fixed or stationary object: Person injured while boarding or alighting</t>
  </si>
  <si>
    <t>V57.48</t>
  </si>
  <si>
    <t>Occupant of pick-up truck or van injured in collision with fixed or stationary object: Person injured while boarding or alighting While engaged in other specified activities</t>
  </si>
  <si>
    <t>V57.5</t>
  </si>
  <si>
    <t>Occupant of pick-up truck or van injured in collision with fixed or stationary object: Driver injured in traffic accident</t>
  </si>
  <si>
    <t>V57.6</t>
  </si>
  <si>
    <t>Occupant of pick-up truck or van injured in collision with fixed or stationary object: Passenger injured in traffic accident</t>
  </si>
  <si>
    <t>Uterine &amp; Adnexa Proc. w Ovarian/Adnexal Neoplasms w/ No CC</t>
  </si>
  <si>
    <t>V57.69</t>
  </si>
  <si>
    <t>Occupant of pick-up truck or van injured in collision with fixed or stationary object: Passenger injured in traffic accident During unspecified activity</t>
  </si>
  <si>
    <t>V58.0</t>
  </si>
  <si>
    <t>Occupant of pick-up truck or van injured in noncollision transport accident: Driver injured in nontraffic accident</t>
  </si>
  <si>
    <t>V58.08</t>
  </si>
  <si>
    <t>Occupant of pick-up truck or van injured in noncollision transport accident: Driver injured in nontraffic accident While engaged in other specified activities</t>
  </si>
  <si>
    <t>V58.1</t>
  </si>
  <si>
    <t>Occupant of pick-up truck or van injured in noncollision transport accident: Passenger injured in nontraffic accident</t>
  </si>
  <si>
    <t>V58.18</t>
  </si>
  <si>
    <t>Occupant of pick-up truck or van injured in noncollision transport accident: Passenger injured in nontraffic accident While engaged in other specified activities</t>
  </si>
  <si>
    <t>V58.19</t>
  </si>
  <si>
    <t>Occupant of pick-up truck or van injured in noncollision transport accident: Passenger injured in nontraffic accident During unspecified activity</t>
  </si>
  <si>
    <t>V58.29</t>
  </si>
  <si>
    <t>Occupant of pick-up truck or van injured in noncollision transport accident: Person on outside of vehicle injured in nontraffic accident During unspecified activity</t>
  </si>
  <si>
    <t>V58.3</t>
  </si>
  <si>
    <t>Occupant of pick-up truck or van injured in noncollision transport accident: Unspecified occupant of pick-up truck or van injured in nontraffic accident</t>
  </si>
  <si>
    <t>Uterine &amp; Adnexa Proc. w Ovarian/Adnexal Neoplasms w/ Mild CC</t>
  </si>
  <si>
    <t>V58.32</t>
  </si>
  <si>
    <t>Occupant of pick-up truck or van injured in noncollision transport accident: Unspecified occupant of pick-up truck or van injured in nontraffic accident While working for income</t>
  </si>
  <si>
    <t>V58.4</t>
  </si>
  <si>
    <t>Occupant of pick-up truck or van injured in noncollision transport accident: Person injured while boarding or alighting</t>
  </si>
  <si>
    <t>V58.43</t>
  </si>
  <si>
    <t>Occupant of pick-up truck or van injured in noncollision transport accident: Person injured while boarding or alighting While engaged in other types of work</t>
  </si>
  <si>
    <t>V58.48</t>
  </si>
  <si>
    <t>Occupant of pick-up truck or van injured in noncollision transport accident: Person injured while boarding or alighting While engaged in other specified activities</t>
  </si>
  <si>
    <t>V58.5</t>
  </si>
  <si>
    <t>Occupant of pick-up truck or van injured in noncollision transport accident: Driver injured in traffic accident</t>
  </si>
  <si>
    <t>V58.58</t>
  </si>
  <si>
    <t>Occupant of pick-up truck or van injured in noncollision transport accident: Driver injured in traffic accident While engaged in other specified activities</t>
  </si>
  <si>
    <t>V58.59</t>
  </si>
  <si>
    <t>Occupant of pick-up truck or van injured in noncollision transport accident: Driver injured in traffic accident During unspecified activity</t>
  </si>
  <si>
    <t>V58.6</t>
  </si>
  <si>
    <t>Occupant of pick-up truck or van injured in noncollision transport accident: Passenger injured in traffic accident</t>
  </si>
  <si>
    <t>V58.63</t>
  </si>
  <si>
    <t>Occupant of pick-up truck or van injured in noncollision transport accident: Passenger injured in traffic accident While engaged in other types of work</t>
  </si>
  <si>
    <t>V58.68</t>
  </si>
  <si>
    <t>Occupant of pick-up truck or van injured in noncollision transport accident: Passenger injured in traffic accident While engaged in other specified activities</t>
  </si>
  <si>
    <t>V58.69</t>
  </si>
  <si>
    <t>Occupant of pick-up truck or van injured in noncollision transport accident: Passenger injured in traffic accident During unspecified activity</t>
  </si>
  <si>
    <t>V58.78</t>
  </si>
  <si>
    <t>Occupant of pick-up truck or van injured in noncollision transport accident: Person on outside of vehicle injured in traffic accident While engaged in other specified activities</t>
  </si>
  <si>
    <t>V58.9</t>
  </si>
  <si>
    <t>Occupant of pick-up truck or van injured in noncollision transport accident: Unspecified occupant of pick-up truck or van injured in traffic accident</t>
  </si>
  <si>
    <t>V59.0</t>
  </si>
  <si>
    <t>Uterine &amp; Adnexa Proc. w Ovarian/Adnexal Neoplasms w/ Moderate CC</t>
  </si>
  <si>
    <t>V59.1</t>
  </si>
  <si>
    <t>V59.11</t>
  </si>
  <si>
    <t>Passenger injured in collision with other and unspecified motor vehicles in nontraffic accident While engaged in leisure activity</t>
  </si>
  <si>
    <t>V59.19</t>
  </si>
  <si>
    <t>V59.29</t>
  </si>
  <si>
    <t>Unspecified occupant of pick-up truck or van injured in collision with other and unspecified motor vehicles in nontraffic accident During unspecified activity</t>
  </si>
  <si>
    <t>V59.3</t>
  </si>
  <si>
    <t>Occupant [any] of pick-up truck or van injured in unspecified nontraffic accident</t>
  </si>
  <si>
    <t>V59.4</t>
  </si>
  <si>
    <t>V59.48</t>
  </si>
  <si>
    <t>V59.49</t>
  </si>
  <si>
    <t>Uterine &amp; Adnexa Proc. w Non Ovarian/Adnexal Neoplasms w/ No CC</t>
  </si>
  <si>
    <t>V59.5</t>
  </si>
  <si>
    <t>V59.6</t>
  </si>
  <si>
    <t>Unspecified occupant of pick-up truck or van injured in collision with other and unspecified motor vehicles in traffic accident</t>
  </si>
  <si>
    <t>V59.8</t>
  </si>
  <si>
    <t>Occupant [any] of pick-up truck or van injured in other specified transport accidents</t>
  </si>
  <si>
    <t>V59.83</t>
  </si>
  <si>
    <t>Occupant [any] of pick-up truck or van injured in other specified transport accidents While engaged in other types of work</t>
  </si>
  <si>
    <t>V59.9</t>
  </si>
  <si>
    <t>Occupant [any] of pick-up truck or van injured in unspecified traffic accident</t>
  </si>
  <si>
    <t>V59.90</t>
  </si>
  <si>
    <t>Occupant [any] of pick-up truck or van injured in unspecified traffic accident While engaged in sports activity</t>
  </si>
  <si>
    <t>V60.7</t>
  </si>
  <si>
    <t>Occupant of heavy transport vehicle injured in collision with pedestrian or animal: Person on outside of vehicle injured in traffic accident</t>
  </si>
  <si>
    <t>V62.3</t>
  </si>
  <si>
    <t>Occupant of heavy transport vehicle injured in collision with two- or three-wheeled motor vehicle: Unspecified occupant of heavy transport vehicle injured in nontraffic accident</t>
  </si>
  <si>
    <t>V62.5</t>
  </si>
  <si>
    <t>Occupant of heavy transport vehicle injured in collision with two- or three-wheeled motor vehicle: Driver injured in traffic accident</t>
  </si>
  <si>
    <t>V63.38</t>
  </si>
  <si>
    <t>Uterine &amp; Adnexa Proc. w Non Ovarian/Adnexal Neoplasms w/ Mild CC</t>
  </si>
  <si>
    <t>Occupant of heavy transport vehicle injured in collision with car, pick-up truck or van: Unspecified occupant of heavy transport vehicle injured in nontraffic accident While engaged in other specified activities</t>
  </si>
  <si>
    <t>V63.5</t>
  </si>
  <si>
    <t>Occupant of heavy transport vehicle injured in collision with car, pick-up truck or van: Driver injured in traffic accident</t>
  </si>
  <si>
    <t>V63.58</t>
  </si>
  <si>
    <t>Occupant of heavy transport vehicle injured in collision with car, pick-up truck or van: Driver injured in traffic accident While engaged in other specified activities</t>
  </si>
  <si>
    <t>V63.59</t>
  </si>
  <si>
    <t>Occupant of heavy transport vehicle injured in collision with car, pick-up truck or van: Driver injured in traffic accident During unspecified activity</t>
  </si>
  <si>
    <t>V63.6</t>
  </si>
  <si>
    <t>Occupant of heavy transport vehicle injured in collision with car, pick-up truck or van: Passenger injured in traffic accident</t>
  </si>
  <si>
    <t>V63.68</t>
  </si>
  <si>
    <t>Occupant of heavy transport vehicle injured in collision with car, pick-up truck or van: Passenger injured in traffic accident While engaged in other specified activities</t>
  </si>
  <si>
    <t>V64.0</t>
  </si>
  <si>
    <t>Occupant of heavy transport vehicle injured in collision with heavy transport vehicle or bus: Driver injured in nontraffic accident</t>
  </si>
  <si>
    <t>V64.34</t>
  </si>
  <si>
    <t>Occupant of heavy transport vehicle injured in collision with heavy transport vehicle or bus: Unspecified occupant of heavy transport vehicle injured in nontraffic accident While resting, sleeping, eating or engaging in other vital activities</t>
  </si>
  <si>
    <t>V64.52</t>
  </si>
  <si>
    <t>Occupant of heavy transport vehicle injured in collision with heavy transport vehicle or bus: Driver injured in traffic accident While working for income</t>
  </si>
  <si>
    <t>V64.59</t>
  </si>
  <si>
    <t>Occupant of heavy transport vehicle injured in collision with heavy transport vehicle or bus: Driver injured in traffic accident During unspecified activity</t>
  </si>
  <si>
    <t>V64.6</t>
  </si>
  <si>
    <t>Occupant of heavy transport vehicle injured in collision with heavy transport vehicle or bus: Passenger injured in traffic accident</t>
  </si>
  <si>
    <t>V64.9</t>
  </si>
  <si>
    <t>Occupant of heavy transport vehicle injured in collision with heavy transport vehicle or bus: Unspecified occupant of heavy transport vehicle injured in traffic accident</t>
  </si>
  <si>
    <t>V67.5</t>
  </si>
  <si>
    <t>Occupant of heavy transport vehicle injured in collision with fixed or stationary object: Driver injured in traffic accident</t>
  </si>
  <si>
    <t>Uterine &amp; Adnexa Proc. w Non Ovarian/Adnexal Neoplasms w/ Moderate CC</t>
  </si>
  <si>
    <t>V67.58</t>
  </si>
  <si>
    <t>Occupant of heavy transport vehicle injured in collision with fixed or stationary object: Driver injured in traffic accident While engaged in other specified activities</t>
  </si>
  <si>
    <t>V67.68</t>
  </si>
  <si>
    <t>Occupant of heavy transport vehicle injured in collision with fixed or stationary object: Passenger injured in traffic accident While engaged in other specified activities</t>
  </si>
  <si>
    <t>V68.19</t>
  </si>
  <si>
    <t>Occupant of heavy transport vehicle injured in noncollision transport accident: Passenger injured in nontraffic accident During unspecified activity</t>
  </si>
  <si>
    <t>V68.5</t>
  </si>
  <si>
    <t>Occupant of heavy transport vehicle injured in noncollision transport accident: Driver injured in traffic accident</t>
  </si>
  <si>
    <t>V68.52</t>
  </si>
  <si>
    <t>Occupant of heavy transport vehicle injured in noncollision transport accident: Driver injured in traffic accident While working for income</t>
  </si>
  <si>
    <t>V68.68</t>
  </si>
  <si>
    <t>Occupant of heavy transport vehicle injured in noncollision transport accident: Passenger injured in traffic accident While engaged in other specified activities</t>
  </si>
  <si>
    <t>V69.01</t>
  </si>
  <si>
    <t>V69.5</t>
  </si>
  <si>
    <t>Uterine &amp; Adnexa Proc. w/ No CC</t>
  </si>
  <si>
    <t>V69.9</t>
  </si>
  <si>
    <t>Occupant [any] of heavy transport vehicle injured in unspecified traffic accident</t>
  </si>
  <si>
    <t>V70.69</t>
  </si>
  <si>
    <t>Bus occupant injured in collision with pedestrian or animal: Passenger injured in traffic accident During unspecified activity</t>
  </si>
  <si>
    <t>V72.49</t>
  </si>
  <si>
    <t>Bus occupant injured in collision with two- or three-wheeled motor vehicle: Person injured while boarding or alighting During unspecified activity</t>
  </si>
  <si>
    <t>V73.38</t>
  </si>
  <si>
    <t>Bus occupant injured in collision with car, pick-up truck or van: Unspecified bus occupant injured in nontraffic accident While engaged in other specified activities</t>
  </si>
  <si>
    <t>V73.48</t>
  </si>
  <si>
    <t>Bus occupant injured in collision with car, pick-up truck or van: Person injured while boarding or alighting While engaged in other specified activities</t>
  </si>
  <si>
    <t>V73.5</t>
  </si>
  <si>
    <t>Bus occupant injured in collision with car, pick-up truck or van: Driver injured in traffic accident</t>
  </si>
  <si>
    <t>V73.52</t>
  </si>
  <si>
    <t>Bus occupant injured in collision with car, pick-up truck or van: Driver injured in traffic accident While working for income</t>
  </si>
  <si>
    <t>V73.6</t>
  </si>
  <si>
    <t>Bus occupant injured in collision with car, pick-up truck or van: Passenger injured in traffic accident</t>
  </si>
  <si>
    <t>Uterine &amp; Adnexa Proc. w/ Mild CC</t>
  </si>
  <si>
    <t>V73.68</t>
  </si>
  <si>
    <t>Bus occupant injured in collision with car, pick-up truck or van: Passenger injured in traffic accident While engaged in other specified activities</t>
  </si>
  <si>
    <t>V73.69</t>
  </si>
  <si>
    <t>Bus occupant injured in collision with car, pick-up truck or van: Passenger injured in traffic accident During unspecified activity</t>
  </si>
  <si>
    <t>V74.58</t>
  </si>
  <si>
    <t>Bus occupant injured in collision with heavy transport vehicle or bus: Driver injured in traffic accident While engaged in other specified activities</t>
  </si>
  <si>
    <t>V74.6</t>
  </si>
  <si>
    <t>Bus occupant injured in collision with heavy transport vehicle or bus: Passenger injured in traffic accident</t>
  </si>
  <si>
    <t>V74.68</t>
  </si>
  <si>
    <t>Bus occupant injured in collision with heavy transport vehicle or bus: Passenger injured in traffic accident While engaged in other specified activities</t>
  </si>
  <si>
    <t>V74.99</t>
  </si>
  <si>
    <t>Bus occupant injured in collision with heavy transport vehicle or bus: Unspecified bus occupant injured in traffic accident During unspecified activity</t>
  </si>
  <si>
    <t>Uterine &amp; Adnexa Proc. w/ Moderate CC</t>
  </si>
  <si>
    <t>V77.09</t>
  </si>
  <si>
    <t>Bus occupant injured in collision with fixed or stationary object: Driver injured in nontraffic accident During unspecified activity</t>
  </si>
  <si>
    <t>V77.4</t>
  </si>
  <si>
    <t>Bus occupant injured in collision with fixed or stationary object: Person injured while boarding or alighting</t>
  </si>
  <si>
    <t>V77.5</t>
  </si>
  <si>
    <t>Bus occupant injured in collision with fixed or stationary object: Driver injured in traffic accident</t>
  </si>
  <si>
    <t>V77.6</t>
  </si>
  <si>
    <t>Bus occupant injured in collision with fixed or stationary object: Passenger injured in traffic accident</t>
  </si>
  <si>
    <t>V77.68</t>
  </si>
  <si>
    <t>Bus occupant injured in collision with fixed or stationary object: Passenger injured in traffic accident While engaged in other specified activities</t>
  </si>
  <si>
    <t>V77.69</t>
  </si>
  <si>
    <t>Bus occupant injured in collision with fixed or stationary object: Passenger injured in traffic accident During unspecified activity</t>
  </si>
  <si>
    <t>V78.1</t>
  </si>
  <si>
    <t>Bus occupant injured in noncollision transport accident: Passenger injured in nontraffic accident</t>
  </si>
  <si>
    <t>V78.13</t>
  </si>
  <si>
    <t>Bus occupant injured in noncollision transport accident: Passenger injured in nontraffic accident While engaged in other types of work</t>
  </si>
  <si>
    <t>V78.18</t>
  </si>
  <si>
    <t>Bus occupant injured in noncollision transport accident: Passenger injured in nontraffic accident While engaged in other specified activities</t>
  </si>
  <si>
    <t>V78.48</t>
  </si>
  <si>
    <t>Bus occupant injured in noncollision transport accident: Person injured while boarding or alighting While engaged in other specified activities</t>
  </si>
  <si>
    <t>V78.6</t>
  </si>
  <si>
    <t>Other Female Reproductive System OR Proc. w/ No CC</t>
  </si>
  <si>
    <t>Bus occupant injured in noncollision transport accident: Passenger injured in traffic accident</t>
  </si>
  <si>
    <t>V78.68</t>
  </si>
  <si>
    <t>Bus occupant injured in noncollision transport accident: Passenger injured in traffic accident While engaged in other specified activities</t>
  </si>
  <si>
    <t>V78.7</t>
  </si>
  <si>
    <t>Bus occupant injured in noncollision transport accident: Person on outside of vehicle injured in traffic accident</t>
  </si>
  <si>
    <t>V78.78</t>
  </si>
  <si>
    <t>Bus occupant injured in noncollision transport accident: Person on outside of vehicle injured in traffic accident While engaged in other specified activities</t>
  </si>
  <si>
    <t>V78.9</t>
  </si>
  <si>
    <t>Bus occupant injured in noncollision transport accident: Unspecified bus occupant injured in traffic accident</t>
  </si>
  <si>
    <t>V78.98</t>
  </si>
  <si>
    <t>Bus occupant injured in noncollision transport accident: Unspecified bus occupant injured in traffic accident While engaged in other specified activities</t>
  </si>
  <si>
    <t>V78.99</t>
  </si>
  <si>
    <t>Bus occupant injured in noncollision transport accident: Unspecified bus occupant injured in traffic accident During unspecified activity</t>
  </si>
  <si>
    <t>V79.1</t>
  </si>
  <si>
    <t>V79.18</t>
  </si>
  <si>
    <t>V79.4</t>
  </si>
  <si>
    <t>V79.5</t>
  </si>
  <si>
    <t>V79.59</t>
  </si>
  <si>
    <t>V79.9</t>
  </si>
  <si>
    <t>Bus occupant [any] injured in unspecified traffic accident</t>
  </si>
  <si>
    <t>V79.90</t>
  </si>
  <si>
    <t>Bus occupant [any] injured in unspecified traffic accident While engaged in sports activity</t>
  </si>
  <si>
    <t>V80.0</t>
  </si>
  <si>
    <t>Rider or occupant injured by fall from or being thrown from animal or animal-drawn vehicle in noncollision accident</t>
  </si>
  <si>
    <t>V80.00</t>
  </si>
  <si>
    <t>Rider or occupant injured by fall from or being thrown from animal or animal-drawn vehicle in noncollision accident While engaged in sports activity</t>
  </si>
  <si>
    <t>Other Female Reproductive System OR Proc. w/ Mild CC</t>
  </si>
  <si>
    <t>V80.01</t>
  </si>
  <si>
    <t>Rider or occupant injured by fall from or being thrown from animal or animal-drawn vehicle in noncollision accident While engaged in leisure activity</t>
  </si>
  <si>
    <t>V80.08</t>
  </si>
  <si>
    <t>Rider or occupant injured by fall from or being thrown from animal or animal-drawn vehicle in noncollision accident While engaged in other specified activities</t>
  </si>
  <si>
    <t>V80.09</t>
  </si>
  <si>
    <t>Rider or occupant injured by fall from or being thrown from animal or animal-drawn vehicle in noncollision accident During unspecified activity</t>
  </si>
  <si>
    <t>V80.1</t>
  </si>
  <si>
    <t>Rider or occupant injured in collision with pedestrian or animal</t>
  </si>
  <si>
    <t>V80.2</t>
  </si>
  <si>
    <t>Rider or occupant injured in collision with pedal cycle</t>
  </si>
  <si>
    <t>V80.24</t>
  </si>
  <si>
    <t>Rider or occupant injured in collision with pedal cycle While resting, sleeping, eating or engaging in other vital activities</t>
  </si>
  <si>
    <t>V80.3</t>
  </si>
  <si>
    <t>Rider or occupant injured in collision with two- or three-wheeled motor vehicle</t>
  </si>
  <si>
    <t>V80.30</t>
  </si>
  <si>
    <t>Rider or occupant injured in collision with two- or three-wheeled motor vehicle While engaged in sports activity</t>
  </si>
  <si>
    <t>V80.4</t>
  </si>
  <si>
    <t>Rider or occupant injured in collision with car, pick-up truck, van, heavy transport vehicle or bus</t>
  </si>
  <si>
    <t>V80.49</t>
  </si>
  <si>
    <t>Rider or occupant injured in collision with car, pick-up truck, van, heavy transport vehicle or bus During unspecified activity</t>
  </si>
  <si>
    <t>V80.5</t>
  </si>
  <si>
    <t>Rider or occupant injured in collision with other specified motor vehicle</t>
  </si>
  <si>
    <t>V80.7</t>
  </si>
  <si>
    <t>Rider or occupant injured in collision with other nonmotor vehicle</t>
  </si>
  <si>
    <t>V80.78</t>
  </si>
  <si>
    <t>Rider or occupant injured in collision with other nonmotor vehicle While engaged in other specified activities</t>
  </si>
  <si>
    <t>Other Female Reproductive System OR Proc. w/ Moderate CC</t>
  </si>
  <si>
    <t>V80.8</t>
  </si>
  <si>
    <t>Rider or occupant injured in collision with fixed or stationary object</t>
  </si>
  <si>
    <t>V80.80</t>
  </si>
  <si>
    <t>Rider or occupant injured in collision with fixed or stationary object While engaged in sports activity</t>
  </si>
  <si>
    <t>V80.89</t>
  </si>
  <si>
    <t>Rider or occupant injured in collision with fixed or stationary object During unspecified activity</t>
  </si>
  <si>
    <t>V80.99</t>
  </si>
  <si>
    <t>Rider or occupant injured in other and unspecified transport accidents During unspecified activity</t>
  </si>
  <si>
    <t>V81.48</t>
  </si>
  <si>
    <t>Person injured while boarding or alighting from railway train or railway vehicle While engaged in other specified activities</t>
  </si>
  <si>
    <t>V81.6</t>
  </si>
  <si>
    <t>Occupant of railway train or railway vehicle injured by fall from railway train or railway vehicle</t>
  </si>
  <si>
    <t>Reconstructive Procedures for Female Reproductive System w/ No CC</t>
  </si>
  <si>
    <t>V81.68</t>
  </si>
  <si>
    <t>Occupant of railway train or railway vehicle injured by fall from railway train or railway vehicle While engaged in other specified activities</t>
  </si>
  <si>
    <t>V81.8</t>
  </si>
  <si>
    <t>Occupant of railway train or railway vehicle injured in other specified railway accidents</t>
  </si>
  <si>
    <t>V81.9</t>
  </si>
  <si>
    <t>Occupant of railway train or railway vehicle injured in unspecified railway accident</t>
  </si>
  <si>
    <t>V82.0</t>
  </si>
  <si>
    <t>Occupant of streetcar injured in collision with motor vehicle in nontraffic accident</t>
  </si>
  <si>
    <t>Reconstructive Procedures for Female Reproductive System w/ Mild CC</t>
  </si>
  <si>
    <t>V82.03</t>
  </si>
  <si>
    <t>Occupant of streetcar injured in collision with motor vehicle in nontraffic accident While engaged in other types of work</t>
  </si>
  <si>
    <t>V82.09</t>
  </si>
  <si>
    <t>Occupant of streetcar injured in collision with motor vehicle in nontraffic accident During unspecified activity</t>
  </si>
  <si>
    <t>V82.29</t>
  </si>
  <si>
    <t>Occupant of streetcar injured in collision with or hit by rolling stock During unspecified activity</t>
  </si>
  <si>
    <t>V82.5</t>
  </si>
  <si>
    <t>Occupant of streetcar injured by fall in streetcar</t>
  </si>
  <si>
    <t>V82.6</t>
  </si>
  <si>
    <t>Occupant of streetcar injured by fall from streetcar</t>
  </si>
  <si>
    <t>V82.8</t>
  </si>
  <si>
    <t>Occupant of streetcar injured in other specified transport accidents</t>
  </si>
  <si>
    <t>V84.0</t>
  </si>
  <si>
    <t>Driver of special agricultural vehicle injured in traffic accident</t>
  </si>
  <si>
    <t>Vagina, Cervix &amp; Vulva Proc. w/ No CC</t>
  </si>
  <si>
    <t>V84.29</t>
  </si>
  <si>
    <t>Person on outside of special agricultural vehicle injured in traffic accident During unspecified activity</t>
  </si>
  <si>
    <t>V84.4</t>
  </si>
  <si>
    <t>Person injured while boarding or alighting from special agricultural vehicle</t>
  </si>
  <si>
    <t>V84.42</t>
  </si>
  <si>
    <t>Person injured while boarding or alighting from special agricultural vehicle While working for income</t>
  </si>
  <si>
    <t>Vagina, Cervix &amp; Vulva Proc. w/ Mild CC</t>
  </si>
  <si>
    <t>V84.5</t>
  </si>
  <si>
    <t>Driver of special agricultural vehicle injured in nontraffic accident</t>
  </si>
  <si>
    <t>V84.51</t>
  </si>
  <si>
    <t>Driver of special agricultural vehicle injured in nontraffic accident While engaged in leisure activity</t>
  </si>
  <si>
    <t>V84.58</t>
  </si>
  <si>
    <t>Driver of special agricultural vehicle injured in nontraffic accident While engaged in other specified activities</t>
  </si>
  <si>
    <t>Vagina, Cervix &amp; Vulva Proc. w/ Moderate CC</t>
  </si>
  <si>
    <t>V84.59</t>
  </si>
  <si>
    <t>Driver of special agricultural vehicle injured in nontraffic accident During unspecified activity</t>
  </si>
  <si>
    <t>V84.6</t>
  </si>
  <si>
    <t>Passenger of special agricultural vehicle injured in nontraffic accident</t>
  </si>
  <si>
    <t>V84.9</t>
  </si>
  <si>
    <t>Unspecified occupant of special agricultural vehicle injured in nontraffic accident</t>
  </si>
  <si>
    <t>V85.4</t>
  </si>
  <si>
    <t>Dilatation &amp; Curretage Proc. w/ No CC</t>
  </si>
  <si>
    <t>Person injured while boarding or alighting from special construction vehicle</t>
  </si>
  <si>
    <t>V85.9</t>
  </si>
  <si>
    <t>Unspecified occupant of special construction vehicle injured in nontraffic accident</t>
  </si>
  <si>
    <t>V86.0</t>
  </si>
  <si>
    <t>Driver of all-terrain or other off-road motor vehicle injured in traffic accident</t>
  </si>
  <si>
    <t>V86.03</t>
  </si>
  <si>
    <t>Driver of all-terrain or other off-road motor vehicle injured in traffic accident While engaged in other types of work</t>
  </si>
  <si>
    <t>Dilatation &amp; Curretage Proc. w/ Mild CC</t>
  </si>
  <si>
    <t>V86.1</t>
  </si>
  <si>
    <t>Passenger of all-terrain or other off-road motor vehicle injured in traffic accident</t>
  </si>
  <si>
    <t>V86.2</t>
  </si>
  <si>
    <t>Person on outside of all-terrain or other off-road motor vehicle injured in traffic accident</t>
  </si>
  <si>
    <t>V86.3</t>
  </si>
  <si>
    <t>Unspecified occupant of all-terrain or other off-road motor vehicle injured in traffic accident</t>
  </si>
  <si>
    <t>V86.6</t>
  </si>
  <si>
    <t>Passenger of all-terrain or other off-road motor vehicle injured in nontraffic accident</t>
  </si>
  <si>
    <t>Dilatation &amp; Curretage Proc. w/ Moderate CC</t>
  </si>
  <si>
    <t>V86.68</t>
  </si>
  <si>
    <t>Passenger of all-terrain or other off-road motor vehicle injured in nontraffic accident While engaged in other specified activities</t>
  </si>
  <si>
    <t>V86.9</t>
  </si>
  <si>
    <t>Unspecified occupant of all-terrain or other off-road motor vehicle injured in nontraffic accident</t>
  </si>
  <si>
    <t>V87.0</t>
  </si>
  <si>
    <t>Person injured in collision between car and two- or three-wheeled motor vehicle (traffic)</t>
  </si>
  <si>
    <t>Non Ovarian/Adnexal Neoplasms w/ No CC</t>
  </si>
  <si>
    <t>V87.00</t>
  </si>
  <si>
    <t>Person injured in collision between car and two- or three-wheeled motor vehicle (traffic) While engaged in sports activity</t>
  </si>
  <si>
    <t>V87.09</t>
  </si>
  <si>
    <t>Person injured in collision between car and two- or three-wheeled motor vehicle (traffic) During unspecified activity</t>
  </si>
  <si>
    <t>V87.41</t>
  </si>
  <si>
    <t>Person injured in collision between car and heavy transport vehicle (traffic) While engaged in leisure activity</t>
  </si>
  <si>
    <t>V87.44</t>
  </si>
  <si>
    <t>Person injured in collision between car and heavy transport vehicle (traffic) While resting, sleeping, eating or engaging in other vital activities</t>
  </si>
  <si>
    <t>Non Ovarian/Adnexal Neoplasms w/ Mild CC</t>
  </si>
  <si>
    <t>V87.49</t>
  </si>
  <si>
    <t>Person injured in collision between car and heavy transport vehicle (traffic) During unspecified activity</t>
  </si>
  <si>
    <t>V87.7</t>
  </si>
  <si>
    <t>Person injured in collision between other specified motor vehicles (traffic)</t>
  </si>
  <si>
    <t>V87.70</t>
  </si>
  <si>
    <t>Person injured in collision between other specified motor vehicles (traffic) While engaged in sports activity</t>
  </si>
  <si>
    <t>Non Ovarian/Adnexal Neoplasms w/ Moderate CC</t>
  </si>
  <si>
    <t>V87.78</t>
  </si>
  <si>
    <t>Person injured in collision between other specified motor vehicles (traffic) While engaged in other specified activities</t>
  </si>
  <si>
    <t>V87.8</t>
  </si>
  <si>
    <t>Person injured in other specified noncollision transport accidents involving motor vehicle (traffic)</t>
  </si>
  <si>
    <t>V87.88</t>
  </si>
  <si>
    <t>Person injured in other specified noncollision transport accidents involving motor vehicle (traffic) While engaged in other specified activities</t>
  </si>
  <si>
    <t>V87.89</t>
  </si>
  <si>
    <t>Person injured in other specified noncollision transport accidents involving motor vehicle (traffic) During unspecified activity</t>
  </si>
  <si>
    <t>Ovarian/Adnexal Neoplasms w/ No CC</t>
  </si>
  <si>
    <t>V87.9</t>
  </si>
  <si>
    <t>Person injured in other specified (collision)(noncollision) transport accidents involving nonmotor vehicle (traffic)</t>
  </si>
  <si>
    <t>V87.99</t>
  </si>
  <si>
    <t>Person injured in other specified (collision)(noncollision) transport accidents involving nonmotor vehicle (traffic) During unspecified activity</t>
  </si>
  <si>
    <t>V88.0</t>
  </si>
  <si>
    <t>Person injured in collision between car and two- or three-wheeled motor vehicle, nontraffic</t>
  </si>
  <si>
    <t>V88.7</t>
  </si>
  <si>
    <t>Person injured in collision between other specified motor vehicles, nontraffic</t>
  </si>
  <si>
    <t>V88.72</t>
  </si>
  <si>
    <t>Person injured in collision between other specified motor vehicles, nontraffic While working for income</t>
  </si>
  <si>
    <t>V88.73</t>
  </si>
  <si>
    <t>Person injured in collision between other specified motor vehicles, nontraffic While engaged in other types of work</t>
  </si>
  <si>
    <t>V88.78</t>
  </si>
  <si>
    <t>Person injured in collision between other specified motor vehicles, nontraffic While engaged in other specified activities</t>
  </si>
  <si>
    <t>Ovarian/Adnexal Neoplasms w/ Mild CC</t>
  </si>
  <si>
    <t>V88.8</t>
  </si>
  <si>
    <t>Person injured in other specified noncollision transport accidents involving motor vehicle, nontraffic</t>
  </si>
  <si>
    <t>V88.88</t>
  </si>
  <si>
    <t>Person injured in other specified noncollision transport accidents involving motor vehicle, nontraffic While engaged in other specified activities</t>
  </si>
  <si>
    <t>V88.89</t>
  </si>
  <si>
    <t>Person injured in other specified noncollision transport accidents involving motor vehicle, nontraffic During unspecified activity</t>
  </si>
  <si>
    <t>V88.9</t>
  </si>
  <si>
    <t>Person injured in other specified (collision)(noncollision) transport accidents involving nonmotor vehicle, nontraffic</t>
  </si>
  <si>
    <t>V88.98</t>
  </si>
  <si>
    <t>Person injured in other specified (collision)(noncollision) transport accidents involving nonmotor vehicle, nontraffic While engaged in other specified activities</t>
  </si>
  <si>
    <t>V89.0</t>
  </si>
  <si>
    <t>Person injured in unspecified motor-vehicle accident, nontraffic</t>
  </si>
  <si>
    <t>Ovarian/Adnexal Neoplasms w/ Moderate CC</t>
  </si>
  <si>
    <t>V89.02</t>
  </si>
  <si>
    <t>Person injured in unspecified motor-vehicle accident, nontraffic While working for income</t>
  </si>
  <si>
    <t>V89.08</t>
  </si>
  <si>
    <t>Person injured in unspecified motor-vehicle accident, nontraffic While engaged in other specified activities</t>
  </si>
  <si>
    <t>V89.09</t>
  </si>
  <si>
    <t>Person injured in unspecified motor-vehicle accident, nontraffic During unspecified activity</t>
  </si>
  <si>
    <t>V89.1</t>
  </si>
  <si>
    <t>Person injured in unspecified nonmotor-vehicle accident, nontraffic</t>
  </si>
  <si>
    <t>V89.11</t>
  </si>
  <si>
    <t>Person injured in unspecified nonmotor-vehicle accident, nontraffic While engaged in leisure activity</t>
  </si>
  <si>
    <t>V89.13</t>
  </si>
  <si>
    <t>Person injured in unspecified nonmotor-vehicle accident, nontraffic While engaged in other types of work</t>
  </si>
  <si>
    <t>V89.19</t>
  </si>
  <si>
    <t>Person injured in unspecified nonmotor-vehicle accident, nontraffic During unspecified activity</t>
  </si>
  <si>
    <t>V89.2</t>
  </si>
  <si>
    <t>Person injured in unspecified motor-vehicle accident, traffic</t>
  </si>
  <si>
    <t>V89.21</t>
  </si>
  <si>
    <t>Person injured in unspecified motor-vehicle accident, traffic While engaged in leisure activity</t>
  </si>
  <si>
    <t>V89.23</t>
  </si>
  <si>
    <t>Person injured in unspecified motor-vehicle accident, traffic While engaged in other types of work</t>
  </si>
  <si>
    <t>V89.28</t>
  </si>
  <si>
    <t>Person injured in unspecified motor-vehicle accident, traffic While engaged in other specified activities</t>
  </si>
  <si>
    <t>V89.29</t>
  </si>
  <si>
    <t>Person injured in unspecified motor-vehicle accident, traffic During unspecified activity</t>
  </si>
  <si>
    <t>V89.3</t>
  </si>
  <si>
    <t>Person injured in unspecified nonmotor-vehicle accident, traffic</t>
  </si>
  <si>
    <t>V89.9</t>
  </si>
  <si>
    <t>Person injured in unspecified vehicle accident</t>
  </si>
  <si>
    <t>V89.90</t>
  </si>
  <si>
    <t>Person injured in unspecified vehicle accident While engaged in sports activity</t>
  </si>
  <si>
    <t>V89.91</t>
  </si>
  <si>
    <t>Person injured in unspecified vehicle accident While engaged in leisure activity</t>
  </si>
  <si>
    <t>V89.98</t>
  </si>
  <si>
    <t>Person injured in unspecified vehicle accident While engaged in other specified activities</t>
  </si>
  <si>
    <t>V89.99</t>
  </si>
  <si>
    <t>Person injured in unspecified vehicle accident During unspecified activity</t>
  </si>
  <si>
    <t>V90.59</t>
  </si>
  <si>
    <t>Accident to watercraft causing drowning and submersion: Canoe or kayak During unspecified activity</t>
  </si>
  <si>
    <t>V90.9</t>
  </si>
  <si>
    <t>Accident to watercraft causing drowning and submersion: Unspecified watercraft</t>
  </si>
  <si>
    <t>Female Pelvic Infections w/ No CC</t>
  </si>
  <si>
    <t>V91.0</t>
  </si>
  <si>
    <t>Accident to watercraft causing other injury: Merchant ship</t>
  </si>
  <si>
    <t>V91.19</t>
  </si>
  <si>
    <t>Accident to watercraft causing other injury: Passenger ship During unspecified activity</t>
  </si>
  <si>
    <t>V91.3</t>
  </si>
  <si>
    <t>Accident to watercraft causing other injury: Other powered watercraft</t>
  </si>
  <si>
    <t>V91.89</t>
  </si>
  <si>
    <t>Accident to watercraft causing other injury: Other unpowered watercraft During unspecified activity</t>
  </si>
  <si>
    <t>V91.98</t>
  </si>
  <si>
    <t>Accident to watercraft causing other injury: Unspecified watercraft While engaged in other specified activities</t>
  </si>
  <si>
    <t>V93.1</t>
  </si>
  <si>
    <t>Accident on board watercraft without accident to watercraft, not causing drowning and submersion: Passenger ship</t>
  </si>
  <si>
    <t>V93.18</t>
  </si>
  <si>
    <t>Accident on board watercraft without accident to watercraft, not causing drowning and submersion: Passenger ship While engaged in other specified activities</t>
  </si>
  <si>
    <t>Female Pelvic Infections w/ Mild CC</t>
  </si>
  <si>
    <t>V93.2</t>
  </si>
  <si>
    <t>Accident on board watercraft without accident to watercraft, not causing drowning and submersion: Fishing boat</t>
  </si>
  <si>
    <t>V93.28</t>
  </si>
  <si>
    <t>Accident on board watercraft without accident to watercraft, not causing drowning and submersion: Fishing boat While engaged in other specified activities</t>
  </si>
  <si>
    <t>V93.99</t>
  </si>
  <si>
    <t>Accident on board watercraft without accident to watercraft, not causing drowning and submersion: Unspecified watercraft During unspecified activity</t>
  </si>
  <si>
    <t>V94.8</t>
  </si>
  <si>
    <t>Other and unspecified water transport accidents: Other unpowered watercraft</t>
  </si>
  <si>
    <t>V94.98</t>
  </si>
  <si>
    <t>Other and unspecified water transport accidents: Unspecified watercraft While engaged in other specified activities</t>
  </si>
  <si>
    <t>V97.39</t>
  </si>
  <si>
    <t>Person on ground injured in air transport accident During unspecified activity</t>
  </si>
  <si>
    <t>Lower Genitourinary Tract Infections w/ No CC</t>
  </si>
  <si>
    <t>V98</t>
  </si>
  <si>
    <t>Other specified transport accidents</t>
  </si>
  <si>
    <t>V99</t>
  </si>
  <si>
    <t>Unspecified transport accident</t>
  </si>
  <si>
    <t>W00.0</t>
  </si>
  <si>
    <t>Fall on same level involving ice and snow, Home</t>
  </si>
  <si>
    <t>W00.00</t>
  </si>
  <si>
    <t>Fall on same level involving ice and snow, Home While engaged in sports activity</t>
  </si>
  <si>
    <t>W00.01</t>
  </si>
  <si>
    <t>Fall on same level involving ice and snow, Home While engaged in leisure activity</t>
  </si>
  <si>
    <t>W00.02</t>
  </si>
  <si>
    <t>Fall on same level involving ice and snow, Home While working for income</t>
  </si>
  <si>
    <t>Lower Genitourinary Tract Infections w/ Mild CC</t>
  </si>
  <si>
    <t>W00.03</t>
  </si>
  <si>
    <t>Fall on same level involving ice and snow, Home While engaged in other types of work</t>
  </si>
  <si>
    <t>W00.04</t>
  </si>
  <si>
    <t>Fall on same level involving ice and snow, Home While resting, sleeping, eating or engaging in other vital activities</t>
  </si>
  <si>
    <t>W00.08</t>
  </si>
  <si>
    <t>Fall on same level involving ice and snow, Home While engaged in other specified activities</t>
  </si>
  <si>
    <t>W00.09</t>
  </si>
  <si>
    <t>Fall on same level involving ice and snow, Home During unspecified activity</t>
  </si>
  <si>
    <t>W00.1</t>
  </si>
  <si>
    <t>Fall on same level involving ice and snow, Residential Institution</t>
  </si>
  <si>
    <t>W00.10</t>
  </si>
  <si>
    <t>Fall on same level involving ice and snow, Residential Institution While engaged in sports activity</t>
  </si>
  <si>
    <t>Menstrual and Other Female Reproductive System Disorders w/ No CC</t>
  </si>
  <si>
    <t>W00.14</t>
  </si>
  <si>
    <t>Fall on same level involving ice and snow, Residential Institution While resting, sleeping, eating or engaging in other vital activities</t>
  </si>
  <si>
    <t>W00.18</t>
  </si>
  <si>
    <t>Fall on same level involving ice and snow, Residential Institution While engaged in other specified activities</t>
  </si>
  <si>
    <t>W00.19</t>
  </si>
  <si>
    <t>Fall on same level involving ice and snow, Residential Institution During unspecified activity</t>
  </si>
  <si>
    <t>W00.2</t>
  </si>
  <si>
    <t>Fall on same level involving ice and snow, School, Other Institution and Public Admimistration Area</t>
  </si>
  <si>
    <t>W00.20</t>
  </si>
  <si>
    <t>Fall on same level involving ice and snow, School, Other Institution and Public Admimistration Area While engaged in sports activity</t>
  </si>
  <si>
    <t>W00.21</t>
  </si>
  <si>
    <t>Fall on same level involving ice and snow, School, Other Institution and Public Admimistration Area While engaged in leisure activity</t>
  </si>
  <si>
    <t>W00.28</t>
  </si>
  <si>
    <t>Fall on same level involving ice and snow, School, Other Institution and Public Admimistration Area While engaged in other specified activities</t>
  </si>
  <si>
    <t>W00.29</t>
  </si>
  <si>
    <t>Fall on same level involving ice and snow, School, Other Institution and Public Admimistration Area During unspecified activity</t>
  </si>
  <si>
    <t>Menstrual and Other Female Reproductive System Disorders w/ Mild CC</t>
  </si>
  <si>
    <t>W00.3</t>
  </si>
  <si>
    <t>Fall on same level involving ice and snow, Sports and Athletic Areas</t>
  </si>
  <si>
    <t>W00.30</t>
  </si>
  <si>
    <t>Fall on same level involving ice and snow, Sports and Athletic Areas While engaged in sports activity</t>
  </si>
  <si>
    <t>W00.34</t>
  </si>
  <si>
    <t>Fall on same level involving ice and snow, Sports and Athletic Areas While resting, sleeping, eating or engaging in other vital activities</t>
  </si>
  <si>
    <t>W00.38</t>
  </si>
  <si>
    <t>Fall on same level involving ice and snow, Sports and Athletic Areas While engaged in other specified activities</t>
  </si>
  <si>
    <t>W00.4</t>
  </si>
  <si>
    <t>Fall on same level involving ice and snow, Street and Highway</t>
  </si>
  <si>
    <t>W00.40</t>
  </si>
  <si>
    <t>Fall on same level involving ice and snow, Street and Highway While engaged in sports activity</t>
  </si>
  <si>
    <t>W00.48</t>
  </si>
  <si>
    <t>Fall on same level involving ice and snow, Street and Highway While engaged in other specified activities</t>
  </si>
  <si>
    <t>Complicating OR Proc. for Cesarean Section w/ No CC</t>
  </si>
  <si>
    <t>W00.49</t>
  </si>
  <si>
    <t>Fall on same level involving ice and snow, Street and Highway During unspecified activity</t>
  </si>
  <si>
    <t>W00.58</t>
  </si>
  <si>
    <t>Fall on same level involving ice and snow, Trade and Service Area While engaged in other specified activities</t>
  </si>
  <si>
    <t>W00.78</t>
  </si>
  <si>
    <t>Fall on same level involving ice and snow, Farm While engaged in other specified activities</t>
  </si>
  <si>
    <t>W00.79</t>
  </si>
  <si>
    <t>Fall on same level involving ice and snow, Farm During unspecified activity</t>
  </si>
  <si>
    <t>W00.8</t>
  </si>
  <si>
    <t>Fall on same level involving ice and snow, Other Specified Area</t>
  </si>
  <si>
    <t>W00.80</t>
  </si>
  <si>
    <t>Fall on same level involving ice and snow, Other Specified Area While engaged in sports activity</t>
  </si>
  <si>
    <t>Complicating OR Proc. for Cesarean Section w/ Mild CC</t>
  </si>
  <si>
    <t>W00.84</t>
  </si>
  <si>
    <t>Fall on same level involving ice and snow, Other Specified Area While resting, sleeping, eating or engaging in other vital activities</t>
  </si>
  <si>
    <t>W00.88</t>
  </si>
  <si>
    <t>Fall on same level involving ice and snow, Other Specified Area While engaged in other specified activities</t>
  </si>
  <si>
    <t>W00.89</t>
  </si>
  <si>
    <t>Fall on same level involving ice and snow, Other Specified Area During unspecified activity</t>
  </si>
  <si>
    <t>Complicating OR Proc. for Cesarean Section w/ Moderate CC</t>
  </si>
  <si>
    <t>W00.9</t>
  </si>
  <si>
    <t>Fall on same level involving ice and snow, Unspecified Place</t>
  </si>
  <si>
    <t>W00.90</t>
  </si>
  <si>
    <t>Fall on same level involving ice and snow, Unspecified Place While engaged in sports activity</t>
  </si>
  <si>
    <t>W00.98</t>
  </si>
  <si>
    <t>Fall on same level involving ice and snow, Unspecified Place While engaged in other specified activities</t>
  </si>
  <si>
    <t>W00.99</t>
  </si>
  <si>
    <t>Fall on same level involving ice and snow, Unspecified Place During unspecified activity</t>
  </si>
  <si>
    <t>W01</t>
  </si>
  <si>
    <t>Fall on same level from slipping, tripping and stumbling</t>
  </si>
  <si>
    <t>W01.0</t>
  </si>
  <si>
    <t>Fall on same level from slipping, tripping and stumbling, Home</t>
  </si>
  <si>
    <t>W01.00</t>
  </si>
  <si>
    <t>Cesarean Section w/ No CC</t>
  </si>
  <si>
    <t>Fall on same level from slipping, tripping and stumbling, Home While engaged in sports activity</t>
  </si>
  <si>
    <t>W01.01</t>
  </si>
  <si>
    <t>Fall on same level from slipping, tripping and stumbling, Home While engaged in leisure activity</t>
  </si>
  <si>
    <t>W01.02</t>
  </si>
  <si>
    <t>Fall on same level from slipping, tripping and stumbling, Home While working for income</t>
  </si>
  <si>
    <t>W01.03</t>
  </si>
  <si>
    <t>Fall on same level from slipping, tripping and stumbling, Home While engaged in other types of work</t>
  </si>
  <si>
    <t>W01.04</t>
  </si>
  <si>
    <t>Fall on same level from slipping, tripping and stumbling, Home While resting, sleeping, eating or engaging in other vital activities</t>
  </si>
  <si>
    <t>W01.08</t>
  </si>
  <si>
    <t>Fall on same level from slipping, tripping and stumbling, Home While engaged in other specified activities</t>
  </si>
  <si>
    <t>Cesarean Section w/ Mild CC</t>
  </si>
  <si>
    <t>W01.09</t>
  </si>
  <si>
    <t>Fall on same level from slipping, tripping and stumbling, Home During unspecified activity</t>
  </si>
  <si>
    <t>W01.1</t>
  </si>
  <si>
    <t>Fall on same level from slipping, tripping and stumbling, Residential Institution</t>
  </si>
  <si>
    <t>W01.10</t>
  </si>
  <si>
    <t>Fall on same level from slipping, tripping and stumbling, Residential Institution While engaged in sports activity</t>
  </si>
  <si>
    <t>W01.11</t>
  </si>
  <si>
    <t>Fall on same level from slipping, tripping and stumbling, Residential Institution While engaged in leisure activity</t>
  </si>
  <si>
    <t>W01.12</t>
  </si>
  <si>
    <t>Fall on same level from slipping, tripping and stumbling, Residential Institution While working for income</t>
  </si>
  <si>
    <t>W01.13</t>
  </si>
  <si>
    <t>Fall on same level from slipping, tripping and stumbling, Residential Institution While engaged in other types of work</t>
  </si>
  <si>
    <t>W01.14</t>
  </si>
  <si>
    <t>Fall on same level from slipping, tripping and stumbling, Residential Institution While resting, sleeping, eating or engaging in other vital activities</t>
  </si>
  <si>
    <t>Cesarean Section w/ Moderate CC</t>
  </si>
  <si>
    <t>W01.18</t>
  </si>
  <si>
    <t>Fall on same level from slipping, tripping and stumbling, Residential Institution While engaged in other specified activities</t>
  </si>
  <si>
    <t>W01.19</t>
  </si>
  <si>
    <t>Fall on same level from slipping, tripping and stumbling, Residential Institution During unspecified activity</t>
  </si>
  <si>
    <t>W01.2</t>
  </si>
  <si>
    <t>Fall on same level from slipping, tripping and stumbling, School, Other Institution and Public Admimistration Area</t>
  </si>
  <si>
    <t>W01.20</t>
  </si>
  <si>
    <t>Fall on same level from slipping, tripping and stumbling, School, Other Institution and Public Admimistration Area While engaged in sports activity</t>
  </si>
  <si>
    <t>W01.21</t>
  </si>
  <si>
    <t>Fall on same level from slipping, tripping and stumbling, School, Other Institution and Public Admimistration Area While engaged in leisure activity</t>
  </si>
  <si>
    <t>W01.22</t>
  </si>
  <si>
    <t>Fall on same level from slipping, tripping and stumbling, School, Other Institution and Public Admimistration Area While working for income</t>
  </si>
  <si>
    <t>Cesarean Section w/ Sterilization w/ No CC</t>
  </si>
  <si>
    <t>W01.23</t>
  </si>
  <si>
    <t>Fall on same level from slipping, tripping and stumbling, School, Other Institution and Public Admimistration Area While engaged in other types of work</t>
  </si>
  <si>
    <t>W01.24</t>
  </si>
  <si>
    <t>Fall on same level from slipping, tripping and stumbling, School, Other Institution and Public Admimistration Area While resting, sleeping, eating or engaging in other vital activities</t>
  </si>
  <si>
    <t>W01.28</t>
  </si>
  <si>
    <t>Fall on same level from slipping, tripping and stumbling, School, Other Institution and Public Admimistration Area While engaged in other specified activities</t>
  </si>
  <si>
    <t>W01.29</t>
  </si>
  <si>
    <t>Fall on same level from slipping, tripping and stumbling, School, Other Institution and Public Admimistration Area During unspecified activity</t>
  </si>
  <si>
    <t>W01.3</t>
  </si>
  <si>
    <t>Fall on same level from slipping, tripping and stumbling, Sports and Athletic Areas</t>
  </si>
  <si>
    <t>W01.30</t>
  </si>
  <si>
    <t>Fall on same level from slipping, tripping and stumbling, Sports and Athletic Areas While engaged in sports activity</t>
  </si>
  <si>
    <t>W01.31</t>
  </si>
  <si>
    <t>Fall on same level from slipping, tripping and stumbling, Sports and Athletic Areas While engaged in leisure activity</t>
  </si>
  <si>
    <t>W01.32</t>
  </si>
  <si>
    <t>Cesarean Section w/ Sterilization w/ Mild CC</t>
  </si>
  <si>
    <t>Fall on same level from slipping, tripping and stumbling, Sports and Athletic Areas While working for income</t>
  </si>
  <si>
    <t>W01.33</t>
  </si>
  <si>
    <t>Fall on same level from slipping, tripping and stumbling, Sports and Athletic Areas While engaged in other types of work</t>
  </si>
  <si>
    <t>W01.34</t>
  </si>
  <si>
    <t>Fall on same level from slipping, tripping and stumbling, Sports and Athletic Areas While resting, sleeping, eating or engaging in other vital activities</t>
  </si>
  <si>
    <t>W01.38</t>
  </si>
  <si>
    <t>Fall on same level from slipping, tripping and stumbling, Sports and Athletic Areas While engaged in other specified activities</t>
  </si>
  <si>
    <t>W01.39</t>
  </si>
  <si>
    <t>Fall on same level from slipping, tripping and stumbling, Sports and Athletic Areas During unspecified activity</t>
  </si>
  <si>
    <t>W01.4</t>
  </si>
  <si>
    <t>Fall on same level from slipping, tripping and stumbling, Street and Highway</t>
  </si>
  <si>
    <t>W01.40</t>
  </si>
  <si>
    <t>Fall on same level from slipping, tripping and stumbling, Street and Highway While engaged in sports activity</t>
  </si>
  <si>
    <t>Cesarean Section w/ Sterilization w/ Moderate CC</t>
  </si>
  <si>
    <t>W01.41</t>
  </si>
  <si>
    <t>Fall on same level from slipping, tripping and stumbling, Street and Highway While engaged in leisure activity</t>
  </si>
  <si>
    <t>W01.42</t>
  </si>
  <si>
    <t>Fall on same level from slipping, tripping and stumbling, Street and Highway While working for income</t>
  </si>
  <si>
    <t>W01.43</t>
  </si>
  <si>
    <t>Fall on same level from slipping, tripping and stumbling, Street and Highway While engaged in other types of work</t>
  </si>
  <si>
    <t>W01.44</t>
  </si>
  <si>
    <t>Fall on same level from slipping, tripping and stumbling, Street and Highway While resting, sleeping, eating or engaging in other vital activities</t>
  </si>
  <si>
    <t>W01.48</t>
  </si>
  <si>
    <t>Fall on same level from slipping, tripping and stumbling, Street and Highway While engaged in other specified activities</t>
  </si>
  <si>
    <t>W01.49</t>
  </si>
  <si>
    <t>Fall on same level from slipping, tripping and stumbling, Street and Highway During unspecified activity</t>
  </si>
  <si>
    <t>Cesarean Section w/ Sterilization w/ Severe CC</t>
  </si>
  <si>
    <t>W01.5</t>
  </si>
  <si>
    <t>Fall on same level from slipping, tripping and stumbling, Trade and Service Area</t>
  </si>
  <si>
    <t>W01.50</t>
  </si>
  <si>
    <t>Fall on same level from slipping, tripping and stumbling, Trade and Service Area While engaged in sports activity</t>
  </si>
  <si>
    <t>W01.51</t>
  </si>
  <si>
    <t>Fall on same level from slipping, tripping and stumbling, Trade and Service Area While engaged in leisure activity</t>
  </si>
  <si>
    <t>W01.52</t>
  </si>
  <si>
    <t>Fall on same level from slipping, tripping and stumbling, Trade and Service Area While working for income</t>
  </si>
  <si>
    <t>W01.53</t>
  </si>
  <si>
    <t>Fall on same level from slipping, tripping and stumbling, Trade and Service Area While engaged in other types of work</t>
  </si>
  <si>
    <t>W01.54</t>
  </si>
  <si>
    <t>Fall on same level from slipping, tripping and stumbling, Trade and Service Area While resting, sleeping, eating or engaging in other vital activities</t>
  </si>
  <si>
    <t>Complicating OR Proc. for Obstetry w/ No CC</t>
  </si>
  <si>
    <t>W01.58</t>
  </si>
  <si>
    <t>Fall on same level from slipping, tripping and stumbling, Trade and Service Area While engaged in other specified activities</t>
  </si>
  <si>
    <t>W01.59</t>
  </si>
  <si>
    <t>Fall on same level from slipping, tripping and stumbling, Trade and Service Area During unspecified activity</t>
  </si>
  <si>
    <t>W01.6</t>
  </si>
  <si>
    <t>Fall on same level from slipping, tripping and stumbling, Industrial and Construction Area</t>
  </si>
  <si>
    <t>W01.60</t>
  </si>
  <si>
    <t>Fall on same level from slipping, tripping and stumbling, Industrial and Construction Area While engaged in sports activity</t>
  </si>
  <si>
    <t>W01.63</t>
  </si>
  <si>
    <t>Fall on same level from slipping, tripping and stumbling, Industrial and Construction Area While engaged in other types of work</t>
  </si>
  <si>
    <t>Complicating OR Proc. for Obstetry w/ Mild CC</t>
  </si>
  <si>
    <t>W01.68</t>
  </si>
  <si>
    <t>Fall on same level from slipping, tripping and stumbling, Industrial and Construction Area While engaged in other specified activities</t>
  </si>
  <si>
    <t>W01.69</t>
  </si>
  <si>
    <t>Fall on same level from slipping, tripping and stumbling, Industrial and Construction Area During unspecified activity</t>
  </si>
  <si>
    <t>W01.7</t>
  </si>
  <si>
    <t>Fall on same level from slipping, tripping and stumbling, Farm</t>
  </si>
  <si>
    <t>W01.70</t>
  </si>
  <si>
    <t>Fall on same level from slipping, tripping and stumbling, Farm While engaged in sports activity</t>
  </si>
  <si>
    <t>W01.71</t>
  </si>
  <si>
    <t>Fall on same level from slipping, tripping and stumbling, Farm While engaged in leisure activity</t>
  </si>
  <si>
    <t>W01.72</t>
  </si>
  <si>
    <t>Fall on same level from slipping, tripping and stumbling, Farm While working for income</t>
  </si>
  <si>
    <t>Complicating OR Proc. for Obstetry w/ Moderate CC</t>
  </si>
  <si>
    <t>W01.73</t>
  </si>
  <si>
    <t>Fall on same level from slipping, tripping and stumbling, Farm While engaged in other types of work</t>
  </si>
  <si>
    <t>W01.74</t>
  </si>
  <si>
    <t>Fall on same level from slipping, tripping and stumbling, Farm While resting, sleeping, eating or engaging in other vital activities</t>
  </si>
  <si>
    <t>W01.78</t>
  </si>
  <si>
    <t>Fall on same level from slipping, tripping and stumbling, Farm While engaged in other specified activities</t>
  </si>
  <si>
    <t>W01.79</t>
  </si>
  <si>
    <t>Fall on same level from slipping, tripping and stumbling, Farm During unspecified activity</t>
  </si>
  <si>
    <t>W01.8</t>
  </si>
  <si>
    <t>Fall on same level from slipping, tripping and stumbling, Other Specified Area</t>
  </si>
  <si>
    <t>W01.80</t>
  </si>
  <si>
    <t>Fall on same level from slipping, tripping and stumbling, Other Specified Area While engaged in sports activity</t>
  </si>
  <si>
    <t>Delivery w/ Sterilization w/ No CC</t>
  </si>
  <si>
    <t>W01.81</t>
  </si>
  <si>
    <t>Fall on same level from slipping, tripping and stumbling, Other Specified Area While engaged in leisure activity</t>
  </si>
  <si>
    <t>W01.82</t>
  </si>
  <si>
    <t>Fall on same level from slipping, tripping and stumbling, Other Specified Area While working for income</t>
  </si>
  <si>
    <t>W01.83</t>
  </si>
  <si>
    <t>Fall on same level from slipping, tripping and stumbling, Other Specified Area While engaged in other types of work</t>
  </si>
  <si>
    <t>W01.84</t>
  </si>
  <si>
    <t>Fall on same level from slipping, tripping and stumbling, Other Specified Area While resting, sleeping, eating or engaging in other vital activities</t>
  </si>
  <si>
    <t>W01.88</t>
  </si>
  <si>
    <t>Fall on same level from slipping, tripping and stumbling, Other Specified Area While engaged in other specified activities</t>
  </si>
  <si>
    <t>W01.89</t>
  </si>
  <si>
    <t>Fall on same level from slipping, tripping and stumbling, Other Specified Area During unspecified activity</t>
  </si>
  <si>
    <t>W01.9</t>
  </si>
  <si>
    <t>Fall on same level from slipping, tripping and stumbling, Unspecified Place</t>
  </si>
  <si>
    <t>W01.90</t>
  </si>
  <si>
    <t>Fall on same level from slipping, tripping and stumbling, Unspecified Place While engaged in sports activity</t>
  </si>
  <si>
    <t>Delivery w/ Sterilization w/ Mild CC</t>
  </si>
  <si>
    <t>W01.91</t>
  </si>
  <si>
    <t>Fall on same level from slipping, tripping and stumbling, Unspecified Place While engaged in leisure activity</t>
  </si>
  <si>
    <t>W01.92</t>
  </si>
  <si>
    <t>Fall on same level from slipping, tripping and stumbling, Unspecified Place While working for income</t>
  </si>
  <si>
    <t>W01.93</t>
  </si>
  <si>
    <t>Fall on same level from slipping, tripping and stumbling, Unspecified Place While engaged in other types of work</t>
  </si>
  <si>
    <t>W01.94</t>
  </si>
  <si>
    <t>Fall on same level from slipping, tripping and stumbling, Unspecified Place While resting, sleeping, eating or engaging in other vital activities</t>
  </si>
  <si>
    <t>W01.98</t>
  </si>
  <si>
    <t>Fall on same level from slipping, tripping and stumbling, Unspecified Place While engaged in other specified activities</t>
  </si>
  <si>
    <t>W01.99</t>
  </si>
  <si>
    <t>Fall on same level from slipping, tripping and stumbling, Unspecified Place During unspecified activity</t>
  </si>
  <si>
    <t>Delivery w/ Sterilization w/ Moderate CC</t>
  </si>
  <si>
    <t>W02.0</t>
  </si>
  <si>
    <t>Fall involving ice-skates, skis, roller-skates or skateboards, Home</t>
  </si>
  <si>
    <t>W02.00</t>
  </si>
  <si>
    <t>Fall involving ice-skates, skis, roller-skates or skateboards, Home While engaged in sports activity</t>
  </si>
  <si>
    <t>W02.01</t>
  </si>
  <si>
    <t>Fall involving ice-skates, skis, roller-skates or skateboards, Home While engaged in leisure activity</t>
  </si>
  <si>
    <t>W02.03</t>
  </si>
  <si>
    <t>Fall involving ice-skates, skis, roller-skates or skateboards, Home While engaged in other types of work</t>
  </si>
  <si>
    <t>W02.04</t>
  </si>
  <si>
    <t>Fall involving ice-skates, skis, roller-skates or skateboards, Home While resting, sleeping, eating or engaging in other vital activities</t>
  </si>
  <si>
    <t>W02.08</t>
  </si>
  <si>
    <t>Fall involving ice-skates, skis, roller-skates or skateboards, Home While engaged in other specified activities</t>
  </si>
  <si>
    <t>Non OR Proc. for Vaginal Delivery w/ No CC</t>
  </si>
  <si>
    <t>W02.09</t>
  </si>
  <si>
    <t>Fall involving ice-skates, skis, roller-skates or skateboards, Home During unspecified activity</t>
  </si>
  <si>
    <t>W02.1</t>
  </si>
  <si>
    <t>Fall involving ice-skates, skis, roller-skates or skateboards, Residential Institution</t>
  </si>
  <si>
    <t>W02.10</t>
  </si>
  <si>
    <t>Fall involving ice-skates, skis, roller-skates or skateboards, Residential Institution While engaged in sports activity</t>
  </si>
  <si>
    <t>W02.28</t>
  </si>
  <si>
    <t>Fall involving ice-skates, skis, roller-skates or skateboards, School, Other Institution and Public Admimistration Area While engaged in other specified activities</t>
  </si>
  <si>
    <t>W02.3</t>
  </si>
  <si>
    <t>Fall involving ice-skates, skis, roller-skates or skateboards, Sports and Athletic Areas</t>
  </si>
  <si>
    <t>Non OR Proc. for Vaginal Delivery w/ Mild CC</t>
  </si>
  <si>
    <t>W02.30</t>
  </si>
  <si>
    <t>Fall involving ice-skates, skis, roller-skates or skateboards, Sports and Athletic Areas While engaged in sports activity</t>
  </si>
  <si>
    <t>W02.32</t>
  </si>
  <si>
    <t>Fall involving ice-skates, skis, roller-skates or skateboards, Sports and Athletic Areas While working for income</t>
  </si>
  <si>
    <t>W02.4</t>
  </si>
  <si>
    <t>Fall involving ice-skates, skis, roller-skates or skateboards, Street and Highway</t>
  </si>
  <si>
    <t>W02.51</t>
  </si>
  <si>
    <t>Fall involving ice-skates, skis, roller-skates or skateboards, Trade and Service Area While engaged in leisure activity</t>
  </si>
  <si>
    <t>W02.9</t>
  </si>
  <si>
    <t>Fall involving ice-skates, skis, roller-skates or skateboards, Unspecified Place</t>
  </si>
  <si>
    <t>W02.90</t>
  </si>
  <si>
    <t>Fall involving ice-skates, skis, roller-skates or skateboards, Unspecified Place While engaged in sports activity</t>
  </si>
  <si>
    <t>W02.99</t>
  </si>
  <si>
    <t>Fall involving ice-skates, skis, roller-skates or skateboards, Unspecified Place During unspecified activity</t>
  </si>
  <si>
    <t>W03.0</t>
  </si>
  <si>
    <t>Other fall on same level due to collision with, or pushing by, another person, Home</t>
  </si>
  <si>
    <t>W03.00</t>
  </si>
  <si>
    <t>Other fall on same level due to collision with, or pushing by, another person, Home While engaged in sports activity</t>
  </si>
  <si>
    <t>W03.01</t>
  </si>
  <si>
    <t>Other fall on same level due to collision with, or pushing by, another person, Home While engaged in leisure activity</t>
  </si>
  <si>
    <t>W03.03</t>
  </si>
  <si>
    <t>Other fall on same level due to collision with, or pushing by, another person, Home While engaged in other types of work</t>
  </si>
  <si>
    <t>W03.04</t>
  </si>
  <si>
    <t>Other fall on same level due to collision with, or pushing by, another person, Home While resting, sleeping, eating or engaging in other vital activities</t>
  </si>
  <si>
    <t>W03.08</t>
  </si>
  <si>
    <t>Other fall on same level due to collision with, or pushing by, another person, Home While engaged in other specified activities</t>
  </si>
  <si>
    <t>W03.09</t>
  </si>
  <si>
    <t>Other fall on same level due to collision with, or pushing by, another person, Home During unspecified activity</t>
  </si>
  <si>
    <t>W03.1</t>
  </si>
  <si>
    <t>Other fall on same level due to collision with, or pushing by, another person, Residential Institution</t>
  </si>
  <si>
    <t>W03.10</t>
  </si>
  <si>
    <t>Other fall on same level due to collision with, or pushing by, another person, Residential Institution While engaged in sports activity</t>
  </si>
  <si>
    <t>W03.11</t>
  </si>
  <si>
    <t>Other fall on same level due to collision with, or pushing by, another person, Residential Institution While engaged in leisure activity</t>
  </si>
  <si>
    <t>W03.18</t>
  </si>
  <si>
    <t>Other fall on same level due to collision with, or pushing by, another person, Residential Institution While engaged in other specified activities</t>
  </si>
  <si>
    <t>W03.2</t>
  </si>
  <si>
    <t>Other fall on same level due to collision with, or pushing by, another person, School, Other Institution and Public Admimistration Area</t>
  </si>
  <si>
    <t>W03.20</t>
  </si>
  <si>
    <t>Other fall on same level due to collision with, or pushing by, another person, School, Other Institution and Public Admimistration Area While engaged in sports activity</t>
  </si>
  <si>
    <t>W03.21</t>
  </si>
  <si>
    <t>Other fall on same level due to collision with, or pushing by, another person, School, Other Institution and Public Admimistration Area While engaged in leisure activity</t>
  </si>
  <si>
    <t>W03.23</t>
  </si>
  <si>
    <t>Other fall on same level due to collision with, or pushing by, another person, School, Other Institution and Public Admimistration Area While engaged in other types of work</t>
  </si>
  <si>
    <t>W03.24</t>
  </si>
  <si>
    <t>Other fall on same level due to collision with, or pushing by, another person, School, Other Institution and Public Admimistration Area While resting, sleeping, eating or engaging in other vital activities</t>
  </si>
  <si>
    <t>Post Partum/Post Abortion w/ Complicating OR Proc. for Obstetry w/ No CC</t>
  </si>
  <si>
    <t>W03.28</t>
  </si>
  <si>
    <t>Other fall on same level due to collision with, or pushing by, another person, School, Other Institution and Public Admimistration Area While engaged in other specified activities</t>
  </si>
  <si>
    <t>W03.29</t>
  </si>
  <si>
    <t>Other fall on same level due to collision with, or pushing by, another person, School, Other Institution and Public Admimistration Area During unspecified activity</t>
  </si>
  <si>
    <t>W03.3</t>
  </si>
  <si>
    <t>Other fall on same level due to collision with, or pushing by, another person, Sports and Athletic Areas</t>
  </si>
  <si>
    <t>W03.30</t>
  </si>
  <si>
    <t>Other fall on same level due to collision with, or pushing by, another person, Sports and Athletic Areas While engaged in sports activity</t>
  </si>
  <si>
    <t>W03.31</t>
  </si>
  <si>
    <t>Other fall on same level due to collision with, or pushing by, another person, Sports and Athletic Areas While engaged in leisure activity</t>
  </si>
  <si>
    <t>Post Partum/Post Abortion w/ Complicating OR Proc. for Obstetry w/ Mild CC</t>
  </si>
  <si>
    <t>W03.33</t>
  </si>
  <si>
    <t>Other fall on same level due to collision with, or pushing by, another person, Sports and Athletic Areas While engaged in other types of work</t>
  </si>
  <si>
    <t>W03.34</t>
  </si>
  <si>
    <t>Other fall on same level due to collision with, or pushing by, another person, Sports and Athletic Areas While resting, sleeping, eating or engaging in other vital activities</t>
  </si>
  <si>
    <t>W03.38</t>
  </si>
  <si>
    <t>Other fall on same level due to collision with, or pushing by, another person, Sports and Athletic Areas While engaged in other specified activities</t>
  </si>
  <si>
    <t>W03.39</t>
  </si>
  <si>
    <t>Other fall on same level due to collision with, or pushing by, another person, Sports and Athletic Areas During unspecified activity</t>
  </si>
  <si>
    <t>W03.4</t>
  </si>
  <si>
    <t>Other fall on same level due to collision with, or pushing by, another person, Street and Highway</t>
  </si>
  <si>
    <t>W03.43</t>
  </si>
  <si>
    <t>Other fall on same level due to collision with, or pushing by, another person, Street and Highway While engaged in other types of work</t>
  </si>
  <si>
    <t>W03.48</t>
  </si>
  <si>
    <t>Other fall on same level due to collision with, or pushing by, another person, Street and Highway While engaged in other specified activities</t>
  </si>
  <si>
    <t>W03.49</t>
  </si>
  <si>
    <t>Other fall on same level due to collision with, or pushing by, another person, Street and Highway During unspecified activity</t>
  </si>
  <si>
    <t>Post Partum/Post Abortion w/ Proc. w/ No CC</t>
  </si>
  <si>
    <t>W03.5</t>
  </si>
  <si>
    <t>Other fall on same level due to collision with, or pushing by, another person, Trade and Service Area</t>
  </si>
  <si>
    <t>W03.8</t>
  </si>
  <si>
    <t>Other fall on same level due to collision with, or pushing by, another person, Other Specified Area</t>
  </si>
  <si>
    <t>W03.80</t>
  </si>
  <si>
    <t>Other fall on same level due to collision with, or pushing by, another person, Other Specified Area While engaged in sports activity</t>
  </si>
  <si>
    <t>Post Partum/Post Abortion w/ Proc. w/ Mild CC</t>
  </si>
  <si>
    <t>W03.81</t>
  </si>
  <si>
    <t>Other fall on same level due to collision with, or pushing by, another person, Other Specified Area While engaged in leisure activity</t>
  </si>
  <si>
    <t>W03.88</t>
  </si>
  <si>
    <t>Other fall on same level due to collision with, or pushing by, another person, Other Specified Area While engaged in other specified activities</t>
  </si>
  <si>
    <t>W03.89</t>
  </si>
  <si>
    <t>Other fall on same level due to collision with, or pushing by, another person, Other Specified Area During unspecified activity</t>
  </si>
  <si>
    <t>W03.9</t>
  </si>
  <si>
    <t>Other fall on same level due to collision with, or pushing by, another person, Unspecified Place</t>
  </si>
  <si>
    <t>W03.90</t>
  </si>
  <si>
    <t>Other fall on same level due to collision with, or pushing by, another person, Unspecified Place While engaged in sports activity</t>
  </si>
  <si>
    <t>W03.98</t>
  </si>
  <si>
    <t>Other fall on same level due to collision with, or pushing by, another person, Unspecified Place While engaged in other specified activities</t>
  </si>
  <si>
    <t>W03.99</t>
  </si>
  <si>
    <t>Other fall on same level due to collision with, or pushing by, another person, Unspecified Place During unspecified activity</t>
  </si>
  <si>
    <t>Post Partum/Post Abortion w/ Proc. w/ Moderate CC</t>
  </si>
  <si>
    <t>W04.0</t>
  </si>
  <si>
    <t>Fall while being carried or supported by other persons, Home</t>
  </si>
  <si>
    <t>W04.00</t>
  </si>
  <si>
    <t>Fall while being carried or supported by other persons, Home While engaged in sports activity</t>
  </si>
  <si>
    <t>W04.01</t>
  </si>
  <si>
    <t>Fall while being carried or supported by other persons, Home While engaged in leisure activity</t>
  </si>
  <si>
    <t>W04.03</t>
  </si>
  <si>
    <t>Fall while being carried or supported by other persons, Home While engaged in other types of work</t>
  </si>
  <si>
    <t>W04.04</t>
  </si>
  <si>
    <t>Fall while being carried or supported by other persons, Home While resting, sleeping, eating or engaging in other vital activities</t>
  </si>
  <si>
    <t>W04.08</t>
  </si>
  <si>
    <t>Fall while being carried or supported by other persons, Home While engaged in other specified activities</t>
  </si>
  <si>
    <t>Post Partum/Post Abortion w/ Proc. w/ Severe CC</t>
  </si>
  <si>
    <t>W04.09</t>
  </si>
  <si>
    <t>Fall while being carried or supported by other persons, Home During unspecified activity</t>
  </si>
  <si>
    <t>W04.19</t>
  </si>
  <si>
    <t>Fall while being carried or supported by other persons, Residential Institution During unspecified activity</t>
  </si>
  <si>
    <t>W04.2</t>
  </si>
  <si>
    <t>Fall while being carried or supported by other persons, School, Other Institution and Public Admimistration Area</t>
  </si>
  <si>
    <t>W04.20</t>
  </si>
  <si>
    <t>Fall while being carried or supported by other persons, School, Other Institution and Public Admimistration Area While engaged in sports activity</t>
  </si>
  <si>
    <t>W04.21</t>
  </si>
  <si>
    <t>Fall while being carried or supported by other persons, School, Other Institution and Public Admimistration Area While engaged in leisure activity</t>
  </si>
  <si>
    <t>W04.22</t>
  </si>
  <si>
    <t>Fall while being carried or supported by other persons, School, Other Institution and Public Admimistration Area While working for income</t>
  </si>
  <si>
    <t>W04.28</t>
  </si>
  <si>
    <t>Fall while being carried or supported by other persons, School, Other Institution and Public Admimistration Area While engaged in other specified activities</t>
  </si>
  <si>
    <t>W04.32</t>
  </si>
  <si>
    <t>Fall while being carried or supported by other persons, Sports and Athletic Areas While working for income</t>
  </si>
  <si>
    <t>W04.43</t>
  </si>
  <si>
    <t>Fall while being carried or supported by other persons, Street and Highway While engaged in other types of work</t>
  </si>
  <si>
    <t>W04.48</t>
  </si>
  <si>
    <t>Fall while being carried or supported by other persons, Street and Highway While engaged in other specified activities</t>
  </si>
  <si>
    <t>W04.49</t>
  </si>
  <si>
    <t>Fall while being carried or supported by other persons, Street and Highway During unspecified activity</t>
  </si>
  <si>
    <t>W04.53</t>
  </si>
  <si>
    <t>Fall while being carried or supported by other persons, Trade and Service Area While engaged in other types of work</t>
  </si>
  <si>
    <t>W04.59</t>
  </si>
  <si>
    <t>Fall while being carried or supported by other persons, Trade and Service Area During unspecified activity</t>
  </si>
  <si>
    <t>W04.79</t>
  </si>
  <si>
    <t>Fall while being carried or supported by other persons, Farm During unspecified activity</t>
  </si>
  <si>
    <t>W04.80</t>
  </si>
  <si>
    <t>Fall while being carried or supported by other persons, Other Specified Area While engaged in sports activity</t>
  </si>
  <si>
    <t>W04.88</t>
  </si>
  <si>
    <t>Fall while being carried or supported by other persons, Other Specified Area While engaged in other specified activities</t>
  </si>
  <si>
    <t>W04.89</t>
  </si>
  <si>
    <t>Fall while being carried or supported by other persons, Other Specified Area During unspecified activity</t>
  </si>
  <si>
    <t>W04.98</t>
  </si>
  <si>
    <t>Fall while being carried or supported by other persons, Unspecified Place While engaged in other specified activities</t>
  </si>
  <si>
    <t>W04.99</t>
  </si>
  <si>
    <t>Fall while being carried or supported by other persons, Unspecified Place During unspecified activity</t>
  </si>
  <si>
    <t>W05.0</t>
  </si>
  <si>
    <t>Fall involving wheelchair, Home</t>
  </si>
  <si>
    <t>W05.00</t>
  </si>
  <si>
    <t>Fall involving wheelchair, Home While engaged in sports activity</t>
  </si>
  <si>
    <t>W05.01</t>
  </si>
  <si>
    <t>Fall involving wheelchair, Home While engaged in leisure activity</t>
  </si>
  <si>
    <t>W05.04</t>
  </si>
  <si>
    <t>Fall involving wheelchair, Home While resting, sleeping, eating or engaging in other vital activities</t>
  </si>
  <si>
    <t>W05.08</t>
  </si>
  <si>
    <t>Fall involving wheelchair, Home While engaged in other specified activities</t>
  </si>
  <si>
    <t>W05.09</t>
  </si>
  <si>
    <t>Fall involving wheelchair, Home During unspecified activity</t>
  </si>
  <si>
    <t>W05.1</t>
  </si>
  <si>
    <t>Fall involving wheelchair, Residential Institution</t>
  </si>
  <si>
    <t>W05.18</t>
  </si>
  <si>
    <t>Fall involving wheelchair, Residential Institution While engaged in other specified activities</t>
  </si>
  <si>
    <t>W05.2</t>
  </si>
  <si>
    <t>Fall involving wheelchair, School, Other Institution and Public Admimistration Area</t>
  </si>
  <si>
    <t>W05.28</t>
  </si>
  <si>
    <t>Fall involving wheelchair, School, Other Institution and Public Admimistration Area While engaged in other specified activities</t>
  </si>
  <si>
    <t>W05.29</t>
  </si>
  <si>
    <t>Fall involving wheelchair, School, Other Institution and Public Admimistration Area During unspecified activity</t>
  </si>
  <si>
    <t>W05.3</t>
  </si>
  <si>
    <t>Fall involving wheelchair, Sports and Athletic Areas</t>
  </si>
  <si>
    <t>W05.48</t>
  </si>
  <si>
    <t>Fall involving wheelchair, Street and Highway While engaged in other specified activities</t>
  </si>
  <si>
    <t>W05.54</t>
  </si>
  <si>
    <t>Fall involving wheelchair, Trade and Service Area While resting, sleeping, eating or engaging in other vital activities</t>
  </si>
  <si>
    <t>W05.78</t>
  </si>
  <si>
    <t>Fall involving wheelchair, Farm While engaged in other specified activities</t>
  </si>
  <si>
    <t>W05.8</t>
  </si>
  <si>
    <t>Fall involving wheelchair, Other Specified Area</t>
  </si>
  <si>
    <t>W05.9</t>
  </si>
  <si>
    <t>Fall involving wheelchair, Unspecified Place</t>
  </si>
  <si>
    <t>W05.90</t>
  </si>
  <si>
    <t>Fall involving wheelchair, Unspecified Place While engaged in sports activity</t>
  </si>
  <si>
    <t>W05.99</t>
  </si>
  <si>
    <t>Fall involving wheelchair, Unspecified Place During unspecified activity</t>
  </si>
  <si>
    <t>W06</t>
  </si>
  <si>
    <t>Fall involving bed</t>
  </si>
  <si>
    <t>W06.0</t>
  </si>
  <si>
    <t>Fall involving bed, Home</t>
  </si>
  <si>
    <t>W06.00</t>
  </si>
  <si>
    <t>Fall involving bed, Home While engaged in sports activity</t>
  </si>
  <si>
    <t>W06.01</t>
  </si>
  <si>
    <t>Fall involving bed, Home While engaged in leisure activity</t>
  </si>
  <si>
    <t>W06.02</t>
  </si>
  <si>
    <t>Fall involving bed, Home While working for income</t>
  </si>
  <si>
    <t>W06.03</t>
  </si>
  <si>
    <t>Fall involving bed, Home While engaged in other types of work</t>
  </si>
  <si>
    <t>W06.04</t>
  </si>
  <si>
    <t>Fall involving bed, Home While resting, sleeping, eating or engaging in other vital activities</t>
  </si>
  <si>
    <t>W06.08</t>
  </si>
  <si>
    <t>Fall involving bed, Home While engaged in other specified activities</t>
  </si>
  <si>
    <t>W06.09</t>
  </si>
  <si>
    <t>Fall involving bed, Home During unspecified activity</t>
  </si>
  <si>
    <t>W06.1</t>
  </si>
  <si>
    <t>Fall involving bed, Residential Institution</t>
  </si>
  <si>
    <t>W06.14</t>
  </si>
  <si>
    <t>Fall involving bed, Residential Institution While resting, sleeping, eating or engaging in other vital activities</t>
  </si>
  <si>
    <t>W06.18</t>
  </si>
  <si>
    <t>Fall involving bed, Residential Institution While engaged in other specified activities</t>
  </si>
  <si>
    <t>W06.19</t>
  </si>
  <si>
    <t>Fall involving bed, Residential Institution During unspecified activity</t>
  </si>
  <si>
    <t>W06.2</t>
  </si>
  <si>
    <t>Fall involving bed, School, Other Institution and Public Admimistration Area</t>
  </si>
  <si>
    <t>W06.24</t>
  </si>
  <si>
    <t>Fall involving bed, School, Other Institution and Public Admimistration Area While resting, sleeping, eating or engaging in other vital activities</t>
  </si>
  <si>
    <t>W06.28</t>
  </si>
  <si>
    <t>Fall involving bed, School, Other Institution and Public Admimistration Area While engaged in other specified activities</t>
  </si>
  <si>
    <t>W06.29</t>
  </si>
  <si>
    <t>Fall involving bed, School, Other Institution and Public Admimistration Area During unspecified activity</t>
  </si>
  <si>
    <t>W06.48</t>
  </si>
  <si>
    <t>Fall involving bed, Street and Highway While engaged in other specified activities</t>
  </si>
  <si>
    <t>W06.49</t>
  </si>
  <si>
    <t>Fall involving bed, Street and Highway During unspecified activity</t>
  </si>
  <si>
    <t>W06.54</t>
  </si>
  <si>
    <t>Fall involving bed, Trade and Service Area While resting, sleeping, eating or engaging in other vital activities</t>
  </si>
  <si>
    <t>W06.58</t>
  </si>
  <si>
    <t>Fall involving bed, Trade and Service Area While engaged in other specified activities</t>
  </si>
  <si>
    <t>W06.69</t>
  </si>
  <si>
    <t>Fall involving bed, Industrial and Construction Area During unspecified activity</t>
  </si>
  <si>
    <t>W06.7</t>
  </si>
  <si>
    <t>Fall involving bed, Farm</t>
  </si>
  <si>
    <t>W06.79</t>
  </si>
  <si>
    <t>Fall involving bed, Farm During unspecified activity</t>
  </si>
  <si>
    <t>W06.8</t>
  </si>
  <si>
    <t>Fall involving bed, Other Specified Area</t>
  </si>
  <si>
    <t>W06.81</t>
  </si>
  <si>
    <t>Fall involving bed, Other Specified Area While engaged in leisure activity</t>
  </si>
  <si>
    <t>W06.84</t>
  </si>
  <si>
    <t>Fall involving bed, Other Specified Area While resting, sleeping, eating or engaging in other vital activities</t>
  </si>
  <si>
    <t>W06.88</t>
  </si>
  <si>
    <t>Fall involving bed, Other Specified Area While engaged in other specified activities</t>
  </si>
  <si>
    <t>W06.89</t>
  </si>
  <si>
    <t>Fall involving bed, Other Specified Area During unspecified activity</t>
  </si>
  <si>
    <t>W06.9</t>
  </si>
  <si>
    <t>Fall involving bed, Unspecified Place</t>
  </si>
  <si>
    <t>W06.90</t>
  </si>
  <si>
    <t>Fall involving bed, Unspecified Place While engaged in sports activity</t>
  </si>
  <si>
    <t>W06.94</t>
  </si>
  <si>
    <t>Fall involving bed, Unspecified Place While resting, sleeping, eating or engaging in other vital activities</t>
  </si>
  <si>
    <t>W06.98</t>
  </si>
  <si>
    <t>Fall involving bed, Unspecified Place While engaged in other specified activities</t>
  </si>
  <si>
    <t>W06.99</t>
  </si>
  <si>
    <t>Fall involving bed, Unspecified Place During unspecified activity</t>
  </si>
  <si>
    <t>W07.0</t>
  </si>
  <si>
    <t>Fall involving chair, Home</t>
  </si>
  <si>
    <t>W07.00</t>
  </si>
  <si>
    <t>Fall involving chair, Home While engaged in sports activity</t>
  </si>
  <si>
    <t>W07.01</t>
  </si>
  <si>
    <t>Fall involving chair, Home While engaged in leisure activity</t>
  </si>
  <si>
    <t>W07.02</t>
  </si>
  <si>
    <t>Fall involving chair, Home While working for income</t>
  </si>
  <si>
    <t>W07.03</t>
  </si>
  <si>
    <t>Fall involving chair, Home While engaged in other types of work</t>
  </si>
  <si>
    <t>W07.04</t>
  </si>
  <si>
    <t>Fall involving chair, Home While resting, sleeping, eating or engaging in other vital activities</t>
  </si>
  <si>
    <t>W07.08</t>
  </si>
  <si>
    <t>Fall involving chair, Home While engaged in other specified activities</t>
  </si>
  <si>
    <t>W07.09</t>
  </si>
  <si>
    <t>Fall involving chair, Home During unspecified activity</t>
  </si>
  <si>
    <t>W07.1</t>
  </si>
  <si>
    <t>Fall involving chair, Residential Institution</t>
  </si>
  <si>
    <t>W07.13</t>
  </si>
  <si>
    <t>Fall involving chair, Residential Institution While engaged in other types of work</t>
  </si>
  <si>
    <t>W07.14</t>
  </si>
  <si>
    <t>Fall involving chair, Residential Institution While resting, sleeping, eating or engaging in other vital activities</t>
  </si>
  <si>
    <t>W07.18</t>
  </si>
  <si>
    <t>Fall involving chair, Residential Institution While engaged in other specified activities</t>
  </si>
  <si>
    <t>W07.19</t>
  </si>
  <si>
    <t>Fall involving chair, Residential Institution During unspecified activity</t>
  </si>
  <si>
    <t>W07.2</t>
  </si>
  <si>
    <t>Fall involving chair, School, Other Institution and Public Admimistration Area</t>
  </si>
  <si>
    <t>W07.21</t>
  </si>
  <si>
    <t>Fall involving chair, School, Other Institution and Public Admimistration Area While engaged in leisure activity</t>
  </si>
  <si>
    <t>W07.22</t>
  </si>
  <si>
    <t>Fall involving chair, School, Other Institution and Public Admimistration Area While working for income</t>
  </si>
  <si>
    <t>W07.23</t>
  </si>
  <si>
    <t>Fall involving chair, School, Other Institution and Public Admimistration Area While engaged in other types of work</t>
  </si>
  <si>
    <t>W07.28</t>
  </si>
  <si>
    <t>Fall involving chair, School, Other Institution and Public Admimistration Area While engaged in other specified activities</t>
  </si>
  <si>
    <t>W07.29</t>
  </si>
  <si>
    <t>Fall involving chair, School, Other Institution and Public Admimistration Area During unspecified activity</t>
  </si>
  <si>
    <t>W07.3</t>
  </si>
  <si>
    <t>Fall involving chair, Sports and Athletic Areas</t>
  </si>
  <si>
    <t>W07.4</t>
  </si>
  <si>
    <t>Fall involving chair, Street and Highway</t>
  </si>
  <si>
    <t>W07.53</t>
  </si>
  <si>
    <t>Fall involving chair, Trade and Service Area While engaged in other types of work</t>
  </si>
  <si>
    <t>W07.54</t>
  </si>
  <si>
    <t>Fall involving chair, Trade and Service Area While resting, sleeping, eating or engaging in other vital activities</t>
  </si>
  <si>
    <t>W07.58</t>
  </si>
  <si>
    <t>Fall involving chair, Trade and Service Area While engaged in other specified activities</t>
  </si>
  <si>
    <t>W07.59</t>
  </si>
  <si>
    <t>Fall involving chair, Trade and Service Area During unspecified activity</t>
  </si>
  <si>
    <t>W07.7</t>
  </si>
  <si>
    <t>Fall involving chair, Farm</t>
  </si>
  <si>
    <t>W07.72</t>
  </si>
  <si>
    <t>Fall involving chair, Farm While working for income</t>
  </si>
  <si>
    <t>W07.8</t>
  </si>
  <si>
    <t>Fall involving chair, Other Specified Area</t>
  </si>
  <si>
    <t>Labour &amp; Delivery Proc. w/ No CC</t>
  </si>
  <si>
    <t>W07.80</t>
  </si>
  <si>
    <t>Fall involving chair, Other Specified Area While engaged in sports activity</t>
  </si>
  <si>
    <t>W07.81</t>
  </si>
  <si>
    <t>Fall involving chair, Other Specified Area While engaged in leisure activity</t>
  </si>
  <si>
    <t>Labour &amp; Delivery Proc. w/ Mild CC</t>
  </si>
  <si>
    <t>W07.83</t>
  </si>
  <si>
    <t>Fall involving chair, Other Specified Area While engaged in other types of work</t>
  </si>
  <si>
    <t>W07.84</t>
  </si>
  <si>
    <t>Fall involving chair, Other Specified Area While resting, sleeping, eating or engaging in other vital activities</t>
  </si>
  <si>
    <t>W07.88</t>
  </si>
  <si>
    <t>Fall involving chair, Other Specified Area While engaged in other specified activities</t>
  </si>
  <si>
    <t>Labour &amp; Delivery Proc. w/ Moderate CC</t>
  </si>
  <si>
    <t>W07.89</t>
  </si>
  <si>
    <t>Fall involving chair, Other Specified Area During unspecified activity</t>
  </si>
  <si>
    <t>W07.9</t>
  </si>
  <si>
    <t>Fall involving chair, Unspecified Place</t>
  </si>
  <si>
    <t>W07.90</t>
  </si>
  <si>
    <t>Fall involving chair, Unspecified Place While engaged in sports activity</t>
  </si>
  <si>
    <t>W07.92</t>
  </si>
  <si>
    <t>Fall involving chair, Unspecified Place While working for income</t>
  </si>
  <si>
    <t>Pregnancy &amp; Antenatal w/ No CC</t>
  </si>
  <si>
    <t>W07.98</t>
  </si>
  <si>
    <t>Fall involving chair, Unspecified Place While engaged in other specified activities</t>
  </si>
  <si>
    <t>W07.99</t>
  </si>
  <si>
    <t>Fall involving chair, Unspecified Place During unspecified activity</t>
  </si>
  <si>
    <t>W08.0</t>
  </si>
  <si>
    <t>Fall involving other furniture, Home</t>
  </si>
  <si>
    <t>Pregnancy &amp; Antenatal w/ Mild CC</t>
  </si>
  <si>
    <t>W08.00</t>
  </si>
  <si>
    <t>Fall involving other furniture, Home While engaged in sports activity</t>
  </si>
  <si>
    <t>W08.01</t>
  </si>
  <si>
    <t>Fall involving other furniture, Home While engaged in leisure activity</t>
  </si>
  <si>
    <t>W08.02</t>
  </si>
  <si>
    <t>Fall involving other furniture, Home While working for income</t>
  </si>
  <si>
    <t>W08.03</t>
  </si>
  <si>
    <t>Fall involving other furniture, Home While engaged in other types of work</t>
  </si>
  <si>
    <t>Pregnancy &amp; Antenatal w/ Moderate CC</t>
  </si>
  <si>
    <t>W08.04</t>
  </si>
  <si>
    <t>Fall involving other furniture, Home While resting, sleeping, eating or engaging in other vital activities</t>
  </si>
  <si>
    <t>W08.08</t>
  </si>
  <si>
    <t>Fall involving other furniture, Home While engaged in other specified activities</t>
  </si>
  <si>
    <t>W08.09</t>
  </si>
  <si>
    <t>Fall involving other furniture, Home During unspecified activity</t>
  </si>
  <si>
    <t>W08.18</t>
  </si>
  <si>
    <t>Fall involving other furniture, Residential Institution While engaged in other specified activities</t>
  </si>
  <si>
    <t>Post Partum/Post Abortion w/ No CC</t>
  </si>
  <si>
    <t>W08.2</t>
  </si>
  <si>
    <t>Fall involving other furniture, School, Other Institution and Public Admimistration Area</t>
  </si>
  <si>
    <t>W08.20</t>
  </si>
  <si>
    <t>Fall involving other furniture, School, Other Institution and Public Admimistration Area While engaged in sports activity</t>
  </si>
  <si>
    <t>W08.21</t>
  </si>
  <si>
    <t>Fall involving other furniture, School, Other Institution and Public Admimistration Area While engaged in leisure activity</t>
  </si>
  <si>
    <t>Post Partum/Post Abortion w/ Mild CC</t>
  </si>
  <si>
    <t>W08.22</t>
  </si>
  <si>
    <t>Fall involving other furniture, School, Other Institution and Public Admimistration Area While working for income</t>
  </si>
  <si>
    <t>W08.23</t>
  </si>
  <si>
    <t>Fall involving other furniture, School, Other Institution and Public Admimistration Area While engaged in other types of work</t>
  </si>
  <si>
    <t>W08.24</t>
  </si>
  <si>
    <t>Fall involving other furniture, School, Other Institution and Public Admimistration Area While resting, sleeping, eating or engaging in other vital activities</t>
  </si>
  <si>
    <t>W08.28</t>
  </si>
  <si>
    <t>Fall involving other furniture, School, Other Institution and Public Admimistration Area While engaged in other specified activities</t>
  </si>
  <si>
    <t>W08.29</t>
  </si>
  <si>
    <t>Fall involving other furniture, School, Other Institution and Public Admimistration Area During unspecified activity</t>
  </si>
  <si>
    <t>W08.3</t>
  </si>
  <si>
    <t>Fall involving other furniture, Sports and Athletic Areas</t>
  </si>
  <si>
    <t>W08.31</t>
  </si>
  <si>
    <t>Fall involving other furniture, Sports and Athletic Areas While engaged in leisure activity</t>
  </si>
  <si>
    <t>W08.39</t>
  </si>
  <si>
    <t>Fall involving other furniture, Sports and Athletic Areas During unspecified activity</t>
  </si>
  <si>
    <t>W08.78</t>
  </si>
  <si>
    <t>Fall involving other furniture, Farm While engaged in other specified activities</t>
  </si>
  <si>
    <t>W08.8</t>
  </si>
  <si>
    <t>Fall involving other furniture, Other Specified Area</t>
  </si>
  <si>
    <t>W08.84</t>
  </si>
  <si>
    <t>Fall involving other furniture, Other Specified Area While resting, sleeping, eating or engaging in other vital activities</t>
  </si>
  <si>
    <t>W08.88</t>
  </si>
  <si>
    <t>Fall involving other furniture, Other Specified Area While engaged in other specified activities</t>
  </si>
  <si>
    <t>W08.9</t>
  </si>
  <si>
    <t>Fall involving other furniture, Unspecified Place</t>
  </si>
  <si>
    <t>W08.90</t>
  </si>
  <si>
    <t>Fall involving other furniture, Unspecified Place While engaged in sports activity</t>
  </si>
  <si>
    <t>W08.98</t>
  </si>
  <si>
    <t>Fall involving other furniture, Unspecified Place While engaged in other specified activities</t>
  </si>
  <si>
    <t>W08.99</t>
  </si>
  <si>
    <t>Fall involving other furniture, Unspecified Place During unspecified activity</t>
  </si>
  <si>
    <t>W09.0</t>
  </si>
  <si>
    <t>Fall involving playground equipment, Home</t>
  </si>
  <si>
    <t>W09.00</t>
  </si>
  <si>
    <t>Fall involving playground equipment, Home While engaged in sports activity</t>
  </si>
  <si>
    <t>W09.01</t>
  </si>
  <si>
    <t>Fall involving playground equipment, Home While engaged in leisure activity</t>
  </si>
  <si>
    <t>W09.02</t>
  </si>
  <si>
    <t>Fall involving playground equipment, Home While working for income</t>
  </si>
  <si>
    <t>W09.04</t>
  </si>
  <si>
    <t>Fall involving playground equipment, Home While resting, sleeping, eating or engaging in other vital activities</t>
  </si>
  <si>
    <t>W09.08</t>
  </si>
  <si>
    <t>Fall involving playground equipment, Home While engaged in other specified activities</t>
  </si>
  <si>
    <t>W09.09</t>
  </si>
  <si>
    <t>Fall involving playground equipment, Home During unspecified activity</t>
  </si>
  <si>
    <t>W09.1</t>
  </si>
  <si>
    <t>Fall involving playground equipment, Residential Institution</t>
  </si>
  <si>
    <t>W09.10</t>
  </si>
  <si>
    <t>Fall involving playground equipment, Residential Institution While engaged in sports activity</t>
  </si>
  <si>
    <t>W09.11</t>
  </si>
  <si>
    <t>Fall involving playground equipment, Residential Institution While engaged in leisure activity</t>
  </si>
  <si>
    <t>W09.18</t>
  </si>
  <si>
    <t>Fall involving playground equipment, Residential Institution While engaged in other specified activities</t>
  </si>
  <si>
    <t>W09.19</t>
  </si>
  <si>
    <t>Fall involving playground equipment, Residential Institution During unspecified activity</t>
  </si>
  <si>
    <t>W09.2</t>
  </si>
  <si>
    <t>Fall involving playground equipment, School, Other Institution and Public Admimistration Area</t>
  </si>
  <si>
    <t>W09.20</t>
  </si>
  <si>
    <t>Fall involving playground equipment, School, Other Institution and Public Admimistration Area While engaged in sports activity</t>
  </si>
  <si>
    <t>W09.21</t>
  </si>
  <si>
    <t>Fall involving playground equipment, School, Other Institution and Public Admimistration Area While engaged in leisure activity</t>
  </si>
  <si>
    <t>W09.23</t>
  </si>
  <si>
    <t>Fall involving playground equipment, School, Other Institution and Public Admimistration Area While engaged in other types of work</t>
  </si>
  <si>
    <t>W09.24</t>
  </si>
  <si>
    <t>Fall involving playground equipment, School, Other Institution and Public Admimistration Area While resting, sleeping, eating or engaging in other vital activities</t>
  </si>
  <si>
    <t>W09.28</t>
  </si>
  <si>
    <t>Fall involving playground equipment, School, Other Institution and Public Admimistration Area While engaged in other specified activities</t>
  </si>
  <si>
    <t>W09.29</t>
  </si>
  <si>
    <t>Fall involving playground equipment, School, Other Institution and Public Admimistration Area During unspecified activity</t>
  </si>
  <si>
    <t>W09.3</t>
  </si>
  <si>
    <t>Fall involving playground equipment, Sports and Athletic Areas</t>
  </si>
  <si>
    <t>W09.30</t>
  </si>
  <si>
    <t>Fall involving playground equipment, Sports and Athletic Areas While engaged in sports activity</t>
  </si>
  <si>
    <t>W09.38</t>
  </si>
  <si>
    <t>Fall involving playground equipment, Sports and Athletic Areas While engaged in other specified activities</t>
  </si>
  <si>
    <t>W09.39</t>
  </si>
  <si>
    <t>Fall involving playground equipment, Sports and Athletic Areas During unspecified activity</t>
  </si>
  <si>
    <t>W09.40</t>
  </si>
  <si>
    <t>Fall involving playground equipment, Street and Highway While engaged in sports activity</t>
  </si>
  <si>
    <t>W09.48</t>
  </si>
  <si>
    <t>Fall involving playground equipment, Street and Highway While engaged in other specified activities</t>
  </si>
  <si>
    <t>W09.49</t>
  </si>
  <si>
    <t>Fall involving playground equipment, Street and Highway During unspecified activity</t>
  </si>
  <si>
    <t>W09.5</t>
  </si>
  <si>
    <t>Fall involving playground equipment, Trade and Service Area</t>
  </si>
  <si>
    <t>W09.50</t>
  </si>
  <si>
    <t>Fall involving playground equipment, Trade and Service Area While engaged in sports activity</t>
  </si>
  <si>
    <t>W09.51</t>
  </si>
  <si>
    <t>Fall involving playground equipment, Trade and Service Area While engaged in leisure activity</t>
  </si>
  <si>
    <t>W09.58</t>
  </si>
  <si>
    <t>Fall involving playground equipment, Trade and Service Area While engaged in other specified activities</t>
  </si>
  <si>
    <t>W09.59</t>
  </si>
  <si>
    <t>Fall involving playground equipment, Trade and Service Area During unspecified activity</t>
  </si>
  <si>
    <t>W09.69</t>
  </si>
  <si>
    <t>Fall involving playground equipment, Industrial and Construction Area During unspecified activity</t>
  </si>
  <si>
    <t>W09.7</t>
  </si>
  <si>
    <t>Fall involving playground equipment, Farm</t>
  </si>
  <si>
    <t>W09.70</t>
  </si>
  <si>
    <t>Fall involving playground equipment, Farm While engaged in sports activity</t>
  </si>
  <si>
    <t>W09.8</t>
  </si>
  <si>
    <t>Fall involving playground equipment, Other Specified Area</t>
  </si>
  <si>
    <t>W09.80</t>
  </si>
  <si>
    <t>Fall involving playground equipment, Other Specified Area While engaged in sports activity</t>
  </si>
  <si>
    <t>W09.81</t>
  </si>
  <si>
    <t>Fall involving playground equipment, Other Specified Area While engaged in leisure activity</t>
  </si>
  <si>
    <t>W09.88</t>
  </si>
  <si>
    <t>Fall involving playground equipment, Other Specified Area While engaged in other specified activities</t>
  </si>
  <si>
    <t>W09.89</t>
  </si>
  <si>
    <t>Fall involving playground equipment, Other Specified Area During unspecified activity</t>
  </si>
  <si>
    <t>W09.9</t>
  </si>
  <si>
    <t>Fall involving playground equipment, Unspecified Place</t>
  </si>
  <si>
    <t>W09.90</t>
  </si>
  <si>
    <t>Fall involving playground equipment, Unspecified Place While engaged in sports activity</t>
  </si>
  <si>
    <t>W09.91</t>
  </si>
  <si>
    <t>Fall involving playground equipment, Unspecified Place While engaged in leisure activity</t>
  </si>
  <si>
    <t>W09.98</t>
  </si>
  <si>
    <t>Fall involving playground equipment, Unspecified Place While engaged in other specified activities</t>
  </si>
  <si>
    <t>Newborn w/ Adm.Wt. &gt;2499 gm w/ Minor Proc. w/ No CC</t>
  </si>
  <si>
    <t>W09.99</t>
  </si>
  <si>
    <t>Fall involving playground equipment, Unspecified Place During unspecified activity</t>
  </si>
  <si>
    <t>W10</t>
  </si>
  <si>
    <t>Fall on and from stairs and steps</t>
  </si>
  <si>
    <t>W10.0</t>
  </si>
  <si>
    <t>Fall on and from stairs and steps, Home</t>
  </si>
  <si>
    <t>Newborn w/ Adm.Wt. &gt;2499 gm w/ Minor Proc. w/ Mild CC</t>
  </si>
  <si>
    <t>W10.00</t>
  </si>
  <si>
    <t>Fall on and from stairs and steps, Home While engaged in sports activity</t>
  </si>
  <si>
    <t>W10.01</t>
  </si>
  <si>
    <t>Fall on and from stairs and steps, Home While engaged in leisure activity</t>
  </si>
  <si>
    <t>W10.02</t>
  </si>
  <si>
    <t>Fall on and from stairs and steps, Home While working for income</t>
  </si>
  <si>
    <t>W10.03</t>
  </si>
  <si>
    <t>Fall on and from stairs and steps, Home While engaged in other types of work</t>
  </si>
  <si>
    <t>Newborn w/ Adm.Wt. &gt;2499 gm w/ Minor Proc. w/ Moderate CC</t>
  </si>
  <si>
    <t>W10.04</t>
  </si>
  <si>
    <t>Fall on and from stairs and steps, Home While resting, sleeping, eating or engaging in other vital activities</t>
  </si>
  <si>
    <t>W10.08</t>
  </si>
  <si>
    <t>Fall on and from stairs and steps, Home While engaged in other specified activities</t>
  </si>
  <si>
    <t>W10.09</t>
  </si>
  <si>
    <t>Fall on and from stairs and steps, Home During unspecified activity</t>
  </si>
  <si>
    <t>W10.1</t>
  </si>
  <si>
    <t>Fall on and from stairs and steps, Residential Institution</t>
  </si>
  <si>
    <t>W10.10</t>
  </si>
  <si>
    <t>Fall on and from stairs and steps, Residential Institution While engaged in sports activity</t>
  </si>
  <si>
    <t>W10.11</t>
  </si>
  <si>
    <t>Fall on and from stairs and steps, Residential Institution While engaged in leisure activity</t>
  </si>
  <si>
    <t>W10.12</t>
  </si>
  <si>
    <t>Fall on and from stairs and steps, Residential Institution While working for income</t>
  </si>
  <si>
    <t>W10.13</t>
  </si>
  <si>
    <t>Fall on and from stairs and steps, Residential Institution While engaged in other types of work</t>
  </si>
  <si>
    <t>W10.18</t>
  </si>
  <si>
    <t>Fall on and from stairs and steps, Residential Institution While engaged in other specified activities</t>
  </si>
  <si>
    <t>W10.19</t>
  </si>
  <si>
    <t>Fall on and from stairs and steps, Residential Institution During unspecified activity</t>
  </si>
  <si>
    <t>W10.2</t>
  </si>
  <si>
    <t>Fall on and from stairs and steps, School, Other Institution and Public Admimistration Area</t>
  </si>
  <si>
    <t>W10.20</t>
  </si>
  <si>
    <t>Fall on and from stairs and steps, School, Other Institution and Public Admimistration Area While engaged in sports activity</t>
  </si>
  <si>
    <t>W10.21</t>
  </si>
  <si>
    <t>Fall on and from stairs and steps, School, Other Institution and Public Admimistration Area While engaged in leisure activity</t>
  </si>
  <si>
    <t>Newborn w/ Adm.Wt. 2000 - 2499 gm w/ Minor Proc. w/ No CC</t>
  </si>
  <si>
    <t>W10.22</t>
  </si>
  <si>
    <t>Fall on and from stairs and steps, School, Other Institution and Public Admimistration Area While working for income</t>
  </si>
  <si>
    <t>W10.23</t>
  </si>
  <si>
    <t>Fall on and from stairs and steps, School, Other Institution and Public Admimistration Area While engaged in other types of work</t>
  </si>
  <si>
    <t>W10.24</t>
  </si>
  <si>
    <t>Fall on and from stairs and steps, School, Other Institution and Public Admimistration Area While resting, sleeping, eating or engaging in other vital activities</t>
  </si>
  <si>
    <t>Newborn w/ Adm.Wt. 2000 - 2499 gm w/ Minor Proc. w/ Mild CC</t>
  </si>
  <si>
    <t>W10.28</t>
  </si>
  <si>
    <t>Fall on and from stairs and steps, School, Other Institution and Public Admimistration Area While engaged in other specified activities</t>
  </si>
  <si>
    <t>W10.29</t>
  </si>
  <si>
    <t>Fall on and from stairs and steps, School, Other Institution and Public Admimistration Area During unspecified activity</t>
  </si>
  <si>
    <t>W10.3</t>
  </si>
  <si>
    <t>Fall on and from stairs and steps, Sports and Athletic Areas</t>
  </si>
  <si>
    <t>W10.30</t>
  </si>
  <si>
    <t>Fall on and from stairs and steps, Sports and Athletic Areas While engaged in sports activity</t>
  </si>
  <si>
    <t>W10.38</t>
  </si>
  <si>
    <t>Fall on and from stairs and steps, Sports and Athletic Areas While engaged in other specified activities</t>
  </si>
  <si>
    <t>W10.39</t>
  </si>
  <si>
    <t>Fall on and from stairs and steps, Sports and Athletic Areas During unspecified activity</t>
  </si>
  <si>
    <t>W10.4</t>
  </si>
  <si>
    <t>Fall on and from stairs and steps, Street and Highway</t>
  </si>
  <si>
    <t>W10.40</t>
  </si>
  <si>
    <t>Fall on and from stairs and steps, Street and Highway While engaged in sports activity</t>
  </si>
  <si>
    <t>W10.41</t>
  </si>
  <si>
    <t>Fall on and from stairs and steps, Street and Highway While engaged in leisure activity</t>
  </si>
  <si>
    <t>Newborn w/ Adm.Wt. 1500 - 1999 gm w/ Major Proc. w/ No CC</t>
  </si>
  <si>
    <t>W10.48</t>
  </si>
  <si>
    <t>Fall on and from stairs and steps, Street and Highway While engaged in other specified activities</t>
  </si>
  <si>
    <t>W10.49</t>
  </si>
  <si>
    <t>Fall on and from stairs and steps, Street and Highway During unspecified activity</t>
  </si>
  <si>
    <t>W10.5</t>
  </si>
  <si>
    <t>Fall on and from stairs and steps, Trade and Service Area</t>
  </si>
  <si>
    <t>Newborn w/ Adm.Wt. 1500 - 1999 gm w/ Major Proc. w/ Mild CC</t>
  </si>
  <si>
    <t>W10.51</t>
  </si>
  <si>
    <t>Fall on and from stairs and steps, Trade and Service Area While engaged in leisure activity</t>
  </si>
  <si>
    <t>W10.53</t>
  </si>
  <si>
    <t>Fall on and from stairs and steps, Trade and Service Area While engaged in other types of work</t>
  </si>
  <si>
    <t>W10.54</t>
  </si>
  <si>
    <t>Fall on and from stairs and steps, Trade and Service Area While resting, sleeping, eating or engaging in other vital activities</t>
  </si>
  <si>
    <t>Newborn w/ Adm.Wt. 1500 - 1999 gm w/ Major Proc. w/ Moderate CC</t>
  </si>
  <si>
    <t>W10.58</t>
  </si>
  <si>
    <t>Fall on and from stairs and steps, Trade and Service Area While engaged in other specified activities</t>
  </si>
  <si>
    <t>W10.59</t>
  </si>
  <si>
    <t>Fall on and from stairs and steps, Trade and Service Area During unspecified activity</t>
  </si>
  <si>
    <t>W10.6</t>
  </si>
  <si>
    <t>Newborn w/ Adm.Wt. 1500 - 1999 gm w/ Minor Proc. w/ No CC</t>
  </si>
  <si>
    <t>Fall on and from stairs and steps, Industrial and Construction Area</t>
  </si>
  <si>
    <t>W10.62</t>
  </si>
  <si>
    <t>Fall on and from stairs and steps, Industrial and Construction Area While working for income</t>
  </si>
  <si>
    <t>W10.69</t>
  </si>
  <si>
    <t>Fall on and from stairs and steps, Industrial and Construction Area During unspecified activity</t>
  </si>
  <si>
    <t>W10.7</t>
  </si>
  <si>
    <t>Newborn w/ Adm.Wt. 1500 - 1999 gm w/ Minor Proc. w/ Mild CC</t>
  </si>
  <si>
    <t>Fall on and from stairs and steps, Farm</t>
  </si>
  <si>
    <t>W10.72</t>
  </si>
  <si>
    <t>Fall on and from stairs and steps, Farm While working for income</t>
  </si>
  <si>
    <t>W10.73</t>
  </si>
  <si>
    <t>Fall on and from stairs and steps, Farm While engaged in other types of work</t>
  </si>
  <si>
    <t>W10.78</t>
  </si>
  <si>
    <t>Fall on and from stairs and steps, Farm While engaged in other specified activities</t>
  </si>
  <si>
    <t>Newborn w/ Adm.Wt. 1500 - 1999 gm w/ Minor Proc. w/ Moderate CC</t>
  </si>
  <si>
    <t>W10.79</t>
  </si>
  <si>
    <t>Fall on and from stairs and steps, Farm During unspecified activity</t>
  </si>
  <si>
    <t>W10.8</t>
  </si>
  <si>
    <t>Fall on and from stairs and steps, Other Specified Area</t>
  </si>
  <si>
    <t>W10.80</t>
  </si>
  <si>
    <t>Fall on and from stairs and steps, Other Specified Area While engaged in sports activity</t>
  </si>
  <si>
    <t>W10.81</t>
  </si>
  <si>
    <t>Fall on and from stairs and steps, Other Specified Area While engaged in leisure activity</t>
  </si>
  <si>
    <t>W10.82</t>
  </si>
  <si>
    <t>Fall on and from stairs and steps, Other Specified Area While working for income</t>
  </si>
  <si>
    <t>W10.83</t>
  </si>
  <si>
    <t>Fall on and from stairs and steps, Other Specified Area While engaged in other types of work</t>
  </si>
  <si>
    <t>Newborn w/ Adm.Wt. 1000 - 1499 gm w/ Significant Proc. w/ No CC</t>
  </si>
  <si>
    <t>W10.84</t>
  </si>
  <si>
    <t>Fall on and from stairs and steps, Other Specified Area While resting, sleeping, eating or engaging in other vital activities</t>
  </si>
  <si>
    <t>W10.88</t>
  </si>
  <si>
    <t>Fall on and from stairs and steps, Other Specified Area While engaged in other specified activities</t>
  </si>
  <si>
    <t>W10.89</t>
  </si>
  <si>
    <t>Fall on and from stairs and steps, Other Specified Area During unspecified activity</t>
  </si>
  <si>
    <t>Newborn w/ Adm.Wt. 1000 - 1499 gm w/ Significant Proc. w/ Mild CC</t>
  </si>
  <si>
    <t>W10.9</t>
  </si>
  <si>
    <t>Fall on and from stairs and steps, Unspecified Place</t>
  </si>
  <si>
    <t>W10.90</t>
  </si>
  <si>
    <t>Fall on and from stairs and steps, Unspecified Place While engaged in sports activity</t>
  </si>
  <si>
    <t>W10.91</t>
  </si>
  <si>
    <t>Fall on and from stairs and steps, Unspecified Place While engaged in leisure activity</t>
  </si>
  <si>
    <t>Newborn w/ Adm.Wt. 1000 - 1499 gm w/ Major Proc. w/ No CC</t>
  </si>
  <si>
    <t>W10.92</t>
  </si>
  <si>
    <t>Fall on and from stairs and steps, Unspecified Place While working for income</t>
  </si>
  <si>
    <t>W10.94</t>
  </si>
  <si>
    <t>Fall on and from stairs and steps, Unspecified Place While resting, sleeping, eating or engaging in other vital activities</t>
  </si>
  <si>
    <t>W10.98</t>
  </si>
  <si>
    <t>Fall on and from stairs and steps, Unspecified Place While engaged in other specified activities</t>
  </si>
  <si>
    <t>Newborn w/ Adm.Wt. 1000 - 1499 gm w/ Major Proc. w/ Mild CC</t>
  </si>
  <si>
    <t>W10.99</t>
  </si>
  <si>
    <t>Fall on and from stairs and steps, Unspecified Place During unspecified activity</t>
  </si>
  <si>
    <t>W11</t>
  </si>
  <si>
    <t>Fall on and from ladder</t>
  </si>
  <si>
    <t>W11.0</t>
  </si>
  <si>
    <t>Fall on and from ladder, Home</t>
  </si>
  <si>
    <t>Newborn w/ Adm.Wt. 1000 - 1499 gm w/ Minor Proc. w/ No CC</t>
  </si>
  <si>
    <t>W11.00</t>
  </si>
  <si>
    <t>Fall on and from ladder, Home While engaged in sports activity</t>
  </si>
  <si>
    <t>W11.01</t>
  </si>
  <si>
    <t>Fall on and from ladder, Home While engaged in leisure activity</t>
  </si>
  <si>
    <t>W11.02</t>
  </si>
  <si>
    <t>Fall on and from ladder, Home While working for income</t>
  </si>
  <si>
    <t>W11.03</t>
  </si>
  <si>
    <t>Fall on and from ladder, Home While engaged in other types of work</t>
  </si>
  <si>
    <t>Newborn w/ Adm.Wt. 1000 - 1499 gm w/ Minor Proc. w/ Mild CC</t>
  </si>
  <si>
    <t>W11.04</t>
  </si>
  <si>
    <t>Fall on and from ladder, Home While resting, sleeping, eating or engaging in other vital activities</t>
  </si>
  <si>
    <t>W11.08</t>
  </si>
  <si>
    <t>Fall on and from ladder, Home While engaged in other specified activities</t>
  </si>
  <si>
    <t>W11.09</t>
  </si>
  <si>
    <t>Fall on and from ladder, Home During unspecified activity</t>
  </si>
  <si>
    <t>W11.1</t>
  </si>
  <si>
    <t>Fall on and from ladder, Residential Institution</t>
  </si>
  <si>
    <t>W11.13</t>
  </si>
  <si>
    <t>Fall on and from ladder, Residential Institution While engaged in other types of work</t>
  </si>
  <si>
    <t>W11.18</t>
  </si>
  <si>
    <t>Fall on and from ladder, Residential Institution While engaged in other specified activities</t>
  </si>
  <si>
    <t>W11.19</t>
  </si>
  <si>
    <t>Fall on and from ladder, Residential Institution During unspecified activity</t>
  </si>
  <si>
    <t>W11.2</t>
  </si>
  <si>
    <t>Fall on and from ladder, School, Other Institution and Public Admimistration Area</t>
  </si>
  <si>
    <t>W11.20</t>
  </si>
  <si>
    <t>Fall on and from ladder, School, Other Institution and Public Admimistration Area While engaged in sports activity</t>
  </si>
  <si>
    <t>W11.21</t>
  </si>
  <si>
    <t>Fall on and from ladder, School, Other Institution and Public Admimistration Area While engaged in leisure activity</t>
  </si>
  <si>
    <t>W11.23</t>
  </si>
  <si>
    <t>Fall on and from ladder, School, Other Institution and Public Admimistration Area While engaged in other types of work</t>
  </si>
  <si>
    <t>W11.28</t>
  </si>
  <si>
    <t>Fall on and from ladder, School, Other Institution and Public Admimistration Area While engaged in other specified activities</t>
  </si>
  <si>
    <t>Newborn w/ Adm.Wt. 1000 - 1499 gm w/ Minor Proc. w/ Moderate CC</t>
  </si>
  <si>
    <t>W11.29</t>
  </si>
  <si>
    <t>Fall on and from ladder, School, Other Institution and Public Admimistration Area During unspecified activity</t>
  </si>
  <si>
    <t>W11.3</t>
  </si>
  <si>
    <t>Fall on and from ladder, Sports and Athletic Areas</t>
  </si>
  <si>
    <t>W11.38</t>
  </si>
  <si>
    <t>Fall on and from ladder, Sports and Athletic Areas While engaged in other specified activities</t>
  </si>
  <si>
    <t>W11.4</t>
  </si>
  <si>
    <t>Fall on and from ladder, Street and Highway</t>
  </si>
  <si>
    <t>W11.43</t>
  </si>
  <si>
    <t>Fall on and from ladder, Street and Highway While engaged in other types of work</t>
  </si>
  <si>
    <t>W11.48</t>
  </si>
  <si>
    <t>Fall on and from ladder, Street and Highway While engaged in other specified activities</t>
  </si>
  <si>
    <t>W11.5</t>
  </si>
  <si>
    <t>Fall on and from ladder, Trade and Service Area</t>
  </si>
  <si>
    <t>W11.53</t>
  </si>
  <si>
    <t>Fall on and from ladder, Trade and Service Area While engaged in other types of work</t>
  </si>
  <si>
    <t>W11.58</t>
  </si>
  <si>
    <t>Fall on and from ladder, Trade and Service Area While engaged in other specified activities</t>
  </si>
  <si>
    <t>W11.59</t>
  </si>
  <si>
    <t>Fall on and from ladder, Trade and Service Area During unspecified activity</t>
  </si>
  <si>
    <t>W11.6</t>
  </si>
  <si>
    <t>Fall on and from ladder, Industrial and Construction Area</t>
  </si>
  <si>
    <t>Newborn w/ Adm.Wt. &lt;1000 gm w/ Significant Proc. w/ No CC</t>
  </si>
  <si>
    <t>W11.69</t>
  </si>
  <si>
    <t>Fall on and from ladder, Industrial and Construction Area During unspecified activity</t>
  </si>
  <si>
    <t>W11.7</t>
  </si>
  <si>
    <t>Fall on and from ladder, Farm</t>
  </si>
  <si>
    <t>W11.72</t>
  </si>
  <si>
    <t>Fall on and from ladder, Farm While working for income</t>
  </si>
  <si>
    <t>W11.73</t>
  </si>
  <si>
    <t>Fall on and from ladder, Farm While engaged in other types of work</t>
  </si>
  <si>
    <t>W11.78</t>
  </si>
  <si>
    <t>Fall on and from ladder, Farm While engaged in other specified activities</t>
  </si>
  <si>
    <t>Newborn w/ Adm.Wt. &lt;1000 gm w/ Significant Proc. w/ Mild CC</t>
  </si>
  <si>
    <t>W11.8</t>
  </si>
  <si>
    <t>Fall on and from ladder, Other Specified Area</t>
  </si>
  <si>
    <t>W11.80</t>
  </si>
  <si>
    <t>Fall on and from ladder, Other Specified Area While engaged in sports activity</t>
  </si>
  <si>
    <t>W11.82</t>
  </si>
  <si>
    <t>Fall on and from ladder, Other Specified Area While working for income</t>
  </si>
  <si>
    <t>W11.83</t>
  </si>
  <si>
    <t>Fall on and from ladder, Other Specified Area While engaged in other types of work</t>
  </si>
  <si>
    <t>W11.84</t>
  </si>
  <si>
    <t>Fall on and from ladder, Other Specified Area While resting, sleeping, eating or engaging in other vital activities</t>
  </si>
  <si>
    <t>W11.88</t>
  </si>
  <si>
    <t>Fall on and from ladder, Other Specified Area While engaged in other specified activities</t>
  </si>
  <si>
    <t>W11.89</t>
  </si>
  <si>
    <t>Fall on and from ladder, Other Specified Area During unspecified activity</t>
  </si>
  <si>
    <t>W11.9</t>
  </si>
  <si>
    <t>Fall on and from ladder, Unspecified Place</t>
  </si>
  <si>
    <t>Newborn w/ Adm.Wt. &lt;1000 gm w/ Minor Proc. w/ No CC</t>
  </si>
  <si>
    <t>W11.90</t>
  </si>
  <si>
    <t>Fall on and from ladder, Unspecified Place While engaged in sports activity</t>
  </si>
  <si>
    <t>W11.98</t>
  </si>
  <si>
    <t>Fall on and from ladder, Unspecified Place While engaged in other specified activities</t>
  </si>
  <si>
    <t>W11.99</t>
  </si>
  <si>
    <t>Fall on and from ladder, Unspecified Place During unspecified activity</t>
  </si>
  <si>
    <t>W12</t>
  </si>
  <si>
    <t>Fall on and from scaffolding</t>
  </si>
  <si>
    <t>Newborn w/ Adm.Wt. &lt;1000 gm w/ Minor Proc. w/ Mild CC</t>
  </si>
  <si>
    <t>W12.0</t>
  </si>
  <si>
    <t>Fall on and from scaffolding, Home</t>
  </si>
  <si>
    <t>W12.00</t>
  </si>
  <si>
    <t>Fall on and from scaffolding, Home While engaged in sports activity</t>
  </si>
  <si>
    <t>W12.01</t>
  </si>
  <si>
    <t>Fall on and from scaffolding, Home While engaged in leisure activity</t>
  </si>
  <si>
    <t>W12.03</t>
  </si>
  <si>
    <t>Fall on and from scaffolding, Home While engaged in other types of work</t>
  </si>
  <si>
    <t>W12.04</t>
  </si>
  <si>
    <t>Fall on and from scaffolding, Home While resting, sleeping, eating or engaging in other vital activities</t>
  </si>
  <si>
    <t>W12.08</t>
  </si>
  <si>
    <t>Fall on and from scaffolding, Home While engaged in other specified activities</t>
  </si>
  <si>
    <t>W12.09</t>
  </si>
  <si>
    <t>Fall on and from scaffolding, Home During unspecified activity</t>
  </si>
  <si>
    <t>Newborn w/ Adm.Wt. &lt;1000 gm w/ Minor Proc. w/ Moderate CC</t>
  </si>
  <si>
    <t>W12.20</t>
  </si>
  <si>
    <t>Fall on and from scaffolding, School, Other Institution and Public Admimistration Area While engaged in sports activity</t>
  </si>
  <si>
    <t>W12.22</t>
  </si>
  <si>
    <t>Fall on and from scaffolding, School, Other Institution and Public Admimistration Area While working for income</t>
  </si>
  <si>
    <t>W12.28</t>
  </si>
  <si>
    <t>Fall on and from scaffolding, School, Other Institution and Public Admimistration Area While engaged in other specified activities</t>
  </si>
  <si>
    <t>W12.29</t>
  </si>
  <si>
    <t>Fall on and from scaffolding, School, Other Institution and Public Admimistration Area During unspecified activity</t>
  </si>
  <si>
    <t>W12.62</t>
  </si>
  <si>
    <t>Fall on and from scaffolding, Industrial and Construction Area While working for income</t>
  </si>
  <si>
    <t>Newborn w/ Adm.Wt. &lt;1000 gm w/ Minor Proc. w/ Severe CC</t>
  </si>
  <si>
    <t>W12.78</t>
  </si>
  <si>
    <t>Fall on and from scaffolding, Farm While engaged in other specified activities</t>
  </si>
  <si>
    <t>W12.88</t>
  </si>
  <si>
    <t>Fall on and from scaffolding, Other Specified Area While engaged in other specified activities</t>
  </si>
  <si>
    <t>W12.89</t>
  </si>
  <si>
    <t>Fall on and from scaffolding, Other Specified Area During unspecified activity</t>
  </si>
  <si>
    <t>Newborn w/ Adm.Wt. &lt;1000 gm w/ No CC</t>
  </si>
  <si>
    <t>W12.9</t>
  </si>
  <si>
    <t>Fall on and from scaffolding, Unspecified Place</t>
  </si>
  <si>
    <t>W12.90</t>
  </si>
  <si>
    <t>Fall on and from scaffolding, Unspecified Place While engaged in sports activity</t>
  </si>
  <si>
    <t>W12.92</t>
  </si>
  <si>
    <t>Fall on and from scaffolding, Unspecified Place While working for income</t>
  </si>
  <si>
    <t>Newborn w/ Adm.Wt. &lt;1000 gm w/ Mild CC</t>
  </si>
  <si>
    <t>W12.99</t>
  </si>
  <si>
    <t>Fall on and from scaffolding, Unspecified Place During unspecified activity</t>
  </si>
  <si>
    <t>W13</t>
  </si>
  <si>
    <t>Fall from, out of or through building or structure</t>
  </si>
  <si>
    <t>W13.0</t>
  </si>
  <si>
    <t>Fall from, out of or through building or structure, Home</t>
  </si>
  <si>
    <t>Newborn w/ Adm.Wt. &lt;1000 gm w/ Moderate CC</t>
  </si>
  <si>
    <t>W13.00</t>
  </si>
  <si>
    <t>Fall from, out of or through building or structure, Home While engaged in sports activity</t>
  </si>
  <si>
    <t>W13.01</t>
  </si>
  <si>
    <t>Fall from, out of or through building or structure, Home While engaged in leisure activity</t>
  </si>
  <si>
    <t>W13.02</t>
  </si>
  <si>
    <t>Fall from, out of or through building or structure, Home While working for income</t>
  </si>
  <si>
    <t>W13.03</t>
  </si>
  <si>
    <t>Newborn w/ Adm.Wt. &lt;1000 gm w/ Severe CC</t>
  </si>
  <si>
    <t>Fall from, out of or through building or structure, Home While engaged in other types of work</t>
  </si>
  <si>
    <t>W13.04</t>
  </si>
  <si>
    <t>Fall from, out of or through building or structure, Home While resting, sleeping, eating or engaging in other vital activities</t>
  </si>
  <si>
    <t>W13.08</t>
  </si>
  <si>
    <t>Fall from, out of or through building or structure, Home While engaged in other specified activities</t>
  </si>
  <si>
    <t>W13.09</t>
  </si>
  <si>
    <t>Fall from, out of or through building or structure, Home During unspecified activity</t>
  </si>
  <si>
    <t>W13.1</t>
  </si>
  <si>
    <t>Fall from, out of or through building or structure, Residential Institution</t>
  </si>
  <si>
    <t>W13.13</t>
  </si>
  <si>
    <t>Fall from, out of or through building or structure, Residential Institution While engaged in other types of work</t>
  </si>
  <si>
    <t>W13.14</t>
  </si>
  <si>
    <t>Fall from, out of or through building or structure, Residential Institution While resting, sleeping, eating or engaging in other vital activities</t>
  </si>
  <si>
    <t>Major OR Procedures for Blood and Blood Forming Organs w/ No CC</t>
  </si>
  <si>
    <t>W13.18</t>
  </si>
  <si>
    <t>Fall from, out of or through building or structure, Residential Institution While engaged in other specified activities</t>
  </si>
  <si>
    <t>W13.19</t>
  </si>
  <si>
    <t>Fall from, out of or through building or structure, Residential Institution During unspecified activity</t>
  </si>
  <si>
    <t>W13.2</t>
  </si>
  <si>
    <t>Fall from, out of or through building or structure, School, Other Institution and Public Admimistration Area</t>
  </si>
  <si>
    <t>W13.20</t>
  </si>
  <si>
    <t>Fall from, out of or through building or structure, School, Other Institution and Public Admimistration Area While engaged in sports activity</t>
  </si>
  <si>
    <t>W13.21</t>
  </si>
  <si>
    <t>Fall from, out of or through building or structure, School, Other Institution and Public Admimistration Area While engaged in leisure activity</t>
  </si>
  <si>
    <t>Major OR Procedures for Blood and Blood Forming Organs w/ Mild CC</t>
  </si>
  <si>
    <t>W13.22</t>
  </si>
  <si>
    <t>Fall from, out of or through building or structure, School, Other Institution and Public Admimistration Area While working for income</t>
  </si>
  <si>
    <t>W13.23</t>
  </si>
  <si>
    <t>Fall from, out of or through building or structure, School, Other Institution and Public Admimistration Area While engaged in other types of work</t>
  </si>
  <si>
    <t>W13.28</t>
  </si>
  <si>
    <t>Fall from, out of or through building or structure, School, Other Institution and Public Admimistration Area While engaged in other specified activities</t>
  </si>
  <si>
    <t>W13.29</t>
  </si>
  <si>
    <t>Fall from, out of or through building or structure, School, Other Institution and Public Admimistration Area During unspecified activity</t>
  </si>
  <si>
    <t>W13.3</t>
  </si>
  <si>
    <t>Fall from, out of or through building or structure, Sports and Athletic Areas</t>
  </si>
  <si>
    <t>Minor OR Procedures for Blood and Blood Forming Organs w/ No CC</t>
  </si>
  <si>
    <t>W13.30</t>
  </si>
  <si>
    <t>Fall from, out of or through building or structure, Sports and Athletic Areas While engaged in sports activity</t>
  </si>
  <si>
    <t>W13.34</t>
  </si>
  <si>
    <t>Fall from, out of or through building or structure, Sports and Athletic Areas While resting, sleeping, eating or engaging in other vital activities</t>
  </si>
  <si>
    <t>W13.38</t>
  </si>
  <si>
    <t>Fall from, out of or through building or structure, Sports and Athletic Areas While engaged in other specified activities</t>
  </si>
  <si>
    <t>W13.39</t>
  </si>
  <si>
    <t>Fall from, out of or through building or structure, Sports and Athletic Areas During unspecified activity</t>
  </si>
  <si>
    <t>W13.4</t>
  </si>
  <si>
    <t>Fall from, out of or through building or structure, Street and Highway</t>
  </si>
  <si>
    <t>W13.40</t>
  </si>
  <si>
    <t>Fall from, out of or through building or structure, Street and Highway While engaged in sports activity</t>
  </si>
  <si>
    <t>Minor OR Procedures for Blood and Blood Forming Organs w/ Mild CC</t>
  </si>
  <si>
    <t>W13.43</t>
  </si>
  <si>
    <t>Fall from, out of or through building or structure, Street and Highway While engaged in other types of work</t>
  </si>
  <si>
    <t>W13.48</t>
  </si>
  <si>
    <t>Fall from, out of or through building or structure, Street and Highway While engaged in other specified activities</t>
  </si>
  <si>
    <t>W13.49</t>
  </si>
  <si>
    <t>Fall from, out of or through building or structure, Street and Highway During unspecified activity</t>
  </si>
  <si>
    <t>W13.5</t>
  </si>
  <si>
    <t>Fall from, out of or through building or structure, Trade and Service Area</t>
  </si>
  <si>
    <t>Minor OR Procedures for Blood and Blood Forming Organs w/ Moderate CC</t>
  </si>
  <si>
    <t>W13.51</t>
  </si>
  <si>
    <t>Fall from, out of or through building or structure, Trade and Service Area While engaged in leisure activity</t>
  </si>
  <si>
    <t>W13.58</t>
  </si>
  <si>
    <t>Fall from, out of or through building or structure, Trade and Service Area While engaged in other specified activities</t>
  </si>
  <si>
    <t>W13.59</t>
  </si>
  <si>
    <t>Fall from, out of or through building or structure, Trade and Service Area During unspecified activity</t>
  </si>
  <si>
    <t>W13.6</t>
  </si>
  <si>
    <t>Fall from, out of or through building or structure, Industrial and Construction Area</t>
  </si>
  <si>
    <t>W13.60</t>
  </si>
  <si>
    <t>Fall from, out of or through building or structure, Industrial and Construction Area While engaged in sports activity</t>
  </si>
  <si>
    <t>Red Blood Cell Disorders w/ Blood Transfusion w/ No CC</t>
  </si>
  <si>
    <t>W13.68</t>
  </si>
  <si>
    <t>Fall from, out of or through building or structure, Industrial and Construction Area While engaged in other specified activities</t>
  </si>
  <si>
    <t>W13.69</t>
  </si>
  <si>
    <t>Fall from, out of or through building or structure, Industrial and Construction Area During unspecified activity</t>
  </si>
  <si>
    <t>Red Blood Cell Disorders w/ Blood Transfusion w/ Mild CC</t>
  </si>
  <si>
    <t>W13.7</t>
  </si>
  <si>
    <t>Fall from, out of or through building or structure, Farm</t>
  </si>
  <si>
    <t>W13.71</t>
  </si>
  <si>
    <t>Fall from, out of or through building or structure, Farm While engaged in leisure activity</t>
  </si>
  <si>
    <t>W13.72</t>
  </si>
  <si>
    <t>Fall from, out of or through building or structure, Farm While working for income</t>
  </si>
  <si>
    <t>W13.73</t>
  </si>
  <si>
    <t>Fall from, out of or through building or structure, Farm While engaged in other types of work</t>
  </si>
  <si>
    <t>W13.78</t>
  </si>
  <si>
    <t>Fall from, out of or through building or structure, Farm While engaged in other specified activities</t>
  </si>
  <si>
    <t>W13.79</t>
  </si>
  <si>
    <t>Coagulation Disorders w/ Coagulation Factor Transfusion w/ No CC</t>
  </si>
  <si>
    <t>Fall from, out of or through building or structure, Farm During unspecified activity</t>
  </si>
  <si>
    <t>W13.8</t>
  </si>
  <si>
    <t>Fall from, out of or through building or structure, Other Specified Area</t>
  </si>
  <si>
    <t>W13.80</t>
  </si>
  <si>
    <t>Fall from, out of or through building or structure, Other Specified Area While engaged in sports activity</t>
  </si>
  <si>
    <t>Coagulation Disorders w/ Coagulation Factor Transfusion w/ Mild CC</t>
  </si>
  <si>
    <t>W13.81</t>
  </si>
  <si>
    <t>Fall from, out of or through building or structure, Other Specified Area While engaged in leisure activity</t>
  </si>
  <si>
    <t>W13.83</t>
  </si>
  <si>
    <t>Fall from, out of or through building or structure, Other Specified Area While engaged in other types of work</t>
  </si>
  <si>
    <t>W13.88</t>
  </si>
  <si>
    <t>Fall from, out of or through building or structure, Other Specified Area While engaged in other specified activities</t>
  </si>
  <si>
    <t>Coagulation Disorders w/ Blood Transfusion w/ No CC</t>
  </si>
  <si>
    <t>W13.89</t>
  </si>
  <si>
    <t>Fall from, out of or through building or structure, Other Specified Area During unspecified activity</t>
  </si>
  <si>
    <t>W13.9</t>
  </si>
  <si>
    <t>Fall from, out of or through building or structure, Unspecified Place</t>
  </si>
  <si>
    <t>W13.90</t>
  </si>
  <si>
    <t>Fall from, out of or through building or structure, Unspecified Place While engaged in sports activity</t>
  </si>
  <si>
    <t>Coagulation Disorders w/ Blood Transfusion w/ Mild CC</t>
  </si>
  <si>
    <t>W13.91</t>
  </si>
  <si>
    <t>Fall from, out of or through building or structure, Unspecified Place While engaged in leisure activity</t>
  </si>
  <si>
    <t>W13.93</t>
  </si>
  <si>
    <t>Fall from, out of or through building or structure, Unspecified Place While engaged in other types of work</t>
  </si>
  <si>
    <t>Coagulation Disorders w/ Blood Transfusion w/ Moderate CC</t>
  </si>
  <si>
    <t>W13.94</t>
  </si>
  <si>
    <t>Fall from, out of or through building or structure, Unspecified Place While resting, sleeping, eating or engaging in other vital activities</t>
  </si>
  <si>
    <t>W13.98</t>
  </si>
  <si>
    <t>Fall from, out of or through building or structure, Unspecified Place While engaged in other specified activities</t>
  </si>
  <si>
    <t>W13.99</t>
  </si>
  <si>
    <t>Fall from, out of or through building or structure, Unspecified Place During unspecified activity</t>
  </si>
  <si>
    <t>Coagulation Disorders w/ No CC</t>
  </si>
  <si>
    <t>W14</t>
  </si>
  <si>
    <t>Fall from tree</t>
  </si>
  <si>
    <t>W14.0</t>
  </si>
  <si>
    <t>Fall from tree, Home</t>
  </si>
  <si>
    <t>W14.00</t>
  </si>
  <si>
    <t>Fall from tree, Home While engaged in sports activity</t>
  </si>
  <si>
    <t>Coagulation Disorders w/ Mild CC</t>
  </si>
  <si>
    <t>W14.01</t>
  </si>
  <si>
    <t>Fall from tree, Home While engaged in leisure activity</t>
  </si>
  <si>
    <t>W14.02</t>
  </si>
  <si>
    <t>Fall from tree, Home While working for income</t>
  </si>
  <si>
    <t>W14.03</t>
  </si>
  <si>
    <t>Fall from tree, Home While engaged in other types of work</t>
  </si>
  <si>
    <t>Reticuloendothelial and Immunity Disorders w/ Blood Transfusion w/ No CC</t>
  </si>
  <si>
    <t>W14.04</t>
  </si>
  <si>
    <t>Fall from tree, Home While resting, sleeping, eating or engaging in other vital activities</t>
  </si>
  <si>
    <t>W14.08</t>
  </si>
  <si>
    <t>Fall from tree, Home While engaged in other specified activities</t>
  </si>
  <si>
    <t>W14.09</t>
  </si>
  <si>
    <t>Fall from tree, Home During unspecified activity</t>
  </si>
  <si>
    <t>W14.1</t>
  </si>
  <si>
    <t>Fall from tree, Residential Institution</t>
  </si>
  <si>
    <t>Reticuloendothelial and Immunity Disorders w/ Blood Transfusion w/ Mild CC</t>
  </si>
  <si>
    <t>W14.10</t>
  </si>
  <si>
    <t>Fall from tree, Residential Institution While engaged in sports activity</t>
  </si>
  <si>
    <t>W14.11</t>
  </si>
  <si>
    <t>Fall from tree, Residential Institution While engaged in leisure activity</t>
  </si>
  <si>
    <t>W14.13</t>
  </si>
  <si>
    <t>Fall from tree, Residential Institution While engaged in other types of work</t>
  </si>
  <si>
    <t>W14.19</t>
  </si>
  <si>
    <t>Fall from tree, Residential Institution During unspecified activity</t>
  </si>
  <si>
    <t>Reticuloendothelial and Immunity Disorders w/ No CC</t>
  </si>
  <si>
    <t>W14.2</t>
  </si>
  <si>
    <t>Fall from tree, School, Other Institution and Public Admimistration Area</t>
  </si>
  <si>
    <t>W14.21</t>
  </si>
  <si>
    <t>Fall from tree, School, Other Institution and Public Admimistration Area While engaged in leisure activity</t>
  </si>
  <si>
    <t>W14.24</t>
  </si>
  <si>
    <t>Fall from tree, School, Other Institution and Public Admimistration Area While resting, sleeping, eating or engaging in other vital activities</t>
  </si>
  <si>
    <t>Reticuloendothelial and Immunity Disorders w/ Mild CC</t>
  </si>
  <si>
    <t>W14.28</t>
  </si>
  <si>
    <t>Fall from tree, School, Other Institution and Public Admimistration Area While engaged in other specified activities</t>
  </si>
  <si>
    <t>W14.29</t>
  </si>
  <si>
    <t>Fall from tree, School, Other Institution and Public Admimistration Area During unspecified activity</t>
  </si>
  <si>
    <t>W14.38</t>
  </si>
  <si>
    <t>Fall from tree, Sports and Athletic Areas While engaged in other specified activities</t>
  </si>
  <si>
    <t>W14.4</t>
  </si>
  <si>
    <t>Fall from tree, Street and Highway</t>
  </si>
  <si>
    <t>W14.40</t>
  </si>
  <si>
    <t>Fall from tree, Street and Highway While engaged in sports activity</t>
  </si>
  <si>
    <t>W14.48</t>
  </si>
  <si>
    <t>Fall from tree, Street and Highway While engaged in other specified activities</t>
  </si>
  <si>
    <t>W14.49</t>
  </si>
  <si>
    <t>Fall from tree, Street and Highway During unspecified activity</t>
  </si>
  <si>
    <t>W14.53</t>
  </si>
  <si>
    <t>Fall from tree, Trade and Service Area While engaged in other types of work</t>
  </si>
  <si>
    <t>W14.62</t>
  </si>
  <si>
    <t>Fall from tree, Industrial and Construction Area While working for income</t>
  </si>
  <si>
    <t>W14.68</t>
  </si>
  <si>
    <t>Fall from tree, Industrial and Construction Area While engaged in other specified activities</t>
  </si>
  <si>
    <t>W14.69</t>
  </si>
  <si>
    <t>Fall from tree, Industrial and Construction Area During unspecified activity</t>
  </si>
  <si>
    <t>W14.7</t>
  </si>
  <si>
    <t>Fall from tree, Farm</t>
  </si>
  <si>
    <t>W14.70</t>
  </si>
  <si>
    <t>Fall from tree, Farm While engaged in sports activity</t>
  </si>
  <si>
    <t>W14.71</t>
  </si>
  <si>
    <t>Fall from tree, Farm While engaged in leisure activity</t>
  </si>
  <si>
    <t>W14.72</t>
  </si>
  <si>
    <t>Fall from tree, Farm While working for income</t>
  </si>
  <si>
    <t>Myeloproliferatif Other OR Proc. w/ No CC</t>
  </si>
  <si>
    <t>W14.73</t>
  </si>
  <si>
    <t>Fall from tree, Farm While engaged in other types of work</t>
  </si>
  <si>
    <t>W14.78</t>
  </si>
  <si>
    <t>Fall from tree, Farm While engaged in other specified activities</t>
  </si>
  <si>
    <t>W14.79</t>
  </si>
  <si>
    <t>Fall from tree, Farm During unspecified activity</t>
  </si>
  <si>
    <t>W14.8</t>
  </si>
  <si>
    <t>Fall from tree, Other Specified Area</t>
  </si>
  <si>
    <t>Myeloproliferatif Other OR Proc. w/ Mild CC</t>
  </si>
  <si>
    <t>W14.80</t>
  </si>
  <si>
    <t>Fall from tree, Other Specified Area While engaged in sports activity</t>
  </si>
  <si>
    <t>W14.81</t>
  </si>
  <si>
    <t>Fall from tree, Other Specified Area While engaged in leisure activity</t>
  </si>
  <si>
    <t>W14.82</t>
  </si>
  <si>
    <t>Fall from tree, Other Specified Area While working for income</t>
  </si>
  <si>
    <t>W14.83</t>
  </si>
  <si>
    <t>Fall from tree, Other Specified Area While engaged in other types of work</t>
  </si>
  <si>
    <t>Lymphoma Non Hodgkin w/ Major OR Proc. w/ No CC</t>
  </si>
  <si>
    <t>W14.84</t>
  </si>
  <si>
    <t>Fall from tree, Other Specified Area While resting, sleeping, eating or engaging in other vital activities</t>
  </si>
  <si>
    <t>W14.88</t>
  </si>
  <si>
    <t>Fall from tree, Other Specified Area While engaged in other specified activities</t>
  </si>
  <si>
    <t>W14.89</t>
  </si>
  <si>
    <t>Fall from tree, Other Specified Area During unspecified activity</t>
  </si>
  <si>
    <t>Lymphoma Non Hodgkin w/ Major OR Proc. w/ Mild CC</t>
  </si>
  <si>
    <t>W14.9</t>
  </si>
  <si>
    <t>Fall from tree, Unspecified Place</t>
  </si>
  <si>
    <t>W14.90</t>
  </si>
  <si>
    <t>Fall from tree, Unspecified Place While engaged in sports activity</t>
  </si>
  <si>
    <t>W14.91</t>
  </si>
  <si>
    <t>Fall from tree, Unspecified Place While engaged in leisure activity</t>
  </si>
  <si>
    <t>Lymphoma Non Hodgkin w/ Other OR Proc. w/ No CC</t>
  </si>
  <si>
    <t>W14.93</t>
  </si>
  <si>
    <t>Fall from tree, Unspecified Place While engaged in other types of work</t>
  </si>
  <si>
    <t>W14.94</t>
  </si>
  <si>
    <t>Fall from tree, Unspecified Place While resting, sleeping, eating or engaging in other vital activities</t>
  </si>
  <si>
    <t>W14.98</t>
  </si>
  <si>
    <t>Fall from tree, Unspecified Place While engaged in other specified activities</t>
  </si>
  <si>
    <t>Lymphoma Non Hodgkin w/ Other OR Proc. w/ Mild CC</t>
  </si>
  <si>
    <t>W14.99</t>
  </si>
  <si>
    <t>Fall from tree, Unspecified Place During unspecified activity</t>
  </si>
  <si>
    <t>W15</t>
  </si>
  <si>
    <t>Fall from cliff</t>
  </si>
  <si>
    <t>W15.0</t>
  </si>
  <si>
    <t>Fall from cliff, Home</t>
  </si>
  <si>
    <t>W15.00</t>
  </si>
  <si>
    <t>Fall from cliff, Home While engaged in sports activity</t>
  </si>
  <si>
    <t>Other Neoplastic Disorders w/ Major OR Proc. w/ No CC</t>
  </si>
  <si>
    <t>W15.03</t>
  </si>
  <si>
    <t>Fall from cliff, Home While engaged in other types of work</t>
  </si>
  <si>
    <t>W15.08</t>
  </si>
  <si>
    <t>Fall from cliff, Home While engaged in other specified activities</t>
  </si>
  <si>
    <t>W15.09</t>
  </si>
  <si>
    <t>Fall from cliff, Home During unspecified activity</t>
  </si>
  <si>
    <t>Other Neoplastic Disorders w/ Major OR Proc. w/ Mild CC</t>
  </si>
  <si>
    <t>W15.20</t>
  </si>
  <si>
    <t>Fall from cliff, School, Other Institution and Public Admimistration Area While engaged in sports activity</t>
  </si>
  <si>
    <t>W15.28</t>
  </si>
  <si>
    <t>Fall from cliff, School, Other Institution and Public Admimistration Area While engaged in other specified activities</t>
  </si>
  <si>
    <t>Other Neoplastic Disorders w/ Major OR Proc. w/ Moderate CC</t>
  </si>
  <si>
    <t>W15.29</t>
  </si>
  <si>
    <t>Fall from cliff, School, Other Institution and Public Admimistration Area During unspecified activity</t>
  </si>
  <si>
    <t>W15.3</t>
  </si>
  <si>
    <t>Fall from cliff, Sports and Athletic Areas</t>
  </si>
  <si>
    <t>W15.4</t>
  </si>
  <si>
    <t>Fall from cliff, Street and Highway</t>
  </si>
  <si>
    <t>W15.48</t>
  </si>
  <si>
    <t>Fall from cliff, Street and Highway While engaged in other specified activities</t>
  </si>
  <si>
    <t>W15.49</t>
  </si>
  <si>
    <t>Fall from cliff, Street and Highway During unspecified activity</t>
  </si>
  <si>
    <t>W15.60</t>
  </si>
  <si>
    <t>Fall from cliff, Industrial and Construction Area While engaged in sports activity</t>
  </si>
  <si>
    <t>W15.63</t>
  </si>
  <si>
    <t>Fall from cliff, Industrial and Construction Area While engaged in other types of work</t>
  </si>
  <si>
    <t>Acute Leukemia w/ No CC</t>
  </si>
  <si>
    <t>W15.69</t>
  </si>
  <si>
    <t>Fall from cliff, Industrial and Construction Area During unspecified activity</t>
  </si>
  <si>
    <t>W15.7</t>
  </si>
  <si>
    <t>Fall from cliff, Farm</t>
  </si>
  <si>
    <t>W15.72</t>
  </si>
  <si>
    <t>Fall from cliff, Farm While working for income</t>
  </si>
  <si>
    <t>Acute Leukemia w/ Mild CC</t>
  </si>
  <si>
    <t>W15.73</t>
  </si>
  <si>
    <t>Fall from cliff, Farm While engaged in other types of work</t>
  </si>
  <si>
    <t>W15.78</t>
  </si>
  <si>
    <t>Fall from cliff, Farm While engaged in other specified activities</t>
  </si>
  <si>
    <t>W15.79</t>
  </si>
  <si>
    <t>Fall from cliff, Farm During unspecified activity</t>
  </si>
  <si>
    <t>W15.8</t>
  </si>
  <si>
    <t>Fall from cliff, Other Specified Area</t>
  </si>
  <si>
    <t>W15.83</t>
  </si>
  <si>
    <t>Fall from cliff, Other Specified Area While engaged in other types of work</t>
  </si>
  <si>
    <t>W15.88</t>
  </si>
  <si>
    <t>Fall from cliff, Other Specified Area While engaged in other specified activities</t>
  </si>
  <si>
    <t>W15.89</t>
  </si>
  <si>
    <t>Fall from cliff, Other Specified Area During unspecified activity</t>
  </si>
  <si>
    <t>W15.9</t>
  </si>
  <si>
    <t>Fall from cliff, Unspecified Place</t>
  </si>
  <si>
    <t>W15.90</t>
  </si>
  <si>
    <t>Fall from cliff, Unspecified Place While engaged in sports activity</t>
  </si>
  <si>
    <t>W15.93</t>
  </si>
  <si>
    <t>Fall from cliff, Unspecified Place While engaged in other types of work</t>
  </si>
  <si>
    <t>W15.99</t>
  </si>
  <si>
    <t>Fall from cliff, Unspecified Place During unspecified activity</t>
  </si>
  <si>
    <t>W16.0</t>
  </si>
  <si>
    <t>Diving or jumping into water causing injury other than drowning or submersion, Home</t>
  </si>
  <si>
    <t>Lymphoma Non Hodgkin w/ No CC</t>
  </si>
  <si>
    <t>W16.00</t>
  </si>
  <si>
    <t>Diving or jumping into water causing injury other than drowning or submersion, Home While engaged in sports activity</t>
  </si>
  <si>
    <t>W16.01</t>
  </si>
  <si>
    <t>Diving or jumping into water causing injury other than drowning or submersion, Home While engaged in leisure activity</t>
  </si>
  <si>
    <t>Lymphoma Non Hodgkin w/ Mild CC</t>
  </si>
  <si>
    <t>W16.08</t>
  </si>
  <si>
    <t>Diving or jumping into water causing injury other than drowning or submersion, Home While engaged in other specified activities</t>
  </si>
  <si>
    <t>W16.09</t>
  </si>
  <si>
    <t>Diving or jumping into water causing injury other than drowning or submersion, Home During unspecified activity</t>
  </si>
  <si>
    <t>W16.1</t>
  </si>
  <si>
    <t>Diving or jumping into water causing injury other than drowning or submersion, Residential Institution</t>
  </si>
  <si>
    <t>Plasma Cell Dyscrasia w/ No CC</t>
  </si>
  <si>
    <t>W16.10</t>
  </si>
  <si>
    <t>Diving or jumping into water causing injury other than drowning or submersion, Residential Institution While engaged in sports activity</t>
  </si>
  <si>
    <t>W16.18</t>
  </si>
  <si>
    <t>Diving or jumping into water causing injury other than drowning or submersion, Residential Institution While engaged in other specified activities</t>
  </si>
  <si>
    <t>W16.19</t>
  </si>
  <si>
    <t>Diving or jumping into water causing injury other than drowning or submersion, Residential Institution During unspecified activity</t>
  </si>
  <si>
    <t>W16.2</t>
  </si>
  <si>
    <t>Plasma Cell Dyscrasia w/ Mild CC</t>
  </si>
  <si>
    <t>Diving or jumping into water causing injury other than drowning or submersion, School, Other Institution and Public Admimistration Area</t>
  </si>
  <si>
    <t>W16.21</t>
  </si>
  <si>
    <t>Diving or jumping into water causing injury other than drowning or submersion, School, Other Institution and Public Admimistration Area While engaged in leisure activity</t>
  </si>
  <si>
    <t>W16.3</t>
  </si>
  <si>
    <t>Diving or jumping into water causing injury other than drowning or submersion, Sports and Athletic Areas</t>
  </si>
  <si>
    <t>W16.30</t>
  </si>
  <si>
    <t>Diving or jumping into water causing injury other than drowning or submersion, Sports and Athletic Areas While engaged in sports activity</t>
  </si>
  <si>
    <t>W16.31</t>
  </si>
  <si>
    <t>Diving or jumping into water causing injury other than drowning or submersion, Sports and Athletic Areas While engaged in leisure activity</t>
  </si>
  <si>
    <t>W16.39</t>
  </si>
  <si>
    <t>Diving or jumping into water causing injury other than drowning or submersion, Sports and Athletic Areas During unspecified activity</t>
  </si>
  <si>
    <t>W16.48</t>
  </si>
  <si>
    <t>Diving or jumping into water causing injury other than drowning or submersion, Street and Highway While engaged in other specified activities</t>
  </si>
  <si>
    <t>W16.7</t>
  </si>
  <si>
    <t>Diving or jumping into water causing injury other than drowning or submersion, Farm</t>
  </si>
  <si>
    <t>W16.79</t>
  </si>
  <si>
    <t>Diving or jumping into water causing injury other than drowning or submersion, Farm During unspecified activity</t>
  </si>
  <si>
    <t>W16.8</t>
  </si>
  <si>
    <t>Diving or jumping into water causing injury other than drowning or submersion, Other Specified Area</t>
  </si>
  <si>
    <t>W16.88</t>
  </si>
  <si>
    <t>Diving or jumping into water causing injury other than drowning or submersion, Other Specified Area While engaged in other specified activities</t>
  </si>
  <si>
    <t>W16.89</t>
  </si>
  <si>
    <t>Diving or jumping into water causing injury other than drowning or submersion, Other Specified Area During unspecified activity</t>
  </si>
  <si>
    <t>W16.9</t>
  </si>
  <si>
    <t>Diving or jumping into water causing injury other than drowning or submersion, Unspecified Place</t>
  </si>
  <si>
    <t>W16.90</t>
  </si>
  <si>
    <t>Diving or jumping into water causing injury other than drowning or submersion, Unspecified Place While engaged in sports activity</t>
  </si>
  <si>
    <t>W16.99</t>
  </si>
  <si>
    <t>Diving or jumping into water causing injury other than drowning or submersion, Unspecified Place During unspecified activity</t>
  </si>
  <si>
    <t>W17.0</t>
  </si>
  <si>
    <t>Other fall from one level to another, Home</t>
  </si>
  <si>
    <t>W17.00</t>
  </si>
  <si>
    <t>Other fall from one level to another, Home While engaged in sports activity</t>
  </si>
  <si>
    <t>W17.01</t>
  </si>
  <si>
    <t>Other fall from one level to another, Home While engaged in leisure activity</t>
  </si>
  <si>
    <t>W17.02</t>
  </si>
  <si>
    <t>Other fall from one level to another, Home While working for income</t>
  </si>
  <si>
    <t>W17.03</t>
  </si>
  <si>
    <t>Other fall from one level to another, Home While engaged in other types of work</t>
  </si>
  <si>
    <t>W17.04</t>
  </si>
  <si>
    <t>Other fall from one level to another, Home While resting, sleeping, eating or engaging in other vital activities</t>
  </si>
  <si>
    <t>W17.08</t>
  </si>
  <si>
    <t>Other fall from one level to another, Home While engaged in other specified activities</t>
  </si>
  <si>
    <t>W17.09</t>
  </si>
  <si>
    <t>Other fall from one level to another, Home During unspecified activity</t>
  </si>
  <si>
    <t>Septicemia, Adult w/ No CC</t>
  </si>
  <si>
    <t>W17.1</t>
  </si>
  <si>
    <t>Other fall from one level to another, Residential Institution</t>
  </si>
  <si>
    <t>W17.10</t>
  </si>
  <si>
    <t>Other fall from one level to another, Residential Institution While engaged in sports activity</t>
  </si>
  <si>
    <t>W17.11</t>
  </si>
  <si>
    <t>Other fall from one level to another, Residential Institution While engaged in leisure activity</t>
  </si>
  <si>
    <t>W17.12</t>
  </si>
  <si>
    <t>Other fall from one level to another, Residential Institution While working for income</t>
  </si>
  <si>
    <t>Septicemia, Adult w/ Mild CC</t>
  </si>
  <si>
    <t>W17.14</t>
  </si>
  <si>
    <t>Other fall from one level to another, Residential Institution While resting, sleeping, eating or engaging in other vital activities</t>
  </si>
  <si>
    <t>W17.18</t>
  </si>
  <si>
    <t>Other fall from one level to another, Residential Institution While engaged in other specified activities</t>
  </si>
  <si>
    <t>W17.19</t>
  </si>
  <si>
    <t>Other fall from one level to another, Residential Institution During unspecified activity</t>
  </si>
  <si>
    <t>Septicemia, Adult w/ Moderate CC</t>
  </si>
  <si>
    <t>W17.2</t>
  </si>
  <si>
    <t>Other fall from one level to another, School, Other Institution and Public Admimistration Area</t>
  </si>
  <si>
    <t>W17.20</t>
  </si>
  <si>
    <t>Other fall from one level to another, School, Other Institution and Public Admimistration Area While engaged in sports activity</t>
  </si>
  <si>
    <t>W17.21</t>
  </si>
  <si>
    <t>Other fall from one level to another, School, Other Institution and Public Admimistration Area While engaged in leisure activity</t>
  </si>
  <si>
    <t>W17.23</t>
  </si>
  <si>
    <t>Other fall from one level to another, School, Other Institution and Public Admimistration Area While engaged in other types of work</t>
  </si>
  <si>
    <t>W17.24</t>
  </si>
  <si>
    <t>Other fall from one level to another, School, Other Institution and Public Admimistration Area While resting, sleeping, eating or engaging in other vital activities</t>
  </si>
  <si>
    <t>W17.28</t>
  </si>
  <si>
    <t>Other fall from one level to another, School, Other Institution and Public Admimistration Area While engaged in other specified activities</t>
  </si>
  <si>
    <t>W17.29</t>
  </si>
  <si>
    <t>Other fall from one level to another, School, Other Institution and Public Admimistration Area During unspecified activity</t>
  </si>
  <si>
    <t>W17.3</t>
  </si>
  <si>
    <t>Other fall from one level to another, Sports and Athletic Areas</t>
  </si>
  <si>
    <t>W17.30</t>
  </si>
  <si>
    <t>Septicemia, Adult w/ Severe CC</t>
  </si>
  <si>
    <t>Other fall from one level to another, Sports and Athletic Areas While engaged in sports activity</t>
  </si>
  <si>
    <t>W17.31</t>
  </si>
  <si>
    <t>Other fall from one level to another, Sports and Athletic Areas While engaged in leisure activity</t>
  </si>
  <si>
    <t>W17.38</t>
  </si>
  <si>
    <t>Other fall from one level to another, Sports and Athletic Areas While engaged in other specified activities</t>
  </si>
  <si>
    <t>W17.39</t>
  </si>
  <si>
    <t>Other fall from one level to another, Sports and Athletic Areas During unspecified activity</t>
  </si>
  <si>
    <t>Septicemia, Child w/ No CC</t>
  </si>
  <si>
    <t>W17.4</t>
  </si>
  <si>
    <t>Other fall from one level to another, Street and Highway</t>
  </si>
  <si>
    <t>W17.40</t>
  </si>
  <si>
    <t>Other fall from one level to another, Street and Highway While engaged in sports activity</t>
  </si>
  <si>
    <t>W17.41</t>
  </si>
  <si>
    <t>Other fall from one level to another, Street and Highway While engaged in leisure activity</t>
  </si>
  <si>
    <t>W17.43</t>
  </si>
  <si>
    <t>Other fall from one level to another, Street and Highway While engaged in other types of work</t>
  </si>
  <si>
    <t>W17.44</t>
  </si>
  <si>
    <t>Other fall from one level to another, Street and Highway While resting, sleeping, eating or engaging in other vital activities</t>
  </si>
  <si>
    <t>Septicemia, Child w/ Mild CC</t>
  </si>
  <si>
    <t>W17.48</t>
  </si>
  <si>
    <t>Other fall from one level to another, Street and Highway While engaged in other specified activities</t>
  </si>
  <si>
    <t>W17.49</t>
  </si>
  <si>
    <t>Other fall from one level to another, Street and Highway During unspecified activity</t>
  </si>
  <si>
    <t>W17.5</t>
  </si>
  <si>
    <t>Other fall from one level to another, Trade and Service Area</t>
  </si>
  <si>
    <t>W17.50</t>
  </si>
  <si>
    <t>Other fall from one level to another, Trade and Service Area While engaged in sports activity</t>
  </si>
  <si>
    <t>W17.58</t>
  </si>
  <si>
    <t>Other fall from one level to another, Trade and Service Area While engaged in other specified activities</t>
  </si>
  <si>
    <t>W17.59</t>
  </si>
  <si>
    <t>Other fall from one level to another, Trade and Service Area During unspecified activity</t>
  </si>
  <si>
    <t>Post-op and Post-traumatic Infections, Elderly w/ No CC</t>
  </si>
  <si>
    <t>W17.6</t>
  </si>
  <si>
    <t>Other fall from one level to another, Industrial and Construction Area</t>
  </si>
  <si>
    <t>W17.60</t>
  </si>
  <si>
    <t>Other fall from one level to another, Industrial and Construction Area While engaged in sports activity</t>
  </si>
  <si>
    <t>W17.62</t>
  </si>
  <si>
    <t>Other fall from one level to another, Industrial and Construction Area While working for income</t>
  </si>
  <si>
    <t>W17.7</t>
  </si>
  <si>
    <t>Other fall from one level to another, Farm</t>
  </si>
  <si>
    <t>W17.70</t>
  </si>
  <si>
    <t>Other fall from one level to another, Farm While engaged in sports activity</t>
  </si>
  <si>
    <t>W17.72</t>
  </si>
  <si>
    <t>Other fall from one level to another, Farm While working for income</t>
  </si>
  <si>
    <t>W17.73</t>
  </si>
  <si>
    <t>Other fall from one level to another, Farm While engaged in other types of work</t>
  </si>
  <si>
    <t>Post-op and Post-traumatic Infections, Elderly w/ Mild CC</t>
  </si>
  <si>
    <t>W17.78</t>
  </si>
  <si>
    <t>Other fall from one level to another, Farm While engaged in other specified activities</t>
  </si>
  <si>
    <t>W17.79</t>
  </si>
  <si>
    <t>Other fall from one level to another, Farm During unspecified activity</t>
  </si>
  <si>
    <t>W17.8</t>
  </si>
  <si>
    <t>Other fall from one level to another, Other Specified Area</t>
  </si>
  <si>
    <t>W17.80</t>
  </si>
  <si>
    <t>Other fall from one level to another, Other Specified Area While engaged in sports activity</t>
  </si>
  <si>
    <t>W17.81</t>
  </si>
  <si>
    <t>Other fall from one level to another, Other Specified Area While engaged in leisure activity</t>
  </si>
  <si>
    <t>W17.82</t>
  </si>
  <si>
    <t>Other fall from one level to another, Other Specified Area While working for income</t>
  </si>
  <si>
    <t>Post-op and Post-traumatic Infections, Not Elderly w/ No CC</t>
  </si>
  <si>
    <t>W17.83</t>
  </si>
  <si>
    <t>Other fall from one level to another, Other Specified Area While engaged in other types of work</t>
  </si>
  <si>
    <t>W17.84</t>
  </si>
  <si>
    <t>Other fall from one level to another, Other Specified Area While resting, sleeping, eating or engaging in other vital activities</t>
  </si>
  <si>
    <t>W17.88</t>
  </si>
  <si>
    <t>Other fall from one level to another, Other Specified Area While engaged in other specified activities</t>
  </si>
  <si>
    <t>W17.89</t>
  </si>
  <si>
    <t>Other fall from one level to another, Other Specified Area During unspecified activity</t>
  </si>
  <si>
    <t>W17.9</t>
  </si>
  <si>
    <t>Other fall from one level to another, Unspecified Place</t>
  </si>
  <si>
    <t>W17.90</t>
  </si>
  <si>
    <t>Other fall from one level to another, Unspecified Place While engaged in sports activity</t>
  </si>
  <si>
    <t>Post-op and Post-traumatic Infections, Not Elderly w/ Mild CC</t>
  </si>
  <si>
    <t>W17.91</t>
  </si>
  <si>
    <t>Other fall from one level to another, Unspecified Place While engaged in leisure activity</t>
  </si>
  <si>
    <t>W17.93</t>
  </si>
  <si>
    <t>Other fall from one level to another, Unspecified Place While engaged in other types of work</t>
  </si>
  <si>
    <t>W17.98</t>
  </si>
  <si>
    <t>Other fall from one level to another, Unspecified Place While engaged in other specified activities</t>
  </si>
  <si>
    <t>W17.99</t>
  </si>
  <si>
    <t>Other fall from one level to another, Unspecified Place During unspecified activity</t>
  </si>
  <si>
    <t>W18</t>
  </si>
  <si>
    <t>Other fall on same level</t>
  </si>
  <si>
    <t>W18.0</t>
  </si>
  <si>
    <t>Other fall on same level, Home</t>
  </si>
  <si>
    <t>W18.00</t>
  </si>
  <si>
    <t>Other fall on same level, Home While engaged in sports activity</t>
  </si>
  <si>
    <t>W18.01</t>
  </si>
  <si>
    <t>Other fall on same level, Home While engaged in leisure activity</t>
  </si>
  <si>
    <t>W18.02</t>
  </si>
  <si>
    <t>Other fall on same level, Home While working for income</t>
  </si>
  <si>
    <t>W18.03</t>
  </si>
  <si>
    <t>Other fall on same level, Home While engaged in other types of work</t>
  </si>
  <si>
    <t>W18.04</t>
  </si>
  <si>
    <t>Other fall on same level, Home While resting, sleeping, eating or engaging in other vital activities</t>
  </si>
  <si>
    <t>Dengue with Shock, Adult w/ No CC</t>
  </si>
  <si>
    <t>W18.08</t>
  </si>
  <si>
    <t>Other fall on same level, Home While engaged in other specified activities</t>
  </si>
  <si>
    <t>W18.09</t>
  </si>
  <si>
    <t>Other fall on same level, Home During unspecified activity</t>
  </si>
  <si>
    <t>W18.1</t>
  </si>
  <si>
    <t>Other fall on same level, Residential Institution</t>
  </si>
  <si>
    <t>W18.10</t>
  </si>
  <si>
    <t>Other fall on same level, Residential Institution While engaged in sports activity</t>
  </si>
  <si>
    <t>W18.11</t>
  </si>
  <si>
    <t>Other fall on same level, Residential Institution While engaged in leisure activity</t>
  </si>
  <si>
    <t>W18.12</t>
  </si>
  <si>
    <t>Other fall on same level, Residential Institution While working for income</t>
  </si>
  <si>
    <t>W18.14</t>
  </si>
  <si>
    <t>Other fall on same level, Residential Institution While resting, sleeping, eating or engaging in other vital activities</t>
  </si>
  <si>
    <t>Dengue with Shock, Adult w/ Mild CC</t>
  </si>
  <si>
    <t>W18.18</t>
  </si>
  <si>
    <t>Other fall on same level, Residential Institution While engaged in other specified activities</t>
  </si>
  <si>
    <t>W18.19</t>
  </si>
  <si>
    <t>Other fall on same level, Residential Institution During unspecified activity</t>
  </si>
  <si>
    <t>W18.2</t>
  </si>
  <si>
    <t>Other fall on same level, School, Other Institution and Public Admimistration Area</t>
  </si>
  <si>
    <t>W18.20</t>
  </si>
  <si>
    <t>Other fall on same level, School, Other Institution and Public Admimistration Area While engaged in sports activity</t>
  </si>
  <si>
    <t>W18.21</t>
  </si>
  <si>
    <t>Other fall on same level, School, Other Institution and Public Admimistration Area While engaged in leisure activity</t>
  </si>
  <si>
    <t>Dengue with Shock, Child w/ No CC</t>
  </si>
  <si>
    <t>W18.23</t>
  </si>
  <si>
    <t>Other fall on same level, School, Other Institution and Public Admimistration Area While engaged in other types of work</t>
  </si>
  <si>
    <t>W18.24</t>
  </si>
  <si>
    <t>Other fall on same level, School, Other Institution and Public Admimistration Area While resting, sleeping, eating or engaging in other vital activities</t>
  </si>
  <si>
    <t>W18.28</t>
  </si>
  <si>
    <t>Other fall on same level, School, Other Institution and Public Admimistration Area While engaged in other specified activities</t>
  </si>
  <si>
    <t>Dengue with Shock, Child w/ Mild CC</t>
  </si>
  <si>
    <t>W18.29</t>
  </si>
  <si>
    <t>Other fall on same level, School, Other Institution and Public Admimistration Area During unspecified activity</t>
  </si>
  <si>
    <t>W18.3</t>
  </si>
  <si>
    <t>Other fall on same level, Sports and Athletic Areas</t>
  </si>
  <si>
    <t>W18.30</t>
  </si>
  <si>
    <t>Other fall on same level, Sports and Athletic Areas While engaged in sports activity</t>
  </si>
  <si>
    <t>W18.31</t>
  </si>
  <si>
    <t>Other fall on same level, Sports and Athletic Areas While engaged in leisure activity</t>
  </si>
  <si>
    <t>W18.32</t>
  </si>
  <si>
    <t>Other fall on same level, Sports and Athletic Areas While working for income</t>
  </si>
  <si>
    <t>W18.33</t>
  </si>
  <si>
    <t>Other fall on same level, Sports and Athletic Areas While engaged in other types of work</t>
  </si>
  <si>
    <t>W18.38</t>
  </si>
  <si>
    <t>Other fall on same level, Sports and Athletic Areas While engaged in other specified activities</t>
  </si>
  <si>
    <t>W18.39</t>
  </si>
  <si>
    <t>Other fall on same level, Sports and Athletic Areas During unspecified activity</t>
  </si>
  <si>
    <t>W18.4</t>
  </si>
  <si>
    <t>Other fall on same level, Street and Highway</t>
  </si>
  <si>
    <t>W18.40</t>
  </si>
  <si>
    <t>Other fall on same level, Street and Highway While engaged in sports activity</t>
  </si>
  <si>
    <t>W18.41</t>
  </si>
  <si>
    <t>Other fall on same level, Street and Highway While engaged in leisure activity</t>
  </si>
  <si>
    <t>W18.43</t>
  </si>
  <si>
    <t>Other fall on same level, Street and Highway While engaged in other types of work</t>
  </si>
  <si>
    <t>W18.44</t>
  </si>
  <si>
    <t>Other fall on same level, Street and Highway While resting, sleeping, eating or engaging in other vital activities</t>
  </si>
  <si>
    <t>W18.48</t>
  </si>
  <si>
    <t>Other fall on same level, Street and Highway While engaged in other specified activities</t>
  </si>
  <si>
    <t>W18.49</t>
  </si>
  <si>
    <t>Other fall on same level, Street and Highway During unspecified activity</t>
  </si>
  <si>
    <t>W18.5</t>
  </si>
  <si>
    <t>Other fall on same level, Trade and Service Area</t>
  </si>
  <si>
    <t>W18.50</t>
  </si>
  <si>
    <t>Other fall on same level, Trade and Service Area While engaged in sports activity</t>
  </si>
  <si>
    <t>W18.51</t>
  </si>
  <si>
    <t>Other fall on same level, Trade and Service Area While engaged in leisure activity</t>
  </si>
  <si>
    <t>W18.53</t>
  </si>
  <si>
    <t>Other fall on same level, Trade and Service Area While engaged in other types of work</t>
  </si>
  <si>
    <t>Viral Illness except Dengue, Adult w/ No CC</t>
  </si>
  <si>
    <t>W18.54</t>
  </si>
  <si>
    <t>Other fall on same level, Trade and Service Area While resting, sleeping, eating or engaging in other vital activities</t>
  </si>
  <si>
    <t>W18.58</t>
  </si>
  <si>
    <t>Other fall on same level, Trade and Service Area While engaged in other specified activities</t>
  </si>
  <si>
    <t>Viral Illness except Dengue, Adult w/ Mild CC</t>
  </si>
  <si>
    <t>W18.59</t>
  </si>
  <si>
    <t>Other fall on same level, Trade and Service Area During unspecified activity</t>
  </si>
  <si>
    <t>W18.6</t>
  </si>
  <si>
    <t>Other fall on same level, Industrial and Construction Area</t>
  </si>
  <si>
    <t>W18.60</t>
  </si>
  <si>
    <t>Other fall on same level, Industrial and Construction Area While engaged in sports activity</t>
  </si>
  <si>
    <t>W18.69</t>
  </si>
  <si>
    <t>Other fall on same level, Industrial and Construction Area During unspecified activity</t>
  </si>
  <si>
    <t>W18.7</t>
  </si>
  <si>
    <t>Other fall on same level, Farm</t>
  </si>
  <si>
    <t>W18.70</t>
  </si>
  <si>
    <t>Other fall on same level, Farm While engaged in sports activity</t>
  </si>
  <si>
    <t>W18.71</t>
  </si>
  <si>
    <t>Other fall on same level, Farm While engaged in leisure activity</t>
  </si>
  <si>
    <t>W18.72</t>
  </si>
  <si>
    <t>Other fall on same level, Farm While working for income</t>
  </si>
  <si>
    <t>Fungal Diseases, Adult w/ No CC</t>
  </si>
  <si>
    <t>W18.73</t>
  </si>
  <si>
    <t>Other fall on same level, Farm While engaged in other types of work</t>
  </si>
  <si>
    <t>W18.78</t>
  </si>
  <si>
    <t>Other fall on same level, Farm While engaged in other specified activities</t>
  </si>
  <si>
    <t>W18.79</t>
  </si>
  <si>
    <t>Other fall on same level, Farm During unspecified activity</t>
  </si>
  <si>
    <t>W18.8</t>
  </si>
  <si>
    <t>Other fall on same level, Other Specified Area</t>
  </si>
  <si>
    <t>W18.80</t>
  </si>
  <si>
    <t>Fungal Diseases, Adult w/ Mild CC</t>
  </si>
  <si>
    <t>Other fall on same level, Other Specified Area While engaged in sports activity</t>
  </si>
  <si>
    <t>W18.81</t>
  </si>
  <si>
    <t>Other fall on same level, Other Specified Area While engaged in leisure activity</t>
  </si>
  <si>
    <t>W18.82</t>
  </si>
  <si>
    <t>Other fall on same level, Other Specified Area While working for income</t>
  </si>
  <si>
    <t>W18.83</t>
  </si>
  <si>
    <t>Other fall on same level, Other Specified Area While engaged in other types of work</t>
  </si>
  <si>
    <t>W18.84</t>
  </si>
  <si>
    <t>Other fall on same level, Other Specified Area While resting, sleeping, eating or engaging in other vital activities</t>
  </si>
  <si>
    <t>W18.88</t>
  </si>
  <si>
    <t>Other fall on same level, Other Specified Area While engaged in other specified activities</t>
  </si>
  <si>
    <t>W18.89</t>
  </si>
  <si>
    <t>Other fall on same level, Other Specified Area During unspecified activity</t>
  </si>
  <si>
    <t>W18.9</t>
  </si>
  <si>
    <t>Other fall on same level, Unspecified Place</t>
  </si>
  <si>
    <t>W18.90</t>
  </si>
  <si>
    <t>Other fall on same level, Unspecified Place While engaged in sports activity</t>
  </si>
  <si>
    <t>W18.91</t>
  </si>
  <si>
    <t>Other fall on same level, Unspecified Place While engaged in leisure activity</t>
  </si>
  <si>
    <t>W18.98</t>
  </si>
  <si>
    <t>Other fall on same level, Unspecified Place While engaged in other specified activities</t>
  </si>
  <si>
    <t>W18.99</t>
  </si>
  <si>
    <t>Other fall on same level, Unspecified Place During unspecified activity</t>
  </si>
  <si>
    <t>W19</t>
  </si>
  <si>
    <t>Unspecified fall</t>
  </si>
  <si>
    <t>Leptospirosis w/ No CC</t>
  </si>
  <si>
    <t>W19.0</t>
  </si>
  <si>
    <t>Unspecified fall, Home</t>
  </si>
  <si>
    <t>W19.00</t>
  </si>
  <si>
    <t>Unspecified fall, Home While engaged in sports activity</t>
  </si>
  <si>
    <t>W19.01</t>
  </si>
  <si>
    <t>Unspecified fall, Home While engaged in leisure activity</t>
  </si>
  <si>
    <t>Leptospirosis w/ Mild CC</t>
  </si>
  <si>
    <t>W19.02</t>
  </si>
  <si>
    <t>Unspecified fall, Home While working for income</t>
  </si>
  <si>
    <t>W19.03</t>
  </si>
  <si>
    <t>Unspecified fall, Home While engaged in other types of work</t>
  </si>
  <si>
    <t>W19.04</t>
  </si>
  <si>
    <t>Unspecified fall, Home While resting, sleeping, eating or engaging in other vital activities</t>
  </si>
  <si>
    <t>HIV, Adult w/ No CC</t>
  </si>
  <si>
    <t>W19.08</t>
  </si>
  <si>
    <t>Unspecified fall, Home While engaged in other specified activities</t>
  </si>
  <si>
    <t>HIV, Adult w/ Mild CC</t>
  </si>
  <si>
    <t>W19.09</t>
  </si>
  <si>
    <t>Unspecified fall, Home During unspecified activity</t>
  </si>
  <si>
    <t>W19.1</t>
  </si>
  <si>
    <t>Unspecified fall, Residential Institution</t>
  </si>
  <si>
    <t>HIV, Child w/ No CC</t>
  </si>
  <si>
    <t>W19.10</t>
  </si>
  <si>
    <t>Unspecified fall, Residential Institution While engaged in sports activity</t>
  </si>
  <si>
    <t>W19.12</t>
  </si>
  <si>
    <t>Unspecified fall, Residential Institution While working for income</t>
  </si>
  <si>
    <t>W19.18</t>
  </si>
  <si>
    <t>Unspecified fall, Residential Institution While engaged in other specified activities</t>
  </si>
  <si>
    <t>W19.19</t>
  </si>
  <si>
    <t>Unspecified fall, Residential Institution During unspecified activity</t>
  </si>
  <si>
    <t>W19.2</t>
  </si>
  <si>
    <t>Unspecified fall, School, Other Institution and Public Admimistration Area</t>
  </si>
  <si>
    <t>HIV, Child w/ Mild CC</t>
  </si>
  <si>
    <t>W19.20</t>
  </si>
  <si>
    <t>Unspecified fall, School, Other Institution and Public Admimistration Area While engaged in sports activity</t>
  </si>
  <si>
    <t>W19.21</t>
  </si>
  <si>
    <t>Unspecified fall, School, Other Institution and Public Admimistration Area While engaged in leisure activity</t>
  </si>
  <si>
    <t>W19.22</t>
  </si>
  <si>
    <t>Unspecified fall, School, Other Institution and Public Admimistration Area While working for income</t>
  </si>
  <si>
    <t>W19.23</t>
  </si>
  <si>
    <t>Unspecified fall, School, Other Institution and Public Admimistration Area While engaged in other types of work</t>
  </si>
  <si>
    <t>Mycobacteriosis, Adult w/ No CC</t>
  </si>
  <si>
    <t>W19.24</t>
  </si>
  <si>
    <t>Unspecified fall, School, Other Institution and Public Admimistration Area While resting, sleeping, eating or engaging in other vital activities</t>
  </si>
  <si>
    <t>W19.28</t>
  </si>
  <si>
    <t>Unspecified fall, School, Other Institution and Public Admimistration Area While engaged in other specified activities</t>
  </si>
  <si>
    <t>W19.29</t>
  </si>
  <si>
    <t>Unspecified fall, School, Other Institution and Public Admimistration Area During unspecified activity</t>
  </si>
  <si>
    <t>W19.3</t>
  </si>
  <si>
    <t>Unspecified fall, Sports and Athletic Areas</t>
  </si>
  <si>
    <t>W19.30</t>
  </si>
  <si>
    <t>Unspecified fall, Sports and Athletic Areas While engaged in sports activity</t>
  </si>
  <si>
    <t>Mycobacteriosis, Adult w/ Mild CC</t>
  </si>
  <si>
    <t>W19.33</t>
  </si>
  <si>
    <t>Unspecified fall, Sports and Athletic Areas While engaged in other types of work</t>
  </si>
  <si>
    <t>W19.38</t>
  </si>
  <si>
    <t>Unspecified fall, Sports and Athletic Areas While engaged in other specified activities</t>
  </si>
  <si>
    <t>W19.39</t>
  </si>
  <si>
    <t>Unspecified fall, Sports and Athletic Areas During unspecified activity</t>
  </si>
  <si>
    <t>Mycobacteriosis, Child w/ No CC</t>
  </si>
  <si>
    <t>W19.4</t>
  </si>
  <si>
    <t>Unspecified fall, Street and Highway</t>
  </si>
  <si>
    <t>W19.40</t>
  </si>
  <si>
    <t>Unspecified fall, Street and Highway While engaged in sports activity</t>
  </si>
  <si>
    <t>W19.41</t>
  </si>
  <si>
    <t>Unspecified fall, Street and Highway While engaged in leisure activity</t>
  </si>
  <si>
    <t>Mycobacteriosis, Child w/ Mild CC</t>
  </si>
  <si>
    <t>W19.42</t>
  </si>
  <si>
    <t>Unspecified fall, Street and Highway While working for income</t>
  </si>
  <si>
    <t>W19.48</t>
  </si>
  <si>
    <t>Unspecified fall, Street and Highway While engaged in other specified activities</t>
  </si>
  <si>
    <t>W19.49</t>
  </si>
  <si>
    <t>Unspecified fall, Street and Highway During unspecified activity</t>
  </si>
  <si>
    <t>W19.5</t>
  </si>
  <si>
    <t>Unspecified fall, Trade and Service Area</t>
  </si>
  <si>
    <t>COVID-19, Confirmed w/ No CC</t>
  </si>
  <si>
    <t>W19.50</t>
  </si>
  <si>
    <t>Unspecified fall, Trade and Service Area While engaged in sports activity</t>
  </si>
  <si>
    <t>W19.51</t>
  </si>
  <si>
    <t>Unspecified fall, Trade and Service Area While engaged in leisure activity</t>
  </si>
  <si>
    <t>W19.52</t>
  </si>
  <si>
    <t>Unspecified fall, Trade and Service Area While working for income</t>
  </si>
  <si>
    <t>COVID-19, Confirmed w/ Mild CC</t>
  </si>
  <si>
    <t>W19.54</t>
  </si>
  <si>
    <t>Unspecified fall, Trade and Service Area While resting, sleeping, eating or engaging in other vital activities</t>
  </si>
  <si>
    <t>W19.58</t>
  </si>
  <si>
    <t>Unspecified fall, Trade and Service Area While engaged in other specified activities</t>
  </si>
  <si>
    <t>W19.59</t>
  </si>
  <si>
    <t>Unspecified fall, Trade and Service Area During unspecified activity</t>
  </si>
  <si>
    <t>COVID-19, Confirmed w/ Moderate CC</t>
  </si>
  <si>
    <t>W19.61</t>
  </si>
  <si>
    <t>Unspecified fall, Industrial and Construction Area While engaged in leisure activity</t>
  </si>
  <si>
    <t>W19.68</t>
  </si>
  <si>
    <t>Unspecified fall, Industrial and Construction Area While engaged in other specified activities</t>
  </si>
  <si>
    <t>W19.69</t>
  </si>
  <si>
    <t>Unspecified fall, Industrial and Construction Area During unspecified activity</t>
  </si>
  <si>
    <t>COVID-19, Suspected w/ No CC</t>
  </si>
  <si>
    <t>W19.7</t>
  </si>
  <si>
    <t>Unspecified fall, Farm</t>
  </si>
  <si>
    <t>W19.70</t>
  </si>
  <si>
    <t>Unspecified fall, Farm While engaged in sports activity</t>
  </si>
  <si>
    <t>COVID-19, Suspected w/ Mild CC</t>
  </si>
  <si>
    <t>W19.71</t>
  </si>
  <si>
    <t>Unspecified fall, Farm While engaged in leisure activity</t>
  </si>
  <si>
    <t>W19.73</t>
  </si>
  <si>
    <t>Unspecified fall, Farm While engaged in other types of work</t>
  </si>
  <si>
    <t>W19.74</t>
  </si>
  <si>
    <t>Unspecified fall, Farm While resting, sleeping, eating or engaging in other vital activities</t>
  </si>
  <si>
    <t>W19.78</t>
  </si>
  <si>
    <t>Unspecified fall, Farm While engaged in other specified activities</t>
  </si>
  <si>
    <t>W19.79</t>
  </si>
  <si>
    <t>Unspecified fall, Farm During unspecified activity</t>
  </si>
  <si>
    <t>W19.8</t>
  </si>
  <si>
    <t>Unspecified fall, Other Specified Area</t>
  </si>
  <si>
    <t>W19.80</t>
  </si>
  <si>
    <t>Unspecified fall, Other Specified Area While engaged in sports activity</t>
  </si>
  <si>
    <t>W19.81</t>
  </si>
  <si>
    <t>Unspecified fall, Other Specified Area While engaged in leisure activity</t>
  </si>
  <si>
    <t>W19.82</t>
  </si>
  <si>
    <t>Unspecified fall, Other Specified Area While working for income</t>
  </si>
  <si>
    <t>W19.83</t>
  </si>
  <si>
    <t>Unspecified fall, Other Specified Area While engaged in other types of work</t>
  </si>
  <si>
    <t>W19.84</t>
  </si>
  <si>
    <t>Unspecified fall, Other Specified Area While resting, sleeping, eating or engaging in other vital activities</t>
  </si>
  <si>
    <t>W19.88</t>
  </si>
  <si>
    <t>Unspecified fall, Other Specified Area While engaged in other specified activities</t>
  </si>
  <si>
    <t>W19.89</t>
  </si>
  <si>
    <t>Unspecified fall, Other Specified Area During unspecified activity</t>
  </si>
  <si>
    <t>W19.9</t>
  </si>
  <si>
    <t>Unspecified fall, Unspecified Place</t>
  </si>
  <si>
    <t>W19.90</t>
  </si>
  <si>
    <t>Unspecified fall, Unspecified Place While engaged in sports activity</t>
  </si>
  <si>
    <t>W19.91</t>
  </si>
  <si>
    <t>Unspecified fall, Unspecified Place While engaged in leisure activity</t>
  </si>
  <si>
    <t>W19.93</t>
  </si>
  <si>
    <t>Unspecified fall, Unspecified Place While engaged in other types of work</t>
  </si>
  <si>
    <t>W19.94</t>
  </si>
  <si>
    <t>Unspecified fall, Unspecified Place While resting, sleeping, eating or engaging in other vital activities</t>
  </si>
  <si>
    <t>Dementia and Other Organic Disorders - Chronic w/ No CC</t>
  </si>
  <si>
    <t>W19.98</t>
  </si>
  <si>
    <t>Unspecified fall, Unspecified Place While engaged in other specified activities</t>
  </si>
  <si>
    <t>W19.99</t>
  </si>
  <si>
    <t>Unspecified fall, Unspecified Place During unspecified activity</t>
  </si>
  <si>
    <t>Dementia and Other Organic Disorders - Chronic w/ Mild CC</t>
  </si>
  <si>
    <t>W20</t>
  </si>
  <si>
    <t>Struck by thrown, projected or falling object</t>
  </si>
  <si>
    <t>W20.0</t>
  </si>
  <si>
    <t>Struck by thrown, projected or falling object, Home</t>
  </si>
  <si>
    <t>W20.00</t>
  </si>
  <si>
    <t>Struck by thrown, projected or falling object, Home While engaged in sports activity</t>
  </si>
  <si>
    <t>Dementia and Other Organic Disorders - Chronic w/ Moderate CC</t>
  </si>
  <si>
    <t>W20.01</t>
  </si>
  <si>
    <t>Struck by thrown, projected or falling object, Home While engaged in leisure activity</t>
  </si>
  <si>
    <t>W20.02</t>
  </si>
  <si>
    <t>Struck by thrown, projected or falling object, Home While working for income</t>
  </si>
  <si>
    <t>W20.03</t>
  </si>
  <si>
    <t>Dementia and Other Organic Disorders - Sub Acute w/ No CC</t>
  </si>
  <si>
    <t>Struck by thrown, projected or falling object, Home While engaged in other types of work</t>
  </si>
  <si>
    <t>W20.04</t>
  </si>
  <si>
    <t>Struck by thrown, projected or falling object, Home While resting, sleeping, eating or engaging in other vital activities</t>
  </si>
  <si>
    <t>W20.08</t>
  </si>
  <si>
    <t>Struck by thrown, projected or falling object, Home While engaged in other specified activities</t>
  </si>
  <si>
    <t>Dementia and Other Organic Disorders - Sub Acute w/ Mild CC</t>
  </si>
  <si>
    <t>W20.09</t>
  </si>
  <si>
    <t>Struck by thrown, projected or falling object, Home During unspecified activity</t>
  </si>
  <si>
    <t>W20.1</t>
  </si>
  <si>
    <t>Struck by thrown, projected or falling object, Residential Institution</t>
  </si>
  <si>
    <t>W20.10</t>
  </si>
  <si>
    <t>Struck by thrown, projected or falling object, Residential Institution While engaged in sports activity</t>
  </si>
  <si>
    <t>W20.11</t>
  </si>
  <si>
    <t>Struck by thrown, projected or falling object, Residential Institution While engaged in leisure activity</t>
  </si>
  <si>
    <t>Dementia and Other Organic Disorders - Sub Acute w/ Moderate CC</t>
  </si>
  <si>
    <t>W20.14</t>
  </si>
  <si>
    <t>Struck by thrown, projected or falling object, Residential Institution While resting, sleeping, eating or engaging in other vital activities</t>
  </si>
  <si>
    <t>W20.18</t>
  </si>
  <si>
    <t>Struck by thrown, projected or falling object, Residential Institution While engaged in other specified activities</t>
  </si>
  <si>
    <t>W20.19</t>
  </si>
  <si>
    <t>Struck by thrown, projected or falling object, Residential Institution During unspecified activity</t>
  </si>
  <si>
    <t>Dementia and Other Organic Disorders w/ No CC</t>
  </si>
  <si>
    <t>W20.2</t>
  </si>
  <si>
    <t>Struck by thrown, projected or falling object, School, Other Institution and Public Admimistration Area</t>
  </si>
  <si>
    <t>W20.20</t>
  </si>
  <si>
    <t>Struck by thrown, projected or falling object, School, Other Institution and Public Admimistration Area While engaged in sports activity</t>
  </si>
  <si>
    <t>W20.21</t>
  </si>
  <si>
    <t>Struck by thrown, projected or falling object, School, Other Institution and Public Admimistration Area While engaged in leisure activity</t>
  </si>
  <si>
    <t>Dementia and Other Organic Disorders w/ Mild CC</t>
  </si>
  <si>
    <t>W20.22</t>
  </si>
  <si>
    <t>Struck by thrown, projected or falling object, School, Other Institution and Public Admimistration Area While working for income</t>
  </si>
  <si>
    <t>W20.23</t>
  </si>
  <si>
    <t>Struck by thrown, projected or falling object, School, Other Institution and Public Admimistration Area While engaged in other types of work</t>
  </si>
  <si>
    <t>W20.24</t>
  </si>
  <si>
    <t>Struck by thrown, projected or falling object, School, Other Institution and Public Admimistration Area While resting, sleeping, eating or engaging in other vital activities</t>
  </si>
  <si>
    <t>W20.28</t>
  </si>
  <si>
    <t>Struck by thrown, projected or falling object, School, Other Institution and Public Admimistration Area While engaged in other specified activities</t>
  </si>
  <si>
    <t>Dementia and Other Organic Disorders w/ Moderate CC</t>
  </si>
  <si>
    <t>W20.29</t>
  </si>
  <si>
    <t>Struck by thrown, projected or falling object, School, Other Institution and Public Admimistration Area During unspecified activity</t>
  </si>
  <si>
    <t>W20.3</t>
  </si>
  <si>
    <t>Struck by thrown, projected or falling object, Sports and Athletic Areas</t>
  </si>
  <si>
    <t>W20.30</t>
  </si>
  <si>
    <t>Struck by thrown, projected or falling object, Sports and Athletic Areas While engaged in sports activity</t>
  </si>
  <si>
    <t>W20.31</t>
  </si>
  <si>
    <t>Struck by thrown, projected or falling object, Sports and Athletic Areas While engaged in leisure activity</t>
  </si>
  <si>
    <t>W20.32</t>
  </si>
  <si>
    <t>Struck by thrown, projected or falling object, Sports and Athletic Areas While working for income</t>
  </si>
  <si>
    <t>W20.34</t>
  </si>
  <si>
    <t>Struck by thrown, projected or falling object, Sports and Athletic Areas While resting, sleeping, eating or engaging in other vital activities</t>
  </si>
  <si>
    <t>W20.38</t>
  </si>
  <si>
    <t>Struck by thrown, projected or falling object, Sports and Athletic Areas While engaged in other specified activities</t>
  </si>
  <si>
    <t>W20.39</t>
  </si>
  <si>
    <t>Struck by thrown, projected or falling object, Sports and Athletic Areas During unspecified activity</t>
  </si>
  <si>
    <t>W20.4</t>
  </si>
  <si>
    <t>Struck by thrown, projected or falling object, Street and Highway</t>
  </si>
  <si>
    <t>W20.40</t>
  </si>
  <si>
    <t>Struck by thrown, projected or falling object, Street and Highway While engaged in sports activity</t>
  </si>
  <si>
    <t>W20.41</t>
  </si>
  <si>
    <t>Struck by thrown, projected or falling object, Street and Highway While engaged in leisure activity</t>
  </si>
  <si>
    <t>W20.42</t>
  </si>
  <si>
    <t>Struck by thrown, projected or falling object, Street and Highway While working for income</t>
  </si>
  <si>
    <t>W20.43</t>
  </si>
  <si>
    <t>Struck by thrown, projected or falling object, Street and Highway While engaged in other types of work</t>
  </si>
  <si>
    <t>Schizophrenia and Schizoaffective Disorders w/ ECT - Chronic w/ No CC</t>
  </si>
  <si>
    <t>W20.48</t>
  </si>
  <si>
    <t>Struck by thrown, projected or falling object, Street and Highway While engaged in other specified activities</t>
  </si>
  <si>
    <t>W20.49</t>
  </si>
  <si>
    <t>Struck by thrown, projected or falling object, Street and Highway During unspecified activity</t>
  </si>
  <si>
    <t>W20.50</t>
  </si>
  <si>
    <t>Struck by thrown, projected or falling object, Trade and Service Area While engaged in sports activity</t>
  </si>
  <si>
    <t>Schizophrenia and Schizoaffective Disorders w/ ECT - Chronic w/ Mild CC</t>
  </si>
  <si>
    <t>W20.52</t>
  </si>
  <si>
    <t>Struck by thrown, projected or falling object, Trade and Service Area While working for income</t>
  </si>
  <si>
    <t>W20.58</t>
  </si>
  <si>
    <t>Struck by thrown, projected or falling object, Trade and Service Area While engaged in other specified activities</t>
  </si>
  <si>
    <t>W20.59</t>
  </si>
  <si>
    <t>Struck by thrown, projected or falling object, Trade and Service Area During unspecified activity</t>
  </si>
  <si>
    <t>W20.6</t>
  </si>
  <si>
    <t>Struck by thrown, projected or falling object, Industrial and Construction Area</t>
  </si>
  <si>
    <t>Schizophrenia and Schizoaffective Disorders w/ ECT - Chronic w/ Moderate CC</t>
  </si>
  <si>
    <t>W20.61</t>
  </si>
  <si>
    <t>Struck by thrown, projected or falling object, Industrial and Construction Area While engaged in leisure activity</t>
  </si>
  <si>
    <t>W20.62</t>
  </si>
  <si>
    <t>Struck by thrown, projected or falling object, Industrial and Construction Area While working for income</t>
  </si>
  <si>
    <t>W20.63</t>
  </si>
  <si>
    <t>Struck by thrown, projected or falling object, Industrial and Construction Area While engaged in other types of work</t>
  </si>
  <si>
    <t>Schizophrenia and Schizoaffective Disorders w/ ECT - Sub Acute w/ No CC</t>
  </si>
  <si>
    <t>W20.68</t>
  </si>
  <si>
    <t>Struck by thrown, projected or falling object, Industrial and Construction Area While engaged in other specified activities</t>
  </si>
  <si>
    <t>W20.69</t>
  </si>
  <si>
    <t>Struck by thrown, projected or falling object, Industrial and Construction Area During unspecified activity</t>
  </si>
  <si>
    <t>W20.7</t>
  </si>
  <si>
    <t>Struck by thrown, projected or falling object, Farm</t>
  </si>
  <si>
    <t>Schizophrenia and Schizoaffective Disorders w/ ECT - Sub Acute w/ Mild CC</t>
  </si>
  <si>
    <t>W20.70</t>
  </si>
  <si>
    <t>Struck by thrown, projected or falling object, Farm While engaged in sports activity</t>
  </si>
  <si>
    <t>W20.71</t>
  </si>
  <si>
    <t>Struck by thrown, projected or falling object, Farm While engaged in leisure activity</t>
  </si>
  <si>
    <t>W20.72</t>
  </si>
  <si>
    <t>Schizophrenia and Schizoaffective Disorders w/ ECT - Sub Acute w/ Moderate CC</t>
  </si>
  <si>
    <t>Struck by thrown, projected or falling object, Farm While working for income</t>
  </si>
  <si>
    <t>W20.73</t>
  </si>
  <si>
    <t>Struck by thrown, projected or falling object, Farm While engaged in other types of work</t>
  </si>
  <si>
    <t>W20.74</t>
  </si>
  <si>
    <t>Struck by thrown, projected or falling object, Farm While resting, sleeping, eating or engaging in other vital activities</t>
  </si>
  <si>
    <t>Schizophrenia and Schizoaffective Disorders w/ ECT w/ No CC</t>
  </si>
  <si>
    <t>W20.78</t>
  </si>
  <si>
    <t>Struck by thrown, projected or falling object, Farm While engaged in other specified activities</t>
  </si>
  <si>
    <t>W20.79</t>
  </si>
  <si>
    <t>Struck by thrown, projected or falling object, Farm During unspecified activity</t>
  </si>
  <si>
    <t>W20.8</t>
  </si>
  <si>
    <t>Struck by thrown, projected or falling object, Other Specified Area</t>
  </si>
  <si>
    <t>Schizophrenia and Schizoaffective Disorders w/ ECT w/ Mild CC</t>
  </si>
  <si>
    <t>W20.80</t>
  </si>
  <si>
    <t>Struck by thrown, projected or falling object, Other Specified Area While engaged in sports activity</t>
  </si>
  <si>
    <t>W20.81</t>
  </si>
  <si>
    <t>Struck by thrown, projected or falling object, Other Specified Area While engaged in leisure activity</t>
  </si>
  <si>
    <t>W20.82</t>
  </si>
  <si>
    <t>Struck by thrown, projected or falling object, Other Specified Area While working for income</t>
  </si>
  <si>
    <t>Schizophrenia and Schizoaffective Disorders w/ ECT w/ Moderate CC</t>
  </si>
  <si>
    <t>W20.83</t>
  </si>
  <si>
    <t>Struck by thrown, projected or falling object, Other Specified Area While engaged in other types of work</t>
  </si>
  <si>
    <t>W20.84</t>
  </si>
  <si>
    <t>Struck by thrown, projected or falling object, Other Specified Area While resting, sleeping, eating or engaging in other vital activities</t>
  </si>
  <si>
    <t>W20.88</t>
  </si>
  <si>
    <t>Struck by thrown, projected or falling object, Other Specified Area While engaged in other specified activities</t>
  </si>
  <si>
    <t>W20.89</t>
  </si>
  <si>
    <t>Struck by thrown, projected or falling object, Other Specified Area During unspecified activity</t>
  </si>
  <si>
    <t>Schizophrenia and Schizoaffective Disorders - Chronic w/ No CC</t>
  </si>
  <si>
    <t>W20.9</t>
  </si>
  <si>
    <t>Struck by thrown, projected or falling object, Unspecified Place</t>
  </si>
  <si>
    <t>W20.90</t>
  </si>
  <si>
    <t>Struck by thrown, projected or falling object, Unspecified Place While engaged in sports activity</t>
  </si>
  <si>
    <t>Schizophrenia and Schizoaffective Disorders - Chronic w/ Mild CC</t>
  </si>
  <si>
    <t>W20.91</t>
  </si>
  <si>
    <t>Struck by thrown, projected or falling object, Unspecified Place While engaged in leisure activity</t>
  </si>
  <si>
    <t>W20.92</t>
  </si>
  <si>
    <t>Struck by thrown, projected or falling object, Unspecified Place While working for income</t>
  </si>
  <si>
    <t>W20.93</t>
  </si>
  <si>
    <t>Schizophrenia and Schizoaffective Disorders - Chronic w/ Moderate CC</t>
  </si>
  <si>
    <t>Struck by thrown, projected or falling object, Unspecified Place While engaged in other types of work</t>
  </si>
  <si>
    <t>W20.94</t>
  </si>
  <si>
    <t>Struck by thrown, projected or falling object, Unspecified Place While resting, sleeping, eating or engaging in other vital activities</t>
  </si>
  <si>
    <t>W20.98</t>
  </si>
  <si>
    <t>Struck by thrown, projected or falling object, Unspecified Place While engaged in other specified activities</t>
  </si>
  <si>
    <t>W20.99</t>
  </si>
  <si>
    <t>Struck by thrown, projected or falling object, Unspecified Place During unspecified activity</t>
  </si>
  <si>
    <t>W21.0</t>
  </si>
  <si>
    <t>Striking against or struck by sports equipment, Home</t>
  </si>
  <si>
    <t>W21.00</t>
  </si>
  <si>
    <t>Striking against or struck by sports equipment, Home While engaged in sports activity</t>
  </si>
  <si>
    <t>Schizophrenia and Schizoaffective Disorders - Sub Acute w/ No CC</t>
  </si>
  <si>
    <t>W21.01</t>
  </si>
  <si>
    <t>Striking against or struck by sports equipment, Home While engaged in leisure activity</t>
  </si>
  <si>
    <t>W21.02</t>
  </si>
  <si>
    <t>Striking against or struck by sports equipment, Home While working for income</t>
  </si>
  <si>
    <t>W21.03</t>
  </si>
  <si>
    <t>Striking against or struck by sports equipment, Home While engaged in other types of work</t>
  </si>
  <si>
    <t>W21.08</t>
  </si>
  <si>
    <t>Striking against or struck by sports equipment, Home While engaged in other specified activities</t>
  </si>
  <si>
    <t>W21.09</t>
  </si>
  <si>
    <t>Striking against or struck by sports equipment, Home During unspecified activity</t>
  </si>
  <si>
    <t>Schizophrenia and Schizoaffective Disorders - Sub Acute w/ Mild CC</t>
  </si>
  <si>
    <t>W21.1</t>
  </si>
  <si>
    <t>Striking against or struck by sports equipment, Residential Institution</t>
  </si>
  <si>
    <t>Schizophrenia and Schizoaffective Disorders - Sub Acute w/ Moderate CC</t>
  </si>
  <si>
    <t>W21.18</t>
  </si>
  <si>
    <t>Striking against or struck by sports equipment, Residential Institution While engaged in other specified activities</t>
  </si>
  <si>
    <t>W21.2</t>
  </si>
  <si>
    <t>Striking against or struck by sports equipment, School, Other Institution and Public Admimistration Area</t>
  </si>
  <si>
    <t>W21.20</t>
  </si>
  <si>
    <t>Striking against or struck by sports equipment, School, Other Institution and Public Admimistration Area While engaged in sports activity</t>
  </si>
  <si>
    <t>Schizophrenia and Schizoaffective Disorders w/ No CC</t>
  </si>
  <si>
    <t>W21.23</t>
  </si>
  <si>
    <t>Striking against or struck by sports equipment, School, Other Institution and Public Admimistration Area While engaged in other types of work</t>
  </si>
  <si>
    <t>W21.28</t>
  </si>
  <si>
    <t>Striking against or struck by sports equipment, School, Other Institution and Public Admimistration Area While engaged in other specified activities</t>
  </si>
  <si>
    <t>W21.29</t>
  </si>
  <si>
    <t>Striking against or struck by sports equipment, School, Other Institution and Public Admimistration Area During unspecified activity</t>
  </si>
  <si>
    <t>Schizophrenia and Schizoaffective Disorders w/ Mild CC</t>
  </si>
  <si>
    <t>W21.3</t>
  </si>
  <si>
    <t>Striking against or struck by sports equipment, Sports and Athletic Areas</t>
  </si>
  <si>
    <t>W21.30</t>
  </si>
  <si>
    <t>Striking against or struck by sports equipment, Sports and Athletic Areas While engaged in sports activity</t>
  </si>
  <si>
    <t>W21.31</t>
  </si>
  <si>
    <t>Striking against or struck by sports equipment, Sports and Athletic Areas While engaged in leisure activity</t>
  </si>
  <si>
    <t>W21.33</t>
  </si>
  <si>
    <t>Striking against or struck by sports equipment, Sports and Athletic Areas While engaged in other types of work</t>
  </si>
  <si>
    <t>Schizophrenia and Schizoaffective Disorders w/ Moderate CC</t>
  </si>
  <si>
    <t>W21.38</t>
  </si>
  <si>
    <t>Striking against or struck by sports equipment, Sports and Athletic Areas While engaged in other specified activities</t>
  </si>
  <si>
    <t>W21.39</t>
  </si>
  <si>
    <t>Striking against or struck by sports equipment, Sports and Athletic Areas During unspecified activity</t>
  </si>
  <si>
    <t>W21.4</t>
  </si>
  <si>
    <t>Striking against or struck by sports equipment, Street and Highway</t>
  </si>
  <si>
    <t>Mood and Bipolar Disorders w/ ECT - Chronic w/ No CC</t>
  </si>
  <si>
    <t>W21.7</t>
  </si>
  <si>
    <t>Striking against or struck by sports equipment, Farm</t>
  </si>
  <si>
    <t>W21.70</t>
  </si>
  <si>
    <t>Striking against or struck by sports equipment, Farm While engaged in sports activity</t>
  </si>
  <si>
    <t>W21.78</t>
  </si>
  <si>
    <t>Striking against or struck by sports equipment, Farm While engaged in other specified activities</t>
  </si>
  <si>
    <t>Mood and Bipolar Disorders w/ ECT - Chronic w/ Mild CC</t>
  </si>
  <si>
    <t>W21.8</t>
  </si>
  <si>
    <t>Striking against or struck by sports equipment, Other Specified Area</t>
  </si>
  <si>
    <t>W21.80</t>
  </si>
  <si>
    <t>Striking against or struck by sports equipment, Other Specified Area While engaged in sports activity</t>
  </si>
  <si>
    <t>W21.83</t>
  </si>
  <si>
    <t>Striking against or struck by sports equipment, Other Specified Area While engaged in other types of work</t>
  </si>
  <si>
    <t>Mood and Bipolar Disorders w/ ECT - Chronic w/ Moderate CC</t>
  </si>
  <si>
    <t>W21.88</t>
  </si>
  <si>
    <t>Striking against or struck by sports equipment, Other Specified Area While engaged in other specified activities</t>
  </si>
  <si>
    <t>W21.89</t>
  </si>
  <si>
    <t>Striking against or struck by sports equipment, Other Specified Area During unspecified activity</t>
  </si>
  <si>
    <t>Mood and Bipolar Disorders w/ ECT - Sub Acute w/ No CC</t>
  </si>
  <si>
    <t>W21.9</t>
  </si>
  <si>
    <t>Striking against or struck by sports equipment, Unspecified Place</t>
  </si>
  <si>
    <t>W21.90</t>
  </si>
  <si>
    <t>Striking against or struck by sports equipment, Unspecified Place While engaged in sports activity</t>
  </si>
  <si>
    <t>W21.98</t>
  </si>
  <si>
    <t>Striking against or struck by sports equipment, Unspecified Place While engaged in other specified activities</t>
  </si>
  <si>
    <t>Mood and Bipolar Disorders w/ ECT - Sub Acute w/ Mild CC</t>
  </si>
  <si>
    <t>W21.99</t>
  </si>
  <si>
    <t>Striking against or struck by sports equipment, Unspecified Place During unspecified activity</t>
  </si>
  <si>
    <t>W22</t>
  </si>
  <si>
    <t>Striking against or struck by other objects</t>
  </si>
  <si>
    <t>Mood and Bipolar Disorders w/ ECT - Sub Acute w/ Moderate CC</t>
  </si>
  <si>
    <t>W22.0</t>
  </si>
  <si>
    <t>Striking against or struck by other objects, Home</t>
  </si>
  <si>
    <t>W22.00</t>
  </si>
  <si>
    <t>Striking against or struck by other objects, Home While engaged in sports activity</t>
  </si>
  <si>
    <t>W22.01</t>
  </si>
  <si>
    <t>Striking against or struck by other objects, Home While engaged in leisure activity</t>
  </si>
  <si>
    <t>Mood and Bipolar Disorders w/ ECT w/ No CC</t>
  </si>
  <si>
    <t>W22.02</t>
  </si>
  <si>
    <t>Striking against or struck by other objects, Home While working for income</t>
  </si>
  <si>
    <t>W22.03</t>
  </si>
  <si>
    <t>Striking against or struck by other objects, Home While engaged in other types of work</t>
  </si>
  <si>
    <t>W22.04</t>
  </si>
  <si>
    <t>Striking against or struck by other objects, Home While resting, sleeping, eating or engaging in other vital activities</t>
  </si>
  <si>
    <t>Mood and Bipolar Disorders w/ ECT w/ Mild CC</t>
  </si>
  <si>
    <t>W22.08</t>
  </si>
  <si>
    <t>Striking against or struck by other objects, Home While engaged in other specified activities</t>
  </si>
  <si>
    <t>W22.09</t>
  </si>
  <si>
    <t>Striking against or struck by other objects, Home During unspecified activity</t>
  </si>
  <si>
    <t>W22.1</t>
  </si>
  <si>
    <t>Striking against or struck by other objects, Residential Institution</t>
  </si>
  <si>
    <t>W22.10</t>
  </si>
  <si>
    <t>Striking against or struck by other objects, Residential Institution While engaged in sports activity</t>
  </si>
  <si>
    <t>W22.11</t>
  </si>
  <si>
    <t>Striking against or struck by other objects, Residential Institution While engaged in leisure activity</t>
  </si>
  <si>
    <t>W22.14</t>
  </si>
  <si>
    <t>Striking against or struck by other objects, Residential Institution While resting, sleeping, eating or engaging in other vital activities</t>
  </si>
  <si>
    <t>W22.18</t>
  </si>
  <si>
    <t>Striking against or struck by other objects, Residential Institution While engaged in other specified activities</t>
  </si>
  <si>
    <t>W22.19</t>
  </si>
  <si>
    <t>Striking against or struck by other objects, Residential Institution During unspecified activity</t>
  </si>
  <si>
    <t>W22.2</t>
  </si>
  <si>
    <t>Striking against or struck by other objects, School, Other Institution and Public Admimistration Area</t>
  </si>
  <si>
    <t>W22.20</t>
  </si>
  <si>
    <t>Striking against or struck by other objects, School, Other Institution and Public Admimistration Area While engaged in sports activity</t>
  </si>
  <si>
    <t>W22.21</t>
  </si>
  <si>
    <t>Striking against or struck by other objects, School, Other Institution and Public Admimistration Area While engaged in leisure activity</t>
  </si>
  <si>
    <t>W22.22</t>
  </si>
  <si>
    <t>Striking against or struck by other objects, School, Other Institution and Public Admimistration Area While working for income</t>
  </si>
  <si>
    <t>W22.23</t>
  </si>
  <si>
    <t>Striking against or struck by other objects, School, Other Institution and Public Admimistration Area While engaged in other types of work</t>
  </si>
  <si>
    <t>W22.24</t>
  </si>
  <si>
    <t>Striking against or struck by other objects, School, Other Institution and Public Admimistration Area While resting, sleeping, eating or engaging in other vital activities</t>
  </si>
  <si>
    <t>W22.28</t>
  </si>
  <si>
    <t>Striking against or struck by other objects, School, Other Institution and Public Admimistration Area While engaged in other specified activities</t>
  </si>
  <si>
    <t>W22.29</t>
  </si>
  <si>
    <t>Striking against or struck by other objects, School, Other Institution and Public Admimistration Area During unspecified activity</t>
  </si>
  <si>
    <t>W22.3</t>
  </si>
  <si>
    <t>Striking against or struck by other objects, Sports and Athletic Areas</t>
  </si>
  <si>
    <t>W22.30</t>
  </si>
  <si>
    <t>Mood and Bipolar Disorders w/ ECT w/ Moderate CC</t>
  </si>
  <si>
    <t>Striking against or struck by other objects, Sports and Athletic Areas While engaged in sports activity</t>
  </si>
  <si>
    <t>W22.31</t>
  </si>
  <si>
    <t>Striking against or struck by other objects, Sports and Athletic Areas While engaged in leisure activity</t>
  </si>
  <si>
    <t>W22.33</t>
  </si>
  <si>
    <t>Striking against or struck by other objects, Sports and Athletic Areas While engaged in other types of work</t>
  </si>
  <si>
    <t>W22.38</t>
  </si>
  <si>
    <t>Striking against or struck by other objects, Sports and Athletic Areas While engaged in other specified activities</t>
  </si>
  <si>
    <t>W22.39</t>
  </si>
  <si>
    <t>Striking against or struck by other objects, Sports and Athletic Areas During unspecified activity</t>
  </si>
  <si>
    <t>W22.4</t>
  </si>
  <si>
    <t>Striking against or struck by other objects, Street and Highway</t>
  </si>
  <si>
    <t>W22.40</t>
  </si>
  <si>
    <t>Striking against or struck by other objects, Street and Highway While engaged in sports activity</t>
  </si>
  <si>
    <t>W22.41</t>
  </si>
  <si>
    <t>Striking against or struck by other objects, Street and Highway While engaged in leisure activity</t>
  </si>
  <si>
    <t>Mood and Bipolar Disorders - Chronic w/ No CC</t>
  </si>
  <si>
    <t>W22.42</t>
  </si>
  <si>
    <t>Striking against or struck by other objects, Street and Highway While working for income</t>
  </si>
  <si>
    <t>W22.44</t>
  </si>
  <si>
    <t>Striking against or struck by other objects, Street and Highway While resting, sleeping, eating or engaging in other vital activities</t>
  </si>
  <si>
    <t>W22.48</t>
  </si>
  <si>
    <t>Striking against or struck by other objects, Street and Highway While engaged in other specified activities</t>
  </si>
  <si>
    <t>W22.49</t>
  </si>
  <si>
    <t>Striking against or struck by other objects, Street and Highway During unspecified activity</t>
  </si>
  <si>
    <t>W22.5</t>
  </si>
  <si>
    <t>Striking against or struck by other objects, Trade and Service Area</t>
  </si>
  <si>
    <t>Mood and Bipolar Disorders - Chronic w/ Mild CC</t>
  </si>
  <si>
    <t>W22.52</t>
  </si>
  <si>
    <t>Striking against or struck by other objects, Trade and Service Area While working for income</t>
  </si>
  <si>
    <t>W22.54</t>
  </si>
  <si>
    <t>Striking against or struck by other objects, Trade and Service Area While resting, sleeping, eating or engaging in other vital activities</t>
  </si>
  <si>
    <t>W22.58</t>
  </si>
  <si>
    <t>Striking against or struck by other objects, Trade and Service Area While engaged in other specified activities</t>
  </si>
  <si>
    <t>W22.59</t>
  </si>
  <si>
    <t>Striking against or struck by other objects, Trade and Service Area During unspecified activity</t>
  </si>
  <si>
    <t>W22.6</t>
  </si>
  <si>
    <t>Striking against or struck by other objects, Industrial and Construction Area</t>
  </si>
  <si>
    <t>Mood and Bipolar Disorders - Chronic w/ Moderate CC</t>
  </si>
  <si>
    <t>W22.62</t>
  </si>
  <si>
    <t>Striking against or struck by other objects, Industrial and Construction Area While working for income</t>
  </si>
  <si>
    <t>W22.68</t>
  </si>
  <si>
    <t>Striking against or struck by other objects, Industrial and Construction Area While engaged in other specified activities</t>
  </si>
  <si>
    <t>W22.7</t>
  </si>
  <si>
    <t>Striking against or struck by other objects, Farm</t>
  </si>
  <si>
    <t>W22.71</t>
  </si>
  <si>
    <t>Striking against or struck by other objects, Farm While engaged in leisure activity</t>
  </si>
  <si>
    <t>Mood and Bipolar Disorders - Sub Acute w/ No CC</t>
  </si>
  <si>
    <t>W22.72</t>
  </si>
  <si>
    <t>Striking against or struck by other objects, Farm While working for income</t>
  </si>
  <si>
    <t>W22.73</t>
  </si>
  <si>
    <t>Striking against or struck by other objects, Farm While engaged in other types of work</t>
  </si>
  <si>
    <t>W22.78</t>
  </si>
  <si>
    <t>Striking against or struck by other objects, Farm While engaged in other specified activities</t>
  </si>
  <si>
    <t>W22.79</t>
  </si>
  <si>
    <t>Striking against or struck by other objects, Farm During unspecified activity</t>
  </si>
  <si>
    <t>Mood and Bipolar Disorders - Sub Acute w/ Mild CC</t>
  </si>
  <si>
    <t>W22.8</t>
  </si>
  <si>
    <t>Striking against or struck by other objects, Other Specified Area</t>
  </si>
  <si>
    <t>W22.80</t>
  </si>
  <si>
    <t>Striking against or struck by other objects, Other Specified Area While engaged in sports activity</t>
  </si>
  <si>
    <t>W22.81</t>
  </si>
  <si>
    <t>Striking against or struck by other objects, Other Specified Area While engaged in leisure activity</t>
  </si>
  <si>
    <t>W22.82</t>
  </si>
  <si>
    <t>Striking against or struck by other objects, Other Specified Area While working for income</t>
  </si>
  <si>
    <t>Mood and Bipolar Disorders - Sub Acute w/ Moderate CC</t>
  </si>
  <si>
    <t>W22.83</t>
  </si>
  <si>
    <t>Striking against or struck by other objects, Other Specified Area While engaged in other types of work</t>
  </si>
  <si>
    <t>W22.84</t>
  </si>
  <si>
    <t>Striking against or struck by other objects, Other Specified Area While resting, sleeping, eating or engaging in other vital activities</t>
  </si>
  <si>
    <t>W22.88</t>
  </si>
  <si>
    <t>Striking against or struck by other objects, Other Specified Area While engaged in other specified activities</t>
  </si>
  <si>
    <t>Mood and Bipolar Disorders w/ No CC</t>
  </si>
  <si>
    <t>W22.89</t>
  </si>
  <si>
    <t>Striking against or struck by other objects, Other Specified Area During unspecified activity</t>
  </si>
  <si>
    <t>W22.9</t>
  </si>
  <si>
    <t>Striking against or struck by other objects, Unspecified Place</t>
  </si>
  <si>
    <t>W22.90</t>
  </si>
  <si>
    <t>Striking against or struck by other objects, Unspecified Place While engaged in sports activity</t>
  </si>
  <si>
    <t>W22.91</t>
  </si>
  <si>
    <t>Striking against or struck by other objects, Unspecified Place While engaged in leisure activity</t>
  </si>
  <si>
    <t>Mood and Bipolar Disorders w/ Mild CC</t>
  </si>
  <si>
    <t>W22.93</t>
  </si>
  <si>
    <t>Striking against or struck by other objects, Unspecified Place While engaged in other types of work</t>
  </si>
  <si>
    <t>W22.98</t>
  </si>
  <si>
    <t>Striking against or struck by other objects, Unspecified Place While engaged in other specified activities</t>
  </si>
  <si>
    <t>W22.99</t>
  </si>
  <si>
    <t>Striking against or struck by other objects, Unspecified Place During unspecified activity</t>
  </si>
  <si>
    <t>W23</t>
  </si>
  <si>
    <t>Caught, crushed, jammed or pinched in or between objects</t>
  </si>
  <si>
    <t>W23.0</t>
  </si>
  <si>
    <t>Caught, crushed, jammed or pinched in or between objects, Home</t>
  </si>
  <si>
    <t>Mood and Bipolar Disorders w/ Moderate CC</t>
  </si>
  <si>
    <t>W23.00</t>
  </si>
  <si>
    <t>Caught, crushed, jammed or pinched in or between objects, Home While engaged in sports activity</t>
  </si>
  <si>
    <t>W23.01</t>
  </si>
  <si>
    <t>Caught, crushed, jammed or pinched in or between objects, Home While engaged in leisure activity</t>
  </si>
  <si>
    <t>W23.02</t>
  </si>
  <si>
    <t>Caught, crushed, jammed or pinched in or between objects, Home While working for income</t>
  </si>
  <si>
    <t>Anxiety Disorders and Other Neurosis - Chronic w/ No CC</t>
  </si>
  <si>
    <t>W23.03</t>
  </si>
  <si>
    <t>Caught, crushed, jammed or pinched in or between objects, Home While engaged in other types of work</t>
  </si>
  <si>
    <t>W23.04</t>
  </si>
  <si>
    <t>Caught, crushed, jammed or pinched in or between objects, Home While resting, sleeping, eating or engaging in other vital activities</t>
  </si>
  <si>
    <t>W23.08</t>
  </si>
  <si>
    <t>Caught, crushed, jammed or pinched in or between objects, Home While engaged in other specified activities</t>
  </si>
  <si>
    <t>W23.09</t>
  </si>
  <si>
    <t>Caught, crushed, jammed or pinched in or between objects, Home During unspecified activity</t>
  </si>
  <si>
    <t>Anxiety Disorders and Other Neurosis - Chronic w/ Mild CC</t>
  </si>
  <si>
    <t>W23.1</t>
  </si>
  <si>
    <t>Caught, crushed, jammed or pinched in or between objects, Residential Institution</t>
  </si>
  <si>
    <t>W23.10</t>
  </si>
  <si>
    <t>Caught, crushed, jammed or pinched in or between objects, Residential Institution While engaged in sports activity</t>
  </si>
  <si>
    <t>W23.11</t>
  </si>
  <si>
    <t>Caught, crushed, jammed or pinched in or between objects, Residential Institution While engaged in leisure activity</t>
  </si>
  <si>
    <t>W23.13</t>
  </si>
  <si>
    <t>Caught, crushed, jammed or pinched in or between objects, Residential Institution While engaged in other types of work</t>
  </si>
  <si>
    <t>Anxiety Disorders and Other Neurosis - Sub Acute w/ No CC</t>
  </si>
  <si>
    <t>W23.18</t>
  </si>
  <si>
    <t>Caught, crushed, jammed or pinched in or between objects, Residential Institution While engaged in other specified activities</t>
  </si>
  <si>
    <t>W23.19</t>
  </si>
  <si>
    <t>Caught, crushed, jammed or pinched in or between objects, Residential Institution During unspecified activity</t>
  </si>
  <si>
    <t>W23.2</t>
  </si>
  <si>
    <t>Caught, crushed, jammed or pinched in or between objects, School, Other Institution and Public Admimistration Area</t>
  </si>
  <si>
    <t>W23.20</t>
  </si>
  <si>
    <t>Caught, crushed, jammed or pinched in or between objects, School, Other Institution and Public Admimistration Area While engaged in sports activity</t>
  </si>
  <si>
    <t>Anxiety Disorders and Other Neurosis - Sub Acute w/ Mild CC</t>
  </si>
  <si>
    <t>W23.21</t>
  </si>
  <si>
    <t>Caught, crushed, jammed or pinched in or between objects, School, Other Institution and Public Admimistration Area While engaged in leisure activity</t>
  </si>
  <si>
    <t>W23.23</t>
  </si>
  <si>
    <t>Caught, crushed, jammed or pinched in or between objects, School, Other Institution and Public Admimistration Area While engaged in other types of work</t>
  </si>
  <si>
    <t>W23.24</t>
  </si>
  <si>
    <t>Caught, crushed, jammed or pinched in or between objects, School, Other Institution and Public Admimistration Area While resting, sleeping, eating or engaging in other vital activities</t>
  </si>
  <si>
    <t>Anxiety Disorders and Other Neurosis w/ No CC</t>
  </si>
  <si>
    <t>W23.28</t>
  </si>
  <si>
    <t>Caught, crushed, jammed or pinched in or between objects, School, Other Institution and Public Admimistration Area While engaged in other specified activities</t>
  </si>
  <si>
    <t>W23.29</t>
  </si>
  <si>
    <t>Caught, crushed, jammed or pinched in or between objects, School, Other Institution and Public Admimistration Area During unspecified activity</t>
  </si>
  <si>
    <t>W23.3</t>
  </si>
  <si>
    <t>Caught, crushed, jammed or pinched in or between objects, Sports and Athletic Areas</t>
  </si>
  <si>
    <t>W23.30</t>
  </si>
  <si>
    <t>Caught, crushed, jammed or pinched in or between objects, Sports and Athletic Areas While engaged in sports activity</t>
  </si>
  <si>
    <t>Anxiety Disorders and Other Neurosis w/ Mild CC</t>
  </si>
  <si>
    <t>W23.31</t>
  </si>
  <si>
    <t>Caught, crushed, jammed or pinched in or between objects, Sports and Athletic Areas While engaged in leisure activity</t>
  </si>
  <si>
    <t>W23.38</t>
  </si>
  <si>
    <t>Caught, crushed, jammed or pinched in or between objects, Sports and Athletic Areas While engaged in other specified activities</t>
  </si>
  <si>
    <t>W23.4</t>
  </si>
  <si>
    <t>Caught, crushed, jammed or pinched in or between objects, Street and Highway</t>
  </si>
  <si>
    <t>W23.40</t>
  </si>
  <si>
    <t>Caught, crushed, jammed or pinched in or between objects, Street and Highway While engaged in sports activity</t>
  </si>
  <si>
    <t>W23.41</t>
  </si>
  <si>
    <t>Caught, crushed, jammed or pinched in or between objects, Street and Highway While engaged in leisure activity</t>
  </si>
  <si>
    <t>W23.43</t>
  </si>
  <si>
    <t>Caught, crushed, jammed or pinched in or between objects, Street and Highway While engaged in other types of work</t>
  </si>
  <si>
    <t>W23.48</t>
  </si>
  <si>
    <t>Caught, crushed, jammed or pinched in or between objects, Street and Highway While engaged in other specified activities</t>
  </si>
  <si>
    <t>W23.49</t>
  </si>
  <si>
    <t>Caught, crushed, jammed or pinched in or between objects, Street and Highway During unspecified activity</t>
  </si>
  <si>
    <t>W23.5</t>
  </si>
  <si>
    <t>Caught, crushed, jammed or pinched in or between objects, Trade and Service Area</t>
  </si>
  <si>
    <t>W23.52</t>
  </si>
  <si>
    <t>Caught, crushed, jammed or pinched in or between objects, Trade and Service Area While working for income</t>
  </si>
  <si>
    <t>W23.58</t>
  </si>
  <si>
    <t>Caught, crushed, jammed or pinched in or between objects, Trade and Service Area While engaged in other specified activities</t>
  </si>
  <si>
    <t>W23.59</t>
  </si>
  <si>
    <t>Caught, crushed, jammed or pinched in or between objects, Trade and Service Area During unspecified activity</t>
  </si>
  <si>
    <t>W23.6</t>
  </si>
  <si>
    <t>Caught, crushed, jammed or pinched in or between objects, Industrial and Construction Area</t>
  </si>
  <si>
    <t>W23.60</t>
  </si>
  <si>
    <t>Caught, crushed, jammed or pinched in or between objects, Industrial and Construction Area While engaged in sports activity</t>
  </si>
  <si>
    <t>W23.62</t>
  </si>
  <si>
    <t>Caught, crushed, jammed or pinched in or between objects, Industrial and Construction Area While working for income</t>
  </si>
  <si>
    <t>W23.63</t>
  </si>
  <si>
    <t>Caught, crushed, jammed or pinched in or between objects, Industrial and Construction Area While engaged in other types of work</t>
  </si>
  <si>
    <t>W23.69</t>
  </si>
  <si>
    <t>Caught, crushed, jammed or pinched in or between objects, Industrial and Construction Area During unspecified activity</t>
  </si>
  <si>
    <t>W23.7</t>
  </si>
  <si>
    <t>Caught, crushed, jammed or pinched in or between objects, Farm</t>
  </si>
  <si>
    <t>W23.70</t>
  </si>
  <si>
    <t>Caught, crushed, jammed or pinched in or between objects, Farm While engaged in sports activity</t>
  </si>
  <si>
    <t>W23.71</t>
  </si>
  <si>
    <t>Caught, crushed, jammed or pinched in or between objects, Farm While engaged in leisure activity</t>
  </si>
  <si>
    <t>W23.72</t>
  </si>
  <si>
    <t>Caught, crushed, jammed or pinched in or between objects, Farm While working for income</t>
  </si>
  <si>
    <t>W23.73</t>
  </si>
  <si>
    <t>Caught, crushed, jammed or pinched in or between objects, Farm While engaged in other types of work</t>
  </si>
  <si>
    <t>W23.78</t>
  </si>
  <si>
    <t>Caught, crushed, jammed or pinched in or between objects, Farm While engaged in other specified activities</t>
  </si>
  <si>
    <t>W23.79</t>
  </si>
  <si>
    <t>Caught, crushed, jammed or pinched in or between objects, Farm During unspecified activity</t>
  </si>
  <si>
    <t>W23.8</t>
  </si>
  <si>
    <t>Caught, crushed, jammed or pinched in or between objects, Other Specified Area</t>
  </si>
  <si>
    <t>Other Mental Disorders - Chronic w/ No CC</t>
  </si>
  <si>
    <t>W23.80</t>
  </si>
  <si>
    <t>Caught, crushed, jammed or pinched in or between objects, Other Specified Area While engaged in sports activity</t>
  </si>
  <si>
    <t>W23.81</t>
  </si>
  <si>
    <t>Caught, crushed, jammed or pinched in or between objects, Other Specified Area While engaged in leisure activity</t>
  </si>
  <si>
    <t>W23.82</t>
  </si>
  <si>
    <t>Caught, crushed, jammed or pinched in or between objects, Other Specified Area While working for income</t>
  </si>
  <si>
    <t>Other Mental Disorders - Chronic w/ Mild CC</t>
  </si>
  <si>
    <t>W23.83</t>
  </si>
  <si>
    <t>Caught, crushed, jammed or pinched in or between objects, Other Specified Area While engaged in other types of work</t>
  </si>
  <si>
    <t>W23.84</t>
  </si>
  <si>
    <t>Caught, crushed, jammed or pinched in or between objects, Other Specified Area While resting, sleeping, eating or engaging in other vital activities</t>
  </si>
  <si>
    <t>W23.88</t>
  </si>
  <si>
    <t>Caught, crushed, jammed or pinched in or between objects, Other Specified Area While engaged in other specified activities</t>
  </si>
  <si>
    <t>W23.89</t>
  </si>
  <si>
    <t>Other Mental Disorders - Sub Acute w/ No CC</t>
  </si>
  <si>
    <t>Caught, crushed, jammed or pinched in or between objects, Other Specified Area During unspecified activity</t>
  </si>
  <si>
    <t>W23.9</t>
  </si>
  <si>
    <t>Caught, crushed, jammed or pinched in or between objects, Unspecified Place</t>
  </si>
  <si>
    <t>W23.90</t>
  </si>
  <si>
    <t>Caught, crushed, jammed or pinched in or between objects, Unspecified Place While engaged in sports activity</t>
  </si>
  <si>
    <t>Other Mental Disorders - Sub Acute w/ Mild CC</t>
  </si>
  <si>
    <t>W23.93</t>
  </si>
  <si>
    <t>Caught, crushed, jammed or pinched in or between objects, Unspecified Place While engaged in other types of work</t>
  </si>
  <si>
    <t>W23.98</t>
  </si>
  <si>
    <t>Caught, crushed, jammed or pinched in or between objects, Unspecified Place While engaged in other specified activities</t>
  </si>
  <si>
    <t>W23.99</t>
  </si>
  <si>
    <t>Caught, crushed, jammed or pinched in or between objects, Unspecified Place During unspecified activity</t>
  </si>
  <si>
    <t>Other Mental Disorders w/ No CC</t>
  </si>
  <si>
    <t>W24</t>
  </si>
  <si>
    <t>Contact with lifting and transmission devices, not elsewhere classified</t>
  </si>
  <si>
    <t>W24.0</t>
  </si>
  <si>
    <t>Contact with lifting and transmission devices, not elsewhere classified, Home</t>
  </si>
  <si>
    <t>W24.00</t>
  </si>
  <si>
    <t>Contact with lifting and transmission devices, not elsewhere classified, Home While engaged in sports activity</t>
  </si>
  <si>
    <t>W24.01</t>
  </si>
  <si>
    <t>Other Mental Disorders w/ Mild CC</t>
  </si>
  <si>
    <t>Contact with lifting and transmission devices, not elsewhere classified, Home While engaged in leisure activity</t>
  </si>
  <si>
    <t>W24.02</t>
  </si>
  <si>
    <t>Contact with lifting and transmission devices, not elsewhere classified, Home While working for income</t>
  </si>
  <si>
    <t>W24.03</t>
  </si>
  <si>
    <t>Contact with lifting and transmission devices, not elsewhere classified, Home While engaged in other types of work</t>
  </si>
  <si>
    <t>W24.04</t>
  </si>
  <si>
    <t>Contact with lifting and transmission devices, not elsewhere classified, Home While resting, sleeping, eating or engaging in other vital activities</t>
  </si>
  <si>
    <t>W24.08</t>
  </si>
  <si>
    <t>Contact with lifting and transmission devices, not elsewhere classified, Home While engaged in other specified activities</t>
  </si>
  <si>
    <t>W24.09</t>
  </si>
  <si>
    <t>Contact with lifting and transmission devices, not elsewhere classified, Home During unspecified activity</t>
  </si>
  <si>
    <t>Mental Retardation - Chronic w/ No CC</t>
  </si>
  <si>
    <t>W24.10</t>
  </si>
  <si>
    <t>Contact with lifting and transmission devices, not elsewhere classified, Residential Institution While engaged in sports activity</t>
  </si>
  <si>
    <t>W24.12</t>
  </si>
  <si>
    <t>Contact with lifting and transmission devices, not elsewhere classified, Residential Institution While working for income</t>
  </si>
  <si>
    <t>W24.18</t>
  </si>
  <si>
    <t>Contact with lifting and transmission devices, not elsewhere classified, Residential Institution While engaged in other specified activities</t>
  </si>
  <si>
    <t>W24.19</t>
  </si>
  <si>
    <t>Contact with lifting and transmission devices, not elsewhere classified, Residential Institution During unspecified activity</t>
  </si>
  <si>
    <t>W24.2</t>
  </si>
  <si>
    <t>Contact with lifting and transmission devices, not elsewhere classified, School, Other Institution and Public Admimistration Area</t>
  </si>
  <si>
    <t>Mental Retardation - Chronic w/ Mild CC</t>
  </si>
  <si>
    <t>W24.23</t>
  </si>
  <si>
    <t>Contact with lifting and transmission devices, not elsewhere classified, School, Other Institution and Public Admimistration Area While engaged in other types of work</t>
  </si>
  <si>
    <t>W24.29</t>
  </si>
  <si>
    <t>Contact with lifting and transmission devices, not elsewhere classified, School, Other Institution and Public Admimistration Area During unspecified activity</t>
  </si>
  <si>
    <t>W24.4</t>
  </si>
  <si>
    <t>Contact with lifting and transmission devices, not elsewhere classified, Street and Highway</t>
  </si>
  <si>
    <t>W24.48</t>
  </si>
  <si>
    <t>Contact with lifting and transmission devices, not elsewhere classified, Street and Highway While engaged in other specified activities</t>
  </si>
  <si>
    <t>W24.52</t>
  </si>
  <si>
    <t>Contact with lifting and transmission devices, not elsewhere classified, Trade and Service Area While working for income</t>
  </si>
  <si>
    <t>Mental Retardation - Sub Acute w/ No CC</t>
  </si>
  <si>
    <t>W24.58</t>
  </si>
  <si>
    <t>Contact with lifting and transmission devices, not elsewhere classified, Trade and Service Area While engaged in other specified activities</t>
  </si>
  <si>
    <t>W24.59</t>
  </si>
  <si>
    <t>Contact with lifting and transmission devices, not elsewhere classified, Trade and Service Area During unspecified activity</t>
  </si>
  <si>
    <t>Mental Retardation - Sub Acute w/ Mild CC</t>
  </si>
  <si>
    <t>W24.6</t>
  </si>
  <si>
    <t>Contact with lifting and transmission devices, not elsewhere classified, Industrial and Construction Area</t>
  </si>
  <si>
    <t>W24.7</t>
  </si>
  <si>
    <t>Contact with lifting and transmission devices, not elsewhere classified, Farm</t>
  </si>
  <si>
    <t>W24.73</t>
  </si>
  <si>
    <t>Contact with lifting and transmission devices, not elsewhere classified, Farm While engaged in other types of work</t>
  </si>
  <si>
    <t>W24.78</t>
  </si>
  <si>
    <t>Mental Retardation w/ No CC</t>
  </si>
  <si>
    <t>Contact with lifting and transmission devices, not elsewhere classified, Farm While engaged in other specified activities</t>
  </si>
  <si>
    <t>W24.79</t>
  </si>
  <si>
    <t>Contact with lifting and transmission devices, not elsewhere classified, Farm During unspecified activity</t>
  </si>
  <si>
    <t>W24.8</t>
  </si>
  <si>
    <t>Contact with lifting and transmission devices, not elsewhere classified, Other Specified Area</t>
  </si>
  <si>
    <t>W24.80</t>
  </si>
  <si>
    <t>Contact with lifting and transmission devices, not elsewhere classified, Other Specified Area While engaged in sports activity</t>
  </si>
  <si>
    <t>Mental Retardation w/ Mild CC</t>
  </si>
  <si>
    <t>W24.82</t>
  </si>
  <si>
    <t>Contact with lifting and transmission devices, not elsewhere classified, Other Specified Area While working for income</t>
  </si>
  <si>
    <t>W24.88</t>
  </si>
  <si>
    <t>Contact with lifting and transmission devices, not elsewhere classified, Other Specified Area While engaged in other specified activities</t>
  </si>
  <si>
    <t>W24.89</t>
  </si>
  <si>
    <t>Contact with lifting and transmission devices, not elsewhere classified, Other Specified Area During unspecified activity</t>
  </si>
  <si>
    <t>W24.9</t>
  </si>
  <si>
    <t>Contact with lifting and transmission devices, not elsewhere classified, Unspecified Place</t>
  </si>
  <si>
    <t>W24.90</t>
  </si>
  <si>
    <t>Contact with lifting and transmission devices, not elsewhere classified, Unspecified Place While engaged in sports activity</t>
  </si>
  <si>
    <t>W24.98</t>
  </si>
  <si>
    <t>Childhood and Adolescent Disorders - Chronic w/ No CC</t>
  </si>
  <si>
    <t>Contact with lifting and transmission devices, not elsewhere classified, Unspecified Place While engaged in other specified activities</t>
  </si>
  <si>
    <t>W24.99</t>
  </si>
  <si>
    <t>Contact with lifting and transmission devices, not elsewhere classified, Unspecified Place During unspecified activity</t>
  </si>
  <si>
    <t>W25</t>
  </si>
  <si>
    <t>Contact with sharp glass</t>
  </si>
  <si>
    <t>W25.0</t>
  </si>
  <si>
    <t>Contact with sharp glass, Home</t>
  </si>
  <si>
    <t>W25.00</t>
  </si>
  <si>
    <t>Contact with sharp glass, Home While engaged in sports activity</t>
  </si>
  <si>
    <t>W25.01</t>
  </si>
  <si>
    <t>Contact with sharp glass, Home While engaged in leisure activity</t>
  </si>
  <si>
    <t>Childhood and Adolescent Disorders - Chronic w/ Mild CC</t>
  </si>
  <si>
    <t>W25.02</t>
  </si>
  <si>
    <t>Contact with sharp glass, Home While working for income</t>
  </si>
  <si>
    <t>W25.03</t>
  </si>
  <si>
    <t>Contact with sharp glass, Home While engaged in other types of work</t>
  </si>
  <si>
    <t>W25.04</t>
  </si>
  <si>
    <t>Contact with sharp glass, Home While resting, sleeping, eating or engaging in other vital activities</t>
  </si>
  <si>
    <t>W25.08</t>
  </si>
  <si>
    <t>Contact with sharp glass, Home While engaged in other specified activities</t>
  </si>
  <si>
    <t>W25.09</t>
  </si>
  <si>
    <t>Contact with sharp glass, Home During unspecified activity</t>
  </si>
  <si>
    <t>W25.1</t>
  </si>
  <si>
    <t>Contact with sharp glass, Residential Institution</t>
  </si>
  <si>
    <t>W25.10</t>
  </si>
  <si>
    <t>Contact with sharp glass, Residential Institution While engaged in sports activity</t>
  </si>
  <si>
    <t>W25.11</t>
  </si>
  <si>
    <t>Contact with sharp glass, Residential Institution While engaged in leisure activity</t>
  </si>
  <si>
    <t>W25.18</t>
  </si>
  <si>
    <t>Contact with sharp glass, Residential Institution While engaged in other specified activities</t>
  </si>
  <si>
    <t>W25.2</t>
  </si>
  <si>
    <t>Contact with sharp glass, School, Other Institution and Public Admimistration Area</t>
  </si>
  <si>
    <t>W25.21</t>
  </si>
  <si>
    <t>Contact with sharp glass, School, Other Institution and Public Admimistration Area While engaged in leisure activity</t>
  </si>
  <si>
    <t>Childhood and Adolescent Disorders - Chronic w/ Moderate CC</t>
  </si>
  <si>
    <t>W25.24</t>
  </si>
  <si>
    <t>Contact with sharp glass, School, Other Institution and Public Admimistration Area While resting, sleeping, eating or engaging in other vital activities</t>
  </si>
  <si>
    <t>W25.28</t>
  </si>
  <si>
    <t>Contact with sharp glass, School, Other Institution and Public Admimistration Area While engaged in other specified activities</t>
  </si>
  <si>
    <t>W25.29</t>
  </si>
  <si>
    <t>Contact with sharp glass, School, Other Institution and Public Admimistration Area During unspecified activity</t>
  </si>
  <si>
    <t>W25.3</t>
  </si>
  <si>
    <t>Contact with sharp glass, Sports and Athletic Areas</t>
  </si>
  <si>
    <t>W25.38</t>
  </si>
  <si>
    <t>Contact with sharp glass, Sports and Athletic Areas While engaged in other specified activities</t>
  </si>
  <si>
    <t>W25.4</t>
  </si>
  <si>
    <t>Contact with sharp glass, Street and Highway</t>
  </si>
  <si>
    <t>W25.40</t>
  </si>
  <si>
    <t>Contact with sharp glass, Street and Highway While engaged in sports activity</t>
  </si>
  <si>
    <t>W25.41</t>
  </si>
  <si>
    <t>Contact with sharp glass, Street and Highway While engaged in leisure activity</t>
  </si>
  <si>
    <t>W25.5</t>
  </si>
  <si>
    <t>Contact with sharp glass, Trade and Service Area</t>
  </si>
  <si>
    <t>W25.58</t>
  </si>
  <si>
    <t>Contact with sharp glass, Trade and Service Area While engaged in other specified activities</t>
  </si>
  <si>
    <t>W25.62</t>
  </si>
  <si>
    <t>Contact with sharp glass, Industrial and Construction Area While working for income</t>
  </si>
  <si>
    <t>W25.69</t>
  </si>
  <si>
    <t>Contact with sharp glass, Industrial and Construction Area During unspecified activity</t>
  </si>
  <si>
    <t>W25.7</t>
  </si>
  <si>
    <t>Contact with sharp glass, Farm</t>
  </si>
  <si>
    <t>W25.72</t>
  </si>
  <si>
    <t>Childhood and Adolescent Disorders - Sub Acute w/ No CC</t>
  </si>
  <si>
    <t>Contact with sharp glass, Farm While working for income</t>
  </si>
  <si>
    <t>W25.78</t>
  </si>
  <si>
    <t>Contact with sharp glass, Farm While engaged in other specified activities</t>
  </si>
  <si>
    <t>W25.79</t>
  </si>
  <si>
    <t>Contact with sharp glass, Farm During unspecified activity</t>
  </si>
  <si>
    <t>W25.8</t>
  </si>
  <si>
    <t>Contact with sharp glass, Other Specified Area</t>
  </si>
  <si>
    <t>W25.80</t>
  </si>
  <si>
    <t>Contact with sharp glass, Other Specified Area While engaged in sports activity</t>
  </si>
  <si>
    <t>W25.81</t>
  </si>
  <si>
    <t>Contact with sharp glass, Other Specified Area While engaged in leisure activity</t>
  </si>
  <si>
    <t>W25.82</t>
  </si>
  <si>
    <t>Contact with sharp glass, Other Specified Area While working for income</t>
  </si>
  <si>
    <t>W25.83</t>
  </si>
  <si>
    <t>Contact with sharp glass, Other Specified Area While engaged in other types of work</t>
  </si>
  <si>
    <t>W25.88</t>
  </si>
  <si>
    <t>Contact with sharp glass, Other Specified Area While engaged in other specified activities</t>
  </si>
  <si>
    <t>W25.89</t>
  </si>
  <si>
    <t>Contact with sharp glass, Other Specified Area During unspecified activity</t>
  </si>
  <si>
    <t>W25.9</t>
  </si>
  <si>
    <t>Contact with sharp glass, Unspecified Place</t>
  </si>
  <si>
    <t>Childhood and Adolescent Disorders - Sub Acute w/ Mild CC</t>
  </si>
  <si>
    <t>W25.90</t>
  </si>
  <si>
    <t>Contact with sharp glass, Unspecified Place While engaged in sports activity</t>
  </si>
  <si>
    <t>W25.91</t>
  </si>
  <si>
    <t>Contact with sharp glass, Unspecified Place While engaged in leisure activity</t>
  </si>
  <si>
    <t>W25.93</t>
  </si>
  <si>
    <t>Contact with sharp glass, Unspecified Place While engaged in other types of work</t>
  </si>
  <si>
    <t>W25.98</t>
  </si>
  <si>
    <t>Contact with sharp glass, Unspecified Place While engaged in other specified activities</t>
  </si>
  <si>
    <t>W25.99</t>
  </si>
  <si>
    <t>Contact with sharp glass, Unspecified Place During unspecified activity</t>
  </si>
  <si>
    <t>W26</t>
  </si>
  <si>
    <t>Contact with knife, sword or dagger</t>
  </si>
  <si>
    <t>W26.0</t>
  </si>
  <si>
    <t>Contact with knife, sword or dagger, Home</t>
  </si>
  <si>
    <t>W26.00</t>
  </si>
  <si>
    <t>Contact with knife, sword or dagger, Home While engaged in sports activity</t>
  </si>
  <si>
    <t>W26.01</t>
  </si>
  <si>
    <t>Contact with knife, sword or dagger, Home While engaged in leisure activity</t>
  </si>
  <si>
    <t>Childhood and Adolescent Disorders - Sub Acute w/ Moderate CC</t>
  </si>
  <si>
    <t>W26.02</t>
  </si>
  <si>
    <t>Contact with knife, sword or dagger, Home While working for income</t>
  </si>
  <si>
    <t>W26.03</t>
  </si>
  <si>
    <t>Contact with knife, sword or dagger, Home While engaged in other types of work</t>
  </si>
  <si>
    <t>W26.04</t>
  </si>
  <si>
    <t>Contact with knife, sword or dagger, Home While resting, sleeping, eating or engaging in other vital activities</t>
  </si>
  <si>
    <t>W26.08</t>
  </si>
  <si>
    <t>Contact with knife, sword or dagger, Home While engaged in other specified activities</t>
  </si>
  <si>
    <t>W26.09</t>
  </si>
  <si>
    <t>Contact with knife, sword or dagger, Home During unspecified activity</t>
  </si>
  <si>
    <t>W26.11</t>
  </si>
  <si>
    <t>Contact with knife, sword or dagger, Residential Institution While engaged in leisure activity</t>
  </si>
  <si>
    <t>W26.12</t>
  </si>
  <si>
    <t>Contact with knife, sword or dagger, Residential Institution While working for income</t>
  </si>
  <si>
    <t>W26.13</t>
  </si>
  <si>
    <t>Contact with knife, sword or dagger, Residential Institution While engaged in other types of work</t>
  </si>
  <si>
    <t>Childhood and Adolescent Disorders w/ No CC</t>
  </si>
  <si>
    <t>W26.14</t>
  </si>
  <si>
    <t>Contact with knife, sword or dagger, Residential Institution While resting, sleeping, eating or engaging in other vital activities</t>
  </si>
  <si>
    <t>W26.18</t>
  </si>
  <si>
    <t>Contact with knife, sword or dagger, Residential Institution While engaged in other specified activities</t>
  </si>
  <si>
    <t>W26.19</t>
  </si>
  <si>
    <t>Contact with knife, sword or dagger, Residential Institution During unspecified activity</t>
  </si>
  <si>
    <t>W26.2</t>
  </si>
  <si>
    <t>Contact with knife, sword or dagger, School, Other Institution and Public Admimistration Area</t>
  </si>
  <si>
    <t>W26.23</t>
  </si>
  <si>
    <t>Contact with knife, sword or dagger, School, Other Institution and Public Admimistration Area While engaged in other types of work</t>
  </si>
  <si>
    <t>W26.28</t>
  </si>
  <si>
    <t>Contact with knife, sword or dagger, School, Other Institution and Public Admimistration Area While engaged in other specified activities</t>
  </si>
  <si>
    <t>W26.29</t>
  </si>
  <si>
    <t>Contact with knife, sword or dagger, School, Other Institution and Public Admimistration Area During unspecified activity</t>
  </si>
  <si>
    <t>W26.3</t>
  </si>
  <si>
    <t>Contact with knife, sword or dagger, Sports and Athletic Areas</t>
  </si>
  <si>
    <t>Childhood and Adolescent Disorders w/ Mild CC</t>
  </si>
  <si>
    <t>W26.4</t>
  </si>
  <si>
    <t>Contact with knife, sword or dagger, Street and Highway</t>
  </si>
  <si>
    <t>W26.48</t>
  </si>
  <si>
    <t>Contact with knife, sword or dagger, Street and Highway While engaged in other specified activities</t>
  </si>
  <si>
    <t>W26.5</t>
  </si>
  <si>
    <t>Contact with knife, sword or dagger, Trade and Service Area</t>
  </si>
  <si>
    <t>W26.52</t>
  </si>
  <si>
    <t>Contact with knife, sword or dagger, Trade and Service Area While working for income</t>
  </si>
  <si>
    <t>W26.6</t>
  </si>
  <si>
    <t>Contact with knife, sword or dagger, Industrial and Construction Area</t>
  </si>
  <si>
    <t>W26.60</t>
  </si>
  <si>
    <t>Contact with knife, sword or dagger, Industrial and Construction Area While engaged in sports activity</t>
  </si>
  <si>
    <t>Childhood and Adolescent Disorders w/ Moderate CC</t>
  </si>
  <si>
    <t>W26.61</t>
  </si>
  <si>
    <t>Contact with knife, sword or dagger, Industrial and Construction Area While engaged in leisure activity</t>
  </si>
  <si>
    <t>W26.63</t>
  </si>
  <si>
    <t>Contact with knife, sword or dagger, Industrial and Construction Area While engaged in other types of work</t>
  </si>
  <si>
    <t>W26.69</t>
  </si>
  <si>
    <t>Contact with knife, sword or dagger, Industrial and Construction Area During unspecified activity</t>
  </si>
  <si>
    <t>W26.7</t>
  </si>
  <si>
    <t>Contact with knife, sword or dagger, Farm</t>
  </si>
  <si>
    <t>Signs, Symptoms &amp; Other Abnormal Findings w/ No CC</t>
  </si>
  <si>
    <t>W26.70</t>
  </si>
  <si>
    <t>Contact with knife, sword or dagger, Farm While engaged in sports activity</t>
  </si>
  <si>
    <t>W26.71</t>
  </si>
  <si>
    <t>Contact with knife, sword or dagger, Farm While engaged in leisure activity</t>
  </si>
  <si>
    <t>W26.72</t>
  </si>
  <si>
    <t>Contact with knife, sword or dagger, Farm While working for income</t>
  </si>
  <si>
    <t>W26.73</t>
  </si>
  <si>
    <t>Contact with knife, sword or dagger, Farm While engaged in other types of work</t>
  </si>
  <si>
    <t>W26.78</t>
  </si>
  <si>
    <t>Contact with knife, sword or dagger, Farm While engaged in other specified activities</t>
  </si>
  <si>
    <t>W26.79</t>
  </si>
  <si>
    <t>Contact with knife, sword or dagger, Farm During unspecified activity</t>
  </si>
  <si>
    <t>W26.8</t>
  </si>
  <si>
    <t>Contact with knife, sword or dagger, Other Specified Area</t>
  </si>
  <si>
    <t>Signs, Symptoms &amp; Other Abnormal Findings w/ Mild CC</t>
  </si>
  <si>
    <t>W26.80</t>
  </si>
  <si>
    <t>Contact with knife, sword or dagger, Other Specified Area While engaged in sports activity</t>
  </si>
  <si>
    <t>W26.81</t>
  </si>
  <si>
    <t>Contact with knife, sword or dagger, Other Specified Area While engaged in leisure activity</t>
  </si>
  <si>
    <t>W26.82</t>
  </si>
  <si>
    <t>Contact with knife, sword or dagger, Other Specified Area While working for income</t>
  </si>
  <si>
    <t>W26.83</t>
  </si>
  <si>
    <t>Contact with knife, sword or dagger, Other Specified Area While engaged in other types of work</t>
  </si>
  <si>
    <t>W26.84</t>
  </si>
  <si>
    <t>Contact with knife, sword or dagger, Other Specified Area While resting, sleeping, eating or engaging in other vital activities</t>
  </si>
  <si>
    <t>W26.88</t>
  </si>
  <si>
    <t>Contact with knife, sword or dagger, Other Specified Area While engaged in other specified activities</t>
  </si>
  <si>
    <t>W26.89</t>
  </si>
  <si>
    <t>Contact with knife, sword or dagger, Other Specified Area During unspecified activity</t>
  </si>
  <si>
    <t>W26.9</t>
  </si>
  <si>
    <t>Contact with knife, sword or dagger, Unspecified Place</t>
  </si>
  <si>
    <t>W26.90</t>
  </si>
  <si>
    <t>Contact with knife, sword or dagger, Unspecified Place While engaged in sports activity</t>
  </si>
  <si>
    <t>W26.92</t>
  </si>
  <si>
    <t>Contact with knife, sword or dagger, Unspecified Place While working for income</t>
  </si>
  <si>
    <t>W26.93</t>
  </si>
  <si>
    <t>Contact with knife, sword or dagger, Unspecified Place While engaged in other types of work</t>
  </si>
  <si>
    <t>W26.98</t>
  </si>
  <si>
    <t>Contact with knife, sword or dagger, Unspecified Place While engaged in other specified activities</t>
  </si>
  <si>
    <t>W26.99</t>
  </si>
  <si>
    <t>Contact with knife, sword or dagger, Unspecified Place During unspecified activity</t>
  </si>
  <si>
    <t>W27.0</t>
  </si>
  <si>
    <t>Contact with nonpowered hand tool, Home</t>
  </si>
  <si>
    <t>W27.00</t>
  </si>
  <si>
    <t>Contact with nonpowered hand tool, Home While engaged in sports activity</t>
  </si>
  <si>
    <t>W27.01</t>
  </si>
  <si>
    <t>Contact with nonpowered hand tool, Home While engaged in leisure activity</t>
  </si>
  <si>
    <t>Other Factors Influencing Health Status, in the Elderly w/ No CC</t>
  </si>
  <si>
    <t>W27.02</t>
  </si>
  <si>
    <t>Contact with nonpowered hand tool, Home While working for income</t>
  </si>
  <si>
    <t>W27.03</t>
  </si>
  <si>
    <t>Contact with nonpowered hand tool, Home While engaged in other types of work</t>
  </si>
  <si>
    <t>W27.04</t>
  </si>
  <si>
    <t>Contact with nonpowered hand tool, Home While resting, sleeping, eating or engaging in other vital activities</t>
  </si>
  <si>
    <t>W27.08</t>
  </si>
  <si>
    <t>Contact with nonpowered hand tool, Home While engaged in other specified activities</t>
  </si>
  <si>
    <t>W27.09</t>
  </si>
  <si>
    <t>Contact with nonpowered hand tool, Home During unspecified activity</t>
  </si>
  <si>
    <t>W27.1</t>
  </si>
  <si>
    <t>Contact with nonpowered hand tool, Residential Institution</t>
  </si>
  <si>
    <t>W27.11</t>
  </si>
  <si>
    <t>Contact with nonpowered hand tool, Residential Institution While engaged in leisure activity</t>
  </si>
  <si>
    <t>W27.13</t>
  </si>
  <si>
    <t>Contact with nonpowered hand tool, Residential Institution While engaged in other types of work</t>
  </si>
  <si>
    <t>W27.18</t>
  </si>
  <si>
    <t>Contact with nonpowered hand tool, Residential Institution While engaged in other specified activities</t>
  </si>
  <si>
    <t>W27.19</t>
  </si>
  <si>
    <t>Contact with nonpowered hand tool, Residential Institution During unspecified activity</t>
  </si>
  <si>
    <t>W27.2</t>
  </si>
  <si>
    <t>Other Factors Influencing Health Status, in the Elderly w/ Mild CC</t>
  </si>
  <si>
    <t>Contact with nonpowered hand tool, School, Other Institution and Public Admimistration Area</t>
  </si>
  <si>
    <t>W27.22</t>
  </si>
  <si>
    <t>Contact with nonpowered hand tool, School, Other Institution and Public Admimistration Area While working for income</t>
  </si>
  <si>
    <t>W27.24</t>
  </si>
  <si>
    <t>Contact with nonpowered hand tool, School, Other Institution and Public Admimistration Area While resting, sleeping, eating or engaging in other vital activities</t>
  </si>
  <si>
    <t>W27.28</t>
  </si>
  <si>
    <t>Contact with nonpowered hand tool, School, Other Institution and Public Admimistration Area While engaged in other specified activities</t>
  </si>
  <si>
    <t>W27.29</t>
  </si>
  <si>
    <t>Contact with nonpowered hand tool, School, Other Institution and Public Admimistration Area During unspecified activity</t>
  </si>
  <si>
    <t>W27.3</t>
  </si>
  <si>
    <t>Contact with nonpowered hand tool, Sports and Athletic Areas</t>
  </si>
  <si>
    <t>W27.30</t>
  </si>
  <si>
    <t>Contact with nonpowered hand tool, Sports and Athletic Areas While engaged in sports activity</t>
  </si>
  <si>
    <t>W27.39</t>
  </si>
  <si>
    <t>Contact with nonpowered hand tool, Sports and Athletic Areas During unspecified activity</t>
  </si>
  <si>
    <t>W27.4</t>
  </si>
  <si>
    <t>Contact with nonpowered hand tool, Street and Highway</t>
  </si>
  <si>
    <t>W27.42</t>
  </si>
  <si>
    <t>Contact with nonpowered hand tool, Street and Highway While working for income</t>
  </si>
  <si>
    <t>W27.43</t>
  </si>
  <si>
    <t>Contact with nonpowered hand tool, Street and Highway While engaged in other types of work</t>
  </si>
  <si>
    <t>W27.48</t>
  </si>
  <si>
    <t>Contact with nonpowered hand tool, Street and Highway While engaged in other specified activities</t>
  </si>
  <si>
    <t>W27.49</t>
  </si>
  <si>
    <t>Contact with nonpowered hand tool, Street and Highway During unspecified activity</t>
  </si>
  <si>
    <t>W27.6</t>
  </si>
  <si>
    <t>Contact with nonpowered hand tool, Industrial and Construction Area</t>
  </si>
  <si>
    <t>W27.68</t>
  </si>
  <si>
    <t>Contact with nonpowered hand tool, Industrial and Construction Area While engaged in other specified activities</t>
  </si>
  <si>
    <t>W27.69</t>
  </si>
  <si>
    <t>Contact with nonpowered hand tool, Industrial and Construction Area During unspecified activity</t>
  </si>
  <si>
    <t>Other Factors Influencing Health Status, Not in the Elderly w/ No CC</t>
  </si>
  <si>
    <t>W27.7</t>
  </si>
  <si>
    <t>Contact with nonpowered hand tool, Farm</t>
  </si>
  <si>
    <t>W27.70</t>
  </si>
  <si>
    <t>Contact with nonpowered hand tool, Farm While engaged in sports activity</t>
  </si>
  <si>
    <t>W27.71</t>
  </si>
  <si>
    <t>Contact with nonpowered hand tool, Farm While engaged in leisure activity</t>
  </si>
  <si>
    <t>W27.72</t>
  </si>
  <si>
    <t>Contact with nonpowered hand tool, Farm While working for income</t>
  </si>
  <si>
    <t>W27.73</t>
  </si>
  <si>
    <t>Contact with nonpowered hand tool, Farm While engaged in other types of work</t>
  </si>
  <si>
    <t>W27.78</t>
  </si>
  <si>
    <t>Contact with nonpowered hand tool, Farm While engaged in other specified activities</t>
  </si>
  <si>
    <t>W27.79</t>
  </si>
  <si>
    <t>Contact with nonpowered hand tool, Farm During unspecified activity</t>
  </si>
  <si>
    <t>W27.8</t>
  </si>
  <si>
    <t>Contact with nonpowered hand tool, Other Specified Area</t>
  </si>
  <si>
    <t>Other Factors Influencing Health Status, Not in the Elderly w/ Mild CC</t>
  </si>
  <si>
    <t>W27.80</t>
  </si>
  <si>
    <t>Contact with nonpowered hand tool, Other Specified Area While engaged in sports activity</t>
  </si>
  <si>
    <t>W27.82</t>
  </si>
  <si>
    <t>Contact with nonpowered hand tool, Other Specified Area While working for income</t>
  </si>
  <si>
    <t>W27.83</t>
  </si>
  <si>
    <t>Contact with nonpowered hand tool, Other Specified Area While engaged in other types of work</t>
  </si>
  <si>
    <t>W27.84</t>
  </si>
  <si>
    <t>Contact with nonpowered hand tool, Other Specified Area While resting, sleeping, eating or engaging in other vital activities</t>
  </si>
  <si>
    <t>W27.88</t>
  </si>
  <si>
    <t>Contact with nonpowered hand tool, Other Specified Area While engaged in other specified activities</t>
  </si>
  <si>
    <t>W27.89</t>
  </si>
  <si>
    <t>Contact with nonpowered hand tool, Other Specified Area During unspecified activity</t>
  </si>
  <si>
    <t>Other Factors Influencing Health Status, Not in the Elderly w/ Moderate CC</t>
  </si>
  <si>
    <t>W27.9</t>
  </si>
  <si>
    <t>Contact with nonpowered hand tool, Unspecified Place</t>
  </si>
  <si>
    <t>W27.90</t>
  </si>
  <si>
    <t>Contact with nonpowered hand tool, Unspecified Place While engaged in sports activity</t>
  </si>
  <si>
    <t>W27.91</t>
  </si>
  <si>
    <t>Contact with nonpowered hand tool, Unspecified Place While engaged in leisure activity</t>
  </si>
  <si>
    <t>W27.98</t>
  </si>
  <si>
    <t>Contact with nonpowered hand tool, Unspecified Place While engaged in other specified activities</t>
  </si>
  <si>
    <t>W27.99</t>
  </si>
  <si>
    <t>Contact with nonpowered hand tool, Unspecified Place During unspecified activity</t>
  </si>
  <si>
    <t>W28.0</t>
  </si>
  <si>
    <t>Contact with powered lawnmower, Home</t>
  </si>
  <si>
    <t>W28.00</t>
  </si>
  <si>
    <t>Contact with powered lawnmower, Home While engaged in sports activity</t>
  </si>
  <si>
    <t>W28.01</t>
  </si>
  <si>
    <t>Contact with powered lawnmower, Home While engaged in leisure activity</t>
  </si>
  <si>
    <t>W28.02</t>
  </si>
  <si>
    <t>Contact with powered lawnmower, Home While working for income</t>
  </si>
  <si>
    <t>W28.03</t>
  </si>
  <si>
    <t>Contact with powered lawnmower, Home While engaged in other types of work</t>
  </si>
  <si>
    <t>W28.08</t>
  </si>
  <si>
    <t>Contact with powered lawnmower, Home While engaged in other specified activities</t>
  </si>
  <si>
    <t>W28.09</t>
  </si>
  <si>
    <t>Contact with powered lawnmower, Home During unspecified activity</t>
  </si>
  <si>
    <t>W28.2</t>
  </si>
  <si>
    <t>Contact with powered lawnmower, School, Other Institution and Public Admimistration Area</t>
  </si>
  <si>
    <t>W28.38</t>
  </si>
  <si>
    <t>Contact with powered lawnmower, Sports and Athletic Areas While engaged in other specified activities</t>
  </si>
  <si>
    <t>W28.39</t>
  </si>
  <si>
    <t>Contact with powered lawnmower, Sports and Athletic Areas During unspecified activity</t>
  </si>
  <si>
    <t>W28.4</t>
  </si>
  <si>
    <t>Contact with powered lawnmower, Street and Highway</t>
  </si>
  <si>
    <t>W28.40</t>
  </si>
  <si>
    <t>Contact with powered lawnmower, Street and Highway While engaged in sports activity</t>
  </si>
  <si>
    <t>W28.42</t>
  </si>
  <si>
    <t>Contact with powered lawnmower, Street and Highway While working for income</t>
  </si>
  <si>
    <t>W28.48</t>
  </si>
  <si>
    <t>Contact with powered lawnmower, Street and Highway While engaged in other specified activities</t>
  </si>
  <si>
    <t>W28.49</t>
  </si>
  <si>
    <t>Contact with powered lawnmower, Street and Highway During unspecified activity</t>
  </si>
  <si>
    <t>W28.7</t>
  </si>
  <si>
    <t>Contact with powered lawnmower, Farm</t>
  </si>
  <si>
    <t>W28.70</t>
  </si>
  <si>
    <t>Contact with powered lawnmower, Farm While engaged in sports activity</t>
  </si>
  <si>
    <t>W28.73</t>
  </si>
  <si>
    <t>Contact with powered lawnmower, Farm While engaged in other types of work</t>
  </si>
  <si>
    <t>W28.74</t>
  </si>
  <si>
    <t>Contact with powered lawnmower, Farm While resting, sleeping, eating or engaging in other vital activities</t>
  </si>
  <si>
    <t>Full Thickness Burns w/ Skin Graft or Inhalation Injury w/ No CC</t>
  </si>
  <si>
    <t>W28.78</t>
  </si>
  <si>
    <t>Contact with powered lawnmower, Farm While engaged in other specified activities</t>
  </si>
  <si>
    <t>W28.79</t>
  </si>
  <si>
    <t>Contact with powered lawnmower, Farm During unspecified activity</t>
  </si>
  <si>
    <t>Full Thickness Burns w/ Skin Graft or Inhalation Injury w/ Mild CC</t>
  </si>
  <si>
    <t>W28.8</t>
  </si>
  <si>
    <t>Contact with powered lawnmower, Other Specified Area</t>
  </si>
  <si>
    <t>W28.88</t>
  </si>
  <si>
    <t>Contact with powered lawnmower, Other Specified Area While engaged in other specified activities</t>
  </si>
  <si>
    <t>W28.89</t>
  </si>
  <si>
    <t>Contact with powered lawnmower, Other Specified Area During unspecified activity</t>
  </si>
  <si>
    <t>W28.9</t>
  </si>
  <si>
    <t>Full Thickness Burns w/ Debridement w/ No CC</t>
  </si>
  <si>
    <t>Contact with powered lawnmower, Unspecified Place</t>
  </si>
  <si>
    <t>W28.90</t>
  </si>
  <si>
    <t>Contact with powered lawnmower, Unspecified Place While engaged in sports activity</t>
  </si>
  <si>
    <t>W28.92</t>
  </si>
  <si>
    <t>Contact with powered lawnmower, Unspecified Place While working for income</t>
  </si>
  <si>
    <t>Full Thickness Burns w/ Debridement w/ Mild CC</t>
  </si>
  <si>
    <t>W28.93</t>
  </si>
  <si>
    <t>Contact with powered lawnmower, Unspecified Place While engaged in other types of work</t>
  </si>
  <si>
    <t>W28.98</t>
  </si>
  <si>
    <t>Contact with powered lawnmower, Unspecified Place While engaged in other specified activities</t>
  </si>
  <si>
    <t>W28.99</t>
  </si>
  <si>
    <t>Contact with powered lawnmower, Unspecified Place During unspecified activity</t>
  </si>
  <si>
    <t>W29.0</t>
  </si>
  <si>
    <t>Contact with other powered hand tools and household machinery, Home</t>
  </si>
  <si>
    <t>W29.00</t>
  </si>
  <si>
    <t>Contact with other powered hand tools and household machinery, Home While engaged in sports activity</t>
  </si>
  <si>
    <t>W29.01</t>
  </si>
  <si>
    <t>Contact with other powered hand tools and household machinery, Home While engaged in leisure activity</t>
  </si>
  <si>
    <t>Extensive Burns w/ No CC</t>
  </si>
  <si>
    <t>W29.02</t>
  </si>
  <si>
    <t>Contact with other powered hand tools and household machinery, Home While working for income</t>
  </si>
  <si>
    <t>W29.03</t>
  </si>
  <si>
    <t>Contact with other powered hand tools and household machinery, Home While engaged in other types of work</t>
  </si>
  <si>
    <t>W29.04</t>
  </si>
  <si>
    <t>Contact with other powered hand tools and household machinery, Home While resting, sleeping, eating or engaging in other vital activities</t>
  </si>
  <si>
    <t>W29.08</t>
  </si>
  <si>
    <t>Extensive Burns w/ Mild CC</t>
  </si>
  <si>
    <t>Contact with other powered hand tools and household machinery, Home While engaged in other specified activities</t>
  </si>
  <si>
    <t>W29.09</t>
  </si>
  <si>
    <t>Contact with other powered hand tools and household machinery, Home During unspecified activity</t>
  </si>
  <si>
    <t>W29.11</t>
  </si>
  <si>
    <t>Contact with other powered hand tools and household machinery, Residential Institution While engaged in leisure activity</t>
  </si>
  <si>
    <t>W29.13</t>
  </si>
  <si>
    <t>Contact with other powered hand tools and household machinery, Residential Institution While engaged in other types of work</t>
  </si>
  <si>
    <t>Full Thickness Burns w/ No CC</t>
  </si>
  <si>
    <t>W29.14</t>
  </si>
  <si>
    <t>Contact with other powered hand tools and household machinery, Residential Institution While resting, sleeping, eating or engaging in other vital activities</t>
  </si>
  <si>
    <t>W29.18</t>
  </si>
  <si>
    <t>Contact with other powered hand tools and household machinery, Residential Institution While engaged in other specified activities</t>
  </si>
  <si>
    <t>W29.2</t>
  </si>
  <si>
    <t>Contact with other powered hand tools and household machinery, School, Other Institution and Public Admimistration Area</t>
  </si>
  <si>
    <t>W29.23</t>
  </si>
  <si>
    <t>Contact with other powered hand tools and household machinery, School, Other Institution and Public Admimistration Area While engaged in other types of work</t>
  </si>
  <si>
    <t>W29.28</t>
  </si>
  <si>
    <t>Contact with other powered hand tools and household machinery, School, Other Institution and Public Admimistration Area While engaged in other specified activities</t>
  </si>
  <si>
    <t>Full Thickness Burns w/ Mild CC</t>
  </si>
  <si>
    <t>W29.29</t>
  </si>
  <si>
    <t>Contact with other powered hand tools and household machinery, School, Other Institution and Public Admimistration Area During unspecified activity</t>
  </si>
  <si>
    <t>W29.3</t>
  </si>
  <si>
    <t>Contact with other powered hand tools and household machinery, Sports and Athletic Areas</t>
  </si>
  <si>
    <t>W29.30</t>
  </si>
  <si>
    <t>Contact with other powered hand tools and household machinery, Sports and Athletic Areas While engaged in sports activity</t>
  </si>
  <si>
    <t>Non Extensive Burns w/ No CC</t>
  </si>
  <si>
    <t>W29.38</t>
  </si>
  <si>
    <t>Contact with other powered hand tools and household machinery, Sports and Athletic Areas While engaged in other specified activities</t>
  </si>
  <si>
    <t>W29.39</t>
  </si>
  <si>
    <t>Contact with other powered hand tools and household machinery, Sports and Athletic Areas During unspecified activity</t>
  </si>
  <si>
    <t>W29.40</t>
  </si>
  <si>
    <t>Contact with other powered hand tools and household machinery, Street and Highway While engaged in sports activity</t>
  </si>
  <si>
    <t>Non Extensive Burns w/ Mild CC</t>
  </si>
  <si>
    <t>W29.48</t>
  </si>
  <si>
    <t>Contact with other powered hand tools and household machinery, Street and Highway While engaged in other specified activities</t>
  </si>
  <si>
    <t>W29.5</t>
  </si>
  <si>
    <t>Contact with other powered hand tools and household machinery, Trade and Service Area</t>
  </si>
  <si>
    <t>W29.52</t>
  </si>
  <si>
    <t>Contact with other powered hand tools and household machinery, Trade and Service Area While working for income</t>
  </si>
  <si>
    <t>W29.58</t>
  </si>
  <si>
    <t>Contact with other powered hand tools and household machinery, Trade and Service Area While engaged in other specified activities</t>
  </si>
  <si>
    <t>W29.59</t>
  </si>
  <si>
    <t>Contact with other powered hand tools and household machinery, Trade and Service Area During unspecified activity</t>
  </si>
  <si>
    <t>Skin Grafts for Injuries w/ No CC</t>
  </si>
  <si>
    <t>W29.6</t>
  </si>
  <si>
    <t>Contact with other powered hand tools and household machinery, Industrial and Construction Area</t>
  </si>
  <si>
    <t>W29.60</t>
  </si>
  <si>
    <t>Contact with other powered hand tools and household machinery, Industrial and Construction Area While engaged in sports activity</t>
  </si>
  <si>
    <t>W29.62</t>
  </si>
  <si>
    <t>Contact with other powered hand tools and household machinery, Industrial and Construction Area While working for income</t>
  </si>
  <si>
    <t>W29.68</t>
  </si>
  <si>
    <t>Contact with other powered hand tools and household machinery, Industrial and Construction Area While engaged in other specified activities</t>
  </si>
  <si>
    <t>W29.69</t>
  </si>
  <si>
    <t>Contact with other powered hand tools and household machinery, Industrial and Construction Area During unspecified activity</t>
  </si>
  <si>
    <t>Skin Grafts for Injuries w/ Mild CC</t>
  </si>
  <si>
    <t>W29.7</t>
  </si>
  <si>
    <t>Contact with other powered hand tools and household machinery, Farm</t>
  </si>
  <si>
    <t>W29.70</t>
  </si>
  <si>
    <t>Contact with other powered hand tools and household machinery, Farm While engaged in sports activity</t>
  </si>
  <si>
    <t>W29.72</t>
  </si>
  <si>
    <t>Contact with other powered hand tools and household machinery, Farm While working for income</t>
  </si>
  <si>
    <t>W29.73</t>
  </si>
  <si>
    <t>Contact with other powered hand tools and household machinery, Farm While engaged in other types of work</t>
  </si>
  <si>
    <t>W29.78</t>
  </si>
  <si>
    <t>Contact with other powered hand tools and household machinery, Farm While engaged in other specified activities</t>
  </si>
  <si>
    <t>W29.79</t>
  </si>
  <si>
    <t>Contact with other powered hand tools and household machinery, Farm During unspecified activity</t>
  </si>
  <si>
    <t>Other OR Procedures for Injuries w/ No CC</t>
  </si>
  <si>
    <t>W29.8</t>
  </si>
  <si>
    <t>Contact with other powered hand tools and household machinery, Other Specified Area</t>
  </si>
  <si>
    <t>W29.80</t>
  </si>
  <si>
    <t>Contact with other powered hand tools and household machinery, Other Specified Area While engaged in sports activity</t>
  </si>
  <si>
    <t>W29.81</t>
  </si>
  <si>
    <t>Contact with other powered hand tools and household machinery, Other Specified Area While engaged in leisure activity</t>
  </si>
  <si>
    <t>W29.82</t>
  </si>
  <si>
    <t>Contact with other powered hand tools and household machinery, Other Specified Area While working for income</t>
  </si>
  <si>
    <t>Other OR Procedures for Injuries w/ Mild CC</t>
  </si>
  <si>
    <t>W29.83</t>
  </si>
  <si>
    <t>Contact with other powered hand tools and household machinery, Other Specified Area While engaged in other types of work</t>
  </si>
  <si>
    <t>W29.88</t>
  </si>
  <si>
    <t>Contact with other powered hand tools and household machinery, Other Specified Area While engaged in other specified activities</t>
  </si>
  <si>
    <t>W29.89</t>
  </si>
  <si>
    <t>Contact with other powered hand tools and household machinery, Other Specified Area During unspecified activity</t>
  </si>
  <si>
    <t>W29.9</t>
  </si>
  <si>
    <t>Contact with other powered hand tools and household machinery, Unspecified Place</t>
  </si>
  <si>
    <t>W29.90</t>
  </si>
  <si>
    <t>Contact with other powered hand tools and household machinery, Unspecified Place While engaged in sports activity</t>
  </si>
  <si>
    <t>W29.92</t>
  </si>
  <si>
    <t>Contact with other powered hand tools and household machinery, Unspecified Place While working for income</t>
  </si>
  <si>
    <t>W29.93</t>
  </si>
  <si>
    <t>Contact with other powered hand tools and household machinery, Unspecified Place While engaged in other types of work</t>
  </si>
  <si>
    <t>W29.98</t>
  </si>
  <si>
    <t>Contact with other powered hand tools and household machinery, Unspecified Place While engaged in other specified activities</t>
  </si>
  <si>
    <t>W29.99</t>
  </si>
  <si>
    <t>Contact with other powered hand tools and household machinery, Unspecified Place During unspecified activity</t>
  </si>
  <si>
    <t>W30.0</t>
  </si>
  <si>
    <t>Contact with agricultural machinery, Home</t>
  </si>
  <si>
    <t>Wound Debridements for Injuries w/ No CC</t>
  </si>
  <si>
    <t>W30.00</t>
  </si>
  <si>
    <t>Contact with agricultural machinery, Home While engaged in sports activity</t>
  </si>
  <si>
    <t>W30.01</t>
  </si>
  <si>
    <t>Contact with agricultural machinery, Home While engaged in leisure activity</t>
  </si>
  <si>
    <t>W30.02</t>
  </si>
  <si>
    <t>Contact with agricultural machinery, Home While working for income</t>
  </si>
  <si>
    <t>W30.03</t>
  </si>
  <si>
    <t>Contact with agricultural machinery, Home While engaged in other types of work</t>
  </si>
  <si>
    <t>W30.08</t>
  </si>
  <si>
    <t>Wound Debridements for Injuries w/ Mild CC</t>
  </si>
  <si>
    <t>Contact with agricultural machinery, Home While engaged in other specified activities</t>
  </si>
  <si>
    <t>W30.09</t>
  </si>
  <si>
    <t>Contact with agricultural machinery, Home During unspecified activity</t>
  </si>
  <si>
    <t>W30.19</t>
  </si>
  <si>
    <t>Contact with agricultural machinery, Residential Institution During unspecified activity</t>
  </si>
  <si>
    <t>W30.23</t>
  </si>
  <si>
    <t>Contact with agricultural machinery, School, Other Institution and Public Admimistration Area While engaged in other types of work</t>
  </si>
  <si>
    <t>W30.4</t>
  </si>
  <si>
    <t>Contact with agricultural machinery, Street and Highway</t>
  </si>
  <si>
    <t>W30.48</t>
  </si>
  <si>
    <t>Traumatic Injuries Age &gt;18 w/ No CC</t>
  </si>
  <si>
    <t>Contact with agricultural machinery, Street and Highway While engaged in other specified activities</t>
  </si>
  <si>
    <t>W30.68</t>
  </si>
  <si>
    <t>Contact with agricultural machinery, Industrial and Construction Area While engaged in other specified activities</t>
  </si>
  <si>
    <t>W30.7</t>
  </si>
  <si>
    <t>Contact with agricultural machinery, Farm</t>
  </si>
  <si>
    <t>W30.70</t>
  </si>
  <si>
    <t>Contact with agricultural machinery, Farm While engaged in sports activity</t>
  </si>
  <si>
    <t>W30.72</t>
  </si>
  <si>
    <t>Contact with agricultural machinery, Farm While working for income</t>
  </si>
  <si>
    <t>Traumatic Injuries Age &gt;18 w/ Mild CC</t>
  </si>
  <si>
    <t>W30.73</t>
  </si>
  <si>
    <t>Contact with agricultural machinery, Farm While engaged in other types of work</t>
  </si>
  <si>
    <t>W30.74</t>
  </si>
  <si>
    <t>Contact with agricultural machinery, Farm While resting, sleeping, eating or engaging in other vital activities</t>
  </si>
  <si>
    <t>W30.78</t>
  </si>
  <si>
    <t>Contact with agricultural machinery, Farm While engaged in other specified activities</t>
  </si>
  <si>
    <t>W30.79</t>
  </si>
  <si>
    <t>Contact with agricultural machinery, Farm During unspecified activity</t>
  </si>
  <si>
    <t>W30.8</t>
  </si>
  <si>
    <t>Contact with agricultural machinery, Other Specified Area</t>
  </si>
  <si>
    <t>Traumatic Injuries Age 0-18 w/ No CC</t>
  </si>
  <si>
    <t>W30.80</t>
  </si>
  <si>
    <t>Contact with agricultural machinery, Other Specified Area While engaged in sports activity</t>
  </si>
  <si>
    <t>W30.82</t>
  </si>
  <si>
    <t>Contact with agricultural machinery, Other Specified Area While working for income</t>
  </si>
  <si>
    <t>W30.83</t>
  </si>
  <si>
    <t>Contact with agricultural machinery, Other Specified Area While engaged in other types of work</t>
  </si>
  <si>
    <t>W30.88</t>
  </si>
  <si>
    <t>Contact with agricultural machinery, Other Specified Area While engaged in other specified activities</t>
  </si>
  <si>
    <t>W30.89</t>
  </si>
  <si>
    <t>Contact with agricultural machinery, Other Specified Area During unspecified activity</t>
  </si>
  <si>
    <t>Traumatic Injuries Age 0-18 w/ Mild CC</t>
  </si>
  <si>
    <t>W30.9</t>
  </si>
  <si>
    <t>Contact with agricultural machinery, Unspecified Place</t>
  </si>
  <si>
    <t>W30.90</t>
  </si>
  <si>
    <t>Contact with agricultural machinery, Unspecified Place While engaged in sports activity</t>
  </si>
  <si>
    <t>W30.93</t>
  </si>
  <si>
    <t>Contact with agricultural machinery, Unspecified Place While engaged in other types of work</t>
  </si>
  <si>
    <t>W30.98</t>
  </si>
  <si>
    <t>Contact with agricultural machinery, Unspecified Place While engaged in other specified activities</t>
  </si>
  <si>
    <t>W30.99</t>
  </si>
  <si>
    <t>Contact with agricultural machinery, Unspecified Place During unspecified activity</t>
  </si>
  <si>
    <t>Allergic Reactions Age &gt;18 w/ No CC</t>
  </si>
  <si>
    <t>W31.0</t>
  </si>
  <si>
    <t>Contact with other and unspecified machinery, Home</t>
  </si>
  <si>
    <t>W31.00</t>
  </si>
  <si>
    <t>Contact with other and unspecified machinery, Home While engaged in sports activity</t>
  </si>
  <si>
    <t>W31.01</t>
  </si>
  <si>
    <t>Contact with other and unspecified machinery, Home While engaged in leisure activity</t>
  </si>
  <si>
    <t>W31.02</t>
  </si>
  <si>
    <t>Contact with other and unspecified machinery, Home While working for income</t>
  </si>
  <si>
    <t>W31.03</t>
  </si>
  <si>
    <t>Contact with other and unspecified machinery, Home While engaged in other types of work</t>
  </si>
  <si>
    <t>W31.04</t>
  </si>
  <si>
    <t>Contact with other and unspecified machinery, Home While resting, sleeping, eating or engaging in other vital activities</t>
  </si>
  <si>
    <t>W31.08</t>
  </si>
  <si>
    <t>Contact with other and unspecified machinery, Home While engaged in other specified activities</t>
  </si>
  <si>
    <t>Allergic Reactions Age &gt;18 w/ Mild CC</t>
  </si>
  <si>
    <t>W31.09</t>
  </si>
  <si>
    <t>Contact with other and unspecified machinery, Home During unspecified activity</t>
  </si>
  <si>
    <t>W31.1</t>
  </si>
  <si>
    <t>Contact with other and unspecified machinery, Residential Institution</t>
  </si>
  <si>
    <t>W31.10</t>
  </si>
  <si>
    <t>Contact with other and unspecified machinery, Residential Institution While engaged in sports activity</t>
  </si>
  <si>
    <t>W31.11</t>
  </si>
  <si>
    <t>Contact with other and unspecified machinery, Residential Institution While engaged in leisure activity</t>
  </si>
  <si>
    <t>W31.12</t>
  </si>
  <si>
    <t>Contact with other and unspecified machinery, Residential Institution While working for income</t>
  </si>
  <si>
    <t>W31.13</t>
  </si>
  <si>
    <t>Contact with other and unspecified machinery, Residential Institution While engaged in other types of work</t>
  </si>
  <si>
    <t>W31.18</t>
  </si>
  <si>
    <t>Contact with other and unspecified machinery, Residential Institution While engaged in other specified activities</t>
  </si>
  <si>
    <t>W31.19</t>
  </si>
  <si>
    <t>Contact with other and unspecified machinery, Residential Institution During unspecified activity</t>
  </si>
  <si>
    <t>W31.2</t>
  </si>
  <si>
    <t>Contact with other and unspecified machinery, School, Other Institution and Public Admimistration Area</t>
  </si>
  <si>
    <t>W31.20</t>
  </si>
  <si>
    <t>Poisonings &amp; Toxic Effects of Drugs Age &gt;18 w/ No CC</t>
  </si>
  <si>
    <t>Contact with other and unspecified machinery, School, Other Institution and Public Admimistration Area While engaged in sports activity</t>
  </si>
  <si>
    <t>W31.23</t>
  </si>
  <si>
    <t>Contact with other and unspecified machinery, School, Other Institution and Public Admimistration Area While engaged in other types of work</t>
  </si>
  <si>
    <t>W31.28</t>
  </si>
  <si>
    <t>Contact with other and unspecified machinery, School, Other Institution and Public Admimistration Area While engaged in other specified activities</t>
  </si>
  <si>
    <t>W31.29</t>
  </si>
  <si>
    <t>Contact with other and unspecified machinery, School, Other Institution and Public Admimistration Area During unspecified activity</t>
  </si>
  <si>
    <t>W31.4</t>
  </si>
  <si>
    <t>Contact with other and unspecified machinery, Street and Highway</t>
  </si>
  <si>
    <t>W31.48</t>
  </si>
  <si>
    <t>Contact with other and unspecified machinery, Street and Highway While engaged in other specified activities</t>
  </si>
  <si>
    <t>W31.49</t>
  </si>
  <si>
    <t>Contact with other and unspecified machinery, Street and Highway During unspecified activity</t>
  </si>
  <si>
    <t>W31.5</t>
  </si>
  <si>
    <t>Contact with other and unspecified machinery, Trade and Service Area</t>
  </si>
  <si>
    <t>W31.52</t>
  </si>
  <si>
    <t>Contact with other and unspecified machinery, Trade and Service Area While working for income</t>
  </si>
  <si>
    <t>W31.58</t>
  </si>
  <si>
    <t>Contact with other and unspecified machinery, Trade and Service Area While engaged in other specified activities</t>
  </si>
  <si>
    <t>W31.6</t>
  </si>
  <si>
    <t>Contact with other and unspecified machinery, Industrial and Construction Area</t>
  </si>
  <si>
    <t>W31.60</t>
  </si>
  <si>
    <t>Contact with other and unspecified machinery, Industrial and Construction Area While engaged in sports activity</t>
  </si>
  <si>
    <t>W31.62</t>
  </si>
  <si>
    <t>Contact with other and unspecified machinery, Industrial and Construction Area While working for income</t>
  </si>
  <si>
    <t>W31.63</t>
  </si>
  <si>
    <t>Contact with other and unspecified machinery, Industrial and Construction Area While engaged in other types of work</t>
  </si>
  <si>
    <t>W31.69</t>
  </si>
  <si>
    <t>Contact with other and unspecified machinery, Industrial and Construction Area During unspecified activity</t>
  </si>
  <si>
    <t>W31.7</t>
  </si>
  <si>
    <t>Contact with other and unspecified machinery, Farm</t>
  </si>
  <si>
    <t>W31.70</t>
  </si>
  <si>
    <t>Contact with other and unspecified machinery, Farm While engaged in sports activity</t>
  </si>
  <si>
    <t>W31.72</t>
  </si>
  <si>
    <t>Contact with other and unspecified machinery, Farm While working for income</t>
  </si>
  <si>
    <t>W31.73</t>
  </si>
  <si>
    <t>Contact with other and unspecified machinery, Farm While engaged in other types of work</t>
  </si>
  <si>
    <t>W31.78</t>
  </si>
  <si>
    <t>Contact with other and unspecified machinery, Farm While engaged in other specified activities</t>
  </si>
  <si>
    <t>W31.79</t>
  </si>
  <si>
    <t>Contact with other and unspecified machinery, Farm During unspecified activity</t>
  </si>
  <si>
    <t>W31.8</t>
  </si>
  <si>
    <t>Contact with other and unspecified machinery, Other Specified Area</t>
  </si>
  <si>
    <t>W31.80</t>
  </si>
  <si>
    <t>Contact with other and unspecified machinery, Other Specified Area While engaged in sports activity</t>
  </si>
  <si>
    <t>W31.81</t>
  </si>
  <si>
    <t>Contact with other and unspecified machinery, Other Specified Area While engaged in leisure activity</t>
  </si>
  <si>
    <t>W31.82</t>
  </si>
  <si>
    <t>Contact with other and unspecified machinery, Other Specified Area While working for income</t>
  </si>
  <si>
    <t>W31.83</t>
  </si>
  <si>
    <t>Contact with other and unspecified machinery, Other Specified Area While engaged in other types of work</t>
  </si>
  <si>
    <t>W31.88</t>
  </si>
  <si>
    <t>Contact with other and unspecified machinery, Other Specified Area While engaged in other specified activities</t>
  </si>
  <si>
    <t>W31.89</t>
  </si>
  <si>
    <t>Contact with other and unspecified machinery, Other Specified Area During unspecified activity</t>
  </si>
  <si>
    <t>W31.9</t>
  </si>
  <si>
    <t>Contact with other and unspecified machinery, Unspecified Place</t>
  </si>
  <si>
    <t>W31.90</t>
  </si>
  <si>
    <t>Contact with other and unspecified machinery, Unspecified Place While engaged in sports activity</t>
  </si>
  <si>
    <t>W31.92</t>
  </si>
  <si>
    <t>Contact with other and unspecified machinery, Unspecified Place While working for income</t>
  </si>
  <si>
    <t>W31.93</t>
  </si>
  <si>
    <t>Contact with other and unspecified machinery, Unspecified Place While engaged in other types of work</t>
  </si>
  <si>
    <t>W31.98</t>
  </si>
  <si>
    <t>Contact with other and unspecified machinery, Unspecified Place While engaged in other specified activities</t>
  </si>
  <si>
    <t>W31.99</t>
  </si>
  <si>
    <t>Contact with other and unspecified machinery, Unspecified Place During unspecified activity</t>
  </si>
  <si>
    <t>W32.0</t>
  </si>
  <si>
    <t>Handgun discharge, Home</t>
  </si>
  <si>
    <t>W32.08</t>
  </si>
  <si>
    <t>Handgun discharge, Home While engaged in other specified activities</t>
  </si>
  <si>
    <t>W32.8</t>
  </si>
  <si>
    <t>Handgun discharge, Other Specified Area</t>
  </si>
  <si>
    <t>W32.89</t>
  </si>
  <si>
    <t>Handgun discharge, Other Specified Area During unspecified activity</t>
  </si>
  <si>
    <t>W32.9</t>
  </si>
  <si>
    <t>Handgun discharge, Unspecified Place</t>
  </si>
  <si>
    <t>W32.99</t>
  </si>
  <si>
    <t>Handgun discharge, Unspecified Place During unspecified activity</t>
  </si>
  <si>
    <t>W33.0</t>
  </si>
  <si>
    <t>Rifle, shotgun and larger firearm discharge, Home</t>
  </si>
  <si>
    <t>W33.08</t>
  </si>
  <si>
    <t>Rifle, shotgun and larger firearm discharge, Home While engaged in other specified activities</t>
  </si>
  <si>
    <t>W33.09</t>
  </si>
  <si>
    <t>Rifle, shotgun and larger firearm discharge, Home During unspecified activity</t>
  </si>
  <si>
    <t>W33.1</t>
  </si>
  <si>
    <t>Rifle, shotgun and larger firearm discharge, Residential Institution</t>
  </si>
  <si>
    <t>W33.48</t>
  </si>
  <si>
    <t>Rifle, shotgun and larger firearm discharge, Street and Highway While engaged in other specified activities</t>
  </si>
  <si>
    <t>W33.7</t>
  </si>
  <si>
    <t>Rifle, shotgun and larger firearm discharge, Farm</t>
  </si>
  <si>
    <t>W33.8</t>
  </si>
  <si>
    <t>Rifle, shotgun and larger firearm discharge, Other Specified Area</t>
  </si>
  <si>
    <t>W33.83</t>
  </si>
  <si>
    <t>Rifle, shotgun and larger firearm discharge, Other Specified Area While engaged in other types of work</t>
  </si>
  <si>
    <t>W33.9</t>
  </si>
  <si>
    <t>Rifle, shotgun and larger firearm discharge, Unspecified Place</t>
  </si>
  <si>
    <t>W33.98</t>
  </si>
  <si>
    <t>Rifle, shotgun and larger firearm discharge, Unspecified Place While engaged in other specified activities</t>
  </si>
  <si>
    <t>W33.99</t>
  </si>
  <si>
    <t>Rifle, shotgun and larger firearm discharge, Unspecified Place During unspecified activity</t>
  </si>
  <si>
    <t>W34</t>
  </si>
  <si>
    <t>Discharge from other and unspecified firearms</t>
  </si>
  <si>
    <t>W34.0</t>
  </si>
  <si>
    <t>Discharge from other and unspecified firearms, Home</t>
  </si>
  <si>
    <t>W34.00</t>
  </si>
  <si>
    <t>Discharge from other and unspecified firearms, Home While engaged in sports activity</t>
  </si>
  <si>
    <t>W34.01</t>
  </si>
  <si>
    <t>Discharge from other and unspecified firearms, Home While engaged in leisure activity</t>
  </si>
  <si>
    <t>W34.02</t>
  </si>
  <si>
    <t>Discharge from other and unspecified firearms, Home While working for income</t>
  </si>
  <si>
    <t>W34.03</t>
  </si>
  <si>
    <t>Discharge from other and unspecified firearms, Home While engaged in other types of work</t>
  </si>
  <si>
    <t>W34.08</t>
  </si>
  <si>
    <t>Discharge from other and unspecified firearms, Home While engaged in other specified activities</t>
  </si>
  <si>
    <t>W34.09</t>
  </si>
  <si>
    <t>Discharge from other and unspecified firearms, Home During unspecified activity</t>
  </si>
  <si>
    <t>W34.13</t>
  </si>
  <si>
    <t>Discharge from other and unspecified firearms, Residential Institution While engaged in other types of work</t>
  </si>
  <si>
    <t>W34.18</t>
  </si>
  <si>
    <t>Discharge from other and unspecified firearms, Residential Institution While engaged in other specified activities</t>
  </si>
  <si>
    <t>W34.24</t>
  </si>
  <si>
    <t>Discharge from other and unspecified firearms, School, Other Institution and Public Admimistration Area While resting, sleeping, eating or engaging in other vital activities</t>
  </si>
  <si>
    <t>W34.4</t>
  </si>
  <si>
    <t>Discharge from other and unspecified firearms, Street and Highway</t>
  </si>
  <si>
    <t>W34.49</t>
  </si>
  <si>
    <t>Discharge from other and unspecified firearms, Street and Highway During unspecified activity</t>
  </si>
  <si>
    <t>Poisonings &amp; Toxic Effects of Drugs Age &gt;18 w/ Mild CC</t>
  </si>
  <si>
    <t>W34.58</t>
  </si>
  <si>
    <t>Discharge from other and unspecified firearms, Trade and Service Area While engaged in other specified activities</t>
  </si>
  <si>
    <t>W34.7</t>
  </si>
  <si>
    <t>Discharge from other and unspecified firearms, Farm</t>
  </si>
  <si>
    <t>W34.70</t>
  </si>
  <si>
    <t>Discharge from other and unspecified firearms, Farm While engaged in sports activity</t>
  </si>
  <si>
    <t>W34.78</t>
  </si>
  <si>
    <t>Discharge from other and unspecified firearms, Farm While engaged in other specified activities</t>
  </si>
  <si>
    <t>W34.79</t>
  </si>
  <si>
    <t>Discharge from other and unspecified firearms, Farm During unspecified activity</t>
  </si>
  <si>
    <t>W34.8</t>
  </si>
  <si>
    <t>Discharge from other and unspecified firearms, Other Specified Area</t>
  </si>
  <si>
    <t>W34.83</t>
  </si>
  <si>
    <t>Discharge from other and unspecified firearms, Other Specified Area While engaged in other types of work</t>
  </si>
  <si>
    <t>W34.88</t>
  </si>
  <si>
    <t>Discharge from other and unspecified firearms, Other Specified Area While engaged in other specified activities</t>
  </si>
  <si>
    <t>W34.89</t>
  </si>
  <si>
    <t>Discharge from other and unspecified firearms, Other Specified Area During unspecified activity</t>
  </si>
  <si>
    <t>W34.9</t>
  </si>
  <si>
    <t>Discharge from other and unspecified firearms, Unspecified Place</t>
  </si>
  <si>
    <t>W34.90</t>
  </si>
  <si>
    <t>Discharge from other and unspecified firearms, Unspecified Place While engaged in sports activity</t>
  </si>
  <si>
    <t>W34.98</t>
  </si>
  <si>
    <t>Discharge from other and unspecified firearms, Unspecified Place While engaged in other specified activities</t>
  </si>
  <si>
    <t>W34.99</t>
  </si>
  <si>
    <t>Discharge from other and unspecified firearms, Unspecified Place During unspecified activity</t>
  </si>
  <si>
    <t>W35.0</t>
  </si>
  <si>
    <t>Explosion and rupture of boiler, Home</t>
  </si>
  <si>
    <t>W35.01</t>
  </si>
  <si>
    <t>Explosion and rupture of boiler, Home While engaged in leisure activity</t>
  </si>
  <si>
    <t>W35.09</t>
  </si>
  <si>
    <t>Explosion and rupture of boiler, Home During unspecified activity</t>
  </si>
  <si>
    <t>W35.9</t>
  </si>
  <si>
    <t>Explosion and rupture of boiler, Unspecified Place</t>
  </si>
  <si>
    <t>W36</t>
  </si>
  <si>
    <t>Explosion and rupture of gas cylinder</t>
  </si>
  <si>
    <t>W36.0</t>
  </si>
  <si>
    <t>Explosion and rupture of gas cylinder, Home</t>
  </si>
  <si>
    <t>W36.00</t>
  </si>
  <si>
    <t>Explosion and rupture of gas cylinder, Home While engaged in sports activity</t>
  </si>
  <si>
    <t>W36.01</t>
  </si>
  <si>
    <t>Explosion and rupture of gas cylinder, Home While engaged in leisure activity</t>
  </si>
  <si>
    <t>W36.02</t>
  </si>
  <si>
    <t>Explosion and rupture of gas cylinder, Home While working for income</t>
  </si>
  <si>
    <t>W36.03</t>
  </si>
  <si>
    <t>Explosion and rupture of gas cylinder, Home While engaged in other types of work</t>
  </si>
  <si>
    <t>W36.04</t>
  </si>
  <si>
    <t>Explosion and rupture of gas cylinder, Home While resting, sleeping, eating or engaging in other vital activities</t>
  </si>
  <si>
    <t>W36.08</t>
  </si>
  <si>
    <t>Explosion and rupture of gas cylinder, Home While engaged in other specified activities</t>
  </si>
  <si>
    <t>W36.09</t>
  </si>
  <si>
    <t>Explosion and rupture of gas cylinder, Home During unspecified activity</t>
  </si>
  <si>
    <t>W36.19</t>
  </si>
  <si>
    <t>Explosion and rupture of gas cylinder, Residential Institution During unspecified activity</t>
  </si>
  <si>
    <t>Complications of Treatment w/ No CC</t>
  </si>
  <si>
    <t>W36.29</t>
  </si>
  <si>
    <t>Explosion and rupture of gas cylinder, School, Other Institution and Public Admimistration Area During unspecified activity</t>
  </si>
  <si>
    <t>W36.3</t>
  </si>
  <si>
    <t>Explosion and rupture of gas cylinder, Sports and Athletic Areas</t>
  </si>
  <si>
    <t>W36.5</t>
  </si>
  <si>
    <t>Explosion and rupture of gas cylinder, Trade and Service Area</t>
  </si>
  <si>
    <t>W36.8</t>
  </si>
  <si>
    <t>Explosion and rupture of gas cylinder, Other Specified Area</t>
  </si>
  <si>
    <t>W36.88</t>
  </si>
  <si>
    <t>Explosion and rupture of gas cylinder, Other Specified Area While engaged in other specified activities</t>
  </si>
  <si>
    <t>W36.89</t>
  </si>
  <si>
    <t>Explosion and rupture of gas cylinder, Other Specified Area During unspecified activity</t>
  </si>
  <si>
    <t>W36.9</t>
  </si>
  <si>
    <t>Explosion and rupture of gas cylinder, Unspecified Place</t>
  </si>
  <si>
    <t>W36.93</t>
  </si>
  <si>
    <t>Explosion and rupture of gas cylinder, Unspecified Place While engaged in other types of work</t>
  </si>
  <si>
    <t>W36.98</t>
  </si>
  <si>
    <t>Explosion and rupture of gas cylinder, Unspecified Place While engaged in other specified activities</t>
  </si>
  <si>
    <t>Complications of Treatment w/ Mild CC</t>
  </si>
  <si>
    <t>W36.99</t>
  </si>
  <si>
    <t>Explosion and rupture of gas cylinder, Unspecified Place During unspecified activity</t>
  </si>
  <si>
    <t>W37.0</t>
  </si>
  <si>
    <t>Explosion and rupture of pressurized tyre, pipe or hose, Home</t>
  </si>
  <si>
    <t>W37.08</t>
  </si>
  <si>
    <t>Explosion and rupture of pressurized tyre, pipe or hose, Home While engaged in other specified activities</t>
  </si>
  <si>
    <t>W37.4</t>
  </si>
  <si>
    <t>Explosion and rupture of pressurized tyre, pipe or hose, Street and Highway</t>
  </si>
  <si>
    <t>W37.48</t>
  </si>
  <si>
    <t>Explosion and rupture of pressurized tyre, pipe or hose, Street and Highway While engaged in other specified activities</t>
  </si>
  <si>
    <t>W37.49</t>
  </si>
  <si>
    <t>Complications of Treatment w/ Moderate CC</t>
  </si>
  <si>
    <t>Explosion and rupture of pressurized tyre, pipe or hose, Street and Highway During unspecified activity</t>
  </si>
  <si>
    <t>W37.88</t>
  </si>
  <si>
    <t>Explosion and rupture of pressurized tyre, pipe or hose, Other Specified Area While engaged in other specified activities</t>
  </si>
  <si>
    <t>W37.9</t>
  </si>
  <si>
    <t>Explosion and rupture of pressurized tyre, pipe or hose, Unspecified Place</t>
  </si>
  <si>
    <t>W38.0</t>
  </si>
  <si>
    <t>Explosion and rupture of other specified pressurized devices, Home</t>
  </si>
  <si>
    <t>W38.03</t>
  </si>
  <si>
    <t>Explosion and rupture of other specified pressurized devices, Home While engaged in other types of work</t>
  </si>
  <si>
    <t>W38.08</t>
  </si>
  <si>
    <t>Explosion and rupture of other specified pressurized devices, Home While engaged in other specified activities</t>
  </si>
  <si>
    <t>Other Injuries, Poisonings &amp; Toxic Effects Diagnosis w/ No CC</t>
  </si>
  <si>
    <t>W38.09</t>
  </si>
  <si>
    <t>Explosion and rupture of other specified pressurized devices, Home During unspecified activity</t>
  </si>
  <si>
    <t>W38.9</t>
  </si>
  <si>
    <t>Explosion and rupture of other specified pressurized devices, Unspecified Place</t>
  </si>
  <si>
    <t>W38.98</t>
  </si>
  <si>
    <t>Explosion and rupture of other specified pressurized devices, Unspecified Place While engaged in other specified activities</t>
  </si>
  <si>
    <t>W38.99</t>
  </si>
  <si>
    <t>Explosion and rupture of other specified pressurized devices, Unspecified Place During unspecified activity</t>
  </si>
  <si>
    <t>W39.0</t>
  </si>
  <si>
    <t>Discharge of firework, Home</t>
  </si>
  <si>
    <t>Other Injuries, Poisonings &amp; Toxic Effects Diagnosis w/ Mild CC</t>
  </si>
  <si>
    <t>W39.00</t>
  </si>
  <si>
    <t>Discharge of firework, Home While engaged in sports activity</t>
  </si>
  <si>
    <t>W39.01</t>
  </si>
  <si>
    <t>Discharge of firework, Home While engaged in leisure activity</t>
  </si>
  <si>
    <t>W39.08</t>
  </si>
  <si>
    <t>Discharge of firework, Home While engaged in other specified activities</t>
  </si>
  <si>
    <t>W39.09</t>
  </si>
  <si>
    <t>Discharge of firework, Home During unspecified activity</t>
  </si>
  <si>
    <t>W39.4</t>
  </si>
  <si>
    <t>Discharge of firework, Street and Highway</t>
  </si>
  <si>
    <t>W39.88</t>
  </si>
  <si>
    <t>Discharge of firework, Other Specified Area While engaged in other specified activities</t>
  </si>
  <si>
    <t>W39.89</t>
  </si>
  <si>
    <t>Discharge of firework, Other Specified Area During unspecified activity</t>
  </si>
  <si>
    <t>W39.9</t>
  </si>
  <si>
    <t>Discharge of firework, Unspecified Place</t>
  </si>
  <si>
    <t>W39.99</t>
  </si>
  <si>
    <t>Discharge of firework, Unspecified Place During unspecified activity</t>
  </si>
  <si>
    <t>W40</t>
  </si>
  <si>
    <t>Explosion of other materials</t>
  </si>
  <si>
    <t>W40.0</t>
  </si>
  <si>
    <t>Explosion of other materials, Home</t>
  </si>
  <si>
    <t>W40.00</t>
  </si>
  <si>
    <t>Explosion of other materials, Home While engaged in sports activity</t>
  </si>
  <si>
    <t>W40.01</t>
  </si>
  <si>
    <t>Explosion of other materials, Home While engaged in leisure activity</t>
  </si>
  <si>
    <t>W40.02</t>
  </si>
  <si>
    <t>Explosion of other materials, Home While working for income</t>
  </si>
  <si>
    <t>W40.03</t>
  </si>
  <si>
    <t>Explosion of other materials, Home While engaged in other types of work</t>
  </si>
  <si>
    <t>W40.04</t>
  </si>
  <si>
    <t>Explosion of other materials, Home While resting, sleeping, eating or engaging in other vital activities</t>
  </si>
  <si>
    <t>W40.08</t>
  </si>
  <si>
    <t>Explosion of other materials, Home While engaged in other specified activities</t>
  </si>
  <si>
    <t>W40.09</t>
  </si>
  <si>
    <t>Explosion of other materials, Home During unspecified activity</t>
  </si>
  <si>
    <t>W40.1</t>
  </si>
  <si>
    <t>Explosion of other materials, Residential Institution</t>
  </si>
  <si>
    <t>W40.12</t>
  </si>
  <si>
    <t>Explosion of other materials, Residential Institution While working for income</t>
  </si>
  <si>
    <t>W40.13</t>
  </si>
  <si>
    <t>Explosion of other materials, Residential Institution While engaged in other types of work</t>
  </si>
  <si>
    <t>W40.18</t>
  </si>
  <si>
    <t>Explosion of other materials, Residential Institution While engaged in other specified activities</t>
  </si>
  <si>
    <t>W40.19</t>
  </si>
  <si>
    <t>Explosion of other materials, Residential Institution During unspecified activity</t>
  </si>
  <si>
    <t>W40.2</t>
  </si>
  <si>
    <t>Explosion of other materials, School, Other Institution and Public Admimistration Area</t>
  </si>
  <si>
    <t>W40.28</t>
  </si>
  <si>
    <t>Explosion of other materials, School, Other Institution and Public Admimistration Area While engaged in other specified activities</t>
  </si>
  <si>
    <t>W40.29</t>
  </si>
  <si>
    <t>Explosion of other materials, School, Other Institution and Public Admimistration Area During unspecified activity</t>
  </si>
  <si>
    <t>W40.4</t>
  </si>
  <si>
    <t>Explosion of other materials, Street and Highway</t>
  </si>
  <si>
    <t>W40.53</t>
  </si>
  <si>
    <t>Explosion of other materials, Trade and Service Area While engaged in other types of work</t>
  </si>
  <si>
    <t>W40.58</t>
  </si>
  <si>
    <t>Explosion of other materials, Trade and Service Area While engaged in other specified activities</t>
  </si>
  <si>
    <t>W40.59</t>
  </si>
  <si>
    <t>Explosion of other materials, Trade and Service Area During unspecified activity</t>
  </si>
  <si>
    <t>Blood Transfusion for Neoplasms w/ No CC</t>
  </si>
  <si>
    <t>W40.62</t>
  </si>
  <si>
    <t>Explosion of other materials, Industrial and Construction Area While working for income</t>
  </si>
  <si>
    <t>W40.64</t>
  </si>
  <si>
    <t>Explosion of other materials, Industrial and Construction Area While resting, sleeping, eating or engaging in other vital activities</t>
  </si>
  <si>
    <t>W40.73</t>
  </si>
  <si>
    <t>Explosion of other materials, Farm While engaged in other types of work</t>
  </si>
  <si>
    <t>W40.8</t>
  </si>
  <si>
    <t>Explosion of other materials, Other Specified Area</t>
  </si>
  <si>
    <t>W40.80</t>
  </si>
  <si>
    <t>Explosion of other materials, Other Specified Area While engaged in sports activity</t>
  </si>
  <si>
    <t>W40.88</t>
  </si>
  <si>
    <t>Explosion of other materials, Other Specified Area While engaged in other specified activities</t>
  </si>
  <si>
    <t>W40.89</t>
  </si>
  <si>
    <t>Explosion of other materials, Other Specified Area During unspecified activity</t>
  </si>
  <si>
    <t>W40.9</t>
  </si>
  <si>
    <t>Explosion of other materials, Unspecified Place</t>
  </si>
  <si>
    <t>W40.98</t>
  </si>
  <si>
    <t>Explosion of other materials, Unspecified Place While engaged in other specified activities</t>
  </si>
  <si>
    <t>W40.99</t>
  </si>
  <si>
    <t>Explosion of other materials, Unspecified Place During unspecified activity</t>
  </si>
  <si>
    <t>W41.88</t>
  </si>
  <si>
    <t>Exposure to high-pressure jet, Other Specified Area While engaged in other specified activities</t>
  </si>
  <si>
    <t>W42.04</t>
  </si>
  <si>
    <t>Exposure to noise, Home While resting, sleeping, eating or engaging in other vital activities</t>
  </si>
  <si>
    <t>W42.29</t>
  </si>
  <si>
    <t>Exposure to noise, School, Other Institution and Public Admimistration Area During unspecified activity</t>
  </si>
  <si>
    <t>W43.0</t>
  </si>
  <si>
    <t>Exposure to vibration, Home</t>
  </si>
  <si>
    <t>W44</t>
  </si>
  <si>
    <t>Foreign body entering into or through eye or natural orifice</t>
  </si>
  <si>
    <t>W44.0</t>
  </si>
  <si>
    <t>Foreign body entering into or through eye or natural orifice, Home</t>
  </si>
  <si>
    <t>W44.00</t>
  </si>
  <si>
    <t>Foreign body entering into or through eye or natural orifice, Home While engaged in sports activity</t>
  </si>
  <si>
    <t>W44.01</t>
  </si>
  <si>
    <t>Foreign body entering into or through eye or natural orifice, Home While engaged in leisure activity</t>
  </si>
  <si>
    <t>W44.02</t>
  </si>
  <si>
    <t>Foreign body entering into or through eye or natural orifice, Home While working for income</t>
  </si>
  <si>
    <t>W44.03</t>
  </si>
  <si>
    <t>Foreign body entering into or through eye or natural orifice, Home While engaged in other types of work</t>
  </si>
  <si>
    <t>Blood Transfusion for Neoplasms w/ Mild CC</t>
  </si>
  <si>
    <t>W44.04</t>
  </si>
  <si>
    <t>Foreign body entering into or through eye or natural orifice, Home While resting, sleeping, eating or engaging in other vital activities</t>
  </si>
  <si>
    <t>W44.08</t>
  </si>
  <si>
    <t>Foreign body entering into or through eye or natural orifice, Home While engaged in other specified activities</t>
  </si>
  <si>
    <t>W44.09</t>
  </si>
  <si>
    <t>Foreign body entering into or through eye or natural orifice, Home During unspecified activity</t>
  </si>
  <si>
    <t>W44.1</t>
  </si>
  <si>
    <t>Foreign body entering into or through eye or natural orifice, Residential Institution</t>
  </si>
  <si>
    <t>W44.13</t>
  </si>
  <si>
    <t>Foreign body entering into or through eye or natural orifice, Residential Institution While engaged in other types of work</t>
  </si>
  <si>
    <t>W44.14</t>
  </si>
  <si>
    <t>Foreign body entering into or through eye or natural orifice, Residential Institution While resting, sleeping, eating or engaging in other vital activities</t>
  </si>
  <si>
    <t>W44.18</t>
  </si>
  <si>
    <t>Foreign body entering into or through eye or natural orifice, Residential Institution While engaged in other specified activities</t>
  </si>
  <si>
    <t>W44.19</t>
  </si>
  <si>
    <t>Foreign body entering into or through eye or natural orifice, Residential Institution During unspecified activity</t>
  </si>
  <si>
    <t>W44.2</t>
  </si>
  <si>
    <t>Foreign body entering into or through eye or natural orifice, School, Other Institution and Public Admimistration Area</t>
  </si>
  <si>
    <t>W44.20</t>
  </si>
  <si>
    <t>Foreign body entering into or through eye or natural orifice, School, Other Institution and Public Admimistration Area While engaged in sports activity</t>
  </si>
  <si>
    <t>W44.21</t>
  </si>
  <si>
    <t>Blood Transfusion for Neoplasms w/ Moderate CC</t>
  </si>
  <si>
    <t>Foreign body entering into or through eye or natural orifice, School, Other Institution and Public Admimistration Area While engaged in leisure activity</t>
  </si>
  <si>
    <t>W44.23</t>
  </si>
  <si>
    <t>Foreign body entering into or through eye or natural orifice, School, Other Institution and Public Admimistration Area While engaged in other types of work</t>
  </si>
  <si>
    <t>W44.28</t>
  </si>
  <si>
    <t>Foreign body entering into or through eye or natural orifice, School, Other Institution and Public Admimistration Area While engaged in other specified activities</t>
  </si>
  <si>
    <t>W44.29</t>
  </si>
  <si>
    <t>Foreign body entering into or through eye or natural orifice, School, Other Institution and Public Admimistration Area During unspecified activity</t>
  </si>
  <si>
    <t>W44.4</t>
  </si>
  <si>
    <t>Foreign body entering into or through eye or natural orifice, Street and Highway</t>
  </si>
  <si>
    <t>W44.42</t>
  </si>
  <si>
    <t>Foreign body entering into or through eye or natural orifice, Street and Highway While working for income</t>
  </si>
  <si>
    <t>W44.48</t>
  </si>
  <si>
    <t>Foreign body entering into or through eye or natural orifice, Street and Highway While engaged in other specified activities</t>
  </si>
  <si>
    <t>W44.5</t>
  </si>
  <si>
    <t>Foreign body entering into or through eye or natural orifice, Trade and Service Area</t>
  </si>
  <si>
    <t>W44.6</t>
  </si>
  <si>
    <t>Foreign body entering into or through eye or natural orifice, Industrial and Construction Area</t>
  </si>
  <si>
    <t>W44.63</t>
  </si>
  <si>
    <t>Foreign body entering into or through eye or natural orifice, Industrial and Construction Area While engaged in other types of work</t>
  </si>
  <si>
    <t>W44.69</t>
  </si>
  <si>
    <t>Blood Transfusion for Neoplasms w/ Severe CC</t>
  </si>
  <si>
    <t>Foreign body entering into or through eye or natural orifice, Industrial and Construction Area During unspecified activity</t>
  </si>
  <si>
    <t>W44.7</t>
  </si>
  <si>
    <t>Foreign body entering into or through eye or natural orifice, Farm</t>
  </si>
  <si>
    <t>W44.71</t>
  </si>
  <si>
    <t>Foreign body entering into or through eye or natural orifice, Farm While engaged in leisure activity</t>
  </si>
  <si>
    <t>W44.73</t>
  </si>
  <si>
    <t>Foreign body entering into or through eye or natural orifice, Farm While engaged in other types of work</t>
  </si>
  <si>
    <t>W44.74</t>
  </si>
  <si>
    <t>Foreign body entering into or through eye or natural orifice, Farm While resting, sleeping, eating or engaging in other vital activities</t>
  </si>
  <si>
    <t>W44.78</t>
  </si>
  <si>
    <t>Foreign body entering into or through eye or natural orifice, Farm While engaged in other specified activities</t>
  </si>
  <si>
    <t>W44.79</t>
  </si>
  <si>
    <t>Foreign body entering into or through eye or natural orifice, Farm During unspecified activity</t>
  </si>
  <si>
    <t>W44.8</t>
  </si>
  <si>
    <t>Foreign body entering into or through eye or natural orifice, Other Specified Area</t>
  </si>
  <si>
    <t>W44.80</t>
  </si>
  <si>
    <t>Foreign body entering into or through eye or natural orifice, Other Specified Area While engaged in sports activity</t>
  </si>
  <si>
    <t>W44.83</t>
  </si>
  <si>
    <t>Foreign body entering into or through eye or natural orifice, Other Specified Area While engaged in other types of work</t>
  </si>
  <si>
    <t>W44.84</t>
  </si>
  <si>
    <t>Foreign body entering into or through eye or natural orifice, Other Specified Area While resting, sleeping, eating or engaging in other vital activities</t>
  </si>
  <si>
    <t>W44.88</t>
  </si>
  <si>
    <t>Foreign body entering into or through eye or natural orifice, Other Specified Area While engaged in other specified activities</t>
  </si>
  <si>
    <t>W44.89</t>
  </si>
  <si>
    <t>Foreign body entering into or through eye or natural orifice, Other Specified Area During unspecified activity</t>
  </si>
  <si>
    <t>W44.9</t>
  </si>
  <si>
    <t>Foreign body entering into or through eye or natural orifice, Unspecified Place</t>
  </si>
  <si>
    <t>W44.90</t>
  </si>
  <si>
    <t>Foreign body entering into or through eye or natural orifice, Unspecified Place While engaged in sports activity</t>
  </si>
  <si>
    <t>W44.91</t>
  </si>
  <si>
    <t>Foreign body entering into or through eye or natural orifice, Unspecified Place While engaged in leisure activity</t>
  </si>
  <si>
    <t>W44.92</t>
  </si>
  <si>
    <t>Foreign body entering into or through eye or natural orifice, Unspecified Place While working for income</t>
  </si>
  <si>
    <t>W44.93</t>
  </si>
  <si>
    <t>Foreign body entering into or through eye or natural orifice, Unspecified Place While engaged in other types of work</t>
  </si>
  <si>
    <t>W44.94</t>
  </si>
  <si>
    <t>Foreign body entering into or through eye or natural orifice, Unspecified Place While resting, sleeping, eating or engaging in other vital activities</t>
  </si>
  <si>
    <t>W44.98</t>
  </si>
  <si>
    <t>Foreign body entering into or through eye or natural orifice, Unspecified Place While engaged in other specified activities</t>
  </si>
  <si>
    <t>W44.99</t>
  </si>
  <si>
    <t>Foreign body entering into or through eye or natural orifice, Unspecified Place During unspecified activity</t>
  </si>
  <si>
    <t>W45</t>
  </si>
  <si>
    <t>Foreign body or object entering through skin</t>
  </si>
  <si>
    <t>Chemotherapy w/ No CC</t>
  </si>
  <si>
    <t>W45.0</t>
  </si>
  <si>
    <t>Foreign body or object entering through skin, Home</t>
  </si>
  <si>
    <t>W45.00</t>
  </si>
  <si>
    <t>Foreign body or object entering through skin, Home While engaged in sports activity</t>
  </si>
  <si>
    <t>W45.01</t>
  </si>
  <si>
    <t>Foreign body or object entering through skin, Home While engaged in leisure activity</t>
  </si>
  <si>
    <t>W45.02</t>
  </si>
  <si>
    <t>Foreign body or object entering through skin, Home While working for income</t>
  </si>
  <si>
    <t>W45.03</t>
  </si>
  <si>
    <t>Foreign body or object entering through skin, Home While engaged in other types of work</t>
  </si>
  <si>
    <t>W45.04</t>
  </si>
  <si>
    <t>Foreign body or object entering through skin, Home While resting, sleeping, eating or engaging in other vital activities</t>
  </si>
  <si>
    <t>W45.08</t>
  </si>
  <si>
    <t>Foreign body or object entering through skin, Home While engaged in other specified activities</t>
  </si>
  <si>
    <t>W45.09</t>
  </si>
  <si>
    <t>Foreign body or object entering through skin, Home During unspecified activity</t>
  </si>
  <si>
    <t>W45.1</t>
  </si>
  <si>
    <t>Foreign body or object entering through skin, Residential Institution</t>
  </si>
  <si>
    <t>W45.18</t>
  </si>
  <si>
    <t>Foreign body or object entering through skin, Residential Institution While engaged in other specified activities</t>
  </si>
  <si>
    <t>W45.19</t>
  </si>
  <si>
    <t>Foreign body or object entering through skin, Residential Institution During unspecified activity</t>
  </si>
  <si>
    <t>W45.2</t>
  </si>
  <si>
    <t>Foreign body or object entering through skin, School, Other Institution and Public Admimistration Area</t>
  </si>
  <si>
    <t>W45.20</t>
  </si>
  <si>
    <t>Foreign body or object entering through skin, School, Other Institution and Public Admimistration Area While engaged in sports activity</t>
  </si>
  <si>
    <t>W45.21</t>
  </si>
  <si>
    <t>Foreign body or object entering through skin, School, Other Institution and Public Admimistration Area While engaged in leisure activity</t>
  </si>
  <si>
    <t>W45.23</t>
  </si>
  <si>
    <t>Foreign body or object entering through skin, School, Other Institution and Public Admimistration Area While engaged in other types of work</t>
  </si>
  <si>
    <t>W45.24</t>
  </si>
  <si>
    <t>Foreign body or object entering through skin, School, Other Institution and Public Admimistration Area While resting, sleeping, eating or engaging in other vital activities</t>
  </si>
  <si>
    <t>W45.28</t>
  </si>
  <si>
    <t>Foreign body or object entering through skin, School, Other Institution and Public Admimistration Area While engaged in other specified activities</t>
  </si>
  <si>
    <t>W45.29</t>
  </si>
  <si>
    <t>Foreign body or object entering through skin, School, Other Institution and Public Admimistration Area During unspecified activity</t>
  </si>
  <si>
    <t>Chemotherapy w/ Mild CC</t>
  </si>
  <si>
    <t>W45.3</t>
  </si>
  <si>
    <t>Foreign body or object entering through skin, Sports and Athletic Areas</t>
  </si>
  <si>
    <t>W45.30</t>
  </si>
  <si>
    <t>Foreign body or object entering through skin, Sports and Athletic Areas While engaged in sports activity</t>
  </si>
  <si>
    <t>W45.31</t>
  </si>
  <si>
    <t>Foreign body or object entering through skin, Sports and Athletic Areas While engaged in leisure activity</t>
  </si>
  <si>
    <t>W45.38</t>
  </si>
  <si>
    <t>Foreign body or object entering through skin, Sports and Athletic Areas While engaged in other specified activities</t>
  </si>
  <si>
    <t>W45.4</t>
  </si>
  <si>
    <t>Foreign body or object entering through skin, Street and Highway</t>
  </si>
  <si>
    <t>W45.48</t>
  </si>
  <si>
    <t>Foreign body or object entering through skin, Street and Highway While engaged in other specified activities</t>
  </si>
  <si>
    <t>W45.5</t>
  </si>
  <si>
    <t>Foreign body or object entering through skin, Trade and Service Area</t>
  </si>
  <si>
    <t>W45.58</t>
  </si>
  <si>
    <t>Foreign body or object entering through skin, Trade and Service Area While engaged in other specified activities</t>
  </si>
  <si>
    <t>W45.59</t>
  </si>
  <si>
    <t>Foreign body or object entering through skin, Trade and Service Area During unspecified activity</t>
  </si>
  <si>
    <t>W45.62</t>
  </si>
  <si>
    <t>Foreign body or object entering through skin, Industrial and Construction Area While working for income</t>
  </si>
  <si>
    <t>Chemotherapy w/ Moderate CC</t>
  </si>
  <si>
    <t>W45.69</t>
  </si>
  <si>
    <t>Foreign body or object entering through skin, Industrial and Construction Area During unspecified activity</t>
  </si>
  <si>
    <t>W45.7</t>
  </si>
  <si>
    <t>Foreign body or object entering through skin, Farm</t>
  </si>
  <si>
    <t>W45.70</t>
  </si>
  <si>
    <t>Foreign body or object entering through skin, Farm While engaged in sports activity</t>
  </si>
  <si>
    <t>W45.71</t>
  </si>
  <si>
    <t>Foreign body or object entering through skin, Farm While engaged in leisure activity</t>
  </si>
  <si>
    <t>W45.72</t>
  </si>
  <si>
    <t>Foreign body or object entering through skin, Farm While working for income</t>
  </si>
  <si>
    <t>W45.73</t>
  </si>
  <si>
    <t>Foreign body or object entering through skin, Farm While engaged in other types of work</t>
  </si>
  <si>
    <t>W45.78</t>
  </si>
  <si>
    <t>Foreign body or object entering through skin, Farm While engaged in other specified activities</t>
  </si>
  <si>
    <t>W45.79</t>
  </si>
  <si>
    <t>Foreign body or object entering through skin, Farm During unspecified activity</t>
  </si>
  <si>
    <t>Radiotherapy w/ No CC</t>
  </si>
  <si>
    <t>W45.8</t>
  </si>
  <si>
    <t>Foreign body or object entering through skin, Other Specified Area</t>
  </si>
  <si>
    <t>W45.80</t>
  </si>
  <si>
    <t>Foreign body or object entering through skin, Other Specified Area While engaged in sports activity</t>
  </si>
  <si>
    <t>W45.81</t>
  </si>
  <si>
    <t>Foreign body or object entering through skin, Other Specified Area While engaged in leisure activity</t>
  </si>
  <si>
    <t>W45.82</t>
  </si>
  <si>
    <t>Foreign body or object entering through skin, Other Specified Area While working for income</t>
  </si>
  <si>
    <t>W45.83</t>
  </si>
  <si>
    <t>Foreign body or object entering through skin, Other Specified Area While engaged in other types of work</t>
  </si>
  <si>
    <t>W45.88</t>
  </si>
  <si>
    <t>Foreign body or object entering through skin, Other Specified Area While engaged in other specified activities</t>
  </si>
  <si>
    <t>W45.89</t>
  </si>
  <si>
    <t>Foreign body or object entering through skin, Other Specified Area During unspecified activity</t>
  </si>
  <si>
    <t>W45.9</t>
  </si>
  <si>
    <t>Foreign body or object entering through skin, Unspecified Place</t>
  </si>
  <si>
    <t>W45.90</t>
  </si>
  <si>
    <t>Foreign body or object entering through skin, Unspecified Place While engaged in sports activity</t>
  </si>
  <si>
    <t>Radiotherapy w/ Mild CC</t>
  </si>
  <si>
    <t>W45.91</t>
  </si>
  <si>
    <t>Foreign body or object entering through skin, Unspecified Place While engaged in leisure activity</t>
  </si>
  <si>
    <t>W45.93</t>
  </si>
  <si>
    <t>Foreign body or object entering through skin, Unspecified Place While engaged in other types of work</t>
  </si>
  <si>
    <t>W45.98</t>
  </si>
  <si>
    <t>Foreign body or object entering through skin, Unspecified Place While engaged in other specified activities</t>
  </si>
  <si>
    <t>W45.99</t>
  </si>
  <si>
    <t>Foreign body or object entering through skin, Unspecified Place During unspecified activity</t>
  </si>
  <si>
    <t>W46.01</t>
  </si>
  <si>
    <t>Contact with hypodermic needle, Home While engaged in leisure activity</t>
  </si>
  <si>
    <t>W46.08</t>
  </si>
  <si>
    <t>Contact with hypodermic needle, Home While engaged in other specified activities</t>
  </si>
  <si>
    <t>W46.09</t>
  </si>
  <si>
    <t>Contact with hypodermic needle, Home During unspecified activity</t>
  </si>
  <si>
    <t>W46.3</t>
  </si>
  <si>
    <t>Contact with hypodermic needle, Sports and Athletic Areas</t>
  </si>
  <si>
    <t>W46.8</t>
  </si>
  <si>
    <t>Contact with hypodermic needle, Other Specified Area</t>
  </si>
  <si>
    <t>W46.9</t>
  </si>
  <si>
    <t>Contact with hypodermic needle, Unspecified Place</t>
  </si>
  <si>
    <t>W46.98</t>
  </si>
  <si>
    <t>Contact with hypodermic needle, Unspecified Place While engaged in other specified activities</t>
  </si>
  <si>
    <t>W46.99</t>
  </si>
  <si>
    <t>Contact with hypodermic needle, Unspecified Place During unspecified activity</t>
  </si>
  <si>
    <t>W49</t>
  </si>
  <si>
    <t>Exposure to other and unspecified inanimate mechanical forces</t>
  </si>
  <si>
    <t>W49.0</t>
  </si>
  <si>
    <t>Exposure to other and unspecified inanimate mechanical forces, Home</t>
  </si>
  <si>
    <t>W49.00</t>
  </si>
  <si>
    <t>Exposure to other and unspecified inanimate mechanical forces, Home While engaged in sports activity</t>
  </si>
  <si>
    <t>W49.01</t>
  </si>
  <si>
    <t>Exposure to other and unspecified inanimate mechanical forces, Home While engaged in leisure activity</t>
  </si>
  <si>
    <t>W49.02</t>
  </si>
  <si>
    <t>Exposure to other and unspecified inanimate mechanical forces, Home While working for income</t>
  </si>
  <si>
    <t>W49.03</t>
  </si>
  <si>
    <t>Exposure to other and unspecified inanimate mechanical forces, Home While engaged in other types of work</t>
  </si>
  <si>
    <t>W49.04</t>
  </si>
  <si>
    <t>Exposure to other and unspecified inanimate mechanical forces, Home While resting, sleeping, eating or engaging in other vital activities</t>
  </si>
  <si>
    <t>W49.08</t>
  </si>
  <si>
    <t>Exposure to other and unspecified inanimate mechanical forces, Home While engaged in other specified activities</t>
  </si>
  <si>
    <t>W49.09</t>
  </si>
  <si>
    <t>Exposure to other and unspecified inanimate mechanical forces, Home During unspecified activity</t>
  </si>
  <si>
    <t>W49.10</t>
  </si>
  <si>
    <t>Exposure to other and unspecified inanimate mechanical forces, Residential Institution While engaged in sports activity</t>
  </si>
  <si>
    <t>W49.12</t>
  </si>
  <si>
    <t>Exposure to other and unspecified inanimate mechanical forces, Residential Institution While working for income</t>
  </si>
  <si>
    <t>W49.13</t>
  </si>
  <si>
    <t>Exposure to other and unspecified inanimate mechanical forces, Residential Institution While engaged in other types of work</t>
  </si>
  <si>
    <t>W49.2</t>
  </si>
  <si>
    <t>Exposure to other and unspecified inanimate mechanical forces, School, Other Institution and Public Admimistration Area</t>
  </si>
  <si>
    <t>W49.20</t>
  </si>
  <si>
    <t>Exposure to other and unspecified inanimate mechanical forces, School, Other Institution and Public Admimistration Area While engaged in sports activity</t>
  </si>
  <si>
    <t>W49.21</t>
  </si>
  <si>
    <t>Exposure to other and unspecified inanimate mechanical forces, School, Other Institution and Public Admimistration Area While engaged in leisure activity</t>
  </si>
  <si>
    <t>W49.28</t>
  </si>
  <si>
    <t>Exposure to other and unspecified inanimate mechanical forces, School, Other Institution and Public Admimistration Area While engaged in other specified activities</t>
  </si>
  <si>
    <t>W49.30</t>
  </si>
  <si>
    <t>Exposure to other and unspecified inanimate mechanical forces, Sports and Athletic Areas While engaged in sports activity</t>
  </si>
  <si>
    <t>W49.4</t>
  </si>
  <si>
    <t>Exposure to other and unspecified inanimate mechanical forces, Street and Highway</t>
  </si>
  <si>
    <t>W49.49</t>
  </si>
  <si>
    <t>Exposure to other and unspecified inanimate mechanical forces, Street and Highway During unspecified activity</t>
  </si>
  <si>
    <t>W49.58</t>
  </si>
  <si>
    <t>Exposure to other and unspecified inanimate mechanical forces, Trade and Service Area While engaged in other specified activities</t>
  </si>
  <si>
    <t>W49.7</t>
  </si>
  <si>
    <t>Exposure to other and unspecified inanimate mechanical forces, Farm</t>
  </si>
  <si>
    <t>W49.78</t>
  </si>
  <si>
    <t>Exposure to other and unspecified inanimate mechanical forces, Farm While engaged in other specified activities</t>
  </si>
  <si>
    <t>W49.79</t>
  </si>
  <si>
    <t>Exposure to other and unspecified inanimate mechanical forces, Farm During unspecified activity</t>
  </si>
  <si>
    <t>W49.8</t>
  </si>
  <si>
    <t>Exposure to other and unspecified inanimate mechanical forces, Other Specified Area</t>
  </si>
  <si>
    <t>W49.80</t>
  </si>
  <si>
    <t>Exposure to other and unspecified inanimate mechanical forces, Other Specified Area While engaged in sports activity</t>
  </si>
  <si>
    <t>W49.81</t>
  </si>
  <si>
    <t>Exposure to other and unspecified inanimate mechanical forces, Other Specified Area While engaged in leisure activity</t>
  </si>
  <si>
    <t>W49.83</t>
  </si>
  <si>
    <t>Exposure to other and unspecified inanimate mechanical forces, Other Specified Area While engaged in other types of work</t>
  </si>
  <si>
    <t>W49.84</t>
  </si>
  <si>
    <t>Exposure to other and unspecified inanimate mechanical forces, Other Specified Area While resting, sleeping, eating or engaging in other vital activities</t>
  </si>
  <si>
    <t>W49.88</t>
  </si>
  <si>
    <t>Exposure to other and unspecified inanimate mechanical forces, Other Specified Area While engaged in other specified activities</t>
  </si>
  <si>
    <t>W49.89</t>
  </si>
  <si>
    <t>Exposure to other and unspecified inanimate mechanical forces, Other Specified Area During unspecified activity</t>
  </si>
  <si>
    <t>W49.9</t>
  </si>
  <si>
    <t>Exposure to other and unspecified inanimate mechanical forces, Unspecified Place</t>
  </si>
  <si>
    <t>W49.90</t>
  </si>
  <si>
    <t>Exposure to other and unspecified inanimate mechanical forces, Unspecified Place While engaged in sports activity</t>
  </si>
  <si>
    <t>W49.91</t>
  </si>
  <si>
    <t>Exposure to other and unspecified inanimate mechanical forces, Unspecified Place While engaged in leisure activity</t>
  </si>
  <si>
    <t>W49.98</t>
  </si>
  <si>
    <t>Exposure to other and unspecified inanimate mechanical forces, Unspecified Place While engaged in other specified activities</t>
  </si>
  <si>
    <t>W49.99</t>
  </si>
  <si>
    <t>Exposure to other and unspecified inanimate mechanical forces, Unspecified Place During unspecified activity</t>
  </si>
  <si>
    <t>W50</t>
  </si>
  <si>
    <t>Hit, struck, kicked, twisted, bitten or scratched by another person</t>
  </si>
  <si>
    <t>W50.0</t>
  </si>
  <si>
    <t>Hit, struck, kicked, twisted, bitten or scratched by another person, Home</t>
  </si>
  <si>
    <t>W50.00</t>
  </si>
  <si>
    <t>Hit, struck, kicked, twisted, bitten or scratched by another person, Home While engaged in sports activity</t>
  </si>
  <si>
    <t>W50.01</t>
  </si>
  <si>
    <t>Hit, struck, kicked, twisted, bitten or scratched by another person, Home While engaged in leisure activity</t>
  </si>
  <si>
    <t>W50.03</t>
  </si>
  <si>
    <t>Hit, struck, kicked, twisted, bitten or scratched by another person, Home While engaged in other types of work</t>
  </si>
  <si>
    <t>W50.04</t>
  </si>
  <si>
    <t>Hit, struck, kicked, twisted, bitten or scratched by another person, Home While resting, sleeping, eating or engaging in other vital activities</t>
  </si>
  <si>
    <t>W50.08</t>
  </si>
  <si>
    <t>Hit, struck, kicked, twisted, bitten or scratched by another person, Home While engaged in other specified activities</t>
  </si>
  <si>
    <t>W50.09</t>
  </si>
  <si>
    <t>Hit, struck, kicked, twisted, bitten or scratched by another person, Home During unspecified activity</t>
  </si>
  <si>
    <t>W50.1</t>
  </si>
  <si>
    <t>Hit, struck, kicked, twisted, bitten or scratched by another person, Residential Institution</t>
  </si>
  <si>
    <t>W50.10</t>
  </si>
  <si>
    <t>Hit, struck, kicked, twisted, bitten or scratched by another person, Residential Institution While engaged in sports activity</t>
  </si>
  <si>
    <t>W50.18</t>
  </si>
  <si>
    <t>Hit, struck, kicked, twisted, bitten or scratched by another person, Residential Institution While engaged in other specified activities</t>
  </si>
  <si>
    <t>W50.19</t>
  </si>
  <si>
    <t>Hit, struck, kicked, twisted, bitten or scratched by another person, Residential Institution During unspecified activity</t>
  </si>
  <si>
    <t>W50.2</t>
  </si>
  <si>
    <t>Hit, struck, kicked, twisted, bitten or scratched by another person, School, Other Institution and Public Admimistration Area</t>
  </si>
  <si>
    <t>W50.20</t>
  </si>
  <si>
    <t>Hit, struck, kicked, twisted, bitten or scratched by another person, School, Other Institution and Public Admimistration Area While engaged in sports activity</t>
  </si>
  <si>
    <t>W50.21</t>
  </si>
  <si>
    <t>Hit, struck, kicked, twisted, bitten or scratched by another person, School, Other Institution and Public Admimistration Area While engaged in leisure activity</t>
  </si>
  <si>
    <t>W50.23</t>
  </si>
  <si>
    <t>Hit, struck, kicked, twisted, bitten or scratched by another person, School, Other Institution and Public Admimistration Area While engaged in other types of work</t>
  </si>
  <si>
    <t>W50.24</t>
  </si>
  <si>
    <t>Hit, struck, kicked, twisted, bitten or scratched by another person, School, Other Institution and Public Admimistration Area While resting, sleeping, eating or engaging in other vital activities</t>
  </si>
  <si>
    <t>W50.28</t>
  </si>
  <si>
    <t>Hit, struck, kicked, twisted, bitten or scratched by another person, School, Other Institution and Public Admimistration Area While engaged in other specified activities</t>
  </si>
  <si>
    <t>W50.29</t>
  </si>
  <si>
    <t>Hit, struck, kicked, twisted, bitten or scratched by another person, School, Other Institution and Public Admimistration Area During unspecified activity</t>
  </si>
  <si>
    <t>W50.3</t>
  </si>
  <si>
    <t>Hit, struck, kicked, twisted, bitten or scratched by another person, Sports and Athletic Areas</t>
  </si>
  <si>
    <t>W50.30</t>
  </si>
  <si>
    <t>Hit, struck, kicked, twisted, bitten or scratched by another person, Sports and Athletic Areas While engaged in sports activity</t>
  </si>
  <si>
    <t>W50.31</t>
  </si>
  <si>
    <t>Hit, struck, kicked, twisted, bitten or scratched by another person, Sports and Athletic Areas While engaged in leisure activity</t>
  </si>
  <si>
    <t>W50.38</t>
  </si>
  <si>
    <t>Hit, struck, kicked, twisted, bitten or scratched by another person, Sports and Athletic Areas While engaged in other specified activities</t>
  </si>
  <si>
    <t>W50.39</t>
  </si>
  <si>
    <t>Hit, struck, kicked, twisted, bitten or scratched by another person, Sports and Athletic Areas During unspecified activity</t>
  </si>
  <si>
    <t>W50.43</t>
  </si>
  <si>
    <t>Hit, struck, kicked, twisted, bitten or scratched by another person, Street and Highway While engaged in other types of work</t>
  </si>
  <si>
    <t>W50.48</t>
  </si>
  <si>
    <t>Hit, struck, kicked, twisted, bitten or scratched by another person, Street and Highway While engaged in other specified activities</t>
  </si>
  <si>
    <t>W50.49</t>
  </si>
  <si>
    <t>Hit, struck, kicked, twisted, bitten or scratched by another person, Street and Highway During unspecified activity</t>
  </si>
  <si>
    <t>W50.5</t>
  </si>
  <si>
    <t>Hit, struck, kicked, twisted, bitten or scratched by another person, Trade and Service Area</t>
  </si>
  <si>
    <t>W50.8</t>
  </si>
  <si>
    <t>Hit, struck, kicked, twisted, bitten or scratched by another person, Other Specified Area</t>
  </si>
  <si>
    <t>W50.80</t>
  </si>
  <si>
    <t>Hit, struck, kicked, twisted, bitten or scratched by another person, Other Specified Area While engaged in sports activity</t>
  </si>
  <si>
    <t>W50.81</t>
  </si>
  <si>
    <t>Hit, struck, kicked, twisted, bitten or scratched by another person, Other Specified Area While engaged in leisure activity</t>
  </si>
  <si>
    <t>W50.82</t>
  </si>
  <si>
    <t>Hit, struck, kicked, twisted, bitten or scratched by another person, Other Specified Area While working for income</t>
  </si>
  <si>
    <t>W50.83</t>
  </si>
  <si>
    <t>Hit, struck, kicked, twisted, bitten or scratched by another person, Other Specified Area While engaged in other types of work</t>
  </si>
  <si>
    <t>W50.84</t>
  </si>
  <si>
    <t>Hit, struck, kicked, twisted, bitten or scratched by another person, Other Specified Area While resting, sleeping, eating or engaging in other vital activities</t>
  </si>
  <si>
    <t>W50.88</t>
  </si>
  <si>
    <t>Hit, struck, kicked, twisted, bitten or scratched by another person, Other Specified Area While engaged in other specified activities</t>
  </si>
  <si>
    <t>W50.89</t>
  </si>
  <si>
    <t>Hit, struck, kicked, twisted, bitten or scratched by another person, Other Specified Area During unspecified activity</t>
  </si>
  <si>
    <t>W50.9</t>
  </si>
  <si>
    <t>Hit, struck, kicked, twisted, bitten or scratched by another person, Unspecified Place</t>
  </si>
  <si>
    <t>W50.90</t>
  </si>
  <si>
    <t>Hit, struck, kicked, twisted, bitten or scratched by another person, Unspecified Place While engaged in sports activity</t>
  </si>
  <si>
    <t>W50.98</t>
  </si>
  <si>
    <t>Hit, struck, kicked, twisted, bitten or scratched by another person, Unspecified Place While engaged in other specified activities</t>
  </si>
  <si>
    <t>W50.99</t>
  </si>
  <si>
    <t>Hit, struck, kicked, twisted, bitten or scratched by another person, Unspecified Place During unspecified activity</t>
  </si>
  <si>
    <t>W51.0</t>
  </si>
  <si>
    <t>Striking against or bumped into by another person, Home</t>
  </si>
  <si>
    <t>W51.00</t>
  </si>
  <si>
    <t>Striking against or bumped into by another person, Home While engaged in sports activity</t>
  </si>
  <si>
    <t>W51.01</t>
  </si>
  <si>
    <t>Striking against or bumped into by another person, Home While engaged in leisure activity</t>
  </si>
  <si>
    <t>W51.04</t>
  </si>
  <si>
    <t>Striking against or bumped into by another person, Home While resting, sleeping, eating or engaging in other vital activities</t>
  </si>
  <si>
    <t>W51.08</t>
  </si>
  <si>
    <t>Striking against or bumped into by another person, Home While engaged in other specified activities</t>
  </si>
  <si>
    <t>W51.09</t>
  </si>
  <si>
    <t>Striking against or bumped into by another person, Home During unspecified activity</t>
  </si>
  <si>
    <t>W51.10</t>
  </si>
  <si>
    <t>Striking against or bumped into by another person, Residential Institution While engaged in sports activity</t>
  </si>
  <si>
    <t>W51.19</t>
  </si>
  <si>
    <t>Striking against or bumped into by another person, Residential Institution During unspecified activity</t>
  </si>
  <si>
    <t>W51.2</t>
  </si>
  <si>
    <t>Striking against or bumped into by another person, School, Other Institution and Public Admimistration Area</t>
  </si>
  <si>
    <t>W51.20</t>
  </si>
  <si>
    <t>Striking against or bumped into by another person, School, Other Institution and Public Admimistration Area While engaged in sports activity</t>
  </si>
  <si>
    <t>W51.21</t>
  </si>
  <si>
    <t>Striking against or bumped into by another person, School, Other Institution and Public Admimistration Area While engaged in leisure activity</t>
  </si>
  <si>
    <t>W51.23</t>
  </si>
  <si>
    <t>Striking against or bumped into by another person, School, Other Institution and Public Admimistration Area While engaged in other types of work</t>
  </si>
  <si>
    <t>W51.24</t>
  </si>
  <si>
    <t>Striking against or bumped into by another person, School, Other Institution and Public Admimistration Area While resting, sleeping, eating or engaging in other vital activities</t>
  </si>
  <si>
    <t>W51.28</t>
  </si>
  <si>
    <t>Striking against or bumped into by another person, School, Other Institution and Public Admimistration Area While engaged in other specified activities</t>
  </si>
  <si>
    <t>W51.29</t>
  </si>
  <si>
    <t>Striking against or bumped into by another person, School, Other Institution and Public Admimistration Area During unspecified activity</t>
  </si>
  <si>
    <t>W51.3</t>
  </si>
  <si>
    <t>Striking against or bumped into by another person, Sports and Athletic Areas</t>
  </si>
  <si>
    <t>W51.30</t>
  </si>
  <si>
    <t>Striking against or bumped into by another person, Sports and Athletic Areas While engaged in sports activity</t>
  </si>
  <si>
    <t>W51.34</t>
  </si>
  <si>
    <t>Striking against or bumped into by another person, Sports and Athletic Areas While resting, sleeping, eating or engaging in other vital activities</t>
  </si>
  <si>
    <t>W51.38</t>
  </si>
  <si>
    <t>Striking against or bumped into by another person, Sports and Athletic Areas While engaged in other specified activities</t>
  </si>
  <si>
    <t>W51.39</t>
  </si>
  <si>
    <t>Striking against or bumped into by another person, Sports and Athletic Areas During unspecified activity</t>
  </si>
  <si>
    <t>W51.4</t>
  </si>
  <si>
    <t>Striking against or bumped into by another person, Street and Highway</t>
  </si>
  <si>
    <t>W51.58</t>
  </si>
  <si>
    <t>Striking against or bumped into by another person, Trade and Service Area While engaged in other specified activities</t>
  </si>
  <si>
    <t>W51.8</t>
  </si>
  <si>
    <t>Striking against or bumped into by another person, Other Specified Area</t>
  </si>
  <si>
    <t>W51.80</t>
  </si>
  <si>
    <t>Striking against or bumped into by another person, Other Specified Area While engaged in sports activity</t>
  </si>
  <si>
    <t>W51.88</t>
  </si>
  <si>
    <t>Striking against or bumped into by another person, Other Specified Area While engaged in other specified activities</t>
  </si>
  <si>
    <t>W51.89</t>
  </si>
  <si>
    <t>Striking against or bumped into by another person, Other Specified Area During unspecified activity</t>
  </si>
  <si>
    <t>W51.9</t>
  </si>
  <si>
    <t>Striking against or bumped into by another person, Unspecified Place</t>
  </si>
  <si>
    <t>W51.90</t>
  </si>
  <si>
    <t>Striking against or bumped into by another person, Unspecified Place While engaged in sports activity</t>
  </si>
  <si>
    <t>W51.99</t>
  </si>
  <si>
    <t>Striking against or bumped into by another person, Unspecified Place During unspecified activity</t>
  </si>
  <si>
    <t>W52.0</t>
  </si>
  <si>
    <t>Crushed, pushed or stepped on by crowd or human stampede, Home</t>
  </si>
  <si>
    <t>W52.00</t>
  </si>
  <si>
    <t>Crushed, pushed or stepped on by crowd or human stampede, Home While engaged in sports activity</t>
  </si>
  <si>
    <t>W52.03</t>
  </si>
  <si>
    <t>Crushed, pushed or stepped on by crowd or human stampede, Home While engaged in other types of work</t>
  </si>
  <si>
    <t>W52.08</t>
  </si>
  <si>
    <t>Crushed, pushed or stepped on by crowd or human stampede, Home While engaged in other specified activities</t>
  </si>
  <si>
    <t>W52.09</t>
  </si>
  <si>
    <t>Crushed, pushed or stepped on by crowd or human stampede, Home During unspecified activity</t>
  </si>
  <si>
    <t>W52.19</t>
  </si>
  <si>
    <t>Crushed, pushed or stepped on by crowd or human stampede, Residential Institution During unspecified activity</t>
  </si>
  <si>
    <t>W52.2</t>
  </si>
  <si>
    <t>Crushed, pushed or stepped on by crowd or human stampede, School, Other Institution and Public Admimistration Area</t>
  </si>
  <si>
    <t>W52.20</t>
  </si>
  <si>
    <t>Crushed, pushed or stepped on by crowd or human stampede, School, Other Institution and Public Admimistration Area While engaged in sports activity</t>
  </si>
  <si>
    <t>W52.24</t>
  </si>
  <si>
    <t>Crushed, pushed or stepped on by crowd or human stampede, School, Other Institution and Public Admimistration Area While resting, sleeping, eating or engaging in other vital activities</t>
  </si>
  <si>
    <t>W52.28</t>
  </si>
  <si>
    <t>Crushed, pushed or stepped on by crowd or human stampede, School, Other Institution and Public Admimistration Area While engaged in other specified activities</t>
  </si>
  <si>
    <t>W52.29</t>
  </si>
  <si>
    <t>Crushed, pushed or stepped on by crowd or human stampede, School, Other Institution and Public Admimistration Area During unspecified activity</t>
  </si>
  <si>
    <t>W52.30</t>
  </si>
  <si>
    <t>Crushed, pushed or stepped on by crowd or human stampede, Sports and Athletic Areas While engaged in sports activity</t>
  </si>
  <si>
    <t>W52.38</t>
  </si>
  <si>
    <t>Crushed, pushed or stepped on by crowd or human stampede, Sports and Athletic Areas While engaged in other specified activities</t>
  </si>
  <si>
    <t>W52.8</t>
  </si>
  <si>
    <t>Crushed, pushed or stepped on by crowd or human stampede, Other Specified Area</t>
  </si>
  <si>
    <t>W52.80</t>
  </si>
  <si>
    <t>Crushed, pushed or stepped on by crowd or human stampede, Other Specified Area While engaged in sports activity</t>
  </si>
  <si>
    <t>W52.89</t>
  </si>
  <si>
    <t>Crushed, pushed or stepped on by crowd or human stampede, Other Specified Area During unspecified activity</t>
  </si>
  <si>
    <t>W52.9</t>
  </si>
  <si>
    <t>Crushed, pushed or stepped on by crowd or human stampede, Unspecified Place</t>
  </si>
  <si>
    <t>W52.94</t>
  </si>
  <si>
    <t>Crushed, pushed or stepped on by crowd or human stampede, Unspecified Place While resting, sleeping, eating or engaging in other vital activities</t>
  </si>
  <si>
    <t>W53.0</t>
  </si>
  <si>
    <t>Bitten by rat, Home</t>
  </si>
  <si>
    <t>W53.00</t>
  </si>
  <si>
    <t>Bitten by rat, Home While engaged in sports activity</t>
  </si>
  <si>
    <t>W53.01</t>
  </si>
  <si>
    <t>Bitten by rat, Home While engaged in leisure activity</t>
  </si>
  <si>
    <t>W53.03</t>
  </si>
  <si>
    <t>Bitten by rat, Home While engaged in other types of work</t>
  </si>
  <si>
    <t>W53.04</t>
  </si>
  <si>
    <t>Bitten by rat, Home While resting, sleeping, eating or engaging in other vital activities</t>
  </si>
  <si>
    <t>W53.08</t>
  </si>
  <si>
    <t>Bitten by rat, Home While engaged in other specified activities</t>
  </si>
  <si>
    <t>W53.09</t>
  </si>
  <si>
    <t>Bitten by rat, Home During unspecified activity</t>
  </si>
  <si>
    <t>W53.1</t>
  </si>
  <si>
    <t>Bitten by rat, Residential Institution</t>
  </si>
  <si>
    <t>W53.19</t>
  </si>
  <si>
    <t>Bitten by rat, Residential Institution During unspecified activity</t>
  </si>
  <si>
    <t>W53.28</t>
  </si>
  <si>
    <t>Bitten by rat, School, Other Institution and Public Admimistration Area While engaged in other specified activities</t>
  </si>
  <si>
    <t>W53.44</t>
  </si>
  <si>
    <t>Bitten by rat, Street and Highway While resting, sleeping, eating or engaging in other vital activities</t>
  </si>
  <si>
    <t>W53.7</t>
  </si>
  <si>
    <t>Bitten by rat, Farm</t>
  </si>
  <si>
    <t>W53.8</t>
  </si>
  <si>
    <t>Bitten by rat, Other Specified Area</t>
  </si>
  <si>
    <t>W53.9</t>
  </si>
  <si>
    <t>Bitten by rat, Unspecified Place</t>
  </si>
  <si>
    <t>W53.99</t>
  </si>
  <si>
    <t>Bitten by rat, Unspecified Place During unspecified activity</t>
  </si>
  <si>
    <t>W54</t>
  </si>
  <si>
    <t>Bitten or struck by dog</t>
  </si>
  <si>
    <t>W54.0</t>
  </si>
  <si>
    <t>Bitten or struck by dog, Home</t>
  </si>
  <si>
    <t>W54.00</t>
  </si>
  <si>
    <t>Bitten or struck by dog, Home While engaged in sports activity</t>
  </si>
  <si>
    <t>W54.01</t>
  </si>
  <si>
    <t>Bitten or struck by dog, Home While engaged in leisure activity</t>
  </si>
  <si>
    <t>W54.03</t>
  </si>
  <si>
    <t>Bitten or struck by dog, Home While engaged in other types of work</t>
  </si>
  <si>
    <t>W54.04</t>
  </si>
  <si>
    <t>Bitten or struck by dog, Home While resting, sleeping, eating or engaging in other vital activities</t>
  </si>
  <si>
    <t>W54.08</t>
  </si>
  <si>
    <t>Bitten or struck by dog, Home While engaged in other specified activities</t>
  </si>
  <si>
    <t>W54.09</t>
  </si>
  <si>
    <t>Bitten or struck by dog, Home During unspecified activity</t>
  </si>
  <si>
    <t>W54.1</t>
  </si>
  <si>
    <t>Bitten or struck by dog, Residential Institution</t>
  </si>
  <si>
    <t>W54.22</t>
  </si>
  <si>
    <t>Bitten or struck by dog, School, Other Institution and Public Admimistration Area While working for income</t>
  </si>
  <si>
    <t>W54.28</t>
  </si>
  <si>
    <t>Bitten or struck by dog, School, Other Institution and Public Admimistration Area While engaged in other specified activities</t>
  </si>
  <si>
    <t>W54.4</t>
  </si>
  <si>
    <t>Bitten or struck by dog, Street and Highway</t>
  </si>
  <si>
    <t>W54.48</t>
  </si>
  <si>
    <t>Bitten or struck by dog, Street and Highway While engaged in other specified activities</t>
  </si>
  <si>
    <t>W54.49</t>
  </si>
  <si>
    <t>Bitten or struck by dog, Street and Highway During unspecified activity</t>
  </si>
  <si>
    <t>W54.58</t>
  </si>
  <si>
    <t>Bitten or struck by dog, Trade and Service Area While engaged in other specified activities</t>
  </si>
  <si>
    <t>W54.7</t>
  </si>
  <si>
    <t>Bitten or struck by dog, Farm</t>
  </si>
  <si>
    <t>W54.78</t>
  </si>
  <si>
    <t>Bitten or struck by dog, Farm While engaged in other specified activities</t>
  </si>
  <si>
    <t>W54.79</t>
  </si>
  <si>
    <t>Bitten or struck by dog, Farm During unspecified activity</t>
  </si>
  <si>
    <t>W54.8</t>
  </si>
  <si>
    <t>Bitten or struck by dog, Other Specified Area</t>
  </si>
  <si>
    <t>W54.88</t>
  </si>
  <si>
    <t>Bitten or struck by dog, Other Specified Area While engaged in other specified activities</t>
  </si>
  <si>
    <t>W54.89</t>
  </si>
  <si>
    <t>Bitten or struck by dog, Other Specified Area During unspecified activity</t>
  </si>
  <si>
    <t>W54.9</t>
  </si>
  <si>
    <t>Bitten or struck by dog, Unspecified Place</t>
  </si>
  <si>
    <t>W54.90</t>
  </si>
  <si>
    <t>Bitten or struck by dog, Unspecified Place While engaged in sports activity</t>
  </si>
  <si>
    <t>W54.99</t>
  </si>
  <si>
    <t>Bitten or struck by dog, Unspecified Place During unspecified activity</t>
  </si>
  <si>
    <t>W55</t>
  </si>
  <si>
    <t>Bitten or struck by other mammals</t>
  </si>
  <si>
    <t>W55.0</t>
  </si>
  <si>
    <t>Bitten or struck by other mammals, Home</t>
  </si>
  <si>
    <t>W55.00</t>
  </si>
  <si>
    <t>Bitten or struck by other mammals, Home While engaged in sports activity</t>
  </si>
  <si>
    <t>W55.01</t>
  </si>
  <si>
    <t>Bitten or struck by other mammals, Home While engaged in leisure activity</t>
  </si>
  <si>
    <t>W55.02</t>
  </si>
  <si>
    <t>Bitten or struck by other mammals, Home While working for income</t>
  </si>
  <si>
    <t>W55.03</t>
  </si>
  <si>
    <t>Bitten or struck by other mammals, Home While engaged in other types of work</t>
  </si>
  <si>
    <t>W55.04</t>
  </si>
  <si>
    <t>Bitten or struck by other mammals, Home While resting, sleeping, eating or engaging in other vital activities</t>
  </si>
  <si>
    <t>W55.08</t>
  </si>
  <si>
    <t>Bitten or struck by other mammals, Home While engaged in other specified activities</t>
  </si>
  <si>
    <t>W55.09</t>
  </si>
  <si>
    <t>Bitten or struck by other mammals, Home During unspecified activity</t>
  </si>
  <si>
    <t>W55.1</t>
  </si>
  <si>
    <t>Bitten or struck by other mammals, Residential Institution</t>
  </si>
  <si>
    <t>W55.12</t>
  </si>
  <si>
    <t>Bitten or struck by other mammals, Residential Institution While working for income</t>
  </si>
  <si>
    <t>W55.2</t>
  </si>
  <si>
    <t>Bitten or struck by other mammals, School, Other Institution and Public Admimistration Area</t>
  </si>
  <si>
    <t>W55.21</t>
  </si>
  <si>
    <t>Bitten or struck by other mammals, School, Other Institution and Public Admimistration Area While engaged in leisure activity</t>
  </si>
  <si>
    <t>W55.22</t>
  </si>
  <si>
    <t>Bitten or struck by other mammals, School, Other Institution and Public Admimistration Area While working for income</t>
  </si>
  <si>
    <t>W55.28</t>
  </si>
  <si>
    <t>Bitten or struck by other mammals, School, Other Institution and Public Admimistration Area While engaged in other specified activities</t>
  </si>
  <si>
    <t>W55.29</t>
  </si>
  <si>
    <t>Bitten or struck by other mammals, School, Other Institution and Public Admimistration Area During unspecified activity</t>
  </si>
  <si>
    <t>W55.3</t>
  </si>
  <si>
    <t>Bitten or struck by other mammals, Sports and Athletic Areas</t>
  </si>
  <si>
    <t>W55.38</t>
  </si>
  <si>
    <t>Bitten or struck by other mammals, Sports and Athletic Areas While engaged in other specified activities</t>
  </si>
  <si>
    <t>W55.39</t>
  </si>
  <si>
    <t>Bitten or struck by other mammals, Sports and Athletic Areas During unspecified activity</t>
  </si>
  <si>
    <t>W55.4</t>
  </si>
  <si>
    <t>Bitten or struck by other mammals, Street and Highway</t>
  </si>
  <si>
    <t>W55.41</t>
  </si>
  <si>
    <t>Bitten or struck by other mammals, Street and Highway While engaged in leisure activity</t>
  </si>
  <si>
    <t>W55.48</t>
  </si>
  <si>
    <t>Bitten or struck by other mammals, Street and Highway While engaged in other specified activities</t>
  </si>
  <si>
    <t>W55.49</t>
  </si>
  <si>
    <t>Bitten or struck by other mammals, Street and Highway During unspecified activity</t>
  </si>
  <si>
    <t>W55.5</t>
  </si>
  <si>
    <t>Bitten or struck by other mammals, Trade and Service Area</t>
  </si>
  <si>
    <t>W55.68</t>
  </si>
  <si>
    <t>Bitten or struck by other mammals, Industrial and Construction Area While engaged in other specified activities</t>
  </si>
  <si>
    <t>W55.7</t>
  </si>
  <si>
    <t>Bitten or struck by other mammals, Farm</t>
  </si>
  <si>
    <t>W55.72</t>
  </si>
  <si>
    <t>Bitten or struck by other mammals, Farm While working for income</t>
  </si>
  <si>
    <t>W55.78</t>
  </si>
  <si>
    <t>Bitten or struck by other mammals, Farm While engaged in other specified activities</t>
  </si>
  <si>
    <t>W55.79</t>
  </si>
  <si>
    <t>Bitten or struck by other mammals, Farm During unspecified activity</t>
  </si>
  <si>
    <t>W55.8</t>
  </si>
  <si>
    <t>Bitten or struck by other mammals, Other Specified Area</t>
  </si>
  <si>
    <t>W55.80</t>
  </si>
  <si>
    <t>Bitten or struck by other mammals, Other Specified Area While engaged in sports activity</t>
  </si>
  <si>
    <t>W55.81</t>
  </si>
  <si>
    <t>Bitten or struck by other mammals, Other Specified Area While engaged in leisure activity</t>
  </si>
  <si>
    <t>W55.83</t>
  </si>
  <si>
    <t>Bitten or struck by other mammals, Other Specified Area While engaged in other types of work</t>
  </si>
  <si>
    <t>W55.88</t>
  </si>
  <si>
    <t>Bitten or struck by other mammals, Other Specified Area While engaged in other specified activities</t>
  </si>
  <si>
    <t>W55.89</t>
  </si>
  <si>
    <t>Bitten or struck by other mammals, Other Specified Area During unspecified activity</t>
  </si>
  <si>
    <t>W55.9</t>
  </si>
  <si>
    <t>Bitten or struck by other mammals, Unspecified Place</t>
  </si>
  <si>
    <t>W55.90</t>
  </si>
  <si>
    <t>Bitten or struck by other mammals, Unspecified Place While engaged in sports activity</t>
  </si>
  <si>
    <t>W55.93</t>
  </si>
  <si>
    <t>Bitten or struck by other mammals, Unspecified Place While engaged in other types of work</t>
  </si>
  <si>
    <t>W55.98</t>
  </si>
  <si>
    <t>Bitten or struck by other mammals, Unspecified Place While engaged in other specified activities</t>
  </si>
  <si>
    <t>W55.99</t>
  </si>
  <si>
    <t>Bitten or struck by other mammals, Unspecified Place During unspecified activity</t>
  </si>
  <si>
    <t>W56.0</t>
  </si>
  <si>
    <t>Contact with marine animal, Home</t>
  </si>
  <si>
    <t>W56.00</t>
  </si>
  <si>
    <t>Contact with marine animal, Home While engaged in sports activity</t>
  </si>
  <si>
    <t>W56.02</t>
  </si>
  <si>
    <t>Contact with marine animal, Home While working for income</t>
  </si>
  <si>
    <t>W56.04</t>
  </si>
  <si>
    <t>Contact with marine animal, Home While resting, sleeping, eating or engaging in other vital activities</t>
  </si>
  <si>
    <t>W56.08</t>
  </si>
  <si>
    <t>Contact with marine animal, Home While engaged in other specified activities</t>
  </si>
  <si>
    <t>W56.09</t>
  </si>
  <si>
    <t>Contact with marine animal, Home During unspecified activity</t>
  </si>
  <si>
    <t>W56.2</t>
  </si>
  <si>
    <t>Contact with marine animal, School, Other Institution and Public Admimistration Area</t>
  </si>
  <si>
    <t>W56.41</t>
  </si>
  <si>
    <t>Contact with marine animal, Street and Highway While engaged in leisure activity</t>
  </si>
  <si>
    <t>W56.5</t>
  </si>
  <si>
    <t>Contact with marine animal, Trade and Service Area</t>
  </si>
  <si>
    <t>W56.50</t>
  </si>
  <si>
    <t>Contact with marine animal, Trade and Service Area While engaged in sports activity</t>
  </si>
  <si>
    <t>W56.51</t>
  </si>
  <si>
    <t>Contact with marine animal, Trade and Service Area While engaged in leisure activity</t>
  </si>
  <si>
    <t>W56.58</t>
  </si>
  <si>
    <t>Contact with marine animal, Trade and Service Area While engaged in other specified activities</t>
  </si>
  <si>
    <t>W56.59</t>
  </si>
  <si>
    <t>Contact with marine animal, Trade and Service Area During unspecified activity</t>
  </si>
  <si>
    <t>W56.78</t>
  </si>
  <si>
    <t>Contact with marine animal, Farm While engaged in other specified activities</t>
  </si>
  <si>
    <t>W56.79</t>
  </si>
  <si>
    <t>Contact with marine animal, Farm During unspecified activity</t>
  </si>
  <si>
    <t>W56.8</t>
  </si>
  <si>
    <t>Contact with marine animal, Other Specified Area</t>
  </si>
  <si>
    <t>W56.80</t>
  </si>
  <si>
    <t>Contact with marine animal, Other Specified Area While engaged in sports activity</t>
  </si>
  <si>
    <t>W56.81</t>
  </si>
  <si>
    <t>Contact with marine animal, Other Specified Area While engaged in leisure activity</t>
  </si>
  <si>
    <t>W56.82</t>
  </si>
  <si>
    <t>Contact with marine animal, Other Specified Area While working for income</t>
  </si>
  <si>
    <t>W56.83</t>
  </si>
  <si>
    <t>Contact with marine animal, Other Specified Area While engaged in other types of work</t>
  </si>
  <si>
    <t>W56.88</t>
  </si>
  <si>
    <t>Contact with marine animal, Other Specified Area While engaged in other specified activities</t>
  </si>
  <si>
    <t>W56.89</t>
  </si>
  <si>
    <t>Contact with marine animal, Other Specified Area During unspecified activity</t>
  </si>
  <si>
    <t>W56.9</t>
  </si>
  <si>
    <t>Contact with marine animal, Unspecified Place</t>
  </si>
  <si>
    <t>W56.98</t>
  </si>
  <si>
    <t>Contact with marine animal, Unspecified Place While engaged in other specified activities</t>
  </si>
  <si>
    <t>W56.99</t>
  </si>
  <si>
    <t>Contact with marine animal, Unspecified Place During unspecified activity</t>
  </si>
  <si>
    <t>W57</t>
  </si>
  <si>
    <t>Bitten or stung by nonvenomous insect and other nonvenomous arthropods</t>
  </si>
  <si>
    <t>W57.0</t>
  </si>
  <si>
    <t>Bitten or stung by nonvenomous insect and other nonvenomous arthropods, Home</t>
  </si>
  <si>
    <t>W57.00</t>
  </si>
  <si>
    <t>Bitten or stung by nonvenomous insect and other nonvenomous arthropods, Home While engaged in sports activity</t>
  </si>
  <si>
    <t>W57.01</t>
  </si>
  <si>
    <t>Bitten or stung by nonvenomous insect and other nonvenomous arthropods, Home While engaged in leisure activity</t>
  </si>
  <si>
    <t>W57.02</t>
  </si>
  <si>
    <t>Bitten or stung by nonvenomous insect and other nonvenomous arthropods, Home While working for income</t>
  </si>
  <si>
    <t>W57.03</t>
  </si>
  <si>
    <t>Bitten or stung by nonvenomous insect and other nonvenomous arthropods, Home While engaged in other types of work</t>
  </si>
  <si>
    <t>W57.04</t>
  </si>
  <si>
    <t>Bitten or stung by nonvenomous insect and other nonvenomous arthropods, Home While resting, sleeping, eating or engaging in other vital activities</t>
  </si>
  <si>
    <t>W57.08</t>
  </si>
  <si>
    <t>Bitten or stung by nonvenomous insect and other nonvenomous arthropods, Home While engaged in other specified activities</t>
  </si>
  <si>
    <t>W57.09</t>
  </si>
  <si>
    <t>Bitten or stung by nonvenomous insect and other nonvenomous arthropods, Home During unspecified activity</t>
  </si>
  <si>
    <t>W57.1</t>
  </si>
  <si>
    <t>Bitten or stung by nonvenomous insect and other nonvenomous arthropods, Residential Institution</t>
  </si>
  <si>
    <t>W57.14</t>
  </si>
  <si>
    <t>Bitten or stung by nonvenomous insect and other nonvenomous arthropods, Residential Institution While resting, sleeping, eating or engaging in other vital activities</t>
  </si>
  <si>
    <t>W57.19</t>
  </si>
  <si>
    <t>Bitten or stung by nonvenomous insect and other nonvenomous arthropods, Residential Institution During unspecified activity</t>
  </si>
  <si>
    <t>W57.28</t>
  </si>
  <si>
    <t>Bitten or stung by nonvenomous insect and other nonvenomous arthropods, School, Other Institution and Public Admimistration Area While engaged in other specified activities</t>
  </si>
  <si>
    <t>W57.29</t>
  </si>
  <si>
    <t>Bitten or stung by nonvenomous insect and other nonvenomous arthropods, School, Other Institution and Public Admimistration Area During unspecified activity</t>
  </si>
  <si>
    <t>W57.39</t>
  </si>
  <si>
    <t>Bitten or stung by nonvenomous insect and other nonvenomous arthropods, Sports and Athletic Areas During unspecified activity</t>
  </si>
  <si>
    <t>W57.4</t>
  </si>
  <si>
    <t>Bitten or stung by nonvenomous insect and other nonvenomous arthropods, Street and Highway</t>
  </si>
  <si>
    <t>W57.42</t>
  </si>
  <si>
    <t>Bitten or stung by nonvenomous insect and other nonvenomous arthropods, Street and Highway While working for income</t>
  </si>
  <si>
    <t>W57.43</t>
  </si>
  <si>
    <t>Bitten or stung by nonvenomous insect and other nonvenomous arthropods, Street and Highway While engaged in other types of work</t>
  </si>
  <si>
    <t>W57.48</t>
  </si>
  <si>
    <t>Bitten or stung by nonvenomous insect and other nonvenomous arthropods, Street and Highway While engaged in other specified activities</t>
  </si>
  <si>
    <t>W57.5</t>
  </si>
  <si>
    <t>Bitten or stung by nonvenomous insect and other nonvenomous arthropods, Trade and Service Area</t>
  </si>
  <si>
    <t>W57.7</t>
  </si>
  <si>
    <t>Bitten or stung by nonvenomous insect and other nonvenomous arthropods, Farm</t>
  </si>
  <si>
    <t>W57.70</t>
  </si>
  <si>
    <t>Bitten or stung by nonvenomous insect and other nonvenomous arthropods, Farm While engaged in sports activity</t>
  </si>
  <si>
    <t>W57.72</t>
  </si>
  <si>
    <t>Bitten or stung by nonvenomous insect and other nonvenomous arthropods, Farm While working for income</t>
  </si>
  <si>
    <t>W57.73</t>
  </si>
  <si>
    <t>Bitten or stung by nonvenomous insect and other nonvenomous arthropods, Farm While engaged in other types of work</t>
  </si>
  <si>
    <t>W57.78</t>
  </si>
  <si>
    <t>Bitten or stung by nonvenomous insect and other nonvenomous arthropods, Farm While engaged in other specified activities</t>
  </si>
  <si>
    <t>W57.79</t>
  </si>
  <si>
    <t>Bitten or stung by nonvenomous insect and other nonvenomous arthropods, Farm During unspecified activity</t>
  </si>
  <si>
    <t>W57.8</t>
  </si>
  <si>
    <t>Bitten or stung by nonvenomous insect and other nonvenomous arthropods, Other Specified Area</t>
  </si>
  <si>
    <t>W57.81</t>
  </si>
  <si>
    <t>Bitten or stung by nonvenomous insect and other nonvenomous arthropods, Other Specified Area While engaged in leisure activity</t>
  </si>
  <si>
    <t>W57.82</t>
  </si>
  <si>
    <t>Bitten or stung by nonvenomous insect and other nonvenomous arthropods, Other Specified Area While working for income</t>
  </si>
  <si>
    <t>W57.88</t>
  </si>
  <si>
    <t>Bitten or stung by nonvenomous insect and other nonvenomous arthropods, Other Specified Area While engaged in other specified activities</t>
  </si>
  <si>
    <t>W57.89</t>
  </si>
  <si>
    <t>Bitten or stung by nonvenomous insect and other nonvenomous arthropods, Other Specified Area During unspecified activity</t>
  </si>
  <si>
    <t>W57.9</t>
  </si>
  <si>
    <t>Bitten or stung by nonvenomous insect and other nonvenomous arthropods, Unspecified Place</t>
  </si>
  <si>
    <t>W57.90</t>
  </si>
  <si>
    <t>Bitten or stung by nonvenomous insect and other nonvenomous arthropods, Unspecified Place While engaged in sports activity</t>
  </si>
  <si>
    <t>W57.92</t>
  </si>
  <si>
    <t>Bitten or stung by nonvenomous insect and other nonvenomous arthropods, Unspecified Place While working for income</t>
  </si>
  <si>
    <t>W57.98</t>
  </si>
  <si>
    <t>Bitten or stung by nonvenomous insect and other nonvenomous arthropods, Unspecified Place While engaged in other specified activities</t>
  </si>
  <si>
    <t>W57.99</t>
  </si>
  <si>
    <t>Bitten or stung by nonvenomous insect and other nonvenomous arthropods, Unspecified Place During unspecified activity</t>
  </si>
  <si>
    <t>W58.0</t>
  </si>
  <si>
    <t>Bitten or struck by crocodile or alligator, Home</t>
  </si>
  <si>
    <t>W58.00</t>
  </si>
  <si>
    <t>Bitten or struck by crocodile or alligator, Home While engaged in sports activity</t>
  </si>
  <si>
    <t>W58.08</t>
  </si>
  <si>
    <t>Bitten or struck by crocodile or alligator, Home While engaged in other specified activities</t>
  </si>
  <si>
    <t>W58.09</t>
  </si>
  <si>
    <t>Bitten or struck by crocodile or alligator, Home During unspecified activity</t>
  </si>
  <si>
    <t>W58.1</t>
  </si>
  <si>
    <t>Bitten or struck by crocodile or alligator, Residential Institution</t>
  </si>
  <si>
    <t>W58.79</t>
  </si>
  <si>
    <t>Bitten or struck by crocodile or alligator, Farm During unspecified activity</t>
  </si>
  <si>
    <t>W58.8</t>
  </si>
  <si>
    <t>Bitten or struck by crocodile or alligator, Other Specified Area</t>
  </si>
  <si>
    <t>W58.80</t>
  </si>
  <si>
    <t>Bitten or struck by crocodile or alligator, Other Specified Area While engaged in sports activity</t>
  </si>
  <si>
    <t>W58.88</t>
  </si>
  <si>
    <t>Bitten or struck by crocodile or alligator, Other Specified Area While engaged in other specified activities</t>
  </si>
  <si>
    <t>W58.89</t>
  </si>
  <si>
    <t>Bitten or struck by crocodile or alligator, Other Specified Area During unspecified activity</t>
  </si>
  <si>
    <t>W58.9</t>
  </si>
  <si>
    <t>Bitten or struck by crocodile or alligator, Unspecified Place</t>
  </si>
  <si>
    <t>W58.90</t>
  </si>
  <si>
    <t>Bitten or struck by crocodile or alligator, Unspecified Place While engaged in sports activity</t>
  </si>
  <si>
    <t>W58.99</t>
  </si>
  <si>
    <t>Bitten or struck by crocodile or alligator, Unspecified Place During unspecified activity</t>
  </si>
  <si>
    <t>W59</t>
  </si>
  <si>
    <t>Bitten or crushed by other reptiles</t>
  </si>
  <si>
    <t>W59.0</t>
  </si>
  <si>
    <t>Bitten or crushed by other reptiles, Home</t>
  </si>
  <si>
    <t>W59.00</t>
  </si>
  <si>
    <t>Bitten or crushed by other reptiles, Home While engaged in sports activity</t>
  </si>
  <si>
    <t>W59.01</t>
  </si>
  <si>
    <t>Bitten or crushed by other reptiles, Home While engaged in leisure activity</t>
  </si>
  <si>
    <t>W59.02</t>
  </si>
  <si>
    <t>Bitten or crushed by other reptiles, Home While working for income</t>
  </si>
  <si>
    <t>W59.03</t>
  </si>
  <si>
    <t>Bitten or crushed by other reptiles, Home While engaged in other types of work</t>
  </si>
  <si>
    <t>W59.04</t>
  </si>
  <si>
    <t>Bitten or crushed by other reptiles, Home While resting, sleeping, eating or engaging in other vital activities</t>
  </si>
  <si>
    <t>W59.08</t>
  </si>
  <si>
    <t>Bitten or crushed by other reptiles, Home While engaged in other specified activities</t>
  </si>
  <si>
    <t>W59.09</t>
  </si>
  <si>
    <t>Bitten or crushed by other reptiles, Home During unspecified activity</t>
  </si>
  <si>
    <t>W59.1</t>
  </si>
  <si>
    <t>Bitten or crushed by other reptiles, Residential Institution</t>
  </si>
  <si>
    <t>W59.10</t>
  </si>
  <si>
    <t>Bitten or crushed by other reptiles, Residential Institution While engaged in sports activity</t>
  </si>
  <si>
    <t>W59.11</t>
  </si>
  <si>
    <t>Bitten or crushed by other reptiles, Residential Institution While engaged in leisure activity</t>
  </si>
  <si>
    <t>W59.12</t>
  </si>
  <si>
    <t>Bitten or crushed by other reptiles, Residential Institution While working for income</t>
  </si>
  <si>
    <t>W59.13</t>
  </si>
  <si>
    <t>Bitten or crushed by other reptiles, Residential Institution While engaged in other types of work</t>
  </si>
  <si>
    <t>W59.18</t>
  </si>
  <si>
    <t>Bitten or crushed by other reptiles, Residential Institution While engaged in other specified activities</t>
  </si>
  <si>
    <t>W59.19</t>
  </si>
  <si>
    <t>Bitten or crushed by other reptiles, Residential Institution During unspecified activity</t>
  </si>
  <si>
    <t>W59.2</t>
  </si>
  <si>
    <t>Bitten or crushed by other reptiles, School, Other Institution and Public Admimistration Area</t>
  </si>
  <si>
    <t>W59.28</t>
  </si>
  <si>
    <t>Bitten or crushed by other reptiles, School, Other Institution and Public Admimistration Area While engaged in other specified activities</t>
  </si>
  <si>
    <t>W59.29</t>
  </si>
  <si>
    <t>Bitten or crushed by other reptiles, School, Other Institution and Public Admimistration Area During unspecified activity</t>
  </si>
  <si>
    <t>W59.3</t>
  </si>
  <si>
    <t>Bitten or crushed by other reptiles, Sports and Athletic Areas</t>
  </si>
  <si>
    <t>W59.4</t>
  </si>
  <si>
    <t>Bitten or crushed by other reptiles, Street and Highway</t>
  </si>
  <si>
    <t>W59.40</t>
  </si>
  <si>
    <t>Bitten or crushed by other reptiles, Street and Highway While engaged in sports activity</t>
  </si>
  <si>
    <t>W59.44</t>
  </si>
  <si>
    <t>Bitten or crushed by other reptiles, Street and Highway While resting, sleeping, eating or engaging in other vital activities</t>
  </si>
  <si>
    <t>W59.48</t>
  </si>
  <si>
    <t>Bitten or crushed by other reptiles, Street and Highway While engaged in other specified activities</t>
  </si>
  <si>
    <t>W59.49</t>
  </si>
  <si>
    <t>Bitten or crushed by other reptiles, Street and Highway During unspecified activity</t>
  </si>
  <si>
    <t>W59.5</t>
  </si>
  <si>
    <t>Bitten or crushed by other reptiles, Trade and Service Area</t>
  </si>
  <si>
    <t>W59.54</t>
  </si>
  <si>
    <t>Bitten or crushed by other reptiles, Trade and Service Area While resting, sleeping, eating or engaging in other vital activities</t>
  </si>
  <si>
    <t>W59.59</t>
  </si>
  <si>
    <t>Bitten or crushed by other reptiles, Trade and Service Area During unspecified activity</t>
  </si>
  <si>
    <t>W59.60</t>
  </si>
  <si>
    <t>Bitten or crushed by other reptiles, Industrial and Construction Area While engaged in sports activity</t>
  </si>
  <si>
    <t>W59.7</t>
  </si>
  <si>
    <t>Bitten or crushed by other reptiles, Farm</t>
  </si>
  <si>
    <t>W59.70</t>
  </si>
  <si>
    <t>Bitten or crushed by other reptiles, Farm While engaged in sports activity</t>
  </si>
  <si>
    <t>W59.71</t>
  </si>
  <si>
    <t>Bitten or crushed by other reptiles, Farm While engaged in leisure activity</t>
  </si>
  <si>
    <t>W59.72</t>
  </si>
  <si>
    <t>Bitten or crushed by other reptiles, Farm While working for income</t>
  </si>
  <si>
    <t>W59.73</t>
  </si>
  <si>
    <t>Bitten or crushed by other reptiles, Farm While engaged in other types of work</t>
  </si>
  <si>
    <t>W59.74</t>
  </si>
  <si>
    <t>Bitten or crushed by other reptiles, Farm While resting, sleeping, eating or engaging in other vital activities</t>
  </si>
  <si>
    <t>W59.78</t>
  </si>
  <si>
    <t>Bitten or crushed by other reptiles, Farm While engaged in other specified activities</t>
  </si>
  <si>
    <t>W59.79</t>
  </si>
  <si>
    <t>Bitten or crushed by other reptiles, Farm During unspecified activity</t>
  </si>
  <si>
    <t>W59.8</t>
  </si>
  <si>
    <t>Bitten or crushed by other reptiles, Other Specified Area</t>
  </si>
  <si>
    <t>W59.80</t>
  </si>
  <si>
    <t>Bitten or crushed by other reptiles, Other Specified Area While engaged in sports activity</t>
  </si>
  <si>
    <t>W59.81</t>
  </si>
  <si>
    <t>Bitten or crushed by other reptiles, Other Specified Area While engaged in leisure activity</t>
  </si>
  <si>
    <t>W59.83</t>
  </si>
  <si>
    <t>Bitten or crushed by other reptiles, Other Specified Area While engaged in other types of work</t>
  </si>
  <si>
    <t>W59.88</t>
  </si>
  <si>
    <t>Bitten or crushed by other reptiles, Other Specified Area While engaged in other specified activities</t>
  </si>
  <si>
    <t>W59.89</t>
  </si>
  <si>
    <t>Bitten or crushed by other reptiles, Other Specified Area During unspecified activity</t>
  </si>
  <si>
    <t>W59.9</t>
  </si>
  <si>
    <t>Bitten or crushed by other reptiles, Unspecified Place</t>
  </si>
  <si>
    <t>W59.90</t>
  </si>
  <si>
    <t>Bitten or crushed by other reptiles, Unspecified Place While engaged in sports activity</t>
  </si>
  <si>
    <t>W59.91</t>
  </si>
  <si>
    <t>Bitten or crushed by other reptiles, Unspecified Place While engaged in leisure activity</t>
  </si>
  <si>
    <t>W59.93</t>
  </si>
  <si>
    <t>Bitten or crushed by other reptiles, Unspecified Place While engaged in other types of work</t>
  </si>
  <si>
    <t>W59.94</t>
  </si>
  <si>
    <t>Bitten or crushed by other reptiles, Unspecified Place While resting, sleeping, eating or engaging in other vital activities</t>
  </si>
  <si>
    <t>W59.98</t>
  </si>
  <si>
    <t>Bitten or crushed by other reptiles, Unspecified Place While engaged in other specified activities</t>
  </si>
  <si>
    <t>W59.99</t>
  </si>
  <si>
    <t>Bitten or crushed by other reptiles, Unspecified Place During unspecified activity</t>
  </si>
  <si>
    <t>W60</t>
  </si>
  <si>
    <t>Contact with plant thorns and spines and sharp leaves</t>
  </si>
  <si>
    <t>W60.0</t>
  </si>
  <si>
    <t>Contact with plant thorns and spines and sharp leaves, Home</t>
  </si>
  <si>
    <t>W60.00</t>
  </si>
  <si>
    <t>Contact with plant thorns and spines and sharp leaves, Home While engaged in sports activity</t>
  </si>
  <si>
    <t>W60.01</t>
  </si>
  <si>
    <t>Contact with plant thorns and spines and sharp leaves, Home While engaged in leisure activity</t>
  </si>
  <si>
    <t>W60.02</t>
  </si>
  <si>
    <t>Contact with plant thorns and spines and sharp leaves, Home While working for income</t>
  </si>
  <si>
    <t>W60.03</t>
  </si>
  <si>
    <t>Contact with plant thorns and spines and sharp leaves, Home While engaged in other types of work</t>
  </si>
  <si>
    <t>W60.04</t>
  </si>
  <si>
    <t>Contact with plant thorns and spines and sharp leaves, Home While resting, sleeping, eating or engaging in other vital activities</t>
  </si>
  <si>
    <t>W60.08</t>
  </si>
  <si>
    <t>Contact with plant thorns and spines and sharp leaves, Home While engaged in other specified activities</t>
  </si>
  <si>
    <t>W60.09</t>
  </si>
  <si>
    <t>Contact with plant thorns and spines and sharp leaves, Home During unspecified activity</t>
  </si>
  <si>
    <t>W60.18</t>
  </si>
  <si>
    <t>Contact with plant thorns and spines and sharp leaves, Residential Institution While engaged in other specified activities</t>
  </si>
  <si>
    <t>W60.39</t>
  </si>
  <si>
    <t>Contact with plant thorns and spines and sharp leaves, Sports and Athletic Areas During unspecified activity</t>
  </si>
  <si>
    <t>W60.4</t>
  </si>
  <si>
    <t>Contact with plant thorns and spines and sharp leaves, Street and Highway</t>
  </si>
  <si>
    <t>W60.41</t>
  </si>
  <si>
    <t>Contact with plant thorns and spines and sharp leaves, Street and Highway While engaged in leisure activity</t>
  </si>
  <si>
    <t>W60.49</t>
  </si>
  <si>
    <t>Contact with plant thorns and spines and sharp leaves, Street and Highway During unspecified activity</t>
  </si>
  <si>
    <t>W60.7</t>
  </si>
  <si>
    <t>Contact with plant thorns and spines and sharp leaves, Farm</t>
  </si>
  <si>
    <t>W60.73</t>
  </si>
  <si>
    <t>Contact with plant thorns and spines and sharp leaves, Farm While engaged in other types of work</t>
  </si>
  <si>
    <t>W60.78</t>
  </si>
  <si>
    <t>Contact with plant thorns and spines and sharp leaves, Farm While engaged in other specified activities</t>
  </si>
  <si>
    <t>W60.79</t>
  </si>
  <si>
    <t>Contact with plant thorns and spines and sharp leaves, Farm During unspecified activity</t>
  </si>
  <si>
    <t>W60.8</t>
  </si>
  <si>
    <t>Contact with plant thorns and spines and sharp leaves, Other Specified Area</t>
  </si>
  <si>
    <t>W60.80</t>
  </si>
  <si>
    <t>Contact with plant thorns and spines and sharp leaves, Other Specified Area While engaged in sports activity</t>
  </si>
  <si>
    <t>W60.82</t>
  </si>
  <si>
    <t>Contact with plant thorns and spines and sharp leaves, Other Specified Area While working for income</t>
  </si>
  <si>
    <t>W60.83</t>
  </si>
  <si>
    <t>Contact with plant thorns and spines and sharp leaves, Other Specified Area While engaged in other types of work</t>
  </si>
  <si>
    <t>W60.88</t>
  </si>
  <si>
    <t>Contact with plant thorns and spines and sharp leaves, Other Specified Area While engaged in other specified activities</t>
  </si>
  <si>
    <t>W60.89</t>
  </si>
  <si>
    <t>Contact with plant thorns and spines and sharp leaves, Other Specified Area During unspecified activity</t>
  </si>
  <si>
    <t>W60.9</t>
  </si>
  <si>
    <t>Contact with plant thorns and spines and sharp leaves, Unspecified Place</t>
  </si>
  <si>
    <t>W60.90</t>
  </si>
  <si>
    <t>Contact with plant thorns and spines and sharp leaves, Unspecified Place While engaged in sports activity</t>
  </si>
  <si>
    <t>W60.98</t>
  </si>
  <si>
    <t>Contact with plant thorns and spines and sharp leaves, Unspecified Place While engaged in other specified activities</t>
  </si>
  <si>
    <t>W60.99</t>
  </si>
  <si>
    <t>Contact with plant thorns and spines and sharp leaves, Unspecified Place During unspecified activity</t>
  </si>
  <si>
    <t>W64.0</t>
  </si>
  <si>
    <t>Exposure to other and unspecified animate mechanical forces, Home</t>
  </si>
  <si>
    <t>W64.01</t>
  </si>
  <si>
    <t>Exposure to other and unspecified animate mechanical forces, Home While engaged in leisure activity</t>
  </si>
  <si>
    <t>W64.04</t>
  </si>
  <si>
    <t>Exposure to other and unspecified animate mechanical forces, Home While resting, sleeping, eating or engaging in other vital activities</t>
  </si>
  <si>
    <t>W64.08</t>
  </si>
  <si>
    <t>Exposure to other and unspecified animate mechanical forces, Home While engaged in other specified activities</t>
  </si>
  <si>
    <t>W64.09</t>
  </si>
  <si>
    <t>Exposure to other and unspecified animate mechanical forces, Home During unspecified activity</t>
  </si>
  <si>
    <t>W64.58</t>
  </si>
  <si>
    <t>Exposure to other and unspecified animate mechanical forces, Trade and Service Area While engaged in other specified activities</t>
  </si>
  <si>
    <t>W64.73</t>
  </si>
  <si>
    <t>Exposure to other and unspecified animate mechanical forces, Farm While engaged in other types of work</t>
  </si>
  <si>
    <t>W64.78</t>
  </si>
  <si>
    <t>Exposure to other and unspecified animate mechanical forces, Farm While engaged in other specified activities</t>
  </si>
  <si>
    <t>W64.8</t>
  </si>
  <si>
    <t>Exposure to other and unspecified animate mechanical forces, Other Specified Area</t>
  </si>
  <si>
    <t>W64.80</t>
  </si>
  <si>
    <t>Exposure to other and unspecified animate mechanical forces, Other Specified Area While engaged in sports activity</t>
  </si>
  <si>
    <t>W64.88</t>
  </si>
  <si>
    <t>Exposure to other and unspecified animate mechanical forces, Other Specified Area While engaged in other specified activities</t>
  </si>
  <si>
    <t>W64.9</t>
  </si>
  <si>
    <t>Exposure to other and unspecified animate mechanical forces, Unspecified Place</t>
  </si>
  <si>
    <t>W64.98</t>
  </si>
  <si>
    <t>Exposure to other and unspecified animate mechanical forces, Unspecified Place While engaged in other specified activities</t>
  </si>
  <si>
    <t>W64.99</t>
  </si>
  <si>
    <t>Exposure to other and unspecified animate mechanical forces, Unspecified Place During unspecified activity</t>
  </si>
  <si>
    <t>W65.0</t>
  </si>
  <si>
    <t>Drowning and submersion while in bath-tub, Home</t>
  </si>
  <si>
    <t>W65.08</t>
  </si>
  <si>
    <t>Drowning and submersion while in bath-tub, Home While engaged in other specified activities</t>
  </si>
  <si>
    <t>W65.09</t>
  </si>
  <si>
    <t>Drowning and submersion while in bath-tub, Home During unspecified activity</t>
  </si>
  <si>
    <t>W65.9</t>
  </si>
  <si>
    <t>Drowning and submersion while in bath-tub, Unspecified Place</t>
  </si>
  <si>
    <t>W65.99</t>
  </si>
  <si>
    <t>Drowning and submersion while in bath-tub, Unspecified Place During unspecified activity</t>
  </si>
  <si>
    <t>W66.04</t>
  </si>
  <si>
    <t>Drowning and submersion following fall into bath-tub, Home While resting, sleeping, eating or engaging in other vital activities</t>
  </si>
  <si>
    <t>W66.09</t>
  </si>
  <si>
    <t>Drowning and submersion following fall into bath-tub, Home During unspecified activity</t>
  </si>
  <si>
    <t>W66.2</t>
  </si>
  <si>
    <t>Drowning and submersion following fall into bath-tub, School, Other Institution and Public Admimistration Area</t>
  </si>
  <si>
    <t>W66.28</t>
  </si>
  <si>
    <t>Drowning and submersion following fall into bath-tub, School, Other Institution and Public Admimistration Area While engaged in other specified activities</t>
  </si>
  <si>
    <t>W67</t>
  </si>
  <si>
    <t>Drowning and submersion while in swimming-pool</t>
  </si>
  <si>
    <t>W67.00</t>
  </si>
  <si>
    <t>Drowning and submersion while in swimming-pool, Home While engaged in sports activity</t>
  </si>
  <si>
    <t>W67.01</t>
  </si>
  <si>
    <t>Drowning and submersion while in swimming-pool, Home While engaged in leisure activity</t>
  </si>
  <si>
    <t>W67.08</t>
  </si>
  <si>
    <t>Drowning and submersion while in swimming-pool, Home While engaged in other specified activities</t>
  </si>
  <si>
    <t>W67.09</t>
  </si>
  <si>
    <t>Drowning and submersion while in swimming-pool, Home During unspecified activity</t>
  </si>
  <si>
    <t>W67.10</t>
  </si>
  <si>
    <t>Drowning and submersion while in swimming-pool, Residential Institution While engaged in sports activity</t>
  </si>
  <si>
    <t>W67.21</t>
  </si>
  <si>
    <t>Drowning and submersion while in swimming-pool, School, Other Institution and Public Admimistration Area While engaged in leisure activity</t>
  </si>
  <si>
    <t>W67.28</t>
  </si>
  <si>
    <t>Drowning and submersion while in swimming-pool, School, Other Institution and Public Admimistration Area While engaged in other specified activities</t>
  </si>
  <si>
    <t>W67.29</t>
  </si>
  <si>
    <t>Drowning and submersion while in swimming-pool, School, Other Institution and Public Admimistration Area During unspecified activity</t>
  </si>
  <si>
    <t>W67.3</t>
  </si>
  <si>
    <t>Drowning and submersion while in swimming-pool, Sports and Athletic Areas</t>
  </si>
  <si>
    <t>W67.30</t>
  </si>
  <si>
    <t>Drowning and submersion while in swimming-pool, Sports and Athletic Areas While engaged in sports activity</t>
  </si>
  <si>
    <t>W67.38</t>
  </si>
  <si>
    <t>Drowning and submersion while in swimming-pool, Sports and Athletic Areas While engaged in other specified activities</t>
  </si>
  <si>
    <t>W67.5</t>
  </si>
  <si>
    <t>Drowning and submersion while in swimming-pool, Trade and Service Area</t>
  </si>
  <si>
    <t>W67.50</t>
  </si>
  <si>
    <t>Drowning and submersion while in swimming-pool, Trade and Service Area While engaged in sports activity</t>
  </si>
  <si>
    <t>W67.8</t>
  </si>
  <si>
    <t>Drowning and submersion while in swimming-pool, Other Specified Area</t>
  </si>
  <si>
    <t>W67.88</t>
  </si>
  <si>
    <t>Drowning and submersion while in swimming-pool, Other Specified Area While engaged in other specified activities</t>
  </si>
  <si>
    <t>W67.89</t>
  </si>
  <si>
    <t>Drowning and submersion while in swimming-pool, Other Specified Area During unspecified activity</t>
  </si>
  <si>
    <t>W67.9</t>
  </si>
  <si>
    <t>Drowning and submersion while in swimming-pool, Unspecified Place</t>
  </si>
  <si>
    <t>W67.90</t>
  </si>
  <si>
    <t>Drowning and submersion while in swimming-pool, Unspecified Place While engaged in sports activity</t>
  </si>
  <si>
    <t>W67.91</t>
  </si>
  <si>
    <t>Drowning and submersion while in swimming-pool, Unspecified Place While engaged in leisure activity</t>
  </si>
  <si>
    <t>W67.99</t>
  </si>
  <si>
    <t>Drowning and submersion while in swimming-pool, Unspecified Place During unspecified activity</t>
  </si>
  <si>
    <t>W68.08</t>
  </si>
  <si>
    <t>Drowning and submersion following fall into swimming-pool, Home While engaged in other specified activities</t>
  </si>
  <si>
    <t>W68.3</t>
  </si>
  <si>
    <t>Drowning and submersion following fall into swimming-pool, Sports and Athletic Areas</t>
  </si>
  <si>
    <t>W68.38</t>
  </si>
  <si>
    <t>Drowning and submersion following fall into swimming-pool, Sports and Athletic Areas While engaged in other specified activities</t>
  </si>
  <si>
    <t>W68.8</t>
  </si>
  <si>
    <t>Drowning and submersion following fall into swimming-pool, Other Specified Area</t>
  </si>
  <si>
    <t>W68.89</t>
  </si>
  <si>
    <t>Drowning and submersion following fall into swimming-pool, Other Specified Area During unspecified activity</t>
  </si>
  <si>
    <t>W68.9</t>
  </si>
  <si>
    <t>Drowning and submersion following fall into swimming-pool, Unspecified Place</t>
  </si>
  <si>
    <t>W68.90</t>
  </si>
  <si>
    <t>Drowning and submersion following fall into swimming-pool, Unspecified Place While engaged in sports activity</t>
  </si>
  <si>
    <t>W68.99</t>
  </si>
  <si>
    <t>Drowning and submersion following fall into swimming-pool, Unspecified Place During unspecified activity</t>
  </si>
  <si>
    <t>W69.0</t>
  </si>
  <si>
    <t>Drowning and submersion while in natural water, Home</t>
  </si>
  <si>
    <t>W69.00</t>
  </si>
  <si>
    <t>Drowning and submersion while in natural water, Home While engaged in sports activity</t>
  </si>
  <si>
    <t>W69.08</t>
  </si>
  <si>
    <t>Drowning and submersion while in natural water, Home While engaged in other specified activities</t>
  </si>
  <si>
    <t>W69.09</t>
  </si>
  <si>
    <t>Drowning and submersion while in natural water, Home During unspecified activity</t>
  </si>
  <si>
    <t>W69.1</t>
  </si>
  <si>
    <t>Drowning and submersion while in natural water, Residential Institution</t>
  </si>
  <si>
    <t>W69.19</t>
  </si>
  <si>
    <t>Drowning and submersion while in natural water, Residential Institution During unspecified activity</t>
  </si>
  <si>
    <t>W69.29</t>
  </si>
  <si>
    <t>Drowning and submersion while in natural water, School, Other Institution and Public Admimistration Area During unspecified activity</t>
  </si>
  <si>
    <t>W69.70</t>
  </si>
  <si>
    <t>Drowning and submersion while in natural water, Farm While engaged in sports activity</t>
  </si>
  <si>
    <t>W69.78</t>
  </si>
  <si>
    <t>Drowning and submersion while in natural water, Farm While engaged in other specified activities</t>
  </si>
  <si>
    <t>W69.8</t>
  </si>
  <si>
    <t>Drowning and submersion while in natural water, Other Specified Area</t>
  </si>
  <si>
    <t>W69.80</t>
  </si>
  <si>
    <t>Drowning and submersion while in natural water, Other Specified Area While engaged in sports activity</t>
  </si>
  <si>
    <t>W69.88</t>
  </si>
  <si>
    <t>Drowning and submersion while in natural water, Other Specified Area While engaged in other specified activities</t>
  </si>
  <si>
    <t>W69.89</t>
  </si>
  <si>
    <t>Drowning and submersion while in natural water, Other Specified Area During unspecified activity</t>
  </si>
  <si>
    <t>W69.9</t>
  </si>
  <si>
    <t>Drowning and submersion while in natural water, Unspecified Place</t>
  </si>
  <si>
    <t>W69.98</t>
  </si>
  <si>
    <t>Drowning and submersion while in natural water, Unspecified Place While engaged in other specified activities</t>
  </si>
  <si>
    <t>W69.99</t>
  </si>
  <si>
    <t>Drowning and submersion while in natural water, Unspecified Place During unspecified activity</t>
  </si>
  <si>
    <t>W70.0</t>
  </si>
  <si>
    <t>Drowning and submersion following fall into natural water, Home</t>
  </si>
  <si>
    <t>W70.00</t>
  </si>
  <si>
    <t>Drowning and submersion following fall into natural water, Home While engaged in sports activity</t>
  </si>
  <si>
    <t>W70.01</t>
  </si>
  <si>
    <t>Drowning and submersion following fall into natural water, Home While engaged in leisure activity</t>
  </si>
  <si>
    <t>W70.04</t>
  </si>
  <si>
    <t>Drowning and submersion following fall into natural water, Home While resting, sleeping, eating or engaging in other vital activities</t>
  </si>
  <si>
    <t>W70.08</t>
  </si>
  <si>
    <t>Drowning and submersion following fall into natural water, Home While engaged in other specified activities</t>
  </si>
  <si>
    <t>W70.09</t>
  </si>
  <si>
    <t>Drowning and submersion following fall into natural water, Home During unspecified activity</t>
  </si>
  <si>
    <t>W70.8</t>
  </si>
  <si>
    <t>Drowning and submersion following fall into natural water, Other Specified Area</t>
  </si>
  <si>
    <t>W70.80</t>
  </si>
  <si>
    <t>Drowning and submersion following fall into natural water, Other Specified Area While engaged in sports activity</t>
  </si>
  <si>
    <t>W70.81</t>
  </si>
  <si>
    <t>Drowning and submersion following fall into natural water, Other Specified Area While engaged in leisure activity</t>
  </si>
  <si>
    <t>W70.84</t>
  </si>
  <si>
    <t>Drowning and submersion following fall into natural water, Other Specified Area While resting, sleeping, eating or engaging in other vital activities</t>
  </si>
  <si>
    <t>W70.88</t>
  </si>
  <si>
    <t>Drowning and submersion following fall into natural water, Other Specified Area While engaged in other specified activities</t>
  </si>
  <si>
    <t>W70.89</t>
  </si>
  <si>
    <t>Drowning and submersion following fall into natural water, Other Specified Area During unspecified activity</t>
  </si>
  <si>
    <t>W70.99</t>
  </si>
  <si>
    <t>Drowning and submersion following fall into natural water, Unspecified Place During unspecified activity</t>
  </si>
  <si>
    <t>W73.00</t>
  </si>
  <si>
    <t>Other specified drowning and submersion, Home While engaged in sports activity</t>
  </si>
  <si>
    <t>W73.08</t>
  </si>
  <si>
    <t>Other specified drowning and submersion, Home While engaged in other specified activities</t>
  </si>
  <si>
    <t>W73.09</t>
  </si>
  <si>
    <t>Other specified drowning and submersion, Home During unspecified activity</t>
  </si>
  <si>
    <t>W73.2</t>
  </si>
  <si>
    <t>Other specified drowning and submersion, School, Other Institution and Public Admimistration Area</t>
  </si>
  <si>
    <t>W73.20</t>
  </si>
  <si>
    <t>Other specified drowning and submersion, School, Other Institution and Public Admimistration Area While engaged in sports activity</t>
  </si>
  <si>
    <t>W73.88</t>
  </si>
  <si>
    <t>Other specified drowning and submersion, Other Specified Area While engaged in other specified activities</t>
  </si>
  <si>
    <t>W73.89</t>
  </si>
  <si>
    <t>Other specified drowning and submersion, Other Specified Area During unspecified activity</t>
  </si>
  <si>
    <t>W73.90</t>
  </si>
  <si>
    <t>Other specified drowning and submersion, Unspecified Place While engaged in sports activity</t>
  </si>
  <si>
    <t>W74.0</t>
  </si>
  <si>
    <t>Unspecified drowning and submersion, Home</t>
  </si>
  <si>
    <t>W74.01</t>
  </si>
  <si>
    <t>Unspecified drowning and submersion, Home While engaged in leisure activity</t>
  </si>
  <si>
    <t>W74.08</t>
  </si>
  <si>
    <t>Unspecified drowning and submersion, Home While engaged in other specified activities</t>
  </si>
  <si>
    <t>W74.09</t>
  </si>
  <si>
    <t>Unspecified drowning and submersion, Home During unspecified activity</t>
  </si>
  <si>
    <t>W74.1</t>
  </si>
  <si>
    <t>Unspecified drowning and submersion, Residential Institution</t>
  </si>
  <si>
    <t>W74.10</t>
  </si>
  <si>
    <t>Unspecified drowning and submersion, Residential Institution While engaged in sports activity</t>
  </si>
  <si>
    <t>W74.18</t>
  </si>
  <si>
    <t>Unspecified drowning and submersion, Residential Institution While engaged in other specified activities</t>
  </si>
  <si>
    <t>W74.28</t>
  </si>
  <si>
    <t>Unspecified drowning and submersion, School, Other Institution and Public Admimistration Area While engaged in other specified activities</t>
  </si>
  <si>
    <t>W74.30</t>
  </si>
  <si>
    <t>Unspecified drowning and submersion, Sports and Athletic Areas While engaged in sports activity</t>
  </si>
  <si>
    <t>W74.39</t>
  </si>
  <si>
    <t>Unspecified drowning and submersion, Sports and Athletic Areas During unspecified activity</t>
  </si>
  <si>
    <t>W74.59</t>
  </si>
  <si>
    <t>Unspecified drowning and submersion, Trade and Service Area During unspecified activity</t>
  </si>
  <si>
    <t>W74.73</t>
  </si>
  <si>
    <t>Unspecified drowning and submersion, Farm While engaged in other types of work</t>
  </si>
  <si>
    <t>W74.8</t>
  </si>
  <si>
    <t>Unspecified drowning and submersion, Other Specified Area</t>
  </si>
  <si>
    <t>W74.80</t>
  </si>
  <si>
    <t>Unspecified drowning and submersion, Other Specified Area While engaged in sports activity</t>
  </si>
  <si>
    <t>W74.83</t>
  </si>
  <si>
    <t>Unspecified drowning and submersion, Other Specified Area While engaged in other types of work</t>
  </si>
  <si>
    <t>W74.88</t>
  </si>
  <si>
    <t>Unspecified drowning and submersion, Other Specified Area While engaged in other specified activities</t>
  </si>
  <si>
    <t>W74.89</t>
  </si>
  <si>
    <t>Unspecified drowning and submersion, Other Specified Area During unspecified activity</t>
  </si>
  <si>
    <t>W74.9</t>
  </si>
  <si>
    <t>Unspecified drowning and submersion, Unspecified Place</t>
  </si>
  <si>
    <t>W74.90</t>
  </si>
  <si>
    <t>Unspecified drowning and submersion, Unspecified Place While engaged in sports activity</t>
  </si>
  <si>
    <t>W74.99</t>
  </si>
  <si>
    <t>Unspecified drowning and submersion, Unspecified Place During unspecified activity</t>
  </si>
  <si>
    <t>W75.00</t>
  </si>
  <si>
    <t>Accidental suffocation and strangulation in bed, Home While engaged in sports activity</t>
  </si>
  <si>
    <t>W75.09</t>
  </si>
  <si>
    <t>Accidental suffocation and strangulation in bed, Home During unspecified activity</t>
  </si>
  <si>
    <t>W75.74</t>
  </si>
  <si>
    <t>Accidental suffocation and strangulation in bed, Farm While resting, sleeping, eating or engaging in other vital activities</t>
  </si>
  <si>
    <t>W76.0</t>
  </si>
  <si>
    <t>Other accidental hanging and strangulation, Home</t>
  </si>
  <si>
    <t>W76.01</t>
  </si>
  <si>
    <t>Other accidental hanging and strangulation, Home While engaged in leisure activity</t>
  </si>
  <si>
    <t>W76.08</t>
  </si>
  <si>
    <t>Other accidental hanging and strangulation, Home While engaged in other specified activities</t>
  </si>
  <si>
    <t>W76.09</t>
  </si>
  <si>
    <t>Other accidental hanging and strangulation, Home During unspecified activity</t>
  </si>
  <si>
    <t>W76.4</t>
  </si>
  <si>
    <t>Other accidental hanging and strangulation, Street and Highway</t>
  </si>
  <si>
    <t>W76.8</t>
  </si>
  <si>
    <t>Other accidental hanging and strangulation, Other Specified Area</t>
  </si>
  <si>
    <t>W76.99</t>
  </si>
  <si>
    <t>Other accidental hanging and strangulation, Unspecified Place During unspecified activity</t>
  </si>
  <si>
    <t>W77.00</t>
  </si>
  <si>
    <t>Threat to breathing due to cave-in, falling earth and other substances, Home While engaged in sports activity</t>
  </si>
  <si>
    <t>W77.21</t>
  </si>
  <si>
    <t>Threat to breathing due to cave-in, falling earth and other substances, School, Other Institution and Public Admimistration Area While engaged in leisure activity</t>
  </si>
  <si>
    <t>W77.8</t>
  </si>
  <si>
    <t>Threat to breathing due to cave-in, falling earth and other substances, Other Specified Area</t>
  </si>
  <si>
    <t>W78.00</t>
  </si>
  <si>
    <t>Inhalation of gastric contents, Home While engaged in sports activity</t>
  </si>
  <si>
    <t>W78.04</t>
  </si>
  <si>
    <t>Inhalation of gastric contents, Home While resting, sleeping, eating or engaging in other vital activities</t>
  </si>
  <si>
    <t>W78.09</t>
  </si>
  <si>
    <t>Inhalation of gastric contents, Home During unspecified activity</t>
  </si>
  <si>
    <t>W79.0</t>
  </si>
  <si>
    <t>Inhalation and ingestion of food causing obstruction of respiratory tract, Home</t>
  </si>
  <si>
    <t>W79.00</t>
  </si>
  <si>
    <t>Inhalation and ingestion of food causing obstruction of respiratory tract, Home While engaged in sports activity</t>
  </si>
  <si>
    <t>W79.01</t>
  </si>
  <si>
    <t>Inhalation and ingestion of food causing obstruction of respiratory tract, Home While engaged in leisure activity</t>
  </si>
  <si>
    <t>W79.04</t>
  </si>
  <si>
    <t>Inhalation and ingestion of food causing obstruction of respiratory tract, Home While resting, sleeping, eating or engaging in other vital activities</t>
  </si>
  <si>
    <t>W79.08</t>
  </si>
  <si>
    <t>Inhalation and ingestion of food causing obstruction of respiratory tract, Home While engaged in other specified activities</t>
  </si>
  <si>
    <t>W79.09</t>
  </si>
  <si>
    <t>Inhalation and ingestion of food causing obstruction of respiratory tract, Home During unspecified activity</t>
  </si>
  <si>
    <t>W79.2</t>
  </si>
  <si>
    <t>Inhalation and ingestion of food causing obstruction of respiratory tract, School, Other Institution and Public Admimistration Area</t>
  </si>
  <si>
    <t>W79.28</t>
  </si>
  <si>
    <t>Inhalation and ingestion of food causing obstruction of respiratory tract, School, Other Institution and Public Admimistration Area While engaged in other specified activities</t>
  </si>
  <si>
    <t>W79.69</t>
  </si>
  <si>
    <t>Inhalation and ingestion of food causing obstruction of respiratory tract, Industrial and Construction Area During unspecified activity</t>
  </si>
  <si>
    <t>W79.8</t>
  </si>
  <si>
    <t>Inhalation and ingestion of food causing obstruction of respiratory tract, Other Specified Area</t>
  </si>
  <si>
    <t>W79.80</t>
  </si>
  <si>
    <t>Inhalation and ingestion of food causing obstruction of respiratory tract, Other Specified Area While engaged in sports activity</t>
  </si>
  <si>
    <t>W79.88</t>
  </si>
  <si>
    <t>Inhalation and ingestion of food causing obstruction of respiratory tract, Other Specified Area While engaged in other specified activities</t>
  </si>
  <si>
    <t>W79.9</t>
  </si>
  <si>
    <t>Inhalation and ingestion of food causing obstruction of respiratory tract, Unspecified Place</t>
  </si>
  <si>
    <t>W79.90</t>
  </si>
  <si>
    <t>Inhalation and ingestion of food causing obstruction of respiratory tract, Unspecified Place While engaged in sports activity</t>
  </si>
  <si>
    <t>W79.94</t>
  </si>
  <si>
    <t>Inhalation and ingestion of food causing obstruction of respiratory tract, Unspecified Place While resting, sleeping, eating or engaging in other vital activities</t>
  </si>
  <si>
    <t>W79.99</t>
  </si>
  <si>
    <t>Inhalation and ingestion of food causing obstruction of respiratory tract, Unspecified Place During unspecified activity</t>
  </si>
  <si>
    <t>W80.0</t>
  </si>
  <si>
    <t>Inhalation and ingestion of other objects causing obstruction of respiratory tract, Home</t>
  </si>
  <si>
    <t>W80.00</t>
  </si>
  <si>
    <t>Inhalation and ingestion of other objects causing obstruction of respiratory tract, Home While engaged in sports activity</t>
  </si>
  <si>
    <t>W80.01</t>
  </si>
  <si>
    <t>Inhalation and ingestion of other objects causing obstruction of respiratory tract, Home While engaged in leisure activity</t>
  </si>
  <si>
    <t>W80.08</t>
  </si>
  <si>
    <t>Inhalation and ingestion of other objects causing obstruction of respiratory tract, Home While engaged in other specified activities</t>
  </si>
  <si>
    <t>W80.09</t>
  </si>
  <si>
    <t>Inhalation and ingestion of other objects causing obstruction of respiratory tract, Home During unspecified activity</t>
  </si>
  <si>
    <t>W80.2</t>
  </si>
  <si>
    <t>Inhalation and ingestion of other objects causing obstruction of respiratory tract, School, Other Institution and Public Admimistration Area</t>
  </si>
  <si>
    <t>W80.5</t>
  </si>
  <si>
    <t>Inhalation and ingestion of other objects causing obstruction of respiratory tract, Trade and Service Area</t>
  </si>
  <si>
    <t>W80.80</t>
  </si>
  <si>
    <t>Inhalation and ingestion of other objects causing obstruction of respiratory tract, Other Specified Area While engaged in sports activity</t>
  </si>
  <si>
    <t>W80.9</t>
  </si>
  <si>
    <t>Inhalation and ingestion of other objects causing obstruction of respiratory tract, Unspecified Place</t>
  </si>
  <si>
    <t>W80.99</t>
  </si>
  <si>
    <t>Inhalation and ingestion of other objects causing obstruction of respiratory tract, Unspecified Place During unspecified activity</t>
  </si>
  <si>
    <t>W81.8</t>
  </si>
  <si>
    <t>Confined to or trapped in a low-oxygen environment, Other Specified Area</t>
  </si>
  <si>
    <t>W84.09</t>
  </si>
  <si>
    <t>Unspecified threat to breathing, Home During unspecified activity</t>
  </si>
  <si>
    <t>W84.2</t>
  </si>
  <si>
    <t>Unspecified threat to breathing, School, Other Institution and Public Admimistration Area</t>
  </si>
  <si>
    <t>W84.90</t>
  </si>
  <si>
    <t>Unspecified threat to breathing, Unspecified Place While engaged in sports activity</t>
  </si>
  <si>
    <t>W85</t>
  </si>
  <si>
    <t>Exposure to electric transmission lines</t>
  </si>
  <si>
    <t>W85.0</t>
  </si>
  <si>
    <t>Exposure to electric transmission lines, Home</t>
  </si>
  <si>
    <t>W85.00</t>
  </si>
  <si>
    <t>Exposure to electric transmission lines: at home: in sport activity</t>
  </si>
  <si>
    <t>W85.01</t>
  </si>
  <si>
    <t>Exposure to electric transmission lines: at home: in leisure activity</t>
  </si>
  <si>
    <t>W85.02</t>
  </si>
  <si>
    <t>Exposure to electric transmission lines: at home: while work for income</t>
  </si>
  <si>
    <t>W85.03</t>
  </si>
  <si>
    <t>Exposure to electric transmission lines: at home: in oth type work</t>
  </si>
  <si>
    <t>W85.04</t>
  </si>
  <si>
    <t>Exposure to electric transmission lines: at home: while resting...</t>
  </si>
  <si>
    <t>W85.08</t>
  </si>
  <si>
    <t>Exposure to electric transmission lines: at home: in oth spec activity</t>
  </si>
  <si>
    <t>W85.09</t>
  </si>
  <si>
    <t>Exposure to electric transmission lines: at home: during unspec activity</t>
  </si>
  <si>
    <t>W85.19</t>
  </si>
  <si>
    <t>Exposure to electric transmission lines: at residentl institutn: during unspec activity</t>
  </si>
  <si>
    <t>W85.23</t>
  </si>
  <si>
    <t>Exposure to electric transmission lines: at school, other..area: in oth type work</t>
  </si>
  <si>
    <t>W85.24</t>
  </si>
  <si>
    <t>Exposure to electric transmission lines: at school, other..area: while resting...</t>
  </si>
  <si>
    <t>W85.28</t>
  </si>
  <si>
    <t>Exposure to electric transmission lines: at school, other..area: in oth spec activity</t>
  </si>
  <si>
    <t>W85.4</t>
  </si>
  <si>
    <t>Exposure to electric transmission lines, Street and Highway</t>
  </si>
  <si>
    <t>W85.42</t>
  </si>
  <si>
    <t>Exposure to electric transmission lines: at street &amp; highway: while work for income</t>
  </si>
  <si>
    <t>W85.49</t>
  </si>
  <si>
    <t>Exposure to electric transmission lines: at street &amp; highway: during unspec activity</t>
  </si>
  <si>
    <t>W85.58</t>
  </si>
  <si>
    <t>Exposure to electric transmission lines: at trade &amp; service area: in oth spec activity</t>
  </si>
  <si>
    <t>W85.62</t>
  </si>
  <si>
    <t>Exposure to electric transmission lines: at industr &amp; const area: while work for income</t>
  </si>
  <si>
    <t>W85.68</t>
  </si>
  <si>
    <t>Exposure to electric transmission lines: at industr &amp; const area: in oth spec activity</t>
  </si>
  <si>
    <t>W85.7</t>
  </si>
  <si>
    <t>Exposure to electric transmission lines, Farm</t>
  </si>
  <si>
    <t>W85.8</t>
  </si>
  <si>
    <t>Exposure to electric transmission lines, Other Specified Area</t>
  </si>
  <si>
    <t>W85.81</t>
  </si>
  <si>
    <t>Exposure to electric transmission lines: at other spec places: in leisure activity</t>
  </si>
  <si>
    <t>W85.88</t>
  </si>
  <si>
    <t>Exposure to electric transmission lines: at other spec places: in oth spec activity</t>
  </si>
  <si>
    <t>W85.9</t>
  </si>
  <si>
    <t>Exposure to electric transmission lines, Unspecified Place</t>
  </si>
  <si>
    <t>W85.90</t>
  </si>
  <si>
    <t>Exposure to electric transmission lines: at unspec place: in sport activity</t>
  </si>
  <si>
    <t>W85.98</t>
  </si>
  <si>
    <t>Exposure to electric transmission lines: at unspec place: in oth spec activity</t>
  </si>
  <si>
    <t>W85.99</t>
  </si>
  <si>
    <t>Exposure to electric transmission lines: at unspec place: during unspec activity</t>
  </si>
  <si>
    <t>W86</t>
  </si>
  <si>
    <t>Exposure to other specified electric current</t>
  </si>
  <si>
    <t>W86.0</t>
  </si>
  <si>
    <t>Exposure to other specified electric current, Home</t>
  </si>
  <si>
    <t>W86.00</t>
  </si>
  <si>
    <t>Exposure to other specified electric current: at home: in sport activity</t>
  </si>
  <si>
    <t>W86.01</t>
  </si>
  <si>
    <t>Exposure to other specified electric current: at home: in leisure activity</t>
  </si>
  <si>
    <t>W86.02</t>
  </si>
  <si>
    <t>Exposure to other specified electric current: at home: while work for income</t>
  </si>
  <si>
    <t>W86.03</t>
  </si>
  <si>
    <t>Exposure to other specified electric current: at home: in oth type work</t>
  </si>
  <si>
    <t>W86.04</t>
  </si>
  <si>
    <t>Exposure to other specified electric current: at home: while resting...</t>
  </si>
  <si>
    <t>W86.08</t>
  </si>
  <si>
    <t>Exposure to other specified electric current: at home: in oth spec activity</t>
  </si>
  <si>
    <t>W86.09</t>
  </si>
  <si>
    <t>Exposure to other specified electric current: at home: during unspec activity</t>
  </si>
  <si>
    <t>W86.12</t>
  </si>
  <si>
    <t>Exposure to other specified electric current: at residentl institutn: while work for income</t>
  </si>
  <si>
    <t>W86.18</t>
  </si>
  <si>
    <t>Exposure to other specified electric current: at residentl institutn: in oth spec activity</t>
  </si>
  <si>
    <t>W86.19</t>
  </si>
  <si>
    <t>Exposure to other specified electric current: at residentl institutn: during unspec activity</t>
  </si>
  <si>
    <t>W86.2</t>
  </si>
  <si>
    <t>Exposure to other specified electric current, School, Other Institution and Public Admimistration Area</t>
  </si>
  <si>
    <t>W86.23</t>
  </si>
  <si>
    <t>Exposure to other specified electric current: at school, other..area: in oth type work</t>
  </si>
  <si>
    <t>W86.28</t>
  </si>
  <si>
    <t>Exposure to other specified electric current: at school, other..area: in oth spec activity</t>
  </si>
  <si>
    <t>W86.4</t>
  </si>
  <si>
    <t>Exposure to other specified electric current, Street and Highway</t>
  </si>
  <si>
    <t>W86.58</t>
  </si>
  <si>
    <t>Exposure to other specified electric current: at trade &amp; service area: in oth spec activity</t>
  </si>
  <si>
    <t>W86.59</t>
  </si>
  <si>
    <t>Exposure to other specified electric current: at trade &amp; service area: during unspec activity</t>
  </si>
  <si>
    <t>W86.60</t>
  </si>
  <si>
    <t>Exposure to other specified electric current: at industr &amp; const area: in sport activity</t>
  </si>
  <si>
    <t>W86.62</t>
  </si>
  <si>
    <t>Exposure to other specified electric current: at industr &amp; const area: while work for income</t>
  </si>
  <si>
    <t>W86.70</t>
  </si>
  <si>
    <t>Exposure to other specified electric current: at farm: in sport activity</t>
  </si>
  <si>
    <t>W86.79</t>
  </si>
  <si>
    <t>Exposure to other specified electric current: at farm: during unspec activity</t>
  </si>
  <si>
    <t>W86.8</t>
  </si>
  <si>
    <t>Exposure to other specified electric current, Other Specified Area</t>
  </si>
  <si>
    <t>W86.80</t>
  </si>
  <si>
    <t>Exposure to other specified electric current: at other spec places: in sport activity</t>
  </si>
  <si>
    <t>W86.88</t>
  </si>
  <si>
    <t>Exposure to other specified electric current: at other spec places: in oth spec activity</t>
  </si>
  <si>
    <t>W86.89</t>
  </si>
  <si>
    <t>Exposure to other specified electric current: at other spec places: during unspec activity</t>
  </si>
  <si>
    <t>W86.9</t>
  </si>
  <si>
    <t>Exposure to other specified electric current, Unspecified Place</t>
  </si>
  <si>
    <t>W86.90</t>
  </si>
  <si>
    <t>Exposure to other specified electric current: at unspec place: in sport activity</t>
  </si>
  <si>
    <t>W86.98</t>
  </si>
  <si>
    <t>Exposure to other specified electric current: at unspec place: in oth spec activity</t>
  </si>
  <si>
    <t>W86.99</t>
  </si>
  <si>
    <t>Exposure to other specified electric current: at unspec place: during unspec activity</t>
  </si>
  <si>
    <t>W87</t>
  </si>
  <si>
    <t>Exposure to unspecified electric current</t>
  </si>
  <si>
    <t>W87.0</t>
  </si>
  <si>
    <t>Exposure to unspecified electric current, Home</t>
  </si>
  <si>
    <t>W87.00</t>
  </si>
  <si>
    <t>Exposure to unspecified electric current: at home: in sport activity</t>
  </si>
  <si>
    <t>W87.01</t>
  </si>
  <si>
    <t>Exposure to unspecified electric current: at home: in leisure activity</t>
  </si>
  <si>
    <t>W87.02</t>
  </si>
  <si>
    <t>Exposure to unspecified electric current: at home: while work for income</t>
  </si>
  <si>
    <t>W87.03</t>
  </si>
  <si>
    <t>Exposure to unspecified electric current: at home: in oth type work</t>
  </si>
  <si>
    <t>W87.04</t>
  </si>
  <si>
    <t>Exposure to unspecified electric current: at home: while resting...</t>
  </si>
  <si>
    <t>W87.08</t>
  </si>
  <si>
    <t>Exposure to unspecified electric current: at home: in oth spec activity</t>
  </si>
  <si>
    <t>W87.09</t>
  </si>
  <si>
    <t>Exposure to unspecified electric current: at home: during unspec activity</t>
  </si>
  <si>
    <t>W87.1</t>
  </si>
  <si>
    <t>Exposure to unspecified electric current, Residential Institution</t>
  </si>
  <si>
    <t>W87.18</t>
  </si>
  <si>
    <t>Exposure to unspecified electric current: at residentl institutn: in oth spec activity</t>
  </si>
  <si>
    <t>W87.2</t>
  </si>
  <si>
    <t>Exposure to unspecified electric current, School, Other Institution and Public Admimistration Area</t>
  </si>
  <si>
    <t>W87.20</t>
  </si>
  <si>
    <t>Exposure to unspecified electric current: at school, other..area: in sport activity</t>
  </si>
  <si>
    <t>W87.22</t>
  </si>
  <si>
    <t>Exposure to unspecified electric current: at school, other..area: while work for income</t>
  </si>
  <si>
    <t>W87.23</t>
  </si>
  <si>
    <t>Exposure to unspecified electric current: at school, other..area: in oth type work</t>
  </si>
  <si>
    <t>W87.28</t>
  </si>
  <si>
    <t>Exposure to unspecified electric current: at school, other..area: in oth spec activity</t>
  </si>
  <si>
    <t>W87.30</t>
  </si>
  <si>
    <t>Exposure to unspecified electric current: at sport &amp; athlet area: in sport activity</t>
  </si>
  <si>
    <t>W87.4</t>
  </si>
  <si>
    <t>Exposure to unspecified electric current, Street and Highway</t>
  </si>
  <si>
    <t>W87.48</t>
  </si>
  <si>
    <t>Exposure to unspecified electric current: at street &amp; highway: in oth spec activity</t>
  </si>
  <si>
    <t>W87.58</t>
  </si>
  <si>
    <t>Exposure to unspecified electric current: at trade &amp; service area: in oth spec activity</t>
  </si>
  <si>
    <t>W87.6</t>
  </si>
  <si>
    <t>Exposure to unspecified electric current, Industrial and Construction Area</t>
  </si>
  <si>
    <t>W87.62</t>
  </si>
  <si>
    <t>Exposure to unspecified electric current: at industr &amp; const area: while work for income</t>
  </si>
  <si>
    <t>W87.68</t>
  </si>
  <si>
    <t>Exposure to unspecified electric current: at industr &amp; const area: in oth spec activity</t>
  </si>
  <si>
    <t>W87.7</t>
  </si>
  <si>
    <t>Exposure to unspecified electric current, Farm</t>
  </si>
  <si>
    <t>W87.74</t>
  </si>
  <si>
    <t>Exposure to unspecified electric current: at farm: while resting...</t>
  </si>
  <si>
    <t>W87.79</t>
  </si>
  <si>
    <t>Exposure to unspecified electric current: at farm: during unspec activity</t>
  </si>
  <si>
    <t>W87.8</t>
  </si>
  <si>
    <t>Exposure to unspecified electric current, Other Specified Area</t>
  </si>
  <si>
    <t>W87.80</t>
  </si>
  <si>
    <t>Exposure to unspecified electric current: at other spec places: in sport activity</t>
  </si>
  <si>
    <t>W87.82</t>
  </si>
  <si>
    <t>Exposure to unspecified electric current: at other spec places: while work for income</t>
  </si>
  <si>
    <t>W87.88</t>
  </si>
  <si>
    <t>Exposure to unspecified electric current: at other spec places: in oth spec activity</t>
  </si>
  <si>
    <t>W87.89</t>
  </si>
  <si>
    <t>Exposure to unspecified electric current: at other spec places: during unspec activity</t>
  </si>
  <si>
    <t>W87.9</t>
  </si>
  <si>
    <t>Exposure to unspecified electric current, Unspecified Place</t>
  </si>
  <si>
    <t>W87.90</t>
  </si>
  <si>
    <t>Exposure to unspecified electric current: at unspec place: in sport activity</t>
  </si>
  <si>
    <t>W87.92</t>
  </si>
  <si>
    <t>Exposure to unspecified electric current: at unspec place: while work for income</t>
  </si>
  <si>
    <t>W87.93</t>
  </si>
  <si>
    <t>Exposure to unspecified electric current: at unspec place: in oth type work</t>
  </si>
  <si>
    <t>W87.98</t>
  </si>
  <si>
    <t>Exposure to unspecified electric current: at unspec place: in oth spec activity</t>
  </si>
  <si>
    <t>W87.99</t>
  </si>
  <si>
    <t>Exposure to unspecified electric current: at unspec place: during unspec activity</t>
  </si>
  <si>
    <t>W88.28</t>
  </si>
  <si>
    <t>Exposure to ionizing radiation, School, Other Institution and Public Admimistration Area While engaged in other specified activities</t>
  </si>
  <si>
    <t>W88.29</t>
  </si>
  <si>
    <t>Exposure to ionizing radiation, School, Other Institution and Public Admimistration Area During unspecified activity</t>
  </si>
  <si>
    <t>W89.03</t>
  </si>
  <si>
    <t>Exposure to man-made visible and ultraviolet light, Home While engaged in other types of work</t>
  </si>
  <si>
    <t>W89.08</t>
  </si>
  <si>
    <t>Exposure to man-made visible and ultraviolet light, Home While engaged in other specified activities</t>
  </si>
  <si>
    <t>W89.52</t>
  </si>
  <si>
    <t>Exposure to man-made visible and ultraviolet light, Trade and Service Area While working for income</t>
  </si>
  <si>
    <t>W89.9</t>
  </si>
  <si>
    <t>Exposure to man-made visible and ultraviolet light, Unspecified Place</t>
  </si>
  <si>
    <t>W90.0</t>
  </si>
  <si>
    <t>Exposure to other nonionizing radiation, Home</t>
  </si>
  <si>
    <t>W90.2</t>
  </si>
  <si>
    <t>Exposure to other nonionizing radiation, School, Other Institution and Public Admimistration Area</t>
  </si>
  <si>
    <t>W91.49</t>
  </si>
  <si>
    <t>Exposure to unspecified type of radiation, Street and Highway During unspecified activity</t>
  </si>
  <si>
    <t>W92.00</t>
  </si>
  <si>
    <t>Exposure to excessive heat of man-made origin, Home While engaged in sports activity</t>
  </si>
  <si>
    <t>W92.09</t>
  </si>
  <si>
    <t>Exposure to excessive heat of man-made origin, Home During unspecified activity</t>
  </si>
  <si>
    <t>W93.11</t>
  </si>
  <si>
    <t>Exposure to excessive cold of man-made origin, Residential Institution While engaged in leisure activity</t>
  </si>
  <si>
    <t>W93.88</t>
  </si>
  <si>
    <t>Exposure to excessive cold of man-made origin, Other Specified Area While engaged in other specified activities</t>
  </si>
  <si>
    <t>W94.8</t>
  </si>
  <si>
    <t>Exposure to high and low air pressure and changes in air pressure, Other Specified Area</t>
  </si>
  <si>
    <t>W99.00</t>
  </si>
  <si>
    <t>Exposure to other and unspecified man-made environmental factors, Home While engaged in sports activity</t>
  </si>
  <si>
    <t>W99.08</t>
  </si>
  <si>
    <t>Exposure to other and unspecified man-made environmental factors, Home While engaged in other specified activities</t>
  </si>
  <si>
    <t>W99.09</t>
  </si>
  <si>
    <t>Exposure to other and unspecified man-made environmental factors, Home During unspecified activity</t>
  </si>
  <si>
    <t>W99.18</t>
  </si>
  <si>
    <t>Exposure to other and unspecified man-made environmental factors, Residential Institution While engaged in other specified activities</t>
  </si>
  <si>
    <t>W99.9</t>
  </si>
  <si>
    <t>Exposure to other and unspecified man-made environmental factors, Unspecified Place</t>
  </si>
  <si>
    <t>W99.99</t>
  </si>
  <si>
    <t>Exposure to other and unspecified man-made environmental factors, Unspecified Place During unspecified activity</t>
  </si>
  <si>
    <t>X00</t>
  </si>
  <si>
    <t>Exposure to uncontrolled fire in building or structure</t>
  </si>
  <si>
    <t>X00.0</t>
  </si>
  <si>
    <t>Exposure to uncontrolled fire in building or structure, Home</t>
  </si>
  <si>
    <t>X00.00</t>
  </si>
  <si>
    <t>Exposure to uncontrolled fire in building or structure, Home While engaged in sports activity</t>
  </si>
  <si>
    <t>X00.01</t>
  </si>
  <si>
    <t>Exposure to uncontrolled fire in building or structure, Home While engaged in leisure activity</t>
  </si>
  <si>
    <t>X00.03</t>
  </si>
  <si>
    <t>Exposure to uncontrolled fire in building or structure, Home While engaged in other types of work</t>
  </si>
  <si>
    <t>X00.04</t>
  </si>
  <si>
    <t>Exposure to uncontrolled fire in building or structure, Home While resting, sleeping, eating or engaging in other vital activities</t>
  </si>
  <si>
    <t>X00.08</t>
  </si>
  <si>
    <t>Exposure to uncontrolled fire in building or structure, Home While engaged in other specified activities</t>
  </si>
  <si>
    <t>X00.09</t>
  </si>
  <si>
    <t>Exposure to uncontrolled fire in building or structure, Home During unspecified activity</t>
  </si>
  <si>
    <t>X00.40</t>
  </si>
  <si>
    <t>Exposure to uncontrolled fire in building or structure, Street and Highway While engaged in sports activity</t>
  </si>
  <si>
    <t>X00.79</t>
  </si>
  <si>
    <t>Exposure to uncontrolled fire in building or structure, Farm During unspecified activity</t>
  </si>
  <si>
    <t>X00.8</t>
  </si>
  <si>
    <t>Exposure to uncontrolled fire in building or structure, Other Specified Area</t>
  </si>
  <si>
    <t>X00.80</t>
  </si>
  <si>
    <t>Exposure to uncontrolled fire in building or structure, Other Specified Area While engaged in sports activity</t>
  </si>
  <si>
    <t>X00.88</t>
  </si>
  <si>
    <t>Exposure to uncontrolled fire in building or structure, Other Specified Area While engaged in other specified activities</t>
  </si>
  <si>
    <t>X00.89</t>
  </si>
  <si>
    <t>Exposure to uncontrolled fire in building or structure, Other Specified Area During unspecified activity</t>
  </si>
  <si>
    <t>X00.9</t>
  </si>
  <si>
    <t>Exposure to uncontrolled fire in building or structure, Unspecified Place</t>
  </si>
  <si>
    <t>X00.90</t>
  </si>
  <si>
    <t>Exposure to uncontrolled fire in building or structure, Unspecified Place While engaged in sports activity</t>
  </si>
  <si>
    <t>X00.99</t>
  </si>
  <si>
    <t>Exposure to uncontrolled fire in building or structure, Unspecified Place During unspecified activity</t>
  </si>
  <si>
    <t>X01.0</t>
  </si>
  <si>
    <t>Exposure to uncontrolled fire, not in building or structure, Home</t>
  </si>
  <si>
    <t>X01.00</t>
  </si>
  <si>
    <t>Exposure to uncontrolled fire, not in building or structure, Home While engaged in sports activity</t>
  </si>
  <si>
    <t>X01.03</t>
  </si>
  <si>
    <t>Exposure to uncontrolled fire, not in building or structure, Home While engaged in other types of work</t>
  </si>
  <si>
    <t>X01.04</t>
  </si>
  <si>
    <t>Exposure to uncontrolled fire, not in building or structure, Home While resting, sleeping, eating or engaging in other vital activities</t>
  </si>
  <si>
    <t>X01.08</t>
  </si>
  <si>
    <t>Exposure to uncontrolled fire, not in building or structure, Home While engaged in other specified activities</t>
  </si>
  <si>
    <t>X01.09</t>
  </si>
  <si>
    <t>Exposure to uncontrolled fire, not in building or structure, Home During unspecified activity</t>
  </si>
  <si>
    <t>X01.21</t>
  </si>
  <si>
    <t>Exposure to uncontrolled fire, not in building or structure, School, Other Institution and Public Admimistration Area While engaged in leisure activity</t>
  </si>
  <si>
    <t>X01.28</t>
  </si>
  <si>
    <t>Exposure to uncontrolled fire, not in building or structure, School, Other Institution and Public Admimistration Area While engaged in other specified activities</t>
  </si>
  <si>
    <t>X01.3</t>
  </si>
  <si>
    <t>Exposure to uncontrolled fire, not in building or structure, Sports and Athletic Areas</t>
  </si>
  <si>
    <t>X01.7</t>
  </si>
  <si>
    <t>Exposure to uncontrolled fire, not in building or structure, Farm</t>
  </si>
  <si>
    <t>X01.8</t>
  </si>
  <si>
    <t>Exposure to uncontrolled fire, not in building or structure, Other Specified Area</t>
  </si>
  <si>
    <t>X01.80</t>
  </si>
  <si>
    <t>Exposure to uncontrolled fire, not in building or structure, Other Specified Area While engaged in sports activity</t>
  </si>
  <si>
    <t>X01.99</t>
  </si>
  <si>
    <t>Exposure to uncontrolled fire, not in building or structure, Unspecified Place During unspecified activity</t>
  </si>
  <si>
    <t>X02</t>
  </si>
  <si>
    <t>Exposure to controlled fire in building or structure</t>
  </si>
  <si>
    <t>X02.0</t>
  </si>
  <si>
    <t>Exposure to controlled fire in building or structure, Home</t>
  </si>
  <si>
    <t>X02.00</t>
  </si>
  <si>
    <t>Exposure to controlled fire in building or structure, Home While engaged in sports activity</t>
  </si>
  <si>
    <t>X02.01</t>
  </si>
  <si>
    <t>Exposure to controlled fire in building or structure, Home While engaged in leisure activity</t>
  </si>
  <si>
    <t>X02.03</t>
  </si>
  <si>
    <t>Exposure to controlled fire in building or structure, Home While engaged in other types of work</t>
  </si>
  <si>
    <t>X02.04</t>
  </si>
  <si>
    <t>Exposure to controlled fire in building or structure, Home While resting, sleeping, eating or engaging in other vital activities</t>
  </si>
  <si>
    <t>X02.08</t>
  </si>
  <si>
    <t>Exposure to controlled fire in building or structure, Home While engaged in other specified activities</t>
  </si>
  <si>
    <t>X02.09</t>
  </si>
  <si>
    <t>Exposure to controlled fire in building or structure, Home During unspecified activity</t>
  </si>
  <si>
    <t>X02.2</t>
  </si>
  <si>
    <t>Exposure to controlled fire in building or structure, School, Other Institution and Public Admimistration Area</t>
  </si>
  <si>
    <t>X02.29</t>
  </si>
  <si>
    <t>Exposure to controlled fire in building or structure, School, Other Institution and Public Admimistration Area During unspecified activity</t>
  </si>
  <si>
    <t>X02.72</t>
  </si>
  <si>
    <t>Exposure to controlled fire in building or structure, Farm While working for income</t>
  </si>
  <si>
    <t>X02.80</t>
  </si>
  <si>
    <t>Exposure to controlled fire in building or structure, Other Specified Area While engaged in sports activity</t>
  </si>
  <si>
    <t>X02.82</t>
  </si>
  <si>
    <t>Exposure to controlled fire in building or structure, Other Specified Area While working for income</t>
  </si>
  <si>
    <t>X02.88</t>
  </si>
  <si>
    <t>Exposure to controlled fire in building or structure, Other Specified Area While engaged in other specified activities</t>
  </si>
  <si>
    <t>X02.9</t>
  </si>
  <si>
    <t>Exposure to controlled fire in building or structure, Unspecified Place</t>
  </si>
  <si>
    <t>X02.99</t>
  </si>
  <si>
    <t>Exposure to controlled fire in building or structure, Unspecified Place During unspecified activity</t>
  </si>
  <si>
    <t>X03.0</t>
  </si>
  <si>
    <t>Exposure to controlled fire, not in building or structure, Home</t>
  </si>
  <si>
    <t>X03.01</t>
  </si>
  <si>
    <t>Exposure to controlled fire, not in building or structure, Home While engaged in leisure activity</t>
  </si>
  <si>
    <t>X03.03</t>
  </si>
  <si>
    <t>Exposure to controlled fire, not in building or structure, Home While engaged in other types of work</t>
  </si>
  <si>
    <t>X03.04</t>
  </si>
  <si>
    <t>Exposure to controlled fire, not in building or structure, Home While resting, sleeping, eating or engaging in other vital activities</t>
  </si>
  <si>
    <t>X03.08</t>
  </si>
  <si>
    <t>Exposure to controlled fire, not in building or structure, Home While engaged in other specified activities</t>
  </si>
  <si>
    <t>X03.09</t>
  </si>
  <si>
    <t>Exposure to controlled fire, not in building or structure, Home During unspecified activity</t>
  </si>
  <si>
    <t>X03.2</t>
  </si>
  <si>
    <t>Exposure to controlled fire, not in building or structure, School, Other Institution and Public Admimistration Area</t>
  </si>
  <si>
    <t>X03.28</t>
  </si>
  <si>
    <t>Exposure to controlled fire, not in building or structure, School, Other Institution and Public Admimistration Area While engaged in other specified activities</t>
  </si>
  <si>
    <t>X03.3</t>
  </si>
  <si>
    <t>Exposure to controlled fire, not in building or structure, Sports and Athletic Areas</t>
  </si>
  <si>
    <t>X03.38</t>
  </si>
  <si>
    <t>Exposure to controlled fire, not in building or structure, Sports and Athletic Areas While engaged in other specified activities</t>
  </si>
  <si>
    <t>X03.48</t>
  </si>
  <si>
    <t>Exposure to controlled fire, not in building or structure, Street and Highway While engaged in other specified activities</t>
  </si>
  <si>
    <t>X03.8</t>
  </si>
  <si>
    <t>Exposure to controlled fire, not in building or structure, Other Specified Area</t>
  </si>
  <si>
    <t>X03.88</t>
  </si>
  <si>
    <t>Exposure to controlled fire, not in building or structure, Other Specified Area While engaged in other specified activities</t>
  </si>
  <si>
    <t>X03.9</t>
  </si>
  <si>
    <t>Exposure to controlled fire, not in building or structure, Unspecified Place</t>
  </si>
  <si>
    <t>X03.99</t>
  </si>
  <si>
    <t>Exposure to controlled fire, not in building or structure, Unspecified Place During unspecified activity</t>
  </si>
  <si>
    <t>X04.0</t>
  </si>
  <si>
    <t>Exposure to ignition of highly flammable material, Home</t>
  </si>
  <si>
    <t>X04.00</t>
  </si>
  <si>
    <t>Exposure to ignition of highly flammable material, Home While engaged in sports activity</t>
  </si>
  <si>
    <t>X04.01</t>
  </si>
  <si>
    <t>Exposure to ignition of highly flammable material, Home While engaged in leisure activity</t>
  </si>
  <si>
    <t>X04.03</t>
  </si>
  <si>
    <t>Exposure to ignition of highly flammable material, Home While engaged in other types of work</t>
  </si>
  <si>
    <t>X04.04</t>
  </si>
  <si>
    <t>Exposure to ignition of highly flammable material, Home While resting, sleeping, eating or engaging in other vital activities</t>
  </si>
  <si>
    <t>X04.08</t>
  </si>
  <si>
    <t>Exposure to ignition of highly flammable material, Home While engaged in other specified activities</t>
  </si>
  <si>
    <t>X04.09</t>
  </si>
  <si>
    <t>Exposure to ignition of highly flammable material, Home During unspecified activity</t>
  </si>
  <si>
    <t>X04.30</t>
  </si>
  <si>
    <t>Exposure to ignition of highly flammable material, Sports and Athletic Areas While engaged in sports activity</t>
  </si>
  <si>
    <t>X04.5</t>
  </si>
  <si>
    <t>Exposure to ignition of highly flammable material, Trade and Service Area</t>
  </si>
  <si>
    <t>X04.52</t>
  </si>
  <si>
    <t>Exposure to ignition of highly flammable material, Trade and Service Area While working for income</t>
  </si>
  <si>
    <t>X04.53</t>
  </si>
  <si>
    <t>Exposure to ignition of highly flammable material, Trade and Service Area While engaged in other types of work</t>
  </si>
  <si>
    <t>X04.58</t>
  </si>
  <si>
    <t>Exposure to ignition of highly flammable material, Trade and Service Area While engaged in other specified activities</t>
  </si>
  <si>
    <t>X04.6</t>
  </si>
  <si>
    <t>Exposure to ignition of highly flammable material, Industrial and Construction Area</t>
  </si>
  <si>
    <t>X04.7</t>
  </si>
  <si>
    <t>Exposure to ignition of highly flammable material, Farm</t>
  </si>
  <si>
    <t>X04.73</t>
  </si>
  <si>
    <t>Exposure to ignition of highly flammable material, Farm While engaged in other types of work</t>
  </si>
  <si>
    <t>X04.78</t>
  </si>
  <si>
    <t>Exposure to ignition of highly flammable material, Farm While engaged in other specified activities</t>
  </si>
  <si>
    <t>X04.8</t>
  </si>
  <si>
    <t>Exposure to ignition of highly flammable material, Other Specified Area</t>
  </si>
  <si>
    <t>X04.80</t>
  </si>
  <si>
    <t>Exposure to ignition of highly flammable material, Other Specified Area While engaged in sports activity</t>
  </si>
  <si>
    <t>X04.81</t>
  </si>
  <si>
    <t>Exposure to ignition of highly flammable material, Other Specified Area While engaged in leisure activity</t>
  </si>
  <si>
    <t>X04.88</t>
  </si>
  <si>
    <t>Exposure to ignition of highly flammable material, Other Specified Area While engaged in other specified activities</t>
  </si>
  <si>
    <t>X04.9</t>
  </si>
  <si>
    <t>Exposure to ignition of highly flammable material, Unspecified Place</t>
  </si>
  <si>
    <t>X04.99</t>
  </si>
  <si>
    <t>Exposure to ignition of highly flammable material, Unspecified Place During unspecified activity</t>
  </si>
  <si>
    <t>X05.08</t>
  </si>
  <si>
    <t>Exposure to ignition or melting of nightwear, Home While engaged in other specified activities</t>
  </si>
  <si>
    <t>X05.49</t>
  </si>
  <si>
    <t>Exposure to ignition or melting of nightwear, Street and Highway During unspecified activity</t>
  </si>
  <si>
    <t>X06.28</t>
  </si>
  <si>
    <t>Exposure to ignition or melting of other clothing and apparel, School, Other Institution and Public Admimistration Area While engaged in other specified activities</t>
  </si>
  <si>
    <t>X06.88</t>
  </si>
  <si>
    <t>Exposure to ignition or melting of other clothing and apparel, Other Specified Area While engaged in other specified activities</t>
  </si>
  <si>
    <t>X08</t>
  </si>
  <si>
    <t>Exposure to other specified smoke, fire and flames</t>
  </si>
  <si>
    <t>X08.0</t>
  </si>
  <si>
    <t>Exposure to other specified smoke, fire and flames, Home</t>
  </si>
  <si>
    <t>X08.00</t>
  </si>
  <si>
    <t>Exposure to other specified smoke, fire and flames, Home While engaged in sports activity</t>
  </si>
  <si>
    <t>X08.01</t>
  </si>
  <si>
    <t>Exposure to other specified smoke, fire and flames, Home While engaged in leisure activity</t>
  </si>
  <si>
    <t>X08.02</t>
  </si>
  <si>
    <t>Exposure to other specified smoke, fire and flames, Home While working for income</t>
  </si>
  <si>
    <t>X08.03</t>
  </si>
  <si>
    <t>Exposure to other specified smoke, fire and flames, Home While engaged in other types of work</t>
  </si>
  <si>
    <t>X08.04</t>
  </si>
  <si>
    <t>Exposure to other specified smoke, fire and flames, Home While resting, sleeping, eating or engaging in other vital activities</t>
  </si>
  <si>
    <t>X08.08</t>
  </si>
  <si>
    <t>Exposure to other specified smoke, fire and flames, Home While engaged in other specified activities</t>
  </si>
  <si>
    <t>X08.09</t>
  </si>
  <si>
    <t>Exposure to other specified smoke, fire and flames, Home During unspecified activity</t>
  </si>
  <si>
    <t>X08.29</t>
  </si>
  <si>
    <t>Exposure to other specified smoke, fire and flames, School, Other Institution and Public Admimistration Area During unspecified activity</t>
  </si>
  <si>
    <t>X08.48</t>
  </si>
  <si>
    <t>Exposure to other specified smoke, fire and flames, Street and Highway While engaged in other specified activities</t>
  </si>
  <si>
    <t>X08.49</t>
  </si>
  <si>
    <t>Exposure to other specified smoke, fire and flames, Street and Highway During unspecified activity</t>
  </si>
  <si>
    <t>X08.79</t>
  </si>
  <si>
    <t>Exposure to other specified smoke, fire and flames, Farm During unspecified activity</t>
  </si>
  <si>
    <t>X08.8</t>
  </si>
  <si>
    <t>Exposure to other specified smoke, fire and flames, Other Specified Area</t>
  </si>
  <si>
    <t>X08.82</t>
  </si>
  <si>
    <t>Exposure to other specified smoke, fire and flames, Other Specified Area While working for income</t>
  </si>
  <si>
    <t>X08.84</t>
  </si>
  <si>
    <t>Exposure to other specified smoke, fire and flames, Other Specified Area While resting, sleeping, eating or engaging in other vital activities</t>
  </si>
  <si>
    <t>X08.89</t>
  </si>
  <si>
    <t>Exposure to other specified smoke, fire and flames, Other Specified Area During unspecified activity</t>
  </si>
  <si>
    <t>X08.9</t>
  </si>
  <si>
    <t>Exposure to other specified smoke, fire and flames, Unspecified Place</t>
  </si>
  <si>
    <t>X08.90</t>
  </si>
  <si>
    <t>Exposure to other specified smoke, fire and flames, Unspecified Place While engaged in sports activity</t>
  </si>
  <si>
    <t>X08.98</t>
  </si>
  <si>
    <t>Exposure to other specified smoke, fire and flames, Unspecified Place While engaged in other specified activities</t>
  </si>
  <si>
    <t>X08.99</t>
  </si>
  <si>
    <t>Exposure to other specified smoke, fire and flames, Unspecified Place During unspecified activity</t>
  </si>
  <si>
    <t>X09</t>
  </si>
  <si>
    <t>Exposure to unspecified smoke, fire and flames</t>
  </si>
  <si>
    <t>X09.0</t>
  </si>
  <si>
    <t>Exposure to unspecified smoke, fire and flames, Home</t>
  </si>
  <si>
    <t>X09.00</t>
  </si>
  <si>
    <t>Exposure to unspecified smoke, fire and flames, Home While engaged in sports activity</t>
  </si>
  <si>
    <t>X09.01</t>
  </si>
  <si>
    <t>Exposure to unspecified smoke, fire and flames, Home While engaged in leisure activity</t>
  </si>
  <si>
    <t>X09.02</t>
  </si>
  <si>
    <t>Exposure to unspecified smoke, fire and flames, Home While working for income</t>
  </si>
  <si>
    <t>X09.03</t>
  </si>
  <si>
    <t>Exposure to unspecified smoke, fire and flames, Home While engaged in other types of work</t>
  </si>
  <si>
    <t>X09.04</t>
  </si>
  <si>
    <t>Exposure to unspecified smoke, fire and flames, Home While resting, sleeping, eating or engaging in other vital activities</t>
  </si>
  <si>
    <t>X09.08</t>
  </si>
  <si>
    <t>Exposure to unspecified smoke, fire and flames, Home While engaged in other specified activities</t>
  </si>
  <si>
    <t>X09.09</t>
  </si>
  <si>
    <t>Exposure to unspecified smoke, fire and flames, Home During unspecified activity</t>
  </si>
  <si>
    <t>X09.14</t>
  </si>
  <si>
    <t>Exposure to unspecified smoke, fire and flames, Residential Institution While resting, sleeping, eating or engaging in other vital activities</t>
  </si>
  <si>
    <t>X09.29</t>
  </si>
  <si>
    <t>Exposure to unspecified smoke, fire and flames, School, Other Institution and Public Admimistration Area During unspecified activity</t>
  </si>
  <si>
    <t>X09.48</t>
  </si>
  <si>
    <t>Exposure to unspecified smoke, fire and flames, Street and Highway While engaged in other specified activities</t>
  </si>
  <si>
    <t>X09.49</t>
  </si>
  <si>
    <t>Exposure to unspecified smoke, fire and flames, Street and Highway During unspecified activity</t>
  </si>
  <si>
    <t>X09.5</t>
  </si>
  <si>
    <t>Exposure to unspecified smoke, fire and flames, Trade and Service Area</t>
  </si>
  <si>
    <t>X09.52</t>
  </si>
  <si>
    <t>Exposure to unspecified smoke, fire and flames, Trade and Service Area While working for income</t>
  </si>
  <si>
    <t>X09.58</t>
  </si>
  <si>
    <t>Exposure to unspecified smoke, fire and flames, Trade and Service Area While engaged in other specified activities</t>
  </si>
  <si>
    <t>X09.59</t>
  </si>
  <si>
    <t>Exposure to unspecified smoke, fire and flames, Trade and Service Area During unspecified activity</t>
  </si>
  <si>
    <t>X09.69</t>
  </si>
  <si>
    <t>Exposure to unspecified smoke, fire and flames, Industrial and Construction Area During unspecified activity</t>
  </si>
  <si>
    <t>X09.70</t>
  </si>
  <si>
    <t>Exposure to unspecified smoke, fire and flames, Farm While engaged in sports activity</t>
  </si>
  <si>
    <t>X09.78</t>
  </si>
  <si>
    <t>Exposure to unspecified smoke, fire and flames, Farm While engaged in other specified activities</t>
  </si>
  <si>
    <t>X09.8</t>
  </si>
  <si>
    <t>Exposure to unspecified smoke, fire and flames, Other Specified Area</t>
  </si>
  <si>
    <t>X09.81</t>
  </si>
  <si>
    <t>Exposure to unspecified smoke, fire and flames, Other Specified Area While engaged in leisure activity</t>
  </si>
  <si>
    <t>X09.82</t>
  </si>
  <si>
    <t>Exposure to unspecified smoke, fire and flames, Other Specified Area While working for income</t>
  </si>
  <si>
    <t>X09.88</t>
  </si>
  <si>
    <t>Exposure to unspecified smoke, fire and flames, Other Specified Area While engaged in other specified activities</t>
  </si>
  <si>
    <t>X09.89</t>
  </si>
  <si>
    <t>Exposure to unspecified smoke, fire and flames, Other Specified Area During unspecified activity</t>
  </si>
  <si>
    <t>X09.9</t>
  </si>
  <si>
    <t>Exposure to unspecified smoke, fire and flames, Unspecified Place</t>
  </si>
  <si>
    <t>X09.90</t>
  </si>
  <si>
    <t>Exposure to unspecified smoke, fire and flames, Unspecified Place While engaged in sports activity</t>
  </si>
  <si>
    <t>X09.94</t>
  </si>
  <si>
    <t>Exposure to unspecified smoke, fire and flames, Unspecified Place While resting, sleeping, eating or engaging in other vital activities</t>
  </si>
  <si>
    <t>X09.98</t>
  </si>
  <si>
    <t>Exposure to unspecified smoke, fire and flames, Unspecified Place While engaged in other specified activities</t>
  </si>
  <si>
    <t>X09.99</t>
  </si>
  <si>
    <t>Exposure to unspecified smoke, fire and flames, Unspecified Place During unspecified activity</t>
  </si>
  <si>
    <t>X10</t>
  </si>
  <si>
    <t>Contact with hot drinks, food, fats and cooking oils</t>
  </si>
  <si>
    <t>X10.0</t>
  </si>
  <si>
    <t>Contact with hot drinks, food, fats and cooking oils, Home</t>
  </si>
  <si>
    <t>X10.00</t>
  </si>
  <si>
    <t>Contact with hot drinks, food, fats and cooking oils, Home While engaged in sports activity</t>
  </si>
  <si>
    <t>X10.01</t>
  </si>
  <si>
    <t>Contact with hot drinks, food, fats and cooking oils, Home While engaged in leisure activity</t>
  </si>
  <si>
    <t>X10.02</t>
  </si>
  <si>
    <t>Contact with hot drinks, food, fats and cooking oils, Home While working for income</t>
  </si>
  <si>
    <t>X10.03</t>
  </si>
  <si>
    <t>Contact with hot drinks, food, fats and cooking oils, Home While engaged in other types of work</t>
  </si>
  <si>
    <t>X10.04</t>
  </si>
  <si>
    <t>Contact with hot drinks, food, fats and cooking oils, Home While resting, sleeping, eating or engaging in other vital activities</t>
  </si>
  <si>
    <t>X10.08</t>
  </si>
  <si>
    <t>Contact with hot drinks, food, fats and cooking oils, Home While engaged in other specified activities</t>
  </si>
  <si>
    <t>X10.09</t>
  </si>
  <si>
    <t>Contact with hot drinks, food, fats and cooking oils, Home During unspecified activity</t>
  </si>
  <si>
    <t>X10.1</t>
  </si>
  <si>
    <t>Contact with hot drinks, food, fats and cooking oils, Residential Institution</t>
  </si>
  <si>
    <t>X10.14</t>
  </si>
  <si>
    <t>Contact with hot drinks, food, fats and cooking oils, Residential Institution While resting, sleeping, eating or engaging in other vital activities</t>
  </si>
  <si>
    <t>X10.19</t>
  </si>
  <si>
    <t>Contact with hot drinks, food, fats and cooking oils, Residential Institution During unspecified activity</t>
  </si>
  <si>
    <t>X10.2</t>
  </si>
  <si>
    <t>Contact with hot drinks, food, fats and cooking oils, School, Other Institution and Public Admimistration Area</t>
  </si>
  <si>
    <t>X10.20</t>
  </si>
  <si>
    <t>Contact with hot drinks, food, fats and cooking oils, School, Other Institution and Public Admimistration Area While engaged in sports activity</t>
  </si>
  <si>
    <t>X10.28</t>
  </si>
  <si>
    <t>Contact with hot drinks, food, fats and cooking oils, School, Other Institution and Public Admimistration Area While engaged in other specified activities</t>
  </si>
  <si>
    <t>X10.29</t>
  </si>
  <si>
    <t>Contact with hot drinks, food, fats and cooking oils, School, Other Institution and Public Admimistration Area During unspecified activity</t>
  </si>
  <si>
    <t>X10.4</t>
  </si>
  <si>
    <t>Contact with hot drinks, food, fats and cooking oils, Street and Highway</t>
  </si>
  <si>
    <t>X10.41</t>
  </si>
  <si>
    <t>Contact with hot drinks, food, fats and cooking oils, Street and Highway While engaged in leisure activity</t>
  </si>
  <si>
    <t>X10.48</t>
  </si>
  <si>
    <t>Contact with hot drinks, food, fats and cooking oils, Street and Highway While engaged in other specified activities</t>
  </si>
  <si>
    <t>X10.5</t>
  </si>
  <si>
    <t>Contact with hot drinks, food, fats and cooking oils, Trade and Service Area</t>
  </si>
  <si>
    <t>X10.52</t>
  </si>
  <si>
    <t>Contact with hot drinks, food, fats and cooking oils, Trade and Service Area While working for income</t>
  </si>
  <si>
    <t>X10.54</t>
  </si>
  <si>
    <t>Contact with hot drinks, food, fats and cooking oils, Trade and Service Area While resting, sleeping, eating or engaging in other vital activities</t>
  </si>
  <si>
    <t>X10.58</t>
  </si>
  <si>
    <t>Contact with hot drinks, food, fats and cooking oils, Trade and Service Area While engaged in other specified activities</t>
  </si>
  <si>
    <t>X10.59</t>
  </si>
  <si>
    <t>Contact with hot drinks, food, fats and cooking oils, Trade and Service Area During unspecified activity</t>
  </si>
  <si>
    <t>X10.7</t>
  </si>
  <si>
    <t>Contact with hot drinks, food, fats and cooking oils, Farm</t>
  </si>
  <si>
    <t>X10.8</t>
  </si>
  <si>
    <t>Contact with hot drinks, food, fats and cooking oils, Other Specified Area</t>
  </si>
  <si>
    <t>X10.80</t>
  </si>
  <si>
    <t>Contact with hot drinks, food, fats and cooking oils, Other Specified Area While engaged in sports activity</t>
  </si>
  <si>
    <t>X10.82</t>
  </si>
  <si>
    <t>Contact with hot drinks, food, fats and cooking oils, Other Specified Area While working for income</t>
  </si>
  <si>
    <t>X10.83</t>
  </si>
  <si>
    <t>Contact with hot drinks, food, fats and cooking oils, Other Specified Area While engaged in other types of work</t>
  </si>
  <si>
    <t>X10.84</t>
  </si>
  <si>
    <t>Contact with hot drinks, food, fats and cooking oils, Other Specified Area While resting, sleeping, eating or engaging in other vital activities</t>
  </si>
  <si>
    <t>X10.88</t>
  </si>
  <si>
    <t>Contact with hot drinks, food, fats and cooking oils, Other Specified Area While engaged in other specified activities</t>
  </si>
  <si>
    <t>X10.89</t>
  </si>
  <si>
    <t>Contact with hot drinks, food, fats and cooking oils, Other Specified Area During unspecified activity</t>
  </si>
  <si>
    <t>X10.9</t>
  </si>
  <si>
    <t>Contact with hot drinks, food, fats and cooking oils, Unspecified Place</t>
  </si>
  <si>
    <t>X10.90</t>
  </si>
  <si>
    <t>Contact with hot drinks, food, fats and cooking oils, Unspecified Place While engaged in sports activity</t>
  </si>
  <si>
    <t>X10.92</t>
  </si>
  <si>
    <t>Contact with hot drinks, food, fats and cooking oils, Unspecified Place While working for income</t>
  </si>
  <si>
    <t>X10.98</t>
  </si>
  <si>
    <t>Contact with hot drinks, food, fats and cooking oils, Unspecified Place While engaged in other specified activities</t>
  </si>
  <si>
    <t>X10.99</t>
  </si>
  <si>
    <t>Contact with hot drinks, food, fats and cooking oils, Unspecified Place During unspecified activity</t>
  </si>
  <si>
    <t>X11</t>
  </si>
  <si>
    <t>Contact with hot tap-water</t>
  </si>
  <si>
    <t>X11.0</t>
  </si>
  <si>
    <t>Contact with hot tap-water, Home</t>
  </si>
  <si>
    <t>X11.00</t>
  </si>
  <si>
    <t>Contact with hot tap-water, Home While engaged in sports activity</t>
  </si>
  <si>
    <t>X11.01</t>
  </si>
  <si>
    <t>Contact with hot tap-water, Home While engaged in leisure activity</t>
  </si>
  <si>
    <t>X11.02</t>
  </si>
  <si>
    <t>Contact with hot tap-water, Home While working for income</t>
  </si>
  <si>
    <t>X11.03</t>
  </si>
  <si>
    <t>Contact with hot tap-water, Home While engaged in other types of work</t>
  </si>
  <si>
    <t>X11.04</t>
  </si>
  <si>
    <t>Contact with hot tap-water, Home While resting, sleeping, eating or engaging in other vital activities</t>
  </si>
  <si>
    <t>X11.08</t>
  </si>
  <si>
    <t>Contact with hot tap-water, Home While engaged in other specified activities</t>
  </si>
  <si>
    <t>X11.09</t>
  </si>
  <si>
    <t>Contact with hot tap-water, Home During unspecified activity</t>
  </si>
  <si>
    <t>X11.1</t>
  </si>
  <si>
    <t>Contact with hot tap-water, Residential Institution</t>
  </si>
  <si>
    <t>X11.10</t>
  </si>
  <si>
    <t>Contact with hot tap-water, Residential Institution While engaged in sports activity</t>
  </si>
  <si>
    <t>X11.20</t>
  </si>
  <si>
    <t>Contact with hot tap-water, School, Other Institution and Public Admimistration Area While engaged in sports activity</t>
  </si>
  <si>
    <t>X11.28</t>
  </si>
  <si>
    <t>Contact with hot tap-water, School, Other Institution and Public Admimistration Area While engaged in other specified activities</t>
  </si>
  <si>
    <t>X11.29</t>
  </si>
  <si>
    <t>Contact with hot tap-water, School, Other Institution and Public Admimistration Area During unspecified activity</t>
  </si>
  <si>
    <t>X11.38</t>
  </si>
  <si>
    <t>Contact with hot tap-water, Sports and Athletic Areas While engaged in other specified activities</t>
  </si>
  <si>
    <t>X11.4</t>
  </si>
  <si>
    <t>Contact with hot tap-water, Street and Highway</t>
  </si>
  <si>
    <t>X11.42</t>
  </si>
  <si>
    <t>Contact with hot tap-water, Street and Highway While working for income</t>
  </si>
  <si>
    <t>X11.48</t>
  </si>
  <si>
    <t>Contact with hot tap-water, Street and Highway While engaged in other specified activities</t>
  </si>
  <si>
    <t>X11.79</t>
  </si>
  <si>
    <t>Contact with hot tap-water, Farm During unspecified activity</t>
  </si>
  <si>
    <t>X11.8</t>
  </si>
  <si>
    <t>Contact with hot tap-water, Other Specified Area</t>
  </si>
  <si>
    <t>X11.80</t>
  </si>
  <si>
    <t>Contact with hot tap-water, Other Specified Area While engaged in sports activity</t>
  </si>
  <si>
    <t>X11.81</t>
  </si>
  <si>
    <t>Contact with hot tap-water, Other Specified Area While engaged in leisure activity</t>
  </si>
  <si>
    <t>X11.82</t>
  </si>
  <si>
    <t>Contact with hot tap-water, Other Specified Area While working for income</t>
  </si>
  <si>
    <t>X11.88</t>
  </si>
  <si>
    <t>Contact with hot tap-water, Other Specified Area While engaged in other specified activities</t>
  </si>
  <si>
    <t>X11.89</t>
  </si>
  <si>
    <t>Contact with hot tap-water, Other Specified Area During unspecified activity</t>
  </si>
  <si>
    <t>X11.9</t>
  </si>
  <si>
    <t>Contact with hot tap-water, Unspecified Place</t>
  </si>
  <si>
    <t>X11.90</t>
  </si>
  <si>
    <t>Contact with hot tap-water, Unspecified Place While engaged in sports activity</t>
  </si>
  <si>
    <t>X11.94</t>
  </si>
  <si>
    <t>Contact with hot tap-water, Unspecified Place While resting, sleeping, eating or engaging in other vital activities</t>
  </si>
  <si>
    <t>X11.98</t>
  </si>
  <si>
    <t>Contact with hot tap-water, Unspecified Place While engaged in other specified activities</t>
  </si>
  <si>
    <t>X11.99</t>
  </si>
  <si>
    <t>Contact with hot tap-water, Unspecified Place During unspecified activity</t>
  </si>
  <si>
    <t>X12</t>
  </si>
  <si>
    <t>Contact with other hot fluids</t>
  </si>
  <si>
    <t>X12.0</t>
  </si>
  <si>
    <t>Contact with other hot fluids, Home</t>
  </si>
  <si>
    <t>X12.00</t>
  </si>
  <si>
    <t>Contact with other hot fluids, Home While engaged in sports activity</t>
  </si>
  <si>
    <t>X12.01</t>
  </si>
  <si>
    <t>Contact with other hot fluids, Home While engaged in leisure activity</t>
  </si>
  <si>
    <t>X12.02</t>
  </si>
  <si>
    <t>Contact with other hot fluids, Home While working for income</t>
  </si>
  <si>
    <t>X12.03</t>
  </si>
  <si>
    <t>Contact with other hot fluids, Home While engaged in other types of work</t>
  </si>
  <si>
    <t>X12.04</t>
  </si>
  <si>
    <t>Contact with other hot fluids, Home While resting, sleeping, eating or engaging in other vital activities</t>
  </si>
  <si>
    <t>X12.08</t>
  </si>
  <si>
    <t>Contact with other hot fluids, Home While engaged in other specified activities</t>
  </si>
  <si>
    <t>X12.09</t>
  </si>
  <si>
    <t>Contact with other hot fluids, Home During unspecified activity</t>
  </si>
  <si>
    <t>X12.2</t>
  </si>
  <si>
    <t>Contact with other hot fluids, School, Other Institution and Public Admimistration Area</t>
  </si>
  <si>
    <t>X12.20</t>
  </si>
  <si>
    <t>Contact with other hot fluids, School, Other Institution and Public Admimistration Area While engaged in sports activity</t>
  </si>
  <si>
    <t>X12.28</t>
  </si>
  <si>
    <t>Contact with other hot fluids, School, Other Institution and Public Admimistration Area While engaged in other specified activities</t>
  </si>
  <si>
    <t>X12.29</t>
  </si>
  <si>
    <t>Contact with other hot fluids, School, Other Institution and Public Admimistration Area During unspecified activity</t>
  </si>
  <si>
    <t>X12.4</t>
  </si>
  <si>
    <t>Contact with other hot fluids, Street and Highway</t>
  </si>
  <si>
    <t>X12.42</t>
  </si>
  <si>
    <t>Contact with other hot fluids, Street and Highway While working for income</t>
  </si>
  <si>
    <t>X12.48</t>
  </si>
  <si>
    <t>Contact with other hot fluids, Street and Highway While engaged in other specified activities</t>
  </si>
  <si>
    <t>X12.49</t>
  </si>
  <si>
    <t>Contact with other hot fluids, Street and Highway During unspecified activity</t>
  </si>
  <si>
    <t>X12.6</t>
  </si>
  <si>
    <t>Contact with other hot fluids, Industrial and Construction Area</t>
  </si>
  <si>
    <t>X12.68</t>
  </si>
  <si>
    <t>Contact with other hot fluids, Industrial and Construction Area While engaged in other specified activities</t>
  </si>
  <si>
    <t>X12.7</t>
  </si>
  <si>
    <t>Contact with other hot fluids, Farm</t>
  </si>
  <si>
    <t>X12.78</t>
  </si>
  <si>
    <t>Contact with other hot fluids, Farm While engaged in other specified activities</t>
  </si>
  <si>
    <t>X12.8</t>
  </si>
  <si>
    <t>Contact with other hot fluids, Other Specified Area</t>
  </si>
  <si>
    <t>X12.84</t>
  </si>
  <si>
    <t>Contact with other hot fluids, Other Specified Area While resting, sleeping, eating or engaging in other vital activities</t>
  </si>
  <si>
    <t>X12.88</t>
  </si>
  <si>
    <t>Contact with other hot fluids, Other Specified Area While engaged in other specified activities</t>
  </si>
  <si>
    <t>X12.89</t>
  </si>
  <si>
    <t>Contact with other hot fluids, Other Specified Area During unspecified activity</t>
  </si>
  <si>
    <t>X12.9</t>
  </si>
  <si>
    <t>Contact with other hot fluids, Unspecified Place</t>
  </si>
  <si>
    <t>X12.90</t>
  </si>
  <si>
    <t>Contact with other hot fluids, Unspecified Place While engaged in sports activity</t>
  </si>
  <si>
    <t>X12.94</t>
  </si>
  <si>
    <t>Contact with other hot fluids, Unspecified Place While resting, sleeping, eating or engaging in other vital activities</t>
  </si>
  <si>
    <t>X12.98</t>
  </si>
  <si>
    <t>Contact with other hot fluids, Unspecified Place While engaged in other specified activities</t>
  </si>
  <si>
    <t>X12.99</t>
  </si>
  <si>
    <t>Contact with other hot fluids, Unspecified Place During unspecified activity</t>
  </si>
  <si>
    <t>X13</t>
  </si>
  <si>
    <t>Contact with steam and hot vapours</t>
  </si>
  <si>
    <t>X13.0</t>
  </si>
  <si>
    <t>Contact with steam and hot vapours, Home</t>
  </si>
  <si>
    <t>X13.03</t>
  </si>
  <si>
    <t>Contact with steam and hot vapours, Home While engaged in other types of work</t>
  </si>
  <si>
    <t>X13.08</t>
  </si>
  <si>
    <t>Contact with steam and hot vapours, Home While engaged in other specified activities</t>
  </si>
  <si>
    <t>X13.09</t>
  </si>
  <si>
    <t>Contact with steam and hot vapours, Home During unspecified activity</t>
  </si>
  <si>
    <t>X13.88</t>
  </si>
  <si>
    <t>Contact with steam and hot vapours, Other Specified Area While engaged in other specified activities</t>
  </si>
  <si>
    <t>X13.99</t>
  </si>
  <si>
    <t>Contact with steam and hot vapours, Unspecified Place During unspecified activity</t>
  </si>
  <si>
    <t>X14</t>
  </si>
  <si>
    <t>Contact with hot air and gases</t>
  </si>
  <si>
    <t>X14.0</t>
  </si>
  <si>
    <t>Contact with hot air and gases, Home</t>
  </si>
  <si>
    <t>X14.00</t>
  </si>
  <si>
    <t>Contact with hot air and gases, Home While engaged in sports activity</t>
  </si>
  <si>
    <t>X14.01</t>
  </si>
  <si>
    <t>Contact with hot air and gases, Home While engaged in leisure activity</t>
  </si>
  <si>
    <t>X14.03</t>
  </si>
  <si>
    <t>Contact with hot air and gases, Home While engaged in other types of work</t>
  </si>
  <si>
    <t>X14.04</t>
  </si>
  <si>
    <t>Contact with hot air and gases, Home While resting, sleeping, eating or engaging in other vital activities</t>
  </si>
  <si>
    <t>X14.08</t>
  </si>
  <si>
    <t>Contact with hot air and gases, Home While engaged in other specified activities</t>
  </si>
  <si>
    <t>X14.09</t>
  </si>
  <si>
    <t>Contact with hot air and gases, Home During unspecified activity</t>
  </si>
  <si>
    <t>X14.29</t>
  </si>
  <si>
    <t>Contact with hot air and gases, School, Other Institution and Public Admimistration Area During unspecified activity</t>
  </si>
  <si>
    <t>X14.42</t>
  </si>
  <si>
    <t>Contact with hot air and gases, Street and Highway While working for income</t>
  </si>
  <si>
    <t>X14.78</t>
  </si>
  <si>
    <t>Contact with hot air and gases, Farm While engaged in other specified activities</t>
  </si>
  <si>
    <t>X14.80</t>
  </si>
  <si>
    <t>Contact with hot air and gases, Other Specified Area While engaged in sports activity</t>
  </si>
  <si>
    <t>X14.9</t>
  </si>
  <si>
    <t>Contact with hot air and gases, Unspecified Place</t>
  </si>
  <si>
    <t>X14.99</t>
  </si>
  <si>
    <t>Contact with hot air and gases, Unspecified Place During unspecified activity</t>
  </si>
  <si>
    <t>X15.0</t>
  </si>
  <si>
    <t>Contact with hot household appliances, Home</t>
  </si>
  <si>
    <t>X15.00</t>
  </si>
  <si>
    <t>Contact with hot household appliances, Home While engaged in sports activity</t>
  </si>
  <si>
    <t>X15.01</t>
  </si>
  <si>
    <t>Contact with hot household appliances, Home While engaged in leisure activity</t>
  </si>
  <si>
    <t>X15.03</t>
  </si>
  <si>
    <t>Contact with hot household appliances, Home While engaged in other types of work</t>
  </si>
  <si>
    <t>X15.04</t>
  </si>
  <si>
    <t>Contact with hot household appliances, Home While resting, sleeping, eating or engaging in other vital activities</t>
  </si>
  <si>
    <t>X15.08</t>
  </si>
  <si>
    <t>Contact with hot household appliances, Home While engaged in other specified activities</t>
  </si>
  <si>
    <t>X15.09</t>
  </si>
  <si>
    <t>Contact with hot household appliances, Home During unspecified activity</t>
  </si>
  <si>
    <t>X15.30</t>
  </si>
  <si>
    <t>Contact with hot household appliances, Sports and Athletic Areas While engaged in sports activity</t>
  </si>
  <si>
    <t>X15.4</t>
  </si>
  <si>
    <t>Contact with hot household appliances, Street and Highway</t>
  </si>
  <si>
    <t>X15.8</t>
  </si>
  <si>
    <t>Contact with hot household appliances, Other Specified Area</t>
  </si>
  <si>
    <t>X15.89</t>
  </si>
  <si>
    <t>Contact with hot household appliances, Other Specified Area During unspecified activity</t>
  </si>
  <si>
    <t>X15.99</t>
  </si>
  <si>
    <t>Contact with hot household appliances, Unspecified Place During unspecified activity</t>
  </si>
  <si>
    <t>X16.0</t>
  </si>
  <si>
    <t>Contact with hot heating appliances, radiators and pipes, Home</t>
  </si>
  <si>
    <t>X16.00</t>
  </si>
  <si>
    <t>Contact with hot heating appliances, radiators and pipes, Home While engaged in sports activity</t>
  </si>
  <si>
    <t>X16.01</t>
  </si>
  <si>
    <t>Contact with hot heating appliances, radiators and pipes, Home While engaged in leisure activity</t>
  </si>
  <si>
    <t>X16.08</t>
  </si>
  <si>
    <t>Contact with hot heating appliances, radiators and pipes, Home While engaged in other specified activities</t>
  </si>
  <si>
    <t>X16.09</t>
  </si>
  <si>
    <t>Contact with hot heating appliances, radiators and pipes, Home During unspecified activity</t>
  </si>
  <si>
    <t>X16.69</t>
  </si>
  <si>
    <t>Contact with hot heating appliances, radiators and pipes, Industrial and Construction Area During unspecified activity</t>
  </si>
  <si>
    <t>X16.8</t>
  </si>
  <si>
    <t>Contact with hot heating appliances, radiators and pipes, Other Specified Area</t>
  </si>
  <si>
    <t>X16.88</t>
  </si>
  <si>
    <t>Contact with hot heating appliances, radiators and pipes, Other Specified Area While engaged in other specified activities</t>
  </si>
  <si>
    <t>X16.89</t>
  </si>
  <si>
    <t>Contact with hot heating appliances, radiators and pipes, Other Specified Area During unspecified activity</t>
  </si>
  <si>
    <t>X16.9</t>
  </si>
  <si>
    <t>Contact with hot heating appliances, radiators and pipes, Unspecified Place</t>
  </si>
  <si>
    <t>X16.98</t>
  </si>
  <si>
    <t>Contact with hot heating appliances, radiators and pipes, Unspecified Place While engaged in other specified activities</t>
  </si>
  <si>
    <t>X16.99</t>
  </si>
  <si>
    <t>Contact with hot heating appliances, radiators and pipes, Unspecified Place During unspecified activity</t>
  </si>
  <si>
    <t>X17.0</t>
  </si>
  <si>
    <t>Contact with hot engines, machinery and tools, Home</t>
  </si>
  <si>
    <t>X17.00</t>
  </si>
  <si>
    <t>Contact with hot engines, machinery and tools, Home While engaged in sports activity</t>
  </si>
  <si>
    <t>X17.01</t>
  </si>
  <si>
    <t>Contact with hot engines, machinery and tools, Home While engaged in leisure activity</t>
  </si>
  <si>
    <t>X17.02</t>
  </si>
  <si>
    <t>Contact with hot engines, machinery and tools, Home While working for income</t>
  </si>
  <si>
    <t>X17.08</t>
  </si>
  <si>
    <t>Contact with hot engines, machinery and tools, Home While engaged in other specified activities</t>
  </si>
  <si>
    <t>X17.09</t>
  </si>
  <si>
    <t>Contact with hot engines, machinery and tools, Home During unspecified activity</t>
  </si>
  <si>
    <t>X17.48</t>
  </si>
  <si>
    <t>Contact with hot engines, machinery and tools, Street and Highway While engaged in other specified activities</t>
  </si>
  <si>
    <t>X17.80</t>
  </si>
  <si>
    <t>Contact with hot engines, machinery and tools, Other Specified Area While engaged in sports activity</t>
  </si>
  <si>
    <t>X17.88</t>
  </si>
  <si>
    <t>Contact with hot engines, machinery and tools, Other Specified Area While engaged in other specified activities</t>
  </si>
  <si>
    <t>X17.9</t>
  </si>
  <si>
    <t>Contact with hot engines, machinery and tools, Unspecified Place</t>
  </si>
  <si>
    <t>X17.92</t>
  </si>
  <si>
    <t>Contact with hot engines, machinery and tools, Unspecified Place While working for income</t>
  </si>
  <si>
    <t>X17.99</t>
  </si>
  <si>
    <t>Contact with hot engines, machinery and tools, Unspecified Place During unspecified activity</t>
  </si>
  <si>
    <t>X18.0</t>
  </si>
  <si>
    <t>Contact with other hot metals, Home</t>
  </si>
  <si>
    <t>X18.00</t>
  </si>
  <si>
    <t>Contact with other hot metals, Home While engaged in sports activity</t>
  </si>
  <si>
    <t>X18.08</t>
  </si>
  <si>
    <t>Contact with other hot metals, Home While engaged in other specified activities</t>
  </si>
  <si>
    <t>X18.09</t>
  </si>
  <si>
    <t>Contact with other hot metals, Home During unspecified activity</t>
  </si>
  <si>
    <t>X18.48</t>
  </si>
  <si>
    <t>Contact with other hot metals, Street and Highway While engaged in other specified activities</t>
  </si>
  <si>
    <t>X18.49</t>
  </si>
  <si>
    <t>Contact with other hot metals, Street and Highway During unspecified activity</t>
  </si>
  <si>
    <t>X18.98</t>
  </si>
  <si>
    <t>Contact with other hot metals, Unspecified Place While engaged in other specified activities</t>
  </si>
  <si>
    <t>X19</t>
  </si>
  <si>
    <t>Contact with other and unspecified heat and hot substances</t>
  </si>
  <si>
    <t>X19.0</t>
  </si>
  <si>
    <t>Contact with other and unspecified heat and hot substances, Home</t>
  </si>
  <si>
    <t>X19.00</t>
  </si>
  <si>
    <t>Contact with other and unspecified heat and hot substances, Home While engaged in sports activity</t>
  </si>
  <si>
    <t>X19.01</t>
  </si>
  <si>
    <t>Contact with other and unspecified heat and hot substances, Home While engaged in leisure activity</t>
  </si>
  <si>
    <t>X19.03</t>
  </si>
  <si>
    <t>Contact with other and unspecified heat and hot substances, Home While engaged in other types of work</t>
  </si>
  <si>
    <t>X19.04</t>
  </si>
  <si>
    <t>Contact with other and unspecified heat and hot substances, Home While resting, sleeping, eating or engaging in other vital activities</t>
  </si>
  <si>
    <t>X19.08</t>
  </si>
  <si>
    <t>Contact with other and unspecified heat and hot substances, Home While engaged in other specified activities</t>
  </si>
  <si>
    <t>X19.09</t>
  </si>
  <si>
    <t>Contact with other and unspecified heat and hot substances, Home During unspecified activity</t>
  </si>
  <si>
    <t>X19.2</t>
  </si>
  <si>
    <t>Contact with other and unspecified heat and hot substances, School, Other Institution and Public Admimistration Area</t>
  </si>
  <si>
    <t>X19.28</t>
  </si>
  <si>
    <t>Contact with other and unspecified heat and hot substances, School, Other Institution and Public Admimistration Area While engaged in other specified activities</t>
  </si>
  <si>
    <t>X19.29</t>
  </si>
  <si>
    <t>Contact with other and unspecified heat and hot substances, School, Other Institution and Public Admimistration Area During unspecified activity</t>
  </si>
  <si>
    <t>X19.39</t>
  </si>
  <si>
    <t>Contact with other and unspecified heat and hot substances, Sports and Athletic Areas During unspecified activity</t>
  </si>
  <si>
    <t>X19.4</t>
  </si>
  <si>
    <t>Contact with other and unspecified heat and hot substances, Street and Highway</t>
  </si>
  <si>
    <t>X19.48</t>
  </si>
  <si>
    <t>Contact with other and unspecified heat and hot substances, Street and Highway While engaged in other specified activities</t>
  </si>
  <si>
    <t>X19.7</t>
  </si>
  <si>
    <t>Contact with other and unspecified heat and hot substances, Farm</t>
  </si>
  <si>
    <t>X19.72</t>
  </si>
  <si>
    <t>Contact with other and unspecified heat and hot substances, Farm While working for income</t>
  </si>
  <si>
    <t>X19.78</t>
  </si>
  <si>
    <t>Contact with other and unspecified heat and hot substances, Farm While engaged in other specified activities</t>
  </si>
  <si>
    <t>X19.8</t>
  </si>
  <si>
    <t>Contact with other and unspecified heat and hot substances, Other Specified Area</t>
  </si>
  <si>
    <t>X19.81</t>
  </si>
  <si>
    <t>Contact with other and unspecified heat and hot substances, Other Specified Area While engaged in leisure activity</t>
  </si>
  <si>
    <t>X19.88</t>
  </si>
  <si>
    <t>Contact with other and unspecified heat and hot substances, Other Specified Area While engaged in other specified activities</t>
  </si>
  <si>
    <t>X19.9</t>
  </si>
  <si>
    <t>Contact with other and unspecified heat and hot substances, Unspecified Place</t>
  </si>
  <si>
    <t>X19.98</t>
  </si>
  <si>
    <t>Contact with other and unspecified heat and hot substances, Unspecified Place While engaged in other specified activities</t>
  </si>
  <si>
    <t>X19.99</t>
  </si>
  <si>
    <t>Contact with other and unspecified heat and hot substances, Unspecified Place During unspecified activity</t>
  </si>
  <si>
    <t>X20</t>
  </si>
  <si>
    <t>Contact with venomous snakes and lizards</t>
  </si>
  <si>
    <t>X20.0</t>
  </si>
  <si>
    <t>Contact with venomous snakes and lizards, Home</t>
  </si>
  <si>
    <t>X20.00</t>
  </si>
  <si>
    <t>Contact with venomous snakes and lizards, Home While engaged in sports activity</t>
  </si>
  <si>
    <t>X20.01</t>
  </si>
  <si>
    <t>Contact with venomous snakes and lizards, Home While engaged in leisure activity</t>
  </si>
  <si>
    <t>X20.02</t>
  </si>
  <si>
    <t>Contact with venomous snakes and lizards, Home While working for income</t>
  </si>
  <si>
    <t>X20.03</t>
  </si>
  <si>
    <t>Contact with venomous snakes and lizards, Home While engaged in other types of work</t>
  </si>
  <si>
    <t>X20.04</t>
  </si>
  <si>
    <t>Contact with venomous snakes and lizards, Home While resting, sleeping, eating or engaging in other vital activities</t>
  </si>
  <si>
    <t>X20.08</t>
  </si>
  <si>
    <t>Contact with venomous snakes and lizards, Home While engaged in other specified activities</t>
  </si>
  <si>
    <t>X20.09</t>
  </si>
  <si>
    <t>Contact with venomous snakes and lizards, Home During unspecified activity</t>
  </si>
  <si>
    <t>X20.10</t>
  </si>
  <si>
    <t>Contact with venomous snakes and lizards, Residential Institution While engaged in sports activity</t>
  </si>
  <si>
    <t>X20.13</t>
  </si>
  <si>
    <t>Contact with venomous snakes and lizards, Residential Institution While engaged in other types of work</t>
  </si>
  <si>
    <t>X20.19</t>
  </si>
  <si>
    <t>Contact with venomous snakes and lizards, Residential Institution During unspecified activity</t>
  </si>
  <si>
    <t>X20.2</t>
  </si>
  <si>
    <t>Contact with venomous snakes and lizards, School, Other Institution and Public Admimistration Area</t>
  </si>
  <si>
    <t>X20.20</t>
  </si>
  <si>
    <t>Contact with venomous snakes and lizards, School, Other Institution and Public Admimistration Area While engaged in sports activity</t>
  </si>
  <si>
    <t>X20.21</t>
  </si>
  <si>
    <t>Contact with venomous snakes and lizards, School, Other Institution and Public Admimistration Area While engaged in leisure activity</t>
  </si>
  <si>
    <t>X20.23</t>
  </si>
  <si>
    <t>Contact with venomous snakes and lizards, School, Other Institution and Public Admimistration Area While engaged in other types of work</t>
  </si>
  <si>
    <t>X20.24</t>
  </si>
  <si>
    <t>Contact with venomous snakes and lizards, School, Other Institution and Public Admimistration Area While resting, sleeping, eating or engaging in other vital activities</t>
  </si>
  <si>
    <t>X20.28</t>
  </si>
  <si>
    <t>Contact with venomous snakes and lizards, School, Other Institution and Public Admimistration Area While engaged in other specified activities</t>
  </si>
  <si>
    <t>X20.29</t>
  </si>
  <si>
    <t>Contact with venomous snakes and lizards, School, Other Institution and Public Admimistration Area During unspecified activity</t>
  </si>
  <si>
    <t>X20.3</t>
  </si>
  <si>
    <t>Contact with venomous snakes and lizards, Sports and Athletic Areas</t>
  </si>
  <si>
    <t>X20.30</t>
  </si>
  <si>
    <t>Contact with venomous snakes and lizards, Sports and Athletic Areas While engaged in sports activity</t>
  </si>
  <si>
    <t>X20.38</t>
  </si>
  <si>
    <t>Contact with venomous snakes and lizards, Sports and Athletic Areas While engaged in other specified activities</t>
  </si>
  <si>
    <t>X20.39</t>
  </si>
  <si>
    <t>Contact with venomous snakes and lizards, Sports and Athletic Areas During unspecified activity</t>
  </si>
  <si>
    <t>X20.4</t>
  </si>
  <si>
    <t>Contact with venomous snakes and lizards, Street and Highway</t>
  </si>
  <si>
    <t>X20.43</t>
  </si>
  <si>
    <t>Contact with venomous snakes and lizards, Street and Highway While engaged in other types of work</t>
  </si>
  <si>
    <t>X20.48</t>
  </si>
  <si>
    <t>Contact with venomous snakes and lizards, Street and Highway While engaged in other specified activities</t>
  </si>
  <si>
    <t>X20.49</t>
  </si>
  <si>
    <t>Contact with venomous snakes and lizards, Street and Highway During unspecified activity</t>
  </si>
  <si>
    <t>X20.5</t>
  </si>
  <si>
    <t>Contact with venomous snakes and lizards, Trade and Service Area</t>
  </si>
  <si>
    <t>X20.58</t>
  </si>
  <si>
    <t>Contact with venomous snakes and lizards, Trade and Service Area While engaged in other specified activities</t>
  </si>
  <si>
    <t>X20.6</t>
  </si>
  <si>
    <t>Contact with venomous snakes and lizards, Industrial and Construction Area</t>
  </si>
  <si>
    <t>X20.7</t>
  </si>
  <si>
    <t>Contact with venomous snakes and lizards, Farm</t>
  </si>
  <si>
    <t>X20.70</t>
  </si>
  <si>
    <t>Contact with venomous snakes and lizards, Farm While engaged in sports activity</t>
  </si>
  <si>
    <t>X20.71</t>
  </si>
  <si>
    <t>Contact with venomous snakes and lizards, Farm While engaged in leisure activity</t>
  </si>
  <si>
    <t>X20.72</t>
  </si>
  <si>
    <t>Contact with venomous snakes and lizards, Farm While working for income</t>
  </si>
  <si>
    <t>X20.73</t>
  </si>
  <si>
    <t>Contact with venomous snakes and lizards, Farm While engaged in other types of work</t>
  </si>
  <si>
    <t>X20.74</t>
  </si>
  <si>
    <t>Contact with venomous snakes and lizards, Farm While resting, sleeping, eating or engaging in other vital activities</t>
  </si>
  <si>
    <t>X20.78</t>
  </si>
  <si>
    <t>Contact with venomous snakes and lizards, Farm While engaged in other specified activities</t>
  </si>
  <si>
    <t>X20.79</t>
  </si>
  <si>
    <t>Contact with venomous snakes and lizards, Farm During unspecified activity</t>
  </si>
  <si>
    <t>X20.8</t>
  </si>
  <si>
    <t>Contact with venomous snakes and lizards, Other Specified Area</t>
  </si>
  <si>
    <t>X20.80</t>
  </si>
  <si>
    <t>Contact with venomous snakes and lizards, Other Specified Area While engaged in sports activity</t>
  </si>
  <si>
    <t>X20.81</t>
  </si>
  <si>
    <t>Contact with venomous snakes and lizards, Other Specified Area While engaged in leisure activity</t>
  </si>
  <si>
    <t>X20.82</t>
  </si>
  <si>
    <t>Contact with venomous snakes and lizards, Other Specified Area While working for income</t>
  </si>
  <si>
    <t>X20.83</t>
  </si>
  <si>
    <t>Contact with venomous snakes and lizards, Other Specified Area While engaged in other types of work</t>
  </si>
  <si>
    <t>X20.88</t>
  </si>
  <si>
    <t>Contact with venomous snakes and lizards, Other Specified Area While engaged in other specified activities</t>
  </si>
  <si>
    <t>X20.89</t>
  </si>
  <si>
    <t>Contact with venomous snakes and lizards, Other Specified Area During unspecified activity</t>
  </si>
  <si>
    <t>X20.9</t>
  </si>
  <si>
    <t>Contact with venomous snakes and lizards, Unspecified Place</t>
  </si>
  <si>
    <t>X20.90</t>
  </si>
  <si>
    <t>Contact with venomous snakes and lizards, Unspecified Place While engaged in sports activity</t>
  </si>
  <si>
    <t>X20.91</t>
  </si>
  <si>
    <t>Contact with venomous snakes and lizards, Unspecified Place While engaged in leisure activity</t>
  </si>
  <si>
    <t>X20.94</t>
  </si>
  <si>
    <t>Contact with venomous snakes and lizards, Unspecified Place While resting, sleeping, eating or engaging in other vital activities</t>
  </si>
  <si>
    <t>X20.98</t>
  </si>
  <si>
    <t>Contact with venomous snakes and lizards, Unspecified Place While engaged in other specified activities</t>
  </si>
  <si>
    <t>X20.99</t>
  </si>
  <si>
    <t>Contact with venomous snakes and lizards, Unspecified Place During unspecified activity</t>
  </si>
  <si>
    <t>X21.0</t>
  </si>
  <si>
    <t>Contact with venomous spiders, Home</t>
  </si>
  <si>
    <t>X21.08</t>
  </si>
  <si>
    <t>Contact with venomous spiders, Home While engaged in other specified activities</t>
  </si>
  <si>
    <t>X21.09</t>
  </si>
  <si>
    <t>Contact with venomous spiders, Home During unspecified activity</t>
  </si>
  <si>
    <t>X22.0</t>
  </si>
  <si>
    <t>Contact with scorpions, Home</t>
  </si>
  <si>
    <t>X22.00</t>
  </si>
  <si>
    <t>Contact with scorpions, Home While engaged in sports activity</t>
  </si>
  <si>
    <t>X22.03</t>
  </si>
  <si>
    <t>Contact with scorpions, Home While engaged in other types of work</t>
  </si>
  <si>
    <t>X22.08</t>
  </si>
  <si>
    <t>Contact with scorpions, Home While engaged in other specified activities</t>
  </si>
  <si>
    <t>X22.09</t>
  </si>
  <si>
    <t>Contact with scorpions, Home During unspecified activity</t>
  </si>
  <si>
    <t>X22.7</t>
  </si>
  <si>
    <t>Contact with scorpions, Farm</t>
  </si>
  <si>
    <t>X22.78</t>
  </si>
  <si>
    <t>Contact with scorpions, Farm While engaged in other specified activities</t>
  </si>
  <si>
    <t>X22.9</t>
  </si>
  <si>
    <t>Contact with scorpions, Unspecified Place</t>
  </si>
  <si>
    <t>X22.99</t>
  </si>
  <si>
    <t>Contact with scorpions, Unspecified Place During unspecified activity</t>
  </si>
  <si>
    <t>X23</t>
  </si>
  <si>
    <t>Contact with hornets, wasps and bees</t>
  </si>
  <si>
    <t>X23.0</t>
  </si>
  <si>
    <t>Contact with hornets, wasps and bees, Home</t>
  </si>
  <si>
    <t>X23.00</t>
  </si>
  <si>
    <t>Contact with hornets, wasps and bees, Home While engaged in sports activity</t>
  </si>
  <si>
    <t>X23.01</t>
  </si>
  <si>
    <t>Contact with hornets, wasps and bees, Home While engaged in leisure activity</t>
  </si>
  <si>
    <t>X23.03</t>
  </si>
  <si>
    <t>Contact with hornets, wasps and bees, Home While engaged in other types of work</t>
  </si>
  <si>
    <t>X23.04</t>
  </si>
  <si>
    <t>Contact with hornets, wasps and bees, Home While resting, sleeping, eating or engaging in other vital activities</t>
  </si>
  <si>
    <t>X23.08</t>
  </si>
  <si>
    <t>Contact with hornets, wasps and bees, Home While engaged in other specified activities</t>
  </si>
  <si>
    <t>X23.09</t>
  </si>
  <si>
    <t>Contact with hornets, wasps and bees, Home During unspecified activity</t>
  </si>
  <si>
    <t>X23.1</t>
  </si>
  <si>
    <t>Contact with hornets, wasps and bees, Residential Institution</t>
  </si>
  <si>
    <t>X23.19</t>
  </si>
  <si>
    <t>Contact with hornets, wasps and bees, Residential Institution During unspecified activity</t>
  </si>
  <si>
    <t>X23.2</t>
  </si>
  <si>
    <t>Contact with hornets, wasps and bees, School, Other Institution and Public Admimistration Area</t>
  </si>
  <si>
    <t>X23.28</t>
  </si>
  <si>
    <t>Contact with hornets, wasps and bees, School, Other Institution and Public Admimistration Area While engaged in other specified activities</t>
  </si>
  <si>
    <t>X23.29</t>
  </si>
  <si>
    <t>Contact with hornets, wasps and bees, School, Other Institution and Public Admimistration Area During unspecified activity</t>
  </si>
  <si>
    <t>X23.4</t>
  </si>
  <si>
    <t>Contact with hornets, wasps and bees, Street and Highway</t>
  </si>
  <si>
    <t>X23.48</t>
  </si>
  <si>
    <t>Contact with hornets, wasps and bees, Street and Highway While engaged in other specified activities</t>
  </si>
  <si>
    <t>X23.49</t>
  </si>
  <si>
    <t>Contact with hornets, wasps and bees, Street and Highway During unspecified activity</t>
  </si>
  <si>
    <t>X23.7</t>
  </si>
  <si>
    <t>Contact with hornets, wasps and bees, Farm</t>
  </si>
  <si>
    <t>X23.70</t>
  </si>
  <si>
    <t>Contact with hornets, wasps and bees, Farm While engaged in sports activity</t>
  </si>
  <si>
    <t>X23.72</t>
  </si>
  <si>
    <t>Contact with hornets, wasps and bees, Farm While working for income</t>
  </si>
  <si>
    <t>X23.73</t>
  </si>
  <si>
    <t>Contact with hornets, wasps and bees, Farm While engaged in other types of work</t>
  </si>
  <si>
    <t>X23.78</t>
  </si>
  <si>
    <t>Contact with hornets, wasps and bees, Farm While engaged in other specified activities</t>
  </si>
  <si>
    <t>X23.79</t>
  </si>
  <si>
    <t>Contact with hornets, wasps and bees, Farm During unspecified activity</t>
  </si>
  <si>
    <t>X23.8</t>
  </si>
  <si>
    <t>Contact with hornets, wasps and bees, Other Specified Area</t>
  </si>
  <si>
    <t>X23.80</t>
  </si>
  <si>
    <t>Contact with hornets, wasps and bees, Other Specified Area While engaged in sports activity</t>
  </si>
  <si>
    <t>X23.82</t>
  </si>
  <si>
    <t>Contact with hornets, wasps and bees, Other Specified Area While working for income</t>
  </si>
  <si>
    <t>X23.88</t>
  </si>
  <si>
    <t>Contact with hornets, wasps and bees, Other Specified Area While engaged in other specified activities</t>
  </si>
  <si>
    <t>X23.89</t>
  </si>
  <si>
    <t>Contact with hornets, wasps and bees, Other Specified Area During unspecified activity</t>
  </si>
  <si>
    <t>X23.9</t>
  </si>
  <si>
    <t>Contact with hornets, wasps and bees, Unspecified Place</t>
  </si>
  <si>
    <t>X23.90</t>
  </si>
  <si>
    <t>Contact with hornets, wasps and bees, Unspecified Place While engaged in sports activity</t>
  </si>
  <si>
    <t>X23.93</t>
  </si>
  <si>
    <t>Contact with hornets, wasps and bees, Unspecified Place While engaged in other types of work</t>
  </si>
  <si>
    <t>X23.98</t>
  </si>
  <si>
    <t>Contact with hornets, wasps and bees, Unspecified Place While engaged in other specified activities</t>
  </si>
  <si>
    <t>X23.99</t>
  </si>
  <si>
    <t>Contact with hornets, wasps and bees, Unspecified Place During unspecified activity</t>
  </si>
  <si>
    <t>X24.0</t>
  </si>
  <si>
    <t>Contact with centipedes and venomous millipedes (tropical), Home</t>
  </si>
  <si>
    <t>X24.08</t>
  </si>
  <si>
    <t>Contact with centipedes and venomous millipedes (tropical), Home While engaged in other specified activities</t>
  </si>
  <si>
    <t>X24.09</t>
  </si>
  <si>
    <t>Contact with centipedes and venomous millipedes (tropical), Home During unspecified activity</t>
  </si>
  <si>
    <t>X24.78</t>
  </si>
  <si>
    <t>Contact with centipedes and venomous millipedes (tropical), Farm While engaged in other specified activities</t>
  </si>
  <si>
    <t>X24.8</t>
  </si>
  <si>
    <t>Contact with centipedes and venomous millipedes (tropical), Other Specified Area</t>
  </si>
  <si>
    <t>X24.89</t>
  </si>
  <si>
    <t>Contact with centipedes and venomous millipedes (tropical), Other Specified Area During unspecified activity</t>
  </si>
  <si>
    <t>X24.99</t>
  </si>
  <si>
    <t>Contact with centipedes and venomous millipedes (tropical), Unspecified Place During unspecified activity</t>
  </si>
  <si>
    <t>X25.0</t>
  </si>
  <si>
    <t>Contact with other venomous arthropods, Home</t>
  </si>
  <si>
    <t>X25.00</t>
  </si>
  <si>
    <t>Contact with other venomous arthropods, Home While engaged in sports activity</t>
  </si>
  <si>
    <t>X25.01</t>
  </si>
  <si>
    <t>Contact with other venomous arthropods, Home While engaged in leisure activity</t>
  </si>
  <si>
    <t>X25.04</t>
  </si>
  <si>
    <t>Contact with other venomous arthropods, Home While resting, sleeping, eating or engaging in other vital activities</t>
  </si>
  <si>
    <t>X25.08</t>
  </si>
  <si>
    <t>Contact with other venomous arthropods, Home While engaged in other specified activities</t>
  </si>
  <si>
    <t>X25.09</t>
  </si>
  <si>
    <t>Contact with other venomous arthropods, Home During unspecified activity</t>
  </si>
  <si>
    <t>X25.24</t>
  </si>
  <si>
    <t>Contact with other venomous arthropods, School, Other Institution and Public Admimistration Area While resting, sleeping, eating or engaging in other vital activities</t>
  </si>
  <si>
    <t>X25.28</t>
  </si>
  <si>
    <t>Contact with other venomous arthropods, School, Other Institution and Public Admimistration Area While engaged in other specified activities</t>
  </si>
  <si>
    <t>X25.29</t>
  </si>
  <si>
    <t>Contact with other venomous arthropods, School, Other Institution and Public Admimistration Area During unspecified activity</t>
  </si>
  <si>
    <t>X25.42</t>
  </si>
  <si>
    <t>Contact with other venomous arthropods, Street and Highway While working for income</t>
  </si>
  <si>
    <t>X25.48</t>
  </si>
  <si>
    <t>Contact with other venomous arthropods, Street and Highway While engaged in other specified activities</t>
  </si>
  <si>
    <t>X25.64</t>
  </si>
  <si>
    <t>Contact with other venomous arthropods, Industrial and Construction Area While resting, sleeping, eating or engaging in other vital activities</t>
  </si>
  <si>
    <t>X25.7</t>
  </si>
  <si>
    <t>Contact with other venomous arthropods, Farm</t>
  </si>
  <si>
    <t>X25.73</t>
  </si>
  <si>
    <t>Contact with other venomous arthropods, Farm While engaged in other types of work</t>
  </si>
  <si>
    <t>X25.78</t>
  </si>
  <si>
    <t>Contact with other venomous arthropods, Farm While engaged in other specified activities</t>
  </si>
  <si>
    <t>X25.79</t>
  </si>
  <si>
    <t>Contact with other venomous arthropods, Farm During unspecified activity</t>
  </si>
  <si>
    <t>X25.8</t>
  </si>
  <si>
    <t>Contact with other venomous arthropods, Other Specified Area</t>
  </si>
  <si>
    <t>X25.88</t>
  </si>
  <si>
    <t>Contact with other venomous arthropods, Other Specified Area While engaged in other specified activities</t>
  </si>
  <si>
    <t>X25.89</t>
  </si>
  <si>
    <t>Contact with other venomous arthropods, Other Specified Area During unspecified activity</t>
  </si>
  <si>
    <t>X25.9</t>
  </si>
  <si>
    <t>Contact with other venomous arthropods, Unspecified Place</t>
  </si>
  <si>
    <t>X25.90</t>
  </si>
  <si>
    <t>Contact with other venomous arthropods, Unspecified Place While engaged in sports activity</t>
  </si>
  <si>
    <t>X25.99</t>
  </si>
  <si>
    <t>Contact with other venomous arthropods, Unspecified Place During unspecified activity</t>
  </si>
  <si>
    <t>X26.08</t>
  </si>
  <si>
    <t>Contact with venomous marine animals and plants, Home While engaged in other specified activities</t>
  </si>
  <si>
    <t>X26.09</t>
  </si>
  <si>
    <t>Contact with venomous marine animals and plants, Home During unspecified activity</t>
  </si>
  <si>
    <t>X26.7</t>
  </si>
  <si>
    <t>Contact with venomous marine animals and plants, Farm</t>
  </si>
  <si>
    <t>X26.8</t>
  </si>
  <si>
    <t>Contact with venomous marine animals and plants, Other Specified Area</t>
  </si>
  <si>
    <t>X26.80</t>
  </si>
  <si>
    <t>Contact with venomous marine animals and plants, Other Specified Area While engaged in sports activity</t>
  </si>
  <si>
    <t>X26.81</t>
  </si>
  <si>
    <t>Contact with venomous marine animals and plants, Other Specified Area While engaged in leisure activity</t>
  </si>
  <si>
    <t>X26.82</t>
  </si>
  <si>
    <t>Contact with venomous marine animals and plants, Other Specified Area While working for income</t>
  </si>
  <si>
    <t>X26.83</t>
  </si>
  <si>
    <t>Contact with venomous marine animals and plants, Other Specified Area While engaged in other types of work</t>
  </si>
  <si>
    <t>X26.88</t>
  </si>
  <si>
    <t>Contact with venomous marine animals and plants, Other Specified Area While engaged in other specified activities</t>
  </si>
  <si>
    <t>X26.89</t>
  </si>
  <si>
    <t>Contact with venomous marine animals and plants, Other Specified Area During unspecified activity</t>
  </si>
  <si>
    <t>X26.9</t>
  </si>
  <si>
    <t>Contact with venomous marine animals and plants, Unspecified Place</t>
  </si>
  <si>
    <t>X27.7</t>
  </si>
  <si>
    <t>Contact with other specified venomous animals, Farm</t>
  </si>
  <si>
    <t>X27.79</t>
  </si>
  <si>
    <t>Contact with other specified venomous animals, Farm During unspecified activity</t>
  </si>
  <si>
    <t>X27.84</t>
  </si>
  <si>
    <t>Contact with other specified venomous animals, Other Specified Area While resting, sleeping, eating or engaging in other vital activities</t>
  </si>
  <si>
    <t>X27.99</t>
  </si>
  <si>
    <t>Contact with other specified venomous animals, Unspecified Place During unspecified activity</t>
  </si>
  <si>
    <t>X28.0</t>
  </si>
  <si>
    <t>Contact with other specified venomous plants, Home</t>
  </si>
  <si>
    <t>X28.99</t>
  </si>
  <si>
    <t>Contact with other specified venomous plants, Unspecified Place During unspecified activity</t>
  </si>
  <si>
    <t>X29.0</t>
  </si>
  <si>
    <t>Contact with unspecified venomous animal or plant, Home</t>
  </si>
  <si>
    <t>X29.00</t>
  </si>
  <si>
    <t>Contact with unspecified venomous animal or plant, Home While engaged in sports activity</t>
  </si>
  <si>
    <t>X29.03</t>
  </si>
  <si>
    <t>Contact with unspecified venomous animal or plant, Home While engaged in other types of work</t>
  </si>
  <si>
    <t>X29.08</t>
  </si>
  <si>
    <t>Contact with unspecified venomous animal or plant, Home While engaged in other specified activities</t>
  </si>
  <si>
    <t>X29.09</t>
  </si>
  <si>
    <t>Contact with unspecified venomous animal or plant, Home During unspecified activity</t>
  </si>
  <si>
    <t>X29.48</t>
  </si>
  <si>
    <t>Contact with unspecified venomous animal or plant, Street and Highway While engaged in other specified activities</t>
  </si>
  <si>
    <t>X29.69</t>
  </si>
  <si>
    <t>Contact with unspecified venomous animal or plant, Industrial and Construction Area During unspecified activity</t>
  </si>
  <si>
    <t>X29.78</t>
  </si>
  <si>
    <t>Contact with unspecified venomous animal or plant, Farm While engaged in other specified activities</t>
  </si>
  <si>
    <t>X29.80</t>
  </si>
  <si>
    <t>Contact with unspecified venomous animal or plant, Other Specified Area While engaged in sports activity</t>
  </si>
  <si>
    <t>X29.88</t>
  </si>
  <si>
    <t>Contact with unspecified venomous animal or plant, Other Specified Area While engaged in other specified activities</t>
  </si>
  <si>
    <t>X29.89</t>
  </si>
  <si>
    <t>Contact with unspecified venomous animal or plant, Other Specified Area During unspecified activity</t>
  </si>
  <si>
    <t>X29.9</t>
  </si>
  <si>
    <t>Contact with unspecified venomous animal or plant, Unspecified Place</t>
  </si>
  <si>
    <t>X29.98</t>
  </si>
  <si>
    <t>Contact with unspecified venomous animal or plant, Unspecified Place While engaged in other specified activities</t>
  </si>
  <si>
    <t>X29.99</t>
  </si>
  <si>
    <t>Contact with unspecified venomous animal or plant, Unspecified Place During unspecified activity</t>
  </si>
  <si>
    <t>X30.90</t>
  </si>
  <si>
    <t>Exposure to excessive natural heat, Unspecified Place While engaged in sports activity</t>
  </si>
  <si>
    <t>X31.0</t>
  </si>
  <si>
    <t>Exposure to excessive natural cold, Home</t>
  </si>
  <si>
    <t>X31.09</t>
  </si>
  <si>
    <t>Exposure to excessive natural cold, Home During unspecified activity</t>
  </si>
  <si>
    <t>X31.99</t>
  </si>
  <si>
    <t>Exposure to excessive natural cold, Unspecified Place During unspecified activity</t>
  </si>
  <si>
    <t>X33.0</t>
  </si>
  <si>
    <t>Victim of lightning, Home</t>
  </si>
  <si>
    <t>X33.08</t>
  </si>
  <si>
    <t>Victim of lightning, Home While engaged in other specified activities</t>
  </si>
  <si>
    <t>X33.7</t>
  </si>
  <si>
    <t>Victim of lightning, Farm</t>
  </si>
  <si>
    <t>X33.73</t>
  </si>
  <si>
    <t>Victim of lightning, Farm While engaged in other types of work</t>
  </si>
  <si>
    <t>X33.78</t>
  </si>
  <si>
    <t>Victim of lightning, Farm While engaged in other specified activities</t>
  </si>
  <si>
    <t>X33.79</t>
  </si>
  <si>
    <t>Victim of lightning, Farm During unspecified activity</t>
  </si>
  <si>
    <t>X33.8</t>
  </si>
  <si>
    <t>Victim of lightning, Other Specified Area</t>
  </si>
  <si>
    <t>X33.81</t>
  </si>
  <si>
    <t>Victim of lightning, Other Specified Area While engaged in leisure activity</t>
  </si>
  <si>
    <t>X33.88</t>
  </si>
  <si>
    <t>Victim of lightning, Other Specified Area While engaged in other specified activities</t>
  </si>
  <si>
    <t>X33.99</t>
  </si>
  <si>
    <t>Victim of lightning, Unspecified Place During unspecified activity</t>
  </si>
  <si>
    <t>X34.8</t>
  </si>
  <si>
    <t>Victim of earthquake, Other Specified Area</t>
  </si>
  <si>
    <t>X35.99</t>
  </si>
  <si>
    <t>Victim of volcanic eruption, Unspecified Place During unspecified activity</t>
  </si>
  <si>
    <t>X36.19</t>
  </si>
  <si>
    <t>Victim of avalanche, landslide and other earth movements, Residential Institution During unspecified activity</t>
  </si>
  <si>
    <t>X36.4</t>
  </si>
  <si>
    <t>Victim of avalanche, landslide and other earth movements, Street and Highway</t>
  </si>
  <si>
    <t>X36.49</t>
  </si>
  <si>
    <t>Victim of avalanche, landslide and other earth movements, Street and Highway During unspecified activity</t>
  </si>
  <si>
    <t>X36.69</t>
  </si>
  <si>
    <t>Victim of avalanche, landslide and other earth movements, Industrial and Construction Area During unspecified activity</t>
  </si>
  <si>
    <t>X36.8</t>
  </si>
  <si>
    <t>Victim of avalanche, landslide and other earth movements, Other Specified Area</t>
  </si>
  <si>
    <t>X36.9</t>
  </si>
  <si>
    <t>Victim of avalanche, landslide and other earth movements, Unspecified Place</t>
  </si>
  <si>
    <t>X37.0</t>
  </si>
  <si>
    <t>Victim of cataclysmic storm, Home</t>
  </si>
  <si>
    <t>X38.0</t>
  </si>
  <si>
    <t>Victim of flood, Home</t>
  </si>
  <si>
    <t>X38.00</t>
  </si>
  <si>
    <t>Victim of flood, Home While engaged in sports activity</t>
  </si>
  <si>
    <t>X38.04</t>
  </si>
  <si>
    <t>Victim of flood, Home While resting, sleeping, eating or engaging in other vital activities</t>
  </si>
  <si>
    <t>X38.09</t>
  </si>
  <si>
    <t>Victim of flood, Home During unspecified activity</t>
  </si>
  <si>
    <t>X38.82</t>
  </si>
  <si>
    <t>Victim of flood, Other Specified Area While working for income</t>
  </si>
  <si>
    <t>X38.84</t>
  </si>
  <si>
    <t>Victim of flood, Other Specified Area While resting, sleeping, eating or engaging in other vital activities</t>
  </si>
  <si>
    <t>X40.0</t>
  </si>
  <si>
    <t>Accidental poisoning by and exposure to nonopioid analgesics, antipyretics and antirheumatics, Home</t>
  </si>
  <si>
    <t>X40.00</t>
  </si>
  <si>
    <t>Accidental poisoning by and exposure to nonopioid analgesics, antipyretics and antirheumatics, Home While engaged in sports activity</t>
  </si>
  <si>
    <t>X40.08</t>
  </si>
  <si>
    <t>Accidental poisoning by and exposure to nonopioid analgesics, antipyretics and antirheumatics, Home While engaged in other specified activities</t>
  </si>
  <si>
    <t>X40.09</t>
  </si>
  <si>
    <t>Accidental poisoning by and exposure to nonopioid analgesics, antipyretics and antirheumatics, Home During unspecified activity</t>
  </si>
  <si>
    <t>X40.18</t>
  </si>
  <si>
    <t>Accidental poisoning by and exposure to nonopioid analgesics, antipyretics and antirheumatics, Residential Institution While engaged in other specified activities</t>
  </si>
  <si>
    <t>X40.88</t>
  </si>
  <si>
    <t>Accidental poisoning by and exposure to nonopioid analgesics, antipyretics and antirheumatics, Other Specified Area While engaged in other specified activities</t>
  </si>
  <si>
    <t>X40.9</t>
  </si>
  <si>
    <t>Accidental poisoning by and exposure to nonopioid analgesics, antipyretics and antirheumatics, Unspecified Place</t>
  </si>
  <si>
    <t>X40.90</t>
  </si>
  <si>
    <t>Accidental poisoning by and exposure to nonopioid analgesics, antipyretics and antirheumatics, Unspecified Place While engaged in sports activity</t>
  </si>
  <si>
    <t>X40.93</t>
  </si>
  <si>
    <t>Accidental poisoning by and exposure to nonopioid analgesics, antipyretics and antirheumatics, Unspecified Place While engaged in other types of work</t>
  </si>
  <si>
    <t>X40.98</t>
  </si>
  <si>
    <t>Accidental poisoning by and exposure to nonopioid analgesics, antipyretics and antirheumatics, Unspecified Place While engaged in other specified activities</t>
  </si>
  <si>
    <t>X40.99</t>
  </si>
  <si>
    <t>Accidental poisoning by and exposure to nonopioid analgesics, antipyretics and antirheumatics, Unspecified Place During unspecified activity</t>
  </si>
  <si>
    <t>X41.0</t>
  </si>
  <si>
    <t>Accidental poisoning by and exposure to antiepileptic, sedative-hypnotic, antiparkinsonism and psychotropic drugs, not elsewhere classified, Home</t>
  </si>
  <si>
    <t>X41.08</t>
  </si>
  <si>
    <t>Accidental poisoning by and exposure to antiepileptic, sedative-hypnotic, antiparkinsonism and psychotropic drugs, not elsewhere classified, Home While engaged in other specified activities</t>
  </si>
  <si>
    <t>X41.09</t>
  </si>
  <si>
    <t>Accidental poisoning by and exposure to antiepileptic, sedative-hypnotic, antiparkinsonism and psychotropic drugs, not elsewhere classified, Home During unspecified activity</t>
  </si>
  <si>
    <t>X41.9</t>
  </si>
  <si>
    <t>Accidental poisoning by and exposure to antiepileptic, sedative-hypnotic, antiparkinsonism and psychotropic drugs, not elsewhere classified, Unspecified Place</t>
  </si>
  <si>
    <t>X43.09</t>
  </si>
  <si>
    <t>Accidental poisoning by and exposure to other drugs acting on the autonomic nervous system, Home During unspecified activity</t>
  </si>
  <si>
    <t>X44</t>
  </si>
  <si>
    <t>Accidental poisoning by and exposure to other and unspecified drugs, medicaments and biological substances</t>
  </si>
  <si>
    <t>X44.0</t>
  </si>
  <si>
    <t>Accidental poisoning by and exposure to other and unspecified drugs, medicaments and biological substances, Home</t>
  </si>
  <si>
    <t>X44.04</t>
  </si>
  <si>
    <t>Accidental poisoning by and exposure to other and unspecified drugs, medicaments and biological substances, Home While resting, sleeping, eating or engaging in other vital activities</t>
  </si>
  <si>
    <t>X44.08</t>
  </si>
  <si>
    <t>Accidental poisoning by and exposure to other and unspecified drugs, medicaments and biological substances, Home While engaged in other specified activities</t>
  </si>
  <si>
    <t>X44.09</t>
  </si>
  <si>
    <t>Accidental poisoning by and exposure to other and unspecified drugs, medicaments and biological substances, Home During unspecified activity</t>
  </si>
  <si>
    <t>X44.1</t>
  </si>
  <si>
    <t>Accidental poisoning by and exposure to other and unspecified drugs, medicaments and biological substances, Residential Institution</t>
  </si>
  <si>
    <t>X44.28</t>
  </si>
  <si>
    <t>Accidental poisoning by and exposure to other and unspecified drugs, medicaments and biological substances, School, Other Institution and Public Admimistration Area While engaged in other specified activities</t>
  </si>
  <si>
    <t>X44.29</t>
  </si>
  <si>
    <t>Accidental poisoning by and exposure to other and unspecified drugs, medicaments and biological substances, School, Other Institution and Public Admimistration Area During unspecified activity</t>
  </si>
  <si>
    <t>X44.7</t>
  </si>
  <si>
    <t>Accidental poisoning by and exposure to other and unspecified drugs, medicaments and biological substances, Farm</t>
  </si>
  <si>
    <t>X44.8</t>
  </si>
  <si>
    <t>Accidental poisoning by and exposure to other and unspecified drugs, medicaments and biological substances, Other Specified Area</t>
  </si>
  <si>
    <t>X44.88</t>
  </si>
  <si>
    <t>Accidental poisoning by and exposure to other and unspecified drugs, medicaments and biological substances, Other Specified Area While engaged in other specified activities</t>
  </si>
  <si>
    <t>X44.89</t>
  </si>
  <si>
    <t>Accidental poisoning by and exposure to other and unspecified drugs, medicaments and biological substances, Other Specified Area During unspecified activity</t>
  </si>
  <si>
    <t>X44.9</t>
  </si>
  <si>
    <t>Accidental poisoning by and exposure to other and unspecified drugs, medicaments and biological substances, Unspecified Place</t>
  </si>
  <si>
    <t>X44.98</t>
  </si>
  <si>
    <t>Accidental poisoning by and exposure to other and unspecified drugs, medicaments and biological substances, Unspecified Place While engaged in other specified activities</t>
  </si>
  <si>
    <t>X44.99</t>
  </si>
  <si>
    <t>Accidental poisoning by and exposure to other and unspecified drugs, medicaments and biological substances, Unspecified Place During unspecified activity</t>
  </si>
  <si>
    <t>X45.0</t>
  </si>
  <si>
    <t>Accidental poisoning by and exposure to alcohol, Home</t>
  </si>
  <si>
    <t>X45.09</t>
  </si>
  <si>
    <t>Accidental poisoning by and exposure to alcohol, Home During unspecified activity</t>
  </si>
  <si>
    <t>X45.28</t>
  </si>
  <si>
    <t>Accidental poisoning by and exposure to alcohol, School, Other Institution and Public Admimistration Area While engaged in other specified activities</t>
  </si>
  <si>
    <t>X45.99</t>
  </si>
  <si>
    <t>Accidental poisoning by and exposure to alcohol, Unspecified Place During unspecified activity</t>
  </si>
  <si>
    <t>X46.0</t>
  </si>
  <si>
    <t>Accidental poisoning by and exposure to organic solvents and halogenated hydrocarbons and their vapours, Home</t>
  </si>
  <si>
    <t>X46.00</t>
  </si>
  <si>
    <t>Accidental poisoning by and exposure to organic solvents and halogenated hydrocarbons and their vapours, Home While engaged in sports activity</t>
  </si>
  <si>
    <t>X46.01</t>
  </si>
  <si>
    <t>Accidental poisoning by and exposure to organic solvents and halogenated hydrocarbons and their vapours, Home While engaged in leisure activity</t>
  </si>
  <si>
    <t>X46.04</t>
  </si>
  <si>
    <t>Accidental poisoning by and exposure to organic solvents and halogenated hydrocarbons and their vapours, Home While resting, sleeping, eating or engaging in other vital activities</t>
  </si>
  <si>
    <t>X46.08</t>
  </si>
  <si>
    <t>Accidental poisoning by and exposure to organic solvents and halogenated hydrocarbons and their vapours, Home While engaged in other specified activities</t>
  </si>
  <si>
    <t>X46.09</t>
  </si>
  <si>
    <t>Accidental poisoning by and exposure to organic solvents and halogenated hydrocarbons and their vapours, Home During unspecified activity</t>
  </si>
  <si>
    <t>X46.1</t>
  </si>
  <si>
    <t>Accidental poisoning by and exposure to organic solvents and halogenated hydrocarbons and their vapours, Residential Institution</t>
  </si>
  <si>
    <t>X46.29</t>
  </si>
  <si>
    <t>Accidental poisoning by and exposure to organic solvents and halogenated hydrocarbons and their vapours, School, Other Institution and Public Admimistration Area During unspecified activity</t>
  </si>
  <si>
    <t>X46.5</t>
  </si>
  <si>
    <t>Accidental poisoning by and exposure to organic solvents and halogenated hydrocarbons and their vapours, Trade and Service Area</t>
  </si>
  <si>
    <t>X46.8</t>
  </si>
  <si>
    <t>Accidental poisoning by and exposure to organic solvents and halogenated hydrocarbons and their vapours, Other Specified Area</t>
  </si>
  <si>
    <t>X46.88</t>
  </si>
  <si>
    <t>Accidental poisoning by and exposure to organic solvents and halogenated hydrocarbons and their vapours, Other Specified Area While engaged in other specified activities</t>
  </si>
  <si>
    <t>X46.89</t>
  </si>
  <si>
    <t>Accidental poisoning by and exposure to organic solvents and halogenated hydrocarbons and their vapours, Other Specified Area During unspecified activity</t>
  </si>
  <si>
    <t>X46.9</t>
  </si>
  <si>
    <t>Accidental poisoning by and exposure to organic solvents and halogenated hydrocarbons and their vapours, Unspecified Place</t>
  </si>
  <si>
    <t>X46.98</t>
  </si>
  <si>
    <t>Accidental poisoning by and exposure to organic solvents and halogenated hydrocarbons and their vapours, Unspecified Place While engaged in other specified activities</t>
  </si>
  <si>
    <t>X46.99</t>
  </si>
  <si>
    <t>Accidental poisoning by and exposure to organic solvents and halogenated hydrocarbons and their vapours, Unspecified Place During unspecified activity</t>
  </si>
  <si>
    <t>X47.03</t>
  </si>
  <si>
    <t>Accidental poisoning by and exposure to other gases and vapours, Home While engaged in other types of work</t>
  </si>
  <si>
    <t>X47.04</t>
  </si>
  <si>
    <t>Accidental poisoning by and exposure to other gases and vapours, Home While resting, sleeping, eating or engaging in other vital activities</t>
  </si>
  <si>
    <t>X47.08</t>
  </si>
  <si>
    <t>Accidental poisoning by and exposure to other gases and vapours, Home While engaged in other specified activities</t>
  </si>
  <si>
    <t>X47.09</t>
  </si>
  <si>
    <t>Accidental poisoning by and exposure to other gases and vapours, Home During unspecified activity</t>
  </si>
  <si>
    <t>X47.12</t>
  </si>
  <si>
    <t>Accidental poisoning by and exposure to other gases and vapours, Residential Institution While working for income</t>
  </si>
  <si>
    <t>X47.22</t>
  </si>
  <si>
    <t>Accidental poisoning by and exposure to other gases and vapours, School, Other Institution and Public Admimistration Area While working for income</t>
  </si>
  <si>
    <t>X47.62</t>
  </si>
  <si>
    <t>Accidental poisoning by and exposure to other gases and vapours, Industrial and Construction Area While working for income</t>
  </si>
  <si>
    <t>X47.88</t>
  </si>
  <si>
    <t>Accidental poisoning by and exposure to other gases and vapours, Other Specified Area While engaged in other specified activities</t>
  </si>
  <si>
    <t>X47.9</t>
  </si>
  <si>
    <t>Accidental poisoning by and exposure to other gases and vapours, Unspecified Place</t>
  </si>
  <si>
    <t>X47.99</t>
  </si>
  <si>
    <t>Accidental poisoning by and exposure to other gases and vapours, Unspecified Place During unspecified activity</t>
  </si>
  <si>
    <t>X48.0</t>
  </si>
  <si>
    <t>Accidental poisoning by and exposure to pesticides, Home</t>
  </si>
  <si>
    <t>X48.00</t>
  </si>
  <si>
    <t>Accidental poisoning by and exposure to pesticides, Home While engaged in sports activity</t>
  </si>
  <si>
    <t>X48.01</t>
  </si>
  <si>
    <t>Accidental poisoning by and exposure to pesticides, Home While engaged in leisure activity</t>
  </si>
  <si>
    <t>X48.03</t>
  </si>
  <si>
    <t>Accidental poisoning by and exposure to pesticides, Home While engaged in other types of work</t>
  </si>
  <si>
    <t>X48.04</t>
  </si>
  <si>
    <t>Accidental poisoning by and exposure to pesticides, Home While resting, sleeping, eating or engaging in other vital activities</t>
  </si>
  <si>
    <t>X48.08</t>
  </si>
  <si>
    <t>Accidental poisoning by and exposure to pesticides, Home While engaged in other specified activities</t>
  </si>
  <si>
    <t>X48.09</t>
  </si>
  <si>
    <t>Accidental poisoning by and exposure to pesticides, Home During unspecified activity</t>
  </si>
  <si>
    <t>X48.7</t>
  </si>
  <si>
    <t>Accidental poisoning by and exposure to pesticides, Farm</t>
  </si>
  <si>
    <t>X48.70</t>
  </si>
  <si>
    <t>Accidental poisoning by and exposure to pesticides, Farm While engaged in sports activity</t>
  </si>
  <si>
    <t>X48.71</t>
  </si>
  <si>
    <t>Accidental poisoning by and exposure to pesticides, Farm While engaged in leisure activity</t>
  </si>
  <si>
    <t>X48.72</t>
  </si>
  <si>
    <t>Accidental poisoning by and exposure to pesticides, Farm While working for income</t>
  </si>
  <si>
    <t>X48.73</t>
  </si>
  <si>
    <t>Accidental poisoning by and exposure to pesticides, Farm While engaged in other types of work</t>
  </si>
  <si>
    <t>X48.74</t>
  </si>
  <si>
    <t>Accidental poisoning by and exposure to pesticides, Farm While resting, sleeping, eating or engaging in other vital activities</t>
  </si>
  <si>
    <t>X48.78</t>
  </si>
  <si>
    <t>Accidental poisoning by and exposure to pesticides, Farm While engaged in other specified activities</t>
  </si>
  <si>
    <t>X48.79</t>
  </si>
  <si>
    <t>Accidental poisoning by and exposure to pesticides, Farm During unspecified activity</t>
  </si>
  <si>
    <t>X48.8</t>
  </si>
  <si>
    <t>Accidental poisoning by and exposure to pesticides, Other Specified Area</t>
  </si>
  <si>
    <t>X48.83</t>
  </si>
  <si>
    <t>Accidental poisoning by and exposure to pesticides, Other Specified Area While engaged in other types of work</t>
  </si>
  <si>
    <t>X48.88</t>
  </si>
  <si>
    <t>Accidental poisoning by and exposure to pesticides, Other Specified Area While engaged in other specified activities</t>
  </si>
  <si>
    <t>X48.89</t>
  </si>
  <si>
    <t>Accidental poisoning by and exposure to pesticides, Other Specified Area During unspecified activity</t>
  </si>
  <si>
    <t>X48.9</t>
  </si>
  <si>
    <t>Accidental poisoning by and exposure to pesticides, Unspecified Place</t>
  </si>
  <si>
    <t>X48.90</t>
  </si>
  <si>
    <t>Accidental poisoning by and exposure to pesticides, Unspecified Place While engaged in sports activity</t>
  </si>
  <si>
    <t>X48.98</t>
  </si>
  <si>
    <t>Accidental poisoning by and exposure to pesticides, Unspecified Place While engaged in other specified activities</t>
  </si>
  <si>
    <t>X48.99</t>
  </si>
  <si>
    <t>Accidental poisoning by and exposure to pesticides, Unspecified Place During unspecified activity</t>
  </si>
  <si>
    <t>X49.0</t>
  </si>
  <si>
    <t>Accidental poisoning by and exposure to other and unspecified chemicals and noxious substances, Home</t>
  </si>
  <si>
    <t>X49.00</t>
  </si>
  <si>
    <t>Accidental poisoning by and exposure to other and unspecified chemicals and noxious substances, Home While engaged in sports activity</t>
  </si>
  <si>
    <t>X49.01</t>
  </si>
  <si>
    <t>Accidental poisoning by and exposure to other and unspecified chemicals and noxious substances, Home While engaged in leisure activity</t>
  </si>
  <si>
    <t>X49.03</t>
  </si>
  <si>
    <t>Accidental poisoning by and exposure to other and unspecified chemicals and noxious substances, Home While engaged in other types of work</t>
  </si>
  <si>
    <t>X49.04</t>
  </si>
  <si>
    <t>Accidental poisoning by and exposure to other and unspecified chemicals and noxious substances, Home While resting, sleeping, eating or engaging in other vital activities</t>
  </si>
  <si>
    <t>X49.08</t>
  </si>
  <si>
    <t>Accidental poisoning by and exposure to other and unspecified chemicals and noxious substances, Home While engaged in other specified activities</t>
  </si>
  <si>
    <t>X49.09</t>
  </si>
  <si>
    <t>Accidental poisoning by and exposure to other and unspecified chemicals and noxious substances, Home During unspecified activity</t>
  </si>
  <si>
    <t>X49.18</t>
  </si>
  <si>
    <t>Accidental poisoning by and exposure to other and unspecified chemicals and noxious substances, Residential Institution While engaged in other specified activities</t>
  </si>
  <si>
    <t>X49.2</t>
  </si>
  <si>
    <t>Accidental poisoning by and exposure to other and unspecified chemicals and noxious substances, School, Other Institution and Public Admimistration Area</t>
  </si>
  <si>
    <t>X49.23</t>
  </si>
  <si>
    <t>Accidental poisoning by and exposure to other and unspecified chemicals and noxious substances, School, Other Institution and Public Admimistration Area While engaged in other types of work</t>
  </si>
  <si>
    <t>X49.24</t>
  </si>
  <si>
    <t>Accidental poisoning by and exposure to other and unspecified chemicals and noxious substances, School, Other Institution and Public Admimistration Area While resting, sleeping, eating or engaging in other vital activities</t>
  </si>
  <si>
    <t>X49.28</t>
  </si>
  <si>
    <t>Accidental poisoning by and exposure to other and unspecified chemicals and noxious substances, School, Other Institution and Public Admimistration Area While engaged in other specified activities</t>
  </si>
  <si>
    <t>X49.49</t>
  </si>
  <si>
    <t>Accidental poisoning by and exposure to other and unspecified chemicals and noxious substances, Street and Highway During unspecified activity</t>
  </si>
  <si>
    <t>X49.5</t>
  </si>
  <si>
    <t>Accidental poisoning by and exposure to other and unspecified chemicals and noxious substances, Trade and Service Area</t>
  </si>
  <si>
    <t>X49.6</t>
  </si>
  <si>
    <t>Accidental poisoning by and exposure to other and unspecified chemicals and noxious substances, Industrial and Construction Area</t>
  </si>
  <si>
    <t>X49.62</t>
  </si>
  <si>
    <t>Accidental poisoning by and exposure to other and unspecified chemicals and noxious substances, Industrial and Construction Area While working for income</t>
  </si>
  <si>
    <t>X49.73</t>
  </si>
  <si>
    <t>Accidental poisoning by and exposure to other and unspecified chemicals and noxious substances, Farm While engaged in other types of work</t>
  </si>
  <si>
    <t>X49.78</t>
  </si>
  <si>
    <t>Accidental poisoning by and exposure to other and unspecified chemicals and noxious substances, Farm While engaged in other specified activities</t>
  </si>
  <si>
    <t>X49.8</t>
  </si>
  <si>
    <t>Accidental poisoning by and exposure to other and unspecified chemicals and noxious substances, Other Specified Area</t>
  </si>
  <si>
    <t>X49.80</t>
  </si>
  <si>
    <t>Accidental poisoning by and exposure to other and unspecified chemicals and noxious substances, Other Specified Area While engaged in sports activity</t>
  </si>
  <si>
    <t>X49.88</t>
  </si>
  <si>
    <t>Accidental poisoning by and exposure to other and unspecified chemicals and noxious substances, Other Specified Area While engaged in other specified activities</t>
  </si>
  <si>
    <t>X49.89</t>
  </si>
  <si>
    <t>Accidental poisoning by and exposure to other and unspecified chemicals and noxious substances, Other Specified Area During unspecified activity</t>
  </si>
  <si>
    <t>X49.9</t>
  </si>
  <si>
    <t>Accidental poisoning by and exposure to other and unspecified chemicals and noxious substances, Unspecified Place</t>
  </si>
  <si>
    <t>X49.90</t>
  </si>
  <si>
    <t>Accidental poisoning by and exposure to other and unspecified chemicals and noxious substances, Unspecified Place While engaged in sports activity</t>
  </si>
  <si>
    <t>X49.93</t>
  </si>
  <si>
    <t>Accidental poisoning by and exposure to other and unspecified chemicals and noxious substances, Unspecified Place While engaged in other types of work</t>
  </si>
  <si>
    <t>X49.94</t>
  </si>
  <si>
    <t>Accidental poisoning by and exposure to other and unspecified chemicals and noxious substances, Unspecified Place While resting, sleeping, eating or engaging in other vital activities</t>
  </si>
  <si>
    <t>X49.98</t>
  </si>
  <si>
    <t>Accidental poisoning by and exposure to other and unspecified chemicals and noxious substances, Unspecified Place While engaged in other specified activities</t>
  </si>
  <si>
    <t>X49.99</t>
  </si>
  <si>
    <t>Accidental poisoning by and exposure to other and unspecified chemicals and noxious substances, Unspecified Place During unspecified activity</t>
  </si>
  <si>
    <t>X50</t>
  </si>
  <si>
    <t>Overexertion and strenuous or repetitive movements</t>
  </si>
  <si>
    <t>X50.0</t>
  </si>
  <si>
    <t>Overexertion and strenuous or repetitive movements, Home</t>
  </si>
  <si>
    <t>X50.00</t>
  </si>
  <si>
    <t>Overexertion and strenuous or repetitive movements, Home While engaged in sports activity</t>
  </si>
  <si>
    <t>X50.03</t>
  </si>
  <si>
    <t>Overexertion and strenuous or repetitive movements, Home While engaged in other types of work</t>
  </si>
  <si>
    <t>X50.04</t>
  </si>
  <si>
    <t>Overexertion and strenuous or repetitive movements, Home While resting, sleeping, eating or engaging in other vital activities</t>
  </si>
  <si>
    <t>X50.08</t>
  </si>
  <si>
    <t>Overexertion and strenuous or repetitive movements, Home While engaged in other specified activities</t>
  </si>
  <si>
    <t>X50.09</t>
  </si>
  <si>
    <t>Overexertion and strenuous or repetitive movements, Home During unspecified activity</t>
  </si>
  <si>
    <t>X50.1</t>
  </si>
  <si>
    <t>Overexertion and strenuous or repetitive movements, Residential Institution</t>
  </si>
  <si>
    <t>X50.2</t>
  </si>
  <si>
    <t>Overexertion and strenuous or repetitive movements, School, Other Institution and Public Admimistration Area</t>
  </si>
  <si>
    <t>X50.20</t>
  </si>
  <si>
    <t>Overexertion and strenuous or repetitive movements, School, Other Institution and Public Admimistration Area While engaged in sports activity</t>
  </si>
  <si>
    <t>X50.28</t>
  </si>
  <si>
    <t>Overexertion and strenuous or repetitive movements, School, Other Institution and Public Admimistration Area While engaged in other specified activities</t>
  </si>
  <si>
    <t>X50.29</t>
  </si>
  <si>
    <t>Overexertion and strenuous or repetitive movements, School, Other Institution and Public Admimistration Area During unspecified activity</t>
  </si>
  <si>
    <t>X50.3</t>
  </si>
  <si>
    <t>Overexertion and strenuous or repetitive movements, Sports and Athletic Areas</t>
  </si>
  <si>
    <t>X50.30</t>
  </si>
  <si>
    <t>Overexertion and strenuous or repetitive movements, Sports and Athletic Areas While engaged in sports activity</t>
  </si>
  <si>
    <t>X50.31</t>
  </si>
  <si>
    <t>Overexertion and strenuous or repetitive movements, Sports and Athletic Areas While engaged in leisure activity</t>
  </si>
  <si>
    <t>X50.38</t>
  </si>
  <si>
    <t>Overexertion and strenuous or repetitive movements, Sports and Athletic Areas While engaged in other specified activities</t>
  </si>
  <si>
    <t>X50.39</t>
  </si>
  <si>
    <t>Overexertion and strenuous or repetitive movements, Sports and Athletic Areas During unspecified activity</t>
  </si>
  <si>
    <t>X50.7</t>
  </si>
  <si>
    <t>Overexertion and strenuous or repetitive movements, Farm</t>
  </si>
  <si>
    <t>X50.73</t>
  </si>
  <si>
    <t>Overexertion and strenuous or repetitive movements, Farm While engaged in other types of work</t>
  </si>
  <si>
    <t>X50.8</t>
  </si>
  <si>
    <t>Overexertion and strenuous or repetitive movements, Other Specified Area</t>
  </si>
  <si>
    <t>X50.80</t>
  </si>
  <si>
    <t>Overexertion and strenuous or repetitive movements, Other Specified Area While engaged in sports activity</t>
  </si>
  <si>
    <t>X50.84</t>
  </si>
  <si>
    <t>Overexertion and strenuous or repetitive movements, Other Specified Area While resting, sleeping, eating or engaging in other vital activities</t>
  </si>
  <si>
    <t>X50.88</t>
  </si>
  <si>
    <t>Overexertion and strenuous or repetitive movements, Other Specified Area While engaged in other specified activities</t>
  </si>
  <si>
    <t>X50.89</t>
  </si>
  <si>
    <t>Overexertion and strenuous or repetitive movements, Other Specified Area During unspecified activity</t>
  </si>
  <si>
    <t>X50.9</t>
  </si>
  <si>
    <t>Overexertion and strenuous or repetitive movements, Unspecified Place</t>
  </si>
  <si>
    <t>X50.90</t>
  </si>
  <si>
    <t>Overexertion and strenuous or repetitive movements, Unspecified Place While engaged in sports activity</t>
  </si>
  <si>
    <t>X50.94</t>
  </si>
  <si>
    <t>Overexertion and strenuous or repetitive movements, Unspecified Place While resting, sleeping, eating or engaging in other vital activities</t>
  </si>
  <si>
    <t>X50.98</t>
  </si>
  <si>
    <t>Overexertion and strenuous or repetitive movements, Unspecified Place While engaged in other specified activities</t>
  </si>
  <si>
    <t>X50.99</t>
  </si>
  <si>
    <t>Overexertion and strenuous or repetitive movements, Unspecified Place During unspecified activity</t>
  </si>
  <si>
    <t>X51.0</t>
  </si>
  <si>
    <t>Travel and motion, Home</t>
  </si>
  <si>
    <t>X51.00</t>
  </si>
  <si>
    <t>Travel and motion, Home While engaged in sports activity</t>
  </si>
  <si>
    <t>X51.01</t>
  </si>
  <si>
    <t>Travel and motion, Home While engaged in leisure activity</t>
  </si>
  <si>
    <t>X51.03</t>
  </si>
  <si>
    <t>Travel and motion, Home While engaged in other types of work</t>
  </si>
  <si>
    <t>X51.04</t>
  </si>
  <si>
    <t>Travel and motion, Home While resting, sleeping, eating or engaging in other vital activities</t>
  </si>
  <si>
    <t>X51.08</t>
  </si>
  <si>
    <t>Travel and motion, Home While engaged in other specified activities</t>
  </si>
  <si>
    <t>X51.09</t>
  </si>
  <si>
    <t>Travel and motion, Home During unspecified activity</t>
  </si>
  <si>
    <t>Acute Musculoskeletal System and Connective Tissue Disorders</t>
  </si>
  <si>
    <t>X51.18</t>
  </si>
  <si>
    <t>Travel and motion, Residential Institution While engaged in other specified activities</t>
  </si>
  <si>
    <t>X51.20</t>
  </si>
  <si>
    <t>Travel and motion, School, Other Institution and Public Admimistration Area While engaged in sports activity</t>
  </si>
  <si>
    <t>X51.30</t>
  </si>
  <si>
    <t>Travel and motion, Sports and Athletic Areas While engaged in sports activity</t>
  </si>
  <si>
    <t>X51.38</t>
  </si>
  <si>
    <t>Travel and motion, Sports and Athletic Areas While engaged in other specified activities</t>
  </si>
  <si>
    <t>X51.88</t>
  </si>
  <si>
    <t>Travel and motion, Other Specified Area While engaged in other specified activities</t>
  </si>
  <si>
    <t>X51.89</t>
  </si>
  <si>
    <t>Travel and motion, Other Specified Area During unspecified activity</t>
  </si>
  <si>
    <t>X51.99</t>
  </si>
  <si>
    <t>Travel and motion, Unspecified Place During unspecified activity</t>
  </si>
  <si>
    <t>X53.92</t>
  </si>
  <si>
    <t>Lack of food, Unspecified Place While working for income</t>
  </si>
  <si>
    <t>X58</t>
  </si>
  <si>
    <t>Exposure to other specified factors</t>
  </si>
  <si>
    <t>X58.0</t>
  </si>
  <si>
    <t>Exposure to other specified factors, Home</t>
  </si>
  <si>
    <t>X58.00</t>
  </si>
  <si>
    <t>Exposure to other specified factors, Home While engaged in sports activity</t>
  </si>
  <si>
    <t>X58.03</t>
  </si>
  <si>
    <t>Exposure to other specified factors, Home While engaged in other types of work</t>
  </si>
  <si>
    <t>X58.04</t>
  </si>
  <si>
    <t>Exposure to other specified factors, Home While resting, sleeping, eating or engaging in other vital activities</t>
  </si>
  <si>
    <t>X58.08</t>
  </si>
  <si>
    <t>Exposure to other specified factors, Home While engaged in other specified activities</t>
  </si>
  <si>
    <t>X58.09</t>
  </si>
  <si>
    <t>Exposure to other specified factors, Home During unspecified activity</t>
  </si>
  <si>
    <t>X58.1</t>
  </si>
  <si>
    <t>Exposure to other specified factors, Residential Institution</t>
  </si>
  <si>
    <t>X58.2</t>
  </si>
  <si>
    <t>Exposure to other specified factors, School, Other Institution and Public Admimistration Area</t>
  </si>
  <si>
    <t>X58.20</t>
  </si>
  <si>
    <t>Exposure to other specified factors, School, Other Institution and Public Admimistration Area While engaged in sports activity</t>
  </si>
  <si>
    <t>X58.28</t>
  </si>
  <si>
    <t>Exposure to other specified factors, School, Other Institution and Public Admimistration Area While engaged in other specified activities</t>
  </si>
  <si>
    <t>X58.3</t>
  </si>
  <si>
    <t>Exposure to other specified factors, Sports and Athletic Areas</t>
  </si>
  <si>
    <t>X58.30</t>
  </si>
  <si>
    <t>Exposure to other specified factors, Sports and Athletic Areas While engaged in sports activity</t>
  </si>
  <si>
    <t>X58.48</t>
  </si>
  <si>
    <t>Exposure to other specified factors, Street and Highway While engaged in other specified activities</t>
  </si>
  <si>
    <t>X58.64</t>
  </si>
  <si>
    <t>Exposure to other specified factors, Industrial and Construction Area While resting, sleeping, eating or engaging in other vital activities</t>
  </si>
  <si>
    <t>X58.78</t>
  </si>
  <si>
    <t>Exposure to other specified factors, Farm While engaged in other specified activities</t>
  </si>
  <si>
    <t>X58.8</t>
  </si>
  <si>
    <t>Exposure to other specified factors, Other Specified Area</t>
  </si>
  <si>
    <t>X58.88</t>
  </si>
  <si>
    <t>Exposure to other specified factors, Other Specified Area While engaged in other specified activities</t>
  </si>
  <si>
    <t>X58.89</t>
  </si>
  <si>
    <t>Exposure to other specified factors, Other Specified Area During unspecified activity</t>
  </si>
  <si>
    <t>X58.9</t>
  </si>
  <si>
    <t>Exposure to other specified factors, Unspecified Place</t>
  </si>
  <si>
    <t>X58.94</t>
  </si>
  <si>
    <t>Exposure to other specified factors, Unspecified Place While resting, sleeping, eating or engaging in other vital activities</t>
  </si>
  <si>
    <t>X58.99</t>
  </si>
  <si>
    <t>Exposure to other specified factors, Unspecified Place During unspecified activity</t>
  </si>
  <si>
    <t>X59.0</t>
  </si>
  <si>
    <t>Exposure to unspecified factor, Home</t>
  </si>
  <si>
    <t>X59.00</t>
  </si>
  <si>
    <t>Exposure to unspecified factor, Home While engaged in sports activity</t>
  </si>
  <si>
    <t>X59.01</t>
  </si>
  <si>
    <t>Exposure to unspecified factor, Home While engaged in leisure activity</t>
  </si>
  <si>
    <t>X59.02</t>
  </si>
  <si>
    <t>Exposure to unspecified factor, Home While working for income</t>
  </si>
  <si>
    <t>X59.03</t>
  </si>
  <si>
    <t>Exposure to unspecified factor, Home While engaged in other types of work</t>
  </si>
  <si>
    <t>X59.08</t>
  </si>
  <si>
    <t>Exposure to unspecified factor, Home While engaged in other specified activities</t>
  </si>
  <si>
    <t>X59.09</t>
  </si>
  <si>
    <t>Exposure to unspecified factor, Home During unspecified activity</t>
  </si>
  <si>
    <t>X59.39</t>
  </si>
  <si>
    <t>Exposure to unspecified factor, Sports and Athletic Areas During unspecified activity</t>
  </si>
  <si>
    <t>X59.4</t>
  </si>
  <si>
    <t>Exposure to unspecified factor, Street and Highway</t>
  </si>
  <si>
    <t>X59.48</t>
  </si>
  <si>
    <t>Exposure to unspecified factor, Street and Highway While engaged in other specified activities</t>
  </si>
  <si>
    <t>X59.71</t>
  </si>
  <si>
    <t>Exposure to unspecified factor, Farm While engaged in leisure activity</t>
  </si>
  <si>
    <t>X59.78</t>
  </si>
  <si>
    <t>Exposure to unspecified factor, Farm While engaged in other specified activities</t>
  </si>
  <si>
    <t>X59.79</t>
  </si>
  <si>
    <t>Exposure to unspecified factor, Farm During unspecified activity</t>
  </si>
  <si>
    <t>X59.8</t>
  </si>
  <si>
    <t>Exposure to unspecified factor, Other Specified Area</t>
  </si>
  <si>
    <t>X59.88</t>
  </si>
  <si>
    <t>Exposure to unspecified factor, Other Specified Area While engaged in other specified activities</t>
  </si>
  <si>
    <t>X59.89</t>
  </si>
  <si>
    <t>Exposure to unspecified factor, Other Specified Area During unspecified activity</t>
  </si>
  <si>
    <t>X59.9</t>
  </si>
  <si>
    <t>Exposure to unspecified factor, Unspecified Place</t>
  </si>
  <si>
    <t>X59.90</t>
  </si>
  <si>
    <t>Exposure to unspecified factor, Unspecified Place While engaged in sports activity</t>
  </si>
  <si>
    <t>X59.91</t>
  </si>
  <si>
    <t>Exposure to unspecified factor, Unspecified Place While engaged in leisure activity</t>
  </si>
  <si>
    <t>X59.93</t>
  </si>
  <si>
    <t>Exposure to unspecified factor, Unspecified Place While engaged in other types of work</t>
  </si>
  <si>
    <t>X59.94</t>
  </si>
  <si>
    <t>Exposure to unspecified factor, Unspecified Place While resting, sleeping, eating or engaging in other vital activities</t>
  </si>
  <si>
    <t>X59.98</t>
  </si>
  <si>
    <t>Exposure to unspecified factor, Unspecified Place While engaged in other specified activities</t>
  </si>
  <si>
    <t>X59.99</t>
  </si>
  <si>
    <t>Exposure to unspecified factor, Unspecified Place During unspecified activity</t>
  </si>
  <si>
    <t>X60.00</t>
  </si>
  <si>
    <t>Intentional self-poisoning by and exposure to nonopioid analgesics, antipyretics and antirheumatics, Home While engaged in sports activity</t>
  </si>
  <si>
    <t>X60.09</t>
  </si>
  <si>
    <t>Intentional self-poisoning by and exposure to nonopioid analgesics, antipyretics and antirheumatics, Home During unspecified activity</t>
  </si>
  <si>
    <t>X60.8</t>
  </si>
  <si>
    <t>Intentional self-poisoning by and exposure to nonopioid analgesics, antipyretics and antirheumatics, Other Specified Area</t>
  </si>
  <si>
    <t>X61</t>
  </si>
  <si>
    <t>Intentional self-poisoning by and exposure to antiepileptic, sedative-hypnotic, antiparkinsonism and psychotropic drugs, not elsewhere classified</t>
  </si>
  <si>
    <t>X61.0</t>
  </si>
  <si>
    <t>Intentional self-poisoning by and exposure to antiepileptic, sedative-hypnotic, antiparkinsonism and psychotropic drugs, not elsewhere classified, Home</t>
  </si>
  <si>
    <t>X61.08</t>
  </si>
  <si>
    <t>Intentional self-poisoning by and exposure to antiepileptic, sedative-hypnotic, antiparkinsonism and psychotropic drugs, not elsewhere classified, Home While engaged in other specified activities</t>
  </si>
  <si>
    <t>X61.09</t>
  </si>
  <si>
    <t>Intentional self-poisoning by and exposure to antiepileptic, sedative-hypnotic, antiparkinsonism and psychotropic drugs, not elsewhere classified, Home During unspecified activity</t>
  </si>
  <si>
    <t>X61.8</t>
  </si>
  <si>
    <t>Intentional self-poisoning by and exposure to antiepileptic, sedative-hypnotic, antiparkinsonism and psychotropic drugs, not elsewhere classified, Other Specified Area</t>
  </si>
  <si>
    <t>X61.99</t>
  </si>
  <si>
    <t>Intentional self-poisoning by and exposure to antiepileptic, sedative-hypnotic, antiparkinsonism and psychotropic drugs, not elsewhere classified, Unspecified Place During unspecified activity</t>
  </si>
  <si>
    <t>X62.00</t>
  </si>
  <si>
    <t>Intentional self-poisoning by and exposure to narcotics and psychodysleptics [hallucinogens], not elsewhere classified, Home While engaged in sports activity</t>
  </si>
  <si>
    <t>X64.29</t>
  </si>
  <si>
    <t>Intentional self-poisoning by and exposure to other and unspecified drugs, medicaments and biological substances, School, Other Institution and Public Admimistration Area During unspecified activity</t>
  </si>
  <si>
    <t>X64.9</t>
  </si>
  <si>
    <t>Intentional self-poisoning by and exposure to other and unspecified drugs, medicaments and biological substances, Unspecified Place</t>
  </si>
  <si>
    <t>X67.59</t>
  </si>
  <si>
    <t>Intentional self-poisoning by and exposure to other gases and vapours, Trade and Service Area During unspecified activity</t>
  </si>
  <si>
    <t>X68.0</t>
  </si>
  <si>
    <t>Intentional self-poisoning by and exposure to pesticides, Home</t>
  </si>
  <si>
    <t>X68.08</t>
  </si>
  <si>
    <t>Intentional self-poisoning by and exposure to pesticides, Home While engaged in other specified activities</t>
  </si>
  <si>
    <t>X68.09</t>
  </si>
  <si>
    <t>Intentional self-poisoning by and exposure to pesticides, Home During unspecified activity</t>
  </si>
  <si>
    <t>X68.8</t>
  </si>
  <si>
    <t>Intentional self-poisoning by and exposure to pesticides, Other Specified Area</t>
  </si>
  <si>
    <t>X68.89</t>
  </si>
  <si>
    <t>Intentional self-poisoning by and exposure to pesticides, Other Specified Area During unspecified activity</t>
  </si>
  <si>
    <t>X68.99</t>
  </si>
  <si>
    <t>Intentional self-poisoning by and exposure to pesticides, Unspecified Place During unspecified activity</t>
  </si>
  <si>
    <t>X69.00</t>
  </si>
  <si>
    <t>Intentional self-poisoning by and exposure to other and unspecified chemicals and noxious substances, Home While engaged in sports activity</t>
  </si>
  <si>
    <t>X69.04</t>
  </si>
  <si>
    <t>Intentional self-poisoning by and exposure to other and unspecified chemicals and noxious substances, Home While resting, sleeping, eating or engaging in other vital activities</t>
  </si>
  <si>
    <t>X69.08</t>
  </si>
  <si>
    <t>Intentional self-poisoning by and exposure to other and unspecified chemicals and noxious substances, Home While engaged in other specified activities</t>
  </si>
  <si>
    <t>X69.09</t>
  </si>
  <si>
    <t>Intentional self-poisoning by and exposure to other and unspecified chemicals and noxious substances, Home During unspecified activity</t>
  </si>
  <si>
    <t>X69.69</t>
  </si>
  <si>
    <t>Intentional self-poisoning by and exposure to other and unspecified chemicals and noxious substances, Industrial and Construction Area During unspecified activity</t>
  </si>
  <si>
    <t>X70.0</t>
  </si>
  <si>
    <t>Intentional self-harm by hanging, strangulation and suffocation, Home</t>
  </si>
  <si>
    <t>X70.09</t>
  </si>
  <si>
    <t>Intentional self-harm by hanging, strangulation and suffocation, Home During unspecified activity</t>
  </si>
  <si>
    <t>X74.00</t>
  </si>
  <si>
    <t>Intentional self-harm by other and unspecified firearm discharge, Home While engaged in sports activity</t>
  </si>
  <si>
    <t>X78.0</t>
  </si>
  <si>
    <t>Intentional self-harm by sharp object, Home</t>
  </si>
  <si>
    <t>X78.01</t>
  </si>
  <si>
    <t>Intentional self-harm by sharp object, Home While engaged in leisure activity</t>
  </si>
  <si>
    <t>X78.03</t>
  </si>
  <si>
    <t>Intentional self-harm by sharp object, Home While engaged in other types of work</t>
  </si>
  <si>
    <t>X78.08</t>
  </si>
  <si>
    <t>Intentional self-harm by sharp object, Home While engaged in other specified activities</t>
  </si>
  <si>
    <t>X78.09</t>
  </si>
  <si>
    <t>Intentional self-harm by sharp object, Home During unspecified activity</t>
  </si>
  <si>
    <t>X78.9</t>
  </si>
  <si>
    <t>Intentional self-harm by sharp object, Unspecified Place</t>
  </si>
  <si>
    <t>X78.98</t>
  </si>
  <si>
    <t>Intentional self-harm by sharp object, Unspecified Place While engaged in other specified activities</t>
  </si>
  <si>
    <t>X78.99</t>
  </si>
  <si>
    <t>Intentional self-harm by sharp object, Unspecified Place During unspecified activity</t>
  </si>
  <si>
    <t>X79.0</t>
  </si>
  <si>
    <t>Intentional self-harm by blunt object, Home</t>
  </si>
  <si>
    <t>X79.19</t>
  </si>
  <si>
    <t>Intentional self-harm by blunt object, Residential Institution During unspecified activity</t>
  </si>
  <si>
    <t>X80.0</t>
  </si>
  <si>
    <t>Intentional self-harm by jumping from a high place, Home</t>
  </si>
  <si>
    <t>X83.09</t>
  </si>
  <si>
    <t>Intentional self-harm by other specified means, Home During unspecified activity</t>
  </si>
  <si>
    <t>X84.89</t>
  </si>
  <si>
    <t>Intentional self-harm by unspecified means, Other Specified Area During unspecified activity</t>
  </si>
  <si>
    <t>X89.4</t>
  </si>
  <si>
    <t>Assault by other specified chemicals and noxious substances, Street and Highway</t>
  </si>
  <si>
    <t>X89.52</t>
  </si>
  <si>
    <t>Assault by other specified chemicals and noxious substances, Trade and Service Area While working for income</t>
  </si>
  <si>
    <t>X90.4</t>
  </si>
  <si>
    <t>Assault by unspecified chemical or noxious substance, Street and Highway</t>
  </si>
  <si>
    <t>X91.04</t>
  </si>
  <si>
    <t>Assault by hanging, strangulation and suffocation, Home While resting, sleeping, eating or engaging in other vital activities</t>
  </si>
  <si>
    <t>X92.09</t>
  </si>
  <si>
    <t>Assault by drowning and submersion, Home During unspecified activity</t>
  </si>
  <si>
    <t>X92.73</t>
  </si>
  <si>
    <t>Assault by drowning and submersion, Farm While engaged in other types of work</t>
  </si>
  <si>
    <t>X92.89</t>
  </si>
  <si>
    <t>Assault by drowning and submersion, Other Specified Area During unspecified activity</t>
  </si>
  <si>
    <t>X93.0</t>
  </si>
  <si>
    <t>Assault by handgun discharge, Home</t>
  </si>
  <si>
    <t>X93.93</t>
  </si>
  <si>
    <t>Assault by handgun discharge, Unspecified Place While engaged in other types of work</t>
  </si>
  <si>
    <t>X94</t>
  </si>
  <si>
    <t>Assault by rifle, shotgun and larger firearm discharge</t>
  </si>
  <si>
    <t>X94.90</t>
  </si>
  <si>
    <t>Assault by rifle, shotgun and larger firearm discharge, Unspecified Place While engaged in sports activity</t>
  </si>
  <si>
    <t>X95.13</t>
  </si>
  <si>
    <t>Assault by other and unspecified firearm discharge, Residential Institution While engaged in other types of work</t>
  </si>
  <si>
    <t>X96.71</t>
  </si>
  <si>
    <t>Assault by explosive material, Farm While engaged in leisure activity</t>
  </si>
  <si>
    <t>X96.72</t>
  </si>
  <si>
    <t>Assault by explosive material, Farm While working for income</t>
  </si>
  <si>
    <t>X97.0</t>
  </si>
  <si>
    <t>Assault by smoke, fire and flames, Home</t>
  </si>
  <si>
    <t>X97.00</t>
  </si>
  <si>
    <t>Assault by smoke, fire and flames, Home While engaged in sports activity</t>
  </si>
  <si>
    <t>X97.08</t>
  </si>
  <si>
    <t>Assault by smoke, fire and flames, Home While engaged in other specified activities</t>
  </si>
  <si>
    <t>X97.09</t>
  </si>
  <si>
    <t>Assault by smoke, fire and flames, Home During unspecified activity</t>
  </si>
  <si>
    <t>X97.8</t>
  </si>
  <si>
    <t>Assault by smoke, fire and flames, Other Specified Area</t>
  </si>
  <si>
    <t>X99.0</t>
  </si>
  <si>
    <t>Assault by sharp object, Home</t>
  </si>
  <si>
    <t>X99.00</t>
  </si>
  <si>
    <t>Assault by sharp object, Home While engaged in sports activity</t>
  </si>
  <si>
    <t>X99.03</t>
  </si>
  <si>
    <t>Assault by sharp object, Home While engaged in other types of work</t>
  </si>
  <si>
    <t>X99.08</t>
  </si>
  <si>
    <t>Assault by sharp object, Home While engaged in other specified activities</t>
  </si>
  <si>
    <t>X99.09</t>
  </si>
  <si>
    <t>Assault by sharp object, Home During unspecified activity</t>
  </si>
  <si>
    <t>X99.1</t>
  </si>
  <si>
    <t>Assault by sharp object, Residential Institution</t>
  </si>
  <si>
    <t>X99.28</t>
  </si>
  <si>
    <t>Assault by sharp object, School, Other Institution and Public Admimistration Area While engaged in other specified activities</t>
  </si>
  <si>
    <t>X99.4</t>
  </si>
  <si>
    <t>Assault by sharp object, Street and Highway</t>
  </si>
  <si>
    <t>X99.40</t>
  </si>
  <si>
    <t>Assault by sharp object, Street and Highway While engaged in sports activity</t>
  </si>
  <si>
    <t>X99.41</t>
  </si>
  <si>
    <t>Assault by sharp object, Street and Highway While engaged in leisure activity</t>
  </si>
  <si>
    <t>X99.42</t>
  </si>
  <si>
    <t>Assault by sharp object, Street and Highway While working for income</t>
  </si>
  <si>
    <t>X99.48</t>
  </si>
  <si>
    <t>Assault by sharp object, Street and Highway While engaged in other specified activities</t>
  </si>
  <si>
    <t>X99.49</t>
  </si>
  <si>
    <t>Assault by sharp object, Street and Highway During unspecified activity</t>
  </si>
  <si>
    <t>X99.8</t>
  </si>
  <si>
    <t>Assault by sharp object, Other Specified Area</t>
  </si>
  <si>
    <t>X99.89</t>
  </si>
  <si>
    <t>Assault by sharp object, Other Specified Area During unspecified activity</t>
  </si>
  <si>
    <t>X99.9</t>
  </si>
  <si>
    <t>Assault by sharp object, Unspecified Place</t>
  </si>
  <si>
    <t>X99.90</t>
  </si>
  <si>
    <t>Assault by sharp object, Unspecified Place While engaged in sports activity</t>
  </si>
  <si>
    <t>X99.98</t>
  </si>
  <si>
    <t>Assault by sharp object, Unspecified Place While engaged in other specified activities</t>
  </si>
  <si>
    <t>X99.99</t>
  </si>
  <si>
    <t>Assault by sharp object, Unspecified Place During unspecified activity</t>
  </si>
  <si>
    <t>Y00.0</t>
  </si>
  <si>
    <t>Assault by blunt object, Home</t>
  </si>
  <si>
    <t>Y00.08</t>
  </si>
  <si>
    <t>Assault by blunt object, Home While engaged in other specified activities</t>
  </si>
  <si>
    <t>Y00.09</t>
  </si>
  <si>
    <t>Assault by blunt object, Home During unspecified activity</t>
  </si>
  <si>
    <t>Y00.4</t>
  </si>
  <si>
    <t>Assault by blunt object, Street and Highway</t>
  </si>
  <si>
    <t>Y00.48</t>
  </si>
  <si>
    <t>Assault by blunt object, Street and Highway While engaged in other specified activities</t>
  </si>
  <si>
    <t>Y00.58</t>
  </si>
  <si>
    <t>Assault by blunt object, Trade and Service Area While engaged in other specified activities</t>
  </si>
  <si>
    <t>Y00.71</t>
  </si>
  <si>
    <t>Assault by blunt object, Farm While engaged in leisure activity</t>
  </si>
  <si>
    <t>Y00.9</t>
  </si>
  <si>
    <t>Assault by blunt object, Unspecified Place</t>
  </si>
  <si>
    <t>Y00.99</t>
  </si>
  <si>
    <t>Assault by blunt object, Unspecified Place During unspecified activity</t>
  </si>
  <si>
    <t>Y01.09</t>
  </si>
  <si>
    <t>Assault by pushing from high place, Home During unspecified activity</t>
  </si>
  <si>
    <t>Y02.0</t>
  </si>
  <si>
    <t>Assault by pushing or placing victim before moving object, Home</t>
  </si>
  <si>
    <t>Y02.1</t>
  </si>
  <si>
    <t>Assault by pushing or placing victim before moving object, Residential Institution</t>
  </si>
  <si>
    <t>Y03.0</t>
  </si>
  <si>
    <t>Assault by crashing of motor vehicle, Home</t>
  </si>
  <si>
    <t>Y03.4</t>
  </si>
  <si>
    <t>Assault by crashing of motor vehicle, Street and Highway</t>
  </si>
  <si>
    <t>Y04.0</t>
  </si>
  <si>
    <t>Assault by bodily force, Home</t>
  </si>
  <si>
    <t>Y04.08</t>
  </si>
  <si>
    <t>Assault by bodily force, Home While engaged in other specified activities</t>
  </si>
  <si>
    <t>Y04.14</t>
  </si>
  <si>
    <t>Assault by bodily force, Residential Institution While resting, sleeping, eating or engaging in other vital activities</t>
  </si>
  <si>
    <t>Y04.2</t>
  </si>
  <si>
    <t>Assault by bodily force, School, Other Institution and Public Admimistration Area</t>
  </si>
  <si>
    <t>Y04.23</t>
  </si>
  <si>
    <t>Assault by bodily force, School, Other Institution and Public Admimistration Area While engaged in other types of work</t>
  </si>
  <si>
    <t>Y04.28</t>
  </si>
  <si>
    <t>Assault by bodily force, School, Other Institution and Public Admimistration Area While engaged in other specified activities</t>
  </si>
  <si>
    <t>Y04.29</t>
  </si>
  <si>
    <t>Assault by bodily force, School, Other Institution and Public Admimistration Area During unspecified activity</t>
  </si>
  <si>
    <t>Y04.4</t>
  </si>
  <si>
    <t>Assault by bodily force, Street and Highway</t>
  </si>
  <si>
    <t>Y04.8</t>
  </si>
  <si>
    <t>Assault by bodily force, Other Specified Area</t>
  </si>
  <si>
    <t>Y04.88</t>
  </si>
  <si>
    <t>Assault by bodily force, Other Specified Area While engaged in other specified activities</t>
  </si>
  <si>
    <t>Y04.89</t>
  </si>
  <si>
    <t>Assault by bodily force, Other Specified Area During unspecified activity</t>
  </si>
  <si>
    <t>Y04.9</t>
  </si>
  <si>
    <t>Assault by bodily force, Unspecified Place</t>
  </si>
  <si>
    <t>Y04.98</t>
  </si>
  <si>
    <t>Assault by bodily force, Unspecified Place While engaged in other specified activities</t>
  </si>
  <si>
    <t>Y04.99</t>
  </si>
  <si>
    <t>Assault by bodily force, Unspecified Place During unspecified activity</t>
  </si>
  <si>
    <t>Y05.98</t>
  </si>
  <si>
    <t>Sexual assault by bodily force, Unspecified Place While engaged in other specified activities</t>
  </si>
  <si>
    <t>Y06.1</t>
  </si>
  <si>
    <t>By parent</t>
  </si>
  <si>
    <t>Y06.8</t>
  </si>
  <si>
    <t>By other specified persons</t>
  </si>
  <si>
    <t>Y07.99</t>
  </si>
  <si>
    <t>By unspecified person During unspecified activity</t>
  </si>
  <si>
    <t>Y08.0</t>
  </si>
  <si>
    <t>Assault by other specified means, Home</t>
  </si>
  <si>
    <t>Y10.0</t>
  </si>
  <si>
    <t>Poisoning by and exposure to nonopioid analgesics, antipyretics and antirheumatics, undetermined intent, Home</t>
  </si>
  <si>
    <t>Y10.08</t>
  </si>
  <si>
    <t>Poisoning by and exposure to nonopioid analgesics, antipyretics and antirheumatics, undetermined intent, Home While engaged in other specified activities</t>
  </si>
  <si>
    <t>Y10.09</t>
  </si>
  <si>
    <t>Poisoning by and exposure to nonopioid analgesics, antipyretics and antirheumatics, undetermined intent, Home During unspecified activity</t>
  </si>
  <si>
    <t>Y10.28</t>
  </si>
  <si>
    <t>Poisoning by and exposure to nonopioid analgesics, antipyretics and antirheumatics, undetermined intent, School, Other Institution and Public Admimistration Area While engaged in other specified activities</t>
  </si>
  <si>
    <t>Y10.9</t>
  </si>
  <si>
    <t>Poisoning by and exposure to nonopioid analgesics, antipyretics and antirheumatics, undetermined intent, Unspecified Place</t>
  </si>
  <si>
    <t>Y10.99</t>
  </si>
  <si>
    <t>Poisoning by and exposure to nonopioid analgesics, antipyretics and antirheumatics, undetermined intent, Unspecified Place During unspecified activity</t>
  </si>
  <si>
    <t>Y11.0</t>
  </si>
  <si>
    <t>Poisoning by and exposure to antiepileptic, sedative-hypnotic, antiparkinsonism and psychotropic drugs, not elsewhere classified, undetermined intent, Home</t>
  </si>
  <si>
    <t>Y11.09</t>
  </si>
  <si>
    <t>Poisoning by and exposure to antiepileptic, sedative-hypnotic, antiparkinsonism and psychotropic drugs, not elsewhere classified, undetermined intent, Home During unspecified activity</t>
  </si>
  <si>
    <t>Y11.1</t>
  </si>
  <si>
    <t>Poisoning by and exposure to antiepileptic, sedative-hypnotic, antiparkinsonism and psychotropic drugs, not elsewhere classified, undetermined intent, Residential Institution</t>
  </si>
  <si>
    <t>Y11.9</t>
  </si>
  <si>
    <t>Poisoning by and exposure to antiepileptic, sedative-hypnotic, antiparkinsonism and psychotropic drugs, not elsewhere classified, undetermined intent, Unspecified Place</t>
  </si>
  <si>
    <t>Y11.99</t>
  </si>
  <si>
    <t>Poisoning by and exposure to antiepileptic, sedative-hypnotic, antiparkinsonism and psychotropic drugs, not elsewhere classified, undetermined intent, Unspecified Place During unspecified activity</t>
  </si>
  <si>
    <t>Y14.0</t>
  </si>
  <si>
    <t>Poisoning by and exposure to other and unspecified drugs, medicaments and biological substances, undetermined intent, Home</t>
  </si>
  <si>
    <t>Y14.08</t>
  </si>
  <si>
    <t>Poisoning by and exposure to other and unspecified drugs, medicaments and biological substances, undetermined intent, Home While engaged in other specified activities</t>
  </si>
  <si>
    <t>Y14.09</t>
  </si>
  <si>
    <t>Poisoning by and exposure to other and unspecified drugs, medicaments and biological substances, undetermined intent, Home During unspecified activity</t>
  </si>
  <si>
    <t>Y14.10</t>
  </si>
  <si>
    <t>Poisoning by and exposure to other and unspecified drugs, medicaments and biological substances, undetermined intent, Residential Institution While engaged in sports activity</t>
  </si>
  <si>
    <t>Y14.28</t>
  </si>
  <si>
    <t>Poisoning by and exposure to other and unspecified drugs, medicaments and biological substances, undetermined intent, School, Other Institution and Public Admimistration Area While engaged in other specified activities</t>
  </si>
  <si>
    <t>Y14.9</t>
  </si>
  <si>
    <t>Poisoning by and exposure to other and unspecified drugs, medicaments and biological substances, undetermined intent, Unspecified Place</t>
  </si>
  <si>
    <t>Y14.99</t>
  </si>
  <si>
    <t>Poisoning by and exposure to other and unspecified drugs, medicaments and biological substances, undetermined intent, Unspecified Place During unspecified activity</t>
  </si>
  <si>
    <t>Y16.0</t>
  </si>
  <si>
    <t>Poisoning by and exposure to organic solvents and halogenated hydrocarbons and their vapours, undetermined intent, Home</t>
  </si>
  <si>
    <t>Y16.08</t>
  </si>
  <si>
    <t>Poisoning by and exposure to organic solvents and halogenated hydrocarbons and their vapours, undetermined intent, Home While engaged in other specified activities</t>
  </si>
  <si>
    <t>Y16.09</t>
  </si>
  <si>
    <t>Poisoning by and exposure to organic solvents and halogenated hydrocarbons and their vapours, undetermined intent, Home During unspecified activity</t>
  </si>
  <si>
    <t>Y16.2</t>
  </si>
  <si>
    <t>Poisoning by and exposure to organic solvents and halogenated hydrocarbons and their vapours, undetermined intent, School, Other Institution and Public Admimistration Area</t>
  </si>
  <si>
    <t>Y16.58</t>
  </si>
  <si>
    <t>Poisoning by and exposure to organic solvents and halogenated hydrocarbons and their vapours, undetermined intent, Trade and Service Area While engaged in other specified activities</t>
  </si>
  <si>
    <t>Y16.9</t>
  </si>
  <si>
    <t>Poisoning by and exposure to organic solvents and halogenated hydrocarbons and their vapours, undetermined intent, Unspecified Place</t>
  </si>
  <si>
    <t>Y18.0</t>
  </si>
  <si>
    <t>Poisoning by and exposure to pesticides, undetermined intent, Home</t>
  </si>
  <si>
    <t>Y18.03</t>
  </si>
  <si>
    <t>Poisoning by and exposure to pesticides, undetermined intent, Home While engaged in other types of work</t>
  </si>
  <si>
    <t>Y18.04</t>
  </si>
  <si>
    <t>Poisoning by and exposure to pesticides, undetermined intent, Home While resting, sleeping, eating or engaging in other vital activities</t>
  </si>
  <si>
    <t>Y18.08</t>
  </si>
  <si>
    <t>Poisoning by and exposure to pesticides, undetermined intent, Home While engaged in other specified activities</t>
  </si>
  <si>
    <t>Y18.09</t>
  </si>
  <si>
    <t>Poisoning by and exposure to pesticides, undetermined intent, Home During unspecified activity</t>
  </si>
  <si>
    <t>Y18.73</t>
  </si>
  <si>
    <t>Poisoning by and exposure to pesticides, undetermined intent, Farm While engaged in other types of work</t>
  </si>
  <si>
    <t>Y18.74</t>
  </si>
  <si>
    <t>Poisoning by and exposure to pesticides, undetermined intent, Farm While resting, sleeping, eating or engaging in other vital activities</t>
  </si>
  <si>
    <t>Y18.78</t>
  </si>
  <si>
    <t>Poisoning by and exposure to pesticides, undetermined intent, Farm While engaged in other specified activities</t>
  </si>
  <si>
    <t>Y18.79</t>
  </si>
  <si>
    <t>Poisoning by and exposure to pesticides, undetermined intent, Farm During unspecified activity</t>
  </si>
  <si>
    <t>Y18.9</t>
  </si>
  <si>
    <t>Poisoning by and exposure to pesticides, undetermined intent, Unspecified Place</t>
  </si>
  <si>
    <t>Y18.99</t>
  </si>
  <si>
    <t>Poisoning by and exposure to pesticides, undetermined intent, Unspecified Place During unspecified activity</t>
  </si>
  <si>
    <t>Y19.0</t>
  </si>
  <si>
    <t>Poisoning by and exposure to other and unspecified chemicals and noxious substances, undetermined intent, Home</t>
  </si>
  <si>
    <t>Y19.02</t>
  </si>
  <si>
    <t>Poisoning by and exposure to other and unspecified chemicals and noxious substances, undetermined intent, Home While working for income</t>
  </si>
  <si>
    <t>Y19.08</t>
  </si>
  <si>
    <t>Poisoning by and exposure to other and unspecified chemicals and noxious substances, undetermined intent, Home While engaged in other specified activities</t>
  </si>
  <si>
    <t>Y19.09</t>
  </si>
  <si>
    <t>Poisoning by and exposure to other and unspecified chemicals and noxious substances, undetermined intent, Home During unspecified activity</t>
  </si>
  <si>
    <t>Y19.1</t>
  </si>
  <si>
    <t>Poisoning by and exposure to other and unspecified chemicals and noxious substances, undetermined intent, Residential Institution</t>
  </si>
  <si>
    <t>Y19.9</t>
  </si>
  <si>
    <t>Poisoning by and exposure to other and unspecified chemicals and noxious substances, undetermined intent, Unspecified Place</t>
  </si>
  <si>
    <t>Y19.99</t>
  </si>
  <si>
    <t>Poisoning by and exposure to other and unspecified chemicals and noxious substances, undetermined intent, Unspecified Place During unspecified activity</t>
  </si>
  <si>
    <t>Y20.00</t>
  </si>
  <si>
    <t>Hanging, strangulation and suffocation, undetermined intent, Home While engaged in sports activity</t>
  </si>
  <si>
    <t>Y21.0</t>
  </si>
  <si>
    <t>Drowning and submersion, undetermined intent, Home</t>
  </si>
  <si>
    <t>Y22.0</t>
  </si>
  <si>
    <t>Handgun discharge, undetermined intent, Home</t>
  </si>
  <si>
    <t>Y23.9</t>
  </si>
  <si>
    <t>Rifle, shotgun and larger firearm discharge, undetermined intent, Unspecified Place</t>
  </si>
  <si>
    <t>Y24.0</t>
  </si>
  <si>
    <t>Other and unspecified firearm discharge, undetermined intent, Home</t>
  </si>
  <si>
    <t>Y24.03</t>
  </si>
  <si>
    <t>Other and unspecified firearm discharge, undetermined intent, Home While engaged in other types of work</t>
  </si>
  <si>
    <t>Y24.7</t>
  </si>
  <si>
    <t>Other and unspecified firearm discharge, undetermined intent, Farm</t>
  </si>
  <si>
    <t>Y24.79</t>
  </si>
  <si>
    <t>Other and unspecified firearm discharge, undetermined intent, Farm During unspecified activity</t>
  </si>
  <si>
    <t>Y25.0</t>
  </si>
  <si>
    <t>Contact with explosive material, undetermined intent, Home</t>
  </si>
  <si>
    <t>Y25.09</t>
  </si>
  <si>
    <t>Contact with explosive material, undetermined intent, Home During unspecified activity</t>
  </si>
  <si>
    <t>Y26.0</t>
  </si>
  <si>
    <t>Exposure to smoke, fire and flames, undetermined intent, Home</t>
  </si>
  <si>
    <t>Y26.08</t>
  </si>
  <si>
    <t>Exposure to smoke, fire and flames, undetermined intent, Home While engaged in other specified activities</t>
  </si>
  <si>
    <t>Y26.09</t>
  </si>
  <si>
    <t>Exposure to smoke, fire and flames, undetermined intent, Home During unspecified activity</t>
  </si>
  <si>
    <t>Y26.8</t>
  </si>
  <si>
    <t>Exposure to smoke, fire and flames, undetermined intent, Other Specified Area</t>
  </si>
  <si>
    <t>Y26.9</t>
  </si>
  <si>
    <t>Exposure to smoke, fire and flames, undetermined intent, Unspecified Place</t>
  </si>
  <si>
    <t>Y27.0</t>
  </si>
  <si>
    <t>Contact with steam, hot vapours and hot objects, undetermined intent, Home</t>
  </si>
  <si>
    <t>Y27.03</t>
  </si>
  <si>
    <t>Contact with steam, hot vapours and hot objects, undetermined intent, Home While engaged in other types of work</t>
  </si>
  <si>
    <t>Y27.08</t>
  </si>
  <si>
    <t>Contact with steam, hot vapours and hot objects, undetermined intent, Home While engaged in other specified activities</t>
  </si>
  <si>
    <t>Y27.19</t>
  </si>
  <si>
    <t>Contact with steam, hot vapours and hot objects, undetermined intent, Residential Institution During unspecified activity</t>
  </si>
  <si>
    <t>Y27.49</t>
  </si>
  <si>
    <t>Contact with steam, hot vapours and hot objects, undetermined intent, Street and Highway During unspecified activity</t>
  </si>
  <si>
    <t>Y27.8</t>
  </si>
  <si>
    <t>Contact with steam, hot vapours and hot objects, undetermined intent, Other Specified Area</t>
  </si>
  <si>
    <t>Y27.9</t>
  </si>
  <si>
    <t>Contact with steam, hot vapours and hot objects, undetermined intent, Unspecified Place</t>
  </si>
  <si>
    <t>Y28</t>
  </si>
  <si>
    <t>Contact with sharp object, undetermined intent</t>
  </si>
  <si>
    <t>Y28.0</t>
  </si>
  <si>
    <t>Contact with sharp object, undetermined intent, Home</t>
  </si>
  <si>
    <t>Y28.03</t>
  </si>
  <si>
    <t>Contact with sharp object, undetermined intent, Home While engaged in other types of work</t>
  </si>
  <si>
    <t>Y28.04</t>
  </si>
  <si>
    <t>Contact with sharp object, undetermined intent, Home While resting, sleeping, eating or engaging in other vital activities</t>
  </si>
  <si>
    <t>Y28.08</t>
  </si>
  <si>
    <t>Contact with sharp object, undetermined intent, Home While engaged in other specified activities</t>
  </si>
  <si>
    <t>Y28.09</t>
  </si>
  <si>
    <t>Contact with sharp object, undetermined intent, Home During unspecified activity</t>
  </si>
  <si>
    <t>Y28.1</t>
  </si>
  <si>
    <t>Contact with sharp object, undetermined intent, Residential Institution</t>
  </si>
  <si>
    <t>Y28.19</t>
  </si>
  <si>
    <t>Contact with sharp object, undetermined intent, Residential Institution During unspecified activity</t>
  </si>
  <si>
    <t>Y28.2</t>
  </si>
  <si>
    <t>Contact with sharp object, undetermined intent, School, Other Institution and Public Admimistration Area</t>
  </si>
  <si>
    <t>Y28.28</t>
  </si>
  <si>
    <t>Contact with sharp object, undetermined intent, School, Other Institution and Public Admimistration Area While engaged in other specified activities</t>
  </si>
  <si>
    <t>Y28.29</t>
  </si>
  <si>
    <t>Contact with sharp object, undetermined intent, School, Other Institution and Public Admimistration Area During unspecified activity</t>
  </si>
  <si>
    <t>Y28.39</t>
  </si>
  <si>
    <t>Contact with sharp object, undetermined intent, Sports and Athletic Areas During unspecified activity</t>
  </si>
  <si>
    <t>Y28.4</t>
  </si>
  <si>
    <t>Contact with sharp object, undetermined intent, Street and Highway</t>
  </si>
  <si>
    <t>Y28.49</t>
  </si>
  <si>
    <t>Contact with sharp object, undetermined intent, Street and Highway During unspecified activity</t>
  </si>
  <si>
    <t>Y28.5</t>
  </si>
  <si>
    <t>Contact with sharp object, undetermined intent, Trade and Service Area</t>
  </si>
  <si>
    <t>Y28.59</t>
  </si>
  <si>
    <t>Contact with sharp object, undetermined intent, Trade and Service Area During unspecified activity</t>
  </si>
  <si>
    <t>Y28.7</t>
  </si>
  <si>
    <t>Contact with sharp object, undetermined intent, Farm</t>
  </si>
  <si>
    <t>Y28.72</t>
  </si>
  <si>
    <t>Contact with sharp object, undetermined intent, Farm While working for income</t>
  </si>
  <si>
    <t>Y28.73</t>
  </si>
  <si>
    <t>Contact with sharp object, undetermined intent, Farm While engaged in other types of work</t>
  </si>
  <si>
    <t>Y28.78</t>
  </si>
  <si>
    <t>Contact with sharp object, undetermined intent, Farm While engaged in other specified activities</t>
  </si>
  <si>
    <t>Y28.79</t>
  </si>
  <si>
    <t>Contact with sharp object, undetermined intent, Farm During unspecified activity</t>
  </si>
  <si>
    <t>Y28.8</t>
  </si>
  <si>
    <t>Contact with sharp object, undetermined intent, Other Specified Area</t>
  </si>
  <si>
    <t>Y28.81</t>
  </si>
  <si>
    <t>Contact with sharp object, undetermined intent, Other Specified Area While engaged in leisure activity</t>
  </si>
  <si>
    <t>Y28.83</t>
  </si>
  <si>
    <t>Contact with sharp object, undetermined intent, Other Specified Area While engaged in other types of work</t>
  </si>
  <si>
    <t>Y28.88</t>
  </si>
  <si>
    <t>Contact with sharp object, undetermined intent, Other Specified Area While engaged in other specified activities</t>
  </si>
  <si>
    <t>Y28.89</t>
  </si>
  <si>
    <t>Contact with sharp object, undetermined intent, Other Specified Area During unspecified activity</t>
  </si>
  <si>
    <t>Y28.9</t>
  </si>
  <si>
    <t>Contact with sharp object, undetermined intent, Unspecified Place</t>
  </si>
  <si>
    <t>Y28.93</t>
  </si>
  <si>
    <t>Contact with sharp object, undetermined intent, Unspecified Place While engaged in other types of work</t>
  </si>
  <si>
    <t>Y28.98</t>
  </si>
  <si>
    <t>Contact with sharp object, undetermined intent, Unspecified Place While engaged in other specified activities</t>
  </si>
  <si>
    <t>Y28.99</t>
  </si>
  <si>
    <t>Contact with sharp object, undetermined intent, Unspecified Place During unspecified activity</t>
  </si>
  <si>
    <t>Y29.0</t>
  </si>
  <si>
    <t>Contact with blunt object, undetermined intent, Home</t>
  </si>
  <si>
    <t>Y29.00</t>
  </si>
  <si>
    <t>Contact with blunt object, undetermined intent, Home While engaged in sports activity</t>
  </si>
  <si>
    <t>Y29.01</t>
  </si>
  <si>
    <t>Contact with blunt object, undetermined intent, Home While engaged in leisure activity</t>
  </si>
  <si>
    <t>Y29.03</t>
  </si>
  <si>
    <t>Contact with blunt object, undetermined intent, Home While engaged in other types of work</t>
  </si>
  <si>
    <t>Y29.04</t>
  </si>
  <si>
    <t>Contact with blunt object, undetermined intent, Home While resting, sleeping, eating or engaging in other vital activities</t>
  </si>
  <si>
    <t>Y29.08</t>
  </si>
  <si>
    <t>Contact with blunt object, undetermined intent, Home While engaged in other specified activities</t>
  </si>
  <si>
    <t>Y29.09</t>
  </si>
  <si>
    <t>Contact with blunt object, undetermined intent, Home During unspecified activity</t>
  </si>
  <si>
    <t>Y29.1</t>
  </si>
  <si>
    <t>Contact with blunt object, undetermined intent, Residential Institution</t>
  </si>
  <si>
    <t>Y29.10</t>
  </si>
  <si>
    <t>Contact with blunt object, undetermined intent, Residential Institution While engaged in sports activity</t>
  </si>
  <si>
    <t>Y29.2</t>
  </si>
  <si>
    <t>Contact with blunt object, undetermined intent, School, Other Institution and Public Admimistration Area</t>
  </si>
  <si>
    <t>Y29.20</t>
  </si>
  <si>
    <t>Contact with blunt object, undetermined intent, School, Other Institution and Public Admimistration Area While engaged in sports activity</t>
  </si>
  <si>
    <t>Y29.23</t>
  </si>
  <si>
    <t>Contact with blunt object, undetermined intent, School, Other Institution and Public Admimistration Area While engaged in other types of work</t>
  </si>
  <si>
    <t>Y29.28</t>
  </si>
  <si>
    <t>Contact with blunt object, undetermined intent, School, Other Institution and Public Admimistration Area While engaged in other specified activities</t>
  </si>
  <si>
    <t>Y29.29</t>
  </si>
  <si>
    <t>Contact with blunt object, undetermined intent, School, Other Institution and Public Admimistration Area During unspecified activity</t>
  </si>
  <si>
    <t>Y29.3</t>
  </si>
  <si>
    <t>Contact with blunt object, undetermined intent, Sports and Athletic Areas</t>
  </si>
  <si>
    <t>Y29.30</t>
  </si>
  <si>
    <t>Contact with blunt object, undetermined intent, Sports and Athletic Areas While engaged in sports activity</t>
  </si>
  <si>
    <t>Y29.39</t>
  </si>
  <si>
    <t>Contact with blunt object, undetermined intent, Sports and Athletic Areas During unspecified activity</t>
  </si>
  <si>
    <t>Y29.4</t>
  </si>
  <si>
    <t>Contact with blunt object, undetermined intent, Street and Highway</t>
  </si>
  <si>
    <t>Y29.49</t>
  </si>
  <si>
    <t>Contact with blunt object, undetermined intent, Street and Highway During unspecified activity</t>
  </si>
  <si>
    <t>Y29.5</t>
  </si>
  <si>
    <t>Contact with blunt object, undetermined intent, Trade and Service Area</t>
  </si>
  <si>
    <t>Y29.6</t>
  </si>
  <si>
    <t>Contact with blunt object, undetermined intent, Industrial and Construction Area</t>
  </si>
  <si>
    <t>Y29.7</t>
  </si>
  <si>
    <t>Contact with blunt object, undetermined intent, Farm</t>
  </si>
  <si>
    <t>Y29.8</t>
  </si>
  <si>
    <t>Contact with blunt object, undetermined intent, Other Specified Area</t>
  </si>
  <si>
    <t>Y29.82</t>
  </si>
  <si>
    <t>Contact with blunt object, undetermined intent, Other Specified Area While working for income</t>
  </si>
  <si>
    <t>Y29.88</t>
  </si>
  <si>
    <t>Contact with blunt object, undetermined intent, Other Specified Area While engaged in other specified activities</t>
  </si>
  <si>
    <t>Y29.89</t>
  </si>
  <si>
    <t>Contact with blunt object, undetermined intent, Other Specified Area During unspecified activity</t>
  </si>
  <si>
    <t>Y29.9</t>
  </si>
  <si>
    <t>Contact with blunt object, undetermined intent, Unspecified Place</t>
  </si>
  <si>
    <t>Y29.92</t>
  </si>
  <si>
    <t>Contact with blunt object, undetermined intent, Unspecified Place While working for income</t>
  </si>
  <si>
    <t>Y29.98</t>
  </si>
  <si>
    <t>Contact with blunt object, undetermined intent, Unspecified Place While engaged in other specified activities</t>
  </si>
  <si>
    <t>Y29.99</t>
  </si>
  <si>
    <t>Contact with blunt object, undetermined intent, Unspecified Place During unspecified activity</t>
  </si>
  <si>
    <t>Y30</t>
  </si>
  <si>
    <t>Falling, jumping or pushed from a high place, undetermined intent</t>
  </si>
  <si>
    <t>Y30.0</t>
  </si>
  <si>
    <t>Falling, jumping or pushed from a high place, undetermined intent, Home</t>
  </si>
  <si>
    <t>Y30.00</t>
  </si>
  <si>
    <t>Falling, jumping or pushed from a high place, undetermined intent, Home While engaged in sports activity</t>
  </si>
  <si>
    <t>Y30.01</t>
  </si>
  <si>
    <t>Falling, jumping or pushed from a high place, undetermined intent, Home While engaged in leisure activity</t>
  </si>
  <si>
    <t>Y30.04</t>
  </si>
  <si>
    <t>Falling, jumping or pushed from a high place, undetermined intent, Home While resting, sleeping, eating or engaging in other vital activities</t>
  </si>
  <si>
    <t>Y30.08</t>
  </si>
  <si>
    <t>Falling, jumping or pushed from a high place, undetermined intent, Home While engaged in other specified activities</t>
  </si>
  <si>
    <t>Y30.09</t>
  </si>
  <si>
    <t>Falling, jumping or pushed from a high place, undetermined intent, Home During unspecified activity</t>
  </si>
  <si>
    <t>Y30.2</t>
  </si>
  <si>
    <t>Falling, jumping or pushed from a high place, undetermined intent, School, Other Institution and Public Admimistration Area</t>
  </si>
  <si>
    <t>Y30.28</t>
  </si>
  <si>
    <t>Falling, jumping or pushed from a high place, undetermined intent, School, Other Institution and Public Admimistration Area While engaged in other specified activities</t>
  </si>
  <si>
    <t>Y30.5</t>
  </si>
  <si>
    <t>Falling, jumping or pushed from a high place, undetermined intent, Trade and Service Area</t>
  </si>
  <si>
    <t>Y30.78</t>
  </si>
  <si>
    <t>Falling, jumping or pushed from a high place, undetermined intent, Farm While engaged in other specified activities</t>
  </si>
  <si>
    <t>Y30.88</t>
  </si>
  <si>
    <t>Falling, jumping or pushed from a high place, undetermined intent, Other Specified Area While engaged in other specified activities</t>
  </si>
  <si>
    <t>Y30.9</t>
  </si>
  <si>
    <t>Falling, jumping or pushed from a high place, undetermined intent, Unspecified Place</t>
  </si>
  <si>
    <t>Y31.0</t>
  </si>
  <si>
    <t>Falling, lying or running before or into moving object, undetermined intent, Home</t>
  </si>
  <si>
    <t>Y31.00</t>
  </si>
  <si>
    <t>Falling, lying or running before or into moving object, undetermined intent, Home While engaged in sports activity</t>
  </si>
  <si>
    <t>Y31.02</t>
  </si>
  <si>
    <t>Falling, lying or running before or into moving object, undetermined intent, Home While working for income</t>
  </si>
  <si>
    <t>Y31.04</t>
  </si>
  <si>
    <t>Falling, lying or running before or into moving object, undetermined intent, Home While resting, sleeping, eating or engaging in other vital activities</t>
  </si>
  <si>
    <t>Y31.08</t>
  </si>
  <si>
    <t>Falling, lying or running before or into moving object, undetermined intent, Home While engaged in other specified activities</t>
  </si>
  <si>
    <t>Y31.09</t>
  </si>
  <si>
    <t>Falling, lying or running before or into moving object, undetermined intent, Home During unspecified activity</t>
  </si>
  <si>
    <t>Y31.18</t>
  </si>
  <si>
    <t>Falling, lying or running before or into moving object, undetermined intent, Residential Institution While engaged in other specified activities</t>
  </si>
  <si>
    <t>Y31.2</t>
  </si>
  <si>
    <t>Falling, lying or running before or into moving object, undetermined intent, School, Other Institution and Public Admimistration Area</t>
  </si>
  <si>
    <t>Y31.20</t>
  </si>
  <si>
    <t>Falling, lying or running before or into moving object, undetermined intent, School, Other Institution and Public Admimistration Area While engaged in sports activity</t>
  </si>
  <si>
    <t>Y31.28</t>
  </si>
  <si>
    <t>Falling, lying or running before or into moving object, undetermined intent, School, Other Institution and Public Admimistration Area While engaged in other specified activities</t>
  </si>
  <si>
    <t>Y31.30</t>
  </si>
  <si>
    <t>Falling, lying or running before or into moving object, undetermined intent, Sports and Athletic Areas While engaged in sports activity</t>
  </si>
  <si>
    <t>Y31.39</t>
  </si>
  <si>
    <t>Falling, lying or running before or into moving object, undetermined intent, Sports and Athletic Areas During unspecified activity</t>
  </si>
  <si>
    <t>Y31.4</t>
  </si>
  <si>
    <t>Falling, lying or running before or into moving object, undetermined intent, Street and Highway</t>
  </si>
  <si>
    <t>Y31.5</t>
  </si>
  <si>
    <t>Falling, lying or running before or into moving object, undetermined intent, Trade and Service Area</t>
  </si>
  <si>
    <t>Y31.7</t>
  </si>
  <si>
    <t>Falling, lying or running before or into moving object, undetermined intent, Farm</t>
  </si>
  <si>
    <t>Y31.70</t>
  </si>
  <si>
    <t>Falling, lying or running before or into moving object, undetermined intent, Farm While engaged in sports activity</t>
  </si>
  <si>
    <t>Y31.8</t>
  </si>
  <si>
    <t>Falling, lying or running before or into moving object, undetermined intent, Other Specified Area</t>
  </si>
  <si>
    <t>Y31.88</t>
  </si>
  <si>
    <t>Falling, lying or running before or into moving object, undetermined intent, Other Specified Area While engaged in other specified activities</t>
  </si>
  <si>
    <t>Y31.89</t>
  </si>
  <si>
    <t>Falling, lying or running before or into moving object, undetermined intent, Other Specified Area During unspecified activity</t>
  </si>
  <si>
    <t>Y32.0</t>
  </si>
  <si>
    <t>Crashing of motor vehicle, undetermined intent, Home</t>
  </si>
  <si>
    <t>Y32.49</t>
  </si>
  <si>
    <t>Crashing of motor vehicle, undetermined intent, Street and Highway During unspecified activity</t>
  </si>
  <si>
    <t>Y32.8</t>
  </si>
  <si>
    <t>Crashing of motor vehicle, undetermined intent, Other Specified Area</t>
  </si>
  <si>
    <t>Y33.0</t>
  </si>
  <si>
    <t>Other specified events, undetermined intent, Home</t>
  </si>
  <si>
    <t>Y33.01</t>
  </si>
  <si>
    <t>Other specified events, undetermined intent, Home While engaged in leisure activity</t>
  </si>
  <si>
    <t>Y33.03</t>
  </si>
  <si>
    <t>Other specified events, undetermined intent, Home While engaged in other types of work</t>
  </si>
  <si>
    <t>Y33.08</t>
  </si>
  <si>
    <t>Other specified events, undetermined intent, Home While engaged in other specified activities</t>
  </si>
  <si>
    <t>Y33.09</t>
  </si>
  <si>
    <t>Other specified events, undetermined intent, Home During unspecified activity</t>
  </si>
  <si>
    <t>Y33.18</t>
  </si>
  <si>
    <t>Other specified events, undetermined intent, Residential Institution While engaged in other specified activities</t>
  </si>
  <si>
    <t>Y33.88</t>
  </si>
  <si>
    <t>Other specified events, undetermined intent, Other Specified Area While engaged in other specified activities</t>
  </si>
  <si>
    <t>Y33.98</t>
  </si>
  <si>
    <t>Other specified events, undetermined intent, Unspecified Place While engaged in other specified activities</t>
  </si>
  <si>
    <t>Y33.99</t>
  </si>
  <si>
    <t>Other specified events, undetermined intent, Unspecified Place During unspecified activity</t>
  </si>
  <si>
    <t>Y34.0</t>
  </si>
  <si>
    <t>Unspecified event, undetermined intent, Home</t>
  </si>
  <si>
    <t>Y34.00</t>
  </si>
  <si>
    <t>Unspecified event, undetermined intent, Home While engaged in sports activity</t>
  </si>
  <si>
    <t>Y34.04</t>
  </si>
  <si>
    <t>Unspecified event, undetermined intent, Home While resting, sleeping, eating or engaging in other vital activities</t>
  </si>
  <si>
    <t>Y34.08</t>
  </si>
  <si>
    <t>Unspecified event, undetermined intent, Home While engaged in other specified activities</t>
  </si>
  <si>
    <t>Y34.09</t>
  </si>
  <si>
    <t>Unspecified event, undetermined intent, Home During unspecified activity</t>
  </si>
  <si>
    <t>Y34.2</t>
  </si>
  <si>
    <t>Unspecified event, undetermined intent, School, Other Institution and Public Admimistration Area</t>
  </si>
  <si>
    <t>Y34.29</t>
  </si>
  <si>
    <t>Unspecified event, undetermined intent, School, Other Institution and Public Admimistration Area During unspecified activity</t>
  </si>
  <si>
    <t>Y34.3</t>
  </si>
  <si>
    <t>Unspecified event, undetermined intent, Sports and Athletic Areas</t>
  </si>
  <si>
    <t>Y34.30</t>
  </si>
  <si>
    <t>Unspecified event, undetermined intent, Sports and Athletic Areas While engaged in sports activity</t>
  </si>
  <si>
    <t>Y34.48</t>
  </si>
  <si>
    <t>Unspecified event, undetermined intent, Street and Highway While engaged in other specified activities</t>
  </si>
  <si>
    <t>Y34.49</t>
  </si>
  <si>
    <t>Unspecified event, undetermined intent, Street and Highway During unspecified activity</t>
  </si>
  <si>
    <t>Y34.9</t>
  </si>
  <si>
    <t>Unspecified event, undetermined intent, Unspecified Place</t>
  </si>
  <si>
    <t>Y34.98</t>
  </si>
  <si>
    <t>Unspecified event, undetermined intent, Unspecified Place While engaged in other specified activities</t>
  </si>
  <si>
    <t>Y34.99</t>
  </si>
  <si>
    <t>Unspecified event, undetermined intent, Unspecified Place During unspecified activity</t>
  </si>
  <si>
    <t>Y35.3</t>
  </si>
  <si>
    <t>Legal intervention involving blunt objects</t>
  </si>
  <si>
    <t>Y35.4</t>
  </si>
  <si>
    <t>Legal intervention involving sharp objects</t>
  </si>
  <si>
    <t>Y36.7</t>
  </si>
  <si>
    <t>War operations involving chemical weapons and other forms of unconventional warfare</t>
  </si>
  <si>
    <t>Y40.0</t>
  </si>
  <si>
    <t>Penicillins</t>
  </si>
  <si>
    <t>Y40.1</t>
  </si>
  <si>
    <t>Cefalosporins and other beta-lactam antibiotics</t>
  </si>
  <si>
    <t>Y40.2</t>
  </si>
  <si>
    <t>Chloramphenicol group</t>
  </si>
  <si>
    <t>Y40.3</t>
  </si>
  <si>
    <t>Macrolides</t>
  </si>
  <si>
    <t>Y40.4</t>
  </si>
  <si>
    <t>Tetracyclines</t>
  </si>
  <si>
    <t>Y40.5</t>
  </si>
  <si>
    <t>Aminoglycosides</t>
  </si>
  <si>
    <t>Y40.6</t>
  </si>
  <si>
    <t>Rifamycins</t>
  </si>
  <si>
    <t>Y40.7</t>
  </si>
  <si>
    <t>Antifungal antibiotics, systemically used</t>
  </si>
  <si>
    <t>Y40.8</t>
  </si>
  <si>
    <t>Other systemic antibiotics</t>
  </si>
  <si>
    <t>Y40.9</t>
  </si>
  <si>
    <t>Systemic antibiotic, unspecified</t>
  </si>
  <si>
    <t>Y41.0</t>
  </si>
  <si>
    <t>Sulfonamides</t>
  </si>
  <si>
    <t>Y41.1</t>
  </si>
  <si>
    <t>Antimycobacterial drugs</t>
  </si>
  <si>
    <t>Y41.3</t>
  </si>
  <si>
    <t>Other antiprotozoal drugs</t>
  </si>
  <si>
    <t>Y41.4</t>
  </si>
  <si>
    <t>Anthelminthics</t>
  </si>
  <si>
    <t>Y41.5</t>
  </si>
  <si>
    <t>Antiviral drugs</t>
  </si>
  <si>
    <t>Y41.8</t>
  </si>
  <si>
    <t>Other specified systemic anti-infectives and antiparasitics</t>
  </si>
  <si>
    <t>Y41.9</t>
  </si>
  <si>
    <t>Systemic anti-infective and antiparasitic, unspecified</t>
  </si>
  <si>
    <t>Y42.0</t>
  </si>
  <si>
    <t>Glucocorticoids and synthetic analogues</t>
  </si>
  <si>
    <t>Y42.1</t>
  </si>
  <si>
    <t>Thyroid hormones and substitutes</t>
  </si>
  <si>
    <t>Y42.2</t>
  </si>
  <si>
    <t>Antithyroid drugs</t>
  </si>
  <si>
    <t>Y42.3</t>
  </si>
  <si>
    <t>Insulin and oral hypoglycaemic [antidiabetic] drugs</t>
  </si>
  <si>
    <t>Y42.7</t>
  </si>
  <si>
    <t>Androgens and anabolic congeners</t>
  </si>
  <si>
    <t>Y42.8</t>
  </si>
  <si>
    <t>Other and unspecified hormones and their synthetic substitutes</t>
  </si>
  <si>
    <t>Y43.0</t>
  </si>
  <si>
    <t>Antiallergic and antiemetic drugs</t>
  </si>
  <si>
    <t>Y43.1</t>
  </si>
  <si>
    <t>Antineoplastic antimetabolites</t>
  </si>
  <si>
    <t>Y43.2</t>
  </si>
  <si>
    <t>Antineoplastic natural products</t>
  </si>
  <si>
    <t>Y43.3</t>
  </si>
  <si>
    <t>Other antineoplastic drugs</t>
  </si>
  <si>
    <t>Y43.4</t>
  </si>
  <si>
    <t>Immunosuppressive agents</t>
  </si>
  <si>
    <t>Y43.5</t>
  </si>
  <si>
    <t>Acidifying and alkalizing agents</t>
  </si>
  <si>
    <t>Y43.8</t>
  </si>
  <si>
    <t>Other primarily systemic agents, not elsewhere classified</t>
  </si>
  <si>
    <t>Y43.9</t>
  </si>
  <si>
    <t>Primarily systemic agent, unspecified</t>
  </si>
  <si>
    <t>Y44.0</t>
  </si>
  <si>
    <t>Iron preparations and other anti-hypochromic-anaemia preparations</t>
  </si>
  <si>
    <t>Y44.1</t>
  </si>
  <si>
    <t>Vitamin B12, folic acid and other anti-megaloblastic-anaemia preparations</t>
  </si>
  <si>
    <t>Y44.2</t>
  </si>
  <si>
    <t>Anticoagulants</t>
  </si>
  <si>
    <t>Y44.3</t>
  </si>
  <si>
    <t>Anticoagulant antagonists, vitamin K and other coagulants</t>
  </si>
  <si>
    <t>Y44.4</t>
  </si>
  <si>
    <t>Antithrombotic drugs [platelet-aggregation inhibitors]</t>
  </si>
  <si>
    <t>Y44.5</t>
  </si>
  <si>
    <t>Thrombolytic drugs</t>
  </si>
  <si>
    <t>Y44.6</t>
  </si>
  <si>
    <t>Natural blood and blood products</t>
  </si>
  <si>
    <t>Y45.0</t>
  </si>
  <si>
    <t>Opioids and related analgesics</t>
  </si>
  <si>
    <t>Y45.1</t>
  </si>
  <si>
    <t>Salicylates</t>
  </si>
  <si>
    <t>Y45.2</t>
  </si>
  <si>
    <t>Propionic acid derivatives</t>
  </si>
  <si>
    <t>Y45.3</t>
  </si>
  <si>
    <t>Other nonsteroidal anti-inflammatory drugs [NSAID]</t>
  </si>
  <si>
    <t>Y45.4</t>
  </si>
  <si>
    <t>Antirheumatics</t>
  </si>
  <si>
    <t>Y45.5</t>
  </si>
  <si>
    <t>4-Aminophenol derivatives</t>
  </si>
  <si>
    <t>Y45.8</t>
  </si>
  <si>
    <t>Other analgesics and antipyretics</t>
  </si>
  <si>
    <t>Y45.9</t>
  </si>
  <si>
    <t>Analgesic, antipyretic and anti-inflammatory drug, unspecified</t>
  </si>
  <si>
    <t>Y46.2</t>
  </si>
  <si>
    <t>Hydantoin derivatives</t>
  </si>
  <si>
    <t>Y46.4</t>
  </si>
  <si>
    <t>Iminostilbenes</t>
  </si>
  <si>
    <t>Y46.5</t>
  </si>
  <si>
    <t>Valproic acid</t>
  </si>
  <si>
    <t>Y46.6</t>
  </si>
  <si>
    <t>Other and unspecified antiepileptics</t>
  </si>
  <si>
    <t>Y47.0</t>
  </si>
  <si>
    <t>Barbiturates, not elsewhere classified</t>
  </si>
  <si>
    <t>Y47.1</t>
  </si>
  <si>
    <t>Benzodiazepines</t>
  </si>
  <si>
    <t>Y48.2</t>
  </si>
  <si>
    <t>Other and unspecified general anaesthetics</t>
  </si>
  <si>
    <t>Y48.3</t>
  </si>
  <si>
    <t>Local anaesthetics</t>
  </si>
  <si>
    <t>Y49.2</t>
  </si>
  <si>
    <t>Other and unspecified antidepressants</t>
  </si>
  <si>
    <t>Y49.3</t>
  </si>
  <si>
    <t>Phenothiazine antipsychotics and neuroleptics</t>
  </si>
  <si>
    <t>Y49.4</t>
  </si>
  <si>
    <t>Butyrophenone and thioxanthene neuroleptics</t>
  </si>
  <si>
    <t>Y49.5</t>
  </si>
  <si>
    <t>Other antipsychotics and neuroleptics</t>
  </si>
  <si>
    <t>Y49.7</t>
  </si>
  <si>
    <t>Psychostimulants with abuse potential</t>
  </si>
  <si>
    <t>Y49.9</t>
  </si>
  <si>
    <t>Psychotropic drug, unspecified</t>
  </si>
  <si>
    <t>Y50.2</t>
  </si>
  <si>
    <t>Methylxanthines, not elsewhere classified</t>
  </si>
  <si>
    <t>Y51.0</t>
  </si>
  <si>
    <t>Anticholinesterase agents</t>
  </si>
  <si>
    <t>Y51.3</t>
  </si>
  <si>
    <t>Other parasympatholytics [anticholinergics and antimuscarinics] and spasmolytics, not elsewhere classified</t>
  </si>
  <si>
    <t>Y51.7</t>
  </si>
  <si>
    <t>Beta-adrenoreceptor antagonists, not elsewhere classified</t>
  </si>
  <si>
    <t>Y51.9</t>
  </si>
  <si>
    <t>Other and unspecified drugs primarily affecting the autonomic nervous system</t>
  </si>
  <si>
    <t>Y52.0</t>
  </si>
  <si>
    <t>Cardiac-stimulant glycosides and drugs of similar action</t>
  </si>
  <si>
    <t>Y52.1</t>
  </si>
  <si>
    <t>Calcium-channel blockers</t>
  </si>
  <si>
    <t>Y52.2</t>
  </si>
  <si>
    <t>Other antidysrhythmic drugs, not elsewhere classified</t>
  </si>
  <si>
    <t>Y52.3</t>
  </si>
  <si>
    <t>Coronary vasodilators, not elsewhere classified</t>
  </si>
  <si>
    <t>Y52.4</t>
  </si>
  <si>
    <t>Angiotensin-converting-enzyme inhibitors</t>
  </si>
  <si>
    <t>Y52.5</t>
  </si>
  <si>
    <t>Other antihypertensive drugs, not elsewhere classified</t>
  </si>
  <si>
    <t>Y52.6</t>
  </si>
  <si>
    <t>Antihyperlipidaemic and antiarteriosclerotic drugs</t>
  </si>
  <si>
    <t>Y52.9</t>
  </si>
  <si>
    <t>Other and unspecified agents primarily affecting the cardiovascular system</t>
  </si>
  <si>
    <t>Y53.0</t>
  </si>
  <si>
    <t>Histamine H2-receptor antagonists</t>
  </si>
  <si>
    <t>Y53.1</t>
  </si>
  <si>
    <t>Other antacids and anti-gastric-secretion drugs</t>
  </si>
  <si>
    <t>Y53.3</t>
  </si>
  <si>
    <t>Saline and osmotic laxatives</t>
  </si>
  <si>
    <t>Y53.4</t>
  </si>
  <si>
    <t>Other laxatives</t>
  </si>
  <si>
    <t>Y53.7</t>
  </si>
  <si>
    <t>Emetics</t>
  </si>
  <si>
    <t>Y53.8</t>
  </si>
  <si>
    <t>Other agents primarily affecting the gastrointestinal system</t>
  </si>
  <si>
    <t>Y54.0</t>
  </si>
  <si>
    <t>Mineralocorticoids</t>
  </si>
  <si>
    <t>Y54.4</t>
  </si>
  <si>
    <t>Loop [high-ceiling] diuretics</t>
  </si>
  <si>
    <t>Y54.6</t>
  </si>
  <si>
    <t>Electrolytic, caloric and water-balance agents</t>
  </si>
  <si>
    <t>Y54.8</t>
  </si>
  <si>
    <t>Agents affecting uric acid metabolism</t>
  </si>
  <si>
    <t>Y54.9</t>
  </si>
  <si>
    <t>Mineral salts, not elsewhere classified</t>
  </si>
  <si>
    <t>Y55.4</t>
  </si>
  <si>
    <t>Expectorants</t>
  </si>
  <si>
    <t>Y55.6</t>
  </si>
  <si>
    <t>Antiasthmatics, not elsewhere classified</t>
  </si>
  <si>
    <t>Y56.0</t>
  </si>
  <si>
    <t>Local antifungal, anti-infective and anti-inflammatory drugs, not elsewhere classified</t>
  </si>
  <si>
    <t>Y56.5</t>
  </si>
  <si>
    <t>Ophthalmological drugs and preparations</t>
  </si>
  <si>
    <t>Y56.7</t>
  </si>
  <si>
    <t>Dental drugs, topically applied</t>
  </si>
  <si>
    <t>Y56.8</t>
  </si>
  <si>
    <t>Other topical agents</t>
  </si>
  <si>
    <t>Y57.0</t>
  </si>
  <si>
    <t>Appetite depressants [anorectics]</t>
  </si>
  <si>
    <t>Y57.4</t>
  </si>
  <si>
    <t>Pharmaceutical excipients</t>
  </si>
  <si>
    <t>Y57.5</t>
  </si>
  <si>
    <t>X-ray contrast media</t>
  </si>
  <si>
    <t>Y57.7</t>
  </si>
  <si>
    <t>Vitamins, not elsewhere classified</t>
  </si>
  <si>
    <t>Y57.8</t>
  </si>
  <si>
    <t>Other drugs and medicaments</t>
  </si>
  <si>
    <t>Y57.9</t>
  </si>
  <si>
    <t>Drug or medicament, unspecified</t>
  </si>
  <si>
    <t>Y58.0</t>
  </si>
  <si>
    <t>BCG vaccine</t>
  </si>
  <si>
    <t>Y58.5</t>
  </si>
  <si>
    <t>Diphtheria vaccine</t>
  </si>
  <si>
    <t>Y58.9</t>
  </si>
  <si>
    <t>Other and unspecified bacterial vaccines</t>
  </si>
  <si>
    <t>Y59.0</t>
  </si>
  <si>
    <t>Viral vaccines</t>
  </si>
  <si>
    <t>Y60.0</t>
  </si>
  <si>
    <t>During surgical operation</t>
  </si>
  <si>
    <t>Y60.1</t>
  </si>
  <si>
    <t>During infusion or transfusion</t>
  </si>
  <si>
    <t>Y60.2</t>
  </si>
  <si>
    <t>During kidney dialysis or other perfusion</t>
  </si>
  <si>
    <t>Y60.5</t>
  </si>
  <si>
    <t>During heart catheterization</t>
  </si>
  <si>
    <t>Y60.6</t>
  </si>
  <si>
    <t>During aspiration, puncture and other catheterization</t>
  </si>
  <si>
    <t>Y60.8</t>
  </si>
  <si>
    <t>During other surgical and medical care</t>
  </si>
  <si>
    <t>Y60.9</t>
  </si>
  <si>
    <t>During unspecified surgical and medical care</t>
  </si>
  <si>
    <t>Y61.7</t>
  </si>
  <si>
    <t>During removal of catheter or packing</t>
  </si>
  <si>
    <t>Y63.3</t>
  </si>
  <si>
    <t>Inadvertent exposure of patient to radiation during medical care</t>
  </si>
  <si>
    <t>Y65.8</t>
  </si>
  <si>
    <t>Other specified misadventures during surgical and medical care</t>
  </si>
  <si>
    <t>Y70.1</t>
  </si>
  <si>
    <t>Anaesthesiology devices associated with adverse incidents: Therapeutic (nonsurgical) and rehabilitative devices</t>
  </si>
  <si>
    <t>Y71.0</t>
  </si>
  <si>
    <t>Cardiovascular devices associated with adverse incidents: Diagnostic and monitoring devices</t>
  </si>
  <si>
    <t>Y71.1</t>
  </si>
  <si>
    <t>Cardiovascular devices associated with adverse incidents: Therapeutic (nonsurgical) and rehabilitative devices</t>
  </si>
  <si>
    <t>Y71.2</t>
  </si>
  <si>
    <t>Cardiovascular devices associated with adverse incidents: Prosthetic and other implants, materials and accessory devices</t>
  </si>
  <si>
    <t>Y72.2</t>
  </si>
  <si>
    <t>Otorhinolaryngological devices associated with adverse incidents: Prosthetic and other implants, materials and accessory devices</t>
  </si>
  <si>
    <t>Y73.2</t>
  </si>
  <si>
    <t>Gastroenterology and urology devices associated with adverse incidents: Prosthetic and other implants, materials and accessory devices</t>
  </si>
  <si>
    <t>Y73.8</t>
  </si>
  <si>
    <t>Gastroenterology and urology devices associated with adverse incidents: Miscellaneous devices, not elsewhere classified</t>
  </si>
  <si>
    <t>Y74.1</t>
  </si>
  <si>
    <t>General hospital and personal-use devices associated with adverse incidents: Therapeutic (nonsurgical) and rehabilitative devices</t>
  </si>
  <si>
    <t>Y74.2</t>
  </si>
  <si>
    <t>General hospital and personal-use devices associated with adverse incidents: Prosthetic and other implants, materials and accessory devices</t>
  </si>
  <si>
    <t>Y75.2</t>
  </si>
  <si>
    <t>Neurological devices associated with adverse incidents: Prosthetic and other implants, materials and accessory devices</t>
  </si>
  <si>
    <t>Y75.8</t>
  </si>
  <si>
    <t>Neurological devices associated with adverse incidents: Miscellaneous devices, not elsewhere classified</t>
  </si>
  <si>
    <t>Y76.1</t>
  </si>
  <si>
    <t>Obstetric and gynaecological devices associated with adverse incidents: Therapeutic (nonsurgical) and rehabilitative devices</t>
  </si>
  <si>
    <t>Y76.2</t>
  </si>
  <si>
    <t>Obstetric and gynaecological devices associated with adverse incidents: Prosthetic and other implants, materials and accessory devices</t>
  </si>
  <si>
    <t>Y76.8</t>
  </si>
  <si>
    <t>Obstetric and gynaecological devices associated with adverse incidents: Miscellaneous devices, not elsewhere classified</t>
  </si>
  <si>
    <t>Y79.0</t>
  </si>
  <si>
    <t>Orthopaedic devices associated with adverse incidents: Diagnostic and monitoring devices</t>
  </si>
  <si>
    <t>Y79.2</t>
  </si>
  <si>
    <t>Orthopaedic devices associated with adverse incidents: Prosthetic and other implants, materials and accessory devices</t>
  </si>
  <si>
    <t>Y79.3</t>
  </si>
  <si>
    <t>Orthopaedic devices associated with adverse incidents: Surgical instruments, materials and devices (including sutures)</t>
  </si>
  <si>
    <t>Y79.8</t>
  </si>
  <si>
    <t>Orthopaedic devices associated with adverse incidents: Miscellaneous devices, not elsewhere classified</t>
  </si>
  <si>
    <t>Y82.0</t>
  </si>
  <si>
    <t>Other and unspecified medical devices associated with adverse incidents: Diagnostic and monitoring devices</t>
  </si>
  <si>
    <t>Y82.3</t>
  </si>
  <si>
    <t>Other and unspecified medical devices associated with adverse incidents: Surgical instruments, materials and devices (including sutures)</t>
  </si>
  <si>
    <t>Y82.8</t>
  </si>
  <si>
    <t>Other and unspecified medical devices associated with adverse incidents: Miscellaneous devices, not elsewhere classified</t>
  </si>
  <si>
    <t>Y83.0</t>
  </si>
  <si>
    <t>Surgical operation with transplant of whole organ</t>
  </si>
  <si>
    <t>Y83.1</t>
  </si>
  <si>
    <t>Surgical operation with implant of artificial internal device</t>
  </si>
  <si>
    <t>Y83.2</t>
  </si>
  <si>
    <t>Surgical operation with anastomosis, bypass or graft</t>
  </si>
  <si>
    <t>Y83.3</t>
  </si>
  <si>
    <t>Surgical operation with formation of external stoma</t>
  </si>
  <si>
    <t>Y83.4</t>
  </si>
  <si>
    <t>Other reconstructive surgery</t>
  </si>
  <si>
    <t>Y83.5</t>
  </si>
  <si>
    <t>Amputation of limb(s)</t>
  </si>
  <si>
    <t>Y83.6</t>
  </si>
  <si>
    <t>Removal of other organ (partial) (total)</t>
  </si>
  <si>
    <t>Y83.8</t>
  </si>
  <si>
    <t>Other surgical procedures</t>
  </si>
  <si>
    <t>Y83.9</t>
  </si>
  <si>
    <t>Surgical procedure, unspecified</t>
  </si>
  <si>
    <t>Y84.0</t>
  </si>
  <si>
    <t>Cardiac catheterization</t>
  </si>
  <si>
    <t>Y84.1</t>
  </si>
  <si>
    <t>Kidney dialysis</t>
  </si>
  <si>
    <t>Y84.2</t>
  </si>
  <si>
    <t>Radiological procedure and radiotherapy</t>
  </si>
  <si>
    <t>Y84.3</t>
  </si>
  <si>
    <t>Shock therapy</t>
  </si>
  <si>
    <t>Y84.4</t>
  </si>
  <si>
    <t>Aspiration of fluid</t>
  </si>
  <si>
    <t>Y84.6</t>
  </si>
  <si>
    <t>Urinary catheterization</t>
  </si>
  <si>
    <t>Y84.8</t>
  </si>
  <si>
    <t>Other medical procedures</t>
  </si>
  <si>
    <t>Y84.9</t>
  </si>
  <si>
    <t>Medical procedure, unspecified</t>
  </si>
  <si>
    <t>Y85.0</t>
  </si>
  <si>
    <t>Sequelae of motor-vehicle accident</t>
  </si>
  <si>
    <t>Y85.9</t>
  </si>
  <si>
    <t>Sequelae of other and unspecified transport accidents</t>
  </si>
  <si>
    <t>Y86</t>
  </si>
  <si>
    <t>Sequelae of other accidents</t>
  </si>
  <si>
    <t>Y87.2</t>
  </si>
  <si>
    <t>Sequelae of events of undetermined intent</t>
  </si>
  <si>
    <t>Y88.0</t>
  </si>
  <si>
    <t>Sequelae of adverse effects caused by drugs, medicaments and biological substances in therapeutic use</t>
  </si>
  <si>
    <t>Y88.1</t>
  </si>
  <si>
    <t>Sequelae of misadventures to patients during surgical and medical procedures</t>
  </si>
  <si>
    <t>Y88.2</t>
  </si>
  <si>
    <t>Sequelae of adverse incidents associated with medical devices in diagnostic and therapeutic use</t>
  </si>
  <si>
    <t>Y88.3</t>
  </si>
  <si>
    <t>Sequelae of surgical and medical procedures as the cause of abnormal reaction of the patient, or of later complication, without mention of misadventure at the time of the procedure</t>
  </si>
  <si>
    <t>Y89.9</t>
  </si>
  <si>
    <t>Sequelae of unspecified external cause</t>
  </si>
  <si>
    <t>Y95</t>
  </si>
  <si>
    <t>Nosocomial condition</t>
  </si>
  <si>
    <t>Y96</t>
  </si>
  <si>
    <t>Work-related condition</t>
  </si>
  <si>
    <t>Y98</t>
  </si>
  <si>
    <t>Lifestyle-related condition</t>
  </si>
  <si>
    <t>Z00.0</t>
  </si>
  <si>
    <t>General medical examination</t>
  </si>
  <si>
    <t>Z00.1</t>
  </si>
  <si>
    <t>Routine child health examination</t>
  </si>
  <si>
    <t>Z00.2</t>
  </si>
  <si>
    <t>Examination for period of rapid growth in childhood</t>
  </si>
  <si>
    <t>Z00.3</t>
  </si>
  <si>
    <t>Examination for adolescent development state</t>
  </si>
  <si>
    <t>Z00.4</t>
  </si>
  <si>
    <t>General psychiatric examination, nec</t>
  </si>
  <si>
    <t>Z00.5</t>
  </si>
  <si>
    <t>Examination of potential donor of organ and tissue</t>
  </si>
  <si>
    <t>Z00.8</t>
  </si>
  <si>
    <t>Other general examinations</t>
  </si>
  <si>
    <t>Z01.0</t>
  </si>
  <si>
    <t>Examination of eyes and vision</t>
  </si>
  <si>
    <t>Z01.1</t>
  </si>
  <si>
    <t>Examination of ears and hearing</t>
  </si>
  <si>
    <t>Z01.2</t>
  </si>
  <si>
    <t>Z01.3</t>
  </si>
  <si>
    <t>Examination of blood pressure</t>
  </si>
  <si>
    <t>Z01.4</t>
  </si>
  <si>
    <t>Gynaecological examination (general)(routine)</t>
  </si>
  <si>
    <t>Z01.5</t>
  </si>
  <si>
    <t>Diagnostic skin and sensitization tests</t>
  </si>
  <si>
    <t>Z01.6</t>
  </si>
  <si>
    <t>Radiological examination, nec</t>
  </si>
  <si>
    <t>Z01.7</t>
  </si>
  <si>
    <t>Laboratory examination</t>
  </si>
  <si>
    <t>Z01.8</t>
  </si>
  <si>
    <t>Other specified special examinations</t>
  </si>
  <si>
    <t>Z01.9</t>
  </si>
  <si>
    <t>Special examination, unspecified</t>
  </si>
  <si>
    <t>Z02.1</t>
  </si>
  <si>
    <t>Pre-employment examination</t>
  </si>
  <si>
    <t>Z02.2</t>
  </si>
  <si>
    <t>Examination for admission to residential institutions</t>
  </si>
  <si>
    <t>Z02.6</t>
  </si>
  <si>
    <t>Examination for insurance purposes</t>
  </si>
  <si>
    <t>Z02.8</t>
  </si>
  <si>
    <t>Other examinations for administrative purposes</t>
  </si>
  <si>
    <t>Z02.9</t>
  </si>
  <si>
    <t>Examination for administrative purposes, unspecified</t>
  </si>
  <si>
    <t>Z03</t>
  </si>
  <si>
    <t>Medical observation and evaluation for suspected diseases and conditions</t>
  </si>
  <si>
    <t>Z03.0</t>
  </si>
  <si>
    <t>Observation for suspected tuberculosis</t>
  </si>
  <si>
    <t>Z03.1</t>
  </si>
  <si>
    <t>Observation for suspected malignant neoplasm</t>
  </si>
  <si>
    <t>Z03.2</t>
  </si>
  <si>
    <t>Observation for suspected mental and behavioural disorders</t>
  </si>
  <si>
    <t>Z03.3</t>
  </si>
  <si>
    <t>Observation for suspected nervous system disorder</t>
  </si>
  <si>
    <t>Z03.4</t>
  </si>
  <si>
    <t>Observation for suspected myocardial infarction</t>
  </si>
  <si>
    <t>Z03.5</t>
  </si>
  <si>
    <t>Observation for other suspected cardiovascular diseases</t>
  </si>
  <si>
    <t>Z03.6</t>
  </si>
  <si>
    <t>Observation for suspected toxic effect from ingested substances</t>
  </si>
  <si>
    <t>Z03.8</t>
  </si>
  <si>
    <t>Observation for other suspected diseases and conditions</t>
  </si>
  <si>
    <t>Z03.9</t>
  </si>
  <si>
    <t>Observation for suspected disease or condition, unspecified</t>
  </si>
  <si>
    <t>Z04.1</t>
  </si>
  <si>
    <t>Examination and observation following transport accident</t>
  </si>
  <si>
    <t>Z04.2</t>
  </si>
  <si>
    <t>Examination and observation following work accident</t>
  </si>
  <si>
    <t>Z04.3</t>
  </si>
  <si>
    <t>Examination and observation following other accident</t>
  </si>
  <si>
    <t>Z04.4</t>
  </si>
  <si>
    <t>Exam and observation following alleged rape and seduction</t>
  </si>
  <si>
    <t>Z04.5</t>
  </si>
  <si>
    <t>Examination and observation following other inflicted injury</t>
  </si>
  <si>
    <t>Z04.8</t>
  </si>
  <si>
    <t>Examination and observation for other specified reasons</t>
  </si>
  <si>
    <t>Z04.9</t>
  </si>
  <si>
    <t>Examination and observation for unspecified reason</t>
  </si>
  <si>
    <t>Z08.0</t>
  </si>
  <si>
    <t>Follow-up examination after surgery for malignant neoplasm</t>
  </si>
  <si>
    <t>Z08.1</t>
  </si>
  <si>
    <t>Follow-up examination after radiotherapy for malignant neoplasm</t>
  </si>
  <si>
    <t>Z08.2</t>
  </si>
  <si>
    <t>Follow-up examination after chemotherapy for malignant neoplasm</t>
  </si>
  <si>
    <t>Z08.7</t>
  </si>
  <si>
    <t>Follow-up examination after combined treatment for malig neoplasm</t>
  </si>
  <si>
    <t>Z08.8</t>
  </si>
  <si>
    <t>Follow-up examination after other treatment for malignant neoplasm</t>
  </si>
  <si>
    <t>Z08.9</t>
  </si>
  <si>
    <t>Follow-up examination after unspecified treatment for malignant neoplasm</t>
  </si>
  <si>
    <t>Z09</t>
  </si>
  <si>
    <t>Follow-up examination after treatment for conditions other than malignant neoplasms</t>
  </si>
  <si>
    <t>Z09.0</t>
  </si>
  <si>
    <t>Follow-up examination after surgery for other conditions</t>
  </si>
  <si>
    <t>Z09.1</t>
  </si>
  <si>
    <t>Follow-up examination after radiotherapy for oth conditions</t>
  </si>
  <si>
    <t>Z09.2</t>
  </si>
  <si>
    <t>Follow-up examination after chemotherapy for oth conditions</t>
  </si>
  <si>
    <t>Z09.3</t>
  </si>
  <si>
    <t>Follow-up examination after psychotherapy</t>
  </si>
  <si>
    <t>Z09.4</t>
  </si>
  <si>
    <t>Follow-up examination after treatment of fracture</t>
  </si>
  <si>
    <t>Z09.7</t>
  </si>
  <si>
    <t>Follow-up exam after combined treatment for other conditions</t>
  </si>
  <si>
    <t>Z09.8</t>
  </si>
  <si>
    <t>Follow-up exam after other treatment for other conditions</t>
  </si>
  <si>
    <t>Z09.9</t>
  </si>
  <si>
    <t>Follow-up exam after unspecified treatment for other conditions</t>
  </si>
  <si>
    <t>Z10.0</t>
  </si>
  <si>
    <t>Occupational health examination</t>
  </si>
  <si>
    <t>Z10.1</t>
  </si>
  <si>
    <t>Routine gen health check-up of inhabitants of institutions</t>
  </si>
  <si>
    <t>Z11.0</t>
  </si>
  <si>
    <t>Special screening examination for intestinal infectious diseases</t>
  </si>
  <si>
    <t>Z11.1</t>
  </si>
  <si>
    <t>Special screening examination for respiratory tuberculosis</t>
  </si>
  <si>
    <t>Z11.2</t>
  </si>
  <si>
    <t>Special screening examination for other bacterial diseases</t>
  </si>
  <si>
    <t>Z11.3</t>
  </si>
  <si>
    <t>Special screening examination infection with predominantly sexual mode transmis</t>
  </si>
  <si>
    <t>Z11.4</t>
  </si>
  <si>
    <t>Special screening examination for human immunodeficiency virus [hiv]</t>
  </si>
  <si>
    <t>Z11.5</t>
  </si>
  <si>
    <t>Special screening examination for other viral diseases</t>
  </si>
  <si>
    <t>Z11.8</t>
  </si>
  <si>
    <t>Special screening examination for other infectious and parasitic diseases</t>
  </si>
  <si>
    <t>Z12.1</t>
  </si>
  <si>
    <t>Special screening examination for neoplasm of intestinal tract</t>
  </si>
  <si>
    <t>Z12.2</t>
  </si>
  <si>
    <t>Special screening examination for neoplasm of respiratory organs</t>
  </si>
  <si>
    <t>Z12.3</t>
  </si>
  <si>
    <t>Special screening examination for neoplasm of breast</t>
  </si>
  <si>
    <t>Z12.4</t>
  </si>
  <si>
    <t>Special screening examination for neoplasm of cervix</t>
  </si>
  <si>
    <t>Z12.6</t>
  </si>
  <si>
    <t>Special screening examination for neoplasm of bladder</t>
  </si>
  <si>
    <t>Z12.8</t>
  </si>
  <si>
    <t>Special screening examination for neoplasms of other sites</t>
  </si>
  <si>
    <t>Z12.9</t>
  </si>
  <si>
    <t>Special screening examination for neoplasm, unspecified</t>
  </si>
  <si>
    <t>Z13.0</t>
  </si>
  <si>
    <t>Special screening examination disease blood and blood forming organs and certain disoders involving the immune mechanism</t>
  </si>
  <si>
    <t>Z13.1</t>
  </si>
  <si>
    <t>Special screening examination for diabetes mellitus</t>
  </si>
  <si>
    <t>Z13.3</t>
  </si>
  <si>
    <t>Special screening examination for mental and behavioural disorders</t>
  </si>
  <si>
    <t>Z13.4</t>
  </si>
  <si>
    <t>Special screening examination certain development disorders in childhood</t>
  </si>
  <si>
    <t>Z13.5</t>
  </si>
  <si>
    <t>Special screening examination for eye and ear disorders</t>
  </si>
  <si>
    <t>Z13.6</t>
  </si>
  <si>
    <t>Special screening examination for cardiovascular disorders</t>
  </si>
  <si>
    <t>Z13.7</t>
  </si>
  <si>
    <t>Special screening examination for congenital malformations, deformations and chromosomal abnormalities</t>
  </si>
  <si>
    <t>Z13.8</t>
  </si>
  <si>
    <t>Special screening examination for other specified diseases and disorders</t>
  </si>
  <si>
    <t>Z20.0</t>
  </si>
  <si>
    <t>Contact with and exposure to intestinal infectious diseases</t>
  </si>
  <si>
    <t>Z20.1</t>
  </si>
  <si>
    <t>Contact with and exposure to tuberculosis</t>
  </si>
  <si>
    <t>Z20.2</t>
  </si>
  <si>
    <t>Contact with and exposure infection with a predominantly sex mode transmission</t>
  </si>
  <si>
    <t>Z20.3</t>
  </si>
  <si>
    <t>Contact with and exposure to rabies</t>
  </si>
  <si>
    <t>Z20.4</t>
  </si>
  <si>
    <t>Contact with and exposure to rubella</t>
  </si>
  <si>
    <t>Z20.5</t>
  </si>
  <si>
    <t>Contact with and exposure to viral hepatitis</t>
  </si>
  <si>
    <t>Z20.6</t>
  </si>
  <si>
    <t>Contact with and exposure to human immunodefic virus [HIV]</t>
  </si>
  <si>
    <t>Z20.8</t>
  </si>
  <si>
    <t>Contact with and exposure to other communicable diseases</t>
  </si>
  <si>
    <t>Z20.9</t>
  </si>
  <si>
    <t>Contact with and exposure to unspecified communicable disease</t>
  </si>
  <si>
    <t>Z21</t>
  </si>
  <si>
    <t>Asymptomatic human immunodefic virus [hiv] infect status</t>
  </si>
  <si>
    <t>Z22</t>
  </si>
  <si>
    <t>Carrier of infectious disease</t>
  </si>
  <si>
    <t>Z22.0</t>
  </si>
  <si>
    <t>Carrier of typhoid</t>
  </si>
  <si>
    <t>Z22.3</t>
  </si>
  <si>
    <t>Carrier of other specified bacterial diseases</t>
  </si>
  <si>
    <t>Z22.4</t>
  </si>
  <si>
    <t>Carrier of infections with a predom sexual mode of transmission</t>
  </si>
  <si>
    <t>Z22.5</t>
  </si>
  <si>
    <t>Z22.6</t>
  </si>
  <si>
    <t>Carrier of human T-lymphotropic virus type-1 [HTLV-1] infection</t>
  </si>
  <si>
    <t>Z22.8</t>
  </si>
  <si>
    <t>Carrier of other infectious diseases</t>
  </si>
  <si>
    <t>Z22.9</t>
  </si>
  <si>
    <t>Carrier of infectious disease, unspecified</t>
  </si>
  <si>
    <t>Z23.5</t>
  </si>
  <si>
    <t>Need for immunization against tetanus alone</t>
  </si>
  <si>
    <t>Z24.0</t>
  </si>
  <si>
    <t>Need for immunization against poliomyelitis</t>
  </si>
  <si>
    <t>Z24.2</t>
  </si>
  <si>
    <t>Need for immunization against rabies</t>
  </si>
  <si>
    <t>Z24.6</t>
  </si>
  <si>
    <t>Need for immunization against viral hepatitis</t>
  </si>
  <si>
    <t>Z25.1</t>
  </si>
  <si>
    <t>Need for immunization against influenza</t>
  </si>
  <si>
    <t>Z25.8</t>
  </si>
  <si>
    <t>Need for immunization against oth specified single viral diseases</t>
  </si>
  <si>
    <t>Z26.9</t>
  </si>
  <si>
    <t>Need for immunization against unspecified infectious disease</t>
  </si>
  <si>
    <t>Z27.0</t>
  </si>
  <si>
    <t>Need for immunization against cholera with typhoid-paratyphoid [cholera + TAB]</t>
  </si>
  <si>
    <t>Z27.1</t>
  </si>
  <si>
    <t>Need for immunization against diphtheria-tetanus-pertussis combined [DTP]</t>
  </si>
  <si>
    <t>Z27.3</t>
  </si>
  <si>
    <t>Need for immunization against diphtheria-tetanus-pertussis with poliomyelitis [DTP + polio]</t>
  </si>
  <si>
    <t>Z27.8</t>
  </si>
  <si>
    <t>Need for immunization against other combinations of infectious diseases</t>
  </si>
  <si>
    <t>Z27.9</t>
  </si>
  <si>
    <t>Need for immunization against unspec combs of infectious diseases</t>
  </si>
  <si>
    <t>Z28</t>
  </si>
  <si>
    <t>Immunization not carried out</t>
  </si>
  <si>
    <t>Z28.0</t>
  </si>
  <si>
    <t>Immunization not carried out because of contraindication</t>
  </si>
  <si>
    <t>Z28.1</t>
  </si>
  <si>
    <t>Immunization not carried out because of patient's decision for reason of belief or group pressure</t>
  </si>
  <si>
    <t>Z28.2</t>
  </si>
  <si>
    <t>Immunization not carried out because patient's decision for other unspecified reasons</t>
  </si>
  <si>
    <t>Z28.8</t>
  </si>
  <si>
    <t>Immunization not carried out for other reasons</t>
  </si>
  <si>
    <t>Z28.9</t>
  </si>
  <si>
    <t>Immunization not carried out for unspecified reason</t>
  </si>
  <si>
    <t>Z29.0</t>
  </si>
  <si>
    <t>Z29.1</t>
  </si>
  <si>
    <t>Prophylactic immunotherapy</t>
  </si>
  <si>
    <t>Z29.2</t>
  </si>
  <si>
    <t>Other prophylactic chemotherapy</t>
  </si>
  <si>
    <t>Z29.8</t>
  </si>
  <si>
    <t>Other specified prophylactic measures</t>
  </si>
  <si>
    <t>Z29.9</t>
  </si>
  <si>
    <t>Prophylactic measure, unspecified</t>
  </si>
  <si>
    <t>Z30.0</t>
  </si>
  <si>
    <t>General counselling and advice on contraception</t>
  </si>
  <si>
    <t>Z30.3</t>
  </si>
  <si>
    <t>Menstrual extraction</t>
  </si>
  <si>
    <t>Z30.4</t>
  </si>
  <si>
    <t>Surveillance of contraceptive drugs</t>
  </si>
  <si>
    <t>Z30.5</t>
  </si>
  <si>
    <t>Surveillance of (intrauterine) contraceptive device</t>
  </si>
  <si>
    <t>Z30.8</t>
  </si>
  <si>
    <t>Other contraceptive management</t>
  </si>
  <si>
    <t>Z30.9</t>
  </si>
  <si>
    <t>Contraceptive management, unspecified</t>
  </si>
  <si>
    <t>Z31.0</t>
  </si>
  <si>
    <t>Tuboplasty or vasoplasty after previous sterilization</t>
  </si>
  <si>
    <t>Z31.2</t>
  </si>
  <si>
    <t>In vitro fertilization</t>
  </si>
  <si>
    <t>Z31.3</t>
  </si>
  <si>
    <t>Other assisted fertilization methods</t>
  </si>
  <si>
    <t>Z31.8</t>
  </si>
  <si>
    <t>Other procreative management</t>
  </si>
  <si>
    <t>Z32.0</t>
  </si>
  <si>
    <t>Pregnancy, not (yet) confirmed</t>
  </si>
  <si>
    <t>Z32.1</t>
  </si>
  <si>
    <t>Pregnancy confirmed</t>
  </si>
  <si>
    <t>Z33</t>
  </si>
  <si>
    <t>Pregnant state, incidental</t>
  </si>
  <si>
    <t>Z34</t>
  </si>
  <si>
    <t>Supervision of normal pregnancy</t>
  </si>
  <si>
    <t>Z34.0</t>
  </si>
  <si>
    <t>Supervision of normal first pregnancy</t>
  </si>
  <si>
    <t>Z34.8</t>
  </si>
  <si>
    <t>Supervision of other normal pregnancy</t>
  </si>
  <si>
    <t>Z34.9</t>
  </si>
  <si>
    <t>Supervision of normal pregnancy, unspecified</t>
  </si>
  <si>
    <t>Z35</t>
  </si>
  <si>
    <t>Supervision of high-risk pregnancy</t>
  </si>
  <si>
    <t>Z35.0</t>
  </si>
  <si>
    <t>Supervision of pregnancy with history of infertility</t>
  </si>
  <si>
    <t>Z35.1</t>
  </si>
  <si>
    <t>Supervision of pregnancy with history of abortive outcome</t>
  </si>
  <si>
    <t>Z35.2</t>
  </si>
  <si>
    <t>Supervision of pregnancy with other poor reproductive or obstetric history</t>
  </si>
  <si>
    <t>Z35.3</t>
  </si>
  <si>
    <t>Supervision of pregnancy with history insufficient antenatal care</t>
  </si>
  <si>
    <t>Z35.4</t>
  </si>
  <si>
    <t>Supervision of pregnancy with grand multiparity</t>
  </si>
  <si>
    <t>Z35.5</t>
  </si>
  <si>
    <t>Supervision of elderly primigravida</t>
  </si>
  <si>
    <t>Z35.6</t>
  </si>
  <si>
    <t>Supervision of very young primigravida</t>
  </si>
  <si>
    <t>Z35.7</t>
  </si>
  <si>
    <t>Supervision of high-risk pregnancy due to social problems</t>
  </si>
  <si>
    <t>Z35.8</t>
  </si>
  <si>
    <t>Supervision of other high-risk pregnancies</t>
  </si>
  <si>
    <t>Z35.9</t>
  </si>
  <si>
    <t>Supervision of high-risk pregnancy, unspecified</t>
  </si>
  <si>
    <t>Z36.0</t>
  </si>
  <si>
    <t>Antenatal screening for chromosomal anomalies</t>
  </si>
  <si>
    <t>Z36.2</t>
  </si>
  <si>
    <t>Other antenatal screening based on amniocentesis</t>
  </si>
  <si>
    <t>Z36.3</t>
  </si>
  <si>
    <t>Antenatal screening malformation using ultrasound and other physical methods</t>
  </si>
  <si>
    <t>Z36.4</t>
  </si>
  <si>
    <t>Antenatal screening fetal growth retardation using ultrasound oth physical methods</t>
  </si>
  <si>
    <t>Z36.5</t>
  </si>
  <si>
    <t>Antenatal screening for isoimmunization</t>
  </si>
  <si>
    <t>Z36.8</t>
  </si>
  <si>
    <t>Other antenatal screening</t>
  </si>
  <si>
    <t>Z36.9</t>
  </si>
  <si>
    <t>Antenatal screening, unspecified</t>
  </si>
  <si>
    <t>Z37</t>
  </si>
  <si>
    <t>Outcome of delivery</t>
  </si>
  <si>
    <t>Z37.1</t>
  </si>
  <si>
    <t>Single stillbirth</t>
  </si>
  <si>
    <t>Z37.2</t>
  </si>
  <si>
    <t>Twins, both liveborn</t>
  </si>
  <si>
    <t>Z37.3</t>
  </si>
  <si>
    <t>Twins, one liveborn and one stillborn</t>
  </si>
  <si>
    <t>Z37.5</t>
  </si>
  <si>
    <t>Other multiple births, all liveborn</t>
  </si>
  <si>
    <t>Z37.6</t>
  </si>
  <si>
    <t>Other multiple births, some liveborn</t>
  </si>
  <si>
    <t>Z37.7</t>
  </si>
  <si>
    <t>Other multiple births, all stillborn</t>
  </si>
  <si>
    <t>Z37.9</t>
  </si>
  <si>
    <t>Outcome of delivery, unspecified</t>
  </si>
  <si>
    <t>Z38.0</t>
  </si>
  <si>
    <t>Singleton, born in hospital</t>
  </si>
  <si>
    <t>Z38.1</t>
  </si>
  <si>
    <t>Singleton, born outside hospital</t>
  </si>
  <si>
    <t>Z38.2</t>
  </si>
  <si>
    <t>Singleton, unspecified as to place of birth</t>
  </si>
  <si>
    <t>Z38.3</t>
  </si>
  <si>
    <t>Twin, born in hospital</t>
  </si>
  <si>
    <t>Z38.4</t>
  </si>
  <si>
    <t>Twin, born outside hospital</t>
  </si>
  <si>
    <t>Z38.5</t>
  </si>
  <si>
    <t>Twin, unspecified as to place of birth</t>
  </si>
  <si>
    <t>Z38.6</t>
  </si>
  <si>
    <t>Other multiple, born in hospital</t>
  </si>
  <si>
    <t>Z38.7</t>
  </si>
  <si>
    <t>Other multiple, born outside hospital</t>
  </si>
  <si>
    <t>Z38.8</t>
  </si>
  <si>
    <t>Other multiple, unspecified as to place of birth</t>
  </si>
  <si>
    <t>Z39</t>
  </si>
  <si>
    <t>Postpartum care and examination</t>
  </si>
  <si>
    <t>Z39.0</t>
  </si>
  <si>
    <t>Care and examination immediately after delivery</t>
  </si>
  <si>
    <t>Z39.1</t>
  </si>
  <si>
    <t>Care and examination of lactating mother</t>
  </si>
  <si>
    <t>Z39.2</t>
  </si>
  <si>
    <t>Routine postpartum follow-up</t>
  </si>
  <si>
    <t>Z40.0</t>
  </si>
  <si>
    <t>Prophyl surgery for risk-factors related to mal neoplasms</t>
  </si>
  <si>
    <t>Z40.8</t>
  </si>
  <si>
    <t>Other prophylactic surgery</t>
  </si>
  <si>
    <t>Z40.9</t>
  </si>
  <si>
    <t>Prophylactic surgery, unspecified</t>
  </si>
  <si>
    <t>Z41.2</t>
  </si>
  <si>
    <t>Routine and ritual circumcision</t>
  </si>
  <si>
    <t>Z41.8</t>
  </si>
  <si>
    <t>Other procedures for purposes other than remedying health state</t>
  </si>
  <si>
    <t>Z41.9</t>
  </si>
  <si>
    <t>Procedures for purposes other than remedying health state, unspecified</t>
  </si>
  <si>
    <t>Z42.0</t>
  </si>
  <si>
    <t>Follow-up care involving plastic surgery of head and neck</t>
  </si>
  <si>
    <t>Z42.1</t>
  </si>
  <si>
    <t>Follow-up care involving plastic surgery of breast</t>
  </si>
  <si>
    <t>Z42.3</t>
  </si>
  <si>
    <t>Follow-up care involving plastic surgery of upper extremity</t>
  </si>
  <si>
    <t>Z42.4</t>
  </si>
  <si>
    <t>Follow-up care involving plastic surgery of lower extremity</t>
  </si>
  <si>
    <t>Z42.8</t>
  </si>
  <si>
    <t>Follow-up care involving plastic surgery of other body part</t>
  </si>
  <si>
    <t>Z43.0</t>
  </si>
  <si>
    <t>Attention to tracheostomy</t>
  </si>
  <si>
    <t>Z43.1</t>
  </si>
  <si>
    <t>Attention to gastrostomy</t>
  </si>
  <si>
    <t>Z43.2</t>
  </si>
  <si>
    <t>Attention to ileostomy</t>
  </si>
  <si>
    <t>Z43.3</t>
  </si>
  <si>
    <t>Attention to colostomy</t>
  </si>
  <si>
    <t>Z43.4</t>
  </si>
  <si>
    <t>Attention to other artificial openings of digestive tract</t>
  </si>
  <si>
    <t>Z43.5</t>
  </si>
  <si>
    <t>Attention to cystostomy</t>
  </si>
  <si>
    <t>Z43.6</t>
  </si>
  <si>
    <t>Attention to other artificial openings of urinary tract</t>
  </si>
  <si>
    <t>Z43.7</t>
  </si>
  <si>
    <t>Attention to artificial vagina</t>
  </si>
  <si>
    <t>Z43.8</t>
  </si>
  <si>
    <t>Attention to other artificial openings</t>
  </si>
  <si>
    <t>Z43.9</t>
  </si>
  <si>
    <t>Attention to unspecified artificial opening</t>
  </si>
  <si>
    <t>Z44.1</t>
  </si>
  <si>
    <t>Fitting and adjustment of artificial leg (complete)(partial)</t>
  </si>
  <si>
    <t>Z44.8</t>
  </si>
  <si>
    <t>Fitting and adjustment of other external prosthetic devices</t>
  </si>
  <si>
    <t>Z44.9</t>
  </si>
  <si>
    <t>Fitting and adjustment of unspecified external prosthetic device</t>
  </si>
  <si>
    <t>Z45.0</t>
  </si>
  <si>
    <t>Adjustment and management of cardiac pacemaker</t>
  </si>
  <si>
    <t>Z45.1</t>
  </si>
  <si>
    <t>Adjustment and management of infusion pump</t>
  </si>
  <si>
    <t>Z45.2</t>
  </si>
  <si>
    <t>Adjustment and management of vascular access device</t>
  </si>
  <si>
    <t>Z45.3</t>
  </si>
  <si>
    <t>Adjustment and management of implanted hearing device</t>
  </si>
  <si>
    <t>Z45.8</t>
  </si>
  <si>
    <t>Adjustment and management of other implanted devices</t>
  </si>
  <si>
    <t>Z45.9</t>
  </si>
  <si>
    <t>Adjustment and management of unspecified implanted device</t>
  </si>
  <si>
    <t>Z46.0</t>
  </si>
  <si>
    <t>Fitting and adjustment of spectacles and contact lenses</t>
  </si>
  <si>
    <t>Z46.2</t>
  </si>
  <si>
    <t>Fitting and adjustment of other devicess related to nervous system and special senses</t>
  </si>
  <si>
    <t>Z46.3</t>
  </si>
  <si>
    <t>Fitting and adjustment of dental prosthetic device</t>
  </si>
  <si>
    <t>Z46.4</t>
  </si>
  <si>
    <t>Fitting and adjustment of orthodontic device</t>
  </si>
  <si>
    <t>Z46.5</t>
  </si>
  <si>
    <t>Fitting and adjustment of ileostomy and oth intestinal appliances</t>
  </si>
  <si>
    <t>Z46.6</t>
  </si>
  <si>
    <t>Fitting and adjustment of urinary device</t>
  </si>
  <si>
    <t>Z46.7</t>
  </si>
  <si>
    <t>Fitting and adjustment of orthopaedic device</t>
  </si>
  <si>
    <t>Z46.8</t>
  </si>
  <si>
    <t>Fitting and adjustment of other specified devices</t>
  </si>
  <si>
    <t>Z46.9</t>
  </si>
  <si>
    <t>Fitting and adjustment of unspecified device</t>
  </si>
  <si>
    <t>Z47</t>
  </si>
  <si>
    <t>Other orthopaedic follow-up care</t>
  </si>
  <si>
    <t>Z47.0</t>
  </si>
  <si>
    <t>Follow-up care involving removal of fracture plate and other internal fixation device</t>
  </si>
  <si>
    <t>Z47.8</t>
  </si>
  <si>
    <t>Other specified orthopaedic follow-up care</t>
  </si>
  <si>
    <t>Z47.9</t>
  </si>
  <si>
    <t>Orthopaedic follow-up care, unspecified</t>
  </si>
  <si>
    <t>Z48</t>
  </si>
  <si>
    <t>Other surgical follow-up care</t>
  </si>
  <si>
    <t>Z48.8</t>
  </si>
  <si>
    <t>Other specified surgical follow-up care</t>
  </si>
  <si>
    <t>Z48.9</t>
  </si>
  <si>
    <t>Surgical follow-up care, unspecified</t>
  </si>
  <si>
    <t>Z49.0</t>
  </si>
  <si>
    <t>Preparatory care for dialysis</t>
  </si>
  <si>
    <t>Z49.1</t>
  </si>
  <si>
    <t>Extracorporeal dialysis</t>
  </si>
  <si>
    <t>Z49.2</t>
  </si>
  <si>
    <t>Other dialysis</t>
  </si>
  <si>
    <t>Z50.0</t>
  </si>
  <si>
    <t>Cardiac rehabilitation</t>
  </si>
  <si>
    <t>Z50.1</t>
  </si>
  <si>
    <t>Z50.3</t>
  </si>
  <si>
    <t>Z50.4</t>
  </si>
  <si>
    <t>Psychotherapy, nec</t>
  </si>
  <si>
    <t>Z50.5</t>
  </si>
  <si>
    <t>Speech therapy</t>
  </si>
  <si>
    <t>Z50.7</t>
  </si>
  <si>
    <t>Occupational therapy and vocational rehabilitation nec</t>
  </si>
  <si>
    <t>Z50.8</t>
  </si>
  <si>
    <t>Care involving use of other rehabilitation procedures</t>
  </si>
  <si>
    <t>Z50.9</t>
  </si>
  <si>
    <t>Care involving use of rehabilitation procedure, unspecified</t>
  </si>
  <si>
    <t>Z51.0</t>
  </si>
  <si>
    <t>Radiotherapy session</t>
  </si>
  <si>
    <t>Z51.1</t>
  </si>
  <si>
    <t>Chemotherapy session for neoplasm</t>
  </si>
  <si>
    <t>Z51.2</t>
  </si>
  <si>
    <t>Other chemotherapy</t>
  </si>
  <si>
    <t>Z51.3</t>
  </si>
  <si>
    <t>Blood transfusion without reported diagnosis</t>
  </si>
  <si>
    <t>Z51.4</t>
  </si>
  <si>
    <t>Preparatory care for subsequent treatment nec</t>
  </si>
  <si>
    <t>Z51.5</t>
  </si>
  <si>
    <t>Palliative care</t>
  </si>
  <si>
    <t>Z51.6</t>
  </si>
  <si>
    <t>Desensitization to allergens</t>
  </si>
  <si>
    <t>Z51.8</t>
  </si>
  <si>
    <t>Other specified medical care</t>
  </si>
  <si>
    <t>Z51.9</t>
  </si>
  <si>
    <t>Medical care, unspecified</t>
  </si>
  <si>
    <t>Z52.0</t>
  </si>
  <si>
    <t>Blood donor</t>
  </si>
  <si>
    <t>Z52.1</t>
  </si>
  <si>
    <t>Skin donor</t>
  </si>
  <si>
    <t>Z52.3</t>
  </si>
  <si>
    <t>Bone marrow donor</t>
  </si>
  <si>
    <t>Z52.4</t>
  </si>
  <si>
    <t>Kidney donor</t>
  </si>
  <si>
    <t>Z52.6</t>
  </si>
  <si>
    <t>Z52.8</t>
  </si>
  <si>
    <t>Donor of other organs and tissues</t>
  </si>
  <si>
    <t>Z53.0</t>
  </si>
  <si>
    <t>Procedure not carried out because of contraindication</t>
  </si>
  <si>
    <t>Z53.1</t>
  </si>
  <si>
    <t>Procedure not carried out bacause patient's decision reasons belief and group pressure</t>
  </si>
  <si>
    <t>Z53.2</t>
  </si>
  <si>
    <t>Procedure not carried out because patient's decision for other unspecified reasons</t>
  </si>
  <si>
    <t>Z53.8</t>
  </si>
  <si>
    <t>Procedure not carried out for other reasons</t>
  </si>
  <si>
    <t>Z53.9</t>
  </si>
  <si>
    <t>Procedure not carried out, unspecified reason</t>
  </si>
  <si>
    <t>Z54.0</t>
  </si>
  <si>
    <t>Convalescence following surgery</t>
  </si>
  <si>
    <t>Z54.1</t>
  </si>
  <si>
    <t>Convalescence following radiotherapy</t>
  </si>
  <si>
    <t>Z54.2</t>
  </si>
  <si>
    <t>Convalescence following chemotherapy</t>
  </si>
  <si>
    <t>Z54.4</t>
  </si>
  <si>
    <t>Convalescence following treatment of fracture</t>
  </si>
  <si>
    <t>Z54.7</t>
  </si>
  <si>
    <t>Convalescence following combined treatment</t>
  </si>
  <si>
    <t>Z54.8</t>
  </si>
  <si>
    <t>Convalescence following other treatment</t>
  </si>
  <si>
    <t>Z54.9</t>
  </si>
  <si>
    <t>Convalescence following unspecified treatment</t>
  </si>
  <si>
    <t>Z55.1</t>
  </si>
  <si>
    <t>Schooling unavailable and unattainable</t>
  </si>
  <si>
    <t>Z55.2</t>
  </si>
  <si>
    <t>Failed examinations</t>
  </si>
  <si>
    <t>Z55.4</t>
  </si>
  <si>
    <t>Education maladjustment and discord with teachers and classmates</t>
  </si>
  <si>
    <t>Z55.8</t>
  </si>
  <si>
    <t>Other problems related to education and literacy</t>
  </si>
  <si>
    <t>Z55.9</t>
  </si>
  <si>
    <t>Problem related to education and literacy, unspecified</t>
  </si>
  <si>
    <t>Z56.0</t>
  </si>
  <si>
    <t>Unemployment, unspecified</t>
  </si>
  <si>
    <t>Z56.2</t>
  </si>
  <si>
    <t>Threat of job loss</t>
  </si>
  <si>
    <t>Z56.4</t>
  </si>
  <si>
    <t>Discord with boss and workmates</t>
  </si>
  <si>
    <t>Z56.5</t>
  </si>
  <si>
    <t>Uncongenial work</t>
  </si>
  <si>
    <t>Z56.6</t>
  </si>
  <si>
    <t>Other physical and mental strain related to work</t>
  </si>
  <si>
    <t>Z56.7</t>
  </si>
  <si>
    <t>Other and unspecified problems related to employment</t>
  </si>
  <si>
    <t>Z57.8</t>
  </si>
  <si>
    <t>Occupational exposure to other risk-factors</t>
  </si>
  <si>
    <t>Z57.9</t>
  </si>
  <si>
    <t>Occupational exposure to unspecified risk-factor</t>
  </si>
  <si>
    <t>Z58.0</t>
  </si>
  <si>
    <t>Exposure to noise</t>
  </si>
  <si>
    <t>Z58.1</t>
  </si>
  <si>
    <t>Exposure to air pollution</t>
  </si>
  <si>
    <t>Z58.4</t>
  </si>
  <si>
    <t>Exposure to radiation</t>
  </si>
  <si>
    <t>Z58.6</t>
  </si>
  <si>
    <t>Inadequate drinking-water supply</t>
  </si>
  <si>
    <t>Z58.7</t>
  </si>
  <si>
    <t>Exposure to tobacco smoke</t>
  </si>
  <si>
    <t>Z58.8</t>
  </si>
  <si>
    <t>Other problems related to physical environment</t>
  </si>
  <si>
    <t>Z58.9</t>
  </si>
  <si>
    <t>Problem related to physical environment, unspecified</t>
  </si>
  <si>
    <t>Z59.0</t>
  </si>
  <si>
    <t>Homelessness</t>
  </si>
  <si>
    <t>Z59.2</t>
  </si>
  <si>
    <t>Discord with neighbours, lodgers and landlord</t>
  </si>
  <si>
    <t>Z59.3</t>
  </si>
  <si>
    <t>Problems related to living in residential institution</t>
  </si>
  <si>
    <t>Z59.4</t>
  </si>
  <si>
    <t>Lack of adequate food</t>
  </si>
  <si>
    <t>Z59.6</t>
  </si>
  <si>
    <t>Low income</t>
  </si>
  <si>
    <t>Z59.8</t>
  </si>
  <si>
    <t>Other problems related to housing and economic circumstances</t>
  </si>
  <si>
    <t>Z59.9</t>
  </si>
  <si>
    <t>Problem related to housing and economic circumstances, unspecified</t>
  </si>
  <si>
    <t>Z60.0</t>
  </si>
  <si>
    <t>Problems of adjustment to life-cycle transitions</t>
  </si>
  <si>
    <t>Z60.1</t>
  </si>
  <si>
    <t>Atypical parenting situation</t>
  </si>
  <si>
    <t>Z60.2</t>
  </si>
  <si>
    <t>Living alone</t>
  </si>
  <si>
    <t>Z60.3</t>
  </si>
  <si>
    <t>Acculturation difficulty</t>
  </si>
  <si>
    <t>Z60.4</t>
  </si>
  <si>
    <t>Social exclusion and rejection</t>
  </si>
  <si>
    <t>Z60.5</t>
  </si>
  <si>
    <t>Target of perceived adverse discrimination and persecution</t>
  </si>
  <si>
    <t>Z60.8</t>
  </si>
  <si>
    <t>Other problems related to social environment</t>
  </si>
  <si>
    <t>Z60.9</t>
  </si>
  <si>
    <t>Problem related to social environment, unspecified</t>
  </si>
  <si>
    <t>Z61.2</t>
  </si>
  <si>
    <t>Altered pattern of family relationships in childhood</t>
  </si>
  <si>
    <t>Z61.4</t>
  </si>
  <si>
    <t>Problems related to alleged sexual abuse of child by person within primary support group</t>
  </si>
  <si>
    <t>Z61.5</t>
  </si>
  <si>
    <t>Problems related to alleged sexual abuse of child by person out primary support group</t>
  </si>
  <si>
    <t>Z62.0</t>
  </si>
  <si>
    <t>Inadequate parental supervision and control</t>
  </si>
  <si>
    <t>Z62.4</t>
  </si>
  <si>
    <t>Emotional neglect of child</t>
  </si>
  <si>
    <t>Z62.8</t>
  </si>
  <si>
    <t>Other specified problems related to upbringing</t>
  </si>
  <si>
    <t>Z63.0</t>
  </si>
  <si>
    <t>Problems in relationship with spouse or partner</t>
  </si>
  <si>
    <t>Z63.1</t>
  </si>
  <si>
    <t>Problems in relationship with parents and in-laws</t>
  </si>
  <si>
    <t>Z63.2</t>
  </si>
  <si>
    <t>Inadequate family support</t>
  </si>
  <si>
    <t>Z63.3</t>
  </si>
  <si>
    <t>Absence of family member</t>
  </si>
  <si>
    <t>Z63.4</t>
  </si>
  <si>
    <t>Disappearance and death of family member</t>
  </si>
  <si>
    <t>Z63.5</t>
  </si>
  <si>
    <t>Disruption of family by separation and divorce</t>
  </si>
  <si>
    <t>Z63.7</t>
  </si>
  <si>
    <t>Other stressful life events affecting family and household</t>
  </si>
  <si>
    <t>Z63.8</t>
  </si>
  <si>
    <t>Other specified problems related to primary support group</t>
  </si>
  <si>
    <t>Z63.9</t>
  </si>
  <si>
    <t>Problem related to primary support group, unspecified</t>
  </si>
  <si>
    <t>Z64.0</t>
  </si>
  <si>
    <t>Problems related to unwanted pregnancy</t>
  </si>
  <si>
    <t>Z64.1</t>
  </si>
  <si>
    <t>Problems related to multiparity</t>
  </si>
  <si>
    <t>Z65.3</t>
  </si>
  <si>
    <t>Problems related to other legal circumstances</t>
  </si>
  <si>
    <t>Z65.8</t>
  </si>
  <si>
    <t>Other specif problems related to psychosocial circumstances</t>
  </si>
  <si>
    <t>Z65.9</t>
  </si>
  <si>
    <t>Problem related to unspecified psychosocial circumstances</t>
  </si>
  <si>
    <t>Z70.0</t>
  </si>
  <si>
    <t>Counselling related to sexual attitude</t>
  </si>
  <si>
    <t>Z70.1</t>
  </si>
  <si>
    <t>Counselling related to patient's sexual behavior and orientation</t>
  </si>
  <si>
    <t>Z70.9</t>
  </si>
  <si>
    <t>Sex counselling, unspecified</t>
  </si>
  <si>
    <t>Z71.1</t>
  </si>
  <si>
    <t>Person with feared complaint in whom no diagnosis is made</t>
  </si>
  <si>
    <t>Z71.2</t>
  </si>
  <si>
    <t>Person consulting for explanation of investigation findings</t>
  </si>
  <si>
    <t>Z71.3</t>
  </si>
  <si>
    <t>Dietary counselling and surveillance</t>
  </si>
  <si>
    <t>Z71.5</t>
  </si>
  <si>
    <t>Drug abuse counselling and surveillance</t>
  </si>
  <si>
    <t>Z71.7</t>
  </si>
  <si>
    <t>Human immunodeficiency virus [HIV] counselling</t>
  </si>
  <si>
    <t>Z71.8</t>
  </si>
  <si>
    <t>Other specified counselling</t>
  </si>
  <si>
    <t>Z71.9</t>
  </si>
  <si>
    <t>Counselling, unspecified</t>
  </si>
  <si>
    <t>Z72.0</t>
  </si>
  <si>
    <t>Tobacco use</t>
  </si>
  <si>
    <t>Z72.3</t>
  </si>
  <si>
    <t>Lack of physical exercise</t>
  </si>
  <si>
    <t>Z72.4</t>
  </si>
  <si>
    <t>Inappropriate diet and eating habits</t>
  </si>
  <si>
    <t>Z72.8</t>
  </si>
  <si>
    <t>Other problems related to lifestyle</t>
  </si>
  <si>
    <t>Z72.9</t>
  </si>
  <si>
    <t>Problem related to lifestyle, unspecified</t>
  </si>
  <si>
    <t>Z73.0</t>
  </si>
  <si>
    <t>Burn-out</t>
  </si>
  <si>
    <t>Z73.1</t>
  </si>
  <si>
    <t>Accentuation of personality traits</t>
  </si>
  <si>
    <t>Z73.2</t>
  </si>
  <si>
    <t>Lack of relaxation and leisure act</t>
  </si>
  <si>
    <t>Z73.4</t>
  </si>
  <si>
    <t>Inadequate social skills, nec</t>
  </si>
  <si>
    <t>Z73.6</t>
  </si>
  <si>
    <t>Limitation of activities due to disability</t>
  </si>
  <si>
    <t>Z73.8</t>
  </si>
  <si>
    <t>Other problems related to life-management difficulty</t>
  </si>
  <si>
    <t>Z73.9</t>
  </si>
  <si>
    <t>Problem related to life-management difficulty, unspecified</t>
  </si>
  <si>
    <t>Z74.0</t>
  </si>
  <si>
    <t>Reduced mobility</t>
  </si>
  <si>
    <t>Z74.1</t>
  </si>
  <si>
    <t>Need for assistance with personal care</t>
  </si>
  <si>
    <t>Z74.2</t>
  </si>
  <si>
    <t>Need for assistance at home and no other household member able render care</t>
  </si>
  <si>
    <t>Z74.3</t>
  </si>
  <si>
    <t>Need for continuous supervision</t>
  </si>
  <si>
    <t>Z74.8</t>
  </si>
  <si>
    <t>Other problems related to care-provider dependency</t>
  </si>
  <si>
    <t>Z74.9</t>
  </si>
  <si>
    <t>Problem related to care-provider dependency, unspecified</t>
  </si>
  <si>
    <t>Z75.0</t>
  </si>
  <si>
    <t>Medical services not available in home</t>
  </si>
  <si>
    <t>Z75.1</t>
  </si>
  <si>
    <t>Person awaiting admission to adequate facility elsewhere</t>
  </si>
  <si>
    <t>Z75.2</t>
  </si>
  <si>
    <t>Other waiting period for investigation and treatment</t>
  </si>
  <si>
    <t>Z75.3</t>
  </si>
  <si>
    <t>Unavailability and inaccessibility of health-care facilities</t>
  </si>
  <si>
    <t>Z75.4</t>
  </si>
  <si>
    <t>Unavailability and inaccessibility of other helping agencies</t>
  </si>
  <si>
    <t>Z75.8</t>
  </si>
  <si>
    <t>Other problems related to medical facilities and other health care</t>
  </si>
  <si>
    <t>Z75.9</t>
  </si>
  <si>
    <t>Unspecified problem related to medical facilities and other health care</t>
  </si>
  <si>
    <t>Z76.0</t>
  </si>
  <si>
    <t>Issue of repeat prescription</t>
  </si>
  <si>
    <t>Z76.2</t>
  </si>
  <si>
    <t>Health supervision and care of other healthy infant and child</t>
  </si>
  <si>
    <t>Z76.5</t>
  </si>
  <si>
    <t>Malingerer [conscious simulation]</t>
  </si>
  <si>
    <t>Z76.8</t>
  </si>
  <si>
    <t>Persons encountering health services in other specified circumstances</t>
  </si>
  <si>
    <t>Z76.9</t>
  </si>
  <si>
    <t>Person encountering health services in unspecified circumstances</t>
  </si>
  <si>
    <t>Z80.0</t>
  </si>
  <si>
    <t>Family history of malignant neoplasm of digestive organs</t>
  </si>
  <si>
    <t>Z80.1</t>
  </si>
  <si>
    <t>Family history of malignant neoplasm of trachea, bronchus and lung</t>
  </si>
  <si>
    <t>Z80.2</t>
  </si>
  <si>
    <t>Family history of malignant neoplasm of other respiratory and intrathoracic orgs</t>
  </si>
  <si>
    <t>Z80.3</t>
  </si>
  <si>
    <t>Family history of malignant neoplasm of breast</t>
  </si>
  <si>
    <t>Z80.4</t>
  </si>
  <si>
    <t>Family history of malignant neoplasm of genital organs</t>
  </si>
  <si>
    <t>Z80.6</t>
  </si>
  <si>
    <t>Family history of leukaemia</t>
  </si>
  <si>
    <t>Z80.7</t>
  </si>
  <si>
    <t>Famly history of other malignant neoplasms of lymphoid, heematopoietic and and related tissues</t>
  </si>
  <si>
    <t>Z80.8</t>
  </si>
  <si>
    <t>Family history of malignant neoplasm of other organs or systems</t>
  </si>
  <si>
    <t>Z80.9</t>
  </si>
  <si>
    <t>Family history of malignant neoplasm, unspecified</t>
  </si>
  <si>
    <t>Z81.8</t>
  </si>
  <si>
    <t>Family history of other mental and behavioural disorders</t>
  </si>
  <si>
    <t>Z82.0</t>
  </si>
  <si>
    <t>Family history of epilepsy and other dis of the nervous sys</t>
  </si>
  <si>
    <t>Z82.2</t>
  </si>
  <si>
    <t>Family history of deafness and hearing loss</t>
  </si>
  <si>
    <t>Z82.3</t>
  </si>
  <si>
    <t>Family history of stroke</t>
  </si>
  <si>
    <t>Z82.4</t>
  </si>
  <si>
    <t>Family history ischaemic heart disease and other disease of the circulatory system</t>
  </si>
  <si>
    <t>Z82.5</t>
  </si>
  <si>
    <t>Family history of asthma and other chronic lower respiratory disease</t>
  </si>
  <si>
    <t>Z83.0</t>
  </si>
  <si>
    <t>Family history of human immunodeficiency virus [HIV] disease</t>
  </si>
  <si>
    <t>Pregnancy, Childbirth and Puerperium</t>
  </si>
  <si>
    <t>Z83.1</t>
  </si>
  <si>
    <t>Family history of other infectious and parasitic diseases</t>
  </si>
  <si>
    <t>Z83.2</t>
  </si>
  <si>
    <t>Family history of disease of the blood and blood forming organs and certain disorder involving immune mechanism</t>
  </si>
  <si>
    <t>Z83.3</t>
  </si>
  <si>
    <t>Family history of diabetes mellitus</t>
  </si>
  <si>
    <t>Z83.5</t>
  </si>
  <si>
    <t>Family history of eye and ear disorders</t>
  </si>
  <si>
    <t>Z83.6</t>
  </si>
  <si>
    <t>Family history of diseases of the respiratory system</t>
  </si>
  <si>
    <t>Z83.7</t>
  </si>
  <si>
    <t>Family history of diseases of the digestive system</t>
  </si>
  <si>
    <t>Z84.0</t>
  </si>
  <si>
    <t>Family history of diseases of the skin and subcutaneous tissue</t>
  </si>
  <si>
    <t>Z84.2</t>
  </si>
  <si>
    <t>Family history of other diseases of the genitourinary system</t>
  </si>
  <si>
    <t>Z85</t>
  </si>
  <si>
    <t>Personal history of malignant neoplasm</t>
  </si>
  <si>
    <t>Z85.0</t>
  </si>
  <si>
    <t>Personal history of malignant neoplasm of digestive organs</t>
  </si>
  <si>
    <t>Z85.1</t>
  </si>
  <si>
    <t>Personal history of malignant neoplasm of trachea, bronchus and lung</t>
  </si>
  <si>
    <t>Z85.2</t>
  </si>
  <si>
    <t>Personal history malignant neoplasm of other respiratory and intrathoracic organs</t>
  </si>
  <si>
    <t>Z85.3</t>
  </si>
  <si>
    <t>Personal history of malignant neoplasm of breast</t>
  </si>
  <si>
    <t>Z85.4</t>
  </si>
  <si>
    <t>Personal history of malignant neoplasm of genital organs</t>
  </si>
  <si>
    <t>Z85.5</t>
  </si>
  <si>
    <t>Personal history of malignant neoplasm of urinary tract</t>
  </si>
  <si>
    <t>Z85.6</t>
  </si>
  <si>
    <t>Personal history of leukaemia</t>
  </si>
  <si>
    <t>Z85.7</t>
  </si>
  <si>
    <t>Personal history of other malignant neoplasms of lymphoid haematopoietic and related tissue</t>
  </si>
  <si>
    <t>Z85.8</t>
  </si>
  <si>
    <t>Personal history of malignant neoplasms of other organs and system</t>
  </si>
  <si>
    <t>Z85.9</t>
  </si>
  <si>
    <t>Personal history of malignant neoplasm, unspecified</t>
  </si>
  <si>
    <t>Z86.0</t>
  </si>
  <si>
    <t>Personal history of other neoplasms</t>
  </si>
  <si>
    <t>Z86.1</t>
  </si>
  <si>
    <t>Personal history of infectious and parasitic diseases</t>
  </si>
  <si>
    <t>Z86.2</t>
  </si>
  <si>
    <t>Personal history of disease of the blood and blood-forming organs and certain disorders involving the immune mechanism</t>
  </si>
  <si>
    <t>Z86.3</t>
  </si>
  <si>
    <t>Personal history of endocrine, nutritional and metabolic diseases</t>
  </si>
  <si>
    <t>Z86.4</t>
  </si>
  <si>
    <t>Personal history of psychoactive substance abuse</t>
  </si>
  <si>
    <t>Z86.5</t>
  </si>
  <si>
    <t>Personal history of other mental and behavioural disorders</t>
  </si>
  <si>
    <t>Z86.6</t>
  </si>
  <si>
    <t>Personal history of disease of the nervous system and sense organs</t>
  </si>
  <si>
    <t>Z86.7</t>
  </si>
  <si>
    <t>Personal history of diseases of the circulatory system</t>
  </si>
  <si>
    <t>Z87.0</t>
  </si>
  <si>
    <t>Personal history of diseases of the respiratory system</t>
  </si>
  <si>
    <t>Z87.1</t>
  </si>
  <si>
    <t>Personal history of diseases of the digestive system</t>
  </si>
  <si>
    <t>Z87.2</t>
  </si>
  <si>
    <t>Personal history of disease of the skin and subcutaneous tissue</t>
  </si>
  <si>
    <t>Z87.3</t>
  </si>
  <si>
    <t>Personal history of disease of the musculoskeletal system and connective tissue</t>
  </si>
  <si>
    <t>Z87.4</t>
  </si>
  <si>
    <t>Personal history of diseases of the genitourinary system</t>
  </si>
  <si>
    <t>Z87.5</t>
  </si>
  <si>
    <t>Personal history complications of pregnancy, childbirth and the puerperium</t>
  </si>
  <si>
    <t>Z87.6</t>
  </si>
  <si>
    <t>Personal history of certain conditions arising in perinatal period</t>
  </si>
  <si>
    <t>Z87.7</t>
  </si>
  <si>
    <t>Personal history of congenital malformations, deformations and chromosomal abnomalities</t>
  </si>
  <si>
    <t>Z87.8</t>
  </si>
  <si>
    <t>Personal history of other specified conditions</t>
  </si>
  <si>
    <t>Z88</t>
  </si>
  <si>
    <t>Personal history of allergy to drugs, medicaments and biological substances</t>
  </si>
  <si>
    <t>Z88.0</t>
  </si>
  <si>
    <t>Personal history of allergy to penicillin</t>
  </si>
  <si>
    <t>Z88.1</t>
  </si>
  <si>
    <t>Personal history of allergy to other antibiotic agents</t>
  </si>
  <si>
    <t>Z88.2</t>
  </si>
  <si>
    <t>Personal history of allergy to sulfonamides</t>
  </si>
  <si>
    <t>Z88.3</t>
  </si>
  <si>
    <t>Personal history of allergy to other anti-infective agents</t>
  </si>
  <si>
    <t>Z88.4</t>
  </si>
  <si>
    <t>Personal history of allergy to anaesthetic agent</t>
  </si>
  <si>
    <t>Z88.6</t>
  </si>
  <si>
    <t>Personal history of allergy to analgesic agent</t>
  </si>
  <si>
    <t>Z88.7</t>
  </si>
  <si>
    <t>Personal history of allergy to serum and vaccine</t>
  </si>
  <si>
    <t>Z88.8</t>
  </si>
  <si>
    <t>Personal history of allergy to other drugs, medicaments and biological substances</t>
  </si>
  <si>
    <t>Z88.9</t>
  </si>
  <si>
    <t>Personal history of allergy to unspecified drugs, medicaments and biological substances</t>
  </si>
  <si>
    <t>Z89.0</t>
  </si>
  <si>
    <t>Acquired absence of finger(s) [including thumb], unilateral</t>
  </si>
  <si>
    <t>Z89.1</t>
  </si>
  <si>
    <t>Acquired absence of hand and wrist</t>
  </si>
  <si>
    <t>Z89.2</t>
  </si>
  <si>
    <t>Acquired absence of upper limb above wrist</t>
  </si>
  <si>
    <t>Z89.3</t>
  </si>
  <si>
    <t>Acquired absence of both upper limbs [any level]</t>
  </si>
  <si>
    <t>Z89.4</t>
  </si>
  <si>
    <t>Acquired absence of foot and ankle</t>
  </si>
  <si>
    <t>Z89.5</t>
  </si>
  <si>
    <t>Acquired absence of leg at or below knee</t>
  </si>
  <si>
    <t>Z89.6</t>
  </si>
  <si>
    <t>Acquired absence of leg above knee</t>
  </si>
  <si>
    <t>Z89.7</t>
  </si>
  <si>
    <t>Acquired absence of both lower limbs [any level, except toes alone]</t>
  </si>
  <si>
    <t>Z89.8</t>
  </si>
  <si>
    <t>Acquired absence of upper and lower limbs [any level]</t>
  </si>
  <si>
    <t>Z89.9</t>
  </si>
  <si>
    <t>Acquired absence of limb, unspecified</t>
  </si>
  <si>
    <t>Z90.0</t>
  </si>
  <si>
    <t>Acquired absence of part of head and neck</t>
  </si>
  <si>
    <t>Z90.1</t>
  </si>
  <si>
    <t>Acquired absence of breast(s)</t>
  </si>
  <si>
    <t>Z90.2</t>
  </si>
  <si>
    <t>Acquired absence of lung [part of]</t>
  </si>
  <si>
    <t>Z90.3</t>
  </si>
  <si>
    <t>Acquired absence of part of stomach</t>
  </si>
  <si>
    <t>Z90.4</t>
  </si>
  <si>
    <t>Acquired absence of other parts of digestive tract</t>
  </si>
  <si>
    <t>Z90.5</t>
  </si>
  <si>
    <t>Acquired absence of kidney</t>
  </si>
  <si>
    <t>Z90.6</t>
  </si>
  <si>
    <t>Acquired absence of other organs of urinary tract</t>
  </si>
  <si>
    <t>Z90.7</t>
  </si>
  <si>
    <t>Acquired absence of genital organ(s)</t>
  </si>
  <si>
    <t>Z90.8</t>
  </si>
  <si>
    <t>Acquired absence of other organs</t>
  </si>
  <si>
    <t>Z91.0</t>
  </si>
  <si>
    <t>Personal hist of allergy oth than to drugs and biol subs</t>
  </si>
  <si>
    <t>Z91.1</t>
  </si>
  <si>
    <t>Personal hist noncompliance with med treatment and regimen</t>
  </si>
  <si>
    <t>Z91.2</t>
  </si>
  <si>
    <t>Personal history of poor personal hygiene</t>
  </si>
  <si>
    <t>Z91.4</t>
  </si>
  <si>
    <t>Personal history of psychological trauma nec</t>
  </si>
  <si>
    <t>Z91.5</t>
  </si>
  <si>
    <t>Personal history of self-harm</t>
  </si>
  <si>
    <t>Z91.6</t>
  </si>
  <si>
    <t>Personal history of other physical trauma</t>
  </si>
  <si>
    <t>Z91.8</t>
  </si>
  <si>
    <t>Personal history of other specified risk-factors nec</t>
  </si>
  <si>
    <t>Z92.0</t>
  </si>
  <si>
    <t>Personal history of contraception</t>
  </si>
  <si>
    <t>Z92.1</t>
  </si>
  <si>
    <t>Personal history long -term (current) use of anticoagulants</t>
  </si>
  <si>
    <t>Z92.2</t>
  </si>
  <si>
    <t>Personal history of long-term use of other medicaments</t>
  </si>
  <si>
    <t>Z92.3</t>
  </si>
  <si>
    <t>Personal history of irradiation</t>
  </si>
  <si>
    <t>Z92.4</t>
  </si>
  <si>
    <t>Personal history of major surgery, nec</t>
  </si>
  <si>
    <t>Z92.6</t>
  </si>
  <si>
    <t>Personal history of chemotheraphy for neoplastic disease</t>
  </si>
  <si>
    <t>Z92.8</t>
  </si>
  <si>
    <t>Personal history of other medical treatment</t>
  </si>
  <si>
    <t>Z92.9</t>
  </si>
  <si>
    <t>Personal history of medical treatment, unspecified</t>
  </si>
  <si>
    <t>Z93.0</t>
  </si>
  <si>
    <t>Tracheostomy status</t>
  </si>
  <si>
    <t>Z93.1</t>
  </si>
  <si>
    <t>Gastrostomy status</t>
  </si>
  <si>
    <t>Z93.2</t>
  </si>
  <si>
    <t>Ileostomy status</t>
  </si>
  <si>
    <t>Z93.3</t>
  </si>
  <si>
    <t>Colostomy status</t>
  </si>
  <si>
    <t>Z93.4</t>
  </si>
  <si>
    <t>Other artificial openings of gastrointestinal tract status</t>
  </si>
  <si>
    <t>Z93.5</t>
  </si>
  <si>
    <t>Cystostomy status</t>
  </si>
  <si>
    <t>Z93.6</t>
  </si>
  <si>
    <t>Other artificial openings of urinary tract status</t>
  </si>
  <si>
    <t>Z93.8</t>
  </si>
  <si>
    <t>Other artificial opening status</t>
  </si>
  <si>
    <t>Z93.9</t>
  </si>
  <si>
    <t>Artificial opening status, unspecified</t>
  </si>
  <si>
    <t>Z94.0</t>
  </si>
  <si>
    <t>Kidney transplant status</t>
  </si>
  <si>
    <t>Z94.1</t>
  </si>
  <si>
    <t>Heart transplant status</t>
  </si>
  <si>
    <t>Z94.4</t>
  </si>
  <si>
    <t>Z94.5</t>
  </si>
  <si>
    <t>Skin transplant status</t>
  </si>
  <si>
    <t>Z94.6</t>
  </si>
  <si>
    <t>Bone transplant status</t>
  </si>
  <si>
    <t>Z94.7</t>
  </si>
  <si>
    <t>Corneal transplant status</t>
  </si>
  <si>
    <t>Z94.8</t>
  </si>
  <si>
    <t>Other transplanted organ and tissue status</t>
  </si>
  <si>
    <t>Z95.0</t>
  </si>
  <si>
    <t>Presence of cardiac pacemaker</t>
  </si>
  <si>
    <t>Z95.1</t>
  </si>
  <si>
    <t>Presence of aortocoronary bypass graft</t>
  </si>
  <si>
    <t>Z95.2</t>
  </si>
  <si>
    <t>Presence of prosthetic heart valve</t>
  </si>
  <si>
    <t>Z95.3</t>
  </si>
  <si>
    <t>Presence of xenogenic heart valve</t>
  </si>
  <si>
    <t>Z95.4</t>
  </si>
  <si>
    <t>Presence of other heart-valve replacement</t>
  </si>
  <si>
    <t>Z95.5</t>
  </si>
  <si>
    <t>Presence of coronary angioplasty implant and graft</t>
  </si>
  <si>
    <t>Z95.8</t>
  </si>
  <si>
    <t>Presence of other cardiac and vascular implants and grafts</t>
  </si>
  <si>
    <t>Z95.9</t>
  </si>
  <si>
    <t>Presence of cardiac and vascular implant and graft unspec act</t>
  </si>
  <si>
    <t>Z96.0</t>
  </si>
  <si>
    <t>Presence of urogenital implants</t>
  </si>
  <si>
    <t>Z96.1</t>
  </si>
  <si>
    <t>Presence of intraocular lens</t>
  </si>
  <si>
    <t>Z96.2</t>
  </si>
  <si>
    <t>Presence of otological and audiological implants</t>
  </si>
  <si>
    <t>Z96.4</t>
  </si>
  <si>
    <t>Presence of endocrine implants</t>
  </si>
  <si>
    <t>Z96.5</t>
  </si>
  <si>
    <t>Presence of tooth-root and mandibular implants</t>
  </si>
  <si>
    <t>Z96.6</t>
  </si>
  <si>
    <t>Presence of orthopaedic joint implants</t>
  </si>
  <si>
    <t>Z96.7</t>
  </si>
  <si>
    <t>Presence of other bone and tendon implants</t>
  </si>
  <si>
    <t>Z96.8</t>
  </si>
  <si>
    <t>Presence of other specified functional implants</t>
  </si>
  <si>
    <t>Z96.9</t>
  </si>
  <si>
    <t>Presence of functional implant, unspecified</t>
  </si>
  <si>
    <t>Z97.0</t>
  </si>
  <si>
    <t>Presence of artificial eye</t>
  </si>
  <si>
    <t>Z97.2</t>
  </si>
  <si>
    <t>Presence of dental prosthetic device (complete)(partial)</t>
  </si>
  <si>
    <t>Z97.5</t>
  </si>
  <si>
    <t>Presence of (intrauterine) contraceptive device</t>
  </si>
  <si>
    <t>Z97.8</t>
  </si>
  <si>
    <t>Presence of other specified devices</t>
  </si>
  <si>
    <t>Z98</t>
  </si>
  <si>
    <t>Other postsurgical states</t>
  </si>
  <si>
    <t>Z98.0</t>
  </si>
  <si>
    <t>Intestinal bypass and anastomosis status</t>
  </si>
  <si>
    <t>Z98.1</t>
  </si>
  <si>
    <t>Arthrodesis status</t>
  </si>
  <si>
    <t>Z98.2</t>
  </si>
  <si>
    <t>Presence of cerebrospinal fluid drainage device</t>
  </si>
  <si>
    <t>Z98.8</t>
  </si>
  <si>
    <t>Other specified postsurgical states</t>
  </si>
  <si>
    <t>Z99.1</t>
  </si>
  <si>
    <t>Dependence on respirator</t>
  </si>
  <si>
    <t>Z99.2</t>
  </si>
  <si>
    <t>Dependence on renal dialysis</t>
  </si>
  <si>
    <t>Z99.3</t>
  </si>
  <si>
    <t>Dependence on wheelchair</t>
  </si>
  <si>
    <t>Z99.8</t>
  </si>
  <si>
    <t>Dependence on other enabling machines and devices</t>
  </si>
  <si>
    <t>Z99.9</t>
  </si>
  <si>
    <t>Dependence on unspecified enabling machine and device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</si>
</sst>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sz val="9.0"/>
      <color theme="1"/>
      <name val="Open Sans"/>
    </font>
    <font>
      <b/>
      <sz val="9.0"/>
      <color rgb="FF000000"/>
      <name val="&quot;Open Sans&quot;"/>
    </font>
    <font>
      <sz val="9.0"/>
      <color rgb="FF000000"/>
      <name val="&quot;Open Sans&quot;"/>
    </font>
    <font>
      <sz val="9.0"/>
      <color rgb="FFFF0000"/>
      <name val="&quot;Open Sans&quot;"/>
    </font>
    <font>
      <b/>
      <color theme="1"/>
      <name val="Arial"/>
    </font>
    <font>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49" xfId="0" applyAlignment="1" applyFont="1" applyNumberFormat="1">
      <alignment vertical="bottom"/>
    </xf>
    <xf borderId="0" fillId="0" fontId="1" numFmtId="0" xfId="0" applyFont="1"/>
    <xf borderId="0" fillId="0" fontId="3" numFmtId="49" xfId="0" applyAlignment="1" applyFont="1" applyNumberFormat="1">
      <alignment horizontal="left" readingOrder="0"/>
    </xf>
    <xf borderId="0" fillId="0" fontId="4" numFmtId="49" xfId="0" applyAlignment="1" applyFont="1" applyNumberFormat="1">
      <alignment horizontal="left" readingOrder="0"/>
    </xf>
    <xf borderId="0" fillId="0" fontId="5" numFmtId="49" xfId="0" applyAlignment="1" applyFont="1" applyNumberFormat="1">
      <alignment horizontal="left" readingOrder="0"/>
    </xf>
    <xf borderId="0" fillId="0" fontId="1" numFmtId="49" xfId="0" applyAlignment="1" applyFont="1" applyNumberFormat="1">
      <alignment readingOrder="0"/>
    </xf>
    <xf borderId="0" fillId="0" fontId="2" numFmtId="49" xfId="0" applyAlignment="1" applyFont="1" applyNumberFormat="1">
      <alignment readingOrder="0" vertical="bottom"/>
    </xf>
    <xf borderId="0" fillId="0" fontId="6" numFmtId="0" xfId="0" applyAlignment="1" applyFont="1">
      <alignment readingOrder="0" vertical="bottom"/>
    </xf>
    <xf borderId="0" fillId="0" fontId="6" numFmtId="3" xfId="0" applyAlignment="1" applyFont="1" applyNumberFormat="1">
      <alignment vertical="bottom"/>
    </xf>
    <xf borderId="0" fillId="0" fontId="4" numFmtId="0" xfId="0" applyAlignment="1" applyFont="1">
      <alignment horizontal="left" readingOrder="0"/>
    </xf>
    <xf borderId="0" fillId="0" fontId="7" numFmtId="49" xfId="0" applyFont="1" applyNumberFormat="1"/>
    <xf borderId="0" fillId="0" fontId="1" numFmtId="3" xfId="0" applyFont="1" applyNumberFormat="1"/>
    <xf borderId="0" fillId="0" fontId="8" numFmtId="3" xfId="0" applyAlignment="1" applyFont="1" applyNumberFormat="1">
      <alignment horizontal="center" vertical="bottom"/>
    </xf>
    <xf borderId="0" fillId="0" fontId="6" numFmtId="0" xfId="0" applyAlignment="1" applyFont="1">
      <alignment vertical="bottom"/>
    </xf>
    <xf borderId="0" fillId="0" fontId="1" numFmtId="49" xfId="0" applyFont="1" applyNumberFormat="1"/>
    <xf borderId="0" fillId="0" fontId="1" numFmtId="3" xfId="0" applyAlignment="1" applyFont="1" applyNumberFormat="1">
      <alignment readingOrder="0"/>
    </xf>
    <xf borderId="0" fillId="0" fontId="8" numFmtId="0" xfId="0" applyAlignment="1" applyFont="1">
      <alignment horizontal="center" vertical="bottom"/>
    </xf>
    <xf borderId="0" fillId="0" fontId="8" numFmtId="49" xfId="0" applyAlignment="1" applyFont="1" applyNumberFormat="1">
      <alignment readingOrder="0" vertical="bottom"/>
    </xf>
    <xf borderId="0" fillId="0" fontId="8" numFmtId="0" xfId="0" applyAlignment="1" applyFont="1">
      <alignment vertical="bottom"/>
    </xf>
    <xf borderId="0" fillId="0" fontId="8" numFmtId="49" xfId="0" applyAlignment="1" applyFont="1" applyNumberFormat="1">
      <alignment vertical="bottom"/>
    </xf>
    <xf quotePrefix="1" borderId="0" fillId="0" fontId="1" numFmtId="49" xfId="0" applyAlignment="1" applyFont="1" applyNumberFormat="1">
      <alignment readingOrder="0"/>
    </xf>
    <xf borderId="0" fillId="0" fontId="4" numFmtId="0" xfId="0" applyAlignment="1" applyFont="1">
      <alignment horizontal="left"/>
    </xf>
    <xf quotePrefix="1" borderId="0" fillId="0" fontId="1" numFmtId="0" xfId="0" applyAlignment="1" applyFont="1">
      <alignment readingOrder="0"/>
    </xf>
    <xf borderId="0" fillId="0" fontId="8" numFmtId="0" xfId="0" applyAlignment="1" applyFont="1">
      <alignment horizontal="right" vertical="bottom"/>
    </xf>
    <xf borderId="0" fillId="0" fontId="8" numFmtId="3" xfId="0" applyAlignment="1" applyFont="1" applyNumberFormat="1">
      <alignment horizontal="right" vertical="bottom"/>
    </xf>
    <xf borderId="0" fillId="0" fontId="8"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2</v>
      </c>
      <c r="C1" s="4" t="s">
        <v>10</v>
      </c>
      <c r="D1" s="4" t="s">
        <v>14</v>
      </c>
    </row>
    <row r="2">
      <c r="A2" s="5"/>
      <c r="B2" s="5"/>
      <c r="C2" s="4" t="s">
        <v>16</v>
      </c>
      <c r="D2" s="4"/>
    </row>
    <row r="3">
      <c r="A3" s="5"/>
      <c r="B3" s="5"/>
      <c r="C3" s="5" t="s">
        <v>19</v>
      </c>
      <c r="D3" s="5" t="s">
        <v>21</v>
      </c>
    </row>
    <row r="4">
      <c r="A4" s="5"/>
      <c r="B4" s="5"/>
      <c r="C4" s="5" t="s">
        <v>22</v>
      </c>
      <c r="D4" s="5" t="s">
        <v>23</v>
      </c>
    </row>
    <row r="5">
      <c r="A5" s="5"/>
      <c r="B5" s="5"/>
      <c r="C5" s="5" t="s">
        <v>25</v>
      </c>
      <c r="D5" s="5" t="s">
        <v>26</v>
      </c>
    </row>
    <row r="6">
      <c r="A6" s="5"/>
      <c r="B6" s="5"/>
      <c r="C6" s="5" t="s">
        <v>27</v>
      </c>
      <c r="D6" s="5" t="s">
        <v>28</v>
      </c>
    </row>
    <row r="7">
      <c r="A7" s="5"/>
      <c r="B7" s="5"/>
      <c r="C7" s="5" t="s">
        <v>29</v>
      </c>
      <c r="D7" s="5" t="s">
        <v>30</v>
      </c>
    </row>
    <row r="8">
      <c r="A8" s="5"/>
      <c r="B8" s="5"/>
      <c r="C8" s="5" t="s">
        <v>32</v>
      </c>
      <c r="D8" s="5" t="s">
        <v>33</v>
      </c>
    </row>
    <row r="9">
      <c r="A9" s="5"/>
      <c r="B9" s="5"/>
      <c r="C9" s="5" t="s">
        <v>35</v>
      </c>
      <c r="D9" s="5" t="s">
        <v>38</v>
      </c>
    </row>
    <row r="10">
      <c r="A10" s="5"/>
      <c r="B10" s="5"/>
      <c r="C10" s="5" t="s">
        <v>39</v>
      </c>
      <c r="D10" s="5" t="s">
        <v>40</v>
      </c>
    </row>
    <row r="11">
      <c r="A11" s="5"/>
      <c r="B11" s="5"/>
      <c r="C11" s="5" t="s">
        <v>42</v>
      </c>
      <c r="D11" s="5" t="s">
        <v>44</v>
      </c>
    </row>
    <row r="12">
      <c r="A12" s="4"/>
      <c r="B12" s="4"/>
      <c r="C12" s="5" t="s">
        <v>45</v>
      </c>
      <c r="D12" s="5" t="s">
        <v>46</v>
      </c>
    </row>
    <row r="13">
      <c r="A13" s="4"/>
      <c r="B13" s="4"/>
      <c r="C13" s="5" t="s">
        <v>47</v>
      </c>
      <c r="D13" s="5" t="s">
        <v>48</v>
      </c>
    </row>
    <row r="14">
      <c r="A14" s="4"/>
      <c r="B14" s="4"/>
      <c r="C14" s="5" t="s">
        <v>50</v>
      </c>
      <c r="D14" s="5" t="s">
        <v>51</v>
      </c>
    </row>
    <row r="15">
      <c r="A15" s="4"/>
      <c r="B15" s="4"/>
      <c r="C15" s="5" t="s">
        <v>52</v>
      </c>
      <c r="D15" s="5" t="s">
        <v>53</v>
      </c>
    </row>
    <row r="16">
      <c r="A16" s="4"/>
      <c r="B16" s="4"/>
      <c r="C16" s="5" t="s">
        <v>56</v>
      </c>
      <c r="D16" s="5" t="s">
        <v>57</v>
      </c>
    </row>
    <row r="17">
      <c r="A17" s="4"/>
      <c r="B17" s="4"/>
      <c r="C17" s="5" t="s">
        <v>58</v>
      </c>
      <c r="D17" s="5" t="s">
        <v>59</v>
      </c>
    </row>
    <row r="18">
      <c r="A18" s="4"/>
      <c r="B18" s="4"/>
      <c r="C18" s="5" t="s">
        <v>61</v>
      </c>
      <c r="D18" s="5" t="s">
        <v>62</v>
      </c>
    </row>
    <row r="19">
      <c r="A19" s="4"/>
      <c r="B19" s="4"/>
      <c r="C19" s="5" t="s">
        <v>64</v>
      </c>
      <c r="D19" s="5" t="s">
        <v>65</v>
      </c>
    </row>
    <row r="20">
      <c r="A20" s="4"/>
      <c r="B20" s="4"/>
      <c r="C20" s="5" t="s">
        <v>67</v>
      </c>
      <c r="D20" s="5" t="s">
        <v>68</v>
      </c>
    </row>
    <row r="21">
      <c r="A21" s="4"/>
      <c r="B21" s="4"/>
      <c r="C21" s="5" t="s">
        <v>69</v>
      </c>
      <c r="D21" s="5" t="s">
        <v>70</v>
      </c>
    </row>
    <row r="22">
      <c r="A22" s="4"/>
      <c r="B22" s="4"/>
      <c r="C22" s="5" t="s">
        <v>72</v>
      </c>
      <c r="D22" s="5" t="s">
        <v>74</v>
      </c>
    </row>
    <row r="23">
      <c r="A23" s="4"/>
      <c r="B23" s="4"/>
      <c r="C23" s="5" t="s">
        <v>75</v>
      </c>
      <c r="D23" s="5" t="s">
        <v>76</v>
      </c>
    </row>
    <row r="24">
      <c r="A24" s="4"/>
      <c r="B24" s="4"/>
      <c r="C24" s="5" t="s">
        <v>78</v>
      </c>
      <c r="D24" s="5" t="s">
        <v>79</v>
      </c>
    </row>
    <row r="25">
      <c r="A25" s="4"/>
      <c r="B25" s="4"/>
      <c r="C25" s="5" t="s">
        <v>81</v>
      </c>
      <c r="D25" s="5" t="s">
        <v>82</v>
      </c>
    </row>
    <row r="26">
      <c r="A26" s="4"/>
      <c r="B26" s="4"/>
      <c r="C26" s="5" t="s">
        <v>83</v>
      </c>
      <c r="D26" s="5" t="s">
        <v>84</v>
      </c>
    </row>
    <row r="27">
      <c r="A27" s="4"/>
      <c r="B27" s="4"/>
      <c r="C27" s="4" t="s">
        <v>87</v>
      </c>
      <c r="D27" s="4"/>
    </row>
    <row r="28">
      <c r="A28" s="4"/>
      <c r="B28" s="4"/>
      <c r="C28" s="5" t="s">
        <v>88</v>
      </c>
      <c r="D28" s="5" t="s">
        <v>54</v>
      </c>
    </row>
    <row r="29">
      <c r="A29" s="4"/>
      <c r="B29" s="4"/>
      <c r="C29" s="5" t="s">
        <v>90</v>
      </c>
      <c r="D29" s="5" t="s">
        <v>91</v>
      </c>
    </row>
    <row r="30">
      <c r="A30" s="5"/>
      <c r="B30" s="5"/>
      <c r="C30" s="5" t="s">
        <v>93</v>
      </c>
      <c r="D30" s="5" t="s">
        <v>94</v>
      </c>
    </row>
    <row r="31">
      <c r="A31" s="5"/>
      <c r="B31" s="5"/>
      <c r="C31" s="5" t="s">
        <v>96</v>
      </c>
      <c r="D31" s="5" t="s">
        <v>98</v>
      </c>
    </row>
    <row r="32">
      <c r="A32" s="5"/>
      <c r="B32" s="5"/>
      <c r="C32" s="5" t="s">
        <v>99</v>
      </c>
      <c r="D32" s="5" t="s">
        <v>100</v>
      </c>
    </row>
    <row r="33">
      <c r="A33" s="5"/>
      <c r="B33" s="5"/>
      <c r="C33" s="5" t="s">
        <v>107</v>
      </c>
      <c r="D33" s="5" t="s">
        <v>108</v>
      </c>
    </row>
    <row r="34">
      <c r="A34" s="5"/>
      <c r="B34" s="5"/>
      <c r="C34" s="5" t="s">
        <v>110</v>
      </c>
      <c r="D34" s="5" t="s">
        <v>111</v>
      </c>
    </row>
    <row r="35">
      <c r="A35" s="5"/>
      <c r="B35" s="5"/>
      <c r="C35" s="5" t="s">
        <v>112</v>
      </c>
      <c r="D35" s="5" t="s">
        <v>114</v>
      </c>
    </row>
    <row r="36">
      <c r="A36" s="5"/>
      <c r="B36" s="5"/>
      <c r="C36" s="5" t="s">
        <v>115</v>
      </c>
      <c r="D36" s="5" t="s">
        <v>116</v>
      </c>
    </row>
    <row r="37">
      <c r="A37" s="5"/>
      <c r="B37" s="5"/>
      <c r="C37" s="5" t="s">
        <v>118</v>
      </c>
      <c r="D37" s="5" t="s">
        <v>120</v>
      </c>
    </row>
    <row r="38">
      <c r="A38" s="5"/>
      <c r="B38" s="5"/>
      <c r="C38" s="5" t="s">
        <v>121</v>
      </c>
      <c r="D38" s="5" t="s">
        <v>122</v>
      </c>
    </row>
    <row r="39">
      <c r="A39" s="5"/>
      <c r="B39" s="5"/>
      <c r="C39" s="5" t="s">
        <v>123</v>
      </c>
      <c r="D39" s="5" t="s">
        <v>124</v>
      </c>
    </row>
    <row r="40">
      <c r="A40" s="5"/>
      <c r="B40" s="5"/>
      <c r="C40" s="5" t="s">
        <v>127</v>
      </c>
      <c r="D40" s="5" t="s">
        <v>128</v>
      </c>
    </row>
    <row r="41">
      <c r="A41" s="5"/>
      <c r="B41" s="5"/>
      <c r="C41" s="5" t="s">
        <v>129</v>
      </c>
      <c r="D41" s="5" t="s">
        <v>130</v>
      </c>
    </row>
    <row r="42">
      <c r="A42" s="5"/>
      <c r="B42" s="5"/>
      <c r="C42" s="5" t="s">
        <v>131</v>
      </c>
      <c r="D42" s="5" t="s">
        <v>132</v>
      </c>
    </row>
    <row r="43">
      <c r="A43" s="5"/>
      <c r="B43" s="5"/>
      <c r="C43" s="5" t="s">
        <v>135</v>
      </c>
      <c r="D43" s="5" t="s">
        <v>136</v>
      </c>
    </row>
    <row r="44">
      <c r="A44" s="5"/>
      <c r="B44" s="5"/>
      <c r="C44" s="5" t="s">
        <v>137</v>
      </c>
      <c r="D44" s="5" t="s">
        <v>138</v>
      </c>
    </row>
    <row r="45">
      <c r="A45" s="5"/>
      <c r="B45" s="5"/>
      <c r="C45" s="5" t="s">
        <v>139</v>
      </c>
      <c r="D45" s="5" t="s">
        <v>142</v>
      </c>
    </row>
    <row r="46">
      <c r="A46" s="4"/>
      <c r="B46" s="4"/>
      <c r="C46" s="5" t="s">
        <v>143</v>
      </c>
      <c r="D46" s="5" t="s">
        <v>144</v>
      </c>
    </row>
    <row r="47">
      <c r="A47" s="4"/>
      <c r="B47" s="4"/>
      <c r="C47" s="5" t="s">
        <v>145</v>
      </c>
      <c r="D47" s="5" t="s">
        <v>147</v>
      </c>
    </row>
    <row r="48">
      <c r="A48" s="4"/>
      <c r="B48" s="4"/>
      <c r="C48" s="5" t="s">
        <v>151</v>
      </c>
      <c r="D48" s="5" t="s">
        <v>153</v>
      </c>
    </row>
    <row r="49">
      <c r="A49" s="4"/>
      <c r="B49" s="4"/>
      <c r="C49" s="5" t="s">
        <v>154</v>
      </c>
      <c r="D49" s="5" t="s">
        <v>155</v>
      </c>
    </row>
    <row r="50">
      <c r="A50" s="4"/>
      <c r="B50" s="4"/>
      <c r="C50" s="5" t="s">
        <v>157</v>
      </c>
      <c r="D50" s="5" t="s">
        <v>159</v>
      </c>
    </row>
    <row r="51">
      <c r="A51" s="4"/>
      <c r="B51" s="4"/>
      <c r="C51" s="5" t="s">
        <v>160</v>
      </c>
      <c r="D51" s="5" t="s">
        <v>161</v>
      </c>
    </row>
    <row r="52">
      <c r="A52" s="4"/>
      <c r="B52" s="4"/>
      <c r="C52" s="5" t="s">
        <v>162</v>
      </c>
      <c r="D52" s="5" t="s">
        <v>163</v>
      </c>
    </row>
    <row r="53">
      <c r="A53" s="4"/>
      <c r="B53" s="4"/>
      <c r="C53" s="5" t="s">
        <v>165</v>
      </c>
      <c r="D53" s="5" t="s">
        <v>167</v>
      </c>
    </row>
    <row r="54">
      <c r="A54" s="4"/>
      <c r="B54" s="4"/>
      <c r="C54" s="5" t="s">
        <v>168</v>
      </c>
      <c r="D54" s="5" t="s">
        <v>73</v>
      </c>
    </row>
    <row r="55">
      <c r="A55" s="4"/>
      <c r="B55" s="4"/>
      <c r="C55" s="5" t="s">
        <v>170</v>
      </c>
      <c r="D55" s="5" t="s">
        <v>80</v>
      </c>
    </row>
    <row r="56">
      <c r="A56" s="4"/>
      <c r="B56" s="4"/>
      <c r="C56" s="4" t="s">
        <v>174</v>
      </c>
      <c r="D56" s="4"/>
    </row>
    <row r="57">
      <c r="A57" s="4"/>
      <c r="B57" s="4"/>
      <c r="C57" s="5" t="s">
        <v>178</v>
      </c>
      <c r="D57" s="5" t="s">
        <v>179</v>
      </c>
    </row>
    <row r="58">
      <c r="A58" s="4"/>
      <c r="B58" s="4"/>
      <c r="C58" s="5" t="s">
        <v>180</v>
      </c>
      <c r="D58" s="6" t="s">
        <v>181</v>
      </c>
    </row>
    <row r="59">
      <c r="A59" s="4"/>
      <c r="B59" s="4"/>
      <c r="C59" s="5" t="s">
        <v>184</v>
      </c>
      <c r="D59" s="5" t="s">
        <v>185</v>
      </c>
    </row>
    <row r="60">
      <c r="A60" s="4"/>
      <c r="B60" s="4"/>
      <c r="C60" s="5" t="s">
        <v>186</v>
      </c>
      <c r="D60" s="5" t="s">
        <v>187</v>
      </c>
    </row>
    <row r="61">
      <c r="A61" s="4"/>
      <c r="B61" s="4"/>
      <c r="C61" s="5" t="s">
        <v>189</v>
      </c>
      <c r="D61" s="5" t="s">
        <v>190</v>
      </c>
    </row>
    <row r="62">
      <c r="A62" s="4"/>
      <c r="B62" s="4"/>
      <c r="C62" s="5" t="s">
        <v>191</v>
      </c>
      <c r="D62" s="5" t="s">
        <v>192</v>
      </c>
    </row>
    <row r="63">
      <c r="A63" s="4"/>
      <c r="B63" s="4"/>
      <c r="C63" s="5" t="s">
        <v>195</v>
      </c>
      <c r="D63" s="5" t="s">
        <v>197</v>
      </c>
    </row>
    <row r="64">
      <c r="A64" s="4"/>
      <c r="B64" s="4"/>
      <c r="C64" s="5" t="s">
        <v>198</v>
      </c>
      <c r="D64" s="5" t="s">
        <v>199</v>
      </c>
    </row>
    <row r="65">
      <c r="A65" s="4"/>
      <c r="B65" s="4"/>
      <c r="C65" s="5" t="s">
        <v>200</v>
      </c>
      <c r="D65" s="5" t="s">
        <v>203</v>
      </c>
    </row>
    <row r="66">
      <c r="A66" s="4"/>
      <c r="B66" s="4"/>
      <c r="C66" s="5" t="s">
        <v>204</v>
      </c>
      <c r="D66" s="5" t="s">
        <v>205</v>
      </c>
    </row>
    <row r="67">
      <c r="A67" s="4"/>
      <c r="B67" s="4"/>
      <c r="C67" s="5" t="s">
        <v>206</v>
      </c>
      <c r="D67" s="5" t="s">
        <v>207</v>
      </c>
    </row>
    <row r="68">
      <c r="A68" s="4"/>
      <c r="B68" s="4"/>
      <c r="C68" s="5" t="s">
        <v>209</v>
      </c>
      <c r="D68" s="6" t="s">
        <v>210</v>
      </c>
    </row>
    <row r="69">
      <c r="A69" s="4"/>
      <c r="B69" s="4"/>
      <c r="C69" s="5" t="s">
        <v>212</v>
      </c>
      <c r="D69" s="6" t="s">
        <v>66</v>
      </c>
    </row>
    <row r="70">
      <c r="A70" s="4"/>
      <c r="B70" s="4"/>
      <c r="C70" s="4" t="s">
        <v>213</v>
      </c>
      <c r="D70" s="4"/>
    </row>
    <row r="71">
      <c r="A71" s="4"/>
      <c r="B71" s="4"/>
      <c r="C71" s="5" t="s">
        <v>214</v>
      </c>
      <c r="D71" s="5" t="s">
        <v>217</v>
      </c>
    </row>
    <row r="72">
      <c r="A72" s="4"/>
      <c r="B72" s="4"/>
      <c r="C72" s="5" t="s">
        <v>218</v>
      </c>
      <c r="D72" s="5" t="s">
        <v>219</v>
      </c>
    </row>
    <row r="73">
      <c r="A73" s="4"/>
      <c r="B73" s="4"/>
      <c r="C73" s="4" t="s">
        <v>221</v>
      </c>
      <c r="D73" s="4"/>
    </row>
    <row r="74">
      <c r="A74" s="4"/>
      <c r="B74" s="4"/>
      <c r="C74" s="5" t="s">
        <v>223</v>
      </c>
      <c r="D74" s="5" t="s">
        <v>224</v>
      </c>
    </row>
    <row r="75">
      <c r="A75" s="4"/>
      <c r="B75" s="4"/>
      <c r="C75" s="5" t="s">
        <v>225</v>
      </c>
      <c r="D75" s="5" t="s">
        <v>226</v>
      </c>
    </row>
    <row r="76">
      <c r="A76" s="4"/>
      <c r="B76" s="4"/>
      <c r="C76" s="4" t="s">
        <v>228</v>
      </c>
      <c r="D76" s="4"/>
    </row>
    <row r="77">
      <c r="A77" s="4"/>
      <c r="B77" s="4"/>
      <c r="C77" s="5" t="s">
        <v>230</v>
      </c>
      <c r="D77" s="6" t="s">
        <v>231</v>
      </c>
    </row>
    <row r="78">
      <c r="A78" s="4"/>
      <c r="B78" s="4"/>
      <c r="C78" s="5" t="s">
        <v>232</v>
      </c>
      <c r="D78" s="6" t="s">
        <v>60</v>
      </c>
    </row>
    <row r="79">
      <c r="A79" s="4"/>
      <c r="B79" s="4"/>
      <c r="C79" s="5" t="s">
        <v>234</v>
      </c>
      <c r="D79" s="6" t="s">
        <v>85</v>
      </c>
    </row>
    <row r="80">
      <c r="A80" s="4"/>
      <c r="B80" s="4"/>
      <c r="C80" s="5" t="s">
        <v>235</v>
      </c>
      <c r="D80" s="6" t="s">
        <v>236</v>
      </c>
    </row>
    <row r="81">
      <c r="A81" s="4"/>
      <c r="B81" s="4"/>
      <c r="C81" s="5" t="s">
        <v>237</v>
      </c>
      <c r="D81" s="6" t="s">
        <v>95</v>
      </c>
    </row>
    <row r="82">
      <c r="A82" s="4"/>
      <c r="B82" s="4"/>
      <c r="C82" s="5" t="s">
        <v>240</v>
      </c>
      <c r="D82" s="6" t="s">
        <v>103</v>
      </c>
    </row>
    <row r="83">
      <c r="A83" s="4"/>
      <c r="B83" s="4"/>
      <c r="C83" s="4" t="s">
        <v>241</v>
      </c>
      <c r="D83" s="4"/>
    </row>
    <row r="84">
      <c r="A84" s="4"/>
      <c r="B84" s="4"/>
      <c r="C84" s="5" t="s">
        <v>243</v>
      </c>
      <c r="D84" s="5" t="s">
        <v>244</v>
      </c>
    </row>
    <row r="85">
      <c r="A85" s="4"/>
      <c r="B85" s="4"/>
      <c r="C85" s="5" t="s">
        <v>245</v>
      </c>
      <c r="D85" s="5" t="s">
        <v>246</v>
      </c>
    </row>
    <row r="86">
      <c r="A86" s="4"/>
      <c r="B86" s="4"/>
      <c r="C86" s="5" t="s">
        <v>247</v>
      </c>
      <c r="D86" s="6" t="s">
        <v>24</v>
      </c>
    </row>
    <row r="87">
      <c r="A87" s="4"/>
      <c r="B87" s="4"/>
      <c r="C87" s="5" t="s">
        <v>249</v>
      </c>
      <c r="D87" s="6" t="s">
        <v>250</v>
      </c>
    </row>
    <row r="88">
      <c r="A88" s="4"/>
      <c r="B88" s="4"/>
      <c r="C88" s="5" t="s">
        <v>251</v>
      </c>
      <c r="D88" s="6" t="s">
        <v>31</v>
      </c>
    </row>
    <row r="89">
      <c r="A89" s="4"/>
      <c r="B89" s="4"/>
      <c r="C89" s="5" t="s">
        <v>254</v>
      </c>
      <c r="D89" s="5" t="s">
        <v>37</v>
      </c>
    </row>
    <row r="90">
      <c r="A90" s="4"/>
      <c r="B90" s="4"/>
      <c r="C90" s="5" t="s">
        <v>255</v>
      </c>
      <c r="D90" s="5" t="s">
        <v>257</v>
      </c>
    </row>
    <row r="91">
      <c r="A91" s="4"/>
      <c r="B91" s="4"/>
      <c r="C91" s="5" t="s">
        <v>258</v>
      </c>
      <c r="D91" s="5" t="s">
        <v>49</v>
      </c>
    </row>
    <row r="92">
      <c r="A92" s="4"/>
      <c r="B92" s="4"/>
      <c r="C92" s="5" t="s">
        <v>260</v>
      </c>
      <c r="D92" s="5" t="s">
        <v>109</v>
      </c>
    </row>
    <row r="93">
      <c r="A93" s="4"/>
      <c r="B93" s="4"/>
      <c r="C93" s="5" t="s">
        <v>262</v>
      </c>
      <c r="D93" s="5" t="s">
        <v>263</v>
      </c>
    </row>
    <row r="94">
      <c r="A94" s="4"/>
      <c r="B94" s="4"/>
      <c r="C94" s="5" t="s">
        <v>265</v>
      </c>
      <c r="D94" s="5" t="s">
        <v>267</v>
      </c>
    </row>
    <row r="95">
      <c r="A95" s="4"/>
      <c r="B95" s="4"/>
      <c r="C95" s="5" t="s">
        <v>268</v>
      </c>
      <c r="D95" s="5" t="s">
        <v>269</v>
      </c>
    </row>
    <row r="96">
      <c r="A96" s="5"/>
      <c r="B96" s="5"/>
      <c r="C96" s="5" t="s">
        <v>270</v>
      </c>
      <c r="D96" s="5" t="s">
        <v>273</v>
      </c>
    </row>
    <row r="97">
      <c r="A97" s="5"/>
      <c r="B97" s="5"/>
      <c r="C97" s="5" t="s">
        <v>274</v>
      </c>
      <c r="D97" s="5" t="s">
        <v>275</v>
      </c>
    </row>
    <row r="98">
      <c r="A98" s="5"/>
      <c r="B98" s="5"/>
      <c r="C98" s="5" t="s">
        <v>276</v>
      </c>
      <c r="D98" s="5" t="s">
        <v>278</v>
      </c>
    </row>
    <row r="99">
      <c r="A99" s="5"/>
      <c r="B99" s="5"/>
      <c r="C99" s="5" t="s">
        <v>280</v>
      </c>
      <c r="D99" s="5" t="s">
        <v>281</v>
      </c>
    </row>
    <row r="100">
      <c r="A100" s="5"/>
      <c r="B100" s="5"/>
      <c r="C100" s="5" t="s">
        <v>282</v>
      </c>
      <c r="D100" s="5" t="s">
        <v>117</v>
      </c>
    </row>
    <row r="101">
      <c r="A101" s="5"/>
      <c r="B101" s="5"/>
      <c r="C101" s="5" t="s">
        <v>284</v>
      </c>
      <c r="D101" s="5" t="s">
        <v>125</v>
      </c>
    </row>
    <row r="102">
      <c r="A102" s="5"/>
      <c r="B102" s="5"/>
      <c r="C102" s="5" t="s">
        <v>287</v>
      </c>
      <c r="D102" s="5" t="s">
        <v>134</v>
      </c>
    </row>
    <row r="103">
      <c r="A103" s="5"/>
      <c r="B103" s="5"/>
      <c r="C103" s="5" t="s">
        <v>288</v>
      </c>
      <c r="D103" s="5" t="s">
        <v>141</v>
      </c>
    </row>
    <row r="104">
      <c r="A104" s="5"/>
      <c r="B104" s="5"/>
      <c r="C104" s="5" t="s">
        <v>291</v>
      </c>
      <c r="D104" s="5" t="s">
        <v>146</v>
      </c>
    </row>
    <row r="105">
      <c r="A105" s="5"/>
      <c r="B105" s="5"/>
      <c r="C105" s="5" t="s">
        <v>292</v>
      </c>
      <c r="D105" s="5" t="s">
        <v>293</v>
      </c>
    </row>
    <row r="106">
      <c r="A106" s="5"/>
      <c r="B106" s="5"/>
      <c r="C106" s="5" t="s">
        <v>294</v>
      </c>
      <c r="D106" s="5" t="s">
        <v>295</v>
      </c>
    </row>
    <row r="107">
      <c r="A107" s="5"/>
      <c r="B107" s="5"/>
      <c r="C107" s="4" t="s">
        <v>297</v>
      </c>
      <c r="D107" s="4"/>
    </row>
    <row r="108">
      <c r="A108" s="5"/>
      <c r="B108" s="5"/>
      <c r="C108" s="5" t="s">
        <v>298</v>
      </c>
      <c r="D108" s="5" t="s">
        <v>299</v>
      </c>
    </row>
    <row r="109">
      <c r="A109" s="5"/>
      <c r="B109" s="5"/>
      <c r="C109" s="5" t="s">
        <v>300</v>
      </c>
      <c r="D109" s="5" t="s">
        <v>302</v>
      </c>
    </row>
    <row r="110">
      <c r="A110" s="5"/>
      <c r="B110" s="5"/>
      <c r="C110" s="5" t="s">
        <v>304</v>
      </c>
      <c r="D110" s="5" t="s">
        <v>305</v>
      </c>
    </row>
    <row r="111">
      <c r="A111" s="5"/>
      <c r="B111" s="5"/>
      <c r="C111" s="5" t="s">
        <v>306</v>
      </c>
      <c r="D111" s="5" t="s">
        <v>201</v>
      </c>
    </row>
    <row r="112">
      <c r="A112" s="5"/>
      <c r="B112" s="5"/>
      <c r="C112" s="5" t="s">
        <v>309</v>
      </c>
      <c r="D112" s="5" t="s">
        <v>208</v>
      </c>
    </row>
    <row r="113">
      <c r="A113" s="5"/>
      <c r="B113" s="5"/>
      <c r="C113" s="5" t="s">
        <v>310</v>
      </c>
      <c r="D113" s="5" t="s">
        <v>215</v>
      </c>
    </row>
    <row r="114">
      <c r="A114" s="5"/>
      <c r="B114" s="5"/>
      <c r="C114" s="5" t="s">
        <v>312</v>
      </c>
      <c r="D114" s="5" t="s">
        <v>220</v>
      </c>
    </row>
    <row r="115">
      <c r="A115" s="5"/>
      <c r="B115" s="5"/>
      <c r="C115" s="5" t="s">
        <v>313</v>
      </c>
      <c r="D115" s="5" t="s">
        <v>227</v>
      </c>
    </row>
    <row r="116">
      <c r="A116" s="4"/>
      <c r="B116" s="4"/>
      <c r="C116" s="5" t="s">
        <v>315</v>
      </c>
      <c r="D116" s="5" t="s">
        <v>316</v>
      </c>
    </row>
    <row r="117">
      <c r="A117" s="4"/>
      <c r="B117" s="4"/>
      <c r="C117" s="5" t="s">
        <v>317</v>
      </c>
      <c r="D117" s="5" t="s">
        <v>318</v>
      </c>
    </row>
    <row r="118">
      <c r="A118" s="4"/>
      <c r="B118" s="4"/>
      <c r="C118" s="5" t="s">
        <v>321</v>
      </c>
      <c r="D118" s="5" t="s">
        <v>322</v>
      </c>
    </row>
    <row r="119">
      <c r="A119" s="4"/>
      <c r="B119" s="4"/>
      <c r="C119" s="5" t="s">
        <v>324</v>
      </c>
      <c r="D119" s="5" t="s">
        <v>326</v>
      </c>
    </row>
    <row r="120">
      <c r="A120" s="4"/>
      <c r="B120" s="4"/>
      <c r="C120" s="5" t="s">
        <v>327</v>
      </c>
      <c r="D120" s="5" t="s">
        <v>328</v>
      </c>
    </row>
    <row r="121">
      <c r="A121" s="4"/>
      <c r="B121" s="4"/>
      <c r="C121" s="5" t="s">
        <v>331</v>
      </c>
      <c r="D121" s="5" t="s">
        <v>332</v>
      </c>
    </row>
    <row r="122">
      <c r="A122" s="4"/>
      <c r="B122" s="4"/>
      <c r="C122" s="5" t="s">
        <v>333</v>
      </c>
      <c r="D122" s="5" t="s">
        <v>335</v>
      </c>
    </row>
    <row r="123">
      <c r="A123" s="4"/>
      <c r="B123" s="4"/>
      <c r="C123" s="5" t="s">
        <v>336</v>
      </c>
      <c r="D123" s="5" t="s">
        <v>337</v>
      </c>
    </row>
    <row r="124">
      <c r="A124" s="4"/>
      <c r="B124" s="4"/>
      <c r="C124" s="5" t="s">
        <v>338</v>
      </c>
      <c r="D124" s="5" t="s">
        <v>339</v>
      </c>
    </row>
    <row r="125">
      <c r="A125" s="4"/>
      <c r="B125" s="4"/>
      <c r="C125" s="4" t="s">
        <v>341</v>
      </c>
      <c r="D125" s="4"/>
    </row>
    <row r="126">
      <c r="A126" s="4"/>
      <c r="B126" s="4"/>
      <c r="C126" s="5" t="s">
        <v>342</v>
      </c>
      <c r="D126" s="6" t="s">
        <v>11</v>
      </c>
    </row>
    <row r="127">
      <c r="A127" s="4"/>
      <c r="B127" s="4"/>
      <c r="C127" s="5" t="s">
        <v>343</v>
      </c>
      <c r="D127" s="6" t="s">
        <v>12</v>
      </c>
    </row>
    <row r="128">
      <c r="A128" s="4"/>
      <c r="B128" s="4"/>
      <c r="C128" s="5" t="s">
        <v>345</v>
      </c>
      <c r="D128" s="6" t="s">
        <v>13</v>
      </c>
    </row>
    <row r="129">
      <c r="A129" s="5"/>
      <c r="B129" s="5"/>
      <c r="C129" s="5" t="s">
        <v>346</v>
      </c>
      <c r="D129" s="6" t="s">
        <v>15</v>
      </c>
    </row>
    <row r="130">
      <c r="A130" s="5"/>
      <c r="B130" s="5"/>
      <c r="C130" s="5" t="s">
        <v>347</v>
      </c>
      <c r="D130" s="6" t="s">
        <v>17</v>
      </c>
    </row>
    <row r="131">
      <c r="A131" s="5"/>
      <c r="B131" s="5"/>
      <c r="C131" s="5" t="s">
        <v>349</v>
      </c>
      <c r="D131" s="6" t="s">
        <v>89</v>
      </c>
    </row>
    <row r="132">
      <c r="A132" s="5"/>
      <c r="B132" s="5"/>
      <c r="C132" s="5" t="s">
        <v>350</v>
      </c>
      <c r="D132" s="5" t="s">
        <v>351</v>
      </c>
    </row>
    <row r="133">
      <c r="A133" s="5"/>
      <c r="B133" s="5"/>
      <c r="C133" s="5" t="s">
        <v>353</v>
      </c>
      <c r="D133" s="5" t="s">
        <v>354</v>
      </c>
    </row>
    <row r="134">
      <c r="A134" s="5"/>
      <c r="B134" s="5"/>
      <c r="C134" s="5" t="s">
        <v>355</v>
      </c>
      <c r="D134" s="5" t="s">
        <v>356</v>
      </c>
    </row>
    <row r="135">
      <c r="A135" s="5"/>
      <c r="B135" s="5"/>
      <c r="C135" s="5" t="s">
        <v>358</v>
      </c>
      <c r="D135" s="5" t="s">
        <v>359</v>
      </c>
    </row>
    <row r="136">
      <c r="A136" s="5"/>
      <c r="B136" s="5"/>
      <c r="C136" s="5" t="s">
        <v>360</v>
      </c>
      <c r="D136" s="5" t="s">
        <v>361</v>
      </c>
    </row>
    <row r="137">
      <c r="A137" s="5"/>
      <c r="B137" s="5"/>
      <c r="C137" s="5" t="s">
        <v>362</v>
      </c>
      <c r="D137" s="5" t="s">
        <v>364</v>
      </c>
    </row>
    <row r="138">
      <c r="A138" s="5"/>
      <c r="B138" s="5"/>
      <c r="C138" s="5" t="s">
        <v>367</v>
      </c>
      <c r="D138" s="5" t="s">
        <v>368</v>
      </c>
    </row>
    <row r="139">
      <c r="A139" s="4"/>
      <c r="B139" s="4"/>
      <c r="C139" s="5" t="s">
        <v>369</v>
      </c>
      <c r="D139" s="5" t="s">
        <v>370</v>
      </c>
    </row>
    <row r="140">
      <c r="A140" s="4"/>
      <c r="B140" s="4"/>
      <c r="C140" s="5" t="s">
        <v>371</v>
      </c>
      <c r="D140" s="5" t="s">
        <v>372</v>
      </c>
    </row>
    <row r="141">
      <c r="A141" s="4"/>
      <c r="B141" s="4"/>
      <c r="C141" s="5" t="s">
        <v>374</v>
      </c>
      <c r="D141" s="5" t="s">
        <v>375</v>
      </c>
    </row>
    <row r="142">
      <c r="A142" s="4"/>
      <c r="B142" s="4"/>
      <c r="C142" s="5" t="s">
        <v>376</v>
      </c>
      <c r="D142" s="5" t="s">
        <v>377</v>
      </c>
    </row>
    <row r="143">
      <c r="A143" s="4"/>
      <c r="B143" s="4"/>
      <c r="C143" s="5" t="s">
        <v>378</v>
      </c>
      <c r="D143" s="5" t="s">
        <v>379</v>
      </c>
    </row>
    <row r="144">
      <c r="A144" s="4"/>
      <c r="B144" s="4"/>
      <c r="C144" s="5" t="s">
        <v>381</v>
      </c>
      <c r="D144" s="5" t="s">
        <v>382</v>
      </c>
    </row>
    <row r="145">
      <c r="A145" s="4"/>
      <c r="B145" s="4"/>
      <c r="C145" s="5" t="s">
        <v>383</v>
      </c>
      <c r="D145" s="5" t="s">
        <v>384</v>
      </c>
    </row>
    <row r="146">
      <c r="A146" s="4"/>
      <c r="B146" s="4"/>
      <c r="C146" s="5" t="s">
        <v>386</v>
      </c>
      <c r="D146" s="5" t="s">
        <v>387</v>
      </c>
    </row>
    <row r="147">
      <c r="A147" s="4"/>
      <c r="B147" s="4"/>
      <c r="C147" s="5" t="s">
        <v>388</v>
      </c>
      <c r="D147" s="5" t="s">
        <v>389</v>
      </c>
    </row>
    <row r="148">
      <c r="A148" s="4"/>
      <c r="B148" s="4"/>
      <c r="C148" s="5" t="s">
        <v>390</v>
      </c>
      <c r="D148" s="5" t="s">
        <v>392</v>
      </c>
    </row>
    <row r="149">
      <c r="A149" s="4"/>
      <c r="B149" s="4"/>
      <c r="C149" s="5" t="s">
        <v>393</v>
      </c>
      <c r="D149" s="5" t="s">
        <v>394</v>
      </c>
    </row>
    <row r="150">
      <c r="A150" s="4"/>
      <c r="B150" s="4"/>
      <c r="C150" s="5" t="s">
        <v>395</v>
      </c>
      <c r="D150" s="5" t="s">
        <v>396</v>
      </c>
    </row>
    <row r="151">
      <c r="A151" s="4"/>
      <c r="B151" s="4"/>
      <c r="C151" s="5" t="s">
        <v>397</v>
      </c>
      <c r="D151" s="5" t="s">
        <v>399</v>
      </c>
    </row>
    <row r="152">
      <c r="A152" s="4"/>
      <c r="B152" s="4"/>
      <c r="C152" s="5" t="s">
        <v>400</v>
      </c>
      <c r="D152" s="5" t="s">
        <v>401</v>
      </c>
    </row>
    <row r="153">
      <c r="A153" s="4"/>
      <c r="B153" s="4"/>
      <c r="C153" s="5" t="s">
        <v>402</v>
      </c>
      <c r="D153" s="5" t="s">
        <v>403</v>
      </c>
    </row>
    <row r="154">
      <c r="A154" s="4"/>
      <c r="B154" s="4"/>
      <c r="C154" s="5" t="s">
        <v>404</v>
      </c>
      <c r="D154" s="5" t="s">
        <v>406</v>
      </c>
    </row>
    <row r="155">
      <c r="A155" s="4"/>
      <c r="B155" s="4"/>
      <c r="C155" s="5" t="s">
        <v>407</v>
      </c>
      <c r="D155" s="5" t="s">
        <v>408</v>
      </c>
    </row>
    <row r="156">
      <c r="A156" s="4"/>
      <c r="B156" s="4"/>
      <c r="C156" s="5" t="s">
        <v>409</v>
      </c>
      <c r="D156" s="5" t="s">
        <v>410</v>
      </c>
    </row>
    <row r="157">
      <c r="A157" s="4"/>
      <c r="B157" s="4"/>
      <c r="C157" s="5" t="s">
        <v>412</v>
      </c>
      <c r="D157" s="5" t="s">
        <v>413</v>
      </c>
    </row>
    <row r="158">
      <c r="A158" s="4"/>
      <c r="B158" s="4"/>
      <c r="C158" s="5" t="s">
        <v>414</v>
      </c>
      <c r="D158" s="5" t="s">
        <v>415</v>
      </c>
    </row>
    <row r="159">
      <c r="A159" s="4"/>
      <c r="B159" s="4"/>
      <c r="C159" s="5" t="s">
        <v>416</v>
      </c>
      <c r="D159" s="5" t="s">
        <v>417</v>
      </c>
    </row>
    <row r="160">
      <c r="A160" s="4"/>
      <c r="B160" s="4"/>
      <c r="C160" s="5" t="s">
        <v>418</v>
      </c>
      <c r="D160" s="5" t="s">
        <v>420</v>
      </c>
    </row>
    <row r="161">
      <c r="A161" s="4"/>
      <c r="B161" s="4"/>
      <c r="C161" s="5" t="s">
        <v>421</v>
      </c>
      <c r="D161" s="5" t="s">
        <v>422</v>
      </c>
    </row>
    <row r="162">
      <c r="A162" s="4"/>
      <c r="B162" s="4"/>
      <c r="C162" s="5" t="s">
        <v>423</v>
      </c>
      <c r="D162" s="5" t="s">
        <v>424</v>
      </c>
    </row>
    <row r="163">
      <c r="A163" s="4"/>
      <c r="B163" s="4"/>
      <c r="C163" s="5" t="s">
        <v>425</v>
      </c>
      <c r="D163" s="5" t="s">
        <v>427</v>
      </c>
    </row>
    <row r="164">
      <c r="A164" s="4"/>
      <c r="B164" s="4"/>
      <c r="C164" s="5" t="s">
        <v>428</v>
      </c>
      <c r="D164" s="5" t="s">
        <v>429</v>
      </c>
    </row>
    <row r="165">
      <c r="A165" s="4"/>
      <c r="B165" s="4"/>
      <c r="C165" s="5" t="s">
        <v>430</v>
      </c>
      <c r="D165" s="5" t="s">
        <v>431</v>
      </c>
    </row>
    <row r="166">
      <c r="A166" s="4"/>
      <c r="B166" s="4"/>
      <c r="C166" s="5" t="s">
        <v>432</v>
      </c>
      <c r="D166" s="5" t="s">
        <v>434</v>
      </c>
    </row>
    <row r="167">
      <c r="A167" s="4"/>
      <c r="B167" s="4"/>
      <c r="C167" s="5" t="s">
        <v>436</v>
      </c>
      <c r="D167" s="5" t="s">
        <v>438</v>
      </c>
    </row>
    <row r="168">
      <c r="A168" s="4"/>
      <c r="B168" s="4"/>
      <c r="C168" s="5" t="s">
        <v>439</v>
      </c>
      <c r="D168" s="5" t="s">
        <v>440</v>
      </c>
    </row>
    <row r="169">
      <c r="A169" s="4"/>
      <c r="B169" s="4"/>
      <c r="C169" s="5" t="s">
        <v>441</v>
      </c>
      <c r="D169" s="5" t="s">
        <v>443</v>
      </c>
    </row>
    <row r="170">
      <c r="A170" s="4"/>
      <c r="B170" s="4"/>
      <c r="C170" s="5" t="s">
        <v>444</v>
      </c>
      <c r="D170" s="5" t="s">
        <v>445</v>
      </c>
    </row>
    <row r="171">
      <c r="A171" s="4"/>
      <c r="B171" s="4"/>
      <c r="C171" s="5" t="s">
        <v>446</v>
      </c>
      <c r="D171" s="6" t="s">
        <v>447</v>
      </c>
    </row>
    <row r="172">
      <c r="A172" s="4"/>
      <c r="B172" s="4"/>
      <c r="C172" s="5" t="s">
        <v>449</v>
      </c>
      <c r="D172" s="6" t="s">
        <v>450</v>
      </c>
    </row>
    <row r="173">
      <c r="A173" s="4"/>
      <c r="B173" s="4"/>
      <c r="C173" s="5" t="s">
        <v>451</v>
      </c>
      <c r="D173" s="5" t="s">
        <v>452</v>
      </c>
    </row>
    <row r="174">
      <c r="A174" s="4"/>
      <c r="B174" s="4"/>
      <c r="C174" s="5" t="s">
        <v>455</v>
      </c>
      <c r="D174" s="5" t="s">
        <v>456</v>
      </c>
    </row>
    <row r="175">
      <c r="A175" s="4"/>
      <c r="B175" s="4"/>
      <c r="C175" s="5" t="s">
        <v>460</v>
      </c>
      <c r="D175" s="5" t="s">
        <v>461</v>
      </c>
    </row>
    <row r="176">
      <c r="A176" s="4"/>
      <c r="B176" s="4"/>
      <c r="C176" s="5" t="s">
        <v>462</v>
      </c>
      <c r="D176" s="5" t="s">
        <v>463</v>
      </c>
    </row>
    <row r="177">
      <c r="A177" s="4"/>
      <c r="B177" s="4"/>
      <c r="C177" s="5" t="s">
        <v>464</v>
      </c>
      <c r="D177" s="5" t="s">
        <v>466</v>
      </c>
    </row>
    <row r="178">
      <c r="A178" s="4"/>
      <c r="B178" s="4"/>
      <c r="C178" s="5" t="s">
        <v>467</v>
      </c>
      <c r="D178" s="5" t="s">
        <v>468</v>
      </c>
    </row>
    <row r="179">
      <c r="A179" s="4"/>
      <c r="B179" s="4"/>
      <c r="C179" s="5" t="s">
        <v>469</v>
      </c>
      <c r="D179" s="5" t="s">
        <v>470</v>
      </c>
    </row>
    <row r="180">
      <c r="A180" s="4"/>
      <c r="B180" s="4"/>
      <c r="C180" s="5" t="s">
        <v>472</v>
      </c>
      <c r="D180" s="5" t="s">
        <v>473</v>
      </c>
    </row>
    <row r="181">
      <c r="A181" s="4"/>
      <c r="B181" s="4"/>
      <c r="C181" s="5" t="s">
        <v>474</v>
      </c>
      <c r="D181" s="5" t="s">
        <v>475</v>
      </c>
    </row>
    <row r="182">
      <c r="A182" s="4"/>
      <c r="B182" s="4"/>
      <c r="C182" s="5" t="s">
        <v>476</v>
      </c>
      <c r="D182" s="5" t="s">
        <v>478</v>
      </c>
    </row>
    <row r="183">
      <c r="A183" s="4"/>
      <c r="B183" s="4"/>
      <c r="C183" s="5" t="s">
        <v>479</v>
      </c>
      <c r="D183" s="5" t="s">
        <v>480</v>
      </c>
    </row>
    <row r="184">
      <c r="A184" s="4"/>
      <c r="B184" s="4"/>
      <c r="C184" s="5" t="s">
        <v>481</v>
      </c>
      <c r="D184" s="5" t="s">
        <v>482</v>
      </c>
    </row>
    <row r="185">
      <c r="A185" s="4"/>
      <c r="B185" s="4"/>
      <c r="C185" s="5" t="s">
        <v>484</v>
      </c>
      <c r="D185" s="6" t="s">
        <v>485</v>
      </c>
    </row>
    <row r="186">
      <c r="A186" s="4"/>
      <c r="B186" s="4"/>
      <c r="C186" s="5" t="s">
        <v>486</v>
      </c>
      <c r="D186" s="5" t="s">
        <v>487</v>
      </c>
    </row>
    <row r="187">
      <c r="A187" s="4"/>
      <c r="B187" s="4"/>
      <c r="C187" s="5" t="s">
        <v>488</v>
      </c>
      <c r="D187" s="5" t="s">
        <v>490</v>
      </c>
    </row>
    <row r="188">
      <c r="A188" s="4"/>
      <c r="B188" s="4"/>
      <c r="C188" s="5" t="s">
        <v>491</v>
      </c>
      <c r="D188" s="5" t="s">
        <v>492</v>
      </c>
    </row>
    <row r="189">
      <c r="A189" s="4"/>
      <c r="B189" s="4"/>
      <c r="C189" s="5" t="s">
        <v>493</v>
      </c>
      <c r="D189" s="5" t="s">
        <v>494</v>
      </c>
    </row>
    <row r="190">
      <c r="A190" s="4"/>
      <c r="B190" s="4"/>
      <c r="C190" s="5" t="s">
        <v>496</v>
      </c>
      <c r="D190" s="5" t="s">
        <v>497</v>
      </c>
    </row>
    <row r="191">
      <c r="A191" s="4"/>
      <c r="B191" s="4"/>
      <c r="C191" s="5" t="s">
        <v>498</v>
      </c>
      <c r="D191" s="5" t="s">
        <v>499</v>
      </c>
    </row>
    <row r="192">
      <c r="A192" s="4"/>
      <c r="B192" s="4"/>
      <c r="C192" s="5" t="s">
        <v>500</v>
      </c>
      <c r="D192" s="5" t="s">
        <v>502</v>
      </c>
    </row>
    <row r="193">
      <c r="A193" s="4"/>
      <c r="B193" s="4"/>
      <c r="C193" s="5" t="s">
        <v>503</v>
      </c>
      <c r="D193" s="5" t="s">
        <v>504</v>
      </c>
    </row>
    <row r="194">
      <c r="A194" s="4"/>
      <c r="B194" s="4"/>
      <c r="C194" s="5" t="s">
        <v>505</v>
      </c>
      <c r="D194" s="5" t="s">
        <v>506</v>
      </c>
    </row>
    <row r="195">
      <c r="A195" s="4"/>
      <c r="B195" s="4"/>
      <c r="C195" s="5" t="s">
        <v>510</v>
      </c>
      <c r="D195" s="5" t="s">
        <v>511</v>
      </c>
    </row>
    <row r="196">
      <c r="A196" s="4"/>
      <c r="B196" s="4"/>
      <c r="C196" s="5" t="s">
        <v>512</v>
      </c>
      <c r="D196" s="5" t="s">
        <v>513</v>
      </c>
    </row>
    <row r="197">
      <c r="A197" s="4"/>
      <c r="B197" s="4"/>
      <c r="C197" s="5" t="s">
        <v>514</v>
      </c>
      <c r="D197" s="5" t="s">
        <v>515</v>
      </c>
    </row>
    <row r="198">
      <c r="A198" s="4"/>
      <c r="B198" s="4"/>
      <c r="C198" s="5" t="s">
        <v>517</v>
      </c>
      <c r="D198" s="5" t="s">
        <v>518</v>
      </c>
    </row>
    <row r="199">
      <c r="A199" s="4"/>
      <c r="B199" s="4"/>
      <c r="C199" s="5" t="s">
        <v>519</v>
      </c>
      <c r="D199" s="5" t="s">
        <v>520</v>
      </c>
    </row>
    <row r="200">
      <c r="A200" s="4"/>
      <c r="B200" s="4"/>
      <c r="C200" s="5" t="s">
        <v>522</v>
      </c>
      <c r="D200" s="5" t="s">
        <v>524</v>
      </c>
    </row>
    <row r="201">
      <c r="A201" s="4"/>
      <c r="B201" s="4"/>
      <c r="C201" s="5" t="s">
        <v>526</v>
      </c>
      <c r="D201" s="5" t="s">
        <v>527</v>
      </c>
    </row>
    <row r="202">
      <c r="A202" s="4"/>
      <c r="B202" s="4"/>
      <c r="C202" s="5" t="s">
        <v>528</v>
      </c>
      <c r="D202" s="5" t="s">
        <v>529</v>
      </c>
    </row>
    <row r="203">
      <c r="A203" s="4"/>
      <c r="B203" s="4"/>
      <c r="C203" s="5" t="s">
        <v>530</v>
      </c>
      <c r="D203" s="5" t="s">
        <v>532</v>
      </c>
    </row>
    <row r="204">
      <c r="A204" s="4"/>
      <c r="B204" s="4"/>
      <c r="C204" s="5" t="s">
        <v>533</v>
      </c>
      <c r="D204" s="5" t="s">
        <v>534</v>
      </c>
    </row>
    <row r="205">
      <c r="A205" s="4"/>
      <c r="B205" s="4"/>
      <c r="C205" s="5" t="s">
        <v>535</v>
      </c>
      <c r="D205" s="5" t="s">
        <v>536</v>
      </c>
    </row>
    <row r="206">
      <c r="A206" s="4"/>
      <c r="B206" s="4"/>
      <c r="C206" s="5" t="s">
        <v>538</v>
      </c>
      <c r="D206" s="5" t="s">
        <v>539</v>
      </c>
    </row>
    <row r="207">
      <c r="A207" s="4"/>
      <c r="B207" s="4"/>
      <c r="C207" s="5" t="s">
        <v>540</v>
      </c>
      <c r="D207" s="5" t="s">
        <v>541</v>
      </c>
    </row>
    <row r="208">
      <c r="A208" s="4"/>
      <c r="B208" s="4"/>
      <c r="C208" s="5" t="s">
        <v>542</v>
      </c>
      <c r="D208" s="5" t="s">
        <v>543</v>
      </c>
    </row>
    <row r="209">
      <c r="A209" s="4"/>
      <c r="B209" s="4"/>
      <c r="C209" s="5" t="s">
        <v>545</v>
      </c>
      <c r="D209" s="5" t="s">
        <v>546</v>
      </c>
    </row>
    <row r="210">
      <c r="A210" s="4"/>
      <c r="B210" s="4"/>
      <c r="C210" s="5" t="s">
        <v>547</v>
      </c>
      <c r="D210" s="5" t="s">
        <v>548</v>
      </c>
    </row>
    <row r="211">
      <c r="A211" s="4"/>
      <c r="B211" s="4"/>
      <c r="C211" s="5" t="s">
        <v>550</v>
      </c>
      <c r="D211" s="5" t="s">
        <v>551</v>
      </c>
    </row>
    <row r="212">
      <c r="A212" s="4"/>
      <c r="B212" s="4"/>
      <c r="C212" s="5" t="s">
        <v>552</v>
      </c>
      <c r="D212" s="5" t="s">
        <v>553</v>
      </c>
    </row>
    <row r="213">
      <c r="A213" s="4"/>
      <c r="B213" s="4"/>
      <c r="C213" s="5" t="s">
        <v>554</v>
      </c>
      <c r="D213" s="5" t="s">
        <v>555</v>
      </c>
    </row>
    <row r="214">
      <c r="A214" s="4"/>
      <c r="B214" s="4"/>
      <c r="C214" s="5" t="s">
        <v>557</v>
      </c>
      <c r="D214" s="5" t="s">
        <v>558</v>
      </c>
    </row>
    <row r="215">
      <c r="A215" s="4"/>
      <c r="B215" s="4"/>
      <c r="C215" s="5" t="s">
        <v>559</v>
      </c>
      <c r="D215" s="5" t="s">
        <v>560</v>
      </c>
    </row>
    <row r="216">
      <c r="A216" s="4"/>
      <c r="B216" s="4"/>
      <c r="C216" s="5" t="s">
        <v>561</v>
      </c>
      <c r="D216" s="5" t="s">
        <v>562</v>
      </c>
    </row>
    <row r="217">
      <c r="A217" s="4"/>
      <c r="B217" s="4"/>
      <c r="C217" s="5" t="s">
        <v>565</v>
      </c>
      <c r="D217" s="5" t="s">
        <v>567</v>
      </c>
    </row>
    <row r="218">
      <c r="A218" s="4"/>
      <c r="B218" s="4"/>
      <c r="C218" s="5" t="s">
        <v>568</v>
      </c>
      <c r="D218" s="5" t="s">
        <v>569</v>
      </c>
    </row>
    <row r="219">
      <c r="A219" s="4"/>
      <c r="B219" s="4"/>
      <c r="C219" s="4" t="s">
        <v>571</v>
      </c>
    </row>
    <row r="220">
      <c r="A220" s="4"/>
      <c r="B220" s="4"/>
      <c r="C220" s="5" t="s">
        <v>572</v>
      </c>
      <c r="D220" s="5" t="s">
        <v>574</v>
      </c>
    </row>
    <row r="221">
      <c r="A221" s="4"/>
      <c r="B221" s="4"/>
      <c r="C221" s="5" t="s">
        <v>575</v>
      </c>
      <c r="D221" s="5" t="s">
        <v>576</v>
      </c>
    </row>
    <row r="222">
      <c r="A222" s="4"/>
      <c r="B222" s="4"/>
      <c r="C222" s="5" t="s">
        <v>577</v>
      </c>
      <c r="D222" s="6" t="s">
        <v>578</v>
      </c>
    </row>
    <row r="223">
      <c r="A223" s="4"/>
      <c r="B223" s="4"/>
      <c r="C223" s="5" t="s">
        <v>579</v>
      </c>
      <c r="D223" s="6" t="s">
        <v>581</v>
      </c>
    </row>
    <row r="224">
      <c r="A224" s="4"/>
      <c r="B224" s="4"/>
      <c r="C224" s="5" t="s">
        <v>582</v>
      </c>
      <c r="D224" s="6" t="s">
        <v>583</v>
      </c>
    </row>
    <row r="225">
      <c r="A225" s="4"/>
      <c r="B225" s="4"/>
      <c r="C225" s="5" t="s">
        <v>584</v>
      </c>
      <c r="D225" s="6" t="s">
        <v>585</v>
      </c>
    </row>
    <row r="226">
      <c r="A226" s="4"/>
      <c r="B226" s="4"/>
      <c r="C226" s="5" t="s">
        <v>587</v>
      </c>
      <c r="D226" s="6" t="s">
        <v>588</v>
      </c>
    </row>
    <row r="227">
      <c r="A227" s="4"/>
      <c r="B227" s="4"/>
      <c r="C227" s="5" t="s">
        <v>589</v>
      </c>
      <c r="D227" s="6" t="s">
        <v>590</v>
      </c>
    </row>
    <row r="228">
      <c r="A228" s="4"/>
      <c r="B228" s="4"/>
      <c r="C228" s="5" t="s">
        <v>591</v>
      </c>
      <c r="D228" s="5" t="s">
        <v>593</v>
      </c>
    </row>
    <row r="229">
      <c r="A229" s="4"/>
      <c r="B229" s="4"/>
      <c r="C229" s="5" t="s">
        <v>594</v>
      </c>
      <c r="D229" s="5" t="s">
        <v>595</v>
      </c>
    </row>
    <row r="230">
      <c r="A230" s="4"/>
      <c r="B230" s="4"/>
      <c r="C230" s="5" t="s">
        <v>596</v>
      </c>
      <c r="D230" s="5" t="s">
        <v>597</v>
      </c>
    </row>
    <row r="231">
      <c r="A231" s="4"/>
      <c r="B231" s="4"/>
      <c r="C231" s="5" t="s">
        <v>599</v>
      </c>
      <c r="D231" s="5" t="s">
        <v>600</v>
      </c>
    </row>
    <row r="232">
      <c r="A232" s="4"/>
      <c r="B232" s="4"/>
      <c r="C232" s="5" t="s">
        <v>601</v>
      </c>
      <c r="D232" s="5" t="s">
        <v>602</v>
      </c>
    </row>
    <row r="233">
      <c r="A233" s="4"/>
      <c r="B233" s="4"/>
      <c r="C233" s="5" t="s">
        <v>603</v>
      </c>
      <c r="D233" s="5" t="s">
        <v>604</v>
      </c>
    </row>
    <row r="234">
      <c r="A234" s="4"/>
      <c r="B234" s="4"/>
      <c r="C234" s="5" t="s">
        <v>606</v>
      </c>
      <c r="D234" s="5" t="s">
        <v>607</v>
      </c>
    </row>
    <row r="235">
      <c r="A235" s="4"/>
      <c r="B235" s="4"/>
      <c r="C235" s="5" t="s">
        <v>608</v>
      </c>
      <c r="D235" s="5" t="s">
        <v>609</v>
      </c>
    </row>
    <row r="236">
      <c r="A236" s="4"/>
      <c r="B236" s="4"/>
      <c r="C236" s="5" t="s">
        <v>610</v>
      </c>
      <c r="D236" s="5" t="s">
        <v>612</v>
      </c>
    </row>
    <row r="237">
      <c r="A237" s="4"/>
      <c r="B237" s="4"/>
      <c r="C237" s="5" t="s">
        <v>613</v>
      </c>
      <c r="D237" s="5" t="s">
        <v>614</v>
      </c>
    </row>
    <row r="238">
      <c r="A238" s="4"/>
      <c r="B238" s="4"/>
      <c r="C238" s="5" t="s">
        <v>615</v>
      </c>
      <c r="D238" s="5" t="s">
        <v>616</v>
      </c>
    </row>
    <row r="239">
      <c r="A239" s="4"/>
      <c r="B239" s="4"/>
      <c r="C239" s="5" t="s">
        <v>617</v>
      </c>
      <c r="D239" s="5" t="s">
        <v>618</v>
      </c>
    </row>
    <row r="240">
      <c r="A240" s="4"/>
      <c r="B240" s="4"/>
      <c r="C240" s="5" t="s">
        <v>619</v>
      </c>
      <c r="D240" s="5" t="s">
        <v>620</v>
      </c>
    </row>
    <row r="241">
      <c r="A241" s="4"/>
      <c r="B241" s="4"/>
      <c r="C241" s="5" t="s">
        <v>621</v>
      </c>
      <c r="D241" s="6" t="s">
        <v>622</v>
      </c>
    </row>
    <row r="242">
      <c r="A242" s="4"/>
      <c r="B242" s="4"/>
      <c r="C242" s="5" t="s">
        <v>624</v>
      </c>
      <c r="D242" s="6" t="s">
        <v>625</v>
      </c>
    </row>
    <row r="243">
      <c r="A243" s="4"/>
      <c r="B243" s="4"/>
      <c r="C243" s="5" t="s">
        <v>626</v>
      </c>
      <c r="D243" s="6" t="s">
        <v>627</v>
      </c>
    </row>
    <row r="244">
      <c r="A244" s="4"/>
      <c r="B244" s="4"/>
      <c r="C244" s="5" t="s">
        <v>629</v>
      </c>
      <c r="D244" s="6" t="s">
        <v>631</v>
      </c>
    </row>
    <row r="245">
      <c r="A245" s="4"/>
      <c r="B245" s="4"/>
      <c r="C245" s="5" t="s">
        <v>632</v>
      </c>
      <c r="D245" s="6" t="s">
        <v>633</v>
      </c>
    </row>
    <row r="246">
      <c r="A246" s="4"/>
      <c r="B246" s="4"/>
      <c r="C246" s="5" t="s">
        <v>634</v>
      </c>
      <c r="D246" s="6" t="s">
        <v>635</v>
      </c>
    </row>
    <row r="247">
      <c r="A247" s="4"/>
      <c r="B247" s="4"/>
      <c r="C247" s="5" t="s">
        <v>636</v>
      </c>
      <c r="D247" s="5" t="s">
        <v>637</v>
      </c>
    </row>
    <row r="248">
      <c r="A248" s="4"/>
      <c r="B248" s="4"/>
      <c r="C248" s="5" t="s">
        <v>639</v>
      </c>
      <c r="D248" s="5" t="s">
        <v>640</v>
      </c>
    </row>
    <row r="249">
      <c r="A249" s="4"/>
      <c r="B249" s="4"/>
      <c r="C249" s="5" t="s">
        <v>641</v>
      </c>
      <c r="D249" s="5" t="s">
        <v>642</v>
      </c>
    </row>
    <row r="250">
      <c r="A250" s="4"/>
      <c r="B250" s="4"/>
      <c r="C250" s="5" t="s">
        <v>643</v>
      </c>
      <c r="D250" s="6" t="s">
        <v>645</v>
      </c>
    </row>
    <row r="251">
      <c r="A251" s="4"/>
      <c r="B251" s="4"/>
      <c r="C251" s="5" t="s">
        <v>646</v>
      </c>
      <c r="D251" s="6" t="s">
        <v>647</v>
      </c>
    </row>
    <row r="252">
      <c r="A252" s="4"/>
      <c r="B252" s="4"/>
      <c r="C252" s="5" t="s">
        <v>648</v>
      </c>
      <c r="D252" s="6" t="s">
        <v>649</v>
      </c>
    </row>
    <row r="253">
      <c r="A253" s="4"/>
      <c r="B253" s="4"/>
      <c r="C253" s="5" t="s">
        <v>651</v>
      </c>
      <c r="D253" s="5" t="s">
        <v>652</v>
      </c>
    </row>
    <row r="254">
      <c r="A254" s="4"/>
      <c r="B254" s="4"/>
      <c r="C254" s="5" t="s">
        <v>653</v>
      </c>
      <c r="D254" s="5" t="s">
        <v>654</v>
      </c>
    </row>
    <row r="255">
      <c r="A255" s="4"/>
      <c r="B255" s="4"/>
      <c r="C255" s="5" t="s">
        <v>655</v>
      </c>
      <c r="D255" s="5" t="s">
        <v>657</v>
      </c>
    </row>
    <row r="256">
      <c r="A256" s="4"/>
      <c r="B256" s="4"/>
      <c r="C256" s="5" t="s">
        <v>658</v>
      </c>
      <c r="D256" s="5" t="s">
        <v>659</v>
      </c>
    </row>
    <row r="257">
      <c r="A257" s="4"/>
      <c r="B257" s="4"/>
      <c r="C257" s="5" t="s">
        <v>660</v>
      </c>
      <c r="D257" s="5" t="s">
        <v>661</v>
      </c>
    </row>
    <row r="258">
      <c r="A258" s="4"/>
      <c r="B258" s="4"/>
      <c r="C258" s="5" t="s">
        <v>662</v>
      </c>
      <c r="D258" s="5" t="s">
        <v>663</v>
      </c>
    </row>
    <row r="259">
      <c r="A259" s="4"/>
      <c r="B259" s="4"/>
      <c r="C259" s="5" t="s">
        <v>664</v>
      </c>
      <c r="D259" s="6" t="s">
        <v>666</v>
      </c>
    </row>
    <row r="260">
      <c r="A260" s="4"/>
      <c r="B260" s="4"/>
      <c r="C260" s="5" t="s">
        <v>667</v>
      </c>
      <c r="D260" s="6" t="s">
        <v>101</v>
      </c>
    </row>
    <row r="261">
      <c r="A261" s="4"/>
      <c r="B261" s="4"/>
      <c r="C261" s="5" t="s">
        <v>668</v>
      </c>
      <c r="D261" s="6" t="s">
        <v>669</v>
      </c>
    </row>
    <row r="262">
      <c r="A262" s="4"/>
      <c r="B262" s="4"/>
      <c r="C262" s="5" t="s">
        <v>671</v>
      </c>
      <c r="D262" s="6" t="s">
        <v>672</v>
      </c>
    </row>
    <row r="263">
      <c r="A263" s="4"/>
      <c r="B263" s="4"/>
      <c r="C263" s="5" t="s">
        <v>673</v>
      </c>
      <c r="D263" s="5" t="s">
        <v>674</v>
      </c>
    </row>
    <row r="264">
      <c r="A264" s="4"/>
      <c r="B264" s="4"/>
      <c r="C264" s="5" t="s">
        <v>675</v>
      </c>
      <c r="D264" s="5" t="s">
        <v>677</v>
      </c>
    </row>
    <row r="265">
      <c r="A265" s="4"/>
      <c r="B265" s="4"/>
      <c r="C265" s="5" t="s">
        <v>678</v>
      </c>
      <c r="D265" s="5" t="s">
        <v>679</v>
      </c>
    </row>
    <row r="266">
      <c r="A266" s="4"/>
      <c r="B266" s="4"/>
      <c r="C266" s="5" t="s">
        <v>680</v>
      </c>
      <c r="D266" s="5" t="s">
        <v>681</v>
      </c>
    </row>
    <row r="267">
      <c r="A267" s="4"/>
      <c r="B267" s="4"/>
      <c r="C267" s="5" t="s">
        <v>683</v>
      </c>
      <c r="D267" s="5" t="s">
        <v>684</v>
      </c>
    </row>
    <row r="268">
      <c r="A268" s="4"/>
      <c r="B268" s="4"/>
      <c r="C268" s="5" t="s">
        <v>685</v>
      </c>
      <c r="D268" s="5" t="s">
        <v>686</v>
      </c>
    </row>
    <row r="269">
      <c r="A269" s="4"/>
      <c r="B269" s="4"/>
      <c r="C269" s="5" t="s">
        <v>688</v>
      </c>
      <c r="D269" s="5" t="s">
        <v>689</v>
      </c>
    </row>
    <row r="270">
      <c r="A270" s="4"/>
      <c r="B270" s="4"/>
      <c r="C270" s="5" t="s">
        <v>690</v>
      </c>
      <c r="D270" s="5" t="s">
        <v>691</v>
      </c>
    </row>
    <row r="271">
      <c r="A271" s="4"/>
      <c r="B271" s="4"/>
      <c r="C271" s="5" t="s">
        <v>692</v>
      </c>
      <c r="D271" s="5" t="s">
        <v>693</v>
      </c>
    </row>
    <row r="272">
      <c r="A272" s="4"/>
      <c r="B272" s="4"/>
      <c r="C272" s="5" t="s">
        <v>695</v>
      </c>
      <c r="D272" s="5" t="s">
        <v>696</v>
      </c>
    </row>
    <row r="273">
      <c r="A273" s="4"/>
      <c r="B273" s="4"/>
      <c r="C273" s="5" t="s">
        <v>697</v>
      </c>
      <c r="D273" s="5" t="s">
        <v>698</v>
      </c>
    </row>
    <row r="274">
      <c r="A274" s="4"/>
      <c r="B274" s="4"/>
      <c r="C274" s="5" t="s">
        <v>699</v>
      </c>
      <c r="D274" s="5" t="s">
        <v>701</v>
      </c>
    </row>
    <row r="275">
      <c r="A275" s="4"/>
      <c r="B275" s="4"/>
      <c r="C275" s="5" t="s">
        <v>702</v>
      </c>
      <c r="D275" s="5" t="s">
        <v>703</v>
      </c>
    </row>
    <row r="276">
      <c r="A276" s="4"/>
      <c r="B276" s="4"/>
      <c r="C276" s="5" t="s">
        <v>706</v>
      </c>
      <c r="D276" s="5" t="s">
        <v>707</v>
      </c>
    </row>
    <row r="277">
      <c r="A277" s="4"/>
      <c r="B277" s="4"/>
      <c r="C277" s="5" t="s">
        <v>708</v>
      </c>
      <c r="D277" s="5" t="s">
        <v>710</v>
      </c>
    </row>
    <row r="278">
      <c r="A278" s="4"/>
      <c r="B278" s="4"/>
      <c r="C278" s="5" t="s">
        <v>711</v>
      </c>
      <c r="D278" s="5" t="s">
        <v>712</v>
      </c>
    </row>
    <row r="279">
      <c r="A279" s="4"/>
      <c r="B279" s="4"/>
      <c r="C279" s="5" t="s">
        <v>713</v>
      </c>
      <c r="D279" s="6" t="s">
        <v>714</v>
      </c>
    </row>
    <row r="280">
      <c r="A280" s="4"/>
      <c r="B280" s="4"/>
      <c r="C280" s="5" t="s">
        <v>715</v>
      </c>
      <c r="D280" s="6" t="s">
        <v>716</v>
      </c>
    </row>
    <row r="281">
      <c r="A281" s="4"/>
      <c r="B281" s="4"/>
      <c r="C281" s="5" t="s">
        <v>718</v>
      </c>
      <c r="D281" s="6" t="s">
        <v>719</v>
      </c>
    </row>
    <row r="282">
      <c r="A282" s="4"/>
      <c r="B282" s="4"/>
      <c r="C282" s="5" t="s">
        <v>720</v>
      </c>
      <c r="D282" s="6" t="s">
        <v>721</v>
      </c>
    </row>
    <row r="283">
      <c r="A283" s="4"/>
      <c r="B283" s="4"/>
      <c r="C283" s="5" t="s">
        <v>722</v>
      </c>
      <c r="D283" s="6" t="s">
        <v>724</v>
      </c>
    </row>
    <row r="284">
      <c r="A284" s="4"/>
      <c r="B284" s="4"/>
      <c r="C284" s="5" t="s">
        <v>725</v>
      </c>
      <c r="D284" s="5" t="s">
        <v>726</v>
      </c>
    </row>
    <row r="285">
      <c r="A285" s="4"/>
      <c r="B285" s="4"/>
      <c r="C285" s="5" t="s">
        <v>727</v>
      </c>
      <c r="D285" s="6" t="s">
        <v>728</v>
      </c>
    </row>
    <row r="286">
      <c r="A286" s="4"/>
      <c r="B286" s="4"/>
      <c r="C286" s="5" t="s">
        <v>730</v>
      </c>
      <c r="D286" s="6" t="s">
        <v>731</v>
      </c>
    </row>
    <row r="287">
      <c r="A287" s="4"/>
      <c r="B287" s="4"/>
      <c r="C287" s="5" t="s">
        <v>732</v>
      </c>
      <c r="D287" s="6" t="s">
        <v>733</v>
      </c>
    </row>
    <row r="288">
      <c r="A288" s="4"/>
      <c r="B288" s="4"/>
      <c r="C288" s="5" t="s">
        <v>734</v>
      </c>
      <c r="D288" s="5" t="s">
        <v>735</v>
      </c>
    </row>
    <row r="289">
      <c r="A289" s="4"/>
      <c r="B289" s="4"/>
      <c r="C289" s="5" t="s">
        <v>737</v>
      </c>
      <c r="D289" s="5" t="s">
        <v>738</v>
      </c>
    </row>
    <row r="290">
      <c r="A290" s="4"/>
      <c r="B290" s="4"/>
      <c r="C290" s="5" t="s">
        <v>739</v>
      </c>
      <c r="D290" s="5" t="s">
        <v>740</v>
      </c>
    </row>
    <row r="291">
      <c r="A291" s="4"/>
      <c r="B291" s="4"/>
      <c r="C291" s="5" t="s">
        <v>741</v>
      </c>
      <c r="D291" s="5" t="s">
        <v>742</v>
      </c>
    </row>
    <row r="292">
      <c r="A292" s="4"/>
      <c r="B292" s="4"/>
      <c r="C292" s="5" t="s">
        <v>744</v>
      </c>
      <c r="D292" s="6" t="s">
        <v>745</v>
      </c>
    </row>
    <row r="293">
      <c r="A293" s="4"/>
      <c r="B293" s="4"/>
      <c r="C293" s="5" t="s">
        <v>746</v>
      </c>
      <c r="D293" s="6" t="s">
        <v>747</v>
      </c>
    </row>
    <row r="294">
      <c r="A294" s="4"/>
      <c r="B294" s="4"/>
      <c r="C294" s="5" t="s">
        <v>748</v>
      </c>
      <c r="D294" s="6" t="s">
        <v>750</v>
      </c>
    </row>
    <row r="295">
      <c r="A295" s="4"/>
      <c r="B295" s="4"/>
      <c r="C295" s="5" t="s">
        <v>751</v>
      </c>
      <c r="D295" s="5" t="s">
        <v>752</v>
      </c>
    </row>
    <row r="296">
      <c r="A296" s="4"/>
      <c r="B296" s="4"/>
      <c r="C296" s="5" t="s">
        <v>753</v>
      </c>
      <c r="D296" s="5" t="s">
        <v>754</v>
      </c>
    </row>
    <row r="297">
      <c r="A297" s="4"/>
      <c r="B297" s="4"/>
      <c r="C297" s="5" t="s">
        <v>756</v>
      </c>
      <c r="D297" s="5" t="s">
        <v>757</v>
      </c>
    </row>
    <row r="298">
      <c r="A298" s="4"/>
      <c r="B298" s="4"/>
      <c r="C298" s="5" t="s">
        <v>758</v>
      </c>
      <c r="D298" s="5" t="s">
        <v>759</v>
      </c>
    </row>
    <row r="299">
      <c r="A299" s="4"/>
      <c r="B299" s="4"/>
      <c r="C299" s="5" t="s">
        <v>761</v>
      </c>
      <c r="D299" s="6" t="s">
        <v>762</v>
      </c>
    </row>
    <row r="300">
      <c r="A300" s="4"/>
      <c r="B300" s="4"/>
      <c r="C300" s="5" t="s">
        <v>763</v>
      </c>
      <c r="D300" s="6" t="s">
        <v>764</v>
      </c>
    </row>
    <row r="301">
      <c r="A301" s="4"/>
      <c r="B301" s="4"/>
      <c r="C301" s="5" t="s">
        <v>765</v>
      </c>
      <c r="D301" s="6" t="s">
        <v>766</v>
      </c>
    </row>
    <row r="302">
      <c r="A302" s="4"/>
      <c r="B302" s="4"/>
      <c r="C302" s="5" t="s">
        <v>768</v>
      </c>
      <c r="D302" s="6" t="s">
        <v>769</v>
      </c>
    </row>
    <row r="303">
      <c r="A303" s="4"/>
      <c r="B303" s="4"/>
      <c r="C303" s="5" t="s">
        <v>770</v>
      </c>
      <c r="D303" s="6" t="s">
        <v>771</v>
      </c>
    </row>
    <row r="304">
      <c r="A304" s="4"/>
      <c r="B304" s="4"/>
      <c r="C304" s="5" t="s">
        <v>772</v>
      </c>
      <c r="D304" s="5" t="s">
        <v>773</v>
      </c>
    </row>
    <row r="305">
      <c r="A305" s="4"/>
      <c r="B305" s="4"/>
      <c r="C305" s="5" t="s">
        <v>774</v>
      </c>
      <c r="D305" s="5" t="s">
        <v>775</v>
      </c>
    </row>
    <row r="306">
      <c r="A306" s="4"/>
      <c r="B306" s="4"/>
      <c r="C306" s="5" t="s">
        <v>776</v>
      </c>
      <c r="D306" s="5" t="s">
        <v>777</v>
      </c>
    </row>
    <row r="307">
      <c r="A307" s="4"/>
      <c r="B307" s="4"/>
      <c r="C307" s="5" t="s">
        <v>778</v>
      </c>
      <c r="D307" s="5" t="s">
        <v>779</v>
      </c>
    </row>
    <row r="308">
      <c r="A308" s="4"/>
      <c r="B308" s="4"/>
      <c r="C308" s="5" t="s">
        <v>781</v>
      </c>
      <c r="D308" s="5" t="s">
        <v>782</v>
      </c>
    </row>
    <row r="309">
      <c r="A309" s="4"/>
      <c r="B309" s="4"/>
      <c r="C309" s="5" t="s">
        <v>783</v>
      </c>
      <c r="D309" s="5" t="s">
        <v>784</v>
      </c>
    </row>
    <row r="310">
      <c r="A310" s="4"/>
      <c r="B310" s="4"/>
      <c r="C310" s="5" t="s">
        <v>785</v>
      </c>
      <c r="D310" s="5" t="s">
        <v>786</v>
      </c>
    </row>
    <row r="311">
      <c r="A311" s="4"/>
      <c r="B311" s="4"/>
      <c r="C311" s="5" t="s">
        <v>787</v>
      </c>
      <c r="D311" s="5" t="s">
        <v>788</v>
      </c>
    </row>
    <row r="312">
      <c r="A312" s="4"/>
      <c r="B312" s="4"/>
      <c r="C312" s="5" t="s">
        <v>789</v>
      </c>
      <c r="D312" s="5" t="s">
        <v>790</v>
      </c>
    </row>
    <row r="313">
      <c r="A313" s="4"/>
      <c r="B313" s="4"/>
      <c r="C313" s="5" t="s">
        <v>791</v>
      </c>
      <c r="D313" s="5" t="s">
        <v>792</v>
      </c>
    </row>
    <row r="314">
      <c r="A314" s="4"/>
      <c r="B314" s="4"/>
      <c r="C314" s="5" t="s">
        <v>793</v>
      </c>
      <c r="D314" s="5" t="s">
        <v>794</v>
      </c>
    </row>
    <row r="315">
      <c r="A315" s="4"/>
      <c r="B315" s="4"/>
      <c r="C315" s="5" t="s">
        <v>795</v>
      </c>
      <c r="D315" s="5" t="s">
        <v>796</v>
      </c>
    </row>
    <row r="316">
      <c r="A316" s="4"/>
      <c r="B316" s="4"/>
      <c r="C316" s="5" t="s">
        <v>797</v>
      </c>
      <c r="D316" s="5" t="s">
        <v>798</v>
      </c>
    </row>
    <row r="317">
      <c r="A317" s="4"/>
      <c r="B317" s="4"/>
      <c r="C317" s="5" t="s">
        <v>799</v>
      </c>
      <c r="D317" s="5" t="s">
        <v>800</v>
      </c>
    </row>
    <row r="318">
      <c r="A318" s="4"/>
      <c r="B318" s="4"/>
      <c r="C318" s="5" t="s">
        <v>802</v>
      </c>
      <c r="D318" s="5" t="s">
        <v>803</v>
      </c>
    </row>
    <row r="319">
      <c r="A319" s="4"/>
      <c r="B319" s="4"/>
      <c r="C319" s="5" t="s">
        <v>804</v>
      </c>
      <c r="D319" s="5" t="s">
        <v>805</v>
      </c>
    </row>
    <row r="320">
      <c r="A320" s="4"/>
      <c r="B320" s="4"/>
      <c r="C320" s="5" t="s">
        <v>806</v>
      </c>
      <c r="D320" s="5" t="s">
        <v>807</v>
      </c>
    </row>
    <row r="321">
      <c r="A321" s="4"/>
      <c r="B321" s="4"/>
      <c r="C321" s="5" t="s">
        <v>809</v>
      </c>
      <c r="D321" s="5" t="s">
        <v>810</v>
      </c>
    </row>
    <row r="322">
      <c r="A322" s="4"/>
      <c r="B322" s="4"/>
      <c r="C322" s="5" t="s">
        <v>811</v>
      </c>
      <c r="D322" s="5" t="s">
        <v>812</v>
      </c>
    </row>
    <row r="323">
      <c r="A323" s="4"/>
      <c r="B323" s="4"/>
      <c r="C323" s="5" t="s">
        <v>813</v>
      </c>
      <c r="D323" s="5" t="s">
        <v>815</v>
      </c>
    </row>
    <row r="324">
      <c r="A324" s="4"/>
      <c r="B324" s="4"/>
      <c r="C324" s="5" t="s">
        <v>818</v>
      </c>
      <c r="D324" s="5" t="s">
        <v>819</v>
      </c>
    </row>
    <row r="325">
      <c r="A325" s="4"/>
      <c r="B325" s="4"/>
      <c r="C325" s="5" t="s">
        <v>820</v>
      </c>
      <c r="D325" s="5" t="s">
        <v>821</v>
      </c>
    </row>
    <row r="326">
      <c r="A326" s="4"/>
      <c r="B326" s="4"/>
      <c r="C326" s="5" t="s">
        <v>822</v>
      </c>
      <c r="D326" s="5" t="s">
        <v>823</v>
      </c>
    </row>
    <row r="327">
      <c r="A327" s="4"/>
      <c r="B327" s="4"/>
      <c r="C327" s="5" t="s">
        <v>824</v>
      </c>
      <c r="D327" s="5" t="s">
        <v>825</v>
      </c>
    </row>
    <row r="328">
      <c r="A328" s="4"/>
      <c r="B328" s="4"/>
      <c r="C328" s="5" t="s">
        <v>826</v>
      </c>
      <c r="D328" s="5" t="s">
        <v>827</v>
      </c>
    </row>
    <row r="329">
      <c r="A329" s="4"/>
      <c r="B329" s="4"/>
      <c r="C329" s="5" t="s">
        <v>828</v>
      </c>
      <c r="D329" s="5" t="s">
        <v>829</v>
      </c>
    </row>
    <row r="330">
      <c r="A330" s="4"/>
      <c r="B330" s="4"/>
      <c r="C330" s="5" t="s">
        <v>830</v>
      </c>
      <c r="D330" s="5" t="s">
        <v>831</v>
      </c>
    </row>
    <row r="331">
      <c r="A331" s="4"/>
      <c r="B331" s="4"/>
      <c r="C331" s="5" t="s">
        <v>832</v>
      </c>
      <c r="D331" s="5" t="s">
        <v>834</v>
      </c>
    </row>
    <row r="332">
      <c r="A332" s="4"/>
      <c r="B332" s="4"/>
      <c r="C332" s="5" t="s">
        <v>835</v>
      </c>
      <c r="D332" s="5" t="s">
        <v>836</v>
      </c>
    </row>
    <row r="333">
      <c r="A333" s="4"/>
      <c r="B333" s="4"/>
      <c r="C333" s="5" t="s">
        <v>838</v>
      </c>
      <c r="D333" s="5" t="s">
        <v>839</v>
      </c>
    </row>
    <row r="334">
      <c r="A334" s="4"/>
      <c r="B334" s="4"/>
      <c r="C334" s="5" t="s">
        <v>840</v>
      </c>
      <c r="D334" s="5" t="s">
        <v>841</v>
      </c>
    </row>
    <row r="335">
      <c r="A335" s="4"/>
      <c r="B335" s="4"/>
      <c r="C335" s="5" t="s">
        <v>842</v>
      </c>
      <c r="D335" s="5" t="s">
        <v>843</v>
      </c>
    </row>
    <row r="336">
      <c r="A336" s="4"/>
      <c r="B336" s="4"/>
      <c r="C336" s="5" t="s">
        <v>845</v>
      </c>
      <c r="D336" s="5" t="s">
        <v>846</v>
      </c>
    </row>
    <row r="337">
      <c r="A337" s="4"/>
      <c r="B337" s="4"/>
      <c r="C337" s="5" t="s">
        <v>847</v>
      </c>
      <c r="D337" s="5" t="s">
        <v>848</v>
      </c>
    </row>
    <row r="338">
      <c r="A338" s="4"/>
      <c r="B338" s="4"/>
      <c r="C338" s="5" t="s">
        <v>849</v>
      </c>
      <c r="D338" s="5" t="s">
        <v>850</v>
      </c>
    </row>
    <row r="339">
      <c r="A339" s="4"/>
      <c r="B339" s="4"/>
      <c r="C339" s="5" t="s">
        <v>852</v>
      </c>
      <c r="D339" s="5" t="s">
        <v>853</v>
      </c>
    </row>
    <row r="340">
      <c r="A340" s="4"/>
      <c r="B340" s="4"/>
      <c r="C340" s="5" t="s">
        <v>854</v>
      </c>
      <c r="D340" s="5" t="s">
        <v>855</v>
      </c>
    </row>
    <row r="341">
      <c r="A341" s="4"/>
      <c r="B341" s="4"/>
      <c r="C341" s="5" t="s">
        <v>856</v>
      </c>
      <c r="D341" s="5" t="s">
        <v>857</v>
      </c>
    </row>
    <row r="342">
      <c r="A342" s="4"/>
      <c r="B342" s="4"/>
      <c r="C342" s="5" t="s">
        <v>859</v>
      </c>
      <c r="D342" s="5" t="s">
        <v>860</v>
      </c>
    </row>
    <row r="343">
      <c r="A343" s="4"/>
      <c r="B343" s="4"/>
      <c r="C343" s="5" t="s">
        <v>861</v>
      </c>
      <c r="D343" s="5" t="s">
        <v>862</v>
      </c>
    </row>
    <row r="344">
      <c r="A344" s="4"/>
      <c r="B344" s="4"/>
      <c r="C344" s="5" t="s">
        <v>863</v>
      </c>
      <c r="D344" s="5" t="s">
        <v>864</v>
      </c>
    </row>
    <row r="345">
      <c r="A345" s="4"/>
      <c r="B345" s="4"/>
      <c r="C345" s="5" t="s">
        <v>866</v>
      </c>
      <c r="D345" s="5" t="s">
        <v>867</v>
      </c>
    </row>
    <row r="346">
      <c r="A346" s="4"/>
      <c r="B346" s="4"/>
      <c r="C346" s="5" t="s">
        <v>868</v>
      </c>
      <c r="D346" s="5" t="s">
        <v>869</v>
      </c>
    </row>
    <row r="347">
      <c r="A347" s="4"/>
      <c r="B347" s="4"/>
      <c r="C347" s="5" t="s">
        <v>870</v>
      </c>
      <c r="D347" s="5" t="s">
        <v>872</v>
      </c>
    </row>
    <row r="348">
      <c r="A348" s="4"/>
      <c r="B348" s="4"/>
      <c r="C348" s="5" t="s">
        <v>873</v>
      </c>
      <c r="D348" s="5" t="s">
        <v>874</v>
      </c>
    </row>
    <row r="349">
      <c r="A349" s="4"/>
      <c r="B349" s="4"/>
      <c r="C349" s="5" t="s">
        <v>875</v>
      </c>
      <c r="D349" s="5" t="s">
        <v>876</v>
      </c>
    </row>
    <row r="350">
      <c r="A350" s="4"/>
      <c r="B350" s="4"/>
      <c r="C350" s="5" t="s">
        <v>878</v>
      </c>
      <c r="D350" s="5" t="s">
        <v>879</v>
      </c>
    </row>
    <row r="351">
      <c r="A351" s="4"/>
      <c r="B351" s="4"/>
      <c r="C351" s="5" t="s">
        <v>880</v>
      </c>
      <c r="D351" s="5" t="s">
        <v>881</v>
      </c>
    </row>
    <row r="352">
      <c r="A352" s="4"/>
      <c r="B352" s="4"/>
      <c r="C352" s="5" t="s">
        <v>882</v>
      </c>
      <c r="D352" s="5" t="s">
        <v>883</v>
      </c>
    </row>
    <row r="353">
      <c r="A353" s="4"/>
      <c r="B353" s="4"/>
      <c r="C353" s="5" t="s">
        <v>885</v>
      </c>
      <c r="D353" s="5" t="s">
        <v>886</v>
      </c>
    </row>
    <row r="354">
      <c r="A354" s="4"/>
      <c r="B354" s="4"/>
      <c r="C354" s="5" t="s">
        <v>887</v>
      </c>
      <c r="D354" s="5" t="s">
        <v>888</v>
      </c>
    </row>
    <row r="355">
      <c r="A355" s="4"/>
      <c r="B355" s="4"/>
      <c r="C355" s="5" t="s">
        <v>889</v>
      </c>
      <c r="D355" s="5" t="s">
        <v>890</v>
      </c>
    </row>
    <row r="356">
      <c r="A356" s="4"/>
      <c r="B356" s="4"/>
      <c r="C356" s="5" t="s">
        <v>892</v>
      </c>
      <c r="D356" s="5" t="s">
        <v>893</v>
      </c>
    </row>
    <row r="357">
      <c r="A357" s="4"/>
      <c r="B357" s="4"/>
      <c r="C357" s="5" t="s">
        <v>894</v>
      </c>
      <c r="D357" s="5" t="s">
        <v>895</v>
      </c>
    </row>
    <row r="358">
      <c r="A358" s="4"/>
      <c r="B358" s="4"/>
      <c r="C358" s="5" t="s">
        <v>896</v>
      </c>
      <c r="D358" s="5" t="s">
        <v>897</v>
      </c>
    </row>
    <row r="359">
      <c r="A359" s="4"/>
      <c r="B359" s="4"/>
      <c r="C359" s="5" t="s">
        <v>899</v>
      </c>
      <c r="D359" s="5" t="s">
        <v>900</v>
      </c>
    </row>
    <row r="360">
      <c r="A360" s="4"/>
      <c r="B360" s="4"/>
      <c r="C360" s="5" t="s">
        <v>901</v>
      </c>
      <c r="D360" s="5" t="s">
        <v>902</v>
      </c>
    </row>
    <row r="361">
      <c r="A361" s="4"/>
      <c r="B361" s="4"/>
      <c r="C361" s="5" t="s">
        <v>904</v>
      </c>
      <c r="D361" s="5" t="s">
        <v>905</v>
      </c>
    </row>
    <row r="362">
      <c r="A362" s="4"/>
      <c r="B362" s="4"/>
      <c r="C362" s="5" t="s">
        <v>906</v>
      </c>
      <c r="D362" s="5" t="s">
        <v>907</v>
      </c>
    </row>
    <row r="363">
      <c r="A363" s="4"/>
      <c r="B363" s="4"/>
      <c r="C363" s="5" t="s">
        <v>908</v>
      </c>
      <c r="D363" s="5" t="s">
        <v>909</v>
      </c>
    </row>
    <row r="364">
      <c r="A364" s="4"/>
      <c r="B364" s="4"/>
      <c r="C364" s="5" t="s">
        <v>911</v>
      </c>
      <c r="D364" s="5" t="s">
        <v>912</v>
      </c>
    </row>
    <row r="365">
      <c r="A365" s="4"/>
      <c r="B365" s="4"/>
      <c r="C365" s="5" t="s">
        <v>913</v>
      </c>
      <c r="D365" s="5" t="s">
        <v>914</v>
      </c>
    </row>
    <row r="366">
      <c r="A366" s="4"/>
      <c r="B366" s="4"/>
      <c r="C366" s="5" t="s">
        <v>915</v>
      </c>
      <c r="D366" s="5" t="s">
        <v>917</v>
      </c>
    </row>
    <row r="367">
      <c r="A367" s="4"/>
      <c r="B367" s="4"/>
      <c r="C367" s="5" t="s">
        <v>918</v>
      </c>
      <c r="D367" s="5" t="s">
        <v>919</v>
      </c>
    </row>
    <row r="368">
      <c r="A368" s="4"/>
      <c r="B368" s="4"/>
      <c r="C368" s="5" t="s">
        <v>920</v>
      </c>
      <c r="D368" s="5" t="s">
        <v>921</v>
      </c>
    </row>
    <row r="369">
      <c r="A369" s="4"/>
      <c r="B369" s="4"/>
      <c r="C369" s="5" t="s">
        <v>922</v>
      </c>
      <c r="D369" s="5" t="s">
        <v>924</v>
      </c>
    </row>
    <row r="370">
      <c r="A370" s="4"/>
      <c r="B370" s="4"/>
      <c r="C370" s="5" t="s">
        <v>925</v>
      </c>
      <c r="D370" s="5" t="s">
        <v>926</v>
      </c>
    </row>
    <row r="371">
      <c r="A371" s="4"/>
      <c r="B371" s="4"/>
      <c r="C371" s="5" t="s">
        <v>927</v>
      </c>
      <c r="D371" s="5" t="s">
        <v>928</v>
      </c>
    </row>
    <row r="372">
      <c r="A372" s="4"/>
      <c r="B372" s="4"/>
      <c r="C372" s="5" t="s">
        <v>930</v>
      </c>
      <c r="D372" s="5" t="s">
        <v>931</v>
      </c>
    </row>
    <row r="373">
      <c r="A373" s="4"/>
      <c r="B373" s="4"/>
      <c r="C373" s="5" t="s">
        <v>932</v>
      </c>
      <c r="D373" s="5" t="s">
        <v>933</v>
      </c>
    </row>
    <row r="374">
      <c r="A374" s="4"/>
      <c r="B374" s="4"/>
      <c r="C374" s="5" t="s">
        <v>934</v>
      </c>
      <c r="D374" s="5" t="s">
        <v>935</v>
      </c>
    </row>
    <row r="375">
      <c r="A375" s="4"/>
      <c r="B375" s="4"/>
      <c r="C375" s="5" t="s">
        <v>937</v>
      </c>
      <c r="D375" s="6" t="s">
        <v>938</v>
      </c>
    </row>
    <row r="376">
      <c r="A376" s="4"/>
      <c r="B376" s="4"/>
      <c r="C376" s="5" t="s">
        <v>939</v>
      </c>
      <c r="D376" s="5" t="s">
        <v>940</v>
      </c>
    </row>
    <row r="377">
      <c r="A377" s="4"/>
      <c r="B377" s="4"/>
      <c r="C377" s="5" t="s">
        <v>941</v>
      </c>
      <c r="D377" s="5" t="s">
        <v>943</v>
      </c>
    </row>
    <row r="378">
      <c r="A378" s="4"/>
      <c r="B378" s="4"/>
      <c r="C378" s="5" t="s">
        <v>944</v>
      </c>
      <c r="D378" s="5" t="s">
        <v>945</v>
      </c>
    </row>
    <row r="379">
      <c r="A379" s="4"/>
      <c r="B379" s="4"/>
      <c r="C379" s="5" t="s">
        <v>946</v>
      </c>
      <c r="D379" s="5" t="s">
        <v>947</v>
      </c>
    </row>
    <row r="380">
      <c r="A380" s="4"/>
      <c r="B380" s="4"/>
      <c r="C380" s="5" t="s">
        <v>949</v>
      </c>
      <c r="D380" s="5" t="s">
        <v>950</v>
      </c>
    </row>
    <row r="381">
      <c r="A381" s="4"/>
      <c r="B381" s="4"/>
      <c r="C381" s="5" t="s">
        <v>699</v>
      </c>
      <c r="D381" s="5" t="s">
        <v>701</v>
      </c>
    </row>
    <row r="382">
      <c r="A382" s="4"/>
      <c r="B382" s="4"/>
      <c r="C382" s="5" t="s">
        <v>706</v>
      </c>
      <c r="D382" s="5" t="s">
        <v>707</v>
      </c>
    </row>
    <row r="383">
      <c r="A383" s="4"/>
      <c r="B383" s="4"/>
      <c r="C383" s="5" t="s">
        <v>952</v>
      </c>
      <c r="D383" s="5" t="s">
        <v>953</v>
      </c>
    </row>
    <row r="384">
      <c r="A384" s="4"/>
      <c r="B384" s="4"/>
      <c r="C384" s="5" t="s">
        <v>954</v>
      </c>
      <c r="D384" s="5" t="s">
        <v>955</v>
      </c>
    </row>
    <row r="385">
      <c r="A385" s="4"/>
      <c r="B385" s="4"/>
      <c r="C385" s="5" t="s">
        <v>956</v>
      </c>
      <c r="D385" s="5" t="s">
        <v>958</v>
      </c>
    </row>
    <row r="386">
      <c r="A386" s="4"/>
      <c r="B386" s="4"/>
      <c r="C386" s="5" t="s">
        <v>959</v>
      </c>
      <c r="D386" s="5" t="s">
        <v>960</v>
      </c>
    </row>
    <row r="387">
      <c r="A387" s="4"/>
      <c r="B387" s="4"/>
      <c r="C387" s="5" t="s">
        <v>961</v>
      </c>
      <c r="D387" s="5" t="s">
        <v>962</v>
      </c>
    </row>
    <row r="388">
      <c r="A388" s="4"/>
      <c r="B388" s="4"/>
      <c r="C388" s="5" t="s">
        <v>963</v>
      </c>
      <c r="D388" s="5" t="s">
        <v>964</v>
      </c>
    </row>
    <row r="389">
      <c r="A389" s="4"/>
      <c r="B389" s="4"/>
      <c r="C389" s="5" t="s">
        <v>965</v>
      </c>
      <c r="D389" s="5" t="s">
        <v>966</v>
      </c>
    </row>
    <row r="390">
      <c r="A390" s="4"/>
      <c r="B390" s="4"/>
      <c r="C390" s="5" t="s">
        <v>967</v>
      </c>
      <c r="D390" s="5" t="s">
        <v>968</v>
      </c>
    </row>
    <row r="391">
      <c r="A391" s="4"/>
      <c r="B391" s="4"/>
      <c r="C391" s="5" t="s">
        <v>969</v>
      </c>
      <c r="D391" s="5" t="s">
        <v>970</v>
      </c>
    </row>
    <row r="392">
      <c r="A392" s="4"/>
      <c r="B392" s="4"/>
      <c r="C392" s="5" t="s">
        <v>708</v>
      </c>
      <c r="D392" s="5" t="s">
        <v>710</v>
      </c>
    </row>
    <row r="393">
      <c r="A393" s="4"/>
      <c r="B393" s="4"/>
      <c r="C393" s="5" t="s">
        <v>971</v>
      </c>
      <c r="D393" s="5" t="s">
        <v>973</v>
      </c>
    </row>
    <row r="394">
      <c r="A394" s="4"/>
      <c r="B394" s="4"/>
      <c r="C394" s="5" t="s">
        <v>974</v>
      </c>
      <c r="D394" s="5" t="s">
        <v>975</v>
      </c>
    </row>
    <row r="395">
      <c r="A395" s="4"/>
      <c r="B395" s="4"/>
      <c r="C395" s="5" t="s">
        <v>976</v>
      </c>
      <c r="D395" s="5" t="s">
        <v>977</v>
      </c>
    </row>
    <row r="396">
      <c r="A396" s="4"/>
      <c r="B396" s="4"/>
      <c r="C396" s="5" t="s">
        <v>978</v>
      </c>
      <c r="D396" s="5" t="s">
        <v>979</v>
      </c>
    </row>
    <row r="397">
      <c r="A397" s="4"/>
      <c r="B397" s="4"/>
      <c r="C397" s="5" t="s">
        <v>981</v>
      </c>
      <c r="D397" s="5" t="s">
        <v>982</v>
      </c>
    </row>
    <row r="398">
      <c r="A398" s="4"/>
      <c r="B398" s="4"/>
      <c r="C398" s="5" t="s">
        <v>983</v>
      </c>
      <c r="D398" s="5" t="s">
        <v>984</v>
      </c>
    </row>
    <row r="399">
      <c r="A399" s="4"/>
      <c r="B399" s="4"/>
      <c r="C399" s="5" t="s">
        <v>985</v>
      </c>
      <c r="D399" s="5" t="s">
        <v>986</v>
      </c>
    </row>
    <row r="400">
      <c r="A400" s="4"/>
      <c r="B400" s="4"/>
      <c r="C400" s="5" t="s">
        <v>987</v>
      </c>
      <c r="D400" s="5" t="s">
        <v>989</v>
      </c>
    </row>
    <row r="401">
      <c r="A401" s="4"/>
      <c r="B401" s="4"/>
      <c r="C401" s="5" t="s">
        <v>990</v>
      </c>
      <c r="D401" s="5" t="s">
        <v>991</v>
      </c>
    </row>
    <row r="402">
      <c r="A402" s="4"/>
      <c r="B402" s="4"/>
      <c r="C402" s="5" t="s">
        <v>992</v>
      </c>
      <c r="D402" s="5" t="s">
        <v>993</v>
      </c>
    </row>
    <row r="403">
      <c r="A403" s="4"/>
      <c r="B403" s="4"/>
      <c r="C403" s="5" t="s">
        <v>994</v>
      </c>
      <c r="D403" s="5" t="s">
        <v>996</v>
      </c>
    </row>
    <row r="404">
      <c r="A404" s="4"/>
      <c r="B404" s="4"/>
      <c r="C404" s="5" t="s">
        <v>997</v>
      </c>
      <c r="D404" s="5" t="s">
        <v>998</v>
      </c>
    </row>
    <row r="405">
      <c r="A405" s="4"/>
      <c r="B405" s="4"/>
      <c r="C405" s="5" t="s">
        <v>999</v>
      </c>
      <c r="D405" s="5" t="s">
        <v>1000</v>
      </c>
    </row>
    <row r="406">
      <c r="A406" s="4"/>
      <c r="B406" s="4"/>
      <c r="C406" s="5" t="s">
        <v>1002</v>
      </c>
      <c r="D406" s="5" t="s">
        <v>1003</v>
      </c>
    </row>
    <row r="407">
      <c r="A407" s="4"/>
      <c r="B407" s="4"/>
      <c r="C407" s="5" t="s">
        <v>1004</v>
      </c>
      <c r="D407" s="5" t="s">
        <v>1005</v>
      </c>
    </row>
    <row r="408">
      <c r="A408" s="4"/>
      <c r="B408" s="4"/>
      <c r="C408" s="5" t="s">
        <v>1006</v>
      </c>
      <c r="D408" s="5" t="s">
        <v>1007</v>
      </c>
    </row>
    <row r="409">
      <c r="A409" s="4"/>
      <c r="B409" s="4"/>
      <c r="C409" s="5" t="s">
        <v>1009</v>
      </c>
      <c r="D409" s="5" t="s">
        <v>1010</v>
      </c>
    </row>
    <row r="410">
      <c r="A410" s="4"/>
      <c r="B410" s="4"/>
      <c r="C410" s="5" t="s">
        <v>1011</v>
      </c>
      <c r="D410" s="5" t="s">
        <v>1012</v>
      </c>
    </row>
    <row r="411">
      <c r="A411" s="4"/>
      <c r="B411" s="4"/>
      <c r="C411" s="5" t="s">
        <v>1013</v>
      </c>
      <c r="D411" s="5" t="s">
        <v>1014</v>
      </c>
    </row>
    <row r="412">
      <c r="A412" s="4"/>
      <c r="B412" s="4"/>
      <c r="C412" s="5" t="s">
        <v>1015</v>
      </c>
      <c r="D412" s="5" t="s">
        <v>1016</v>
      </c>
    </row>
    <row r="413">
      <c r="A413" s="4"/>
      <c r="B413" s="4"/>
      <c r="C413" s="5" t="s">
        <v>1018</v>
      </c>
      <c r="D413" s="5" t="s">
        <v>1019</v>
      </c>
    </row>
  </sheetData>
  <autoFilter ref="$A$1:$D$413"/>
  <mergeCells count="1">
    <mergeCell ref="C219:D2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34</v>
      </c>
      <c r="E1" s="1" t="s">
        <v>36</v>
      </c>
    </row>
    <row r="2">
      <c r="A2" s="1" t="s">
        <v>5</v>
      </c>
      <c r="B2" s="1" t="s">
        <v>41</v>
      </c>
      <c r="C2" s="1" t="s">
        <v>43</v>
      </c>
      <c r="D2" s="3" t="str">
        <f>"K70.0"</f>
        <v>K70.0</v>
      </c>
      <c r="E2" s="1" t="s">
        <v>55</v>
      </c>
    </row>
    <row r="3">
      <c r="A3" s="1" t="s">
        <v>5</v>
      </c>
      <c r="B3" s="1" t="s">
        <v>41</v>
      </c>
      <c r="C3" s="1" t="s">
        <v>43</v>
      </c>
      <c r="D3" s="3" t="str">
        <f>"K70.1"</f>
        <v>K70.1</v>
      </c>
      <c r="E3" s="1" t="s">
        <v>63</v>
      </c>
    </row>
    <row r="4">
      <c r="A4" s="1" t="s">
        <v>5</v>
      </c>
      <c r="B4" s="1" t="s">
        <v>41</v>
      </c>
      <c r="C4" s="1" t="s">
        <v>43</v>
      </c>
      <c r="D4" s="3" t="str">
        <f>"K70.2"</f>
        <v>K70.2</v>
      </c>
      <c r="E4" s="1" t="s">
        <v>71</v>
      </c>
    </row>
    <row r="5">
      <c r="A5" s="1" t="s">
        <v>5</v>
      </c>
      <c r="B5" s="1" t="s">
        <v>41</v>
      </c>
      <c r="C5" s="1" t="s">
        <v>43</v>
      </c>
      <c r="D5" s="3" t="str">
        <f>"K70.3"</f>
        <v>K70.3</v>
      </c>
      <c r="E5" s="1" t="s">
        <v>77</v>
      </c>
    </row>
    <row r="6">
      <c r="A6" s="1" t="s">
        <v>5</v>
      </c>
      <c r="B6" s="1" t="s">
        <v>41</v>
      </c>
      <c r="C6" s="1" t="s">
        <v>43</v>
      </c>
      <c r="D6" s="3" t="str">
        <f>"K70.4"</f>
        <v>K70.4</v>
      </c>
      <c r="E6" s="1" t="s">
        <v>86</v>
      </c>
    </row>
    <row r="7">
      <c r="A7" s="1" t="s">
        <v>5</v>
      </c>
      <c r="B7" s="1" t="s">
        <v>41</v>
      </c>
      <c r="C7" s="1" t="s">
        <v>43</v>
      </c>
      <c r="D7" s="3" t="str">
        <f>"K70.9"</f>
        <v>K70.9</v>
      </c>
      <c r="E7" s="1" t="s">
        <v>92</v>
      </c>
    </row>
    <row r="8">
      <c r="A8" s="1" t="s">
        <v>5</v>
      </c>
      <c r="B8" s="1" t="s">
        <v>41</v>
      </c>
      <c r="C8" s="1" t="s">
        <v>43</v>
      </c>
      <c r="D8" s="3" t="str">
        <f>"K72.0"</f>
        <v>K72.0</v>
      </c>
      <c r="E8" s="1" t="s">
        <v>97</v>
      </c>
    </row>
    <row r="9">
      <c r="A9" s="1" t="s">
        <v>5</v>
      </c>
      <c r="B9" s="1" t="s">
        <v>41</v>
      </c>
      <c r="C9" s="1" t="s">
        <v>43</v>
      </c>
      <c r="D9" s="3" t="str">
        <f>"K72.1"</f>
        <v>K72.1</v>
      </c>
      <c r="E9" s="1" t="s">
        <v>102</v>
      </c>
    </row>
    <row r="10">
      <c r="A10" s="1" t="s">
        <v>5</v>
      </c>
      <c r="B10" s="1" t="s">
        <v>41</v>
      </c>
      <c r="C10" s="1" t="s">
        <v>43</v>
      </c>
      <c r="D10" s="3" t="str">
        <f>"K72.9"</f>
        <v>K72.9</v>
      </c>
      <c r="E10" s="1" t="s">
        <v>106</v>
      </c>
    </row>
    <row r="11">
      <c r="A11" s="1" t="s">
        <v>5</v>
      </c>
      <c r="B11" s="1" t="s">
        <v>41</v>
      </c>
      <c r="C11" s="1" t="s">
        <v>43</v>
      </c>
      <c r="D11" s="3" t="str">
        <f>"K74.0"</f>
        <v>K74.0</v>
      </c>
      <c r="E11" s="1" t="s">
        <v>113</v>
      </c>
    </row>
    <row r="12">
      <c r="A12" s="1" t="s">
        <v>5</v>
      </c>
      <c r="B12" s="1" t="s">
        <v>41</v>
      </c>
      <c r="C12" s="1" t="s">
        <v>43</v>
      </c>
      <c r="D12" s="3" t="str">
        <f>"K74.1"</f>
        <v>K74.1</v>
      </c>
      <c r="E12" s="1" t="s">
        <v>119</v>
      </c>
    </row>
    <row r="13">
      <c r="A13" s="1" t="s">
        <v>5</v>
      </c>
      <c r="B13" s="1" t="s">
        <v>41</v>
      </c>
      <c r="C13" s="1" t="s">
        <v>43</v>
      </c>
      <c r="D13" s="3" t="str">
        <f>"K74.2"</f>
        <v>K74.2</v>
      </c>
      <c r="E13" s="1" t="s">
        <v>126</v>
      </c>
    </row>
    <row r="14">
      <c r="A14" s="1" t="s">
        <v>5</v>
      </c>
      <c r="B14" s="1" t="s">
        <v>41</v>
      </c>
      <c r="C14" s="1" t="s">
        <v>43</v>
      </c>
      <c r="D14" s="3" t="str">
        <f>"K74.3"</f>
        <v>K74.3</v>
      </c>
      <c r="E14" s="1" t="s">
        <v>133</v>
      </c>
    </row>
    <row r="15">
      <c r="A15" s="1" t="s">
        <v>5</v>
      </c>
      <c r="B15" s="1" t="s">
        <v>41</v>
      </c>
      <c r="C15" s="1" t="s">
        <v>43</v>
      </c>
      <c r="D15" s="3" t="str">
        <f>"K74.4"</f>
        <v>K74.4</v>
      </c>
      <c r="E15" s="1" t="s">
        <v>140</v>
      </c>
    </row>
    <row r="16">
      <c r="A16" s="1" t="s">
        <v>5</v>
      </c>
      <c r="B16" s="1" t="s">
        <v>41</v>
      </c>
      <c r="C16" s="1" t="s">
        <v>43</v>
      </c>
      <c r="D16" s="3" t="str">
        <f>"K74.5"</f>
        <v>K74.5</v>
      </c>
      <c r="E16" s="1" t="s">
        <v>148</v>
      </c>
    </row>
    <row r="17">
      <c r="A17" s="1" t="s">
        <v>5</v>
      </c>
      <c r="B17" s="1" t="s">
        <v>41</v>
      </c>
      <c r="C17" s="1" t="s">
        <v>43</v>
      </c>
      <c r="D17" s="3" t="str">
        <f>"K74.6"</f>
        <v>K74.6</v>
      </c>
      <c r="E17" s="1" t="s">
        <v>158</v>
      </c>
    </row>
    <row r="18">
      <c r="A18" s="1" t="s">
        <v>5</v>
      </c>
      <c r="B18" s="1" t="s">
        <v>41</v>
      </c>
      <c r="C18" s="1" t="s">
        <v>43</v>
      </c>
      <c r="D18" s="3" t="str">
        <f>"K76.6"</f>
        <v>K76.6</v>
      </c>
      <c r="E18" s="1" t="s">
        <v>166</v>
      </c>
    </row>
    <row r="19">
      <c r="A19" s="1" t="s">
        <v>5</v>
      </c>
      <c r="B19" s="1" t="s">
        <v>41</v>
      </c>
      <c r="C19" s="1" t="s">
        <v>43</v>
      </c>
      <c r="D19" s="3" t="str">
        <f>"K76.7"</f>
        <v>K76.7</v>
      </c>
      <c r="E19" s="1" t="s">
        <v>172</v>
      </c>
    </row>
    <row r="20">
      <c r="A20" s="1" t="s">
        <v>5</v>
      </c>
      <c r="B20" s="1" t="s">
        <v>176</v>
      </c>
      <c r="C20" s="1" t="s">
        <v>177</v>
      </c>
      <c r="D20" s="3" t="str">
        <f>"C22.0"</f>
        <v>C22.0</v>
      </c>
      <c r="E20" s="1" t="s">
        <v>182</v>
      </c>
    </row>
    <row r="21">
      <c r="A21" s="1" t="s">
        <v>5</v>
      </c>
      <c r="B21" s="1" t="s">
        <v>176</v>
      </c>
      <c r="C21" s="1" t="s">
        <v>177</v>
      </c>
      <c r="D21" s="3" t="str">
        <f>"C22.1"</f>
        <v>C22.1</v>
      </c>
      <c r="E21" s="1" t="s">
        <v>183</v>
      </c>
    </row>
    <row r="22">
      <c r="A22" s="1" t="s">
        <v>5</v>
      </c>
      <c r="B22" s="1" t="s">
        <v>176</v>
      </c>
      <c r="C22" s="1" t="s">
        <v>177</v>
      </c>
      <c r="D22" s="3" t="str">
        <f>"C22.2"</f>
        <v>C22.2</v>
      </c>
      <c r="E22" s="1" t="s">
        <v>188</v>
      </c>
    </row>
    <row r="23">
      <c r="A23" s="1" t="s">
        <v>5</v>
      </c>
      <c r="B23" s="1" t="s">
        <v>176</v>
      </c>
      <c r="C23" s="1" t="s">
        <v>177</v>
      </c>
      <c r="D23" s="3" t="str">
        <f>"C22.3"</f>
        <v>C22.3</v>
      </c>
      <c r="E23" s="1" t="s">
        <v>193</v>
      </c>
    </row>
    <row r="24">
      <c r="A24" s="1" t="s">
        <v>5</v>
      </c>
      <c r="B24" s="1" t="s">
        <v>176</v>
      </c>
      <c r="C24" s="1" t="s">
        <v>177</v>
      </c>
      <c r="D24" s="3" t="str">
        <f>"C22.4"</f>
        <v>C22.4</v>
      </c>
      <c r="E24" s="1" t="s">
        <v>202</v>
      </c>
    </row>
    <row r="25">
      <c r="A25" s="1" t="s">
        <v>5</v>
      </c>
      <c r="B25" s="1" t="s">
        <v>176</v>
      </c>
      <c r="C25" s="1" t="s">
        <v>177</v>
      </c>
      <c r="D25" s="3" t="str">
        <f>"C22.7"</f>
        <v>C22.7</v>
      </c>
      <c r="E25" s="1" t="s">
        <v>211</v>
      </c>
    </row>
    <row r="26">
      <c r="A26" s="1" t="s">
        <v>5</v>
      </c>
      <c r="B26" s="1" t="s">
        <v>176</v>
      </c>
      <c r="C26" s="1" t="s">
        <v>177</v>
      </c>
      <c r="D26" s="3" t="str">
        <f>"C22.9"</f>
        <v>C22.9</v>
      </c>
      <c r="E26" s="1" t="s">
        <v>216</v>
      </c>
    </row>
    <row r="27">
      <c r="A27" s="1" t="s">
        <v>5</v>
      </c>
      <c r="B27" s="1" t="s">
        <v>176</v>
      </c>
      <c r="C27" s="1" t="s">
        <v>177</v>
      </c>
      <c r="D27" s="3" t="str">
        <f>"C23"</f>
        <v>C23</v>
      </c>
      <c r="E27" s="1" t="s">
        <v>222</v>
      </c>
    </row>
    <row r="28">
      <c r="A28" s="1" t="s">
        <v>5</v>
      </c>
      <c r="B28" s="1" t="s">
        <v>176</v>
      </c>
      <c r="C28" s="1" t="s">
        <v>177</v>
      </c>
      <c r="D28" s="3" t="str">
        <f>"C24.0"</f>
        <v>C24.0</v>
      </c>
      <c r="E28" s="1" t="s">
        <v>229</v>
      </c>
    </row>
    <row r="29">
      <c r="A29" s="1" t="s">
        <v>5</v>
      </c>
      <c r="B29" s="1" t="s">
        <v>176</v>
      </c>
      <c r="C29" s="1" t="s">
        <v>177</v>
      </c>
      <c r="D29" s="3" t="str">
        <f>"C24.1"</f>
        <v>C24.1</v>
      </c>
      <c r="E29" s="1" t="s">
        <v>233</v>
      </c>
    </row>
    <row r="30">
      <c r="A30" s="1" t="s">
        <v>5</v>
      </c>
      <c r="B30" s="1" t="s">
        <v>176</v>
      </c>
      <c r="C30" s="1" t="s">
        <v>177</v>
      </c>
      <c r="D30" s="3" t="str">
        <f>"C24.8"</f>
        <v>C24.8</v>
      </c>
      <c r="E30" s="1" t="s">
        <v>239</v>
      </c>
    </row>
    <row r="31">
      <c r="A31" s="1" t="s">
        <v>5</v>
      </c>
      <c r="B31" s="1" t="s">
        <v>176</v>
      </c>
      <c r="C31" s="1" t="s">
        <v>177</v>
      </c>
      <c r="D31" s="3" t="str">
        <f>"C24.9"</f>
        <v>C24.9</v>
      </c>
      <c r="E31" s="1" t="s">
        <v>248</v>
      </c>
    </row>
    <row r="32">
      <c r="A32" s="1" t="s">
        <v>5</v>
      </c>
      <c r="B32" s="1" t="s">
        <v>176</v>
      </c>
      <c r="C32" s="1" t="s">
        <v>177</v>
      </c>
      <c r="D32" s="3" t="str">
        <f>"C25.0"</f>
        <v>C25.0</v>
      </c>
      <c r="E32" s="1" t="s">
        <v>253</v>
      </c>
    </row>
    <row r="33">
      <c r="A33" s="1" t="s">
        <v>5</v>
      </c>
      <c r="B33" s="1" t="s">
        <v>176</v>
      </c>
      <c r="C33" s="1" t="s">
        <v>177</v>
      </c>
      <c r="D33" s="3" t="str">
        <f>"C25.1"</f>
        <v>C25.1</v>
      </c>
      <c r="E33" s="1" t="s">
        <v>259</v>
      </c>
    </row>
    <row r="34">
      <c r="A34" s="1" t="s">
        <v>5</v>
      </c>
      <c r="B34" s="1" t="s">
        <v>176</v>
      </c>
      <c r="C34" s="1" t="s">
        <v>177</v>
      </c>
      <c r="D34" s="3" t="str">
        <f>"C25.2"</f>
        <v>C25.2</v>
      </c>
      <c r="E34" s="1" t="s">
        <v>264</v>
      </c>
    </row>
    <row r="35">
      <c r="A35" s="1" t="s">
        <v>5</v>
      </c>
      <c r="B35" s="1" t="s">
        <v>176</v>
      </c>
      <c r="C35" s="1" t="s">
        <v>177</v>
      </c>
      <c r="D35" s="3" t="str">
        <f>"C25.3"</f>
        <v>C25.3</v>
      </c>
      <c r="E35" s="1" t="s">
        <v>272</v>
      </c>
    </row>
    <row r="36">
      <c r="A36" s="1" t="s">
        <v>5</v>
      </c>
      <c r="B36" s="1" t="s">
        <v>176</v>
      </c>
      <c r="C36" s="1" t="s">
        <v>177</v>
      </c>
      <c r="D36" s="3" t="str">
        <f>"C25.4"</f>
        <v>C25.4</v>
      </c>
      <c r="E36" s="1" t="s">
        <v>279</v>
      </c>
    </row>
    <row r="37">
      <c r="A37" s="1" t="s">
        <v>5</v>
      </c>
      <c r="B37" s="1" t="s">
        <v>176</v>
      </c>
      <c r="C37" s="1" t="s">
        <v>177</v>
      </c>
      <c r="D37" s="3" t="str">
        <f>"C25.7"</f>
        <v>C25.7</v>
      </c>
      <c r="E37" s="1" t="s">
        <v>285</v>
      </c>
    </row>
    <row r="38">
      <c r="A38" s="1" t="s">
        <v>5</v>
      </c>
      <c r="B38" s="1" t="s">
        <v>176</v>
      </c>
      <c r="C38" s="1" t="s">
        <v>177</v>
      </c>
      <c r="D38" s="3" t="str">
        <f>"C25.8"</f>
        <v>C25.8</v>
      </c>
      <c r="E38" s="1" t="s">
        <v>290</v>
      </c>
    </row>
    <row r="39">
      <c r="A39" s="1" t="s">
        <v>5</v>
      </c>
      <c r="B39" s="1" t="s">
        <v>176</v>
      </c>
      <c r="C39" s="1" t="s">
        <v>177</v>
      </c>
      <c r="D39" s="3" t="str">
        <f>"C25.9"</f>
        <v>C25.9</v>
      </c>
      <c r="E39" s="1" t="s">
        <v>296</v>
      </c>
    </row>
    <row r="40">
      <c r="A40" s="1" t="s">
        <v>5</v>
      </c>
      <c r="B40" s="1" t="s">
        <v>176</v>
      </c>
      <c r="C40" s="1" t="s">
        <v>177</v>
      </c>
      <c r="D40" s="3" t="str">
        <f>"C78.7"</f>
        <v>C78.7</v>
      </c>
      <c r="E40" s="1" t="s">
        <v>303</v>
      </c>
    </row>
    <row r="41">
      <c r="A41" s="1" t="s">
        <v>5</v>
      </c>
      <c r="B41" s="1" t="s">
        <v>176</v>
      </c>
      <c r="C41" s="1" t="s">
        <v>177</v>
      </c>
      <c r="D41" s="3" t="str">
        <f>"D01.5"</f>
        <v>D01.5</v>
      </c>
      <c r="E41" s="1" t="s">
        <v>308</v>
      </c>
    </row>
    <row r="42">
      <c r="A42" s="1" t="s">
        <v>5</v>
      </c>
      <c r="B42" s="1" t="s">
        <v>176</v>
      </c>
      <c r="C42" s="1" t="s">
        <v>177</v>
      </c>
      <c r="D42" s="3" t="str">
        <f>"D37.6"</f>
        <v>D37.6</v>
      </c>
      <c r="E42" s="1" t="s">
        <v>320</v>
      </c>
    </row>
    <row r="43">
      <c r="A43" s="1" t="s">
        <v>5</v>
      </c>
      <c r="B43" s="1" t="s">
        <v>323</v>
      </c>
      <c r="C43" s="1" t="s">
        <v>325</v>
      </c>
      <c r="D43" s="3" t="str">
        <f>"B26.3"</f>
        <v>B26.3</v>
      </c>
      <c r="E43" s="1" t="s">
        <v>330</v>
      </c>
    </row>
    <row r="44">
      <c r="A44" s="1" t="s">
        <v>5</v>
      </c>
      <c r="B44" s="1" t="s">
        <v>323</v>
      </c>
      <c r="C44" s="1" t="s">
        <v>325</v>
      </c>
      <c r="D44" s="3" t="str">
        <f>"D13.6"</f>
        <v>D13.6</v>
      </c>
      <c r="E44" s="1" t="s">
        <v>334</v>
      </c>
    </row>
    <row r="45">
      <c r="A45" s="1" t="s">
        <v>5</v>
      </c>
      <c r="B45" s="1" t="s">
        <v>323</v>
      </c>
      <c r="C45" s="1" t="s">
        <v>325</v>
      </c>
      <c r="D45" s="3" t="str">
        <f>"K85.0"</f>
        <v>K85.0</v>
      </c>
      <c r="E45" s="1" t="s">
        <v>340</v>
      </c>
    </row>
    <row r="46">
      <c r="A46" s="1" t="s">
        <v>5</v>
      </c>
      <c r="B46" s="1" t="s">
        <v>323</v>
      </c>
      <c r="C46" s="1" t="s">
        <v>325</v>
      </c>
      <c r="D46" s="3" t="str">
        <f>"K85.1"</f>
        <v>K85.1</v>
      </c>
      <c r="E46" s="1" t="s">
        <v>344</v>
      </c>
    </row>
    <row r="47">
      <c r="A47" s="1" t="s">
        <v>5</v>
      </c>
      <c r="B47" s="1" t="s">
        <v>323</v>
      </c>
      <c r="C47" s="1" t="s">
        <v>325</v>
      </c>
      <c r="D47" s="3" t="str">
        <f>"K85.2"</f>
        <v>K85.2</v>
      </c>
      <c r="E47" s="1" t="s">
        <v>348</v>
      </c>
    </row>
    <row r="48">
      <c r="A48" s="1" t="s">
        <v>5</v>
      </c>
      <c r="B48" s="1" t="s">
        <v>323</v>
      </c>
      <c r="C48" s="1" t="s">
        <v>325</v>
      </c>
      <c r="D48" s="3" t="str">
        <f>"K85.3"</f>
        <v>K85.3</v>
      </c>
      <c r="E48" s="1" t="s">
        <v>352</v>
      </c>
    </row>
    <row r="49">
      <c r="A49" s="1" t="s">
        <v>5</v>
      </c>
      <c r="B49" s="1" t="s">
        <v>323</v>
      </c>
      <c r="C49" s="1" t="s">
        <v>325</v>
      </c>
      <c r="D49" s="3" t="str">
        <f>"K85.8"</f>
        <v>K85.8</v>
      </c>
      <c r="E49" s="1" t="s">
        <v>357</v>
      </c>
    </row>
    <row r="50">
      <c r="A50" s="1" t="s">
        <v>5</v>
      </c>
      <c r="B50" s="1" t="s">
        <v>323</v>
      </c>
      <c r="C50" s="1" t="s">
        <v>325</v>
      </c>
      <c r="D50" s="3" t="str">
        <f>"K85.9"</f>
        <v>K85.9</v>
      </c>
      <c r="E50" s="1" t="s">
        <v>366</v>
      </c>
    </row>
    <row r="51">
      <c r="A51" s="1" t="s">
        <v>5</v>
      </c>
      <c r="B51" s="1" t="s">
        <v>323</v>
      </c>
      <c r="C51" s="1" t="s">
        <v>325</v>
      </c>
      <c r="D51" s="3" t="str">
        <f>"K86.0"</f>
        <v>K86.0</v>
      </c>
      <c r="E51" s="1" t="s">
        <v>373</v>
      </c>
    </row>
    <row r="52">
      <c r="A52" s="1" t="s">
        <v>5</v>
      </c>
      <c r="B52" s="1" t="s">
        <v>323</v>
      </c>
      <c r="C52" s="1" t="s">
        <v>325</v>
      </c>
      <c r="D52" s="3" t="str">
        <f>"K86.1"</f>
        <v>K86.1</v>
      </c>
      <c r="E52" s="1" t="s">
        <v>380</v>
      </c>
    </row>
    <row r="53">
      <c r="A53" s="1" t="s">
        <v>5</v>
      </c>
      <c r="B53" s="1" t="s">
        <v>323</v>
      </c>
      <c r="C53" s="1" t="s">
        <v>325</v>
      </c>
      <c r="D53" s="3" t="str">
        <f>"K86.2"</f>
        <v>K86.2</v>
      </c>
      <c r="E53" s="1" t="s">
        <v>385</v>
      </c>
    </row>
    <row r="54">
      <c r="A54" s="1" t="s">
        <v>5</v>
      </c>
      <c r="B54" s="1" t="s">
        <v>323</v>
      </c>
      <c r="C54" s="1" t="s">
        <v>325</v>
      </c>
      <c r="D54" s="3" t="str">
        <f>"K86.3"</f>
        <v>K86.3</v>
      </c>
      <c r="E54" s="1" t="s">
        <v>391</v>
      </c>
    </row>
    <row r="55">
      <c r="A55" s="1" t="s">
        <v>5</v>
      </c>
      <c r="B55" s="1" t="s">
        <v>323</v>
      </c>
      <c r="C55" s="1" t="s">
        <v>325</v>
      </c>
      <c r="D55" s="3" t="str">
        <f>"K86.8"</f>
        <v>K86.8</v>
      </c>
      <c r="E55" s="1" t="s">
        <v>398</v>
      </c>
    </row>
    <row r="56">
      <c r="A56" s="1" t="s">
        <v>5</v>
      </c>
      <c r="B56" s="1" t="s">
        <v>323</v>
      </c>
      <c r="C56" s="1" t="s">
        <v>325</v>
      </c>
      <c r="D56" s="3" t="str">
        <f>"K86.9"</f>
        <v>K86.9</v>
      </c>
      <c r="E56" s="1" t="s">
        <v>405</v>
      </c>
    </row>
    <row r="57">
      <c r="A57" s="1" t="s">
        <v>5</v>
      </c>
      <c r="B57" s="1" t="s">
        <v>323</v>
      </c>
      <c r="C57" s="1" t="s">
        <v>325</v>
      </c>
      <c r="D57" s="3" t="str">
        <f>"Q45.1"</f>
        <v>Q45.1</v>
      </c>
      <c r="E57" s="1" t="s">
        <v>411</v>
      </c>
    </row>
    <row r="58">
      <c r="A58" s="1" t="s">
        <v>5</v>
      </c>
      <c r="B58" s="1" t="s">
        <v>323</v>
      </c>
      <c r="C58" s="1" t="s">
        <v>325</v>
      </c>
      <c r="D58" s="3" t="str">
        <f>"Q45.2"</f>
        <v>Q45.2</v>
      </c>
      <c r="E58" s="1" t="s">
        <v>419</v>
      </c>
    </row>
    <row r="59">
      <c r="A59" s="1" t="s">
        <v>5</v>
      </c>
      <c r="B59" s="1" t="s">
        <v>323</v>
      </c>
      <c r="C59" s="1" t="s">
        <v>325</v>
      </c>
      <c r="D59" s="3" t="str">
        <f>"S36.20"</f>
        <v>S36.20</v>
      </c>
      <c r="E59" s="1" t="s">
        <v>426</v>
      </c>
    </row>
    <row r="60">
      <c r="A60" s="1" t="s">
        <v>5</v>
      </c>
      <c r="B60" s="1" t="s">
        <v>323</v>
      </c>
      <c r="C60" s="1" t="s">
        <v>325</v>
      </c>
      <c r="D60" s="3" t="str">
        <f>"S36.21"</f>
        <v>S36.21</v>
      </c>
      <c r="E60" s="1" t="s">
        <v>433</v>
      </c>
    </row>
    <row r="61">
      <c r="A61" s="1" t="s">
        <v>5</v>
      </c>
      <c r="B61" s="1" t="s">
        <v>435</v>
      </c>
      <c r="C61" s="1" t="s">
        <v>437</v>
      </c>
      <c r="D61" s="3" t="str">
        <f>"A06.4"</f>
        <v>A06.4</v>
      </c>
      <c r="E61" s="1" t="s">
        <v>442</v>
      </c>
    </row>
    <row r="62">
      <c r="A62" s="1" t="s">
        <v>5</v>
      </c>
      <c r="B62" s="1" t="s">
        <v>435</v>
      </c>
      <c r="C62" s="1" t="s">
        <v>437</v>
      </c>
      <c r="D62" s="3" t="str">
        <f>"B15.0"</f>
        <v>B15.0</v>
      </c>
      <c r="E62" s="1" t="s">
        <v>448</v>
      </c>
    </row>
    <row r="63">
      <c r="A63" s="1" t="s">
        <v>5</v>
      </c>
      <c r="B63" s="1" t="s">
        <v>435</v>
      </c>
      <c r="C63" s="1" t="s">
        <v>437</v>
      </c>
      <c r="D63" s="3" t="str">
        <f>"B15.9"</f>
        <v>B15.9</v>
      </c>
      <c r="E63" s="1" t="s">
        <v>453</v>
      </c>
    </row>
    <row r="64">
      <c r="A64" s="1" t="s">
        <v>5</v>
      </c>
      <c r="B64" s="1" t="s">
        <v>435</v>
      </c>
      <c r="C64" s="1" t="s">
        <v>437</v>
      </c>
      <c r="D64" s="3" t="str">
        <f>"B16.0"</f>
        <v>B16.0</v>
      </c>
      <c r="E64" s="1" t="s">
        <v>454</v>
      </c>
    </row>
    <row r="65">
      <c r="A65" s="1" t="s">
        <v>5</v>
      </c>
      <c r="B65" s="1" t="s">
        <v>435</v>
      </c>
      <c r="C65" s="1" t="s">
        <v>437</v>
      </c>
      <c r="D65" s="3" t="str">
        <f>"B16.1"</f>
        <v>B16.1</v>
      </c>
      <c r="E65" s="1" t="s">
        <v>457</v>
      </c>
    </row>
    <row r="66">
      <c r="A66" s="1" t="s">
        <v>5</v>
      </c>
      <c r="B66" s="1" t="s">
        <v>435</v>
      </c>
      <c r="C66" s="1" t="s">
        <v>437</v>
      </c>
      <c r="D66" s="3" t="str">
        <f>"B16.2"</f>
        <v>B16.2</v>
      </c>
      <c r="E66" s="1" t="s">
        <v>465</v>
      </c>
    </row>
    <row r="67">
      <c r="A67" s="1" t="s">
        <v>5</v>
      </c>
      <c r="B67" s="1" t="s">
        <v>435</v>
      </c>
      <c r="C67" s="1" t="s">
        <v>437</v>
      </c>
      <c r="D67" s="3" t="str">
        <f>"B16.9"</f>
        <v>B16.9</v>
      </c>
      <c r="E67" s="1" t="s">
        <v>471</v>
      </c>
    </row>
    <row r="68">
      <c r="A68" s="1" t="s">
        <v>5</v>
      </c>
      <c r="B68" s="1" t="s">
        <v>435</v>
      </c>
      <c r="C68" s="1" t="s">
        <v>437</v>
      </c>
      <c r="D68" s="3" t="str">
        <f>"B17.0"</f>
        <v>B17.0</v>
      </c>
      <c r="E68" s="1" t="s">
        <v>477</v>
      </c>
    </row>
    <row r="69">
      <c r="A69" s="1" t="s">
        <v>5</v>
      </c>
      <c r="B69" s="1" t="s">
        <v>435</v>
      </c>
      <c r="C69" s="1" t="s">
        <v>437</v>
      </c>
      <c r="D69" s="3" t="str">
        <f>"B17.1"</f>
        <v>B17.1</v>
      </c>
      <c r="E69" s="1" t="s">
        <v>483</v>
      </c>
    </row>
    <row r="70">
      <c r="A70" s="1" t="s">
        <v>5</v>
      </c>
      <c r="B70" s="1" t="s">
        <v>435</v>
      </c>
      <c r="C70" s="1" t="s">
        <v>437</v>
      </c>
      <c r="D70" s="3" t="str">
        <f>"B17.2"</f>
        <v>B17.2</v>
      </c>
      <c r="E70" s="1" t="s">
        <v>489</v>
      </c>
    </row>
    <row r="71">
      <c r="A71" s="1" t="s">
        <v>5</v>
      </c>
      <c r="B71" s="1" t="s">
        <v>435</v>
      </c>
      <c r="C71" s="1" t="s">
        <v>437</v>
      </c>
      <c r="D71" s="3" t="str">
        <f>"B17.8"</f>
        <v>B17.8</v>
      </c>
      <c r="E71" s="1" t="s">
        <v>495</v>
      </c>
    </row>
    <row r="72">
      <c r="A72" s="1" t="s">
        <v>5</v>
      </c>
      <c r="B72" s="1" t="s">
        <v>435</v>
      </c>
      <c r="C72" s="1" t="s">
        <v>437</v>
      </c>
      <c r="D72" s="3" t="str">
        <f>"B17.9"</f>
        <v>B17.9</v>
      </c>
      <c r="E72" s="1" t="s">
        <v>501</v>
      </c>
    </row>
    <row r="73">
      <c r="A73" s="1" t="s">
        <v>5</v>
      </c>
      <c r="B73" s="1" t="s">
        <v>435</v>
      </c>
      <c r="C73" s="1" t="s">
        <v>437</v>
      </c>
      <c r="D73" s="3" t="str">
        <f>"B18.0"</f>
        <v>B18.0</v>
      </c>
      <c r="E73" s="1" t="s">
        <v>509</v>
      </c>
    </row>
    <row r="74">
      <c r="A74" s="1" t="s">
        <v>5</v>
      </c>
      <c r="B74" s="1" t="s">
        <v>435</v>
      </c>
      <c r="C74" s="1" t="s">
        <v>437</v>
      </c>
      <c r="D74" s="3" t="str">
        <f>"B18.1"</f>
        <v>B18.1</v>
      </c>
      <c r="E74" s="1" t="s">
        <v>516</v>
      </c>
    </row>
    <row r="75">
      <c r="A75" s="1" t="s">
        <v>5</v>
      </c>
      <c r="B75" s="1" t="s">
        <v>435</v>
      </c>
      <c r="C75" s="1" t="s">
        <v>437</v>
      </c>
      <c r="D75" s="3" t="str">
        <f>"B18.10"</f>
        <v>B18.10</v>
      </c>
      <c r="E75" s="1" t="s">
        <v>525</v>
      </c>
    </row>
    <row r="76">
      <c r="A76" s="1" t="s">
        <v>5</v>
      </c>
      <c r="B76" s="1" t="s">
        <v>435</v>
      </c>
      <c r="C76" s="1" t="s">
        <v>437</v>
      </c>
      <c r="D76" s="3" t="str">
        <f>"B18.19"</f>
        <v>B18.19</v>
      </c>
      <c r="E76" s="1" t="s">
        <v>531</v>
      </c>
    </row>
    <row r="77">
      <c r="A77" s="1" t="s">
        <v>5</v>
      </c>
      <c r="B77" s="1" t="s">
        <v>435</v>
      </c>
      <c r="C77" s="1" t="s">
        <v>437</v>
      </c>
      <c r="D77" s="3" t="str">
        <f>"B18.2"</f>
        <v>B18.2</v>
      </c>
      <c r="E77" s="1" t="s">
        <v>537</v>
      </c>
    </row>
    <row r="78">
      <c r="A78" s="1" t="s">
        <v>5</v>
      </c>
      <c r="B78" s="1" t="s">
        <v>435</v>
      </c>
      <c r="C78" s="1" t="s">
        <v>437</v>
      </c>
      <c r="D78" s="3" t="str">
        <f>"B18.8"</f>
        <v>B18.8</v>
      </c>
      <c r="E78" s="1" t="s">
        <v>544</v>
      </c>
    </row>
    <row r="79">
      <c r="A79" s="1" t="s">
        <v>5</v>
      </c>
      <c r="B79" s="1" t="s">
        <v>435</v>
      </c>
      <c r="C79" s="1" t="s">
        <v>437</v>
      </c>
      <c r="D79" s="3" t="str">
        <f>"B18.9"</f>
        <v>B18.9</v>
      </c>
      <c r="E79" s="1" t="s">
        <v>549</v>
      </c>
    </row>
    <row r="80">
      <c r="A80" s="1" t="s">
        <v>5</v>
      </c>
      <c r="B80" s="1" t="s">
        <v>435</v>
      </c>
      <c r="C80" s="1" t="s">
        <v>437</v>
      </c>
      <c r="D80" s="3" t="str">
        <f>"B19.0"</f>
        <v>B19.0</v>
      </c>
      <c r="E80" s="1" t="s">
        <v>556</v>
      </c>
    </row>
    <row r="81">
      <c r="A81" s="1" t="s">
        <v>5</v>
      </c>
      <c r="B81" s="1" t="s">
        <v>435</v>
      </c>
      <c r="C81" s="1" t="s">
        <v>437</v>
      </c>
      <c r="D81" s="3" t="str">
        <f>"B19.9"</f>
        <v>B19.9</v>
      </c>
      <c r="E81" s="1" t="s">
        <v>563</v>
      </c>
    </row>
    <row r="82">
      <c r="A82" s="1" t="s">
        <v>5</v>
      </c>
      <c r="B82" s="1" t="s">
        <v>435</v>
      </c>
      <c r="C82" s="1" t="s">
        <v>437</v>
      </c>
      <c r="D82" s="3" t="str">
        <f>"B25.1"</f>
        <v>B25.1</v>
      </c>
      <c r="E82" s="1" t="s">
        <v>570</v>
      </c>
    </row>
    <row r="83">
      <c r="A83" s="1" t="s">
        <v>5</v>
      </c>
      <c r="B83" s="1" t="s">
        <v>435</v>
      </c>
      <c r="C83" s="1" t="s">
        <v>437</v>
      </c>
      <c r="D83" s="3" t="str">
        <f>"B25.2"</f>
        <v>B25.2</v>
      </c>
      <c r="E83" s="1" t="s">
        <v>573</v>
      </c>
    </row>
    <row r="84">
      <c r="A84" s="1" t="s">
        <v>5</v>
      </c>
      <c r="B84" s="1" t="s">
        <v>435</v>
      </c>
      <c r="C84" s="1" t="s">
        <v>437</v>
      </c>
      <c r="D84" s="3" t="str">
        <f>"B58.1"</f>
        <v>B58.1</v>
      </c>
      <c r="E84" s="1" t="s">
        <v>580</v>
      </c>
    </row>
    <row r="85">
      <c r="A85" s="1" t="s">
        <v>5</v>
      </c>
      <c r="B85" s="1" t="s">
        <v>435</v>
      </c>
      <c r="C85" s="1" t="s">
        <v>437</v>
      </c>
      <c r="D85" s="3" t="str">
        <f>"B65.1"</f>
        <v>B65.1</v>
      </c>
      <c r="E85" s="1" t="s">
        <v>586</v>
      </c>
    </row>
    <row r="86">
      <c r="A86" s="1" t="s">
        <v>5</v>
      </c>
      <c r="B86" s="1" t="s">
        <v>435</v>
      </c>
      <c r="C86" s="1" t="s">
        <v>437</v>
      </c>
      <c r="D86" s="3" t="str">
        <f>"B66.0"</f>
        <v>B66.0</v>
      </c>
      <c r="E86" s="1" t="s">
        <v>592</v>
      </c>
    </row>
    <row r="87">
      <c r="A87" s="1" t="s">
        <v>5</v>
      </c>
      <c r="B87" s="1" t="s">
        <v>435</v>
      </c>
      <c r="C87" s="1" t="s">
        <v>437</v>
      </c>
      <c r="D87" s="3" t="str">
        <f>"B66.1"</f>
        <v>B66.1</v>
      </c>
      <c r="E87" s="1" t="s">
        <v>598</v>
      </c>
    </row>
    <row r="88">
      <c r="A88" s="1" t="s">
        <v>5</v>
      </c>
      <c r="B88" s="1" t="s">
        <v>435</v>
      </c>
      <c r="C88" s="1" t="s">
        <v>437</v>
      </c>
      <c r="D88" s="3" t="str">
        <f>"B66.3"</f>
        <v>B66.3</v>
      </c>
      <c r="E88" s="1" t="s">
        <v>605</v>
      </c>
    </row>
    <row r="89">
      <c r="A89" s="1" t="s">
        <v>5</v>
      </c>
      <c r="B89" s="1" t="s">
        <v>435</v>
      </c>
      <c r="C89" s="1" t="s">
        <v>437</v>
      </c>
      <c r="D89" s="3" t="str">
        <f>"B66.5"</f>
        <v>B66.5</v>
      </c>
      <c r="E89" s="1" t="s">
        <v>611</v>
      </c>
    </row>
    <row r="90">
      <c r="A90" s="1" t="s">
        <v>5</v>
      </c>
      <c r="B90" s="1" t="s">
        <v>435</v>
      </c>
      <c r="C90" s="1" t="s">
        <v>437</v>
      </c>
      <c r="D90" s="3" t="str">
        <f>"B67.0"</f>
        <v>B67.0</v>
      </c>
      <c r="E90" s="1" t="s">
        <v>623</v>
      </c>
    </row>
    <row r="91">
      <c r="A91" s="1" t="s">
        <v>5</v>
      </c>
      <c r="B91" s="1" t="s">
        <v>435</v>
      </c>
      <c r="C91" s="1" t="s">
        <v>437</v>
      </c>
      <c r="D91" s="3" t="str">
        <f>"B67.5"</f>
        <v>B67.5</v>
      </c>
      <c r="E91" s="1" t="s">
        <v>630</v>
      </c>
    </row>
    <row r="92">
      <c r="A92" s="1" t="s">
        <v>5</v>
      </c>
      <c r="B92" s="1" t="s">
        <v>435</v>
      </c>
      <c r="C92" s="1" t="s">
        <v>437</v>
      </c>
      <c r="D92" s="3" t="str">
        <f>"B67.8"</f>
        <v>B67.8</v>
      </c>
      <c r="E92" s="1" t="s">
        <v>638</v>
      </c>
    </row>
    <row r="93">
      <c r="A93" s="1" t="s">
        <v>5</v>
      </c>
      <c r="B93" s="1" t="s">
        <v>435</v>
      </c>
      <c r="C93" s="1" t="s">
        <v>437</v>
      </c>
      <c r="D93" s="3" t="str">
        <f>"D13.4"</f>
        <v>D13.4</v>
      </c>
      <c r="E93" s="1" t="s">
        <v>644</v>
      </c>
    </row>
    <row r="94">
      <c r="A94" s="1" t="s">
        <v>5</v>
      </c>
      <c r="B94" s="1" t="s">
        <v>435</v>
      </c>
      <c r="C94" s="1" t="s">
        <v>437</v>
      </c>
      <c r="D94" s="3" t="str">
        <f>"D18.02"</f>
        <v>D18.02</v>
      </c>
      <c r="E94" s="1" t="s">
        <v>650</v>
      </c>
    </row>
    <row r="95">
      <c r="A95" s="1" t="s">
        <v>5</v>
      </c>
      <c r="B95" s="1" t="s">
        <v>435</v>
      </c>
      <c r="C95" s="1" t="s">
        <v>437</v>
      </c>
      <c r="D95" s="3" t="str">
        <f>"E80.4"</f>
        <v>E80.4</v>
      </c>
      <c r="E95" s="1" t="s">
        <v>656</v>
      </c>
    </row>
    <row r="96">
      <c r="A96" s="1" t="s">
        <v>5</v>
      </c>
      <c r="B96" s="1" t="s">
        <v>435</v>
      </c>
      <c r="C96" s="1" t="s">
        <v>437</v>
      </c>
      <c r="D96" s="3" t="str">
        <f>"E80.5"</f>
        <v>E80.5</v>
      </c>
      <c r="E96" s="1" t="s">
        <v>665</v>
      </c>
    </row>
    <row r="97">
      <c r="A97" s="1" t="s">
        <v>5</v>
      </c>
      <c r="B97" s="1" t="s">
        <v>435</v>
      </c>
      <c r="C97" s="1" t="s">
        <v>437</v>
      </c>
      <c r="D97" s="3" t="str">
        <f>"E80.6"</f>
        <v>E80.6</v>
      </c>
      <c r="E97" s="1" t="s">
        <v>670</v>
      </c>
    </row>
    <row r="98">
      <c r="A98" s="1" t="s">
        <v>5</v>
      </c>
      <c r="B98" s="1" t="s">
        <v>435</v>
      </c>
      <c r="C98" s="1" t="s">
        <v>437</v>
      </c>
      <c r="D98" s="3" t="str">
        <f>"E80.7"</f>
        <v>E80.7</v>
      </c>
      <c r="E98" s="1" t="s">
        <v>676</v>
      </c>
    </row>
    <row r="99">
      <c r="A99" s="1" t="s">
        <v>5</v>
      </c>
      <c r="B99" s="1" t="s">
        <v>435</v>
      </c>
      <c r="C99" s="1" t="s">
        <v>437</v>
      </c>
      <c r="D99" s="3" t="str">
        <f>"I81"</f>
        <v>I81</v>
      </c>
      <c r="E99" s="1" t="s">
        <v>682</v>
      </c>
    </row>
    <row r="100">
      <c r="A100" s="1" t="s">
        <v>5</v>
      </c>
      <c r="B100" s="1" t="s">
        <v>435</v>
      </c>
      <c r="C100" s="1" t="s">
        <v>437</v>
      </c>
      <c r="D100" s="3" t="str">
        <f>"I82.0"</f>
        <v>I82.0</v>
      </c>
      <c r="E100" s="1" t="s">
        <v>687</v>
      </c>
    </row>
    <row r="101">
      <c r="A101" s="1" t="s">
        <v>5</v>
      </c>
      <c r="B101" s="1" t="s">
        <v>435</v>
      </c>
      <c r="C101" s="1" t="s">
        <v>437</v>
      </c>
      <c r="D101" s="3" t="str">
        <f>"K71.0"</f>
        <v>K71.0</v>
      </c>
      <c r="E101" s="1" t="s">
        <v>694</v>
      </c>
    </row>
    <row r="102">
      <c r="A102" s="1" t="s">
        <v>5</v>
      </c>
      <c r="B102" s="1" t="s">
        <v>435</v>
      </c>
      <c r="C102" s="1" t="s">
        <v>437</v>
      </c>
      <c r="D102" s="3" t="str">
        <f>"K71.1"</f>
        <v>K71.1</v>
      </c>
      <c r="E102" s="1" t="s">
        <v>700</v>
      </c>
    </row>
    <row r="103">
      <c r="A103" s="1" t="s">
        <v>5</v>
      </c>
      <c r="B103" s="1" t="s">
        <v>435</v>
      </c>
      <c r="C103" s="1" t="s">
        <v>437</v>
      </c>
      <c r="D103" s="3" t="str">
        <f>"K71.2"</f>
        <v>K71.2</v>
      </c>
      <c r="E103" s="1" t="s">
        <v>709</v>
      </c>
    </row>
    <row r="104">
      <c r="A104" s="1" t="s">
        <v>5</v>
      </c>
      <c r="B104" s="1" t="s">
        <v>435</v>
      </c>
      <c r="C104" s="1" t="s">
        <v>437</v>
      </c>
      <c r="D104" s="3" t="str">
        <f>"K71.3"</f>
        <v>K71.3</v>
      </c>
      <c r="E104" s="1" t="s">
        <v>717</v>
      </c>
    </row>
    <row r="105">
      <c r="A105" s="1" t="s">
        <v>5</v>
      </c>
      <c r="B105" s="1" t="s">
        <v>435</v>
      </c>
      <c r="C105" s="1" t="s">
        <v>437</v>
      </c>
      <c r="D105" s="3" t="str">
        <f>"K71.4"</f>
        <v>K71.4</v>
      </c>
      <c r="E105" s="1" t="s">
        <v>723</v>
      </c>
    </row>
    <row r="106">
      <c r="A106" s="1" t="s">
        <v>5</v>
      </c>
      <c r="B106" s="1" t="s">
        <v>435</v>
      </c>
      <c r="C106" s="1" t="s">
        <v>437</v>
      </c>
      <c r="D106" s="3" t="str">
        <f>"K71.5"</f>
        <v>K71.5</v>
      </c>
      <c r="E106" s="1" t="s">
        <v>729</v>
      </c>
    </row>
    <row r="107">
      <c r="A107" s="1" t="s">
        <v>5</v>
      </c>
      <c r="B107" s="1" t="s">
        <v>435</v>
      </c>
      <c r="C107" s="1" t="s">
        <v>437</v>
      </c>
      <c r="D107" s="3" t="str">
        <f>"K71.6"</f>
        <v>K71.6</v>
      </c>
      <c r="E107" s="1" t="s">
        <v>736</v>
      </c>
    </row>
    <row r="108">
      <c r="A108" s="1" t="s">
        <v>5</v>
      </c>
      <c r="B108" s="1" t="s">
        <v>435</v>
      </c>
      <c r="C108" s="1" t="s">
        <v>437</v>
      </c>
      <c r="D108" s="3" t="str">
        <f>"K71.7"</f>
        <v>K71.7</v>
      </c>
      <c r="E108" s="1" t="s">
        <v>743</v>
      </c>
    </row>
    <row r="109">
      <c r="A109" s="1" t="s">
        <v>5</v>
      </c>
      <c r="B109" s="1" t="s">
        <v>435</v>
      </c>
      <c r="C109" s="1" t="s">
        <v>437</v>
      </c>
      <c r="D109" s="3" t="str">
        <f>"K71.8"</f>
        <v>K71.8</v>
      </c>
      <c r="E109" s="1" t="s">
        <v>749</v>
      </c>
    </row>
    <row r="110">
      <c r="A110" s="1" t="s">
        <v>5</v>
      </c>
      <c r="B110" s="1" t="s">
        <v>435</v>
      </c>
      <c r="C110" s="1" t="s">
        <v>437</v>
      </c>
      <c r="D110" s="3" t="str">
        <f>"K71.9"</f>
        <v>K71.9</v>
      </c>
      <c r="E110" s="1" t="s">
        <v>755</v>
      </c>
    </row>
    <row r="111">
      <c r="A111" s="1" t="s">
        <v>5</v>
      </c>
      <c r="B111" s="1" t="s">
        <v>435</v>
      </c>
      <c r="C111" s="1" t="s">
        <v>437</v>
      </c>
      <c r="D111" s="3" t="str">
        <f>"K73.0"</f>
        <v>K73.0</v>
      </c>
      <c r="E111" s="1" t="s">
        <v>760</v>
      </c>
    </row>
    <row r="112">
      <c r="A112" s="1" t="s">
        <v>5</v>
      </c>
      <c r="B112" s="1" t="s">
        <v>435</v>
      </c>
      <c r="C112" s="1" t="s">
        <v>437</v>
      </c>
      <c r="D112" s="3" t="str">
        <f>"K73.1"</f>
        <v>K73.1</v>
      </c>
      <c r="E112" s="1" t="s">
        <v>767</v>
      </c>
    </row>
    <row r="113">
      <c r="A113" s="1" t="s">
        <v>5</v>
      </c>
      <c r="B113" s="1" t="s">
        <v>435</v>
      </c>
      <c r="C113" s="1" t="s">
        <v>437</v>
      </c>
      <c r="D113" s="3" t="str">
        <f>"K73.2"</f>
        <v>K73.2</v>
      </c>
      <c r="E113" s="1" t="s">
        <v>780</v>
      </c>
    </row>
    <row r="114">
      <c r="A114" s="1" t="s">
        <v>5</v>
      </c>
      <c r="B114" s="1" t="s">
        <v>435</v>
      </c>
      <c r="C114" s="1" t="s">
        <v>437</v>
      </c>
      <c r="D114" s="3" t="str">
        <f>"K73.8"</f>
        <v>K73.8</v>
      </c>
      <c r="E114" s="1" t="s">
        <v>801</v>
      </c>
    </row>
    <row r="115">
      <c r="A115" s="1" t="s">
        <v>5</v>
      </c>
      <c r="B115" s="1" t="s">
        <v>435</v>
      </c>
      <c r="C115" s="1" t="s">
        <v>437</v>
      </c>
      <c r="D115" s="3" t="str">
        <f>"K73.9"</f>
        <v>K73.9</v>
      </c>
      <c r="E115" s="1" t="s">
        <v>808</v>
      </c>
    </row>
    <row r="116">
      <c r="A116" s="1" t="s">
        <v>5</v>
      </c>
      <c r="B116" s="1" t="s">
        <v>435</v>
      </c>
      <c r="C116" s="1" t="s">
        <v>437</v>
      </c>
      <c r="D116" s="3" t="str">
        <f>"K75.0"</f>
        <v>K75.0</v>
      </c>
      <c r="E116" s="1" t="s">
        <v>816</v>
      </c>
    </row>
    <row r="117">
      <c r="A117" s="1" t="s">
        <v>5</v>
      </c>
      <c r="B117" s="1" t="s">
        <v>435</v>
      </c>
      <c r="C117" s="1" t="s">
        <v>437</v>
      </c>
      <c r="D117" s="3" t="str">
        <f>"K75.1"</f>
        <v>K75.1</v>
      </c>
      <c r="E117" s="1" t="s">
        <v>833</v>
      </c>
    </row>
    <row r="118">
      <c r="A118" s="1" t="s">
        <v>5</v>
      </c>
      <c r="B118" s="1" t="s">
        <v>435</v>
      </c>
      <c r="C118" s="1" t="s">
        <v>437</v>
      </c>
      <c r="D118" s="3" t="str">
        <f>"K75.2"</f>
        <v>K75.2</v>
      </c>
      <c r="E118" s="1" t="s">
        <v>837</v>
      </c>
    </row>
    <row r="119">
      <c r="A119" s="1" t="s">
        <v>5</v>
      </c>
      <c r="B119" s="1" t="s">
        <v>435</v>
      </c>
      <c r="C119" s="1" t="s">
        <v>437</v>
      </c>
      <c r="D119" s="3" t="str">
        <f>"K75.3"</f>
        <v>K75.3</v>
      </c>
      <c r="E119" s="1" t="s">
        <v>844</v>
      </c>
    </row>
    <row r="120">
      <c r="A120" s="1" t="s">
        <v>5</v>
      </c>
      <c r="B120" s="1" t="s">
        <v>435</v>
      </c>
      <c r="C120" s="1" t="s">
        <v>437</v>
      </c>
      <c r="D120" s="3" t="str">
        <f>"K75.4"</f>
        <v>K75.4</v>
      </c>
      <c r="E120" s="1" t="s">
        <v>851</v>
      </c>
    </row>
    <row r="121">
      <c r="A121" s="1" t="s">
        <v>5</v>
      </c>
      <c r="B121" s="1" t="s">
        <v>435</v>
      </c>
      <c r="C121" s="1" t="s">
        <v>437</v>
      </c>
      <c r="D121" s="3" t="str">
        <f>"K75.8"</f>
        <v>K75.8</v>
      </c>
      <c r="E121" s="1" t="s">
        <v>858</v>
      </c>
    </row>
    <row r="122">
      <c r="A122" s="1" t="s">
        <v>5</v>
      </c>
      <c r="B122" s="1" t="s">
        <v>435</v>
      </c>
      <c r="C122" s="1" t="s">
        <v>437</v>
      </c>
      <c r="D122" s="3" t="str">
        <f>"K75.9"</f>
        <v>K75.9</v>
      </c>
      <c r="E122" s="1" t="s">
        <v>865</v>
      </c>
    </row>
    <row r="123">
      <c r="A123" s="1" t="s">
        <v>5</v>
      </c>
      <c r="B123" s="1" t="s">
        <v>435</v>
      </c>
      <c r="C123" s="1" t="s">
        <v>437</v>
      </c>
      <c r="D123" s="3" t="str">
        <f>"K76.0"</f>
        <v>K76.0</v>
      </c>
      <c r="E123" s="1" t="s">
        <v>871</v>
      </c>
    </row>
    <row r="124">
      <c r="A124" s="1" t="s">
        <v>5</v>
      </c>
      <c r="B124" s="1" t="s">
        <v>435</v>
      </c>
      <c r="C124" s="1" t="s">
        <v>437</v>
      </c>
      <c r="D124" s="3" t="str">
        <f>"K76.1"</f>
        <v>K76.1</v>
      </c>
      <c r="E124" s="1" t="s">
        <v>877</v>
      </c>
    </row>
    <row r="125">
      <c r="A125" s="1" t="s">
        <v>5</v>
      </c>
      <c r="B125" s="1" t="s">
        <v>435</v>
      </c>
      <c r="C125" s="1" t="s">
        <v>437</v>
      </c>
      <c r="D125" s="3" t="str">
        <f>"K76.2"</f>
        <v>K76.2</v>
      </c>
      <c r="E125" s="1" t="s">
        <v>884</v>
      </c>
    </row>
    <row r="126">
      <c r="A126" s="1" t="s">
        <v>5</v>
      </c>
      <c r="B126" s="1" t="s">
        <v>435</v>
      </c>
      <c r="C126" s="1" t="s">
        <v>437</v>
      </c>
      <c r="D126" s="3" t="str">
        <f>"K76.3"</f>
        <v>K76.3</v>
      </c>
      <c r="E126" s="1" t="s">
        <v>891</v>
      </c>
    </row>
    <row r="127">
      <c r="A127" s="1" t="s">
        <v>5</v>
      </c>
      <c r="B127" s="1" t="s">
        <v>435</v>
      </c>
      <c r="C127" s="1" t="s">
        <v>437</v>
      </c>
      <c r="D127" s="3" t="str">
        <f>"K76.4"</f>
        <v>K76.4</v>
      </c>
      <c r="E127" s="1" t="s">
        <v>898</v>
      </c>
    </row>
    <row r="128">
      <c r="A128" s="1" t="s">
        <v>5</v>
      </c>
      <c r="B128" s="1" t="s">
        <v>435</v>
      </c>
      <c r="C128" s="1" t="s">
        <v>437</v>
      </c>
      <c r="D128" s="3" t="str">
        <f>"K76.5"</f>
        <v>K76.5</v>
      </c>
      <c r="E128" s="1" t="s">
        <v>903</v>
      </c>
    </row>
    <row r="129">
      <c r="A129" s="1" t="s">
        <v>5</v>
      </c>
      <c r="B129" s="1" t="s">
        <v>435</v>
      </c>
      <c r="C129" s="1" t="s">
        <v>437</v>
      </c>
      <c r="D129" s="3" t="str">
        <f>"K76.8"</f>
        <v>K76.8</v>
      </c>
      <c r="E129" s="1" t="s">
        <v>910</v>
      </c>
    </row>
    <row r="130">
      <c r="A130" s="1" t="s">
        <v>5</v>
      </c>
      <c r="B130" s="1" t="s">
        <v>435</v>
      </c>
      <c r="C130" s="1" t="s">
        <v>437</v>
      </c>
      <c r="D130" s="3" t="str">
        <f>"K76.9"</f>
        <v>K76.9</v>
      </c>
      <c r="E130" s="1" t="s">
        <v>916</v>
      </c>
    </row>
    <row r="131">
      <c r="A131" s="1" t="s">
        <v>5</v>
      </c>
      <c r="B131" s="1" t="s">
        <v>435</v>
      </c>
      <c r="C131" s="1" t="s">
        <v>437</v>
      </c>
      <c r="D131" s="3" t="str">
        <f>"Q44.6"</f>
        <v>Q44.6</v>
      </c>
      <c r="E131" s="1" t="s">
        <v>923</v>
      </c>
    </row>
    <row r="132">
      <c r="A132" s="1" t="s">
        <v>5</v>
      </c>
      <c r="B132" s="1" t="s">
        <v>435</v>
      </c>
      <c r="C132" s="1" t="s">
        <v>437</v>
      </c>
      <c r="D132" s="3" t="str">
        <f>"Q44.7"</f>
        <v>Q44.7</v>
      </c>
      <c r="E132" s="1" t="s">
        <v>929</v>
      </c>
    </row>
    <row r="133">
      <c r="A133" s="1" t="s">
        <v>5</v>
      </c>
      <c r="B133" s="1" t="s">
        <v>435</v>
      </c>
      <c r="C133" s="1" t="s">
        <v>437</v>
      </c>
      <c r="D133" s="3" t="str">
        <f>"Q44.70"</f>
        <v>Q44.70</v>
      </c>
      <c r="E133" s="1" t="s">
        <v>936</v>
      </c>
    </row>
    <row r="134">
      <c r="A134" s="1" t="s">
        <v>5</v>
      </c>
      <c r="B134" s="1" t="s">
        <v>435</v>
      </c>
      <c r="C134" s="1" t="s">
        <v>437</v>
      </c>
      <c r="D134" s="3" t="str">
        <f>"Q44.71"</f>
        <v>Q44.71</v>
      </c>
      <c r="E134" s="1" t="s">
        <v>942</v>
      </c>
    </row>
    <row r="135">
      <c r="A135" s="1" t="s">
        <v>5</v>
      </c>
      <c r="B135" s="1" t="s">
        <v>435</v>
      </c>
      <c r="C135" s="1" t="s">
        <v>437</v>
      </c>
      <c r="D135" s="3" t="str">
        <f>"Q44.78"</f>
        <v>Q44.78</v>
      </c>
      <c r="E135" s="1" t="s">
        <v>948</v>
      </c>
    </row>
    <row r="136">
      <c r="A136" s="1" t="s">
        <v>5</v>
      </c>
      <c r="B136" s="1" t="s">
        <v>435</v>
      </c>
      <c r="C136" s="1" t="s">
        <v>437</v>
      </c>
      <c r="D136" s="3" t="str">
        <f>"Q44.79"</f>
        <v>Q44.79</v>
      </c>
      <c r="E136" s="1" t="s">
        <v>951</v>
      </c>
    </row>
    <row r="137">
      <c r="A137" s="1" t="s">
        <v>5</v>
      </c>
      <c r="B137" s="1" t="s">
        <v>435</v>
      </c>
      <c r="C137" s="1" t="s">
        <v>437</v>
      </c>
      <c r="D137" s="3" t="str">
        <f>"Q45.0"</f>
        <v>Q45.0</v>
      </c>
      <c r="E137" s="1" t="s">
        <v>957</v>
      </c>
    </row>
    <row r="138">
      <c r="A138" s="1" t="s">
        <v>5</v>
      </c>
      <c r="B138" s="1" t="s">
        <v>435</v>
      </c>
      <c r="C138" s="1" t="s">
        <v>437</v>
      </c>
      <c r="D138" s="3" t="str">
        <f>"Q45.3"</f>
        <v>Q45.3</v>
      </c>
      <c r="E138" s="1" t="s">
        <v>972</v>
      </c>
    </row>
    <row r="139">
      <c r="A139" s="1" t="s">
        <v>5</v>
      </c>
      <c r="B139" s="1" t="s">
        <v>435</v>
      </c>
      <c r="C139" s="1" t="s">
        <v>437</v>
      </c>
      <c r="D139" s="3" t="str">
        <f>"R16.0"</f>
        <v>R16.0</v>
      </c>
      <c r="E139" s="1" t="s">
        <v>980</v>
      </c>
    </row>
    <row r="140">
      <c r="A140" s="1" t="s">
        <v>5</v>
      </c>
      <c r="B140" s="1" t="s">
        <v>435</v>
      </c>
      <c r="C140" s="1" t="s">
        <v>437</v>
      </c>
      <c r="D140" s="3" t="str">
        <f>"R16.2"</f>
        <v>R16.2</v>
      </c>
      <c r="E140" s="1" t="s">
        <v>988</v>
      </c>
    </row>
    <row r="141">
      <c r="A141" s="1" t="s">
        <v>5</v>
      </c>
      <c r="B141" s="1" t="s">
        <v>435</v>
      </c>
      <c r="C141" s="1" t="s">
        <v>437</v>
      </c>
      <c r="D141" s="3" t="str">
        <f>"R18"</f>
        <v>R18</v>
      </c>
      <c r="E141" s="1" t="s">
        <v>995</v>
      </c>
    </row>
    <row r="142">
      <c r="A142" s="1" t="s">
        <v>5</v>
      </c>
      <c r="B142" s="1" t="s">
        <v>435</v>
      </c>
      <c r="C142" s="1" t="s">
        <v>437</v>
      </c>
      <c r="D142" s="3" t="str">
        <f>"R93.2"</f>
        <v>R93.2</v>
      </c>
      <c r="E142" s="1" t="s">
        <v>1001</v>
      </c>
    </row>
    <row r="143">
      <c r="A143" s="1" t="s">
        <v>5</v>
      </c>
      <c r="B143" s="1" t="s">
        <v>435</v>
      </c>
      <c r="C143" s="1" t="s">
        <v>437</v>
      </c>
      <c r="D143" s="3" t="str">
        <f>"R94.5"</f>
        <v>R94.5</v>
      </c>
      <c r="E143" s="1" t="s">
        <v>1008</v>
      </c>
    </row>
    <row r="144">
      <c r="A144" s="1" t="s">
        <v>5</v>
      </c>
      <c r="B144" s="1" t="s">
        <v>435</v>
      </c>
      <c r="C144" s="1" t="s">
        <v>437</v>
      </c>
      <c r="D144" s="3" t="str">
        <f>"S36.1"</f>
        <v>S36.1</v>
      </c>
      <c r="E144" s="1" t="s">
        <v>1017</v>
      </c>
    </row>
    <row r="145">
      <c r="A145" s="1" t="s">
        <v>5</v>
      </c>
      <c r="B145" s="1" t="s">
        <v>435</v>
      </c>
      <c r="C145" s="1" t="s">
        <v>437</v>
      </c>
      <c r="D145" s="3" t="str">
        <f>"S36.10"</f>
        <v>S36.10</v>
      </c>
      <c r="E145" s="1" t="s">
        <v>1020</v>
      </c>
    </row>
    <row r="146">
      <c r="A146" s="1" t="s">
        <v>5</v>
      </c>
      <c r="B146" s="1" t="s">
        <v>435</v>
      </c>
      <c r="C146" s="1" t="s">
        <v>437</v>
      </c>
      <c r="D146" s="3" t="str">
        <f>"S36.11"</f>
        <v>S36.11</v>
      </c>
      <c r="E146" s="1" t="s">
        <v>1021</v>
      </c>
    </row>
    <row r="147">
      <c r="A147" s="1" t="s">
        <v>5</v>
      </c>
      <c r="B147" s="1" t="s">
        <v>435</v>
      </c>
      <c r="C147" s="1" t="s">
        <v>437</v>
      </c>
      <c r="D147" s="3" t="str">
        <f>"T86.4"</f>
        <v>T86.4</v>
      </c>
      <c r="E147" s="1" t="s">
        <v>1022</v>
      </c>
    </row>
    <row r="148">
      <c r="A148" s="1" t="s">
        <v>5</v>
      </c>
      <c r="B148" s="1" t="s">
        <v>435</v>
      </c>
      <c r="C148" s="1" t="s">
        <v>437</v>
      </c>
      <c r="D148" s="3" t="str">
        <f>"Z22.5"</f>
        <v>Z22.5</v>
      </c>
      <c r="E148" s="1" t="s">
        <v>1023</v>
      </c>
    </row>
    <row r="149">
      <c r="A149" s="1" t="s">
        <v>5</v>
      </c>
      <c r="B149" s="1" t="s">
        <v>435</v>
      </c>
      <c r="C149" s="1" t="s">
        <v>437</v>
      </c>
      <c r="D149" s="3" t="str">
        <f>"Z52.6"</f>
        <v>Z52.6</v>
      </c>
      <c r="E149" s="1" t="s">
        <v>1024</v>
      </c>
    </row>
    <row r="150">
      <c r="A150" s="1" t="s">
        <v>5</v>
      </c>
      <c r="B150" s="1" t="s">
        <v>435</v>
      </c>
      <c r="C150" s="1" t="s">
        <v>437</v>
      </c>
      <c r="D150" s="3" t="str">
        <f>"Z94.4"</f>
        <v>Z94.4</v>
      </c>
      <c r="E150" s="1" t="s">
        <v>1025</v>
      </c>
    </row>
    <row r="151">
      <c r="A151" s="1" t="s">
        <v>5</v>
      </c>
      <c r="B151" s="1" t="s">
        <v>1026</v>
      </c>
      <c r="C151" s="1" t="s">
        <v>1027</v>
      </c>
      <c r="D151" s="3" t="str">
        <f>"D13.5"</f>
        <v>D13.5</v>
      </c>
      <c r="E151" s="1" t="s">
        <v>1028</v>
      </c>
    </row>
    <row r="152">
      <c r="A152" s="1" t="s">
        <v>5</v>
      </c>
      <c r="B152" s="1" t="s">
        <v>1026</v>
      </c>
      <c r="C152" s="1" t="s">
        <v>1027</v>
      </c>
      <c r="D152" s="3" t="str">
        <f>"K80.0"</f>
        <v>K80.0</v>
      </c>
      <c r="E152" s="1" t="s">
        <v>1029</v>
      </c>
    </row>
    <row r="153">
      <c r="A153" s="1" t="s">
        <v>5</v>
      </c>
      <c r="B153" s="1" t="s">
        <v>1026</v>
      </c>
      <c r="C153" s="1" t="s">
        <v>1027</v>
      </c>
      <c r="D153" s="3" t="str">
        <f>"K80.1"</f>
        <v>K80.1</v>
      </c>
      <c r="E153" s="1" t="s">
        <v>1030</v>
      </c>
    </row>
    <row r="154">
      <c r="A154" s="1" t="s">
        <v>5</v>
      </c>
      <c r="B154" s="1" t="s">
        <v>1026</v>
      </c>
      <c r="C154" s="1" t="s">
        <v>1027</v>
      </c>
      <c r="D154" s="3" t="str">
        <f>"K80.2"</f>
        <v>K80.2</v>
      </c>
      <c r="E154" s="1" t="s">
        <v>1031</v>
      </c>
    </row>
    <row r="155">
      <c r="A155" s="1" t="s">
        <v>5</v>
      </c>
      <c r="B155" s="1" t="s">
        <v>1026</v>
      </c>
      <c r="C155" s="1" t="s">
        <v>1027</v>
      </c>
      <c r="D155" s="3" t="str">
        <f>"K80.3"</f>
        <v>K80.3</v>
      </c>
      <c r="E155" s="1" t="s">
        <v>1032</v>
      </c>
    </row>
    <row r="156">
      <c r="A156" s="1" t="s">
        <v>5</v>
      </c>
      <c r="B156" s="1" t="s">
        <v>1026</v>
      </c>
      <c r="C156" s="1" t="s">
        <v>1027</v>
      </c>
      <c r="D156" s="3" t="str">
        <f>"K80.4"</f>
        <v>K80.4</v>
      </c>
      <c r="E156" s="1" t="s">
        <v>1033</v>
      </c>
    </row>
    <row r="157">
      <c r="A157" s="1" t="s">
        <v>5</v>
      </c>
      <c r="B157" s="1" t="s">
        <v>1026</v>
      </c>
      <c r="C157" s="1" t="s">
        <v>1027</v>
      </c>
      <c r="D157" s="3" t="str">
        <f>"K80.5"</f>
        <v>K80.5</v>
      </c>
      <c r="E157" s="1" t="s">
        <v>1034</v>
      </c>
    </row>
    <row r="158">
      <c r="A158" s="1" t="s">
        <v>5</v>
      </c>
      <c r="B158" s="1" t="s">
        <v>1026</v>
      </c>
      <c r="C158" s="1" t="s">
        <v>1027</v>
      </c>
      <c r="D158" s="3" t="str">
        <f>"K80.8"</f>
        <v>K80.8</v>
      </c>
      <c r="E158" s="1" t="s">
        <v>1035</v>
      </c>
    </row>
    <row r="159">
      <c r="A159" s="1" t="s">
        <v>5</v>
      </c>
      <c r="B159" s="1" t="s">
        <v>1026</v>
      </c>
      <c r="C159" s="1" t="s">
        <v>1027</v>
      </c>
      <c r="D159" s="3" t="str">
        <f>"K81.0"</f>
        <v>K81.0</v>
      </c>
      <c r="E159" s="1" t="s">
        <v>1036</v>
      </c>
    </row>
    <row r="160">
      <c r="A160" s="1" t="s">
        <v>5</v>
      </c>
      <c r="B160" s="1" t="s">
        <v>1026</v>
      </c>
      <c r="C160" s="1" t="s">
        <v>1027</v>
      </c>
      <c r="D160" s="3" t="str">
        <f>"K81.1"</f>
        <v>K81.1</v>
      </c>
      <c r="E160" s="1" t="s">
        <v>1037</v>
      </c>
    </row>
    <row r="161">
      <c r="A161" s="1" t="s">
        <v>5</v>
      </c>
      <c r="B161" s="1" t="s">
        <v>1026</v>
      </c>
      <c r="C161" s="1" t="s">
        <v>1027</v>
      </c>
      <c r="D161" s="3" t="str">
        <f>"K81.8"</f>
        <v>K81.8</v>
      </c>
      <c r="E161" s="1" t="s">
        <v>1038</v>
      </c>
    </row>
    <row r="162">
      <c r="A162" s="1" t="s">
        <v>5</v>
      </c>
      <c r="B162" s="1" t="s">
        <v>1026</v>
      </c>
      <c r="C162" s="1" t="s">
        <v>1027</v>
      </c>
      <c r="D162" s="3" t="str">
        <f>"K81.9"</f>
        <v>K81.9</v>
      </c>
      <c r="E162" s="1" t="s">
        <v>1039</v>
      </c>
    </row>
    <row r="163">
      <c r="A163" s="1" t="s">
        <v>5</v>
      </c>
      <c r="B163" s="1" t="s">
        <v>1026</v>
      </c>
      <c r="C163" s="1" t="s">
        <v>1027</v>
      </c>
      <c r="D163" s="3" t="str">
        <f>"K82.0"</f>
        <v>K82.0</v>
      </c>
      <c r="E163" s="1" t="s">
        <v>1040</v>
      </c>
    </row>
    <row r="164">
      <c r="A164" s="1" t="s">
        <v>5</v>
      </c>
      <c r="B164" s="1" t="s">
        <v>1026</v>
      </c>
      <c r="C164" s="1" t="s">
        <v>1027</v>
      </c>
      <c r="D164" s="3" t="str">
        <f>"K82.1"</f>
        <v>K82.1</v>
      </c>
      <c r="E164" s="1" t="s">
        <v>1041</v>
      </c>
    </row>
    <row r="165">
      <c r="A165" s="1" t="s">
        <v>5</v>
      </c>
      <c r="B165" s="1" t="s">
        <v>1026</v>
      </c>
      <c r="C165" s="1" t="s">
        <v>1027</v>
      </c>
      <c r="D165" s="3" t="str">
        <f>"K82.2"</f>
        <v>K82.2</v>
      </c>
      <c r="E165" s="1" t="s">
        <v>1042</v>
      </c>
    </row>
    <row r="166">
      <c r="A166" s="1" t="s">
        <v>5</v>
      </c>
      <c r="B166" s="1" t="s">
        <v>1026</v>
      </c>
      <c r="C166" s="1" t="s">
        <v>1027</v>
      </c>
      <c r="D166" s="3" t="str">
        <f>"K82.3"</f>
        <v>K82.3</v>
      </c>
      <c r="E166" s="1" t="s">
        <v>1043</v>
      </c>
    </row>
    <row r="167">
      <c r="A167" s="1" t="s">
        <v>5</v>
      </c>
      <c r="B167" s="1" t="s">
        <v>1026</v>
      </c>
      <c r="C167" s="1" t="s">
        <v>1027</v>
      </c>
      <c r="D167" s="3" t="str">
        <f>"K82.4"</f>
        <v>K82.4</v>
      </c>
      <c r="E167" s="1" t="s">
        <v>1044</v>
      </c>
    </row>
    <row r="168">
      <c r="A168" s="1" t="s">
        <v>5</v>
      </c>
      <c r="B168" s="1" t="s">
        <v>1026</v>
      </c>
      <c r="C168" s="1" t="s">
        <v>1027</v>
      </c>
      <c r="D168" s="3" t="str">
        <f>"K82.8"</f>
        <v>K82.8</v>
      </c>
      <c r="E168" s="1" t="s">
        <v>1045</v>
      </c>
    </row>
    <row r="169">
      <c r="A169" s="1" t="s">
        <v>5</v>
      </c>
      <c r="B169" s="1" t="s">
        <v>1026</v>
      </c>
      <c r="C169" s="1" t="s">
        <v>1027</v>
      </c>
      <c r="D169" s="3" t="str">
        <f>"K82.9"</f>
        <v>K82.9</v>
      </c>
      <c r="E169" s="1" t="s">
        <v>1046</v>
      </c>
    </row>
    <row r="170">
      <c r="A170" s="1" t="s">
        <v>5</v>
      </c>
      <c r="B170" s="1" t="s">
        <v>1026</v>
      </c>
      <c r="C170" s="1" t="s">
        <v>1027</v>
      </c>
      <c r="D170" s="3" t="str">
        <f>"K83.0"</f>
        <v>K83.0</v>
      </c>
      <c r="E170" s="1" t="s">
        <v>1047</v>
      </c>
    </row>
    <row r="171">
      <c r="A171" s="1" t="s">
        <v>5</v>
      </c>
      <c r="B171" s="1" t="s">
        <v>1026</v>
      </c>
      <c r="C171" s="1" t="s">
        <v>1027</v>
      </c>
      <c r="D171" s="3" t="str">
        <f>"K83.1"</f>
        <v>K83.1</v>
      </c>
      <c r="E171" s="1" t="s">
        <v>1048</v>
      </c>
    </row>
    <row r="172">
      <c r="A172" s="1" t="s">
        <v>5</v>
      </c>
      <c r="B172" s="1" t="s">
        <v>1026</v>
      </c>
      <c r="C172" s="1" t="s">
        <v>1027</v>
      </c>
      <c r="D172" s="3" t="str">
        <f>"K83.2"</f>
        <v>K83.2</v>
      </c>
      <c r="E172" s="1" t="s">
        <v>1049</v>
      </c>
    </row>
    <row r="173">
      <c r="A173" s="1" t="s">
        <v>5</v>
      </c>
      <c r="B173" s="1" t="s">
        <v>1026</v>
      </c>
      <c r="C173" s="1" t="s">
        <v>1027</v>
      </c>
      <c r="D173" s="3" t="str">
        <f>"K83.3"</f>
        <v>K83.3</v>
      </c>
      <c r="E173" s="1" t="s">
        <v>1050</v>
      </c>
    </row>
    <row r="174">
      <c r="A174" s="1" t="s">
        <v>5</v>
      </c>
      <c r="B174" s="1" t="s">
        <v>1026</v>
      </c>
      <c r="C174" s="1" t="s">
        <v>1027</v>
      </c>
      <c r="D174" s="3" t="str">
        <f>"K83.4"</f>
        <v>K83.4</v>
      </c>
      <c r="E174" s="1" t="s">
        <v>1051</v>
      </c>
    </row>
    <row r="175">
      <c r="A175" s="1" t="s">
        <v>5</v>
      </c>
      <c r="B175" s="1" t="s">
        <v>1026</v>
      </c>
      <c r="C175" s="1" t="s">
        <v>1027</v>
      </c>
      <c r="D175" s="3" t="str">
        <f>"K83.5"</f>
        <v>K83.5</v>
      </c>
      <c r="E175" s="1" t="s">
        <v>1052</v>
      </c>
    </row>
    <row r="176">
      <c r="A176" s="1" t="s">
        <v>5</v>
      </c>
      <c r="B176" s="1" t="s">
        <v>1026</v>
      </c>
      <c r="C176" s="1" t="s">
        <v>1027</v>
      </c>
      <c r="D176" s="3" t="str">
        <f>"K83.6"</f>
        <v>K83.6</v>
      </c>
      <c r="E176" s="1" t="s">
        <v>1053</v>
      </c>
    </row>
    <row r="177">
      <c r="A177" s="1" t="s">
        <v>5</v>
      </c>
      <c r="B177" s="1" t="s">
        <v>1026</v>
      </c>
      <c r="C177" s="1" t="s">
        <v>1027</v>
      </c>
      <c r="D177" s="3" t="str">
        <f>"K83.8"</f>
        <v>K83.8</v>
      </c>
      <c r="E177" s="1" t="s">
        <v>1054</v>
      </c>
    </row>
    <row r="178">
      <c r="A178" s="1" t="s">
        <v>5</v>
      </c>
      <c r="B178" s="1" t="s">
        <v>1026</v>
      </c>
      <c r="C178" s="1" t="s">
        <v>1027</v>
      </c>
      <c r="D178" s="3" t="str">
        <f>"K83.9"</f>
        <v>K83.9</v>
      </c>
      <c r="E178" s="1" t="s">
        <v>1055</v>
      </c>
    </row>
    <row r="179">
      <c r="A179" s="1" t="s">
        <v>5</v>
      </c>
      <c r="B179" s="1" t="s">
        <v>1026</v>
      </c>
      <c r="C179" s="1" t="s">
        <v>1027</v>
      </c>
      <c r="D179" s="3" t="str">
        <f>"K91.5"</f>
        <v>K91.5</v>
      </c>
      <c r="E179" s="1" t="s">
        <v>1056</v>
      </c>
    </row>
    <row r="180">
      <c r="A180" s="1" t="s">
        <v>5</v>
      </c>
      <c r="B180" s="1" t="s">
        <v>1026</v>
      </c>
      <c r="C180" s="1" t="s">
        <v>1027</v>
      </c>
      <c r="D180" s="3" t="str">
        <f>"Q44.0"</f>
        <v>Q44.0</v>
      </c>
      <c r="E180" s="1" t="s">
        <v>1057</v>
      </c>
    </row>
    <row r="181">
      <c r="A181" s="1" t="s">
        <v>5</v>
      </c>
      <c r="B181" s="1" t="s">
        <v>1026</v>
      </c>
      <c r="C181" s="1" t="s">
        <v>1027</v>
      </c>
      <c r="D181" s="3" t="str">
        <f>"Q44.1"</f>
        <v>Q44.1</v>
      </c>
      <c r="E181" s="1" t="s">
        <v>1058</v>
      </c>
    </row>
    <row r="182">
      <c r="A182" s="1" t="s">
        <v>5</v>
      </c>
      <c r="B182" s="1" t="s">
        <v>1026</v>
      </c>
      <c r="C182" s="1" t="s">
        <v>1027</v>
      </c>
      <c r="D182" s="3" t="str">
        <f>"Q44.2"</f>
        <v>Q44.2</v>
      </c>
      <c r="E182" s="1" t="s">
        <v>1059</v>
      </c>
    </row>
    <row r="183">
      <c r="A183" s="1" t="s">
        <v>5</v>
      </c>
      <c r="B183" s="1" t="s">
        <v>1026</v>
      </c>
      <c r="C183" s="1" t="s">
        <v>1027</v>
      </c>
      <c r="D183" s="3" t="str">
        <f>"Q44.3"</f>
        <v>Q44.3</v>
      </c>
      <c r="E183" s="1" t="s">
        <v>1060</v>
      </c>
    </row>
    <row r="184">
      <c r="A184" s="1" t="s">
        <v>5</v>
      </c>
      <c r="B184" s="1" t="s">
        <v>1026</v>
      </c>
      <c r="C184" s="1" t="s">
        <v>1027</v>
      </c>
      <c r="D184" s="3" t="str">
        <f>"Q44.4"</f>
        <v>Q44.4</v>
      </c>
      <c r="E184" s="1" t="s">
        <v>1061</v>
      </c>
    </row>
    <row r="185">
      <c r="A185" s="1" t="s">
        <v>5</v>
      </c>
      <c r="B185" s="1" t="s">
        <v>1026</v>
      </c>
      <c r="C185" s="1" t="s">
        <v>1027</v>
      </c>
      <c r="D185" s="3" t="str">
        <f>"Q44.5"</f>
        <v>Q44.5</v>
      </c>
      <c r="E185" s="1" t="s">
        <v>1062</v>
      </c>
    </row>
    <row r="186">
      <c r="A186" s="1" t="s">
        <v>5</v>
      </c>
      <c r="B186" s="1" t="s">
        <v>1026</v>
      </c>
      <c r="C186" s="1" t="s">
        <v>1027</v>
      </c>
      <c r="D186" s="3" t="str">
        <f>"R17"</f>
        <v>R17</v>
      </c>
      <c r="E186" s="1" t="s">
        <v>1063</v>
      </c>
    </row>
    <row r="187">
      <c r="A187" s="1" t="s">
        <v>5</v>
      </c>
      <c r="B187" s="1" t="s">
        <v>1026</v>
      </c>
      <c r="C187" s="1" t="s">
        <v>1027</v>
      </c>
      <c r="D187" s="3" t="str">
        <f>"R17.0"</f>
        <v>R17.0</v>
      </c>
      <c r="E187" s="1" t="s">
        <v>1064</v>
      </c>
    </row>
    <row r="188">
      <c r="A188" s="1" t="s">
        <v>5</v>
      </c>
      <c r="B188" s="1" t="s">
        <v>1026</v>
      </c>
      <c r="C188" s="1" t="s">
        <v>1027</v>
      </c>
      <c r="D188" s="3" t="str">
        <f>"R17.1"</f>
        <v>R17.1</v>
      </c>
      <c r="E188" s="1" t="s">
        <v>1066</v>
      </c>
    </row>
    <row r="189">
      <c r="A189" s="1" t="s">
        <v>5</v>
      </c>
      <c r="B189" s="1" t="s">
        <v>1026</v>
      </c>
      <c r="C189" s="1" t="s">
        <v>1027</v>
      </c>
      <c r="D189" s="3" t="str">
        <f>"R17.8"</f>
        <v>R17.8</v>
      </c>
      <c r="E189" s="1" t="s">
        <v>1067</v>
      </c>
    </row>
    <row r="190">
      <c r="A190" s="1" t="s">
        <v>5</v>
      </c>
      <c r="B190" s="1" t="s">
        <v>1026</v>
      </c>
      <c r="C190" s="1" t="s">
        <v>1027</v>
      </c>
      <c r="D190" s="3" t="str">
        <f>"R17.9"</f>
        <v>R17.9</v>
      </c>
      <c r="E190" s="1" t="s">
        <v>1069</v>
      </c>
    </row>
    <row r="191">
      <c r="A191" s="1" t="s">
        <v>5</v>
      </c>
      <c r="B191" s="1" t="s">
        <v>1026</v>
      </c>
      <c r="C191" s="1" t="s">
        <v>1027</v>
      </c>
      <c r="D191" s="3" t="str">
        <f>"R82.2"</f>
        <v>R82.2</v>
      </c>
      <c r="E191" s="1" t="s">
        <v>1070</v>
      </c>
    </row>
    <row r="192">
      <c r="A192" s="1" t="s">
        <v>149</v>
      </c>
      <c r="B192" s="1" t="s">
        <v>1072</v>
      </c>
      <c r="D192" s="3" t="str">
        <f>"C22.0"</f>
        <v>C22.0</v>
      </c>
      <c r="E192" s="1" t="s">
        <v>182</v>
      </c>
    </row>
    <row r="193">
      <c r="A193" s="1" t="s">
        <v>149</v>
      </c>
      <c r="B193" s="1" t="s">
        <v>1072</v>
      </c>
      <c r="D193" s="3" t="str">
        <f>"C22.1"</f>
        <v>C22.1</v>
      </c>
      <c r="E193" s="1" t="s">
        <v>183</v>
      </c>
    </row>
    <row r="194">
      <c r="A194" s="1" t="s">
        <v>149</v>
      </c>
      <c r="B194" s="1" t="s">
        <v>1072</v>
      </c>
      <c r="D194" s="3" t="str">
        <f>"C22.2"</f>
        <v>C22.2</v>
      </c>
      <c r="E194" s="1" t="s">
        <v>188</v>
      </c>
    </row>
    <row r="195">
      <c r="A195" s="1" t="s">
        <v>149</v>
      </c>
      <c r="B195" s="1" t="s">
        <v>1072</v>
      </c>
      <c r="D195" s="3" t="str">
        <f>"C22.3"</f>
        <v>C22.3</v>
      </c>
      <c r="E195" s="1" t="s">
        <v>193</v>
      </c>
    </row>
    <row r="196">
      <c r="A196" s="1" t="s">
        <v>149</v>
      </c>
      <c r="B196" s="1" t="s">
        <v>1072</v>
      </c>
      <c r="D196" s="3" t="str">
        <f>"C22.4"</f>
        <v>C22.4</v>
      </c>
      <c r="E196" s="1" t="s">
        <v>202</v>
      </c>
    </row>
    <row r="197">
      <c r="A197" s="1" t="s">
        <v>149</v>
      </c>
      <c r="B197" s="1" t="s">
        <v>1072</v>
      </c>
      <c r="D197" s="3" t="str">
        <f>"C22.7"</f>
        <v>C22.7</v>
      </c>
      <c r="E197" s="1" t="s">
        <v>211</v>
      </c>
    </row>
    <row r="198">
      <c r="A198" s="1" t="s">
        <v>149</v>
      </c>
      <c r="B198" s="1" t="s">
        <v>1072</v>
      </c>
      <c r="D198" s="3" t="str">
        <f>"C22.9"</f>
        <v>C22.9</v>
      </c>
      <c r="E198" s="1" t="s">
        <v>216</v>
      </c>
    </row>
    <row r="199">
      <c r="A199" s="1" t="s">
        <v>149</v>
      </c>
      <c r="B199" s="1" t="s">
        <v>1072</v>
      </c>
      <c r="D199" s="3" t="str">
        <f>"C23"</f>
        <v>C23</v>
      </c>
      <c r="E199" s="1" t="s">
        <v>222</v>
      </c>
    </row>
    <row r="200">
      <c r="A200" s="1" t="s">
        <v>149</v>
      </c>
      <c r="B200" s="1" t="s">
        <v>1072</v>
      </c>
      <c r="D200" s="3" t="str">
        <f>"C24.0"</f>
        <v>C24.0</v>
      </c>
      <c r="E200" s="1" t="s">
        <v>229</v>
      </c>
    </row>
    <row r="201">
      <c r="A201" s="1" t="s">
        <v>149</v>
      </c>
      <c r="B201" s="1" t="s">
        <v>1072</v>
      </c>
      <c r="D201" s="3" t="str">
        <f>"C24.1"</f>
        <v>C24.1</v>
      </c>
      <c r="E201" s="1" t="s">
        <v>233</v>
      </c>
    </row>
    <row r="202">
      <c r="A202" s="1" t="s">
        <v>149</v>
      </c>
      <c r="B202" s="1" t="s">
        <v>1072</v>
      </c>
      <c r="D202" s="3" t="str">
        <f>"C24.8"</f>
        <v>C24.8</v>
      </c>
      <c r="E202" s="1" t="s">
        <v>239</v>
      </c>
    </row>
    <row r="203">
      <c r="A203" s="1" t="s">
        <v>149</v>
      </c>
      <c r="B203" s="1" t="s">
        <v>1072</v>
      </c>
      <c r="D203" s="3" t="str">
        <f>"C24.9"</f>
        <v>C24.9</v>
      </c>
      <c r="E203" s="1" t="s">
        <v>248</v>
      </c>
    </row>
    <row r="204">
      <c r="A204" s="1" t="s">
        <v>149</v>
      </c>
      <c r="B204" s="1" t="s">
        <v>1072</v>
      </c>
      <c r="D204" s="3" t="str">
        <f>"C25.0"</f>
        <v>C25.0</v>
      </c>
      <c r="E204" s="1" t="s">
        <v>253</v>
      </c>
    </row>
    <row r="205">
      <c r="A205" s="1" t="s">
        <v>149</v>
      </c>
      <c r="B205" s="1" t="s">
        <v>1072</v>
      </c>
      <c r="D205" s="3" t="str">
        <f>"C25.1"</f>
        <v>C25.1</v>
      </c>
      <c r="E205" s="1" t="s">
        <v>259</v>
      </c>
    </row>
    <row r="206">
      <c r="A206" s="1" t="s">
        <v>149</v>
      </c>
      <c r="B206" s="1" t="s">
        <v>1072</v>
      </c>
      <c r="D206" s="3" t="str">
        <f>"C25.2"</f>
        <v>C25.2</v>
      </c>
      <c r="E206" s="1" t="s">
        <v>264</v>
      </c>
    </row>
    <row r="207">
      <c r="A207" s="1" t="s">
        <v>149</v>
      </c>
      <c r="B207" s="1" t="s">
        <v>1072</v>
      </c>
      <c r="D207" s="3" t="str">
        <f>"C25.3"</f>
        <v>C25.3</v>
      </c>
      <c r="E207" s="1" t="s">
        <v>272</v>
      </c>
    </row>
    <row r="208">
      <c r="A208" s="1" t="s">
        <v>149</v>
      </c>
      <c r="B208" s="1" t="s">
        <v>1072</v>
      </c>
      <c r="D208" s="3" t="str">
        <f>"C25.4"</f>
        <v>C25.4</v>
      </c>
      <c r="E208" s="1" t="s">
        <v>279</v>
      </c>
    </row>
    <row r="209">
      <c r="A209" s="1" t="s">
        <v>149</v>
      </c>
      <c r="B209" s="1" t="s">
        <v>1072</v>
      </c>
      <c r="D209" s="3" t="str">
        <f>"C25.7"</f>
        <v>C25.7</v>
      </c>
      <c r="E209" s="1" t="s">
        <v>285</v>
      </c>
    </row>
    <row r="210">
      <c r="A210" s="1" t="s">
        <v>149</v>
      </c>
      <c r="B210" s="1" t="s">
        <v>1072</v>
      </c>
      <c r="D210" s="3" t="str">
        <f>"C25.8"</f>
        <v>C25.8</v>
      </c>
      <c r="E210" s="1" t="s">
        <v>290</v>
      </c>
    </row>
    <row r="211">
      <c r="A211" s="1" t="s">
        <v>149</v>
      </c>
      <c r="B211" s="1" t="s">
        <v>1072</v>
      </c>
      <c r="D211" s="3" t="str">
        <f>"C25.9"</f>
        <v>C25.9</v>
      </c>
      <c r="E211" s="1" t="s">
        <v>296</v>
      </c>
    </row>
    <row r="212">
      <c r="A212" s="1" t="s">
        <v>149</v>
      </c>
      <c r="B212" s="1" t="s">
        <v>1072</v>
      </c>
      <c r="D212" s="3" t="str">
        <f>"C78.7"</f>
        <v>C78.7</v>
      </c>
      <c r="E212" s="1" t="s">
        <v>303</v>
      </c>
    </row>
    <row r="213">
      <c r="A213" s="1" t="s">
        <v>149</v>
      </c>
      <c r="B213" s="1" t="s">
        <v>1072</v>
      </c>
      <c r="D213" s="3" t="str">
        <f>"D01.5"</f>
        <v>D01.5</v>
      </c>
      <c r="E213" s="1" t="s">
        <v>308</v>
      </c>
    </row>
    <row r="214">
      <c r="A214" s="1" t="s">
        <v>149</v>
      </c>
      <c r="B214" s="1" t="s">
        <v>1072</v>
      </c>
      <c r="D214" s="3" t="str">
        <f>"D13.4"</f>
        <v>D13.4</v>
      </c>
      <c r="E214" s="1" t="s">
        <v>644</v>
      </c>
    </row>
    <row r="215">
      <c r="A215" s="1" t="s">
        <v>149</v>
      </c>
      <c r="B215" s="1" t="s">
        <v>1072</v>
      </c>
      <c r="D215" s="3" t="str">
        <f>"D13.5"</f>
        <v>D13.5</v>
      </c>
      <c r="E215" s="1" t="s">
        <v>1028</v>
      </c>
    </row>
    <row r="216">
      <c r="A216" s="1" t="s">
        <v>149</v>
      </c>
      <c r="B216" s="1" t="s">
        <v>1072</v>
      </c>
      <c r="D216" s="3" t="str">
        <f>"D13.6"</f>
        <v>D13.6</v>
      </c>
      <c r="E216" s="1" t="s">
        <v>334</v>
      </c>
    </row>
    <row r="217">
      <c r="A217" s="1" t="s">
        <v>149</v>
      </c>
      <c r="B217" s="1" t="s">
        <v>1072</v>
      </c>
      <c r="D217" s="3" t="str">
        <f>"D18.02"</f>
        <v>D18.02</v>
      </c>
      <c r="E217" s="1" t="s">
        <v>650</v>
      </c>
    </row>
    <row r="218">
      <c r="A218" s="1" t="s">
        <v>149</v>
      </c>
      <c r="B218" s="1" t="s">
        <v>1072</v>
      </c>
      <c r="D218" s="3" t="str">
        <f>"D37.6"</f>
        <v>D37.6</v>
      </c>
      <c r="E218" s="1" t="s">
        <v>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0"/>
  </cols>
  <sheetData>
    <row r="1">
      <c r="A1" s="1" t="s">
        <v>0</v>
      </c>
      <c r="B1" s="1" t="s">
        <v>1</v>
      </c>
      <c r="C1" s="1" t="s">
        <v>2</v>
      </c>
      <c r="D1" s="1" t="s">
        <v>3</v>
      </c>
      <c r="E1" s="1" t="s">
        <v>4</v>
      </c>
    </row>
    <row r="2">
      <c r="A2" s="1" t="s">
        <v>5</v>
      </c>
      <c r="B2" s="1" t="s">
        <v>6</v>
      </c>
      <c r="C2" s="1" t="s">
        <v>7</v>
      </c>
      <c r="D2" s="3" t="str">
        <f>"51.10"</f>
        <v>51.10</v>
      </c>
      <c r="E2" s="1" t="s">
        <v>11</v>
      </c>
    </row>
    <row r="3">
      <c r="A3" s="1" t="s">
        <v>5</v>
      </c>
      <c r="B3" s="1" t="s">
        <v>6</v>
      </c>
      <c r="C3" s="1" t="s">
        <v>7</v>
      </c>
      <c r="D3" s="3" t="str">
        <f>"51.11"</f>
        <v>51.11</v>
      </c>
      <c r="E3" s="1" t="s">
        <v>12</v>
      </c>
    </row>
    <row r="4">
      <c r="A4" s="1" t="s">
        <v>5</v>
      </c>
      <c r="B4" s="1" t="s">
        <v>6</v>
      </c>
      <c r="C4" s="1" t="s">
        <v>7</v>
      </c>
      <c r="D4" s="3" t="str">
        <f>"51.14"</f>
        <v>51.14</v>
      </c>
      <c r="E4" s="1" t="s">
        <v>13</v>
      </c>
    </row>
    <row r="5">
      <c r="A5" s="1" t="s">
        <v>5</v>
      </c>
      <c r="B5" s="1" t="s">
        <v>6</v>
      </c>
      <c r="C5" s="1" t="s">
        <v>7</v>
      </c>
      <c r="D5" s="3" t="str">
        <f>"51.15"</f>
        <v>51.15</v>
      </c>
      <c r="E5" s="1" t="s">
        <v>15</v>
      </c>
    </row>
    <row r="6">
      <c r="A6" s="1" t="s">
        <v>5</v>
      </c>
      <c r="B6" s="1" t="s">
        <v>6</v>
      </c>
      <c r="C6" s="1" t="s">
        <v>7</v>
      </c>
      <c r="D6" s="3" t="str">
        <f>"52.13"</f>
        <v>52.13</v>
      </c>
      <c r="E6" s="1" t="s">
        <v>17</v>
      </c>
    </row>
    <row r="7">
      <c r="A7" s="1" t="s">
        <v>5</v>
      </c>
      <c r="B7" s="1" t="s">
        <v>18</v>
      </c>
      <c r="C7" s="1" t="s">
        <v>20</v>
      </c>
      <c r="D7" s="3" t="str">
        <f>"50.11"</f>
        <v>50.11</v>
      </c>
      <c r="E7" s="1" t="s">
        <v>24</v>
      </c>
    </row>
    <row r="8">
      <c r="A8" s="1" t="s">
        <v>5</v>
      </c>
      <c r="B8" s="1" t="s">
        <v>18</v>
      </c>
      <c r="C8" s="1" t="s">
        <v>20</v>
      </c>
      <c r="D8" s="3" t="str">
        <f>"50.19"</f>
        <v>50.19</v>
      </c>
      <c r="E8" s="1" t="s">
        <v>31</v>
      </c>
    </row>
    <row r="9">
      <c r="A9" s="1" t="s">
        <v>5</v>
      </c>
      <c r="B9" s="1" t="s">
        <v>18</v>
      </c>
      <c r="C9" s="1" t="s">
        <v>20</v>
      </c>
      <c r="D9" s="3" t="str">
        <f>"50.91"</f>
        <v>50.91</v>
      </c>
      <c r="E9" s="1" t="s">
        <v>37</v>
      </c>
    </row>
    <row r="10">
      <c r="A10" s="1" t="s">
        <v>5</v>
      </c>
      <c r="B10" s="1" t="s">
        <v>18</v>
      </c>
      <c r="C10" s="1" t="s">
        <v>20</v>
      </c>
      <c r="D10" s="3" t="str">
        <f>"50.93"</f>
        <v>50.93</v>
      </c>
      <c r="E10" s="1" t="s">
        <v>40</v>
      </c>
    </row>
    <row r="11">
      <c r="A11" s="1" t="s">
        <v>5</v>
      </c>
      <c r="B11" s="1" t="s">
        <v>18</v>
      </c>
      <c r="C11" s="1" t="s">
        <v>20</v>
      </c>
      <c r="D11" s="3" t="str">
        <f>"50.94"</f>
        <v>50.94</v>
      </c>
      <c r="E11" s="1" t="s">
        <v>49</v>
      </c>
    </row>
    <row r="12">
      <c r="A12" s="1" t="s">
        <v>5</v>
      </c>
      <c r="B12" s="1" t="s">
        <v>18</v>
      </c>
      <c r="C12" s="1" t="s">
        <v>20</v>
      </c>
      <c r="D12" s="3" t="str">
        <f>"51.01"</f>
        <v>51.01</v>
      </c>
      <c r="E12" s="1" t="s">
        <v>54</v>
      </c>
    </row>
    <row r="13">
      <c r="A13" s="1" t="s">
        <v>5</v>
      </c>
      <c r="B13" s="1" t="s">
        <v>18</v>
      </c>
      <c r="C13" s="1" t="s">
        <v>20</v>
      </c>
      <c r="D13" s="3" t="str">
        <f>"51.12"</f>
        <v>51.12</v>
      </c>
      <c r="E13" s="1" t="s">
        <v>60</v>
      </c>
    </row>
    <row r="14">
      <c r="A14" s="1" t="s">
        <v>5</v>
      </c>
      <c r="B14" s="1" t="s">
        <v>18</v>
      </c>
      <c r="C14" s="1" t="s">
        <v>20</v>
      </c>
      <c r="D14" s="3" t="str">
        <f>"51.19"</f>
        <v>51.19</v>
      </c>
      <c r="E14" s="1" t="s">
        <v>66</v>
      </c>
    </row>
    <row r="15">
      <c r="A15" s="1" t="s">
        <v>5</v>
      </c>
      <c r="B15" s="1" t="s">
        <v>18</v>
      </c>
      <c r="C15" s="1" t="s">
        <v>20</v>
      </c>
      <c r="D15" s="3" t="str">
        <f>"51.96"</f>
        <v>51.96</v>
      </c>
      <c r="E15" s="1" t="s">
        <v>73</v>
      </c>
    </row>
    <row r="16">
      <c r="A16" s="1" t="s">
        <v>5</v>
      </c>
      <c r="B16" s="1" t="s">
        <v>18</v>
      </c>
      <c r="C16" s="1" t="s">
        <v>20</v>
      </c>
      <c r="D16" s="3" t="str">
        <f>"51.98"</f>
        <v>51.98</v>
      </c>
      <c r="E16" s="1" t="s">
        <v>80</v>
      </c>
    </row>
    <row r="17">
      <c r="A17" s="1" t="s">
        <v>5</v>
      </c>
      <c r="B17" s="1" t="s">
        <v>18</v>
      </c>
      <c r="C17" s="1" t="s">
        <v>20</v>
      </c>
      <c r="D17" s="3" t="str">
        <f>"52.11"</f>
        <v>52.11</v>
      </c>
      <c r="E17" s="1" t="s">
        <v>85</v>
      </c>
    </row>
    <row r="18">
      <c r="A18" s="1" t="s">
        <v>5</v>
      </c>
      <c r="B18" s="1" t="s">
        <v>18</v>
      </c>
      <c r="C18" s="1" t="s">
        <v>20</v>
      </c>
      <c r="D18" s="3" t="str">
        <f>"52.14"</f>
        <v>52.14</v>
      </c>
      <c r="E18" s="1" t="s">
        <v>89</v>
      </c>
    </row>
    <row r="19">
      <c r="A19" s="1" t="s">
        <v>5</v>
      </c>
      <c r="B19" s="1" t="s">
        <v>18</v>
      </c>
      <c r="C19" s="1" t="s">
        <v>20</v>
      </c>
      <c r="D19" s="3" t="str">
        <f>"52.19"</f>
        <v>52.19</v>
      </c>
      <c r="E19" s="1" t="s">
        <v>95</v>
      </c>
    </row>
    <row r="20">
      <c r="A20" s="1" t="s">
        <v>5</v>
      </c>
      <c r="B20" s="1" t="s">
        <v>18</v>
      </c>
      <c r="C20" s="1" t="s">
        <v>20</v>
      </c>
      <c r="D20" s="3" t="str">
        <f>"54.24"</f>
        <v>54.24</v>
      </c>
      <c r="E20" s="1" t="s">
        <v>101</v>
      </c>
    </row>
    <row r="21">
      <c r="A21" s="1" t="s">
        <v>5</v>
      </c>
      <c r="B21" s="1" t="s">
        <v>18</v>
      </c>
      <c r="C21" s="1" t="s">
        <v>20</v>
      </c>
      <c r="D21" s="3" t="str">
        <f>"87.53"</f>
        <v>87.53</v>
      </c>
      <c r="E21" s="1" t="s">
        <v>103</v>
      </c>
    </row>
    <row r="22">
      <c r="A22" s="1" t="s">
        <v>5</v>
      </c>
      <c r="B22" s="1" t="s">
        <v>104</v>
      </c>
      <c r="C22" s="1" t="s">
        <v>105</v>
      </c>
      <c r="D22" s="3" t="str">
        <f>"50.99"</f>
        <v>50.99</v>
      </c>
      <c r="E22" s="1" t="s">
        <v>109</v>
      </c>
    </row>
    <row r="23">
      <c r="A23" s="1" t="s">
        <v>5</v>
      </c>
      <c r="B23" s="1" t="s">
        <v>104</v>
      </c>
      <c r="C23" s="1" t="s">
        <v>105</v>
      </c>
      <c r="D23" s="3" t="str">
        <f>"96.41"</f>
        <v>96.41</v>
      </c>
      <c r="E23" s="1" t="s">
        <v>117</v>
      </c>
    </row>
    <row r="24">
      <c r="A24" s="1" t="s">
        <v>5</v>
      </c>
      <c r="B24" s="1" t="s">
        <v>104</v>
      </c>
      <c r="C24" s="1" t="s">
        <v>105</v>
      </c>
      <c r="D24" s="3" t="str">
        <f>"96.42"</f>
        <v>96.42</v>
      </c>
      <c r="E24" s="1" t="s">
        <v>125</v>
      </c>
    </row>
    <row r="25">
      <c r="A25" s="1" t="s">
        <v>5</v>
      </c>
      <c r="B25" s="1" t="s">
        <v>104</v>
      </c>
      <c r="C25" s="1" t="s">
        <v>105</v>
      </c>
      <c r="D25" s="3" t="str">
        <f>"97.54"</f>
        <v>97.54</v>
      </c>
      <c r="E25" s="1" t="s">
        <v>134</v>
      </c>
    </row>
    <row r="26">
      <c r="A26" s="1" t="s">
        <v>5</v>
      </c>
      <c r="B26" s="1" t="s">
        <v>104</v>
      </c>
      <c r="C26" s="1" t="s">
        <v>105</v>
      </c>
      <c r="D26" s="3" t="str">
        <f>"97.55"</f>
        <v>97.55</v>
      </c>
      <c r="E26" s="1" t="s">
        <v>141</v>
      </c>
    </row>
    <row r="27">
      <c r="A27" s="1" t="s">
        <v>5</v>
      </c>
      <c r="B27" s="1" t="s">
        <v>104</v>
      </c>
      <c r="C27" s="1" t="s">
        <v>105</v>
      </c>
      <c r="D27" s="3" t="str">
        <f>"97.56"</f>
        <v>97.56</v>
      </c>
      <c r="E27" s="1" t="s">
        <v>146</v>
      </c>
    </row>
    <row r="28">
      <c r="A28" s="1" t="s">
        <v>149</v>
      </c>
      <c r="B28" s="1" t="s">
        <v>150</v>
      </c>
      <c r="C28" s="1" t="s">
        <v>152</v>
      </c>
      <c r="D28" s="3" t="str">
        <f>"50.40"</f>
        <v>50.40</v>
      </c>
      <c r="E28" s="1" t="s">
        <v>156</v>
      </c>
    </row>
    <row r="29">
      <c r="A29" s="1" t="s">
        <v>149</v>
      </c>
      <c r="B29" s="1" t="s">
        <v>150</v>
      </c>
      <c r="C29" s="1" t="s">
        <v>152</v>
      </c>
      <c r="D29" s="3" t="str">
        <f>"52.50"</f>
        <v>52.50</v>
      </c>
      <c r="E29" s="1" t="s">
        <v>164</v>
      </c>
    </row>
    <row r="30">
      <c r="A30" s="1" t="s">
        <v>149</v>
      </c>
      <c r="B30" s="1" t="s">
        <v>150</v>
      </c>
      <c r="C30" s="1" t="s">
        <v>152</v>
      </c>
      <c r="D30" s="3" t="str">
        <f>"52.60"</f>
        <v>52.60</v>
      </c>
      <c r="E30" s="1" t="s">
        <v>169</v>
      </c>
    </row>
    <row r="31">
      <c r="A31" s="1" t="s">
        <v>149</v>
      </c>
      <c r="B31" s="1" t="s">
        <v>150</v>
      </c>
      <c r="C31" s="1" t="s">
        <v>152</v>
      </c>
      <c r="D31" s="3" t="str">
        <f>"52.70"</f>
        <v>52.70</v>
      </c>
      <c r="E31" s="1" t="s">
        <v>171</v>
      </c>
    </row>
    <row r="32">
      <c r="A32" s="1" t="s">
        <v>149</v>
      </c>
      <c r="B32" s="1" t="s">
        <v>173</v>
      </c>
      <c r="C32" s="1" t="s">
        <v>175</v>
      </c>
      <c r="D32" s="3" t="str">
        <f>"51.10"</f>
        <v>51.10</v>
      </c>
      <c r="E32" s="1" t="s">
        <v>11</v>
      </c>
    </row>
    <row r="33">
      <c r="A33" s="1" t="s">
        <v>149</v>
      </c>
      <c r="B33" s="1" t="s">
        <v>173</v>
      </c>
      <c r="C33" s="1" t="s">
        <v>175</v>
      </c>
      <c r="D33" s="3" t="str">
        <f>"51.11"</f>
        <v>51.11</v>
      </c>
      <c r="E33" s="1" t="s">
        <v>12</v>
      </c>
    </row>
    <row r="34">
      <c r="A34" s="1" t="s">
        <v>149</v>
      </c>
      <c r="B34" s="1" t="s">
        <v>173</v>
      </c>
      <c r="C34" s="1" t="s">
        <v>175</v>
      </c>
      <c r="D34" s="3" t="str">
        <f>"51.14"</f>
        <v>51.14</v>
      </c>
      <c r="E34" s="1" t="s">
        <v>13</v>
      </c>
    </row>
    <row r="35">
      <c r="A35" s="1" t="s">
        <v>149</v>
      </c>
      <c r="B35" s="1" t="s">
        <v>173</v>
      </c>
      <c r="C35" s="1" t="s">
        <v>175</v>
      </c>
      <c r="D35" s="3" t="str">
        <f>"51.15"</f>
        <v>51.15</v>
      </c>
      <c r="E35" s="1" t="s">
        <v>15</v>
      </c>
    </row>
    <row r="36">
      <c r="A36" s="1" t="s">
        <v>149</v>
      </c>
      <c r="B36" s="1" t="s">
        <v>173</v>
      </c>
      <c r="C36" s="1" t="s">
        <v>175</v>
      </c>
      <c r="D36" s="3" t="str">
        <f>"51.64"</f>
        <v>51.64</v>
      </c>
      <c r="E36" s="1" t="s">
        <v>144</v>
      </c>
    </row>
    <row r="37">
      <c r="A37" s="1" t="s">
        <v>149</v>
      </c>
      <c r="B37" s="1" t="s">
        <v>173</v>
      </c>
      <c r="C37" s="1" t="s">
        <v>175</v>
      </c>
      <c r="D37" s="3" t="str">
        <f>"51.84"</f>
        <v>51.84</v>
      </c>
      <c r="E37" s="1" t="s">
        <v>201</v>
      </c>
    </row>
    <row r="38">
      <c r="A38" s="1" t="s">
        <v>149</v>
      </c>
      <c r="B38" s="1" t="s">
        <v>173</v>
      </c>
      <c r="C38" s="1" t="s">
        <v>175</v>
      </c>
      <c r="D38" s="3" t="str">
        <f>"51.85"</f>
        <v>51.85</v>
      </c>
      <c r="E38" s="1" t="s">
        <v>208</v>
      </c>
    </row>
    <row r="39">
      <c r="A39" s="1" t="s">
        <v>149</v>
      </c>
      <c r="B39" s="1" t="s">
        <v>173</v>
      </c>
      <c r="C39" s="1" t="s">
        <v>175</v>
      </c>
      <c r="D39" s="3" t="str">
        <f>"51.86"</f>
        <v>51.86</v>
      </c>
      <c r="E39" s="1" t="s">
        <v>215</v>
      </c>
    </row>
    <row r="40">
      <c r="A40" s="1" t="s">
        <v>149</v>
      </c>
      <c r="B40" s="1" t="s">
        <v>173</v>
      </c>
      <c r="C40" s="1" t="s">
        <v>175</v>
      </c>
      <c r="D40" s="3" t="str">
        <f>"51.87"</f>
        <v>51.87</v>
      </c>
      <c r="E40" s="1" t="s">
        <v>220</v>
      </c>
    </row>
    <row r="41">
      <c r="A41" s="1" t="s">
        <v>149</v>
      </c>
      <c r="B41" s="1" t="s">
        <v>173</v>
      </c>
      <c r="C41" s="1" t="s">
        <v>175</v>
      </c>
      <c r="D41" s="3" t="str">
        <f>"51.88"</f>
        <v>51.88</v>
      </c>
      <c r="E41" s="1" t="s">
        <v>227</v>
      </c>
    </row>
    <row r="42">
      <c r="A42" s="1" t="s">
        <v>149</v>
      </c>
      <c r="B42" s="1" t="s">
        <v>173</v>
      </c>
      <c r="C42" s="1" t="s">
        <v>175</v>
      </c>
      <c r="D42" s="3" t="str">
        <f>"51.96"</f>
        <v>51.96</v>
      </c>
      <c r="E42" s="1" t="s">
        <v>73</v>
      </c>
    </row>
    <row r="43">
      <c r="A43" s="1" t="s">
        <v>149</v>
      </c>
      <c r="B43" s="1" t="s">
        <v>173</v>
      </c>
      <c r="C43" s="1" t="s">
        <v>175</v>
      </c>
      <c r="D43" s="3" t="str">
        <f>"51.98"</f>
        <v>51.98</v>
      </c>
      <c r="E43" s="1" t="s">
        <v>80</v>
      </c>
    </row>
    <row r="44">
      <c r="A44" s="1" t="s">
        <v>149</v>
      </c>
      <c r="B44" s="1" t="s">
        <v>238</v>
      </c>
      <c r="D44" s="3" t="str">
        <f>"54.21"</f>
        <v>54.21</v>
      </c>
      <c r="E44" s="1" t="s">
        <v>242</v>
      </c>
    </row>
    <row r="45">
      <c r="A45" s="1" t="s">
        <v>149</v>
      </c>
      <c r="B45" s="1" t="s">
        <v>238</v>
      </c>
      <c r="D45" s="3" t="str">
        <f>"54.24"</f>
        <v>54.24</v>
      </c>
      <c r="E45" s="1" t="s">
        <v>101</v>
      </c>
    </row>
    <row r="46">
      <c r="A46" s="1" t="s">
        <v>149</v>
      </c>
      <c r="B46" s="1" t="s">
        <v>238</v>
      </c>
      <c r="D46" s="3" t="str">
        <f>"87.51"</f>
        <v>87.51</v>
      </c>
      <c r="E46" s="1" t="s">
        <v>252</v>
      </c>
    </row>
    <row r="47">
      <c r="A47" s="1" t="s">
        <v>149</v>
      </c>
      <c r="B47" s="1" t="s">
        <v>238</v>
      </c>
      <c r="D47" s="3" t="str">
        <f>"87.52"</f>
        <v>87.52</v>
      </c>
      <c r="E47" s="1" t="s">
        <v>256</v>
      </c>
    </row>
    <row r="48">
      <c r="A48" s="1" t="s">
        <v>149</v>
      </c>
      <c r="B48" s="1" t="s">
        <v>238</v>
      </c>
      <c r="D48" s="3" t="str">
        <f>"87.54"</f>
        <v>87.54</v>
      </c>
      <c r="E48" s="1" t="s">
        <v>261</v>
      </c>
    </row>
    <row r="49">
      <c r="A49" s="1" t="s">
        <v>149</v>
      </c>
      <c r="B49" s="1" t="s">
        <v>238</v>
      </c>
      <c r="D49" s="3" t="str">
        <f>"87.59"</f>
        <v>87.59</v>
      </c>
      <c r="E49" s="1" t="s">
        <v>266</v>
      </c>
    </row>
    <row r="50">
      <c r="A50" s="1" t="s">
        <v>149</v>
      </c>
      <c r="B50" s="1" t="s">
        <v>238</v>
      </c>
      <c r="D50" s="3" t="str">
        <f>"87.66"</f>
        <v>87.66</v>
      </c>
      <c r="E50" s="1" t="s">
        <v>271</v>
      </c>
    </row>
    <row r="51">
      <c r="A51" s="1" t="s">
        <v>149</v>
      </c>
      <c r="B51" s="1" t="s">
        <v>238</v>
      </c>
      <c r="D51" s="3" t="str">
        <f>"88.01"</f>
        <v>88.01</v>
      </c>
      <c r="E51" s="1" t="s">
        <v>277</v>
      </c>
    </row>
    <row r="52">
      <c r="A52" s="1" t="s">
        <v>149</v>
      </c>
      <c r="B52" s="1" t="s">
        <v>238</v>
      </c>
      <c r="D52" s="3" t="str">
        <f>"88.02"</f>
        <v>88.02</v>
      </c>
      <c r="E52" s="1" t="s">
        <v>283</v>
      </c>
    </row>
    <row r="53">
      <c r="A53" s="1" t="s">
        <v>149</v>
      </c>
      <c r="B53" s="1" t="s">
        <v>238</v>
      </c>
      <c r="D53" s="3" t="str">
        <f>"88.04"</f>
        <v>88.04</v>
      </c>
      <c r="E53" s="1" t="s">
        <v>286</v>
      </c>
    </row>
    <row r="54">
      <c r="A54" s="1" t="s">
        <v>149</v>
      </c>
      <c r="B54" s="1" t="s">
        <v>238</v>
      </c>
      <c r="D54" s="3" t="str">
        <f>"88.47"</f>
        <v>88.47</v>
      </c>
      <c r="E54" s="1" t="s">
        <v>289</v>
      </c>
    </row>
    <row r="55">
      <c r="A55" s="1" t="s">
        <v>149</v>
      </c>
      <c r="B55" s="1" t="s">
        <v>238</v>
      </c>
      <c r="D55" s="3" t="str">
        <f>"88.64"</f>
        <v>88.64</v>
      </c>
      <c r="E55" s="1" t="s">
        <v>301</v>
      </c>
    </row>
    <row r="56">
      <c r="A56" s="1" t="s">
        <v>149</v>
      </c>
      <c r="B56" s="1" t="s">
        <v>238</v>
      </c>
      <c r="D56" s="3" t="str">
        <f>"88.74"</f>
        <v>88.74</v>
      </c>
      <c r="E56" s="1" t="s">
        <v>307</v>
      </c>
    </row>
    <row r="57">
      <c r="A57" s="1" t="s">
        <v>149</v>
      </c>
      <c r="B57" s="1" t="s">
        <v>238</v>
      </c>
      <c r="D57" s="3" t="str">
        <f>"88.97"</f>
        <v>88.97</v>
      </c>
      <c r="E57" s="1" t="s">
        <v>311</v>
      </c>
    </row>
    <row r="58">
      <c r="A58" s="1" t="s">
        <v>149</v>
      </c>
      <c r="B58" s="1" t="s">
        <v>238</v>
      </c>
      <c r="D58" s="3" t="str">
        <f>"92.02"</f>
        <v>92.02</v>
      </c>
      <c r="E58" s="1" t="s">
        <v>314</v>
      </c>
    </row>
    <row r="59">
      <c r="A59" s="1" t="s">
        <v>149</v>
      </c>
      <c r="B59" s="1" t="s">
        <v>238</v>
      </c>
      <c r="D59" s="3" t="str">
        <f>"92.14"</f>
        <v>92.14</v>
      </c>
      <c r="E59" s="1" t="s">
        <v>319</v>
      </c>
    </row>
    <row r="60">
      <c r="A60" s="1" t="s">
        <v>149</v>
      </c>
      <c r="B60" s="1" t="s">
        <v>238</v>
      </c>
      <c r="D60" s="3" t="str">
        <f>"92.18"</f>
        <v>92.18</v>
      </c>
      <c r="E60" s="1" t="s">
        <v>329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75"/>
  </cols>
  <sheetData>
    <row r="1">
      <c r="A1" s="1" t="s">
        <v>0</v>
      </c>
      <c r="B1" s="1" t="s">
        <v>1</v>
      </c>
      <c r="C1" s="1" t="s">
        <v>2</v>
      </c>
      <c r="D1" s="1" t="s">
        <v>3</v>
      </c>
      <c r="E1" s="1" t="s">
        <v>4</v>
      </c>
    </row>
    <row r="2">
      <c r="A2" s="1" t="s">
        <v>5</v>
      </c>
      <c r="B2" s="1" t="s">
        <v>8</v>
      </c>
      <c r="C2" s="1" t="s">
        <v>9</v>
      </c>
      <c r="D2" s="3" t="str">
        <f>"50.22"</f>
        <v>50.22</v>
      </c>
      <c r="E2" s="1" t="s">
        <v>21</v>
      </c>
    </row>
    <row r="3">
      <c r="A3" s="1" t="s">
        <v>5</v>
      </c>
      <c r="B3" s="1" t="s">
        <v>8</v>
      </c>
      <c r="C3" s="1" t="s">
        <v>9</v>
      </c>
      <c r="D3" s="3" t="str">
        <f>"50.3"</f>
        <v>50.3</v>
      </c>
      <c r="E3" s="1" t="s">
        <v>23</v>
      </c>
    </row>
    <row r="4">
      <c r="A4" s="1" t="s">
        <v>5</v>
      </c>
      <c r="B4" s="1" t="s">
        <v>8</v>
      </c>
      <c r="C4" s="1" t="s">
        <v>9</v>
      </c>
      <c r="D4" s="3" t="str">
        <f>"50.4"</f>
        <v>50.4</v>
      </c>
      <c r="E4" s="1" t="s">
        <v>26</v>
      </c>
    </row>
    <row r="5">
      <c r="A5" s="1" t="s">
        <v>5</v>
      </c>
      <c r="B5" s="1" t="s">
        <v>8</v>
      </c>
      <c r="C5" s="1" t="s">
        <v>9</v>
      </c>
      <c r="D5" s="3" t="str">
        <f>"50.51"</f>
        <v>50.51</v>
      </c>
      <c r="E5" s="1" t="s">
        <v>28</v>
      </c>
    </row>
    <row r="6">
      <c r="A6" s="1" t="s">
        <v>5</v>
      </c>
      <c r="B6" s="1" t="s">
        <v>8</v>
      </c>
      <c r="C6" s="1" t="s">
        <v>9</v>
      </c>
      <c r="D6" s="3" t="str">
        <f>"50.59"</f>
        <v>50.59</v>
      </c>
      <c r="E6" s="1" t="s">
        <v>30</v>
      </c>
    </row>
    <row r="7">
      <c r="A7" s="1" t="s">
        <v>5</v>
      </c>
      <c r="B7" s="1" t="s">
        <v>8</v>
      </c>
      <c r="C7" s="1" t="s">
        <v>9</v>
      </c>
      <c r="D7" s="3" t="str">
        <f>"50.61"</f>
        <v>50.61</v>
      </c>
      <c r="E7" s="1" t="s">
        <v>33</v>
      </c>
    </row>
    <row r="8">
      <c r="A8" s="1" t="s">
        <v>5</v>
      </c>
      <c r="B8" s="1" t="s">
        <v>8</v>
      </c>
      <c r="C8" s="1" t="s">
        <v>9</v>
      </c>
      <c r="D8" s="3" t="str">
        <f>"50.69"</f>
        <v>50.69</v>
      </c>
      <c r="E8" s="1" t="s">
        <v>38</v>
      </c>
    </row>
    <row r="9">
      <c r="A9" s="1" t="s">
        <v>5</v>
      </c>
      <c r="B9" s="1" t="s">
        <v>8</v>
      </c>
      <c r="C9" s="1" t="s">
        <v>9</v>
      </c>
      <c r="D9" s="3" t="str">
        <f>"50.93"</f>
        <v>50.93</v>
      </c>
      <c r="E9" s="1" t="s">
        <v>40</v>
      </c>
    </row>
    <row r="10">
      <c r="A10" s="1" t="s">
        <v>5</v>
      </c>
      <c r="B10" s="1" t="s">
        <v>8</v>
      </c>
      <c r="C10" s="1" t="s">
        <v>9</v>
      </c>
      <c r="D10" s="3" t="str">
        <f>"52.3"</f>
        <v>52.3</v>
      </c>
      <c r="E10" s="1" t="s">
        <v>44</v>
      </c>
    </row>
    <row r="11">
      <c r="A11" s="1" t="s">
        <v>5</v>
      </c>
      <c r="B11" s="1" t="s">
        <v>8</v>
      </c>
      <c r="C11" s="1" t="s">
        <v>9</v>
      </c>
      <c r="D11" s="3" t="str">
        <f>"52.4"</f>
        <v>52.4</v>
      </c>
      <c r="E11" s="1" t="s">
        <v>46</v>
      </c>
    </row>
    <row r="12">
      <c r="A12" s="1" t="s">
        <v>5</v>
      </c>
      <c r="B12" s="1" t="s">
        <v>8</v>
      </c>
      <c r="C12" s="1" t="s">
        <v>9</v>
      </c>
      <c r="D12" s="3" t="str">
        <f>"52.51"</f>
        <v>52.51</v>
      </c>
      <c r="E12" s="1" t="s">
        <v>48</v>
      </c>
    </row>
    <row r="13">
      <c r="A13" s="1" t="s">
        <v>5</v>
      </c>
      <c r="B13" s="1" t="s">
        <v>8</v>
      </c>
      <c r="C13" s="1" t="s">
        <v>9</v>
      </c>
      <c r="D13" s="3" t="str">
        <f>"52.52"</f>
        <v>52.52</v>
      </c>
      <c r="E13" s="1" t="s">
        <v>51</v>
      </c>
    </row>
    <row r="14">
      <c r="A14" s="1" t="s">
        <v>5</v>
      </c>
      <c r="B14" s="1" t="s">
        <v>8</v>
      </c>
      <c r="C14" s="1" t="s">
        <v>9</v>
      </c>
      <c r="D14" s="3" t="str">
        <f>"52.53"</f>
        <v>52.53</v>
      </c>
      <c r="E14" s="1" t="s">
        <v>53</v>
      </c>
    </row>
    <row r="15">
      <c r="A15" s="1" t="s">
        <v>5</v>
      </c>
      <c r="B15" s="1" t="s">
        <v>8</v>
      </c>
      <c r="C15" s="1" t="s">
        <v>9</v>
      </c>
      <c r="D15" s="3" t="str">
        <f>"52.59"</f>
        <v>52.59</v>
      </c>
      <c r="E15" s="1" t="s">
        <v>57</v>
      </c>
    </row>
    <row r="16">
      <c r="A16" s="1" t="s">
        <v>5</v>
      </c>
      <c r="B16" s="1" t="s">
        <v>8</v>
      </c>
      <c r="C16" s="1" t="s">
        <v>9</v>
      </c>
      <c r="D16" s="3" t="str">
        <f>"52.6"</f>
        <v>52.6</v>
      </c>
      <c r="E16" s="1" t="s">
        <v>59</v>
      </c>
    </row>
    <row r="17">
      <c r="A17" s="1" t="s">
        <v>5</v>
      </c>
      <c r="B17" s="1" t="s">
        <v>8</v>
      </c>
      <c r="C17" s="1" t="s">
        <v>9</v>
      </c>
      <c r="D17" s="3" t="str">
        <f>"52.7"</f>
        <v>52.7</v>
      </c>
      <c r="E17" s="1" t="s">
        <v>62</v>
      </c>
    </row>
    <row r="18">
      <c r="A18" s="1" t="s">
        <v>5</v>
      </c>
      <c r="B18" s="1" t="s">
        <v>8</v>
      </c>
      <c r="C18" s="1" t="s">
        <v>9</v>
      </c>
      <c r="D18" s="3" t="str">
        <f>"52.80"</f>
        <v>52.80</v>
      </c>
      <c r="E18" s="1" t="s">
        <v>65</v>
      </c>
    </row>
    <row r="19">
      <c r="A19" s="1" t="s">
        <v>5</v>
      </c>
      <c r="B19" s="1" t="s">
        <v>8</v>
      </c>
      <c r="C19" s="1" t="s">
        <v>9</v>
      </c>
      <c r="D19" s="3" t="str">
        <f>"52.81"</f>
        <v>52.81</v>
      </c>
      <c r="E19" s="1" t="s">
        <v>68</v>
      </c>
    </row>
    <row r="20">
      <c r="A20" s="1" t="s">
        <v>5</v>
      </c>
      <c r="B20" s="1" t="s">
        <v>8</v>
      </c>
      <c r="C20" s="1" t="s">
        <v>9</v>
      </c>
      <c r="D20" s="3" t="str">
        <f>"52.82"</f>
        <v>52.82</v>
      </c>
      <c r="E20" s="1" t="s">
        <v>70</v>
      </c>
    </row>
    <row r="21">
      <c r="A21" s="1" t="s">
        <v>5</v>
      </c>
      <c r="B21" s="1" t="s">
        <v>8</v>
      </c>
      <c r="C21" s="1" t="s">
        <v>9</v>
      </c>
      <c r="D21" s="3" t="str">
        <f>"52.83"</f>
        <v>52.83</v>
      </c>
      <c r="E21" s="1" t="s">
        <v>74</v>
      </c>
    </row>
    <row r="22">
      <c r="A22" s="1" t="s">
        <v>5</v>
      </c>
      <c r="B22" s="1" t="s">
        <v>8</v>
      </c>
      <c r="C22" s="1" t="s">
        <v>9</v>
      </c>
      <c r="D22" s="3" t="str">
        <f>"52.84"</f>
        <v>52.84</v>
      </c>
      <c r="E22" s="1" t="s">
        <v>76</v>
      </c>
    </row>
    <row r="23">
      <c r="A23" s="1" t="s">
        <v>5</v>
      </c>
      <c r="B23" s="1" t="s">
        <v>8</v>
      </c>
      <c r="C23" s="1" t="s">
        <v>9</v>
      </c>
      <c r="D23" s="3" t="str">
        <f>"52.85"</f>
        <v>52.85</v>
      </c>
      <c r="E23" s="1" t="s">
        <v>79</v>
      </c>
    </row>
    <row r="24">
      <c r="A24" s="1" t="s">
        <v>5</v>
      </c>
      <c r="B24" s="1" t="s">
        <v>8</v>
      </c>
      <c r="C24" s="1" t="s">
        <v>9</v>
      </c>
      <c r="D24" s="3" t="str">
        <f>"52.86"</f>
        <v>52.86</v>
      </c>
      <c r="E24" s="1" t="s">
        <v>82</v>
      </c>
    </row>
    <row r="25">
      <c r="A25" s="1" t="s">
        <v>5</v>
      </c>
      <c r="B25" s="1" t="s">
        <v>8</v>
      </c>
      <c r="C25" s="1" t="s">
        <v>9</v>
      </c>
      <c r="D25" s="3" t="str">
        <f>"52.92"</f>
        <v>52.92</v>
      </c>
      <c r="E25" s="1" t="s">
        <v>84</v>
      </c>
    </row>
    <row r="26">
      <c r="A26" s="1" t="s">
        <v>5</v>
      </c>
      <c r="B26" s="1" t="s">
        <v>194</v>
      </c>
      <c r="C26" s="1" t="s">
        <v>196</v>
      </c>
      <c r="D26" s="3" t="str">
        <f>"51.01"</f>
        <v>51.01</v>
      </c>
      <c r="E26" s="1" t="s">
        <v>54</v>
      </c>
    </row>
    <row r="27">
      <c r="A27" s="1" t="s">
        <v>5</v>
      </c>
      <c r="B27" s="1" t="s">
        <v>194</v>
      </c>
      <c r="C27" s="1" t="s">
        <v>196</v>
      </c>
      <c r="D27" s="3" t="str">
        <f>"51.31"</f>
        <v>51.31</v>
      </c>
      <c r="E27" s="1" t="s">
        <v>91</v>
      </c>
    </row>
    <row r="28">
      <c r="A28" s="1" t="s">
        <v>5</v>
      </c>
      <c r="B28" s="1" t="s">
        <v>194</v>
      </c>
      <c r="C28" s="1" t="s">
        <v>196</v>
      </c>
      <c r="D28" s="3" t="str">
        <f>"51.32"</f>
        <v>51.32</v>
      </c>
      <c r="E28" s="1" t="s">
        <v>94</v>
      </c>
    </row>
    <row r="29">
      <c r="A29" s="1" t="s">
        <v>5</v>
      </c>
      <c r="B29" s="1" t="s">
        <v>194</v>
      </c>
      <c r="C29" s="1" t="s">
        <v>196</v>
      </c>
      <c r="D29" s="3" t="str">
        <f>"51.33"</f>
        <v>51.33</v>
      </c>
      <c r="E29" s="1" t="s">
        <v>98</v>
      </c>
    </row>
    <row r="30">
      <c r="A30" s="1" t="s">
        <v>5</v>
      </c>
      <c r="B30" s="1" t="s">
        <v>194</v>
      </c>
      <c r="C30" s="1" t="s">
        <v>196</v>
      </c>
      <c r="D30" s="3" t="str">
        <f>"51.34"</f>
        <v>51.34</v>
      </c>
      <c r="E30" s="1" t="s">
        <v>100</v>
      </c>
    </row>
    <row r="31">
      <c r="A31" s="1" t="s">
        <v>5</v>
      </c>
      <c r="B31" s="1" t="s">
        <v>194</v>
      </c>
      <c r="C31" s="1" t="s">
        <v>196</v>
      </c>
      <c r="D31" s="3" t="str">
        <f>"51.35"</f>
        <v>51.35</v>
      </c>
      <c r="E31" s="1" t="s">
        <v>108</v>
      </c>
    </row>
    <row r="32">
      <c r="A32" s="1" t="s">
        <v>5</v>
      </c>
      <c r="B32" s="1" t="s">
        <v>194</v>
      </c>
      <c r="C32" s="1" t="s">
        <v>196</v>
      </c>
      <c r="D32" s="3" t="str">
        <f>"51.36"</f>
        <v>51.36</v>
      </c>
      <c r="E32" s="1" t="s">
        <v>111</v>
      </c>
    </row>
    <row r="33">
      <c r="A33" s="1" t="s">
        <v>5</v>
      </c>
      <c r="B33" s="1" t="s">
        <v>194</v>
      </c>
      <c r="C33" s="1" t="s">
        <v>196</v>
      </c>
      <c r="D33" s="3" t="str">
        <f>"51.37"</f>
        <v>51.37</v>
      </c>
      <c r="E33" s="1" t="s">
        <v>114</v>
      </c>
    </row>
    <row r="34">
      <c r="A34" s="1" t="s">
        <v>5</v>
      </c>
      <c r="B34" s="1" t="s">
        <v>194</v>
      </c>
      <c r="C34" s="1" t="s">
        <v>196</v>
      </c>
      <c r="D34" s="3" t="str">
        <f>"51.39"</f>
        <v>51.39</v>
      </c>
      <c r="E34" s="1" t="s">
        <v>116</v>
      </c>
    </row>
    <row r="35">
      <c r="A35" s="1" t="s">
        <v>5</v>
      </c>
      <c r="B35" s="1" t="s">
        <v>194</v>
      </c>
      <c r="C35" s="1" t="s">
        <v>196</v>
      </c>
      <c r="D35" s="3" t="str">
        <f>"51.41"</f>
        <v>51.41</v>
      </c>
      <c r="E35" s="1" t="s">
        <v>120</v>
      </c>
    </row>
    <row r="36">
      <c r="A36" s="1" t="s">
        <v>5</v>
      </c>
      <c r="B36" s="1" t="s">
        <v>194</v>
      </c>
      <c r="C36" s="1" t="s">
        <v>196</v>
      </c>
      <c r="D36" s="3" t="str">
        <f>"51.42"</f>
        <v>51.42</v>
      </c>
      <c r="E36" s="1" t="s">
        <v>122</v>
      </c>
    </row>
    <row r="37">
      <c r="A37" s="1" t="s">
        <v>5</v>
      </c>
      <c r="B37" s="1" t="s">
        <v>194</v>
      </c>
      <c r="C37" s="1" t="s">
        <v>196</v>
      </c>
      <c r="D37" s="3" t="str">
        <f>"51.43"</f>
        <v>51.43</v>
      </c>
      <c r="E37" s="1" t="s">
        <v>124</v>
      </c>
    </row>
    <row r="38">
      <c r="A38" s="1" t="s">
        <v>5</v>
      </c>
      <c r="B38" s="1" t="s">
        <v>194</v>
      </c>
      <c r="C38" s="1" t="s">
        <v>196</v>
      </c>
      <c r="D38" s="3" t="str">
        <f>"51.49"</f>
        <v>51.49</v>
      </c>
      <c r="E38" s="1" t="s">
        <v>128</v>
      </c>
    </row>
    <row r="39">
      <c r="A39" s="1" t="s">
        <v>5</v>
      </c>
      <c r="B39" s="1" t="s">
        <v>194</v>
      </c>
      <c r="C39" s="1" t="s">
        <v>196</v>
      </c>
      <c r="D39" s="3" t="str">
        <f>"51.51"</f>
        <v>51.51</v>
      </c>
      <c r="E39" s="1" t="s">
        <v>130</v>
      </c>
    </row>
    <row r="40">
      <c r="A40" s="1" t="s">
        <v>5</v>
      </c>
      <c r="B40" s="1" t="s">
        <v>194</v>
      </c>
      <c r="C40" s="1" t="s">
        <v>196</v>
      </c>
      <c r="D40" s="3" t="str">
        <f>"51.59"</f>
        <v>51.59</v>
      </c>
      <c r="E40" s="1" t="s">
        <v>132</v>
      </c>
    </row>
    <row r="41">
      <c r="A41" s="1" t="s">
        <v>5</v>
      </c>
      <c r="B41" s="1" t="s">
        <v>194</v>
      </c>
      <c r="C41" s="1" t="s">
        <v>196</v>
      </c>
      <c r="D41" s="3" t="str">
        <f>"51.61"</f>
        <v>51.61</v>
      </c>
      <c r="E41" s="1" t="s">
        <v>136</v>
      </c>
    </row>
    <row r="42">
      <c r="A42" s="1" t="s">
        <v>5</v>
      </c>
      <c r="B42" s="1" t="s">
        <v>194</v>
      </c>
      <c r="C42" s="1" t="s">
        <v>196</v>
      </c>
      <c r="D42" s="3" t="str">
        <f>"51.62"</f>
        <v>51.62</v>
      </c>
      <c r="E42" s="1" t="s">
        <v>138</v>
      </c>
    </row>
    <row r="43">
      <c r="A43" s="1" t="s">
        <v>5</v>
      </c>
      <c r="B43" s="1" t="s">
        <v>194</v>
      </c>
      <c r="C43" s="1" t="s">
        <v>196</v>
      </c>
      <c r="D43" s="3" t="str">
        <f>"51.63"</f>
        <v>51.63</v>
      </c>
      <c r="E43" s="1" t="s">
        <v>142</v>
      </c>
    </row>
    <row r="44">
      <c r="A44" s="1" t="s">
        <v>5</v>
      </c>
      <c r="B44" s="1" t="s">
        <v>194</v>
      </c>
      <c r="C44" s="1" t="s">
        <v>196</v>
      </c>
      <c r="D44" s="3" t="str">
        <f>"51.64"</f>
        <v>51.64</v>
      </c>
      <c r="E44" s="1" t="s">
        <v>144</v>
      </c>
    </row>
    <row r="45">
      <c r="A45" s="1" t="s">
        <v>5</v>
      </c>
      <c r="B45" s="1" t="s">
        <v>194</v>
      </c>
      <c r="C45" s="1" t="s">
        <v>196</v>
      </c>
      <c r="D45" s="3" t="str">
        <f>"51.69"</f>
        <v>51.69</v>
      </c>
      <c r="E45" s="1" t="s">
        <v>147</v>
      </c>
    </row>
    <row r="46">
      <c r="A46" s="1" t="s">
        <v>5</v>
      </c>
      <c r="B46" s="1" t="s">
        <v>194</v>
      </c>
      <c r="C46" s="1" t="s">
        <v>196</v>
      </c>
      <c r="D46" s="3" t="str">
        <f>"51.71"</f>
        <v>51.71</v>
      </c>
      <c r="E46" s="1" t="s">
        <v>153</v>
      </c>
    </row>
    <row r="47">
      <c r="A47" s="1" t="s">
        <v>5</v>
      </c>
      <c r="B47" s="1" t="s">
        <v>194</v>
      </c>
      <c r="C47" s="1" t="s">
        <v>196</v>
      </c>
      <c r="D47" s="3" t="str">
        <f>"51.72"</f>
        <v>51.72</v>
      </c>
      <c r="E47" s="1" t="s">
        <v>155</v>
      </c>
    </row>
    <row r="48">
      <c r="A48" s="1" t="s">
        <v>5</v>
      </c>
      <c r="B48" s="1" t="s">
        <v>194</v>
      </c>
      <c r="C48" s="1" t="s">
        <v>196</v>
      </c>
      <c r="D48" s="3" t="str">
        <f>"51.79"</f>
        <v>51.79</v>
      </c>
      <c r="E48" s="1" t="s">
        <v>159</v>
      </c>
    </row>
    <row r="49">
      <c r="A49" s="1" t="s">
        <v>5</v>
      </c>
      <c r="B49" s="1" t="s">
        <v>194</v>
      </c>
      <c r="C49" s="1" t="s">
        <v>196</v>
      </c>
      <c r="D49" s="3" t="str">
        <f>"51.91"</f>
        <v>51.91</v>
      </c>
      <c r="E49" s="1" t="s">
        <v>161</v>
      </c>
    </row>
    <row r="50">
      <c r="A50" s="1" t="s">
        <v>5</v>
      </c>
      <c r="B50" s="1" t="s">
        <v>194</v>
      </c>
      <c r="C50" s="1" t="s">
        <v>196</v>
      </c>
      <c r="D50" s="3" t="str">
        <f>"51.93"</f>
        <v>51.93</v>
      </c>
      <c r="E50" s="1" t="s">
        <v>163</v>
      </c>
    </row>
    <row r="51">
      <c r="A51" s="1" t="s">
        <v>5</v>
      </c>
      <c r="B51" s="1" t="s">
        <v>194</v>
      </c>
      <c r="C51" s="1" t="s">
        <v>196</v>
      </c>
      <c r="D51" s="3" t="str">
        <f>"51.94"</f>
        <v>51.94</v>
      </c>
      <c r="E51" s="1" t="s">
        <v>167</v>
      </c>
    </row>
    <row r="52">
      <c r="A52" s="1" t="s">
        <v>5</v>
      </c>
      <c r="B52" s="1" t="s">
        <v>194</v>
      </c>
      <c r="C52" s="1" t="s">
        <v>196</v>
      </c>
      <c r="D52" s="3" t="str">
        <f>"51.96"</f>
        <v>51.96</v>
      </c>
      <c r="E52" s="1" t="s">
        <v>73</v>
      </c>
    </row>
    <row r="53">
      <c r="A53" s="1" t="s">
        <v>5</v>
      </c>
      <c r="B53" s="1" t="s">
        <v>194</v>
      </c>
      <c r="C53" s="1" t="s">
        <v>196</v>
      </c>
      <c r="D53" s="3" t="str">
        <f>"51.98"</f>
        <v>51.98</v>
      </c>
      <c r="E53" s="1" t="s">
        <v>80</v>
      </c>
    </row>
    <row r="54">
      <c r="A54" s="1" t="s">
        <v>5</v>
      </c>
      <c r="B54" s="1" t="s">
        <v>363</v>
      </c>
      <c r="C54" s="1" t="s">
        <v>365</v>
      </c>
      <c r="D54" s="3" t="str">
        <f>"17.63"</f>
        <v>17.63</v>
      </c>
      <c r="E54" s="1" t="s">
        <v>179</v>
      </c>
    </row>
    <row r="55">
      <c r="A55" s="1" t="s">
        <v>5</v>
      </c>
      <c r="B55" s="1" t="s">
        <v>363</v>
      </c>
      <c r="C55" s="1" t="s">
        <v>365</v>
      </c>
      <c r="D55" s="3" t="str">
        <f>"50.14"</f>
        <v>50.14</v>
      </c>
      <c r="E55" s="1" t="s">
        <v>181</v>
      </c>
    </row>
    <row r="56">
      <c r="A56" s="1" t="s">
        <v>5</v>
      </c>
      <c r="B56" s="1" t="s">
        <v>363</v>
      </c>
      <c r="C56" s="1" t="s">
        <v>365</v>
      </c>
      <c r="D56" s="3" t="str">
        <f>"50.21"</f>
        <v>50.21</v>
      </c>
      <c r="E56" s="1" t="s">
        <v>185</v>
      </c>
    </row>
    <row r="57">
      <c r="A57" s="1" t="s">
        <v>5</v>
      </c>
      <c r="B57" s="1" t="s">
        <v>363</v>
      </c>
      <c r="C57" s="1" t="s">
        <v>365</v>
      </c>
      <c r="D57" s="3" t="str">
        <f>"50.23"</f>
        <v>50.23</v>
      </c>
      <c r="E57" s="1" t="s">
        <v>187</v>
      </c>
    </row>
    <row r="58">
      <c r="A58" s="1" t="s">
        <v>5</v>
      </c>
      <c r="B58" s="1" t="s">
        <v>363</v>
      </c>
      <c r="C58" s="1" t="s">
        <v>365</v>
      </c>
      <c r="D58" s="3" t="str">
        <f>"50.24"</f>
        <v>50.24</v>
      </c>
      <c r="E58" s="1" t="s">
        <v>190</v>
      </c>
    </row>
    <row r="59">
      <c r="A59" s="1" t="s">
        <v>5</v>
      </c>
      <c r="B59" s="1" t="s">
        <v>363</v>
      </c>
      <c r="C59" s="1" t="s">
        <v>365</v>
      </c>
      <c r="D59" s="3" t="str">
        <f>"50.25"</f>
        <v>50.25</v>
      </c>
      <c r="E59" s="1" t="s">
        <v>192</v>
      </c>
    </row>
    <row r="60">
      <c r="A60" s="1" t="s">
        <v>5</v>
      </c>
      <c r="B60" s="1" t="s">
        <v>363</v>
      </c>
      <c r="C60" s="1" t="s">
        <v>365</v>
      </c>
      <c r="D60" s="3" t="str">
        <f>"50.26"</f>
        <v>50.26</v>
      </c>
      <c r="E60" s="1" t="s">
        <v>197</v>
      </c>
    </row>
    <row r="61">
      <c r="A61" s="1" t="s">
        <v>5</v>
      </c>
      <c r="B61" s="1" t="s">
        <v>363</v>
      </c>
      <c r="C61" s="1" t="s">
        <v>365</v>
      </c>
      <c r="D61" s="3" t="str">
        <f>"50.29"</f>
        <v>50.29</v>
      </c>
      <c r="E61" s="1" t="s">
        <v>199</v>
      </c>
    </row>
    <row r="62">
      <c r="A62" s="1" t="s">
        <v>5</v>
      </c>
      <c r="B62" s="1" t="s">
        <v>363</v>
      </c>
      <c r="C62" s="1" t="s">
        <v>365</v>
      </c>
      <c r="D62" s="3" t="str">
        <f>"51.02"</f>
        <v>51.02</v>
      </c>
      <c r="E62" s="1" t="s">
        <v>203</v>
      </c>
    </row>
    <row r="63">
      <c r="A63" s="1" t="s">
        <v>5</v>
      </c>
      <c r="B63" s="1" t="s">
        <v>363</v>
      </c>
      <c r="C63" s="1" t="s">
        <v>365</v>
      </c>
      <c r="D63" s="3" t="str">
        <f>"51.03"</f>
        <v>51.03</v>
      </c>
      <c r="E63" s="1" t="s">
        <v>205</v>
      </c>
    </row>
    <row r="64">
      <c r="A64" s="1" t="s">
        <v>5</v>
      </c>
      <c r="B64" s="1" t="s">
        <v>363</v>
      </c>
      <c r="C64" s="1" t="s">
        <v>365</v>
      </c>
      <c r="D64" s="3" t="str">
        <f>"51.04"</f>
        <v>51.04</v>
      </c>
      <c r="E64" s="1" t="s">
        <v>207</v>
      </c>
    </row>
    <row r="65">
      <c r="A65" s="1" t="s">
        <v>5</v>
      </c>
      <c r="B65" s="1" t="s">
        <v>363</v>
      </c>
      <c r="C65" s="1" t="s">
        <v>365</v>
      </c>
      <c r="D65" s="3" t="str">
        <f>"51.13"</f>
        <v>51.13</v>
      </c>
      <c r="E65" s="1" t="s">
        <v>210</v>
      </c>
    </row>
    <row r="66">
      <c r="A66" s="1" t="s">
        <v>5</v>
      </c>
      <c r="B66" s="1" t="s">
        <v>363</v>
      </c>
      <c r="C66" s="1" t="s">
        <v>365</v>
      </c>
      <c r="D66" s="3" t="str">
        <f>"51.19"</f>
        <v>51.19</v>
      </c>
      <c r="E66" s="1" t="s">
        <v>66</v>
      </c>
    </row>
    <row r="67">
      <c r="A67" s="1" t="s">
        <v>5</v>
      </c>
      <c r="B67" s="1" t="s">
        <v>458</v>
      </c>
      <c r="C67" s="1" t="s">
        <v>459</v>
      </c>
      <c r="D67" s="3" t="str">
        <f>"51.23"</f>
        <v>51.23</v>
      </c>
      <c r="E67" s="1" t="s">
        <v>217</v>
      </c>
    </row>
    <row r="68">
      <c r="A68" s="1" t="s">
        <v>5</v>
      </c>
      <c r="B68" s="1" t="s">
        <v>458</v>
      </c>
      <c r="C68" s="1" t="s">
        <v>459</v>
      </c>
      <c r="D68" s="3" t="str">
        <f>"51.24"</f>
        <v>51.24</v>
      </c>
      <c r="E68" s="1" t="s">
        <v>219</v>
      </c>
    </row>
    <row r="69">
      <c r="A69" s="1" t="s">
        <v>5</v>
      </c>
      <c r="B69" s="1" t="s">
        <v>507</v>
      </c>
      <c r="C69" s="1" t="s">
        <v>508</v>
      </c>
      <c r="D69" s="3" t="str">
        <f>"51.21"</f>
        <v>51.21</v>
      </c>
      <c r="E69" s="1" t="s">
        <v>224</v>
      </c>
    </row>
    <row r="70">
      <c r="A70" s="1" t="s">
        <v>5</v>
      </c>
      <c r="B70" s="1" t="s">
        <v>507</v>
      </c>
      <c r="C70" s="1" t="s">
        <v>508</v>
      </c>
      <c r="D70" s="3" t="str">
        <f>"51.22"</f>
        <v>51.22</v>
      </c>
      <c r="E70" s="1" t="s">
        <v>226</v>
      </c>
    </row>
    <row r="71">
      <c r="A71" s="1" t="s">
        <v>5</v>
      </c>
      <c r="B71" s="1" t="s">
        <v>521</v>
      </c>
      <c r="C71" s="1" t="s">
        <v>523</v>
      </c>
      <c r="D71" s="3" t="str">
        <f>"50.13"</f>
        <v>50.13</v>
      </c>
      <c r="E71" s="1" t="s">
        <v>231</v>
      </c>
    </row>
    <row r="72">
      <c r="A72" s="1" t="s">
        <v>5</v>
      </c>
      <c r="B72" s="1" t="s">
        <v>521</v>
      </c>
      <c r="C72" s="1" t="s">
        <v>523</v>
      </c>
      <c r="D72" s="3" t="str">
        <f>"51.12"</f>
        <v>51.12</v>
      </c>
      <c r="E72" s="1" t="s">
        <v>60</v>
      </c>
    </row>
    <row r="73">
      <c r="A73" s="1" t="s">
        <v>5</v>
      </c>
      <c r="B73" s="1" t="s">
        <v>521</v>
      </c>
      <c r="C73" s="1" t="s">
        <v>523</v>
      </c>
      <c r="D73" s="3" t="str">
        <f>"52.11"</f>
        <v>52.11</v>
      </c>
      <c r="E73" s="1" t="s">
        <v>85</v>
      </c>
    </row>
    <row r="74">
      <c r="A74" s="1" t="s">
        <v>5</v>
      </c>
      <c r="B74" s="1" t="s">
        <v>521</v>
      </c>
      <c r="C74" s="1" t="s">
        <v>523</v>
      </c>
      <c r="D74" s="3" t="str">
        <f>"52.12"</f>
        <v>52.12</v>
      </c>
      <c r="E74" s="1" t="s">
        <v>236</v>
      </c>
    </row>
    <row r="75">
      <c r="A75" s="1" t="s">
        <v>5</v>
      </c>
      <c r="B75" s="1" t="s">
        <v>521</v>
      </c>
      <c r="C75" s="1" t="s">
        <v>523</v>
      </c>
      <c r="D75" s="3" t="str">
        <f>"52.19"</f>
        <v>52.19</v>
      </c>
      <c r="E75" s="1" t="s">
        <v>95</v>
      </c>
    </row>
    <row r="76">
      <c r="A76" s="1" t="s">
        <v>5</v>
      </c>
      <c r="B76" s="1" t="s">
        <v>521</v>
      </c>
      <c r="C76" s="1" t="s">
        <v>523</v>
      </c>
      <c r="D76" s="3" t="str">
        <f>"87.53"</f>
        <v>87.53</v>
      </c>
      <c r="E76" s="1" t="s">
        <v>103</v>
      </c>
    </row>
    <row r="77">
      <c r="A77" s="1" t="s">
        <v>5</v>
      </c>
      <c r="B77" s="1" t="s">
        <v>564</v>
      </c>
      <c r="C77" s="1" t="s">
        <v>566</v>
      </c>
      <c r="D77" s="3" t="str">
        <f>"38.86"</f>
        <v>38.86</v>
      </c>
      <c r="E77" s="1" t="s">
        <v>244</v>
      </c>
    </row>
    <row r="78">
      <c r="A78" s="1" t="s">
        <v>5</v>
      </c>
      <c r="B78" s="1" t="s">
        <v>564</v>
      </c>
      <c r="C78" s="1" t="s">
        <v>566</v>
      </c>
      <c r="D78" s="3" t="str">
        <f>"50.0"</f>
        <v>50.0</v>
      </c>
      <c r="E78" s="1" t="s">
        <v>246</v>
      </c>
    </row>
    <row r="79">
      <c r="A79" s="1" t="s">
        <v>5</v>
      </c>
      <c r="B79" s="1" t="s">
        <v>564</v>
      </c>
      <c r="C79" s="1" t="s">
        <v>566</v>
      </c>
      <c r="D79" s="3" t="str">
        <f>"50.11"</f>
        <v>50.11</v>
      </c>
      <c r="E79" s="1" t="s">
        <v>24</v>
      </c>
    </row>
    <row r="80">
      <c r="A80" s="1" t="s">
        <v>5</v>
      </c>
      <c r="B80" s="1" t="s">
        <v>564</v>
      </c>
      <c r="C80" s="1" t="s">
        <v>566</v>
      </c>
      <c r="D80" s="3" t="str">
        <f>"50.12"</f>
        <v>50.12</v>
      </c>
      <c r="E80" s="1" t="s">
        <v>250</v>
      </c>
    </row>
    <row r="81">
      <c r="A81" s="1" t="s">
        <v>5</v>
      </c>
      <c r="B81" s="1" t="s">
        <v>564</v>
      </c>
      <c r="C81" s="1" t="s">
        <v>566</v>
      </c>
      <c r="D81" s="3" t="str">
        <f>"50.19"</f>
        <v>50.19</v>
      </c>
      <c r="E81" s="1" t="s">
        <v>31</v>
      </c>
    </row>
    <row r="82">
      <c r="A82" s="1" t="s">
        <v>5</v>
      </c>
      <c r="B82" s="1" t="s">
        <v>564</v>
      </c>
      <c r="C82" s="1" t="s">
        <v>566</v>
      </c>
      <c r="D82" s="3" t="str">
        <f>"50.91"</f>
        <v>50.91</v>
      </c>
      <c r="E82" s="1" t="s">
        <v>37</v>
      </c>
    </row>
    <row r="83">
      <c r="A83" s="1" t="s">
        <v>5</v>
      </c>
      <c r="B83" s="1" t="s">
        <v>564</v>
      </c>
      <c r="C83" s="1" t="s">
        <v>566</v>
      </c>
      <c r="D83" s="3" t="str">
        <f>"50.92"</f>
        <v>50.92</v>
      </c>
      <c r="E83" s="1" t="s">
        <v>257</v>
      </c>
    </row>
    <row r="84">
      <c r="A84" s="1" t="s">
        <v>5</v>
      </c>
      <c r="B84" s="1" t="s">
        <v>564</v>
      </c>
      <c r="C84" s="1" t="s">
        <v>566</v>
      </c>
      <c r="D84" s="3" t="str">
        <f>"50.94"</f>
        <v>50.94</v>
      </c>
      <c r="E84" s="1" t="s">
        <v>49</v>
      </c>
    </row>
    <row r="85">
      <c r="A85" s="1" t="s">
        <v>5</v>
      </c>
      <c r="B85" s="1" t="s">
        <v>564</v>
      </c>
      <c r="C85" s="1" t="s">
        <v>566</v>
      </c>
      <c r="D85" s="3" t="str">
        <f>"50.99"</f>
        <v>50.99</v>
      </c>
      <c r="E85" s="1" t="s">
        <v>109</v>
      </c>
    </row>
    <row r="86">
      <c r="A86" s="1" t="s">
        <v>5</v>
      </c>
      <c r="B86" s="1" t="s">
        <v>564</v>
      </c>
      <c r="C86" s="1" t="s">
        <v>566</v>
      </c>
      <c r="D86" s="3" t="str">
        <f>"51.92"</f>
        <v>51.92</v>
      </c>
      <c r="E86" s="1" t="s">
        <v>263</v>
      </c>
    </row>
    <row r="87">
      <c r="A87" s="1" t="s">
        <v>5</v>
      </c>
      <c r="B87" s="1" t="s">
        <v>564</v>
      </c>
      <c r="C87" s="1" t="s">
        <v>566</v>
      </c>
      <c r="D87" s="3" t="str">
        <f>"51.99"</f>
        <v>51.99</v>
      </c>
      <c r="E87" s="1" t="s">
        <v>267</v>
      </c>
    </row>
    <row r="88">
      <c r="A88" s="1" t="s">
        <v>5</v>
      </c>
      <c r="B88" s="1" t="s">
        <v>564</v>
      </c>
      <c r="C88" s="1" t="s">
        <v>566</v>
      </c>
      <c r="D88" s="3" t="str">
        <f>"52.01"</f>
        <v>52.01</v>
      </c>
      <c r="E88" s="1" t="s">
        <v>269</v>
      </c>
    </row>
    <row r="89">
      <c r="A89" s="1" t="s">
        <v>5</v>
      </c>
      <c r="B89" s="1" t="s">
        <v>564</v>
      </c>
      <c r="C89" s="1" t="s">
        <v>566</v>
      </c>
      <c r="D89" s="3" t="str">
        <f>"52.09"</f>
        <v>52.09</v>
      </c>
      <c r="E89" s="1" t="s">
        <v>273</v>
      </c>
    </row>
    <row r="90">
      <c r="A90" s="1" t="s">
        <v>5</v>
      </c>
      <c r="B90" s="1" t="s">
        <v>564</v>
      </c>
      <c r="C90" s="1" t="s">
        <v>566</v>
      </c>
      <c r="D90" s="3" t="str">
        <f>"52.22"</f>
        <v>52.22</v>
      </c>
      <c r="E90" s="1" t="s">
        <v>275</v>
      </c>
    </row>
    <row r="91">
      <c r="A91" s="1" t="s">
        <v>5</v>
      </c>
      <c r="B91" s="1" t="s">
        <v>564</v>
      </c>
      <c r="C91" s="1" t="s">
        <v>566</v>
      </c>
      <c r="D91" s="3" t="str">
        <f>"52.95"</f>
        <v>52.95</v>
      </c>
      <c r="E91" s="1" t="s">
        <v>278</v>
      </c>
    </row>
    <row r="92">
      <c r="A92" s="1" t="s">
        <v>5</v>
      </c>
      <c r="B92" s="1" t="s">
        <v>564</v>
      </c>
      <c r="C92" s="1" t="s">
        <v>566</v>
      </c>
      <c r="D92" s="3" t="str">
        <f>"52.99"</f>
        <v>52.99</v>
      </c>
      <c r="E92" s="1" t="s">
        <v>281</v>
      </c>
    </row>
    <row r="93">
      <c r="A93" s="1" t="s">
        <v>5</v>
      </c>
      <c r="B93" s="1" t="s">
        <v>564</v>
      </c>
      <c r="C93" s="1" t="s">
        <v>566</v>
      </c>
      <c r="D93" s="3" t="str">
        <f>"96.41"</f>
        <v>96.41</v>
      </c>
      <c r="E93" s="1" t="s">
        <v>117</v>
      </c>
    </row>
    <row r="94">
      <c r="A94" s="1" t="s">
        <v>5</v>
      </c>
      <c r="B94" s="1" t="s">
        <v>564</v>
      </c>
      <c r="C94" s="1" t="s">
        <v>566</v>
      </c>
      <c r="D94" s="3" t="str">
        <f>"96.42"</f>
        <v>96.42</v>
      </c>
      <c r="E94" s="1" t="s">
        <v>125</v>
      </c>
    </row>
    <row r="95">
      <c r="A95" s="1" t="s">
        <v>5</v>
      </c>
      <c r="B95" s="1" t="s">
        <v>564</v>
      </c>
      <c r="C95" s="1" t="s">
        <v>566</v>
      </c>
      <c r="D95" s="3" t="str">
        <f>"97.54"</f>
        <v>97.54</v>
      </c>
      <c r="E95" s="1" t="s">
        <v>134</v>
      </c>
    </row>
    <row r="96">
      <c r="A96" s="1" t="s">
        <v>5</v>
      </c>
      <c r="B96" s="1" t="s">
        <v>564</v>
      </c>
      <c r="C96" s="1" t="s">
        <v>566</v>
      </c>
      <c r="D96" s="3" t="str">
        <f>"97.55"</f>
        <v>97.55</v>
      </c>
      <c r="E96" s="1" t="s">
        <v>141</v>
      </c>
    </row>
    <row r="97">
      <c r="A97" s="1" t="s">
        <v>5</v>
      </c>
      <c r="B97" s="1" t="s">
        <v>564</v>
      </c>
      <c r="C97" s="1" t="s">
        <v>566</v>
      </c>
      <c r="D97" s="3" t="str">
        <f>"97.56"</f>
        <v>97.56</v>
      </c>
      <c r="E97" s="1" t="s">
        <v>146</v>
      </c>
    </row>
    <row r="98">
      <c r="A98" s="1" t="s">
        <v>5</v>
      </c>
      <c r="B98" s="1" t="s">
        <v>564</v>
      </c>
      <c r="C98" s="1" t="s">
        <v>566</v>
      </c>
      <c r="D98" s="3" t="str">
        <f>"98.52"</f>
        <v>98.52</v>
      </c>
      <c r="E98" s="1" t="s">
        <v>293</v>
      </c>
    </row>
    <row r="99">
      <c r="A99" s="1" t="s">
        <v>5</v>
      </c>
      <c r="B99" s="1" t="s">
        <v>564</v>
      </c>
      <c r="C99" s="1" t="s">
        <v>566</v>
      </c>
      <c r="D99" s="3" t="str">
        <f>"99.15"</f>
        <v>99.15</v>
      </c>
      <c r="E99" s="1" t="s">
        <v>295</v>
      </c>
    </row>
    <row r="100">
      <c r="A100" s="1" t="s">
        <v>5</v>
      </c>
      <c r="B100" s="1" t="s">
        <v>704</v>
      </c>
      <c r="C100" s="1" t="s">
        <v>705</v>
      </c>
      <c r="D100" s="3" t="str">
        <f>"51.81"</f>
        <v>51.81</v>
      </c>
      <c r="E100" s="1" t="s">
        <v>299</v>
      </c>
    </row>
    <row r="101">
      <c r="A101" s="1" t="s">
        <v>5</v>
      </c>
      <c r="B101" s="1" t="s">
        <v>704</v>
      </c>
      <c r="C101" s="1" t="s">
        <v>705</v>
      </c>
      <c r="D101" s="3" t="str">
        <f>"51.82"</f>
        <v>51.82</v>
      </c>
      <c r="E101" s="1" t="s">
        <v>302</v>
      </c>
    </row>
    <row r="102">
      <c r="A102" s="1" t="s">
        <v>5</v>
      </c>
      <c r="B102" s="1" t="s">
        <v>704</v>
      </c>
      <c r="C102" s="1" t="s">
        <v>705</v>
      </c>
      <c r="D102" s="3" t="str">
        <f>"51.83"</f>
        <v>51.83</v>
      </c>
      <c r="E102" s="1" t="s">
        <v>305</v>
      </c>
    </row>
    <row r="103">
      <c r="A103" s="1" t="s">
        <v>5</v>
      </c>
      <c r="B103" s="1" t="s">
        <v>704</v>
      </c>
      <c r="C103" s="1" t="s">
        <v>705</v>
      </c>
      <c r="D103" s="3" t="str">
        <f>"51.84"</f>
        <v>51.84</v>
      </c>
      <c r="E103" s="1" t="s">
        <v>201</v>
      </c>
    </row>
    <row r="104">
      <c r="A104" s="1" t="s">
        <v>5</v>
      </c>
      <c r="B104" s="1" t="s">
        <v>704</v>
      </c>
      <c r="C104" s="1" t="s">
        <v>705</v>
      </c>
      <c r="D104" s="3" t="str">
        <f>"51.85"</f>
        <v>51.85</v>
      </c>
      <c r="E104" s="1" t="s">
        <v>208</v>
      </c>
    </row>
    <row r="105">
      <c r="A105" s="1" t="s">
        <v>5</v>
      </c>
      <c r="B105" s="1" t="s">
        <v>704</v>
      </c>
      <c r="C105" s="1" t="s">
        <v>705</v>
      </c>
      <c r="D105" s="3" t="str">
        <f>"51.86"</f>
        <v>51.86</v>
      </c>
      <c r="E105" s="1" t="s">
        <v>215</v>
      </c>
    </row>
    <row r="106">
      <c r="A106" s="1" t="s">
        <v>5</v>
      </c>
      <c r="B106" s="1" t="s">
        <v>704</v>
      </c>
      <c r="C106" s="1" t="s">
        <v>705</v>
      </c>
      <c r="D106" s="3" t="str">
        <f>"51.87"</f>
        <v>51.87</v>
      </c>
      <c r="E106" s="1" t="s">
        <v>220</v>
      </c>
    </row>
    <row r="107">
      <c r="A107" s="1" t="s">
        <v>5</v>
      </c>
      <c r="B107" s="1" t="s">
        <v>704</v>
      </c>
      <c r="C107" s="1" t="s">
        <v>705</v>
      </c>
      <c r="D107" s="3" t="str">
        <f>"51.88"</f>
        <v>51.88</v>
      </c>
      <c r="E107" s="1" t="s">
        <v>227</v>
      </c>
    </row>
    <row r="108">
      <c r="A108" s="1" t="s">
        <v>5</v>
      </c>
      <c r="B108" s="1" t="s">
        <v>704</v>
      </c>
      <c r="C108" s="1" t="s">
        <v>705</v>
      </c>
      <c r="D108" s="3" t="str">
        <f>"51.89"</f>
        <v>51.89</v>
      </c>
      <c r="E108" s="1" t="s">
        <v>316</v>
      </c>
    </row>
    <row r="109">
      <c r="A109" s="1" t="s">
        <v>5</v>
      </c>
      <c r="B109" s="1" t="s">
        <v>704</v>
      </c>
      <c r="C109" s="1" t="s">
        <v>705</v>
      </c>
      <c r="D109" s="3" t="str">
        <f>"51.95"</f>
        <v>51.95</v>
      </c>
      <c r="E109" s="1" t="s">
        <v>318</v>
      </c>
    </row>
    <row r="110">
      <c r="A110" s="1" t="s">
        <v>5</v>
      </c>
      <c r="B110" s="1" t="s">
        <v>704</v>
      </c>
      <c r="C110" s="1" t="s">
        <v>705</v>
      </c>
      <c r="D110" s="3" t="str">
        <f>"52.21"</f>
        <v>52.21</v>
      </c>
      <c r="E110" s="1" t="s">
        <v>322</v>
      </c>
    </row>
    <row r="111">
      <c r="A111" s="1" t="s">
        <v>5</v>
      </c>
      <c r="B111" s="1" t="s">
        <v>704</v>
      </c>
      <c r="C111" s="1" t="s">
        <v>705</v>
      </c>
      <c r="D111" s="3" t="str">
        <f>"52.93"</f>
        <v>52.93</v>
      </c>
      <c r="E111" s="1" t="s">
        <v>326</v>
      </c>
    </row>
    <row r="112">
      <c r="A112" s="1" t="s">
        <v>5</v>
      </c>
      <c r="B112" s="1" t="s">
        <v>704</v>
      </c>
      <c r="C112" s="1" t="s">
        <v>705</v>
      </c>
      <c r="D112" s="3" t="str">
        <f>"52.94"</f>
        <v>52.94</v>
      </c>
      <c r="E112" s="1" t="s">
        <v>328</v>
      </c>
    </row>
    <row r="113">
      <c r="A113" s="1" t="s">
        <v>5</v>
      </c>
      <c r="B113" s="1" t="s">
        <v>704</v>
      </c>
      <c r="C113" s="1" t="s">
        <v>705</v>
      </c>
      <c r="D113" s="3" t="str">
        <f>"52.96"</f>
        <v>52.96</v>
      </c>
      <c r="E113" s="1" t="s">
        <v>332</v>
      </c>
    </row>
    <row r="114">
      <c r="A114" s="1" t="s">
        <v>5</v>
      </c>
      <c r="B114" s="1" t="s">
        <v>704</v>
      </c>
      <c r="C114" s="1" t="s">
        <v>705</v>
      </c>
      <c r="D114" s="3" t="str">
        <f>"52.97"</f>
        <v>52.97</v>
      </c>
      <c r="E114" s="1" t="s">
        <v>335</v>
      </c>
    </row>
    <row r="115">
      <c r="A115" s="1" t="s">
        <v>5</v>
      </c>
      <c r="B115" s="1" t="s">
        <v>704</v>
      </c>
      <c r="C115" s="1" t="s">
        <v>705</v>
      </c>
      <c r="D115" s="3" t="str">
        <f>"52.98"</f>
        <v>52.98</v>
      </c>
      <c r="E115" s="1" t="s">
        <v>337</v>
      </c>
    </row>
    <row r="116">
      <c r="A116" s="1" t="s">
        <v>5</v>
      </c>
      <c r="B116" s="1" t="s">
        <v>704</v>
      </c>
      <c r="C116" s="1" t="s">
        <v>705</v>
      </c>
      <c r="D116" s="3" t="str">
        <f>"97.05"</f>
        <v>97.05</v>
      </c>
      <c r="E116" s="1" t="s">
        <v>339</v>
      </c>
    </row>
    <row r="117">
      <c r="A117" s="1" t="s">
        <v>5</v>
      </c>
      <c r="B117" s="1" t="s">
        <v>814</v>
      </c>
      <c r="C117" s="1" t="s">
        <v>817</v>
      </c>
      <c r="D117" s="3" t="str">
        <f>"51.10"</f>
        <v>51.10</v>
      </c>
      <c r="E117" s="1" t="s">
        <v>11</v>
      </c>
    </row>
    <row r="118">
      <c r="A118" s="1" t="s">
        <v>5</v>
      </c>
      <c r="B118" s="1" t="s">
        <v>814</v>
      </c>
      <c r="C118" s="1" t="s">
        <v>817</v>
      </c>
      <c r="D118" s="3" t="str">
        <f>"51.11"</f>
        <v>51.11</v>
      </c>
      <c r="E118" s="1" t="s">
        <v>12</v>
      </c>
    </row>
    <row r="119">
      <c r="A119" s="1" t="s">
        <v>5</v>
      </c>
      <c r="B119" s="1" t="s">
        <v>814</v>
      </c>
      <c r="C119" s="1" t="s">
        <v>817</v>
      </c>
      <c r="D119" s="3" t="str">
        <f>"51.14"</f>
        <v>51.14</v>
      </c>
      <c r="E119" s="1" t="s">
        <v>13</v>
      </c>
    </row>
    <row r="120">
      <c r="A120" s="1" t="s">
        <v>5</v>
      </c>
      <c r="B120" s="1" t="s">
        <v>814</v>
      </c>
      <c r="C120" s="1" t="s">
        <v>817</v>
      </c>
      <c r="D120" s="3" t="str">
        <f>"51.15"</f>
        <v>51.15</v>
      </c>
      <c r="E120" s="1" t="s">
        <v>15</v>
      </c>
    </row>
    <row r="121">
      <c r="A121" s="1" t="s">
        <v>5</v>
      </c>
      <c r="B121" s="1" t="s">
        <v>814</v>
      </c>
      <c r="C121" s="1" t="s">
        <v>817</v>
      </c>
      <c r="D121" s="3" t="str">
        <f>"52.13"</f>
        <v>52.13</v>
      </c>
      <c r="E121" s="1" t="s">
        <v>17</v>
      </c>
    </row>
    <row r="122">
      <c r="A122" s="1" t="s">
        <v>5</v>
      </c>
      <c r="B122" s="1" t="s">
        <v>814</v>
      </c>
      <c r="C122" s="1" t="s">
        <v>817</v>
      </c>
      <c r="D122" s="3" t="str">
        <f>"52.14"</f>
        <v>52.14</v>
      </c>
      <c r="E122" s="1" t="s">
        <v>89</v>
      </c>
    </row>
    <row r="123">
      <c r="A123" s="1" t="s">
        <v>149</v>
      </c>
      <c r="B123" s="1" t="s">
        <v>150</v>
      </c>
      <c r="C123" s="1" t="s">
        <v>152</v>
      </c>
      <c r="D123" s="3" t="str">
        <f>"50.40"</f>
        <v>50.40</v>
      </c>
      <c r="E123" s="1" t="s">
        <v>156</v>
      </c>
    </row>
    <row r="124">
      <c r="A124" s="1" t="s">
        <v>149</v>
      </c>
      <c r="B124" s="1" t="s">
        <v>150</v>
      </c>
      <c r="C124" s="1" t="s">
        <v>152</v>
      </c>
      <c r="D124" s="3" t="str">
        <f>"52.50"</f>
        <v>52.50</v>
      </c>
      <c r="E124" s="1" t="s">
        <v>164</v>
      </c>
    </row>
    <row r="125">
      <c r="A125" s="1" t="s">
        <v>149</v>
      </c>
      <c r="B125" s="1" t="s">
        <v>150</v>
      </c>
      <c r="C125" s="1" t="s">
        <v>152</v>
      </c>
      <c r="D125" s="3" t="str">
        <f>"52.60"</f>
        <v>52.60</v>
      </c>
      <c r="E125" s="1" t="s">
        <v>169</v>
      </c>
    </row>
    <row r="126">
      <c r="A126" s="1" t="s">
        <v>149</v>
      </c>
      <c r="B126" s="1" t="s">
        <v>150</v>
      </c>
      <c r="C126" s="1" t="s">
        <v>152</v>
      </c>
      <c r="D126" s="3" t="str">
        <f>"52.70"</f>
        <v>52.70</v>
      </c>
      <c r="E126" s="1" t="s">
        <v>171</v>
      </c>
    </row>
    <row r="127">
      <c r="A127" s="1" t="s">
        <v>149</v>
      </c>
      <c r="B127" s="1" t="s">
        <v>173</v>
      </c>
      <c r="C127" s="1" t="s">
        <v>175</v>
      </c>
      <c r="D127" s="3" t="str">
        <f>"51.10"</f>
        <v>51.10</v>
      </c>
      <c r="E127" s="1" t="s">
        <v>11</v>
      </c>
    </row>
    <row r="128">
      <c r="A128" s="1" t="s">
        <v>149</v>
      </c>
      <c r="B128" s="1" t="s">
        <v>173</v>
      </c>
      <c r="C128" s="1" t="s">
        <v>175</v>
      </c>
      <c r="D128" s="3" t="str">
        <f>"51.11"</f>
        <v>51.11</v>
      </c>
      <c r="E128" s="1" t="s">
        <v>12</v>
      </c>
    </row>
    <row r="129">
      <c r="A129" s="1" t="s">
        <v>149</v>
      </c>
      <c r="B129" s="1" t="s">
        <v>173</v>
      </c>
      <c r="C129" s="1" t="s">
        <v>175</v>
      </c>
      <c r="D129" s="3" t="str">
        <f>"51.14"</f>
        <v>51.14</v>
      </c>
      <c r="E129" s="1" t="s">
        <v>13</v>
      </c>
    </row>
    <row r="130">
      <c r="A130" s="1" t="s">
        <v>149</v>
      </c>
      <c r="B130" s="1" t="s">
        <v>173</v>
      </c>
      <c r="C130" s="1" t="s">
        <v>175</v>
      </c>
      <c r="D130" s="3" t="str">
        <f>"51.15"</f>
        <v>51.15</v>
      </c>
      <c r="E130" s="1" t="s">
        <v>15</v>
      </c>
    </row>
    <row r="131">
      <c r="A131" s="1" t="s">
        <v>149</v>
      </c>
      <c r="B131" s="1" t="s">
        <v>173</v>
      </c>
      <c r="C131" s="1" t="s">
        <v>175</v>
      </c>
      <c r="D131" s="3" t="str">
        <f>"51.64"</f>
        <v>51.64</v>
      </c>
      <c r="E131" s="1" t="s">
        <v>144</v>
      </c>
    </row>
    <row r="132">
      <c r="A132" s="1" t="s">
        <v>149</v>
      </c>
      <c r="B132" s="1" t="s">
        <v>173</v>
      </c>
      <c r="C132" s="1" t="s">
        <v>175</v>
      </c>
      <c r="D132" s="3" t="str">
        <f>"51.84"</f>
        <v>51.84</v>
      </c>
      <c r="E132" s="1" t="s">
        <v>201</v>
      </c>
    </row>
    <row r="133">
      <c r="A133" s="1" t="s">
        <v>149</v>
      </c>
      <c r="B133" s="1" t="s">
        <v>173</v>
      </c>
      <c r="C133" s="1" t="s">
        <v>175</v>
      </c>
      <c r="D133" s="3" t="str">
        <f>"51.85"</f>
        <v>51.85</v>
      </c>
      <c r="E133" s="1" t="s">
        <v>208</v>
      </c>
    </row>
    <row r="134">
      <c r="A134" s="1" t="s">
        <v>149</v>
      </c>
      <c r="B134" s="1" t="s">
        <v>173</v>
      </c>
      <c r="C134" s="1" t="s">
        <v>175</v>
      </c>
      <c r="D134" s="3" t="str">
        <f>"51.86"</f>
        <v>51.86</v>
      </c>
      <c r="E134" s="1" t="s">
        <v>215</v>
      </c>
    </row>
    <row r="135">
      <c r="A135" s="1" t="s">
        <v>149</v>
      </c>
      <c r="B135" s="1" t="s">
        <v>173</v>
      </c>
      <c r="C135" s="1" t="s">
        <v>175</v>
      </c>
      <c r="D135" s="3" t="str">
        <f>"51.87"</f>
        <v>51.87</v>
      </c>
      <c r="E135" s="1" t="s">
        <v>220</v>
      </c>
    </row>
    <row r="136">
      <c r="A136" s="1" t="s">
        <v>149</v>
      </c>
      <c r="B136" s="1" t="s">
        <v>173</v>
      </c>
      <c r="C136" s="1" t="s">
        <v>175</v>
      </c>
      <c r="D136" s="3" t="str">
        <f>"51.88"</f>
        <v>51.88</v>
      </c>
      <c r="E136" s="1" t="s">
        <v>227</v>
      </c>
    </row>
    <row r="137">
      <c r="A137" s="1" t="s">
        <v>149</v>
      </c>
      <c r="B137" s="1" t="s">
        <v>173</v>
      </c>
      <c r="C137" s="1" t="s">
        <v>175</v>
      </c>
      <c r="D137" s="3" t="str">
        <f>"51.96"</f>
        <v>51.96</v>
      </c>
      <c r="E137" s="1" t="s">
        <v>73</v>
      </c>
    </row>
    <row r="138">
      <c r="A138" s="1" t="s">
        <v>149</v>
      </c>
      <c r="B138" s="1" t="s">
        <v>173</v>
      </c>
      <c r="C138" s="1" t="s">
        <v>175</v>
      </c>
      <c r="D138" s="3" t="str">
        <f>"51.98"</f>
        <v>51.98</v>
      </c>
      <c r="E138" s="1" t="s">
        <v>80</v>
      </c>
    </row>
    <row r="139">
      <c r="A139" s="1" t="s">
        <v>149</v>
      </c>
      <c r="B139" s="1" t="s">
        <v>238</v>
      </c>
      <c r="D139" s="3" t="str">
        <f>"54.21"</f>
        <v>54.21</v>
      </c>
      <c r="E139" s="1" t="s">
        <v>242</v>
      </c>
    </row>
    <row r="140">
      <c r="A140" s="1" t="s">
        <v>149</v>
      </c>
      <c r="B140" s="1" t="s">
        <v>238</v>
      </c>
      <c r="D140" s="3" t="str">
        <f>"54.24"</f>
        <v>54.24</v>
      </c>
      <c r="E140" s="1" t="s">
        <v>101</v>
      </c>
    </row>
    <row r="141">
      <c r="A141" s="1" t="s">
        <v>149</v>
      </c>
      <c r="B141" s="1" t="s">
        <v>238</v>
      </c>
      <c r="D141" s="3" t="str">
        <f>"87.51"</f>
        <v>87.51</v>
      </c>
      <c r="E141" s="1" t="s">
        <v>252</v>
      </c>
    </row>
    <row r="142">
      <c r="A142" s="1" t="s">
        <v>149</v>
      </c>
      <c r="B142" s="1" t="s">
        <v>238</v>
      </c>
      <c r="D142" s="3" t="str">
        <f>"87.52"</f>
        <v>87.52</v>
      </c>
      <c r="E142" s="1" t="s">
        <v>256</v>
      </c>
    </row>
    <row r="143">
      <c r="A143" s="1" t="s">
        <v>149</v>
      </c>
      <c r="B143" s="1" t="s">
        <v>238</v>
      </c>
      <c r="D143" s="3" t="str">
        <f>"87.54"</f>
        <v>87.54</v>
      </c>
      <c r="E143" s="1" t="s">
        <v>261</v>
      </c>
    </row>
    <row r="144">
      <c r="A144" s="1" t="s">
        <v>149</v>
      </c>
      <c r="B144" s="1" t="s">
        <v>238</v>
      </c>
      <c r="D144" s="3" t="str">
        <f>"87.59"</f>
        <v>87.59</v>
      </c>
      <c r="E144" s="1" t="s">
        <v>266</v>
      </c>
    </row>
    <row r="145">
      <c r="A145" s="1" t="s">
        <v>149</v>
      </c>
      <c r="B145" s="1" t="s">
        <v>238</v>
      </c>
      <c r="D145" s="3" t="str">
        <f>"87.66"</f>
        <v>87.66</v>
      </c>
      <c r="E145" s="1" t="s">
        <v>271</v>
      </c>
    </row>
    <row r="146">
      <c r="A146" s="1" t="s">
        <v>149</v>
      </c>
      <c r="B146" s="1" t="s">
        <v>238</v>
      </c>
      <c r="D146" s="3" t="str">
        <f>"88.01"</f>
        <v>88.01</v>
      </c>
      <c r="E146" s="1" t="s">
        <v>277</v>
      </c>
    </row>
    <row r="147">
      <c r="A147" s="1" t="s">
        <v>149</v>
      </c>
      <c r="B147" s="1" t="s">
        <v>238</v>
      </c>
      <c r="D147" s="3" t="str">
        <f>"88.02"</f>
        <v>88.02</v>
      </c>
      <c r="E147" s="1" t="s">
        <v>283</v>
      </c>
    </row>
    <row r="148">
      <c r="A148" s="1" t="s">
        <v>149</v>
      </c>
      <c r="B148" s="1" t="s">
        <v>238</v>
      </c>
      <c r="D148" s="3" t="str">
        <f>"88.04"</f>
        <v>88.04</v>
      </c>
      <c r="E148" s="1" t="s">
        <v>286</v>
      </c>
    </row>
    <row r="149">
      <c r="A149" s="1" t="s">
        <v>149</v>
      </c>
      <c r="B149" s="1" t="s">
        <v>238</v>
      </c>
      <c r="D149" s="3" t="str">
        <f>"88.47"</f>
        <v>88.47</v>
      </c>
      <c r="E149" s="1" t="s">
        <v>289</v>
      </c>
    </row>
    <row r="150">
      <c r="A150" s="1" t="s">
        <v>149</v>
      </c>
      <c r="B150" s="1" t="s">
        <v>238</v>
      </c>
      <c r="D150" s="3" t="str">
        <f>"88.64"</f>
        <v>88.64</v>
      </c>
      <c r="E150" s="1" t="s">
        <v>301</v>
      </c>
    </row>
    <row r="151">
      <c r="A151" s="1" t="s">
        <v>149</v>
      </c>
      <c r="B151" s="1" t="s">
        <v>238</v>
      </c>
      <c r="D151" s="3" t="str">
        <f>"88.74"</f>
        <v>88.74</v>
      </c>
      <c r="E151" s="1" t="s">
        <v>307</v>
      </c>
    </row>
    <row r="152">
      <c r="A152" s="1" t="s">
        <v>149</v>
      </c>
      <c r="B152" s="1" t="s">
        <v>238</v>
      </c>
      <c r="D152" s="3" t="str">
        <f>"88.97"</f>
        <v>88.97</v>
      </c>
      <c r="E152" s="1" t="s">
        <v>311</v>
      </c>
    </row>
    <row r="153">
      <c r="A153" s="1" t="s">
        <v>149</v>
      </c>
      <c r="B153" s="1" t="s">
        <v>238</v>
      </c>
      <c r="D153" s="3" t="str">
        <f>"92.02"</f>
        <v>92.02</v>
      </c>
      <c r="E153" s="1" t="s">
        <v>314</v>
      </c>
    </row>
    <row r="154">
      <c r="A154" s="1" t="s">
        <v>149</v>
      </c>
      <c r="B154" s="1" t="s">
        <v>238</v>
      </c>
      <c r="D154" s="3" t="str">
        <f>"92.14"</f>
        <v>92.14</v>
      </c>
      <c r="E154" s="1" t="s">
        <v>319</v>
      </c>
    </row>
    <row r="155">
      <c r="A155" s="1" t="s">
        <v>149</v>
      </c>
      <c r="B155" s="1" t="s">
        <v>238</v>
      </c>
      <c r="D155" s="3" t="str">
        <f>"92.18"</f>
        <v>92.18</v>
      </c>
      <c r="E155" s="1" t="s">
        <v>329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63"/>
  </cols>
  <sheetData>
    <row r="1">
      <c r="A1" s="1" t="s">
        <v>0</v>
      </c>
      <c r="B1" s="1" t="s">
        <v>1</v>
      </c>
      <c r="C1" s="1" t="s">
        <v>2</v>
      </c>
      <c r="D1" s="1" t="s">
        <v>34</v>
      </c>
      <c r="E1" s="1" t="s">
        <v>628</v>
      </c>
    </row>
    <row r="2">
      <c r="A2" s="1" t="s">
        <v>5</v>
      </c>
      <c r="B2" s="1" t="s">
        <v>41</v>
      </c>
      <c r="C2" s="1" t="s">
        <v>43</v>
      </c>
      <c r="D2" s="3" t="str">
        <f>"K70.0"</f>
        <v>K70.0</v>
      </c>
      <c r="E2" s="1" t="s">
        <v>55</v>
      </c>
    </row>
    <row r="3">
      <c r="A3" s="1" t="s">
        <v>5</v>
      </c>
      <c r="B3" s="1" t="s">
        <v>41</v>
      </c>
      <c r="C3" s="1" t="s">
        <v>43</v>
      </c>
      <c r="D3" s="3" t="str">
        <f>"K70.1"</f>
        <v>K70.1</v>
      </c>
      <c r="E3" s="1" t="s">
        <v>63</v>
      </c>
    </row>
    <row r="4">
      <c r="A4" s="1" t="s">
        <v>5</v>
      </c>
      <c r="B4" s="1" t="s">
        <v>41</v>
      </c>
      <c r="C4" s="1" t="s">
        <v>43</v>
      </c>
      <c r="D4" s="3" t="str">
        <f>"K70.2"</f>
        <v>K70.2</v>
      </c>
      <c r="E4" s="1" t="s">
        <v>71</v>
      </c>
    </row>
    <row r="5">
      <c r="A5" s="1" t="s">
        <v>5</v>
      </c>
      <c r="B5" s="1" t="s">
        <v>41</v>
      </c>
      <c r="C5" s="1" t="s">
        <v>43</v>
      </c>
      <c r="D5" s="3" t="str">
        <f>"K70.3"</f>
        <v>K70.3</v>
      </c>
      <c r="E5" s="1" t="s">
        <v>77</v>
      </c>
    </row>
    <row r="6">
      <c r="A6" s="1" t="s">
        <v>5</v>
      </c>
      <c r="B6" s="1" t="s">
        <v>41</v>
      </c>
      <c r="C6" s="1" t="s">
        <v>43</v>
      </c>
      <c r="D6" s="3" t="str">
        <f>"K70.4"</f>
        <v>K70.4</v>
      </c>
      <c r="E6" s="1" t="s">
        <v>86</v>
      </c>
    </row>
    <row r="7">
      <c r="A7" s="1" t="s">
        <v>5</v>
      </c>
      <c r="B7" s="1" t="s">
        <v>41</v>
      </c>
      <c r="C7" s="1" t="s">
        <v>43</v>
      </c>
      <c r="D7" s="3" t="str">
        <f>"K70.9"</f>
        <v>K70.9</v>
      </c>
      <c r="E7" s="1" t="s">
        <v>92</v>
      </c>
    </row>
    <row r="8">
      <c r="A8" s="1" t="s">
        <v>5</v>
      </c>
      <c r="B8" s="1" t="s">
        <v>41</v>
      </c>
      <c r="C8" s="1" t="s">
        <v>43</v>
      </c>
      <c r="D8" s="3" t="str">
        <f>"K72.0"</f>
        <v>K72.0</v>
      </c>
      <c r="E8" s="1" t="s">
        <v>97</v>
      </c>
    </row>
    <row r="9">
      <c r="A9" s="1" t="s">
        <v>5</v>
      </c>
      <c r="B9" s="1" t="s">
        <v>41</v>
      </c>
      <c r="C9" s="1" t="s">
        <v>43</v>
      </c>
      <c r="D9" s="3" t="str">
        <f>"K72.1"</f>
        <v>K72.1</v>
      </c>
      <c r="E9" s="1" t="s">
        <v>102</v>
      </c>
    </row>
    <row r="10">
      <c r="A10" s="1" t="s">
        <v>5</v>
      </c>
      <c r="B10" s="1" t="s">
        <v>41</v>
      </c>
      <c r="C10" s="1" t="s">
        <v>43</v>
      </c>
      <c r="D10" s="3" t="str">
        <f>"K72.9"</f>
        <v>K72.9</v>
      </c>
      <c r="E10" s="1" t="s">
        <v>106</v>
      </c>
    </row>
    <row r="11">
      <c r="A11" s="1" t="s">
        <v>5</v>
      </c>
      <c r="B11" s="1" t="s">
        <v>41</v>
      </c>
      <c r="C11" s="1" t="s">
        <v>43</v>
      </c>
      <c r="D11" s="3" t="str">
        <f>"K74.0"</f>
        <v>K74.0</v>
      </c>
      <c r="E11" s="1" t="s">
        <v>113</v>
      </c>
    </row>
    <row r="12">
      <c r="A12" s="1" t="s">
        <v>5</v>
      </c>
      <c r="B12" s="1" t="s">
        <v>41</v>
      </c>
      <c r="C12" s="1" t="s">
        <v>43</v>
      </c>
      <c r="D12" s="3" t="str">
        <f>"K74.1"</f>
        <v>K74.1</v>
      </c>
      <c r="E12" s="1" t="s">
        <v>119</v>
      </c>
    </row>
    <row r="13">
      <c r="A13" s="1" t="s">
        <v>5</v>
      </c>
      <c r="B13" s="1" t="s">
        <v>41</v>
      </c>
      <c r="C13" s="1" t="s">
        <v>43</v>
      </c>
      <c r="D13" s="3" t="str">
        <f>"K74.2"</f>
        <v>K74.2</v>
      </c>
      <c r="E13" s="1" t="s">
        <v>126</v>
      </c>
    </row>
    <row r="14">
      <c r="A14" s="1" t="s">
        <v>5</v>
      </c>
      <c r="B14" s="1" t="s">
        <v>41</v>
      </c>
      <c r="C14" s="1" t="s">
        <v>43</v>
      </c>
      <c r="D14" s="3" t="str">
        <f>"K74.3"</f>
        <v>K74.3</v>
      </c>
      <c r="E14" s="1" t="s">
        <v>133</v>
      </c>
    </row>
    <row r="15">
      <c r="A15" s="1" t="s">
        <v>5</v>
      </c>
      <c r="B15" s="1" t="s">
        <v>41</v>
      </c>
      <c r="C15" s="1" t="s">
        <v>43</v>
      </c>
      <c r="D15" s="3" t="str">
        <f>"K74.4"</f>
        <v>K74.4</v>
      </c>
      <c r="E15" s="1" t="s">
        <v>140</v>
      </c>
    </row>
    <row r="16">
      <c r="A16" s="1" t="s">
        <v>5</v>
      </c>
      <c r="B16" s="1" t="s">
        <v>41</v>
      </c>
      <c r="C16" s="1" t="s">
        <v>43</v>
      </c>
      <c r="D16" s="3" t="str">
        <f>"K74.5"</f>
        <v>K74.5</v>
      </c>
      <c r="E16" s="1" t="s">
        <v>148</v>
      </c>
    </row>
    <row r="17">
      <c r="A17" s="1" t="s">
        <v>5</v>
      </c>
      <c r="B17" s="1" t="s">
        <v>41</v>
      </c>
      <c r="C17" s="1" t="s">
        <v>43</v>
      </c>
      <c r="D17" s="3" t="str">
        <f>"K74.6"</f>
        <v>K74.6</v>
      </c>
      <c r="E17" s="1" t="s">
        <v>158</v>
      </c>
    </row>
    <row r="18">
      <c r="A18" s="1" t="s">
        <v>5</v>
      </c>
      <c r="B18" s="1" t="s">
        <v>41</v>
      </c>
      <c r="C18" s="1" t="s">
        <v>43</v>
      </c>
      <c r="D18" s="3" t="str">
        <f>"K76.6"</f>
        <v>K76.6</v>
      </c>
      <c r="E18" s="1" t="s">
        <v>166</v>
      </c>
    </row>
    <row r="19">
      <c r="A19" s="1" t="s">
        <v>5</v>
      </c>
      <c r="B19" s="1" t="s">
        <v>41</v>
      </c>
      <c r="C19" s="1" t="s">
        <v>43</v>
      </c>
      <c r="D19" s="3" t="str">
        <f>"K76.7"</f>
        <v>K76.7</v>
      </c>
      <c r="E19" s="1" t="s">
        <v>172</v>
      </c>
    </row>
    <row r="20">
      <c r="A20" s="1" t="s">
        <v>5</v>
      </c>
      <c r="B20" s="1" t="s">
        <v>176</v>
      </c>
      <c r="C20" s="1" t="s">
        <v>177</v>
      </c>
      <c r="D20" s="3" t="str">
        <f>"C22.0"</f>
        <v>C22.0</v>
      </c>
      <c r="E20" s="1" t="s">
        <v>182</v>
      </c>
    </row>
    <row r="21">
      <c r="A21" s="1" t="s">
        <v>5</v>
      </c>
      <c r="B21" s="1" t="s">
        <v>176</v>
      </c>
      <c r="C21" s="1" t="s">
        <v>177</v>
      </c>
      <c r="D21" s="3" t="str">
        <f>"C22.1"</f>
        <v>C22.1</v>
      </c>
      <c r="E21" s="1" t="s">
        <v>183</v>
      </c>
    </row>
    <row r="22">
      <c r="A22" s="1" t="s">
        <v>5</v>
      </c>
      <c r="B22" s="1" t="s">
        <v>176</v>
      </c>
      <c r="C22" s="1" t="s">
        <v>177</v>
      </c>
      <c r="D22" s="3" t="str">
        <f>"C22.2"</f>
        <v>C22.2</v>
      </c>
      <c r="E22" s="1" t="s">
        <v>188</v>
      </c>
    </row>
    <row r="23">
      <c r="A23" s="1" t="s">
        <v>5</v>
      </c>
      <c r="B23" s="1" t="s">
        <v>176</v>
      </c>
      <c r="C23" s="1" t="s">
        <v>177</v>
      </c>
      <c r="D23" s="3" t="str">
        <f>"C22.3"</f>
        <v>C22.3</v>
      </c>
      <c r="E23" s="1" t="s">
        <v>193</v>
      </c>
    </row>
    <row r="24">
      <c r="A24" s="1" t="s">
        <v>5</v>
      </c>
      <c r="B24" s="1" t="s">
        <v>176</v>
      </c>
      <c r="C24" s="1" t="s">
        <v>177</v>
      </c>
      <c r="D24" s="3" t="str">
        <f>"C22.4"</f>
        <v>C22.4</v>
      </c>
      <c r="E24" s="1" t="s">
        <v>202</v>
      </c>
    </row>
    <row r="25">
      <c r="A25" s="1" t="s">
        <v>5</v>
      </c>
      <c r="B25" s="1" t="s">
        <v>176</v>
      </c>
      <c r="C25" s="1" t="s">
        <v>177</v>
      </c>
      <c r="D25" s="3" t="str">
        <f>"C22.7"</f>
        <v>C22.7</v>
      </c>
      <c r="E25" s="1" t="s">
        <v>211</v>
      </c>
    </row>
    <row r="26">
      <c r="A26" s="1" t="s">
        <v>5</v>
      </c>
      <c r="B26" s="1" t="s">
        <v>176</v>
      </c>
      <c r="C26" s="1" t="s">
        <v>177</v>
      </c>
      <c r="D26" s="3" t="str">
        <f>"C22.9"</f>
        <v>C22.9</v>
      </c>
      <c r="E26" s="1" t="s">
        <v>216</v>
      </c>
    </row>
    <row r="27">
      <c r="A27" s="1" t="s">
        <v>5</v>
      </c>
      <c r="B27" s="1" t="s">
        <v>176</v>
      </c>
      <c r="C27" s="1" t="s">
        <v>177</v>
      </c>
      <c r="D27" s="3" t="str">
        <f>"C23"</f>
        <v>C23</v>
      </c>
      <c r="E27" s="1" t="s">
        <v>222</v>
      </c>
    </row>
    <row r="28">
      <c r="A28" s="1" t="s">
        <v>5</v>
      </c>
      <c r="B28" s="1" t="s">
        <v>176</v>
      </c>
      <c r="C28" s="1" t="s">
        <v>177</v>
      </c>
      <c r="D28" s="3" t="str">
        <f>"C24.0"</f>
        <v>C24.0</v>
      </c>
      <c r="E28" s="1" t="s">
        <v>229</v>
      </c>
    </row>
    <row r="29">
      <c r="A29" s="1" t="s">
        <v>5</v>
      </c>
      <c r="B29" s="1" t="s">
        <v>176</v>
      </c>
      <c r="C29" s="1" t="s">
        <v>177</v>
      </c>
      <c r="D29" s="3" t="str">
        <f>"C24.1"</f>
        <v>C24.1</v>
      </c>
      <c r="E29" s="1" t="s">
        <v>233</v>
      </c>
    </row>
    <row r="30">
      <c r="A30" s="1" t="s">
        <v>5</v>
      </c>
      <c r="B30" s="1" t="s">
        <v>176</v>
      </c>
      <c r="C30" s="1" t="s">
        <v>177</v>
      </c>
      <c r="D30" s="3" t="str">
        <f>"C24.8"</f>
        <v>C24.8</v>
      </c>
      <c r="E30" s="1" t="s">
        <v>239</v>
      </c>
    </row>
    <row r="31">
      <c r="A31" s="1" t="s">
        <v>5</v>
      </c>
      <c r="B31" s="1" t="s">
        <v>176</v>
      </c>
      <c r="C31" s="1" t="s">
        <v>177</v>
      </c>
      <c r="D31" s="3" t="str">
        <f>"C24.9"</f>
        <v>C24.9</v>
      </c>
      <c r="E31" s="1" t="s">
        <v>248</v>
      </c>
    </row>
    <row r="32">
      <c r="A32" s="1" t="s">
        <v>5</v>
      </c>
      <c r="B32" s="1" t="s">
        <v>176</v>
      </c>
      <c r="C32" s="1" t="s">
        <v>177</v>
      </c>
      <c r="D32" s="3" t="str">
        <f>"C25.0"</f>
        <v>C25.0</v>
      </c>
      <c r="E32" s="1" t="s">
        <v>253</v>
      </c>
    </row>
    <row r="33">
      <c r="A33" s="1" t="s">
        <v>5</v>
      </c>
      <c r="B33" s="1" t="s">
        <v>176</v>
      </c>
      <c r="C33" s="1" t="s">
        <v>177</v>
      </c>
      <c r="D33" s="3" t="str">
        <f>"C25.1"</f>
        <v>C25.1</v>
      </c>
      <c r="E33" s="1" t="s">
        <v>259</v>
      </c>
    </row>
    <row r="34">
      <c r="A34" s="1" t="s">
        <v>5</v>
      </c>
      <c r="B34" s="1" t="s">
        <v>176</v>
      </c>
      <c r="C34" s="1" t="s">
        <v>177</v>
      </c>
      <c r="D34" s="3" t="str">
        <f>"C25.2"</f>
        <v>C25.2</v>
      </c>
      <c r="E34" s="1" t="s">
        <v>264</v>
      </c>
    </row>
    <row r="35">
      <c r="A35" s="1" t="s">
        <v>5</v>
      </c>
      <c r="B35" s="1" t="s">
        <v>176</v>
      </c>
      <c r="C35" s="1" t="s">
        <v>177</v>
      </c>
      <c r="D35" s="3" t="str">
        <f>"C25.3"</f>
        <v>C25.3</v>
      </c>
      <c r="E35" s="1" t="s">
        <v>272</v>
      </c>
    </row>
    <row r="36">
      <c r="A36" s="1" t="s">
        <v>5</v>
      </c>
      <c r="B36" s="1" t="s">
        <v>176</v>
      </c>
      <c r="C36" s="1" t="s">
        <v>177</v>
      </c>
      <c r="D36" s="3" t="str">
        <f>"C25.4"</f>
        <v>C25.4</v>
      </c>
      <c r="E36" s="1" t="s">
        <v>279</v>
      </c>
    </row>
    <row r="37">
      <c r="A37" s="1" t="s">
        <v>5</v>
      </c>
      <c r="B37" s="1" t="s">
        <v>176</v>
      </c>
      <c r="C37" s="1" t="s">
        <v>177</v>
      </c>
      <c r="D37" s="3" t="str">
        <f>"C25.7"</f>
        <v>C25.7</v>
      </c>
      <c r="E37" s="1" t="s">
        <v>285</v>
      </c>
    </row>
    <row r="38">
      <c r="A38" s="1" t="s">
        <v>5</v>
      </c>
      <c r="B38" s="1" t="s">
        <v>176</v>
      </c>
      <c r="C38" s="1" t="s">
        <v>177</v>
      </c>
      <c r="D38" s="3" t="str">
        <f>"C25.8"</f>
        <v>C25.8</v>
      </c>
      <c r="E38" s="1" t="s">
        <v>290</v>
      </c>
    </row>
    <row r="39">
      <c r="A39" s="1" t="s">
        <v>5</v>
      </c>
      <c r="B39" s="1" t="s">
        <v>176</v>
      </c>
      <c r="C39" s="1" t="s">
        <v>177</v>
      </c>
      <c r="D39" s="3" t="str">
        <f>"C25.9"</f>
        <v>C25.9</v>
      </c>
      <c r="E39" s="1" t="s">
        <v>296</v>
      </c>
    </row>
    <row r="40">
      <c r="A40" s="1" t="s">
        <v>5</v>
      </c>
      <c r="B40" s="1" t="s">
        <v>176</v>
      </c>
      <c r="C40" s="1" t="s">
        <v>177</v>
      </c>
      <c r="D40" s="3" t="str">
        <f>"C78.7"</f>
        <v>C78.7</v>
      </c>
      <c r="E40" s="1" t="s">
        <v>303</v>
      </c>
    </row>
    <row r="41">
      <c r="A41" s="1" t="s">
        <v>5</v>
      </c>
      <c r="B41" s="1" t="s">
        <v>176</v>
      </c>
      <c r="C41" s="1" t="s">
        <v>177</v>
      </c>
      <c r="D41" s="3" t="str">
        <f>"D01.5"</f>
        <v>D01.5</v>
      </c>
      <c r="E41" s="1" t="s">
        <v>308</v>
      </c>
    </row>
    <row r="42">
      <c r="A42" s="1" t="s">
        <v>5</v>
      </c>
      <c r="B42" s="1" t="s">
        <v>176</v>
      </c>
      <c r="C42" s="1" t="s">
        <v>177</v>
      </c>
      <c r="D42" s="3" t="str">
        <f>"D37.6"</f>
        <v>D37.6</v>
      </c>
      <c r="E42" s="1" t="s">
        <v>320</v>
      </c>
    </row>
    <row r="43">
      <c r="A43" s="1" t="s">
        <v>5</v>
      </c>
      <c r="B43" s="1" t="s">
        <v>323</v>
      </c>
      <c r="C43" s="1" t="s">
        <v>325</v>
      </c>
      <c r="D43" s="3" t="str">
        <f>"B26.3"</f>
        <v>B26.3</v>
      </c>
      <c r="E43" s="1" t="s">
        <v>330</v>
      </c>
    </row>
    <row r="44">
      <c r="A44" s="1" t="s">
        <v>5</v>
      </c>
      <c r="B44" s="1" t="s">
        <v>323</v>
      </c>
      <c r="C44" s="1" t="s">
        <v>325</v>
      </c>
      <c r="D44" s="3" t="str">
        <f>"D13.6"</f>
        <v>D13.6</v>
      </c>
      <c r="E44" s="1" t="s">
        <v>334</v>
      </c>
    </row>
    <row r="45">
      <c r="A45" s="1" t="s">
        <v>5</v>
      </c>
      <c r="B45" s="1" t="s">
        <v>323</v>
      </c>
      <c r="C45" s="1" t="s">
        <v>325</v>
      </c>
      <c r="D45" s="3" t="str">
        <f>"K85.0"</f>
        <v>K85.0</v>
      </c>
      <c r="E45" s="1" t="s">
        <v>340</v>
      </c>
    </row>
    <row r="46">
      <c r="A46" s="1" t="s">
        <v>5</v>
      </c>
      <c r="B46" s="1" t="s">
        <v>323</v>
      </c>
      <c r="C46" s="1" t="s">
        <v>325</v>
      </c>
      <c r="D46" s="3" t="str">
        <f>"K85.1"</f>
        <v>K85.1</v>
      </c>
      <c r="E46" s="1" t="s">
        <v>344</v>
      </c>
    </row>
    <row r="47">
      <c r="A47" s="1" t="s">
        <v>5</v>
      </c>
      <c r="B47" s="1" t="s">
        <v>323</v>
      </c>
      <c r="C47" s="1" t="s">
        <v>325</v>
      </c>
      <c r="D47" s="3" t="str">
        <f>"K85.2"</f>
        <v>K85.2</v>
      </c>
      <c r="E47" s="1" t="s">
        <v>348</v>
      </c>
    </row>
    <row r="48">
      <c r="A48" s="1" t="s">
        <v>5</v>
      </c>
      <c r="B48" s="1" t="s">
        <v>323</v>
      </c>
      <c r="C48" s="1" t="s">
        <v>325</v>
      </c>
      <c r="D48" s="3" t="str">
        <f>"K85.3"</f>
        <v>K85.3</v>
      </c>
      <c r="E48" s="1" t="s">
        <v>352</v>
      </c>
    </row>
    <row r="49">
      <c r="A49" s="1" t="s">
        <v>5</v>
      </c>
      <c r="B49" s="1" t="s">
        <v>323</v>
      </c>
      <c r="C49" s="1" t="s">
        <v>325</v>
      </c>
      <c r="D49" s="3" t="str">
        <f>"K85.8"</f>
        <v>K85.8</v>
      </c>
      <c r="E49" s="1" t="s">
        <v>357</v>
      </c>
    </row>
    <row r="50">
      <c r="A50" s="1" t="s">
        <v>5</v>
      </c>
      <c r="B50" s="1" t="s">
        <v>323</v>
      </c>
      <c r="C50" s="1" t="s">
        <v>325</v>
      </c>
      <c r="D50" s="3" t="str">
        <f>"K85.9"</f>
        <v>K85.9</v>
      </c>
      <c r="E50" s="1" t="s">
        <v>366</v>
      </c>
    </row>
    <row r="51">
      <c r="A51" s="1" t="s">
        <v>5</v>
      </c>
      <c r="B51" s="1" t="s">
        <v>323</v>
      </c>
      <c r="C51" s="1" t="s">
        <v>325</v>
      </c>
      <c r="D51" s="3" t="str">
        <f>"K86.0"</f>
        <v>K86.0</v>
      </c>
      <c r="E51" s="1" t="s">
        <v>373</v>
      </c>
    </row>
    <row r="52">
      <c r="A52" s="1" t="s">
        <v>5</v>
      </c>
      <c r="B52" s="1" t="s">
        <v>323</v>
      </c>
      <c r="C52" s="1" t="s">
        <v>325</v>
      </c>
      <c r="D52" s="3" t="str">
        <f>"K86.1"</f>
        <v>K86.1</v>
      </c>
      <c r="E52" s="1" t="s">
        <v>380</v>
      </c>
    </row>
    <row r="53">
      <c r="A53" s="1" t="s">
        <v>5</v>
      </c>
      <c r="B53" s="1" t="s">
        <v>323</v>
      </c>
      <c r="C53" s="1" t="s">
        <v>325</v>
      </c>
      <c r="D53" s="3" t="str">
        <f>"K86.2"</f>
        <v>K86.2</v>
      </c>
      <c r="E53" s="1" t="s">
        <v>385</v>
      </c>
    </row>
    <row r="54">
      <c r="A54" s="1" t="s">
        <v>5</v>
      </c>
      <c r="B54" s="1" t="s">
        <v>323</v>
      </c>
      <c r="C54" s="1" t="s">
        <v>325</v>
      </c>
      <c r="D54" s="3" t="str">
        <f>"K86.3"</f>
        <v>K86.3</v>
      </c>
      <c r="E54" s="1" t="s">
        <v>391</v>
      </c>
    </row>
    <row r="55">
      <c r="A55" s="1" t="s">
        <v>5</v>
      </c>
      <c r="B55" s="1" t="s">
        <v>323</v>
      </c>
      <c r="C55" s="1" t="s">
        <v>325</v>
      </c>
      <c r="D55" s="3" t="str">
        <f>"K86.8"</f>
        <v>K86.8</v>
      </c>
      <c r="E55" s="1" t="s">
        <v>398</v>
      </c>
    </row>
    <row r="56">
      <c r="A56" s="1" t="s">
        <v>5</v>
      </c>
      <c r="B56" s="1" t="s">
        <v>323</v>
      </c>
      <c r="C56" s="1" t="s">
        <v>325</v>
      </c>
      <c r="D56" s="3" t="str">
        <f>"K86.9"</f>
        <v>K86.9</v>
      </c>
      <c r="E56" s="1" t="s">
        <v>405</v>
      </c>
    </row>
    <row r="57">
      <c r="A57" s="1" t="s">
        <v>5</v>
      </c>
      <c r="B57" s="1" t="s">
        <v>323</v>
      </c>
      <c r="C57" s="1" t="s">
        <v>325</v>
      </c>
      <c r="D57" s="3" t="str">
        <f>"Q45.1"</f>
        <v>Q45.1</v>
      </c>
      <c r="E57" s="1" t="s">
        <v>411</v>
      </c>
    </row>
    <row r="58">
      <c r="A58" s="1" t="s">
        <v>5</v>
      </c>
      <c r="B58" s="1" t="s">
        <v>323</v>
      </c>
      <c r="C58" s="1" t="s">
        <v>325</v>
      </c>
      <c r="D58" s="3" t="str">
        <f>"Q45.2"</f>
        <v>Q45.2</v>
      </c>
      <c r="E58" s="1" t="s">
        <v>419</v>
      </c>
    </row>
    <row r="59">
      <c r="A59" s="1" t="s">
        <v>5</v>
      </c>
      <c r="B59" s="1" t="s">
        <v>323</v>
      </c>
      <c r="C59" s="1" t="s">
        <v>325</v>
      </c>
      <c r="D59" s="3" t="str">
        <f>"S36.20"</f>
        <v>S36.20</v>
      </c>
      <c r="E59" s="1" t="s">
        <v>426</v>
      </c>
    </row>
    <row r="60">
      <c r="A60" s="1" t="s">
        <v>5</v>
      </c>
      <c r="B60" s="1" t="s">
        <v>323</v>
      </c>
      <c r="C60" s="1" t="s">
        <v>325</v>
      </c>
      <c r="D60" s="3" t="str">
        <f>"S36.21"</f>
        <v>S36.21</v>
      </c>
      <c r="E60" s="1" t="s">
        <v>433</v>
      </c>
    </row>
    <row r="61">
      <c r="A61" s="1" t="s">
        <v>5</v>
      </c>
      <c r="B61" s="1" t="s">
        <v>435</v>
      </c>
      <c r="C61" s="1" t="s">
        <v>437</v>
      </c>
      <c r="D61" s="3" t="str">
        <f>"A06.4"</f>
        <v>A06.4</v>
      </c>
      <c r="E61" s="1" t="s">
        <v>442</v>
      </c>
    </row>
    <row r="62">
      <c r="A62" s="1" t="s">
        <v>5</v>
      </c>
      <c r="B62" s="1" t="s">
        <v>435</v>
      </c>
      <c r="C62" s="1" t="s">
        <v>437</v>
      </c>
      <c r="D62" s="3" t="str">
        <f>"B15.0"</f>
        <v>B15.0</v>
      </c>
      <c r="E62" s="1" t="s">
        <v>448</v>
      </c>
    </row>
    <row r="63">
      <c r="A63" s="1" t="s">
        <v>5</v>
      </c>
      <c r="B63" s="1" t="s">
        <v>435</v>
      </c>
      <c r="C63" s="1" t="s">
        <v>437</v>
      </c>
      <c r="D63" s="3" t="str">
        <f>"B15.9"</f>
        <v>B15.9</v>
      </c>
      <c r="E63" s="1" t="s">
        <v>453</v>
      </c>
    </row>
    <row r="64">
      <c r="A64" s="1" t="s">
        <v>5</v>
      </c>
      <c r="B64" s="1" t="s">
        <v>435</v>
      </c>
      <c r="C64" s="1" t="s">
        <v>437</v>
      </c>
      <c r="D64" s="3" t="str">
        <f>"B16.0"</f>
        <v>B16.0</v>
      </c>
      <c r="E64" s="1" t="s">
        <v>454</v>
      </c>
    </row>
    <row r="65">
      <c r="A65" s="1" t="s">
        <v>5</v>
      </c>
      <c r="B65" s="1" t="s">
        <v>435</v>
      </c>
      <c r="C65" s="1" t="s">
        <v>437</v>
      </c>
      <c r="D65" s="3" t="str">
        <f>"B16.1"</f>
        <v>B16.1</v>
      </c>
      <c r="E65" s="1" t="s">
        <v>457</v>
      </c>
    </row>
    <row r="66">
      <c r="A66" s="1" t="s">
        <v>5</v>
      </c>
      <c r="B66" s="1" t="s">
        <v>435</v>
      </c>
      <c r="C66" s="1" t="s">
        <v>437</v>
      </c>
      <c r="D66" s="3" t="str">
        <f>"B16.2"</f>
        <v>B16.2</v>
      </c>
      <c r="E66" s="1" t="s">
        <v>465</v>
      </c>
    </row>
    <row r="67">
      <c r="A67" s="1" t="s">
        <v>5</v>
      </c>
      <c r="B67" s="1" t="s">
        <v>435</v>
      </c>
      <c r="C67" s="1" t="s">
        <v>437</v>
      </c>
      <c r="D67" s="3" t="str">
        <f>"B16.9"</f>
        <v>B16.9</v>
      </c>
      <c r="E67" s="1" t="s">
        <v>471</v>
      </c>
    </row>
    <row r="68">
      <c r="A68" s="1" t="s">
        <v>5</v>
      </c>
      <c r="B68" s="1" t="s">
        <v>435</v>
      </c>
      <c r="C68" s="1" t="s">
        <v>437</v>
      </c>
      <c r="D68" s="3" t="str">
        <f>"B17.0"</f>
        <v>B17.0</v>
      </c>
      <c r="E68" s="1" t="s">
        <v>477</v>
      </c>
    </row>
    <row r="69">
      <c r="A69" s="1" t="s">
        <v>5</v>
      </c>
      <c r="B69" s="1" t="s">
        <v>435</v>
      </c>
      <c r="C69" s="1" t="s">
        <v>437</v>
      </c>
      <c r="D69" s="3" t="str">
        <f>"B17.1"</f>
        <v>B17.1</v>
      </c>
      <c r="E69" s="1" t="s">
        <v>483</v>
      </c>
    </row>
    <row r="70">
      <c r="A70" s="1" t="s">
        <v>5</v>
      </c>
      <c r="B70" s="1" t="s">
        <v>435</v>
      </c>
      <c r="C70" s="1" t="s">
        <v>437</v>
      </c>
      <c r="D70" s="3" t="str">
        <f>"B17.2"</f>
        <v>B17.2</v>
      </c>
      <c r="E70" s="1" t="s">
        <v>489</v>
      </c>
    </row>
    <row r="71">
      <c r="A71" s="1" t="s">
        <v>5</v>
      </c>
      <c r="B71" s="1" t="s">
        <v>435</v>
      </c>
      <c r="C71" s="1" t="s">
        <v>437</v>
      </c>
      <c r="D71" s="3" t="str">
        <f>"B17.8"</f>
        <v>B17.8</v>
      </c>
      <c r="E71" s="1" t="s">
        <v>495</v>
      </c>
    </row>
    <row r="72">
      <c r="A72" s="1" t="s">
        <v>5</v>
      </c>
      <c r="B72" s="1" t="s">
        <v>435</v>
      </c>
      <c r="C72" s="1" t="s">
        <v>437</v>
      </c>
      <c r="D72" s="3" t="str">
        <f>"B17.9"</f>
        <v>B17.9</v>
      </c>
      <c r="E72" s="1" t="s">
        <v>501</v>
      </c>
    </row>
    <row r="73">
      <c r="A73" s="1" t="s">
        <v>5</v>
      </c>
      <c r="B73" s="1" t="s">
        <v>435</v>
      </c>
      <c r="C73" s="1" t="s">
        <v>437</v>
      </c>
      <c r="D73" s="3" t="str">
        <f>"B18.0"</f>
        <v>B18.0</v>
      </c>
      <c r="E73" s="1" t="s">
        <v>509</v>
      </c>
    </row>
    <row r="74">
      <c r="A74" s="1" t="s">
        <v>5</v>
      </c>
      <c r="B74" s="1" t="s">
        <v>435</v>
      </c>
      <c r="C74" s="1" t="s">
        <v>437</v>
      </c>
      <c r="D74" s="3" t="str">
        <f>"B18.1"</f>
        <v>B18.1</v>
      </c>
      <c r="E74" s="1" t="s">
        <v>516</v>
      </c>
    </row>
    <row r="75">
      <c r="A75" s="1" t="s">
        <v>5</v>
      </c>
      <c r="B75" s="1" t="s">
        <v>435</v>
      </c>
      <c r="C75" s="1" t="s">
        <v>437</v>
      </c>
      <c r="D75" s="3" t="str">
        <f>"B18.10"</f>
        <v>B18.10</v>
      </c>
      <c r="E75" s="1" t="s">
        <v>525</v>
      </c>
    </row>
    <row r="76">
      <c r="A76" s="1" t="s">
        <v>5</v>
      </c>
      <c r="B76" s="1" t="s">
        <v>435</v>
      </c>
      <c r="C76" s="1" t="s">
        <v>437</v>
      </c>
      <c r="D76" s="3" t="str">
        <f>"B18.19"</f>
        <v>B18.19</v>
      </c>
      <c r="E76" s="1" t="s">
        <v>531</v>
      </c>
    </row>
    <row r="77">
      <c r="A77" s="1" t="s">
        <v>5</v>
      </c>
      <c r="B77" s="1" t="s">
        <v>435</v>
      </c>
      <c r="C77" s="1" t="s">
        <v>437</v>
      </c>
      <c r="D77" s="3" t="str">
        <f>"B18.2"</f>
        <v>B18.2</v>
      </c>
      <c r="E77" s="1" t="s">
        <v>537</v>
      </c>
    </row>
    <row r="78">
      <c r="A78" s="1" t="s">
        <v>5</v>
      </c>
      <c r="B78" s="1" t="s">
        <v>435</v>
      </c>
      <c r="C78" s="1" t="s">
        <v>437</v>
      </c>
      <c r="D78" s="3" t="str">
        <f>"B18.8"</f>
        <v>B18.8</v>
      </c>
      <c r="E78" s="1" t="s">
        <v>544</v>
      </c>
    </row>
    <row r="79">
      <c r="A79" s="1" t="s">
        <v>5</v>
      </c>
      <c r="B79" s="1" t="s">
        <v>435</v>
      </c>
      <c r="C79" s="1" t="s">
        <v>437</v>
      </c>
      <c r="D79" s="3" t="str">
        <f>"B18.9"</f>
        <v>B18.9</v>
      </c>
      <c r="E79" s="1" t="s">
        <v>549</v>
      </c>
    </row>
    <row r="80">
      <c r="A80" s="1" t="s">
        <v>5</v>
      </c>
      <c r="B80" s="1" t="s">
        <v>435</v>
      </c>
      <c r="C80" s="1" t="s">
        <v>437</v>
      </c>
      <c r="D80" s="3" t="str">
        <f>"B19.0"</f>
        <v>B19.0</v>
      </c>
      <c r="E80" s="1" t="s">
        <v>556</v>
      </c>
    </row>
    <row r="81">
      <c r="A81" s="1" t="s">
        <v>5</v>
      </c>
      <c r="B81" s="1" t="s">
        <v>435</v>
      </c>
      <c r="C81" s="1" t="s">
        <v>437</v>
      </c>
      <c r="D81" s="3" t="str">
        <f>"B19.9"</f>
        <v>B19.9</v>
      </c>
      <c r="E81" s="1" t="s">
        <v>563</v>
      </c>
    </row>
    <row r="82">
      <c r="A82" s="1" t="s">
        <v>5</v>
      </c>
      <c r="B82" s="1" t="s">
        <v>435</v>
      </c>
      <c r="C82" s="1" t="s">
        <v>437</v>
      </c>
      <c r="D82" s="3" t="str">
        <f>"B25.1"</f>
        <v>B25.1</v>
      </c>
      <c r="E82" s="1" t="s">
        <v>570</v>
      </c>
    </row>
    <row r="83">
      <c r="A83" s="1" t="s">
        <v>5</v>
      </c>
      <c r="B83" s="1" t="s">
        <v>435</v>
      </c>
      <c r="C83" s="1" t="s">
        <v>437</v>
      </c>
      <c r="D83" s="3" t="str">
        <f>"B25.2"</f>
        <v>B25.2</v>
      </c>
      <c r="E83" s="1" t="s">
        <v>573</v>
      </c>
    </row>
    <row r="84">
      <c r="A84" s="1" t="s">
        <v>5</v>
      </c>
      <c r="B84" s="1" t="s">
        <v>435</v>
      </c>
      <c r="C84" s="1" t="s">
        <v>437</v>
      </c>
      <c r="D84" s="3" t="str">
        <f>"B58.1"</f>
        <v>B58.1</v>
      </c>
      <c r="E84" s="1" t="s">
        <v>580</v>
      </c>
    </row>
    <row r="85">
      <c r="A85" s="1" t="s">
        <v>5</v>
      </c>
      <c r="B85" s="1" t="s">
        <v>435</v>
      </c>
      <c r="C85" s="1" t="s">
        <v>437</v>
      </c>
      <c r="D85" s="3" t="str">
        <f>"B65.1"</f>
        <v>B65.1</v>
      </c>
      <c r="E85" s="1" t="s">
        <v>586</v>
      </c>
    </row>
    <row r="86">
      <c r="A86" s="1" t="s">
        <v>5</v>
      </c>
      <c r="B86" s="1" t="s">
        <v>435</v>
      </c>
      <c r="C86" s="1" t="s">
        <v>437</v>
      </c>
      <c r="D86" s="3" t="str">
        <f>"B66.0"</f>
        <v>B66.0</v>
      </c>
      <c r="E86" s="1" t="s">
        <v>592</v>
      </c>
    </row>
    <row r="87">
      <c r="A87" s="1" t="s">
        <v>5</v>
      </c>
      <c r="B87" s="1" t="s">
        <v>435</v>
      </c>
      <c r="C87" s="1" t="s">
        <v>437</v>
      </c>
      <c r="D87" s="3" t="str">
        <f>"B66.1"</f>
        <v>B66.1</v>
      </c>
      <c r="E87" s="1" t="s">
        <v>598</v>
      </c>
    </row>
    <row r="88">
      <c r="A88" s="1" t="s">
        <v>5</v>
      </c>
      <c r="B88" s="1" t="s">
        <v>435</v>
      </c>
      <c r="C88" s="1" t="s">
        <v>437</v>
      </c>
      <c r="D88" s="3" t="str">
        <f>"B66.3"</f>
        <v>B66.3</v>
      </c>
      <c r="E88" s="1" t="s">
        <v>605</v>
      </c>
    </row>
    <row r="89">
      <c r="A89" s="1" t="s">
        <v>5</v>
      </c>
      <c r="B89" s="1" t="s">
        <v>435</v>
      </c>
      <c r="C89" s="1" t="s">
        <v>437</v>
      </c>
      <c r="D89" s="3" t="str">
        <f>"B66.5"</f>
        <v>B66.5</v>
      </c>
      <c r="E89" s="1" t="s">
        <v>611</v>
      </c>
    </row>
    <row r="90">
      <c r="A90" s="1" t="s">
        <v>5</v>
      </c>
      <c r="B90" s="1" t="s">
        <v>435</v>
      </c>
      <c r="C90" s="1" t="s">
        <v>437</v>
      </c>
      <c r="D90" s="3" t="str">
        <f>"B67.0"</f>
        <v>B67.0</v>
      </c>
      <c r="E90" s="1" t="s">
        <v>623</v>
      </c>
    </row>
    <row r="91">
      <c r="A91" s="1" t="s">
        <v>5</v>
      </c>
      <c r="B91" s="1" t="s">
        <v>435</v>
      </c>
      <c r="C91" s="1" t="s">
        <v>437</v>
      </c>
      <c r="D91" s="3" t="str">
        <f>"B67.5"</f>
        <v>B67.5</v>
      </c>
      <c r="E91" s="1" t="s">
        <v>630</v>
      </c>
    </row>
    <row r="92">
      <c r="A92" s="1" t="s">
        <v>5</v>
      </c>
      <c r="B92" s="1" t="s">
        <v>435</v>
      </c>
      <c r="C92" s="1" t="s">
        <v>437</v>
      </c>
      <c r="D92" s="3" t="str">
        <f>"B67.8"</f>
        <v>B67.8</v>
      </c>
      <c r="E92" s="1" t="s">
        <v>638</v>
      </c>
    </row>
    <row r="93">
      <c r="A93" s="1" t="s">
        <v>5</v>
      </c>
      <c r="B93" s="1" t="s">
        <v>435</v>
      </c>
      <c r="C93" s="1" t="s">
        <v>437</v>
      </c>
      <c r="D93" s="3" t="str">
        <f>"D13.4"</f>
        <v>D13.4</v>
      </c>
      <c r="E93" s="1" t="s">
        <v>644</v>
      </c>
    </row>
    <row r="94">
      <c r="A94" s="1" t="s">
        <v>5</v>
      </c>
      <c r="B94" s="1" t="s">
        <v>435</v>
      </c>
      <c r="C94" s="1" t="s">
        <v>437</v>
      </c>
      <c r="D94" s="3" t="str">
        <f>"D18.02"</f>
        <v>D18.02</v>
      </c>
      <c r="E94" s="1" t="s">
        <v>650</v>
      </c>
    </row>
    <row r="95">
      <c r="A95" s="1" t="s">
        <v>5</v>
      </c>
      <c r="B95" s="1" t="s">
        <v>435</v>
      </c>
      <c r="C95" s="1" t="s">
        <v>437</v>
      </c>
      <c r="D95" s="3" t="str">
        <f>"E80.4"</f>
        <v>E80.4</v>
      </c>
      <c r="E95" s="1" t="s">
        <v>656</v>
      </c>
    </row>
    <row r="96">
      <c r="A96" s="1" t="s">
        <v>5</v>
      </c>
      <c r="B96" s="1" t="s">
        <v>435</v>
      </c>
      <c r="C96" s="1" t="s">
        <v>437</v>
      </c>
      <c r="D96" s="3" t="str">
        <f>"E80.5"</f>
        <v>E80.5</v>
      </c>
      <c r="E96" s="1" t="s">
        <v>665</v>
      </c>
    </row>
    <row r="97">
      <c r="A97" s="1" t="s">
        <v>5</v>
      </c>
      <c r="B97" s="1" t="s">
        <v>435</v>
      </c>
      <c r="C97" s="1" t="s">
        <v>437</v>
      </c>
      <c r="D97" s="3" t="str">
        <f>"E80.6"</f>
        <v>E80.6</v>
      </c>
      <c r="E97" s="1" t="s">
        <v>670</v>
      </c>
    </row>
    <row r="98">
      <c r="A98" s="1" t="s">
        <v>5</v>
      </c>
      <c r="B98" s="1" t="s">
        <v>435</v>
      </c>
      <c r="C98" s="1" t="s">
        <v>437</v>
      </c>
      <c r="D98" s="3" t="str">
        <f>"E80.7"</f>
        <v>E80.7</v>
      </c>
      <c r="E98" s="1" t="s">
        <v>676</v>
      </c>
    </row>
    <row r="99">
      <c r="A99" s="1" t="s">
        <v>5</v>
      </c>
      <c r="B99" s="1" t="s">
        <v>435</v>
      </c>
      <c r="C99" s="1" t="s">
        <v>437</v>
      </c>
      <c r="D99" s="3" t="str">
        <f>"I81"</f>
        <v>I81</v>
      </c>
      <c r="E99" s="1" t="s">
        <v>682</v>
      </c>
    </row>
    <row r="100">
      <c r="A100" s="1" t="s">
        <v>5</v>
      </c>
      <c r="B100" s="1" t="s">
        <v>435</v>
      </c>
      <c r="C100" s="1" t="s">
        <v>437</v>
      </c>
      <c r="D100" s="3" t="str">
        <f>"I82.0"</f>
        <v>I82.0</v>
      </c>
      <c r="E100" s="1" t="s">
        <v>687</v>
      </c>
    </row>
    <row r="101">
      <c r="A101" s="1" t="s">
        <v>5</v>
      </c>
      <c r="B101" s="1" t="s">
        <v>435</v>
      </c>
      <c r="C101" s="1" t="s">
        <v>437</v>
      </c>
      <c r="D101" s="3" t="str">
        <f>"K71.0"</f>
        <v>K71.0</v>
      </c>
      <c r="E101" s="1" t="s">
        <v>694</v>
      </c>
    </row>
    <row r="102">
      <c r="A102" s="1" t="s">
        <v>5</v>
      </c>
      <c r="B102" s="1" t="s">
        <v>435</v>
      </c>
      <c r="C102" s="1" t="s">
        <v>437</v>
      </c>
      <c r="D102" s="3" t="str">
        <f>"K71.1"</f>
        <v>K71.1</v>
      </c>
      <c r="E102" s="1" t="s">
        <v>700</v>
      </c>
    </row>
    <row r="103">
      <c r="A103" s="1" t="s">
        <v>5</v>
      </c>
      <c r="B103" s="1" t="s">
        <v>435</v>
      </c>
      <c r="C103" s="1" t="s">
        <v>437</v>
      </c>
      <c r="D103" s="3" t="str">
        <f>"K71.2"</f>
        <v>K71.2</v>
      </c>
      <c r="E103" s="1" t="s">
        <v>709</v>
      </c>
    </row>
    <row r="104">
      <c r="A104" s="1" t="s">
        <v>5</v>
      </c>
      <c r="B104" s="1" t="s">
        <v>435</v>
      </c>
      <c r="C104" s="1" t="s">
        <v>437</v>
      </c>
      <c r="D104" s="3" t="str">
        <f>"K71.3"</f>
        <v>K71.3</v>
      </c>
      <c r="E104" s="1" t="s">
        <v>717</v>
      </c>
    </row>
    <row r="105">
      <c r="A105" s="1" t="s">
        <v>5</v>
      </c>
      <c r="B105" s="1" t="s">
        <v>435</v>
      </c>
      <c r="C105" s="1" t="s">
        <v>437</v>
      </c>
      <c r="D105" s="3" t="str">
        <f>"K71.4"</f>
        <v>K71.4</v>
      </c>
      <c r="E105" s="1" t="s">
        <v>723</v>
      </c>
    </row>
    <row r="106">
      <c r="A106" s="1" t="s">
        <v>5</v>
      </c>
      <c r="B106" s="1" t="s">
        <v>435</v>
      </c>
      <c r="C106" s="1" t="s">
        <v>437</v>
      </c>
      <c r="D106" s="3" t="str">
        <f>"K71.5"</f>
        <v>K71.5</v>
      </c>
      <c r="E106" s="1" t="s">
        <v>729</v>
      </c>
    </row>
    <row r="107">
      <c r="A107" s="1" t="s">
        <v>5</v>
      </c>
      <c r="B107" s="1" t="s">
        <v>435</v>
      </c>
      <c r="C107" s="1" t="s">
        <v>437</v>
      </c>
      <c r="D107" s="3" t="str">
        <f>"K71.6"</f>
        <v>K71.6</v>
      </c>
      <c r="E107" s="1" t="s">
        <v>736</v>
      </c>
    </row>
    <row r="108">
      <c r="A108" s="1" t="s">
        <v>5</v>
      </c>
      <c r="B108" s="1" t="s">
        <v>435</v>
      </c>
      <c r="C108" s="1" t="s">
        <v>437</v>
      </c>
      <c r="D108" s="3" t="str">
        <f>"K71.7"</f>
        <v>K71.7</v>
      </c>
      <c r="E108" s="1" t="s">
        <v>743</v>
      </c>
    </row>
    <row r="109">
      <c r="A109" s="1" t="s">
        <v>5</v>
      </c>
      <c r="B109" s="1" t="s">
        <v>435</v>
      </c>
      <c r="C109" s="1" t="s">
        <v>437</v>
      </c>
      <c r="D109" s="3" t="str">
        <f>"K71.8"</f>
        <v>K71.8</v>
      </c>
      <c r="E109" s="1" t="s">
        <v>749</v>
      </c>
    </row>
    <row r="110">
      <c r="A110" s="1" t="s">
        <v>5</v>
      </c>
      <c r="B110" s="1" t="s">
        <v>435</v>
      </c>
      <c r="C110" s="1" t="s">
        <v>437</v>
      </c>
      <c r="D110" s="3" t="str">
        <f>"K71.9"</f>
        <v>K71.9</v>
      </c>
      <c r="E110" s="1" t="s">
        <v>755</v>
      </c>
    </row>
    <row r="111">
      <c r="A111" s="1" t="s">
        <v>5</v>
      </c>
      <c r="B111" s="1" t="s">
        <v>435</v>
      </c>
      <c r="C111" s="1" t="s">
        <v>437</v>
      </c>
      <c r="D111" s="3" t="str">
        <f>"K73.0"</f>
        <v>K73.0</v>
      </c>
      <c r="E111" s="1" t="s">
        <v>760</v>
      </c>
    </row>
    <row r="112">
      <c r="A112" s="1" t="s">
        <v>5</v>
      </c>
      <c r="B112" s="1" t="s">
        <v>435</v>
      </c>
      <c r="C112" s="1" t="s">
        <v>437</v>
      </c>
      <c r="D112" s="3" t="str">
        <f>"K73.1"</f>
        <v>K73.1</v>
      </c>
      <c r="E112" s="1" t="s">
        <v>767</v>
      </c>
    </row>
    <row r="113">
      <c r="A113" s="1" t="s">
        <v>5</v>
      </c>
      <c r="B113" s="1" t="s">
        <v>435</v>
      </c>
      <c r="C113" s="1" t="s">
        <v>437</v>
      </c>
      <c r="D113" s="3" t="str">
        <f>"K73.2"</f>
        <v>K73.2</v>
      </c>
      <c r="E113" s="1" t="s">
        <v>780</v>
      </c>
    </row>
    <row r="114">
      <c r="A114" s="1" t="s">
        <v>5</v>
      </c>
      <c r="B114" s="1" t="s">
        <v>435</v>
      </c>
      <c r="C114" s="1" t="s">
        <v>437</v>
      </c>
      <c r="D114" s="3" t="str">
        <f>"K73.8"</f>
        <v>K73.8</v>
      </c>
      <c r="E114" s="1" t="s">
        <v>801</v>
      </c>
    </row>
    <row r="115">
      <c r="A115" s="1" t="s">
        <v>5</v>
      </c>
      <c r="B115" s="1" t="s">
        <v>435</v>
      </c>
      <c r="C115" s="1" t="s">
        <v>437</v>
      </c>
      <c r="D115" s="3" t="str">
        <f>"K73.9"</f>
        <v>K73.9</v>
      </c>
      <c r="E115" s="1" t="s">
        <v>808</v>
      </c>
    </row>
    <row r="116">
      <c r="A116" s="1" t="s">
        <v>5</v>
      </c>
      <c r="B116" s="1" t="s">
        <v>435</v>
      </c>
      <c r="C116" s="1" t="s">
        <v>437</v>
      </c>
      <c r="D116" s="3" t="str">
        <f>"K75.0"</f>
        <v>K75.0</v>
      </c>
      <c r="E116" s="1" t="s">
        <v>816</v>
      </c>
    </row>
    <row r="117">
      <c r="A117" s="1" t="s">
        <v>5</v>
      </c>
      <c r="B117" s="1" t="s">
        <v>435</v>
      </c>
      <c r="C117" s="1" t="s">
        <v>437</v>
      </c>
      <c r="D117" s="3" t="str">
        <f>"K75.1"</f>
        <v>K75.1</v>
      </c>
      <c r="E117" s="1" t="s">
        <v>833</v>
      </c>
    </row>
    <row r="118">
      <c r="A118" s="1" t="s">
        <v>5</v>
      </c>
      <c r="B118" s="1" t="s">
        <v>435</v>
      </c>
      <c r="C118" s="1" t="s">
        <v>437</v>
      </c>
      <c r="D118" s="3" t="str">
        <f>"K75.2"</f>
        <v>K75.2</v>
      </c>
      <c r="E118" s="1" t="s">
        <v>837</v>
      </c>
    </row>
    <row r="119">
      <c r="A119" s="1" t="s">
        <v>5</v>
      </c>
      <c r="B119" s="1" t="s">
        <v>435</v>
      </c>
      <c r="C119" s="1" t="s">
        <v>437</v>
      </c>
      <c r="D119" s="3" t="str">
        <f>"K75.3"</f>
        <v>K75.3</v>
      </c>
      <c r="E119" s="1" t="s">
        <v>844</v>
      </c>
    </row>
    <row r="120">
      <c r="A120" s="1" t="s">
        <v>5</v>
      </c>
      <c r="B120" s="1" t="s">
        <v>435</v>
      </c>
      <c r="C120" s="1" t="s">
        <v>437</v>
      </c>
      <c r="D120" s="3" t="str">
        <f>"K75.4"</f>
        <v>K75.4</v>
      </c>
      <c r="E120" s="1" t="s">
        <v>851</v>
      </c>
    </row>
    <row r="121">
      <c r="A121" s="1" t="s">
        <v>5</v>
      </c>
      <c r="B121" s="1" t="s">
        <v>435</v>
      </c>
      <c r="C121" s="1" t="s">
        <v>437</v>
      </c>
      <c r="D121" s="3" t="str">
        <f>"K75.8"</f>
        <v>K75.8</v>
      </c>
      <c r="E121" s="1" t="s">
        <v>858</v>
      </c>
    </row>
    <row r="122">
      <c r="A122" s="1" t="s">
        <v>5</v>
      </c>
      <c r="B122" s="1" t="s">
        <v>435</v>
      </c>
      <c r="C122" s="1" t="s">
        <v>437</v>
      </c>
      <c r="D122" s="3" t="str">
        <f>"K75.9"</f>
        <v>K75.9</v>
      </c>
      <c r="E122" s="1" t="s">
        <v>865</v>
      </c>
    </row>
    <row r="123">
      <c r="A123" s="1" t="s">
        <v>5</v>
      </c>
      <c r="B123" s="1" t="s">
        <v>435</v>
      </c>
      <c r="C123" s="1" t="s">
        <v>437</v>
      </c>
      <c r="D123" s="3" t="str">
        <f>"K76.0"</f>
        <v>K76.0</v>
      </c>
      <c r="E123" s="1" t="s">
        <v>871</v>
      </c>
    </row>
    <row r="124">
      <c r="A124" s="1" t="s">
        <v>5</v>
      </c>
      <c r="B124" s="1" t="s">
        <v>435</v>
      </c>
      <c r="C124" s="1" t="s">
        <v>437</v>
      </c>
      <c r="D124" s="3" t="str">
        <f>"K76.1"</f>
        <v>K76.1</v>
      </c>
      <c r="E124" s="1" t="s">
        <v>877</v>
      </c>
    </row>
    <row r="125">
      <c r="A125" s="1" t="s">
        <v>5</v>
      </c>
      <c r="B125" s="1" t="s">
        <v>435</v>
      </c>
      <c r="C125" s="1" t="s">
        <v>437</v>
      </c>
      <c r="D125" s="3" t="str">
        <f>"K76.2"</f>
        <v>K76.2</v>
      </c>
      <c r="E125" s="1" t="s">
        <v>884</v>
      </c>
    </row>
    <row r="126">
      <c r="A126" s="1" t="s">
        <v>5</v>
      </c>
      <c r="B126" s="1" t="s">
        <v>435</v>
      </c>
      <c r="C126" s="1" t="s">
        <v>437</v>
      </c>
      <c r="D126" s="3" t="str">
        <f>"K76.3"</f>
        <v>K76.3</v>
      </c>
      <c r="E126" s="1" t="s">
        <v>891</v>
      </c>
    </row>
    <row r="127">
      <c r="A127" s="1" t="s">
        <v>5</v>
      </c>
      <c r="B127" s="1" t="s">
        <v>435</v>
      </c>
      <c r="C127" s="1" t="s">
        <v>437</v>
      </c>
      <c r="D127" s="3" t="str">
        <f>"K76.4"</f>
        <v>K76.4</v>
      </c>
      <c r="E127" s="1" t="s">
        <v>898</v>
      </c>
    </row>
    <row r="128">
      <c r="A128" s="1" t="s">
        <v>5</v>
      </c>
      <c r="B128" s="1" t="s">
        <v>435</v>
      </c>
      <c r="C128" s="1" t="s">
        <v>437</v>
      </c>
      <c r="D128" s="3" t="str">
        <f>"K76.5"</f>
        <v>K76.5</v>
      </c>
      <c r="E128" s="1" t="s">
        <v>903</v>
      </c>
    </row>
    <row r="129">
      <c r="A129" s="1" t="s">
        <v>5</v>
      </c>
      <c r="B129" s="1" t="s">
        <v>435</v>
      </c>
      <c r="C129" s="1" t="s">
        <v>437</v>
      </c>
      <c r="D129" s="3" t="str">
        <f>"K76.8"</f>
        <v>K76.8</v>
      </c>
      <c r="E129" s="1" t="s">
        <v>910</v>
      </c>
    </row>
    <row r="130">
      <c r="A130" s="1" t="s">
        <v>5</v>
      </c>
      <c r="B130" s="1" t="s">
        <v>435</v>
      </c>
      <c r="C130" s="1" t="s">
        <v>437</v>
      </c>
      <c r="D130" s="3" t="str">
        <f>"K76.9"</f>
        <v>K76.9</v>
      </c>
      <c r="E130" s="1" t="s">
        <v>916</v>
      </c>
    </row>
    <row r="131">
      <c r="A131" s="1" t="s">
        <v>5</v>
      </c>
      <c r="B131" s="1" t="s">
        <v>435</v>
      </c>
      <c r="C131" s="1" t="s">
        <v>437</v>
      </c>
      <c r="D131" s="3" t="str">
        <f>"Q44.6"</f>
        <v>Q44.6</v>
      </c>
      <c r="E131" s="1" t="s">
        <v>923</v>
      </c>
    </row>
    <row r="132">
      <c r="A132" s="1" t="s">
        <v>5</v>
      </c>
      <c r="B132" s="1" t="s">
        <v>435</v>
      </c>
      <c r="C132" s="1" t="s">
        <v>437</v>
      </c>
      <c r="D132" s="3" t="str">
        <f>"Q44.7"</f>
        <v>Q44.7</v>
      </c>
      <c r="E132" s="1" t="s">
        <v>929</v>
      </c>
    </row>
    <row r="133">
      <c r="A133" s="1" t="s">
        <v>5</v>
      </c>
      <c r="B133" s="1" t="s">
        <v>435</v>
      </c>
      <c r="C133" s="1" t="s">
        <v>437</v>
      </c>
      <c r="D133" s="3" t="str">
        <f>"Q44.70"</f>
        <v>Q44.70</v>
      </c>
      <c r="E133" s="1" t="s">
        <v>936</v>
      </c>
    </row>
    <row r="134">
      <c r="A134" s="1" t="s">
        <v>5</v>
      </c>
      <c r="B134" s="1" t="s">
        <v>435</v>
      </c>
      <c r="C134" s="1" t="s">
        <v>437</v>
      </c>
      <c r="D134" s="3" t="str">
        <f>"Q44.71"</f>
        <v>Q44.71</v>
      </c>
      <c r="E134" s="1" t="s">
        <v>942</v>
      </c>
    </row>
    <row r="135">
      <c r="A135" s="1" t="s">
        <v>5</v>
      </c>
      <c r="B135" s="1" t="s">
        <v>435</v>
      </c>
      <c r="C135" s="1" t="s">
        <v>437</v>
      </c>
      <c r="D135" s="3" t="str">
        <f>"Q44.78"</f>
        <v>Q44.78</v>
      </c>
      <c r="E135" s="1" t="s">
        <v>948</v>
      </c>
    </row>
    <row r="136">
      <c r="A136" s="1" t="s">
        <v>5</v>
      </c>
      <c r="B136" s="1" t="s">
        <v>435</v>
      </c>
      <c r="C136" s="1" t="s">
        <v>437</v>
      </c>
      <c r="D136" s="3" t="str">
        <f>"Q44.79"</f>
        <v>Q44.79</v>
      </c>
      <c r="E136" s="1" t="s">
        <v>951</v>
      </c>
    </row>
    <row r="137">
      <c r="A137" s="1" t="s">
        <v>5</v>
      </c>
      <c r="B137" s="1" t="s">
        <v>435</v>
      </c>
      <c r="C137" s="1" t="s">
        <v>437</v>
      </c>
      <c r="D137" s="3" t="str">
        <f>"Q45.0"</f>
        <v>Q45.0</v>
      </c>
      <c r="E137" s="1" t="s">
        <v>957</v>
      </c>
    </row>
    <row r="138">
      <c r="A138" s="1" t="s">
        <v>5</v>
      </c>
      <c r="B138" s="1" t="s">
        <v>435</v>
      </c>
      <c r="C138" s="1" t="s">
        <v>437</v>
      </c>
      <c r="D138" s="3" t="str">
        <f>"Q45.3"</f>
        <v>Q45.3</v>
      </c>
      <c r="E138" s="1" t="s">
        <v>972</v>
      </c>
    </row>
    <row r="139">
      <c r="A139" s="1" t="s">
        <v>5</v>
      </c>
      <c r="B139" s="1" t="s">
        <v>435</v>
      </c>
      <c r="C139" s="1" t="s">
        <v>437</v>
      </c>
      <c r="D139" s="3" t="str">
        <f>"R16.0"</f>
        <v>R16.0</v>
      </c>
      <c r="E139" s="1" t="s">
        <v>980</v>
      </c>
    </row>
    <row r="140">
      <c r="A140" s="1" t="s">
        <v>5</v>
      </c>
      <c r="B140" s="1" t="s">
        <v>435</v>
      </c>
      <c r="C140" s="1" t="s">
        <v>437</v>
      </c>
      <c r="D140" s="3" t="str">
        <f>"R16.2"</f>
        <v>R16.2</v>
      </c>
      <c r="E140" s="1" t="s">
        <v>988</v>
      </c>
    </row>
    <row r="141">
      <c r="A141" s="1" t="s">
        <v>5</v>
      </c>
      <c r="B141" s="1" t="s">
        <v>435</v>
      </c>
      <c r="C141" s="1" t="s">
        <v>437</v>
      </c>
      <c r="D141" s="3" t="str">
        <f>"R18"</f>
        <v>R18</v>
      </c>
      <c r="E141" s="1" t="s">
        <v>995</v>
      </c>
    </row>
    <row r="142">
      <c r="A142" s="1" t="s">
        <v>5</v>
      </c>
      <c r="B142" s="1" t="s">
        <v>435</v>
      </c>
      <c r="C142" s="1" t="s">
        <v>437</v>
      </c>
      <c r="D142" s="3" t="str">
        <f>"R93.2"</f>
        <v>R93.2</v>
      </c>
      <c r="E142" s="1" t="s">
        <v>1001</v>
      </c>
    </row>
    <row r="143">
      <c r="A143" s="1" t="s">
        <v>5</v>
      </c>
      <c r="B143" s="1" t="s">
        <v>435</v>
      </c>
      <c r="C143" s="1" t="s">
        <v>437</v>
      </c>
      <c r="D143" s="3" t="str">
        <f>"R94.5"</f>
        <v>R94.5</v>
      </c>
      <c r="E143" s="1" t="s">
        <v>1008</v>
      </c>
    </row>
    <row r="144">
      <c r="A144" s="1" t="s">
        <v>5</v>
      </c>
      <c r="B144" s="1" t="s">
        <v>435</v>
      </c>
      <c r="C144" s="1" t="s">
        <v>437</v>
      </c>
      <c r="D144" s="3" t="str">
        <f>"S36.1"</f>
        <v>S36.1</v>
      </c>
      <c r="E144" s="1" t="s">
        <v>1017</v>
      </c>
    </row>
    <row r="145">
      <c r="A145" s="1" t="s">
        <v>5</v>
      </c>
      <c r="B145" s="1" t="s">
        <v>435</v>
      </c>
      <c r="C145" s="1" t="s">
        <v>437</v>
      </c>
      <c r="D145" s="3" t="str">
        <f>"S36.10"</f>
        <v>S36.10</v>
      </c>
      <c r="E145" s="1" t="s">
        <v>1020</v>
      </c>
    </row>
    <row r="146">
      <c r="A146" s="1" t="s">
        <v>5</v>
      </c>
      <c r="B146" s="1" t="s">
        <v>435</v>
      </c>
      <c r="C146" s="1" t="s">
        <v>437</v>
      </c>
      <c r="D146" s="3" t="str">
        <f>"S36.11"</f>
        <v>S36.11</v>
      </c>
      <c r="E146" s="1" t="s">
        <v>1021</v>
      </c>
    </row>
    <row r="147">
      <c r="A147" s="1" t="s">
        <v>5</v>
      </c>
      <c r="B147" s="1" t="s">
        <v>435</v>
      </c>
      <c r="C147" s="1" t="s">
        <v>437</v>
      </c>
      <c r="D147" s="3" t="str">
        <f>"T86.4"</f>
        <v>T86.4</v>
      </c>
      <c r="E147" s="1" t="s">
        <v>1022</v>
      </c>
    </row>
    <row r="148">
      <c r="A148" s="1" t="s">
        <v>5</v>
      </c>
      <c r="B148" s="1" t="s">
        <v>435</v>
      </c>
      <c r="C148" s="1" t="s">
        <v>437</v>
      </c>
      <c r="D148" s="3" t="str">
        <f>"Z22.5"</f>
        <v>Z22.5</v>
      </c>
      <c r="E148" s="1" t="s">
        <v>1023</v>
      </c>
    </row>
    <row r="149">
      <c r="A149" s="1" t="s">
        <v>5</v>
      </c>
      <c r="B149" s="1" t="s">
        <v>435</v>
      </c>
      <c r="C149" s="1" t="s">
        <v>437</v>
      </c>
      <c r="D149" s="3" t="str">
        <f>"Z52.6"</f>
        <v>Z52.6</v>
      </c>
      <c r="E149" s="1" t="s">
        <v>1024</v>
      </c>
    </row>
    <row r="150">
      <c r="A150" s="1" t="s">
        <v>5</v>
      </c>
      <c r="B150" s="1" t="s">
        <v>435</v>
      </c>
      <c r="C150" s="1" t="s">
        <v>437</v>
      </c>
      <c r="D150" s="3" t="str">
        <f>"Z94.4"</f>
        <v>Z94.4</v>
      </c>
      <c r="E150" s="1" t="s">
        <v>1025</v>
      </c>
    </row>
    <row r="151">
      <c r="A151" s="1" t="s">
        <v>5</v>
      </c>
      <c r="B151" s="1" t="s">
        <v>1026</v>
      </c>
      <c r="C151" s="1" t="s">
        <v>1027</v>
      </c>
      <c r="D151" s="3" t="str">
        <f>"D13.5"</f>
        <v>D13.5</v>
      </c>
      <c r="E151" s="1" t="s">
        <v>1028</v>
      </c>
    </row>
    <row r="152">
      <c r="A152" s="1" t="s">
        <v>5</v>
      </c>
      <c r="B152" s="1" t="s">
        <v>1026</v>
      </c>
      <c r="C152" s="1" t="s">
        <v>1027</v>
      </c>
      <c r="D152" s="3" t="str">
        <f>"K80.0"</f>
        <v>K80.0</v>
      </c>
      <c r="E152" s="1" t="s">
        <v>1029</v>
      </c>
    </row>
    <row r="153">
      <c r="A153" s="1" t="s">
        <v>5</v>
      </c>
      <c r="B153" s="1" t="s">
        <v>1026</v>
      </c>
      <c r="C153" s="1" t="s">
        <v>1027</v>
      </c>
      <c r="D153" s="3" t="str">
        <f>"K80.1"</f>
        <v>K80.1</v>
      </c>
      <c r="E153" s="1" t="s">
        <v>1030</v>
      </c>
    </row>
    <row r="154">
      <c r="A154" s="1" t="s">
        <v>5</v>
      </c>
      <c r="B154" s="1" t="s">
        <v>1026</v>
      </c>
      <c r="C154" s="1" t="s">
        <v>1027</v>
      </c>
      <c r="D154" s="3" t="str">
        <f>"K80.2"</f>
        <v>K80.2</v>
      </c>
      <c r="E154" s="1" t="s">
        <v>1031</v>
      </c>
    </row>
    <row r="155">
      <c r="A155" s="1" t="s">
        <v>5</v>
      </c>
      <c r="B155" s="1" t="s">
        <v>1026</v>
      </c>
      <c r="C155" s="1" t="s">
        <v>1027</v>
      </c>
      <c r="D155" s="3" t="str">
        <f>"K80.3"</f>
        <v>K80.3</v>
      </c>
      <c r="E155" s="1" t="s">
        <v>1032</v>
      </c>
    </row>
    <row r="156">
      <c r="A156" s="1" t="s">
        <v>5</v>
      </c>
      <c r="B156" s="1" t="s">
        <v>1026</v>
      </c>
      <c r="C156" s="1" t="s">
        <v>1027</v>
      </c>
      <c r="D156" s="3" t="str">
        <f>"K80.4"</f>
        <v>K80.4</v>
      </c>
      <c r="E156" s="1" t="s">
        <v>1033</v>
      </c>
    </row>
    <row r="157">
      <c r="A157" s="1" t="s">
        <v>5</v>
      </c>
      <c r="B157" s="1" t="s">
        <v>1026</v>
      </c>
      <c r="C157" s="1" t="s">
        <v>1027</v>
      </c>
      <c r="D157" s="3" t="str">
        <f>"K80.5"</f>
        <v>K80.5</v>
      </c>
      <c r="E157" s="1" t="s">
        <v>1034</v>
      </c>
    </row>
    <row r="158">
      <c r="A158" s="1" t="s">
        <v>5</v>
      </c>
      <c r="B158" s="1" t="s">
        <v>1026</v>
      </c>
      <c r="C158" s="1" t="s">
        <v>1027</v>
      </c>
      <c r="D158" s="3" t="str">
        <f>"K80.8"</f>
        <v>K80.8</v>
      </c>
      <c r="E158" s="1" t="s">
        <v>1035</v>
      </c>
    </row>
    <row r="159">
      <c r="A159" s="1" t="s">
        <v>5</v>
      </c>
      <c r="B159" s="1" t="s">
        <v>1026</v>
      </c>
      <c r="C159" s="1" t="s">
        <v>1027</v>
      </c>
      <c r="D159" s="3" t="str">
        <f>"K81.0"</f>
        <v>K81.0</v>
      </c>
      <c r="E159" s="1" t="s">
        <v>1036</v>
      </c>
    </row>
    <row r="160">
      <c r="A160" s="1" t="s">
        <v>5</v>
      </c>
      <c r="B160" s="1" t="s">
        <v>1026</v>
      </c>
      <c r="C160" s="1" t="s">
        <v>1027</v>
      </c>
      <c r="D160" s="3" t="str">
        <f>"K81.1"</f>
        <v>K81.1</v>
      </c>
      <c r="E160" s="1" t="s">
        <v>1037</v>
      </c>
    </row>
    <row r="161">
      <c r="A161" s="1" t="s">
        <v>5</v>
      </c>
      <c r="B161" s="1" t="s">
        <v>1026</v>
      </c>
      <c r="C161" s="1" t="s">
        <v>1027</v>
      </c>
      <c r="D161" s="3" t="str">
        <f>"K81.8"</f>
        <v>K81.8</v>
      </c>
      <c r="E161" s="1" t="s">
        <v>1038</v>
      </c>
    </row>
    <row r="162">
      <c r="A162" s="1" t="s">
        <v>5</v>
      </c>
      <c r="B162" s="1" t="s">
        <v>1026</v>
      </c>
      <c r="C162" s="1" t="s">
        <v>1027</v>
      </c>
      <c r="D162" s="3" t="str">
        <f>"K81.9"</f>
        <v>K81.9</v>
      </c>
      <c r="E162" s="1" t="s">
        <v>1039</v>
      </c>
    </row>
    <row r="163">
      <c r="A163" s="1" t="s">
        <v>5</v>
      </c>
      <c r="B163" s="1" t="s">
        <v>1026</v>
      </c>
      <c r="C163" s="1" t="s">
        <v>1027</v>
      </c>
      <c r="D163" s="3" t="str">
        <f>"K82.0"</f>
        <v>K82.0</v>
      </c>
      <c r="E163" s="1" t="s">
        <v>1040</v>
      </c>
    </row>
    <row r="164">
      <c r="A164" s="1" t="s">
        <v>5</v>
      </c>
      <c r="B164" s="1" t="s">
        <v>1026</v>
      </c>
      <c r="C164" s="1" t="s">
        <v>1027</v>
      </c>
      <c r="D164" s="3" t="str">
        <f>"K82.1"</f>
        <v>K82.1</v>
      </c>
      <c r="E164" s="1" t="s">
        <v>1041</v>
      </c>
    </row>
    <row r="165">
      <c r="A165" s="1" t="s">
        <v>5</v>
      </c>
      <c r="B165" s="1" t="s">
        <v>1026</v>
      </c>
      <c r="C165" s="1" t="s">
        <v>1027</v>
      </c>
      <c r="D165" s="3" t="str">
        <f>"K82.2"</f>
        <v>K82.2</v>
      </c>
      <c r="E165" s="1" t="s">
        <v>1042</v>
      </c>
    </row>
    <row r="166">
      <c r="A166" s="1" t="s">
        <v>5</v>
      </c>
      <c r="B166" s="1" t="s">
        <v>1026</v>
      </c>
      <c r="C166" s="1" t="s">
        <v>1027</v>
      </c>
      <c r="D166" s="3" t="str">
        <f>"K82.3"</f>
        <v>K82.3</v>
      </c>
      <c r="E166" s="1" t="s">
        <v>1043</v>
      </c>
    </row>
    <row r="167">
      <c r="A167" s="1" t="s">
        <v>5</v>
      </c>
      <c r="B167" s="1" t="s">
        <v>1026</v>
      </c>
      <c r="C167" s="1" t="s">
        <v>1027</v>
      </c>
      <c r="D167" s="3" t="str">
        <f>"K82.4"</f>
        <v>K82.4</v>
      </c>
      <c r="E167" s="1" t="s">
        <v>1044</v>
      </c>
    </row>
    <row r="168">
      <c r="A168" s="1" t="s">
        <v>5</v>
      </c>
      <c r="B168" s="1" t="s">
        <v>1026</v>
      </c>
      <c r="C168" s="1" t="s">
        <v>1027</v>
      </c>
      <c r="D168" s="3" t="str">
        <f>"K82.8"</f>
        <v>K82.8</v>
      </c>
      <c r="E168" s="1" t="s">
        <v>1045</v>
      </c>
    </row>
    <row r="169">
      <c r="A169" s="1" t="s">
        <v>5</v>
      </c>
      <c r="B169" s="1" t="s">
        <v>1026</v>
      </c>
      <c r="C169" s="1" t="s">
        <v>1027</v>
      </c>
      <c r="D169" s="3" t="str">
        <f>"K82.9"</f>
        <v>K82.9</v>
      </c>
      <c r="E169" s="1" t="s">
        <v>1046</v>
      </c>
    </row>
    <row r="170">
      <c r="A170" s="1" t="s">
        <v>5</v>
      </c>
      <c r="B170" s="1" t="s">
        <v>1026</v>
      </c>
      <c r="C170" s="1" t="s">
        <v>1027</v>
      </c>
      <c r="D170" s="3" t="str">
        <f>"K83.0"</f>
        <v>K83.0</v>
      </c>
      <c r="E170" s="1" t="s">
        <v>1047</v>
      </c>
    </row>
    <row r="171">
      <c r="A171" s="1" t="s">
        <v>5</v>
      </c>
      <c r="B171" s="1" t="s">
        <v>1026</v>
      </c>
      <c r="C171" s="1" t="s">
        <v>1027</v>
      </c>
      <c r="D171" s="3" t="str">
        <f>"K83.1"</f>
        <v>K83.1</v>
      </c>
      <c r="E171" s="1" t="s">
        <v>1048</v>
      </c>
    </row>
    <row r="172">
      <c r="A172" s="1" t="s">
        <v>5</v>
      </c>
      <c r="B172" s="1" t="s">
        <v>1026</v>
      </c>
      <c r="C172" s="1" t="s">
        <v>1027</v>
      </c>
      <c r="D172" s="3" t="str">
        <f>"K83.2"</f>
        <v>K83.2</v>
      </c>
      <c r="E172" s="1" t="s">
        <v>1049</v>
      </c>
    </row>
    <row r="173">
      <c r="A173" s="1" t="s">
        <v>5</v>
      </c>
      <c r="B173" s="1" t="s">
        <v>1026</v>
      </c>
      <c r="C173" s="1" t="s">
        <v>1027</v>
      </c>
      <c r="D173" s="3" t="str">
        <f>"K83.3"</f>
        <v>K83.3</v>
      </c>
      <c r="E173" s="1" t="s">
        <v>1050</v>
      </c>
    </row>
    <row r="174">
      <c r="A174" s="1" t="s">
        <v>5</v>
      </c>
      <c r="B174" s="1" t="s">
        <v>1026</v>
      </c>
      <c r="C174" s="1" t="s">
        <v>1027</v>
      </c>
      <c r="D174" s="3" t="str">
        <f>"K83.4"</f>
        <v>K83.4</v>
      </c>
      <c r="E174" s="1" t="s">
        <v>1051</v>
      </c>
    </row>
    <row r="175">
      <c r="A175" s="1" t="s">
        <v>5</v>
      </c>
      <c r="B175" s="1" t="s">
        <v>1026</v>
      </c>
      <c r="C175" s="1" t="s">
        <v>1027</v>
      </c>
      <c r="D175" s="3" t="str">
        <f>"K83.5"</f>
        <v>K83.5</v>
      </c>
      <c r="E175" s="1" t="s">
        <v>1052</v>
      </c>
    </row>
    <row r="176">
      <c r="A176" s="1" t="s">
        <v>5</v>
      </c>
      <c r="B176" s="1" t="s">
        <v>1026</v>
      </c>
      <c r="C176" s="1" t="s">
        <v>1027</v>
      </c>
      <c r="D176" s="3" t="str">
        <f>"K83.6"</f>
        <v>K83.6</v>
      </c>
      <c r="E176" s="1" t="s">
        <v>1053</v>
      </c>
    </row>
    <row r="177">
      <c r="A177" s="1" t="s">
        <v>5</v>
      </c>
      <c r="B177" s="1" t="s">
        <v>1026</v>
      </c>
      <c r="C177" s="1" t="s">
        <v>1027</v>
      </c>
      <c r="D177" s="3" t="str">
        <f>"K83.8"</f>
        <v>K83.8</v>
      </c>
      <c r="E177" s="1" t="s">
        <v>1054</v>
      </c>
    </row>
    <row r="178">
      <c r="A178" s="1" t="s">
        <v>5</v>
      </c>
      <c r="B178" s="1" t="s">
        <v>1026</v>
      </c>
      <c r="C178" s="1" t="s">
        <v>1027</v>
      </c>
      <c r="D178" s="3" t="str">
        <f>"K83.9"</f>
        <v>K83.9</v>
      </c>
      <c r="E178" s="1" t="s">
        <v>1055</v>
      </c>
    </row>
    <row r="179">
      <c r="A179" s="1" t="s">
        <v>5</v>
      </c>
      <c r="B179" s="1" t="s">
        <v>1026</v>
      </c>
      <c r="C179" s="1" t="s">
        <v>1027</v>
      </c>
      <c r="D179" s="3" t="str">
        <f>"K91.5"</f>
        <v>K91.5</v>
      </c>
      <c r="E179" s="1" t="s">
        <v>1056</v>
      </c>
    </row>
    <row r="180">
      <c r="A180" s="1" t="s">
        <v>5</v>
      </c>
      <c r="B180" s="1" t="s">
        <v>1026</v>
      </c>
      <c r="C180" s="1" t="s">
        <v>1027</v>
      </c>
      <c r="D180" s="3" t="str">
        <f>"Q44.0"</f>
        <v>Q44.0</v>
      </c>
      <c r="E180" s="1" t="s">
        <v>1057</v>
      </c>
    </row>
    <row r="181">
      <c r="A181" s="1" t="s">
        <v>5</v>
      </c>
      <c r="B181" s="1" t="s">
        <v>1026</v>
      </c>
      <c r="C181" s="1" t="s">
        <v>1027</v>
      </c>
      <c r="D181" s="3" t="str">
        <f>"Q44.1"</f>
        <v>Q44.1</v>
      </c>
      <c r="E181" s="1" t="s">
        <v>1058</v>
      </c>
    </row>
    <row r="182">
      <c r="A182" s="1" t="s">
        <v>5</v>
      </c>
      <c r="B182" s="1" t="s">
        <v>1026</v>
      </c>
      <c r="C182" s="1" t="s">
        <v>1027</v>
      </c>
      <c r="D182" s="3" t="str">
        <f>"Q44.2"</f>
        <v>Q44.2</v>
      </c>
      <c r="E182" s="1" t="s">
        <v>1059</v>
      </c>
    </row>
    <row r="183">
      <c r="A183" s="1" t="s">
        <v>5</v>
      </c>
      <c r="B183" s="1" t="s">
        <v>1026</v>
      </c>
      <c r="C183" s="1" t="s">
        <v>1027</v>
      </c>
      <c r="D183" s="3" t="str">
        <f>"Q44.3"</f>
        <v>Q44.3</v>
      </c>
      <c r="E183" s="1" t="s">
        <v>1060</v>
      </c>
    </row>
    <row r="184">
      <c r="A184" s="1" t="s">
        <v>5</v>
      </c>
      <c r="B184" s="1" t="s">
        <v>1026</v>
      </c>
      <c r="C184" s="1" t="s">
        <v>1027</v>
      </c>
      <c r="D184" s="3" t="str">
        <f>"Q44.4"</f>
        <v>Q44.4</v>
      </c>
      <c r="E184" s="1" t="s">
        <v>1061</v>
      </c>
    </row>
    <row r="185">
      <c r="A185" s="1" t="s">
        <v>5</v>
      </c>
      <c r="B185" s="1" t="s">
        <v>1026</v>
      </c>
      <c r="C185" s="1" t="s">
        <v>1027</v>
      </c>
      <c r="D185" s="3" t="str">
        <f>"Q44.5"</f>
        <v>Q44.5</v>
      </c>
      <c r="E185" s="1" t="s">
        <v>1062</v>
      </c>
    </row>
    <row r="186">
      <c r="A186" s="1" t="s">
        <v>5</v>
      </c>
      <c r="B186" s="1" t="s">
        <v>1026</v>
      </c>
      <c r="C186" s="1" t="s">
        <v>1027</v>
      </c>
      <c r="D186" s="3" t="str">
        <f>"R17"</f>
        <v>R17</v>
      </c>
      <c r="E186" s="1" t="s">
        <v>1063</v>
      </c>
    </row>
    <row r="187">
      <c r="A187" s="1" t="s">
        <v>5</v>
      </c>
      <c r="B187" s="1" t="s">
        <v>1026</v>
      </c>
      <c r="C187" s="1" t="s">
        <v>1027</v>
      </c>
      <c r="D187" s="3" t="str">
        <f>"R17.0"</f>
        <v>R17.0</v>
      </c>
      <c r="E187" s="1" t="s">
        <v>1064</v>
      </c>
    </row>
    <row r="188">
      <c r="A188" s="1" t="s">
        <v>5</v>
      </c>
      <c r="B188" s="1" t="s">
        <v>1026</v>
      </c>
      <c r="C188" s="1" t="s">
        <v>1027</v>
      </c>
      <c r="D188" s="3" t="str">
        <f>"R17.1"</f>
        <v>R17.1</v>
      </c>
      <c r="E188" s="1" t="s">
        <v>1066</v>
      </c>
    </row>
    <row r="189">
      <c r="A189" s="1" t="s">
        <v>5</v>
      </c>
      <c r="B189" s="1" t="s">
        <v>1026</v>
      </c>
      <c r="C189" s="1" t="s">
        <v>1027</v>
      </c>
      <c r="D189" s="3" t="str">
        <f>"R17.8"</f>
        <v>R17.8</v>
      </c>
      <c r="E189" s="1" t="s">
        <v>1067</v>
      </c>
    </row>
    <row r="190">
      <c r="A190" s="1" t="s">
        <v>5</v>
      </c>
      <c r="B190" s="1" t="s">
        <v>1026</v>
      </c>
      <c r="C190" s="1" t="s">
        <v>1027</v>
      </c>
      <c r="D190" s="3" t="str">
        <f>"R17.9"</f>
        <v>R17.9</v>
      </c>
      <c r="E190" s="1" t="s">
        <v>1069</v>
      </c>
    </row>
    <row r="191">
      <c r="A191" s="1" t="s">
        <v>5</v>
      </c>
      <c r="B191" s="1" t="s">
        <v>1026</v>
      </c>
      <c r="C191" s="1" t="s">
        <v>1027</v>
      </c>
      <c r="D191" s="3" t="str">
        <f>"R82.2"</f>
        <v>R82.2</v>
      </c>
      <c r="E191" s="1" t="s">
        <v>1070</v>
      </c>
    </row>
    <row r="192">
      <c r="A192" s="1" t="s">
        <v>149</v>
      </c>
      <c r="B192" s="1" t="s">
        <v>1072</v>
      </c>
      <c r="D192" s="3" t="str">
        <f>"C22.0"</f>
        <v>C22.0</v>
      </c>
      <c r="E192" s="1" t="s">
        <v>182</v>
      </c>
    </row>
    <row r="193">
      <c r="A193" s="1" t="s">
        <v>149</v>
      </c>
      <c r="B193" s="1" t="s">
        <v>1072</v>
      </c>
      <c r="D193" s="3" t="str">
        <f>"C22.1"</f>
        <v>C22.1</v>
      </c>
      <c r="E193" s="1" t="s">
        <v>183</v>
      </c>
    </row>
    <row r="194">
      <c r="A194" s="1" t="s">
        <v>149</v>
      </c>
      <c r="B194" s="1" t="s">
        <v>1072</v>
      </c>
      <c r="D194" s="3" t="str">
        <f>"C22.2"</f>
        <v>C22.2</v>
      </c>
      <c r="E194" s="1" t="s">
        <v>188</v>
      </c>
    </row>
    <row r="195">
      <c r="A195" s="1" t="s">
        <v>149</v>
      </c>
      <c r="B195" s="1" t="s">
        <v>1072</v>
      </c>
      <c r="D195" s="3" t="str">
        <f>"C22.3"</f>
        <v>C22.3</v>
      </c>
      <c r="E195" s="1" t="s">
        <v>193</v>
      </c>
    </row>
    <row r="196">
      <c r="A196" s="1" t="s">
        <v>149</v>
      </c>
      <c r="B196" s="1" t="s">
        <v>1072</v>
      </c>
      <c r="D196" s="3" t="str">
        <f>"C22.4"</f>
        <v>C22.4</v>
      </c>
      <c r="E196" s="1" t="s">
        <v>202</v>
      </c>
    </row>
    <row r="197">
      <c r="A197" s="1" t="s">
        <v>149</v>
      </c>
      <c r="B197" s="1" t="s">
        <v>1072</v>
      </c>
      <c r="D197" s="3" t="str">
        <f>"C22.7"</f>
        <v>C22.7</v>
      </c>
      <c r="E197" s="1" t="s">
        <v>211</v>
      </c>
    </row>
    <row r="198">
      <c r="A198" s="1" t="s">
        <v>149</v>
      </c>
      <c r="B198" s="1" t="s">
        <v>1072</v>
      </c>
      <c r="D198" s="3" t="str">
        <f>"C22.9"</f>
        <v>C22.9</v>
      </c>
      <c r="E198" s="1" t="s">
        <v>216</v>
      </c>
    </row>
    <row r="199">
      <c r="A199" s="1" t="s">
        <v>149</v>
      </c>
      <c r="B199" s="1" t="s">
        <v>1072</v>
      </c>
      <c r="D199" s="3" t="str">
        <f>"C23"</f>
        <v>C23</v>
      </c>
      <c r="E199" s="1" t="s">
        <v>222</v>
      </c>
    </row>
    <row r="200">
      <c r="A200" s="1" t="s">
        <v>149</v>
      </c>
      <c r="B200" s="1" t="s">
        <v>1072</v>
      </c>
      <c r="D200" s="3" t="str">
        <f>"C24.0"</f>
        <v>C24.0</v>
      </c>
      <c r="E200" s="1" t="s">
        <v>229</v>
      </c>
    </row>
    <row r="201">
      <c r="A201" s="1" t="s">
        <v>149</v>
      </c>
      <c r="B201" s="1" t="s">
        <v>1072</v>
      </c>
      <c r="D201" s="3" t="str">
        <f>"C24.1"</f>
        <v>C24.1</v>
      </c>
      <c r="E201" s="1" t="s">
        <v>233</v>
      </c>
    </row>
    <row r="202">
      <c r="A202" s="1" t="s">
        <v>149</v>
      </c>
      <c r="B202" s="1" t="s">
        <v>1072</v>
      </c>
      <c r="D202" s="3" t="str">
        <f>"C24.8"</f>
        <v>C24.8</v>
      </c>
      <c r="E202" s="1" t="s">
        <v>239</v>
      </c>
    </row>
    <row r="203">
      <c r="A203" s="1" t="s">
        <v>149</v>
      </c>
      <c r="B203" s="1" t="s">
        <v>1072</v>
      </c>
      <c r="D203" s="3" t="str">
        <f>"C24.9"</f>
        <v>C24.9</v>
      </c>
      <c r="E203" s="1" t="s">
        <v>248</v>
      </c>
    </row>
    <row r="204">
      <c r="A204" s="1" t="s">
        <v>149</v>
      </c>
      <c r="B204" s="1" t="s">
        <v>1072</v>
      </c>
      <c r="D204" s="3" t="str">
        <f>"C25.0"</f>
        <v>C25.0</v>
      </c>
      <c r="E204" s="1" t="s">
        <v>253</v>
      </c>
    </row>
    <row r="205">
      <c r="A205" s="1" t="s">
        <v>149</v>
      </c>
      <c r="B205" s="1" t="s">
        <v>1072</v>
      </c>
      <c r="D205" s="3" t="str">
        <f>"C25.1"</f>
        <v>C25.1</v>
      </c>
      <c r="E205" s="1" t="s">
        <v>259</v>
      </c>
    </row>
    <row r="206">
      <c r="A206" s="1" t="s">
        <v>149</v>
      </c>
      <c r="B206" s="1" t="s">
        <v>1072</v>
      </c>
      <c r="D206" s="3" t="str">
        <f>"C25.2"</f>
        <v>C25.2</v>
      </c>
      <c r="E206" s="1" t="s">
        <v>264</v>
      </c>
    </row>
    <row r="207">
      <c r="A207" s="1" t="s">
        <v>149</v>
      </c>
      <c r="B207" s="1" t="s">
        <v>1072</v>
      </c>
      <c r="D207" s="3" t="str">
        <f>"C25.3"</f>
        <v>C25.3</v>
      </c>
      <c r="E207" s="1" t="s">
        <v>272</v>
      </c>
    </row>
    <row r="208">
      <c r="A208" s="1" t="s">
        <v>149</v>
      </c>
      <c r="B208" s="1" t="s">
        <v>1072</v>
      </c>
      <c r="D208" s="3" t="str">
        <f>"C25.4"</f>
        <v>C25.4</v>
      </c>
      <c r="E208" s="1" t="s">
        <v>279</v>
      </c>
    </row>
    <row r="209">
      <c r="A209" s="1" t="s">
        <v>149</v>
      </c>
      <c r="B209" s="1" t="s">
        <v>1072</v>
      </c>
      <c r="D209" s="3" t="str">
        <f>"C25.7"</f>
        <v>C25.7</v>
      </c>
      <c r="E209" s="1" t="s">
        <v>285</v>
      </c>
    </row>
    <row r="210">
      <c r="A210" s="1" t="s">
        <v>149</v>
      </c>
      <c r="B210" s="1" t="s">
        <v>1072</v>
      </c>
      <c r="D210" s="3" t="str">
        <f>"C25.8"</f>
        <v>C25.8</v>
      </c>
      <c r="E210" s="1" t="s">
        <v>290</v>
      </c>
    </row>
    <row r="211">
      <c r="A211" s="1" t="s">
        <v>149</v>
      </c>
      <c r="B211" s="1" t="s">
        <v>1072</v>
      </c>
      <c r="D211" s="3" t="str">
        <f>"C25.9"</f>
        <v>C25.9</v>
      </c>
      <c r="E211" s="1" t="s">
        <v>296</v>
      </c>
    </row>
    <row r="212">
      <c r="A212" s="1" t="s">
        <v>149</v>
      </c>
      <c r="B212" s="1" t="s">
        <v>1072</v>
      </c>
      <c r="D212" s="3" t="str">
        <f>"C78.7"</f>
        <v>C78.7</v>
      </c>
      <c r="E212" s="1" t="s">
        <v>303</v>
      </c>
    </row>
    <row r="213">
      <c r="A213" s="1" t="s">
        <v>149</v>
      </c>
      <c r="B213" s="1" t="s">
        <v>1072</v>
      </c>
      <c r="D213" s="3" t="str">
        <f>"D01.5"</f>
        <v>D01.5</v>
      </c>
      <c r="E213" s="1" t="s">
        <v>308</v>
      </c>
    </row>
    <row r="214">
      <c r="A214" s="1" t="s">
        <v>149</v>
      </c>
      <c r="B214" s="1" t="s">
        <v>1072</v>
      </c>
      <c r="D214" s="3" t="str">
        <f>"D13.4"</f>
        <v>D13.4</v>
      </c>
      <c r="E214" s="1" t="s">
        <v>644</v>
      </c>
    </row>
    <row r="215">
      <c r="A215" s="1" t="s">
        <v>149</v>
      </c>
      <c r="B215" s="1" t="s">
        <v>1072</v>
      </c>
      <c r="D215" s="3" t="str">
        <f>"D13.5"</f>
        <v>D13.5</v>
      </c>
      <c r="E215" s="1" t="s">
        <v>1028</v>
      </c>
    </row>
    <row r="216">
      <c r="A216" s="1" t="s">
        <v>149</v>
      </c>
      <c r="B216" s="1" t="s">
        <v>1072</v>
      </c>
      <c r="D216" s="3" t="str">
        <f>"D13.6"</f>
        <v>D13.6</v>
      </c>
      <c r="E216" s="1" t="s">
        <v>334</v>
      </c>
    </row>
    <row r="217">
      <c r="A217" s="1" t="s">
        <v>149</v>
      </c>
      <c r="B217" s="1" t="s">
        <v>1072</v>
      </c>
      <c r="D217" s="3" t="str">
        <f>"D18.02"</f>
        <v>D18.02</v>
      </c>
      <c r="E217" s="1" t="s">
        <v>650</v>
      </c>
    </row>
    <row r="218">
      <c r="A218" s="1" t="s">
        <v>149</v>
      </c>
      <c r="B218" s="1" t="s">
        <v>1072</v>
      </c>
      <c r="D218" s="3" t="str">
        <f>"D37.6"</f>
        <v>D37.6</v>
      </c>
      <c r="E218" s="1" t="s">
        <v>320</v>
      </c>
    </row>
  </sheetData>
  <autoFilter ref="$A$1:$Z$999"/>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1065</v>
      </c>
      <c r="B1" s="7" t="s">
        <v>1071</v>
      </c>
      <c r="C1" s="4" t="s">
        <v>1073</v>
      </c>
      <c r="D1" s="4"/>
    </row>
    <row r="2">
      <c r="A2" s="7"/>
      <c r="B2" s="7"/>
      <c r="C2" s="4" t="s">
        <v>1074</v>
      </c>
      <c r="D2" s="4"/>
    </row>
    <row r="3">
      <c r="A3" s="7"/>
      <c r="B3" s="7"/>
      <c r="C3" s="5" t="s">
        <v>342</v>
      </c>
      <c r="D3" s="6" t="s">
        <v>11</v>
      </c>
    </row>
    <row r="4" hidden="1">
      <c r="A4" s="7" t="s">
        <v>1075</v>
      </c>
      <c r="B4" s="7" t="s">
        <v>1076</v>
      </c>
      <c r="C4" s="4" t="s">
        <v>1073</v>
      </c>
      <c r="D4" s="4"/>
    </row>
    <row r="5">
      <c r="A5" s="7"/>
      <c r="B5" s="7"/>
      <c r="C5" s="5" t="s">
        <v>343</v>
      </c>
      <c r="D5" s="6" t="s">
        <v>12</v>
      </c>
    </row>
    <row r="6">
      <c r="A6" s="7"/>
      <c r="B6" s="7"/>
      <c r="C6" s="5" t="s">
        <v>345</v>
      </c>
      <c r="D6" s="6" t="s">
        <v>13</v>
      </c>
    </row>
    <row r="7">
      <c r="A7" s="7"/>
      <c r="B7" s="7"/>
      <c r="C7" s="5" t="s">
        <v>346</v>
      </c>
      <c r="D7" s="6" t="s">
        <v>15</v>
      </c>
    </row>
    <row r="8">
      <c r="A8" s="7"/>
      <c r="B8" s="7"/>
      <c r="C8" s="5" t="s">
        <v>347</v>
      </c>
      <c r="D8" s="6" t="s">
        <v>17</v>
      </c>
    </row>
    <row r="9">
      <c r="A9" s="7"/>
      <c r="B9" s="7"/>
      <c r="C9" s="4" t="s">
        <v>1077</v>
      </c>
      <c r="D9" s="4"/>
    </row>
    <row r="10">
      <c r="A10" s="7"/>
      <c r="B10" s="7"/>
      <c r="C10" s="5" t="s">
        <v>247</v>
      </c>
      <c r="D10" s="6" t="s">
        <v>24</v>
      </c>
    </row>
    <row r="11">
      <c r="A11" s="7"/>
      <c r="B11" s="7"/>
      <c r="C11" s="5" t="s">
        <v>251</v>
      </c>
      <c r="D11" s="6" t="s">
        <v>31</v>
      </c>
    </row>
    <row r="12">
      <c r="A12" s="7"/>
      <c r="B12" s="7"/>
      <c r="C12" s="5" t="s">
        <v>254</v>
      </c>
      <c r="D12" s="5" t="s">
        <v>37</v>
      </c>
    </row>
    <row r="13">
      <c r="A13" s="7"/>
      <c r="B13" s="7"/>
      <c r="C13" s="5" t="s">
        <v>39</v>
      </c>
      <c r="D13" s="5" t="s">
        <v>40</v>
      </c>
    </row>
    <row r="14">
      <c r="A14" s="7"/>
      <c r="B14" s="7"/>
      <c r="C14" s="5" t="s">
        <v>258</v>
      </c>
      <c r="D14" s="5" t="s">
        <v>49</v>
      </c>
    </row>
    <row r="15">
      <c r="A15" s="7"/>
      <c r="B15" s="7"/>
      <c r="C15" s="5" t="s">
        <v>88</v>
      </c>
      <c r="D15" s="5" t="s">
        <v>54</v>
      </c>
    </row>
    <row r="16">
      <c r="A16" s="7"/>
      <c r="B16" s="7"/>
      <c r="C16" s="5" t="s">
        <v>232</v>
      </c>
      <c r="D16" s="6" t="s">
        <v>60</v>
      </c>
    </row>
    <row r="17">
      <c r="A17" s="7"/>
      <c r="B17" s="7"/>
      <c r="C17" s="5" t="s">
        <v>212</v>
      </c>
      <c r="D17" s="6" t="s">
        <v>66</v>
      </c>
    </row>
    <row r="18" hidden="1">
      <c r="A18" s="7" t="s">
        <v>1080</v>
      </c>
      <c r="B18" s="7" t="s">
        <v>1081</v>
      </c>
      <c r="C18" s="4" t="s">
        <v>1073</v>
      </c>
      <c r="D18" s="4"/>
    </row>
    <row r="19">
      <c r="A19" s="7"/>
      <c r="B19" s="7"/>
      <c r="C19" s="5" t="s">
        <v>168</v>
      </c>
      <c r="D19" s="5" t="s">
        <v>73</v>
      </c>
    </row>
    <row r="20">
      <c r="A20" s="7"/>
      <c r="B20" s="7"/>
      <c r="C20" s="5" t="s">
        <v>170</v>
      </c>
      <c r="D20" s="5" t="s">
        <v>80</v>
      </c>
    </row>
    <row r="21">
      <c r="A21" s="7"/>
      <c r="B21" s="7"/>
      <c r="C21" s="5" t="s">
        <v>234</v>
      </c>
      <c r="D21" s="6" t="s">
        <v>85</v>
      </c>
    </row>
    <row r="22">
      <c r="A22" s="7"/>
      <c r="B22" s="7"/>
      <c r="C22" s="5" t="s">
        <v>349</v>
      </c>
      <c r="D22" s="6" t="s">
        <v>89</v>
      </c>
    </row>
    <row r="23" hidden="1">
      <c r="A23" s="7" t="s">
        <v>1086</v>
      </c>
      <c r="B23" s="7" t="s">
        <v>1087</v>
      </c>
      <c r="C23" s="4" t="s">
        <v>1073</v>
      </c>
      <c r="D23" s="4"/>
    </row>
    <row r="24">
      <c r="A24" s="7"/>
      <c r="B24" s="7"/>
      <c r="C24" s="5" t="s">
        <v>237</v>
      </c>
      <c r="D24" s="6" t="s">
        <v>95</v>
      </c>
    </row>
    <row r="25">
      <c r="A25" s="7"/>
      <c r="B25" s="7"/>
      <c r="C25" s="5" t="s">
        <v>667</v>
      </c>
      <c r="D25" s="6" t="s">
        <v>101</v>
      </c>
    </row>
    <row r="26">
      <c r="A26" s="7"/>
      <c r="B26" s="7"/>
      <c r="C26" s="5" t="s">
        <v>240</v>
      </c>
      <c r="D26" s="6" t="s">
        <v>103</v>
      </c>
    </row>
    <row r="27">
      <c r="A27" s="7"/>
      <c r="B27" s="7"/>
      <c r="C27" s="4" t="s">
        <v>1091</v>
      </c>
      <c r="D27" s="4"/>
    </row>
    <row r="28">
      <c r="A28" s="7"/>
      <c r="B28" s="7"/>
      <c r="C28" s="5" t="s">
        <v>260</v>
      </c>
      <c r="D28" s="5" t="s">
        <v>109</v>
      </c>
    </row>
    <row r="29" hidden="1">
      <c r="A29" s="7" t="s">
        <v>1094</v>
      </c>
      <c r="B29" s="7" t="s">
        <v>1096</v>
      </c>
      <c r="C29" s="4" t="s">
        <v>1073</v>
      </c>
      <c r="D29" s="4"/>
    </row>
    <row r="30">
      <c r="A30" s="7"/>
      <c r="B30" s="7"/>
      <c r="C30" s="5" t="s">
        <v>282</v>
      </c>
      <c r="D30" s="5" t="s">
        <v>117</v>
      </c>
    </row>
    <row r="31">
      <c r="A31" s="7"/>
      <c r="B31" s="7"/>
      <c r="C31" s="5" t="s">
        <v>284</v>
      </c>
      <c r="D31" s="5" t="s">
        <v>125</v>
      </c>
    </row>
    <row r="32">
      <c r="A32" s="7"/>
      <c r="B32" s="7"/>
      <c r="C32" s="5" t="s">
        <v>287</v>
      </c>
      <c r="D32" s="5" t="s">
        <v>134</v>
      </c>
    </row>
    <row r="33">
      <c r="A33" s="7"/>
      <c r="B33" s="7"/>
      <c r="C33" s="5" t="s">
        <v>288</v>
      </c>
      <c r="D33" s="5" t="s">
        <v>141</v>
      </c>
    </row>
    <row r="34">
      <c r="A34" s="7"/>
      <c r="B34" s="7"/>
      <c r="C34" s="5" t="s">
        <v>291</v>
      </c>
      <c r="D34" s="5" t="s">
        <v>146</v>
      </c>
    </row>
    <row r="35">
      <c r="A35" s="7"/>
      <c r="B35" s="7"/>
      <c r="C35" s="5" t="s">
        <v>646</v>
      </c>
      <c r="D35" s="6" t="s">
        <v>647</v>
      </c>
    </row>
    <row r="36" hidden="1">
      <c r="A36" s="7" t="s">
        <v>1107</v>
      </c>
      <c r="B36" s="7" t="s">
        <v>1108</v>
      </c>
      <c r="C36" s="4" t="s">
        <v>1073</v>
      </c>
      <c r="D36" s="4"/>
    </row>
    <row r="37">
      <c r="A37" s="7"/>
      <c r="B37" s="7"/>
      <c r="C37" s="5" t="s">
        <v>727</v>
      </c>
      <c r="D37" s="6" t="s">
        <v>728</v>
      </c>
    </row>
    <row r="38">
      <c r="A38" s="7"/>
      <c r="B38" s="7"/>
      <c r="C38" s="5" t="s">
        <v>730</v>
      </c>
      <c r="D38" s="6" t="s">
        <v>731</v>
      </c>
    </row>
    <row r="39">
      <c r="A39" s="7"/>
      <c r="B39" s="7"/>
      <c r="C39" s="5" t="s">
        <v>1109</v>
      </c>
      <c r="D39" s="6" t="s">
        <v>1110</v>
      </c>
    </row>
    <row r="40">
      <c r="A40" s="7"/>
      <c r="B40" s="7"/>
      <c r="C40" s="5" t="s">
        <v>744</v>
      </c>
      <c r="D40" s="6" t="s">
        <v>745</v>
      </c>
    </row>
    <row r="41">
      <c r="A41" s="7"/>
      <c r="B41" s="7"/>
      <c r="C41" s="5" t="s">
        <v>746</v>
      </c>
      <c r="D41" s="6" t="s">
        <v>747</v>
      </c>
    </row>
    <row r="42">
      <c r="A42" s="7"/>
      <c r="B42" s="7"/>
      <c r="C42" s="5" t="s">
        <v>577</v>
      </c>
      <c r="D42" s="6" t="s">
        <v>578</v>
      </c>
    </row>
    <row r="43">
      <c r="A43" s="7"/>
      <c r="B43" s="7"/>
      <c r="C43" s="5" t="s">
        <v>761</v>
      </c>
      <c r="D43" s="6" t="s">
        <v>762</v>
      </c>
    </row>
    <row r="44">
      <c r="A44" s="7"/>
      <c r="B44" s="7"/>
      <c r="C44" s="5" t="s">
        <v>763</v>
      </c>
      <c r="D44" s="6" t="s">
        <v>764</v>
      </c>
    </row>
    <row r="45" hidden="1">
      <c r="A45" s="7" t="s">
        <v>1111</v>
      </c>
      <c r="B45" s="7" t="s">
        <v>1112</v>
      </c>
      <c r="C45" s="4" t="s">
        <v>1073</v>
      </c>
      <c r="D45" s="4"/>
    </row>
    <row r="46">
      <c r="A46" s="7"/>
      <c r="B46" s="7"/>
      <c r="C46" s="5" t="s">
        <v>847</v>
      </c>
      <c r="D46" s="5" t="s">
        <v>848</v>
      </c>
    </row>
    <row r="47">
      <c r="A47" s="7"/>
      <c r="B47" s="7"/>
      <c r="C47" s="5" t="s">
        <v>849</v>
      </c>
      <c r="D47" s="5" t="s">
        <v>850</v>
      </c>
    </row>
    <row r="48">
      <c r="A48" s="7"/>
      <c r="B48" s="7"/>
      <c r="C48" s="5" t="s">
        <v>852</v>
      </c>
      <c r="D48" s="5" t="s">
        <v>853</v>
      </c>
    </row>
    <row r="49">
      <c r="A49" s="7"/>
      <c r="B49" s="7"/>
      <c r="C49" s="5" t="s">
        <v>854</v>
      </c>
      <c r="D49" s="5" t="s">
        <v>855</v>
      </c>
    </row>
    <row r="50">
      <c r="A50" s="7"/>
      <c r="B50" s="7"/>
      <c r="C50" s="5" t="s">
        <v>856</v>
      </c>
      <c r="D50" s="5" t="s">
        <v>857</v>
      </c>
    </row>
    <row r="51">
      <c r="A51" s="7"/>
      <c r="B51" s="7"/>
      <c r="C51" s="5" t="s">
        <v>859</v>
      </c>
      <c r="D51" s="5" t="s">
        <v>860</v>
      </c>
    </row>
    <row r="52">
      <c r="A52" s="7"/>
      <c r="B52" s="7"/>
      <c r="C52" s="5" t="s">
        <v>861</v>
      </c>
      <c r="D52" s="5" t="s">
        <v>862</v>
      </c>
    </row>
    <row r="53">
      <c r="A53" s="7"/>
      <c r="B53" s="7"/>
      <c r="C53" s="5" t="s">
        <v>863</v>
      </c>
      <c r="D53" s="5" t="s">
        <v>864</v>
      </c>
    </row>
    <row r="54">
      <c r="A54" s="7"/>
      <c r="B54" s="7"/>
      <c r="C54" s="5" t="s">
        <v>866</v>
      </c>
      <c r="D54" s="5" t="s">
        <v>867</v>
      </c>
    </row>
    <row r="55">
      <c r="A55" s="7"/>
      <c r="B55" s="7"/>
      <c r="C55" s="5" t="s">
        <v>868</v>
      </c>
      <c r="D55" s="5" t="s">
        <v>869</v>
      </c>
    </row>
    <row r="56">
      <c r="A56" s="7"/>
      <c r="B56" s="7"/>
      <c r="C56" s="5" t="s">
        <v>870</v>
      </c>
      <c r="D56" s="5" t="s">
        <v>872</v>
      </c>
    </row>
    <row r="57">
      <c r="A57" s="7"/>
      <c r="B57" s="7"/>
      <c r="C57" s="5" t="s">
        <v>873</v>
      </c>
      <c r="D57" s="5" t="s">
        <v>874</v>
      </c>
    </row>
    <row r="58">
      <c r="A58" s="7"/>
      <c r="B58" s="7"/>
      <c r="C58" s="5" t="s">
        <v>875</v>
      </c>
      <c r="D58" s="5" t="s">
        <v>876</v>
      </c>
    </row>
    <row r="59">
      <c r="A59" s="7"/>
      <c r="B59" s="7"/>
      <c r="C59" s="5" t="s">
        <v>878</v>
      </c>
      <c r="D59" s="5" t="s">
        <v>879</v>
      </c>
    </row>
    <row r="60">
      <c r="A60" s="7"/>
      <c r="B60" s="7"/>
      <c r="C60" s="5" t="s">
        <v>880</v>
      </c>
      <c r="D60" s="5" t="s">
        <v>881</v>
      </c>
    </row>
    <row r="61">
      <c r="A61" s="7"/>
      <c r="B61" s="7"/>
      <c r="C61" s="5" t="s">
        <v>882</v>
      </c>
      <c r="D61" s="5" t="s">
        <v>883</v>
      </c>
    </row>
    <row r="62">
      <c r="A62" s="7"/>
      <c r="B62" s="7"/>
      <c r="C62" s="5" t="s">
        <v>885</v>
      </c>
      <c r="D62" s="5" t="s">
        <v>886</v>
      </c>
    </row>
    <row r="63">
      <c r="A63" s="7"/>
      <c r="B63" s="7"/>
      <c r="C63" s="5" t="s">
        <v>887</v>
      </c>
      <c r="D63" s="5" t="s">
        <v>888</v>
      </c>
    </row>
    <row r="64">
      <c r="A64" s="7"/>
      <c r="B64" s="7"/>
      <c r="C64" s="5" t="s">
        <v>889</v>
      </c>
      <c r="D64" s="5" t="s">
        <v>890</v>
      </c>
    </row>
    <row r="65">
      <c r="A65" s="7"/>
      <c r="B65" s="7"/>
      <c r="C65" s="5" t="s">
        <v>892</v>
      </c>
      <c r="D65" s="5" t="s">
        <v>893</v>
      </c>
    </row>
    <row r="66">
      <c r="A66" s="7"/>
      <c r="B66" s="7"/>
      <c r="C66" s="5" t="s">
        <v>894</v>
      </c>
      <c r="D66" s="5" t="s">
        <v>895</v>
      </c>
    </row>
    <row r="67">
      <c r="A67" s="7"/>
      <c r="B67" s="7"/>
      <c r="C67" s="5" t="s">
        <v>896</v>
      </c>
      <c r="D67" s="5" t="s">
        <v>897</v>
      </c>
    </row>
    <row r="68">
      <c r="A68" s="7"/>
      <c r="B68" s="7"/>
      <c r="C68" s="5" t="s">
        <v>899</v>
      </c>
      <c r="D68" s="5" t="s">
        <v>900</v>
      </c>
    </row>
    <row r="69">
      <c r="A69" s="7"/>
      <c r="B69" s="7"/>
      <c r="C69" s="5" t="s">
        <v>901</v>
      </c>
      <c r="D69" s="5" t="s">
        <v>902</v>
      </c>
    </row>
    <row r="70">
      <c r="A70" s="7"/>
      <c r="B70" s="7"/>
      <c r="C70" s="5" t="s">
        <v>904</v>
      </c>
      <c r="D70" s="5" t="s">
        <v>905</v>
      </c>
    </row>
    <row r="71">
      <c r="A71" s="7"/>
      <c r="B71" s="7"/>
      <c r="C71" s="5" t="s">
        <v>906</v>
      </c>
      <c r="D71" s="5" t="s">
        <v>907</v>
      </c>
    </row>
    <row r="72">
      <c r="A72" s="7"/>
      <c r="B72" s="7"/>
      <c r="C72" s="5" t="s">
        <v>908</v>
      </c>
      <c r="D72" s="5" t="s">
        <v>909</v>
      </c>
    </row>
    <row r="73">
      <c r="A73" s="7"/>
      <c r="B73" s="7"/>
      <c r="C73" s="5" t="s">
        <v>911</v>
      </c>
      <c r="D73" s="5" t="s">
        <v>912</v>
      </c>
    </row>
    <row r="74">
      <c r="A74" s="7"/>
      <c r="B74" s="7"/>
      <c r="C74" s="5" t="s">
        <v>932</v>
      </c>
      <c r="D74" s="5" t="s">
        <v>933</v>
      </c>
    </row>
    <row r="75">
      <c r="A75" s="7"/>
      <c r="B75" s="7"/>
      <c r="C75" s="5" t="s">
        <v>685</v>
      </c>
      <c r="D75" s="5" t="s">
        <v>686</v>
      </c>
    </row>
    <row r="76" hidden="1">
      <c r="A76" s="7" t="s">
        <v>1113</v>
      </c>
      <c r="B76" s="7" t="s">
        <v>1114</v>
      </c>
      <c r="C76" s="4" t="s">
        <v>1073</v>
      </c>
      <c r="D76" s="4"/>
    </row>
    <row r="77">
      <c r="A77" s="7"/>
      <c r="B77" s="7"/>
      <c r="C77" s="5" t="s">
        <v>584</v>
      </c>
      <c r="D77" s="6" t="s">
        <v>585</v>
      </c>
    </row>
    <row r="78">
      <c r="A78" s="7"/>
      <c r="B78" s="7"/>
      <c r="C78" s="5" t="s">
        <v>587</v>
      </c>
      <c r="D78" s="6" t="s">
        <v>588</v>
      </c>
    </row>
    <row r="79">
      <c r="A79" s="7"/>
      <c r="B79" s="7"/>
      <c r="C79" s="5" t="s">
        <v>634</v>
      </c>
      <c r="D79" s="6" t="s">
        <v>635</v>
      </c>
    </row>
    <row r="80">
      <c r="A80" s="7"/>
      <c r="B80" s="7"/>
      <c r="C80" s="5" t="s">
        <v>648</v>
      </c>
      <c r="D80" s="6" t="s">
        <v>649</v>
      </c>
    </row>
    <row r="81">
      <c r="A81" s="7"/>
      <c r="B81" s="7"/>
      <c r="C81" s="5" t="s">
        <v>664</v>
      </c>
      <c r="D81" s="6" t="s">
        <v>666</v>
      </c>
    </row>
    <row r="82">
      <c r="A82" s="7"/>
      <c r="B82" s="7"/>
      <c r="C82" s="5" t="s">
        <v>484</v>
      </c>
      <c r="D82" s="6" t="s">
        <v>485</v>
      </c>
    </row>
    <row r="83">
      <c r="A83" s="7"/>
      <c r="B83" s="7"/>
      <c r="C83" s="5" t="s">
        <v>667</v>
      </c>
      <c r="D83" s="6" t="s">
        <v>101</v>
      </c>
    </row>
    <row r="84" hidden="1">
      <c r="A84" s="7" t="s">
        <v>1115</v>
      </c>
      <c r="B84" s="7" t="s">
        <v>1116</v>
      </c>
      <c r="C84" s="4" t="s">
        <v>1073</v>
      </c>
      <c r="D84" s="4"/>
    </row>
    <row r="85">
      <c r="A85" s="7"/>
      <c r="B85" s="7"/>
      <c r="C85" s="5" t="s">
        <v>809</v>
      </c>
      <c r="D85" s="5" t="s">
        <v>810</v>
      </c>
    </row>
    <row r="86">
      <c r="A86" s="7"/>
      <c r="B86" s="7"/>
      <c r="C86" s="5" t="s">
        <v>811</v>
      </c>
      <c r="D86" s="5" t="s">
        <v>812</v>
      </c>
    </row>
    <row r="87">
      <c r="A87" s="7"/>
      <c r="B87" s="7"/>
      <c r="C87" s="5" t="s">
        <v>813</v>
      </c>
      <c r="D87" s="5" t="s">
        <v>815</v>
      </c>
    </row>
    <row r="88">
      <c r="A88" s="7"/>
      <c r="B88" s="7"/>
      <c r="C88" s="5" t="s">
        <v>818</v>
      </c>
      <c r="D88" s="5" t="s">
        <v>819</v>
      </c>
    </row>
    <row r="89" hidden="1">
      <c r="A89" s="7" t="s">
        <v>1117</v>
      </c>
      <c r="B89" s="7" t="s">
        <v>1118</v>
      </c>
      <c r="C89" s="4" t="s">
        <v>1073</v>
      </c>
      <c r="D89" s="4"/>
    </row>
    <row r="90">
      <c r="A90" s="7"/>
      <c r="B90" s="7"/>
      <c r="C90" s="5" t="s">
        <v>1119</v>
      </c>
      <c r="D90" s="5" t="s">
        <v>1120</v>
      </c>
    </row>
    <row r="91">
      <c r="A91" s="7"/>
      <c r="B91" s="7"/>
      <c r="C91" s="5" t="s">
        <v>510</v>
      </c>
      <c r="D91" s="5" t="s">
        <v>511</v>
      </c>
    </row>
    <row r="92">
      <c r="A92" s="7"/>
      <c r="B92" s="7"/>
      <c r="C92" s="5" t="s">
        <v>395</v>
      </c>
      <c r="D92" s="5" t="s">
        <v>396</v>
      </c>
    </row>
    <row r="93">
      <c r="A93" s="7"/>
      <c r="B93" s="7"/>
      <c r="C93" s="5" t="s">
        <v>512</v>
      </c>
      <c r="D93" s="5" t="s">
        <v>513</v>
      </c>
    </row>
    <row r="94">
      <c r="A94" s="7"/>
      <c r="B94" s="7"/>
      <c r="C94" s="5" t="s">
        <v>639</v>
      </c>
      <c r="D94" s="5" t="s">
        <v>640</v>
      </c>
    </row>
    <row r="95">
      <c r="A95" s="7"/>
      <c r="B95" s="7"/>
      <c r="C95" s="5" t="s">
        <v>514</v>
      </c>
      <c r="D95" s="5" t="s">
        <v>515</v>
      </c>
    </row>
    <row r="96">
      <c r="A96" s="7"/>
      <c r="B96" s="7"/>
      <c r="C96" s="5" t="s">
        <v>517</v>
      </c>
      <c r="D96" s="5" t="s">
        <v>518</v>
      </c>
    </row>
    <row r="97">
      <c r="A97" s="7"/>
      <c r="B97" s="7"/>
      <c r="C97" s="5" t="s">
        <v>519</v>
      </c>
      <c r="D97" s="5" t="s">
        <v>520</v>
      </c>
    </row>
    <row r="98">
      <c r="A98" s="7"/>
      <c r="B98" s="7"/>
      <c r="C98" s="5" t="s">
        <v>522</v>
      </c>
      <c r="D98" s="5" t="s">
        <v>524</v>
      </c>
    </row>
    <row r="99">
      <c r="A99" s="7"/>
      <c r="B99" s="7"/>
      <c r="C99" s="5" t="s">
        <v>526</v>
      </c>
      <c r="D99" s="5" t="s">
        <v>527</v>
      </c>
    </row>
    <row r="100">
      <c r="A100" s="7"/>
      <c r="B100" s="7"/>
      <c r="C100" s="5" t="s">
        <v>528</v>
      </c>
      <c r="D100" s="5" t="s">
        <v>529</v>
      </c>
    </row>
    <row r="101">
      <c r="A101" s="7"/>
      <c r="B101" s="7"/>
      <c r="C101" s="5" t="s">
        <v>802</v>
      </c>
      <c r="D101" s="5" t="s">
        <v>803</v>
      </c>
    </row>
    <row r="102">
      <c r="A102" s="7"/>
      <c r="B102" s="7"/>
      <c r="C102" s="5" t="s">
        <v>804</v>
      </c>
      <c r="D102" s="5" t="s">
        <v>805</v>
      </c>
    </row>
    <row r="103">
      <c r="A103" s="7"/>
      <c r="B103" s="7"/>
      <c r="C103" s="5" t="s">
        <v>824</v>
      </c>
      <c r="D103" s="5" t="s">
        <v>825</v>
      </c>
    </row>
    <row r="104">
      <c r="A104" s="7"/>
      <c r="B104" s="7"/>
      <c r="C104" s="5" t="s">
        <v>826</v>
      </c>
      <c r="D104" s="5" t="s">
        <v>827</v>
      </c>
    </row>
    <row r="105">
      <c r="A105" s="7"/>
      <c r="B105" s="7"/>
      <c r="C105" s="5" t="s">
        <v>540</v>
      </c>
      <c r="D105" s="5" t="s">
        <v>541</v>
      </c>
    </row>
    <row r="106">
      <c r="A106" s="7"/>
      <c r="B106" s="7"/>
      <c r="C106" s="5" t="s">
        <v>423</v>
      </c>
      <c r="D106" s="5" t="s">
        <v>424</v>
      </c>
    </row>
    <row r="107" hidden="1">
      <c r="A107" s="7" t="s">
        <v>1121</v>
      </c>
      <c r="B107" s="7" t="s">
        <v>1122</v>
      </c>
      <c r="C107" s="4" t="s">
        <v>1073</v>
      </c>
      <c r="D107" s="4"/>
    </row>
    <row r="108">
      <c r="A108" s="7"/>
      <c r="B108" s="7"/>
      <c r="C108" s="5" t="s">
        <v>1123</v>
      </c>
      <c r="D108" s="5" t="s">
        <v>1124</v>
      </c>
    </row>
    <row r="109">
      <c r="A109" s="7"/>
      <c r="B109" s="7"/>
      <c r="C109" s="5" t="s">
        <v>636</v>
      </c>
      <c r="D109" s="5" t="s">
        <v>637</v>
      </c>
    </row>
    <row r="110">
      <c r="A110" s="7"/>
      <c r="B110" s="7"/>
      <c r="C110" s="5" t="s">
        <v>1126</v>
      </c>
      <c r="D110" s="5" t="s">
        <v>1128</v>
      </c>
    </row>
    <row r="111">
      <c r="A111" s="7"/>
      <c r="B111" s="7"/>
      <c r="C111" s="5" t="s">
        <v>1129</v>
      </c>
      <c r="D111" s="5" t="s">
        <v>1130</v>
      </c>
    </row>
    <row r="112">
      <c r="A112" s="7"/>
      <c r="B112" s="7"/>
      <c r="C112" s="5" t="s">
        <v>530</v>
      </c>
      <c r="D112" s="5" t="s">
        <v>532</v>
      </c>
    </row>
    <row r="113">
      <c r="A113" s="7"/>
      <c r="B113" s="7"/>
      <c r="C113" s="5" t="s">
        <v>795</v>
      </c>
      <c r="D113" s="5" t="s">
        <v>796</v>
      </c>
    </row>
    <row r="114">
      <c r="A114" s="7"/>
      <c r="B114" s="7"/>
      <c r="C114" s="5" t="s">
        <v>797</v>
      </c>
      <c r="D114" s="5" t="s">
        <v>798</v>
      </c>
    </row>
    <row r="115">
      <c r="A115" s="7"/>
      <c r="B115" s="7"/>
      <c r="C115" s="5" t="s">
        <v>799</v>
      </c>
      <c r="D115" s="5" t="s">
        <v>800</v>
      </c>
    </row>
    <row r="116">
      <c r="A116" s="7"/>
      <c r="B116" s="7"/>
      <c r="C116" s="5" t="s">
        <v>806</v>
      </c>
      <c r="D116" s="5" t="s">
        <v>807</v>
      </c>
    </row>
    <row r="117">
      <c r="A117" s="7"/>
      <c r="B117" s="7"/>
      <c r="C117" s="5" t="s">
        <v>820</v>
      </c>
      <c r="D117" s="5" t="s">
        <v>821</v>
      </c>
    </row>
    <row r="118">
      <c r="A118" s="7"/>
      <c r="B118" s="7"/>
      <c r="C118" s="5" t="s">
        <v>535</v>
      </c>
      <c r="D118" s="5" t="s">
        <v>536</v>
      </c>
    </row>
    <row r="119">
      <c r="A119" s="7"/>
      <c r="B119" s="7"/>
      <c r="C119" s="5" t="s">
        <v>822</v>
      </c>
      <c r="D119" s="5" t="s">
        <v>823</v>
      </c>
    </row>
    <row r="120">
      <c r="A120" s="7"/>
      <c r="B120" s="7"/>
      <c r="C120" s="5" t="s">
        <v>538</v>
      </c>
      <c r="D120" s="5" t="s">
        <v>539</v>
      </c>
    </row>
    <row r="121">
      <c r="A121" s="7"/>
      <c r="B121" s="7"/>
      <c r="C121" s="5" t="s">
        <v>547</v>
      </c>
      <c r="D121" s="5" t="s">
        <v>548</v>
      </c>
    </row>
    <row r="122">
      <c r="A122" s="7"/>
      <c r="B122" s="7"/>
      <c r="C122" s="5" t="s">
        <v>828</v>
      </c>
      <c r="D122" s="5" t="s">
        <v>829</v>
      </c>
    </row>
    <row r="123">
      <c r="A123" s="7"/>
      <c r="B123" s="7"/>
      <c r="C123" s="5" t="s">
        <v>552</v>
      </c>
      <c r="D123" s="5" t="s">
        <v>553</v>
      </c>
    </row>
    <row r="124">
      <c r="A124" s="7"/>
      <c r="B124" s="7"/>
      <c r="C124" s="5" t="s">
        <v>554</v>
      </c>
      <c r="D124" s="5" t="s">
        <v>555</v>
      </c>
    </row>
    <row r="125">
      <c r="A125" s="7"/>
      <c r="B125" s="7"/>
      <c r="C125" s="5" t="s">
        <v>559</v>
      </c>
      <c r="D125" s="5" t="s">
        <v>560</v>
      </c>
    </row>
    <row r="126">
      <c r="A126" s="7"/>
      <c r="B126" s="7"/>
      <c r="C126" s="5" t="s">
        <v>561</v>
      </c>
      <c r="D126" s="5" t="s">
        <v>562</v>
      </c>
    </row>
    <row r="127" hidden="1">
      <c r="A127" s="7" t="s">
        <v>1131</v>
      </c>
      <c r="B127" s="7" t="s">
        <v>1132</v>
      </c>
      <c r="C127" s="4" t="s">
        <v>1073</v>
      </c>
      <c r="D127" s="4"/>
    </row>
    <row r="128">
      <c r="A128" s="7"/>
      <c r="B128" s="7"/>
      <c r="C128" s="5" t="s">
        <v>430</v>
      </c>
      <c r="D128" s="5" t="s">
        <v>431</v>
      </c>
    </row>
    <row r="129">
      <c r="A129" s="7"/>
      <c r="B129" s="7"/>
      <c r="C129" s="5" t="s">
        <v>432</v>
      </c>
      <c r="D129" s="5" t="s">
        <v>434</v>
      </c>
    </row>
    <row r="130">
      <c r="A130" s="7"/>
      <c r="B130" s="7"/>
      <c r="C130" s="5" t="s">
        <v>451</v>
      </c>
      <c r="D130" s="5" t="s">
        <v>452</v>
      </c>
    </row>
    <row r="131">
      <c r="A131" s="7"/>
      <c r="B131" s="7"/>
      <c r="C131" s="5" t="s">
        <v>455</v>
      </c>
      <c r="D131" s="5" t="s">
        <v>456</v>
      </c>
    </row>
    <row r="132">
      <c r="A132" s="7"/>
      <c r="B132" s="7"/>
      <c r="C132" s="5" t="s">
        <v>460</v>
      </c>
      <c r="D132" s="5" t="s">
        <v>461</v>
      </c>
    </row>
    <row r="133">
      <c r="A133" s="7"/>
      <c r="B133" s="7"/>
      <c r="C133" s="5" t="s">
        <v>1133</v>
      </c>
      <c r="D133" s="5" t="s">
        <v>1134</v>
      </c>
    </row>
    <row r="134">
      <c r="A134" s="7"/>
      <c r="B134" s="7"/>
      <c r="C134" s="5" t="s">
        <v>737</v>
      </c>
      <c r="D134" s="5" t="s">
        <v>738</v>
      </c>
    </row>
    <row r="135">
      <c r="A135" s="7"/>
      <c r="B135" s="7"/>
      <c r="C135" s="5" t="s">
        <v>481</v>
      </c>
      <c r="D135" s="5" t="s">
        <v>482</v>
      </c>
    </row>
    <row r="136">
      <c r="A136" s="7"/>
      <c r="B136" s="7"/>
      <c r="C136" s="5" t="s">
        <v>1135</v>
      </c>
      <c r="D136" s="5" t="s">
        <v>1136</v>
      </c>
    </row>
    <row r="137">
      <c r="A137" s="7"/>
      <c r="B137" s="7"/>
      <c r="C137" s="5" t="s">
        <v>1137</v>
      </c>
      <c r="D137" s="5" t="s">
        <v>1138</v>
      </c>
    </row>
    <row r="138">
      <c r="A138" s="7"/>
      <c r="B138" s="7"/>
      <c r="C138" s="5" t="s">
        <v>1139</v>
      </c>
      <c r="D138" s="5" t="s">
        <v>1140</v>
      </c>
    </row>
    <row r="139">
      <c r="A139" s="7"/>
      <c r="B139" s="7"/>
      <c r="C139" s="5" t="s">
        <v>1141</v>
      </c>
      <c r="D139" s="5" t="s">
        <v>1142</v>
      </c>
    </row>
    <row r="140">
      <c r="A140" s="7"/>
      <c r="B140" s="7"/>
      <c r="C140" s="5" t="s">
        <v>1143</v>
      </c>
      <c r="D140" s="5" t="s">
        <v>1144</v>
      </c>
    </row>
    <row r="141">
      <c r="A141" s="7"/>
      <c r="B141" s="7"/>
      <c r="C141" s="5" t="s">
        <v>1145</v>
      </c>
      <c r="D141" s="5" t="s">
        <v>1146</v>
      </c>
    </row>
    <row r="142">
      <c r="A142" s="7"/>
      <c r="B142" s="7"/>
      <c r="C142" s="5" t="s">
        <v>617</v>
      </c>
      <c r="D142" s="5" t="s">
        <v>618</v>
      </c>
    </row>
    <row r="143">
      <c r="A143" s="7"/>
      <c r="B143" s="7"/>
      <c r="C143" s="5" t="s">
        <v>388</v>
      </c>
      <c r="D143" s="5" t="s">
        <v>389</v>
      </c>
    </row>
    <row r="144">
      <c r="A144" s="7"/>
      <c r="B144" s="7"/>
      <c r="C144" s="5" t="s">
        <v>668</v>
      </c>
      <c r="D144" s="6" t="s">
        <v>669</v>
      </c>
    </row>
    <row r="145">
      <c r="A145" s="7"/>
      <c r="B145" s="7"/>
      <c r="C145" s="5" t="s">
        <v>695</v>
      </c>
      <c r="D145" s="5" t="s">
        <v>696</v>
      </c>
    </row>
    <row r="146">
      <c r="A146" s="7"/>
      <c r="B146" s="7"/>
      <c r="C146" s="5" t="s">
        <v>1149</v>
      </c>
      <c r="D146" s="5" t="s">
        <v>1150</v>
      </c>
    </row>
    <row r="147">
      <c r="A147" s="7"/>
      <c r="B147" s="7"/>
      <c r="C147" s="5" t="s">
        <v>1151</v>
      </c>
      <c r="D147" s="5" t="s">
        <v>1152</v>
      </c>
    </row>
    <row r="148">
      <c r="A148" s="7"/>
      <c r="B148" s="7"/>
      <c r="C148" s="5" t="s">
        <v>1153</v>
      </c>
      <c r="D148" s="5" t="s">
        <v>1154</v>
      </c>
    </row>
    <row r="149">
      <c r="A149" s="7"/>
      <c r="B149" s="7"/>
      <c r="C149" s="5" t="s">
        <v>1155</v>
      </c>
      <c r="D149" s="5" t="s">
        <v>1156</v>
      </c>
    </row>
    <row r="150">
      <c r="A150" s="7"/>
      <c r="B150" s="7"/>
      <c r="C150" s="5" t="s">
        <v>1157</v>
      </c>
      <c r="D150" s="5" t="s">
        <v>1158</v>
      </c>
    </row>
    <row r="151">
      <c r="A151" s="7"/>
      <c r="B151" s="7"/>
      <c r="C151" s="5" t="s">
        <v>1159</v>
      </c>
      <c r="D151" s="5" t="s">
        <v>1160</v>
      </c>
    </row>
    <row r="152">
      <c r="A152" s="7"/>
      <c r="B152" s="7"/>
      <c r="C152" s="5" t="s">
        <v>1161</v>
      </c>
      <c r="D152" s="5" t="s">
        <v>1162</v>
      </c>
    </row>
    <row r="153">
      <c r="A153" s="7"/>
      <c r="B153" s="7"/>
      <c r="C153" s="5" t="s">
        <v>1163</v>
      </c>
      <c r="D153" s="5" t="s">
        <v>1164</v>
      </c>
    </row>
    <row r="154">
      <c r="A154" s="7"/>
      <c r="B154" s="7"/>
      <c r="C154" s="5" t="s">
        <v>1165</v>
      </c>
      <c r="D154" s="5" t="s">
        <v>1166</v>
      </c>
    </row>
    <row r="155">
      <c r="A155" s="7"/>
      <c r="B155" s="7"/>
      <c r="C155" s="5" t="s">
        <v>1167</v>
      </c>
      <c r="D155" s="5" t="s">
        <v>1168</v>
      </c>
    </row>
    <row r="156">
      <c r="A156" s="7"/>
      <c r="B156" s="7"/>
      <c r="C156" s="5" t="s">
        <v>1169</v>
      </c>
      <c r="D156" s="5" t="s">
        <v>1170</v>
      </c>
    </row>
    <row r="157">
      <c r="A157" s="7"/>
      <c r="B157" s="7"/>
      <c r="C157" s="5" t="s">
        <v>1171</v>
      </c>
      <c r="D157" s="5" t="s">
        <v>1172</v>
      </c>
    </row>
    <row r="158">
      <c r="A158" s="7"/>
      <c r="B158" s="7"/>
      <c r="C158" s="5" t="s">
        <v>1173</v>
      </c>
      <c r="D158" s="5" t="s">
        <v>1174</v>
      </c>
    </row>
    <row r="159">
      <c r="A159" s="7"/>
      <c r="B159" s="7"/>
      <c r="C159" s="5" t="s">
        <v>1175</v>
      </c>
      <c r="D159" s="5" t="s">
        <v>1176</v>
      </c>
    </row>
    <row r="160">
      <c r="A160" s="7"/>
      <c r="B160" s="7"/>
      <c r="C160" s="5" t="s">
        <v>1177</v>
      </c>
      <c r="D160" s="5" t="s">
        <v>1178</v>
      </c>
    </row>
    <row r="161">
      <c r="A161" s="7"/>
      <c r="B161" s="7"/>
      <c r="C161" s="5" t="s">
        <v>1179</v>
      </c>
      <c r="D161" s="5" t="s">
        <v>1180</v>
      </c>
    </row>
    <row r="162">
      <c r="A162" s="7"/>
      <c r="B162" s="7"/>
      <c r="C162" s="5" t="s">
        <v>1181</v>
      </c>
      <c r="D162" s="5" t="s">
        <v>1182</v>
      </c>
    </row>
    <row r="163">
      <c r="A163" s="7"/>
      <c r="B163" s="7"/>
      <c r="C163" s="5" t="s">
        <v>1183</v>
      </c>
      <c r="D163" s="5" t="s">
        <v>1184</v>
      </c>
    </row>
    <row r="164" hidden="1">
      <c r="A164" s="7" t="s">
        <v>1185</v>
      </c>
      <c r="B164" s="7" t="s">
        <v>1186</v>
      </c>
      <c r="C164" s="4" t="s">
        <v>1073</v>
      </c>
      <c r="D164" s="4"/>
    </row>
    <row r="165">
      <c r="A165" s="7"/>
      <c r="B165" s="7"/>
      <c r="C165" s="5" t="s">
        <v>641</v>
      </c>
      <c r="D165" s="5" t="s">
        <v>642</v>
      </c>
    </row>
    <row r="166">
      <c r="A166" s="7"/>
      <c r="B166" s="7"/>
      <c r="C166" s="5" t="s">
        <v>533</v>
      </c>
      <c r="D166" s="5" t="s">
        <v>534</v>
      </c>
    </row>
    <row r="167">
      <c r="A167" s="7"/>
      <c r="B167" s="7"/>
      <c r="C167" s="5" t="s">
        <v>1187</v>
      </c>
      <c r="D167" s="5" t="s">
        <v>1188</v>
      </c>
    </row>
    <row r="168">
      <c r="A168" s="7"/>
      <c r="B168" s="7"/>
      <c r="C168" s="5" t="s">
        <v>1189</v>
      </c>
      <c r="D168" s="5" t="s">
        <v>1190</v>
      </c>
    </row>
    <row r="169">
      <c r="A169" s="7"/>
      <c r="B169" s="7"/>
      <c r="C169" s="5" t="s">
        <v>1191</v>
      </c>
      <c r="D169" s="5" t="s">
        <v>1192</v>
      </c>
    </row>
    <row r="170">
      <c r="A170" s="7"/>
      <c r="B170" s="7"/>
      <c r="C170" s="5" t="s">
        <v>1193</v>
      </c>
      <c r="D170" s="5" t="s">
        <v>1194</v>
      </c>
    </row>
    <row r="171">
      <c r="A171" s="7"/>
      <c r="B171" s="7"/>
      <c r="C171" s="5" t="s">
        <v>1195</v>
      </c>
      <c r="D171" s="5" t="s">
        <v>1196</v>
      </c>
    </row>
    <row r="172">
      <c r="A172" s="7"/>
      <c r="B172" s="7"/>
      <c r="C172" s="5" t="s">
        <v>1197</v>
      </c>
      <c r="D172" s="5" t="s">
        <v>1199</v>
      </c>
    </row>
    <row r="173">
      <c r="A173" s="7"/>
      <c r="B173" s="7"/>
      <c r="C173" s="5" t="s">
        <v>653</v>
      </c>
      <c r="D173" s="5" t="s">
        <v>654</v>
      </c>
    </row>
    <row r="174">
      <c r="A174" s="7"/>
      <c r="B174" s="7"/>
      <c r="C174" s="5" t="s">
        <v>1201</v>
      </c>
      <c r="D174" s="5" t="s">
        <v>1202</v>
      </c>
    </row>
    <row r="175">
      <c r="A175" s="7"/>
      <c r="B175" s="7"/>
      <c r="C175" s="5" t="s">
        <v>1203</v>
      </c>
      <c r="D175" s="5" t="s">
        <v>1204</v>
      </c>
    </row>
    <row r="176" hidden="1">
      <c r="A176" s="7" t="s">
        <v>1205</v>
      </c>
      <c r="B176" s="7" t="s">
        <v>1206</v>
      </c>
      <c r="C176" s="4" t="s">
        <v>1073</v>
      </c>
      <c r="D176" s="4"/>
    </row>
    <row r="177">
      <c r="A177" s="7"/>
      <c r="B177" s="7"/>
      <c r="C177" s="5" t="s">
        <v>720</v>
      </c>
      <c r="D177" s="6" t="s">
        <v>721</v>
      </c>
    </row>
    <row r="178">
      <c r="A178" s="7"/>
      <c r="B178" s="7"/>
      <c r="C178" s="5" t="s">
        <v>624</v>
      </c>
      <c r="D178" s="6" t="s">
        <v>625</v>
      </c>
    </row>
    <row r="179">
      <c r="A179" s="7"/>
      <c r="B179" s="7"/>
      <c r="C179" s="5" t="s">
        <v>626</v>
      </c>
      <c r="D179" s="6" t="s">
        <v>627</v>
      </c>
    </row>
    <row r="180" hidden="1">
      <c r="A180" s="7" t="s">
        <v>1207</v>
      </c>
      <c r="B180" s="7" t="s">
        <v>1208</v>
      </c>
      <c r="C180" s="4" t="s">
        <v>1073</v>
      </c>
      <c r="D180" s="4"/>
    </row>
    <row r="181">
      <c r="A181" s="7"/>
      <c r="B181" s="7"/>
      <c r="C181" s="5" t="s">
        <v>589</v>
      </c>
      <c r="D181" s="6" t="s">
        <v>590</v>
      </c>
    </row>
    <row r="182">
      <c r="A182" s="7"/>
      <c r="B182" s="7"/>
      <c r="C182" s="5" t="s">
        <v>1209</v>
      </c>
      <c r="D182" s="6" t="s">
        <v>1210</v>
      </c>
    </row>
    <row r="183">
      <c r="A183" s="7"/>
      <c r="B183" s="7"/>
      <c r="C183" s="5" t="s">
        <v>1211</v>
      </c>
      <c r="D183" s="6" t="s">
        <v>1212</v>
      </c>
    </row>
    <row r="184">
      <c r="A184" s="7"/>
      <c r="B184" s="7"/>
      <c r="C184" s="5" t="s">
        <v>643</v>
      </c>
      <c r="D184" s="6" t="s">
        <v>645</v>
      </c>
    </row>
    <row r="185">
      <c r="A185" s="7"/>
      <c r="B185" s="7"/>
      <c r="C185" s="5" t="s">
        <v>1213</v>
      </c>
      <c r="D185" s="6" t="s">
        <v>1214</v>
      </c>
    </row>
    <row r="186">
      <c r="A186" s="7"/>
      <c r="B186" s="7"/>
      <c r="C186" s="5" t="s">
        <v>671</v>
      </c>
      <c r="D186" s="6" t="s">
        <v>672</v>
      </c>
    </row>
    <row r="187">
      <c r="A187" s="7"/>
      <c r="B187" s="7"/>
      <c r="C187" s="5" t="s">
        <v>1215</v>
      </c>
      <c r="D187" s="6" t="s">
        <v>1216</v>
      </c>
    </row>
    <row r="188" hidden="1">
      <c r="A188" s="7" t="s">
        <v>1217</v>
      </c>
      <c r="B188" s="7" t="s">
        <v>1218</v>
      </c>
      <c r="C188" s="4" t="s">
        <v>1073</v>
      </c>
      <c r="D188" s="4"/>
    </row>
    <row r="189">
      <c r="A189" s="7"/>
      <c r="B189" s="7"/>
      <c r="C189" s="5" t="s">
        <v>1219</v>
      </c>
      <c r="D189" s="5" t="s">
        <v>1220</v>
      </c>
    </row>
    <row r="190">
      <c r="A190" s="7"/>
      <c r="B190" s="7"/>
      <c r="C190" s="5" t="s">
        <v>1221</v>
      </c>
      <c r="D190" s="5" t="s">
        <v>1222</v>
      </c>
    </row>
    <row r="191">
      <c r="A191" s="7"/>
      <c r="B191" s="7"/>
      <c r="C191" s="5" t="s">
        <v>1225</v>
      </c>
      <c r="D191" s="5" t="s">
        <v>1226</v>
      </c>
    </row>
    <row r="192">
      <c r="A192" s="7"/>
      <c r="B192" s="7"/>
      <c r="C192" s="5" t="s">
        <v>758</v>
      </c>
      <c r="D192" s="5" t="s">
        <v>759</v>
      </c>
    </row>
    <row r="193">
      <c r="A193" s="7"/>
      <c r="B193" s="7"/>
      <c r="C193" s="5" t="s">
        <v>1227</v>
      </c>
      <c r="D193" s="5" t="s">
        <v>1228</v>
      </c>
    </row>
    <row r="194">
      <c r="A194" s="7"/>
      <c r="B194" s="7"/>
      <c r="C194" s="5" t="s">
        <v>1230</v>
      </c>
      <c r="D194" s="5" t="s">
        <v>1231</v>
      </c>
    </row>
    <row r="195">
      <c r="A195" s="7"/>
      <c r="B195" s="7"/>
      <c r="C195" s="5" t="s">
        <v>1232</v>
      </c>
      <c r="D195" s="5" t="s">
        <v>1233</v>
      </c>
    </row>
    <row r="196">
      <c r="A196" s="7"/>
      <c r="B196" s="7"/>
      <c r="C196" s="5" t="s">
        <v>1234</v>
      </c>
      <c r="D196" s="5" t="s">
        <v>1235</v>
      </c>
    </row>
    <row r="197">
      <c r="A197" s="7"/>
      <c r="B197" s="7"/>
      <c r="C197" s="5" t="s">
        <v>1236</v>
      </c>
      <c r="D197" s="5" t="s">
        <v>1237</v>
      </c>
    </row>
    <row r="198">
      <c r="A198" s="7"/>
      <c r="B198" s="7"/>
      <c r="C198" s="5" t="s">
        <v>1238</v>
      </c>
      <c r="D198" s="5" t="s">
        <v>1239</v>
      </c>
    </row>
    <row r="199">
      <c r="A199" s="7"/>
      <c r="B199" s="7"/>
      <c r="C199" s="5" t="s">
        <v>1240</v>
      </c>
      <c r="D199" s="5" t="s">
        <v>1241</v>
      </c>
    </row>
    <row r="200">
      <c r="A200" s="7"/>
      <c r="B200" s="7"/>
      <c r="C200" s="5" t="s">
        <v>1242</v>
      </c>
      <c r="D200" s="5" t="s">
        <v>1243</v>
      </c>
    </row>
    <row r="201">
      <c r="A201" s="7"/>
      <c r="B201" s="7"/>
      <c r="C201" s="5" t="s">
        <v>1244</v>
      </c>
      <c r="D201" s="5" t="s">
        <v>1245</v>
      </c>
    </row>
    <row r="202">
      <c r="A202" s="7"/>
      <c r="B202" s="7"/>
      <c r="C202" s="5" t="s">
        <v>1246</v>
      </c>
      <c r="D202" s="5" t="s">
        <v>1247</v>
      </c>
    </row>
    <row r="203">
      <c r="A203" s="7"/>
      <c r="B203" s="7"/>
      <c r="C203" s="5" t="s">
        <v>1248</v>
      </c>
      <c r="D203" s="5" t="s">
        <v>1249</v>
      </c>
    </row>
    <row r="204">
      <c r="A204" s="7"/>
      <c r="B204" s="7"/>
      <c r="C204" s="5" t="s">
        <v>1252</v>
      </c>
      <c r="D204" s="5" t="s">
        <v>1253</v>
      </c>
    </row>
    <row r="205">
      <c r="A205" s="7"/>
      <c r="B205" s="7"/>
      <c r="C205" s="5" t="s">
        <v>1255</v>
      </c>
      <c r="D205" s="5" t="s">
        <v>1256</v>
      </c>
    </row>
    <row r="206">
      <c r="A206" s="7"/>
      <c r="B206" s="7"/>
      <c r="C206" s="5" t="s">
        <v>1257</v>
      </c>
      <c r="D206" s="5" t="s">
        <v>1258</v>
      </c>
    </row>
    <row r="207">
      <c r="A207" s="7"/>
      <c r="B207" s="7"/>
      <c r="C207" s="5" t="s">
        <v>1259</v>
      </c>
      <c r="D207" s="5" t="s">
        <v>1260</v>
      </c>
    </row>
    <row r="208">
      <c r="A208" s="7"/>
      <c r="B208" s="7"/>
      <c r="C208" s="5" t="s">
        <v>1261</v>
      </c>
      <c r="D208" s="5" t="s">
        <v>1262</v>
      </c>
    </row>
    <row r="209">
      <c r="A209" s="7"/>
      <c r="B209" s="7"/>
      <c r="C209" s="5" t="s">
        <v>1263</v>
      </c>
      <c r="D209" s="5" t="s">
        <v>1264</v>
      </c>
    </row>
    <row r="210">
      <c r="A210" s="7"/>
      <c r="B210" s="7"/>
      <c r="C210" s="5" t="s">
        <v>1265</v>
      </c>
      <c r="D210" s="5" t="s">
        <v>1266</v>
      </c>
    </row>
    <row r="211">
      <c r="A211" s="7"/>
      <c r="B211" s="7"/>
      <c r="C211" s="5" t="s">
        <v>1267</v>
      </c>
      <c r="D211" s="5" t="s">
        <v>1268</v>
      </c>
    </row>
    <row r="212">
      <c r="A212" s="7"/>
      <c r="B212" s="7"/>
      <c r="C212" s="5" t="s">
        <v>1269</v>
      </c>
      <c r="D212" s="5" t="s">
        <v>1270</v>
      </c>
    </row>
    <row r="213">
      <c r="A213" s="7"/>
      <c r="B213" s="7"/>
      <c r="C213" s="5" t="s">
        <v>1271</v>
      </c>
      <c r="D213" s="5" t="s">
        <v>1272</v>
      </c>
    </row>
    <row r="214">
      <c r="A214" s="7"/>
      <c r="B214" s="7"/>
      <c r="C214" s="5" t="s">
        <v>1273</v>
      </c>
      <c r="D214" s="5" t="s">
        <v>1274</v>
      </c>
    </row>
    <row r="215">
      <c r="A215" s="7"/>
      <c r="B215" s="7"/>
      <c r="C215" s="5" t="s">
        <v>776</v>
      </c>
      <c r="D215" s="5" t="s">
        <v>777</v>
      </c>
    </row>
    <row r="216">
      <c r="A216" s="7"/>
      <c r="B216" s="7"/>
      <c r="C216" s="5" t="s">
        <v>778</v>
      </c>
      <c r="D216" s="5" t="s">
        <v>779</v>
      </c>
    </row>
    <row r="217">
      <c r="A217" s="7"/>
      <c r="B217" s="7"/>
      <c r="C217" s="5" t="s">
        <v>725</v>
      </c>
      <c r="D217" s="5" t="s">
        <v>726</v>
      </c>
    </row>
    <row r="218">
      <c r="A218" s="7"/>
      <c r="B218" s="7"/>
      <c r="C218" s="5" t="s">
        <v>1275</v>
      </c>
      <c r="D218" s="5" t="s">
        <v>1276</v>
      </c>
    </row>
    <row r="219">
      <c r="A219" s="7"/>
      <c r="B219" s="7"/>
      <c r="C219" s="5" t="s">
        <v>1277</v>
      </c>
      <c r="D219" s="5" t="s">
        <v>1278</v>
      </c>
    </row>
    <row r="220">
      <c r="A220" s="7"/>
      <c r="B220" s="7"/>
      <c r="C220" s="5" t="s">
        <v>1279</v>
      </c>
      <c r="D220" s="5" t="s">
        <v>1280</v>
      </c>
    </row>
    <row r="221">
      <c r="A221" s="7"/>
      <c r="B221" s="7"/>
      <c r="C221" s="5" t="s">
        <v>1281</v>
      </c>
      <c r="D221" s="5" t="s">
        <v>1282</v>
      </c>
    </row>
    <row r="222">
      <c r="A222" s="16"/>
      <c r="B222" s="16"/>
      <c r="C222" s="16"/>
      <c r="D222" s="16"/>
    </row>
    <row r="223">
      <c r="A223" s="16"/>
      <c r="B223" s="16"/>
      <c r="C223" s="16"/>
      <c r="D223" s="16"/>
    </row>
    <row r="224">
      <c r="A224" s="16"/>
      <c r="B224" s="16"/>
      <c r="C224" s="16"/>
      <c r="D224" s="16"/>
    </row>
    <row r="225">
      <c r="A225" s="16"/>
      <c r="B225" s="16"/>
      <c r="C225" s="16"/>
      <c r="D225" s="16"/>
    </row>
    <row r="226">
      <c r="A226" s="16"/>
      <c r="B226" s="16"/>
      <c r="C226" s="16"/>
      <c r="D226" s="16"/>
    </row>
    <row r="227">
      <c r="A227" s="16"/>
      <c r="B227" s="16"/>
      <c r="C227" s="16"/>
      <c r="D227" s="16"/>
    </row>
    <row r="228">
      <c r="A228" s="16"/>
      <c r="B228" s="16"/>
      <c r="C228" s="16"/>
      <c r="D228" s="16"/>
    </row>
    <row r="229">
      <c r="A229" s="16"/>
      <c r="B229" s="16"/>
      <c r="C229" s="16"/>
      <c r="D229" s="16"/>
    </row>
    <row r="230">
      <c r="A230" s="16"/>
      <c r="B230" s="16"/>
      <c r="C230" s="16"/>
      <c r="D230" s="16"/>
    </row>
    <row r="231">
      <c r="A231" s="16"/>
      <c r="B231" s="16"/>
      <c r="C231" s="16"/>
      <c r="D231" s="16"/>
    </row>
    <row r="232">
      <c r="A232" s="16"/>
      <c r="B232" s="16"/>
      <c r="C232" s="16"/>
      <c r="D232" s="16"/>
    </row>
    <row r="233">
      <c r="A233" s="16"/>
      <c r="B233" s="16"/>
      <c r="C233" s="16"/>
      <c r="D233" s="16"/>
    </row>
    <row r="234">
      <c r="A234" s="16"/>
      <c r="B234" s="16"/>
      <c r="C234" s="16"/>
      <c r="D234" s="16"/>
    </row>
    <row r="235">
      <c r="A235" s="16"/>
      <c r="B235" s="16"/>
      <c r="C235" s="16"/>
      <c r="D235" s="16"/>
    </row>
    <row r="236">
      <c r="A236" s="16"/>
      <c r="B236" s="16"/>
      <c r="C236" s="16"/>
      <c r="D236" s="16"/>
    </row>
    <row r="237">
      <c r="A237" s="16"/>
      <c r="B237" s="16"/>
      <c r="C237" s="16"/>
      <c r="D237" s="16"/>
    </row>
    <row r="238">
      <c r="A238" s="16"/>
      <c r="B238" s="16"/>
      <c r="C238" s="16"/>
      <c r="D238" s="16"/>
    </row>
    <row r="239">
      <c r="A239" s="16"/>
      <c r="B239" s="16"/>
      <c r="C239" s="16"/>
      <c r="D239" s="16"/>
    </row>
    <row r="240">
      <c r="A240" s="16"/>
      <c r="B240" s="16"/>
      <c r="C240" s="16"/>
      <c r="D240" s="16"/>
    </row>
    <row r="241">
      <c r="A241" s="16"/>
      <c r="B241" s="16"/>
      <c r="C241" s="16"/>
      <c r="D241" s="16"/>
    </row>
    <row r="242">
      <c r="A242" s="16"/>
      <c r="B242" s="16"/>
      <c r="C242" s="16"/>
      <c r="D242" s="16"/>
    </row>
    <row r="243">
      <c r="A243" s="16"/>
      <c r="B243" s="16"/>
      <c r="C243" s="16"/>
      <c r="D243" s="16"/>
    </row>
    <row r="244">
      <c r="A244" s="16"/>
      <c r="B244" s="16"/>
      <c r="C244" s="16"/>
      <c r="D244" s="16"/>
    </row>
    <row r="245">
      <c r="A245" s="16"/>
      <c r="B245" s="16"/>
      <c r="C245" s="16"/>
      <c r="D245" s="16"/>
    </row>
    <row r="246">
      <c r="A246" s="16"/>
      <c r="B246" s="16"/>
      <c r="C246" s="16"/>
      <c r="D246" s="16"/>
    </row>
    <row r="247">
      <c r="A247" s="16"/>
      <c r="B247" s="16"/>
      <c r="C247" s="16"/>
      <c r="D247" s="16"/>
    </row>
    <row r="248">
      <c r="A248" s="16"/>
      <c r="B248" s="16"/>
      <c r="C248" s="16"/>
      <c r="D248" s="16"/>
    </row>
    <row r="249">
      <c r="A249" s="16"/>
      <c r="B249" s="16"/>
      <c r="C249" s="16"/>
      <c r="D249" s="16"/>
    </row>
    <row r="250">
      <c r="A250" s="16"/>
      <c r="B250" s="16"/>
      <c r="C250" s="16"/>
      <c r="D250" s="16"/>
    </row>
    <row r="251">
      <c r="A251" s="16"/>
      <c r="B251" s="16"/>
      <c r="C251" s="16"/>
      <c r="D251" s="16"/>
    </row>
    <row r="252">
      <c r="A252" s="16"/>
      <c r="B252" s="16"/>
      <c r="C252" s="16"/>
      <c r="D252" s="16"/>
    </row>
    <row r="253">
      <c r="A253" s="16"/>
      <c r="B253" s="16"/>
      <c r="C253" s="16"/>
      <c r="D253" s="16"/>
    </row>
    <row r="254">
      <c r="A254" s="16"/>
      <c r="B254" s="16"/>
      <c r="C254" s="16"/>
      <c r="D254" s="16"/>
    </row>
    <row r="255">
      <c r="A255" s="16"/>
      <c r="B255" s="16"/>
      <c r="C255" s="16"/>
      <c r="D255" s="16"/>
    </row>
    <row r="256">
      <c r="A256" s="16"/>
      <c r="B256" s="16"/>
      <c r="C256" s="16"/>
      <c r="D256" s="16"/>
    </row>
    <row r="257">
      <c r="A257" s="16"/>
      <c r="B257" s="16"/>
      <c r="C257" s="16"/>
      <c r="D257" s="16"/>
    </row>
    <row r="258">
      <c r="A258" s="16"/>
      <c r="B258" s="16"/>
      <c r="C258" s="16"/>
      <c r="D258" s="16"/>
    </row>
    <row r="259">
      <c r="A259" s="16"/>
      <c r="B259" s="16"/>
      <c r="C259" s="16"/>
      <c r="D259" s="16"/>
    </row>
    <row r="260">
      <c r="A260" s="16"/>
      <c r="B260" s="16"/>
      <c r="C260" s="16"/>
      <c r="D260" s="16"/>
    </row>
    <row r="261">
      <c r="A261" s="16"/>
      <c r="B261" s="16"/>
      <c r="C261" s="16"/>
      <c r="D261" s="16"/>
    </row>
    <row r="262">
      <c r="A262" s="16"/>
      <c r="B262" s="16"/>
      <c r="C262" s="16"/>
      <c r="D262" s="16"/>
    </row>
    <row r="263">
      <c r="A263" s="16"/>
      <c r="B263" s="16"/>
      <c r="C263" s="16"/>
      <c r="D263" s="16"/>
    </row>
    <row r="264">
      <c r="A264" s="16"/>
      <c r="B264" s="16"/>
      <c r="C264" s="16"/>
      <c r="D264" s="16"/>
    </row>
    <row r="265">
      <c r="A265" s="16"/>
      <c r="B265" s="16"/>
      <c r="C265" s="16"/>
      <c r="D265" s="16"/>
    </row>
    <row r="266">
      <c r="A266" s="16"/>
      <c r="B266" s="16"/>
      <c r="C266" s="16"/>
      <c r="D266" s="16"/>
    </row>
    <row r="267">
      <c r="A267" s="16"/>
      <c r="B267" s="16"/>
      <c r="C267" s="16"/>
      <c r="D267" s="16"/>
    </row>
    <row r="268">
      <c r="A268" s="16"/>
      <c r="B268" s="16"/>
      <c r="C268" s="16"/>
      <c r="D268" s="16"/>
    </row>
    <row r="269">
      <c r="A269" s="16"/>
      <c r="B269" s="16"/>
      <c r="C269" s="16"/>
      <c r="D269" s="16"/>
    </row>
    <row r="270">
      <c r="A270" s="16"/>
      <c r="B270" s="16"/>
      <c r="C270" s="16"/>
      <c r="D270" s="16"/>
    </row>
    <row r="271">
      <c r="A271" s="16"/>
      <c r="B271" s="16"/>
      <c r="C271" s="16"/>
      <c r="D271" s="16"/>
    </row>
    <row r="272">
      <c r="A272" s="16"/>
      <c r="B272" s="16"/>
      <c r="C272" s="16"/>
      <c r="D272" s="16"/>
    </row>
    <row r="273">
      <c r="A273" s="16"/>
      <c r="B273" s="16"/>
      <c r="C273" s="16"/>
      <c r="D273" s="16"/>
    </row>
    <row r="274">
      <c r="A274" s="16"/>
      <c r="B274" s="16"/>
      <c r="C274" s="16"/>
      <c r="D274" s="16"/>
    </row>
    <row r="275">
      <c r="A275" s="16"/>
      <c r="B275" s="16"/>
      <c r="C275" s="16"/>
      <c r="D275" s="16"/>
    </row>
    <row r="276">
      <c r="A276" s="16"/>
      <c r="B276" s="16"/>
      <c r="C276" s="16"/>
      <c r="D276" s="16"/>
    </row>
    <row r="277">
      <c r="A277" s="16"/>
      <c r="B277" s="16"/>
      <c r="C277" s="16"/>
      <c r="D277" s="16"/>
    </row>
    <row r="278">
      <c r="A278" s="16"/>
      <c r="B278" s="16"/>
      <c r="C278" s="16"/>
      <c r="D278" s="16"/>
    </row>
    <row r="279">
      <c r="A279" s="16"/>
      <c r="B279" s="16"/>
      <c r="C279" s="16"/>
      <c r="D279" s="16"/>
    </row>
    <row r="280">
      <c r="A280" s="16"/>
      <c r="B280" s="16"/>
      <c r="C280" s="16"/>
      <c r="D280" s="16"/>
    </row>
    <row r="281">
      <c r="A281" s="16"/>
      <c r="B281" s="16"/>
      <c r="C281" s="16"/>
      <c r="D281" s="16"/>
    </row>
    <row r="282">
      <c r="A282" s="16"/>
      <c r="B282" s="16"/>
      <c r="C282" s="16"/>
      <c r="D282" s="16"/>
    </row>
    <row r="283">
      <c r="A283" s="16"/>
      <c r="B283" s="16"/>
      <c r="C283" s="16"/>
      <c r="D283" s="16"/>
    </row>
    <row r="284">
      <c r="A284" s="16"/>
      <c r="B284" s="16"/>
      <c r="C284" s="16"/>
      <c r="D284" s="16"/>
    </row>
    <row r="285">
      <c r="A285" s="16"/>
      <c r="B285" s="16"/>
      <c r="C285" s="16"/>
      <c r="D285" s="16"/>
    </row>
    <row r="286">
      <c r="A286" s="16"/>
      <c r="B286" s="16"/>
      <c r="C286" s="16"/>
      <c r="D286" s="16"/>
    </row>
    <row r="287">
      <c r="A287" s="16"/>
      <c r="B287" s="16"/>
      <c r="C287" s="16"/>
      <c r="D287" s="16"/>
    </row>
    <row r="288">
      <c r="A288" s="16"/>
      <c r="B288" s="16"/>
      <c r="C288" s="16"/>
      <c r="D288" s="16"/>
    </row>
    <row r="289">
      <c r="A289" s="16"/>
      <c r="B289" s="16"/>
      <c r="C289" s="16"/>
      <c r="D289" s="16"/>
    </row>
    <row r="290">
      <c r="A290" s="16"/>
      <c r="B290" s="16"/>
      <c r="C290" s="16"/>
      <c r="D290" s="16"/>
    </row>
    <row r="291">
      <c r="A291" s="16"/>
      <c r="B291" s="16"/>
      <c r="C291" s="16"/>
      <c r="D291" s="16"/>
    </row>
    <row r="292">
      <c r="A292" s="16"/>
      <c r="B292" s="16"/>
      <c r="C292" s="16"/>
      <c r="D292" s="16"/>
    </row>
    <row r="293">
      <c r="A293" s="16"/>
      <c r="B293" s="16"/>
      <c r="C293" s="16"/>
      <c r="D293" s="16"/>
    </row>
    <row r="294">
      <c r="A294" s="16"/>
      <c r="B294" s="16"/>
      <c r="C294" s="16"/>
      <c r="D294" s="16"/>
    </row>
    <row r="295">
      <c r="A295" s="16"/>
      <c r="B295" s="16"/>
      <c r="C295" s="16"/>
      <c r="D295" s="16"/>
    </row>
    <row r="296">
      <c r="A296" s="16"/>
      <c r="B296" s="16"/>
      <c r="C296" s="16"/>
      <c r="D296" s="16"/>
    </row>
    <row r="297">
      <c r="A297" s="16"/>
      <c r="B297" s="16"/>
      <c r="C297" s="16"/>
      <c r="D297" s="16"/>
    </row>
    <row r="298">
      <c r="A298" s="16"/>
      <c r="B298" s="16"/>
      <c r="C298" s="16"/>
      <c r="D298" s="16"/>
    </row>
    <row r="299">
      <c r="A299" s="16"/>
      <c r="B299" s="16"/>
      <c r="C299" s="16"/>
      <c r="D299" s="16"/>
    </row>
    <row r="300">
      <c r="A300" s="16"/>
      <c r="B300" s="16"/>
      <c r="C300" s="16"/>
      <c r="D300" s="16"/>
    </row>
    <row r="301">
      <c r="A301" s="16"/>
      <c r="B301" s="16"/>
      <c r="C301" s="16"/>
      <c r="D301" s="16"/>
    </row>
    <row r="302">
      <c r="A302" s="16"/>
      <c r="B302" s="16"/>
      <c r="C302" s="16"/>
      <c r="D302" s="16"/>
    </row>
    <row r="303">
      <c r="A303" s="16"/>
      <c r="B303" s="16"/>
      <c r="C303" s="16"/>
      <c r="D303" s="16"/>
    </row>
    <row r="304">
      <c r="A304" s="16"/>
      <c r="B304" s="16"/>
      <c r="C304" s="16"/>
      <c r="D304" s="16"/>
    </row>
    <row r="305">
      <c r="A305" s="16"/>
      <c r="B305" s="16"/>
      <c r="C305" s="16"/>
      <c r="D305" s="16"/>
    </row>
    <row r="306">
      <c r="A306" s="16"/>
      <c r="B306" s="16"/>
      <c r="C306" s="16"/>
      <c r="D306" s="16"/>
    </row>
    <row r="307">
      <c r="A307" s="16"/>
      <c r="B307" s="16"/>
      <c r="C307" s="16"/>
      <c r="D307" s="16"/>
    </row>
    <row r="308">
      <c r="A308" s="16"/>
      <c r="B308" s="16"/>
      <c r="C308" s="16"/>
      <c r="D308" s="16"/>
    </row>
    <row r="309">
      <c r="A309" s="16"/>
      <c r="B309" s="16"/>
      <c r="C309" s="16"/>
      <c r="D309" s="16"/>
    </row>
    <row r="310">
      <c r="A310" s="16"/>
      <c r="B310" s="16"/>
      <c r="C310" s="16"/>
      <c r="D310" s="16"/>
    </row>
    <row r="311">
      <c r="A311" s="16"/>
      <c r="B311" s="16"/>
      <c r="C311" s="16"/>
      <c r="D311" s="16"/>
    </row>
    <row r="312">
      <c r="A312" s="16"/>
      <c r="B312" s="16"/>
      <c r="C312" s="16"/>
      <c r="D312" s="16"/>
    </row>
    <row r="313">
      <c r="A313" s="16"/>
      <c r="B313" s="16"/>
      <c r="C313" s="16"/>
      <c r="D313" s="16"/>
    </row>
    <row r="314">
      <c r="A314" s="16"/>
      <c r="B314" s="16"/>
      <c r="C314" s="16"/>
      <c r="D314" s="16"/>
    </row>
    <row r="315">
      <c r="A315" s="16"/>
      <c r="B315" s="16"/>
      <c r="C315" s="16"/>
      <c r="D315" s="16"/>
    </row>
    <row r="316">
      <c r="A316" s="16"/>
      <c r="B316" s="16"/>
      <c r="C316" s="16"/>
      <c r="D316" s="16"/>
    </row>
    <row r="317">
      <c r="A317" s="16"/>
      <c r="B317" s="16"/>
      <c r="C317" s="16"/>
      <c r="D317" s="16"/>
    </row>
    <row r="318">
      <c r="A318" s="16"/>
      <c r="B318" s="16"/>
      <c r="C318" s="16"/>
      <c r="D318" s="16"/>
    </row>
    <row r="319">
      <c r="A319" s="16"/>
      <c r="B319" s="16"/>
      <c r="C319" s="16"/>
      <c r="D319" s="16"/>
    </row>
    <row r="320">
      <c r="A320" s="16"/>
      <c r="B320" s="16"/>
      <c r="C320" s="16"/>
      <c r="D320" s="16"/>
    </row>
    <row r="321">
      <c r="A321" s="16"/>
      <c r="B321" s="16"/>
      <c r="C321" s="16"/>
      <c r="D321" s="16"/>
    </row>
    <row r="322">
      <c r="A322" s="16"/>
      <c r="B322" s="16"/>
      <c r="C322" s="16"/>
      <c r="D322" s="16"/>
    </row>
    <row r="323">
      <c r="A323" s="16"/>
      <c r="B323" s="16"/>
      <c r="C323" s="16"/>
      <c r="D323" s="16"/>
    </row>
    <row r="324">
      <c r="A324" s="16"/>
      <c r="B324" s="16"/>
      <c r="C324" s="16"/>
      <c r="D324" s="16"/>
    </row>
    <row r="325">
      <c r="A325" s="16"/>
      <c r="B325" s="16"/>
      <c r="C325" s="16"/>
      <c r="D325" s="16"/>
    </row>
    <row r="326">
      <c r="A326" s="16"/>
      <c r="B326" s="16"/>
      <c r="C326" s="16"/>
      <c r="D326" s="16"/>
    </row>
    <row r="327">
      <c r="A327" s="16"/>
      <c r="B327" s="16"/>
      <c r="C327" s="16"/>
      <c r="D327" s="16"/>
    </row>
    <row r="328">
      <c r="A328" s="16"/>
      <c r="B328" s="16"/>
      <c r="C328" s="16"/>
      <c r="D328" s="16"/>
    </row>
    <row r="329">
      <c r="A329" s="16"/>
      <c r="B329" s="16"/>
      <c r="C329" s="16"/>
      <c r="D329" s="16"/>
    </row>
    <row r="330">
      <c r="A330" s="16"/>
      <c r="B330" s="16"/>
      <c r="C330" s="16"/>
      <c r="D330" s="16"/>
    </row>
    <row r="331">
      <c r="A331" s="16"/>
      <c r="B331" s="16"/>
      <c r="C331" s="16"/>
      <c r="D331" s="16"/>
    </row>
    <row r="332">
      <c r="A332" s="16"/>
      <c r="B332" s="16"/>
      <c r="C332" s="16"/>
      <c r="D332" s="16"/>
    </row>
    <row r="333">
      <c r="A333" s="16"/>
      <c r="B333" s="16"/>
      <c r="C333" s="16"/>
      <c r="D333" s="16"/>
    </row>
    <row r="334">
      <c r="A334" s="16"/>
      <c r="B334" s="16"/>
      <c r="C334" s="16"/>
      <c r="D334" s="16"/>
    </row>
    <row r="335">
      <c r="A335" s="16"/>
      <c r="B335" s="16"/>
      <c r="C335" s="16"/>
      <c r="D335" s="16"/>
    </row>
    <row r="336">
      <c r="A336" s="16"/>
      <c r="B336" s="16"/>
      <c r="C336" s="16"/>
      <c r="D336" s="16"/>
    </row>
    <row r="337">
      <c r="A337" s="16"/>
      <c r="B337" s="16"/>
      <c r="C337" s="16"/>
      <c r="D337" s="16"/>
    </row>
    <row r="338">
      <c r="A338" s="16"/>
      <c r="B338" s="16"/>
      <c r="C338" s="16"/>
      <c r="D338" s="16"/>
    </row>
    <row r="339">
      <c r="A339" s="16"/>
      <c r="B339" s="16"/>
      <c r="C339" s="16"/>
      <c r="D339" s="16"/>
    </row>
    <row r="340">
      <c r="A340" s="16"/>
      <c r="B340" s="16"/>
      <c r="C340" s="16"/>
      <c r="D340" s="16"/>
    </row>
    <row r="341">
      <c r="A341" s="16"/>
      <c r="B341" s="16"/>
      <c r="C341" s="16"/>
      <c r="D341" s="16"/>
    </row>
    <row r="342">
      <c r="A342" s="16"/>
      <c r="B342" s="16"/>
      <c r="C342" s="16"/>
      <c r="D342" s="16"/>
    </row>
    <row r="343">
      <c r="A343" s="16"/>
      <c r="B343" s="16"/>
      <c r="C343" s="16"/>
      <c r="D343" s="16"/>
    </row>
    <row r="344">
      <c r="A344" s="16"/>
      <c r="B344" s="16"/>
      <c r="C344" s="16"/>
      <c r="D344" s="16"/>
    </row>
    <row r="345">
      <c r="A345" s="16"/>
      <c r="B345" s="16"/>
      <c r="C345" s="16"/>
      <c r="D345" s="16"/>
    </row>
    <row r="346">
      <c r="A346" s="16"/>
      <c r="B346" s="16"/>
      <c r="C346" s="16"/>
      <c r="D346" s="16"/>
    </row>
    <row r="347">
      <c r="A347" s="16"/>
      <c r="B347" s="16"/>
      <c r="C347" s="16"/>
      <c r="D347" s="16"/>
    </row>
    <row r="348">
      <c r="A348" s="16"/>
      <c r="B348" s="16"/>
      <c r="C348" s="16"/>
      <c r="D348" s="16"/>
    </row>
    <row r="349">
      <c r="A349" s="16"/>
      <c r="B349" s="16"/>
      <c r="C349" s="16"/>
      <c r="D349" s="16"/>
    </row>
    <row r="350">
      <c r="A350" s="16"/>
      <c r="B350" s="16"/>
      <c r="C350" s="16"/>
      <c r="D350" s="16"/>
    </row>
    <row r="351">
      <c r="A351" s="16"/>
      <c r="B351" s="16"/>
      <c r="C351" s="16"/>
      <c r="D351" s="16"/>
    </row>
    <row r="352">
      <c r="A352" s="16"/>
      <c r="B352" s="16"/>
      <c r="C352" s="16"/>
      <c r="D352" s="16"/>
    </row>
    <row r="353">
      <c r="A353" s="16"/>
      <c r="B353" s="16"/>
      <c r="C353" s="16"/>
      <c r="D353" s="16"/>
    </row>
    <row r="354">
      <c r="A354" s="16"/>
      <c r="B354" s="16"/>
      <c r="C354" s="16"/>
      <c r="D354" s="16"/>
    </row>
    <row r="355">
      <c r="A355" s="16"/>
      <c r="B355" s="16"/>
      <c r="C355" s="16"/>
      <c r="D355" s="16"/>
    </row>
    <row r="356">
      <c r="A356" s="16"/>
      <c r="B356" s="16"/>
      <c r="C356" s="16"/>
      <c r="D356" s="16"/>
    </row>
    <row r="357">
      <c r="A357" s="16"/>
      <c r="B357" s="16"/>
      <c r="C357" s="16"/>
      <c r="D357" s="16"/>
    </row>
    <row r="358">
      <c r="A358" s="16"/>
      <c r="B358" s="16"/>
      <c r="C358" s="16"/>
      <c r="D358" s="16"/>
    </row>
    <row r="359">
      <c r="A359" s="16"/>
      <c r="B359" s="16"/>
      <c r="C359" s="16"/>
      <c r="D359" s="16"/>
    </row>
    <row r="360">
      <c r="A360" s="16"/>
      <c r="B360" s="16"/>
      <c r="C360" s="16"/>
      <c r="D360" s="16"/>
    </row>
    <row r="361">
      <c r="A361" s="16"/>
      <c r="B361" s="16"/>
      <c r="C361" s="16"/>
      <c r="D361" s="16"/>
    </row>
    <row r="362">
      <c r="A362" s="16"/>
      <c r="B362" s="16"/>
      <c r="C362" s="16"/>
      <c r="D362" s="16"/>
    </row>
    <row r="363">
      <c r="A363" s="16"/>
      <c r="B363" s="16"/>
      <c r="C363" s="16"/>
      <c r="D363" s="16"/>
    </row>
    <row r="364">
      <c r="A364" s="16"/>
      <c r="B364" s="16"/>
      <c r="C364" s="16"/>
      <c r="D364" s="16"/>
    </row>
    <row r="365">
      <c r="A365" s="16"/>
      <c r="B365" s="16"/>
      <c r="C365" s="16"/>
      <c r="D365" s="16"/>
    </row>
    <row r="366">
      <c r="A366" s="16"/>
      <c r="B366" s="16"/>
      <c r="C366" s="16"/>
      <c r="D366" s="16"/>
    </row>
    <row r="367">
      <c r="A367" s="16"/>
      <c r="B367" s="16"/>
      <c r="C367" s="16"/>
      <c r="D367" s="16"/>
    </row>
    <row r="368">
      <c r="A368" s="16"/>
      <c r="B368" s="16"/>
      <c r="C368" s="16"/>
      <c r="D368" s="16"/>
    </row>
    <row r="369">
      <c r="A369" s="16"/>
      <c r="B369" s="16"/>
      <c r="C369" s="16"/>
      <c r="D369" s="16"/>
    </row>
    <row r="370">
      <c r="A370" s="16"/>
      <c r="B370" s="16"/>
      <c r="C370" s="16"/>
      <c r="D370" s="16"/>
    </row>
    <row r="371">
      <c r="A371" s="16"/>
      <c r="B371" s="16"/>
      <c r="C371" s="16"/>
      <c r="D371" s="16"/>
    </row>
    <row r="372">
      <c r="A372" s="16"/>
      <c r="B372" s="16"/>
      <c r="C372" s="16"/>
      <c r="D372" s="16"/>
    </row>
    <row r="373">
      <c r="A373" s="16"/>
      <c r="B373" s="16"/>
      <c r="C373" s="16"/>
      <c r="D373" s="16"/>
    </row>
    <row r="374">
      <c r="A374" s="16"/>
      <c r="B374" s="16"/>
      <c r="C374" s="16"/>
      <c r="D374" s="16"/>
    </row>
    <row r="375">
      <c r="A375" s="16"/>
      <c r="B375" s="16"/>
      <c r="C375" s="16"/>
      <c r="D375" s="16"/>
    </row>
    <row r="376">
      <c r="A376" s="16"/>
      <c r="B376" s="16"/>
      <c r="C376" s="16"/>
      <c r="D376" s="16"/>
    </row>
    <row r="377">
      <c r="A377" s="16"/>
      <c r="B377" s="16"/>
      <c r="C377" s="16"/>
      <c r="D377" s="16"/>
    </row>
    <row r="378">
      <c r="A378" s="16"/>
      <c r="B378" s="16"/>
      <c r="C378" s="16"/>
      <c r="D378" s="16"/>
    </row>
    <row r="379">
      <c r="A379" s="16"/>
      <c r="B379" s="16"/>
      <c r="C379" s="16"/>
      <c r="D379" s="16"/>
    </row>
    <row r="380">
      <c r="A380" s="16"/>
      <c r="B380" s="16"/>
      <c r="C380" s="16"/>
      <c r="D380" s="16"/>
    </row>
    <row r="381">
      <c r="A381" s="16"/>
      <c r="B381" s="16"/>
      <c r="C381" s="16"/>
      <c r="D381" s="16"/>
    </row>
    <row r="382">
      <c r="A382" s="16"/>
      <c r="B382" s="16"/>
      <c r="C382" s="16"/>
      <c r="D382" s="16"/>
    </row>
    <row r="383">
      <c r="A383" s="16"/>
      <c r="B383" s="16"/>
      <c r="C383" s="16"/>
      <c r="D383" s="16"/>
    </row>
    <row r="384">
      <c r="A384" s="16"/>
      <c r="B384" s="16"/>
      <c r="C384" s="16"/>
      <c r="D384" s="16"/>
    </row>
    <row r="385">
      <c r="A385" s="16"/>
      <c r="B385" s="16"/>
      <c r="C385" s="16"/>
      <c r="D385" s="16"/>
    </row>
    <row r="386">
      <c r="A386" s="16"/>
      <c r="B386" s="16"/>
      <c r="C386" s="16"/>
      <c r="D386" s="16"/>
    </row>
    <row r="387">
      <c r="A387" s="16"/>
      <c r="B387" s="16"/>
      <c r="C387" s="16"/>
      <c r="D387" s="16"/>
    </row>
    <row r="388">
      <c r="A388" s="16"/>
      <c r="B388" s="16"/>
      <c r="C388" s="16"/>
      <c r="D388" s="16"/>
    </row>
    <row r="389">
      <c r="A389" s="16"/>
      <c r="B389" s="16"/>
      <c r="C389" s="16"/>
      <c r="D389" s="16"/>
    </row>
    <row r="390">
      <c r="A390" s="16"/>
      <c r="B390" s="16"/>
      <c r="C390" s="16"/>
      <c r="D390" s="16"/>
    </row>
    <row r="391">
      <c r="A391" s="16"/>
      <c r="B391" s="16"/>
      <c r="C391" s="16"/>
      <c r="D391" s="16"/>
    </row>
    <row r="392">
      <c r="A392" s="16"/>
      <c r="B392" s="16"/>
      <c r="C392" s="16"/>
      <c r="D392" s="16"/>
    </row>
    <row r="393">
      <c r="A393" s="16"/>
      <c r="B393" s="16"/>
      <c r="C393" s="16"/>
      <c r="D393" s="16"/>
    </row>
    <row r="394">
      <c r="A394" s="16"/>
      <c r="B394" s="16"/>
      <c r="C394" s="16"/>
      <c r="D394" s="16"/>
    </row>
    <row r="395">
      <c r="A395" s="16"/>
      <c r="B395" s="16"/>
      <c r="C395" s="16"/>
      <c r="D395" s="16"/>
    </row>
    <row r="396">
      <c r="A396" s="16"/>
      <c r="B396" s="16"/>
      <c r="C396" s="16"/>
      <c r="D396" s="16"/>
    </row>
    <row r="397">
      <c r="A397" s="16"/>
      <c r="B397" s="16"/>
      <c r="C397" s="16"/>
      <c r="D397" s="16"/>
    </row>
    <row r="398">
      <c r="A398" s="16"/>
      <c r="B398" s="16"/>
      <c r="C398" s="16"/>
      <c r="D398" s="16"/>
    </row>
    <row r="399">
      <c r="A399" s="16"/>
      <c r="B399" s="16"/>
      <c r="C399" s="16"/>
      <c r="D399" s="16"/>
    </row>
    <row r="400">
      <c r="A400" s="16"/>
      <c r="B400" s="16"/>
      <c r="C400" s="16"/>
      <c r="D400" s="16"/>
    </row>
    <row r="401">
      <c r="A401" s="16"/>
      <c r="B401" s="16"/>
      <c r="C401" s="16"/>
      <c r="D401" s="16"/>
    </row>
    <row r="402">
      <c r="A402" s="16"/>
      <c r="B402" s="16"/>
      <c r="C402" s="16"/>
      <c r="D402" s="16"/>
    </row>
    <row r="403">
      <c r="A403" s="16"/>
      <c r="B403" s="16"/>
      <c r="C403" s="16"/>
      <c r="D403" s="16"/>
    </row>
    <row r="404">
      <c r="A404" s="16"/>
      <c r="B404" s="16"/>
      <c r="C404" s="16"/>
      <c r="D404" s="16"/>
    </row>
    <row r="405">
      <c r="A405" s="16"/>
      <c r="B405" s="16"/>
      <c r="C405" s="16"/>
      <c r="D405" s="16"/>
    </row>
    <row r="406">
      <c r="A406" s="16"/>
      <c r="B406" s="16"/>
      <c r="C406" s="16"/>
      <c r="D406" s="16"/>
    </row>
    <row r="407">
      <c r="A407" s="16"/>
      <c r="B407" s="16"/>
      <c r="C407" s="16"/>
      <c r="D407" s="16"/>
    </row>
    <row r="408">
      <c r="A408" s="16"/>
      <c r="B408" s="16"/>
      <c r="C408" s="16"/>
      <c r="D408" s="16"/>
    </row>
    <row r="409">
      <c r="A409" s="16"/>
      <c r="B409" s="16"/>
      <c r="C409" s="16"/>
      <c r="D409" s="16"/>
    </row>
    <row r="410">
      <c r="A410" s="16"/>
      <c r="B410" s="16"/>
      <c r="C410" s="16"/>
      <c r="D410" s="16"/>
    </row>
    <row r="411">
      <c r="A411" s="16"/>
      <c r="B411" s="16"/>
      <c r="C411" s="16"/>
      <c r="D411" s="16"/>
    </row>
    <row r="412">
      <c r="A412" s="16"/>
      <c r="B412" s="16"/>
      <c r="C412" s="16"/>
      <c r="D412" s="16"/>
    </row>
    <row r="413">
      <c r="A413" s="16"/>
      <c r="B413" s="16"/>
      <c r="C413" s="16"/>
      <c r="D413" s="16"/>
    </row>
    <row r="414">
      <c r="A414" s="16"/>
      <c r="B414" s="16"/>
      <c r="C414" s="16"/>
      <c r="D414" s="16"/>
    </row>
    <row r="415">
      <c r="A415" s="16"/>
      <c r="B415" s="16"/>
      <c r="C415" s="16"/>
      <c r="D415" s="16"/>
    </row>
    <row r="416">
      <c r="A416" s="16"/>
      <c r="B416" s="16"/>
      <c r="C416" s="16"/>
      <c r="D416" s="16"/>
    </row>
    <row r="417">
      <c r="A417" s="16"/>
      <c r="B417" s="16"/>
      <c r="C417" s="16"/>
      <c r="D417" s="16"/>
    </row>
    <row r="418">
      <c r="A418" s="16"/>
      <c r="B418" s="16"/>
      <c r="C418" s="16"/>
      <c r="D418" s="16"/>
    </row>
    <row r="419">
      <c r="A419" s="16"/>
      <c r="B419" s="16"/>
      <c r="C419" s="16"/>
      <c r="D419" s="16"/>
    </row>
    <row r="420">
      <c r="A420" s="16"/>
      <c r="B420" s="16"/>
      <c r="C420" s="16"/>
      <c r="D420" s="16"/>
    </row>
    <row r="421">
      <c r="A421" s="16"/>
      <c r="B421" s="16"/>
      <c r="C421" s="16"/>
      <c r="D421" s="16"/>
    </row>
    <row r="422">
      <c r="A422" s="16"/>
      <c r="B422" s="16"/>
      <c r="C422" s="16"/>
      <c r="D422" s="16"/>
    </row>
    <row r="423">
      <c r="A423" s="16"/>
      <c r="B423" s="16"/>
      <c r="C423" s="16"/>
      <c r="D423" s="16"/>
    </row>
    <row r="424">
      <c r="A424" s="16"/>
      <c r="B424" s="16"/>
      <c r="C424" s="16"/>
      <c r="D424" s="16"/>
    </row>
    <row r="425">
      <c r="A425" s="16"/>
      <c r="B425" s="16"/>
      <c r="C425" s="16"/>
      <c r="D425" s="16"/>
    </row>
    <row r="426">
      <c r="A426" s="16"/>
      <c r="B426" s="16"/>
      <c r="C426" s="16"/>
      <c r="D426" s="16"/>
    </row>
    <row r="427">
      <c r="A427" s="16"/>
      <c r="B427" s="16"/>
      <c r="C427" s="16"/>
      <c r="D427" s="16"/>
    </row>
    <row r="428">
      <c r="A428" s="16"/>
      <c r="B428" s="16"/>
      <c r="C428" s="16"/>
      <c r="D428" s="16"/>
    </row>
    <row r="429">
      <c r="A429" s="16"/>
      <c r="B429" s="16"/>
      <c r="C429" s="16"/>
      <c r="D429" s="16"/>
    </row>
    <row r="430">
      <c r="A430" s="16"/>
      <c r="B430" s="16"/>
      <c r="C430" s="16"/>
      <c r="D430" s="16"/>
    </row>
    <row r="431">
      <c r="A431" s="16"/>
      <c r="B431" s="16"/>
      <c r="C431" s="16"/>
      <c r="D431" s="16"/>
    </row>
    <row r="432">
      <c r="A432" s="16"/>
      <c r="B432" s="16"/>
      <c r="C432" s="16"/>
      <c r="D432" s="16"/>
    </row>
    <row r="433">
      <c r="A433" s="16"/>
      <c r="B433" s="16"/>
      <c r="C433" s="16"/>
      <c r="D433" s="16"/>
    </row>
    <row r="434">
      <c r="A434" s="16"/>
      <c r="B434" s="16"/>
      <c r="C434" s="16"/>
      <c r="D434" s="16"/>
    </row>
    <row r="435">
      <c r="A435" s="16"/>
      <c r="B435" s="16"/>
      <c r="C435" s="16"/>
      <c r="D435" s="16"/>
    </row>
    <row r="436">
      <c r="A436" s="16"/>
      <c r="B436" s="16"/>
      <c r="C436" s="16"/>
      <c r="D436" s="16"/>
    </row>
    <row r="437">
      <c r="A437" s="16"/>
      <c r="B437" s="16"/>
      <c r="C437" s="16"/>
      <c r="D437" s="16"/>
    </row>
    <row r="438">
      <c r="A438" s="16"/>
      <c r="B438" s="16"/>
      <c r="C438" s="16"/>
      <c r="D438" s="16"/>
    </row>
    <row r="439">
      <c r="A439" s="16"/>
      <c r="B439" s="16"/>
      <c r="C439" s="16"/>
      <c r="D439" s="16"/>
    </row>
    <row r="440">
      <c r="A440" s="16"/>
      <c r="B440" s="16"/>
      <c r="C440" s="16"/>
      <c r="D440" s="16"/>
    </row>
    <row r="441">
      <c r="A441" s="16"/>
      <c r="B441" s="16"/>
      <c r="C441" s="16"/>
      <c r="D441" s="16"/>
    </row>
    <row r="442">
      <c r="A442" s="16"/>
      <c r="B442" s="16"/>
      <c r="C442" s="16"/>
      <c r="D442" s="16"/>
    </row>
    <row r="443">
      <c r="A443" s="16"/>
      <c r="B443" s="16"/>
      <c r="C443" s="16"/>
      <c r="D443" s="16"/>
    </row>
    <row r="444">
      <c r="A444" s="16"/>
      <c r="B444" s="16"/>
      <c r="C444" s="16"/>
      <c r="D444" s="16"/>
    </row>
    <row r="445">
      <c r="A445" s="16"/>
      <c r="B445" s="16"/>
      <c r="C445" s="16"/>
      <c r="D445" s="16"/>
    </row>
    <row r="446">
      <c r="A446" s="16"/>
      <c r="B446" s="16"/>
      <c r="C446" s="16"/>
      <c r="D446" s="16"/>
    </row>
    <row r="447">
      <c r="A447" s="16"/>
      <c r="B447" s="16"/>
      <c r="C447" s="16"/>
      <c r="D447" s="16"/>
    </row>
    <row r="448">
      <c r="A448" s="16"/>
      <c r="B448" s="16"/>
      <c r="C448" s="16"/>
      <c r="D448" s="16"/>
    </row>
    <row r="449">
      <c r="A449" s="16"/>
      <c r="B449" s="16"/>
      <c r="C449" s="16"/>
      <c r="D449" s="16"/>
    </row>
    <row r="450">
      <c r="A450" s="16"/>
      <c r="B450" s="16"/>
      <c r="C450" s="16"/>
      <c r="D450" s="16"/>
    </row>
    <row r="451">
      <c r="A451" s="16"/>
      <c r="B451" s="16"/>
      <c r="C451" s="16"/>
      <c r="D451" s="16"/>
    </row>
    <row r="452">
      <c r="A452" s="16"/>
      <c r="B452" s="16"/>
      <c r="C452" s="16"/>
      <c r="D452" s="16"/>
    </row>
    <row r="453">
      <c r="A453" s="16"/>
      <c r="B453" s="16"/>
      <c r="C453" s="16"/>
      <c r="D453" s="16"/>
    </row>
    <row r="454">
      <c r="A454" s="16"/>
      <c r="B454" s="16"/>
      <c r="C454" s="16"/>
      <c r="D454" s="16"/>
    </row>
    <row r="455">
      <c r="A455" s="16"/>
      <c r="B455" s="16"/>
      <c r="C455" s="16"/>
      <c r="D455" s="16"/>
    </row>
    <row r="456">
      <c r="A456" s="16"/>
      <c r="B456" s="16"/>
      <c r="C456" s="16"/>
      <c r="D456" s="16"/>
    </row>
    <row r="457">
      <c r="A457" s="16"/>
      <c r="B457" s="16"/>
      <c r="C457" s="16"/>
      <c r="D457" s="16"/>
    </row>
    <row r="458">
      <c r="A458" s="16"/>
      <c r="B458" s="16"/>
      <c r="C458" s="16"/>
      <c r="D458" s="16"/>
    </row>
    <row r="459">
      <c r="A459" s="16"/>
      <c r="B459" s="16"/>
      <c r="C459" s="16"/>
      <c r="D459" s="16"/>
    </row>
    <row r="460">
      <c r="A460" s="16"/>
      <c r="B460" s="16"/>
      <c r="C460" s="16"/>
      <c r="D460" s="16"/>
    </row>
    <row r="461">
      <c r="A461" s="16"/>
      <c r="B461" s="16"/>
      <c r="C461" s="16"/>
      <c r="D461" s="16"/>
    </row>
    <row r="462">
      <c r="A462" s="16"/>
      <c r="B462" s="16"/>
      <c r="C462" s="16"/>
      <c r="D462" s="16"/>
    </row>
    <row r="463">
      <c r="A463" s="16"/>
      <c r="B463" s="16"/>
      <c r="C463" s="16"/>
      <c r="D463" s="16"/>
    </row>
    <row r="464">
      <c r="A464" s="16"/>
      <c r="B464" s="16"/>
      <c r="C464" s="16"/>
      <c r="D464" s="16"/>
    </row>
    <row r="465">
      <c r="A465" s="16"/>
      <c r="B465" s="16"/>
      <c r="C465" s="16"/>
      <c r="D465" s="16"/>
    </row>
    <row r="466">
      <c r="A466" s="16"/>
      <c r="B466" s="16"/>
      <c r="C466" s="16"/>
      <c r="D466" s="16"/>
    </row>
    <row r="467">
      <c r="A467" s="16"/>
      <c r="B467" s="16"/>
      <c r="C467" s="16"/>
      <c r="D467" s="16"/>
    </row>
    <row r="468">
      <c r="A468" s="16"/>
      <c r="B468" s="16"/>
      <c r="C468" s="16"/>
      <c r="D468" s="16"/>
    </row>
    <row r="469">
      <c r="A469" s="16"/>
      <c r="B469" s="16"/>
      <c r="C469" s="16"/>
      <c r="D469" s="16"/>
    </row>
    <row r="470">
      <c r="A470" s="16"/>
      <c r="B470" s="16"/>
      <c r="C470" s="16"/>
      <c r="D470" s="16"/>
    </row>
    <row r="471">
      <c r="A471" s="16"/>
      <c r="B471" s="16"/>
      <c r="C471" s="16"/>
      <c r="D471" s="16"/>
    </row>
    <row r="472">
      <c r="A472" s="16"/>
      <c r="B472" s="16"/>
      <c r="C472" s="16"/>
      <c r="D472" s="16"/>
    </row>
    <row r="473">
      <c r="A473" s="16"/>
      <c r="B473" s="16"/>
      <c r="C473" s="16"/>
      <c r="D473" s="16"/>
    </row>
    <row r="474">
      <c r="A474" s="16"/>
      <c r="B474" s="16"/>
      <c r="C474" s="16"/>
      <c r="D474" s="16"/>
    </row>
    <row r="475">
      <c r="A475" s="16"/>
      <c r="B475" s="16"/>
      <c r="C475" s="16"/>
      <c r="D475" s="16"/>
    </row>
    <row r="476">
      <c r="A476" s="16"/>
      <c r="B476" s="16"/>
      <c r="C476" s="16"/>
      <c r="D476" s="16"/>
    </row>
    <row r="477">
      <c r="A477" s="16"/>
      <c r="B477" s="16"/>
      <c r="C477" s="16"/>
      <c r="D477" s="16"/>
    </row>
    <row r="478">
      <c r="A478" s="16"/>
      <c r="B478" s="16"/>
      <c r="C478" s="16"/>
      <c r="D478" s="16"/>
    </row>
    <row r="479">
      <c r="A479" s="16"/>
      <c r="B479" s="16"/>
      <c r="C479" s="16"/>
      <c r="D479" s="16"/>
    </row>
    <row r="480">
      <c r="A480" s="16"/>
      <c r="B480" s="16"/>
      <c r="C480" s="16"/>
      <c r="D480" s="16"/>
    </row>
    <row r="481">
      <c r="A481" s="16"/>
      <c r="B481" s="16"/>
      <c r="C481" s="16"/>
      <c r="D481" s="16"/>
    </row>
    <row r="482">
      <c r="A482" s="16"/>
      <c r="B482" s="16"/>
      <c r="C482" s="16"/>
      <c r="D482" s="16"/>
    </row>
    <row r="483">
      <c r="A483" s="16"/>
      <c r="B483" s="16"/>
      <c r="C483" s="16"/>
      <c r="D483" s="16"/>
    </row>
    <row r="484">
      <c r="A484" s="16"/>
      <c r="B484" s="16"/>
      <c r="C484" s="16"/>
      <c r="D484" s="16"/>
    </row>
    <row r="485">
      <c r="A485" s="16"/>
      <c r="B485" s="16"/>
      <c r="C485" s="16"/>
      <c r="D485" s="16"/>
    </row>
    <row r="486">
      <c r="A486" s="16"/>
      <c r="B486" s="16"/>
      <c r="C486" s="16"/>
      <c r="D486" s="16"/>
    </row>
    <row r="487">
      <c r="A487" s="16"/>
      <c r="B487" s="16"/>
      <c r="C487" s="16"/>
      <c r="D487" s="16"/>
    </row>
    <row r="488">
      <c r="A488" s="16"/>
      <c r="B488" s="16"/>
      <c r="C488" s="16"/>
      <c r="D488" s="16"/>
    </row>
    <row r="489">
      <c r="A489" s="16"/>
      <c r="B489" s="16"/>
      <c r="C489" s="16"/>
      <c r="D489" s="16"/>
    </row>
    <row r="490">
      <c r="A490" s="16"/>
      <c r="B490" s="16"/>
      <c r="C490" s="16"/>
      <c r="D490" s="16"/>
    </row>
    <row r="491">
      <c r="A491" s="16"/>
      <c r="B491" s="16"/>
      <c r="C491" s="16"/>
      <c r="D491" s="16"/>
    </row>
    <row r="492">
      <c r="A492" s="16"/>
      <c r="B492" s="16"/>
      <c r="C492" s="16"/>
      <c r="D492" s="16"/>
    </row>
    <row r="493">
      <c r="A493" s="16"/>
      <c r="B493" s="16"/>
      <c r="C493" s="16"/>
      <c r="D493" s="16"/>
    </row>
    <row r="494">
      <c r="A494" s="16"/>
      <c r="B494" s="16"/>
      <c r="C494" s="16"/>
      <c r="D494" s="16"/>
    </row>
    <row r="495">
      <c r="A495" s="16"/>
      <c r="B495" s="16"/>
      <c r="C495" s="16"/>
      <c r="D495" s="16"/>
    </row>
    <row r="496">
      <c r="A496" s="16"/>
      <c r="B496" s="16"/>
      <c r="C496" s="16"/>
      <c r="D496" s="16"/>
    </row>
    <row r="497">
      <c r="A497" s="16"/>
      <c r="B497" s="16"/>
      <c r="C497" s="16"/>
      <c r="D497" s="16"/>
    </row>
    <row r="498">
      <c r="A498" s="16"/>
      <c r="B498" s="16"/>
      <c r="C498" s="16"/>
      <c r="D498" s="16"/>
    </row>
    <row r="499">
      <c r="A499" s="16"/>
      <c r="B499" s="16"/>
      <c r="C499" s="16"/>
      <c r="D499" s="16"/>
    </row>
    <row r="500">
      <c r="A500" s="16"/>
      <c r="B500" s="16"/>
      <c r="C500" s="16"/>
      <c r="D500" s="16"/>
    </row>
    <row r="501">
      <c r="A501" s="16"/>
      <c r="B501" s="16"/>
      <c r="C501" s="16"/>
      <c r="D501" s="16"/>
    </row>
    <row r="502">
      <c r="A502" s="16"/>
      <c r="B502" s="16"/>
      <c r="C502" s="16"/>
      <c r="D502" s="16"/>
    </row>
    <row r="503">
      <c r="A503" s="16"/>
      <c r="B503" s="16"/>
      <c r="C503" s="16"/>
      <c r="D503" s="16"/>
    </row>
    <row r="504">
      <c r="A504" s="16"/>
      <c r="B504" s="16"/>
      <c r="C504" s="16"/>
      <c r="D504" s="16"/>
    </row>
    <row r="505">
      <c r="A505" s="16"/>
      <c r="B505" s="16"/>
      <c r="C505" s="16"/>
      <c r="D505" s="16"/>
    </row>
    <row r="506">
      <c r="A506" s="16"/>
      <c r="B506" s="16"/>
      <c r="C506" s="16"/>
      <c r="D506" s="16"/>
    </row>
    <row r="507">
      <c r="A507" s="16"/>
      <c r="B507" s="16"/>
      <c r="C507" s="16"/>
      <c r="D507" s="16"/>
    </row>
    <row r="508">
      <c r="A508" s="16"/>
      <c r="B508" s="16"/>
      <c r="C508" s="16"/>
      <c r="D508" s="16"/>
    </row>
    <row r="509">
      <c r="A509" s="16"/>
      <c r="B509" s="16"/>
      <c r="C509" s="16"/>
      <c r="D509" s="16"/>
    </row>
    <row r="510">
      <c r="A510" s="16"/>
      <c r="B510" s="16"/>
      <c r="C510" s="16"/>
      <c r="D510" s="16"/>
    </row>
    <row r="511">
      <c r="A511" s="16"/>
      <c r="B511" s="16"/>
      <c r="C511" s="16"/>
      <c r="D511" s="16"/>
    </row>
    <row r="512">
      <c r="A512" s="16"/>
      <c r="B512" s="16"/>
      <c r="C512" s="16"/>
      <c r="D512" s="16"/>
    </row>
    <row r="513">
      <c r="A513" s="16"/>
      <c r="B513" s="16"/>
      <c r="C513" s="16"/>
      <c r="D513" s="16"/>
    </row>
    <row r="514">
      <c r="A514" s="16"/>
      <c r="B514" s="16"/>
      <c r="C514" s="16"/>
      <c r="D514" s="16"/>
    </row>
    <row r="515">
      <c r="A515" s="16"/>
      <c r="B515" s="16"/>
      <c r="C515" s="16"/>
      <c r="D515" s="16"/>
    </row>
    <row r="516">
      <c r="A516" s="16"/>
      <c r="B516" s="16"/>
      <c r="C516" s="16"/>
      <c r="D516" s="16"/>
    </row>
    <row r="517">
      <c r="A517" s="16"/>
      <c r="B517" s="16"/>
      <c r="C517" s="16"/>
      <c r="D517" s="16"/>
    </row>
    <row r="518">
      <c r="A518" s="16"/>
      <c r="B518" s="16"/>
      <c r="C518" s="16"/>
      <c r="D518" s="16"/>
    </row>
    <row r="519">
      <c r="A519" s="16"/>
      <c r="B519" s="16"/>
      <c r="C519" s="16"/>
      <c r="D519" s="16"/>
    </row>
    <row r="520">
      <c r="A520" s="16"/>
      <c r="B520" s="16"/>
      <c r="C520" s="16"/>
      <c r="D520" s="16"/>
    </row>
    <row r="521">
      <c r="A521" s="16"/>
      <c r="B521" s="16"/>
      <c r="C521" s="16"/>
      <c r="D521" s="16"/>
    </row>
    <row r="522">
      <c r="A522" s="16"/>
      <c r="B522" s="16"/>
      <c r="C522" s="16"/>
      <c r="D522" s="16"/>
    </row>
    <row r="523">
      <c r="A523" s="16"/>
      <c r="B523" s="16"/>
      <c r="C523" s="16"/>
      <c r="D523" s="16"/>
    </row>
    <row r="524">
      <c r="A524" s="16"/>
      <c r="B524" s="16"/>
      <c r="C524" s="16"/>
      <c r="D524" s="16"/>
    </row>
    <row r="525">
      <c r="A525" s="16"/>
      <c r="B525" s="16"/>
      <c r="C525" s="16"/>
      <c r="D525" s="16"/>
    </row>
    <row r="526">
      <c r="A526" s="16"/>
      <c r="B526" s="16"/>
      <c r="C526" s="16"/>
      <c r="D526" s="16"/>
    </row>
    <row r="527">
      <c r="A527" s="16"/>
      <c r="B527" s="16"/>
      <c r="C527" s="16"/>
      <c r="D527" s="16"/>
    </row>
    <row r="528">
      <c r="A528" s="16"/>
      <c r="B528" s="16"/>
      <c r="C528" s="16"/>
      <c r="D528" s="16"/>
    </row>
    <row r="529">
      <c r="A529" s="16"/>
      <c r="B529" s="16"/>
      <c r="C529" s="16"/>
      <c r="D529" s="16"/>
    </row>
    <row r="530">
      <c r="A530" s="16"/>
      <c r="B530" s="16"/>
      <c r="C530" s="16"/>
      <c r="D530" s="16"/>
    </row>
    <row r="531">
      <c r="A531" s="16"/>
      <c r="B531" s="16"/>
      <c r="C531" s="16"/>
      <c r="D531" s="16"/>
    </row>
    <row r="532">
      <c r="A532" s="16"/>
      <c r="B532" s="16"/>
      <c r="C532" s="16"/>
      <c r="D532" s="16"/>
    </row>
    <row r="533">
      <c r="A533" s="16"/>
      <c r="B533" s="16"/>
      <c r="C533" s="16"/>
      <c r="D533" s="16"/>
    </row>
    <row r="534">
      <c r="A534" s="16"/>
      <c r="B534" s="16"/>
      <c r="C534" s="16"/>
      <c r="D534" s="16"/>
    </row>
    <row r="535">
      <c r="A535" s="16"/>
      <c r="B535" s="16"/>
      <c r="C535" s="16"/>
      <c r="D535" s="16"/>
    </row>
    <row r="536">
      <c r="A536" s="16"/>
      <c r="B536" s="16"/>
      <c r="C536" s="16"/>
      <c r="D536" s="16"/>
    </row>
    <row r="537">
      <c r="A537" s="16"/>
      <c r="B537" s="16"/>
      <c r="C537" s="16"/>
      <c r="D537" s="16"/>
    </row>
    <row r="538">
      <c r="A538" s="16"/>
      <c r="B538" s="16"/>
      <c r="C538" s="16"/>
      <c r="D538" s="16"/>
    </row>
    <row r="539">
      <c r="A539" s="16"/>
      <c r="B539" s="16"/>
      <c r="C539" s="16"/>
      <c r="D539" s="16"/>
    </row>
    <row r="540">
      <c r="A540" s="16"/>
      <c r="B540" s="16"/>
      <c r="C540" s="16"/>
      <c r="D540" s="16"/>
    </row>
    <row r="541">
      <c r="A541" s="16"/>
      <c r="B541" s="16"/>
      <c r="C541" s="16"/>
      <c r="D541" s="16"/>
    </row>
    <row r="542">
      <c r="A542" s="16"/>
      <c r="B542" s="16"/>
      <c r="C542" s="16"/>
      <c r="D542" s="16"/>
    </row>
    <row r="543">
      <c r="A543" s="16"/>
      <c r="B543" s="16"/>
      <c r="C543" s="16"/>
      <c r="D543" s="16"/>
    </row>
    <row r="544">
      <c r="A544" s="16"/>
      <c r="B544" s="16"/>
      <c r="C544" s="16"/>
      <c r="D544" s="16"/>
    </row>
    <row r="545">
      <c r="A545" s="16"/>
      <c r="B545" s="16"/>
      <c r="C545" s="16"/>
      <c r="D545" s="16"/>
    </row>
    <row r="546">
      <c r="A546" s="16"/>
      <c r="B546" s="16"/>
      <c r="C546" s="16"/>
      <c r="D546" s="16"/>
    </row>
    <row r="547">
      <c r="A547" s="16"/>
      <c r="B547" s="16"/>
      <c r="C547" s="16"/>
      <c r="D547" s="16"/>
    </row>
    <row r="548">
      <c r="A548" s="16"/>
      <c r="B548" s="16"/>
      <c r="C548" s="16"/>
      <c r="D548" s="16"/>
    </row>
    <row r="549">
      <c r="A549" s="16"/>
      <c r="B549" s="16"/>
      <c r="C549" s="16"/>
      <c r="D549" s="16"/>
    </row>
    <row r="550">
      <c r="A550" s="16"/>
      <c r="B550" s="16"/>
      <c r="C550" s="16"/>
      <c r="D550" s="16"/>
    </row>
    <row r="551">
      <c r="A551" s="16"/>
      <c r="B551" s="16"/>
      <c r="C551" s="16"/>
      <c r="D551" s="16"/>
    </row>
    <row r="552">
      <c r="A552" s="16"/>
      <c r="B552" s="16"/>
      <c r="C552" s="16"/>
      <c r="D552" s="16"/>
    </row>
    <row r="553">
      <c r="A553" s="16"/>
      <c r="B553" s="16"/>
      <c r="C553" s="16"/>
      <c r="D553" s="16"/>
    </row>
    <row r="554">
      <c r="A554" s="16"/>
      <c r="B554" s="16"/>
      <c r="C554" s="16"/>
      <c r="D554" s="16"/>
    </row>
    <row r="555">
      <c r="A555" s="16"/>
      <c r="B555" s="16"/>
      <c r="C555" s="16"/>
      <c r="D555" s="16"/>
    </row>
    <row r="556">
      <c r="A556" s="16"/>
      <c r="B556" s="16"/>
      <c r="C556" s="16"/>
      <c r="D556" s="16"/>
    </row>
    <row r="557">
      <c r="A557" s="16"/>
      <c r="B557" s="16"/>
      <c r="C557" s="16"/>
      <c r="D557" s="16"/>
    </row>
    <row r="558">
      <c r="A558" s="16"/>
      <c r="B558" s="16"/>
      <c r="C558" s="16"/>
      <c r="D558" s="16"/>
    </row>
    <row r="559">
      <c r="A559" s="16"/>
      <c r="B559" s="16"/>
      <c r="C559" s="16"/>
      <c r="D559" s="16"/>
    </row>
    <row r="560">
      <c r="A560" s="16"/>
      <c r="B560" s="16"/>
      <c r="C560" s="16"/>
      <c r="D560" s="16"/>
    </row>
    <row r="561">
      <c r="A561" s="16"/>
      <c r="B561" s="16"/>
      <c r="C561" s="16"/>
      <c r="D561" s="16"/>
    </row>
    <row r="562">
      <c r="A562" s="16"/>
      <c r="B562" s="16"/>
      <c r="C562" s="16"/>
      <c r="D562" s="16"/>
    </row>
    <row r="563">
      <c r="A563" s="16"/>
      <c r="B563" s="16"/>
      <c r="C563" s="16"/>
      <c r="D563" s="16"/>
    </row>
    <row r="564">
      <c r="A564" s="16"/>
      <c r="B564" s="16"/>
      <c r="C564" s="16"/>
      <c r="D564" s="16"/>
    </row>
    <row r="565">
      <c r="A565" s="16"/>
      <c r="B565" s="16"/>
      <c r="C565" s="16"/>
      <c r="D565" s="16"/>
    </row>
    <row r="566">
      <c r="A566" s="16"/>
      <c r="B566" s="16"/>
      <c r="C566" s="16"/>
      <c r="D566" s="16"/>
    </row>
    <row r="567">
      <c r="A567" s="16"/>
      <c r="B567" s="16"/>
      <c r="C567" s="16"/>
      <c r="D567" s="16"/>
    </row>
    <row r="568">
      <c r="A568" s="16"/>
      <c r="B568" s="16"/>
      <c r="C568" s="16"/>
      <c r="D568" s="16"/>
    </row>
    <row r="569">
      <c r="A569" s="16"/>
      <c r="B569" s="16"/>
      <c r="C569" s="16"/>
      <c r="D569" s="16"/>
    </row>
    <row r="570">
      <c r="A570" s="16"/>
      <c r="B570" s="16"/>
      <c r="C570" s="16"/>
      <c r="D570" s="16"/>
    </row>
    <row r="571">
      <c r="A571" s="16"/>
      <c r="B571" s="16"/>
      <c r="C571" s="16"/>
      <c r="D571" s="16"/>
    </row>
    <row r="572">
      <c r="A572" s="16"/>
      <c r="B572" s="16"/>
      <c r="C572" s="16"/>
      <c r="D572" s="16"/>
    </row>
    <row r="573">
      <c r="A573" s="16"/>
      <c r="B573" s="16"/>
      <c r="C573" s="16"/>
      <c r="D573" s="16"/>
    </row>
    <row r="574">
      <c r="A574" s="16"/>
      <c r="B574" s="16"/>
      <c r="C574" s="16"/>
      <c r="D574" s="16"/>
    </row>
    <row r="575">
      <c r="A575" s="16"/>
      <c r="B575" s="16"/>
      <c r="C575" s="16"/>
      <c r="D575" s="16"/>
    </row>
    <row r="576">
      <c r="A576" s="16"/>
      <c r="B576" s="16"/>
      <c r="C576" s="16"/>
      <c r="D576" s="16"/>
    </row>
    <row r="577">
      <c r="A577" s="16"/>
      <c r="B577" s="16"/>
      <c r="C577" s="16"/>
      <c r="D577" s="16"/>
    </row>
    <row r="578">
      <c r="A578" s="16"/>
      <c r="B578" s="16"/>
      <c r="C578" s="16"/>
      <c r="D578" s="16"/>
    </row>
    <row r="579">
      <c r="A579" s="16"/>
      <c r="B579" s="16"/>
      <c r="C579" s="16"/>
      <c r="D579" s="16"/>
    </row>
    <row r="580">
      <c r="A580" s="16"/>
      <c r="B580" s="16"/>
      <c r="C580" s="16"/>
      <c r="D580" s="16"/>
    </row>
    <row r="581">
      <c r="A581" s="16"/>
      <c r="B581" s="16"/>
      <c r="C581" s="16"/>
      <c r="D581" s="16"/>
    </row>
    <row r="582">
      <c r="A582" s="16"/>
      <c r="B582" s="16"/>
      <c r="C582" s="16"/>
      <c r="D582" s="16"/>
    </row>
    <row r="583">
      <c r="A583" s="16"/>
      <c r="B583" s="16"/>
      <c r="C583" s="16"/>
      <c r="D583" s="16"/>
    </row>
    <row r="584">
      <c r="A584" s="16"/>
      <c r="B584" s="16"/>
      <c r="C584" s="16"/>
      <c r="D584" s="16"/>
    </row>
    <row r="585">
      <c r="A585" s="16"/>
      <c r="B585" s="16"/>
      <c r="C585" s="16"/>
      <c r="D585" s="16"/>
    </row>
    <row r="586">
      <c r="A586" s="16"/>
      <c r="B586" s="16"/>
      <c r="C586" s="16"/>
      <c r="D586" s="16"/>
    </row>
    <row r="587">
      <c r="A587" s="16"/>
      <c r="B587" s="16"/>
      <c r="C587" s="16"/>
      <c r="D587" s="16"/>
    </row>
    <row r="588">
      <c r="A588" s="16"/>
      <c r="B588" s="16"/>
      <c r="C588" s="16"/>
      <c r="D588" s="16"/>
    </row>
    <row r="589">
      <c r="A589" s="16"/>
      <c r="B589" s="16"/>
      <c r="C589" s="16"/>
      <c r="D589" s="16"/>
    </row>
    <row r="590">
      <c r="A590" s="16"/>
      <c r="B590" s="16"/>
      <c r="C590" s="16"/>
      <c r="D590" s="16"/>
    </row>
    <row r="591">
      <c r="A591" s="16"/>
      <c r="B591" s="16"/>
      <c r="C591" s="16"/>
      <c r="D591" s="16"/>
    </row>
    <row r="592">
      <c r="A592" s="16"/>
      <c r="B592" s="16"/>
      <c r="C592" s="16"/>
      <c r="D592" s="16"/>
    </row>
    <row r="593">
      <c r="A593" s="16"/>
      <c r="B593" s="16"/>
      <c r="C593" s="16"/>
      <c r="D593" s="16"/>
    </row>
    <row r="594">
      <c r="A594" s="16"/>
      <c r="B594" s="16"/>
      <c r="C594" s="16"/>
      <c r="D594" s="16"/>
    </row>
    <row r="595">
      <c r="A595" s="16"/>
      <c r="B595" s="16"/>
      <c r="C595" s="16"/>
      <c r="D595" s="16"/>
    </row>
    <row r="596">
      <c r="A596" s="16"/>
      <c r="B596" s="16"/>
      <c r="C596" s="16"/>
      <c r="D596" s="16"/>
    </row>
    <row r="597">
      <c r="A597" s="16"/>
      <c r="B597" s="16"/>
      <c r="C597" s="16"/>
      <c r="D597" s="16"/>
    </row>
    <row r="598">
      <c r="A598" s="16"/>
      <c r="B598" s="16"/>
      <c r="C598" s="16"/>
      <c r="D598" s="16"/>
    </row>
    <row r="599">
      <c r="A599" s="16"/>
      <c r="B599" s="16"/>
      <c r="C599" s="16"/>
      <c r="D599" s="16"/>
    </row>
    <row r="600">
      <c r="A600" s="16"/>
      <c r="B600" s="16"/>
      <c r="C600" s="16"/>
      <c r="D600" s="16"/>
    </row>
    <row r="601">
      <c r="A601" s="16"/>
      <c r="B601" s="16"/>
      <c r="C601" s="16"/>
      <c r="D601" s="16"/>
    </row>
    <row r="602">
      <c r="A602" s="16"/>
      <c r="B602" s="16"/>
      <c r="C602" s="16"/>
      <c r="D602" s="16"/>
    </row>
    <row r="603">
      <c r="A603" s="16"/>
      <c r="B603" s="16"/>
      <c r="C603" s="16"/>
      <c r="D603" s="16"/>
    </row>
    <row r="604">
      <c r="A604" s="16"/>
      <c r="B604" s="16"/>
      <c r="C604" s="16"/>
      <c r="D604" s="16"/>
    </row>
    <row r="605">
      <c r="A605" s="16"/>
      <c r="B605" s="16"/>
      <c r="C605" s="16"/>
      <c r="D605" s="16"/>
    </row>
    <row r="606">
      <c r="A606" s="16"/>
      <c r="B606" s="16"/>
      <c r="C606" s="16"/>
      <c r="D606" s="16"/>
    </row>
    <row r="607">
      <c r="A607" s="16"/>
      <c r="B607" s="16"/>
      <c r="C607" s="16"/>
      <c r="D607" s="16"/>
    </row>
    <row r="608">
      <c r="A608" s="16"/>
      <c r="B608" s="16"/>
      <c r="C608" s="16"/>
      <c r="D608" s="16"/>
    </row>
    <row r="609">
      <c r="A609" s="16"/>
      <c r="B609" s="16"/>
      <c r="C609" s="16"/>
      <c r="D609" s="16"/>
    </row>
    <row r="610">
      <c r="A610" s="16"/>
      <c r="B610" s="16"/>
      <c r="C610" s="16"/>
      <c r="D610" s="16"/>
    </row>
    <row r="611">
      <c r="A611" s="16"/>
      <c r="B611" s="16"/>
      <c r="C611" s="16"/>
      <c r="D611" s="16"/>
    </row>
    <row r="612">
      <c r="A612" s="16"/>
      <c r="B612" s="16"/>
      <c r="C612" s="16"/>
      <c r="D612" s="16"/>
    </row>
    <row r="613">
      <c r="A613" s="16"/>
      <c r="B613" s="16"/>
      <c r="C613" s="16"/>
      <c r="D613" s="16"/>
    </row>
    <row r="614">
      <c r="A614" s="16"/>
      <c r="B614" s="16"/>
      <c r="C614" s="16"/>
      <c r="D614" s="16"/>
    </row>
    <row r="615">
      <c r="A615" s="16"/>
      <c r="B615" s="16"/>
      <c r="C615" s="16"/>
      <c r="D615" s="16"/>
    </row>
    <row r="616">
      <c r="A616" s="16"/>
      <c r="B616" s="16"/>
      <c r="C616" s="16"/>
      <c r="D616" s="16"/>
    </row>
    <row r="617">
      <c r="A617" s="16"/>
      <c r="B617" s="16"/>
      <c r="C617" s="16"/>
      <c r="D617" s="16"/>
    </row>
    <row r="618">
      <c r="A618" s="16"/>
      <c r="B618" s="16"/>
      <c r="C618" s="16"/>
      <c r="D618" s="16"/>
    </row>
    <row r="619">
      <c r="A619" s="16"/>
      <c r="B619" s="16"/>
      <c r="C619" s="16"/>
      <c r="D619" s="16"/>
    </row>
    <row r="620">
      <c r="A620" s="16"/>
      <c r="B620" s="16"/>
      <c r="C620" s="16"/>
      <c r="D620" s="16"/>
    </row>
    <row r="621">
      <c r="A621" s="16"/>
      <c r="B621" s="16"/>
      <c r="C621" s="16"/>
      <c r="D621" s="16"/>
    </row>
    <row r="622">
      <c r="A622" s="16"/>
      <c r="B622" s="16"/>
      <c r="C622" s="16"/>
      <c r="D622" s="16"/>
    </row>
    <row r="623">
      <c r="A623" s="16"/>
      <c r="B623" s="16"/>
      <c r="C623" s="16"/>
      <c r="D623" s="16"/>
    </row>
    <row r="624">
      <c r="A624" s="16"/>
      <c r="B624" s="16"/>
      <c r="C624" s="16"/>
      <c r="D624" s="16"/>
    </row>
    <row r="625">
      <c r="A625" s="16"/>
      <c r="B625" s="16"/>
      <c r="C625" s="16"/>
      <c r="D625" s="16"/>
    </row>
    <row r="626">
      <c r="A626" s="16"/>
      <c r="B626" s="16"/>
      <c r="C626" s="16"/>
      <c r="D626" s="16"/>
    </row>
    <row r="627">
      <c r="A627" s="16"/>
      <c r="B627" s="16"/>
      <c r="C627" s="16"/>
      <c r="D627" s="16"/>
    </row>
    <row r="628">
      <c r="A628" s="16"/>
      <c r="B628" s="16"/>
      <c r="C628" s="16"/>
      <c r="D628" s="16"/>
    </row>
    <row r="629">
      <c r="A629" s="16"/>
      <c r="B629" s="16"/>
      <c r="C629" s="16"/>
      <c r="D629" s="16"/>
    </row>
    <row r="630">
      <c r="A630" s="16"/>
      <c r="B630" s="16"/>
      <c r="C630" s="16"/>
      <c r="D630" s="16"/>
    </row>
    <row r="631">
      <c r="A631" s="16"/>
      <c r="B631" s="16"/>
      <c r="C631" s="16"/>
      <c r="D631" s="16"/>
    </row>
    <row r="632">
      <c r="A632" s="16"/>
      <c r="B632" s="16"/>
      <c r="C632" s="16"/>
      <c r="D632" s="16"/>
    </row>
    <row r="633">
      <c r="A633" s="16"/>
      <c r="B633" s="16"/>
      <c r="C633" s="16"/>
      <c r="D633" s="16"/>
    </row>
    <row r="634">
      <c r="A634" s="16"/>
      <c r="B634" s="16"/>
      <c r="C634" s="16"/>
      <c r="D634" s="16"/>
    </row>
    <row r="635">
      <c r="A635" s="16"/>
      <c r="B635" s="16"/>
      <c r="C635" s="16"/>
      <c r="D635" s="16"/>
    </row>
    <row r="636">
      <c r="A636" s="16"/>
      <c r="B636" s="16"/>
      <c r="C636" s="16"/>
      <c r="D636" s="16"/>
    </row>
    <row r="637">
      <c r="A637" s="16"/>
      <c r="B637" s="16"/>
      <c r="C637" s="16"/>
      <c r="D637" s="16"/>
    </row>
    <row r="638">
      <c r="A638" s="16"/>
      <c r="B638" s="16"/>
      <c r="C638" s="16"/>
      <c r="D638" s="16"/>
    </row>
    <row r="639">
      <c r="A639" s="16"/>
      <c r="B639" s="16"/>
      <c r="C639" s="16"/>
      <c r="D639" s="16"/>
    </row>
    <row r="640">
      <c r="A640" s="16"/>
      <c r="B640" s="16"/>
      <c r="C640" s="16"/>
      <c r="D640" s="16"/>
    </row>
    <row r="641">
      <c r="A641" s="16"/>
      <c r="B641" s="16"/>
      <c r="C641" s="16"/>
      <c r="D641" s="16"/>
    </row>
    <row r="642">
      <c r="A642" s="16"/>
      <c r="B642" s="16"/>
      <c r="C642" s="16"/>
      <c r="D642" s="16"/>
    </row>
    <row r="643">
      <c r="A643" s="16"/>
      <c r="B643" s="16"/>
      <c r="C643" s="16"/>
      <c r="D643" s="16"/>
    </row>
    <row r="644">
      <c r="A644" s="16"/>
      <c r="B644" s="16"/>
      <c r="C644" s="16"/>
      <c r="D644" s="16"/>
    </row>
    <row r="645">
      <c r="A645" s="16"/>
      <c r="B645" s="16"/>
      <c r="C645" s="16"/>
      <c r="D645" s="16"/>
    </row>
    <row r="646">
      <c r="A646" s="16"/>
      <c r="B646" s="16"/>
      <c r="C646" s="16"/>
      <c r="D646" s="16"/>
    </row>
    <row r="647">
      <c r="A647" s="16"/>
      <c r="B647" s="16"/>
      <c r="C647" s="16"/>
      <c r="D647" s="16"/>
    </row>
    <row r="648">
      <c r="A648" s="16"/>
      <c r="B648" s="16"/>
      <c r="C648" s="16"/>
      <c r="D648" s="16"/>
    </row>
    <row r="649">
      <c r="A649" s="16"/>
      <c r="B649" s="16"/>
      <c r="C649" s="16"/>
      <c r="D649" s="16"/>
    </row>
    <row r="650">
      <c r="A650" s="16"/>
      <c r="B650" s="16"/>
      <c r="C650" s="16"/>
      <c r="D650" s="16"/>
    </row>
    <row r="651">
      <c r="A651" s="16"/>
      <c r="B651" s="16"/>
      <c r="C651" s="16"/>
      <c r="D651" s="16"/>
    </row>
    <row r="652">
      <c r="A652" s="16"/>
      <c r="B652" s="16"/>
      <c r="C652" s="16"/>
      <c r="D652" s="16"/>
    </row>
    <row r="653">
      <c r="A653" s="16"/>
      <c r="B653" s="16"/>
      <c r="C653" s="16"/>
      <c r="D653" s="16"/>
    </row>
    <row r="654">
      <c r="A654" s="16"/>
      <c r="B654" s="16"/>
      <c r="C654" s="16"/>
      <c r="D654" s="16"/>
    </row>
    <row r="655">
      <c r="A655" s="16"/>
      <c r="B655" s="16"/>
      <c r="C655" s="16"/>
      <c r="D655" s="16"/>
    </row>
    <row r="656">
      <c r="A656" s="16"/>
      <c r="B656" s="16"/>
      <c r="C656" s="16"/>
      <c r="D656" s="16"/>
    </row>
    <row r="657">
      <c r="A657" s="16"/>
      <c r="B657" s="16"/>
      <c r="C657" s="16"/>
      <c r="D657" s="16"/>
    </row>
    <row r="658">
      <c r="A658" s="16"/>
      <c r="B658" s="16"/>
      <c r="C658" s="16"/>
      <c r="D658" s="16"/>
    </row>
    <row r="659">
      <c r="A659" s="16"/>
      <c r="B659" s="16"/>
      <c r="C659" s="16"/>
      <c r="D659" s="16"/>
    </row>
    <row r="660">
      <c r="A660" s="16"/>
      <c r="B660" s="16"/>
      <c r="C660" s="16"/>
      <c r="D660" s="16"/>
    </row>
    <row r="661">
      <c r="A661" s="16"/>
      <c r="B661" s="16"/>
      <c r="C661" s="16"/>
      <c r="D661" s="16"/>
    </row>
    <row r="662">
      <c r="A662" s="16"/>
      <c r="B662" s="16"/>
      <c r="C662" s="16"/>
      <c r="D662" s="16"/>
    </row>
    <row r="663">
      <c r="A663" s="16"/>
      <c r="B663" s="16"/>
      <c r="C663" s="16"/>
      <c r="D663" s="16"/>
    </row>
    <row r="664">
      <c r="A664" s="16"/>
      <c r="B664" s="16"/>
      <c r="C664" s="16"/>
      <c r="D664" s="16"/>
    </row>
    <row r="665">
      <c r="A665" s="16"/>
      <c r="B665" s="16"/>
      <c r="C665" s="16"/>
      <c r="D665" s="16"/>
    </row>
    <row r="666">
      <c r="A666" s="16"/>
      <c r="B666" s="16"/>
      <c r="C666" s="16"/>
      <c r="D666" s="16"/>
    </row>
    <row r="667">
      <c r="A667" s="16"/>
      <c r="B667" s="16"/>
      <c r="C667" s="16"/>
      <c r="D667" s="16"/>
    </row>
    <row r="668">
      <c r="A668" s="16"/>
      <c r="B668" s="16"/>
      <c r="C668" s="16"/>
      <c r="D668" s="16"/>
    </row>
    <row r="669">
      <c r="A669" s="16"/>
      <c r="B669" s="16"/>
      <c r="C669" s="16"/>
      <c r="D669" s="16"/>
    </row>
    <row r="670">
      <c r="A670" s="16"/>
      <c r="B670" s="16"/>
      <c r="C670" s="16"/>
      <c r="D670" s="16"/>
    </row>
    <row r="671">
      <c r="A671" s="16"/>
      <c r="B671" s="16"/>
      <c r="C671" s="16"/>
      <c r="D671" s="16"/>
    </row>
    <row r="672">
      <c r="A672" s="16"/>
      <c r="B672" s="16"/>
      <c r="C672" s="16"/>
      <c r="D672" s="16"/>
    </row>
    <row r="673">
      <c r="A673" s="16"/>
      <c r="B673" s="16"/>
      <c r="C673" s="16"/>
      <c r="D673" s="16"/>
    </row>
    <row r="674">
      <c r="A674" s="16"/>
      <c r="B674" s="16"/>
      <c r="C674" s="16"/>
      <c r="D674" s="16"/>
    </row>
    <row r="675">
      <c r="A675" s="16"/>
      <c r="B675" s="16"/>
      <c r="C675" s="16"/>
      <c r="D675" s="16"/>
    </row>
    <row r="676">
      <c r="A676" s="16"/>
      <c r="B676" s="16"/>
      <c r="C676" s="16"/>
      <c r="D676" s="16"/>
    </row>
    <row r="677">
      <c r="A677" s="16"/>
      <c r="B677" s="16"/>
      <c r="C677" s="16"/>
      <c r="D677" s="16"/>
    </row>
    <row r="678">
      <c r="A678" s="16"/>
      <c r="B678" s="16"/>
      <c r="C678" s="16"/>
      <c r="D678" s="16"/>
    </row>
    <row r="679">
      <c r="A679" s="16"/>
      <c r="B679" s="16"/>
      <c r="C679" s="16"/>
      <c r="D679" s="16"/>
    </row>
    <row r="680">
      <c r="A680" s="16"/>
      <c r="B680" s="16"/>
      <c r="C680" s="16"/>
      <c r="D680" s="16"/>
    </row>
    <row r="681">
      <c r="A681" s="16"/>
      <c r="B681" s="16"/>
      <c r="C681" s="16"/>
      <c r="D681" s="16"/>
    </row>
    <row r="682">
      <c r="A682" s="16"/>
      <c r="B682" s="16"/>
      <c r="C682" s="16"/>
      <c r="D682" s="16"/>
    </row>
    <row r="683">
      <c r="A683" s="16"/>
      <c r="B683" s="16"/>
      <c r="C683" s="16"/>
      <c r="D683" s="16"/>
    </row>
    <row r="684">
      <c r="A684" s="16"/>
      <c r="B684" s="16"/>
      <c r="C684" s="16"/>
      <c r="D684" s="16"/>
    </row>
    <row r="685">
      <c r="A685" s="16"/>
      <c r="B685" s="16"/>
      <c r="C685" s="16"/>
      <c r="D685" s="16"/>
    </row>
    <row r="686">
      <c r="A686" s="16"/>
      <c r="B686" s="16"/>
      <c r="C686" s="16"/>
      <c r="D686" s="16"/>
    </row>
    <row r="687">
      <c r="A687" s="16"/>
      <c r="B687" s="16"/>
      <c r="C687" s="16"/>
      <c r="D687" s="16"/>
    </row>
    <row r="688">
      <c r="A688" s="16"/>
      <c r="B688" s="16"/>
      <c r="C688" s="16"/>
      <c r="D688" s="16"/>
    </row>
    <row r="689">
      <c r="A689" s="16"/>
      <c r="B689" s="16"/>
      <c r="C689" s="16"/>
      <c r="D689" s="16"/>
    </row>
    <row r="690">
      <c r="A690" s="16"/>
      <c r="B690" s="16"/>
      <c r="C690" s="16"/>
      <c r="D690" s="16"/>
    </row>
    <row r="691">
      <c r="A691" s="16"/>
      <c r="B691" s="16"/>
      <c r="C691" s="16"/>
      <c r="D691" s="16"/>
    </row>
    <row r="692">
      <c r="A692" s="16"/>
      <c r="B692" s="16"/>
      <c r="C692" s="16"/>
      <c r="D692" s="16"/>
    </row>
    <row r="693">
      <c r="A693" s="16"/>
      <c r="B693" s="16"/>
      <c r="C693" s="16"/>
      <c r="D693" s="16"/>
    </row>
    <row r="694">
      <c r="A694" s="16"/>
      <c r="B694" s="16"/>
      <c r="C694" s="16"/>
      <c r="D694" s="16"/>
    </row>
    <row r="695">
      <c r="A695" s="16"/>
      <c r="B695" s="16"/>
      <c r="C695" s="16"/>
      <c r="D695" s="16"/>
    </row>
    <row r="696">
      <c r="A696" s="16"/>
      <c r="B696" s="16"/>
      <c r="C696" s="16"/>
      <c r="D696" s="16"/>
    </row>
    <row r="697">
      <c r="A697" s="16"/>
      <c r="B697" s="16"/>
      <c r="C697" s="16"/>
      <c r="D697" s="16"/>
    </row>
    <row r="698">
      <c r="A698" s="16"/>
      <c r="B698" s="16"/>
      <c r="C698" s="16"/>
      <c r="D698" s="16"/>
    </row>
    <row r="699">
      <c r="A699" s="16"/>
      <c r="B699" s="16"/>
      <c r="C699" s="16"/>
      <c r="D699" s="16"/>
    </row>
    <row r="700">
      <c r="A700" s="16"/>
      <c r="B700" s="16"/>
      <c r="C700" s="16"/>
      <c r="D700" s="16"/>
    </row>
    <row r="701">
      <c r="A701" s="16"/>
      <c r="B701" s="16"/>
      <c r="C701" s="16"/>
      <c r="D701" s="16"/>
    </row>
    <row r="702">
      <c r="A702" s="16"/>
      <c r="B702" s="16"/>
      <c r="C702" s="16"/>
      <c r="D702" s="16"/>
    </row>
    <row r="703">
      <c r="A703" s="16"/>
      <c r="B703" s="16"/>
      <c r="C703" s="16"/>
      <c r="D703" s="16"/>
    </row>
    <row r="704">
      <c r="A704" s="16"/>
      <c r="B704" s="16"/>
      <c r="C704" s="16"/>
      <c r="D704" s="16"/>
    </row>
    <row r="705">
      <c r="A705" s="16"/>
      <c r="B705" s="16"/>
      <c r="C705" s="16"/>
      <c r="D705" s="16"/>
    </row>
    <row r="706">
      <c r="A706" s="16"/>
      <c r="B706" s="16"/>
      <c r="C706" s="16"/>
      <c r="D706" s="16"/>
    </row>
    <row r="707">
      <c r="A707" s="16"/>
      <c r="B707" s="16"/>
      <c r="C707" s="16"/>
      <c r="D707" s="16"/>
    </row>
    <row r="708">
      <c r="A708" s="16"/>
      <c r="B708" s="16"/>
      <c r="C708" s="16"/>
      <c r="D708" s="16"/>
    </row>
    <row r="709">
      <c r="A709" s="16"/>
      <c r="B709" s="16"/>
      <c r="C709" s="16"/>
      <c r="D709" s="16"/>
    </row>
    <row r="710">
      <c r="A710" s="16"/>
      <c r="B710" s="16"/>
      <c r="C710" s="16"/>
      <c r="D710" s="16"/>
    </row>
    <row r="711">
      <c r="A711" s="16"/>
      <c r="B711" s="16"/>
      <c r="C711" s="16"/>
      <c r="D711" s="16"/>
    </row>
    <row r="712">
      <c r="A712" s="16"/>
      <c r="B712" s="16"/>
      <c r="C712" s="16"/>
      <c r="D712" s="16"/>
    </row>
    <row r="713">
      <c r="A713" s="16"/>
      <c r="B713" s="16"/>
      <c r="C713" s="16"/>
      <c r="D713" s="16"/>
    </row>
    <row r="714">
      <c r="A714" s="16"/>
      <c r="B714" s="16"/>
      <c r="C714" s="16"/>
      <c r="D714" s="16"/>
    </row>
    <row r="715">
      <c r="A715" s="16"/>
      <c r="B715" s="16"/>
      <c r="C715" s="16"/>
      <c r="D715" s="16"/>
    </row>
    <row r="716">
      <c r="A716" s="16"/>
      <c r="B716" s="16"/>
      <c r="C716" s="16"/>
      <c r="D716" s="16"/>
    </row>
    <row r="717">
      <c r="A717" s="16"/>
      <c r="B717" s="16"/>
      <c r="C717" s="16"/>
      <c r="D717" s="16"/>
    </row>
    <row r="718">
      <c r="A718" s="16"/>
      <c r="B718" s="16"/>
      <c r="C718" s="16"/>
      <c r="D718" s="16"/>
    </row>
    <row r="719">
      <c r="A719" s="16"/>
      <c r="B719" s="16"/>
      <c r="C719" s="16"/>
      <c r="D719" s="16"/>
    </row>
    <row r="720">
      <c r="A720" s="16"/>
      <c r="B720" s="16"/>
      <c r="C720" s="16"/>
      <c r="D720" s="16"/>
    </row>
    <row r="721">
      <c r="A721" s="16"/>
      <c r="B721" s="16"/>
      <c r="C721" s="16"/>
      <c r="D721" s="16"/>
    </row>
    <row r="722">
      <c r="A722" s="16"/>
      <c r="B722" s="16"/>
      <c r="C722" s="16"/>
      <c r="D722" s="16"/>
    </row>
    <row r="723">
      <c r="A723" s="16"/>
      <c r="B723" s="16"/>
      <c r="C723" s="16"/>
      <c r="D723" s="16"/>
    </row>
    <row r="724">
      <c r="A724" s="16"/>
      <c r="B724" s="16"/>
      <c r="C724" s="16"/>
      <c r="D724" s="16"/>
    </row>
    <row r="725">
      <c r="A725" s="16"/>
      <c r="B725" s="16"/>
      <c r="C725" s="16"/>
      <c r="D725" s="16"/>
    </row>
    <row r="726">
      <c r="A726" s="16"/>
      <c r="B726" s="16"/>
      <c r="C726" s="16"/>
      <c r="D726" s="16"/>
    </row>
    <row r="727">
      <c r="A727" s="16"/>
      <c r="B727" s="16"/>
      <c r="C727" s="16"/>
      <c r="D727" s="16"/>
    </row>
    <row r="728">
      <c r="A728" s="16"/>
      <c r="B728" s="16"/>
      <c r="C728" s="16"/>
      <c r="D728" s="16"/>
    </row>
    <row r="729">
      <c r="A729" s="16"/>
      <c r="B729" s="16"/>
      <c r="C729" s="16"/>
      <c r="D729" s="16"/>
    </row>
    <row r="730">
      <c r="A730" s="16"/>
      <c r="B730" s="16"/>
      <c r="C730" s="16"/>
      <c r="D730" s="16"/>
    </row>
    <row r="731">
      <c r="A731" s="16"/>
      <c r="B731" s="16"/>
      <c r="C731" s="16"/>
      <c r="D731" s="16"/>
    </row>
    <row r="732">
      <c r="A732" s="16"/>
      <c r="B732" s="16"/>
      <c r="C732" s="16"/>
      <c r="D732" s="16"/>
    </row>
    <row r="733">
      <c r="A733" s="16"/>
      <c r="B733" s="16"/>
      <c r="C733" s="16"/>
      <c r="D733" s="16"/>
    </row>
    <row r="734">
      <c r="A734" s="16"/>
      <c r="B734" s="16"/>
      <c r="C734" s="16"/>
      <c r="D734" s="16"/>
    </row>
    <row r="735">
      <c r="A735" s="16"/>
      <c r="B735" s="16"/>
      <c r="C735" s="16"/>
      <c r="D735" s="16"/>
    </row>
    <row r="736">
      <c r="A736" s="16"/>
      <c r="B736" s="16"/>
      <c r="C736" s="16"/>
      <c r="D736" s="16"/>
    </row>
    <row r="737">
      <c r="A737" s="16"/>
      <c r="B737" s="16"/>
      <c r="C737" s="16"/>
      <c r="D737" s="16"/>
    </row>
    <row r="738">
      <c r="A738" s="16"/>
      <c r="B738" s="16"/>
      <c r="C738" s="16"/>
      <c r="D738" s="16"/>
    </row>
    <row r="739">
      <c r="A739" s="16"/>
      <c r="B739" s="16"/>
      <c r="C739" s="16"/>
      <c r="D739" s="16"/>
    </row>
    <row r="740">
      <c r="A740" s="16"/>
      <c r="B740" s="16"/>
      <c r="C740" s="16"/>
      <c r="D740" s="16"/>
    </row>
    <row r="741">
      <c r="A741" s="16"/>
      <c r="B741" s="16"/>
      <c r="C741" s="16"/>
      <c r="D741" s="16"/>
    </row>
    <row r="742">
      <c r="A742" s="16"/>
      <c r="B742" s="16"/>
      <c r="C742" s="16"/>
      <c r="D742" s="16"/>
    </row>
    <row r="743">
      <c r="A743" s="16"/>
      <c r="B743" s="16"/>
      <c r="C743" s="16"/>
      <c r="D743" s="16"/>
    </row>
    <row r="744">
      <c r="A744" s="16"/>
      <c r="B744" s="16"/>
      <c r="C744" s="16"/>
      <c r="D744" s="16"/>
    </row>
    <row r="745">
      <c r="A745" s="16"/>
      <c r="B745" s="16"/>
      <c r="C745" s="16"/>
      <c r="D745" s="16"/>
    </row>
    <row r="746">
      <c r="A746" s="16"/>
      <c r="B746" s="16"/>
      <c r="C746" s="16"/>
      <c r="D746" s="16"/>
    </row>
    <row r="747">
      <c r="A747" s="16"/>
      <c r="B747" s="16"/>
      <c r="C747" s="16"/>
      <c r="D747" s="16"/>
    </row>
    <row r="748">
      <c r="A748" s="16"/>
      <c r="B748" s="16"/>
      <c r="C748" s="16"/>
      <c r="D748" s="16"/>
    </row>
    <row r="749">
      <c r="A749" s="16"/>
      <c r="B749" s="16"/>
      <c r="C749" s="16"/>
      <c r="D749" s="16"/>
    </row>
    <row r="750">
      <c r="A750" s="16"/>
      <c r="B750" s="16"/>
      <c r="C750" s="16"/>
      <c r="D750" s="16"/>
    </row>
    <row r="751">
      <c r="A751" s="16"/>
      <c r="B751" s="16"/>
      <c r="C751" s="16"/>
      <c r="D751" s="16"/>
    </row>
    <row r="752">
      <c r="A752" s="16"/>
      <c r="B752" s="16"/>
      <c r="C752" s="16"/>
      <c r="D752" s="16"/>
    </row>
    <row r="753">
      <c r="A753" s="16"/>
      <c r="B753" s="16"/>
      <c r="C753" s="16"/>
      <c r="D753" s="16"/>
    </row>
    <row r="754">
      <c r="A754" s="16"/>
      <c r="B754" s="16"/>
      <c r="C754" s="16"/>
      <c r="D754" s="16"/>
    </row>
    <row r="755">
      <c r="A755" s="16"/>
      <c r="B755" s="16"/>
      <c r="C755" s="16"/>
      <c r="D755" s="16"/>
    </row>
    <row r="756">
      <c r="A756" s="16"/>
      <c r="B756" s="16"/>
      <c r="C756" s="16"/>
      <c r="D756" s="16"/>
    </row>
    <row r="757">
      <c r="A757" s="16"/>
      <c r="B757" s="16"/>
      <c r="C757" s="16"/>
      <c r="D757" s="16"/>
    </row>
    <row r="758">
      <c r="A758" s="16"/>
      <c r="B758" s="16"/>
      <c r="C758" s="16"/>
      <c r="D758" s="16"/>
    </row>
    <row r="759">
      <c r="A759" s="16"/>
      <c r="B759" s="16"/>
      <c r="C759" s="16"/>
      <c r="D759" s="16"/>
    </row>
    <row r="760">
      <c r="A760" s="16"/>
      <c r="B760" s="16"/>
      <c r="C760" s="16"/>
      <c r="D760" s="16"/>
    </row>
    <row r="761">
      <c r="A761" s="16"/>
      <c r="B761" s="16"/>
      <c r="C761" s="16"/>
      <c r="D761" s="16"/>
    </row>
    <row r="762">
      <c r="A762" s="16"/>
      <c r="B762" s="16"/>
      <c r="C762" s="16"/>
      <c r="D762" s="16"/>
    </row>
    <row r="763">
      <c r="A763" s="16"/>
      <c r="B763" s="16"/>
      <c r="C763" s="16"/>
      <c r="D763" s="16"/>
    </row>
    <row r="764">
      <c r="A764" s="16"/>
      <c r="B764" s="16"/>
      <c r="C764" s="16"/>
      <c r="D764" s="16"/>
    </row>
    <row r="765">
      <c r="A765" s="16"/>
      <c r="B765" s="16"/>
      <c r="C765" s="16"/>
      <c r="D765" s="16"/>
    </row>
    <row r="766">
      <c r="A766" s="16"/>
      <c r="B766" s="16"/>
      <c r="C766" s="16"/>
      <c r="D766" s="16"/>
    </row>
    <row r="767">
      <c r="A767" s="16"/>
      <c r="B767" s="16"/>
      <c r="C767" s="16"/>
      <c r="D767" s="16"/>
    </row>
    <row r="768">
      <c r="A768" s="16"/>
      <c r="B768" s="16"/>
      <c r="C768" s="16"/>
      <c r="D768" s="16"/>
    </row>
    <row r="769">
      <c r="A769" s="16"/>
      <c r="B769" s="16"/>
      <c r="C769" s="16"/>
      <c r="D769" s="16"/>
    </row>
    <row r="770">
      <c r="A770" s="16"/>
      <c r="B770" s="16"/>
      <c r="C770" s="16"/>
      <c r="D770" s="16"/>
    </row>
    <row r="771">
      <c r="A771" s="16"/>
      <c r="B771" s="16"/>
      <c r="C771" s="16"/>
      <c r="D771" s="16"/>
    </row>
    <row r="772">
      <c r="A772" s="16"/>
      <c r="B772" s="16"/>
      <c r="C772" s="16"/>
      <c r="D772" s="16"/>
    </row>
    <row r="773">
      <c r="A773" s="16"/>
      <c r="B773" s="16"/>
      <c r="C773" s="16"/>
      <c r="D773" s="16"/>
    </row>
    <row r="774">
      <c r="A774" s="16"/>
      <c r="B774" s="16"/>
      <c r="C774" s="16"/>
      <c r="D774" s="16"/>
    </row>
    <row r="775">
      <c r="A775" s="16"/>
      <c r="B775" s="16"/>
      <c r="C775" s="16"/>
      <c r="D775" s="16"/>
    </row>
    <row r="776">
      <c r="A776" s="16"/>
      <c r="B776" s="16"/>
      <c r="C776" s="16"/>
      <c r="D776" s="16"/>
    </row>
    <row r="777">
      <c r="A777" s="16"/>
      <c r="B777" s="16"/>
      <c r="C777" s="16"/>
      <c r="D777" s="16"/>
    </row>
    <row r="778">
      <c r="A778" s="16"/>
      <c r="B778" s="16"/>
      <c r="C778" s="16"/>
      <c r="D778" s="16"/>
    </row>
    <row r="779">
      <c r="A779" s="16"/>
      <c r="B779" s="16"/>
      <c r="C779" s="16"/>
      <c r="D779" s="16"/>
    </row>
    <row r="780">
      <c r="A780" s="16"/>
      <c r="B780" s="16"/>
      <c r="C780" s="16"/>
      <c r="D780" s="16"/>
    </row>
    <row r="781">
      <c r="A781" s="16"/>
      <c r="B781" s="16"/>
      <c r="C781" s="16"/>
      <c r="D781" s="16"/>
    </row>
    <row r="782">
      <c r="A782" s="16"/>
      <c r="B782" s="16"/>
      <c r="C782" s="16"/>
      <c r="D782" s="16"/>
    </row>
    <row r="783">
      <c r="A783" s="16"/>
      <c r="B783" s="16"/>
      <c r="C783" s="16"/>
      <c r="D783" s="16"/>
    </row>
    <row r="784">
      <c r="A784" s="16"/>
      <c r="B784" s="16"/>
      <c r="C784" s="16"/>
      <c r="D784" s="16"/>
    </row>
    <row r="785">
      <c r="A785" s="16"/>
      <c r="B785" s="16"/>
      <c r="C785" s="16"/>
      <c r="D785" s="16"/>
    </row>
    <row r="786">
      <c r="A786" s="16"/>
      <c r="B786" s="16"/>
      <c r="C786" s="16"/>
      <c r="D786" s="16"/>
    </row>
    <row r="787">
      <c r="A787" s="16"/>
      <c r="B787" s="16"/>
      <c r="C787" s="16"/>
      <c r="D787" s="16"/>
    </row>
    <row r="788">
      <c r="A788" s="16"/>
      <c r="B788" s="16"/>
      <c r="C788" s="16"/>
      <c r="D788" s="16"/>
    </row>
    <row r="789">
      <c r="A789" s="16"/>
      <c r="B789" s="16"/>
      <c r="C789" s="16"/>
      <c r="D789" s="16"/>
    </row>
    <row r="790">
      <c r="A790" s="16"/>
      <c r="B790" s="16"/>
      <c r="C790" s="16"/>
      <c r="D790" s="16"/>
    </row>
    <row r="791">
      <c r="A791" s="16"/>
      <c r="B791" s="16"/>
      <c r="C791" s="16"/>
      <c r="D791" s="16"/>
    </row>
    <row r="792">
      <c r="A792" s="16"/>
      <c r="B792" s="16"/>
      <c r="C792" s="16"/>
      <c r="D792" s="16"/>
    </row>
    <row r="793">
      <c r="A793" s="16"/>
      <c r="B793" s="16"/>
      <c r="C793" s="16"/>
      <c r="D793" s="16"/>
    </row>
    <row r="794">
      <c r="A794" s="16"/>
      <c r="B794" s="16"/>
      <c r="C794" s="16"/>
      <c r="D794" s="16"/>
    </row>
    <row r="795">
      <c r="A795" s="16"/>
      <c r="B795" s="16"/>
      <c r="C795" s="16"/>
      <c r="D795" s="16"/>
    </row>
    <row r="796">
      <c r="A796" s="16"/>
      <c r="B796" s="16"/>
      <c r="C796" s="16"/>
      <c r="D796" s="16"/>
    </row>
    <row r="797">
      <c r="A797" s="16"/>
      <c r="B797" s="16"/>
      <c r="C797" s="16"/>
      <c r="D797" s="16"/>
    </row>
    <row r="798">
      <c r="A798" s="16"/>
      <c r="B798" s="16"/>
      <c r="C798" s="16"/>
      <c r="D798" s="16"/>
    </row>
    <row r="799">
      <c r="A799" s="16"/>
      <c r="B799" s="16"/>
      <c r="C799" s="16"/>
      <c r="D799" s="16"/>
    </row>
    <row r="800">
      <c r="A800" s="16"/>
      <c r="B800" s="16"/>
      <c r="C800" s="16"/>
      <c r="D800" s="16"/>
    </row>
    <row r="801">
      <c r="A801" s="16"/>
      <c r="B801" s="16"/>
      <c r="C801" s="16"/>
      <c r="D801" s="16"/>
    </row>
    <row r="802">
      <c r="A802" s="16"/>
      <c r="B802" s="16"/>
      <c r="C802" s="16"/>
      <c r="D802" s="16"/>
    </row>
    <row r="803">
      <c r="A803" s="16"/>
      <c r="B803" s="16"/>
      <c r="C803" s="16"/>
      <c r="D803" s="16"/>
    </row>
    <row r="804">
      <c r="A804" s="16"/>
      <c r="B804" s="16"/>
      <c r="C804" s="16"/>
      <c r="D804" s="16"/>
    </row>
    <row r="805">
      <c r="A805" s="16"/>
      <c r="B805" s="16"/>
      <c r="C805" s="16"/>
      <c r="D805" s="16"/>
    </row>
    <row r="806">
      <c r="A806" s="16"/>
      <c r="B806" s="16"/>
      <c r="C806" s="16"/>
      <c r="D806" s="16"/>
    </row>
    <row r="807">
      <c r="A807" s="16"/>
      <c r="B807" s="16"/>
      <c r="C807" s="16"/>
      <c r="D807" s="16"/>
    </row>
    <row r="808">
      <c r="A808" s="16"/>
      <c r="B808" s="16"/>
      <c r="C808" s="16"/>
      <c r="D808" s="16"/>
    </row>
    <row r="809">
      <c r="A809" s="16"/>
      <c r="B809" s="16"/>
      <c r="C809" s="16"/>
      <c r="D809" s="16"/>
    </row>
    <row r="810">
      <c r="A810" s="16"/>
      <c r="B810" s="16"/>
      <c r="C810" s="16"/>
      <c r="D810" s="16"/>
    </row>
    <row r="811">
      <c r="A811" s="16"/>
      <c r="B811" s="16"/>
      <c r="C811" s="16"/>
      <c r="D811" s="16"/>
    </row>
    <row r="812">
      <c r="A812" s="16"/>
      <c r="B812" s="16"/>
      <c r="C812" s="16"/>
      <c r="D812" s="16"/>
    </row>
    <row r="813">
      <c r="A813" s="16"/>
      <c r="B813" s="16"/>
      <c r="C813" s="16"/>
      <c r="D813" s="16"/>
    </row>
    <row r="814">
      <c r="A814" s="16"/>
      <c r="B814" s="16"/>
      <c r="C814" s="16"/>
      <c r="D814" s="16"/>
    </row>
    <row r="815">
      <c r="A815" s="16"/>
      <c r="B815" s="16"/>
      <c r="C815" s="16"/>
      <c r="D815" s="16"/>
    </row>
    <row r="816">
      <c r="A816" s="16"/>
      <c r="B816" s="16"/>
      <c r="C816" s="16"/>
      <c r="D816" s="16"/>
    </row>
    <row r="817">
      <c r="A817" s="16"/>
      <c r="B817" s="16"/>
      <c r="C817" s="16"/>
      <c r="D817" s="16"/>
    </row>
    <row r="818">
      <c r="A818" s="16"/>
      <c r="B818" s="16"/>
      <c r="C818" s="16"/>
      <c r="D818" s="16"/>
    </row>
    <row r="819">
      <c r="A819" s="16"/>
      <c r="B819" s="16"/>
      <c r="C819" s="16"/>
      <c r="D819" s="16"/>
    </row>
    <row r="820">
      <c r="A820" s="16"/>
      <c r="B820" s="16"/>
      <c r="C820" s="16"/>
      <c r="D820" s="16"/>
    </row>
    <row r="821">
      <c r="A821" s="16"/>
      <c r="B821" s="16"/>
      <c r="C821" s="16"/>
      <c r="D821" s="16"/>
    </row>
    <row r="822">
      <c r="A822" s="16"/>
      <c r="B822" s="16"/>
      <c r="C822" s="16"/>
      <c r="D822" s="16"/>
    </row>
    <row r="823">
      <c r="A823" s="16"/>
      <c r="B823" s="16"/>
      <c r="C823" s="16"/>
      <c r="D823" s="16"/>
    </row>
    <row r="824">
      <c r="A824" s="16"/>
      <c r="B824" s="16"/>
      <c r="C824" s="16"/>
      <c r="D824" s="16"/>
    </row>
    <row r="825">
      <c r="A825" s="16"/>
      <c r="B825" s="16"/>
      <c r="C825" s="16"/>
      <c r="D825" s="16"/>
    </row>
    <row r="826">
      <c r="A826" s="16"/>
      <c r="B826" s="16"/>
      <c r="C826" s="16"/>
      <c r="D826" s="16"/>
    </row>
    <row r="827">
      <c r="A827" s="16"/>
      <c r="B827" s="16"/>
      <c r="C827" s="16"/>
      <c r="D827" s="16"/>
    </row>
    <row r="828">
      <c r="A828" s="16"/>
      <c r="B828" s="16"/>
      <c r="C828" s="16"/>
      <c r="D828" s="16"/>
    </row>
    <row r="829">
      <c r="A829" s="16"/>
      <c r="B829" s="16"/>
      <c r="C829" s="16"/>
      <c r="D829" s="16"/>
    </row>
    <row r="830">
      <c r="A830" s="16"/>
      <c r="B830" s="16"/>
      <c r="C830" s="16"/>
      <c r="D830" s="16"/>
    </row>
    <row r="831">
      <c r="A831" s="16"/>
      <c r="B831" s="16"/>
      <c r="C831" s="16"/>
      <c r="D831" s="16"/>
    </row>
    <row r="832">
      <c r="A832" s="16"/>
      <c r="B832" s="16"/>
      <c r="C832" s="16"/>
      <c r="D832" s="16"/>
    </row>
    <row r="833">
      <c r="A833" s="16"/>
      <c r="B833" s="16"/>
      <c r="C833" s="16"/>
      <c r="D833" s="16"/>
    </row>
    <row r="834">
      <c r="A834" s="16"/>
      <c r="B834" s="16"/>
      <c r="C834" s="16"/>
      <c r="D834" s="16"/>
    </row>
    <row r="835">
      <c r="A835" s="16"/>
      <c r="B835" s="16"/>
      <c r="C835" s="16"/>
      <c r="D835" s="16"/>
    </row>
    <row r="836">
      <c r="A836" s="16"/>
      <c r="B836" s="16"/>
      <c r="C836" s="16"/>
      <c r="D836" s="16"/>
    </row>
    <row r="837">
      <c r="A837" s="16"/>
      <c r="B837" s="16"/>
      <c r="C837" s="16"/>
      <c r="D837" s="16"/>
    </row>
    <row r="838">
      <c r="A838" s="16"/>
      <c r="B838" s="16"/>
      <c r="C838" s="16"/>
      <c r="D838" s="16"/>
    </row>
    <row r="839">
      <c r="A839" s="16"/>
      <c r="B839" s="16"/>
      <c r="C839" s="16"/>
      <c r="D839" s="16"/>
    </row>
    <row r="840">
      <c r="A840" s="16"/>
      <c r="B840" s="16"/>
      <c r="C840" s="16"/>
      <c r="D840" s="16"/>
    </row>
    <row r="841">
      <c r="A841" s="16"/>
      <c r="B841" s="16"/>
      <c r="C841" s="16"/>
      <c r="D841" s="16"/>
    </row>
    <row r="842">
      <c r="A842" s="16"/>
      <c r="B842" s="16"/>
      <c r="C842" s="16"/>
      <c r="D842" s="16"/>
    </row>
    <row r="843">
      <c r="A843" s="16"/>
      <c r="B843" s="16"/>
      <c r="C843" s="16"/>
      <c r="D843" s="16"/>
    </row>
    <row r="844">
      <c r="A844" s="16"/>
      <c r="B844" s="16"/>
      <c r="C844" s="16"/>
      <c r="D844" s="16"/>
    </row>
    <row r="845">
      <c r="A845" s="16"/>
      <c r="B845" s="16"/>
      <c r="C845" s="16"/>
      <c r="D845" s="16"/>
    </row>
    <row r="846">
      <c r="A846" s="16"/>
      <c r="B846" s="16"/>
      <c r="C846" s="16"/>
      <c r="D846" s="16"/>
    </row>
    <row r="847">
      <c r="A847" s="16"/>
      <c r="B847" s="16"/>
      <c r="C847" s="16"/>
      <c r="D847" s="16"/>
    </row>
    <row r="848">
      <c r="A848" s="16"/>
      <c r="B848" s="16"/>
      <c r="C848" s="16"/>
      <c r="D848" s="16"/>
    </row>
    <row r="849">
      <c r="A849" s="16"/>
      <c r="B849" s="16"/>
      <c r="C849" s="16"/>
      <c r="D849" s="16"/>
    </row>
    <row r="850">
      <c r="A850" s="16"/>
      <c r="B850" s="16"/>
      <c r="C850" s="16"/>
      <c r="D850" s="16"/>
    </row>
    <row r="851">
      <c r="A851" s="16"/>
      <c r="B851" s="16"/>
      <c r="C851" s="16"/>
      <c r="D851" s="16"/>
    </row>
    <row r="852">
      <c r="A852" s="16"/>
      <c r="B852" s="16"/>
      <c r="C852" s="16"/>
      <c r="D852" s="16"/>
    </row>
    <row r="853">
      <c r="A853" s="16"/>
      <c r="B853" s="16"/>
      <c r="C853" s="16"/>
      <c r="D853" s="16"/>
    </row>
    <row r="854">
      <c r="A854" s="16"/>
      <c r="B854" s="16"/>
      <c r="C854" s="16"/>
      <c r="D854" s="16"/>
    </row>
    <row r="855">
      <c r="A855" s="16"/>
      <c r="B855" s="16"/>
      <c r="C855" s="16"/>
      <c r="D855" s="16"/>
    </row>
    <row r="856">
      <c r="A856" s="16"/>
      <c r="B856" s="16"/>
      <c r="C856" s="16"/>
      <c r="D856" s="16"/>
    </row>
    <row r="857">
      <c r="A857" s="16"/>
      <c r="B857" s="16"/>
      <c r="C857" s="16"/>
      <c r="D857" s="16"/>
    </row>
    <row r="858">
      <c r="A858" s="16"/>
      <c r="B858" s="16"/>
      <c r="C858" s="16"/>
      <c r="D858" s="16"/>
    </row>
    <row r="859">
      <c r="A859" s="16"/>
      <c r="B859" s="16"/>
      <c r="C859" s="16"/>
      <c r="D859" s="16"/>
    </row>
    <row r="860">
      <c r="A860" s="16"/>
      <c r="B860" s="16"/>
      <c r="C860" s="16"/>
      <c r="D860" s="16"/>
    </row>
    <row r="861">
      <c r="A861" s="16"/>
      <c r="B861" s="16"/>
      <c r="C861" s="16"/>
      <c r="D861" s="16"/>
    </row>
    <row r="862">
      <c r="A862" s="16"/>
      <c r="B862" s="16"/>
      <c r="C862" s="16"/>
      <c r="D862" s="16"/>
    </row>
    <row r="863">
      <c r="A863" s="16"/>
      <c r="B863" s="16"/>
      <c r="C863" s="16"/>
      <c r="D863" s="16"/>
    </row>
    <row r="864">
      <c r="A864" s="16"/>
      <c r="B864" s="16"/>
      <c r="C864" s="16"/>
      <c r="D864" s="16"/>
    </row>
    <row r="865">
      <c r="A865" s="16"/>
      <c r="B865" s="16"/>
      <c r="C865" s="16"/>
      <c r="D865" s="16"/>
    </row>
    <row r="866">
      <c r="A866" s="16"/>
      <c r="B866" s="16"/>
      <c r="C866" s="16"/>
      <c r="D866" s="16"/>
    </row>
    <row r="867">
      <c r="A867" s="16"/>
      <c r="B867" s="16"/>
      <c r="C867" s="16"/>
      <c r="D867" s="16"/>
    </row>
    <row r="868">
      <c r="A868" s="16"/>
      <c r="B868" s="16"/>
      <c r="C868" s="16"/>
      <c r="D868" s="16"/>
    </row>
    <row r="869">
      <c r="A869" s="16"/>
      <c r="B869" s="16"/>
      <c r="C869" s="16"/>
      <c r="D869" s="16"/>
    </row>
    <row r="870">
      <c r="A870" s="16"/>
      <c r="B870" s="16"/>
      <c r="C870" s="16"/>
      <c r="D870" s="16"/>
    </row>
    <row r="871">
      <c r="A871" s="16"/>
      <c r="B871" s="16"/>
      <c r="C871" s="16"/>
      <c r="D871" s="16"/>
    </row>
    <row r="872">
      <c r="A872" s="16"/>
      <c r="B872" s="16"/>
      <c r="C872" s="16"/>
      <c r="D872" s="16"/>
    </row>
    <row r="873">
      <c r="A873" s="16"/>
      <c r="B873" s="16"/>
      <c r="C873" s="16"/>
      <c r="D873" s="16"/>
    </row>
    <row r="874">
      <c r="A874" s="16"/>
      <c r="B874" s="16"/>
      <c r="C874" s="16"/>
      <c r="D874" s="16"/>
    </row>
    <row r="875">
      <c r="A875" s="16"/>
      <c r="B875" s="16"/>
      <c r="C875" s="16"/>
      <c r="D875" s="16"/>
    </row>
    <row r="876">
      <c r="A876" s="16"/>
      <c r="B876" s="16"/>
      <c r="C876" s="16"/>
      <c r="D876" s="16"/>
    </row>
    <row r="877">
      <c r="A877" s="16"/>
      <c r="B877" s="16"/>
      <c r="C877" s="16"/>
      <c r="D877" s="16"/>
    </row>
    <row r="878">
      <c r="A878" s="16"/>
      <c r="B878" s="16"/>
      <c r="C878" s="16"/>
      <c r="D878" s="16"/>
    </row>
    <row r="879">
      <c r="A879" s="16"/>
      <c r="B879" s="16"/>
      <c r="C879" s="16"/>
      <c r="D879" s="16"/>
    </row>
    <row r="880">
      <c r="A880" s="16"/>
      <c r="B880" s="16"/>
      <c r="C880" s="16"/>
      <c r="D880" s="16"/>
    </row>
    <row r="881">
      <c r="A881" s="16"/>
      <c r="B881" s="16"/>
      <c r="C881" s="16"/>
      <c r="D881" s="16"/>
    </row>
    <row r="882">
      <c r="A882" s="16"/>
      <c r="B882" s="16"/>
      <c r="C882" s="16"/>
      <c r="D882" s="16"/>
    </row>
    <row r="883">
      <c r="A883" s="16"/>
      <c r="B883" s="16"/>
      <c r="C883" s="16"/>
      <c r="D883" s="16"/>
    </row>
    <row r="884">
      <c r="A884" s="16"/>
      <c r="B884" s="16"/>
      <c r="C884" s="16"/>
      <c r="D884" s="16"/>
    </row>
    <row r="885">
      <c r="A885" s="16"/>
      <c r="B885" s="16"/>
      <c r="C885" s="16"/>
      <c r="D885" s="16"/>
    </row>
    <row r="886">
      <c r="A886" s="16"/>
      <c r="B886" s="16"/>
      <c r="C886" s="16"/>
      <c r="D886" s="16"/>
    </row>
    <row r="887">
      <c r="A887" s="16"/>
      <c r="B887" s="16"/>
      <c r="C887" s="16"/>
      <c r="D887" s="16"/>
    </row>
    <row r="888">
      <c r="A888" s="16"/>
      <c r="B888" s="16"/>
      <c r="C888" s="16"/>
      <c r="D888" s="16"/>
    </row>
    <row r="889">
      <c r="A889" s="16"/>
      <c r="B889" s="16"/>
      <c r="C889" s="16"/>
      <c r="D889" s="16"/>
    </row>
    <row r="890">
      <c r="A890" s="16"/>
      <c r="B890" s="16"/>
      <c r="C890" s="16"/>
      <c r="D890" s="16"/>
    </row>
    <row r="891">
      <c r="A891" s="16"/>
      <c r="B891" s="16"/>
      <c r="C891" s="16"/>
      <c r="D891" s="16"/>
    </row>
    <row r="892">
      <c r="A892" s="16"/>
      <c r="B892" s="16"/>
      <c r="C892" s="16"/>
      <c r="D892" s="16"/>
    </row>
    <row r="893">
      <c r="A893" s="16"/>
      <c r="B893" s="16"/>
      <c r="C893" s="16"/>
      <c r="D893" s="16"/>
    </row>
    <row r="894">
      <c r="A894" s="16"/>
      <c r="B894" s="16"/>
      <c r="C894" s="16"/>
      <c r="D894" s="16"/>
    </row>
    <row r="895">
      <c r="A895" s="16"/>
      <c r="B895" s="16"/>
      <c r="C895" s="16"/>
      <c r="D895" s="16"/>
    </row>
    <row r="896">
      <c r="A896" s="16"/>
      <c r="B896" s="16"/>
      <c r="C896" s="16"/>
      <c r="D896" s="16"/>
    </row>
    <row r="897">
      <c r="A897" s="16"/>
      <c r="B897" s="16"/>
      <c r="C897" s="16"/>
      <c r="D897" s="16"/>
    </row>
    <row r="898">
      <c r="A898" s="16"/>
      <c r="B898" s="16"/>
      <c r="C898" s="16"/>
      <c r="D898" s="16"/>
    </row>
    <row r="899">
      <c r="A899" s="16"/>
      <c r="B899" s="16"/>
      <c r="C899" s="16"/>
      <c r="D899" s="16"/>
    </row>
    <row r="900">
      <c r="A900" s="16"/>
      <c r="B900" s="16"/>
      <c r="C900" s="16"/>
      <c r="D900" s="16"/>
    </row>
    <row r="901">
      <c r="A901" s="16"/>
      <c r="B901" s="16"/>
      <c r="C901" s="16"/>
      <c r="D901" s="16"/>
    </row>
    <row r="902">
      <c r="A902" s="16"/>
      <c r="B902" s="16"/>
      <c r="C902" s="16"/>
      <c r="D902" s="16"/>
    </row>
    <row r="903">
      <c r="A903" s="16"/>
      <c r="B903" s="16"/>
      <c r="C903" s="16"/>
      <c r="D903" s="16"/>
    </row>
    <row r="904">
      <c r="A904" s="16"/>
      <c r="B904" s="16"/>
      <c r="C904" s="16"/>
      <c r="D904" s="16"/>
    </row>
    <row r="905">
      <c r="A905" s="16"/>
      <c r="B905" s="16"/>
      <c r="C905" s="16"/>
      <c r="D905" s="16"/>
    </row>
    <row r="906">
      <c r="A906" s="16"/>
      <c r="B906" s="16"/>
      <c r="C906" s="16"/>
      <c r="D906" s="16"/>
    </row>
    <row r="907">
      <c r="A907" s="16"/>
      <c r="B907" s="16"/>
      <c r="C907" s="16"/>
      <c r="D907" s="16"/>
    </row>
    <row r="908">
      <c r="A908" s="16"/>
      <c r="B908" s="16"/>
      <c r="C908" s="16"/>
      <c r="D908" s="16"/>
    </row>
    <row r="909">
      <c r="A909" s="16"/>
      <c r="B909" s="16"/>
      <c r="C909" s="16"/>
      <c r="D909" s="16"/>
    </row>
    <row r="910">
      <c r="A910" s="16"/>
      <c r="B910" s="16"/>
      <c r="C910" s="16"/>
      <c r="D910" s="16"/>
    </row>
    <row r="911">
      <c r="A911" s="16"/>
      <c r="B911" s="16"/>
      <c r="C911" s="16"/>
      <c r="D911" s="16"/>
    </row>
    <row r="912">
      <c r="A912" s="16"/>
      <c r="B912" s="16"/>
      <c r="C912" s="16"/>
      <c r="D912" s="16"/>
    </row>
    <row r="913">
      <c r="A913" s="16"/>
      <c r="B913" s="16"/>
      <c r="C913" s="16"/>
      <c r="D913" s="16"/>
    </row>
    <row r="914">
      <c r="A914" s="16"/>
      <c r="B914" s="16"/>
      <c r="C914" s="16"/>
      <c r="D914" s="16"/>
    </row>
    <row r="915">
      <c r="A915" s="16"/>
      <c r="B915" s="16"/>
      <c r="C915" s="16"/>
      <c r="D915" s="16"/>
    </row>
    <row r="916">
      <c r="A916" s="16"/>
      <c r="B916" s="16"/>
      <c r="C916" s="16"/>
      <c r="D916" s="16"/>
    </row>
    <row r="917">
      <c r="A917" s="16"/>
      <c r="B917" s="16"/>
      <c r="C917" s="16"/>
      <c r="D917" s="16"/>
    </row>
    <row r="918">
      <c r="A918" s="16"/>
      <c r="B918" s="16"/>
      <c r="C918" s="16"/>
      <c r="D918" s="16"/>
    </row>
    <row r="919">
      <c r="A919" s="16"/>
      <c r="B919" s="16"/>
      <c r="C919" s="16"/>
      <c r="D919" s="16"/>
    </row>
    <row r="920">
      <c r="A920" s="16"/>
      <c r="B920" s="16"/>
      <c r="C920" s="16"/>
      <c r="D920" s="16"/>
    </row>
    <row r="921">
      <c r="A921" s="16"/>
      <c r="B921" s="16"/>
      <c r="C921" s="16"/>
      <c r="D921" s="16"/>
    </row>
    <row r="922">
      <c r="A922" s="16"/>
      <c r="B922" s="16"/>
      <c r="C922" s="16"/>
      <c r="D922" s="16"/>
    </row>
    <row r="923">
      <c r="A923" s="16"/>
      <c r="B923" s="16"/>
      <c r="C923" s="16"/>
      <c r="D923" s="16"/>
    </row>
    <row r="924">
      <c r="A924" s="16"/>
      <c r="B924" s="16"/>
      <c r="C924" s="16"/>
      <c r="D924" s="16"/>
    </row>
    <row r="925">
      <c r="A925" s="16"/>
      <c r="B925" s="16"/>
      <c r="C925" s="16"/>
      <c r="D925" s="16"/>
    </row>
    <row r="926">
      <c r="A926" s="16"/>
      <c r="B926" s="16"/>
      <c r="C926" s="16"/>
      <c r="D926" s="16"/>
    </row>
    <row r="927">
      <c r="A927" s="16"/>
      <c r="B927" s="16"/>
      <c r="C927" s="16"/>
      <c r="D927" s="16"/>
    </row>
    <row r="928">
      <c r="A928" s="16"/>
      <c r="B928" s="16"/>
      <c r="C928" s="16"/>
      <c r="D928" s="16"/>
    </row>
    <row r="929">
      <c r="A929" s="16"/>
      <c r="B929" s="16"/>
      <c r="C929" s="16"/>
      <c r="D929" s="16"/>
    </row>
    <row r="930">
      <c r="A930" s="16"/>
      <c r="B930" s="16"/>
      <c r="C930" s="16"/>
      <c r="D930" s="16"/>
    </row>
    <row r="931">
      <c r="A931" s="16"/>
      <c r="B931" s="16"/>
      <c r="C931" s="16"/>
      <c r="D931" s="16"/>
    </row>
    <row r="932">
      <c r="A932" s="16"/>
      <c r="B932" s="16"/>
      <c r="C932" s="16"/>
      <c r="D932" s="16"/>
    </row>
    <row r="933">
      <c r="A933" s="16"/>
      <c r="B933" s="16"/>
      <c r="C933" s="16"/>
      <c r="D933" s="16"/>
    </row>
    <row r="934">
      <c r="A934" s="16"/>
      <c r="B934" s="16"/>
      <c r="C934" s="16"/>
      <c r="D934" s="16"/>
    </row>
    <row r="935">
      <c r="A935" s="16"/>
      <c r="B935" s="16"/>
      <c r="C935" s="16"/>
      <c r="D935" s="16"/>
    </row>
    <row r="936">
      <c r="A936" s="16"/>
      <c r="B936" s="16"/>
      <c r="C936" s="16"/>
      <c r="D936" s="16"/>
    </row>
    <row r="937">
      <c r="A937" s="16"/>
      <c r="B937" s="16"/>
      <c r="C937" s="16"/>
      <c r="D937" s="16"/>
    </row>
    <row r="938">
      <c r="A938" s="16"/>
      <c r="B938" s="16"/>
      <c r="C938" s="16"/>
      <c r="D938" s="16"/>
    </row>
    <row r="939">
      <c r="A939" s="16"/>
      <c r="B939" s="16"/>
      <c r="C939" s="16"/>
      <c r="D939" s="16"/>
    </row>
    <row r="940">
      <c r="A940" s="16"/>
      <c r="B940" s="16"/>
      <c r="C940" s="16"/>
      <c r="D940" s="16"/>
    </row>
    <row r="941">
      <c r="A941" s="16"/>
      <c r="B941" s="16"/>
      <c r="C941" s="16"/>
      <c r="D941" s="16"/>
    </row>
    <row r="942">
      <c r="A942" s="16"/>
      <c r="B942" s="16"/>
      <c r="C942" s="16"/>
      <c r="D942" s="16"/>
    </row>
    <row r="943">
      <c r="A943" s="16"/>
      <c r="B943" s="16"/>
      <c r="C943" s="16"/>
      <c r="D943" s="16"/>
    </row>
    <row r="944">
      <c r="A944" s="16"/>
      <c r="B944" s="16"/>
      <c r="C944" s="16"/>
      <c r="D944" s="16"/>
    </row>
    <row r="945">
      <c r="A945" s="16"/>
      <c r="B945" s="16"/>
      <c r="C945" s="16"/>
      <c r="D945" s="16"/>
    </row>
    <row r="946">
      <c r="A946" s="16"/>
      <c r="B946" s="16"/>
      <c r="C946" s="16"/>
      <c r="D946" s="16"/>
    </row>
    <row r="947">
      <c r="A947" s="16"/>
      <c r="B947" s="16"/>
      <c r="C947" s="16"/>
      <c r="D947" s="16"/>
    </row>
    <row r="948">
      <c r="A948" s="16"/>
      <c r="B948" s="16"/>
      <c r="C948" s="16"/>
      <c r="D948" s="16"/>
    </row>
    <row r="949">
      <c r="A949" s="16"/>
      <c r="B949" s="16"/>
      <c r="C949" s="16"/>
      <c r="D949" s="16"/>
    </row>
    <row r="950">
      <c r="A950" s="16"/>
      <c r="B950" s="16"/>
      <c r="C950" s="16"/>
      <c r="D950" s="16"/>
    </row>
    <row r="951">
      <c r="A951" s="16"/>
      <c r="B951" s="16"/>
      <c r="C951" s="16"/>
      <c r="D951" s="16"/>
    </row>
    <row r="952">
      <c r="A952" s="16"/>
      <c r="B952" s="16"/>
      <c r="C952" s="16"/>
      <c r="D952" s="16"/>
    </row>
    <row r="953">
      <c r="A953" s="16"/>
      <c r="B953" s="16"/>
      <c r="C953" s="16"/>
      <c r="D953" s="16"/>
    </row>
    <row r="954">
      <c r="A954" s="16"/>
      <c r="B954" s="16"/>
      <c r="C954" s="16"/>
      <c r="D954" s="16"/>
    </row>
    <row r="955">
      <c r="A955" s="16"/>
      <c r="B955" s="16"/>
      <c r="C955" s="16"/>
      <c r="D955" s="16"/>
    </row>
    <row r="956">
      <c r="A956" s="16"/>
      <c r="B956" s="16"/>
      <c r="C956" s="16"/>
      <c r="D956" s="16"/>
    </row>
    <row r="957">
      <c r="A957" s="16"/>
      <c r="B957" s="16"/>
      <c r="C957" s="16"/>
      <c r="D957" s="16"/>
    </row>
    <row r="958">
      <c r="A958" s="16"/>
      <c r="B958" s="16"/>
      <c r="C958" s="16"/>
      <c r="D958" s="16"/>
    </row>
    <row r="959">
      <c r="A959" s="16"/>
      <c r="B959" s="16"/>
      <c r="C959" s="16"/>
      <c r="D959" s="16"/>
    </row>
    <row r="960">
      <c r="A960" s="16"/>
      <c r="B960" s="16"/>
      <c r="C960" s="16"/>
      <c r="D960" s="16"/>
    </row>
    <row r="961">
      <c r="A961" s="16"/>
      <c r="B961" s="16"/>
      <c r="C961" s="16"/>
      <c r="D961" s="16"/>
    </row>
    <row r="962">
      <c r="A962" s="16"/>
      <c r="B962" s="16"/>
      <c r="C962" s="16"/>
      <c r="D962" s="16"/>
    </row>
    <row r="963">
      <c r="A963" s="16"/>
      <c r="B963" s="16"/>
      <c r="C963" s="16"/>
      <c r="D963" s="16"/>
    </row>
    <row r="964">
      <c r="A964" s="16"/>
      <c r="B964" s="16"/>
      <c r="C964" s="16"/>
      <c r="D964" s="16"/>
    </row>
    <row r="965">
      <c r="A965" s="16"/>
      <c r="B965" s="16"/>
      <c r="C965" s="16"/>
      <c r="D965" s="16"/>
    </row>
    <row r="966">
      <c r="A966" s="16"/>
      <c r="B966" s="16"/>
      <c r="C966" s="16"/>
      <c r="D966" s="16"/>
    </row>
    <row r="967">
      <c r="A967" s="16"/>
      <c r="B967" s="16"/>
      <c r="C967" s="16"/>
      <c r="D967" s="16"/>
    </row>
    <row r="968">
      <c r="A968" s="16"/>
      <c r="B968" s="16"/>
      <c r="C968" s="16"/>
      <c r="D968" s="16"/>
    </row>
    <row r="969">
      <c r="A969" s="16"/>
      <c r="B969" s="16"/>
      <c r="C969" s="16"/>
      <c r="D969" s="16"/>
    </row>
    <row r="970">
      <c r="A970" s="16"/>
      <c r="B970" s="16"/>
      <c r="C970" s="16"/>
      <c r="D970" s="16"/>
    </row>
    <row r="971">
      <c r="A971" s="16"/>
      <c r="B971" s="16"/>
      <c r="C971" s="16"/>
      <c r="D971" s="16"/>
    </row>
    <row r="972">
      <c r="A972" s="16"/>
      <c r="B972" s="16"/>
      <c r="C972" s="16"/>
      <c r="D972" s="16"/>
    </row>
    <row r="973">
      <c r="A973" s="16"/>
      <c r="B973" s="16"/>
      <c r="C973" s="16"/>
      <c r="D973" s="16"/>
    </row>
    <row r="974">
      <c r="A974" s="16"/>
      <c r="B974" s="16"/>
      <c r="C974" s="16"/>
      <c r="D974" s="16"/>
    </row>
    <row r="975">
      <c r="A975" s="16"/>
      <c r="B975" s="16"/>
      <c r="C975" s="16"/>
      <c r="D975" s="16"/>
    </row>
    <row r="976">
      <c r="A976" s="16"/>
      <c r="B976" s="16"/>
      <c r="C976" s="16"/>
      <c r="D976" s="16"/>
    </row>
    <row r="977">
      <c r="A977" s="16"/>
      <c r="B977" s="16"/>
      <c r="C977" s="16"/>
      <c r="D977" s="16"/>
    </row>
    <row r="978">
      <c r="A978" s="16"/>
      <c r="B978" s="16"/>
      <c r="C978" s="16"/>
      <c r="D978" s="16"/>
    </row>
    <row r="979">
      <c r="A979" s="16"/>
      <c r="B979" s="16"/>
      <c r="C979" s="16"/>
      <c r="D979" s="16"/>
    </row>
    <row r="980">
      <c r="A980" s="16"/>
      <c r="B980" s="16"/>
      <c r="C980" s="16"/>
      <c r="D980" s="16"/>
    </row>
    <row r="981">
      <c r="A981" s="16"/>
      <c r="B981" s="16"/>
      <c r="C981" s="16"/>
      <c r="D981" s="16"/>
    </row>
    <row r="982">
      <c r="A982" s="16"/>
      <c r="B982" s="16"/>
      <c r="C982" s="16"/>
      <c r="D982" s="16"/>
    </row>
    <row r="983">
      <c r="A983" s="16"/>
      <c r="B983" s="16"/>
      <c r="C983" s="16"/>
      <c r="D983" s="16"/>
    </row>
    <row r="984">
      <c r="A984" s="16"/>
      <c r="B984" s="16"/>
      <c r="C984" s="16"/>
      <c r="D984" s="16"/>
    </row>
    <row r="985">
      <c r="A985" s="16"/>
      <c r="B985" s="16"/>
      <c r="C985" s="16"/>
      <c r="D985" s="16"/>
    </row>
    <row r="986">
      <c r="A986" s="16"/>
      <c r="B986" s="16"/>
      <c r="C986" s="16"/>
      <c r="D986" s="16"/>
    </row>
    <row r="987">
      <c r="A987" s="16"/>
      <c r="B987" s="16"/>
      <c r="C987" s="16"/>
      <c r="D987" s="16"/>
    </row>
    <row r="988">
      <c r="A988" s="16"/>
      <c r="B988" s="16"/>
      <c r="C988" s="16"/>
      <c r="D988" s="16"/>
    </row>
    <row r="989">
      <c r="A989" s="16"/>
      <c r="B989" s="16"/>
      <c r="C989" s="16"/>
      <c r="D989" s="16"/>
    </row>
    <row r="990">
      <c r="A990" s="16"/>
      <c r="B990" s="16"/>
      <c r="C990" s="16"/>
      <c r="D990" s="16"/>
    </row>
    <row r="991">
      <c r="A991" s="16"/>
      <c r="B991" s="16"/>
      <c r="C991" s="16"/>
      <c r="D991" s="16"/>
    </row>
  </sheetData>
  <autoFilter ref="$A$1:$D$221">
    <filterColumn colId="3">
      <filters>
        <filter val="Closure of other rectal fistula"/>
        <filter val="Other diagnostic procedures on large intestine"/>
        <filter val="Other operations on anus"/>
        <filter val="Replacement of tube or enterostomy device of large intestine"/>
        <filter val="Laparoscopic repair of umbilical hernia with graft or prosthesis"/>
        <filter val="Esophagoscopy through artificial stoma"/>
        <filter val="Removal of peritoneal drainage device"/>
        <filter val="Replacement of (naso-)gastric or esophagostomy tube"/>
        <filter val="Other endoscopy of small intestine"/>
        <filter val="Injection of air into peritoneal cavity"/>
        <filter val="Other operations on liver"/>
        <filter val="Delayed opening of ileostomy"/>
        <filter val="Other diagnostic procedures on rectum, rectosigmoid and perirectal tissue"/>
        <filter val="Closure of anal fistula"/>
        <filter val="Other and open repair of direct inguinal hernia with graft or prosthesis"/>
        <filter val="Other injection of therapeutic substance into liver"/>
        <filter val="Other closed [endoscopic] biopsy of biliary duct or sphincter of Oddi"/>
        <filter val="Bilateral repair of femoral hernia with graft or prosthesis"/>
        <filter val="Insertion of (naso-)intestinal tube"/>
        <filter val="Removal of gastrostomy tube"/>
        <filter val="Anorectal myectomy"/>
        <filter val="Other diagnostic procedures on liver"/>
        <filter val="Percutaneous extraction of common duct stones"/>
        <filter val="Bilateral inguinal hernia repair with graft or prosthesis, not otherwise specified"/>
        <filter val="Insertion of Sengstaken tube"/>
        <filter val="Removal of t-tube, other bile duct tube, or liver tube"/>
        <filter val="Closed (percutaneous) [needle] biopsy of liver"/>
        <filter val="Removal of sutures from trunk, not elsewhere classified"/>
        <filter val="Proctosigmoidoscopy through artificial stoma"/>
        <filter val="Removal of packing from trunk, not elsewhere classified"/>
        <filter val="Repair of inguinal hernia with graft or prosthesis, not otherwise specified"/>
        <filter val="Repair of rectovaginal fistula"/>
        <filter val="Local excision of other lesion or tissue of stomach"/>
        <filter val="Other and open repair of umbilical hernia with graft or prosthesis"/>
        <filter val="Other operations of abdominal region"/>
        <filter val="Suture of laceration of rectum"/>
        <filter val="Percutaneous [endoscopic] gastrojejunostomy"/>
        <filter val="Destruction of hemorrhoids by cryotherapy"/>
        <filter val="Evacuation of thrombosed hemorrhoids"/>
        <filter val="Incision of anal septum"/>
        <filter val="Other and open repair of indirect inguinal hernia with graft or prosthesis"/>
        <filter val="Biopsy of perirectal tissue"/>
        <filter val="Other operations on intestines"/>
        <filter val="Gastric lavage"/>
        <filter val="Manual reduction of rectal prolapse"/>
        <filter val="Other and open repair of indirect inguinal hernia"/>
        <filter val="Removal of other device from trunk"/>
        <filter val="Ligation of hemorrhoids"/>
        <filter val="Local excision of esophageal diverticulum"/>
        <filter val="Control of (postoperative) hemorrhage of anus"/>
        <filter val="Incision of perianal abscess"/>
        <filter val="Local excision of rectal lesion or tissue"/>
        <filter val="Endoscopic retrograde cholangiography [ERC]"/>
        <filter val="Transabdominal gastroscopy"/>
        <filter val="Other diagnostic procedures on biliary tract"/>
        <filter val="Removal of intraluminal foreign body from large intestine without incision"/>
        <filter val="Endoscopic retrograde cholangiopancreatography [ERCP]"/>
        <filter val="Reduction of hemorrhoids"/>
        <filter val="Other diagnostic procedures on abdominal region"/>
        <filter val="Biopsy of abdominal wall or umbilicus"/>
        <filter val="Production of subcutaneous tunnel without esophageal anastomosis"/>
        <filter val="Insertion of rectal tube"/>
        <filter val="Dilation and manipulation of enterostomy stoma"/>
        <filter val="laparoscopic removal of gastric restrictive device(s)"/>
        <filter val="Gastric cooling"/>
        <filter val="Closed [percutaneous] [needle] biopsy of intra-abdominal mass"/>
        <filter val="Other percutaneous procedures on biliary tract"/>
        <filter val="Removal of impacted feces"/>
        <filter val="Removal of tube from small intestine"/>
        <filter val="Closed [aspiration] [needle] [percutaneous] biopsy of pancreas"/>
        <filter val="Other and open bilateral repair of inguinal hernia, one direct and one indirect"/>
        <filter val="Other transanal enema"/>
        <filter val="Biopsy of peritoneum"/>
        <filter val="Other control of hemorrhage of stomach or duodenum"/>
        <filter val="Other repair of abdominal wall"/>
        <filter val="Local excision of other lesion or tissue of esophagus"/>
        <filter val="Irrigation of pancreatic tube"/>
        <filter val="Intestinal biopsy, site unspecified"/>
        <filter val="Other and open bilateral repair of inguinal hernia, one direct and one indirect, with graft or prosthesis"/>
        <filter val="Percutaneous biopsy of gallbladder or bile ducts"/>
        <filter val="Open biopsy of large intestine"/>
        <filter val="Excision of perianal skin tags"/>
        <filter val="Laparoscopic incisional hernia repair with graft or prosthesis"/>
        <filter val="Other open umbilical herniorrhaphy"/>
        <filter val="Gastric gavage"/>
        <filter val="Rectal massage (for levator spasm)"/>
        <filter val="Destruction of rectal lesion or tissue by cryosurgery"/>
        <filter val="Incisional hernia repair"/>
        <filter val="Anoscopy"/>
        <filter val="Anal fistulotomy"/>
        <filter val="Pressure measurement of sphincter of Oddi"/>
        <filter val="Unilateral repair of femoral hernia with graft or prosthesis"/>
        <filter val="Insertion of subcutaneous electrical anal stimulator"/>
        <filter val="Other incision of anus"/>
        <filter val="Replacement of gastrostomy tube"/>
        <filter val="Other laparoscopic repair of other hernia of anterior abdominal wall with graft or prosthesis"/>
        <filter val="Laparoscopic gastric restrictive procedure"/>
        <filter val="laparoscopic revision of gastric restrictive procedure"/>
        <filter val="Other and open bilateral repair of indirect inguinal hernia with graft or prosthesis"/>
        <filter val="Percutaneous aspiration of gallbladder"/>
        <filter val="Closed [endoscopic] biopsy of pancreatic duct"/>
        <filter val="Other irrigation of (naso-)gastric tube"/>
        <filter val="Intraoperative cholangiogram"/>
        <filter val="Biopsy of perianal tissue"/>
        <filter val="Incision of perirectal tissue"/>
        <filter val="Other operations on esophagus"/>
        <filter val="Other repair of rectum"/>
        <filter val="Other diagnostic procedures on pancreas"/>
        <filter val="Delayed opening of colostomy"/>
        <filter val="Insertion of other (naso-)gastric tube"/>
        <filter val="Destruction of rectal lesion or tissue by laser"/>
        <filter val="Other destruction of lesion or tissue of esophagus"/>
        <filter val="Peritoneal lavage"/>
        <filter val="Incision of esophageal web"/>
        <filter val="Dilation of intestine"/>
        <filter val="Other anal sphincterotomy"/>
        <filter val="Posterior anal sphincterotomy"/>
        <filter val="Other and open bilateral repair of indirect inguinal hernia"/>
        <filter val="Other esophagoscopy"/>
        <filter val="Anal fistulectomy"/>
        <filter val="Suture of laceration of anus"/>
        <filter val="Removal of intraluminal foreign body from esophagus without incision"/>
        <filter val="Percutaneous aspiration of liver"/>
        <filter val="Other operations on rectum and perirectal tissue"/>
        <filter val="Other and open bilateral repair of direct inguinal hernia with graft or prosthesis"/>
        <filter val="Other unilateral femoral herniorrhaphy"/>
        <filter val="Incision of duodenum"/>
        <filter val="Endoscopy of small intestine through artificial stoma"/>
        <filter val="Unilateral repair of inguinal hernia, not otherwise specified"/>
        <filter val="Dilation of anal sphincter"/>
        <filter val="Other and open repair of other hernia of anterior abdominal wall with graft or prosthesis"/>
        <filter val="Removal of artificial anal sphincter"/>
        <filter val="Manual reduction of hernia"/>
        <filter val="Biopsy of anus"/>
        <filter val="Digestive tract instillation, except gastric gavage"/>
        <filter val="Removal of intraluminal foreign body from stomach and small intestine without incision"/>
        <filter val="[Endoscopic] polypectomy of rectum"/>
        <filter val="Bilateral repair of inguinal hernia, not otherwise specified"/>
        <filter val="Other diagnostic procedures on intestine, site unspecified"/>
        <filter val="Excision of hemorrhoids"/>
        <filter val="Other hernia repair"/>
        <filter val="Gastric freezing"/>
        <filter val="Endoscopic excision or destruction of lesion or tissue of anus"/>
        <filter val="Irrigation of cholecystostomy and other biliary tube"/>
        <filter val="Manual reduction of enterostomy prolapse"/>
        <filter val="Other incision of perianal tissue"/>
        <filter val="Replacement of tube or enterostomy device of small intestine"/>
        <filter val="Percutaneous abdominal drainage"/>
        <filter val="Anal cerclage"/>
        <filter val="Dilation of rectum"/>
        <filter val="Esophageal manometry"/>
        <filter val="Other local excision or destruction of lesion or tissue of anus"/>
        <filter val="Injection of hemorrhoids"/>
        <filter val="Irrigation of gastrostomy or enterostomy"/>
        <filter val="Removal of other device from digestive system"/>
        <filter val="Removal of gastric bubble (balloon)"/>
        <filter val="Gastropexy"/>
        <filter val="Localized perfusion of liver"/>
        <filter val="Flexible sigmoidoscopy"/>
        <filter val="Other diagnostic procedures on anus and perianal tissue"/>
        <filter val="Endoscopic retrograde pancreatography [ERP]"/>
        <filter val="Removal of intraluminal foreign body from rectum and anus without incision"/>
        <filter val="Incision of rectal stricture"/>
        <filter val="Repair of other hernia of anterior abdominal wall"/>
        <filter val="(Laparoscopic) adjustment of size of adjustable gastric restrictive device"/>
        <filter val="Other destruction of lesion of duodenum"/>
        <filter val="Cauterization of hemorrhoids"/>
        <filter val="Delayed opening of other enterostomy"/>
        <filter val="Removal of intraluminal foreign body from artificial stoma without incision"/>
        <filter val="Other incision of esophagus"/>
        <filter val="Other destruction of lesion or tissue of stomach"/>
        <filter val="Transabdominal endoscopy of small intestine"/>
        <filter val="Removal of other device from abdomen"/>
        <filter val="Other and open repair of direct inguinal hernia"/>
        <filter val="Excision of anus"/>
        <filter val="Other bilateral femoral herniorrhaphy"/>
        <filter val="Injection of locally-acting therapeutic substance into peritoneal cavity"/>
        <filter val="Other proctopexy"/>
        <filter val="Removal of pancreatic tube or drain"/>
        <filter val="Other gastroscopy"/>
        <filter val="Removal of abdominal wall sutures"/>
        <filter val="Removal of cholecystostomy tube"/>
        <filter val="Removal of foreign body, not otherwise specified"/>
        <filter val="Rigid proctosigmoidoscopy"/>
        <filter val="Other laparoscopic umbilical herniorrhaphy"/>
        <filter val="Left lateral anal sphincterotomy"/>
        <filter val="Other excision of perianal tissue"/>
        <filter val="Excision of perirectal tissue"/>
        <filter val="Reduction of intussusception of alimentary tract"/>
        <filter val="Repair of perirectal fistula"/>
        <filter val="Other open incisional hernia repair with graft or prosthesis"/>
        <filter val="Radical electrocoagulation of rectal lesion or tissue"/>
        <filter val="Gastroscopy through artificial stoma"/>
        <filter val="Rectal packing"/>
        <filter val="Removal of tube from large intestine or appendix"/>
        <filter val="Other and open bilateral repair of direct inguinal hernia"/>
        <filter val="Dilation of esophagus"/>
        <filter val="Removal of retroperitoneal drainage device"/>
        <filter val="Other electrocoagulation of rectal lesion or tissue"/>
        <filter val="Proctoclysis"/>
        <filter val="Other procedures on hemorrhoids"/>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5"/>
    <col customWidth="1" min="3" max="3" width="9.13"/>
    <col customWidth="1" min="6" max="6" width="19.63"/>
    <col customWidth="1" min="7" max="7" width="20.0"/>
    <col customWidth="1" min="11" max="11" width="15.38"/>
    <col customWidth="1" min="14" max="14" width="14.75"/>
  </cols>
  <sheetData>
    <row r="1">
      <c r="A1" s="2" t="s">
        <v>0</v>
      </c>
      <c r="B1" s="8" t="s">
        <v>1068</v>
      </c>
      <c r="C1" s="2" t="s">
        <v>1</v>
      </c>
      <c r="D1" s="2" t="s">
        <v>2</v>
      </c>
      <c r="E1" s="2" t="s">
        <v>1078</v>
      </c>
      <c r="F1" s="2" t="s">
        <v>1079</v>
      </c>
      <c r="G1" s="2" t="s">
        <v>1082</v>
      </c>
      <c r="H1" s="2" t="s">
        <v>1083</v>
      </c>
      <c r="I1" s="2" t="s">
        <v>1084</v>
      </c>
      <c r="J1" s="9" t="s">
        <v>1085</v>
      </c>
      <c r="K1" s="9" t="s">
        <v>1088</v>
      </c>
      <c r="L1" s="10" t="s">
        <v>1089</v>
      </c>
      <c r="M1" s="10" t="s">
        <v>1090</v>
      </c>
      <c r="N1" s="10" t="s">
        <v>1092</v>
      </c>
      <c r="O1" s="10" t="s">
        <v>1093</v>
      </c>
      <c r="P1" s="10" t="s">
        <v>1095</v>
      </c>
      <c r="Q1" s="10" t="s">
        <v>1097</v>
      </c>
      <c r="R1" s="10" t="s">
        <v>1098</v>
      </c>
      <c r="S1" s="10" t="s">
        <v>1099</v>
      </c>
      <c r="T1" s="1" t="s">
        <v>1100</v>
      </c>
      <c r="U1" s="1" t="s">
        <v>1101</v>
      </c>
    </row>
    <row r="2">
      <c r="A2" s="7" t="s">
        <v>5</v>
      </c>
      <c r="B2" s="7" t="s">
        <v>1102</v>
      </c>
      <c r="C2" s="7" t="s">
        <v>1103</v>
      </c>
      <c r="D2" s="7" t="s">
        <v>1104</v>
      </c>
      <c r="E2" s="5" t="s">
        <v>1105</v>
      </c>
      <c r="F2" s="5" t="s">
        <v>1106</v>
      </c>
      <c r="G2" s="11" t="str">
        <f>VLOOKUP($E2,proc!$A:$D,3, FALSE)</f>
        <v>4</v>
      </c>
      <c r="H2" s="12" t="str">
        <f t="shared" ref="H2:H618" si="1">D2</f>
        <v>Stomach, Esophagus &amp; Duodenal Resection Procedures</v>
      </c>
      <c r="I2" s="12" t="str">
        <f t="shared" ref="I2:I618" si="2">C2</f>
        <v>P16AB</v>
      </c>
      <c r="J2" s="13">
        <f>VLOOKUP($C2,'tarif idrg'!$A:$O,11,FALSE)</f>
        <v>18485238</v>
      </c>
      <c r="K2" s="13">
        <f>VLOOKUP($C2,'tarif idrg'!$A:$O,15,FALSE)</f>
        <v>18485238</v>
      </c>
      <c r="L2" s="13">
        <f>VLOOKUP($E2,'ip prosedur-2025'!$A:$H,4,FALSE)</f>
        <v>52429635.57</v>
      </c>
      <c r="M2" s="13">
        <f>VLOOKUP($E2,'ip prosedur-14 okt-15 juni 2026'!$A:$H,4,FALSE)</f>
        <v>52865089.16</v>
      </c>
      <c r="N2" s="13">
        <f>VLOOKUP($E2,'ip prosedur-14 okt-15 juni 2026'!$A:$H,3, FALSE)</f>
        <v>543</v>
      </c>
      <c r="O2" s="3">
        <f t="shared" ref="O2:O618" si="3">M2*N2</f>
        <v>28705743414</v>
      </c>
      <c r="P2" s="14">
        <f>VLOOKUP($E2,'ip prosedur-14 okt-15 juni 2026'!$A:$H,5,FALSE)</f>
        <v>24391385</v>
      </c>
      <c r="Q2" s="14">
        <f>VLOOKUP($E2,'ip prosedur-14 okt-15 juni 2026'!$A:$H,6,FALSE)</f>
        <v>37323000</v>
      </c>
      <c r="R2" s="14">
        <f>VLOOKUP($E2,'ip prosedur-14 okt-15 juni 2026'!$A:$H,7,FALSE)</f>
        <v>62092164</v>
      </c>
      <c r="S2" s="14">
        <f>VLOOKUP($E2,'ip prosedur-14 okt-15 juni 2026'!$A:$H,8,FALSE)</f>
        <v>102438900</v>
      </c>
    </row>
    <row r="3">
      <c r="A3" s="7" t="s">
        <v>5</v>
      </c>
      <c r="B3" s="7" t="s">
        <v>1102</v>
      </c>
      <c r="C3" s="7" t="s">
        <v>1103</v>
      </c>
      <c r="D3" s="7" t="s">
        <v>1104</v>
      </c>
      <c r="E3" s="5" t="s">
        <v>1125</v>
      </c>
      <c r="F3" s="5" t="s">
        <v>1127</v>
      </c>
      <c r="G3" s="11" t="str">
        <f>VLOOKUP($E3,proc!$A:$D,3, FALSE)</f>
        <v>6</v>
      </c>
      <c r="H3" s="12" t="str">
        <f t="shared" si="1"/>
        <v>Stomach, Esophagus &amp; Duodenal Resection Procedures</v>
      </c>
      <c r="I3" s="12" t="str">
        <f t="shared" si="2"/>
        <v>P16AB</v>
      </c>
      <c r="J3" s="13">
        <f>VLOOKUP($C3,'tarif idrg'!$A:$O,11,FALSE)</f>
        <v>18485238</v>
      </c>
      <c r="K3" s="13">
        <f>VLOOKUP($C3,'tarif idrg'!$A:$O,15,FALSE)</f>
        <v>18485238</v>
      </c>
      <c r="L3" s="13">
        <f>VLOOKUP($E3,'ip prosedur-2025'!$A:$H,4,FALSE)</f>
        <v>126114578.2</v>
      </c>
      <c r="M3" s="13">
        <f>VLOOKUP($E3,'ip prosedur-14 okt-15 juni 2026'!$A:$H,4,FALSE)</f>
        <v>119404849.3</v>
      </c>
      <c r="N3" s="13">
        <f>VLOOKUP($E3,'ip prosedur-14 okt-15 juni 2026'!$A:$H,3, FALSE)</f>
        <v>43</v>
      </c>
      <c r="O3" s="3">
        <f t="shared" si="3"/>
        <v>5134408520</v>
      </c>
      <c r="P3" s="14">
        <f>VLOOKUP($E3,'ip prosedur-14 okt-15 juni 2026'!$A:$H,5,FALSE)</f>
        <v>53608899</v>
      </c>
      <c r="Q3" s="14">
        <f>VLOOKUP($E3,'ip prosedur-14 okt-15 juni 2026'!$A:$H,6,FALSE)</f>
        <v>108589810</v>
      </c>
      <c r="R3" s="14">
        <f>VLOOKUP($E3,'ip prosedur-14 okt-15 juni 2026'!$A:$H,7,FALSE)</f>
        <v>157989413</v>
      </c>
      <c r="S3" s="14">
        <f>VLOOKUP($E3,'ip prosedur-14 okt-15 juni 2026'!$A:$H,8,FALSE)</f>
        <v>205202294</v>
      </c>
    </row>
    <row r="4">
      <c r="A4" s="7" t="s">
        <v>5</v>
      </c>
      <c r="B4" s="7" t="s">
        <v>1102</v>
      </c>
      <c r="C4" s="7" t="s">
        <v>1103</v>
      </c>
      <c r="D4" s="7" t="s">
        <v>1104</v>
      </c>
      <c r="E4" s="5" t="s">
        <v>1147</v>
      </c>
      <c r="F4" s="5" t="s">
        <v>1148</v>
      </c>
      <c r="G4" s="11" t="str">
        <f>VLOOKUP($E4,proc!$A:$D,3, FALSE)</f>
        <v>6</v>
      </c>
      <c r="H4" s="12" t="str">
        <f t="shared" si="1"/>
        <v>Stomach, Esophagus &amp; Duodenal Resection Procedures</v>
      </c>
      <c r="I4" s="12" t="str">
        <f t="shared" si="2"/>
        <v>P16AB</v>
      </c>
      <c r="J4" s="13">
        <f>VLOOKUP($C4,'tarif idrg'!$A:$O,11,FALSE)</f>
        <v>18485238</v>
      </c>
      <c r="K4" s="13">
        <f>VLOOKUP($C4,'tarif idrg'!$A:$O,15,FALSE)</f>
        <v>18485238</v>
      </c>
      <c r="L4" s="13">
        <f>VLOOKUP($E4,'ip prosedur-2025'!$A:$H,4,FALSE)</f>
        <v>114994592.1</v>
      </c>
      <c r="M4" s="13">
        <f>VLOOKUP($E4,'ip prosedur-14 okt-15 juni 2026'!$A:$H,4,FALSE)</f>
        <v>75994185.22</v>
      </c>
      <c r="N4" s="13">
        <f>VLOOKUP($E4,'ip prosedur-14 okt-15 juni 2026'!$A:$H,3, FALSE)</f>
        <v>9</v>
      </c>
      <c r="O4" s="3">
        <f t="shared" si="3"/>
        <v>683947667</v>
      </c>
      <c r="P4" s="14">
        <f>VLOOKUP($E4,'ip prosedur-14 okt-15 juni 2026'!$A:$H,5,FALSE)</f>
        <v>46214359</v>
      </c>
      <c r="Q4" s="14">
        <f>VLOOKUP($E4,'ip prosedur-14 okt-15 juni 2026'!$A:$H,6,FALSE)</f>
        <v>69417899</v>
      </c>
      <c r="R4" s="14">
        <f>VLOOKUP($E4,'ip prosedur-14 okt-15 juni 2026'!$A:$H,7,FALSE)</f>
        <v>101663598</v>
      </c>
      <c r="S4" s="14">
        <f>VLOOKUP($E4,'ip prosedur-14 okt-15 juni 2026'!$A:$H,8,FALSE)</f>
        <v>167465700</v>
      </c>
    </row>
    <row r="5">
      <c r="A5" s="7" t="s">
        <v>5</v>
      </c>
      <c r="B5" s="7" t="s">
        <v>1102</v>
      </c>
      <c r="C5" s="7" t="s">
        <v>1103</v>
      </c>
      <c r="D5" s="7" t="s">
        <v>1104</v>
      </c>
      <c r="E5" s="5" t="s">
        <v>1198</v>
      </c>
      <c r="F5" s="5" t="s">
        <v>1200</v>
      </c>
      <c r="G5" s="11" t="str">
        <f>VLOOKUP($E5,proc!$A:$D,3, FALSE)</f>
        <v>5</v>
      </c>
      <c r="H5" s="12" t="str">
        <f t="shared" si="1"/>
        <v>Stomach, Esophagus &amp; Duodenal Resection Procedures</v>
      </c>
      <c r="I5" s="12" t="str">
        <f t="shared" si="2"/>
        <v>P16AB</v>
      </c>
      <c r="J5" s="13">
        <f>VLOOKUP($C5,'tarif idrg'!$A:$O,11,FALSE)</f>
        <v>18485238</v>
      </c>
      <c r="K5" s="13">
        <f>VLOOKUP($C5,'tarif idrg'!$A:$O,15,FALSE)</f>
        <v>18485238</v>
      </c>
      <c r="L5" s="13">
        <f>VLOOKUP($E5,'ip prosedur-2025'!$A:$H,4,FALSE)</f>
        <v>98744187.73</v>
      </c>
      <c r="M5" s="13">
        <f>VLOOKUP($E5,'ip prosedur-14 okt-15 juni 2026'!$A:$H,4,FALSE)</f>
        <v>94617269.39</v>
      </c>
      <c r="N5" s="13">
        <f>VLOOKUP($E5,'ip prosedur-14 okt-15 juni 2026'!$A:$H,3, FALSE)</f>
        <v>53</v>
      </c>
      <c r="O5" s="3">
        <f t="shared" si="3"/>
        <v>5014715278</v>
      </c>
      <c r="P5" s="14">
        <f>VLOOKUP($E5,'ip prosedur-14 okt-15 juni 2026'!$A:$H,5,FALSE)</f>
        <v>42753297</v>
      </c>
      <c r="Q5" s="14">
        <f>VLOOKUP($E5,'ip prosedur-14 okt-15 juni 2026'!$A:$H,6,FALSE)</f>
        <v>79648401</v>
      </c>
      <c r="R5" s="14">
        <f>VLOOKUP($E5,'ip prosedur-14 okt-15 juni 2026'!$A:$H,7,FALSE)</f>
        <v>126490623</v>
      </c>
      <c r="S5" s="14">
        <f>VLOOKUP($E5,'ip prosedur-14 okt-15 juni 2026'!$A:$H,8,FALSE)</f>
        <v>200440522</v>
      </c>
    </row>
    <row r="6">
      <c r="A6" s="7" t="s">
        <v>5</v>
      </c>
      <c r="B6" s="7" t="s">
        <v>1102</v>
      </c>
      <c r="C6" s="7" t="s">
        <v>1103</v>
      </c>
      <c r="D6" s="7" t="s">
        <v>1104</v>
      </c>
      <c r="E6" s="5" t="s">
        <v>1250</v>
      </c>
      <c r="F6" s="5" t="s">
        <v>1251</v>
      </c>
      <c r="G6" s="11" t="str">
        <f>VLOOKUP($E6,proc!$A:$D,3, FALSE)</f>
        <v>5</v>
      </c>
      <c r="H6" s="12" t="str">
        <f t="shared" si="1"/>
        <v>Stomach, Esophagus &amp; Duodenal Resection Procedures</v>
      </c>
      <c r="I6" s="12" t="str">
        <f t="shared" si="2"/>
        <v>P16AB</v>
      </c>
      <c r="J6" s="13">
        <f>VLOOKUP($C6,'tarif idrg'!$A:$O,11,FALSE)</f>
        <v>18485238</v>
      </c>
      <c r="K6" s="13">
        <f>VLOOKUP($C6,'tarif idrg'!$A:$O,15,FALSE)</f>
        <v>18485238</v>
      </c>
      <c r="L6" s="13">
        <f>VLOOKUP($E6,'ip prosedur-2025'!$A:$H,4,FALSE)</f>
        <v>75277648.75</v>
      </c>
      <c r="M6" s="13">
        <f>VLOOKUP($E6,'ip prosedur-14 okt-15 juni 2026'!$A:$H,4,FALSE)</f>
        <v>72766391.86</v>
      </c>
      <c r="N6" s="13">
        <f>VLOOKUP($E6,'ip prosedur-14 okt-15 juni 2026'!$A:$H,3, FALSE)</f>
        <v>58</v>
      </c>
      <c r="O6" s="3">
        <f t="shared" si="3"/>
        <v>4220450728</v>
      </c>
      <c r="P6" s="14">
        <f>VLOOKUP($E6,'ip prosedur-14 okt-15 juni 2026'!$A:$H,5,FALSE)</f>
        <v>40672345</v>
      </c>
      <c r="Q6" s="14">
        <f>VLOOKUP($E6,'ip prosedur-14 okt-15 juni 2026'!$A:$H,6,FALSE)</f>
        <v>58786202</v>
      </c>
      <c r="R6" s="14">
        <f>VLOOKUP($E6,'ip prosedur-14 okt-15 juni 2026'!$A:$H,7,FALSE)</f>
        <v>91531996</v>
      </c>
      <c r="S6" s="14">
        <f>VLOOKUP($E6,'ip prosedur-14 okt-15 juni 2026'!$A:$H,8,FALSE)</f>
        <v>148960900</v>
      </c>
    </row>
    <row r="7">
      <c r="A7" s="7" t="s">
        <v>5</v>
      </c>
      <c r="B7" s="7" t="s">
        <v>1102</v>
      </c>
      <c r="C7" s="7" t="s">
        <v>1103</v>
      </c>
      <c r="D7" s="7" t="s">
        <v>1104</v>
      </c>
      <c r="E7" s="5" t="s">
        <v>1283</v>
      </c>
      <c r="F7" s="5" t="s">
        <v>1284</v>
      </c>
      <c r="G7" s="11" t="str">
        <f>VLOOKUP($E7,proc!$A:$D,3, FALSE)</f>
        <v>6</v>
      </c>
      <c r="H7" s="12" t="str">
        <f t="shared" si="1"/>
        <v>Stomach, Esophagus &amp; Duodenal Resection Procedures</v>
      </c>
      <c r="I7" s="12" t="str">
        <f t="shared" si="2"/>
        <v>P16AB</v>
      </c>
      <c r="J7" s="13">
        <f>VLOOKUP($C7,'tarif idrg'!$A:$O,11,FALSE)</f>
        <v>18485238</v>
      </c>
      <c r="K7" s="13">
        <f>VLOOKUP($C7,'tarif idrg'!$A:$O,15,FALSE)</f>
        <v>18485238</v>
      </c>
      <c r="L7" s="13">
        <f>VLOOKUP($E7,'ip prosedur-2025'!$A:$H,4,FALSE)</f>
        <v>74462791.79</v>
      </c>
      <c r="M7" s="13">
        <f>VLOOKUP($E7,'ip prosedur-14 okt-15 juni 2026'!$A:$H,4,FALSE)</f>
        <v>74421011.74</v>
      </c>
      <c r="N7" s="13">
        <f>VLOOKUP($E7,'ip prosedur-14 okt-15 juni 2026'!$A:$H,3, FALSE)</f>
        <v>231</v>
      </c>
      <c r="O7" s="3">
        <f t="shared" si="3"/>
        <v>17191253712</v>
      </c>
      <c r="P7" s="14">
        <f>VLOOKUP($E7,'ip prosedur-14 okt-15 juni 2026'!$A:$H,5,FALSE)</f>
        <v>34708610</v>
      </c>
      <c r="Q7" s="14">
        <f>VLOOKUP($E7,'ip prosedur-14 okt-15 juni 2026'!$A:$H,6,FALSE)</f>
        <v>60993125</v>
      </c>
      <c r="R7" s="14">
        <f>VLOOKUP($E7,'ip prosedur-14 okt-15 juni 2026'!$A:$H,7,FALSE)</f>
        <v>92240100</v>
      </c>
      <c r="S7" s="14">
        <f>VLOOKUP($E7,'ip prosedur-14 okt-15 juni 2026'!$A:$H,8,FALSE)</f>
        <v>135701622</v>
      </c>
    </row>
    <row r="8">
      <c r="A8" s="7" t="s">
        <v>5</v>
      </c>
      <c r="B8" s="7" t="s">
        <v>1102</v>
      </c>
      <c r="C8" s="7" t="s">
        <v>1103</v>
      </c>
      <c r="D8" s="7" t="s">
        <v>1104</v>
      </c>
      <c r="E8" s="5" t="s">
        <v>1285</v>
      </c>
      <c r="F8" s="5" t="s">
        <v>1286</v>
      </c>
      <c r="G8" s="11" t="str">
        <f>VLOOKUP($E8,proc!$A:$D,3, FALSE)</f>
        <v>6</v>
      </c>
      <c r="H8" s="12" t="str">
        <f t="shared" si="1"/>
        <v>Stomach, Esophagus &amp; Duodenal Resection Procedures</v>
      </c>
      <c r="I8" s="12" t="str">
        <f t="shared" si="2"/>
        <v>P16AB</v>
      </c>
      <c r="J8" s="13">
        <f>VLOOKUP($C8,'tarif idrg'!$A:$O,11,FALSE)</f>
        <v>18485238</v>
      </c>
      <c r="K8" s="13">
        <f>VLOOKUP($C8,'tarif idrg'!$A:$O,15,FALSE)</f>
        <v>18485238</v>
      </c>
      <c r="L8" s="13">
        <f>VLOOKUP($E8,'ip prosedur-2025'!$A:$H,4,FALSE)</f>
        <v>80525515.58</v>
      </c>
      <c r="M8" s="13">
        <f>VLOOKUP($E8,'ip prosedur-14 okt-15 juni 2026'!$A:$H,4,FALSE)</f>
        <v>73089081.4</v>
      </c>
      <c r="N8" s="13">
        <f>VLOOKUP($E8,'ip prosedur-14 okt-15 juni 2026'!$A:$H,3, FALSE)</f>
        <v>5</v>
      </c>
      <c r="O8" s="3">
        <f t="shared" si="3"/>
        <v>365445407</v>
      </c>
      <c r="P8" s="14">
        <f>VLOOKUP($E8,'ip prosedur-14 okt-15 juni 2026'!$A:$H,5,FALSE)</f>
        <v>63276121</v>
      </c>
      <c r="Q8" s="14">
        <f>VLOOKUP($E8,'ip prosedur-14 okt-15 juni 2026'!$A:$H,6,FALSE)</f>
        <v>70513922</v>
      </c>
      <c r="R8" s="14">
        <f>VLOOKUP($E8,'ip prosedur-14 okt-15 juni 2026'!$A:$H,7,FALSE)</f>
        <v>82309664</v>
      </c>
      <c r="S8" s="14">
        <f>VLOOKUP($E8,'ip prosedur-14 okt-15 juni 2026'!$A:$H,8,FALSE)</f>
        <v>104230307</v>
      </c>
    </row>
    <row r="9">
      <c r="A9" s="7" t="s">
        <v>5</v>
      </c>
      <c r="B9" s="7" t="s">
        <v>1102</v>
      </c>
      <c r="C9" s="7" t="s">
        <v>1103</v>
      </c>
      <c r="D9" s="7" t="s">
        <v>1104</v>
      </c>
      <c r="E9" s="5" t="s">
        <v>1287</v>
      </c>
      <c r="F9" s="5" t="s">
        <v>1288</v>
      </c>
      <c r="G9" s="11" t="str">
        <f>VLOOKUP($E9,proc!$A:$D,3, FALSE)</f>
        <v>5</v>
      </c>
      <c r="H9" s="12" t="str">
        <f t="shared" si="1"/>
        <v>Stomach, Esophagus &amp; Duodenal Resection Procedures</v>
      </c>
      <c r="I9" s="12" t="str">
        <f t="shared" si="2"/>
        <v>P16AB</v>
      </c>
      <c r="J9" s="13">
        <f>VLOOKUP($C9,'tarif idrg'!$A:$O,11,FALSE)</f>
        <v>18485238</v>
      </c>
      <c r="K9" s="13">
        <f>VLOOKUP($C9,'tarif idrg'!$A:$O,15,FALSE)</f>
        <v>18485238</v>
      </c>
      <c r="L9" s="13">
        <f>VLOOKUP($E9,'ip prosedur-2025'!$A:$H,4,FALSE)</f>
        <v>52574054.39</v>
      </c>
      <c r="M9" s="13">
        <f>VLOOKUP($E9,'ip prosedur-14 okt-15 juni 2026'!$A:$H,4,FALSE)</f>
        <v>53324980.15</v>
      </c>
      <c r="N9" s="13">
        <f>VLOOKUP($E9,'ip prosedur-14 okt-15 juni 2026'!$A:$H,3, FALSE)</f>
        <v>350</v>
      </c>
      <c r="O9" s="3">
        <f t="shared" si="3"/>
        <v>18663743053</v>
      </c>
      <c r="P9" s="14">
        <f>VLOOKUP($E9,'ip prosedur-14 okt-15 juni 2026'!$A:$H,5,FALSE)</f>
        <v>20792502</v>
      </c>
      <c r="Q9" s="14">
        <f>VLOOKUP($E9,'ip prosedur-14 okt-15 juni 2026'!$A:$H,6,FALSE)</f>
        <v>32577345</v>
      </c>
      <c r="R9" s="14">
        <f>VLOOKUP($E9,'ip prosedur-14 okt-15 juni 2026'!$A:$H,7,FALSE)</f>
        <v>65702614</v>
      </c>
      <c r="S9" s="14">
        <f>VLOOKUP($E9,'ip prosedur-14 okt-15 juni 2026'!$A:$H,8,FALSE)</f>
        <v>101884136</v>
      </c>
    </row>
    <row r="10">
      <c r="A10" s="7" t="s">
        <v>5</v>
      </c>
      <c r="B10" s="7" t="s">
        <v>1102</v>
      </c>
      <c r="C10" s="7" t="s">
        <v>1103</v>
      </c>
      <c r="D10" s="7" t="s">
        <v>1104</v>
      </c>
      <c r="E10" s="5" t="s">
        <v>1289</v>
      </c>
      <c r="F10" s="5" t="s">
        <v>1290</v>
      </c>
      <c r="G10" s="11" t="str">
        <f>VLOOKUP($E10,proc!$A:$D,3, FALSE)</f>
        <v>6</v>
      </c>
      <c r="H10" s="12" t="str">
        <f t="shared" si="1"/>
        <v>Stomach, Esophagus &amp; Duodenal Resection Procedures</v>
      </c>
      <c r="I10" s="12" t="str">
        <f t="shared" si="2"/>
        <v>P16AB</v>
      </c>
      <c r="J10" s="13">
        <f>VLOOKUP($C10,'tarif idrg'!$A:$O,11,FALSE)</f>
        <v>18485238</v>
      </c>
      <c r="K10" s="13">
        <f>VLOOKUP($C10,'tarif idrg'!$A:$O,15,FALSE)</f>
        <v>18485238</v>
      </c>
      <c r="L10" s="13">
        <f>VLOOKUP($E10,'ip prosedur-2025'!$A:$H,4,FALSE)</f>
        <v>119196516.9</v>
      </c>
      <c r="M10" s="13">
        <f>VLOOKUP($E10,'ip prosedur-14 okt-15 juni 2026'!$A:$H,4,FALSE)</f>
        <v>144225023.6</v>
      </c>
      <c r="N10" s="13">
        <f>VLOOKUP($E10,'ip prosedur-14 okt-15 juni 2026'!$A:$H,3, FALSE)</f>
        <v>10</v>
      </c>
      <c r="O10" s="3">
        <f t="shared" si="3"/>
        <v>1442250236</v>
      </c>
      <c r="P10" s="14">
        <f>VLOOKUP($E10,'ip prosedur-14 okt-15 juni 2026'!$A:$H,5,FALSE)</f>
        <v>85870232</v>
      </c>
      <c r="Q10" s="14">
        <f>VLOOKUP($E10,'ip prosedur-14 okt-15 juni 2026'!$A:$H,6,FALSE)</f>
        <v>92324883</v>
      </c>
      <c r="R10" s="14">
        <f>VLOOKUP($E10,'ip prosedur-14 okt-15 juni 2026'!$A:$H,7,FALSE)</f>
        <v>151293741</v>
      </c>
      <c r="S10" s="14">
        <f>VLOOKUP($E10,'ip prosedur-14 okt-15 juni 2026'!$A:$H,8,FALSE)</f>
        <v>205202294</v>
      </c>
    </row>
    <row r="11">
      <c r="A11" s="7" t="s">
        <v>5</v>
      </c>
      <c r="B11" s="7" t="s">
        <v>1102</v>
      </c>
      <c r="C11" s="7" t="s">
        <v>1103</v>
      </c>
      <c r="D11" s="7" t="s">
        <v>1104</v>
      </c>
      <c r="E11" s="5" t="s">
        <v>1291</v>
      </c>
      <c r="F11" s="5" t="s">
        <v>1292</v>
      </c>
      <c r="G11" s="11" t="str">
        <f>VLOOKUP($E11,proc!$A:$D,3, FALSE)</f>
        <v>6</v>
      </c>
      <c r="H11" s="12" t="str">
        <f t="shared" si="1"/>
        <v>Stomach, Esophagus &amp; Duodenal Resection Procedures</v>
      </c>
      <c r="I11" s="12" t="str">
        <f t="shared" si="2"/>
        <v>P16AB</v>
      </c>
      <c r="J11" s="13">
        <f>VLOOKUP($C11,'tarif idrg'!$A:$O,11,FALSE)</f>
        <v>18485238</v>
      </c>
      <c r="K11" s="13">
        <f>VLOOKUP($C11,'tarif idrg'!$A:$O,15,FALSE)</f>
        <v>18485238</v>
      </c>
      <c r="L11" s="13">
        <f>VLOOKUP($E11,'ip prosedur-2025'!$A:$H,4,FALSE)</f>
        <v>87655494.91</v>
      </c>
      <c r="M11" s="13">
        <f>VLOOKUP($E11,'ip prosedur-14 okt-15 juni 2026'!$A:$H,4,FALSE)</f>
        <v>110484367.6</v>
      </c>
      <c r="N11" s="13">
        <f>VLOOKUP($E11,'ip prosedur-14 okt-15 juni 2026'!$A:$H,3, FALSE)</f>
        <v>45</v>
      </c>
      <c r="O11" s="3">
        <f t="shared" si="3"/>
        <v>4971796542</v>
      </c>
      <c r="P11" s="14">
        <f>VLOOKUP($E11,'ip prosedur-14 okt-15 juni 2026'!$A:$H,5,FALSE)</f>
        <v>43422908</v>
      </c>
      <c r="Q11" s="14">
        <f>VLOOKUP($E11,'ip prosedur-14 okt-15 juni 2026'!$A:$H,6,FALSE)</f>
        <v>91403368</v>
      </c>
      <c r="R11" s="14">
        <f>VLOOKUP($E11,'ip prosedur-14 okt-15 juni 2026'!$A:$H,7,FALSE)</f>
        <v>122210336</v>
      </c>
      <c r="S11" s="14">
        <f>VLOOKUP($E11,'ip prosedur-14 okt-15 juni 2026'!$A:$H,8,FALSE)</f>
        <v>234211982</v>
      </c>
    </row>
    <row r="12">
      <c r="A12" s="7" t="s">
        <v>5</v>
      </c>
      <c r="B12" s="7" t="s">
        <v>1102</v>
      </c>
      <c r="C12" s="7" t="s">
        <v>1293</v>
      </c>
      <c r="D12" s="7" t="s">
        <v>1294</v>
      </c>
      <c r="E12" s="5" t="s">
        <v>1295</v>
      </c>
      <c r="F12" s="5" t="s">
        <v>1296</v>
      </c>
      <c r="G12" s="11" t="str">
        <f>VLOOKUP($E12,proc!$A:$D,3, FALSE)</f>
        <v>4</v>
      </c>
      <c r="H12" s="12" t="str">
        <f t="shared" si="1"/>
        <v>Rectal Resection Procedures</v>
      </c>
      <c r="I12" s="12" t="str">
        <f t="shared" si="2"/>
        <v>P16AD</v>
      </c>
      <c r="J12" s="13">
        <f>VLOOKUP($C12,'tarif idrg'!$A:$O,11,FALSE)</f>
        <v>19047832</v>
      </c>
      <c r="K12" s="13">
        <f>VLOOKUP($C12,'tarif idrg'!$A:$O,15,FALSE)</f>
        <v>19047832</v>
      </c>
      <c r="L12" s="13">
        <f>VLOOKUP($E12,'ip prosedur-2025'!$A:$H,4,FALSE)</f>
        <v>19959087.31</v>
      </c>
      <c r="M12" s="13">
        <f>VLOOKUP($E12,'ip prosedur-14 okt-15 juni 2026'!$A:$H,4,FALSE)</f>
        <v>17114671.1</v>
      </c>
      <c r="N12" s="13">
        <f>VLOOKUP($E12,'ip prosedur-14 okt-15 juni 2026'!$A:$H,3, FALSE)</f>
        <v>30</v>
      </c>
      <c r="O12" s="3">
        <f t="shared" si="3"/>
        <v>513440133</v>
      </c>
      <c r="P12" s="14">
        <f>VLOOKUP($E12,'ip prosedur-14 okt-15 juni 2026'!$A:$H,5,FALSE)</f>
        <v>7283797</v>
      </c>
      <c r="Q12" s="14">
        <f>VLOOKUP($E12,'ip prosedur-14 okt-15 juni 2026'!$A:$H,6,FALSE)</f>
        <v>13968995</v>
      </c>
      <c r="R12" s="14">
        <f>VLOOKUP($E12,'ip prosedur-14 okt-15 juni 2026'!$A:$H,7,FALSE)</f>
        <v>25205333</v>
      </c>
      <c r="S12" s="14">
        <f>VLOOKUP($E12,'ip prosedur-14 okt-15 juni 2026'!$A:$H,8,FALSE)</f>
        <v>32847476</v>
      </c>
    </row>
    <row r="13">
      <c r="A13" s="7" t="s">
        <v>5</v>
      </c>
      <c r="B13" s="7" t="s">
        <v>1102</v>
      </c>
      <c r="C13" s="7" t="s">
        <v>1293</v>
      </c>
      <c r="D13" s="7" t="s">
        <v>1294</v>
      </c>
      <c r="E13" s="5" t="s">
        <v>1299</v>
      </c>
      <c r="F13" s="5" t="s">
        <v>1300</v>
      </c>
      <c r="G13" s="11" t="str">
        <f>VLOOKUP($E13,proc!$A:$D,3, FALSE)</f>
        <v>5</v>
      </c>
      <c r="H13" s="12" t="str">
        <f t="shared" si="1"/>
        <v>Rectal Resection Procedures</v>
      </c>
      <c r="I13" s="12" t="str">
        <f t="shared" si="2"/>
        <v>P16AD</v>
      </c>
      <c r="J13" s="13">
        <f>VLOOKUP($C13,'tarif idrg'!$A:$O,11,FALSE)</f>
        <v>19047832</v>
      </c>
      <c r="K13" s="13">
        <f>VLOOKUP($C13,'tarif idrg'!$A:$O,15,FALSE)</f>
        <v>19047832</v>
      </c>
      <c r="L13" s="13">
        <f>VLOOKUP($E13,'ip prosedur-2025'!$A:$H,4,FALSE)</f>
        <v>40360689.08</v>
      </c>
      <c r="M13" s="13">
        <f>VLOOKUP($E13,'ip prosedur-14 okt-15 juni 2026'!$A:$H,4,FALSE)</f>
        <v>34725011.8</v>
      </c>
      <c r="N13" s="13">
        <f>VLOOKUP($E13,'ip prosedur-14 okt-15 juni 2026'!$A:$H,3, FALSE)</f>
        <v>132</v>
      </c>
      <c r="O13" s="3">
        <f t="shared" si="3"/>
        <v>4583701558</v>
      </c>
      <c r="P13" s="14">
        <f>VLOOKUP($E13,'ip prosedur-14 okt-15 juni 2026'!$A:$H,5,FALSE)</f>
        <v>15014000</v>
      </c>
      <c r="Q13" s="14">
        <f>VLOOKUP($E13,'ip prosedur-14 okt-15 juni 2026'!$A:$H,6,FALSE)</f>
        <v>23447487</v>
      </c>
      <c r="R13" s="14">
        <f>VLOOKUP($E13,'ip prosedur-14 okt-15 juni 2026'!$A:$H,7,FALSE)</f>
        <v>33824388</v>
      </c>
      <c r="S13" s="14">
        <f>VLOOKUP($E13,'ip prosedur-14 okt-15 juni 2026'!$A:$H,8,FALSE)</f>
        <v>57323242</v>
      </c>
    </row>
    <row r="14">
      <c r="A14" s="7" t="s">
        <v>5</v>
      </c>
      <c r="B14" s="7" t="s">
        <v>1102</v>
      </c>
      <c r="C14" s="7" t="s">
        <v>1293</v>
      </c>
      <c r="D14" s="7" t="s">
        <v>1294</v>
      </c>
      <c r="E14" s="5" t="s">
        <v>1301</v>
      </c>
      <c r="F14" s="5" t="s">
        <v>1302</v>
      </c>
      <c r="G14" s="11" t="str">
        <f>VLOOKUP($E14,proc!$A:$D,3, FALSE)</f>
        <v>5</v>
      </c>
      <c r="H14" s="12" t="str">
        <f t="shared" si="1"/>
        <v>Rectal Resection Procedures</v>
      </c>
      <c r="I14" s="12" t="str">
        <f t="shared" si="2"/>
        <v>P16AD</v>
      </c>
      <c r="J14" s="13">
        <f>VLOOKUP($C14,'tarif idrg'!$A:$O,11,FALSE)</f>
        <v>19047832</v>
      </c>
      <c r="K14" s="13">
        <f>VLOOKUP($C14,'tarif idrg'!$A:$O,15,FALSE)</f>
        <v>19047832</v>
      </c>
      <c r="L14" s="13">
        <f>VLOOKUP($E14,'ip prosedur-2025'!$A:$H,4,FALSE)</f>
        <v>31202605.69</v>
      </c>
      <c r="M14" s="13">
        <f>VLOOKUP($E14,'ip prosedur-14 okt-15 juni 2026'!$A:$H,4,FALSE)</f>
        <v>32510005.82</v>
      </c>
      <c r="N14" s="13">
        <f>VLOOKUP($E14,'ip prosedur-14 okt-15 juni 2026'!$A:$H,3, FALSE)</f>
        <v>504</v>
      </c>
      <c r="O14" s="3">
        <f t="shared" si="3"/>
        <v>16385042933</v>
      </c>
      <c r="P14" s="14">
        <f>VLOOKUP($E14,'ip prosedur-14 okt-15 juni 2026'!$A:$H,5,FALSE)</f>
        <v>18365308</v>
      </c>
      <c r="Q14" s="14">
        <f>VLOOKUP($E14,'ip prosedur-14 okt-15 juni 2026'!$A:$H,6,FALSE)</f>
        <v>24567250</v>
      </c>
      <c r="R14" s="14">
        <f>VLOOKUP($E14,'ip prosedur-14 okt-15 juni 2026'!$A:$H,7,FALSE)</f>
        <v>39432100</v>
      </c>
      <c r="S14" s="14">
        <f>VLOOKUP($E14,'ip prosedur-14 okt-15 juni 2026'!$A:$H,8,FALSE)</f>
        <v>58357734</v>
      </c>
    </row>
    <row r="15">
      <c r="A15" s="7" t="s">
        <v>5</v>
      </c>
      <c r="B15" s="7" t="s">
        <v>1102</v>
      </c>
      <c r="C15" s="7" t="s">
        <v>1293</v>
      </c>
      <c r="D15" s="7" t="s">
        <v>1294</v>
      </c>
      <c r="E15" s="5" t="s">
        <v>1303</v>
      </c>
      <c r="F15" s="5" t="s">
        <v>1304</v>
      </c>
      <c r="G15" s="11" t="str">
        <f>VLOOKUP($E15,proc!$A:$D,3, FALSE)</f>
        <v>5</v>
      </c>
      <c r="H15" s="12" t="str">
        <f t="shared" si="1"/>
        <v>Rectal Resection Procedures</v>
      </c>
      <c r="I15" s="12" t="str">
        <f t="shared" si="2"/>
        <v>P16AD</v>
      </c>
      <c r="J15" s="13">
        <f>VLOOKUP($C15,'tarif idrg'!$A:$O,11,FALSE)</f>
        <v>19047832</v>
      </c>
      <c r="K15" s="13">
        <f>VLOOKUP($C15,'tarif idrg'!$A:$O,15,FALSE)</f>
        <v>19047832</v>
      </c>
      <c r="L15" s="13">
        <f>VLOOKUP($E15,'ip prosedur-2025'!$A:$H,4,FALSE)</f>
        <v>49374683.62</v>
      </c>
      <c r="M15" s="13">
        <f>VLOOKUP($E15,'ip prosedur-14 okt-15 juni 2026'!$A:$H,4,FALSE)</f>
        <v>45658773.38</v>
      </c>
      <c r="N15" s="13">
        <f>VLOOKUP($E15,'ip prosedur-14 okt-15 juni 2026'!$A:$H,3, FALSE)</f>
        <v>39</v>
      </c>
      <c r="O15" s="3">
        <f t="shared" si="3"/>
        <v>1780692162</v>
      </c>
      <c r="P15" s="14">
        <f>VLOOKUP($E15,'ip prosedur-14 okt-15 juni 2026'!$A:$H,5,FALSE)</f>
        <v>27879681</v>
      </c>
      <c r="Q15" s="14">
        <f>VLOOKUP($E15,'ip prosedur-14 okt-15 juni 2026'!$A:$H,6,FALSE)</f>
        <v>32383501</v>
      </c>
      <c r="R15" s="14">
        <f>VLOOKUP($E15,'ip prosedur-14 okt-15 juni 2026'!$A:$H,7,FALSE)</f>
        <v>53346651</v>
      </c>
      <c r="S15" s="14">
        <f>VLOOKUP($E15,'ip prosedur-14 okt-15 juni 2026'!$A:$H,8,FALSE)</f>
        <v>105061041</v>
      </c>
    </row>
    <row r="16">
      <c r="A16" s="7" t="s">
        <v>5</v>
      </c>
      <c r="B16" s="7" t="s">
        <v>1102</v>
      </c>
      <c r="C16" s="7" t="s">
        <v>1293</v>
      </c>
      <c r="D16" s="7" t="s">
        <v>1294</v>
      </c>
      <c r="E16" s="5" t="s">
        <v>1305</v>
      </c>
      <c r="F16" s="5" t="s">
        <v>1306</v>
      </c>
      <c r="G16" s="11" t="str">
        <f>VLOOKUP($E16,proc!$A:$D,3, FALSE)</f>
        <v>5</v>
      </c>
      <c r="H16" s="12" t="str">
        <f t="shared" si="1"/>
        <v>Rectal Resection Procedures</v>
      </c>
      <c r="I16" s="12" t="str">
        <f t="shared" si="2"/>
        <v>P16AD</v>
      </c>
      <c r="J16" s="13">
        <f>VLOOKUP($C16,'tarif idrg'!$A:$O,11,FALSE)</f>
        <v>19047832</v>
      </c>
      <c r="K16" s="13">
        <f>VLOOKUP($C16,'tarif idrg'!$A:$O,15,FALSE)</f>
        <v>19047832</v>
      </c>
      <c r="L16" s="13">
        <f>VLOOKUP($E16,'ip prosedur-2025'!$A:$H,4,FALSE)</f>
        <v>40933472.8</v>
      </c>
      <c r="M16" s="13">
        <f>VLOOKUP($E16,'ip prosedur-14 okt-15 juni 2026'!$A:$H,4,FALSE)</f>
        <v>37642223.35</v>
      </c>
      <c r="N16" s="13">
        <f>VLOOKUP($E16,'ip prosedur-14 okt-15 juni 2026'!$A:$H,3, FALSE)</f>
        <v>150</v>
      </c>
      <c r="O16" s="3">
        <f t="shared" si="3"/>
        <v>5646333503</v>
      </c>
      <c r="P16" s="14">
        <f>VLOOKUP($E16,'ip prosedur-14 okt-15 juni 2026'!$A:$H,5,FALSE)</f>
        <v>21318077</v>
      </c>
      <c r="Q16" s="14">
        <f>VLOOKUP($E16,'ip prosedur-14 okt-15 juni 2026'!$A:$H,6,FALSE)</f>
        <v>29947352</v>
      </c>
      <c r="R16" s="14">
        <f>VLOOKUP($E16,'ip prosedur-14 okt-15 juni 2026'!$A:$H,7,FALSE)</f>
        <v>44390161</v>
      </c>
      <c r="S16" s="14">
        <f>VLOOKUP($E16,'ip prosedur-14 okt-15 juni 2026'!$A:$H,8,FALSE)</f>
        <v>61717662</v>
      </c>
    </row>
    <row r="17">
      <c r="A17" s="7" t="s">
        <v>5</v>
      </c>
      <c r="B17" s="7" t="s">
        <v>1102</v>
      </c>
      <c r="C17" s="7" t="s">
        <v>1293</v>
      </c>
      <c r="D17" s="7" t="s">
        <v>1294</v>
      </c>
      <c r="E17" s="5" t="s">
        <v>1307</v>
      </c>
      <c r="F17" s="5" t="s">
        <v>1308</v>
      </c>
      <c r="G17" s="11" t="str">
        <f>VLOOKUP($E17,proc!$A:$D,3, FALSE)</f>
        <v>5</v>
      </c>
      <c r="H17" s="12" t="str">
        <f t="shared" si="1"/>
        <v>Rectal Resection Procedures</v>
      </c>
      <c r="I17" s="12" t="str">
        <f t="shared" si="2"/>
        <v>P16AD</v>
      </c>
      <c r="J17" s="13">
        <f>VLOOKUP($C17,'tarif idrg'!$A:$O,11,FALSE)</f>
        <v>19047832</v>
      </c>
      <c r="K17" s="13">
        <f>VLOOKUP($C17,'tarif idrg'!$A:$O,15,FALSE)</f>
        <v>19047832</v>
      </c>
      <c r="L17" s="13">
        <f>VLOOKUP($E17,'ip prosedur-2025'!$A:$H,4,FALSE)</f>
        <v>36146040.09</v>
      </c>
      <c r="M17" s="13">
        <f>VLOOKUP($E17,'ip prosedur-14 okt-15 juni 2026'!$A:$H,4,FALSE)</f>
        <v>36921421.02</v>
      </c>
      <c r="N17" s="13">
        <f>VLOOKUP($E17,'ip prosedur-14 okt-15 juni 2026'!$A:$H,3, FALSE)</f>
        <v>617</v>
      </c>
      <c r="O17" s="3">
        <f t="shared" si="3"/>
        <v>22780516769</v>
      </c>
      <c r="P17" s="14">
        <f>VLOOKUP($E17,'ip prosedur-14 okt-15 juni 2026'!$A:$H,5,FALSE)</f>
        <v>18741067</v>
      </c>
      <c r="Q17" s="14">
        <f>VLOOKUP($E17,'ip prosedur-14 okt-15 juni 2026'!$A:$H,6,FALSE)</f>
        <v>27984330</v>
      </c>
      <c r="R17" s="14">
        <f>VLOOKUP($E17,'ip prosedur-14 okt-15 juni 2026'!$A:$H,7,FALSE)</f>
        <v>45664077</v>
      </c>
      <c r="S17" s="14">
        <f>VLOOKUP($E17,'ip prosedur-14 okt-15 juni 2026'!$A:$H,8,FALSE)</f>
        <v>70241401</v>
      </c>
    </row>
    <row r="18">
      <c r="A18" s="7" t="s">
        <v>5</v>
      </c>
      <c r="B18" s="7" t="s">
        <v>1102</v>
      </c>
      <c r="C18" s="7" t="s">
        <v>1293</v>
      </c>
      <c r="D18" s="7" t="s">
        <v>1294</v>
      </c>
      <c r="E18" s="5" t="s">
        <v>1309</v>
      </c>
      <c r="F18" s="5" t="s">
        <v>1310</v>
      </c>
      <c r="G18" s="11" t="str">
        <f>VLOOKUP($E18,proc!$A:$D,3, FALSE)</f>
        <v>5</v>
      </c>
      <c r="H18" s="12" t="str">
        <f t="shared" si="1"/>
        <v>Rectal Resection Procedures</v>
      </c>
      <c r="I18" s="12" t="str">
        <f t="shared" si="2"/>
        <v>P16AD</v>
      </c>
      <c r="J18" s="13">
        <f>VLOOKUP($C18,'tarif idrg'!$A:$O,11,FALSE)</f>
        <v>19047832</v>
      </c>
      <c r="K18" s="13">
        <f>VLOOKUP($C18,'tarif idrg'!$A:$O,15,FALSE)</f>
        <v>19047832</v>
      </c>
      <c r="L18" s="13">
        <f>VLOOKUP($E18,'ip prosedur-2025'!$A:$H,4,FALSE)</f>
        <v>50854015.47</v>
      </c>
      <c r="M18" s="13">
        <f>VLOOKUP($E18,'ip prosedur-14 okt-15 juni 2026'!$A:$H,4,FALSE)</f>
        <v>53592915.56</v>
      </c>
      <c r="N18" s="13">
        <f>VLOOKUP($E18,'ip prosedur-14 okt-15 juni 2026'!$A:$H,3, FALSE)</f>
        <v>224</v>
      </c>
      <c r="O18" s="3">
        <f t="shared" si="3"/>
        <v>12004813085</v>
      </c>
      <c r="P18" s="14">
        <f>VLOOKUP($E18,'ip prosedur-14 okt-15 juni 2026'!$A:$H,5,FALSE)</f>
        <v>26512944</v>
      </c>
      <c r="Q18" s="14">
        <f>VLOOKUP($E18,'ip prosedur-14 okt-15 juni 2026'!$A:$H,6,FALSE)</f>
        <v>37369547</v>
      </c>
      <c r="R18" s="14">
        <f>VLOOKUP($E18,'ip prosedur-14 okt-15 juni 2026'!$A:$H,7,FALSE)</f>
        <v>56690169</v>
      </c>
      <c r="S18" s="14">
        <f>VLOOKUP($E18,'ip prosedur-14 okt-15 juni 2026'!$A:$H,8,FALSE)</f>
        <v>102504532</v>
      </c>
    </row>
    <row r="19">
      <c r="A19" s="7" t="s">
        <v>5</v>
      </c>
      <c r="B19" s="7" t="s">
        <v>1102</v>
      </c>
      <c r="C19" s="7" t="s">
        <v>1293</v>
      </c>
      <c r="D19" s="7" t="s">
        <v>1294</v>
      </c>
      <c r="E19" s="5" t="s">
        <v>1313</v>
      </c>
      <c r="F19" s="5" t="s">
        <v>1314</v>
      </c>
      <c r="G19" s="11" t="str">
        <f>VLOOKUP($E19,proc!$A:$D,3, FALSE)</f>
        <v>5</v>
      </c>
      <c r="H19" s="12" t="str">
        <f t="shared" si="1"/>
        <v>Rectal Resection Procedures</v>
      </c>
      <c r="I19" s="12" t="str">
        <f t="shared" si="2"/>
        <v>P16AD</v>
      </c>
      <c r="J19" s="13">
        <f>VLOOKUP($C19,'tarif idrg'!$A:$O,11,FALSE)</f>
        <v>19047832</v>
      </c>
      <c r="K19" s="13">
        <f>VLOOKUP($C19,'tarif idrg'!$A:$O,15,FALSE)</f>
        <v>19047832</v>
      </c>
      <c r="L19" s="13">
        <f>VLOOKUP($E19,'ip prosedur-2025'!$A:$H,4,FALSE)</f>
        <v>63067730.57</v>
      </c>
      <c r="M19" s="13">
        <f>VLOOKUP($E19,'ip prosedur-14 okt-15 juni 2026'!$A:$H,4,FALSE)</f>
        <v>55769788.66</v>
      </c>
      <c r="N19" s="13">
        <f>VLOOKUP($E19,'ip prosedur-14 okt-15 juni 2026'!$A:$H,3, FALSE)</f>
        <v>97</v>
      </c>
      <c r="O19" s="3">
        <f t="shared" si="3"/>
        <v>5409669500</v>
      </c>
      <c r="P19" s="14">
        <f>VLOOKUP($E19,'ip prosedur-14 okt-15 juni 2026'!$A:$H,5,FALSE)</f>
        <v>29939151</v>
      </c>
      <c r="Q19" s="14">
        <f>VLOOKUP($E19,'ip prosedur-14 okt-15 juni 2026'!$A:$H,6,FALSE)</f>
        <v>42893394</v>
      </c>
      <c r="R19" s="14">
        <f>VLOOKUP($E19,'ip prosedur-14 okt-15 juni 2026'!$A:$H,7,FALSE)</f>
        <v>68236900</v>
      </c>
      <c r="S19" s="14">
        <f>VLOOKUP($E19,'ip prosedur-14 okt-15 juni 2026'!$A:$H,8,FALSE)</f>
        <v>107440940</v>
      </c>
    </row>
    <row r="20">
      <c r="A20" s="7" t="s">
        <v>5</v>
      </c>
      <c r="B20" s="7" t="s">
        <v>1102</v>
      </c>
      <c r="C20" s="7" t="s">
        <v>1293</v>
      </c>
      <c r="D20" s="7" t="s">
        <v>1294</v>
      </c>
      <c r="E20" s="5" t="s">
        <v>1315</v>
      </c>
      <c r="F20" s="5" t="s">
        <v>1316</v>
      </c>
      <c r="G20" s="11" t="str">
        <f>VLOOKUP($E20,proc!$A:$D,3, FALSE)</f>
        <v>5</v>
      </c>
      <c r="H20" s="12" t="str">
        <f t="shared" si="1"/>
        <v>Rectal Resection Procedures</v>
      </c>
      <c r="I20" s="12" t="str">
        <f t="shared" si="2"/>
        <v>P16AD</v>
      </c>
      <c r="J20" s="13">
        <f>VLOOKUP($C20,'tarif idrg'!$A:$O,11,FALSE)</f>
        <v>19047832</v>
      </c>
      <c r="K20" s="13">
        <f>VLOOKUP($C20,'tarif idrg'!$A:$O,15,FALSE)</f>
        <v>19047832</v>
      </c>
      <c r="L20" s="13">
        <f>VLOOKUP($E20,'ip prosedur-2025'!$A:$H,4,FALSE)</f>
        <v>48511964.46</v>
      </c>
      <c r="M20" s="13">
        <f>VLOOKUP($E20,'ip prosedur-14 okt-15 juni 2026'!$A:$H,4,FALSE)</f>
        <v>52760442.58</v>
      </c>
      <c r="N20" s="13">
        <f>VLOOKUP($E20,'ip prosedur-14 okt-15 juni 2026'!$A:$H,3, FALSE)</f>
        <v>417</v>
      </c>
      <c r="O20" s="3">
        <f t="shared" si="3"/>
        <v>22001104556</v>
      </c>
      <c r="P20" s="14">
        <f>VLOOKUP($E20,'ip prosedur-14 okt-15 juni 2026'!$A:$H,5,FALSE)</f>
        <v>23317374</v>
      </c>
      <c r="Q20" s="14">
        <f>VLOOKUP($E20,'ip prosedur-14 okt-15 juni 2026'!$A:$H,6,FALSE)</f>
        <v>38583652</v>
      </c>
      <c r="R20" s="14">
        <f>VLOOKUP($E20,'ip prosedur-14 okt-15 juni 2026'!$A:$H,7,FALSE)</f>
        <v>58572338</v>
      </c>
      <c r="S20" s="14">
        <f>VLOOKUP($E20,'ip prosedur-14 okt-15 juni 2026'!$A:$H,8,FALSE)</f>
        <v>101082350</v>
      </c>
    </row>
    <row r="21">
      <c r="A21" s="7" t="s">
        <v>5</v>
      </c>
      <c r="B21" s="7" t="s">
        <v>1102</v>
      </c>
      <c r="C21" s="7" t="s">
        <v>1293</v>
      </c>
      <c r="D21" s="7" t="s">
        <v>1294</v>
      </c>
      <c r="E21" s="5" t="s">
        <v>1317</v>
      </c>
      <c r="F21" s="5" t="s">
        <v>1318</v>
      </c>
      <c r="G21" s="11" t="str">
        <f>VLOOKUP($E21,proc!$A:$D,3, FALSE)</f>
        <v>5</v>
      </c>
      <c r="H21" s="12" t="str">
        <f t="shared" si="1"/>
        <v>Rectal Resection Procedures</v>
      </c>
      <c r="I21" s="12" t="str">
        <f t="shared" si="2"/>
        <v>P16AD</v>
      </c>
      <c r="J21" s="13">
        <f>VLOOKUP($C21,'tarif idrg'!$A:$O,11,FALSE)</f>
        <v>19047832</v>
      </c>
      <c r="K21" s="13">
        <f>VLOOKUP($C21,'tarif idrg'!$A:$O,15,FALSE)</f>
        <v>19047832</v>
      </c>
      <c r="L21" s="13">
        <f>VLOOKUP($E21,'ip prosedur-2025'!$A:$H,4,FALSE)</f>
        <v>42957644.68</v>
      </c>
      <c r="M21" s="13">
        <f>VLOOKUP($E21,'ip prosedur-14 okt-15 juni 2026'!$A:$H,4,FALSE)</f>
        <v>43368389.06</v>
      </c>
      <c r="N21" s="13">
        <f>VLOOKUP($E21,'ip prosedur-14 okt-15 juni 2026'!$A:$H,3, FALSE)</f>
        <v>94</v>
      </c>
      <c r="O21" s="3">
        <f t="shared" si="3"/>
        <v>4076628572</v>
      </c>
      <c r="P21" s="14">
        <f>VLOOKUP($E21,'ip prosedur-14 okt-15 juni 2026'!$A:$H,5,FALSE)</f>
        <v>23371574</v>
      </c>
      <c r="Q21" s="14">
        <f>VLOOKUP($E21,'ip prosedur-14 okt-15 juni 2026'!$A:$H,6,FALSE)</f>
        <v>32123303</v>
      </c>
      <c r="R21" s="14">
        <f>VLOOKUP($E21,'ip prosedur-14 okt-15 juni 2026'!$A:$H,7,FALSE)</f>
        <v>54189187</v>
      </c>
      <c r="S21" s="14">
        <f>VLOOKUP($E21,'ip prosedur-14 okt-15 juni 2026'!$A:$H,8,FALSE)</f>
        <v>74378765</v>
      </c>
    </row>
    <row r="22">
      <c r="A22" s="7" t="s">
        <v>5</v>
      </c>
      <c r="B22" s="7" t="s">
        <v>1102</v>
      </c>
      <c r="C22" s="7" t="s">
        <v>1293</v>
      </c>
      <c r="D22" s="7" t="s">
        <v>1294</v>
      </c>
      <c r="E22" s="5" t="s">
        <v>1321</v>
      </c>
      <c r="F22" s="5" t="s">
        <v>1322</v>
      </c>
      <c r="G22" s="11" t="str">
        <f>VLOOKUP($E22,proc!$A:$D,3, FALSE)</f>
        <v>5</v>
      </c>
      <c r="H22" s="12" t="str">
        <f t="shared" si="1"/>
        <v>Rectal Resection Procedures</v>
      </c>
      <c r="I22" s="12" t="str">
        <f t="shared" si="2"/>
        <v>P16AD</v>
      </c>
      <c r="J22" s="13">
        <f>VLOOKUP($C22,'tarif idrg'!$A:$O,11,FALSE)</f>
        <v>19047832</v>
      </c>
      <c r="K22" s="13">
        <f>VLOOKUP($C22,'tarif idrg'!$A:$O,15,FALSE)</f>
        <v>19047832</v>
      </c>
      <c r="L22" s="13">
        <f>VLOOKUP($E22,'ip prosedur-2025'!$A:$H,4,FALSE)</f>
        <v>43456925.84</v>
      </c>
      <c r="M22" s="13">
        <f>VLOOKUP($E22,'ip prosedur-14 okt-15 juni 2026'!$A:$H,4,FALSE)</f>
        <v>45611186.83</v>
      </c>
      <c r="N22" s="13">
        <f>VLOOKUP($E22,'ip prosedur-14 okt-15 juni 2026'!$A:$H,3, FALSE)</f>
        <v>24</v>
      </c>
      <c r="O22" s="3">
        <f t="shared" si="3"/>
        <v>1094668484</v>
      </c>
      <c r="P22" s="14">
        <f>VLOOKUP($E22,'ip prosedur-14 okt-15 juni 2026'!$A:$H,5,FALSE)</f>
        <v>23094669</v>
      </c>
      <c r="Q22" s="14">
        <f>VLOOKUP($E22,'ip prosedur-14 okt-15 juni 2026'!$A:$H,6,FALSE)</f>
        <v>34791250</v>
      </c>
      <c r="R22" s="14">
        <f>VLOOKUP($E22,'ip prosedur-14 okt-15 juni 2026'!$A:$H,7,FALSE)</f>
        <v>65898262</v>
      </c>
      <c r="S22" s="14">
        <f>VLOOKUP($E22,'ip prosedur-14 okt-15 juni 2026'!$A:$H,8,FALSE)</f>
        <v>101905100</v>
      </c>
    </row>
    <row r="23">
      <c r="A23" s="7" t="s">
        <v>5</v>
      </c>
      <c r="B23" s="7" t="s">
        <v>1102</v>
      </c>
      <c r="C23" s="7" t="s">
        <v>1293</v>
      </c>
      <c r="D23" s="7" t="s">
        <v>1294</v>
      </c>
      <c r="E23" s="5" t="s">
        <v>1323</v>
      </c>
      <c r="F23" s="5" t="s">
        <v>1324</v>
      </c>
      <c r="G23" s="11" t="str">
        <f>VLOOKUP($E23,proc!$A:$D,3, FALSE)</f>
        <v>5</v>
      </c>
      <c r="H23" s="12" t="str">
        <f t="shared" si="1"/>
        <v>Rectal Resection Procedures</v>
      </c>
      <c r="I23" s="12" t="str">
        <f t="shared" si="2"/>
        <v>P16AD</v>
      </c>
      <c r="J23" s="13">
        <f>VLOOKUP($C23,'tarif idrg'!$A:$O,11,FALSE)</f>
        <v>19047832</v>
      </c>
      <c r="K23" s="13">
        <f>VLOOKUP($C23,'tarif idrg'!$A:$O,15,FALSE)</f>
        <v>19047832</v>
      </c>
      <c r="L23" s="13">
        <f>VLOOKUP($E23,'ip prosedur-2025'!$A:$H,4,FALSE)</f>
        <v>60742817.49</v>
      </c>
      <c r="M23" s="13">
        <f>VLOOKUP($E23,'ip prosedur-14 okt-15 juni 2026'!$A:$H,4,FALSE)</f>
        <v>71128421.09</v>
      </c>
      <c r="N23" s="13">
        <f>VLOOKUP($E23,'ip prosedur-14 okt-15 juni 2026'!$A:$H,3, FALSE)</f>
        <v>433</v>
      </c>
      <c r="O23" s="3">
        <f t="shared" si="3"/>
        <v>30798606332</v>
      </c>
      <c r="P23" s="14">
        <f>VLOOKUP($E23,'ip prosedur-14 okt-15 juni 2026'!$A:$H,5,FALSE)</f>
        <v>24154561</v>
      </c>
      <c r="Q23" s="14">
        <f>VLOOKUP($E23,'ip prosedur-14 okt-15 juni 2026'!$A:$H,6,FALSE)</f>
        <v>46077917</v>
      </c>
      <c r="R23" s="14">
        <f>VLOOKUP($E23,'ip prosedur-14 okt-15 juni 2026'!$A:$H,7,FALSE)</f>
        <v>91202127</v>
      </c>
      <c r="S23" s="14">
        <f>VLOOKUP($E23,'ip prosedur-14 okt-15 juni 2026'!$A:$H,8,FALSE)</f>
        <v>156646280</v>
      </c>
    </row>
    <row r="24">
      <c r="A24" s="7" t="s">
        <v>5</v>
      </c>
      <c r="B24" s="7" t="s">
        <v>1102</v>
      </c>
      <c r="C24" s="7" t="s">
        <v>1293</v>
      </c>
      <c r="D24" s="7" t="s">
        <v>1294</v>
      </c>
      <c r="E24" s="5" t="s">
        <v>1325</v>
      </c>
      <c r="F24" s="5" t="s">
        <v>1326</v>
      </c>
      <c r="G24" s="11" t="str">
        <f>VLOOKUP($E24,proc!$A:$D,3, FALSE)</f>
        <v>5</v>
      </c>
      <c r="H24" s="12" t="str">
        <f t="shared" si="1"/>
        <v>Rectal Resection Procedures</v>
      </c>
      <c r="I24" s="12" t="str">
        <f t="shared" si="2"/>
        <v>P16AD</v>
      </c>
      <c r="J24" s="13">
        <f>VLOOKUP($C24,'tarif idrg'!$A:$O,11,FALSE)</f>
        <v>19047832</v>
      </c>
      <c r="K24" s="13">
        <f>VLOOKUP($C24,'tarif idrg'!$A:$O,15,FALSE)</f>
        <v>19047832</v>
      </c>
      <c r="L24" s="13">
        <f>VLOOKUP($E24,'ip prosedur-2025'!$A:$H,4,FALSE)</f>
        <v>57644944.15</v>
      </c>
      <c r="M24" s="13">
        <f>VLOOKUP($E24,'ip prosedur-14 okt-15 juni 2026'!$A:$H,4,FALSE)</f>
        <v>55168578.92</v>
      </c>
      <c r="N24" s="13">
        <f>VLOOKUP($E24,'ip prosedur-14 okt-15 juni 2026'!$A:$H,3, FALSE)</f>
        <v>1058</v>
      </c>
      <c r="O24" s="3">
        <f t="shared" si="3"/>
        <v>58368356497</v>
      </c>
      <c r="P24" s="14">
        <f>VLOOKUP($E24,'ip prosedur-14 okt-15 juni 2026'!$A:$H,5,FALSE)</f>
        <v>26578686</v>
      </c>
      <c r="Q24" s="14">
        <f>VLOOKUP($E24,'ip prosedur-14 okt-15 juni 2026'!$A:$H,6,FALSE)</f>
        <v>45992832</v>
      </c>
      <c r="R24" s="14">
        <f>VLOOKUP($E24,'ip prosedur-14 okt-15 juni 2026'!$A:$H,7,FALSE)</f>
        <v>71837245</v>
      </c>
      <c r="S24" s="14">
        <f>VLOOKUP($E24,'ip prosedur-14 okt-15 juni 2026'!$A:$H,8,FALSE)</f>
        <v>98115365</v>
      </c>
    </row>
    <row r="25">
      <c r="A25" s="7" t="s">
        <v>5</v>
      </c>
      <c r="B25" s="7" t="s">
        <v>1102</v>
      </c>
      <c r="C25" s="7" t="s">
        <v>1293</v>
      </c>
      <c r="D25" s="7" t="s">
        <v>1294</v>
      </c>
      <c r="E25" s="5" t="s">
        <v>1327</v>
      </c>
      <c r="F25" s="5" t="s">
        <v>1328</v>
      </c>
      <c r="G25" s="11" t="str">
        <f>VLOOKUP($E25,proc!$A:$D,3, FALSE)</f>
        <v>5</v>
      </c>
      <c r="H25" s="12" t="str">
        <f t="shared" si="1"/>
        <v>Rectal Resection Procedures</v>
      </c>
      <c r="I25" s="12" t="str">
        <f t="shared" si="2"/>
        <v>P16AD</v>
      </c>
      <c r="J25" s="13">
        <f>VLOOKUP($C25,'tarif idrg'!$A:$O,11,FALSE)</f>
        <v>19047832</v>
      </c>
      <c r="K25" s="13">
        <f>VLOOKUP($C25,'tarif idrg'!$A:$O,15,FALSE)</f>
        <v>19047832</v>
      </c>
      <c r="L25" s="3" t="str">
        <f>VLOOKUP($E25,'ip prosedur-2025'!$A:$H,4,FALSE)</f>
        <v>#N/A</v>
      </c>
      <c r="M25" s="13">
        <f>VLOOKUP($E25,'ip prosedur-14 okt-15 juni 2026'!$A:$H,4,FALSE)</f>
        <v>87157558.95</v>
      </c>
      <c r="N25" s="13">
        <f>VLOOKUP($E25,'ip prosedur-14 okt-15 juni 2026'!$A:$H,3, FALSE)</f>
        <v>19</v>
      </c>
      <c r="O25" s="3">
        <f t="shared" si="3"/>
        <v>1655993620</v>
      </c>
      <c r="P25" s="14">
        <f>VLOOKUP($E25,'ip prosedur-14 okt-15 juni 2026'!$A:$H,5,FALSE)</f>
        <v>53598993</v>
      </c>
      <c r="Q25" s="14">
        <f>VLOOKUP($E25,'ip prosedur-14 okt-15 juni 2026'!$A:$H,6,FALSE)</f>
        <v>77685151</v>
      </c>
      <c r="R25" s="14">
        <f>VLOOKUP($E25,'ip prosedur-14 okt-15 juni 2026'!$A:$H,7,FALSE)</f>
        <v>132652830</v>
      </c>
      <c r="S25" s="14">
        <f>VLOOKUP($E25,'ip prosedur-14 okt-15 juni 2026'!$A:$H,8,FALSE)</f>
        <v>154039488</v>
      </c>
    </row>
    <row r="26">
      <c r="A26" s="7" t="s">
        <v>5</v>
      </c>
      <c r="B26" s="7" t="s">
        <v>1102</v>
      </c>
      <c r="C26" s="7" t="s">
        <v>1293</v>
      </c>
      <c r="D26" s="7" t="s">
        <v>1294</v>
      </c>
      <c r="E26" s="5" t="s">
        <v>1329</v>
      </c>
      <c r="F26" s="5" t="s">
        <v>1330</v>
      </c>
      <c r="G26" s="11" t="str">
        <f>VLOOKUP($E26,proc!$A:$D,3, FALSE)</f>
        <v>5</v>
      </c>
      <c r="H26" s="12" t="str">
        <f t="shared" si="1"/>
        <v>Rectal Resection Procedures</v>
      </c>
      <c r="I26" s="12" t="str">
        <f t="shared" si="2"/>
        <v>P16AD</v>
      </c>
      <c r="J26" s="13">
        <f>VLOOKUP($C26,'tarif idrg'!$A:$O,11,FALSE)</f>
        <v>19047832</v>
      </c>
      <c r="K26" s="13">
        <f>VLOOKUP($C26,'tarif idrg'!$A:$O,15,FALSE)</f>
        <v>19047832</v>
      </c>
      <c r="L26" s="3" t="str">
        <f>VLOOKUP($E26,'ip prosedur-2025'!$A:$H,4,FALSE)</f>
        <v>#N/A</v>
      </c>
      <c r="M26" s="13">
        <f>VLOOKUP($E26,'ip prosedur-14 okt-15 juni 2026'!$A:$H,4,FALSE)</f>
        <v>71584194.9</v>
      </c>
      <c r="N26" s="13">
        <f>VLOOKUP($E26,'ip prosedur-14 okt-15 juni 2026'!$A:$H,3, FALSE)</f>
        <v>30</v>
      </c>
      <c r="O26" s="3">
        <f t="shared" si="3"/>
        <v>2147525847</v>
      </c>
      <c r="P26" s="14">
        <f>VLOOKUP($E26,'ip prosedur-14 okt-15 juni 2026'!$A:$H,5,FALSE)</f>
        <v>45798244</v>
      </c>
      <c r="Q26" s="14">
        <f>VLOOKUP($E26,'ip prosedur-14 okt-15 juni 2026'!$A:$H,6,FALSE)</f>
        <v>63321632</v>
      </c>
      <c r="R26" s="14">
        <f>VLOOKUP($E26,'ip prosedur-14 okt-15 juni 2026'!$A:$H,7,FALSE)</f>
        <v>87070381</v>
      </c>
      <c r="S26" s="14">
        <f>VLOOKUP($E26,'ip prosedur-14 okt-15 juni 2026'!$A:$H,8,FALSE)</f>
        <v>128902526</v>
      </c>
    </row>
    <row r="27">
      <c r="A27" s="7" t="s">
        <v>5</v>
      </c>
      <c r="B27" s="7" t="s">
        <v>1102</v>
      </c>
      <c r="C27" s="7" t="s">
        <v>1293</v>
      </c>
      <c r="D27" s="7" t="s">
        <v>1294</v>
      </c>
      <c r="E27" s="5" t="s">
        <v>1333</v>
      </c>
      <c r="F27" s="5" t="s">
        <v>1334</v>
      </c>
      <c r="G27" s="11" t="str">
        <f>VLOOKUP($E27,proc!$A:$D,3, FALSE)</f>
        <v>5</v>
      </c>
      <c r="H27" s="12" t="str">
        <f t="shared" si="1"/>
        <v>Rectal Resection Procedures</v>
      </c>
      <c r="I27" s="12" t="str">
        <f t="shared" si="2"/>
        <v>P16AD</v>
      </c>
      <c r="J27" s="13">
        <f>VLOOKUP($C27,'tarif idrg'!$A:$O,11,FALSE)</f>
        <v>19047832</v>
      </c>
      <c r="K27" s="13">
        <f>VLOOKUP($C27,'tarif idrg'!$A:$O,15,FALSE)</f>
        <v>19047832</v>
      </c>
      <c r="L27" s="13">
        <f>VLOOKUP($E27,'ip prosedur-2025'!$A:$H,4,FALSE)</f>
        <v>35815990.25</v>
      </c>
      <c r="M27" s="13">
        <f>VLOOKUP($E27,'ip prosedur-14 okt-15 juni 2026'!$A:$H,4,FALSE)</f>
        <v>32192156.94</v>
      </c>
      <c r="N27" s="13">
        <f>VLOOKUP($E27,'ip prosedur-14 okt-15 juni 2026'!$A:$H,3, FALSE)</f>
        <v>148</v>
      </c>
      <c r="O27" s="3">
        <f t="shared" si="3"/>
        <v>4764439227</v>
      </c>
      <c r="P27" s="14">
        <f>VLOOKUP($E27,'ip prosedur-14 okt-15 juni 2026'!$A:$H,5,FALSE)</f>
        <v>16657367</v>
      </c>
      <c r="Q27" s="14">
        <f>VLOOKUP($E27,'ip prosedur-14 okt-15 juni 2026'!$A:$H,6,FALSE)</f>
        <v>27503335</v>
      </c>
      <c r="R27" s="14">
        <f>VLOOKUP($E27,'ip prosedur-14 okt-15 juni 2026'!$A:$H,7,FALSE)</f>
        <v>41531248</v>
      </c>
      <c r="S27" s="14">
        <f>VLOOKUP($E27,'ip prosedur-14 okt-15 juni 2026'!$A:$H,8,FALSE)</f>
        <v>56822981</v>
      </c>
    </row>
    <row r="28">
      <c r="A28" s="7" t="s">
        <v>5</v>
      </c>
      <c r="B28" s="7" t="s">
        <v>1102</v>
      </c>
      <c r="C28" s="7" t="s">
        <v>1293</v>
      </c>
      <c r="D28" s="7" t="s">
        <v>1294</v>
      </c>
      <c r="E28" s="5" t="s">
        <v>1375</v>
      </c>
      <c r="F28" s="5" t="s">
        <v>1376</v>
      </c>
      <c r="G28" s="11" t="str">
        <f>VLOOKUP($E28,proc!$A:$D,3, FALSE)</f>
        <v>5</v>
      </c>
      <c r="H28" s="12" t="str">
        <f t="shared" si="1"/>
        <v>Rectal Resection Procedures</v>
      </c>
      <c r="I28" s="12" t="str">
        <f t="shared" si="2"/>
        <v>P16AD</v>
      </c>
      <c r="J28" s="13">
        <f>VLOOKUP($C28,'tarif idrg'!$A:$O,11,FALSE)</f>
        <v>19047832</v>
      </c>
      <c r="K28" s="13">
        <f>VLOOKUP($C28,'tarif idrg'!$A:$O,15,FALSE)</f>
        <v>19047832</v>
      </c>
      <c r="L28" s="13">
        <f>VLOOKUP($E28,'ip prosedur-2025'!$A:$H,4,FALSE)</f>
        <v>37506444.67</v>
      </c>
      <c r="M28" s="13">
        <f>VLOOKUP($E28,'ip prosedur-14 okt-15 juni 2026'!$A:$H,4,FALSE)</f>
        <v>35572591.61</v>
      </c>
      <c r="N28" s="13">
        <f>VLOOKUP($E28,'ip prosedur-14 okt-15 juni 2026'!$A:$H,3, FALSE)</f>
        <v>381</v>
      </c>
      <c r="O28" s="3">
        <f t="shared" si="3"/>
        <v>13553157403</v>
      </c>
      <c r="P28" s="14">
        <f>VLOOKUP($E28,'ip prosedur-14 okt-15 juni 2026'!$A:$H,5,FALSE)</f>
        <v>18314203</v>
      </c>
      <c r="Q28" s="14">
        <f>VLOOKUP($E28,'ip prosedur-14 okt-15 juni 2026'!$A:$H,6,FALSE)</f>
        <v>30155117</v>
      </c>
      <c r="R28" s="14">
        <f>VLOOKUP($E28,'ip prosedur-14 okt-15 juni 2026'!$A:$H,7,FALSE)</f>
        <v>44676979</v>
      </c>
      <c r="S28" s="14">
        <f>VLOOKUP($E28,'ip prosedur-14 okt-15 juni 2026'!$A:$H,8,FALSE)</f>
        <v>61233474</v>
      </c>
    </row>
    <row r="29">
      <c r="A29" s="7" t="s">
        <v>5</v>
      </c>
      <c r="B29" s="7" t="s">
        <v>1102</v>
      </c>
      <c r="C29" s="7" t="s">
        <v>1293</v>
      </c>
      <c r="D29" s="7" t="s">
        <v>1294</v>
      </c>
      <c r="E29" s="5" t="s">
        <v>1429</v>
      </c>
      <c r="F29" s="5" t="s">
        <v>1430</v>
      </c>
      <c r="G29" s="11" t="str">
        <f>VLOOKUP($E29,proc!$A:$D,3, FALSE)</f>
        <v>5</v>
      </c>
      <c r="H29" s="12" t="str">
        <f t="shared" si="1"/>
        <v>Rectal Resection Procedures</v>
      </c>
      <c r="I29" s="12" t="str">
        <f t="shared" si="2"/>
        <v>P16AD</v>
      </c>
      <c r="J29" s="13">
        <f>VLOOKUP($C29,'tarif idrg'!$A:$O,11,FALSE)</f>
        <v>19047832</v>
      </c>
      <c r="K29" s="13">
        <f>VLOOKUP($C29,'tarif idrg'!$A:$O,15,FALSE)</f>
        <v>19047832</v>
      </c>
      <c r="L29" s="13">
        <f>VLOOKUP($E29,'ip prosedur-2025'!$A:$H,4,FALSE)</f>
        <v>41219796.54</v>
      </c>
      <c r="M29" s="13">
        <f>VLOOKUP($E29,'ip prosedur-14 okt-15 juni 2026'!$A:$H,4,FALSE)</f>
        <v>45139329.78</v>
      </c>
      <c r="N29" s="13">
        <f>VLOOKUP($E29,'ip prosedur-14 okt-15 juni 2026'!$A:$H,3, FALSE)</f>
        <v>520</v>
      </c>
      <c r="O29" s="3">
        <f t="shared" si="3"/>
        <v>23472451486</v>
      </c>
      <c r="P29" s="14">
        <f>VLOOKUP($E29,'ip prosedur-14 okt-15 juni 2026'!$A:$H,5,FALSE)</f>
        <v>14888619</v>
      </c>
      <c r="Q29" s="14">
        <f>VLOOKUP($E29,'ip prosedur-14 okt-15 juni 2026'!$A:$H,6,FALSE)</f>
        <v>28398531</v>
      </c>
      <c r="R29" s="14">
        <f>VLOOKUP($E29,'ip prosedur-14 okt-15 juni 2026'!$A:$H,7,FALSE)</f>
        <v>57342384</v>
      </c>
      <c r="S29" s="14">
        <f>VLOOKUP($E29,'ip prosedur-14 okt-15 juni 2026'!$A:$H,8,FALSE)</f>
        <v>93602979</v>
      </c>
    </row>
    <row r="30">
      <c r="A30" s="7" t="s">
        <v>5</v>
      </c>
      <c r="B30" s="7" t="s">
        <v>1102</v>
      </c>
      <c r="C30" s="7" t="s">
        <v>1471</v>
      </c>
      <c r="D30" s="7" t="s">
        <v>1472</v>
      </c>
      <c r="E30" s="5" t="s">
        <v>1474</v>
      </c>
      <c r="F30" s="5" t="s">
        <v>1476</v>
      </c>
      <c r="G30" s="11" t="str">
        <f>VLOOKUP($E30,proc!$A:$D,3, FALSE)</f>
        <v>6</v>
      </c>
      <c r="H30" s="12" t="str">
        <f t="shared" si="1"/>
        <v>Stomach, Esophagus &amp; Duodenal Procedures</v>
      </c>
      <c r="I30" s="12" t="str">
        <f t="shared" si="2"/>
        <v>P16AC</v>
      </c>
      <c r="J30" s="13">
        <f>VLOOKUP($C30,'tarif idrg'!$A:$O,11,FALSE)</f>
        <v>17279679</v>
      </c>
      <c r="K30" s="13">
        <f>VLOOKUP($C30,'tarif idrg'!$A:$O,15,FALSE)</f>
        <v>17279679</v>
      </c>
      <c r="L30" s="13">
        <f>VLOOKUP($E30,'ip prosedur-2025'!$A:$H,4,FALSE)</f>
        <v>100338255.4</v>
      </c>
      <c r="M30" s="13">
        <f>VLOOKUP($E30,'ip prosedur-14 okt-15 juni 2026'!$A:$H,4,FALSE)</f>
        <v>140768102.8</v>
      </c>
      <c r="N30" s="13">
        <f>VLOOKUP($E30,'ip prosedur-14 okt-15 juni 2026'!$A:$H,3, FALSE)</f>
        <v>10</v>
      </c>
      <c r="O30" s="3">
        <f t="shared" si="3"/>
        <v>1407681028</v>
      </c>
      <c r="P30" s="14">
        <f>VLOOKUP($E30,'ip prosedur-14 okt-15 juni 2026'!$A:$H,5,FALSE)</f>
        <v>72385496</v>
      </c>
      <c r="Q30" s="14">
        <f>VLOOKUP($E30,'ip prosedur-14 okt-15 juni 2026'!$A:$H,6,FALSE)</f>
        <v>103589164</v>
      </c>
      <c r="R30" s="14">
        <f>VLOOKUP($E30,'ip prosedur-14 okt-15 juni 2026'!$A:$H,7,FALSE)</f>
        <v>198599041</v>
      </c>
      <c r="S30" s="14">
        <f>VLOOKUP($E30,'ip prosedur-14 okt-15 juni 2026'!$A:$H,8,FALSE)</f>
        <v>233653528</v>
      </c>
    </row>
    <row r="31">
      <c r="A31" s="7" t="s">
        <v>5</v>
      </c>
      <c r="B31" s="7" t="s">
        <v>1102</v>
      </c>
      <c r="C31" s="7" t="s">
        <v>1471</v>
      </c>
      <c r="D31" s="7" t="s">
        <v>1472</v>
      </c>
      <c r="E31" s="5" t="s">
        <v>1521</v>
      </c>
      <c r="F31" s="5" t="s">
        <v>1522</v>
      </c>
      <c r="G31" s="11" t="str">
        <f>VLOOKUP($E31,proc!$A:$D,3, FALSE)</f>
        <v>6</v>
      </c>
      <c r="H31" s="12" t="str">
        <f t="shared" si="1"/>
        <v>Stomach, Esophagus &amp; Duodenal Procedures</v>
      </c>
      <c r="I31" s="12" t="str">
        <f t="shared" si="2"/>
        <v>P16AC</v>
      </c>
      <c r="J31" s="13">
        <f>VLOOKUP($C31,'tarif idrg'!$A:$O,11,FALSE)</f>
        <v>17279679</v>
      </c>
      <c r="K31" s="13">
        <f>VLOOKUP($C31,'tarif idrg'!$A:$O,15,FALSE)</f>
        <v>17279679</v>
      </c>
      <c r="L31" s="13">
        <f>VLOOKUP($E31,'ip prosedur-2025'!$A:$H,4,FALSE)</f>
        <v>138450032.7</v>
      </c>
      <c r="M31" s="13">
        <f>VLOOKUP($E31,'ip prosedur-14 okt-15 juni 2026'!$A:$H,4,FALSE)</f>
        <v>113573060.8</v>
      </c>
      <c r="N31" s="13">
        <f>VLOOKUP($E31,'ip prosedur-14 okt-15 juni 2026'!$A:$H,3, FALSE)</f>
        <v>25</v>
      </c>
      <c r="O31" s="3">
        <f t="shared" si="3"/>
        <v>2839326520</v>
      </c>
      <c r="P31" s="14">
        <f>VLOOKUP($E31,'ip prosedur-14 okt-15 juni 2026'!$A:$H,5,FALSE)</f>
        <v>58231808</v>
      </c>
      <c r="Q31" s="14">
        <f>VLOOKUP($E31,'ip prosedur-14 okt-15 juni 2026'!$A:$H,6,FALSE)</f>
        <v>86677557</v>
      </c>
      <c r="R31" s="14">
        <f>VLOOKUP($E31,'ip prosedur-14 okt-15 juni 2026'!$A:$H,7,FALSE)</f>
        <v>146902457</v>
      </c>
      <c r="S31" s="14">
        <f>VLOOKUP($E31,'ip prosedur-14 okt-15 juni 2026'!$A:$H,8,FALSE)</f>
        <v>233653528</v>
      </c>
    </row>
    <row r="32">
      <c r="A32" s="7" t="s">
        <v>5</v>
      </c>
      <c r="B32" s="7" t="s">
        <v>1102</v>
      </c>
      <c r="C32" s="7" t="s">
        <v>1471</v>
      </c>
      <c r="D32" s="7" t="s">
        <v>1472</v>
      </c>
      <c r="E32" s="5" t="s">
        <v>1541</v>
      </c>
      <c r="F32" s="5" t="s">
        <v>1542</v>
      </c>
      <c r="G32" s="11" t="str">
        <f>VLOOKUP($E32,proc!$A:$D,3, FALSE)</f>
        <v>6</v>
      </c>
      <c r="H32" s="12" t="str">
        <f t="shared" si="1"/>
        <v>Stomach, Esophagus &amp; Duodenal Procedures</v>
      </c>
      <c r="I32" s="12" t="str">
        <f t="shared" si="2"/>
        <v>P16AC</v>
      </c>
      <c r="J32" s="13">
        <f>VLOOKUP($C32,'tarif idrg'!$A:$O,11,FALSE)</f>
        <v>17279679</v>
      </c>
      <c r="K32" s="13">
        <f>VLOOKUP($C32,'tarif idrg'!$A:$O,15,FALSE)</f>
        <v>17279679</v>
      </c>
      <c r="L32" s="13">
        <f>VLOOKUP($E32,'ip prosedur-2025'!$A:$H,4,FALSE)</f>
        <v>161810846.3</v>
      </c>
      <c r="M32" s="13">
        <f>VLOOKUP($E32,'ip prosedur-14 okt-15 juni 2026'!$A:$H,4,FALSE)</f>
        <v>123609348.7</v>
      </c>
      <c r="N32" s="13">
        <f>VLOOKUP($E32,'ip prosedur-14 okt-15 juni 2026'!$A:$H,3, FALSE)</f>
        <v>14</v>
      </c>
      <c r="O32" s="3">
        <f t="shared" si="3"/>
        <v>1730530882</v>
      </c>
      <c r="P32" s="14">
        <f>VLOOKUP($E32,'ip prosedur-14 okt-15 juni 2026'!$A:$H,5,FALSE)</f>
        <v>75761638</v>
      </c>
      <c r="Q32" s="14">
        <f>VLOOKUP($E32,'ip prosedur-14 okt-15 juni 2026'!$A:$H,6,FALSE)</f>
        <v>125835496</v>
      </c>
      <c r="R32" s="14">
        <f>VLOOKUP($E32,'ip prosedur-14 okt-15 juni 2026'!$A:$H,7,FALSE)</f>
        <v>165666767</v>
      </c>
      <c r="S32" s="14">
        <f>VLOOKUP($E32,'ip prosedur-14 okt-15 juni 2026'!$A:$H,8,FALSE)</f>
        <v>198599041</v>
      </c>
    </row>
    <row r="33">
      <c r="A33" s="7" t="s">
        <v>5</v>
      </c>
      <c r="B33" s="7" t="s">
        <v>1102</v>
      </c>
      <c r="C33" s="7" t="s">
        <v>1471</v>
      </c>
      <c r="D33" s="7" t="s">
        <v>1472</v>
      </c>
      <c r="E33" s="5" t="s">
        <v>1586</v>
      </c>
      <c r="F33" s="5" t="s">
        <v>1587</v>
      </c>
      <c r="G33" s="11" t="str">
        <f>VLOOKUP($E33,proc!$A:$D,3, FALSE)</f>
        <v>6</v>
      </c>
      <c r="H33" s="12" t="str">
        <f t="shared" si="1"/>
        <v>Stomach, Esophagus &amp; Duodenal Procedures</v>
      </c>
      <c r="I33" s="12" t="str">
        <f t="shared" si="2"/>
        <v>P16AC</v>
      </c>
      <c r="J33" s="13">
        <f>VLOOKUP($C33,'tarif idrg'!$A:$O,11,FALSE)</f>
        <v>17279679</v>
      </c>
      <c r="K33" s="13">
        <f>VLOOKUP($C33,'tarif idrg'!$A:$O,15,FALSE)</f>
        <v>17279679</v>
      </c>
      <c r="L33" s="13">
        <f>VLOOKUP($E33,'ip prosedur-2025'!$A:$H,4,FALSE)</f>
        <v>174331061.4</v>
      </c>
      <c r="M33" s="13">
        <f>VLOOKUP($E33,'ip prosedur-14 okt-15 juni 2026'!$A:$H,4,FALSE)</f>
        <v>13451623</v>
      </c>
      <c r="N33" s="13">
        <f>VLOOKUP($E33,'ip prosedur-14 okt-15 juni 2026'!$A:$H,3, FALSE)</f>
        <v>1</v>
      </c>
      <c r="O33" s="3">
        <f t="shared" si="3"/>
        <v>13451623</v>
      </c>
      <c r="P33" s="14">
        <f>VLOOKUP($E33,'ip prosedur-14 okt-15 juni 2026'!$A:$H,5,FALSE)</f>
        <v>13451623</v>
      </c>
      <c r="Q33" s="14">
        <f>VLOOKUP($E33,'ip prosedur-14 okt-15 juni 2026'!$A:$H,6,FALSE)</f>
        <v>13451623</v>
      </c>
      <c r="R33" s="14">
        <f>VLOOKUP($E33,'ip prosedur-14 okt-15 juni 2026'!$A:$H,7,FALSE)</f>
        <v>13451623</v>
      </c>
      <c r="S33" s="14">
        <f>VLOOKUP($E33,'ip prosedur-14 okt-15 juni 2026'!$A:$H,8,FALSE)</f>
        <v>13451623</v>
      </c>
    </row>
    <row r="34">
      <c r="A34" s="7" t="s">
        <v>5</v>
      </c>
      <c r="B34" s="7" t="s">
        <v>1102</v>
      </c>
      <c r="C34" s="7" t="s">
        <v>1471</v>
      </c>
      <c r="D34" s="7" t="s">
        <v>1472</v>
      </c>
      <c r="E34" s="5" t="s">
        <v>1635</v>
      </c>
      <c r="F34" s="5" t="s">
        <v>1636</v>
      </c>
      <c r="G34" s="11" t="str">
        <f>VLOOKUP($E34,proc!$A:$D,3, FALSE)</f>
        <v>6</v>
      </c>
      <c r="H34" s="12" t="str">
        <f t="shared" si="1"/>
        <v>Stomach, Esophagus &amp; Duodenal Procedures</v>
      </c>
      <c r="I34" s="12" t="str">
        <f t="shared" si="2"/>
        <v>P16AC</v>
      </c>
      <c r="J34" s="13">
        <f>VLOOKUP($C34,'tarif idrg'!$A:$O,11,FALSE)</f>
        <v>17279679</v>
      </c>
      <c r="K34" s="13">
        <f>VLOOKUP($C34,'tarif idrg'!$A:$O,15,FALSE)</f>
        <v>17279679</v>
      </c>
      <c r="L34" s="13">
        <f>VLOOKUP($E34,'ip prosedur-2025'!$A:$H,4,FALSE)</f>
        <v>86611693.25</v>
      </c>
      <c r="M34" s="13">
        <f>VLOOKUP($E34,'ip prosedur-14 okt-15 juni 2026'!$A:$H,4,FALSE)</f>
        <v>78810820</v>
      </c>
      <c r="N34" s="13">
        <f>VLOOKUP($E34,'ip prosedur-14 okt-15 juni 2026'!$A:$H,3, FALSE)</f>
        <v>9</v>
      </c>
      <c r="O34" s="3">
        <f t="shared" si="3"/>
        <v>709297380</v>
      </c>
      <c r="P34" s="14">
        <f>VLOOKUP($E34,'ip prosedur-14 okt-15 juni 2026'!$A:$H,5,FALSE)</f>
        <v>16632482</v>
      </c>
      <c r="Q34" s="14">
        <f>VLOOKUP($E34,'ip prosedur-14 okt-15 juni 2026'!$A:$H,6,FALSE)</f>
        <v>77125281</v>
      </c>
      <c r="R34" s="14">
        <f>VLOOKUP($E34,'ip prosedur-14 okt-15 juni 2026'!$A:$H,7,FALSE)</f>
        <v>110021850</v>
      </c>
      <c r="S34" s="14">
        <f>VLOOKUP($E34,'ip prosedur-14 okt-15 juni 2026'!$A:$H,8,FALSE)</f>
        <v>251518942</v>
      </c>
    </row>
    <row r="35">
      <c r="A35" s="7" t="s">
        <v>5</v>
      </c>
      <c r="B35" s="7" t="s">
        <v>1102</v>
      </c>
      <c r="C35" s="7" t="s">
        <v>1471</v>
      </c>
      <c r="D35" s="7" t="s">
        <v>1472</v>
      </c>
      <c r="E35" s="5" t="s">
        <v>1690</v>
      </c>
      <c r="F35" s="5" t="s">
        <v>1692</v>
      </c>
      <c r="G35" s="11" t="str">
        <f>VLOOKUP($E35,proc!$A:$D,3, FALSE)</f>
        <v>6</v>
      </c>
      <c r="H35" s="12" t="str">
        <f t="shared" si="1"/>
        <v>Stomach, Esophagus &amp; Duodenal Procedures</v>
      </c>
      <c r="I35" s="12" t="str">
        <f t="shared" si="2"/>
        <v>P16AC</v>
      </c>
      <c r="J35" s="13">
        <f>VLOOKUP($C35,'tarif idrg'!$A:$O,11,FALSE)</f>
        <v>17279679</v>
      </c>
      <c r="K35" s="13">
        <f>VLOOKUP($C35,'tarif idrg'!$A:$O,15,FALSE)</f>
        <v>17279679</v>
      </c>
      <c r="L35" s="13">
        <f>VLOOKUP($E35,'ip prosedur-2025'!$A:$H,4,FALSE)</f>
        <v>95407538.17</v>
      </c>
      <c r="M35" s="13">
        <f>VLOOKUP($E35,'ip prosedur-14 okt-15 juni 2026'!$A:$H,4,FALSE)</f>
        <v>111669008.9</v>
      </c>
      <c r="N35" s="13">
        <f>VLOOKUP($E35,'ip prosedur-14 okt-15 juni 2026'!$A:$H,3, FALSE)</f>
        <v>17</v>
      </c>
      <c r="O35" s="3">
        <f t="shared" si="3"/>
        <v>1898373151</v>
      </c>
      <c r="P35" s="14">
        <f>VLOOKUP($E35,'ip prosedur-14 okt-15 juni 2026'!$A:$H,5,FALSE)</f>
        <v>46966790</v>
      </c>
      <c r="Q35" s="14">
        <f>VLOOKUP($E35,'ip prosedur-14 okt-15 juni 2026'!$A:$H,6,FALSE)</f>
        <v>110214236</v>
      </c>
      <c r="R35" s="14">
        <f>VLOOKUP($E35,'ip prosedur-14 okt-15 juni 2026'!$A:$H,7,FALSE)</f>
        <v>150735364</v>
      </c>
      <c r="S35" s="14">
        <f>VLOOKUP($E35,'ip prosedur-14 okt-15 juni 2026'!$A:$H,8,FALSE)</f>
        <v>206653382</v>
      </c>
    </row>
    <row r="36">
      <c r="A36" s="7" t="s">
        <v>5</v>
      </c>
      <c r="B36" s="7" t="s">
        <v>1102</v>
      </c>
      <c r="C36" s="7" t="s">
        <v>1471</v>
      </c>
      <c r="D36" s="7" t="s">
        <v>1472</v>
      </c>
      <c r="E36" s="5" t="s">
        <v>1736</v>
      </c>
      <c r="F36" s="5" t="s">
        <v>1738</v>
      </c>
      <c r="G36" s="11" t="str">
        <f>VLOOKUP($E36,proc!$A:$D,3, FALSE)</f>
        <v>6</v>
      </c>
      <c r="H36" s="12" t="str">
        <f t="shared" si="1"/>
        <v>Stomach, Esophagus &amp; Duodenal Procedures</v>
      </c>
      <c r="I36" s="12" t="str">
        <f t="shared" si="2"/>
        <v>P16AC</v>
      </c>
      <c r="J36" s="13">
        <f>VLOOKUP($C36,'tarif idrg'!$A:$O,11,FALSE)</f>
        <v>17279679</v>
      </c>
      <c r="K36" s="13">
        <f>VLOOKUP($C36,'tarif idrg'!$A:$O,15,FALSE)</f>
        <v>17279679</v>
      </c>
      <c r="L36" s="13">
        <f>VLOOKUP($E36,'ip prosedur-2025'!$A:$H,4,FALSE)</f>
        <v>95883863</v>
      </c>
      <c r="M36" s="13">
        <f>VLOOKUP($E36,'ip prosedur-14 okt-15 juni 2026'!$A:$H,4,FALSE)</f>
        <v>29646269</v>
      </c>
      <c r="N36" s="13">
        <f>VLOOKUP($E36,'ip prosedur-14 okt-15 juni 2026'!$A:$H,3, FALSE)</f>
        <v>6</v>
      </c>
      <c r="O36" s="3">
        <f t="shared" si="3"/>
        <v>177877614</v>
      </c>
      <c r="P36" s="14">
        <f>VLOOKUP($E36,'ip prosedur-14 okt-15 juni 2026'!$A:$H,5,FALSE)</f>
        <v>15869700</v>
      </c>
      <c r="Q36" s="14">
        <f>VLOOKUP($E36,'ip prosedur-14 okt-15 juni 2026'!$A:$H,6,FALSE)</f>
        <v>23030880</v>
      </c>
      <c r="R36" s="14">
        <f>VLOOKUP($E36,'ip prosedur-14 okt-15 juni 2026'!$A:$H,7,FALSE)</f>
        <v>44466444</v>
      </c>
      <c r="S36" s="14">
        <f>VLOOKUP($E36,'ip prosedur-14 okt-15 juni 2026'!$A:$H,8,FALSE)</f>
        <v>46966790</v>
      </c>
    </row>
    <row r="37">
      <c r="A37" s="7" t="s">
        <v>5</v>
      </c>
      <c r="B37" s="7" t="s">
        <v>1102</v>
      </c>
      <c r="C37" s="7" t="s">
        <v>1471</v>
      </c>
      <c r="D37" s="7" t="s">
        <v>1472</v>
      </c>
      <c r="E37" s="5" t="s">
        <v>1775</v>
      </c>
      <c r="F37" s="5" t="s">
        <v>1776</v>
      </c>
      <c r="G37" s="11" t="str">
        <f>VLOOKUP($E37,proc!$A:$D,3, FALSE)</f>
        <v>6</v>
      </c>
      <c r="H37" s="12" t="str">
        <f t="shared" si="1"/>
        <v>Stomach, Esophagus &amp; Duodenal Procedures</v>
      </c>
      <c r="I37" s="12" t="str">
        <f t="shared" si="2"/>
        <v>P16AC</v>
      </c>
      <c r="J37" s="13">
        <f>VLOOKUP($C37,'tarif idrg'!$A:$O,11,FALSE)</f>
        <v>17279679</v>
      </c>
      <c r="K37" s="13">
        <f>VLOOKUP($C37,'tarif idrg'!$A:$O,15,FALSE)</f>
        <v>17279679</v>
      </c>
      <c r="L37" s="13">
        <f>VLOOKUP($E37,'ip prosedur-2025'!$A:$H,4,FALSE)</f>
        <v>106028809</v>
      </c>
      <c r="M37" s="3" t="str">
        <f>VLOOKUP($E37,'ip prosedur-14 okt-15 juni 2026'!$A:$H,4,FALSE)</f>
        <v>#N/A</v>
      </c>
      <c r="N37" s="3" t="str">
        <f>VLOOKUP($E37,'ip prosedur-14 okt-15 juni 2026'!$A:$H,3, FALSE)</f>
        <v>#N/A</v>
      </c>
      <c r="O37" s="3" t="str">
        <f t="shared" si="3"/>
        <v>#N/A</v>
      </c>
      <c r="P37" s="18" t="str">
        <f>VLOOKUP($E37,'ip prosedur-14 okt-15 juni 2026'!$A:$H,5,FALSE)</f>
        <v>#N/A</v>
      </c>
      <c r="Q37" s="18" t="str">
        <f>VLOOKUP($E37,'ip prosedur-14 okt-15 juni 2026'!$A:$H,6,FALSE)</f>
        <v>#N/A</v>
      </c>
      <c r="R37" s="18" t="str">
        <f>VLOOKUP($E37,'ip prosedur-14 okt-15 juni 2026'!$A:$H,7,FALSE)</f>
        <v>#N/A</v>
      </c>
      <c r="S37" s="18" t="str">
        <f>VLOOKUP($E37,'ip prosedur-14 okt-15 juni 2026'!$A:$H,8,FALSE)</f>
        <v>#N/A</v>
      </c>
    </row>
    <row r="38">
      <c r="A38" s="7" t="s">
        <v>5</v>
      </c>
      <c r="B38" s="7" t="s">
        <v>1102</v>
      </c>
      <c r="C38" s="7" t="s">
        <v>1471</v>
      </c>
      <c r="D38" s="7" t="s">
        <v>1472</v>
      </c>
      <c r="E38" s="5" t="s">
        <v>1781</v>
      </c>
      <c r="F38" s="5" t="s">
        <v>1782</v>
      </c>
      <c r="G38" s="11" t="str">
        <f>VLOOKUP($E38,proc!$A:$D,3, FALSE)</f>
        <v>6</v>
      </c>
      <c r="H38" s="12" t="str">
        <f t="shared" si="1"/>
        <v>Stomach, Esophagus &amp; Duodenal Procedures</v>
      </c>
      <c r="I38" s="12" t="str">
        <f t="shared" si="2"/>
        <v>P16AC</v>
      </c>
      <c r="J38" s="13">
        <f>VLOOKUP($C38,'tarif idrg'!$A:$O,11,FALSE)</f>
        <v>17279679</v>
      </c>
      <c r="K38" s="13">
        <f>VLOOKUP($C38,'tarif idrg'!$A:$O,15,FALSE)</f>
        <v>17279679</v>
      </c>
      <c r="L38" s="13">
        <f>VLOOKUP($E38,'ip prosedur-2025'!$A:$H,4,FALSE)</f>
        <v>117649638</v>
      </c>
      <c r="M38" s="13">
        <f>VLOOKUP($E38,'ip prosedur-14 okt-15 juni 2026'!$A:$H,4,FALSE)</f>
        <v>133642763.1</v>
      </c>
      <c r="N38" s="13">
        <f>VLOOKUP($E38,'ip prosedur-14 okt-15 juni 2026'!$A:$H,3, FALSE)</f>
        <v>45</v>
      </c>
      <c r="O38" s="3">
        <f t="shared" si="3"/>
        <v>6013924340</v>
      </c>
      <c r="P38" s="14">
        <f>VLOOKUP($E38,'ip prosedur-14 okt-15 juni 2026'!$A:$H,5,FALSE)</f>
        <v>57691326</v>
      </c>
      <c r="Q38" s="14">
        <f>VLOOKUP($E38,'ip prosedur-14 okt-15 juni 2026'!$A:$H,6,FALSE)</f>
        <v>106145349</v>
      </c>
      <c r="R38" s="14">
        <f>VLOOKUP($E38,'ip prosedur-14 okt-15 juni 2026'!$A:$H,7,FALSE)</f>
        <v>178123484</v>
      </c>
      <c r="S38" s="14">
        <f>VLOOKUP($E38,'ip prosedur-14 okt-15 juni 2026'!$A:$H,8,FALSE)</f>
        <v>287718370</v>
      </c>
    </row>
    <row r="39">
      <c r="A39" s="7" t="s">
        <v>5</v>
      </c>
      <c r="B39" s="7" t="s">
        <v>1102</v>
      </c>
      <c r="C39" s="7" t="s">
        <v>1471</v>
      </c>
      <c r="D39" s="7" t="s">
        <v>1472</v>
      </c>
      <c r="E39" s="5" t="s">
        <v>1810</v>
      </c>
      <c r="F39" s="5" t="s">
        <v>1812</v>
      </c>
      <c r="G39" s="11" t="str">
        <f>VLOOKUP($E39,proc!$A:$D,3, FALSE)</f>
        <v>6</v>
      </c>
      <c r="H39" s="12" t="str">
        <f t="shared" si="1"/>
        <v>Stomach, Esophagus &amp; Duodenal Procedures</v>
      </c>
      <c r="I39" s="12" t="str">
        <f t="shared" si="2"/>
        <v>P16AC</v>
      </c>
      <c r="J39" s="13">
        <f>VLOOKUP($C39,'tarif idrg'!$A:$O,11,FALSE)</f>
        <v>17279679</v>
      </c>
      <c r="K39" s="13">
        <f>VLOOKUP($C39,'tarif idrg'!$A:$O,15,FALSE)</f>
        <v>17279679</v>
      </c>
      <c r="L39" s="13">
        <f>VLOOKUP($E39,'ip prosedur-2025'!$A:$H,4,FALSE)</f>
        <v>80917417</v>
      </c>
      <c r="M39" s="13">
        <f>VLOOKUP($E39,'ip prosedur-14 okt-15 juni 2026'!$A:$H,4,FALSE)</f>
        <v>91705414</v>
      </c>
      <c r="N39" s="13">
        <f>VLOOKUP($E39,'ip prosedur-14 okt-15 juni 2026'!$A:$H,3, FALSE)</f>
        <v>2</v>
      </c>
      <c r="O39" s="3">
        <f t="shared" si="3"/>
        <v>183410828</v>
      </c>
      <c r="P39" s="14">
        <f>VLOOKUP($E39,'ip prosedur-14 okt-15 juni 2026'!$A:$H,5,FALSE)</f>
        <v>60206124</v>
      </c>
      <c r="Q39" s="14">
        <f>VLOOKUP($E39,'ip prosedur-14 okt-15 juni 2026'!$A:$H,6,FALSE)</f>
        <v>60206124</v>
      </c>
      <c r="R39" s="14">
        <f>VLOOKUP($E39,'ip prosedur-14 okt-15 juni 2026'!$A:$H,7,FALSE)</f>
        <v>123204704</v>
      </c>
      <c r="S39" s="14">
        <f>VLOOKUP($E39,'ip prosedur-14 okt-15 juni 2026'!$A:$H,8,FALSE)</f>
        <v>123204704</v>
      </c>
    </row>
    <row r="40">
      <c r="A40" s="7" t="s">
        <v>5</v>
      </c>
      <c r="B40" s="7" t="s">
        <v>1102</v>
      </c>
      <c r="C40" s="7" t="s">
        <v>1471</v>
      </c>
      <c r="D40" s="7" t="s">
        <v>1472</v>
      </c>
      <c r="E40" s="5" t="s">
        <v>1855</v>
      </c>
      <c r="F40" s="5" t="s">
        <v>1856</v>
      </c>
      <c r="G40" s="11" t="str">
        <f>VLOOKUP($E40,proc!$A:$D,3, FALSE)</f>
        <v>6</v>
      </c>
      <c r="H40" s="12" t="str">
        <f t="shared" si="1"/>
        <v>Stomach, Esophagus &amp; Duodenal Procedures</v>
      </c>
      <c r="I40" s="12" t="str">
        <f t="shared" si="2"/>
        <v>P16AC</v>
      </c>
      <c r="J40" s="13">
        <f>VLOOKUP($C40,'tarif idrg'!$A:$O,11,FALSE)</f>
        <v>17279679</v>
      </c>
      <c r="K40" s="13">
        <f>VLOOKUP($C40,'tarif idrg'!$A:$O,15,FALSE)</f>
        <v>17279679</v>
      </c>
      <c r="L40" s="13">
        <f>VLOOKUP($E40,'ip prosedur-2025'!$A:$H,4,FALSE)</f>
        <v>100692653.7</v>
      </c>
      <c r="M40" s="13">
        <f>VLOOKUP($E40,'ip prosedur-14 okt-15 juni 2026'!$A:$H,4,FALSE)</f>
        <v>47223778</v>
      </c>
      <c r="N40" s="13">
        <f>VLOOKUP($E40,'ip prosedur-14 okt-15 juni 2026'!$A:$H,3, FALSE)</f>
        <v>1</v>
      </c>
      <c r="O40" s="3">
        <f t="shared" si="3"/>
        <v>47223778</v>
      </c>
      <c r="P40" s="14">
        <f>VLOOKUP($E40,'ip prosedur-14 okt-15 juni 2026'!$A:$H,5,FALSE)</f>
        <v>47223778</v>
      </c>
      <c r="Q40" s="14">
        <f>VLOOKUP($E40,'ip prosedur-14 okt-15 juni 2026'!$A:$H,6,FALSE)</f>
        <v>47223778</v>
      </c>
      <c r="R40" s="14">
        <f>VLOOKUP($E40,'ip prosedur-14 okt-15 juni 2026'!$A:$H,7,FALSE)</f>
        <v>47223778</v>
      </c>
      <c r="S40" s="14">
        <f>VLOOKUP($E40,'ip prosedur-14 okt-15 juni 2026'!$A:$H,8,FALSE)</f>
        <v>47223778</v>
      </c>
    </row>
    <row r="41">
      <c r="A41" s="7" t="s">
        <v>5</v>
      </c>
      <c r="B41" s="7" t="s">
        <v>1102</v>
      </c>
      <c r="C41" s="7" t="s">
        <v>1471</v>
      </c>
      <c r="D41" s="7" t="s">
        <v>1472</v>
      </c>
      <c r="E41" s="5" t="s">
        <v>1899</v>
      </c>
      <c r="F41" s="5" t="s">
        <v>1900</v>
      </c>
      <c r="G41" s="11" t="str">
        <f>VLOOKUP($E41,proc!$A:$D,3, FALSE)</f>
        <v>6</v>
      </c>
      <c r="H41" s="12" t="str">
        <f t="shared" si="1"/>
        <v>Stomach, Esophagus &amp; Duodenal Procedures</v>
      </c>
      <c r="I41" s="12" t="str">
        <f t="shared" si="2"/>
        <v>P16AC</v>
      </c>
      <c r="J41" s="13">
        <f>VLOOKUP($C41,'tarif idrg'!$A:$O,11,FALSE)</f>
        <v>17279679</v>
      </c>
      <c r="K41" s="13">
        <f>VLOOKUP($C41,'tarif idrg'!$A:$O,15,FALSE)</f>
        <v>17279679</v>
      </c>
      <c r="L41" s="3" t="str">
        <f>VLOOKUP($E41,'ip prosedur-2025'!$A:$H,4,FALSE)</f>
        <v>#N/A</v>
      </c>
      <c r="M41" s="13">
        <f>VLOOKUP($E41,'ip prosedur-14 okt-15 juni 2026'!$A:$H,4,FALSE)</f>
        <v>138921715.5</v>
      </c>
      <c r="N41" s="13">
        <f>VLOOKUP($E41,'ip prosedur-14 okt-15 juni 2026'!$A:$H,3, FALSE)</f>
        <v>2</v>
      </c>
      <c r="O41" s="3">
        <f t="shared" si="3"/>
        <v>277843431</v>
      </c>
      <c r="P41" s="14">
        <f>VLOOKUP($E41,'ip prosedur-14 okt-15 juni 2026'!$A:$H,5,FALSE)</f>
        <v>106524406</v>
      </c>
      <c r="Q41" s="14">
        <f>VLOOKUP($E41,'ip prosedur-14 okt-15 juni 2026'!$A:$H,6,FALSE)</f>
        <v>106524406</v>
      </c>
      <c r="R41" s="14">
        <f>VLOOKUP($E41,'ip prosedur-14 okt-15 juni 2026'!$A:$H,7,FALSE)</f>
        <v>171319025</v>
      </c>
      <c r="S41" s="14">
        <f>VLOOKUP($E41,'ip prosedur-14 okt-15 juni 2026'!$A:$H,8,FALSE)</f>
        <v>171319025</v>
      </c>
    </row>
    <row r="42">
      <c r="A42" s="7" t="s">
        <v>5</v>
      </c>
      <c r="B42" s="7" t="s">
        <v>1102</v>
      </c>
      <c r="C42" s="7" t="s">
        <v>1471</v>
      </c>
      <c r="D42" s="7" t="s">
        <v>1472</v>
      </c>
      <c r="E42" s="5" t="s">
        <v>1939</v>
      </c>
      <c r="F42" s="5" t="s">
        <v>1940</v>
      </c>
      <c r="G42" s="11" t="str">
        <f>VLOOKUP($E42,proc!$A:$D,3, FALSE)</f>
        <v>6</v>
      </c>
      <c r="H42" s="12" t="str">
        <f t="shared" si="1"/>
        <v>Stomach, Esophagus &amp; Duodenal Procedures</v>
      </c>
      <c r="I42" s="12" t="str">
        <f t="shared" si="2"/>
        <v>P16AC</v>
      </c>
      <c r="J42" s="13">
        <f>VLOOKUP($C42,'tarif idrg'!$A:$O,11,FALSE)</f>
        <v>17279679</v>
      </c>
      <c r="K42" s="13">
        <f>VLOOKUP($C42,'tarif idrg'!$A:$O,15,FALSE)</f>
        <v>17279679</v>
      </c>
      <c r="L42" s="13">
        <f>VLOOKUP($E42,'ip prosedur-2025'!$A:$H,4,FALSE)</f>
        <v>94117954</v>
      </c>
      <c r="M42" s="13">
        <f>VLOOKUP($E42,'ip prosedur-14 okt-15 juni 2026'!$A:$H,4,FALSE)</f>
        <v>47950203</v>
      </c>
      <c r="N42" s="13">
        <f>VLOOKUP($E42,'ip prosedur-14 okt-15 juni 2026'!$A:$H,3, FALSE)</f>
        <v>1</v>
      </c>
      <c r="O42" s="3">
        <f t="shared" si="3"/>
        <v>47950203</v>
      </c>
      <c r="P42" s="14">
        <f>VLOOKUP($E42,'ip prosedur-14 okt-15 juni 2026'!$A:$H,5,FALSE)</f>
        <v>47950203</v>
      </c>
      <c r="Q42" s="14">
        <f>VLOOKUP($E42,'ip prosedur-14 okt-15 juni 2026'!$A:$H,6,FALSE)</f>
        <v>47950203</v>
      </c>
      <c r="R42" s="14">
        <f>VLOOKUP($E42,'ip prosedur-14 okt-15 juni 2026'!$A:$H,7,FALSE)</f>
        <v>47950203</v>
      </c>
      <c r="S42" s="14">
        <f>VLOOKUP($E42,'ip prosedur-14 okt-15 juni 2026'!$A:$H,8,FALSE)</f>
        <v>47950203</v>
      </c>
    </row>
    <row r="43">
      <c r="A43" s="7" t="s">
        <v>5</v>
      </c>
      <c r="B43" s="7" t="s">
        <v>1102</v>
      </c>
      <c r="C43" s="7" t="s">
        <v>1471</v>
      </c>
      <c r="D43" s="7" t="s">
        <v>1472</v>
      </c>
      <c r="E43" s="5" t="s">
        <v>1985</v>
      </c>
      <c r="F43" s="5" t="s">
        <v>1986</v>
      </c>
      <c r="G43" s="11" t="str">
        <f>VLOOKUP($E43,proc!$A:$D,3, FALSE)</f>
        <v>6</v>
      </c>
      <c r="H43" s="12" t="str">
        <f t="shared" si="1"/>
        <v>Stomach, Esophagus &amp; Duodenal Procedures</v>
      </c>
      <c r="I43" s="12" t="str">
        <f t="shared" si="2"/>
        <v>P16AC</v>
      </c>
      <c r="J43" s="13">
        <f>VLOOKUP($C43,'tarif idrg'!$A:$O,11,FALSE)</f>
        <v>17279679</v>
      </c>
      <c r="K43" s="13">
        <f>VLOOKUP($C43,'tarif idrg'!$A:$O,15,FALSE)</f>
        <v>17279679</v>
      </c>
      <c r="L43" s="13">
        <f>VLOOKUP($E43,'ip prosedur-2025'!$A:$H,4,FALSE)</f>
        <v>83626274.33</v>
      </c>
      <c r="M43" s="13">
        <f>VLOOKUP($E43,'ip prosedur-14 okt-15 juni 2026'!$A:$H,4,FALSE)</f>
        <v>64619213</v>
      </c>
      <c r="N43" s="13">
        <f>VLOOKUP($E43,'ip prosedur-14 okt-15 juni 2026'!$A:$H,3, FALSE)</f>
        <v>3</v>
      </c>
      <c r="O43" s="3">
        <f t="shared" si="3"/>
        <v>193857639</v>
      </c>
      <c r="P43" s="14">
        <f>VLOOKUP($E43,'ip prosedur-14 okt-15 juni 2026'!$A:$H,5,FALSE)</f>
        <v>19081908</v>
      </c>
      <c r="Q43" s="14">
        <f>VLOOKUP($E43,'ip prosedur-14 okt-15 juni 2026'!$A:$H,6,FALSE)</f>
        <v>28775875</v>
      </c>
      <c r="R43" s="14">
        <f>VLOOKUP($E43,'ip prosedur-14 okt-15 juni 2026'!$A:$H,7,FALSE)</f>
        <v>145999856</v>
      </c>
      <c r="S43" s="14">
        <f>VLOOKUP($E43,'ip prosedur-14 okt-15 juni 2026'!$A:$H,8,FALSE)</f>
        <v>145999856</v>
      </c>
    </row>
    <row r="44">
      <c r="A44" s="7" t="s">
        <v>5</v>
      </c>
      <c r="B44" s="7" t="s">
        <v>1102</v>
      </c>
      <c r="C44" s="7" t="s">
        <v>1471</v>
      </c>
      <c r="D44" s="7" t="s">
        <v>1472</v>
      </c>
      <c r="E44" s="5" t="s">
        <v>2027</v>
      </c>
      <c r="F44" s="5" t="s">
        <v>2028</v>
      </c>
      <c r="G44" s="11" t="str">
        <f>VLOOKUP($E44,proc!$A:$D,3, FALSE)</f>
        <v>6</v>
      </c>
      <c r="H44" s="12" t="str">
        <f t="shared" si="1"/>
        <v>Stomach, Esophagus &amp; Duodenal Procedures</v>
      </c>
      <c r="I44" s="12" t="str">
        <f t="shared" si="2"/>
        <v>P16AC</v>
      </c>
      <c r="J44" s="13">
        <f>VLOOKUP($C44,'tarif idrg'!$A:$O,11,FALSE)</f>
        <v>17279679</v>
      </c>
      <c r="K44" s="13">
        <f>VLOOKUP($C44,'tarif idrg'!$A:$O,15,FALSE)</f>
        <v>17279679</v>
      </c>
      <c r="L44" s="13">
        <f>VLOOKUP($E44,'ip prosedur-2025'!$A:$H,4,FALSE)</f>
        <v>92130098</v>
      </c>
      <c r="M44" s="13">
        <f>VLOOKUP($E44,'ip prosedur-14 okt-15 juni 2026'!$A:$H,4,FALSE)</f>
        <v>92637136</v>
      </c>
      <c r="N44" s="13">
        <f>VLOOKUP($E44,'ip prosedur-14 okt-15 juni 2026'!$A:$H,3, FALSE)</f>
        <v>1</v>
      </c>
      <c r="O44" s="3">
        <f t="shared" si="3"/>
        <v>92637136</v>
      </c>
      <c r="P44" s="14">
        <f>VLOOKUP($E44,'ip prosedur-14 okt-15 juni 2026'!$A:$H,5,FALSE)</f>
        <v>92637136</v>
      </c>
      <c r="Q44" s="14">
        <f>VLOOKUP($E44,'ip prosedur-14 okt-15 juni 2026'!$A:$H,6,FALSE)</f>
        <v>92637136</v>
      </c>
      <c r="R44" s="14">
        <f>VLOOKUP($E44,'ip prosedur-14 okt-15 juni 2026'!$A:$H,7,FALSE)</f>
        <v>92637136</v>
      </c>
      <c r="S44" s="14">
        <f>VLOOKUP($E44,'ip prosedur-14 okt-15 juni 2026'!$A:$H,8,FALSE)</f>
        <v>92637136</v>
      </c>
    </row>
    <row r="45">
      <c r="A45" s="7" t="s">
        <v>5</v>
      </c>
      <c r="B45" s="7" t="s">
        <v>1102</v>
      </c>
      <c r="C45" s="7" t="s">
        <v>1471</v>
      </c>
      <c r="D45" s="7" t="s">
        <v>1472</v>
      </c>
      <c r="E45" s="5" t="s">
        <v>2071</v>
      </c>
      <c r="F45" s="5" t="s">
        <v>2072</v>
      </c>
      <c r="G45" s="11" t="str">
        <f>VLOOKUP($E45,proc!$A:$D,3, FALSE)</f>
        <v>6</v>
      </c>
      <c r="H45" s="12" t="str">
        <f t="shared" si="1"/>
        <v>Stomach, Esophagus &amp; Duodenal Procedures</v>
      </c>
      <c r="I45" s="12" t="str">
        <f t="shared" si="2"/>
        <v>P16AC</v>
      </c>
      <c r="J45" s="13">
        <f>VLOOKUP($C45,'tarif idrg'!$A:$O,11,FALSE)</f>
        <v>17279679</v>
      </c>
      <c r="K45" s="13">
        <f>VLOOKUP($C45,'tarif idrg'!$A:$O,15,FALSE)</f>
        <v>17279679</v>
      </c>
      <c r="L45" s="13">
        <f>VLOOKUP($E45,'ip prosedur-2025'!$A:$H,4,FALSE)</f>
        <v>84048775</v>
      </c>
      <c r="M45" s="13">
        <f>VLOOKUP($E45,'ip prosedur-14 okt-15 juni 2026'!$A:$H,4,FALSE)</f>
        <v>30795362</v>
      </c>
      <c r="N45" s="13">
        <f>VLOOKUP($E45,'ip prosedur-14 okt-15 juni 2026'!$A:$H,3, FALSE)</f>
        <v>1</v>
      </c>
      <c r="O45" s="3">
        <f t="shared" si="3"/>
        <v>30795362</v>
      </c>
      <c r="P45" s="14">
        <f>VLOOKUP($E45,'ip prosedur-14 okt-15 juni 2026'!$A:$H,5,FALSE)</f>
        <v>30795362</v>
      </c>
      <c r="Q45" s="14">
        <f>VLOOKUP($E45,'ip prosedur-14 okt-15 juni 2026'!$A:$H,6,FALSE)</f>
        <v>30795362</v>
      </c>
      <c r="R45" s="14">
        <f>VLOOKUP($E45,'ip prosedur-14 okt-15 juni 2026'!$A:$H,7,FALSE)</f>
        <v>30795362</v>
      </c>
      <c r="S45" s="14">
        <f>VLOOKUP($E45,'ip prosedur-14 okt-15 juni 2026'!$A:$H,8,FALSE)</f>
        <v>30795362</v>
      </c>
    </row>
    <row r="46">
      <c r="A46" s="7" t="s">
        <v>5</v>
      </c>
      <c r="B46" s="7" t="s">
        <v>1102</v>
      </c>
      <c r="C46" s="7" t="s">
        <v>1471</v>
      </c>
      <c r="D46" s="7" t="s">
        <v>1472</v>
      </c>
      <c r="E46" s="5" t="s">
        <v>2115</v>
      </c>
      <c r="F46" s="5" t="s">
        <v>2117</v>
      </c>
      <c r="G46" s="11" t="str">
        <f>VLOOKUP($E46,proc!$A:$D,3, FALSE)</f>
        <v>6</v>
      </c>
      <c r="H46" s="12" t="str">
        <f t="shared" si="1"/>
        <v>Stomach, Esophagus &amp; Duodenal Procedures</v>
      </c>
      <c r="I46" s="12" t="str">
        <f t="shared" si="2"/>
        <v>P16AC</v>
      </c>
      <c r="J46" s="13">
        <f>VLOOKUP($C46,'tarif idrg'!$A:$O,11,FALSE)</f>
        <v>17279679</v>
      </c>
      <c r="K46" s="13">
        <f>VLOOKUP($C46,'tarif idrg'!$A:$O,15,FALSE)</f>
        <v>17279679</v>
      </c>
      <c r="L46" s="13">
        <f>VLOOKUP($E46,'ip prosedur-2025'!$A:$H,4,FALSE)</f>
        <v>90824450.67</v>
      </c>
      <c r="M46" s="13">
        <f>VLOOKUP($E46,'ip prosedur-14 okt-15 juni 2026'!$A:$H,4,FALSE)</f>
        <v>15086622</v>
      </c>
      <c r="N46" s="13">
        <f>VLOOKUP($E46,'ip prosedur-14 okt-15 juni 2026'!$A:$H,3, FALSE)</f>
        <v>1</v>
      </c>
      <c r="O46" s="3">
        <f t="shared" si="3"/>
        <v>15086622</v>
      </c>
      <c r="P46" s="14">
        <f>VLOOKUP($E46,'ip prosedur-14 okt-15 juni 2026'!$A:$H,5,FALSE)</f>
        <v>15086622</v>
      </c>
      <c r="Q46" s="14">
        <f>VLOOKUP($E46,'ip prosedur-14 okt-15 juni 2026'!$A:$H,6,FALSE)</f>
        <v>15086622</v>
      </c>
      <c r="R46" s="14">
        <f>VLOOKUP($E46,'ip prosedur-14 okt-15 juni 2026'!$A:$H,7,FALSE)</f>
        <v>15086622</v>
      </c>
      <c r="S46" s="14">
        <f>VLOOKUP($E46,'ip prosedur-14 okt-15 juni 2026'!$A:$H,8,FALSE)</f>
        <v>15086622</v>
      </c>
    </row>
    <row r="47">
      <c r="A47" s="7" t="s">
        <v>5</v>
      </c>
      <c r="B47" s="7" t="s">
        <v>1102</v>
      </c>
      <c r="C47" s="7" t="s">
        <v>1471</v>
      </c>
      <c r="D47" s="7" t="s">
        <v>1472</v>
      </c>
      <c r="E47" s="5" t="s">
        <v>1319</v>
      </c>
      <c r="F47" s="5" t="s">
        <v>1320</v>
      </c>
      <c r="G47" s="11" t="str">
        <f>VLOOKUP($E47,proc!$A:$D,3, FALSE)</f>
        <v>4</v>
      </c>
      <c r="H47" s="12" t="str">
        <f t="shared" si="1"/>
        <v>Stomach, Esophagus &amp; Duodenal Procedures</v>
      </c>
      <c r="I47" s="12" t="str">
        <f t="shared" si="2"/>
        <v>P16AC</v>
      </c>
      <c r="J47" s="13">
        <f>VLOOKUP($C47,'tarif idrg'!$A:$O,11,FALSE)</f>
        <v>17279679</v>
      </c>
      <c r="K47" s="13">
        <f>VLOOKUP($C47,'tarif idrg'!$A:$O,15,FALSE)</f>
        <v>17279679</v>
      </c>
      <c r="L47" s="13">
        <f>VLOOKUP($E47,'ip prosedur-2025'!$A:$H,4,FALSE)</f>
        <v>40301830.56</v>
      </c>
      <c r="M47" s="13">
        <f>VLOOKUP($E47,'ip prosedur-14 okt-15 juni 2026'!$A:$H,4,FALSE)</f>
        <v>70550088.77</v>
      </c>
      <c r="N47" s="13">
        <f>VLOOKUP($E47,'ip prosedur-14 okt-15 juni 2026'!$A:$H,3, FALSE)</f>
        <v>13</v>
      </c>
      <c r="O47" s="3">
        <f t="shared" si="3"/>
        <v>917151154</v>
      </c>
      <c r="P47" s="14">
        <f>VLOOKUP($E47,'ip prosedur-14 okt-15 juni 2026'!$A:$H,5,FALSE)</f>
        <v>22702113</v>
      </c>
      <c r="Q47" s="14">
        <f>VLOOKUP($E47,'ip prosedur-14 okt-15 juni 2026'!$A:$H,6,FALSE)</f>
        <v>38835233</v>
      </c>
      <c r="R47" s="14">
        <f>VLOOKUP($E47,'ip prosedur-14 okt-15 juni 2026'!$A:$H,7,FALSE)</f>
        <v>56934105</v>
      </c>
      <c r="S47" s="14">
        <f>VLOOKUP($E47,'ip prosedur-14 okt-15 juni 2026'!$A:$H,8,FALSE)</f>
        <v>85553694</v>
      </c>
    </row>
    <row r="48">
      <c r="A48" s="7" t="s">
        <v>5</v>
      </c>
      <c r="B48" s="7" t="s">
        <v>1102</v>
      </c>
      <c r="C48" s="7" t="s">
        <v>1471</v>
      </c>
      <c r="D48" s="7" t="s">
        <v>1472</v>
      </c>
      <c r="E48" s="5" t="s">
        <v>1133</v>
      </c>
      <c r="F48" s="5" t="s">
        <v>1134</v>
      </c>
      <c r="G48" s="11" t="str">
        <f>VLOOKUP($E48,proc!$A:$D,3, FALSE)</f>
        <v>5</v>
      </c>
      <c r="H48" s="12" t="str">
        <f t="shared" si="1"/>
        <v>Stomach, Esophagus &amp; Duodenal Procedures</v>
      </c>
      <c r="I48" s="12" t="str">
        <f t="shared" si="2"/>
        <v>P16AC</v>
      </c>
      <c r="J48" s="13">
        <f>VLOOKUP($C48,'tarif idrg'!$A:$O,11,FALSE)</f>
        <v>17279679</v>
      </c>
      <c r="K48" s="13">
        <f>VLOOKUP($C48,'tarif idrg'!$A:$O,15,FALSE)</f>
        <v>17279679</v>
      </c>
      <c r="L48" s="3" t="str">
        <f>VLOOKUP($E48,'ip prosedur-2025'!$A:$H,4,FALSE)</f>
        <v>#N/A</v>
      </c>
      <c r="M48" s="3" t="str">
        <f>VLOOKUP($E48,'ip prosedur-14 okt-15 juni 2026'!$A:$H,4,FALSE)</f>
        <v>#N/A</v>
      </c>
      <c r="N48" s="3" t="str">
        <f>VLOOKUP($E48,'ip prosedur-14 okt-15 juni 2026'!$A:$H,3, FALSE)</f>
        <v>#N/A</v>
      </c>
      <c r="O48" s="3" t="str">
        <f t="shared" si="3"/>
        <v>#N/A</v>
      </c>
      <c r="P48" s="18" t="str">
        <f>VLOOKUP($E48,'ip prosedur-14 okt-15 juni 2026'!$A:$H,5,FALSE)</f>
        <v>#N/A</v>
      </c>
      <c r="Q48" s="18" t="str">
        <f>VLOOKUP($E48,'ip prosedur-14 okt-15 juni 2026'!$A:$H,6,FALSE)</f>
        <v>#N/A</v>
      </c>
      <c r="R48" s="18" t="str">
        <f>VLOOKUP($E48,'ip prosedur-14 okt-15 juni 2026'!$A:$H,7,FALSE)</f>
        <v>#N/A</v>
      </c>
      <c r="S48" s="18" t="str">
        <f>VLOOKUP($E48,'ip prosedur-14 okt-15 juni 2026'!$A:$H,8,FALSE)</f>
        <v>#N/A</v>
      </c>
    </row>
    <row r="49">
      <c r="A49" s="7" t="s">
        <v>5</v>
      </c>
      <c r="B49" s="7" t="s">
        <v>1102</v>
      </c>
      <c r="C49" s="7" t="s">
        <v>1471</v>
      </c>
      <c r="D49" s="7" t="s">
        <v>1472</v>
      </c>
      <c r="E49" s="5" t="s">
        <v>2250</v>
      </c>
      <c r="F49" s="5" t="s">
        <v>2252</v>
      </c>
      <c r="G49" s="11" t="str">
        <f>VLOOKUP($E49,proc!$A:$D,3, FALSE)</f>
        <v>5</v>
      </c>
      <c r="H49" s="12" t="str">
        <f t="shared" si="1"/>
        <v>Stomach, Esophagus &amp; Duodenal Procedures</v>
      </c>
      <c r="I49" s="12" t="str">
        <f t="shared" si="2"/>
        <v>P16AC</v>
      </c>
      <c r="J49" s="13">
        <f>VLOOKUP($C49,'tarif idrg'!$A:$O,11,FALSE)</f>
        <v>17279679</v>
      </c>
      <c r="K49" s="13">
        <f>VLOOKUP($C49,'tarif idrg'!$A:$O,15,FALSE)</f>
        <v>17279679</v>
      </c>
      <c r="L49" s="13">
        <f>VLOOKUP($E49,'ip prosedur-2025'!$A:$H,4,FALSE)</f>
        <v>52892147.98</v>
      </c>
      <c r="M49" s="13">
        <f>VLOOKUP($E49,'ip prosedur-14 okt-15 juni 2026'!$A:$H,4,FALSE)</f>
        <v>46345201.82</v>
      </c>
      <c r="N49" s="13">
        <f>VLOOKUP($E49,'ip prosedur-14 okt-15 juni 2026'!$A:$H,3, FALSE)</f>
        <v>67</v>
      </c>
      <c r="O49" s="3">
        <f t="shared" si="3"/>
        <v>3105128522</v>
      </c>
      <c r="P49" s="14">
        <f>VLOOKUP($E49,'ip prosedur-14 okt-15 juni 2026'!$A:$H,5,FALSE)</f>
        <v>18465738</v>
      </c>
      <c r="Q49" s="14">
        <f>VLOOKUP($E49,'ip prosedur-14 okt-15 juni 2026'!$A:$H,6,FALSE)</f>
        <v>34042315</v>
      </c>
      <c r="R49" s="14">
        <f>VLOOKUP($E49,'ip prosedur-14 okt-15 juni 2026'!$A:$H,7,FALSE)</f>
        <v>61829742</v>
      </c>
      <c r="S49" s="14">
        <f>VLOOKUP($E49,'ip prosedur-14 okt-15 juni 2026'!$A:$H,8,FALSE)</f>
        <v>96676991</v>
      </c>
    </row>
    <row r="50">
      <c r="A50" s="7" t="s">
        <v>5</v>
      </c>
      <c r="B50" s="7" t="s">
        <v>1102</v>
      </c>
      <c r="C50" s="7" t="s">
        <v>1471</v>
      </c>
      <c r="D50" s="7" t="s">
        <v>1472</v>
      </c>
      <c r="E50" s="5" t="s">
        <v>2298</v>
      </c>
      <c r="F50" s="5" t="s">
        <v>2300</v>
      </c>
      <c r="G50" s="11" t="str">
        <f>VLOOKUP($E50,proc!$A:$D,3, FALSE)</f>
        <v>5</v>
      </c>
      <c r="H50" s="12" t="str">
        <f t="shared" si="1"/>
        <v>Stomach, Esophagus &amp; Duodenal Procedures</v>
      </c>
      <c r="I50" s="12" t="str">
        <f t="shared" si="2"/>
        <v>P16AC</v>
      </c>
      <c r="J50" s="13">
        <f>VLOOKUP($C50,'tarif idrg'!$A:$O,11,FALSE)</f>
        <v>17279679</v>
      </c>
      <c r="K50" s="13">
        <f>VLOOKUP($C50,'tarif idrg'!$A:$O,15,FALSE)</f>
        <v>17279679</v>
      </c>
      <c r="L50" s="13">
        <f>VLOOKUP($E50,'ip prosedur-2025'!$A:$H,4,FALSE)</f>
        <v>63746317.35</v>
      </c>
      <c r="M50" s="13">
        <f>VLOOKUP($E50,'ip prosedur-14 okt-15 juni 2026'!$A:$H,4,FALSE)</f>
        <v>68626502.43</v>
      </c>
      <c r="N50" s="13">
        <f>VLOOKUP($E50,'ip prosedur-14 okt-15 juni 2026'!$A:$H,3, FALSE)</f>
        <v>615</v>
      </c>
      <c r="O50" s="3">
        <f t="shared" si="3"/>
        <v>42205298994</v>
      </c>
      <c r="P50" s="14">
        <f>VLOOKUP($E50,'ip prosedur-14 okt-15 juni 2026'!$A:$H,5,FALSE)</f>
        <v>24234055</v>
      </c>
      <c r="Q50" s="14">
        <f>VLOOKUP($E50,'ip prosedur-14 okt-15 juni 2026'!$A:$H,6,FALSE)</f>
        <v>43442070</v>
      </c>
      <c r="R50" s="14">
        <f>VLOOKUP($E50,'ip prosedur-14 okt-15 juni 2026'!$A:$H,7,FALSE)</f>
        <v>84805298</v>
      </c>
      <c r="S50" s="14">
        <f>VLOOKUP($E50,'ip prosedur-14 okt-15 juni 2026'!$A:$H,8,FALSE)</f>
        <v>157295468</v>
      </c>
    </row>
    <row r="51">
      <c r="A51" s="7" t="s">
        <v>5</v>
      </c>
      <c r="B51" s="7" t="s">
        <v>1102</v>
      </c>
      <c r="C51" s="7" t="s">
        <v>1471</v>
      </c>
      <c r="D51" s="7" t="s">
        <v>1472</v>
      </c>
      <c r="E51" s="5" t="s">
        <v>2349</v>
      </c>
      <c r="F51" s="5" t="s">
        <v>2350</v>
      </c>
      <c r="G51" s="11" t="str">
        <f>VLOOKUP($E51,proc!$A:$D,3, FALSE)</f>
        <v>4</v>
      </c>
      <c r="H51" s="12" t="str">
        <f t="shared" si="1"/>
        <v>Stomach, Esophagus &amp; Duodenal Procedures</v>
      </c>
      <c r="I51" s="12" t="str">
        <f t="shared" si="2"/>
        <v>P16AC</v>
      </c>
      <c r="J51" s="13">
        <f>VLOOKUP($C51,'tarif idrg'!$A:$O,11,FALSE)</f>
        <v>17279679</v>
      </c>
      <c r="K51" s="13">
        <f>VLOOKUP($C51,'tarif idrg'!$A:$O,15,FALSE)</f>
        <v>17279679</v>
      </c>
      <c r="L51" s="13">
        <f>VLOOKUP($E51,'ip prosedur-2025'!$A:$H,4,FALSE)</f>
        <v>45787017.31</v>
      </c>
      <c r="M51" s="13">
        <f>VLOOKUP($E51,'ip prosedur-14 okt-15 juni 2026'!$A:$H,4,FALSE)</f>
        <v>45490737.78</v>
      </c>
      <c r="N51" s="13">
        <f>VLOOKUP($E51,'ip prosedur-14 okt-15 juni 2026'!$A:$H,3, FALSE)</f>
        <v>86</v>
      </c>
      <c r="O51" s="3">
        <f t="shared" si="3"/>
        <v>3912203449</v>
      </c>
      <c r="P51" s="14">
        <f>VLOOKUP($E51,'ip prosedur-14 okt-15 juni 2026'!$A:$H,5,FALSE)</f>
        <v>20194209</v>
      </c>
      <c r="Q51" s="14">
        <f>VLOOKUP($E51,'ip prosedur-14 okt-15 juni 2026'!$A:$H,6,FALSE)</f>
        <v>29760833</v>
      </c>
      <c r="R51" s="14">
        <f>VLOOKUP($E51,'ip prosedur-14 okt-15 juni 2026'!$A:$H,7,FALSE)</f>
        <v>54546184</v>
      </c>
      <c r="S51" s="14">
        <f>VLOOKUP($E51,'ip prosedur-14 okt-15 juni 2026'!$A:$H,8,FALSE)</f>
        <v>91850786</v>
      </c>
    </row>
    <row r="52">
      <c r="A52" s="7" t="s">
        <v>5</v>
      </c>
      <c r="B52" s="7" t="s">
        <v>1102</v>
      </c>
      <c r="C52" s="7" t="s">
        <v>1471</v>
      </c>
      <c r="D52" s="7" t="s">
        <v>1472</v>
      </c>
      <c r="E52" s="5" t="s">
        <v>1219</v>
      </c>
      <c r="F52" s="5" t="s">
        <v>1220</v>
      </c>
      <c r="G52" s="11" t="str">
        <f>VLOOKUP($E52,proc!$A:$D,3, FALSE)</f>
        <v>5</v>
      </c>
      <c r="H52" s="12" t="str">
        <f t="shared" si="1"/>
        <v>Stomach, Esophagus &amp; Duodenal Procedures</v>
      </c>
      <c r="I52" s="12" t="str">
        <f t="shared" si="2"/>
        <v>P16AC</v>
      </c>
      <c r="J52" s="13">
        <f>VLOOKUP($C52,'tarif idrg'!$A:$O,11,FALSE)</f>
        <v>17279679</v>
      </c>
      <c r="K52" s="13">
        <f>VLOOKUP($C52,'tarif idrg'!$A:$O,15,FALSE)</f>
        <v>17279679</v>
      </c>
      <c r="L52" s="13">
        <f>VLOOKUP($E52,'ip prosedur-2025'!$A:$H,4,FALSE)</f>
        <v>44391727.4</v>
      </c>
      <c r="M52" s="13">
        <f>VLOOKUP($E52,'ip prosedur-14 okt-15 juni 2026'!$A:$H,4,FALSE)</f>
        <v>35363269.36</v>
      </c>
      <c r="N52" s="13">
        <f>VLOOKUP($E52,'ip prosedur-14 okt-15 juni 2026'!$A:$H,3, FALSE)</f>
        <v>148</v>
      </c>
      <c r="O52" s="3">
        <f t="shared" si="3"/>
        <v>5233763865</v>
      </c>
      <c r="P52" s="14">
        <f>VLOOKUP($E52,'ip prosedur-14 okt-15 juni 2026'!$A:$H,5,FALSE)</f>
        <v>13273750</v>
      </c>
      <c r="Q52" s="14">
        <f>VLOOKUP($E52,'ip prosedur-14 okt-15 juni 2026'!$A:$H,6,FALSE)</f>
        <v>28115910</v>
      </c>
      <c r="R52" s="14">
        <f>VLOOKUP($E52,'ip prosedur-14 okt-15 juni 2026'!$A:$H,7,FALSE)</f>
        <v>45603339</v>
      </c>
      <c r="S52" s="14">
        <f>VLOOKUP($E52,'ip prosedur-14 okt-15 juni 2026'!$A:$H,8,FALSE)</f>
        <v>68445976</v>
      </c>
    </row>
    <row r="53">
      <c r="A53" s="7" t="s">
        <v>5</v>
      </c>
      <c r="B53" s="7" t="s">
        <v>1102</v>
      </c>
      <c r="C53" s="7" t="s">
        <v>1471</v>
      </c>
      <c r="D53" s="7" t="s">
        <v>1472</v>
      </c>
      <c r="E53" s="5" t="s">
        <v>1221</v>
      </c>
      <c r="F53" s="5" t="s">
        <v>1222</v>
      </c>
      <c r="G53" s="11" t="str">
        <f>VLOOKUP($E53,proc!$A:$D,3, FALSE)</f>
        <v>4</v>
      </c>
      <c r="H53" s="12" t="str">
        <f t="shared" si="1"/>
        <v>Stomach, Esophagus &amp; Duodenal Procedures</v>
      </c>
      <c r="I53" s="12" t="str">
        <f t="shared" si="2"/>
        <v>P16AC</v>
      </c>
      <c r="J53" s="13">
        <f>VLOOKUP($C53,'tarif idrg'!$A:$O,11,FALSE)</f>
        <v>17279679</v>
      </c>
      <c r="K53" s="13">
        <f>VLOOKUP($C53,'tarif idrg'!$A:$O,15,FALSE)</f>
        <v>17279679</v>
      </c>
      <c r="L53" s="13">
        <f>VLOOKUP($E53,'ip prosedur-2025'!$A:$H,4,FALSE)</f>
        <v>49430814.73</v>
      </c>
      <c r="M53" s="13">
        <f>VLOOKUP($E53,'ip prosedur-14 okt-15 juni 2026'!$A:$H,4,FALSE)</f>
        <v>49332850.08</v>
      </c>
      <c r="N53" s="13">
        <f>VLOOKUP($E53,'ip prosedur-14 okt-15 juni 2026'!$A:$H,3, FALSE)</f>
        <v>24</v>
      </c>
      <c r="O53" s="3">
        <f t="shared" si="3"/>
        <v>1183988402</v>
      </c>
      <c r="P53" s="14">
        <f>VLOOKUP($E53,'ip prosedur-14 okt-15 juni 2026'!$A:$H,5,FALSE)</f>
        <v>20785506</v>
      </c>
      <c r="Q53" s="14">
        <f>VLOOKUP($E53,'ip prosedur-14 okt-15 juni 2026'!$A:$H,6,FALSE)</f>
        <v>42278365</v>
      </c>
      <c r="R53" s="14">
        <f>VLOOKUP($E53,'ip prosedur-14 okt-15 juni 2026'!$A:$H,7,FALSE)</f>
        <v>56574018</v>
      </c>
      <c r="S53" s="14">
        <f>VLOOKUP($E53,'ip prosedur-14 okt-15 juni 2026'!$A:$H,8,FALSE)</f>
        <v>100107052</v>
      </c>
    </row>
    <row r="54">
      <c r="A54" s="7" t="s">
        <v>5</v>
      </c>
      <c r="B54" s="7" t="s">
        <v>1102</v>
      </c>
      <c r="C54" s="7" t="s">
        <v>1471</v>
      </c>
      <c r="D54" s="7" t="s">
        <v>1472</v>
      </c>
      <c r="E54" s="5" t="s">
        <v>2489</v>
      </c>
      <c r="F54" s="5" t="s">
        <v>2490</v>
      </c>
      <c r="G54" s="11" t="str">
        <f>VLOOKUP($E54,proc!$A:$D,3, FALSE)</f>
        <v>4</v>
      </c>
      <c r="H54" s="12" t="str">
        <f t="shared" si="1"/>
        <v>Stomach, Esophagus &amp; Duodenal Procedures</v>
      </c>
      <c r="I54" s="12" t="str">
        <f t="shared" si="2"/>
        <v>P16AC</v>
      </c>
      <c r="J54" s="13">
        <f>VLOOKUP($C54,'tarif idrg'!$A:$O,11,FALSE)</f>
        <v>17279679</v>
      </c>
      <c r="K54" s="13">
        <f>VLOOKUP($C54,'tarif idrg'!$A:$O,15,FALSE)</f>
        <v>17279679</v>
      </c>
      <c r="L54" s="13">
        <f>VLOOKUP($E54,'ip prosedur-2025'!$A:$H,4,FALSE)</f>
        <v>23538517</v>
      </c>
      <c r="M54" s="13">
        <f>VLOOKUP($E54,'ip prosedur-14 okt-15 juni 2026'!$A:$H,4,FALSE)</f>
        <v>49577462</v>
      </c>
      <c r="N54" s="13">
        <f>VLOOKUP($E54,'ip prosedur-14 okt-15 juni 2026'!$A:$H,3, FALSE)</f>
        <v>3</v>
      </c>
      <c r="O54" s="3">
        <f t="shared" si="3"/>
        <v>148732386</v>
      </c>
      <c r="P54" s="14">
        <f>VLOOKUP($E54,'ip prosedur-14 okt-15 juni 2026'!$A:$H,5,FALSE)</f>
        <v>12215137</v>
      </c>
      <c r="Q54" s="14">
        <f>VLOOKUP($E54,'ip prosedur-14 okt-15 juni 2026'!$A:$H,6,FALSE)</f>
        <v>26602450</v>
      </c>
      <c r="R54" s="14">
        <f>VLOOKUP($E54,'ip prosedur-14 okt-15 juni 2026'!$A:$H,7,FALSE)</f>
        <v>109914799</v>
      </c>
      <c r="S54" s="14">
        <f>VLOOKUP($E54,'ip prosedur-14 okt-15 juni 2026'!$A:$H,8,FALSE)</f>
        <v>109914799</v>
      </c>
    </row>
    <row r="55">
      <c r="A55" s="7" t="s">
        <v>5</v>
      </c>
      <c r="B55" s="7" t="s">
        <v>1102</v>
      </c>
      <c r="C55" s="7" t="s">
        <v>1471</v>
      </c>
      <c r="D55" s="7" t="s">
        <v>1472</v>
      </c>
      <c r="E55" s="5" t="s">
        <v>2519</v>
      </c>
      <c r="F55" s="5" t="s">
        <v>2520</v>
      </c>
      <c r="G55" s="11" t="str">
        <f>VLOOKUP($E55,proc!$A:$D,3, FALSE)</f>
        <v>4</v>
      </c>
      <c r="H55" s="12" t="str">
        <f t="shared" si="1"/>
        <v>Stomach, Esophagus &amp; Duodenal Procedures</v>
      </c>
      <c r="I55" s="12" t="str">
        <f t="shared" si="2"/>
        <v>P16AC</v>
      </c>
      <c r="J55" s="13">
        <f>VLOOKUP($C55,'tarif idrg'!$A:$O,11,FALSE)</f>
        <v>17279679</v>
      </c>
      <c r="K55" s="13">
        <f>VLOOKUP($C55,'tarif idrg'!$A:$O,15,FALSE)</f>
        <v>17279679</v>
      </c>
      <c r="L55" s="3" t="str">
        <f>VLOOKUP($E55,'ip prosedur-2025'!$A:$H,4,FALSE)</f>
        <v>#N/A</v>
      </c>
      <c r="M55" s="13">
        <f>VLOOKUP($E55,'ip prosedur-14 okt-15 juni 2026'!$A:$H,4,FALSE)</f>
        <v>26969801</v>
      </c>
      <c r="N55" s="13">
        <f>VLOOKUP($E55,'ip prosedur-14 okt-15 juni 2026'!$A:$H,3, FALSE)</f>
        <v>1</v>
      </c>
      <c r="O55" s="3">
        <f t="shared" si="3"/>
        <v>26969801</v>
      </c>
      <c r="P55" s="14">
        <f>VLOOKUP($E55,'ip prosedur-14 okt-15 juni 2026'!$A:$H,5,FALSE)</f>
        <v>26969801</v>
      </c>
      <c r="Q55" s="14">
        <f>VLOOKUP($E55,'ip prosedur-14 okt-15 juni 2026'!$A:$H,6,FALSE)</f>
        <v>26969801</v>
      </c>
      <c r="R55" s="14">
        <f>VLOOKUP($E55,'ip prosedur-14 okt-15 juni 2026'!$A:$H,7,FALSE)</f>
        <v>26969801</v>
      </c>
      <c r="S55" s="14">
        <f>VLOOKUP($E55,'ip prosedur-14 okt-15 juni 2026'!$A:$H,8,FALSE)</f>
        <v>26969801</v>
      </c>
    </row>
    <row r="56">
      <c r="A56" s="7" t="s">
        <v>5</v>
      </c>
      <c r="B56" s="7" t="s">
        <v>1102</v>
      </c>
      <c r="C56" s="7" t="s">
        <v>1471</v>
      </c>
      <c r="D56" s="7" t="s">
        <v>1472</v>
      </c>
      <c r="E56" s="5" t="s">
        <v>2561</v>
      </c>
      <c r="F56" s="5" t="s">
        <v>2562</v>
      </c>
      <c r="G56" s="11" t="str">
        <f>VLOOKUP($E56,proc!$A:$D,3, FALSE)</f>
        <v>4</v>
      </c>
      <c r="H56" s="12" t="str">
        <f t="shared" si="1"/>
        <v>Stomach, Esophagus &amp; Duodenal Procedures</v>
      </c>
      <c r="I56" s="12" t="str">
        <f t="shared" si="2"/>
        <v>P16AC</v>
      </c>
      <c r="J56" s="13">
        <f>VLOOKUP($C56,'tarif idrg'!$A:$O,11,FALSE)</f>
        <v>17279679</v>
      </c>
      <c r="K56" s="13">
        <f>VLOOKUP($C56,'tarif idrg'!$A:$O,15,FALSE)</f>
        <v>17279679</v>
      </c>
      <c r="L56" s="13">
        <f>VLOOKUP($E56,'ip prosedur-2025'!$A:$H,4,FALSE)</f>
        <v>31590873</v>
      </c>
      <c r="M56" s="3" t="str">
        <f>VLOOKUP($E56,'ip prosedur-14 okt-15 juni 2026'!$A:$H,4,FALSE)</f>
        <v>#N/A</v>
      </c>
      <c r="N56" s="3" t="str">
        <f>VLOOKUP($E56,'ip prosedur-14 okt-15 juni 2026'!$A:$H,3, FALSE)</f>
        <v>#N/A</v>
      </c>
      <c r="O56" s="3" t="str">
        <f t="shared" si="3"/>
        <v>#N/A</v>
      </c>
      <c r="P56" s="18" t="str">
        <f>VLOOKUP($E56,'ip prosedur-14 okt-15 juni 2026'!$A:$H,5,FALSE)</f>
        <v>#N/A</v>
      </c>
      <c r="Q56" s="18" t="str">
        <f>VLOOKUP($E56,'ip prosedur-14 okt-15 juni 2026'!$A:$H,6,FALSE)</f>
        <v>#N/A</v>
      </c>
      <c r="R56" s="18" t="str">
        <f>VLOOKUP($E56,'ip prosedur-14 okt-15 juni 2026'!$A:$H,7,FALSE)</f>
        <v>#N/A</v>
      </c>
      <c r="S56" s="18" t="str">
        <f>VLOOKUP($E56,'ip prosedur-14 okt-15 juni 2026'!$A:$H,8,FALSE)</f>
        <v>#N/A</v>
      </c>
    </row>
    <row r="57">
      <c r="A57" s="7" t="s">
        <v>5</v>
      </c>
      <c r="B57" s="7" t="s">
        <v>1102</v>
      </c>
      <c r="C57" s="7" t="s">
        <v>1471</v>
      </c>
      <c r="D57" s="7" t="s">
        <v>1472</v>
      </c>
      <c r="E57" s="5" t="s">
        <v>2605</v>
      </c>
      <c r="F57" s="5" t="s">
        <v>2607</v>
      </c>
      <c r="G57" s="11" t="str">
        <f>VLOOKUP($E57,proc!$A:$D,3, FALSE)</f>
        <v>4</v>
      </c>
      <c r="H57" s="12" t="str">
        <f t="shared" si="1"/>
        <v>Stomach, Esophagus &amp; Duodenal Procedures</v>
      </c>
      <c r="I57" s="12" t="str">
        <f t="shared" si="2"/>
        <v>P16AC</v>
      </c>
      <c r="J57" s="13">
        <f>VLOOKUP($C57,'tarif idrg'!$A:$O,11,FALSE)</f>
        <v>17279679</v>
      </c>
      <c r="K57" s="13">
        <f>VLOOKUP($C57,'tarif idrg'!$A:$O,15,FALSE)</f>
        <v>17279679</v>
      </c>
      <c r="L57" s="13">
        <f>VLOOKUP($E57,'ip prosedur-2025'!$A:$H,4,FALSE)</f>
        <v>52078392</v>
      </c>
      <c r="M57" s="13">
        <f>VLOOKUP($E57,'ip prosedur-14 okt-15 juni 2026'!$A:$H,4,FALSE)</f>
        <v>11636805</v>
      </c>
      <c r="N57" s="13">
        <f>VLOOKUP($E57,'ip prosedur-14 okt-15 juni 2026'!$A:$H,3, FALSE)</f>
        <v>1</v>
      </c>
      <c r="O57" s="3">
        <f t="shared" si="3"/>
        <v>11636805</v>
      </c>
      <c r="P57" s="14">
        <f>VLOOKUP($E57,'ip prosedur-14 okt-15 juni 2026'!$A:$H,5,FALSE)</f>
        <v>11636805</v>
      </c>
      <c r="Q57" s="14">
        <f>VLOOKUP($E57,'ip prosedur-14 okt-15 juni 2026'!$A:$H,6,FALSE)</f>
        <v>11636805</v>
      </c>
      <c r="R57" s="14">
        <f>VLOOKUP($E57,'ip prosedur-14 okt-15 juni 2026'!$A:$H,7,FALSE)</f>
        <v>11636805</v>
      </c>
      <c r="S57" s="14">
        <f>VLOOKUP($E57,'ip prosedur-14 okt-15 juni 2026'!$A:$H,8,FALSE)</f>
        <v>11636805</v>
      </c>
    </row>
    <row r="58">
      <c r="A58" s="7" t="s">
        <v>5</v>
      </c>
      <c r="B58" s="7" t="s">
        <v>1102</v>
      </c>
      <c r="C58" s="7" t="s">
        <v>1471</v>
      </c>
      <c r="D58" s="7" t="s">
        <v>1472</v>
      </c>
      <c r="E58" s="5" t="s">
        <v>1109</v>
      </c>
      <c r="F58" s="6" t="s">
        <v>1110</v>
      </c>
      <c r="G58" s="11" t="str">
        <f>VLOOKUP($E58,proc!$A:$D,3, FALSE)</f>
        <v>4</v>
      </c>
      <c r="H58" s="12" t="str">
        <f t="shared" si="1"/>
        <v>Stomach, Esophagus &amp; Duodenal Procedures</v>
      </c>
      <c r="I58" s="12" t="str">
        <f t="shared" si="2"/>
        <v>P16AC</v>
      </c>
      <c r="J58" s="13">
        <f>VLOOKUP($C58,'tarif idrg'!$A:$O,11,FALSE)</f>
        <v>17279679</v>
      </c>
      <c r="K58" s="13">
        <f>VLOOKUP($C58,'tarif idrg'!$A:$O,15,FALSE)</f>
        <v>17279679</v>
      </c>
      <c r="L58" s="13">
        <f>VLOOKUP($E58,'ip prosedur-2025'!$A:$H,4,FALSE)</f>
        <v>43622995.81</v>
      </c>
      <c r="M58" s="13">
        <f>VLOOKUP($E58,'ip prosedur-14 okt-15 juni 2026'!$A:$H,4,FALSE)</f>
        <v>29691172.5</v>
      </c>
      <c r="N58" s="13">
        <f>VLOOKUP($E58,'ip prosedur-14 okt-15 juni 2026'!$A:$H,3, FALSE)</f>
        <v>16</v>
      </c>
      <c r="O58" s="3">
        <f t="shared" si="3"/>
        <v>475058760</v>
      </c>
      <c r="P58" s="14">
        <f>VLOOKUP($E58,'ip prosedur-14 okt-15 juni 2026'!$A:$H,5,FALSE)</f>
        <v>5033966</v>
      </c>
      <c r="Q58" s="14">
        <f>VLOOKUP($E58,'ip prosedur-14 okt-15 juni 2026'!$A:$H,6,FALSE)</f>
        <v>12944929</v>
      </c>
      <c r="R58" s="14">
        <f>VLOOKUP($E58,'ip prosedur-14 okt-15 juni 2026'!$A:$H,7,FALSE)</f>
        <v>25540331</v>
      </c>
      <c r="S58" s="14">
        <f>VLOOKUP($E58,'ip prosedur-14 okt-15 juni 2026'!$A:$H,8,FALSE)</f>
        <v>64259060</v>
      </c>
    </row>
    <row r="59">
      <c r="A59" s="7" t="s">
        <v>5</v>
      </c>
      <c r="B59" s="7" t="s">
        <v>1102</v>
      </c>
      <c r="C59" s="7" t="s">
        <v>1471</v>
      </c>
      <c r="D59" s="7" t="s">
        <v>1472</v>
      </c>
      <c r="E59" s="5" t="s">
        <v>1777</v>
      </c>
      <c r="F59" s="6" t="s">
        <v>1778</v>
      </c>
      <c r="G59" s="11" t="str">
        <f>VLOOKUP($E59,proc!$A:$D,3, FALSE)</f>
        <v>4</v>
      </c>
      <c r="H59" s="12" t="str">
        <f t="shared" si="1"/>
        <v>Stomach, Esophagus &amp; Duodenal Procedures</v>
      </c>
      <c r="I59" s="12" t="str">
        <f t="shared" si="2"/>
        <v>P16AC</v>
      </c>
      <c r="J59" s="13">
        <f>VLOOKUP($C59,'tarif idrg'!$A:$O,11,FALSE)</f>
        <v>17279679</v>
      </c>
      <c r="K59" s="13">
        <f>VLOOKUP($C59,'tarif idrg'!$A:$O,15,FALSE)</f>
        <v>17279679</v>
      </c>
      <c r="L59" s="13">
        <f>VLOOKUP($E59,'ip prosedur-2025'!$A:$H,4,FALSE)</f>
        <v>36546420.3</v>
      </c>
      <c r="M59" s="13">
        <f>VLOOKUP($E59,'ip prosedur-14 okt-15 juni 2026'!$A:$H,4,FALSE)</f>
        <v>32102342.55</v>
      </c>
      <c r="N59" s="13">
        <f>VLOOKUP($E59,'ip prosedur-14 okt-15 juni 2026'!$A:$H,3, FALSE)</f>
        <v>387</v>
      </c>
      <c r="O59" s="3">
        <f t="shared" si="3"/>
        <v>12423606567</v>
      </c>
      <c r="P59" s="14">
        <f>VLOOKUP($E59,'ip prosedur-14 okt-15 juni 2026'!$A:$H,5,FALSE)</f>
        <v>13962044</v>
      </c>
      <c r="Q59" s="14">
        <f>VLOOKUP($E59,'ip prosedur-14 okt-15 juni 2026'!$A:$H,6,FALSE)</f>
        <v>23425085</v>
      </c>
      <c r="R59" s="14">
        <f>VLOOKUP($E59,'ip prosedur-14 okt-15 juni 2026'!$A:$H,7,FALSE)</f>
        <v>40240677</v>
      </c>
      <c r="S59" s="14">
        <f>VLOOKUP($E59,'ip prosedur-14 okt-15 juni 2026'!$A:$H,8,FALSE)</f>
        <v>67550050</v>
      </c>
    </row>
    <row r="60">
      <c r="A60" s="7" t="s">
        <v>5</v>
      </c>
      <c r="B60" s="7" t="s">
        <v>1102</v>
      </c>
      <c r="C60" s="7" t="s">
        <v>1471</v>
      </c>
      <c r="D60" s="7" t="s">
        <v>1472</v>
      </c>
      <c r="E60" s="5" t="s">
        <v>2743</v>
      </c>
      <c r="F60" s="5" t="s">
        <v>2744</v>
      </c>
      <c r="G60" s="11" t="str">
        <f>VLOOKUP($E60,proc!$A:$D,3, FALSE)</f>
        <v>4</v>
      </c>
      <c r="H60" s="12" t="str">
        <f t="shared" si="1"/>
        <v>Stomach, Esophagus &amp; Duodenal Procedures</v>
      </c>
      <c r="I60" s="12" t="str">
        <f t="shared" si="2"/>
        <v>P16AC</v>
      </c>
      <c r="J60" s="13">
        <f>VLOOKUP($C60,'tarif idrg'!$A:$O,11,FALSE)</f>
        <v>17279679</v>
      </c>
      <c r="K60" s="13">
        <f>VLOOKUP($C60,'tarif idrg'!$A:$O,15,FALSE)</f>
        <v>17279679</v>
      </c>
      <c r="L60" s="13">
        <f>VLOOKUP($E60,'ip prosedur-2025'!$A:$H,4,FALSE)</f>
        <v>41960293.14</v>
      </c>
      <c r="M60" s="13">
        <f>VLOOKUP($E60,'ip prosedur-14 okt-15 juni 2026'!$A:$H,4,FALSE)</f>
        <v>36290428.44</v>
      </c>
      <c r="N60" s="13">
        <f>VLOOKUP($E60,'ip prosedur-14 okt-15 juni 2026'!$A:$H,3, FALSE)</f>
        <v>9</v>
      </c>
      <c r="O60" s="3">
        <f t="shared" si="3"/>
        <v>326613856</v>
      </c>
      <c r="P60" s="14">
        <f>VLOOKUP($E60,'ip prosedur-14 okt-15 juni 2026'!$A:$H,5,FALSE)</f>
        <v>24445977</v>
      </c>
      <c r="Q60" s="14">
        <f>VLOOKUP($E60,'ip prosedur-14 okt-15 juni 2026'!$A:$H,6,FALSE)</f>
        <v>33049810</v>
      </c>
      <c r="R60" s="14">
        <f>VLOOKUP($E60,'ip prosedur-14 okt-15 juni 2026'!$A:$H,7,FALSE)</f>
        <v>47911654</v>
      </c>
      <c r="S60" s="14">
        <f>VLOOKUP($E60,'ip prosedur-14 okt-15 juni 2026'!$A:$H,8,FALSE)</f>
        <v>76802288</v>
      </c>
    </row>
    <row r="61">
      <c r="A61" s="7" t="s">
        <v>5</v>
      </c>
      <c r="B61" s="7" t="s">
        <v>1102</v>
      </c>
      <c r="C61" s="7" t="s">
        <v>1471</v>
      </c>
      <c r="D61" s="7" t="s">
        <v>1472</v>
      </c>
      <c r="E61" s="5" t="s">
        <v>2785</v>
      </c>
      <c r="F61" s="5" t="s">
        <v>2786</v>
      </c>
      <c r="G61" s="11" t="str">
        <f>VLOOKUP($E61,proc!$A:$D,3, FALSE)</f>
        <v>4</v>
      </c>
      <c r="H61" s="12" t="str">
        <f t="shared" si="1"/>
        <v>Stomach, Esophagus &amp; Duodenal Procedures</v>
      </c>
      <c r="I61" s="12" t="str">
        <f t="shared" si="2"/>
        <v>P16AC</v>
      </c>
      <c r="J61" s="13">
        <f>VLOOKUP($C61,'tarif idrg'!$A:$O,11,FALSE)</f>
        <v>17279679</v>
      </c>
      <c r="K61" s="13">
        <f>VLOOKUP($C61,'tarif idrg'!$A:$O,15,FALSE)</f>
        <v>17279679</v>
      </c>
      <c r="L61" s="13">
        <f>VLOOKUP($E61,'ip prosedur-2025'!$A:$H,4,FALSE)</f>
        <v>68784664</v>
      </c>
      <c r="M61" s="13">
        <f>VLOOKUP($E61,'ip prosedur-14 okt-15 juni 2026'!$A:$H,4,FALSE)</f>
        <v>78033768.09</v>
      </c>
      <c r="N61" s="13">
        <f>VLOOKUP($E61,'ip prosedur-14 okt-15 juni 2026'!$A:$H,3, FALSE)</f>
        <v>44</v>
      </c>
      <c r="O61" s="3">
        <f t="shared" si="3"/>
        <v>3433485796</v>
      </c>
      <c r="P61" s="14">
        <f>VLOOKUP($E61,'ip prosedur-14 okt-15 juni 2026'!$A:$H,5,FALSE)</f>
        <v>21770334</v>
      </c>
      <c r="Q61" s="14">
        <f>VLOOKUP($E61,'ip prosedur-14 okt-15 juni 2026'!$A:$H,6,FALSE)</f>
        <v>50527864</v>
      </c>
      <c r="R61" s="14">
        <f>VLOOKUP($E61,'ip prosedur-14 okt-15 juni 2026'!$A:$H,7,FALSE)</f>
        <v>101957073</v>
      </c>
      <c r="S61" s="14">
        <f>VLOOKUP($E61,'ip prosedur-14 okt-15 juni 2026'!$A:$H,8,FALSE)</f>
        <v>146003601</v>
      </c>
    </row>
    <row r="62">
      <c r="A62" s="7" t="s">
        <v>5</v>
      </c>
      <c r="B62" s="7" t="s">
        <v>1102</v>
      </c>
      <c r="C62" s="7" t="s">
        <v>1471</v>
      </c>
      <c r="D62" s="7" t="s">
        <v>1472</v>
      </c>
      <c r="E62" s="5" t="s">
        <v>2835</v>
      </c>
      <c r="F62" s="5" t="s">
        <v>2836</v>
      </c>
      <c r="G62" s="11" t="str">
        <f>VLOOKUP($E62,proc!$A:$D,3, FALSE)</f>
        <v>4</v>
      </c>
      <c r="H62" s="12" t="str">
        <f t="shared" si="1"/>
        <v>Stomach, Esophagus &amp; Duodenal Procedures</v>
      </c>
      <c r="I62" s="12" t="str">
        <f t="shared" si="2"/>
        <v>P16AC</v>
      </c>
      <c r="J62" s="13">
        <f>VLOOKUP($C62,'tarif idrg'!$A:$O,11,FALSE)</f>
        <v>17279679</v>
      </c>
      <c r="K62" s="13">
        <f>VLOOKUP($C62,'tarif idrg'!$A:$O,15,FALSE)</f>
        <v>17279679</v>
      </c>
      <c r="L62" s="13">
        <f>VLOOKUP($E62,'ip prosedur-2025'!$A:$H,4,FALSE)</f>
        <v>42769489.93</v>
      </c>
      <c r="M62" s="13">
        <f>VLOOKUP($E62,'ip prosedur-14 okt-15 juni 2026'!$A:$H,4,FALSE)</f>
        <v>44120558.26</v>
      </c>
      <c r="N62" s="13">
        <f>VLOOKUP($E62,'ip prosedur-14 okt-15 juni 2026'!$A:$H,3, FALSE)</f>
        <v>39</v>
      </c>
      <c r="O62" s="3">
        <f t="shared" si="3"/>
        <v>1720701772</v>
      </c>
      <c r="P62" s="14">
        <f>VLOOKUP($E62,'ip prosedur-14 okt-15 juni 2026'!$A:$H,5,FALSE)</f>
        <v>28820731</v>
      </c>
      <c r="Q62" s="14">
        <f>VLOOKUP($E62,'ip prosedur-14 okt-15 juni 2026'!$A:$H,6,FALSE)</f>
        <v>38748807</v>
      </c>
      <c r="R62" s="14">
        <f>VLOOKUP($E62,'ip prosedur-14 okt-15 juni 2026'!$A:$H,7,FALSE)</f>
        <v>56181169</v>
      </c>
      <c r="S62" s="14">
        <f>VLOOKUP($E62,'ip prosedur-14 okt-15 juni 2026'!$A:$H,8,FALSE)</f>
        <v>79135170</v>
      </c>
    </row>
    <row r="63">
      <c r="A63" s="7" t="s">
        <v>5</v>
      </c>
      <c r="B63" s="7" t="s">
        <v>1102</v>
      </c>
      <c r="C63" s="7" t="s">
        <v>1471</v>
      </c>
      <c r="D63" s="7" t="s">
        <v>1472</v>
      </c>
      <c r="E63" s="5" t="s">
        <v>1225</v>
      </c>
      <c r="F63" s="5" t="s">
        <v>1226</v>
      </c>
      <c r="G63" s="11" t="str">
        <f>VLOOKUP($E63,proc!$A:$D,3, FALSE)</f>
        <v>3</v>
      </c>
      <c r="H63" s="12" t="str">
        <f t="shared" si="1"/>
        <v>Stomach, Esophagus &amp; Duodenal Procedures</v>
      </c>
      <c r="I63" s="12" t="str">
        <f t="shared" si="2"/>
        <v>P16AC</v>
      </c>
      <c r="J63" s="13">
        <f>VLOOKUP($C63,'tarif idrg'!$A:$O,11,FALSE)</f>
        <v>17279679</v>
      </c>
      <c r="K63" s="13">
        <f>VLOOKUP($C63,'tarif idrg'!$A:$O,15,FALSE)</f>
        <v>17279679</v>
      </c>
      <c r="L63" s="13">
        <f>VLOOKUP($E63,'ip prosedur-2025'!$A:$H,4,FALSE)</f>
        <v>69819676.74</v>
      </c>
      <c r="M63" s="13">
        <f>VLOOKUP($E63,'ip prosedur-14 okt-15 juni 2026'!$A:$H,4,FALSE)</f>
        <v>66552176.53</v>
      </c>
      <c r="N63" s="13">
        <f>VLOOKUP($E63,'ip prosedur-14 okt-15 juni 2026'!$A:$H,3, FALSE)</f>
        <v>19</v>
      </c>
      <c r="O63" s="3">
        <f t="shared" si="3"/>
        <v>1264491354</v>
      </c>
      <c r="P63" s="14">
        <f>VLOOKUP($E63,'ip prosedur-14 okt-15 juni 2026'!$A:$H,5,FALSE)</f>
        <v>37123222</v>
      </c>
      <c r="Q63" s="14">
        <f>VLOOKUP($E63,'ip prosedur-14 okt-15 juni 2026'!$A:$H,6,FALSE)</f>
        <v>52540068</v>
      </c>
      <c r="R63" s="14">
        <f>VLOOKUP($E63,'ip prosedur-14 okt-15 juni 2026'!$A:$H,7,FALSE)</f>
        <v>97506072</v>
      </c>
      <c r="S63" s="14">
        <f>VLOOKUP($E63,'ip prosedur-14 okt-15 juni 2026'!$A:$H,8,FALSE)</f>
        <v>134580616</v>
      </c>
    </row>
    <row r="64">
      <c r="A64" s="7" t="s">
        <v>5</v>
      </c>
      <c r="B64" s="7" t="s">
        <v>1102</v>
      </c>
      <c r="C64" s="7" t="s">
        <v>1471</v>
      </c>
      <c r="D64" s="7" t="s">
        <v>1472</v>
      </c>
      <c r="E64" s="5" t="s">
        <v>2925</v>
      </c>
      <c r="F64" s="5" t="s">
        <v>2926</v>
      </c>
      <c r="G64" s="11" t="str">
        <f>VLOOKUP($E64,proc!$A:$D,3, FALSE)</f>
        <v>5</v>
      </c>
      <c r="H64" s="12" t="str">
        <f t="shared" si="1"/>
        <v>Stomach, Esophagus &amp; Duodenal Procedures</v>
      </c>
      <c r="I64" s="12" t="str">
        <f t="shared" si="2"/>
        <v>P16AC</v>
      </c>
      <c r="J64" s="13">
        <f>VLOOKUP($C64,'tarif idrg'!$A:$O,11,FALSE)</f>
        <v>17279679</v>
      </c>
      <c r="K64" s="13">
        <f>VLOOKUP($C64,'tarif idrg'!$A:$O,15,FALSE)</f>
        <v>17279679</v>
      </c>
      <c r="L64" s="13">
        <f>VLOOKUP($E64,'ip prosedur-2025'!$A:$H,4,FALSE)</f>
        <v>66250239.39</v>
      </c>
      <c r="M64" s="13">
        <f>VLOOKUP($E64,'ip prosedur-14 okt-15 juni 2026'!$A:$H,4,FALSE)</f>
        <v>63386324.28</v>
      </c>
      <c r="N64" s="13">
        <f>VLOOKUP($E64,'ip prosedur-14 okt-15 juni 2026'!$A:$H,3, FALSE)</f>
        <v>821</v>
      </c>
      <c r="O64" s="3">
        <f t="shared" si="3"/>
        <v>52040172234</v>
      </c>
      <c r="P64" s="14">
        <f>VLOOKUP($E64,'ip prosedur-14 okt-15 juni 2026'!$A:$H,5,FALSE)</f>
        <v>28076100</v>
      </c>
      <c r="Q64" s="14">
        <f>VLOOKUP($E64,'ip prosedur-14 okt-15 juni 2026'!$A:$H,6,FALSE)</f>
        <v>45888862</v>
      </c>
      <c r="R64" s="14">
        <f>VLOOKUP($E64,'ip prosedur-14 okt-15 juni 2026'!$A:$H,7,FALSE)</f>
        <v>76982087</v>
      </c>
      <c r="S64" s="14">
        <f>VLOOKUP($E64,'ip prosedur-14 okt-15 juni 2026'!$A:$H,8,FALSE)</f>
        <v>119998654</v>
      </c>
    </row>
    <row r="65">
      <c r="A65" s="7" t="s">
        <v>5</v>
      </c>
      <c r="B65" s="7" t="s">
        <v>1102</v>
      </c>
      <c r="C65" s="7" t="s">
        <v>1471</v>
      </c>
      <c r="D65" s="7" t="s">
        <v>1472</v>
      </c>
      <c r="E65" s="5" t="s">
        <v>2972</v>
      </c>
      <c r="F65" s="5" t="s">
        <v>2974</v>
      </c>
      <c r="G65" s="11" t="str">
        <f>VLOOKUP($E65,proc!$A:$D,3, FALSE)</f>
        <v>4</v>
      </c>
      <c r="H65" s="12" t="str">
        <f t="shared" si="1"/>
        <v>Stomach, Esophagus &amp; Duodenal Procedures</v>
      </c>
      <c r="I65" s="12" t="str">
        <f t="shared" si="2"/>
        <v>P16AC</v>
      </c>
      <c r="J65" s="13">
        <f>VLOOKUP($C65,'tarif idrg'!$A:$O,11,FALSE)</f>
        <v>17279679</v>
      </c>
      <c r="K65" s="13">
        <f>VLOOKUP($C65,'tarif idrg'!$A:$O,15,FALSE)</f>
        <v>17279679</v>
      </c>
      <c r="L65" s="13">
        <f>VLOOKUP($E65,'ip prosedur-2025'!$A:$H,4,FALSE)</f>
        <v>37311326.38</v>
      </c>
      <c r="M65" s="13">
        <f>VLOOKUP($E65,'ip prosedur-14 okt-15 juni 2026'!$A:$H,4,FALSE)</f>
        <v>36424638.23</v>
      </c>
      <c r="N65" s="13">
        <f>VLOOKUP($E65,'ip prosedur-14 okt-15 juni 2026'!$A:$H,3, FALSE)</f>
        <v>31</v>
      </c>
      <c r="O65" s="3">
        <f t="shared" si="3"/>
        <v>1129163785</v>
      </c>
      <c r="P65" s="14">
        <f>VLOOKUP($E65,'ip prosedur-14 okt-15 juni 2026'!$A:$H,5,FALSE)</f>
        <v>22664119</v>
      </c>
      <c r="Q65" s="14">
        <f>VLOOKUP($E65,'ip prosedur-14 okt-15 juni 2026'!$A:$H,6,FALSE)</f>
        <v>31603263</v>
      </c>
      <c r="R65" s="14">
        <f>VLOOKUP($E65,'ip prosedur-14 okt-15 juni 2026'!$A:$H,7,FALSE)</f>
        <v>45346226</v>
      </c>
      <c r="S65" s="14">
        <f>VLOOKUP($E65,'ip prosedur-14 okt-15 juni 2026'!$A:$H,8,FALSE)</f>
        <v>67041284</v>
      </c>
    </row>
    <row r="66">
      <c r="A66" s="7" t="s">
        <v>5</v>
      </c>
      <c r="B66" s="7" t="s">
        <v>1102</v>
      </c>
      <c r="C66" s="7" t="s">
        <v>1471</v>
      </c>
      <c r="D66" s="7" t="s">
        <v>1472</v>
      </c>
      <c r="E66" s="5" t="s">
        <v>3022</v>
      </c>
      <c r="F66" s="5" t="s">
        <v>3024</v>
      </c>
      <c r="G66" s="11" t="str">
        <f>VLOOKUP($E66,proc!$A:$D,3, FALSE)</f>
        <v>4</v>
      </c>
      <c r="H66" s="12" t="str">
        <f t="shared" si="1"/>
        <v>Stomach, Esophagus &amp; Duodenal Procedures</v>
      </c>
      <c r="I66" s="12" t="str">
        <f t="shared" si="2"/>
        <v>P16AC</v>
      </c>
      <c r="J66" s="13">
        <f>VLOOKUP($C66,'tarif idrg'!$A:$O,11,FALSE)</f>
        <v>17279679</v>
      </c>
      <c r="K66" s="13">
        <f>VLOOKUP($C66,'tarif idrg'!$A:$O,15,FALSE)</f>
        <v>17279679</v>
      </c>
      <c r="L66" s="13">
        <f>VLOOKUP($E66,'ip prosedur-2025'!$A:$H,4,FALSE)</f>
        <v>32977398.33</v>
      </c>
      <c r="M66" s="13">
        <f>VLOOKUP($E66,'ip prosedur-14 okt-15 juni 2026'!$A:$H,4,FALSE)</f>
        <v>32343638.17</v>
      </c>
      <c r="N66" s="13">
        <f>VLOOKUP($E66,'ip prosedur-14 okt-15 juni 2026'!$A:$H,3, FALSE)</f>
        <v>1228</v>
      </c>
      <c r="O66" s="3">
        <f t="shared" si="3"/>
        <v>39717987673</v>
      </c>
      <c r="P66" s="14">
        <f>VLOOKUP($E66,'ip prosedur-14 okt-15 juni 2026'!$A:$H,5,FALSE)</f>
        <v>17330550</v>
      </c>
      <c r="Q66" s="14">
        <f>VLOOKUP($E66,'ip prosedur-14 okt-15 juni 2026'!$A:$H,6,FALSE)</f>
        <v>25223818</v>
      </c>
      <c r="R66" s="14">
        <f>VLOOKUP($E66,'ip prosedur-14 okt-15 juni 2026'!$A:$H,7,FALSE)</f>
        <v>37355739</v>
      </c>
      <c r="S66" s="14">
        <f>VLOOKUP($E66,'ip prosedur-14 okt-15 juni 2026'!$A:$H,8,FALSE)</f>
        <v>57355737</v>
      </c>
    </row>
    <row r="67">
      <c r="A67" s="7" t="s">
        <v>5</v>
      </c>
      <c r="B67" s="7" t="s">
        <v>1102</v>
      </c>
      <c r="C67" s="7" t="s">
        <v>1471</v>
      </c>
      <c r="D67" s="7" t="s">
        <v>1472</v>
      </c>
      <c r="E67" s="5" t="s">
        <v>3064</v>
      </c>
      <c r="F67" s="5" t="s">
        <v>3065</v>
      </c>
      <c r="G67" s="11" t="str">
        <f>VLOOKUP($E67,proc!$A:$D,3, FALSE)</f>
        <v>4</v>
      </c>
      <c r="H67" s="12" t="str">
        <f t="shared" si="1"/>
        <v>Stomach, Esophagus &amp; Duodenal Procedures</v>
      </c>
      <c r="I67" s="12" t="str">
        <f t="shared" si="2"/>
        <v>P16AC</v>
      </c>
      <c r="J67" s="13">
        <f>VLOOKUP($C67,'tarif idrg'!$A:$O,11,FALSE)</f>
        <v>17279679</v>
      </c>
      <c r="K67" s="13">
        <f>VLOOKUP($C67,'tarif idrg'!$A:$O,15,FALSE)</f>
        <v>17279679</v>
      </c>
      <c r="L67" s="13">
        <f>VLOOKUP($E67,'ip prosedur-2025'!$A:$H,4,FALSE)</f>
        <v>46283594.12</v>
      </c>
      <c r="M67" s="13">
        <f>VLOOKUP($E67,'ip prosedur-14 okt-15 juni 2026'!$A:$H,4,FALSE)</f>
        <v>48176755.74</v>
      </c>
      <c r="N67" s="13">
        <f>VLOOKUP($E67,'ip prosedur-14 okt-15 juni 2026'!$A:$H,3, FALSE)</f>
        <v>58</v>
      </c>
      <c r="O67" s="3">
        <f t="shared" si="3"/>
        <v>2794251833</v>
      </c>
      <c r="P67" s="14">
        <f>VLOOKUP($E67,'ip prosedur-14 okt-15 juni 2026'!$A:$H,5,FALSE)</f>
        <v>19709695</v>
      </c>
      <c r="Q67" s="14">
        <f>VLOOKUP($E67,'ip prosedur-14 okt-15 juni 2026'!$A:$H,6,FALSE)</f>
        <v>31350008</v>
      </c>
      <c r="R67" s="14">
        <f>VLOOKUP($E67,'ip prosedur-14 okt-15 juni 2026'!$A:$H,7,FALSE)</f>
        <v>45983445</v>
      </c>
      <c r="S67" s="14">
        <f>VLOOKUP($E67,'ip prosedur-14 okt-15 juni 2026'!$A:$H,8,FALSE)</f>
        <v>107245663</v>
      </c>
    </row>
    <row r="68">
      <c r="A68" s="7" t="s">
        <v>5</v>
      </c>
      <c r="B68" s="7" t="s">
        <v>1102</v>
      </c>
      <c r="C68" s="7" t="s">
        <v>1471</v>
      </c>
      <c r="D68" s="7" t="s">
        <v>1472</v>
      </c>
      <c r="E68" s="5" t="s">
        <v>3099</v>
      </c>
      <c r="F68" s="5" t="s">
        <v>3100</v>
      </c>
      <c r="G68" s="11" t="str">
        <f>VLOOKUP($E68,proc!$A:$D,3, FALSE)</f>
        <v>4</v>
      </c>
      <c r="H68" s="12" t="str">
        <f t="shared" si="1"/>
        <v>Stomach, Esophagus &amp; Duodenal Procedures</v>
      </c>
      <c r="I68" s="12" t="str">
        <f t="shared" si="2"/>
        <v>P16AC</v>
      </c>
      <c r="J68" s="13">
        <f>VLOOKUP($C68,'tarif idrg'!$A:$O,11,FALSE)</f>
        <v>17279679</v>
      </c>
      <c r="K68" s="13">
        <f>VLOOKUP($C68,'tarif idrg'!$A:$O,15,FALSE)</f>
        <v>17279679</v>
      </c>
      <c r="L68" s="13">
        <f>VLOOKUP($E68,'ip prosedur-2025'!$A:$H,4,FALSE)</f>
        <v>81387677.2</v>
      </c>
      <c r="M68" s="13">
        <f>VLOOKUP($E68,'ip prosedur-14 okt-15 juni 2026'!$A:$H,4,FALSE)</f>
        <v>112558774.1</v>
      </c>
      <c r="N68" s="13">
        <f>VLOOKUP($E68,'ip prosedur-14 okt-15 juni 2026'!$A:$H,3, FALSE)</f>
        <v>36</v>
      </c>
      <c r="O68" s="3">
        <f t="shared" si="3"/>
        <v>4052115868</v>
      </c>
      <c r="P68" s="14">
        <f>VLOOKUP($E68,'ip prosedur-14 okt-15 juni 2026'!$A:$H,5,FALSE)</f>
        <v>46038563</v>
      </c>
      <c r="Q68" s="14">
        <f>VLOOKUP($E68,'ip prosedur-14 okt-15 juni 2026'!$A:$H,6,FALSE)</f>
        <v>86687691</v>
      </c>
      <c r="R68" s="14">
        <f>VLOOKUP($E68,'ip prosedur-14 okt-15 juni 2026'!$A:$H,7,FALSE)</f>
        <v>112133643</v>
      </c>
      <c r="S68" s="14">
        <f>VLOOKUP($E68,'ip prosedur-14 okt-15 juni 2026'!$A:$H,8,FALSE)</f>
        <v>186110129</v>
      </c>
    </row>
    <row r="69">
      <c r="A69" s="7" t="s">
        <v>5</v>
      </c>
      <c r="B69" s="7" t="s">
        <v>1102</v>
      </c>
      <c r="C69" s="7" t="s">
        <v>1471</v>
      </c>
      <c r="D69" s="7" t="s">
        <v>1472</v>
      </c>
      <c r="E69" s="5" t="s">
        <v>3176</v>
      </c>
      <c r="F69" s="5" t="s">
        <v>3179</v>
      </c>
      <c r="G69" s="11" t="str">
        <f>VLOOKUP($E69,proc!$A:$D,3, FALSE)</f>
        <v>5</v>
      </c>
      <c r="H69" s="12" t="str">
        <f t="shared" si="1"/>
        <v>Stomach, Esophagus &amp; Duodenal Procedures</v>
      </c>
      <c r="I69" s="12" t="str">
        <f t="shared" si="2"/>
        <v>P16AC</v>
      </c>
      <c r="J69" s="13">
        <f>VLOOKUP($C69,'tarif idrg'!$A:$O,11,FALSE)</f>
        <v>17279679</v>
      </c>
      <c r="K69" s="13">
        <f>VLOOKUP($C69,'tarif idrg'!$A:$O,15,FALSE)</f>
        <v>17279679</v>
      </c>
      <c r="L69" s="13">
        <f>VLOOKUP($E69,'ip prosedur-2025'!$A:$H,4,FALSE)</f>
        <v>68739276.58</v>
      </c>
      <c r="M69" s="13">
        <f>VLOOKUP($E69,'ip prosedur-14 okt-15 juni 2026'!$A:$H,4,FALSE)</f>
        <v>80613795.21</v>
      </c>
      <c r="N69" s="13">
        <f>VLOOKUP($E69,'ip prosedur-14 okt-15 juni 2026'!$A:$H,3, FALSE)</f>
        <v>19</v>
      </c>
      <c r="O69" s="3">
        <f t="shared" si="3"/>
        <v>1531662109</v>
      </c>
      <c r="P69" s="14">
        <f>VLOOKUP($E69,'ip prosedur-14 okt-15 juni 2026'!$A:$H,5,FALSE)</f>
        <v>34300930</v>
      </c>
      <c r="Q69" s="14">
        <f>VLOOKUP($E69,'ip prosedur-14 okt-15 juni 2026'!$A:$H,6,FALSE)</f>
        <v>68162710</v>
      </c>
      <c r="R69" s="14">
        <f>VLOOKUP($E69,'ip prosedur-14 okt-15 juni 2026'!$A:$H,7,FALSE)</f>
        <v>112516646</v>
      </c>
      <c r="S69" s="14">
        <f>VLOOKUP($E69,'ip prosedur-14 okt-15 juni 2026'!$A:$H,8,FALSE)</f>
        <v>173985365</v>
      </c>
    </row>
    <row r="70">
      <c r="A70" s="7" t="s">
        <v>5</v>
      </c>
      <c r="B70" s="7" t="s">
        <v>1102</v>
      </c>
      <c r="C70" s="7" t="s">
        <v>1471</v>
      </c>
      <c r="D70" s="7" t="s">
        <v>1472</v>
      </c>
      <c r="E70" s="5" t="s">
        <v>3222</v>
      </c>
      <c r="F70" s="5" t="s">
        <v>3223</v>
      </c>
      <c r="G70" s="11" t="str">
        <f>VLOOKUP($E70,proc!$A:$D,3, FALSE)</f>
        <v>4</v>
      </c>
      <c r="H70" s="12" t="str">
        <f t="shared" si="1"/>
        <v>Stomach, Esophagus &amp; Duodenal Procedures</v>
      </c>
      <c r="I70" s="12" t="str">
        <f t="shared" si="2"/>
        <v>P16AC</v>
      </c>
      <c r="J70" s="13">
        <f>VLOOKUP($C70,'tarif idrg'!$A:$O,11,FALSE)</f>
        <v>17279679</v>
      </c>
      <c r="K70" s="13">
        <f>VLOOKUP($C70,'tarif idrg'!$A:$O,15,FALSE)</f>
        <v>17279679</v>
      </c>
      <c r="L70" s="13">
        <f>VLOOKUP($E70,'ip prosedur-2025'!$A:$H,4,FALSE)</f>
        <v>36035906.3</v>
      </c>
      <c r="M70" s="13">
        <f>VLOOKUP($E70,'ip prosedur-14 okt-15 juni 2026'!$A:$H,4,FALSE)</f>
        <v>36819771.41</v>
      </c>
      <c r="N70" s="13">
        <f>VLOOKUP($E70,'ip prosedur-14 okt-15 juni 2026'!$A:$H,3, FALSE)</f>
        <v>1044</v>
      </c>
      <c r="O70" s="3">
        <f t="shared" si="3"/>
        <v>38439841352</v>
      </c>
      <c r="P70" s="14">
        <f>VLOOKUP($E70,'ip prosedur-14 okt-15 juni 2026'!$A:$H,5,FALSE)</f>
        <v>17751113</v>
      </c>
      <c r="Q70" s="14">
        <f>VLOOKUP($E70,'ip prosedur-14 okt-15 juni 2026'!$A:$H,6,FALSE)</f>
        <v>26770835</v>
      </c>
      <c r="R70" s="14">
        <f>VLOOKUP($E70,'ip prosedur-14 okt-15 juni 2026'!$A:$H,7,FALSE)</f>
        <v>42336885</v>
      </c>
      <c r="S70" s="14">
        <f>VLOOKUP($E70,'ip prosedur-14 okt-15 juni 2026'!$A:$H,8,FALSE)</f>
        <v>70036079</v>
      </c>
    </row>
    <row r="71">
      <c r="A71" s="7" t="s">
        <v>5</v>
      </c>
      <c r="B71" s="7" t="s">
        <v>1102</v>
      </c>
      <c r="C71" s="7" t="s">
        <v>1471</v>
      </c>
      <c r="D71" s="7" t="s">
        <v>1472</v>
      </c>
      <c r="E71" s="5" t="s">
        <v>3264</v>
      </c>
      <c r="F71" s="5" t="s">
        <v>3266</v>
      </c>
      <c r="G71" s="11" t="str">
        <f>VLOOKUP($E71,proc!$A:$D,3, FALSE)</f>
        <v>0</v>
      </c>
      <c r="H71" s="12" t="str">
        <f t="shared" si="1"/>
        <v>Stomach, Esophagus &amp; Duodenal Procedures</v>
      </c>
      <c r="I71" s="12" t="str">
        <f t="shared" si="2"/>
        <v>P16AC</v>
      </c>
      <c r="J71" s="13">
        <f>VLOOKUP($C71,'tarif idrg'!$A:$O,11,FALSE)</f>
        <v>17279679</v>
      </c>
      <c r="K71" s="13">
        <f>VLOOKUP($C71,'tarif idrg'!$A:$O,15,FALSE)</f>
        <v>17279679</v>
      </c>
      <c r="L71" s="13">
        <f>VLOOKUP($E71,'ip prosedur-2025'!$A:$H,4,FALSE)</f>
        <v>48203800.04</v>
      </c>
      <c r="M71" s="13">
        <f>VLOOKUP($E71,'ip prosedur-14 okt-15 juni 2026'!$A:$H,4,FALSE)</f>
        <v>49806158.47</v>
      </c>
      <c r="N71" s="13">
        <f>VLOOKUP($E71,'ip prosedur-14 okt-15 juni 2026'!$A:$H,3, FALSE)</f>
        <v>15</v>
      </c>
      <c r="O71" s="3">
        <f t="shared" si="3"/>
        <v>747092377.1</v>
      </c>
      <c r="P71" s="14">
        <f>VLOOKUP($E71,'ip prosedur-14 okt-15 juni 2026'!$A:$H,5,FALSE)</f>
        <v>13124000</v>
      </c>
      <c r="Q71" s="14">
        <f>VLOOKUP($E71,'ip prosedur-14 okt-15 juni 2026'!$A:$H,6,FALSE)</f>
        <v>24921546</v>
      </c>
      <c r="R71" s="14">
        <f>VLOOKUP($E71,'ip prosedur-14 okt-15 juni 2026'!$A:$H,7,FALSE)</f>
        <v>70323928</v>
      </c>
      <c r="S71" s="14">
        <f>VLOOKUP($E71,'ip prosedur-14 okt-15 juni 2026'!$A:$H,8,FALSE)</f>
        <v>142943307</v>
      </c>
    </row>
    <row r="72">
      <c r="A72" s="7" t="s">
        <v>5</v>
      </c>
      <c r="B72" s="7" t="s">
        <v>1102</v>
      </c>
      <c r="C72" s="7" t="s">
        <v>1471</v>
      </c>
      <c r="D72" s="7" t="s">
        <v>1472</v>
      </c>
      <c r="E72" s="5" t="s">
        <v>3344</v>
      </c>
      <c r="F72" s="5" t="s">
        <v>3347</v>
      </c>
      <c r="G72" s="11" t="str">
        <f>VLOOKUP($E72,proc!$A:$D,3, FALSE)</f>
        <v>4</v>
      </c>
      <c r="H72" s="12" t="str">
        <f t="shared" si="1"/>
        <v>Stomach, Esophagus &amp; Duodenal Procedures</v>
      </c>
      <c r="I72" s="12" t="str">
        <f t="shared" si="2"/>
        <v>P16AC</v>
      </c>
      <c r="J72" s="13">
        <f>VLOOKUP($C72,'tarif idrg'!$A:$O,11,FALSE)</f>
        <v>17279679</v>
      </c>
      <c r="K72" s="13">
        <f>VLOOKUP($C72,'tarif idrg'!$A:$O,15,FALSE)</f>
        <v>17279679</v>
      </c>
      <c r="L72" s="13">
        <f>VLOOKUP($E72,'ip prosedur-2025'!$A:$H,4,FALSE)</f>
        <v>34023130.3</v>
      </c>
      <c r="M72" s="13">
        <f>VLOOKUP($E72,'ip prosedur-14 okt-15 juni 2026'!$A:$H,4,FALSE)</f>
        <v>42675623.45</v>
      </c>
      <c r="N72" s="13">
        <f>VLOOKUP($E72,'ip prosedur-14 okt-15 juni 2026'!$A:$H,3, FALSE)</f>
        <v>63</v>
      </c>
      <c r="O72" s="3">
        <f t="shared" si="3"/>
        <v>2688564277</v>
      </c>
      <c r="P72" s="14">
        <f>VLOOKUP($E72,'ip prosedur-14 okt-15 juni 2026'!$A:$H,5,FALSE)</f>
        <v>18665991</v>
      </c>
      <c r="Q72" s="14">
        <f>VLOOKUP($E72,'ip prosedur-14 okt-15 juni 2026'!$A:$H,6,FALSE)</f>
        <v>24863400</v>
      </c>
      <c r="R72" s="14">
        <f>VLOOKUP($E72,'ip prosedur-14 okt-15 juni 2026'!$A:$H,7,FALSE)</f>
        <v>36440589</v>
      </c>
      <c r="S72" s="14">
        <f>VLOOKUP($E72,'ip prosedur-14 okt-15 juni 2026'!$A:$H,8,FALSE)</f>
        <v>110468551</v>
      </c>
    </row>
    <row r="73">
      <c r="A73" s="7" t="s">
        <v>5</v>
      </c>
      <c r="B73" s="7" t="s">
        <v>1102</v>
      </c>
      <c r="C73" s="7" t="s">
        <v>1471</v>
      </c>
      <c r="D73" s="7" t="s">
        <v>1472</v>
      </c>
      <c r="E73" s="5" t="s">
        <v>1137</v>
      </c>
      <c r="F73" s="5" t="s">
        <v>1138</v>
      </c>
      <c r="G73" s="11" t="str">
        <f>VLOOKUP($E73,proc!$A:$D,3, FALSE)</f>
        <v>4</v>
      </c>
      <c r="H73" s="12" t="str">
        <f t="shared" si="1"/>
        <v>Stomach, Esophagus &amp; Duodenal Procedures</v>
      </c>
      <c r="I73" s="12" t="str">
        <f t="shared" si="2"/>
        <v>P16AC</v>
      </c>
      <c r="J73" s="13">
        <f>VLOOKUP($C73,'tarif idrg'!$A:$O,11,FALSE)</f>
        <v>17279679</v>
      </c>
      <c r="K73" s="13">
        <f>VLOOKUP($C73,'tarif idrg'!$A:$O,15,FALSE)</f>
        <v>17279679</v>
      </c>
      <c r="L73" s="13">
        <f>VLOOKUP($E73,'ip prosedur-2025'!$A:$H,4,FALSE)</f>
        <v>54338445.39</v>
      </c>
      <c r="M73" s="13">
        <f>VLOOKUP($E73,'ip prosedur-14 okt-15 juni 2026'!$A:$H,4,FALSE)</f>
        <v>46458318.17</v>
      </c>
      <c r="N73" s="13">
        <f>VLOOKUP($E73,'ip prosedur-14 okt-15 juni 2026'!$A:$H,3, FALSE)</f>
        <v>30</v>
      </c>
      <c r="O73" s="3">
        <f t="shared" si="3"/>
        <v>1393749545</v>
      </c>
      <c r="P73" s="14">
        <f>VLOOKUP($E73,'ip prosedur-14 okt-15 juni 2026'!$A:$H,5,FALSE)</f>
        <v>29745620</v>
      </c>
      <c r="Q73" s="14">
        <f>VLOOKUP($E73,'ip prosedur-14 okt-15 juni 2026'!$A:$H,6,FALSE)</f>
        <v>38592583</v>
      </c>
      <c r="R73" s="14">
        <f>VLOOKUP($E73,'ip prosedur-14 okt-15 juni 2026'!$A:$H,7,FALSE)</f>
        <v>59701972</v>
      </c>
      <c r="S73" s="14">
        <f>VLOOKUP($E73,'ip prosedur-14 okt-15 juni 2026'!$A:$H,8,FALSE)</f>
        <v>79764488</v>
      </c>
    </row>
    <row r="74">
      <c r="A74" s="7" t="s">
        <v>5</v>
      </c>
      <c r="B74" s="7" t="s">
        <v>1102</v>
      </c>
      <c r="C74" s="7" t="s">
        <v>1471</v>
      </c>
      <c r="D74" s="7" t="s">
        <v>1472</v>
      </c>
      <c r="E74" s="5" t="s">
        <v>3441</v>
      </c>
      <c r="F74" s="5" t="s">
        <v>3443</v>
      </c>
      <c r="G74" s="11" t="str">
        <f>VLOOKUP($E74,proc!$A:$D,3, FALSE)</f>
        <v>5</v>
      </c>
      <c r="H74" s="12" t="str">
        <f t="shared" si="1"/>
        <v>Stomach, Esophagus &amp; Duodenal Procedures</v>
      </c>
      <c r="I74" s="12" t="str">
        <f t="shared" si="2"/>
        <v>P16AC</v>
      </c>
      <c r="J74" s="13">
        <f>VLOOKUP($C74,'tarif idrg'!$A:$O,11,FALSE)</f>
        <v>17279679</v>
      </c>
      <c r="K74" s="13">
        <f>VLOOKUP($C74,'tarif idrg'!$A:$O,15,FALSE)</f>
        <v>17279679</v>
      </c>
      <c r="L74" s="13">
        <f>VLOOKUP($E74,'ip prosedur-2025'!$A:$H,4,FALSE)</f>
        <v>17022296.5</v>
      </c>
      <c r="M74" s="3" t="str">
        <f>VLOOKUP($E74,'ip prosedur-14 okt-15 juni 2026'!$A:$H,4,FALSE)</f>
        <v>#N/A</v>
      </c>
      <c r="N74" s="3" t="str">
        <f>VLOOKUP($E74,'ip prosedur-14 okt-15 juni 2026'!$A:$H,3, FALSE)</f>
        <v>#N/A</v>
      </c>
      <c r="O74" s="3" t="str">
        <f t="shared" si="3"/>
        <v>#N/A</v>
      </c>
      <c r="P74" s="18" t="str">
        <f>VLOOKUP($E74,'ip prosedur-14 okt-15 juni 2026'!$A:$H,5,FALSE)</f>
        <v>#N/A</v>
      </c>
      <c r="Q74" s="18" t="str">
        <f>VLOOKUP($E74,'ip prosedur-14 okt-15 juni 2026'!$A:$H,6,FALSE)</f>
        <v>#N/A</v>
      </c>
      <c r="R74" s="18" t="str">
        <f>VLOOKUP($E74,'ip prosedur-14 okt-15 juni 2026'!$A:$H,7,FALSE)</f>
        <v>#N/A</v>
      </c>
      <c r="S74" s="18" t="str">
        <f>VLOOKUP($E74,'ip prosedur-14 okt-15 juni 2026'!$A:$H,8,FALSE)</f>
        <v>#N/A</v>
      </c>
    </row>
    <row r="75">
      <c r="A75" s="7" t="s">
        <v>5</v>
      </c>
      <c r="B75" s="7" t="s">
        <v>1102</v>
      </c>
      <c r="C75" s="7" t="s">
        <v>1471</v>
      </c>
      <c r="D75" s="7" t="s">
        <v>1472</v>
      </c>
      <c r="E75" s="5" t="s">
        <v>3487</v>
      </c>
      <c r="F75" s="5" t="s">
        <v>3488</v>
      </c>
      <c r="G75" s="11" t="str">
        <f>VLOOKUP($E75,proc!$A:$D,3, FALSE)</f>
        <v>6</v>
      </c>
      <c r="H75" s="12" t="str">
        <f t="shared" si="1"/>
        <v>Stomach, Esophagus &amp; Duodenal Procedures</v>
      </c>
      <c r="I75" s="12" t="str">
        <f t="shared" si="2"/>
        <v>P16AC</v>
      </c>
      <c r="J75" s="13">
        <f>VLOOKUP($C75,'tarif idrg'!$A:$O,11,FALSE)</f>
        <v>17279679</v>
      </c>
      <c r="K75" s="13">
        <f>VLOOKUP($C75,'tarif idrg'!$A:$O,15,FALSE)</f>
        <v>17279679</v>
      </c>
      <c r="L75" s="13">
        <f>VLOOKUP($E75,'ip prosedur-2025'!$A:$H,4,FALSE)</f>
        <v>54869772.75</v>
      </c>
      <c r="M75" s="13">
        <f>VLOOKUP($E75,'ip prosedur-14 okt-15 juni 2026'!$A:$H,4,FALSE)</f>
        <v>45511540.73</v>
      </c>
      <c r="N75" s="13">
        <f>VLOOKUP($E75,'ip prosedur-14 okt-15 juni 2026'!$A:$H,3, FALSE)</f>
        <v>44</v>
      </c>
      <c r="O75" s="3">
        <f t="shared" si="3"/>
        <v>2002507792</v>
      </c>
      <c r="P75" s="14">
        <f>VLOOKUP($E75,'ip prosedur-14 okt-15 juni 2026'!$A:$H,5,FALSE)</f>
        <v>19695070</v>
      </c>
      <c r="Q75" s="14">
        <f>VLOOKUP($E75,'ip prosedur-14 okt-15 juni 2026'!$A:$H,6,FALSE)</f>
        <v>36049669</v>
      </c>
      <c r="R75" s="14">
        <f>VLOOKUP($E75,'ip prosedur-14 okt-15 juni 2026'!$A:$H,7,FALSE)</f>
        <v>53023909</v>
      </c>
      <c r="S75" s="14">
        <f>VLOOKUP($E75,'ip prosedur-14 okt-15 juni 2026'!$A:$H,8,FALSE)</f>
        <v>101100553</v>
      </c>
    </row>
    <row r="76">
      <c r="A76" s="7" t="s">
        <v>5</v>
      </c>
      <c r="B76" s="7" t="s">
        <v>1102</v>
      </c>
      <c r="C76" s="7" t="s">
        <v>1471</v>
      </c>
      <c r="D76" s="7" t="s">
        <v>1472</v>
      </c>
      <c r="E76" s="5" t="s">
        <v>3557</v>
      </c>
      <c r="F76" s="5" t="s">
        <v>3558</v>
      </c>
      <c r="G76" s="11" t="str">
        <f>VLOOKUP($E76,proc!$A:$D,3, FALSE)</f>
        <v>5</v>
      </c>
      <c r="H76" s="12" t="str">
        <f t="shared" si="1"/>
        <v>Stomach, Esophagus &amp; Duodenal Procedures</v>
      </c>
      <c r="I76" s="12" t="str">
        <f t="shared" si="2"/>
        <v>P16AC</v>
      </c>
      <c r="J76" s="13">
        <f>VLOOKUP($C76,'tarif idrg'!$A:$O,11,FALSE)</f>
        <v>17279679</v>
      </c>
      <c r="K76" s="13">
        <f>VLOOKUP($C76,'tarif idrg'!$A:$O,15,FALSE)</f>
        <v>17279679</v>
      </c>
      <c r="L76" s="13">
        <f>VLOOKUP($E76,'ip prosedur-2025'!$A:$H,4,FALSE)</f>
        <v>36085481.99</v>
      </c>
      <c r="M76" s="13">
        <f>VLOOKUP($E76,'ip prosedur-14 okt-15 juni 2026'!$A:$H,4,FALSE)</f>
        <v>36776637.07</v>
      </c>
      <c r="N76" s="13">
        <f>VLOOKUP($E76,'ip prosedur-14 okt-15 juni 2026'!$A:$H,3, FALSE)</f>
        <v>1434</v>
      </c>
      <c r="O76" s="3">
        <f t="shared" si="3"/>
        <v>52737697558</v>
      </c>
      <c r="P76" s="14">
        <f>VLOOKUP($E76,'ip prosedur-14 okt-15 juni 2026'!$A:$H,5,FALSE)</f>
        <v>17554912</v>
      </c>
      <c r="Q76" s="14">
        <f>VLOOKUP($E76,'ip prosedur-14 okt-15 juni 2026'!$A:$H,6,FALSE)</f>
        <v>25798214</v>
      </c>
      <c r="R76" s="14">
        <f>VLOOKUP($E76,'ip prosedur-14 okt-15 juni 2026'!$A:$H,7,FALSE)</f>
        <v>43398252</v>
      </c>
      <c r="S76" s="14">
        <f>VLOOKUP($E76,'ip prosedur-14 okt-15 juni 2026'!$A:$H,8,FALSE)</f>
        <v>68995989</v>
      </c>
    </row>
    <row r="77">
      <c r="A77" s="7" t="s">
        <v>5</v>
      </c>
      <c r="B77" s="7" t="s">
        <v>1102</v>
      </c>
      <c r="C77" s="7" t="s">
        <v>1471</v>
      </c>
      <c r="D77" s="7" t="s">
        <v>1472</v>
      </c>
      <c r="E77" s="5" t="s">
        <v>3605</v>
      </c>
      <c r="F77" s="5" t="s">
        <v>3606</v>
      </c>
      <c r="G77" s="11" t="str">
        <f>VLOOKUP($E77,proc!$A:$D,3, FALSE)</f>
        <v>5</v>
      </c>
      <c r="H77" s="12" t="str">
        <f t="shared" si="1"/>
        <v>Stomach, Esophagus &amp; Duodenal Procedures</v>
      </c>
      <c r="I77" s="12" t="str">
        <f t="shared" si="2"/>
        <v>P16AC</v>
      </c>
      <c r="J77" s="13">
        <f>VLOOKUP($C77,'tarif idrg'!$A:$O,11,FALSE)</f>
        <v>17279679</v>
      </c>
      <c r="K77" s="13">
        <f>VLOOKUP($C77,'tarif idrg'!$A:$O,15,FALSE)</f>
        <v>17279679</v>
      </c>
      <c r="L77" s="13">
        <f>VLOOKUP($E77,'ip prosedur-2025'!$A:$H,4,FALSE)</f>
        <v>17085096.79</v>
      </c>
      <c r="M77" s="13">
        <f>VLOOKUP($E77,'ip prosedur-14 okt-15 juni 2026'!$A:$H,4,FALSE)</f>
        <v>41539921.5</v>
      </c>
      <c r="N77" s="13">
        <f>VLOOKUP($E77,'ip prosedur-14 okt-15 juni 2026'!$A:$H,3, FALSE)</f>
        <v>12</v>
      </c>
      <c r="O77" s="3">
        <f t="shared" si="3"/>
        <v>498479058</v>
      </c>
      <c r="P77" s="14">
        <f>VLOOKUP($E77,'ip prosedur-14 okt-15 juni 2026'!$A:$H,5,FALSE)</f>
        <v>15379878</v>
      </c>
      <c r="Q77" s="14">
        <f>VLOOKUP($E77,'ip prosedur-14 okt-15 juni 2026'!$A:$H,6,FALSE)</f>
        <v>21405436</v>
      </c>
      <c r="R77" s="14">
        <f>VLOOKUP($E77,'ip prosedur-14 okt-15 juni 2026'!$A:$H,7,FALSE)</f>
        <v>33241850</v>
      </c>
      <c r="S77" s="14">
        <f>VLOOKUP($E77,'ip prosedur-14 okt-15 juni 2026'!$A:$H,8,FALSE)</f>
        <v>103848292</v>
      </c>
    </row>
    <row r="78">
      <c r="A78" s="7" t="s">
        <v>5</v>
      </c>
      <c r="B78" s="7" t="s">
        <v>1102</v>
      </c>
      <c r="C78" s="7" t="s">
        <v>1471</v>
      </c>
      <c r="D78" s="7" t="s">
        <v>1472</v>
      </c>
      <c r="E78" s="5" t="s">
        <v>3680</v>
      </c>
      <c r="F78" s="5" t="s">
        <v>3682</v>
      </c>
      <c r="G78" s="11" t="str">
        <f>VLOOKUP($E78,proc!$A:$D,3, FALSE)</f>
        <v>4</v>
      </c>
      <c r="H78" s="12" t="str">
        <f t="shared" si="1"/>
        <v>Stomach, Esophagus &amp; Duodenal Procedures</v>
      </c>
      <c r="I78" s="12" t="str">
        <f t="shared" si="2"/>
        <v>P16AC</v>
      </c>
      <c r="J78" s="13">
        <f>VLOOKUP($C78,'tarif idrg'!$A:$O,11,FALSE)</f>
        <v>17279679</v>
      </c>
      <c r="K78" s="13">
        <f>VLOOKUP($C78,'tarif idrg'!$A:$O,15,FALSE)</f>
        <v>17279679</v>
      </c>
      <c r="L78" s="13">
        <f>VLOOKUP($E78,'ip prosedur-2025'!$A:$H,4,FALSE)</f>
        <v>46041407.23</v>
      </c>
      <c r="M78" s="13">
        <f>VLOOKUP($E78,'ip prosedur-14 okt-15 juni 2026'!$A:$H,4,FALSE)</f>
        <v>62176820.2</v>
      </c>
      <c r="N78" s="13">
        <f>VLOOKUP($E78,'ip prosedur-14 okt-15 juni 2026'!$A:$H,3, FALSE)</f>
        <v>10</v>
      </c>
      <c r="O78" s="3">
        <f t="shared" si="3"/>
        <v>621768202</v>
      </c>
      <c r="P78" s="14">
        <f>VLOOKUP($E78,'ip prosedur-14 okt-15 juni 2026'!$A:$H,5,FALSE)</f>
        <v>13459998</v>
      </c>
      <c r="Q78" s="14">
        <f>VLOOKUP($E78,'ip prosedur-14 okt-15 juni 2026'!$A:$H,6,FALSE)</f>
        <v>18003320</v>
      </c>
      <c r="R78" s="14">
        <f>VLOOKUP($E78,'ip prosedur-14 okt-15 juni 2026'!$A:$H,7,FALSE)</f>
        <v>70923958</v>
      </c>
      <c r="S78" s="14">
        <f>VLOOKUP($E78,'ip prosedur-14 okt-15 juni 2026'!$A:$H,8,FALSE)</f>
        <v>112656871</v>
      </c>
    </row>
    <row r="79">
      <c r="A79" s="7" t="s">
        <v>5</v>
      </c>
      <c r="B79" s="7" t="s">
        <v>1102</v>
      </c>
      <c r="C79" s="7" t="s">
        <v>1471</v>
      </c>
      <c r="D79" s="7" t="s">
        <v>1472</v>
      </c>
      <c r="E79" s="5" t="s">
        <v>3723</v>
      </c>
      <c r="F79" s="5" t="s">
        <v>3724</v>
      </c>
      <c r="G79" s="11" t="str">
        <f>VLOOKUP($E79,proc!$A:$D,3, FALSE)</f>
        <v>4</v>
      </c>
      <c r="H79" s="12" t="str">
        <f t="shared" si="1"/>
        <v>Stomach, Esophagus &amp; Duodenal Procedures</v>
      </c>
      <c r="I79" s="12" t="str">
        <f t="shared" si="2"/>
        <v>P16AC</v>
      </c>
      <c r="J79" s="13">
        <f>VLOOKUP($C79,'tarif idrg'!$A:$O,11,FALSE)</f>
        <v>17279679</v>
      </c>
      <c r="K79" s="13">
        <f>VLOOKUP($C79,'tarif idrg'!$A:$O,15,FALSE)</f>
        <v>17279679</v>
      </c>
      <c r="L79" s="13">
        <f>VLOOKUP($E79,'ip prosedur-2025'!$A:$H,4,FALSE)</f>
        <v>41822014.56</v>
      </c>
      <c r="M79" s="13">
        <f>VLOOKUP($E79,'ip prosedur-14 okt-15 juni 2026'!$A:$H,4,FALSE)</f>
        <v>36552592.5</v>
      </c>
      <c r="N79" s="13">
        <f>VLOOKUP($E79,'ip prosedur-14 okt-15 juni 2026'!$A:$H,3, FALSE)</f>
        <v>42</v>
      </c>
      <c r="O79" s="3">
        <f t="shared" si="3"/>
        <v>1535208885</v>
      </c>
      <c r="P79" s="14">
        <f>VLOOKUP($E79,'ip prosedur-14 okt-15 juni 2026'!$A:$H,5,FALSE)</f>
        <v>23500455</v>
      </c>
      <c r="Q79" s="14">
        <f>VLOOKUP($E79,'ip prosedur-14 okt-15 juni 2026'!$A:$H,6,FALSE)</f>
        <v>28296450</v>
      </c>
      <c r="R79" s="14">
        <f>VLOOKUP($E79,'ip prosedur-14 okt-15 juni 2026'!$A:$H,7,FALSE)</f>
        <v>51011323</v>
      </c>
      <c r="S79" s="14">
        <f>VLOOKUP($E79,'ip prosedur-14 okt-15 juni 2026'!$A:$H,8,FALSE)</f>
        <v>67034750</v>
      </c>
    </row>
    <row r="80">
      <c r="A80" s="7" t="s">
        <v>5</v>
      </c>
      <c r="B80" s="7" t="s">
        <v>1102</v>
      </c>
      <c r="C80" s="7" t="s">
        <v>1471</v>
      </c>
      <c r="D80" s="7" t="s">
        <v>1472</v>
      </c>
      <c r="E80" s="5" t="s">
        <v>3791</v>
      </c>
      <c r="F80" s="5" t="s">
        <v>3794</v>
      </c>
      <c r="G80" s="11" t="str">
        <f>VLOOKUP($E80,proc!$A:$D,3, FALSE)</f>
        <v>4</v>
      </c>
      <c r="H80" s="12" t="str">
        <f t="shared" si="1"/>
        <v>Stomach, Esophagus &amp; Duodenal Procedures</v>
      </c>
      <c r="I80" s="12" t="str">
        <f t="shared" si="2"/>
        <v>P16AC</v>
      </c>
      <c r="J80" s="13">
        <f>VLOOKUP($C80,'tarif idrg'!$A:$O,11,FALSE)</f>
        <v>17279679</v>
      </c>
      <c r="K80" s="13">
        <f>VLOOKUP($C80,'tarif idrg'!$A:$O,15,FALSE)</f>
        <v>17279679</v>
      </c>
      <c r="L80" s="13">
        <f>VLOOKUP($E80,'ip prosedur-2025'!$A:$H,4,FALSE)</f>
        <v>34957857.83</v>
      </c>
      <c r="M80" s="13">
        <f>VLOOKUP($E80,'ip prosedur-14 okt-15 juni 2026'!$A:$H,4,FALSE)</f>
        <v>35550834.62</v>
      </c>
      <c r="N80" s="13">
        <f>VLOOKUP($E80,'ip prosedur-14 okt-15 juni 2026'!$A:$H,3, FALSE)</f>
        <v>53</v>
      </c>
      <c r="O80" s="3">
        <f t="shared" si="3"/>
        <v>1884194235</v>
      </c>
      <c r="P80" s="14">
        <f>VLOOKUP($E80,'ip prosedur-14 okt-15 juni 2026'!$A:$H,5,FALSE)</f>
        <v>15686049</v>
      </c>
      <c r="Q80" s="14">
        <f>VLOOKUP($E80,'ip prosedur-14 okt-15 juni 2026'!$A:$H,6,FALSE)</f>
        <v>25797028</v>
      </c>
      <c r="R80" s="14">
        <f>VLOOKUP($E80,'ip prosedur-14 okt-15 juni 2026'!$A:$H,7,FALSE)</f>
        <v>49043450</v>
      </c>
      <c r="S80" s="14">
        <f>VLOOKUP($E80,'ip prosedur-14 okt-15 juni 2026'!$A:$H,8,FALSE)</f>
        <v>75080280</v>
      </c>
    </row>
    <row r="81">
      <c r="A81" s="7" t="s">
        <v>5</v>
      </c>
      <c r="B81" s="7" t="s">
        <v>1102</v>
      </c>
      <c r="C81" s="7" t="s">
        <v>1471</v>
      </c>
      <c r="D81" s="7" t="s">
        <v>1472</v>
      </c>
      <c r="E81" s="5" t="s">
        <v>1236</v>
      </c>
      <c r="F81" s="5" t="s">
        <v>1237</v>
      </c>
      <c r="G81" s="11" t="str">
        <f>VLOOKUP($E81,proc!$A:$D,3, FALSE)</f>
        <v>4</v>
      </c>
      <c r="H81" s="12" t="str">
        <f t="shared" si="1"/>
        <v>Stomach, Esophagus &amp; Duodenal Procedures</v>
      </c>
      <c r="I81" s="12" t="str">
        <f t="shared" si="2"/>
        <v>P16AC</v>
      </c>
      <c r="J81" s="13">
        <f>VLOOKUP($C81,'tarif idrg'!$A:$O,11,FALSE)</f>
        <v>17279679</v>
      </c>
      <c r="K81" s="13">
        <f>VLOOKUP($C81,'tarif idrg'!$A:$O,15,FALSE)</f>
        <v>17279679</v>
      </c>
      <c r="L81" s="13">
        <f>VLOOKUP($E81,'ip prosedur-2025'!$A:$H,4,FALSE)</f>
        <v>61417611.11</v>
      </c>
      <c r="M81" s="13">
        <f>VLOOKUP($E81,'ip prosedur-14 okt-15 juni 2026'!$A:$H,4,FALSE)</f>
        <v>73500118</v>
      </c>
      <c r="N81" s="13">
        <f>VLOOKUP($E81,'ip prosedur-14 okt-15 juni 2026'!$A:$H,3, FALSE)</f>
        <v>38</v>
      </c>
      <c r="O81" s="3">
        <f t="shared" si="3"/>
        <v>2793004484</v>
      </c>
      <c r="P81" s="14">
        <f>VLOOKUP($E81,'ip prosedur-14 okt-15 juni 2026'!$A:$H,5,FALSE)</f>
        <v>25010059</v>
      </c>
      <c r="Q81" s="14">
        <f>VLOOKUP($E81,'ip prosedur-14 okt-15 juni 2026'!$A:$H,6,FALSE)</f>
        <v>51126537</v>
      </c>
      <c r="R81" s="14">
        <f>VLOOKUP($E81,'ip prosedur-14 okt-15 juni 2026'!$A:$H,7,FALSE)</f>
        <v>85051355</v>
      </c>
      <c r="S81" s="14">
        <f>VLOOKUP($E81,'ip prosedur-14 okt-15 juni 2026'!$A:$H,8,FALSE)</f>
        <v>177266880</v>
      </c>
    </row>
    <row r="82">
      <c r="A82" s="7" t="s">
        <v>5</v>
      </c>
      <c r="B82" s="7" t="s">
        <v>1102</v>
      </c>
      <c r="C82" s="7" t="s">
        <v>1471</v>
      </c>
      <c r="D82" s="7" t="s">
        <v>1472</v>
      </c>
      <c r="E82" s="5" t="s">
        <v>3937</v>
      </c>
      <c r="F82" s="5" t="s">
        <v>3939</v>
      </c>
      <c r="G82" s="11" t="str">
        <f>VLOOKUP($E82,proc!$A:$D,3, FALSE)</f>
        <v>4</v>
      </c>
      <c r="H82" s="12" t="str">
        <f t="shared" si="1"/>
        <v>Stomach, Esophagus &amp; Duodenal Procedures</v>
      </c>
      <c r="I82" s="12" t="str">
        <f t="shared" si="2"/>
        <v>P16AC</v>
      </c>
      <c r="J82" s="13">
        <f>VLOOKUP($C82,'tarif idrg'!$A:$O,11,FALSE)</f>
        <v>17279679</v>
      </c>
      <c r="K82" s="13">
        <f>VLOOKUP($C82,'tarif idrg'!$A:$O,15,FALSE)</f>
        <v>17279679</v>
      </c>
      <c r="L82" s="13">
        <f>VLOOKUP($E82,'ip prosedur-2025'!$A:$H,4,FALSE)</f>
        <v>58112862.11</v>
      </c>
      <c r="M82" s="13">
        <f>VLOOKUP($E82,'ip prosedur-14 okt-15 juni 2026'!$A:$H,4,FALSE)</f>
        <v>76908517.24</v>
      </c>
      <c r="N82" s="13">
        <f>VLOOKUP($E82,'ip prosedur-14 okt-15 juni 2026'!$A:$H,3, FALSE)</f>
        <v>46</v>
      </c>
      <c r="O82" s="3">
        <f t="shared" si="3"/>
        <v>3537791793</v>
      </c>
      <c r="P82" s="14">
        <f>VLOOKUP($E82,'ip prosedur-14 okt-15 juni 2026'!$A:$H,5,FALSE)</f>
        <v>29111561</v>
      </c>
      <c r="Q82" s="14">
        <f>VLOOKUP($E82,'ip prosedur-14 okt-15 juni 2026'!$A:$H,6,FALSE)</f>
        <v>46288201</v>
      </c>
      <c r="R82" s="14">
        <f>VLOOKUP($E82,'ip prosedur-14 okt-15 juni 2026'!$A:$H,7,FALSE)</f>
        <v>96360261</v>
      </c>
      <c r="S82" s="14">
        <f>VLOOKUP($E82,'ip prosedur-14 okt-15 juni 2026'!$A:$H,8,FALSE)</f>
        <v>153354927</v>
      </c>
    </row>
    <row r="83">
      <c r="A83" s="7" t="s">
        <v>5</v>
      </c>
      <c r="B83" s="7" t="s">
        <v>1102</v>
      </c>
      <c r="C83" s="7" t="s">
        <v>1471</v>
      </c>
      <c r="D83" s="7" t="s">
        <v>1472</v>
      </c>
      <c r="E83" s="5" t="s">
        <v>1139</v>
      </c>
      <c r="F83" s="5" t="s">
        <v>1140</v>
      </c>
      <c r="G83" s="11" t="str">
        <f>VLOOKUP($E83,proc!$A:$D,3, FALSE)</f>
        <v>4</v>
      </c>
      <c r="H83" s="12" t="str">
        <f t="shared" si="1"/>
        <v>Stomach, Esophagus &amp; Duodenal Procedures</v>
      </c>
      <c r="I83" s="12" t="str">
        <f t="shared" si="2"/>
        <v>P16AC</v>
      </c>
      <c r="J83" s="13">
        <f>VLOOKUP($C83,'tarif idrg'!$A:$O,11,FALSE)</f>
        <v>17279679</v>
      </c>
      <c r="K83" s="13">
        <f>VLOOKUP($C83,'tarif idrg'!$A:$O,15,FALSE)</f>
        <v>17279679</v>
      </c>
      <c r="L83" s="13">
        <f>VLOOKUP($E83,'ip prosedur-2025'!$A:$H,4,FALSE)</f>
        <v>65840278.67</v>
      </c>
      <c r="M83" s="13">
        <f>VLOOKUP($E83,'ip prosedur-14 okt-15 juni 2026'!$A:$H,4,FALSE)</f>
        <v>87366869.18</v>
      </c>
      <c r="N83" s="13">
        <f>VLOOKUP($E83,'ip prosedur-14 okt-15 juni 2026'!$A:$H,3, FALSE)</f>
        <v>11</v>
      </c>
      <c r="O83" s="3">
        <f t="shared" si="3"/>
        <v>961035561</v>
      </c>
      <c r="P83" s="14">
        <f>VLOOKUP($E83,'ip prosedur-14 okt-15 juni 2026'!$A:$H,5,FALSE)</f>
        <v>38579811</v>
      </c>
      <c r="Q83" s="14">
        <f>VLOOKUP($E83,'ip prosedur-14 okt-15 juni 2026'!$A:$H,6,FALSE)</f>
        <v>89178089</v>
      </c>
      <c r="R83" s="14">
        <f>VLOOKUP($E83,'ip prosedur-14 okt-15 juni 2026'!$A:$H,7,FALSE)</f>
        <v>94775426</v>
      </c>
      <c r="S83" s="14">
        <f>VLOOKUP($E83,'ip prosedur-14 okt-15 juni 2026'!$A:$H,8,FALSE)</f>
        <v>131104930</v>
      </c>
    </row>
    <row r="84">
      <c r="A84" s="7" t="s">
        <v>5</v>
      </c>
      <c r="B84" s="7" t="s">
        <v>1102</v>
      </c>
      <c r="C84" s="7" t="s">
        <v>1471</v>
      </c>
      <c r="D84" s="7" t="s">
        <v>1472</v>
      </c>
      <c r="E84" s="5" t="s">
        <v>4053</v>
      </c>
      <c r="F84" s="5" t="s">
        <v>4054</v>
      </c>
      <c r="G84" s="11" t="str">
        <f>VLOOKUP($E84,proc!$A:$D,3, FALSE)</f>
        <v>5</v>
      </c>
      <c r="H84" s="12" t="str">
        <f t="shared" si="1"/>
        <v>Stomach, Esophagus &amp; Duodenal Procedures</v>
      </c>
      <c r="I84" s="12" t="str">
        <f t="shared" si="2"/>
        <v>P16AC</v>
      </c>
      <c r="J84" s="13">
        <f>VLOOKUP($C84,'tarif idrg'!$A:$O,11,FALSE)</f>
        <v>17279679</v>
      </c>
      <c r="K84" s="13">
        <f>VLOOKUP($C84,'tarif idrg'!$A:$O,15,FALSE)</f>
        <v>17279679</v>
      </c>
      <c r="L84" s="13">
        <f>VLOOKUP($E84,'ip prosedur-2025'!$A:$H,4,FALSE)</f>
        <v>68845682.92</v>
      </c>
      <c r="M84" s="13">
        <f>VLOOKUP($E84,'ip prosedur-14 okt-15 juni 2026'!$A:$H,4,FALSE)</f>
        <v>76903065.69</v>
      </c>
      <c r="N84" s="13">
        <f>VLOOKUP($E84,'ip prosedur-14 okt-15 juni 2026'!$A:$H,3, FALSE)</f>
        <v>491</v>
      </c>
      <c r="O84" s="3">
        <f t="shared" si="3"/>
        <v>37759405254</v>
      </c>
      <c r="P84" s="14">
        <f>VLOOKUP($E84,'ip prosedur-14 okt-15 juni 2026'!$A:$H,5,FALSE)</f>
        <v>28775875</v>
      </c>
      <c r="Q84" s="14">
        <f>VLOOKUP($E84,'ip prosedur-14 okt-15 juni 2026'!$A:$H,6,FALSE)</f>
        <v>53121469</v>
      </c>
      <c r="R84" s="14">
        <f>VLOOKUP($E84,'ip prosedur-14 okt-15 juni 2026'!$A:$H,7,FALSE)</f>
        <v>92672073</v>
      </c>
      <c r="S84" s="14">
        <f>VLOOKUP($E84,'ip prosedur-14 okt-15 juni 2026'!$A:$H,8,FALSE)</f>
        <v>151457411</v>
      </c>
    </row>
    <row r="85">
      <c r="A85" s="7" t="s">
        <v>5</v>
      </c>
      <c r="B85" s="7" t="s">
        <v>1102</v>
      </c>
      <c r="C85" s="7" t="s">
        <v>1471</v>
      </c>
      <c r="D85" s="7" t="s">
        <v>1472</v>
      </c>
      <c r="E85" s="5" t="s">
        <v>4121</v>
      </c>
      <c r="F85" s="5" t="s">
        <v>4122</v>
      </c>
      <c r="G85" s="11" t="str">
        <f>VLOOKUP($E85,proc!$A:$D,3, FALSE)</f>
        <v>5</v>
      </c>
      <c r="H85" s="12" t="str">
        <f t="shared" si="1"/>
        <v>Stomach, Esophagus &amp; Duodenal Procedures</v>
      </c>
      <c r="I85" s="12" t="str">
        <f t="shared" si="2"/>
        <v>P16AC</v>
      </c>
      <c r="J85" s="13">
        <f>VLOOKUP($C85,'tarif idrg'!$A:$O,11,FALSE)</f>
        <v>17279679</v>
      </c>
      <c r="K85" s="13">
        <f>VLOOKUP($C85,'tarif idrg'!$A:$O,15,FALSE)</f>
        <v>17279679</v>
      </c>
      <c r="L85" s="13">
        <f>VLOOKUP($E85,'ip prosedur-2025'!$A:$H,4,FALSE)</f>
        <v>50286080.69</v>
      </c>
      <c r="M85" s="13">
        <f>VLOOKUP($E85,'ip prosedur-14 okt-15 juni 2026'!$A:$H,4,FALSE)</f>
        <v>52195891.92</v>
      </c>
      <c r="N85" s="13">
        <f>VLOOKUP($E85,'ip prosedur-14 okt-15 juni 2026'!$A:$H,3, FALSE)</f>
        <v>206</v>
      </c>
      <c r="O85" s="3">
        <f t="shared" si="3"/>
        <v>10752353736</v>
      </c>
      <c r="P85" s="14">
        <f>VLOOKUP($E85,'ip prosedur-14 okt-15 juni 2026'!$A:$H,5,FALSE)</f>
        <v>18526993</v>
      </c>
      <c r="Q85" s="14">
        <f>VLOOKUP($E85,'ip prosedur-14 okt-15 juni 2026'!$A:$H,6,FALSE)</f>
        <v>32283200</v>
      </c>
      <c r="R85" s="14">
        <f>VLOOKUP($E85,'ip prosedur-14 okt-15 juni 2026'!$A:$H,7,FALSE)</f>
        <v>62876418</v>
      </c>
      <c r="S85" s="14">
        <f>VLOOKUP($E85,'ip prosedur-14 okt-15 juni 2026'!$A:$H,8,FALSE)</f>
        <v>111113500</v>
      </c>
    </row>
    <row r="86">
      <c r="A86" s="7" t="s">
        <v>5</v>
      </c>
      <c r="B86" s="7" t="s">
        <v>1102</v>
      </c>
      <c r="C86" s="7" t="s">
        <v>1471</v>
      </c>
      <c r="D86" s="7" t="s">
        <v>1472</v>
      </c>
      <c r="E86" s="5" t="s">
        <v>4123</v>
      </c>
      <c r="F86" s="5" t="s">
        <v>4124</v>
      </c>
      <c r="G86" s="11" t="str">
        <f>VLOOKUP($E86,proc!$A:$D,3, FALSE)</f>
        <v>4</v>
      </c>
      <c r="H86" s="12" t="str">
        <f t="shared" si="1"/>
        <v>Stomach, Esophagus &amp; Duodenal Procedures</v>
      </c>
      <c r="I86" s="12" t="str">
        <f t="shared" si="2"/>
        <v>P16AC</v>
      </c>
      <c r="J86" s="13">
        <f>VLOOKUP($C86,'tarif idrg'!$A:$O,11,FALSE)</f>
        <v>17279679</v>
      </c>
      <c r="K86" s="13">
        <f>VLOOKUP($C86,'tarif idrg'!$A:$O,15,FALSE)</f>
        <v>17279679</v>
      </c>
      <c r="L86" s="13">
        <f>VLOOKUP($E86,'ip prosedur-2025'!$A:$H,4,FALSE)</f>
        <v>41709959.74</v>
      </c>
      <c r="M86" s="13">
        <f>VLOOKUP($E86,'ip prosedur-14 okt-15 juni 2026'!$A:$H,4,FALSE)</f>
        <v>41072085.85</v>
      </c>
      <c r="N86" s="13">
        <f>VLOOKUP($E86,'ip prosedur-14 okt-15 juni 2026'!$A:$H,3, FALSE)</f>
        <v>33</v>
      </c>
      <c r="O86" s="3">
        <f t="shared" si="3"/>
        <v>1355378833</v>
      </c>
      <c r="P86" s="14">
        <f>VLOOKUP($E86,'ip prosedur-14 okt-15 juni 2026'!$A:$H,5,FALSE)</f>
        <v>12812464</v>
      </c>
      <c r="Q86" s="14">
        <f>VLOOKUP($E86,'ip prosedur-14 okt-15 juni 2026'!$A:$H,6,FALSE)</f>
        <v>20367652</v>
      </c>
      <c r="R86" s="14">
        <f>VLOOKUP($E86,'ip prosedur-14 okt-15 juni 2026'!$A:$H,7,FALSE)</f>
        <v>46439500</v>
      </c>
      <c r="S86" s="14">
        <f>VLOOKUP($E86,'ip prosedur-14 okt-15 juni 2026'!$A:$H,8,FALSE)</f>
        <v>72515110</v>
      </c>
    </row>
    <row r="87">
      <c r="A87" s="7" t="s">
        <v>5</v>
      </c>
      <c r="B87" s="7" t="s">
        <v>1102</v>
      </c>
      <c r="C87" s="7" t="s">
        <v>1471</v>
      </c>
      <c r="D87" s="7" t="s">
        <v>1472</v>
      </c>
      <c r="E87" s="5" t="s">
        <v>4125</v>
      </c>
      <c r="F87" s="5" t="s">
        <v>4126</v>
      </c>
      <c r="G87" s="11" t="str">
        <f>VLOOKUP($E87,proc!$A:$D,3, FALSE)</f>
        <v>0</v>
      </c>
      <c r="H87" s="12" t="str">
        <f t="shared" si="1"/>
        <v>Stomach, Esophagus &amp; Duodenal Procedures</v>
      </c>
      <c r="I87" s="12" t="str">
        <f t="shared" si="2"/>
        <v>P16AC</v>
      </c>
      <c r="J87" s="13">
        <f>VLOOKUP($C87,'tarif idrg'!$A:$O,11,FALSE)</f>
        <v>17279679</v>
      </c>
      <c r="K87" s="13">
        <f>VLOOKUP($C87,'tarif idrg'!$A:$O,15,FALSE)</f>
        <v>17279679</v>
      </c>
      <c r="L87" s="13">
        <f>VLOOKUP($E87,'ip prosedur-2025'!$A:$H,4,FALSE)</f>
        <v>59786806.64</v>
      </c>
      <c r="M87" s="13">
        <f>VLOOKUP($E87,'ip prosedur-14 okt-15 juni 2026'!$A:$H,4,FALSE)</f>
        <v>24928024.83</v>
      </c>
      <c r="N87" s="13">
        <f>VLOOKUP($E87,'ip prosedur-14 okt-15 juni 2026'!$A:$H,3, FALSE)</f>
        <v>6</v>
      </c>
      <c r="O87" s="3">
        <f t="shared" si="3"/>
        <v>149568149</v>
      </c>
      <c r="P87" s="14">
        <f>VLOOKUP($E87,'ip prosedur-14 okt-15 juni 2026'!$A:$H,5,FALSE)</f>
        <v>10000067</v>
      </c>
      <c r="Q87" s="14">
        <f>VLOOKUP($E87,'ip prosedur-14 okt-15 juni 2026'!$A:$H,6,FALSE)</f>
        <v>14897523</v>
      </c>
      <c r="R87" s="14">
        <f>VLOOKUP($E87,'ip prosedur-14 okt-15 juni 2026'!$A:$H,7,FALSE)</f>
        <v>43240885</v>
      </c>
      <c r="S87" s="14">
        <f>VLOOKUP($E87,'ip prosedur-14 okt-15 juni 2026'!$A:$H,8,FALSE)</f>
        <v>50184507</v>
      </c>
    </row>
    <row r="88">
      <c r="A88" s="7" t="s">
        <v>5</v>
      </c>
      <c r="B88" s="7" t="s">
        <v>1102</v>
      </c>
      <c r="C88" s="7" t="s">
        <v>1471</v>
      </c>
      <c r="D88" s="7" t="s">
        <v>1472</v>
      </c>
      <c r="E88" s="5" t="s">
        <v>4133</v>
      </c>
      <c r="F88" s="5" t="s">
        <v>4134</v>
      </c>
      <c r="G88" s="11" t="str">
        <f>VLOOKUP($E88,proc!$A:$D,3, FALSE)</f>
        <v>0</v>
      </c>
      <c r="H88" s="12" t="str">
        <f t="shared" si="1"/>
        <v>Stomach, Esophagus &amp; Duodenal Procedures</v>
      </c>
      <c r="I88" s="12" t="str">
        <f t="shared" si="2"/>
        <v>P16AC</v>
      </c>
      <c r="J88" s="13">
        <f>VLOOKUP($C88,'tarif idrg'!$A:$O,11,FALSE)</f>
        <v>17279679</v>
      </c>
      <c r="K88" s="13">
        <f>VLOOKUP($C88,'tarif idrg'!$A:$O,15,FALSE)</f>
        <v>17279679</v>
      </c>
      <c r="L88" s="13">
        <f>VLOOKUP($E88,'ip prosedur-2025'!$A:$H,4,FALSE)</f>
        <v>24077633</v>
      </c>
      <c r="M88" s="13">
        <f>VLOOKUP($E88,'ip prosedur-14 okt-15 juni 2026'!$A:$H,4,FALSE)</f>
        <v>38791215.33</v>
      </c>
      <c r="N88" s="13">
        <f>VLOOKUP($E88,'ip prosedur-14 okt-15 juni 2026'!$A:$H,3, FALSE)</f>
        <v>3</v>
      </c>
      <c r="O88" s="3">
        <f t="shared" si="3"/>
        <v>116373646</v>
      </c>
      <c r="P88" s="14">
        <f>VLOOKUP($E88,'ip prosedur-14 okt-15 juni 2026'!$A:$H,5,FALSE)</f>
        <v>10275973</v>
      </c>
      <c r="Q88" s="14">
        <f>VLOOKUP($E88,'ip prosedur-14 okt-15 juni 2026'!$A:$H,6,FALSE)</f>
        <v>45441607</v>
      </c>
      <c r="R88" s="14">
        <f>VLOOKUP($E88,'ip prosedur-14 okt-15 juni 2026'!$A:$H,7,FALSE)</f>
        <v>60656066</v>
      </c>
      <c r="S88" s="14">
        <f>VLOOKUP($E88,'ip prosedur-14 okt-15 juni 2026'!$A:$H,8,FALSE)</f>
        <v>60656066</v>
      </c>
    </row>
    <row r="89">
      <c r="A89" s="7" t="s">
        <v>5</v>
      </c>
      <c r="B89" s="7" t="s">
        <v>1102</v>
      </c>
      <c r="C89" s="7" t="s">
        <v>4148</v>
      </c>
      <c r="D89" s="7" t="s">
        <v>4150</v>
      </c>
      <c r="E89" s="5" t="s">
        <v>4127</v>
      </c>
      <c r="F89" s="5" t="s">
        <v>4128</v>
      </c>
      <c r="G89" s="11" t="str">
        <f>VLOOKUP($E89,proc!$A:$D,3, FALSE)</f>
        <v>5</v>
      </c>
      <c r="H89" s="12" t="str">
        <f t="shared" si="1"/>
        <v>Laparoscopic for Gastro Intestinal Tract Procedures</v>
      </c>
      <c r="I89" s="12" t="str">
        <f t="shared" si="2"/>
        <v>P16AA</v>
      </c>
      <c r="J89" s="13">
        <f>VLOOKUP($C89,'tarif idrg'!$A:$O,11,FALSE)</f>
        <v>29496010</v>
      </c>
      <c r="K89" s="13">
        <f>VLOOKUP($C89,'tarif idrg'!$A:$O,15,FALSE)</f>
        <v>29496010</v>
      </c>
      <c r="L89" s="13">
        <f>VLOOKUP($E89,'ip prosedur-2025'!$A:$H,4,FALSE)</f>
        <v>64423567.88</v>
      </c>
      <c r="M89" s="13">
        <f>VLOOKUP($E89,'ip prosedur-14 okt-15 juni 2026'!$A:$H,4,FALSE)</f>
        <v>66905464.04</v>
      </c>
      <c r="N89" s="13">
        <f>VLOOKUP($E89,'ip prosedur-14 okt-15 juni 2026'!$A:$H,3, FALSE)</f>
        <v>28</v>
      </c>
      <c r="O89" s="3">
        <f t="shared" si="3"/>
        <v>1873352993</v>
      </c>
      <c r="P89" s="14">
        <f>VLOOKUP($E89,'ip prosedur-14 okt-15 juni 2026'!$A:$H,5,FALSE)</f>
        <v>33911957</v>
      </c>
      <c r="Q89" s="14">
        <f>VLOOKUP($E89,'ip prosedur-14 okt-15 juni 2026'!$A:$H,6,FALSE)</f>
        <v>63174521</v>
      </c>
      <c r="R89" s="14">
        <f>VLOOKUP($E89,'ip prosedur-14 okt-15 juni 2026'!$A:$H,7,FALSE)</f>
        <v>86254922</v>
      </c>
      <c r="S89" s="14">
        <f>VLOOKUP($E89,'ip prosedur-14 okt-15 juni 2026'!$A:$H,8,FALSE)</f>
        <v>123186089</v>
      </c>
    </row>
    <row r="90">
      <c r="A90" s="7" t="s">
        <v>5</v>
      </c>
      <c r="B90" s="7" t="s">
        <v>1102</v>
      </c>
      <c r="C90" s="7" t="s">
        <v>4148</v>
      </c>
      <c r="D90" s="7" t="s">
        <v>4150</v>
      </c>
      <c r="E90" s="5" t="s">
        <v>4129</v>
      </c>
      <c r="F90" s="5" t="s">
        <v>4130</v>
      </c>
      <c r="G90" s="11" t="str">
        <f>VLOOKUP($E90,proc!$A:$D,3, FALSE)</f>
        <v>5</v>
      </c>
      <c r="H90" s="12" t="str">
        <f t="shared" si="1"/>
        <v>Laparoscopic for Gastro Intestinal Tract Procedures</v>
      </c>
      <c r="I90" s="12" t="str">
        <f t="shared" si="2"/>
        <v>P16AA</v>
      </c>
      <c r="J90" s="13">
        <f>VLOOKUP($C90,'tarif idrg'!$A:$O,11,FALSE)</f>
        <v>29496010</v>
      </c>
      <c r="K90" s="13">
        <f>VLOOKUP($C90,'tarif idrg'!$A:$O,15,FALSE)</f>
        <v>29496010</v>
      </c>
      <c r="L90" s="13">
        <f>VLOOKUP($E90,'ip prosedur-2025'!$A:$H,4,FALSE)</f>
        <v>47839388.27</v>
      </c>
      <c r="M90" s="13">
        <f>VLOOKUP($E90,'ip prosedur-14 okt-15 juni 2026'!$A:$H,4,FALSE)</f>
        <v>41345862.14</v>
      </c>
      <c r="N90" s="13">
        <f>VLOOKUP($E90,'ip prosedur-14 okt-15 juni 2026'!$A:$H,3, FALSE)</f>
        <v>22</v>
      </c>
      <c r="O90" s="3">
        <f t="shared" si="3"/>
        <v>909608967.1</v>
      </c>
      <c r="P90" s="14">
        <f>VLOOKUP($E90,'ip prosedur-14 okt-15 juni 2026'!$A:$H,5,FALSE)</f>
        <v>26643936</v>
      </c>
      <c r="Q90" s="14">
        <f>VLOOKUP($E90,'ip prosedur-14 okt-15 juni 2026'!$A:$H,6,FALSE)</f>
        <v>32777922</v>
      </c>
      <c r="R90" s="14">
        <f>VLOOKUP($E90,'ip prosedur-14 okt-15 juni 2026'!$A:$H,7,FALSE)</f>
        <v>44425551</v>
      </c>
      <c r="S90" s="14">
        <f>VLOOKUP($E90,'ip prosedur-14 okt-15 juni 2026'!$A:$H,8,FALSE)</f>
        <v>62947725</v>
      </c>
    </row>
    <row r="91">
      <c r="A91" s="7" t="s">
        <v>5</v>
      </c>
      <c r="B91" s="7" t="s">
        <v>1102</v>
      </c>
      <c r="C91" s="7" t="s">
        <v>4148</v>
      </c>
      <c r="D91" s="7" t="s">
        <v>4150</v>
      </c>
      <c r="E91" s="5" t="s">
        <v>4131</v>
      </c>
      <c r="F91" s="5" t="s">
        <v>4132</v>
      </c>
      <c r="G91" s="11" t="str">
        <f>VLOOKUP($E91,proc!$A:$D,3, FALSE)</f>
        <v>5</v>
      </c>
      <c r="H91" s="12" t="str">
        <f t="shared" si="1"/>
        <v>Laparoscopic for Gastro Intestinal Tract Procedures</v>
      </c>
      <c r="I91" s="12" t="str">
        <f t="shared" si="2"/>
        <v>P16AA</v>
      </c>
      <c r="J91" s="13">
        <f>VLOOKUP($C91,'tarif idrg'!$A:$O,11,FALSE)</f>
        <v>29496010</v>
      </c>
      <c r="K91" s="13">
        <f>VLOOKUP($C91,'tarif idrg'!$A:$O,15,FALSE)</f>
        <v>29496010</v>
      </c>
      <c r="L91" s="13">
        <f>VLOOKUP($E91,'ip prosedur-2025'!$A:$H,4,FALSE)</f>
        <v>60898031.89</v>
      </c>
      <c r="M91" s="13">
        <f>VLOOKUP($E91,'ip prosedur-14 okt-15 juni 2026'!$A:$H,4,FALSE)</f>
        <v>61227211.27</v>
      </c>
      <c r="N91" s="13">
        <f>VLOOKUP($E91,'ip prosedur-14 okt-15 juni 2026'!$A:$H,3, FALSE)</f>
        <v>55</v>
      </c>
      <c r="O91" s="3">
        <f t="shared" si="3"/>
        <v>3367496620</v>
      </c>
      <c r="P91" s="14">
        <f>VLOOKUP($E91,'ip prosedur-14 okt-15 juni 2026'!$A:$H,5,FALSE)</f>
        <v>31814335</v>
      </c>
      <c r="Q91" s="14">
        <f>VLOOKUP($E91,'ip prosedur-14 okt-15 juni 2026'!$A:$H,6,FALSE)</f>
        <v>49532500</v>
      </c>
      <c r="R91" s="14">
        <f>VLOOKUP($E91,'ip prosedur-14 okt-15 juni 2026'!$A:$H,7,FALSE)</f>
        <v>79798328</v>
      </c>
      <c r="S91" s="14">
        <f>VLOOKUP($E91,'ip prosedur-14 okt-15 juni 2026'!$A:$H,8,FALSE)</f>
        <v>118649428</v>
      </c>
    </row>
    <row r="92">
      <c r="A92" s="7" t="s">
        <v>5</v>
      </c>
      <c r="B92" s="7" t="s">
        <v>1102</v>
      </c>
      <c r="C92" s="7" t="s">
        <v>4148</v>
      </c>
      <c r="D92" s="7" t="s">
        <v>4150</v>
      </c>
      <c r="E92" s="5" t="s">
        <v>1227</v>
      </c>
      <c r="F92" s="5" t="s">
        <v>1228</v>
      </c>
      <c r="G92" s="11" t="str">
        <f>VLOOKUP($E92,proc!$A:$D,3, FALSE)</f>
        <v>5</v>
      </c>
      <c r="H92" s="12" t="str">
        <f t="shared" si="1"/>
        <v>Laparoscopic for Gastro Intestinal Tract Procedures</v>
      </c>
      <c r="I92" s="12" t="str">
        <f t="shared" si="2"/>
        <v>P16AA</v>
      </c>
      <c r="J92" s="13">
        <f>VLOOKUP($C92,'tarif idrg'!$A:$O,11,FALSE)</f>
        <v>29496010</v>
      </c>
      <c r="K92" s="13">
        <f>VLOOKUP($C92,'tarif idrg'!$A:$O,15,FALSE)</f>
        <v>29496010</v>
      </c>
      <c r="L92" s="13">
        <f>VLOOKUP($E92,'ip prosedur-2025'!$A:$H,4,FALSE)</f>
        <v>15302197</v>
      </c>
      <c r="M92" s="13">
        <f>VLOOKUP($E92,'ip prosedur-14 okt-15 juni 2026'!$A:$H,4,FALSE)</f>
        <v>11427150</v>
      </c>
      <c r="N92" s="13">
        <f>VLOOKUP($E92,'ip prosedur-14 okt-15 juni 2026'!$A:$H,3, FALSE)</f>
        <v>1</v>
      </c>
      <c r="O92" s="3">
        <f t="shared" si="3"/>
        <v>11427150</v>
      </c>
      <c r="P92" s="14">
        <f>VLOOKUP($E92,'ip prosedur-14 okt-15 juni 2026'!$A:$H,5,FALSE)</f>
        <v>11427150</v>
      </c>
      <c r="Q92" s="14">
        <f>VLOOKUP($E92,'ip prosedur-14 okt-15 juni 2026'!$A:$H,6,FALSE)</f>
        <v>11427150</v>
      </c>
      <c r="R92" s="14">
        <f>VLOOKUP($E92,'ip prosedur-14 okt-15 juni 2026'!$A:$H,7,FALSE)</f>
        <v>11427150</v>
      </c>
      <c r="S92" s="14">
        <f>VLOOKUP($E92,'ip prosedur-14 okt-15 juni 2026'!$A:$H,8,FALSE)</f>
        <v>11427150</v>
      </c>
    </row>
    <row r="93">
      <c r="A93" s="7" t="s">
        <v>5</v>
      </c>
      <c r="B93" s="7" t="s">
        <v>1102</v>
      </c>
      <c r="C93" s="7" t="s">
        <v>4148</v>
      </c>
      <c r="D93" s="7" t="s">
        <v>4150</v>
      </c>
      <c r="E93" s="5" t="s">
        <v>1230</v>
      </c>
      <c r="F93" s="5" t="s">
        <v>1231</v>
      </c>
      <c r="G93" s="11" t="str">
        <f>VLOOKUP($E93,proc!$A:$D,3, FALSE)</f>
        <v>5</v>
      </c>
      <c r="H93" s="12" t="str">
        <f t="shared" si="1"/>
        <v>Laparoscopic for Gastro Intestinal Tract Procedures</v>
      </c>
      <c r="I93" s="12" t="str">
        <f t="shared" si="2"/>
        <v>P16AA</v>
      </c>
      <c r="J93" s="13">
        <f>VLOOKUP($C93,'tarif idrg'!$A:$O,11,FALSE)</f>
        <v>29496010</v>
      </c>
      <c r="K93" s="13">
        <f>VLOOKUP($C93,'tarif idrg'!$A:$O,15,FALSE)</f>
        <v>29496010</v>
      </c>
      <c r="L93" s="13">
        <f>VLOOKUP($E93,'ip prosedur-2025'!$A:$H,4,FALSE)</f>
        <v>24975963.5</v>
      </c>
      <c r="M93" s="3" t="str">
        <f>VLOOKUP($E93,'ip prosedur-14 okt-15 juni 2026'!$A:$H,4,FALSE)</f>
        <v>#N/A</v>
      </c>
      <c r="N93" s="3" t="str">
        <f>VLOOKUP($E93,'ip prosedur-14 okt-15 juni 2026'!$A:$H,3, FALSE)</f>
        <v>#N/A</v>
      </c>
      <c r="O93" s="3" t="str">
        <f t="shared" si="3"/>
        <v>#N/A</v>
      </c>
      <c r="P93" s="18" t="str">
        <f>VLOOKUP($E93,'ip prosedur-14 okt-15 juni 2026'!$A:$H,5,FALSE)</f>
        <v>#N/A</v>
      </c>
      <c r="Q93" s="18" t="str">
        <f>VLOOKUP($E93,'ip prosedur-14 okt-15 juni 2026'!$A:$H,6,FALSE)</f>
        <v>#N/A</v>
      </c>
      <c r="R93" s="18" t="str">
        <f>VLOOKUP($E93,'ip prosedur-14 okt-15 juni 2026'!$A:$H,7,FALSE)</f>
        <v>#N/A</v>
      </c>
      <c r="S93" s="18" t="str">
        <f>VLOOKUP($E93,'ip prosedur-14 okt-15 juni 2026'!$A:$H,8,FALSE)</f>
        <v>#N/A</v>
      </c>
    </row>
    <row r="94">
      <c r="A94" s="7" t="s">
        <v>5</v>
      </c>
      <c r="B94" s="7" t="s">
        <v>1102</v>
      </c>
      <c r="C94" s="7" t="s">
        <v>4148</v>
      </c>
      <c r="D94" s="7" t="s">
        <v>4150</v>
      </c>
      <c r="E94" s="5" t="s">
        <v>1232</v>
      </c>
      <c r="F94" s="5" t="s">
        <v>1233</v>
      </c>
      <c r="G94" s="11" t="str">
        <f>VLOOKUP($E94,proc!$A:$D,3, FALSE)</f>
        <v>5</v>
      </c>
      <c r="H94" s="12" t="str">
        <f t="shared" si="1"/>
        <v>Laparoscopic for Gastro Intestinal Tract Procedures</v>
      </c>
      <c r="I94" s="12" t="str">
        <f t="shared" si="2"/>
        <v>P16AA</v>
      </c>
      <c r="J94" s="13">
        <f>VLOOKUP($C94,'tarif idrg'!$A:$O,11,FALSE)</f>
        <v>29496010</v>
      </c>
      <c r="K94" s="13">
        <f>VLOOKUP($C94,'tarif idrg'!$A:$O,15,FALSE)</f>
        <v>29496010</v>
      </c>
      <c r="L94" s="13">
        <f>VLOOKUP($E94,'ip prosedur-2025'!$A:$H,4,FALSE)</f>
        <v>83593436.75</v>
      </c>
      <c r="M94" s="13">
        <f>VLOOKUP($E94,'ip prosedur-14 okt-15 juni 2026'!$A:$H,4,FALSE)</f>
        <v>31393906</v>
      </c>
      <c r="N94" s="13">
        <f>VLOOKUP($E94,'ip prosedur-14 okt-15 juni 2026'!$A:$H,3, FALSE)</f>
        <v>1</v>
      </c>
      <c r="O94" s="3">
        <f t="shared" si="3"/>
        <v>31393906</v>
      </c>
      <c r="P94" s="14">
        <f>VLOOKUP($E94,'ip prosedur-14 okt-15 juni 2026'!$A:$H,5,FALSE)</f>
        <v>31393906</v>
      </c>
      <c r="Q94" s="14">
        <f>VLOOKUP($E94,'ip prosedur-14 okt-15 juni 2026'!$A:$H,6,FALSE)</f>
        <v>31393906</v>
      </c>
      <c r="R94" s="14">
        <f>VLOOKUP($E94,'ip prosedur-14 okt-15 juni 2026'!$A:$H,7,FALSE)</f>
        <v>31393906</v>
      </c>
      <c r="S94" s="14">
        <f>VLOOKUP($E94,'ip prosedur-14 okt-15 juni 2026'!$A:$H,8,FALSE)</f>
        <v>31393906</v>
      </c>
    </row>
    <row r="95">
      <c r="A95" s="7" t="s">
        <v>5</v>
      </c>
      <c r="B95" s="7" t="s">
        <v>1102</v>
      </c>
      <c r="C95" s="7" t="s">
        <v>4148</v>
      </c>
      <c r="D95" s="7" t="s">
        <v>4150</v>
      </c>
      <c r="E95" s="5" t="s">
        <v>1234</v>
      </c>
      <c r="F95" s="5" t="s">
        <v>1235</v>
      </c>
      <c r="G95" s="11" t="str">
        <f>VLOOKUP($E95,proc!$A:$D,3, FALSE)</f>
        <v>0</v>
      </c>
      <c r="H95" s="12" t="str">
        <f t="shared" si="1"/>
        <v>Laparoscopic for Gastro Intestinal Tract Procedures</v>
      </c>
      <c r="I95" s="12" t="str">
        <f t="shared" si="2"/>
        <v>P16AA</v>
      </c>
      <c r="J95" s="13">
        <f>VLOOKUP($C95,'tarif idrg'!$A:$O,11,FALSE)</f>
        <v>29496010</v>
      </c>
      <c r="K95" s="13">
        <f>VLOOKUP($C95,'tarif idrg'!$A:$O,15,FALSE)</f>
        <v>29496010</v>
      </c>
      <c r="L95" s="13">
        <f>VLOOKUP($E95,'ip prosedur-2025'!$A:$H,4,FALSE)</f>
        <v>3685873.5</v>
      </c>
      <c r="M95" s="3" t="str">
        <f>VLOOKUP($E95,'ip prosedur-14 okt-15 juni 2026'!$A:$H,4,FALSE)</f>
        <v>#N/A</v>
      </c>
      <c r="N95" s="3" t="str">
        <f>VLOOKUP($E95,'ip prosedur-14 okt-15 juni 2026'!$A:$H,3, FALSE)</f>
        <v>#N/A</v>
      </c>
      <c r="O95" s="3" t="str">
        <f t="shared" si="3"/>
        <v>#N/A</v>
      </c>
      <c r="P95" s="18" t="str">
        <f>VLOOKUP($E95,'ip prosedur-14 okt-15 juni 2026'!$A:$H,5,FALSE)</f>
        <v>#N/A</v>
      </c>
      <c r="Q95" s="18" t="str">
        <f>VLOOKUP($E95,'ip prosedur-14 okt-15 juni 2026'!$A:$H,6,FALSE)</f>
        <v>#N/A</v>
      </c>
      <c r="R95" s="18" t="str">
        <f>VLOOKUP($E95,'ip prosedur-14 okt-15 juni 2026'!$A:$H,7,FALSE)</f>
        <v>#N/A</v>
      </c>
      <c r="S95" s="18" t="str">
        <f>VLOOKUP($E95,'ip prosedur-14 okt-15 juni 2026'!$A:$H,8,FALSE)</f>
        <v>#N/A</v>
      </c>
    </row>
    <row r="96">
      <c r="A96" s="7" t="s">
        <v>5</v>
      </c>
      <c r="B96" s="7" t="s">
        <v>1102</v>
      </c>
      <c r="C96" s="7" t="s">
        <v>4203</v>
      </c>
      <c r="D96" s="7" t="s">
        <v>4204</v>
      </c>
      <c r="E96" s="5" t="s">
        <v>2523</v>
      </c>
      <c r="F96" s="5" t="s">
        <v>2524</v>
      </c>
      <c r="G96" s="11" t="str">
        <f>VLOOKUP($E96,proc!$A:$D,3, FALSE)</f>
        <v>4</v>
      </c>
      <c r="H96" s="12" t="str">
        <f t="shared" si="1"/>
        <v>Major Small and Large Bowel Procedures</v>
      </c>
      <c r="I96" s="12" t="str">
        <f t="shared" si="2"/>
        <v>P16AF</v>
      </c>
      <c r="J96" s="13">
        <f>VLOOKUP($C96,'tarif idrg'!$A:$O,11,FALSE)</f>
        <v>16395602</v>
      </c>
      <c r="K96" s="13">
        <f>VLOOKUP($C96,'tarif idrg'!$A:$O,15,FALSE)</f>
        <v>15739778</v>
      </c>
      <c r="L96" s="13">
        <f>VLOOKUP($E96,'ip prosedur-2025'!$A:$H,4,FALSE)</f>
        <v>47174069.8</v>
      </c>
      <c r="M96" s="13">
        <f>VLOOKUP($E96,'ip prosedur-14 okt-15 juni 2026'!$A:$H,4,FALSE)</f>
        <v>33606959.6</v>
      </c>
      <c r="N96" s="13">
        <f>VLOOKUP($E96,'ip prosedur-14 okt-15 juni 2026'!$A:$H,3, FALSE)</f>
        <v>5</v>
      </c>
      <c r="O96" s="3">
        <f t="shared" si="3"/>
        <v>168034798</v>
      </c>
      <c r="P96" s="14">
        <f>VLOOKUP($E96,'ip prosedur-14 okt-15 juni 2026'!$A:$H,5,FALSE)</f>
        <v>13769355</v>
      </c>
      <c r="Q96" s="14">
        <f>VLOOKUP($E96,'ip prosedur-14 okt-15 juni 2026'!$A:$H,6,FALSE)</f>
        <v>26146730</v>
      </c>
      <c r="R96" s="14">
        <f>VLOOKUP($E96,'ip prosedur-14 okt-15 juni 2026'!$A:$H,7,FALSE)</f>
        <v>60824051</v>
      </c>
      <c r="S96" s="14">
        <f>VLOOKUP($E96,'ip prosedur-14 okt-15 juni 2026'!$A:$H,8,FALSE)</f>
        <v>61235072</v>
      </c>
    </row>
    <row r="97">
      <c r="A97" s="7" t="s">
        <v>5</v>
      </c>
      <c r="B97" s="7" t="s">
        <v>1102</v>
      </c>
      <c r="C97" s="7" t="s">
        <v>4203</v>
      </c>
      <c r="D97" s="7" t="s">
        <v>4204</v>
      </c>
      <c r="E97" s="5" t="s">
        <v>2525</v>
      </c>
      <c r="F97" s="5" t="s">
        <v>2526</v>
      </c>
      <c r="G97" s="11" t="str">
        <f>VLOOKUP($E97,proc!$A:$D,3, FALSE)</f>
        <v>4</v>
      </c>
      <c r="H97" s="12" t="str">
        <f t="shared" si="1"/>
        <v>Major Small and Large Bowel Procedures</v>
      </c>
      <c r="I97" s="12" t="str">
        <f t="shared" si="2"/>
        <v>P16AF</v>
      </c>
      <c r="J97" s="13">
        <f>VLOOKUP($C97,'tarif idrg'!$A:$O,11,FALSE)</f>
        <v>16395602</v>
      </c>
      <c r="K97" s="13">
        <f>VLOOKUP($C97,'tarif idrg'!$A:$O,15,FALSE)</f>
        <v>15739778</v>
      </c>
      <c r="L97" s="13">
        <f>VLOOKUP($E97,'ip prosedur-2025'!$A:$H,4,FALSE)</f>
        <v>40036625.41</v>
      </c>
      <c r="M97" s="13">
        <f>VLOOKUP($E97,'ip prosedur-14 okt-15 juni 2026'!$A:$H,4,FALSE)</f>
        <v>43967881.76</v>
      </c>
      <c r="N97" s="13">
        <f>VLOOKUP($E97,'ip prosedur-14 okt-15 juni 2026'!$A:$H,3, FALSE)</f>
        <v>21</v>
      </c>
      <c r="O97" s="3">
        <f t="shared" si="3"/>
        <v>923325517</v>
      </c>
      <c r="P97" s="14">
        <f>VLOOKUP($E97,'ip prosedur-14 okt-15 juni 2026'!$A:$H,5,FALSE)</f>
        <v>26616880</v>
      </c>
      <c r="Q97" s="14">
        <f>VLOOKUP($E97,'ip prosedur-14 okt-15 juni 2026'!$A:$H,6,FALSE)</f>
        <v>37973501</v>
      </c>
      <c r="R97" s="14">
        <f>VLOOKUP($E97,'ip prosedur-14 okt-15 juni 2026'!$A:$H,7,FALSE)</f>
        <v>60695501</v>
      </c>
      <c r="S97" s="14">
        <f>VLOOKUP($E97,'ip prosedur-14 okt-15 juni 2026'!$A:$H,8,FALSE)</f>
        <v>67292500</v>
      </c>
    </row>
    <row r="98">
      <c r="A98" s="7" t="s">
        <v>5</v>
      </c>
      <c r="B98" s="7" t="s">
        <v>1102</v>
      </c>
      <c r="C98" s="7" t="s">
        <v>4203</v>
      </c>
      <c r="D98" s="7" t="s">
        <v>4204</v>
      </c>
      <c r="E98" s="5" t="s">
        <v>2527</v>
      </c>
      <c r="F98" s="5" t="s">
        <v>2528</v>
      </c>
      <c r="G98" s="11" t="str">
        <f>VLOOKUP($E98,proc!$A:$D,3, FALSE)</f>
        <v>4</v>
      </c>
      <c r="H98" s="12" t="str">
        <f t="shared" si="1"/>
        <v>Major Small and Large Bowel Procedures</v>
      </c>
      <c r="I98" s="12" t="str">
        <f t="shared" si="2"/>
        <v>P16AF</v>
      </c>
      <c r="J98" s="13">
        <f>VLOOKUP($C98,'tarif idrg'!$A:$O,11,FALSE)</f>
        <v>16395602</v>
      </c>
      <c r="K98" s="13">
        <f>VLOOKUP($C98,'tarif idrg'!$A:$O,15,FALSE)</f>
        <v>15739778</v>
      </c>
      <c r="L98" s="13">
        <f>VLOOKUP($E98,'ip prosedur-2025'!$A:$H,4,FALSE)</f>
        <v>50316084.53</v>
      </c>
      <c r="M98" s="13">
        <f>VLOOKUP($E98,'ip prosedur-14 okt-15 juni 2026'!$A:$H,4,FALSE)</f>
        <v>56831989.88</v>
      </c>
      <c r="N98" s="13">
        <f>VLOOKUP($E98,'ip prosedur-14 okt-15 juni 2026'!$A:$H,3, FALSE)</f>
        <v>122</v>
      </c>
      <c r="O98" s="3">
        <f t="shared" si="3"/>
        <v>6933502765</v>
      </c>
      <c r="P98" s="14">
        <f>VLOOKUP($E98,'ip prosedur-14 okt-15 juni 2026'!$A:$H,5,FALSE)</f>
        <v>29898225</v>
      </c>
      <c r="Q98" s="14">
        <f>VLOOKUP($E98,'ip prosedur-14 okt-15 juni 2026'!$A:$H,6,FALSE)</f>
        <v>50667437</v>
      </c>
      <c r="R98" s="14">
        <f>VLOOKUP($E98,'ip prosedur-14 okt-15 juni 2026'!$A:$H,7,FALSE)</f>
        <v>71235518</v>
      </c>
      <c r="S98" s="14">
        <f>VLOOKUP($E98,'ip prosedur-14 okt-15 juni 2026'!$A:$H,8,FALSE)</f>
        <v>97428640</v>
      </c>
    </row>
    <row r="99">
      <c r="A99" s="7" t="s">
        <v>5</v>
      </c>
      <c r="B99" s="7" t="s">
        <v>1102</v>
      </c>
      <c r="C99" s="7" t="s">
        <v>4203</v>
      </c>
      <c r="D99" s="7" t="s">
        <v>4204</v>
      </c>
      <c r="E99" s="5" t="s">
        <v>2529</v>
      </c>
      <c r="F99" s="5" t="s">
        <v>2530</v>
      </c>
      <c r="G99" s="11" t="str">
        <f>VLOOKUP($E99,proc!$A:$D,3, FALSE)</f>
        <v>4</v>
      </c>
      <c r="H99" s="12" t="str">
        <f t="shared" si="1"/>
        <v>Major Small and Large Bowel Procedures</v>
      </c>
      <c r="I99" s="12" t="str">
        <f t="shared" si="2"/>
        <v>P16AF</v>
      </c>
      <c r="J99" s="13">
        <f>VLOOKUP($C99,'tarif idrg'!$A:$O,11,FALSE)</f>
        <v>16395602</v>
      </c>
      <c r="K99" s="13">
        <f>VLOOKUP($C99,'tarif idrg'!$A:$O,15,FALSE)</f>
        <v>15739778</v>
      </c>
      <c r="L99" s="13">
        <f>VLOOKUP($E99,'ip prosedur-2025'!$A:$H,4,FALSE)</f>
        <v>30137949.43</v>
      </c>
      <c r="M99" s="13">
        <f>VLOOKUP($E99,'ip prosedur-14 okt-15 juni 2026'!$A:$H,4,FALSE)</f>
        <v>11484499.71</v>
      </c>
      <c r="N99" s="13">
        <f>VLOOKUP($E99,'ip prosedur-14 okt-15 juni 2026'!$A:$H,3, FALSE)</f>
        <v>56</v>
      </c>
      <c r="O99" s="3">
        <f t="shared" si="3"/>
        <v>643131983.8</v>
      </c>
      <c r="P99" s="14">
        <f>VLOOKUP($E99,'ip prosedur-14 okt-15 juni 2026'!$A:$H,5,FALSE)</f>
        <v>3456789</v>
      </c>
      <c r="Q99" s="14">
        <f>VLOOKUP($E99,'ip prosedur-14 okt-15 juni 2026'!$A:$H,6,FALSE)</f>
        <v>4806558</v>
      </c>
      <c r="R99" s="14">
        <f>VLOOKUP($E99,'ip prosedur-14 okt-15 juni 2026'!$A:$H,7,FALSE)</f>
        <v>7591500</v>
      </c>
      <c r="S99" s="14">
        <f>VLOOKUP($E99,'ip prosedur-14 okt-15 juni 2026'!$A:$H,8,FALSE)</f>
        <v>37008610</v>
      </c>
    </row>
    <row r="100">
      <c r="A100" s="7" t="s">
        <v>5</v>
      </c>
      <c r="B100" s="7" t="s">
        <v>1102</v>
      </c>
      <c r="C100" s="7" t="s">
        <v>4203</v>
      </c>
      <c r="D100" s="7" t="s">
        <v>4204</v>
      </c>
      <c r="E100" s="5" t="s">
        <v>2531</v>
      </c>
      <c r="F100" s="5" t="s">
        <v>2532</v>
      </c>
      <c r="G100" s="11" t="str">
        <f>VLOOKUP($E100,proc!$A:$D,3, FALSE)</f>
        <v>4</v>
      </c>
      <c r="H100" s="12" t="str">
        <f t="shared" si="1"/>
        <v>Major Small and Large Bowel Procedures</v>
      </c>
      <c r="I100" s="12" t="str">
        <f t="shared" si="2"/>
        <v>P16AF</v>
      </c>
      <c r="J100" s="13">
        <f>VLOOKUP($C100,'tarif idrg'!$A:$O,11,FALSE)</f>
        <v>16395602</v>
      </c>
      <c r="K100" s="13">
        <f>VLOOKUP($C100,'tarif idrg'!$A:$O,15,FALSE)</f>
        <v>15739778</v>
      </c>
      <c r="L100" s="13">
        <f>VLOOKUP($E100,'ip prosedur-2025'!$A:$H,4,FALSE)</f>
        <v>55087080.35</v>
      </c>
      <c r="M100" s="13">
        <f>VLOOKUP($E100,'ip prosedur-14 okt-15 juni 2026'!$A:$H,4,FALSE)</f>
        <v>49733158.5</v>
      </c>
      <c r="N100" s="13">
        <f>VLOOKUP($E100,'ip prosedur-14 okt-15 juni 2026'!$A:$H,3, FALSE)</f>
        <v>44</v>
      </c>
      <c r="O100" s="3">
        <f t="shared" si="3"/>
        <v>2188258974</v>
      </c>
      <c r="P100" s="14">
        <f>VLOOKUP($E100,'ip prosedur-14 okt-15 juni 2026'!$A:$H,5,FALSE)</f>
        <v>26937425</v>
      </c>
      <c r="Q100" s="14">
        <f>VLOOKUP($E100,'ip prosedur-14 okt-15 juni 2026'!$A:$H,6,FALSE)</f>
        <v>46126872</v>
      </c>
      <c r="R100" s="14">
        <f>VLOOKUP($E100,'ip prosedur-14 okt-15 juni 2026'!$A:$H,7,FALSE)</f>
        <v>70311275</v>
      </c>
      <c r="S100" s="14">
        <f>VLOOKUP($E100,'ip prosedur-14 okt-15 juni 2026'!$A:$H,8,FALSE)</f>
        <v>81398524</v>
      </c>
    </row>
    <row r="101">
      <c r="A101" s="7" t="s">
        <v>5</v>
      </c>
      <c r="B101" s="7" t="s">
        <v>1102</v>
      </c>
      <c r="C101" s="7" t="s">
        <v>4203</v>
      </c>
      <c r="D101" s="7" t="s">
        <v>4204</v>
      </c>
      <c r="E101" s="5" t="s">
        <v>2533</v>
      </c>
      <c r="F101" s="5" t="s">
        <v>2534</v>
      </c>
      <c r="G101" s="11" t="str">
        <f>VLOOKUP($E101,proc!$A:$D,3, FALSE)</f>
        <v>4</v>
      </c>
      <c r="H101" s="12" t="str">
        <f t="shared" si="1"/>
        <v>Major Small and Large Bowel Procedures</v>
      </c>
      <c r="I101" s="12" t="str">
        <f t="shared" si="2"/>
        <v>P16AF</v>
      </c>
      <c r="J101" s="13">
        <f>VLOOKUP($C101,'tarif idrg'!$A:$O,11,FALSE)</f>
        <v>16395602</v>
      </c>
      <c r="K101" s="13">
        <f>VLOOKUP($C101,'tarif idrg'!$A:$O,15,FALSE)</f>
        <v>15739778</v>
      </c>
      <c r="L101" s="13">
        <f>VLOOKUP($E101,'ip prosedur-2025'!$A:$H,4,FALSE)</f>
        <v>58013645.82</v>
      </c>
      <c r="M101" s="13">
        <f>VLOOKUP($E101,'ip prosedur-14 okt-15 juni 2026'!$A:$H,4,FALSE)</f>
        <v>55240609.6</v>
      </c>
      <c r="N101" s="13">
        <f>VLOOKUP($E101,'ip prosedur-14 okt-15 juni 2026'!$A:$H,3, FALSE)</f>
        <v>91</v>
      </c>
      <c r="O101" s="3">
        <f t="shared" si="3"/>
        <v>5026895474</v>
      </c>
      <c r="P101" s="14">
        <f>VLOOKUP($E101,'ip prosedur-14 okt-15 juni 2026'!$A:$H,5,FALSE)</f>
        <v>18953144</v>
      </c>
      <c r="Q101" s="14">
        <f>VLOOKUP($E101,'ip prosedur-14 okt-15 juni 2026'!$A:$H,6,FALSE)</f>
        <v>42067317</v>
      </c>
      <c r="R101" s="14">
        <f>VLOOKUP($E101,'ip prosedur-14 okt-15 juni 2026'!$A:$H,7,FALSE)</f>
        <v>73189050</v>
      </c>
      <c r="S101" s="14">
        <f>VLOOKUP($E101,'ip prosedur-14 okt-15 juni 2026'!$A:$H,8,FALSE)</f>
        <v>131106517</v>
      </c>
    </row>
    <row r="102">
      <c r="A102" s="7" t="s">
        <v>5</v>
      </c>
      <c r="B102" s="7" t="s">
        <v>1102</v>
      </c>
      <c r="C102" s="7" t="s">
        <v>4203</v>
      </c>
      <c r="D102" s="7" t="s">
        <v>4204</v>
      </c>
      <c r="E102" s="5" t="s">
        <v>2535</v>
      </c>
      <c r="F102" s="5" t="s">
        <v>2536</v>
      </c>
      <c r="G102" s="11" t="str">
        <f>VLOOKUP($E102,proc!$A:$D,3, FALSE)</f>
        <v>4</v>
      </c>
      <c r="H102" s="12" t="str">
        <f t="shared" si="1"/>
        <v>Major Small and Large Bowel Procedures</v>
      </c>
      <c r="I102" s="12" t="str">
        <f t="shared" si="2"/>
        <v>P16AF</v>
      </c>
      <c r="J102" s="13">
        <f>VLOOKUP($C102,'tarif idrg'!$A:$O,11,FALSE)</f>
        <v>16395602</v>
      </c>
      <c r="K102" s="13">
        <f>VLOOKUP($C102,'tarif idrg'!$A:$O,15,FALSE)</f>
        <v>15739778</v>
      </c>
      <c r="L102" s="13">
        <f>VLOOKUP($E102,'ip prosedur-2025'!$A:$H,4,FALSE)</f>
        <v>34212684.64</v>
      </c>
      <c r="M102" s="13">
        <f>VLOOKUP($E102,'ip prosedur-14 okt-15 juni 2026'!$A:$H,4,FALSE)</f>
        <v>53314008.83</v>
      </c>
      <c r="N102" s="13">
        <f>VLOOKUP($E102,'ip prosedur-14 okt-15 juni 2026'!$A:$H,3, FALSE)</f>
        <v>23</v>
      </c>
      <c r="O102" s="3">
        <f t="shared" si="3"/>
        <v>1226222203</v>
      </c>
      <c r="P102" s="14">
        <f>VLOOKUP($E102,'ip prosedur-14 okt-15 juni 2026'!$A:$H,5,FALSE)</f>
        <v>13947581</v>
      </c>
      <c r="Q102" s="14">
        <f>VLOOKUP($E102,'ip prosedur-14 okt-15 juni 2026'!$A:$H,6,FALSE)</f>
        <v>36407100</v>
      </c>
      <c r="R102" s="14">
        <f>VLOOKUP($E102,'ip prosedur-14 okt-15 juni 2026'!$A:$H,7,FALSE)</f>
        <v>58217567</v>
      </c>
      <c r="S102" s="14">
        <f>VLOOKUP($E102,'ip prosedur-14 okt-15 juni 2026'!$A:$H,8,FALSE)</f>
        <v>87926683</v>
      </c>
    </row>
    <row r="103">
      <c r="A103" s="7" t="s">
        <v>5</v>
      </c>
      <c r="B103" s="7" t="s">
        <v>1102</v>
      </c>
      <c r="C103" s="7" t="s">
        <v>4203</v>
      </c>
      <c r="D103" s="7" t="s">
        <v>4204</v>
      </c>
      <c r="E103" s="5" t="s">
        <v>4135</v>
      </c>
      <c r="F103" s="5" t="s">
        <v>4136</v>
      </c>
      <c r="G103" s="11" t="str">
        <f>VLOOKUP($E103,proc!$A:$D,3, FALSE)</f>
        <v>5</v>
      </c>
      <c r="H103" s="12" t="str">
        <f t="shared" si="1"/>
        <v>Major Small and Large Bowel Procedures</v>
      </c>
      <c r="I103" s="12" t="str">
        <f t="shared" si="2"/>
        <v>P16AF</v>
      </c>
      <c r="J103" s="13">
        <f>VLOOKUP($C103,'tarif idrg'!$A:$O,11,FALSE)</f>
        <v>16395602</v>
      </c>
      <c r="K103" s="13">
        <f>VLOOKUP($C103,'tarif idrg'!$A:$O,15,FALSE)</f>
        <v>15739778</v>
      </c>
      <c r="L103" s="13">
        <f>VLOOKUP($E103,'ip prosedur-2025'!$A:$H,4,FALSE)</f>
        <v>34375227.08</v>
      </c>
      <c r="M103" s="13">
        <f>VLOOKUP($E103,'ip prosedur-14 okt-15 juni 2026'!$A:$H,4,FALSE)</f>
        <v>41206683.18</v>
      </c>
      <c r="N103" s="13">
        <f>VLOOKUP($E103,'ip prosedur-14 okt-15 juni 2026'!$A:$H,3, FALSE)</f>
        <v>40</v>
      </c>
      <c r="O103" s="3">
        <f t="shared" si="3"/>
        <v>1648267327</v>
      </c>
      <c r="P103" s="14">
        <f>VLOOKUP($E103,'ip prosedur-14 okt-15 juni 2026'!$A:$H,5,FALSE)</f>
        <v>11500500</v>
      </c>
      <c r="Q103" s="14">
        <f>VLOOKUP($E103,'ip prosedur-14 okt-15 juni 2026'!$A:$H,6,FALSE)</f>
        <v>25398823</v>
      </c>
      <c r="R103" s="14">
        <f>VLOOKUP($E103,'ip prosedur-14 okt-15 juni 2026'!$A:$H,7,FALSE)</f>
        <v>40759136</v>
      </c>
      <c r="S103" s="14">
        <f>VLOOKUP($E103,'ip prosedur-14 okt-15 juni 2026'!$A:$H,8,FALSE)</f>
        <v>87499851</v>
      </c>
    </row>
    <row r="104">
      <c r="A104" s="7" t="s">
        <v>5</v>
      </c>
      <c r="B104" s="7" t="s">
        <v>1102</v>
      </c>
      <c r="C104" s="7" t="s">
        <v>4203</v>
      </c>
      <c r="D104" s="7" t="s">
        <v>4204</v>
      </c>
      <c r="E104" s="5" t="s">
        <v>4137</v>
      </c>
      <c r="F104" s="5" t="s">
        <v>4138</v>
      </c>
      <c r="G104" s="11" t="str">
        <f>VLOOKUP($E104,proc!$A:$D,3, FALSE)</f>
        <v>5</v>
      </c>
      <c r="H104" s="12" t="str">
        <f t="shared" si="1"/>
        <v>Major Small and Large Bowel Procedures</v>
      </c>
      <c r="I104" s="12" t="str">
        <f t="shared" si="2"/>
        <v>P16AF</v>
      </c>
      <c r="J104" s="13">
        <f>VLOOKUP($C104,'tarif idrg'!$A:$O,11,FALSE)</f>
        <v>16395602</v>
      </c>
      <c r="K104" s="13">
        <f>VLOOKUP($C104,'tarif idrg'!$A:$O,15,FALSE)</f>
        <v>15739778</v>
      </c>
      <c r="L104" s="13">
        <f>VLOOKUP($E104,'ip prosedur-2025'!$A:$H,4,FALSE)</f>
        <v>34323072.81</v>
      </c>
      <c r="M104" s="13">
        <f>VLOOKUP($E104,'ip prosedur-14 okt-15 juni 2026'!$A:$H,4,FALSE)</f>
        <v>46384666.69</v>
      </c>
      <c r="N104" s="13">
        <f>VLOOKUP($E104,'ip prosedur-14 okt-15 juni 2026'!$A:$H,3, FALSE)</f>
        <v>26</v>
      </c>
      <c r="O104" s="3">
        <f t="shared" si="3"/>
        <v>1206001334</v>
      </c>
      <c r="P104" s="14">
        <f>VLOOKUP($E104,'ip prosedur-14 okt-15 juni 2026'!$A:$H,5,FALSE)</f>
        <v>15949254</v>
      </c>
      <c r="Q104" s="14">
        <f>VLOOKUP($E104,'ip prosedur-14 okt-15 juni 2026'!$A:$H,6,FALSE)</f>
        <v>28849218</v>
      </c>
      <c r="R104" s="14">
        <f>VLOOKUP($E104,'ip prosedur-14 okt-15 juni 2026'!$A:$H,7,FALSE)</f>
        <v>41446001</v>
      </c>
      <c r="S104" s="14">
        <f>VLOOKUP($E104,'ip prosedur-14 okt-15 juni 2026'!$A:$H,8,FALSE)</f>
        <v>120988647</v>
      </c>
    </row>
    <row r="105">
      <c r="A105" s="7" t="s">
        <v>5</v>
      </c>
      <c r="B105" s="7" t="s">
        <v>1102</v>
      </c>
      <c r="C105" s="7" t="s">
        <v>4203</v>
      </c>
      <c r="D105" s="7" t="s">
        <v>4204</v>
      </c>
      <c r="E105" s="5" t="s">
        <v>4139</v>
      </c>
      <c r="F105" s="5" t="s">
        <v>4140</v>
      </c>
      <c r="G105" s="11" t="str">
        <f>VLOOKUP($E105,proc!$A:$D,3, FALSE)</f>
        <v>5</v>
      </c>
      <c r="H105" s="12" t="str">
        <f t="shared" si="1"/>
        <v>Major Small and Large Bowel Procedures</v>
      </c>
      <c r="I105" s="12" t="str">
        <f t="shared" si="2"/>
        <v>P16AF</v>
      </c>
      <c r="J105" s="13">
        <f>VLOOKUP($C105,'tarif idrg'!$A:$O,11,FALSE)</f>
        <v>16395602</v>
      </c>
      <c r="K105" s="13">
        <f>VLOOKUP($C105,'tarif idrg'!$A:$O,15,FALSE)</f>
        <v>15739778</v>
      </c>
      <c r="L105" s="13">
        <f>VLOOKUP($E105,'ip prosedur-2025'!$A:$H,4,FALSE)</f>
        <v>45834103.27</v>
      </c>
      <c r="M105" s="13">
        <f>VLOOKUP($E105,'ip prosedur-14 okt-15 juni 2026'!$A:$H,4,FALSE)</f>
        <v>52781526.57</v>
      </c>
      <c r="N105" s="13">
        <f>VLOOKUP($E105,'ip prosedur-14 okt-15 juni 2026'!$A:$H,3, FALSE)</f>
        <v>132</v>
      </c>
      <c r="O105" s="3">
        <f t="shared" si="3"/>
        <v>6967161507</v>
      </c>
      <c r="P105" s="14">
        <f>VLOOKUP($E105,'ip prosedur-14 okt-15 juni 2026'!$A:$H,5,FALSE)</f>
        <v>20562000</v>
      </c>
      <c r="Q105" s="14">
        <f>VLOOKUP($E105,'ip prosedur-14 okt-15 juni 2026'!$A:$H,6,FALSE)</f>
        <v>34066846</v>
      </c>
      <c r="R105" s="14">
        <f>VLOOKUP($E105,'ip prosedur-14 okt-15 juni 2026'!$A:$H,7,FALSE)</f>
        <v>60501605</v>
      </c>
      <c r="S105" s="14">
        <f>VLOOKUP($E105,'ip prosedur-14 okt-15 juni 2026'!$A:$H,8,FALSE)</f>
        <v>111749450</v>
      </c>
    </row>
    <row r="106">
      <c r="A106" s="7" t="s">
        <v>5</v>
      </c>
      <c r="B106" s="7" t="s">
        <v>1102</v>
      </c>
      <c r="C106" s="7" t="s">
        <v>4203</v>
      </c>
      <c r="D106" s="7" t="s">
        <v>4204</v>
      </c>
      <c r="E106" s="5" t="s">
        <v>4141</v>
      </c>
      <c r="F106" s="5" t="s">
        <v>4142</v>
      </c>
      <c r="G106" s="11" t="str">
        <f>VLOOKUP($E106,proc!$A:$D,3, FALSE)</f>
        <v>5</v>
      </c>
      <c r="H106" s="12" t="str">
        <f t="shared" si="1"/>
        <v>Major Small and Large Bowel Procedures</v>
      </c>
      <c r="I106" s="12" t="str">
        <f t="shared" si="2"/>
        <v>P16AF</v>
      </c>
      <c r="J106" s="13">
        <f>VLOOKUP($C106,'tarif idrg'!$A:$O,11,FALSE)</f>
        <v>16395602</v>
      </c>
      <c r="K106" s="13">
        <f>VLOOKUP($C106,'tarif idrg'!$A:$O,15,FALSE)</f>
        <v>15739778</v>
      </c>
      <c r="L106" s="13">
        <f>VLOOKUP($E106,'ip prosedur-2025'!$A:$H,4,FALSE)</f>
        <v>38763793.11</v>
      </c>
      <c r="M106" s="13">
        <f>VLOOKUP($E106,'ip prosedur-14 okt-15 juni 2026'!$A:$H,4,FALSE)</f>
        <v>43089734.62</v>
      </c>
      <c r="N106" s="13">
        <f>VLOOKUP($E106,'ip prosedur-14 okt-15 juni 2026'!$A:$H,3, FALSE)</f>
        <v>4527</v>
      </c>
      <c r="O106" s="3">
        <f t="shared" si="3"/>
        <v>195067228625</v>
      </c>
      <c r="P106" s="14">
        <f>VLOOKUP($E106,'ip prosedur-14 okt-15 juni 2026'!$A:$H,5,FALSE)</f>
        <v>16692674</v>
      </c>
      <c r="Q106" s="14">
        <f>VLOOKUP($E106,'ip prosedur-14 okt-15 juni 2026'!$A:$H,6,FALSE)</f>
        <v>27095132</v>
      </c>
      <c r="R106" s="14">
        <f>VLOOKUP($E106,'ip prosedur-14 okt-15 juni 2026'!$A:$H,7,FALSE)</f>
        <v>49059713</v>
      </c>
      <c r="S106" s="14">
        <f>VLOOKUP($E106,'ip prosedur-14 okt-15 juni 2026'!$A:$H,8,FALSE)</f>
        <v>88045836</v>
      </c>
    </row>
    <row r="107">
      <c r="A107" s="7" t="s">
        <v>5</v>
      </c>
      <c r="B107" s="7" t="s">
        <v>1102</v>
      </c>
      <c r="C107" s="7" t="s">
        <v>4203</v>
      </c>
      <c r="D107" s="7" t="s">
        <v>4204</v>
      </c>
      <c r="E107" s="5" t="s">
        <v>4143</v>
      </c>
      <c r="F107" s="5" t="s">
        <v>4144</v>
      </c>
      <c r="G107" s="11" t="str">
        <f>VLOOKUP($E107,proc!$A:$D,3, FALSE)</f>
        <v>5</v>
      </c>
      <c r="H107" s="12" t="str">
        <f t="shared" si="1"/>
        <v>Major Small and Large Bowel Procedures</v>
      </c>
      <c r="I107" s="12" t="str">
        <f t="shared" si="2"/>
        <v>P16AF</v>
      </c>
      <c r="J107" s="13">
        <f>VLOOKUP($C107,'tarif idrg'!$A:$O,11,FALSE)</f>
        <v>16395602</v>
      </c>
      <c r="K107" s="13">
        <f>VLOOKUP($C107,'tarif idrg'!$A:$O,15,FALSE)</f>
        <v>15739778</v>
      </c>
      <c r="L107" s="13">
        <f>VLOOKUP($E107,'ip prosedur-2025'!$A:$H,4,FALSE)</f>
        <v>39332112.4</v>
      </c>
      <c r="M107" s="13">
        <f>VLOOKUP($E107,'ip prosedur-14 okt-15 juni 2026'!$A:$H,4,FALSE)</f>
        <v>42676194.36</v>
      </c>
      <c r="N107" s="13">
        <f>VLOOKUP($E107,'ip prosedur-14 okt-15 juni 2026'!$A:$H,3, FALSE)</f>
        <v>36</v>
      </c>
      <c r="O107" s="3">
        <f t="shared" si="3"/>
        <v>1536342997</v>
      </c>
      <c r="P107" s="14">
        <f>VLOOKUP($E107,'ip prosedur-14 okt-15 juni 2026'!$A:$H,5,FALSE)</f>
        <v>11566492</v>
      </c>
      <c r="Q107" s="14">
        <f>VLOOKUP($E107,'ip prosedur-14 okt-15 juni 2026'!$A:$H,6,FALSE)</f>
        <v>26386207</v>
      </c>
      <c r="R107" s="14">
        <f>VLOOKUP($E107,'ip prosedur-14 okt-15 juni 2026'!$A:$H,7,FALSE)</f>
        <v>55410688</v>
      </c>
      <c r="S107" s="14">
        <f>VLOOKUP($E107,'ip prosedur-14 okt-15 juni 2026'!$A:$H,8,FALSE)</f>
        <v>94312550</v>
      </c>
    </row>
    <row r="108">
      <c r="A108" s="7" t="s">
        <v>5</v>
      </c>
      <c r="B108" s="7" t="s">
        <v>1102</v>
      </c>
      <c r="C108" s="7" t="s">
        <v>4203</v>
      </c>
      <c r="D108" s="7" t="s">
        <v>4204</v>
      </c>
      <c r="E108" s="5" t="s">
        <v>4145</v>
      </c>
      <c r="F108" s="5" t="s">
        <v>4146</v>
      </c>
      <c r="G108" s="11" t="str">
        <f>VLOOKUP($E108,proc!$A:$D,3, FALSE)</f>
        <v>5</v>
      </c>
      <c r="H108" s="12" t="str">
        <f t="shared" si="1"/>
        <v>Major Small and Large Bowel Procedures</v>
      </c>
      <c r="I108" s="12" t="str">
        <f t="shared" si="2"/>
        <v>P16AF</v>
      </c>
      <c r="J108" s="13">
        <f>VLOOKUP($C108,'tarif idrg'!$A:$O,11,FALSE)</f>
        <v>16395602</v>
      </c>
      <c r="K108" s="13">
        <f>VLOOKUP($C108,'tarif idrg'!$A:$O,15,FALSE)</f>
        <v>15739778</v>
      </c>
      <c r="L108" s="13">
        <f>VLOOKUP($E108,'ip prosedur-2025'!$A:$H,4,FALSE)</f>
        <v>45432232.41</v>
      </c>
      <c r="M108" s="13">
        <f>VLOOKUP($E108,'ip prosedur-14 okt-15 juni 2026'!$A:$H,4,FALSE)</f>
        <v>49810536.6</v>
      </c>
      <c r="N108" s="13">
        <f>VLOOKUP($E108,'ip prosedur-14 okt-15 juni 2026'!$A:$H,3, FALSE)</f>
        <v>131</v>
      </c>
      <c r="O108" s="3">
        <f t="shared" si="3"/>
        <v>6525180295</v>
      </c>
      <c r="P108" s="14">
        <f>VLOOKUP($E108,'ip prosedur-14 okt-15 juni 2026'!$A:$H,5,FALSE)</f>
        <v>18980103</v>
      </c>
      <c r="Q108" s="14">
        <f>VLOOKUP($E108,'ip prosedur-14 okt-15 juni 2026'!$A:$H,6,FALSE)</f>
        <v>34633356</v>
      </c>
      <c r="R108" s="14">
        <f>VLOOKUP($E108,'ip prosedur-14 okt-15 juni 2026'!$A:$H,7,FALSE)</f>
        <v>55652562</v>
      </c>
      <c r="S108" s="14">
        <f>VLOOKUP($E108,'ip prosedur-14 okt-15 juni 2026'!$A:$H,8,FALSE)</f>
        <v>105814380</v>
      </c>
    </row>
    <row r="109">
      <c r="A109" s="7" t="s">
        <v>5</v>
      </c>
      <c r="B109" s="7" t="s">
        <v>1102</v>
      </c>
      <c r="C109" s="7" t="s">
        <v>4203</v>
      </c>
      <c r="D109" s="7" t="s">
        <v>4204</v>
      </c>
      <c r="E109" s="5" t="s">
        <v>4147</v>
      </c>
      <c r="F109" s="5" t="s">
        <v>4149</v>
      </c>
      <c r="G109" s="11" t="str">
        <f>VLOOKUP($E109,proc!$A:$D,3, FALSE)</f>
        <v>5</v>
      </c>
      <c r="H109" s="12" t="str">
        <f t="shared" si="1"/>
        <v>Major Small and Large Bowel Procedures</v>
      </c>
      <c r="I109" s="12" t="str">
        <f t="shared" si="2"/>
        <v>P16AF</v>
      </c>
      <c r="J109" s="13">
        <f>VLOOKUP($C109,'tarif idrg'!$A:$O,11,FALSE)</f>
        <v>16395602</v>
      </c>
      <c r="K109" s="13">
        <f>VLOOKUP($C109,'tarif idrg'!$A:$O,15,FALSE)</f>
        <v>15739778</v>
      </c>
      <c r="L109" s="13">
        <f>VLOOKUP($E109,'ip prosedur-2025'!$A:$H,4,FALSE)</f>
        <v>36195102.9</v>
      </c>
      <c r="M109" s="13">
        <f>VLOOKUP($E109,'ip prosedur-14 okt-15 juni 2026'!$A:$H,4,FALSE)</f>
        <v>40926409.25</v>
      </c>
      <c r="N109" s="13">
        <f>VLOOKUP($E109,'ip prosedur-14 okt-15 juni 2026'!$A:$H,3, FALSE)</f>
        <v>755</v>
      </c>
      <c r="O109" s="3">
        <f t="shared" si="3"/>
        <v>30899438984</v>
      </c>
      <c r="P109" s="14">
        <f>VLOOKUP($E109,'ip prosedur-14 okt-15 juni 2026'!$A:$H,5,FALSE)</f>
        <v>14914351</v>
      </c>
      <c r="Q109" s="14">
        <f>VLOOKUP($E109,'ip prosedur-14 okt-15 juni 2026'!$A:$H,6,FALSE)</f>
        <v>23675303</v>
      </c>
      <c r="R109" s="14">
        <f>VLOOKUP($E109,'ip prosedur-14 okt-15 juni 2026'!$A:$H,7,FALSE)</f>
        <v>43447633</v>
      </c>
      <c r="S109" s="14">
        <f>VLOOKUP($E109,'ip prosedur-14 okt-15 juni 2026'!$A:$H,8,FALSE)</f>
        <v>79703283</v>
      </c>
    </row>
    <row r="110">
      <c r="A110" s="7" t="s">
        <v>5</v>
      </c>
      <c r="B110" s="7" t="s">
        <v>1102</v>
      </c>
      <c r="C110" s="7" t="s">
        <v>4203</v>
      </c>
      <c r="D110" s="7" t="s">
        <v>4204</v>
      </c>
      <c r="E110" s="5" t="s">
        <v>4151</v>
      </c>
      <c r="F110" s="5" t="s">
        <v>4152</v>
      </c>
      <c r="G110" s="11" t="str">
        <f>VLOOKUP($E110,proc!$A:$D,3, FALSE)</f>
        <v>5</v>
      </c>
      <c r="H110" s="12" t="str">
        <f t="shared" si="1"/>
        <v>Major Small and Large Bowel Procedures</v>
      </c>
      <c r="I110" s="12" t="str">
        <f t="shared" si="2"/>
        <v>P16AF</v>
      </c>
      <c r="J110" s="13">
        <f>VLOOKUP($C110,'tarif idrg'!$A:$O,11,FALSE)</f>
        <v>16395602</v>
      </c>
      <c r="K110" s="13">
        <f>VLOOKUP($C110,'tarif idrg'!$A:$O,15,FALSE)</f>
        <v>15739778</v>
      </c>
      <c r="L110" s="13">
        <f>VLOOKUP($E110,'ip prosedur-2025'!$A:$H,4,FALSE)</f>
        <v>46304919.29</v>
      </c>
      <c r="M110" s="13">
        <f>VLOOKUP($E110,'ip prosedur-14 okt-15 juni 2026'!$A:$H,4,FALSE)</f>
        <v>47638433.3</v>
      </c>
      <c r="N110" s="13">
        <f>VLOOKUP($E110,'ip prosedur-14 okt-15 juni 2026'!$A:$H,3, FALSE)</f>
        <v>2657</v>
      </c>
      <c r="O110" s="3">
        <f t="shared" si="3"/>
        <v>126575317278</v>
      </c>
      <c r="P110" s="14">
        <f>VLOOKUP($E110,'ip prosedur-14 okt-15 juni 2026'!$A:$H,5,FALSE)</f>
        <v>22685929</v>
      </c>
      <c r="Q110" s="14">
        <f>VLOOKUP($E110,'ip prosedur-14 okt-15 juni 2026'!$A:$H,6,FALSE)</f>
        <v>34492511</v>
      </c>
      <c r="R110" s="14">
        <f>VLOOKUP($E110,'ip prosedur-14 okt-15 juni 2026'!$A:$H,7,FALSE)</f>
        <v>57634084</v>
      </c>
      <c r="S110" s="14">
        <f>VLOOKUP($E110,'ip prosedur-14 okt-15 juni 2026'!$A:$H,8,FALSE)</f>
        <v>92759786</v>
      </c>
    </row>
    <row r="111">
      <c r="A111" s="7" t="s">
        <v>5</v>
      </c>
      <c r="B111" s="7" t="s">
        <v>1102</v>
      </c>
      <c r="C111" s="7" t="s">
        <v>4203</v>
      </c>
      <c r="D111" s="7" t="s">
        <v>4204</v>
      </c>
      <c r="E111" s="5" t="s">
        <v>4153</v>
      </c>
      <c r="F111" s="5" t="s">
        <v>4154</v>
      </c>
      <c r="G111" s="11" t="str">
        <f>VLOOKUP($E111,proc!$A:$D,3, FALSE)</f>
        <v>5</v>
      </c>
      <c r="H111" s="12" t="str">
        <f t="shared" si="1"/>
        <v>Major Small and Large Bowel Procedures</v>
      </c>
      <c r="I111" s="12" t="str">
        <f t="shared" si="2"/>
        <v>P16AF</v>
      </c>
      <c r="J111" s="13">
        <f>VLOOKUP($C111,'tarif idrg'!$A:$O,11,FALSE)</f>
        <v>16395602</v>
      </c>
      <c r="K111" s="13">
        <f>VLOOKUP($C111,'tarif idrg'!$A:$O,15,FALSE)</f>
        <v>15739778</v>
      </c>
      <c r="L111" s="13">
        <f>VLOOKUP($E111,'ip prosedur-2025'!$A:$H,4,FALSE)</f>
        <v>45746394.35</v>
      </c>
      <c r="M111" s="13">
        <f>VLOOKUP($E111,'ip prosedur-14 okt-15 juni 2026'!$A:$H,4,FALSE)</f>
        <v>45419837.59</v>
      </c>
      <c r="N111" s="13">
        <f>VLOOKUP($E111,'ip prosedur-14 okt-15 juni 2026'!$A:$H,3, FALSE)</f>
        <v>481</v>
      </c>
      <c r="O111" s="3">
        <f t="shared" si="3"/>
        <v>21846941881</v>
      </c>
      <c r="P111" s="14">
        <f>VLOOKUP($E111,'ip prosedur-14 okt-15 juni 2026'!$A:$H,5,FALSE)</f>
        <v>19266076</v>
      </c>
      <c r="Q111" s="14">
        <f>VLOOKUP($E111,'ip prosedur-14 okt-15 juni 2026'!$A:$H,6,FALSE)</f>
        <v>29171838</v>
      </c>
      <c r="R111" s="14">
        <f>VLOOKUP($E111,'ip prosedur-14 okt-15 juni 2026'!$A:$H,7,FALSE)</f>
        <v>51187051</v>
      </c>
      <c r="S111" s="14">
        <f>VLOOKUP($E111,'ip prosedur-14 okt-15 juni 2026'!$A:$H,8,FALSE)</f>
        <v>86824383</v>
      </c>
    </row>
    <row r="112">
      <c r="A112" s="7" t="s">
        <v>5</v>
      </c>
      <c r="B112" s="7" t="s">
        <v>1102</v>
      </c>
      <c r="C112" s="7" t="s">
        <v>4203</v>
      </c>
      <c r="D112" s="7" t="s">
        <v>4204</v>
      </c>
      <c r="E112" s="5" t="s">
        <v>4155</v>
      </c>
      <c r="F112" s="5" t="s">
        <v>4156</v>
      </c>
      <c r="G112" s="11" t="str">
        <f>VLOOKUP($E112,proc!$A:$D,3, FALSE)</f>
        <v>5</v>
      </c>
      <c r="H112" s="12" t="str">
        <f t="shared" si="1"/>
        <v>Major Small and Large Bowel Procedures</v>
      </c>
      <c r="I112" s="12" t="str">
        <f t="shared" si="2"/>
        <v>P16AF</v>
      </c>
      <c r="J112" s="13">
        <f>VLOOKUP($C112,'tarif idrg'!$A:$O,11,FALSE)</f>
        <v>16395602</v>
      </c>
      <c r="K112" s="13">
        <f>VLOOKUP($C112,'tarif idrg'!$A:$O,15,FALSE)</f>
        <v>15739778</v>
      </c>
      <c r="L112" s="13">
        <f>VLOOKUP($E112,'ip prosedur-2025'!$A:$H,4,FALSE)</f>
        <v>50750146.27</v>
      </c>
      <c r="M112" s="13">
        <f>VLOOKUP($E112,'ip prosedur-14 okt-15 juni 2026'!$A:$H,4,FALSE)</f>
        <v>52306459.11</v>
      </c>
      <c r="N112" s="13">
        <f>VLOOKUP($E112,'ip prosedur-14 okt-15 juni 2026'!$A:$H,3, FALSE)</f>
        <v>1405</v>
      </c>
      <c r="O112" s="3">
        <f t="shared" si="3"/>
        <v>73490575050</v>
      </c>
      <c r="P112" s="14">
        <f>VLOOKUP($E112,'ip prosedur-14 okt-15 juni 2026'!$A:$H,5,FALSE)</f>
        <v>24370785</v>
      </c>
      <c r="Q112" s="14">
        <f>VLOOKUP($E112,'ip prosedur-14 okt-15 juni 2026'!$A:$H,6,FALSE)</f>
        <v>39148422</v>
      </c>
      <c r="R112" s="14">
        <f>VLOOKUP($E112,'ip prosedur-14 okt-15 juni 2026'!$A:$H,7,FALSE)</f>
        <v>63570580</v>
      </c>
      <c r="S112" s="14">
        <f>VLOOKUP($E112,'ip prosedur-14 okt-15 juni 2026'!$A:$H,8,FALSE)</f>
        <v>100519768</v>
      </c>
    </row>
    <row r="113">
      <c r="A113" s="7" t="s">
        <v>5</v>
      </c>
      <c r="B113" s="7" t="s">
        <v>1102</v>
      </c>
      <c r="C113" s="7" t="s">
        <v>4203</v>
      </c>
      <c r="D113" s="7" t="s">
        <v>4204</v>
      </c>
      <c r="E113" s="5" t="s">
        <v>4157</v>
      </c>
      <c r="F113" s="5" t="s">
        <v>4158</v>
      </c>
      <c r="G113" s="11" t="str">
        <f>VLOOKUP($E113,proc!$A:$D,3, FALSE)</f>
        <v>5</v>
      </c>
      <c r="H113" s="12" t="str">
        <f t="shared" si="1"/>
        <v>Major Small and Large Bowel Procedures</v>
      </c>
      <c r="I113" s="12" t="str">
        <f t="shared" si="2"/>
        <v>P16AF</v>
      </c>
      <c r="J113" s="13">
        <f>VLOOKUP($C113,'tarif idrg'!$A:$O,11,FALSE)</f>
        <v>16395602</v>
      </c>
      <c r="K113" s="13">
        <f>VLOOKUP($C113,'tarif idrg'!$A:$O,15,FALSE)</f>
        <v>15739778</v>
      </c>
      <c r="L113" s="13">
        <f>VLOOKUP($E113,'ip prosedur-2025'!$A:$H,4,FALSE)</f>
        <v>49728578.43</v>
      </c>
      <c r="M113" s="13">
        <f>VLOOKUP($E113,'ip prosedur-14 okt-15 juni 2026'!$A:$H,4,FALSE)</f>
        <v>50243302.25</v>
      </c>
      <c r="N113" s="13">
        <f>VLOOKUP($E113,'ip prosedur-14 okt-15 juni 2026'!$A:$H,3, FALSE)</f>
        <v>1787</v>
      </c>
      <c r="O113" s="3">
        <f t="shared" si="3"/>
        <v>89784781121</v>
      </c>
      <c r="P113" s="14">
        <f>VLOOKUP($E113,'ip prosedur-14 okt-15 juni 2026'!$A:$H,5,FALSE)</f>
        <v>22141404</v>
      </c>
      <c r="Q113" s="14">
        <f>VLOOKUP($E113,'ip prosedur-14 okt-15 juni 2026'!$A:$H,6,FALSE)</f>
        <v>34264642</v>
      </c>
      <c r="R113" s="14">
        <f>VLOOKUP($E113,'ip prosedur-14 okt-15 juni 2026'!$A:$H,7,FALSE)</f>
        <v>55641573</v>
      </c>
      <c r="S113" s="14">
        <f>VLOOKUP($E113,'ip prosedur-14 okt-15 juni 2026'!$A:$H,8,FALSE)</f>
        <v>100414633</v>
      </c>
    </row>
    <row r="114">
      <c r="A114" s="7" t="s">
        <v>5</v>
      </c>
      <c r="B114" s="7" t="s">
        <v>1102</v>
      </c>
      <c r="C114" s="7" t="s">
        <v>4203</v>
      </c>
      <c r="D114" s="7" t="s">
        <v>4204</v>
      </c>
      <c r="E114" s="5" t="s">
        <v>4159</v>
      </c>
      <c r="F114" s="5" t="s">
        <v>4160</v>
      </c>
      <c r="G114" s="11" t="str">
        <f>VLOOKUP($E114,proc!$A:$D,3, FALSE)</f>
        <v>5</v>
      </c>
      <c r="H114" s="12" t="str">
        <f t="shared" si="1"/>
        <v>Major Small and Large Bowel Procedures</v>
      </c>
      <c r="I114" s="12" t="str">
        <f t="shared" si="2"/>
        <v>P16AF</v>
      </c>
      <c r="J114" s="13">
        <f>VLOOKUP($C114,'tarif idrg'!$A:$O,11,FALSE)</f>
        <v>16395602</v>
      </c>
      <c r="K114" s="13">
        <f>VLOOKUP($C114,'tarif idrg'!$A:$O,15,FALSE)</f>
        <v>15739778</v>
      </c>
      <c r="L114" s="13">
        <f>VLOOKUP($E114,'ip prosedur-2025'!$A:$H,4,FALSE)</f>
        <v>43538489.21</v>
      </c>
      <c r="M114" s="13">
        <f>VLOOKUP($E114,'ip prosedur-14 okt-15 juni 2026'!$A:$H,4,FALSE)</f>
        <v>42692950.43</v>
      </c>
      <c r="N114" s="13">
        <f>VLOOKUP($E114,'ip prosedur-14 okt-15 juni 2026'!$A:$H,3, FALSE)</f>
        <v>845</v>
      </c>
      <c r="O114" s="3">
        <f t="shared" si="3"/>
        <v>36075543113</v>
      </c>
      <c r="P114" s="14">
        <f>VLOOKUP($E114,'ip prosedur-14 okt-15 juni 2026'!$A:$H,5,FALSE)</f>
        <v>17208824</v>
      </c>
      <c r="Q114" s="14">
        <f>VLOOKUP($E114,'ip prosedur-14 okt-15 juni 2026'!$A:$H,6,FALSE)</f>
        <v>26470308</v>
      </c>
      <c r="R114" s="14">
        <f>VLOOKUP($E114,'ip prosedur-14 okt-15 juni 2026'!$A:$H,7,FALSE)</f>
        <v>48122097</v>
      </c>
      <c r="S114" s="14">
        <f>VLOOKUP($E114,'ip prosedur-14 okt-15 juni 2026'!$A:$H,8,FALSE)</f>
        <v>94825163</v>
      </c>
    </row>
    <row r="115">
      <c r="A115" s="7" t="s">
        <v>5</v>
      </c>
      <c r="B115" s="7" t="s">
        <v>1102</v>
      </c>
      <c r="C115" s="7" t="s">
        <v>4203</v>
      </c>
      <c r="D115" s="7" t="s">
        <v>4204</v>
      </c>
      <c r="E115" s="5" t="s">
        <v>4161</v>
      </c>
      <c r="F115" s="5" t="s">
        <v>4162</v>
      </c>
      <c r="G115" s="11" t="str">
        <f>VLOOKUP($E115,proc!$A:$D,3, FALSE)</f>
        <v>6</v>
      </c>
      <c r="H115" s="12" t="str">
        <f t="shared" si="1"/>
        <v>Major Small and Large Bowel Procedures</v>
      </c>
      <c r="I115" s="12" t="str">
        <f t="shared" si="2"/>
        <v>P16AF</v>
      </c>
      <c r="J115" s="13">
        <f>VLOOKUP($C115,'tarif idrg'!$A:$O,11,FALSE)</f>
        <v>16395602</v>
      </c>
      <c r="K115" s="13">
        <f>VLOOKUP($C115,'tarif idrg'!$A:$O,15,FALSE)</f>
        <v>15739778</v>
      </c>
      <c r="L115" s="13">
        <f>VLOOKUP($E115,'ip prosedur-2025'!$A:$H,4,FALSE)</f>
        <v>75887717.9</v>
      </c>
      <c r="M115" s="13">
        <f>VLOOKUP($E115,'ip prosedur-14 okt-15 juni 2026'!$A:$H,4,FALSE)</f>
        <v>69087819.82</v>
      </c>
      <c r="N115" s="13">
        <f>VLOOKUP($E115,'ip prosedur-14 okt-15 juni 2026'!$A:$H,3, FALSE)</f>
        <v>11</v>
      </c>
      <c r="O115" s="3">
        <f t="shared" si="3"/>
        <v>759966018</v>
      </c>
      <c r="P115" s="14">
        <f>VLOOKUP($E115,'ip prosedur-14 okt-15 juni 2026'!$A:$H,5,FALSE)</f>
        <v>23432009</v>
      </c>
      <c r="Q115" s="14">
        <f>VLOOKUP($E115,'ip prosedur-14 okt-15 juni 2026'!$A:$H,6,FALSE)</f>
        <v>28133623</v>
      </c>
      <c r="R115" s="14">
        <f>VLOOKUP($E115,'ip prosedur-14 okt-15 juni 2026'!$A:$H,7,FALSE)</f>
        <v>61742064</v>
      </c>
      <c r="S115" s="14">
        <f>VLOOKUP($E115,'ip prosedur-14 okt-15 juni 2026'!$A:$H,8,FALSE)</f>
        <v>115233624</v>
      </c>
    </row>
    <row r="116">
      <c r="A116" s="7" t="s">
        <v>5</v>
      </c>
      <c r="B116" s="7" t="s">
        <v>1102</v>
      </c>
      <c r="C116" s="7" t="s">
        <v>4203</v>
      </c>
      <c r="D116" s="7" t="s">
        <v>4204</v>
      </c>
      <c r="E116" s="5" t="s">
        <v>4163</v>
      </c>
      <c r="F116" s="5" t="s">
        <v>4164</v>
      </c>
      <c r="G116" s="11" t="str">
        <f>VLOOKUP($E116,proc!$A:$D,3, FALSE)</f>
        <v>6</v>
      </c>
      <c r="H116" s="12" t="str">
        <f t="shared" si="1"/>
        <v>Major Small and Large Bowel Procedures</v>
      </c>
      <c r="I116" s="12" t="str">
        <f t="shared" si="2"/>
        <v>P16AF</v>
      </c>
      <c r="J116" s="13">
        <f>VLOOKUP($C116,'tarif idrg'!$A:$O,11,FALSE)</f>
        <v>16395602</v>
      </c>
      <c r="K116" s="13">
        <f>VLOOKUP($C116,'tarif idrg'!$A:$O,15,FALSE)</f>
        <v>15739778</v>
      </c>
      <c r="L116" s="13">
        <f>VLOOKUP($E116,'ip prosedur-2025'!$A:$H,4,FALSE)</f>
        <v>51832560.77</v>
      </c>
      <c r="M116" s="13">
        <f>VLOOKUP($E116,'ip prosedur-14 okt-15 juni 2026'!$A:$H,4,FALSE)</f>
        <v>69311166.32</v>
      </c>
      <c r="N116" s="13">
        <f>VLOOKUP($E116,'ip prosedur-14 okt-15 juni 2026'!$A:$H,3, FALSE)</f>
        <v>82</v>
      </c>
      <c r="O116" s="3">
        <f t="shared" si="3"/>
        <v>5683515638</v>
      </c>
      <c r="P116" s="14">
        <f>VLOOKUP($E116,'ip prosedur-14 okt-15 juni 2026'!$A:$H,5,FALSE)</f>
        <v>30096981</v>
      </c>
      <c r="Q116" s="14">
        <f>VLOOKUP($E116,'ip prosedur-14 okt-15 juni 2026'!$A:$H,6,FALSE)</f>
        <v>51775400</v>
      </c>
      <c r="R116" s="14">
        <f>VLOOKUP($E116,'ip prosedur-14 okt-15 juni 2026'!$A:$H,7,FALSE)</f>
        <v>85526911</v>
      </c>
      <c r="S116" s="14">
        <f>VLOOKUP($E116,'ip prosedur-14 okt-15 juni 2026'!$A:$H,8,FALSE)</f>
        <v>152350700</v>
      </c>
    </row>
    <row r="117">
      <c r="A117" s="7" t="s">
        <v>5</v>
      </c>
      <c r="B117" s="7" t="s">
        <v>1102</v>
      </c>
      <c r="C117" s="7" t="s">
        <v>4203</v>
      </c>
      <c r="D117" s="7" t="s">
        <v>4204</v>
      </c>
      <c r="E117" s="5" t="s">
        <v>4165</v>
      </c>
      <c r="F117" s="5" t="s">
        <v>4166</v>
      </c>
      <c r="G117" s="11" t="str">
        <f>VLOOKUP($E117,proc!$A:$D,3, FALSE)</f>
        <v>6</v>
      </c>
      <c r="H117" s="12" t="str">
        <f t="shared" si="1"/>
        <v>Major Small and Large Bowel Procedures</v>
      </c>
      <c r="I117" s="12" t="str">
        <f t="shared" si="2"/>
        <v>P16AF</v>
      </c>
      <c r="J117" s="13">
        <f>VLOOKUP($C117,'tarif idrg'!$A:$O,11,FALSE)</f>
        <v>16395602</v>
      </c>
      <c r="K117" s="13">
        <f>VLOOKUP($C117,'tarif idrg'!$A:$O,15,FALSE)</f>
        <v>15739778</v>
      </c>
      <c r="L117" s="13">
        <f>VLOOKUP($E117,'ip prosedur-2025'!$A:$H,4,FALSE)</f>
        <v>52172992.35</v>
      </c>
      <c r="M117" s="13">
        <f>VLOOKUP($E117,'ip prosedur-14 okt-15 juni 2026'!$A:$H,4,FALSE)</f>
        <v>56188397.28</v>
      </c>
      <c r="N117" s="13">
        <f>VLOOKUP($E117,'ip prosedur-14 okt-15 juni 2026'!$A:$H,3, FALSE)</f>
        <v>40</v>
      </c>
      <c r="O117" s="3">
        <f t="shared" si="3"/>
        <v>2247535891</v>
      </c>
      <c r="P117" s="14">
        <f>VLOOKUP($E117,'ip prosedur-14 okt-15 juni 2026'!$A:$H,5,FALSE)</f>
        <v>17628293</v>
      </c>
      <c r="Q117" s="14">
        <f>VLOOKUP($E117,'ip prosedur-14 okt-15 juni 2026'!$A:$H,6,FALSE)</f>
        <v>32234693</v>
      </c>
      <c r="R117" s="14">
        <f>VLOOKUP($E117,'ip prosedur-14 okt-15 juni 2026'!$A:$H,7,FALSE)</f>
        <v>66362779</v>
      </c>
      <c r="S117" s="14">
        <f>VLOOKUP($E117,'ip prosedur-14 okt-15 juni 2026'!$A:$H,8,FALSE)</f>
        <v>114666437</v>
      </c>
    </row>
    <row r="118">
      <c r="A118" s="7" t="s">
        <v>5</v>
      </c>
      <c r="B118" s="7" t="s">
        <v>1102</v>
      </c>
      <c r="C118" s="7" t="s">
        <v>4203</v>
      </c>
      <c r="D118" s="7" t="s">
        <v>4204</v>
      </c>
      <c r="E118" s="5" t="s">
        <v>4167</v>
      </c>
      <c r="F118" s="5" t="s">
        <v>4168</v>
      </c>
      <c r="G118" s="11" t="str">
        <f>VLOOKUP($E118,proc!$A:$D,3, FALSE)</f>
        <v>5</v>
      </c>
      <c r="H118" s="12" t="str">
        <f t="shared" si="1"/>
        <v>Major Small and Large Bowel Procedures</v>
      </c>
      <c r="I118" s="12" t="str">
        <f t="shared" si="2"/>
        <v>P16AF</v>
      </c>
      <c r="J118" s="13">
        <f>VLOOKUP($C118,'tarif idrg'!$A:$O,11,FALSE)</f>
        <v>16395602</v>
      </c>
      <c r="K118" s="13">
        <f>VLOOKUP($C118,'tarif idrg'!$A:$O,15,FALSE)</f>
        <v>15739778</v>
      </c>
      <c r="L118" s="13">
        <f>VLOOKUP($E118,'ip prosedur-2025'!$A:$H,4,FALSE)</f>
        <v>35477173.37</v>
      </c>
      <c r="M118" s="13">
        <f>VLOOKUP($E118,'ip prosedur-14 okt-15 juni 2026'!$A:$H,4,FALSE)</f>
        <v>31967285.89</v>
      </c>
      <c r="N118" s="13">
        <f>VLOOKUP($E118,'ip prosedur-14 okt-15 juni 2026'!$A:$H,3, FALSE)</f>
        <v>1486</v>
      </c>
      <c r="O118" s="3">
        <f t="shared" si="3"/>
        <v>47503386833</v>
      </c>
      <c r="P118" s="14">
        <f>VLOOKUP($E118,'ip prosedur-14 okt-15 juni 2026'!$A:$H,5,FALSE)</f>
        <v>14492388</v>
      </c>
      <c r="Q118" s="14">
        <f>VLOOKUP($E118,'ip prosedur-14 okt-15 juni 2026'!$A:$H,6,FALSE)</f>
        <v>22240151</v>
      </c>
      <c r="R118" s="14">
        <f>VLOOKUP($E118,'ip prosedur-14 okt-15 juni 2026'!$A:$H,7,FALSE)</f>
        <v>37190563</v>
      </c>
      <c r="S118" s="14">
        <f>VLOOKUP($E118,'ip prosedur-14 okt-15 juni 2026'!$A:$H,8,FALSE)</f>
        <v>61528897</v>
      </c>
    </row>
    <row r="119">
      <c r="A119" s="7" t="s">
        <v>5</v>
      </c>
      <c r="B119" s="7" t="s">
        <v>1102</v>
      </c>
      <c r="C119" s="7" t="s">
        <v>4203</v>
      </c>
      <c r="D119" s="7" t="s">
        <v>4204</v>
      </c>
      <c r="E119" s="5" t="s">
        <v>4169</v>
      </c>
      <c r="F119" s="5" t="s">
        <v>4170</v>
      </c>
      <c r="G119" s="11" t="str">
        <f>VLOOKUP($E119,proc!$A:$D,3, FALSE)</f>
        <v>5</v>
      </c>
      <c r="H119" s="12" t="str">
        <f t="shared" si="1"/>
        <v>Major Small and Large Bowel Procedures</v>
      </c>
      <c r="I119" s="12" t="str">
        <f t="shared" si="2"/>
        <v>P16AF</v>
      </c>
      <c r="J119" s="13">
        <f>VLOOKUP($C119,'tarif idrg'!$A:$O,11,FALSE)</f>
        <v>16395602</v>
      </c>
      <c r="K119" s="13">
        <f>VLOOKUP($C119,'tarif idrg'!$A:$O,15,FALSE)</f>
        <v>15739778</v>
      </c>
      <c r="L119" s="13">
        <f>VLOOKUP($E119,'ip prosedur-2025'!$A:$H,4,FALSE)</f>
        <v>44345790.69</v>
      </c>
      <c r="M119" s="13">
        <f>VLOOKUP($E119,'ip prosedur-14 okt-15 juni 2026'!$A:$H,4,FALSE)</f>
        <v>45735938.32</v>
      </c>
      <c r="N119" s="13">
        <f>VLOOKUP($E119,'ip prosedur-14 okt-15 juni 2026'!$A:$H,3, FALSE)</f>
        <v>4981</v>
      </c>
      <c r="O119" s="3">
        <f t="shared" si="3"/>
        <v>227810708772</v>
      </c>
      <c r="P119" s="14">
        <f>VLOOKUP($E119,'ip prosedur-14 okt-15 juni 2026'!$A:$H,5,FALSE)</f>
        <v>17344117</v>
      </c>
      <c r="Q119" s="14">
        <f>VLOOKUP($E119,'ip prosedur-14 okt-15 juni 2026'!$A:$H,6,FALSE)</f>
        <v>28113468</v>
      </c>
      <c r="R119" s="14">
        <f>VLOOKUP($E119,'ip prosedur-14 okt-15 juni 2026'!$A:$H,7,FALSE)</f>
        <v>54823166</v>
      </c>
      <c r="S119" s="14">
        <f>VLOOKUP($E119,'ip prosedur-14 okt-15 juni 2026'!$A:$H,8,FALSE)</f>
        <v>94571403</v>
      </c>
    </row>
    <row r="120">
      <c r="A120" s="7" t="s">
        <v>5</v>
      </c>
      <c r="B120" s="7" t="s">
        <v>1102</v>
      </c>
      <c r="C120" s="7" t="s">
        <v>4203</v>
      </c>
      <c r="D120" s="7" t="s">
        <v>4204</v>
      </c>
      <c r="E120" s="5" t="s">
        <v>4171</v>
      </c>
      <c r="F120" s="5" t="s">
        <v>4172</v>
      </c>
      <c r="G120" s="11" t="str">
        <f>VLOOKUP($E120,proc!$A:$D,3, FALSE)</f>
        <v>5</v>
      </c>
      <c r="H120" s="12" t="str">
        <f t="shared" si="1"/>
        <v>Major Small and Large Bowel Procedures</v>
      </c>
      <c r="I120" s="12" t="str">
        <f t="shared" si="2"/>
        <v>P16AF</v>
      </c>
      <c r="J120" s="13">
        <f>VLOOKUP($C120,'tarif idrg'!$A:$O,11,FALSE)</f>
        <v>16395602</v>
      </c>
      <c r="K120" s="13">
        <f>VLOOKUP($C120,'tarif idrg'!$A:$O,15,FALSE)</f>
        <v>15739778</v>
      </c>
      <c r="L120" s="13">
        <f>VLOOKUP($E120,'ip prosedur-2025'!$A:$H,4,FALSE)</f>
        <v>42621305.51</v>
      </c>
      <c r="M120" s="13">
        <f>VLOOKUP($E120,'ip prosedur-14 okt-15 juni 2026'!$A:$H,4,FALSE)</f>
        <v>48558777.09</v>
      </c>
      <c r="N120" s="13">
        <f>VLOOKUP($E120,'ip prosedur-14 okt-15 juni 2026'!$A:$H,3, FALSE)</f>
        <v>171</v>
      </c>
      <c r="O120" s="3">
        <f t="shared" si="3"/>
        <v>8303550882</v>
      </c>
      <c r="P120" s="14">
        <f>VLOOKUP($E120,'ip prosedur-14 okt-15 juni 2026'!$A:$H,5,FALSE)</f>
        <v>18612715</v>
      </c>
      <c r="Q120" s="14">
        <f>VLOOKUP($E120,'ip prosedur-14 okt-15 juni 2026'!$A:$H,6,FALSE)</f>
        <v>30793608</v>
      </c>
      <c r="R120" s="14">
        <f>VLOOKUP($E120,'ip prosedur-14 okt-15 juni 2026'!$A:$H,7,FALSE)</f>
        <v>59784660</v>
      </c>
      <c r="S120" s="14">
        <f>VLOOKUP($E120,'ip prosedur-14 okt-15 juni 2026'!$A:$H,8,FALSE)</f>
        <v>117337335</v>
      </c>
    </row>
    <row r="121">
      <c r="A121" s="7" t="s">
        <v>5</v>
      </c>
      <c r="B121" s="7" t="s">
        <v>1102</v>
      </c>
      <c r="C121" s="7" t="s">
        <v>4203</v>
      </c>
      <c r="D121" s="7" t="s">
        <v>4204</v>
      </c>
      <c r="E121" s="5" t="s">
        <v>4173</v>
      </c>
      <c r="F121" s="5" t="s">
        <v>4174</v>
      </c>
      <c r="G121" s="11" t="str">
        <f>VLOOKUP($E121,proc!$A:$D,3, FALSE)</f>
        <v>5</v>
      </c>
      <c r="H121" s="12" t="str">
        <f t="shared" si="1"/>
        <v>Major Small and Large Bowel Procedures</v>
      </c>
      <c r="I121" s="12" t="str">
        <f t="shared" si="2"/>
        <v>P16AF</v>
      </c>
      <c r="J121" s="13">
        <f>VLOOKUP($C121,'tarif idrg'!$A:$O,11,FALSE)</f>
        <v>16395602</v>
      </c>
      <c r="K121" s="13">
        <f>VLOOKUP($C121,'tarif idrg'!$A:$O,15,FALSE)</f>
        <v>15739778</v>
      </c>
      <c r="L121" s="13">
        <f>VLOOKUP($E121,'ip prosedur-2025'!$A:$H,4,FALSE)</f>
        <v>45520990.43</v>
      </c>
      <c r="M121" s="13">
        <f>VLOOKUP($E121,'ip prosedur-14 okt-15 juni 2026'!$A:$H,4,FALSE)</f>
        <v>47622448.65</v>
      </c>
      <c r="N121" s="13">
        <f>VLOOKUP($E121,'ip prosedur-14 okt-15 juni 2026'!$A:$H,3, FALSE)</f>
        <v>2092</v>
      </c>
      <c r="O121" s="3">
        <f t="shared" si="3"/>
        <v>99626162576</v>
      </c>
      <c r="P121" s="14">
        <f>VLOOKUP($E121,'ip prosedur-14 okt-15 juni 2026'!$A:$H,5,FALSE)</f>
        <v>18615724</v>
      </c>
      <c r="Q121" s="14">
        <f>VLOOKUP($E121,'ip prosedur-14 okt-15 juni 2026'!$A:$H,6,FALSE)</f>
        <v>30031067</v>
      </c>
      <c r="R121" s="14">
        <f>VLOOKUP($E121,'ip prosedur-14 okt-15 juni 2026'!$A:$H,7,FALSE)</f>
        <v>52396420</v>
      </c>
      <c r="S121" s="14">
        <f>VLOOKUP($E121,'ip prosedur-14 okt-15 juni 2026'!$A:$H,8,FALSE)</f>
        <v>96308088</v>
      </c>
    </row>
    <row r="122">
      <c r="A122" s="7" t="s">
        <v>5</v>
      </c>
      <c r="B122" s="7" t="s">
        <v>1102</v>
      </c>
      <c r="C122" s="7" t="s">
        <v>4203</v>
      </c>
      <c r="D122" s="7" t="s">
        <v>4204</v>
      </c>
      <c r="E122" s="5" t="s">
        <v>4175</v>
      </c>
      <c r="F122" s="5" t="s">
        <v>4176</v>
      </c>
      <c r="G122" s="11" t="str">
        <f>VLOOKUP($E122,proc!$A:$D,3, FALSE)</f>
        <v>5</v>
      </c>
      <c r="H122" s="12" t="str">
        <f t="shared" si="1"/>
        <v>Major Small and Large Bowel Procedures</v>
      </c>
      <c r="I122" s="12" t="str">
        <f t="shared" si="2"/>
        <v>P16AF</v>
      </c>
      <c r="J122" s="13">
        <f>VLOOKUP($C122,'tarif idrg'!$A:$O,11,FALSE)</f>
        <v>16395602</v>
      </c>
      <c r="K122" s="13">
        <f>VLOOKUP($C122,'tarif idrg'!$A:$O,15,FALSE)</f>
        <v>15739778</v>
      </c>
      <c r="L122" s="13">
        <f>VLOOKUP($E122,'ip prosedur-2025'!$A:$H,4,FALSE)</f>
        <v>43948318.44</v>
      </c>
      <c r="M122" s="13">
        <f>VLOOKUP($E122,'ip prosedur-14 okt-15 juni 2026'!$A:$H,4,FALSE)</f>
        <v>44752153.42</v>
      </c>
      <c r="N122" s="13">
        <f>VLOOKUP($E122,'ip prosedur-14 okt-15 juni 2026'!$A:$H,3, FALSE)</f>
        <v>2434</v>
      </c>
      <c r="O122" s="3">
        <f t="shared" si="3"/>
        <v>108926741424</v>
      </c>
      <c r="P122" s="14">
        <f>VLOOKUP($E122,'ip prosedur-14 okt-15 juni 2026'!$A:$H,5,FALSE)</f>
        <v>20294709</v>
      </c>
      <c r="Q122" s="14">
        <f>VLOOKUP($E122,'ip prosedur-14 okt-15 juni 2026'!$A:$H,6,FALSE)</f>
        <v>32318768</v>
      </c>
      <c r="R122" s="14">
        <f>VLOOKUP($E122,'ip prosedur-14 okt-15 juni 2026'!$A:$H,7,FALSE)</f>
        <v>54802518</v>
      </c>
      <c r="S122" s="14">
        <f>VLOOKUP($E122,'ip prosedur-14 okt-15 juni 2026'!$A:$H,8,FALSE)</f>
        <v>86801992</v>
      </c>
    </row>
    <row r="123">
      <c r="A123" s="7" t="s">
        <v>5</v>
      </c>
      <c r="B123" s="7" t="s">
        <v>1102</v>
      </c>
      <c r="C123" s="7" t="s">
        <v>4203</v>
      </c>
      <c r="D123" s="7" t="s">
        <v>4204</v>
      </c>
      <c r="E123" s="5" t="s">
        <v>4177</v>
      </c>
      <c r="F123" s="5" t="s">
        <v>4178</v>
      </c>
      <c r="G123" s="11" t="str">
        <f>VLOOKUP($E123,proc!$A:$D,3, FALSE)</f>
        <v>5</v>
      </c>
      <c r="H123" s="12" t="str">
        <f t="shared" si="1"/>
        <v>Major Small and Large Bowel Procedures</v>
      </c>
      <c r="I123" s="12" t="str">
        <f t="shared" si="2"/>
        <v>P16AF</v>
      </c>
      <c r="J123" s="13">
        <f>VLOOKUP($C123,'tarif idrg'!$A:$O,11,FALSE)</f>
        <v>16395602</v>
      </c>
      <c r="K123" s="13">
        <f>VLOOKUP($C123,'tarif idrg'!$A:$O,15,FALSE)</f>
        <v>15739778</v>
      </c>
      <c r="L123" s="13">
        <f>VLOOKUP($E123,'ip prosedur-2025'!$A:$H,4,FALSE)</f>
        <v>39686069.3</v>
      </c>
      <c r="M123" s="13">
        <f>VLOOKUP($E123,'ip prosedur-14 okt-15 juni 2026'!$A:$H,4,FALSE)</f>
        <v>37401807.75</v>
      </c>
      <c r="N123" s="13">
        <f>VLOOKUP($E123,'ip prosedur-14 okt-15 juni 2026'!$A:$H,3, FALSE)</f>
        <v>374</v>
      </c>
      <c r="O123" s="3">
        <f t="shared" si="3"/>
        <v>13988276099</v>
      </c>
      <c r="P123" s="14">
        <f>VLOOKUP($E123,'ip prosedur-14 okt-15 juni 2026'!$A:$H,5,FALSE)</f>
        <v>18374427</v>
      </c>
      <c r="Q123" s="14">
        <f>VLOOKUP($E123,'ip prosedur-14 okt-15 juni 2026'!$A:$H,6,FALSE)</f>
        <v>25357494</v>
      </c>
      <c r="R123" s="14">
        <f>VLOOKUP($E123,'ip prosedur-14 okt-15 juni 2026'!$A:$H,7,FALSE)</f>
        <v>47235970</v>
      </c>
      <c r="S123" s="14">
        <f>VLOOKUP($E123,'ip prosedur-14 okt-15 juni 2026'!$A:$H,8,FALSE)</f>
        <v>76682952</v>
      </c>
    </row>
    <row r="124">
      <c r="A124" s="7" t="s">
        <v>5</v>
      </c>
      <c r="B124" s="7" t="s">
        <v>1102</v>
      </c>
      <c r="C124" s="7" t="s">
        <v>4203</v>
      </c>
      <c r="D124" s="7" t="s">
        <v>4204</v>
      </c>
      <c r="E124" s="5" t="s">
        <v>4179</v>
      </c>
      <c r="F124" s="5" t="s">
        <v>4180</v>
      </c>
      <c r="G124" s="11" t="str">
        <f>VLOOKUP($E124,proc!$A:$D,3, FALSE)</f>
        <v>5</v>
      </c>
      <c r="H124" s="12" t="str">
        <f t="shared" si="1"/>
        <v>Major Small and Large Bowel Procedures</v>
      </c>
      <c r="I124" s="12" t="str">
        <f t="shared" si="2"/>
        <v>P16AF</v>
      </c>
      <c r="J124" s="13">
        <f>VLOOKUP($C124,'tarif idrg'!$A:$O,11,FALSE)</f>
        <v>16395602</v>
      </c>
      <c r="K124" s="13">
        <f>VLOOKUP($C124,'tarif idrg'!$A:$O,15,FALSE)</f>
        <v>15739778</v>
      </c>
      <c r="L124" s="13">
        <f>VLOOKUP($E124,'ip prosedur-2025'!$A:$H,4,FALSE)</f>
        <v>66137595.56</v>
      </c>
      <c r="M124" s="13">
        <f>VLOOKUP($E124,'ip prosedur-14 okt-15 juni 2026'!$A:$H,4,FALSE)</f>
        <v>63538888.21</v>
      </c>
      <c r="N124" s="13">
        <f>VLOOKUP($E124,'ip prosedur-14 okt-15 juni 2026'!$A:$H,3, FALSE)</f>
        <v>430</v>
      </c>
      <c r="O124" s="3">
        <f t="shared" si="3"/>
        <v>27321721930</v>
      </c>
      <c r="P124" s="14">
        <f>VLOOKUP($E124,'ip prosedur-14 okt-15 juni 2026'!$A:$H,5,FALSE)</f>
        <v>24797442</v>
      </c>
      <c r="Q124" s="14">
        <f>VLOOKUP($E124,'ip prosedur-14 okt-15 juni 2026'!$A:$H,6,FALSE)</f>
        <v>43712708</v>
      </c>
      <c r="R124" s="14">
        <f>VLOOKUP($E124,'ip prosedur-14 okt-15 juni 2026'!$A:$H,7,FALSE)</f>
        <v>68386151</v>
      </c>
      <c r="S124" s="14">
        <f>VLOOKUP($E124,'ip prosedur-14 okt-15 juni 2026'!$A:$H,8,FALSE)</f>
        <v>130496531</v>
      </c>
    </row>
    <row r="125">
      <c r="A125" s="7" t="s">
        <v>5</v>
      </c>
      <c r="B125" s="7" t="s">
        <v>1102</v>
      </c>
      <c r="C125" s="7" t="s">
        <v>4203</v>
      </c>
      <c r="D125" s="7" t="s">
        <v>4204</v>
      </c>
      <c r="E125" s="5" t="s">
        <v>4181</v>
      </c>
      <c r="F125" s="5" t="s">
        <v>4182</v>
      </c>
      <c r="G125" s="11" t="str">
        <f>VLOOKUP($E125,proc!$A:$D,3, FALSE)</f>
        <v>5</v>
      </c>
      <c r="H125" s="12" t="str">
        <f t="shared" si="1"/>
        <v>Major Small and Large Bowel Procedures</v>
      </c>
      <c r="I125" s="12" t="str">
        <f t="shared" si="2"/>
        <v>P16AF</v>
      </c>
      <c r="J125" s="13">
        <f>VLOOKUP($C125,'tarif idrg'!$A:$O,11,FALSE)</f>
        <v>16395602</v>
      </c>
      <c r="K125" s="13">
        <f>VLOOKUP($C125,'tarif idrg'!$A:$O,15,FALSE)</f>
        <v>15739778</v>
      </c>
      <c r="L125" s="13">
        <f>VLOOKUP($E125,'ip prosedur-2025'!$A:$H,4,FALSE)</f>
        <v>29955658.57</v>
      </c>
      <c r="M125" s="13">
        <f>VLOOKUP($E125,'ip prosedur-14 okt-15 juni 2026'!$A:$H,4,FALSE)</f>
        <v>31510732.88</v>
      </c>
      <c r="N125" s="13">
        <f>VLOOKUP($E125,'ip prosedur-14 okt-15 juni 2026'!$A:$H,3, FALSE)</f>
        <v>125</v>
      </c>
      <c r="O125" s="3">
        <f t="shared" si="3"/>
        <v>3938841610</v>
      </c>
      <c r="P125" s="14">
        <f>VLOOKUP($E125,'ip prosedur-14 okt-15 juni 2026'!$A:$H,5,FALSE)</f>
        <v>14065750</v>
      </c>
      <c r="Q125" s="14">
        <f>VLOOKUP($E125,'ip prosedur-14 okt-15 juni 2026'!$A:$H,6,FALSE)</f>
        <v>20922246</v>
      </c>
      <c r="R125" s="14">
        <f>VLOOKUP($E125,'ip prosedur-14 okt-15 juni 2026'!$A:$H,7,FALSE)</f>
        <v>32388000</v>
      </c>
      <c r="S125" s="14">
        <f>VLOOKUP($E125,'ip prosedur-14 okt-15 juni 2026'!$A:$H,8,FALSE)</f>
        <v>68294501</v>
      </c>
    </row>
    <row r="126">
      <c r="A126" s="7" t="s">
        <v>5</v>
      </c>
      <c r="B126" s="7" t="s">
        <v>1102</v>
      </c>
      <c r="C126" s="7" t="s">
        <v>4203</v>
      </c>
      <c r="D126" s="7" t="s">
        <v>4204</v>
      </c>
      <c r="E126" s="5" t="s">
        <v>4183</v>
      </c>
      <c r="F126" s="5" t="s">
        <v>4184</v>
      </c>
      <c r="G126" s="11" t="str">
        <f>VLOOKUP($E126,proc!$A:$D,3, FALSE)</f>
        <v>5</v>
      </c>
      <c r="H126" s="12" t="str">
        <f t="shared" si="1"/>
        <v>Major Small and Large Bowel Procedures</v>
      </c>
      <c r="I126" s="12" t="str">
        <f t="shared" si="2"/>
        <v>P16AF</v>
      </c>
      <c r="J126" s="13">
        <f>VLOOKUP($C126,'tarif idrg'!$A:$O,11,FALSE)</f>
        <v>16395602</v>
      </c>
      <c r="K126" s="13">
        <f>VLOOKUP($C126,'tarif idrg'!$A:$O,15,FALSE)</f>
        <v>15739778</v>
      </c>
      <c r="L126" s="13">
        <f>VLOOKUP($E126,'ip prosedur-2025'!$A:$H,4,FALSE)</f>
        <v>50776153.92</v>
      </c>
      <c r="M126" s="13">
        <f>VLOOKUP($E126,'ip prosedur-14 okt-15 juni 2026'!$A:$H,4,FALSE)</f>
        <v>50274289.45</v>
      </c>
      <c r="N126" s="13">
        <f>VLOOKUP($E126,'ip prosedur-14 okt-15 juni 2026'!$A:$H,3, FALSE)</f>
        <v>507</v>
      </c>
      <c r="O126" s="3">
        <f t="shared" si="3"/>
        <v>25489064751</v>
      </c>
      <c r="P126" s="14">
        <f>VLOOKUP($E126,'ip prosedur-14 okt-15 juni 2026'!$A:$H,5,FALSE)</f>
        <v>21083302</v>
      </c>
      <c r="Q126" s="14">
        <f>VLOOKUP($E126,'ip prosedur-14 okt-15 juni 2026'!$A:$H,6,FALSE)</f>
        <v>33165776</v>
      </c>
      <c r="R126" s="14">
        <f>VLOOKUP($E126,'ip prosedur-14 okt-15 juni 2026'!$A:$H,7,FALSE)</f>
        <v>53619091</v>
      </c>
      <c r="S126" s="14">
        <f>VLOOKUP($E126,'ip prosedur-14 okt-15 juni 2026'!$A:$H,8,FALSE)</f>
        <v>100933182</v>
      </c>
    </row>
    <row r="127">
      <c r="A127" s="7" t="s">
        <v>5</v>
      </c>
      <c r="B127" s="7" t="s">
        <v>1102</v>
      </c>
      <c r="C127" s="7" t="s">
        <v>4203</v>
      </c>
      <c r="D127" s="7" t="s">
        <v>4204</v>
      </c>
      <c r="E127" s="5" t="s">
        <v>4185</v>
      </c>
      <c r="F127" s="5" t="s">
        <v>4186</v>
      </c>
      <c r="G127" s="11" t="str">
        <f>VLOOKUP($E127,proc!$A:$D,3, FALSE)</f>
        <v>5</v>
      </c>
      <c r="H127" s="12" t="str">
        <f t="shared" si="1"/>
        <v>Major Small and Large Bowel Procedures</v>
      </c>
      <c r="I127" s="12" t="str">
        <f t="shared" si="2"/>
        <v>P16AF</v>
      </c>
      <c r="J127" s="13">
        <f>VLOOKUP($C127,'tarif idrg'!$A:$O,11,FALSE)</f>
        <v>16395602</v>
      </c>
      <c r="K127" s="13">
        <f>VLOOKUP($C127,'tarif idrg'!$A:$O,15,FALSE)</f>
        <v>15739778</v>
      </c>
      <c r="L127" s="13">
        <f>VLOOKUP($E127,'ip prosedur-2025'!$A:$H,4,FALSE)</f>
        <v>39917205.16</v>
      </c>
      <c r="M127" s="13">
        <f>VLOOKUP($E127,'ip prosedur-14 okt-15 juni 2026'!$A:$H,4,FALSE)</f>
        <v>48433967.62</v>
      </c>
      <c r="N127" s="13">
        <f>VLOOKUP($E127,'ip prosedur-14 okt-15 juni 2026'!$A:$H,3, FALSE)</f>
        <v>93</v>
      </c>
      <c r="O127" s="3">
        <f t="shared" si="3"/>
        <v>4504358989</v>
      </c>
      <c r="P127" s="14">
        <f>VLOOKUP($E127,'ip prosedur-14 okt-15 juni 2026'!$A:$H,5,FALSE)</f>
        <v>17680599</v>
      </c>
      <c r="Q127" s="14">
        <f>VLOOKUP($E127,'ip prosedur-14 okt-15 juni 2026'!$A:$H,6,FALSE)</f>
        <v>25709997</v>
      </c>
      <c r="R127" s="14">
        <f>VLOOKUP($E127,'ip prosedur-14 okt-15 juni 2026'!$A:$H,7,FALSE)</f>
        <v>51073408</v>
      </c>
      <c r="S127" s="14">
        <f>VLOOKUP($E127,'ip prosedur-14 okt-15 juni 2026'!$A:$H,8,FALSE)</f>
        <v>80931161</v>
      </c>
    </row>
    <row r="128">
      <c r="A128" s="7" t="s">
        <v>5</v>
      </c>
      <c r="B128" s="7" t="s">
        <v>1102</v>
      </c>
      <c r="C128" s="7" t="s">
        <v>4203</v>
      </c>
      <c r="D128" s="7" t="s">
        <v>4204</v>
      </c>
      <c r="E128" s="5" t="s">
        <v>4189</v>
      </c>
      <c r="F128" s="5" t="s">
        <v>4190</v>
      </c>
      <c r="G128" s="11" t="str">
        <f>VLOOKUP($E128,proc!$A:$D,3, FALSE)</f>
        <v>5</v>
      </c>
      <c r="H128" s="12" t="str">
        <f t="shared" si="1"/>
        <v>Major Small and Large Bowel Procedures</v>
      </c>
      <c r="I128" s="12" t="str">
        <f t="shared" si="2"/>
        <v>P16AF</v>
      </c>
      <c r="J128" s="13">
        <f>VLOOKUP($C128,'tarif idrg'!$A:$O,11,FALSE)</f>
        <v>16395602</v>
      </c>
      <c r="K128" s="13">
        <f>VLOOKUP($C128,'tarif idrg'!$A:$O,15,FALSE)</f>
        <v>15739778</v>
      </c>
      <c r="L128" s="13">
        <f>VLOOKUP($E128,'ip prosedur-2025'!$A:$H,4,FALSE)</f>
        <v>43337019.32</v>
      </c>
      <c r="M128" s="13">
        <f>VLOOKUP($E128,'ip prosedur-14 okt-15 juni 2026'!$A:$H,4,FALSE)</f>
        <v>42769465.92</v>
      </c>
      <c r="N128" s="13">
        <f>VLOOKUP($E128,'ip prosedur-14 okt-15 juni 2026'!$A:$H,3, FALSE)</f>
        <v>5815</v>
      </c>
      <c r="O128" s="3">
        <f t="shared" si="3"/>
        <v>248704444325</v>
      </c>
      <c r="P128" s="14">
        <f>VLOOKUP($E128,'ip prosedur-14 okt-15 juni 2026'!$A:$H,5,FALSE)</f>
        <v>18269023</v>
      </c>
      <c r="Q128" s="14">
        <f>VLOOKUP($E128,'ip prosedur-14 okt-15 juni 2026'!$A:$H,6,FALSE)</f>
        <v>28658084</v>
      </c>
      <c r="R128" s="14">
        <f>VLOOKUP($E128,'ip prosedur-14 okt-15 juni 2026'!$A:$H,7,FALSE)</f>
        <v>49187037</v>
      </c>
      <c r="S128" s="14">
        <f>VLOOKUP($E128,'ip prosedur-14 okt-15 juni 2026'!$A:$H,8,FALSE)</f>
        <v>86936799</v>
      </c>
    </row>
    <row r="129">
      <c r="A129" s="7" t="s">
        <v>5</v>
      </c>
      <c r="B129" s="7" t="s">
        <v>1102</v>
      </c>
      <c r="C129" s="7" t="s">
        <v>4203</v>
      </c>
      <c r="D129" s="7" t="s">
        <v>4204</v>
      </c>
      <c r="E129" s="5" t="s">
        <v>4191</v>
      </c>
      <c r="F129" s="5" t="s">
        <v>4192</v>
      </c>
      <c r="G129" s="11" t="str">
        <f>VLOOKUP($E129,proc!$A:$D,3, FALSE)</f>
        <v>5</v>
      </c>
      <c r="H129" s="12" t="str">
        <f t="shared" si="1"/>
        <v>Major Small and Large Bowel Procedures</v>
      </c>
      <c r="I129" s="12" t="str">
        <f t="shared" si="2"/>
        <v>P16AF</v>
      </c>
      <c r="J129" s="13">
        <f>VLOOKUP($C129,'tarif idrg'!$A:$O,11,FALSE)</f>
        <v>16395602</v>
      </c>
      <c r="K129" s="13">
        <f>VLOOKUP($C129,'tarif idrg'!$A:$O,15,FALSE)</f>
        <v>15739778</v>
      </c>
      <c r="L129" s="13">
        <f>VLOOKUP($E129,'ip prosedur-2025'!$A:$H,4,FALSE)</f>
        <v>50509191.7</v>
      </c>
      <c r="M129" s="13">
        <f>VLOOKUP($E129,'ip prosedur-14 okt-15 juni 2026'!$A:$H,4,FALSE)</f>
        <v>52112850.2</v>
      </c>
      <c r="N129" s="13">
        <f>VLOOKUP($E129,'ip prosedur-14 okt-15 juni 2026'!$A:$H,3, FALSE)</f>
        <v>1051</v>
      </c>
      <c r="O129" s="3">
        <f t="shared" si="3"/>
        <v>54770605560</v>
      </c>
      <c r="P129" s="14">
        <f>VLOOKUP($E129,'ip prosedur-14 okt-15 juni 2026'!$A:$H,5,FALSE)</f>
        <v>20489028</v>
      </c>
      <c r="Q129" s="14">
        <f>VLOOKUP($E129,'ip prosedur-14 okt-15 juni 2026'!$A:$H,6,FALSE)</f>
        <v>32392781</v>
      </c>
      <c r="R129" s="14">
        <f>VLOOKUP($E129,'ip prosedur-14 okt-15 juni 2026'!$A:$H,7,FALSE)</f>
        <v>55093230</v>
      </c>
      <c r="S129" s="14">
        <f>VLOOKUP($E129,'ip prosedur-14 okt-15 juni 2026'!$A:$H,8,FALSE)</f>
        <v>103973354</v>
      </c>
    </row>
    <row r="130">
      <c r="A130" s="7" t="s">
        <v>5</v>
      </c>
      <c r="B130" s="7" t="s">
        <v>1102</v>
      </c>
      <c r="C130" s="7" t="s">
        <v>4203</v>
      </c>
      <c r="D130" s="7" t="s">
        <v>4204</v>
      </c>
      <c r="E130" s="5" t="s">
        <v>4193</v>
      </c>
      <c r="F130" s="5" t="s">
        <v>4194</v>
      </c>
      <c r="G130" s="11" t="str">
        <f>VLOOKUP($E130,proc!$A:$D,3, FALSE)</f>
        <v>5</v>
      </c>
      <c r="H130" s="12" t="str">
        <f t="shared" si="1"/>
        <v>Major Small and Large Bowel Procedures</v>
      </c>
      <c r="I130" s="12" t="str">
        <f t="shared" si="2"/>
        <v>P16AF</v>
      </c>
      <c r="J130" s="13">
        <f>VLOOKUP($C130,'tarif idrg'!$A:$O,11,FALSE)</f>
        <v>16395602</v>
      </c>
      <c r="K130" s="13">
        <f>VLOOKUP($C130,'tarif idrg'!$A:$O,15,FALSE)</f>
        <v>15739778</v>
      </c>
      <c r="L130" s="13">
        <f>VLOOKUP($E130,'ip prosedur-2025'!$A:$H,4,FALSE)</f>
        <v>42105442.82</v>
      </c>
      <c r="M130" s="13">
        <f>VLOOKUP($E130,'ip prosedur-14 okt-15 juni 2026'!$A:$H,4,FALSE)</f>
        <v>45088839.71</v>
      </c>
      <c r="N130" s="13">
        <f>VLOOKUP($E130,'ip prosedur-14 okt-15 juni 2026'!$A:$H,3, FALSE)</f>
        <v>396</v>
      </c>
      <c r="O130" s="3">
        <f t="shared" si="3"/>
        <v>17855180525</v>
      </c>
      <c r="P130" s="14">
        <f>VLOOKUP($E130,'ip prosedur-14 okt-15 juni 2026'!$A:$H,5,FALSE)</f>
        <v>19043018</v>
      </c>
      <c r="Q130" s="14">
        <f>VLOOKUP($E130,'ip prosedur-14 okt-15 juni 2026'!$A:$H,6,FALSE)</f>
        <v>33298411</v>
      </c>
      <c r="R130" s="14">
        <f>VLOOKUP($E130,'ip prosedur-14 okt-15 juni 2026'!$A:$H,7,FALSE)</f>
        <v>51756169</v>
      </c>
      <c r="S130" s="14">
        <f>VLOOKUP($E130,'ip prosedur-14 okt-15 juni 2026'!$A:$H,8,FALSE)</f>
        <v>82813220</v>
      </c>
    </row>
    <row r="131">
      <c r="A131" s="7" t="s">
        <v>5</v>
      </c>
      <c r="B131" s="7" t="s">
        <v>1102</v>
      </c>
      <c r="C131" s="7" t="s">
        <v>4203</v>
      </c>
      <c r="D131" s="7" t="s">
        <v>4204</v>
      </c>
      <c r="E131" s="5" t="s">
        <v>4195</v>
      </c>
      <c r="F131" s="5" t="s">
        <v>4196</v>
      </c>
      <c r="G131" s="11" t="str">
        <f>VLOOKUP($E131,proc!$A:$D,3, FALSE)</f>
        <v>5</v>
      </c>
      <c r="H131" s="12" t="str">
        <f t="shared" si="1"/>
        <v>Major Small and Large Bowel Procedures</v>
      </c>
      <c r="I131" s="12" t="str">
        <f t="shared" si="2"/>
        <v>P16AF</v>
      </c>
      <c r="J131" s="13">
        <f>VLOOKUP($C131,'tarif idrg'!$A:$O,11,FALSE)</f>
        <v>16395602</v>
      </c>
      <c r="K131" s="13">
        <f>VLOOKUP($C131,'tarif idrg'!$A:$O,15,FALSE)</f>
        <v>15739778</v>
      </c>
      <c r="L131" s="13">
        <f>VLOOKUP($E131,'ip prosedur-2025'!$A:$H,4,FALSE)</f>
        <v>51702360.53</v>
      </c>
      <c r="M131" s="13">
        <f>VLOOKUP($E131,'ip prosedur-14 okt-15 juni 2026'!$A:$H,4,FALSE)</f>
        <v>52222465.97</v>
      </c>
      <c r="N131" s="13">
        <f>VLOOKUP($E131,'ip prosedur-14 okt-15 juni 2026'!$A:$H,3, FALSE)</f>
        <v>4329</v>
      </c>
      <c r="O131" s="3">
        <f t="shared" si="3"/>
        <v>226071055184</v>
      </c>
      <c r="P131" s="14">
        <f>VLOOKUP($E131,'ip prosedur-14 okt-15 juni 2026'!$A:$H,5,FALSE)</f>
        <v>22454917</v>
      </c>
      <c r="Q131" s="14">
        <f>VLOOKUP($E131,'ip prosedur-14 okt-15 juni 2026'!$A:$H,6,FALSE)</f>
        <v>36497832</v>
      </c>
      <c r="R131" s="14">
        <f>VLOOKUP($E131,'ip prosedur-14 okt-15 juni 2026'!$A:$H,7,FALSE)</f>
        <v>62665475</v>
      </c>
      <c r="S131" s="14">
        <f>VLOOKUP($E131,'ip prosedur-14 okt-15 juni 2026'!$A:$H,8,FALSE)</f>
        <v>102534634</v>
      </c>
    </row>
    <row r="132">
      <c r="A132" s="7" t="s">
        <v>5</v>
      </c>
      <c r="B132" s="7" t="s">
        <v>1102</v>
      </c>
      <c r="C132" s="7" t="s">
        <v>4203</v>
      </c>
      <c r="D132" s="7" t="s">
        <v>4204</v>
      </c>
      <c r="E132" s="5" t="s">
        <v>350</v>
      </c>
      <c r="F132" s="5" t="s">
        <v>351</v>
      </c>
      <c r="G132" s="11" t="str">
        <f>VLOOKUP($E132,proc!$A:$D,3, FALSE)</f>
        <v>5</v>
      </c>
      <c r="H132" s="12" t="str">
        <f t="shared" si="1"/>
        <v>Major Small and Large Bowel Procedures</v>
      </c>
      <c r="I132" s="12" t="str">
        <f t="shared" si="2"/>
        <v>P16AF</v>
      </c>
      <c r="J132" s="13">
        <f>VLOOKUP($C132,'tarif idrg'!$A:$O,11,FALSE)</f>
        <v>16395602</v>
      </c>
      <c r="K132" s="13">
        <f>VLOOKUP($C132,'tarif idrg'!$A:$O,15,FALSE)</f>
        <v>15739778</v>
      </c>
      <c r="L132" s="13">
        <f>VLOOKUP($E132,'ip prosedur-2025'!$A:$H,4,FALSE)</f>
        <v>54055814.55</v>
      </c>
      <c r="M132" s="13">
        <f>VLOOKUP($E132,'ip prosedur-14 okt-15 juni 2026'!$A:$H,4,FALSE)</f>
        <v>56289448.55</v>
      </c>
      <c r="N132" s="13">
        <f>VLOOKUP($E132,'ip prosedur-14 okt-15 juni 2026'!$A:$H,3, FALSE)</f>
        <v>706</v>
      </c>
      <c r="O132" s="3">
        <f t="shared" si="3"/>
        <v>39740350676</v>
      </c>
      <c r="P132" s="14">
        <f>VLOOKUP($E132,'ip prosedur-14 okt-15 juni 2026'!$A:$H,5,FALSE)</f>
        <v>22446182</v>
      </c>
      <c r="Q132" s="14">
        <f>VLOOKUP($E132,'ip prosedur-14 okt-15 juni 2026'!$A:$H,6,FALSE)</f>
        <v>36862216</v>
      </c>
      <c r="R132" s="14">
        <f>VLOOKUP($E132,'ip prosedur-14 okt-15 juni 2026'!$A:$H,7,FALSE)</f>
        <v>65656636</v>
      </c>
      <c r="S132" s="14">
        <f>VLOOKUP($E132,'ip prosedur-14 okt-15 juni 2026'!$A:$H,8,FALSE)</f>
        <v>117740921</v>
      </c>
    </row>
    <row r="133">
      <c r="A133" s="7" t="s">
        <v>5</v>
      </c>
      <c r="B133" s="7" t="s">
        <v>1102</v>
      </c>
      <c r="C133" s="7" t="s">
        <v>4203</v>
      </c>
      <c r="D133" s="7" t="s">
        <v>4204</v>
      </c>
      <c r="E133" s="5" t="s">
        <v>353</v>
      </c>
      <c r="F133" s="5" t="s">
        <v>354</v>
      </c>
      <c r="G133" s="11" t="str">
        <f>VLOOKUP($E133,proc!$A:$D,3, FALSE)</f>
        <v>5</v>
      </c>
      <c r="H133" s="12" t="str">
        <f t="shared" si="1"/>
        <v>Major Small and Large Bowel Procedures</v>
      </c>
      <c r="I133" s="12" t="str">
        <f t="shared" si="2"/>
        <v>P16AF</v>
      </c>
      <c r="J133" s="13">
        <f>VLOOKUP($C133,'tarif idrg'!$A:$O,11,FALSE)</f>
        <v>16395602</v>
      </c>
      <c r="K133" s="13">
        <f>VLOOKUP($C133,'tarif idrg'!$A:$O,15,FALSE)</f>
        <v>15739778</v>
      </c>
      <c r="L133" s="13">
        <f>VLOOKUP($E133,'ip prosedur-2025'!$A:$H,4,FALSE)</f>
        <v>47397810.74</v>
      </c>
      <c r="M133" s="13">
        <f>VLOOKUP($E133,'ip prosedur-14 okt-15 juni 2026'!$A:$H,4,FALSE)</f>
        <v>37225624.26</v>
      </c>
      <c r="N133" s="13">
        <f>VLOOKUP($E133,'ip prosedur-14 okt-15 juni 2026'!$A:$H,3, FALSE)</f>
        <v>19</v>
      </c>
      <c r="O133" s="3">
        <f t="shared" si="3"/>
        <v>707286860.9</v>
      </c>
      <c r="P133" s="14">
        <f>VLOOKUP($E133,'ip prosedur-14 okt-15 juni 2026'!$A:$H,5,FALSE)</f>
        <v>14840941</v>
      </c>
      <c r="Q133" s="14">
        <f>VLOOKUP($E133,'ip prosedur-14 okt-15 juni 2026'!$A:$H,6,FALSE)</f>
        <v>25420249</v>
      </c>
      <c r="R133" s="14">
        <f>VLOOKUP($E133,'ip prosedur-14 okt-15 juni 2026'!$A:$H,7,FALSE)</f>
        <v>59810749</v>
      </c>
      <c r="S133" s="14">
        <f>VLOOKUP($E133,'ip prosedur-14 okt-15 juni 2026'!$A:$H,8,FALSE)</f>
        <v>74963205</v>
      </c>
    </row>
    <row r="134">
      <c r="A134" s="7" t="s">
        <v>5</v>
      </c>
      <c r="B134" s="7" t="s">
        <v>1102</v>
      </c>
      <c r="C134" s="7" t="s">
        <v>4203</v>
      </c>
      <c r="D134" s="7" t="s">
        <v>4204</v>
      </c>
      <c r="E134" s="5" t="s">
        <v>355</v>
      </c>
      <c r="F134" s="5" t="s">
        <v>356</v>
      </c>
      <c r="G134" s="11" t="str">
        <f>VLOOKUP($E134,proc!$A:$D,3, FALSE)</f>
        <v>5</v>
      </c>
      <c r="H134" s="12" t="str">
        <f t="shared" si="1"/>
        <v>Major Small and Large Bowel Procedures</v>
      </c>
      <c r="I134" s="12" t="str">
        <f t="shared" si="2"/>
        <v>P16AF</v>
      </c>
      <c r="J134" s="13">
        <f>VLOOKUP($C134,'tarif idrg'!$A:$O,11,FALSE)</f>
        <v>16395602</v>
      </c>
      <c r="K134" s="13">
        <f>VLOOKUP($C134,'tarif idrg'!$A:$O,15,FALSE)</f>
        <v>15739778</v>
      </c>
      <c r="L134" s="13">
        <f>VLOOKUP($E134,'ip prosedur-2025'!$A:$H,4,FALSE)</f>
        <v>48861023.31</v>
      </c>
      <c r="M134" s="13">
        <f>VLOOKUP($E134,'ip prosedur-14 okt-15 juni 2026'!$A:$H,4,FALSE)</f>
        <v>50612972.63</v>
      </c>
      <c r="N134" s="13">
        <f>VLOOKUP($E134,'ip prosedur-14 okt-15 juni 2026'!$A:$H,3, FALSE)</f>
        <v>121</v>
      </c>
      <c r="O134" s="3">
        <f t="shared" si="3"/>
        <v>6124169688</v>
      </c>
      <c r="P134" s="14">
        <f>VLOOKUP($E134,'ip prosedur-14 okt-15 juni 2026'!$A:$H,5,FALSE)</f>
        <v>21578778</v>
      </c>
      <c r="Q134" s="14">
        <f>VLOOKUP($E134,'ip prosedur-14 okt-15 juni 2026'!$A:$H,6,FALSE)</f>
        <v>37068076</v>
      </c>
      <c r="R134" s="14">
        <f>VLOOKUP($E134,'ip prosedur-14 okt-15 juni 2026'!$A:$H,7,FALSE)</f>
        <v>61878100</v>
      </c>
      <c r="S134" s="14">
        <f>VLOOKUP($E134,'ip prosedur-14 okt-15 juni 2026'!$A:$H,8,FALSE)</f>
        <v>106817838</v>
      </c>
    </row>
    <row r="135">
      <c r="A135" s="7" t="s">
        <v>5</v>
      </c>
      <c r="B135" s="7" t="s">
        <v>1102</v>
      </c>
      <c r="C135" s="7" t="s">
        <v>4203</v>
      </c>
      <c r="D135" s="7" t="s">
        <v>4204</v>
      </c>
      <c r="E135" s="5" t="s">
        <v>358</v>
      </c>
      <c r="F135" s="5" t="s">
        <v>359</v>
      </c>
      <c r="G135" s="11" t="str">
        <f>VLOOKUP($E135,proc!$A:$D,3, FALSE)</f>
        <v>4</v>
      </c>
      <c r="H135" s="12" t="str">
        <f t="shared" si="1"/>
        <v>Major Small and Large Bowel Procedures</v>
      </c>
      <c r="I135" s="12" t="str">
        <f t="shared" si="2"/>
        <v>P16AF</v>
      </c>
      <c r="J135" s="13">
        <f>VLOOKUP($C135,'tarif idrg'!$A:$O,11,FALSE)</f>
        <v>16395602</v>
      </c>
      <c r="K135" s="13">
        <f>VLOOKUP($C135,'tarif idrg'!$A:$O,15,FALSE)</f>
        <v>15739778</v>
      </c>
      <c r="L135" s="13">
        <f>VLOOKUP($E135,'ip prosedur-2025'!$A:$H,4,FALSE)</f>
        <v>40365704.05</v>
      </c>
      <c r="M135" s="13">
        <f>VLOOKUP($E135,'ip prosedur-14 okt-15 juni 2026'!$A:$H,4,FALSE)</f>
        <v>39015963.66</v>
      </c>
      <c r="N135" s="13">
        <f>VLOOKUP($E135,'ip prosedur-14 okt-15 juni 2026'!$A:$H,3, FALSE)</f>
        <v>157</v>
      </c>
      <c r="O135" s="3">
        <f t="shared" si="3"/>
        <v>6125506295</v>
      </c>
      <c r="P135" s="14">
        <f>VLOOKUP($E135,'ip prosedur-14 okt-15 juni 2026'!$A:$H,5,FALSE)</f>
        <v>16645298</v>
      </c>
      <c r="Q135" s="14">
        <f>VLOOKUP($E135,'ip prosedur-14 okt-15 juni 2026'!$A:$H,6,FALSE)</f>
        <v>28844627</v>
      </c>
      <c r="R135" s="14">
        <f>VLOOKUP($E135,'ip prosedur-14 okt-15 juni 2026'!$A:$H,7,FALSE)</f>
        <v>41093024</v>
      </c>
      <c r="S135" s="14">
        <f>VLOOKUP($E135,'ip prosedur-14 okt-15 juni 2026'!$A:$H,8,FALSE)</f>
        <v>78111131</v>
      </c>
    </row>
    <row r="136">
      <c r="A136" s="7" t="s">
        <v>5</v>
      </c>
      <c r="B136" s="7" t="s">
        <v>1102</v>
      </c>
      <c r="C136" s="7" t="s">
        <v>4203</v>
      </c>
      <c r="D136" s="7" t="s">
        <v>4204</v>
      </c>
      <c r="E136" s="5" t="s">
        <v>360</v>
      </c>
      <c r="F136" s="5" t="s">
        <v>361</v>
      </c>
      <c r="G136" s="11" t="str">
        <f>VLOOKUP($E136,proc!$A:$D,3, FALSE)</f>
        <v>4</v>
      </c>
      <c r="H136" s="12" t="str">
        <f t="shared" si="1"/>
        <v>Major Small and Large Bowel Procedures</v>
      </c>
      <c r="I136" s="12" t="str">
        <f t="shared" si="2"/>
        <v>P16AF</v>
      </c>
      <c r="J136" s="13">
        <f>VLOOKUP($C136,'tarif idrg'!$A:$O,11,FALSE)</f>
        <v>16395602</v>
      </c>
      <c r="K136" s="13">
        <f>VLOOKUP($C136,'tarif idrg'!$A:$O,15,FALSE)</f>
        <v>15739778</v>
      </c>
      <c r="L136" s="13">
        <f>VLOOKUP($E136,'ip prosedur-2025'!$A:$H,4,FALSE)</f>
        <v>33653311.48</v>
      </c>
      <c r="M136" s="13">
        <f>VLOOKUP($E136,'ip prosedur-14 okt-15 juni 2026'!$A:$H,4,FALSE)</f>
        <v>33745257.72</v>
      </c>
      <c r="N136" s="13">
        <f>VLOOKUP($E136,'ip prosedur-14 okt-15 juni 2026'!$A:$H,3, FALSE)</f>
        <v>598</v>
      </c>
      <c r="O136" s="3">
        <f t="shared" si="3"/>
        <v>20179664117</v>
      </c>
      <c r="P136" s="14">
        <f>VLOOKUP($E136,'ip prosedur-14 okt-15 juni 2026'!$A:$H,5,FALSE)</f>
        <v>15384499</v>
      </c>
      <c r="Q136" s="14">
        <f>VLOOKUP($E136,'ip prosedur-14 okt-15 juni 2026'!$A:$H,6,FALSE)</f>
        <v>23186479</v>
      </c>
      <c r="R136" s="14">
        <f>VLOOKUP($E136,'ip prosedur-14 okt-15 juni 2026'!$A:$H,7,FALSE)</f>
        <v>38693543</v>
      </c>
      <c r="S136" s="14">
        <f>VLOOKUP($E136,'ip prosedur-14 okt-15 juni 2026'!$A:$H,8,FALSE)</f>
        <v>61024048</v>
      </c>
    </row>
    <row r="137">
      <c r="A137" s="7" t="s">
        <v>5</v>
      </c>
      <c r="B137" s="7" t="s">
        <v>1102</v>
      </c>
      <c r="C137" s="7" t="s">
        <v>4203</v>
      </c>
      <c r="D137" s="7" t="s">
        <v>4204</v>
      </c>
      <c r="E137" s="5" t="s">
        <v>362</v>
      </c>
      <c r="F137" s="5" t="s">
        <v>364</v>
      </c>
      <c r="G137" s="11" t="str">
        <f>VLOOKUP($E137,proc!$A:$D,3, FALSE)</f>
        <v>4</v>
      </c>
      <c r="H137" s="12" t="str">
        <f t="shared" si="1"/>
        <v>Major Small and Large Bowel Procedures</v>
      </c>
      <c r="I137" s="12" t="str">
        <f t="shared" si="2"/>
        <v>P16AF</v>
      </c>
      <c r="J137" s="13">
        <f>VLOOKUP($C137,'tarif idrg'!$A:$O,11,FALSE)</f>
        <v>16395602</v>
      </c>
      <c r="K137" s="13">
        <f>VLOOKUP($C137,'tarif idrg'!$A:$O,15,FALSE)</f>
        <v>15739778</v>
      </c>
      <c r="L137" s="13">
        <f>VLOOKUP($E137,'ip prosedur-2025'!$A:$H,4,FALSE)</f>
        <v>35538766.72</v>
      </c>
      <c r="M137" s="13">
        <f>VLOOKUP($E137,'ip prosedur-14 okt-15 juni 2026'!$A:$H,4,FALSE)</f>
        <v>36973115.05</v>
      </c>
      <c r="N137" s="13">
        <f>VLOOKUP($E137,'ip prosedur-14 okt-15 juni 2026'!$A:$H,3, FALSE)</f>
        <v>936</v>
      </c>
      <c r="O137" s="3">
        <f t="shared" si="3"/>
        <v>34606835687</v>
      </c>
      <c r="P137" s="14">
        <f>VLOOKUP($E137,'ip prosedur-14 okt-15 juni 2026'!$A:$H,5,FALSE)</f>
        <v>16326919</v>
      </c>
      <c r="Q137" s="14">
        <f>VLOOKUP($E137,'ip prosedur-14 okt-15 juni 2026'!$A:$H,6,FALSE)</f>
        <v>24787501</v>
      </c>
      <c r="R137" s="14">
        <f>VLOOKUP($E137,'ip prosedur-14 okt-15 juni 2026'!$A:$H,7,FALSE)</f>
        <v>41922450</v>
      </c>
      <c r="S137" s="14">
        <f>VLOOKUP($E137,'ip prosedur-14 okt-15 juni 2026'!$A:$H,8,FALSE)</f>
        <v>71739706</v>
      </c>
    </row>
    <row r="138">
      <c r="A138" s="7" t="s">
        <v>5</v>
      </c>
      <c r="B138" s="7" t="s">
        <v>1102</v>
      </c>
      <c r="C138" s="7" t="s">
        <v>4203</v>
      </c>
      <c r="D138" s="7" t="s">
        <v>4204</v>
      </c>
      <c r="E138" s="5" t="s">
        <v>367</v>
      </c>
      <c r="F138" s="5" t="s">
        <v>368</v>
      </c>
      <c r="G138" s="11" t="str">
        <f>VLOOKUP($E138,proc!$A:$D,3, FALSE)</f>
        <v>4</v>
      </c>
      <c r="H138" s="12" t="str">
        <f t="shared" si="1"/>
        <v>Major Small and Large Bowel Procedures</v>
      </c>
      <c r="I138" s="12" t="str">
        <f t="shared" si="2"/>
        <v>P16AF</v>
      </c>
      <c r="J138" s="13">
        <f>VLOOKUP($C138,'tarif idrg'!$A:$O,11,FALSE)</f>
        <v>16395602</v>
      </c>
      <c r="K138" s="13">
        <f>VLOOKUP($C138,'tarif idrg'!$A:$O,15,FALSE)</f>
        <v>15739778</v>
      </c>
      <c r="L138" s="13">
        <f>VLOOKUP($E138,'ip prosedur-2025'!$A:$H,4,FALSE)</f>
        <v>36392178.16</v>
      </c>
      <c r="M138" s="13">
        <f>VLOOKUP($E138,'ip prosedur-14 okt-15 juni 2026'!$A:$H,4,FALSE)</f>
        <v>37249991.95</v>
      </c>
      <c r="N138" s="13">
        <f>VLOOKUP($E138,'ip prosedur-14 okt-15 juni 2026'!$A:$H,3, FALSE)</f>
        <v>1324</v>
      </c>
      <c r="O138" s="3">
        <f t="shared" si="3"/>
        <v>49318989342</v>
      </c>
      <c r="P138" s="14">
        <f>VLOOKUP($E138,'ip prosedur-14 okt-15 juni 2026'!$A:$H,5,FALSE)</f>
        <v>13498019</v>
      </c>
      <c r="Q138" s="14">
        <f>VLOOKUP($E138,'ip prosedur-14 okt-15 juni 2026'!$A:$H,6,FALSE)</f>
        <v>21233185</v>
      </c>
      <c r="R138" s="14">
        <f>VLOOKUP($E138,'ip prosedur-14 okt-15 juni 2026'!$A:$H,7,FALSE)</f>
        <v>41859144</v>
      </c>
      <c r="S138" s="14">
        <f>VLOOKUP($E138,'ip prosedur-14 okt-15 juni 2026'!$A:$H,8,FALSE)</f>
        <v>76780261</v>
      </c>
    </row>
    <row r="139">
      <c r="A139" s="7" t="s">
        <v>5</v>
      </c>
      <c r="B139" s="7" t="s">
        <v>1102</v>
      </c>
      <c r="C139" s="7" t="s">
        <v>4203</v>
      </c>
      <c r="D139" s="7" t="s">
        <v>4204</v>
      </c>
      <c r="E139" s="5" t="s">
        <v>369</v>
      </c>
      <c r="F139" s="5" t="s">
        <v>370</v>
      </c>
      <c r="G139" s="11" t="str">
        <f>VLOOKUP($E139,proc!$A:$D,3, FALSE)</f>
        <v>5</v>
      </c>
      <c r="H139" s="12" t="str">
        <f t="shared" si="1"/>
        <v>Major Small and Large Bowel Procedures</v>
      </c>
      <c r="I139" s="12" t="str">
        <f t="shared" si="2"/>
        <v>P16AF</v>
      </c>
      <c r="J139" s="13">
        <f>VLOOKUP($C139,'tarif idrg'!$A:$O,11,FALSE)</f>
        <v>16395602</v>
      </c>
      <c r="K139" s="13">
        <f>VLOOKUP($C139,'tarif idrg'!$A:$O,15,FALSE)</f>
        <v>15739778</v>
      </c>
      <c r="L139" s="13">
        <f>VLOOKUP($E139,'ip prosedur-2025'!$A:$H,4,FALSE)</f>
        <v>31880174.43</v>
      </c>
      <c r="M139" s="13">
        <f>VLOOKUP($E139,'ip prosedur-14 okt-15 juni 2026'!$A:$H,4,FALSE)</f>
        <v>30644355.91</v>
      </c>
      <c r="N139" s="13">
        <f>VLOOKUP($E139,'ip prosedur-14 okt-15 juni 2026'!$A:$H,3, FALSE)</f>
        <v>190</v>
      </c>
      <c r="O139" s="3">
        <f t="shared" si="3"/>
        <v>5822427623</v>
      </c>
      <c r="P139" s="14">
        <f>VLOOKUP($E139,'ip prosedur-14 okt-15 juni 2026'!$A:$H,5,FALSE)</f>
        <v>10172351</v>
      </c>
      <c r="Q139" s="14">
        <f>VLOOKUP($E139,'ip prosedur-14 okt-15 juni 2026'!$A:$H,6,FALSE)</f>
        <v>15809992</v>
      </c>
      <c r="R139" s="14">
        <f>VLOOKUP($E139,'ip prosedur-14 okt-15 juni 2026'!$A:$H,7,FALSE)</f>
        <v>34946600</v>
      </c>
      <c r="S139" s="14">
        <f>VLOOKUP($E139,'ip prosedur-14 okt-15 juni 2026'!$A:$H,8,FALSE)</f>
        <v>66982511</v>
      </c>
    </row>
    <row r="140">
      <c r="A140" s="7" t="s">
        <v>5</v>
      </c>
      <c r="B140" s="7" t="s">
        <v>1102</v>
      </c>
      <c r="C140" s="7" t="s">
        <v>4203</v>
      </c>
      <c r="D140" s="7" t="s">
        <v>4204</v>
      </c>
      <c r="E140" s="5" t="s">
        <v>371</v>
      </c>
      <c r="F140" s="5" t="s">
        <v>372</v>
      </c>
      <c r="G140" s="11" t="str">
        <f>VLOOKUP($E140,proc!$A:$D,3, FALSE)</f>
        <v>4</v>
      </c>
      <c r="H140" s="12" t="str">
        <f t="shared" si="1"/>
        <v>Major Small and Large Bowel Procedures</v>
      </c>
      <c r="I140" s="12" t="str">
        <f t="shared" si="2"/>
        <v>P16AF</v>
      </c>
      <c r="J140" s="13">
        <f>VLOOKUP($C140,'tarif idrg'!$A:$O,11,FALSE)</f>
        <v>16395602</v>
      </c>
      <c r="K140" s="13">
        <f>VLOOKUP($C140,'tarif idrg'!$A:$O,15,FALSE)</f>
        <v>15739778</v>
      </c>
      <c r="L140" s="13">
        <f>VLOOKUP($E140,'ip prosedur-2025'!$A:$H,4,FALSE)</f>
        <v>25220519.33</v>
      </c>
      <c r="M140" s="13">
        <f>VLOOKUP($E140,'ip prosedur-14 okt-15 juni 2026'!$A:$H,4,FALSE)</f>
        <v>26931282.89</v>
      </c>
      <c r="N140" s="13">
        <f>VLOOKUP($E140,'ip prosedur-14 okt-15 juni 2026'!$A:$H,3, FALSE)</f>
        <v>2002</v>
      </c>
      <c r="O140" s="3">
        <f t="shared" si="3"/>
        <v>53916428346</v>
      </c>
      <c r="P140" s="14">
        <f>VLOOKUP($E140,'ip prosedur-14 okt-15 juni 2026'!$A:$H,5,FALSE)</f>
        <v>11386720</v>
      </c>
      <c r="Q140" s="14">
        <f>VLOOKUP($E140,'ip prosedur-14 okt-15 juni 2026'!$A:$H,6,FALSE)</f>
        <v>16401716</v>
      </c>
      <c r="R140" s="14">
        <f>VLOOKUP($E140,'ip prosedur-14 okt-15 juni 2026'!$A:$H,7,FALSE)</f>
        <v>27184642</v>
      </c>
      <c r="S140" s="14">
        <f>VLOOKUP($E140,'ip prosedur-14 okt-15 juni 2026'!$A:$H,8,FALSE)</f>
        <v>49253121</v>
      </c>
    </row>
    <row r="141">
      <c r="A141" s="7" t="s">
        <v>5</v>
      </c>
      <c r="B141" s="7" t="s">
        <v>1102</v>
      </c>
      <c r="C141" s="7" t="s">
        <v>4203</v>
      </c>
      <c r="D141" s="7" t="s">
        <v>4204</v>
      </c>
      <c r="E141" s="5" t="s">
        <v>374</v>
      </c>
      <c r="F141" s="5" t="s">
        <v>375</v>
      </c>
      <c r="G141" s="11" t="str">
        <f>VLOOKUP($E141,proc!$A:$D,3, FALSE)</f>
        <v>5</v>
      </c>
      <c r="H141" s="12" t="str">
        <f t="shared" si="1"/>
        <v>Major Small and Large Bowel Procedures</v>
      </c>
      <c r="I141" s="12" t="str">
        <f t="shared" si="2"/>
        <v>P16AF</v>
      </c>
      <c r="J141" s="13">
        <f>VLOOKUP($C141,'tarif idrg'!$A:$O,11,FALSE)</f>
        <v>16395602</v>
      </c>
      <c r="K141" s="13">
        <f>VLOOKUP($C141,'tarif idrg'!$A:$O,15,FALSE)</f>
        <v>15739778</v>
      </c>
      <c r="L141" s="13">
        <f>VLOOKUP($E141,'ip prosedur-2025'!$A:$H,4,FALSE)</f>
        <v>30155024.7</v>
      </c>
      <c r="M141" s="13">
        <f>VLOOKUP($E141,'ip prosedur-14 okt-15 juni 2026'!$A:$H,4,FALSE)</f>
        <v>28563856.02</v>
      </c>
      <c r="N141" s="13">
        <f>VLOOKUP($E141,'ip prosedur-14 okt-15 juni 2026'!$A:$H,3, FALSE)</f>
        <v>140</v>
      </c>
      <c r="O141" s="3">
        <f t="shared" si="3"/>
        <v>3998939843</v>
      </c>
      <c r="P141" s="14">
        <f>VLOOKUP($E141,'ip prosedur-14 okt-15 juni 2026'!$A:$H,5,FALSE)</f>
        <v>10758658</v>
      </c>
      <c r="Q141" s="14">
        <f>VLOOKUP($E141,'ip prosedur-14 okt-15 juni 2026'!$A:$H,6,FALSE)</f>
        <v>18880703</v>
      </c>
      <c r="R141" s="14">
        <f>VLOOKUP($E141,'ip prosedur-14 okt-15 juni 2026'!$A:$H,7,FALSE)</f>
        <v>35703221</v>
      </c>
      <c r="S141" s="14">
        <f>VLOOKUP($E141,'ip prosedur-14 okt-15 juni 2026'!$A:$H,8,FALSE)</f>
        <v>58371570</v>
      </c>
    </row>
    <row r="142">
      <c r="A142" s="7" t="s">
        <v>5</v>
      </c>
      <c r="B142" s="7" t="s">
        <v>1102</v>
      </c>
      <c r="C142" s="7" t="s">
        <v>4203</v>
      </c>
      <c r="D142" s="7" t="s">
        <v>4204</v>
      </c>
      <c r="E142" s="5" t="s">
        <v>376</v>
      </c>
      <c r="F142" s="5" t="s">
        <v>377</v>
      </c>
      <c r="G142" s="11" t="str">
        <f>VLOOKUP($E142,proc!$A:$D,3, FALSE)</f>
        <v>5</v>
      </c>
      <c r="H142" s="12" t="str">
        <f t="shared" si="1"/>
        <v>Major Small and Large Bowel Procedures</v>
      </c>
      <c r="I142" s="12" t="str">
        <f t="shared" si="2"/>
        <v>P16AF</v>
      </c>
      <c r="J142" s="13">
        <f>VLOOKUP($C142,'tarif idrg'!$A:$O,11,FALSE)</f>
        <v>16395602</v>
      </c>
      <c r="K142" s="13">
        <f>VLOOKUP($C142,'tarif idrg'!$A:$O,15,FALSE)</f>
        <v>15739778</v>
      </c>
      <c r="L142" s="13">
        <f>VLOOKUP($E142,'ip prosedur-2025'!$A:$H,4,FALSE)</f>
        <v>29305653.23</v>
      </c>
      <c r="M142" s="13">
        <f>VLOOKUP($E142,'ip prosedur-14 okt-15 juni 2026'!$A:$H,4,FALSE)</f>
        <v>31939722.9</v>
      </c>
      <c r="N142" s="13">
        <f>VLOOKUP($E142,'ip prosedur-14 okt-15 juni 2026'!$A:$H,3, FALSE)</f>
        <v>2009</v>
      </c>
      <c r="O142" s="3">
        <f t="shared" si="3"/>
        <v>64166903306</v>
      </c>
      <c r="P142" s="14">
        <f>VLOOKUP($E142,'ip prosedur-14 okt-15 juni 2026'!$A:$H,5,FALSE)</f>
        <v>12320968</v>
      </c>
      <c r="Q142" s="14">
        <f>VLOOKUP($E142,'ip prosedur-14 okt-15 juni 2026'!$A:$H,6,FALSE)</f>
        <v>19558523</v>
      </c>
      <c r="R142" s="14">
        <f>VLOOKUP($E142,'ip prosedur-14 okt-15 juni 2026'!$A:$H,7,FALSE)</f>
        <v>36900832</v>
      </c>
      <c r="S142" s="14">
        <f>VLOOKUP($E142,'ip prosedur-14 okt-15 juni 2026'!$A:$H,8,FALSE)</f>
        <v>63887357</v>
      </c>
    </row>
    <row r="143">
      <c r="A143" s="7" t="s">
        <v>5</v>
      </c>
      <c r="B143" s="7" t="s">
        <v>1102</v>
      </c>
      <c r="C143" s="7" t="s">
        <v>4203</v>
      </c>
      <c r="D143" s="7" t="s">
        <v>4204</v>
      </c>
      <c r="E143" s="5" t="s">
        <v>378</v>
      </c>
      <c r="F143" s="5" t="s">
        <v>379</v>
      </c>
      <c r="G143" s="11" t="str">
        <f>VLOOKUP($E143,proc!$A:$D,3, FALSE)</f>
        <v>4</v>
      </c>
      <c r="H143" s="12" t="str">
        <f t="shared" si="1"/>
        <v>Major Small and Large Bowel Procedures</v>
      </c>
      <c r="I143" s="12" t="str">
        <f t="shared" si="2"/>
        <v>P16AF</v>
      </c>
      <c r="J143" s="13">
        <f>VLOOKUP($C143,'tarif idrg'!$A:$O,11,FALSE)</f>
        <v>16395602</v>
      </c>
      <c r="K143" s="13">
        <f>VLOOKUP($C143,'tarif idrg'!$A:$O,15,FALSE)</f>
        <v>15739778</v>
      </c>
      <c r="L143" s="13">
        <f>VLOOKUP($E143,'ip prosedur-2025'!$A:$H,4,FALSE)</f>
        <v>16079349.13</v>
      </c>
      <c r="M143" s="13">
        <f>VLOOKUP($E143,'ip prosedur-14 okt-15 juni 2026'!$A:$H,4,FALSE)</f>
        <v>29559909.86</v>
      </c>
      <c r="N143" s="13">
        <f>VLOOKUP($E143,'ip prosedur-14 okt-15 juni 2026'!$A:$H,3, FALSE)</f>
        <v>7</v>
      </c>
      <c r="O143" s="3">
        <f t="shared" si="3"/>
        <v>206919369</v>
      </c>
      <c r="P143" s="14">
        <f>VLOOKUP($E143,'ip prosedur-14 okt-15 juni 2026'!$A:$H,5,FALSE)</f>
        <v>10544373</v>
      </c>
      <c r="Q143" s="14">
        <f>VLOOKUP($E143,'ip prosedur-14 okt-15 juni 2026'!$A:$H,6,FALSE)</f>
        <v>12657758</v>
      </c>
      <c r="R143" s="14">
        <f>VLOOKUP($E143,'ip prosedur-14 okt-15 juni 2026'!$A:$H,7,FALSE)</f>
        <v>63043851</v>
      </c>
      <c r="S143" s="14">
        <f>VLOOKUP($E143,'ip prosedur-14 okt-15 juni 2026'!$A:$H,8,FALSE)</f>
        <v>83383925</v>
      </c>
    </row>
    <row r="144">
      <c r="A144" s="7" t="s">
        <v>5</v>
      </c>
      <c r="B144" s="7" t="s">
        <v>1102</v>
      </c>
      <c r="C144" s="7" t="s">
        <v>4203</v>
      </c>
      <c r="D144" s="7" t="s">
        <v>4204</v>
      </c>
      <c r="E144" s="5" t="s">
        <v>381</v>
      </c>
      <c r="F144" s="5" t="s">
        <v>382</v>
      </c>
      <c r="G144" s="11" t="str">
        <f>VLOOKUP($E144,proc!$A:$D,3, FALSE)</f>
        <v>4</v>
      </c>
      <c r="H144" s="12" t="str">
        <f t="shared" si="1"/>
        <v>Major Small and Large Bowel Procedures</v>
      </c>
      <c r="I144" s="12" t="str">
        <f t="shared" si="2"/>
        <v>P16AF</v>
      </c>
      <c r="J144" s="13">
        <f>VLOOKUP($C144,'tarif idrg'!$A:$O,11,FALSE)</f>
        <v>16395602</v>
      </c>
      <c r="K144" s="13">
        <f>VLOOKUP($C144,'tarif idrg'!$A:$O,15,FALSE)</f>
        <v>15739778</v>
      </c>
      <c r="L144" s="13">
        <f>VLOOKUP($E144,'ip prosedur-2025'!$A:$H,4,FALSE)</f>
        <v>60805444.63</v>
      </c>
      <c r="M144" s="13">
        <f>VLOOKUP($E144,'ip prosedur-14 okt-15 juni 2026'!$A:$H,4,FALSE)</f>
        <v>97701513.69</v>
      </c>
      <c r="N144" s="13">
        <f>VLOOKUP($E144,'ip prosedur-14 okt-15 juni 2026'!$A:$H,3, FALSE)</f>
        <v>29</v>
      </c>
      <c r="O144" s="3">
        <f t="shared" si="3"/>
        <v>2833343897</v>
      </c>
      <c r="P144" s="14">
        <f>VLOOKUP($E144,'ip prosedur-14 okt-15 juni 2026'!$A:$H,5,FALSE)</f>
        <v>18875252</v>
      </c>
      <c r="Q144" s="14">
        <f>VLOOKUP($E144,'ip prosedur-14 okt-15 juni 2026'!$A:$H,6,FALSE)</f>
        <v>68969851</v>
      </c>
      <c r="R144" s="14">
        <f>VLOOKUP($E144,'ip prosedur-14 okt-15 juni 2026'!$A:$H,7,FALSE)</f>
        <v>162612877</v>
      </c>
      <c r="S144" s="14">
        <f>VLOOKUP($E144,'ip prosedur-14 okt-15 juni 2026'!$A:$H,8,FALSE)</f>
        <v>228475473</v>
      </c>
    </row>
    <row r="145">
      <c r="A145" s="7" t="s">
        <v>5</v>
      </c>
      <c r="B145" s="7" t="s">
        <v>1102</v>
      </c>
      <c r="C145" s="7" t="s">
        <v>4203</v>
      </c>
      <c r="D145" s="7" t="s">
        <v>4204</v>
      </c>
      <c r="E145" s="5" t="s">
        <v>383</v>
      </c>
      <c r="F145" s="5" t="s">
        <v>384</v>
      </c>
      <c r="G145" s="11" t="str">
        <f>VLOOKUP($E145,proc!$A:$D,3, FALSE)</f>
        <v>4</v>
      </c>
      <c r="H145" s="12" t="str">
        <f t="shared" si="1"/>
        <v>Major Small and Large Bowel Procedures</v>
      </c>
      <c r="I145" s="12" t="str">
        <f t="shared" si="2"/>
        <v>P16AF</v>
      </c>
      <c r="J145" s="13">
        <f>VLOOKUP($C145,'tarif idrg'!$A:$O,11,FALSE)</f>
        <v>16395602</v>
      </c>
      <c r="K145" s="13">
        <f>VLOOKUP($C145,'tarif idrg'!$A:$O,15,FALSE)</f>
        <v>15739778</v>
      </c>
      <c r="L145" s="13">
        <f>VLOOKUP($E145,'ip prosedur-2025'!$A:$H,4,FALSE)</f>
        <v>30410689.49</v>
      </c>
      <c r="M145" s="13">
        <f>VLOOKUP($E145,'ip prosedur-14 okt-15 juni 2026'!$A:$H,4,FALSE)</f>
        <v>57528916.67</v>
      </c>
      <c r="N145" s="13">
        <f>VLOOKUP($E145,'ip prosedur-14 okt-15 juni 2026'!$A:$H,3, FALSE)</f>
        <v>27</v>
      </c>
      <c r="O145" s="3">
        <f t="shared" si="3"/>
        <v>1553280750</v>
      </c>
      <c r="P145" s="14">
        <f>VLOOKUP($E145,'ip prosedur-14 okt-15 juni 2026'!$A:$H,5,FALSE)</f>
        <v>19449486</v>
      </c>
      <c r="Q145" s="14">
        <f>VLOOKUP($E145,'ip prosedur-14 okt-15 juni 2026'!$A:$H,6,FALSE)</f>
        <v>35713901</v>
      </c>
      <c r="R145" s="14">
        <f>VLOOKUP($E145,'ip prosedur-14 okt-15 juni 2026'!$A:$H,7,FALSE)</f>
        <v>63627622</v>
      </c>
      <c r="S145" s="14">
        <f>VLOOKUP($E145,'ip prosedur-14 okt-15 juni 2026'!$A:$H,8,FALSE)</f>
        <v>107050703</v>
      </c>
    </row>
    <row r="146">
      <c r="A146" s="7" t="s">
        <v>5</v>
      </c>
      <c r="B146" s="7" t="s">
        <v>1102</v>
      </c>
      <c r="C146" s="7" t="s">
        <v>4203</v>
      </c>
      <c r="D146" s="7" t="s">
        <v>4204</v>
      </c>
      <c r="E146" s="5" t="s">
        <v>386</v>
      </c>
      <c r="F146" s="5" t="s">
        <v>387</v>
      </c>
      <c r="G146" s="11" t="str">
        <f>VLOOKUP($E146,proc!$A:$D,3, FALSE)</f>
        <v>6</v>
      </c>
      <c r="H146" s="12" t="str">
        <f t="shared" si="1"/>
        <v>Major Small and Large Bowel Procedures</v>
      </c>
      <c r="I146" s="12" t="str">
        <f t="shared" si="2"/>
        <v>P16AF</v>
      </c>
      <c r="J146" s="13">
        <f>VLOOKUP($C146,'tarif idrg'!$A:$O,11,FALSE)</f>
        <v>16395602</v>
      </c>
      <c r="K146" s="13">
        <f>VLOOKUP($C146,'tarif idrg'!$A:$O,15,FALSE)</f>
        <v>15739778</v>
      </c>
      <c r="L146" s="13">
        <f>VLOOKUP($E146,'ip prosedur-2025'!$A:$H,4,FALSE)</f>
        <v>12083325.6</v>
      </c>
      <c r="M146" s="13">
        <f>VLOOKUP($E146,'ip prosedur-14 okt-15 juni 2026'!$A:$H,4,FALSE)</f>
        <v>36032101.09</v>
      </c>
      <c r="N146" s="13">
        <f>VLOOKUP($E146,'ip prosedur-14 okt-15 juni 2026'!$A:$H,3, FALSE)</f>
        <v>11</v>
      </c>
      <c r="O146" s="3">
        <f t="shared" si="3"/>
        <v>396353112</v>
      </c>
      <c r="P146" s="14">
        <f>VLOOKUP($E146,'ip prosedur-14 okt-15 juni 2026'!$A:$H,5,FALSE)</f>
        <v>11399807</v>
      </c>
      <c r="Q146" s="14">
        <f>VLOOKUP($E146,'ip prosedur-14 okt-15 juni 2026'!$A:$H,6,FALSE)</f>
        <v>21797114</v>
      </c>
      <c r="R146" s="14">
        <f>VLOOKUP($E146,'ip prosedur-14 okt-15 juni 2026'!$A:$H,7,FALSE)</f>
        <v>24674134</v>
      </c>
      <c r="S146" s="14">
        <f>VLOOKUP($E146,'ip prosedur-14 okt-15 juni 2026'!$A:$H,8,FALSE)</f>
        <v>25544275</v>
      </c>
    </row>
    <row r="147">
      <c r="A147" s="7" t="s">
        <v>5</v>
      </c>
      <c r="B147" s="7" t="s">
        <v>1102</v>
      </c>
      <c r="C147" s="7" t="s">
        <v>4203</v>
      </c>
      <c r="D147" s="7" t="s">
        <v>4204</v>
      </c>
      <c r="E147" s="5" t="s">
        <v>388</v>
      </c>
      <c r="F147" s="5" t="s">
        <v>389</v>
      </c>
      <c r="G147" s="11" t="str">
        <f>VLOOKUP($E147,proc!$A:$D,3, FALSE)</f>
        <v>4</v>
      </c>
      <c r="H147" s="12" t="str">
        <f t="shared" si="1"/>
        <v>Major Small and Large Bowel Procedures</v>
      </c>
      <c r="I147" s="12" t="str">
        <f t="shared" si="2"/>
        <v>P16AF</v>
      </c>
      <c r="J147" s="13">
        <f>VLOOKUP($C147,'tarif idrg'!$A:$O,11,FALSE)</f>
        <v>16395602</v>
      </c>
      <c r="K147" s="13">
        <f>VLOOKUP($C147,'tarif idrg'!$A:$O,15,FALSE)</f>
        <v>15739778</v>
      </c>
      <c r="L147" s="13">
        <f>VLOOKUP($E147,'ip prosedur-2025'!$A:$H,4,FALSE)</f>
        <v>29909993.36</v>
      </c>
      <c r="M147" s="13">
        <f>VLOOKUP($E147,'ip prosedur-14 okt-15 juni 2026'!$A:$H,4,FALSE)</f>
        <v>36964507.24</v>
      </c>
      <c r="N147" s="13">
        <f>VLOOKUP($E147,'ip prosedur-14 okt-15 juni 2026'!$A:$H,3, FALSE)</f>
        <v>33</v>
      </c>
      <c r="O147" s="3">
        <f t="shared" si="3"/>
        <v>1219828739</v>
      </c>
      <c r="P147" s="14">
        <f>VLOOKUP($E147,'ip prosedur-14 okt-15 juni 2026'!$A:$H,5,FALSE)</f>
        <v>11549400</v>
      </c>
      <c r="Q147" s="14">
        <f>VLOOKUP($E147,'ip prosedur-14 okt-15 juni 2026'!$A:$H,6,FALSE)</f>
        <v>26829589</v>
      </c>
      <c r="R147" s="14">
        <f>VLOOKUP($E147,'ip prosedur-14 okt-15 juni 2026'!$A:$H,7,FALSE)</f>
        <v>36387743</v>
      </c>
      <c r="S147" s="14">
        <f>VLOOKUP($E147,'ip prosedur-14 okt-15 juni 2026'!$A:$H,8,FALSE)</f>
        <v>66790217</v>
      </c>
    </row>
    <row r="148">
      <c r="A148" s="7" t="s">
        <v>5</v>
      </c>
      <c r="B148" s="7" t="s">
        <v>1102</v>
      </c>
      <c r="C148" s="7" t="s">
        <v>4203</v>
      </c>
      <c r="D148" s="7" t="s">
        <v>4204</v>
      </c>
      <c r="E148" s="5" t="s">
        <v>390</v>
      </c>
      <c r="F148" s="5" t="s">
        <v>392</v>
      </c>
      <c r="G148" s="11" t="str">
        <f>VLOOKUP($E148,proc!$A:$D,3, FALSE)</f>
        <v>3</v>
      </c>
      <c r="H148" s="12" t="str">
        <f t="shared" si="1"/>
        <v>Major Small and Large Bowel Procedures</v>
      </c>
      <c r="I148" s="12" t="str">
        <f t="shared" si="2"/>
        <v>P16AF</v>
      </c>
      <c r="J148" s="13">
        <f>VLOOKUP($C148,'tarif idrg'!$A:$O,11,FALSE)</f>
        <v>16395602</v>
      </c>
      <c r="K148" s="13">
        <f>VLOOKUP($C148,'tarif idrg'!$A:$O,15,FALSE)</f>
        <v>15739778</v>
      </c>
      <c r="L148" s="13">
        <f>VLOOKUP($E148,'ip prosedur-2025'!$A:$H,4,FALSE)</f>
        <v>31937276.15</v>
      </c>
      <c r="M148" s="13">
        <f>VLOOKUP($E148,'ip prosedur-14 okt-15 juni 2026'!$A:$H,4,FALSE)</f>
        <v>14085749.45</v>
      </c>
      <c r="N148" s="13">
        <f>VLOOKUP($E148,'ip prosedur-14 okt-15 juni 2026'!$A:$H,3, FALSE)</f>
        <v>11</v>
      </c>
      <c r="O148" s="3">
        <f t="shared" si="3"/>
        <v>154943244</v>
      </c>
      <c r="P148" s="14">
        <f>VLOOKUP($E148,'ip prosedur-14 okt-15 juni 2026'!$A:$H,5,FALSE)</f>
        <v>7276650</v>
      </c>
      <c r="Q148" s="14">
        <f>VLOOKUP($E148,'ip prosedur-14 okt-15 juni 2026'!$A:$H,6,FALSE)</f>
        <v>10279045</v>
      </c>
      <c r="R148" s="14">
        <f>VLOOKUP($E148,'ip prosedur-14 okt-15 juni 2026'!$A:$H,7,FALSE)</f>
        <v>22458262</v>
      </c>
      <c r="S148" s="14">
        <f>VLOOKUP($E148,'ip prosedur-14 okt-15 juni 2026'!$A:$H,8,FALSE)</f>
        <v>25400490</v>
      </c>
    </row>
    <row r="149">
      <c r="A149" s="7" t="s">
        <v>5</v>
      </c>
      <c r="B149" s="7" t="s">
        <v>1102</v>
      </c>
      <c r="C149" s="7" t="s">
        <v>4203</v>
      </c>
      <c r="D149" s="7" t="s">
        <v>4204</v>
      </c>
      <c r="E149" s="5" t="s">
        <v>393</v>
      </c>
      <c r="F149" s="5" t="s">
        <v>394</v>
      </c>
      <c r="G149" s="11" t="str">
        <f>VLOOKUP($E149,proc!$A:$D,3, FALSE)</f>
        <v>3</v>
      </c>
      <c r="H149" s="12" t="str">
        <f t="shared" si="1"/>
        <v>Major Small and Large Bowel Procedures</v>
      </c>
      <c r="I149" s="12" t="str">
        <f t="shared" si="2"/>
        <v>P16AF</v>
      </c>
      <c r="J149" s="13">
        <f>VLOOKUP($C149,'tarif idrg'!$A:$O,11,FALSE)</f>
        <v>16395602</v>
      </c>
      <c r="K149" s="13">
        <f>VLOOKUP($C149,'tarif idrg'!$A:$O,15,FALSE)</f>
        <v>15739778</v>
      </c>
      <c r="L149" s="13">
        <f>VLOOKUP($E149,'ip prosedur-2025'!$A:$H,4,FALSE)</f>
        <v>14520889.09</v>
      </c>
      <c r="M149" s="13">
        <f>VLOOKUP($E149,'ip prosedur-14 okt-15 juni 2026'!$A:$H,4,FALSE)</f>
        <v>25419990.67</v>
      </c>
      <c r="N149" s="13">
        <f>VLOOKUP($E149,'ip prosedur-14 okt-15 juni 2026'!$A:$H,3, FALSE)</f>
        <v>3</v>
      </c>
      <c r="O149" s="3">
        <f t="shared" si="3"/>
        <v>76259972.01</v>
      </c>
      <c r="P149" s="14">
        <f>VLOOKUP($E149,'ip prosedur-14 okt-15 juni 2026'!$A:$H,5,FALSE)</f>
        <v>15119485</v>
      </c>
      <c r="Q149" s="14">
        <f>VLOOKUP($E149,'ip prosedur-14 okt-15 juni 2026'!$A:$H,6,FALSE)</f>
        <v>15410436</v>
      </c>
      <c r="R149" s="14">
        <f>VLOOKUP($E149,'ip prosedur-14 okt-15 juni 2026'!$A:$H,7,FALSE)</f>
        <v>45730051</v>
      </c>
      <c r="S149" s="14">
        <f>VLOOKUP($E149,'ip prosedur-14 okt-15 juni 2026'!$A:$H,8,FALSE)</f>
        <v>45730051</v>
      </c>
    </row>
    <row r="150">
      <c r="A150" s="7" t="s">
        <v>5</v>
      </c>
      <c r="B150" s="7" t="s">
        <v>1102</v>
      </c>
      <c r="C150" s="7" t="s">
        <v>4203</v>
      </c>
      <c r="D150" s="7" t="s">
        <v>4204</v>
      </c>
      <c r="E150" s="5" t="s">
        <v>395</v>
      </c>
      <c r="F150" s="5" t="s">
        <v>396</v>
      </c>
      <c r="G150" s="11" t="str">
        <f>VLOOKUP($E150,proc!$A:$D,3, FALSE)</f>
        <v>3</v>
      </c>
      <c r="H150" s="12" t="str">
        <f t="shared" si="1"/>
        <v>Major Small and Large Bowel Procedures</v>
      </c>
      <c r="I150" s="12" t="str">
        <f t="shared" si="2"/>
        <v>P16AF</v>
      </c>
      <c r="J150" s="13">
        <f>VLOOKUP($C150,'tarif idrg'!$A:$O,11,FALSE)</f>
        <v>16395602</v>
      </c>
      <c r="K150" s="13">
        <f>VLOOKUP($C150,'tarif idrg'!$A:$O,15,FALSE)</f>
        <v>15739778</v>
      </c>
      <c r="L150" s="13">
        <f>VLOOKUP($E150,'ip prosedur-2025'!$A:$H,4,FALSE)</f>
        <v>37906632.32</v>
      </c>
      <c r="M150" s="13">
        <f>VLOOKUP($E150,'ip prosedur-14 okt-15 juni 2026'!$A:$H,4,FALSE)</f>
        <v>27700601.68</v>
      </c>
      <c r="N150" s="13">
        <f>VLOOKUP($E150,'ip prosedur-14 okt-15 juni 2026'!$A:$H,3, FALSE)</f>
        <v>180</v>
      </c>
      <c r="O150" s="3">
        <f t="shared" si="3"/>
        <v>4986108302</v>
      </c>
      <c r="P150" s="14">
        <f>VLOOKUP($E150,'ip prosedur-14 okt-15 juni 2026'!$A:$H,5,FALSE)</f>
        <v>9298600</v>
      </c>
      <c r="Q150" s="14">
        <f>VLOOKUP($E150,'ip prosedur-14 okt-15 juni 2026'!$A:$H,6,FALSE)</f>
        <v>17216120</v>
      </c>
      <c r="R150" s="14">
        <f>VLOOKUP($E150,'ip prosedur-14 okt-15 juni 2026'!$A:$H,7,FALSE)</f>
        <v>34251177</v>
      </c>
      <c r="S150" s="14">
        <f>VLOOKUP($E150,'ip prosedur-14 okt-15 juni 2026'!$A:$H,8,FALSE)</f>
        <v>64310238</v>
      </c>
    </row>
    <row r="151">
      <c r="A151" s="7" t="s">
        <v>5</v>
      </c>
      <c r="B151" s="7" t="s">
        <v>1102</v>
      </c>
      <c r="C151" s="7" t="s">
        <v>4203</v>
      </c>
      <c r="D151" s="7" t="s">
        <v>4204</v>
      </c>
      <c r="E151" s="5" t="s">
        <v>397</v>
      </c>
      <c r="F151" s="5" t="s">
        <v>399</v>
      </c>
      <c r="G151" s="11" t="str">
        <f>VLOOKUP($E151,proc!$A:$D,3, FALSE)</f>
        <v>3</v>
      </c>
      <c r="H151" s="12" t="str">
        <f t="shared" si="1"/>
        <v>Major Small and Large Bowel Procedures</v>
      </c>
      <c r="I151" s="12" t="str">
        <f t="shared" si="2"/>
        <v>P16AF</v>
      </c>
      <c r="J151" s="13">
        <f>VLOOKUP($C151,'tarif idrg'!$A:$O,11,FALSE)</f>
        <v>16395602</v>
      </c>
      <c r="K151" s="13">
        <f>VLOOKUP($C151,'tarif idrg'!$A:$O,15,FALSE)</f>
        <v>15739778</v>
      </c>
      <c r="L151" s="13">
        <f>VLOOKUP($E151,'ip prosedur-2025'!$A:$H,4,FALSE)</f>
        <v>21738739.88</v>
      </c>
      <c r="M151" s="13">
        <f>VLOOKUP($E151,'ip prosedur-14 okt-15 juni 2026'!$A:$H,4,FALSE)</f>
        <v>14873196.2</v>
      </c>
      <c r="N151" s="13">
        <f>VLOOKUP($E151,'ip prosedur-14 okt-15 juni 2026'!$A:$H,3, FALSE)</f>
        <v>5</v>
      </c>
      <c r="O151" s="3">
        <f t="shared" si="3"/>
        <v>74365981</v>
      </c>
      <c r="P151" s="14">
        <f>VLOOKUP($E151,'ip prosedur-14 okt-15 juni 2026'!$A:$H,5,FALSE)</f>
        <v>8396090</v>
      </c>
      <c r="Q151" s="14">
        <f>VLOOKUP($E151,'ip prosedur-14 okt-15 juni 2026'!$A:$H,6,FALSE)</f>
        <v>16527027</v>
      </c>
      <c r="R151" s="14">
        <f>VLOOKUP($E151,'ip prosedur-14 okt-15 juni 2026'!$A:$H,7,FALSE)</f>
        <v>16714548</v>
      </c>
      <c r="S151" s="14">
        <f>VLOOKUP($E151,'ip prosedur-14 okt-15 juni 2026'!$A:$H,8,FALSE)</f>
        <v>26756489</v>
      </c>
    </row>
    <row r="152">
      <c r="A152" s="7" t="s">
        <v>5</v>
      </c>
      <c r="B152" s="7" t="s">
        <v>1102</v>
      </c>
      <c r="C152" s="7" t="s">
        <v>4203</v>
      </c>
      <c r="D152" s="7" t="s">
        <v>4204</v>
      </c>
      <c r="E152" s="5" t="s">
        <v>400</v>
      </c>
      <c r="F152" s="5" t="s">
        <v>401</v>
      </c>
      <c r="G152" s="11" t="str">
        <f>VLOOKUP($E152,proc!$A:$D,3, FALSE)</f>
        <v>3</v>
      </c>
      <c r="H152" s="12" t="str">
        <f t="shared" si="1"/>
        <v>Major Small and Large Bowel Procedures</v>
      </c>
      <c r="I152" s="12" t="str">
        <f t="shared" si="2"/>
        <v>P16AF</v>
      </c>
      <c r="J152" s="13">
        <f>VLOOKUP($C152,'tarif idrg'!$A:$O,11,FALSE)</f>
        <v>16395602</v>
      </c>
      <c r="K152" s="13">
        <f>VLOOKUP($C152,'tarif idrg'!$A:$O,15,FALSE)</f>
        <v>15739778</v>
      </c>
      <c r="L152" s="13">
        <f>VLOOKUP($E152,'ip prosedur-2025'!$A:$H,4,FALSE)</f>
        <v>42439211.35</v>
      </c>
      <c r="M152" s="13">
        <f>VLOOKUP($E152,'ip prosedur-14 okt-15 juni 2026'!$A:$H,4,FALSE)</f>
        <v>43941329.01</v>
      </c>
      <c r="N152" s="13">
        <f>VLOOKUP($E152,'ip prosedur-14 okt-15 juni 2026'!$A:$H,3, FALSE)</f>
        <v>159</v>
      </c>
      <c r="O152" s="3">
        <f t="shared" si="3"/>
        <v>6986671313</v>
      </c>
      <c r="P152" s="14">
        <f>VLOOKUP($E152,'ip prosedur-14 okt-15 juni 2026'!$A:$H,5,FALSE)</f>
        <v>14750140</v>
      </c>
      <c r="Q152" s="14">
        <f>VLOOKUP($E152,'ip prosedur-14 okt-15 juni 2026'!$A:$H,6,FALSE)</f>
        <v>43162573</v>
      </c>
      <c r="R152" s="14">
        <f>VLOOKUP($E152,'ip prosedur-14 okt-15 juni 2026'!$A:$H,7,FALSE)</f>
        <v>53898451</v>
      </c>
      <c r="S152" s="14">
        <f>VLOOKUP($E152,'ip prosedur-14 okt-15 juni 2026'!$A:$H,8,FALSE)</f>
        <v>78583651</v>
      </c>
    </row>
    <row r="153">
      <c r="A153" s="7" t="s">
        <v>5</v>
      </c>
      <c r="B153" s="7" t="s">
        <v>1102</v>
      </c>
      <c r="C153" s="7" t="s">
        <v>4203</v>
      </c>
      <c r="D153" s="7" t="s">
        <v>4204</v>
      </c>
      <c r="E153" s="5" t="s">
        <v>402</v>
      </c>
      <c r="F153" s="5" t="s">
        <v>403</v>
      </c>
      <c r="G153" s="11" t="str">
        <f>VLOOKUP($E153,proc!$A:$D,3, FALSE)</f>
        <v>3</v>
      </c>
      <c r="H153" s="12" t="str">
        <f t="shared" si="1"/>
        <v>Major Small and Large Bowel Procedures</v>
      </c>
      <c r="I153" s="12" t="str">
        <f t="shared" si="2"/>
        <v>P16AF</v>
      </c>
      <c r="J153" s="13">
        <f>VLOOKUP($C153,'tarif idrg'!$A:$O,11,FALSE)</f>
        <v>16395602</v>
      </c>
      <c r="K153" s="13">
        <f>VLOOKUP($C153,'tarif idrg'!$A:$O,15,FALSE)</f>
        <v>15739778</v>
      </c>
      <c r="L153" s="13">
        <f>VLOOKUP($E153,'ip prosedur-2025'!$A:$H,4,FALSE)</f>
        <v>25375077.7</v>
      </c>
      <c r="M153" s="13">
        <f>VLOOKUP($E153,'ip prosedur-14 okt-15 juni 2026'!$A:$H,4,FALSE)</f>
        <v>22499842.76</v>
      </c>
      <c r="N153" s="13">
        <f>VLOOKUP($E153,'ip prosedur-14 okt-15 juni 2026'!$A:$H,3, FALSE)</f>
        <v>37</v>
      </c>
      <c r="O153" s="3">
        <f t="shared" si="3"/>
        <v>832494182.1</v>
      </c>
      <c r="P153" s="14">
        <f>VLOOKUP($E153,'ip prosedur-14 okt-15 juni 2026'!$A:$H,5,FALSE)</f>
        <v>11187500</v>
      </c>
      <c r="Q153" s="14">
        <f>VLOOKUP($E153,'ip prosedur-14 okt-15 juni 2026'!$A:$H,6,FALSE)</f>
        <v>17356188</v>
      </c>
      <c r="R153" s="14">
        <f>VLOOKUP($E153,'ip prosedur-14 okt-15 juni 2026'!$A:$H,7,FALSE)</f>
        <v>29139136</v>
      </c>
      <c r="S153" s="14">
        <f>VLOOKUP($E153,'ip prosedur-14 okt-15 juni 2026'!$A:$H,8,FALSE)</f>
        <v>48238745</v>
      </c>
    </row>
    <row r="154">
      <c r="A154" s="7" t="s">
        <v>5</v>
      </c>
      <c r="B154" s="7" t="s">
        <v>1102</v>
      </c>
      <c r="C154" s="7" t="s">
        <v>4203</v>
      </c>
      <c r="D154" s="7" t="s">
        <v>4204</v>
      </c>
      <c r="E154" s="5" t="s">
        <v>404</v>
      </c>
      <c r="F154" s="5" t="s">
        <v>406</v>
      </c>
      <c r="G154" s="11" t="str">
        <f>VLOOKUP($E154,proc!$A:$D,3, FALSE)</f>
        <v>5</v>
      </c>
      <c r="H154" s="12" t="str">
        <f t="shared" si="1"/>
        <v>Major Small and Large Bowel Procedures</v>
      </c>
      <c r="I154" s="12" t="str">
        <f t="shared" si="2"/>
        <v>P16AF</v>
      </c>
      <c r="J154" s="13">
        <f>VLOOKUP($C154,'tarif idrg'!$A:$O,11,FALSE)</f>
        <v>16395602</v>
      </c>
      <c r="K154" s="13">
        <f>VLOOKUP($C154,'tarif idrg'!$A:$O,15,FALSE)</f>
        <v>15739778</v>
      </c>
      <c r="L154" s="13">
        <f>VLOOKUP($E154,'ip prosedur-2025'!$A:$H,4,FALSE)</f>
        <v>43845020.8</v>
      </c>
      <c r="M154" s="13">
        <f>VLOOKUP($E154,'ip prosedur-14 okt-15 juni 2026'!$A:$H,4,FALSE)</f>
        <v>50026478.83</v>
      </c>
      <c r="N154" s="13">
        <f>VLOOKUP($E154,'ip prosedur-14 okt-15 juni 2026'!$A:$H,3, FALSE)</f>
        <v>93</v>
      </c>
      <c r="O154" s="3">
        <f t="shared" si="3"/>
        <v>4652462531</v>
      </c>
      <c r="P154" s="14">
        <f>VLOOKUP($E154,'ip prosedur-14 okt-15 juni 2026'!$A:$H,5,FALSE)</f>
        <v>16517809</v>
      </c>
      <c r="Q154" s="14">
        <f>VLOOKUP($E154,'ip prosedur-14 okt-15 juni 2026'!$A:$H,6,FALSE)</f>
        <v>28766597</v>
      </c>
      <c r="R154" s="14">
        <f>VLOOKUP($E154,'ip prosedur-14 okt-15 juni 2026'!$A:$H,7,FALSE)</f>
        <v>62185392</v>
      </c>
      <c r="S154" s="14">
        <f>VLOOKUP($E154,'ip prosedur-14 okt-15 juni 2026'!$A:$H,8,FALSE)</f>
        <v>91150043</v>
      </c>
    </row>
    <row r="155">
      <c r="A155" s="7" t="s">
        <v>5</v>
      </c>
      <c r="B155" s="7" t="s">
        <v>1102</v>
      </c>
      <c r="C155" s="7" t="s">
        <v>4203</v>
      </c>
      <c r="D155" s="7" t="s">
        <v>4204</v>
      </c>
      <c r="E155" s="5" t="s">
        <v>407</v>
      </c>
      <c r="F155" s="5" t="s">
        <v>408</v>
      </c>
      <c r="G155" s="11" t="str">
        <f>VLOOKUP($E155,proc!$A:$D,3, FALSE)</f>
        <v>6</v>
      </c>
      <c r="H155" s="12" t="str">
        <f t="shared" si="1"/>
        <v>Major Small and Large Bowel Procedures</v>
      </c>
      <c r="I155" s="12" t="str">
        <f t="shared" si="2"/>
        <v>P16AF</v>
      </c>
      <c r="J155" s="13">
        <f>VLOOKUP($C155,'tarif idrg'!$A:$O,11,FALSE)</f>
        <v>16395602</v>
      </c>
      <c r="K155" s="13">
        <f>VLOOKUP($C155,'tarif idrg'!$A:$O,15,FALSE)</f>
        <v>15739778</v>
      </c>
      <c r="L155" s="13">
        <f>VLOOKUP($E155,'ip prosedur-2025'!$A:$H,4,FALSE)</f>
        <v>44777397.78</v>
      </c>
      <c r="M155" s="13">
        <f>VLOOKUP($E155,'ip prosedur-14 okt-15 juni 2026'!$A:$H,4,FALSE)</f>
        <v>74914470.68</v>
      </c>
      <c r="N155" s="13">
        <f>VLOOKUP($E155,'ip prosedur-14 okt-15 juni 2026'!$A:$H,3, FALSE)</f>
        <v>28</v>
      </c>
      <c r="O155" s="3">
        <f t="shared" si="3"/>
        <v>2097605179</v>
      </c>
      <c r="P155" s="14">
        <f>VLOOKUP($E155,'ip prosedur-14 okt-15 juni 2026'!$A:$H,5,FALSE)</f>
        <v>17439895</v>
      </c>
      <c r="Q155" s="14">
        <f>VLOOKUP($E155,'ip prosedur-14 okt-15 juni 2026'!$A:$H,6,FALSE)</f>
        <v>46407600</v>
      </c>
      <c r="R155" s="14">
        <f>VLOOKUP($E155,'ip prosedur-14 okt-15 juni 2026'!$A:$H,7,FALSE)</f>
        <v>99558700</v>
      </c>
      <c r="S155" s="14">
        <f>VLOOKUP($E155,'ip prosedur-14 okt-15 juni 2026'!$A:$H,8,FALSE)</f>
        <v>240946068</v>
      </c>
    </row>
    <row r="156">
      <c r="A156" s="7" t="s">
        <v>5</v>
      </c>
      <c r="B156" s="7" t="s">
        <v>1102</v>
      </c>
      <c r="C156" s="7" t="s">
        <v>4203</v>
      </c>
      <c r="D156" s="7" t="s">
        <v>4204</v>
      </c>
      <c r="E156" s="5" t="s">
        <v>409</v>
      </c>
      <c r="F156" s="5" t="s">
        <v>410</v>
      </c>
      <c r="G156" s="11" t="str">
        <f>VLOOKUP($E156,proc!$A:$D,3, FALSE)</f>
        <v>3</v>
      </c>
      <c r="H156" s="12" t="str">
        <f t="shared" si="1"/>
        <v>Major Small and Large Bowel Procedures</v>
      </c>
      <c r="I156" s="12" t="str">
        <f t="shared" si="2"/>
        <v>P16AF</v>
      </c>
      <c r="J156" s="13">
        <f>VLOOKUP($C156,'tarif idrg'!$A:$O,11,FALSE)</f>
        <v>16395602</v>
      </c>
      <c r="K156" s="13">
        <f>VLOOKUP($C156,'tarif idrg'!$A:$O,15,FALSE)</f>
        <v>15739778</v>
      </c>
      <c r="L156" s="13">
        <f>VLOOKUP($E156,'ip prosedur-2025'!$A:$H,4,FALSE)</f>
        <v>16689324.33</v>
      </c>
      <c r="M156" s="13">
        <f>VLOOKUP($E156,'ip prosedur-14 okt-15 juni 2026'!$A:$H,4,FALSE)</f>
        <v>22471002.33</v>
      </c>
      <c r="N156" s="13">
        <f>VLOOKUP($E156,'ip prosedur-14 okt-15 juni 2026'!$A:$H,3, FALSE)</f>
        <v>3</v>
      </c>
      <c r="O156" s="3">
        <f t="shared" si="3"/>
        <v>67413006.99</v>
      </c>
      <c r="P156" s="14">
        <f>VLOOKUP($E156,'ip prosedur-14 okt-15 juni 2026'!$A:$H,5,FALSE)</f>
        <v>12524199</v>
      </c>
      <c r="Q156" s="14">
        <f>VLOOKUP($E156,'ip prosedur-14 okt-15 juni 2026'!$A:$H,6,FALSE)</f>
        <v>17469501</v>
      </c>
      <c r="R156" s="14">
        <f>VLOOKUP($E156,'ip prosedur-14 okt-15 juni 2026'!$A:$H,7,FALSE)</f>
        <v>37419307</v>
      </c>
      <c r="S156" s="14">
        <f>VLOOKUP($E156,'ip prosedur-14 okt-15 juni 2026'!$A:$H,8,FALSE)</f>
        <v>37419307</v>
      </c>
    </row>
    <row r="157">
      <c r="A157" s="7" t="s">
        <v>5</v>
      </c>
      <c r="B157" s="7" t="s">
        <v>1102</v>
      </c>
      <c r="C157" s="7" t="s">
        <v>4203</v>
      </c>
      <c r="D157" s="7" t="s">
        <v>4204</v>
      </c>
      <c r="E157" s="5" t="s">
        <v>412</v>
      </c>
      <c r="F157" s="5" t="s">
        <v>413</v>
      </c>
      <c r="G157" s="11" t="str">
        <f>VLOOKUP($E157,proc!$A:$D,3, FALSE)</f>
        <v>3</v>
      </c>
      <c r="H157" s="12" t="str">
        <f t="shared" si="1"/>
        <v>Major Small and Large Bowel Procedures</v>
      </c>
      <c r="I157" s="12" t="str">
        <f t="shared" si="2"/>
        <v>P16AF</v>
      </c>
      <c r="J157" s="13">
        <f>VLOOKUP($C157,'tarif idrg'!$A:$O,11,FALSE)</f>
        <v>16395602</v>
      </c>
      <c r="K157" s="13">
        <f>VLOOKUP($C157,'tarif idrg'!$A:$O,15,FALSE)</f>
        <v>15739778</v>
      </c>
      <c r="L157" s="13">
        <f>VLOOKUP($E157,'ip prosedur-2025'!$A:$H,4,FALSE)</f>
        <v>24548710.17</v>
      </c>
      <c r="M157" s="13">
        <f>VLOOKUP($E157,'ip prosedur-14 okt-15 juni 2026'!$A:$H,4,FALSE)</f>
        <v>25697716.59</v>
      </c>
      <c r="N157" s="13">
        <f>VLOOKUP($E157,'ip prosedur-14 okt-15 juni 2026'!$A:$H,3, FALSE)</f>
        <v>1311</v>
      </c>
      <c r="O157" s="3">
        <f t="shared" si="3"/>
        <v>33689706449</v>
      </c>
      <c r="P157" s="14">
        <f>VLOOKUP($E157,'ip prosedur-14 okt-15 juni 2026'!$A:$H,5,FALSE)</f>
        <v>11967397</v>
      </c>
      <c r="Q157" s="14">
        <f>VLOOKUP($E157,'ip prosedur-14 okt-15 juni 2026'!$A:$H,6,FALSE)</f>
        <v>17967668</v>
      </c>
      <c r="R157" s="14">
        <f>VLOOKUP($E157,'ip prosedur-14 okt-15 juni 2026'!$A:$H,7,FALSE)</f>
        <v>28920322</v>
      </c>
      <c r="S157" s="14">
        <f>VLOOKUP($E157,'ip prosedur-14 okt-15 juni 2026'!$A:$H,8,FALSE)</f>
        <v>47743850</v>
      </c>
    </row>
    <row r="158">
      <c r="A158" s="7" t="s">
        <v>5</v>
      </c>
      <c r="B158" s="7" t="s">
        <v>1102</v>
      </c>
      <c r="C158" s="7" t="s">
        <v>4203</v>
      </c>
      <c r="D158" s="7" t="s">
        <v>4204</v>
      </c>
      <c r="E158" s="5" t="s">
        <v>414</v>
      </c>
      <c r="F158" s="5" t="s">
        <v>415</v>
      </c>
      <c r="G158" s="11" t="str">
        <f>VLOOKUP($E158,proc!$A:$D,3, FALSE)</f>
        <v>2</v>
      </c>
      <c r="H158" s="12" t="str">
        <f t="shared" si="1"/>
        <v>Major Small and Large Bowel Procedures</v>
      </c>
      <c r="I158" s="12" t="str">
        <f t="shared" si="2"/>
        <v>P16AF</v>
      </c>
      <c r="J158" s="13">
        <f>VLOOKUP($C158,'tarif idrg'!$A:$O,11,FALSE)</f>
        <v>16395602</v>
      </c>
      <c r="K158" s="13">
        <f>VLOOKUP($C158,'tarif idrg'!$A:$O,15,FALSE)</f>
        <v>15739778</v>
      </c>
      <c r="L158" s="13">
        <f>VLOOKUP($E158,'ip prosedur-2025'!$A:$H,4,FALSE)</f>
        <v>26049366.09</v>
      </c>
      <c r="M158" s="13">
        <f>VLOOKUP($E158,'ip prosedur-14 okt-15 juni 2026'!$A:$H,4,FALSE)</f>
        <v>22025810.11</v>
      </c>
      <c r="N158" s="13">
        <f>VLOOKUP($E158,'ip prosedur-14 okt-15 juni 2026'!$A:$H,3, FALSE)</f>
        <v>402</v>
      </c>
      <c r="O158" s="3">
        <f t="shared" si="3"/>
        <v>8854375664</v>
      </c>
      <c r="P158" s="14">
        <f>VLOOKUP($E158,'ip prosedur-14 okt-15 juni 2026'!$A:$H,5,FALSE)</f>
        <v>9461696</v>
      </c>
      <c r="Q158" s="14">
        <f>VLOOKUP($E158,'ip prosedur-14 okt-15 juni 2026'!$A:$H,6,FALSE)</f>
        <v>15215188</v>
      </c>
      <c r="R158" s="14">
        <f>VLOOKUP($E158,'ip prosedur-14 okt-15 juni 2026'!$A:$H,7,FALSE)</f>
        <v>25231200</v>
      </c>
      <c r="S158" s="14">
        <f>VLOOKUP($E158,'ip prosedur-14 okt-15 juni 2026'!$A:$H,8,FALSE)</f>
        <v>46838992</v>
      </c>
    </row>
    <row r="159">
      <c r="A159" s="7" t="s">
        <v>5</v>
      </c>
      <c r="B159" s="7" t="s">
        <v>1102</v>
      </c>
      <c r="C159" s="7" t="s">
        <v>4203</v>
      </c>
      <c r="D159" s="7" t="s">
        <v>4204</v>
      </c>
      <c r="E159" s="5" t="s">
        <v>416</v>
      </c>
      <c r="F159" s="5" t="s">
        <v>417</v>
      </c>
      <c r="G159" s="11" t="str">
        <f>VLOOKUP($E159,proc!$A:$D,3, FALSE)</f>
        <v>3</v>
      </c>
      <c r="H159" s="12" t="str">
        <f t="shared" si="1"/>
        <v>Major Small and Large Bowel Procedures</v>
      </c>
      <c r="I159" s="12" t="str">
        <f t="shared" si="2"/>
        <v>P16AF</v>
      </c>
      <c r="J159" s="13">
        <f>VLOOKUP($C159,'tarif idrg'!$A:$O,11,FALSE)</f>
        <v>16395602</v>
      </c>
      <c r="K159" s="13">
        <f>VLOOKUP($C159,'tarif idrg'!$A:$O,15,FALSE)</f>
        <v>15739778</v>
      </c>
      <c r="L159" s="13">
        <f>VLOOKUP($E159,'ip prosedur-2025'!$A:$H,4,FALSE)</f>
        <v>16906418.09</v>
      </c>
      <c r="M159" s="13">
        <f>VLOOKUP($E159,'ip prosedur-14 okt-15 juni 2026'!$A:$H,4,FALSE)</f>
        <v>31489241.15</v>
      </c>
      <c r="N159" s="13">
        <f>VLOOKUP($E159,'ip prosedur-14 okt-15 juni 2026'!$A:$H,3, FALSE)</f>
        <v>26</v>
      </c>
      <c r="O159" s="3">
        <f t="shared" si="3"/>
        <v>818720269.9</v>
      </c>
      <c r="P159" s="14">
        <f>VLOOKUP($E159,'ip prosedur-14 okt-15 juni 2026'!$A:$H,5,FALSE)</f>
        <v>11258389</v>
      </c>
      <c r="Q159" s="14">
        <f>VLOOKUP($E159,'ip prosedur-14 okt-15 juni 2026'!$A:$H,6,FALSE)</f>
        <v>15785500</v>
      </c>
      <c r="R159" s="14">
        <f>VLOOKUP($E159,'ip prosedur-14 okt-15 juni 2026'!$A:$H,7,FALSE)</f>
        <v>35378483</v>
      </c>
      <c r="S159" s="14">
        <f>VLOOKUP($E159,'ip prosedur-14 okt-15 juni 2026'!$A:$H,8,FALSE)</f>
        <v>47552700</v>
      </c>
    </row>
    <row r="160">
      <c r="A160" s="7" t="s">
        <v>5</v>
      </c>
      <c r="B160" s="7" t="s">
        <v>1102</v>
      </c>
      <c r="C160" s="7" t="s">
        <v>4203</v>
      </c>
      <c r="D160" s="7" t="s">
        <v>4204</v>
      </c>
      <c r="E160" s="5" t="s">
        <v>418</v>
      </c>
      <c r="F160" s="5" t="s">
        <v>420</v>
      </c>
      <c r="G160" s="11" t="str">
        <f>VLOOKUP($E160,proc!$A:$D,3, FALSE)</f>
        <v>3</v>
      </c>
      <c r="H160" s="12" t="str">
        <f t="shared" si="1"/>
        <v>Major Small and Large Bowel Procedures</v>
      </c>
      <c r="I160" s="12" t="str">
        <f t="shared" si="2"/>
        <v>P16AF</v>
      </c>
      <c r="J160" s="13">
        <f>VLOOKUP($C160,'tarif idrg'!$A:$O,11,FALSE)</f>
        <v>16395602</v>
      </c>
      <c r="K160" s="13">
        <f>VLOOKUP($C160,'tarif idrg'!$A:$O,15,FALSE)</f>
        <v>15739778</v>
      </c>
      <c r="L160" s="13">
        <f>VLOOKUP($E160,'ip prosedur-2025'!$A:$H,4,FALSE)</f>
        <v>17529021.29</v>
      </c>
      <c r="M160" s="3" t="str">
        <f>VLOOKUP($E160,'ip prosedur-14 okt-15 juni 2026'!$A:$H,4,FALSE)</f>
        <v>#N/A</v>
      </c>
      <c r="N160" s="3" t="str">
        <f>VLOOKUP($E160,'ip prosedur-14 okt-15 juni 2026'!$A:$H,3, FALSE)</f>
        <v>#N/A</v>
      </c>
      <c r="O160" s="3" t="str">
        <f t="shared" si="3"/>
        <v>#N/A</v>
      </c>
      <c r="P160" s="18" t="str">
        <f>VLOOKUP($E160,'ip prosedur-14 okt-15 juni 2026'!$A:$H,5,FALSE)</f>
        <v>#N/A</v>
      </c>
      <c r="Q160" s="18" t="str">
        <f>VLOOKUP($E160,'ip prosedur-14 okt-15 juni 2026'!$A:$H,6,FALSE)</f>
        <v>#N/A</v>
      </c>
      <c r="R160" s="18" t="str">
        <f>VLOOKUP($E160,'ip prosedur-14 okt-15 juni 2026'!$A:$H,7,FALSE)</f>
        <v>#N/A</v>
      </c>
      <c r="S160" s="18" t="str">
        <f>VLOOKUP($E160,'ip prosedur-14 okt-15 juni 2026'!$A:$H,8,FALSE)</f>
        <v>#N/A</v>
      </c>
    </row>
    <row r="161">
      <c r="A161" s="7" t="s">
        <v>5</v>
      </c>
      <c r="B161" s="7" t="s">
        <v>1102</v>
      </c>
      <c r="C161" s="7" t="s">
        <v>4203</v>
      </c>
      <c r="D161" s="7" t="s">
        <v>4204</v>
      </c>
      <c r="E161" s="5" t="s">
        <v>421</v>
      </c>
      <c r="F161" s="5" t="s">
        <v>422</v>
      </c>
      <c r="G161" s="11" t="str">
        <f>VLOOKUP($E161,proc!$A:$D,3, FALSE)</f>
        <v>3</v>
      </c>
      <c r="H161" s="12" t="str">
        <f t="shared" si="1"/>
        <v>Major Small and Large Bowel Procedures</v>
      </c>
      <c r="I161" s="12" t="str">
        <f t="shared" si="2"/>
        <v>P16AF</v>
      </c>
      <c r="J161" s="13">
        <f>VLOOKUP($C161,'tarif idrg'!$A:$O,11,FALSE)</f>
        <v>16395602</v>
      </c>
      <c r="K161" s="13">
        <f>VLOOKUP($C161,'tarif idrg'!$A:$O,15,FALSE)</f>
        <v>15739778</v>
      </c>
      <c r="L161" s="13">
        <f>VLOOKUP($E161,'ip prosedur-2025'!$A:$H,4,FALSE)</f>
        <v>27168702.8</v>
      </c>
      <c r="M161" s="13">
        <f>VLOOKUP($E161,'ip prosedur-14 okt-15 juni 2026'!$A:$H,4,FALSE)</f>
        <v>28941360</v>
      </c>
      <c r="N161" s="13">
        <f>VLOOKUP($E161,'ip prosedur-14 okt-15 juni 2026'!$A:$H,3, FALSE)</f>
        <v>9</v>
      </c>
      <c r="O161" s="3">
        <f t="shared" si="3"/>
        <v>260472240</v>
      </c>
      <c r="P161" s="14">
        <f>VLOOKUP($E161,'ip prosedur-14 okt-15 juni 2026'!$A:$H,5,FALSE)</f>
        <v>20409336</v>
      </c>
      <c r="Q161" s="14">
        <f>VLOOKUP($E161,'ip prosedur-14 okt-15 juni 2026'!$A:$H,6,FALSE)</f>
        <v>31375634</v>
      </c>
      <c r="R161" s="14">
        <f>VLOOKUP($E161,'ip prosedur-14 okt-15 juni 2026'!$A:$H,7,FALSE)</f>
        <v>32365956</v>
      </c>
      <c r="S161" s="14">
        <f>VLOOKUP($E161,'ip prosedur-14 okt-15 juni 2026'!$A:$H,8,FALSE)</f>
        <v>53095582</v>
      </c>
    </row>
    <row r="162">
      <c r="A162" s="7" t="s">
        <v>5</v>
      </c>
      <c r="B162" s="7" t="s">
        <v>1102</v>
      </c>
      <c r="C162" s="7" t="s">
        <v>4203</v>
      </c>
      <c r="D162" s="7" t="s">
        <v>4204</v>
      </c>
      <c r="E162" s="5" t="s">
        <v>423</v>
      </c>
      <c r="F162" s="5" t="s">
        <v>424</v>
      </c>
      <c r="G162" s="11" t="str">
        <f>VLOOKUP($E162,proc!$A:$D,3, FALSE)</f>
        <v>3</v>
      </c>
      <c r="H162" s="12" t="str">
        <f t="shared" si="1"/>
        <v>Major Small and Large Bowel Procedures</v>
      </c>
      <c r="I162" s="12" t="str">
        <f t="shared" si="2"/>
        <v>P16AF</v>
      </c>
      <c r="J162" s="13">
        <f>VLOOKUP($C162,'tarif idrg'!$A:$O,11,FALSE)</f>
        <v>16395602</v>
      </c>
      <c r="K162" s="13">
        <f>VLOOKUP($C162,'tarif idrg'!$A:$O,15,FALSE)</f>
        <v>15739778</v>
      </c>
      <c r="L162" s="13">
        <f>VLOOKUP($E162,'ip prosedur-2025'!$A:$H,4,FALSE)</f>
        <v>27474079.83</v>
      </c>
      <c r="M162" s="13">
        <f>VLOOKUP($E162,'ip prosedur-14 okt-15 juni 2026'!$A:$H,4,FALSE)</f>
        <v>26664417.04</v>
      </c>
      <c r="N162" s="13">
        <f>VLOOKUP($E162,'ip prosedur-14 okt-15 juni 2026'!$A:$H,3, FALSE)</f>
        <v>231</v>
      </c>
      <c r="O162" s="3">
        <f t="shared" si="3"/>
        <v>6159480336</v>
      </c>
      <c r="P162" s="14">
        <f>VLOOKUP($E162,'ip prosedur-14 okt-15 juni 2026'!$A:$H,5,FALSE)</f>
        <v>11467770</v>
      </c>
      <c r="Q162" s="14">
        <f>VLOOKUP($E162,'ip prosedur-14 okt-15 juni 2026'!$A:$H,6,FALSE)</f>
        <v>19598005</v>
      </c>
      <c r="R162" s="14">
        <f>VLOOKUP($E162,'ip prosedur-14 okt-15 juni 2026'!$A:$H,7,FALSE)</f>
        <v>28743339</v>
      </c>
      <c r="S162" s="14">
        <f>VLOOKUP($E162,'ip prosedur-14 okt-15 juni 2026'!$A:$H,8,FALSE)</f>
        <v>50528246</v>
      </c>
    </row>
    <row r="163">
      <c r="A163" s="7" t="s">
        <v>5</v>
      </c>
      <c r="B163" s="7" t="s">
        <v>1102</v>
      </c>
      <c r="C163" s="7" t="s">
        <v>4203</v>
      </c>
      <c r="D163" s="7" t="s">
        <v>4204</v>
      </c>
      <c r="E163" s="5" t="s">
        <v>425</v>
      </c>
      <c r="F163" s="5" t="s">
        <v>427</v>
      </c>
      <c r="G163" s="11" t="str">
        <f>VLOOKUP($E163,proc!$A:$D,3, FALSE)</f>
        <v>3</v>
      </c>
      <c r="H163" s="12" t="str">
        <f t="shared" si="1"/>
        <v>Major Small and Large Bowel Procedures</v>
      </c>
      <c r="I163" s="12" t="str">
        <f t="shared" si="2"/>
        <v>P16AF</v>
      </c>
      <c r="J163" s="13">
        <f>VLOOKUP($C163,'tarif idrg'!$A:$O,11,FALSE)</f>
        <v>16395602</v>
      </c>
      <c r="K163" s="13">
        <f>VLOOKUP($C163,'tarif idrg'!$A:$O,15,FALSE)</f>
        <v>15739778</v>
      </c>
      <c r="L163" s="13">
        <f>VLOOKUP($E163,'ip prosedur-2025'!$A:$H,4,FALSE)</f>
        <v>45250171.5</v>
      </c>
      <c r="M163" s="13">
        <f>VLOOKUP($E163,'ip prosedur-14 okt-15 juni 2026'!$A:$H,4,FALSE)</f>
        <v>46584576.5</v>
      </c>
      <c r="N163" s="13">
        <f>VLOOKUP($E163,'ip prosedur-14 okt-15 juni 2026'!$A:$H,3, FALSE)</f>
        <v>6</v>
      </c>
      <c r="O163" s="3">
        <f t="shared" si="3"/>
        <v>279507459</v>
      </c>
      <c r="P163" s="14">
        <f>VLOOKUP($E163,'ip prosedur-14 okt-15 juni 2026'!$A:$H,5,FALSE)</f>
        <v>14740977</v>
      </c>
      <c r="Q163" s="14">
        <f>VLOOKUP($E163,'ip prosedur-14 okt-15 juni 2026'!$A:$H,6,FALSE)</f>
        <v>50745401</v>
      </c>
      <c r="R163" s="14">
        <f>VLOOKUP($E163,'ip prosedur-14 okt-15 juni 2026'!$A:$H,7,FALSE)</f>
        <v>64610496</v>
      </c>
      <c r="S163" s="14">
        <f>VLOOKUP($E163,'ip prosedur-14 okt-15 juni 2026'!$A:$H,8,FALSE)</f>
        <v>82302493</v>
      </c>
    </row>
    <row r="164">
      <c r="A164" s="7" t="s">
        <v>5</v>
      </c>
      <c r="B164" s="7" t="s">
        <v>1102</v>
      </c>
      <c r="C164" s="7" t="s">
        <v>4203</v>
      </c>
      <c r="D164" s="7" t="s">
        <v>4204</v>
      </c>
      <c r="E164" s="5" t="s">
        <v>428</v>
      </c>
      <c r="F164" s="5" t="s">
        <v>429</v>
      </c>
      <c r="G164" s="11" t="str">
        <f>VLOOKUP($E164,proc!$A:$D,3, FALSE)</f>
        <v>3</v>
      </c>
      <c r="H164" s="12" t="str">
        <f t="shared" si="1"/>
        <v>Major Small and Large Bowel Procedures</v>
      </c>
      <c r="I164" s="12" t="str">
        <f t="shared" si="2"/>
        <v>P16AF</v>
      </c>
      <c r="J164" s="13">
        <f>VLOOKUP($C164,'tarif idrg'!$A:$O,11,FALSE)</f>
        <v>16395602</v>
      </c>
      <c r="K164" s="13">
        <f>VLOOKUP($C164,'tarif idrg'!$A:$O,15,FALSE)</f>
        <v>15739778</v>
      </c>
      <c r="L164" s="13">
        <f>VLOOKUP($E164,'ip prosedur-2025'!$A:$H,4,FALSE)</f>
        <v>19679340.63</v>
      </c>
      <c r="M164" s="13">
        <f>VLOOKUP($E164,'ip prosedur-14 okt-15 juni 2026'!$A:$H,4,FALSE)</f>
        <v>16039664.23</v>
      </c>
      <c r="N164" s="13">
        <f>VLOOKUP($E164,'ip prosedur-14 okt-15 juni 2026'!$A:$H,3, FALSE)</f>
        <v>134</v>
      </c>
      <c r="O164" s="3">
        <f t="shared" si="3"/>
        <v>2149315007</v>
      </c>
      <c r="P164" s="14">
        <f>VLOOKUP($E164,'ip prosedur-14 okt-15 juni 2026'!$A:$H,5,FALSE)</f>
        <v>7414540</v>
      </c>
      <c r="Q164" s="14">
        <f>VLOOKUP($E164,'ip prosedur-14 okt-15 juni 2026'!$A:$H,6,FALSE)</f>
        <v>14739855</v>
      </c>
      <c r="R164" s="14">
        <f>VLOOKUP($E164,'ip prosedur-14 okt-15 juni 2026'!$A:$H,7,FALSE)</f>
        <v>21687654</v>
      </c>
      <c r="S164" s="14">
        <f>VLOOKUP($E164,'ip prosedur-14 okt-15 juni 2026'!$A:$H,8,FALSE)</f>
        <v>28733889</v>
      </c>
    </row>
    <row r="165">
      <c r="A165" s="7" t="s">
        <v>5</v>
      </c>
      <c r="B165" s="7" t="s">
        <v>1102</v>
      </c>
      <c r="C165" s="7" t="s">
        <v>6900</v>
      </c>
      <c r="D165" s="7" t="s">
        <v>6901</v>
      </c>
      <c r="E165" s="5" t="s">
        <v>430</v>
      </c>
      <c r="F165" s="5" t="s">
        <v>431</v>
      </c>
      <c r="G165" s="11" t="str">
        <f>VLOOKUP($E165,proc!$A:$D,3, FALSE)</f>
        <v>3</v>
      </c>
      <c r="H165" s="12" t="str">
        <f t="shared" si="1"/>
        <v>Other Esophageal Procedures</v>
      </c>
      <c r="I165" s="12" t="str">
        <f t="shared" si="2"/>
        <v>P16AV</v>
      </c>
      <c r="J165" s="13">
        <f>VLOOKUP($C165,'tarif idrg'!$A:$O,11,FALSE)</f>
        <v>17922644</v>
      </c>
      <c r="K165" s="13">
        <f>VLOOKUP($C165,'tarif idrg'!$A:$O,15,FALSE)</f>
        <v>20611040</v>
      </c>
      <c r="L165" s="13">
        <f>VLOOKUP($E165,'ip prosedur-2025'!$A:$H,4,FALSE)</f>
        <v>20801453</v>
      </c>
      <c r="M165" s="3" t="str">
        <f>VLOOKUP($E165,'ip prosedur-14 okt-15 juni 2026'!$A:$H,4,FALSE)</f>
        <v>#N/A</v>
      </c>
      <c r="N165" s="3" t="str">
        <f>VLOOKUP($E165,'ip prosedur-14 okt-15 juni 2026'!$A:$H,3, FALSE)</f>
        <v>#N/A</v>
      </c>
      <c r="O165" s="3" t="str">
        <f t="shared" si="3"/>
        <v>#N/A</v>
      </c>
      <c r="P165" s="18" t="str">
        <f>VLOOKUP($E165,'ip prosedur-14 okt-15 juni 2026'!$A:$H,5,FALSE)</f>
        <v>#N/A</v>
      </c>
      <c r="Q165" s="18" t="str">
        <f>VLOOKUP($E165,'ip prosedur-14 okt-15 juni 2026'!$A:$H,6,FALSE)</f>
        <v>#N/A</v>
      </c>
      <c r="R165" s="18" t="str">
        <f>VLOOKUP($E165,'ip prosedur-14 okt-15 juni 2026'!$A:$H,7,FALSE)</f>
        <v>#N/A</v>
      </c>
      <c r="S165" s="18" t="str">
        <f>VLOOKUP($E165,'ip prosedur-14 okt-15 juni 2026'!$A:$H,8,FALSE)</f>
        <v>#N/A</v>
      </c>
    </row>
    <row r="166">
      <c r="A166" s="7" t="s">
        <v>5</v>
      </c>
      <c r="B166" s="7" t="s">
        <v>1102</v>
      </c>
      <c r="C166" s="7" t="s">
        <v>6900</v>
      </c>
      <c r="D166" s="7" t="s">
        <v>6901</v>
      </c>
      <c r="E166" s="5" t="s">
        <v>432</v>
      </c>
      <c r="F166" s="5" t="s">
        <v>434</v>
      </c>
      <c r="G166" s="11" t="str">
        <f>VLOOKUP($E166,proc!$A:$D,3, FALSE)</f>
        <v>3</v>
      </c>
      <c r="H166" s="12" t="str">
        <f t="shared" si="1"/>
        <v>Other Esophageal Procedures</v>
      </c>
      <c r="I166" s="12" t="str">
        <f t="shared" si="2"/>
        <v>P16AV</v>
      </c>
      <c r="J166" s="13">
        <f>VLOOKUP($C166,'tarif idrg'!$A:$O,11,FALSE)</f>
        <v>17922644</v>
      </c>
      <c r="K166" s="13">
        <f>VLOOKUP($C166,'tarif idrg'!$A:$O,15,FALSE)</f>
        <v>20611040</v>
      </c>
      <c r="L166" s="13">
        <f>VLOOKUP($E166,'ip prosedur-2025'!$A:$H,4,FALSE)</f>
        <v>36500235.51</v>
      </c>
      <c r="M166" s="13">
        <f>VLOOKUP($E166,'ip prosedur-14 okt-15 juni 2026'!$A:$H,4,FALSE)</f>
        <v>51227477.49</v>
      </c>
      <c r="N166" s="13">
        <f>VLOOKUP($E166,'ip prosedur-14 okt-15 juni 2026'!$A:$H,3, FALSE)</f>
        <v>35</v>
      </c>
      <c r="O166" s="3">
        <f t="shared" si="3"/>
        <v>1792961712</v>
      </c>
      <c r="P166" s="14">
        <f>VLOOKUP($E166,'ip prosedur-14 okt-15 juni 2026'!$A:$H,5,FALSE)</f>
        <v>10399000</v>
      </c>
      <c r="Q166" s="14">
        <f>VLOOKUP($E166,'ip prosedur-14 okt-15 juni 2026'!$A:$H,6,FALSE)</f>
        <v>16907650</v>
      </c>
      <c r="R166" s="14">
        <f>VLOOKUP($E166,'ip prosedur-14 okt-15 juni 2026'!$A:$H,7,FALSE)</f>
        <v>54392900</v>
      </c>
      <c r="S166" s="14">
        <f>VLOOKUP($E166,'ip prosedur-14 okt-15 juni 2026'!$A:$H,8,FALSE)</f>
        <v>168546021</v>
      </c>
    </row>
    <row r="167">
      <c r="A167" s="7" t="s">
        <v>5</v>
      </c>
      <c r="B167" s="7" t="s">
        <v>1102</v>
      </c>
      <c r="C167" s="7" t="s">
        <v>6900</v>
      </c>
      <c r="D167" s="7" t="s">
        <v>6901</v>
      </c>
      <c r="E167" s="5" t="s">
        <v>436</v>
      </c>
      <c r="F167" s="5" t="s">
        <v>438</v>
      </c>
      <c r="G167" s="11" t="str">
        <f>VLOOKUP($E167,proc!$A:$D,3, FALSE)</f>
        <v>3</v>
      </c>
      <c r="H167" s="12" t="str">
        <f t="shared" si="1"/>
        <v>Other Esophageal Procedures</v>
      </c>
      <c r="I167" s="12" t="str">
        <f t="shared" si="2"/>
        <v>P16AV</v>
      </c>
      <c r="J167" s="13">
        <f>VLOOKUP($C167,'tarif idrg'!$A:$O,11,FALSE)</f>
        <v>17922644</v>
      </c>
      <c r="K167" s="13">
        <f>VLOOKUP($C167,'tarif idrg'!$A:$O,15,FALSE)</f>
        <v>20611040</v>
      </c>
      <c r="L167" s="13">
        <f>VLOOKUP($E167,'ip prosedur-2025'!$A:$H,4,FALSE)</f>
        <v>135106365.1</v>
      </c>
      <c r="M167" s="13">
        <f>VLOOKUP($E167,'ip prosedur-14 okt-15 juni 2026'!$A:$H,4,FALSE)</f>
        <v>139846917.6</v>
      </c>
      <c r="N167" s="13">
        <f>VLOOKUP($E167,'ip prosedur-14 okt-15 juni 2026'!$A:$H,3, FALSE)</f>
        <v>27</v>
      </c>
      <c r="O167" s="3">
        <f t="shared" si="3"/>
        <v>3775866775</v>
      </c>
      <c r="P167" s="14">
        <f>VLOOKUP($E167,'ip prosedur-14 okt-15 juni 2026'!$A:$H,5,FALSE)</f>
        <v>59216993</v>
      </c>
      <c r="Q167" s="14">
        <f>VLOOKUP($E167,'ip prosedur-14 okt-15 juni 2026'!$A:$H,6,FALSE)</f>
        <v>106145349</v>
      </c>
      <c r="R167" s="14">
        <f>VLOOKUP($E167,'ip prosedur-14 okt-15 juni 2026'!$A:$H,7,FALSE)</f>
        <v>219415687</v>
      </c>
      <c r="S167" s="14">
        <f>VLOOKUP($E167,'ip prosedur-14 okt-15 juni 2026'!$A:$H,8,FALSE)</f>
        <v>316799501</v>
      </c>
    </row>
    <row r="168">
      <c r="A168" s="7" t="s">
        <v>5</v>
      </c>
      <c r="B168" s="7" t="s">
        <v>1102</v>
      </c>
      <c r="C168" s="7" t="s">
        <v>6900</v>
      </c>
      <c r="D168" s="7" t="s">
        <v>6901</v>
      </c>
      <c r="E168" s="5" t="s">
        <v>439</v>
      </c>
      <c r="F168" s="5" t="s">
        <v>440</v>
      </c>
      <c r="G168" s="11" t="str">
        <f>VLOOKUP($E168,proc!$A:$D,3, FALSE)</f>
        <v>5</v>
      </c>
      <c r="H168" s="12" t="str">
        <f t="shared" si="1"/>
        <v>Other Esophageal Procedures</v>
      </c>
      <c r="I168" s="12" t="str">
        <f t="shared" si="2"/>
        <v>P16AV</v>
      </c>
      <c r="J168" s="13">
        <f>VLOOKUP($C168,'tarif idrg'!$A:$O,11,FALSE)</f>
        <v>17922644</v>
      </c>
      <c r="K168" s="13">
        <f>VLOOKUP($C168,'tarif idrg'!$A:$O,15,FALSE)</f>
        <v>20611040</v>
      </c>
      <c r="L168" s="13">
        <f>VLOOKUP($E168,'ip prosedur-2025'!$A:$H,4,FALSE)</f>
        <v>106102331.6</v>
      </c>
      <c r="M168" s="13">
        <f>VLOOKUP($E168,'ip prosedur-14 okt-15 juni 2026'!$A:$H,4,FALSE)</f>
        <v>216645435.2</v>
      </c>
      <c r="N168" s="13">
        <f>VLOOKUP($E168,'ip prosedur-14 okt-15 juni 2026'!$A:$H,3, FALSE)</f>
        <v>6</v>
      </c>
      <c r="O168" s="3">
        <f t="shared" si="3"/>
        <v>1299872611</v>
      </c>
      <c r="P168" s="14">
        <f>VLOOKUP($E168,'ip prosedur-14 okt-15 juni 2026'!$A:$H,5,FALSE)</f>
        <v>145103825</v>
      </c>
      <c r="Q168" s="14">
        <f>VLOOKUP($E168,'ip prosedur-14 okt-15 juni 2026'!$A:$H,6,FALSE)</f>
        <v>205456997</v>
      </c>
      <c r="R168" s="14">
        <f>VLOOKUP($E168,'ip prosedur-14 okt-15 juni 2026'!$A:$H,7,FALSE)</f>
        <v>279630793</v>
      </c>
      <c r="S168" s="14">
        <f>VLOOKUP($E168,'ip prosedur-14 okt-15 juni 2026'!$A:$H,8,FALSE)</f>
        <v>373594521</v>
      </c>
    </row>
    <row r="169">
      <c r="A169" s="7" t="s">
        <v>5</v>
      </c>
      <c r="B169" s="7" t="s">
        <v>1102</v>
      </c>
      <c r="C169" s="7" t="s">
        <v>6900</v>
      </c>
      <c r="D169" s="7" t="s">
        <v>6901</v>
      </c>
      <c r="E169" s="5" t="s">
        <v>441</v>
      </c>
      <c r="F169" s="5" t="s">
        <v>443</v>
      </c>
      <c r="G169" s="11" t="str">
        <f>VLOOKUP($E169,proc!$A:$D,3, FALSE)</f>
        <v>5</v>
      </c>
      <c r="H169" s="12" t="str">
        <f t="shared" si="1"/>
        <v>Other Esophageal Procedures</v>
      </c>
      <c r="I169" s="12" t="str">
        <f t="shared" si="2"/>
        <v>P16AV</v>
      </c>
      <c r="J169" s="13">
        <f>VLOOKUP($C169,'tarif idrg'!$A:$O,11,FALSE)</f>
        <v>17922644</v>
      </c>
      <c r="K169" s="13">
        <f>VLOOKUP($C169,'tarif idrg'!$A:$O,15,FALSE)</f>
        <v>20611040</v>
      </c>
      <c r="L169" s="3" t="str">
        <f>VLOOKUP($E169,'ip prosedur-2025'!$A:$H,4,FALSE)</f>
        <v>#N/A</v>
      </c>
      <c r="M169" s="13">
        <f>VLOOKUP($E169,'ip prosedur-14 okt-15 juni 2026'!$A:$H,4,FALSE)</f>
        <v>9932158.5</v>
      </c>
      <c r="N169" s="13">
        <f>VLOOKUP($E169,'ip prosedur-14 okt-15 juni 2026'!$A:$H,3, FALSE)</f>
        <v>2</v>
      </c>
      <c r="O169" s="3">
        <f t="shared" si="3"/>
        <v>19864317</v>
      </c>
      <c r="P169" s="14">
        <f>VLOOKUP($E169,'ip prosedur-14 okt-15 juni 2026'!$A:$H,5,FALSE)</f>
        <v>4799417</v>
      </c>
      <c r="Q169" s="14">
        <f>VLOOKUP($E169,'ip prosedur-14 okt-15 juni 2026'!$A:$H,6,FALSE)</f>
        <v>4799417</v>
      </c>
      <c r="R169" s="14">
        <f>VLOOKUP($E169,'ip prosedur-14 okt-15 juni 2026'!$A:$H,7,FALSE)</f>
        <v>15064900</v>
      </c>
      <c r="S169" s="14">
        <f>VLOOKUP($E169,'ip prosedur-14 okt-15 juni 2026'!$A:$H,8,FALSE)</f>
        <v>15064900</v>
      </c>
    </row>
    <row r="170">
      <c r="A170" s="7" t="s">
        <v>5</v>
      </c>
      <c r="B170" s="7" t="s">
        <v>1102</v>
      </c>
      <c r="C170" s="7" t="s">
        <v>6900</v>
      </c>
      <c r="D170" s="7" t="s">
        <v>6901</v>
      </c>
      <c r="E170" s="5" t="s">
        <v>444</v>
      </c>
      <c r="F170" s="5" t="s">
        <v>445</v>
      </c>
      <c r="G170" s="11" t="str">
        <f>VLOOKUP($E170,proc!$A:$D,3, FALSE)</f>
        <v>5</v>
      </c>
      <c r="H170" s="12" t="str">
        <f t="shared" si="1"/>
        <v>Other Esophageal Procedures</v>
      </c>
      <c r="I170" s="12" t="str">
        <f t="shared" si="2"/>
        <v>P16AV</v>
      </c>
      <c r="J170" s="13">
        <f>VLOOKUP($C170,'tarif idrg'!$A:$O,11,FALSE)</f>
        <v>17922644</v>
      </c>
      <c r="K170" s="13">
        <f>VLOOKUP($C170,'tarif idrg'!$A:$O,15,FALSE)</f>
        <v>20611040</v>
      </c>
      <c r="L170" s="13">
        <f>VLOOKUP($E170,'ip prosedur-2025'!$A:$H,4,FALSE)</f>
        <v>139229431.3</v>
      </c>
      <c r="M170" s="13">
        <f>VLOOKUP($E170,'ip prosedur-14 okt-15 juni 2026'!$A:$H,4,FALSE)</f>
        <v>157957109.7</v>
      </c>
      <c r="N170" s="13">
        <f>VLOOKUP($E170,'ip prosedur-14 okt-15 juni 2026'!$A:$H,3, FALSE)</f>
        <v>3</v>
      </c>
      <c r="O170" s="3">
        <f t="shared" si="3"/>
        <v>473871329.1</v>
      </c>
      <c r="P170" s="14">
        <f>VLOOKUP($E170,'ip prosedur-14 okt-15 juni 2026'!$A:$H,5,FALSE)</f>
        <v>8723728</v>
      </c>
      <c r="Q170" s="14">
        <f>VLOOKUP($E170,'ip prosedur-14 okt-15 juni 2026'!$A:$H,6,FALSE)</f>
        <v>144657936</v>
      </c>
      <c r="R170" s="14">
        <f>VLOOKUP($E170,'ip prosedur-14 okt-15 juni 2026'!$A:$H,7,FALSE)</f>
        <v>320489665</v>
      </c>
      <c r="S170" s="14">
        <f>VLOOKUP($E170,'ip prosedur-14 okt-15 juni 2026'!$A:$H,8,FALSE)</f>
        <v>320489665</v>
      </c>
    </row>
    <row r="171">
      <c r="A171" s="7" t="s">
        <v>5</v>
      </c>
      <c r="B171" s="7" t="s">
        <v>1102</v>
      </c>
      <c r="C171" s="7" t="s">
        <v>6900</v>
      </c>
      <c r="D171" s="7" t="s">
        <v>6901</v>
      </c>
      <c r="E171" s="5" t="s">
        <v>446</v>
      </c>
      <c r="F171" s="6" t="s">
        <v>447</v>
      </c>
      <c r="G171" s="11" t="str">
        <f>VLOOKUP($E171,proc!$A:$D,3, FALSE)</f>
        <v>0</v>
      </c>
      <c r="H171" s="12" t="str">
        <f t="shared" si="1"/>
        <v>Other Esophageal Procedures</v>
      </c>
      <c r="I171" s="12" t="str">
        <f t="shared" si="2"/>
        <v>P16AV</v>
      </c>
      <c r="J171" s="13">
        <f>VLOOKUP($C171,'tarif idrg'!$A:$O,11,FALSE)</f>
        <v>17922644</v>
      </c>
      <c r="K171" s="13">
        <f>VLOOKUP($C171,'tarif idrg'!$A:$O,15,FALSE)</f>
        <v>20611040</v>
      </c>
      <c r="L171" s="13">
        <f>VLOOKUP($E171,'ip prosedur-2025'!$A:$H,4,FALSE)</f>
        <v>46257831.96</v>
      </c>
      <c r="M171" s="13">
        <f>VLOOKUP($E171,'ip prosedur-14 okt-15 juni 2026'!$A:$H,4,FALSE)</f>
        <v>47671641.17</v>
      </c>
      <c r="N171" s="13">
        <f>VLOOKUP($E171,'ip prosedur-14 okt-15 juni 2026'!$A:$H,3, FALSE)</f>
        <v>48</v>
      </c>
      <c r="O171" s="3">
        <f t="shared" si="3"/>
        <v>2288238776</v>
      </c>
      <c r="P171" s="14">
        <f>VLOOKUP($E171,'ip prosedur-14 okt-15 juni 2026'!$A:$H,5,FALSE)</f>
        <v>15417285</v>
      </c>
      <c r="Q171" s="14">
        <f>VLOOKUP($E171,'ip prosedur-14 okt-15 juni 2026'!$A:$H,6,FALSE)</f>
        <v>60921721</v>
      </c>
      <c r="R171" s="14">
        <f>VLOOKUP($E171,'ip prosedur-14 okt-15 juni 2026'!$A:$H,7,FALSE)</f>
        <v>72585433</v>
      </c>
      <c r="S171" s="14">
        <f>VLOOKUP($E171,'ip prosedur-14 okt-15 juni 2026'!$A:$H,8,FALSE)</f>
        <v>85224767</v>
      </c>
    </row>
    <row r="172">
      <c r="A172" s="7" t="s">
        <v>5</v>
      </c>
      <c r="B172" s="7" t="s">
        <v>1102</v>
      </c>
      <c r="C172" s="7" t="s">
        <v>6900</v>
      </c>
      <c r="D172" s="7" t="s">
        <v>6901</v>
      </c>
      <c r="E172" s="5" t="s">
        <v>449</v>
      </c>
      <c r="F172" s="6" t="s">
        <v>450</v>
      </c>
      <c r="G172" s="11" t="str">
        <f>VLOOKUP($E172,proc!$A:$D,3, FALSE)</f>
        <v>3</v>
      </c>
      <c r="H172" s="12" t="str">
        <f t="shared" si="1"/>
        <v>Other Esophageal Procedures</v>
      </c>
      <c r="I172" s="12" t="str">
        <f t="shared" si="2"/>
        <v>P16AV</v>
      </c>
      <c r="J172" s="13">
        <f>VLOOKUP($C172,'tarif idrg'!$A:$O,11,FALSE)</f>
        <v>17922644</v>
      </c>
      <c r="K172" s="13">
        <f>VLOOKUP($C172,'tarif idrg'!$A:$O,15,FALSE)</f>
        <v>20611040</v>
      </c>
      <c r="L172" s="13">
        <f>VLOOKUP($E172,'ip prosedur-2025'!$A:$H,4,FALSE)</f>
        <v>53802477.81</v>
      </c>
      <c r="M172" s="13">
        <f>VLOOKUP($E172,'ip prosedur-14 okt-15 juni 2026'!$A:$H,4,FALSE)</f>
        <v>55792916.43</v>
      </c>
      <c r="N172" s="13">
        <f>VLOOKUP($E172,'ip prosedur-14 okt-15 juni 2026'!$A:$H,3, FALSE)</f>
        <v>21</v>
      </c>
      <c r="O172" s="3">
        <f t="shared" si="3"/>
        <v>1171651245</v>
      </c>
      <c r="P172" s="14">
        <f>VLOOKUP($E172,'ip prosedur-14 okt-15 juni 2026'!$A:$H,5,FALSE)</f>
        <v>18013219</v>
      </c>
      <c r="Q172" s="14">
        <f>VLOOKUP($E172,'ip prosedur-14 okt-15 juni 2026'!$A:$H,6,FALSE)</f>
        <v>39293593</v>
      </c>
      <c r="R172" s="14">
        <f>VLOOKUP($E172,'ip prosedur-14 okt-15 juni 2026'!$A:$H,7,FALSE)</f>
        <v>58596889</v>
      </c>
      <c r="S172" s="14">
        <f>VLOOKUP($E172,'ip prosedur-14 okt-15 juni 2026'!$A:$H,8,FALSE)</f>
        <v>87858699</v>
      </c>
    </row>
    <row r="173">
      <c r="A173" s="7" t="s">
        <v>5</v>
      </c>
      <c r="B173" s="7" t="s">
        <v>1102</v>
      </c>
      <c r="C173" s="7" t="s">
        <v>6900</v>
      </c>
      <c r="D173" s="7" t="s">
        <v>6901</v>
      </c>
      <c r="E173" s="5" t="s">
        <v>451</v>
      </c>
      <c r="F173" s="5" t="s">
        <v>452</v>
      </c>
      <c r="G173" s="11" t="str">
        <f>VLOOKUP($E173,proc!$A:$D,3, FALSE)</f>
        <v>4</v>
      </c>
      <c r="H173" s="12" t="str">
        <f t="shared" si="1"/>
        <v>Other Esophageal Procedures</v>
      </c>
      <c r="I173" s="12" t="str">
        <f t="shared" si="2"/>
        <v>P16AV</v>
      </c>
      <c r="J173" s="13">
        <f>VLOOKUP($C173,'tarif idrg'!$A:$O,11,FALSE)</f>
        <v>17922644</v>
      </c>
      <c r="K173" s="13">
        <f>VLOOKUP($C173,'tarif idrg'!$A:$O,15,FALSE)</f>
        <v>20611040</v>
      </c>
      <c r="L173" s="13">
        <f>VLOOKUP($E173,'ip prosedur-2025'!$A:$H,4,FALSE)</f>
        <v>134882764.5</v>
      </c>
      <c r="M173" s="13">
        <f>VLOOKUP($E173,'ip prosedur-14 okt-15 juni 2026'!$A:$H,4,FALSE)</f>
        <v>73199998</v>
      </c>
      <c r="N173" s="13">
        <f>VLOOKUP($E173,'ip prosedur-14 okt-15 juni 2026'!$A:$H,3, FALSE)</f>
        <v>3</v>
      </c>
      <c r="O173" s="3">
        <f t="shared" si="3"/>
        <v>219599994</v>
      </c>
      <c r="P173" s="14">
        <f>VLOOKUP($E173,'ip prosedur-14 okt-15 juni 2026'!$A:$H,5,FALSE)</f>
        <v>15428300</v>
      </c>
      <c r="Q173" s="14">
        <f>VLOOKUP($E173,'ip prosedur-14 okt-15 juni 2026'!$A:$H,6,FALSE)</f>
        <v>99196115</v>
      </c>
      <c r="R173" s="14">
        <f>VLOOKUP($E173,'ip prosedur-14 okt-15 juni 2026'!$A:$H,7,FALSE)</f>
        <v>104975579</v>
      </c>
      <c r="S173" s="14">
        <f>VLOOKUP($E173,'ip prosedur-14 okt-15 juni 2026'!$A:$H,8,FALSE)</f>
        <v>104975579</v>
      </c>
    </row>
    <row r="174">
      <c r="A174" s="7" t="s">
        <v>5</v>
      </c>
      <c r="B174" s="7" t="s">
        <v>1102</v>
      </c>
      <c r="C174" s="7" t="s">
        <v>6900</v>
      </c>
      <c r="D174" s="7" t="s">
        <v>6901</v>
      </c>
      <c r="E174" s="5" t="s">
        <v>455</v>
      </c>
      <c r="F174" s="5" t="s">
        <v>456</v>
      </c>
      <c r="G174" s="11" t="str">
        <f>VLOOKUP($E174,proc!$A:$D,3, FALSE)</f>
        <v>4</v>
      </c>
      <c r="H174" s="12" t="str">
        <f t="shared" si="1"/>
        <v>Other Esophageal Procedures</v>
      </c>
      <c r="I174" s="12" t="str">
        <f t="shared" si="2"/>
        <v>P16AV</v>
      </c>
      <c r="J174" s="13">
        <f>VLOOKUP($C174,'tarif idrg'!$A:$O,11,FALSE)</f>
        <v>17922644</v>
      </c>
      <c r="K174" s="13">
        <f>VLOOKUP($C174,'tarif idrg'!$A:$O,15,FALSE)</f>
        <v>20611040</v>
      </c>
      <c r="L174" s="13">
        <f>VLOOKUP($E174,'ip prosedur-2025'!$A:$H,4,FALSE)</f>
        <v>20889305.86</v>
      </c>
      <c r="M174" s="13">
        <f>VLOOKUP($E174,'ip prosedur-14 okt-15 juni 2026'!$A:$H,4,FALSE)</f>
        <v>37595367.39</v>
      </c>
      <c r="N174" s="13">
        <f>VLOOKUP($E174,'ip prosedur-14 okt-15 juni 2026'!$A:$H,3, FALSE)</f>
        <v>18</v>
      </c>
      <c r="O174" s="3">
        <f t="shared" si="3"/>
        <v>676716613</v>
      </c>
      <c r="P174" s="14">
        <f>VLOOKUP($E174,'ip prosedur-14 okt-15 juni 2026'!$A:$H,5,FALSE)</f>
        <v>12223400</v>
      </c>
      <c r="Q174" s="14">
        <f>VLOOKUP($E174,'ip prosedur-14 okt-15 juni 2026'!$A:$H,6,FALSE)</f>
        <v>14955405</v>
      </c>
      <c r="R174" s="14">
        <f>VLOOKUP($E174,'ip prosedur-14 okt-15 juni 2026'!$A:$H,7,FALSE)</f>
        <v>33568298</v>
      </c>
      <c r="S174" s="14">
        <f>VLOOKUP($E174,'ip prosedur-14 okt-15 juni 2026'!$A:$H,8,FALSE)</f>
        <v>81128575</v>
      </c>
    </row>
    <row r="175">
      <c r="A175" s="7" t="s">
        <v>5</v>
      </c>
      <c r="B175" s="7" t="s">
        <v>1102</v>
      </c>
      <c r="C175" s="7" t="s">
        <v>6900</v>
      </c>
      <c r="D175" s="7" t="s">
        <v>6901</v>
      </c>
      <c r="E175" s="5" t="s">
        <v>460</v>
      </c>
      <c r="F175" s="5" t="s">
        <v>461</v>
      </c>
      <c r="G175" s="11" t="str">
        <f>VLOOKUP($E175,proc!$A:$D,3, FALSE)</f>
        <v>5</v>
      </c>
      <c r="H175" s="12" t="str">
        <f t="shared" si="1"/>
        <v>Other Esophageal Procedures</v>
      </c>
      <c r="I175" s="12" t="str">
        <f t="shared" si="2"/>
        <v>P16AV</v>
      </c>
      <c r="J175" s="13">
        <f>VLOOKUP($C175,'tarif idrg'!$A:$O,11,FALSE)</f>
        <v>17922644</v>
      </c>
      <c r="K175" s="13">
        <f>VLOOKUP($C175,'tarif idrg'!$A:$O,15,FALSE)</f>
        <v>20611040</v>
      </c>
      <c r="L175" s="13">
        <f>VLOOKUP($E175,'ip prosedur-2025'!$A:$H,4,FALSE)</f>
        <v>85434209.8</v>
      </c>
      <c r="M175" s="13">
        <f>VLOOKUP($E175,'ip prosedur-14 okt-15 juni 2026'!$A:$H,4,FALSE)</f>
        <v>65745060.29</v>
      </c>
      <c r="N175" s="13">
        <f>VLOOKUP($E175,'ip prosedur-14 okt-15 juni 2026'!$A:$H,3, FALSE)</f>
        <v>7</v>
      </c>
      <c r="O175" s="3">
        <f t="shared" si="3"/>
        <v>460215422</v>
      </c>
      <c r="P175" s="14">
        <f>VLOOKUP($E175,'ip prosedur-14 okt-15 juni 2026'!$A:$H,5,FALSE)</f>
        <v>8348200</v>
      </c>
      <c r="Q175" s="14">
        <f>VLOOKUP($E175,'ip prosedur-14 okt-15 juni 2026'!$A:$H,6,FALSE)</f>
        <v>19660300</v>
      </c>
      <c r="R175" s="14">
        <f>VLOOKUP($E175,'ip prosedur-14 okt-15 juni 2026'!$A:$H,7,FALSE)</f>
        <v>95955255</v>
      </c>
      <c r="S175" s="14">
        <f>VLOOKUP($E175,'ip prosedur-14 okt-15 juni 2026'!$A:$H,8,FALSE)</f>
        <v>279630793</v>
      </c>
    </row>
    <row r="176">
      <c r="A176" s="7" t="s">
        <v>5</v>
      </c>
      <c r="B176" s="7" t="s">
        <v>1102</v>
      </c>
      <c r="C176" s="7" t="s">
        <v>6900</v>
      </c>
      <c r="D176" s="7" t="s">
        <v>6901</v>
      </c>
      <c r="E176" s="5" t="s">
        <v>462</v>
      </c>
      <c r="F176" s="5" t="s">
        <v>463</v>
      </c>
      <c r="G176" s="11" t="str">
        <f>VLOOKUP($E176,proc!$A:$D,3, FALSE)</f>
        <v>4</v>
      </c>
      <c r="H176" s="12" t="str">
        <f t="shared" si="1"/>
        <v>Other Esophageal Procedures</v>
      </c>
      <c r="I176" s="12" t="str">
        <f t="shared" si="2"/>
        <v>P16AV</v>
      </c>
      <c r="J176" s="13">
        <f>VLOOKUP($C176,'tarif idrg'!$A:$O,11,FALSE)</f>
        <v>17922644</v>
      </c>
      <c r="K176" s="13">
        <f>VLOOKUP($C176,'tarif idrg'!$A:$O,15,FALSE)</f>
        <v>20611040</v>
      </c>
      <c r="L176" s="13">
        <f>VLOOKUP($E176,'ip prosedur-2025'!$A:$H,4,FALSE)</f>
        <v>49622249.79</v>
      </c>
      <c r="M176" s="13">
        <f>VLOOKUP($E176,'ip prosedur-14 okt-15 juni 2026'!$A:$H,4,FALSE)</f>
        <v>41424967.03</v>
      </c>
      <c r="N176" s="13">
        <f>VLOOKUP($E176,'ip prosedur-14 okt-15 juni 2026'!$A:$H,3, FALSE)</f>
        <v>58</v>
      </c>
      <c r="O176" s="3">
        <f t="shared" si="3"/>
        <v>2402648088</v>
      </c>
      <c r="P176" s="14">
        <f>VLOOKUP($E176,'ip prosedur-14 okt-15 juni 2026'!$A:$H,5,FALSE)</f>
        <v>23510206</v>
      </c>
      <c r="Q176" s="14">
        <f>VLOOKUP($E176,'ip prosedur-14 okt-15 juni 2026'!$A:$H,6,FALSE)</f>
        <v>33439419</v>
      </c>
      <c r="R176" s="14">
        <f>VLOOKUP($E176,'ip prosedur-14 okt-15 juni 2026'!$A:$H,7,FALSE)</f>
        <v>46659401</v>
      </c>
      <c r="S176" s="14">
        <f>VLOOKUP($E176,'ip prosedur-14 okt-15 juni 2026'!$A:$H,8,FALSE)</f>
        <v>81240842</v>
      </c>
    </row>
    <row r="177">
      <c r="A177" s="7" t="s">
        <v>5</v>
      </c>
      <c r="B177" s="7" t="s">
        <v>1102</v>
      </c>
      <c r="C177" s="7" t="s">
        <v>6900</v>
      </c>
      <c r="D177" s="7" t="s">
        <v>6901</v>
      </c>
      <c r="E177" s="5" t="s">
        <v>464</v>
      </c>
      <c r="F177" s="5" t="s">
        <v>466</v>
      </c>
      <c r="G177" s="11" t="str">
        <f>VLOOKUP($E177,proc!$A:$D,3, FALSE)</f>
        <v>4</v>
      </c>
      <c r="H177" s="12" t="str">
        <f t="shared" si="1"/>
        <v>Other Esophageal Procedures</v>
      </c>
      <c r="I177" s="12" t="str">
        <f t="shared" si="2"/>
        <v>P16AV</v>
      </c>
      <c r="J177" s="13">
        <f>VLOOKUP($C177,'tarif idrg'!$A:$O,11,FALSE)</f>
        <v>17922644</v>
      </c>
      <c r="K177" s="13">
        <f>VLOOKUP($C177,'tarif idrg'!$A:$O,15,FALSE)</f>
        <v>20611040</v>
      </c>
      <c r="L177" s="13">
        <f>VLOOKUP($E177,'ip prosedur-2025'!$A:$H,4,FALSE)</f>
        <v>78390366.37</v>
      </c>
      <c r="M177" s="13">
        <f>VLOOKUP($E177,'ip prosedur-14 okt-15 juni 2026'!$A:$H,4,FALSE)</f>
        <v>54060912.37</v>
      </c>
      <c r="N177" s="13">
        <f>VLOOKUP($E177,'ip prosedur-14 okt-15 juni 2026'!$A:$H,3, FALSE)</f>
        <v>27</v>
      </c>
      <c r="O177" s="3">
        <f t="shared" si="3"/>
        <v>1459644634</v>
      </c>
      <c r="P177" s="14">
        <f>VLOOKUP($E177,'ip prosedur-14 okt-15 juni 2026'!$A:$H,5,FALSE)</f>
        <v>14791243</v>
      </c>
      <c r="Q177" s="14">
        <f>VLOOKUP($E177,'ip prosedur-14 okt-15 juni 2026'!$A:$H,6,FALSE)</f>
        <v>30732601</v>
      </c>
      <c r="R177" s="14">
        <f>VLOOKUP($E177,'ip prosedur-14 okt-15 juni 2026'!$A:$H,7,FALSE)</f>
        <v>74368379</v>
      </c>
      <c r="S177" s="14">
        <f>VLOOKUP($E177,'ip prosedur-14 okt-15 juni 2026'!$A:$H,8,FALSE)</f>
        <v>137307020</v>
      </c>
    </row>
    <row r="178">
      <c r="A178" s="7" t="s">
        <v>5</v>
      </c>
      <c r="B178" s="7" t="s">
        <v>1102</v>
      </c>
      <c r="C178" s="7" t="s">
        <v>6900</v>
      </c>
      <c r="D178" s="7" t="s">
        <v>6901</v>
      </c>
      <c r="E178" s="5" t="s">
        <v>467</v>
      </c>
      <c r="F178" s="5" t="s">
        <v>468</v>
      </c>
      <c r="G178" s="11" t="str">
        <f>VLOOKUP($E178,proc!$A:$D,3, FALSE)</f>
        <v>4</v>
      </c>
      <c r="H178" s="12" t="str">
        <f t="shared" si="1"/>
        <v>Other Esophageal Procedures</v>
      </c>
      <c r="I178" s="12" t="str">
        <f t="shared" si="2"/>
        <v>P16AV</v>
      </c>
      <c r="J178" s="13">
        <f>VLOOKUP($C178,'tarif idrg'!$A:$O,11,FALSE)</f>
        <v>17922644</v>
      </c>
      <c r="K178" s="13">
        <f>VLOOKUP($C178,'tarif idrg'!$A:$O,15,FALSE)</f>
        <v>20611040</v>
      </c>
      <c r="L178" s="13">
        <f>VLOOKUP($E178,'ip prosedur-2025'!$A:$H,4,FALSE)</f>
        <v>176411592</v>
      </c>
      <c r="M178" s="13">
        <f>VLOOKUP($E178,'ip prosedur-14 okt-15 juni 2026'!$A:$H,4,FALSE)</f>
        <v>10407814</v>
      </c>
      <c r="N178" s="13">
        <f>VLOOKUP($E178,'ip prosedur-14 okt-15 juni 2026'!$A:$H,3, FALSE)</f>
        <v>2</v>
      </c>
      <c r="O178" s="3">
        <f t="shared" si="3"/>
        <v>20815628</v>
      </c>
      <c r="P178" s="14">
        <f>VLOOKUP($E178,'ip prosedur-14 okt-15 juni 2026'!$A:$H,5,FALSE)</f>
        <v>6414000</v>
      </c>
      <c r="Q178" s="14">
        <f>VLOOKUP($E178,'ip prosedur-14 okt-15 juni 2026'!$A:$H,6,FALSE)</f>
        <v>6414000</v>
      </c>
      <c r="R178" s="14">
        <f>VLOOKUP($E178,'ip prosedur-14 okt-15 juni 2026'!$A:$H,7,FALSE)</f>
        <v>14401628</v>
      </c>
      <c r="S178" s="14">
        <f>VLOOKUP($E178,'ip prosedur-14 okt-15 juni 2026'!$A:$H,8,FALSE)</f>
        <v>14401628</v>
      </c>
    </row>
    <row r="179">
      <c r="A179" s="7" t="s">
        <v>5</v>
      </c>
      <c r="B179" s="7" t="s">
        <v>1102</v>
      </c>
      <c r="C179" s="7" t="s">
        <v>6900</v>
      </c>
      <c r="D179" s="7" t="s">
        <v>6901</v>
      </c>
      <c r="E179" s="5" t="s">
        <v>469</v>
      </c>
      <c r="F179" s="5" t="s">
        <v>470</v>
      </c>
      <c r="G179" s="11" t="str">
        <f>VLOOKUP($E179,proc!$A:$D,3, FALSE)</f>
        <v>5</v>
      </c>
      <c r="H179" s="12" t="str">
        <f t="shared" si="1"/>
        <v>Other Esophageal Procedures</v>
      </c>
      <c r="I179" s="12" t="str">
        <f t="shared" si="2"/>
        <v>P16AV</v>
      </c>
      <c r="J179" s="13">
        <f>VLOOKUP($C179,'tarif idrg'!$A:$O,11,FALSE)</f>
        <v>17922644</v>
      </c>
      <c r="K179" s="13">
        <f>VLOOKUP($C179,'tarif idrg'!$A:$O,15,FALSE)</f>
        <v>20611040</v>
      </c>
      <c r="L179" s="13">
        <f>VLOOKUP($E179,'ip prosedur-2025'!$A:$H,4,FALSE)</f>
        <v>104139099.2</v>
      </c>
      <c r="M179" s="13">
        <f>VLOOKUP($E179,'ip prosedur-14 okt-15 juni 2026'!$A:$H,4,FALSE)</f>
        <v>80371720.5</v>
      </c>
      <c r="N179" s="13">
        <f>VLOOKUP($E179,'ip prosedur-14 okt-15 juni 2026'!$A:$H,3, FALSE)</f>
        <v>30</v>
      </c>
      <c r="O179" s="3">
        <f t="shared" si="3"/>
        <v>2411151615</v>
      </c>
      <c r="P179" s="14">
        <f>VLOOKUP($E179,'ip prosedur-14 okt-15 juni 2026'!$A:$H,5,FALSE)</f>
        <v>29746652</v>
      </c>
      <c r="Q179" s="14">
        <f>VLOOKUP($E179,'ip prosedur-14 okt-15 juni 2026'!$A:$H,6,FALSE)</f>
        <v>45300295</v>
      </c>
      <c r="R179" s="14">
        <f>VLOOKUP($E179,'ip prosedur-14 okt-15 juni 2026'!$A:$H,7,FALSE)</f>
        <v>89783887</v>
      </c>
      <c r="S179" s="14">
        <f>VLOOKUP($E179,'ip prosedur-14 okt-15 juni 2026'!$A:$H,8,FALSE)</f>
        <v>183244846</v>
      </c>
    </row>
    <row r="180">
      <c r="A180" s="7" t="s">
        <v>5</v>
      </c>
      <c r="B180" s="7" t="s">
        <v>1102</v>
      </c>
      <c r="C180" s="7" t="s">
        <v>6900</v>
      </c>
      <c r="D180" s="7" t="s">
        <v>6901</v>
      </c>
      <c r="E180" s="5" t="s">
        <v>472</v>
      </c>
      <c r="F180" s="5" t="s">
        <v>473</v>
      </c>
      <c r="G180" s="11" t="str">
        <f>VLOOKUP($E180,proc!$A:$D,3, FALSE)</f>
        <v>5</v>
      </c>
      <c r="H180" s="12" t="str">
        <f t="shared" si="1"/>
        <v>Other Esophageal Procedures</v>
      </c>
      <c r="I180" s="12" t="str">
        <f t="shared" si="2"/>
        <v>P16AV</v>
      </c>
      <c r="J180" s="13">
        <f>VLOOKUP($C180,'tarif idrg'!$A:$O,11,FALSE)</f>
        <v>17922644</v>
      </c>
      <c r="K180" s="13">
        <f>VLOOKUP($C180,'tarif idrg'!$A:$O,15,FALSE)</f>
        <v>20611040</v>
      </c>
      <c r="L180" s="13">
        <f>VLOOKUP($E180,'ip prosedur-2025'!$A:$H,4,FALSE)</f>
        <v>72187945.5</v>
      </c>
      <c r="M180" s="13">
        <f>VLOOKUP($E180,'ip prosedur-14 okt-15 juni 2026'!$A:$H,4,FALSE)</f>
        <v>37270002</v>
      </c>
      <c r="N180" s="13">
        <f>VLOOKUP($E180,'ip prosedur-14 okt-15 juni 2026'!$A:$H,3, FALSE)</f>
        <v>2</v>
      </c>
      <c r="O180" s="3">
        <f t="shared" si="3"/>
        <v>74540004</v>
      </c>
      <c r="P180" s="14">
        <f>VLOOKUP($E180,'ip prosedur-14 okt-15 juni 2026'!$A:$H,5,FALSE)</f>
        <v>16848678</v>
      </c>
      <c r="Q180" s="14">
        <f>VLOOKUP($E180,'ip prosedur-14 okt-15 juni 2026'!$A:$H,6,FALSE)</f>
        <v>16848678</v>
      </c>
      <c r="R180" s="14">
        <f>VLOOKUP($E180,'ip prosedur-14 okt-15 juni 2026'!$A:$H,7,FALSE)</f>
        <v>57691326</v>
      </c>
      <c r="S180" s="14">
        <f>VLOOKUP($E180,'ip prosedur-14 okt-15 juni 2026'!$A:$H,8,FALSE)</f>
        <v>57691326</v>
      </c>
    </row>
    <row r="181">
      <c r="A181" s="7" t="s">
        <v>5</v>
      </c>
      <c r="B181" s="7" t="s">
        <v>1102</v>
      </c>
      <c r="C181" s="7" t="s">
        <v>6900</v>
      </c>
      <c r="D181" s="7" t="s">
        <v>6901</v>
      </c>
      <c r="E181" s="5" t="s">
        <v>474</v>
      </c>
      <c r="F181" s="5" t="s">
        <v>475</v>
      </c>
      <c r="G181" s="11" t="str">
        <f>VLOOKUP($E181,proc!$A:$D,3, FALSE)</f>
        <v>5</v>
      </c>
      <c r="H181" s="12" t="str">
        <f t="shared" si="1"/>
        <v>Other Esophageal Procedures</v>
      </c>
      <c r="I181" s="12" t="str">
        <f t="shared" si="2"/>
        <v>P16AV</v>
      </c>
      <c r="J181" s="13">
        <f>VLOOKUP($C181,'tarif idrg'!$A:$O,11,FALSE)</f>
        <v>17922644</v>
      </c>
      <c r="K181" s="13">
        <f>VLOOKUP($C181,'tarif idrg'!$A:$O,15,FALSE)</f>
        <v>20611040</v>
      </c>
      <c r="L181" s="13">
        <f>VLOOKUP($E181,'ip prosedur-2025'!$A:$H,4,FALSE)</f>
        <v>78286735</v>
      </c>
      <c r="M181" s="13">
        <f>VLOOKUP($E181,'ip prosedur-14 okt-15 juni 2026'!$A:$H,4,FALSE)</f>
        <v>84553608.33</v>
      </c>
      <c r="N181" s="13">
        <f>VLOOKUP($E181,'ip prosedur-14 okt-15 juni 2026'!$A:$H,3, FALSE)</f>
        <v>3</v>
      </c>
      <c r="O181" s="3">
        <f t="shared" si="3"/>
        <v>253660825</v>
      </c>
      <c r="P181" s="14">
        <f>VLOOKUP($E181,'ip prosedur-14 okt-15 juni 2026'!$A:$H,5,FALSE)</f>
        <v>30622562</v>
      </c>
      <c r="Q181" s="14">
        <f>VLOOKUP($E181,'ip prosedur-14 okt-15 juni 2026'!$A:$H,6,FALSE)</f>
        <v>85124343</v>
      </c>
      <c r="R181" s="14">
        <f>VLOOKUP($E181,'ip prosedur-14 okt-15 juni 2026'!$A:$H,7,FALSE)</f>
        <v>137913920</v>
      </c>
      <c r="S181" s="14">
        <f>VLOOKUP($E181,'ip prosedur-14 okt-15 juni 2026'!$A:$H,8,FALSE)</f>
        <v>137913920</v>
      </c>
    </row>
    <row r="182">
      <c r="A182" s="7" t="s">
        <v>5</v>
      </c>
      <c r="B182" s="7" t="s">
        <v>1102</v>
      </c>
      <c r="C182" s="7" t="s">
        <v>6900</v>
      </c>
      <c r="D182" s="7" t="s">
        <v>6901</v>
      </c>
      <c r="E182" s="5" t="s">
        <v>476</v>
      </c>
      <c r="F182" s="5" t="s">
        <v>478</v>
      </c>
      <c r="G182" s="11" t="str">
        <f>VLOOKUP($E182,proc!$A:$D,3, FALSE)</f>
        <v>5</v>
      </c>
      <c r="H182" s="12" t="str">
        <f t="shared" si="1"/>
        <v>Other Esophageal Procedures</v>
      </c>
      <c r="I182" s="12" t="str">
        <f t="shared" si="2"/>
        <v>P16AV</v>
      </c>
      <c r="J182" s="13">
        <f>VLOOKUP($C182,'tarif idrg'!$A:$O,11,FALSE)</f>
        <v>17922644</v>
      </c>
      <c r="K182" s="13">
        <f>VLOOKUP($C182,'tarif idrg'!$A:$O,15,FALSE)</f>
        <v>20611040</v>
      </c>
      <c r="L182" s="13">
        <f>VLOOKUP($E182,'ip prosedur-2025'!$A:$H,4,FALSE)</f>
        <v>92838436.3</v>
      </c>
      <c r="M182" s="13">
        <f>VLOOKUP($E182,'ip prosedur-14 okt-15 juni 2026'!$A:$H,4,FALSE)</f>
        <v>101081466</v>
      </c>
      <c r="N182" s="13">
        <f>VLOOKUP($E182,'ip prosedur-14 okt-15 juni 2026'!$A:$H,3, FALSE)</f>
        <v>42</v>
      </c>
      <c r="O182" s="3">
        <f t="shared" si="3"/>
        <v>4245421572</v>
      </c>
      <c r="P182" s="14">
        <f>VLOOKUP($E182,'ip prosedur-14 okt-15 juni 2026'!$A:$H,5,FALSE)</f>
        <v>27568517</v>
      </c>
      <c r="Q182" s="14">
        <f>VLOOKUP($E182,'ip prosedur-14 okt-15 juni 2026'!$A:$H,6,FALSE)</f>
        <v>55006739</v>
      </c>
      <c r="R182" s="14">
        <f>VLOOKUP($E182,'ip prosedur-14 okt-15 juni 2026'!$A:$H,7,FALSE)</f>
        <v>108419462</v>
      </c>
      <c r="S182" s="14">
        <f>VLOOKUP($E182,'ip prosedur-14 okt-15 juni 2026'!$A:$H,8,FALSE)</f>
        <v>195705927</v>
      </c>
    </row>
    <row r="183">
      <c r="A183" s="7" t="s">
        <v>5</v>
      </c>
      <c r="B183" s="7" t="s">
        <v>1102</v>
      </c>
      <c r="C183" s="7" t="s">
        <v>6900</v>
      </c>
      <c r="D183" s="7" t="s">
        <v>6901</v>
      </c>
      <c r="E183" s="5" t="s">
        <v>479</v>
      </c>
      <c r="F183" s="5" t="s">
        <v>480</v>
      </c>
      <c r="G183" s="11" t="str">
        <f>VLOOKUP($E183,proc!$A:$D,3, FALSE)</f>
        <v>5</v>
      </c>
      <c r="H183" s="12" t="str">
        <f t="shared" si="1"/>
        <v>Other Esophageal Procedures</v>
      </c>
      <c r="I183" s="12" t="str">
        <f t="shared" si="2"/>
        <v>P16AV</v>
      </c>
      <c r="J183" s="13">
        <f>VLOOKUP($C183,'tarif idrg'!$A:$O,11,FALSE)</f>
        <v>17922644</v>
      </c>
      <c r="K183" s="13">
        <f>VLOOKUP($C183,'tarif idrg'!$A:$O,15,FALSE)</f>
        <v>20611040</v>
      </c>
      <c r="L183" s="13">
        <f>VLOOKUP($E183,'ip prosedur-2025'!$A:$H,4,FALSE)</f>
        <v>28684375.14</v>
      </c>
      <c r="M183" s="13">
        <f>VLOOKUP($E183,'ip prosedur-14 okt-15 juni 2026'!$A:$H,4,FALSE)</f>
        <v>23537027.6</v>
      </c>
      <c r="N183" s="13">
        <f>VLOOKUP($E183,'ip prosedur-14 okt-15 juni 2026'!$A:$H,3, FALSE)</f>
        <v>213</v>
      </c>
      <c r="O183" s="3">
        <f t="shared" si="3"/>
        <v>5013386879</v>
      </c>
      <c r="P183" s="14">
        <f>VLOOKUP($E183,'ip prosedur-14 okt-15 juni 2026'!$A:$H,5,FALSE)</f>
        <v>9170749</v>
      </c>
      <c r="Q183" s="14">
        <f>VLOOKUP($E183,'ip prosedur-14 okt-15 juni 2026'!$A:$H,6,FALSE)</f>
        <v>15076404</v>
      </c>
      <c r="R183" s="14">
        <f>VLOOKUP($E183,'ip prosedur-14 okt-15 juni 2026'!$A:$H,7,FALSE)</f>
        <v>22610791</v>
      </c>
      <c r="S183" s="14">
        <f>VLOOKUP($E183,'ip prosedur-14 okt-15 juni 2026'!$A:$H,8,FALSE)</f>
        <v>43092288</v>
      </c>
    </row>
    <row r="184">
      <c r="A184" s="7" t="s">
        <v>5</v>
      </c>
      <c r="B184" s="7" t="s">
        <v>1102</v>
      </c>
      <c r="C184" s="7" t="s">
        <v>6900</v>
      </c>
      <c r="D184" s="7" t="s">
        <v>6901</v>
      </c>
      <c r="E184" s="5" t="s">
        <v>481</v>
      </c>
      <c r="F184" s="5" t="s">
        <v>482</v>
      </c>
      <c r="G184" s="11" t="str">
        <f>VLOOKUP($E184,proc!$A:$D,3, FALSE)</f>
        <v>0</v>
      </c>
      <c r="H184" s="12" t="str">
        <f t="shared" si="1"/>
        <v>Other Esophageal Procedures</v>
      </c>
      <c r="I184" s="12" t="str">
        <f t="shared" si="2"/>
        <v>P16AV</v>
      </c>
      <c r="J184" s="13">
        <f>VLOOKUP($C184,'tarif idrg'!$A:$O,11,FALSE)</f>
        <v>17922644</v>
      </c>
      <c r="K184" s="13">
        <f>VLOOKUP($C184,'tarif idrg'!$A:$O,15,FALSE)</f>
        <v>20611040</v>
      </c>
      <c r="L184" s="13">
        <f>VLOOKUP($E184,'ip prosedur-2025'!$A:$H,4,FALSE)</f>
        <v>9759315</v>
      </c>
      <c r="M184" s="13">
        <f>VLOOKUP($E184,'ip prosedur-14 okt-15 juni 2026'!$A:$H,4,FALSE)</f>
        <v>17655791.4</v>
      </c>
      <c r="N184" s="13">
        <f>VLOOKUP($E184,'ip prosedur-14 okt-15 juni 2026'!$A:$H,3, FALSE)</f>
        <v>5</v>
      </c>
      <c r="O184" s="3">
        <f t="shared" si="3"/>
        <v>88278957</v>
      </c>
      <c r="P184" s="14">
        <f>VLOOKUP($E184,'ip prosedur-14 okt-15 juni 2026'!$A:$H,5,FALSE)</f>
        <v>7567580</v>
      </c>
      <c r="Q184" s="14">
        <f>VLOOKUP($E184,'ip prosedur-14 okt-15 juni 2026'!$A:$H,6,FALSE)</f>
        <v>8465310</v>
      </c>
      <c r="R184" s="14">
        <f>VLOOKUP($E184,'ip prosedur-14 okt-15 juni 2026'!$A:$H,7,FALSE)</f>
        <v>9242943</v>
      </c>
      <c r="S184" s="14">
        <f>VLOOKUP($E184,'ip prosedur-14 okt-15 juni 2026'!$A:$H,8,FALSE)</f>
        <v>57207747</v>
      </c>
    </row>
    <row r="185">
      <c r="A185" s="7" t="s">
        <v>5</v>
      </c>
      <c r="B185" s="7" t="s">
        <v>1102</v>
      </c>
      <c r="C185" s="7" t="s">
        <v>7564</v>
      </c>
      <c r="D185" s="7" t="s">
        <v>7565</v>
      </c>
      <c r="E185" s="5" t="s">
        <v>484</v>
      </c>
      <c r="F185" s="6" t="s">
        <v>485</v>
      </c>
      <c r="G185" s="11" t="str">
        <f>VLOOKUP($E185,proc!$A:$D,3, FALSE)</f>
        <v>4</v>
      </c>
      <c r="H185" s="12" t="str">
        <f t="shared" si="1"/>
        <v>Peritoneal Adhesiolysis</v>
      </c>
      <c r="I185" s="12" t="str">
        <f t="shared" si="2"/>
        <v>P16AK</v>
      </c>
      <c r="J185" s="13">
        <f>VLOOKUP($C185,'tarif idrg'!$A:$O,11,FALSE)</f>
        <v>8599654</v>
      </c>
      <c r="K185" s="13">
        <f>VLOOKUP($C185,'tarif idrg'!$A:$O,15,FALSE)</f>
        <v>8771647</v>
      </c>
      <c r="L185" s="13">
        <f>VLOOKUP($E185,'ip prosedur-2025'!$A:$H,4,FALSE)</f>
        <v>33281951.13</v>
      </c>
      <c r="M185" s="13">
        <f>VLOOKUP($E185,'ip prosedur-14 okt-15 juni 2026'!$A:$H,4,FALSE)</f>
        <v>33303997.45</v>
      </c>
      <c r="N185" s="13">
        <f>VLOOKUP($E185,'ip prosedur-14 okt-15 juni 2026'!$A:$H,3, FALSE)</f>
        <v>2679</v>
      </c>
      <c r="O185" s="3">
        <f t="shared" si="3"/>
        <v>89221409169</v>
      </c>
      <c r="P185" s="14">
        <f>VLOOKUP($E185,'ip prosedur-14 okt-15 juni 2026'!$A:$H,5,FALSE)</f>
        <v>15134618</v>
      </c>
      <c r="Q185" s="14">
        <f>VLOOKUP($E185,'ip prosedur-14 okt-15 juni 2026'!$A:$H,6,FALSE)</f>
        <v>23150187</v>
      </c>
      <c r="R185" s="14">
        <f>VLOOKUP($E185,'ip prosedur-14 okt-15 juni 2026'!$A:$H,7,FALSE)</f>
        <v>39171948</v>
      </c>
      <c r="S185" s="14">
        <f>VLOOKUP($E185,'ip prosedur-14 okt-15 juni 2026'!$A:$H,8,FALSE)</f>
        <v>67165801</v>
      </c>
    </row>
    <row r="186">
      <c r="A186" s="7" t="s">
        <v>5</v>
      </c>
      <c r="B186" s="7" t="s">
        <v>1102</v>
      </c>
      <c r="C186" s="7" t="s">
        <v>7564</v>
      </c>
      <c r="D186" s="7" t="s">
        <v>7565</v>
      </c>
      <c r="E186" s="5" t="s">
        <v>486</v>
      </c>
      <c r="F186" s="5" t="s">
        <v>487</v>
      </c>
      <c r="G186" s="11" t="str">
        <f>VLOOKUP($E186,proc!$A:$D,3, FALSE)</f>
        <v>4</v>
      </c>
      <c r="H186" s="12" t="str">
        <f t="shared" si="1"/>
        <v>Peritoneal Adhesiolysis</v>
      </c>
      <c r="I186" s="12" t="str">
        <f t="shared" si="2"/>
        <v>P16AK</v>
      </c>
      <c r="J186" s="13">
        <f>VLOOKUP($C186,'tarif idrg'!$A:$O,11,FALSE)</f>
        <v>8599654</v>
      </c>
      <c r="K186" s="13">
        <f>VLOOKUP($C186,'tarif idrg'!$A:$O,15,FALSE)</f>
        <v>8771647</v>
      </c>
      <c r="L186" s="13">
        <f>VLOOKUP($E186,'ip prosedur-2025'!$A:$H,4,FALSE)</f>
        <v>29811751.69</v>
      </c>
      <c r="M186" s="13">
        <f>VLOOKUP($E186,'ip prosedur-14 okt-15 juni 2026'!$A:$H,4,FALSE)</f>
        <v>31821273.26</v>
      </c>
      <c r="N186" s="13">
        <f>VLOOKUP($E186,'ip prosedur-14 okt-15 juni 2026'!$A:$H,3, FALSE)</f>
        <v>6749</v>
      </c>
      <c r="O186" s="3">
        <f t="shared" si="3"/>
        <v>214761773232</v>
      </c>
      <c r="P186" s="14">
        <f>VLOOKUP($E186,'ip prosedur-14 okt-15 juni 2026'!$A:$H,5,FALSE)</f>
        <v>12234593</v>
      </c>
      <c r="Q186" s="14">
        <f>VLOOKUP($E186,'ip prosedur-14 okt-15 juni 2026'!$A:$H,6,FALSE)</f>
        <v>18649340</v>
      </c>
      <c r="R186" s="14">
        <f>VLOOKUP($E186,'ip prosedur-14 okt-15 juni 2026'!$A:$H,7,FALSE)</f>
        <v>37701637</v>
      </c>
      <c r="S186" s="14">
        <f>VLOOKUP($E186,'ip prosedur-14 okt-15 juni 2026'!$A:$H,8,FALSE)</f>
        <v>67277850</v>
      </c>
    </row>
    <row r="187">
      <c r="A187" s="7" t="s">
        <v>5</v>
      </c>
      <c r="B187" s="7" t="s">
        <v>1102</v>
      </c>
      <c r="C187" s="7" t="s">
        <v>7564</v>
      </c>
      <c r="D187" s="7" t="s">
        <v>7565</v>
      </c>
      <c r="E187" s="5" t="s">
        <v>488</v>
      </c>
      <c r="F187" s="5" t="s">
        <v>490</v>
      </c>
      <c r="G187" s="11" t="str">
        <f>VLOOKUP($E187,proc!$A:$D,3, FALSE)</f>
        <v>4</v>
      </c>
      <c r="H187" s="12" t="str">
        <f t="shared" si="1"/>
        <v>Peritoneal Adhesiolysis</v>
      </c>
      <c r="I187" s="12" t="str">
        <f t="shared" si="2"/>
        <v>P16AK</v>
      </c>
      <c r="J187" s="13">
        <f>VLOOKUP($C187,'tarif idrg'!$A:$O,11,FALSE)</f>
        <v>8599654</v>
      </c>
      <c r="K187" s="13">
        <f>VLOOKUP($C187,'tarif idrg'!$A:$O,15,FALSE)</f>
        <v>8771647</v>
      </c>
      <c r="L187" s="13">
        <f>VLOOKUP($E187,'ip prosedur-2025'!$A:$H,4,FALSE)</f>
        <v>26666585.13</v>
      </c>
      <c r="M187" s="13">
        <f>VLOOKUP($E187,'ip prosedur-14 okt-15 juni 2026'!$A:$H,4,FALSE)</f>
        <v>28322432.64</v>
      </c>
      <c r="N187" s="13">
        <f>VLOOKUP($E187,'ip prosedur-14 okt-15 juni 2026'!$A:$H,3, FALSE)</f>
        <v>2370</v>
      </c>
      <c r="O187" s="3">
        <f t="shared" si="3"/>
        <v>67124165357</v>
      </c>
      <c r="P187" s="14">
        <f>VLOOKUP($E187,'ip prosedur-14 okt-15 juni 2026'!$A:$H,5,FALSE)</f>
        <v>12735006</v>
      </c>
      <c r="Q187" s="14">
        <f>VLOOKUP($E187,'ip prosedur-14 okt-15 juni 2026'!$A:$H,6,FALSE)</f>
        <v>21006541</v>
      </c>
      <c r="R187" s="14">
        <f>VLOOKUP($E187,'ip prosedur-14 okt-15 juni 2026'!$A:$H,7,FALSE)</f>
        <v>34137005</v>
      </c>
      <c r="S187" s="14">
        <f>VLOOKUP($E187,'ip prosedur-14 okt-15 juni 2026'!$A:$H,8,FALSE)</f>
        <v>53870854</v>
      </c>
    </row>
    <row r="188">
      <c r="A188" s="7" t="s">
        <v>5</v>
      </c>
      <c r="B188" s="7" t="s">
        <v>1102</v>
      </c>
      <c r="C188" s="7" t="s">
        <v>7564</v>
      </c>
      <c r="D188" s="7" t="s">
        <v>7565</v>
      </c>
      <c r="E188" s="5" t="s">
        <v>491</v>
      </c>
      <c r="F188" s="5" t="s">
        <v>492</v>
      </c>
      <c r="G188" s="11" t="str">
        <f>VLOOKUP($E188,proc!$A:$D,3, FALSE)</f>
        <v>4</v>
      </c>
      <c r="H188" s="12" t="str">
        <f t="shared" si="1"/>
        <v>Peritoneal Adhesiolysis</v>
      </c>
      <c r="I188" s="12" t="str">
        <f t="shared" si="2"/>
        <v>P16AK</v>
      </c>
      <c r="J188" s="13">
        <f>VLOOKUP($C188,'tarif idrg'!$A:$O,11,FALSE)</f>
        <v>8599654</v>
      </c>
      <c r="K188" s="13">
        <f>VLOOKUP($C188,'tarif idrg'!$A:$O,15,FALSE)</f>
        <v>8771647</v>
      </c>
      <c r="L188" s="13">
        <f>VLOOKUP($E188,'ip prosedur-2025'!$A:$H,4,FALSE)</f>
        <v>26766311.1</v>
      </c>
      <c r="M188" s="13">
        <f>VLOOKUP($E188,'ip prosedur-14 okt-15 juni 2026'!$A:$H,4,FALSE)</f>
        <v>27301822.75</v>
      </c>
      <c r="N188" s="13">
        <f>VLOOKUP($E188,'ip prosedur-14 okt-15 juni 2026'!$A:$H,3, FALSE)</f>
        <v>18419</v>
      </c>
      <c r="O188" s="3">
        <f t="shared" si="3"/>
        <v>502872273232</v>
      </c>
      <c r="P188" s="14">
        <f>VLOOKUP($E188,'ip prosedur-14 okt-15 juni 2026'!$A:$H,5,FALSE)</f>
        <v>11355868</v>
      </c>
      <c r="Q188" s="14">
        <f>VLOOKUP($E188,'ip prosedur-14 okt-15 juni 2026'!$A:$H,6,FALSE)</f>
        <v>17346100</v>
      </c>
      <c r="R188" s="14">
        <f>VLOOKUP($E188,'ip prosedur-14 okt-15 juni 2026'!$A:$H,7,FALSE)</f>
        <v>31450744</v>
      </c>
      <c r="S188" s="14">
        <f>VLOOKUP($E188,'ip prosedur-14 okt-15 juni 2026'!$A:$H,8,FALSE)</f>
        <v>55214750</v>
      </c>
    </row>
    <row r="189">
      <c r="A189" s="7" t="s">
        <v>5</v>
      </c>
      <c r="B189" s="7" t="s">
        <v>1102</v>
      </c>
      <c r="C189" s="7" t="s">
        <v>7670</v>
      </c>
      <c r="D189" s="7" t="s">
        <v>7671</v>
      </c>
      <c r="E189" s="5" t="s">
        <v>493</v>
      </c>
      <c r="F189" s="5" t="s">
        <v>494</v>
      </c>
      <c r="G189" s="11" t="str">
        <f>VLOOKUP($E189,proc!$A:$D,3, FALSE)</f>
        <v>4</v>
      </c>
      <c r="H189" s="12" t="str">
        <f t="shared" si="1"/>
        <v>Major Anal and Stomal Procedures</v>
      </c>
      <c r="I189" s="12" t="str">
        <f t="shared" si="2"/>
        <v>P16AW</v>
      </c>
      <c r="J189" s="13">
        <f>VLOOKUP($C189,'tarif idrg'!$A:$O,11,FALSE)</f>
        <v>6268907</v>
      </c>
      <c r="K189" s="13">
        <f>VLOOKUP($C189,'tarif idrg'!$A:$O,15,FALSE)</f>
        <v>7836134</v>
      </c>
      <c r="L189" s="13">
        <f>VLOOKUP($E189,'ip prosedur-2025'!$A:$H,4,FALSE)</f>
        <v>45287541.97</v>
      </c>
      <c r="M189" s="13">
        <f>VLOOKUP($E189,'ip prosedur-14 okt-15 juni 2026'!$A:$H,4,FALSE)</f>
        <v>48709141.68</v>
      </c>
      <c r="N189" s="13">
        <f>VLOOKUP($E189,'ip prosedur-14 okt-15 juni 2026'!$A:$H,3, FALSE)</f>
        <v>241</v>
      </c>
      <c r="O189" s="3">
        <f t="shared" si="3"/>
        <v>11738903145</v>
      </c>
      <c r="P189" s="14">
        <f>VLOOKUP($E189,'ip prosedur-14 okt-15 juni 2026'!$A:$H,5,FALSE)</f>
        <v>13448189</v>
      </c>
      <c r="Q189" s="14">
        <f>VLOOKUP($E189,'ip prosedur-14 okt-15 juni 2026'!$A:$H,6,FALSE)</f>
        <v>24012705</v>
      </c>
      <c r="R189" s="14">
        <f>VLOOKUP($E189,'ip prosedur-14 okt-15 juni 2026'!$A:$H,7,FALSE)</f>
        <v>54805738</v>
      </c>
      <c r="S189" s="14">
        <f>VLOOKUP($E189,'ip prosedur-14 okt-15 juni 2026'!$A:$H,8,FALSE)</f>
        <v>129315461</v>
      </c>
    </row>
    <row r="190">
      <c r="A190" s="7" t="s">
        <v>5</v>
      </c>
      <c r="B190" s="7" t="s">
        <v>1102</v>
      </c>
      <c r="C190" s="7" t="s">
        <v>7670</v>
      </c>
      <c r="D190" s="7" t="s">
        <v>7671</v>
      </c>
      <c r="E190" s="5" t="s">
        <v>496</v>
      </c>
      <c r="F190" s="5" t="s">
        <v>497</v>
      </c>
      <c r="G190" s="11" t="str">
        <f>VLOOKUP($E190,proc!$A:$D,3, FALSE)</f>
        <v>4</v>
      </c>
      <c r="H190" s="12" t="str">
        <f t="shared" si="1"/>
        <v>Major Anal and Stomal Procedures</v>
      </c>
      <c r="I190" s="12" t="str">
        <f t="shared" si="2"/>
        <v>P16AW</v>
      </c>
      <c r="J190" s="13">
        <f>VLOOKUP($C190,'tarif idrg'!$A:$O,11,FALSE)</f>
        <v>6268907</v>
      </c>
      <c r="K190" s="13">
        <f>VLOOKUP($C190,'tarif idrg'!$A:$O,15,FALSE)</f>
        <v>7836134</v>
      </c>
      <c r="L190" s="13">
        <f>VLOOKUP($E190,'ip prosedur-2025'!$A:$H,4,FALSE)</f>
        <v>42868775.82</v>
      </c>
      <c r="M190" s="13">
        <f>VLOOKUP($E190,'ip prosedur-14 okt-15 juni 2026'!$A:$H,4,FALSE)</f>
        <v>51857922.14</v>
      </c>
      <c r="N190" s="13">
        <f>VLOOKUP($E190,'ip prosedur-14 okt-15 juni 2026'!$A:$H,3, FALSE)</f>
        <v>347</v>
      </c>
      <c r="O190" s="3">
        <f t="shared" si="3"/>
        <v>17994698983</v>
      </c>
      <c r="P190" s="14">
        <f>VLOOKUP($E190,'ip prosedur-14 okt-15 juni 2026'!$A:$H,5,FALSE)</f>
        <v>14079629</v>
      </c>
      <c r="Q190" s="14">
        <f>VLOOKUP($E190,'ip prosedur-14 okt-15 juni 2026'!$A:$H,6,FALSE)</f>
        <v>25812767</v>
      </c>
      <c r="R190" s="14">
        <f>VLOOKUP($E190,'ip prosedur-14 okt-15 juni 2026'!$A:$H,7,FALSE)</f>
        <v>61301029</v>
      </c>
      <c r="S190" s="14">
        <f>VLOOKUP($E190,'ip prosedur-14 okt-15 juni 2026'!$A:$H,8,FALSE)</f>
        <v>125180500</v>
      </c>
    </row>
    <row r="191">
      <c r="A191" s="7" t="s">
        <v>5</v>
      </c>
      <c r="B191" s="7" t="s">
        <v>1102</v>
      </c>
      <c r="C191" s="7" t="s">
        <v>7670</v>
      </c>
      <c r="D191" s="7" t="s">
        <v>7671</v>
      </c>
      <c r="E191" s="5" t="s">
        <v>498</v>
      </c>
      <c r="F191" s="5" t="s">
        <v>499</v>
      </c>
      <c r="G191" s="11" t="str">
        <f>VLOOKUP($E191,proc!$A:$D,3, FALSE)</f>
        <v>4</v>
      </c>
      <c r="H191" s="12" t="str">
        <f t="shared" si="1"/>
        <v>Major Anal and Stomal Procedures</v>
      </c>
      <c r="I191" s="12" t="str">
        <f t="shared" si="2"/>
        <v>P16AW</v>
      </c>
      <c r="J191" s="13">
        <f>VLOOKUP($C191,'tarif idrg'!$A:$O,11,FALSE)</f>
        <v>6268907</v>
      </c>
      <c r="K191" s="13">
        <f>VLOOKUP($C191,'tarif idrg'!$A:$O,15,FALSE)</f>
        <v>7836134</v>
      </c>
      <c r="L191" s="13">
        <f>VLOOKUP($E191,'ip prosedur-2025'!$A:$H,4,FALSE)</f>
        <v>43159371.51</v>
      </c>
      <c r="M191" s="13">
        <f>VLOOKUP($E191,'ip prosedur-14 okt-15 juni 2026'!$A:$H,4,FALSE)</f>
        <v>50382274.05</v>
      </c>
      <c r="N191" s="13">
        <f>VLOOKUP($E191,'ip prosedur-14 okt-15 juni 2026'!$A:$H,3, FALSE)</f>
        <v>112</v>
      </c>
      <c r="O191" s="3">
        <f t="shared" si="3"/>
        <v>5642814694</v>
      </c>
      <c r="P191" s="14">
        <f>VLOOKUP($E191,'ip prosedur-14 okt-15 juni 2026'!$A:$H,5,FALSE)</f>
        <v>16420413</v>
      </c>
      <c r="Q191" s="14">
        <f>VLOOKUP($E191,'ip prosedur-14 okt-15 juni 2026'!$A:$H,6,FALSE)</f>
        <v>28001360</v>
      </c>
      <c r="R191" s="14">
        <f>VLOOKUP($E191,'ip prosedur-14 okt-15 juni 2026'!$A:$H,7,FALSE)</f>
        <v>58475598</v>
      </c>
      <c r="S191" s="14">
        <f>VLOOKUP($E191,'ip prosedur-14 okt-15 juni 2026'!$A:$H,8,FALSE)</f>
        <v>105001298</v>
      </c>
    </row>
    <row r="192">
      <c r="A192" s="7" t="s">
        <v>5</v>
      </c>
      <c r="B192" s="7" t="s">
        <v>1102</v>
      </c>
      <c r="C192" s="7" t="s">
        <v>7670</v>
      </c>
      <c r="D192" s="7" t="s">
        <v>7671</v>
      </c>
      <c r="E192" s="5" t="s">
        <v>500</v>
      </c>
      <c r="F192" s="5" t="s">
        <v>502</v>
      </c>
      <c r="G192" s="11" t="str">
        <f>VLOOKUP($E192,proc!$A:$D,3, FALSE)</f>
        <v>4</v>
      </c>
      <c r="H192" s="12" t="str">
        <f t="shared" si="1"/>
        <v>Major Anal and Stomal Procedures</v>
      </c>
      <c r="I192" s="12" t="str">
        <f t="shared" si="2"/>
        <v>P16AW</v>
      </c>
      <c r="J192" s="13">
        <f>VLOOKUP($C192,'tarif idrg'!$A:$O,11,FALSE)</f>
        <v>6268907</v>
      </c>
      <c r="K192" s="13">
        <f>VLOOKUP($C192,'tarif idrg'!$A:$O,15,FALSE)</f>
        <v>7836134</v>
      </c>
      <c r="L192" s="13">
        <f>VLOOKUP($E192,'ip prosedur-2025'!$A:$H,4,FALSE)</f>
        <v>57488197.33</v>
      </c>
      <c r="M192" s="13">
        <f>VLOOKUP($E192,'ip prosedur-14 okt-15 juni 2026'!$A:$H,4,FALSE)</f>
        <v>62122599.08</v>
      </c>
      <c r="N192" s="13">
        <f>VLOOKUP($E192,'ip prosedur-14 okt-15 juni 2026'!$A:$H,3, FALSE)</f>
        <v>210</v>
      </c>
      <c r="O192" s="3">
        <f t="shared" si="3"/>
        <v>13045745807</v>
      </c>
      <c r="P192" s="14">
        <f>VLOOKUP($E192,'ip prosedur-14 okt-15 juni 2026'!$A:$H,5,FALSE)</f>
        <v>17910751</v>
      </c>
      <c r="Q192" s="14">
        <f>VLOOKUP($E192,'ip prosedur-14 okt-15 juni 2026'!$A:$H,6,FALSE)</f>
        <v>37098572</v>
      </c>
      <c r="R192" s="14">
        <f>VLOOKUP($E192,'ip prosedur-14 okt-15 juni 2026'!$A:$H,7,FALSE)</f>
        <v>69928099</v>
      </c>
      <c r="S192" s="14">
        <f>VLOOKUP($E192,'ip prosedur-14 okt-15 juni 2026'!$A:$H,8,FALSE)</f>
        <v>118189660</v>
      </c>
    </row>
    <row r="193">
      <c r="A193" s="7" t="s">
        <v>5</v>
      </c>
      <c r="B193" s="7" t="s">
        <v>1102</v>
      </c>
      <c r="C193" s="7" t="s">
        <v>7670</v>
      </c>
      <c r="D193" s="7" t="s">
        <v>7671</v>
      </c>
      <c r="E193" s="5" t="s">
        <v>503</v>
      </c>
      <c r="F193" s="5" t="s">
        <v>504</v>
      </c>
      <c r="G193" s="11" t="str">
        <f>VLOOKUP($E193,proc!$A:$D,3, FALSE)</f>
        <v>4</v>
      </c>
      <c r="H193" s="12" t="str">
        <f t="shared" si="1"/>
        <v>Major Anal and Stomal Procedures</v>
      </c>
      <c r="I193" s="12" t="str">
        <f t="shared" si="2"/>
        <v>P16AW</v>
      </c>
      <c r="J193" s="13">
        <f>VLOOKUP($C193,'tarif idrg'!$A:$O,11,FALSE)</f>
        <v>6268907</v>
      </c>
      <c r="K193" s="13">
        <f>VLOOKUP($C193,'tarif idrg'!$A:$O,15,FALSE)</f>
        <v>7836134</v>
      </c>
      <c r="L193" s="13">
        <f>VLOOKUP($E193,'ip prosedur-2025'!$A:$H,4,FALSE)</f>
        <v>45247927.55</v>
      </c>
      <c r="M193" s="13">
        <f>VLOOKUP($E193,'ip prosedur-14 okt-15 juni 2026'!$A:$H,4,FALSE)</f>
        <v>39699783.28</v>
      </c>
      <c r="N193" s="13">
        <f>VLOOKUP($E193,'ip prosedur-14 okt-15 juni 2026'!$A:$H,3, FALSE)</f>
        <v>32</v>
      </c>
      <c r="O193" s="3">
        <f t="shared" si="3"/>
        <v>1270393065</v>
      </c>
      <c r="P193" s="14">
        <f>VLOOKUP($E193,'ip prosedur-14 okt-15 juni 2026'!$A:$H,5,FALSE)</f>
        <v>12285900</v>
      </c>
      <c r="Q193" s="14">
        <f>VLOOKUP($E193,'ip prosedur-14 okt-15 juni 2026'!$A:$H,6,FALSE)</f>
        <v>25315476</v>
      </c>
      <c r="R193" s="14">
        <f>VLOOKUP($E193,'ip prosedur-14 okt-15 juni 2026'!$A:$H,7,FALSE)</f>
        <v>39772462</v>
      </c>
      <c r="S193" s="14">
        <f>VLOOKUP($E193,'ip prosedur-14 okt-15 juni 2026'!$A:$H,8,FALSE)</f>
        <v>91673200</v>
      </c>
    </row>
    <row r="194">
      <c r="A194" s="7" t="s">
        <v>5</v>
      </c>
      <c r="B194" s="7" t="s">
        <v>1102</v>
      </c>
      <c r="C194" s="7" t="s">
        <v>7670</v>
      </c>
      <c r="D194" s="7" t="s">
        <v>7671</v>
      </c>
      <c r="E194" s="5" t="s">
        <v>505</v>
      </c>
      <c r="F194" s="5" t="s">
        <v>506</v>
      </c>
      <c r="G194" s="11" t="str">
        <f>VLOOKUP($E194,proc!$A:$D,3, FALSE)</f>
        <v>4</v>
      </c>
      <c r="H194" s="12" t="str">
        <f t="shared" si="1"/>
        <v>Major Anal and Stomal Procedures</v>
      </c>
      <c r="I194" s="12" t="str">
        <f t="shared" si="2"/>
        <v>P16AW</v>
      </c>
      <c r="J194" s="13">
        <f>VLOOKUP($C194,'tarif idrg'!$A:$O,11,FALSE)</f>
        <v>6268907</v>
      </c>
      <c r="K194" s="13">
        <f>VLOOKUP($C194,'tarif idrg'!$A:$O,15,FALSE)</f>
        <v>7836134</v>
      </c>
      <c r="L194" s="13">
        <f>VLOOKUP($E194,'ip prosedur-2025'!$A:$H,4,FALSE)</f>
        <v>43066629.35</v>
      </c>
      <c r="M194" s="13">
        <f>VLOOKUP($E194,'ip prosedur-14 okt-15 juni 2026'!$A:$H,4,FALSE)</f>
        <v>44822202.62</v>
      </c>
      <c r="N194" s="13">
        <f>VLOOKUP($E194,'ip prosedur-14 okt-15 juni 2026'!$A:$H,3, FALSE)</f>
        <v>280</v>
      </c>
      <c r="O194" s="3">
        <f t="shared" si="3"/>
        <v>12550216734</v>
      </c>
      <c r="P194" s="14">
        <f>VLOOKUP($E194,'ip prosedur-14 okt-15 juni 2026'!$A:$H,5,FALSE)</f>
        <v>17799847</v>
      </c>
      <c r="Q194" s="14">
        <f>VLOOKUP($E194,'ip prosedur-14 okt-15 juni 2026'!$A:$H,6,FALSE)</f>
        <v>27887128</v>
      </c>
      <c r="R194" s="14">
        <f>VLOOKUP($E194,'ip prosedur-14 okt-15 juni 2026'!$A:$H,7,FALSE)</f>
        <v>51923550</v>
      </c>
      <c r="S194" s="14">
        <f>VLOOKUP($E194,'ip prosedur-14 okt-15 juni 2026'!$A:$H,8,FALSE)</f>
        <v>95553514</v>
      </c>
    </row>
    <row r="195">
      <c r="A195" s="7" t="s">
        <v>5</v>
      </c>
      <c r="B195" s="7" t="s">
        <v>1102</v>
      </c>
      <c r="C195" s="7" t="s">
        <v>7670</v>
      </c>
      <c r="D195" s="7" t="s">
        <v>7671</v>
      </c>
      <c r="E195" s="5" t="s">
        <v>510</v>
      </c>
      <c r="F195" s="5" t="s">
        <v>511</v>
      </c>
      <c r="G195" s="11" t="str">
        <f>VLOOKUP($E195,proc!$A:$D,3, FALSE)</f>
        <v>3</v>
      </c>
      <c r="H195" s="12" t="str">
        <f t="shared" si="1"/>
        <v>Major Anal and Stomal Procedures</v>
      </c>
      <c r="I195" s="12" t="str">
        <f t="shared" si="2"/>
        <v>P16AW</v>
      </c>
      <c r="J195" s="13">
        <f>VLOOKUP($C195,'tarif idrg'!$A:$O,11,FALSE)</f>
        <v>6268907</v>
      </c>
      <c r="K195" s="13">
        <f>VLOOKUP($C195,'tarif idrg'!$A:$O,15,FALSE)</f>
        <v>7836134</v>
      </c>
      <c r="L195" s="13">
        <f>VLOOKUP($E195,'ip prosedur-2025'!$A:$H,4,FALSE)</f>
        <v>17683519.61</v>
      </c>
      <c r="M195" s="13">
        <f>VLOOKUP($E195,'ip prosedur-14 okt-15 juni 2026'!$A:$H,4,FALSE)</f>
        <v>18670221.18</v>
      </c>
      <c r="N195" s="13">
        <f>VLOOKUP($E195,'ip prosedur-14 okt-15 juni 2026'!$A:$H,3, FALSE)</f>
        <v>886</v>
      </c>
      <c r="O195" s="3">
        <f t="shared" si="3"/>
        <v>16541815965</v>
      </c>
      <c r="P195" s="14">
        <f>VLOOKUP($E195,'ip prosedur-14 okt-15 juni 2026'!$A:$H,5,FALSE)</f>
        <v>7020231</v>
      </c>
      <c r="Q195" s="14">
        <f>VLOOKUP($E195,'ip prosedur-14 okt-15 juni 2026'!$A:$H,6,FALSE)</f>
        <v>10441883</v>
      </c>
      <c r="R195" s="14">
        <f>VLOOKUP($E195,'ip prosedur-14 okt-15 juni 2026'!$A:$H,7,FALSE)</f>
        <v>17501992</v>
      </c>
      <c r="S195" s="14">
        <f>VLOOKUP($E195,'ip prosedur-14 okt-15 juni 2026'!$A:$H,8,FALSE)</f>
        <v>36423982</v>
      </c>
    </row>
    <row r="196">
      <c r="A196" s="7" t="s">
        <v>5</v>
      </c>
      <c r="B196" s="7" t="s">
        <v>1102</v>
      </c>
      <c r="C196" s="7" t="s">
        <v>7670</v>
      </c>
      <c r="D196" s="7" t="s">
        <v>7671</v>
      </c>
      <c r="E196" s="5" t="s">
        <v>512</v>
      </c>
      <c r="F196" s="5" t="s">
        <v>513</v>
      </c>
      <c r="G196" s="11" t="str">
        <f>VLOOKUP($E196,proc!$A:$D,3, FALSE)</f>
        <v>3</v>
      </c>
      <c r="H196" s="12" t="str">
        <f t="shared" si="1"/>
        <v>Major Anal and Stomal Procedures</v>
      </c>
      <c r="I196" s="12" t="str">
        <f t="shared" si="2"/>
        <v>P16AW</v>
      </c>
      <c r="J196" s="13">
        <f>VLOOKUP($C196,'tarif idrg'!$A:$O,11,FALSE)</f>
        <v>6268907</v>
      </c>
      <c r="K196" s="13">
        <f>VLOOKUP($C196,'tarif idrg'!$A:$O,15,FALSE)</f>
        <v>7836134</v>
      </c>
      <c r="L196" s="13">
        <f>VLOOKUP($E196,'ip prosedur-2025'!$A:$H,4,FALSE)</f>
        <v>26682418.03</v>
      </c>
      <c r="M196" s="13">
        <f>VLOOKUP($E196,'ip prosedur-14 okt-15 juni 2026'!$A:$H,4,FALSE)</f>
        <v>29992824.87</v>
      </c>
      <c r="N196" s="13">
        <f>VLOOKUP($E196,'ip prosedur-14 okt-15 juni 2026'!$A:$H,3, FALSE)</f>
        <v>89</v>
      </c>
      <c r="O196" s="3">
        <f t="shared" si="3"/>
        <v>2669361413</v>
      </c>
      <c r="P196" s="14">
        <f>VLOOKUP($E196,'ip prosedur-14 okt-15 juni 2026'!$A:$H,5,FALSE)</f>
        <v>8340540</v>
      </c>
      <c r="Q196" s="14">
        <f>VLOOKUP($E196,'ip prosedur-14 okt-15 juni 2026'!$A:$H,6,FALSE)</f>
        <v>13145377</v>
      </c>
      <c r="R196" s="14">
        <f>VLOOKUP($E196,'ip prosedur-14 okt-15 juni 2026'!$A:$H,7,FALSE)</f>
        <v>34533551</v>
      </c>
      <c r="S196" s="14">
        <f>VLOOKUP($E196,'ip prosedur-14 okt-15 juni 2026'!$A:$H,8,FALSE)</f>
        <v>74742550</v>
      </c>
    </row>
    <row r="197">
      <c r="A197" s="7" t="s">
        <v>5</v>
      </c>
      <c r="B197" s="7" t="s">
        <v>1102</v>
      </c>
      <c r="C197" s="7" t="s">
        <v>7670</v>
      </c>
      <c r="D197" s="7" t="s">
        <v>7671</v>
      </c>
      <c r="E197" s="5" t="s">
        <v>514</v>
      </c>
      <c r="F197" s="5" t="s">
        <v>515</v>
      </c>
      <c r="G197" s="11" t="str">
        <f>VLOOKUP($E197,proc!$A:$D,3, FALSE)</f>
        <v>4</v>
      </c>
      <c r="H197" s="12" t="str">
        <f t="shared" si="1"/>
        <v>Major Anal and Stomal Procedures</v>
      </c>
      <c r="I197" s="12" t="str">
        <f t="shared" si="2"/>
        <v>P16AW</v>
      </c>
      <c r="J197" s="13">
        <f>VLOOKUP($C197,'tarif idrg'!$A:$O,11,FALSE)</f>
        <v>6268907</v>
      </c>
      <c r="K197" s="13">
        <f>VLOOKUP($C197,'tarif idrg'!$A:$O,15,FALSE)</f>
        <v>7836134</v>
      </c>
      <c r="L197" s="13">
        <f>VLOOKUP($E197,'ip prosedur-2025'!$A:$H,4,FALSE)</f>
        <v>26514362.8</v>
      </c>
      <c r="M197" s="13">
        <f>VLOOKUP($E197,'ip prosedur-14 okt-15 juni 2026'!$A:$H,4,FALSE)</f>
        <v>29614025.85</v>
      </c>
      <c r="N197" s="13">
        <f>VLOOKUP($E197,'ip prosedur-14 okt-15 juni 2026'!$A:$H,3, FALSE)</f>
        <v>369</v>
      </c>
      <c r="O197" s="3">
        <f t="shared" si="3"/>
        <v>10927575539</v>
      </c>
      <c r="P197" s="14">
        <f>VLOOKUP($E197,'ip prosedur-14 okt-15 juni 2026'!$A:$H,5,FALSE)</f>
        <v>11000172</v>
      </c>
      <c r="Q197" s="14">
        <f>VLOOKUP($E197,'ip prosedur-14 okt-15 juni 2026'!$A:$H,6,FALSE)</f>
        <v>18807980</v>
      </c>
      <c r="R197" s="14">
        <f>VLOOKUP($E197,'ip prosedur-14 okt-15 juni 2026'!$A:$H,7,FALSE)</f>
        <v>31898494</v>
      </c>
      <c r="S197" s="14">
        <f>VLOOKUP($E197,'ip prosedur-14 okt-15 juni 2026'!$A:$H,8,FALSE)</f>
        <v>58234280</v>
      </c>
    </row>
    <row r="198">
      <c r="A198" s="7" t="s">
        <v>5</v>
      </c>
      <c r="B198" s="7" t="s">
        <v>1102</v>
      </c>
      <c r="C198" s="7" t="s">
        <v>7670</v>
      </c>
      <c r="D198" s="7" t="s">
        <v>7671</v>
      </c>
      <c r="E198" s="5" t="s">
        <v>517</v>
      </c>
      <c r="F198" s="5" t="s">
        <v>518</v>
      </c>
      <c r="G198" s="11" t="str">
        <f>VLOOKUP($E198,proc!$A:$D,3, FALSE)</f>
        <v>3</v>
      </c>
      <c r="H198" s="12" t="str">
        <f t="shared" si="1"/>
        <v>Major Anal and Stomal Procedures</v>
      </c>
      <c r="I198" s="12" t="str">
        <f t="shared" si="2"/>
        <v>P16AW</v>
      </c>
      <c r="J198" s="13">
        <f>VLOOKUP($C198,'tarif idrg'!$A:$O,11,FALSE)</f>
        <v>6268907</v>
      </c>
      <c r="K198" s="13">
        <f>VLOOKUP($C198,'tarif idrg'!$A:$O,15,FALSE)</f>
        <v>7836134</v>
      </c>
      <c r="L198" s="13">
        <f>VLOOKUP($E198,'ip prosedur-2025'!$A:$H,4,FALSE)</f>
        <v>16257568.88</v>
      </c>
      <c r="M198" s="13">
        <f>VLOOKUP($E198,'ip prosedur-14 okt-15 juni 2026'!$A:$H,4,FALSE)</f>
        <v>16203232.79</v>
      </c>
      <c r="N198" s="13">
        <f>VLOOKUP($E198,'ip prosedur-14 okt-15 juni 2026'!$A:$H,3, FALSE)</f>
        <v>19</v>
      </c>
      <c r="O198" s="3">
        <f t="shared" si="3"/>
        <v>307861423</v>
      </c>
      <c r="P198" s="14">
        <f>VLOOKUP($E198,'ip prosedur-14 okt-15 juni 2026'!$A:$H,5,FALSE)</f>
        <v>6153408</v>
      </c>
      <c r="Q198" s="14">
        <f>VLOOKUP($E198,'ip prosedur-14 okt-15 juni 2026'!$A:$H,6,FALSE)</f>
        <v>8238908</v>
      </c>
      <c r="R198" s="14">
        <f>VLOOKUP($E198,'ip prosedur-14 okt-15 juni 2026'!$A:$H,7,FALSE)</f>
        <v>20575261</v>
      </c>
      <c r="S198" s="14">
        <f>VLOOKUP($E198,'ip prosedur-14 okt-15 juni 2026'!$A:$H,8,FALSE)</f>
        <v>38826600</v>
      </c>
    </row>
    <row r="199">
      <c r="A199" s="7" t="s">
        <v>5</v>
      </c>
      <c r="B199" s="7" t="s">
        <v>1102</v>
      </c>
      <c r="C199" s="7" t="s">
        <v>7670</v>
      </c>
      <c r="D199" s="7" t="s">
        <v>7671</v>
      </c>
      <c r="E199" s="5" t="s">
        <v>519</v>
      </c>
      <c r="F199" s="5" t="s">
        <v>520</v>
      </c>
      <c r="G199" s="11" t="str">
        <f>VLOOKUP($E199,proc!$A:$D,3, FALSE)</f>
        <v>3</v>
      </c>
      <c r="H199" s="12" t="str">
        <f t="shared" si="1"/>
        <v>Major Anal and Stomal Procedures</v>
      </c>
      <c r="I199" s="12" t="str">
        <f t="shared" si="2"/>
        <v>P16AW</v>
      </c>
      <c r="J199" s="13">
        <f>VLOOKUP($C199,'tarif idrg'!$A:$O,11,FALSE)</f>
        <v>6268907</v>
      </c>
      <c r="K199" s="13">
        <f>VLOOKUP($C199,'tarif idrg'!$A:$O,15,FALSE)</f>
        <v>7836134</v>
      </c>
      <c r="L199" s="13">
        <f>VLOOKUP($E199,'ip prosedur-2025'!$A:$H,4,FALSE)</f>
        <v>16068033.39</v>
      </c>
      <c r="M199" s="13">
        <f>VLOOKUP($E199,'ip prosedur-14 okt-15 juni 2026'!$A:$H,4,FALSE)</f>
        <v>32438628.08</v>
      </c>
      <c r="N199" s="13">
        <f>VLOOKUP($E199,'ip prosedur-14 okt-15 juni 2026'!$A:$H,3, FALSE)</f>
        <v>25</v>
      </c>
      <c r="O199" s="3">
        <f t="shared" si="3"/>
        <v>810965702</v>
      </c>
      <c r="P199" s="14">
        <f>VLOOKUP($E199,'ip prosedur-14 okt-15 juni 2026'!$A:$H,5,FALSE)</f>
        <v>7434725</v>
      </c>
      <c r="Q199" s="14">
        <f>VLOOKUP($E199,'ip prosedur-14 okt-15 juni 2026'!$A:$H,6,FALSE)</f>
        <v>12633450</v>
      </c>
      <c r="R199" s="14">
        <f>VLOOKUP($E199,'ip prosedur-14 okt-15 juni 2026'!$A:$H,7,FALSE)</f>
        <v>35694993</v>
      </c>
      <c r="S199" s="14">
        <f>VLOOKUP($E199,'ip prosedur-14 okt-15 juni 2026'!$A:$H,8,FALSE)</f>
        <v>125492576</v>
      </c>
    </row>
    <row r="200">
      <c r="A200" s="7" t="s">
        <v>5</v>
      </c>
      <c r="B200" s="7" t="s">
        <v>1102</v>
      </c>
      <c r="C200" s="7" t="s">
        <v>7670</v>
      </c>
      <c r="D200" s="7" t="s">
        <v>7671</v>
      </c>
      <c r="E200" s="5" t="s">
        <v>522</v>
      </c>
      <c r="F200" s="5" t="s">
        <v>524</v>
      </c>
      <c r="G200" s="11" t="str">
        <f>VLOOKUP($E200,proc!$A:$D,3, FALSE)</f>
        <v>3</v>
      </c>
      <c r="H200" s="12" t="str">
        <f t="shared" si="1"/>
        <v>Major Anal and Stomal Procedures</v>
      </c>
      <c r="I200" s="12" t="str">
        <f t="shared" si="2"/>
        <v>P16AW</v>
      </c>
      <c r="J200" s="13">
        <f>VLOOKUP($C200,'tarif idrg'!$A:$O,11,FALSE)</f>
        <v>6268907</v>
      </c>
      <c r="K200" s="13">
        <f>VLOOKUP($C200,'tarif idrg'!$A:$O,15,FALSE)</f>
        <v>7836134</v>
      </c>
      <c r="L200" s="13">
        <f>VLOOKUP($E200,'ip prosedur-2025'!$A:$H,4,FALSE)</f>
        <v>10934229.53</v>
      </c>
      <c r="M200" s="13">
        <f>VLOOKUP($E200,'ip prosedur-14 okt-15 juni 2026'!$A:$H,4,FALSE)</f>
        <v>12242687.46</v>
      </c>
      <c r="N200" s="13">
        <f>VLOOKUP($E200,'ip prosedur-14 okt-15 juni 2026'!$A:$H,3, FALSE)</f>
        <v>35</v>
      </c>
      <c r="O200" s="3">
        <f t="shared" si="3"/>
        <v>428494061.1</v>
      </c>
      <c r="P200" s="14">
        <f>VLOOKUP($E200,'ip prosedur-14 okt-15 juni 2026'!$A:$H,5,FALSE)</f>
        <v>5787698</v>
      </c>
      <c r="Q200" s="14">
        <f>VLOOKUP($E200,'ip prosedur-14 okt-15 juni 2026'!$A:$H,6,FALSE)</f>
        <v>8289813</v>
      </c>
      <c r="R200" s="14">
        <f>VLOOKUP($E200,'ip prosedur-14 okt-15 juni 2026'!$A:$H,7,FALSE)</f>
        <v>12782901</v>
      </c>
      <c r="S200" s="14">
        <f>VLOOKUP($E200,'ip prosedur-14 okt-15 juni 2026'!$A:$H,8,FALSE)</f>
        <v>21047888</v>
      </c>
    </row>
    <row r="201">
      <c r="A201" s="7" t="s">
        <v>5</v>
      </c>
      <c r="B201" s="7" t="s">
        <v>1102</v>
      </c>
      <c r="C201" s="7" t="s">
        <v>7670</v>
      </c>
      <c r="D201" s="7" t="s">
        <v>7671</v>
      </c>
      <c r="E201" s="5" t="s">
        <v>526</v>
      </c>
      <c r="F201" s="5" t="s">
        <v>527</v>
      </c>
      <c r="G201" s="11" t="str">
        <f>VLOOKUP($E201,proc!$A:$D,3, FALSE)</f>
        <v>4</v>
      </c>
      <c r="H201" s="12" t="str">
        <f t="shared" si="1"/>
        <v>Major Anal and Stomal Procedures</v>
      </c>
      <c r="I201" s="12" t="str">
        <f t="shared" si="2"/>
        <v>P16AW</v>
      </c>
      <c r="J201" s="13">
        <f>VLOOKUP($C201,'tarif idrg'!$A:$O,11,FALSE)</f>
        <v>6268907</v>
      </c>
      <c r="K201" s="13">
        <f>VLOOKUP($C201,'tarif idrg'!$A:$O,15,FALSE)</f>
        <v>7836134</v>
      </c>
      <c r="L201" s="13">
        <f>VLOOKUP($E201,'ip prosedur-2025'!$A:$H,4,FALSE)</f>
        <v>15376458.41</v>
      </c>
      <c r="M201" s="13">
        <f>VLOOKUP($E201,'ip prosedur-14 okt-15 juni 2026'!$A:$H,4,FALSE)</f>
        <v>13852941.99</v>
      </c>
      <c r="N201" s="13">
        <f>VLOOKUP($E201,'ip prosedur-14 okt-15 juni 2026'!$A:$H,3, FALSE)</f>
        <v>103</v>
      </c>
      <c r="O201" s="3">
        <f t="shared" si="3"/>
        <v>1426853025</v>
      </c>
      <c r="P201" s="14">
        <f>VLOOKUP($E201,'ip prosedur-14 okt-15 juni 2026'!$A:$H,5,FALSE)</f>
        <v>8528934</v>
      </c>
      <c r="Q201" s="14">
        <f>VLOOKUP($E201,'ip prosedur-14 okt-15 juni 2026'!$A:$H,6,FALSE)</f>
        <v>12898854</v>
      </c>
      <c r="R201" s="14">
        <f>VLOOKUP($E201,'ip prosedur-14 okt-15 juni 2026'!$A:$H,7,FALSE)</f>
        <v>16973975</v>
      </c>
      <c r="S201" s="14">
        <f>VLOOKUP($E201,'ip prosedur-14 okt-15 juni 2026'!$A:$H,8,FALSE)</f>
        <v>21295530</v>
      </c>
    </row>
    <row r="202">
      <c r="A202" s="7" t="s">
        <v>5</v>
      </c>
      <c r="B202" s="7" t="s">
        <v>1102</v>
      </c>
      <c r="C202" s="7" t="s">
        <v>7670</v>
      </c>
      <c r="D202" s="7" t="s">
        <v>7671</v>
      </c>
      <c r="E202" s="5" t="s">
        <v>528</v>
      </c>
      <c r="F202" s="5" t="s">
        <v>529</v>
      </c>
      <c r="G202" s="11" t="str">
        <f>VLOOKUP($E202,proc!$A:$D,3, FALSE)</f>
        <v>3</v>
      </c>
      <c r="H202" s="12" t="str">
        <f t="shared" si="1"/>
        <v>Major Anal and Stomal Procedures</v>
      </c>
      <c r="I202" s="12" t="str">
        <f t="shared" si="2"/>
        <v>P16AW</v>
      </c>
      <c r="J202" s="13">
        <f>VLOOKUP($C202,'tarif idrg'!$A:$O,11,FALSE)</f>
        <v>6268907</v>
      </c>
      <c r="K202" s="13">
        <f>VLOOKUP($C202,'tarif idrg'!$A:$O,15,FALSE)</f>
        <v>7836134</v>
      </c>
      <c r="L202" s="13">
        <f>VLOOKUP($E202,'ip prosedur-2025'!$A:$H,4,FALSE)</f>
        <v>21745445.63</v>
      </c>
      <c r="M202" s="13">
        <f>VLOOKUP($E202,'ip prosedur-14 okt-15 juni 2026'!$A:$H,4,FALSE)</f>
        <v>21500876.47</v>
      </c>
      <c r="N202" s="13">
        <f>VLOOKUP($E202,'ip prosedur-14 okt-15 juni 2026'!$A:$H,3, FALSE)</f>
        <v>62</v>
      </c>
      <c r="O202" s="3">
        <f t="shared" si="3"/>
        <v>1333054341</v>
      </c>
      <c r="P202" s="14">
        <f>VLOOKUP($E202,'ip prosedur-14 okt-15 juni 2026'!$A:$H,5,FALSE)</f>
        <v>7199907</v>
      </c>
      <c r="Q202" s="14">
        <f>VLOOKUP($E202,'ip prosedur-14 okt-15 juni 2026'!$A:$H,6,FALSE)</f>
        <v>10788623</v>
      </c>
      <c r="R202" s="14">
        <f>VLOOKUP($E202,'ip prosedur-14 okt-15 juni 2026'!$A:$H,7,FALSE)</f>
        <v>20872374</v>
      </c>
      <c r="S202" s="14">
        <f>VLOOKUP($E202,'ip prosedur-14 okt-15 juni 2026'!$A:$H,8,FALSE)</f>
        <v>33658158</v>
      </c>
    </row>
    <row r="203">
      <c r="A203" s="7" t="s">
        <v>5</v>
      </c>
      <c r="B203" s="7" t="s">
        <v>1102</v>
      </c>
      <c r="C203" s="7" t="s">
        <v>7670</v>
      </c>
      <c r="D203" s="7" t="s">
        <v>7671</v>
      </c>
      <c r="E203" s="5" t="s">
        <v>530</v>
      </c>
      <c r="F203" s="5" t="s">
        <v>532</v>
      </c>
      <c r="G203" s="11" t="str">
        <f>VLOOKUP($E203,proc!$A:$D,3, FALSE)</f>
        <v>3</v>
      </c>
      <c r="H203" s="12" t="str">
        <f t="shared" si="1"/>
        <v>Major Anal and Stomal Procedures</v>
      </c>
      <c r="I203" s="12" t="str">
        <f t="shared" si="2"/>
        <v>P16AW</v>
      </c>
      <c r="J203" s="13">
        <f>VLOOKUP($C203,'tarif idrg'!$A:$O,11,FALSE)</f>
        <v>6268907</v>
      </c>
      <c r="K203" s="13">
        <f>VLOOKUP($C203,'tarif idrg'!$A:$O,15,FALSE)</f>
        <v>7836134</v>
      </c>
      <c r="L203" s="13">
        <f>VLOOKUP($E203,'ip prosedur-2025'!$A:$H,4,FALSE)</f>
        <v>14625650</v>
      </c>
      <c r="M203" s="13">
        <f>VLOOKUP($E203,'ip prosedur-14 okt-15 juni 2026'!$A:$H,4,FALSE)</f>
        <v>15339404.6</v>
      </c>
      <c r="N203" s="13">
        <f>VLOOKUP($E203,'ip prosedur-14 okt-15 juni 2026'!$A:$H,3, FALSE)</f>
        <v>45</v>
      </c>
      <c r="O203" s="3">
        <f t="shared" si="3"/>
        <v>690273207</v>
      </c>
      <c r="P203" s="14">
        <f>VLOOKUP($E203,'ip prosedur-14 okt-15 juni 2026'!$A:$H,5,FALSE)</f>
        <v>6193711</v>
      </c>
      <c r="Q203" s="14">
        <f>VLOOKUP($E203,'ip prosedur-14 okt-15 juni 2026'!$A:$H,6,FALSE)</f>
        <v>12342778</v>
      </c>
      <c r="R203" s="14">
        <f>VLOOKUP($E203,'ip prosedur-14 okt-15 juni 2026'!$A:$H,7,FALSE)</f>
        <v>19972340</v>
      </c>
      <c r="S203" s="14">
        <f>VLOOKUP($E203,'ip prosedur-14 okt-15 juni 2026'!$A:$H,8,FALSE)</f>
        <v>25479332</v>
      </c>
    </row>
    <row r="204">
      <c r="A204" s="7" t="s">
        <v>5</v>
      </c>
      <c r="B204" s="7" t="s">
        <v>1102</v>
      </c>
      <c r="C204" s="7" t="s">
        <v>7670</v>
      </c>
      <c r="D204" s="7" t="s">
        <v>7671</v>
      </c>
      <c r="E204" s="5" t="s">
        <v>533</v>
      </c>
      <c r="F204" s="5" t="s">
        <v>534</v>
      </c>
      <c r="G204" s="11" t="str">
        <f>VLOOKUP($E204,proc!$A:$D,3, FALSE)</f>
        <v>2</v>
      </c>
      <c r="H204" s="12" t="str">
        <f t="shared" si="1"/>
        <v>Major Anal and Stomal Procedures</v>
      </c>
      <c r="I204" s="12" t="str">
        <f t="shared" si="2"/>
        <v>P16AW</v>
      </c>
      <c r="J204" s="13">
        <f>VLOOKUP($C204,'tarif idrg'!$A:$O,11,FALSE)</f>
        <v>6268907</v>
      </c>
      <c r="K204" s="13">
        <f>VLOOKUP($C204,'tarif idrg'!$A:$O,15,FALSE)</f>
        <v>7836134</v>
      </c>
      <c r="L204" s="13">
        <f>VLOOKUP($E204,'ip prosedur-2025'!$A:$H,4,FALSE)</f>
        <v>17472487</v>
      </c>
      <c r="M204" s="13">
        <f>VLOOKUP($E204,'ip prosedur-14 okt-15 juni 2026'!$A:$H,4,FALSE)</f>
        <v>14428226.33</v>
      </c>
      <c r="N204" s="13">
        <f>VLOOKUP($E204,'ip prosedur-14 okt-15 juni 2026'!$A:$H,3, FALSE)</f>
        <v>12</v>
      </c>
      <c r="O204" s="3">
        <f t="shared" si="3"/>
        <v>173138716</v>
      </c>
      <c r="P204" s="14">
        <f>VLOOKUP($E204,'ip prosedur-14 okt-15 juni 2026'!$A:$H,5,FALSE)</f>
        <v>7659941</v>
      </c>
      <c r="Q204" s="14">
        <f>VLOOKUP($E204,'ip prosedur-14 okt-15 juni 2026'!$A:$H,6,FALSE)</f>
        <v>14476288</v>
      </c>
      <c r="R204" s="14">
        <f>VLOOKUP($E204,'ip prosedur-14 okt-15 juni 2026'!$A:$H,7,FALSE)</f>
        <v>19581791</v>
      </c>
      <c r="S204" s="14">
        <f>VLOOKUP($E204,'ip prosedur-14 okt-15 juni 2026'!$A:$H,8,FALSE)</f>
        <v>21016775</v>
      </c>
    </row>
    <row r="205">
      <c r="A205" s="7" t="s">
        <v>5</v>
      </c>
      <c r="B205" s="7" t="s">
        <v>1102</v>
      </c>
      <c r="C205" s="7" t="s">
        <v>7670</v>
      </c>
      <c r="D205" s="7" t="s">
        <v>7671</v>
      </c>
      <c r="E205" s="5" t="s">
        <v>535</v>
      </c>
      <c r="F205" s="5" t="s">
        <v>536</v>
      </c>
      <c r="G205" s="11" t="str">
        <f>VLOOKUP($E205,proc!$A:$D,3, FALSE)</f>
        <v>2</v>
      </c>
      <c r="H205" s="12" t="str">
        <f t="shared" si="1"/>
        <v>Major Anal and Stomal Procedures</v>
      </c>
      <c r="I205" s="12" t="str">
        <f t="shared" si="2"/>
        <v>P16AW</v>
      </c>
      <c r="J205" s="13">
        <f>VLOOKUP($C205,'tarif idrg'!$A:$O,11,FALSE)</f>
        <v>6268907</v>
      </c>
      <c r="K205" s="13">
        <f>VLOOKUP($C205,'tarif idrg'!$A:$O,15,FALSE)</f>
        <v>7836134</v>
      </c>
      <c r="L205" s="13">
        <f>VLOOKUP($E205,'ip prosedur-2025'!$A:$H,4,FALSE)</f>
        <v>21173039.52</v>
      </c>
      <c r="M205" s="13">
        <f>VLOOKUP($E205,'ip prosedur-14 okt-15 juni 2026'!$A:$H,4,FALSE)</f>
        <v>16620347.93</v>
      </c>
      <c r="N205" s="13">
        <f>VLOOKUP($E205,'ip prosedur-14 okt-15 juni 2026'!$A:$H,3, FALSE)</f>
        <v>41</v>
      </c>
      <c r="O205" s="3">
        <f t="shared" si="3"/>
        <v>681434265.1</v>
      </c>
      <c r="P205" s="14">
        <f>VLOOKUP($E205,'ip prosedur-14 okt-15 juni 2026'!$A:$H,5,FALSE)</f>
        <v>8334785</v>
      </c>
      <c r="Q205" s="14">
        <f>VLOOKUP($E205,'ip prosedur-14 okt-15 juni 2026'!$A:$H,6,FALSE)</f>
        <v>12846327</v>
      </c>
      <c r="R205" s="14">
        <f>VLOOKUP($E205,'ip prosedur-14 okt-15 juni 2026'!$A:$H,7,FALSE)</f>
        <v>18109719</v>
      </c>
      <c r="S205" s="14">
        <f>VLOOKUP($E205,'ip prosedur-14 okt-15 juni 2026'!$A:$H,8,FALSE)</f>
        <v>30207834</v>
      </c>
    </row>
    <row r="206">
      <c r="A206" s="7" t="s">
        <v>5</v>
      </c>
      <c r="B206" s="7" t="s">
        <v>1102</v>
      </c>
      <c r="C206" s="7" t="s">
        <v>7670</v>
      </c>
      <c r="D206" s="7" t="s">
        <v>7671</v>
      </c>
      <c r="E206" s="5" t="s">
        <v>538</v>
      </c>
      <c r="F206" s="5" t="s">
        <v>539</v>
      </c>
      <c r="G206" s="11" t="str">
        <f>VLOOKUP($E206,proc!$A:$D,3, FALSE)</f>
        <v>2</v>
      </c>
      <c r="H206" s="12" t="str">
        <f t="shared" si="1"/>
        <v>Major Anal and Stomal Procedures</v>
      </c>
      <c r="I206" s="12" t="str">
        <f t="shared" si="2"/>
        <v>P16AW</v>
      </c>
      <c r="J206" s="13">
        <f>VLOOKUP($C206,'tarif idrg'!$A:$O,11,FALSE)</f>
        <v>6268907</v>
      </c>
      <c r="K206" s="13">
        <f>VLOOKUP($C206,'tarif idrg'!$A:$O,15,FALSE)</f>
        <v>7836134</v>
      </c>
      <c r="L206" s="13">
        <f>VLOOKUP($E206,'ip prosedur-2025'!$A:$H,4,FALSE)</f>
        <v>18360049.02</v>
      </c>
      <c r="M206" s="13">
        <f>VLOOKUP($E206,'ip prosedur-14 okt-15 juni 2026'!$A:$H,4,FALSE)</f>
        <v>22189609.57</v>
      </c>
      <c r="N206" s="13">
        <f>VLOOKUP($E206,'ip prosedur-14 okt-15 juni 2026'!$A:$H,3, FALSE)</f>
        <v>179</v>
      </c>
      <c r="O206" s="3">
        <f t="shared" si="3"/>
        <v>3971940113</v>
      </c>
      <c r="P206" s="14">
        <f>VLOOKUP($E206,'ip prosedur-14 okt-15 juni 2026'!$A:$H,5,FALSE)</f>
        <v>7003566</v>
      </c>
      <c r="Q206" s="14">
        <f>VLOOKUP($E206,'ip prosedur-14 okt-15 juni 2026'!$A:$H,6,FALSE)</f>
        <v>10964429</v>
      </c>
      <c r="R206" s="14">
        <f>VLOOKUP($E206,'ip prosedur-14 okt-15 juni 2026'!$A:$H,7,FALSE)</f>
        <v>20849384</v>
      </c>
      <c r="S206" s="14">
        <f>VLOOKUP($E206,'ip prosedur-14 okt-15 juni 2026'!$A:$H,8,FALSE)</f>
        <v>32501986</v>
      </c>
    </row>
    <row r="207">
      <c r="A207" s="7" t="s">
        <v>5</v>
      </c>
      <c r="B207" s="7" t="s">
        <v>1102</v>
      </c>
      <c r="C207" s="7" t="s">
        <v>7670</v>
      </c>
      <c r="D207" s="7" t="s">
        <v>7671</v>
      </c>
      <c r="E207" s="5" t="s">
        <v>540</v>
      </c>
      <c r="F207" s="5" t="s">
        <v>541</v>
      </c>
      <c r="G207" s="11" t="str">
        <f>VLOOKUP($E207,proc!$A:$D,3, FALSE)</f>
        <v>2</v>
      </c>
      <c r="H207" s="12" t="str">
        <f t="shared" si="1"/>
        <v>Major Anal and Stomal Procedures</v>
      </c>
      <c r="I207" s="12" t="str">
        <f t="shared" si="2"/>
        <v>P16AW</v>
      </c>
      <c r="J207" s="13">
        <f>VLOOKUP($C207,'tarif idrg'!$A:$O,11,FALSE)</f>
        <v>6268907</v>
      </c>
      <c r="K207" s="13">
        <f>VLOOKUP($C207,'tarif idrg'!$A:$O,15,FALSE)</f>
        <v>7836134</v>
      </c>
      <c r="L207" s="13">
        <f>VLOOKUP($E207,'ip prosedur-2025'!$A:$H,4,FALSE)</f>
        <v>15967389.6</v>
      </c>
      <c r="M207" s="13">
        <f>VLOOKUP($E207,'ip prosedur-14 okt-15 juni 2026'!$A:$H,4,FALSE)</f>
        <v>16802539.04</v>
      </c>
      <c r="N207" s="13">
        <f>VLOOKUP($E207,'ip prosedur-14 okt-15 juni 2026'!$A:$H,3, FALSE)</f>
        <v>297</v>
      </c>
      <c r="O207" s="3">
        <f t="shared" si="3"/>
        <v>4990354095</v>
      </c>
      <c r="P207" s="14">
        <f>VLOOKUP($E207,'ip prosedur-14 okt-15 juni 2026'!$A:$H,5,FALSE)</f>
        <v>8400614</v>
      </c>
      <c r="Q207" s="14">
        <f>VLOOKUP($E207,'ip prosedur-14 okt-15 juni 2026'!$A:$H,6,FALSE)</f>
        <v>11558976</v>
      </c>
      <c r="R207" s="14">
        <f>VLOOKUP($E207,'ip prosedur-14 okt-15 juni 2026'!$A:$H,7,FALSE)</f>
        <v>17289065</v>
      </c>
      <c r="S207" s="14">
        <f>VLOOKUP($E207,'ip prosedur-14 okt-15 juni 2026'!$A:$H,8,FALSE)</f>
        <v>28920653</v>
      </c>
    </row>
    <row r="208">
      <c r="A208" s="7" t="s">
        <v>5</v>
      </c>
      <c r="B208" s="7" t="s">
        <v>1102</v>
      </c>
      <c r="C208" s="7" t="s">
        <v>7670</v>
      </c>
      <c r="D208" s="7" t="s">
        <v>7671</v>
      </c>
      <c r="E208" s="5" t="s">
        <v>542</v>
      </c>
      <c r="F208" s="5" t="s">
        <v>543</v>
      </c>
      <c r="G208" s="11" t="str">
        <f>VLOOKUP($E208,proc!$A:$D,3, FALSE)</f>
        <v>3</v>
      </c>
      <c r="H208" s="12" t="str">
        <f t="shared" si="1"/>
        <v>Major Anal and Stomal Procedures</v>
      </c>
      <c r="I208" s="12" t="str">
        <f t="shared" si="2"/>
        <v>P16AW</v>
      </c>
      <c r="J208" s="13">
        <f>VLOOKUP($C208,'tarif idrg'!$A:$O,11,FALSE)</f>
        <v>6268907</v>
      </c>
      <c r="K208" s="13">
        <f>VLOOKUP($C208,'tarif idrg'!$A:$O,15,FALSE)</f>
        <v>7836134</v>
      </c>
      <c r="L208" s="13">
        <f>VLOOKUP($E208,'ip prosedur-2025'!$A:$H,4,FALSE)</f>
        <v>16314227</v>
      </c>
      <c r="M208" s="13">
        <f>VLOOKUP($E208,'ip prosedur-14 okt-15 juni 2026'!$A:$H,4,FALSE)</f>
        <v>13342232</v>
      </c>
      <c r="N208" s="13">
        <f>VLOOKUP($E208,'ip prosedur-14 okt-15 juni 2026'!$A:$H,3, FALSE)</f>
        <v>1</v>
      </c>
      <c r="O208" s="3">
        <f t="shared" si="3"/>
        <v>13342232</v>
      </c>
      <c r="P208" s="14">
        <f>VLOOKUP($E208,'ip prosedur-14 okt-15 juni 2026'!$A:$H,5,FALSE)</f>
        <v>13342232</v>
      </c>
      <c r="Q208" s="14">
        <f>VLOOKUP($E208,'ip prosedur-14 okt-15 juni 2026'!$A:$H,6,FALSE)</f>
        <v>13342232</v>
      </c>
      <c r="R208" s="14">
        <f>VLOOKUP($E208,'ip prosedur-14 okt-15 juni 2026'!$A:$H,7,FALSE)</f>
        <v>13342232</v>
      </c>
      <c r="S208" s="14">
        <f>VLOOKUP($E208,'ip prosedur-14 okt-15 juni 2026'!$A:$H,8,FALSE)</f>
        <v>13342232</v>
      </c>
    </row>
    <row r="209">
      <c r="A209" s="7" t="s">
        <v>5</v>
      </c>
      <c r="B209" s="7" t="s">
        <v>1102</v>
      </c>
      <c r="C209" s="7" t="s">
        <v>7670</v>
      </c>
      <c r="D209" s="7" t="s">
        <v>7671</v>
      </c>
      <c r="E209" s="5" t="s">
        <v>545</v>
      </c>
      <c r="F209" s="5" t="s">
        <v>546</v>
      </c>
      <c r="G209" s="11" t="str">
        <f>VLOOKUP($E209,proc!$A:$D,3, FALSE)</f>
        <v>2</v>
      </c>
      <c r="H209" s="12" t="str">
        <f t="shared" si="1"/>
        <v>Major Anal and Stomal Procedures</v>
      </c>
      <c r="I209" s="12" t="str">
        <f t="shared" si="2"/>
        <v>P16AW</v>
      </c>
      <c r="J209" s="13">
        <f>VLOOKUP($C209,'tarif idrg'!$A:$O,11,FALSE)</f>
        <v>6268907</v>
      </c>
      <c r="K209" s="13">
        <f>VLOOKUP($C209,'tarif idrg'!$A:$O,15,FALSE)</f>
        <v>7836134</v>
      </c>
      <c r="L209" s="13">
        <f>VLOOKUP($E209,'ip prosedur-2025'!$A:$H,4,FALSE)</f>
        <v>24086043.72</v>
      </c>
      <c r="M209" s="13">
        <f>VLOOKUP($E209,'ip prosedur-14 okt-15 juni 2026'!$A:$H,4,FALSE)</f>
        <v>64152843</v>
      </c>
      <c r="N209" s="13">
        <f>VLOOKUP($E209,'ip prosedur-14 okt-15 juni 2026'!$A:$H,3, FALSE)</f>
        <v>4</v>
      </c>
      <c r="O209" s="3">
        <f t="shared" si="3"/>
        <v>256611372</v>
      </c>
      <c r="P209" s="14">
        <f>VLOOKUP($E209,'ip prosedur-14 okt-15 juni 2026'!$A:$H,5,FALSE)</f>
        <v>9170555</v>
      </c>
      <c r="Q209" s="14">
        <f>VLOOKUP($E209,'ip prosedur-14 okt-15 juni 2026'!$A:$H,6,FALSE)</f>
        <v>12302534</v>
      </c>
      <c r="R209" s="14">
        <f>VLOOKUP($E209,'ip prosedur-14 okt-15 juni 2026'!$A:$H,7,FALSE)</f>
        <v>38368827</v>
      </c>
      <c r="S209" s="14">
        <f>VLOOKUP($E209,'ip prosedur-14 okt-15 juni 2026'!$A:$H,8,FALSE)</f>
        <v>196769456</v>
      </c>
    </row>
    <row r="210">
      <c r="A210" s="7" t="s">
        <v>5</v>
      </c>
      <c r="B210" s="7" t="s">
        <v>1102</v>
      </c>
      <c r="C210" s="7" t="s">
        <v>7670</v>
      </c>
      <c r="D210" s="7" t="s">
        <v>7671</v>
      </c>
      <c r="E210" s="5" t="s">
        <v>547</v>
      </c>
      <c r="F210" s="5" t="s">
        <v>548</v>
      </c>
      <c r="G210" s="11" t="str">
        <f>VLOOKUP($E210,proc!$A:$D,3, FALSE)</f>
        <v>2</v>
      </c>
      <c r="H210" s="12" t="str">
        <f t="shared" si="1"/>
        <v>Major Anal and Stomal Procedures</v>
      </c>
      <c r="I210" s="12" t="str">
        <f t="shared" si="2"/>
        <v>P16AW</v>
      </c>
      <c r="J210" s="13">
        <f>VLOOKUP($C210,'tarif idrg'!$A:$O,11,FALSE)</f>
        <v>6268907</v>
      </c>
      <c r="K210" s="13">
        <f>VLOOKUP($C210,'tarif idrg'!$A:$O,15,FALSE)</f>
        <v>7836134</v>
      </c>
      <c r="L210" s="13">
        <f>VLOOKUP($E210,'ip prosedur-2025'!$A:$H,4,FALSE)</f>
        <v>7897481.5</v>
      </c>
      <c r="M210" s="13">
        <f>VLOOKUP($E210,'ip prosedur-14 okt-15 juni 2026'!$A:$H,4,FALSE)</f>
        <v>7979194.125</v>
      </c>
      <c r="N210" s="13">
        <f>VLOOKUP($E210,'ip prosedur-14 okt-15 juni 2026'!$A:$H,3, FALSE)</f>
        <v>8</v>
      </c>
      <c r="O210" s="3">
        <f t="shared" si="3"/>
        <v>63833553</v>
      </c>
      <c r="P210" s="14">
        <f>VLOOKUP($E210,'ip prosedur-14 okt-15 juni 2026'!$A:$H,5,FALSE)</f>
        <v>4578832</v>
      </c>
      <c r="Q210" s="14">
        <f>VLOOKUP($E210,'ip prosedur-14 okt-15 juni 2026'!$A:$H,6,FALSE)</f>
        <v>9231973</v>
      </c>
      <c r="R210" s="14">
        <f>VLOOKUP($E210,'ip prosedur-14 okt-15 juni 2026'!$A:$H,7,FALSE)</f>
        <v>9296983</v>
      </c>
      <c r="S210" s="14">
        <f>VLOOKUP($E210,'ip prosedur-14 okt-15 juni 2026'!$A:$H,8,FALSE)</f>
        <v>9918786</v>
      </c>
    </row>
    <row r="211">
      <c r="A211" s="7" t="s">
        <v>5</v>
      </c>
      <c r="B211" s="7" t="s">
        <v>1102</v>
      </c>
      <c r="C211" s="7" t="s">
        <v>7670</v>
      </c>
      <c r="D211" s="7" t="s">
        <v>7671</v>
      </c>
      <c r="E211" s="5" t="s">
        <v>550</v>
      </c>
      <c r="F211" s="5" t="s">
        <v>551</v>
      </c>
      <c r="G211" s="11" t="str">
        <f>VLOOKUP($E211,proc!$A:$D,3, FALSE)</f>
        <v>3</v>
      </c>
      <c r="H211" s="12" t="str">
        <f t="shared" si="1"/>
        <v>Major Anal and Stomal Procedures</v>
      </c>
      <c r="I211" s="12" t="str">
        <f t="shared" si="2"/>
        <v>P16AW</v>
      </c>
      <c r="J211" s="13">
        <f>VLOOKUP($C211,'tarif idrg'!$A:$O,11,FALSE)</f>
        <v>6268907</v>
      </c>
      <c r="K211" s="13">
        <f>VLOOKUP($C211,'tarif idrg'!$A:$O,15,FALSE)</f>
        <v>7836134</v>
      </c>
      <c r="L211" s="13">
        <f>VLOOKUP($E211,'ip prosedur-2025'!$A:$H,4,FALSE)</f>
        <v>23142961.44</v>
      </c>
      <c r="M211" s="13">
        <f>VLOOKUP($E211,'ip prosedur-14 okt-15 juni 2026'!$A:$H,4,FALSE)</f>
        <v>22974905.42</v>
      </c>
      <c r="N211" s="13">
        <f>VLOOKUP($E211,'ip prosedur-14 okt-15 juni 2026'!$A:$H,3, FALSE)</f>
        <v>1017</v>
      </c>
      <c r="O211" s="3">
        <f t="shared" si="3"/>
        <v>23365478812</v>
      </c>
      <c r="P211" s="14">
        <f>VLOOKUP($E211,'ip prosedur-14 okt-15 juni 2026'!$A:$H,5,FALSE)</f>
        <v>8610501</v>
      </c>
      <c r="Q211" s="14">
        <f>VLOOKUP($E211,'ip prosedur-14 okt-15 juni 2026'!$A:$H,6,FALSE)</f>
        <v>14368121</v>
      </c>
      <c r="R211" s="14">
        <f>VLOOKUP($E211,'ip prosedur-14 okt-15 juni 2026'!$A:$H,7,FALSE)</f>
        <v>25696087</v>
      </c>
      <c r="S211" s="14">
        <f>VLOOKUP($E211,'ip prosedur-14 okt-15 juni 2026'!$A:$H,8,FALSE)</f>
        <v>46221074</v>
      </c>
    </row>
    <row r="212">
      <c r="A212" s="7" t="s">
        <v>5</v>
      </c>
      <c r="B212" s="7" t="s">
        <v>1102</v>
      </c>
      <c r="C212" s="7" t="s">
        <v>7670</v>
      </c>
      <c r="D212" s="7" t="s">
        <v>7671</v>
      </c>
      <c r="E212" s="5" t="s">
        <v>552</v>
      </c>
      <c r="F212" s="5" t="s">
        <v>553</v>
      </c>
      <c r="G212" s="11" t="str">
        <f>VLOOKUP($E212,proc!$A:$D,3, FALSE)</f>
        <v>2</v>
      </c>
      <c r="H212" s="12" t="str">
        <f t="shared" si="1"/>
        <v>Major Anal and Stomal Procedures</v>
      </c>
      <c r="I212" s="12" t="str">
        <f t="shared" si="2"/>
        <v>P16AW</v>
      </c>
      <c r="J212" s="13">
        <f>VLOOKUP($C212,'tarif idrg'!$A:$O,11,FALSE)</f>
        <v>6268907</v>
      </c>
      <c r="K212" s="13">
        <f>VLOOKUP($C212,'tarif idrg'!$A:$O,15,FALSE)</f>
        <v>7836134</v>
      </c>
      <c r="L212" s="13">
        <f>VLOOKUP($E212,'ip prosedur-2025'!$A:$H,4,FALSE)</f>
        <v>17626790</v>
      </c>
      <c r="M212" s="13">
        <f>VLOOKUP($E212,'ip prosedur-14 okt-15 juni 2026'!$A:$H,4,FALSE)</f>
        <v>46758231.09</v>
      </c>
      <c r="N212" s="13">
        <f>VLOOKUP($E212,'ip prosedur-14 okt-15 juni 2026'!$A:$H,3, FALSE)</f>
        <v>11</v>
      </c>
      <c r="O212" s="3">
        <f t="shared" si="3"/>
        <v>514340542</v>
      </c>
      <c r="P212" s="14">
        <f>VLOOKUP($E212,'ip prosedur-14 okt-15 juni 2026'!$A:$H,5,FALSE)</f>
        <v>6858434</v>
      </c>
      <c r="Q212" s="14">
        <f>VLOOKUP($E212,'ip prosedur-14 okt-15 juni 2026'!$A:$H,6,FALSE)</f>
        <v>37191895</v>
      </c>
      <c r="R212" s="14">
        <f>VLOOKUP($E212,'ip prosedur-14 okt-15 juni 2026'!$A:$H,7,FALSE)</f>
        <v>89790080</v>
      </c>
      <c r="S212" s="14">
        <f>VLOOKUP($E212,'ip prosedur-14 okt-15 juni 2026'!$A:$H,8,FALSE)</f>
        <v>97138128</v>
      </c>
    </row>
    <row r="213">
      <c r="A213" s="7" t="s">
        <v>5</v>
      </c>
      <c r="B213" s="7" t="s">
        <v>1102</v>
      </c>
      <c r="C213" s="7" t="s">
        <v>7670</v>
      </c>
      <c r="D213" s="7" t="s">
        <v>7671</v>
      </c>
      <c r="E213" s="5" t="s">
        <v>554</v>
      </c>
      <c r="F213" s="5" t="s">
        <v>555</v>
      </c>
      <c r="G213" s="11" t="str">
        <f>VLOOKUP($E213,proc!$A:$D,3, FALSE)</f>
        <v>2</v>
      </c>
      <c r="H213" s="12" t="str">
        <f t="shared" si="1"/>
        <v>Major Anal and Stomal Procedures</v>
      </c>
      <c r="I213" s="12" t="str">
        <f t="shared" si="2"/>
        <v>P16AW</v>
      </c>
      <c r="J213" s="13">
        <f>VLOOKUP($C213,'tarif idrg'!$A:$O,11,FALSE)</f>
        <v>6268907</v>
      </c>
      <c r="K213" s="13">
        <f>VLOOKUP($C213,'tarif idrg'!$A:$O,15,FALSE)</f>
        <v>7836134</v>
      </c>
      <c r="L213" s="13">
        <f>VLOOKUP($E213,'ip prosedur-2025'!$A:$H,4,FALSE)</f>
        <v>13676474.64</v>
      </c>
      <c r="M213" s="13">
        <f>VLOOKUP($E213,'ip prosedur-14 okt-15 juni 2026'!$A:$H,4,FALSE)</f>
        <v>12705647.71</v>
      </c>
      <c r="N213" s="13">
        <f>VLOOKUP($E213,'ip prosedur-14 okt-15 juni 2026'!$A:$H,3, FALSE)</f>
        <v>372</v>
      </c>
      <c r="O213" s="3">
        <f t="shared" si="3"/>
        <v>4726500948</v>
      </c>
      <c r="P213" s="14">
        <f>VLOOKUP($E213,'ip prosedur-14 okt-15 juni 2026'!$A:$H,5,FALSE)</f>
        <v>6932958</v>
      </c>
      <c r="Q213" s="14">
        <f>VLOOKUP($E213,'ip prosedur-14 okt-15 juni 2026'!$A:$H,6,FALSE)</f>
        <v>9470608</v>
      </c>
      <c r="R213" s="14">
        <f>VLOOKUP($E213,'ip prosedur-14 okt-15 juni 2026'!$A:$H,7,FALSE)</f>
        <v>14451411</v>
      </c>
      <c r="S213" s="14">
        <f>VLOOKUP($E213,'ip prosedur-14 okt-15 juni 2026'!$A:$H,8,FALSE)</f>
        <v>21295943</v>
      </c>
    </row>
    <row r="214">
      <c r="A214" s="7" t="s">
        <v>5</v>
      </c>
      <c r="B214" s="7" t="s">
        <v>1102</v>
      </c>
      <c r="C214" s="7" t="s">
        <v>7670</v>
      </c>
      <c r="D214" s="7" t="s">
        <v>7671</v>
      </c>
      <c r="E214" s="5" t="s">
        <v>557</v>
      </c>
      <c r="F214" s="5" t="s">
        <v>558</v>
      </c>
      <c r="G214" s="11" t="str">
        <f>VLOOKUP($E214,proc!$A:$D,3, FALSE)</f>
        <v>2</v>
      </c>
      <c r="H214" s="12" t="str">
        <f t="shared" si="1"/>
        <v>Major Anal and Stomal Procedures</v>
      </c>
      <c r="I214" s="12" t="str">
        <f t="shared" si="2"/>
        <v>P16AW</v>
      </c>
      <c r="J214" s="13">
        <f>VLOOKUP($C214,'tarif idrg'!$A:$O,11,FALSE)</f>
        <v>6268907</v>
      </c>
      <c r="K214" s="13">
        <f>VLOOKUP($C214,'tarif idrg'!$A:$O,15,FALSE)</f>
        <v>7836134</v>
      </c>
      <c r="L214" s="13">
        <f>VLOOKUP($E214,'ip prosedur-2025'!$A:$H,4,FALSE)</f>
        <v>12014089.3</v>
      </c>
      <c r="M214" s="13">
        <f>VLOOKUP($E214,'ip prosedur-14 okt-15 juni 2026'!$A:$H,4,FALSE)</f>
        <v>12315560.86</v>
      </c>
      <c r="N214" s="13">
        <f>VLOOKUP($E214,'ip prosedur-14 okt-15 juni 2026'!$A:$H,3, FALSE)</f>
        <v>43</v>
      </c>
      <c r="O214" s="3">
        <f t="shared" si="3"/>
        <v>529569117</v>
      </c>
      <c r="P214" s="14">
        <f>VLOOKUP($E214,'ip prosedur-14 okt-15 juni 2026'!$A:$H,5,FALSE)</f>
        <v>6792542</v>
      </c>
      <c r="Q214" s="14">
        <f>VLOOKUP($E214,'ip prosedur-14 okt-15 juni 2026'!$A:$H,6,FALSE)</f>
        <v>10530319</v>
      </c>
      <c r="R214" s="14">
        <f>VLOOKUP($E214,'ip prosedur-14 okt-15 juni 2026'!$A:$H,7,FALSE)</f>
        <v>16235686</v>
      </c>
      <c r="S214" s="14">
        <f>VLOOKUP($E214,'ip prosedur-14 okt-15 juni 2026'!$A:$H,8,FALSE)</f>
        <v>23540871</v>
      </c>
    </row>
    <row r="215">
      <c r="A215" s="7" t="s">
        <v>5</v>
      </c>
      <c r="B215" s="7" t="s">
        <v>1102</v>
      </c>
      <c r="C215" s="7" t="s">
        <v>7670</v>
      </c>
      <c r="D215" s="7" t="s">
        <v>7671</v>
      </c>
      <c r="E215" s="5" t="s">
        <v>559</v>
      </c>
      <c r="F215" s="5" t="s">
        <v>560</v>
      </c>
      <c r="G215" s="11" t="str">
        <f>VLOOKUP($E215,proc!$A:$D,3, FALSE)</f>
        <v>2</v>
      </c>
      <c r="H215" s="12" t="str">
        <f t="shared" si="1"/>
        <v>Major Anal and Stomal Procedures</v>
      </c>
      <c r="I215" s="12" t="str">
        <f t="shared" si="2"/>
        <v>P16AW</v>
      </c>
      <c r="J215" s="13">
        <f>VLOOKUP($C215,'tarif idrg'!$A:$O,11,FALSE)</f>
        <v>6268907</v>
      </c>
      <c r="K215" s="13">
        <f>VLOOKUP($C215,'tarif idrg'!$A:$O,15,FALSE)</f>
        <v>7836134</v>
      </c>
      <c r="L215" s="13">
        <f>VLOOKUP($E215,'ip prosedur-2025'!$A:$H,4,FALSE)</f>
        <v>18111772.39</v>
      </c>
      <c r="M215" s="13">
        <f>VLOOKUP($E215,'ip prosedur-14 okt-15 juni 2026'!$A:$H,4,FALSE)</f>
        <v>17108969.07</v>
      </c>
      <c r="N215" s="13">
        <f>VLOOKUP($E215,'ip prosedur-14 okt-15 juni 2026'!$A:$H,3, FALSE)</f>
        <v>94</v>
      </c>
      <c r="O215" s="3">
        <f t="shared" si="3"/>
        <v>1608243093</v>
      </c>
      <c r="P215" s="14">
        <f>VLOOKUP($E215,'ip prosedur-14 okt-15 juni 2026'!$A:$H,5,FALSE)</f>
        <v>8679279</v>
      </c>
      <c r="Q215" s="14">
        <f>VLOOKUP($E215,'ip prosedur-14 okt-15 juni 2026'!$A:$H,6,FALSE)</f>
        <v>11986647</v>
      </c>
      <c r="R215" s="14">
        <f>VLOOKUP($E215,'ip prosedur-14 okt-15 juni 2026'!$A:$H,7,FALSE)</f>
        <v>19327200</v>
      </c>
      <c r="S215" s="14">
        <f>VLOOKUP($E215,'ip prosedur-14 okt-15 juni 2026'!$A:$H,8,FALSE)</f>
        <v>28101346</v>
      </c>
    </row>
    <row r="216">
      <c r="A216" s="7" t="s">
        <v>5</v>
      </c>
      <c r="B216" s="7" t="s">
        <v>1102</v>
      </c>
      <c r="C216" s="7" t="s">
        <v>7670</v>
      </c>
      <c r="D216" s="7" t="s">
        <v>7671</v>
      </c>
      <c r="E216" s="5" t="s">
        <v>561</v>
      </c>
      <c r="F216" s="5" t="s">
        <v>562</v>
      </c>
      <c r="G216" s="11" t="str">
        <f>VLOOKUP($E216,proc!$A:$D,3, FALSE)</f>
        <v>2</v>
      </c>
      <c r="H216" s="12" t="str">
        <f t="shared" si="1"/>
        <v>Major Anal and Stomal Procedures</v>
      </c>
      <c r="I216" s="12" t="str">
        <f t="shared" si="2"/>
        <v>P16AW</v>
      </c>
      <c r="J216" s="13">
        <f>VLOOKUP($C216,'tarif idrg'!$A:$O,11,FALSE)</f>
        <v>6268907</v>
      </c>
      <c r="K216" s="13">
        <f>VLOOKUP($C216,'tarif idrg'!$A:$O,15,FALSE)</f>
        <v>7836134</v>
      </c>
      <c r="L216" s="13">
        <f>VLOOKUP($E216,'ip prosedur-2025'!$A:$H,4,FALSE)</f>
        <v>13821360.87</v>
      </c>
      <c r="M216" s="13">
        <f>VLOOKUP($E216,'ip prosedur-14 okt-15 juni 2026'!$A:$H,4,FALSE)</f>
        <v>14799741.1</v>
      </c>
      <c r="N216" s="13">
        <f>VLOOKUP($E216,'ip prosedur-14 okt-15 juni 2026'!$A:$H,3, FALSE)</f>
        <v>106</v>
      </c>
      <c r="O216" s="3">
        <f t="shared" si="3"/>
        <v>1568772557</v>
      </c>
      <c r="P216" s="14">
        <f>VLOOKUP($E216,'ip prosedur-14 okt-15 juni 2026'!$A:$H,5,FALSE)</f>
        <v>7561000</v>
      </c>
      <c r="Q216" s="14">
        <f>VLOOKUP($E216,'ip prosedur-14 okt-15 juni 2026'!$A:$H,6,FALSE)</f>
        <v>10763895</v>
      </c>
      <c r="R216" s="14">
        <f>VLOOKUP($E216,'ip prosedur-14 okt-15 juni 2026'!$A:$H,7,FALSE)</f>
        <v>15444791</v>
      </c>
      <c r="S216" s="14">
        <f>VLOOKUP($E216,'ip prosedur-14 okt-15 juni 2026'!$A:$H,8,FALSE)</f>
        <v>29901033</v>
      </c>
    </row>
    <row r="217">
      <c r="A217" s="7" t="s">
        <v>5</v>
      </c>
      <c r="B217" s="7" t="s">
        <v>1102</v>
      </c>
      <c r="C217" s="7" t="s">
        <v>8552</v>
      </c>
      <c r="D217" s="7" t="s">
        <v>8553</v>
      </c>
      <c r="E217" s="5" t="s">
        <v>565</v>
      </c>
      <c r="F217" s="5" t="s">
        <v>567</v>
      </c>
      <c r="G217" s="11" t="str">
        <f>VLOOKUP($E217,proc!$A:$D,3, FALSE)</f>
        <v>0</v>
      </c>
      <c r="H217" s="12" t="str">
        <f t="shared" si="1"/>
        <v>Complex Therapeutic Colonoscopy</v>
      </c>
      <c r="I217" s="12" t="str">
        <f t="shared" si="2"/>
        <v>P16AR</v>
      </c>
      <c r="J217" s="13">
        <f>VLOOKUP($C217,'tarif idrg'!$A:$O,11,FALSE)</f>
        <v>4822236</v>
      </c>
      <c r="K217" s="13">
        <f>VLOOKUP($C217,'tarif idrg'!$A:$O,15,FALSE)</f>
        <v>4822236</v>
      </c>
      <c r="L217" s="13">
        <f>VLOOKUP($E217,'ip prosedur-2025'!$A:$H,4,FALSE)</f>
        <v>18426257.2</v>
      </c>
      <c r="M217" s="13">
        <f>VLOOKUP($E217,'ip prosedur-14 okt-15 juni 2026'!$A:$H,4,FALSE)</f>
        <v>18889854.29</v>
      </c>
      <c r="N217" s="13">
        <f>VLOOKUP($E217,'ip prosedur-14 okt-15 juni 2026'!$A:$H,3, FALSE)</f>
        <v>398</v>
      </c>
      <c r="O217" s="3">
        <f t="shared" si="3"/>
        <v>7518162007</v>
      </c>
      <c r="P217" s="14">
        <f>VLOOKUP($E217,'ip prosedur-14 okt-15 juni 2026'!$A:$H,5,FALSE)</f>
        <v>9487446</v>
      </c>
      <c r="Q217" s="14">
        <f>VLOOKUP($E217,'ip prosedur-14 okt-15 juni 2026'!$A:$H,6,FALSE)</f>
        <v>15191567</v>
      </c>
      <c r="R217" s="14">
        <f>VLOOKUP($E217,'ip prosedur-14 okt-15 juni 2026'!$A:$H,7,FALSE)</f>
        <v>22151886</v>
      </c>
      <c r="S217" s="14">
        <f>VLOOKUP($E217,'ip prosedur-14 okt-15 juni 2026'!$A:$H,8,FALSE)</f>
        <v>37480651</v>
      </c>
    </row>
    <row r="218">
      <c r="A218" s="7" t="s">
        <v>5</v>
      </c>
      <c r="B218" s="7" t="s">
        <v>1102</v>
      </c>
      <c r="C218" s="7" t="s">
        <v>8552</v>
      </c>
      <c r="D218" s="7" t="s">
        <v>8553</v>
      </c>
      <c r="E218" s="5" t="s">
        <v>568</v>
      </c>
      <c r="F218" s="5" t="s">
        <v>569</v>
      </c>
      <c r="G218" s="11" t="str">
        <f>VLOOKUP($E218,proc!$A:$D,3, FALSE)</f>
        <v>0</v>
      </c>
      <c r="H218" s="12" t="str">
        <f t="shared" si="1"/>
        <v>Complex Therapeutic Colonoscopy</v>
      </c>
      <c r="I218" s="12" t="str">
        <f t="shared" si="2"/>
        <v>P16AR</v>
      </c>
      <c r="J218" s="13">
        <f>VLOOKUP($C218,'tarif idrg'!$A:$O,11,FALSE)</f>
        <v>4822236</v>
      </c>
      <c r="K218" s="13">
        <f>VLOOKUP($C218,'tarif idrg'!$A:$O,15,FALSE)</f>
        <v>4822236</v>
      </c>
      <c r="L218" s="13">
        <f>VLOOKUP($E218,'ip prosedur-2025'!$A:$H,4,FALSE)</f>
        <v>22653031.43</v>
      </c>
      <c r="M218" s="13">
        <f>VLOOKUP($E218,'ip prosedur-14 okt-15 juni 2026'!$A:$H,4,FALSE)</f>
        <v>23169770.62</v>
      </c>
      <c r="N218" s="13">
        <f>VLOOKUP($E218,'ip prosedur-14 okt-15 juni 2026'!$A:$H,3, FALSE)</f>
        <v>149</v>
      </c>
      <c r="O218" s="3">
        <f t="shared" si="3"/>
        <v>3452295822</v>
      </c>
      <c r="P218" s="14">
        <f>VLOOKUP($E218,'ip prosedur-14 okt-15 juni 2026'!$A:$H,5,FALSE)</f>
        <v>7029841</v>
      </c>
      <c r="Q218" s="14">
        <f>VLOOKUP($E218,'ip prosedur-14 okt-15 juni 2026'!$A:$H,6,FALSE)</f>
        <v>17173400</v>
      </c>
      <c r="R218" s="14">
        <f>VLOOKUP($E218,'ip prosedur-14 okt-15 juni 2026'!$A:$H,7,FALSE)</f>
        <v>31940856</v>
      </c>
      <c r="S218" s="14">
        <f>VLOOKUP($E218,'ip prosedur-14 okt-15 juni 2026'!$A:$H,8,FALSE)</f>
        <v>39472470</v>
      </c>
    </row>
    <row r="219">
      <c r="A219" s="7" t="s">
        <v>5</v>
      </c>
      <c r="B219" s="7" t="s">
        <v>1102</v>
      </c>
      <c r="C219" s="7" t="s">
        <v>8618</v>
      </c>
      <c r="D219" s="7" t="s">
        <v>8619</v>
      </c>
      <c r="E219" s="5" t="s">
        <v>571</v>
      </c>
      <c r="F219" s="23"/>
      <c r="G219" s="11" t="str">
        <f>VLOOKUP($E219,proc!$A:$D,3, FALSE)</f>
        <v>#N/A</v>
      </c>
      <c r="H219" s="12" t="str">
        <f t="shared" si="1"/>
        <v>Minor Small and Large Bowel Procedures</v>
      </c>
      <c r="I219" s="12" t="str">
        <f t="shared" si="2"/>
        <v>P16AJ </v>
      </c>
      <c r="J219" s="3" t="str">
        <f>VLOOKUP($C219,'tarif idrg'!$A:$O,11,FALSE)</f>
        <v>#N/A</v>
      </c>
      <c r="K219" s="3" t="str">
        <f>VLOOKUP($C219,'tarif idrg'!$A:$O,15,FALSE)</f>
        <v>#N/A</v>
      </c>
      <c r="L219" s="3" t="str">
        <f>VLOOKUP($E219,'ip prosedur-2025'!$A:$H,4,FALSE)</f>
        <v>#N/A</v>
      </c>
      <c r="M219" s="3" t="str">
        <f>VLOOKUP($E219,'ip prosedur-14 okt-15 juni 2026'!$A:$H,4,FALSE)</f>
        <v>#N/A</v>
      </c>
      <c r="N219" s="3" t="str">
        <f>VLOOKUP($E219,'ip prosedur-14 okt-15 juni 2026'!$A:$H,3, FALSE)</f>
        <v>#N/A</v>
      </c>
      <c r="O219" s="3" t="str">
        <f t="shared" si="3"/>
        <v>#N/A</v>
      </c>
      <c r="P219" s="18" t="str">
        <f>VLOOKUP($E219,'ip prosedur-14 okt-15 juni 2026'!$A:$H,5,FALSE)</f>
        <v>#N/A</v>
      </c>
      <c r="Q219" s="18" t="str">
        <f>VLOOKUP($E219,'ip prosedur-14 okt-15 juni 2026'!$A:$H,6,FALSE)</f>
        <v>#N/A</v>
      </c>
      <c r="R219" s="18" t="str">
        <f>VLOOKUP($E219,'ip prosedur-14 okt-15 juni 2026'!$A:$H,7,FALSE)</f>
        <v>#N/A</v>
      </c>
      <c r="S219" s="18" t="str">
        <f>VLOOKUP($E219,'ip prosedur-14 okt-15 juni 2026'!$A:$H,8,FALSE)</f>
        <v>#N/A</v>
      </c>
    </row>
    <row r="220">
      <c r="A220" s="7" t="s">
        <v>5</v>
      </c>
      <c r="B220" s="7" t="s">
        <v>1102</v>
      </c>
      <c r="C220" s="7" t="s">
        <v>8618</v>
      </c>
      <c r="D220" s="7" t="s">
        <v>8619</v>
      </c>
      <c r="E220" s="5" t="s">
        <v>572</v>
      </c>
      <c r="F220" s="5" t="s">
        <v>574</v>
      </c>
      <c r="G220" s="11" t="str">
        <f>VLOOKUP($E220,proc!$A:$D,3, FALSE)</f>
        <v>4</v>
      </c>
      <c r="H220" s="12" t="str">
        <f t="shared" si="1"/>
        <v>Minor Small and Large Bowel Procedures</v>
      </c>
      <c r="I220" s="12" t="str">
        <f t="shared" si="2"/>
        <v>P16AJ </v>
      </c>
      <c r="J220" s="3" t="str">
        <f>VLOOKUP($C220,'tarif idrg'!$A:$O,11,FALSE)</f>
        <v>#N/A</v>
      </c>
      <c r="K220" s="3" t="str">
        <f>VLOOKUP($C220,'tarif idrg'!$A:$O,15,FALSE)</f>
        <v>#N/A</v>
      </c>
      <c r="L220" s="13">
        <f>VLOOKUP($E220,'ip prosedur-2025'!$A:$H,4,FALSE)</f>
        <v>47327291.48</v>
      </c>
      <c r="M220" s="13">
        <f>VLOOKUP($E220,'ip prosedur-14 okt-15 juni 2026'!$A:$H,4,FALSE)</f>
        <v>54690432</v>
      </c>
      <c r="N220" s="13">
        <f>VLOOKUP($E220,'ip prosedur-14 okt-15 juni 2026'!$A:$H,3, FALSE)</f>
        <v>94</v>
      </c>
      <c r="O220" s="3">
        <f t="shared" si="3"/>
        <v>5140900608</v>
      </c>
      <c r="P220" s="14">
        <f>VLOOKUP($E220,'ip prosedur-14 okt-15 juni 2026'!$A:$H,5,FALSE)</f>
        <v>17362785</v>
      </c>
      <c r="Q220" s="14">
        <f>VLOOKUP($E220,'ip prosedur-14 okt-15 juni 2026'!$A:$H,6,FALSE)</f>
        <v>32814821</v>
      </c>
      <c r="R220" s="14">
        <f>VLOOKUP($E220,'ip prosedur-14 okt-15 juni 2026'!$A:$H,7,FALSE)</f>
        <v>66778900</v>
      </c>
      <c r="S220" s="14">
        <f>VLOOKUP($E220,'ip prosedur-14 okt-15 juni 2026'!$A:$H,8,FALSE)</f>
        <v>121182345</v>
      </c>
    </row>
    <row r="221">
      <c r="A221" s="7" t="s">
        <v>5</v>
      </c>
      <c r="B221" s="7" t="s">
        <v>1102</v>
      </c>
      <c r="C221" s="7" t="s">
        <v>8618</v>
      </c>
      <c r="D221" s="7" t="s">
        <v>8619</v>
      </c>
      <c r="E221" s="5" t="s">
        <v>575</v>
      </c>
      <c r="F221" s="6" t="s">
        <v>576</v>
      </c>
      <c r="G221" s="11" t="str">
        <f>VLOOKUP($E221,proc!$A:$D,3, FALSE)</f>
        <v>4</v>
      </c>
      <c r="H221" s="12" t="str">
        <f t="shared" si="1"/>
        <v>Minor Small and Large Bowel Procedures</v>
      </c>
      <c r="I221" s="12" t="str">
        <f t="shared" si="2"/>
        <v>P16AJ </v>
      </c>
      <c r="J221" s="3" t="str">
        <f>VLOOKUP($C221,'tarif idrg'!$A:$O,11,FALSE)</f>
        <v>#N/A</v>
      </c>
      <c r="K221" s="3" t="str">
        <f>VLOOKUP($C221,'tarif idrg'!$A:$O,15,FALSE)</f>
        <v>#N/A</v>
      </c>
      <c r="L221" s="13">
        <f>VLOOKUP($E221,'ip prosedur-2025'!$A:$H,4,FALSE)</f>
        <v>56875818.11</v>
      </c>
      <c r="M221" s="13">
        <f>VLOOKUP($E221,'ip prosedur-14 okt-15 juni 2026'!$A:$H,4,FALSE)</f>
        <v>44744855.56</v>
      </c>
      <c r="N221" s="13">
        <f>VLOOKUP($E221,'ip prosedur-14 okt-15 juni 2026'!$A:$H,3, FALSE)</f>
        <v>108</v>
      </c>
      <c r="O221" s="3">
        <f t="shared" si="3"/>
        <v>4832444400</v>
      </c>
      <c r="P221" s="14">
        <f>VLOOKUP($E221,'ip prosedur-14 okt-15 juni 2026'!$A:$H,5,FALSE)</f>
        <v>19368463</v>
      </c>
      <c r="Q221" s="14">
        <f>VLOOKUP($E221,'ip prosedur-14 okt-15 juni 2026'!$A:$H,6,FALSE)</f>
        <v>32688098</v>
      </c>
      <c r="R221" s="14">
        <f>VLOOKUP($E221,'ip prosedur-14 okt-15 juni 2026'!$A:$H,7,FALSE)</f>
        <v>51267949</v>
      </c>
      <c r="S221" s="14">
        <f>VLOOKUP($E221,'ip prosedur-14 okt-15 juni 2026'!$A:$H,8,FALSE)</f>
        <v>92616208</v>
      </c>
    </row>
    <row r="222">
      <c r="A222" s="7" t="s">
        <v>5</v>
      </c>
      <c r="B222" s="7" t="s">
        <v>1102</v>
      </c>
      <c r="C222" s="7" t="s">
        <v>8618</v>
      </c>
      <c r="D222" s="7" t="s">
        <v>8619</v>
      </c>
      <c r="E222" s="5" t="s">
        <v>577</v>
      </c>
      <c r="F222" s="6" t="s">
        <v>578</v>
      </c>
      <c r="G222" s="11" t="str">
        <f>VLOOKUP($E222,proc!$A:$D,3, FALSE)</f>
        <v>0</v>
      </c>
      <c r="H222" s="12" t="str">
        <f t="shared" si="1"/>
        <v>Minor Small and Large Bowel Procedures</v>
      </c>
      <c r="I222" s="12" t="str">
        <f t="shared" si="2"/>
        <v>P16AJ </v>
      </c>
      <c r="J222" s="3" t="str">
        <f>VLOOKUP($C222,'tarif idrg'!$A:$O,11,FALSE)</f>
        <v>#N/A</v>
      </c>
      <c r="K222" s="3" t="str">
        <f>VLOOKUP($C222,'tarif idrg'!$A:$O,15,FALSE)</f>
        <v>#N/A</v>
      </c>
      <c r="L222" s="13">
        <f>VLOOKUP($E222,'ip prosedur-2025'!$A:$H,4,FALSE)</f>
        <v>19692267.5</v>
      </c>
      <c r="M222" s="13">
        <f>VLOOKUP($E222,'ip prosedur-14 okt-15 juni 2026'!$A:$H,4,FALSE)</f>
        <v>34061279.94</v>
      </c>
      <c r="N222" s="13">
        <f>VLOOKUP($E222,'ip prosedur-14 okt-15 juni 2026'!$A:$H,3, FALSE)</f>
        <v>17</v>
      </c>
      <c r="O222" s="3">
        <f t="shared" si="3"/>
        <v>579041759</v>
      </c>
      <c r="P222" s="14">
        <f>VLOOKUP($E222,'ip prosedur-14 okt-15 juni 2026'!$A:$H,5,FALSE)</f>
        <v>12377427</v>
      </c>
      <c r="Q222" s="14">
        <f>VLOOKUP($E222,'ip prosedur-14 okt-15 juni 2026'!$A:$H,6,FALSE)</f>
        <v>15374613</v>
      </c>
      <c r="R222" s="14">
        <f>VLOOKUP($E222,'ip prosedur-14 okt-15 juni 2026'!$A:$H,7,FALSE)</f>
        <v>44843982</v>
      </c>
      <c r="S222" s="14">
        <f>VLOOKUP($E222,'ip prosedur-14 okt-15 juni 2026'!$A:$H,8,FALSE)</f>
        <v>88059127</v>
      </c>
    </row>
    <row r="223">
      <c r="A223" s="7" t="s">
        <v>5</v>
      </c>
      <c r="B223" s="7" t="s">
        <v>1102</v>
      </c>
      <c r="C223" s="7" t="s">
        <v>8618</v>
      </c>
      <c r="D223" s="7" t="s">
        <v>8619</v>
      </c>
      <c r="E223" s="5" t="s">
        <v>579</v>
      </c>
      <c r="F223" s="6" t="s">
        <v>581</v>
      </c>
      <c r="G223" s="11" t="str">
        <f>VLOOKUP($E223,proc!$A:$D,3, FALSE)</f>
        <v>4</v>
      </c>
      <c r="H223" s="12" t="str">
        <f t="shared" si="1"/>
        <v>Minor Small and Large Bowel Procedures</v>
      </c>
      <c r="I223" s="12" t="str">
        <f t="shared" si="2"/>
        <v>P16AJ </v>
      </c>
      <c r="J223" s="3" t="str">
        <f>VLOOKUP($C223,'tarif idrg'!$A:$O,11,FALSE)</f>
        <v>#N/A</v>
      </c>
      <c r="K223" s="3" t="str">
        <f>VLOOKUP($C223,'tarif idrg'!$A:$O,15,FALSE)</f>
        <v>#N/A</v>
      </c>
      <c r="L223" s="13">
        <f>VLOOKUP($E223,'ip prosedur-2025'!$A:$H,4,FALSE)</f>
        <v>33645451.3</v>
      </c>
      <c r="M223" s="13">
        <f>VLOOKUP($E223,'ip prosedur-14 okt-15 juni 2026'!$A:$H,4,FALSE)</f>
        <v>35811167.74</v>
      </c>
      <c r="N223" s="13">
        <f>VLOOKUP($E223,'ip prosedur-14 okt-15 juni 2026'!$A:$H,3, FALSE)</f>
        <v>396</v>
      </c>
      <c r="O223" s="3">
        <f t="shared" si="3"/>
        <v>14181222425</v>
      </c>
      <c r="P223" s="14">
        <f>VLOOKUP($E223,'ip prosedur-14 okt-15 juni 2026'!$A:$H,5,FALSE)</f>
        <v>15015039</v>
      </c>
      <c r="Q223" s="14">
        <f>VLOOKUP($E223,'ip prosedur-14 okt-15 juni 2026'!$A:$H,6,FALSE)</f>
        <v>23930024</v>
      </c>
      <c r="R223" s="14">
        <f>VLOOKUP($E223,'ip prosedur-14 okt-15 juni 2026'!$A:$H,7,FALSE)</f>
        <v>43515833</v>
      </c>
      <c r="S223" s="14">
        <f>VLOOKUP($E223,'ip prosedur-14 okt-15 juni 2026'!$A:$H,8,FALSE)</f>
        <v>73132299</v>
      </c>
    </row>
    <row r="224">
      <c r="A224" s="7" t="s">
        <v>5</v>
      </c>
      <c r="B224" s="7" t="s">
        <v>1102</v>
      </c>
      <c r="C224" s="7" t="s">
        <v>8618</v>
      </c>
      <c r="D224" s="7" t="s">
        <v>8619</v>
      </c>
      <c r="E224" s="5" t="s">
        <v>582</v>
      </c>
      <c r="F224" s="6" t="s">
        <v>583</v>
      </c>
      <c r="G224" s="11" t="str">
        <f>VLOOKUP($E224,proc!$A:$D,3, FALSE)</f>
        <v>0</v>
      </c>
      <c r="H224" s="12" t="str">
        <f t="shared" si="1"/>
        <v>Minor Small and Large Bowel Procedures</v>
      </c>
      <c r="I224" s="12" t="str">
        <f t="shared" si="2"/>
        <v>P16AJ </v>
      </c>
      <c r="J224" s="3" t="str">
        <f>VLOOKUP($C224,'tarif idrg'!$A:$O,11,FALSE)</f>
        <v>#N/A</v>
      </c>
      <c r="K224" s="3" t="str">
        <f>VLOOKUP($C224,'tarif idrg'!$A:$O,15,FALSE)</f>
        <v>#N/A</v>
      </c>
      <c r="L224" s="13">
        <f>VLOOKUP($E224,'ip prosedur-2025'!$A:$H,4,FALSE)</f>
        <v>30629622.21</v>
      </c>
      <c r="M224" s="13">
        <f>VLOOKUP($E224,'ip prosedur-14 okt-15 juni 2026'!$A:$H,4,FALSE)</f>
        <v>31869876.32</v>
      </c>
      <c r="N224" s="13">
        <f>VLOOKUP($E224,'ip prosedur-14 okt-15 juni 2026'!$A:$H,3, FALSE)</f>
        <v>22</v>
      </c>
      <c r="O224" s="3">
        <f t="shared" si="3"/>
        <v>701137279</v>
      </c>
      <c r="P224" s="14">
        <f>VLOOKUP($E224,'ip prosedur-14 okt-15 juni 2026'!$A:$H,5,FALSE)</f>
        <v>11035132</v>
      </c>
      <c r="Q224" s="14">
        <f>VLOOKUP($E224,'ip prosedur-14 okt-15 juni 2026'!$A:$H,6,FALSE)</f>
        <v>15911016</v>
      </c>
      <c r="R224" s="14">
        <f>VLOOKUP($E224,'ip prosedur-14 okt-15 juni 2026'!$A:$H,7,FALSE)</f>
        <v>29372655</v>
      </c>
      <c r="S224" s="14">
        <f>VLOOKUP($E224,'ip prosedur-14 okt-15 juni 2026'!$A:$H,8,FALSE)</f>
        <v>56264468</v>
      </c>
    </row>
    <row r="225">
      <c r="A225" s="7" t="s">
        <v>5</v>
      </c>
      <c r="B225" s="7" t="s">
        <v>1102</v>
      </c>
      <c r="C225" s="7" t="s">
        <v>8618</v>
      </c>
      <c r="D225" s="7" t="s">
        <v>8619</v>
      </c>
      <c r="E225" s="5" t="s">
        <v>584</v>
      </c>
      <c r="F225" s="6" t="s">
        <v>585</v>
      </c>
      <c r="G225" s="11" t="str">
        <f>VLOOKUP($E225,proc!$A:$D,3, FALSE)</f>
        <v>4</v>
      </c>
      <c r="H225" s="12" t="str">
        <f t="shared" si="1"/>
        <v>Minor Small and Large Bowel Procedures</v>
      </c>
      <c r="I225" s="12" t="str">
        <f t="shared" si="2"/>
        <v>P16AJ </v>
      </c>
      <c r="J225" s="3" t="str">
        <f>VLOOKUP($C225,'tarif idrg'!$A:$O,11,FALSE)</f>
        <v>#N/A</v>
      </c>
      <c r="K225" s="3" t="str">
        <f>VLOOKUP($C225,'tarif idrg'!$A:$O,15,FALSE)</f>
        <v>#N/A</v>
      </c>
      <c r="L225" s="13">
        <f>VLOOKUP($E225,'ip prosedur-2025'!$A:$H,4,FALSE)</f>
        <v>28311588.65</v>
      </c>
      <c r="M225" s="13">
        <f>VLOOKUP($E225,'ip prosedur-14 okt-15 juni 2026'!$A:$H,4,FALSE)</f>
        <v>28227706.97</v>
      </c>
      <c r="N225" s="13">
        <f>VLOOKUP($E225,'ip prosedur-14 okt-15 juni 2026'!$A:$H,3, FALSE)</f>
        <v>1532</v>
      </c>
      <c r="O225" s="3">
        <f t="shared" si="3"/>
        <v>43244847078</v>
      </c>
      <c r="P225" s="14">
        <f>VLOOKUP($E225,'ip prosedur-14 okt-15 juni 2026'!$A:$H,5,FALSE)</f>
        <v>13812279</v>
      </c>
      <c r="Q225" s="14">
        <f>VLOOKUP($E225,'ip prosedur-14 okt-15 juni 2026'!$A:$H,6,FALSE)</f>
        <v>19752805</v>
      </c>
      <c r="R225" s="14">
        <f>VLOOKUP($E225,'ip prosedur-14 okt-15 juni 2026'!$A:$H,7,FALSE)</f>
        <v>30867651</v>
      </c>
      <c r="S225" s="14">
        <f>VLOOKUP($E225,'ip prosedur-14 okt-15 juni 2026'!$A:$H,8,FALSE)</f>
        <v>52640969</v>
      </c>
    </row>
    <row r="226">
      <c r="A226" s="7" t="s">
        <v>5</v>
      </c>
      <c r="B226" s="7" t="s">
        <v>1102</v>
      </c>
      <c r="C226" s="7" t="s">
        <v>8618</v>
      </c>
      <c r="D226" s="7" t="s">
        <v>8619</v>
      </c>
      <c r="E226" s="5" t="s">
        <v>587</v>
      </c>
      <c r="F226" s="6" t="s">
        <v>588</v>
      </c>
      <c r="G226" s="11" t="str">
        <f>VLOOKUP($E226,proc!$A:$D,3, FALSE)</f>
        <v>0</v>
      </c>
      <c r="H226" s="12" t="str">
        <f t="shared" si="1"/>
        <v>Minor Small and Large Bowel Procedures</v>
      </c>
      <c r="I226" s="12" t="str">
        <f t="shared" si="2"/>
        <v>P16AJ </v>
      </c>
      <c r="J226" s="3" t="str">
        <f>VLOOKUP($C226,'tarif idrg'!$A:$O,11,FALSE)</f>
        <v>#N/A</v>
      </c>
      <c r="K226" s="3" t="str">
        <f>VLOOKUP($C226,'tarif idrg'!$A:$O,15,FALSE)</f>
        <v>#N/A</v>
      </c>
      <c r="L226" s="13">
        <f>VLOOKUP($E226,'ip prosedur-2025'!$A:$H,4,FALSE)</f>
        <v>26523378.43</v>
      </c>
      <c r="M226" s="13">
        <f>VLOOKUP($E226,'ip prosedur-14 okt-15 juni 2026'!$A:$H,4,FALSE)</f>
        <v>25600630.55</v>
      </c>
      <c r="N226" s="13">
        <f>VLOOKUP($E226,'ip prosedur-14 okt-15 juni 2026'!$A:$H,3, FALSE)</f>
        <v>136</v>
      </c>
      <c r="O226" s="3">
        <f t="shared" si="3"/>
        <v>3481685755</v>
      </c>
      <c r="P226" s="14">
        <f>VLOOKUP($E226,'ip prosedur-14 okt-15 juni 2026'!$A:$H,5,FALSE)</f>
        <v>14368033</v>
      </c>
      <c r="Q226" s="14">
        <f>VLOOKUP($E226,'ip prosedur-14 okt-15 juni 2026'!$A:$H,6,FALSE)</f>
        <v>19608499</v>
      </c>
      <c r="R226" s="14">
        <f>VLOOKUP($E226,'ip prosedur-14 okt-15 juni 2026'!$A:$H,7,FALSE)</f>
        <v>32608965</v>
      </c>
      <c r="S226" s="14">
        <f>VLOOKUP($E226,'ip prosedur-14 okt-15 juni 2026'!$A:$H,8,FALSE)</f>
        <v>45232826</v>
      </c>
    </row>
    <row r="227">
      <c r="A227" s="7" t="s">
        <v>5</v>
      </c>
      <c r="B227" s="7" t="s">
        <v>1102</v>
      </c>
      <c r="C227" s="7" t="s">
        <v>8618</v>
      </c>
      <c r="D227" s="7" t="s">
        <v>8619</v>
      </c>
      <c r="E227" s="5" t="s">
        <v>589</v>
      </c>
      <c r="F227" s="5" t="s">
        <v>590</v>
      </c>
      <c r="G227" s="11" t="str">
        <f>VLOOKUP($E227,proc!$A:$D,3, FALSE)</f>
        <v>0</v>
      </c>
      <c r="H227" s="12" t="str">
        <f t="shared" si="1"/>
        <v>Minor Small and Large Bowel Procedures</v>
      </c>
      <c r="I227" s="12" t="str">
        <f t="shared" si="2"/>
        <v>P16AJ </v>
      </c>
      <c r="J227" s="3" t="str">
        <f>VLOOKUP($C227,'tarif idrg'!$A:$O,11,FALSE)</f>
        <v>#N/A</v>
      </c>
      <c r="K227" s="3" t="str">
        <f>VLOOKUP($C227,'tarif idrg'!$A:$O,15,FALSE)</f>
        <v>#N/A</v>
      </c>
      <c r="L227" s="13">
        <f>VLOOKUP($E227,'ip prosedur-2025'!$A:$H,4,FALSE)</f>
        <v>25116833.31</v>
      </c>
      <c r="M227" s="13">
        <f>VLOOKUP($E227,'ip prosedur-14 okt-15 juni 2026'!$A:$H,4,FALSE)</f>
        <v>17245994</v>
      </c>
      <c r="N227" s="13">
        <f>VLOOKUP($E227,'ip prosedur-14 okt-15 juni 2026'!$A:$H,3, FALSE)</f>
        <v>6</v>
      </c>
      <c r="O227" s="3">
        <f t="shared" si="3"/>
        <v>103475964</v>
      </c>
      <c r="P227" s="14">
        <f>VLOOKUP($E227,'ip prosedur-14 okt-15 juni 2026'!$A:$H,5,FALSE)</f>
        <v>3638415</v>
      </c>
      <c r="Q227" s="14">
        <f>VLOOKUP($E227,'ip prosedur-14 okt-15 juni 2026'!$A:$H,6,FALSE)</f>
        <v>8176357</v>
      </c>
      <c r="R227" s="14">
        <f>VLOOKUP($E227,'ip prosedur-14 okt-15 juni 2026'!$A:$H,7,FALSE)</f>
        <v>17306350</v>
      </c>
      <c r="S227" s="14">
        <f>VLOOKUP($E227,'ip prosedur-14 okt-15 juni 2026'!$A:$H,8,FALSE)</f>
        <v>59574775</v>
      </c>
    </row>
    <row r="228">
      <c r="A228" s="7" t="s">
        <v>5</v>
      </c>
      <c r="B228" s="7" t="s">
        <v>1102</v>
      </c>
      <c r="C228" s="7" t="s">
        <v>8618</v>
      </c>
      <c r="D228" s="7" t="s">
        <v>8619</v>
      </c>
      <c r="E228" s="5" t="s">
        <v>591</v>
      </c>
      <c r="F228" s="5" t="s">
        <v>593</v>
      </c>
      <c r="G228" s="11" t="str">
        <f>VLOOKUP($E228,proc!$A:$D,3, FALSE)</f>
        <v>4</v>
      </c>
      <c r="H228" s="12" t="str">
        <f t="shared" si="1"/>
        <v>Minor Small and Large Bowel Procedures</v>
      </c>
      <c r="I228" s="12" t="str">
        <f t="shared" si="2"/>
        <v>P16AJ </v>
      </c>
      <c r="J228" s="3" t="str">
        <f>VLOOKUP($C228,'tarif idrg'!$A:$O,11,FALSE)</f>
        <v>#N/A</v>
      </c>
      <c r="K228" s="3" t="str">
        <f>VLOOKUP($C228,'tarif idrg'!$A:$O,15,FALSE)</f>
        <v>#N/A</v>
      </c>
      <c r="L228" s="13">
        <f>VLOOKUP($E228,'ip prosedur-2025'!$A:$H,4,FALSE)</f>
        <v>39306713.43</v>
      </c>
      <c r="M228" s="13">
        <f>VLOOKUP($E228,'ip prosedur-14 okt-15 juni 2026'!$A:$H,4,FALSE)</f>
        <v>56542584.56</v>
      </c>
      <c r="N228" s="13">
        <f>VLOOKUP($E228,'ip prosedur-14 okt-15 juni 2026'!$A:$H,3, FALSE)</f>
        <v>39</v>
      </c>
      <c r="O228" s="3">
        <f t="shared" si="3"/>
        <v>2205160798</v>
      </c>
      <c r="P228" s="14">
        <f>VLOOKUP($E228,'ip prosedur-14 okt-15 juni 2026'!$A:$H,5,FALSE)</f>
        <v>16913293</v>
      </c>
      <c r="Q228" s="14">
        <f>VLOOKUP($E228,'ip prosedur-14 okt-15 juni 2026'!$A:$H,6,FALSE)</f>
        <v>25618104</v>
      </c>
      <c r="R228" s="14">
        <f>VLOOKUP($E228,'ip prosedur-14 okt-15 juni 2026'!$A:$H,7,FALSE)</f>
        <v>62026445</v>
      </c>
      <c r="S228" s="14">
        <f>VLOOKUP($E228,'ip prosedur-14 okt-15 juni 2026'!$A:$H,8,FALSE)</f>
        <v>152417404</v>
      </c>
    </row>
    <row r="229">
      <c r="A229" s="7" t="s">
        <v>5</v>
      </c>
      <c r="B229" s="7" t="s">
        <v>1102</v>
      </c>
      <c r="C229" s="7" t="s">
        <v>8618</v>
      </c>
      <c r="D229" s="7" t="s">
        <v>8619</v>
      </c>
      <c r="E229" s="5" t="s">
        <v>594</v>
      </c>
      <c r="F229" s="5" t="s">
        <v>595</v>
      </c>
      <c r="G229" s="11" t="str">
        <f>VLOOKUP($E229,proc!$A:$D,3, FALSE)</f>
        <v>4</v>
      </c>
      <c r="H229" s="12" t="str">
        <f t="shared" si="1"/>
        <v>Minor Small and Large Bowel Procedures</v>
      </c>
      <c r="I229" s="12" t="str">
        <f t="shared" si="2"/>
        <v>P16AJ </v>
      </c>
      <c r="J229" s="3" t="str">
        <f>VLOOKUP($C229,'tarif idrg'!$A:$O,11,FALSE)</f>
        <v>#N/A</v>
      </c>
      <c r="K229" s="3" t="str">
        <f>VLOOKUP($C229,'tarif idrg'!$A:$O,15,FALSE)</f>
        <v>#N/A</v>
      </c>
      <c r="L229" s="13">
        <f>VLOOKUP($E229,'ip prosedur-2025'!$A:$H,4,FALSE)</f>
        <v>30218864.43</v>
      </c>
      <c r="M229" s="13">
        <f>VLOOKUP($E229,'ip prosedur-14 okt-15 juni 2026'!$A:$H,4,FALSE)</f>
        <v>44598676.18</v>
      </c>
      <c r="N229" s="13">
        <f>VLOOKUP($E229,'ip prosedur-14 okt-15 juni 2026'!$A:$H,3, FALSE)</f>
        <v>56</v>
      </c>
      <c r="O229" s="3">
        <f t="shared" si="3"/>
        <v>2497525866</v>
      </c>
      <c r="P229" s="14">
        <f>VLOOKUP($E229,'ip prosedur-14 okt-15 juni 2026'!$A:$H,5,FALSE)</f>
        <v>15186078</v>
      </c>
      <c r="Q229" s="14">
        <f>VLOOKUP($E229,'ip prosedur-14 okt-15 juni 2026'!$A:$H,6,FALSE)</f>
        <v>25649925</v>
      </c>
      <c r="R229" s="14">
        <f>VLOOKUP($E229,'ip prosedur-14 okt-15 juni 2026'!$A:$H,7,FALSE)</f>
        <v>57426200</v>
      </c>
      <c r="S229" s="14">
        <f>VLOOKUP($E229,'ip prosedur-14 okt-15 juni 2026'!$A:$H,8,FALSE)</f>
        <v>101155350</v>
      </c>
    </row>
    <row r="230">
      <c r="A230" s="7" t="s">
        <v>5</v>
      </c>
      <c r="B230" s="7" t="s">
        <v>1102</v>
      </c>
      <c r="C230" s="7" t="s">
        <v>8618</v>
      </c>
      <c r="D230" s="7" t="s">
        <v>8619</v>
      </c>
      <c r="E230" s="5" t="s">
        <v>596</v>
      </c>
      <c r="F230" s="5" t="s">
        <v>597</v>
      </c>
      <c r="G230" s="11" t="str">
        <f>VLOOKUP($E230,proc!$A:$D,3, FALSE)</f>
        <v>5</v>
      </c>
      <c r="H230" s="12" t="str">
        <f t="shared" si="1"/>
        <v>Minor Small and Large Bowel Procedures</v>
      </c>
      <c r="I230" s="12" t="str">
        <f t="shared" si="2"/>
        <v>P16AJ </v>
      </c>
      <c r="J230" s="3" t="str">
        <f>VLOOKUP($C230,'tarif idrg'!$A:$O,11,FALSE)</f>
        <v>#N/A</v>
      </c>
      <c r="K230" s="3" t="str">
        <f>VLOOKUP($C230,'tarif idrg'!$A:$O,15,FALSE)</f>
        <v>#N/A</v>
      </c>
      <c r="L230" s="13">
        <f>VLOOKUP($E230,'ip prosedur-2025'!$A:$H,4,FALSE)</f>
        <v>170532299.3</v>
      </c>
      <c r="M230" s="13">
        <f>VLOOKUP($E230,'ip prosedur-14 okt-15 juni 2026'!$A:$H,4,FALSE)</f>
        <v>42031595.86</v>
      </c>
      <c r="N230" s="13">
        <f>VLOOKUP($E230,'ip prosedur-14 okt-15 juni 2026'!$A:$H,3, FALSE)</f>
        <v>7</v>
      </c>
      <c r="O230" s="3">
        <f t="shared" si="3"/>
        <v>294221171</v>
      </c>
      <c r="P230" s="14">
        <f>VLOOKUP($E230,'ip prosedur-14 okt-15 juni 2026'!$A:$H,5,FALSE)</f>
        <v>8756700</v>
      </c>
      <c r="Q230" s="14">
        <f>VLOOKUP($E230,'ip prosedur-14 okt-15 juni 2026'!$A:$H,6,FALSE)</f>
        <v>30049243</v>
      </c>
      <c r="R230" s="14">
        <f>VLOOKUP($E230,'ip prosedur-14 okt-15 juni 2026'!$A:$H,7,FALSE)</f>
        <v>40729704</v>
      </c>
      <c r="S230" s="14">
        <f>VLOOKUP($E230,'ip prosedur-14 okt-15 juni 2026'!$A:$H,8,FALSE)</f>
        <v>150314277</v>
      </c>
    </row>
    <row r="231">
      <c r="A231" s="7" t="s">
        <v>5</v>
      </c>
      <c r="B231" s="7" t="s">
        <v>1102</v>
      </c>
      <c r="C231" s="7" t="s">
        <v>8618</v>
      </c>
      <c r="D231" s="7" t="s">
        <v>8619</v>
      </c>
      <c r="E231" s="5" t="s">
        <v>599</v>
      </c>
      <c r="F231" s="5" t="s">
        <v>600</v>
      </c>
      <c r="G231" s="11" t="str">
        <f>VLOOKUP($E231,proc!$A:$D,3, FALSE)</f>
        <v>3</v>
      </c>
      <c r="H231" s="12" t="str">
        <f t="shared" si="1"/>
        <v>Minor Small and Large Bowel Procedures</v>
      </c>
      <c r="I231" s="12" t="str">
        <f t="shared" si="2"/>
        <v>P16AJ </v>
      </c>
      <c r="J231" s="3" t="str">
        <f>VLOOKUP($C231,'tarif idrg'!$A:$O,11,FALSE)</f>
        <v>#N/A</v>
      </c>
      <c r="K231" s="3" t="str">
        <f>VLOOKUP($C231,'tarif idrg'!$A:$O,15,FALSE)</f>
        <v>#N/A</v>
      </c>
      <c r="L231" s="13">
        <f>VLOOKUP($E231,'ip prosedur-2025'!$A:$H,4,FALSE)</f>
        <v>42958161.42</v>
      </c>
      <c r="M231" s="13">
        <f>VLOOKUP($E231,'ip prosedur-14 okt-15 juni 2026'!$A:$H,4,FALSE)</f>
        <v>30529292</v>
      </c>
      <c r="N231" s="13">
        <f>VLOOKUP($E231,'ip prosedur-14 okt-15 juni 2026'!$A:$H,3, FALSE)</f>
        <v>9</v>
      </c>
      <c r="O231" s="3">
        <f t="shared" si="3"/>
        <v>274763628</v>
      </c>
      <c r="P231" s="14">
        <f>VLOOKUP($E231,'ip prosedur-14 okt-15 juni 2026'!$A:$H,5,FALSE)</f>
        <v>12105065</v>
      </c>
      <c r="Q231" s="14">
        <f>VLOOKUP($E231,'ip prosedur-14 okt-15 juni 2026'!$A:$H,6,FALSE)</f>
        <v>15846995</v>
      </c>
      <c r="R231" s="14">
        <f>VLOOKUP($E231,'ip prosedur-14 okt-15 juni 2026'!$A:$H,7,FALSE)</f>
        <v>28243600</v>
      </c>
      <c r="S231" s="14">
        <f>VLOOKUP($E231,'ip prosedur-14 okt-15 juni 2026'!$A:$H,8,FALSE)</f>
        <v>94674006</v>
      </c>
    </row>
    <row r="232">
      <c r="A232" s="7" t="s">
        <v>5</v>
      </c>
      <c r="B232" s="7" t="s">
        <v>1102</v>
      </c>
      <c r="C232" s="7" t="s">
        <v>8618</v>
      </c>
      <c r="D232" s="7" t="s">
        <v>8619</v>
      </c>
      <c r="E232" s="5" t="s">
        <v>601</v>
      </c>
      <c r="F232" s="5" t="s">
        <v>602</v>
      </c>
      <c r="G232" s="11" t="str">
        <f>VLOOKUP($E232,proc!$A:$D,3, FALSE)</f>
        <v>3</v>
      </c>
      <c r="H232" s="12" t="str">
        <f t="shared" si="1"/>
        <v>Minor Small and Large Bowel Procedures</v>
      </c>
      <c r="I232" s="12" t="str">
        <f t="shared" si="2"/>
        <v>P16AJ </v>
      </c>
      <c r="J232" s="3" t="str">
        <f>VLOOKUP($C232,'tarif idrg'!$A:$O,11,FALSE)</f>
        <v>#N/A</v>
      </c>
      <c r="K232" s="3" t="str">
        <f>VLOOKUP($C232,'tarif idrg'!$A:$O,15,FALSE)</f>
        <v>#N/A</v>
      </c>
      <c r="L232" s="13">
        <f>VLOOKUP($E232,'ip prosedur-2025'!$A:$H,4,FALSE)</f>
        <v>35010950.38</v>
      </c>
      <c r="M232" s="13">
        <f>VLOOKUP($E232,'ip prosedur-14 okt-15 juni 2026'!$A:$H,4,FALSE)</f>
        <v>40009639.94</v>
      </c>
      <c r="N232" s="13">
        <f>VLOOKUP($E232,'ip prosedur-14 okt-15 juni 2026'!$A:$H,3, FALSE)</f>
        <v>17</v>
      </c>
      <c r="O232" s="3">
        <f t="shared" si="3"/>
        <v>680163879</v>
      </c>
      <c r="P232" s="14">
        <f>VLOOKUP($E232,'ip prosedur-14 okt-15 juni 2026'!$A:$H,5,FALSE)</f>
        <v>16155851</v>
      </c>
      <c r="Q232" s="14">
        <f>VLOOKUP($E232,'ip prosedur-14 okt-15 juni 2026'!$A:$H,6,FALSE)</f>
        <v>28449563</v>
      </c>
      <c r="R232" s="14">
        <f>VLOOKUP($E232,'ip prosedur-14 okt-15 juni 2026'!$A:$H,7,FALSE)</f>
        <v>65854050</v>
      </c>
      <c r="S232" s="14">
        <f>VLOOKUP($E232,'ip prosedur-14 okt-15 juni 2026'!$A:$H,8,FALSE)</f>
        <v>83004284</v>
      </c>
    </row>
    <row r="233">
      <c r="A233" s="7" t="s">
        <v>5</v>
      </c>
      <c r="B233" s="7" t="s">
        <v>1102</v>
      </c>
      <c r="C233" s="7" t="s">
        <v>8618</v>
      </c>
      <c r="D233" s="7" t="s">
        <v>8619</v>
      </c>
      <c r="E233" s="5" t="s">
        <v>603</v>
      </c>
      <c r="F233" s="5" t="s">
        <v>604</v>
      </c>
      <c r="G233" s="11" t="str">
        <f>VLOOKUP($E233,proc!$A:$D,3, FALSE)</f>
        <v>3</v>
      </c>
      <c r="H233" s="12" t="str">
        <f t="shared" si="1"/>
        <v>Minor Small and Large Bowel Procedures</v>
      </c>
      <c r="I233" s="12" t="str">
        <f t="shared" si="2"/>
        <v>P16AJ </v>
      </c>
      <c r="J233" s="3" t="str">
        <f>VLOOKUP($C233,'tarif idrg'!$A:$O,11,FALSE)</f>
        <v>#N/A</v>
      </c>
      <c r="K233" s="3" t="str">
        <f>VLOOKUP($C233,'tarif idrg'!$A:$O,15,FALSE)</f>
        <v>#N/A</v>
      </c>
      <c r="L233" s="13">
        <f>VLOOKUP($E233,'ip prosedur-2025'!$A:$H,4,FALSE)</f>
        <v>29951531.6</v>
      </c>
      <c r="M233" s="13">
        <f>VLOOKUP($E233,'ip prosedur-14 okt-15 juni 2026'!$A:$H,4,FALSE)</f>
        <v>53180658.07</v>
      </c>
      <c r="N233" s="13">
        <f>VLOOKUP($E233,'ip prosedur-14 okt-15 juni 2026'!$A:$H,3, FALSE)</f>
        <v>14</v>
      </c>
      <c r="O233" s="3">
        <f t="shared" si="3"/>
        <v>744529213</v>
      </c>
      <c r="P233" s="14">
        <f>VLOOKUP($E233,'ip prosedur-14 okt-15 juni 2026'!$A:$H,5,FALSE)</f>
        <v>12546900</v>
      </c>
      <c r="Q233" s="14">
        <f>VLOOKUP($E233,'ip prosedur-14 okt-15 juni 2026'!$A:$H,6,FALSE)</f>
        <v>39542758</v>
      </c>
      <c r="R233" s="14">
        <f>VLOOKUP($E233,'ip prosedur-14 okt-15 juni 2026'!$A:$H,7,FALSE)</f>
        <v>68136467</v>
      </c>
      <c r="S233" s="14">
        <f>VLOOKUP($E233,'ip prosedur-14 okt-15 juni 2026'!$A:$H,8,FALSE)</f>
        <v>174573721</v>
      </c>
    </row>
    <row r="234">
      <c r="A234" s="7" t="s">
        <v>5</v>
      </c>
      <c r="B234" s="7" t="s">
        <v>1102</v>
      </c>
      <c r="C234" s="7" t="s">
        <v>8618</v>
      </c>
      <c r="D234" s="7" t="s">
        <v>8619</v>
      </c>
      <c r="E234" s="5" t="s">
        <v>606</v>
      </c>
      <c r="F234" s="5" t="s">
        <v>607</v>
      </c>
      <c r="G234" s="11" t="str">
        <f>VLOOKUP($E234,proc!$A:$D,3, FALSE)</f>
        <v>3</v>
      </c>
      <c r="H234" s="12" t="str">
        <f t="shared" si="1"/>
        <v>Minor Small and Large Bowel Procedures</v>
      </c>
      <c r="I234" s="12" t="str">
        <f t="shared" si="2"/>
        <v>P16AJ </v>
      </c>
      <c r="J234" s="3" t="str">
        <f>VLOOKUP($C234,'tarif idrg'!$A:$O,11,FALSE)</f>
        <v>#N/A</v>
      </c>
      <c r="K234" s="3" t="str">
        <f>VLOOKUP($C234,'tarif idrg'!$A:$O,15,FALSE)</f>
        <v>#N/A</v>
      </c>
      <c r="L234" s="13">
        <f>VLOOKUP($E234,'ip prosedur-2025'!$A:$H,4,FALSE)</f>
        <v>34509247.04</v>
      </c>
      <c r="M234" s="13">
        <f>VLOOKUP($E234,'ip prosedur-14 okt-15 juni 2026'!$A:$H,4,FALSE)</f>
        <v>35918816.93</v>
      </c>
      <c r="N234" s="13">
        <f>VLOOKUP($E234,'ip prosedur-14 okt-15 juni 2026'!$A:$H,3, FALSE)</f>
        <v>58</v>
      </c>
      <c r="O234" s="3">
        <f t="shared" si="3"/>
        <v>2083291382</v>
      </c>
      <c r="P234" s="14">
        <f>VLOOKUP($E234,'ip prosedur-14 okt-15 juni 2026'!$A:$H,5,FALSE)</f>
        <v>15844251</v>
      </c>
      <c r="Q234" s="14">
        <f>VLOOKUP($E234,'ip prosedur-14 okt-15 juni 2026'!$A:$H,6,FALSE)</f>
        <v>25127284</v>
      </c>
      <c r="R234" s="14">
        <f>VLOOKUP($E234,'ip prosedur-14 okt-15 juni 2026'!$A:$H,7,FALSE)</f>
        <v>41098213</v>
      </c>
      <c r="S234" s="14">
        <f>VLOOKUP($E234,'ip prosedur-14 okt-15 juni 2026'!$A:$H,8,FALSE)</f>
        <v>67424441</v>
      </c>
    </row>
    <row r="235">
      <c r="A235" s="7" t="s">
        <v>5</v>
      </c>
      <c r="B235" s="7" t="s">
        <v>1102</v>
      </c>
      <c r="C235" s="7" t="s">
        <v>8618</v>
      </c>
      <c r="D235" s="7" t="s">
        <v>8619</v>
      </c>
      <c r="E235" s="5" t="s">
        <v>608</v>
      </c>
      <c r="F235" s="5" t="s">
        <v>609</v>
      </c>
      <c r="G235" s="11" t="str">
        <f>VLOOKUP($E235,proc!$A:$D,3, FALSE)</f>
        <v>3</v>
      </c>
      <c r="H235" s="12" t="str">
        <f t="shared" si="1"/>
        <v>Minor Small and Large Bowel Procedures</v>
      </c>
      <c r="I235" s="12" t="str">
        <f t="shared" si="2"/>
        <v>P16AJ </v>
      </c>
      <c r="J235" s="3" t="str">
        <f>VLOOKUP($C235,'tarif idrg'!$A:$O,11,FALSE)</f>
        <v>#N/A</v>
      </c>
      <c r="K235" s="3" t="str">
        <f>VLOOKUP($C235,'tarif idrg'!$A:$O,15,FALSE)</f>
        <v>#N/A</v>
      </c>
      <c r="L235" s="13">
        <f>VLOOKUP($E235,'ip prosedur-2025'!$A:$H,4,FALSE)</f>
        <v>58697199</v>
      </c>
      <c r="M235" s="13">
        <f>VLOOKUP($E235,'ip prosedur-14 okt-15 juni 2026'!$A:$H,4,FALSE)</f>
        <v>24098080.17</v>
      </c>
      <c r="N235" s="13">
        <f>VLOOKUP($E235,'ip prosedur-14 okt-15 juni 2026'!$A:$H,3, FALSE)</f>
        <v>23</v>
      </c>
      <c r="O235" s="3">
        <f t="shared" si="3"/>
        <v>554255843.9</v>
      </c>
      <c r="P235" s="14">
        <f>VLOOKUP($E235,'ip prosedur-14 okt-15 juni 2026'!$A:$H,5,FALSE)</f>
        <v>13322500</v>
      </c>
      <c r="Q235" s="14">
        <f>VLOOKUP($E235,'ip prosedur-14 okt-15 juni 2026'!$A:$H,6,FALSE)</f>
        <v>19742000</v>
      </c>
      <c r="R235" s="14">
        <f>VLOOKUP($E235,'ip prosedur-14 okt-15 juni 2026'!$A:$H,7,FALSE)</f>
        <v>22472503</v>
      </c>
      <c r="S235" s="14">
        <f>VLOOKUP($E235,'ip prosedur-14 okt-15 juni 2026'!$A:$H,8,FALSE)</f>
        <v>56960138</v>
      </c>
    </row>
    <row r="236">
      <c r="A236" s="7" t="s">
        <v>5</v>
      </c>
      <c r="B236" s="7" t="s">
        <v>1102</v>
      </c>
      <c r="C236" s="7" t="s">
        <v>8618</v>
      </c>
      <c r="D236" s="7" t="s">
        <v>8619</v>
      </c>
      <c r="E236" s="5" t="s">
        <v>610</v>
      </c>
      <c r="F236" s="5" t="s">
        <v>612</v>
      </c>
      <c r="G236" s="11" t="str">
        <f>VLOOKUP($E236,proc!$A:$D,3, FALSE)</f>
        <v>4</v>
      </c>
      <c r="H236" s="12" t="str">
        <f t="shared" si="1"/>
        <v>Minor Small and Large Bowel Procedures</v>
      </c>
      <c r="I236" s="12" t="str">
        <f t="shared" si="2"/>
        <v>P16AJ </v>
      </c>
      <c r="J236" s="3" t="str">
        <f>VLOOKUP($C236,'tarif idrg'!$A:$O,11,FALSE)</f>
        <v>#N/A</v>
      </c>
      <c r="K236" s="3" t="str">
        <f>VLOOKUP($C236,'tarif idrg'!$A:$O,15,FALSE)</f>
        <v>#N/A</v>
      </c>
      <c r="L236" s="13">
        <f>VLOOKUP($E236,'ip prosedur-2025'!$A:$H,4,FALSE)</f>
        <v>27128830.07</v>
      </c>
      <c r="M236" s="13">
        <f>VLOOKUP($E236,'ip prosedur-14 okt-15 juni 2026'!$A:$H,4,FALSE)</f>
        <v>25819908.88</v>
      </c>
      <c r="N236" s="13">
        <f>VLOOKUP($E236,'ip prosedur-14 okt-15 juni 2026'!$A:$H,3, FALSE)</f>
        <v>499</v>
      </c>
      <c r="O236" s="3">
        <f t="shared" si="3"/>
        <v>12884134531</v>
      </c>
      <c r="P236" s="14">
        <f>VLOOKUP($E236,'ip prosedur-14 okt-15 juni 2026'!$A:$H,5,FALSE)</f>
        <v>12003763</v>
      </c>
      <c r="Q236" s="14">
        <f>VLOOKUP($E236,'ip prosedur-14 okt-15 juni 2026'!$A:$H,6,FALSE)</f>
        <v>17354345</v>
      </c>
      <c r="R236" s="14">
        <f>VLOOKUP($E236,'ip prosedur-14 okt-15 juni 2026'!$A:$H,7,FALSE)</f>
        <v>30142833</v>
      </c>
      <c r="S236" s="14">
        <f>VLOOKUP($E236,'ip prosedur-14 okt-15 juni 2026'!$A:$H,8,FALSE)</f>
        <v>44734742</v>
      </c>
    </row>
    <row r="237">
      <c r="A237" s="7" t="s">
        <v>5</v>
      </c>
      <c r="B237" s="7" t="s">
        <v>1102</v>
      </c>
      <c r="C237" s="7" t="s">
        <v>8618</v>
      </c>
      <c r="D237" s="7" t="s">
        <v>8619</v>
      </c>
      <c r="E237" s="5" t="s">
        <v>613</v>
      </c>
      <c r="F237" s="5" t="s">
        <v>614</v>
      </c>
      <c r="G237" s="11" t="str">
        <f>VLOOKUP($E237,proc!$A:$D,3, FALSE)</f>
        <v>4</v>
      </c>
      <c r="H237" s="12" t="str">
        <f t="shared" si="1"/>
        <v>Minor Small and Large Bowel Procedures</v>
      </c>
      <c r="I237" s="12" t="str">
        <f t="shared" si="2"/>
        <v>P16AJ </v>
      </c>
      <c r="J237" s="3" t="str">
        <f>VLOOKUP($C237,'tarif idrg'!$A:$O,11,FALSE)</f>
        <v>#N/A</v>
      </c>
      <c r="K237" s="3" t="str">
        <f>VLOOKUP($C237,'tarif idrg'!$A:$O,15,FALSE)</f>
        <v>#N/A</v>
      </c>
      <c r="L237" s="13">
        <f>VLOOKUP($E237,'ip prosedur-2025'!$A:$H,4,FALSE)</f>
        <v>28532074.1</v>
      </c>
      <c r="M237" s="13">
        <f>VLOOKUP($E237,'ip prosedur-14 okt-15 juni 2026'!$A:$H,4,FALSE)</f>
        <v>27010863.41</v>
      </c>
      <c r="N237" s="13">
        <f>VLOOKUP($E237,'ip prosedur-14 okt-15 juni 2026'!$A:$H,3, FALSE)</f>
        <v>311</v>
      </c>
      <c r="O237" s="3">
        <f t="shared" si="3"/>
        <v>8400378521</v>
      </c>
      <c r="P237" s="14">
        <f>VLOOKUP($E237,'ip prosedur-14 okt-15 juni 2026'!$A:$H,5,FALSE)</f>
        <v>10698645</v>
      </c>
      <c r="Q237" s="14">
        <f>VLOOKUP($E237,'ip prosedur-14 okt-15 juni 2026'!$A:$H,6,FALSE)</f>
        <v>15794098</v>
      </c>
      <c r="R237" s="14">
        <f>VLOOKUP($E237,'ip prosedur-14 okt-15 juni 2026'!$A:$H,7,FALSE)</f>
        <v>29769961</v>
      </c>
      <c r="S237" s="14">
        <f>VLOOKUP($E237,'ip prosedur-14 okt-15 juni 2026'!$A:$H,8,FALSE)</f>
        <v>54088659</v>
      </c>
    </row>
    <row r="238">
      <c r="A238" s="7" t="s">
        <v>5</v>
      </c>
      <c r="B238" s="7" t="s">
        <v>1102</v>
      </c>
      <c r="C238" s="7" t="s">
        <v>8618</v>
      </c>
      <c r="D238" s="7" t="s">
        <v>8619</v>
      </c>
      <c r="E238" s="5" t="s">
        <v>615</v>
      </c>
      <c r="F238" s="5" t="s">
        <v>616</v>
      </c>
      <c r="G238" s="11" t="str">
        <f>VLOOKUP($E238,proc!$A:$D,3, FALSE)</f>
        <v>4</v>
      </c>
      <c r="H238" s="12" t="str">
        <f t="shared" si="1"/>
        <v>Minor Small and Large Bowel Procedures</v>
      </c>
      <c r="I238" s="12" t="str">
        <f t="shared" si="2"/>
        <v>P16AJ </v>
      </c>
      <c r="J238" s="3" t="str">
        <f>VLOOKUP($C238,'tarif idrg'!$A:$O,11,FALSE)</f>
        <v>#N/A</v>
      </c>
      <c r="K238" s="3" t="str">
        <f>VLOOKUP($C238,'tarif idrg'!$A:$O,15,FALSE)</f>
        <v>#N/A</v>
      </c>
      <c r="L238" s="13">
        <f>VLOOKUP($E238,'ip prosedur-2025'!$A:$H,4,FALSE)</f>
        <v>33656267.84</v>
      </c>
      <c r="M238" s="13">
        <f>VLOOKUP($E238,'ip prosedur-14 okt-15 juni 2026'!$A:$H,4,FALSE)</f>
        <v>33194395.69</v>
      </c>
      <c r="N238" s="13">
        <f>VLOOKUP($E238,'ip prosedur-14 okt-15 juni 2026'!$A:$H,3, FALSE)</f>
        <v>163</v>
      </c>
      <c r="O238" s="3">
        <f t="shared" si="3"/>
        <v>5410686497</v>
      </c>
      <c r="P238" s="14">
        <f>VLOOKUP($E238,'ip prosedur-14 okt-15 juni 2026'!$A:$H,5,FALSE)</f>
        <v>12411077</v>
      </c>
      <c r="Q238" s="14">
        <f>VLOOKUP($E238,'ip prosedur-14 okt-15 juni 2026'!$A:$H,6,FALSE)</f>
        <v>20709569</v>
      </c>
      <c r="R238" s="14">
        <f>VLOOKUP($E238,'ip prosedur-14 okt-15 juni 2026'!$A:$H,7,FALSE)</f>
        <v>37836052</v>
      </c>
      <c r="S238" s="14">
        <f>VLOOKUP($E238,'ip prosedur-14 okt-15 juni 2026'!$A:$H,8,FALSE)</f>
        <v>56612939</v>
      </c>
    </row>
    <row r="239">
      <c r="A239" s="7" t="s">
        <v>5</v>
      </c>
      <c r="B239" s="7" t="s">
        <v>1102</v>
      </c>
      <c r="C239" s="7" t="s">
        <v>8618</v>
      </c>
      <c r="D239" s="7" t="s">
        <v>8619</v>
      </c>
      <c r="E239" s="5" t="s">
        <v>617</v>
      </c>
      <c r="F239" s="5" t="s">
        <v>618</v>
      </c>
      <c r="G239" s="11" t="str">
        <f>VLOOKUP($E239,proc!$A:$D,3, FALSE)</f>
        <v>0</v>
      </c>
      <c r="H239" s="12" t="str">
        <f t="shared" si="1"/>
        <v>Minor Small and Large Bowel Procedures</v>
      </c>
      <c r="I239" s="12" t="str">
        <f t="shared" si="2"/>
        <v>P16AJ </v>
      </c>
      <c r="J239" s="3" t="str">
        <f>VLOOKUP($C239,'tarif idrg'!$A:$O,11,FALSE)</f>
        <v>#N/A</v>
      </c>
      <c r="K239" s="3" t="str">
        <f>VLOOKUP($C239,'tarif idrg'!$A:$O,15,FALSE)</f>
        <v>#N/A</v>
      </c>
      <c r="L239" s="13">
        <f>VLOOKUP($E239,'ip prosedur-2025'!$A:$H,4,FALSE)</f>
        <v>41334536.37</v>
      </c>
      <c r="M239" s="13">
        <f>VLOOKUP($E239,'ip prosedur-14 okt-15 juni 2026'!$A:$H,4,FALSE)</f>
        <v>40585114</v>
      </c>
      <c r="N239" s="13">
        <f>VLOOKUP($E239,'ip prosedur-14 okt-15 juni 2026'!$A:$H,3, FALSE)</f>
        <v>47</v>
      </c>
      <c r="O239" s="3">
        <f t="shared" si="3"/>
        <v>1907500358</v>
      </c>
      <c r="P239" s="14">
        <f>VLOOKUP($E239,'ip prosedur-14 okt-15 juni 2026'!$A:$H,5,FALSE)</f>
        <v>14847763</v>
      </c>
      <c r="Q239" s="14">
        <f>VLOOKUP($E239,'ip prosedur-14 okt-15 juni 2026'!$A:$H,6,FALSE)</f>
        <v>23729628</v>
      </c>
      <c r="R239" s="14">
        <f>VLOOKUP($E239,'ip prosedur-14 okt-15 juni 2026'!$A:$H,7,FALSE)</f>
        <v>41565622</v>
      </c>
      <c r="S239" s="14">
        <f>VLOOKUP($E239,'ip prosedur-14 okt-15 juni 2026'!$A:$H,8,FALSE)</f>
        <v>84681431</v>
      </c>
    </row>
    <row r="240">
      <c r="A240" s="7" t="s">
        <v>5</v>
      </c>
      <c r="B240" s="7" t="s">
        <v>1102</v>
      </c>
      <c r="C240" s="7" t="s">
        <v>8618</v>
      </c>
      <c r="D240" s="7" t="s">
        <v>8619</v>
      </c>
      <c r="E240" s="5" t="s">
        <v>619</v>
      </c>
      <c r="F240" s="6" t="s">
        <v>620</v>
      </c>
      <c r="G240" s="11" t="str">
        <f>VLOOKUP($E240,proc!$A:$D,3, FALSE)</f>
        <v>4</v>
      </c>
      <c r="H240" s="12" t="str">
        <f t="shared" si="1"/>
        <v>Minor Small and Large Bowel Procedures</v>
      </c>
      <c r="I240" s="12" t="str">
        <f t="shared" si="2"/>
        <v>P16AJ </v>
      </c>
      <c r="J240" s="3" t="str">
        <f>VLOOKUP($C240,'tarif idrg'!$A:$O,11,FALSE)</f>
        <v>#N/A</v>
      </c>
      <c r="K240" s="3" t="str">
        <f>VLOOKUP($C240,'tarif idrg'!$A:$O,15,FALSE)</f>
        <v>#N/A</v>
      </c>
      <c r="L240" s="13">
        <f>VLOOKUP($E240,'ip prosedur-2025'!$A:$H,4,FALSE)</f>
        <v>19413052.33</v>
      </c>
      <c r="M240" s="13">
        <f>VLOOKUP($E240,'ip prosedur-14 okt-15 juni 2026'!$A:$H,4,FALSE)</f>
        <v>29536955</v>
      </c>
      <c r="N240" s="13">
        <f>VLOOKUP($E240,'ip prosedur-14 okt-15 juni 2026'!$A:$H,3, FALSE)</f>
        <v>2</v>
      </c>
      <c r="O240" s="3">
        <f t="shared" si="3"/>
        <v>59073910</v>
      </c>
      <c r="P240" s="14">
        <f>VLOOKUP($E240,'ip prosedur-14 okt-15 juni 2026'!$A:$H,5,FALSE)</f>
        <v>27904301</v>
      </c>
      <c r="Q240" s="14">
        <f>VLOOKUP($E240,'ip prosedur-14 okt-15 juni 2026'!$A:$H,6,FALSE)</f>
        <v>27904301</v>
      </c>
      <c r="R240" s="14">
        <f>VLOOKUP($E240,'ip prosedur-14 okt-15 juni 2026'!$A:$H,7,FALSE)</f>
        <v>31169609</v>
      </c>
      <c r="S240" s="14">
        <f>VLOOKUP($E240,'ip prosedur-14 okt-15 juni 2026'!$A:$H,8,FALSE)</f>
        <v>31169609</v>
      </c>
    </row>
    <row r="241">
      <c r="A241" s="7" t="s">
        <v>5</v>
      </c>
      <c r="B241" s="7" t="s">
        <v>1102</v>
      </c>
      <c r="C241" s="7" t="s">
        <v>8618</v>
      </c>
      <c r="D241" s="7" t="s">
        <v>8619</v>
      </c>
      <c r="E241" s="5" t="s">
        <v>621</v>
      </c>
      <c r="F241" s="6" t="s">
        <v>622</v>
      </c>
      <c r="G241" s="11" t="str">
        <f>VLOOKUP($E241,proc!$A:$D,3, FALSE)</f>
        <v>0</v>
      </c>
      <c r="H241" s="12" t="str">
        <f t="shared" si="1"/>
        <v>Minor Small and Large Bowel Procedures</v>
      </c>
      <c r="I241" s="12" t="str">
        <f t="shared" si="2"/>
        <v>P16AJ </v>
      </c>
      <c r="J241" s="3" t="str">
        <f>VLOOKUP($C241,'tarif idrg'!$A:$O,11,FALSE)</f>
        <v>#N/A</v>
      </c>
      <c r="K241" s="3" t="str">
        <f>VLOOKUP($C241,'tarif idrg'!$A:$O,15,FALSE)</f>
        <v>#N/A</v>
      </c>
      <c r="L241" s="13">
        <f>VLOOKUP($E241,'ip prosedur-2025'!$A:$H,4,FALSE)</f>
        <v>45935883.67</v>
      </c>
      <c r="M241" s="3" t="str">
        <f>VLOOKUP($E241,'ip prosedur-14 okt-15 juni 2026'!$A:$H,4,FALSE)</f>
        <v>#N/A</v>
      </c>
      <c r="N241" s="3" t="str">
        <f>VLOOKUP($E241,'ip prosedur-14 okt-15 juni 2026'!$A:$H,3, FALSE)</f>
        <v>#N/A</v>
      </c>
      <c r="O241" s="3" t="str">
        <f t="shared" si="3"/>
        <v>#N/A</v>
      </c>
      <c r="P241" s="18" t="str">
        <f>VLOOKUP($E241,'ip prosedur-14 okt-15 juni 2026'!$A:$H,5,FALSE)</f>
        <v>#N/A</v>
      </c>
      <c r="Q241" s="18" t="str">
        <f>VLOOKUP($E241,'ip prosedur-14 okt-15 juni 2026'!$A:$H,6,FALSE)</f>
        <v>#N/A</v>
      </c>
      <c r="R241" s="18" t="str">
        <f>VLOOKUP($E241,'ip prosedur-14 okt-15 juni 2026'!$A:$H,7,FALSE)</f>
        <v>#N/A</v>
      </c>
      <c r="S241" s="18" t="str">
        <f>VLOOKUP($E241,'ip prosedur-14 okt-15 juni 2026'!$A:$H,8,FALSE)</f>
        <v>#N/A</v>
      </c>
    </row>
    <row r="242">
      <c r="A242" s="7" t="s">
        <v>5</v>
      </c>
      <c r="B242" s="7" t="s">
        <v>1102</v>
      </c>
      <c r="C242" s="7" t="s">
        <v>8618</v>
      </c>
      <c r="D242" s="7" t="s">
        <v>8619</v>
      </c>
      <c r="E242" s="5" t="s">
        <v>624</v>
      </c>
      <c r="F242" s="6" t="s">
        <v>625</v>
      </c>
      <c r="G242" s="11" t="str">
        <f>VLOOKUP($E242,proc!$A:$D,3, FALSE)</f>
        <v>0</v>
      </c>
      <c r="H242" s="12" t="str">
        <f t="shared" si="1"/>
        <v>Minor Small and Large Bowel Procedures</v>
      </c>
      <c r="I242" s="12" t="str">
        <f t="shared" si="2"/>
        <v>P16AJ </v>
      </c>
      <c r="J242" s="3" t="str">
        <f>VLOOKUP($C242,'tarif idrg'!$A:$O,11,FALSE)</f>
        <v>#N/A</v>
      </c>
      <c r="K242" s="3" t="str">
        <f>VLOOKUP($C242,'tarif idrg'!$A:$O,15,FALSE)</f>
        <v>#N/A</v>
      </c>
      <c r="L242" s="13">
        <f>VLOOKUP($E242,'ip prosedur-2025'!$A:$H,4,FALSE)</f>
        <v>25621313.5</v>
      </c>
      <c r="M242" s="13">
        <f>VLOOKUP($E242,'ip prosedur-14 okt-15 juni 2026'!$A:$H,4,FALSE)</f>
        <v>9034105.6</v>
      </c>
      <c r="N242" s="13">
        <f>VLOOKUP($E242,'ip prosedur-14 okt-15 juni 2026'!$A:$H,3, FALSE)</f>
        <v>5</v>
      </c>
      <c r="O242" s="3">
        <f t="shared" si="3"/>
        <v>45170528</v>
      </c>
      <c r="P242" s="14">
        <f>VLOOKUP($E242,'ip prosedur-14 okt-15 juni 2026'!$A:$H,5,FALSE)</f>
        <v>6348885</v>
      </c>
      <c r="Q242" s="14">
        <f>VLOOKUP($E242,'ip prosedur-14 okt-15 juni 2026'!$A:$H,6,FALSE)</f>
        <v>8701347</v>
      </c>
      <c r="R242" s="14">
        <f>VLOOKUP($E242,'ip prosedur-14 okt-15 juni 2026'!$A:$H,7,FALSE)</f>
        <v>9936643</v>
      </c>
      <c r="S242" s="14">
        <f>VLOOKUP($E242,'ip prosedur-14 okt-15 juni 2026'!$A:$H,8,FALSE)</f>
        <v>14840941</v>
      </c>
    </row>
    <row r="243">
      <c r="A243" s="7" t="s">
        <v>5</v>
      </c>
      <c r="B243" s="7" t="s">
        <v>1102</v>
      </c>
      <c r="C243" s="7" t="s">
        <v>8618</v>
      </c>
      <c r="D243" s="7" t="s">
        <v>8619</v>
      </c>
      <c r="E243" s="5" t="s">
        <v>626</v>
      </c>
      <c r="F243" s="6" t="s">
        <v>627</v>
      </c>
      <c r="G243" s="11" t="str">
        <f>VLOOKUP($E243,proc!$A:$D,3, FALSE)</f>
        <v>0</v>
      </c>
      <c r="H243" s="12" t="str">
        <f t="shared" si="1"/>
        <v>Minor Small and Large Bowel Procedures</v>
      </c>
      <c r="I243" s="12" t="str">
        <f t="shared" si="2"/>
        <v>P16AJ </v>
      </c>
      <c r="J243" s="3" t="str">
        <f>VLOOKUP($C243,'tarif idrg'!$A:$O,11,FALSE)</f>
        <v>#N/A</v>
      </c>
      <c r="K243" s="3" t="str">
        <f>VLOOKUP($C243,'tarif idrg'!$A:$O,15,FALSE)</f>
        <v>#N/A</v>
      </c>
      <c r="L243" s="13">
        <f>VLOOKUP($E243,'ip prosedur-2025'!$A:$H,4,FALSE)</f>
        <v>15643269.7</v>
      </c>
      <c r="M243" s="13">
        <f>VLOOKUP($E243,'ip prosedur-14 okt-15 juni 2026'!$A:$H,4,FALSE)</f>
        <v>16046955.12</v>
      </c>
      <c r="N243" s="13">
        <f>VLOOKUP($E243,'ip prosedur-14 okt-15 juni 2026'!$A:$H,3, FALSE)</f>
        <v>142</v>
      </c>
      <c r="O243" s="3">
        <f t="shared" si="3"/>
        <v>2278667627</v>
      </c>
      <c r="P243" s="14">
        <f>VLOOKUP($E243,'ip prosedur-14 okt-15 juni 2026'!$A:$H,5,FALSE)</f>
        <v>6894196</v>
      </c>
      <c r="Q243" s="14">
        <f>VLOOKUP($E243,'ip prosedur-14 okt-15 juni 2026'!$A:$H,6,FALSE)</f>
        <v>9962210</v>
      </c>
      <c r="R243" s="14">
        <f>VLOOKUP($E243,'ip prosedur-14 okt-15 juni 2026'!$A:$H,7,FALSE)</f>
        <v>13716496</v>
      </c>
      <c r="S243" s="14">
        <f>VLOOKUP($E243,'ip prosedur-14 okt-15 juni 2026'!$A:$H,8,FALSE)</f>
        <v>26899046</v>
      </c>
    </row>
    <row r="244">
      <c r="A244" s="7" t="s">
        <v>5</v>
      </c>
      <c r="B244" s="7" t="s">
        <v>1102</v>
      </c>
      <c r="C244" s="7" t="s">
        <v>8618</v>
      </c>
      <c r="D244" s="7" t="s">
        <v>8619</v>
      </c>
      <c r="E244" s="5" t="s">
        <v>629</v>
      </c>
      <c r="F244" s="6" t="s">
        <v>631</v>
      </c>
      <c r="G244" s="11" t="str">
        <f>VLOOKUP($E244,proc!$A:$D,3, FALSE)</f>
        <v>0</v>
      </c>
      <c r="H244" s="12" t="str">
        <f t="shared" si="1"/>
        <v>Minor Small and Large Bowel Procedures</v>
      </c>
      <c r="I244" s="12" t="str">
        <f t="shared" si="2"/>
        <v>P16AJ </v>
      </c>
      <c r="J244" s="3" t="str">
        <f>VLOOKUP($C244,'tarif idrg'!$A:$O,11,FALSE)</f>
        <v>#N/A</v>
      </c>
      <c r="K244" s="3" t="str">
        <f>VLOOKUP($C244,'tarif idrg'!$A:$O,15,FALSE)</f>
        <v>#N/A</v>
      </c>
      <c r="L244" s="13">
        <f>VLOOKUP($E244,'ip prosedur-2025'!$A:$H,4,FALSE)</f>
        <v>19254463.37</v>
      </c>
      <c r="M244" s="13">
        <f>VLOOKUP($E244,'ip prosedur-14 okt-15 juni 2026'!$A:$H,4,FALSE)</f>
        <v>19656644.56</v>
      </c>
      <c r="N244" s="13">
        <f>VLOOKUP($E244,'ip prosedur-14 okt-15 juni 2026'!$A:$H,3, FALSE)</f>
        <v>2000</v>
      </c>
      <c r="O244" s="3">
        <f t="shared" si="3"/>
        <v>39313289120</v>
      </c>
      <c r="P244" s="14">
        <f>VLOOKUP($E244,'ip prosedur-14 okt-15 juni 2026'!$A:$H,5,FALSE)</f>
        <v>7831300</v>
      </c>
      <c r="Q244" s="14">
        <f>VLOOKUP($E244,'ip prosedur-14 okt-15 juni 2026'!$A:$H,6,FALSE)</f>
        <v>12517946</v>
      </c>
      <c r="R244" s="14">
        <f>VLOOKUP($E244,'ip prosedur-14 okt-15 juni 2026'!$A:$H,7,FALSE)</f>
        <v>21551672</v>
      </c>
      <c r="S244" s="14">
        <f>VLOOKUP($E244,'ip prosedur-14 okt-15 juni 2026'!$A:$H,8,FALSE)</f>
        <v>37685650</v>
      </c>
    </row>
    <row r="245">
      <c r="A245" s="7" t="s">
        <v>5</v>
      </c>
      <c r="B245" s="7" t="s">
        <v>1102</v>
      </c>
      <c r="C245" s="7" t="s">
        <v>8618</v>
      </c>
      <c r="D245" s="7" t="s">
        <v>8619</v>
      </c>
      <c r="E245" s="5" t="s">
        <v>632</v>
      </c>
      <c r="F245" s="6" t="s">
        <v>633</v>
      </c>
      <c r="G245" s="11" t="str">
        <f>VLOOKUP($E245,proc!$A:$D,3, FALSE)</f>
        <v>3</v>
      </c>
      <c r="H245" s="12" t="str">
        <f t="shared" si="1"/>
        <v>Minor Small and Large Bowel Procedures</v>
      </c>
      <c r="I245" s="12" t="str">
        <f t="shared" si="2"/>
        <v>P16AJ </v>
      </c>
      <c r="J245" s="3" t="str">
        <f>VLOOKUP($C245,'tarif idrg'!$A:$O,11,FALSE)</f>
        <v>#N/A</v>
      </c>
      <c r="K245" s="3" t="str">
        <f>VLOOKUP($C245,'tarif idrg'!$A:$O,15,FALSE)</f>
        <v>#N/A</v>
      </c>
      <c r="L245" s="13">
        <f>VLOOKUP($E245,'ip prosedur-2025'!$A:$H,4,FALSE)</f>
        <v>20480566.87</v>
      </c>
      <c r="M245" s="13">
        <f>VLOOKUP($E245,'ip prosedur-14 okt-15 juni 2026'!$A:$H,4,FALSE)</f>
        <v>19737548.38</v>
      </c>
      <c r="N245" s="13">
        <f>VLOOKUP($E245,'ip prosedur-14 okt-15 juni 2026'!$A:$H,3, FALSE)</f>
        <v>2680</v>
      </c>
      <c r="O245" s="3">
        <f t="shared" si="3"/>
        <v>52896629658</v>
      </c>
      <c r="P245" s="14">
        <f>VLOOKUP($E245,'ip prosedur-14 okt-15 juni 2026'!$A:$H,5,FALSE)</f>
        <v>8285563</v>
      </c>
      <c r="Q245" s="14">
        <f>VLOOKUP($E245,'ip prosedur-14 okt-15 juni 2026'!$A:$H,6,FALSE)</f>
        <v>13466736</v>
      </c>
      <c r="R245" s="14">
        <f>VLOOKUP($E245,'ip prosedur-14 okt-15 juni 2026'!$A:$H,7,FALSE)</f>
        <v>22774644</v>
      </c>
      <c r="S245" s="14">
        <f>VLOOKUP($E245,'ip prosedur-14 okt-15 juni 2026'!$A:$H,8,FALSE)</f>
        <v>37289400</v>
      </c>
    </row>
    <row r="246">
      <c r="A246" s="7" t="s">
        <v>5</v>
      </c>
      <c r="B246" s="7" t="s">
        <v>1102</v>
      </c>
      <c r="C246" s="7" t="s">
        <v>8618</v>
      </c>
      <c r="D246" s="7" t="s">
        <v>8619</v>
      </c>
      <c r="E246" s="5" t="s">
        <v>634</v>
      </c>
      <c r="F246" s="5" t="s">
        <v>635</v>
      </c>
      <c r="G246" s="11" t="str">
        <f>VLOOKUP($E246,proc!$A:$D,3, FALSE)</f>
        <v>0</v>
      </c>
      <c r="H246" s="12" t="str">
        <f t="shared" si="1"/>
        <v>Minor Small and Large Bowel Procedures</v>
      </c>
      <c r="I246" s="12" t="str">
        <f t="shared" si="2"/>
        <v>P16AJ </v>
      </c>
      <c r="J246" s="3" t="str">
        <f>VLOOKUP($C246,'tarif idrg'!$A:$O,11,FALSE)</f>
        <v>#N/A</v>
      </c>
      <c r="K246" s="3" t="str">
        <f>VLOOKUP($C246,'tarif idrg'!$A:$O,15,FALSE)</f>
        <v>#N/A</v>
      </c>
      <c r="L246" s="13">
        <f>VLOOKUP($E246,'ip prosedur-2025'!$A:$H,4,FALSE)</f>
        <v>24316214.09</v>
      </c>
      <c r="M246" s="13">
        <f>VLOOKUP($E246,'ip prosedur-14 okt-15 juni 2026'!$A:$H,4,FALSE)</f>
        <v>25259573.42</v>
      </c>
      <c r="N246" s="13">
        <f>VLOOKUP($E246,'ip prosedur-14 okt-15 juni 2026'!$A:$H,3, FALSE)</f>
        <v>99</v>
      </c>
      <c r="O246" s="3">
        <f t="shared" si="3"/>
        <v>2500697769</v>
      </c>
      <c r="P246" s="14">
        <f>VLOOKUP($E246,'ip prosedur-14 okt-15 juni 2026'!$A:$H,5,FALSE)</f>
        <v>8587600</v>
      </c>
      <c r="Q246" s="14">
        <f>VLOOKUP($E246,'ip prosedur-14 okt-15 juni 2026'!$A:$H,6,FALSE)</f>
        <v>13825103</v>
      </c>
      <c r="R246" s="14">
        <f>VLOOKUP($E246,'ip prosedur-14 okt-15 juni 2026'!$A:$H,7,FALSE)</f>
        <v>36314423</v>
      </c>
      <c r="S246" s="14">
        <f>VLOOKUP($E246,'ip prosedur-14 okt-15 juni 2026'!$A:$H,8,FALSE)</f>
        <v>58977206</v>
      </c>
    </row>
    <row r="247">
      <c r="A247" s="7" t="s">
        <v>5</v>
      </c>
      <c r="B247" s="7" t="s">
        <v>1102</v>
      </c>
      <c r="C247" s="7" t="s">
        <v>8618</v>
      </c>
      <c r="D247" s="7" t="s">
        <v>8619</v>
      </c>
      <c r="E247" s="5" t="s">
        <v>636</v>
      </c>
      <c r="F247" s="5" t="s">
        <v>637</v>
      </c>
      <c r="G247" s="11" t="str">
        <f>VLOOKUP($E247,proc!$A:$D,3, FALSE)</f>
        <v>0</v>
      </c>
      <c r="H247" s="12" t="str">
        <f t="shared" si="1"/>
        <v>Minor Small and Large Bowel Procedures</v>
      </c>
      <c r="I247" s="12" t="str">
        <f t="shared" si="2"/>
        <v>P16AJ </v>
      </c>
      <c r="J247" s="3" t="str">
        <f>VLOOKUP($C247,'tarif idrg'!$A:$O,11,FALSE)</f>
        <v>#N/A</v>
      </c>
      <c r="K247" s="3" t="str">
        <f>VLOOKUP($C247,'tarif idrg'!$A:$O,15,FALSE)</f>
        <v>#N/A</v>
      </c>
      <c r="L247" s="13">
        <f>VLOOKUP($E247,'ip prosedur-2025'!$A:$H,4,FALSE)</f>
        <v>8670610.553</v>
      </c>
      <c r="M247" s="13">
        <f>VLOOKUP($E247,'ip prosedur-14 okt-15 juni 2026'!$A:$H,4,FALSE)</f>
        <v>9121603.077</v>
      </c>
      <c r="N247" s="13">
        <f>VLOOKUP($E247,'ip prosedur-14 okt-15 juni 2026'!$A:$H,3, FALSE)</f>
        <v>65</v>
      </c>
      <c r="O247" s="3">
        <f t="shared" si="3"/>
        <v>592904200</v>
      </c>
      <c r="P247" s="14">
        <f>VLOOKUP($E247,'ip prosedur-14 okt-15 juni 2026'!$A:$H,5,FALSE)</f>
        <v>4306525</v>
      </c>
      <c r="Q247" s="14">
        <f>VLOOKUP($E247,'ip prosedur-14 okt-15 juni 2026'!$A:$H,6,FALSE)</f>
        <v>5137618</v>
      </c>
      <c r="R247" s="14">
        <f>VLOOKUP($E247,'ip prosedur-14 okt-15 juni 2026'!$A:$H,7,FALSE)</f>
        <v>6483157</v>
      </c>
      <c r="S247" s="14">
        <f>VLOOKUP($E247,'ip prosedur-14 okt-15 juni 2026'!$A:$H,8,FALSE)</f>
        <v>13045092</v>
      </c>
    </row>
    <row r="248">
      <c r="A248" s="7" t="s">
        <v>5</v>
      </c>
      <c r="B248" s="7" t="s">
        <v>1102</v>
      </c>
      <c r="C248" s="7" t="s">
        <v>8618</v>
      </c>
      <c r="D248" s="7" t="s">
        <v>8619</v>
      </c>
      <c r="E248" s="5" t="s">
        <v>639</v>
      </c>
      <c r="F248" s="5" t="s">
        <v>640</v>
      </c>
      <c r="G248" s="11" t="str">
        <f>VLOOKUP($E248,proc!$A:$D,3, FALSE)</f>
        <v>4</v>
      </c>
      <c r="H248" s="12" t="str">
        <f t="shared" si="1"/>
        <v>Minor Small and Large Bowel Procedures</v>
      </c>
      <c r="I248" s="12" t="str">
        <f t="shared" si="2"/>
        <v>P16AJ </v>
      </c>
      <c r="J248" s="3" t="str">
        <f>VLOOKUP($C248,'tarif idrg'!$A:$O,11,FALSE)</f>
        <v>#N/A</v>
      </c>
      <c r="K248" s="3" t="str">
        <f>VLOOKUP($C248,'tarif idrg'!$A:$O,15,FALSE)</f>
        <v>#N/A</v>
      </c>
      <c r="L248" s="13">
        <f>VLOOKUP($E248,'ip prosedur-2025'!$A:$H,4,FALSE)</f>
        <v>19839104.14</v>
      </c>
      <c r="M248" s="13">
        <f>VLOOKUP($E248,'ip prosedur-14 okt-15 juni 2026'!$A:$H,4,FALSE)</f>
        <v>20158062.38</v>
      </c>
      <c r="N248" s="13">
        <f>VLOOKUP($E248,'ip prosedur-14 okt-15 juni 2026'!$A:$H,3, FALSE)</f>
        <v>229</v>
      </c>
      <c r="O248" s="3">
        <f t="shared" si="3"/>
        <v>4616196285</v>
      </c>
      <c r="P248" s="14">
        <f>VLOOKUP($E248,'ip prosedur-14 okt-15 juni 2026'!$A:$H,5,FALSE)</f>
        <v>7804388</v>
      </c>
      <c r="Q248" s="14">
        <f>VLOOKUP($E248,'ip prosedur-14 okt-15 juni 2026'!$A:$H,6,FALSE)</f>
        <v>11438887</v>
      </c>
      <c r="R248" s="14">
        <f>VLOOKUP($E248,'ip prosedur-14 okt-15 juni 2026'!$A:$H,7,FALSE)</f>
        <v>20127316</v>
      </c>
      <c r="S248" s="14">
        <f>VLOOKUP($E248,'ip prosedur-14 okt-15 juni 2026'!$A:$H,8,FALSE)</f>
        <v>42881400</v>
      </c>
    </row>
    <row r="249">
      <c r="A249" s="7" t="s">
        <v>5</v>
      </c>
      <c r="B249" s="7" t="s">
        <v>1102</v>
      </c>
      <c r="C249" s="7" t="s">
        <v>8618</v>
      </c>
      <c r="D249" s="7" t="s">
        <v>8619</v>
      </c>
      <c r="E249" s="5" t="s">
        <v>641</v>
      </c>
      <c r="F249" s="6" t="s">
        <v>642</v>
      </c>
      <c r="G249" s="11" t="str">
        <f>VLOOKUP($E249,proc!$A:$D,3, FALSE)</f>
        <v>0</v>
      </c>
      <c r="H249" s="12" t="str">
        <f t="shared" si="1"/>
        <v>Minor Small and Large Bowel Procedures</v>
      </c>
      <c r="I249" s="12" t="str">
        <f t="shared" si="2"/>
        <v>P16AJ </v>
      </c>
      <c r="J249" s="3" t="str">
        <f>VLOOKUP($C249,'tarif idrg'!$A:$O,11,FALSE)</f>
        <v>#N/A</v>
      </c>
      <c r="K249" s="3" t="str">
        <f>VLOOKUP($C249,'tarif idrg'!$A:$O,15,FALSE)</f>
        <v>#N/A</v>
      </c>
      <c r="L249" s="13">
        <f>VLOOKUP($E249,'ip prosedur-2025'!$A:$H,4,FALSE)</f>
        <v>9129643.795</v>
      </c>
      <c r="M249" s="13">
        <f>VLOOKUP($E249,'ip prosedur-14 okt-15 juni 2026'!$A:$H,4,FALSE)</f>
        <v>10379844.58</v>
      </c>
      <c r="N249" s="13">
        <f>VLOOKUP($E249,'ip prosedur-14 okt-15 juni 2026'!$A:$H,3, FALSE)</f>
        <v>130</v>
      </c>
      <c r="O249" s="3">
        <f t="shared" si="3"/>
        <v>1349379795</v>
      </c>
      <c r="P249" s="14">
        <f>VLOOKUP($E249,'ip prosedur-14 okt-15 juni 2026'!$A:$H,5,FALSE)</f>
        <v>5689667</v>
      </c>
      <c r="Q249" s="14">
        <f>VLOOKUP($E249,'ip prosedur-14 okt-15 juni 2026'!$A:$H,6,FALSE)</f>
        <v>8521474</v>
      </c>
      <c r="R249" s="14">
        <f>VLOOKUP($E249,'ip prosedur-14 okt-15 juni 2026'!$A:$H,7,FALSE)</f>
        <v>12947600</v>
      </c>
      <c r="S249" s="14">
        <f>VLOOKUP($E249,'ip prosedur-14 okt-15 juni 2026'!$A:$H,8,FALSE)</f>
        <v>17594653</v>
      </c>
    </row>
    <row r="250">
      <c r="A250" s="7" t="s">
        <v>5</v>
      </c>
      <c r="B250" s="7" t="s">
        <v>1102</v>
      </c>
      <c r="C250" s="7" t="s">
        <v>8618</v>
      </c>
      <c r="D250" s="7" t="s">
        <v>8619</v>
      </c>
      <c r="E250" s="5" t="s">
        <v>643</v>
      </c>
      <c r="F250" s="6" t="s">
        <v>645</v>
      </c>
      <c r="G250" s="11" t="str">
        <f>VLOOKUP($E250,proc!$A:$D,3, FALSE)</f>
        <v>0</v>
      </c>
      <c r="H250" s="12" t="str">
        <f t="shared" si="1"/>
        <v>Minor Small and Large Bowel Procedures</v>
      </c>
      <c r="I250" s="12" t="str">
        <f t="shared" si="2"/>
        <v>P16AJ </v>
      </c>
      <c r="J250" s="3" t="str">
        <f>VLOOKUP($C250,'tarif idrg'!$A:$O,11,FALSE)</f>
        <v>#N/A</v>
      </c>
      <c r="K250" s="3" t="str">
        <f>VLOOKUP($C250,'tarif idrg'!$A:$O,15,FALSE)</f>
        <v>#N/A</v>
      </c>
      <c r="L250" s="13">
        <f>VLOOKUP($E250,'ip prosedur-2025'!$A:$H,4,FALSE)</f>
        <v>22303039.8</v>
      </c>
      <c r="M250" s="13">
        <f>VLOOKUP($E250,'ip prosedur-14 okt-15 juni 2026'!$A:$H,4,FALSE)</f>
        <v>19140304.68</v>
      </c>
      <c r="N250" s="13">
        <f>VLOOKUP($E250,'ip prosedur-14 okt-15 juni 2026'!$A:$H,3, FALSE)</f>
        <v>816</v>
      </c>
      <c r="O250" s="3">
        <f t="shared" si="3"/>
        <v>15618488619</v>
      </c>
      <c r="P250" s="14">
        <f>VLOOKUP($E250,'ip prosedur-14 okt-15 juni 2026'!$A:$H,5,FALSE)</f>
        <v>7502099</v>
      </c>
      <c r="Q250" s="14">
        <f>VLOOKUP($E250,'ip prosedur-14 okt-15 juni 2026'!$A:$H,6,FALSE)</f>
        <v>11448915</v>
      </c>
      <c r="R250" s="14">
        <f>VLOOKUP($E250,'ip prosedur-14 okt-15 juni 2026'!$A:$H,7,FALSE)</f>
        <v>19199251</v>
      </c>
      <c r="S250" s="14">
        <f>VLOOKUP($E250,'ip prosedur-14 okt-15 juni 2026'!$A:$H,8,FALSE)</f>
        <v>41259986</v>
      </c>
    </row>
    <row r="251">
      <c r="A251" s="7" t="s">
        <v>5</v>
      </c>
      <c r="B251" s="7" t="s">
        <v>1102</v>
      </c>
      <c r="C251" s="7" t="s">
        <v>8618</v>
      </c>
      <c r="D251" s="7" t="s">
        <v>8619</v>
      </c>
      <c r="E251" s="5" t="s">
        <v>646</v>
      </c>
      <c r="F251" s="6" t="s">
        <v>647</v>
      </c>
      <c r="G251" s="11" t="str">
        <f>VLOOKUP($E251,proc!$A:$D,3, FALSE)</f>
        <v>0</v>
      </c>
      <c r="H251" s="12" t="str">
        <f t="shared" si="1"/>
        <v>Minor Small and Large Bowel Procedures</v>
      </c>
      <c r="I251" s="12" t="str">
        <f t="shared" si="2"/>
        <v>P16AJ </v>
      </c>
      <c r="J251" s="3" t="str">
        <f>VLOOKUP($C251,'tarif idrg'!$A:$O,11,FALSE)</f>
        <v>#N/A</v>
      </c>
      <c r="K251" s="3" t="str">
        <f>VLOOKUP($C251,'tarif idrg'!$A:$O,15,FALSE)</f>
        <v>#N/A</v>
      </c>
      <c r="L251" s="13">
        <f>VLOOKUP($E251,'ip prosedur-2025'!$A:$H,4,FALSE)</f>
        <v>11933885.98</v>
      </c>
      <c r="M251" s="13">
        <f>VLOOKUP($E251,'ip prosedur-14 okt-15 juni 2026'!$A:$H,4,FALSE)</f>
        <v>13483349.36</v>
      </c>
      <c r="N251" s="13">
        <f>VLOOKUP($E251,'ip prosedur-14 okt-15 juni 2026'!$A:$H,3, FALSE)</f>
        <v>131</v>
      </c>
      <c r="O251" s="3">
        <f t="shared" si="3"/>
        <v>1766318766</v>
      </c>
      <c r="P251" s="14">
        <f>VLOOKUP($E251,'ip prosedur-14 okt-15 juni 2026'!$A:$H,5,FALSE)</f>
        <v>6995783</v>
      </c>
      <c r="Q251" s="14">
        <f>VLOOKUP($E251,'ip prosedur-14 okt-15 juni 2026'!$A:$H,6,FALSE)</f>
        <v>10152149</v>
      </c>
      <c r="R251" s="14">
        <f>VLOOKUP($E251,'ip prosedur-14 okt-15 juni 2026'!$A:$H,7,FALSE)</f>
        <v>16870587</v>
      </c>
      <c r="S251" s="14">
        <f>VLOOKUP($E251,'ip prosedur-14 okt-15 juni 2026'!$A:$H,8,FALSE)</f>
        <v>26445805</v>
      </c>
    </row>
    <row r="252">
      <c r="A252" s="7" t="s">
        <v>5</v>
      </c>
      <c r="B252" s="7" t="s">
        <v>1102</v>
      </c>
      <c r="C252" s="7" t="s">
        <v>8618</v>
      </c>
      <c r="D252" s="7" t="s">
        <v>8619</v>
      </c>
      <c r="E252" s="5" t="s">
        <v>648</v>
      </c>
      <c r="F252" s="5" t="s">
        <v>649</v>
      </c>
      <c r="G252" s="11" t="str">
        <f>VLOOKUP($E252,proc!$A:$D,3, FALSE)</f>
        <v>0</v>
      </c>
      <c r="H252" s="12" t="str">
        <f t="shared" si="1"/>
        <v>Minor Small and Large Bowel Procedures</v>
      </c>
      <c r="I252" s="12" t="str">
        <f t="shared" si="2"/>
        <v>P16AJ </v>
      </c>
      <c r="J252" s="3" t="str">
        <f>VLOOKUP($C252,'tarif idrg'!$A:$O,11,FALSE)</f>
        <v>#N/A</v>
      </c>
      <c r="K252" s="3" t="str">
        <f>VLOOKUP($C252,'tarif idrg'!$A:$O,15,FALSE)</f>
        <v>#N/A</v>
      </c>
      <c r="L252" s="13">
        <f>VLOOKUP($E252,'ip prosedur-2025'!$A:$H,4,FALSE)</f>
        <v>17548713.91</v>
      </c>
      <c r="M252" s="13">
        <f>VLOOKUP($E252,'ip prosedur-14 okt-15 juni 2026'!$A:$H,4,FALSE)</f>
        <v>16048309.8</v>
      </c>
      <c r="N252" s="13">
        <f>VLOOKUP($E252,'ip prosedur-14 okt-15 juni 2026'!$A:$H,3, FALSE)</f>
        <v>625</v>
      </c>
      <c r="O252" s="3">
        <f t="shared" si="3"/>
        <v>10030193625</v>
      </c>
      <c r="P252" s="14">
        <f>VLOOKUP($E252,'ip prosedur-14 okt-15 juni 2026'!$A:$H,5,FALSE)</f>
        <v>6838384</v>
      </c>
      <c r="Q252" s="14">
        <f>VLOOKUP($E252,'ip prosedur-14 okt-15 juni 2026'!$A:$H,6,FALSE)</f>
        <v>9962063</v>
      </c>
      <c r="R252" s="14">
        <f>VLOOKUP($E252,'ip prosedur-14 okt-15 juni 2026'!$A:$H,7,FALSE)</f>
        <v>16716500</v>
      </c>
      <c r="S252" s="14">
        <f>VLOOKUP($E252,'ip prosedur-14 okt-15 juni 2026'!$A:$H,8,FALSE)</f>
        <v>27110351</v>
      </c>
    </row>
    <row r="253">
      <c r="A253" s="7" t="s">
        <v>5</v>
      </c>
      <c r="B253" s="7" t="s">
        <v>1102</v>
      </c>
      <c r="C253" s="7" t="s">
        <v>8618</v>
      </c>
      <c r="D253" s="7" t="s">
        <v>8619</v>
      </c>
      <c r="E253" s="5" t="s">
        <v>651</v>
      </c>
      <c r="F253" s="5" t="s">
        <v>652</v>
      </c>
      <c r="G253" s="11" t="str">
        <f>VLOOKUP($E253,proc!$A:$D,3, FALSE)</f>
        <v>3</v>
      </c>
      <c r="H253" s="12" t="str">
        <f t="shared" si="1"/>
        <v>Minor Small and Large Bowel Procedures</v>
      </c>
      <c r="I253" s="12" t="str">
        <f t="shared" si="2"/>
        <v>P16AJ </v>
      </c>
      <c r="J253" s="3" t="str">
        <f>VLOOKUP($C253,'tarif idrg'!$A:$O,11,FALSE)</f>
        <v>#N/A</v>
      </c>
      <c r="K253" s="3" t="str">
        <f>VLOOKUP($C253,'tarif idrg'!$A:$O,15,FALSE)</f>
        <v>#N/A</v>
      </c>
      <c r="L253" s="13">
        <f>VLOOKUP($E253,'ip prosedur-2025'!$A:$H,4,FALSE)</f>
        <v>10570616.23</v>
      </c>
      <c r="M253" s="13">
        <f>VLOOKUP($E253,'ip prosedur-14 okt-15 juni 2026'!$A:$H,4,FALSE)</f>
        <v>10537123.78</v>
      </c>
      <c r="N253" s="13">
        <f>VLOOKUP($E253,'ip prosedur-14 okt-15 juni 2026'!$A:$H,3, FALSE)</f>
        <v>123</v>
      </c>
      <c r="O253" s="3">
        <f t="shared" si="3"/>
        <v>1296066225</v>
      </c>
      <c r="P253" s="14">
        <f>VLOOKUP($E253,'ip prosedur-14 okt-15 juni 2026'!$A:$H,5,FALSE)</f>
        <v>4823910</v>
      </c>
      <c r="Q253" s="14">
        <f>VLOOKUP($E253,'ip prosedur-14 okt-15 juni 2026'!$A:$H,6,FALSE)</f>
        <v>7243577</v>
      </c>
      <c r="R253" s="14">
        <f>VLOOKUP($E253,'ip prosedur-14 okt-15 juni 2026'!$A:$H,7,FALSE)</f>
        <v>11492880</v>
      </c>
      <c r="S253" s="14">
        <f>VLOOKUP($E253,'ip prosedur-14 okt-15 juni 2026'!$A:$H,8,FALSE)</f>
        <v>19445353</v>
      </c>
    </row>
    <row r="254">
      <c r="A254" s="7" t="s">
        <v>5</v>
      </c>
      <c r="B254" s="7" t="s">
        <v>1102</v>
      </c>
      <c r="C254" s="7" t="s">
        <v>8618</v>
      </c>
      <c r="D254" s="7" t="s">
        <v>8619</v>
      </c>
      <c r="E254" s="5" t="s">
        <v>653</v>
      </c>
      <c r="F254" s="5" t="s">
        <v>654</v>
      </c>
      <c r="G254" s="11" t="str">
        <f>VLOOKUP($E254,proc!$A:$D,3, FALSE)</f>
        <v>0</v>
      </c>
      <c r="H254" s="12" t="str">
        <f t="shared" si="1"/>
        <v>Minor Small and Large Bowel Procedures</v>
      </c>
      <c r="I254" s="12" t="str">
        <f t="shared" si="2"/>
        <v>P16AJ </v>
      </c>
      <c r="J254" s="3" t="str">
        <f>VLOOKUP($C254,'tarif idrg'!$A:$O,11,FALSE)</f>
        <v>#N/A</v>
      </c>
      <c r="K254" s="3" t="str">
        <f>VLOOKUP($C254,'tarif idrg'!$A:$O,15,FALSE)</f>
        <v>#N/A</v>
      </c>
      <c r="L254" s="13">
        <f>VLOOKUP($E254,'ip prosedur-2025'!$A:$H,4,FALSE)</f>
        <v>12798938.11</v>
      </c>
      <c r="M254" s="13">
        <f>VLOOKUP($E254,'ip prosedur-14 okt-15 juni 2026'!$A:$H,4,FALSE)</f>
        <v>14548080.88</v>
      </c>
      <c r="N254" s="13">
        <f>VLOOKUP($E254,'ip prosedur-14 okt-15 juni 2026'!$A:$H,3, FALSE)</f>
        <v>331</v>
      </c>
      <c r="O254" s="3">
        <f t="shared" si="3"/>
        <v>4815414771</v>
      </c>
      <c r="P254" s="14">
        <f>VLOOKUP($E254,'ip prosedur-14 okt-15 juni 2026'!$A:$H,5,FALSE)</f>
        <v>4799533</v>
      </c>
      <c r="Q254" s="14">
        <f>VLOOKUP($E254,'ip prosedur-14 okt-15 juni 2026'!$A:$H,6,FALSE)</f>
        <v>8381483</v>
      </c>
      <c r="R254" s="14">
        <f>VLOOKUP($E254,'ip prosedur-14 okt-15 juni 2026'!$A:$H,7,FALSE)</f>
        <v>16052500</v>
      </c>
      <c r="S254" s="14">
        <f>VLOOKUP($E254,'ip prosedur-14 okt-15 juni 2026'!$A:$H,8,FALSE)</f>
        <v>26807265</v>
      </c>
    </row>
    <row r="255">
      <c r="A255" s="7" t="s">
        <v>5</v>
      </c>
      <c r="B255" s="7" t="s">
        <v>1102</v>
      </c>
      <c r="C255" s="7" t="s">
        <v>10268</v>
      </c>
      <c r="D255" s="7" t="s">
        <v>10270</v>
      </c>
      <c r="E255" s="5" t="s">
        <v>655</v>
      </c>
      <c r="F255" s="5" t="s">
        <v>657</v>
      </c>
      <c r="G255" s="11" t="str">
        <f>VLOOKUP($E255,proc!$A:$D,3, FALSE)</f>
        <v>2</v>
      </c>
      <c r="H255" s="12" t="str">
        <f t="shared" si="1"/>
        <v>Other Digestive System OR Procedures</v>
      </c>
      <c r="I255" s="12" t="str">
        <f t="shared" si="2"/>
        <v>P16AG</v>
      </c>
      <c r="J255" s="13">
        <f>VLOOKUP($C255,'tarif idrg'!$A:$O,11,FALSE)</f>
        <v>8840766</v>
      </c>
      <c r="K255" s="13">
        <f>VLOOKUP($C255,'tarif idrg'!$A:$O,15,FALSE)</f>
        <v>7868282</v>
      </c>
      <c r="L255" s="13">
        <f>VLOOKUP($E255,'ip prosedur-2025'!$A:$H,4,FALSE)</f>
        <v>29888707.07</v>
      </c>
      <c r="M255" s="13">
        <f>VLOOKUP($E255,'ip prosedur-14 okt-15 juni 2026'!$A:$H,4,FALSE)</f>
        <v>29410692.13</v>
      </c>
      <c r="N255" s="13">
        <f>VLOOKUP($E255,'ip prosedur-14 okt-15 juni 2026'!$A:$H,3, FALSE)</f>
        <v>743</v>
      </c>
      <c r="O255" s="3">
        <f t="shared" si="3"/>
        <v>21852144253</v>
      </c>
      <c r="P255" s="14">
        <f>VLOOKUP($E255,'ip prosedur-14 okt-15 juni 2026'!$A:$H,5,FALSE)</f>
        <v>9953496</v>
      </c>
      <c r="Q255" s="14">
        <f>VLOOKUP($E255,'ip prosedur-14 okt-15 juni 2026'!$A:$H,6,FALSE)</f>
        <v>17770462</v>
      </c>
      <c r="R255" s="14">
        <f>VLOOKUP($E255,'ip prosedur-14 okt-15 juni 2026'!$A:$H,7,FALSE)</f>
        <v>34330932</v>
      </c>
      <c r="S255" s="14">
        <f>VLOOKUP($E255,'ip prosedur-14 okt-15 juni 2026'!$A:$H,8,FALSE)</f>
        <v>62029572</v>
      </c>
    </row>
    <row r="256">
      <c r="A256" s="7" t="s">
        <v>5</v>
      </c>
      <c r="B256" s="7" t="s">
        <v>1102</v>
      </c>
      <c r="C256" s="7" t="s">
        <v>10268</v>
      </c>
      <c r="D256" s="7" t="s">
        <v>10270</v>
      </c>
      <c r="E256" s="5" t="s">
        <v>658</v>
      </c>
      <c r="F256" s="5" t="s">
        <v>659</v>
      </c>
      <c r="G256" s="11" t="str">
        <f>VLOOKUP($E256,proc!$A:$D,3, FALSE)</f>
        <v>4</v>
      </c>
      <c r="H256" s="12" t="str">
        <f t="shared" si="1"/>
        <v>Other Digestive System OR Procedures</v>
      </c>
      <c r="I256" s="12" t="str">
        <f t="shared" si="2"/>
        <v>P16AG</v>
      </c>
      <c r="J256" s="13">
        <f>VLOOKUP($C256,'tarif idrg'!$A:$O,11,FALSE)</f>
        <v>8840766</v>
      </c>
      <c r="K256" s="13">
        <f>VLOOKUP($C256,'tarif idrg'!$A:$O,15,FALSE)</f>
        <v>7868282</v>
      </c>
      <c r="L256" s="13">
        <f>VLOOKUP($E256,'ip prosedur-2025'!$A:$H,4,FALSE)</f>
        <v>19968032.1</v>
      </c>
      <c r="M256" s="13">
        <f>VLOOKUP($E256,'ip prosedur-14 okt-15 juni 2026'!$A:$H,4,FALSE)</f>
        <v>20732528.91</v>
      </c>
      <c r="N256" s="13">
        <f>VLOOKUP($E256,'ip prosedur-14 okt-15 juni 2026'!$A:$H,3, FALSE)</f>
        <v>39616</v>
      </c>
      <c r="O256" s="3">
        <f t="shared" si="3"/>
        <v>821339865299</v>
      </c>
      <c r="P256" s="14">
        <f>VLOOKUP($E256,'ip prosedur-14 okt-15 juni 2026'!$A:$H,5,FALSE)</f>
        <v>9574846</v>
      </c>
      <c r="Q256" s="14">
        <f>VLOOKUP($E256,'ip prosedur-14 okt-15 juni 2026'!$A:$H,6,FALSE)</f>
        <v>13951940</v>
      </c>
      <c r="R256" s="14">
        <f>VLOOKUP($E256,'ip prosedur-14 okt-15 juni 2026'!$A:$H,7,FALSE)</f>
        <v>22127400</v>
      </c>
      <c r="S256" s="14">
        <f>VLOOKUP($E256,'ip prosedur-14 okt-15 juni 2026'!$A:$H,8,FALSE)</f>
        <v>38011109</v>
      </c>
    </row>
    <row r="257">
      <c r="A257" s="7" t="s">
        <v>5</v>
      </c>
      <c r="B257" s="7" t="s">
        <v>1102</v>
      </c>
      <c r="C257" s="7" t="s">
        <v>10268</v>
      </c>
      <c r="D257" s="7" t="s">
        <v>10270</v>
      </c>
      <c r="E257" s="5" t="s">
        <v>660</v>
      </c>
      <c r="F257" s="5" t="s">
        <v>661</v>
      </c>
      <c r="G257" s="11" t="str">
        <f>VLOOKUP($E257,proc!$A:$D,3, FALSE)</f>
        <v>4</v>
      </c>
      <c r="H257" s="12" t="str">
        <f t="shared" si="1"/>
        <v>Other Digestive System OR Procedures</v>
      </c>
      <c r="I257" s="12" t="str">
        <f t="shared" si="2"/>
        <v>P16AG</v>
      </c>
      <c r="J257" s="13">
        <f>VLOOKUP($C257,'tarif idrg'!$A:$O,11,FALSE)</f>
        <v>8840766</v>
      </c>
      <c r="K257" s="13">
        <f>VLOOKUP($C257,'tarif idrg'!$A:$O,15,FALSE)</f>
        <v>7868282</v>
      </c>
      <c r="L257" s="13">
        <f>VLOOKUP($E257,'ip prosedur-2025'!$A:$H,4,FALSE)</f>
        <v>54752657.01</v>
      </c>
      <c r="M257" s="13">
        <f>VLOOKUP($E257,'ip prosedur-14 okt-15 juni 2026'!$A:$H,4,FALSE)</f>
        <v>58005050.31</v>
      </c>
      <c r="N257" s="13">
        <f>VLOOKUP($E257,'ip prosedur-14 okt-15 juni 2026'!$A:$H,3, FALSE)</f>
        <v>1069</v>
      </c>
      <c r="O257" s="3">
        <f t="shared" si="3"/>
        <v>62007398781</v>
      </c>
      <c r="P257" s="14">
        <f>VLOOKUP($E257,'ip prosedur-14 okt-15 juni 2026'!$A:$H,5,FALSE)</f>
        <v>16322937</v>
      </c>
      <c r="Q257" s="14">
        <f>VLOOKUP($E257,'ip prosedur-14 okt-15 juni 2026'!$A:$H,6,FALSE)</f>
        <v>34436752</v>
      </c>
      <c r="R257" s="14">
        <f>VLOOKUP($E257,'ip prosedur-14 okt-15 juni 2026'!$A:$H,7,FALSE)</f>
        <v>73529400</v>
      </c>
      <c r="S257" s="14">
        <f>VLOOKUP($E257,'ip prosedur-14 okt-15 juni 2026'!$A:$H,8,FALSE)</f>
        <v>136707701</v>
      </c>
    </row>
    <row r="258">
      <c r="A258" s="7" t="s">
        <v>5</v>
      </c>
      <c r="B258" s="7" t="s">
        <v>1102</v>
      </c>
      <c r="C258" s="7" t="s">
        <v>10268</v>
      </c>
      <c r="D258" s="7" t="s">
        <v>10270</v>
      </c>
      <c r="E258" s="5" t="s">
        <v>662</v>
      </c>
      <c r="F258" s="6" t="s">
        <v>663</v>
      </c>
      <c r="G258" s="11" t="str">
        <f>VLOOKUP($E258,proc!$A:$D,3, FALSE)</f>
        <v>4</v>
      </c>
      <c r="H258" s="12" t="str">
        <f t="shared" si="1"/>
        <v>Other Digestive System OR Procedures</v>
      </c>
      <c r="I258" s="12" t="str">
        <f t="shared" si="2"/>
        <v>P16AG</v>
      </c>
      <c r="J258" s="13">
        <f>VLOOKUP($C258,'tarif idrg'!$A:$O,11,FALSE)</f>
        <v>8840766</v>
      </c>
      <c r="K258" s="13">
        <f>VLOOKUP($C258,'tarif idrg'!$A:$O,15,FALSE)</f>
        <v>7868282</v>
      </c>
      <c r="L258" s="13">
        <f>VLOOKUP($E258,'ip prosedur-2025'!$A:$H,4,FALSE)</f>
        <v>19248224.84</v>
      </c>
      <c r="M258" s="13">
        <f>VLOOKUP($E258,'ip prosedur-14 okt-15 juni 2026'!$A:$H,4,FALSE)</f>
        <v>19675734.21</v>
      </c>
      <c r="N258" s="13">
        <f>VLOOKUP($E258,'ip prosedur-14 okt-15 juni 2026'!$A:$H,3, FALSE)</f>
        <v>9962</v>
      </c>
      <c r="O258" s="3">
        <f t="shared" si="3"/>
        <v>196009664200</v>
      </c>
      <c r="P258" s="14">
        <f>VLOOKUP($E258,'ip prosedur-14 okt-15 juni 2026'!$A:$H,5,FALSE)</f>
        <v>9068452</v>
      </c>
      <c r="Q258" s="14">
        <f>VLOOKUP($E258,'ip prosedur-14 okt-15 juni 2026'!$A:$H,6,FALSE)</f>
        <v>13197359</v>
      </c>
      <c r="R258" s="14">
        <f>VLOOKUP($E258,'ip prosedur-14 okt-15 juni 2026'!$A:$H,7,FALSE)</f>
        <v>20553664</v>
      </c>
      <c r="S258" s="14">
        <f>VLOOKUP($E258,'ip prosedur-14 okt-15 juni 2026'!$A:$H,8,FALSE)</f>
        <v>35286082</v>
      </c>
    </row>
    <row r="259">
      <c r="A259" s="7" t="s">
        <v>5</v>
      </c>
      <c r="B259" s="7" t="s">
        <v>1102</v>
      </c>
      <c r="C259" s="7" t="s">
        <v>10268</v>
      </c>
      <c r="D259" s="7" t="s">
        <v>10270</v>
      </c>
      <c r="E259" s="5" t="s">
        <v>664</v>
      </c>
      <c r="F259" s="6" t="s">
        <v>666</v>
      </c>
      <c r="G259" s="11" t="str">
        <f>VLOOKUP($E259,proc!$A:$D,3, FALSE)</f>
        <v>2</v>
      </c>
      <c r="H259" s="12" t="str">
        <f t="shared" si="1"/>
        <v>Other Digestive System OR Procedures</v>
      </c>
      <c r="I259" s="12" t="str">
        <f t="shared" si="2"/>
        <v>P16AG</v>
      </c>
      <c r="J259" s="13">
        <f>VLOOKUP($C259,'tarif idrg'!$A:$O,11,FALSE)</f>
        <v>8840766</v>
      </c>
      <c r="K259" s="13">
        <f>VLOOKUP($C259,'tarif idrg'!$A:$O,15,FALSE)</f>
        <v>7868282</v>
      </c>
      <c r="L259" s="13">
        <f>VLOOKUP($E259,'ip prosedur-2025'!$A:$H,4,FALSE)</f>
        <v>28590991.61</v>
      </c>
      <c r="M259" s="13">
        <f>VLOOKUP($E259,'ip prosedur-14 okt-15 juni 2026'!$A:$H,4,FALSE)</f>
        <v>26139944.83</v>
      </c>
      <c r="N259" s="13">
        <f>VLOOKUP($E259,'ip prosedur-14 okt-15 juni 2026'!$A:$H,3, FALSE)</f>
        <v>346</v>
      </c>
      <c r="O259" s="3">
        <f t="shared" si="3"/>
        <v>9044420911</v>
      </c>
      <c r="P259" s="14">
        <f>VLOOKUP($E259,'ip prosedur-14 okt-15 juni 2026'!$A:$H,5,FALSE)</f>
        <v>10514312</v>
      </c>
      <c r="Q259" s="14">
        <f>VLOOKUP($E259,'ip prosedur-14 okt-15 juni 2026'!$A:$H,6,FALSE)</f>
        <v>17992908</v>
      </c>
      <c r="R259" s="14">
        <f>VLOOKUP($E259,'ip prosedur-14 okt-15 juni 2026'!$A:$H,7,FALSE)</f>
        <v>32079433</v>
      </c>
      <c r="S259" s="14">
        <f>VLOOKUP($E259,'ip prosedur-14 okt-15 juni 2026'!$A:$H,8,FALSE)</f>
        <v>53737698</v>
      </c>
    </row>
    <row r="260">
      <c r="A260" s="7" t="s">
        <v>5</v>
      </c>
      <c r="B260" s="7" t="s">
        <v>1102</v>
      </c>
      <c r="C260" s="7" t="s">
        <v>10268</v>
      </c>
      <c r="D260" s="7" t="s">
        <v>10270</v>
      </c>
      <c r="E260" s="5" t="s">
        <v>667</v>
      </c>
      <c r="F260" s="6" t="s">
        <v>101</v>
      </c>
      <c r="G260" s="11" t="str">
        <f>VLOOKUP($E260,proc!$A:$D,3, FALSE)</f>
        <v>0</v>
      </c>
      <c r="H260" s="12" t="str">
        <f t="shared" si="1"/>
        <v>Other Digestive System OR Procedures</v>
      </c>
      <c r="I260" s="12" t="str">
        <f t="shared" si="2"/>
        <v>P16AG</v>
      </c>
      <c r="J260" s="13">
        <f>VLOOKUP($C260,'tarif idrg'!$A:$O,11,FALSE)</f>
        <v>8840766</v>
      </c>
      <c r="K260" s="13">
        <f>VLOOKUP($C260,'tarif idrg'!$A:$O,15,FALSE)</f>
        <v>7868282</v>
      </c>
      <c r="L260" s="13">
        <f>VLOOKUP($E260,'ip prosedur-2025'!$A:$H,4,FALSE)</f>
        <v>33595526.69</v>
      </c>
      <c r="M260" s="13">
        <f>VLOOKUP($E260,'ip prosedur-14 okt-15 juni 2026'!$A:$H,4,FALSE)</f>
        <v>36499381.37</v>
      </c>
      <c r="N260" s="13">
        <f>VLOOKUP($E260,'ip prosedur-14 okt-15 juni 2026'!$A:$H,3, FALSE)</f>
        <v>567</v>
      </c>
      <c r="O260" s="3">
        <f t="shared" si="3"/>
        <v>20695149237</v>
      </c>
      <c r="P260" s="14">
        <f>VLOOKUP($E260,'ip prosedur-14 okt-15 juni 2026'!$A:$H,5,FALSE)</f>
        <v>15179525</v>
      </c>
      <c r="Q260" s="14">
        <f>VLOOKUP($E260,'ip prosedur-14 okt-15 juni 2026'!$A:$H,6,FALSE)</f>
        <v>24898951</v>
      </c>
      <c r="R260" s="14">
        <f>VLOOKUP($E260,'ip prosedur-14 okt-15 juni 2026'!$A:$H,7,FALSE)</f>
        <v>45597827</v>
      </c>
      <c r="S260" s="14">
        <f>VLOOKUP($E260,'ip prosedur-14 okt-15 juni 2026'!$A:$H,8,FALSE)</f>
        <v>79605550</v>
      </c>
    </row>
    <row r="261">
      <c r="A261" s="7" t="s">
        <v>5</v>
      </c>
      <c r="B261" s="7" t="s">
        <v>1102</v>
      </c>
      <c r="C261" s="7" t="s">
        <v>10268</v>
      </c>
      <c r="D261" s="7" t="s">
        <v>10270</v>
      </c>
      <c r="E261" s="5" t="s">
        <v>668</v>
      </c>
      <c r="F261" s="6" t="s">
        <v>669</v>
      </c>
      <c r="G261" s="11" t="str">
        <f>VLOOKUP($E261,proc!$A:$D,3, FALSE)</f>
        <v>0</v>
      </c>
      <c r="H261" s="12" t="str">
        <f t="shared" si="1"/>
        <v>Other Digestive System OR Procedures</v>
      </c>
      <c r="I261" s="12" t="str">
        <f t="shared" si="2"/>
        <v>P16AG</v>
      </c>
      <c r="J261" s="13">
        <f>VLOOKUP($C261,'tarif idrg'!$A:$O,11,FALSE)</f>
        <v>8840766</v>
      </c>
      <c r="K261" s="13">
        <f>VLOOKUP($C261,'tarif idrg'!$A:$O,15,FALSE)</f>
        <v>7868282</v>
      </c>
      <c r="L261" s="13">
        <f>VLOOKUP($E261,'ip prosedur-2025'!$A:$H,4,FALSE)</f>
        <v>33674351.45</v>
      </c>
      <c r="M261" s="13">
        <f>VLOOKUP($E261,'ip prosedur-14 okt-15 juni 2026'!$A:$H,4,FALSE)</f>
        <v>33511589.58</v>
      </c>
      <c r="N261" s="13">
        <f>VLOOKUP($E261,'ip prosedur-14 okt-15 juni 2026'!$A:$H,3, FALSE)</f>
        <v>1059</v>
      </c>
      <c r="O261" s="3">
        <f t="shared" si="3"/>
        <v>35488773365</v>
      </c>
      <c r="P261" s="14">
        <f>VLOOKUP($E261,'ip prosedur-14 okt-15 juni 2026'!$A:$H,5,FALSE)</f>
        <v>14473462</v>
      </c>
      <c r="Q261" s="14">
        <f>VLOOKUP($E261,'ip prosedur-14 okt-15 juni 2026'!$A:$H,6,FALSE)</f>
        <v>25084699</v>
      </c>
      <c r="R261" s="14">
        <f>VLOOKUP($E261,'ip prosedur-14 okt-15 juni 2026'!$A:$H,7,FALSE)</f>
        <v>37517136</v>
      </c>
      <c r="S261" s="14">
        <f>VLOOKUP($E261,'ip prosedur-14 okt-15 juni 2026'!$A:$H,8,FALSE)</f>
        <v>66424853</v>
      </c>
    </row>
    <row r="262">
      <c r="A262" s="7" t="s">
        <v>5</v>
      </c>
      <c r="B262" s="7" t="s">
        <v>1102</v>
      </c>
      <c r="C262" s="7" t="s">
        <v>10268</v>
      </c>
      <c r="D262" s="7" t="s">
        <v>10270</v>
      </c>
      <c r="E262" s="5" t="s">
        <v>671</v>
      </c>
      <c r="F262" s="5" t="s">
        <v>672</v>
      </c>
      <c r="G262" s="11" t="str">
        <f>VLOOKUP($E262,proc!$A:$D,3, FALSE)</f>
        <v>2</v>
      </c>
      <c r="H262" s="12" t="str">
        <f t="shared" si="1"/>
        <v>Other Digestive System OR Procedures</v>
      </c>
      <c r="I262" s="12" t="str">
        <f t="shared" si="2"/>
        <v>P16AG</v>
      </c>
      <c r="J262" s="13">
        <f>VLOOKUP($C262,'tarif idrg'!$A:$O,11,FALSE)</f>
        <v>8840766</v>
      </c>
      <c r="K262" s="13">
        <f>VLOOKUP($C262,'tarif idrg'!$A:$O,15,FALSE)</f>
        <v>7868282</v>
      </c>
      <c r="L262" s="13">
        <f>VLOOKUP($E262,'ip prosedur-2025'!$A:$H,4,FALSE)</f>
        <v>37138947.33</v>
      </c>
      <c r="M262" s="13">
        <f>VLOOKUP($E262,'ip prosedur-14 okt-15 juni 2026'!$A:$H,4,FALSE)</f>
        <v>29012225.26</v>
      </c>
      <c r="N262" s="13">
        <f>VLOOKUP($E262,'ip prosedur-14 okt-15 juni 2026'!$A:$H,3, FALSE)</f>
        <v>38</v>
      </c>
      <c r="O262" s="3">
        <f t="shared" si="3"/>
        <v>1102464560</v>
      </c>
      <c r="P262" s="14">
        <f>VLOOKUP($E262,'ip prosedur-14 okt-15 juni 2026'!$A:$H,5,FALSE)</f>
        <v>17166859</v>
      </c>
      <c r="Q262" s="14">
        <f>VLOOKUP($E262,'ip prosedur-14 okt-15 juni 2026'!$A:$H,6,FALSE)</f>
        <v>22619963</v>
      </c>
      <c r="R262" s="14">
        <f>VLOOKUP($E262,'ip prosedur-14 okt-15 juni 2026'!$A:$H,7,FALSE)</f>
        <v>35351850</v>
      </c>
      <c r="S262" s="14">
        <f>VLOOKUP($E262,'ip prosedur-14 okt-15 juni 2026'!$A:$H,8,FALSE)</f>
        <v>67184042</v>
      </c>
    </row>
    <row r="263">
      <c r="A263" s="7" t="s">
        <v>5</v>
      </c>
      <c r="B263" s="7" t="s">
        <v>1102</v>
      </c>
      <c r="C263" s="7" t="s">
        <v>10268</v>
      </c>
      <c r="D263" s="7" t="s">
        <v>10270</v>
      </c>
      <c r="E263" s="5" t="s">
        <v>673</v>
      </c>
      <c r="F263" s="5" t="s">
        <v>674</v>
      </c>
      <c r="G263" s="11" t="str">
        <f>VLOOKUP($E263,proc!$A:$D,3, FALSE)</f>
        <v>2</v>
      </c>
      <c r="H263" s="12" t="str">
        <f t="shared" si="1"/>
        <v>Other Digestive System OR Procedures</v>
      </c>
      <c r="I263" s="12" t="str">
        <f t="shared" si="2"/>
        <v>P16AG</v>
      </c>
      <c r="J263" s="13">
        <f>VLOOKUP($C263,'tarif idrg'!$A:$O,11,FALSE)</f>
        <v>8840766</v>
      </c>
      <c r="K263" s="13">
        <f>VLOOKUP($C263,'tarif idrg'!$A:$O,15,FALSE)</f>
        <v>7868282</v>
      </c>
      <c r="L263" s="13">
        <f>VLOOKUP($E263,'ip prosedur-2025'!$A:$H,4,FALSE)</f>
        <v>26921731.3</v>
      </c>
      <c r="M263" s="13">
        <f>VLOOKUP($E263,'ip prosedur-14 okt-15 juni 2026'!$A:$H,4,FALSE)</f>
        <v>28975661.3</v>
      </c>
      <c r="N263" s="13">
        <f>VLOOKUP($E263,'ip prosedur-14 okt-15 juni 2026'!$A:$H,3, FALSE)</f>
        <v>1031</v>
      </c>
      <c r="O263" s="3">
        <f t="shared" si="3"/>
        <v>29873906800</v>
      </c>
      <c r="P263" s="14">
        <f>VLOOKUP($E263,'ip prosedur-14 okt-15 juni 2026'!$A:$H,5,FALSE)</f>
        <v>8420042</v>
      </c>
      <c r="Q263" s="14">
        <f>VLOOKUP($E263,'ip prosedur-14 okt-15 juni 2026'!$A:$H,6,FALSE)</f>
        <v>13665600</v>
      </c>
      <c r="R263" s="14">
        <f>VLOOKUP($E263,'ip prosedur-14 okt-15 juni 2026'!$A:$H,7,FALSE)</f>
        <v>26094111</v>
      </c>
      <c r="S263" s="14">
        <f>VLOOKUP($E263,'ip prosedur-14 okt-15 juni 2026'!$A:$H,8,FALSE)</f>
        <v>61478807</v>
      </c>
    </row>
    <row r="264">
      <c r="A264" s="7" t="s">
        <v>5</v>
      </c>
      <c r="B264" s="7" t="s">
        <v>1102</v>
      </c>
      <c r="C264" s="7" t="s">
        <v>10268</v>
      </c>
      <c r="D264" s="7" t="s">
        <v>10270</v>
      </c>
      <c r="E264" s="5" t="s">
        <v>675</v>
      </c>
      <c r="F264" s="5" t="s">
        <v>677</v>
      </c>
      <c r="G264" s="11" t="str">
        <f>VLOOKUP($E264,proc!$A:$D,3, FALSE)</f>
        <v>3</v>
      </c>
      <c r="H264" s="12" t="str">
        <f t="shared" si="1"/>
        <v>Other Digestive System OR Procedures</v>
      </c>
      <c r="I264" s="12" t="str">
        <f t="shared" si="2"/>
        <v>P16AG</v>
      </c>
      <c r="J264" s="13">
        <f>VLOOKUP($C264,'tarif idrg'!$A:$O,11,FALSE)</f>
        <v>8840766</v>
      </c>
      <c r="K264" s="13">
        <f>VLOOKUP($C264,'tarif idrg'!$A:$O,15,FALSE)</f>
        <v>7868282</v>
      </c>
      <c r="L264" s="13">
        <f>VLOOKUP($E264,'ip prosedur-2025'!$A:$H,4,FALSE)</f>
        <v>19693562.8</v>
      </c>
      <c r="M264" s="13">
        <f>VLOOKUP($E264,'ip prosedur-14 okt-15 juni 2026'!$A:$H,4,FALSE)</f>
        <v>22785441.98</v>
      </c>
      <c r="N264" s="13">
        <f>VLOOKUP($E264,'ip prosedur-14 okt-15 juni 2026'!$A:$H,3, FALSE)</f>
        <v>1730</v>
      </c>
      <c r="O264" s="3">
        <f t="shared" si="3"/>
        <v>39418814625</v>
      </c>
      <c r="P264" s="14">
        <f>VLOOKUP($E264,'ip prosedur-14 okt-15 juni 2026'!$A:$H,5,FALSE)</f>
        <v>8277150</v>
      </c>
      <c r="Q264" s="14">
        <f>VLOOKUP($E264,'ip prosedur-14 okt-15 juni 2026'!$A:$H,6,FALSE)</f>
        <v>12154518</v>
      </c>
      <c r="R264" s="14">
        <f>VLOOKUP($E264,'ip prosedur-14 okt-15 juni 2026'!$A:$H,7,FALSE)</f>
        <v>21027978</v>
      </c>
      <c r="S264" s="14">
        <f>VLOOKUP($E264,'ip prosedur-14 okt-15 juni 2026'!$A:$H,8,FALSE)</f>
        <v>44044920</v>
      </c>
    </row>
    <row r="265">
      <c r="A265" s="7" t="s">
        <v>5</v>
      </c>
      <c r="B265" s="7" t="s">
        <v>1102</v>
      </c>
      <c r="C265" s="7" t="s">
        <v>10268</v>
      </c>
      <c r="D265" s="7" t="s">
        <v>10270</v>
      </c>
      <c r="E265" s="5" t="s">
        <v>678</v>
      </c>
      <c r="F265" s="5" t="s">
        <v>679</v>
      </c>
      <c r="G265" s="11" t="str">
        <f>VLOOKUP($E265,proc!$A:$D,3, FALSE)</f>
        <v>3</v>
      </c>
      <c r="H265" s="12" t="str">
        <f t="shared" si="1"/>
        <v>Other Digestive System OR Procedures</v>
      </c>
      <c r="I265" s="12" t="str">
        <f t="shared" si="2"/>
        <v>P16AG</v>
      </c>
      <c r="J265" s="13">
        <f>VLOOKUP($C265,'tarif idrg'!$A:$O,11,FALSE)</f>
        <v>8840766</v>
      </c>
      <c r="K265" s="13">
        <f>VLOOKUP($C265,'tarif idrg'!$A:$O,15,FALSE)</f>
        <v>7868282</v>
      </c>
      <c r="L265" s="13">
        <f>VLOOKUP($E265,'ip prosedur-2025'!$A:$H,4,FALSE)</f>
        <v>39564502.07</v>
      </c>
      <c r="M265" s="13">
        <f>VLOOKUP($E265,'ip prosedur-14 okt-15 juni 2026'!$A:$H,4,FALSE)</f>
        <v>32482441.67</v>
      </c>
      <c r="N265" s="13">
        <f>VLOOKUP($E265,'ip prosedur-14 okt-15 juni 2026'!$A:$H,3, FALSE)</f>
        <v>24</v>
      </c>
      <c r="O265" s="3">
        <f t="shared" si="3"/>
        <v>779578600.1</v>
      </c>
      <c r="P265" s="14">
        <f>VLOOKUP($E265,'ip prosedur-14 okt-15 juni 2026'!$A:$H,5,FALSE)</f>
        <v>8249900</v>
      </c>
      <c r="Q265" s="14">
        <f>VLOOKUP($E265,'ip prosedur-14 okt-15 juni 2026'!$A:$H,6,FALSE)</f>
        <v>12823235</v>
      </c>
      <c r="R265" s="14">
        <f>VLOOKUP($E265,'ip prosedur-14 okt-15 juni 2026'!$A:$H,7,FALSE)</f>
        <v>30657126</v>
      </c>
      <c r="S265" s="14">
        <f>VLOOKUP($E265,'ip prosedur-14 okt-15 juni 2026'!$A:$H,8,FALSE)</f>
        <v>80097321</v>
      </c>
    </row>
    <row r="266">
      <c r="A266" s="7" t="s">
        <v>5</v>
      </c>
      <c r="B266" s="7" t="s">
        <v>1102</v>
      </c>
      <c r="C266" s="7" t="s">
        <v>10268</v>
      </c>
      <c r="D266" s="7" t="s">
        <v>10270</v>
      </c>
      <c r="E266" s="5" t="s">
        <v>680</v>
      </c>
      <c r="F266" s="5" t="s">
        <v>681</v>
      </c>
      <c r="G266" s="11" t="str">
        <f>VLOOKUP($E266,proc!$A:$D,3, FALSE)</f>
        <v>2</v>
      </c>
      <c r="H266" s="12" t="str">
        <f t="shared" si="1"/>
        <v>Other Digestive System OR Procedures</v>
      </c>
      <c r="I266" s="12" t="str">
        <f t="shared" si="2"/>
        <v>P16AG</v>
      </c>
      <c r="J266" s="13">
        <f>VLOOKUP($C266,'tarif idrg'!$A:$O,11,FALSE)</f>
        <v>8840766</v>
      </c>
      <c r="K266" s="13">
        <f>VLOOKUP($C266,'tarif idrg'!$A:$O,15,FALSE)</f>
        <v>7868282</v>
      </c>
      <c r="L266" s="13">
        <f>VLOOKUP($E266,'ip prosedur-2025'!$A:$H,4,FALSE)</f>
        <v>24408311.11</v>
      </c>
      <c r="M266" s="13">
        <f>VLOOKUP($E266,'ip prosedur-14 okt-15 juni 2026'!$A:$H,4,FALSE)</f>
        <v>27316270.88</v>
      </c>
      <c r="N266" s="13">
        <f>VLOOKUP($E266,'ip prosedur-14 okt-15 juni 2026'!$A:$H,3, FALSE)</f>
        <v>316</v>
      </c>
      <c r="O266" s="3">
        <f t="shared" si="3"/>
        <v>8631941598</v>
      </c>
      <c r="P266" s="14">
        <f>VLOOKUP($E266,'ip prosedur-14 okt-15 juni 2026'!$A:$H,5,FALSE)</f>
        <v>8657171</v>
      </c>
      <c r="Q266" s="14">
        <f>VLOOKUP($E266,'ip prosedur-14 okt-15 juni 2026'!$A:$H,6,FALSE)</f>
        <v>13053400</v>
      </c>
      <c r="R266" s="14">
        <f>VLOOKUP($E266,'ip prosedur-14 okt-15 juni 2026'!$A:$H,7,FALSE)</f>
        <v>27490014</v>
      </c>
      <c r="S266" s="14">
        <f>VLOOKUP($E266,'ip prosedur-14 okt-15 juni 2026'!$A:$H,8,FALSE)</f>
        <v>54454492</v>
      </c>
    </row>
    <row r="267">
      <c r="A267" s="7" t="s">
        <v>5</v>
      </c>
      <c r="B267" s="7" t="s">
        <v>1102</v>
      </c>
      <c r="C267" s="7" t="s">
        <v>10268</v>
      </c>
      <c r="D267" s="7" t="s">
        <v>10270</v>
      </c>
      <c r="E267" s="5" t="s">
        <v>683</v>
      </c>
      <c r="F267" s="5" t="s">
        <v>684</v>
      </c>
      <c r="G267" s="11" t="str">
        <f>VLOOKUP($E267,proc!$A:$D,3, FALSE)</f>
        <v>3</v>
      </c>
      <c r="H267" s="12" t="str">
        <f t="shared" si="1"/>
        <v>Other Digestive System OR Procedures</v>
      </c>
      <c r="I267" s="12" t="str">
        <f t="shared" si="2"/>
        <v>P16AG</v>
      </c>
      <c r="J267" s="13">
        <f>VLOOKUP($C267,'tarif idrg'!$A:$O,11,FALSE)</f>
        <v>8840766</v>
      </c>
      <c r="K267" s="13">
        <f>VLOOKUP($C267,'tarif idrg'!$A:$O,15,FALSE)</f>
        <v>7868282</v>
      </c>
      <c r="L267" s="13">
        <f>VLOOKUP($E267,'ip prosedur-2025'!$A:$H,4,FALSE)</f>
        <v>36357943.26</v>
      </c>
      <c r="M267" s="13">
        <f>VLOOKUP($E267,'ip prosedur-14 okt-15 juni 2026'!$A:$H,4,FALSE)</f>
        <v>31530549.55</v>
      </c>
      <c r="N267" s="13">
        <f>VLOOKUP($E267,'ip prosedur-14 okt-15 juni 2026'!$A:$H,3, FALSE)</f>
        <v>83</v>
      </c>
      <c r="O267" s="3">
        <f t="shared" si="3"/>
        <v>2617035613</v>
      </c>
      <c r="P267" s="14">
        <f>VLOOKUP($E267,'ip prosedur-14 okt-15 juni 2026'!$A:$H,5,FALSE)</f>
        <v>10570342</v>
      </c>
      <c r="Q267" s="14">
        <f>VLOOKUP($E267,'ip prosedur-14 okt-15 juni 2026'!$A:$H,6,FALSE)</f>
        <v>20360038</v>
      </c>
      <c r="R267" s="14">
        <f>VLOOKUP($E267,'ip prosedur-14 okt-15 juni 2026'!$A:$H,7,FALSE)</f>
        <v>39321702</v>
      </c>
      <c r="S267" s="14">
        <f>VLOOKUP($E267,'ip prosedur-14 okt-15 juni 2026'!$A:$H,8,FALSE)</f>
        <v>80853743</v>
      </c>
    </row>
    <row r="268">
      <c r="A268" s="7" t="s">
        <v>5</v>
      </c>
      <c r="B268" s="7" t="s">
        <v>1102</v>
      </c>
      <c r="C268" s="7" t="s">
        <v>10268</v>
      </c>
      <c r="D268" s="7" t="s">
        <v>10270</v>
      </c>
      <c r="E268" s="5" t="s">
        <v>685</v>
      </c>
      <c r="F268" s="5" t="s">
        <v>686</v>
      </c>
      <c r="G268" s="11" t="str">
        <f>VLOOKUP($E268,proc!$A:$D,3, FALSE)</f>
        <v>4</v>
      </c>
      <c r="H268" s="12" t="str">
        <f t="shared" si="1"/>
        <v>Other Digestive System OR Procedures</v>
      </c>
      <c r="I268" s="12" t="str">
        <f t="shared" si="2"/>
        <v>P16AG</v>
      </c>
      <c r="J268" s="13">
        <f>VLOOKUP($C268,'tarif idrg'!$A:$O,11,FALSE)</f>
        <v>8840766</v>
      </c>
      <c r="K268" s="13">
        <f>VLOOKUP($C268,'tarif idrg'!$A:$O,15,FALSE)</f>
        <v>7868282</v>
      </c>
      <c r="L268" s="13">
        <f>VLOOKUP($E268,'ip prosedur-2025'!$A:$H,4,FALSE)</f>
        <v>37619250.83</v>
      </c>
      <c r="M268" s="13">
        <f>VLOOKUP($E268,'ip prosedur-14 okt-15 juni 2026'!$A:$H,4,FALSE)</f>
        <v>35974442.14</v>
      </c>
      <c r="N268" s="13">
        <f>VLOOKUP($E268,'ip prosedur-14 okt-15 juni 2026'!$A:$H,3, FALSE)</f>
        <v>710</v>
      </c>
      <c r="O268" s="3">
        <f t="shared" si="3"/>
        <v>25541853919</v>
      </c>
      <c r="P268" s="14">
        <f>VLOOKUP($E268,'ip prosedur-14 okt-15 juni 2026'!$A:$H,5,FALSE)</f>
        <v>10726052</v>
      </c>
      <c r="Q268" s="14">
        <f>VLOOKUP($E268,'ip prosedur-14 okt-15 juni 2026'!$A:$H,6,FALSE)</f>
        <v>17320489</v>
      </c>
      <c r="R268" s="14">
        <f>VLOOKUP($E268,'ip prosedur-14 okt-15 juni 2026'!$A:$H,7,FALSE)</f>
        <v>40236449</v>
      </c>
      <c r="S268" s="14">
        <f>VLOOKUP($E268,'ip prosedur-14 okt-15 juni 2026'!$A:$H,8,FALSE)</f>
        <v>86012495</v>
      </c>
    </row>
    <row r="269">
      <c r="A269" s="7" t="s">
        <v>5</v>
      </c>
      <c r="B269" s="7" t="s">
        <v>1102</v>
      </c>
      <c r="C269" s="7" t="s">
        <v>10268</v>
      </c>
      <c r="D269" s="7" t="s">
        <v>10270</v>
      </c>
      <c r="E269" s="5" t="s">
        <v>688</v>
      </c>
      <c r="F269" s="5" t="s">
        <v>689</v>
      </c>
      <c r="G269" s="11" t="str">
        <f>VLOOKUP($E269,proc!$A:$D,3, FALSE)</f>
        <v>3</v>
      </c>
      <c r="H269" s="12" t="str">
        <f t="shared" si="1"/>
        <v>Other Digestive System OR Procedures</v>
      </c>
      <c r="I269" s="12" t="str">
        <f t="shared" si="2"/>
        <v>P16AG</v>
      </c>
      <c r="J269" s="13">
        <f>VLOOKUP($C269,'tarif idrg'!$A:$O,11,FALSE)</f>
        <v>8840766</v>
      </c>
      <c r="K269" s="13">
        <f>VLOOKUP($C269,'tarif idrg'!$A:$O,15,FALSE)</f>
        <v>7868282</v>
      </c>
      <c r="L269" s="13">
        <f>VLOOKUP($E269,'ip prosedur-2025'!$A:$H,4,FALSE)</f>
        <v>39765211.92</v>
      </c>
      <c r="M269" s="13">
        <f>VLOOKUP($E269,'ip prosedur-14 okt-15 juni 2026'!$A:$H,4,FALSE)</f>
        <v>38160072.78</v>
      </c>
      <c r="N269" s="13">
        <f>VLOOKUP($E269,'ip prosedur-14 okt-15 juni 2026'!$A:$H,3, FALSE)</f>
        <v>85</v>
      </c>
      <c r="O269" s="3">
        <f t="shared" si="3"/>
        <v>3243606186</v>
      </c>
      <c r="P269" s="14">
        <f>VLOOKUP($E269,'ip prosedur-14 okt-15 juni 2026'!$A:$H,5,FALSE)</f>
        <v>14535291</v>
      </c>
      <c r="Q269" s="14">
        <f>VLOOKUP($E269,'ip prosedur-14 okt-15 juni 2026'!$A:$H,6,FALSE)</f>
        <v>23110481</v>
      </c>
      <c r="R269" s="14">
        <f>VLOOKUP($E269,'ip prosedur-14 okt-15 juni 2026'!$A:$H,7,FALSE)</f>
        <v>41076964</v>
      </c>
      <c r="S269" s="14">
        <f>VLOOKUP($E269,'ip prosedur-14 okt-15 juni 2026'!$A:$H,8,FALSE)</f>
        <v>75709764</v>
      </c>
    </row>
    <row r="270">
      <c r="A270" s="7" t="s">
        <v>5</v>
      </c>
      <c r="B270" s="7" t="s">
        <v>1102</v>
      </c>
      <c r="C270" s="7" t="s">
        <v>10268</v>
      </c>
      <c r="D270" s="7" t="s">
        <v>10270</v>
      </c>
      <c r="E270" s="5" t="s">
        <v>690</v>
      </c>
      <c r="F270" s="5" t="s">
        <v>691</v>
      </c>
      <c r="G270" s="11" t="str">
        <f>VLOOKUP($E270,proc!$A:$D,3, FALSE)</f>
        <v>4</v>
      </c>
      <c r="H270" s="12" t="str">
        <f t="shared" si="1"/>
        <v>Other Digestive System OR Procedures</v>
      </c>
      <c r="I270" s="12" t="str">
        <f t="shared" si="2"/>
        <v>P16AG</v>
      </c>
      <c r="J270" s="13">
        <f>VLOOKUP($C270,'tarif idrg'!$A:$O,11,FALSE)</f>
        <v>8840766</v>
      </c>
      <c r="K270" s="13">
        <f>VLOOKUP($C270,'tarif idrg'!$A:$O,15,FALSE)</f>
        <v>7868282</v>
      </c>
      <c r="L270" s="13">
        <f>VLOOKUP($E270,'ip prosedur-2025'!$A:$H,4,FALSE)</f>
        <v>27853976.94</v>
      </c>
      <c r="M270" s="13">
        <f>VLOOKUP($E270,'ip prosedur-14 okt-15 juni 2026'!$A:$H,4,FALSE)</f>
        <v>26248771.35</v>
      </c>
      <c r="N270" s="13">
        <f>VLOOKUP($E270,'ip prosedur-14 okt-15 juni 2026'!$A:$H,3, FALSE)</f>
        <v>1124</v>
      </c>
      <c r="O270" s="3">
        <f t="shared" si="3"/>
        <v>29503618997</v>
      </c>
      <c r="P270" s="14">
        <f>VLOOKUP($E270,'ip prosedur-14 okt-15 juni 2026'!$A:$H,5,FALSE)</f>
        <v>10279938</v>
      </c>
      <c r="Q270" s="14">
        <f>VLOOKUP($E270,'ip prosedur-14 okt-15 juni 2026'!$A:$H,6,FALSE)</f>
        <v>17810945</v>
      </c>
      <c r="R270" s="14">
        <f>VLOOKUP($E270,'ip prosedur-14 okt-15 juni 2026'!$A:$H,7,FALSE)</f>
        <v>30952157</v>
      </c>
      <c r="S270" s="14">
        <f>VLOOKUP($E270,'ip prosedur-14 okt-15 juni 2026'!$A:$H,8,FALSE)</f>
        <v>48839551</v>
      </c>
    </row>
    <row r="271">
      <c r="A271" s="7" t="s">
        <v>5</v>
      </c>
      <c r="B271" s="7" t="s">
        <v>1102</v>
      </c>
      <c r="C271" s="7" t="s">
        <v>10268</v>
      </c>
      <c r="D271" s="7" t="s">
        <v>10270</v>
      </c>
      <c r="E271" s="5" t="s">
        <v>692</v>
      </c>
      <c r="F271" s="5" t="s">
        <v>693</v>
      </c>
      <c r="G271" s="11" t="str">
        <f>VLOOKUP($E271,proc!$A:$D,3, FALSE)</f>
        <v>4</v>
      </c>
      <c r="H271" s="12" t="str">
        <f t="shared" si="1"/>
        <v>Other Digestive System OR Procedures</v>
      </c>
      <c r="I271" s="12" t="str">
        <f t="shared" si="2"/>
        <v>P16AG</v>
      </c>
      <c r="J271" s="13">
        <f>VLOOKUP($C271,'tarif idrg'!$A:$O,11,FALSE)</f>
        <v>8840766</v>
      </c>
      <c r="K271" s="13">
        <f>VLOOKUP($C271,'tarif idrg'!$A:$O,15,FALSE)</f>
        <v>7868282</v>
      </c>
      <c r="L271" s="13">
        <f>VLOOKUP($E271,'ip prosedur-2025'!$A:$H,4,FALSE)</f>
        <v>32420666.7</v>
      </c>
      <c r="M271" s="13">
        <f>VLOOKUP($E271,'ip prosedur-14 okt-15 juni 2026'!$A:$H,4,FALSE)</f>
        <v>28046239.31</v>
      </c>
      <c r="N271" s="13">
        <f>VLOOKUP($E271,'ip prosedur-14 okt-15 juni 2026'!$A:$H,3, FALSE)</f>
        <v>110</v>
      </c>
      <c r="O271" s="3">
        <f t="shared" si="3"/>
        <v>3085086324</v>
      </c>
      <c r="P271" s="14">
        <f>VLOOKUP($E271,'ip prosedur-14 okt-15 juni 2026'!$A:$H,5,FALSE)</f>
        <v>10084883</v>
      </c>
      <c r="Q271" s="14">
        <f>VLOOKUP($E271,'ip prosedur-14 okt-15 juni 2026'!$A:$H,6,FALSE)</f>
        <v>14547170</v>
      </c>
      <c r="R271" s="14">
        <f>VLOOKUP($E271,'ip prosedur-14 okt-15 juni 2026'!$A:$H,7,FALSE)</f>
        <v>35997901</v>
      </c>
      <c r="S271" s="14">
        <f>VLOOKUP($E271,'ip prosedur-14 okt-15 juni 2026'!$A:$H,8,FALSE)</f>
        <v>73402203</v>
      </c>
    </row>
    <row r="272">
      <c r="A272" s="7" t="s">
        <v>5</v>
      </c>
      <c r="B272" s="7" t="s">
        <v>1102</v>
      </c>
      <c r="C272" s="7" t="s">
        <v>10268</v>
      </c>
      <c r="D272" s="7" t="s">
        <v>10270</v>
      </c>
      <c r="E272" s="5" t="s">
        <v>695</v>
      </c>
      <c r="F272" s="5" t="s">
        <v>696</v>
      </c>
      <c r="G272" s="11" t="str">
        <f>VLOOKUP($E272,proc!$A:$D,3, FALSE)</f>
        <v>0</v>
      </c>
      <c r="H272" s="12" t="str">
        <f t="shared" si="1"/>
        <v>Other Digestive System OR Procedures</v>
      </c>
      <c r="I272" s="12" t="str">
        <f t="shared" si="2"/>
        <v>P16AG</v>
      </c>
      <c r="J272" s="13">
        <f>VLOOKUP($C272,'tarif idrg'!$A:$O,11,FALSE)</f>
        <v>8840766</v>
      </c>
      <c r="K272" s="13">
        <f>VLOOKUP($C272,'tarif idrg'!$A:$O,15,FALSE)</f>
        <v>7868282</v>
      </c>
      <c r="L272" s="13">
        <f>VLOOKUP($E272,'ip prosedur-2025'!$A:$H,4,FALSE)</f>
        <v>15622991.78</v>
      </c>
      <c r="M272" s="13">
        <f>VLOOKUP($E272,'ip prosedur-14 okt-15 juni 2026'!$A:$H,4,FALSE)</f>
        <v>16971584.44</v>
      </c>
      <c r="N272" s="13">
        <f>VLOOKUP($E272,'ip prosedur-14 okt-15 juni 2026'!$A:$H,3, FALSE)</f>
        <v>29825</v>
      </c>
      <c r="O272" s="3">
        <f t="shared" si="3"/>
        <v>506177505923</v>
      </c>
      <c r="P272" s="14">
        <f>VLOOKUP($E272,'ip prosedur-14 okt-15 juni 2026'!$A:$H,5,FALSE)</f>
        <v>4923606</v>
      </c>
      <c r="Q272" s="14">
        <f>VLOOKUP($E272,'ip prosedur-14 okt-15 juni 2026'!$A:$H,6,FALSE)</f>
        <v>8784993</v>
      </c>
      <c r="R272" s="14">
        <f>VLOOKUP($E272,'ip prosedur-14 okt-15 juni 2026'!$A:$H,7,FALSE)</f>
        <v>17949858</v>
      </c>
      <c r="S272" s="14">
        <f>VLOOKUP($E272,'ip prosedur-14 okt-15 juni 2026'!$A:$H,8,FALSE)</f>
        <v>37245232</v>
      </c>
    </row>
    <row r="273">
      <c r="A273" s="7" t="s">
        <v>5</v>
      </c>
      <c r="B273" s="7" t="s">
        <v>1102</v>
      </c>
      <c r="C273" s="7" t="s">
        <v>10268</v>
      </c>
      <c r="D273" s="7" t="s">
        <v>10270</v>
      </c>
      <c r="E273" s="5" t="s">
        <v>697</v>
      </c>
      <c r="F273" s="5" t="s">
        <v>698</v>
      </c>
      <c r="G273" s="11" t="str">
        <f>VLOOKUP($E273,proc!$A:$D,3, FALSE)</f>
        <v>3</v>
      </c>
      <c r="H273" s="12" t="str">
        <f t="shared" si="1"/>
        <v>Other Digestive System OR Procedures</v>
      </c>
      <c r="I273" s="12" t="str">
        <f t="shared" si="2"/>
        <v>P16AG</v>
      </c>
      <c r="J273" s="13">
        <f>VLOOKUP($C273,'tarif idrg'!$A:$O,11,FALSE)</f>
        <v>8840766</v>
      </c>
      <c r="K273" s="13">
        <f>VLOOKUP($C273,'tarif idrg'!$A:$O,15,FALSE)</f>
        <v>7868282</v>
      </c>
      <c r="L273" s="13">
        <f>VLOOKUP($E273,'ip prosedur-2025'!$A:$H,4,FALSE)</f>
        <v>31564958.56</v>
      </c>
      <c r="M273" s="13">
        <f>VLOOKUP($E273,'ip prosedur-14 okt-15 juni 2026'!$A:$H,4,FALSE)</f>
        <v>31815461.54</v>
      </c>
      <c r="N273" s="13">
        <f>VLOOKUP($E273,'ip prosedur-14 okt-15 juni 2026'!$A:$H,3, FALSE)</f>
        <v>83</v>
      </c>
      <c r="O273" s="3">
        <f t="shared" si="3"/>
        <v>2640683308</v>
      </c>
      <c r="P273" s="14">
        <f>VLOOKUP($E273,'ip prosedur-14 okt-15 juni 2026'!$A:$H,5,FALSE)</f>
        <v>11148245</v>
      </c>
      <c r="Q273" s="14">
        <f>VLOOKUP($E273,'ip prosedur-14 okt-15 juni 2026'!$A:$H,6,FALSE)</f>
        <v>17287551</v>
      </c>
      <c r="R273" s="14">
        <f>VLOOKUP($E273,'ip prosedur-14 okt-15 juni 2026'!$A:$H,7,FALSE)</f>
        <v>33137676</v>
      </c>
      <c r="S273" s="14">
        <f>VLOOKUP($E273,'ip prosedur-14 okt-15 juni 2026'!$A:$H,8,FALSE)</f>
        <v>55918919</v>
      </c>
    </row>
    <row r="274">
      <c r="A274" s="7" t="s">
        <v>5</v>
      </c>
      <c r="B274" s="7" t="s">
        <v>1102</v>
      </c>
      <c r="C274" s="7" t="s">
        <v>10268</v>
      </c>
      <c r="D274" s="7" t="s">
        <v>10270</v>
      </c>
      <c r="E274" s="5" t="s">
        <v>699</v>
      </c>
      <c r="F274" s="5" t="s">
        <v>701</v>
      </c>
      <c r="G274" s="11" t="str">
        <f>VLOOKUP($E274,proc!$A:$D,3, FALSE)</f>
        <v>6</v>
      </c>
      <c r="H274" s="12" t="str">
        <f t="shared" si="1"/>
        <v>Other Digestive System OR Procedures</v>
      </c>
      <c r="I274" s="12" t="str">
        <f t="shared" si="2"/>
        <v>P16AG</v>
      </c>
      <c r="J274" s="13">
        <f>VLOOKUP($C274,'tarif idrg'!$A:$O,11,FALSE)</f>
        <v>8840766</v>
      </c>
      <c r="K274" s="13">
        <f>VLOOKUP($C274,'tarif idrg'!$A:$O,15,FALSE)</f>
        <v>7868282</v>
      </c>
      <c r="L274" s="13">
        <f>VLOOKUP($E274,'ip prosedur-2025'!$A:$H,4,FALSE)</f>
        <v>26962303.22</v>
      </c>
      <c r="M274" s="13">
        <f>VLOOKUP($E274,'ip prosedur-14 okt-15 juni 2026'!$A:$H,4,FALSE)</f>
        <v>29829071.84</v>
      </c>
      <c r="N274" s="13">
        <f>VLOOKUP($E274,'ip prosedur-14 okt-15 juni 2026'!$A:$H,3, FALSE)</f>
        <v>314</v>
      </c>
      <c r="O274" s="3">
        <f t="shared" si="3"/>
        <v>9366328558</v>
      </c>
      <c r="P274" s="14">
        <f>VLOOKUP($E274,'ip prosedur-14 okt-15 juni 2026'!$A:$H,5,FALSE)</f>
        <v>12530325</v>
      </c>
      <c r="Q274" s="14">
        <f>VLOOKUP($E274,'ip prosedur-14 okt-15 juni 2026'!$A:$H,6,FALSE)</f>
        <v>17937635</v>
      </c>
      <c r="R274" s="14">
        <f>VLOOKUP($E274,'ip prosedur-14 okt-15 juni 2026'!$A:$H,7,FALSE)</f>
        <v>26804890</v>
      </c>
      <c r="S274" s="14">
        <f>VLOOKUP($E274,'ip prosedur-14 okt-15 juni 2026'!$A:$H,8,FALSE)</f>
        <v>51849179</v>
      </c>
    </row>
    <row r="275">
      <c r="A275" s="7" t="s">
        <v>5</v>
      </c>
      <c r="B275" s="7" t="s">
        <v>1102</v>
      </c>
      <c r="C275" s="7" t="s">
        <v>10268</v>
      </c>
      <c r="D275" s="7" t="s">
        <v>10270</v>
      </c>
      <c r="E275" s="5" t="s">
        <v>702</v>
      </c>
      <c r="F275" s="5" t="s">
        <v>703</v>
      </c>
      <c r="G275" s="11" t="str">
        <f>VLOOKUP($E275,proc!$A:$D,3, FALSE)</f>
        <v>4</v>
      </c>
      <c r="H275" s="12" t="str">
        <f t="shared" si="1"/>
        <v>Other Digestive System OR Procedures</v>
      </c>
      <c r="I275" s="12" t="str">
        <f t="shared" si="2"/>
        <v>P16AG</v>
      </c>
      <c r="J275" s="13">
        <f>VLOOKUP($C275,'tarif idrg'!$A:$O,11,FALSE)</f>
        <v>8840766</v>
      </c>
      <c r="K275" s="13">
        <f>VLOOKUP($C275,'tarif idrg'!$A:$O,15,FALSE)</f>
        <v>7868282</v>
      </c>
      <c r="L275" s="13">
        <f>VLOOKUP($E275,'ip prosedur-2025'!$A:$H,4,FALSE)</f>
        <v>44315662.89</v>
      </c>
      <c r="M275" s="13">
        <f>VLOOKUP($E275,'ip prosedur-14 okt-15 juni 2026'!$A:$H,4,FALSE)</f>
        <v>40612262.74</v>
      </c>
      <c r="N275" s="13">
        <f>VLOOKUP($E275,'ip prosedur-14 okt-15 juni 2026'!$A:$H,3, FALSE)</f>
        <v>136</v>
      </c>
      <c r="O275" s="3">
        <f t="shared" si="3"/>
        <v>5523267733</v>
      </c>
      <c r="P275" s="14">
        <f>VLOOKUP($E275,'ip prosedur-14 okt-15 juni 2026'!$A:$H,5,FALSE)</f>
        <v>13918414</v>
      </c>
      <c r="Q275" s="14">
        <f>VLOOKUP($E275,'ip prosedur-14 okt-15 juni 2026'!$A:$H,6,FALSE)</f>
        <v>27185565</v>
      </c>
      <c r="R275" s="14">
        <f>VLOOKUP($E275,'ip prosedur-14 okt-15 juni 2026'!$A:$H,7,FALSE)</f>
        <v>46355700</v>
      </c>
      <c r="S275" s="14">
        <f>VLOOKUP($E275,'ip prosedur-14 okt-15 juni 2026'!$A:$H,8,FALSE)</f>
        <v>70604504</v>
      </c>
    </row>
    <row r="276">
      <c r="A276" s="7" t="s">
        <v>5</v>
      </c>
      <c r="B276" s="7" t="s">
        <v>1102</v>
      </c>
      <c r="C276" s="7" t="s">
        <v>10268</v>
      </c>
      <c r="D276" s="7" t="s">
        <v>10270</v>
      </c>
      <c r="E276" s="5" t="s">
        <v>706</v>
      </c>
      <c r="F276" s="5" t="s">
        <v>707</v>
      </c>
      <c r="G276" s="11" t="str">
        <f>VLOOKUP($E276,proc!$A:$D,3, FALSE)</f>
        <v>4</v>
      </c>
      <c r="H276" s="12" t="str">
        <f t="shared" si="1"/>
        <v>Other Digestive System OR Procedures</v>
      </c>
      <c r="I276" s="12" t="str">
        <f t="shared" si="2"/>
        <v>P16AG</v>
      </c>
      <c r="J276" s="13">
        <f>VLOOKUP($C276,'tarif idrg'!$A:$O,11,FALSE)</f>
        <v>8840766</v>
      </c>
      <c r="K276" s="13">
        <f>VLOOKUP($C276,'tarif idrg'!$A:$O,15,FALSE)</f>
        <v>7868282</v>
      </c>
      <c r="L276" s="13">
        <f>VLOOKUP($E276,'ip prosedur-2025'!$A:$H,4,FALSE)</f>
        <v>48506017.08</v>
      </c>
      <c r="M276" s="13">
        <f>VLOOKUP($E276,'ip prosedur-14 okt-15 juni 2026'!$A:$H,4,FALSE)</f>
        <v>44137645.62</v>
      </c>
      <c r="N276" s="13">
        <f>VLOOKUP($E276,'ip prosedur-14 okt-15 juni 2026'!$A:$H,3, FALSE)</f>
        <v>303</v>
      </c>
      <c r="O276" s="3">
        <f t="shared" si="3"/>
        <v>13373706623</v>
      </c>
      <c r="P276" s="14">
        <f>VLOOKUP($E276,'ip prosedur-14 okt-15 juni 2026'!$A:$H,5,FALSE)</f>
        <v>16020383</v>
      </c>
      <c r="Q276" s="14">
        <f>VLOOKUP($E276,'ip prosedur-14 okt-15 juni 2026'!$A:$H,6,FALSE)</f>
        <v>30449444</v>
      </c>
      <c r="R276" s="14">
        <f>VLOOKUP($E276,'ip prosedur-14 okt-15 juni 2026'!$A:$H,7,FALSE)</f>
        <v>57622908</v>
      </c>
      <c r="S276" s="14">
        <f>VLOOKUP($E276,'ip prosedur-14 okt-15 juni 2026'!$A:$H,8,FALSE)</f>
        <v>93132256</v>
      </c>
    </row>
    <row r="277">
      <c r="A277" s="7" t="s">
        <v>5</v>
      </c>
      <c r="B277" s="7" t="s">
        <v>1102</v>
      </c>
      <c r="C277" s="7" t="s">
        <v>10268</v>
      </c>
      <c r="D277" s="7" t="s">
        <v>10270</v>
      </c>
      <c r="E277" s="5" t="s">
        <v>708</v>
      </c>
      <c r="F277" s="5" t="s">
        <v>710</v>
      </c>
      <c r="G277" s="11" t="str">
        <f>VLOOKUP($E277,proc!$A:$D,3, FALSE)</f>
        <v>0</v>
      </c>
      <c r="H277" s="12" t="str">
        <f t="shared" si="1"/>
        <v>Other Digestive System OR Procedures</v>
      </c>
      <c r="I277" s="12" t="str">
        <f t="shared" si="2"/>
        <v>P16AG</v>
      </c>
      <c r="J277" s="13">
        <f>VLOOKUP($C277,'tarif idrg'!$A:$O,11,FALSE)</f>
        <v>8840766</v>
      </c>
      <c r="K277" s="13">
        <f>VLOOKUP($C277,'tarif idrg'!$A:$O,15,FALSE)</f>
        <v>7868282</v>
      </c>
      <c r="L277" s="13">
        <f>VLOOKUP($E277,'ip prosedur-2025'!$A:$H,4,FALSE)</f>
        <v>16178195.04</v>
      </c>
      <c r="M277" s="13">
        <f>VLOOKUP($E277,'ip prosedur-14 okt-15 juni 2026'!$A:$H,4,FALSE)</f>
        <v>16701237.03</v>
      </c>
      <c r="N277" s="13">
        <f>VLOOKUP($E277,'ip prosedur-14 okt-15 juni 2026'!$A:$H,3, FALSE)</f>
        <v>769</v>
      </c>
      <c r="O277" s="3">
        <f t="shared" si="3"/>
        <v>12843251276</v>
      </c>
      <c r="P277" s="14">
        <f>VLOOKUP($E277,'ip prosedur-14 okt-15 juni 2026'!$A:$H,5,FALSE)</f>
        <v>4866032</v>
      </c>
      <c r="Q277" s="14">
        <f>VLOOKUP($E277,'ip prosedur-14 okt-15 juni 2026'!$A:$H,6,FALSE)</f>
        <v>9459068</v>
      </c>
      <c r="R277" s="14">
        <f>VLOOKUP($E277,'ip prosedur-14 okt-15 juni 2026'!$A:$H,7,FALSE)</f>
        <v>17188757</v>
      </c>
      <c r="S277" s="14">
        <f>VLOOKUP($E277,'ip prosedur-14 okt-15 juni 2026'!$A:$H,8,FALSE)</f>
        <v>32263619</v>
      </c>
    </row>
    <row r="278">
      <c r="A278" s="7" t="s">
        <v>5</v>
      </c>
      <c r="B278" s="7" t="s">
        <v>1102</v>
      </c>
      <c r="C278" s="5" t="s">
        <v>10268</v>
      </c>
      <c r="D278" s="5" t="s">
        <v>10270</v>
      </c>
      <c r="E278" s="5" t="s">
        <v>711</v>
      </c>
      <c r="F278" s="6" t="s">
        <v>712</v>
      </c>
      <c r="G278" s="11" t="str">
        <f>VLOOKUP($E278,proc!$A:$D,3, FALSE)</f>
        <v>0</v>
      </c>
      <c r="H278" s="12" t="str">
        <f t="shared" si="1"/>
        <v>Other Digestive System OR Procedures</v>
      </c>
      <c r="I278" s="12" t="str">
        <f t="shared" si="2"/>
        <v>P16AG</v>
      </c>
      <c r="J278" s="13">
        <f>VLOOKUP($C278,'tarif idrg'!$A:$O,11,FALSE)</f>
        <v>8840766</v>
      </c>
      <c r="K278" s="13">
        <f>VLOOKUP($C278,'tarif idrg'!$A:$O,15,FALSE)</f>
        <v>7868282</v>
      </c>
      <c r="L278" s="13">
        <f>VLOOKUP($E278,'ip prosedur-2025'!$A:$H,4,FALSE)</f>
        <v>17653662.31</v>
      </c>
      <c r="M278" s="13">
        <f>VLOOKUP($E278,'ip prosedur-14 okt-15 juni 2026'!$A:$H,4,FALSE)</f>
        <v>20969714.59</v>
      </c>
      <c r="N278" s="13">
        <f>VLOOKUP($E278,'ip prosedur-14 okt-15 juni 2026'!$A:$H,3, FALSE)</f>
        <v>6045</v>
      </c>
      <c r="O278" s="3">
        <f t="shared" si="3"/>
        <v>126761924697</v>
      </c>
      <c r="P278" s="14">
        <f>VLOOKUP($E278,'ip prosedur-14 okt-15 juni 2026'!$A:$H,5,FALSE)</f>
        <v>12213300</v>
      </c>
      <c r="Q278" s="14">
        <f>VLOOKUP($E278,'ip prosedur-14 okt-15 juni 2026'!$A:$H,6,FALSE)</f>
        <v>15042347</v>
      </c>
      <c r="R278" s="14">
        <f>VLOOKUP($E278,'ip prosedur-14 okt-15 juni 2026'!$A:$H,7,FALSE)</f>
        <v>20346400</v>
      </c>
      <c r="S278" s="14">
        <f>VLOOKUP($E278,'ip prosedur-14 okt-15 juni 2026'!$A:$H,8,FALSE)</f>
        <v>26427304</v>
      </c>
    </row>
    <row r="279">
      <c r="A279" s="7" t="s">
        <v>5</v>
      </c>
      <c r="B279" s="7" t="s">
        <v>1102</v>
      </c>
      <c r="C279" s="5" t="s">
        <v>11327</v>
      </c>
      <c r="D279" s="5" t="s">
        <v>11328</v>
      </c>
      <c r="E279" s="5" t="s">
        <v>713</v>
      </c>
      <c r="F279" s="6" t="s">
        <v>714</v>
      </c>
      <c r="G279" s="11" t="str">
        <f>VLOOKUP($E279,proc!$A:$D,3, FALSE)</f>
        <v>0</v>
      </c>
      <c r="H279" s="12" t="str">
        <f t="shared" si="1"/>
        <v>Colonoscopy Procedures</v>
      </c>
      <c r="I279" s="12" t="str">
        <f t="shared" si="2"/>
        <v>P16AS</v>
      </c>
      <c r="J279" s="13">
        <f>VLOOKUP($C279,'tarif idrg'!$A:$O,11,FALSE)</f>
        <v>4500754</v>
      </c>
      <c r="K279" s="13">
        <f>VLOOKUP($C279,'tarif idrg'!$A:$O,15,FALSE)</f>
        <v>4500754</v>
      </c>
      <c r="L279" s="13">
        <f>VLOOKUP($E279,'ip prosedur-2025'!$A:$H,4,FALSE)</f>
        <v>32841857</v>
      </c>
      <c r="M279" s="13">
        <f>VLOOKUP($E279,'ip prosedur-14 okt-15 juni 2026'!$A:$H,4,FALSE)</f>
        <v>29376722.5</v>
      </c>
      <c r="N279" s="13">
        <f>VLOOKUP($E279,'ip prosedur-14 okt-15 juni 2026'!$A:$H,3, FALSE)</f>
        <v>8</v>
      </c>
      <c r="O279" s="3">
        <f t="shared" si="3"/>
        <v>235013780</v>
      </c>
      <c r="P279" s="14">
        <f>VLOOKUP($E279,'ip prosedur-14 okt-15 juni 2026'!$A:$H,5,FALSE)</f>
        <v>14351357</v>
      </c>
      <c r="Q279" s="14">
        <f>VLOOKUP($E279,'ip prosedur-14 okt-15 juni 2026'!$A:$H,6,FALSE)</f>
        <v>17654972</v>
      </c>
      <c r="R279" s="14">
        <f>VLOOKUP($E279,'ip prosedur-14 okt-15 juni 2026'!$A:$H,7,FALSE)</f>
        <v>32955274</v>
      </c>
      <c r="S279" s="14">
        <f>VLOOKUP($E279,'ip prosedur-14 okt-15 juni 2026'!$A:$H,8,FALSE)</f>
        <v>84789974</v>
      </c>
    </row>
    <row r="280">
      <c r="A280" s="7" t="s">
        <v>5</v>
      </c>
      <c r="B280" s="7" t="s">
        <v>1102</v>
      </c>
      <c r="C280" s="5" t="s">
        <v>11327</v>
      </c>
      <c r="D280" s="5" t="s">
        <v>11328</v>
      </c>
      <c r="E280" s="5" t="s">
        <v>715</v>
      </c>
      <c r="F280" s="6" t="s">
        <v>716</v>
      </c>
      <c r="G280" s="11" t="str">
        <f>VLOOKUP($E280,proc!$A:$D,3, FALSE)</f>
        <v>0</v>
      </c>
      <c r="H280" s="12" t="str">
        <f t="shared" si="1"/>
        <v>Colonoscopy Procedures</v>
      </c>
      <c r="I280" s="12" t="str">
        <f t="shared" si="2"/>
        <v>P16AS</v>
      </c>
      <c r="J280" s="13">
        <f>VLOOKUP($C280,'tarif idrg'!$A:$O,11,FALSE)</f>
        <v>4500754</v>
      </c>
      <c r="K280" s="13">
        <f>VLOOKUP($C280,'tarif idrg'!$A:$O,15,FALSE)</f>
        <v>4500754</v>
      </c>
      <c r="L280" s="13">
        <f>VLOOKUP($E280,'ip prosedur-2025'!$A:$H,4,FALSE)</f>
        <v>9211622.786</v>
      </c>
      <c r="M280" s="13">
        <f>VLOOKUP($E280,'ip prosedur-14 okt-15 juni 2026'!$A:$H,4,FALSE)</f>
        <v>27011289.81</v>
      </c>
      <c r="N280" s="13">
        <f>VLOOKUP($E280,'ip prosedur-14 okt-15 juni 2026'!$A:$H,3, FALSE)</f>
        <v>62</v>
      </c>
      <c r="O280" s="3">
        <f t="shared" si="3"/>
        <v>1674699968</v>
      </c>
      <c r="P280" s="14">
        <f>VLOOKUP($E280,'ip prosedur-14 okt-15 juni 2026'!$A:$H,5,FALSE)</f>
        <v>8299542</v>
      </c>
      <c r="Q280" s="14">
        <f>VLOOKUP($E280,'ip prosedur-14 okt-15 juni 2026'!$A:$H,6,FALSE)</f>
        <v>11837578</v>
      </c>
      <c r="R280" s="14">
        <f>VLOOKUP($E280,'ip prosedur-14 okt-15 juni 2026'!$A:$H,7,FALSE)</f>
        <v>19403165</v>
      </c>
      <c r="S280" s="14">
        <f>VLOOKUP($E280,'ip prosedur-14 okt-15 juni 2026'!$A:$H,8,FALSE)</f>
        <v>41319167</v>
      </c>
    </row>
    <row r="281">
      <c r="A281" s="7" t="s">
        <v>5</v>
      </c>
      <c r="B281" s="7" t="s">
        <v>1102</v>
      </c>
      <c r="C281" s="5" t="s">
        <v>11327</v>
      </c>
      <c r="D281" s="5" t="s">
        <v>11328</v>
      </c>
      <c r="E281" s="5" t="s">
        <v>718</v>
      </c>
      <c r="F281" s="6" t="s">
        <v>719</v>
      </c>
      <c r="G281" s="11" t="str">
        <f>VLOOKUP($E281,proc!$A:$D,3, FALSE)</f>
        <v>0</v>
      </c>
      <c r="H281" s="12" t="str">
        <f t="shared" si="1"/>
        <v>Colonoscopy Procedures</v>
      </c>
      <c r="I281" s="12" t="str">
        <f t="shared" si="2"/>
        <v>P16AS</v>
      </c>
      <c r="J281" s="13">
        <f>VLOOKUP($C281,'tarif idrg'!$A:$O,11,FALSE)</f>
        <v>4500754</v>
      </c>
      <c r="K281" s="13">
        <f>VLOOKUP($C281,'tarif idrg'!$A:$O,15,FALSE)</f>
        <v>4500754</v>
      </c>
      <c r="L281" s="13">
        <f>VLOOKUP($E281,'ip prosedur-2025'!$A:$H,4,FALSE)</f>
        <v>16719693.48</v>
      </c>
      <c r="M281" s="13">
        <f>VLOOKUP($E281,'ip prosedur-14 okt-15 juni 2026'!$A:$H,4,FALSE)</f>
        <v>16160878.22</v>
      </c>
      <c r="N281" s="13">
        <f>VLOOKUP($E281,'ip prosedur-14 okt-15 juni 2026'!$A:$H,3, FALSE)</f>
        <v>10655</v>
      </c>
      <c r="O281" s="3">
        <f t="shared" si="3"/>
        <v>172194157434</v>
      </c>
      <c r="P281" s="14">
        <f>VLOOKUP($E281,'ip prosedur-14 okt-15 juni 2026'!$A:$H,5,FALSE)</f>
        <v>6424161</v>
      </c>
      <c r="Q281" s="14">
        <f>VLOOKUP($E281,'ip prosedur-14 okt-15 juni 2026'!$A:$H,6,FALSE)</f>
        <v>10329493</v>
      </c>
      <c r="R281" s="14">
        <f>VLOOKUP($E281,'ip prosedur-14 okt-15 juni 2026'!$A:$H,7,FALSE)</f>
        <v>17378790</v>
      </c>
      <c r="S281" s="14">
        <f>VLOOKUP($E281,'ip prosedur-14 okt-15 juni 2026'!$A:$H,8,FALSE)</f>
        <v>31108851</v>
      </c>
    </row>
    <row r="282">
      <c r="A282" s="7" t="s">
        <v>5</v>
      </c>
      <c r="B282" s="7" t="s">
        <v>1102</v>
      </c>
      <c r="C282" s="5" t="s">
        <v>11327</v>
      </c>
      <c r="D282" s="5" t="s">
        <v>11328</v>
      </c>
      <c r="E282" s="5" t="s">
        <v>720</v>
      </c>
      <c r="F282" s="6" t="s">
        <v>721</v>
      </c>
      <c r="G282" s="11" t="str">
        <f>VLOOKUP($E282,proc!$A:$D,3, FALSE)</f>
        <v>0</v>
      </c>
      <c r="H282" s="12" t="str">
        <f t="shared" si="1"/>
        <v>Colonoscopy Procedures</v>
      </c>
      <c r="I282" s="12" t="str">
        <f t="shared" si="2"/>
        <v>P16AS</v>
      </c>
      <c r="J282" s="13">
        <f>VLOOKUP($C282,'tarif idrg'!$A:$O,11,FALSE)</f>
        <v>4500754</v>
      </c>
      <c r="K282" s="13">
        <f>VLOOKUP($C282,'tarif idrg'!$A:$O,15,FALSE)</f>
        <v>4500754</v>
      </c>
      <c r="L282" s="13">
        <f>VLOOKUP($E282,'ip prosedur-2025'!$A:$H,4,FALSE)</f>
        <v>23490870.59</v>
      </c>
      <c r="M282" s="13">
        <f>VLOOKUP($E282,'ip prosedur-14 okt-15 juni 2026'!$A:$H,4,FALSE)</f>
        <v>27305848.6</v>
      </c>
      <c r="N282" s="13">
        <f>VLOOKUP($E282,'ip prosedur-14 okt-15 juni 2026'!$A:$H,3, FALSE)</f>
        <v>40</v>
      </c>
      <c r="O282" s="3">
        <f t="shared" si="3"/>
        <v>1092233944</v>
      </c>
      <c r="P282" s="14">
        <f>VLOOKUP($E282,'ip prosedur-14 okt-15 juni 2026'!$A:$H,5,FALSE)</f>
        <v>9713314</v>
      </c>
      <c r="Q282" s="14">
        <f>VLOOKUP($E282,'ip prosedur-14 okt-15 juni 2026'!$A:$H,6,FALSE)</f>
        <v>13708150</v>
      </c>
      <c r="R282" s="14">
        <f>VLOOKUP($E282,'ip prosedur-14 okt-15 juni 2026'!$A:$H,7,FALSE)</f>
        <v>30358100</v>
      </c>
      <c r="S282" s="14">
        <f>VLOOKUP($E282,'ip prosedur-14 okt-15 juni 2026'!$A:$H,8,FALSE)</f>
        <v>61666900</v>
      </c>
    </row>
    <row r="283">
      <c r="A283" s="7" t="s">
        <v>5</v>
      </c>
      <c r="B283" s="7" t="s">
        <v>1102</v>
      </c>
      <c r="C283" s="5" t="s">
        <v>11327</v>
      </c>
      <c r="D283" s="5" t="s">
        <v>11328</v>
      </c>
      <c r="E283" s="5" t="s">
        <v>722</v>
      </c>
      <c r="F283" s="5" t="s">
        <v>724</v>
      </c>
      <c r="G283" s="11" t="str">
        <f>VLOOKUP($E283,proc!$A:$D,3, FALSE)</f>
        <v>0</v>
      </c>
      <c r="H283" s="12" t="str">
        <f t="shared" si="1"/>
        <v>Colonoscopy Procedures</v>
      </c>
      <c r="I283" s="12" t="str">
        <f t="shared" si="2"/>
        <v>P16AS</v>
      </c>
      <c r="J283" s="13">
        <f>VLOOKUP($C283,'tarif idrg'!$A:$O,11,FALSE)</f>
        <v>4500754</v>
      </c>
      <c r="K283" s="13">
        <f>VLOOKUP($C283,'tarif idrg'!$A:$O,15,FALSE)</f>
        <v>4500754</v>
      </c>
      <c r="L283" s="13">
        <f>VLOOKUP($E283,'ip prosedur-2025'!$A:$H,4,FALSE)</f>
        <v>23084970.88</v>
      </c>
      <c r="M283" s="13">
        <f>VLOOKUP($E283,'ip prosedur-14 okt-15 juni 2026'!$A:$H,4,FALSE)</f>
        <v>24466524.43</v>
      </c>
      <c r="N283" s="13">
        <f>VLOOKUP($E283,'ip prosedur-14 okt-15 juni 2026'!$A:$H,3, FALSE)</f>
        <v>6161</v>
      </c>
      <c r="O283" s="3">
        <f t="shared" si="3"/>
        <v>150738257013</v>
      </c>
      <c r="P283" s="14">
        <f>VLOOKUP($E283,'ip prosedur-14 okt-15 juni 2026'!$A:$H,5,FALSE)</f>
        <v>8619809</v>
      </c>
      <c r="Q283" s="14">
        <f>VLOOKUP($E283,'ip prosedur-14 okt-15 juni 2026'!$A:$H,6,FALSE)</f>
        <v>15001229</v>
      </c>
      <c r="R283" s="14">
        <f>VLOOKUP($E283,'ip prosedur-14 okt-15 juni 2026'!$A:$H,7,FALSE)</f>
        <v>29606558</v>
      </c>
      <c r="S283" s="14">
        <f>VLOOKUP($E283,'ip prosedur-14 okt-15 juni 2026'!$A:$H,8,FALSE)</f>
        <v>52121365</v>
      </c>
    </row>
    <row r="284">
      <c r="A284" s="7" t="s">
        <v>5</v>
      </c>
      <c r="B284" s="7" t="s">
        <v>1102</v>
      </c>
      <c r="C284" s="5" t="s">
        <v>11327</v>
      </c>
      <c r="D284" s="5" t="s">
        <v>11328</v>
      </c>
      <c r="E284" s="5" t="s">
        <v>725</v>
      </c>
      <c r="F284" s="6" t="s">
        <v>726</v>
      </c>
      <c r="G284" s="11" t="str">
        <f>VLOOKUP($E284,proc!$A:$D,3, FALSE)</f>
        <v>0</v>
      </c>
      <c r="H284" s="12" t="str">
        <f t="shared" si="1"/>
        <v>Colonoscopy Procedures</v>
      </c>
      <c r="I284" s="12" t="str">
        <f t="shared" si="2"/>
        <v>P16AS</v>
      </c>
      <c r="J284" s="13">
        <f>VLOOKUP($C284,'tarif idrg'!$A:$O,11,FALSE)</f>
        <v>4500754</v>
      </c>
      <c r="K284" s="13">
        <f>VLOOKUP($C284,'tarif idrg'!$A:$O,15,FALSE)</f>
        <v>4500754</v>
      </c>
      <c r="L284" s="13">
        <f>VLOOKUP($E284,'ip prosedur-2025'!$A:$H,4,FALSE)</f>
        <v>21066931.27</v>
      </c>
      <c r="M284" s="13">
        <f>VLOOKUP($E284,'ip prosedur-14 okt-15 juni 2026'!$A:$H,4,FALSE)</f>
        <v>32159013.37</v>
      </c>
      <c r="N284" s="13">
        <f>VLOOKUP($E284,'ip prosedur-14 okt-15 juni 2026'!$A:$H,3, FALSE)</f>
        <v>19</v>
      </c>
      <c r="O284" s="3">
        <f t="shared" si="3"/>
        <v>611021254</v>
      </c>
      <c r="P284" s="14">
        <f>VLOOKUP($E284,'ip prosedur-14 okt-15 juni 2026'!$A:$H,5,FALSE)</f>
        <v>7852101</v>
      </c>
      <c r="Q284" s="14">
        <f>VLOOKUP($E284,'ip prosedur-14 okt-15 juni 2026'!$A:$H,6,FALSE)</f>
        <v>16427664</v>
      </c>
      <c r="R284" s="14">
        <f>VLOOKUP($E284,'ip prosedur-14 okt-15 juni 2026'!$A:$H,7,FALSE)</f>
        <v>67773672</v>
      </c>
      <c r="S284" s="14">
        <f>VLOOKUP($E284,'ip prosedur-14 okt-15 juni 2026'!$A:$H,8,FALSE)</f>
        <v>72452067</v>
      </c>
    </row>
    <row r="285">
      <c r="A285" s="7" t="s">
        <v>5</v>
      </c>
      <c r="B285" s="7" t="s">
        <v>1102</v>
      </c>
      <c r="C285" s="5" t="s">
        <v>11652</v>
      </c>
      <c r="D285" s="5" t="s">
        <v>11653</v>
      </c>
      <c r="E285" s="5" t="s">
        <v>727</v>
      </c>
      <c r="F285" s="6" t="s">
        <v>728</v>
      </c>
      <c r="G285" s="11" t="str">
        <f>VLOOKUP($E285,proc!$A:$D,3, FALSE)</f>
        <v>0</v>
      </c>
      <c r="H285" s="12" t="str">
        <f t="shared" si="1"/>
        <v>Other Gastroscopy</v>
      </c>
      <c r="I285" s="12" t="str">
        <f t="shared" si="2"/>
        <v>P16AH</v>
      </c>
      <c r="J285" s="13">
        <f>VLOOKUP($C285,'tarif idrg'!$A:$O,11,FALSE)</f>
        <v>4741865</v>
      </c>
      <c r="K285" s="13">
        <f>VLOOKUP($C285,'tarif idrg'!$A:$O,15,FALSE)</f>
        <v>4599609</v>
      </c>
      <c r="L285" s="13">
        <f>VLOOKUP($E285,'ip prosedur-2025'!$A:$H,4,FALSE)</f>
        <v>20570164.13</v>
      </c>
      <c r="M285" s="13">
        <f>VLOOKUP($E285,'ip prosedur-14 okt-15 juni 2026'!$A:$H,4,FALSE)</f>
        <v>17129660.92</v>
      </c>
      <c r="N285" s="13">
        <f>VLOOKUP($E285,'ip prosedur-14 okt-15 juni 2026'!$A:$H,3, FALSE)</f>
        <v>26</v>
      </c>
      <c r="O285" s="3">
        <f t="shared" si="3"/>
        <v>445371183.9</v>
      </c>
      <c r="P285" s="14">
        <f>VLOOKUP($E285,'ip prosedur-14 okt-15 juni 2026'!$A:$H,5,FALSE)</f>
        <v>7439077</v>
      </c>
      <c r="Q285" s="14">
        <f>VLOOKUP($E285,'ip prosedur-14 okt-15 juni 2026'!$A:$H,6,FALSE)</f>
        <v>13240477</v>
      </c>
      <c r="R285" s="14">
        <f>VLOOKUP($E285,'ip prosedur-14 okt-15 juni 2026'!$A:$H,7,FALSE)</f>
        <v>22669161</v>
      </c>
      <c r="S285" s="14">
        <f>VLOOKUP($E285,'ip prosedur-14 okt-15 juni 2026'!$A:$H,8,FALSE)</f>
        <v>31142306</v>
      </c>
    </row>
    <row r="286">
      <c r="A286" s="7" t="s">
        <v>5</v>
      </c>
      <c r="B286" s="7" t="s">
        <v>1102</v>
      </c>
      <c r="C286" s="5" t="s">
        <v>11652</v>
      </c>
      <c r="D286" s="5" t="s">
        <v>11653</v>
      </c>
      <c r="E286" s="5" t="s">
        <v>730</v>
      </c>
      <c r="F286" s="6" t="s">
        <v>731</v>
      </c>
      <c r="G286" s="11" t="str">
        <f>VLOOKUP($E286,proc!$A:$D,3, FALSE)</f>
        <v>0</v>
      </c>
      <c r="H286" s="12" t="str">
        <f t="shared" si="1"/>
        <v>Other Gastroscopy</v>
      </c>
      <c r="I286" s="12" t="str">
        <f t="shared" si="2"/>
        <v>P16AH</v>
      </c>
      <c r="J286" s="13">
        <f>VLOOKUP($C286,'tarif idrg'!$A:$O,11,FALSE)</f>
        <v>4741865</v>
      </c>
      <c r="K286" s="13">
        <f>VLOOKUP($C286,'tarif idrg'!$A:$O,15,FALSE)</f>
        <v>4599609</v>
      </c>
      <c r="L286" s="13">
        <f>VLOOKUP($E286,'ip prosedur-2025'!$A:$H,4,FALSE)</f>
        <v>20379390.93</v>
      </c>
      <c r="M286" s="13">
        <f>VLOOKUP($E286,'ip prosedur-14 okt-15 juni 2026'!$A:$H,4,FALSE)</f>
        <v>23434905.8</v>
      </c>
      <c r="N286" s="13">
        <f>VLOOKUP($E286,'ip prosedur-14 okt-15 juni 2026'!$A:$H,3, FALSE)</f>
        <v>971</v>
      </c>
      <c r="O286" s="3">
        <f t="shared" si="3"/>
        <v>22755293532</v>
      </c>
      <c r="P286" s="14">
        <f>VLOOKUP($E286,'ip prosedur-14 okt-15 juni 2026'!$A:$H,5,FALSE)</f>
        <v>6755811</v>
      </c>
      <c r="Q286" s="14">
        <f>VLOOKUP($E286,'ip prosedur-14 okt-15 juni 2026'!$A:$H,6,FALSE)</f>
        <v>11578525</v>
      </c>
      <c r="R286" s="14">
        <f>VLOOKUP($E286,'ip prosedur-14 okt-15 juni 2026'!$A:$H,7,FALSE)</f>
        <v>21195505</v>
      </c>
      <c r="S286" s="14">
        <f>VLOOKUP($E286,'ip prosedur-14 okt-15 juni 2026'!$A:$H,8,FALSE)</f>
        <v>40605719</v>
      </c>
    </row>
    <row r="287">
      <c r="A287" s="7" t="s">
        <v>5</v>
      </c>
      <c r="B287" s="7" t="s">
        <v>1102</v>
      </c>
      <c r="C287" s="5" t="s">
        <v>11652</v>
      </c>
      <c r="D287" s="5" t="s">
        <v>11653</v>
      </c>
      <c r="E287" s="5" t="s">
        <v>732</v>
      </c>
      <c r="F287" s="5" t="s">
        <v>733</v>
      </c>
      <c r="G287" s="11" t="str">
        <f>VLOOKUP($E287,proc!$A:$D,3, FALSE)</f>
        <v>0</v>
      </c>
      <c r="H287" s="12" t="str">
        <f t="shared" si="1"/>
        <v>Other Gastroscopy</v>
      </c>
      <c r="I287" s="12" t="str">
        <f t="shared" si="2"/>
        <v>P16AH</v>
      </c>
      <c r="J287" s="13">
        <f>VLOOKUP($C287,'tarif idrg'!$A:$O,11,FALSE)</f>
        <v>4741865</v>
      </c>
      <c r="K287" s="13">
        <f>VLOOKUP($C287,'tarif idrg'!$A:$O,15,FALSE)</f>
        <v>4599609</v>
      </c>
      <c r="L287" s="13">
        <f>VLOOKUP($E287,'ip prosedur-2025'!$A:$H,4,FALSE)</f>
        <v>23643345.04</v>
      </c>
      <c r="M287" s="13">
        <f>VLOOKUP($E287,'ip prosedur-14 okt-15 juni 2026'!$A:$H,4,FALSE)</f>
        <v>24503037.61</v>
      </c>
      <c r="N287" s="13">
        <f>VLOOKUP($E287,'ip prosedur-14 okt-15 juni 2026'!$A:$H,3, FALSE)</f>
        <v>188</v>
      </c>
      <c r="O287" s="3">
        <f t="shared" si="3"/>
        <v>4606571071</v>
      </c>
      <c r="P287" s="14">
        <f>VLOOKUP($E287,'ip prosedur-14 okt-15 juni 2026'!$A:$H,5,FALSE)</f>
        <v>9694578</v>
      </c>
      <c r="Q287" s="14">
        <f>VLOOKUP($E287,'ip prosedur-14 okt-15 juni 2026'!$A:$H,6,FALSE)</f>
        <v>16969056</v>
      </c>
      <c r="R287" s="14">
        <f>VLOOKUP($E287,'ip prosedur-14 okt-15 juni 2026'!$A:$H,7,FALSE)</f>
        <v>30113403</v>
      </c>
      <c r="S287" s="14">
        <f>VLOOKUP($E287,'ip prosedur-14 okt-15 juni 2026'!$A:$H,8,FALSE)</f>
        <v>46186470</v>
      </c>
    </row>
    <row r="288">
      <c r="A288" s="7" t="s">
        <v>5</v>
      </c>
      <c r="B288" s="7" t="s">
        <v>1102</v>
      </c>
      <c r="C288" s="5" t="s">
        <v>11652</v>
      </c>
      <c r="D288" s="5" t="s">
        <v>11653</v>
      </c>
      <c r="E288" s="5" t="s">
        <v>734</v>
      </c>
      <c r="F288" s="5" t="s">
        <v>735</v>
      </c>
      <c r="G288" s="11" t="str">
        <f>VLOOKUP($E288,proc!$A:$D,3, FALSE)</f>
        <v>0</v>
      </c>
      <c r="H288" s="12" t="str">
        <f t="shared" si="1"/>
        <v>Other Gastroscopy</v>
      </c>
      <c r="I288" s="12" t="str">
        <f t="shared" si="2"/>
        <v>P16AH</v>
      </c>
      <c r="J288" s="13">
        <f>VLOOKUP($C288,'tarif idrg'!$A:$O,11,FALSE)</f>
        <v>4741865</v>
      </c>
      <c r="K288" s="13">
        <f>VLOOKUP($C288,'tarif idrg'!$A:$O,15,FALSE)</f>
        <v>4599609</v>
      </c>
      <c r="L288" s="13">
        <f>VLOOKUP($E288,'ip prosedur-2025'!$A:$H,4,FALSE)</f>
        <v>18993436.05</v>
      </c>
      <c r="M288" s="13">
        <f>VLOOKUP($E288,'ip prosedur-14 okt-15 juni 2026'!$A:$H,4,FALSE)</f>
        <v>18413547.08</v>
      </c>
      <c r="N288" s="13">
        <f>VLOOKUP($E288,'ip prosedur-14 okt-15 juni 2026'!$A:$H,3, FALSE)</f>
        <v>3363</v>
      </c>
      <c r="O288" s="3">
        <f t="shared" si="3"/>
        <v>61924758830</v>
      </c>
      <c r="P288" s="14">
        <f>VLOOKUP($E288,'ip prosedur-14 okt-15 juni 2026'!$A:$H,5,FALSE)</f>
        <v>8559723</v>
      </c>
      <c r="Q288" s="14">
        <f>VLOOKUP($E288,'ip prosedur-14 okt-15 juni 2026'!$A:$H,6,FALSE)</f>
        <v>14636951</v>
      </c>
      <c r="R288" s="14">
        <f>VLOOKUP($E288,'ip prosedur-14 okt-15 juni 2026'!$A:$H,7,FALSE)</f>
        <v>22943523</v>
      </c>
      <c r="S288" s="14">
        <f>VLOOKUP($E288,'ip prosedur-14 okt-15 juni 2026'!$A:$H,8,FALSE)</f>
        <v>34779292</v>
      </c>
    </row>
    <row r="289">
      <c r="A289" s="7" t="s">
        <v>5</v>
      </c>
      <c r="B289" s="7" t="s">
        <v>1102</v>
      </c>
      <c r="C289" s="5" t="s">
        <v>11652</v>
      </c>
      <c r="D289" s="5" t="s">
        <v>11653</v>
      </c>
      <c r="E289" s="5" t="s">
        <v>737</v>
      </c>
      <c r="F289" s="5" t="s">
        <v>738</v>
      </c>
      <c r="G289" s="11" t="str">
        <f>VLOOKUP($E289,proc!$A:$D,3, FALSE)</f>
        <v>0</v>
      </c>
      <c r="H289" s="12" t="str">
        <f t="shared" si="1"/>
        <v>Other Gastroscopy</v>
      </c>
      <c r="I289" s="12" t="str">
        <f t="shared" si="2"/>
        <v>P16AH</v>
      </c>
      <c r="J289" s="13">
        <f>VLOOKUP($C289,'tarif idrg'!$A:$O,11,FALSE)</f>
        <v>4741865</v>
      </c>
      <c r="K289" s="13">
        <f>VLOOKUP($C289,'tarif idrg'!$A:$O,15,FALSE)</f>
        <v>4599609</v>
      </c>
      <c r="L289" s="13">
        <f>VLOOKUP($E289,'ip prosedur-2025'!$A:$H,4,FALSE)</f>
        <v>20376893.24</v>
      </c>
      <c r="M289" s="13">
        <f>VLOOKUP($E289,'ip prosedur-14 okt-15 juni 2026'!$A:$H,4,FALSE)</f>
        <v>19800991.94</v>
      </c>
      <c r="N289" s="13">
        <f>VLOOKUP($E289,'ip prosedur-14 okt-15 juni 2026'!$A:$H,3, FALSE)</f>
        <v>261</v>
      </c>
      <c r="O289" s="3">
        <f t="shared" si="3"/>
        <v>5168058896</v>
      </c>
      <c r="P289" s="14">
        <f>VLOOKUP($E289,'ip prosedur-14 okt-15 juni 2026'!$A:$H,5,FALSE)</f>
        <v>9422247</v>
      </c>
      <c r="Q289" s="14">
        <f>VLOOKUP($E289,'ip prosedur-14 okt-15 juni 2026'!$A:$H,6,FALSE)</f>
        <v>14721659</v>
      </c>
      <c r="R289" s="14">
        <f>VLOOKUP($E289,'ip prosedur-14 okt-15 juni 2026'!$A:$H,7,FALSE)</f>
        <v>22955946</v>
      </c>
      <c r="S289" s="14">
        <f>VLOOKUP($E289,'ip prosedur-14 okt-15 juni 2026'!$A:$H,8,FALSE)</f>
        <v>38315394</v>
      </c>
    </row>
    <row r="290">
      <c r="A290" s="7" t="s">
        <v>5</v>
      </c>
      <c r="B290" s="7" t="s">
        <v>1102</v>
      </c>
      <c r="C290" s="5" t="s">
        <v>11652</v>
      </c>
      <c r="D290" s="5" t="s">
        <v>11653</v>
      </c>
      <c r="E290" s="5" t="s">
        <v>739</v>
      </c>
      <c r="F290" s="5" t="s">
        <v>740</v>
      </c>
      <c r="G290" s="11" t="str">
        <f>VLOOKUP($E290,proc!$A:$D,3, FALSE)</f>
        <v>0</v>
      </c>
      <c r="H290" s="12" t="str">
        <f t="shared" si="1"/>
        <v>Other Gastroscopy</v>
      </c>
      <c r="I290" s="12" t="str">
        <f t="shared" si="2"/>
        <v>P16AH</v>
      </c>
      <c r="J290" s="13">
        <f>VLOOKUP($C290,'tarif idrg'!$A:$O,11,FALSE)</f>
        <v>4741865</v>
      </c>
      <c r="K290" s="13">
        <f>VLOOKUP($C290,'tarif idrg'!$A:$O,15,FALSE)</f>
        <v>4599609</v>
      </c>
      <c r="L290" s="13">
        <f>VLOOKUP($E290,'ip prosedur-2025'!$A:$H,4,FALSE)</f>
        <v>37934610.65</v>
      </c>
      <c r="M290" s="13">
        <f>VLOOKUP($E290,'ip prosedur-14 okt-15 juni 2026'!$A:$H,4,FALSE)</f>
        <v>37881149.42</v>
      </c>
      <c r="N290" s="13">
        <f>VLOOKUP($E290,'ip prosedur-14 okt-15 juni 2026'!$A:$H,3, FALSE)</f>
        <v>132</v>
      </c>
      <c r="O290" s="3">
        <f t="shared" si="3"/>
        <v>5000311723</v>
      </c>
      <c r="P290" s="14">
        <f>VLOOKUP($E290,'ip prosedur-14 okt-15 juni 2026'!$A:$H,5,FALSE)</f>
        <v>14822395</v>
      </c>
      <c r="Q290" s="14">
        <f>VLOOKUP($E290,'ip prosedur-14 okt-15 juni 2026'!$A:$H,6,FALSE)</f>
        <v>21139652</v>
      </c>
      <c r="R290" s="14">
        <f>VLOOKUP($E290,'ip prosedur-14 okt-15 juni 2026'!$A:$H,7,FALSE)</f>
        <v>37927061</v>
      </c>
      <c r="S290" s="14">
        <f>VLOOKUP($E290,'ip prosedur-14 okt-15 juni 2026'!$A:$H,8,FALSE)</f>
        <v>67030428</v>
      </c>
    </row>
    <row r="291">
      <c r="A291" s="7" t="s">
        <v>5</v>
      </c>
      <c r="B291" s="7" t="s">
        <v>1102</v>
      </c>
      <c r="C291" s="5" t="s">
        <v>11652</v>
      </c>
      <c r="D291" s="5" t="s">
        <v>11653</v>
      </c>
      <c r="E291" s="5" t="s">
        <v>741</v>
      </c>
      <c r="F291" s="6" t="s">
        <v>742</v>
      </c>
      <c r="G291" s="11" t="str">
        <f>VLOOKUP($E291,proc!$A:$D,3, FALSE)</f>
        <v>0</v>
      </c>
      <c r="H291" s="12" t="str">
        <f t="shared" si="1"/>
        <v>Other Gastroscopy</v>
      </c>
      <c r="I291" s="12" t="str">
        <f t="shared" si="2"/>
        <v>P16AH</v>
      </c>
      <c r="J291" s="13">
        <f>VLOOKUP($C291,'tarif idrg'!$A:$O,11,FALSE)</f>
        <v>4741865</v>
      </c>
      <c r="K291" s="13">
        <f>VLOOKUP($C291,'tarif idrg'!$A:$O,15,FALSE)</f>
        <v>4599609</v>
      </c>
      <c r="L291" s="13">
        <f>VLOOKUP($E291,'ip prosedur-2025'!$A:$H,4,FALSE)</f>
        <v>19775993.61</v>
      </c>
      <c r="M291" s="13">
        <f>VLOOKUP($E291,'ip prosedur-14 okt-15 juni 2026'!$A:$H,4,FALSE)</f>
        <v>18895515.07</v>
      </c>
      <c r="N291" s="13">
        <f>VLOOKUP($E291,'ip prosedur-14 okt-15 juni 2026'!$A:$H,3, FALSE)</f>
        <v>177</v>
      </c>
      <c r="O291" s="3">
        <f t="shared" si="3"/>
        <v>3344506167</v>
      </c>
      <c r="P291" s="14">
        <f>VLOOKUP($E291,'ip prosedur-14 okt-15 juni 2026'!$A:$H,5,FALSE)</f>
        <v>10412973</v>
      </c>
      <c r="Q291" s="14">
        <f>VLOOKUP($E291,'ip prosedur-14 okt-15 juni 2026'!$A:$H,6,FALSE)</f>
        <v>15661826</v>
      </c>
      <c r="R291" s="14">
        <f>VLOOKUP($E291,'ip prosedur-14 okt-15 juni 2026'!$A:$H,7,FALSE)</f>
        <v>22553300</v>
      </c>
      <c r="S291" s="14">
        <f>VLOOKUP($E291,'ip prosedur-14 okt-15 juni 2026'!$A:$H,8,FALSE)</f>
        <v>35693290</v>
      </c>
    </row>
    <row r="292">
      <c r="A292" s="7" t="s">
        <v>5</v>
      </c>
      <c r="B292" s="7" t="s">
        <v>1102</v>
      </c>
      <c r="C292" s="5" t="s">
        <v>11652</v>
      </c>
      <c r="D292" s="5" t="s">
        <v>11653</v>
      </c>
      <c r="E292" s="5" t="s">
        <v>744</v>
      </c>
      <c r="F292" s="6" t="s">
        <v>745</v>
      </c>
      <c r="G292" s="11" t="str">
        <f>VLOOKUP($E292,proc!$A:$D,3, FALSE)</f>
        <v>0</v>
      </c>
      <c r="H292" s="12" t="str">
        <f t="shared" si="1"/>
        <v>Other Gastroscopy</v>
      </c>
      <c r="I292" s="12" t="str">
        <f t="shared" si="2"/>
        <v>P16AH</v>
      </c>
      <c r="J292" s="13">
        <f>VLOOKUP($C292,'tarif idrg'!$A:$O,11,FALSE)</f>
        <v>4741865</v>
      </c>
      <c r="K292" s="13">
        <f>VLOOKUP($C292,'tarif idrg'!$A:$O,15,FALSE)</f>
        <v>4599609</v>
      </c>
      <c r="L292" s="13">
        <f>VLOOKUP($E292,'ip prosedur-2025'!$A:$H,4,FALSE)</f>
        <v>4809972.461</v>
      </c>
      <c r="M292" s="13">
        <f>VLOOKUP($E292,'ip prosedur-14 okt-15 juni 2026'!$A:$H,4,FALSE)</f>
        <v>4828860.849</v>
      </c>
      <c r="N292" s="13">
        <f>VLOOKUP($E292,'ip prosedur-14 okt-15 juni 2026'!$A:$H,3, FALSE)</f>
        <v>152</v>
      </c>
      <c r="O292" s="3">
        <f t="shared" si="3"/>
        <v>733986849</v>
      </c>
      <c r="P292" s="14">
        <f>VLOOKUP($E292,'ip prosedur-14 okt-15 juni 2026'!$A:$H,5,FALSE)</f>
        <v>2684030</v>
      </c>
      <c r="Q292" s="14">
        <f>VLOOKUP($E292,'ip prosedur-14 okt-15 juni 2026'!$A:$H,6,FALSE)</f>
        <v>3344300</v>
      </c>
      <c r="R292" s="14">
        <f>VLOOKUP($E292,'ip prosedur-14 okt-15 juni 2026'!$A:$H,7,FALSE)</f>
        <v>5193473</v>
      </c>
      <c r="S292" s="14">
        <f>VLOOKUP($E292,'ip prosedur-14 okt-15 juni 2026'!$A:$H,8,FALSE)</f>
        <v>8398672</v>
      </c>
    </row>
    <row r="293">
      <c r="A293" s="7" t="s">
        <v>5</v>
      </c>
      <c r="B293" s="7" t="s">
        <v>1102</v>
      </c>
      <c r="C293" s="5" t="s">
        <v>11652</v>
      </c>
      <c r="D293" s="5" t="s">
        <v>11653</v>
      </c>
      <c r="E293" s="5" t="s">
        <v>746</v>
      </c>
      <c r="F293" s="6" t="s">
        <v>747</v>
      </c>
      <c r="G293" s="11" t="str">
        <f>VLOOKUP($E293,proc!$A:$D,3, FALSE)</f>
        <v>0</v>
      </c>
      <c r="H293" s="12" t="str">
        <f t="shared" si="1"/>
        <v>Other Gastroscopy</v>
      </c>
      <c r="I293" s="12" t="str">
        <f t="shared" si="2"/>
        <v>P16AH</v>
      </c>
      <c r="J293" s="13">
        <f>VLOOKUP($C293,'tarif idrg'!$A:$O,11,FALSE)</f>
        <v>4741865</v>
      </c>
      <c r="K293" s="13">
        <f>VLOOKUP($C293,'tarif idrg'!$A:$O,15,FALSE)</f>
        <v>4599609</v>
      </c>
      <c r="L293" s="13">
        <f>VLOOKUP($E293,'ip prosedur-2025'!$A:$H,4,FALSE)</f>
        <v>13239861.96</v>
      </c>
      <c r="M293" s="13">
        <f>VLOOKUP($E293,'ip prosedur-14 okt-15 juni 2026'!$A:$H,4,FALSE)</f>
        <v>12749091.04</v>
      </c>
      <c r="N293" s="13">
        <f>VLOOKUP($E293,'ip prosedur-14 okt-15 juni 2026'!$A:$H,3, FALSE)</f>
        <v>10629</v>
      </c>
      <c r="O293" s="3">
        <f t="shared" si="3"/>
        <v>135510088664</v>
      </c>
      <c r="P293" s="14">
        <f>VLOOKUP($E293,'ip prosedur-14 okt-15 juni 2026'!$A:$H,5,FALSE)</f>
        <v>4970455</v>
      </c>
      <c r="Q293" s="14">
        <f>VLOOKUP($E293,'ip prosedur-14 okt-15 juni 2026'!$A:$H,6,FALSE)</f>
        <v>8059535</v>
      </c>
      <c r="R293" s="14">
        <f>VLOOKUP($E293,'ip prosedur-14 okt-15 juni 2026'!$A:$H,7,FALSE)</f>
        <v>13379089</v>
      </c>
      <c r="S293" s="14">
        <f>VLOOKUP($E293,'ip prosedur-14 okt-15 juni 2026'!$A:$H,8,FALSE)</f>
        <v>23584387</v>
      </c>
    </row>
    <row r="294">
      <c r="A294" s="7" t="s">
        <v>5</v>
      </c>
      <c r="B294" s="7" t="s">
        <v>1102</v>
      </c>
      <c r="C294" s="5" t="s">
        <v>11652</v>
      </c>
      <c r="D294" s="5" t="s">
        <v>11653</v>
      </c>
      <c r="E294" s="5" t="s">
        <v>748</v>
      </c>
      <c r="F294" s="5" t="s">
        <v>750</v>
      </c>
      <c r="G294" s="11" t="str">
        <f>VLOOKUP($E294,proc!$A:$D,3, FALSE)</f>
        <v>0</v>
      </c>
      <c r="H294" s="12" t="str">
        <f t="shared" si="1"/>
        <v>Other Gastroscopy</v>
      </c>
      <c r="I294" s="12" t="str">
        <f t="shared" si="2"/>
        <v>P16AH</v>
      </c>
      <c r="J294" s="13">
        <f>VLOOKUP($C294,'tarif idrg'!$A:$O,11,FALSE)</f>
        <v>4741865</v>
      </c>
      <c r="K294" s="13">
        <f>VLOOKUP($C294,'tarif idrg'!$A:$O,15,FALSE)</f>
        <v>4599609</v>
      </c>
      <c r="L294" s="13">
        <f>VLOOKUP($E294,'ip prosedur-2025'!$A:$H,4,FALSE)</f>
        <v>14895664.91</v>
      </c>
      <c r="M294" s="13">
        <f>VLOOKUP($E294,'ip prosedur-14 okt-15 juni 2026'!$A:$H,4,FALSE)</f>
        <v>14737726.1</v>
      </c>
      <c r="N294" s="13">
        <f>VLOOKUP($E294,'ip prosedur-14 okt-15 juni 2026'!$A:$H,3, FALSE)</f>
        <v>1497</v>
      </c>
      <c r="O294" s="3">
        <f t="shared" si="3"/>
        <v>22062375972</v>
      </c>
      <c r="P294" s="14">
        <f>VLOOKUP($E294,'ip prosedur-14 okt-15 juni 2026'!$A:$H,5,FALSE)</f>
        <v>6068224</v>
      </c>
      <c r="Q294" s="14">
        <f>VLOOKUP($E294,'ip prosedur-14 okt-15 juni 2026'!$A:$H,6,FALSE)</f>
        <v>9974912</v>
      </c>
      <c r="R294" s="14">
        <f>VLOOKUP($E294,'ip prosedur-14 okt-15 juni 2026'!$A:$H,7,FALSE)</f>
        <v>17494976</v>
      </c>
      <c r="S294" s="14">
        <f>VLOOKUP($E294,'ip prosedur-14 okt-15 juni 2026'!$A:$H,8,FALSE)</f>
        <v>27976912</v>
      </c>
    </row>
    <row r="295">
      <c r="A295" s="7" t="s">
        <v>5</v>
      </c>
      <c r="B295" s="7" t="s">
        <v>1102</v>
      </c>
      <c r="C295" s="5" t="s">
        <v>11652</v>
      </c>
      <c r="D295" s="5" t="s">
        <v>11653</v>
      </c>
      <c r="E295" s="5" t="s">
        <v>751</v>
      </c>
      <c r="F295" s="5" t="s">
        <v>752</v>
      </c>
      <c r="G295" s="11" t="str">
        <f>VLOOKUP($E295,proc!$A:$D,3, FALSE)</f>
        <v>0</v>
      </c>
      <c r="H295" s="12" t="str">
        <f t="shared" si="1"/>
        <v>Other Gastroscopy</v>
      </c>
      <c r="I295" s="12" t="str">
        <f t="shared" si="2"/>
        <v>P16AH</v>
      </c>
      <c r="J295" s="13">
        <f>VLOOKUP($C295,'tarif idrg'!$A:$O,11,FALSE)</f>
        <v>4741865</v>
      </c>
      <c r="K295" s="13">
        <f>VLOOKUP($C295,'tarif idrg'!$A:$O,15,FALSE)</f>
        <v>4599609</v>
      </c>
      <c r="L295" s="13">
        <f>VLOOKUP($E295,'ip prosedur-2025'!$A:$H,4,FALSE)</f>
        <v>33030317.95</v>
      </c>
      <c r="M295" s="13">
        <f>VLOOKUP($E295,'ip prosedur-14 okt-15 juni 2026'!$A:$H,4,FALSE)</f>
        <v>41361428.24</v>
      </c>
      <c r="N295" s="13">
        <f>VLOOKUP($E295,'ip prosedur-14 okt-15 juni 2026'!$A:$H,3, FALSE)</f>
        <v>21</v>
      </c>
      <c r="O295" s="3">
        <f t="shared" si="3"/>
        <v>868589993</v>
      </c>
      <c r="P295" s="14">
        <f>VLOOKUP($E295,'ip prosedur-14 okt-15 juni 2026'!$A:$H,5,FALSE)</f>
        <v>24212760</v>
      </c>
      <c r="Q295" s="14">
        <f>VLOOKUP($E295,'ip prosedur-14 okt-15 juni 2026'!$A:$H,6,FALSE)</f>
        <v>27401971</v>
      </c>
      <c r="R295" s="14">
        <f>VLOOKUP($E295,'ip prosedur-14 okt-15 juni 2026'!$A:$H,7,FALSE)</f>
        <v>58458806</v>
      </c>
      <c r="S295" s="14">
        <f>VLOOKUP($E295,'ip prosedur-14 okt-15 juni 2026'!$A:$H,8,FALSE)</f>
        <v>80579607</v>
      </c>
    </row>
    <row r="296">
      <c r="A296" s="7" t="s">
        <v>5</v>
      </c>
      <c r="B296" s="7" t="s">
        <v>1102</v>
      </c>
      <c r="C296" s="5" t="s">
        <v>11652</v>
      </c>
      <c r="D296" s="5" t="s">
        <v>11653</v>
      </c>
      <c r="E296" s="5" t="s">
        <v>753</v>
      </c>
      <c r="F296" s="5" t="s">
        <v>754</v>
      </c>
      <c r="G296" s="11" t="str">
        <f>VLOOKUP($E296,proc!$A:$D,3, FALSE)</f>
        <v>0</v>
      </c>
      <c r="H296" s="12" t="str">
        <f t="shared" si="1"/>
        <v>Other Gastroscopy</v>
      </c>
      <c r="I296" s="12" t="str">
        <f t="shared" si="2"/>
        <v>P16AH</v>
      </c>
      <c r="J296" s="13">
        <f>VLOOKUP($C296,'tarif idrg'!$A:$O,11,FALSE)</f>
        <v>4741865</v>
      </c>
      <c r="K296" s="13">
        <f>VLOOKUP($C296,'tarif idrg'!$A:$O,15,FALSE)</f>
        <v>4599609</v>
      </c>
      <c r="L296" s="13">
        <f>VLOOKUP($E296,'ip prosedur-2025'!$A:$H,4,FALSE)</f>
        <v>26982566.71</v>
      </c>
      <c r="M296" s="13">
        <f>VLOOKUP($E296,'ip prosedur-14 okt-15 juni 2026'!$A:$H,4,FALSE)</f>
        <v>32266276.2</v>
      </c>
      <c r="N296" s="13">
        <f>VLOOKUP($E296,'ip prosedur-14 okt-15 juni 2026'!$A:$H,3, FALSE)</f>
        <v>75</v>
      </c>
      <c r="O296" s="3">
        <f t="shared" si="3"/>
        <v>2419970715</v>
      </c>
      <c r="P296" s="14">
        <f>VLOOKUP($E296,'ip prosedur-14 okt-15 juni 2026'!$A:$H,5,FALSE)</f>
        <v>10805734</v>
      </c>
      <c r="Q296" s="14">
        <f>VLOOKUP($E296,'ip prosedur-14 okt-15 juni 2026'!$A:$H,6,FALSE)</f>
        <v>19221164</v>
      </c>
      <c r="R296" s="14">
        <f>VLOOKUP($E296,'ip prosedur-14 okt-15 juni 2026'!$A:$H,7,FALSE)</f>
        <v>29172026</v>
      </c>
      <c r="S296" s="14">
        <f>VLOOKUP($E296,'ip prosedur-14 okt-15 juni 2026'!$A:$H,8,FALSE)</f>
        <v>65204939</v>
      </c>
    </row>
    <row r="297">
      <c r="A297" s="7" t="s">
        <v>5</v>
      </c>
      <c r="B297" s="7" t="s">
        <v>1102</v>
      </c>
      <c r="C297" s="5" t="s">
        <v>11652</v>
      </c>
      <c r="D297" s="5" t="s">
        <v>11653</v>
      </c>
      <c r="E297" s="5" t="s">
        <v>756</v>
      </c>
      <c r="F297" s="5" t="s">
        <v>757</v>
      </c>
      <c r="G297" s="11" t="str">
        <f>VLOOKUP($E297,proc!$A:$D,3, FALSE)</f>
        <v>0</v>
      </c>
      <c r="H297" s="12" t="str">
        <f t="shared" si="1"/>
        <v>Other Gastroscopy</v>
      </c>
      <c r="I297" s="12" t="str">
        <f t="shared" si="2"/>
        <v>P16AH</v>
      </c>
      <c r="J297" s="13">
        <f>VLOOKUP($C297,'tarif idrg'!$A:$O,11,FALSE)</f>
        <v>4741865</v>
      </c>
      <c r="K297" s="13">
        <f>VLOOKUP($C297,'tarif idrg'!$A:$O,15,FALSE)</f>
        <v>4599609</v>
      </c>
      <c r="L297" s="13">
        <f>VLOOKUP($E297,'ip prosedur-2025'!$A:$H,4,FALSE)</f>
        <v>18098464.05</v>
      </c>
      <c r="M297" s="13">
        <f>VLOOKUP($E297,'ip prosedur-14 okt-15 juni 2026'!$A:$H,4,FALSE)</f>
        <v>61934695.88</v>
      </c>
      <c r="N297" s="13">
        <f>VLOOKUP($E297,'ip prosedur-14 okt-15 juni 2026'!$A:$H,3, FALSE)</f>
        <v>8</v>
      </c>
      <c r="O297" s="3">
        <f t="shared" si="3"/>
        <v>495477567</v>
      </c>
      <c r="P297" s="14">
        <f>VLOOKUP($E297,'ip prosedur-14 okt-15 juni 2026'!$A:$H,5,FALSE)</f>
        <v>22915101</v>
      </c>
      <c r="Q297" s="14">
        <f>VLOOKUP($E297,'ip prosedur-14 okt-15 juni 2026'!$A:$H,6,FALSE)</f>
        <v>31752954</v>
      </c>
      <c r="R297" s="14">
        <f>VLOOKUP($E297,'ip prosedur-14 okt-15 juni 2026'!$A:$H,7,FALSE)</f>
        <v>62582877</v>
      </c>
      <c r="S297" s="14">
        <f>VLOOKUP($E297,'ip prosedur-14 okt-15 juni 2026'!$A:$H,8,FALSE)</f>
        <v>152810539</v>
      </c>
    </row>
    <row r="298">
      <c r="A298" s="7" t="s">
        <v>5</v>
      </c>
      <c r="B298" s="7" t="s">
        <v>1102</v>
      </c>
      <c r="C298" s="5" t="s">
        <v>11652</v>
      </c>
      <c r="D298" s="5" t="s">
        <v>11653</v>
      </c>
      <c r="E298" s="5" t="s">
        <v>758</v>
      </c>
      <c r="F298" s="6" t="s">
        <v>759</v>
      </c>
      <c r="G298" s="11" t="str">
        <f>VLOOKUP($E298,proc!$A:$D,3, FALSE)</f>
        <v>0</v>
      </c>
      <c r="H298" s="12" t="str">
        <f t="shared" si="1"/>
        <v>Other Gastroscopy</v>
      </c>
      <c r="I298" s="12" t="str">
        <f t="shared" si="2"/>
        <v>P16AH</v>
      </c>
      <c r="J298" s="13">
        <f>VLOOKUP($C298,'tarif idrg'!$A:$O,11,FALSE)</f>
        <v>4741865</v>
      </c>
      <c r="K298" s="13">
        <f>VLOOKUP($C298,'tarif idrg'!$A:$O,15,FALSE)</f>
        <v>4599609</v>
      </c>
      <c r="L298" s="13">
        <f>VLOOKUP($E298,'ip prosedur-2025'!$A:$H,4,FALSE)</f>
        <v>10215123.67</v>
      </c>
      <c r="M298" s="13">
        <f>VLOOKUP($E298,'ip prosedur-14 okt-15 juni 2026'!$A:$H,4,FALSE)</f>
        <v>8415440.667</v>
      </c>
      <c r="N298" s="13">
        <f>VLOOKUP($E298,'ip prosedur-14 okt-15 juni 2026'!$A:$H,3, FALSE)</f>
        <v>3</v>
      </c>
      <c r="O298" s="3">
        <f t="shared" si="3"/>
        <v>25246322</v>
      </c>
      <c r="P298" s="14">
        <f>VLOOKUP($E298,'ip prosedur-14 okt-15 juni 2026'!$A:$H,5,FALSE)</f>
        <v>6385022</v>
      </c>
      <c r="Q298" s="14">
        <f>VLOOKUP($E298,'ip prosedur-14 okt-15 juni 2026'!$A:$H,6,FALSE)</f>
        <v>9363460</v>
      </c>
      <c r="R298" s="14">
        <f>VLOOKUP($E298,'ip prosedur-14 okt-15 juni 2026'!$A:$H,7,FALSE)</f>
        <v>9497840</v>
      </c>
      <c r="S298" s="14">
        <f>VLOOKUP($E298,'ip prosedur-14 okt-15 juni 2026'!$A:$H,8,FALSE)</f>
        <v>9497840</v>
      </c>
    </row>
    <row r="299">
      <c r="A299" s="7" t="s">
        <v>5</v>
      </c>
      <c r="B299" s="7" t="s">
        <v>1102</v>
      </c>
      <c r="C299" s="5" t="s">
        <v>11652</v>
      </c>
      <c r="D299" s="5" t="s">
        <v>11653</v>
      </c>
      <c r="E299" s="5" t="s">
        <v>761</v>
      </c>
      <c r="F299" s="6" t="s">
        <v>762</v>
      </c>
      <c r="G299" s="11" t="str">
        <f>VLOOKUP($E299,proc!$A:$D,3, FALSE)</f>
        <v>0</v>
      </c>
      <c r="H299" s="12" t="str">
        <f t="shared" si="1"/>
        <v>Other Gastroscopy</v>
      </c>
      <c r="I299" s="12" t="str">
        <f t="shared" si="2"/>
        <v>P16AH</v>
      </c>
      <c r="J299" s="13">
        <f>VLOOKUP($C299,'tarif idrg'!$A:$O,11,FALSE)</f>
        <v>4741865</v>
      </c>
      <c r="K299" s="13">
        <f>VLOOKUP($C299,'tarif idrg'!$A:$O,15,FALSE)</f>
        <v>4599609</v>
      </c>
      <c r="L299" s="13">
        <f>VLOOKUP($E299,'ip prosedur-2025'!$A:$H,4,FALSE)</f>
        <v>16062075.16</v>
      </c>
      <c r="M299" s="13">
        <f>VLOOKUP($E299,'ip prosedur-14 okt-15 juni 2026'!$A:$H,4,FALSE)</f>
        <v>10546743.93</v>
      </c>
      <c r="N299" s="13">
        <f>VLOOKUP($E299,'ip prosedur-14 okt-15 juni 2026'!$A:$H,3, FALSE)</f>
        <v>45</v>
      </c>
      <c r="O299" s="3">
        <f t="shared" si="3"/>
        <v>474603476.9</v>
      </c>
      <c r="P299" s="14">
        <f>VLOOKUP($E299,'ip prosedur-14 okt-15 juni 2026'!$A:$H,5,FALSE)</f>
        <v>7805570</v>
      </c>
      <c r="Q299" s="14">
        <f>VLOOKUP($E299,'ip prosedur-14 okt-15 juni 2026'!$A:$H,6,FALSE)</f>
        <v>9497229</v>
      </c>
      <c r="R299" s="14">
        <f>VLOOKUP($E299,'ip prosedur-14 okt-15 juni 2026'!$A:$H,7,FALSE)</f>
        <v>11191966</v>
      </c>
      <c r="S299" s="14">
        <f>VLOOKUP($E299,'ip prosedur-14 okt-15 juni 2026'!$A:$H,8,FALSE)</f>
        <v>17279622</v>
      </c>
    </row>
    <row r="300">
      <c r="A300" s="7" t="s">
        <v>5</v>
      </c>
      <c r="B300" s="7" t="s">
        <v>1102</v>
      </c>
      <c r="C300" s="5" t="s">
        <v>11652</v>
      </c>
      <c r="D300" s="5" t="s">
        <v>11653</v>
      </c>
      <c r="E300" s="5" t="s">
        <v>763</v>
      </c>
      <c r="F300" s="6" t="s">
        <v>764</v>
      </c>
      <c r="G300" s="11" t="str">
        <f>VLOOKUP($E300,proc!$A:$D,3, FALSE)</f>
        <v>0</v>
      </c>
      <c r="H300" s="12" t="str">
        <f t="shared" si="1"/>
        <v>Other Gastroscopy</v>
      </c>
      <c r="I300" s="12" t="str">
        <f t="shared" si="2"/>
        <v>P16AH</v>
      </c>
      <c r="J300" s="13">
        <f>VLOOKUP($C300,'tarif idrg'!$A:$O,11,FALSE)</f>
        <v>4741865</v>
      </c>
      <c r="K300" s="13">
        <f>VLOOKUP($C300,'tarif idrg'!$A:$O,15,FALSE)</f>
        <v>4599609</v>
      </c>
      <c r="L300" s="13">
        <f>VLOOKUP($E300,'ip prosedur-2025'!$A:$H,4,FALSE)</f>
        <v>16077963.94</v>
      </c>
      <c r="M300" s="13">
        <f>VLOOKUP($E300,'ip prosedur-14 okt-15 juni 2026'!$A:$H,4,FALSE)</f>
        <v>18007026.52</v>
      </c>
      <c r="N300" s="13">
        <f>VLOOKUP($E300,'ip prosedur-14 okt-15 juni 2026'!$A:$H,3, FALSE)</f>
        <v>7962</v>
      </c>
      <c r="O300" s="3">
        <f t="shared" si="3"/>
        <v>143371945152</v>
      </c>
      <c r="P300" s="14">
        <f>VLOOKUP($E300,'ip prosedur-14 okt-15 juni 2026'!$A:$H,5,FALSE)</f>
        <v>5798930</v>
      </c>
      <c r="Q300" s="14">
        <f>VLOOKUP($E300,'ip prosedur-14 okt-15 juni 2026'!$A:$H,6,FALSE)</f>
        <v>9843014</v>
      </c>
      <c r="R300" s="14">
        <f>VLOOKUP($E300,'ip prosedur-14 okt-15 juni 2026'!$A:$H,7,FALSE)</f>
        <v>18180329</v>
      </c>
      <c r="S300" s="14">
        <f>VLOOKUP($E300,'ip prosedur-14 okt-15 juni 2026'!$A:$H,8,FALSE)</f>
        <v>34862570</v>
      </c>
    </row>
    <row r="301">
      <c r="A301" s="7" t="s">
        <v>5</v>
      </c>
      <c r="B301" s="7" t="s">
        <v>1102</v>
      </c>
      <c r="C301" s="5" t="s">
        <v>11652</v>
      </c>
      <c r="D301" s="5" t="s">
        <v>11653</v>
      </c>
      <c r="E301" s="5" t="s">
        <v>765</v>
      </c>
      <c r="F301" s="6" t="s">
        <v>766</v>
      </c>
      <c r="G301" s="11" t="str">
        <f>VLOOKUP($E301,proc!$A:$D,3, FALSE)</f>
        <v>0</v>
      </c>
      <c r="H301" s="12" t="str">
        <f t="shared" si="1"/>
        <v>Other Gastroscopy</v>
      </c>
      <c r="I301" s="12" t="str">
        <f t="shared" si="2"/>
        <v>P16AH</v>
      </c>
      <c r="J301" s="13">
        <f>VLOOKUP($C301,'tarif idrg'!$A:$O,11,FALSE)</f>
        <v>4741865</v>
      </c>
      <c r="K301" s="13">
        <f>VLOOKUP($C301,'tarif idrg'!$A:$O,15,FALSE)</f>
        <v>4599609</v>
      </c>
      <c r="L301" s="13">
        <f>VLOOKUP($E301,'ip prosedur-2025'!$A:$H,4,FALSE)</f>
        <v>34479903.92</v>
      </c>
      <c r="M301" s="13">
        <f>VLOOKUP($E301,'ip prosedur-14 okt-15 juni 2026'!$A:$H,4,FALSE)</f>
        <v>22781628.73</v>
      </c>
      <c r="N301" s="13">
        <f>VLOOKUP($E301,'ip prosedur-14 okt-15 juni 2026'!$A:$H,3, FALSE)</f>
        <v>457</v>
      </c>
      <c r="O301" s="3">
        <f t="shared" si="3"/>
        <v>10411204330</v>
      </c>
      <c r="P301" s="14">
        <f>VLOOKUP($E301,'ip prosedur-14 okt-15 juni 2026'!$A:$H,5,FALSE)</f>
        <v>10137968</v>
      </c>
      <c r="Q301" s="14">
        <f>VLOOKUP($E301,'ip prosedur-14 okt-15 juni 2026'!$A:$H,6,FALSE)</f>
        <v>14189241</v>
      </c>
      <c r="R301" s="14">
        <f>VLOOKUP($E301,'ip prosedur-14 okt-15 juni 2026'!$A:$H,7,FALSE)</f>
        <v>24537581</v>
      </c>
      <c r="S301" s="14">
        <f>VLOOKUP($E301,'ip prosedur-14 okt-15 juni 2026'!$A:$H,8,FALSE)</f>
        <v>42716977</v>
      </c>
    </row>
    <row r="302">
      <c r="A302" s="7" t="s">
        <v>5</v>
      </c>
      <c r="B302" s="7" t="s">
        <v>1102</v>
      </c>
      <c r="C302" s="5" t="s">
        <v>11652</v>
      </c>
      <c r="D302" s="5" t="s">
        <v>11653</v>
      </c>
      <c r="E302" s="5" t="s">
        <v>768</v>
      </c>
      <c r="F302" s="6" t="s">
        <v>769</v>
      </c>
      <c r="G302" s="11" t="str">
        <f>VLOOKUP($E302,proc!$A:$D,3, FALSE)</f>
        <v>0</v>
      </c>
      <c r="H302" s="12" t="str">
        <f t="shared" si="1"/>
        <v>Other Gastroscopy</v>
      </c>
      <c r="I302" s="12" t="str">
        <f t="shared" si="2"/>
        <v>P16AH</v>
      </c>
      <c r="J302" s="13">
        <f>VLOOKUP($C302,'tarif idrg'!$A:$O,11,FALSE)</f>
        <v>4741865</v>
      </c>
      <c r="K302" s="13">
        <f>VLOOKUP($C302,'tarif idrg'!$A:$O,15,FALSE)</f>
        <v>4599609</v>
      </c>
      <c r="L302" s="13">
        <f>VLOOKUP($E302,'ip prosedur-2025'!$A:$H,4,FALSE)</f>
        <v>19991643.15</v>
      </c>
      <c r="M302" s="13">
        <f>VLOOKUP($E302,'ip prosedur-14 okt-15 juni 2026'!$A:$H,4,FALSE)</f>
        <v>20081287.28</v>
      </c>
      <c r="N302" s="13">
        <f>VLOOKUP($E302,'ip prosedur-14 okt-15 juni 2026'!$A:$H,3, FALSE)</f>
        <v>10166</v>
      </c>
      <c r="O302" s="3">
        <f t="shared" si="3"/>
        <v>204146366488</v>
      </c>
      <c r="P302" s="14">
        <f>VLOOKUP($E302,'ip prosedur-14 okt-15 juni 2026'!$A:$H,5,FALSE)</f>
        <v>7580156</v>
      </c>
      <c r="Q302" s="14">
        <f>VLOOKUP($E302,'ip prosedur-14 okt-15 juni 2026'!$A:$H,6,FALSE)</f>
        <v>12910643</v>
      </c>
      <c r="R302" s="14">
        <f>VLOOKUP($E302,'ip prosedur-14 okt-15 juni 2026'!$A:$H,7,FALSE)</f>
        <v>24816784</v>
      </c>
      <c r="S302" s="14">
        <f>VLOOKUP($E302,'ip prosedur-14 okt-15 juni 2026'!$A:$H,8,FALSE)</f>
        <v>42703257</v>
      </c>
    </row>
    <row r="303">
      <c r="A303" s="7" t="s">
        <v>5</v>
      </c>
      <c r="B303" s="7" t="s">
        <v>1102</v>
      </c>
      <c r="C303" s="5" t="s">
        <v>11652</v>
      </c>
      <c r="D303" s="5" t="s">
        <v>11653</v>
      </c>
      <c r="E303" s="5" t="s">
        <v>770</v>
      </c>
      <c r="F303" s="5" t="s">
        <v>771</v>
      </c>
      <c r="G303" s="11" t="str">
        <f>VLOOKUP($E303,proc!$A:$D,3, FALSE)</f>
        <v>0</v>
      </c>
      <c r="H303" s="12" t="str">
        <f t="shared" si="1"/>
        <v>Other Gastroscopy</v>
      </c>
      <c r="I303" s="12" t="str">
        <f t="shared" si="2"/>
        <v>P16AH</v>
      </c>
      <c r="J303" s="13">
        <f>VLOOKUP($C303,'tarif idrg'!$A:$O,11,FALSE)</f>
        <v>4741865</v>
      </c>
      <c r="K303" s="13">
        <f>VLOOKUP($C303,'tarif idrg'!$A:$O,15,FALSE)</f>
        <v>4599609</v>
      </c>
      <c r="L303" s="13">
        <f>VLOOKUP($E303,'ip prosedur-2025'!$A:$H,4,FALSE)</f>
        <v>23096358.16</v>
      </c>
      <c r="M303" s="13">
        <f>VLOOKUP($E303,'ip prosedur-14 okt-15 juni 2026'!$A:$H,4,FALSE)</f>
        <v>16980634.17</v>
      </c>
      <c r="N303" s="13">
        <f>VLOOKUP($E303,'ip prosedur-14 okt-15 juni 2026'!$A:$H,3, FALSE)</f>
        <v>29</v>
      </c>
      <c r="O303" s="3">
        <f t="shared" si="3"/>
        <v>492438390.9</v>
      </c>
      <c r="P303" s="14">
        <f>VLOOKUP($E303,'ip prosedur-14 okt-15 juni 2026'!$A:$H,5,FALSE)</f>
        <v>6746401</v>
      </c>
      <c r="Q303" s="14">
        <f>VLOOKUP($E303,'ip prosedur-14 okt-15 juni 2026'!$A:$H,6,FALSE)</f>
        <v>11586938</v>
      </c>
      <c r="R303" s="14">
        <f>VLOOKUP($E303,'ip prosedur-14 okt-15 juni 2026'!$A:$H,7,FALSE)</f>
        <v>17483970</v>
      </c>
      <c r="S303" s="14">
        <f>VLOOKUP($E303,'ip prosedur-14 okt-15 juni 2026'!$A:$H,8,FALSE)</f>
        <v>40946613</v>
      </c>
    </row>
    <row r="304">
      <c r="A304" s="7" t="s">
        <v>5</v>
      </c>
      <c r="B304" s="7" t="s">
        <v>1102</v>
      </c>
      <c r="C304" s="5" t="s">
        <v>11652</v>
      </c>
      <c r="D304" s="5" t="s">
        <v>11653</v>
      </c>
      <c r="E304" s="5" t="s">
        <v>772</v>
      </c>
      <c r="F304" s="5" t="s">
        <v>773</v>
      </c>
      <c r="G304" s="11" t="str">
        <f>VLOOKUP($E304,proc!$A:$D,3, FALSE)</f>
        <v>0</v>
      </c>
      <c r="H304" s="12" t="str">
        <f t="shared" si="1"/>
        <v>Other Gastroscopy</v>
      </c>
      <c r="I304" s="12" t="str">
        <f t="shared" si="2"/>
        <v>P16AH</v>
      </c>
      <c r="J304" s="13">
        <f>VLOOKUP($C304,'tarif idrg'!$A:$O,11,FALSE)</f>
        <v>4741865</v>
      </c>
      <c r="K304" s="13">
        <f>VLOOKUP($C304,'tarif idrg'!$A:$O,15,FALSE)</f>
        <v>4599609</v>
      </c>
      <c r="L304" s="13">
        <f>VLOOKUP($E304,'ip prosedur-2025'!$A:$H,4,FALSE)</f>
        <v>22090353.64</v>
      </c>
      <c r="M304" s="13">
        <f>VLOOKUP($E304,'ip prosedur-14 okt-15 juni 2026'!$A:$H,4,FALSE)</f>
        <v>17696935.6</v>
      </c>
      <c r="N304" s="13">
        <f>VLOOKUP($E304,'ip prosedur-14 okt-15 juni 2026'!$A:$H,3, FALSE)</f>
        <v>10</v>
      </c>
      <c r="O304" s="3">
        <f t="shared" si="3"/>
        <v>176969356</v>
      </c>
      <c r="P304" s="14">
        <f>VLOOKUP($E304,'ip prosedur-14 okt-15 juni 2026'!$A:$H,5,FALSE)</f>
        <v>11415300</v>
      </c>
      <c r="Q304" s="14">
        <f>VLOOKUP($E304,'ip prosedur-14 okt-15 juni 2026'!$A:$H,6,FALSE)</f>
        <v>12644287</v>
      </c>
      <c r="R304" s="14">
        <f>VLOOKUP($E304,'ip prosedur-14 okt-15 juni 2026'!$A:$H,7,FALSE)</f>
        <v>24530042</v>
      </c>
      <c r="S304" s="14">
        <f>VLOOKUP($E304,'ip prosedur-14 okt-15 juni 2026'!$A:$H,8,FALSE)</f>
        <v>29597406</v>
      </c>
    </row>
    <row r="305">
      <c r="A305" s="7" t="s">
        <v>5</v>
      </c>
      <c r="B305" s="7" t="s">
        <v>1102</v>
      </c>
      <c r="C305" s="5" t="s">
        <v>11652</v>
      </c>
      <c r="D305" s="5" t="s">
        <v>11653</v>
      </c>
      <c r="E305" s="5" t="s">
        <v>774</v>
      </c>
      <c r="F305" s="5" t="s">
        <v>775</v>
      </c>
      <c r="G305" s="11" t="str">
        <f>VLOOKUP($E305,proc!$A:$D,3, FALSE)</f>
        <v>0</v>
      </c>
      <c r="H305" s="12" t="str">
        <f t="shared" si="1"/>
        <v>Other Gastroscopy</v>
      </c>
      <c r="I305" s="12" t="str">
        <f t="shared" si="2"/>
        <v>P16AH</v>
      </c>
      <c r="J305" s="13">
        <f>VLOOKUP($C305,'tarif idrg'!$A:$O,11,FALSE)</f>
        <v>4741865</v>
      </c>
      <c r="K305" s="13">
        <f>VLOOKUP($C305,'tarif idrg'!$A:$O,15,FALSE)</f>
        <v>4599609</v>
      </c>
      <c r="L305" s="13">
        <f>VLOOKUP($E305,'ip prosedur-2025'!$A:$H,4,FALSE)</f>
        <v>60415771.43</v>
      </c>
      <c r="M305" s="13">
        <f>VLOOKUP($E305,'ip prosedur-14 okt-15 juni 2026'!$A:$H,4,FALSE)</f>
        <v>75072262.55</v>
      </c>
      <c r="N305" s="13">
        <f>VLOOKUP($E305,'ip prosedur-14 okt-15 juni 2026'!$A:$H,3, FALSE)</f>
        <v>44</v>
      </c>
      <c r="O305" s="3">
        <f t="shared" si="3"/>
        <v>3303179552</v>
      </c>
      <c r="P305" s="14">
        <f>VLOOKUP($E305,'ip prosedur-14 okt-15 juni 2026'!$A:$H,5,FALSE)</f>
        <v>26739928</v>
      </c>
      <c r="Q305" s="14">
        <f>VLOOKUP($E305,'ip prosedur-14 okt-15 juni 2026'!$A:$H,6,FALSE)</f>
        <v>46532080</v>
      </c>
      <c r="R305" s="14">
        <f>VLOOKUP($E305,'ip prosedur-14 okt-15 juni 2026'!$A:$H,7,FALSE)</f>
        <v>80609684</v>
      </c>
      <c r="S305" s="14">
        <f>VLOOKUP($E305,'ip prosedur-14 okt-15 juni 2026'!$A:$H,8,FALSE)</f>
        <v>202798518</v>
      </c>
    </row>
    <row r="306">
      <c r="A306" s="7" t="s">
        <v>5</v>
      </c>
      <c r="B306" s="7" t="s">
        <v>1102</v>
      </c>
      <c r="C306" s="5" t="s">
        <v>11652</v>
      </c>
      <c r="D306" s="5" t="s">
        <v>11653</v>
      </c>
      <c r="E306" s="5" t="s">
        <v>776</v>
      </c>
      <c r="F306" s="5" t="s">
        <v>777</v>
      </c>
      <c r="G306" s="11" t="str">
        <f>VLOOKUP($E306,proc!$A:$D,3, FALSE)</f>
        <v>0</v>
      </c>
      <c r="H306" s="12" t="str">
        <f t="shared" si="1"/>
        <v>Other Gastroscopy</v>
      </c>
      <c r="I306" s="12" t="str">
        <f t="shared" si="2"/>
        <v>P16AH</v>
      </c>
      <c r="J306" s="13">
        <f>VLOOKUP($C306,'tarif idrg'!$A:$O,11,FALSE)</f>
        <v>4741865</v>
      </c>
      <c r="K306" s="13">
        <f>VLOOKUP($C306,'tarif idrg'!$A:$O,15,FALSE)</f>
        <v>4599609</v>
      </c>
      <c r="L306" s="13">
        <f>VLOOKUP($E306,'ip prosedur-2025'!$A:$H,4,FALSE)</f>
        <v>15779253.89</v>
      </c>
      <c r="M306" s="13">
        <f>VLOOKUP($E306,'ip prosedur-14 okt-15 juni 2026'!$A:$H,4,FALSE)</f>
        <v>15846697.12</v>
      </c>
      <c r="N306" s="13">
        <f>VLOOKUP($E306,'ip prosedur-14 okt-15 juni 2026'!$A:$H,3, FALSE)</f>
        <v>562</v>
      </c>
      <c r="O306" s="3">
        <f t="shared" si="3"/>
        <v>8905843781</v>
      </c>
      <c r="P306" s="14">
        <f>VLOOKUP($E306,'ip prosedur-14 okt-15 juni 2026'!$A:$H,5,FALSE)</f>
        <v>7627736</v>
      </c>
      <c r="Q306" s="14">
        <f>VLOOKUP($E306,'ip prosedur-14 okt-15 juni 2026'!$A:$H,6,FALSE)</f>
        <v>11597677</v>
      </c>
      <c r="R306" s="14">
        <f>VLOOKUP($E306,'ip prosedur-14 okt-15 juni 2026'!$A:$H,7,FALSE)</f>
        <v>18170161</v>
      </c>
      <c r="S306" s="14">
        <f>VLOOKUP($E306,'ip prosedur-14 okt-15 juni 2026'!$A:$H,8,FALSE)</f>
        <v>27352063</v>
      </c>
    </row>
    <row r="307">
      <c r="A307" s="7" t="s">
        <v>5</v>
      </c>
      <c r="B307" s="7" t="s">
        <v>1102</v>
      </c>
      <c r="C307" s="5" t="s">
        <v>11652</v>
      </c>
      <c r="D307" s="5" t="s">
        <v>11653</v>
      </c>
      <c r="E307" s="5" t="s">
        <v>778</v>
      </c>
      <c r="F307" s="5" t="s">
        <v>779</v>
      </c>
      <c r="G307" s="11" t="str">
        <f>VLOOKUP($E307,proc!$A:$D,3, FALSE)</f>
        <v>0</v>
      </c>
      <c r="H307" s="12" t="str">
        <f t="shared" si="1"/>
        <v>Other Gastroscopy</v>
      </c>
      <c r="I307" s="12" t="str">
        <f t="shared" si="2"/>
        <v>P16AH</v>
      </c>
      <c r="J307" s="13">
        <f>VLOOKUP($C307,'tarif idrg'!$A:$O,11,FALSE)</f>
        <v>4741865</v>
      </c>
      <c r="K307" s="13">
        <f>VLOOKUP($C307,'tarif idrg'!$A:$O,15,FALSE)</f>
        <v>4599609</v>
      </c>
      <c r="L307" s="13">
        <f>VLOOKUP($E307,'ip prosedur-2025'!$A:$H,4,FALSE)</f>
        <v>16227074.85</v>
      </c>
      <c r="M307" s="13">
        <f>VLOOKUP($E307,'ip prosedur-14 okt-15 juni 2026'!$A:$H,4,FALSE)</f>
        <v>18460982.7</v>
      </c>
      <c r="N307" s="13">
        <f>VLOOKUP($E307,'ip prosedur-14 okt-15 juni 2026'!$A:$H,3, FALSE)</f>
        <v>100</v>
      </c>
      <c r="O307" s="3">
        <f t="shared" si="3"/>
        <v>1846098270</v>
      </c>
      <c r="P307" s="14">
        <f>VLOOKUP($E307,'ip prosedur-14 okt-15 juni 2026'!$A:$H,5,FALSE)</f>
        <v>7443669</v>
      </c>
      <c r="Q307" s="14">
        <f>VLOOKUP($E307,'ip prosedur-14 okt-15 juni 2026'!$A:$H,6,FALSE)</f>
        <v>12815929</v>
      </c>
      <c r="R307" s="14">
        <f>VLOOKUP($E307,'ip prosedur-14 okt-15 juni 2026'!$A:$H,7,FALSE)</f>
        <v>21270104</v>
      </c>
      <c r="S307" s="14">
        <f>VLOOKUP($E307,'ip prosedur-14 okt-15 juni 2026'!$A:$H,8,FALSE)</f>
        <v>28629974</v>
      </c>
    </row>
    <row r="308">
      <c r="A308" s="7" t="s">
        <v>5</v>
      </c>
      <c r="B308" s="7" t="s">
        <v>1102</v>
      </c>
      <c r="C308" s="5" t="s">
        <v>12547</v>
      </c>
      <c r="D308" s="5" t="s">
        <v>12548</v>
      </c>
      <c r="E308" s="5" t="s">
        <v>781</v>
      </c>
      <c r="F308" s="5" t="s">
        <v>782</v>
      </c>
      <c r="G308" s="11" t="str">
        <f>VLOOKUP($E308,proc!$A:$D,3, FALSE)</f>
        <v>3</v>
      </c>
      <c r="H308" s="12" t="str">
        <f t="shared" si="1"/>
        <v>Appendectomy</v>
      </c>
      <c r="I308" s="12" t="str">
        <f t="shared" si="2"/>
        <v>P16AM</v>
      </c>
      <c r="J308" s="13">
        <f>VLOOKUP($C308,'tarif idrg'!$A:$O,11,FALSE)</f>
        <v>5545571</v>
      </c>
      <c r="K308" s="13">
        <f>VLOOKUP($C308,'tarif idrg'!$A:$O,15,FALSE)</f>
        <v>4658280</v>
      </c>
      <c r="L308" s="13">
        <f>VLOOKUP($E308,'ip prosedur-2025'!$A:$H,4,FALSE)</f>
        <v>20048525.84</v>
      </c>
      <c r="M308" s="13">
        <f>VLOOKUP($E308,'ip prosedur-14 okt-15 juni 2026'!$A:$H,4,FALSE)</f>
        <v>20730221.06</v>
      </c>
      <c r="N308" s="13">
        <f>VLOOKUP($E308,'ip prosedur-14 okt-15 juni 2026'!$A:$H,3, FALSE)</f>
        <v>8487</v>
      </c>
      <c r="O308" s="3">
        <f t="shared" si="3"/>
        <v>175937386136</v>
      </c>
      <c r="P308" s="14">
        <f>VLOOKUP($E308,'ip prosedur-14 okt-15 juni 2026'!$A:$H,5,FALSE)</f>
        <v>10777500</v>
      </c>
      <c r="Q308" s="14">
        <f>VLOOKUP($E308,'ip prosedur-14 okt-15 juni 2026'!$A:$H,6,FALSE)</f>
        <v>15470678</v>
      </c>
      <c r="R308" s="14">
        <f>VLOOKUP($E308,'ip prosedur-14 okt-15 juni 2026'!$A:$H,7,FALSE)</f>
        <v>24640202</v>
      </c>
      <c r="S308" s="14">
        <f>VLOOKUP($E308,'ip prosedur-14 okt-15 juni 2026'!$A:$H,8,FALSE)</f>
        <v>39391505</v>
      </c>
    </row>
    <row r="309">
      <c r="A309" s="7" t="s">
        <v>5</v>
      </c>
      <c r="B309" s="7" t="s">
        <v>1102</v>
      </c>
      <c r="C309" s="5" t="s">
        <v>12547</v>
      </c>
      <c r="D309" s="5" t="s">
        <v>12548</v>
      </c>
      <c r="E309" s="5" t="s">
        <v>783</v>
      </c>
      <c r="F309" s="5" t="s">
        <v>784</v>
      </c>
      <c r="G309" s="11" t="str">
        <f>VLOOKUP($E309,proc!$A:$D,3, FALSE)</f>
        <v>3</v>
      </c>
      <c r="H309" s="12" t="str">
        <f t="shared" si="1"/>
        <v>Appendectomy</v>
      </c>
      <c r="I309" s="12" t="str">
        <f t="shared" si="2"/>
        <v>P16AM</v>
      </c>
      <c r="J309" s="13">
        <f>VLOOKUP($C309,'tarif idrg'!$A:$O,11,FALSE)</f>
        <v>5545571</v>
      </c>
      <c r="K309" s="13">
        <f>VLOOKUP($C309,'tarif idrg'!$A:$O,15,FALSE)</f>
        <v>4658280</v>
      </c>
      <c r="L309" s="13">
        <f>VLOOKUP($E309,'ip prosedur-2025'!$A:$H,4,FALSE)</f>
        <v>13303902.99</v>
      </c>
      <c r="M309" s="13">
        <f>VLOOKUP($E309,'ip prosedur-14 okt-15 juni 2026'!$A:$H,4,FALSE)</f>
        <v>13741461.33</v>
      </c>
      <c r="N309" s="13">
        <f>VLOOKUP($E309,'ip prosedur-14 okt-15 juni 2026'!$A:$H,3, FALSE)</f>
        <v>101193</v>
      </c>
      <c r="O309" s="3">
        <f t="shared" si="3"/>
        <v>1390539696367</v>
      </c>
      <c r="P309" s="14">
        <f>VLOOKUP($E309,'ip prosedur-14 okt-15 juni 2026'!$A:$H,5,FALSE)</f>
        <v>7295271</v>
      </c>
      <c r="Q309" s="14">
        <f>VLOOKUP($E309,'ip prosedur-14 okt-15 juni 2026'!$A:$H,6,FALSE)</f>
        <v>10347851</v>
      </c>
      <c r="R309" s="14">
        <f>VLOOKUP($E309,'ip prosedur-14 okt-15 juni 2026'!$A:$H,7,FALSE)</f>
        <v>15572030</v>
      </c>
      <c r="S309" s="14">
        <f>VLOOKUP($E309,'ip prosedur-14 okt-15 juni 2026'!$A:$H,8,FALSE)</f>
        <v>24072095</v>
      </c>
    </row>
    <row r="310">
      <c r="A310" s="7" t="s">
        <v>5</v>
      </c>
      <c r="B310" s="7" t="s">
        <v>1102</v>
      </c>
      <c r="C310" s="5" t="s">
        <v>12547</v>
      </c>
      <c r="D310" s="5" t="s">
        <v>12548</v>
      </c>
      <c r="E310" s="5" t="s">
        <v>785</v>
      </c>
      <c r="F310" s="5" t="s">
        <v>786</v>
      </c>
      <c r="G310" s="11" t="str">
        <f>VLOOKUP($E310,proc!$A:$D,3, FALSE)</f>
        <v>3</v>
      </c>
      <c r="H310" s="12" t="str">
        <f t="shared" si="1"/>
        <v>Appendectomy</v>
      </c>
      <c r="I310" s="12" t="str">
        <f t="shared" si="2"/>
        <v>P16AM</v>
      </c>
      <c r="J310" s="13">
        <f>VLOOKUP($C310,'tarif idrg'!$A:$O,11,FALSE)</f>
        <v>5545571</v>
      </c>
      <c r="K310" s="13">
        <f>VLOOKUP($C310,'tarif idrg'!$A:$O,15,FALSE)</f>
        <v>4658280</v>
      </c>
      <c r="L310" s="13">
        <f>VLOOKUP($E310,'ip prosedur-2025'!$A:$H,4,FALSE)</f>
        <v>23701055.45</v>
      </c>
      <c r="M310" s="13">
        <f>VLOOKUP($E310,'ip prosedur-14 okt-15 juni 2026'!$A:$H,4,FALSE)</f>
        <v>22205848.83</v>
      </c>
      <c r="N310" s="13">
        <f>VLOOKUP($E310,'ip prosedur-14 okt-15 juni 2026'!$A:$H,3, FALSE)</f>
        <v>109</v>
      </c>
      <c r="O310" s="3">
        <f t="shared" si="3"/>
        <v>2420437522</v>
      </c>
      <c r="P310" s="14">
        <f>VLOOKUP($E310,'ip prosedur-14 okt-15 juni 2026'!$A:$H,5,FALSE)</f>
        <v>13767116</v>
      </c>
      <c r="Q310" s="14">
        <f>VLOOKUP($E310,'ip prosedur-14 okt-15 juni 2026'!$A:$H,6,FALSE)</f>
        <v>16356567</v>
      </c>
      <c r="R310" s="14">
        <f>VLOOKUP($E310,'ip prosedur-14 okt-15 juni 2026'!$A:$H,7,FALSE)</f>
        <v>25752250</v>
      </c>
      <c r="S310" s="14">
        <f>VLOOKUP($E310,'ip prosedur-14 okt-15 juni 2026'!$A:$H,8,FALSE)</f>
        <v>45581845</v>
      </c>
    </row>
    <row r="311">
      <c r="A311" s="7" t="s">
        <v>5</v>
      </c>
      <c r="B311" s="7" t="s">
        <v>1102</v>
      </c>
      <c r="C311" s="5" t="s">
        <v>12547</v>
      </c>
      <c r="D311" s="5" t="s">
        <v>12548</v>
      </c>
      <c r="E311" s="5" t="s">
        <v>787</v>
      </c>
      <c r="F311" s="5" t="s">
        <v>788</v>
      </c>
      <c r="G311" s="11" t="str">
        <f>VLOOKUP($E311,proc!$A:$D,3, FALSE)</f>
        <v>3</v>
      </c>
      <c r="H311" s="12" t="str">
        <f t="shared" si="1"/>
        <v>Appendectomy</v>
      </c>
      <c r="I311" s="12" t="str">
        <f t="shared" si="2"/>
        <v>P16AM</v>
      </c>
      <c r="J311" s="13">
        <f>VLOOKUP($C311,'tarif idrg'!$A:$O,11,FALSE)</f>
        <v>5545571</v>
      </c>
      <c r="K311" s="13">
        <f>VLOOKUP($C311,'tarif idrg'!$A:$O,15,FALSE)</f>
        <v>4658280</v>
      </c>
      <c r="L311" s="13">
        <f>VLOOKUP($E311,'ip prosedur-2025'!$A:$H,4,FALSE)</f>
        <v>25590936.53</v>
      </c>
      <c r="M311" s="13">
        <f>VLOOKUP($E311,'ip prosedur-14 okt-15 juni 2026'!$A:$H,4,FALSE)</f>
        <v>22951085.72</v>
      </c>
      <c r="N311" s="13">
        <f>VLOOKUP($E311,'ip prosedur-14 okt-15 juni 2026'!$A:$H,3, FALSE)</f>
        <v>1165</v>
      </c>
      <c r="O311" s="3">
        <f t="shared" si="3"/>
        <v>26738014864</v>
      </c>
      <c r="P311" s="14">
        <f>VLOOKUP($E311,'ip prosedur-14 okt-15 juni 2026'!$A:$H,5,FALSE)</f>
        <v>10275905</v>
      </c>
      <c r="Q311" s="14">
        <f>VLOOKUP($E311,'ip prosedur-14 okt-15 juni 2026'!$A:$H,6,FALSE)</f>
        <v>15753938</v>
      </c>
      <c r="R311" s="14">
        <f>VLOOKUP($E311,'ip prosedur-14 okt-15 juni 2026'!$A:$H,7,FALSE)</f>
        <v>27461269</v>
      </c>
      <c r="S311" s="14">
        <f>VLOOKUP($E311,'ip prosedur-14 okt-15 juni 2026'!$A:$H,8,FALSE)</f>
        <v>46089370</v>
      </c>
    </row>
    <row r="312">
      <c r="A312" s="7" t="s">
        <v>5</v>
      </c>
      <c r="B312" s="7" t="s">
        <v>1102</v>
      </c>
      <c r="C312" s="5" t="s">
        <v>12547</v>
      </c>
      <c r="D312" s="5" t="s">
        <v>12548</v>
      </c>
      <c r="E312" s="5" t="s">
        <v>789</v>
      </c>
      <c r="F312" s="5" t="s">
        <v>790</v>
      </c>
      <c r="G312" s="11" t="str">
        <f>VLOOKUP($E312,proc!$A:$D,3, FALSE)</f>
        <v>3</v>
      </c>
      <c r="H312" s="12" t="str">
        <f t="shared" si="1"/>
        <v>Appendectomy</v>
      </c>
      <c r="I312" s="12" t="str">
        <f t="shared" si="2"/>
        <v>P16AM</v>
      </c>
      <c r="J312" s="13">
        <f>VLOOKUP($C312,'tarif idrg'!$A:$O,11,FALSE)</f>
        <v>5545571</v>
      </c>
      <c r="K312" s="13">
        <f>VLOOKUP($C312,'tarif idrg'!$A:$O,15,FALSE)</f>
        <v>4658280</v>
      </c>
      <c r="L312" s="13">
        <f>VLOOKUP($E312,'ip prosedur-2025'!$A:$H,4,FALSE)</f>
        <v>19469700.78</v>
      </c>
      <c r="M312" s="13">
        <f>VLOOKUP($E312,'ip prosedur-14 okt-15 juni 2026'!$A:$H,4,FALSE)</f>
        <v>21450691.9</v>
      </c>
      <c r="N312" s="13">
        <f>VLOOKUP($E312,'ip prosedur-14 okt-15 juni 2026'!$A:$H,3, FALSE)</f>
        <v>198</v>
      </c>
      <c r="O312" s="3">
        <f t="shared" si="3"/>
        <v>4247236996</v>
      </c>
      <c r="P312" s="14">
        <f>VLOOKUP($E312,'ip prosedur-14 okt-15 juni 2026'!$A:$H,5,FALSE)</f>
        <v>10355326</v>
      </c>
      <c r="Q312" s="14">
        <f>VLOOKUP($E312,'ip prosedur-14 okt-15 juni 2026'!$A:$H,6,FALSE)</f>
        <v>14247673</v>
      </c>
      <c r="R312" s="14">
        <f>VLOOKUP($E312,'ip prosedur-14 okt-15 juni 2026'!$A:$H,7,FALSE)</f>
        <v>24438900</v>
      </c>
      <c r="S312" s="14">
        <f>VLOOKUP($E312,'ip prosedur-14 okt-15 juni 2026'!$A:$H,8,FALSE)</f>
        <v>44578690</v>
      </c>
    </row>
    <row r="313">
      <c r="A313" s="7" t="s">
        <v>5</v>
      </c>
      <c r="B313" s="7" t="s">
        <v>1102</v>
      </c>
      <c r="C313" s="5" t="s">
        <v>12547</v>
      </c>
      <c r="D313" s="5" t="s">
        <v>12548</v>
      </c>
      <c r="E313" s="5" t="s">
        <v>791</v>
      </c>
      <c r="F313" s="5" t="s">
        <v>792</v>
      </c>
      <c r="G313" s="11" t="str">
        <f>VLOOKUP($E313,proc!$A:$D,3, FALSE)</f>
        <v>3</v>
      </c>
      <c r="H313" s="12" t="str">
        <f t="shared" si="1"/>
        <v>Appendectomy</v>
      </c>
      <c r="I313" s="12" t="str">
        <f t="shared" si="2"/>
        <v>P16AM</v>
      </c>
      <c r="J313" s="13">
        <f>VLOOKUP($C313,'tarif idrg'!$A:$O,11,FALSE)</f>
        <v>5545571</v>
      </c>
      <c r="K313" s="13">
        <f>VLOOKUP($C313,'tarif idrg'!$A:$O,15,FALSE)</f>
        <v>4658280</v>
      </c>
      <c r="L313" s="13">
        <f>VLOOKUP($E313,'ip prosedur-2025'!$A:$H,4,FALSE)</f>
        <v>12278185.93</v>
      </c>
      <c r="M313" s="13">
        <f>VLOOKUP($E313,'ip prosedur-14 okt-15 juni 2026'!$A:$H,4,FALSE)</f>
        <v>14560680.36</v>
      </c>
      <c r="N313" s="13">
        <f>VLOOKUP($E313,'ip prosedur-14 okt-15 juni 2026'!$A:$H,3, FALSE)</f>
        <v>576</v>
      </c>
      <c r="O313" s="3">
        <f t="shared" si="3"/>
        <v>8386951887</v>
      </c>
      <c r="P313" s="14">
        <f>VLOOKUP($E313,'ip prosedur-14 okt-15 juni 2026'!$A:$H,5,FALSE)</f>
        <v>8124507</v>
      </c>
      <c r="Q313" s="14">
        <f>VLOOKUP($E313,'ip prosedur-14 okt-15 juni 2026'!$A:$H,6,FALSE)</f>
        <v>11333000</v>
      </c>
      <c r="R313" s="14">
        <f>VLOOKUP($E313,'ip prosedur-14 okt-15 juni 2026'!$A:$H,7,FALSE)</f>
        <v>17293596</v>
      </c>
      <c r="S313" s="14">
        <f>VLOOKUP($E313,'ip prosedur-14 okt-15 juni 2026'!$A:$H,8,FALSE)</f>
        <v>27249662</v>
      </c>
    </row>
    <row r="314">
      <c r="A314" s="7" t="s">
        <v>5</v>
      </c>
      <c r="B314" s="7" t="s">
        <v>1102</v>
      </c>
      <c r="C314" s="5" t="s">
        <v>12547</v>
      </c>
      <c r="D314" s="5" t="s">
        <v>12548</v>
      </c>
      <c r="E314" s="5" t="s">
        <v>793</v>
      </c>
      <c r="F314" s="5" t="s">
        <v>794</v>
      </c>
      <c r="G314" s="11" t="str">
        <f>VLOOKUP($E314,proc!$A:$D,3, FALSE)</f>
        <v>3</v>
      </c>
      <c r="H314" s="12" t="str">
        <f t="shared" si="1"/>
        <v>Appendectomy</v>
      </c>
      <c r="I314" s="12" t="str">
        <f t="shared" si="2"/>
        <v>P16AM</v>
      </c>
      <c r="J314" s="13">
        <f>VLOOKUP($C314,'tarif idrg'!$A:$O,11,FALSE)</f>
        <v>5545571</v>
      </c>
      <c r="K314" s="13">
        <f>VLOOKUP($C314,'tarif idrg'!$A:$O,15,FALSE)</f>
        <v>4658280</v>
      </c>
      <c r="L314" s="13">
        <f>VLOOKUP($E314,'ip prosedur-2025'!$A:$H,4,FALSE)</f>
        <v>13719566.64</v>
      </c>
      <c r="M314" s="13">
        <f>VLOOKUP($E314,'ip prosedur-14 okt-15 juni 2026'!$A:$H,4,FALSE)</f>
        <v>16231312.18</v>
      </c>
      <c r="N314" s="13">
        <f>VLOOKUP($E314,'ip prosedur-14 okt-15 juni 2026'!$A:$H,3, FALSE)</f>
        <v>222</v>
      </c>
      <c r="O314" s="3">
        <f t="shared" si="3"/>
        <v>3603351304</v>
      </c>
      <c r="P314" s="14">
        <f>VLOOKUP($E314,'ip prosedur-14 okt-15 juni 2026'!$A:$H,5,FALSE)</f>
        <v>7438998</v>
      </c>
      <c r="Q314" s="14">
        <f>VLOOKUP($E314,'ip prosedur-14 okt-15 juni 2026'!$A:$H,6,FALSE)</f>
        <v>10201900</v>
      </c>
      <c r="R314" s="14">
        <f>VLOOKUP($E314,'ip prosedur-14 okt-15 juni 2026'!$A:$H,7,FALSE)</f>
        <v>19797365</v>
      </c>
      <c r="S314" s="14">
        <f>VLOOKUP($E314,'ip prosedur-14 okt-15 juni 2026'!$A:$H,8,FALSE)</f>
        <v>37960169</v>
      </c>
    </row>
    <row r="315">
      <c r="A315" s="7" t="s">
        <v>5</v>
      </c>
      <c r="B315" s="7" t="s">
        <v>1102</v>
      </c>
      <c r="C315" s="5" t="s">
        <v>12821</v>
      </c>
      <c r="D315" s="5" t="s">
        <v>12823</v>
      </c>
      <c r="E315" s="5" t="s">
        <v>795</v>
      </c>
      <c r="F315" s="5" t="s">
        <v>796</v>
      </c>
      <c r="G315" s="11" t="str">
        <f>VLOOKUP($E315,proc!$A:$D,3, FALSE)</f>
        <v>2</v>
      </c>
      <c r="H315" s="12" t="str">
        <f t="shared" si="1"/>
        <v>Minor Anal and Stomal Procedures</v>
      </c>
      <c r="I315" s="12" t="str">
        <f t="shared" si="2"/>
        <v>P16AT</v>
      </c>
      <c r="J315" s="13">
        <f>VLOOKUP($C315,'tarif idrg'!$A:$O,11,FALSE)</f>
        <v>5384830</v>
      </c>
      <c r="K315" s="13">
        <f>VLOOKUP($C315,'tarif idrg'!$A:$O,15,FALSE)</f>
        <v>6731038</v>
      </c>
      <c r="L315" s="13">
        <f>VLOOKUP($E315,'ip prosedur-2025'!$A:$H,4,FALSE)</f>
        <v>12001160.98</v>
      </c>
      <c r="M315" s="13">
        <f>VLOOKUP($E315,'ip prosedur-14 okt-15 juni 2026'!$A:$H,4,FALSE)</f>
        <v>11592551.09</v>
      </c>
      <c r="N315" s="13">
        <f>VLOOKUP($E315,'ip prosedur-14 okt-15 juni 2026'!$A:$H,3, FALSE)</f>
        <v>5825</v>
      </c>
      <c r="O315" s="3">
        <f t="shared" si="3"/>
        <v>67526610099</v>
      </c>
      <c r="P315" s="14">
        <f>VLOOKUP($E315,'ip prosedur-14 okt-15 juni 2026'!$A:$H,5,FALSE)</f>
        <v>6397614</v>
      </c>
      <c r="Q315" s="14">
        <f>VLOOKUP($E315,'ip prosedur-14 okt-15 juni 2026'!$A:$H,6,FALSE)</f>
        <v>9181841</v>
      </c>
      <c r="R315" s="14">
        <f>VLOOKUP($E315,'ip prosedur-14 okt-15 juni 2026'!$A:$H,7,FALSE)</f>
        <v>13352396</v>
      </c>
      <c r="S315" s="14">
        <f>VLOOKUP($E315,'ip prosedur-14 okt-15 juni 2026'!$A:$H,8,FALSE)</f>
        <v>20051850</v>
      </c>
    </row>
    <row r="316">
      <c r="A316" s="7" t="s">
        <v>5</v>
      </c>
      <c r="B316" s="7" t="s">
        <v>1102</v>
      </c>
      <c r="C316" s="5" t="s">
        <v>12821</v>
      </c>
      <c r="D316" s="5" t="s">
        <v>12823</v>
      </c>
      <c r="E316" s="5" t="s">
        <v>797</v>
      </c>
      <c r="F316" s="5" t="s">
        <v>798</v>
      </c>
      <c r="G316" s="11" t="str">
        <f>VLOOKUP($E316,proc!$A:$D,3, FALSE)</f>
        <v>2</v>
      </c>
      <c r="H316" s="12" t="str">
        <f t="shared" si="1"/>
        <v>Minor Anal and Stomal Procedures</v>
      </c>
      <c r="I316" s="12" t="str">
        <f t="shared" si="2"/>
        <v>P16AT</v>
      </c>
      <c r="J316" s="13">
        <f>VLOOKUP($C316,'tarif idrg'!$A:$O,11,FALSE)</f>
        <v>5384830</v>
      </c>
      <c r="K316" s="13">
        <f>VLOOKUP($C316,'tarif idrg'!$A:$O,15,FALSE)</f>
        <v>6731038</v>
      </c>
      <c r="L316" s="13">
        <f>VLOOKUP($E316,'ip prosedur-2025'!$A:$H,4,FALSE)</f>
        <v>12735672.3</v>
      </c>
      <c r="M316" s="13">
        <f>VLOOKUP($E316,'ip prosedur-14 okt-15 juni 2026'!$A:$H,4,FALSE)</f>
        <v>11816409.31</v>
      </c>
      <c r="N316" s="13">
        <f>VLOOKUP($E316,'ip prosedur-14 okt-15 juni 2026'!$A:$H,3, FALSE)</f>
        <v>112</v>
      </c>
      <c r="O316" s="3">
        <f t="shared" si="3"/>
        <v>1323437843</v>
      </c>
      <c r="P316" s="14">
        <f>VLOOKUP($E316,'ip prosedur-14 okt-15 juni 2026'!$A:$H,5,FALSE)</f>
        <v>6456873</v>
      </c>
      <c r="Q316" s="14">
        <f>VLOOKUP($E316,'ip prosedur-14 okt-15 juni 2026'!$A:$H,6,FALSE)</f>
        <v>9100443</v>
      </c>
      <c r="R316" s="14">
        <f>VLOOKUP($E316,'ip prosedur-14 okt-15 juni 2026'!$A:$H,7,FALSE)</f>
        <v>14508891</v>
      </c>
      <c r="S316" s="14">
        <f>VLOOKUP($E316,'ip prosedur-14 okt-15 juni 2026'!$A:$H,8,FALSE)</f>
        <v>19666239</v>
      </c>
    </row>
    <row r="317">
      <c r="A317" s="7" t="s">
        <v>5</v>
      </c>
      <c r="B317" s="7" t="s">
        <v>1102</v>
      </c>
      <c r="C317" s="5" t="s">
        <v>12821</v>
      </c>
      <c r="D317" s="5" t="s">
        <v>12823</v>
      </c>
      <c r="E317" s="5" t="s">
        <v>799</v>
      </c>
      <c r="F317" s="5" t="s">
        <v>800</v>
      </c>
      <c r="G317" s="11" t="str">
        <f>VLOOKUP($E317,proc!$A:$D,3, FALSE)</f>
        <v>2</v>
      </c>
      <c r="H317" s="12" t="str">
        <f t="shared" si="1"/>
        <v>Minor Anal and Stomal Procedures</v>
      </c>
      <c r="I317" s="12" t="str">
        <f t="shared" si="2"/>
        <v>P16AT</v>
      </c>
      <c r="J317" s="13">
        <f>VLOOKUP($C317,'tarif idrg'!$A:$O,11,FALSE)</f>
        <v>5384830</v>
      </c>
      <c r="K317" s="13">
        <f>VLOOKUP($C317,'tarif idrg'!$A:$O,15,FALSE)</f>
        <v>6731038</v>
      </c>
      <c r="L317" s="13">
        <f>VLOOKUP($E317,'ip prosedur-2025'!$A:$H,4,FALSE)</f>
        <v>11378340.05</v>
      </c>
      <c r="M317" s="13">
        <f>VLOOKUP($E317,'ip prosedur-14 okt-15 juni 2026'!$A:$H,4,FALSE)</f>
        <v>11400056.07</v>
      </c>
      <c r="N317" s="13">
        <f>VLOOKUP($E317,'ip prosedur-14 okt-15 juni 2026'!$A:$H,3, FALSE)</f>
        <v>300</v>
      </c>
      <c r="O317" s="3">
        <f t="shared" si="3"/>
        <v>3420016821</v>
      </c>
      <c r="P317" s="14">
        <f>VLOOKUP($E317,'ip prosedur-14 okt-15 juni 2026'!$A:$H,5,FALSE)</f>
        <v>6091600</v>
      </c>
      <c r="Q317" s="14">
        <f>VLOOKUP($E317,'ip prosedur-14 okt-15 juni 2026'!$A:$H,6,FALSE)</f>
        <v>8976622</v>
      </c>
      <c r="R317" s="14">
        <f>VLOOKUP($E317,'ip prosedur-14 okt-15 juni 2026'!$A:$H,7,FALSE)</f>
        <v>12815000</v>
      </c>
      <c r="S317" s="14">
        <f>VLOOKUP($E317,'ip prosedur-14 okt-15 juni 2026'!$A:$H,8,FALSE)</f>
        <v>18272818</v>
      </c>
    </row>
    <row r="318">
      <c r="A318" s="7" t="s">
        <v>5</v>
      </c>
      <c r="B318" s="7" t="s">
        <v>1102</v>
      </c>
      <c r="C318" s="5" t="s">
        <v>12821</v>
      </c>
      <c r="D318" s="5" t="s">
        <v>12823</v>
      </c>
      <c r="E318" s="5" t="s">
        <v>802</v>
      </c>
      <c r="F318" s="5" t="s">
        <v>803</v>
      </c>
      <c r="G318" s="11" t="str">
        <f>VLOOKUP($E318,proc!$A:$D,3, FALSE)</f>
        <v>2</v>
      </c>
      <c r="H318" s="12" t="str">
        <f t="shared" si="1"/>
        <v>Minor Anal and Stomal Procedures</v>
      </c>
      <c r="I318" s="12" t="str">
        <f t="shared" si="2"/>
        <v>P16AT</v>
      </c>
      <c r="J318" s="13">
        <f>VLOOKUP($C318,'tarif idrg'!$A:$O,11,FALSE)</f>
        <v>5384830</v>
      </c>
      <c r="K318" s="13">
        <f>VLOOKUP($C318,'tarif idrg'!$A:$O,15,FALSE)</f>
        <v>6731038</v>
      </c>
      <c r="L318" s="13">
        <f>VLOOKUP($E318,'ip prosedur-2025'!$A:$H,4,FALSE)</f>
        <v>11861931.09</v>
      </c>
      <c r="M318" s="13">
        <f>VLOOKUP($E318,'ip prosedur-14 okt-15 juni 2026'!$A:$H,4,FALSE)</f>
        <v>11908219.48</v>
      </c>
      <c r="N318" s="13">
        <f>VLOOKUP($E318,'ip prosedur-14 okt-15 juni 2026'!$A:$H,3, FALSE)</f>
        <v>1534</v>
      </c>
      <c r="O318" s="3">
        <f t="shared" si="3"/>
        <v>18267208682</v>
      </c>
      <c r="P318" s="14">
        <f>VLOOKUP($E318,'ip prosedur-14 okt-15 juni 2026'!$A:$H,5,FALSE)</f>
        <v>7215530</v>
      </c>
      <c r="Q318" s="14">
        <f>VLOOKUP($E318,'ip prosedur-14 okt-15 juni 2026'!$A:$H,6,FALSE)</f>
        <v>9910233</v>
      </c>
      <c r="R318" s="14">
        <f>VLOOKUP($E318,'ip prosedur-14 okt-15 juni 2026'!$A:$H,7,FALSE)</f>
        <v>14181231</v>
      </c>
      <c r="S318" s="14">
        <f>VLOOKUP($E318,'ip prosedur-14 okt-15 juni 2026'!$A:$H,8,FALSE)</f>
        <v>20584159</v>
      </c>
    </row>
    <row r="319">
      <c r="A319" s="7" t="s">
        <v>5</v>
      </c>
      <c r="B319" s="7" t="s">
        <v>1102</v>
      </c>
      <c r="C319" s="5" t="s">
        <v>12821</v>
      </c>
      <c r="D319" s="5" t="s">
        <v>12823</v>
      </c>
      <c r="E319" s="5" t="s">
        <v>804</v>
      </c>
      <c r="F319" s="5" t="s">
        <v>805</v>
      </c>
      <c r="G319" s="11" t="str">
        <f>VLOOKUP($E319,proc!$A:$D,3, FALSE)</f>
        <v>2</v>
      </c>
      <c r="H319" s="12" t="str">
        <f t="shared" si="1"/>
        <v>Minor Anal and Stomal Procedures</v>
      </c>
      <c r="I319" s="12" t="str">
        <f t="shared" si="2"/>
        <v>P16AT</v>
      </c>
      <c r="J319" s="13">
        <f>VLOOKUP($C319,'tarif idrg'!$A:$O,11,FALSE)</f>
        <v>5384830</v>
      </c>
      <c r="K319" s="13">
        <f>VLOOKUP($C319,'tarif idrg'!$A:$O,15,FALSE)</f>
        <v>6731038</v>
      </c>
      <c r="L319" s="13">
        <f>VLOOKUP($E319,'ip prosedur-2025'!$A:$H,4,FALSE)</f>
        <v>11393831.73</v>
      </c>
      <c r="M319" s="13">
        <f>VLOOKUP($E319,'ip prosedur-14 okt-15 juni 2026'!$A:$H,4,FALSE)</f>
        <v>11656449.57</v>
      </c>
      <c r="N319" s="13">
        <f>VLOOKUP($E319,'ip prosedur-14 okt-15 juni 2026'!$A:$H,3, FALSE)</f>
        <v>11649</v>
      </c>
      <c r="O319" s="3">
        <f t="shared" si="3"/>
        <v>135785981041</v>
      </c>
      <c r="P319" s="14">
        <f>VLOOKUP($E319,'ip prosedur-14 okt-15 juni 2026'!$A:$H,5,FALSE)</f>
        <v>6334323</v>
      </c>
      <c r="Q319" s="14">
        <f>VLOOKUP($E319,'ip prosedur-14 okt-15 juni 2026'!$A:$H,6,FALSE)</f>
        <v>9108303</v>
      </c>
      <c r="R319" s="14">
        <f>VLOOKUP($E319,'ip prosedur-14 okt-15 juni 2026'!$A:$H,7,FALSE)</f>
        <v>13642424</v>
      </c>
      <c r="S319" s="14">
        <f>VLOOKUP($E319,'ip prosedur-14 okt-15 juni 2026'!$A:$H,8,FALSE)</f>
        <v>20350130</v>
      </c>
    </row>
    <row r="320">
      <c r="A320" s="7" t="s">
        <v>5</v>
      </c>
      <c r="B320" s="7" t="s">
        <v>1102</v>
      </c>
      <c r="C320" s="5" t="s">
        <v>12821</v>
      </c>
      <c r="D320" s="5" t="s">
        <v>12823</v>
      </c>
      <c r="E320" s="5" t="s">
        <v>806</v>
      </c>
      <c r="F320" s="5" t="s">
        <v>807</v>
      </c>
      <c r="G320" s="11" t="str">
        <f>VLOOKUP($E320,proc!$A:$D,3, FALSE)</f>
        <v>2</v>
      </c>
      <c r="H320" s="12" t="str">
        <f t="shared" si="1"/>
        <v>Minor Anal and Stomal Procedures</v>
      </c>
      <c r="I320" s="12" t="str">
        <f t="shared" si="2"/>
        <v>P16AT</v>
      </c>
      <c r="J320" s="13">
        <f>VLOOKUP($C320,'tarif idrg'!$A:$O,11,FALSE)</f>
        <v>5384830</v>
      </c>
      <c r="K320" s="13">
        <f>VLOOKUP($C320,'tarif idrg'!$A:$O,15,FALSE)</f>
        <v>6731038</v>
      </c>
      <c r="L320" s="13">
        <f>VLOOKUP($E320,'ip prosedur-2025'!$A:$H,4,FALSE)</f>
        <v>11614685.61</v>
      </c>
      <c r="M320" s="13">
        <f>VLOOKUP($E320,'ip prosedur-14 okt-15 juni 2026'!$A:$H,4,FALSE)</f>
        <v>12080709.43</v>
      </c>
      <c r="N320" s="13">
        <f>VLOOKUP($E320,'ip prosedur-14 okt-15 juni 2026'!$A:$H,3, FALSE)</f>
        <v>944</v>
      </c>
      <c r="O320" s="3">
        <f t="shared" si="3"/>
        <v>11404189702</v>
      </c>
      <c r="P320" s="14">
        <f>VLOOKUP($E320,'ip prosedur-14 okt-15 juni 2026'!$A:$H,5,FALSE)</f>
        <v>6517091</v>
      </c>
      <c r="Q320" s="14">
        <f>VLOOKUP($E320,'ip prosedur-14 okt-15 juni 2026'!$A:$H,6,FALSE)</f>
        <v>9039261</v>
      </c>
      <c r="R320" s="14">
        <f>VLOOKUP($E320,'ip prosedur-14 okt-15 juni 2026'!$A:$H,7,FALSE)</f>
        <v>13271006</v>
      </c>
      <c r="S320" s="14">
        <f>VLOOKUP($E320,'ip prosedur-14 okt-15 juni 2026'!$A:$H,8,FALSE)</f>
        <v>21766440</v>
      </c>
    </row>
    <row r="321">
      <c r="A321" s="7" t="s">
        <v>5</v>
      </c>
      <c r="B321" s="7" t="s">
        <v>1102</v>
      </c>
      <c r="C321" s="5" t="s">
        <v>12821</v>
      </c>
      <c r="D321" s="5" t="s">
        <v>12823</v>
      </c>
      <c r="E321" s="5" t="s">
        <v>809</v>
      </c>
      <c r="F321" s="5" t="s">
        <v>810</v>
      </c>
      <c r="G321" s="11" t="str">
        <f>VLOOKUP($E321,proc!$A:$D,3, FALSE)</f>
        <v>2</v>
      </c>
      <c r="H321" s="12" t="str">
        <f t="shared" si="1"/>
        <v>Minor Anal and Stomal Procedures</v>
      </c>
      <c r="I321" s="12" t="str">
        <f t="shared" si="2"/>
        <v>P16AT</v>
      </c>
      <c r="J321" s="13">
        <f>VLOOKUP($C321,'tarif idrg'!$A:$O,11,FALSE)</f>
        <v>5384830</v>
      </c>
      <c r="K321" s="13">
        <f>VLOOKUP($C321,'tarif idrg'!$A:$O,15,FALSE)</f>
        <v>6731038</v>
      </c>
      <c r="L321" s="13">
        <f>VLOOKUP($E321,'ip prosedur-2025'!$A:$H,4,FALSE)</f>
        <v>30763385.37</v>
      </c>
      <c r="M321" s="13">
        <f>VLOOKUP($E321,'ip prosedur-14 okt-15 juni 2026'!$A:$H,4,FALSE)</f>
        <v>33285974.5</v>
      </c>
      <c r="N321" s="13">
        <f>VLOOKUP($E321,'ip prosedur-14 okt-15 juni 2026'!$A:$H,3, FALSE)</f>
        <v>16</v>
      </c>
      <c r="O321" s="3">
        <f t="shared" si="3"/>
        <v>532575592</v>
      </c>
      <c r="P321" s="14">
        <f>VLOOKUP($E321,'ip prosedur-14 okt-15 juni 2026'!$A:$H,5,FALSE)</f>
        <v>10000000</v>
      </c>
      <c r="Q321" s="14">
        <f>VLOOKUP($E321,'ip prosedur-14 okt-15 juni 2026'!$A:$H,6,FALSE)</f>
        <v>10666723</v>
      </c>
      <c r="R321" s="14">
        <f>VLOOKUP($E321,'ip prosedur-14 okt-15 juni 2026'!$A:$H,7,FALSE)</f>
        <v>37366032</v>
      </c>
      <c r="S321" s="14">
        <f>VLOOKUP($E321,'ip prosedur-14 okt-15 juni 2026'!$A:$H,8,FALSE)</f>
        <v>99055271</v>
      </c>
    </row>
    <row r="322">
      <c r="A322" s="7" t="s">
        <v>5</v>
      </c>
      <c r="B322" s="7" t="s">
        <v>1102</v>
      </c>
      <c r="C322" s="5" t="s">
        <v>12821</v>
      </c>
      <c r="D322" s="5" t="s">
        <v>12823</v>
      </c>
      <c r="E322" s="5" t="s">
        <v>811</v>
      </c>
      <c r="F322" s="5" t="s">
        <v>812</v>
      </c>
      <c r="G322" s="11" t="str">
        <f>VLOOKUP($E322,proc!$A:$D,3, FALSE)</f>
        <v>2</v>
      </c>
      <c r="H322" s="12" t="str">
        <f t="shared" si="1"/>
        <v>Minor Anal and Stomal Procedures</v>
      </c>
      <c r="I322" s="12" t="str">
        <f t="shared" si="2"/>
        <v>P16AT</v>
      </c>
      <c r="J322" s="13">
        <f>VLOOKUP($C322,'tarif idrg'!$A:$O,11,FALSE)</f>
        <v>5384830</v>
      </c>
      <c r="K322" s="13">
        <f>VLOOKUP($C322,'tarif idrg'!$A:$O,15,FALSE)</f>
        <v>6731038</v>
      </c>
      <c r="L322" s="13">
        <f>VLOOKUP($E322,'ip prosedur-2025'!$A:$H,4,FALSE)</f>
        <v>10881585.12</v>
      </c>
      <c r="M322" s="13">
        <f>VLOOKUP($E322,'ip prosedur-14 okt-15 juni 2026'!$A:$H,4,FALSE)</f>
        <v>11550773.81</v>
      </c>
      <c r="N322" s="13">
        <f>VLOOKUP($E322,'ip prosedur-14 okt-15 juni 2026'!$A:$H,3, FALSE)</f>
        <v>3179</v>
      </c>
      <c r="O322" s="3">
        <f t="shared" si="3"/>
        <v>36719909942</v>
      </c>
      <c r="P322" s="14">
        <f>VLOOKUP($E322,'ip prosedur-14 okt-15 juni 2026'!$A:$H,5,FALSE)</f>
        <v>6216666</v>
      </c>
      <c r="Q322" s="14">
        <f>VLOOKUP($E322,'ip prosedur-14 okt-15 juni 2026'!$A:$H,6,FALSE)</f>
        <v>8708504</v>
      </c>
      <c r="R322" s="14">
        <f>VLOOKUP($E322,'ip prosedur-14 okt-15 juni 2026'!$A:$H,7,FALSE)</f>
        <v>12903471</v>
      </c>
      <c r="S322" s="14">
        <f>VLOOKUP($E322,'ip prosedur-14 okt-15 juni 2026'!$A:$H,8,FALSE)</f>
        <v>19909130</v>
      </c>
    </row>
    <row r="323">
      <c r="A323" s="7" t="s">
        <v>5</v>
      </c>
      <c r="B323" s="7" t="s">
        <v>1102</v>
      </c>
      <c r="C323" s="5" t="s">
        <v>12821</v>
      </c>
      <c r="D323" s="5" t="s">
        <v>12823</v>
      </c>
      <c r="E323" s="5" t="s">
        <v>813</v>
      </c>
      <c r="F323" s="5" t="s">
        <v>815</v>
      </c>
      <c r="G323" s="11" t="str">
        <f>VLOOKUP($E323,proc!$A:$D,3, FALSE)</f>
        <v>2</v>
      </c>
      <c r="H323" s="12" t="str">
        <f t="shared" si="1"/>
        <v>Minor Anal and Stomal Procedures</v>
      </c>
      <c r="I323" s="12" t="str">
        <f t="shared" si="2"/>
        <v>P16AT</v>
      </c>
      <c r="J323" s="13">
        <f>VLOOKUP($C323,'tarif idrg'!$A:$O,11,FALSE)</f>
        <v>5384830</v>
      </c>
      <c r="K323" s="13">
        <f>VLOOKUP($C323,'tarif idrg'!$A:$O,15,FALSE)</f>
        <v>6731038</v>
      </c>
      <c r="L323" s="13">
        <f>VLOOKUP($E323,'ip prosedur-2025'!$A:$H,4,FALSE)</f>
        <v>10097051.89</v>
      </c>
      <c r="M323" s="13">
        <f>VLOOKUP($E323,'ip prosedur-14 okt-15 juni 2026'!$A:$H,4,FALSE)</f>
        <v>10274671.28</v>
      </c>
      <c r="N323" s="13">
        <f>VLOOKUP($E323,'ip prosedur-14 okt-15 juni 2026'!$A:$H,3, FALSE)</f>
        <v>50766</v>
      </c>
      <c r="O323" s="3">
        <f t="shared" si="3"/>
        <v>521603962200</v>
      </c>
      <c r="P323" s="14">
        <f>VLOOKUP($E323,'ip prosedur-14 okt-15 juni 2026'!$A:$H,5,FALSE)</f>
        <v>6076070</v>
      </c>
      <c r="Q323" s="14">
        <f>VLOOKUP($E323,'ip prosedur-14 okt-15 juni 2026'!$A:$H,6,FALSE)</f>
        <v>8371546</v>
      </c>
      <c r="R323" s="14">
        <f>VLOOKUP($E323,'ip prosedur-14 okt-15 juni 2026'!$A:$H,7,FALSE)</f>
        <v>12024567</v>
      </c>
      <c r="S323" s="14">
        <f>VLOOKUP($E323,'ip prosedur-14 okt-15 juni 2026'!$A:$H,8,FALSE)</f>
        <v>17583227</v>
      </c>
    </row>
    <row r="324">
      <c r="A324" s="7" t="s">
        <v>5</v>
      </c>
      <c r="B324" s="7" t="s">
        <v>1102</v>
      </c>
      <c r="C324" s="5" t="s">
        <v>12821</v>
      </c>
      <c r="D324" s="5" t="s">
        <v>12823</v>
      </c>
      <c r="E324" s="5" t="s">
        <v>818</v>
      </c>
      <c r="F324" s="5" t="s">
        <v>819</v>
      </c>
      <c r="G324" s="11" t="str">
        <f>VLOOKUP($E324,proc!$A:$D,3, FALSE)</f>
        <v>2</v>
      </c>
      <c r="H324" s="12" t="str">
        <f t="shared" si="1"/>
        <v>Minor Anal and Stomal Procedures</v>
      </c>
      <c r="I324" s="12" t="str">
        <f t="shared" si="2"/>
        <v>P16AT</v>
      </c>
      <c r="J324" s="13">
        <f>VLOOKUP($C324,'tarif idrg'!$A:$O,11,FALSE)</f>
        <v>5384830</v>
      </c>
      <c r="K324" s="13">
        <f>VLOOKUP($C324,'tarif idrg'!$A:$O,15,FALSE)</f>
        <v>6731038</v>
      </c>
      <c r="L324" s="13">
        <f>VLOOKUP($E324,'ip prosedur-2025'!$A:$H,4,FALSE)</f>
        <v>11057986.64</v>
      </c>
      <c r="M324" s="13">
        <f>VLOOKUP($E324,'ip prosedur-14 okt-15 juni 2026'!$A:$H,4,FALSE)</f>
        <v>11867104.3</v>
      </c>
      <c r="N324" s="13">
        <f>VLOOKUP($E324,'ip prosedur-14 okt-15 juni 2026'!$A:$H,3, FALSE)</f>
        <v>1119</v>
      </c>
      <c r="O324" s="3">
        <f t="shared" si="3"/>
        <v>13279289712</v>
      </c>
      <c r="P324" s="14">
        <f>VLOOKUP($E324,'ip prosedur-14 okt-15 juni 2026'!$A:$H,5,FALSE)</f>
        <v>6604944</v>
      </c>
      <c r="Q324" s="14">
        <f>VLOOKUP($E324,'ip prosedur-14 okt-15 juni 2026'!$A:$H,6,FALSE)</f>
        <v>9077185</v>
      </c>
      <c r="R324" s="14">
        <f>VLOOKUP($E324,'ip prosedur-14 okt-15 juni 2026'!$A:$H,7,FALSE)</f>
        <v>14090714</v>
      </c>
      <c r="S324" s="14">
        <f>VLOOKUP($E324,'ip prosedur-14 okt-15 juni 2026'!$A:$H,8,FALSE)</f>
        <v>20687536</v>
      </c>
    </row>
    <row r="325">
      <c r="A325" s="7" t="s">
        <v>5</v>
      </c>
      <c r="B325" s="7" t="s">
        <v>1102</v>
      </c>
      <c r="C325" s="5" t="s">
        <v>12821</v>
      </c>
      <c r="D325" s="5" t="s">
        <v>12823</v>
      </c>
      <c r="E325" s="5" t="s">
        <v>820</v>
      </c>
      <c r="F325" s="5" t="s">
        <v>821</v>
      </c>
      <c r="G325" s="11" t="str">
        <f>VLOOKUP($E325,proc!$A:$D,3, FALSE)</f>
        <v>2</v>
      </c>
      <c r="H325" s="12" t="str">
        <f t="shared" si="1"/>
        <v>Minor Anal and Stomal Procedures</v>
      </c>
      <c r="I325" s="12" t="str">
        <f t="shared" si="2"/>
        <v>P16AT</v>
      </c>
      <c r="J325" s="13">
        <f>VLOOKUP($C325,'tarif idrg'!$A:$O,11,FALSE)</f>
        <v>5384830</v>
      </c>
      <c r="K325" s="13">
        <f>VLOOKUP($C325,'tarif idrg'!$A:$O,15,FALSE)</f>
        <v>6731038</v>
      </c>
      <c r="L325" s="13">
        <f>VLOOKUP($E325,'ip prosedur-2025'!$A:$H,4,FALSE)</f>
        <v>10015545.88</v>
      </c>
      <c r="M325" s="13">
        <f>VLOOKUP($E325,'ip prosedur-14 okt-15 juni 2026'!$A:$H,4,FALSE)</f>
        <v>10574675.49</v>
      </c>
      <c r="N325" s="13">
        <f>VLOOKUP($E325,'ip prosedur-14 okt-15 juni 2026'!$A:$H,3, FALSE)</f>
        <v>342</v>
      </c>
      <c r="O325" s="3">
        <f t="shared" si="3"/>
        <v>3616539018</v>
      </c>
      <c r="P325" s="14">
        <f>VLOOKUP($E325,'ip prosedur-14 okt-15 juni 2026'!$A:$H,5,FALSE)</f>
        <v>5641684</v>
      </c>
      <c r="Q325" s="14">
        <f>VLOOKUP($E325,'ip prosedur-14 okt-15 juni 2026'!$A:$H,6,FALSE)</f>
        <v>7838441</v>
      </c>
      <c r="R325" s="14">
        <f>VLOOKUP($E325,'ip prosedur-14 okt-15 juni 2026'!$A:$H,7,FALSE)</f>
        <v>11404689</v>
      </c>
      <c r="S325" s="14">
        <f>VLOOKUP($E325,'ip prosedur-14 okt-15 juni 2026'!$A:$H,8,FALSE)</f>
        <v>18416329</v>
      </c>
    </row>
    <row r="326">
      <c r="A326" s="7" t="s">
        <v>5</v>
      </c>
      <c r="B326" s="7" t="s">
        <v>1102</v>
      </c>
      <c r="C326" s="5" t="s">
        <v>12821</v>
      </c>
      <c r="D326" s="5" t="s">
        <v>12823</v>
      </c>
      <c r="E326" s="5" t="s">
        <v>822</v>
      </c>
      <c r="F326" s="5" t="s">
        <v>823</v>
      </c>
      <c r="G326" s="11" t="str">
        <f>VLOOKUP($E326,proc!$A:$D,3, FALSE)</f>
        <v>2</v>
      </c>
      <c r="H326" s="12" t="str">
        <f t="shared" si="1"/>
        <v>Minor Anal and Stomal Procedures</v>
      </c>
      <c r="I326" s="12" t="str">
        <f t="shared" si="2"/>
        <v>P16AT</v>
      </c>
      <c r="J326" s="13">
        <f>VLOOKUP($C326,'tarif idrg'!$A:$O,11,FALSE)</f>
        <v>5384830</v>
      </c>
      <c r="K326" s="13">
        <f>VLOOKUP($C326,'tarif idrg'!$A:$O,15,FALSE)</f>
        <v>6731038</v>
      </c>
      <c r="L326" s="13">
        <f>VLOOKUP($E326,'ip prosedur-2025'!$A:$H,4,FALSE)</f>
        <v>10992528.84</v>
      </c>
      <c r="M326" s="13">
        <f>VLOOKUP($E326,'ip prosedur-14 okt-15 juni 2026'!$A:$H,4,FALSE)</f>
        <v>11675884.44</v>
      </c>
      <c r="N326" s="13">
        <f>VLOOKUP($E326,'ip prosedur-14 okt-15 juni 2026'!$A:$H,3, FALSE)</f>
        <v>383</v>
      </c>
      <c r="O326" s="3">
        <f t="shared" si="3"/>
        <v>4471863741</v>
      </c>
      <c r="P326" s="14">
        <f>VLOOKUP($E326,'ip prosedur-14 okt-15 juni 2026'!$A:$H,5,FALSE)</f>
        <v>6422160</v>
      </c>
      <c r="Q326" s="14">
        <f>VLOOKUP($E326,'ip prosedur-14 okt-15 juni 2026'!$A:$H,6,FALSE)</f>
        <v>8786636</v>
      </c>
      <c r="R326" s="14">
        <f>VLOOKUP($E326,'ip prosedur-14 okt-15 juni 2026'!$A:$H,7,FALSE)</f>
        <v>12395475</v>
      </c>
      <c r="S326" s="14">
        <f>VLOOKUP($E326,'ip prosedur-14 okt-15 juni 2026'!$A:$H,8,FALSE)</f>
        <v>19714930</v>
      </c>
    </row>
    <row r="327">
      <c r="A327" s="7" t="s">
        <v>5</v>
      </c>
      <c r="B327" s="7" t="s">
        <v>1102</v>
      </c>
      <c r="C327" s="5" t="s">
        <v>12821</v>
      </c>
      <c r="D327" s="5" t="s">
        <v>12823</v>
      </c>
      <c r="E327" s="5" t="s">
        <v>824</v>
      </c>
      <c r="F327" s="5" t="s">
        <v>825</v>
      </c>
      <c r="G327" s="11" t="str">
        <f>VLOOKUP($E327,proc!$A:$D,3, FALSE)</f>
        <v>2</v>
      </c>
      <c r="H327" s="12" t="str">
        <f t="shared" si="1"/>
        <v>Minor Anal and Stomal Procedures</v>
      </c>
      <c r="I327" s="12" t="str">
        <f t="shared" si="2"/>
        <v>P16AT</v>
      </c>
      <c r="J327" s="13">
        <f>VLOOKUP($C327,'tarif idrg'!$A:$O,11,FALSE)</f>
        <v>5384830</v>
      </c>
      <c r="K327" s="13">
        <f>VLOOKUP($C327,'tarif idrg'!$A:$O,15,FALSE)</f>
        <v>6731038</v>
      </c>
      <c r="L327" s="13">
        <f>VLOOKUP($E327,'ip prosedur-2025'!$A:$H,4,FALSE)</f>
        <v>13106381.16</v>
      </c>
      <c r="M327" s="13">
        <f>VLOOKUP($E327,'ip prosedur-14 okt-15 juni 2026'!$A:$H,4,FALSE)</f>
        <v>13326938.42</v>
      </c>
      <c r="N327" s="13">
        <f>VLOOKUP($E327,'ip prosedur-14 okt-15 juni 2026'!$A:$H,3, FALSE)</f>
        <v>325</v>
      </c>
      <c r="O327" s="3">
        <f t="shared" si="3"/>
        <v>4331254987</v>
      </c>
      <c r="P327" s="14">
        <f>VLOOKUP($E327,'ip prosedur-14 okt-15 juni 2026'!$A:$H,5,FALSE)</f>
        <v>6628000</v>
      </c>
      <c r="Q327" s="14">
        <f>VLOOKUP($E327,'ip prosedur-14 okt-15 juni 2026'!$A:$H,6,FALSE)</f>
        <v>9250277</v>
      </c>
      <c r="R327" s="14">
        <f>VLOOKUP($E327,'ip prosedur-14 okt-15 juni 2026'!$A:$H,7,FALSE)</f>
        <v>14323400</v>
      </c>
      <c r="S327" s="14">
        <f>VLOOKUP($E327,'ip prosedur-14 okt-15 juni 2026'!$A:$H,8,FALSE)</f>
        <v>22779717</v>
      </c>
    </row>
    <row r="328">
      <c r="A328" s="7" t="s">
        <v>5</v>
      </c>
      <c r="B328" s="7" t="s">
        <v>1102</v>
      </c>
      <c r="C328" s="5" t="s">
        <v>12821</v>
      </c>
      <c r="D328" s="5" t="s">
        <v>12823</v>
      </c>
      <c r="E328" s="5" t="s">
        <v>826</v>
      </c>
      <c r="F328" s="5" t="s">
        <v>827</v>
      </c>
      <c r="G328" s="11" t="str">
        <f>VLOOKUP($E328,proc!$A:$D,3, FALSE)</f>
        <v>2</v>
      </c>
      <c r="H328" s="12" t="str">
        <f t="shared" si="1"/>
        <v>Minor Anal and Stomal Procedures</v>
      </c>
      <c r="I328" s="12" t="str">
        <f t="shared" si="2"/>
        <v>P16AT</v>
      </c>
      <c r="J328" s="13">
        <f>VLOOKUP($C328,'tarif idrg'!$A:$O,11,FALSE)</f>
        <v>5384830</v>
      </c>
      <c r="K328" s="13">
        <f>VLOOKUP($C328,'tarif idrg'!$A:$O,15,FALSE)</f>
        <v>6731038</v>
      </c>
      <c r="L328" s="13">
        <f>VLOOKUP($E328,'ip prosedur-2025'!$A:$H,4,FALSE)</f>
        <v>10728873.37</v>
      </c>
      <c r="M328" s="13">
        <f>VLOOKUP($E328,'ip prosedur-14 okt-15 juni 2026'!$A:$H,4,FALSE)</f>
        <v>10819134.3</v>
      </c>
      <c r="N328" s="13">
        <f>VLOOKUP($E328,'ip prosedur-14 okt-15 juni 2026'!$A:$H,3, FALSE)</f>
        <v>27</v>
      </c>
      <c r="O328" s="3">
        <f t="shared" si="3"/>
        <v>292116626.1</v>
      </c>
      <c r="P328" s="14">
        <f>VLOOKUP($E328,'ip prosedur-14 okt-15 juni 2026'!$A:$H,5,FALSE)</f>
        <v>5903258</v>
      </c>
      <c r="Q328" s="14">
        <f>VLOOKUP($E328,'ip prosedur-14 okt-15 juni 2026'!$A:$H,6,FALSE)</f>
        <v>8821513</v>
      </c>
      <c r="R328" s="14">
        <f>VLOOKUP($E328,'ip prosedur-14 okt-15 juni 2026'!$A:$H,7,FALSE)</f>
        <v>13938698</v>
      </c>
      <c r="S328" s="14">
        <f>VLOOKUP($E328,'ip prosedur-14 okt-15 juni 2026'!$A:$H,8,FALSE)</f>
        <v>21125102</v>
      </c>
    </row>
    <row r="329">
      <c r="A329" s="7" t="s">
        <v>5</v>
      </c>
      <c r="B329" s="7" t="s">
        <v>1102</v>
      </c>
      <c r="C329" s="5" t="s">
        <v>12821</v>
      </c>
      <c r="D329" s="5" t="s">
        <v>12823</v>
      </c>
      <c r="E329" s="5" t="s">
        <v>828</v>
      </c>
      <c r="F329" s="5" t="s">
        <v>829</v>
      </c>
      <c r="G329" s="11" t="str">
        <f>VLOOKUP($E329,proc!$A:$D,3, FALSE)</f>
        <v>2</v>
      </c>
      <c r="H329" s="12" t="str">
        <f t="shared" si="1"/>
        <v>Minor Anal and Stomal Procedures</v>
      </c>
      <c r="I329" s="12" t="str">
        <f t="shared" si="2"/>
        <v>P16AT</v>
      </c>
      <c r="J329" s="13">
        <f>VLOOKUP($C329,'tarif idrg'!$A:$O,11,FALSE)</f>
        <v>5384830</v>
      </c>
      <c r="K329" s="13">
        <f>VLOOKUP($C329,'tarif idrg'!$A:$O,15,FALSE)</f>
        <v>6731038</v>
      </c>
      <c r="L329" s="13">
        <f>VLOOKUP($E329,'ip prosedur-2025'!$A:$H,4,FALSE)</f>
        <v>13786211.21</v>
      </c>
      <c r="M329" s="13">
        <f>VLOOKUP($E329,'ip prosedur-14 okt-15 juni 2026'!$A:$H,4,FALSE)</f>
        <v>26314747.95</v>
      </c>
      <c r="N329" s="13">
        <f>VLOOKUP($E329,'ip prosedur-14 okt-15 juni 2026'!$A:$H,3, FALSE)</f>
        <v>41</v>
      </c>
      <c r="O329" s="3">
        <f t="shared" si="3"/>
        <v>1078904666</v>
      </c>
      <c r="P329" s="14">
        <f>VLOOKUP($E329,'ip prosedur-14 okt-15 juni 2026'!$A:$H,5,FALSE)</f>
        <v>7278800</v>
      </c>
      <c r="Q329" s="14">
        <f>VLOOKUP($E329,'ip prosedur-14 okt-15 juni 2026'!$A:$H,6,FALSE)</f>
        <v>15301340</v>
      </c>
      <c r="R329" s="14">
        <f>VLOOKUP($E329,'ip prosedur-14 okt-15 juni 2026'!$A:$H,7,FALSE)</f>
        <v>23010317</v>
      </c>
      <c r="S329" s="14">
        <f>VLOOKUP($E329,'ip prosedur-14 okt-15 juni 2026'!$A:$H,8,FALSE)</f>
        <v>35214682</v>
      </c>
    </row>
    <row r="330">
      <c r="A330" s="7" t="s">
        <v>5</v>
      </c>
      <c r="B330" s="7" t="s">
        <v>1102</v>
      </c>
      <c r="C330" s="5" t="s">
        <v>13483</v>
      </c>
      <c r="D330" s="5" t="s">
        <v>13485</v>
      </c>
      <c r="E330" s="5" t="s">
        <v>830</v>
      </c>
      <c r="F330" s="5" t="s">
        <v>831</v>
      </c>
      <c r="G330" s="11" t="str">
        <f>VLOOKUP($E330,proc!$A:$D,3, FALSE)</f>
        <v>3</v>
      </c>
      <c r="H330" s="12" t="str">
        <f t="shared" si="1"/>
        <v>Hernia Procedures</v>
      </c>
      <c r="I330" s="12" t="str">
        <f t="shared" si="2"/>
        <v>P16AN</v>
      </c>
      <c r="J330" s="13">
        <f>VLOOKUP($C330,'tarif idrg'!$A:$O,11,FALSE)</f>
        <v>6349277</v>
      </c>
      <c r="K330" s="13">
        <f>VLOOKUP($C330,'tarif idrg'!$A:$O,15,FALSE)</f>
        <v>5777842</v>
      </c>
      <c r="L330" s="13">
        <f>VLOOKUP($E330,'ip prosedur-2025'!$A:$H,4,FALSE)</f>
        <v>25493474.41</v>
      </c>
      <c r="M330" s="13">
        <f>VLOOKUP($E330,'ip prosedur-14 okt-15 juni 2026'!$A:$H,4,FALSE)</f>
        <v>25015714.78</v>
      </c>
      <c r="N330" s="13">
        <f>VLOOKUP($E330,'ip prosedur-14 okt-15 juni 2026'!$A:$H,3, FALSE)</f>
        <v>225</v>
      </c>
      <c r="O330" s="3">
        <f t="shared" si="3"/>
        <v>5628535826</v>
      </c>
      <c r="P330" s="14">
        <f>VLOOKUP($E330,'ip prosedur-14 okt-15 juni 2026'!$A:$H,5,FALSE)</f>
        <v>11696811</v>
      </c>
      <c r="Q330" s="14">
        <f>VLOOKUP($E330,'ip prosedur-14 okt-15 juni 2026'!$A:$H,6,FALSE)</f>
        <v>19116400</v>
      </c>
      <c r="R330" s="14">
        <f>VLOOKUP($E330,'ip prosedur-14 okt-15 juni 2026'!$A:$H,7,FALSE)</f>
        <v>35793750</v>
      </c>
      <c r="S330" s="14">
        <f>VLOOKUP($E330,'ip prosedur-14 okt-15 juni 2026'!$A:$H,8,FALSE)</f>
        <v>46492632</v>
      </c>
    </row>
    <row r="331">
      <c r="A331" s="7" t="s">
        <v>5</v>
      </c>
      <c r="B331" s="7" t="s">
        <v>1102</v>
      </c>
      <c r="C331" s="5" t="s">
        <v>13483</v>
      </c>
      <c r="D331" s="5" t="s">
        <v>13485</v>
      </c>
      <c r="E331" s="5" t="s">
        <v>832</v>
      </c>
      <c r="F331" s="5" t="s">
        <v>834</v>
      </c>
      <c r="G331" s="11" t="str">
        <f>VLOOKUP($E331,proc!$A:$D,3, FALSE)</f>
        <v>3</v>
      </c>
      <c r="H331" s="12" t="str">
        <f t="shared" si="1"/>
        <v>Hernia Procedures</v>
      </c>
      <c r="I331" s="12" t="str">
        <f t="shared" si="2"/>
        <v>P16AN</v>
      </c>
      <c r="J331" s="13">
        <f>VLOOKUP($C331,'tarif idrg'!$A:$O,11,FALSE)</f>
        <v>6349277</v>
      </c>
      <c r="K331" s="13">
        <f>VLOOKUP($C331,'tarif idrg'!$A:$O,15,FALSE)</f>
        <v>5777842</v>
      </c>
      <c r="L331" s="13">
        <f>VLOOKUP($E331,'ip prosedur-2025'!$A:$H,4,FALSE)</f>
        <v>29129201.3</v>
      </c>
      <c r="M331" s="13">
        <f>VLOOKUP($E331,'ip prosedur-14 okt-15 juni 2026'!$A:$H,4,FALSE)</f>
        <v>27481290.7</v>
      </c>
      <c r="N331" s="13">
        <f>VLOOKUP($E331,'ip prosedur-14 okt-15 juni 2026'!$A:$H,3, FALSE)</f>
        <v>177</v>
      </c>
      <c r="O331" s="3">
        <f t="shared" si="3"/>
        <v>4864188454</v>
      </c>
      <c r="P331" s="14">
        <f>VLOOKUP($E331,'ip prosedur-14 okt-15 juni 2026'!$A:$H,5,FALSE)</f>
        <v>16049704</v>
      </c>
      <c r="Q331" s="14">
        <f>VLOOKUP($E331,'ip prosedur-14 okt-15 juni 2026'!$A:$H,6,FALSE)</f>
        <v>25782606</v>
      </c>
      <c r="R331" s="14">
        <f>VLOOKUP($E331,'ip prosedur-14 okt-15 juni 2026'!$A:$H,7,FALSE)</f>
        <v>35157502</v>
      </c>
      <c r="S331" s="14">
        <f>VLOOKUP($E331,'ip prosedur-14 okt-15 juni 2026'!$A:$H,8,FALSE)</f>
        <v>42918560</v>
      </c>
    </row>
    <row r="332">
      <c r="A332" s="7" t="s">
        <v>5</v>
      </c>
      <c r="B332" s="7" t="s">
        <v>1102</v>
      </c>
      <c r="C332" s="5" t="s">
        <v>13483</v>
      </c>
      <c r="D332" s="5" t="s">
        <v>13485</v>
      </c>
      <c r="E332" s="5" t="s">
        <v>835</v>
      </c>
      <c r="F332" s="5" t="s">
        <v>836</v>
      </c>
      <c r="G332" s="11" t="str">
        <f>VLOOKUP($E332,proc!$A:$D,3, FALSE)</f>
        <v>3</v>
      </c>
      <c r="H332" s="12" t="str">
        <f t="shared" si="1"/>
        <v>Hernia Procedures</v>
      </c>
      <c r="I332" s="12" t="str">
        <f t="shared" si="2"/>
        <v>P16AN</v>
      </c>
      <c r="J332" s="13">
        <f>VLOOKUP($C332,'tarif idrg'!$A:$O,11,FALSE)</f>
        <v>6349277</v>
      </c>
      <c r="K332" s="13">
        <f>VLOOKUP($C332,'tarif idrg'!$A:$O,15,FALSE)</f>
        <v>5777842</v>
      </c>
      <c r="L332" s="13">
        <f>VLOOKUP($E332,'ip prosedur-2025'!$A:$H,4,FALSE)</f>
        <v>23992198.89</v>
      </c>
      <c r="M332" s="13">
        <f>VLOOKUP($E332,'ip prosedur-14 okt-15 juni 2026'!$A:$H,4,FALSE)</f>
        <v>24360264.22</v>
      </c>
      <c r="N332" s="13">
        <f>VLOOKUP($E332,'ip prosedur-14 okt-15 juni 2026'!$A:$H,3, FALSE)</f>
        <v>519</v>
      </c>
      <c r="O332" s="3">
        <f t="shared" si="3"/>
        <v>12642977130</v>
      </c>
      <c r="P332" s="14">
        <f>VLOOKUP($E332,'ip prosedur-14 okt-15 juni 2026'!$A:$H,5,FALSE)</f>
        <v>12233527</v>
      </c>
      <c r="Q332" s="14">
        <f>VLOOKUP($E332,'ip prosedur-14 okt-15 juni 2026'!$A:$H,6,FALSE)</f>
        <v>21635389</v>
      </c>
      <c r="R332" s="14">
        <f>VLOOKUP($E332,'ip prosedur-14 okt-15 juni 2026'!$A:$H,7,FALSE)</f>
        <v>30811300</v>
      </c>
      <c r="S332" s="14">
        <f>VLOOKUP($E332,'ip prosedur-14 okt-15 juni 2026'!$A:$H,8,FALSE)</f>
        <v>38461559</v>
      </c>
    </row>
    <row r="333">
      <c r="A333" s="7" t="s">
        <v>5</v>
      </c>
      <c r="B333" s="7" t="s">
        <v>1102</v>
      </c>
      <c r="C333" s="5" t="s">
        <v>13483</v>
      </c>
      <c r="D333" s="5" t="s">
        <v>13485</v>
      </c>
      <c r="E333" s="5" t="s">
        <v>838</v>
      </c>
      <c r="F333" s="5" t="s">
        <v>839</v>
      </c>
      <c r="G333" s="11" t="str">
        <f>VLOOKUP($E333,proc!$A:$D,3, FALSE)</f>
        <v>3</v>
      </c>
      <c r="H333" s="12" t="str">
        <f t="shared" si="1"/>
        <v>Hernia Procedures</v>
      </c>
      <c r="I333" s="12" t="str">
        <f t="shared" si="2"/>
        <v>P16AN</v>
      </c>
      <c r="J333" s="13">
        <f>VLOOKUP($C333,'tarif idrg'!$A:$O,11,FALSE)</f>
        <v>6349277</v>
      </c>
      <c r="K333" s="13">
        <f>VLOOKUP($C333,'tarif idrg'!$A:$O,15,FALSE)</f>
        <v>5777842</v>
      </c>
      <c r="L333" s="13">
        <f>VLOOKUP($E333,'ip prosedur-2025'!$A:$H,4,FALSE)</f>
        <v>36909448.12</v>
      </c>
      <c r="M333" s="13">
        <f>VLOOKUP($E333,'ip prosedur-14 okt-15 juni 2026'!$A:$H,4,FALSE)</f>
        <v>33355684.96</v>
      </c>
      <c r="N333" s="13">
        <f>VLOOKUP($E333,'ip prosedur-14 okt-15 juni 2026'!$A:$H,3, FALSE)</f>
        <v>24</v>
      </c>
      <c r="O333" s="3">
        <f t="shared" si="3"/>
        <v>800536439</v>
      </c>
      <c r="P333" s="14">
        <f>VLOOKUP($E333,'ip prosedur-14 okt-15 juni 2026'!$A:$H,5,FALSE)</f>
        <v>14743444</v>
      </c>
      <c r="Q333" s="14">
        <f>VLOOKUP($E333,'ip prosedur-14 okt-15 juni 2026'!$A:$H,6,FALSE)</f>
        <v>28222416</v>
      </c>
      <c r="R333" s="14">
        <f>VLOOKUP($E333,'ip prosedur-14 okt-15 juni 2026'!$A:$H,7,FALSE)</f>
        <v>45931757</v>
      </c>
      <c r="S333" s="14">
        <f>VLOOKUP($E333,'ip prosedur-14 okt-15 juni 2026'!$A:$H,8,FALSE)</f>
        <v>61575100</v>
      </c>
    </row>
    <row r="334">
      <c r="A334" s="7" t="s">
        <v>5</v>
      </c>
      <c r="B334" s="7" t="s">
        <v>1102</v>
      </c>
      <c r="C334" s="5" t="s">
        <v>13483</v>
      </c>
      <c r="D334" s="5" t="s">
        <v>13485</v>
      </c>
      <c r="E334" s="5" t="s">
        <v>840</v>
      </c>
      <c r="F334" s="5" t="s">
        <v>841</v>
      </c>
      <c r="G334" s="11" t="str">
        <f>VLOOKUP($E334,proc!$A:$D,3, FALSE)</f>
        <v>3</v>
      </c>
      <c r="H334" s="12" t="str">
        <f t="shared" si="1"/>
        <v>Hernia Procedures</v>
      </c>
      <c r="I334" s="12" t="str">
        <f t="shared" si="2"/>
        <v>P16AN</v>
      </c>
      <c r="J334" s="13">
        <f>VLOOKUP($C334,'tarif idrg'!$A:$O,11,FALSE)</f>
        <v>6349277</v>
      </c>
      <c r="K334" s="13">
        <f>VLOOKUP($C334,'tarif idrg'!$A:$O,15,FALSE)</f>
        <v>5777842</v>
      </c>
      <c r="L334" s="13">
        <f>VLOOKUP($E334,'ip prosedur-2025'!$A:$H,4,FALSE)</f>
        <v>35548945.38</v>
      </c>
      <c r="M334" s="13">
        <f>VLOOKUP($E334,'ip prosedur-14 okt-15 juni 2026'!$A:$H,4,FALSE)</f>
        <v>47592828.53</v>
      </c>
      <c r="N334" s="13">
        <f>VLOOKUP($E334,'ip prosedur-14 okt-15 juni 2026'!$A:$H,3, FALSE)</f>
        <v>19</v>
      </c>
      <c r="O334" s="3">
        <f t="shared" si="3"/>
        <v>904263742.1</v>
      </c>
      <c r="P334" s="14">
        <f>VLOOKUP($E334,'ip prosedur-14 okt-15 juni 2026'!$A:$H,5,FALSE)</f>
        <v>22200440</v>
      </c>
      <c r="Q334" s="14">
        <f>VLOOKUP($E334,'ip prosedur-14 okt-15 juni 2026'!$A:$H,6,FALSE)</f>
        <v>25829018</v>
      </c>
      <c r="R334" s="14">
        <f>VLOOKUP($E334,'ip prosedur-14 okt-15 juni 2026'!$A:$H,7,FALSE)</f>
        <v>36191311</v>
      </c>
      <c r="S334" s="14">
        <f>VLOOKUP($E334,'ip prosedur-14 okt-15 juni 2026'!$A:$H,8,FALSE)</f>
        <v>188431142</v>
      </c>
    </row>
    <row r="335">
      <c r="A335" s="7" t="s">
        <v>5</v>
      </c>
      <c r="B335" s="7" t="s">
        <v>1102</v>
      </c>
      <c r="C335" s="5" t="s">
        <v>13483</v>
      </c>
      <c r="D335" s="5" t="s">
        <v>13485</v>
      </c>
      <c r="E335" s="5" t="s">
        <v>842</v>
      </c>
      <c r="F335" s="5" t="s">
        <v>843</v>
      </c>
      <c r="G335" s="11" t="str">
        <f>VLOOKUP($E335,proc!$A:$D,3, FALSE)</f>
        <v>3</v>
      </c>
      <c r="H335" s="12" t="str">
        <f t="shared" si="1"/>
        <v>Hernia Procedures</v>
      </c>
      <c r="I335" s="12" t="str">
        <f t="shared" si="2"/>
        <v>P16AN</v>
      </c>
      <c r="J335" s="13">
        <f>VLOOKUP($C335,'tarif idrg'!$A:$O,11,FALSE)</f>
        <v>6349277</v>
      </c>
      <c r="K335" s="13">
        <f>VLOOKUP($C335,'tarif idrg'!$A:$O,15,FALSE)</f>
        <v>5777842</v>
      </c>
      <c r="L335" s="13">
        <f>VLOOKUP($E335,'ip prosedur-2025'!$A:$H,4,FALSE)</f>
        <v>28444923.67</v>
      </c>
      <c r="M335" s="13">
        <f>VLOOKUP($E335,'ip prosedur-14 okt-15 juni 2026'!$A:$H,4,FALSE)</f>
        <v>21476462.86</v>
      </c>
      <c r="N335" s="13">
        <f>VLOOKUP($E335,'ip prosedur-14 okt-15 juni 2026'!$A:$H,3, FALSE)</f>
        <v>7</v>
      </c>
      <c r="O335" s="3">
        <f t="shared" si="3"/>
        <v>150335240</v>
      </c>
      <c r="P335" s="14">
        <f>VLOOKUP($E335,'ip prosedur-14 okt-15 juni 2026'!$A:$H,5,FALSE)</f>
        <v>13379608</v>
      </c>
      <c r="Q335" s="14">
        <f>VLOOKUP($E335,'ip prosedur-14 okt-15 juni 2026'!$A:$H,6,FALSE)</f>
        <v>20448209</v>
      </c>
      <c r="R335" s="14">
        <f>VLOOKUP($E335,'ip prosedur-14 okt-15 juni 2026'!$A:$H,7,FALSE)</f>
        <v>26123934</v>
      </c>
      <c r="S335" s="14">
        <f>VLOOKUP($E335,'ip prosedur-14 okt-15 juni 2026'!$A:$H,8,FALSE)</f>
        <v>48262550</v>
      </c>
    </row>
    <row r="336">
      <c r="A336" s="7" t="s">
        <v>5</v>
      </c>
      <c r="B336" s="7" t="s">
        <v>1102</v>
      </c>
      <c r="C336" s="5" t="s">
        <v>13483</v>
      </c>
      <c r="D336" s="5" t="s">
        <v>13485</v>
      </c>
      <c r="E336" s="5" t="s">
        <v>845</v>
      </c>
      <c r="F336" s="5" t="s">
        <v>846</v>
      </c>
      <c r="G336" s="11" t="str">
        <f>VLOOKUP($E336,proc!$A:$D,3, FALSE)</f>
        <v>3</v>
      </c>
      <c r="H336" s="12" t="str">
        <f t="shared" si="1"/>
        <v>Hernia Procedures</v>
      </c>
      <c r="I336" s="12" t="str">
        <f t="shared" si="2"/>
        <v>P16AN</v>
      </c>
      <c r="J336" s="13">
        <f>VLOOKUP($C336,'tarif idrg'!$A:$O,11,FALSE)</f>
        <v>6349277</v>
      </c>
      <c r="K336" s="13">
        <f>VLOOKUP($C336,'tarif idrg'!$A:$O,15,FALSE)</f>
        <v>5777842</v>
      </c>
      <c r="L336" s="13">
        <f>VLOOKUP($E336,'ip prosedur-2025'!$A:$H,4,FALSE)</f>
        <v>27203284.27</v>
      </c>
      <c r="M336" s="13">
        <f>VLOOKUP($E336,'ip prosedur-14 okt-15 juni 2026'!$A:$H,4,FALSE)</f>
        <v>31013680.05</v>
      </c>
      <c r="N336" s="13">
        <f>VLOOKUP($E336,'ip prosedur-14 okt-15 juni 2026'!$A:$H,3, FALSE)</f>
        <v>118</v>
      </c>
      <c r="O336" s="3">
        <f t="shared" si="3"/>
        <v>3659614246</v>
      </c>
      <c r="P336" s="14">
        <f>VLOOKUP($E336,'ip prosedur-14 okt-15 juni 2026'!$A:$H,5,FALSE)</f>
        <v>8395800</v>
      </c>
      <c r="Q336" s="14">
        <f>VLOOKUP($E336,'ip prosedur-14 okt-15 juni 2026'!$A:$H,6,FALSE)</f>
        <v>20121960</v>
      </c>
      <c r="R336" s="14">
        <f>VLOOKUP($E336,'ip prosedur-14 okt-15 juni 2026'!$A:$H,7,FALSE)</f>
        <v>35722095</v>
      </c>
      <c r="S336" s="14">
        <f>VLOOKUP($E336,'ip prosedur-14 okt-15 juni 2026'!$A:$H,8,FALSE)</f>
        <v>68138659</v>
      </c>
    </row>
    <row r="337">
      <c r="A337" s="7" t="s">
        <v>5</v>
      </c>
      <c r="B337" s="7" t="s">
        <v>1102</v>
      </c>
      <c r="C337" s="5" t="s">
        <v>13483</v>
      </c>
      <c r="D337" s="5" t="s">
        <v>13485</v>
      </c>
      <c r="E337" s="5" t="s">
        <v>847</v>
      </c>
      <c r="F337" s="5" t="s">
        <v>848</v>
      </c>
      <c r="G337" s="11" t="str">
        <f>VLOOKUP($E337,proc!$A:$D,3, FALSE)</f>
        <v>2</v>
      </c>
      <c r="H337" s="12" t="str">
        <f t="shared" si="1"/>
        <v>Hernia Procedures</v>
      </c>
      <c r="I337" s="12" t="str">
        <f t="shared" si="2"/>
        <v>P16AN</v>
      </c>
      <c r="J337" s="13">
        <f>VLOOKUP($C337,'tarif idrg'!$A:$O,11,FALSE)</f>
        <v>6349277</v>
      </c>
      <c r="K337" s="13">
        <f>VLOOKUP($C337,'tarif idrg'!$A:$O,15,FALSE)</f>
        <v>5777842</v>
      </c>
      <c r="L337" s="13">
        <f>VLOOKUP($E337,'ip prosedur-2025'!$A:$H,4,FALSE)</f>
        <v>9968531.902</v>
      </c>
      <c r="M337" s="13">
        <f>VLOOKUP($E337,'ip prosedur-14 okt-15 juni 2026'!$A:$H,4,FALSE)</f>
        <v>9849172.932</v>
      </c>
      <c r="N337" s="13">
        <f>VLOOKUP($E337,'ip prosedur-14 okt-15 juni 2026'!$A:$H,3, FALSE)</f>
        <v>52021</v>
      </c>
      <c r="O337" s="3">
        <f t="shared" si="3"/>
        <v>512363825096</v>
      </c>
      <c r="P337" s="14">
        <f>VLOOKUP($E337,'ip prosedur-14 okt-15 juni 2026'!$A:$H,5,FALSE)</f>
        <v>5806676</v>
      </c>
      <c r="Q337" s="14">
        <f>VLOOKUP($E337,'ip prosedur-14 okt-15 juni 2026'!$A:$H,6,FALSE)</f>
        <v>7934015</v>
      </c>
      <c r="R337" s="14">
        <f>VLOOKUP($E337,'ip prosedur-14 okt-15 juni 2026'!$A:$H,7,FALSE)</f>
        <v>11291245</v>
      </c>
      <c r="S337" s="14">
        <f>VLOOKUP($E337,'ip prosedur-14 okt-15 juni 2026'!$A:$H,8,FALSE)</f>
        <v>16242300</v>
      </c>
    </row>
    <row r="338">
      <c r="A338" s="7" t="s">
        <v>5</v>
      </c>
      <c r="B338" s="7" t="s">
        <v>1102</v>
      </c>
      <c r="C338" s="5" t="s">
        <v>13483</v>
      </c>
      <c r="D338" s="5" t="s">
        <v>13485</v>
      </c>
      <c r="E338" s="5" t="s">
        <v>849</v>
      </c>
      <c r="F338" s="5" t="s">
        <v>850</v>
      </c>
      <c r="G338" s="11" t="str">
        <f>VLOOKUP($E338,proc!$A:$D,3, FALSE)</f>
        <v>2</v>
      </c>
      <c r="H338" s="12" t="str">
        <f t="shared" si="1"/>
        <v>Hernia Procedures</v>
      </c>
      <c r="I338" s="12" t="str">
        <f t="shared" si="2"/>
        <v>P16AN</v>
      </c>
      <c r="J338" s="13">
        <f>VLOOKUP($C338,'tarif idrg'!$A:$O,11,FALSE)</f>
        <v>6349277</v>
      </c>
      <c r="K338" s="13">
        <f>VLOOKUP($C338,'tarif idrg'!$A:$O,15,FALSE)</f>
        <v>5777842</v>
      </c>
      <c r="L338" s="13">
        <f>VLOOKUP($E338,'ip prosedur-2025'!$A:$H,4,FALSE)</f>
        <v>10394741.31</v>
      </c>
      <c r="M338" s="13">
        <f>VLOOKUP($E338,'ip prosedur-14 okt-15 juni 2026'!$A:$H,4,FALSE)</f>
        <v>10999626.89</v>
      </c>
      <c r="N338" s="13">
        <f>VLOOKUP($E338,'ip prosedur-14 okt-15 juni 2026'!$A:$H,3, FALSE)</f>
        <v>3118</v>
      </c>
      <c r="O338" s="3">
        <f t="shared" si="3"/>
        <v>34296836643</v>
      </c>
      <c r="P338" s="14">
        <f>VLOOKUP($E338,'ip prosedur-14 okt-15 juni 2026'!$A:$H,5,FALSE)</f>
        <v>6675800</v>
      </c>
      <c r="Q338" s="14">
        <f>VLOOKUP($E338,'ip prosedur-14 okt-15 juni 2026'!$A:$H,6,FALSE)</f>
        <v>9127132</v>
      </c>
      <c r="R338" s="14">
        <f>VLOOKUP($E338,'ip prosedur-14 okt-15 juni 2026'!$A:$H,7,FALSE)</f>
        <v>12681293</v>
      </c>
      <c r="S338" s="14">
        <f>VLOOKUP($E338,'ip prosedur-14 okt-15 juni 2026'!$A:$H,8,FALSE)</f>
        <v>16739924</v>
      </c>
    </row>
    <row r="339">
      <c r="A339" s="7" t="s">
        <v>5</v>
      </c>
      <c r="B339" s="7" t="s">
        <v>1102</v>
      </c>
      <c r="C339" s="5" t="s">
        <v>13483</v>
      </c>
      <c r="D339" s="5" t="s">
        <v>13485</v>
      </c>
      <c r="E339" s="5" t="s">
        <v>852</v>
      </c>
      <c r="F339" s="5" t="s">
        <v>853</v>
      </c>
      <c r="G339" s="11" t="str">
        <f>VLOOKUP($E339,proc!$A:$D,3, FALSE)</f>
        <v>2</v>
      </c>
      <c r="H339" s="12" t="str">
        <f t="shared" si="1"/>
        <v>Hernia Procedures</v>
      </c>
      <c r="I339" s="12" t="str">
        <f t="shared" si="2"/>
        <v>P16AN</v>
      </c>
      <c r="J339" s="13">
        <f>VLOOKUP($C339,'tarif idrg'!$A:$O,11,FALSE)</f>
        <v>6349277</v>
      </c>
      <c r="K339" s="13">
        <f>VLOOKUP($C339,'tarif idrg'!$A:$O,15,FALSE)</f>
        <v>5777842</v>
      </c>
      <c r="L339" s="13">
        <f>VLOOKUP($E339,'ip prosedur-2025'!$A:$H,4,FALSE)</f>
        <v>9995883.7</v>
      </c>
      <c r="M339" s="13">
        <f>VLOOKUP($E339,'ip prosedur-14 okt-15 juni 2026'!$A:$H,4,FALSE)</f>
        <v>10219151.19</v>
      </c>
      <c r="N339" s="13">
        <f>VLOOKUP($E339,'ip prosedur-14 okt-15 juni 2026'!$A:$H,3, FALSE)</f>
        <v>2690</v>
      </c>
      <c r="O339" s="3">
        <f t="shared" si="3"/>
        <v>27489516701</v>
      </c>
      <c r="P339" s="14">
        <f>VLOOKUP($E339,'ip prosedur-14 okt-15 juni 2026'!$A:$H,5,FALSE)</f>
        <v>6179455</v>
      </c>
      <c r="Q339" s="14">
        <f>VLOOKUP($E339,'ip prosedur-14 okt-15 juni 2026'!$A:$H,6,FALSE)</f>
        <v>8360351</v>
      </c>
      <c r="R339" s="14">
        <f>VLOOKUP($E339,'ip prosedur-14 okt-15 juni 2026'!$A:$H,7,FALSE)</f>
        <v>11507087</v>
      </c>
      <c r="S339" s="14">
        <f>VLOOKUP($E339,'ip prosedur-14 okt-15 juni 2026'!$A:$H,8,FALSE)</f>
        <v>15653989</v>
      </c>
    </row>
    <row r="340">
      <c r="A340" s="7" t="s">
        <v>5</v>
      </c>
      <c r="B340" s="7" t="s">
        <v>1102</v>
      </c>
      <c r="C340" s="5" t="s">
        <v>13483</v>
      </c>
      <c r="D340" s="5" t="s">
        <v>13485</v>
      </c>
      <c r="E340" s="5" t="s">
        <v>854</v>
      </c>
      <c r="F340" s="5" t="s">
        <v>855</v>
      </c>
      <c r="G340" s="11" t="str">
        <f>VLOOKUP($E340,proc!$A:$D,3, FALSE)</f>
        <v>3</v>
      </c>
      <c r="H340" s="12" t="str">
        <f t="shared" si="1"/>
        <v>Hernia Procedures</v>
      </c>
      <c r="I340" s="12" t="str">
        <f t="shared" si="2"/>
        <v>P16AN</v>
      </c>
      <c r="J340" s="13">
        <f>VLOOKUP($C340,'tarif idrg'!$A:$O,11,FALSE)</f>
        <v>6349277</v>
      </c>
      <c r="K340" s="13">
        <f>VLOOKUP($C340,'tarif idrg'!$A:$O,15,FALSE)</f>
        <v>5777842</v>
      </c>
      <c r="L340" s="13">
        <f>VLOOKUP($E340,'ip prosedur-2025'!$A:$H,4,FALSE)</f>
        <v>10976254.88</v>
      </c>
      <c r="M340" s="13">
        <f>VLOOKUP($E340,'ip prosedur-14 okt-15 juni 2026'!$A:$H,4,FALSE)</f>
        <v>11319799.57</v>
      </c>
      <c r="N340" s="13">
        <f>VLOOKUP($E340,'ip prosedur-14 okt-15 juni 2026'!$A:$H,3, FALSE)</f>
        <v>9456</v>
      </c>
      <c r="O340" s="3">
        <f t="shared" si="3"/>
        <v>107040024734</v>
      </c>
      <c r="P340" s="14">
        <f>VLOOKUP($E340,'ip prosedur-14 okt-15 juni 2026'!$A:$H,5,FALSE)</f>
        <v>6509113</v>
      </c>
      <c r="Q340" s="14">
        <f>VLOOKUP($E340,'ip prosedur-14 okt-15 juni 2026'!$A:$H,6,FALSE)</f>
        <v>9081380</v>
      </c>
      <c r="R340" s="14">
        <f>VLOOKUP($E340,'ip prosedur-14 okt-15 juni 2026'!$A:$H,7,FALSE)</f>
        <v>12863270</v>
      </c>
      <c r="S340" s="14">
        <f>VLOOKUP($E340,'ip prosedur-14 okt-15 juni 2026'!$A:$H,8,FALSE)</f>
        <v>18292914</v>
      </c>
    </row>
    <row r="341">
      <c r="A341" s="7" t="s">
        <v>5</v>
      </c>
      <c r="B341" s="7" t="s">
        <v>1102</v>
      </c>
      <c r="C341" s="5" t="s">
        <v>13483</v>
      </c>
      <c r="D341" s="5" t="s">
        <v>13485</v>
      </c>
      <c r="E341" s="5" t="s">
        <v>856</v>
      </c>
      <c r="F341" s="5" t="s">
        <v>857</v>
      </c>
      <c r="G341" s="11" t="str">
        <f>VLOOKUP($E341,proc!$A:$D,3, FALSE)</f>
        <v>3</v>
      </c>
      <c r="H341" s="12" t="str">
        <f t="shared" si="1"/>
        <v>Hernia Procedures</v>
      </c>
      <c r="I341" s="12" t="str">
        <f t="shared" si="2"/>
        <v>P16AN</v>
      </c>
      <c r="J341" s="13">
        <f>VLOOKUP($C341,'tarif idrg'!$A:$O,11,FALSE)</f>
        <v>6349277</v>
      </c>
      <c r="K341" s="13">
        <f>VLOOKUP($C341,'tarif idrg'!$A:$O,15,FALSE)</f>
        <v>5777842</v>
      </c>
      <c r="L341" s="13">
        <f>VLOOKUP($E341,'ip prosedur-2025'!$A:$H,4,FALSE)</f>
        <v>10382293.07</v>
      </c>
      <c r="M341" s="13">
        <f>VLOOKUP($E341,'ip prosedur-14 okt-15 juni 2026'!$A:$H,4,FALSE)</f>
        <v>10620107.8</v>
      </c>
      <c r="N341" s="13">
        <f>VLOOKUP($E341,'ip prosedur-14 okt-15 juni 2026'!$A:$H,3, FALSE)</f>
        <v>10962</v>
      </c>
      <c r="O341" s="3">
        <f t="shared" si="3"/>
        <v>116417621704</v>
      </c>
      <c r="P341" s="14">
        <f>VLOOKUP($E341,'ip prosedur-14 okt-15 juni 2026'!$A:$H,5,FALSE)</f>
        <v>6515704</v>
      </c>
      <c r="Q341" s="14">
        <f>VLOOKUP($E341,'ip prosedur-14 okt-15 juni 2026'!$A:$H,6,FALSE)</f>
        <v>9086590</v>
      </c>
      <c r="R341" s="14">
        <f>VLOOKUP($E341,'ip prosedur-14 okt-15 juni 2026'!$A:$H,7,FALSE)</f>
        <v>12376891</v>
      </c>
      <c r="S341" s="14">
        <f>VLOOKUP($E341,'ip prosedur-14 okt-15 juni 2026'!$A:$H,8,FALSE)</f>
        <v>17579843</v>
      </c>
    </row>
    <row r="342">
      <c r="A342" s="7" t="s">
        <v>5</v>
      </c>
      <c r="B342" s="7" t="s">
        <v>1102</v>
      </c>
      <c r="C342" s="5" t="s">
        <v>13483</v>
      </c>
      <c r="D342" s="5" t="s">
        <v>13485</v>
      </c>
      <c r="E342" s="5" t="s">
        <v>859</v>
      </c>
      <c r="F342" s="5" t="s">
        <v>860</v>
      </c>
      <c r="G342" s="11" t="str">
        <f>VLOOKUP($E342,proc!$A:$D,3, FALSE)</f>
        <v>3</v>
      </c>
      <c r="H342" s="12" t="str">
        <f t="shared" si="1"/>
        <v>Hernia Procedures</v>
      </c>
      <c r="I342" s="12" t="str">
        <f t="shared" si="2"/>
        <v>P16AN</v>
      </c>
      <c r="J342" s="13">
        <f>VLOOKUP($C342,'tarif idrg'!$A:$O,11,FALSE)</f>
        <v>6349277</v>
      </c>
      <c r="K342" s="13">
        <f>VLOOKUP($C342,'tarif idrg'!$A:$O,15,FALSE)</f>
        <v>5777842</v>
      </c>
      <c r="L342" s="13">
        <f>VLOOKUP($E342,'ip prosedur-2025'!$A:$H,4,FALSE)</f>
        <v>10687178.94</v>
      </c>
      <c r="M342" s="13">
        <f>VLOOKUP($E342,'ip prosedur-14 okt-15 juni 2026'!$A:$H,4,FALSE)</f>
        <v>11161938.61</v>
      </c>
      <c r="N342" s="13">
        <f>VLOOKUP($E342,'ip prosedur-14 okt-15 juni 2026'!$A:$H,3, FALSE)</f>
        <v>19963</v>
      </c>
      <c r="O342" s="3">
        <f t="shared" si="3"/>
        <v>222825780471</v>
      </c>
      <c r="P342" s="14">
        <f>VLOOKUP($E342,'ip prosedur-14 okt-15 juni 2026'!$A:$H,5,FALSE)</f>
        <v>6658473</v>
      </c>
      <c r="Q342" s="14">
        <f>VLOOKUP($E342,'ip prosedur-14 okt-15 juni 2026'!$A:$H,6,FALSE)</f>
        <v>9102981</v>
      </c>
      <c r="R342" s="14">
        <f>VLOOKUP($E342,'ip prosedur-14 okt-15 juni 2026'!$A:$H,7,FALSE)</f>
        <v>12716450</v>
      </c>
      <c r="S342" s="14">
        <f>VLOOKUP($E342,'ip prosedur-14 okt-15 juni 2026'!$A:$H,8,FALSE)</f>
        <v>17979796</v>
      </c>
    </row>
    <row r="343">
      <c r="A343" s="7" t="s">
        <v>5</v>
      </c>
      <c r="B343" s="7" t="s">
        <v>1102</v>
      </c>
      <c r="C343" s="5" t="s">
        <v>13483</v>
      </c>
      <c r="D343" s="5" t="s">
        <v>13485</v>
      </c>
      <c r="E343" s="5" t="s">
        <v>861</v>
      </c>
      <c r="F343" s="5" t="s">
        <v>862</v>
      </c>
      <c r="G343" s="11" t="str">
        <f>VLOOKUP($E343,proc!$A:$D,3, FALSE)</f>
        <v>3</v>
      </c>
      <c r="H343" s="12" t="str">
        <f t="shared" si="1"/>
        <v>Hernia Procedures</v>
      </c>
      <c r="I343" s="12" t="str">
        <f t="shared" si="2"/>
        <v>P16AN</v>
      </c>
      <c r="J343" s="13">
        <f>VLOOKUP($C343,'tarif idrg'!$A:$O,11,FALSE)</f>
        <v>6349277</v>
      </c>
      <c r="K343" s="13">
        <f>VLOOKUP($C343,'tarif idrg'!$A:$O,15,FALSE)</f>
        <v>5777842</v>
      </c>
      <c r="L343" s="13">
        <f>VLOOKUP($E343,'ip prosedur-2025'!$A:$H,4,FALSE)</f>
        <v>12594284.85</v>
      </c>
      <c r="M343" s="13">
        <f>VLOOKUP($E343,'ip prosedur-14 okt-15 juni 2026'!$A:$H,4,FALSE)</f>
        <v>15295890.71</v>
      </c>
      <c r="N343" s="13">
        <f>VLOOKUP($E343,'ip prosedur-14 okt-15 juni 2026'!$A:$H,3, FALSE)</f>
        <v>467</v>
      </c>
      <c r="O343" s="3">
        <f t="shared" si="3"/>
        <v>7143180962</v>
      </c>
      <c r="P343" s="14">
        <f>VLOOKUP($E343,'ip prosedur-14 okt-15 juni 2026'!$A:$H,5,FALSE)</f>
        <v>6201500</v>
      </c>
      <c r="Q343" s="14">
        <f>VLOOKUP($E343,'ip prosedur-14 okt-15 juni 2026'!$A:$H,6,FALSE)</f>
        <v>10696747</v>
      </c>
      <c r="R343" s="14">
        <f>VLOOKUP($E343,'ip prosedur-14 okt-15 juni 2026'!$A:$H,7,FALSE)</f>
        <v>17139000</v>
      </c>
      <c r="S343" s="14">
        <f>VLOOKUP($E343,'ip prosedur-14 okt-15 juni 2026'!$A:$H,8,FALSE)</f>
        <v>26392516</v>
      </c>
    </row>
    <row r="344">
      <c r="A344" s="7" t="s">
        <v>5</v>
      </c>
      <c r="B344" s="7" t="s">
        <v>1102</v>
      </c>
      <c r="C344" s="5" t="s">
        <v>13483</v>
      </c>
      <c r="D344" s="5" t="s">
        <v>13485</v>
      </c>
      <c r="E344" s="5" t="s">
        <v>863</v>
      </c>
      <c r="F344" s="5" t="s">
        <v>864</v>
      </c>
      <c r="G344" s="11" t="str">
        <f>VLOOKUP($E344,proc!$A:$D,3, FALSE)</f>
        <v>3</v>
      </c>
      <c r="H344" s="12" t="str">
        <f t="shared" si="1"/>
        <v>Hernia Procedures</v>
      </c>
      <c r="I344" s="12" t="str">
        <f t="shared" si="2"/>
        <v>P16AN</v>
      </c>
      <c r="J344" s="13">
        <f>VLOOKUP($C344,'tarif idrg'!$A:$O,11,FALSE)</f>
        <v>6349277</v>
      </c>
      <c r="K344" s="13">
        <f>VLOOKUP($C344,'tarif idrg'!$A:$O,15,FALSE)</f>
        <v>5777842</v>
      </c>
      <c r="L344" s="13">
        <f>VLOOKUP($E344,'ip prosedur-2025'!$A:$H,4,FALSE)</f>
        <v>9583537.549</v>
      </c>
      <c r="M344" s="13">
        <f>VLOOKUP($E344,'ip prosedur-14 okt-15 juni 2026'!$A:$H,4,FALSE)</f>
        <v>13737049.72</v>
      </c>
      <c r="N344" s="13">
        <f>VLOOKUP($E344,'ip prosedur-14 okt-15 juni 2026'!$A:$H,3, FALSE)</f>
        <v>187</v>
      </c>
      <c r="O344" s="3">
        <f t="shared" si="3"/>
        <v>2568828298</v>
      </c>
      <c r="P344" s="14">
        <f>VLOOKUP($E344,'ip prosedur-14 okt-15 juni 2026'!$A:$H,5,FALSE)</f>
        <v>6569167</v>
      </c>
      <c r="Q344" s="14">
        <f>VLOOKUP($E344,'ip prosedur-14 okt-15 juni 2026'!$A:$H,6,FALSE)</f>
        <v>8904312</v>
      </c>
      <c r="R344" s="14">
        <f>VLOOKUP($E344,'ip prosedur-14 okt-15 juni 2026'!$A:$H,7,FALSE)</f>
        <v>13232797</v>
      </c>
      <c r="S344" s="14">
        <f>VLOOKUP($E344,'ip prosedur-14 okt-15 juni 2026'!$A:$H,8,FALSE)</f>
        <v>20291186</v>
      </c>
    </row>
    <row r="345">
      <c r="A345" s="7" t="s">
        <v>5</v>
      </c>
      <c r="B345" s="7" t="s">
        <v>1102</v>
      </c>
      <c r="C345" s="5" t="s">
        <v>13483</v>
      </c>
      <c r="D345" s="5" t="s">
        <v>13485</v>
      </c>
      <c r="E345" s="5" t="s">
        <v>866</v>
      </c>
      <c r="F345" s="5" t="s">
        <v>867</v>
      </c>
      <c r="G345" s="11" t="str">
        <f>VLOOKUP($E345,proc!$A:$D,3, FALSE)</f>
        <v>3</v>
      </c>
      <c r="H345" s="12" t="str">
        <f t="shared" si="1"/>
        <v>Hernia Procedures</v>
      </c>
      <c r="I345" s="12" t="str">
        <f t="shared" si="2"/>
        <v>P16AN</v>
      </c>
      <c r="J345" s="13">
        <f>VLOOKUP($C345,'tarif idrg'!$A:$O,11,FALSE)</f>
        <v>6349277</v>
      </c>
      <c r="K345" s="13">
        <f>VLOOKUP($C345,'tarif idrg'!$A:$O,15,FALSE)</f>
        <v>5777842</v>
      </c>
      <c r="L345" s="13">
        <f>VLOOKUP($E345,'ip prosedur-2025'!$A:$H,4,FALSE)</f>
        <v>12190226.29</v>
      </c>
      <c r="M345" s="13">
        <f>VLOOKUP($E345,'ip prosedur-14 okt-15 juni 2026'!$A:$H,4,FALSE)</f>
        <v>14025566.46</v>
      </c>
      <c r="N345" s="13">
        <f>VLOOKUP($E345,'ip prosedur-14 okt-15 juni 2026'!$A:$H,3, FALSE)</f>
        <v>74</v>
      </c>
      <c r="O345" s="3">
        <f t="shared" si="3"/>
        <v>1037891918</v>
      </c>
      <c r="P345" s="14">
        <f>VLOOKUP($E345,'ip prosedur-14 okt-15 juni 2026'!$A:$H,5,FALSE)</f>
        <v>5674949</v>
      </c>
      <c r="Q345" s="14">
        <f>VLOOKUP($E345,'ip prosedur-14 okt-15 juni 2026'!$A:$H,6,FALSE)</f>
        <v>9354757</v>
      </c>
      <c r="R345" s="14">
        <f>VLOOKUP($E345,'ip prosedur-14 okt-15 juni 2026'!$A:$H,7,FALSE)</f>
        <v>13793641</v>
      </c>
      <c r="S345" s="14">
        <f>VLOOKUP($E345,'ip prosedur-14 okt-15 juni 2026'!$A:$H,8,FALSE)</f>
        <v>28953595</v>
      </c>
    </row>
    <row r="346">
      <c r="A346" s="7" t="s">
        <v>5</v>
      </c>
      <c r="B346" s="7" t="s">
        <v>1102</v>
      </c>
      <c r="C346" s="5" t="s">
        <v>13483</v>
      </c>
      <c r="D346" s="5" t="s">
        <v>13485</v>
      </c>
      <c r="E346" s="5" t="s">
        <v>868</v>
      </c>
      <c r="F346" s="5" t="s">
        <v>869</v>
      </c>
      <c r="G346" s="11" t="str">
        <f>VLOOKUP($E346,proc!$A:$D,3, FALSE)</f>
        <v>3</v>
      </c>
      <c r="H346" s="12" t="str">
        <f t="shared" si="1"/>
        <v>Hernia Procedures</v>
      </c>
      <c r="I346" s="12" t="str">
        <f t="shared" si="2"/>
        <v>P16AN</v>
      </c>
      <c r="J346" s="13">
        <f>VLOOKUP($C346,'tarif idrg'!$A:$O,11,FALSE)</f>
        <v>6349277</v>
      </c>
      <c r="K346" s="13">
        <f>VLOOKUP($C346,'tarif idrg'!$A:$O,15,FALSE)</f>
        <v>5777842</v>
      </c>
      <c r="L346" s="13">
        <f>VLOOKUP($E346,'ip prosedur-2025'!$A:$H,4,FALSE)</f>
        <v>16044452.58</v>
      </c>
      <c r="M346" s="13">
        <f>VLOOKUP($E346,'ip prosedur-14 okt-15 juni 2026'!$A:$H,4,FALSE)</f>
        <v>10510148.28</v>
      </c>
      <c r="N346" s="13">
        <f>VLOOKUP($E346,'ip prosedur-14 okt-15 juni 2026'!$A:$H,3, FALSE)</f>
        <v>39</v>
      </c>
      <c r="O346" s="3">
        <f t="shared" si="3"/>
        <v>409895782.9</v>
      </c>
      <c r="P346" s="14">
        <f>VLOOKUP($E346,'ip prosedur-14 okt-15 juni 2026'!$A:$H,5,FALSE)</f>
        <v>6990137</v>
      </c>
      <c r="Q346" s="14">
        <f>VLOOKUP($E346,'ip prosedur-14 okt-15 juni 2026'!$A:$H,6,FALSE)</f>
        <v>10363758</v>
      </c>
      <c r="R346" s="14">
        <f>VLOOKUP($E346,'ip prosedur-14 okt-15 juni 2026'!$A:$H,7,FALSE)</f>
        <v>13025901</v>
      </c>
      <c r="S346" s="14">
        <f>VLOOKUP($E346,'ip prosedur-14 okt-15 juni 2026'!$A:$H,8,FALSE)</f>
        <v>14501597</v>
      </c>
    </row>
    <row r="347">
      <c r="A347" s="7" t="s">
        <v>5</v>
      </c>
      <c r="B347" s="7" t="s">
        <v>1102</v>
      </c>
      <c r="C347" s="5" t="s">
        <v>13483</v>
      </c>
      <c r="D347" s="5" t="s">
        <v>13485</v>
      </c>
      <c r="E347" s="5" t="s">
        <v>870</v>
      </c>
      <c r="F347" s="5" t="s">
        <v>872</v>
      </c>
      <c r="G347" s="11" t="str">
        <f>VLOOKUP($E347,proc!$A:$D,3, FALSE)</f>
        <v>3</v>
      </c>
      <c r="H347" s="12" t="str">
        <f t="shared" si="1"/>
        <v>Hernia Procedures</v>
      </c>
      <c r="I347" s="12" t="str">
        <f t="shared" si="2"/>
        <v>P16AN</v>
      </c>
      <c r="J347" s="13">
        <f>VLOOKUP($C347,'tarif idrg'!$A:$O,11,FALSE)</f>
        <v>6349277</v>
      </c>
      <c r="K347" s="13">
        <f>VLOOKUP($C347,'tarif idrg'!$A:$O,15,FALSE)</f>
        <v>5777842</v>
      </c>
      <c r="L347" s="13">
        <f>VLOOKUP($E347,'ip prosedur-2025'!$A:$H,4,FALSE)</f>
        <v>13071340.05</v>
      </c>
      <c r="M347" s="13">
        <f>VLOOKUP($E347,'ip prosedur-14 okt-15 juni 2026'!$A:$H,4,FALSE)</f>
        <v>14420702.97</v>
      </c>
      <c r="N347" s="13">
        <f>VLOOKUP($E347,'ip prosedur-14 okt-15 juni 2026'!$A:$H,3, FALSE)</f>
        <v>128</v>
      </c>
      <c r="O347" s="3">
        <f t="shared" si="3"/>
        <v>1845849980</v>
      </c>
      <c r="P347" s="14">
        <f>VLOOKUP($E347,'ip prosedur-14 okt-15 juni 2026'!$A:$H,5,FALSE)</f>
        <v>9001512</v>
      </c>
      <c r="Q347" s="14">
        <f>VLOOKUP($E347,'ip prosedur-14 okt-15 juni 2026'!$A:$H,6,FALSE)</f>
        <v>12403116</v>
      </c>
      <c r="R347" s="14">
        <f>VLOOKUP($E347,'ip prosedur-14 okt-15 juni 2026'!$A:$H,7,FALSE)</f>
        <v>16411810</v>
      </c>
      <c r="S347" s="14">
        <f>VLOOKUP($E347,'ip prosedur-14 okt-15 juni 2026'!$A:$H,8,FALSE)</f>
        <v>21211242</v>
      </c>
    </row>
    <row r="348">
      <c r="A348" s="7" t="s">
        <v>5</v>
      </c>
      <c r="B348" s="7" t="s">
        <v>1102</v>
      </c>
      <c r="C348" s="5" t="s">
        <v>13483</v>
      </c>
      <c r="D348" s="5" t="s">
        <v>13485</v>
      </c>
      <c r="E348" s="5" t="s">
        <v>873</v>
      </c>
      <c r="F348" s="5" t="s">
        <v>874</v>
      </c>
      <c r="G348" s="11" t="str">
        <f>VLOOKUP($E348,proc!$A:$D,3, FALSE)</f>
        <v>4</v>
      </c>
      <c r="H348" s="12" t="str">
        <f t="shared" si="1"/>
        <v>Hernia Procedures</v>
      </c>
      <c r="I348" s="12" t="str">
        <f t="shared" si="2"/>
        <v>P16AN</v>
      </c>
      <c r="J348" s="13">
        <f>VLOOKUP($C348,'tarif idrg'!$A:$O,11,FALSE)</f>
        <v>6349277</v>
      </c>
      <c r="K348" s="13">
        <f>VLOOKUP($C348,'tarif idrg'!$A:$O,15,FALSE)</f>
        <v>5777842</v>
      </c>
      <c r="L348" s="13">
        <f>VLOOKUP($E348,'ip prosedur-2025'!$A:$H,4,FALSE)</f>
        <v>10363828.88</v>
      </c>
      <c r="M348" s="13">
        <f>VLOOKUP($E348,'ip prosedur-14 okt-15 juni 2026'!$A:$H,4,FALSE)</f>
        <v>11173242.94</v>
      </c>
      <c r="N348" s="13">
        <f>VLOOKUP($E348,'ip prosedur-14 okt-15 juni 2026'!$A:$H,3, FALSE)</f>
        <v>104</v>
      </c>
      <c r="O348" s="3">
        <f t="shared" si="3"/>
        <v>1162017266</v>
      </c>
      <c r="P348" s="14">
        <f>VLOOKUP($E348,'ip prosedur-14 okt-15 juni 2026'!$A:$H,5,FALSE)</f>
        <v>6145411</v>
      </c>
      <c r="Q348" s="14">
        <f>VLOOKUP($E348,'ip prosedur-14 okt-15 juni 2026'!$A:$H,6,FALSE)</f>
        <v>9213766</v>
      </c>
      <c r="R348" s="14">
        <f>VLOOKUP($E348,'ip prosedur-14 okt-15 juni 2026'!$A:$H,7,FALSE)</f>
        <v>12972949</v>
      </c>
      <c r="S348" s="14">
        <f>VLOOKUP($E348,'ip prosedur-14 okt-15 juni 2026'!$A:$H,8,FALSE)</f>
        <v>16163300</v>
      </c>
    </row>
    <row r="349">
      <c r="A349" s="7" t="s">
        <v>5</v>
      </c>
      <c r="B349" s="7" t="s">
        <v>1102</v>
      </c>
      <c r="C349" s="5" t="s">
        <v>13483</v>
      </c>
      <c r="D349" s="5" t="s">
        <v>13485</v>
      </c>
      <c r="E349" s="5" t="s">
        <v>875</v>
      </c>
      <c r="F349" s="5" t="s">
        <v>876</v>
      </c>
      <c r="G349" s="11" t="str">
        <f>VLOOKUP($E349,proc!$A:$D,3, FALSE)</f>
        <v>4</v>
      </c>
      <c r="H349" s="12" t="str">
        <f t="shared" si="1"/>
        <v>Hernia Procedures</v>
      </c>
      <c r="I349" s="12" t="str">
        <f t="shared" si="2"/>
        <v>P16AN</v>
      </c>
      <c r="J349" s="13">
        <f>VLOOKUP($C349,'tarif idrg'!$A:$O,11,FALSE)</f>
        <v>6349277</v>
      </c>
      <c r="K349" s="13">
        <f>VLOOKUP($C349,'tarif idrg'!$A:$O,15,FALSE)</f>
        <v>5777842</v>
      </c>
      <c r="L349" s="13">
        <f>VLOOKUP($E349,'ip prosedur-2025'!$A:$H,4,FALSE)</f>
        <v>19754140.33</v>
      </c>
      <c r="M349" s="13">
        <f>VLOOKUP($E349,'ip prosedur-14 okt-15 juni 2026'!$A:$H,4,FALSE)</f>
        <v>24744157.66</v>
      </c>
      <c r="N349" s="13">
        <f>VLOOKUP($E349,'ip prosedur-14 okt-15 juni 2026'!$A:$H,3, FALSE)</f>
        <v>56</v>
      </c>
      <c r="O349" s="3">
        <f t="shared" si="3"/>
        <v>1385672829</v>
      </c>
      <c r="P349" s="14">
        <f>VLOOKUP($E349,'ip prosedur-14 okt-15 juni 2026'!$A:$H,5,FALSE)</f>
        <v>17404011</v>
      </c>
      <c r="Q349" s="14">
        <f>VLOOKUP($E349,'ip prosedur-14 okt-15 juni 2026'!$A:$H,6,FALSE)</f>
        <v>22926250</v>
      </c>
      <c r="R349" s="14">
        <f>VLOOKUP($E349,'ip prosedur-14 okt-15 juni 2026'!$A:$H,7,FALSE)</f>
        <v>27564336</v>
      </c>
      <c r="S349" s="14">
        <f>VLOOKUP($E349,'ip prosedur-14 okt-15 juni 2026'!$A:$H,8,FALSE)</f>
        <v>37002195</v>
      </c>
    </row>
    <row r="350">
      <c r="A350" s="7" t="s">
        <v>5</v>
      </c>
      <c r="B350" s="7" t="s">
        <v>1102</v>
      </c>
      <c r="C350" s="5" t="s">
        <v>13483</v>
      </c>
      <c r="D350" s="5" t="s">
        <v>13485</v>
      </c>
      <c r="E350" s="5" t="s">
        <v>878</v>
      </c>
      <c r="F350" s="5" t="s">
        <v>879</v>
      </c>
      <c r="G350" s="11" t="str">
        <f>VLOOKUP($E350,proc!$A:$D,3, FALSE)</f>
        <v>3</v>
      </c>
      <c r="H350" s="12" t="str">
        <f t="shared" si="1"/>
        <v>Hernia Procedures</v>
      </c>
      <c r="I350" s="12" t="str">
        <f t="shared" si="2"/>
        <v>P16AN</v>
      </c>
      <c r="J350" s="13">
        <f>VLOOKUP($C350,'tarif idrg'!$A:$O,11,FALSE)</f>
        <v>6349277</v>
      </c>
      <c r="K350" s="13">
        <f>VLOOKUP($C350,'tarif idrg'!$A:$O,15,FALSE)</f>
        <v>5777842</v>
      </c>
      <c r="L350" s="13">
        <f>VLOOKUP($E350,'ip prosedur-2025'!$A:$H,4,FALSE)</f>
        <v>12443892.33</v>
      </c>
      <c r="M350" s="13">
        <f>VLOOKUP($E350,'ip prosedur-14 okt-15 juni 2026'!$A:$H,4,FALSE)</f>
        <v>11657100.91</v>
      </c>
      <c r="N350" s="13">
        <f>VLOOKUP($E350,'ip prosedur-14 okt-15 juni 2026'!$A:$H,3, FALSE)</f>
        <v>202</v>
      </c>
      <c r="O350" s="3">
        <f t="shared" si="3"/>
        <v>2354734384</v>
      </c>
      <c r="P350" s="14">
        <f>VLOOKUP($E350,'ip prosedur-14 okt-15 juni 2026'!$A:$H,5,FALSE)</f>
        <v>6869860</v>
      </c>
      <c r="Q350" s="14">
        <f>VLOOKUP($E350,'ip prosedur-14 okt-15 juni 2026'!$A:$H,6,FALSE)</f>
        <v>8605464</v>
      </c>
      <c r="R350" s="14">
        <f>VLOOKUP($E350,'ip prosedur-14 okt-15 juni 2026'!$A:$H,7,FALSE)</f>
        <v>13910008</v>
      </c>
      <c r="S350" s="14">
        <f>VLOOKUP($E350,'ip prosedur-14 okt-15 juni 2026'!$A:$H,8,FALSE)</f>
        <v>20143600</v>
      </c>
    </row>
    <row r="351">
      <c r="A351" s="7" t="s">
        <v>5</v>
      </c>
      <c r="B351" s="7" t="s">
        <v>1102</v>
      </c>
      <c r="C351" s="5" t="s">
        <v>13483</v>
      </c>
      <c r="D351" s="5" t="s">
        <v>13485</v>
      </c>
      <c r="E351" s="5" t="s">
        <v>880</v>
      </c>
      <c r="F351" s="5" t="s">
        <v>881</v>
      </c>
      <c r="G351" s="11" t="str">
        <f>VLOOKUP($E351,proc!$A:$D,3, FALSE)</f>
        <v>3</v>
      </c>
      <c r="H351" s="12" t="str">
        <f t="shared" si="1"/>
        <v>Hernia Procedures</v>
      </c>
      <c r="I351" s="12" t="str">
        <f t="shared" si="2"/>
        <v>P16AN</v>
      </c>
      <c r="J351" s="13">
        <f>VLOOKUP($C351,'tarif idrg'!$A:$O,11,FALSE)</f>
        <v>6349277</v>
      </c>
      <c r="K351" s="13">
        <f>VLOOKUP($C351,'tarif idrg'!$A:$O,15,FALSE)</f>
        <v>5777842</v>
      </c>
      <c r="L351" s="13">
        <f>VLOOKUP($E351,'ip prosedur-2025'!$A:$H,4,FALSE)</f>
        <v>11436982.16</v>
      </c>
      <c r="M351" s="13">
        <f>VLOOKUP($E351,'ip prosedur-14 okt-15 juni 2026'!$A:$H,4,FALSE)</f>
        <v>12219171.33</v>
      </c>
      <c r="N351" s="13">
        <f>VLOOKUP($E351,'ip prosedur-14 okt-15 juni 2026'!$A:$H,3, FALSE)</f>
        <v>653</v>
      </c>
      <c r="O351" s="3">
        <f t="shared" si="3"/>
        <v>7979118878</v>
      </c>
      <c r="P351" s="14">
        <f>VLOOKUP($E351,'ip prosedur-14 okt-15 juni 2026'!$A:$H,5,FALSE)</f>
        <v>6604226</v>
      </c>
      <c r="Q351" s="14">
        <f>VLOOKUP($E351,'ip prosedur-14 okt-15 juni 2026'!$A:$H,6,FALSE)</f>
        <v>9205311</v>
      </c>
      <c r="R351" s="14">
        <f>VLOOKUP($E351,'ip prosedur-14 okt-15 juni 2026'!$A:$H,7,FALSE)</f>
        <v>12853695</v>
      </c>
      <c r="S351" s="14">
        <f>VLOOKUP($E351,'ip prosedur-14 okt-15 juni 2026'!$A:$H,8,FALSE)</f>
        <v>19992069</v>
      </c>
    </row>
    <row r="352">
      <c r="A352" s="7" t="s">
        <v>5</v>
      </c>
      <c r="B352" s="7" t="s">
        <v>1102</v>
      </c>
      <c r="C352" s="5" t="s">
        <v>13483</v>
      </c>
      <c r="D352" s="5" t="s">
        <v>13485</v>
      </c>
      <c r="E352" s="5" t="s">
        <v>882</v>
      </c>
      <c r="F352" s="5" t="s">
        <v>883</v>
      </c>
      <c r="G352" s="11" t="str">
        <f>VLOOKUP($E352,proc!$A:$D,3, FALSE)</f>
        <v>3</v>
      </c>
      <c r="H352" s="12" t="str">
        <f t="shared" si="1"/>
        <v>Hernia Procedures</v>
      </c>
      <c r="I352" s="12" t="str">
        <f t="shared" si="2"/>
        <v>P16AN</v>
      </c>
      <c r="J352" s="13">
        <f>VLOOKUP($C352,'tarif idrg'!$A:$O,11,FALSE)</f>
        <v>6349277</v>
      </c>
      <c r="K352" s="13">
        <f>VLOOKUP($C352,'tarif idrg'!$A:$O,15,FALSE)</f>
        <v>5777842</v>
      </c>
      <c r="L352" s="13">
        <f>VLOOKUP($E352,'ip prosedur-2025'!$A:$H,4,FALSE)</f>
        <v>11055210.69</v>
      </c>
      <c r="M352" s="13">
        <f>VLOOKUP($E352,'ip prosedur-14 okt-15 juni 2026'!$A:$H,4,FALSE)</f>
        <v>11337934.51</v>
      </c>
      <c r="N352" s="13">
        <f>VLOOKUP($E352,'ip prosedur-14 okt-15 juni 2026'!$A:$H,3, FALSE)</f>
        <v>1670</v>
      </c>
      <c r="O352" s="3">
        <f t="shared" si="3"/>
        <v>18934350632</v>
      </c>
      <c r="P352" s="14">
        <f>VLOOKUP($E352,'ip prosedur-14 okt-15 juni 2026'!$A:$H,5,FALSE)</f>
        <v>6427050</v>
      </c>
      <c r="Q352" s="14">
        <f>VLOOKUP($E352,'ip prosedur-14 okt-15 juni 2026'!$A:$H,6,FALSE)</f>
        <v>9641239</v>
      </c>
      <c r="R352" s="14">
        <f>VLOOKUP($E352,'ip prosedur-14 okt-15 juni 2026'!$A:$H,7,FALSE)</f>
        <v>13157379</v>
      </c>
      <c r="S352" s="14">
        <f>VLOOKUP($E352,'ip prosedur-14 okt-15 juni 2026'!$A:$H,8,FALSE)</f>
        <v>18761000</v>
      </c>
    </row>
    <row r="353">
      <c r="A353" s="7" t="s">
        <v>5</v>
      </c>
      <c r="B353" s="7" t="s">
        <v>1102</v>
      </c>
      <c r="C353" s="5" t="s">
        <v>13483</v>
      </c>
      <c r="D353" s="5" t="s">
        <v>13485</v>
      </c>
      <c r="E353" s="5" t="s">
        <v>885</v>
      </c>
      <c r="F353" s="5" t="s">
        <v>886</v>
      </c>
      <c r="G353" s="11" t="str">
        <f>VLOOKUP($E353,proc!$A:$D,3, FALSE)</f>
        <v>4</v>
      </c>
      <c r="H353" s="12" t="str">
        <f t="shared" si="1"/>
        <v>Hernia Procedures</v>
      </c>
      <c r="I353" s="12" t="str">
        <f t="shared" si="2"/>
        <v>P16AN</v>
      </c>
      <c r="J353" s="13">
        <f>VLOOKUP($C353,'tarif idrg'!$A:$O,11,FALSE)</f>
        <v>6349277</v>
      </c>
      <c r="K353" s="13">
        <f>VLOOKUP($C353,'tarif idrg'!$A:$O,15,FALSE)</f>
        <v>5777842</v>
      </c>
      <c r="L353" s="13">
        <f>VLOOKUP($E353,'ip prosedur-2025'!$A:$H,4,FALSE)</f>
        <v>10093727.33</v>
      </c>
      <c r="M353" s="13">
        <f>VLOOKUP($E353,'ip prosedur-14 okt-15 juni 2026'!$A:$H,4,FALSE)</f>
        <v>12957751.75</v>
      </c>
      <c r="N353" s="13">
        <f>VLOOKUP($E353,'ip prosedur-14 okt-15 juni 2026'!$A:$H,3, FALSE)</f>
        <v>12</v>
      </c>
      <c r="O353" s="3">
        <f t="shared" si="3"/>
        <v>155493021</v>
      </c>
      <c r="P353" s="14">
        <f>VLOOKUP($E353,'ip prosedur-14 okt-15 juni 2026'!$A:$H,5,FALSE)</f>
        <v>6622205</v>
      </c>
      <c r="Q353" s="14">
        <f>VLOOKUP($E353,'ip prosedur-14 okt-15 juni 2026'!$A:$H,6,FALSE)</f>
        <v>8242232</v>
      </c>
      <c r="R353" s="14">
        <f>VLOOKUP($E353,'ip prosedur-14 okt-15 juni 2026'!$A:$H,7,FALSE)</f>
        <v>19012930</v>
      </c>
      <c r="S353" s="14">
        <f>VLOOKUP($E353,'ip prosedur-14 okt-15 juni 2026'!$A:$H,8,FALSE)</f>
        <v>23009567</v>
      </c>
    </row>
    <row r="354">
      <c r="A354" s="7" t="s">
        <v>5</v>
      </c>
      <c r="B354" s="7" t="s">
        <v>1102</v>
      </c>
      <c r="C354" s="5" t="s">
        <v>13483</v>
      </c>
      <c r="D354" s="5" t="s">
        <v>13485</v>
      </c>
      <c r="E354" s="5" t="s">
        <v>887</v>
      </c>
      <c r="F354" s="5" t="s">
        <v>888</v>
      </c>
      <c r="G354" s="11" t="str">
        <f>VLOOKUP($E354,proc!$A:$D,3, FALSE)</f>
        <v>3</v>
      </c>
      <c r="H354" s="12" t="str">
        <f t="shared" si="1"/>
        <v>Hernia Procedures</v>
      </c>
      <c r="I354" s="12" t="str">
        <f t="shared" si="2"/>
        <v>P16AN</v>
      </c>
      <c r="J354" s="13">
        <f>VLOOKUP($C354,'tarif idrg'!$A:$O,11,FALSE)</f>
        <v>6349277</v>
      </c>
      <c r="K354" s="13">
        <f>VLOOKUP($C354,'tarif idrg'!$A:$O,15,FALSE)</f>
        <v>5777842</v>
      </c>
      <c r="L354" s="13">
        <f>VLOOKUP($E354,'ip prosedur-2025'!$A:$H,4,FALSE)</f>
        <v>8865210.457</v>
      </c>
      <c r="M354" s="13">
        <f>VLOOKUP($E354,'ip prosedur-14 okt-15 juni 2026'!$A:$H,4,FALSE)</f>
        <v>8718116.788</v>
      </c>
      <c r="N354" s="13">
        <f>VLOOKUP($E354,'ip prosedur-14 okt-15 juni 2026'!$A:$H,3, FALSE)</f>
        <v>146</v>
      </c>
      <c r="O354" s="3">
        <f t="shared" si="3"/>
        <v>1272845051</v>
      </c>
      <c r="P354" s="14">
        <f>VLOOKUP($E354,'ip prosedur-14 okt-15 juni 2026'!$A:$H,5,FALSE)</f>
        <v>5667498</v>
      </c>
      <c r="Q354" s="14">
        <f>VLOOKUP($E354,'ip prosedur-14 okt-15 juni 2026'!$A:$H,6,FALSE)</f>
        <v>6546000</v>
      </c>
      <c r="R354" s="14">
        <f>VLOOKUP($E354,'ip prosedur-14 okt-15 juni 2026'!$A:$H,7,FALSE)</f>
        <v>9793000</v>
      </c>
      <c r="S354" s="14">
        <f>VLOOKUP($E354,'ip prosedur-14 okt-15 juni 2026'!$A:$H,8,FALSE)</f>
        <v>15119507</v>
      </c>
    </row>
    <row r="355">
      <c r="A355" s="7" t="s">
        <v>5</v>
      </c>
      <c r="B355" s="7" t="s">
        <v>1102</v>
      </c>
      <c r="C355" s="5" t="s">
        <v>13483</v>
      </c>
      <c r="D355" s="5" t="s">
        <v>13485</v>
      </c>
      <c r="E355" s="5" t="s">
        <v>889</v>
      </c>
      <c r="F355" s="5" t="s">
        <v>890</v>
      </c>
      <c r="G355" s="11" t="str">
        <f>VLOOKUP($E355,proc!$A:$D,3, FALSE)</f>
        <v>3</v>
      </c>
      <c r="H355" s="12" t="str">
        <f t="shared" si="1"/>
        <v>Hernia Procedures</v>
      </c>
      <c r="I355" s="12" t="str">
        <f t="shared" si="2"/>
        <v>P16AN</v>
      </c>
      <c r="J355" s="13">
        <f>VLOOKUP($C355,'tarif idrg'!$A:$O,11,FALSE)</f>
        <v>6349277</v>
      </c>
      <c r="K355" s="13">
        <f>VLOOKUP($C355,'tarif idrg'!$A:$O,15,FALSE)</f>
        <v>5777842</v>
      </c>
      <c r="L355" s="13">
        <f>VLOOKUP($E355,'ip prosedur-2025'!$A:$H,4,FALSE)</f>
        <v>15539577.11</v>
      </c>
      <c r="M355" s="13">
        <f>VLOOKUP($E355,'ip prosedur-14 okt-15 juni 2026'!$A:$H,4,FALSE)</f>
        <v>15721308.68</v>
      </c>
      <c r="N355" s="13">
        <f>VLOOKUP($E355,'ip prosedur-14 okt-15 juni 2026'!$A:$H,3, FALSE)</f>
        <v>1331</v>
      </c>
      <c r="O355" s="3">
        <f t="shared" si="3"/>
        <v>20925061853</v>
      </c>
      <c r="P355" s="14">
        <f>VLOOKUP($E355,'ip prosedur-14 okt-15 juni 2026'!$A:$H,5,FALSE)</f>
        <v>7735500</v>
      </c>
      <c r="Q355" s="14">
        <f>VLOOKUP($E355,'ip prosedur-14 okt-15 juni 2026'!$A:$H,6,FALSE)</f>
        <v>11448815</v>
      </c>
      <c r="R355" s="14">
        <f>VLOOKUP($E355,'ip prosedur-14 okt-15 juni 2026'!$A:$H,7,FALSE)</f>
        <v>17002360</v>
      </c>
      <c r="S355" s="14">
        <f>VLOOKUP($E355,'ip prosedur-14 okt-15 juni 2026'!$A:$H,8,FALSE)</f>
        <v>26073025</v>
      </c>
    </row>
    <row r="356">
      <c r="A356" s="7" t="s">
        <v>5</v>
      </c>
      <c r="B356" s="7" t="s">
        <v>1102</v>
      </c>
      <c r="C356" s="5" t="s">
        <v>13483</v>
      </c>
      <c r="D356" s="5" t="s">
        <v>13485</v>
      </c>
      <c r="E356" s="5" t="s">
        <v>892</v>
      </c>
      <c r="F356" s="5" t="s">
        <v>893</v>
      </c>
      <c r="G356" s="11" t="str">
        <f>VLOOKUP($E356,proc!$A:$D,3, FALSE)</f>
        <v>3</v>
      </c>
      <c r="H356" s="12" t="str">
        <f t="shared" si="1"/>
        <v>Hernia Procedures</v>
      </c>
      <c r="I356" s="12" t="str">
        <f t="shared" si="2"/>
        <v>P16AN</v>
      </c>
      <c r="J356" s="13">
        <f>VLOOKUP($C356,'tarif idrg'!$A:$O,11,FALSE)</f>
        <v>6349277</v>
      </c>
      <c r="K356" s="13">
        <f>VLOOKUP($C356,'tarif idrg'!$A:$O,15,FALSE)</f>
        <v>5777842</v>
      </c>
      <c r="L356" s="13">
        <f>VLOOKUP($E356,'ip prosedur-2025'!$A:$H,4,FALSE)</f>
        <v>17581540.23</v>
      </c>
      <c r="M356" s="13">
        <f>VLOOKUP($E356,'ip prosedur-14 okt-15 juni 2026'!$A:$H,4,FALSE)</f>
        <v>23594787.87</v>
      </c>
      <c r="N356" s="13">
        <f>VLOOKUP($E356,'ip prosedur-14 okt-15 juni 2026'!$A:$H,3, FALSE)</f>
        <v>134</v>
      </c>
      <c r="O356" s="3">
        <f t="shared" si="3"/>
        <v>3161701575</v>
      </c>
      <c r="P356" s="14">
        <f>VLOOKUP($E356,'ip prosedur-14 okt-15 juni 2026'!$A:$H,5,FALSE)</f>
        <v>7939500</v>
      </c>
      <c r="Q356" s="14">
        <f>VLOOKUP($E356,'ip prosedur-14 okt-15 juni 2026'!$A:$H,6,FALSE)</f>
        <v>14632440</v>
      </c>
      <c r="R356" s="14">
        <f>VLOOKUP($E356,'ip prosedur-14 okt-15 juni 2026'!$A:$H,7,FALSE)</f>
        <v>31564543</v>
      </c>
      <c r="S356" s="14">
        <f>VLOOKUP($E356,'ip prosedur-14 okt-15 juni 2026'!$A:$H,8,FALSE)</f>
        <v>50796110</v>
      </c>
    </row>
    <row r="357">
      <c r="A357" s="7" t="s">
        <v>5</v>
      </c>
      <c r="B357" s="7" t="s">
        <v>1102</v>
      </c>
      <c r="C357" s="5" t="s">
        <v>13483</v>
      </c>
      <c r="D357" s="5" t="s">
        <v>13485</v>
      </c>
      <c r="E357" s="5" t="s">
        <v>894</v>
      </c>
      <c r="F357" s="5" t="s">
        <v>895</v>
      </c>
      <c r="G357" s="11" t="str">
        <f>VLOOKUP($E357,proc!$A:$D,3, FALSE)</f>
        <v>3</v>
      </c>
      <c r="H357" s="12" t="str">
        <f t="shared" si="1"/>
        <v>Hernia Procedures</v>
      </c>
      <c r="I357" s="12" t="str">
        <f t="shared" si="2"/>
        <v>P16AN</v>
      </c>
      <c r="J357" s="13">
        <f>VLOOKUP($C357,'tarif idrg'!$A:$O,11,FALSE)</f>
        <v>6349277</v>
      </c>
      <c r="K357" s="13">
        <f>VLOOKUP($C357,'tarif idrg'!$A:$O,15,FALSE)</f>
        <v>5777842</v>
      </c>
      <c r="L357" s="13">
        <f>VLOOKUP($E357,'ip prosedur-2025'!$A:$H,4,FALSE)</f>
        <v>22331914.34</v>
      </c>
      <c r="M357" s="13">
        <f>VLOOKUP($E357,'ip prosedur-14 okt-15 juni 2026'!$A:$H,4,FALSE)</f>
        <v>30180224.51</v>
      </c>
      <c r="N357" s="13">
        <f>VLOOKUP($E357,'ip prosedur-14 okt-15 juni 2026'!$A:$H,3, FALSE)</f>
        <v>85</v>
      </c>
      <c r="O357" s="3">
        <f t="shared" si="3"/>
        <v>2565319083</v>
      </c>
      <c r="P357" s="14">
        <f>VLOOKUP($E357,'ip prosedur-14 okt-15 juni 2026'!$A:$H,5,FALSE)</f>
        <v>8723151</v>
      </c>
      <c r="Q357" s="14">
        <f>VLOOKUP($E357,'ip prosedur-14 okt-15 juni 2026'!$A:$H,6,FALSE)</f>
        <v>14592615</v>
      </c>
      <c r="R357" s="14">
        <f>VLOOKUP($E357,'ip prosedur-14 okt-15 juni 2026'!$A:$H,7,FALSE)</f>
        <v>33516039</v>
      </c>
      <c r="S357" s="14">
        <f>VLOOKUP($E357,'ip prosedur-14 okt-15 juni 2026'!$A:$H,8,FALSE)</f>
        <v>56711529</v>
      </c>
    </row>
    <row r="358">
      <c r="A358" s="7" t="s">
        <v>5</v>
      </c>
      <c r="B358" s="7" t="s">
        <v>1102</v>
      </c>
      <c r="C358" s="5" t="s">
        <v>13483</v>
      </c>
      <c r="D358" s="5" t="s">
        <v>13485</v>
      </c>
      <c r="E358" s="5" t="s">
        <v>896</v>
      </c>
      <c r="F358" s="5" t="s">
        <v>897</v>
      </c>
      <c r="G358" s="11" t="str">
        <f>VLOOKUP($E358,proc!$A:$D,3, FALSE)</f>
        <v>3</v>
      </c>
      <c r="H358" s="12" t="str">
        <f t="shared" si="1"/>
        <v>Hernia Procedures</v>
      </c>
      <c r="I358" s="12" t="str">
        <f t="shared" si="2"/>
        <v>P16AN</v>
      </c>
      <c r="J358" s="13">
        <f>VLOOKUP($C358,'tarif idrg'!$A:$O,11,FALSE)</f>
        <v>6349277</v>
      </c>
      <c r="K358" s="13">
        <f>VLOOKUP($C358,'tarif idrg'!$A:$O,15,FALSE)</f>
        <v>5777842</v>
      </c>
      <c r="L358" s="13">
        <f>VLOOKUP($E358,'ip prosedur-2025'!$A:$H,4,FALSE)</f>
        <v>15849694.55</v>
      </c>
      <c r="M358" s="13">
        <f>VLOOKUP($E358,'ip prosedur-14 okt-15 juni 2026'!$A:$H,4,FALSE)</f>
        <v>16988899.05</v>
      </c>
      <c r="N358" s="13">
        <f>VLOOKUP($E358,'ip prosedur-14 okt-15 juni 2026'!$A:$H,3, FALSE)</f>
        <v>2372</v>
      </c>
      <c r="O358" s="3">
        <f t="shared" si="3"/>
        <v>40297668547</v>
      </c>
      <c r="P358" s="14">
        <f>VLOOKUP($E358,'ip prosedur-14 okt-15 juni 2026'!$A:$H,5,FALSE)</f>
        <v>6973030</v>
      </c>
      <c r="Q358" s="14">
        <f>VLOOKUP($E358,'ip prosedur-14 okt-15 juni 2026'!$A:$H,6,FALSE)</f>
        <v>10236056</v>
      </c>
      <c r="R358" s="14">
        <f>VLOOKUP($E358,'ip prosedur-14 okt-15 juni 2026'!$A:$H,7,FALSE)</f>
        <v>16413345</v>
      </c>
      <c r="S358" s="14">
        <f>VLOOKUP($E358,'ip prosedur-14 okt-15 juni 2026'!$A:$H,8,FALSE)</f>
        <v>30060684</v>
      </c>
    </row>
    <row r="359">
      <c r="A359" s="7" t="s">
        <v>5</v>
      </c>
      <c r="B359" s="7" t="s">
        <v>1102</v>
      </c>
      <c r="C359" s="5" t="s">
        <v>13483</v>
      </c>
      <c r="D359" s="5" t="s">
        <v>13485</v>
      </c>
      <c r="E359" s="5" t="s">
        <v>899</v>
      </c>
      <c r="F359" s="5" t="s">
        <v>900</v>
      </c>
      <c r="G359" s="11" t="str">
        <f>VLOOKUP($E359,proc!$A:$D,3, FALSE)</f>
        <v>3</v>
      </c>
      <c r="H359" s="12" t="str">
        <f t="shared" si="1"/>
        <v>Hernia Procedures</v>
      </c>
      <c r="I359" s="12" t="str">
        <f t="shared" si="2"/>
        <v>P16AN</v>
      </c>
      <c r="J359" s="13">
        <f>VLOOKUP($C359,'tarif idrg'!$A:$O,11,FALSE)</f>
        <v>6349277</v>
      </c>
      <c r="K359" s="13">
        <f>VLOOKUP($C359,'tarif idrg'!$A:$O,15,FALSE)</f>
        <v>5777842</v>
      </c>
      <c r="L359" s="13">
        <f>VLOOKUP($E359,'ip prosedur-2025'!$A:$H,4,FALSE)</f>
        <v>20294741.79</v>
      </c>
      <c r="M359" s="13">
        <f>VLOOKUP($E359,'ip prosedur-14 okt-15 juni 2026'!$A:$H,4,FALSE)</f>
        <v>23289425.18</v>
      </c>
      <c r="N359" s="13">
        <f>VLOOKUP($E359,'ip prosedur-14 okt-15 juni 2026'!$A:$H,3, FALSE)</f>
        <v>1197</v>
      </c>
      <c r="O359" s="3">
        <f t="shared" si="3"/>
        <v>27877441940</v>
      </c>
      <c r="P359" s="14">
        <f>VLOOKUP($E359,'ip prosedur-14 okt-15 juni 2026'!$A:$H,5,FALSE)</f>
        <v>8553993</v>
      </c>
      <c r="Q359" s="14">
        <f>VLOOKUP($E359,'ip prosedur-14 okt-15 juni 2026'!$A:$H,6,FALSE)</f>
        <v>15057684</v>
      </c>
      <c r="R359" s="14">
        <f>VLOOKUP($E359,'ip prosedur-14 okt-15 juni 2026'!$A:$H,7,FALSE)</f>
        <v>23618352</v>
      </c>
      <c r="S359" s="14">
        <f>VLOOKUP($E359,'ip prosedur-14 okt-15 juni 2026'!$A:$H,8,FALSE)</f>
        <v>45430202</v>
      </c>
    </row>
    <row r="360">
      <c r="A360" s="7" t="s">
        <v>5</v>
      </c>
      <c r="B360" s="7" t="s">
        <v>1102</v>
      </c>
      <c r="C360" s="5" t="s">
        <v>13483</v>
      </c>
      <c r="D360" s="5" t="s">
        <v>13485</v>
      </c>
      <c r="E360" s="5" t="s">
        <v>901</v>
      </c>
      <c r="F360" s="5" t="s">
        <v>902</v>
      </c>
      <c r="G360" s="11" t="str">
        <f>VLOOKUP($E360,proc!$A:$D,3, FALSE)</f>
        <v>3</v>
      </c>
      <c r="H360" s="12" t="str">
        <f t="shared" si="1"/>
        <v>Hernia Procedures</v>
      </c>
      <c r="I360" s="12" t="str">
        <f t="shared" si="2"/>
        <v>P16AN</v>
      </c>
      <c r="J360" s="13">
        <f>VLOOKUP($C360,'tarif idrg'!$A:$O,11,FALSE)</f>
        <v>6349277</v>
      </c>
      <c r="K360" s="13">
        <f>VLOOKUP($C360,'tarif idrg'!$A:$O,15,FALSE)</f>
        <v>5777842</v>
      </c>
      <c r="L360" s="13">
        <f>VLOOKUP($E360,'ip prosedur-2025'!$A:$H,4,FALSE)</f>
        <v>15991097.81</v>
      </c>
      <c r="M360" s="13">
        <f>VLOOKUP($E360,'ip prosedur-14 okt-15 juni 2026'!$A:$H,4,FALSE)</f>
        <v>17684791.93</v>
      </c>
      <c r="N360" s="13">
        <f>VLOOKUP($E360,'ip prosedur-14 okt-15 juni 2026'!$A:$H,3, FALSE)</f>
        <v>1253</v>
      </c>
      <c r="O360" s="3">
        <f t="shared" si="3"/>
        <v>22159044288</v>
      </c>
      <c r="P360" s="14">
        <f>VLOOKUP($E360,'ip prosedur-14 okt-15 juni 2026'!$A:$H,5,FALSE)</f>
        <v>7200899</v>
      </c>
      <c r="Q360" s="14">
        <f>VLOOKUP($E360,'ip prosedur-14 okt-15 juni 2026'!$A:$H,6,FALSE)</f>
        <v>10982808</v>
      </c>
      <c r="R360" s="14">
        <f>VLOOKUP($E360,'ip prosedur-14 okt-15 juni 2026'!$A:$H,7,FALSE)</f>
        <v>17316503</v>
      </c>
      <c r="S360" s="14">
        <f>VLOOKUP($E360,'ip prosedur-14 okt-15 juni 2026'!$A:$H,8,FALSE)</f>
        <v>32799953</v>
      </c>
    </row>
    <row r="361">
      <c r="A361" s="7" t="s">
        <v>5</v>
      </c>
      <c r="B361" s="7" t="s">
        <v>1102</v>
      </c>
      <c r="C361" s="5" t="s">
        <v>13483</v>
      </c>
      <c r="D361" s="5" t="s">
        <v>13485</v>
      </c>
      <c r="E361" s="5" t="s">
        <v>904</v>
      </c>
      <c r="F361" s="5" t="s">
        <v>905</v>
      </c>
      <c r="G361" s="11" t="str">
        <f>VLOOKUP($E361,proc!$A:$D,3, FALSE)</f>
        <v>4</v>
      </c>
      <c r="H361" s="12" t="str">
        <f t="shared" si="1"/>
        <v>Hernia Procedures</v>
      </c>
      <c r="I361" s="12" t="str">
        <f t="shared" si="2"/>
        <v>P16AN</v>
      </c>
      <c r="J361" s="13">
        <f>VLOOKUP($C361,'tarif idrg'!$A:$O,11,FALSE)</f>
        <v>6349277</v>
      </c>
      <c r="K361" s="13">
        <f>VLOOKUP($C361,'tarif idrg'!$A:$O,15,FALSE)</f>
        <v>5777842</v>
      </c>
      <c r="L361" s="13">
        <f>VLOOKUP($E361,'ip prosedur-2025'!$A:$H,4,FALSE)</f>
        <v>20138313.53</v>
      </c>
      <c r="M361" s="13">
        <f>VLOOKUP($E361,'ip prosedur-14 okt-15 juni 2026'!$A:$H,4,FALSE)</f>
        <v>21743912.94</v>
      </c>
      <c r="N361" s="13">
        <f>VLOOKUP($E361,'ip prosedur-14 okt-15 juni 2026'!$A:$H,3, FALSE)</f>
        <v>676</v>
      </c>
      <c r="O361" s="3">
        <f t="shared" si="3"/>
        <v>14698885147</v>
      </c>
      <c r="P361" s="14">
        <f>VLOOKUP($E361,'ip prosedur-14 okt-15 juni 2026'!$A:$H,5,FALSE)</f>
        <v>9179740</v>
      </c>
      <c r="Q361" s="14">
        <f>VLOOKUP($E361,'ip prosedur-14 okt-15 juni 2026'!$A:$H,6,FALSE)</f>
        <v>13958800</v>
      </c>
      <c r="R361" s="14">
        <f>VLOOKUP($E361,'ip prosedur-14 okt-15 juni 2026'!$A:$H,7,FALSE)</f>
        <v>25976340</v>
      </c>
      <c r="S361" s="14">
        <f>VLOOKUP($E361,'ip prosedur-14 okt-15 juni 2026'!$A:$H,8,FALSE)</f>
        <v>42300850</v>
      </c>
    </row>
    <row r="362">
      <c r="A362" s="7" t="s">
        <v>5</v>
      </c>
      <c r="B362" s="7" t="s">
        <v>1102</v>
      </c>
      <c r="C362" s="5" t="s">
        <v>13483</v>
      </c>
      <c r="D362" s="5" t="s">
        <v>13485</v>
      </c>
      <c r="E362" s="5" t="s">
        <v>906</v>
      </c>
      <c r="F362" s="5" t="s">
        <v>907</v>
      </c>
      <c r="G362" s="11" t="str">
        <f>VLOOKUP($E362,proc!$A:$D,3, FALSE)</f>
        <v>3</v>
      </c>
      <c r="H362" s="12" t="str">
        <f t="shared" si="1"/>
        <v>Hernia Procedures</v>
      </c>
      <c r="I362" s="12" t="str">
        <f t="shared" si="2"/>
        <v>P16AN</v>
      </c>
      <c r="J362" s="13">
        <f>VLOOKUP($C362,'tarif idrg'!$A:$O,11,FALSE)</f>
        <v>6349277</v>
      </c>
      <c r="K362" s="13">
        <f>VLOOKUP($C362,'tarif idrg'!$A:$O,15,FALSE)</f>
        <v>5777842</v>
      </c>
      <c r="L362" s="13">
        <f>VLOOKUP($E362,'ip prosedur-2025'!$A:$H,4,FALSE)</f>
        <v>29248955.37</v>
      </c>
      <c r="M362" s="13">
        <f>VLOOKUP($E362,'ip prosedur-14 okt-15 juni 2026'!$A:$H,4,FALSE)</f>
        <v>29000950.74</v>
      </c>
      <c r="N362" s="13">
        <f>VLOOKUP($E362,'ip prosedur-14 okt-15 juni 2026'!$A:$H,3, FALSE)</f>
        <v>57</v>
      </c>
      <c r="O362" s="3">
        <f t="shared" si="3"/>
        <v>1653054192</v>
      </c>
      <c r="P362" s="14">
        <f>VLOOKUP($E362,'ip prosedur-14 okt-15 juni 2026'!$A:$H,5,FALSE)</f>
        <v>14379856</v>
      </c>
      <c r="Q362" s="14">
        <f>VLOOKUP($E362,'ip prosedur-14 okt-15 juni 2026'!$A:$H,6,FALSE)</f>
        <v>25978953</v>
      </c>
      <c r="R362" s="14">
        <f>VLOOKUP($E362,'ip prosedur-14 okt-15 juni 2026'!$A:$H,7,FALSE)</f>
        <v>39794801</v>
      </c>
      <c r="S362" s="14">
        <f>VLOOKUP($E362,'ip prosedur-14 okt-15 juni 2026'!$A:$H,8,FALSE)</f>
        <v>55510954</v>
      </c>
    </row>
    <row r="363">
      <c r="A363" s="7" t="s">
        <v>5</v>
      </c>
      <c r="B363" s="7" t="s">
        <v>1102</v>
      </c>
      <c r="C363" s="5" t="s">
        <v>13483</v>
      </c>
      <c r="D363" s="5" t="s">
        <v>13485</v>
      </c>
      <c r="E363" s="5" t="s">
        <v>908</v>
      </c>
      <c r="F363" s="5" t="s">
        <v>909</v>
      </c>
      <c r="G363" s="11" t="str">
        <f>VLOOKUP($E363,proc!$A:$D,3, FALSE)</f>
        <v>3</v>
      </c>
      <c r="H363" s="12" t="str">
        <f t="shared" si="1"/>
        <v>Hernia Procedures</v>
      </c>
      <c r="I363" s="12" t="str">
        <f t="shared" si="2"/>
        <v>P16AN</v>
      </c>
      <c r="J363" s="13">
        <f>VLOOKUP($C363,'tarif idrg'!$A:$O,11,FALSE)</f>
        <v>6349277</v>
      </c>
      <c r="K363" s="13">
        <f>VLOOKUP($C363,'tarif idrg'!$A:$O,15,FALSE)</f>
        <v>5777842</v>
      </c>
      <c r="L363" s="13">
        <f>VLOOKUP($E363,'ip prosedur-2025'!$A:$H,4,FALSE)</f>
        <v>29777173.6</v>
      </c>
      <c r="M363" s="13">
        <f>VLOOKUP($E363,'ip prosedur-14 okt-15 juni 2026'!$A:$H,4,FALSE)</f>
        <v>31480251.25</v>
      </c>
      <c r="N363" s="13">
        <f>VLOOKUP($E363,'ip prosedur-14 okt-15 juni 2026'!$A:$H,3, FALSE)</f>
        <v>69</v>
      </c>
      <c r="O363" s="3">
        <f t="shared" si="3"/>
        <v>2172137336</v>
      </c>
      <c r="P363" s="14">
        <f>VLOOKUP($E363,'ip prosedur-14 okt-15 juni 2026'!$A:$H,5,FALSE)</f>
        <v>12804152</v>
      </c>
      <c r="Q363" s="14">
        <f>VLOOKUP($E363,'ip prosedur-14 okt-15 juni 2026'!$A:$H,6,FALSE)</f>
        <v>21492155</v>
      </c>
      <c r="R363" s="14">
        <f>VLOOKUP($E363,'ip prosedur-14 okt-15 juni 2026'!$A:$H,7,FALSE)</f>
        <v>39441882</v>
      </c>
      <c r="S363" s="14">
        <f>VLOOKUP($E363,'ip prosedur-14 okt-15 juni 2026'!$A:$H,8,FALSE)</f>
        <v>64710184</v>
      </c>
    </row>
    <row r="364">
      <c r="A364" s="7" t="s">
        <v>5</v>
      </c>
      <c r="B364" s="7" t="s">
        <v>1102</v>
      </c>
      <c r="C364" s="5" t="s">
        <v>13483</v>
      </c>
      <c r="D364" s="5" t="s">
        <v>13485</v>
      </c>
      <c r="E364" s="5" t="s">
        <v>911</v>
      </c>
      <c r="F364" s="5" t="s">
        <v>912</v>
      </c>
      <c r="G364" s="11" t="str">
        <f>VLOOKUP($E364,proc!$A:$D,3, FALSE)</f>
        <v>3</v>
      </c>
      <c r="H364" s="12" t="str">
        <f t="shared" si="1"/>
        <v>Hernia Procedures</v>
      </c>
      <c r="I364" s="12" t="str">
        <f t="shared" si="2"/>
        <v>P16AN</v>
      </c>
      <c r="J364" s="13">
        <f>VLOOKUP($C364,'tarif idrg'!$A:$O,11,FALSE)</f>
        <v>6349277</v>
      </c>
      <c r="K364" s="13">
        <f>VLOOKUP($C364,'tarif idrg'!$A:$O,15,FALSE)</f>
        <v>5777842</v>
      </c>
      <c r="L364" s="13">
        <f>VLOOKUP($E364,'ip prosedur-2025'!$A:$H,4,FALSE)</f>
        <v>16195433.71</v>
      </c>
      <c r="M364" s="13">
        <f>VLOOKUP($E364,'ip prosedur-14 okt-15 juni 2026'!$A:$H,4,FALSE)</f>
        <v>18140634.76</v>
      </c>
      <c r="N364" s="13">
        <f>VLOOKUP($E364,'ip prosedur-14 okt-15 juni 2026'!$A:$H,3, FALSE)</f>
        <v>434</v>
      </c>
      <c r="O364" s="3">
        <f t="shared" si="3"/>
        <v>7873035486</v>
      </c>
      <c r="P364" s="14">
        <f>VLOOKUP($E364,'ip prosedur-14 okt-15 juni 2026'!$A:$H,5,FALSE)</f>
        <v>7910978</v>
      </c>
      <c r="Q364" s="14">
        <f>VLOOKUP($E364,'ip prosedur-14 okt-15 juni 2026'!$A:$H,6,FALSE)</f>
        <v>13109085</v>
      </c>
      <c r="R364" s="14">
        <f>VLOOKUP($E364,'ip prosedur-14 okt-15 juni 2026'!$A:$H,7,FALSE)</f>
        <v>21923009</v>
      </c>
      <c r="S364" s="14">
        <f>VLOOKUP($E364,'ip prosedur-14 okt-15 juni 2026'!$A:$H,8,FALSE)</f>
        <v>36782600</v>
      </c>
    </row>
    <row r="365">
      <c r="A365" s="7" t="s">
        <v>5</v>
      </c>
      <c r="B365" s="7" t="s">
        <v>1102</v>
      </c>
      <c r="C365" s="5" t="s">
        <v>13483</v>
      </c>
      <c r="D365" s="5" t="s">
        <v>13485</v>
      </c>
      <c r="E365" s="5" t="s">
        <v>913</v>
      </c>
      <c r="F365" s="5" t="s">
        <v>914</v>
      </c>
      <c r="G365" s="11" t="str">
        <f>VLOOKUP($E365,proc!$A:$D,3, FALSE)</f>
        <v>4</v>
      </c>
      <c r="H365" s="12" t="str">
        <f t="shared" si="1"/>
        <v>Hernia Procedures</v>
      </c>
      <c r="I365" s="12" t="str">
        <f t="shared" si="2"/>
        <v>P16AN</v>
      </c>
      <c r="J365" s="13">
        <f>VLOOKUP($C365,'tarif idrg'!$A:$O,11,FALSE)</f>
        <v>6349277</v>
      </c>
      <c r="K365" s="13">
        <f>VLOOKUP($C365,'tarif idrg'!$A:$O,15,FALSE)</f>
        <v>5777842</v>
      </c>
      <c r="L365" s="13">
        <f>VLOOKUP($E365,'ip prosedur-2025'!$A:$H,4,FALSE)</f>
        <v>64763592</v>
      </c>
      <c r="M365" s="13">
        <f>VLOOKUP($E365,'ip prosedur-14 okt-15 juni 2026'!$A:$H,4,FALSE)</f>
        <v>61722878.21</v>
      </c>
      <c r="N365" s="13">
        <f>VLOOKUP($E365,'ip prosedur-14 okt-15 juni 2026'!$A:$H,3, FALSE)</f>
        <v>34</v>
      </c>
      <c r="O365" s="3">
        <f t="shared" si="3"/>
        <v>2098577859</v>
      </c>
      <c r="P365" s="14">
        <f>VLOOKUP($E365,'ip prosedur-14 okt-15 juni 2026'!$A:$H,5,FALSE)</f>
        <v>25833953</v>
      </c>
      <c r="Q365" s="14">
        <f>VLOOKUP($E365,'ip prosedur-14 okt-15 juni 2026'!$A:$H,6,FALSE)</f>
        <v>42206149</v>
      </c>
      <c r="R365" s="14">
        <f>VLOOKUP($E365,'ip prosedur-14 okt-15 juni 2026'!$A:$H,7,FALSE)</f>
        <v>87364901</v>
      </c>
      <c r="S365" s="14">
        <f>VLOOKUP($E365,'ip prosedur-14 okt-15 juni 2026'!$A:$H,8,FALSE)</f>
        <v>138984092</v>
      </c>
    </row>
    <row r="366">
      <c r="A366" s="7" t="s">
        <v>5</v>
      </c>
      <c r="B366" s="7" t="s">
        <v>1102</v>
      </c>
      <c r="C366" s="5" t="s">
        <v>13483</v>
      </c>
      <c r="D366" s="5" t="s">
        <v>13485</v>
      </c>
      <c r="E366" s="5" t="s">
        <v>915</v>
      </c>
      <c r="F366" s="5" t="s">
        <v>917</v>
      </c>
      <c r="G366" s="11" t="str">
        <f>VLOOKUP($E366,proc!$A:$D,3, FALSE)</f>
        <v>4</v>
      </c>
      <c r="H366" s="12" t="str">
        <f t="shared" si="1"/>
        <v>Hernia Procedures</v>
      </c>
      <c r="I366" s="12" t="str">
        <f t="shared" si="2"/>
        <v>P16AN</v>
      </c>
      <c r="J366" s="13">
        <f>VLOOKUP($C366,'tarif idrg'!$A:$O,11,FALSE)</f>
        <v>6349277</v>
      </c>
      <c r="K366" s="13">
        <f>VLOOKUP($C366,'tarif idrg'!$A:$O,15,FALSE)</f>
        <v>5777842</v>
      </c>
      <c r="L366" s="13">
        <f>VLOOKUP($E366,'ip prosedur-2025'!$A:$H,4,FALSE)</f>
        <v>71469571.71</v>
      </c>
      <c r="M366" s="13">
        <f>VLOOKUP($E366,'ip prosedur-14 okt-15 juni 2026'!$A:$H,4,FALSE)</f>
        <v>59325628.36</v>
      </c>
      <c r="N366" s="13">
        <f>VLOOKUP($E366,'ip prosedur-14 okt-15 juni 2026'!$A:$H,3, FALSE)</f>
        <v>95</v>
      </c>
      <c r="O366" s="3">
        <f t="shared" si="3"/>
        <v>5635934694</v>
      </c>
      <c r="P366" s="14">
        <f>VLOOKUP($E366,'ip prosedur-14 okt-15 juni 2026'!$A:$H,5,FALSE)</f>
        <v>22306945</v>
      </c>
      <c r="Q366" s="14">
        <f>VLOOKUP($E366,'ip prosedur-14 okt-15 juni 2026'!$A:$H,6,FALSE)</f>
        <v>46063351</v>
      </c>
      <c r="R366" s="14">
        <f>VLOOKUP($E366,'ip prosedur-14 okt-15 juni 2026'!$A:$H,7,FALSE)</f>
        <v>70290500</v>
      </c>
      <c r="S366" s="14">
        <f>VLOOKUP($E366,'ip prosedur-14 okt-15 juni 2026'!$A:$H,8,FALSE)</f>
        <v>144372789</v>
      </c>
    </row>
    <row r="367">
      <c r="A367" s="7" t="s">
        <v>5</v>
      </c>
      <c r="B367" s="7" t="s">
        <v>1102</v>
      </c>
      <c r="C367" s="5" t="s">
        <v>13483</v>
      </c>
      <c r="D367" s="5" t="s">
        <v>13485</v>
      </c>
      <c r="E367" s="5" t="s">
        <v>918</v>
      </c>
      <c r="F367" s="5" t="s">
        <v>919</v>
      </c>
      <c r="G367" s="11" t="str">
        <f>VLOOKUP($E367,proc!$A:$D,3, FALSE)</f>
        <v>4</v>
      </c>
      <c r="H367" s="12" t="str">
        <f t="shared" si="1"/>
        <v>Hernia Procedures</v>
      </c>
      <c r="I367" s="12" t="str">
        <f t="shared" si="2"/>
        <v>P16AN</v>
      </c>
      <c r="J367" s="13">
        <f>VLOOKUP($C367,'tarif idrg'!$A:$O,11,FALSE)</f>
        <v>6349277</v>
      </c>
      <c r="K367" s="13">
        <f>VLOOKUP($C367,'tarif idrg'!$A:$O,15,FALSE)</f>
        <v>5777842</v>
      </c>
      <c r="L367" s="13">
        <f>VLOOKUP($E367,'ip prosedur-2025'!$A:$H,4,FALSE)</f>
        <v>50236244</v>
      </c>
      <c r="M367" s="13">
        <f>VLOOKUP($E367,'ip prosedur-14 okt-15 juni 2026'!$A:$H,4,FALSE)</f>
        <v>72923308.55</v>
      </c>
      <c r="N367" s="13">
        <f>VLOOKUP($E367,'ip prosedur-14 okt-15 juni 2026'!$A:$H,3, FALSE)</f>
        <v>47</v>
      </c>
      <c r="O367" s="3">
        <f t="shared" si="3"/>
        <v>3427395502</v>
      </c>
      <c r="P367" s="14">
        <f>VLOOKUP($E367,'ip prosedur-14 okt-15 juni 2026'!$A:$H,5,FALSE)</f>
        <v>23035929</v>
      </c>
      <c r="Q367" s="14">
        <f>VLOOKUP($E367,'ip prosedur-14 okt-15 juni 2026'!$A:$H,6,FALSE)</f>
        <v>54005329</v>
      </c>
      <c r="R367" s="14">
        <f>VLOOKUP($E367,'ip prosedur-14 okt-15 juni 2026'!$A:$H,7,FALSE)</f>
        <v>93795021</v>
      </c>
      <c r="S367" s="14">
        <f>VLOOKUP($E367,'ip prosedur-14 okt-15 juni 2026'!$A:$H,8,FALSE)</f>
        <v>165754785</v>
      </c>
    </row>
    <row r="368">
      <c r="A368" s="7" t="s">
        <v>5</v>
      </c>
      <c r="B368" s="7" t="s">
        <v>1102</v>
      </c>
      <c r="C368" s="5" t="s">
        <v>13483</v>
      </c>
      <c r="D368" s="5" t="s">
        <v>13485</v>
      </c>
      <c r="E368" s="5" t="s">
        <v>920</v>
      </c>
      <c r="F368" s="5" t="s">
        <v>921</v>
      </c>
      <c r="G368" s="11" t="str">
        <f>VLOOKUP($E368,proc!$A:$D,3, FALSE)</f>
        <v>4</v>
      </c>
      <c r="H368" s="12" t="str">
        <f t="shared" si="1"/>
        <v>Hernia Procedures</v>
      </c>
      <c r="I368" s="12" t="str">
        <f t="shared" si="2"/>
        <v>P16AN</v>
      </c>
      <c r="J368" s="13">
        <f>VLOOKUP($C368,'tarif idrg'!$A:$O,11,FALSE)</f>
        <v>6349277</v>
      </c>
      <c r="K368" s="13">
        <f>VLOOKUP($C368,'tarif idrg'!$A:$O,15,FALSE)</f>
        <v>5777842</v>
      </c>
      <c r="L368" s="13">
        <f>VLOOKUP($E368,'ip prosedur-2025'!$A:$H,4,FALSE)</f>
        <v>63210436.97</v>
      </c>
      <c r="M368" s="13">
        <f>VLOOKUP($E368,'ip prosedur-14 okt-15 juni 2026'!$A:$H,4,FALSE)</f>
        <v>70855418.55</v>
      </c>
      <c r="N368" s="13">
        <f>VLOOKUP($E368,'ip prosedur-14 okt-15 juni 2026'!$A:$H,3, FALSE)</f>
        <v>20</v>
      </c>
      <c r="O368" s="3">
        <f t="shared" si="3"/>
        <v>1417108371</v>
      </c>
      <c r="P368" s="14">
        <f>VLOOKUP($E368,'ip prosedur-14 okt-15 juni 2026'!$A:$H,5,FALSE)</f>
        <v>28849218</v>
      </c>
      <c r="Q368" s="14">
        <f>VLOOKUP($E368,'ip prosedur-14 okt-15 juni 2026'!$A:$H,6,FALSE)</f>
        <v>57389745</v>
      </c>
      <c r="R368" s="14">
        <f>VLOOKUP($E368,'ip prosedur-14 okt-15 juni 2026'!$A:$H,7,FALSE)</f>
        <v>79202876</v>
      </c>
      <c r="S368" s="14">
        <f>VLOOKUP($E368,'ip prosedur-14 okt-15 juni 2026'!$A:$H,8,FALSE)</f>
        <v>134290964</v>
      </c>
    </row>
    <row r="369">
      <c r="A369" s="7" t="s">
        <v>5</v>
      </c>
      <c r="B369" s="7" t="s">
        <v>1102</v>
      </c>
      <c r="C369" s="5" t="s">
        <v>13483</v>
      </c>
      <c r="D369" s="5" t="s">
        <v>13485</v>
      </c>
      <c r="E369" s="5" t="s">
        <v>922</v>
      </c>
      <c r="F369" s="5" t="s">
        <v>924</v>
      </c>
      <c r="G369" s="11" t="str">
        <f>VLOOKUP($E369,proc!$A:$D,3, FALSE)</f>
        <v>4</v>
      </c>
      <c r="H369" s="12" t="str">
        <f t="shared" si="1"/>
        <v>Hernia Procedures</v>
      </c>
      <c r="I369" s="12" t="str">
        <f t="shared" si="2"/>
        <v>P16AN</v>
      </c>
      <c r="J369" s="13">
        <f>VLOOKUP($C369,'tarif idrg'!$A:$O,11,FALSE)</f>
        <v>6349277</v>
      </c>
      <c r="K369" s="13">
        <f>VLOOKUP($C369,'tarif idrg'!$A:$O,15,FALSE)</f>
        <v>5777842</v>
      </c>
      <c r="L369" s="13">
        <f>VLOOKUP($E369,'ip prosedur-2025'!$A:$H,4,FALSE)</f>
        <v>217549933.5</v>
      </c>
      <c r="M369" s="13">
        <f>VLOOKUP($E369,'ip prosedur-14 okt-15 juni 2026'!$A:$H,4,FALSE)</f>
        <v>214557271.7</v>
      </c>
      <c r="N369" s="13">
        <f>VLOOKUP($E369,'ip prosedur-14 okt-15 juni 2026'!$A:$H,3, FALSE)</f>
        <v>57</v>
      </c>
      <c r="O369" s="3">
        <f t="shared" si="3"/>
        <v>12229764487</v>
      </c>
      <c r="P369" s="14">
        <f>VLOOKUP($E369,'ip prosedur-14 okt-15 juni 2026'!$A:$H,5,FALSE)</f>
        <v>51548112</v>
      </c>
      <c r="Q369" s="14">
        <f>VLOOKUP($E369,'ip prosedur-14 okt-15 juni 2026'!$A:$H,6,FALSE)</f>
        <v>101302529</v>
      </c>
      <c r="R369" s="14">
        <f>VLOOKUP($E369,'ip prosedur-14 okt-15 juni 2026'!$A:$H,7,FALSE)</f>
        <v>313148310</v>
      </c>
      <c r="S369" s="14">
        <f>VLOOKUP($E369,'ip prosedur-14 okt-15 juni 2026'!$A:$H,8,FALSE)</f>
        <v>608464607</v>
      </c>
    </row>
    <row r="370">
      <c r="A370" s="7" t="s">
        <v>5</v>
      </c>
      <c r="B370" s="7" t="s">
        <v>1102</v>
      </c>
      <c r="C370" s="5" t="s">
        <v>13483</v>
      </c>
      <c r="D370" s="5" t="s">
        <v>13485</v>
      </c>
      <c r="E370" s="5" t="s">
        <v>925</v>
      </c>
      <c r="F370" s="5" t="s">
        <v>926</v>
      </c>
      <c r="G370" s="11" t="str">
        <f>VLOOKUP($E370,proc!$A:$D,3, FALSE)</f>
        <v>4</v>
      </c>
      <c r="H370" s="12" t="str">
        <f t="shared" si="1"/>
        <v>Hernia Procedures</v>
      </c>
      <c r="I370" s="12" t="str">
        <f t="shared" si="2"/>
        <v>P16AN</v>
      </c>
      <c r="J370" s="13">
        <f>VLOOKUP($C370,'tarif idrg'!$A:$O,11,FALSE)</f>
        <v>6349277</v>
      </c>
      <c r="K370" s="13">
        <f>VLOOKUP($C370,'tarif idrg'!$A:$O,15,FALSE)</f>
        <v>5777842</v>
      </c>
      <c r="L370" s="13">
        <f>VLOOKUP($E370,'ip prosedur-2025'!$A:$H,4,FALSE)</f>
        <v>22712582</v>
      </c>
      <c r="M370" s="13">
        <f>VLOOKUP($E370,'ip prosedur-14 okt-15 juni 2026'!$A:$H,4,FALSE)</f>
        <v>27721405</v>
      </c>
      <c r="N370" s="13">
        <f>VLOOKUP($E370,'ip prosedur-14 okt-15 juni 2026'!$A:$H,3, FALSE)</f>
        <v>2</v>
      </c>
      <c r="O370" s="3">
        <f t="shared" si="3"/>
        <v>55442810</v>
      </c>
      <c r="P370" s="14">
        <f>VLOOKUP($E370,'ip prosedur-14 okt-15 juni 2026'!$A:$H,5,FALSE)</f>
        <v>17223575</v>
      </c>
      <c r="Q370" s="14">
        <f>VLOOKUP($E370,'ip prosedur-14 okt-15 juni 2026'!$A:$H,6,FALSE)</f>
        <v>17223575</v>
      </c>
      <c r="R370" s="14">
        <f>VLOOKUP($E370,'ip prosedur-14 okt-15 juni 2026'!$A:$H,7,FALSE)</f>
        <v>38219235</v>
      </c>
      <c r="S370" s="14">
        <f>VLOOKUP($E370,'ip prosedur-14 okt-15 juni 2026'!$A:$H,8,FALSE)</f>
        <v>38219235</v>
      </c>
    </row>
    <row r="371">
      <c r="A371" s="7" t="s">
        <v>5</v>
      </c>
      <c r="B371" s="7" t="s">
        <v>1102</v>
      </c>
      <c r="C371" s="5" t="s">
        <v>13483</v>
      </c>
      <c r="D371" s="5" t="s">
        <v>13485</v>
      </c>
      <c r="E371" s="5" t="s">
        <v>927</v>
      </c>
      <c r="F371" s="5" t="s">
        <v>928</v>
      </c>
      <c r="G371" s="11" t="str">
        <f>VLOOKUP($E371,proc!$A:$D,3, FALSE)</f>
        <v>4</v>
      </c>
      <c r="H371" s="12" t="str">
        <f t="shared" si="1"/>
        <v>Hernia Procedures</v>
      </c>
      <c r="I371" s="12" t="str">
        <f t="shared" si="2"/>
        <v>P16AN</v>
      </c>
      <c r="J371" s="13">
        <f>VLOOKUP($C371,'tarif idrg'!$A:$O,11,FALSE)</f>
        <v>6349277</v>
      </c>
      <c r="K371" s="13">
        <f>VLOOKUP($C371,'tarif idrg'!$A:$O,15,FALSE)</f>
        <v>5777842</v>
      </c>
      <c r="L371" s="13">
        <f>VLOOKUP($E371,'ip prosedur-2025'!$A:$H,4,FALSE)</f>
        <v>66982348</v>
      </c>
      <c r="M371" s="13">
        <f>VLOOKUP($E371,'ip prosedur-14 okt-15 juni 2026'!$A:$H,4,FALSE)</f>
        <v>62947725</v>
      </c>
      <c r="N371" s="13">
        <f>VLOOKUP($E371,'ip prosedur-14 okt-15 juni 2026'!$A:$H,3, FALSE)</f>
        <v>1</v>
      </c>
      <c r="O371" s="3">
        <f t="shared" si="3"/>
        <v>62947725</v>
      </c>
      <c r="P371" s="14">
        <f>VLOOKUP($E371,'ip prosedur-14 okt-15 juni 2026'!$A:$H,5,FALSE)</f>
        <v>62947725</v>
      </c>
      <c r="Q371" s="14">
        <f>VLOOKUP($E371,'ip prosedur-14 okt-15 juni 2026'!$A:$H,6,FALSE)</f>
        <v>62947725</v>
      </c>
      <c r="R371" s="14">
        <f>VLOOKUP($E371,'ip prosedur-14 okt-15 juni 2026'!$A:$H,7,FALSE)</f>
        <v>62947725</v>
      </c>
      <c r="S371" s="14">
        <f>VLOOKUP($E371,'ip prosedur-14 okt-15 juni 2026'!$A:$H,8,FALSE)</f>
        <v>62947725</v>
      </c>
    </row>
    <row r="372">
      <c r="A372" s="7" t="s">
        <v>5</v>
      </c>
      <c r="B372" s="7" t="s">
        <v>1102</v>
      </c>
      <c r="C372" s="5" t="s">
        <v>13483</v>
      </c>
      <c r="D372" s="5" t="s">
        <v>13485</v>
      </c>
      <c r="E372" s="5" t="s">
        <v>930</v>
      </c>
      <c r="F372" s="5" t="s">
        <v>931</v>
      </c>
      <c r="G372" s="11" t="str">
        <f>VLOOKUP($E372,proc!$A:$D,3, FALSE)</f>
        <v>4</v>
      </c>
      <c r="H372" s="12" t="str">
        <f t="shared" si="1"/>
        <v>Hernia Procedures</v>
      </c>
      <c r="I372" s="12" t="str">
        <f t="shared" si="2"/>
        <v>P16AN</v>
      </c>
      <c r="J372" s="13">
        <f>VLOOKUP($C372,'tarif idrg'!$A:$O,11,FALSE)</f>
        <v>6349277</v>
      </c>
      <c r="K372" s="13">
        <f>VLOOKUP($C372,'tarif idrg'!$A:$O,15,FALSE)</f>
        <v>5777842</v>
      </c>
      <c r="L372" s="13">
        <f>VLOOKUP($E372,'ip prosedur-2025'!$A:$H,4,FALSE)</f>
        <v>70928339.44</v>
      </c>
      <c r="M372" s="13">
        <f>VLOOKUP($E372,'ip prosedur-14 okt-15 juni 2026'!$A:$H,4,FALSE)</f>
        <v>59895671.17</v>
      </c>
      <c r="N372" s="13">
        <f>VLOOKUP($E372,'ip prosedur-14 okt-15 juni 2026'!$A:$H,3, FALSE)</f>
        <v>12</v>
      </c>
      <c r="O372" s="3">
        <f t="shared" si="3"/>
        <v>718748054</v>
      </c>
      <c r="P372" s="14">
        <f>VLOOKUP($E372,'ip prosedur-14 okt-15 juni 2026'!$A:$H,5,FALSE)</f>
        <v>32253896</v>
      </c>
      <c r="Q372" s="14">
        <f>VLOOKUP($E372,'ip prosedur-14 okt-15 juni 2026'!$A:$H,6,FALSE)</f>
        <v>47135085</v>
      </c>
      <c r="R372" s="14">
        <f>VLOOKUP($E372,'ip prosedur-14 okt-15 juni 2026'!$A:$H,7,FALSE)</f>
        <v>91207351</v>
      </c>
      <c r="S372" s="14">
        <f>VLOOKUP($E372,'ip prosedur-14 okt-15 juni 2026'!$A:$H,8,FALSE)</f>
        <v>103498088</v>
      </c>
    </row>
    <row r="373">
      <c r="A373" s="7" t="s">
        <v>5</v>
      </c>
      <c r="B373" s="7" t="s">
        <v>1102</v>
      </c>
      <c r="C373" s="5" t="s">
        <v>13483</v>
      </c>
      <c r="D373" s="5" t="s">
        <v>13485</v>
      </c>
      <c r="E373" s="5" t="s">
        <v>932</v>
      </c>
      <c r="F373" s="5" t="s">
        <v>933</v>
      </c>
      <c r="G373" s="11" t="str">
        <f>VLOOKUP($E373,proc!$A:$D,3, FALSE)</f>
        <v>2</v>
      </c>
      <c r="H373" s="12" t="str">
        <f t="shared" si="1"/>
        <v>Hernia Procedures</v>
      </c>
      <c r="I373" s="12" t="str">
        <f t="shared" si="2"/>
        <v>P16AN</v>
      </c>
      <c r="J373" s="13">
        <f>VLOOKUP($C373,'tarif idrg'!$A:$O,11,FALSE)</f>
        <v>6349277</v>
      </c>
      <c r="K373" s="13">
        <f>VLOOKUP($C373,'tarif idrg'!$A:$O,15,FALSE)</f>
        <v>5777842</v>
      </c>
      <c r="L373" s="13">
        <f>VLOOKUP($E373,'ip prosedur-2025'!$A:$H,4,FALSE)</f>
        <v>11727599.05</v>
      </c>
      <c r="M373" s="13">
        <f>VLOOKUP($E373,'ip prosedur-14 okt-15 juni 2026'!$A:$H,4,FALSE)</f>
        <v>12027760.66</v>
      </c>
      <c r="N373" s="13">
        <f>VLOOKUP($E373,'ip prosedur-14 okt-15 juni 2026'!$A:$H,3, FALSE)</f>
        <v>3562</v>
      </c>
      <c r="O373" s="3">
        <f t="shared" si="3"/>
        <v>42842883471</v>
      </c>
      <c r="P373" s="14">
        <f>VLOOKUP($E373,'ip prosedur-14 okt-15 juni 2026'!$A:$H,5,FALSE)</f>
        <v>6531051</v>
      </c>
      <c r="Q373" s="14">
        <f>VLOOKUP($E373,'ip prosedur-14 okt-15 juni 2026'!$A:$H,6,FALSE)</f>
        <v>8732048</v>
      </c>
      <c r="R373" s="14">
        <f>VLOOKUP($E373,'ip prosedur-14 okt-15 juni 2026'!$A:$H,7,FALSE)</f>
        <v>12289800</v>
      </c>
      <c r="S373" s="14">
        <f>VLOOKUP($E373,'ip prosedur-14 okt-15 juni 2026'!$A:$H,8,FALSE)</f>
        <v>18659800</v>
      </c>
    </row>
    <row r="374">
      <c r="A374" s="7" t="s">
        <v>5</v>
      </c>
      <c r="B374" s="7" t="s">
        <v>1102</v>
      </c>
      <c r="C374" s="7" t="s">
        <v>13483</v>
      </c>
      <c r="D374" s="7" t="s">
        <v>13485</v>
      </c>
      <c r="E374" s="7" t="s">
        <v>934</v>
      </c>
      <c r="F374" s="7" t="s">
        <v>935</v>
      </c>
      <c r="G374" s="11" t="str">
        <f>VLOOKUP($E374,proc!$A:$D,3, FALSE)</f>
        <v>6</v>
      </c>
      <c r="H374" s="12" t="str">
        <f t="shared" si="1"/>
        <v>Hernia Procedures</v>
      </c>
      <c r="I374" s="12" t="str">
        <f t="shared" si="2"/>
        <v>P16AN</v>
      </c>
      <c r="J374" s="13">
        <f>VLOOKUP($C374,'tarif idrg'!$A:$O,11,FALSE)</f>
        <v>6349277</v>
      </c>
      <c r="K374" s="13">
        <f>VLOOKUP($C374,'tarif idrg'!$A:$O,15,FALSE)</f>
        <v>5777842</v>
      </c>
      <c r="L374" s="13">
        <f>VLOOKUP($E374,'ip prosedur-2025'!$A:$H,4,FALSE)</f>
        <v>66075552.2</v>
      </c>
      <c r="M374" s="13">
        <f>VLOOKUP($E374,'ip prosedur-14 okt-15 juni 2026'!$A:$H,4,FALSE)</f>
        <v>66084538.14</v>
      </c>
      <c r="N374" s="13">
        <f>VLOOKUP($E374,'ip prosedur-14 okt-15 juni 2026'!$A:$H,3, FALSE)</f>
        <v>153</v>
      </c>
      <c r="O374" s="3">
        <f t="shared" si="3"/>
        <v>10110934335</v>
      </c>
      <c r="P374" s="14">
        <f>VLOOKUP($E374,'ip prosedur-14 okt-15 juni 2026'!$A:$H,5,FALSE)</f>
        <v>20326899</v>
      </c>
      <c r="Q374" s="14">
        <f>VLOOKUP($E374,'ip prosedur-14 okt-15 juni 2026'!$A:$H,6,FALSE)</f>
        <v>39559141</v>
      </c>
      <c r="R374" s="14">
        <f>VLOOKUP($E374,'ip prosedur-14 okt-15 juni 2026'!$A:$H,7,FALSE)</f>
        <v>84104945</v>
      </c>
      <c r="S374" s="14">
        <f>VLOOKUP($E374,'ip prosedur-14 okt-15 juni 2026'!$A:$H,8,FALSE)</f>
        <v>141151039</v>
      </c>
    </row>
    <row r="375">
      <c r="A375" s="7" t="s">
        <v>5</v>
      </c>
      <c r="B375" s="7" t="s">
        <v>1102</v>
      </c>
      <c r="C375" s="7" t="s">
        <v>13483</v>
      </c>
      <c r="D375" s="7" t="s">
        <v>13485</v>
      </c>
      <c r="E375" s="7" t="s">
        <v>937</v>
      </c>
      <c r="F375" s="7" t="s">
        <v>938</v>
      </c>
      <c r="G375" s="11" t="str">
        <f>VLOOKUP($E375,proc!$A:$D,3, FALSE)</f>
        <v>3</v>
      </c>
      <c r="H375" s="12" t="str">
        <f t="shared" si="1"/>
        <v>Hernia Procedures</v>
      </c>
      <c r="I375" s="12" t="str">
        <f t="shared" si="2"/>
        <v>P16AN</v>
      </c>
      <c r="J375" s="13">
        <f>VLOOKUP($C375,'tarif idrg'!$A:$O,11,FALSE)</f>
        <v>6349277</v>
      </c>
      <c r="K375" s="13">
        <f>VLOOKUP($C375,'tarif idrg'!$A:$O,15,FALSE)</f>
        <v>5777842</v>
      </c>
      <c r="L375" s="13">
        <f>VLOOKUP($E375,'ip prosedur-2025'!$A:$H,4,FALSE)</f>
        <v>10340836.4</v>
      </c>
      <c r="M375" s="13">
        <f>VLOOKUP($E375,'ip prosedur-14 okt-15 juni 2026'!$A:$H,4,FALSE)</f>
        <v>9293989.196</v>
      </c>
      <c r="N375" s="13">
        <f>VLOOKUP($E375,'ip prosedur-14 okt-15 juni 2026'!$A:$H,3, FALSE)</f>
        <v>189</v>
      </c>
      <c r="O375" s="3">
        <f t="shared" si="3"/>
        <v>1756563958</v>
      </c>
      <c r="P375" s="14">
        <f>VLOOKUP($E375,'ip prosedur-14 okt-15 juni 2026'!$A:$H,5,FALSE)</f>
        <v>4946306</v>
      </c>
      <c r="Q375" s="14">
        <f>VLOOKUP($E375,'ip prosedur-14 okt-15 juni 2026'!$A:$H,6,FALSE)</f>
        <v>5953296</v>
      </c>
      <c r="R375" s="14">
        <f>VLOOKUP($E375,'ip prosedur-14 okt-15 juni 2026'!$A:$H,7,FALSE)</f>
        <v>9160185</v>
      </c>
      <c r="S375" s="14">
        <f>VLOOKUP($E375,'ip prosedur-14 okt-15 juni 2026'!$A:$H,8,FALSE)</f>
        <v>16151052</v>
      </c>
    </row>
    <row r="376">
      <c r="A376" s="7" t="s">
        <v>5</v>
      </c>
      <c r="B376" s="7" t="s">
        <v>1102</v>
      </c>
      <c r="C376" s="7" t="s">
        <v>13483</v>
      </c>
      <c r="D376" s="7" t="s">
        <v>13485</v>
      </c>
      <c r="E376" s="7" t="s">
        <v>939</v>
      </c>
      <c r="F376" s="7" t="s">
        <v>940</v>
      </c>
      <c r="G376" s="11" t="str">
        <f>VLOOKUP($E376,proc!$A:$D,3, FALSE)</f>
        <v>3</v>
      </c>
      <c r="H376" s="12" t="str">
        <f t="shared" si="1"/>
        <v>Hernia Procedures</v>
      </c>
      <c r="I376" s="12" t="str">
        <f t="shared" si="2"/>
        <v>P16AN</v>
      </c>
      <c r="J376" s="13">
        <f>VLOOKUP($C376,'tarif idrg'!$A:$O,11,FALSE)</f>
        <v>6349277</v>
      </c>
      <c r="K376" s="13">
        <f>VLOOKUP($C376,'tarif idrg'!$A:$O,15,FALSE)</f>
        <v>5777842</v>
      </c>
      <c r="L376" s="13">
        <f>VLOOKUP($E376,'ip prosedur-2025'!$A:$H,4,FALSE)</f>
        <v>10943692.13</v>
      </c>
      <c r="M376" s="13">
        <f>VLOOKUP($E376,'ip prosedur-14 okt-15 juni 2026'!$A:$H,4,FALSE)</f>
        <v>11224862.43</v>
      </c>
      <c r="N376" s="13">
        <f>VLOOKUP($E376,'ip prosedur-14 okt-15 juni 2026'!$A:$H,3, FALSE)</f>
        <v>6280</v>
      </c>
      <c r="O376" s="3">
        <f t="shared" si="3"/>
        <v>70492136060</v>
      </c>
      <c r="P376" s="14">
        <f>VLOOKUP($E376,'ip prosedur-14 okt-15 juni 2026'!$A:$H,5,FALSE)</f>
        <v>6010000</v>
      </c>
      <c r="Q376" s="14">
        <f>VLOOKUP($E376,'ip prosedur-14 okt-15 juni 2026'!$A:$H,6,FALSE)</f>
        <v>8198520</v>
      </c>
      <c r="R376" s="14">
        <f>VLOOKUP($E376,'ip prosedur-14 okt-15 juni 2026'!$A:$H,7,FALSE)</f>
        <v>12369367</v>
      </c>
      <c r="S376" s="14">
        <f>VLOOKUP($E376,'ip prosedur-14 okt-15 juni 2026'!$A:$H,8,FALSE)</f>
        <v>19478003</v>
      </c>
    </row>
    <row r="377">
      <c r="A377" s="7" t="s">
        <v>5</v>
      </c>
      <c r="B377" s="7" t="s">
        <v>1102</v>
      </c>
      <c r="C377" s="7" t="s">
        <v>13483</v>
      </c>
      <c r="D377" s="7" t="s">
        <v>13485</v>
      </c>
      <c r="E377" s="7" t="s">
        <v>941</v>
      </c>
      <c r="F377" s="7" t="s">
        <v>943</v>
      </c>
      <c r="G377" s="11" t="str">
        <f>VLOOKUP($E377,proc!$A:$D,3, FALSE)</f>
        <v>3</v>
      </c>
      <c r="H377" s="12" t="str">
        <f t="shared" si="1"/>
        <v>Hernia Procedures</v>
      </c>
      <c r="I377" s="12" t="str">
        <f t="shared" si="2"/>
        <v>P16AN</v>
      </c>
      <c r="J377" s="13">
        <f>VLOOKUP($C377,'tarif idrg'!$A:$O,11,FALSE)</f>
        <v>6349277</v>
      </c>
      <c r="K377" s="13">
        <f>VLOOKUP($C377,'tarif idrg'!$A:$O,15,FALSE)</f>
        <v>5777842</v>
      </c>
      <c r="L377" s="13">
        <f>VLOOKUP($E377,'ip prosedur-2025'!$A:$H,4,FALSE)</f>
        <v>13711620.3</v>
      </c>
      <c r="M377" s="13">
        <f>VLOOKUP($E377,'ip prosedur-14 okt-15 juni 2026'!$A:$H,4,FALSE)</f>
        <v>15060073.63</v>
      </c>
      <c r="N377" s="13">
        <f>VLOOKUP($E377,'ip prosedur-14 okt-15 juni 2026'!$A:$H,3, FALSE)</f>
        <v>3353</v>
      </c>
      <c r="O377" s="3">
        <f t="shared" si="3"/>
        <v>50496426881</v>
      </c>
      <c r="P377" s="14">
        <f>VLOOKUP($E377,'ip prosedur-14 okt-15 juni 2026'!$A:$H,5,FALSE)</f>
        <v>6138332</v>
      </c>
      <c r="Q377" s="14">
        <f>VLOOKUP($E377,'ip prosedur-14 okt-15 juni 2026'!$A:$H,6,FALSE)</f>
        <v>8713822</v>
      </c>
      <c r="R377" s="14">
        <f>VLOOKUP($E377,'ip prosedur-14 okt-15 juni 2026'!$A:$H,7,FALSE)</f>
        <v>15653295</v>
      </c>
      <c r="S377" s="14">
        <f>VLOOKUP($E377,'ip prosedur-14 okt-15 juni 2026'!$A:$H,8,FALSE)</f>
        <v>30464674</v>
      </c>
    </row>
    <row r="378">
      <c r="A378" s="7" t="s">
        <v>5</v>
      </c>
      <c r="B378" s="7" t="s">
        <v>1102</v>
      </c>
      <c r="C378" s="7" t="s">
        <v>13483</v>
      </c>
      <c r="D378" s="7" t="s">
        <v>13485</v>
      </c>
      <c r="E378" s="7" t="s">
        <v>944</v>
      </c>
      <c r="F378" s="7" t="s">
        <v>945</v>
      </c>
      <c r="G378" s="11" t="str">
        <f>VLOOKUP($E378,proc!$A:$D,3, FALSE)</f>
        <v>4</v>
      </c>
      <c r="H378" s="12" t="str">
        <f t="shared" si="1"/>
        <v>Hernia Procedures</v>
      </c>
      <c r="I378" s="12" t="str">
        <f t="shared" si="2"/>
        <v>P16AN</v>
      </c>
      <c r="J378" s="13">
        <f>VLOOKUP($C378,'tarif idrg'!$A:$O,11,FALSE)</f>
        <v>6349277</v>
      </c>
      <c r="K378" s="13">
        <f>VLOOKUP($C378,'tarif idrg'!$A:$O,15,FALSE)</f>
        <v>5777842</v>
      </c>
      <c r="L378" s="13">
        <f>VLOOKUP($E378,'ip prosedur-2025'!$A:$H,4,FALSE)</f>
        <v>12331203.78</v>
      </c>
      <c r="M378" s="13">
        <f>VLOOKUP($E378,'ip prosedur-14 okt-15 juni 2026'!$A:$H,4,FALSE)</f>
        <v>11708051.28</v>
      </c>
      <c r="N378" s="13">
        <f>VLOOKUP($E378,'ip prosedur-14 okt-15 juni 2026'!$A:$H,3, FALSE)</f>
        <v>2574</v>
      </c>
      <c r="O378" s="3">
        <f t="shared" si="3"/>
        <v>30136523995</v>
      </c>
      <c r="P378" s="14">
        <f>VLOOKUP($E378,'ip prosedur-14 okt-15 juni 2026'!$A:$H,5,FALSE)</f>
        <v>5752000</v>
      </c>
      <c r="Q378" s="14">
        <f>VLOOKUP($E378,'ip prosedur-14 okt-15 juni 2026'!$A:$H,6,FALSE)</f>
        <v>7748475</v>
      </c>
      <c r="R378" s="14">
        <f>VLOOKUP($E378,'ip prosedur-14 okt-15 juni 2026'!$A:$H,7,FALSE)</f>
        <v>12284293</v>
      </c>
      <c r="S378" s="14">
        <f>VLOOKUP($E378,'ip prosedur-14 okt-15 juni 2026'!$A:$H,8,FALSE)</f>
        <v>20359868</v>
      </c>
    </row>
    <row r="379">
      <c r="A379" s="7" t="s">
        <v>5</v>
      </c>
      <c r="B379" s="7" t="s">
        <v>1102</v>
      </c>
      <c r="C379" s="7" t="s">
        <v>13483</v>
      </c>
      <c r="D379" s="7" t="s">
        <v>13485</v>
      </c>
      <c r="E379" s="7" t="s">
        <v>946</v>
      </c>
      <c r="F379" s="7" t="s">
        <v>947</v>
      </c>
      <c r="G379" s="11" t="str">
        <f>VLOOKUP($E379,proc!$A:$D,3, FALSE)</f>
        <v>3</v>
      </c>
      <c r="H379" s="12" t="str">
        <f t="shared" si="1"/>
        <v>Hernia Procedures</v>
      </c>
      <c r="I379" s="12" t="str">
        <f t="shared" si="2"/>
        <v>P16AN</v>
      </c>
      <c r="J379" s="13">
        <f>VLOOKUP($C379,'tarif idrg'!$A:$O,11,FALSE)</f>
        <v>6349277</v>
      </c>
      <c r="K379" s="13">
        <f>VLOOKUP($C379,'tarif idrg'!$A:$O,15,FALSE)</f>
        <v>5777842</v>
      </c>
      <c r="L379" s="13">
        <f>VLOOKUP($E379,'ip prosedur-2025'!$A:$H,4,FALSE)</f>
        <v>13235425.65</v>
      </c>
      <c r="M379" s="13">
        <f>VLOOKUP($E379,'ip prosedur-14 okt-15 juni 2026'!$A:$H,4,FALSE)</f>
        <v>13532788.42</v>
      </c>
      <c r="N379" s="13">
        <f>VLOOKUP($E379,'ip prosedur-14 okt-15 juni 2026'!$A:$H,3, FALSE)</f>
        <v>18308</v>
      </c>
      <c r="O379" s="3">
        <f t="shared" si="3"/>
        <v>247758290393</v>
      </c>
      <c r="P379" s="14">
        <f>VLOOKUP($E379,'ip prosedur-14 okt-15 juni 2026'!$A:$H,5,FALSE)</f>
        <v>5952500</v>
      </c>
      <c r="Q379" s="14">
        <f>VLOOKUP($E379,'ip prosedur-14 okt-15 juni 2026'!$A:$H,6,FALSE)</f>
        <v>8551368</v>
      </c>
      <c r="R379" s="14">
        <f>VLOOKUP($E379,'ip prosedur-14 okt-15 juni 2026'!$A:$H,7,FALSE)</f>
        <v>14167071</v>
      </c>
      <c r="S379" s="14">
        <f>VLOOKUP($E379,'ip prosedur-14 okt-15 juni 2026'!$A:$H,8,FALSE)</f>
        <v>23655864</v>
      </c>
    </row>
    <row r="380">
      <c r="A380" s="7" t="s">
        <v>5</v>
      </c>
      <c r="B380" s="7" t="s">
        <v>1102</v>
      </c>
      <c r="C380" s="7" t="s">
        <v>13483</v>
      </c>
      <c r="D380" s="7" t="s">
        <v>13485</v>
      </c>
      <c r="E380" s="7" t="s">
        <v>949</v>
      </c>
      <c r="F380" s="7" t="s">
        <v>950</v>
      </c>
      <c r="G380" s="11" t="str">
        <f>VLOOKUP($E380,proc!$A:$D,3, FALSE)</f>
        <v>3</v>
      </c>
      <c r="H380" s="12" t="str">
        <f t="shared" si="1"/>
        <v>Hernia Procedures</v>
      </c>
      <c r="I380" s="12" t="str">
        <f t="shared" si="2"/>
        <v>P16AN</v>
      </c>
      <c r="J380" s="13">
        <f>VLOOKUP($C380,'tarif idrg'!$A:$O,11,FALSE)</f>
        <v>6349277</v>
      </c>
      <c r="K380" s="13">
        <f>VLOOKUP($C380,'tarif idrg'!$A:$O,15,FALSE)</f>
        <v>5777842</v>
      </c>
      <c r="L380" s="13">
        <f>VLOOKUP($E380,'ip prosedur-2025'!$A:$H,4,FALSE)</f>
        <v>16361062.09</v>
      </c>
      <c r="M380" s="13">
        <f>VLOOKUP($E380,'ip prosedur-14 okt-15 juni 2026'!$A:$H,4,FALSE)</f>
        <v>19261692.65</v>
      </c>
      <c r="N380" s="13">
        <f>VLOOKUP($E380,'ip prosedur-14 okt-15 juni 2026'!$A:$H,3, FALSE)</f>
        <v>2578</v>
      </c>
      <c r="O380" s="3">
        <f t="shared" si="3"/>
        <v>49656643652</v>
      </c>
      <c r="P380" s="14">
        <f>VLOOKUP($E380,'ip prosedur-14 okt-15 juni 2026'!$A:$H,5,FALSE)</f>
        <v>6280600</v>
      </c>
      <c r="Q380" s="14">
        <f>VLOOKUP($E380,'ip prosedur-14 okt-15 juni 2026'!$A:$H,6,FALSE)</f>
        <v>9487996</v>
      </c>
      <c r="R380" s="14">
        <f>VLOOKUP($E380,'ip prosedur-14 okt-15 juni 2026'!$A:$H,7,FALSE)</f>
        <v>15438639</v>
      </c>
      <c r="S380" s="14">
        <f>VLOOKUP($E380,'ip prosedur-14 okt-15 juni 2026'!$A:$H,8,FALSE)</f>
        <v>30948789</v>
      </c>
    </row>
    <row r="381">
      <c r="A381" s="7" t="s">
        <v>5</v>
      </c>
      <c r="B381" s="7" t="s">
        <v>1102</v>
      </c>
      <c r="C381" s="7" t="s">
        <v>13483</v>
      </c>
      <c r="D381" s="7" t="s">
        <v>13485</v>
      </c>
      <c r="E381" s="7" t="s">
        <v>699</v>
      </c>
      <c r="F381" s="7" t="s">
        <v>701</v>
      </c>
      <c r="G381" s="11" t="str">
        <f>VLOOKUP($E381,proc!$A:$D,3, FALSE)</f>
        <v>6</v>
      </c>
      <c r="H381" s="12" t="str">
        <f t="shared" si="1"/>
        <v>Hernia Procedures</v>
      </c>
      <c r="I381" s="12" t="str">
        <f t="shared" si="2"/>
        <v>P16AN</v>
      </c>
      <c r="J381" s="13">
        <f>VLOOKUP($C381,'tarif idrg'!$A:$O,11,FALSE)</f>
        <v>6349277</v>
      </c>
      <c r="K381" s="13">
        <f>VLOOKUP($C381,'tarif idrg'!$A:$O,15,FALSE)</f>
        <v>5777842</v>
      </c>
      <c r="L381" s="13">
        <f>VLOOKUP($E381,'ip prosedur-2025'!$A:$H,4,FALSE)</f>
        <v>26962303.22</v>
      </c>
      <c r="M381" s="13">
        <f>VLOOKUP($E381,'ip prosedur-14 okt-15 juni 2026'!$A:$H,4,FALSE)</f>
        <v>29829071.84</v>
      </c>
      <c r="N381" s="13">
        <f>VLOOKUP($E381,'ip prosedur-14 okt-15 juni 2026'!$A:$H,3, FALSE)</f>
        <v>314</v>
      </c>
      <c r="O381" s="3">
        <f t="shared" si="3"/>
        <v>9366328558</v>
      </c>
      <c r="P381" s="14">
        <f>VLOOKUP($E381,'ip prosedur-14 okt-15 juni 2026'!$A:$H,5,FALSE)</f>
        <v>12530325</v>
      </c>
      <c r="Q381" s="14">
        <f>VLOOKUP($E381,'ip prosedur-14 okt-15 juni 2026'!$A:$H,6,FALSE)</f>
        <v>17937635</v>
      </c>
      <c r="R381" s="14">
        <f>VLOOKUP($E381,'ip prosedur-14 okt-15 juni 2026'!$A:$H,7,FALSE)</f>
        <v>26804890</v>
      </c>
      <c r="S381" s="14">
        <f>VLOOKUP($E381,'ip prosedur-14 okt-15 juni 2026'!$A:$H,8,FALSE)</f>
        <v>51849179</v>
      </c>
    </row>
    <row r="382">
      <c r="A382" s="7" t="s">
        <v>5</v>
      </c>
      <c r="B382" s="7" t="s">
        <v>1102</v>
      </c>
      <c r="C382" s="7" t="s">
        <v>13483</v>
      </c>
      <c r="D382" s="7" t="s">
        <v>13485</v>
      </c>
      <c r="E382" s="7" t="s">
        <v>706</v>
      </c>
      <c r="F382" s="7" t="s">
        <v>707</v>
      </c>
      <c r="G382" s="11" t="str">
        <f>VLOOKUP($E382,proc!$A:$D,3, FALSE)</f>
        <v>4</v>
      </c>
      <c r="H382" s="12" t="str">
        <f t="shared" si="1"/>
        <v>Hernia Procedures</v>
      </c>
      <c r="I382" s="12" t="str">
        <f t="shared" si="2"/>
        <v>P16AN</v>
      </c>
      <c r="J382" s="13">
        <f>VLOOKUP($C382,'tarif idrg'!$A:$O,11,FALSE)</f>
        <v>6349277</v>
      </c>
      <c r="K382" s="13">
        <f>VLOOKUP($C382,'tarif idrg'!$A:$O,15,FALSE)</f>
        <v>5777842</v>
      </c>
      <c r="L382" s="13">
        <f>VLOOKUP($E382,'ip prosedur-2025'!$A:$H,4,FALSE)</f>
        <v>48506017.08</v>
      </c>
      <c r="M382" s="13">
        <f>VLOOKUP($E382,'ip prosedur-14 okt-15 juni 2026'!$A:$H,4,FALSE)</f>
        <v>44137645.62</v>
      </c>
      <c r="N382" s="13">
        <f>VLOOKUP($E382,'ip prosedur-14 okt-15 juni 2026'!$A:$H,3, FALSE)</f>
        <v>303</v>
      </c>
      <c r="O382" s="3">
        <f t="shared" si="3"/>
        <v>13373706623</v>
      </c>
      <c r="P382" s="14">
        <f>VLOOKUP($E382,'ip prosedur-14 okt-15 juni 2026'!$A:$H,5,FALSE)</f>
        <v>16020383</v>
      </c>
      <c r="Q382" s="14">
        <f>VLOOKUP($E382,'ip prosedur-14 okt-15 juni 2026'!$A:$H,6,FALSE)</f>
        <v>30449444</v>
      </c>
      <c r="R382" s="14">
        <f>VLOOKUP($E382,'ip prosedur-14 okt-15 juni 2026'!$A:$H,7,FALSE)</f>
        <v>57622908</v>
      </c>
      <c r="S382" s="14">
        <f>VLOOKUP($E382,'ip prosedur-14 okt-15 juni 2026'!$A:$H,8,FALSE)</f>
        <v>93132256</v>
      </c>
    </row>
    <row r="383">
      <c r="A383" s="7" t="s">
        <v>5</v>
      </c>
      <c r="B383" s="7" t="s">
        <v>1102</v>
      </c>
      <c r="C383" s="7" t="s">
        <v>13483</v>
      </c>
      <c r="D383" s="7" t="s">
        <v>13485</v>
      </c>
      <c r="E383" s="7" t="s">
        <v>952</v>
      </c>
      <c r="F383" s="7" t="s">
        <v>953</v>
      </c>
      <c r="G383" s="11" t="str">
        <f>VLOOKUP($E383,proc!$A:$D,3, FALSE)</f>
        <v>1</v>
      </c>
      <c r="H383" s="12" t="str">
        <f t="shared" si="1"/>
        <v>Hernia Procedures</v>
      </c>
      <c r="I383" s="12" t="str">
        <f t="shared" si="2"/>
        <v>P16AN</v>
      </c>
      <c r="J383" s="13">
        <f>VLOOKUP($C383,'tarif idrg'!$A:$O,11,FALSE)</f>
        <v>6349277</v>
      </c>
      <c r="K383" s="13">
        <f>VLOOKUP($C383,'tarif idrg'!$A:$O,15,FALSE)</f>
        <v>5777842</v>
      </c>
      <c r="L383" s="13">
        <f>VLOOKUP($E383,'ip prosedur-2025'!$A:$H,4,FALSE)</f>
        <v>8342523.007</v>
      </c>
      <c r="M383" s="13">
        <f>VLOOKUP($E383,'ip prosedur-14 okt-15 juni 2026'!$A:$H,4,FALSE)</f>
        <v>8751279.518</v>
      </c>
      <c r="N383" s="13">
        <f>VLOOKUP($E383,'ip prosedur-14 okt-15 juni 2026'!$A:$H,3, FALSE)</f>
        <v>3172</v>
      </c>
      <c r="O383" s="3">
        <f t="shared" si="3"/>
        <v>27759058631</v>
      </c>
      <c r="P383" s="14">
        <f>VLOOKUP($E383,'ip prosedur-14 okt-15 juni 2026'!$A:$H,5,FALSE)</f>
        <v>5495397</v>
      </c>
      <c r="Q383" s="14">
        <f>VLOOKUP($E383,'ip prosedur-14 okt-15 juni 2026'!$A:$H,6,FALSE)</f>
        <v>7168365</v>
      </c>
      <c r="R383" s="14">
        <f>VLOOKUP($E383,'ip prosedur-14 okt-15 juni 2026'!$A:$H,7,FALSE)</f>
        <v>9894934</v>
      </c>
      <c r="S383" s="14">
        <f>VLOOKUP($E383,'ip prosedur-14 okt-15 juni 2026'!$A:$H,8,FALSE)</f>
        <v>14222781</v>
      </c>
    </row>
    <row r="384">
      <c r="A384" s="7" t="s">
        <v>5</v>
      </c>
      <c r="B384" s="7" t="s">
        <v>1102</v>
      </c>
      <c r="C384" s="7" t="s">
        <v>13483</v>
      </c>
      <c r="D384" s="7" t="s">
        <v>13485</v>
      </c>
      <c r="E384" s="7" t="s">
        <v>954</v>
      </c>
      <c r="F384" s="7" t="s">
        <v>955</v>
      </c>
      <c r="G384" s="11" t="str">
        <f>VLOOKUP($E384,proc!$A:$D,3, FALSE)</f>
        <v>2</v>
      </c>
      <c r="H384" s="12" t="str">
        <f t="shared" si="1"/>
        <v>Hernia Procedures</v>
      </c>
      <c r="I384" s="12" t="str">
        <f t="shared" si="2"/>
        <v>P16AN</v>
      </c>
      <c r="J384" s="13">
        <f>VLOOKUP($C384,'tarif idrg'!$A:$O,11,FALSE)</f>
        <v>6349277</v>
      </c>
      <c r="K384" s="13">
        <f>VLOOKUP($C384,'tarif idrg'!$A:$O,15,FALSE)</f>
        <v>5777842</v>
      </c>
      <c r="L384" s="13">
        <f>VLOOKUP($E384,'ip prosedur-2025'!$A:$H,4,FALSE)</f>
        <v>10806343.24</v>
      </c>
      <c r="M384" s="13">
        <f>VLOOKUP($E384,'ip prosedur-14 okt-15 juni 2026'!$A:$H,4,FALSE)</f>
        <v>11375780.23</v>
      </c>
      <c r="N384" s="13">
        <f>VLOOKUP($E384,'ip prosedur-14 okt-15 juni 2026'!$A:$H,3, FALSE)</f>
        <v>1341</v>
      </c>
      <c r="O384" s="3">
        <f t="shared" si="3"/>
        <v>15254921288</v>
      </c>
      <c r="P384" s="14">
        <f>VLOOKUP($E384,'ip prosedur-14 okt-15 juni 2026'!$A:$H,5,FALSE)</f>
        <v>6054150</v>
      </c>
      <c r="Q384" s="14">
        <f>VLOOKUP($E384,'ip prosedur-14 okt-15 juni 2026'!$A:$H,6,FALSE)</f>
        <v>9505250</v>
      </c>
      <c r="R384" s="14">
        <f>VLOOKUP($E384,'ip prosedur-14 okt-15 juni 2026'!$A:$H,7,FALSE)</f>
        <v>12134000</v>
      </c>
      <c r="S384" s="14">
        <f>VLOOKUP($E384,'ip prosedur-14 okt-15 juni 2026'!$A:$H,8,FALSE)</f>
        <v>16635719</v>
      </c>
    </row>
    <row r="385">
      <c r="A385" s="7" t="s">
        <v>5</v>
      </c>
      <c r="B385" s="7" t="s">
        <v>1102</v>
      </c>
      <c r="C385" s="7" t="s">
        <v>13483</v>
      </c>
      <c r="D385" s="7" t="s">
        <v>13485</v>
      </c>
      <c r="E385" s="7" t="s">
        <v>956</v>
      </c>
      <c r="F385" s="7" t="s">
        <v>958</v>
      </c>
      <c r="G385" s="11" t="str">
        <f>VLOOKUP($E385,proc!$A:$D,3, FALSE)</f>
        <v>2</v>
      </c>
      <c r="H385" s="12" t="str">
        <f t="shared" si="1"/>
        <v>Hernia Procedures</v>
      </c>
      <c r="I385" s="12" t="str">
        <f t="shared" si="2"/>
        <v>P16AN</v>
      </c>
      <c r="J385" s="13">
        <f>VLOOKUP($C385,'tarif idrg'!$A:$O,11,FALSE)</f>
        <v>6349277</v>
      </c>
      <c r="K385" s="13">
        <f>VLOOKUP($C385,'tarif idrg'!$A:$O,15,FALSE)</f>
        <v>5777842</v>
      </c>
      <c r="L385" s="13">
        <f>VLOOKUP($E385,'ip prosedur-2025'!$A:$H,4,FALSE)</f>
        <v>9841416.747</v>
      </c>
      <c r="M385" s="13">
        <f>VLOOKUP($E385,'ip prosedur-14 okt-15 juni 2026'!$A:$H,4,FALSE)</f>
        <v>10304779.01</v>
      </c>
      <c r="N385" s="13">
        <f>VLOOKUP($E385,'ip prosedur-14 okt-15 juni 2026'!$A:$H,3, FALSE)</f>
        <v>36029</v>
      </c>
      <c r="O385" s="3">
        <f t="shared" si="3"/>
        <v>371270882951</v>
      </c>
      <c r="P385" s="14">
        <f>VLOOKUP($E385,'ip prosedur-14 okt-15 juni 2026'!$A:$H,5,FALSE)</f>
        <v>5866703</v>
      </c>
      <c r="Q385" s="14">
        <f>VLOOKUP($E385,'ip prosedur-14 okt-15 juni 2026'!$A:$H,6,FALSE)</f>
        <v>7938662</v>
      </c>
      <c r="R385" s="14">
        <f>VLOOKUP($E385,'ip prosedur-14 okt-15 juni 2026'!$A:$H,7,FALSE)</f>
        <v>11145700</v>
      </c>
      <c r="S385" s="14">
        <f>VLOOKUP($E385,'ip prosedur-14 okt-15 juni 2026'!$A:$H,8,FALSE)</f>
        <v>16483074</v>
      </c>
    </row>
    <row r="386">
      <c r="A386" s="7" t="s">
        <v>5</v>
      </c>
      <c r="B386" s="7" t="s">
        <v>1102</v>
      </c>
      <c r="C386" s="7" t="s">
        <v>13483</v>
      </c>
      <c r="D386" s="7" t="s">
        <v>13485</v>
      </c>
      <c r="E386" s="7" t="s">
        <v>959</v>
      </c>
      <c r="F386" s="7" t="s">
        <v>960</v>
      </c>
      <c r="G386" s="11" t="str">
        <f>VLOOKUP($E386,proc!$A:$D,3, FALSE)</f>
        <v>2</v>
      </c>
      <c r="H386" s="12" t="str">
        <f t="shared" si="1"/>
        <v>Hernia Procedures</v>
      </c>
      <c r="I386" s="12" t="str">
        <f t="shared" si="2"/>
        <v>P16AN</v>
      </c>
      <c r="J386" s="13">
        <f>VLOOKUP($C386,'tarif idrg'!$A:$O,11,FALSE)</f>
        <v>6349277</v>
      </c>
      <c r="K386" s="13">
        <f>VLOOKUP($C386,'tarif idrg'!$A:$O,15,FALSE)</f>
        <v>5777842</v>
      </c>
      <c r="L386" s="13">
        <f>VLOOKUP($E386,'ip prosedur-2025'!$A:$H,4,FALSE)</f>
        <v>17004294.62</v>
      </c>
      <c r="M386" s="13">
        <f>VLOOKUP($E386,'ip prosedur-14 okt-15 juni 2026'!$A:$H,4,FALSE)</f>
        <v>9318964.692</v>
      </c>
      <c r="N386" s="13">
        <f>VLOOKUP($E386,'ip prosedur-14 okt-15 juni 2026'!$A:$H,3, FALSE)</f>
        <v>13</v>
      </c>
      <c r="O386" s="3">
        <f t="shared" si="3"/>
        <v>121146541</v>
      </c>
      <c r="P386" s="14">
        <f>VLOOKUP($E386,'ip prosedur-14 okt-15 juni 2026'!$A:$H,5,FALSE)</f>
        <v>6196796</v>
      </c>
      <c r="Q386" s="14">
        <f>VLOOKUP($E386,'ip prosedur-14 okt-15 juni 2026'!$A:$H,6,FALSE)</f>
        <v>8654700</v>
      </c>
      <c r="R386" s="14">
        <f>VLOOKUP($E386,'ip prosedur-14 okt-15 juni 2026'!$A:$H,7,FALSE)</f>
        <v>11964165</v>
      </c>
      <c r="S386" s="14">
        <f>VLOOKUP($E386,'ip prosedur-14 okt-15 juni 2026'!$A:$H,8,FALSE)</f>
        <v>16069095</v>
      </c>
    </row>
    <row r="387">
      <c r="A387" s="7" t="s">
        <v>5</v>
      </c>
      <c r="B387" s="7" t="s">
        <v>1102</v>
      </c>
      <c r="C387" s="7" t="s">
        <v>13483</v>
      </c>
      <c r="D387" s="7" t="s">
        <v>13485</v>
      </c>
      <c r="E387" s="7" t="s">
        <v>961</v>
      </c>
      <c r="F387" s="7" t="s">
        <v>962</v>
      </c>
      <c r="G387" s="11" t="str">
        <f>VLOOKUP($E387,proc!$A:$D,3, FALSE)</f>
        <v>2</v>
      </c>
      <c r="H387" s="12" t="str">
        <f t="shared" si="1"/>
        <v>Hernia Procedures</v>
      </c>
      <c r="I387" s="12" t="str">
        <f t="shared" si="2"/>
        <v>P16AN</v>
      </c>
      <c r="J387" s="13">
        <f>VLOOKUP($C387,'tarif idrg'!$A:$O,11,FALSE)</f>
        <v>6349277</v>
      </c>
      <c r="K387" s="13">
        <f>VLOOKUP($C387,'tarif idrg'!$A:$O,15,FALSE)</f>
        <v>5777842</v>
      </c>
      <c r="L387" s="13">
        <f>VLOOKUP($E387,'ip prosedur-2025'!$A:$H,4,FALSE)</f>
        <v>12716162.85</v>
      </c>
      <c r="M387" s="13">
        <f>VLOOKUP($E387,'ip prosedur-14 okt-15 juni 2026'!$A:$H,4,FALSE)</f>
        <v>12626325.5</v>
      </c>
      <c r="N387" s="13">
        <f>VLOOKUP($E387,'ip prosedur-14 okt-15 juni 2026'!$A:$H,3, FALSE)</f>
        <v>175</v>
      </c>
      <c r="O387" s="3">
        <f t="shared" si="3"/>
        <v>2209606963</v>
      </c>
      <c r="P387" s="14">
        <f>VLOOKUP($E387,'ip prosedur-14 okt-15 juni 2026'!$A:$H,5,FALSE)</f>
        <v>6932880</v>
      </c>
      <c r="Q387" s="14">
        <f>VLOOKUP($E387,'ip prosedur-14 okt-15 juni 2026'!$A:$H,6,FALSE)</f>
        <v>9568000</v>
      </c>
      <c r="R387" s="14">
        <f>VLOOKUP($E387,'ip prosedur-14 okt-15 juni 2026'!$A:$H,7,FALSE)</f>
        <v>14528985</v>
      </c>
      <c r="S387" s="14">
        <f>VLOOKUP($E387,'ip prosedur-14 okt-15 juni 2026'!$A:$H,8,FALSE)</f>
        <v>20803920</v>
      </c>
    </row>
    <row r="388">
      <c r="A388" s="7" t="s">
        <v>5</v>
      </c>
      <c r="B388" s="7" t="s">
        <v>1102</v>
      </c>
      <c r="C388" s="7" t="s">
        <v>13483</v>
      </c>
      <c r="D388" s="7" t="s">
        <v>13485</v>
      </c>
      <c r="E388" s="7" t="s">
        <v>963</v>
      </c>
      <c r="F388" s="7" t="s">
        <v>964</v>
      </c>
      <c r="G388" s="11" t="str">
        <f>VLOOKUP($E388,proc!$A:$D,3, FALSE)</f>
        <v>2</v>
      </c>
      <c r="H388" s="12" t="str">
        <f t="shared" si="1"/>
        <v>Hernia Procedures</v>
      </c>
      <c r="I388" s="12" t="str">
        <f t="shared" si="2"/>
        <v>P16AN</v>
      </c>
      <c r="J388" s="13">
        <f>VLOOKUP($C388,'tarif idrg'!$A:$O,11,FALSE)</f>
        <v>6349277</v>
      </c>
      <c r="K388" s="13">
        <f>VLOOKUP($C388,'tarif idrg'!$A:$O,15,FALSE)</f>
        <v>5777842</v>
      </c>
      <c r="L388" s="13">
        <f>VLOOKUP($E388,'ip prosedur-2025'!$A:$H,4,FALSE)</f>
        <v>26853849.67</v>
      </c>
      <c r="M388" s="13">
        <f>VLOOKUP($E388,'ip prosedur-14 okt-15 juni 2026'!$A:$H,4,FALSE)</f>
        <v>54381773.3</v>
      </c>
      <c r="N388" s="13">
        <f>VLOOKUP($E388,'ip prosedur-14 okt-15 juni 2026'!$A:$H,3, FALSE)</f>
        <v>30</v>
      </c>
      <c r="O388" s="3">
        <f t="shared" si="3"/>
        <v>1631453199</v>
      </c>
      <c r="P388" s="14">
        <f>VLOOKUP($E388,'ip prosedur-14 okt-15 juni 2026'!$A:$H,5,FALSE)</f>
        <v>9311220</v>
      </c>
      <c r="Q388" s="14">
        <f>VLOOKUP($E388,'ip prosedur-14 okt-15 juni 2026'!$A:$H,6,FALSE)</f>
        <v>14892381</v>
      </c>
      <c r="R388" s="14">
        <f>VLOOKUP($E388,'ip prosedur-14 okt-15 juni 2026'!$A:$H,7,FALSE)</f>
        <v>61540500</v>
      </c>
      <c r="S388" s="14">
        <f>VLOOKUP($E388,'ip prosedur-14 okt-15 juni 2026'!$A:$H,8,FALSE)</f>
        <v>167466995</v>
      </c>
    </row>
    <row r="389">
      <c r="A389" s="7" t="s">
        <v>5</v>
      </c>
      <c r="B389" s="7" t="s">
        <v>1102</v>
      </c>
      <c r="C389" s="7" t="s">
        <v>13483</v>
      </c>
      <c r="D389" s="7" t="s">
        <v>13485</v>
      </c>
      <c r="E389" s="7" t="s">
        <v>965</v>
      </c>
      <c r="F389" s="7" t="s">
        <v>966</v>
      </c>
      <c r="G389" s="11" t="str">
        <f>VLOOKUP($E389,proc!$A:$D,3, FALSE)</f>
        <v>4</v>
      </c>
      <c r="H389" s="12" t="str">
        <f t="shared" si="1"/>
        <v>Hernia Procedures</v>
      </c>
      <c r="I389" s="12" t="str">
        <f t="shared" si="2"/>
        <v>P16AN</v>
      </c>
      <c r="J389" s="13">
        <f>VLOOKUP($C389,'tarif idrg'!$A:$O,11,FALSE)</f>
        <v>6349277</v>
      </c>
      <c r="K389" s="13">
        <f>VLOOKUP($C389,'tarif idrg'!$A:$O,15,FALSE)</f>
        <v>5777842</v>
      </c>
      <c r="L389" s="13">
        <f>VLOOKUP($E389,'ip prosedur-2025'!$A:$H,4,FALSE)</f>
        <v>12125515.19</v>
      </c>
      <c r="M389" s="13">
        <f>VLOOKUP($E389,'ip prosedur-14 okt-15 juni 2026'!$A:$H,4,FALSE)</f>
        <v>12607980.71</v>
      </c>
      <c r="N389" s="13">
        <f>VLOOKUP($E389,'ip prosedur-14 okt-15 juni 2026'!$A:$H,3, FALSE)</f>
        <v>4697</v>
      </c>
      <c r="O389" s="3">
        <f t="shared" si="3"/>
        <v>59219685395</v>
      </c>
      <c r="P389" s="14">
        <f>VLOOKUP($E389,'ip prosedur-14 okt-15 juni 2026'!$A:$H,5,FALSE)</f>
        <v>6768606</v>
      </c>
      <c r="Q389" s="14">
        <f>VLOOKUP($E389,'ip prosedur-14 okt-15 juni 2026'!$A:$H,6,FALSE)</f>
        <v>9504979</v>
      </c>
      <c r="R389" s="14">
        <f>VLOOKUP($E389,'ip prosedur-14 okt-15 juni 2026'!$A:$H,7,FALSE)</f>
        <v>14998454</v>
      </c>
      <c r="S389" s="14">
        <f>VLOOKUP($E389,'ip prosedur-14 okt-15 juni 2026'!$A:$H,8,FALSE)</f>
        <v>22004170</v>
      </c>
    </row>
    <row r="390">
      <c r="A390" s="7" t="s">
        <v>5</v>
      </c>
      <c r="B390" s="7" t="s">
        <v>1102</v>
      </c>
      <c r="C390" s="7" t="s">
        <v>13483</v>
      </c>
      <c r="D390" s="7" t="s">
        <v>13485</v>
      </c>
      <c r="E390" s="7" t="s">
        <v>967</v>
      </c>
      <c r="F390" s="7" t="s">
        <v>968</v>
      </c>
      <c r="G390" s="11" t="str">
        <f>VLOOKUP($E390,proc!$A:$D,3, FALSE)</f>
        <v>2</v>
      </c>
      <c r="H390" s="12" t="str">
        <f t="shared" si="1"/>
        <v>Hernia Procedures</v>
      </c>
      <c r="I390" s="12" t="str">
        <f t="shared" si="2"/>
        <v>P16AN</v>
      </c>
      <c r="J390" s="13">
        <f>VLOOKUP($C390,'tarif idrg'!$A:$O,11,FALSE)</f>
        <v>6349277</v>
      </c>
      <c r="K390" s="13">
        <f>VLOOKUP($C390,'tarif idrg'!$A:$O,15,FALSE)</f>
        <v>5777842</v>
      </c>
      <c r="L390" s="13">
        <f>VLOOKUP($E390,'ip prosedur-2025'!$A:$H,4,FALSE)</f>
        <v>11279026.12</v>
      </c>
      <c r="M390" s="13">
        <f>VLOOKUP($E390,'ip prosedur-14 okt-15 juni 2026'!$A:$H,4,FALSE)</f>
        <v>12004012.88</v>
      </c>
      <c r="N390" s="13">
        <f>VLOOKUP($E390,'ip prosedur-14 okt-15 juni 2026'!$A:$H,3, FALSE)</f>
        <v>4443</v>
      </c>
      <c r="O390" s="3">
        <f t="shared" si="3"/>
        <v>53333829226</v>
      </c>
      <c r="P390" s="14">
        <f>VLOOKUP($E390,'ip prosedur-14 okt-15 juni 2026'!$A:$H,5,FALSE)</f>
        <v>6498624</v>
      </c>
      <c r="Q390" s="14">
        <f>VLOOKUP($E390,'ip prosedur-14 okt-15 juni 2026'!$A:$H,6,FALSE)</f>
        <v>8855306</v>
      </c>
      <c r="R390" s="14">
        <f>VLOOKUP($E390,'ip prosedur-14 okt-15 juni 2026'!$A:$H,7,FALSE)</f>
        <v>12557682</v>
      </c>
      <c r="S390" s="14">
        <f>VLOOKUP($E390,'ip prosedur-14 okt-15 juni 2026'!$A:$H,8,FALSE)</f>
        <v>20536616</v>
      </c>
    </row>
    <row r="391">
      <c r="A391" s="7" t="s">
        <v>5</v>
      </c>
      <c r="B391" s="7" t="s">
        <v>1102</v>
      </c>
      <c r="C391" s="7" t="s">
        <v>13483</v>
      </c>
      <c r="D391" s="7" t="s">
        <v>13485</v>
      </c>
      <c r="E391" s="7" t="s">
        <v>969</v>
      </c>
      <c r="F391" s="7" t="s">
        <v>970</v>
      </c>
      <c r="G391" s="11" t="str">
        <f>VLOOKUP($E391,proc!$A:$D,3, FALSE)</f>
        <v>2</v>
      </c>
      <c r="H391" s="12" t="str">
        <f t="shared" si="1"/>
        <v>Hernia Procedures</v>
      </c>
      <c r="I391" s="12" t="str">
        <f t="shared" si="2"/>
        <v>P16AN</v>
      </c>
      <c r="J391" s="13">
        <f>VLOOKUP($C391,'tarif idrg'!$A:$O,11,FALSE)</f>
        <v>6349277</v>
      </c>
      <c r="K391" s="13">
        <f>VLOOKUP($C391,'tarif idrg'!$A:$O,15,FALSE)</f>
        <v>5777842</v>
      </c>
      <c r="L391" s="13">
        <f>VLOOKUP($E391,'ip prosedur-2025'!$A:$H,4,FALSE)</f>
        <v>11319253.6</v>
      </c>
      <c r="M391" s="13">
        <f>VLOOKUP($E391,'ip prosedur-14 okt-15 juni 2026'!$A:$H,4,FALSE)</f>
        <v>12755113.1</v>
      </c>
      <c r="N391" s="13">
        <f>VLOOKUP($E391,'ip prosedur-14 okt-15 juni 2026'!$A:$H,3, FALSE)</f>
        <v>1466</v>
      </c>
      <c r="O391" s="3">
        <f t="shared" si="3"/>
        <v>18698995805</v>
      </c>
      <c r="P391" s="14">
        <f>VLOOKUP($E391,'ip prosedur-14 okt-15 juni 2026'!$A:$H,5,FALSE)</f>
        <v>5979679</v>
      </c>
      <c r="Q391" s="14">
        <f>VLOOKUP($E391,'ip prosedur-14 okt-15 juni 2026'!$A:$H,6,FALSE)</f>
        <v>8072200</v>
      </c>
      <c r="R391" s="14">
        <f>VLOOKUP($E391,'ip prosedur-14 okt-15 juni 2026'!$A:$H,7,FALSE)</f>
        <v>12505093</v>
      </c>
      <c r="S391" s="14">
        <f>VLOOKUP($E391,'ip prosedur-14 okt-15 juni 2026'!$A:$H,8,FALSE)</f>
        <v>22253473</v>
      </c>
    </row>
    <row r="392">
      <c r="A392" s="7" t="s">
        <v>5</v>
      </c>
      <c r="B392" s="7" t="s">
        <v>1102</v>
      </c>
      <c r="C392" s="7" t="s">
        <v>13483</v>
      </c>
      <c r="D392" s="7" t="s">
        <v>13485</v>
      </c>
      <c r="E392" s="7" t="s">
        <v>708</v>
      </c>
      <c r="F392" s="7" t="s">
        <v>710</v>
      </c>
      <c r="G392" s="11" t="str">
        <f>VLOOKUP($E392,proc!$A:$D,3, FALSE)</f>
        <v>0</v>
      </c>
      <c r="H392" s="12" t="str">
        <f t="shared" si="1"/>
        <v>Hernia Procedures</v>
      </c>
      <c r="I392" s="12" t="str">
        <f t="shared" si="2"/>
        <v>P16AN</v>
      </c>
      <c r="J392" s="13">
        <f>VLOOKUP($C392,'tarif idrg'!$A:$O,11,FALSE)</f>
        <v>6349277</v>
      </c>
      <c r="K392" s="13">
        <f>VLOOKUP($C392,'tarif idrg'!$A:$O,15,FALSE)</f>
        <v>5777842</v>
      </c>
      <c r="L392" s="13">
        <f>VLOOKUP($E392,'ip prosedur-2025'!$A:$H,4,FALSE)</f>
        <v>16178195.04</v>
      </c>
      <c r="M392" s="13">
        <f>VLOOKUP($E392,'ip prosedur-14 okt-15 juni 2026'!$A:$H,4,FALSE)</f>
        <v>16701237.03</v>
      </c>
      <c r="N392" s="13">
        <f>VLOOKUP($E392,'ip prosedur-14 okt-15 juni 2026'!$A:$H,3, FALSE)</f>
        <v>769</v>
      </c>
      <c r="O392" s="3">
        <f t="shared" si="3"/>
        <v>12843251276</v>
      </c>
      <c r="P392" s="14">
        <f>VLOOKUP($E392,'ip prosedur-14 okt-15 juni 2026'!$A:$H,5,FALSE)</f>
        <v>4866032</v>
      </c>
      <c r="Q392" s="14">
        <f>VLOOKUP($E392,'ip prosedur-14 okt-15 juni 2026'!$A:$H,6,FALSE)</f>
        <v>9459068</v>
      </c>
      <c r="R392" s="14">
        <f>VLOOKUP($E392,'ip prosedur-14 okt-15 juni 2026'!$A:$H,7,FALSE)</f>
        <v>17188757</v>
      </c>
      <c r="S392" s="14">
        <f>VLOOKUP($E392,'ip prosedur-14 okt-15 juni 2026'!$A:$H,8,FALSE)</f>
        <v>32263619</v>
      </c>
    </row>
    <row r="393">
      <c r="A393" s="7" t="s">
        <v>5</v>
      </c>
      <c r="B393" s="7" t="s">
        <v>1102</v>
      </c>
      <c r="C393" s="7" t="s">
        <v>13483</v>
      </c>
      <c r="D393" s="7" t="s">
        <v>13485</v>
      </c>
      <c r="E393" s="7" t="s">
        <v>971</v>
      </c>
      <c r="F393" s="7" t="s">
        <v>973</v>
      </c>
      <c r="G393" s="11" t="str">
        <f>VLOOKUP($E393,proc!$A:$D,3, FALSE)</f>
        <v>3</v>
      </c>
      <c r="H393" s="12" t="str">
        <f t="shared" si="1"/>
        <v>Hernia Procedures</v>
      </c>
      <c r="I393" s="12" t="str">
        <f t="shared" si="2"/>
        <v>P16AN</v>
      </c>
      <c r="J393" s="13">
        <f>VLOOKUP($C393,'tarif idrg'!$A:$O,11,FALSE)</f>
        <v>6349277</v>
      </c>
      <c r="K393" s="13">
        <f>VLOOKUP($C393,'tarif idrg'!$A:$O,15,FALSE)</f>
        <v>5777842</v>
      </c>
      <c r="L393" s="13">
        <f>VLOOKUP($E393,'ip prosedur-2025'!$A:$H,4,FALSE)</f>
        <v>14740812.31</v>
      </c>
      <c r="M393" s="13">
        <f>VLOOKUP($E393,'ip prosedur-14 okt-15 juni 2026'!$A:$H,4,FALSE)</f>
        <v>14672038.03</v>
      </c>
      <c r="N393" s="13">
        <f>VLOOKUP($E393,'ip prosedur-14 okt-15 juni 2026'!$A:$H,3, FALSE)</f>
        <v>12948</v>
      </c>
      <c r="O393" s="3">
        <f t="shared" si="3"/>
        <v>189973548412</v>
      </c>
      <c r="P393" s="14">
        <f>VLOOKUP($E393,'ip prosedur-14 okt-15 juni 2026'!$A:$H,5,FALSE)</f>
        <v>7243389</v>
      </c>
      <c r="Q393" s="14">
        <f>VLOOKUP($E393,'ip prosedur-14 okt-15 juni 2026'!$A:$H,6,FALSE)</f>
        <v>10425429</v>
      </c>
      <c r="R393" s="14">
        <f>VLOOKUP($E393,'ip prosedur-14 okt-15 juni 2026'!$A:$H,7,FALSE)</f>
        <v>15495287</v>
      </c>
      <c r="S393" s="14">
        <f>VLOOKUP($E393,'ip prosedur-14 okt-15 juni 2026'!$A:$H,8,FALSE)</f>
        <v>25469111</v>
      </c>
    </row>
    <row r="394">
      <c r="A394" s="7" t="s">
        <v>5</v>
      </c>
      <c r="B394" s="7" t="s">
        <v>1102</v>
      </c>
      <c r="C394" s="7" t="s">
        <v>13483</v>
      </c>
      <c r="D394" s="7" t="s">
        <v>13485</v>
      </c>
      <c r="E394" s="7" t="s">
        <v>974</v>
      </c>
      <c r="F394" s="7" t="s">
        <v>975</v>
      </c>
      <c r="G394" s="11" t="str">
        <f>VLOOKUP($E394,proc!$A:$D,3, FALSE)</f>
        <v>4</v>
      </c>
      <c r="H394" s="12" t="str">
        <f t="shared" si="1"/>
        <v>Hernia Procedures</v>
      </c>
      <c r="I394" s="12" t="str">
        <f t="shared" si="2"/>
        <v>P16AN</v>
      </c>
      <c r="J394" s="13">
        <f>VLOOKUP($C394,'tarif idrg'!$A:$O,11,FALSE)</f>
        <v>6349277</v>
      </c>
      <c r="K394" s="13">
        <f>VLOOKUP($C394,'tarif idrg'!$A:$O,15,FALSE)</f>
        <v>5777842</v>
      </c>
      <c r="L394" s="13">
        <f>VLOOKUP($E394,'ip prosedur-2025'!$A:$H,4,FALSE)</f>
        <v>40798162.75</v>
      </c>
      <c r="M394" s="13">
        <f>VLOOKUP($E394,'ip prosedur-14 okt-15 juni 2026'!$A:$H,4,FALSE)</f>
        <v>36702946.11</v>
      </c>
      <c r="N394" s="13">
        <f>VLOOKUP($E394,'ip prosedur-14 okt-15 juni 2026'!$A:$H,3, FALSE)</f>
        <v>846</v>
      </c>
      <c r="O394" s="3">
        <f t="shared" si="3"/>
        <v>31050692409</v>
      </c>
      <c r="P394" s="14">
        <f>VLOOKUP($E394,'ip prosedur-14 okt-15 juni 2026'!$A:$H,5,FALSE)</f>
        <v>11263500</v>
      </c>
      <c r="Q394" s="14">
        <f>VLOOKUP($E394,'ip prosedur-14 okt-15 juni 2026'!$A:$H,6,FALSE)</f>
        <v>19395015</v>
      </c>
      <c r="R394" s="14">
        <f>VLOOKUP($E394,'ip prosedur-14 okt-15 juni 2026'!$A:$H,7,FALSE)</f>
        <v>38617089</v>
      </c>
      <c r="S394" s="14">
        <f>VLOOKUP($E394,'ip prosedur-14 okt-15 juni 2026'!$A:$H,8,FALSE)</f>
        <v>88111003</v>
      </c>
    </row>
    <row r="395">
      <c r="A395" s="7" t="s">
        <v>5</v>
      </c>
      <c r="B395" s="7" t="s">
        <v>1102</v>
      </c>
      <c r="C395" s="7" t="s">
        <v>13483</v>
      </c>
      <c r="D395" s="7" t="s">
        <v>13485</v>
      </c>
      <c r="E395" s="7" t="s">
        <v>976</v>
      </c>
      <c r="F395" s="7" t="s">
        <v>977</v>
      </c>
      <c r="G395" s="11" t="str">
        <f>VLOOKUP($E395,proc!$A:$D,3, FALSE)</f>
        <v>3</v>
      </c>
      <c r="H395" s="12" t="str">
        <f t="shared" si="1"/>
        <v>Hernia Procedures</v>
      </c>
      <c r="I395" s="12" t="str">
        <f t="shared" si="2"/>
        <v>P16AN</v>
      </c>
      <c r="J395" s="13">
        <f>VLOOKUP($C395,'tarif idrg'!$A:$O,11,FALSE)</f>
        <v>6349277</v>
      </c>
      <c r="K395" s="13">
        <f>VLOOKUP($C395,'tarif idrg'!$A:$O,15,FALSE)</f>
        <v>5777842</v>
      </c>
      <c r="L395" s="13">
        <f>VLOOKUP($E395,'ip prosedur-2025'!$A:$H,4,FALSE)</f>
        <v>29261918.66</v>
      </c>
      <c r="M395" s="13">
        <f>VLOOKUP($E395,'ip prosedur-14 okt-15 juni 2026'!$A:$H,4,FALSE)</f>
        <v>24631186.95</v>
      </c>
      <c r="N395" s="13">
        <f>VLOOKUP($E395,'ip prosedur-14 okt-15 juni 2026'!$A:$H,3, FALSE)</f>
        <v>438</v>
      </c>
      <c r="O395" s="3">
        <f t="shared" si="3"/>
        <v>10788459884</v>
      </c>
      <c r="P395" s="14">
        <f>VLOOKUP($E395,'ip prosedur-14 okt-15 juni 2026'!$A:$H,5,FALSE)</f>
        <v>10672449</v>
      </c>
      <c r="Q395" s="14">
        <f>VLOOKUP($E395,'ip prosedur-14 okt-15 juni 2026'!$A:$H,6,FALSE)</f>
        <v>16206225</v>
      </c>
      <c r="R395" s="14">
        <f>VLOOKUP($E395,'ip prosedur-14 okt-15 juni 2026'!$A:$H,7,FALSE)</f>
        <v>27314147</v>
      </c>
      <c r="S395" s="14">
        <f>VLOOKUP($E395,'ip prosedur-14 okt-15 juni 2026'!$A:$H,8,FALSE)</f>
        <v>46904950</v>
      </c>
    </row>
    <row r="396">
      <c r="A396" s="7" t="s">
        <v>5</v>
      </c>
      <c r="B396" s="7" t="s">
        <v>1102</v>
      </c>
      <c r="C396" s="7" t="s">
        <v>13483</v>
      </c>
      <c r="D396" s="7" t="s">
        <v>13485</v>
      </c>
      <c r="E396" s="7" t="s">
        <v>978</v>
      </c>
      <c r="F396" s="7" t="s">
        <v>979</v>
      </c>
      <c r="G396" s="11" t="str">
        <f>VLOOKUP($E396,proc!$A:$D,3, FALSE)</f>
        <v>3</v>
      </c>
      <c r="H396" s="12" t="str">
        <f t="shared" si="1"/>
        <v>Hernia Procedures</v>
      </c>
      <c r="I396" s="12" t="str">
        <f t="shared" si="2"/>
        <v>P16AN</v>
      </c>
      <c r="J396" s="13">
        <f>VLOOKUP($C396,'tarif idrg'!$A:$O,11,FALSE)</f>
        <v>6349277</v>
      </c>
      <c r="K396" s="13">
        <f>VLOOKUP($C396,'tarif idrg'!$A:$O,15,FALSE)</f>
        <v>5777842</v>
      </c>
      <c r="L396" s="13">
        <f>VLOOKUP($E396,'ip prosedur-2025'!$A:$H,4,FALSE)</f>
        <v>24892684.39</v>
      </c>
      <c r="M396" s="13">
        <f>VLOOKUP($E396,'ip prosedur-14 okt-15 juni 2026'!$A:$H,4,FALSE)</f>
        <v>22752451.67</v>
      </c>
      <c r="N396" s="13">
        <f>VLOOKUP($E396,'ip prosedur-14 okt-15 juni 2026'!$A:$H,3, FALSE)</f>
        <v>386</v>
      </c>
      <c r="O396" s="3">
        <f t="shared" si="3"/>
        <v>8782446345</v>
      </c>
      <c r="P396" s="14">
        <f>VLOOKUP($E396,'ip prosedur-14 okt-15 juni 2026'!$A:$H,5,FALSE)</f>
        <v>9219864</v>
      </c>
      <c r="Q396" s="14">
        <f>VLOOKUP($E396,'ip prosedur-14 okt-15 juni 2026'!$A:$H,6,FALSE)</f>
        <v>14066749</v>
      </c>
      <c r="R396" s="14">
        <f>VLOOKUP($E396,'ip prosedur-14 okt-15 juni 2026'!$A:$H,7,FALSE)</f>
        <v>23660342</v>
      </c>
      <c r="S396" s="14">
        <f>VLOOKUP($E396,'ip prosedur-14 okt-15 juni 2026'!$A:$H,8,FALSE)</f>
        <v>49027567</v>
      </c>
    </row>
    <row r="397">
      <c r="A397" s="7" t="s">
        <v>5</v>
      </c>
      <c r="B397" s="7" t="s">
        <v>1102</v>
      </c>
      <c r="C397" s="7" t="s">
        <v>13483</v>
      </c>
      <c r="D397" s="7" t="s">
        <v>13485</v>
      </c>
      <c r="E397" s="7" t="s">
        <v>981</v>
      </c>
      <c r="F397" s="7" t="s">
        <v>982</v>
      </c>
      <c r="G397" s="11" t="str">
        <f>VLOOKUP($E397,proc!$A:$D,3, FALSE)</f>
        <v>4</v>
      </c>
      <c r="H397" s="12" t="str">
        <f t="shared" si="1"/>
        <v>Hernia Procedures</v>
      </c>
      <c r="I397" s="12" t="str">
        <f t="shared" si="2"/>
        <v>P16AN</v>
      </c>
      <c r="J397" s="13">
        <f>VLOOKUP($C397,'tarif idrg'!$A:$O,11,FALSE)</f>
        <v>6349277</v>
      </c>
      <c r="K397" s="13">
        <f>VLOOKUP($C397,'tarif idrg'!$A:$O,15,FALSE)</f>
        <v>5777842</v>
      </c>
      <c r="L397" s="13">
        <f>VLOOKUP($E397,'ip prosedur-2025'!$A:$H,4,FALSE)</f>
        <v>31601528.81</v>
      </c>
      <c r="M397" s="13">
        <f>VLOOKUP($E397,'ip prosedur-14 okt-15 juni 2026'!$A:$H,4,FALSE)</f>
        <v>32102900.87</v>
      </c>
      <c r="N397" s="13">
        <f>VLOOKUP($E397,'ip prosedur-14 okt-15 juni 2026'!$A:$H,3, FALSE)</f>
        <v>1397</v>
      </c>
      <c r="O397" s="3">
        <f t="shared" si="3"/>
        <v>44847752515</v>
      </c>
      <c r="P397" s="14">
        <f>VLOOKUP($E397,'ip prosedur-14 okt-15 juni 2026'!$A:$H,5,FALSE)</f>
        <v>11168828</v>
      </c>
      <c r="Q397" s="14">
        <f>VLOOKUP($E397,'ip prosedur-14 okt-15 juni 2026'!$A:$H,6,FALSE)</f>
        <v>19142627</v>
      </c>
      <c r="R397" s="14">
        <f>VLOOKUP($E397,'ip prosedur-14 okt-15 juni 2026'!$A:$H,7,FALSE)</f>
        <v>33071080</v>
      </c>
      <c r="S397" s="14">
        <f>VLOOKUP($E397,'ip prosedur-14 okt-15 juni 2026'!$A:$H,8,FALSE)</f>
        <v>64048277</v>
      </c>
    </row>
    <row r="398">
      <c r="A398" s="7" t="s">
        <v>5</v>
      </c>
      <c r="B398" s="7" t="s">
        <v>1102</v>
      </c>
      <c r="C398" s="7" t="s">
        <v>13483</v>
      </c>
      <c r="D398" s="7" t="s">
        <v>13485</v>
      </c>
      <c r="E398" s="7" t="s">
        <v>983</v>
      </c>
      <c r="F398" s="7" t="s">
        <v>984</v>
      </c>
      <c r="G398" s="11" t="str">
        <f>VLOOKUP($E398,proc!$A:$D,3, FALSE)</f>
        <v>3</v>
      </c>
      <c r="H398" s="12" t="str">
        <f t="shared" si="1"/>
        <v>Hernia Procedures</v>
      </c>
      <c r="I398" s="12" t="str">
        <f t="shared" si="2"/>
        <v>P16AN</v>
      </c>
      <c r="J398" s="13">
        <f>VLOOKUP($C398,'tarif idrg'!$A:$O,11,FALSE)</f>
        <v>6349277</v>
      </c>
      <c r="K398" s="13">
        <f>VLOOKUP($C398,'tarif idrg'!$A:$O,15,FALSE)</f>
        <v>5777842</v>
      </c>
      <c r="L398" s="13">
        <f>VLOOKUP($E398,'ip prosedur-2025'!$A:$H,4,FALSE)</f>
        <v>34103498.36</v>
      </c>
      <c r="M398" s="13">
        <f>VLOOKUP($E398,'ip prosedur-14 okt-15 juni 2026'!$A:$H,4,FALSE)</f>
        <v>55558978</v>
      </c>
      <c r="N398" s="13">
        <f>VLOOKUP($E398,'ip prosedur-14 okt-15 juni 2026'!$A:$H,3, FALSE)</f>
        <v>10</v>
      </c>
      <c r="O398" s="3">
        <f t="shared" si="3"/>
        <v>555589780</v>
      </c>
      <c r="P398" s="14">
        <f>VLOOKUP($E398,'ip prosedur-14 okt-15 juni 2026'!$A:$H,5,FALSE)</f>
        <v>13351489</v>
      </c>
      <c r="Q398" s="14">
        <f>VLOOKUP($E398,'ip prosedur-14 okt-15 juni 2026'!$A:$H,6,FALSE)</f>
        <v>36915664</v>
      </c>
      <c r="R398" s="14">
        <f>VLOOKUP($E398,'ip prosedur-14 okt-15 juni 2026'!$A:$H,7,FALSE)</f>
        <v>105730273</v>
      </c>
      <c r="S398" s="14">
        <f>VLOOKUP($E398,'ip prosedur-14 okt-15 juni 2026'!$A:$H,8,FALSE)</f>
        <v>135378485</v>
      </c>
    </row>
    <row r="399">
      <c r="A399" s="7" t="s">
        <v>5</v>
      </c>
      <c r="B399" s="7" t="s">
        <v>1102</v>
      </c>
      <c r="C399" s="7" t="s">
        <v>13483</v>
      </c>
      <c r="D399" s="7" t="s">
        <v>13485</v>
      </c>
      <c r="E399" s="7" t="s">
        <v>985</v>
      </c>
      <c r="F399" s="7" t="s">
        <v>986</v>
      </c>
      <c r="G399" s="11" t="str">
        <f>VLOOKUP($E399,proc!$A:$D,3, FALSE)</f>
        <v>3</v>
      </c>
      <c r="H399" s="12" t="str">
        <f t="shared" si="1"/>
        <v>Hernia Procedures</v>
      </c>
      <c r="I399" s="12" t="str">
        <f t="shared" si="2"/>
        <v>P16AN</v>
      </c>
      <c r="J399" s="13">
        <f>VLOOKUP($C399,'tarif idrg'!$A:$O,11,FALSE)</f>
        <v>6349277</v>
      </c>
      <c r="K399" s="13">
        <f>VLOOKUP($C399,'tarif idrg'!$A:$O,15,FALSE)</f>
        <v>5777842</v>
      </c>
      <c r="L399" s="13">
        <f>VLOOKUP($E399,'ip prosedur-2025'!$A:$H,4,FALSE)</f>
        <v>29188832.81</v>
      </c>
      <c r="M399" s="13">
        <f>VLOOKUP($E399,'ip prosedur-14 okt-15 juni 2026'!$A:$H,4,FALSE)</f>
        <v>29038451.32</v>
      </c>
      <c r="N399" s="13">
        <f>VLOOKUP($E399,'ip prosedur-14 okt-15 juni 2026'!$A:$H,3, FALSE)</f>
        <v>60</v>
      </c>
      <c r="O399" s="3">
        <f t="shared" si="3"/>
        <v>1742307079</v>
      </c>
      <c r="P399" s="14">
        <f>VLOOKUP($E399,'ip prosedur-14 okt-15 juni 2026'!$A:$H,5,FALSE)</f>
        <v>10893324</v>
      </c>
      <c r="Q399" s="14">
        <f>VLOOKUP($E399,'ip prosedur-14 okt-15 juni 2026'!$A:$H,6,FALSE)</f>
        <v>18582684</v>
      </c>
      <c r="R399" s="14">
        <f>VLOOKUP($E399,'ip prosedur-14 okt-15 juni 2026'!$A:$H,7,FALSE)</f>
        <v>28969058</v>
      </c>
      <c r="S399" s="14">
        <f>VLOOKUP($E399,'ip prosedur-14 okt-15 juni 2026'!$A:$H,8,FALSE)</f>
        <v>55780220</v>
      </c>
    </row>
    <row r="400">
      <c r="A400" s="7" t="s">
        <v>5</v>
      </c>
      <c r="B400" s="7" t="s">
        <v>1102</v>
      </c>
      <c r="C400" s="7" t="s">
        <v>13483</v>
      </c>
      <c r="D400" s="7" t="s">
        <v>13485</v>
      </c>
      <c r="E400" s="7" t="s">
        <v>987</v>
      </c>
      <c r="F400" s="7" t="s">
        <v>989</v>
      </c>
      <c r="G400" s="11" t="str">
        <f>VLOOKUP($E400,proc!$A:$D,3, FALSE)</f>
        <v>3</v>
      </c>
      <c r="H400" s="12" t="str">
        <f t="shared" si="1"/>
        <v>Hernia Procedures</v>
      </c>
      <c r="I400" s="12" t="str">
        <f t="shared" si="2"/>
        <v>P16AN</v>
      </c>
      <c r="J400" s="13">
        <f>VLOOKUP($C400,'tarif idrg'!$A:$O,11,FALSE)</f>
        <v>6349277</v>
      </c>
      <c r="K400" s="13">
        <f>VLOOKUP($C400,'tarif idrg'!$A:$O,15,FALSE)</f>
        <v>5777842</v>
      </c>
      <c r="L400" s="13">
        <f>VLOOKUP($E400,'ip prosedur-2025'!$A:$H,4,FALSE)</f>
        <v>48522125.24</v>
      </c>
      <c r="M400" s="13">
        <f>VLOOKUP($E400,'ip prosedur-14 okt-15 juni 2026'!$A:$H,4,FALSE)</f>
        <v>56489922.24</v>
      </c>
      <c r="N400" s="13">
        <f>VLOOKUP($E400,'ip prosedur-14 okt-15 juni 2026'!$A:$H,3, FALSE)</f>
        <v>17</v>
      </c>
      <c r="O400" s="3">
        <f t="shared" si="3"/>
        <v>960328678.1</v>
      </c>
      <c r="P400" s="14">
        <f>VLOOKUP($E400,'ip prosedur-14 okt-15 juni 2026'!$A:$H,5,FALSE)</f>
        <v>19374275</v>
      </c>
      <c r="Q400" s="14">
        <f>VLOOKUP($E400,'ip prosedur-14 okt-15 juni 2026'!$A:$H,6,FALSE)</f>
        <v>35241426</v>
      </c>
      <c r="R400" s="14">
        <f>VLOOKUP($E400,'ip prosedur-14 okt-15 juni 2026'!$A:$H,7,FALSE)</f>
        <v>56316159</v>
      </c>
      <c r="S400" s="14">
        <f>VLOOKUP($E400,'ip prosedur-14 okt-15 juni 2026'!$A:$H,8,FALSE)</f>
        <v>174086113</v>
      </c>
    </row>
    <row r="401">
      <c r="A401" s="7" t="s">
        <v>5</v>
      </c>
      <c r="B401" s="7" t="s">
        <v>1102</v>
      </c>
      <c r="C401" s="7" t="s">
        <v>13483</v>
      </c>
      <c r="D401" s="7" t="s">
        <v>13485</v>
      </c>
      <c r="E401" s="7" t="s">
        <v>990</v>
      </c>
      <c r="F401" s="7" t="s">
        <v>991</v>
      </c>
      <c r="G401" s="11" t="str">
        <f>VLOOKUP($E401,proc!$A:$D,3, FALSE)</f>
        <v>4</v>
      </c>
      <c r="H401" s="12" t="str">
        <f t="shared" si="1"/>
        <v>Hernia Procedures</v>
      </c>
      <c r="I401" s="12" t="str">
        <f t="shared" si="2"/>
        <v>P16AN</v>
      </c>
      <c r="J401" s="13">
        <f>VLOOKUP($C401,'tarif idrg'!$A:$O,11,FALSE)</f>
        <v>6349277</v>
      </c>
      <c r="K401" s="13">
        <f>VLOOKUP($C401,'tarif idrg'!$A:$O,15,FALSE)</f>
        <v>5777842</v>
      </c>
      <c r="L401" s="13">
        <f>VLOOKUP($E401,'ip prosedur-2025'!$A:$H,4,FALSE)</f>
        <v>35716689.17</v>
      </c>
      <c r="M401" s="13">
        <f>VLOOKUP($E401,'ip prosedur-14 okt-15 juni 2026'!$A:$H,4,FALSE)</f>
        <v>38346782.2</v>
      </c>
      <c r="N401" s="13">
        <f>VLOOKUP($E401,'ip prosedur-14 okt-15 juni 2026'!$A:$H,3, FALSE)</f>
        <v>4073</v>
      </c>
      <c r="O401" s="3">
        <f t="shared" si="3"/>
        <v>156186443901</v>
      </c>
      <c r="P401" s="14">
        <f>VLOOKUP($E401,'ip prosedur-14 okt-15 juni 2026'!$A:$H,5,FALSE)</f>
        <v>11069161</v>
      </c>
      <c r="Q401" s="14">
        <f>VLOOKUP($E401,'ip prosedur-14 okt-15 juni 2026'!$A:$H,6,FALSE)</f>
        <v>19880704</v>
      </c>
      <c r="R401" s="14">
        <f>VLOOKUP($E401,'ip prosedur-14 okt-15 juni 2026'!$A:$H,7,FALSE)</f>
        <v>44920727</v>
      </c>
      <c r="S401" s="14">
        <f>VLOOKUP($E401,'ip prosedur-14 okt-15 juni 2026'!$A:$H,8,FALSE)</f>
        <v>90154827</v>
      </c>
    </row>
    <row r="402">
      <c r="A402" s="7" t="s">
        <v>5</v>
      </c>
      <c r="B402" s="7" t="s">
        <v>1102</v>
      </c>
      <c r="C402" s="7" t="s">
        <v>13483</v>
      </c>
      <c r="D402" s="7" t="s">
        <v>13485</v>
      </c>
      <c r="E402" s="7" t="s">
        <v>992</v>
      </c>
      <c r="F402" s="7" t="s">
        <v>993</v>
      </c>
      <c r="G402" s="11" t="str">
        <f>VLOOKUP($E402,proc!$A:$D,3, FALSE)</f>
        <v>4</v>
      </c>
      <c r="H402" s="12" t="str">
        <f t="shared" si="1"/>
        <v>Hernia Procedures</v>
      </c>
      <c r="I402" s="12" t="str">
        <f t="shared" si="2"/>
        <v>P16AN</v>
      </c>
      <c r="J402" s="13">
        <f>VLOOKUP($C402,'tarif idrg'!$A:$O,11,FALSE)</f>
        <v>6349277</v>
      </c>
      <c r="K402" s="13">
        <f>VLOOKUP($C402,'tarif idrg'!$A:$O,15,FALSE)</f>
        <v>5777842</v>
      </c>
      <c r="L402" s="13">
        <f>VLOOKUP($E402,'ip prosedur-2025'!$A:$H,4,FALSE)</f>
        <v>31511438.33</v>
      </c>
      <c r="M402" s="13">
        <f>VLOOKUP($E402,'ip prosedur-14 okt-15 juni 2026'!$A:$H,4,FALSE)</f>
        <v>30166498.36</v>
      </c>
      <c r="N402" s="13">
        <f>VLOOKUP($E402,'ip prosedur-14 okt-15 juni 2026'!$A:$H,3, FALSE)</f>
        <v>3503</v>
      </c>
      <c r="O402" s="3">
        <f t="shared" si="3"/>
        <v>105673243755</v>
      </c>
      <c r="P402" s="14">
        <f>VLOOKUP($E402,'ip prosedur-14 okt-15 juni 2026'!$A:$H,5,FALSE)</f>
        <v>9321239</v>
      </c>
      <c r="Q402" s="14">
        <f>VLOOKUP($E402,'ip prosedur-14 okt-15 juni 2026'!$A:$H,6,FALSE)</f>
        <v>14437157</v>
      </c>
      <c r="R402" s="14">
        <f>VLOOKUP($E402,'ip prosedur-14 okt-15 juni 2026'!$A:$H,7,FALSE)</f>
        <v>29597937</v>
      </c>
      <c r="S402" s="14">
        <f>VLOOKUP($E402,'ip prosedur-14 okt-15 juni 2026'!$A:$H,8,FALSE)</f>
        <v>62542001</v>
      </c>
    </row>
    <row r="403">
      <c r="A403" s="7" t="s">
        <v>5</v>
      </c>
      <c r="B403" s="7" t="s">
        <v>1102</v>
      </c>
      <c r="C403" s="7" t="s">
        <v>13483</v>
      </c>
      <c r="D403" s="7" t="s">
        <v>13485</v>
      </c>
      <c r="E403" s="7" t="s">
        <v>994</v>
      </c>
      <c r="F403" s="7" t="s">
        <v>996</v>
      </c>
      <c r="G403" s="11" t="str">
        <f>VLOOKUP($E403,proc!$A:$D,3, FALSE)</f>
        <v>4</v>
      </c>
      <c r="H403" s="12" t="str">
        <f t="shared" si="1"/>
        <v>Hernia Procedures</v>
      </c>
      <c r="I403" s="12" t="str">
        <f t="shared" si="2"/>
        <v>P16AN</v>
      </c>
      <c r="J403" s="13">
        <f>VLOOKUP($C403,'tarif idrg'!$A:$O,11,FALSE)</f>
        <v>6349277</v>
      </c>
      <c r="K403" s="13">
        <f>VLOOKUP($C403,'tarif idrg'!$A:$O,15,FALSE)</f>
        <v>5777842</v>
      </c>
      <c r="L403" s="13">
        <f>VLOOKUP($E403,'ip prosedur-2025'!$A:$H,4,FALSE)</f>
        <v>33681477.42</v>
      </c>
      <c r="M403" s="13">
        <f>VLOOKUP($E403,'ip prosedur-14 okt-15 juni 2026'!$A:$H,4,FALSE)</f>
        <v>40076954.39</v>
      </c>
      <c r="N403" s="13">
        <f>VLOOKUP($E403,'ip prosedur-14 okt-15 juni 2026'!$A:$H,3, FALSE)</f>
        <v>279</v>
      </c>
      <c r="O403" s="3">
        <f t="shared" si="3"/>
        <v>11181470275</v>
      </c>
      <c r="P403" s="14">
        <f>VLOOKUP($E403,'ip prosedur-14 okt-15 juni 2026'!$A:$H,5,FALSE)</f>
        <v>9961666</v>
      </c>
      <c r="Q403" s="14">
        <f>VLOOKUP($E403,'ip prosedur-14 okt-15 juni 2026'!$A:$H,6,FALSE)</f>
        <v>17952101</v>
      </c>
      <c r="R403" s="14">
        <f>VLOOKUP($E403,'ip prosedur-14 okt-15 juni 2026'!$A:$H,7,FALSE)</f>
        <v>38485368</v>
      </c>
      <c r="S403" s="14">
        <f>VLOOKUP($E403,'ip prosedur-14 okt-15 juni 2026'!$A:$H,8,FALSE)</f>
        <v>94116566</v>
      </c>
    </row>
    <row r="404">
      <c r="A404" s="7" t="s">
        <v>5</v>
      </c>
      <c r="B404" s="7" t="s">
        <v>1102</v>
      </c>
      <c r="C404" s="7" t="s">
        <v>13483</v>
      </c>
      <c r="D404" s="7" t="s">
        <v>13485</v>
      </c>
      <c r="E404" s="7" t="s">
        <v>997</v>
      </c>
      <c r="F404" s="7" t="s">
        <v>998</v>
      </c>
      <c r="G404" s="11" t="str">
        <f>VLOOKUP($E404,proc!$A:$D,3, FALSE)</f>
        <v>4</v>
      </c>
      <c r="H404" s="12" t="str">
        <f t="shared" si="1"/>
        <v>Hernia Procedures</v>
      </c>
      <c r="I404" s="12" t="str">
        <f t="shared" si="2"/>
        <v>P16AN</v>
      </c>
      <c r="J404" s="13">
        <f>VLOOKUP($C404,'tarif idrg'!$A:$O,11,FALSE)</f>
        <v>6349277</v>
      </c>
      <c r="K404" s="13">
        <f>VLOOKUP($C404,'tarif idrg'!$A:$O,15,FALSE)</f>
        <v>5777842</v>
      </c>
      <c r="L404" s="13">
        <f>VLOOKUP($E404,'ip prosedur-2025'!$A:$H,4,FALSE)</f>
        <v>29044467.44</v>
      </c>
      <c r="M404" s="13">
        <f>VLOOKUP($E404,'ip prosedur-14 okt-15 juni 2026'!$A:$H,4,FALSE)</f>
        <v>26518457.12</v>
      </c>
      <c r="N404" s="13">
        <f>VLOOKUP($E404,'ip prosedur-14 okt-15 juni 2026'!$A:$H,3, FALSE)</f>
        <v>1147</v>
      </c>
      <c r="O404" s="3">
        <f t="shared" si="3"/>
        <v>30416670317</v>
      </c>
      <c r="P404" s="14">
        <f>VLOOKUP($E404,'ip prosedur-14 okt-15 juni 2026'!$A:$H,5,FALSE)</f>
        <v>9286141</v>
      </c>
      <c r="Q404" s="14">
        <f>VLOOKUP($E404,'ip prosedur-14 okt-15 juni 2026'!$A:$H,6,FALSE)</f>
        <v>15072877</v>
      </c>
      <c r="R404" s="14">
        <f>VLOOKUP($E404,'ip prosedur-14 okt-15 juni 2026'!$A:$H,7,FALSE)</f>
        <v>28147272</v>
      </c>
      <c r="S404" s="14">
        <f>VLOOKUP($E404,'ip prosedur-14 okt-15 juni 2026'!$A:$H,8,FALSE)</f>
        <v>57355920</v>
      </c>
    </row>
    <row r="405">
      <c r="A405" s="7" t="s">
        <v>5</v>
      </c>
      <c r="B405" s="7" t="s">
        <v>1102</v>
      </c>
      <c r="C405" s="7" t="s">
        <v>13483</v>
      </c>
      <c r="D405" s="7" t="s">
        <v>13485</v>
      </c>
      <c r="E405" s="7" t="s">
        <v>999</v>
      </c>
      <c r="F405" s="7" t="s">
        <v>1000</v>
      </c>
      <c r="G405" s="11" t="str">
        <f>VLOOKUP($E405,proc!$A:$D,3, FALSE)</f>
        <v>4</v>
      </c>
      <c r="H405" s="12" t="str">
        <f t="shared" si="1"/>
        <v>Hernia Procedures</v>
      </c>
      <c r="I405" s="12" t="str">
        <f t="shared" si="2"/>
        <v>P16AN</v>
      </c>
      <c r="J405" s="13">
        <f>VLOOKUP($C405,'tarif idrg'!$A:$O,11,FALSE)</f>
        <v>6349277</v>
      </c>
      <c r="K405" s="13">
        <f>VLOOKUP($C405,'tarif idrg'!$A:$O,15,FALSE)</f>
        <v>5777842</v>
      </c>
      <c r="L405" s="13">
        <f>VLOOKUP($E405,'ip prosedur-2025'!$A:$H,4,FALSE)</f>
        <v>34634225.24</v>
      </c>
      <c r="M405" s="13">
        <f>VLOOKUP($E405,'ip prosedur-14 okt-15 juni 2026'!$A:$H,4,FALSE)</f>
        <v>31492276.72</v>
      </c>
      <c r="N405" s="13">
        <f>VLOOKUP($E405,'ip prosedur-14 okt-15 juni 2026'!$A:$H,3, FALSE)</f>
        <v>3244</v>
      </c>
      <c r="O405" s="3">
        <f t="shared" si="3"/>
        <v>102160945680</v>
      </c>
      <c r="P405" s="14">
        <f>VLOOKUP($E405,'ip prosedur-14 okt-15 juni 2026'!$A:$H,5,FALSE)</f>
        <v>10887850</v>
      </c>
      <c r="Q405" s="14">
        <f>VLOOKUP($E405,'ip prosedur-14 okt-15 juni 2026'!$A:$H,6,FALSE)</f>
        <v>18764823</v>
      </c>
      <c r="R405" s="14">
        <f>VLOOKUP($E405,'ip prosedur-14 okt-15 juni 2026'!$A:$H,7,FALSE)</f>
        <v>32157208</v>
      </c>
      <c r="S405" s="14">
        <f>VLOOKUP($E405,'ip prosedur-14 okt-15 juni 2026'!$A:$H,8,FALSE)</f>
        <v>59743326</v>
      </c>
    </row>
    <row r="406">
      <c r="A406" s="7" t="s">
        <v>5</v>
      </c>
      <c r="B406" s="7" t="s">
        <v>1102</v>
      </c>
      <c r="C406" s="7" t="s">
        <v>13483</v>
      </c>
      <c r="D406" s="7" t="s">
        <v>13485</v>
      </c>
      <c r="E406" s="7" t="s">
        <v>1002</v>
      </c>
      <c r="F406" s="7" t="s">
        <v>1003</v>
      </c>
      <c r="G406" s="11" t="str">
        <f>VLOOKUP($E406,proc!$A:$D,3, FALSE)</f>
        <v>4</v>
      </c>
      <c r="H406" s="12" t="str">
        <f t="shared" si="1"/>
        <v>Hernia Procedures</v>
      </c>
      <c r="I406" s="12" t="str">
        <f t="shared" si="2"/>
        <v>P16AN</v>
      </c>
      <c r="J406" s="13">
        <f>VLOOKUP($C406,'tarif idrg'!$A:$O,11,FALSE)</f>
        <v>6349277</v>
      </c>
      <c r="K406" s="13">
        <f>VLOOKUP($C406,'tarif idrg'!$A:$O,15,FALSE)</f>
        <v>5777842</v>
      </c>
      <c r="L406" s="13">
        <f>VLOOKUP($E406,'ip prosedur-2025'!$A:$H,4,FALSE)</f>
        <v>25965884.37</v>
      </c>
      <c r="M406" s="13">
        <f>VLOOKUP($E406,'ip prosedur-14 okt-15 juni 2026'!$A:$H,4,FALSE)</f>
        <v>34070915.36</v>
      </c>
      <c r="N406" s="13">
        <f>VLOOKUP($E406,'ip prosedur-14 okt-15 juni 2026'!$A:$H,3, FALSE)</f>
        <v>438</v>
      </c>
      <c r="O406" s="3">
        <f t="shared" si="3"/>
        <v>14923060928</v>
      </c>
      <c r="P406" s="14">
        <f>VLOOKUP($E406,'ip prosedur-14 okt-15 juni 2026'!$A:$H,5,FALSE)</f>
        <v>9543950</v>
      </c>
      <c r="Q406" s="14">
        <f>VLOOKUP($E406,'ip prosedur-14 okt-15 juni 2026'!$A:$H,6,FALSE)</f>
        <v>17716729</v>
      </c>
      <c r="R406" s="14">
        <f>VLOOKUP($E406,'ip prosedur-14 okt-15 juni 2026'!$A:$H,7,FALSE)</f>
        <v>33811924</v>
      </c>
      <c r="S406" s="14">
        <f>VLOOKUP($E406,'ip prosedur-14 okt-15 juni 2026'!$A:$H,8,FALSE)</f>
        <v>78793422</v>
      </c>
    </row>
    <row r="407">
      <c r="A407" s="7" t="s">
        <v>5</v>
      </c>
      <c r="B407" s="7" t="s">
        <v>1102</v>
      </c>
      <c r="C407" s="7" t="s">
        <v>13483</v>
      </c>
      <c r="D407" s="7" t="s">
        <v>13485</v>
      </c>
      <c r="E407" s="7" t="s">
        <v>1004</v>
      </c>
      <c r="F407" s="7" t="s">
        <v>1005</v>
      </c>
      <c r="G407" s="11" t="str">
        <f>VLOOKUP($E407,proc!$A:$D,3, FALSE)</f>
        <v>4</v>
      </c>
      <c r="H407" s="12" t="str">
        <f t="shared" si="1"/>
        <v>Hernia Procedures</v>
      </c>
      <c r="I407" s="12" t="str">
        <f t="shared" si="2"/>
        <v>P16AN</v>
      </c>
      <c r="J407" s="13">
        <f>VLOOKUP($C407,'tarif idrg'!$A:$O,11,FALSE)</f>
        <v>6349277</v>
      </c>
      <c r="K407" s="13">
        <f>VLOOKUP($C407,'tarif idrg'!$A:$O,15,FALSE)</f>
        <v>5777842</v>
      </c>
      <c r="L407" s="13">
        <f>VLOOKUP($E407,'ip prosedur-2025'!$A:$H,4,FALSE)</f>
        <v>24973944.38</v>
      </c>
      <c r="M407" s="13">
        <f>VLOOKUP($E407,'ip prosedur-14 okt-15 juni 2026'!$A:$H,4,FALSE)</f>
        <v>23713937.26</v>
      </c>
      <c r="N407" s="13">
        <f>VLOOKUP($E407,'ip prosedur-14 okt-15 juni 2026'!$A:$H,3, FALSE)</f>
        <v>170</v>
      </c>
      <c r="O407" s="3">
        <f t="shared" si="3"/>
        <v>4031369334</v>
      </c>
      <c r="P407" s="14">
        <f>VLOOKUP($E407,'ip prosedur-14 okt-15 juni 2026'!$A:$H,5,FALSE)</f>
        <v>8904494</v>
      </c>
      <c r="Q407" s="14">
        <f>VLOOKUP($E407,'ip prosedur-14 okt-15 juni 2026'!$A:$H,6,FALSE)</f>
        <v>15322020</v>
      </c>
      <c r="R407" s="14">
        <f>VLOOKUP($E407,'ip prosedur-14 okt-15 juni 2026'!$A:$H,7,FALSE)</f>
        <v>27580189</v>
      </c>
      <c r="S407" s="14">
        <f>VLOOKUP($E407,'ip prosedur-14 okt-15 juni 2026'!$A:$H,8,FALSE)</f>
        <v>52096949</v>
      </c>
    </row>
    <row r="408">
      <c r="A408" s="7" t="s">
        <v>5</v>
      </c>
      <c r="B408" s="7" t="s">
        <v>1102</v>
      </c>
      <c r="C408" s="7" t="s">
        <v>13483</v>
      </c>
      <c r="D408" s="7" t="s">
        <v>13485</v>
      </c>
      <c r="E408" s="7" t="s">
        <v>1006</v>
      </c>
      <c r="F408" s="7" t="s">
        <v>1007</v>
      </c>
      <c r="G408" s="11" t="str">
        <f>VLOOKUP($E408,proc!$A:$D,3, FALSE)</f>
        <v>3</v>
      </c>
      <c r="H408" s="12" t="str">
        <f t="shared" si="1"/>
        <v>Hernia Procedures</v>
      </c>
      <c r="I408" s="12" t="str">
        <f t="shared" si="2"/>
        <v>P16AN</v>
      </c>
      <c r="J408" s="13">
        <f>VLOOKUP($C408,'tarif idrg'!$A:$O,11,FALSE)</f>
        <v>6349277</v>
      </c>
      <c r="K408" s="13">
        <f>VLOOKUP($C408,'tarif idrg'!$A:$O,15,FALSE)</f>
        <v>5777842</v>
      </c>
      <c r="L408" s="13">
        <f>VLOOKUP($E408,'ip prosedur-2025'!$A:$H,4,FALSE)</f>
        <v>17891510.67</v>
      </c>
      <c r="M408" s="13">
        <f>VLOOKUP($E408,'ip prosedur-14 okt-15 juni 2026'!$A:$H,4,FALSE)</f>
        <v>44628847.89</v>
      </c>
      <c r="N408" s="13">
        <f>VLOOKUP($E408,'ip prosedur-14 okt-15 juni 2026'!$A:$H,3, FALSE)</f>
        <v>9</v>
      </c>
      <c r="O408" s="3">
        <f t="shared" si="3"/>
        <v>401659631</v>
      </c>
      <c r="P408" s="14">
        <f>VLOOKUP($E408,'ip prosedur-14 okt-15 juni 2026'!$A:$H,5,FALSE)</f>
        <v>28905636</v>
      </c>
      <c r="Q408" s="14">
        <f>VLOOKUP($E408,'ip prosedur-14 okt-15 juni 2026'!$A:$H,6,FALSE)</f>
        <v>45014231</v>
      </c>
      <c r="R408" s="14">
        <f>VLOOKUP($E408,'ip prosedur-14 okt-15 juni 2026'!$A:$H,7,FALSE)</f>
        <v>66440917</v>
      </c>
      <c r="S408" s="14">
        <f>VLOOKUP($E408,'ip prosedur-14 okt-15 juni 2026'!$A:$H,8,FALSE)</f>
        <v>82282950</v>
      </c>
    </row>
    <row r="409">
      <c r="A409" s="7" t="s">
        <v>5</v>
      </c>
      <c r="B409" s="7" t="s">
        <v>1102</v>
      </c>
      <c r="C409" s="7" t="s">
        <v>13483</v>
      </c>
      <c r="D409" s="7" t="s">
        <v>13485</v>
      </c>
      <c r="E409" s="7" t="s">
        <v>1009</v>
      </c>
      <c r="F409" s="7" t="s">
        <v>1010</v>
      </c>
      <c r="G409" s="11" t="str">
        <f>VLOOKUP($E409,proc!$A:$D,3, FALSE)</f>
        <v>4</v>
      </c>
      <c r="H409" s="12" t="str">
        <f t="shared" si="1"/>
        <v>Hernia Procedures</v>
      </c>
      <c r="I409" s="12" t="str">
        <f t="shared" si="2"/>
        <v>P16AN</v>
      </c>
      <c r="J409" s="13">
        <f>VLOOKUP($C409,'tarif idrg'!$A:$O,11,FALSE)</f>
        <v>6349277</v>
      </c>
      <c r="K409" s="13">
        <f>VLOOKUP($C409,'tarif idrg'!$A:$O,15,FALSE)</f>
        <v>5777842</v>
      </c>
      <c r="L409" s="13">
        <f>VLOOKUP($E409,'ip prosedur-2025'!$A:$H,4,FALSE)</f>
        <v>13758496.23</v>
      </c>
      <c r="M409" s="13">
        <f>VLOOKUP($E409,'ip prosedur-14 okt-15 juni 2026'!$A:$H,4,FALSE)</f>
        <v>14353841.75</v>
      </c>
      <c r="N409" s="13">
        <f>VLOOKUP($E409,'ip prosedur-14 okt-15 juni 2026'!$A:$H,3, FALSE)</f>
        <v>248043</v>
      </c>
      <c r="O409" s="3">
        <f t="shared" si="3"/>
        <v>3560369969195</v>
      </c>
      <c r="P409" s="14">
        <f>VLOOKUP($E409,'ip prosedur-14 okt-15 juni 2026'!$A:$H,5,FALSE)</f>
        <v>6466826</v>
      </c>
      <c r="Q409" s="14">
        <f>VLOOKUP($E409,'ip prosedur-14 okt-15 juni 2026'!$A:$H,6,FALSE)</f>
        <v>9394335</v>
      </c>
      <c r="R409" s="14">
        <f>VLOOKUP($E409,'ip prosedur-14 okt-15 juni 2026'!$A:$H,7,FALSE)</f>
        <v>14472231</v>
      </c>
      <c r="S409" s="14">
        <f>VLOOKUP($E409,'ip prosedur-14 okt-15 juni 2026'!$A:$H,8,FALSE)</f>
        <v>24818690</v>
      </c>
    </row>
    <row r="410">
      <c r="A410" s="7" t="s">
        <v>5</v>
      </c>
      <c r="B410" s="7" t="s">
        <v>1102</v>
      </c>
      <c r="C410" s="7" t="s">
        <v>13483</v>
      </c>
      <c r="D410" s="7" t="s">
        <v>13485</v>
      </c>
      <c r="E410" s="7" t="s">
        <v>1011</v>
      </c>
      <c r="F410" s="7" t="s">
        <v>1012</v>
      </c>
      <c r="G410" s="11" t="str">
        <f>VLOOKUP($E410,proc!$A:$D,3, FALSE)</f>
        <v>2</v>
      </c>
      <c r="H410" s="12" t="str">
        <f t="shared" si="1"/>
        <v>Hernia Procedures</v>
      </c>
      <c r="I410" s="12" t="str">
        <f t="shared" si="2"/>
        <v>P16AN</v>
      </c>
      <c r="J410" s="13">
        <f>VLOOKUP($C410,'tarif idrg'!$A:$O,11,FALSE)</f>
        <v>6349277</v>
      </c>
      <c r="K410" s="13">
        <f>VLOOKUP($C410,'tarif idrg'!$A:$O,15,FALSE)</f>
        <v>5777842</v>
      </c>
      <c r="L410" s="13">
        <f>VLOOKUP($E410,'ip prosedur-2025'!$A:$H,4,FALSE)</f>
        <v>12847820</v>
      </c>
      <c r="M410" s="13">
        <f>VLOOKUP($E410,'ip prosedur-14 okt-15 juni 2026'!$A:$H,4,FALSE)</f>
        <v>13180103.32</v>
      </c>
      <c r="N410" s="13">
        <f>VLOOKUP($E410,'ip prosedur-14 okt-15 juni 2026'!$A:$H,3, FALSE)</f>
        <v>7549</v>
      </c>
      <c r="O410" s="3">
        <f t="shared" si="3"/>
        <v>99496599963</v>
      </c>
      <c r="P410" s="14">
        <f>VLOOKUP($E410,'ip prosedur-14 okt-15 juni 2026'!$A:$H,5,FALSE)</f>
        <v>6886615</v>
      </c>
      <c r="Q410" s="14">
        <f>VLOOKUP($E410,'ip prosedur-14 okt-15 juni 2026'!$A:$H,6,FALSE)</f>
        <v>9590100</v>
      </c>
      <c r="R410" s="14">
        <f>VLOOKUP($E410,'ip prosedur-14 okt-15 juni 2026'!$A:$H,7,FALSE)</f>
        <v>14442912</v>
      </c>
      <c r="S410" s="14">
        <f>VLOOKUP($E410,'ip prosedur-14 okt-15 juni 2026'!$A:$H,8,FALSE)</f>
        <v>23758021</v>
      </c>
    </row>
    <row r="411">
      <c r="A411" s="7" t="s">
        <v>5</v>
      </c>
      <c r="B411" s="7" t="s">
        <v>1102</v>
      </c>
      <c r="C411" s="7" t="s">
        <v>13483</v>
      </c>
      <c r="D411" s="7" t="s">
        <v>13485</v>
      </c>
      <c r="E411" s="7" t="s">
        <v>1013</v>
      </c>
      <c r="F411" s="7" t="s">
        <v>1014</v>
      </c>
      <c r="G411" s="11" t="str">
        <f>VLOOKUP($E411,proc!$A:$D,3, FALSE)</f>
        <v>2</v>
      </c>
      <c r="H411" s="12" t="str">
        <f t="shared" si="1"/>
        <v>Hernia Procedures</v>
      </c>
      <c r="I411" s="12" t="str">
        <f t="shared" si="2"/>
        <v>P16AN</v>
      </c>
      <c r="J411" s="13">
        <f>VLOOKUP($C411,'tarif idrg'!$A:$O,11,FALSE)</f>
        <v>6349277</v>
      </c>
      <c r="K411" s="13">
        <f>VLOOKUP($C411,'tarif idrg'!$A:$O,15,FALSE)</f>
        <v>5777842</v>
      </c>
      <c r="L411" s="13">
        <f>VLOOKUP($E411,'ip prosedur-2025'!$A:$H,4,FALSE)</f>
        <v>13702194.09</v>
      </c>
      <c r="M411" s="13">
        <f>VLOOKUP($E411,'ip prosedur-14 okt-15 juni 2026'!$A:$H,4,FALSE)</f>
        <v>13506111.03</v>
      </c>
      <c r="N411" s="13">
        <f>VLOOKUP($E411,'ip prosedur-14 okt-15 juni 2026'!$A:$H,3, FALSE)</f>
        <v>662</v>
      </c>
      <c r="O411" s="3">
        <f t="shared" si="3"/>
        <v>8941045502</v>
      </c>
      <c r="P411" s="14">
        <f>VLOOKUP($E411,'ip prosedur-14 okt-15 juni 2026'!$A:$H,5,FALSE)</f>
        <v>6937350</v>
      </c>
      <c r="Q411" s="14">
        <f>VLOOKUP($E411,'ip prosedur-14 okt-15 juni 2026'!$A:$H,6,FALSE)</f>
        <v>9556934</v>
      </c>
      <c r="R411" s="14">
        <f>VLOOKUP($E411,'ip prosedur-14 okt-15 juni 2026'!$A:$H,7,FALSE)</f>
        <v>15330268</v>
      </c>
      <c r="S411" s="14">
        <f>VLOOKUP($E411,'ip prosedur-14 okt-15 juni 2026'!$A:$H,8,FALSE)</f>
        <v>26679150</v>
      </c>
    </row>
    <row r="412">
      <c r="A412" s="7" t="s">
        <v>5</v>
      </c>
      <c r="B412" s="7" t="s">
        <v>1102</v>
      </c>
      <c r="C412" s="7" t="s">
        <v>13483</v>
      </c>
      <c r="D412" s="7" t="s">
        <v>13485</v>
      </c>
      <c r="E412" s="7" t="s">
        <v>1015</v>
      </c>
      <c r="F412" s="7" t="s">
        <v>1016</v>
      </c>
      <c r="G412" s="11" t="str">
        <f>VLOOKUP($E412,proc!$A:$D,3, FALSE)</f>
        <v>4</v>
      </c>
      <c r="H412" s="12" t="str">
        <f t="shared" si="1"/>
        <v>Hernia Procedures</v>
      </c>
      <c r="I412" s="12" t="str">
        <f t="shared" si="2"/>
        <v>P16AN</v>
      </c>
      <c r="J412" s="13">
        <f>VLOOKUP($C412,'tarif idrg'!$A:$O,11,FALSE)</f>
        <v>6349277</v>
      </c>
      <c r="K412" s="13">
        <f>VLOOKUP($C412,'tarif idrg'!$A:$O,15,FALSE)</f>
        <v>5777842</v>
      </c>
      <c r="L412" s="13">
        <f>VLOOKUP($E412,'ip prosedur-2025'!$A:$H,4,FALSE)</f>
        <v>14627636.18</v>
      </c>
      <c r="M412" s="13">
        <f>VLOOKUP($E412,'ip prosedur-14 okt-15 juni 2026'!$A:$H,4,FALSE)</f>
        <v>15068891.61</v>
      </c>
      <c r="N412" s="13">
        <f>VLOOKUP($E412,'ip prosedur-14 okt-15 juni 2026'!$A:$H,3, FALSE)</f>
        <v>29451</v>
      </c>
      <c r="O412" s="3">
        <f t="shared" si="3"/>
        <v>443793926806</v>
      </c>
      <c r="P412" s="14">
        <f>VLOOKUP($E412,'ip prosedur-14 okt-15 juni 2026'!$A:$H,5,FALSE)</f>
        <v>7545000</v>
      </c>
      <c r="Q412" s="14">
        <f>VLOOKUP($E412,'ip prosedur-14 okt-15 juni 2026'!$A:$H,6,FALSE)</f>
        <v>10761803</v>
      </c>
      <c r="R412" s="14">
        <f>VLOOKUP($E412,'ip prosedur-14 okt-15 juni 2026'!$A:$H,7,FALSE)</f>
        <v>16332126</v>
      </c>
      <c r="S412" s="14">
        <f>VLOOKUP($E412,'ip prosedur-14 okt-15 juni 2026'!$A:$H,8,FALSE)</f>
        <v>26933374</v>
      </c>
    </row>
    <row r="413">
      <c r="A413" s="7" t="s">
        <v>5</v>
      </c>
      <c r="B413" s="7" t="s">
        <v>1102</v>
      </c>
      <c r="C413" s="7" t="s">
        <v>13483</v>
      </c>
      <c r="D413" s="7" t="s">
        <v>13485</v>
      </c>
      <c r="E413" s="7" t="s">
        <v>1018</v>
      </c>
      <c r="F413" s="7" t="s">
        <v>1019</v>
      </c>
      <c r="G413" s="11" t="str">
        <f>VLOOKUP($E413,proc!$A:$D,3, FALSE)</f>
        <v>2</v>
      </c>
      <c r="H413" s="12" t="str">
        <f t="shared" si="1"/>
        <v>Hernia Procedures</v>
      </c>
      <c r="I413" s="12" t="str">
        <f t="shared" si="2"/>
        <v>P16AN</v>
      </c>
      <c r="J413" s="13">
        <f>VLOOKUP($C413,'tarif idrg'!$A:$O,11,FALSE)</f>
        <v>6349277</v>
      </c>
      <c r="K413" s="13">
        <f>VLOOKUP($C413,'tarif idrg'!$A:$O,15,FALSE)</f>
        <v>5777842</v>
      </c>
      <c r="L413" s="13">
        <f>VLOOKUP($E413,'ip prosedur-2025'!$A:$H,4,FALSE)</f>
        <v>17864289.6</v>
      </c>
      <c r="M413" s="13">
        <f>VLOOKUP($E413,'ip prosedur-14 okt-15 juni 2026'!$A:$H,4,FALSE)</f>
        <v>13007112.47</v>
      </c>
      <c r="N413" s="13">
        <f>VLOOKUP($E413,'ip prosedur-14 okt-15 juni 2026'!$A:$H,3, FALSE)</f>
        <v>94</v>
      </c>
      <c r="O413" s="3">
        <f t="shared" si="3"/>
        <v>1222668572</v>
      </c>
      <c r="P413" s="14">
        <f>VLOOKUP($E413,'ip prosedur-14 okt-15 juni 2026'!$A:$H,5,FALSE)</f>
        <v>6864419</v>
      </c>
      <c r="Q413" s="14">
        <f>VLOOKUP($E413,'ip prosedur-14 okt-15 juni 2026'!$A:$H,6,FALSE)</f>
        <v>10200000</v>
      </c>
      <c r="R413" s="14">
        <f>VLOOKUP($E413,'ip prosedur-14 okt-15 juni 2026'!$A:$H,7,FALSE)</f>
        <v>12961192</v>
      </c>
      <c r="S413" s="14">
        <f>VLOOKUP($E413,'ip prosedur-14 okt-15 juni 2026'!$A:$H,8,FALSE)</f>
        <v>25126586</v>
      </c>
    </row>
    <row r="414">
      <c r="A414" s="7" t="s">
        <v>5</v>
      </c>
      <c r="B414" s="7" t="s">
        <v>13992</v>
      </c>
      <c r="C414" s="7" t="s">
        <v>1297</v>
      </c>
      <c r="D414" s="7" t="s">
        <v>1298</v>
      </c>
      <c r="E414" s="7" t="s">
        <v>565</v>
      </c>
      <c r="F414" s="7" t="s">
        <v>567</v>
      </c>
      <c r="G414" s="11" t="str">
        <f>VLOOKUP($E414,proc!$A:$D,3, FALSE)</f>
        <v>0</v>
      </c>
      <c r="H414" s="12" t="str">
        <f t="shared" si="1"/>
        <v>Large Intestine Proc.</v>
      </c>
      <c r="I414" s="12" t="str">
        <f t="shared" si="2"/>
        <v>P16LC</v>
      </c>
      <c r="J414" s="13">
        <f>VLOOKUP($C414,'tarif idrg'!$A:$O,11,FALSE)</f>
        <v>2538107</v>
      </c>
      <c r="K414" s="13">
        <f>VLOOKUP($C414,'tarif idrg'!$A:$O,15,FALSE)</f>
        <v>2538107</v>
      </c>
      <c r="L414" s="13">
        <f>VLOOKUP($E414,'ip prosedur-2025'!$A:$H,4,FALSE)</f>
        <v>18426257.2</v>
      </c>
      <c r="M414" s="13">
        <f>VLOOKUP($E414,'ip prosedur-14 okt-15 juni 2026'!$A:$H,4,FALSE)</f>
        <v>18889854.29</v>
      </c>
      <c r="N414" s="13">
        <f>VLOOKUP($E414,'ip prosedur-14 okt-15 juni 2026'!$A:$H,3, FALSE)</f>
        <v>398</v>
      </c>
      <c r="O414" s="3">
        <f t="shared" si="3"/>
        <v>7518162007</v>
      </c>
      <c r="P414" s="14">
        <f>VLOOKUP($E414,'ip prosedur-14 okt-15 juni 2026'!$A:$H,5,FALSE)</f>
        <v>9487446</v>
      </c>
      <c r="Q414" s="14">
        <f>VLOOKUP($E414,'ip prosedur-14 okt-15 juni 2026'!$A:$H,6,FALSE)</f>
        <v>15191567</v>
      </c>
      <c r="R414" s="14">
        <f>VLOOKUP($E414,'ip prosedur-14 okt-15 juni 2026'!$A:$H,7,FALSE)</f>
        <v>22151886</v>
      </c>
      <c r="S414" s="14">
        <f>VLOOKUP($E414,'ip prosedur-14 okt-15 juni 2026'!$A:$H,8,FALSE)</f>
        <v>37480651</v>
      </c>
    </row>
    <row r="415">
      <c r="A415" s="7" t="s">
        <v>5</v>
      </c>
      <c r="B415" s="7" t="s">
        <v>13992</v>
      </c>
      <c r="C415" s="7" t="s">
        <v>1297</v>
      </c>
      <c r="D415" s="7" t="s">
        <v>1298</v>
      </c>
      <c r="E415" s="7" t="s">
        <v>568</v>
      </c>
      <c r="F415" s="7" t="s">
        <v>569</v>
      </c>
      <c r="G415" s="11" t="str">
        <f>VLOOKUP($E415,proc!$A:$D,3, FALSE)</f>
        <v>0</v>
      </c>
      <c r="H415" s="12" t="str">
        <f t="shared" si="1"/>
        <v>Large Intestine Proc.</v>
      </c>
      <c r="I415" s="12" t="str">
        <f t="shared" si="2"/>
        <v>P16LC</v>
      </c>
      <c r="J415" s="13">
        <f>VLOOKUP($C415,'tarif idrg'!$A:$O,11,FALSE)</f>
        <v>2538107</v>
      </c>
      <c r="K415" s="13">
        <f>VLOOKUP($C415,'tarif idrg'!$A:$O,15,FALSE)</f>
        <v>2538107</v>
      </c>
      <c r="L415" s="13">
        <f>VLOOKUP($E415,'ip prosedur-2025'!$A:$H,4,FALSE)</f>
        <v>22653031.43</v>
      </c>
      <c r="M415" s="13">
        <f>VLOOKUP($E415,'ip prosedur-14 okt-15 juni 2026'!$A:$H,4,FALSE)</f>
        <v>23169770.62</v>
      </c>
      <c r="N415" s="13">
        <f>VLOOKUP($E415,'ip prosedur-14 okt-15 juni 2026'!$A:$H,3, FALSE)</f>
        <v>149</v>
      </c>
      <c r="O415" s="3">
        <f t="shared" si="3"/>
        <v>3452295822</v>
      </c>
      <c r="P415" s="14">
        <f>VLOOKUP($E415,'ip prosedur-14 okt-15 juni 2026'!$A:$H,5,FALSE)</f>
        <v>7029841</v>
      </c>
      <c r="Q415" s="14">
        <f>VLOOKUP($E415,'ip prosedur-14 okt-15 juni 2026'!$A:$H,6,FALSE)</f>
        <v>17173400</v>
      </c>
      <c r="R415" s="14">
        <f>VLOOKUP($E415,'ip prosedur-14 okt-15 juni 2026'!$A:$H,7,FALSE)</f>
        <v>31940856</v>
      </c>
      <c r="S415" s="14">
        <f>VLOOKUP($E415,'ip prosedur-14 okt-15 juni 2026'!$A:$H,8,FALSE)</f>
        <v>39472470</v>
      </c>
    </row>
    <row r="416">
      <c r="A416" s="7" t="s">
        <v>5</v>
      </c>
      <c r="B416" s="7" t="s">
        <v>13992</v>
      </c>
      <c r="C416" s="7" t="s">
        <v>1075</v>
      </c>
      <c r="D416" s="7" t="s">
        <v>1076</v>
      </c>
      <c r="E416" s="7" t="s">
        <v>446</v>
      </c>
      <c r="F416" s="7" t="s">
        <v>447</v>
      </c>
      <c r="G416" s="11" t="str">
        <f>VLOOKUP($E416,proc!$A:$D,3, FALSE)</f>
        <v>0</v>
      </c>
      <c r="H416" s="12" t="str">
        <f t="shared" si="1"/>
        <v>Endoscopy of Upper Gastrointestinal Major Proc.</v>
      </c>
      <c r="I416" s="12" t="str">
        <f t="shared" si="2"/>
        <v>P16KU</v>
      </c>
      <c r="J416" s="13">
        <f>VLOOKUP($C416,'tarif idrg'!$A:$O,11,FALSE)</f>
        <v>2168928</v>
      </c>
      <c r="K416" s="13">
        <f>VLOOKUP($C416,'tarif idrg'!$A:$O,15,FALSE)</f>
        <v>2168928</v>
      </c>
      <c r="L416" s="13">
        <f>VLOOKUP($E416,'ip prosedur-2025'!$A:$H,4,FALSE)</f>
        <v>46257831.96</v>
      </c>
      <c r="M416" s="13">
        <f>VLOOKUP($E416,'ip prosedur-14 okt-15 juni 2026'!$A:$H,4,FALSE)</f>
        <v>47671641.17</v>
      </c>
      <c r="N416" s="13">
        <f>VLOOKUP($E416,'ip prosedur-14 okt-15 juni 2026'!$A:$H,3, FALSE)</f>
        <v>48</v>
      </c>
      <c r="O416" s="3">
        <f t="shared" si="3"/>
        <v>2288238776</v>
      </c>
      <c r="P416" s="14">
        <f>VLOOKUP($E416,'ip prosedur-14 okt-15 juni 2026'!$A:$H,5,FALSE)</f>
        <v>15417285</v>
      </c>
      <c r="Q416" s="14">
        <f>VLOOKUP($E416,'ip prosedur-14 okt-15 juni 2026'!$A:$H,6,FALSE)</f>
        <v>60921721</v>
      </c>
      <c r="R416" s="14">
        <f>VLOOKUP($E416,'ip prosedur-14 okt-15 juni 2026'!$A:$H,7,FALSE)</f>
        <v>72585433</v>
      </c>
      <c r="S416" s="14">
        <f>VLOOKUP($E416,'ip prosedur-14 okt-15 juni 2026'!$A:$H,8,FALSE)</f>
        <v>85224767</v>
      </c>
    </row>
    <row r="417">
      <c r="A417" s="7" t="s">
        <v>5</v>
      </c>
      <c r="B417" s="7" t="s">
        <v>13992</v>
      </c>
      <c r="C417" s="7" t="s">
        <v>1075</v>
      </c>
      <c r="D417" s="7" t="s">
        <v>1076</v>
      </c>
      <c r="E417" s="7" t="s">
        <v>1311</v>
      </c>
      <c r="F417" s="7" t="s">
        <v>1312</v>
      </c>
      <c r="G417" s="11" t="str">
        <f>VLOOKUP($E417,proc!$A:$D,3, FALSE)</f>
        <v>0</v>
      </c>
      <c r="H417" s="12" t="str">
        <f t="shared" si="1"/>
        <v>Endoscopy of Upper Gastrointestinal Major Proc.</v>
      </c>
      <c r="I417" s="12" t="str">
        <f t="shared" si="2"/>
        <v>P16KU</v>
      </c>
      <c r="J417" s="13">
        <f>VLOOKUP($C417,'tarif idrg'!$A:$O,11,FALSE)</f>
        <v>2168928</v>
      </c>
      <c r="K417" s="13">
        <f>VLOOKUP($C417,'tarif idrg'!$A:$O,15,FALSE)</f>
        <v>2168928</v>
      </c>
      <c r="L417" s="13">
        <f>VLOOKUP($E417,'ip prosedur-2025'!$A:$H,4,FALSE)</f>
        <v>22892120.5</v>
      </c>
      <c r="M417" s="13">
        <f>VLOOKUP($E417,'ip prosedur-14 okt-15 juni 2026'!$A:$H,4,FALSE)</f>
        <v>26465628.44</v>
      </c>
      <c r="N417" s="13">
        <f>VLOOKUP($E417,'ip prosedur-14 okt-15 juni 2026'!$A:$H,3, FALSE)</f>
        <v>16</v>
      </c>
      <c r="O417" s="3">
        <f t="shared" si="3"/>
        <v>423450055</v>
      </c>
      <c r="P417" s="14">
        <f>VLOOKUP($E417,'ip prosedur-14 okt-15 juni 2026'!$A:$H,5,FALSE)</f>
        <v>3514487</v>
      </c>
      <c r="Q417" s="14">
        <f>VLOOKUP($E417,'ip prosedur-14 okt-15 juni 2026'!$A:$H,6,FALSE)</f>
        <v>17436164</v>
      </c>
      <c r="R417" s="14">
        <f>VLOOKUP($E417,'ip prosedur-14 okt-15 juni 2026'!$A:$H,7,FALSE)</f>
        <v>29075709</v>
      </c>
      <c r="S417" s="14">
        <f>VLOOKUP($E417,'ip prosedur-14 okt-15 juni 2026'!$A:$H,8,FALSE)</f>
        <v>77578955</v>
      </c>
    </row>
    <row r="418">
      <c r="A418" s="7" t="s">
        <v>5</v>
      </c>
      <c r="B418" s="7" t="s">
        <v>13992</v>
      </c>
      <c r="C418" s="7" t="s">
        <v>1075</v>
      </c>
      <c r="D418" s="7" t="s">
        <v>1076</v>
      </c>
      <c r="E418" s="7" t="s">
        <v>734</v>
      </c>
      <c r="F418" s="7" t="s">
        <v>735</v>
      </c>
      <c r="G418" s="11" t="str">
        <f>VLOOKUP($E418,proc!$A:$D,3, FALSE)</f>
        <v>0</v>
      </c>
      <c r="H418" s="12" t="str">
        <f t="shared" si="1"/>
        <v>Endoscopy of Upper Gastrointestinal Major Proc.</v>
      </c>
      <c r="I418" s="12" t="str">
        <f t="shared" si="2"/>
        <v>P16KU</v>
      </c>
      <c r="J418" s="13">
        <f>VLOOKUP($C418,'tarif idrg'!$A:$O,11,FALSE)</f>
        <v>2168928</v>
      </c>
      <c r="K418" s="13">
        <f>VLOOKUP($C418,'tarif idrg'!$A:$O,15,FALSE)</f>
        <v>2168928</v>
      </c>
      <c r="L418" s="13">
        <f>VLOOKUP($E418,'ip prosedur-2025'!$A:$H,4,FALSE)</f>
        <v>18993436.05</v>
      </c>
      <c r="M418" s="13">
        <f>VLOOKUP($E418,'ip prosedur-14 okt-15 juni 2026'!$A:$H,4,FALSE)</f>
        <v>18413547.08</v>
      </c>
      <c r="N418" s="13">
        <f>VLOOKUP($E418,'ip prosedur-14 okt-15 juni 2026'!$A:$H,3, FALSE)</f>
        <v>3363</v>
      </c>
      <c r="O418" s="3">
        <f t="shared" si="3"/>
        <v>61924758830</v>
      </c>
      <c r="P418" s="14">
        <f>VLOOKUP($E418,'ip prosedur-14 okt-15 juni 2026'!$A:$H,5,FALSE)</f>
        <v>8559723</v>
      </c>
      <c r="Q418" s="14">
        <f>VLOOKUP($E418,'ip prosedur-14 okt-15 juni 2026'!$A:$H,6,FALSE)</f>
        <v>14636951</v>
      </c>
      <c r="R418" s="14">
        <f>VLOOKUP($E418,'ip prosedur-14 okt-15 juni 2026'!$A:$H,7,FALSE)</f>
        <v>22943523</v>
      </c>
      <c r="S418" s="14">
        <f>VLOOKUP($E418,'ip prosedur-14 okt-15 juni 2026'!$A:$H,8,FALSE)</f>
        <v>34779292</v>
      </c>
    </row>
    <row r="419">
      <c r="A419" s="7" t="s">
        <v>5</v>
      </c>
      <c r="B419" s="7" t="s">
        <v>13992</v>
      </c>
      <c r="C419" s="7" t="s">
        <v>1075</v>
      </c>
      <c r="D419" s="7" t="s">
        <v>1076</v>
      </c>
      <c r="E419" s="7" t="s">
        <v>1319</v>
      </c>
      <c r="F419" s="7" t="s">
        <v>1320</v>
      </c>
      <c r="G419" s="11" t="str">
        <f>VLOOKUP($E419,proc!$A:$D,3, FALSE)</f>
        <v>4</v>
      </c>
      <c r="H419" s="12" t="str">
        <f t="shared" si="1"/>
        <v>Endoscopy of Upper Gastrointestinal Major Proc.</v>
      </c>
      <c r="I419" s="12" t="str">
        <f t="shared" si="2"/>
        <v>P16KU</v>
      </c>
      <c r="J419" s="13">
        <f>VLOOKUP($C419,'tarif idrg'!$A:$O,11,FALSE)</f>
        <v>2168928</v>
      </c>
      <c r="K419" s="13">
        <f>VLOOKUP($C419,'tarif idrg'!$A:$O,15,FALSE)</f>
        <v>2168928</v>
      </c>
      <c r="L419" s="13">
        <f>VLOOKUP($E419,'ip prosedur-2025'!$A:$H,4,FALSE)</f>
        <v>40301830.56</v>
      </c>
      <c r="M419" s="13">
        <f>VLOOKUP($E419,'ip prosedur-14 okt-15 juni 2026'!$A:$H,4,FALSE)</f>
        <v>70550088.77</v>
      </c>
      <c r="N419" s="13">
        <f>VLOOKUP($E419,'ip prosedur-14 okt-15 juni 2026'!$A:$H,3, FALSE)</f>
        <v>13</v>
      </c>
      <c r="O419" s="3">
        <f t="shared" si="3"/>
        <v>917151154</v>
      </c>
      <c r="P419" s="14">
        <f>VLOOKUP($E419,'ip prosedur-14 okt-15 juni 2026'!$A:$H,5,FALSE)</f>
        <v>22702113</v>
      </c>
      <c r="Q419" s="14">
        <f>VLOOKUP($E419,'ip prosedur-14 okt-15 juni 2026'!$A:$H,6,FALSE)</f>
        <v>38835233</v>
      </c>
      <c r="R419" s="14">
        <f>VLOOKUP($E419,'ip prosedur-14 okt-15 juni 2026'!$A:$H,7,FALSE)</f>
        <v>56934105</v>
      </c>
      <c r="S419" s="14">
        <f>VLOOKUP($E419,'ip prosedur-14 okt-15 juni 2026'!$A:$H,8,FALSE)</f>
        <v>85553694</v>
      </c>
    </row>
    <row r="420">
      <c r="A420" s="7" t="s">
        <v>5</v>
      </c>
      <c r="B420" s="7" t="s">
        <v>13992</v>
      </c>
      <c r="C420" s="7" t="s">
        <v>1075</v>
      </c>
      <c r="D420" s="7" t="s">
        <v>1076</v>
      </c>
      <c r="E420" s="7" t="s">
        <v>739</v>
      </c>
      <c r="F420" s="7" t="s">
        <v>740</v>
      </c>
      <c r="G420" s="11" t="str">
        <f>VLOOKUP($E420,proc!$A:$D,3, FALSE)</f>
        <v>0</v>
      </c>
      <c r="H420" s="12" t="str">
        <f t="shared" si="1"/>
        <v>Endoscopy of Upper Gastrointestinal Major Proc.</v>
      </c>
      <c r="I420" s="12" t="str">
        <f t="shared" si="2"/>
        <v>P16KU</v>
      </c>
      <c r="J420" s="13">
        <f>VLOOKUP($C420,'tarif idrg'!$A:$O,11,FALSE)</f>
        <v>2168928</v>
      </c>
      <c r="K420" s="13">
        <f>VLOOKUP($C420,'tarif idrg'!$A:$O,15,FALSE)</f>
        <v>2168928</v>
      </c>
      <c r="L420" s="13">
        <f>VLOOKUP($E420,'ip prosedur-2025'!$A:$H,4,FALSE)</f>
        <v>37934610.65</v>
      </c>
      <c r="M420" s="13">
        <f>VLOOKUP($E420,'ip prosedur-14 okt-15 juni 2026'!$A:$H,4,FALSE)</f>
        <v>37881149.42</v>
      </c>
      <c r="N420" s="13">
        <f>VLOOKUP($E420,'ip prosedur-14 okt-15 juni 2026'!$A:$H,3, FALSE)</f>
        <v>132</v>
      </c>
      <c r="O420" s="3">
        <f t="shared" si="3"/>
        <v>5000311723</v>
      </c>
      <c r="P420" s="14">
        <f>VLOOKUP($E420,'ip prosedur-14 okt-15 juni 2026'!$A:$H,5,FALSE)</f>
        <v>14822395</v>
      </c>
      <c r="Q420" s="14">
        <f>VLOOKUP($E420,'ip prosedur-14 okt-15 juni 2026'!$A:$H,6,FALSE)</f>
        <v>21139652</v>
      </c>
      <c r="R420" s="14">
        <f>VLOOKUP($E420,'ip prosedur-14 okt-15 juni 2026'!$A:$H,7,FALSE)</f>
        <v>37927061</v>
      </c>
      <c r="S420" s="14">
        <f>VLOOKUP($E420,'ip prosedur-14 okt-15 juni 2026'!$A:$H,8,FALSE)</f>
        <v>67030428</v>
      </c>
    </row>
    <row r="421">
      <c r="A421" s="7" t="s">
        <v>5</v>
      </c>
      <c r="B421" s="7" t="s">
        <v>13992</v>
      </c>
      <c r="C421" s="7" t="s">
        <v>1075</v>
      </c>
      <c r="D421" s="7" t="s">
        <v>1076</v>
      </c>
      <c r="E421" s="7" t="s">
        <v>741</v>
      </c>
      <c r="F421" s="7" t="s">
        <v>742</v>
      </c>
      <c r="G421" s="11" t="str">
        <f>VLOOKUP($E421,proc!$A:$D,3, FALSE)</f>
        <v>0</v>
      </c>
      <c r="H421" s="12" t="str">
        <f t="shared" si="1"/>
        <v>Endoscopy of Upper Gastrointestinal Major Proc.</v>
      </c>
      <c r="I421" s="12" t="str">
        <f t="shared" si="2"/>
        <v>P16KU</v>
      </c>
      <c r="J421" s="13">
        <f>VLOOKUP($C421,'tarif idrg'!$A:$O,11,FALSE)</f>
        <v>2168928</v>
      </c>
      <c r="K421" s="13">
        <f>VLOOKUP($C421,'tarif idrg'!$A:$O,15,FALSE)</f>
        <v>2168928</v>
      </c>
      <c r="L421" s="13">
        <f>VLOOKUP($E421,'ip prosedur-2025'!$A:$H,4,FALSE)</f>
        <v>19775993.61</v>
      </c>
      <c r="M421" s="13">
        <f>VLOOKUP($E421,'ip prosedur-14 okt-15 juni 2026'!$A:$H,4,FALSE)</f>
        <v>18895515.07</v>
      </c>
      <c r="N421" s="13">
        <f>VLOOKUP($E421,'ip prosedur-14 okt-15 juni 2026'!$A:$H,3, FALSE)</f>
        <v>177</v>
      </c>
      <c r="O421" s="3">
        <f t="shared" si="3"/>
        <v>3344506167</v>
      </c>
      <c r="P421" s="14">
        <f>VLOOKUP($E421,'ip prosedur-14 okt-15 juni 2026'!$A:$H,5,FALSE)</f>
        <v>10412973</v>
      </c>
      <c r="Q421" s="14">
        <f>VLOOKUP($E421,'ip prosedur-14 okt-15 juni 2026'!$A:$H,6,FALSE)</f>
        <v>15661826</v>
      </c>
      <c r="R421" s="14">
        <f>VLOOKUP($E421,'ip prosedur-14 okt-15 juni 2026'!$A:$H,7,FALSE)</f>
        <v>22553300</v>
      </c>
      <c r="S421" s="14">
        <f>VLOOKUP($E421,'ip prosedur-14 okt-15 juni 2026'!$A:$H,8,FALSE)</f>
        <v>35693290</v>
      </c>
    </row>
    <row r="422">
      <c r="A422" s="7" t="s">
        <v>5</v>
      </c>
      <c r="B422" s="7" t="s">
        <v>13992</v>
      </c>
      <c r="C422" s="7" t="s">
        <v>1075</v>
      </c>
      <c r="D422" s="7" t="s">
        <v>1076</v>
      </c>
      <c r="E422" s="7" t="s">
        <v>713</v>
      </c>
      <c r="F422" s="7" t="s">
        <v>714</v>
      </c>
      <c r="G422" s="11" t="str">
        <f>VLOOKUP($E422,proc!$A:$D,3, FALSE)</f>
        <v>0</v>
      </c>
      <c r="H422" s="12" t="str">
        <f t="shared" si="1"/>
        <v>Endoscopy of Upper Gastrointestinal Major Proc.</v>
      </c>
      <c r="I422" s="12" t="str">
        <f t="shared" si="2"/>
        <v>P16KU</v>
      </c>
      <c r="J422" s="13">
        <f>VLOOKUP($C422,'tarif idrg'!$A:$O,11,FALSE)</f>
        <v>2168928</v>
      </c>
      <c r="K422" s="13">
        <f>VLOOKUP($C422,'tarif idrg'!$A:$O,15,FALSE)</f>
        <v>2168928</v>
      </c>
      <c r="L422" s="13">
        <f>VLOOKUP($E422,'ip prosedur-2025'!$A:$H,4,FALSE)</f>
        <v>32841857</v>
      </c>
      <c r="M422" s="13">
        <f>VLOOKUP($E422,'ip prosedur-14 okt-15 juni 2026'!$A:$H,4,FALSE)</f>
        <v>29376722.5</v>
      </c>
      <c r="N422" s="13">
        <f>VLOOKUP($E422,'ip prosedur-14 okt-15 juni 2026'!$A:$H,3, FALSE)</f>
        <v>8</v>
      </c>
      <c r="O422" s="3">
        <f t="shared" si="3"/>
        <v>235013780</v>
      </c>
      <c r="P422" s="14">
        <f>VLOOKUP($E422,'ip prosedur-14 okt-15 juni 2026'!$A:$H,5,FALSE)</f>
        <v>14351357</v>
      </c>
      <c r="Q422" s="14">
        <f>VLOOKUP($E422,'ip prosedur-14 okt-15 juni 2026'!$A:$H,6,FALSE)</f>
        <v>17654972</v>
      </c>
      <c r="R422" s="14">
        <f>VLOOKUP($E422,'ip prosedur-14 okt-15 juni 2026'!$A:$H,7,FALSE)</f>
        <v>32955274</v>
      </c>
      <c r="S422" s="14">
        <f>VLOOKUP($E422,'ip prosedur-14 okt-15 juni 2026'!$A:$H,8,FALSE)</f>
        <v>84789974</v>
      </c>
    </row>
    <row r="423">
      <c r="A423" s="7" t="s">
        <v>5</v>
      </c>
      <c r="B423" s="7" t="s">
        <v>13992</v>
      </c>
      <c r="C423" s="7" t="s">
        <v>1075</v>
      </c>
      <c r="D423" s="7" t="s">
        <v>1076</v>
      </c>
      <c r="E423" s="7" t="s">
        <v>751</v>
      </c>
      <c r="F423" s="7" t="s">
        <v>752</v>
      </c>
      <c r="G423" s="11" t="str">
        <f>VLOOKUP($E423,proc!$A:$D,3, FALSE)</f>
        <v>0</v>
      </c>
      <c r="H423" s="12" t="str">
        <f t="shared" si="1"/>
        <v>Endoscopy of Upper Gastrointestinal Major Proc.</v>
      </c>
      <c r="I423" s="12" t="str">
        <f t="shared" si="2"/>
        <v>P16KU</v>
      </c>
      <c r="J423" s="13">
        <f>VLOOKUP($C423,'tarif idrg'!$A:$O,11,FALSE)</f>
        <v>2168928</v>
      </c>
      <c r="K423" s="13">
        <f>VLOOKUP($C423,'tarif idrg'!$A:$O,15,FALSE)</f>
        <v>2168928</v>
      </c>
      <c r="L423" s="13">
        <f>VLOOKUP($E423,'ip prosedur-2025'!$A:$H,4,FALSE)</f>
        <v>33030317.95</v>
      </c>
      <c r="M423" s="13">
        <f>VLOOKUP($E423,'ip prosedur-14 okt-15 juni 2026'!$A:$H,4,FALSE)</f>
        <v>41361428.24</v>
      </c>
      <c r="N423" s="13">
        <f>VLOOKUP($E423,'ip prosedur-14 okt-15 juni 2026'!$A:$H,3, FALSE)</f>
        <v>21</v>
      </c>
      <c r="O423" s="3">
        <f t="shared" si="3"/>
        <v>868589993</v>
      </c>
      <c r="P423" s="14">
        <f>VLOOKUP($E423,'ip prosedur-14 okt-15 juni 2026'!$A:$H,5,FALSE)</f>
        <v>24212760</v>
      </c>
      <c r="Q423" s="14">
        <f>VLOOKUP($E423,'ip prosedur-14 okt-15 juni 2026'!$A:$H,6,FALSE)</f>
        <v>27401971</v>
      </c>
      <c r="R423" s="14">
        <f>VLOOKUP($E423,'ip prosedur-14 okt-15 juni 2026'!$A:$H,7,FALSE)</f>
        <v>58458806</v>
      </c>
      <c r="S423" s="14">
        <f>VLOOKUP($E423,'ip prosedur-14 okt-15 juni 2026'!$A:$H,8,FALSE)</f>
        <v>80579607</v>
      </c>
    </row>
    <row r="424">
      <c r="A424" s="7" t="s">
        <v>5</v>
      </c>
      <c r="B424" s="7" t="s">
        <v>13992</v>
      </c>
      <c r="C424" s="7" t="s">
        <v>1075</v>
      </c>
      <c r="D424" s="7" t="s">
        <v>1076</v>
      </c>
      <c r="E424" s="7" t="s">
        <v>753</v>
      </c>
      <c r="F424" s="7" t="s">
        <v>754</v>
      </c>
      <c r="G424" s="11" t="str">
        <f>VLOOKUP($E424,proc!$A:$D,3, FALSE)</f>
        <v>0</v>
      </c>
      <c r="H424" s="12" t="str">
        <f t="shared" si="1"/>
        <v>Endoscopy of Upper Gastrointestinal Major Proc.</v>
      </c>
      <c r="I424" s="12" t="str">
        <f t="shared" si="2"/>
        <v>P16KU</v>
      </c>
      <c r="J424" s="13">
        <f>VLOOKUP($C424,'tarif idrg'!$A:$O,11,FALSE)</f>
        <v>2168928</v>
      </c>
      <c r="K424" s="13">
        <f>VLOOKUP($C424,'tarif idrg'!$A:$O,15,FALSE)</f>
        <v>2168928</v>
      </c>
      <c r="L424" s="13">
        <f>VLOOKUP($E424,'ip prosedur-2025'!$A:$H,4,FALSE)</f>
        <v>26982566.71</v>
      </c>
      <c r="M424" s="13">
        <f>VLOOKUP($E424,'ip prosedur-14 okt-15 juni 2026'!$A:$H,4,FALSE)</f>
        <v>32266276.2</v>
      </c>
      <c r="N424" s="13">
        <f>VLOOKUP($E424,'ip prosedur-14 okt-15 juni 2026'!$A:$H,3, FALSE)</f>
        <v>75</v>
      </c>
      <c r="O424" s="3">
        <f t="shared" si="3"/>
        <v>2419970715</v>
      </c>
      <c r="P424" s="14">
        <f>VLOOKUP($E424,'ip prosedur-14 okt-15 juni 2026'!$A:$H,5,FALSE)</f>
        <v>10805734</v>
      </c>
      <c r="Q424" s="14">
        <f>VLOOKUP($E424,'ip prosedur-14 okt-15 juni 2026'!$A:$H,6,FALSE)</f>
        <v>19221164</v>
      </c>
      <c r="R424" s="14">
        <f>VLOOKUP($E424,'ip prosedur-14 okt-15 juni 2026'!$A:$H,7,FALSE)</f>
        <v>29172026</v>
      </c>
      <c r="S424" s="14">
        <f>VLOOKUP($E424,'ip prosedur-14 okt-15 juni 2026'!$A:$H,8,FALSE)</f>
        <v>65204939</v>
      </c>
    </row>
    <row r="425">
      <c r="A425" s="7" t="s">
        <v>5</v>
      </c>
      <c r="B425" s="7" t="s">
        <v>13992</v>
      </c>
      <c r="C425" s="7" t="s">
        <v>1075</v>
      </c>
      <c r="D425" s="7" t="s">
        <v>1076</v>
      </c>
      <c r="E425" s="7" t="s">
        <v>756</v>
      </c>
      <c r="F425" s="7" t="s">
        <v>757</v>
      </c>
      <c r="G425" s="11" t="str">
        <f>VLOOKUP($E425,proc!$A:$D,3, FALSE)</f>
        <v>0</v>
      </c>
      <c r="H425" s="12" t="str">
        <f t="shared" si="1"/>
        <v>Endoscopy of Upper Gastrointestinal Major Proc.</v>
      </c>
      <c r="I425" s="12" t="str">
        <f t="shared" si="2"/>
        <v>P16KU</v>
      </c>
      <c r="J425" s="13">
        <f>VLOOKUP($C425,'tarif idrg'!$A:$O,11,FALSE)</f>
        <v>2168928</v>
      </c>
      <c r="K425" s="13">
        <f>VLOOKUP($C425,'tarif idrg'!$A:$O,15,FALSE)</f>
        <v>2168928</v>
      </c>
      <c r="L425" s="13">
        <f>VLOOKUP($E425,'ip prosedur-2025'!$A:$H,4,FALSE)</f>
        <v>18098464.05</v>
      </c>
      <c r="M425" s="13">
        <f>VLOOKUP($E425,'ip prosedur-14 okt-15 juni 2026'!$A:$H,4,FALSE)</f>
        <v>61934695.88</v>
      </c>
      <c r="N425" s="13">
        <f>VLOOKUP($E425,'ip prosedur-14 okt-15 juni 2026'!$A:$H,3, FALSE)</f>
        <v>8</v>
      </c>
      <c r="O425" s="3">
        <f t="shared" si="3"/>
        <v>495477567</v>
      </c>
      <c r="P425" s="14">
        <f>VLOOKUP($E425,'ip prosedur-14 okt-15 juni 2026'!$A:$H,5,FALSE)</f>
        <v>22915101</v>
      </c>
      <c r="Q425" s="14">
        <f>VLOOKUP($E425,'ip prosedur-14 okt-15 juni 2026'!$A:$H,6,FALSE)</f>
        <v>31752954</v>
      </c>
      <c r="R425" s="14">
        <f>VLOOKUP($E425,'ip prosedur-14 okt-15 juni 2026'!$A:$H,7,FALSE)</f>
        <v>62582877</v>
      </c>
      <c r="S425" s="14">
        <f>VLOOKUP($E425,'ip prosedur-14 okt-15 juni 2026'!$A:$H,8,FALSE)</f>
        <v>152810539</v>
      </c>
    </row>
    <row r="426">
      <c r="A426" s="7" t="s">
        <v>5</v>
      </c>
      <c r="B426" s="7" t="s">
        <v>13992</v>
      </c>
      <c r="C426" s="7" t="s">
        <v>1075</v>
      </c>
      <c r="D426" s="7" t="s">
        <v>1076</v>
      </c>
      <c r="E426" s="7" t="s">
        <v>582</v>
      </c>
      <c r="F426" s="7" t="s">
        <v>583</v>
      </c>
      <c r="G426" s="11" t="str">
        <f>VLOOKUP($E426,proc!$A:$D,3, FALSE)</f>
        <v>0</v>
      </c>
      <c r="H426" s="12" t="str">
        <f t="shared" si="1"/>
        <v>Endoscopy of Upper Gastrointestinal Major Proc.</v>
      </c>
      <c r="I426" s="12" t="str">
        <f t="shared" si="2"/>
        <v>P16KU</v>
      </c>
      <c r="J426" s="13">
        <f>VLOOKUP($C426,'tarif idrg'!$A:$O,11,FALSE)</f>
        <v>2168928</v>
      </c>
      <c r="K426" s="13">
        <f>VLOOKUP($C426,'tarif idrg'!$A:$O,15,FALSE)</f>
        <v>2168928</v>
      </c>
      <c r="L426" s="13">
        <f>VLOOKUP($E426,'ip prosedur-2025'!$A:$H,4,FALSE)</f>
        <v>30629622.21</v>
      </c>
      <c r="M426" s="13">
        <f>VLOOKUP($E426,'ip prosedur-14 okt-15 juni 2026'!$A:$H,4,FALSE)</f>
        <v>31869876.32</v>
      </c>
      <c r="N426" s="13">
        <f>VLOOKUP($E426,'ip prosedur-14 okt-15 juni 2026'!$A:$H,3, FALSE)</f>
        <v>22</v>
      </c>
      <c r="O426" s="3">
        <f t="shared" si="3"/>
        <v>701137279</v>
      </c>
      <c r="P426" s="14">
        <f>VLOOKUP($E426,'ip prosedur-14 okt-15 juni 2026'!$A:$H,5,FALSE)</f>
        <v>11035132</v>
      </c>
      <c r="Q426" s="14">
        <f>VLOOKUP($E426,'ip prosedur-14 okt-15 juni 2026'!$A:$H,6,FALSE)</f>
        <v>15911016</v>
      </c>
      <c r="R426" s="14">
        <f>VLOOKUP($E426,'ip prosedur-14 okt-15 juni 2026'!$A:$H,7,FALSE)</f>
        <v>29372655</v>
      </c>
      <c r="S426" s="14">
        <f>VLOOKUP($E426,'ip prosedur-14 okt-15 juni 2026'!$A:$H,8,FALSE)</f>
        <v>56264468</v>
      </c>
    </row>
    <row r="427">
      <c r="A427" s="7" t="s">
        <v>5</v>
      </c>
      <c r="B427" s="7" t="s">
        <v>13992</v>
      </c>
      <c r="C427" s="7" t="s">
        <v>1075</v>
      </c>
      <c r="D427" s="7" t="s">
        <v>1076</v>
      </c>
      <c r="E427" s="7" t="s">
        <v>772</v>
      </c>
      <c r="F427" s="7" t="s">
        <v>773</v>
      </c>
      <c r="G427" s="11" t="str">
        <f>VLOOKUP($E427,proc!$A:$D,3, FALSE)</f>
        <v>0</v>
      </c>
      <c r="H427" s="12" t="str">
        <f t="shared" si="1"/>
        <v>Endoscopy of Upper Gastrointestinal Major Proc.</v>
      </c>
      <c r="I427" s="12" t="str">
        <f t="shared" si="2"/>
        <v>P16KU</v>
      </c>
      <c r="J427" s="13">
        <f>VLOOKUP($C427,'tarif idrg'!$A:$O,11,FALSE)</f>
        <v>2168928</v>
      </c>
      <c r="K427" s="13">
        <f>VLOOKUP($C427,'tarif idrg'!$A:$O,15,FALSE)</f>
        <v>2168928</v>
      </c>
      <c r="L427" s="13">
        <f>VLOOKUP($E427,'ip prosedur-2025'!$A:$H,4,FALSE)</f>
        <v>22090353.64</v>
      </c>
      <c r="M427" s="13">
        <f>VLOOKUP($E427,'ip prosedur-14 okt-15 juni 2026'!$A:$H,4,FALSE)</f>
        <v>17696935.6</v>
      </c>
      <c r="N427" s="13">
        <f>VLOOKUP($E427,'ip prosedur-14 okt-15 juni 2026'!$A:$H,3, FALSE)</f>
        <v>10</v>
      </c>
      <c r="O427" s="3">
        <f t="shared" si="3"/>
        <v>176969356</v>
      </c>
      <c r="P427" s="14">
        <f>VLOOKUP($E427,'ip prosedur-14 okt-15 juni 2026'!$A:$H,5,FALSE)</f>
        <v>11415300</v>
      </c>
      <c r="Q427" s="14">
        <f>VLOOKUP($E427,'ip prosedur-14 okt-15 juni 2026'!$A:$H,6,FALSE)</f>
        <v>12644287</v>
      </c>
      <c r="R427" s="14">
        <f>VLOOKUP($E427,'ip prosedur-14 okt-15 juni 2026'!$A:$H,7,FALSE)</f>
        <v>24530042</v>
      </c>
      <c r="S427" s="14">
        <f>VLOOKUP($E427,'ip prosedur-14 okt-15 juni 2026'!$A:$H,8,FALSE)</f>
        <v>29597406</v>
      </c>
    </row>
    <row r="428">
      <c r="A428" s="7" t="s">
        <v>5</v>
      </c>
      <c r="B428" s="7" t="s">
        <v>13992</v>
      </c>
      <c r="C428" s="7" t="s">
        <v>1075</v>
      </c>
      <c r="D428" s="7" t="s">
        <v>1076</v>
      </c>
      <c r="E428" s="7" t="s">
        <v>774</v>
      </c>
      <c r="F428" s="7" t="s">
        <v>775</v>
      </c>
      <c r="G428" s="11" t="str">
        <f>VLOOKUP($E428,proc!$A:$D,3, FALSE)</f>
        <v>0</v>
      </c>
      <c r="H428" s="12" t="str">
        <f t="shared" si="1"/>
        <v>Endoscopy of Upper Gastrointestinal Major Proc.</v>
      </c>
      <c r="I428" s="12" t="str">
        <f t="shared" si="2"/>
        <v>P16KU</v>
      </c>
      <c r="J428" s="13">
        <f>VLOOKUP($C428,'tarif idrg'!$A:$O,11,FALSE)</f>
        <v>2168928</v>
      </c>
      <c r="K428" s="13">
        <f>VLOOKUP($C428,'tarif idrg'!$A:$O,15,FALSE)</f>
        <v>2168928</v>
      </c>
      <c r="L428" s="13">
        <f>VLOOKUP($E428,'ip prosedur-2025'!$A:$H,4,FALSE)</f>
        <v>60415771.43</v>
      </c>
      <c r="M428" s="13">
        <f>VLOOKUP($E428,'ip prosedur-14 okt-15 juni 2026'!$A:$H,4,FALSE)</f>
        <v>75072262.55</v>
      </c>
      <c r="N428" s="13">
        <f>VLOOKUP($E428,'ip prosedur-14 okt-15 juni 2026'!$A:$H,3, FALSE)</f>
        <v>44</v>
      </c>
      <c r="O428" s="3">
        <f t="shared" si="3"/>
        <v>3303179552</v>
      </c>
      <c r="P428" s="14">
        <f>VLOOKUP($E428,'ip prosedur-14 okt-15 juni 2026'!$A:$H,5,FALSE)</f>
        <v>26739928</v>
      </c>
      <c r="Q428" s="14">
        <f>VLOOKUP($E428,'ip prosedur-14 okt-15 juni 2026'!$A:$H,6,FALSE)</f>
        <v>46532080</v>
      </c>
      <c r="R428" s="14">
        <f>VLOOKUP($E428,'ip prosedur-14 okt-15 juni 2026'!$A:$H,7,FALSE)</f>
        <v>80609684</v>
      </c>
      <c r="S428" s="14">
        <f>VLOOKUP($E428,'ip prosedur-14 okt-15 juni 2026'!$A:$H,8,FALSE)</f>
        <v>202798518</v>
      </c>
    </row>
    <row r="429">
      <c r="A429" s="7" t="s">
        <v>5</v>
      </c>
      <c r="B429" s="7" t="s">
        <v>13992</v>
      </c>
      <c r="C429" s="7" t="s">
        <v>1080</v>
      </c>
      <c r="D429" s="7" t="s">
        <v>1081</v>
      </c>
      <c r="E429" s="7" t="s">
        <v>770</v>
      </c>
      <c r="F429" s="7" t="s">
        <v>771</v>
      </c>
      <c r="G429" s="11" t="str">
        <f>VLOOKUP($E429,proc!$A:$D,3, FALSE)</f>
        <v>0</v>
      </c>
      <c r="H429" s="12" t="str">
        <f t="shared" si="1"/>
        <v>Colonoscopy Proc.</v>
      </c>
      <c r="I429" s="12" t="str">
        <f t="shared" si="2"/>
        <v>P16KT</v>
      </c>
      <c r="J429" s="13">
        <f>VLOOKUP($C429,'tarif idrg'!$A:$O,11,FALSE)</f>
        <v>1564397</v>
      </c>
      <c r="K429" s="13">
        <f>VLOOKUP($C429,'tarif idrg'!$A:$O,15,FALSE)</f>
        <v>2377883</v>
      </c>
      <c r="L429" s="13">
        <f>VLOOKUP($E429,'ip prosedur-2025'!$A:$H,4,FALSE)</f>
        <v>23096358.16</v>
      </c>
      <c r="M429" s="13">
        <f>VLOOKUP($E429,'ip prosedur-14 okt-15 juni 2026'!$A:$H,4,FALSE)</f>
        <v>16980634.17</v>
      </c>
      <c r="N429" s="13">
        <f>VLOOKUP($E429,'ip prosedur-14 okt-15 juni 2026'!$A:$H,3, FALSE)</f>
        <v>29</v>
      </c>
      <c r="O429" s="3">
        <f t="shared" si="3"/>
        <v>492438390.9</v>
      </c>
      <c r="P429" s="14">
        <f>VLOOKUP($E429,'ip prosedur-14 okt-15 juni 2026'!$A:$H,5,FALSE)</f>
        <v>6746401</v>
      </c>
      <c r="Q429" s="14">
        <f>VLOOKUP($E429,'ip prosedur-14 okt-15 juni 2026'!$A:$H,6,FALSE)</f>
        <v>11586938</v>
      </c>
      <c r="R429" s="14">
        <f>VLOOKUP($E429,'ip prosedur-14 okt-15 juni 2026'!$A:$H,7,FALSE)</f>
        <v>17483970</v>
      </c>
      <c r="S429" s="14">
        <f>VLOOKUP($E429,'ip prosedur-14 okt-15 juni 2026'!$A:$H,8,FALSE)</f>
        <v>40946613</v>
      </c>
    </row>
    <row r="430">
      <c r="A430" s="7" t="s">
        <v>5</v>
      </c>
      <c r="B430" s="7" t="s">
        <v>13992</v>
      </c>
      <c r="C430" s="7" t="s">
        <v>1080</v>
      </c>
      <c r="D430" s="7" t="s">
        <v>1081</v>
      </c>
      <c r="E430" s="7" t="s">
        <v>715</v>
      </c>
      <c r="F430" s="7" t="s">
        <v>716</v>
      </c>
      <c r="G430" s="11" t="str">
        <f>VLOOKUP($E430,proc!$A:$D,3, FALSE)</f>
        <v>0</v>
      </c>
      <c r="H430" s="12" t="str">
        <f t="shared" si="1"/>
        <v>Colonoscopy Proc.</v>
      </c>
      <c r="I430" s="12" t="str">
        <f t="shared" si="2"/>
        <v>P16KT</v>
      </c>
      <c r="J430" s="13">
        <f>VLOOKUP($C430,'tarif idrg'!$A:$O,11,FALSE)</f>
        <v>1564397</v>
      </c>
      <c r="K430" s="13">
        <f>VLOOKUP($C430,'tarif idrg'!$A:$O,15,FALSE)</f>
        <v>2377883</v>
      </c>
      <c r="L430" s="13">
        <f>VLOOKUP($E430,'ip prosedur-2025'!$A:$H,4,FALSE)</f>
        <v>9211622.786</v>
      </c>
      <c r="M430" s="13">
        <f>VLOOKUP($E430,'ip prosedur-14 okt-15 juni 2026'!$A:$H,4,FALSE)</f>
        <v>27011289.81</v>
      </c>
      <c r="N430" s="13">
        <f>VLOOKUP($E430,'ip prosedur-14 okt-15 juni 2026'!$A:$H,3, FALSE)</f>
        <v>62</v>
      </c>
      <c r="O430" s="3">
        <f t="shared" si="3"/>
        <v>1674699968</v>
      </c>
      <c r="P430" s="14">
        <f>VLOOKUP($E430,'ip prosedur-14 okt-15 juni 2026'!$A:$H,5,FALSE)</f>
        <v>8299542</v>
      </c>
      <c r="Q430" s="14">
        <f>VLOOKUP($E430,'ip prosedur-14 okt-15 juni 2026'!$A:$H,6,FALSE)</f>
        <v>11837578</v>
      </c>
      <c r="R430" s="14">
        <f>VLOOKUP($E430,'ip prosedur-14 okt-15 juni 2026'!$A:$H,7,FALSE)</f>
        <v>19403165</v>
      </c>
      <c r="S430" s="14">
        <f>VLOOKUP($E430,'ip prosedur-14 okt-15 juni 2026'!$A:$H,8,FALSE)</f>
        <v>41319167</v>
      </c>
    </row>
    <row r="431">
      <c r="A431" s="7" t="s">
        <v>5</v>
      </c>
      <c r="B431" s="7" t="s">
        <v>13992</v>
      </c>
      <c r="C431" s="7" t="s">
        <v>1080</v>
      </c>
      <c r="D431" s="7" t="s">
        <v>1081</v>
      </c>
      <c r="E431" s="7" t="s">
        <v>718</v>
      </c>
      <c r="F431" s="7" t="s">
        <v>719</v>
      </c>
      <c r="G431" s="11" t="str">
        <f>VLOOKUP($E431,proc!$A:$D,3, FALSE)</f>
        <v>0</v>
      </c>
      <c r="H431" s="12" t="str">
        <f t="shared" si="1"/>
        <v>Colonoscopy Proc.</v>
      </c>
      <c r="I431" s="12" t="str">
        <f t="shared" si="2"/>
        <v>P16KT</v>
      </c>
      <c r="J431" s="13">
        <f>VLOOKUP($C431,'tarif idrg'!$A:$O,11,FALSE)</f>
        <v>1564397</v>
      </c>
      <c r="K431" s="13">
        <f>VLOOKUP($C431,'tarif idrg'!$A:$O,15,FALSE)</f>
        <v>2377883</v>
      </c>
      <c r="L431" s="13">
        <f>VLOOKUP($E431,'ip prosedur-2025'!$A:$H,4,FALSE)</f>
        <v>16719693.48</v>
      </c>
      <c r="M431" s="13">
        <f>VLOOKUP($E431,'ip prosedur-14 okt-15 juni 2026'!$A:$H,4,FALSE)</f>
        <v>16160878.22</v>
      </c>
      <c r="N431" s="13">
        <f>VLOOKUP($E431,'ip prosedur-14 okt-15 juni 2026'!$A:$H,3, FALSE)</f>
        <v>10655</v>
      </c>
      <c r="O431" s="3">
        <f t="shared" si="3"/>
        <v>172194157434</v>
      </c>
      <c r="P431" s="14">
        <f>VLOOKUP($E431,'ip prosedur-14 okt-15 juni 2026'!$A:$H,5,FALSE)</f>
        <v>6424161</v>
      </c>
      <c r="Q431" s="14">
        <f>VLOOKUP($E431,'ip prosedur-14 okt-15 juni 2026'!$A:$H,6,FALSE)</f>
        <v>10329493</v>
      </c>
      <c r="R431" s="14">
        <f>VLOOKUP($E431,'ip prosedur-14 okt-15 juni 2026'!$A:$H,7,FALSE)</f>
        <v>17378790</v>
      </c>
      <c r="S431" s="14">
        <f>VLOOKUP($E431,'ip prosedur-14 okt-15 juni 2026'!$A:$H,8,FALSE)</f>
        <v>31108851</v>
      </c>
    </row>
    <row r="432">
      <c r="A432" s="7" t="s">
        <v>5</v>
      </c>
      <c r="B432" s="7" t="s">
        <v>13992</v>
      </c>
      <c r="C432" s="7" t="s">
        <v>1080</v>
      </c>
      <c r="D432" s="7" t="s">
        <v>1081</v>
      </c>
      <c r="E432" s="7" t="s">
        <v>720</v>
      </c>
      <c r="F432" s="7" t="s">
        <v>721</v>
      </c>
      <c r="G432" s="11" t="str">
        <f>VLOOKUP($E432,proc!$A:$D,3, FALSE)</f>
        <v>0</v>
      </c>
      <c r="H432" s="12" t="str">
        <f t="shared" si="1"/>
        <v>Colonoscopy Proc.</v>
      </c>
      <c r="I432" s="12" t="str">
        <f t="shared" si="2"/>
        <v>P16KT</v>
      </c>
      <c r="J432" s="13">
        <f>VLOOKUP($C432,'tarif idrg'!$A:$O,11,FALSE)</f>
        <v>1564397</v>
      </c>
      <c r="K432" s="13">
        <f>VLOOKUP($C432,'tarif idrg'!$A:$O,15,FALSE)</f>
        <v>2377883</v>
      </c>
      <c r="L432" s="13">
        <f>VLOOKUP($E432,'ip prosedur-2025'!$A:$H,4,FALSE)</f>
        <v>23490870.59</v>
      </c>
      <c r="M432" s="13">
        <f>VLOOKUP($E432,'ip prosedur-14 okt-15 juni 2026'!$A:$H,4,FALSE)</f>
        <v>27305848.6</v>
      </c>
      <c r="N432" s="13">
        <f>VLOOKUP($E432,'ip prosedur-14 okt-15 juni 2026'!$A:$H,3, FALSE)</f>
        <v>40</v>
      </c>
      <c r="O432" s="3">
        <f t="shared" si="3"/>
        <v>1092233944</v>
      </c>
      <c r="P432" s="14">
        <f>VLOOKUP($E432,'ip prosedur-14 okt-15 juni 2026'!$A:$H,5,FALSE)</f>
        <v>9713314</v>
      </c>
      <c r="Q432" s="14">
        <f>VLOOKUP($E432,'ip prosedur-14 okt-15 juni 2026'!$A:$H,6,FALSE)</f>
        <v>13708150</v>
      </c>
      <c r="R432" s="14">
        <f>VLOOKUP($E432,'ip prosedur-14 okt-15 juni 2026'!$A:$H,7,FALSE)</f>
        <v>30358100</v>
      </c>
      <c r="S432" s="14">
        <f>VLOOKUP($E432,'ip prosedur-14 okt-15 juni 2026'!$A:$H,8,FALSE)</f>
        <v>61666900</v>
      </c>
    </row>
    <row r="433">
      <c r="A433" s="7" t="s">
        <v>5</v>
      </c>
      <c r="B433" s="7" t="s">
        <v>13992</v>
      </c>
      <c r="C433" s="7" t="s">
        <v>1086</v>
      </c>
      <c r="D433" s="7" t="s">
        <v>1087</v>
      </c>
      <c r="E433" s="7" t="s">
        <v>732</v>
      </c>
      <c r="F433" s="7" t="s">
        <v>733</v>
      </c>
      <c r="G433" s="11" t="str">
        <f>VLOOKUP($E433,proc!$A:$D,3, FALSE)</f>
        <v>0</v>
      </c>
      <c r="H433" s="12" t="str">
        <f t="shared" si="1"/>
        <v>Major Biopsy for Digestive System</v>
      </c>
      <c r="I433" s="12" t="str">
        <f t="shared" si="2"/>
        <v>P16KX</v>
      </c>
      <c r="J433" s="13">
        <f>VLOOKUP($C433,'tarif idrg'!$A:$O,11,FALSE)</f>
        <v>1901273</v>
      </c>
      <c r="K433" s="13">
        <f>VLOOKUP($C433,'tarif idrg'!$A:$O,15,FALSE)</f>
        <v>2452642</v>
      </c>
      <c r="L433" s="13">
        <f>VLOOKUP($E433,'ip prosedur-2025'!$A:$H,4,FALSE)</f>
        <v>23643345.04</v>
      </c>
      <c r="M433" s="13">
        <f>VLOOKUP($E433,'ip prosedur-14 okt-15 juni 2026'!$A:$H,4,FALSE)</f>
        <v>24503037.61</v>
      </c>
      <c r="N433" s="13">
        <f>VLOOKUP($E433,'ip prosedur-14 okt-15 juni 2026'!$A:$H,3, FALSE)</f>
        <v>188</v>
      </c>
      <c r="O433" s="3">
        <f t="shared" si="3"/>
        <v>4606571071</v>
      </c>
      <c r="P433" s="14">
        <f>VLOOKUP($E433,'ip prosedur-14 okt-15 juni 2026'!$A:$H,5,FALSE)</f>
        <v>9694578</v>
      </c>
      <c r="Q433" s="14">
        <f>VLOOKUP($E433,'ip prosedur-14 okt-15 juni 2026'!$A:$H,6,FALSE)</f>
        <v>16969056</v>
      </c>
      <c r="R433" s="14">
        <f>VLOOKUP($E433,'ip prosedur-14 okt-15 juni 2026'!$A:$H,7,FALSE)</f>
        <v>30113403</v>
      </c>
      <c r="S433" s="14">
        <f>VLOOKUP($E433,'ip prosedur-14 okt-15 juni 2026'!$A:$H,8,FALSE)</f>
        <v>46186470</v>
      </c>
    </row>
    <row r="434">
      <c r="A434" s="7" t="s">
        <v>5</v>
      </c>
      <c r="B434" s="7" t="s">
        <v>13992</v>
      </c>
      <c r="C434" s="7" t="s">
        <v>1086</v>
      </c>
      <c r="D434" s="7" t="s">
        <v>1087</v>
      </c>
      <c r="E434" s="7" t="s">
        <v>449</v>
      </c>
      <c r="F434" s="7" t="s">
        <v>450</v>
      </c>
      <c r="G434" s="11" t="str">
        <f>VLOOKUP($E434,proc!$A:$D,3, FALSE)</f>
        <v>3</v>
      </c>
      <c r="H434" s="12" t="str">
        <f t="shared" si="1"/>
        <v>Major Biopsy for Digestive System</v>
      </c>
      <c r="I434" s="12" t="str">
        <f t="shared" si="2"/>
        <v>P16KX</v>
      </c>
      <c r="J434" s="13">
        <f>VLOOKUP($C434,'tarif idrg'!$A:$O,11,FALSE)</f>
        <v>1901273</v>
      </c>
      <c r="K434" s="13">
        <f>VLOOKUP($C434,'tarif idrg'!$A:$O,15,FALSE)</f>
        <v>2452642</v>
      </c>
      <c r="L434" s="13">
        <f>VLOOKUP($E434,'ip prosedur-2025'!$A:$H,4,FALSE)</f>
        <v>53802477.81</v>
      </c>
      <c r="M434" s="13">
        <f>VLOOKUP($E434,'ip prosedur-14 okt-15 juni 2026'!$A:$H,4,FALSE)</f>
        <v>55792916.43</v>
      </c>
      <c r="N434" s="13">
        <f>VLOOKUP($E434,'ip prosedur-14 okt-15 juni 2026'!$A:$H,3, FALSE)</f>
        <v>21</v>
      </c>
      <c r="O434" s="3">
        <f t="shared" si="3"/>
        <v>1171651245</v>
      </c>
      <c r="P434" s="14">
        <f>VLOOKUP($E434,'ip prosedur-14 okt-15 juni 2026'!$A:$H,5,FALSE)</f>
        <v>18013219</v>
      </c>
      <c r="Q434" s="14">
        <f>VLOOKUP($E434,'ip prosedur-14 okt-15 juni 2026'!$A:$H,6,FALSE)</f>
        <v>39293593</v>
      </c>
      <c r="R434" s="14">
        <f>VLOOKUP($E434,'ip prosedur-14 okt-15 juni 2026'!$A:$H,7,FALSE)</f>
        <v>58596889</v>
      </c>
      <c r="S434" s="14">
        <f>VLOOKUP($E434,'ip prosedur-14 okt-15 juni 2026'!$A:$H,8,FALSE)</f>
        <v>87858699</v>
      </c>
    </row>
    <row r="435">
      <c r="A435" s="7" t="s">
        <v>5</v>
      </c>
      <c r="B435" s="7" t="s">
        <v>13992</v>
      </c>
      <c r="C435" s="7" t="s">
        <v>1086</v>
      </c>
      <c r="D435" s="7" t="s">
        <v>1087</v>
      </c>
      <c r="E435" s="7" t="s">
        <v>1777</v>
      </c>
      <c r="F435" s="7" t="s">
        <v>1778</v>
      </c>
      <c r="G435" s="11" t="str">
        <f>VLOOKUP($E435,proc!$A:$D,3, FALSE)</f>
        <v>4</v>
      </c>
      <c r="H435" s="12" t="str">
        <f t="shared" si="1"/>
        <v>Major Biopsy for Digestive System</v>
      </c>
      <c r="I435" s="12" t="str">
        <f t="shared" si="2"/>
        <v>P16KX</v>
      </c>
      <c r="J435" s="13">
        <f>VLOOKUP($C435,'tarif idrg'!$A:$O,11,FALSE)</f>
        <v>1901273</v>
      </c>
      <c r="K435" s="13">
        <f>VLOOKUP($C435,'tarif idrg'!$A:$O,15,FALSE)</f>
        <v>2452642</v>
      </c>
      <c r="L435" s="13">
        <f>VLOOKUP($E435,'ip prosedur-2025'!$A:$H,4,FALSE)</f>
        <v>36546420.3</v>
      </c>
      <c r="M435" s="13">
        <f>VLOOKUP($E435,'ip prosedur-14 okt-15 juni 2026'!$A:$H,4,FALSE)</f>
        <v>32102342.55</v>
      </c>
      <c r="N435" s="13">
        <f>VLOOKUP($E435,'ip prosedur-14 okt-15 juni 2026'!$A:$H,3, FALSE)</f>
        <v>387</v>
      </c>
      <c r="O435" s="3">
        <f t="shared" si="3"/>
        <v>12423606567</v>
      </c>
      <c r="P435" s="14">
        <f>VLOOKUP($E435,'ip prosedur-14 okt-15 juni 2026'!$A:$H,5,FALSE)</f>
        <v>13962044</v>
      </c>
      <c r="Q435" s="14">
        <f>VLOOKUP($E435,'ip prosedur-14 okt-15 juni 2026'!$A:$H,6,FALSE)</f>
        <v>23425085</v>
      </c>
      <c r="R435" s="14">
        <f>VLOOKUP($E435,'ip prosedur-14 okt-15 juni 2026'!$A:$H,7,FALSE)</f>
        <v>40240677</v>
      </c>
      <c r="S435" s="14">
        <f>VLOOKUP($E435,'ip prosedur-14 okt-15 juni 2026'!$A:$H,8,FALSE)</f>
        <v>67550050</v>
      </c>
    </row>
    <row r="436">
      <c r="A436" s="7" t="s">
        <v>5</v>
      </c>
      <c r="B436" s="7" t="s">
        <v>13992</v>
      </c>
      <c r="C436" s="7" t="s">
        <v>1086</v>
      </c>
      <c r="D436" s="7" t="s">
        <v>1087</v>
      </c>
      <c r="E436" s="7" t="s">
        <v>765</v>
      </c>
      <c r="F436" s="7" t="s">
        <v>766</v>
      </c>
      <c r="G436" s="11" t="str">
        <f>VLOOKUP($E436,proc!$A:$D,3, FALSE)</f>
        <v>0</v>
      </c>
      <c r="H436" s="12" t="str">
        <f t="shared" si="1"/>
        <v>Major Biopsy for Digestive System</v>
      </c>
      <c r="I436" s="12" t="str">
        <f t="shared" si="2"/>
        <v>P16KX</v>
      </c>
      <c r="J436" s="13">
        <f>VLOOKUP($C436,'tarif idrg'!$A:$O,11,FALSE)</f>
        <v>1901273</v>
      </c>
      <c r="K436" s="13">
        <f>VLOOKUP($C436,'tarif idrg'!$A:$O,15,FALSE)</f>
        <v>2452642</v>
      </c>
      <c r="L436" s="13">
        <f>VLOOKUP($E436,'ip prosedur-2025'!$A:$H,4,FALSE)</f>
        <v>34479903.92</v>
      </c>
      <c r="M436" s="13">
        <f>VLOOKUP($E436,'ip prosedur-14 okt-15 juni 2026'!$A:$H,4,FALSE)</f>
        <v>22781628.73</v>
      </c>
      <c r="N436" s="13">
        <f>VLOOKUP($E436,'ip prosedur-14 okt-15 juni 2026'!$A:$H,3, FALSE)</f>
        <v>457</v>
      </c>
      <c r="O436" s="3">
        <f t="shared" si="3"/>
        <v>10411204330</v>
      </c>
      <c r="P436" s="14">
        <f>VLOOKUP($E436,'ip prosedur-14 okt-15 juni 2026'!$A:$H,5,FALSE)</f>
        <v>10137968</v>
      </c>
      <c r="Q436" s="14">
        <f>VLOOKUP($E436,'ip prosedur-14 okt-15 juni 2026'!$A:$H,6,FALSE)</f>
        <v>14189241</v>
      </c>
      <c r="R436" s="14">
        <f>VLOOKUP($E436,'ip prosedur-14 okt-15 juni 2026'!$A:$H,7,FALSE)</f>
        <v>24537581</v>
      </c>
      <c r="S436" s="14">
        <f>VLOOKUP($E436,'ip prosedur-14 okt-15 juni 2026'!$A:$H,8,FALSE)</f>
        <v>42716977</v>
      </c>
    </row>
    <row r="437">
      <c r="A437" s="7" t="s">
        <v>5</v>
      </c>
      <c r="B437" s="7" t="s">
        <v>13992</v>
      </c>
      <c r="C437" s="7" t="s">
        <v>1086</v>
      </c>
      <c r="D437" s="7" t="s">
        <v>1087</v>
      </c>
      <c r="E437" s="7" t="s">
        <v>722</v>
      </c>
      <c r="F437" s="7" t="s">
        <v>724</v>
      </c>
      <c r="G437" s="11" t="str">
        <f>VLOOKUP($E437,proc!$A:$D,3, FALSE)</f>
        <v>0</v>
      </c>
      <c r="H437" s="12" t="str">
        <f t="shared" si="1"/>
        <v>Major Biopsy for Digestive System</v>
      </c>
      <c r="I437" s="12" t="str">
        <f t="shared" si="2"/>
        <v>P16KX</v>
      </c>
      <c r="J437" s="13">
        <f>VLOOKUP($C437,'tarif idrg'!$A:$O,11,FALSE)</f>
        <v>1901273</v>
      </c>
      <c r="K437" s="13">
        <f>VLOOKUP($C437,'tarif idrg'!$A:$O,15,FALSE)</f>
        <v>2452642</v>
      </c>
      <c r="L437" s="13">
        <f>VLOOKUP($E437,'ip prosedur-2025'!$A:$H,4,FALSE)</f>
        <v>23084970.88</v>
      </c>
      <c r="M437" s="13">
        <f>VLOOKUP($E437,'ip prosedur-14 okt-15 juni 2026'!$A:$H,4,FALSE)</f>
        <v>24466524.43</v>
      </c>
      <c r="N437" s="13">
        <f>VLOOKUP($E437,'ip prosedur-14 okt-15 juni 2026'!$A:$H,3, FALSE)</f>
        <v>6161</v>
      </c>
      <c r="O437" s="3">
        <f t="shared" si="3"/>
        <v>150738257013</v>
      </c>
      <c r="P437" s="14">
        <f>VLOOKUP($E437,'ip prosedur-14 okt-15 juni 2026'!$A:$H,5,FALSE)</f>
        <v>8619809</v>
      </c>
      <c r="Q437" s="14">
        <f>VLOOKUP($E437,'ip prosedur-14 okt-15 juni 2026'!$A:$H,6,FALSE)</f>
        <v>15001229</v>
      </c>
      <c r="R437" s="14">
        <f>VLOOKUP($E437,'ip prosedur-14 okt-15 juni 2026'!$A:$H,7,FALSE)</f>
        <v>29606558</v>
      </c>
      <c r="S437" s="14">
        <f>VLOOKUP($E437,'ip prosedur-14 okt-15 juni 2026'!$A:$H,8,FALSE)</f>
        <v>52121365</v>
      </c>
    </row>
    <row r="438">
      <c r="A438" s="7" t="s">
        <v>5</v>
      </c>
      <c r="B438" s="7" t="s">
        <v>13992</v>
      </c>
      <c r="C438" s="7" t="s">
        <v>1094</v>
      </c>
      <c r="D438" s="7" t="s">
        <v>1096</v>
      </c>
      <c r="E438" s="7" t="s">
        <v>748</v>
      </c>
      <c r="F438" s="7" t="s">
        <v>750</v>
      </c>
      <c r="G438" s="11" t="str">
        <f>VLOOKUP($E438,proc!$A:$D,3, FALSE)</f>
        <v>0</v>
      </c>
      <c r="H438" s="12" t="str">
        <f t="shared" si="1"/>
        <v>Moderate Biopsy for Digestive System</v>
      </c>
      <c r="I438" s="12" t="str">
        <f t="shared" si="2"/>
        <v>P16KY</v>
      </c>
      <c r="J438" s="13">
        <f>VLOOKUP($C438,'tarif idrg'!$A:$O,11,FALSE)</f>
        <v>1527479</v>
      </c>
      <c r="K438" s="13">
        <f>VLOOKUP($C438,'tarif idrg'!$A:$O,15,FALSE)</f>
        <v>1527479</v>
      </c>
      <c r="L438" s="13">
        <f>VLOOKUP($E438,'ip prosedur-2025'!$A:$H,4,FALSE)</f>
        <v>14895664.91</v>
      </c>
      <c r="M438" s="13">
        <f>VLOOKUP($E438,'ip prosedur-14 okt-15 juni 2026'!$A:$H,4,FALSE)</f>
        <v>14737726.1</v>
      </c>
      <c r="N438" s="13">
        <f>VLOOKUP($E438,'ip prosedur-14 okt-15 juni 2026'!$A:$H,3, FALSE)</f>
        <v>1497</v>
      </c>
      <c r="O438" s="3">
        <f t="shared" si="3"/>
        <v>22062375972</v>
      </c>
      <c r="P438" s="14">
        <f>VLOOKUP($E438,'ip prosedur-14 okt-15 juni 2026'!$A:$H,5,FALSE)</f>
        <v>6068224</v>
      </c>
      <c r="Q438" s="14">
        <f>VLOOKUP($E438,'ip prosedur-14 okt-15 juni 2026'!$A:$H,6,FALSE)</f>
        <v>9974912</v>
      </c>
      <c r="R438" s="14">
        <f>VLOOKUP($E438,'ip prosedur-14 okt-15 juni 2026'!$A:$H,7,FALSE)</f>
        <v>17494976</v>
      </c>
      <c r="S438" s="14">
        <f>VLOOKUP($E438,'ip prosedur-14 okt-15 juni 2026'!$A:$H,8,FALSE)</f>
        <v>27976912</v>
      </c>
    </row>
    <row r="439">
      <c r="A439" s="7" t="s">
        <v>5</v>
      </c>
      <c r="B439" s="7" t="s">
        <v>13992</v>
      </c>
      <c r="C439" s="7" t="s">
        <v>1094</v>
      </c>
      <c r="D439" s="7" t="s">
        <v>1096</v>
      </c>
      <c r="E439" s="7" t="s">
        <v>579</v>
      </c>
      <c r="F439" s="7" t="s">
        <v>581</v>
      </c>
      <c r="G439" s="11" t="str">
        <f>VLOOKUP($E439,proc!$A:$D,3, FALSE)</f>
        <v>4</v>
      </c>
      <c r="H439" s="12" t="str">
        <f t="shared" si="1"/>
        <v>Moderate Biopsy for Digestive System</v>
      </c>
      <c r="I439" s="12" t="str">
        <f t="shared" si="2"/>
        <v>P16KY</v>
      </c>
      <c r="J439" s="13">
        <f>VLOOKUP($C439,'tarif idrg'!$A:$O,11,FALSE)</f>
        <v>1527479</v>
      </c>
      <c r="K439" s="13">
        <f>VLOOKUP($C439,'tarif idrg'!$A:$O,15,FALSE)</f>
        <v>1527479</v>
      </c>
      <c r="L439" s="13">
        <f>VLOOKUP($E439,'ip prosedur-2025'!$A:$H,4,FALSE)</f>
        <v>33645451.3</v>
      </c>
      <c r="M439" s="13">
        <f>VLOOKUP($E439,'ip prosedur-14 okt-15 juni 2026'!$A:$H,4,FALSE)</f>
        <v>35811167.74</v>
      </c>
      <c r="N439" s="13">
        <f>VLOOKUP($E439,'ip prosedur-14 okt-15 juni 2026'!$A:$H,3, FALSE)</f>
        <v>396</v>
      </c>
      <c r="O439" s="3">
        <f t="shared" si="3"/>
        <v>14181222425</v>
      </c>
      <c r="P439" s="14">
        <f>VLOOKUP($E439,'ip prosedur-14 okt-15 juni 2026'!$A:$H,5,FALSE)</f>
        <v>15015039</v>
      </c>
      <c r="Q439" s="14">
        <f>VLOOKUP($E439,'ip prosedur-14 okt-15 juni 2026'!$A:$H,6,FALSE)</f>
        <v>23930024</v>
      </c>
      <c r="R439" s="14">
        <f>VLOOKUP($E439,'ip prosedur-14 okt-15 juni 2026'!$A:$H,7,FALSE)</f>
        <v>43515833</v>
      </c>
      <c r="S439" s="14">
        <f>VLOOKUP($E439,'ip prosedur-14 okt-15 juni 2026'!$A:$H,8,FALSE)</f>
        <v>73132299</v>
      </c>
    </row>
    <row r="440">
      <c r="A440" s="7" t="s">
        <v>5</v>
      </c>
      <c r="B440" s="7" t="s">
        <v>13992</v>
      </c>
      <c r="C440" s="7" t="s">
        <v>1094</v>
      </c>
      <c r="D440" s="7" t="s">
        <v>1096</v>
      </c>
      <c r="E440" s="7" t="s">
        <v>768</v>
      </c>
      <c r="F440" s="7" t="s">
        <v>769</v>
      </c>
      <c r="G440" s="11" t="str">
        <f>VLOOKUP($E440,proc!$A:$D,3, FALSE)</f>
        <v>0</v>
      </c>
      <c r="H440" s="12" t="str">
        <f t="shared" si="1"/>
        <v>Moderate Biopsy for Digestive System</v>
      </c>
      <c r="I440" s="12" t="str">
        <f t="shared" si="2"/>
        <v>P16KY</v>
      </c>
      <c r="J440" s="13">
        <f>VLOOKUP($C440,'tarif idrg'!$A:$O,11,FALSE)</f>
        <v>1527479</v>
      </c>
      <c r="K440" s="13">
        <f>VLOOKUP($C440,'tarif idrg'!$A:$O,15,FALSE)</f>
        <v>1527479</v>
      </c>
      <c r="L440" s="13">
        <f>VLOOKUP($E440,'ip prosedur-2025'!$A:$H,4,FALSE)</f>
        <v>19991643.15</v>
      </c>
      <c r="M440" s="13">
        <f>VLOOKUP($E440,'ip prosedur-14 okt-15 juni 2026'!$A:$H,4,FALSE)</f>
        <v>20081287.28</v>
      </c>
      <c r="N440" s="13">
        <f>VLOOKUP($E440,'ip prosedur-14 okt-15 juni 2026'!$A:$H,3, FALSE)</f>
        <v>10166</v>
      </c>
      <c r="O440" s="3">
        <f t="shared" si="3"/>
        <v>204146366488</v>
      </c>
      <c r="P440" s="14">
        <f>VLOOKUP($E440,'ip prosedur-14 okt-15 juni 2026'!$A:$H,5,FALSE)</f>
        <v>7580156</v>
      </c>
      <c r="Q440" s="14">
        <f>VLOOKUP($E440,'ip prosedur-14 okt-15 juni 2026'!$A:$H,6,FALSE)</f>
        <v>12910643</v>
      </c>
      <c r="R440" s="14">
        <f>VLOOKUP($E440,'ip prosedur-14 okt-15 juni 2026'!$A:$H,7,FALSE)</f>
        <v>24816784</v>
      </c>
      <c r="S440" s="14">
        <f>VLOOKUP($E440,'ip prosedur-14 okt-15 juni 2026'!$A:$H,8,FALSE)</f>
        <v>42703257</v>
      </c>
    </row>
    <row r="441">
      <c r="A441" s="7" t="s">
        <v>5</v>
      </c>
      <c r="B441" s="7" t="s">
        <v>13992</v>
      </c>
      <c r="C441" s="7" t="s">
        <v>1094</v>
      </c>
      <c r="D441" s="7" t="s">
        <v>1096</v>
      </c>
      <c r="E441" s="7" t="s">
        <v>629</v>
      </c>
      <c r="F441" s="7" t="s">
        <v>631</v>
      </c>
      <c r="G441" s="11" t="str">
        <f>VLOOKUP($E441,proc!$A:$D,3, FALSE)</f>
        <v>0</v>
      </c>
      <c r="H441" s="12" t="str">
        <f t="shared" si="1"/>
        <v>Moderate Biopsy for Digestive System</v>
      </c>
      <c r="I441" s="12" t="str">
        <f t="shared" si="2"/>
        <v>P16KY</v>
      </c>
      <c r="J441" s="13">
        <f>VLOOKUP($C441,'tarif idrg'!$A:$O,11,FALSE)</f>
        <v>1527479</v>
      </c>
      <c r="K441" s="13">
        <f>VLOOKUP($C441,'tarif idrg'!$A:$O,15,FALSE)</f>
        <v>1527479</v>
      </c>
      <c r="L441" s="13">
        <f>VLOOKUP($E441,'ip prosedur-2025'!$A:$H,4,FALSE)</f>
        <v>19254463.37</v>
      </c>
      <c r="M441" s="13">
        <f>VLOOKUP($E441,'ip prosedur-14 okt-15 juni 2026'!$A:$H,4,FALSE)</f>
        <v>19656644.56</v>
      </c>
      <c r="N441" s="13">
        <f>VLOOKUP($E441,'ip prosedur-14 okt-15 juni 2026'!$A:$H,3, FALSE)</f>
        <v>2000</v>
      </c>
      <c r="O441" s="3">
        <f t="shared" si="3"/>
        <v>39313289120</v>
      </c>
      <c r="P441" s="14">
        <f>VLOOKUP($E441,'ip prosedur-14 okt-15 juni 2026'!$A:$H,5,FALSE)</f>
        <v>7831300</v>
      </c>
      <c r="Q441" s="14">
        <f>VLOOKUP($E441,'ip prosedur-14 okt-15 juni 2026'!$A:$H,6,FALSE)</f>
        <v>12517946</v>
      </c>
      <c r="R441" s="14">
        <f>VLOOKUP($E441,'ip prosedur-14 okt-15 juni 2026'!$A:$H,7,FALSE)</f>
        <v>21551672</v>
      </c>
      <c r="S441" s="14">
        <f>VLOOKUP($E441,'ip prosedur-14 okt-15 juni 2026'!$A:$H,8,FALSE)</f>
        <v>37685650</v>
      </c>
    </row>
    <row r="442">
      <c r="A442" s="7" t="s">
        <v>5</v>
      </c>
      <c r="B442" s="7" t="s">
        <v>13992</v>
      </c>
      <c r="C442" s="7" t="s">
        <v>1094</v>
      </c>
      <c r="D442" s="7" t="s">
        <v>1096</v>
      </c>
      <c r="E442" s="7" t="s">
        <v>632</v>
      </c>
      <c r="F442" s="7" t="s">
        <v>633</v>
      </c>
      <c r="G442" s="11" t="str">
        <f>VLOOKUP($E442,proc!$A:$D,3, FALSE)</f>
        <v>3</v>
      </c>
      <c r="H442" s="12" t="str">
        <f t="shared" si="1"/>
        <v>Moderate Biopsy for Digestive System</v>
      </c>
      <c r="I442" s="12" t="str">
        <f t="shared" si="2"/>
        <v>P16KY</v>
      </c>
      <c r="J442" s="13">
        <f>VLOOKUP($C442,'tarif idrg'!$A:$O,11,FALSE)</f>
        <v>1527479</v>
      </c>
      <c r="K442" s="13">
        <f>VLOOKUP($C442,'tarif idrg'!$A:$O,15,FALSE)</f>
        <v>1527479</v>
      </c>
      <c r="L442" s="13">
        <f>VLOOKUP($E442,'ip prosedur-2025'!$A:$H,4,FALSE)</f>
        <v>20480566.87</v>
      </c>
      <c r="M442" s="13">
        <f>VLOOKUP($E442,'ip prosedur-14 okt-15 juni 2026'!$A:$H,4,FALSE)</f>
        <v>19737548.38</v>
      </c>
      <c r="N442" s="13">
        <f>VLOOKUP($E442,'ip prosedur-14 okt-15 juni 2026'!$A:$H,3, FALSE)</f>
        <v>2680</v>
      </c>
      <c r="O442" s="3">
        <f t="shared" si="3"/>
        <v>52896629658</v>
      </c>
      <c r="P442" s="14">
        <f>VLOOKUP($E442,'ip prosedur-14 okt-15 juni 2026'!$A:$H,5,FALSE)</f>
        <v>8285563</v>
      </c>
      <c r="Q442" s="14">
        <f>VLOOKUP($E442,'ip prosedur-14 okt-15 juni 2026'!$A:$H,6,FALSE)</f>
        <v>13466736</v>
      </c>
      <c r="R442" s="14">
        <f>VLOOKUP($E442,'ip prosedur-14 okt-15 juni 2026'!$A:$H,7,FALSE)</f>
        <v>22774644</v>
      </c>
      <c r="S442" s="14">
        <f>VLOOKUP($E442,'ip prosedur-14 okt-15 juni 2026'!$A:$H,8,FALSE)</f>
        <v>37289400</v>
      </c>
    </row>
    <row r="443">
      <c r="A443" s="7" t="s">
        <v>5</v>
      </c>
      <c r="B443" s="7" t="s">
        <v>13992</v>
      </c>
      <c r="C443" s="7" t="s">
        <v>1094</v>
      </c>
      <c r="D443" s="7" t="s">
        <v>1096</v>
      </c>
      <c r="E443" s="7" t="s">
        <v>646</v>
      </c>
      <c r="F443" s="7" t="s">
        <v>647</v>
      </c>
      <c r="G443" s="11" t="str">
        <f>VLOOKUP($E443,proc!$A:$D,3, FALSE)</f>
        <v>0</v>
      </c>
      <c r="H443" s="12" t="str">
        <f t="shared" si="1"/>
        <v>Moderate Biopsy for Digestive System</v>
      </c>
      <c r="I443" s="12" t="str">
        <f t="shared" si="2"/>
        <v>P16KY</v>
      </c>
      <c r="J443" s="13">
        <f>VLOOKUP($C443,'tarif idrg'!$A:$O,11,FALSE)</f>
        <v>1527479</v>
      </c>
      <c r="K443" s="13">
        <f>VLOOKUP($C443,'tarif idrg'!$A:$O,15,FALSE)</f>
        <v>1527479</v>
      </c>
      <c r="L443" s="13">
        <f>VLOOKUP($E443,'ip prosedur-2025'!$A:$H,4,FALSE)</f>
        <v>11933885.98</v>
      </c>
      <c r="M443" s="13">
        <f>VLOOKUP($E443,'ip prosedur-14 okt-15 juni 2026'!$A:$H,4,FALSE)</f>
        <v>13483349.36</v>
      </c>
      <c r="N443" s="13">
        <f>VLOOKUP($E443,'ip prosedur-14 okt-15 juni 2026'!$A:$H,3, FALSE)</f>
        <v>131</v>
      </c>
      <c r="O443" s="3">
        <f t="shared" si="3"/>
        <v>1766318766</v>
      </c>
      <c r="P443" s="14">
        <f>VLOOKUP($E443,'ip prosedur-14 okt-15 juni 2026'!$A:$H,5,FALSE)</f>
        <v>6995783</v>
      </c>
      <c r="Q443" s="14">
        <f>VLOOKUP($E443,'ip prosedur-14 okt-15 juni 2026'!$A:$H,6,FALSE)</f>
        <v>10152149</v>
      </c>
      <c r="R443" s="14">
        <f>VLOOKUP($E443,'ip prosedur-14 okt-15 juni 2026'!$A:$H,7,FALSE)</f>
        <v>16870587</v>
      </c>
      <c r="S443" s="14">
        <f>VLOOKUP($E443,'ip prosedur-14 okt-15 juni 2026'!$A:$H,8,FALSE)</f>
        <v>26445805</v>
      </c>
    </row>
    <row r="444">
      <c r="A444" s="7" t="s">
        <v>5</v>
      </c>
      <c r="B444" s="7" t="s">
        <v>13992</v>
      </c>
      <c r="C444" s="7" t="s">
        <v>1107</v>
      </c>
      <c r="D444" s="7" t="s">
        <v>1108</v>
      </c>
      <c r="E444" s="7" t="s">
        <v>727</v>
      </c>
      <c r="F444" s="7" t="s">
        <v>728</v>
      </c>
      <c r="G444" s="11" t="str">
        <f>VLOOKUP($E444,proc!$A:$D,3, FALSE)</f>
        <v>0</v>
      </c>
      <c r="H444" s="12" t="str">
        <f t="shared" si="1"/>
        <v>Endoscopy of Upper Gastrointestinal Minor Proc.</v>
      </c>
      <c r="I444" s="12" t="str">
        <f t="shared" si="2"/>
        <v>P16KV</v>
      </c>
      <c r="J444" s="13">
        <f>VLOOKUP($C444,'tarif idrg'!$A:$O,11,FALSE)</f>
        <v>1181373</v>
      </c>
      <c r="K444" s="13">
        <f>VLOOKUP($C444,'tarif idrg'!$A:$O,15,FALSE)</f>
        <v>1500344</v>
      </c>
      <c r="L444" s="13">
        <f>VLOOKUP($E444,'ip prosedur-2025'!$A:$H,4,FALSE)</f>
        <v>20570164.13</v>
      </c>
      <c r="M444" s="13">
        <f>VLOOKUP($E444,'ip prosedur-14 okt-15 juni 2026'!$A:$H,4,FALSE)</f>
        <v>17129660.92</v>
      </c>
      <c r="N444" s="13">
        <f>VLOOKUP($E444,'ip prosedur-14 okt-15 juni 2026'!$A:$H,3, FALSE)</f>
        <v>26</v>
      </c>
      <c r="O444" s="3">
        <f t="shared" si="3"/>
        <v>445371183.9</v>
      </c>
      <c r="P444" s="14">
        <f>VLOOKUP($E444,'ip prosedur-14 okt-15 juni 2026'!$A:$H,5,FALSE)</f>
        <v>7439077</v>
      </c>
      <c r="Q444" s="14">
        <f>VLOOKUP($E444,'ip prosedur-14 okt-15 juni 2026'!$A:$H,6,FALSE)</f>
        <v>13240477</v>
      </c>
      <c r="R444" s="14">
        <f>VLOOKUP($E444,'ip prosedur-14 okt-15 juni 2026'!$A:$H,7,FALSE)</f>
        <v>22669161</v>
      </c>
      <c r="S444" s="14">
        <f>VLOOKUP($E444,'ip prosedur-14 okt-15 juni 2026'!$A:$H,8,FALSE)</f>
        <v>31142306</v>
      </c>
    </row>
    <row r="445">
      <c r="A445" s="7" t="s">
        <v>5</v>
      </c>
      <c r="B445" s="7" t="s">
        <v>13992</v>
      </c>
      <c r="C445" s="7" t="s">
        <v>1107</v>
      </c>
      <c r="D445" s="7" t="s">
        <v>1108</v>
      </c>
      <c r="E445" s="7" t="s">
        <v>730</v>
      </c>
      <c r="F445" s="7" t="s">
        <v>731</v>
      </c>
      <c r="G445" s="11" t="str">
        <f>VLOOKUP($E445,proc!$A:$D,3, FALSE)</f>
        <v>0</v>
      </c>
      <c r="H445" s="12" t="str">
        <f t="shared" si="1"/>
        <v>Endoscopy of Upper Gastrointestinal Minor Proc.</v>
      </c>
      <c r="I445" s="12" t="str">
        <f t="shared" si="2"/>
        <v>P16KV</v>
      </c>
      <c r="J445" s="13">
        <f>VLOOKUP($C445,'tarif idrg'!$A:$O,11,FALSE)</f>
        <v>1181373</v>
      </c>
      <c r="K445" s="13">
        <f>VLOOKUP($C445,'tarif idrg'!$A:$O,15,FALSE)</f>
        <v>1500344</v>
      </c>
      <c r="L445" s="13">
        <f>VLOOKUP($E445,'ip prosedur-2025'!$A:$H,4,FALSE)</f>
        <v>20379390.93</v>
      </c>
      <c r="M445" s="13">
        <f>VLOOKUP($E445,'ip prosedur-14 okt-15 juni 2026'!$A:$H,4,FALSE)</f>
        <v>23434905.8</v>
      </c>
      <c r="N445" s="13">
        <f>VLOOKUP($E445,'ip prosedur-14 okt-15 juni 2026'!$A:$H,3, FALSE)</f>
        <v>971</v>
      </c>
      <c r="O445" s="3">
        <f t="shared" si="3"/>
        <v>22755293532</v>
      </c>
      <c r="P445" s="14">
        <f>VLOOKUP($E445,'ip prosedur-14 okt-15 juni 2026'!$A:$H,5,FALSE)</f>
        <v>6755811</v>
      </c>
      <c r="Q445" s="14">
        <f>VLOOKUP($E445,'ip prosedur-14 okt-15 juni 2026'!$A:$H,6,FALSE)</f>
        <v>11578525</v>
      </c>
      <c r="R445" s="14">
        <f>VLOOKUP($E445,'ip prosedur-14 okt-15 juni 2026'!$A:$H,7,FALSE)</f>
        <v>21195505</v>
      </c>
      <c r="S445" s="14">
        <f>VLOOKUP($E445,'ip prosedur-14 okt-15 juni 2026'!$A:$H,8,FALSE)</f>
        <v>40605719</v>
      </c>
    </row>
    <row r="446">
      <c r="A446" s="7" t="s">
        <v>5</v>
      </c>
      <c r="B446" s="7" t="s">
        <v>13992</v>
      </c>
      <c r="C446" s="7" t="s">
        <v>1107</v>
      </c>
      <c r="D446" s="7" t="s">
        <v>1108</v>
      </c>
      <c r="E446" s="7" t="s">
        <v>1109</v>
      </c>
      <c r="F446" s="7" t="s">
        <v>1110</v>
      </c>
      <c r="G446" s="11" t="str">
        <f>VLOOKUP($E446,proc!$A:$D,3, FALSE)</f>
        <v>4</v>
      </c>
      <c r="H446" s="12" t="str">
        <f t="shared" si="1"/>
        <v>Endoscopy of Upper Gastrointestinal Minor Proc.</v>
      </c>
      <c r="I446" s="12" t="str">
        <f t="shared" si="2"/>
        <v>P16KV</v>
      </c>
      <c r="J446" s="13">
        <f>VLOOKUP($C446,'tarif idrg'!$A:$O,11,FALSE)</f>
        <v>1181373</v>
      </c>
      <c r="K446" s="13">
        <f>VLOOKUP($C446,'tarif idrg'!$A:$O,15,FALSE)</f>
        <v>1500344</v>
      </c>
      <c r="L446" s="13">
        <f>VLOOKUP($E446,'ip prosedur-2025'!$A:$H,4,FALSE)</f>
        <v>43622995.81</v>
      </c>
      <c r="M446" s="13">
        <f>VLOOKUP($E446,'ip prosedur-14 okt-15 juni 2026'!$A:$H,4,FALSE)</f>
        <v>29691172.5</v>
      </c>
      <c r="N446" s="13">
        <f>VLOOKUP($E446,'ip prosedur-14 okt-15 juni 2026'!$A:$H,3, FALSE)</f>
        <v>16</v>
      </c>
      <c r="O446" s="3">
        <f t="shared" si="3"/>
        <v>475058760</v>
      </c>
      <c r="P446" s="14">
        <f>VLOOKUP($E446,'ip prosedur-14 okt-15 juni 2026'!$A:$H,5,FALSE)</f>
        <v>5033966</v>
      </c>
      <c r="Q446" s="14">
        <f>VLOOKUP($E446,'ip prosedur-14 okt-15 juni 2026'!$A:$H,6,FALSE)</f>
        <v>12944929</v>
      </c>
      <c r="R446" s="14">
        <f>VLOOKUP($E446,'ip prosedur-14 okt-15 juni 2026'!$A:$H,7,FALSE)</f>
        <v>25540331</v>
      </c>
      <c r="S446" s="14">
        <f>VLOOKUP($E446,'ip prosedur-14 okt-15 juni 2026'!$A:$H,8,FALSE)</f>
        <v>64259060</v>
      </c>
    </row>
    <row r="447">
      <c r="A447" s="7" t="s">
        <v>5</v>
      </c>
      <c r="B447" s="7" t="s">
        <v>13992</v>
      </c>
      <c r="C447" s="7" t="s">
        <v>1107</v>
      </c>
      <c r="D447" s="7" t="s">
        <v>1108</v>
      </c>
      <c r="E447" s="7" t="s">
        <v>744</v>
      </c>
      <c r="F447" s="7" t="s">
        <v>745</v>
      </c>
      <c r="G447" s="11" t="str">
        <f>VLOOKUP($E447,proc!$A:$D,3, FALSE)</f>
        <v>0</v>
      </c>
      <c r="H447" s="12" t="str">
        <f t="shared" si="1"/>
        <v>Endoscopy of Upper Gastrointestinal Minor Proc.</v>
      </c>
      <c r="I447" s="12" t="str">
        <f t="shared" si="2"/>
        <v>P16KV</v>
      </c>
      <c r="J447" s="13">
        <f>VLOOKUP($C447,'tarif idrg'!$A:$O,11,FALSE)</f>
        <v>1181373</v>
      </c>
      <c r="K447" s="13">
        <f>VLOOKUP($C447,'tarif idrg'!$A:$O,15,FALSE)</f>
        <v>1500344</v>
      </c>
      <c r="L447" s="13">
        <f>VLOOKUP($E447,'ip prosedur-2025'!$A:$H,4,FALSE)</f>
        <v>4809972.461</v>
      </c>
      <c r="M447" s="13">
        <f>VLOOKUP($E447,'ip prosedur-14 okt-15 juni 2026'!$A:$H,4,FALSE)</f>
        <v>4828860.849</v>
      </c>
      <c r="N447" s="13">
        <f>VLOOKUP($E447,'ip prosedur-14 okt-15 juni 2026'!$A:$H,3, FALSE)</f>
        <v>152</v>
      </c>
      <c r="O447" s="3">
        <f t="shared" si="3"/>
        <v>733986849</v>
      </c>
      <c r="P447" s="14">
        <f>VLOOKUP($E447,'ip prosedur-14 okt-15 juni 2026'!$A:$H,5,FALSE)</f>
        <v>2684030</v>
      </c>
      <c r="Q447" s="14">
        <f>VLOOKUP($E447,'ip prosedur-14 okt-15 juni 2026'!$A:$H,6,FALSE)</f>
        <v>3344300</v>
      </c>
      <c r="R447" s="14">
        <f>VLOOKUP($E447,'ip prosedur-14 okt-15 juni 2026'!$A:$H,7,FALSE)</f>
        <v>5193473</v>
      </c>
      <c r="S447" s="14">
        <f>VLOOKUP($E447,'ip prosedur-14 okt-15 juni 2026'!$A:$H,8,FALSE)</f>
        <v>8398672</v>
      </c>
    </row>
    <row r="448">
      <c r="A448" s="7" t="s">
        <v>5</v>
      </c>
      <c r="B448" s="7" t="s">
        <v>13992</v>
      </c>
      <c r="C448" s="7" t="s">
        <v>1107</v>
      </c>
      <c r="D448" s="7" t="s">
        <v>1108</v>
      </c>
      <c r="E448" s="7" t="s">
        <v>746</v>
      </c>
      <c r="F448" s="7" t="s">
        <v>747</v>
      </c>
      <c r="G448" s="11" t="str">
        <f>VLOOKUP($E448,proc!$A:$D,3, FALSE)</f>
        <v>0</v>
      </c>
      <c r="H448" s="12" t="str">
        <f t="shared" si="1"/>
        <v>Endoscopy of Upper Gastrointestinal Minor Proc.</v>
      </c>
      <c r="I448" s="12" t="str">
        <f t="shared" si="2"/>
        <v>P16KV</v>
      </c>
      <c r="J448" s="13">
        <f>VLOOKUP($C448,'tarif idrg'!$A:$O,11,FALSE)</f>
        <v>1181373</v>
      </c>
      <c r="K448" s="13">
        <f>VLOOKUP($C448,'tarif idrg'!$A:$O,15,FALSE)</f>
        <v>1500344</v>
      </c>
      <c r="L448" s="13">
        <f>VLOOKUP($E448,'ip prosedur-2025'!$A:$H,4,FALSE)</f>
        <v>13239861.96</v>
      </c>
      <c r="M448" s="13">
        <f>VLOOKUP($E448,'ip prosedur-14 okt-15 juni 2026'!$A:$H,4,FALSE)</f>
        <v>12749091.04</v>
      </c>
      <c r="N448" s="13">
        <f>VLOOKUP($E448,'ip prosedur-14 okt-15 juni 2026'!$A:$H,3, FALSE)</f>
        <v>10629</v>
      </c>
      <c r="O448" s="3">
        <f t="shared" si="3"/>
        <v>135510088664</v>
      </c>
      <c r="P448" s="14">
        <f>VLOOKUP($E448,'ip prosedur-14 okt-15 juni 2026'!$A:$H,5,FALSE)</f>
        <v>4970455</v>
      </c>
      <c r="Q448" s="14">
        <f>VLOOKUP($E448,'ip prosedur-14 okt-15 juni 2026'!$A:$H,6,FALSE)</f>
        <v>8059535</v>
      </c>
      <c r="R448" s="14">
        <f>VLOOKUP($E448,'ip prosedur-14 okt-15 juni 2026'!$A:$H,7,FALSE)</f>
        <v>13379089</v>
      </c>
      <c r="S448" s="14">
        <f>VLOOKUP($E448,'ip prosedur-14 okt-15 juni 2026'!$A:$H,8,FALSE)</f>
        <v>23584387</v>
      </c>
    </row>
    <row r="449">
      <c r="A449" s="7" t="s">
        <v>5</v>
      </c>
      <c r="B449" s="7" t="s">
        <v>13992</v>
      </c>
      <c r="C449" s="7" t="s">
        <v>1107</v>
      </c>
      <c r="D449" s="7" t="s">
        <v>1108</v>
      </c>
      <c r="E449" s="7" t="s">
        <v>577</v>
      </c>
      <c r="F449" s="7" t="s">
        <v>578</v>
      </c>
      <c r="G449" s="11" t="str">
        <f>VLOOKUP($E449,proc!$A:$D,3, FALSE)</f>
        <v>0</v>
      </c>
      <c r="H449" s="12" t="str">
        <f t="shared" si="1"/>
        <v>Endoscopy of Upper Gastrointestinal Minor Proc.</v>
      </c>
      <c r="I449" s="12" t="str">
        <f t="shared" si="2"/>
        <v>P16KV</v>
      </c>
      <c r="J449" s="13">
        <f>VLOOKUP($C449,'tarif idrg'!$A:$O,11,FALSE)</f>
        <v>1181373</v>
      </c>
      <c r="K449" s="13">
        <f>VLOOKUP($C449,'tarif idrg'!$A:$O,15,FALSE)</f>
        <v>1500344</v>
      </c>
      <c r="L449" s="13">
        <f>VLOOKUP($E449,'ip prosedur-2025'!$A:$H,4,FALSE)</f>
        <v>19692267.5</v>
      </c>
      <c r="M449" s="13">
        <f>VLOOKUP($E449,'ip prosedur-14 okt-15 juni 2026'!$A:$H,4,FALSE)</f>
        <v>34061279.94</v>
      </c>
      <c r="N449" s="13">
        <f>VLOOKUP($E449,'ip prosedur-14 okt-15 juni 2026'!$A:$H,3, FALSE)</f>
        <v>17</v>
      </c>
      <c r="O449" s="3">
        <f t="shared" si="3"/>
        <v>579041759</v>
      </c>
      <c r="P449" s="14">
        <f>VLOOKUP($E449,'ip prosedur-14 okt-15 juni 2026'!$A:$H,5,FALSE)</f>
        <v>12377427</v>
      </c>
      <c r="Q449" s="14">
        <f>VLOOKUP($E449,'ip prosedur-14 okt-15 juni 2026'!$A:$H,6,FALSE)</f>
        <v>15374613</v>
      </c>
      <c r="R449" s="14">
        <f>VLOOKUP($E449,'ip prosedur-14 okt-15 juni 2026'!$A:$H,7,FALSE)</f>
        <v>44843982</v>
      </c>
      <c r="S449" s="14">
        <f>VLOOKUP($E449,'ip prosedur-14 okt-15 juni 2026'!$A:$H,8,FALSE)</f>
        <v>88059127</v>
      </c>
    </row>
    <row r="450">
      <c r="A450" s="7" t="s">
        <v>5</v>
      </c>
      <c r="B450" s="7" t="s">
        <v>13992</v>
      </c>
      <c r="C450" s="7" t="s">
        <v>1107</v>
      </c>
      <c r="D450" s="7" t="s">
        <v>1108</v>
      </c>
      <c r="E450" s="7" t="s">
        <v>761</v>
      </c>
      <c r="F450" s="7" t="s">
        <v>762</v>
      </c>
      <c r="G450" s="11" t="str">
        <f>VLOOKUP($E450,proc!$A:$D,3, FALSE)</f>
        <v>0</v>
      </c>
      <c r="H450" s="12" t="str">
        <f t="shared" si="1"/>
        <v>Endoscopy of Upper Gastrointestinal Minor Proc.</v>
      </c>
      <c r="I450" s="12" t="str">
        <f t="shared" si="2"/>
        <v>P16KV</v>
      </c>
      <c r="J450" s="13">
        <f>VLOOKUP($C450,'tarif idrg'!$A:$O,11,FALSE)</f>
        <v>1181373</v>
      </c>
      <c r="K450" s="13">
        <f>VLOOKUP($C450,'tarif idrg'!$A:$O,15,FALSE)</f>
        <v>1500344</v>
      </c>
      <c r="L450" s="13">
        <f>VLOOKUP($E450,'ip prosedur-2025'!$A:$H,4,FALSE)</f>
        <v>16062075.16</v>
      </c>
      <c r="M450" s="13">
        <f>VLOOKUP($E450,'ip prosedur-14 okt-15 juni 2026'!$A:$H,4,FALSE)</f>
        <v>10546743.93</v>
      </c>
      <c r="N450" s="13">
        <f>VLOOKUP($E450,'ip prosedur-14 okt-15 juni 2026'!$A:$H,3, FALSE)</f>
        <v>45</v>
      </c>
      <c r="O450" s="3">
        <f t="shared" si="3"/>
        <v>474603476.9</v>
      </c>
      <c r="P450" s="14">
        <f>VLOOKUP($E450,'ip prosedur-14 okt-15 juni 2026'!$A:$H,5,FALSE)</f>
        <v>7805570</v>
      </c>
      <c r="Q450" s="14">
        <f>VLOOKUP($E450,'ip prosedur-14 okt-15 juni 2026'!$A:$H,6,FALSE)</f>
        <v>9497229</v>
      </c>
      <c r="R450" s="14">
        <f>VLOOKUP($E450,'ip prosedur-14 okt-15 juni 2026'!$A:$H,7,FALSE)</f>
        <v>11191966</v>
      </c>
      <c r="S450" s="14">
        <f>VLOOKUP($E450,'ip prosedur-14 okt-15 juni 2026'!$A:$H,8,FALSE)</f>
        <v>17279622</v>
      </c>
    </row>
    <row r="451">
      <c r="A451" s="7" t="s">
        <v>5</v>
      </c>
      <c r="B451" s="7" t="s">
        <v>13992</v>
      </c>
      <c r="C451" s="7" t="s">
        <v>1107</v>
      </c>
      <c r="D451" s="7" t="s">
        <v>1108</v>
      </c>
      <c r="E451" s="7" t="s">
        <v>763</v>
      </c>
      <c r="F451" s="7" t="s">
        <v>764</v>
      </c>
      <c r="G451" s="11" t="str">
        <f>VLOOKUP($E451,proc!$A:$D,3, FALSE)</f>
        <v>0</v>
      </c>
      <c r="H451" s="12" t="str">
        <f t="shared" si="1"/>
        <v>Endoscopy of Upper Gastrointestinal Minor Proc.</v>
      </c>
      <c r="I451" s="12" t="str">
        <f t="shared" si="2"/>
        <v>P16KV</v>
      </c>
      <c r="J451" s="13">
        <f>VLOOKUP($C451,'tarif idrg'!$A:$O,11,FALSE)</f>
        <v>1181373</v>
      </c>
      <c r="K451" s="13">
        <f>VLOOKUP($C451,'tarif idrg'!$A:$O,15,FALSE)</f>
        <v>1500344</v>
      </c>
      <c r="L451" s="13">
        <f>VLOOKUP($E451,'ip prosedur-2025'!$A:$H,4,FALSE)</f>
        <v>16077963.94</v>
      </c>
      <c r="M451" s="13">
        <f>VLOOKUP($E451,'ip prosedur-14 okt-15 juni 2026'!$A:$H,4,FALSE)</f>
        <v>18007026.52</v>
      </c>
      <c r="N451" s="13">
        <f>VLOOKUP($E451,'ip prosedur-14 okt-15 juni 2026'!$A:$H,3, FALSE)</f>
        <v>7962</v>
      </c>
      <c r="O451" s="3">
        <f t="shared" si="3"/>
        <v>143371945152</v>
      </c>
      <c r="P451" s="14">
        <f>VLOOKUP($E451,'ip prosedur-14 okt-15 juni 2026'!$A:$H,5,FALSE)</f>
        <v>5798930</v>
      </c>
      <c r="Q451" s="14">
        <f>VLOOKUP($E451,'ip prosedur-14 okt-15 juni 2026'!$A:$H,6,FALSE)</f>
        <v>9843014</v>
      </c>
      <c r="R451" s="14">
        <f>VLOOKUP($E451,'ip prosedur-14 okt-15 juni 2026'!$A:$H,7,FALSE)</f>
        <v>18180329</v>
      </c>
      <c r="S451" s="14">
        <f>VLOOKUP($E451,'ip prosedur-14 okt-15 juni 2026'!$A:$H,8,FALSE)</f>
        <v>34862570</v>
      </c>
    </row>
    <row r="452">
      <c r="A452" s="7" t="s">
        <v>5</v>
      </c>
      <c r="B452" s="7" t="s">
        <v>13992</v>
      </c>
      <c r="C452" s="7" t="s">
        <v>1111</v>
      </c>
      <c r="D452" s="7" t="s">
        <v>1112</v>
      </c>
      <c r="E452" s="7" t="s">
        <v>847</v>
      </c>
      <c r="F452" s="7" t="s">
        <v>848</v>
      </c>
      <c r="G452" s="11" t="str">
        <f>VLOOKUP($E452,proc!$A:$D,3, FALSE)</f>
        <v>2</v>
      </c>
      <c r="H452" s="12" t="str">
        <f t="shared" si="1"/>
        <v>Hernia Proc.</v>
      </c>
      <c r="I452" s="12" t="str">
        <f t="shared" si="2"/>
        <v>P16KE</v>
      </c>
      <c r="J452" s="13">
        <f>VLOOKUP($C452,'tarif idrg'!$A:$O,11,FALSE)</f>
        <v>742973</v>
      </c>
      <c r="K452" s="13">
        <f>VLOOKUP($C452,'tarif idrg'!$A:$O,15,FALSE)</f>
        <v>742973</v>
      </c>
      <c r="L452" s="13">
        <f>VLOOKUP($E452,'ip prosedur-2025'!$A:$H,4,FALSE)</f>
        <v>9968531.902</v>
      </c>
      <c r="M452" s="13">
        <f>VLOOKUP($E452,'ip prosedur-14 okt-15 juni 2026'!$A:$H,4,FALSE)</f>
        <v>9849172.932</v>
      </c>
      <c r="N452" s="13">
        <f>VLOOKUP($E452,'ip prosedur-14 okt-15 juni 2026'!$A:$H,3, FALSE)</f>
        <v>52021</v>
      </c>
      <c r="O452" s="3">
        <f t="shared" si="3"/>
        <v>512363825096</v>
      </c>
      <c r="P452" s="14">
        <f>VLOOKUP($E452,'ip prosedur-14 okt-15 juni 2026'!$A:$H,5,FALSE)</f>
        <v>5806676</v>
      </c>
      <c r="Q452" s="14">
        <f>VLOOKUP($E452,'ip prosedur-14 okt-15 juni 2026'!$A:$H,6,FALSE)</f>
        <v>7934015</v>
      </c>
      <c r="R452" s="14">
        <f>VLOOKUP($E452,'ip prosedur-14 okt-15 juni 2026'!$A:$H,7,FALSE)</f>
        <v>11291245</v>
      </c>
      <c r="S452" s="14">
        <f>VLOOKUP($E452,'ip prosedur-14 okt-15 juni 2026'!$A:$H,8,FALSE)</f>
        <v>16242300</v>
      </c>
    </row>
    <row r="453">
      <c r="A453" s="7" t="s">
        <v>5</v>
      </c>
      <c r="B453" s="7" t="s">
        <v>13992</v>
      </c>
      <c r="C453" s="7" t="s">
        <v>1111</v>
      </c>
      <c r="D453" s="7" t="s">
        <v>1112</v>
      </c>
      <c r="E453" s="7" t="s">
        <v>849</v>
      </c>
      <c r="F453" s="7" t="s">
        <v>850</v>
      </c>
      <c r="G453" s="11" t="str">
        <f>VLOOKUP($E453,proc!$A:$D,3, FALSE)</f>
        <v>2</v>
      </c>
      <c r="H453" s="12" t="str">
        <f t="shared" si="1"/>
        <v>Hernia Proc.</v>
      </c>
      <c r="I453" s="12" t="str">
        <f t="shared" si="2"/>
        <v>P16KE</v>
      </c>
      <c r="J453" s="13">
        <f>VLOOKUP($C453,'tarif idrg'!$A:$O,11,FALSE)</f>
        <v>742973</v>
      </c>
      <c r="K453" s="13">
        <f>VLOOKUP($C453,'tarif idrg'!$A:$O,15,FALSE)</f>
        <v>742973</v>
      </c>
      <c r="L453" s="13">
        <f>VLOOKUP($E453,'ip prosedur-2025'!$A:$H,4,FALSE)</f>
        <v>10394741.31</v>
      </c>
      <c r="M453" s="13">
        <f>VLOOKUP($E453,'ip prosedur-14 okt-15 juni 2026'!$A:$H,4,FALSE)</f>
        <v>10999626.89</v>
      </c>
      <c r="N453" s="13">
        <f>VLOOKUP($E453,'ip prosedur-14 okt-15 juni 2026'!$A:$H,3, FALSE)</f>
        <v>3118</v>
      </c>
      <c r="O453" s="3">
        <f t="shared" si="3"/>
        <v>34296836643</v>
      </c>
      <c r="P453" s="14">
        <f>VLOOKUP($E453,'ip prosedur-14 okt-15 juni 2026'!$A:$H,5,FALSE)</f>
        <v>6675800</v>
      </c>
      <c r="Q453" s="14">
        <f>VLOOKUP($E453,'ip prosedur-14 okt-15 juni 2026'!$A:$H,6,FALSE)</f>
        <v>9127132</v>
      </c>
      <c r="R453" s="14">
        <f>VLOOKUP($E453,'ip prosedur-14 okt-15 juni 2026'!$A:$H,7,FALSE)</f>
        <v>12681293</v>
      </c>
      <c r="S453" s="14">
        <f>VLOOKUP($E453,'ip prosedur-14 okt-15 juni 2026'!$A:$H,8,FALSE)</f>
        <v>16739924</v>
      </c>
    </row>
    <row r="454">
      <c r="A454" s="7" t="s">
        <v>5</v>
      </c>
      <c r="B454" s="7" t="s">
        <v>13992</v>
      </c>
      <c r="C454" s="7" t="s">
        <v>1111</v>
      </c>
      <c r="D454" s="7" t="s">
        <v>1112</v>
      </c>
      <c r="E454" s="7" t="s">
        <v>852</v>
      </c>
      <c r="F454" s="7" t="s">
        <v>853</v>
      </c>
      <c r="G454" s="11" t="str">
        <f>VLOOKUP($E454,proc!$A:$D,3, FALSE)</f>
        <v>2</v>
      </c>
      <c r="H454" s="12" t="str">
        <f t="shared" si="1"/>
        <v>Hernia Proc.</v>
      </c>
      <c r="I454" s="12" t="str">
        <f t="shared" si="2"/>
        <v>P16KE</v>
      </c>
      <c r="J454" s="13">
        <f>VLOOKUP($C454,'tarif idrg'!$A:$O,11,FALSE)</f>
        <v>742973</v>
      </c>
      <c r="K454" s="13">
        <f>VLOOKUP($C454,'tarif idrg'!$A:$O,15,FALSE)</f>
        <v>742973</v>
      </c>
      <c r="L454" s="13">
        <f>VLOOKUP($E454,'ip prosedur-2025'!$A:$H,4,FALSE)</f>
        <v>9995883.7</v>
      </c>
      <c r="M454" s="13">
        <f>VLOOKUP($E454,'ip prosedur-14 okt-15 juni 2026'!$A:$H,4,FALSE)</f>
        <v>10219151.19</v>
      </c>
      <c r="N454" s="13">
        <f>VLOOKUP($E454,'ip prosedur-14 okt-15 juni 2026'!$A:$H,3, FALSE)</f>
        <v>2690</v>
      </c>
      <c r="O454" s="3">
        <f t="shared" si="3"/>
        <v>27489516701</v>
      </c>
      <c r="P454" s="14">
        <f>VLOOKUP($E454,'ip prosedur-14 okt-15 juni 2026'!$A:$H,5,FALSE)</f>
        <v>6179455</v>
      </c>
      <c r="Q454" s="14">
        <f>VLOOKUP($E454,'ip prosedur-14 okt-15 juni 2026'!$A:$H,6,FALSE)</f>
        <v>8360351</v>
      </c>
      <c r="R454" s="14">
        <f>VLOOKUP($E454,'ip prosedur-14 okt-15 juni 2026'!$A:$H,7,FALSE)</f>
        <v>11507087</v>
      </c>
      <c r="S454" s="14">
        <f>VLOOKUP($E454,'ip prosedur-14 okt-15 juni 2026'!$A:$H,8,FALSE)</f>
        <v>15653989</v>
      </c>
    </row>
    <row r="455">
      <c r="A455" s="7" t="s">
        <v>5</v>
      </c>
      <c r="B455" s="7" t="s">
        <v>13992</v>
      </c>
      <c r="C455" s="7" t="s">
        <v>1111</v>
      </c>
      <c r="D455" s="7" t="s">
        <v>1112</v>
      </c>
      <c r="E455" s="7" t="s">
        <v>854</v>
      </c>
      <c r="F455" s="7" t="s">
        <v>855</v>
      </c>
      <c r="G455" s="11" t="str">
        <f>VLOOKUP($E455,proc!$A:$D,3, FALSE)</f>
        <v>3</v>
      </c>
      <c r="H455" s="12" t="str">
        <f t="shared" si="1"/>
        <v>Hernia Proc.</v>
      </c>
      <c r="I455" s="12" t="str">
        <f t="shared" si="2"/>
        <v>P16KE</v>
      </c>
      <c r="J455" s="13">
        <f>VLOOKUP($C455,'tarif idrg'!$A:$O,11,FALSE)</f>
        <v>742973</v>
      </c>
      <c r="K455" s="13">
        <f>VLOOKUP($C455,'tarif idrg'!$A:$O,15,FALSE)</f>
        <v>742973</v>
      </c>
      <c r="L455" s="13">
        <f>VLOOKUP($E455,'ip prosedur-2025'!$A:$H,4,FALSE)</f>
        <v>10976254.88</v>
      </c>
      <c r="M455" s="13">
        <f>VLOOKUP($E455,'ip prosedur-14 okt-15 juni 2026'!$A:$H,4,FALSE)</f>
        <v>11319799.57</v>
      </c>
      <c r="N455" s="13">
        <f>VLOOKUP($E455,'ip prosedur-14 okt-15 juni 2026'!$A:$H,3, FALSE)</f>
        <v>9456</v>
      </c>
      <c r="O455" s="3">
        <f t="shared" si="3"/>
        <v>107040024734</v>
      </c>
      <c r="P455" s="14">
        <f>VLOOKUP($E455,'ip prosedur-14 okt-15 juni 2026'!$A:$H,5,FALSE)</f>
        <v>6509113</v>
      </c>
      <c r="Q455" s="14">
        <f>VLOOKUP($E455,'ip prosedur-14 okt-15 juni 2026'!$A:$H,6,FALSE)</f>
        <v>9081380</v>
      </c>
      <c r="R455" s="14">
        <f>VLOOKUP($E455,'ip prosedur-14 okt-15 juni 2026'!$A:$H,7,FALSE)</f>
        <v>12863270</v>
      </c>
      <c r="S455" s="14">
        <f>VLOOKUP($E455,'ip prosedur-14 okt-15 juni 2026'!$A:$H,8,FALSE)</f>
        <v>18292914</v>
      </c>
    </row>
    <row r="456">
      <c r="A456" s="7" t="s">
        <v>5</v>
      </c>
      <c r="B456" s="7" t="s">
        <v>13992</v>
      </c>
      <c r="C456" s="7" t="s">
        <v>1111</v>
      </c>
      <c r="D456" s="7" t="s">
        <v>1112</v>
      </c>
      <c r="E456" s="7" t="s">
        <v>856</v>
      </c>
      <c r="F456" s="7" t="s">
        <v>857</v>
      </c>
      <c r="G456" s="11" t="str">
        <f>VLOOKUP($E456,proc!$A:$D,3, FALSE)</f>
        <v>3</v>
      </c>
      <c r="H456" s="12" t="str">
        <f t="shared" si="1"/>
        <v>Hernia Proc.</v>
      </c>
      <c r="I456" s="12" t="str">
        <f t="shared" si="2"/>
        <v>P16KE</v>
      </c>
      <c r="J456" s="13">
        <f>VLOOKUP($C456,'tarif idrg'!$A:$O,11,FALSE)</f>
        <v>742973</v>
      </c>
      <c r="K456" s="13">
        <f>VLOOKUP($C456,'tarif idrg'!$A:$O,15,FALSE)</f>
        <v>742973</v>
      </c>
      <c r="L456" s="13">
        <f>VLOOKUP($E456,'ip prosedur-2025'!$A:$H,4,FALSE)</f>
        <v>10382293.07</v>
      </c>
      <c r="M456" s="13">
        <f>VLOOKUP($E456,'ip prosedur-14 okt-15 juni 2026'!$A:$H,4,FALSE)</f>
        <v>10620107.8</v>
      </c>
      <c r="N456" s="13">
        <f>VLOOKUP($E456,'ip prosedur-14 okt-15 juni 2026'!$A:$H,3, FALSE)</f>
        <v>10962</v>
      </c>
      <c r="O456" s="3">
        <f t="shared" si="3"/>
        <v>116417621704</v>
      </c>
      <c r="P456" s="14">
        <f>VLOOKUP($E456,'ip prosedur-14 okt-15 juni 2026'!$A:$H,5,FALSE)</f>
        <v>6515704</v>
      </c>
      <c r="Q456" s="14">
        <f>VLOOKUP($E456,'ip prosedur-14 okt-15 juni 2026'!$A:$H,6,FALSE)</f>
        <v>9086590</v>
      </c>
      <c r="R456" s="14">
        <f>VLOOKUP($E456,'ip prosedur-14 okt-15 juni 2026'!$A:$H,7,FALSE)</f>
        <v>12376891</v>
      </c>
      <c r="S456" s="14">
        <f>VLOOKUP($E456,'ip prosedur-14 okt-15 juni 2026'!$A:$H,8,FALSE)</f>
        <v>17579843</v>
      </c>
    </row>
    <row r="457">
      <c r="A457" s="7" t="s">
        <v>5</v>
      </c>
      <c r="B457" s="7" t="s">
        <v>13992</v>
      </c>
      <c r="C457" s="7" t="s">
        <v>1111</v>
      </c>
      <c r="D457" s="7" t="s">
        <v>1112</v>
      </c>
      <c r="E457" s="7" t="s">
        <v>859</v>
      </c>
      <c r="F457" s="7" t="s">
        <v>860</v>
      </c>
      <c r="G457" s="11" t="str">
        <f>VLOOKUP($E457,proc!$A:$D,3, FALSE)</f>
        <v>3</v>
      </c>
      <c r="H457" s="12" t="str">
        <f t="shared" si="1"/>
        <v>Hernia Proc.</v>
      </c>
      <c r="I457" s="12" t="str">
        <f t="shared" si="2"/>
        <v>P16KE</v>
      </c>
      <c r="J457" s="13">
        <f>VLOOKUP($C457,'tarif idrg'!$A:$O,11,FALSE)</f>
        <v>742973</v>
      </c>
      <c r="K457" s="13">
        <f>VLOOKUP($C457,'tarif idrg'!$A:$O,15,FALSE)</f>
        <v>742973</v>
      </c>
      <c r="L457" s="13">
        <f>VLOOKUP($E457,'ip prosedur-2025'!$A:$H,4,FALSE)</f>
        <v>10687178.94</v>
      </c>
      <c r="M457" s="13">
        <f>VLOOKUP($E457,'ip prosedur-14 okt-15 juni 2026'!$A:$H,4,FALSE)</f>
        <v>11161938.61</v>
      </c>
      <c r="N457" s="13">
        <f>VLOOKUP($E457,'ip prosedur-14 okt-15 juni 2026'!$A:$H,3, FALSE)</f>
        <v>19963</v>
      </c>
      <c r="O457" s="3">
        <f t="shared" si="3"/>
        <v>222825780471</v>
      </c>
      <c r="P457" s="14">
        <f>VLOOKUP($E457,'ip prosedur-14 okt-15 juni 2026'!$A:$H,5,FALSE)</f>
        <v>6658473</v>
      </c>
      <c r="Q457" s="14">
        <f>VLOOKUP($E457,'ip prosedur-14 okt-15 juni 2026'!$A:$H,6,FALSE)</f>
        <v>9102981</v>
      </c>
      <c r="R457" s="14">
        <f>VLOOKUP($E457,'ip prosedur-14 okt-15 juni 2026'!$A:$H,7,FALSE)</f>
        <v>12716450</v>
      </c>
      <c r="S457" s="14">
        <f>VLOOKUP($E457,'ip prosedur-14 okt-15 juni 2026'!$A:$H,8,FALSE)</f>
        <v>17979796</v>
      </c>
    </row>
    <row r="458">
      <c r="A458" s="7" t="s">
        <v>5</v>
      </c>
      <c r="B458" s="7" t="s">
        <v>13992</v>
      </c>
      <c r="C458" s="7" t="s">
        <v>1111</v>
      </c>
      <c r="D458" s="7" t="s">
        <v>1112</v>
      </c>
      <c r="E458" s="7" t="s">
        <v>861</v>
      </c>
      <c r="F458" s="7" t="s">
        <v>862</v>
      </c>
      <c r="G458" s="11" t="str">
        <f>VLOOKUP($E458,proc!$A:$D,3, FALSE)</f>
        <v>3</v>
      </c>
      <c r="H458" s="12" t="str">
        <f t="shared" si="1"/>
        <v>Hernia Proc.</v>
      </c>
      <c r="I458" s="12" t="str">
        <f t="shared" si="2"/>
        <v>P16KE</v>
      </c>
      <c r="J458" s="13">
        <f>VLOOKUP($C458,'tarif idrg'!$A:$O,11,FALSE)</f>
        <v>742973</v>
      </c>
      <c r="K458" s="13">
        <f>VLOOKUP($C458,'tarif idrg'!$A:$O,15,FALSE)</f>
        <v>742973</v>
      </c>
      <c r="L458" s="13">
        <f>VLOOKUP($E458,'ip prosedur-2025'!$A:$H,4,FALSE)</f>
        <v>12594284.85</v>
      </c>
      <c r="M458" s="13">
        <f>VLOOKUP($E458,'ip prosedur-14 okt-15 juni 2026'!$A:$H,4,FALSE)</f>
        <v>15295890.71</v>
      </c>
      <c r="N458" s="13">
        <f>VLOOKUP($E458,'ip prosedur-14 okt-15 juni 2026'!$A:$H,3, FALSE)</f>
        <v>467</v>
      </c>
      <c r="O458" s="3">
        <f t="shared" si="3"/>
        <v>7143180962</v>
      </c>
      <c r="P458" s="14">
        <f>VLOOKUP($E458,'ip prosedur-14 okt-15 juni 2026'!$A:$H,5,FALSE)</f>
        <v>6201500</v>
      </c>
      <c r="Q458" s="14">
        <f>VLOOKUP($E458,'ip prosedur-14 okt-15 juni 2026'!$A:$H,6,FALSE)</f>
        <v>10696747</v>
      </c>
      <c r="R458" s="14">
        <f>VLOOKUP($E458,'ip prosedur-14 okt-15 juni 2026'!$A:$H,7,FALSE)</f>
        <v>17139000</v>
      </c>
      <c r="S458" s="14">
        <f>VLOOKUP($E458,'ip prosedur-14 okt-15 juni 2026'!$A:$H,8,FALSE)</f>
        <v>26392516</v>
      </c>
    </row>
    <row r="459">
      <c r="A459" s="7" t="s">
        <v>5</v>
      </c>
      <c r="B459" s="7" t="s">
        <v>13992</v>
      </c>
      <c r="C459" s="7" t="s">
        <v>1111</v>
      </c>
      <c r="D459" s="7" t="s">
        <v>1112</v>
      </c>
      <c r="E459" s="7" t="s">
        <v>863</v>
      </c>
      <c r="F459" s="7" t="s">
        <v>864</v>
      </c>
      <c r="G459" s="11" t="str">
        <f>VLOOKUP($E459,proc!$A:$D,3, FALSE)</f>
        <v>3</v>
      </c>
      <c r="H459" s="12" t="str">
        <f t="shared" si="1"/>
        <v>Hernia Proc.</v>
      </c>
      <c r="I459" s="12" t="str">
        <f t="shared" si="2"/>
        <v>P16KE</v>
      </c>
      <c r="J459" s="13">
        <f>VLOOKUP($C459,'tarif idrg'!$A:$O,11,FALSE)</f>
        <v>742973</v>
      </c>
      <c r="K459" s="13">
        <f>VLOOKUP($C459,'tarif idrg'!$A:$O,15,FALSE)</f>
        <v>742973</v>
      </c>
      <c r="L459" s="13">
        <f>VLOOKUP($E459,'ip prosedur-2025'!$A:$H,4,FALSE)</f>
        <v>9583537.549</v>
      </c>
      <c r="M459" s="13">
        <f>VLOOKUP($E459,'ip prosedur-14 okt-15 juni 2026'!$A:$H,4,FALSE)</f>
        <v>13737049.72</v>
      </c>
      <c r="N459" s="13">
        <f>VLOOKUP($E459,'ip prosedur-14 okt-15 juni 2026'!$A:$H,3, FALSE)</f>
        <v>187</v>
      </c>
      <c r="O459" s="3">
        <f t="shared" si="3"/>
        <v>2568828298</v>
      </c>
      <c r="P459" s="14">
        <f>VLOOKUP($E459,'ip prosedur-14 okt-15 juni 2026'!$A:$H,5,FALSE)</f>
        <v>6569167</v>
      </c>
      <c r="Q459" s="14">
        <f>VLOOKUP($E459,'ip prosedur-14 okt-15 juni 2026'!$A:$H,6,FALSE)</f>
        <v>8904312</v>
      </c>
      <c r="R459" s="14">
        <f>VLOOKUP($E459,'ip prosedur-14 okt-15 juni 2026'!$A:$H,7,FALSE)</f>
        <v>13232797</v>
      </c>
      <c r="S459" s="14">
        <f>VLOOKUP($E459,'ip prosedur-14 okt-15 juni 2026'!$A:$H,8,FALSE)</f>
        <v>20291186</v>
      </c>
    </row>
    <row r="460">
      <c r="A460" s="7" t="s">
        <v>5</v>
      </c>
      <c r="B460" s="7" t="s">
        <v>13992</v>
      </c>
      <c r="C460" s="7" t="s">
        <v>1111</v>
      </c>
      <c r="D460" s="7" t="s">
        <v>1112</v>
      </c>
      <c r="E460" s="7" t="s">
        <v>866</v>
      </c>
      <c r="F460" s="7" t="s">
        <v>867</v>
      </c>
      <c r="G460" s="11" t="str">
        <f>VLOOKUP($E460,proc!$A:$D,3, FALSE)</f>
        <v>3</v>
      </c>
      <c r="H460" s="12" t="str">
        <f t="shared" si="1"/>
        <v>Hernia Proc.</v>
      </c>
      <c r="I460" s="12" t="str">
        <f t="shared" si="2"/>
        <v>P16KE</v>
      </c>
      <c r="J460" s="13">
        <f>VLOOKUP($C460,'tarif idrg'!$A:$O,11,FALSE)</f>
        <v>742973</v>
      </c>
      <c r="K460" s="13">
        <f>VLOOKUP($C460,'tarif idrg'!$A:$O,15,FALSE)</f>
        <v>742973</v>
      </c>
      <c r="L460" s="13">
        <f>VLOOKUP($E460,'ip prosedur-2025'!$A:$H,4,FALSE)</f>
        <v>12190226.29</v>
      </c>
      <c r="M460" s="13">
        <f>VLOOKUP($E460,'ip prosedur-14 okt-15 juni 2026'!$A:$H,4,FALSE)</f>
        <v>14025566.46</v>
      </c>
      <c r="N460" s="13">
        <f>VLOOKUP($E460,'ip prosedur-14 okt-15 juni 2026'!$A:$H,3, FALSE)</f>
        <v>74</v>
      </c>
      <c r="O460" s="3">
        <f t="shared" si="3"/>
        <v>1037891918</v>
      </c>
      <c r="P460" s="14">
        <f>VLOOKUP($E460,'ip prosedur-14 okt-15 juni 2026'!$A:$H,5,FALSE)</f>
        <v>5674949</v>
      </c>
      <c r="Q460" s="14">
        <f>VLOOKUP($E460,'ip prosedur-14 okt-15 juni 2026'!$A:$H,6,FALSE)</f>
        <v>9354757</v>
      </c>
      <c r="R460" s="14">
        <f>VLOOKUP($E460,'ip prosedur-14 okt-15 juni 2026'!$A:$H,7,FALSE)</f>
        <v>13793641</v>
      </c>
      <c r="S460" s="14">
        <f>VLOOKUP($E460,'ip prosedur-14 okt-15 juni 2026'!$A:$H,8,FALSE)</f>
        <v>28953595</v>
      </c>
    </row>
    <row r="461">
      <c r="A461" s="7" t="s">
        <v>5</v>
      </c>
      <c r="B461" s="7" t="s">
        <v>13992</v>
      </c>
      <c r="C461" s="7" t="s">
        <v>1111</v>
      </c>
      <c r="D461" s="7" t="s">
        <v>1112</v>
      </c>
      <c r="E461" s="7" t="s">
        <v>868</v>
      </c>
      <c r="F461" s="7" t="s">
        <v>869</v>
      </c>
      <c r="G461" s="11" t="str">
        <f>VLOOKUP($E461,proc!$A:$D,3, FALSE)</f>
        <v>3</v>
      </c>
      <c r="H461" s="12" t="str">
        <f t="shared" si="1"/>
        <v>Hernia Proc.</v>
      </c>
      <c r="I461" s="12" t="str">
        <f t="shared" si="2"/>
        <v>P16KE</v>
      </c>
      <c r="J461" s="13">
        <f>VLOOKUP($C461,'tarif idrg'!$A:$O,11,FALSE)</f>
        <v>742973</v>
      </c>
      <c r="K461" s="13">
        <f>VLOOKUP($C461,'tarif idrg'!$A:$O,15,FALSE)</f>
        <v>742973</v>
      </c>
      <c r="L461" s="13">
        <f>VLOOKUP($E461,'ip prosedur-2025'!$A:$H,4,FALSE)</f>
        <v>16044452.58</v>
      </c>
      <c r="M461" s="13">
        <f>VLOOKUP($E461,'ip prosedur-14 okt-15 juni 2026'!$A:$H,4,FALSE)</f>
        <v>10510148.28</v>
      </c>
      <c r="N461" s="13">
        <f>VLOOKUP($E461,'ip prosedur-14 okt-15 juni 2026'!$A:$H,3, FALSE)</f>
        <v>39</v>
      </c>
      <c r="O461" s="3">
        <f t="shared" si="3"/>
        <v>409895782.9</v>
      </c>
      <c r="P461" s="14">
        <f>VLOOKUP($E461,'ip prosedur-14 okt-15 juni 2026'!$A:$H,5,FALSE)</f>
        <v>6990137</v>
      </c>
      <c r="Q461" s="14">
        <f>VLOOKUP($E461,'ip prosedur-14 okt-15 juni 2026'!$A:$H,6,FALSE)</f>
        <v>10363758</v>
      </c>
      <c r="R461" s="14">
        <f>VLOOKUP($E461,'ip prosedur-14 okt-15 juni 2026'!$A:$H,7,FALSE)</f>
        <v>13025901</v>
      </c>
      <c r="S461" s="14">
        <f>VLOOKUP($E461,'ip prosedur-14 okt-15 juni 2026'!$A:$H,8,FALSE)</f>
        <v>14501597</v>
      </c>
    </row>
    <row r="462">
      <c r="A462" s="7" t="s">
        <v>5</v>
      </c>
      <c r="B462" s="7" t="s">
        <v>13992</v>
      </c>
      <c r="C462" s="7" t="s">
        <v>1111</v>
      </c>
      <c r="D462" s="7" t="s">
        <v>1112</v>
      </c>
      <c r="E462" s="7" t="s">
        <v>870</v>
      </c>
      <c r="F462" s="7" t="s">
        <v>872</v>
      </c>
      <c r="G462" s="11" t="str">
        <f>VLOOKUP($E462,proc!$A:$D,3, FALSE)</f>
        <v>3</v>
      </c>
      <c r="H462" s="12" t="str">
        <f t="shared" si="1"/>
        <v>Hernia Proc.</v>
      </c>
      <c r="I462" s="12" t="str">
        <f t="shared" si="2"/>
        <v>P16KE</v>
      </c>
      <c r="J462" s="13">
        <f>VLOOKUP($C462,'tarif idrg'!$A:$O,11,FALSE)</f>
        <v>742973</v>
      </c>
      <c r="K462" s="13">
        <f>VLOOKUP($C462,'tarif idrg'!$A:$O,15,FALSE)</f>
        <v>742973</v>
      </c>
      <c r="L462" s="13">
        <f>VLOOKUP($E462,'ip prosedur-2025'!$A:$H,4,FALSE)</f>
        <v>13071340.05</v>
      </c>
      <c r="M462" s="13">
        <f>VLOOKUP($E462,'ip prosedur-14 okt-15 juni 2026'!$A:$H,4,FALSE)</f>
        <v>14420702.97</v>
      </c>
      <c r="N462" s="13">
        <f>VLOOKUP($E462,'ip prosedur-14 okt-15 juni 2026'!$A:$H,3, FALSE)</f>
        <v>128</v>
      </c>
      <c r="O462" s="3">
        <f t="shared" si="3"/>
        <v>1845849980</v>
      </c>
      <c r="P462" s="14">
        <f>VLOOKUP($E462,'ip prosedur-14 okt-15 juni 2026'!$A:$H,5,FALSE)</f>
        <v>9001512</v>
      </c>
      <c r="Q462" s="14">
        <f>VLOOKUP($E462,'ip prosedur-14 okt-15 juni 2026'!$A:$H,6,FALSE)</f>
        <v>12403116</v>
      </c>
      <c r="R462" s="14">
        <f>VLOOKUP($E462,'ip prosedur-14 okt-15 juni 2026'!$A:$H,7,FALSE)</f>
        <v>16411810</v>
      </c>
      <c r="S462" s="14">
        <f>VLOOKUP($E462,'ip prosedur-14 okt-15 juni 2026'!$A:$H,8,FALSE)</f>
        <v>21211242</v>
      </c>
    </row>
    <row r="463">
      <c r="A463" s="7" t="s">
        <v>5</v>
      </c>
      <c r="B463" s="7" t="s">
        <v>13992</v>
      </c>
      <c r="C463" s="7" t="s">
        <v>1111</v>
      </c>
      <c r="D463" s="7" t="s">
        <v>1112</v>
      </c>
      <c r="E463" s="7" t="s">
        <v>873</v>
      </c>
      <c r="F463" s="7" t="s">
        <v>874</v>
      </c>
      <c r="G463" s="11" t="str">
        <f>VLOOKUP($E463,proc!$A:$D,3, FALSE)</f>
        <v>4</v>
      </c>
      <c r="H463" s="12" t="str">
        <f t="shared" si="1"/>
        <v>Hernia Proc.</v>
      </c>
      <c r="I463" s="12" t="str">
        <f t="shared" si="2"/>
        <v>P16KE</v>
      </c>
      <c r="J463" s="13">
        <f>VLOOKUP($C463,'tarif idrg'!$A:$O,11,FALSE)</f>
        <v>742973</v>
      </c>
      <c r="K463" s="13">
        <f>VLOOKUP($C463,'tarif idrg'!$A:$O,15,FALSE)</f>
        <v>742973</v>
      </c>
      <c r="L463" s="13">
        <f>VLOOKUP($E463,'ip prosedur-2025'!$A:$H,4,FALSE)</f>
        <v>10363828.88</v>
      </c>
      <c r="M463" s="13">
        <f>VLOOKUP($E463,'ip prosedur-14 okt-15 juni 2026'!$A:$H,4,FALSE)</f>
        <v>11173242.94</v>
      </c>
      <c r="N463" s="13">
        <f>VLOOKUP($E463,'ip prosedur-14 okt-15 juni 2026'!$A:$H,3, FALSE)</f>
        <v>104</v>
      </c>
      <c r="O463" s="3">
        <f t="shared" si="3"/>
        <v>1162017266</v>
      </c>
      <c r="P463" s="14">
        <f>VLOOKUP($E463,'ip prosedur-14 okt-15 juni 2026'!$A:$H,5,FALSE)</f>
        <v>6145411</v>
      </c>
      <c r="Q463" s="14">
        <f>VLOOKUP($E463,'ip prosedur-14 okt-15 juni 2026'!$A:$H,6,FALSE)</f>
        <v>9213766</v>
      </c>
      <c r="R463" s="14">
        <f>VLOOKUP($E463,'ip prosedur-14 okt-15 juni 2026'!$A:$H,7,FALSE)</f>
        <v>12972949</v>
      </c>
      <c r="S463" s="14">
        <f>VLOOKUP($E463,'ip prosedur-14 okt-15 juni 2026'!$A:$H,8,FALSE)</f>
        <v>16163300</v>
      </c>
    </row>
    <row r="464">
      <c r="A464" s="7" t="s">
        <v>5</v>
      </c>
      <c r="B464" s="7" t="s">
        <v>13992</v>
      </c>
      <c r="C464" s="7" t="s">
        <v>1111</v>
      </c>
      <c r="D464" s="7" t="s">
        <v>1112</v>
      </c>
      <c r="E464" s="7" t="s">
        <v>875</v>
      </c>
      <c r="F464" s="7" t="s">
        <v>876</v>
      </c>
      <c r="G464" s="11" t="str">
        <f>VLOOKUP($E464,proc!$A:$D,3, FALSE)</f>
        <v>4</v>
      </c>
      <c r="H464" s="12" t="str">
        <f t="shared" si="1"/>
        <v>Hernia Proc.</v>
      </c>
      <c r="I464" s="12" t="str">
        <f t="shared" si="2"/>
        <v>P16KE</v>
      </c>
      <c r="J464" s="13">
        <f>VLOOKUP($C464,'tarif idrg'!$A:$O,11,FALSE)</f>
        <v>742973</v>
      </c>
      <c r="K464" s="13">
        <f>VLOOKUP($C464,'tarif idrg'!$A:$O,15,FALSE)</f>
        <v>742973</v>
      </c>
      <c r="L464" s="13">
        <f>VLOOKUP($E464,'ip prosedur-2025'!$A:$H,4,FALSE)</f>
        <v>19754140.33</v>
      </c>
      <c r="M464" s="13">
        <f>VLOOKUP($E464,'ip prosedur-14 okt-15 juni 2026'!$A:$H,4,FALSE)</f>
        <v>24744157.66</v>
      </c>
      <c r="N464" s="13">
        <f>VLOOKUP($E464,'ip prosedur-14 okt-15 juni 2026'!$A:$H,3, FALSE)</f>
        <v>56</v>
      </c>
      <c r="O464" s="3">
        <f t="shared" si="3"/>
        <v>1385672829</v>
      </c>
      <c r="P464" s="14">
        <f>VLOOKUP($E464,'ip prosedur-14 okt-15 juni 2026'!$A:$H,5,FALSE)</f>
        <v>17404011</v>
      </c>
      <c r="Q464" s="14">
        <f>VLOOKUP($E464,'ip prosedur-14 okt-15 juni 2026'!$A:$H,6,FALSE)</f>
        <v>22926250</v>
      </c>
      <c r="R464" s="14">
        <f>VLOOKUP($E464,'ip prosedur-14 okt-15 juni 2026'!$A:$H,7,FALSE)</f>
        <v>27564336</v>
      </c>
      <c r="S464" s="14">
        <f>VLOOKUP($E464,'ip prosedur-14 okt-15 juni 2026'!$A:$H,8,FALSE)</f>
        <v>37002195</v>
      </c>
    </row>
    <row r="465">
      <c r="A465" s="7" t="s">
        <v>5</v>
      </c>
      <c r="B465" s="7" t="s">
        <v>13992</v>
      </c>
      <c r="C465" s="7" t="s">
        <v>1111</v>
      </c>
      <c r="D465" s="7" t="s">
        <v>1112</v>
      </c>
      <c r="E465" s="7" t="s">
        <v>878</v>
      </c>
      <c r="F465" s="7" t="s">
        <v>879</v>
      </c>
      <c r="G465" s="11" t="str">
        <f>VLOOKUP($E465,proc!$A:$D,3, FALSE)</f>
        <v>3</v>
      </c>
      <c r="H465" s="12" t="str">
        <f t="shared" si="1"/>
        <v>Hernia Proc.</v>
      </c>
      <c r="I465" s="12" t="str">
        <f t="shared" si="2"/>
        <v>P16KE</v>
      </c>
      <c r="J465" s="13">
        <f>VLOOKUP($C465,'tarif idrg'!$A:$O,11,FALSE)</f>
        <v>742973</v>
      </c>
      <c r="K465" s="13">
        <f>VLOOKUP($C465,'tarif idrg'!$A:$O,15,FALSE)</f>
        <v>742973</v>
      </c>
      <c r="L465" s="13">
        <f>VLOOKUP($E465,'ip prosedur-2025'!$A:$H,4,FALSE)</f>
        <v>12443892.33</v>
      </c>
      <c r="M465" s="13">
        <f>VLOOKUP($E465,'ip prosedur-14 okt-15 juni 2026'!$A:$H,4,FALSE)</f>
        <v>11657100.91</v>
      </c>
      <c r="N465" s="13">
        <f>VLOOKUP($E465,'ip prosedur-14 okt-15 juni 2026'!$A:$H,3, FALSE)</f>
        <v>202</v>
      </c>
      <c r="O465" s="3">
        <f t="shared" si="3"/>
        <v>2354734384</v>
      </c>
      <c r="P465" s="14">
        <f>VLOOKUP($E465,'ip prosedur-14 okt-15 juni 2026'!$A:$H,5,FALSE)</f>
        <v>6869860</v>
      </c>
      <c r="Q465" s="14">
        <f>VLOOKUP($E465,'ip prosedur-14 okt-15 juni 2026'!$A:$H,6,FALSE)</f>
        <v>8605464</v>
      </c>
      <c r="R465" s="14">
        <f>VLOOKUP($E465,'ip prosedur-14 okt-15 juni 2026'!$A:$H,7,FALSE)</f>
        <v>13910008</v>
      </c>
      <c r="S465" s="14">
        <f>VLOOKUP($E465,'ip prosedur-14 okt-15 juni 2026'!$A:$H,8,FALSE)</f>
        <v>20143600</v>
      </c>
    </row>
    <row r="466">
      <c r="A466" s="7" t="s">
        <v>5</v>
      </c>
      <c r="B466" s="7" t="s">
        <v>13992</v>
      </c>
      <c r="C466" s="7" t="s">
        <v>1111</v>
      </c>
      <c r="D466" s="7" t="s">
        <v>1112</v>
      </c>
      <c r="E466" s="7" t="s">
        <v>880</v>
      </c>
      <c r="F466" s="7" t="s">
        <v>881</v>
      </c>
      <c r="G466" s="11" t="str">
        <f>VLOOKUP($E466,proc!$A:$D,3, FALSE)</f>
        <v>3</v>
      </c>
      <c r="H466" s="12" t="str">
        <f t="shared" si="1"/>
        <v>Hernia Proc.</v>
      </c>
      <c r="I466" s="12" t="str">
        <f t="shared" si="2"/>
        <v>P16KE</v>
      </c>
      <c r="J466" s="13">
        <f>VLOOKUP($C466,'tarif idrg'!$A:$O,11,FALSE)</f>
        <v>742973</v>
      </c>
      <c r="K466" s="13">
        <f>VLOOKUP($C466,'tarif idrg'!$A:$O,15,FALSE)</f>
        <v>742973</v>
      </c>
      <c r="L466" s="13">
        <f>VLOOKUP($E466,'ip prosedur-2025'!$A:$H,4,FALSE)</f>
        <v>11436982.16</v>
      </c>
      <c r="M466" s="13">
        <f>VLOOKUP($E466,'ip prosedur-14 okt-15 juni 2026'!$A:$H,4,FALSE)</f>
        <v>12219171.33</v>
      </c>
      <c r="N466" s="13">
        <f>VLOOKUP($E466,'ip prosedur-14 okt-15 juni 2026'!$A:$H,3, FALSE)</f>
        <v>653</v>
      </c>
      <c r="O466" s="3">
        <f t="shared" si="3"/>
        <v>7979118878</v>
      </c>
      <c r="P466" s="14">
        <f>VLOOKUP($E466,'ip prosedur-14 okt-15 juni 2026'!$A:$H,5,FALSE)</f>
        <v>6604226</v>
      </c>
      <c r="Q466" s="14">
        <f>VLOOKUP($E466,'ip prosedur-14 okt-15 juni 2026'!$A:$H,6,FALSE)</f>
        <v>9205311</v>
      </c>
      <c r="R466" s="14">
        <f>VLOOKUP($E466,'ip prosedur-14 okt-15 juni 2026'!$A:$H,7,FALSE)</f>
        <v>12853695</v>
      </c>
      <c r="S466" s="14">
        <f>VLOOKUP($E466,'ip prosedur-14 okt-15 juni 2026'!$A:$H,8,FALSE)</f>
        <v>19992069</v>
      </c>
    </row>
    <row r="467">
      <c r="A467" s="7" t="s">
        <v>5</v>
      </c>
      <c r="B467" s="7" t="s">
        <v>13992</v>
      </c>
      <c r="C467" s="7" t="s">
        <v>1111</v>
      </c>
      <c r="D467" s="7" t="s">
        <v>1112</v>
      </c>
      <c r="E467" s="7" t="s">
        <v>882</v>
      </c>
      <c r="F467" s="7" t="s">
        <v>883</v>
      </c>
      <c r="G467" s="11" t="str">
        <f>VLOOKUP($E467,proc!$A:$D,3, FALSE)</f>
        <v>3</v>
      </c>
      <c r="H467" s="12" t="str">
        <f t="shared" si="1"/>
        <v>Hernia Proc.</v>
      </c>
      <c r="I467" s="12" t="str">
        <f t="shared" si="2"/>
        <v>P16KE</v>
      </c>
      <c r="J467" s="13">
        <f>VLOOKUP($C467,'tarif idrg'!$A:$O,11,FALSE)</f>
        <v>742973</v>
      </c>
      <c r="K467" s="13">
        <f>VLOOKUP($C467,'tarif idrg'!$A:$O,15,FALSE)</f>
        <v>742973</v>
      </c>
      <c r="L467" s="13">
        <f>VLOOKUP($E467,'ip prosedur-2025'!$A:$H,4,FALSE)</f>
        <v>11055210.69</v>
      </c>
      <c r="M467" s="13">
        <f>VLOOKUP($E467,'ip prosedur-14 okt-15 juni 2026'!$A:$H,4,FALSE)</f>
        <v>11337934.51</v>
      </c>
      <c r="N467" s="13">
        <f>VLOOKUP($E467,'ip prosedur-14 okt-15 juni 2026'!$A:$H,3, FALSE)</f>
        <v>1670</v>
      </c>
      <c r="O467" s="3">
        <f t="shared" si="3"/>
        <v>18934350632</v>
      </c>
      <c r="P467" s="14">
        <f>VLOOKUP($E467,'ip prosedur-14 okt-15 juni 2026'!$A:$H,5,FALSE)</f>
        <v>6427050</v>
      </c>
      <c r="Q467" s="14">
        <f>VLOOKUP($E467,'ip prosedur-14 okt-15 juni 2026'!$A:$H,6,FALSE)</f>
        <v>9641239</v>
      </c>
      <c r="R467" s="14">
        <f>VLOOKUP($E467,'ip prosedur-14 okt-15 juni 2026'!$A:$H,7,FALSE)</f>
        <v>13157379</v>
      </c>
      <c r="S467" s="14">
        <f>VLOOKUP($E467,'ip prosedur-14 okt-15 juni 2026'!$A:$H,8,FALSE)</f>
        <v>18761000</v>
      </c>
    </row>
    <row r="468">
      <c r="A468" s="7" t="s">
        <v>5</v>
      </c>
      <c r="B468" s="7" t="s">
        <v>13992</v>
      </c>
      <c r="C468" s="7" t="s">
        <v>1111</v>
      </c>
      <c r="D468" s="7" t="s">
        <v>1112</v>
      </c>
      <c r="E468" s="7" t="s">
        <v>885</v>
      </c>
      <c r="F468" s="7" t="s">
        <v>886</v>
      </c>
      <c r="G468" s="11" t="str">
        <f>VLOOKUP($E468,proc!$A:$D,3, FALSE)</f>
        <v>4</v>
      </c>
      <c r="H468" s="12" t="str">
        <f t="shared" si="1"/>
        <v>Hernia Proc.</v>
      </c>
      <c r="I468" s="12" t="str">
        <f t="shared" si="2"/>
        <v>P16KE</v>
      </c>
      <c r="J468" s="13">
        <f>VLOOKUP($C468,'tarif idrg'!$A:$O,11,FALSE)</f>
        <v>742973</v>
      </c>
      <c r="K468" s="13">
        <f>VLOOKUP($C468,'tarif idrg'!$A:$O,15,FALSE)</f>
        <v>742973</v>
      </c>
      <c r="L468" s="13">
        <f>VLOOKUP($E468,'ip prosedur-2025'!$A:$H,4,FALSE)</f>
        <v>10093727.33</v>
      </c>
      <c r="M468" s="13">
        <f>VLOOKUP($E468,'ip prosedur-14 okt-15 juni 2026'!$A:$H,4,FALSE)</f>
        <v>12957751.75</v>
      </c>
      <c r="N468" s="13">
        <f>VLOOKUP($E468,'ip prosedur-14 okt-15 juni 2026'!$A:$H,3, FALSE)</f>
        <v>12</v>
      </c>
      <c r="O468" s="3">
        <f t="shared" si="3"/>
        <v>155493021</v>
      </c>
      <c r="P468" s="14">
        <f>VLOOKUP($E468,'ip prosedur-14 okt-15 juni 2026'!$A:$H,5,FALSE)</f>
        <v>6622205</v>
      </c>
      <c r="Q468" s="14">
        <f>VLOOKUP($E468,'ip prosedur-14 okt-15 juni 2026'!$A:$H,6,FALSE)</f>
        <v>8242232</v>
      </c>
      <c r="R468" s="14">
        <f>VLOOKUP($E468,'ip prosedur-14 okt-15 juni 2026'!$A:$H,7,FALSE)</f>
        <v>19012930</v>
      </c>
      <c r="S468" s="14">
        <f>VLOOKUP($E468,'ip prosedur-14 okt-15 juni 2026'!$A:$H,8,FALSE)</f>
        <v>23009567</v>
      </c>
    </row>
    <row r="469">
      <c r="A469" s="7" t="s">
        <v>5</v>
      </c>
      <c r="B469" s="7" t="s">
        <v>13992</v>
      </c>
      <c r="C469" s="7" t="s">
        <v>1111</v>
      </c>
      <c r="D469" s="7" t="s">
        <v>1112</v>
      </c>
      <c r="E469" s="7" t="s">
        <v>887</v>
      </c>
      <c r="F469" s="7" t="s">
        <v>888</v>
      </c>
      <c r="G469" s="11" t="str">
        <f>VLOOKUP($E469,proc!$A:$D,3, FALSE)</f>
        <v>3</v>
      </c>
      <c r="H469" s="12" t="str">
        <f t="shared" si="1"/>
        <v>Hernia Proc.</v>
      </c>
      <c r="I469" s="12" t="str">
        <f t="shared" si="2"/>
        <v>P16KE</v>
      </c>
      <c r="J469" s="13">
        <f>VLOOKUP($C469,'tarif idrg'!$A:$O,11,FALSE)</f>
        <v>742973</v>
      </c>
      <c r="K469" s="13">
        <f>VLOOKUP($C469,'tarif idrg'!$A:$O,15,FALSE)</f>
        <v>742973</v>
      </c>
      <c r="L469" s="13">
        <f>VLOOKUP($E469,'ip prosedur-2025'!$A:$H,4,FALSE)</f>
        <v>8865210.457</v>
      </c>
      <c r="M469" s="13">
        <f>VLOOKUP($E469,'ip prosedur-14 okt-15 juni 2026'!$A:$H,4,FALSE)</f>
        <v>8718116.788</v>
      </c>
      <c r="N469" s="13">
        <f>VLOOKUP($E469,'ip prosedur-14 okt-15 juni 2026'!$A:$H,3, FALSE)</f>
        <v>146</v>
      </c>
      <c r="O469" s="3">
        <f t="shared" si="3"/>
        <v>1272845051</v>
      </c>
      <c r="P469" s="14">
        <f>VLOOKUP($E469,'ip prosedur-14 okt-15 juni 2026'!$A:$H,5,FALSE)</f>
        <v>5667498</v>
      </c>
      <c r="Q469" s="14">
        <f>VLOOKUP($E469,'ip prosedur-14 okt-15 juni 2026'!$A:$H,6,FALSE)</f>
        <v>6546000</v>
      </c>
      <c r="R469" s="14">
        <f>VLOOKUP($E469,'ip prosedur-14 okt-15 juni 2026'!$A:$H,7,FALSE)</f>
        <v>9793000</v>
      </c>
      <c r="S469" s="14">
        <f>VLOOKUP($E469,'ip prosedur-14 okt-15 juni 2026'!$A:$H,8,FALSE)</f>
        <v>15119507</v>
      </c>
    </row>
    <row r="470">
      <c r="A470" s="7" t="s">
        <v>5</v>
      </c>
      <c r="B470" s="7" t="s">
        <v>13992</v>
      </c>
      <c r="C470" s="7" t="s">
        <v>1111</v>
      </c>
      <c r="D470" s="7" t="s">
        <v>1112</v>
      </c>
      <c r="E470" s="7" t="s">
        <v>889</v>
      </c>
      <c r="F470" s="7" t="s">
        <v>890</v>
      </c>
      <c r="G470" s="11" t="str">
        <f>VLOOKUP($E470,proc!$A:$D,3, FALSE)</f>
        <v>3</v>
      </c>
      <c r="H470" s="12" t="str">
        <f t="shared" si="1"/>
        <v>Hernia Proc.</v>
      </c>
      <c r="I470" s="12" t="str">
        <f t="shared" si="2"/>
        <v>P16KE</v>
      </c>
      <c r="J470" s="13">
        <f>VLOOKUP($C470,'tarif idrg'!$A:$O,11,FALSE)</f>
        <v>742973</v>
      </c>
      <c r="K470" s="13">
        <f>VLOOKUP($C470,'tarif idrg'!$A:$O,15,FALSE)</f>
        <v>742973</v>
      </c>
      <c r="L470" s="13">
        <f>VLOOKUP($E470,'ip prosedur-2025'!$A:$H,4,FALSE)</f>
        <v>15539577.11</v>
      </c>
      <c r="M470" s="13">
        <f>VLOOKUP($E470,'ip prosedur-14 okt-15 juni 2026'!$A:$H,4,FALSE)</f>
        <v>15721308.68</v>
      </c>
      <c r="N470" s="13">
        <f>VLOOKUP($E470,'ip prosedur-14 okt-15 juni 2026'!$A:$H,3, FALSE)</f>
        <v>1331</v>
      </c>
      <c r="O470" s="3">
        <f t="shared" si="3"/>
        <v>20925061853</v>
      </c>
      <c r="P470" s="14">
        <f>VLOOKUP($E470,'ip prosedur-14 okt-15 juni 2026'!$A:$H,5,FALSE)</f>
        <v>7735500</v>
      </c>
      <c r="Q470" s="14">
        <f>VLOOKUP($E470,'ip prosedur-14 okt-15 juni 2026'!$A:$H,6,FALSE)</f>
        <v>11448815</v>
      </c>
      <c r="R470" s="14">
        <f>VLOOKUP($E470,'ip prosedur-14 okt-15 juni 2026'!$A:$H,7,FALSE)</f>
        <v>17002360</v>
      </c>
      <c r="S470" s="14">
        <f>VLOOKUP($E470,'ip prosedur-14 okt-15 juni 2026'!$A:$H,8,FALSE)</f>
        <v>26073025</v>
      </c>
    </row>
    <row r="471">
      <c r="A471" s="7" t="s">
        <v>5</v>
      </c>
      <c r="B471" s="7" t="s">
        <v>13992</v>
      </c>
      <c r="C471" s="7" t="s">
        <v>1111</v>
      </c>
      <c r="D471" s="7" t="s">
        <v>1112</v>
      </c>
      <c r="E471" s="7" t="s">
        <v>892</v>
      </c>
      <c r="F471" s="7" t="s">
        <v>893</v>
      </c>
      <c r="G471" s="11" t="str">
        <f>VLOOKUP($E471,proc!$A:$D,3, FALSE)</f>
        <v>3</v>
      </c>
      <c r="H471" s="12" t="str">
        <f t="shared" si="1"/>
        <v>Hernia Proc.</v>
      </c>
      <c r="I471" s="12" t="str">
        <f t="shared" si="2"/>
        <v>P16KE</v>
      </c>
      <c r="J471" s="13">
        <f>VLOOKUP($C471,'tarif idrg'!$A:$O,11,FALSE)</f>
        <v>742973</v>
      </c>
      <c r="K471" s="13">
        <f>VLOOKUP($C471,'tarif idrg'!$A:$O,15,FALSE)</f>
        <v>742973</v>
      </c>
      <c r="L471" s="13">
        <f>VLOOKUP($E471,'ip prosedur-2025'!$A:$H,4,FALSE)</f>
        <v>17581540.23</v>
      </c>
      <c r="M471" s="13">
        <f>VLOOKUP($E471,'ip prosedur-14 okt-15 juni 2026'!$A:$H,4,FALSE)</f>
        <v>23594787.87</v>
      </c>
      <c r="N471" s="13">
        <f>VLOOKUP($E471,'ip prosedur-14 okt-15 juni 2026'!$A:$H,3, FALSE)</f>
        <v>134</v>
      </c>
      <c r="O471" s="3">
        <f t="shared" si="3"/>
        <v>3161701575</v>
      </c>
      <c r="P471" s="14">
        <f>VLOOKUP($E471,'ip prosedur-14 okt-15 juni 2026'!$A:$H,5,FALSE)</f>
        <v>7939500</v>
      </c>
      <c r="Q471" s="14">
        <f>VLOOKUP($E471,'ip prosedur-14 okt-15 juni 2026'!$A:$H,6,FALSE)</f>
        <v>14632440</v>
      </c>
      <c r="R471" s="14">
        <f>VLOOKUP($E471,'ip prosedur-14 okt-15 juni 2026'!$A:$H,7,FALSE)</f>
        <v>31564543</v>
      </c>
      <c r="S471" s="14">
        <f>VLOOKUP($E471,'ip prosedur-14 okt-15 juni 2026'!$A:$H,8,FALSE)</f>
        <v>50796110</v>
      </c>
    </row>
    <row r="472">
      <c r="A472" s="7" t="s">
        <v>5</v>
      </c>
      <c r="B472" s="7" t="s">
        <v>13992</v>
      </c>
      <c r="C472" s="7" t="s">
        <v>1111</v>
      </c>
      <c r="D472" s="7" t="s">
        <v>1112</v>
      </c>
      <c r="E472" s="7" t="s">
        <v>894</v>
      </c>
      <c r="F472" s="7" t="s">
        <v>895</v>
      </c>
      <c r="G472" s="11" t="str">
        <f>VLOOKUP($E472,proc!$A:$D,3, FALSE)</f>
        <v>3</v>
      </c>
      <c r="H472" s="12" t="str">
        <f t="shared" si="1"/>
        <v>Hernia Proc.</v>
      </c>
      <c r="I472" s="12" t="str">
        <f t="shared" si="2"/>
        <v>P16KE</v>
      </c>
      <c r="J472" s="13">
        <f>VLOOKUP($C472,'tarif idrg'!$A:$O,11,FALSE)</f>
        <v>742973</v>
      </c>
      <c r="K472" s="13">
        <f>VLOOKUP($C472,'tarif idrg'!$A:$O,15,FALSE)</f>
        <v>742973</v>
      </c>
      <c r="L472" s="13">
        <f>VLOOKUP($E472,'ip prosedur-2025'!$A:$H,4,FALSE)</f>
        <v>22331914.34</v>
      </c>
      <c r="M472" s="13">
        <f>VLOOKUP($E472,'ip prosedur-14 okt-15 juni 2026'!$A:$H,4,FALSE)</f>
        <v>30180224.51</v>
      </c>
      <c r="N472" s="13">
        <f>VLOOKUP($E472,'ip prosedur-14 okt-15 juni 2026'!$A:$H,3, FALSE)</f>
        <v>85</v>
      </c>
      <c r="O472" s="3">
        <f t="shared" si="3"/>
        <v>2565319083</v>
      </c>
      <c r="P472" s="14">
        <f>VLOOKUP($E472,'ip prosedur-14 okt-15 juni 2026'!$A:$H,5,FALSE)</f>
        <v>8723151</v>
      </c>
      <c r="Q472" s="14">
        <f>VLOOKUP($E472,'ip prosedur-14 okt-15 juni 2026'!$A:$H,6,FALSE)</f>
        <v>14592615</v>
      </c>
      <c r="R472" s="14">
        <f>VLOOKUP($E472,'ip prosedur-14 okt-15 juni 2026'!$A:$H,7,FALSE)</f>
        <v>33516039</v>
      </c>
      <c r="S472" s="14">
        <f>VLOOKUP($E472,'ip prosedur-14 okt-15 juni 2026'!$A:$H,8,FALSE)</f>
        <v>56711529</v>
      </c>
    </row>
    <row r="473">
      <c r="A473" s="7" t="s">
        <v>5</v>
      </c>
      <c r="B473" s="7" t="s">
        <v>13992</v>
      </c>
      <c r="C473" s="7" t="s">
        <v>1111</v>
      </c>
      <c r="D473" s="7" t="s">
        <v>1112</v>
      </c>
      <c r="E473" s="7" t="s">
        <v>896</v>
      </c>
      <c r="F473" s="7" t="s">
        <v>897</v>
      </c>
      <c r="G473" s="11" t="str">
        <f>VLOOKUP($E473,proc!$A:$D,3, FALSE)</f>
        <v>3</v>
      </c>
      <c r="H473" s="12" t="str">
        <f t="shared" si="1"/>
        <v>Hernia Proc.</v>
      </c>
      <c r="I473" s="12" t="str">
        <f t="shared" si="2"/>
        <v>P16KE</v>
      </c>
      <c r="J473" s="13">
        <f>VLOOKUP($C473,'tarif idrg'!$A:$O,11,FALSE)</f>
        <v>742973</v>
      </c>
      <c r="K473" s="13">
        <f>VLOOKUP($C473,'tarif idrg'!$A:$O,15,FALSE)</f>
        <v>742973</v>
      </c>
      <c r="L473" s="13">
        <f>VLOOKUP($E473,'ip prosedur-2025'!$A:$H,4,FALSE)</f>
        <v>15849694.55</v>
      </c>
      <c r="M473" s="13">
        <f>VLOOKUP($E473,'ip prosedur-14 okt-15 juni 2026'!$A:$H,4,FALSE)</f>
        <v>16988899.05</v>
      </c>
      <c r="N473" s="13">
        <f>VLOOKUP($E473,'ip prosedur-14 okt-15 juni 2026'!$A:$H,3, FALSE)</f>
        <v>2372</v>
      </c>
      <c r="O473" s="3">
        <f t="shared" si="3"/>
        <v>40297668547</v>
      </c>
      <c r="P473" s="14">
        <f>VLOOKUP($E473,'ip prosedur-14 okt-15 juni 2026'!$A:$H,5,FALSE)</f>
        <v>6973030</v>
      </c>
      <c r="Q473" s="14">
        <f>VLOOKUP($E473,'ip prosedur-14 okt-15 juni 2026'!$A:$H,6,FALSE)</f>
        <v>10236056</v>
      </c>
      <c r="R473" s="14">
        <f>VLOOKUP($E473,'ip prosedur-14 okt-15 juni 2026'!$A:$H,7,FALSE)</f>
        <v>16413345</v>
      </c>
      <c r="S473" s="14">
        <f>VLOOKUP($E473,'ip prosedur-14 okt-15 juni 2026'!$A:$H,8,FALSE)</f>
        <v>30060684</v>
      </c>
    </row>
    <row r="474">
      <c r="A474" s="7" t="s">
        <v>5</v>
      </c>
      <c r="B474" s="7" t="s">
        <v>13992</v>
      </c>
      <c r="C474" s="7" t="s">
        <v>1111</v>
      </c>
      <c r="D474" s="7" t="s">
        <v>1112</v>
      </c>
      <c r="E474" s="7" t="s">
        <v>899</v>
      </c>
      <c r="F474" s="7" t="s">
        <v>900</v>
      </c>
      <c r="G474" s="11" t="str">
        <f>VLOOKUP($E474,proc!$A:$D,3, FALSE)</f>
        <v>3</v>
      </c>
      <c r="H474" s="12" t="str">
        <f t="shared" si="1"/>
        <v>Hernia Proc.</v>
      </c>
      <c r="I474" s="12" t="str">
        <f t="shared" si="2"/>
        <v>P16KE</v>
      </c>
      <c r="J474" s="13">
        <f>VLOOKUP($C474,'tarif idrg'!$A:$O,11,FALSE)</f>
        <v>742973</v>
      </c>
      <c r="K474" s="13">
        <f>VLOOKUP($C474,'tarif idrg'!$A:$O,15,FALSE)</f>
        <v>742973</v>
      </c>
      <c r="L474" s="13">
        <f>VLOOKUP($E474,'ip prosedur-2025'!$A:$H,4,FALSE)</f>
        <v>20294741.79</v>
      </c>
      <c r="M474" s="13">
        <f>VLOOKUP($E474,'ip prosedur-14 okt-15 juni 2026'!$A:$H,4,FALSE)</f>
        <v>23289425.18</v>
      </c>
      <c r="N474" s="13">
        <f>VLOOKUP($E474,'ip prosedur-14 okt-15 juni 2026'!$A:$H,3, FALSE)</f>
        <v>1197</v>
      </c>
      <c r="O474" s="3">
        <f t="shared" si="3"/>
        <v>27877441940</v>
      </c>
      <c r="P474" s="14">
        <f>VLOOKUP($E474,'ip prosedur-14 okt-15 juni 2026'!$A:$H,5,FALSE)</f>
        <v>8553993</v>
      </c>
      <c r="Q474" s="14">
        <f>VLOOKUP($E474,'ip prosedur-14 okt-15 juni 2026'!$A:$H,6,FALSE)</f>
        <v>15057684</v>
      </c>
      <c r="R474" s="14">
        <f>VLOOKUP($E474,'ip prosedur-14 okt-15 juni 2026'!$A:$H,7,FALSE)</f>
        <v>23618352</v>
      </c>
      <c r="S474" s="14">
        <f>VLOOKUP($E474,'ip prosedur-14 okt-15 juni 2026'!$A:$H,8,FALSE)</f>
        <v>45430202</v>
      </c>
    </row>
    <row r="475">
      <c r="A475" s="7" t="s">
        <v>5</v>
      </c>
      <c r="B475" s="7" t="s">
        <v>13992</v>
      </c>
      <c r="C475" s="7" t="s">
        <v>1111</v>
      </c>
      <c r="D475" s="7" t="s">
        <v>1112</v>
      </c>
      <c r="E475" s="7" t="s">
        <v>901</v>
      </c>
      <c r="F475" s="7" t="s">
        <v>902</v>
      </c>
      <c r="G475" s="11" t="str">
        <f>VLOOKUP($E475,proc!$A:$D,3, FALSE)</f>
        <v>3</v>
      </c>
      <c r="H475" s="12" t="str">
        <f t="shared" si="1"/>
        <v>Hernia Proc.</v>
      </c>
      <c r="I475" s="12" t="str">
        <f t="shared" si="2"/>
        <v>P16KE</v>
      </c>
      <c r="J475" s="13">
        <f>VLOOKUP($C475,'tarif idrg'!$A:$O,11,FALSE)</f>
        <v>742973</v>
      </c>
      <c r="K475" s="13">
        <f>VLOOKUP($C475,'tarif idrg'!$A:$O,15,FALSE)</f>
        <v>742973</v>
      </c>
      <c r="L475" s="13">
        <f>VLOOKUP($E475,'ip prosedur-2025'!$A:$H,4,FALSE)</f>
        <v>15991097.81</v>
      </c>
      <c r="M475" s="13">
        <f>VLOOKUP($E475,'ip prosedur-14 okt-15 juni 2026'!$A:$H,4,FALSE)</f>
        <v>17684791.93</v>
      </c>
      <c r="N475" s="13">
        <f>VLOOKUP($E475,'ip prosedur-14 okt-15 juni 2026'!$A:$H,3, FALSE)</f>
        <v>1253</v>
      </c>
      <c r="O475" s="3">
        <f t="shared" si="3"/>
        <v>22159044288</v>
      </c>
      <c r="P475" s="14">
        <f>VLOOKUP($E475,'ip prosedur-14 okt-15 juni 2026'!$A:$H,5,FALSE)</f>
        <v>7200899</v>
      </c>
      <c r="Q475" s="14">
        <f>VLOOKUP($E475,'ip prosedur-14 okt-15 juni 2026'!$A:$H,6,FALSE)</f>
        <v>10982808</v>
      </c>
      <c r="R475" s="14">
        <f>VLOOKUP($E475,'ip prosedur-14 okt-15 juni 2026'!$A:$H,7,FALSE)</f>
        <v>17316503</v>
      </c>
      <c r="S475" s="14">
        <f>VLOOKUP($E475,'ip prosedur-14 okt-15 juni 2026'!$A:$H,8,FALSE)</f>
        <v>32799953</v>
      </c>
    </row>
    <row r="476">
      <c r="A476" s="7" t="s">
        <v>5</v>
      </c>
      <c r="B476" s="7" t="s">
        <v>13992</v>
      </c>
      <c r="C476" s="7" t="s">
        <v>1111</v>
      </c>
      <c r="D476" s="7" t="s">
        <v>1112</v>
      </c>
      <c r="E476" s="7" t="s">
        <v>904</v>
      </c>
      <c r="F476" s="7" t="s">
        <v>905</v>
      </c>
      <c r="G476" s="11" t="str">
        <f>VLOOKUP($E476,proc!$A:$D,3, FALSE)</f>
        <v>4</v>
      </c>
      <c r="H476" s="12" t="str">
        <f t="shared" si="1"/>
        <v>Hernia Proc.</v>
      </c>
      <c r="I476" s="12" t="str">
        <f t="shared" si="2"/>
        <v>P16KE</v>
      </c>
      <c r="J476" s="13">
        <f>VLOOKUP($C476,'tarif idrg'!$A:$O,11,FALSE)</f>
        <v>742973</v>
      </c>
      <c r="K476" s="13">
        <f>VLOOKUP($C476,'tarif idrg'!$A:$O,15,FALSE)</f>
        <v>742973</v>
      </c>
      <c r="L476" s="13">
        <f>VLOOKUP($E476,'ip prosedur-2025'!$A:$H,4,FALSE)</f>
        <v>20138313.53</v>
      </c>
      <c r="M476" s="13">
        <f>VLOOKUP($E476,'ip prosedur-14 okt-15 juni 2026'!$A:$H,4,FALSE)</f>
        <v>21743912.94</v>
      </c>
      <c r="N476" s="13">
        <f>VLOOKUP($E476,'ip prosedur-14 okt-15 juni 2026'!$A:$H,3, FALSE)</f>
        <v>676</v>
      </c>
      <c r="O476" s="3">
        <f t="shared" si="3"/>
        <v>14698885147</v>
      </c>
      <c r="P476" s="14">
        <f>VLOOKUP($E476,'ip prosedur-14 okt-15 juni 2026'!$A:$H,5,FALSE)</f>
        <v>9179740</v>
      </c>
      <c r="Q476" s="14">
        <f>VLOOKUP($E476,'ip prosedur-14 okt-15 juni 2026'!$A:$H,6,FALSE)</f>
        <v>13958800</v>
      </c>
      <c r="R476" s="14">
        <f>VLOOKUP($E476,'ip prosedur-14 okt-15 juni 2026'!$A:$H,7,FALSE)</f>
        <v>25976340</v>
      </c>
      <c r="S476" s="14">
        <f>VLOOKUP($E476,'ip prosedur-14 okt-15 juni 2026'!$A:$H,8,FALSE)</f>
        <v>42300850</v>
      </c>
    </row>
    <row r="477">
      <c r="A477" s="7" t="s">
        <v>5</v>
      </c>
      <c r="B477" s="7" t="s">
        <v>13992</v>
      </c>
      <c r="C477" s="7" t="s">
        <v>1111</v>
      </c>
      <c r="D477" s="7" t="s">
        <v>1112</v>
      </c>
      <c r="E477" s="7" t="s">
        <v>906</v>
      </c>
      <c r="F477" s="7" t="s">
        <v>907</v>
      </c>
      <c r="G477" s="11" t="str">
        <f>VLOOKUP($E477,proc!$A:$D,3, FALSE)</f>
        <v>3</v>
      </c>
      <c r="H477" s="12" t="str">
        <f t="shared" si="1"/>
        <v>Hernia Proc.</v>
      </c>
      <c r="I477" s="12" t="str">
        <f t="shared" si="2"/>
        <v>P16KE</v>
      </c>
      <c r="J477" s="13">
        <f>VLOOKUP($C477,'tarif idrg'!$A:$O,11,FALSE)</f>
        <v>742973</v>
      </c>
      <c r="K477" s="13">
        <f>VLOOKUP($C477,'tarif idrg'!$A:$O,15,FALSE)</f>
        <v>742973</v>
      </c>
      <c r="L477" s="13">
        <f>VLOOKUP($E477,'ip prosedur-2025'!$A:$H,4,FALSE)</f>
        <v>29248955.37</v>
      </c>
      <c r="M477" s="13">
        <f>VLOOKUP($E477,'ip prosedur-14 okt-15 juni 2026'!$A:$H,4,FALSE)</f>
        <v>29000950.74</v>
      </c>
      <c r="N477" s="13">
        <f>VLOOKUP($E477,'ip prosedur-14 okt-15 juni 2026'!$A:$H,3, FALSE)</f>
        <v>57</v>
      </c>
      <c r="O477" s="3">
        <f t="shared" si="3"/>
        <v>1653054192</v>
      </c>
      <c r="P477" s="14">
        <f>VLOOKUP($E477,'ip prosedur-14 okt-15 juni 2026'!$A:$H,5,FALSE)</f>
        <v>14379856</v>
      </c>
      <c r="Q477" s="14">
        <f>VLOOKUP($E477,'ip prosedur-14 okt-15 juni 2026'!$A:$H,6,FALSE)</f>
        <v>25978953</v>
      </c>
      <c r="R477" s="14">
        <f>VLOOKUP($E477,'ip prosedur-14 okt-15 juni 2026'!$A:$H,7,FALSE)</f>
        <v>39794801</v>
      </c>
      <c r="S477" s="14">
        <f>VLOOKUP($E477,'ip prosedur-14 okt-15 juni 2026'!$A:$H,8,FALSE)</f>
        <v>55510954</v>
      </c>
    </row>
    <row r="478">
      <c r="A478" s="7" t="s">
        <v>5</v>
      </c>
      <c r="B478" s="7" t="s">
        <v>13992</v>
      </c>
      <c r="C478" s="7" t="s">
        <v>1111</v>
      </c>
      <c r="D478" s="7" t="s">
        <v>1112</v>
      </c>
      <c r="E478" s="7" t="s">
        <v>908</v>
      </c>
      <c r="F478" s="7" t="s">
        <v>909</v>
      </c>
      <c r="G478" s="11" t="str">
        <f>VLOOKUP($E478,proc!$A:$D,3, FALSE)</f>
        <v>3</v>
      </c>
      <c r="H478" s="12" t="str">
        <f t="shared" si="1"/>
        <v>Hernia Proc.</v>
      </c>
      <c r="I478" s="12" t="str">
        <f t="shared" si="2"/>
        <v>P16KE</v>
      </c>
      <c r="J478" s="13">
        <f>VLOOKUP($C478,'tarif idrg'!$A:$O,11,FALSE)</f>
        <v>742973</v>
      </c>
      <c r="K478" s="13">
        <f>VLOOKUP($C478,'tarif idrg'!$A:$O,15,FALSE)</f>
        <v>742973</v>
      </c>
      <c r="L478" s="13">
        <f>VLOOKUP($E478,'ip prosedur-2025'!$A:$H,4,FALSE)</f>
        <v>29777173.6</v>
      </c>
      <c r="M478" s="13">
        <f>VLOOKUP($E478,'ip prosedur-14 okt-15 juni 2026'!$A:$H,4,FALSE)</f>
        <v>31480251.25</v>
      </c>
      <c r="N478" s="13">
        <f>VLOOKUP($E478,'ip prosedur-14 okt-15 juni 2026'!$A:$H,3, FALSE)</f>
        <v>69</v>
      </c>
      <c r="O478" s="3">
        <f t="shared" si="3"/>
        <v>2172137336</v>
      </c>
      <c r="P478" s="14">
        <f>VLOOKUP($E478,'ip prosedur-14 okt-15 juni 2026'!$A:$H,5,FALSE)</f>
        <v>12804152</v>
      </c>
      <c r="Q478" s="14">
        <f>VLOOKUP($E478,'ip prosedur-14 okt-15 juni 2026'!$A:$H,6,FALSE)</f>
        <v>21492155</v>
      </c>
      <c r="R478" s="14">
        <f>VLOOKUP($E478,'ip prosedur-14 okt-15 juni 2026'!$A:$H,7,FALSE)</f>
        <v>39441882</v>
      </c>
      <c r="S478" s="14">
        <f>VLOOKUP($E478,'ip prosedur-14 okt-15 juni 2026'!$A:$H,8,FALSE)</f>
        <v>64710184</v>
      </c>
    </row>
    <row r="479">
      <c r="A479" s="7" t="s">
        <v>5</v>
      </c>
      <c r="B479" s="7" t="s">
        <v>13992</v>
      </c>
      <c r="C479" s="7" t="s">
        <v>1111</v>
      </c>
      <c r="D479" s="7" t="s">
        <v>1112</v>
      </c>
      <c r="E479" s="7" t="s">
        <v>911</v>
      </c>
      <c r="F479" s="7" t="s">
        <v>912</v>
      </c>
      <c r="G479" s="11" t="str">
        <f>VLOOKUP($E479,proc!$A:$D,3, FALSE)</f>
        <v>3</v>
      </c>
      <c r="H479" s="12" t="str">
        <f t="shared" si="1"/>
        <v>Hernia Proc.</v>
      </c>
      <c r="I479" s="12" t="str">
        <f t="shared" si="2"/>
        <v>P16KE</v>
      </c>
      <c r="J479" s="13">
        <f>VLOOKUP($C479,'tarif idrg'!$A:$O,11,FALSE)</f>
        <v>742973</v>
      </c>
      <c r="K479" s="13">
        <f>VLOOKUP($C479,'tarif idrg'!$A:$O,15,FALSE)</f>
        <v>742973</v>
      </c>
      <c r="L479" s="13">
        <f>VLOOKUP($E479,'ip prosedur-2025'!$A:$H,4,FALSE)</f>
        <v>16195433.71</v>
      </c>
      <c r="M479" s="13">
        <f>VLOOKUP($E479,'ip prosedur-14 okt-15 juni 2026'!$A:$H,4,FALSE)</f>
        <v>18140634.76</v>
      </c>
      <c r="N479" s="13">
        <f>VLOOKUP($E479,'ip prosedur-14 okt-15 juni 2026'!$A:$H,3, FALSE)</f>
        <v>434</v>
      </c>
      <c r="O479" s="3">
        <f t="shared" si="3"/>
        <v>7873035486</v>
      </c>
      <c r="P479" s="14">
        <f>VLOOKUP($E479,'ip prosedur-14 okt-15 juni 2026'!$A:$H,5,FALSE)</f>
        <v>7910978</v>
      </c>
      <c r="Q479" s="14">
        <f>VLOOKUP($E479,'ip prosedur-14 okt-15 juni 2026'!$A:$H,6,FALSE)</f>
        <v>13109085</v>
      </c>
      <c r="R479" s="14">
        <f>VLOOKUP($E479,'ip prosedur-14 okt-15 juni 2026'!$A:$H,7,FALSE)</f>
        <v>21923009</v>
      </c>
      <c r="S479" s="14">
        <f>VLOOKUP($E479,'ip prosedur-14 okt-15 juni 2026'!$A:$H,8,FALSE)</f>
        <v>36782600</v>
      </c>
    </row>
    <row r="480">
      <c r="A480" s="7" t="s">
        <v>5</v>
      </c>
      <c r="B480" s="7" t="s">
        <v>13992</v>
      </c>
      <c r="C480" s="7" t="s">
        <v>1111</v>
      </c>
      <c r="D480" s="7" t="s">
        <v>1112</v>
      </c>
      <c r="E480" s="7" t="s">
        <v>932</v>
      </c>
      <c r="F480" s="7" t="s">
        <v>933</v>
      </c>
      <c r="G480" s="11" t="str">
        <f>VLOOKUP($E480,proc!$A:$D,3, FALSE)</f>
        <v>2</v>
      </c>
      <c r="H480" s="12" t="str">
        <f t="shared" si="1"/>
        <v>Hernia Proc.</v>
      </c>
      <c r="I480" s="12" t="str">
        <f t="shared" si="2"/>
        <v>P16KE</v>
      </c>
      <c r="J480" s="13">
        <f>VLOOKUP($C480,'tarif idrg'!$A:$O,11,FALSE)</f>
        <v>742973</v>
      </c>
      <c r="K480" s="13">
        <f>VLOOKUP($C480,'tarif idrg'!$A:$O,15,FALSE)</f>
        <v>742973</v>
      </c>
      <c r="L480" s="13">
        <f>VLOOKUP($E480,'ip prosedur-2025'!$A:$H,4,FALSE)</f>
        <v>11727599.05</v>
      </c>
      <c r="M480" s="13">
        <f>VLOOKUP($E480,'ip prosedur-14 okt-15 juni 2026'!$A:$H,4,FALSE)</f>
        <v>12027760.66</v>
      </c>
      <c r="N480" s="13">
        <f>VLOOKUP($E480,'ip prosedur-14 okt-15 juni 2026'!$A:$H,3, FALSE)</f>
        <v>3562</v>
      </c>
      <c r="O480" s="3">
        <f t="shared" si="3"/>
        <v>42842883471</v>
      </c>
      <c r="P480" s="14">
        <f>VLOOKUP($E480,'ip prosedur-14 okt-15 juni 2026'!$A:$H,5,FALSE)</f>
        <v>6531051</v>
      </c>
      <c r="Q480" s="14">
        <f>VLOOKUP($E480,'ip prosedur-14 okt-15 juni 2026'!$A:$H,6,FALSE)</f>
        <v>8732048</v>
      </c>
      <c r="R480" s="14">
        <f>VLOOKUP($E480,'ip prosedur-14 okt-15 juni 2026'!$A:$H,7,FALSE)</f>
        <v>12289800</v>
      </c>
      <c r="S480" s="14">
        <f>VLOOKUP($E480,'ip prosedur-14 okt-15 juni 2026'!$A:$H,8,FALSE)</f>
        <v>18659800</v>
      </c>
    </row>
    <row r="481">
      <c r="A481" s="7" t="s">
        <v>5</v>
      </c>
      <c r="B481" s="7" t="s">
        <v>13992</v>
      </c>
      <c r="C481" s="7" t="s">
        <v>1111</v>
      </c>
      <c r="D481" s="7" t="s">
        <v>1112</v>
      </c>
      <c r="E481" s="7" t="s">
        <v>685</v>
      </c>
      <c r="F481" s="7" t="s">
        <v>686</v>
      </c>
      <c r="G481" s="11" t="str">
        <f>VLOOKUP($E481,proc!$A:$D,3, FALSE)</f>
        <v>4</v>
      </c>
      <c r="H481" s="12" t="str">
        <f t="shared" si="1"/>
        <v>Hernia Proc.</v>
      </c>
      <c r="I481" s="12" t="str">
        <f t="shared" si="2"/>
        <v>P16KE</v>
      </c>
      <c r="J481" s="13">
        <f>VLOOKUP($C481,'tarif idrg'!$A:$O,11,FALSE)</f>
        <v>742973</v>
      </c>
      <c r="K481" s="13">
        <f>VLOOKUP($C481,'tarif idrg'!$A:$O,15,FALSE)</f>
        <v>742973</v>
      </c>
      <c r="L481" s="13">
        <f>VLOOKUP($E481,'ip prosedur-2025'!$A:$H,4,FALSE)</f>
        <v>37619250.83</v>
      </c>
      <c r="M481" s="13">
        <f>VLOOKUP($E481,'ip prosedur-14 okt-15 juni 2026'!$A:$H,4,FALSE)</f>
        <v>35974442.14</v>
      </c>
      <c r="N481" s="13">
        <f>VLOOKUP($E481,'ip prosedur-14 okt-15 juni 2026'!$A:$H,3, FALSE)</f>
        <v>710</v>
      </c>
      <c r="O481" s="3">
        <f t="shared" si="3"/>
        <v>25541853919</v>
      </c>
      <c r="P481" s="14">
        <f>VLOOKUP($E481,'ip prosedur-14 okt-15 juni 2026'!$A:$H,5,FALSE)</f>
        <v>10726052</v>
      </c>
      <c r="Q481" s="14">
        <f>VLOOKUP($E481,'ip prosedur-14 okt-15 juni 2026'!$A:$H,6,FALSE)</f>
        <v>17320489</v>
      </c>
      <c r="R481" s="14">
        <f>VLOOKUP($E481,'ip prosedur-14 okt-15 juni 2026'!$A:$H,7,FALSE)</f>
        <v>40236449</v>
      </c>
      <c r="S481" s="14">
        <f>VLOOKUP($E481,'ip prosedur-14 okt-15 juni 2026'!$A:$H,8,FALSE)</f>
        <v>86012495</v>
      </c>
    </row>
    <row r="482">
      <c r="A482" s="7" t="s">
        <v>5</v>
      </c>
      <c r="B482" s="7" t="s">
        <v>13992</v>
      </c>
      <c r="C482" s="7" t="s">
        <v>1113</v>
      </c>
      <c r="D482" s="7" t="s">
        <v>1114</v>
      </c>
      <c r="E482" s="7" t="s">
        <v>584</v>
      </c>
      <c r="F482" s="7" t="s">
        <v>585</v>
      </c>
      <c r="G482" s="11" t="str">
        <f>VLOOKUP($E482,proc!$A:$D,3, FALSE)</f>
        <v>4</v>
      </c>
      <c r="H482" s="12" t="str">
        <f t="shared" si="1"/>
        <v>Minor Biopsy for Digestive System</v>
      </c>
      <c r="I482" s="12" t="str">
        <f t="shared" si="2"/>
        <v>P16KZ</v>
      </c>
      <c r="J482" s="13">
        <f>VLOOKUP($C482,'tarif idrg'!$A:$O,11,FALSE)</f>
        <v>1195218</v>
      </c>
      <c r="K482" s="13">
        <f>VLOOKUP($C482,'tarif idrg'!$A:$O,15,FALSE)</f>
        <v>1195218</v>
      </c>
      <c r="L482" s="13">
        <f>VLOOKUP($E482,'ip prosedur-2025'!$A:$H,4,FALSE)</f>
        <v>28311588.65</v>
      </c>
      <c r="M482" s="13">
        <f>VLOOKUP($E482,'ip prosedur-14 okt-15 juni 2026'!$A:$H,4,FALSE)</f>
        <v>28227706.97</v>
      </c>
      <c r="N482" s="13">
        <f>VLOOKUP($E482,'ip prosedur-14 okt-15 juni 2026'!$A:$H,3, FALSE)</f>
        <v>1532</v>
      </c>
      <c r="O482" s="3">
        <f t="shared" si="3"/>
        <v>43244847078</v>
      </c>
      <c r="P482" s="14">
        <f>VLOOKUP($E482,'ip prosedur-14 okt-15 juni 2026'!$A:$H,5,FALSE)</f>
        <v>13812279</v>
      </c>
      <c r="Q482" s="14">
        <f>VLOOKUP($E482,'ip prosedur-14 okt-15 juni 2026'!$A:$H,6,FALSE)</f>
        <v>19752805</v>
      </c>
      <c r="R482" s="14">
        <f>VLOOKUP($E482,'ip prosedur-14 okt-15 juni 2026'!$A:$H,7,FALSE)</f>
        <v>30867651</v>
      </c>
      <c r="S482" s="14">
        <f>VLOOKUP($E482,'ip prosedur-14 okt-15 juni 2026'!$A:$H,8,FALSE)</f>
        <v>52640969</v>
      </c>
    </row>
    <row r="483">
      <c r="A483" s="7" t="s">
        <v>5</v>
      </c>
      <c r="B483" s="7" t="s">
        <v>13992</v>
      </c>
      <c r="C483" s="7" t="s">
        <v>1113</v>
      </c>
      <c r="D483" s="7" t="s">
        <v>1114</v>
      </c>
      <c r="E483" s="7" t="s">
        <v>587</v>
      </c>
      <c r="F483" s="7" t="s">
        <v>588</v>
      </c>
      <c r="G483" s="11" t="str">
        <f>VLOOKUP($E483,proc!$A:$D,3, FALSE)</f>
        <v>0</v>
      </c>
      <c r="H483" s="12" t="str">
        <f t="shared" si="1"/>
        <v>Minor Biopsy for Digestive System</v>
      </c>
      <c r="I483" s="12" t="str">
        <f t="shared" si="2"/>
        <v>P16KZ</v>
      </c>
      <c r="J483" s="13">
        <f>VLOOKUP($C483,'tarif idrg'!$A:$O,11,FALSE)</f>
        <v>1195218</v>
      </c>
      <c r="K483" s="13">
        <f>VLOOKUP($C483,'tarif idrg'!$A:$O,15,FALSE)</f>
        <v>1195218</v>
      </c>
      <c r="L483" s="13">
        <f>VLOOKUP($E483,'ip prosedur-2025'!$A:$H,4,FALSE)</f>
        <v>26523378.43</v>
      </c>
      <c r="M483" s="13">
        <f>VLOOKUP($E483,'ip prosedur-14 okt-15 juni 2026'!$A:$H,4,FALSE)</f>
        <v>25600630.55</v>
      </c>
      <c r="N483" s="13">
        <f>VLOOKUP($E483,'ip prosedur-14 okt-15 juni 2026'!$A:$H,3, FALSE)</f>
        <v>136</v>
      </c>
      <c r="O483" s="3">
        <f t="shared" si="3"/>
        <v>3481685755</v>
      </c>
      <c r="P483" s="14">
        <f>VLOOKUP($E483,'ip prosedur-14 okt-15 juni 2026'!$A:$H,5,FALSE)</f>
        <v>14368033</v>
      </c>
      <c r="Q483" s="14">
        <f>VLOOKUP($E483,'ip prosedur-14 okt-15 juni 2026'!$A:$H,6,FALSE)</f>
        <v>19608499</v>
      </c>
      <c r="R483" s="14">
        <f>VLOOKUP($E483,'ip prosedur-14 okt-15 juni 2026'!$A:$H,7,FALSE)</f>
        <v>32608965</v>
      </c>
      <c r="S483" s="14">
        <f>VLOOKUP($E483,'ip prosedur-14 okt-15 juni 2026'!$A:$H,8,FALSE)</f>
        <v>45232826</v>
      </c>
    </row>
    <row r="484">
      <c r="A484" s="7" t="s">
        <v>5</v>
      </c>
      <c r="B484" s="7" t="s">
        <v>13992</v>
      </c>
      <c r="C484" s="7" t="s">
        <v>1113</v>
      </c>
      <c r="D484" s="7" t="s">
        <v>1114</v>
      </c>
      <c r="E484" s="7" t="s">
        <v>634</v>
      </c>
      <c r="F484" s="7" t="s">
        <v>635</v>
      </c>
      <c r="G484" s="11" t="str">
        <f>VLOOKUP($E484,proc!$A:$D,3, FALSE)</f>
        <v>0</v>
      </c>
      <c r="H484" s="12" t="str">
        <f t="shared" si="1"/>
        <v>Minor Biopsy for Digestive System</v>
      </c>
      <c r="I484" s="12" t="str">
        <f t="shared" si="2"/>
        <v>P16KZ</v>
      </c>
      <c r="J484" s="13">
        <f>VLOOKUP($C484,'tarif idrg'!$A:$O,11,FALSE)</f>
        <v>1195218</v>
      </c>
      <c r="K484" s="13">
        <f>VLOOKUP($C484,'tarif idrg'!$A:$O,15,FALSE)</f>
        <v>1195218</v>
      </c>
      <c r="L484" s="13">
        <f>VLOOKUP($E484,'ip prosedur-2025'!$A:$H,4,FALSE)</f>
        <v>24316214.09</v>
      </c>
      <c r="M484" s="13">
        <f>VLOOKUP($E484,'ip prosedur-14 okt-15 juni 2026'!$A:$H,4,FALSE)</f>
        <v>25259573.42</v>
      </c>
      <c r="N484" s="13">
        <f>VLOOKUP($E484,'ip prosedur-14 okt-15 juni 2026'!$A:$H,3, FALSE)</f>
        <v>99</v>
      </c>
      <c r="O484" s="3">
        <f t="shared" si="3"/>
        <v>2500697769</v>
      </c>
      <c r="P484" s="14">
        <f>VLOOKUP($E484,'ip prosedur-14 okt-15 juni 2026'!$A:$H,5,FALSE)</f>
        <v>8587600</v>
      </c>
      <c r="Q484" s="14">
        <f>VLOOKUP($E484,'ip prosedur-14 okt-15 juni 2026'!$A:$H,6,FALSE)</f>
        <v>13825103</v>
      </c>
      <c r="R484" s="14">
        <f>VLOOKUP($E484,'ip prosedur-14 okt-15 juni 2026'!$A:$H,7,FALSE)</f>
        <v>36314423</v>
      </c>
      <c r="S484" s="14">
        <f>VLOOKUP($E484,'ip prosedur-14 okt-15 juni 2026'!$A:$H,8,FALSE)</f>
        <v>58977206</v>
      </c>
    </row>
    <row r="485">
      <c r="A485" s="7" t="s">
        <v>5</v>
      </c>
      <c r="B485" s="7" t="s">
        <v>13992</v>
      </c>
      <c r="C485" s="7" t="s">
        <v>1113</v>
      </c>
      <c r="D485" s="7" t="s">
        <v>1114</v>
      </c>
      <c r="E485" s="7" t="s">
        <v>648</v>
      </c>
      <c r="F485" s="7" t="s">
        <v>649</v>
      </c>
      <c r="G485" s="11" t="str">
        <f>VLOOKUP($E485,proc!$A:$D,3, FALSE)</f>
        <v>0</v>
      </c>
      <c r="H485" s="12" t="str">
        <f t="shared" si="1"/>
        <v>Minor Biopsy for Digestive System</v>
      </c>
      <c r="I485" s="12" t="str">
        <f t="shared" si="2"/>
        <v>P16KZ</v>
      </c>
      <c r="J485" s="13">
        <f>VLOOKUP($C485,'tarif idrg'!$A:$O,11,FALSE)</f>
        <v>1195218</v>
      </c>
      <c r="K485" s="13">
        <f>VLOOKUP($C485,'tarif idrg'!$A:$O,15,FALSE)</f>
        <v>1195218</v>
      </c>
      <c r="L485" s="13">
        <f>VLOOKUP($E485,'ip prosedur-2025'!$A:$H,4,FALSE)</f>
        <v>17548713.91</v>
      </c>
      <c r="M485" s="13">
        <f>VLOOKUP($E485,'ip prosedur-14 okt-15 juni 2026'!$A:$H,4,FALSE)</f>
        <v>16048309.8</v>
      </c>
      <c r="N485" s="13">
        <f>VLOOKUP($E485,'ip prosedur-14 okt-15 juni 2026'!$A:$H,3, FALSE)</f>
        <v>625</v>
      </c>
      <c r="O485" s="3">
        <f t="shared" si="3"/>
        <v>10030193625</v>
      </c>
      <c r="P485" s="14">
        <f>VLOOKUP($E485,'ip prosedur-14 okt-15 juni 2026'!$A:$H,5,FALSE)</f>
        <v>6838384</v>
      </c>
      <c r="Q485" s="14">
        <f>VLOOKUP($E485,'ip prosedur-14 okt-15 juni 2026'!$A:$H,6,FALSE)</f>
        <v>9962063</v>
      </c>
      <c r="R485" s="14">
        <f>VLOOKUP($E485,'ip prosedur-14 okt-15 juni 2026'!$A:$H,7,FALSE)</f>
        <v>16716500</v>
      </c>
      <c r="S485" s="14">
        <f>VLOOKUP($E485,'ip prosedur-14 okt-15 juni 2026'!$A:$H,8,FALSE)</f>
        <v>27110351</v>
      </c>
    </row>
    <row r="486">
      <c r="A486" s="7" t="s">
        <v>5</v>
      </c>
      <c r="B486" s="7" t="s">
        <v>13992</v>
      </c>
      <c r="C486" s="7" t="s">
        <v>1113</v>
      </c>
      <c r="D486" s="7" t="s">
        <v>1114</v>
      </c>
      <c r="E486" s="7" t="s">
        <v>664</v>
      </c>
      <c r="F486" s="7" t="s">
        <v>666</v>
      </c>
      <c r="G486" s="11" t="str">
        <f>VLOOKUP($E486,proc!$A:$D,3, FALSE)</f>
        <v>2</v>
      </c>
      <c r="H486" s="12" t="str">
        <f t="shared" si="1"/>
        <v>Minor Biopsy for Digestive System</v>
      </c>
      <c r="I486" s="12" t="str">
        <f t="shared" si="2"/>
        <v>P16KZ</v>
      </c>
      <c r="J486" s="13">
        <f>VLOOKUP($C486,'tarif idrg'!$A:$O,11,FALSE)</f>
        <v>1195218</v>
      </c>
      <c r="K486" s="13">
        <f>VLOOKUP($C486,'tarif idrg'!$A:$O,15,FALSE)</f>
        <v>1195218</v>
      </c>
      <c r="L486" s="13">
        <f>VLOOKUP($E486,'ip prosedur-2025'!$A:$H,4,FALSE)</f>
        <v>28590991.61</v>
      </c>
      <c r="M486" s="13">
        <f>VLOOKUP($E486,'ip prosedur-14 okt-15 juni 2026'!$A:$H,4,FALSE)</f>
        <v>26139944.83</v>
      </c>
      <c r="N486" s="13">
        <f>VLOOKUP($E486,'ip prosedur-14 okt-15 juni 2026'!$A:$H,3, FALSE)</f>
        <v>346</v>
      </c>
      <c r="O486" s="3">
        <f t="shared" si="3"/>
        <v>9044420911</v>
      </c>
      <c r="P486" s="14">
        <f>VLOOKUP($E486,'ip prosedur-14 okt-15 juni 2026'!$A:$H,5,FALSE)</f>
        <v>10514312</v>
      </c>
      <c r="Q486" s="14">
        <f>VLOOKUP($E486,'ip prosedur-14 okt-15 juni 2026'!$A:$H,6,FALSE)</f>
        <v>17992908</v>
      </c>
      <c r="R486" s="14">
        <f>VLOOKUP($E486,'ip prosedur-14 okt-15 juni 2026'!$A:$H,7,FALSE)</f>
        <v>32079433</v>
      </c>
      <c r="S486" s="14">
        <f>VLOOKUP($E486,'ip prosedur-14 okt-15 juni 2026'!$A:$H,8,FALSE)</f>
        <v>53737698</v>
      </c>
    </row>
    <row r="487">
      <c r="A487" s="7" t="s">
        <v>5</v>
      </c>
      <c r="B487" s="7" t="s">
        <v>13992</v>
      </c>
      <c r="C487" s="7" t="s">
        <v>1113</v>
      </c>
      <c r="D487" s="7" t="s">
        <v>1114</v>
      </c>
      <c r="E487" s="7" t="s">
        <v>484</v>
      </c>
      <c r="F487" s="7" t="s">
        <v>485</v>
      </c>
      <c r="G487" s="11" t="str">
        <f>VLOOKUP($E487,proc!$A:$D,3, FALSE)</f>
        <v>4</v>
      </c>
      <c r="H487" s="12" t="str">
        <f t="shared" si="1"/>
        <v>Minor Biopsy for Digestive System</v>
      </c>
      <c r="I487" s="12" t="str">
        <f t="shared" si="2"/>
        <v>P16KZ</v>
      </c>
      <c r="J487" s="13">
        <f>VLOOKUP($C487,'tarif idrg'!$A:$O,11,FALSE)</f>
        <v>1195218</v>
      </c>
      <c r="K487" s="13">
        <f>VLOOKUP($C487,'tarif idrg'!$A:$O,15,FALSE)</f>
        <v>1195218</v>
      </c>
      <c r="L487" s="13">
        <f>VLOOKUP($E487,'ip prosedur-2025'!$A:$H,4,FALSE)</f>
        <v>33281951.13</v>
      </c>
      <c r="M487" s="13">
        <f>VLOOKUP($E487,'ip prosedur-14 okt-15 juni 2026'!$A:$H,4,FALSE)</f>
        <v>33303997.45</v>
      </c>
      <c r="N487" s="13">
        <f>VLOOKUP($E487,'ip prosedur-14 okt-15 juni 2026'!$A:$H,3, FALSE)</f>
        <v>2679</v>
      </c>
      <c r="O487" s="3">
        <f t="shared" si="3"/>
        <v>89221409169</v>
      </c>
      <c r="P487" s="14">
        <f>VLOOKUP($E487,'ip prosedur-14 okt-15 juni 2026'!$A:$H,5,FALSE)</f>
        <v>15134618</v>
      </c>
      <c r="Q487" s="14">
        <f>VLOOKUP($E487,'ip prosedur-14 okt-15 juni 2026'!$A:$H,6,FALSE)</f>
        <v>23150187</v>
      </c>
      <c r="R487" s="14">
        <f>VLOOKUP($E487,'ip prosedur-14 okt-15 juni 2026'!$A:$H,7,FALSE)</f>
        <v>39171948</v>
      </c>
      <c r="S487" s="14">
        <f>VLOOKUP($E487,'ip prosedur-14 okt-15 juni 2026'!$A:$H,8,FALSE)</f>
        <v>67165801</v>
      </c>
    </row>
    <row r="488">
      <c r="A488" s="7" t="s">
        <v>5</v>
      </c>
      <c r="B488" s="7" t="s">
        <v>13992</v>
      </c>
      <c r="C488" s="7" t="s">
        <v>1113</v>
      </c>
      <c r="D488" s="7" t="s">
        <v>1114</v>
      </c>
      <c r="E488" s="7" t="s">
        <v>667</v>
      </c>
      <c r="F488" s="7" t="s">
        <v>101</v>
      </c>
      <c r="G488" s="11" t="str">
        <f>VLOOKUP($E488,proc!$A:$D,3, FALSE)</f>
        <v>0</v>
      </c>
      <c r="H488" s="12" t="str">
        <f t="shared" si="1"/>
        <v>Minor Biopsy for Digestive System</v>
      </c>
      <c r="I488" s="12" t="str">
        <f t="shared" si="2"/>
        <v>P16KZ</v>
      </c>
      <c r="J488" s="13">
        <f>VLOOKUP($C488,'tarif idrg'!$A:$O,11,FALSE)</f>
        <v>1195218</v>
      </c>
      <c r="K488" s="13">
        <f>VLOOKUP($C488,'tarif idrg'!$A:$O,15,FALSE)</f>
        <v>1195218</v>
      </c>
      <c r="L488" s="13">
        <f>VLOOKUP($E488,'ip prosedur-2025'!$A:$H,4,FALSE)</f>
        <v>33595526.69</v>
      </c>
      <c r="M488" s="13">
        <f>VLOOKUP($E488,'ip prosedur-14 okt-15 juni 2026'!$A:$H,4,FALSE)</f>
        <v>36499381.37</v>
      </c>
      <c r="N488" s="13">
        <f>VLOOKUP($E488,'ip prosedur-14 okt-15 juni 2026'!$A:$H,3, FALSE)</f>
        <v>567</v>
      </c>
      <c r="O488" s="3">
        <f t="shared" si="3"/>
        <v>20695149237</v>
      </c>
      <c r="P488" s="14">
        <f>VLOOKUP($E488,'ip prosedur-14 okt-15 juni 2026'!$A:$H,5,FALSE)</f>
        <v>15179525</v>
      </c>
      <c r="Q488" s="14">
        <f>VLOOKUP($E488,'ip prosedur-14 okt-15 juni 2026'!$A:$H,6,FALSE)</f>
        <v>24898951</v>
      </c>
      <c r="R488" s="14">
        <f>VLOOKUP($E488,'ip prosedur-14 okt-15 juni 2026'!$A:$H,7,FALSE)</f>
        <v>45597827</v>
      </c>
      <c r="S488" s="14">
        <f>VLOOKUP($E488,'ip prosedur-14 okt-15 juni 2026'!$A:$H,8,FALSE)</f>
        <v>79605550</v>
      </c>
    </row>
    <row r="489">
      <c r="A489" s="7" t="s">
        <v>5</v>
      </c>
      <c r="B489" s="7" t="s">
        <v>13992</v>
      </c>
      <c r="C489" s="7" t="s">
        <v>1115</v>
      </c>
      <c r="D489" s="7" t="s">
        <v>1116</v>
      </c>
      <c r="E489" s="7" t="s">
        <v>809</v>
      </c>
      <c r="F489" s="7" t="s">
        <v>810</v>
      </c>
      <c r="G489" s="11" t="str">
        <f>VLOOKUP($E489,proc!$A:$D,3, FALSE)</f>
        <v>2</v>
      </c>
      <c r="H489" s="12" t="str">
        <f t="shared" si="1"/>
        <v>Hemorrhoid Proc.</v>
      </c>
      <c r="I489" s="12" t="str">
        <f t="shared" si="2"/>
        <v>P16KM</v>
      </c>
      <c r="J489" s="13">
        <f>VLOOKUP($C489,'tarif idrg'!$A:$O,11,FALSE)</f>
        <v>922948</v>
      </c>
      <c r="K489" s="13">
        <f>VLOOKUP($C489,'tarif idrg'!$A:$O,15,FALSE)</f>
        <v>922948</v>
      </c>
      <c r="L489" s="13">
        <f>VLOOKUP($E489,'ip prosedur-2025'!$A:$H,4,FALSE)</f>
        <v>30763385.37</v>
      </c>
      <c r="M489" s="13">
        <f>VLOOKUP($E489,'ip prosedur-14 okt-15 juni 2026'!$A:$H,4,FALSE)</f>
        <v>33285974.5</v>
      </c>
      <c r="N489" s="13">
        <f>VLOOKUP($E489,'ip prosedur-14 okt-15 juni 2026'!$A:$H,3, FALSE)</f>
        <v>16</v>
      </c>
      <c r="O489" s="3">
        <f t="shared" si="3"/>
        <v>532575592</v>
      </c>
      <c r="P489" s="14">
        <f>VLOOKUP($E489,'ip prosedur-14 okt-15 juni 2026'!$A:$H,5,FALSE)</f>
        <v>10000000</v>
      </c>
      <c r="Q489" s="14">
        <f>VLOOKUP($E489,'ip prosedur-14 okt-15 juni 2026'!$A:$H,6,FALSE)</f>
        <v>10666723</v>
      </c>
      <c r="R489" s="14">
        <f>VLOOKUP($E489,'ip prosedur-14 okt-15 juni 2026'!$A:$H,7,FALSE)</f>
        <v>37366032</v>
      </c>
      <c r="S489" s="14">
        <f>VLOOKUP($E489,'ip prosedur-14 okt-15 juni 2026'!$A:$H,8,FALSE)</f>
        <v>99055271</v>
      </c>
    </row>
    <row r="490">
      <c r="A490" s="7" t="s">
        <v>5</v>
      </c>
      <c r="B490" s="7" t="s">
        <v>13992</v>
      </c>
      <c r="C490" s="7" t="s">
        <v>1115</v>
      </c>
      <c r="D490" s="7" t="s">
        <v>1116</v>
      </c>
      <c r="E490" s="7" t="s">
        <v>811</v>
      </c>
      <c r="F490" s="7" t="s">
        <v>812</v>
      </c>
      <c r="G490" s="11" t="str">
        <f>VLOOKUP($E490,proc!$A:$D,3, FALSE)</f>
        <v>2</v>
      </c>
      <c r="H490" s="12" t="str">
        <f t="shared" si="1"/>
        <v>Hemorrhoid Proc.</v>
      </c>
      <c r="I490" s="12" t="str">
        <f t="shared" si="2"/>
        <v>P16KM</v>
      </c>
      <c r="J490" s="13">
        <f>VLOOKUP($C490,'tarif idrg'!$A:$O,11,FALSE)</f>
        <v>922948</v>
      </c>
      <c r="K490" s="13">
        <f>VLOOKUP($C490,'tarif idrg'!$A:$O,15,FALSE)</f>
        <v>922948</v>
      </c>
      <c r="L490" s="13">
        <f>VLOOKUP($E490,'ip prosedur-2025'!$A:$H,4,FALSE)</f>
        <v>10881585.12</v>
      </c>
      <c r="M490" s="13">
        <f>VLOOKUP($E490,'ip prosedur-14 okt-15 juni 2026'!$A:$H,4,FALSE)</f>
        <v>11550773.81</v>
      </c>
      <c r="N490" s="13">
        <f>VLOOKUP($E490,'ip prosedur-14 okt-15 juni 2026'!$A:$H,3, FALSE)</f>
        <v>3179</v>
      </c>
      <c r="O490" s="3">
        <f t="shared" si="3"/>
        <v>36719909942</v>
      </c>
      <c r="P490" s="14">
        <f>VLOOKUP($E490,'ip prosedur-14 okt-15 juni 2026'!$A:$H,5,FALSE)</f>
        <v>6216666</v>
      </c>
      <c r="Q490" s="14">
        <f>VLOOKUP($E490,'ip prosedur-14 okt-15 juni 2026'!$A:$H,6,FALSE)</f>
        <v>8708504</v>
      </c>
      <c r="R490" s="14">
        <f>VLOOKUP($E490,'ip prosedur-14 okt-15 juni 2026'!$A:$H,7,FALSE)</f>
        <v>12903471</v>
      </c>
      <c r="S490" s="14">
        <f>VLOOKUP($E490,'ip prosedur-14 okt-15 juni 2026'!$A:$H,8,FALSE)</f>
        <v>19909130</v>
      </c>
    </row>
    <row r="491">
      <c r="A491" s="7" t="s">
        <v>5</v>
      </c>
      <c r="B491" s="7" t="s">
        <v>13992</v>
      </c>
      <c r="C491" s="7" t="s">
        <v>1115</v>
      </c>
      <c r="D491" s="7" t="s">
        <v>1116</v>
      </c>
      <c r="E491" s="7" t="s">
        <v>813</v>
      </c>
      <c r="F491" s="7" t="s">
        <v>815</v>
      </c>
      <c r="G491" s="11" t="str">
        <f>VLOOKUP($E491,proc!$A:$D,3, FALSE)</f>
        <v>2</v>
      </c>
      <c r="H491" s="12" t="str">
        <f t="shared" si="1"/>
        <v>Hemorrhoid Proc.</v>
      </c>
      <c r="I491" s="12" t="str">
        <f t="shared" si="2"/>
        <v>P16KM</v>
      </c>
      <c r="J491" s="13">
        <f>VLOOKUP($C491,'tarif idrg'!$A:$O,11,FALSE)</f>
        <v>922948</v>
      </c>
      <c r="K491" s="13">
        <f>VLOOKUP($C491,'tarif idrg'!$A:$O,15,FALSE)</f>
        <v>922948</v>
      </c>
      <c r="L491" s="13">
        <f>VLOOKUP($E491,'ip prosedur-2025'!$A:$H,4,FALSE)</f>
        <v>10097051.89</v>
      </c>
      <c r="M491" s="13">
        <f>VLOOKUP($E491,'ip prosedur-14 okt-15 juni 2026'!$A:$H,4,FALSE)</f>
        <v>10274671.28</v>
      </c>
      <c r="N491" s="13">
        <f>VLOOKUP($E491,'ip prosedur-14 okt-15 juni 2026'!$A:$H,3, FALSE)</f>
        <v>50766</v>
      </c>
      <c r="O491" s="3">
        <f t="shared" si="3"/>
        <v>521603962200</v>
      </c>
      <c r="P491" s="14">
        <f>VLOOKUP($E491,'ip prosedur-14 okt-15 juni 2026'!$A:$H,5,FALSE)</f>
        <v>6076070</v>
      </c>
      <c r="Q491" s="14">
        <f>VLOOKUP($E491,'ip prosedur-14 okt-15 juni 2026'!$A:$H,6,FALSE)</f>
        <v>8371546</v>
      </c>
      <c r="R491" s="14">
        <f>VLOOKUP($E491,'ip prosedur-14 okt-15 juni 2026'!$A:$H,7,FALSE)</f>
        <v>12024567</v>
      </c>
      <c r="S491" s="14">
        <f>VLOOKUP($E491,'ip prosedur-14 okt-15 juni 2026'!$A:$H,8,FALSE)</f>
        <v>17583227</v>
      </c>
    </row>
    <row r="492">
      <c r="A492" s="7" t="s">
        <v>5</v>
      </c>
      <c r="B492" s="7" t="s">
        <v>13992</v>
      </c>
      <c r="C492" s="7" t="s">
        <v>1115</v>
      </c>
      <c r="D492" s="7" t="s">
        <v>1116</v>
      </c>
      <c r="E492" s="7" t="s">
        <v>818</v>
      </c>
      <c r="F492" s="7" t="s">
        <v>819</v>
      </c>
      <c r="G492" s="11" t="str">
        <f>VLOOKUP($E492,proc!$A:$D,3, FALSE)</f>
        <v>2</v>
      </c>
      <c r="H492" s="12" t="str">
        <f t="shared" si="1"/>
        <v>Hemorrhoid Proc.</v>
      </c>
      <c r="I492" s="12" t="str">
        <f t="shared" si="2"/>
        <v>P16KM</v>
      </c>
      <c r="J492" s="13">
        <f>VLOOKUP($C492,'tarif idrg'!$A:$O,11,FALSE)</f>
        <v>922948</v>
      </c>
      <c r="K492" s="13">
        <f>VLOOKUP($C492,'tarif idrg'!$A:$O,15,FALSE)</f>
        <v>922948</v>
      </c>
      <c r="L492" s="13">
        <f>VLOOKUP($E492,'ip prosedur-2025'!$A:$H,4,FALSE)</f>
        <v>11057986.64</v>
      </c>
      <c r="M492" s="13">
        <f>VLOOKUP($E492,'ip prosedur-14 okt-15 juni 2026'!$A:$H,4,FALSE)</f>
        <v>11867104.3</v>
      </c>
      <c r="N492" s="13">
        <f>VLOOKUP($E492,'ip prosedur-14 okt-15 juni 2026'!$A:$H,3, FALSE)</f>
        <v>1119</v>
      </c>
      <c r="O492" s="3">
        <f t="shared" si="3"/>
        <v>13279289712</v>
      </c>
      <c r="P492" s="14">
        <f>VLOOKUP($E492,'ip prosedur-14 okt-15 juni 2026'!$A:$H,5,FALSE)</f>
        <v>6604944</v>
      </c>
      <c r="Q492" s="14">
        <f>VLOOKUP($E492,'ip prosedur-14 okt-15 juni 2026'!$A:$H,6,FALSE)</f>
        <v>9077185</v>
      </c>
      <c r="R492" s="14">
        <f>VLOOKUP($E492,'ip prosedur-14 okt-15 juni 2026'!$A:$H,7,FALSE)</f>
        <v>14090714</v>
      </c>
      <c r="S492" s="14">
        <f>VLOOKUP($E492,'ip prosedur-14 okt-15 juni 2026'!$A:$H,8,FALSE)</f>
        <v>20687536</v>
      </c>
    </row>
    <row r="493">
      <c r="A493" s="7" t="s">
        <v>5</v>
      </c>
      <c r="B493" s="7" t="s">
        <v>13992</v>
      </c>
      <c r="C493" s="7" t="s">
        <v>1117</v>
      </c>
      <c r="D493" s="7" t="s">
        <v>1118</v>
      </c>
      <c r="E493" s="7" t="s">
        <v>1119</v>
      </c>
      <c r="F493" s="7" t="s">
        <v>1120</v>
      </c>
      <c r="G493" s="11" t="str">
        <f>VLOOKUP($E493,proc!$A:$D,3, FALSE)</f>
        <v>0</v>
      </c>
      <c r="H493" s="12" t="str">
        <f t="shared" si="1"/>
        <v>Rectum &amp; Anal Moderate Proc.</v>
      </c>
      <c r="I493" s="12" t="str">
        <f t="shared" si="2"/>
        <v>P16KN</v>
      </c>
      <c r="J493" s="13">
        <f>VLOOKUP($C493,'tarif idrg'!$A:$O,11,FALSE)</f>
        <v>881415</v>
      </c>
      <c r="K493" s="13">
        <f>VLOOKUP($C493,'tarif idrg'!$A:$O,15,FALSE)</f>
        <v>1101769</v>
      </c>
      <c r="L493" s="13">
        <f>VLOOKUP($E493,'ip prosedur-2025'!$A:$H,4,FALSE)</f>
        <v>6141679</v>
      </c>
      <c r="M493" s="3" t="str">
        <f>VLOOKUP($E493,'ip prosedur-14 okt-15 juni 2026'!$A:$H,4,FALSE)</f>
        <v>#N/A</v>
      </c>
      <c r="N493" s="3" t="str">
        <f>VLOOKUP($E493,'ip prosedur-14 okt-15 juni 2026'!$A:$H,3, FALSE)</f>
        <v>#N/A</v>
      </c>
      <c r="O493" s="3" t="str">
        <f t="shared" si="3"/>
        <v>#N/A</v>
      </c>
      <c r="P493" s="18" t="str">
        <f>VLOOKUP($E493,'ip prosedur-14 okt-15 juni 2026'!$A:$H,5,FALSE)</f>
        <v>#N/A</v>
      </c>
      <c r="Q493" s="18" t="str">
        <f>VLOOKUP($E493,'ip prosedur-14 okt-15 juni 2026'!$A:$H,6,FALSE)</f>
        <v>#N/A</v>
      </c>
      <c r="R493" s="18" t="str">
        <f>VLOOKUP($E493,'ip prosedur-14 okt-15 juni 2026'!$A:$H,7,FALSE)</f>
        <v>#N/A</v>
      </c>
      <c r="S493" s="18" t="str">
        <f>VLOOKUP($E493,'ip prosedur-14 okt-15 juni 2026'!$A:$H,8,FALSE)</f>
        <v>#N/A</v>
      </c>
    </row>
    <row r="494">
      <c r="A494" s="7" t="s">
        <v>5</v>
      </c>
      <c r="B494" s="7" t="s">
        <v>13992</v>
      </c>
      <c r="C494" s="7" t="s">
        <v>1117</v>
      </c>
      <c r="D494" s="7" t="s">
        <v>1118</v>
      </c>
      <c r="E494" s="7" t="s">
        <v>510</v>
      </c>
      <c r="F494" s="7" t="s">
        <v>511</v>
      </c>
      <c r="G494" s="11" t="str">
        <f>VLOOKUP($E494,proc!$A:$D,3, FALSE)</f>
        <v>3</v>
      </c>
      <c r="H494" s="12" t="str">
        <f t="shared" si="1"/>
        <v>Rectum &amp; Anal Moderate Proc.</v>
      </c>
      <c r="I494" s="12" t="str">
        <f t="shared" si="2"/>
        <v>P16KN</v>
      </c>
      <c r="J494" s="13">
        <f>VLOOKUP($C494,'tarif idrg'!$A:$O,11,FALSE)</f>
        <v>881415</v>
      </c>
      <c r="K494" s="13">
        <f>VLOOKUP($C494,'tarif idrg'!$A:$O,15,FALSE)</f>
        <v>1101769</v>
      </c>
      <c r="L494" s="13">
        <f>VLOOKUP($E494,'ip prosedur-2025'!$A:$H,4,FALSE)</f>
        <v>17683519.61</v>
      </c>
      <c r="M494" s="13">
        <f>VLOOKUP($E494,'ip prosedur-14 okt-15 juni 2026'!$A:$H,4,FALSE)</f>
        <v>18670221.18</v>
      </c>
      <c r="N494" s="13">
        <f>VLOOKUP($E494,'ip prosedur-14 okt-15 juni 2026'!$A:$H,3, FALSE)</f>
        <v>886</v>
      </c>
      <c r="O494" s="3">
        <f t="shared" si="3"/>
        <v>16541815965</v>
      </c>
      <c r="P494" s="14">
        <f>VLOOKUP($E494,'ip prosedur-14 okt-15 juni 2026'!$A:$H,5,FALSE)</f>
        <v>7020231</v>
      </c>
      <c r="Q494" s="14">
        <f>VLOOKUP($E494,'ip prosedur-14 okt-15 juni 2026'!$A:$H,6,FALSE)</f>
        <v>10441883</v>
      </c>
      <c r="R494" s="14">
        <f>VLOOKUP($E494,'ip prosedur-14 okt-15 juni 2026'!$A:$H,7,FALSE)</f>
        <v>17501992</v>
      </c>
      <c r="S494" s="14">
        <f>VLOOKUP($E494,'ip prosedur-14 okt-15 juni 2026'!$A:$H,8,FALSE)</f>
        <v>36423982</v>
      </c>
    </row>
    <row r="495">
      <c r="A495" s="7" t="s">
        <v>5</v>
      </c>
      <c r="B495" s="7" t="s">
        <v>13992</v>
      </c>
      <c r="C495" s="7" t="s">
        <v>1117</v>
      </c>
      <c r="D495" s="7" t="s">
        <v>1118</v>
      </c>
      <c r="E495" s="7" t="s">
        <v>395</v>
      </c>
      <c r="F495" s="7" t="s">
        <v>396</v>
      </c>
      <c r="G495" s="11" t="str">
        <f>VLOOKUP($E495,proc!$A:$D,3, FALSE)</f>
        <v>3</v>
      </c>
      <c r="H495" s="12" t="str">
        <f t="shared" si="1"/>
        <v>Rectum &amp; Anal Moderate Proc.</v>
      </c>
      <c r="I495" s="12" t="str">
        <f t="shared" si="2"/>
        <v>P16KN</v>
      </c>
      <c r="J495" s="13">
        <f>VLOOKUP($C495,'tarif idrg'!$A:$O,11,FALSE)</f>
        <v>881415</v>
      </c>
      <c r="K495" s="13">
        <f>VLOOKUP($C495,'tarif idrg'!$A:$O,15,FALSE)</f>
        <v>1101769</v>
      </c>
      <c r="L495" s="13">
        <f>VLOOKUP($E495,'ip prosedur-2025'!$A:$H,4,FALSE)</f>
        <v>37906632.32</v>
      </c>
      <c r="M495" s="13">
        <f>VLOOKUP($E495,'ip prosedur-14 okt-15 juni 2026'!$A:$H,4,FALSE)</f>
        <v>27700601.68</v>
      </c>
      <c r="N495" s="13">
        <f>VLOOKUP($E495,'ip prosedur-14 okt-15 juni 2026'!$A:$H,3, FALSE)</f>
        <v>180</v>
      </c>
      <c r="O495" s="3">
        <f t="shared" si="3"/>
        <v>4986108302</v>
      </c>
      <c r="P495" s="14">
        <f>VLOOKUP($E495,'ip prosedur-14 okt-15 juni 2026'!$A:$H,5,FALSE)</f>
        <v>9298600</v>
      </c>
      <c r="Q495" s="14">
        <f>VLOOKUP($E495,'ip prosedur-14 okt-15 juni 2026'!$A:$H,6,FALSE)</f>
        <v>17216120</v>
      </c>
      <c r="R495" s="14">
        <f>VLOOKUP($E495,'ip prosedur-14 okt-15 juni 2026'!$A:$H,7,FALSE)</f>
        <v>34251177</v>
      </c>
      <c r="S495" s="14">
        <f>VLOOKUP($E495,'ip prosedur-14 okt-15 juni 2026'!$A:$H,8,FALSE)</f>
        <v>64310238</v>
      </c>
    </row>
    <row r="496">
      <c r="A496" s="7" t="s">
        <v>5</v>
      </c>
      <c r="B496" s="7" t="s">
        <v>13992</v>
      </c>
      <c r="C496" s="7" t="s">
        <v>1117</v>
      </c>
      <c r="D496" s="7" t="s">
        <v>1118</v>
      </c>
      <c r="E496" s="7" t="s">
        <v>512</v>
      </c>
      <c r="F496" s="7" t="s">
        <v>513</v>
      </c>
      <c r="G496" s="11" t="str">
        <f>VLOOKUP($E496,proc!$A:$D,3, FALSE)</f>
        <v>3</v>
      </c>
      <c r="H496" s="12" t="str">
        <f t="shared" si="1"/>
        <v>Rectum &amp; Anal Moderate Proc.</v>
      </c>
      <c r="I496" s="12" t="str">
        <f t="shared" si="2"/>
        <v>P16KN</v>
      </c>
      <c r="J496" s="13">
        <f>VLOOKUP($C496,'tarif idrg'!$A:$O,11,FALSE)</f>
        <v>881415</v>
      </c>
      <c r="K496" s="13">
        <f>VLOOKUP($C496,'tarif idrg'!$A:$O,15,FALSE)</f>
        <v>1101769</v>
      </c>
      <c r="L496" s="13">
        <f>VLOOKUP($E496,'ip prosedur-2025'!$A:$H,4,FALSE)</f>
        <v>26682418.03</v>
      </c>
      <c r="M496" s="13">
        <f>VLOOKUP($E496,'ip prosedur-14 okt-15 juni 2026'!$A:$H,4,FALSE)</f>
        <v>29992824.87</v>
      </c>
      <c r="N496" s="13">
        <f>VLOOKUP($E496,'ip prosedur-14 okt-15 juni 2026'!$A:$H,3, FALSE)</f>
        <v>89</v>
      </c>
      <c r="O496" s="3">
        <f t="shared" si="3"/>
        <v>2669361413</v>
      </c>
      <c r="P496" s="14">
        <f>VLOOKUP($E496,'ip prosedur-14 okt-15 juni 2026'!$A:$H,5,FALSE)</f>
        <v>8340540</v>
      </c>
      <c r="Q496" s="14">
        <f>VLOOKUP($E496,'ip prosedur-14 okt-15 juni 2026'!$A:$H,6,FALSE)</f>
        <v>13145377</v>
      </c>
      <c r="R496" s="14">
        <f>VLOOKUP($E496,'ip prosedur-14 okt-15 juni 2026'!$A:$H,7,FALSE)</f>
        <v>34533551</v>
      </c>
      <c r="S496" s="14">
        <f>VLOOKUP($E496,'ip prosedur-14 okt-15 juni 2026'!$A:$H,8,FALSE)</f>
        <v>74742550</v>
      </c>
    </row>
    <row r="497">
      <c r="A497" s="7" t="s">
        <v>5</v>
      </c>
      <c r="B497" s="7" t="s">
        <v>13992</v>
      </c>
      <c r="C497" s="7" t="s">
        <v>1117</v>
      </c>
      <c r="D497" s="7" t="s">
        <v>1118</v>
      </c>
      <c r="E497" s="7" t="s">
        <v>639</v>
      </c>
      <c r="F497" s="7" t="s">
        <v>640</v>
      </c>
      <c r="G497" s="11" t="str">
        <f>VLOOKUP($E497,proc!$A:$D,3, FALSE)</f>
        <v>4</v>
      </c>
      <c r="H497" s="12" t="str">
        <f t="shared" si="1"/>
        <v>Rectum &amp; Anal Moderate Proc.</v>
      </c>
      <c r="I497" s="12" t="str">
        <f t="shared" si="2"/>
        <v>P16KN</v>
      </c>
      <c r="J497" s="13">
        <f>VLOOKUP($C497,'tarif idrg'!$A:$O,11,FALSE)</f>
        <v>881415</v>
      </c>
      <c r="K497" s="13">
        <f>VLOOKUP($C497,'tarif idrg'!$A:$O,15,FALSE)</f>
        <v>1101769</v>
      </c>
      <c r="L497" s="13">
        <f>VLOOKUP($E497,'ip prosedur-2025'!$A:$H,4,FALSE)</f>
        <v>19839104.14</v>
      </c>
      <c r="M497" s="13">
        <f>VLOOKUP($E497,'ip prosedur-14 okt-15 juni 2026'!$A:$H,4,FALSE)</f>
        <v>20158062.38</v>
      </c>
      <c r="N497" s="13">
        <f>VLOOKUP($E497,'ip prosedur-14 okt-15 juni 2026'!$A:$H,3, FALSE)</f>
        <v>229</v>
      </c>
      <c r="O497" s="3">
        <f t="shared" si="3"/>
        <v>4616196285</v>
      </c>
      <c r="P497" s="14">
        <f>VLOOKUP($E497,'ip prosedur-14 okt-15 juni 2026'!$A:$H,5,FALSE)</f>
        <v>7804388</v>
      </c>
      <c r="Q497" s="14">
        <f>VLOOKUP($E497,'ip prosedur-14 okt-15 juni 2026'!$A:$H,6,FALSE)</f>
        <v>11438887</v>
      </c>
      <c r="R497" s="14">
        <f>VLOOKUP($E497,'ip prosedur-14 okt-15 juni 2026'!$A:$H,7,FALSE)</f>
        <v>20127316</v>
      </c>
      <c r="S497" s="14">
        <f>VLOOKUP($E497,'ip prosedur-14 okt-15 juni 2026'!$A:$H,8,FALSE)</f>
        <v>42881400</v>
      </c>
    </row>
    <row r="498">
      <c r="A498" s="7" t="s">
        <v>5</v>
      </c>
      <c r="B498" s="7" t="s">
        <v>13992</v>
      </c>
      <c r="C498" s="7" t="s">
        <v>1117</v>
      </c>
      <c r="D498" s="7" t="s">
        <v>1118</v>
      </c>
      <c r="E498" s="7" t="s">
        <v>514</v>
      </c>
      <c r="F498" s="7" t="s">
        <v>515</v>
      </c>
      <c r="G498" s="11" t="str">
        <f>VLOOKUP($E498,proc!$A:$D,3, FALSE)</f>
        <v>4</v>
      </c>
      <c r="H498" s="12" t="str">
        <f t="shared" si="1"/>
        <v>Rectum &amp; Anal Moderate Proc.</v>
      </c>
      <c r="I498" s="12" t="str">
        <f t="shared" si="2"/>
        <v>P16KN</v>
      </c>
      <c r="J498" s="13">
        <f>VLOOKUP($C498,'tarif idrg'!$A:$O,11,FALSE)</f>
        <v>881415</v>
      </c>
      <c r="K498" s="13">
        <f>VLOOKUP($C498,'tarif idrg'!$A:$O,15,FALSE)</f>
        <v>1101769</v>
      </c>
      <c r="L498" s="13">
        <f>VLOOKUP($E498,'ip prosedur-2025'!$A:$H,4,FALSE)</f>
        <v>26514362.8</v>
      </c>
      <c r="M498" s="13">
        <f>VLOOKUP($E498,'ip prosedur-14 okt-15 juni 2026'!$A:$H,4,FALSE)</f>
        <v>29614025.85</v>
      </c>
      <c r="N498" s="13">
        <f>VLOOKUP($E498,'ip prosedur-14 okt-15 juni 2026'!$A:$H,3, FALSE)</f>
        <v>369</v>
      </c>
      <c r="O498" s="3">
        <f t="shared" si="3"/>
        <v>10927575539</v>
      </c>
      <c r="P498" s="14">
        <f>VLOOKUP($E498,'ip prosedur-14 okt-15 juni 2026'!$A:$H,5,FALSE)</f>
        <v>11000172</v>
      </c>
      <c r="Q498" s="14">
        <f>VLOOKUP($E498,'ip prosedur-14 okt-15 juni 2026'!$A:$H,6,FALSE)</f>
        <v>18807980</v>
      </c>
      <c r="R498" s="14">
        <f>VLOOKUP($E498,'ip prosedur-14 okt-15 juni 2026'!$A:$H,7,FALSE)</f>
        <v>31898494</v>
      </c>
      <c r="S498" s="14">
        <f>VLOOKUP($E498,'ip prosedur-14 okt-15 juni 2026'!$A:$H,8,FALSE)</f>
        <v>58234280</v>
      </c>
    </row>
    <row r="499">
      <c r="A499" s="7" t="s">
        <v>5</v>
      </c>
      <c r="B499" s="7" t="s">
        <v>13992</v>
      </c>
      <c r="C499" s="7" t="s">
        <v>1117</v>
      </c>
      <c r="D499" s="7" t="s">
        <v>1118</v>
      </c>
      <c r="E499" s="7" t="s">
        <v>517</v>
      </c>
      <c r="F499" s="7" t="s">
        <v>518</v>
      </c>
      <c r="G499" s="11" t="str">
        <f>VLOOKUP($E499,proc!$A:$D,3, FALSE)</f>
        <v>3</v>
      </c>
      <c r="H499" s="12" t="str">
        <f t="shared" si="1"/>
        <v>Rectum &amp; Anal Moderate Proc.</v>
      </c>
      <c r="I499" s="12" t="str">
        <f t="shared" si="2"/>
        <v>P16KN</v>
      </c>
      <c r="J499" s="13">
        <f>VLOOKUP($C499,'tarif idrg'!$A:$O,11,FALSE)</f>
        <v>881415</v>
      </c>
      <c r="K499" s="13">
        <f>VLOOKUP($C499,'tarif idrg'!$A:$O,15,FALSE)</f>
        <v>1101769</v>
      </c>
      <c r="L499" s="13">
        <f>VLOOKUP($E499,'ip prosedur-2025'!$A:$H,4,FALSE)</f>
        <v>16257568.88</v>
      </c>
      <c r="M499" s="13">
        <f>VLOOKUP($E499,'ip prosedur-14 okt-15 juni 2026'!$A:$H,4,FALSE)</f>
        <v>16203232.79</v>
      </c>
      <c r="N499" s="13">
        <f>VLOOKUP($E499,'ip prosedur-14 okt-15 juni 2026'!$A:$H,3, FALSE)</f>
        <v>19</v>
      </c>
      <c r="O499" s="3">
        <f t="shared" si="3"/>
        <v>307861423</v>
      </c>
      <c r="P499" s="14">
        <f>VLOOKUP($E499,'ip prosedur-14 okt-15 juni 2026'!$A:$H,5,FALSE)</f>
        <v>6153408</v>
      </c>
      <c r="Q499" s="14">
        <f>VLOOKUP($E499,'ip prosedur-14 okt-15 juni 2026'!$A:$H,6,FALSE)</f>
        <v>8238908</v>
      </c>
      <c r="R499" s="14">
        <f>VLOOKUP($E499,'ip prosedur-14 okt-15 juni 2026'!$A:$H,7,FALSE)</f>
        <v>20575261</v>
      </c>
      <c r="S499" s="14">
        <f>VLOOKUP($E499,'ip prosedur-14 okt-15 juni 2026'!$A:$H,8,FALSE)</f>
        <v>38826600</v>
      </c>
    </row>
    <row r="500">
      <c r="A500" s="7" t="s">
        <v>5</v>
      </c>
      <c r="B500" s="7" t="s">
        <v>13992</v>
      </c>
      <c r="C500" s="7" t="s">
        <v>1117</v>
      </c>
      <c r="D500" s="7" t="s">
        <v>1118</v>
      </c>
      <c r="E500" s="7" t="s">
        <v>519</v>
      </c>
      <c r="F500" s="7" t="s">
        <v>520</v>
      </c>
      <c r="G500" s="11" t="str">
        <f>VLOOKUP($E500,proc!$A:$D,3, FALSE)</f>
        <v>3</v>
      </c>
      <c r="H500" s="12" t="str">
        <f t="shared" si="1"/>
        <v>Rectum &amp; Anal Moderate Proc.</v>
      </c>
      <c r="I500" s="12" t="str">
        <f t="shared" si="2"/>
        <v>P16KN</v>
      </c>
      <c r="J500" s="13">
        <f>VLOOKUP($C500,'tarif idrg'!$A:$O,11,FALSE)</f>
        <v>881415</v>
      </c>
      <c r="K500" s="13">
        <f>VLOOKUP($C500,'tarif idrg'!$A:$O,15,FALSE)</f>
        <v>1101769</v>
      </c>
      <c r="L500" s="13">
        <f>VLOOKUP($E500,'ip prosedur-2025'!$A:$H,4,FALSE)</f>
        <v>16068033.39</v>
      </c>
      <c r="M500" s="13">
        <f>VLOOKUP($E500,'ip prosedur-14 okt-15 juni 2026'!$A:$H,4,FALSE)</f>
        <v>32438628.08</v>
      </c>
      <c r="N500" s="13">
        <f>VLOOKUP($E500,'ip prosedur-14 okt-15 juni 2026'!$A:$H,3, FALSE)</f>
        <v>25</v>
      </c>
      <c r="O500" s="3">
        <f t="shared" si="3"/>
        <v>810965702</v>
      </c>
      <c r="P500" s="14">
        <f>VLOOKUP($E500,'ip prosedur-14 okt-15 juni 2026'!$A:$H,5,FALSE)</f>
        <v>7434725</v>
      </c>
      <c r="Q500" s="14">
        <f>VLOOKUP($E500,'ip prosedur-14 okt-15 juni 2026'!$A:$H,6,FALSE)</f>
        <v>12633450</v>
      </c>
      <c r="R500" s="14">
        <f>VLOOKUP($E500,'ip prosedur-14 okt-15 juni 2026'!$A:$H,7,FALSE)</f>
        <v>35694993</v>
      </c>
      <c r="S500" s="14">
        <f>VLOOKUP($E500,'ip prosedur-14 okt-15 juni 2026'!$A:$H,8,FALSE)</f>
        <v>125492576</v>
      </c>
    </row>
    <row r="501">
      <c r="A501" s="7" t="s">
        <v>5</v>
      </c>
      <c r="B501" s="7" t="s">
        <v>13992</v>
      </c>
      <c r="C501" s="7" t="s">
        <v>1117</v>
      </c>
      <c r="D501" s="7" t="s">
        <v>1118</v>
      </c>
      <c r="E501" s="7" t="s">
        <v>522</v>
      </c>
      <c r="F501" s="7" t="s">
        <v>524</v>
      </c>
      <c r="G501" s="11" t="str">
        <f>VLOOKUP($E501,proc!$A:$D,3, FALSE)</f>
        <v>3</v>
      </c>
      <c r="H501" s="12" t="str">
        <f t="shared" si="1"/>
        <v>Rectum &amp; Anal Moderate Proc.</v>
      </c>
      <c r="I501" s="12" t="str">
        <f t="shared" si="2"/>
        <v>P16KN</v>
      </c>
      <c r="J501" s="13">
        <f>VLOOKUP($C501,'tarif idrg'!$A:$O,11,FALSE)</f>
        <v>881415</v>
      </c>
      <c r="K501" s="13">
        <f>VLOOKUP($C501,'tarif idrg'!$A:$O,15,FALSE)</f>
        <v>1101769</v>
      </c>
      <c r="L501" s="13">
        <f>VLOOKUP($E501,'ip prosedur-2025'!$A:$H,4,FALSE)</f>
        <v>10934229.53</v>
      </c>
      <c r="M501" s="13">
        <f>VLOOKUP($E501,'ip prosedur-14 okt-15 juni 2026'!$A:$H,4,FALSE)</f>
        <v>12242687.46</v>
      </c>
      <c r="N501" s="13">
        <f>VLOOKUP($E501,'ip prosedur-14 okt-15 juni 2026'!$A:$H,3, FALSE)</f>
        <v>35</v>
      </c>
      <c r="O501" s="3">
        <f t="shared" si="3"/>
        <v>428494061.1</v>
      </c>
      <c r="P501" s="14">
        <f>VLOOKUP($E501,'ip prosedur-14 okt-15 juni 2026'!$A:$H,5,FALSE)</f>
        <v>5787698</v>
      </c>
      <c r="Q501" s="14">
        <f>VLOOKUP($E501,'ip prosedur-14 okt-15 juni 2026'!$A:$H,6,FALSE)</f>
        <v>8289813</v>
      </c>
      <c r="R501" s="14">
        <f>VLOOKUP($E501,'ip prosedur-14 okt-15 juni 2026'!$A:$H,7,FALSE)</f>
        <v>12782901</v>
      </c>
      <c r="S501" s="14">
        <f>VLOOKUP($E501,'ip prosedur-14 okt-15 juni 2026'!$A:$H,8,FALSE)</f>
        <v>21047888</v>
      </c>
    </row>
    <row r="502">
      <c r="A502" s="7" t="s">
        <v>5</v>
      </c>
      <c r="B502" s="7" t="s">
        <v>13992</v>
      </c>
      <c r="C502" s="7" t="s">
        <v>1117</v>
      </c>
      <c r="D502" s="7" t="s">
        <v>1118</v>
      </c>
      <c r="E502" s="7" t="s">
        <v>526</v>
      </c>
      <c r="F502" s="7" t="s">
        <v>527</v>
      </c>
      <c r="G502" s="11" t="str">
        <f>VLOOKUP($E502,proc!$A:$D,3, FALSE)</f>
        <v>4</v>
      </c>
      <c r="H502" s="12" t="str">
        <f t="shared" si="1"/>
        <v>Rectum &amp; Anal Moderate Proc.</v>
      </c>
      <c r="I502" s="12" t="str">
        <f t="shared" si="2"/>
        <v>P16KN</v>
      </c>
      <c r="J502" s="13">
        <f>VLOOKUP($C502,'tarif idrg'!$A:$O,11,FALSE)</f>
        <v>881415</v>
      </c>
      <c r="K502" s="13">
        <f>VLOOKUP($C502,'tarif idrg'!$A:$O,15,FALSE)</f>
        <v>1101769</v>
      </c>
      <c r="L502" s="13">
        <f>VLOOKUP($E502,'ip prosedur-2025'!$A:$H,4,FALSE)</f>
        <v>15376458.41</v>
      </c>
      <c r="M502" s="13">
        <f>VLOOKUP($E502,'ip prosedur-14 okt-15 juni 2026'!$A:$H,4,FALSE)</f>
        <v>13852941.99</v>
      </c>
      <c r="N502" s="13">
        <f>VLOOKUP($E502,'ip prosedur-14 okt-15 juni 2026'!$A:$H,3, FALSE)</f>
        <v>103</v>
      </c>
      <c r="O502" s="3">
        <f t="shared" si="3"/>
        <v>1426853025</v>
      </c>
      <c r="P502" s="14">
        <f>VLOOKUP($E502,'ip prosedur-14 okt-15 juni 2026'!$A:$H,5,FALSE)</f>
        <v>8528934</v>
      </c>
      <c r="Q502" s="14">
        <f>VLOOKUP($E502,'ip prosedur-14 okt-15 juni 2026'!$A:$H,6,FALSE)</f>
        <v>12898854</v>
      </c>
      <c r="R502" s="14">
        <f>VLOOKUP($E502,'ip prosedur-14 okt-15 juni 2026'!$A:$H,7,FALSE)</f>
        <v>16973975</v>
      </c>
      <c r="S502" s="14">
        <f>VLOOKUP($E502,'ip prosedur-14 okt-15 juni 2026'!$A:$H,8,FALSE)</f>
        <v>21295530</v>
      </c>
    </row>
    <row r="503">
      <c r="A503" s="7" t="s">
        <v>5</v>
      </c>
      <c r="B503" s="7" t="s">
        <v>13992</v>
      </c>
      <c r="C503" s="7" t="s">
        <v>1117</v>
      </c>
      <c r="D503" s="7" t="s">
        <v>1118</v>
      </c>
      <c r="E503" s="7" t="s">
        <v>528</v>
      </c>
      <c r="F503" s="7" t="s">
        <v>529</v>
      </c>
      <c r="G503" s="11" t="str">
        <f>VLOOKUP($E503,proc!$A:$D,3, FALSE)</f>
        <v>3</v>
      </c>
      <c r="H503" s="12" t="str">
        <f t="shared" si="1"/>
        <v>Rectum &amp; Anal Moderate Proc.</v>
      </c>
      <c r="I503" s="12" t="str">
        <f t="shared" si="2"/>
        <v>P16KN</v>
      </c>
      <c r="J503" s="13">
        <f>VLOOKUP($C503,'tarif idrg'!$A:$O,11,FALSE)</f>
        <v>881415</v>
      </c>
      <c r="K503" s="13">
        <f>VLOOKUP($C503,'tarif idrg'!$A:$O,15,FALSE)</f>
        <v>1101769</v>
      </c>
      <c r="L503" s="13">
        <f>VLOOKUP($E503,'ip prosedur-2025'!$A:$H,4,FALSE)</f>
        <v>21745445.63</v>
      </c>
      <c r="M503" s="13">
        <f>VLOOKUP($E503,'ip prosedur-14 okt-15 juni 2026'!$A:$H,4,FALSE)</f>
        <v>21500876.47</v>
      </c>
      <c r="N503" s="13">
        <f>VLOOKUP($E503,'ip prosedur-14 okt-15 juni 2026'!$A:$H,3, FALSE)</f>
        <v>62</v>
      </c>
      <c r="O503" s="3">
        <f t="shared" si="3"/>
        <v>1333054341</v>
      </c>
      <c r="P503" s="14">
        <f>VLOOKUP($E503,'ip prosedur-14 okt-15 juni 2026'!$A:$H,5,FALSE)</f>
        <v>7199907</v>
      </c>
      <c r="Q503" s="14">
        <f>VLOOKUP($E503,'ip prosedur-14 okt-15 juni 2026'!$A:$H,6,FALSE)</f>
        <v>10788623</v>
      </c>
      <c r="R503" s="14">
        <f>VLOOKUP($E503,'ip prosedur-14 okt-15 juni 2026'!$A:$H,7,FALSE)</f>
        <v>20872374</v>
      </c>
      <c r="S503" s="14">
        <f>VLOOKUP($E503,'ip prosedur-14 okt-15 juni 2026'!$A:$H,8,FALSE)</f>
        <v>33658158</v>
      </c>
    </row>
    <row r="504">
      <c r="A504" s="7" t="s">
        <v>5</v>
      </c>
      <c r="B504" s="7" t="s">
        <v>13992</v>
      </c>
      <c r="C504" s="7" t="s">
        <v>1117</v>
      </c>
      <c r="D504" s="7" t="s">
        <v>1118</v>
      </c>
      <c r="E504" s="7" t="s">
        <v>802</v>
      </c>
      <c r="F504" s="7" t="s">
        <v>803</v>
      </c>
      <c r="G504" s="11" t="str">
        <f>VLOOKUP($E504,proc!$A:$D,3, FALSE)</f>
        <v>2</v>
      </c>
      <c r="H504" s="12" t="str">
        <f t="shared" si="1"/>
        <v>Rectum &amp; Anal Moderate Proc.</v>
      </c>
      <c r="I504" s="12" t="str">
        <f t="shared" si="2"/>
        <v>P16KN</v>
      </c>
      <c r="J504" s="13">
        <f>VLOOKUP($C504,'tarif idrg'!$A:$O,11,FALSE)</f>
        <v>881415</v>
      </c>
      <c r="K504" s="13">
        <f>VLOOKUP($C504,'tarif idrg'!$A:$O,15,FALSE)</f>
        <v>1101769</v>
      </c>
      <c r="L504" s="13">
        <f>VLOOKUP($E504,'ip prosedur-2025'!$A:$H,4,FALSE)</f>
        <v>11861931.09</v>
      </c>
      <c r="M504" s="13">
        <f>VLOOKUP($E504,'ip prosedur-14 okt-15 juni 2026'!$A:$H,4,FALSE)</f>
        <v>11908219.48</v>
      </c>
      <c r="N504" s="13">
        <f>VLOOKUP($E504,'ip prosedur-14 okt-15 juni 2026'!$A:$H,3, FALSE)</f>
        <v>1534</v>
      </c>
      <c r="O504" s="3">
        <f t="shared" si="3"/>
        <v>18267208682</v>
      </c>
      <c r="P504" s="14">
        <f>VLOOKUP($E504,'ip prosedur-14 okt-15 juni 2026'!$A:$H,5,FALSE)</f>
        <v>7215530</v>
      </c>
      <c r="Q504" s="14">
        <f>VLOOKUP($E504,'ip prosedur-14 okt-15 juni 2026'!$A:$H,6,FALSE)</f>
        <v>9910233</v>
      </c>
      <c r="R504" s="14">
        <f>VLOOKUP($E504,'ip prosedur-14 okt-15 juni 2026'!$A:$H,7,FALSE)</f>
        <v>14181231</v>
      </c>
      <c r="S504" s="14">
        <f>VLOOKUP($E504,'ip prosedur-14 okt-15 juni 2026'!$A:$H,8,FALSE)</f>
        <v>20584159</v>
      </c>
    </row>
    <row r="505">
      <c r="A505" s="7" t="s">
        <v>5</v>
      </c>
      <c r="B505" s="7" t="s">
        <v>13992</v>
      </c>
      <c r="C505" s="7" t="s">
        <v>1117</v>
      </c>
      <c r="D505" s="7" t="s">
        <v>1118</v>
      </c>
      <c r="E505" s="7" t="s">
        <v>804</v>
      </c>
      <c r="F505" s="7" t="s">
        <v>805</v>
      </c>
      <c r="G505" s="11" t="str">
        <f>VLOOKUP($E505,proc!$A:$D,3, FALSE)</f>
        <v>2</v>
      </c>
      <c r="H505" s="12" t="str">
        <f t="shared" si="1"/>
        <v>Rectum &amp; Anal Moderate Proc.</v>
      </c>
      <c r="I505" s="12" t="str">
        <f t="shared" si="2"/>
        <v>P16KN</v>
      </c>
      <c r="J505" s="13">
        <f>VLOOKUP($C505,'tarif idrg'!$A:$O,11,FALSE)</f>
        <v>881415</v>
      </c>
      <c r="K505" s="13">
        <f>VLOOKUP($C505,'tarif idrg'!$A:$O,15,FALSE)</f>
        <v>1101769</v>
      </c>
      <c r="L505" s="13">
        <f>VLOOKUP($E505,'ip prosedur-2025'!$A:$H,4,FALSE)</f>
        <v>11393831.73</v>
      </c>
      <c r="M505" s="13">
        <f>VLOOKUP($E505,'ip prosedur-14 okt-15 juni 2026'!$A:$H,4,FALSE)</f>
        <v>11656449.57</v>
      </c>
      <c r="N505" s="13">
        <f>VLOOKUP($E505,'ip prosedur-14 okt-15 juni 2026'!$A:$H,3, FALSE)</f>
        <v>11649</v>
      </c>
      <c r="O505" s="3">
        <f t="shared" si="3"/>
        <v>135785981041</v>
      </c>
      <c r="P505" s="14">
        <f>VLOOKUP($E505,'ip prosedur-14 okt-15 juni 2026'!$A:$H,5,FALSE)</f>
        <v>6334323</v>
      </c>
      <c r="Q505" s="14">
        <f>VLOOKUP($E505,'ip prosedur-14 okt-15 juni 2026'!$A:$H,6,FALSE)</f>
        <v>9108303</v>
      </c>
      <c r="R505" s="14">
        <f>VLOOKUP($E505,'ip prosedur-14 okt-15 juni 2026'!$A:$H,7,FALSE)</f>
        <v>13642424</v>
      </c>
      <c r="S505" s="14">
        <f>VLOOKUP($E505,'ip prosedur-14 okt-15 juni 2026'!$A:$H,8,FALSE)</f>
        <v>20350130</v>
      </c>
    </row>
    <row r="506">
      <c r="A506" s="7" t="s">
        <v>5</v>
      </c>
      <c r="B506" s="7" t="s">
        <v>13992</v>
      </c>
      <c r="C506" s="7" t="s">
        <v>1117</v>
      </c>
      <c r="D506" s="7" t="s">
        <v>1118</v>
      </c>
      <c r="E506" s="7" t="s">
        <v>824</v>
      </c>
      <c r="F506" s="7" t="s">
        <v>825</v>
      </c>
      <c r="G506" s="11" t="str">
        <f>VLOOKUP($E506,proc!$A:$D,3, FALSE)</f>
        <v>2</v>
      </c>
      <c r="H506" s="12" t="str">
        <f t="shared" si="1"/>
        <v>Rectum &amp; Anal Moderate Proc.</v>
      </c>
      <c r="I506" s="12" t="str">
        <f t="shared" si="2"/>
        <v>P16KN</v>
      </c>
      <c r="J506" s="13">
        <f>VLOOKUP($C506,'tarif idrg'!$A:$O,11,FALSE)</f>
        <v>881415</v>
      </c>
      <c r="K506" s="13">
        <f>VLOOKUP($C506,'tarif idrg'!$A:$O,15,FALSE)</f>
        <v>1101769</v>
      </c>
      <c r="L506" s="13">
        <f>VLOOKUP($E506,'ip prosedur-2025'!$A:$H,4,FALSE)</f>
        <v>13106381.16</v>
      </c>
      <c r="M506" s="13">
        <f>VLOOKUP($E506,'ip prosedur-14 okt-15 juni 2026'!$A:$H,4,FALSE)</f>
        <v>13326938.42</v>
      </c>
      <c r="N506" s="13">
        <f>VLOOKUP($E506,'ip prosedur-14 okt-15 juni 2026'!$A:$H,3, FALSE)</f>
        <v>325</v>
      </c>
      <c r="O506" s="3">
        <f t="shared" si="3"/>
        <v>4331254987</v>
      </c>
      <c r="P506" s="14">
        <f>VLOOKUP($E506,'ip prosedur-14 okt-15 juni 2026'!$A:$H,5,FALSE)</f>
        <v>6628000</v>
      </c>
      <c r="Q506" s="14">
        <f>VLOOKUP($E506,'ip prosedur-14 okt-15 juni 2026'!$A:$H,6,FALSE)</f>
        <v>9250277</v>
      </c>
      <c r="R506" s="14">
        <f>VLOOKUP($E506,'ip prosedur-14 okt-15 juni 2026'!$A:$H,7,FALSE)</f>
        <v>14323400</v>
      </c>
      <c r="S506" s="14">
        <f>VLOOKUP($E506,'ip prosedur-14 okt-15 juni 2026'!$A:$H,8,FALSE)</f>
        <v>22779717</v>
      </c>
    </row>
    <row r="507">
      <c r="A507" s="7" t="s">
        <v>5</v>
      </c>
      <c r="B507" s="7" t="s">
        <v>13992</v>
      </c>
      <c r="C507" s="7" t="s">
        <v>1117</v>
      </c>
      <c r="D507" s="7" t="s">
        <v>1118</v>
      </c>
      <c r="E507" s="7" t="s">
        <v>826</v>
      </c>
      <c r="F507" s="7" t="s">
        <v>827</v>
      </c>
      <c r="G507" s="11" t="str">
        <f>VLOOKUP($E507,proc!$A:$D,3, FALSE)</f>
        <v>2</v>
      </c>
      <c r="H507" s="12" t="str">
        <f t="shared" si="1"/>
        <v>Rectum &amp; Anal Moderate Proc.</v>
      </c>
      <c r="I507" s="12" t="str">
        <f t="shared" si="2"/>
        <v>P16KN</v>
      </c>
      <c r="J507" s="13">
        <f>VLOOKUP($C507,'tarif idrg'!$A:$O,11,FALSE)</f>
        <v>881415</v>
      </c>
      <c r="K507" s="13">
        <f>VLOOKUP($C507,'tarif idrg'!$A:$O,15,FALSE)</f>
        <v>1101769</v>
      </c>
      <c r="L507" s="13">
        <f>VLOOKUP($E507,'ip prosedur-2025'!$A:$H,4,FALSE)</f>
        <v>10728873.37</v>
      </c>
      <c r="M507" s="13">
        <f>VLOOKUP($E507,'ip prosedur-14 okt-15 juni 2026'!$A:$H,4,FALSE)</f>
        <v>10819134.3</v>
      </c>
      <c r="N507" s="13">
        <f>VLOOKUP($E507,'ip prosedur-14 okt-15 juni 2026'!$A:$H,3, FALSE)</f>
        <v>27</v>
      </c>
      <c r="O507" s="3">
        <f t="shared" si="3"/>
        <v>292116626.1</v>
      </c>
      <c r="P507" s="14">
        <f>VLOOKUP($E507,'ip prosedur-14 okt-15 juni 2026'!$A:$H,5,FALSE)</f>
        <v>5903258</v>
      </c>
      <c r="Q507" s="14">
        <f>VLOOKUP($E507,'ip prosedur-14 okt-15 juni 2026'!$A:$H,6,FALSE)</f>
        <v>8821513</v>
      </c>
      <c r="R507" s="14">
        <f>VLOOKUP($E507,'ip prosedur-14 okt-15 juni 2026'!$A:$H,7,FALSE)</f>
        <v>13938698</v>
      </c>
      <c r="S507" s="14">
        <f>VLOOKUP($E507,'ip prosedur-14 okt-15 juni 2026'!$A:$H,8,FALSE)</f>
        <v>21125102</v>
      </c>
    </row>
    <row r="508">
      <c r="A508" s="7" t="s">
        <v>5</v>
      </c>
      <c r="B508" s="7" t="s">
        <v>13992</v>
      </c>
      <c r="C508" s="7" t="s">
        <v>1117</v>
      </c>
      <c r="D508" s="7" t="s">
        <v>1118</v>
      </c>
      <c r="E508" s="7" t="s">
        <v>540</v>
      </c>
      <c r="F508" s="7" t="s">
        <v>541</v>
      </c>
      <c r="G508" s="11" t="str">
        <f>VLOOKUP($E508,proc!$A:$D,3, FALSE)</f>
        <v>2</v>
      </c>
      <c r="H508" s="12" t="str">
        <f t="shared" si="1"/>
        <v>Rectum &amp; Anal Moderate Proc.</v>
      </c>
      <c r="I508" s="12" t="str">
        <f t="shared" si="2"/>
        <v>P16KN</v>
      </c>
      <c r="J508" s="13">
        <f>VLOOKUP($C508,'tarif idrg'!$A:$O,11,FALSE)</f>
        <v>881415</v>
      </c>
      <c r="K508" s="13">
        <f>VLOOKUP($C508,'tarif idrg'!$A:$O,15,FALSE)</f>
        <v>1101769</v>
      </c>
      <c r="L508" s="13">
        <f>VLOOKUP($E508,'ip prosedur-2025'!$A:$H,4,FALSE)</f>
        <v>15967389.6</v>
      </c>
      <c r="M508" s="13">
        <f>VLOOKUP($E508,'ip prosedur-14 okt-15 juni 2026'!$A:$H,4,FALSE)</f>
        <v>16802539.04</v>
      </c>
      <c r="N508" s="13">
        <f>VLOOKUP($E508,'ip prosedur-14 okt-15 juni 2026'!$A:$H,3, FALSE)</f>
        <v>297</v>
      </c>
      <c r="O508" s="3">
        <f t="shared" si="3"/>
        <v>4990354095</v>
      </c>
      <c r="P508" s="14">
        <f>VLOOKUP($E508,'ip prosedur-14 okt-15 juni 2026'!$A:$H,5,FALSE)</f>
        <v>8400614</v>
      </c>
      <c r="Q508" s="14">
        <f>VLOOKUP($E508,'ip prosedur-14 okt-15 juni 2026'!$A:$H,6,FALSE)</f>
        <v>11558976</v>
      </c>
      <c r="R508" s="14">
        <f>VLOOKUP($E508,'ip prosedur-14 okt-15 juni 2026'!$A:$H,7,FALSE)</f>
        <v>17289065</v>
      </c>
      <c r="S508" s="14">
        <f>VLOOKUP($E508,'ip prosedur-14 okt-15 juni 2026'!$A:$H,8,FALSE)</f>
        <v>28920653</v>
      </c>
    </row>
    <row r="509">
      <c r="A509" s="7" t="s">
        <v>5</v>
      </c>
      <c r="B509" s="7" t="s">
        <v>13992</v>
      </c>
      <c r="C509" s="7" t="s">
        <v>1117</v>
      </c>
      <c r="D509" s="7" t="s">
        <v>1118</v>
      </c>
      <c r="E509" s="7" t="s">
        <v>423</v>
      </c>
      <c r="F509" s="7" t="s">
        <v>424</v>
      </c>
      <c r="G509" s="11" t="str">
        <f>VLOOKUP($E509,proc!$A:$D,3, FALSE)</f>
        <v>3</v>
      </c>
      <c r="H509" s="12" t="str">
        <f t="shared" si="1"/>
        <v>Rectum &amp; Anal Moderate Proc.</v>
      </c>
      <c r="I509" s="12" t="str">
        <f t="shared" si="2"/>
        <v>P16KN</v>
      </c>
      <c r="J509" s="13">
        <f>VLOOKUP($C509,'tarif idrg'!$A:$O,11,FALSE)</f>
        <v>881415</v>
      </c>
      <c r="K509" s="13">
        <f>VLOOKUP($C509,'tarif idrg'!$A:$O,15,FALSE)</f>
        <v>1101769</v>
      </c>
      <c r="L509" s="13">
        <f>VLOOKUP($E509,'ip prosedur-2025'!$A:$H,4,FALSE)</f>
        <v>27474079.83</v>
      </c>
      <c r="M509" s="13">
        <f>VLOOKUP($E509,'ip prosedur-14 okt-15 juni 2026'!$A:$H,4,FALSE)</f>
        <v>26664417.04</v>
      </c>
      <c r="N509" s="13">
        <f>VLOOKUP($E509,'ip prosedur-14 okt-15 juni 2026'!$A:$H,3, FALSE)</f>
        <v>231</v>
      </c>
      <c r="O509" s="3">
        <f t="shared" si="3"/>
        <v>6159480336</v>
      </c>
      <c r="P509" s="14">
        <f>VLOOKUP($E509,'ip prosedur-14 okt-15 juni 2026'!$A:$H,5,FALSE)</f>
        <v>11467770</v>
      </c>
      <c r="Q509" s="14">
        <f>VLOOKUP($E509,'ip prosedur-14 okt-15 juni 2026'!$A:$H,6,FALSE)</f>
        <v>19598005</v>
      </c>
      <c r="R509" s="14">
        <f>VLOOKUP($E509,'ip prosedur-14 okt-15 juni 2026'!$A:$H,7,FALSE)</f>
        <v>28743339</v>
      </c>
      <c r="S509" s="14">
        <f>VLOOKUP($E509,'ip prosedur-14 okt-15 juni 2026'!$A:$H,8,FALSE)</f>
        <v>50528246</v>
      </c>
    </row>
    <row r="510">
      <c r="A510" s="7" t="s">
        <v>5</v>
      </c>
      <c r="B510" s="7" t="s">
        <v>13992</v>
      </c>
      <c r="C510" s="7" t="s">
        <v>1121</v>
      </c>
      <c r="D510" s="7" t="s">
        <v>1122</v>
      </c>
      <c r="E510" s="7" t="s">
        <v>1123</v>
      </c>
      <c r="F510" s="7" t="s">
        <v>1124</v>
      </c>
      <c r="G510" s="11" t="str">
        <f>VLOOKUP($E510,proc!$A:$D,3, FALSE)</f>
        <v>0</v>
      </c>
      <c r="H510" s="12" t="str">
        <f t="shared" si="1"/>
        <v>Rectum &amp; Anal Minor Proc.</v>
      </c>
      <c r="I510" s="12" t="str">
        <f t="shared" si="2"/>
        <v>P16KP</v>
      </c>
      <c r="J510" s="13">
        <f>VLOOKUP($C510,'tarif idrg'!$A:$O,11,FALSE)</f>
        <v>383023</v>
      </c>
      <c r="K510" s="13">
        <f>VLOOKUP($C510,'tarif idrg'!$A:$O,15,FALSE)</f>
        <v>398344</v>
      </c>
      <c r="L510" s="13">
        <f>VLOOKUP($E510,'ip prosedur-2025'!$A:$H,4,FALSE)</f>
        <v>9934808.667</v>
      </c>
      <c r="M510" s="13">
        <f>VLOOKUP($E510,'ip prosedur-14 okt-15 juni 2026'!$A:$H,4,FALSE)</f>
        <v>11035860</v>
      </c>
      <c r="N510" s="13">
        <f>VLOOKUP($E510,'ip prosedur-14 okt-15 juni 2026'!$A:$H,3, FALSE)</f>
        <v>9</v>
      </c>
      <c r="O510" s="3">
        <f t="shared" si="3"/>
        <v>99322740</v>
      </c>
      <c r="P510" s="14">
        <f>VLOOKUP($E510,'ip prosedur-14 okt-15 juni 2026'!$A:$H,5,FALSE)</f>
        <v>5893060</v>
      </c>
      <c r="Q510" s="14">
        <f>VLOOKUP($E510,'ip prosedur-14 okt-15 juni 2026'!$A:$H,6,FALSE)</f>
        <v>6380335</v>
      </c>
      <c r="R510" s="14">
        <f>VLOOKUP($E510,'ip prosedur-14 okt-15 juni 2026'!$A:$H,7,FALSE)</f>
        <v>11054931</v>
      </c>
      <c r="S510" s="14">
        <f>VLOOKUP($E510,'ip prosedur-14 okt-15 juni 2026'!$A:$H,8,FALSE)</f>
        <v>36767521</v>
      </c>
    </row>
    <row r="511">
      <c r="A511" s="7" t="s">
        <v>5</v>
      </c>
      <c r="B511" s="7" t="s">
        <v>13992</v>
      </c>
      <c r="C511" s="7" t="s">
        <v>1121</v>
      </c>
      <c r="D511" s="7" t="s">
        <v>1122</v>
      </c>
      <c r="E511" s="7" t="s">
        <v>636</v>
      </c>
      <c r="F511" s="7" t="s">
        <v>637</v>
      </c>
      <c r="G511" s="11" t="str">
        <f>VLOOKUP($E511,proc!$A:$D,3, FALSE)</f>
        <v>0</v>
      </c>
      <c r="H511" s="12" t="str">
        <f t="shared" si="1"/>
        <v>Rectum &amp; Anal Minor Proc.</v>
      </c>
      <c r="I511" s="12" t="str">
        <f t="shared" si="2"/>
        <v>P16KP</v>
      </c>
      <c r="J511" s="13">
        <f>VLOOKUP($C511,'tarif idrg'!$A:$O,11,FALSE)</f>
        <v>383023</v>
      </c>
      <c r="K511" s="13">
        <f>VLOOKUP($C511,'tarif idrg'!$A:$O,15,FALSE)</f>
        <v>398344</v>
      </c>
      <c r="L511" s="13">
        <f>VLOOKUP($E511,'ip prosedur-2025'!$A:$H,4,FALSE)</f>
        <v>8670610.553</v>
      </c>
      <c r="M511" s="13">
        <f>VLOOKUP($E511,'ip prosedur-14 okt-15 juni 2026'!$A:$H,4,FALSE)</f>
        <v>9121603.077</v>
      </c>
      <c r="N511" s="13">
        <f>VLOOKUP($E511,'ip prosedur-14 okt-15 juni 2026'!$A:$H,3, FALSE)</f>
        <v>65</v>
      </c>
      <c r="O511" s="3">
        <f t="shared" si="3"/>
        <v>592904200</v>
      </c>
      <c r="P511" s="14">
        <f>VLOOKUP($E511,'ip prosedur-14 okt-15 juni 2026'!$A:$H,5,FALSE)</f>
        <v>4306525</v>
      </c>
      <c r="Q511" s="14">
        <f>VLOOKUP($E511,'ip prosedur-14 okt-15 juni 2026'!$A:$H,6,FALSE)</f>
        <v>5137618</v>
      </c>
      <c r="R511" s="14">
        <f>VLOOKUP($E511,'ip prosedur-14 okt-15 juni 2026'!$A:$H,7,FALSE)</f>
        <v>6483157</v>
      </c>
      <c r="S511" s="14">
        <f>VLOOKUP($E511,'ip prosedur-14 okt-15 juni 2026'!$A:$H,8,FALSE)</f>
        <v>13045092</v>
      </c>
    </row>
    <row r="512">
      <c r="A512" s="7" t="s">
        <v>5</v>
      </c>
      <c r="B512" s="7" t="s">
        <v>13992</v>
      </c>
      <c r="C512" s="7" t="s">
        <v>1121</v>
      </c>
      <c r="D512" s="7" t="s">
        <v>1122</v>
      </c>
      <c r="E512" s="7" t="s">
        <v>1126</v>
      </c>
      <c r="F512" s="7" t="s">
        <v>1128</v>
      </c>
      <c r="G512" s="11" t="str">
        <f>VLOOKUP($E512,proc!$A:$D,3, FALSE)</f>
        <v>0</v>
      </c>
      <c r="H512" s="12" t="str">
        <f t="shared" si="1"/>
        <v>Rectum &amp; Anal Minor Proc.</v>
      </c>
      <c r="I512" s="12" t="str">
        <f t="shared" si="2"/>
        <v>P16KP</v>
      </c>
      <c r="J512" s="13">
        <f>VLOOKUP($C512,'tarif idrg'!$A:$O,11,FALSE)</f>
        <v>383023</v>
      </c>
      <c r="K512" s="13">
        <f>VLOOKUP($C512,'tarif idrg'!$A:$O,15,FALSE)</f>
        <v>398344</v>
      </c>
      <c r="L512" s="13">
        <f>VLOOKUP($E512,'ip prosedur-2025'!$A:$H,4,FALSE)</f>
        <v>19037468.9</v>
      </c>
      <c r="M512" s="13">
        <f>VLOOKUP($E512,'ip prosedur-14 okt-15 juni 2026'!$A:$H,4,FALSE)</f>
        <v>18349572.44</v>
      </c>
      <c r="N512" s="13">
        <f>VLOOKUP($E512,'ip prosedur-14 okt-15 juni 2026'!$A:$H,3, FALSE)</f>
        <v>54</v>
      </c>
      <c r="O512" s="3">
        <f t="shared" si="3"/>
        <v>990876911.8</v>
      </c>
      <c r="P512" s="14">
        <f>VLOOKUP($E512,'ip prosedur-14 okt-15 juni 2026'!$A:$H,5,FALSE)</f>
        <v>9245947</v>
      </c>
      <c r="Q512" s="14">
        <f>VLOOKUP($E512,'ip prosedur-14 okt-15 juni 2026'!$A:$H,6,FALSE)</f>
        <v>12098873</v>
      </c>
      <c r="R512" s="14">
        <f>VLOOKUP($E512,'ip prosedur-14 okt-15 juni 2026'!$A:$H,7,FALSE)</f>
        <v>25375500</v>
      </c>
      <c r="S512" s="14">
        <f>VLOOKUP($E512,'ip prosedur-14 okt-15 juni 2026'!$A:$H,8,FALSE)</f>
        <v>35653183</v>
      </c>
    </row>
    <row r="513">
      <c r="A513" s="7" t="s">
        <v>5</v>
      </c>
      <c r="B513" s="7" t="s">
        <v>13992</v>
      </c>
      <c r="C513" s="19" t="s">
        <v>1121</v>
      </c>
      <c r="D513" s="19" t="s">
        <v>1122</v>
      </c>
      <c r="E513" s="19" t="s">
        <v>1129</v>
      </c>
      <c r="F513" s="19" t="s">
        <v>1130</v>
      </c>
      <c r="G513" s="11" t="str">
        <f>VLOOKUP($E513,proc!$A:$D,3, FALSE)</f>
        <v>0</v>
      </c>
      <c r="H513" s="12" t="str">
        <f t="shared" si="1"/>
        <v>Rectum &amp; Anal Minor Proc.</v>
      </c>
      <c r="I513" s="12" t="str">
        <f t="shared" si="2"/>
        <v>P16KP</v>
      </c>
      <c r="J513" s="13">
        <f>VLOOKUP($C513,'tarif idrg'!$A:$O,11,FALSE)</f>
        <v>383023</v>
      </c>
      <c r="K513" s="13">
        <f>VLOOKUP($C513,'tarif idrg'!$A:$O,15,FALSE)</f>
        <v>398344</v>
      </c>
      <c r="L513" s="13">
        <f>VLOOKUP($E513,'ip prosedur-2025'!$A:$H,4,FALSE)</f>
        <v>14952798.3</v>
      </c>
      <c r="M513" s="13">
        <f>VLOOKUP($E513,'ip prosedur-14 okt-15 juni 2026'!$A:$H,4,FALSE)</f>
        <v>15357238.92</v>
      </c>
      <c r="N513" s="13">
        <f>VLOOKUP($E513,'ip prosedur-14 okt-15 juni 2026'!$A:$H,3, FALSE)</f>
        <v>464</v>
      </c>
      <c r="O513" s="3">
        <f t="shared" si="3"/>
        <v>7125758859</v>
      </c>
      <c r="P513" s="14">
        <f>VLOOKUP($E513,'ip prosedur-14 okt-15 juni 2026'!$A:$H,5,FALSE)</f>
        <v>6554804</v>
      </c>
      <c r="Q513" s="14">
        <f>VLOOKUP($E513,'ip prosedur-14 okt-15 juni 2026'!$A:$H,6,FALSE)</f>
        <v>10687266</v>
      </c>
      <c r="R513" s="14">
        <f>VLOOKUP($E513,'ip prosedur-14 okt-15 juni 2026'!$A:$H,7,FALSE)</f>
        <v>17081679</v>
      </c>
      <c r="S513" s="14">
        <f>VLOOKUP($E513,'ip prosedur-14 okt-15 juni 2026'!$A:$H,8,FALSE)</f>
        <v>29763581</v>
      </c>
    </row>
    <row r="514">
      <c r="A514" s="7" t="s">
        <v>5</v>
      </c>
      <c r="B514" s="7" t="s">
        <v>13992</v>
      </c>
      <c r="C514" s="7" t="s">
        <v>1121</v>
      </c>
      <c r="D514" s="7" t="s">
        <v>1122</v>
      </c>
      <c r="E514" s="7" t="s">
        <v>530</v>
      </c>
      <c r="F514" s="7" t="s">
        <v>532</v>
      </c>
      <c r="G514" s="11" t="str">
        <f>VLOOKUP($E514,proc!$A:$D,3, FALSE)</f>
        <v>3</v>
      </c>
      <c r="H514" s="12" t="str">
        <f t="shared" si="1"/>
        <v>Rectum &amp; Anal Minor Proc.</v>
      </c>
      <c r="I514" s="12" t="str">
        <f t="shared" si="2"/>
        <v>P16KP</v>
      </c>
      <c r="J514" s="13">
        <f>VLOOKUP($C514,'tarif idrg'!$A:$O,11,FALSE)</f>
        <v>383023</v>
      </c>
      <c r="K514" s="13">
        <f>VLOOKUP($C514,'tarif idrg'!$A:$O,15,FALSE)</f>
        <v>398344</v>
      </c>
      <c r="L514" s="13">
        <f>VLOOKUP($E514,'ip prosedur-2025'!$A:$H,4,FALSE)</f>
        <v>14625650</v>
      </c>
      <c r="M514" s="13">
        <f>VLOOKUP($E514,'ip prosedur-14 okt-15 juni 2026'!$A:$H,4,FALSE)</f>
        <v>15339404.6</v>
      </c>
      <c r="N514" s="13">
        <f>VLOOKUP($E514,'ip prosedur-14 okt-15 juni 2026'!$A:$H,3, FALSE)</f>
        <v>45</v>
      </c>
      <c r="O514" s="3">
        <f t="shared" si="3"/>
        <v>690273207</v>
      </c>
      <c r="P514" s="14">
        <f>VLOOKUP($E514,'ip prosedur-14 okt-15 juni 2026'!$A:$H,5,FALSE)</f>
        <v>6193711</v>
      </c>
      <c r="Q514" s="14">
        <f>VLOOKUP($E514,'ip prosedur-14 okt-15 juni 2026'!$A:$H,6,FALSE)</f>
        <v>12342778</v>
      </c>
      <c r="R514" s="14">
        <f>VLOOKUP($E514,'ip prosedur-14 okt-15 juni 2026'!$A:$H,7,FALSE)</f>
        <v>19972340</v>
      </c>
      <c r="S514" s="14">
        <f>VLOOKUP($E514,'ip prosedur-14 okt-15 juni 2026'!$A:$H,8,FALSE)</f>
        <v>25479332</v>
      </c>
    </row>
    <row r="515">
      <c r="A515" s="7" t="s">
        <v>5</v>
      </c>
      <c r="B515" s="7" t="s">
        <v>13992</v>
      </c>
      <c r="C515" s="7" t="s">
        <v>1121</v>
      </c>
      <c r="D515" s="7" t="s">
        <v>1122</v>
      </c>
      <c r="E515" s="7" t="s">
        <v>795</v>
      </c>
      <c r="F515" s="7" t="s">
        <v>796</v>
      </c>
      <c r="G515" s="11" t="str">
        <f>VLOOKUP($E515,proc!$A:$D,3, FALSE)</f>
        <v>2</v>
      </c>
      <c r="H515" s="12" t="str">
        <f t="shared" si="1"/>
        <v>Rectum &amp; Anal Minor Proc.</v>
      </c>
      <c r="I515" s="12" t="str">
        <f t="shared" si="2"/>
        <v>P16KP</v>
      </c>
      <c r="J515" s="13">
        <f>VLOOKUP($C515,'tarif idrg'!$A:$O,11,FALSE)</f>
        <v>383023</v>
      </c>
      <c r="K515" s="13">
        <f>VLOOKUP($C515,'tarif idrg'!$A:$O,15,FALSE)</f>
        <v>398344</v>
      </c>
      <c r="L515" s="13">
        <f>VLOOKUP($E515,'ip prosedur-2025'!$A:$H,4,FALSE)</f>
        <v>12001160.98</v>
      </c>
      <c r="M515" s="13">
        <f>VLOOKUP($E515,'ip prosedur-14 okt-15 juni 2026'!$A:$H,4,FALSE)</f>
        <v>11592551.09</v>
      </c>
      <c r="N515" s="13">
        <f>VLOOKUP($E515,'ip prosedur-14 okt-15 juni 2026'!$A:$H,3, FALSE)</f>
        <v>5825</v>
      </c>
      <c r="O515" s="3">
        <f t="shared" si="3"/>
        <v>67526610099</v>
      </c>
      <c r="P515" s="14">
        <f>VLOOKUP($E515,'ip prosedur-14 okt-15 juni 2026'!$A:$H,5,FALSE)</f>
        <v>6397614</v>
      </c>
      <c r="Q515" s="14">
        <f>VLOOKUP($E515,'ip prosedur-14 okt-15 juni 2026'!$A:$H,6,FALSE)</f>
        <v>9181841</v>
      </c>
      <c r="R515" s="14">
        <f>VLOOKUP($E515,'ip prosedur-14 okt-15 juni 2026'!$A:$H,7,FALSE)</f>
        <v>13352396</v>
      </c>
      <c r="S515" s="14">
        <f>VLOOKUP($E515,'ip prosedur-14 okt-15 juni 2026'!$A:$H,8,FALSE)</f>
        <v>20051850</v>
      </c>
    </row>
    <row r="516">
      <c r="A516" s="7" t="s">
        <v>5</v>
      </c>
      <c r="B516" s="7" t="s">
        <v>13992</v>
      </c>
      <c r="C516" s="7" t="s">
        <v>1121</v>
      </c>
      <c r="D516" s="7" t="s">
        <v>1122</v>
      </c>
      <c r="E516" s="7" t="s">
        <v>797</v>
      </c>
      <c r="F516" s="7" t="s">
        <v>798</v>
      </c>
      <c r="G516" s="11" t="str">
        <f>VLOOKUP($E516,proc!$A:$D,3, FALSE)</f>
        <v>2</v>
      </c>
      <c r="H516" s="12" t="str">
        <f t="shared" si="1"/>
        <v>Rectum &amp; Anal Minor Proc.</v>
      </c>
      <c r="I516" s="12" t="str">
        <f t="shared" si="2"/>
        <v>P16KP</v>
      </c>
      <c r="J516" s="13">
        <f>VLOOKUP($C516,'tarif idrg'!$A:$O,11,FALSE)</f>
        <v>383023</v>
      </c>
      <c r="K516" s="13">
        <f>VLOOKUP($C516,'tarif idrg'!$A:$O,15,FALSE)</f>
        <v>398344</v>
      </c>
      <c r="L516" s="13">
        <f>VLOOKUP($E516,'ip prosedur-2025'!$A:$H,4,FALSE)</f>
        <v>12735672.3</v>
      </c>
      <c r="M516" s="13">
        <f>VLOOKUP($E516,'ip prosedur-14 okt-15 juni 2026'!$A:$H,4,FALSE)</f>
        <v>11816409.31</v>
      </c>
      <c r="N516" s="13">
        <f>VLOOKUP($E516,'ip prosedur-14 okt-15 juni 2026'!$A:$H,3, FALSE)</f>
        <v>112</v>
      </c>
      <c r="O516" s="3">
        <f t="shared" si="3"/>
        <v>1323437843</v>
      </c>
      <c r="P516" s="14">
        <f>VLOOKUP($E516,'ip prosedur-14 okt-15 juni 2026'!$A:$H,5,FALSE)</f>
        <v>6456873</v>
      </c>
      <c r="Q516" s="14">
        <f>VLOOKUP($E516,'ip prosedur-14 okt-15 juni 2026'!$A:$H,6,FALSE)</f>
        <v>9100443</v>
      </c>
      <c r="R516" s="14">
        <f>VLOOKUP($E516,'ip prosedur-14 okt-15 juni 2026'!$A:$H,7,FALSE)</f>
        <v>14508891</v>
      </c>
      <c r="S516" s="14">
        <f>VLOOKUP($E516,'ip prosedur-14 okt-15 juni 2026'!$A:$H,8,FALSE)</f>
        <v>19666239</v>
      </c>
    </row>
    <row r="517">
      <c r="A517" s="7" t="s">
        <v>5</v>
      </c>
      <c r="B517" s="7" t="s">
        <v>13992</v>
      </c>
      <c r="C517" s="7" t="s">
        <v>1121</v>
      </c>
      <c r="D517" s="7" t="s">
        <v>1122</v>
      </c>
      <c r="E517" s="7" t="s">
        <v>799</v>
      </c>
      <c r="F517" s="7" t="s">
        <v>800</v>
      </c>
      <c r="G517" s="11" t="str">
        <f>VLOOKUP($E517,proc!$A:$D,3, FALSE)</f>
        <v>2</v>
      </c>
      <c r="H517" s="12" t="str">
        <f t="shared" si="1"/>
        <v>Rectum &amp; Anal Minor Proc.</v>
      </c>
      <c r="I517" s="12" t="str">
        <f t="shared" si="2"/>
        <v>P16KP</v>
      </c>
      <c r="J517" s="13">
        <f>VLOOKUP($C517,'tarif idrg'!$A:$O,11,FALSE)</f>
        <v>383023</v>
      </c>
      <c r="K517" s="13">
        <f>VLOOKUP($C517,'tarif idrg'!$A:$O,15,FALSE)</f>
        <v>398344</v>
      </c>
      <c r="L517" s="13">
        <f>VLOOKUP($E517,'ip prosedur-2025'!$A:$H,4,FALSE)</f>
        <v>11378340.05</v>
      </c>
      <c r="M517" s="13">
        <f>VLOOKUP($E517,'ip prosedur-14 okt-15 juni 2026'!$A:$H,4,FALSE)</f>
        <v>11400056.07</v>
      </c>
      <c r="N517" s="13">
        <f>VLOOKUP($E517,'ip prosedur-14 okt-15 juni 2026'!$A:$H,3, FALSE)</f>
        <v>300</v>
      </c>
      <c r="O517" s="3">
        <f t="shared" si="3"/>
        <v>3420016821</v>
      </c>
      <c r="P517" s="14">
        <f>VLOOKUP($E517,'ip prosedur-14 okt-15 juni 2026'!$A:$H,5,FALSE)</f>
        <v>6091600</v>
      </c>
      <c r="Q517" s="14">
        <f>VLOOKUP($E517,'ip prosedur-14 okt-15 juni 2026'!$A:$H,6,FALSE)</f>
        <v>8976622</v>
      </c>
      <c r="R517" s="14">
        <f>VLOOKUP($E517,'ip prosedur-14 okt-15 juni 2026'!$A:$H,7,FALSE)</f>
        <v>12815000</v>
      </c>
      <c r="S517" s="14">
        <f>VLOOKUP($E517,'ip prosedur-14 okt-15 juni 2026'!$A:$H,8,FALSE)</f>
        <v>18272818</v>
      </c>
    </row>
    <row r="518">
      <c r="A518" s="7" t="s">
        <v>5</v>
      </c>
      <c r="B518" s="7" t="s">
        <v>13992</v>
      </c>
      <c r="C518" s="7" t="s">
        <v>1121</v>
      </c>
      <c r="D518" s="7" t="s">
        <v>1122</v>
      </c>
      <c r="E518" s="7" t="s">
        <v>806</v>
      </c>
      <c r="F518" s="7" t="s">
        <v>807</v>
      </c>
      <c r="G518" s="11" t="str">
        <f>VLOOKUP($E518,proc!$A:$D,3, FALSE)</f>
        <v>2</v>
      </c>
      <c r="H518" s="12" t="str">
        <f t="shared" si="1"/>
        <v>Rectum &amp; Anal Minor Proc.</v>
      </c>
      <c r="I518" s="12" t="str">
        <f t="shared" si="2"/>
        <v>P16KP</v>
      </c>
      <c r="J518" s="13">
        <f>VLOOKUP($C518,'tarif idrg'!$A:$O,11,FALSE)</f>
        <v>383023</v>
      </c>
      <c r="K518" s="13">
        <f>VLOOKUP($C518,'tarif idrg'!$A:$O,15,FALSE)</f>
        <v>398344</v>
      </c>
      <c r="L518" s="13">
        <f>VLOOKUP($E518,'ip prosedur-2025'!$A:$H,4,FALSE)</f>
        <v>11614685.61</v>
      </c>
      <c r="M518" s="13">
        <f>VLOOKUP($E518,'ip prosedur-14 okt-15 juni 2026'!$A:$H,4,FALSE)</f>
        <v>12080709.43</v>
      </c>
      <c r="N518" s="13">
        <f>VLOOKUP($E518,'ip prosedur-14 okt-15 juni 2026'!$A:$H,3, FALSE)</f>
        <v>944</v>
      </c>
      <c r="O518" s="3">
        <f t="shared" si="3"/>
        <v>11404189702</v>
      </c>
      <c r="P518" s="14">
        <f>VLOOKUP($E518,'ip prosedur-14 okt-15 juni 2026'!$A:$H,5,FALSE)</f>
        <v>6517091</v>
      </c>
      <c r="Q518" s="14">
        <f>VLOOKUP($E518,'ip prosedur-14 okt-15 juni 2026'!$A:$H,6,FALSE)</f>
        <v>9039261</v>
      </c>
      <c r="R518" s="14">
        <f>VLOOKUP($E518,'ip prosedur-14 okt-15 juni 2026'!$A:$H,7,FALSE)</f>
        <v>13271006</v>
      </c>
      <c r="S518" s="14">
        <f>VLOOKUP($E518,'ip prosedur-14 okt-15 juni 2026'!$A:$H,8,FALSE)</f>
        <v>21766440</v>
      </c>
    </row>
    <row r="519">
      <c r="A519" s="7" t="s">
        <v>5</v>
      </c>
      <c r="B519" s="7" t="s">
        <v>13992</v>
      </c>
      <c r="C519" s="7" t="s">
        <v>1121</v>
      </c>
      <c r="D519" s="7" t="s">
        <v>1122</v>
      </c>
      <c r="E519" s="7" t="s">
        <v>820</v>
      </c>
      <c r="F519" s="7" t="s">
        <v>821</v>
      </c>
      <c r="G519" s="11" t="str">
        <f>VLOOKUP($E519,proc!$A:$D,3, FALSE)</f>
        <v>2</v>
      </c>
      <c r="H519" s="12" t="str">
        <f t="shared" si="1"/>
        <v>Rectum &amp; Anal Minor Proc.</v>
      </c>
      <c r="I519" s="12" t="str">
        <f t="shared" si="2"/>
        <v>P16KP</v>
      </c>
      <c r="J519" s="13">
        <f>VLOOKUP($C519,'tarif idrg'!$A:$O,11,FALSE)</f>
        <v>383023</v>
      </c>
      <c r="K519" s="13">
        <f>VLOOKUP($C519,'tarif idrg'!$A:$O,15,FALSE)</f>
        <v>398344</v>
      </c>
      <c r="L519" s="13">
        <f>VLOOKUP($E519,'ip prosedur-2025'!$A:$H,4,FALSE)</f>
        <v>10015545.88</v>
      </c>
      <c r="M519" s="13">
        <f>VLOOKUP($E519,'ip prosedur-14 okt-15 juni 2026'!$A:$H,4,FALSE)</f>
        <v>10574675.49</v>
      </c>
      <c r="N519" s="13">
        <f>VLOOKUP($E519,'ip prosedur-14 okt-15 juni 2026'!$A:$H,3, FALSE)</f>
        <v>342</v>
      </c>
      <c r="O519" s="3">
        <f t="shared" si="3"/>
        <v>3616539018</v>
      </c>
      <c r="P519" s="14">
        <f>VLOOKUP($E519,'ip prosedur-14 okt-15 juni 2026'!$A:$H,5,FALSE)</f>
        <v>5641684</v>
      </c>
      <c r="Q519" s="14">
        <f>VLOOKUP($E519,'ip prosedur-14 okt-15 juni 2026'!$A:$H,6,FALSE)</f>
        <v>7838441</v>
      </c>
      <c r="R519" s="14">
        <f>VLOOKUP($E519,'ip prosedur-14 okt-15 juni 2026'!$A:$H,7,FALSE)</f>
        <v>11404689</v>
      </c>
      <c r="S519" s="14">
        <f>VLOOKUP($E519,'ip prosedur-14 okt-15 juni 2026'!$A:$H,8,FALSE)</f>
        <v>18416329</v>
      </c>
    </row>
    <row r="520">
      <c r="A520" s="7" t="s">
        <v>5</v>
      </c>
      <c r="B520" s="7" t="s">
        <v>13992</v>
      </c>
      <c r="C520" s="7" t="s">
        <v>1121</v>
      </c>
      <c r="D520" s="7" t="s">
        <v>1122</v>
      </c>
      <c r="E520" s="7" t="s">
        <v>535</v>
      </c>
      <c r="F520" s="7" t="s">
        <v>536</v>
      </c>
      <c r="G520" s="11" t="str">
        <f>VLOOKUP($E520,proc!$A:$D,3, FALSE)</f>
        <v>2</v>
      </c>
      <c r="H520" s="12" t="str">
        <f t="shared" si="1"/>
        <v>Rectum &amp; Anal Minor Proc.</v>
      </c>
      <c r="I520" s="12" t="str">
        <f t="shared" si="2"/>
        <v>P16KP</v>
      </c>
      <c r="J520" s="13">
        <f>VLOOKUP($C520,'tarif idrg'!$A:$O,11,FALSE)</f>
        <v>383023</v>
      </c>
      <c r="K520" s="13">
        <f>VLOOKUP($C520,'tarif idrg'!$A:$O,15,FALSE)</f>
        <v>398344</v>
      </c>
      <c r="L520" s="13">
        <f>VLOOKUP($E520,'ip prosedur-2025'!$A:$H,4,FALSE)</f>
        <v>21173039.52</v>
      </c>
      <c r="M520" s="13">
        <f>VLOOKUP($E520,'ip prosedur-14 okt-15 juni 2026'!$A:$H,4,FALSE)</f>
        <v>16620347.93</v>
      </c>
      <c r="N520" s="13">
        <f>VLOOKUP($E520,'ip prosedur-14 okt-15 juni 2026'!$A:$H,3, FALSE)</f>
        <v>41</v>
      </c>
      <c r="O520" s="3">
        <f t="shared" si="3"/>
        <v>681434265.1</v>
      </c>
      <c r="P520" s="14">
        <f>VLOOKUP($E520,'ip prosedur-14 okt-15 juni 2026'!$A:$H,5,FALSE)</f>
        <v>8334785</v>
      </c>
      <c r="Q520" s="14">
        <f>VLOOKUP($E520,'ip prosedur-14 okt-15 juni 2026'!$A:$H,6,FALSE)</f>
        <v>12846327</v>
      </c>
      <c r="R520" s="14">
        <f>VLOOKUP($E520,'ip prosedur-14 okt-15 juni 2026'!$A:$H,7,FALSE)</f>
        <v>18109719</v>
      </c>
      <c r="S520" s="14">
        <f>VLOOKUP($E520,'ip prosedur-14 okt-15 juni 2026'!$A:$H,8,FALSE)</f>
        <v>30207834</v>
      </c>
    </row>
    <row r="521">
      <c r="A521" s="7" t="s">
        <v>5</v>
      </c>
      <c r="B521" s="7" t="s">
        <v>13992</v>
      </c>
      <c r="C521" s="7" t="s">
        <v>1121</v>
      </c>
      <c r="D521" s="7" t="s">
        <v>1122</v>
      </c>
      <c r="E521" s="7" t="s">
        <v>822</v>
      </c>
      <c r="F521" s="7" t="s">
        <v>823</v>
      </c>
      <c r="G521" s="11" t="str">
        <f>VLOOKUP($E521,proc!$A:$D,3, FALSE)</f>
        <v>2</v>
      </c>
      <c r="H521" s="12" t="str">
        <f t="shared" si="1"/>
        <v>Rectum &amp; Anal Minor Proc.</v>
      </c>
      <c r="I521" s="12" t="str">
        <f t="shared" si="2"/>
        <v>P16KP</v>
      </c>
      <c r="J521" s="13">
        <f>VLOOKUP($C521,'tarif idrg'!$A:$O,11,FALSE)</f>
        <v>383023</v>
      </c>
      <c r="K521" s="13">
        <f>VLOOKUP($C521,'tarif idrg'!$A:$O,15,FALSE)</f>
        <v>398344</v>
      </c>
      <c r="L521" s="13">
        <f>VLOOKUP($E521,'ip prosedur-2025'!$A:$H,4,FALSE)</f>
        <v>10992528.84</v>
      </c>
      <c r="M521" s="13">
        <f>VLOOKUP($E521,'ip prosedur-14 okt-15 juni 2026'!$A:$H,4,FALSE)</f>
        <v>11675884.44</v>
      </c>
      <c r="N521" s="13">
        <f>VLOOKUP($E521,'ip prosedur-14 okt-15 juni 2026'!$A:$H,3, FALSE)</f>
        <v>383</v>
      </c>
      <c r="O521" s="3">
        <f t="shared" si="3"/>
        <v>4471863741</v>
      </c>
      <c r="P521" s="14">
        <f>VLOOKUP($E521,'ip prosedur-14 okt-15 juni 2026'!$A:$H,5,FALSE)</f>
        <v>6422160</v>
      </c>
      <c r="Q521" s="14">
        <f>VLOOKUP($E521,'ip prosedur-14 okt-15 juni 2026'!$A:$H,6,FALSE)</f>
        <v>8786636</v>
      </c>
      <c r="R521" s="14">
        <f>VLOOKUP($E521,'ip prosedur-14 okt-15 juni 2026'!$A:$H,7,FALSE)</f>
        <v>12395475</v>
      </c>
      <c r="S521" s="14">
        <f>VLOOKUP($E521,'ip prosedur-14 okt-15 juni 2026'!$A:$H,8,FALSE)</f>
        <v>19714930</v>
      </c>
    </row>
    <row r="522">
      <c r="A522" s="7" t="s">
        <v>5</v>
      </c>
      <c r="B522" s="7" t="s">
        <v>13992</v>
      </c>
      <c r="C522" s="7" t="s">
        <v>1121</v>
      </c>
      <c r="D522" s="7" t="s">
        <v>1122</v>
      </c>
      <c r="E522" s="7" t="s">
        <v>538</v>
      </c>
      <c r="F522" s="7" t="s">
        <v>539</v>
      </c>
      <c r="G522" s="11" t="str">
        <f>VLOOKUP($E522,proc!$A:$D,3, FALSE)</f>
        <v>2</v>
      </c>
      <c r="H522" s="12" t="str">
        <f t="shared" si="1"/>
        <v>Rectum &amp; Anal Minor Proc.</v>
      </c>
      <c r="I522" s="12" t="str">
        <f t="shared" si="2"/>
        <v>P16KP</v>
      </c>
      <c r="J522" s="13">
        <f>VLOOKUP($C522,'tarif idrg'!$A:$O,11,FALSE)</f>
        <v>383023</v>
      </c>
      <c r="K522" s="13">
        <f>VLOOKUP($C522,'tarif idrg'!$A:$O,15,FALSE)</f>
        <v>398344</v>
      </c>
      <c r="L522" s="13">
        <f>VLOOKUP($E522,'ip prosedur-2025'!$A:$H,4,FALSE)</f>
        <v>18360049.02</v>
      </c>
      <c r="M522" s="13">
        <f>VLOOKUP($E522,'ip prosedur-14 okt-15 juni 2026'!$A:$H,4,FALSE)</f>
        <v>22189609.57</v>
      </c>
      <c r="N522" s="13">
        <f>VLOOKUP($E522,'ip prosedur-14 okt-15 juni 2026'!$A:$H,3, FALSE)</f>
        <v>179</v>
      </c>
      <c r="O522" s="3">
        <f t="shared" si="3"/>
        <v>3971940113</v>
      </c>
      <c r="P522" s="14">
        <f>VLOOKUP($E522,'ip prosedur-14 okt-15 juni 2026'!$A:$H,5,FALSE)</f>
        <v>7003566</v>
      </c>
      <c r="Q522" s="14">
        <f>VLOOKUP($E522,'ip prosedur-14 okt-15 juni 2026'!$A:$H,6,FALSE)</f>
        <v>10964429</v>
      </c>
      <c r="R522" s="14">
        <f>VLOOKUP($E522,'ip prosedur-14 okt-15 juni 2026'!$A:$H,7,FALSE)</f>
        <v>20849384</v>
      </c>
      <c r="S522" s="14">
        <f>VLOOKUP($E522,'ip prosedur-14 okt-15 juni 2026'!$A:$H,8,FALSE)</f>
        <v>32501986</v>
      </c>
    </row>
    <row r="523">
      <c r="A523" s="7" t="s">
        <v>5</v>
      </c>
      <c r="B523" s="7" t="s">
        <v>13992</v>
      </c>
      <c r="C523" s="7" t="s">
        <v>1121</v>
      </c>
      <c r="D523" s="7" t="s">
        <v>1122</v>
      </c>
      <c r="E523" s="7" t="s">
        <v>547</v>
      </c>
      <c r="F523" s="7" t="s">
        <v>548</v>
      </c>
      <c r="G523" s="11" t="str">
        <f>VLOOKUP($E523,proc!$A:$D,3, FALSE)</f>
        <v>2</v>
      </c>
      <c r="H523" s="12" t="str">
        <f t="shared" si="1"/>
        <v>Rectum &amp; Anal Minor Proc.</v>
      </c>
      <c r="I523" s="12" t="str">
        <f t="shared" si="2"/>
        <v>P16KP</v>
      </c>
      <c r="J523" s="13">
        <f>VLOOKUP($C523,'tarif idrg'!$A:$O,11,FALSE)</f>
        <v>383023</v>
      </c>
      <c r="K523" s="13">
        <f>VLOOKUP($C523,'tarif idrg'!$A:$O,15,FALSE)</f>
        <v>398344</v>
      </c>
      <c r="L523" s="13">
        <f>VLOOKUP($E523,'ip prosedur-2025'!$A:$H,4,FALSE)</f>
        <v>7897481.5</v>
      </c>
      <c r="M523" s="13">
        <f>VLOOKUP($E523,'ip prosedur-14 okt-15 juni 2026'!$A:$H,4,FALSE)</f>
        <v>7979194.125</v>
      </c>
      <c r="N523" s="13">
        <f>VLOOKUP($E523,'ip prosedur-14 okt-15 juni 2026'!$A:$H,3, FALSE)</f>
        <v>8</v>
      </c>
      <c r="O523" s="3">
        <f t="shared" si="3"/>
        <v>63833553</v>
      </c>
      <c r="P523" s="14">
        <f>VLOOKUP($E523,'ip prosedur-14 okt-15 juni 2026'!$A:$H,5,FALSE)</f>
        <v>4578832</v>
      </c>
      <c r="Q523" s="14">
        <f>VLOOKUP($E523,'ip prosedur-14 okt-15 juni 2026'!$A:$H,6,FALSE)</f>
        <v>9231973</v>
      </c>
      <c r="R523" s="14">
        <f>VLOOKUP($E523,'ip prosedur-14 okt-15 juni 2026'!$A:$H,7,FALSE)</f>
        <v>9296983</v>
      </c>
      <c r="S523" s="14">
        <f>VLOOKUP($E523,'ip prosedur-14 okt-15 juni 2026'!$A:$H,8,FALSE)</f>
        <v>9918786</v>
      </c>
    </row>
    <row r="524">
      <c r="A524" s="7" t="s">
        <v>5</v>
      </c>
      <c r="B524" s="7" t="s">
        <v>13992</v>
      </c>
      <c r="C524" s="7" t="s">
        <v>1121</v>
      </c>
      <c r="D524" s="7" t="s">
        <v>1122</v>
      </c>
      <c r="E524" s="7" t="s">
        <v>828</v>
      </c>
      <c r="F524" s="7" t="s">
        <v>829</v>
      </c>
      <c r="G524" s="11" t="str">
        <f>VLOOKUP($E524,proc!$A:$D,3, FALSE)</f>
        <v>2</v>
      </c>
      <c r="H524" s="12" t="str">
        <f t="shared" si="1"/>
        <v>Rectum &amp; Anal Minor Proc.</v>
      </c>
      <c r="I524" s="12" t="str">
        <f t="shared" si="2"/>
        <v>P16KP</v>
      </c>
      <c r="J524" s="13">
        <f>VLOOKUP($C524,'tarif idrg'!$A:$O,11,FALSE)</f>
        <v>383023</v>
      </c>
      <c r="K524" s="13">
        <f>VLOOKUP($C524,'tarif idrg'!$A:$O,15,FALSE)</f>
        <v>398344</v>
      </c>
      <c r="L524" s="13">
        <f>VLOOKUP($E524,'ip prosedur-2025'!$A:$H,4,FALSE)</f>
        <v>13786211.21</v>
      </c>
      <c r="M524" s="13">
        <f>VLOOKUP($E524,'ip prosedur-14 okt-15 juni 2026'!$A:$H,4,FALSE)</f>
        <v>26314747.95</v>
      </c>
      <c r="N524" s="13">
        <f>VLOOKUP($E524,'ip prosedur-14 okt-15 juni 2026'!$A:$H,3, FALSE)</f>
        <v>41</v>
      </c>
      <c r="O524" s="3">
        <f t="shared" si="3"/>
        <v>1078904666</v>
      </c>
      <c r="P524" s="14">
        <f>VLOOKUP($E524,'ip prosedur-14 okt-15 juni 2026'!$A:$H,5,FALSE)</f>
        <v>7278800</v>
      </c>
      <c r="Q524" s="14">
        <f>VLOOKUP($E524,'ip prosedur-14 okt-15 juni 2026'!$A:$H,6,FALSE)</f>
        <v>15301340</v>
      </c>
      <c r="R524" s="14">
        <f>VLOOKUP($E524,'ip prosedur-14 okt-15 juni 2026'!$A:$H,7,FALSE)</f>
        <v>23010317</v>
      </c>
      <c r="S524" s="14">
        <f>VLOOKUP($E524,'ip prosedur-14 okt-15 juni 2026'!$A:$H,8,FALSE)</f>
        <v>35214682</v>
      </c>
    </row>
    <row r="525">
      <c r="A525" s="7" t="s">
        <v>5</v>
      </c>
      <c r="B525" s="7" t="s">
        <v>13992</v>
      </c>
      <c r="C525" s="7" t="s">
        <v>1121</v>
      </c>
      <c r="D525" s="7" t="s">
        <v>1122</v>
      </c>
      <c r="E525" s="7" t="s">
        <v>552</v>
      </c>
      <c r="F525" s="7" t="s">
        <v>553</v>
      </c>
      <c r="G525" s="11" t="str">
        <f>VLOOKUP($E525,proc!$A:$D,3, FALSE)</f>
        <v>2</v>
      </c>
      <c r="H525" s="12" t="str">
        <f t="shared" si="1"/>
        <v>Rectum &amp; Anal Minor Proc.</v>
      </c>
      <c r="I525" s="12" t="str">
        <f t="shared" si="2"/>
        <v>P16KP</v>
      </c>
      <c r="J525" s="13">
        <f>VLOOKUP($C525,'tarif idrg'!$A:$O,11,FALSE)</f>
        <v>383023</v>
      </c>
      <c r="K525" s="13">
        <f>VLOOKUP($C525,'tarif idrg'!$A:$O,15,FALSE)</f>
        <v>398344</v>
      </c>
      <c r="L525" s="13">
        <f>VLOOKUP($E525,'ip prosedur-2025'!$A:$H,4,FALSE)</f>
        <v>17626790</v>
      </c>
      <c r="M525" s="13">
        <f>VLOOKUP($E525,'ip prosedur-14 okt-15 juni 2026'!$A:$H,4,FALSE)</f>
        <v>46758231.09</v>
      </c>
      <c r="N525" s="13">
        <f>VLOOKUP($E525,'ip prosedur-14 okt-15 juni 2026'!$A:$H,3, FALSE)</f>
        <v>11</v>
      </c>
      <c r="O525" s="3">
        <f t="shared" si="3"/>
        <v>514340542</v>
      </c>
      <c r="P525" s="14">
        <f>VLOOKUP($E525,'ip prosedur-14 okt-15 juni 2026'!$A:$H,5,FALSE)</f>
        <v>6858434</v>
      </c>
      <c r="Q525" s="14">
        <f>VLOOKUP($E525,'ip prosedur-14 okt-15 juni 2026'!$A:$H,6,FALSE)</f>
        <v>37191895</v>
      </c>
      <c r="R525" s="14">
        <f>VLOOKUP($E525,'ip prosedur-14 okt-15 juni 2026'!$A:$H,7,FALSE)</f>
        <v>89790080</v>
      </c>
      <c r="S525" s="14">
        <f>VLOOKUP($E525,'ip prosedur-14 okt-15 juni 2026'!$A:$H,8,FALSE)</f>
        <v>97138128</v>
      </c>
    </row>
    <row r="526">
      <c r="A526" s="7" t="s">
        <v>5</v>
      </c>
      <c r="B526" s="7" t="s">
        <v>13992</v>
      </c>
      <c r="C526" s="7" t="s">
        <v>1121</v>
      </c>
      <c r="D526" s="7" t="s">
        <v>1122</v>
      </c>
      <c r="E526" s="7" t="s">
        <v>554</v>
      </c>
      <c r="F526" s="7" t="s">
        <v>555</v>
      </c>
      <c r="G526" s="11" t="str">
        <f>VLOOKUP($E526,proc!$A:$D,3, FALSE)</f>
        <v>2</v>
      </c>
      <c r="H526" s="12" t="str">
        <f t="shared" si="1"/>
        <v>Rectum &amp; Anal Minor Proc.</v>
      </c>
      <c r="I526" s="12" t="str">
        <f t="shared" si="2"/>
        <v>P16KP</v>
      </c>
      <c r="J526" s="13">
        <f>VLOOKUP($C526,'tarif idrg'!$A:$O,11,FALSE)</f>
        <v>383023</v>
      </c>
      <c r="K526" s="13">
        <f>VLOOKUP($C526,'tarif idrg'!$A:$O,15,FALSE)</f>
        <v>398344</v>
      </c>
      <c r="L526" s="13">
        <f>VLOOKUP($E526,'ip prosedur-2025'!$A:$H,4,FALSE)</f>
        <v>13676474.64</v>
      </c>
      <c r="M526" s="13">
        <f>VLOOKUP($E526,'ip prosedur-14 okt-15 juni 2026'!$A:$H,4,FALSE)</f>
        <v>12705647.71</v>
      </c>
      <c r="N526" s="13">
        <f>VLOOKUP($E526,'ip prosedur-14 okt-15 juni 2026'!$A:$H,3, FALSE)</f>
        <v>372</v>
      </c>
      <c r="O526" s="3">
        <f t="shared" si="3"/>
        <v>4726500948</v>
      </c>
      <c r="P526" s="14">
        <f>VLOOKUP($E526,'ip prosedur-14 okt-15 juni 2026'!$A:$H,5,FALSE)</f>
        <v>6932958</v>
      </c>
      <c r="Q526" s="14">
        <f>VLOOKUP($E526,'ip prosedur-14 okt-15 juni 2026'!$A:$H,6,FALSE)</f>
        <v>9470608</v>
      </c>
      <c r="R526" s="14">
        <f>VLOOKUP($E526,'ip prosedur-14 okt-15 juni 2026'!$A:$H,7,FALSE)</f>
        <v>14451411</v>
      </c>
      <c r="S526" s="14">
        <f>VLOOKUP($E526,'ip prosedur-14 okt-15 juni 2026'!$A:$H,8,FALSE)</f>
        <v>21295943</v>
      </c>
    </row>
    <row r="527">
      <c r="A527" s="7" t="s">
        <v>5</v>
      </c>
      <c r="B527" s="7" t="s">
        <v>13992</v>
      </c>
      <c r="C527" s="7" t="s">
        <v>1121</v>
      </c>
      <c r="D527" s="7" t="s">
        <v>1122</v>
      </c>
      <c r="E527" s="7" t="s">
        <v>559</v>
      </c>
      <c r="F527" s="7" t="s">
        <v>560</v>
      </c>
      <c r="G527" s="11" t="str">
        <f>VLOOKUP($E527,proc!$A:$D,3, FALSE)</f>
        <v>2</v>
      </c>
      <c r="H527" s="12" t="str">
        <f t="shared" si="1"/>
        <v>Rectum &amp; Anal Minor Proc.</v>
      </c>
      <c r="I527" s="12" t="str">
        <f t="shared" si="2"/>
        <v>P16KP</v>
      </c>
      <c r="J527" s="13">
        <f>VLOOKUP($C527,'tarif idrg'!$A:$O,11,FALSE)</f>
        <v>383023</v>
      </c>
      <c r="K527" s="13">
        <f>VLOOKUP($C527,'tarif idrg'!$A:$O,15,FALSE)</f>
        <v>398344</v>
      </c>
      <c r="L527" s="13">
        <f>VLOOKUP($E527,'ip prosedur-2025'!$A:$H,4,FALSE)</f>
        <v>18111772.39</v>
      </c>
      <c r="M527" s="13">
        <f>VLOOKUP($E527,'ip prosedur-14 okt-15 juni 2026'!$A:$H,4,FALSE)</f>
        <v>17108969.07</v>
      </c>
      <c r="N527" s="13">
        <f>VLOOKUP($E527,'ip prosedur-14 okt-15 juni 2026'!$A:$H,3, FALSE)</f>
        <v>94</v>
      </c>
      <c r="O527" s="3">
        <f t="shared" si="3"/>
        <v>1608243093</v>
      </c>
      <c r="P527" s="14">
        <f>VLOOKUP($E527,'ip prosedur-14 okt-15 juni 2026'!$A:$H,5,FALSE)</f>
        <v>8679279</v>
      </c>
      <c r="Q527" s="14">
        <f>VLOOKUP($E527,'ip prosedur-14 okt-15 juni 2026'!$A:$H,6,FALSE)</f>
        <v>11986647</v>
      </c>
      <c r="R527" s="14">
        <f>VLOOKUP($E527,'ip prosedur-14 okt-15 juni 2026'!$A:$H,7,FALSE)</f>
        <v>19327200</v>
      </c>
      <c r="S527" s="14">
        <f>VLOOKUP($E527,'ip prosedur-14 okt-15 juni 2026'!$A:$H,8,FALSE)</f>
        <v>28101346</v>
      </c>
    </row>
    <row r="528">
      <c r="A528" s="7" t="s">
        <v>5</v>
      </c>
      <c r="B528" s="7" t="s">
        <v>13992</v>
      </c>
      <c r="C528" s="7" t="s">
        <v>1121</v>
      </c>
      <c r="D528" s="7" t="s">
        <v>1122</v>
      </c>
      <c r="E528" s="7" t="s">
        <v>561</v>
      </c>
      <c r="F528" s="7" t="s">
        <v>562</v>
      </c>
      <c r="G528" s="11" t="str">
        <f>VLOOKUP($E528,proc!$A:$D,3, FALSE)</f>
        <v>2</v>
      </c>
      <c r="H528" s="12" t="str">
        <f t="shared" si="1"/>
        <v>Rectum &amp; Anal Minor Proc.</v>
      </c>
      <c r="I528" s="12" t="str">
        <f t="shared" si="2"/>
        <v>P16KP</v>
      </c>
      <c r="J528" s="13">
        <f>VLOOKUP($C528,'tarif idrg'!$A:$O,11,FALSE)</f>
        <v>383023</v>
      </c>
      <c r="K528" s="13">
        <f>VLOOKUP($C528,'tarif idrg'!$A:$O,15,FALSE)</f>
        <v>398344</v>
      </c>
      <c r="L528" s="13">
        <f>VLOOKUP($E528,'ip prosedur-2025'!$A:$H,4,FALSE)</f>
        <v>13821360.87</v>
      </c>
      <c r="M528" s="13">
        <f>VLOOKUP($E528,'ip prosedur-14 okt-15 juni 2026'!$A:$H,4,FALSE)</f>
        <v>14799741.1</v>
      </c>
      <c r="N528" s="13">
        <f>VLOOKUP($E528,'ip prosedur-14 okt-15 juni 2026'!$A:$H,3, FALSE)</f>
        <v>106</v>
      </c>
      <c r="O528" s="3">
        <f t="shared" si="3"/>
        <v>1568772557</v>
      </c>
      <c r="P528" s="14">
        <f>VLOOKUP($E528,'ip prosedur-14 okt-15 juni 2026'!$A:$H,5,FALSE)</f>
        <v>7561000</v>
      </c>
      <c r="Q528" s="14">
        <f>VLOOKUP($E528,'ip prosedur-14 okt-15 juni 2026'!$A:$H,6,FALSE)</f>
        <v>10763895</v>
      </c>
      <c r="R528" s="14">
        <f>VLOOKUP($E528,'ip prosedur-14 okt-15 juni 2026'!$A:$H,7,FALSE)</f>
        <v>15444791</v>
      </c>
      <c r="S528" s="14">
        <f>VLOOKUP($E528,'ip prosedur-14 okt-15 juni 2026'!$A:$H,8,FALSE)</f>
        <v>29901033</v>
      </c>
    </row>
    <row r="529">
      <c r="A529" s="7" t="s">
        <v>5</v>
      </c>
      <c r="B529" s="7" t="s">
        <v>13992</v>
      </c>
      <c r="C529" s="7" t="s">
        <v>1131</v>
      </c>
      <c r="D529" s="7" t="s">
        <v>1132</v>
      </c>
      <c r="E529" s="7" t="s">
        <v>430</v>
      </c>
      <c r="F529" s="7" t="s">
        <v>431</v>
      </c>
      <c r="G529" s="11" t="str">
        <f>VLOOKUP($E529,proc!$A:$D,3, FALSE)</f>
        <v>3</v>
      </c>
      <c r="H529" s="12" t="str">
        <f t="shared" si="1"/>
        <v>Other Gastrointestinal Major Proc.</v>
      </c>
      <c r="I529" s="12" t="str">
        <f t="shared" si="2"/>
        <v>P16KQ</v>
      </c>
      <c r="J529" s="13">
        <f>VLOOKUP($C529,'tarif idrg'!$A:$O,11,FALSE)</f>
        <v>419941</v>
      </c>
      <c r="K529" s="13">
        <f>VLOOKUP($C529,'tarif idrg'!$A:$O,15,FALSE)</f>
        <v>419941</v>
      </c>
      <c r="L529" s="13">
        <f>VLOOKUP($E529,'ip prosedur-2025'!$A:$H,4,FALSE)</f>
        <v>20801453</v>
      </c>
      <c r="M529" s="3" t="str">
        <f>VLOOKUP($E529,'ip prosedur-14 okt-15 juni 2026'!$A:$H,4,FALSE)</f>
        <v>#N/A</v>
      </c>
      <c r="N529" s="3" t="str">
        <f>VLOOKUP($E529,'ip prosedur-14 okt-15 juni 2026'!$A:$H,3, FALSE)</f>
        <v>#N/A</v>
      </c>
      <c r="O529" s="3" t="str">
        <f t="shared" si="3"/>
        <v>#N/A</v>
      </c>
      <c r="P529" s="18" t="str">
        <f>VLOOKUP($E529,'ip prosedur-14 okt-15 juni 2026'!$A:$H,5,FALSE)</f>
        <v>#N/A</v>
      </c>
      <c r="Q529" s="18" t="str">
        <f>VLOOKUP($E529,'ip prosedur-14 okt-15 juni 2026'!$A:$H,6,FALSE)</f>
        <v>#N/A</v>
      </c>
      <c r="R529" s="18" t="str">
        <f>VLOOKUP($E529,'ip prosedur-14 okt-15 juni 2026'!$A:$H,7,FALSE)</f>
        <v>#N/A</v>
      </c>
      <c r="S529" s="18" t="str">
        <f>VLOOKUP($E529,'ip prosedur-14 okt-15 juni 2026'!$A:$H,8,FALSE)</f>
        <v>#N/A</v>
      </c>
    </row>
    <row r="530">
      <c r="A530" s="7" t="s">
        <v>5</v>
      </c>
      <c r="B530" s="7" t="s">
        <v>13992</v>
      </c>
      <c r="C530" s="7" t="s">
        <v>1131</v>
      </c>
      <c r="D530" s="7" t="s">
        <v>1132</v>
      </c>
      <c r="E530" s="7" t="s">
        <v>432</v>
      </c>
      <c r="F530" s="7" t="s">
        <v>434</v>
      </c>
      <c r="G530" s="11" t="str">
        <f>VLOOKUP($E530,proc!$A:$D,3, FALSE)</f>
        <v>3</v>
      </c>
      <c r="H530" s="12" t="str">
        <f t="shared" si="1"/>
        <v>Other Gastrointestinal Major Proc.</v>
      </c>
      <c r="I530" s="12" t="str">
        <f t="shared" si="2"/>
        <v>P16KQ</v>
      </c>
      <c r="J530" s="13">
        <f>VLOOKUP($C530,'tarif idrg'!$A:$O,11,FALSE)</f>
        <v>419941</v>
      </c>
      <c r="K530" s="13">
        <f>VLOOKUP($C530,'tarif idrg'!$A:$O,15,FALSE)</f>
        <v>419941</v>
      </c>
      <c r="L530" s="13">
        <f>VLOOKUP($E530,'ip prosedur-2025'!$A:$H,4,FALSE)</f>
        <v>36500235.51</v>
      </c>
      <c r="M530" s="13">
        <f>VLOOKUP($E530,'ip prosedur-14 okt-15 juni 2026'!$A:$H,4,FALSE)</f>
        <v>51227477.49</v>
      </c>
      <c r="N530" s="13">
        <f>VLOOKUP($E530,'ip prosedur-14 okt-15 juni 2026'!$A:$H,3, FALSE)</f>
        <v>35</v>
      </c>
      <c r="O530" s="3">
        <f t="shared" si="3"/>
        <v>1792961712</v>
      </c>
      <c r="P530" s="14">
        <f>VLOOKUP($E530,'ip prosedur-14 okt-15 juni 2026'!$A:$H,5,FALSE)</f>
        <v>10399000</v>
      </c>
      <c r="Q530" s="14">
        <f>VLOOKUP($E530,'ip prosedur-14 okt-15 juni 2026'!$A:$H,6,FALSE)</f>
        <v>16907650</v>
      </c>
      <c r="R530" s="14">
        <f>VLOOKUP($E530,'ip prosedur-14 okt-15 juni 2026'!$A:$H,7,FALSE)</f>
        <v>54392900</v>
      </c>
      <c r="S530" s="14">
        <f>VLOOKUP($E530,'ip prosedur-14 okt-15 juni 2026'!$A:$H,8,FALSE)</f>
        <v>168546021</v>
      </c>
    </row>
    <row r="531">
      <c r="A531" s="7" t="s">
        <v>5</v>
      </c>
      <c r="B531" s="7" t="s">
        <v>13992</v>
      </c>
      <c r="C531" s="7" t="s">
        <v>1131</v>
      </c>
      <c r="D531" s="7" t="s">
        <v>1132</v>
      </c>
      <c r="E531" s="7" t="s">
        <v>451</v>
      </c>
      <c r="F531" s="7" t="s">
        <v>452</v>
      </c>
      <c r="G531" s="11" t="str">
        <f>VLOOKUP($E531,proc!$A:$D,3, FALSE)</f>
        <v>4</v>
      </c>
      <c r="H531" s="12" t="str">
        <f t="shared" si="1"/>
        <v>Other Gastrointestinal Major Proc.</v>
      </c>
      <c r="I531" s="12" t="str">
        <f t="shared" si="2"/>
        <v>P16KQ</v>
      </c>
      <c r="J531" s="13">
        <f>VLOOKUP($C531,'tarif idrg'!$A:$O,11,FALSE)</f>
        <v>419941</v>
      </c>
      <c r="K531" s="13">
        <f>VLOOKUP($C531,'tarif idrg'!$A:$O,15,FALSE)</f>
        <v>419941</v>
      </c>
      <c r="L531" s="13">
        <f>VLOOKUP($E531,'ip prosedur-2025'!$A:$H,4,FALSE)</f>
        <v>134882764.5</v>
      </c>
      <c r="M531" s="13">
        <f>VLOOKUP($E531,'ip prosedur-14 okt-15 juni 2026'!$A:$H,4,FALSE)</f>
        <v>73199998</v>
      </c>
      <c r="N531" s="13">
        <f>VLOOKUP($E531,'ip prosedur-14 okt-15 juni 2026'!$A:$H,3, FALSE)</f>
        <v>3</v>
      </c>
      <c r="O531" s="3">
        <f t="shared" si="3"/>
        <v>219599994</v>
      </c>
      <c r="P531" s="14">
        <f>VLOOKUP($E531,'ip prosedur-14 okt-15 juni 2026'!$A:$H,5,FALSE)</f>
        <v>15428300</v>
      </c>
      <c r="Q531" s="14">
        <f>VLOOKUP($E531,'ip prosedur-14 okt-15 juni 2026'!$A:$H,6,FALSE)</f>
        <v>99196115</v>
      </c>
      <c r="R531" s="14">
        <f>VLOOKUP($E531,'ip prosedur-14 okt-15 juni 2026'!$A:$H,7,FALSE)</f>
        <v>104975579</v>
      </c>
      <c r="S531" s="14">
        <f>VLOOKUP($E531,'ip prosedur-14 okt-15 juni 2026'!$A:$H,8,FALSE)</f>
        <v>104975579</v>
      </c>
    </row>
    <row r="532">
      <c r="A532" s="7" t="s">
        <v>5</v>
      </c>
      <c r="B532" s="7" t="s">
        <v>13992</v>
      </c>
      <c r="C532" s="7" t="s">
        <v>1131</v>
      </c>
      <c r="D532" s="7" t="s">
        <v>1132</v>
      </c>
      <c r="E532" s="7" t="s">
        <v>455</v>
      </c>
      <c r="F532" s="7" t="s">
        <v>456</v>
      </c>
      <c r="G532" s="11" t="str">
        <f>VLOOKUP($E532,proc!$A:$D,3, FALSE)</f>
        <v>4</v>
      </c>
      <c r="H532" s="12" t="str">
        <f t="shared" si="1"/>
        <v>Other Gastrointestinal Major Proc.</v>
      </c>
      <c r="I532" s="12" t="str">
        <f t="shared" si="2"/>
        <v>P16KQ</v>
      </c>
      <c r="J532" s="13">
        <f>VLOOKUP($C532,'tarif idrg'!$A:$O,11,FALSE)</f>
        <v>419941</v>
      </c>
      <c r="K532" s="13">
        <f>VLOOKUP($C532,'tarif idrg'!$A:$O,15,FALSE)</f>
        <v>419941</v>
      </c>
      <c r="L532" s="13">
        <f>VLOOKUP($E532,'ip prosedur-2025'!$A:$H,4,FALSE)</f>
        <v>20889305.86</v>
      </c>
      <c r="M532" s="13">
        <f>VLOOKUP($E532,'ip prosedur-14 okt-15 juni 2026'!$A:$H,4,FALSE)</f>
        <v>37595367.39</v>
      </c>
      <c r="N532" s="13">
        <f>VLOOKUP($E532,'ip prosedur-14 okt-15 juni 2026'!$A:$H,3, FALSE)</f>
        <v>18</v>
      </c>
      <c r="O532" s="3">
        <f t="shared" si="3"/>
        <v>676716613</v>
      </c>
      <c r="P532" s="14">
        <f>VLOOKUP($E532,'ip prosedur-14 okt-15 juni 2026'!$A:$H,5,FALSE)</f>
        <v>12223400</v>
      </c>
      <c r="Q532" s="14">
        <f>VLOOKUP($E532,'ip prosedur-14 okt-15 juni 2026'!$A:$H,6,FALSE)</f>
        <v>14955405</v>
      </c>
      <c r="R532" s="14">
        <f>VLOOKUP($E532,'ip prosedur-14 okt-15 juni 2026'!$A:$H,7,FALSE)</f>
        <v>33568298</v>
      </c>
      <c r="S532" s="14">
        <f>VLOOKUP($E532,'ip prosedur-14 okt-15 juni 2026'!$A:$H,8,FALSE)</f>
        <v>81128575</v>
      </c>
    </row>
    <row r="533">
      <c r="A533" s="7" t="s">
        <v>5</v>
      </c>
      <c r="B533" s="7" t="s">
        <v>13992</v>
      </c>
      <c r="C533" s="7" t="s">
        <v>1131</v>
      </c>
      <c r="D533" s="7" t="s">
        <v>1132</v>
      </c>
      <c r="E533" s="7" t="s">
        <v>460</v>
      </c>
      <c r="F533" s="7" t="s">
        <v>461</v>
      </c>
      <c r="G533" s="11" t="str">
        <f>VLOOKUP($E533,proc!$A:$D,3, FALSE)</f>
        <v>5</v>
      </c>
      <c r="H533" s="12" t="str">
        <f t="shared" si="1"/>
        <v>Other Gastrointestinal Major Proc.</v>
      </c>
      <c r="I533" s="12" t="str">
        <f t="shared" si="2"/>
        <v>P16KQ</v>
      </c>
      <c r="J533" s="13">
        <f>VLOOKUP($C533,'tarif idrg'!$A:$O,11,FALSE)</f>
        <v>419941</v>
      </c>
      <c r="K533" s="13">
        <f>VLOOKUP($C533,'tarif idrg'!$A:$O,15,FALSE)</f>
        <v>419941</v>
      </c>
      <c r="L533" s="13">
        <f>VLOOKUP($E533,'ip prosedur-2025'!$A:$H,4,FALSE)</f>
        <v>85434209.8</v>
      </c>
      <c r="M533" s="13">
        <f>VLOOKUP($E533,'ip prosedur-14 okt-15 juni 2026'!$A:$H,4,FALSE)</f>
        <v>65745060.29</v>
      </c>
      <c r="N533" s="13">
        <f>VLOOKUP($E533,'ip prosedur-14 okt-15 juni 2026'!$A:$H,3, FALSE)</f>
        <v>7</v>
      </c>
      <c r="O533" s="3">
        <f t="shared" si="3"/>
        <v>460215422</v>
      </c>
      <c r="P533" s="14">
        <f>VLOOKUP($E533,'ip prosedur-14 okt-15 juni 2026'!$A:$H,5,FALSE)</f>
        <v>8348200</v>
      </c>
      <c r="Q533" s="14">
        <f>VLOOKUP($E533,'ip prosedur-14 okt-15 juni 2026'!$A:$H,6,FALSE)</f>
        <v>19660300</v>
      </c>
      <c r="R533" s="14">
        <f>VLOOKUP($E533,'ip prosedur-14 okt-15 juni 2026'!$A:$H,7,FALSE)</f>
        <v>95955255</v>
      </c>
      <c r="S533" s="14">
        <f>VLOOKUP($E533,'ip prosedur-14 okt-15 juni 2026'!$A:$H,8,FALSE)</f>
        <v>279630793</v>
      </c>
    </row>
    <row r="534">
      <c r="A534" s="7" t="s">
        <v>5</v>
      </c>
      <c r="B534" s="7" t="s">
        <v>13992</v>
      </c>
      <c r="C534" s="7" t="s">
        <v>1131</v>
      </c>
      <c r="D534" s="7" t="s">
        <v>1132</v>
      </c>
      <c r="E534" s="7" t="s">
        <v>1133</v>
      </c>
      <c r="F534" s="7" t="s">
        <v>1134</v>
      </c>
      <c r="G534" s="11" t="str">
        <f>VLOOKUP($E534,proc!$A:$D,3, FALSE)</f>
        <v>5</v>
      </c>
      <c r="H534" s="12" t="str">
        <f t="shared" si="1"/>
        <v>Other Gastrointestinal Major Proc.</v>
      </c>
      <c r="I534" s="12" t="str">
        <f t="shared" si="2"/>
        <v>P16KQ</v>
      </c>
      <c r="J534" s="13">
        <f>VLOOKUP($C534,'tarif idrg'!$A:$O,11,FALSE)</f>
        <v>419941</v>
      </c>
      <c r="K534" s="13">
        <f>VLOOKUP($C534,'tarif idrg'!$A:$O,15,FALSE)</f>
        <v>419941</v>
      </c>
      <c r="L534" s="3" t="str">
        <f>VLOOKUP($E534,'ip prosedur-2025'!$A:$H,4,FALSE)</f>
        <v>#N/A</v>
      </c>
      <c r="M534" s="3" t="str">
        <f>VLOOKUP($E534,'ip prosedur-14 okt-15 juni 2026'!$A:$H,4,FALSE)</f>
        <v>#N/A</v>
      </c>
      <c r="N534" s="3" t="str">
        <f>VLOOKUP($E534,'ip prosedur-14 okt-15 juni 2026'!$A:$H,3, FALSE)</f>
        <v>#N/A</v>
      </c>
      <c r="O534" s="3" t="str">
        <f t="shared" si="3"/>
        <v>#N/A</v>
      </c>
      <c r="P534" s="18" t="str">
        <f>VLOOKUP($E534,'ip prosedur-14 okt-15 juni 2026'!$A:$H,5,FALSE)</f>
        <v>#N/A</v>
      </c>
      <c r="Q534" s="18" t="str">
        <f>VLOOKUP($E534,'ip prosedur-14 okt-15 juni 2026'!$A:$H,6,FALSE)</f>
        <v>#N/A</v>
      </c>
      <c r="R534" s="18" t="str">
        <f>VLOOKUP($E534,'ip prosedur-14 okt-15 juni 2026'!$A:$H,7,FALSE)</f>
        <v>#N/A</v>
      </c>
      <c r="S534" s="18" t="str">
        <f>VLOOKUP($E534,'ip prosedur-14 okt-15 juni 2026'!$A:$H,8,FALSE)</f>
        <v>#N/A</v>
      </c>
    </row>
    <row r="535">
      <c r="A535" s="7" t="s">
        <v>5</v>
      </c>
      <c r="B535" s="7" t="s">
        <v>13992</v>
      </c>
      <c r="C535" s="7" t="s">
        <v>1131</v>
      </c>
      <c r="D535" s="7" t="s">
        <v>1132</v>
      </c>
      <c r="E535" s="7" t="s">
        <v>737</v>
      </c>
      <c r="F535" s="7" t="s">
        <v>738</v>
      </c>
      <c r="G535" s="11" t="str">
        <f>VLOOKUP($E535,proc!$A:$D,3, FALSE)</f>
        <v>0</v>
      </c>
      <c r="H535" s="12" t="str">
        <f t="shared" si="1"/>
        <v>Other Gastrointestinal Major Proc.</v>
      </c>
      <c r="I535" s="12" t="str">
        <f t="shared" si="2"/>
        <v>P16KQ</v>
      </c>
      <c r="J535" s="13">
        <f>VLOOKUP($C535,'tarif idrg'!$A:$O,11,FALSE)</f>
        <v>419941</v>
      </c>
      <c r="K535" s="13">
        <f>VLOOKUP($C535,'tarif idrg'!$A:$O,15,FALSE)</f>
        <v>419941</v>
      </c>
      <c r="L535" s="13">
        <f>VLOOKUP($E535,'ip prosedur-2025'!$A:$H,4,FALSE)</f>
        <v>20376893.24</v>
      </c>
      <c r="M535" s="13">
        <f>VLOOKUP($E535,'ip prosedur-14 okt-15 juni 2026'!$A:$H,4,FALSE)</f>
        <v>19800991.94</v>
      </c>
      <c r="N535" s="13">
        <f>VLOOKUP($E535,'ip prosedur-14 okt-15 juni 2026'!$A:$H,3, FALSE)</f>
        <v>261</v>
      </c>
      <c r="O535" s="3">
        <f t="shared" si="3"/>
        <v>5168058896</v>
      </c>
      <c r="P535" s="14">
        <f>VLOOKUP($E535,'ip prosedur-14 okt-15 juni 2026'!$A:$H,5,FALSE)</f>
        <v>9422247</v>
      </c>
      <c r="Q535" s="14">
        <f>VLOOKUP($E535,'ip prosedur-14 okt-15 juni 2026'!$A:$H,6,FALSE)</f>
        <v>14721659</v>
      </c>
      <c r="R535" s="14">
        <f>VLOOKUP($E535,'ip prosedur-14 okt-15 juni 2026'!$A:$H,7,FALSE)</f>
        <v>22955946</v>
      </c>
      <c r="S535" s="14">
        <f>VLOOKUP($E535,'ip prosedur-14 okt-15 juni 2026'!$A:$H,8,FALSE)</f>
        <v>38315394</v>
      </c>
    </row>
    <row r="536">
      <c r="A536" s="7" t="s">
        <v>5</v>
      </c>
      <c r="B536" s="7" t="s">
        <v>13992</v>
      </c>
      <c r="C536" s="7" t="s">
        <v>1131</v>
      </c>
      <c r="D536" s="7" t="s">
        <v>1132</v>
      </c>
      <c r="E536" s="7" t="s">
        <v>481</v>
      </c>
      <c r="F536" s="7" t="s">
        <v>482</v>
      </c>
      <c r="G536" s="11" t="str">
        <f>VLOOKUP($E536,proc!$A:$D,3, FALSE)</f>
        <v>0</v>
      </c>
      <c r="H536" s="12" t="str">
        <f t="shared" si="1"/>
        <v>Other Gastrointestinal Major Proc.</v>
      </c>
      <c r="I536" s="12" t="str">
        <f t="shared" si="2"/>
        <v>P16KQ</v>
      </c>
      <c r="J536" s="13">
        <f>VLOOKUP($C536,'tarif idrg'!$A:$O,11,FALSE)</f>
        <v>419941</v>
      </c>
      <c r="K536" s="13">
        <f>VLOOKUP($C536,'tarif idrg'!$A:$O,15,FALSE)</f>
        <v>419941</v>
      </c>
      <c r="L536" s="13">
        <f>VLOOKUP($E536,'ip prosedur-2025'!$A:$H,4,FALSE)</f>
        <v>9759315</v>
      </c>
      <c r="M536" s="13">
        <f>VLOOKUP($E536,'ip prosedur-14 okt-15 juni 2026'!$A:$H,4,FALSE)</f>
        <v>17655791.4</v>
      </c>
      <c r="N536" s="13">
        <f>VLOOKUP($E536,'ip prosedur-14 okt-15 juni 2026'!$A:$H,3, FALSE)</f>
        <v>5</v>
      </c>
      <c r="O536" s="3">
        <f t="shared" si="3"/>
        <v>88278957</v>
      </c>
      <c r="P536" s="14">
        <f>VLOOKUP($E536,'ip prosedur-14 okt-15 juni 2026'!$A:$H,5,FALSE)</f>
        <v>7567580</v>
      </c>
      <c r="Q536" s="14">
        <f>VLOOKUP($E536,'ip prosedur-14 okt-15 juni 2026'!$A:$H,6,FALSE)</f>
        <v>8465310</v>
      </c>
      <c r="R536" s="14">
        <f>VLOOKUP($E536,'ip prosedur-14 okt-15 juni 2026'!$A:$H,7,FALSE)</f>
        <v>9242943</v>
      </c>
      <c r="S536" s="14">
        <f>VLOOKUP($E536,'ip prosedur-14 okt-15 juni 2026'!$A:$H,8,FALSE)</f>
        <v>57207747</v>
      </c>
    </row>
    <row r="537">
      <c r="A537" s="7" t="s">
        <v>5</v>
      </c>
      <c r="B537" s="7" t="s">
        <v>13992</v>
      </c>
      <c r="C537" s="7" t="s">
        <v>1131</v>
      </c>
      <c r="D537" s="7" t="s">
        <v>1132</v>
      </c>
      <c r="E537" s="7" t="s">
        <v>1135</v>
      </c>
      <c r="F537" s="7" t="s">
        <v>1136</v>
      </c>
      <c r="G537" s="11" t="str">
        <f>VLOOKUP($E537,proc!$A:$D,3, FALSE)</f>
        <v>0</v>
      </c>
      <c r="H537" s="12" t="str">
        <f t="shared" si="1"/>
        <v>Other Gastrointestinal Major Proc.</v>
      </c>
      <c r="I537" s="12" t="str">
        <f t="shared" si="2"/>
        <v>P16KQ</v>
      </c>
      <c r="J537" s="13">
        <f>VLOOKUP($C537,'tarif idrg'!$A:$O,11,FALSE)</f>
        <v>419941</v>
      </c>
      <c r="K537" s="13">
        <f>VLOOKUP($C537,'tarif idrg'!$A:$O,15,FALSE)</f>
        <v>419941</v>
      </c>
      <c r="L537" s="13">
        <f>VLOOKUP($E537,'ip prosedur-2025'!$A:$H,4,FALSE)</f>
        <v>66416326.79</v>
      </c>
      <c r="M537" s="13">
        <f>VLOOKUP($E537,'ip prosedur-14 okt-15 juni 2026'!$A:$H,4,FALSE)</f>
        <v>57635168.3</v>
      </c>
      <c r="N537" s="13">
        <f>VLOOKUP($E537,'ip prosedur-14 okt-15 juni 2026'!$A:$H,3, FALSE)</f>
        <v>20</v>
      </c>
      <c r="O537" s="3">
        <f t="shared" si="3"/>
        <v>1152703366</v>
      </c>
      <c r="P537" s="14">
        <f>VLOOKUP($E537,'ip prosedur-14 okt-15 juni 2026'!$A:$H,5,FALSE)</f>
        <v>22333976</v>
      </c>
      <c r="Q537" s="14">
        <f>VLOOKUP($E537,'ip prosedur-14 okt-15 juni 2026'!$A:$H,6,FALSE)</f>
        <v>35312446</v>
      </c>
      <c r="R537" s="14">
        <f>VLOOKUP($E537,'ip prosedur-14 okt-15 juni 2026'!$A:$H,7,FALSE)</f>
        <v>62461558</v>
      </c>
      <c r="S537" s="14">
        <f>VLOOKUP($E537,'ip prosedur-14 okt-15 juni 2026'!$A:$H,8,FALSE)</f>
        <v>107730692</v>
      </c>
    </row>
    <row r="538">
      <c r="A538" s="7" t="s">
        <v>5</v>
      </c>
      <c r="B538" s="7" t="s">
        <v>13992</v>
      </c>
      <c r="C538" s="7" t="s">
        <v>1131</v>
      </c>
      <c r="D538" s="7" t="s">
        <v>1132</v>
      </c>
      <c r="E538" s="7" t="s">
        <v>1137</v>
      </c>
      <c r="F538" s="7" t="s">
        <v>1138</v>
      </c>
      <c r="G538" s="11" t="str">
        <f>VLOOKUP($E538,proc!$A:$D,3, FALSE)</f>
        <v>4</v>
      </c>
      <c r="H538" s="12" t="str">
        <f t="shared" si="1"/>
        <v>Other Gastrointestinal Major Proc.</v>
      </c>
      <c r="I538" s="12" t="str">
        <f t="shared" si="2"/>
        <v>P16KQ</v>
      </c>
      <c r="J538" s="13">
        <f>VLOOKUP($C538,'tarif idrg'!$A:$O,11,FALSE)</f>
        <v>419941</v>
      </c>
      <c r="K538" s="13">
        <f>VLOOKUP($C538,'tarif idrg'!$A:$O,15,FALSE)</f>
        <v>419941</v>
      </c>
      <c r="L538" s="13">
        <f>VLOOKUP($E538,'ip prosedur-2025'!$A:$H,4,FALSE)</f>
        <v>54338445.39</v>
      </c>
      <c r="M538" s="13">
        <f>VLOOKUP($E538,'ip prosedur-14 okt-15 juni 2026'!$A:$H,4,FALSE)</f>
        <v>46458318.17</v>
      </c>
      <c r="N538" s="13">
        <f>VLOOKUP($E538,'ip prosedur-14 okt-15 juni 2026'!$A:$H,3, FALSE)</f>
        <v>30</v>
      </c>
      <c r="O538" s="3">
        <f t="shared" si="3"/>
        <v>1393749545</v>
      </c>
      <c r="P538" s="14">
        <f>VLOOKUP($E538,'ip prosedur-14 okt-15 juni 2026'!$A:$H,5,FALSE)</f>
        <v>29745620</v>
      </c>
      <c r="Q538" s="14">
        <f>VLOOKUP($E538,'ip prosedur-14 okt-15 juni 2026'!$A:$H,6,FALSE)</f>
        <v>38592583</v>
      </c>
      <c r="R538" s="14">
        <f>VLOOKUP($E538,'ip prosedur-14 okt-15 juni 2026'!$A:$H,7,FALSE)</f>
        <v>59701972</v>
      </c>
      <c r="S538" s="14">
        <f>VLOOKUP($E538,'ip prosedur-14 okt-15 juni 2026'!$A:$H,8,FALSE)</f>
        <v>79764488</v>
      </c>
    </row>
    <row r="539">
      <c r="A539" s="7" t="s">
        <v>5</v>
      </c>
      <c r="B539" s="7" t="s">
        <v>13992</v>
      </c>
      <c r="C539" s="7" t="s">
        <v>1131</v>
      </c>
      <c r="D539" s="7" t="s">
        <v>1132</v>
      </c>
      <c r="E539" s="7" t="s">
        <v>1139</v>
      </c>
      <c r="F539" s="7" t="s">
        <v>1140</v>
      </c>
      <c r="G539" s="11" t="str">
        <f>VLOOKUP($E539,proc!$A:$D,3, FALSE)</f>
        <v>4</v>
      </c>
      <c r="H539" s="12" t="str">
        <f t="shared" si="1"/>
        <v>Other Gastrointestinal Major Proc.</v>
      </c>
      <c r="I539" s="12" t="str">
        <f t="shared" si="2"/>
        <v>P16KQ</v>
      </c>
      <c r="J539" s="13">
        <f>VLOOKUP($C539,'tarif idrg'!$A:$O,11,FALSE)</f>
        <v>419941</v>
      </c>
      <c r="K539" s="13">
        <f>VLOOKUP($C539,'tarif idrg'!$A:$O,15,FALSE)</f>
        <v>419941</v>
      </c>
      <c r="L539" s="13">
        <f>VLOOKUP($E539,'ip prosedur-2025'!$A:$H,4,FALSE)</f>
        <v>65840278.67</v>
      </c>
      <c r="M539" s="13">
        <f>VLOOKUP($E539,'ip prosedur-14 okt-15 juni 2026'!$A:$H,4,FALSE)</f>
        <v>87366869.18</v>
      </c>
      <c r="N539" s="13">
        <f>VLOOKUP($E539,'ip prosedur-14 okt-15 juni 2026'!$A:$H,3, FALSE)</f>
        <v>11</v>
      </c>
      <c r="O539" s="3">
        <f t="shared" si="3"/>
        <v>961035561</v>
      </c>
      <c r="P539" s="14">
        <f>VLOOKUP($E539,'ip prosedur-14 okt-15 juni 2026'!$A:$H,5,FALSE)</f>
        <v>38579811</v>
      </c>
      <c r="Q539" s="14">
        <f>VLOOKUP($E539,'ip prosedur-14 okt-15 juni 2026'!$A:$H,6,FALSE)</f>
        <v>89178089</v>
      </c>
      <c r="R539" s="14">
        <f>VLOOKUP($E539,'ip prosedur-14 okt-15 juni 2026'!$A:$H,7,FALSE)</f>
        <v>94775426</v>
      </c>
      <c r="S539" s="14">
        <f>VLOOKUP($E539,'ip prosedur-14 okt-15 juni 2026'!$A:$H,8,FALSE)</f>
        <v>131104930</v>
      </c>
    </row>
    <row r="540">
      <c r="A540" s="7" t="s">
        <v>5</v>
      </c>
      <c r="B540" s="7" t="s">
        <v>13992</v>
      </c>
      <c r="C540" s="7" t="s">
        <v>1131</v>
      </c>
      <c r="D540" s="7" t="s">
        <v>1132</v>
      </c>
      <c r="E540" s="7" t="s">
        <v>1141</v>
      </c>
      <c r="F540" s="7" t="s">
        <v>1142</v>
      </c>
      <c r="G540" s="11" t="str">
        <f>VLOOKUP($E540,proc!$A:$D,3, FALSE)</f>
        <v>0</v>
      </c>
      <c r="H540" s="12" t="str">
        <f t="shared" si="1"/>
        <v>Other Gastrointestinal Major Proc.</v>
      </c>
      <c r="I540" s="12" t="str">
        <f t="shared" si="2"/>
        <v>P16KQ</v>
      </c>
      <c r="J540" s="13">
        <f>VLOOKUP($C540,'tarif idrg'!$A:$O,11,FALSE)</f>
        <v>419941</v>
      </c>
      <c r="K540" s="13">
        <f>VLOOKUP($C540,'tarif idrg'!$A:$O,15,FALSE)</f>
        <v>419941</v>
      </c>
      <c r="L540" s="13">
        <f>VLOOKUP($E540,'ip prosedur-2025'!$A:$H,4,FALSE)</f>
        <v>67420493.85</v>
      </c>
      <c r="M540" s="13">
        <f>VLOOKUP($E540,'ip prosedur-14 okt-15 juni 2026'!$A:$H,4,FALSE)</f>
        <v>41120304.4</v>
      </c>
      <c r="N540" s="13">
        <f>VLOOKUP($E540,'ip prosedur-14 okt-15 juni 2026'!$A:$H,3, FALSE)</f>
        <v>5</v>
      </c>
      <c r="O540" s="3">
        <f t="shared" si="3"/>
        <v>205601522</v>
      </c>
      <c r="P540" s="14">
        <f>VLOOKUP($E540,'ip prosedur-14 okt-15 juni 2026'!$A:$H,5,FALSE)</f>
        <v>14721197</v>
      </c>
      <c r="Q540" s="14">
        <f>VLOOKUP($E540,'ip prosedur-14 okt-15 juni 2026'!$A:$H,6,FALSE)</f>
        <v>16122134</v>
      </c>
      <c r="R540" s="14">
        <f>VLOOKUP($E540,'ip prosedur-14 okt-15 juni 2026'!$A:$H,7,FALSE)</f>
        <v>72783737</v>
      </c>
      <c r="S540" s="14">
        <f>VLOOKUP($E540,'ip prosedur-14 okt-15 juni 2026'!$A:$H,8,FALSE)</f>
        <v>92495616</v>
      </c>
    </row>
    <row r="541">
      <c r="A541" s="7" t="s">
        <v>5</v>
      </c>
      <c r="B541" s="7" t="s">
        <v>13992</v>
      </c>
      <c r="C541" s="7" t="s">
        <v>1131</v>
      </c>
      <c r="D541" s="7" t="s">
        <v>1132</v>
      </c>
      <c r="E541" s="7" t="s">
        <v>1143</v>
      </c>
      <c r="F541" s="7" t="s">
        <v>1144</v>
      </c>
      <c r="G541" s="11" t="str">
        <f>VLOOKUP($E541,proc!$A:$D,3, FALSE)</f>
        <v>0</v>
      </c>
      <c r="H541" s="12" t="str">
        <f t="shared" si="1"/>
        <v>Other Gastrointestinal Major Proc.</v>
      </c>
      <c r="I541" s="12" t="str">
        <f t="shared" si="2"/>
        <v>P16KQ</v>
      </c>
      <c r="J541" s="13">
        <f>VLOOKUP($C541,'tarif idrg'!$A:$O,11,FALSE)</f>
        <v>419941</v>
      </c>
      <c r="K541" s="13">
        <f>VLOOKUP($C541,'tarif idrg'!$A:$O,15,FALSE)</f>
        <v>419941</v>
      </c>
      <c r="L541" s="13">
        <f>VLOOKUP($E541,'ip prosedur-2025'!$A:$H,4,FALSE)</f>
        <v>27601002.67</v>
      </c>
      <c r="M541" s="13">
        <f>VLOOKUP($E541,'ip prosedur-14 okt-15 juni 2026'!$A:$H,4,FALSE)</f>
        <v>33102563</v>
      </c>
      <c r="N541" s="13">
        <f>VLOOKUP($E541,'ip prosedur-14 okt-15 juni 2026'!$A:$H,3, FALSE)</f>
        <v>5</v>
      </c>
      <c r="O541" s="3">
        <f t="shared" si="3"/>
        <v>165512815</v>
      </c>
      <c r="P541" s="14">
        <f>VLOOKUP($E541,'ip prosedur-14 okt-15 juni 2026'!$A:$H,5,FALSE)</f>
        <v>13650292</v>
      </c>
      <c r="Q541" s="14">
        <f>VLOOKUP($E541,'ip prosedur-14 okt-15 juni 2026'!$A:$H,6,FALSE)</f>
        <v>20931452</v>
      </c>
      <c r="R541" s="14">
        <f>VLOOKUP($E541,'ip prosedur-14 okt-15 juni 2026'!$A:$H,7,FALSE)</f>
        <v>49552123</v>
      </c>
      <c r="S541" s="14">
        <f>VLOOKUP($E541,'ip prosedur-14 okt-15 juni 2026'!$A:$H,8,FALSE)</f>
        <v>68765948</v>
      </c>
    </row>
    <row r="542">
      <c r="A542" s="7" t="s">
        <v>5</v>
      </c>
      <c r="B542" s="7" t="s">
        <v>13992</v>
      </c>
      <c r="C542" s="7" t="s">
        <v>1131</v>
      </c>
      <c r="D542" s="7" t="s">
        <v>1132</v>
      </c>
      <c r="E542" s="7" t="s">
        <v>1145</v>
      </c>
      <c r="F542" s="7" t="s">
        <v>1146</v>
      </c>
      <c r="G542" s="11" t="str">
        <f>VLOOKUP($E542,proc!$A:$D,3, FALSE)</f>
        <v>0</v>
      </c>
      <c r="H542" s="12" t="str">
        <f t="shared" si="1"/>
        <v>Other Gastrointestinal Major Proc.</v>
      </c>
      <c r="I542" s="12" t="str">
        <f t="shared" si="2"/>
        <v>P16KQ</v>
      </c>
      <c r="J542" s="13">
        <f>VLOOKUP($C542,'tarif idrg'!$A:$O,11,FALSE)</f>
        <v>419941</v>
      </c>
      <c r="K542" s="13">
        <f>VLOOKUP($C542,'tarif idrg'!$A:$O,15,FALSE)</f>
        <v>419941</v>
      </c>
      <c r="L542" s="13">
        <f>VLOOKUP($E542,'ip prosedur-2025'!$A:$H,4,FALSE)</f>
        <v>53513182.5</v>
      </c>
      <c r="M542" s="13">
        <f>VLOOKUP($E542,'ip prosedur-14 okt-15 juni 2026'!$A:$H,4,FALSE)</f>
        <v>176925059</v>
      </c>
      <c r="N542" s="13">
        <f>VLOOKUP($E542,'ip prosedur-14 okt-15 juni 2026'!$A:$H,3, FALSE)</f>
        <v>7</v>
      </c>
      <c r="O542" s="3">
        <f t="shared" si="3"/>
        <v>1238475413</v>
      </c>
      <c r="P542" s="14">
        <f>VLOOKUP($E542,'ip prosedur-14 okt-15 juni 2026'!$A:$H,5,FALSE)</f>
        <v>20245751</v>
      </c>
      <c r="Q542" s="14">
        <f>VLOOKUP($E542,'ip prosedur-14 okt-15 juni 2026'!$A:$H,6,FALSE)</f>
        <v>54194797</v>
      </c>
      <c r="R542" s="14">
        <f>VLOOKUP($E542,'ip prosedur-14 okt-15 juni 2026'!$A:$H,7,FALSE)</f>
        <v>130052369</v>
      </c>
      <c r="S542" s="14">
        <f>VLOOKUP($E542,'ip prosedur-14 okt-15 juni 2026'!$A:$H,8,FALSE)</f>
        <v>937879056</v>
      </c>
    </row>
    <row r="543">
      <c r="A543" s="7" t="s">
        <v>5</v>
      </c>
      <c r="B543" s="7" t="s">
        <v>13992</v>
      </c>
      <c r="C543" s="7" t="s">
        <v>1131</v>
      </c>
      <c r="D543" s="7" t="s">
        <v>1132</v>
      </c>
      <c r="E543" s="7" t="s">
        <v>617</v>
      </c>
      <c r="F543" s="7" t="s">
        <v>618</v>
      </c>
      <c r="G543" s="11" t="str">
        <f>VLOOKUP($E543,proc!$A:$D,3, FALSE)</f>
        <v>0</v>
      </c>
      <c r="H543" s="12" t="str">
        <f t="shared" si="1"/>
        <v>Other Gastrointestinal Major Proc.</v>
      </c>
      <c r="I543" s="12" t="str">
        <f t="shared" si="2"/>
        <v>P16KQ</v>
      </c>
      <c r="J543" s="13">
        <f>VLOOKUP($C543,'tarif idrg'!$A:$O,11,FALSE)</f>
        <v>419941</v>
      </c>
      <c r="K543" s="13">
        <f>VLOOKUP($C543,'tarif idrg'!$A:$O,15,FALSE)</f>
        <v>419941</v>
      </c>
      <c r="L543" s="13">
        <f>VLOOKUP($E543,'ip prosedur-2025'!$A:$H,4,FALSE)</f>
        <v>41334536.37</v>
      </c>
      <c r="M543" s="13">
        <f>VLOOKUP($E543,'ip prosedur-14 okt-15 juni 2026'!$A:$H,4,FALSE)</f>
        <v>40585114</v>
      </c>
      <c r="N543" s="13">
        <f>VLOOKUP($E543,'ip prosedur-14 okt-15 juni 2026'!$A:$H,3, FALSE)</f>
        <v>47</v>
      </c>
      <c r="O543" s="3">
        <f t="shared" si="3"/>
        <v>1907500358</v>
      </c>
      <c r="P543" s="14">
        <f>VLOOKUP($E543,'ip prosedur-14 okt-15 juni 2026'!$A:$H,5,FALSE)</f>
        <v>14847763</v>
      </c>
      <c r="Q543" s="14">
        <f>VLOOKUP($E543,'ip prosedur-14 okt-15 juni 2026'!$A:$H,6,FALSE)</f>
        <v>23729628</v>
      </c>
      <c r="R543" s="14">
        <f>VLOOKUP($E543,'ip prosedur-14 okt-15 juni 2026'!$A:$H,7,FALSE)</f>
        <v>41565622</v>
      </c>
      <c r="S543" s="14">
        <f>VLOOKUP($E543,'ip prosedur-14 okt-15 juni 2026'!$A:$H,8,FALSE)</f>
        <v>84681431</v>
      </c>
    </row>
    <row r="544">
      <c r="A544" s="7" t="s">
        <v>5</v>
      </c>
      <c r="B544" s="7" t="s">
        <v>13992</v>
      </c>
      <c r="C544" s="7" t="s">
        <v>1131</v>
      </c>
      <c r="D544" s="7" t="s">
        <v>1132</v>
      </c>
      <c r="E544" s="7" t="s">
        <v>388</v>
      </c>
      <c r="F544" s="7" t="s">
        <v>389</v>
      </c>
      <c r="G544" s="11" t="str">
        <f>VLOOKUP($E544,proc!$A:$D,3, FALSE)</f>
        <v>4</v>
      </c>
      <c r="H544" s="12" t="str">
        <f t="shared" si="1"/>
        <v>Other Gastrointestinal Major Proc.</v>
      </c>
      <c r="I544" s="12" t="str">
        <f t="shared" si="2"/>
        <v>P16KQ</v>
      </c>
      <c r="J544" s="13">
        <f>VLOOKUP($C544,'tarif idrg'!$A:$O,11,FALSE)</f>
        <v>419941</v>
      </c>
      <c r="K544" s="13">
        <f>VLOOKUP($C544,'tarif idrg'!$A:$O,15,FALSE)</f>
        <v>419941</v>
      </c>
      <c r="L544" s="13">
        <f>VLOOKUP($E544,'ip prosedur-2025'!$A:$H,4,FALSE)</f>
        <v>29909993.36</v>
      </c>
      <c r="M544" s="13">
        <f>VLOOKUP($E544,'ip prosedur-14 okt-15 juni 2026'!$A:$H,4,FALSE)</f>
        <v>36964507.24</v>
      </c>
      <c r="N544" s="13">
        <f>VLOOKUP($E544,'ip prosedur-14 okt-15 juni 2026'!$A:$H,3, FALSE)</f>
        <v>33</v>
      </c>
      <c r="O544" s="3">
        <f t="shared" si="3"/>
        <v>1219828739</v>
      </c>
      <c r="P544" s="14">
        <f>VLOOKUP($E544,'ip prosedur-14 okt-15 juni 2026'!$A:$H,5,FALSE)</f>
        <v>11549400</v>
      </c>
      <c r="Q544" s="14">
        <f>VLOOKUP($E544,'ip prosedur-14 okt-15 juni 2026'!$A:$H,6,FALSE)</f>
        <v>26829589</v>
      </c>
      <c r="R544" s="14">
        <f>VLOOKUP($E544,'ip prosedur-14 okt-15 juni 2026'!$A:$H,7,FALSE)</f>
        <v>36387743</v>
      </c>
      <c r="S544" s="14">
        <f>VLOOKUP($E544,'ip prosedur-14 okt-15 juni 2026'!$A:$H,8,FALSE)</f>
        <v>66790217</v>
      </c>
    </row>
    <row r="545">
      <c r="A545" s="7" t="s">
        <v>5</v>
      </c>
      <c r="B545" s="7" t="s">
        <v>13992</v>
      </c>
      <c r="C545" s="7" t="s">
        <v>1131</v>
      </c>
      <c r="D545" s="7" t="s">
        <v>1132</v>
      </c>
      <c r="E545" s="7" t="s">
        <v>668</v>
      </c>
      <c r="F545" s="7" t="s">
        <v>669</v>
      </c>
      <c r="G545" s="11" t="str">
        <f>VLOOKUP($E545,proc!$A:$D,3, FALSE)</f>
        <v>0</v>
      </c>
      <c r="H545" s="12" t="str">
        <f t="shared" si="1"/>
        <v>Other Gastrointestinal Major Proc.</v>
      </c>
      <c r="I545" s="12" t="str">
        <f t="shared" si="2"/>
        <v>P16KQ</v>
      </c>
      <c r="J545" s="13">
        <f>VLOOKUP($C545,'tarif idrg'!$A:$O,11,FALSE)</f>
        <v>419941</v>
      </c>
      <c r="K545" s="13">
        <f>VLOOKUP($C545,'tarif idrg'!$A:$O,15,FALSE)</f>
        <v>419941</v>
      </c>
      <c r="L545" s="13">
        <f>VLOOKUP($E545,'ip prosedur-2025'!$A:$H,4,FALSE)</f>
        <v>33674351.45</v>
      </c>
      <c r="M545" s="13">
        <f>VLOOKUP($E545,'ip prosedur-14 okt-15 juni 2026'!$A:$H,4,FALSE)</f>
        <v>33511589.58</v>
      </c>
      <c r="N545" s="13">
        <f>VLOOKUP($E545,'ip prosedur-14 okt-15 juni 2026'!$A:$H,3, FALSE)</f>
        <v>1059</v>
      </c>
      <c r="O545" s="3">
        <f t="shared" si="3"/>
        <v>35488773365</v>
      </c>
      <c r="P545" s="14">
        <f>VLOOKUP($E545,'ip prosedur-14 okt-15 juni 2026'!$A:$H,5,FALSE)</f>
        <v>14473462</v>
      </c>
      <c r="Q545" s="14">
        <f>VLOOKUP($E545,'ip prosedur-14 okt-15 juni 2026'!$A:$H,6,FALSE)</f>
        <v>25084699</v>
      </c>
      <c r="R545" s="14">
        <f>VLOOKUP($E545,'ip prosedur-14 okt-15 juni 2026'!$A:$H,7,FALSE)</f>
        <v>37517136</v>
      </c>
      <c r="S545" s="14">
        <f>VLOOKUP($E545,'ip prosedur-14 okt-15 juni 2026'!$A:$H,8,FALSE)</f>
        <v>66424853</v>
      </c>
    </row>
    <row r="546">
      <c r="A546" s="7" t="s">
        <v>5</v>
      </c>
      <c r="B546" s="7" t="s">
        <v>13992</v>
      </c>
      <c r="C546" s="7" t="s">
        <v>1131</v>
      </c>
      <c r="D546" s="7" t="s">
        <v>1132</v>
      </c>
      <c r="E546" s="7" t="s">
        <v>695</v>
      </c>
      <c r="F546" s="7" t="s">
        <v>696</v>
      </c>
      <c r="G546" s="11" t="str">
        <f>VLOOKUP($E546,proc!$A:$D,3, FALSE)</f>
        <v>0</v>
      </c>
      <c r="H546" s="12" t="str">
        <f t="shared" si="1"/>
        <v>Other Gastrointestinal Major Proc.</v>
      </c>
      <c r="I546" s="12" t="str">
        <f t="shared" si="2"/>
        <v>P16KQ</v>
      </c>
      <c r="J546" s="13">
        <f>VLOOKUP($C546,'tarif idrg'!$A:$O,11,FALSE)</f>
        <v>419941</v>
      </c>
      <c r="K546" s="13">
        <f>VLOOKUP($C546,'tarif idrg'!$A:$O,15,FALSE)</f>
        <v>419941</v>
      </c>
      <c r="L546" s="13">
        <f>VLOOKUP($E546,'ip prosedur-2025'!$A:$H,4,FALSE)</f>
        <v>15622991.78</v>
      </c>
      <c r="M546" s="13">
        <f>VLOOKUP($E546,'ip prosedur-14 okt-15 juni 2026'!$A:$H,4,FALSE)</f>
        <v>16971584.44</v>
      </c>
      <c r="N546" s="13">
        <f>VLOOKUP($E546,'ip prosedur-14 okt-15 juni 2026'!$A:$H,3, FALSE)</f>
        <v>29825</v>
      </c>
      <c r="O546" s="3">
        <f t="shared" si="3"/>
        <v>506177505923</v>
      </c>
      <c r="P546" s="14">
        <f>VLOOKUP($E546,'ip prosedur-14 okt-15 juni 2026'!$A:$H,5,FALSE)</f>
        <v>4923606</v>
      </c>
      <c r="Q546" s="14">
        <f>VLOOKUP($E546,'ip prosedur-14 okt-15 juni 2026'!$A:$H,6,FALSE)</f>
        <v>8784993</v>
      </c>
      <c r="R546" s="14">
        <f>VLOOKUP($E546,'ip prosedur-14 okt-15 juni 2026'!$A:$H,7,FALSE)</f>
        <v>17949858</v>
      </c>
      <c r="S546" s="14">
        <f>VLOOKUP($E546,'ip prosedur-14 okt-15 juni 2026'!$A:$H,8,FALSE)</f>
        <v>37245232</v>
      </c>
    </row>
    <row r="547">
      <c r="A547" s="7" t="s">
        <v>5</v>
      </c>
      <c r="B547" s="7" t="s">
        <v>13992</v>
      </c>
      <c r="C547" s="7" t="s">
        <v>1131</v>
      </c>
      <c r="D547" s="7" t="s">
        <v>1132</v>
      </c>
      <c r="E547" s="7" t="s">
        <v>1149</v>
      </c>
      <c r="F547" s="7" t="s">
        <v>1150</v>
      </c>
      <c r="G547" s="11" t="str">
        <f>VLOOKUP($E547,proc!$A:$D,3, FALSE)</f>
        <v>0</v>
      </c>
      <c r="H547" s="12" t="str">
        <f t="shared" si="1"/>
        <v>Other Gastrointestinal Major Proc.</v>
      </c>
      <c r="I547" s="12" t="str">
        <f t="shared" si="2"/>
        <v>P16KQ</v>
      </c>
      <c r="J547" s="13">
        <f>VLOOKUP($C547,'tarif idrg'!$A:$O,11,FALSE)</f>
        <v>419941</v>
      </c>
      <c r="K547" s="13">
        <f>VLOOKUP($C547,'tarif idrg'!$A:$O,15,FALSE)</f>
        <v>419941</v>
      </c>
      <c r="L547" s="13">
        <f>VLOOKUP($E547,'ip prosedur-2025'!$A:$H,4,FALSE)</f>
        <v>11259368.33</v>
      </c>
      <c r="M547" s="13">
        <f>VLOOKUP($E547,'ip prosedur-14 okt-15 juni 2026'!$A:$H,4,FALSE)</f>
        <v>15274709.8</v>
      </c>
      <c r="N547" s="13">
        <f>VLOOKUP($E547,'ip prosedur-14 okt-15 juni 2026'!$A:$H,3, FALSE)</f>
        <v>5</v>
      </c>
      <c r="O547" s="3">
        <f t="shared" si="3"/>
        <v>76373549</v>
      </c>
      <c r="P547" s="14">
        <f>VLOOKUP($E547,'ip prosedur-14 okt-15 juni 2026'!$A:$H,5,FALSE)</f>
        <v>9840289</v>
      </c>
      <c r="Q547" s="14">
        <f>VLOOKUP($E547,'ip prosedur-14 okt-15 juni 2026'!$A:$H,6,FALSE)</f>
        <v>10679759</v>
      </c>
      <c r="R547" s="14">
        <f>VLOOKUP($E547,'ip prosedur-14 okt-15 juni 2026'!$A:$H,7,FALSE)</f>
        <v>24751534</v>
      </c>
      <c r="S547" s="14">
        <f>VLOOKUP($E547,'ip prosedur-14 okt-15 juni 2026'!$A:$H,8,FALSE)</f>
        <v>29101967</v>
      </c>
    </row>
    <row r="548">
      <c r="A548" s="7" t="s">
        <v>5</v>
      </c>
      <c r="B548" s="7" t="s">
        <v>13992</v>
      </c>
      <c r="C548" s="7" t="s">
        <v>1131</v>
      </c>
      <c r="D548" s="7" t="s">
        <v>1132</v>
      </c>
      <c r="E548" s="7" t="s">
        <v>1151</v>
      </c>
      <c r="F548" s="7" t="s">
        <v>1152</v>
      </c>
      <c r="G548" s="11" t="str">
        <f>VLOOKUP($E548,proc!$A:$D,3, FALSE)</f>
        <v>0</v>
      </c>
      <c r="H548" s="12" t="str">
        <f t="shared" si="1"/>
        <v>Other Gastrointestinal Major Proc.</v>
      </c>
      <c r="I548" s="12" t="str">
        <f t="shared" si="2"/>
        <v>P16KQ</v>
      </c>
      <c r="J548" s="13">
        <f>VLOOKUP($C548,'tarif idrg'!$A:$O,11,FALSE)</f>
        <v>419941</v>
      </c>
      <c r="K548" s="13">
        <f>VLOOKUP($C548,'tarif idrg'!$A:$O,15,FALSE)</f>
        <v>419941</v>
      </c>
      <c r="L548" s="13">
        <f>VLOOKUP($E548,'ip prosedur-2025'!$A:$H,4,FALSE)</f>
        <v>12773075.31</v>
      </c>
      <c r="M548" s="13">
        <f>VLOOKUP($E548,'ip prosedur-14 okt-15 juni 2026'!$A:$H,4,FALSE)</f>
        <v>12972491.86</v>
      </c>
      <c r="N548" s="13">
        <f>VLOOKUP($E548,'ip prosedur-14 okt-15 juni 2026'!$A:$H,3, FALSE)</f>
        <v>49</v>
      </c>
      <c r="O548" s="3">
        <f t="shared" si="3"/>
        <v>635652101.1</v>
      </c>
      <c r="P548" s="14">
        <f>VLOOKUP($E548,'ip prosedur-14 okt-15 juni 2026'!$A:$H,5,FALSE)</f>
        <v>5877650</v>
      </c>
      <c r="Q548" s="14">
        <f>VLOOKUP($E548,'ip prosedur-14 okt-15 juni 2026'!$A:$H,6,FALSE)</f>
        <v>8682000</v>
      </c>
      <c r="R548" s="14">
        <f>VLOOKUP($E548,'ip prosedur-14 okt-15 juni 2026'!$A:$H,7,FALSE)</f>
        <v>17015325</v>
      </c>
      <c r="S548" s="14">
        <f>VLOOKUP($E548,'ip prosedur-14 okt-15 juni 2026'!$A:$H,8,FALSE)</f>
        <v>31816000</v>
      </c>
    </row>
    <row r="549">
      <c r="A549" s="7" t="s">
        <v>5</v>
      </c>
      <c r="B549" s="7" t="s">
        <v>13992</v>
      </c>
      <c r="C549" s="7" t="s">
        <v>1131</v>
      </c>
      <c r="D549" s="7" t="s">
        <v>1132</v>
      </c>
      <c r="E549" s="7" t="s">
        <v>1153</v>
      </c>
      <c r="F549" s="7" t="s">
        <v>1154</v>
      </c>
      <c r="G549" s="11" t="str">
        <f>VLOOKUP($E549,proc!$A:$D,3, FALSE)</f>
        <v>0</v>
      </c>
      <c r="H549" s="12" t="str">
        <f t="shared" si="1"/>
        <v>Other Gastrointestinal Major Proc.</v>
      </c>
      <c r="I549" s="12" t="str">
        <f t="shared" si="2"/>
        <v>P16KQ</v>
      </c>
      <c r="J549" s="13">
        <f>VLOOKUP($C549,'tarif idrg'!$A:$O,11,FALSE)</f>
        <v>419941</v>
      </c>
      <c r="K549" s="13">
        <f>VLOOKUP($C549,'tarif idrg'!$A:$O,15,FALSE)</f>
        <v>419941</v>
      </c>
      <c r="L549" s="13">
        <f>VLOOKUP($E549,'ip prosedur-2025'!$A:$H,4,FALSE)</f>
        <v>31055869.72</v>
      </c>
      <c r="M549" s="13">
        <f>VLOOKUP($E549,'ip prosedur-14 okt-15 juni 2026'!$A:$H,4,FALSE)</f>
        <v>56533974.42</v>
      </c>
      <c r="N549" s="13">
        <f>VLOOKUP($E549,'ip prosedur-14 okt-15 juni 2026'!$A:$H,3, FALSE)</f>
        <v>66</v>
      </c>
      <c r="O549" s="3">
        <f t="shared" si="3"/>
        <v>3731242312</v>
      </c>
      <c r="P549" s="14">
        <f>VLOOKUP($E549,'ip prosedur-14 okt-15 juni 2026'!$A:$H,5,FALSE)</f>
        <v>11330000</v>
      </c>
      <c r="Q549" s="14">
        <f>VLOOKUP($E549,'ip prosedur-14 okt-15 juni 2026'!$A:$H,6,FALSE)</f>
        <v>21179754</v>
      </c>
      <c r="R549" s="14">
        <f>VLOOKUP($E549,'ip prosedur-14 okt-15 juni 2026'!$A:$H,7,FALSE)</f>
        <v>38024415</v>
      </c>
      <c r="S549" s="14">
        <f>VLOOKUP($E549,'ip prosedur-14 okt-15 juni 2026'!$A:$H,8,FALSE)</f>
        <v>69322492</v>
      </c>
    </row>
    <row r="550">
      <c r="A550" s="7" t="s">
        <v>5</v>
      </c>
      <c r="B550" s="7" t="s">
        <v>13992</v>
      </c>
      <c r="C550" s="7" t="s">
        <v>1131</v>
      </c>
      <c r="D550" s="7" t="s">
        <v>1132</v>
      </c>
      <c r="E550" s="7" t="s">
        <v>1155</v>
      </c>
      <c r="F550" s="7" t="s">
        <v>1156</v>
      </c>
      <c r="G550" s="11" t="str">
        <f>VLOOKUP($E550,proc!$A:$D,3, FALSE)</f>
        <v>0</v>
      </c>
      <c r="H550" s="12" t="str">
        <f t="shared" si="1"/>
        <v>Other Gastrointestinal Major Proc.</v>
      </c>
      <c r="I550" s="12" t="str">
        <f t="shared" si="2"/>
        <v>P16KQ</v>
      </c>
      <c r="J550" s="13">
        <f>VLOOKUP($C550,'tarif idrg'!$A:$O,11,FALSE)</f>
        <v>419941</v>
      </c>
      <c r="K550" s="13">
        <f>VLOOKUP($C550,'tarif idrg'!$A:$O,15,FALSE)</f>
        <v>419941</v>
      </c>
      <c r="L550" s="13">
        <f>VLOOKUP($E550,'ip prosedur-2025'!$A:$H,4,FALSE)</f>
        <v>18232571.33</v>
      </c>
      <c r="M550" s="13">
        <f>VLOOKUP($E550,'ip prosedur-14 okt-15 juni 2026'!$A:$H,4,FALSE)</f>
        <v>17079756.55</v>
      </c>
      <c r="N550" s="13">
        <f>VLOOKUP($E550,'ip prosedur-14 okt-15 juni 2026'!$A:$H,3, FALSE)</f>
        <v>822</v>
      </c>
      <c r="O550" s="3">
        <f t="shared" si="3"/>
        <v>14039559884</v>
      </c>
      <c r="P550" s="14">
        <f>VLOOKUP($E550,'ip prosedur-14 okt-15 juni 2026'!$A:$H,5,FALSE)</f>
        <v>3189000</v>
      </c>
      <c r="Q550" s="14">
        <f>VLOOKUP($E550,'ip prosedur-14 okt-15 juni 2026'!$A:$H,6,FALSE)</f>
        <v>6265204</v>
      </c>
      <c r="R550" s="14">
        <f>VLOOKUP($E550,'ip prosedur-14 okt-15 juni 2026'!$A:$H,7,FALSE)</f>
        <v>13404385</v>
      </c>
      <c r="S550" s="14">
        <f>VLOOKUP($E550,'ip prosedur-14 okt-15 juni 2026'!$A:$H,8,FALSE)</f>
        <v>37758194</v>
      </c>
    </row>
    <row r="551">
      <c r="A551" s="7" t="s">
        <v>5</v>
      </c>
      <c r="B551" s="7" t="s">
        <v>13992</v>
      </c>
      <c r="C551" s="7" t="s">
        <v>1131</v>
      </c>
      <c r="D551" s="7" t="s">
        <v>1132</v>
      </c>
      <c r="E551" s="7" t="s">
        <v>1157</v>
      </c>
      <c r="F551" s="7" t="s">
        <v>1158</v>
      </c>
      <c r="G551" s="11" t="str">
        <f>VLOOKUP($E551,proc!$A:$D,3, FALSE)</f>
        <v>0</v>
      </c>
      <c r="H551" s="12" t="str">
        <f t="shared" si="1"/>
        <v>Other Gastrointestinal Major Proc.</v>
      </c>
      <c r="I551" s="12" t="str">
        <f t="shared" si="2"/>
        <v>P16KQ</v>
      </c>
      <c r="J551" s="13">
        <f>VLOOKUP($C551,'tarif idrg'!$A:$O,11,FALSE)</f>
        <v>419941</v>
      </c>
      <c r="K551" s="13">
        <f>VLOOKUP($C551,'tarif idrg'!$A:$O,15,FALSE)</f>
        <v>419941</v>
      </c>
      <c r="L551" s="13">
        <f>VLOOKUP($E551,'ip prosedur-2025'!$A:$H,4,FALSE)</f>
        <v>21121739.72</v>
      </c>
      <c r="M551" s="13">
        <f>VLOOKUP($E551,'ip prosedur-14 okt-15 juni 2026'!$A:$H,4,FALSE)</f>
        <v>22045549.86</v>
      </c>
      <c r="N551" s="13">
        <f>VLOOKUP($E551,'ip prosedur-14 okt-15 juni 2026'!$A:$H,3, FALSE)</f>
        <v>144475</v>
      </c>
      <c r="O551" s="3">
        <f t="shared" si="3"/>
        <v>3185030816024</v>
      </c>
      <c r="P551" s="14">
        <f>VLOOKUP($E551,'ip prosedur-14 okt-15 juni 2026'!$A:$H,5,FALSE)</f>
        <v>5673217</v>
      </c>
      <c r="Q551" s="14">
        <f>VLOOKUP($E551,'ip prosedur-14 okt-15 juni 2026'!$A:$H,6,FALSE)</f>
        <v>10515777</v>
      </c>
      <c r="R551" s="14">
        <f>VLOOKUP($E551,'ip prosedur-14 okt-15 juni 2026'!$A:$H,7,FALSE)</f>
        <v>22103866</v>
      </c>
      <c r="S551" s="14">
        <f>VLOOKUP($E551,'ip prosedur-14 okt-15 juni 2026'!$A:$H,8,FALSE)</f>
        <v>48512523</v>
      </c>
    </row>
    <row r="552">
      <c r="A552" s="7" t="s">
        <v>5</v>
      </c>
      <c r="B552" s="7" t="s">
        <v>13992</v>
      </c>
      <c r="C552" s="7" t="s">
        <v>1131</v>
      </c>
      <c r="D552" s="7" t="s">
        <v>1132</v>
      </c>
      <c r="E552" s="7" t="s">
        <v>1159</v>
      </c>
      <c r="F552" s="7" t="s">
        <v>1160</v>
      </c>
      <c r="G552" s="11" t="str">
        <f>VLOOKUP($E552,proc!$A:$D,3, FALSE)</f>
        <v>0</v>
      </c>
      <c r="H552" s="12" t="str">
        <f t="shared" si="1"/>
        <v>Other Gastrointestinal Major Proc.</v>
      </c>
      <c r="I552" s="12" t="str">
        <f t="shared" si="2"/>
        <v>P16KQ</v>
      </c>
      <c r="J552" s="13">
        <f>VLOOKUP($C552,'tarif idrg'!$A:$O,11,FALSE)</f>
        <v>419941</v>
      </c>
      <c r="K552" s="13">
        <f>VLOOKUP($C552,'tarif idrg'!$A:$O,15,FALSE)</f>
        <v>419941</v>
      </c>
      <c r="L552" s="13">
        <f>VLOOKUP($E552,'ip prosedur-2025'!$A:$H,4,FALSE)</f>
        <v>14852710.57</v>
      </c>
      <c r="M552" s="13">
        <f>VLOOKUP($E552,'ip prosedur-14 okt-15 juni 2026'!$A:$H,4,FALSE)</f>
        <v>15509281.84</v>
      </c>
      <c r="N552" s="13">
        <f>VLOOKUP($E552,'ip prosedur-14 okt-15 juni 2026'!$A:$H,3, FALSE)</f>
        <v>1410</v>
      </c>
      <c r="O552" s="3">
        <f t="shared" si="3"/>
        <v>21868087394</v>
      </c>
      <c r="P552" s="14">
        <f>VLOOKUP($E552,'ip prosedur-14 okt-15 juni 2026'!$A:$H,5,FALSE)</f>
        <v>4510925</v>
      </c>
      <c r="Q552" s="14">
        <f>VLOOKUP($E552,'ip prosedur-14 okt-15 juni 2026'!$A:$H,6,FALSE)</f>
        <v>8291700</v>
      </c>
      <c r="R552" s="14">
        <f>VLOOKUP($E552,'ip prosedur-14 okt-15 juni 2026'!$A:$H,7,FALSE)</f>
        <v>14974538</v>
      </c>
      <c r="S552" s="14">
        <f>VLOOKUP($E552,'ip prosedur-14 okt-15 juni 2026'!$A:$H,8,FALSE)</f>
        <v>29845252</v>
      </c>
    </row>
    <row r="553">
      <c r="A553" s="7" t="s">
        <v>5</v>
      </c>
      <c r="B553" s="7" t="s">
        <v>13992</v>
      </c>
      <c r="C553" s="7" t="s">
        <v>1131</v>
      </c>
      <c r="D553" s="7" t="s">
        <v>1132</v>
      </c>
      <c r="E553" s="7" t="s">
        <v>1161</v>
      </c>
      <c r="F553" s="7" t="s">
        <v>1162</v>
      </c>
      <c r="G553" s="11" t="str">
        <f>VLOOKUP($E553,proc!$A:$D,3, FALSE)</f>
        <v>0</v>
      </c>
      <c r="H553" s="12" t="str">
        <f t="shared" si="1"/>
        <v>Other Gastrointestinal Major Proc.</v>
      </c>
      <c r="I553" s="12" t="str">
        <f t="shared" si="2"/>
        <v>P16KQ</v>
      </c>
      <c r="J553" s="13">
        <f>VLOOKUP($C553,'tarif idrg'!$A:$O,11,FALSE)</f>
        <v>419941</v>
      </c>
      <c r="K553" s="13">
        <f>VLOOKUP($C553,'tarif idrg'!$A:$O,15,FALSE)</f>
        <v>419941</v>
      </c>
      <c r="L553" s="13">
        <f>VLOOKUP($E553,'ip prosedur-2025'!$A:$H,4,FALSE)</f>
        <v>12315830.6</v>
      </c>
      <c r="M553" s="13">
        <f>VLOOKUP($E553,'ip prosedur-14 okt-15 juni 2026'!$A:$H,4,FALSE)</f>
        <v>15240453.89</v>
      </c>
      <c r="N553" s="13">
        <f>VLOOKUP($E553,'ip prosedur-14 okt-15 juni 2026'!$A:$H,3, FALSE)</f>
        <v>485</v>
      </c>
      <c r="O553" s="3">
        <f t="shared" si="3"/>
        <v>7391620137</v>
      </c>
      <c r="P553" s="14">
        <f>VLOOKUP($E553,'ip prosedur-14 okt-15 juni 2026'!$A:$H,5,FALSE)</f>
        <v>3595984</v>
      </c>
      <c r="Q553" s="14">
        <f>VLOOKUP($E553,'ip prosedur-14 okt-15 juni 2026'!$A:$H,6,FALSE)</f>
        <v>6076123</v>
      </c>
      <c r="R553" s="14">
        <f>VLOOKUP($E553,'ip prosedur-14 okt-15 juni 2026'!$A:$H,7,FALSE)</f>
        <v>15852972</v>
      </c>
      <c r="S553" s="14">
        <f>VLOOKUP($E553,'ip prosedur-14 okt-15 juni 2026'!$A:$H,8,FALSE)</f>
        <v>33529479</v>
      </c>
    </row>
    <row r="554">
      <c r="A554" s="7" t="s">
        <v>5</v>
      </c>
      <c r="B554" s="7" t="s">
        <v>13992</v>
      </c>
      <c r="C554" s="7" t="s">
        <v>1131</v>
      </c>
      <c r="D554" s="7" t="s">
        <v>1132</v>
      </c>
      <c r="E554" s="7" t="s">
        <v>1163</v>
      </c>
      <c r="F554" s="7" t="s">
        <v>1164</v>
      </c>
      <c r="G554" s="11" t="str">
        <f>VLOOKUP($E554,proc!$A:$D,3, FALSE)</f>
        <v>0</v>
      </c>
      <c r="H554" s="12" t="str">
        <f t="shared" si="1"/>
        <v>Other Gastrointestinal Major Proc.</v>
      </c>
      <c r="I554" s="12" t="str">
        <f t="shared" si="2"/>
        <v>P16KQ</v>
      </c>
      <c r="J554" s="13">
        <f>VLOOKUP($C554,'tarif idrg'!$A:$O,11,FALSE)</f>
        <v>419941</v>
      </c>
      <c r="K554" s="13">
        <f>VLOOKUP($C554,'tarif idrg'!$A:$O,15,FALSE)</f>
        <v>419941</v>
      </c>
      <c r="L554" s="13">
        <f>VLOOKUP($E554,'ip prosedur-2025'!$A:$H,4,FALSE)</f>
        <v>14724981.97</v>
      </c>
      <c r="M554" s="13">
        <f>VLOOKUP($E554,'ip prosedur-14 okt-15 juni 2026'!$A:$H,4,FALSE)</f>
        <v>12444951.97</v>
      </c>
      <c r="N554" s="13">
        <f>VLOOKUP($E554,'ip prosedur-14 okt-15 juni 2026'!$A:$H,3, FALSE)</f>
        <v>61</v>
      </c>
      <c r="O554" s="3">
        <f t="shared" si="3"/>
        <v>759142070.2</v>
      </c>
      <c r="P554" s="14">
        <f>VLOOKUP($E554,'ip prosedur-14 okt-15 juni 2026'!$A:$H,5,FALSE)</f>
        <v>4877206</v>
      </c>
      <c r="Q554" s="14">
        <f>VLOOKUP($E554,'ip prosedur-14 okt-15 juni 2026'!$A:$H,6,FALSE)</f>
        <v>10739074</v>
      </c>
      <c r="R554" s="14">
        <f>VLOOKUP($E554,'ip prosedur-14 okt-15 juni 2026'!$A:$H,7,FALSE)</f>
        <v>12826032</v>
      </c>
      <c r="S554" s="14">
        <f>VLOOKUP($E554,'ip prosedur-14 okt-15 juni 2026'!$A:$H,8,FALSE)</f>
        <v>19582332</v>
      </c>
    </row>
    <row r="555">
      <c r="A555" s="7" t="s">
        <v>5</v>
      </c>
      <c r="B555" s="7" t="s">
        <v>13992</v>
      </c>
      <c r="C555" s="7" t="s">
        <v>1131</v>
      </c>
      <c r="D555" s="7" t="s">
        <v>1132</v>
      </c>
      <c r="E555" s="7" t="s">
        <v>1165</v>
      </c>
      <c r="F555" s="7" t="s">
        <v>1166</v>
      </c>
      <c r="G555" s="11" t="str">
        <f>VLOOKUP($E555,proc!$A:$D,3, FALSE)</f>
        <v>0</v>
      </c>
      <c r="H555" s="12" t="str">
        <f t="shared" si="1"/>
        <v>Other Gastrointestinal Major Proc.</v>
      </c>
      <c r="I555" s="12" t="str">
        <f t="shared" si="2"/>
        <v>P16KQ</v>
      </c>
      <c r="J555" s="13">
        <f>VLOOKUP($C555,'tarif idrg'!$A:$O,11,FALSE)</f>
        <v>419941</v>
      </c>
      <c r="K555" s="13">
        <f>VLOOKUP($C555,'tarif idrg'!$A:$O,15,FALSE)</f>
        <v>419941</v>
      </c>
      <c r="L555" s="13">
        <f>VLOOKUP($E555,'ip prosedur-2025'!$A:$H,4,FALSE)</f>
        <v>15540461.06</v>
      </c>
      <c r="M555" s="13">
        <f>VLOOKUP($E555,'ip prosedur-14 okt-15 juni 2026'!$A:$H,4,FALSE)</f>
        <v>15491547</v>
      </c>
      <c r="N555" s="13">
        <f>VLOOKUP($E555,'ip prosedur-14 okt-15 juni 2026'!$A:$H,3, FALSE)</f>
        <v>18</v>
      </c>
      <c r="O555" s="3">
        <f t="shared" si="3"/>
        <v>278847846</v>
      </c>
      <c r="P555" s="14">
        <f>VLOOKUP($E555,'ip prosedur-14 okt-15 juni 2026'!$A:$H,5,FALSE)</f>
        <v>8300252</v>
      </c>
      <c r="Q555" s="14">
        <f>VLOOKUP($E555,'ip prosedur-14 okt-15 juni 2026'!$A:$H,6,FALSE)</f>
        <v>9429780</v>
      </c>
      <c r="R555" s="14">
        <f>VLOOKUP($E555,'ip prosedur-14 okt-15 juni 2026'!$A:$H,7,FALSE)</f>
        <v>24696246</v>
      </c>
      <c r="S555" s="14">
        <f>VLOOKUP($E555,'ip prosedur-14 okt-15 juni 2026'!$A:$H,8,FALSE)</f>
        <v>29526736</v>
      </c>
    </row>
    <row r="556">
      <c r="A556" s="7" t="s">
        <v>5</v>
      </c>
      <c r="B556" s="7" t="s">
        <v>13992</v>
      </c>
      <c r="C556" s="7" t="s">
        <v>1131</v>
      </c>
      <c r="D556" s="7" t="s">
        <v>1132</v>
      </c>
      <c r="E556" s="7" t="s">
        <v>1167</v>
      </c>
      <c r="F556" s="7" t="s">
        <v>1168</v>
      </c>
      <c r="G556" s="11" t="str">
        <f>VLOOKUP($E556,proc!$A:$D,3, FALSE)</f>
        <v>0</v>
      </c>
      <c r="H556" s="12" t="str">
        <f t="shared" si="1"/>
        <v>Other Gastrointestinal Major Proc.</v>
      </c>
      <c r="I556" s="12" t="str">
        <f t="shared" si="2"/>
        <v>P16KQ</v>
      </c>
      <c r="J556" s="13">
        <f>VLOOKUP($C556,'tarif idrg'!$A:$O,11,FALSE)</f>
        <v>419941</v>
      </c>
      <c r="K556" s="13">
        <f>VLOOKUP($C556,'tarif idrg'!$A:$O,15,FALSE)</f>
        <v>419941</v>
      </c>
      <c r="L556" s="13">
        <f>VLOOKUP($E556,'ip prosedur-2025'!$A:$H,4,FALSE)</f>
        <v>22863883.16</v>
      </c>
      <c r="M556" s="13">
        <f>VLOOKUP($E556,'ip prosedur-14 okt-15 juni 2026'!$A:$H,4,FALSE)</f>
        <v>21969530.98</v>
      </c>
      <c r="N556" s="13">
        <f>VLOOKUP($E556,'ip prosedur-14 okt-15 juni 2026'!$A:$H,3, FALSE)</f>
        <v>61</v>
      </c>
      <c r="O556" s="3">
        <f t="shared" si="3"/>
        <v>1340141390</v>
      </c>
      <c r="P556" s="14">
        <f>VLOOKUP($E556,'ip prosedur-14 okt-15 juni 2026'!$A:$H,5,FALSE)</f>
        <v>10155744</v>
      </c>
      <c r="Q556" s="14">
        <f>VLOOKUP($E556,'ip prosedur-14 okt-15 juni 2026'!$A:$H,6,FALSE)</f>
        <v>14683663</v>
      </c>
      <c r="R556" s="14">
        <f>VLOOKUP($E556,'ip prosedur-14 okt-15 juni 2026'!$A:$H,7,FALSE)</f>
        <v>25643018</v>
      </c>
      <c r="S556" s="14">
        <f>VLOOKUP($E556,'ip prosedur-14 okt-15 juni 2026'!$A:$H,8,FALSE)</f>
        <v>34493900</v>
      </c>
    </row>
    <row r="557">
      <c r="A557" s="7" t="s">
        <v>5</v>
      </c>
      <c r="B557" s="7" t="s">
        <v>13992</v>
      </c>
      <c r="C557" s="7" t="s">
        <v>1131</v>
      </c>
      <c r="D557" s="7" t="s">
        <v>1132</v>
      </c>
      <c r="E557" s="7" t="s">
        <v>1169</v>
      </c>
      <c r="F557" s="7" t="s">
        <v>1170</v>
      </c>
      <c r="G557" s="11" t="str">
        <f>VLOOKUP($E557,proc!$A:$D,3, FALSE)</f>
        <v>0</v>
      </c>
      <c r="H557" s="12" t="str">
        <f t="shared" si="1"/>
        <v>Other Gastrointestinal Major Proc.</v>
      </c>
      <c r="I557" s="12" t="str">
        <f t="shared" si="2"/>
        <v>P16KQ</v>
      </c>
      <c r="J557" s="13">
        <f>VLOOKUP($C557,'tarif idrg'!$A:$O,11,FALSE)</f>
        <v>419941</v>
      </c>
      <c r="K557" s="13">
        <f>VLOOKUP($C557,'tarif idrg'!$A:$O,15,FALSE)</f>
        <v>419941</v>
      </c>
      <c r="L557" s="13">
        <f>VLOOKUP($E557,'ip prosedur-2025'!$A:$H,4,FALSE)</f>
        <v>13008965.31</v>
      </c>
      <c r="M557" s="13">
        <f>VLOOKUP($E557,'ip prosedur-14 okt-15 juni 2026'!$A:$H,4,FALSE)</f>
        <v>12912550.77</v>
      </c>
      <c r="N557" s="13">
        <f>VLOOKUP($E557,'ip prosedur-14 okt-15 juni 2026'!$A:$H,3, FALSE)</f>
        <v>917</v>
      </c>
      <c r="O557" s="3">
        <f t="shared" si="3"/>
        <v>11840809056</v>
      </c>
      <c r="P557" s="14">
        <f>VLOOKUP($E557,'ip prosedur-14 okt-15 juni 2026'!$A:$H,5,FALSE)</f>
        <v>5294025</v>
      </c>
      <c r="Q557" s="14">
        <f>VLOOKUP($E557,'ip prosedur-14 okt-15 juni 2026'!$A:$H,6,FALSE)</f>
        <v>8126700</v>
      </c>
      <c r="R557" s="14">
        <f>VLOOKUP($E557,'ip prosedur-14 okt-15 juni 2026'!$A:$H,7,FALSE)</f>
        <v>13970300</v>
      </c>
      <c r="S557" s="14">
        <f>VLOOKUP($E557,'ip prosedur-14 okt-15 juni 2026'!$A:$H,8,FALSE)</f>
        <v>24487368</v>
      </c>
    </row>
    <row r="558">
      <c r="A558" s="7" t="s">
        <v>5</v>
      </c>
      <c r="B558" s="7" t="s">
        <v>13992</v>
      </c>
      <c r="C558" s="7" t="s">
        <v>1131</v>
      </c>
      <c r="D558" s="7" t="s">
        <v>1132</v>
      </c>
      <c r="E558" s="7" t="s">
        <v>1171</v>
      </c>
      <c r="F558" s="7" t="s">
        <v>1172</v>
      </c>
      <c r="G558" s="11" t="str">
        <f>VLOOKUP($E558,proc!$A:$D,3, FALSE)</f>
        <v>0</v>
      </c>
      <c r="H558" s="12" t="str">
        <f t="shared" si="1"/>
        <v>Other Gastrointestinal Major Proc.</v>
      </c>
      <c r="I558" s="12" t="str">
        <f t="shared" si="2"/>
        <v>P16KQ</v>
      </c>
      <c r="J558" s="13">
        <f>VLOOKUP($C558,'tarif idrg'!$A:$O,11,FALSE)</f>
        <v>419941</v>
      </c>
      <c r="K558" s="13">
        <f>VLOOKUP($C558,'tarif idrg'!$A:$O,15,FALSE)</f>
        <v>419941</v>
      </c>
      <c r="L558" s="13">
        <f>VLOOKUP($E558,'ip prosedur-2025'!$A:$H,4,FALSE)</f>
        <v>1772863</v>
      </c>
      <c r="M558" s="13">
        <f>VLOOKUP($E558,'ip prosedur-14 okt-15 juni 2026'!$A:$H,4,FALSE)</f>
        <v>3364754</v>
      </c>
      <c r="N558" s="13">
        <f>VLOOKUP($E558,'ip prosedur-14 okt-15 juni 2026'!$A:$H,3, FALSE)</f>
        <v>2</v>
      </c>
      <c r="O558" s="3">
        <f t="shared" si="3"/>
        <v>6729508</v>
      </c>
      <c r="P558" s="14">
        <f>VLOOKUP($E558,'ip prosedur-14 okt-15 juni 2026'!$A:$H,5,FALSE)</f>
        <v>3363793</v>
      </c>
      <c r="Q558" s="14">
        <f>VLOOKUP($E558,'ip prosedur-14 okt-15 juni 2026'!$A:$H,6,FALSE)</f>
        <v>3363793</v>
      </c>
      <c r="R558" s="14">
        <f>VLOOKUP($E558,'ip prosedur-14 okt-15 juni 2026'!$A:$H,7,FALSE)</f>
        <v>3365715</v>
      </c>
      <c r="S558" s="14">
        <f>VLOOKUP($E558,'ip prosedur-14 okt-15 juni 2026'!$A:$H,8,FALSE)</f>
        <v>3365715</v>
      </c>
    </row>
    <row r="559">
      <c r="A559" s="7" t="s">
        <v>5</v>
      </c>
      <c r="B559" s="7" t="s">
        <v>13992</v>
      </c>
      <c r="C559" s="7" t="s">
        <v>1131</v>
      </c>
      <c r="D559" s="7" t="s">
        <v>1132</v>
      </c>
      <c r="E559" s="7" t="s">
        <v>1173</v>
      </c>
      <c r="F559" s="7" t="s">
        <v>1174</v>
      </c>
      <c r="G559" s="11" t="str">
        <f>VLOOKUP($E559,proc!$A:$D,3, FALSE)</f>
        <v>0</v>
      </c>
      <c r="H559" s="12" t="str">
        <f t="shared" si="1"/>
        <v>Other Gastrointestinal Major Proc.</v>
      </c>
      <c r="I559" s="12" t="str">
        <f t="shared" si="2"/>
        <v>P16KQ</v>
      </c>
      <c r="J559" s="13">
        <f>VLOOKUP($C559,'tarif idrg'!$A:$O,11,FALSE)</f>
        <v>419941</v>
      </c>
      <c r="K559" s="13">
        <f>VLOOKUP($C559,'tarif idrg'!$A:$O,15,FALSE)</f>
        <v>419941</v>
      </c>
      <c r="L559" s="13">
        <f>VLOOKUP($E559,'ip prosedur-2025'!$A:$H,4,FALSE)</f>
        <v>22899380.35</v>
      </c>
      <c r="M559" s="13">
        <f>VLOOKUP($E559,'ip prosedur-14 okt-15 juni 2026'!$A:$H,4,FALSE)</f>
        <v>22716914.29</v>
      </c>
      <c r="N559" s="13">
        <f>VLOOKUP($E559,'ip prosedur-14 okt-15 juni 2026'!$A:$H,3, FALSE)</f>
        <v>7460</v>
      </c>
      <c r="O559" s="3">
        <f t="shared" si="3"/>
        <v>169468180603</v>
      </c>
      <c r="P559" s="14">
        <f>VLOOKUP($E559,'ip prosedur-14 okt-15 juni 2026'!$A:$H,5,FALSE)</f>
        <v>5379733</v>
      </c>
      <c r="Q559" s="14">
        <f>VLOOKUP($E559,'ip prosedur-14 okt-15 juni 2026'!$A:$H,6,FALSE)</f>
        <v>11122032</v>
      </c>
      <c r="R559" s="14">
        <f>VLOOKUP($E559,'ip prosedur-14 okt-15 juni 2026'!$A:$H,7,FALSE)</f>
        <v>23275488</v>
      </c>
      <c r="S559" s="14">
        <f>VLOOKUP($E559,'ip prosedur-14 okt-15 juni 2026'!$A:$H,8,FALSE)</f>
        <v>50127761</v>
      </c>
    </row>
    <row r="560">
      <c r="A560" s="7" t="s">
        <v>5</v>
      </c>
      <c r="B560" s="7" t="s">
        <v>13992</v>
      </c>
      <c r="C560" s="7" t="s">
        <v>1131</v>
      </c>
      <c r="D560" s="7" t="s">
        <v>1132</v>
      </c>
      <c r="E560" s="7" t="s">
        <v>1175</v>
      </c>
      <c r="F560" s="7" t="s">
        <v>1176</v>
      </c>
      <c r="G560" s="11" t="str">
        <f>VLOOKUP($E560,proc!$A:$D,3, FALSE)</f>
        <v>0</v>
      </c>
      <c r="H560" s="12" t="str">
        <f t="shared" si="1"/>
        <v>Other Gastrointestinal Major Proc.</v>
      </c>
      <c r="I560" s="12" t="str">
        <f t="shared" si="2"/>
        <v>P16KQ</v>
      </c>
      <c r="J560" s="13">
        <f>VLOOKUP($C560,'tarif idrg'!$A:$O,11,FALSE)</f>
        <v>419941</v>
      </c>
      <c r="K560" s="13">
        <f>VLOOKUP($C560,'tarif idrg'!$A:$O,15,FALSE)</f>
        <v>419941</v>
      </c>
      <c r="L560" s="13">
        <f>VLOOKUP($E560,'ip prosedur-2025'!$A:$H,4,FALSE)</f>
        <v>15346563.84</v>
      </c>
      <c r="M560" s="13">
        <f>VLOOKUP($E560,'ip prosedur-14 okt-15 juni 2026'!$A:$H,4,FALSE)</f>
        <v>17386950.76</v>
      </c>
      <c r="N560" s="13">
        <f>VLOOKUP($E560,'ip prosedur-14 okt-15 juni 2026'!$A:$H,3, FALSE)</f>
        <v>728</v>
      </c>
      <c r="O560" s="3">
        <f t="shared" si="3"/>
        <v>12657700153</v>
      </c>
      <c r="P560" s="14">
        <f>VLOOKUP($E560,'ip prosedur-14 okt-15 juni 2026'!$A:$H,5,FALSE)</f>
        <v>6175062</v>
      </c>
      <c r="Q560" s="14">
        <f>VLOOKUP($E560,'ip prosedur-14 okt-15 juni 2026'!$A:$H,6,FALSE)</f>
        <v>10408971</v>
      </c>
      <c r="R560" s="14">
        <f>VLOOKUP($E560,'ip prosedur-14 okt-15 juni 2026'!$A:$H,7,FALSE)</f>
        <v>17756704</v>
      </c>
      <c r="S560" s="14">
        <f>VLOOKUP($E560,'ip prosedur-14 okt-15 juni 2026'!$A:$H,8,FALSE)</f>
        <v>28443661</v>
      </c>
    </row>
    <row r="561">
      <c r="A561" s="7" t="s">
        <v>5</v>
      </c>
      <c r="B561" s="7" t="s">
        <v>13992</v>
      </c>
      <c r="C561" s="7" t="s">
        <v>1131</v>
      </c>
      <c r="D561" s="7" t="s">
        <v>1132</v>
      </c>
      <c r="E561" s="7" t="s">
        <v>1177</v>
      </c>
      <c r="F561" s="7" t="s">
        <v>1178</v>
      </c>
      <c r="G561" s="11" t="str">
        <f>VLOOKUP($E561,proc!$A:$D,3, FALSE)</f>
        <v>0</v>
      </c>
      <c r="H561" s="12" t="str">
        <f t="shared" si="1"/>
        <v>Other Gastrointestinal Major Proc.</v>
      </c>
      <c r="I561" s="12" t="str">
        <f t="shared" si="2"/>
        <v>P16KQ</v>
      </c>
      <c r="J561" s="13">
        <f>VLOOKUP($C561,'tarif idrg'!$A:$O,11,FALSE)</f>
        <v>419941</v>
      </c>
      <c r="K561" s="13">
        <f>VLOOKUP($C561,'tarif idrg'!$A:$O,15,FALSE)</f>
        <v>419941</v>
      </c>
      <c r="L561" s="13">
        <f>VLOOKUP($E561,'ip prosedur-2025'!$A:$H,4,FALSE)</f>
        <v>8858613.63</v>
      </c>
      <c r="M561" s="13">
        <f>VLOOKUP($E561,'ip prosedur-14 okt-15 juni 2026'!$A:$H,4,FALSE)</f>
        <v>7860308.25</v>
      </c>
      <c r="N561" s="13">
        <f>VLOOKUP($E561,'ip prosedur-14 okt-15 juni 2026'!$A:$H,3, FALSE)</f>
        <v>4</v>
      </c>
      <c r="O561" s="3">
        <f t="shared" si="3"/>
        <v>31441233</v>
      </c>
      <c r="P561" s="14">
        <f>VLOOKUP($E561,'ip prosedur-14 okt-15 juni 2026'!$A:$H,5,FALSE)</f>
        <v>3128000</v>
      </c>
      <c r="Q561" s="14">
        <f>VLOOKUP($E561,'ip prosedur-14 okt-15 juni 2026'!$A:$H,6,FALSE)</f>
        <v>3931100</v>
      </c>
      <c r="R561" s="14">
        <f>VLOOKUP($E561,'ip prosedur-14 okt-15 juni 2026'!$A:$H,7,FALSE)</f>
        <v>8895133</v>
      </c>
      <c r="S561" s="14">
        <f>VLOOKUP($E561,'ip prosedur-14 okt-15 juni 2026'!$A:$H,8,FALSE)</f>
        <v>15487000</v>
      </c>
    </row>
    <row r="562">
      <c r="A562" s="7" t="s">
        <v>5</v>
      </c>
      <c r="B562" s="7" t="s">
        <v>13992</v>
      </c>
      <c r="C562" s="7" t="s">
        <v>1131</v>
      </c>
      <c r="D562" s="7" t="s">
        <v>1132</v>
      </c>
      <c r="E562" s="7" t="s">
        <v>1179</v>
      </c>
      <c r="F562" s="7" t="s">
        <v>1180</v>
      </c>
      <c r="G562" s="11" t="str">
        <f>VLOOKUP($E562,proc!$A:$D,3, FALSE)</f>
        <v>0</v>
      </c>
      <c r="H562" s="12" t="str">
        <f t="shared" si="1"/>
        <v>Other Gastrointestinal Major Proc.</v>
      </c>
      <c r="I562" s="12" t="str">
        <f t="shared" si="2"/>
        <v>P16KQ</v>
      </c>
      <c r="J562" s="13">
        <f>VLOOKUP($C562,'tarif idrg'!$A:$O,11,FALSE)</f>
        <v>419941</v>
      </c>
      <c r="K562" s="13">
        <f>VLOOKUP($C562,'tarif idrg'!$A:$O,15,FALSE)</f>
        <v>419941</v>
      </c>
      <c r="L562" s="13">
        <f>VLOOKUP($E562,'ip prosedur-2025'!$A:$H,4,FALSE)</f>
        <v>13283934.97</v>
      </c>
      <c r="M562" s="13">
        <f>VLOOKUP($E562,'ip prosedur-14 okt-15 juni 2026'!$A:$H,4,FALSE)</f>
        <v>15710020.67</v>
      </c>
      <c r="N562" s="13">
        <f>VLOOKUP($E562,'ip prosedur-14 okt-15 juni 2026'!$A:$H,3, FALSE)</f>
        <v>1273</v>
      </c>
      <c r="O562" s="3">
        <f t="shared" si="3"/>
        <v>19998856313</v>
      </c>
      <c r="P562" s="14">
        <f>VLOOKUP($E562,'ip prosedur-14 okt-15 juni 2026'!$A:$H,5,FALSE)</f>
        <v>4476900</v>
      </c>
      <c r="Q562" s="14">
        <f>VLOOKUP($E562,'ip prosedur-14 okt-15 juni 2026'!$A:$H,6,FALSE)</f>
        <v>9098224</v>
      </c>
      <c r="R562" s="14">
        <f>VLOOKUP($E562,'ip prosedur-14 okt-15 juni 2026'!$A:$H,7,FALSE)</f>
        <v>17393757</v>
      </c>
      <c r="S562" s="14">
        <f>VLOOKUP($E562,'ip prosedur-14 okt-15 juni 2026'!$A:$H,8,FALSE)</f>
        <v>33370947</v>
      </c>
    </row>
    <row r="563">
      <c r="A563" s="7" t="s">
        <v>5</v>
      </c>
      <c r="B563" s="7" t="s">
        <v>13992</v>
      </c>
      <c r="C563" s="7" t="s">
        <v>1131</v>
      </c>
      <c r="D563" s="7" t="s">
        <v>1132</v>
      </c>
      <c r="E563" s="7" t="s">
        <v>1181</v>
      </c>
      <c r="F563" s="7" t="s">
        <v>1182</v>
      </c>
      <c r="G563" s="11" t="str">
        <f>VLOOKUP($E563,proc!$A:$D,3, FALSE)</f>
        <v>0</v>
      </c>
      <c r="H563" s="12" t="str">
        <f t="shared" si="1"/>
        <v>Other Gastrointestinal Major Proc.</v>
      </c>
      <c r="I563" s="12" t="str">
        <f t="shared" si="2"/>
        <v>P16KQ</v>
      </c>
      <c r="J563" s="13">
        <f>VLOOKUP($C563,'tarif idrg'!$A:$O,11,FALSE)</f>
        <v>419941</v>
      </c>
      <c r="K563" s="13">
        <f>VLOOKUP($C563,'tarif idrg'!$A:$O,15,FALSE)</f>
        <v>419941</v>
      </c>
      <c r="L563" s="13">
        <f>VLOOKUP($E563,'ip prosedur-2025'!$A:$H,4,FALSE)</f>
        <v>26221114.92</v>
      </c>
      <c r="M563" s="13">
        <f>VLOOKUP($E563,'ip prosedur-14 okt-15 juni 2026'!$A:$H,4,FALSE)</f>
        <v>25772206.48</v>
      </c>
      <c r="N563" s="13">
        <f>VLOOKUP($E563,'ip prosedur-14 okt-15 juni 2026'!$A:$H,3, FALSE)</f>
        <v>4582</v>
      </c>
      <c r="O563" s="3">
        <f t="shared" si="3"/>
        <v>118088250091</v>
      </c>
      <c r="P563" s="14">
        <f>VLOOKUP($E563,'ip prosedur-14 okt-15 juni 2026'!$A:$H,5,FALSE)</f>
        <v>4962174</v>
      </c>
      <c r="Q563" s="14">
        <f>VLOOKUP($E563,'ip prosedur-14 okt-15 juni 2026'!$A:$H,6,FALSE)</f>
        <v>14874221</v>
      </c>
      <c r="R563" s="14">
        <f>VLOOKUP($E563,'ip prosedur-14 okt-15 juni 2026'!$A:$H,7,FALSE)</f>
        <v>25469401</v>
      </c>
      <c r="S563" s="14">
        <f>VLOOKUP($E563,'ip prosedur-14 okt-15 juni 2026'!$A:$H,8,FALSE)</f>
        <v>55687214</v>
      </c>
    </row>
    <row r="564">
      <c r="A564" s="7" t="s">
        <v>5</v>
      </c>
      <c r="B564" s="7" t="s">
        <v>13992</v>
      </c>
      <c r="C564" s="7" t="s">
        <v>1131</v>
      </c>
      <c r="D564" s="7" t="s">
        <v>1132</v>
      </c>
      <c r="E564" s="7" t="s">
        <v>1183</v>
      </c>
      <c r="F564" s="7" t="s">
        <v>1184</v>
      </c>
      <c r="G564" s="11" t="str">
        <f>VLOOKUP($E564,proc!$A:$D,3, FALSE)</f>
        <v>0</v>
      </c>
      <c r="H564" s="12" t="str">
        <f t="shared" si="1"/>
        <v>Other Gastrointestinal Major Proc.</v>
      </c>
      <c r="I564" s="12" t="str">
        <f t="shared" si="2"/>
        <v>P16KQ</v>
      </c>
      <c r="J564" s="13">
        <f>VLOOKUP($C564,'tarif idrg'!$A:$O,11,FALSE)</f>
        <v>419941</v>
      </c>
      <c r="K564" s="13">
        <f>VLOOKUP($C564,'tarif idrg'!$A:$O,15,FALSE)</f>
        <v>419941</v>
      </c>
      <c r="L564" s="13">
        <f>VLOOKUP($E564,'ip prosedur-2025'!$A:$H,4,FALSE)</f>
        <v>11172558.1</v>
      </c>
      <c r="M564" s="13">
        <f>VLOOKUP($E564,'ip prosedur-14 okt-15 juni 2026'!$A:$H,4,FALSE)</f>
        <v>25597732.86</v>
      </c>
      <c r="N564" s="13">
        <f>VLOOKUP($E564,'ip prosedur-14 okt-15 juni 2026'!$A:$H,3, FALSE)</f>
        <v>7</v>
      </c>
      <c r="O564" s="3">
        <f t="shared" si="3"/>
        <v>179184130</v>
      </c>
      <c r="P564" s="14">
        <f>VLOOKUP($E564,'ip prosedur-14 okt-15 juni 2026'!$A:$H,5,FALSE)</f>
        <v>4275215</v>
      </c>
      <c r="Q564" s="14">
        <f>VLOOKUP($E564,'ip prosedur-14 okt-15 juni 2026'!$A:$H,6,FALSE)</f>
        <v>7766284</v>
      </c>
      <c r="R564" s="14">
        <f>VLOOKUP($E564,'ip prosedur-14 okt-15 juni 2026'!$A:$H,7,FALSE)</f>
        <v>14298632</v>
      </c>
      <c r="S564" s="14">
        <f>VLOOKUP($E564,'ip prosedur-14 okt-15 juni 2026'!$A:$H,8,FALSE)</f>
        <v>134900047</v>
      </c>
    </row>
    <row r="565">
      <c r="A565" s="7" t="s">
        <v>5</v>
      </c>
      <c r="B565" s="7" t="s">
        <v>13992</v>
      </c>
      <c r="C565" s="7" t="s">
        <v>1185</v>
      </c>
      <c r="D565" s="7" t="s">
        <v>1186</v>
      </c>
      <c r="E565" s="7" t="s">
        <v>641</v>
      </c>
      <c r="F565" s="7" t="s">
        <v>642</v>
      </c>
      <c r="G565" s="11" t="str">
        <f>VLOOKUP($E565,proc!$A:$D,3, FALSE)</f>
        <v>0</v>
      </c>
      <c r="H565" s="12" t="str">
        <f t="shared" si="1"/>
        <v>Other Rectum &amp; Anal Proc.</v>
      </c>
      <c r="I565" s="12" t="str">
        <f t="shared" si="2"/>
        <v>P16KR</v>
      </c>
      <c r="J565" s="13">
        <f>VLOOKUP($C565,'tarif idrg'!$A:$O,11,FALSE)</f>
        <v>493777</v>
      </c>
      <c r="K565" s="13">
        <f>VLOOKUP($C565,'tarif idrg'!$A:$O,15,FALSE)</f>
        <v>493777</v>
      </c>
      <c r="L565" s="13">
        <f>VLOOKUP($E565,'ip prosedur-2025'!$A:$H,4,FALSE)</f>
        <v>9129643.795</v>
      </c>
      <c r="M565" s="13">
        <f>VLOOKUP($E565,'ip prosedur-14 okt-15 juni 2026'!$A:$H,4,FALSE)</f>
        <v>10379844.58</v>
      </c>
      <c r="N565" s="13">
        <f>VLOOKUP($E565,'ip prosedur-14 okt-15 juni 2026'!$A:$H,3, FALSE)</f>
        <v>130</v>
      </c>
      <c r="O565" s="3">
        <f t="shared" si="3"/>
        <v>1349379795</v>
      </c>
      <c r="P565" s="14">
        <f>VLOOKUP($E565,'ip prosedur-14 okt-15 juni 2026'!$A:$H,5,FALSE)</f>
        <v>5689667</v>
      </c>
      <c r="Q565" s="14">
        <f>VLOOKUP($E565,'ip prosedur-14 okt-15 juni 2026'!$A:$H,6,FALSE)</f>
        <v>8521474</v>
      </c>
      <c r="R565" s="14">
        <f>VLOOKUP($E565,'ip prosedur-14 okt-15 juni 2026'!$A:$H,7,FALSE)</f>
        <v>12947600</v>
      </c>
      <c r="S565" s="14">
        <f>VLOOKUP($E565,'ip prosedur-14 okt-15 juni 2026'!$A:$H,8,FALSE)</f>
        <v>17594653</v>
      </c>
    </row>
    <row r="566">
      <c r="A566" s="7" t="s">
        <v>5</v>
      </c>
      <c r="B566" s="7" t="s">
        <v>13992</v>
      </c>
      <c r="C566" s="7" t="s">
        <v>1185</v>
      </c>
      <c r="D566" s="7" t="s">
        <v>1186</v>
      </c>
      <c r="E566" s="7" t="s">
        <v>533</v>
      </c>
      <c r="F566" s="7" t="s">
        <v>534</v>
      </c>
      <c r="G566" s="11" t="str">
        <f>VLOOKUP($E566,proc!$A:$D,3, FALSE)</f>
        <v>2</v>
      </c>
      <c r="H566" s="12" t="str">
        <f t="shared" si="1"/>
        <v>Other Rectum &amp; Anal Proc.</v>
      </c>
      <c r="I566" s="12" t="str">
        <f t="shared" si="2"/>
        <v>P16KR</v>
      </c>
      <c r="J566" s="13">
        <f>VLOOKUP($C566,'tarif idrg'!$A:$O,11,FALSE)</f>
        <v>493777</v>
      </c>
      <c r="K566" s="13">
        <f>VLOOKUP($C566,'tarif idrg'!$A:$O,15,FALSE)</f>
        <v>493777</v>
      </c>
      <c r="L566" s="13">
        <f>VLOOKUP($E566,'ip prosedur-2025'!$A:$H,4,FALSE)</f>
        <v>17472487</v>
      </c>
      <c r="M566" s="13">
        <f>VLOOKUP($E566,'ip prosedur-14 okt-15 juni 2026'!$A:$H,4,FALSE)</f>
        <v>14428226.33</v>
      </c>
      <c r="N566" s="13">
        <f>VLOOKUP($E566,'ip prosedur-14 okt-15 juni 2026'!$A:$H,3, FALSE)</f>
        <v>12</v>
      </c>
      <c r="O566" s="3">
        <f t="shared" si="3"/>
        <v>173138716</v>
      </c>
      <c r="P566" s="14">
        <f>VLOOKUP($E566,'ip prosedur-14 okt-15 juni 2026'!$A:$H,5,FALSE)</f>
        <v>7659941</v>
      </c>
      <c r="Q566" s="14">
        <f>VLOOKUP($E566,'ip prosedur-14 okt-15 juni 2026'!$A:$H,6,FALSE)</f>
        <v>14476288</v>
      </c>
      <c r="R566" s="14">
        <f>VLOOKUP($E566,'ip prosedur-14 okt-15 juni 2026'!$A:$H,7,FALSE)</f>
        <v>19581791</v>
      </c>
      <c r="S566" s="14">
        <f>VLOOKUP($E566,'ip prosedur-14 okt-15 juni 2026'!$A:$H,8,FALSE)</f>
        <v>21016775</v>
      </c>
    </row>
    <row r="567">
      <c r="A567" s="7" t="s">
        <v>5</v>
      </c>
      <c r="B567" s="7" t="s">
        <v>13992</v>
      </c>
      <c r="C567" s="7" t="s">
        <v>1185</v>
      </c>
      <c r="D567" s="7" t="s">
        <v>1186</v>
      </c>
      <c r="E567" s="7" t="s">
        <v>1187</v>
      </c>
      <c r="F567" s="7" t="s">
        <v>1188</v>
      </c>
      <c r="G567" s="11" t="str">
        <f>VLOOKUP($E567,proc!$A:$D,3, FALSE)</f>
        <v>0</v>
      </c>
      <c r="H567" s="12" t="str">
        <f t="shared" si="1"/>
        <v>Other Rectum &amp; Anal Proc.</v>
      </c>
      <c r="I567" s="12" t="str">
        <f t="shared" si="2"/>
        <v>P16KR</v>
      </c>
      <c r="J567" s="13">
        <f>VLOOKUP($C567,'tarif idrg'!$A:$O,11,FALSE)</f>
        <v>493777</v>
      </c>
      <c r="K567" s="13">
        <f>VLOOKUP($C567,'tarif idrg'!$A:$O,15,FALSE)</f>
        <v>493777</v>
      </c>
      <c r="L567" s="13">
        <f>VLOOKUP($E567,'ip prosedur-2025'!$A:$H,4,FALSE)</f>
        <v>8250179</v>
      </c>
      <c r="M567" s="13">
        <f>VLOOKUP($E567,'ip prosedur-14 okt-15 juni 2026'!$A:$H,4,FALSE)</f>
        <v>7760022.476</v>
      </c>
      <c r="N567" s="13">
        <f>VLOOKUP($E567,'ip prosedur-14 okt-15 juni 2026'!$A:$H,3, FALSE)</f>
        <v>63</v>
      </c>
      <c r="O567" s="3">
        <f t="shared" si="3"/>
        <v>488881416</v>
      </c>
      <c r="P567" s="14">
        <f>VLOOKUP($E567,'ip prosedur-14 okt-15 juni 2026'!$A:$H,5,FALSE)</f>
        <v>4318307</v>
      </c>
      <c r="Q567" s="14">
        <f>VLOOKUP($E567,'ip prosedur-14 okt-15 juni 2026'!$A:$H,6,FALSE)</f>
        <v>5698633</v>
      </c>
      <c r="R567" s="14">
        <f>VLOOKUP($E567,'ip prosedur-14 okt-15 juni 2026'!$A:$H,7,FALSE)</f>
        <v>10255332</v>
      </c>
      <c r="S567" s="14">
        <f>VLOOKUP($E567,'ip prosedur-14 okt-15 juni 2026'!$A:$H,8,FALSE)</f>
        <v>13857098</v>
      </c>
    </row>
    <row r="568">
      <c r="A568" s="7" t="s">
        <v>5</v>
      </c>
      <c r="B568" s="7" t="s">
        <v>13992</v>
      </c>
      <c r="C568" s="7" t="s">
        <v>1185</v>
      </c>
      <c r="D568" s="7" t="s">
        <v>1186</v>
      </c>
      <c r="E568" s="7" t="s">
        <v>1189</v>
      </c>
      <c r="F568" s="7" t="s">
        <v>1190</v>
      </c>
      <c r="G568" s="11" t="str">
        <f>VLOOKUP($E568,proc!$A:$D,3, FALSE)</f>
        <v>0</v>
      </c>
      <c r="H568" s="12" t="str">
        <f t="shared" si="1"/>
        <v>Other Rectum &amp; Anal Proc.</v>
      </c>
      <c r="I568" s="12" t="str">
        <f t="shared" si="2"/>
        <v>P16KR</v>
      </c>
      <c r="J568" s="13">
        <f>VLOOKUP($C568,'tarif idrg'!$A:$O,11,FALSE)</f>
        <v>493777</v>
      </c>
      <c r="K568" s="13">
        <f>VLOOKUP($C568,'tarif idrg'!$A:$O,15,FALSE)</f>
        <v>493777</v>
      </c>
      <c r="L568" s="13">
        <f>VLOOKUP($E568,'ip prosedur-2025'!$A:$H,4,FALSE)</f>
        <v>9792592.633</v>
      </c>
      <c r="M568" s="13">
        <f>VLOOKUP($E568,'ip prosedur-14 okt-15 juni 2026'!$A:$H,4,FALSE)</f>
        <v>9782006.708</v>
      </c>
      <c r="N568" s="13">
        <f>VLOOKUP($E568,'ip prosedur-14 okt-15 juni 2026'!$A:$H,3, FALSE)</f>
        <v>236</v>
      </c>
      <c r="O568" s="3">
        <f t="shared" si="3"/>
        <v>2308553583</v>
      </c>
      <c r="P568" s="14">
        <f>VLOOKUP($E568,'ip prosedur-14 okt-15 juni 2026'!$A:$H,5,FALSE)</f>
        <v>5340033</v>
      </c>
      <c r="Q568" s="14">
        <f>VLOOKUP($E568,'ip prosedur-14 okt-15 juni 2026'!$A:$H,6,FALSE)</f>
        <v>8082875</v>
      </c>
      <c r="R568" s="14">
        <f>VLOOKUP($E568,'ip prosedur-14 okt-15 juni 2026'!$A:$H,7,FALSE)</f>
        <v>12661054</v>
      </c>
      <c r="S568" s="14">
        <f>VLOOKUP($E568,'ip prosedur-14 okt-15 juni 2026'!$A:$H,8,FALSE)</f>
        <v>18057529</v>
      </c>
    </row>
    <row r="569">
      <c r="A569" s="7" t="s">
        <v>5</v>
      </c>
      <c r="B569" s="7" t="s">
        <v>13992</v>
      </c>
      <c r="C569" s="7" t="s">
        <v>1185</v>
      </c>
      <c r="D569" s="7" t="s">
        <v>1186</v>
      </c>
      <c r="E569" s="7" t="s">
        <v>1191</v>
      </c>
      <c r="F569" s="7" t="s">
        <v>1192</v>
      </c>
      <c r="G569" s="11" t="str">
        <f>VLOOKUP($E569,proc!$A:$D,3, FALSE)</f>
        <v>0</v>
      </c>
      <c r="H569" s="12" t="str">
        <f t="shared" si="1"/>
        <v>Other Rectum &amp; Anal Proc.</v>
      </c>
      <c r="I569" s="12" t="str">
        <f t="shared" si="2"/>
        <v>P16KR</v>
      </c>
      <c r="J569" s="13">
        <f>VLOOKUP($C569,'tarif idrg'!$A:$O,11,FALSE)</f>
        <v>493777</v>
      </c>
      <c r="K569" s="13">
        <f>VLOOKUP($C569,'tarif idrg'!$A:$O,15,FALSE)</f>
        <v>493777</v>
      </c>
      <c r="L569" s="13">
        <f>VLOOKUP($E569,'ip prosedur-2025'!$A:$H,4,FALSE)</f>
        <v>17634110.7</v>
      </c>
      <c r="M569" s="13">
        <f>VLOOKUP($E569,'ip prosedur-14 okt-15 juni 2026'!$A:$H,4,FALSE)</f>
        <v>14474837.19</v>
      </c>
      <c r="N569" s="13">
        <f>VLOOKUP($E569,'ip prosedur-14 okt-15 juni 2026'!$A:$H,3, FALSE)</f>
        <v>80</v>
      </c>
      <c r="O569" s="3">
        <f t="shared" si="3"/>
        <v>1157986975</v>
      </c>
      <c r="P569" s="14">
        <f>VLOOKUP($E569,'ip prosedur-14 okt-15 juni 2026'!$A:$H,5,FALSE)</f>
        <v>6001871</v>
      </c>
      <c r="Q569" s="14">
        <f>VLOOKUP($E569,'ip prosedur-14 okt-15 juni 2026'!$A:$H,6,FALSE)</f>
        <v>7512084</v>
      </c>
      <c r="R569" s="14">
        <f>VLOOKUP($E569,'ip prosedur-14 okt-15 juni 2026'!$A:$H,7,FALSE)</f>
        <v>14446565</v>
      </c>
      <c r="S569" s="14">
        <f>VLOOKUP($E569,'ip prosedur-14 okt-15 juni 2026'!$A:$H,8,FALSE)</f>
        <v>34833008</v>
      </c>
    </row>
    <row r="570">
      <c r="A570" s="7" t="s">
        <v>5</v>
      </c>
      <c r="B570" s="7" t="s">
        <v>13992</v>
      </c>
      <c r="C570" s="7" t="s">
        <v>1185</v>
      </c>
      <c r="D570" s="7" t="s">
        <v>1186</v>
      </c>
      <c r="E570" s="7" t="s">
        <v>1193</v>
      </c>
      <c r="F570" s="7" t="s">
        <v>1194</v>
      </c>
      <c r="G570" s="11" t="str">
        <f>VLOOKUP($E570,proc!$A:$D,3, FALSE)</f>
        <v>0</v>
      </c>
      <c r="H570" s="12" t="str">
        <f t="shared" si="1"/>
        <v>Other Rectum &amp; Anal Proc.</v>
      </c>
      <c r="I570" s="12" t="str">
        <f t="shared" si="2"/>
        <v>P16KR</v>
      </c>
      <c r="J570" s="13">
        <f>VLOOKUP($C570,'tarif idrg'!$A:$O,11,FALSE)</f>
        <v>493777</v>
      </c>
      <c r="K570" s="13">
        <f>VLOOKUP($C570,'tarif idrg'!$A:$O,15,FALSE)</f>
        <v>493777</v>
      </c>
      <c r="L570" s="13">
        <f>VLOOKUP($E570,'ip prosedur-2025'!$A:$H,4,FALSE)</f>
        <v>11858325.08</v>
      </c>
      <c r="M570" s="13">
        <f>VLOOKUP($E570,'ip prosedur-14 okt-15 juni 2026'!$A:$H,4,FALSE)</f>
        <v>10859895.33</v>
      </c>
      <c r="N570" s="13">
        <f>VLOOKUP($E570,'ip prosedur-14 okt-15 juni 2026'!$A:$H,3, FALSE)</f>
        <v>567</v>
      </c>
      <c r="O570" s="3">
        <f t="shared" si="3"/>
        <v>6157560652</v>
      </c>
      <c r="P570" s="14">
        <f>VLOOKUP($E570,'ip prosedur-14 okt-15 juni 2026'!$A:$H,5,FALSE)</f>
        <v>7255600</v>
      </c>
      <c r="Q570" s="14">
        <f>VLOOKUP($E570,'ip prosedur-14 okt-15 juni 2026'!$A:$H,6,FALSE)</f>
        <v>9486522</v>
      </c>
      <c r="R570" s="14">
        <f>VLOOKUP($E570,'ip prosedur-14 okt-15 juni 2026'!$A:$H,7,FALSE)</f>
        <v>12766947</v>
      </c>
      <c r="S570" s="14">
        <f>VLOOKUP($E570,'ip prosedur-14 okt-15 juni 2026'!$A:$H,8,FALSE)</f>
        <v>16643398</v>
      </c>
    </row>
    <row r="571">
      <c r="A571" s="7" t="s">
        <v>5</v>
      </c>
      <c r="B571" s="7" t="s">
        <v>13992</v>
      </c>
      <c r="C571" s="7" t="s">
        <v>1185</v>
      </c>
      <c r="D571" s="7" t="s">
        <v>1186</v>
      </c>
      <c r="E571" s="7" t="s">
        <v>1195</v>
      </c>
      <c r="F571" s="7" t="s">
        <v>1196</v>
      </c>
      <c r="G571" s="11" t="str">
        <f>VLOOKUP($E571,proc!$A:$D,3, FALSE)</f>
        <v>0</v>
      </c>
      <c r="H571" s="12" t="str">
        <f t="shared" si="1"/>
        <v>Other Rectum &amp; Anal Proc.</v>
      </c>
      <c r="I571" s="12" t="str">
        <f t="shared" si="2"/>
        <v>P16KR</v>
      </c>
      <c r="J571" s="13">
        <f>VLOOKUP($C571,'tarif idrg'!$A:$O,11,FALSE)</f>
        <v>493777</v>
      </c>
      <c r="K571" s="13">
        <f>VLOOKUP($C571,'tarif idrg'!$A:$O,15,FALSE)</f>
        <v>493777</v>
      </c>
      <c r="L571" s="13">
        <f>VLOOKUP($E571,'ip prosedur-2025'!$A:$H,4,FALSE)</f>
        <v>13196378.12</v>
      </c>
      <c r="M571" s="13">
        <f>VLOOKUP($E571,'ip prosedur-14 okt-15 juni 2026'!$A:$H,4,FALSE)</f>
        <v>10517206.33</v>
      </c>
      <c r="N571" s="13">
        <f>VLOOKUP($E571,'ip prosedur-14 okt-15 juni 2026'!$A:$H,3, FALSE)</f>
        <v>65</v>
      </c>
      <c r="O571" s="3">
        <f t="shared" si="3"/>
        <v>683618411.5</v>
      </c>
      <c r="P571" s="14">
        <f>VLOOKUP($E571,'ip prosedur-14 okt-15 juni 2026'!$A:$H,5,FALSE)</f>
        <v>5221983</v>
      </c>
      <c r="Q571" s="14">
        <f>VLOOKUP($E571,'ip prosedur-14 okt-15 juni 2026'!$A:$H,6,FALSE)</f>
        <v>7343762</v>
      </c>
      <c r="R571" s="14">
        <f>VLOOKUP($E571,'ip prosedur-14 okt-15 juni 2026'!$A:$H,7,FALSE)</f>
        <v>11115865</v>
      </c>
      <c r="S571" s="14">
        <f>VLOOKUP($E571,'ip prosedur-14 okt-15 juni 2026'!$A:$H,8,FALSE)</f>
        <v>24283696</v>
      </c>
    </row>
    <row r="572">
      <c r="A572" s="7" t="s">
        <v>5</v>
      </c>
      <c r="B572" s="7" t="s">
        <v>13992</v>
      </c>
      <c r="C572" s="7" t="s">
        <v>1185</v>
      </c>
      <c r="D572" s="7" t="s">
        <v>1186</v>
      </c>
      <c r="E572" s="7" t="s">
        <v>1197</v>
      </c>
      <c r="F572" s="7" t="s">
        <v>1199</v>
      </c>
      <c r="G572" s="11" t="str">
        <f>VLOOKUP($E572,proc!$A:$D,3, FALSE)</f>
        <v>0</v>
      </c>
      <c r="H572" s="12" t="str">
        <f t="shared" si="1"/>
        <v>Other Rectum &amp; Anal Proc.</v>
      </c>
      <c r="I572" s="12" t="str">
        <f t="shared" si="2"/>
        <v>P16KR</v>
      </c>
      <c r="J572" s="13">
        <f>VLOOKUP($C572,'tarif idrg'!$A:$O,11,FALSE)</f>
        <v>493777</v>
      </c>
      <c r="K572" s="13">
        <f>VLOOKUP($C572,'tarif idrg'!$A:$O,15,FALSE)</f>
        <v>493777</v>
      </c>
      <c r="L572" s="13">
        <f>VLOOKUP($E572,'ip prosedur-2025'!$A:$H,4,FALSE)</f>
        <v>19427814.36</v>
      </c>
      <c r="M572" s="13">
        <f>VLOOKUP($E572,'ip prosedur-14 okt-15 juni 2026'!$A:$H,4,FALSE)</f>
        <v>17634572.99</v>
      </c>
      <c r="N572" s="13">
        <f>VLOOKUP($E572,'ip prosedur-14 okt-15 juni 2026'!$A:$H,3, FALSE)</f>
        <v>141</v>
      </c>
      <c r="O572" s="3">
        <f t="shared" si="3"/>
        <v>2486474792</v>
      </c>
      <c r="P572" s="14">
        <f>VLOOKUP($E572,'ip prosedur-14 okt-15 juni 2026'!$A:$H,5,FALSE)</f>
        <v>5662374</v>
      </c>
      <c r="Q572" s="14">
        <f>VLOOKUP($E572,'ip prosedur-14 okt-15 juni 2026'!$A:$H,6,FALSE)</f>
        <v>9922000</v>
      </c>
      <c r="R572" s="14">
        <f>VLOOKUP($E572,'ip prosedur-14 okt-15 juni 2026'!$A:$H,7,FALSE)</f>
        <v>22360248</v>
      </c>
      <c r="S572" s="14">
        <f>VLOOKUP($E572,'ip prosedur-14 okt-15 juni 2026'!$A:$H,8,FALSE)</f>
        <v>36280700</v>
      </c>
    </row>
    <row r="573">
      <c r="A573" s="7" t="s">
        <v>5</v>
      </c>
      <c r="B573" s="7" t="s">
        <v>13992</v>
      </c>
      <c r="C573" s="7" t="s">
        <v>1185</v>
      </c>
      <c r="D573" s="7" t="s">
        <v>1186</v>
      </c>
      <c r="E573" s="7" t="s">
        <v>653</v>
      </c>
      <c r="F573" s="7" t="s">
        <v>654</v>
      </c>
      <c r="G573" s="11" t="str">
        <f>VLOOKUP($E573,proc!$A:$D,3, FALSE)</f>
        <v>0</v>
      </c>
      <c r="H573" s="12" t="str">
        <f t="shared" si="1"/>
        <v>Other Rectum &amp; Anal Proc.</v>
      </c>
      <c r="I573" s="12" t="str">
        <f t="shared" si="2"/>
        <v>P16KR</v>
      </c>
      <c r="J573" s="13">
        <f>VLOOKUP($C573,'tarif idrg'!$A:$O,11,FALSE)</f>
        <v>493777</v>
      </c>
      <c r="K573" s="13">
        <f>VLOOKUP($C573,'tarif idrg'!$A:$O,15,FALSE)</f>
        <v>493777</v>
      </c>
      <c r="L573" s="13">
        <f>VLOOKUP($E573,'ip prosedur-2025'!$A:$H,4,FALSE)</f>
        <v>12798938.11</v>
      </c>
      <c r="M573" s="13">
        <f>VLOOKUP($E573,'ip prosedur-14 okt-15 juni 2026'!$A:$H,4,FALSE)</f>
        <v>14548080.88</v>
      </c>
      <c r="N573" s="13">
        <f>VLOOKUP($E573,'ip prosedur-14 okt-15 juni 2026'!$A:$H,3, FALSE)</f>
        <v>331</v>
      </c>
      <c r="O573" s="3">
        <f t="shared" si="3"/>
        <v>4815414771</v>
      </c>
      <c r="P573" s="14">
        <f>VLOOKUP($E573,'ip prosedur-14 okt-15 juni 2026'!$A:$H,5,FALSE)</f>
        <v>4799533</v>
      </c>
      <c r="Q573" s="14">
        <f>VLOOKUP($E573,'ip prosedur-14 okt-15 juni 2026'!$A:$H,6,FALSE)</f>
        <v>8381483</v>
      </c>
      <c r="R573" s="14">
        <f>VLOOKUP($E573,'ip prosedur-14 okt-15 juni 2026'!$A:$H,7,FALSE)</f>
        <v>16052500</v>
      </c>
      <c r="S573" s="14">
        <f>VLOOKUP($E573,'ip prosedur-14 okt-15 juni 2026'!$A:$H,8,FALSE)</f>
        <v>26807265</v>
      </c>
    </row>
    <row r="574">
      <c r="A574" s="7" t="s">
        <v>5</v>
      </c>
      <c r="B574" s="7" t="s">
        <v>13992</v>
      </c>
      <c r="C574" s="7" t="s">
        <v>1185</v>
      </c>
      <c r="D574" s="7" t="s">
        <v>1186</v>
      </c>
      <c r="E574" s="7" t="s">
        <v>1201</v>
      </c>
      <c r="F574" s="7" t="s">
        <v>1202</v>
      </c>
      <c r="G574" s="11" t="str">
        <f>VLOOKUP($E574,proc!$A:$D,3, FALSE)</f>
        <v>0</v>
      </c>
      <c r="H574" s="12" t="str">
        <f t="shared" si="1"/>
        <v>Other Rectum &amp; Anal Proc.</v>
      </c>
      <c r="I574" s="12" t="str">
        <f t="shared" si="2"/>
        <v>P16KR</v>
      </c>
      <c r="J574" s="13">
        <f>VLOOKUP($C574,'tarif idrg'!$A:$O,11,FALSE)</f>
        <v>493777</v>
      </c>
      <c r="K574" s="13">
        <f>VLOOKUP($C574,'tarif idrg'!$A:$O,15,FALSE)</f>
        <v>493777</v>
      </c>
      <c r="L574" s="13">
        <f>VLOOKUP($E574,'ip prosedur-2025'!$A:$H,4,FALSE)</f>
        <v>7521350.955</v>
      </c>
      <c r="M574" s="13">
        <f>VLOOKUP($E574,'ip prosedur-14 okt-15 juni 2026'!$A:$H,4,FALSE)</f>
        <v>23962267.53</v>
      </c>
      <c r="N574" s="13">
        <f>VLOOKUP($E574,'ip prosedur-14 okt-15 juni 2026'!$A:$H,3, FALSE)</f>
        <v>15</v>
      </c>
      <c r="O574" s="3">
        <f t="shared" si="3"/>
        <v>359434013</v>
      </c>
      <c r="P574" s="14">
        <f>VLOOKUP($E574,'ip prosedur-14 okt-15 juni 2026'!$A:$H,5,FALSE)</f>
        <v>4020600</v>
      </c>
      <c r="Q574" s="14">
        <f>VLOOKUP($E574,'ip prosedur-14 okt-15 juni 2026'!$A:$H,6,FALSE)</f>
        <v>12757767</v>
      </c>
      <c r="R574" s="14">
        <f>VLOOKUP($E574,'ip prosedur-14 okt-15 juni 2026'!$A:$H,7,FALSE)</f>
        <v>39492626</v>
      </c>
      <c r="S574" s="14">
        <f>VLOOKUP($E574,'ip prosedur-14 okt-15 juni 2026'!$A:$H,8,FALSE)</f>
        <v>47074855</v>
      </c>
    </row>
    <row r="575">
      <c r="A575" s="7" t="s">
        <v>5</v>
      </c>
      <c r="B575" s="7" t="s">
        <v>13992</v>
      </c>
      <c r="C575" s="7" t="s">
        <v>1185</v>
      </c>
      <c r="D575" s="7" t="s">
        <v>1186</v>
      </c>
      <c r="E575" s="7" t="s">
        <v>1203</v>
      </c>
      <c r="F575" s="7" t="s">
        <v>1204</v>
      </c>
      <c r="G575" s="11" t="str">
        <f>VLOOKUP($E575,proc!$A:$D,3, FALSE)</f>
        <v>0</v>
      </c>
      <c r="H575" s="12" t="str">
        <f t="shared" si="1"/>
        <v>Other Rectum &amp; Anal Proc.</v>
      </c>
      <c r="I575" s="12" t="str">
        <f t="shared" si="2"/>
        <v>P16KR</v>
      </c>
      <c r="J575" s="13">
        <f>VLOOKUP($C575,'tarif idrg'!$A:$O,11,FALSE)</f>
        <v>493777</v>
      </c>
      <c r="K575" s="13">
        <f>VLOOKUP($C575,'tarif idrg'!$A:$O,15,FALSE)</f>
        <v>493777</v>
      </c>
      <c r="L575" s="13">
        <f>VLOOKUP($E575,'ip prosedur-2025'!$A:$H,4,FALSE)</f>
        <v>10949387.36</v>
      </c>
      <c r="M575" s="13">
        <f>VLOOKUP($E575,'ip prosedur-14 okt-15 juni 2026'!$A:$H,4,FALSE)</f>
        <v>11457876.78</v>
      </c>
      <c r="N575" s="13">
        <f>VLOOKUP($E575,'ip prosedur-14 okt-15 juni 2026'!$A:$H,3, FALSE)</f>
        <v>58</v>
      </c>
      <c r="O575" s="3">
        <f t="shared" si="3"/>
        <v>664556853.2</v>
      </c>
      <c r="P575" s="14">
        <f>VLOOKUP($E575,'ip prosedur-14 okt-15 juni 2026'!$A:$H,5,FALSE)</f>
        <v>4332708</v>
      </c>
      <c r="Q575" s="14">
        <f>VLOOKUP($E575,'ip prosedur-14 okt-15 juni 2026'!$A:$H,6,FALSE)</f>
        <v>7420978</v>
      </c>
      <c r="R575" s="14">
        <f>VLOOKUP($E575,'ip prosedur-14 okt-15 juni 2026'!$A:$H,7,FALSE)</f>
        <v>13969360</v>
      </c>
      <c r="S575" s="14">
        <f>VLOOKUP($E575,'ip prosedur-14 okt-15 juni 2026'!$A:$H,8,FALSE)</f>
        <v>27026030</v>
      </c>
    </row>
    <row r="576">
      <c r="A576" s="7" t="s">
        <v>5</v>
      </c>
      <c r="B576" s="7" t="s">
        <v>13992</v>
      </c>
      <c r="C576" s="7" t="s">
        <v>1205</v>
      </c>
      <c r="D576" s="7" t="s">
        <v>1206</v>
      </c>
      <c r="E576" s="7" t="s">
        <v>720</v>
      </c>
      <c r="F576" s="7" t="s">
        <v>721</v>
      </c>
      <c r="G576" s="11" t="str">
        <f>VLOOKUP($E576,proc!$A:$D,3, FALSE)</f>
        <v>0</v>
      </c>
      <c r="H576" s="12" t="str">
        <f t="shared" si="1"/>
        <v>Sigmoidoscopy Proc.</v>
      </c>
      <c r="I576" s="12" t="str">
        <f t="shared" si="2"/>
        <v>P16KS</v>
      </c>
      <c r="J576" s="13">
        <f>VLOOKUP($C576,'tarif idrg'!$A:$O,11,FALSE)</f>
        <v>586072</v>
      </c>
      <c r="K576" s="13">
        <f>VLOOKUP($C576,'tarif idrg'!$A:$O,15,FALSE)</f>
        <v>709147</v>
      </c>
      <c r="L576" s="13">
        <f>VLOOKUP($E576,'ip prosedur-2025'!$A:$H,4,FALSE)</f>
        <v>23490870.59</v>
      </c>
      <c r="M576" s="13">
        <f>VLOOKUP($E576,'ip prosedur-14 okt-15 juni 2026'!$A:$H,4,FALSE)</f>
        <v>27305848.6</v>
      </c>
      <c r="N576" s="13">
        <f>VLOOKUP($E576,'ip prosedur-14 okt-15 juni 2026'!$A:$H,3, FALSE)</f>
        <v>40</v>
      </c>
      <c r="O576" s="3">
        <f t="shared" si="3"/>
        <v>1092233944</v>
      </c>
      <c r="P576" s="14">
        <f>VLOOKUP($E576,'ip prosedur-14 okt-15 juni 2026'!$A:$H,5,FALSE)</f>
        <v>9713314</v>
      </c>
      <c r="Q576" s="14">
        <f>VLOOKUP($E576,'ip prosedur-14 okt-15 juni 2026'!$A:$H,6,FALSE)</f>
        <v>13708150</v>
      </c>
      <c r="R576" s="14">
        <f>VLOOKUP($E576,'ip prosedur-14 okt-15 juni 2026'!$A:$H,7,FALSE)</f>
        <v>30358100</v>
      </c>
      <c r="S576" s="14">
        <f>VLOOKUP($E576,'ip prosedur-14 okt-15 juni 2026'!$A:$H,8,FALSE)</f>
        <v>61666900</v>
      </c>
    </row>
    <row r="577">
      <c r="A577" s="7" t="s">
        <v>5</v>
      </c>
      <c r="B577" s="7" t="s">
        <v>13992</v>
      </c>
      <c r="C577" s="7" t="s">
        <v>1205</v>
      </c>
      <c r="D577" s="7" t="s">
        <v>1206</v>
      </c>
      <c r="E577" s="7" t="s">
        <v>624</v>
      </c>
      <c r="F577" s="7" t="s">
        <v>625</v>
      </c>
      <c r="G577" s="11" t="str">
        <f>VLOOKUP($E577,proc!$A:$D,3, FALSE)</f>
        <v>0</v>
      </c>
      <c r="H577" s="12" t="str">
        <f t="shared" si="1"/>
        <v>Sigmoidoscopy Proc.</v>
      </c>
      <c r="I577" s="12" t="str">
        <f t="shared" si="2"/>
        <v>P16KS</v>
      </c>
      <c r="J577" s="13">
        <f>VLOOKUP($C577,'tarif idrg'!$A:$O,11,FALSE)</f>
        <v>586072</v>
      </c>
      <c r="K577" s="13">
        <f>VLOOKUP($C577,'tarif idrg'!$A:$O,15,FALSE)</f>
        <v>709147</v>
      </c>
      <c r="L577" s="13">
        <f>VLOOKUP($E577,'ip prosedur-2025'!$A:$H,4,FALSE)</f>
        <v>25621313.5</v>
      </c>
      <c r="M577" s="13">
        <f>VLOOKUP($E577,'ip prosedur-14 okt-15 juni 2026'!$A:$H,4,FALSE)</f>
        <v>9034105.6</v>
      </c>
      <c r="N577" s="13">
        <f>VLOOKUP($E577,'ip prosedur-14 okt-15 juni 2026'!$A:$H,3, FALSE)</f>
        <v>5</v>
      </c>
      <c r="O577" s="3">
        <f t="shared" si="3"/>
        <v>45170528</v>
      </c>
      <c r="P577" s="14">
        <f>VLOOKUP($E577,'ip prosedur-14 okt-15 juni 2026'!$A:$H,5,FALSE)</f>
        <v>6348885</v>
      </c>
      <c r="Q577" s="14">
        <f>VLOOKUP($E577,'ip prosedur-14 okt-15 juni 2026'!$A:$H,6,FALSE)</f>
        <v>8701347</v>
      </c>
      <c r="R577" s="14">
        <f>VLOOKUP($E577,'ip prosedur-14 okt-15 juni 2026'!$A:$H,7,FALSE)</f>
        <v>9936643</v>
      </c>
      <c r="S577" s="14">
        <f>VLOOKUP($E577,'ip prosedur-14 okt-15 juni 2026'!$A:$H,8,FALSE)</f>
        <v>14840941</v>
      </c>
    </row>
    <row r="578">
      <c r="A578" s="7" t="s">
        <v>5</v>
      </c>
      <c r="B578" s="7" t="s">
        <v>13992</v>
      </c>
      <c r="C578" s="7" t="s">
        <v>1205</v>
      </c>
      <c r="D578" s="7" t="s">
        <v>1206</v>
      </c>
      <c r="E578" s="7" t="s">
        <v>626</v>
      </c>
      <c r="F578" s="7" t="s">
        <v>627</v>
      </c>
      <c r="G578" s="11" t="str">
        <f>VLOOKUP($E578,proc!$A:$D,3, FALSE)</f>
        <v>0</v>
      </c>
      <c r="H578" s="12" t="str">
        <f t="shared" si="1"/>
        <v>Sigmoidoscopy Proc.</v>
      </c>
      <c r="I578" s="12" t="str">
        <f t="shared" si="2"/>
        <v>P16KS</v>
      </c>
      <c r="J578" s="13">
        <f>VLOOKUP($C578,'tarif idrg'!$A:$O,11,FALSE)</f>
        <v>586072</v>
      </c>
      <c r="K578" s="13">
        <f>VLOOKUP($C578,'tarif idrg'!$A:$O,15,FALSE)</f>
        <v>709147</v>
      </c>
      <c r="L578" s="13">
        <f>VLOOKUP($E578,'ip prosedur-2025'!$A:$H,4,FALSE)</f>
        <v>15643269.7</v>
      </c>
      <c r="M578" s="13">
        <f>VLOOKUP($E578,'ip prosedur-14 okt-15 juni 2026'!$A:$H,4,FALSE)</f>
        <v>16046955.12</v>
      </c>
      <c r="N578" s="13">
        <f>VLOOKUP($E578,'ip prosedur-14 okt-15 juni 2026'!$A:$H,3, FALSE)</f>
        <v>142</v>
      </c>
      <c r="O578" s="3">
        <f t="shared" si="3"/>
        <v>2278667627</v>
      </c>
      <c r="P578" s="14">
        <f>VLOOKUP($E578,'ip prosedur-14 okt-15 juni 2026'!$A:$H,5,FALSE)</f>
        <v>6894196</v>
      </c>
      <c r="Q578" s="14">
        <f>VLOOKUP($E578,'ip prosedur-14 okt-15 juni 2026'!$A:$H,6,FALSE)</f>
        <v>9962210</v>
      </c>
      <c r="R578" s="14">
        <f>VLOOKUP($E578,'ip prosedur-14 okt-15 juni 2026'!$A:$H,7,FALSE)</f>
        <v>13716496</v>
      </c>
      <c r="S578" s="14">
        <f>VLOOKUP($E578,'ip prosedur-14 okt-15 juni 2026'!$A:$H,8,FALSE)</f>
        <v>26899046</v>
      </c>
    </row>
    <row r="579">
      <c r="A579" s="7" t="s">
        <v>5</v>
      </c>
      <c r="B579" s="7" t="s">
        <v>13992</v>
      </c>
      <c r="C579" s="7" t="s">
        <v>1207</v>
      </c>
      <c r="D579" s="7" t="s">
        <v>1208</v>
      </c>
      <c r="E579" s="7" t="s">
        <v>589</v>
      </c>
      <c r="F579" s="7" t="s">
        <v>590</v>
      </c>
      <c r="G579" s="11" t="str">
        <f>VLOOKUP($E579,proc!$A:$D,3, FALSE)</f>
        <v>0</v>
      </c>
      <c r="H579" s="12" t="str">
        <f t="shared" si="1"/>
        <v>Other Diagnostic for Digestive System - Minor</v>
      </c>
      <c r="I579" s="12" t="str">
        <f t="shared" si="2"/>
        <v>P16LB</v>
      </c>
      <c r="J579" s="13">
        <f>VLOOKUP($C579,'tarif idrg'!$A:$O,11,FALSE)</f>
        <v>387638</v>
      </c>
      <c r="K579" s="13">
        <f>VLOOKUP($C579,'tarif idrg'!$A:$O,15,FALSE)</f>
        <v>387638</v>
      </c>
      <c r="L579" s="13">
        <f>VLOOKUP($E579,'ip prosedur-2025'!$A:$H,4,FALSE)</f>
        <v>25116833.31</v>
      </c>
      <c r="M579" s="13">
        <f>VLOOKUP($E579,'ip prosedur-14 okt-15 juni 2026'!$A:$H,4,FALSE)</f>
        <v>17245994</v>
      </c>
      <c r="N579" s="13">
        <f>VLOOKUP($E579,'ip prosedur-14 okt-15 juni 2026'!$A:$H,3, FALSE)</f>
        <v>6</v>
      </c>
      <c r="O579" s="3">
        <f t="shared" si="3"/>
        <v>103475964</v>
      </c>
      <c r="P579" s="14">
        <f>VLOOKUP($E579,'ip prosedur-14 okt-15 juni 2026'!$A:$H,5,FALSE)</f>
        <v>3638415</v>
      </c>
      <c r="Q579" s="14">
        <f>VLOOKUP($E579,'ip prosedur-14 okt-15 juni 2026'!$A:$H,6,FALSE)</f>
        <v>8176357</v>
      </c>
      <c r="R579" s="14">
        <f>VLOOKUP($E579,'ip prosedur-14 okt-15 juni 2026'!$A:$H,7,FALSE)</f>
        <v>17306350</v>
      </c>
      <c r="S579" s="14">
        <f>VLOOKUP($E579,'ip prosedur-14 okt-15 juni 2026'!$A:$H,8,FALSE)</f>
        <v>59574775</v>
      </c>
    </row>
    <row r="580">
      <c r="A580" s="7" t="s">
        <v>5</v>
      </c>
      <c r="B580" s="7" t="s">
        <v>13992</v>
      </c>
      <c r="C580" s="7" t="s">
        <v>1207</v>
      </c>
      <c r="D580" s="7" t="s">
        <v>1208</v>
      </c>
      <c r="E580" s="7" t="s">
        <v>1209</v>
      </c>
      <c r="F580" s="7" t="s">
        <v>1210</v>
      </c>
      <c r="G580" s="11" t="str">
        <f>VLOOKUP($E580,proc!$A:$D,3, FALSE)</f>
        <v>0</v>
      </c>
      <c r="H580" s="12" t="str">
        <f t="shared" si="1"/>
        <v>Other Diagnostic for Digestive System - Minor</v>
      </c>
      <c r="I580" s="12" t="str">
        <f t="shared" si="2"/>
        <v>P16LB</v>
      </c>
      <c r="J580" s="13">
        <f>VLOOKUP($C580,'tarif idrg'!$A:$O,11,FALSE)</f>
        <v>387638</v>
      </c>
      <c r="K580" s="13">
        <f>VLOOKUP($C580,'tarif idrg'!$A:$O,15,FALSE)</f>
        <v>387638</v>
      </c>
      <c r="L580" s="13">
        <f>VLOOKUP($E580,'ip prosedur-2025'!$A:$H,4,FALSE)</f>
        <v>11823370.18</v>
      </c>
      <c r="M580" s="13">
        <f>VLOOKUP($E580,'ip prosedur-14 okt-15 juni 2026'!$A:$H,4,FALSE)</f>
        <v>11565992.58</v>
      </c>
      <c r="N580" s="13">
        <f>VLOOKUP($E580,'ip prosedur-14 okt-15 juni 2026'!$A:$H,3, FALSE)</f>
        <v>153</v>
      </c>
      <c r="O580" s="3">
        <f t="shared" si="3"/>
        <v>1769596865</v>
      </c>
      <c r="P580" s="14">
        <f>VLOOKUP($E580,'ip prosedur-14 okt-15 juni 2026'!$A:$H,5,FALSE)</f>
        <v>5344028</v>
      </c>
      <c r="Q580" s="14">
        <f>VLOOKUP($E580,'ip prosedur-14 okt-15 juni 2026'!$A:$H,6,FALSE)</f>
        <v>10696760</v>
      </c>
      <c r="R580" s="14">
        <f>VLOOKUP($E580,'ip prosedur-14 okt-15 juni 2026'!$A:$H,7,FALSE)</f>
        <v>15203916</v>
      </c>
      <c r="S580" s="14">
        <f>VLOOKUP($E580,'ip prosedur-14 okt-15 juni 2026'!$A:$H,8,FALSE)</f>
        <v>19005354</v>
      </c>
    </row>
    <row r="581">
      <c r="A581" s="7" t="s">
        <v>5</v>
      </c>
      <c r="B581" s="7" t="s">
        <v>13992</v>
      </c>
      <c r="C581" s="7" t="s">
        <v>1207</v>
      </c>
      <c r="D581" s="7" t="s">
        <v>1208</v>
      </c>
      <c r="E581" s="7" t="s">
        <v>1211</v>
      </c>
      <c r="F581" s="7" t="s">
        <v>1212</v>
      </c>
      <c r="G581" s="11" t="str">
        <f>VLOOKUP($E581,proc!$A:$D,3, FALSE)</f>
        <v>0</v>
      </c>
      <c r="H581" s="12" t="str">
        <f t="shared" si="1"/>
        <v>Other Diagnostic for Digestive System - Minor</v>
      </c>
      <c r="I581" s="12" t="str">
        <f t="shared" si="2"/>
        <v>P16LB</v>
      </c>
      <c r="J581" s="13">
        <f>VLOOKUP($C581,'tarif idrg'!$A:$O,11,FALSE)</f>
        <v>387638</v>
      </c>
      <c r="K581" s="13">
        <f>VLOOKUP($C581,'tarif idrg'!$A:$O,15,FALSE)</f>
        <v>387638</v>
      </c>
      <c r="L581" s="13">
        <f>VLOOKUP($E581,'ip prosedur-2025'!$A:$H,4,FALSE)</f>
        <v>17990773.49</v>
      </c>
      <c r="M581" s="13">
        <f>VLOOKUP($E581,'ip prosedur-14 okt-15 juni 2026'!$A:$H,4,FALSE)</f>
        <v>21080731.93</v>
      </c>
      <c r="N581" s="13">
        <f>VLOOKUP($E581,'ip prosedur-14 okt-15 juni 2026'!$A:$H,3, FALSE)</f>
        <v>84</v>
      </c>
      <c r="O581" s="3">
        <f t="shared" si="3"/>
        <v>1770781482</v>
      </c>
      <c r="P581" s="14">
        <f>VLOOKUP($E581,'ip prosedur-14 okt-15 juni 2026'!$A:$H,5,FALSE)</f>
        <v>6532398</v>
      </c>
      <c r="Q581" s="14">
        <f>VLOOKUP($E581,'ip prosedur-14 okt-15 juni 2026'!$A:$H,6,FALSE)</f>
        <v>10591565</v>
      </c>
      <c r="R581" s="14">
        <f>VLOOKUP($E581,'ip prosedur-14 okt-15 juni 2026'!$A:$H,7,FALSE)</f>
        <v>15696767</v>
      </c>
      <c r="S581" s="14">
        <f>VLOOKUP($E581,'ip prosedur-14 okt-15 juni 2026'!$A:$H,8,FALSE)</f>
        <v>36177825</v>
      </c>
    </row>
    <row r="582">
      <c r="A582" s="7" t="s">
        <v>5</v>
      </c>
      <c r="B582" s="7" t="s">
        <v>13992</v>
      </c>
      <c r="C582" s="7" t="s">
        <v>1207</v>
      </c>
      <c r="D582" s="7" t="s">
        <v>1208</v>
      </c>
      <c r="E582" s="7" t="s">
        <v>643</v>
      </c>
      <c r="F582" s="7" t="s">
        <v>645</v>
      </c>
      <c r="G582" s="11" t="str">
        <f>VLOOKUP($E582,proc!$A:$D,3, FALSE)</f>
        <v>0</v>
      </c>
      <c r="H582" s="12" t="str">
        <f t="shared" si="1"/>
        <v>Other Diagnostic for Digestive System - Minor</v>
      </c>
      <c r="I582" s="12" t="str">
        <f t="shared" si="2"/>
        <v>P16LB</v>
      </c>
      <c r="J582" s="13">
        <f>VLOOKUP($C582,'tarif idrg'!$A:$O,11,FALSE)</f>
        <v>387638</v>
      </c>
      <c r="K582" s="13">
        <f>VLOOKUP($C582,'tarif idrg'!$A:$O,15,FALSE)</f>
        <v>387638</v>
      </c>
      <c r="L582" s="13">
        <f>VLOOKUP($E582,'ip prosedur-2025'!$A:$H,4,FALSE)</f>
        <v>22303039.8</v>
      </c>
      <c r="M582" s="13">
        <f>VLOOKUP($E582,'ip prosedur-14 okt-15 juni 2026'!$A:$H,4,FALSE)</f>
        <v>19140304.68</v>
      </c>
      <c r="N582" s="13">
        <f>VLOOKUP($E582,'ip prosedur-14 okt-15 juni 2026'!$A:$H,3, FALSE)</f>
        <v>816</v>
      </c>
      <c r="O582" s="3">
        <f t="shared" si="3"/>
        <v>15618488619</v>
      </c>
      <c r="P582" s="14">
        <f>VLOOKUP($E582,'ip prosedur-14 okt-15 juni 2026'!$A:$H,5,FALSE)</f>
        <v>7502099</v>
      </c>
      <c r="Q582" s="14">
        <f>VLOOKUP($E582,'ip prosedur-14 okt-15 juni 2026'!$A:$H,6,FALSE)</f>
        <v>11448915</v>
      </c>
      <c r="R582" s="14">
        <f>VLOOKUP($E582,'ip prosedur-14 okt-15 juni 2026'!$A:$H,7,FALSE)</f>
        <v>19199251</v>
      </c>
      <c r="S582" s="14">
        <f>VLOOKUP($E582,'ip prosedur-14 okt-15 juni 2026'!$A:$H,8,FALSE)</f>
        <v>41259986</v>
      </c>
    </row>
    <row r="583">
      <c r="A583" s="7" t="s">
        <v>5</v>
      </c>
      <c r="B583" s="7" t="s">
        <v>13992</v>
      </c>
      <c r="C583" s="7" t="s">
        <v>1207</v>
      </c>
      <c r="D583" s="7" t="s">
        <v>1208</v>
      </c>
      <c r="E583" s="7" t="s">
        <v>1213</v>
      </c>
      <c r="F583" s="7" t="s">
        <v>1214</v>
      </c>
      <c r="G583" s="11" t="str">
        <f>VLOOKUP($E583,proc!$A:$D,3, FALSE)</f>
        <v>0</v>
      </c>
      <c r="H583" s="12" t="str">
        <f t="shared" si="1"/>
        <v>Other Diagnostic for Digestive System - Minor</v>
      </c>
      <c r="I583" s="12" t="str">
        <f t="shared" si="2"/>
        <v>P16LB</v>
      </c>
      <c r="J583" s="13">
        <f>VLOOKUP($C583,'tarif idrg'!$A:$O,11,FALSE)</f>
        <v>387638</v>
      </c>
      <c r="K583" s="13">
        <f>VLOOKUP($C583,'tarif idrg'!$A:$O,15,FALSE)</f>
        <v>387638</v>
      </c>
      <c r="L583" s="13">
        <f>VLOOKUP($E583,'ip prosedur-2025'!$A:$H,4,FALSE)</f>
        <v>16027776.77</v>
      </c>
      <c r="M583" s="13">
        <f>VLOOKUP($E583,'ip prosedur-14 okt-15 juni 2026'!$A:$H,4,FALSE)</f>
        <v>20071373.08</v>
      </c>
      <c r="N583" s="13">
        <f>VLOOKUP($E583,'ip prosedur-14 okt-15 juni 2026'!$A:$H,3, FALSE)</f>
        <v>38</v>
      </c>
      <c r="O583" s="3">
        <f t="shared" si="3"/>
        <v>762712177</v>
      </c>
      <c r="P583" s="14">
        <f>VLOOKUP($E583,'ip prosedur-14 okt-15 juni 2026'!$A:$H,5,FALSE)</f>
        <v>5849000</v>
      </c>
      <c r="Q583" s="14">
        <f>VLOOKUP($E583,'ip prosedur-14 okt-15 juni 2026'!$A:$H,6,FALSE)</f>
        <v>9673597</v>
      </c>
      <c r="R583" s="14">
        <f>VLOOKUP($E583,'ip prosedur-14 okt-15 juni 2026'!$A:$H,7,FALSE)</f>
        <v>14849420</v>
      </c>
      <c r="S583" s="14">
        <f>VLOOKUP($E583,'ip prosedur-14 okt-15 juni 2026'!$A:$H,8,FALSE)</f>
        <v>24931009</v>
      </c>
    </row>
    <row r="584">
      <c r="A584" s="7" t="s">
        <v>5</v>
      </c>
      <c r="B584" s="7" t="s">
        <v>13992</v>
      </c>
      <c r="C584" s="7" t="s">
        <v>1207</v>
      </c>
      <c r="D584" s="7" t="s">
        <v>1208</v>
      </c>
      <c r="E584" s="7" t="s">
        <v>671</v>
      </c>
      <c r="F584" s="7" t="s">
        <v>672</v>
      </c>
      <c r="G584" s="11" t="str">
        <f>VLOOKUP($E584,proc!$A:$D,3, FALSE)</f>
        <v>2</v>
      </c>
      <c r="H584" s="12" t="str">
        <f t="shared" si="1"/>
        <v>Other Diagnostic for Digestive System - Minor</v>
      </c>
      <c r="I584" s="12" t="str">
        <f t="shared" si="2"/>
        <v>P16LB</v>
      </c>
      <c r="J584" s="13">
        <f>VLOOKUP($C584,'tarif idrg'!$A:$O,11,FALSE)</f>
        <v>387638</v>
      </c>
      <c r="K584" s="13">
        <f>VLOOKUP($C584,'tarif idrg'!$A:$O,15,FALSE)</f>
        <v>387638</v>
      </c>
      <c r="L584" s="13">
        <f>VLOOKUP($E584,'ip prosedur-2025'!$A:$H,4,FALSE)</f>
        <v>37138947.33</v>
      </c>
      <c r="M584" s="13">
        <f>VLOOKUP($E584,'ip prosedur-14 okt-15 juni 2026'!$A:$H,4,FALSE)</f>
        <v>29012225.26</v>
      </c>
      <c r="N584" s="13">
        <f>VLOOKUP($E584,'ip prosedur-14 okt-15 juni 2026'!$A:$H,3, FALSE)</f>
        <v>38</v>
      </c>
      <c r="O584" s="3">
        <f t="shared" si="3"/>
        <v>1102464560</v>
      </c>
      <c r="P584" s="14">
        <f>VLOOKUP($E584,'ip prosedur-14 okt-15 juni 2026'!$A:$H,5,FALSE)</f>
        <v>17166859</v>
      </c>
      <c r="Q584" s="14">
        <f>VLOOKUP($E584,'ip prosedur-14 okt-15 juni 2026'!$A:$H,6,FALSE)</f>
        <v>22619963</v>
      </c>
      <c r="R584" s="14">
        <f>VLOOKUP($E584,'ip prosedur-14 okt-15 juni 2026'!$A:$H,7,FALSE)</f>
        <v>35351850</v>
      </c>
      <c r="S584" s="14">
        <f>VLOOKUP($E584,'ip prosedur-14 okt-15 juni 2026'!$A:$H,8,FALSE)</f>
        <v>67184042</v>
      </c>
    </row>
    <row r="585">
      <c r="A585" s="7" t="s">
        <v>5</v>
      </c>
      <c r="B585" s="7" t="s">
        <v>13992</v>
      </c>
      <c r="C585" s="7" t="s">
        <v>1207</v>
      </c>
      <c r="D585" s="7" t="s">
        <v>1208</v>
      </c>
      <c r="E585" s="7" t="s">
        <v>1215</v>
      </c>
      <c r="F585" s="7" t="s">
        <v>1216</v>
      </c>
      <c r="G585" s="11" t="str">
        <f>VLOOKUP($E585,proc!$A:$D,3, FALSE)</f>
        <v>0</v>
      </c>
      <c r="H585" s="12" t="str">
        <f t="shared" si="1"/>
        <v>Other Diagnostic for Digestive System - Minor</v>
      </c>
      <c r="I585" s="12" t="str">
        <f t="shared" si="2"/>
        <v>P16LB</v>
      </c>
      <c r="J585" s="13">
        <f>VLOOKUP($C585,'tarif idrg'!$A:$O,11,FALSE)</f>
        <v>387638</v>
      </c>
      <c r="K585" s="13">
        <f>VLOOKUP($C585,'tarif idrg'!$A:$O,15,FALSE)</f>
        <v>387638</v>
      </c>
      <c r="L585" s="13">
        <f>VLOOKUP($E585,'ip prosedur-2025'!$A:$H,4,FALSE)</f>
        <v>17545295.25</v>
      </c>
      <c r="M585" s="13">
        <f>VLOOKUP($E585,'ip prosedur-14 okt-15 juni 2026'!$A:$H,4,FALSE)</f>
        <v>14707309</v>
      </c>
      <c r="N585" s="13">
        <f>VLOOKUP($E585,'ip prosedur-14 okt-15 juni 2026'!$A:$H,3, FALSE)</f>
        <v>60</v>
      </c>
      <c r="O585" s="3">
        <f t="shared" si="3"/>
        <v>882438540</v>
      </c>
      <c r="P585" s="14">
        <f>VLOOKUP($E585,'ip prosedur-14 okt-15 juni 2026'!$A:$H,5,FALSE)</f>
        <v>5517190</v>
      </c>
      <c r="Q585" s="14">
        <f>VLOOKUP($E585,'ip prosedur-14 okt-15 juni 2026'!$A:$H,6,FALSE)</f>
        <v>11322380</v>
      </c>
      <c r="R585" s="14">
        <f>VLOOKUP($E585,'ip prosedur-14 okt-15 juni 2026'!$A:$H,7,FALSE)</f>
        <v>18714051</v>
      </c>
      <c r="S585" s="14">
        <f>VLOOKUP($E585,'ip prosedur-14 okt-15 juni 2026'!$A:$H,8,FALSE)</f>
        <v>26972184</v>
      </c>
    </row>
    <row r="586">
      <c r="A586" s="7" t="s">
        <v>5</v>
      </c>
      <c r="B586" s="7" t="s">
        <v>13992</v>
      </c>
      <c r="C586" s="7" t="s">
        <v>1217</v>
      </c>
      <c r="D586" s="7" t="s">
        <v>1218</v>
      </c>
      <c r="E586" s="7" t="s">
        <v>1219</v>
      </c>
      <c r="F586" s="7" t="s">
        <v>1220</v>
      </c>
      <c r="G586" s="11" t="str">
        <f>VLOOKUP($E586,proc!$A:$D,3, FALSE)</f>
        <v>5</v>
      </c>
      <c r="H586" s="12" t="str">
        <f t="shared" si="1"/>
        <v>Other Gastrointestinal Minor Proc.</v>
      </c>
      <c r="I586" s="12" t="str">
        <f t="shared" si="2"/>
        <v>P16KW</v>
      </c>
      <c r="J586" s="13">
        <f>VLOOKUP($C586,'tarif idrg'!$A:$O,11,FALSE)</f>
        <v>406097</v>
      </c>
      <c r="K586" s="13">
        <f>VLOOKUP($C586,'tarif idrg'!$A:$O,15,FALSE)</f>
        <v>406097</v>
      </c>
      <c r="L586" s="13">
        <f>VLOOKUP($E586,'ip prosedur-2025'!$A:$H,4,FALSE)</f>
        <v>44391727.4</v>
      </c>
      <c r="M586" s="13">
        <f>VLOOKUP($E586,'ip prosedur-14 okt-15 juni 2026'!$A:$H,4,FALSE)</f>
        <v>35363269.36</v>
      </c>
      <c r="N586" s="13">
        <f>VLOOKUP($E586,'ip prosedur-14 okt-15 juni 2026'!$A:$H,3, FALSE)</f>
        <v>148</v>
      </c>
      <c r="O586" s="3">
        <f t="shared" si="3"/>
        <v>5233763865</v>
      </c>
      <c r="P586" s="14">
        <f>VLOOKUP($E586,'ip prosedur-14 okt-15 juni 2026'!$A:$H,5,FALSE)</f>
        <v>13273750</v>
      </c>
      <c r="Q586" s="14">
        <f>VLOOKUP($E586,'ip prosedur-14 okt-15 juni 2026'!$A:$H,6,FALSE)</f>
        <v>28115910</v>
      </c>
      <c r="R586" s="14">
        <f>VLOOKUP($E586,'ip prosedur-14 okt-15 juni 2026'!$A:$H,7,FALSE)</f>
        <v>45603339</v>
      </c>
      <c r="S586" s="14">
        <f>VLOOKUP($E586,'ip prosedur-14 okt-15 juni 2026'!$A:$H,8,FALSE)</f>
        <v>68445976</v>
      </c>
    </row>
    <row r="587">
      <c r="A587" s="7" t="s">
        <v>5</v>
      </c>
      <c r="B587" s="7" t="s">
        <v>13992</v>
      </c>
      <c r="C587" s="7" t="s">
        <v>1217</v>
      </c>
      <c r="D587" s="7" t="s">
        <v>1218</v>
      </c>
      <c r="E587" s="7" t="s">
        <v>1221</v>
      </c>
      <c r="F587" s="7" t="s">
        <v>1222</v>
      </c>
      <c r="G587" s="11" t="str">
        <f>VLOOKUP($E587,proc!$A:$D,3, FALSE)</f>
        <v>4</v>
      </c>
      <c r="H587" s="12" t="str">
        <f t="shared" si="1"/>
        <v>Other Gastrointestinal Minor Proc.</v>
      </c>
      <c r="I587" s="12" t="str">
        <f t="shared" si="2"/>
        <v>P16KW</v>
      </c>
      <c r="J587" s="13">
        <f>VLOOKUP($C587,'tarif idrg'!$A:$O,11,FALSE)</f>
        <v>406097</v>
      </c>
      <c r="K587" s="13">
        <f>VLOOKUP($C587,'tarif idrg'!$A:$O,15,FALSE)</f>
        <v>406097</v>
      </c>
      <c r="L587" s="13">
        <f>VLOOKUP($E587,'ip prosedur-2025'!$A:$H,4,FALSE)</f>
        <v>49430814.73</v>
      </c>
      <c r="M587" s="13">
        <f>VLOOKUP($E587,'ip prosedur-14 okt-15 juni 2026'!$A:$H,4,FALSE)</f>
        <v>49332850.08</v>
      </c>
      <c r="N587" s="13">
        <f>VLOOKUP($E587,'ip prosedur-14 okt-15 juni 2026'!$A:$H,3, FALSE)</f>
        <v>24</v>
      </c>
      <c r="O587" s="3">
        <f t="shared" si="3"/>
        <v>1183988402</v>
      </c>
      <c r="P587" s="14">
        <f>VLOOKUP($E587,'ip prosedur-14 okt-15 juni 2026'!$A:$H,5,FALSE)</f>
        <v>20785506</v>
      </c>
      <c r="Q587" s="14">
        <f>VLOOKUP($E587,'ip prosedur-14 okt-15 juni 2026'!$A:$H,6,FALSE)</f>
        <v>42278365</v>
      </c>
      <c r="R587" s="14">
        <f>VLOOKUP($E587,'ip prosedur-14 okt-15 juni 2026'!$A:$H,7,FALSE)</f>
        <v>56574018</v>
      </c>
      <c r="S587" s="14">
        <f>VLOOKUP($E587,'ip prosedur-14 okt-15 juni 2026'!$A:$H,8,FALSE)</f>
        <v>100107052</v>
      </c>
    </row>
    <row r="588">
      <c r="A588" s="7" t="s">
        <v>5</v>
      </c>
      <c r="B588" s="7" t="s">
        <v>13992</v>
      </c>
      <c r="C588" s="7" t="s">
        <v>1217</v>
      </c>
      <c r="D588" s="7" t="s">
        <v>1218</v>
      </c>
      <c r="E588" s="7" t="s">
        <v>1225</v>
      </c>
      <c r="F588" s="7" t="s">
        <v>1226</v>
      </c>
      <c r="G588" s="11" t="str">
        <f>VLOOKUP($E588,proc!$A:$D,3, FALSE)</f>
        <v>3</v>
      </c>
      <c r="H588" s="12" t="str">
        <f t="shared" si="1"/>
        <v>Other Gastrointestinal Minor Proc.</v>
      </c>
      <c r="I588" s="12" t="str">
        <f t="shared" si="2"/>
        <v>P16KW</v>
      </c>
      <c r="J588" s="13">
        <f>VLOOKUP($C588,'tarif idrg'!$A:$O,11,FALSE)</f>
        <v>406097</v>
      </c>
      <c r="K588" s="13">
        <f>VLOOKUP($C588,'tarif idrg'!$A:$O,15,FALSE)</f>
        <v>406097</v>
      </c>
      <c r="L588" s="13">
        <f>VLOOKUP($E588,'ip prosedur-2025'!$A:$H,4,FALSE)</f>
        <v>69819676.74</v>
      </c>
      <c r="M588" s="13">
        <f>VLOOKUP($E588,'ip prosedur-14 okt-15 juni 2026'!$A:$H,4,FALSE)</f>
        <v>66552176.53</v>
      </c>
      <c r="N588" s="13">
        <f>VLOOKUP($E588,'ip prosedur-14 okt-15 juni 2026'!$A:$H,3, FALSE)</f>
        <v>19</v>
      </c>
      <c r="O588" s="3">
        <f t="shared" si="3"/>
        <v>1264491354</v>
      </c>
      <c r="P588" s="14">
        <f>VLOOKUP($E588,'ip prosedur-14 okt-15 juni 2026'!$A:$H,5,FALSE)</f>
        <v>37123222</v>
      </c>
      <c r="Q588" s="14">
        <f>VLOOKUP($E588,'ip prosedur-14 okt-15 juni 2026'!$A:$H,6,FALSE)</f>
        <v>52540068</v>
      </c>
      <c r="R588" s="14">
        <f>VLOOKUP($E588,'ip prosedur-14 okt-15 juni 2026'!$A:$H,7,FALSE)</f>
        <v>97506072</v>
      </c>
      <c r="S588" s="14">
        <f>VLOOKUP($E588,'ip prosedur-14 okt-15 juni 2026'!$A:$H,8,FALSE)</f>
        <v>134580616</v>
      </c>
    </row>
    <row r="589">
      <c r="A589" s="7" t="s">
        <v>5</v>
      </c>
      <c r="B589" s="7" t="s">
        <v>13992</v>
      </c>
      <c r="C589" s="7" t="s">
        <v>1217</v>
      </c>
      <c r="D589" s="7" t="s">
        <v>1218</v>
      </c>
      <c r="E589" s="7" t="s">
        <v>758</v>
      </c>
      <c r="F589" s="7" t="s">
        <v>759</v>
      </c>
      <c r="G589" s="11" t="str">
        <f>VLOOKUP($E589,proc!$A:$D,3, FALSE)</f>
        <v>0</v>
      </c>
      <c r="H589" s="12" t="str">
        <f t="shared" si="1"/>
        <v>Other Gastrointestinal Minor Proc.</v>
      </c>
      <c r="I589" s="12" t="str">
        <f t="shared" si="2"/>
        <v>P16KW</v>
      </c>
      <c r="J589" s="13">
        <f>VLOOKUP($C589,'tarif idrg'!$A:$O,11,FALSE)</f>
        <v>406097</v>
      </c>
      <c r="K589" s="13">
        <f>VLOOKUP($C589,'tarif idrg'!$A:$O,15,FALSE)</f>
        <v>406097</v>
      </c>
      <c r="L589" s="13">
        <f>VLOOKUP($E589,'ip prosedur-2025'!$A:$H,4,FALSE)</f>
        <v>10215123.67</v>
      </c>
      <c r="M589" s="13">
        <f>VLOOKUP($E589,'ip prosedur-14 okt-15 juni 2026'!$A:$H,4,FALSE)</f>
        <v>8415440.667</v>
      </c>
      <c r="N589" s="13">
        <f>VLOOKUP($E589,'ip prosedur-14 okt-15 juni 2026'!$A:$H,3, FALSE)</f>
        <v>3</v>
      </c>
      <c r="O589" s="3">
        <f t="shared" si="3"/>
        <v>25246322</v>
      </c>
      <c r="P589" s="14">
        <f>VLOOKUP($E589,'ip prosedur-14 okt-15 juni 2026'!$A:$H,5,FALSE)</f>
        <v>6385022</v>
      </c>
      <c r="Q589" s="14">
        <f>VLOOKUP($E589,'ip prosedur-14 okt-15 juni 2026'!$A:$H,6,FALSE)</f>
        <v>9363460</v>
      </c>
      <c r="R589" s="14">
        <f>VLOOKUP($E589,'ip prosedur-14 okt-15 juni 2026'!$A:$H,7,FALSE)</f>
        <v>9497840</v>
      </c>
      <c r="S589" s="14">
        <f>VLOOKUP($E589,'ip prosedur-14 okt-15 juni 2026'!$A:$H,8,FALSE)</f>
        <v>9497840</v>
      </c>
    </row>
    <row r="590">
      <c r="A590" s="7" t="s">
        <v>5</v>
      </c>
      <c r="B590" s="7" t="s">
        <v>13992</v>
      </c>
      <c r="C590" s="7" t="s">
        <v>1217</v>
      </c>
      <c r="D590" s="7" t="s">
        <v>1218</v>
      </c>
      <c r="E590" s="7" t="s">
        <v>1227</v>
      </c>
      <c r="F590" s="7" t="s">
        <v>1228</v>
      </c>
      <c r="G590" s="11" t="str">
        <f>VLOOKUP($E590,proc!$A:$D,3, FALSE)</f>
        <v>5</v>
      </c>
      <c r="H590" s="12" t="str">
        <f t="shared" si="1"/>
        <v>Other Gastrointestinal Minor Proc.</v>
      </c>
      <c r="I590" s="12" t="str">
        <f t="shared" si="2"/>
        <v>P16KW</v>
      </c>
      <c r="J590" s="13">
        <f>VLOOKUP($C590,'tarif idrg'!$A:$O,11,FALSE)</f>
        <v>406097</v>
      </c>
      <c r="K590" s="13">
        <f>VLOOKUP($C590,'tarif idrg'!$A:$O,15,FALSE)</f>
        <v>406097</v>
      </c>
      <c r="L590" s="13">
        <f>VLOOKUP($E590,'ip prosedur-2025'!$A:$H,4,FALSE)</f>
        <v>15302197</v>
      </c>
      <c r="M590" s="13">
        <f>VLOOKUP($E590,'ip prosedur-14 okt-15 juni 2026'!$A:$H,4,FALSE)</f>
        <v>11427150</v>
      </c>
      <c r="N590" s="13">
        <f>VLOOKUP($E590,'ip prosedur-14 okt-15 juni 2026'!$A:$H,3, FALSE)</f>
        <v>1</v>
      </c>
      <c r="O590" s="3">
        <f t="shared" si="3"/>
        <v>11427150</v>
      </c>
      <c r="P590" s="14">
        <f>VLOOKUP($E590,'ip prosedur-14 okt-15 juni 2026'!$A:$H,5,FALSE)</f>
        <v>11427150</v>
      </c>
      <c r="Q590" s="14">
        <f>VLOOKUP($E590,'ip prosedur-14 okt-15 juni 2026'!$A:$H,6,FALSE)</f>
        <v>11427150</v>
      </c>
      <c r="R590" s="14">
        <f>VLOOKUP($E590,'ip prosedur-14 okt-15 juni 2026'!$A:$H,7,FALSE)</f>
        <v>11427150</v>
      </c>
      <c r="S590" s="14">
        <f>VLOOKUP($E590,'ip prosedur-14 okt-15 juni 2026'!$A:$H,8,FALSE)</f>
        <v>11427150</v>
      </c>
    </row>
    <row r="591">
      <c r="A591" s="7" t="s">
        <v>5</v>
      </c>
      <c r="B591" s="7" t="s">
        <v>13992</v>
      </c>
      <c r="C591" s="7" t="s">
        <v>1217</v>
      </c>
      <c r="D591" s="7" t="s">
        <v>1218</v>
      </c>
      <c r="E591" s="7" t="s">
        <v>1230</v>
      </c>
      <c r="F591" s="7" t="s">
        <v>1231</v>
      </c>
      <c r="G591" s="11" t="str">
        <f>VLOOKUP($E591,proc!$A:$D,3, FALSE)</f>
        <v>5</v>
      </c>
      <c r="H591" s="12" t="str">
        <f t="shared" si="1"/>
        <v>Other Gastrointestinal Minor Proc.</v>
      </c>
      <c r="I591" s="12" t="str">
        <f t="shared" si="2"/>
        <v>P16KW</v>
      </c>
      <c r="J591" s="13">
        <f>VLOOKUP($C591,'tarif idrg'!$A:$O,11,FALSE)</f>
        <v>406097</v>
      </c>
      <c r="K591" s="13">
        <f>VLOOKUP($C591,'tarif idrg'!$A:$O,15,FALSE)</f>
        <v>406097</v>
      </c>
      <c r="L591" s="13">
        <f>VLOOKUP($E591,'ip prosedur-2025'!$A:$H,4,FALSE)</f>
        <v>24975963.5</v>
      </c>
      <c r="M591" s="3" t="str">
        <f>VLOOKUP($E591,'ip prosedur-14 okt-15 juni 2026'!$A:$H,4,FALSE)</f>
        <v>#N/A</v>
      </c>
      <c r="N591" s="3" t="str">
        <f>VLOOKUP($E591,'ip prosedur-14 okt-15 juni 2026'!$A:$H,3, FALSE)</f>
        <v>#N/A</v>
      </c>
      <c r="O591" s="3" t="str">
        <f t="shared" si="3"/>
        <v>#N/A</v>
      </c>
      <c r="P591" s="18" t="str">
        <f>VLOOKUP($E591,'ip prosedur-14 okt-15 juni 2026'!$A:$H,5,FALSE)</f>
        <v>#N/A</v>
      </c>
      <c r="Q591" s="18" t="str">
        <f>VLOOKUP($E591,'ip prosedur-14 okt-15 juni 2026'!$A:$H,6,FALSE)</f>
        <v>#N/A</v>
      </c>
      <c r="R591" s="18" t="str">
        <f>VLOOKUP($E591,'ip prosedur-14 okt-15 juni 2026'!$A:$H,7,FALSE)</f>
        <v>#N/A</v>
      </c>
      <c r="S591" s="18" t="str">
        <f>VLOOKUP($E591,'ip prosedur-14 okt-15 juni 2026'!$A:$H,8,FALSE)</f>
        <v>#N/A</v>
      </c>
    </row>
    <row r="592">
      <c r="A592" s="7" t="s">
        <v>5</v>
      </c>
      <c r="B592" s="7" t="s">
        <v>13992</v>
      </c>
      <c r="C592" s="7" t="s">
        <v>1217</v>
      </c>
      <c r="D592" s="7" t="s">
        <v>1218</v>
      </c>
      <c r="E592" s="7" t="s">
        <v>1232</v>
      </c>
      <c r="F592" s="7" t="s">
        <v>1233</v>
      </c>
      <c r="G592" s="11" t="str">
        <f>VLOOKUP($E592,proc!$A:$D,3, FALSE)</f>
        <v>5</v>
      </c>
      <c r="H592" s="12" t="str">
        <f t="shared" si="1"/>
        <v>Other Gastrointestinal Minor Proc.</v>
      </c>
      <c r="I592" s="12" t="str">
        <f t="shared" si="2"/>
        <v>P16KW</v>
      </c>
      <c r="J592" s="13">
        <f>VLOOKUP($C592,'tarif idrg'!$A:$O,11,FALSE)</f>
        <v>406097</v>
      </c>
      <c r="K592" s="13">
        <f>VLOOKUP($C592,'tarif idrg'!$A:$O,15,FALSE)</f>
        <v>406097</v>
      </c>
      <c r="L592" s="13">
        <f>VLOOKUP($E592,'ip prosedur-2025'!$A:$H,4,FALSE)</f>
        <v>83593436.75</v>
      </c>
      <c r="M592" s="13">
        <f>VLOOKUP($E592,'ip prosedur-14 okt-15 juni 2026'!$A:$H,4,FALSE)</f>
        <v>31393906</v>
      </c>
      <c r="N592" s="13">
        <f>VLOOKUP($E592,'ip prosedur-14 okt-15 juni 2026'!$A:$H,3, FALSE)</f>
        <v>1</v>
      </c>
      <c r="O592" s="3">
        <f t="shared" si="3"/>
        <v>31393906</v>
      </c>
      <c r="P592" s="14">
        <f>VLOOKUP($E592,'ip prosedur-14 okt-15 juni 2026'!$A:$H,5,FALSE)</f>
        <v>31393906</v>
      </c>
      <c r="Q592" s="14">
        <f>VLOOKUP($E592,'ip prosedur-14 okt-15 juni 2026'!$A:$H,6,FALSE)</f>
        <v>31393906</v>
      </c>
      <c r="R592" s="14">
        <f>VLOOKUP($E592,'ip prosedur-14 okt-15 juni 2026'!$A:$H,7,FALSE)</f>
        <v>31393906</v>
      </c>
      <c r="S592" s="14">
        <f>VLOOKUP($E592,'ip prosedur-14 okt-15 juni 2026'!$A:$H,8,FALSE)</f>
        <v>31393906</v>
      </c>
    </row>
    <row r="593">
      <c r="A593" s="7" t="s">
        <v>5</v>
      </c>
      <c r="B593" s="7" t="s">
        <v>13992</v>
      </c>
      <c r="C593" s="7" t="s">
        <v>1217</v>
      </c>
      <c r="D593" s="7" t="s">
        <v>1218</v>
      </c>
      <c r="E593" s="7" t="s">
        <v>1234</v>
      </c>
      <c r="F593" s="7" t="s">
        <v>1235</v>
      </c>
      <c r="G593" s="11" t="str">
        <f>VLOOKUP($E593,proc!$A:$D,3, FALSE)</f>
        <v>0</v>
      </c>
      <c r="H593" s="12" t="str">
        <f t="shared" si="1"/>
        <v>Other Gastrointestinal Minor Proc.</v>
      </c>
      <c r="I593" s="12" t="str">
        <f t="shared" si="2"/>
        <v>P16KW</v>
      </c>
      <c r="J593" s="13">
        <f>VLOOKUP($C593,'tarif idrg'!$A:$O,11,FALSE)</f>
        <v>406097</v>
      </c>
      <c r="K593" s="13">
        <f>VLOOKUP($C593,'tarif idrg'!$A:$O,15,FALSE)</f>
        <v>406097</v>
      </c>
      <c r="L593" s="13">
        <f>VLOOKUP($E593,'ip prosedur-2025'!$A:$H,4,FALSE)</f>
        <v>3685873.5</v>
      </c>
      <c r="M593" s="3" t="str">
        <f>VLOOKUP($E593,'ip prosedur-14 okt-15 juni 2026'!$A:$H,4,FALSE)</f>
        <v>#N/A</v>
      </c>
      <c r="N593" s="3" t="str">
        <f>VLOOKUP($E593,'ip prosedur-14 okt-15 juni 2026'!$A:$H,3, FALSE)</f>
        <v>#N/A</v>
      </c>
      <c r="O593" s="3" t="str">
        <f t="shared" si="3"/>
        <v>#N/A</v>
      </c>
      <c r="P593" s="18" t="str">
        <f>VLOOKUP($E593,'ip prosedur-14 okt-15 juni 2026'!$A:$H,5,FALSE)</f>
        <v>#N/A</v>
      </c>
      <c r="Q593" s="18" t="str">
        <f>VLOOKUP($E593,'ip prosedur-14 okt-15 juni 2026'!$A:$H,6,FALSE)</f>
        <v>#N/A</v>
      </c>
      <c r="R593" s="18" t="str">
        <f>VLOOKUP($E593,'ip prosedur-14 okt-15 juni 2026'!$A:$H,7,FALSE)</f>
        <v>#N/A</v>
      </c>
      <c r="S593" s="18" t="str">
        <f>VLOOKUP($E593,'ip prosedur-14 okt-15 juni 2026'!$A:$H,8,FALSE)</f>
        <v>#N/A</v>
      </c>
    </row>
    <row r="594">
      <c r="A594" s="7" t="s">
        <v>5</v>
      </c>
      <c r="B594" s="7" t="s">
        <v>13992</v>
      </c>
      <c r="C594" s="7" t="s">
        <v>1217</v>
      </c>
      <c r="D594" s="7" t="s">
        <v>1218</v>
      </c>
      <c r="E594" s="7" t="s">
        <v>1236</v>
      </c>
      <c r="F594" s="7" t="s">
        <v>1237</v>
      </c>
      <c r="G594" s="11" t="str">
        <f>VLOOKUP($E594,proc!$A:$D,3, FALSE)</f>
        <v>4</v>
      </c>
      <c r="H594" s="12" t="str">
        <f t="shared" si="1"/>
        <v>Other Gastrointestinal Minor Proc.</v>
      </c>
      <c r="I594" s="12" t="str">
        <f t="shared" si="2"/>
        <v>P16KW</v>
      </c>
      <c r="J594" s="13">
        <f>VLOOKUP($C594,'tarif idrg'!$A:$O,11,FALSE)</f>
        <v>406097</v>
      </c>
      <c r="K594" s="13">
        <f>VLOOKUP($C594,'tarif idrg'!$A:$O,15,FALSE)</f>
        <v>406097</v>
      </c>
      <c r="L594" s="13">
        <f>VLOOKUP($E594,'ip prosedur-2025'!$A:$H,4,FALSE)</f>
        <v>61417611.11</v>
      </c>
      <c r="M594" s="13">
        <f>VLOOKUP($E594,'ip prosedur-14 okt-15 juni 2026'!$A:$H,4,FALSE)</f>
        <v>73500118</v>
      </c>
      <c r="N594" s="13">
        <f>VLOOKUP($E594,'ip prosedur-14 okt-15 juni 2026'!$A:$H,3, FALSE)</f>
        <v>38</v>
      </c>
      <c r="O594" s="3">
        <f t="shared" si="3"/>
        <v>2793004484</v>
      </c>
      <c r="P594" s="14">
        <f>VLOOKUP($E594,'ip prosedur-14 okt-15 juni 2026'!$A:$H,5,FALSE)</f>
        <v>25010059</v>
      </c>
      <c r="Q594" s="14">
        <f>VLOOKUP($E594,'ip prosedur-14 okt-15 juni 2026'!$A:$H,6,FALSE)</f>
        <v>51126537</v>
      </c>
      <c r="R594" s="14">
        <f>VLOOKUP($E594,'ip prosedur-14 okt-15 juni 2026'!$A:$H,7,FALSE)</f>
        <v>85051355</v>
      </c>
      <c r="S594" s="14">
        <f>VLOOKUP($E594,'ip prosedur-14 okt-15 juni 2026'!$A:$H,8,FALSE)</f>
        <v>177266880</v>
      </c>
    </row>
    <row r="595">
      <c r="A595" s="7" t="s">
        <v>5</v>
      </c>
      <c r="B595" s="7" t="s">
        <v>13992</v>
      </c>
      <c r="C595" s="7" t="s">
        <v>1217</v>
      </c>
      <c r="D595" s="7" t="s">
        <v>1218</v>
      </c>
      <c r="E595" s="7" t="s">
        <v>1238</v>
      </c>
      <c r="F595" s="7" t="s">
        <v>1239</v>
      </c>
      <c r="G595" s="11" t="str">
        <f>VLOOKUP($E595,proc!$A:$D,3, FALSE)</f>
        <v>0</v>
      </c>
      <c r="H595" s="12" t="str">
        <f t="shared" si="1"/>
        <v>Other Gastrointestinal Minor Proc.</v>
      </c>
      <c r="I595" s="12" t="str">
        <f t="shared" si="2"/>
        <v>P16KW</v>
      </c>
      <c r="J595" s="13">
        <f>VLOOKUP($C595,'tarif idrg'!$A:$O,11,FALSE)</f>
        <v>406097</v>
      </c>
      <c r="K595" s="13">
        <f>VLOOKUP($C595,'tarif idrg'!$A:$O,15,FALSE)</f>
        <v>406097</v>
      </c>
      <c r="L595" s="13">
        <f>VLOOKUP($E595,'ip prosedur-2025'!$A:$H,4,FALSE)</f>
        <v>16398539.33</v>
      </c>
      <c r="M595" s="13">
        <f>VLOOKUP($E595,'ip prosedur-14 okt-15 juni 2026'!$A:$H,4,FALSE)</f>
        <v>16822688.49</v>
      </c>
      <c r="N595" s="13">
        <f>VLOOKUP($E595,'ip prosedur-14 okt-15 juni 2026'!$A:$H,3, FALSE)</f>
        <v>6950</v>
      </c>
      <c r="O595" s="3">
        <f t="shared" si="3"/>
        <v>116917685006</v>
      </c>
      <c r="P595" s="14">
        <f>VLOOKUP($E595,'ip prosedur-14 okt-15 juni 2026'!$A:$H,5,FALSE)</f>
        <v>5200100</v>
      </c>
      <c r="Q595" s="14">
        <f>VLOOKUP($E595,'ip prosedur-14 okt-15 juni 2026'!$A:$H,6,FALSE)</f>
        <v>9275000</v>
      </c>
      <c r="R595" s="14">
        <f>VLOOKUP($E595,'ip prosedur-14 okt-15 juni 2026'!$A:$H,7,FALSE)</f>
        <v>19783173</v>
      </c>
      <c r="S595" s="14">
        <f>VLOOKUP($E595,'ip prosedur-14 okt-15 juni 2026'!$A:$H,8,FALSE)</f>
        <v>38291471</v>
      </c>
    </row>
    <row r="596">
      <c r="A596" s="7" t="s">
        <v>5</v>
      </c>
      <c r="B596" s="7" t="s">
        <v>13992</v>
      </c>
      <c r="C596" s="7" t="s">
        <v>1217</v>
      </c>
      <c r="D596" s="7" t="s">
        <v>1218</v>
      </c>
      <c r="E596" s="7" t="s">
        <v>1240</v>
      </c>
      <c r="F596" s="7" t="s">
        <v>1241</v>
      </c>
      <c r="G596" s="11" t="str">
        <f>VLOOKUP($E596,proc!$A:$D,3, FALSE)</f>
        <v>0</v>
      </c>
      <c r="H596" s="12" t="str">
        <f t="shared" si="1"/>
        <v>Other Gastrointestinal Minor Proc.</v>
      </c>
      <c r="I596" s="12" t="str">
        <f t="shared" si="2"/>
        <v>P16KW</v>
      </c>
      <c r="J596" s="13">
        <f>VLOOKUP($C596,'tarif idrg'!$A:$O,11,FALSE)</f>
        <v>406097</v>
      </c>
      <c r="K596" s="13">
        <f>VLOOKUP($C596,'tarif idrg'!$A:$O,15,FALSE)</f>
        <v>406097</v>
      </c>
      <c r="L596" s="13">
        <f>VLOOKUP($E596,'ip prosedur-2025'!$A:$H,4,FALSE)</f>
        <v>14281625.96</v>
      </c>
      <c r="M596" s="13">
        <f>VLOOKUP($E596,'ip prosedur-14 okt-15 juni 2026'!$A:$H,4,FALSE)</f>
        <v>19335522.25</v>
      </c>
      <c r="N596" s="13">
        <f>VLOOKUP($E596,'ip prosedur-14 okt-15 juni 2026'!$A:$H,3, FALSE)</f>
        <v>72</v>
      </c>
      <c r="O596" s="3">
        <f t="shared" si="3"/>
        <v>1392157602</v>
      </c>
      <c r="P596" s="14">
        <f>VLOOKUP($E596,'ip prosedur-14 okt-15 juni 2026'!$A:$H,5,FALSE)</f>
        <v>3277111</v>
      </c>
      <c r="Q596" s="14">
        <f>VLOOKUP($E596,'ip prosedur-14 okt-15 juni 2026'!$A:$H,6,FALSE)</f>
        <v>6209626</v>
      </c>
      <c r="R596" s="14">
        <f>VLOOKUP($E596,'ip prosedur-14 okt-15 juni 2026'!$A:$H,7,FALSE)</f>
        <v>20341100</v>
      </c>
      <c r="S596" s="14">
        <f>VLOOKUP($E596,'ip prosedur-14 okt-15 juni 2026'!$A:$H,8,FALSE)</f>
        <v>45266917</v>
      </c>
    </row>
    <row r="597">
      <c r="A597" s="7" t="s">
        <v>5</v>
      </c>
      <c r="B597" s="7" t="s">
        <v>13992</v>
      </c>
      <c r="C597" s="7" t="s">
        <v>1217</v>
      </c>
      <c r="D597" s="7" t="s">
        <v>1218</v>
      </c>
      <c r="E597" s="7" t="s">
        <v>1242</v>
      </c>
      <c r="F597" s="7" t="s">
        <v>1243</v>
      </c>
      <c r="G597" s="11" t="str">
        <f>VLOOKUP($E597,proc!$A:$D,3, FALSE)</f>
        <v>0</v>
      </c>
      <c r="H597" s="12" t="str">
        <f t="shared" si="1"/>
        <v>Other Gastrointestinal Minor Proc.</v>
      </c>
      <c r="I597" s="12" t="str">
        <f t="shared" si="2"/>
        <v>P16KW</v>
      </c>
      <c r="J597" s="13">
        <f>VLOOKUP($C597,'tarif idrg'!$A:$O,11,FALSE)</f>
        <v>406097</v>
      </c>
      <c r="K597" s="13">
        <f>VLOOKUP($C597,'tarif idrg'!$A:$O,15,FALSE)</f>
        <v>406097</v>
      </c>
      <c r="L597" s="13">
        <f>VLOOKUP($E597,'ip prosedur-2025'!$A:$H,4,FALSE)</f>
        <v>17756527.57</v>
      </c>
      <c r="M597" s="13">
        <f>VLOOKUP($E597,'ip prosedur-14 okt-15 juni 2026'!$A:$H,4,FALSE)</f>
        <v>20239601.13</v>
      </c>
      <c r="N597" s="13">
        <f>VLOOKUP($E597,'ip prosedur-14 okt-15 juni 2026'!$A:$H,3, FALSE)</f>
        <v>2452</v>
      </c>
      <c r="O597" s="3">
        <f t="shared" si="3"/>
        <v>49627501971</v>
      </c>
      <c r="P597" s="14">
        <f>VLOOKUP($E597,'ip prosedur-14 okt-15 juni 2026'!$A:$H,5,FALSE)</f>
        <v>6297305</v>
      </c>
      <c r="Q597" s="14">
        <f>VLOOKUP($E597,'ip prosedur-14 okt-15 juni 2026'!$A:$H,6,FALSE)</f>
        <v>9939362</v>
      </c>
      <c r="R597" s="14">
        <f>VLOOKUP($E597,'ip prosedur-14 okt-15 juni 2026'!$A:$H,7,FALSE)</f>
        <v>18774300</v>
      </c>
      <c r="S597" s="14">
        <f>VLOOKUP($E597,'ip prosedur-14 okt-15 juni 2026'!$A:$H,8,FALSE)</f>
        <v>39318131</v>
      </c>
    </row>
    <row r="598">
      <c r="A598" s="7" t="s">
        <v>5</v>
      </c>
      <c r="B598" s="7" t="s">
        <v>13992</v>
      </c>
      <c r="C598" s="7" t="s">
        <v>1217</v>
      </c>
      <c r="D598" s="7" t="s">
        <v>1218</v>
      </c>
      <c r="E598" s="7" t="s">
        <v>1244</v>
      </c>
      <c r="F598" s="7" t="s">
        <v>1245</v>
      </c>
      <c r="G598" s="11" t="str">
        <f>VLOOKUP($E598,proc!$A:$D,3, FALSE)</f>
        <v>0</v>
      </c>
      <c r="H598" s="12" t="str">
        <f t="shared" si="1"/>
        <v>Other Gastrointestinal Minor Proc.</v>
      </c>
      <c r="I598" s="12" t="str">
        <f t="shared" si="2"/>
        <v>P16KW</v>
      </c>
      <c r="J598" s="13">
        <f>VLOOKUP($C598,'tarif idrg'!$A:$O,11,FALSE)</f>
        <v>406097</v>
      </c>
      <c r="K598" s="13">
        <f>VLOOKUP($C598,'tarif idrg'!$A:$O,15,FALSE)</f>
        <v>406097</v>
      </c>
      <c r="L598" s="13">
        <f>VLOOKUP($E598,'ip prosedur-2025'!$A:$H,4,FALSE)</f>
        <v>27103739.22</v>
      </c>
      <c r="M598" s="13">
        <f>VLOOKUP($E598,'ip prosedur-14 okt-15 juni 2026'!$A:$H,4,FALSE)</f>
        <v>25878558.03</v>
      </c>
      <c r="N598" s="13">
        <f>VLOOKUP($E598,'ip prosedur-14 okt-15 juni 2026'!$A:$H,3, FALSE)</f>
        <v>78</v>
      </c>
      <c r="O598" s="3">
        <f t="shared" si="3"/>
        <v>2018527526</v>
      </c>
      <c r="P598" s="14">
        <f>VLOOKUP($E598,'ip prosedur-14 okt-15 juni 2026'!$A:$H,5,FALSE)</f>
        <v>7396542</v>
      </c>
      <c r="Q598" s="14">
        <f>VLOOKUP($E598,'ip prosedur-14 okt-15 juni 2026'!$A:$H,6,FALSE)</f>
        <v>13684485</v>
      </c>
      <c r="R598" s="14">
        <f>VLOOKUP($E598,'ip prosedur-14 okt-15 juni 2026'!$A:$H,7,FALSE)</f>
        <v>22865457</v>
      </c>
      <c r="S598" s="14">
        <f>VLOOKUP($E598,'ip prosedur-14 okt-15 juni 2026'!$A:$H,8,FALSE)</f>
        <v>84460017</v>
      </c>
    </row>
    <row r="599">
      <c r="A599" s="7" t="s">
        <v>5</v>
      </c>
      <c r="B599" s="7" t="s">
        <v>13992</v>
      </c>
      <c r="C599" s="7" t="s">
        <v>1217</v>
      </c>
      <c r="D599" s="7" t="s">
        <v>1218</v>
      </c>
      <c r="E599" s="7" t="s">
        <v>1246</v>
      </c>
      <c r="F599" s="7" t="s">
        <v>1247</v>
      </c>
      <c r="G599" s="11" t="str">
        <f>VLOOKUP($E599,proc!$A:$D,3, FALSE)</f>
        <v>0</v>
      </c>
      <c r="H599" s="12" t="str">
        <f t="shared" si="1"/>
        <v>Other Gastrointestinal Minor Proc.</v>
      </c>
      <c r="I599" s="12" t="str">
        <f t="shared" si="2"/>
        <v>P16KW</v>
      </c>
      <c r="J599" s="13">
        <f>VLOOKUP($C599,'tarif idrg'!$A:$O,11,FALSE)</f>
        <v>406097</v>
      </c>
      <c r="K599" s="13">
        <f>VLOOKUP($C599,'tarif idrg'!$A:$O,15,FALSE)</f>
        <v>406097</v>
      </c>
      <c r="L599" s="13">
        <f>VLOOKUP($E599,'ip prosedur-2025'!$A:$H,4,FALSE)</f>
        <v>21177942.77</v>
      </c>
      <c r="M599" s="13">
        <f>VLOOKUP($E599,'ip prosedur-14 okt-15 juni 2026'!$A:$H,4,FALSE)</f>
        <v>19294128.27</v>
      </c>
      <c r="N599" s="13">
        <f>VLOOKUP($E599,'ip prosedur-14 okt-15 juni 2026'!$A:$H,3, FALSE)</f>
        <v>98</v>
      </c>
      <c r="O599" s="3">
        <f t="shared" si="3"/>
        <v>1890824570</v>
      </c>
      <c r="P599" s="14">
        <f>VLOOKUP($E599,'ip prosedur-14 okt-15 juni 2026'!$A:$H,5,FALSE)</f>
        <v>4281075</v>
      </c>
      <c r="Q599" s="14">
        <f>VLOOKUP($E599,'ip prosedur-14 okt-15 juni 2026'!$A:$H,6,FALSE)</f>
        <v>7681613</v>
      </c>
      <c r="R599" s="14">
        <f>VLOOKUP($E599,'ip prosedur-14 okt-15 juni 2026'!$A:$H,7,FALSE)</f>
        <v>14094483</v>
      </c>
      <c r="S599" s="14">
        <f>VLOOKUP($E599,'ip prosedur-14 okt-15 juni 2026'!$A:$H,8,FALSE)</f>
        <v>38270374</v>
      </c>
    </row>
    <row r="600">
      <c r="A600" s="7" t="s">
        <v>5</v>
      </c>
      <c r="B600" s="7" t="s">
        <v>13992</v>
      </c>
      <c r="C600" s="7" t="s">
        <v>1217</v>
      </c>
      <c r="D600" s="7" t="s">
        <v>1218</v>
      </c>
      <c r="E600" s="7" t="s">
        <v>1248</v>
      </c>
      <c r="F600" s="7" t="s">
        <v>1249</v>
      </c>
      <c r="G600" s="11" t="str">
        <f>VLOOKUP($E600,proc!$A:$D,3, FALSE)</f>
        <v>0</v>
      </c>
      <c r="H600" s="12" t="str">
        <f t="shared" si="1"/>
        <v>Other Gastrointestinal Minor Proc.</v>
      </c>
      <c r="I600" s="12" t="str">
        <f t="shared" si="2"/>
        <v>P16KW</v>
      </c>
      <c r="J600" s="13">
        <f>VLOOKUP($C600,'tarif idrg'!$A:$O,11,FALSE)</f>
        <v>406097</v>
      </c>
      <c r="K600" s="13">
        <f>VLOOKUP($C600,'tarif idrg'!$A:$O,15,FALSE)</f>
        <v>406097</v>
      </c>
      <c r="L600" s="13">
        <f>VLOOKUP($E600,'ip prosedur-2025'!$A:$H,4,FALSE)</f>
        <v>20870055.37</v>
      </c>
      <c r="M600" s="13">
        <f>VLOOKUP($E600,'ip prosedur-14 okt-15 juni 2026'!$A:$H,4,FALSE)</f>
        <v>10194088.12</v>
      </c>
      <c r="N600" s="13">
        <f>VLOOKUP($E600,'ip prosedur-14 okt-15 juni 2026'!$A:$H,3, FALSE)</f>
        <v>58</v>
      </c>
      <c r="O600" s="3">
        <f t="shared" si="3"/>
        <v>591257111</v>
      </c>
      <c r="P600" s="14">
        <f>VLOOKUP($E600,'ip prosedur-14 okt-15 juni 2026'!$A:$H,5,FALSE)</f>
        <v>3877968</v>
      </c>
      <c r="Q600" s="14">
        <f>VLOOKUP($E600,'ip prosedur-14 okt-15 juni 2026'!$A:$H,6,FALSE)</f>
        <v>7456695</v>
      </c>
      <c r="R600" s="14">
        <f>VLOOKUP($E600,'ip prosedur-14 okt-15 juni 2026'!$A:$H,7,FALSE)</f>
        <v>13336276</v>
      </c>
      <c r="S600" s="14">
        <f>VLOOKUP($E600,'ip prosedur-14 okt-15 juni 2026'!$A:$H,8,FALSE)</f>
        <v>18085154</v>
      </c>
    </row>
    <row r="601">
      <c r="A601" s="7" t="s">
        <v>5</v>
      </c>
      <c r="B601" s="7" t="s">
        <v>13992</v>
      </c>
      <c r="C601" s="7" t="s">
        <v>1217</v>
      </c>
      <c r="D601" s="7" t="s">
        <v>1218</v>
      </c>
      <c r="E601" s="7" t="s">
        <v>1252</v>
      </c>
      <c r="F601" s="7" t="s">
        <v>1253</v>
      </c>
      <c r="G601" s="11" t="str">
        <f>VLOOKUP($E601,proc!$A:$D,3, FALSE)</f>
        <v>0</v>
      </c>
      <c r="H601" s="12" t="str">
        <f t="shared" si="1"/>
        <v>Other Gastrointestinal Minor Proc.</v>
      </c>
      <c r="I601" s="12" t="str">
        <f t="shared" si="2"/>
        <v>P16KW</v>
      </c>
      <c r="J601" s="13">
        <f>VLOOKUP($C601,'tarif idrg'!$A:$O,11,FALSE)</f>
        <v>406097</v>
      </c>
      <c r="K601" s="13">
        <f>VLOOKUP($C601,'tarif idrg'!$A:$O,15,FALSE)</f>
        <v>406097</v>
      </c>
      <c r="L601" s="13">
        <f>VLOOKUP($E601,'ip prosedur-2025'!$A:$H,4,FALSE)</f>
        <v>15915832.87</v>
      </c>
      <c r="M601" s="13">
        <f>VLOOKUP($E601,'ip prosedur-14 okt-15 juni 2026'!$A:$H,4,FALSE)</f>
        <v>15800052.11</v>
      </c>
      <c r="N601" s="13">
        <f>VLOOKUP($E601,'ip prosedur-14 okt-15 juni 2026'!$A:$H,3, FALSE)</f>
        <v>562</v>
      </c>
      <c r="O601" s="3">
        <f t="shared" si="3"/>
        <v>8879629286</v>
      </c>
      <c r="P601" s="14">
        <f>VLOOKUP($E601,'ip prosedur-14 okt-15 juni 2026'!$A:$H,5,FALSE)</f>
        <v>6658188</v>
      </c>
      <c r="Q601" s="14">
        <f>VLOOKUP($E601,'ip prosedur-14 okt-15 juni 2026'!$A:$H,6,FALSE)</f>
        <v>11239618</v>
      </c>
      <c r="R601" s="14">
        <f>VLOOKUP($E601,'ip prosedur-14 okt-15 juni 2026'!$A:$H,7,FALSE)</f>
        <v>18189431</v>
      </c>
      <c r="S601" s="14">
        <f>VLOOKUP($E601,'ip prosedur-14 okt-15 juni 2026'!$A:$H,8,FALSE)</f>
        <v>34072163</v>
      </c>
    </row>
    <row r="602">
      <c r="A602" s="7" t="s">
        <v>5</v>
      </c>
      <c r="B602" s="7" t="s">
        <v>13992</v>
      </c>
      <c r="C602" s="7" t="s">
        <v>1217</v>
      </c>
      <c r="D602" s="7" t="s">
        <v>1218</v>
      </c>
      <c r="E602" s="7" t="s">
        <v>1255</v>
      </c>
      <c r="F602" s="7" t="s">
        <v>1256</v>
      </c>
      <c r="G602" s="11" t="str">
        <f>VLOOKUP($E602,proc!$A:$D,3, FALSE)</f>
        <v>0</v>
      </c>
      <c r="H602" s="12" t="str">
        <f t="shared" si="1"/>
        <v>Other Gastrointestinal Minor Proc.</v>
      </c>
      <c r="I602" s="12" t="str">
        <f t="shared" si="2"/>
        <v>P16KW</v>
      </c>
      <c r="J602" s="13">
        <f>VLOOKUP($C602,'tarif idrg'!$A:$O,11,FALSE)</f>
        <v>406097</v>
      </c>
      <c r="K602" s="13">
        <f>VLOOKUP($C602,'tarif idrg'!$A:$O,15,FALSE)</f>
        <v>406097</v>
      </c>
      <c r="L602" s="13">
        <f>VLOOKUP($E602,'ip prosedur-2025'!$A:$H,4,FALSE)</f>
        <v>33825900.2</v>
      </c>
      <c r="M602" s="13">
        <f>VLOOKUP($E602,'ip prosedur-14 okt-15 juni 2026'!$A:$H,4,FALSE)</f>
        <v>21939400.29</v>
      </c>
      <c r="N602" s="13">
        <f>VLOOKUP($E602,'ip prosedur-14 okt-15 juni 2026'!$A:$H,3, FALSE)</f>
        <v>7</v>
      </c>
      <c r="O602" s="3">
        <f t="shared" si="3"/>
        <v>153575802</v>
      </c>
      <c r="P602" s="14">
        <f>VLOOKUP($E602,'ip prosedur-14 okt-15 juni 2026'!$A:$H,5,FALSE)</f>
        <v>14421781</v>
      </c>
      <c r="Q602" s="14">
        <f>VLOOKUP($E602,'ip prosedur-14 okt-15 juni 2026'!$A:$H,6,FALSE)</f>
        <v>20065767</v>
      </c>
      <c r="R602" s="14">
        <f>VLOOKUP($E602,'ip prosedur-14 okt-15 juni 2026'!$A:$H,7,FALSE)</f>
        <v>32330255</v>
      </c>
      <c r="S602" s="14">
        <f>VLOOKUP($E602,'ip prosedur-14 okt-15 juni 2026'!$A:$H,8,FALSE)</f>
        <v>38916320</v>
      </c>
    </row>
    <row r="603">
      <c r="A603" s="7" t="s">
        <v>5</v>
      </c>
      <c r="B603" s="7" t="s">
        <v>13992</v>
      </c>
      <c r="C603" s="7" t="s">
        <v>1217</v>
      </c>
      <c r="D603" s="7" t="s">
        <v>1218</v>
      </c>
      <c r="E603" s="7" t="s">
        <v>1257</v>
      </c>
      <c r="F603" s="7" t="s">
        <v>1258</v>
      </c>
      <c r="G603" s="11" t="str">
        <f>VLOOKUP($E603,proc!$A:$D,3, FALSE)</f>
        <v>0</v>
      </c>
      <c r="H603" s="12" t="str">
        <f t="shared" si="1"/>
        <v>Other Gastrointestinal Minor Proc.</v>
      </c>
      <c r="I603" s="12" t="str">
        <f t="shared" si="2"/>
        <v>P16KW</v>
      </c>
      <c r="J603" s="13">
        <f>VLOOKUP($C603,'tarif idrg'!$A:$O,11,FALSE)</f>
        <v>406097</v>
      </c>
      <c r="K603" s="13">
        <f>VLOOKUP($C603,'tarif idrg'!$A:$O,15,FALSE)</f>
        <v>406097</v>
      </c>
      <c r="L603" s="13">
        <f>VLOOKUP($E603,'ip prosedur-2025'!$A:$H,4,FALSE)</f>
        <v>36541673.1</v>
      </c>
      <c r="M603" s="13">
        <f>VLOOKUP($E603,'ip prosedur-14 okt-15 juni 2026'!$A:$H,4,FALSE)</f>
        <v>20574038.54</v>
      </c>
      <c r="N603" s="13">
        <f>VLOOKUP($E603,'ip prosedur-14 okt-15 juni 2026'!$A:$H,3, FALSE)</f>
        <v>41</v>
      </c>
      <c r="O603" s="3">
        <f t="shared" si="3"/>
        <v>843535580.1</v>
      </c>
      <c r="P603" s="14">
        <f>VLOOKUP($E603,'ip prosedur-14 okt-15 juni 2026'!$A:$H,5,FALSE)</f>
        <v>8584000</v>
      </c>
      <c r="Q603" s="14">
        <f>VLOOKUP($E603,'ip prosedur-14 okt-15 juni 2026'!$A:$H,6,FALSE)</f>
        <v>15478288</v>
      </c>
      <c r="R603" s="14">
        <f>VLOOKUP($E603,'ip prosedur-14 okt-15 juni 2026'!$A:$H,7,FALSE)</f>
        <v>24205453</v>
      </c>
      <c r="S603" s="14">
        <f>VLOOKUP($E603,'ip prosedur-14 okt-15 juni 2026'!$A:$H,8,FALSE)</f>
        <v>43199076</v>
      </c>
    </row>
    <row r="604">
      <c r="A604" s="7" t="s">
        <v>5</v>
      </c>
      <c r="B604" s="7" t="s">
        <v>13992</v>
      </c>
      <c r="C604" s="7" t="s">
        <v>1217</v>
      </c>
      <c r="D604" s="7" t="s">
        <v>1218</v>
      </c>
      <c r="E604" s="7" t="s">
        <v>1259</v>
      </c>
      <c r="F604" s="7" t="s">
        <v>1260</v>
      </c>
      <c r="G604" s="11" t="str">
        <f>VLOOKUP($E604,proc!$A:$D,3, FALSE)</f>
        <v>0</v>
      </c>
      <c r="H604" s="12" t="str">
        <f t="shared" si="1"/>
        <v>Other Gastrointestinal Minor Proc.</v>
      </c>
      <c r="I604" s="12" t="str">
        <f t="shared" si="2"/>
        <v>P16KW</v>
      </c>
      <c r="J604" s="13">
        <f>VLOOKUP($C604,'tarif idrg'!$A:$O,11,FALSE)</f>
        <v>406097</v>
      </c>
      <c r="K604" s="13">
        <f>VLOOKUP($C604,'tarif idrg'!$A:$O,15,FALSE)</f>
        <v>406097</v>
      </c>
      <c r="L604" s="13">
        <f>VLOOKUP($E604,'ip prosedur-2025'!$A:$H,4,FALSE)</f>
        <v>27250132.05</v>
      </c>
      <c r="M604" s="13">
        <f>VLOOKUP($E604,'ip prosedur-14 okt-15 juni 2026'!$A:$H,4,FALSE)</f>
        <v>30844081.48</v>
      </c>
      <c r="N604" s="13">
        <f>VLOOKUP($E604,'ip prosedur-14 okt-15 juni 2026'!$A:$H,3, FALSE)</f>
        <v>1404</v>
      </c>
      <c r="O604" s="3">
        <f t="shared" si="3"/>
        <v>43305090398</v>
      </c>
      <c r="P604" s="14">
        <f>VLOOKUP($E604,'ip prosedur-14 okt-15 juni 2026'!$A:$H,5,FALSE)</f>
        <v>10283672</v>
      </c>
      <c r="Q604" s="14">
        <f>VLOOKUP($E604,'ip prosedur-14 okt-15 juni 2026'!$A:$H,6,FALSE)</f>
        <v>18222369</v>
      </c>
      <c r="R604" s="14">
        <f>VLOOKUP($E604,'ip prosedur-14 okt-15 juni 2026'!$A:$H,7,FALSE)</f>
        <v>34208434</v>
      </c>
      <c r="S604" s="14">
        <f>VLOOKUP($E604,'ip prosedur-14 okt-15 juni 2026'!$A:$H,8,FALSE)</f>
        <v>70790449</v>
      </c>
    </row>
    <row r="605">
      <c r="A605" s="7" t="s">
        <v>5</v>
      </c>
      <c r="B605" s="7" t="s">
        <v>13992</v>
      </c>
      <c r="C605" s="7" t="s">
        <v>1217</v>
      </c>
      <c r="D605" s="7" t="s">
        <v>1218</v>
      </c>
      <c r="E605" s="7" t="s">
        <v>1261</v>
      </c>
      <c r="F605" s="7" t="s">
        <v>1262</v>
      </c>
      <c r="G605" s="11" t="str">
        <f>VLOOKUP($E605,proc!$A:$D,3, FALSE)</f>
        <v>0</v>
      </c>
      <c r="H605" s="12" t="str">
        <f t="shared" si="1"/>
        <v>Other Gastrointestinal Minor Proc.</v>
      </c>
      <c r="I605" s="12" t="str">
        <f t="shared" si="2"/>
        <v>P16KW</v>
      </c>
      <c r="J605" s="13">
        <f>VLOOKUP($C605,'tarif idrg'!$A:$O,11,FALSE)</f>
        <v>406097</v>
      </c>
      <c r="K605" s="13">
        <f>VLOOKUP($C605,'tarif idrg'!$A:$O,15,FALSE)</f>
        <v>406097</v>
      </c>
      <c r="L605" s="13">
        <f>VLOOKUP($E605,'ip prosedur-2025'!$A:$H,4,FALSE)</f>
        <v>41514676.29</v>
      </c>
      <c r="M605" s="13">
        <f>VLOOKUP($E605,'ip prosedur-14 okt-15 juni 2026'!$A:$H,4,FALSE)</f>
        <v>27258995.75</v>
      </c>
      <c r="N605" s="13">
        <f>VLOOKUP($E605,'ip prosedur-14 okt-15 juni 2026'!$A:$H,3, FALSE)</f>
        <v>12</v>
      </c>
      <c r="O605" s="3">
        <f t="shared" si="3"/>
        <v>327107949</v>
      </c>
      <c r="P605" s="14">
        <f>VLOOKUP($E605,'ip prosedur-14 okt-15 juni 2026'!$A:$H,5,FALSE)</f>
        <v>5870398</v>
      </c>
      <c r="Q605" s="14">
        <f>VLOOKUP($E605,'ip prosedur-14 okt-15 juni 2026'!$A:$H,6,FALSE)</f>
        <v>21837448</v>
      </c>
      <c r="R605" s="14">
        <f>VLOOKUP($E605,'ip prosedur-14 okt-15 juni 2026'!$A:$H,7,FALSE)</f>
        <v>36365059</v>
      </c>
      <c r="S605" s="14">
        <f>VLOOKUP($E605,'ip prosedur-14 okt-15 juni 2026'!$A:$H,8,FALSE)</f>
        <v>41206217</v>
      </c>
    </row>
    <row r="606">
      <c r="A606" s="7" t="s">
        <v>5</v>
      </c>
      <c r="B606" s="7" t="s">
        <v>13992</v>
      </c>
      <c r="C606" s="7" t="s">
        <v>1217</v>
      </c>
      <c r="D606" s="7" t="s">
        <v>1218</v>
      </c>
      <c r="E606" s="7" t="s">
        <v>1263</v>
      </c>
      <c r="F606" s="7" t="s">
        <v>1264</v>
      </c>
      <c r="G606" s="11" t="str">
        <f>VLOOKUP($E606,proc!$A:$D,3, FALSE)</f>
        <v>0</v>
      </c>
      <c r="H606" s="12" t="str">
        <f t="shared" si="1"/>
        <v>Other Gastrointestinal Minor Proc.</v>
      </c>
      <c r="I606" s="12" t="str">
        <f t="shared" si="2"/>
        <v>P16KW</v>
      </c>
      <c r="J606" s="13">
        <f>VLOOKUP($C606,'tarif idrg'!$A:$O,11,FALSE)</f>
        <v>406097</v>
      </c>
      <c r="K606" s="13">
        <f>VLOOKUP($C606,'tarif idrg'!$A:$O,15,FALSE)</f>
        <v>406097</v>
      </c>
      <c r="L606" s="13">
        <f>VLOOKUP($E606,'ip prosedur-2025'!$A:$H,4,FALSE)</f>
        <v>28150083.79</v>
      </c>
      <c r="M606" s="13">
        <f>VLOOKUP($E606,'ip prosedur-14 okt-15 juni 2026'!$A:$H,4,FALSE)</f>
        <v>30404274.31</v>
      </c>
      <c r="N606" s="13">
        <f>VLOOKUP($E606,'ip prosedur-14 okt-15 juni 2026'!$A:$H,3, FALSE)</f>
        <v>310</v>
      </c>
      <c r="O606" s="3">
        <f t="shared" si="3"/>
        <v>9425325036</v>
      </c>
      <c r="P606" s="14">
        <f>VLOOKUP($E606,'ip prosedur-14 okt-15 juni 2026'!$A:$H,5,FALSE)</f>
        <v>10360665</v>
      </c>
      <c r="Q606" s="14">
        <f>VLOOKUP($E606,'ip prosedur-14 okt-15 juni 2026'!$A:$H,6,FALSE)</f>
        <v>18875525</v>
      </c>
      <c r="R606" s="14">
        <f>VLOOKUP($E606,'ip prosedur-14 okt-15 juni 2026'!$A:$H,7,FALSE)</f>
        <v>33109085</v>
      </c>
      <c r="S606" s="14">
        <f>VLOOKUP($E606,'ip prosedur-14 okt-15 juni 2026'!$A:$H,8,FALSE)</f>
        <v>59732539</v>
      </c>
    </row>
    <row r="607">
      <c r="A607" s="7" t="s">
        <v>5</v>
      </c>
      <c r="B607" s="7" t="s">
        <v>13992</v>
      </c>
      <c r="C607" s="7" t="s">
        <v>1217</v>
      </c>
      <c r="D607" s="7" t="s">
        <v>1218</v>
      </c>
      <c r="E607" s="7" t="s">
        <v>1265</v>
      </c>
      <c r="F607" s="7" t="s">
        <v>1266</v>
      </c>
      <c r="G607" s="11" t="str">
        <f>VLOOKUP($E607,proc!$A:$D,3, FALSE)</f>
        <v>0</v>
      </c>
      <c r="H607" s="12" t="str">
        <f t="shared" si="1"/>
        <v>Other Gastrointestinal Minor Proc.</v>
      </c>
      <c r="I607" s="12" t="str">
        <f t="shared" si="2"/>
        <v>P16KW</v>
      </c>
      <c r="J607" s="13">
        <f>VLOOKUP($C607,'tarif idrg'!$A:$O,11,FALSE)</f>
        <v>406097</v>
      </c>
      <c r="K607" s="13">
        <f>VLOOKUP($C607,'tarif idrg'!$A:$O,15,FALSE)</f>
        <v>406097</v>
      </c>
      <c r="L607" s="13">
        <f>VLOOKUP($E607,'ip prosedur-2025'!$A:$H,4,FALSE)</f>
        <v>18732574.77</v>
      </c>
      <c r="M607" s="13">
        <f>VLOOKUP($E607,'ip prosedur-14 okt-15 juni 2026'!$A:$H,4,FALSE)</f>
        <v>15515121.21</v>
      </c>
      <c r="N607" s="13">
        <f>VLOOKUP($E607,'ip prosedur-14 okt-15 juni 2026'!$A:$H,3, FALSE)</f>
        <v>53</v>
      </c>
      <c r="O607" s="3">
        <f t="shared" si="3"/>
        <v>822301424.1</v>
      </c>
      <c r="P607" s="14">
        <f>VLOOKUP($E607,'ip prosedur-14 okt-15 juni 2026'!$A:$H,5,FALSE)</f>
        <v>5939000</v>
      </c>
      <c r="Q607" s="14">
        <f>VLOOKUP($E607,'ip prosedur-14 okt-15 juni 2026'!$A:$H,6,FALSE)</f>
        <v>9500300</v>
      </c>
      <c r="R607" s="14">
        <f>VLOOKUP($E607,'ip prosedur-14 okt-15 juni 2026'!$A:$H,7,FALSE)</f>
        <v>14150500</v>
      </c>
      <c r="S607" s="14">
        <f>VLOOKUP($E607,'ip prosedur-14 okt-15 juni 2026'!$A:$H,8,FALSE)</f>
        <v>26180913</v>
      </c>
    </row>
    <row r="608">
      <c r="A608" s="7" t="s">
        <v>5</v>
      </c>
      <c r="B608" s="7" t="s">
        <v>13992</v>
      </c>
      <c r="C608" s="7" t="s">
        <v>1217</v>
      </c>
      <c r="D608" s="7" t="s">
        <v>1218</v>
      </c>
      <c r="E608" s="7" t="s">
        <v>1267</v>
      </c>
      <c r="F608" s="7" t="s">
        <v>1268</v>
      </c>
      <c r="G608" s="11" t="str">
        <f>VLOOKUP($E608,proc!$A:$D,3, FALSE)</f>
        <v>0</v>
      </c>
      <c r="H608" s="12" t="str">
        <f t="shared" si="1"/>
        <v>Other Gastrointestinal Minor Proc.</v>
      </c>
      <c r="I608" s="12" t="str">
        <f t="shared" si="2"/>
        <v>P16KW</v>
      </c>
      <c r="J608" s="13">
        <f>VLOOKUP($C608,'tarif idrg'!$A:$O,11,FALSE)</f>
        <v>406097</v>
      </c>
      <c r="K608" s="13">
        <f>VLOOKUP($C608,'tarif idrg'!$A:$O,15,FALSE)</f>
        <v>406097</v>
      </c>
      <c r="L608" s="13">
        <f>VLOOKUP($E608,'ip prosedur-2025'!$A:$H,4,FALSE)</f>
        <v>45946331.53</v>
      </c>
      <c r="M608" s="13">
        <f>VLOOKUP($E608,'ip prosedur-14 okt-15 juni 2026'!$A:$H,4,FALSE)</f>
        <v>25353051.38</v>
      </c>
      <c r="N608" s="13">
        <f>VLOOKUP($E608,'ip prosedur-14 okt-15 juni 2026'!$A:$H,3, FALSE)</f>
        <v>45</v>
      </c>
      <c r="O608" s="3">
        <f t="shared" si="3"/>
        <v>1140887312</v>
      </c>
      <c r="P608" s="14">
        <f>VLOOKUP($E608,'ip prosedur-14 okt-15 juni 2026'!$A:$H,5,FALSE)</f>
        <v>4361366</v>
      </c>
      <c r="Q608" s="14">
        <f>VLOOKUP($E608,'ip prosedur-14 okt-15 juni 2026'!$A:$H,6,FALSE)</f>
        <v>10024992</v>
      </c>
      <c r="R608" s="14">
        <f>VLOOKUP($E608,'ip prosedur-14 okt-15 juni 2026'!$A:$H,7,FALSE)</f>
        <v>27573672</v>
      </c>
      <c r="S608" s="14">
        <f>VLOOKUP($E608,'ip prosedur-14 okt-15 juni 2026'!$A:$H,8,FALSE)</f>
        <v>90167160</v>
      </c>
    </row>
    <row r="609">
      <c r="A609" s="7" t="s">
        <v>5</v>
      </c>
      <c r="B609" s="7" t="s">
        <v>13992</v>
      </c>
      <c r="C609" s="7" t="s">
        <v>1217</v>
      </c>
      <c r="D609" s="7" t="s">
        <v>1218</v>
      </c>
      <c r="E609" s="7" t="s">
        <v>1269</v>
      </c>
      <c r="F609" s="7" t="s">
        <v>1270</v>
      </c>
      <c r="G609" s="11" t="str">
        <f>VLOOKUP($E609,proc!$A:$D,3, FALSE)</f>
        <v>0</v>
      </c>
      <c r="H609" s="12" t="str">
        <f t="shared" si="1"/>
        <v>Other Gastrointestinal Minor Proc.</v>
      </c>
      <c r="I609" s="12" t="str">
        <f t="shared" si="2"/>
        <v>P16KW</v>
      </c>
      <c r="J609" s="13">
        <f>VLOOKUP($C609,'tarif idrg'!$A:$O,11,FALSE)</f>
        <v>406097</v>
      </c>
      <c r="K609" s="13">
        <f>VLOOKUP($C609,'tarif idrg'!$A:$O,15,FALSE)</f>
        <v>406097</v>
      </c>
      <c r="L609" s="13">
        <f>VLOOKUP($E609,'ip prosedur-2025'!$A:$H,4,FALSE)</f>
        <v>72808628.57</v>
      </c>
      <c r="M609" s="13">
        <f>VLOOKUP($E609,'ip prosedur-14 okt-15 juni 2026'!$A:$H,4,FALSE)</f>
        <v>90109151.9</v>
      </c>
      <c r="N609" s="13">
        <f>VLOOKUP($E609,'ip prosedur-14 okt-15 juni 2026'!$A:$H,3, FALSE)</f>
        <v>21</v>
      </c>
      <c r="O609" s="3">
        <f t="shared" si="3"/>
        <v>1892292190</v>
      </c>
      <c r="P609" s="14">
        <f>VLOOKUP($E609,'ip prosedur-14 okt-15 juni 2026'!$A:$H,5,FALSE)</f>
        <v>34018728</v>
      </c>
      <c r="Q609" s="14">
        <f>VLOOKUP($E609,'ip prosedur-14 okt-15 juni 2026'!$A:$H,6,FALSE)</f>
        <v>50879972</v>
      </c>
      <c r="R609" s="14">
        <f>VLOOKUP($E609,'ip prosedur-14 okt-15 juni 2026'!$A:$H,7,FALSE)</f>
        <v>105274070</v>
      </c>
      <c r="S609" s="14">
        <f>VLOOKUP($E609,'ip prosedur-14 okt-15 juni 2026'!$A:$H,8,FALSE)</f>
        <v>161903528</v>
      </c>
    </row>
    <row r="610">
      <c r="A610" s="7" t="s">
        <v>5</v>
      </c>
      <c r="B610" s="7" t="s">
        <v>13992</v>
      </c>
      <c r="C610" s="7" t="s">
        <v>1217</v>
      </c>
      <c r="D610" s="7" t="s">
        <v>1218</v>
      </c>
      <c r="E610" s="7" t="s">
        <v>1271</v>
      </c>
      <c r="F610" s="7" t="s">
        <v>1272</v>
      </c>
      <c r="G610" s="11" t="str">
        <f>VLOOKUP($E610,proc!$A:$D,3, FALSE)</f>
        <v>0</v>
      </c>
      <c r="H610" s="12" t="str">
        <f t="shared" si="1"/>
        <v>Other Gastrointestinal Minor Proc.</v>
      </c>
      <c r="I610" s="12" t="str">
        <f t="shared" si="2"/>
        <v>P16KW</v>
      </c>
      <c r="J610" s="13">
        <f>VLOOKUP($C610,'tarif idrg'!$A:$O,11,FALSE)</f>
        <v>406097</v>
      </c>
      <c r="K610" s="13">
        <f>VLOOKUP($C610,'tarif idrg'!$A:$O,15,FALSE)</f>
        <v>406097</v>
      </c>
      <c r="L610" s="13">
        <f>VLOOKUP($E610,'ip prosedur-2025'!$A:$H,4,FALSE)</f>
        <v>42522823.32</v>
      </c>
      <c r="M610" s="13">
        <f>VLOOKUP($E610,'ip prosedur-14 okt-15 juni 2026'!$A:$H,4,FALSE)</f>
        <v>37318662.07</v>
      </c>
      <c r="N610" s="13">
        <f>VLOOKUP($E610,'ip prosedur-14 okt-15 juni 2026'!$A:$H,3, FALSE)</f>
        <v>88</v>
      </c>
      <c r="O610" s="3">
        <f t="shared" si="3"/>
        <v>3284042262</v>
      </c>
      <c r="P610" s="14">
        <f>VLOOKUP($E610,'ip prosedur-14 okt-15 juni 2026'!$A:$H,5,FALSE)</f>
        <v>9653507</v>
      </c>
      <c r="Q610" s="14">
        <f>VLOOKUP($E610,'ip prosedur-14 okt-15 juni 2026'!$A:$H,6,FALSE)</f>
        <v>23121568</v>
      </c>
      <c r="R610" s="14">
        <f>VLOOKUP($E610,'ip prosedur-14 okt-15 juni 2026'!$A:$H,7,FALSE)</f>
        <v>46599401</v>
      </c>
      <c r="S610" s="14">
        <f>VLOOKUP($E610,'ip prosedur-14 okt-15 juni 2026'!$A:$H,8,FALSE)</f>
        <v>82989283</v>
      </c>
    </row>
    <row r="611">
      <c r="A611" s="7" t="s">
        <v>5</v>
      </c>
      <c r="B611" s="7" t="s">
        <v>13992</v>
      </c>
      <c r="C611" s="7" t="s">
        <v>1217</v>
      </c>
      <c r="D611" s="7" t="s">
        <v>1218</v>
      </c>
      <c r="E611" s="7" t="s">
        <v>1273</v>
      </c>
      <c r="F611" s="7" t="s">
        <v>1274</v>
      </c>
      <c r="G611" s="11" t="str">
        <f>VLOOKUP($E611,proc!$A:$D,3, FALSE)</f>
        <v>0</v>
      </c>
      <c r="H611" s="12" t="str">
        <f t="shared" si="1"/>
        <v>Other Gastrointestinal Minor Proc.</v>
      </c>
      <c r="I611" s="12" t="str">
        <f t="shared" si="2"/>
        <v>P16KW</v>
      </c>
      <c r="J611" s="13">
        <f>VLOOKUP($C611,'tarif idrg'!$A:$O,11,FALSE)</f>
        <v>406097</v>
      </c>
      <c r="K611" s="13">
        <f>VLOOKUP($C611,'tarif idrg'!$A:$O,15,FALSE)</f>
        <v>406097</v>
      </c>
      <c r="L611" s="13">
        <f>VLOOKUP($E611,'ip prosedur-2025'!$A:$H,4,FALSE)</f>
        <v>12431240.3</v>
      </c>
      <c r="M611" s="13">
        <f>VLOOKUP($E611,'ip prosedur-14 okt-15 juni 2026'!$A:$H,4,FALSE)</f>
        <v>8739434.341</v>
      </c>
      <c r="N611" s="13">
        <f>VLOOKUP($E611,'ip prosedur-14 okt-15 juni 2026'!$A:$H,3, FALSE)</f>
        <v>43</v>
      </c>
      <c r="O611" s="3">
        <f t="shared" si="3"/>
        <v>375795676.7</v>
      </c>
      <c r="P611" s="14">
        <f>VLOOKUP($E611,'ip prosedur-14 okt-15 juni 2026'!$A:$H,5,FALSE)</f>
        <v>5153115</v>
      </c>
      <c r="Q611" s="14">
        <f>VLOOKUP($E611,'ip prosedur-14 okt-15 juni 2026'!$A:$H,6,FALSE)</f>
        <v>6552785</v>
      </c>
      <c r="R611" s="14">
        <f>VLOOKUP($E611,'ip prosedur-14 okt-15 juni 2026'!$A:$H,7,FALSE)</f>
        <v>7701450</v>
      </c>
      <c r="S611" s="14">
        <f>VLOOKUP($E611,'ip prosedur-14 okt-15 juni 2026'!$A:$H,8,FALSE)</f>
        <v>17207200</v>
      </c>
    </row>
    <row r="612">
      <c r="A612" s="7" t="s">
        <v>5</v>
      </c>
      <c r="B612" s="7" t="s">
        <v>13992</v>
      </c>
      <c r="C612" s="7" t="s">
        <v>1217</v>
      </c>
      <c r="D612" s="7" t="s">
        <v>1218</v>
      </c>
      <c r="E612" s="7" t="s">
        <v>776</v>
      </c>
      <c r="F612" s="7" t="s">
        <v>777</v>
      </c>
      <c r="G612" s="11" t="str">
        <f>VLOOKUP($E612,proc!$A:$D,3, FALSE)</f>
        <v>0</v>
      </c>
      <c r="H612" s="12" t="str">
        <f t="shared" si="1"/>
        <v>Other Gastrointestinal Minor Proc.</v>
      </c>
      <c r="I612" s="12" t="str">
        <f t="shared" si="2"/>
        <v>P16KW</v>
      </c>
      <c r="J612" s="13">
        <f>VLOOKUP($C612,'tarif idrg'!$A:$O,11,FALSE)</f>
        <v>406097</v>
      </c>
      <c r="K612" s="13">
        <f>VLOOKUP($C612,'tarif idrg'!$A:$O,15,FALSE)</f>
        <v>406097</v>
      </c>
      <c r="L612" s="13">
        <f>VLOOKUP($E612,'ip prosedur-2025'!$A:$H,4,FALSE)</f>
        <v>15779253.89</v>
      </c>
      <c r="M612" s="13">
        <f>VLOOKUP($E612,'ip prosedur-14 okt-15 juni 2026'!$A:$H,4,FALSE)</f>
        <v>15846697.12</v>
      </c>
      <c r="N612" s="13">
        <f>VLOOKUP($E612,'ip prosedur-14 okt-15 juni 2026'!$A:$H,3, FALSE)</f>
        <v>562</v>
      </c>
      <c r="O612" s="3">
        <f t="shared" si="3"/>
        <v>8905843781</v>
      </c>
      <c r="P612" s="14">
        <f>VLOOKUP($E612,'ip prosedur-14 okt-15 juni 2026'!$A:$H,5,FALSE)</f>
        <v>7627736</v>
      </c>
      <c r="Q612" s="14">
        <f>VLOOKUP($E612,'ip prosedur-14 okt-15 juni 2026'!$A:$H,6,FALSE)</f>
        <v>11597677</v>
      </c>
      <c r="R612" s="14">
        <f>VLOOKUP($E612,'ip prosedur-14 okt-15 juni 2026'!$A:$H,7,FALSE)</f>
        <v>18170161</v>
      </c>
      <c r="S612" s="14">
        <f>VLOOKUP($E612,'ip prosedur-14 okt-15 juni 2026'!$A:$H,8,FALSE)</f>
        <v>27352063</v>
      </c>
    </row>
    <row r="613">
      <c r="A613" s="7" t="s">
        <v>5</v>
      </c>
      <c r="B613" s="7" t="s">
        <v>13992</v>
      </c>
      <c r="C613" s="7" t="s">
        <v>1217</v>
      </c>
      <c r="D613" s="7" t="s">
        <v>1218</v>
      </c>
      <c r="E613" s="7" t="s">
        <v>778</v>
      </c>
      <c r="F613" s="7" t="s">
        <v>779</v>
      </c>
      <c r="G613" s="11" t="str">
        <f>VLOOKUP($E613,proc!$A:$D,3, FALSE)</f>
        <v>0</v>
      </c>
      <c r="H613" s="12" t="str">
        <f t="shared" si="1"/>
        <v>Other Gastrointestinal Minor Proc.</v>
      </c>
      <c r="I613" s="12" t="str">
        <f t="shared" si="2"/>
        <v>P16KW</v>
      </c>
      <c r="J613" s="13">
        <f>VLOOKUP($C613,'tarif idrg'!$A:$O,11,FALSE)</f>
        <v>406097</v>
      </c>
      <c r="K613" s="13">
        <f>VLOOKUP($C613,'tarif idrg'!$A:$O,15,FALSE)</f>
        <v>406097</v>
      </c>
      <c r="L613" s="13">
        <f>VLOOKUP($E613,'ip prosedur-2025'!$A:$H,4,FALSE)</f>
        <v>16227074.85</v>
      </c>
      <c r="M613" s="13">
        <f>VLOOKUP($E613,'ip prosedur-14 okt-15 juni 2026'!$A:$H,4,FALSE)</f>
        <v>18460982.7</v>
      </c>
      <c r="N613" s="13">
        <f>VLOOKUP($E613,'ip prosedur-14 okt-15 juni 2026'!$A:$H,3, FALSE)</f>
        <v>100</v>
      </c>
      <c r="O613" s="3">
        <f t="shared" si="3"/>
        <v>1846098270</v>
      </c>
      <c r="P613" s="14">
        <f>VLOOKUP($E613,'ip prosedur-14 okt-15 juni 2026'!$A:$H,5,FALSE)</f>
        <v>7443669</v>
      </c>
      <c r="Q613" s="14">
        <f>VLOOKUP($E613,'ip prosedur-14 okt-15 juni 2026'!$A:$H,6,FALSE)</f>
        <v>12815929</v>
      </c>
      <c r="R613" s="14">
        <f>VLOOKUP($E613,'ip prosedur-14 okt-15 juni 2026'!$A:$H,7,FALSE)</f>
        <v>21270104</v>
      </c>
      <c r="S613" s="14">
        <f>VLOOKUP($E613,'ip prosedur-14 okt-15 juni 2026'!$A:$H,8,FALSE)</f>
        <v>28629974</v>
      </c>
    </row>
    <row r="614">
      <c r="A614" s="7" t="s">
        <v>5</v>
      </c>
      <c r="B614" s="7" t="s">
        <v>13992</v>
      </c>
      <c r="C614" s="7" t="s">
        <v>1217</v>
      </c>
      <c r="D614" s="7" t="s">
        <v>1218</v>
      </c>
      <c r="E614" s="7" t="s">
        <v>725</v>
      </c>
      <c r="F614" s="7" t="s">
        <v>726</v>
      </c>
      <c r="G614" s="11" t="str">
        <f>VLOOKUP($E614,proc!$A:$D,3, FALSE)</f>
        <v>0</v>
      </c>
      <c r="H614" s="12" t="str">
        <f t="shared" si="1"/>
        <v>Other Gastrointestinal Minor Proc.</v>
      </c>
      <c r="I614" s="12" t="str">
        <f t="shared" si="2"/>
        <v>P16KW</v>
      </c>
      <c r="J614" s="13">
        <f>VLOOKUP($C614,'tarif idrg'!$A:$O,11,FALSE)</f>
        <v>406097</v>
      </c>
      <c r="K614" s="13">
        <f>VLOOKUP($C614,'tarif idrg'!$A:$O,15,FALSE)</f>
        <v>406097</v>
      </c>
      <c r="L614" s="13">
        <f>VLOOKUP($E614,'ip prosedur-2025'!$A:$H,4,FALSE)</f>
        <v>21066931.27</v>
      </c>
      <c r="M614" s="13">
        <f>VLOOKUP($E614,'ip prosedur-14 okt-15 juni 2026'!$A:$H,4,FALSE)</f>
        <v>32159013.37</v>
      </c>
      <c r="N614" s="13">
        <f>VLOOKUP($E614,'ip prosedur-14 okt-15 juni 2026'!$A:$H,3, FALSE)</f>
        <v>19</v>
      </c>
      <c r="O614" s="3">
        <f t="shared" si="3"/>
        <v>611021254</v>
      </c>
      <c r="P614" s="14">
        <f>VLOOKUP($E614,'ip prosedur-14 okt-15 juni 2026'!$A:$H,5,FALSE)</f>
        <v>7852101</v>
      </c>
      <c r="Q614" s="14">
        <f>VLOOKUP($E614,'ip prosedur-14 okt-15 juni 2026'!$A:$H,6,FALSE)</f>
        <v>16427664</v>
      </c>
      <c r="R614" s="14">
        <f>VLOOKUP($E614,'ip prosedur-14 okt-15 juni 2026'!$A:$H,7,FALSE)</f>
        <v>67773672</v>
      </c>
      <c r="S614" s="14">
        <f>VLOOKUP($E614,'ip prosedur-14 okt-15 juni 2026'!$A:$H,8,FALSE)</f>
        <v>72452067</v>
      </c>
    </row>
    <row r="615">
      <c r="A615" s="7" t="s">
        <v>5</v>
      </c>
      <c r="B615" s="7" t="s">
        <v>13992</v>
      </c>
      <c r="C615" s="7" t="s">
        <v>1217</v>
      </c>
      <c r="D615" s="7" t="s">
        <v>1218</v>
      </c>
      <c r="E615" s="7" t="s">
        <v>1275</v>
      </c>
      <c r="F615" s="7" t="s">
        <v>1276</v>
      </c>
      <c r="G615" s="11" t="str">
        <f>VLOOKUP($E615,proc!$A:$D,3, FALSE)</f>
        <v>0</v>
      </c>
      <c r="H615" s="12" t="str">
        <f t="shared" si="1"/>
        <v>Other Gastrointestinal Minor Proc.</v>
      </c>
      <c r="I615" s="12" t="str">
        <f t="shared" si="2"/>
        <v>P16KW</v>
      </c>
      <c r="J615" s="13">
        <f>VLOOKUP($C615,'tarif idrg'!$A:$O,11,FALSE)</f>
        <v>406097</v>
      </c>
      <c r="K615" s="13">
        <f>VLOOKUP($C615,'tarif idrg'!$A:$O,15,FALSE)</f>
        <v>406097</v>
      </c>
      <c r="L615" s="13">
        <f>VLOOKUP($E615,'ip prosedur-2025'!$A:$H,4,FALSE)</f>
        <v>14522791.63</v>
      </c>
      <c r="M615" s="13">
        <f>VLOOKUP($E615,'ip prosedur-14 okt-15 juni 2026'!$A:$H,4,FALSE)</f>
        <v>11668785.02</v>
      </c>
      <c r="N615" s="13">
        <f>VLOOKUP($E615,'ip prosedur-14 okt-15 juni 2026'!$A:$H,3, FALSE)</f>
        <v>43</v>
      </c>
      <c r="O615" s="3">
        <f t="shared" si="3"/>
        <v>501757755.9</v>
      </c>
      <c r="P615" s="14">
        <f>VLOOKUP($E615,'ip prosedur-14 okt-15 juni 2026'!$A:$H,5,FALSE)</f>
        <v>5455193</v>
      </c>
      <c r="Q615" s="14">
        <f>VLOOKUP($E615,'ip prosedur-14 okt-15 juni 2026'!$A:$H,6,FALSE)</f>
        <v>8364930</v>
      </c>
      <c r="R615" s="14">
        <f>VLOOKUP($E615,'ip prosedur-14 okt-15 juni 2026'!$A:$H,7,FALSE)</f>
        <v>15265167</v>
      </c>
      <c r="S615" s="14">
        <f>VLOOKUP($E615,'ip prosedur-14 okt-15 juni 2026'!$A:$H,8,FALSE)</f>
        <v>26248750</v>
      </c>
    </row>
    <row r="616">
      <c r="A616" s="7" t="s">
        <v>5</v>
      </c>
      <c r="B616" s="7" t="s">
        <v>13992</v>
      </c>
      <c r="C616" s="7" t="s">
        <v>1217</v>
      </c>
      <c r="D616" s="7" t="s">
        <v>1218</v>
      </c>
      <c r="E616" s="7" t="s">
        <v>1277</v>
      </c>
      <c r="F616" s="7" t="s">
        <v>1278</v>
      </c>
      <c r="G616" s="11" t="str">
        <f>VLOOKUP($E616,proc!$A:$D,3, FALSE)</f>
        <v>0</v>
      </c>
      <c r="H616" s="12" t="str">
        <f t="shared" si="1"/>
        <v>Other Gastrointestinal Minor Proc.</v>
      </c>
      <c r="I616" s="12" t="str">
        <f t="shared" si="2"/>
        <v>P16KW</v>
      </c>
      <c r="J616" s="13">
        <f>VLOOKUP($C616,'tarif idrg'!$A:$O,11,FALSE)</f>
        <v>406097</v>
      </c>
      <c r="K616" s="13">
        <f>VLOOKUP($C616,'tarif idrg'!$A:$O,15,FALSE)</f>
        <v>406097</v>
      </c>
      <c r="L616" s="13">
        <f>VLOOKUP($E616,'ip prosedur-2025'!$A:$H,4,FALSE)</f>
        <v>6891188.38</v>
      </c>
      <c r="M616" s="13">
        <f>VLOOKUP($E616,'ip prosedur-14 okt-15 juni 2026'!$A:$H,4,FALSE)</f>
        <v>10744329.48</v>
      </c>
      <c r="N616" s="13">
        <f>VLOOKUP($E616,'ip prosedur-14 okt-15 juni 2026'!$A:$H,3, FALSE)</f>
        <v>61</v>
      </c>
      <c r="O616" s="3">
        <f t="shared" si="3"/>
        <v>655404098.3</v>
      </c>
      <c r="P616" s="14">
        <f>VLOOKUP($E616,'ip prosedur-14 okt-15 juni 2026'!$A:$H,5,FALSE)</f>
        <v>2617859</v>
      </c>
      <c r="Q616" s="14">
        <f>VLOOKUP($E616,'ip prosedur-14 okt-15 juni 2026'!$A:$H,6,FALSE)</f>
        <v>3746700</v>
      </c>
      <c r="R616" s="14">
        <f>VLOOKUP($E616,'ip prosedur-14 okt-15 juni 2026'!$A:$H,7,FALSE)</f>
        <v>8410531</v>
      </c>
      <c r="S616" s="14">
        <f>VLOOKUP($E616,'ip prosedur-14 okt-15 juni 2026'!$A:$H,8,FALSE)</f>
        <v>15773119</v>
      </c>
    </row>
    <row r="617">
      <c r="A617" s="7" t="s">
        <v>5</v>
      </c>
      <c r="B617" s="7" t="s">
        <v>13992</v>
      </c>
      <c r="C617" s="7" t="s">
        <v>1217</v>
      </c>
      <c r="D617" s="7" t="s">
        <v>1218</v>
      </c>
      <c r="E617" s="7" t="s">
        <v>1279</v>
      </c>
      <c r="F617" s="7" t="s">
        <v>1280</v>
      </c>
      <c r="G617" s="11" t="str">
        <f>VLOOKUP($E617,proc!$A:$D,3, FALSE)</f>
        <v>0</v>
      </c>
      <c r="H617" s="12" t="str">
        <f t="shared" si="1"/>
        <v>Other Gastrointestinal Minor Proc.</v>
      </c>
      <c r="I617" s="12" t="str">
        <f t="shared" si="2"/>
        <v>P16KW</v>
      </c>
      <c r="J617" s="13">
        <f>VLOOKUP($C617,'tarif idrg'!$A:$O,11,FALSE)</f>
        <v>406097</v>
      </c>
      <c r="K617" s="13">
        <f>VLOOKUP($C617,'tarif idrg'!$A:$O,15,FALSE)</f>
        <v>406097</v>
      </c>
      <c r="L617" s="13">
        <f>VLOOKUP($E617,'ip prosedur-2025'!$A:$H,4,FALSE)</f>
        <v>10200101.38</v>
      </c>
      <c r="M617" s="13">
        <f>VLOOKUP($E617,'ip prosedur-14 okt-15 juni 2026'!$A:$H,4,FALSE)</f>
        <v>9801907.954</v>
      </c>
      <c r="N617" s="13">
        <f>VLOOKUP($E617,'ip prosedur-14 okt-15 juni 2026'!$A:$H,3, FALSE)</f>
        <v>634</v>
      </c>
      <c r="O617" s="3">
        <f t="shared" si="3"/>
        <v>6214409643</v>
      </c>
      <c r="P617" s="14">
        <f>VLOOKUP($E617,'ip prosedur-14 okt-15 juni 2026'!$A:$H,5,FALSE)</f>
        <v>5011458</v>
      </c>
      <c r="Q617" s="14">
        <f>VLOOKUP($E617,'ip prosedur-14 okt-15 juni 2026'!$A:$H,6,FALSE)</f>
        <v>7302246</v>
      </c>
      <c r="R617" s="14">
        <f>VLOOKUP($E617,'ip prosedur-14 okt-15 juni 2026'!$A:$H,7,FALSE)</f>
        <v>10749394</v>
      </c>
      <c r="S617" s="14">
        <f>VLOOKUP($E617,'ip prosedur-14 okt-15 juni 2026'!$A:$H,8,FALSE)</f>
        <v>17053883</v>
      </c>
    </row>
    <row r="618">
      <c r="A618" s="7" t="s">
        <v>5</v>
      </c>
      <c r="B618" s="7" t="s">
        <v>13992</v>
      </c>
      <c r="C618" s="7" t="s">
        <v>1217</v>
      </c>
      <c r="D618" s="7" t="s">
        <v>1218</v>
      </c>
      <c r="E618" s="7" t="s">
        <v>1281</v>
      </c>
      <c r="F618" s="7" t="s">
        <v>1282</v>
      </c>
      <c r="G618" s="11" t="str">
        <f>VLOOKUP($E618,proc!$A:$D,3, FALSE)</f>
        <v>0</v>
      </c>
      <c r="H618" s="12" t="str">
        <f t="shared" si="1"/>
        <v>Other Gastrointestinal Minor Proc.</v>
      </c>
      <c r="I618" s="12" t="str">
        <f t="shared" si="2"/>
        <v>P16KW</v>
      </c>
      <c r="J618" s="13">
        <f>VLOOKUP($C618,'tarif idrg'!$A:$O,11,FALSE)</f>
        <v>406097</v>
      </c>
      <c r="K618" s="13">
        <f>VLOOKUP($C618,'tarif idrg'!$A:$O,15,FALSE)</f>
        <v>406097</v>
      </c>
      <c r="L618" s="13">
        <f>VLOOKUP($E618,'ip prosedur-2025'!$A:$H,4,FALSE)</f>
        <v>8114314.6</v>
      </c>
      <c r="M618" s="13">
        <f>VLOOKUP($E618,'ip prosedur-14 okt-15 juni 2026'!$A:$H,4,FALSE)</f>
        <v>9015433.462</v>
      </c>
      <c r="N618" s="13">
        <f>VLOOKUP($E618,'ip prosedur-14 okt-15 juni 2026'!$A:$H,3, FALSE)</f>
        <v>13</v>
      </c>
      <c r="O618" s="3">
        <f t="shared" si="3"/>
        <v>117200635</v>
      </c>
      <c r="P618" s="14">
        <f>VLOOKUP($E618,'ip prosedur-14 okt-15 juni 2026'!$A:$H,5,FALSE)</f>
        <v>3443578</v>
      </c>
      <c r="Q618" s="14">
        <f>VLOOKUP($E618,'ip prosedur-14 okt-15 juni 2026'!$A:$H,6,FALSE)</f>
        <v>7922125</v>
      </c>
      <c r="R618" s="14">
        <f>VLOOKUP($E618,'ip prosedur-14 okt-15 juni 2026'!$A:$H,7,FALSE)</f>
        <v>13353121</v>
      </c>
      <c r="S618" s="14">
        <f>VLOOKUP($E618,'ip prosedur-14 okt-15 juni 2026'!$A:$H,8,FALSE)</f>
        <v>17433656</v>
      </c>
    </row>
    <row r="619">
      <c r="A619" s="16"/>
      <c r="B619" s="16"/>
      <c r="C619" s="16"/>
      <c r="D619" s="16"/>
      <c r="E619" s="16"/>
      <c r="F619" s="16"/>
    </row>
    <row r="620">
      <c r="A620" s="16"/>
      <c r="B620" s="16"/>
      <c r="C620" s="16"/>
      <c r="D620" s="16"/>
      <c r="E620" s="16"/>
      <c r="F620" s="16"/>
    </row>
    <row r="621">
      <c r="A621" s="16"/>
      <c r="B621" s="16"/>
      <c r="C621" s="16"/>
      <c r="D621" s="16"/>
      <c r="E621" s="16"/>
      <c r="F621" s="16"/>
    </row>
    <row r="622">
      <c r="A622" s="16"/>
      <c r="B622" s="16"/>
      <c r="C622" s="16"/>
      <c r="D622" s="16"/>
      <c r="E622" s="16"/>
      <c r="F622" s="16"/>
    </row>
    <row r="623">
      <c r="A623" s="16"/>
      <c r="B623" s="16"/>
      <c r="C623" s="16"/>
      <c r="D623" s="16"/>
      <c r="E623" s="16"/>
      <c r="F623" s="16"/>
    </row>
    <row r="624">
      <c r="A624" s="16"/>
      <c r="B624" s="16"/>
      <c r="C624" s="16"/>
      <c r="D624" s="16"/>
      <c r="E624" s="16"/>
      <c r="F624" s="16"/>
    </row>
    <row r="625">
      <c r="A625" s="16"/>
      <c r="B625" s="16"/>
      <c r="C625" s="16"/>
      <c r="D625" s="16"/>
      <c r="E625" s="16"/>
      <c r="F625" s="16"/>
    </row>
    <row r="626">
      <c r="A626" s="16"/>
      <c r="B626" s="16"/>
      <c r="C626" s="16"/>
      <c r="D626" s="16"/>
      <c r="E626" s="16"/>
      <c r="F626" s="16"/>
    </row>
    <row r="627">
      <c r="A627" s="16"/>
      <c r="B627" s="16"/>
      <c r="C627" s="16"/>
      <c r="D627" s="16"/>
      <c r="E627" s="16"/>
      <c r="F627" s="16"/>
    </row>
    <row r="628">
      <c r="A628" s="16"/>
      <c r="B628" s="16"/>
      <c r="C628" s="16"/>
      <c r="D628" s="16"/>
      <c r="E628" s="16"/>
      <c r="F628" s="16"/>
    </row>
    <row r="629">
      <c r="A629" s="16"/>
      <c r="B629" s="16"/>
      <c r="C629" s="16"/>
      <c r="D629" s="16"/>
      <c r="E629" s="16"/>
      <c r="F629" s="16"/>
    </row>
    <row r="630">
      <c r="A630" s="16"/>
      <c r="B630" s="16"/>
      <c r="C630" s="16"/>
      <c r="D630" s="16"/>
      <c r="E630" s="16"/>
      <c r="F630" s="16"/>
    </row>
    <row r="631">
      <c r="A631" s="16"/>
      <c r="B631" s="16"/>
      <c r="C631" s="16"/>
      <c r="D631" s="16"/>
      <c r="E631" s="16"/>
      <c r="F631" s="16"/>
    </row>
    <row r="632">
      <c r="A632" s="16"/>
      <c r="B632" s="16"/>
      <c r="C632" s="16"/>
      <c r="D632" s="16"/>
      <c r="E632" s="16"/>
      <c r="F632" s="16"/>
    </row>
    <row r="633">
      <c r="A633" s="16"/>
      <c r="B633" s="16"/>
      <c r="C633" s="16"/>
      <c r="D633" s="16"/>
      <c r="E633" s="16"/>
      <c r="F633" s="16"/>
    </row>
    <row r="634">
      <c r="A634" s="16"/>
      <c r="B634" s="16"/>
      <c r="C634" s="16"/>
      <c r="D634" s="16"/>
      <c r="E634" s="16"/>
      <c r="F634" s="16"/>
    </row>
    <row r="635">
      <c r="A635" s="16"/>
      <c r="B635" s="16"/>
      <c r="C635" s="16"/>
      <c r="D635" s="16"/>
      <c r="E635" s="16"/>
      <c r="F635" s="16"/>
    </row>
    <row r="636">
      <c r="A636" s="16"/>
      <c r="B636" s="16"/>
      <c r="C636" s="16"/>
      <c r="D636" s="16"/>
      <c r="E636" s="16"/>
      <c r="F636" s="16"/>
    </row>
    <row r="637">
      <c r="A637" s="16"/>
      <c r="B637" s="16"/>
      <c r="C637" s="16"/>
      <c r="D637" s="16"/>
      <c r="E637" s="16"/>
      <c r="F637" s="16"/>
    </row>
    <row r="638">
      <c r="A638" s="16"/>
      <c r="B638" s="16"/>
      <c r="C638" s="16"/>
      <c r="D638" s="16"/>
      <c r="E638" s="16"/>
      <c r="F638" s="16"/>
    </row>
    <row r="639">
      <c r="A639" s="16"/>
      <c r="B639" s="16"/>
      <c r="C639" s="16"/>
      <c r="D639" s="16"/>
      <c r="E639" s="16"/>
      <c r="F639" s="16"/>
    </row>
    <row r="640">
      <c r="A640" s="16"/>
      <c r="B640" s="16"/>
      <c r="C640" s="16"/>
      <c r="D640" s="16"/>
      <c r="E640" s="16"/>
      <c r="F640" s="16"/>
    </row>
    <row r="641">
      <c r="A641" s="16"/>
      <c r="B641" s="16"/>
      <c r="C641" s="16"/>
      <c r="D641" s="16"/>
      <c r="E641" s="16"/>
      <c r="F641" s="16"/>
    </row>
    <row r="642">
      <c r="A642" s="16"/>
      <c r="B642" s="16"/>
      <c r="C642" s="16"/>
      <c r="D642" s="16"/>
      <c r="E642" s="16"/>
      <c r="F642" s="16"/>
    </row>
    <row r="643">
      <c r="A643" s="16"/>
      <c r="B643" s="16"/>
      <c r="C643" s="16"/>
      <c r="D643" s="16"/>
      <c r="E643" s="16"/>
      <c r="F643" s="16"/>
    </row>
    <row r="644">
      <c r="A644" s="16"/>
      <c r="B644" s="16"/>
      <c r="C644" s="16"/>
      <c r="D644" s="16"/>
      <c r="E644" s="16"/>
      <c r="F644" s="16"/>
    </row>
    <row r="645">
      <c r="A645" s="16"/>
      <c r="B645" s="16"/>
      <c r="C645" s="16"/>
      <c r="D645" s="16"/>
      <c r="E645" s="16"/>
      <c r="F645" s="16"/>
    </row>
    <row r="646">
      <c r="A646" s="16"/>
      <c r="B646" s="16"/>
      <c r="C646" s="16"/>
      <c r="D646" s="16"/>
      <c r="E646" s="16"/>
      <c r="F646" s="16"/>
    </row>
    <row r="647">
      <c r="A647" s="16"/>
      <c r="B647" s="16"/>
      <c r="C647" s="16"/>
      <c r="D647" s="16"/>
      <c r="E647" s="16"/>
      <c r="F647" s="16"/>
    </row>
    <row r="648">
      <c r="A648" s="16"/>
      <c r="B648" s="16"/>
      <c r="C648" s="16"/>
      <c r="D648" s="16"/>
      <c r="E648" s="16"/>
      <c r="F648" s="16"/>
    </row>
    <row r="649">
      <c r="A649" s="16"/>
      <c r="B649" s="16"/>
      <c r="C649" s="16"/>
      <c r="D649" s="16"/>
      <c r="E649" s="16"/>
      <c r="F649" s="16"/>
    </row>
    <row r="650">
      <c r="A650" s="16"/>
      <c r="B650" s="16"/>
      <c r="C650" s="16"/>
      <c r="D650" s="16"/>
      <c r="E650" s="16"/>
      <c r="F650" s="16"/>
    </row>
    <row r="651">
      <c r="A651" s="16"/>
      <c r="B651" s="16"/>
      <c r="C651" s="16"/>
      <c r="D651" s="16"/>
      <c r="E651" s="16"/>
      <c r="F651" s="16"/>
    </row>
    <row r="652">
      <c r="A652" s="16"/>
      <c r="B652" s="16"/>
      <c r="C652" s="16"/>
      <c r="D652" s="16"/>
      <c r="E652" s="16"/>
      <c r="F652" s="16"/>
    </row>
    <row r="653">
      <c r="A653" s="16"/>
      <c r="B653" s="16"/>
      <c r="C653" s="16"/>
      <c r="D653" s="16"/>
      <c r="E653" s="16"/>
      <c r="F653" s="16"/>
    </row>
    <row r="654">
      <c r="A654" s="16"/>
      <c r="B654" s="16"/>
      <c r="C654" s="16"/>
      <c r="D654" s="16"/>
      <c r="E654" s="16"/>
      <c r="F654" s="16"/>
    </row>
    <row r="655">
      <c r="A655" s="16"/>
      <c r="B655" s="16"/>
      <c r="C655" s="16"/>
      <c r="D655" s="16"/>
      <c r="E655" s="16"/>
      <c r="F655" s="16"/>
    </row>
    <row r="656">
      <c r="A656" s="16"/>
      <c r="B656" s="16"/>
      <c r="C656" s="16"/>
      <c r="D656" s="16"/>
      <c r="E656" s="16"/>
      <c r="F656" s="16"/>
    </row>
    <row r="657">
      <c r="A657" s="16"/>
      <c r="B657" s="16"/>
      <c r="C657" s="16"/>
      <c r="D657" s="16"/>
      <c r="E657" s="16"/>
      <c r="F657" s="16"/>
    </row>
    <row r="658">
      <c r="A658" s="16"/>
      <c r="B658" s="16"/>
      <c r="C658" s="16"/>
      <c r="D658" s="16"/>
      <c r="E658" s="16"/>
      <c r="F658" s="16"/>
    </row>
    <row r="659">
      <c r="A659" s="16"/>
      <c r="B659" s="16"/>
      <c r="C659" s="16"/>
      <c r="D659" s="16"/>
      <c r="E659" s="16"/>
      <c r="F659" s="16"/>
    </row>
    <row r="660">
      <c r="A660" s="16"/>
      <c r="B660" s="16"/>
      <c r="C660" s="16"/>
      <c r="D660" s="16"/>
      <c r="E660" s="16"/>
      <c r="F660" s="16"/>
    </row>
    <row r="661">
      <c r="A661" s="16"/>
      <c r="B661" s="16"/>
      <c r="C661" s="16"/>
      <c r="D661" s="16"/>
      <c r="E661" s="16"/>
      <c r="F661" s="16"/>
    </row>
    <row r="662">
      <c r="A662" s="16"/>
      <c r="B662" s="16"/>
      <c r="C662" s="16"/>
      <c r="D662" s="16"/>
      <c r="E662" s="16"/>
      <c r="F662" s="16"/>
    </row>
    <row r="663">
      <c r="A663" s="16"/>
      <c r="B663" s="16"/>
      <c r="C663" s="16"/>
      <c r="D663" s="16"/>
      <c r="E663" s="16"/>
      <c r="F663" s="16"/>
    </row>
    <row r="664">
      <c r="A664" s="16"/>
      <c r="B664" s="16"/>
      <c r="C664" s="16"/>
      <c r="D664" s="16"/>
      <c r="E664" s="16"/>
      <c r="F664" s="16"/>
    </row>
    <row r="665">
      <c r="A665" s="16"/>
      <c r="B665" s="16"/>
      <c r="C665" s="16"/>
      <c r="D665" s="16"/>
      <c r="E665" s="16"/>
      <c r="F665" s="16"/>
    </row>
    <row r="666">
      <c r="A666" s="16"/>
      <c r="B666" s="16"/>
      <c r="C666" s="16"/>
      <c r="D666" s="16"/>
      <c r="E666" s="16"/>
      <c r="F666" s="16"/>
    </row>
    <row r="667">
      <c r="A667" s="16"/>
      <c r="B667" s="16"/>
      <c r="C667" s="16"/>
      <c r="D667" s="16"/>
      <c r="E667" s="16"/>
      <c r="F667" s="16"/>
    </row>
    <row r="668">
      <c r="A668" s="16"/>
      <c r="B668" s="16"/>
      <c r="C668" s="16"/>
      <c r="D668" s="16"/>
      <c r="E668" s="16"/>
      <c r="F668" s="16"/>
    </row>
    <row r="669">
      <c r="A669" s="16"/>
      <c r="B669" s="16"/>
      <c r="C669" s="16"/>
      <c r="D669" s="16"/>
      <c r="E669" s="16"/>
      <c r="F669" s="16"/>
    </row>
    <row r="670">
      <c r="A670" s="16"/>
      <c r="B670" s="16"/>
      <c r="C670" s="16"/>
      <c r="D670" s="16"/>
      <c r="E670" s="16"/>
      <c r="F670" s="16"/>
    </row>
    <row r="671">
      <c r="A671" s="16"/>
      <c r="B671" s="16"/>
      <c r="C671" s="16"/>
      <c r="D671" s="16"/>
      <c r="E671" s="16"/>
      <c r="F671" s="16"/>
    </row>
    <row r="672">
      <c r="A672" s="16"/>
      <c r="B672" s="16"/>
      <c r="C672" s="16"/>
      <c r="D672" s="16"/>
      <c r="E672" s="16"/>
      <c r="F672" s="16"/>
    </row>
    <row r="673">
      <c r="A673" s="16"/>
      <c r="B673" s="16"/>
      <c r="C673" s="16"/>
      <c r="D673" s="16"/>
      <c r="E673" s="16"/>
      <c r="F673" s="16"/>
    </row>
    <row r="674">
      <c r="A674" s="16"/>
      <c r="B674" s="16"/>
      <c r="C674" s="16"/>
      <c r="D674" s="16"/>
      <c r="E674" s="16"/>
      <c r="F674" s="16"/>
    </row>
    <row r="675">
      <c r="A675" s="16"/>
      <c r="B675" s="16"/>
      <c r="C675" s="16"/>
      <c r="D675" s="16"/>
      <c r="E675" s="16"/>
      <c r="F675" s="16"/>
    </row>
    <row r="676">
      <c r="A676" s="16"/>
      <c r="B676" s="16"/>
      <c r="C676" s="16"/>
      <c r="D676" s="16"/>
      <c r="E676" s="16"/>
      <c r="F676" s="16"/>
    </row>
    <row r="677">
      <c r="A677" s="16"/>
      <c r="B677" s="16"/>
      <c r="C677" s="16"/>
      <c r="D677" s="16"/>
      <c r="E677" s="16"/>
      <c r="F677" s="16"/>
    </row>
    <row r="678">
      <c r="A678" s="16"/>
      <c r="B678" s="16"/>
      <c r="C678" s="16"/>
      <c r="D678" s="16"/>
      <c r="E678" s="16"/>
      <c r="F678" s="16"/>
    </row>
    <row r="679">
      <c r="A679" s="16"/>
      <c r="B679" s="16"/>
      <c r="C679" s="16"/>
      <c r="D679" s="16"/>
      <c r="E679" s="16"/>
      <c r="F679" s="16"/>
    </row>
    <row r="680">
      <c r="A680" s="16"/>
      <c r="B680" s="16"/>
      <c r="C680" s="16"/>
      <c r="D680" s="16"/>
      <c r="E680" s="16"/>
      <c r="F680" s="16"/>
    </row>
    <row r="681">
      <c r="A681" s="16"/>
      <c r="B681" s="16"/>
      <c r="C681" s="16"/>
      <c r="D681" s="16"/>
      <c r="E681" s="16"/>
      <c r="F681" s="16"/>
    </row>
    <row r="682">
      <c r="A682" s="16"/>
      <c r="B682" s="16"/>
      <c r="C682" s="16"/>
      <c r="D682" s="16"/>
      <c r="E682" s="16"/>
      <c r="F682" s="16"/>
    </row>
    <row r="683">
      <c r="A683" s="16"/>
      <c r="B683" s="16"/>
      <c r="C683" s="16"/>
      <c r="D683" s="16"/>
      <c r="E683" s="16"/>
      <c r="F683" s="16"/>
    </row>
    <row r="684">
      <c r="A684" s="16"/>
      <c r="B684" s="16"/>
      <c r="C684" s="16"/>
      <c r="D684" s="16"/>
      <c r="E684" s="16"/>
      <c r="F684" s="16"/>
    </row>
    <row r="685">
      <c r="A685" s="16"/>
      <c r="B685" s="16"/>
      <c r="C685" s="16"/>
      <c r="D685" s="16"/>
      <c r="E685" s="16"/>
      <c r="F685" s="16"/>
    </row>
    <row r="686">
      <c r="A686" s="16"/>
      <c r="B686" s="16"/>
      <c r="C686" s="16"/>
      <c r="D686" s="16"/>
      <c r="E686" s="16"/>
      <c r="F686" s="16"/>
    </row>
    <row r="687">
      <c r="A687" s="16"/>
      <c r="B687" s="16"/>
      <c r="C687" s="16"/>
      <c r="D687" s="16"/>
      <c r="E687" s="16"/>
      <c r="F687" s="16"/>
    </row>
    <row r="688">
      <c r="A688" s="16"/>
      <c r="B688" s="16"/>
      <c r="C688" s="16"/>
      <c r="D688" s="16"/>
      <c r="E688" s="16"/>
      <c r="F688" s="16"/>
    </row>
    <row r="689">
      <c r="A689" s="16"/>
      <c r="B689" s="16"/>
      <c r="C689" s="16"/>
      <c r="D689" s="16"/>
      <c r="E689" s="16"/>
      <c r="F689" s="16"/>
    </row>
    <row r="690">
      <c r="A690" s="16"/>
      <c r="B690" s="16"/>
      <c r="C690" s="16"/>
      <c r="D690" s="16"/>
      <c r="E690" s="16"/>
      <c r="F690" s="16"/>
    </row>
    <row r="691">
      <c r="A691" s="16"/>
      <c r="B691" s="16"/>
      <c r="C691" s="16"/>
      <c r="D691" s="16"/>
      <c r="E691" s="16"/>
      <c r="F691" s="16"/>
    </row>
    <row r="692">
      <c r="A692" s="16"/>
      <c r="B692" s="16"/>
      <c r="C692" s="16"/>
      <c r="D692" s="16"/>
      <c r="E692" s="16"/>
      <c r="F692" s="16"/>
    </row>
    <row r="693">
      <c r="A693" s="16"/>
      <c r="B693" s="16"/>
      <c r="C693" s="16"/>
      <c r="D693" s="16"/>
      <c r="E693" s="16"/>
      <c r="F693" s="16"/>
    </row>
    <row r="694">
      <c r="A694" s="16"/>
      <c r="B694" s="16"/>
      <c r="C694" s="16"/>
      <c r="D694" s="16"/>
      <c r="E694" s="16"/>
      <c r="F694" s="16"/>
    </row>
    <row r="695">
      <c r="A695" s="16"/>
      <c r="B695" s="16"/>
      <c r="C695" s="16"/>
      <c r="D695" s="16"/>
      <c r="E695" s="16"/>
      <c r="F695" s="16"/>
    </row>
    <row r="696">
      <c r="A696" s="16"/>
      <c r="B696" s="16"/>
      <c r="C696" s="16"/>
      <c r="D696" s="16"/>
      <c r="E696" s="16"/>
      <c r="F696" s="16"/>
    </row>
    <row r="697">
      <c r="A697" s="16"/>
      <c r="B697" s="16"/>
      <c r="C697" s="16"/>
      <c r="D697" s="16"/>
      <c r="E697" s="16"/>
      <c r="F697" s="16"/>
    </row>
    <row r="698">
      <c r="A698" s="16"/>
      <c r="B698" s="16"/>
      <c r="C698" s="16"/>
      <c r="D698" s="16"/>
      <c r="E698" s="16"/>
      <c r="F698" s="16"/>
    </row>
    <row r="699">
      <c r="A699" s="16"/>
      <c r="B699" s="16"/>
      <c r="C699" s="16"/>
      <c r="D699" s="16"/>
      <c r="E699" s="16"/>
      <c r="F699" s="16"/>
    </row>
    <row r="700">
      <c r="A700" s="16"/>
      <c r="B700" s="16"/>
      <c r="C700" s="16"/>
      <c r="D700" s="16"/>
      <c r="E700" s="16"/>
      <c r="F700" s="16"/>
    </row>
    <row r="701">
      <c r="A701" s="16"/>
      <c r="B701" s="16"/>
      <c r="C701" s="16"/>
      <c r="D701" s="16"/>
      <c r="E701" s="16"/>
      <c r="F701" s="16"/>
    </row>
    <row r="702">
      <c r="A702" s="16"/>
      <c r="B702" s="16"/>
      <c r="C702" s="16"/>
      <c r="D702" s="16"/>
      <c r="E702" s="16"/>
      <c r="F702" s="16"/>
    </row>
    <row r="703">
      <c r="A703" s="16"/>
      <c r="B703" s="16"/>
      <c r="C703" s="16"/>
      <c r="D703" s="16"/>
      <c r="E703" s="16"/>
      <c r="F703" s="16"/>
    </row>
    <row r="704">
      <c r="A704" s="16"/>
      <c r="B704" s="16"/>
      <c r="C704" s="16"/>
      <c r="D704" s="16"/>
      <c r="E704" s="16"/>
      <c r="F704" s="16"/>
    </row>
    <row r="705">
      <c r="A705" s="16"/>
      <c r="B705" s="16"/>
      <c r="C705" s="16"/>
      <c r="D705" s="16"/>
      <c r="E705" s="16"/>
      <c r="F705" s="16"/>
    </row>
    <row r="706">
      <c r="A706" s="16"/>
      <c r="B706" s="16"/>
      <c r="C706" s="16"/>
      <c r="D706" s="16"/>
      <c r="E706" s="16"/>
      <c r="F706" s="16"/>
    </row>
    <row r="707">
      <c r="A707" s="16"/>
      <c r="B707" s="16"/>
      <c r="C707" s="16"/>
      <c r="D707" s="16"/>
      <c r="E707" s="16"/>
      <c r="F707" s="16"/>
    </row>
    <row r="708">
      <c r="A708" s="16"/>
      <c r="B708" s="16"/>
      <c r="C708" s="16"/>
      <c r="D708" s="16"/>
      <c r="E708" s="16"/>
      <c r="F708" s="16"/>
    </row>
    <row r="709">
      <c r="A709" s="16"/>
      <c r="B709" s="16"/>
      <c r="C709" s="16"/>
      <c r="D709" s="16"/>
      <c r="E709" s="16"/>
      <c r="F709" s="16"/>
    </row>
    <row r="710">
      <c r="A710" s="16"/>
      <c r="B710" s="16"/>
      <c r="C710" s="16"/>
      <c r="D710" s="16"/>
      <c r="E710" s="16"/>
      <c r="F710" s="16"/>
    </row>
    <row r="711">
      <c r="A711" s="16"/>
      <c r="B711" s="16"/>
      <c r="C711" s="16"/>
      <c r="D711" s="16"/>
      <c r="E711" s="16"/>
      <c r="F711" s="16"/>
    </row>
    <row r="712">
      <c r="A712" s="16"/>
      <c r="B712" s="16"/>
      <c r="C712" s="16"/>
      <c r="D712" s="16"/>
      <c r="E712" s="16"/>
      <c r="F712" s="16"/>
    </row>
    <row r="713">
      <c r="A713" s="16"/>
      <c r="B713" s="16"/>
      <c r="C713" s="16"/>
      <c r="D713" s="16"/>
      <c r="E713" s="16"/>
      <c r="F713" s="16"/>
    </row>
    <row r="714">
      <c r="A714" s="16"/>
      <c r="B714" s="16"/>
      <c r="C714" s="16"/>
      <c r="D714" s="16"/>
      <c r="E714" s="16"/>
      <c r="F714" s="16"/>
    </row>
    <row r="715">
      <c r="A715" s="16"/>
      <c r="B715" s="16"/>
      <c r="C715" s="16"/>
      <c r="D715" s="16"/>
      <c r="E715" s="16"/>
      <c r="F715" s="16"/>
    </row>
    <row r="716">
      <c r="A716" s="16"/>
      <c r="B716" s="16"/>
      <c r="C716" s="16"/>
      <c r="D716" s="16"/>
      <c r="E716" s="16"/>
      <c r="F716" s="16"/>
    </row>
    <row r="717">
      <c r="A717" s="16"/>
      <c r="B717" s="16"/>
      <c r="C717" s="16"/>
      <c r="D717" s="16"/>
      <c r="E717" s="16"/>
      <c r="F717" s="16"/>
    </row>
    <row r="718">
      <c r="A718" s="16"/>
      <c r="B718" s="16"/>
      <c r="C718" s="16"/>
      <c r="D718" s="16"/>
      <c r="E718" s="16"/>
      <c r="F718" s="16"/>
    </row>
    <row r="719">
      <c r="A719" s="16"/>
      <c r="B719" s="16"/>
      <c r="C719" s="16"/>
      <c r="D719" s="16"/>
      <c r="E719" s="16"/>
      <c r="F719" s="16"/>
    </row>
    <row r="720">
      <c r="A720" s="16"/>
      <c r="B720" s="16"/>
      <c r="C720" s="16"/>
      <c r="D720" s="16"/>
      <c r="E720" s="16"/>
      <c r="F720" s="16"/>
    </row>
    <row r="721">
      <c r="A721" s="16"/>
      <c r="B721" s="16"/>
      <c r="C721" s="16"/>
      <c r="D721" s="16"/>
      <c r="E721" s="16"/>
      <c r="F721" s="16"/>
    </row>
    <row r="722">
      <c r="A722" s="16"/>
      <c r="B722" s="16"/>
      <c r="C722" s="16"/>
      <c r="D722" s="16"/>
      <c r="E722" s="16"/>
      <c r="F722" s="16"/>
    </row>
    <row r="723">
      <c r="A723" s="16"/>
      <c r="B723" s="16"/>
      <c r="C723" s="16"/>
      <c r="D723" s="16"/>
      <c r="E723" s="16"/>
      <c r="F723" s="16"/>
    </row>
    <row r="724">
      <c r="A724" s="16"/>
      <c r="B724" s="16"/>
      <c r="C724" s="16"/>
      <c r="D724" s="16"/>
      <c r="E724" s="16"/>
      <c r="F724" s="16"/>
    </row>
    <row r="725">
      <c r="A725" s="16"/>
      <c r="B725" s="16"/>
      <c r="C725" s="16"/>
      <c r="D725" s="16"/>
      <c r="E725" s="16"/>
      <c r="F725" s="16"/>
    </row>
    <row r="726">
      <c r="A726" s="16"/>
      <c r="B726" s="16"/>
      <c r="C726" s="16"/>
      <c r="D726" s="16"/>
      <c r="E726" s="16"/>
      <c r="F726" s="16"/>
    </row>
    <row r="727">
      <c r="A727" s="16"/>
      <c r="B727" s="16"/>
      <c r="C727" s="16"/>
      <c r="D727" s="16"/>
      <c r="E727" s="16"/>
      <c r="F727" s="16"/>
    </row>
    <row r="728">
      <c r="A728" s="16"/>
      <c r="B728" s="16"/>
      <c r="C728" s="16"/>
      <c r="D728" s="16"/>
      <c r="E728" s="16"/>
      <c r="F728" s="16"/>
    </row>
    <row r="729">
      <c r="A729" s="16"/>
      <c r="B729" s="16"/>
      <c r="C729" s="16"/>
      <c r="D729" s="16"/>
      <c r="E729" s="16"/>
      <c r="F729" s="16"/>
    </row>
    <row r="730">
      <c r="A730" s="16"/>
      <c r="B730" s="16"/>
      <c r="C730" s="16"/>
      <c r="D730" s="16"/>
      <c r="E730" s="16"/>
      <c r="F730" s="16"/>
    </row>
    <row r="731">
      <c r="A731" s="16"/>
      <c r="B731" s="16"/>
      <c r="C731" s="16"/>
      <c r="D731" s="16"/>
      <c r="E731" s="16"/>
      <c r="F731" s="16"/>
    </row>
    <row r="732">
      <c r="A732" s="16"/>
      <c r="B732" s="16"/>
      <c r="C732" s="16"/>
      <c r="D732" s="16"/>
      <c r="E732" s="16"/>
      <c r="F732" s="16"/>
    </row>
    <row r="733">
      <c r="A733" s="16"/>
      <c r="B733" s="16"/>
      <c r="C733" s="16"/>
      <c r="D733" s="16"/>
      <c r="E733" s="16"/>
      <c r="F733" s="16"/>
    </row>
    <row r="734">
      <c r="A734" s="16"/>
      <c r="B734" s="16"/>
      <c r="C734" s="16"/>
      <c r="D734" s="16"/>
      <c r="E734" s="16"/>
      <c r="F734" s="16"/>
    </row>
    <row r="735">
      <c r="A735" s="16"/>
      <c r="B735" s="16"/>
      <c r="C735" s="16"/>
      <c r="D735" s="16"/>
      <c r="E735" s="16"/>
      <c r="F735" s="16"/>
    </row>
    <row r="736">
      <c r="A736" s="16"/>
      <c r="B736" s="16"/>
      <c r="C736" s="16"/>
      <c r="D736" s="16"/>
      <c r="E736" s="16"/>
      <c r="F736" s="16"/>
    </row>
    <row r="737">
      <c r="A737" s="16"/>
      <c r="B737" s="16"/>
      <c r="C737" s="16"/>
      <c r="D737" s="16"/>
      <c r="E737" s="16"/>
      <c r="F737" s="16"/>
    </row>
    <row r="738">
      <c r="A738" s="16"/>
      <c r="B738" s="16"/>
      <c r="C738" s="16"/>
      <c r="D738" s="16"/>
      <c r="E738" s="16"/>
      <c r="F738" s="16"/>
    </row>
    <row r="739">
      <c r="A739" s="16"/>
      <c r="B739" s="16"/>
      <c r="C739" s="16"/>
      <c r="D739" s="16"/>
      <c r="E739" s="16"/>
      <c r="F739" s="16"/>
    </row>
    <row r="740">
      <c r="A740" s="16"/>
      <c r="B740" s="16"/>
      <c r="C740" s="16"/>
      <c r="D740" s="16"/>
      <c r="E740" s="16"/>
      <c r="F740" s="16"/>
    </row>
    <row r="741">
      <c r="A741" s="16"/>
      <c r="B741" s="16"/>
      <c r="C741" s="16"/>
      <c r="D741" s="16"/>
      <c r="E741" s="16"/>
      <c r="F741" s="16"/>
    </row>
    <row r="742">
      <c r="A742" s="16"/>
      <c r="B742" s="16"/>
      <c r="C742" s="16"/>
      <c r="D742" s="16"/>
      <c r="E742" s="16"/>
      <c r="F742" s="16"/>
    </row>
    <row r="743">
      <c r="A743" s="16"/>
      <c r="B743" s="16"/>
      <c r="C743" s="16"/>
      <c r="D743" s="16"/>
      <c r="E743" s="16"/>
      <c r="F743" s="16"/>
    </row>
    <row r="744">
      <c r="A744" s="16"/>
      <c r="B744" s="16"/>
      <c r="C744" s="16"/>
      <c r="D744" s="16"/>
      <c r="E744" s="16"/>
      <c r="F744" s="16"/>
    </row>
    <row r="745">
      <c r="A745" s="16"/>
      <c r="B745" s="16"/>
      <c r="C745" s="16"/>
      <c r="D745" s="16"/>
      <c r="E745" s="16"/>
      <c r="F745" s="16"/>
    </row>
    <row r="746">
      <c r="A746" s="16"/>
      <c r="B746" s="16"/>
      <c r="C746" s="16"/>
      <c r="D746" s="16"/>
      <c r="E746" s="16"/>
      <c r="F746" s="16"/>
    </row>
    <row r="747">
      <c r="A747" s="16"/>
      <c r="B747" s="16"/>
      <c r="C747" s="16"/>
      <c r="D747" s="16"/>
      <c r="E747" s="16"/>
      <c r="F747" s="16"/>
    </row>
    <row r="748">
      <c r="A748" s="16"/>
      <c r="B748" s="16"/>
      <c r="C748" s="16"/>
      <c r="D748" s="16"/>
      <c r="E748" s="16"/>
      <c r="F748" s="16"/>
    </row>
    <row r="749">
      <c r="A749" s="16"/>
      <c r="B749" s="16"/>
      <c r="C749" s="16"/>
      <c r="D749" s="16"/>
      <c r="E749" s="16"/>
      <c r="F749" s="16"/>
    </row>
    <row r="750">
      <c r="A750" s="16"/>
      <c r="B750" s="16"/>
      <c r="C750" s="16"/>
      <c r="D750" s="16"/>
      <c r="E750" s="16"/>
      <c r="F750" s="16"/>
    </row>
    <row r="751">
      <c r="A751" s="16"/>
      <c r="B751" s="16"/>
      <c r="C751" s="16"/>
      <c r="D751" s="16"/>
      <c r="E751" s="16"/>
      <c r="F751" s="16"/>
    </row>
    <row r="752">
      <c r="A752" s="16"/>
      <c r="B752" s="16"/>
      <c r="C752" s="16"/>
      <c r="D752" s="16"/>
      <c r="E752" s="16"/>
      <c r="F752" s="16"/>
    </row>
    <row r="753">
      <c r="A753" s="16"/>
      <c r="B753" s="16"/>
      <c r="C753" s="16"/>
      <c r="D753" s="16"/>
      <c r="E753" s="16"/>
      <c r="F753" s="16"/>
    </row>
    <row r="754">
      <c r="A754" s="16"/>
      <c r="B754" s="16"/>
      <c r="C754" s="16"/>
      <c r="D754" s="16"/>
      <c r="E754" s="16"/>
      <c r="F754" s="16"/>
    </row>
    <row r="755">
      <c r="A755" s="16"/>
      <c r="B755" s="16"/>
      <c r="C755" s="16"/>
      <c r="D755" s="16"/>
      <c r="E755" s="16"/>
      <c r="F755" s="16"/>
    </row>
    <row r="756">
      <c r="A756" s="16"/>
      <c r="B756" s="16"/>
      <c r="C756" s="16"/>
      <c r="D756" s="16"/>
      <c r="E756" s="16"/>
      <c r="F756" s="16"/>
    </row>
    <row r="757">
      <c r="A757" s="16"/>
      <c r="B757" s="16"/>
      <c r="C757" s="16"/>
      <c r="D757" s="16"/>
      <c r="E757" s="16"/>
      <c r="F757" s="16"/>
    </row>
    <row r="758">
      <c r="A758" s="16"/>
      <c r="B758" s="16"/>
      <c r="C758" s="16"/>
      <c r="D758" s="16"/>
      <c r="E758" s="16"/>
      <c r="F758" s="16"/>
    </row>
    <row r="759">
      <c r="A759" s="16"/>
      <c r="B759" s="16"/>
      <c r="C759" s="16"/>
      <c r="D759" s="16"/>
      <c r="E759" s="16"/>
      <c r="F759" s="16"/>
    </row>
    <row r="760">
      <c r="A760" s="16"/>
      <c r="B760" s="16"/>
      <c r="C760" s="16"/>
      <c r="D760" s="16"/>
      <c r="E760" s="16"/>
      <c r="F760" s="16"/>
    </row>
    <row r="761">
      <c r="A761" s="16"/>
      <c r="B761" s="16"/>
      <c r="C761" s="16"/>
      <c r="D761" s="16"/>
      <c r="E761" s="16"/>
      <c r="F761" s="16"/>
    </row>
    <row r="762">
      <c r="A762" s="16"/>
      <c r="B762" s="16"/>
      <c r="C762" s="16"/>
      <c r="D762" s="16"/>
      <c r="E762" s="16"/>
      <c r="F762" s="16"/>
    </row>
    <row r="763">
      <c r="A763" s="16"/>
      <c r="B763" s="16"/>
      <c r="C763" s="16"/>
      <c r="D763" s="16"/>
      <c r="E763" s="16"/>
      <c r="F763" s="16"/>
    </row>
    <row r="764">
      <c r="A764" s="16"/>
      <c r="B764" s="16"/>
      <c r="C764" s="16"/>
      <c r="D764" s="16"/>
      <c r="E764" s="16"/>
      <c r="F764" s="16"/>
    </row>
    <row r="765">
      <c r="A765" s="16"/>
      <c r="B765" s="16"/>
      <c r="C765" s="16"/>
      <c r="D765" s="16"/>
      <c r="E765" s="16"/>
      <c r="F765" s="16"/>
    </row>
    <row r="766">
      <c r="A766" s="16"/>
      <c r="B766" s="16"/>
      <c r="C766" s="16"/>
      <c r="D766" s="16"/>
      <c r="E766" s="16"/>
      <c r="F766" s="16"/>
    </row>
    <row r="767">
      <c r="A767" s="16"/>
      <c r="B767" s="16"/>
      <c r="C767" s="16"/>
      <c r="D767" s="16"/>
      <c r="E767" s="16"/>
      <c r="F767" s="16"/>
    </row>
    <row r="768">
      <c r="A768" s="16"/>
      <c r="B768" s="16"/>
      <c r="C768" s="16"/>
      <c r="D768" s="16"/>
      <c r="E768" s="16"/>
      <c r="F768" s="16"/>
    </row>
    <row r="769">
      <c r="A769" s="16"/>
      <c r="B769" s="16"/>
      <c r="C769" s="16"/>
      <c r="D769" s="16"/>
      <c r="E769" s="16"/>
      <c r="F769" s="16"/>
    </row>
    <row r="770">
      <c r="A770" s="16"/>
      <c r="B770" s="16"/>
      <c r="C770" s="16"/>
      <c r="D770" s="16"/>
      <c r="E770" s="16"/>
      <c r="F770" s="16"/>
    </row>
    <row r="771">
      <c r="A771" s="16"/>
      <c r="B771" s="16"/>
      <c r="C771" s="16"/>
      <c r="D771" s="16"/>
      <c r="E771" s="16"/>
      <c r="F771" s="16"/>
    </row>
    <row r="772">
      <c r="A772" s="16"/>
      <c r="B772" s="16"/>
      <c r="C772" s="16"/>
      <c r="D772" s="16"/>
      <c r="E772" s="16"/>
      <c r="F772" s="16"/>
    </row>
    <row r="773">
      <c r="A773" s="16"/>
      <c r="B773" s="16"/>
      <c r="C773" s="16"/>
      <c r="D773" s="16"/>
      <c r="E773" s="16"/>
      <c r="F773" s="16"/>
    </row>
    <row r="774">
      <c r="A774" s="16"/>
      <c r="B774" s="16"/>
      <c r="C774" s="16"/>
      <c r="D774" s="16"/>
      <c r="E774" s="16"/>
      <c r="F774" s="16"/>
    </row>
    <row r="775">
      <c r="A775" s="16"/>
      <c r="B775" s="16"/>
      <c r="C775" s="16"/>
      <c r="D775" s="16"/>
      <c r="E775" s="16"/>
      <c r="F775" s="16"/>
    </row>
    <row r="776">
      <c r="A776" s="16"/>
      <c r="B776" s="16"/>
      <c r="C776" s="16"/>
      <c r="D776" s="16"/>
      <c r="E776" s="16"/>
      <c r="F776" s="16"/>
    </row>
    <row r="777">
      <c r="A777" s="16"/>
      <c r="B777" s="16"/>
      <c r="C777" s="16"/>
      <c r="D777" s="16"/>
      <c r="E777" s="16"/>
      <c r="F777" s="16"/>
    </row>
    <row r="778">
      <c r="A778" s="16"/>
      <c r="B778" s="16"/>
      <c r="C778" s="16"/>
      <c r="D778" s="16"/>
      <c r="E778" s="16"/>
      <c r="F778" s="16"/>
    </row>
    <row r="779">
      <c r="A779" s="16"/>
      <c r="B779" s="16"/>
      <c r="C779" s="16"/>
      <c r="D779" s="16"/>
      <c r="E779" s="16"/>
      <c r="F779" s="16"/>
    </row>
    <row r="780">
      <c r="A780" s="16"/>
      <c r="B780" s="16"/>
      <c r="C780" s="16"/>
      <c r="D780" s="16"/>
      <c r="E780" s="16"/>
      <c r="F780" s="16"/>
    </row>
    <row r="781">
      <c r="A781" s="16"/>
      <c r="B781" s="16"/>
      <c r="C781" s="16"/>
      <c r="D781" s="16"/>
      <c r="E781" s="16"/>
      <c r="F781" s="16"/>
    </row>
    <row r="782">
      <c r="A782" s="16"/>
      <c r="B782" s="16"/>
      <c r="C782" s="16"/>
      <c r="D782" s="16"/>
      <c r="E782" s="16"/>
      <c r="F782" s="16"/>
    </row>
    <row r="783">
      <c r="A783" s="16"/>
      <c r="B783" s="16"/>
      <c r="C783" s="16"/>
      <c r="D783" s="16"/>
      <c r="E783" s="16"/>
      <c r="F783" s="16"/>
    </row>
    <row r="784">
      <c r="A784" s="16"/>
      <c r="B784" s="16"/>
      <c r="C784" s="16"/>
      <c r="D784" s="16"/>
      <c r="E784" s="16"/>
      <c r="F784" s="16"/>
    </row>
    <row r="785">
      <c r="A785" s="16"/>
      <c r="B785" s="16"/>
      <c r="C785" s="16"/>
      <c r="D785" s="16"/>
      <c r="E785" s="16"/>
      <c r="F785" s="16"/>
    </row>
    <row r="786">
      <c r="A786" s="16"/>
      <c r="B786" s="16"/>
      <c r="C786" s="16"/>
      <c r="D786" s="16"/>
      <c r="E786" s="16"/>
      <c r="F786" s="16"/>
    </row>
    <row r="787">
      <c r="A787" s="16"/>
      <c r="B787" s="16"/>
      <c r="C787" s="16"/>
      <c r="D787" s="16"/>
      <c r="E787" s="16"/>
      <c r="F787" s="16"/>
    </row>
    <row r="788">
      <c r="A788" s="16"/>
      <c r="B788" s="16"/>
      <c r="C788" s="16"/>
      <c r="D788" s="16"/>
      <c r="E788" s="16"/>
      <c r="F788" s="16"/>
    </row>
    <row r="789">
      <c r="A789" s="16"/>
      <c r="B789" s="16"/>
      <c r="C789" s="16"/>
      <c r="D789" s="16"/>
      <c r="E789" s="16"/>
      <c r="F789" s="16"/>
    </row>
    <row r="790">
      <c r="A790" s="16"/>
      <c r="B790" s="16"/>
      <c r="C790" s="16"/>
      <c r="D790" s="16"/>
      <c r="E790" s="16"/>
      <c r="F790" s="16"/>
    </row>
    <row r="791">
      <c r="A791" s="16"/>
      <c r="B791" s="16"/>
      <c r="C791" s="16"/>
      <c r="D791" s="16"/>
      <c r="E791" s="16"/>
      <c r="F791" s="16"/>
    </row>
    <row r="792">
      <c r="A792" s="16"/>
      <c r="B792" s="16"/>
      <c r="C792" s="16"/>
      <c r="D792" s="16"/>
      <c r="E792" s="16"/>
      <c r="F792" s="16"/>
    </row>
    <row r="793">
      <c r="A793" s="16"/>
      <c r="B793" s="16"/>
      <c r="C793" s="16"/>
      <c r="D793" s="16"/>
      <c r="E793" s="16"/>
      <c r="F793" s="16"/>
    </row>
    <row r="794">
      <c r="A794" s="16"/>
      <c r="B794" s="16"/>
      <c r="C794" s="16"/>
      <c r="D794" s="16"/>
      <c r="E794" s="16"/>
      <c r="F794" s="16"/>
    </row>
    <row r="795">
      <c r="A795" s="16"/>
      <c r="B795" s="16"/>
      <c r="C795" s="16"/>
      <c r="D795" s="16"/>
      <c r="E795" s="16"/>
      <c r="F795" s="16"/>
    </row>
    <row r="796">
      <c r="A796" s="16"/>
      <c r="B796" s="16"/>
      <c r="C796" s="16"/>
      <c r="D796" s="16"/>
      <c r="E796" s="16"/>
      <c r="F796" s="16"/>
    </row>
    <row r="797">
      <c r="A797" s="16"/>
      <c r="B797" s="16"/>
      <c r="C797" s="16"/>
      <c r="D797" s="16"/>
      <c r="E797" s="16"/>
      <c r="F797" s="16"/>
    </row>
    <row r="798">
      <c r="A798" s="16"/>
      <c r="B798" s="16"/>
      <c r="C798" s="16"/>
      <c r="D798" s="16"/>
      <c r="E798" s="16"/>
      <c r="F798" s="16"/>
    </row>
    <row r="799">
      <c r="A799" s="16"/>
      <c r="B799" s="16"/>
      <c r="C799" s="16"/>
      <c r="D799" s="16"/>
      <c r="E799" s="16"/>
      <c r="F799" s="16"/>
    </row>
    <row r="800">
      <c r="A800" s="16"/>
      <c r="B800" s="16"/>
      <c r="C800" s="16"/>
      <c r="D800" s="16"/>
      <c r="E800" s="16"/>
      <c r="F800" s="16"/>
    </row>
    <row r="801">
      <c r="A801" s="16"/>
      <c r="B801" s="16"/>
      <c r="C801" s="16"/>
      <c r="D801" s="16"/>
      <c r="E801" s="16"/>
      <c r="F801" s="16"/>
    </row>
    <row r="802">
      <c r="A802" s="16"/>
      <c r="B802" s="16"/>
      <c r="C802" s="16"/>
      <c r="D802" s="16"/>
      <c r="E802" s="16"/>
      <c r="F802" s="16"/>
    </row>
    <row r="803">
      <c r="A803" s="16"/>
      <c r="B803" s="16"/>
      <c r="C803" s="16"/>
      <c r="D803" s="16"/>
      <c r="E803" s="16"/>
      <c r="F803" s="16"/>
    </row>
    <row r="804">
      <c r="A804" s="16"/>
      <c r="B804" s="16"/>
      <c r="C804" s="16"/>
      <c r="D804" s="16"/>
      <c r="E804" s="16"/>
      <c r="F804" s="16"/>
    </row>
    <row r="805">
      <c r="A805" s="16"/>
      <c r="B805" s="16"/>
      <c r="C805" s="16"/>
      <c r="D805" s="16"/>
      <c r="E805" s="16"/>
      <c r="F805" s="16"/>
    </row>
    <row r="806">
      <c r="A806" s="16"/>
      <c r="B806" s="16"/>
      <c r="C806" s="16"/>
      <c r="D806" s="16"/>
      <c r="E806" s="16"/>
      <c r="F806" s="16"/>
    </row>
    <row r="807">
      <c r="A807" s="16"/>
      <c r="B807" s="16"/>
      <c r="C807" s="16"/>
      <c r="D807" s="16"/>
      <c r="E807" s="16"/>
      <c r="F807" s="16"/>
    </row>
    <row r="808">
      <c r="A808" s="16"/>
      <c r="B808" s="16"/>
      <c r="C808" s="16"/>
      <c r="D808" s="16"/>
      <c r="E808" s="16"/>
      <c r="F808" s="16"/>
    </row>
    <row r="809">
      <c r="A809" s="16"/>
      <c r="B809" s="16"/>
      <c r="C809" s="16"/>
      <c r="D809" s="16"/>
      <c r="E809" s="16"/>
      <c r="F809" s="16"/>
    </row>
    <row r="810">
      <c r="A810" s="16"/>
      <c r="B810" s="16"/>
      <c r="C810" s="16"/>
      <c r="D810" s="16"/>
      <c r="E810" s="16"/>
      <c r="F810" s="16"/>
    </row>
    <row r="811">
      <c r="A811" s="16"/>
      <c r="B811" s="16"/>
      <c r="C811" s="16"/>
      <c r="D811" s="16"/>
      <c r="E811" s="16"/>
      <c r="F811" s="16"/>
    </row>
    <row r="812">
      <c r="A812" s="16"/>
      <c r="B812" s="16"/>
      <c r="C812" s="16"/>
      <c r="D812" s="16"/>
      <c r="E812" s="16"/>
      <c r="F812" s="16"/>
    </row>
    <row r="813">
      <c r="A813" s="16"/>
      <c r="B813" s="16"/>
      <c r="C813" s="16"/>
      <c r="D813" s="16"/>
      <c r="E813" s="16"/>
      <c r="F813" s="16"/>
    </row>
    <row r="814">
      <c r="A814" s="16"/>
      <c r="B814" s="16"/>
      <c r="C814" s="16"/>
      <c r="D814" s="16"/>
      <c r="E814" s="16"/>
      <c r="F814" s="16"/>
    </row>
    <row r="815">
      <c r="A815" s="16"/>
      <c r="B815" s="16"/>
      <c r="C815" s="16"/>
      <c r="D815" s="16"/>
      <c r="E815" s="16"/>
      <c r="F815" s="16"/>
    </row>
    <row r="816">
      <c r="A816" s="16"/>
      <c r="B816" s="16"/>
      <c r="C816" s="16"/>
      <c r="D816" s="16"/>
      <c r="E816" s="16"/>
      <c r="F816" s="16"/>
    </row>
    <row r="817">
      <c r="A817" s="16"/>
      <c r="B817" s="16"/>
      <c r="C817" s="16"/>
      <c r="D817" s="16"/>
      <c r="E817" s="16"/>
      <c r="F817" s="16"/>
    </row>
    <row r="818">
      <c r="A818" s="16"/>
      <c r="B818" s="16"/>
      <c r="C818" s="16"/>
      <c r="D818" s="16"/>
      <c r="E818" s="16"/>
      <c r="F818" s="16"/>
    </row>
    <row r="819">
      <c r="A819" s="16"/>
      <c r="B819" s="16"/>
      <c r="C819" s="16"/>
      <c r="D819" s="16"/>
      <c r="E819" s="16"/>
      <c r="F819" s="16"/>
    </row>
    <row r="820">
      <c r="A820" s="16"/>
      <c r="B820" s="16"/>
      <c r="C820" s="16"/>
      <c r="D820" s="16"/>
      <c r="E820" s="16"/>
      <c r="F820" s="16"/>
    </row>
    <row r="821">
      <c r="A821" s="16"/>
      <c r="B821" s="16"/>
      <c r="C821" s="16"/>
      <c r="D821" s="16"/>
      <c r="E821" s="16"/>
      <c r="F821" s="16"/>
    </row>
    <row r="822">
      <c r="A822" s="16"/>
      <c r="B822" s="16"/>
      <c r="C822" s="16"/>
      <c r="D822" s="16"/>
      <c r="E822" s="16"/>
      <c r="F822" s="16"/>
    </row>
    <row r="823">
      <c r="A823" s="16"/>
      <c r="B823" s="16"/>
      <c r="C823" s="16"/>
      <c r="D823" s="16"/>
      <c r="E823" s="16"/>
      <c r="F823" s="16"/>
    </row>
    <row r="824">
      <c r="A824" s="16"/>
      <c r="B824" s="16"/>
      <c r="C824" s="16"/>
      <c r="D824" s="16"/>
      <c r="E824" s="16"/>
      <c r="F824" s="16"/>
    </row>
    <row r="825">
      <c r="A825" s="16"/>
      <c r="B825" s="16"/>
      <c r="C825" s="16"/>
      <c r="D825" s="16"/>
      <c r="E825" s="16"/>
      <c r="F825" s="16"/>
    </row>
    <row r="826">
      <c r="A826" s="16"/>
      <c r="B826" s="16"/>
      <c r="C826" s="16"/>
      <c r="D826" s="16"/>
      <c r="E826" s="16"/>
      <c r="F826" s="16"/>
    </row>
    <row r="827">
      <c r="A827" s="16"/>
      <c r="B827" s="16"/>
      <c r="C827" s="16"/>
      <c r="D827" s="16"/>
      <c r="E827" s="16"/>
      <c r="F827" s="16"/>
    </row>
    <row r="828">
      <c r="A828" s="16"/>
      <c r="B828" s="16"/>
      <c r="C828" s="16"/>
      <c r="D828" s="16"/>
      <c r="E828" s="16"/>
      <c r="F828" s="16"/>
    </row>
    <row r="829">
      <c r="A829" s="16"/>
      <c r="B829" s="16"/>
      <c r="C829" s="16"/>
      <c r="D829" s="16"/>
      <c r="E829" s="16"/>
      <c r="F829" s="16"/>
    </row>
    <row r="830">
      <c r="A830" s="16"/>
      <c r="B830" s="16"/>
      <c r="C830" s="16"/>
      <c r="D830" s="16"/>
      <c r="E830" s="16"/>
      <c r="F830" s="16"/>
    </row>
    <row r="831">
      <c r="A831" s="16"/>
      <c r="B831" s="16"/>
      <c r="C831" s="16"/>
      <c r="D831" s="16"/>
      <c r="E831" s="16"/>
      <c r="F831" s="16"/>
    </row>
    <row r="832">
      <c r="A832" s="16"/>
      <c r="B832" s="16"/>
      <c r="C832" s="16"/>
      <c r="D832" s="16"/>
      <c r="E832" s="16"/>
      <c r="F832" s="16"/>
    </row>
    <row r="833">
      <c r="A833" s="16"/>
      <c r="B833" s="16"/>
      <c r="C833" s="16"/>
      <c r="D833" s="16"/>
      <c r="E833" s="16"/>
      <c r="F833" s="16"/>
    </row>
    <row r="834">
      <c r="A834" s="16"/>
      <c r="B834" s="16"/>
      <c r="C834" s="16"/>
      <c r="D834" s="16"/>
      <c r="E834" s="16"/>
      <c r="F834" s="16"/>
    </row>
    <row r="835">
      <c r="A835" s="16"/>
      <c r="B835" s="16"/>
      <c r="C835" s="16"/>
      <c r="D835" s="16"/>
      <c r="E835" s="16"/>
      <c r="F835" s="16"/>
    </row>
    <row r="836">
      <c r="A836" s="16"/>
      <c r="B836" s="16"/>
      <c r="C836" s="16"/>
      <c r="D836" s="16"/>
      <c r="E836" s="16"/>
      <c r="F836" s="16"/>
    </row>
    <row r="837">
      <c r="A837" s="16"/>
      <c r="B837" s="16"/>
      <c r="C837" s="16"/>
      <c r="D837" s="16"/>
      <c r="E837" s="16"/>
      <c r="F837" s="16"/>
    </row>
    <row r="838">
      <c r="A838" s="16"/>
      <c r="B838" s="16"/>
      <c r="C838" s="16"/>
      <c r="D838" s="16"/>
      <c r="E838" s="16"/>
      <c r="F838" s="16"/>
    </row>
    <row r="839">
      <c r="A839" s="16"/>
      <c r="B839" s="16"/>
      <c r="C839" s="16"/>
      <c r="D839" s="16"/>
      <c r="E839" s="16"/>
      <c r="F839" s="16"/>
    </row>
    <row r="840">
      <c r="A840" s="16"/>
      <c r="B840" s="16"/>
      <c r="C840" s="16"/>
      <c r="D840" s="16"/>
      <c r="E840" s="16"/>
      <c r="F840" s="16"/>
    </row>
    <row r="841">
      <c r="A841" s="16"/>
      <c r="B841" s="16"/>
      <c r="C841" s="16"/>
      <c r="D841" s="16"/>
      <c r="E841" s="16"/>
      <c r="F841" s="16"/>
    </row>
    <row r="842">
      <c r="A842" s="16"/>
      <c r="B842" s="16"/>
      <c r="C842" s="16"/>
      <c r="D842" s="16"/>
      <c r="E842" s="16"/>
      <c r="F842" s="16"/>
    </row>
    <row r="843">
      <c r="A843" s="16"/>
      <c r="B843" s="16"/>
      <c r="C843" s="16"/>
      <c r="D843" s="16"/>
      <c r="E843" s="16"/>
      <c r="F843" s="16"/>
    </row>
    <row r="844">
      <c r="A844" s="16"/>
      <c r="B844" s="16"/>
      <c r="C844" s="16"/>
      <c r="D844" s="16"/>
      <c r="E844" s="16"/>
      <c r="F844" s="16"/>
    </row>
    <row r="845">
      <c r="A845" s="16"/>
      <c r="B845" s="16"/>
      <c r="C845" s="16"/>
      <c r="D845" s="16"/>
      <c r="E845" s="16"/>
      <c r="F845" s="16"/>
    </row>
    <row r="846">
      <c r="A846" s="16"/>
      <c r="B846" s="16"/>
      <c r="C846" s="16"/>
      <c r="D846" s="16"/>
      <c r="E846" s="16"/>
      <c r="F846" s="16"/>
    </row>
    <row r="847">
      <c r="A847" s="16"/>
      <c r="B847" s="16"/>
      <c r="C847" s="16"/>
      <c r="D847" s="16"/>
      <c r="E847" s="16"/>
      <c r="F847" s="16"/>
    </row>
    <row r="848">
      <c r="A848" s="16"/>
      <c r="B848" s="16"/>
      <c r="C848" s="16"/>
      <c r="D848" s="16"/>
      <c r="E848" s="16"/>
      <c r="F848" s="16"/>
    </row>
    <row r="849">
      <c r="A849" s="16"/>
      <c r="B849" s="16"/>
      <c r="C849" s="16"/>
      <c r="D849" s="16"/>
      <c r="E849" s="16"/>
      <c r="F849" s="16"/>
    </row>
    <row r="850">
      <c r="A850" s="16"/>
      <c r="B850" s="16"/>
      <c r="C850" s="16"/>
      <c r="D850" s="16"/>
      <c r="E850" s="16"/>
      <c r="F850" s="16"/>
    </row>
    <row r="851">
      <c r="A851" s="16"/>
      <c r="B851" s="16"/>
      <c r="C851" s="16"/>
      <c r="D851" s="16"/>
      <c r="E851" s="16"/>
      <c r="F851" s="16"/>
    </row>
    <row r="852">
      <c r="A852" s="16"/>
      <c r="B852" s="16"/>
      <c r="C852" s="16"/>
      <c r="D852" s="16"/>
      <c r="E852" s="16"/>
      <c r="F852" s="16"/>
    </row>
    <row r="853">
      <c r="A853" s="16"/>
      <c r="B853" s="16"/>
      <c r="C853" s="16"/>
      <c r="D853" s="16"/>
      <c r="E853" s="16"/>
      <c r="F853" s="16"/>
    </row>
    <row r="854">
      <c r="A854" s="16"/>
      <c r="B854" s="16"/>
      <c r="C854" s="16"/>
      <c r="D854" s="16"/>
      <c r="E854" s="16"/>
      <c r="F854" s="16"/>
    </row>
    <row r="855">
      <c r="A855" s="16"/>
      <c r="B855" s="16"/>
      <c r="C855" s="16"/>
      <c r="D855" s="16"/>
      <c r="E855" s="16"/>
      <c r="F855" s="16"/>
    </row>
    <row r="856">
      <c r="A856" s="16"/>
      <c r="B856" s="16"/>
      <c r="C856" s="16"/>
      <c r="D856" s="16"/>
      <c r="E856" s="16"/>
      <c r="F856" s="16"/>
    </row>
    <row r="857">
      <c r="A857" s="16"/>
      <c r="B857" s="16"/>
      <c r="C857" s="16"/>
      <c r="D857" s="16"/>
      <c r="E857" s="16"/>
      <c r="F857" s="16"/>
    </row>
    <row r="858">
      <c r="A858" s="16"/>
      <c r="B858" s="16"/>
      <c r="C858" s="16"/>
      <c r="D858" s="16"/>
      <c r="E858" s="16"/>
      <c r="F858" s="16"/>
    </row>
    <row r="859">
      <c r="A859" s="16"/>
      <c r="B859" s="16"/>
      <c r="C859" s="16"/>
      <c r="D859" s="16"/>
      <c r="E859" s="16"/>
      <c r="F859" s="16"/>
    </row>
    <row r="860">
      <c r="A860" s="16"/>
      <c r="B860" s="16"/>
      <c r="C860" s="16"/>
      <c r="D860" s="16"/>
      <c r="E860" s="16"/>
      <c r="F860" s="16"/>
    </row>
    <row r="861">
      <c r="A861" s="16"/>
      <c r="B861" s="16"/>
      <c r="C861" s="16"/>
      <c r="D861" s="16"/>
      <c r="E861" s="16"/>
      <c r="F861" s="16"/>
    </row>
    <row r="862">
      <c r="A862" s="16"/>
      <c r="B862" s="16"/>
      <c r="C862" s="16"/>
      <c r="D862" s="16"/>
      <c r="E862" s="16"/>
      <c r="F862" s="16"/>
    </row>
    <row r="863">
      <c r="A863" s="16"/>
      <c r="B863" s="16"/>
      <c r="C863" s="16"/>
      <c r="D863" s="16"/>
      <c r="E863" s="16"/>
      <c r="F863" s="16"/>
    </row>
    <row r="864">
      <c r="A864" s="16"/>
      <c r="B864" s="16"/>
      <c r="C864" s="16"/>
      <c r="D864" s="16"/>
      <c r="E864" s="16"/>
      <c r="F864" s="16"/>
    </row>
    <row r="865">
      <c r="A865" s="16"/>
      <c r="B865" s="16"/>
      <c r="C865" s="16"/>
      <c r="D865" s="16"/>
      <c r="E865" s="16"/>
      <c r="F865" s="16"/>
    </row>
    <row r="866">
      <c r="A866" s="16"/>
      <c r="B866" s="16"/>
      <c r="C866" s="16"/>
      <c r="D866" s="16"/>
      <c r="E866" s="16"/>
      <c r="F866" s="16"/>
    </row>
    <row r="867">
      <c r="A867" s="16"/>
      <c r="B867" s="16"/>
      <c r="C867" s="16"/>
      <c r="D867" s="16"/>
      <c r="E867" s="16"/>
      <c r="F867" s="16"/>
    </row>
    <row r="868">
      <c r="A868" s="16"/>
      <c r="B868" s="16"/>
      <c r="C868" s="16"/>
      <c r="D868" s="16"/>
      <c r="E868" s="16"/>
      <c r="F868" s="16"/>
    </row>
    <row r="869">
      <c r="A869" s="16"/>
      <c r="B869" s="16"/>
      <c r="C869" s="16"/>
      <c r="D869" s="16"/>
      <c r="E869" s="16"/>
      <c r="F869" s="16"/>
    </row>
    <row r="870">
      <c r="A870" s="16"/>
      <c r="B870" s="16"/>
      <c r="C870" s="16"/>
      <c r="D870" s="16"/>
      <c r="E870" s="16"/>
      <c r="F870" s="16"/>
    </row>
    <row r="871">
      <c r="A871" s="16"/>
      <c r="B871" s="16"/>
      <c r="C871" s="16"/>
      <c r="D871" s="16"/>
      <c r="E871" s="16"/>
      <c r="F871" s="16"/>
    </row>
    <row r="872">
      <c r="A872" s="16"/>
      <c r="B872" s="16"/>
      <c r="C872" s="16"/>
      <c r="D872" s="16"/>
      <c r="E872" s="16"/>
      <c r="F872" s="16"/>
    </row>
    <row r="873">
      <c r="A873" s="16"/>
      <c r="B873" s="16"/>
      <c r="C873" s="16"/>
      <c r="D873" s="16"/>
      <c r="E873" s="16"/>
      <c r="F873" s="16"/>
    </row>
    <row r="874">
      <c r="A874" s="16"/>
      <c r="B874" s="16"/>
      <c r="C874" s="16"/>
      <c r="D874" s="16"/>
      <c r="E874" s="16"/>
      <c r="F874" s="16"/>
    </row>
    <row r="875">
      <c r="A875" s="16"/>
      <c r="B875" s="16"/>
      <c r="C875" s="16"/>
      <c r="D875" s="16"/>
      <c r="E875" s="16"/>
      <c r="F875" s="16"/>
    </row>
    <row r="876">
      <c r="A876" s="16"/>
      <c r="B876" s="16"/>
      <c r="C876" s="16"/>
      <c r="D876" s="16"/>
      <c r="E876" s="16"/>
      <c r="F876" s="16"/>
    </row>
    <row r="877">
      <c r="A877" s="16"/>
      <c r="B877" s="16"/>
      <c r="C877" s="16"/>
      <c r="D877" s="16"/>
      <c r="E877" s="16"/>
      <c r="F877" s="16"/>
    </row>
    <row r="878">
      <c r="A878" s="16"/>
      <c r="B878" s="16"/>
      <c r="C878" s="16"/>
      <c r="D878" s="16"/>
      <c r="E878" s="16"/>
      <c r="F878" s="16"/>
    </row>
    <row r="879">
      <c r="A879" s="16"/>
      <c r="B879" s="16"/>
      <c r="C879" s="16"/>
      <c r="D879" s="16"/>
      <c r="E879" s="16"/>
      <c r="F879" s="16"/>
    </row>
    <row r="880">
      <c r="A880" s="16"/>
      <c r="B880" s="16"/>
      <c r="C880" s="16"/>
      <c r="D880" s="16"/>
      <c r="E880" s="16"/>
      <c r="F880" s="16"/>
    </row>
    <row r="881">
      <c r="A881" s="16"/>
      <c r="B881" s="16"/>
      <c r="C881" s="16"/>
      <c r="D881" s="16"/>
      <c r="E881" s="16"/>
      <c r="F881" s="16"/>
    </row>
    <row r="882">
      <c r="A882" s="16"/>
      <c r="B882" s="16"/>
      <c r="C882" s="16"/>
      <c r="D882" s="16"/>
      <c r="E882" s="16"/>
      <c r="F882" s="16"/>
    </row>
    <row r="883">
      <c r="A883" s="16"/>
      <c r="B883" s="16"/>
      <c r="C883" s="16"/>
      <c r="D883" s="16"/>
      <c r="E883" s="16"/>
      <c r="F883" s="16"/>
    </row>
    <row r="884">
      <c r="A884" s="16"/>
      <c r="B884" s="16"/>
      <c r="C884" s="16"/>
      <c r="D884" s="16"/>
      <c r="E884" s="16"/>
      <c r="F884" s="16"/>
    </row>
    <row r="885">
      <c r="A885" s="16"/>
      <c r="B885" s="16"/>
      <c r="C885" s="16"/>
      <c r="D885" s="16"/>
      <c r="E885" s="16"/>
      <c r="F885" s="16"/>
    </row>
    <row r="886">
      <c r="A886" s="16"/>
      <c r="B886" s="16"/>
      <c r="C886" s="16"/>
      <c r="D886" s="16"/>
      <c r="E886" s="16"/>
      <c r="F886" s="16"/>
    </row>
    <row r="887">
      <c r="A887" s="16"/>
      <c r="B887" s="16"/>
      <c r="C887" s="16"/>
      <c r="D887" s="16"/>
      <c r="E887" s="16"/>
      <c r="F887" s="16"/>
    </row>
    <row r="888">
      <c r="A888" s="16"/>
      <c r="B888" s="16"/>
      <c r="C888" s="16"/>
      <c r="D888" s="16"/>
      <c r="E888" s="16"/>
      <c r="F888" s="16"/>
    </row>
    <row r="889">
      <c r="A889" s="16"/>
      <c r="B889" s="16"/>
      <c r="C889" s="16"/>
      <c r="D889" s="16"/>
      <c r="E889" s="16"/>
      <c r="F889" s="16"/>
    </row>
    <row r="890">
      <c r="A890" s="16"/>
      <c r="B890" s="16"/>
      <c r="C890" s="16"/>
      <c r="D890" s="16"/>
      <c r="E890" s="16"/>
      <c r="F890" s="16"/>
    </row>
    <row r="891">
      <c r="A891" s="16"/>
      <c r="B891" s="16"/>
      <c r="C891" s="16"/>
      <c r="D891" s="16"/>
      <c r="E891" s="16"/>
      <c r="F891" s="16"/>
    </row>
    <row r="892">
      <c r="A892" s="16"/>
      <c r="B892" s="16"/>
      <c r="C892" s="16"/>
      <c r="D892" s="16"/>
      <c r="E892" s="16"/>
      <c r="F892" s="16"/>
    </row>
    <row r="893">
      <c r="A893" s="16"/>
      <c r="B893" s="16"/>
      <c r="C893" s="16"/>
      <c r="D893" s="16"/>
      <c r="E893" s="16"/>
      <c r="F893" s="16"/>
    </row>
    <row r="894">
      <c r="A894" s="16"/>
      <c r="B894" s="16"/>
      <c r="C894" s="16"/>
      <c r="D894" s="16"/>
      <c r="E894" s="16"/>
      <c r="F894" s="16"/>
    </row>
    <row r="895">
      <c r="A895" s="16"/>
      <c r="B895" s="16"/>
      <c r="C895" s="16"/>
      <c r="D895" s="16"/>
      <c r="E895" s="16"/>
      <c r="F895" s="16"/>
    </row>
    <row r="896">
      <c r="A896" s="16"/>
      <c r="B896" s="16"/>
      <c r="C896" s="16"/>
      <c r="D896" s="16"/>
      <c r="E896" s="16"/>
      <c r="F896" s="16"/>
    </row>
    <row r="897">
      <c r="A897" s="16"/>
      <c r="B897" s="16"/>
      <c r="C897" s="16"/>
      <c r="D897" s="16"/>
      <c r="E897" s="16"/>
      <c r="F897" s="16"/>
    </row>
    <row r="898">
      <c r="A898" s="16"/>
      <c r="B898" s="16"/>
      <c r="C898" s="16"/>
      <c r="D898" s="16"/>
      <c r="E898" s="16"/>
      <c r="F898" s="16"/>
    </row>
    <row r="899">
      <c r="A899" s="16"/>
      <c r="B899" s="16"/>
      <c r="C899" s="16"/>
      <c r="D899" s="16"/>
      <c r="E899" s="16"/>
      <c r="F899" s="16"/>
    </row>
    <row r="900">
      <c r="A900" s="16"/>
      <c r="B900" s="16"/>
      <c r="C900" s="16"/>
      <c r="D900" s="16"/>
      <c r="E900" s="16"/>
      <c r="F900" s="16"/>
    </row>
    <row r="901">
      <c r="A901" s="16"/>
      <c r="B901" s="16"/>
      <c r="C901" s="16"/>
      <c r="D901" s="16"/>
      <c r="E901" s="16"/>
      <c r="F901" s="16"/>
    </row>
    <row r="902">
      <c r="A902" s="16"/>
      <c r="B902" s="16"/>
      <c r="C902" s="16"/>
      <c r="D902" s="16"/>
      <c r="E902" s="16"/>
      <c r="F902" s="16"/>
    </row>
    <row r="903">
      <c r="A903" s="16"/>
      <c r="B903" s="16"/>
      <c r="C903" s="16"/>
      <c r="D903" s="16"/>
      <c r="E903" s="16"/>
      <c r="F903" s="16"/>
    </row>
    <row r="904">
      <c r="A904" s="16"/>
      <c r="B904" s="16"/>
      <c r="C904" s="16"/>
      <c r="D904" s="16"/>
      <c r="E904" s="16"/>
      <c r="F904" s="16"/>
    </row>
    <row r="905">
      <c r="A905" s="16"/>
      <c r="B905" s="16"/>
      <c r="C905" s="16"/>
      <c r="D905" s="16"/>
      <c r="E905" s="16"/>
      <c r="F905" s="16"/>
    </row>
    <row r="906">
      <c r="A906" s="16"/>
      <c r="B906" s="16"/>
      <c r="C906" s="16"/>
      <c r="D906" s="16"/>
      <c r="E906" s="16"/>
      <c r="F906" s="16"/>
    </row>
    <row r="907">
      <c r="A907" s="16"/>
      <c r="B907" s="16"/>
      <c r="C907" s="16"/>
      <c r="D907" s="16"/>
      <c r="E907" s="16"/>
      <c r="F907" s="16"/>
    </row>
    <row r="908">
      <c r="A908" s="16"/>
      <c r="B908" s="16"/>
      <c r="C908" s="16"/>
      <c r="D908" s="16"/>
      <c r="E908" s="16"/>
      <c r="F908" s="16"/>
    </row>
    <row r="909">
      <c r="A909" s="16"/>
      <c r="B909" s="16"/>
      <c r="C909" s="16"/>
      <c r="D909" s="16"/>
      <c r="E909" s="16"/>
      <c r="F909" s="16"/>
    </row>
    <row r="910">
      <c r="A910" s="16"/>
      <c r="B910" s="16"/>
      <c r="C910" s="16"/>
      <c r="D910" s="16"/>
      <c r="E910" s="16"/>
      <c r="F910" s="16"/>
    </row>
    <row r="911">
      <c r="A911" s="16"/>
      <c r="B911" s="16"/>
      <c r="C911" s="16"/>
      <c r="D911" s="16"/>
      <c r="E911" s="16"/>
      <c r="F911" s="16"/>
    </row>
    <row r="912">
      <c r="A912" s="16"/>
      <c r="B912" s="16"/>
      <c r="C912" s="16"/>
      <c r="D912" s="16"/>
      <c r="E912" s="16"/>
      <c r="F912" s="16"/>
    </row>
    <row r="913">
      <c r="A913" s="16"/>
      <c r="B913" s="16"/>
      <c r="C913" s="16"/>
      <c r="D913" s="16"/>
      <c r="E913" s="16"/>
      <c r="F913" s="16"/>
    </row>
    <row r="914">
      <c r="A914" s="16"/>
      <c r="B914" s="16"/>
      <c r="C914" s="16"/>
      <c r="D914" s="16"/>
      <c r="E914" s="16"/>
      <c r="F914" s="16"/>
    </row>
    <row r="915">
      <c r="A915" s="16"/>
      <c r="B915" s="16"/>
      <c r="C915" s="16"/>
      <c r="D915" s="16"/>
      <c r="E915" s="16"/>
      <c r="F915" s="16"/>
    </row>
    <row r="916">
      <c r="A916" s="16"/>
      <c r="B916" s="16"/>
      <c r="C916" s="16"/>
      <c r="D916" s="16"/>
      <c r="E916" s="16"/>
      <c r="F916" s="16"/>
    </row>
    <row r="917">
      <c r="A917" s="16"/>
      <c r="B917" s="16"/>
      <c r="C917" s="16"/>
      <c r="D917" s="16"/>
      <c r="E917" s="16"/>
      <c r="F917" s="16"/>
    </row>
    <row r="918">
      <c r="A918" s="16"/>
      <c r="B918" s="16"/>
      <c r="C918" s="16"/>
      <c r="D918" s="16"/>
      <c r="E918" s="16"/>
      <c r="F918" s="16"/>
    </row>
    <row r="919">
      <c r="A919" s="16"/>
      <c r="B919" s="16"/>
      <c r="C919" s="16"/>
      <c r="D919" s="16"/>
      <c r="E919" s="16"/>
      <c r="F919" s="16"/>
    </row>
    <row r="920">
      <c r="A920" s="16"/>
      <c r="B920" s="16"/>
      <c r="C920" s="16"/>
      <c r="D920" s="16"/>
      <c r="E920" s="16"/>
      <c r="F920" s="16"/>
    </row>
    <row r="921">
      <c r="A921" s="16"/>
      <c r="B921" s="16"/>
      <c r="C921" s="16"/>
      <c r="D921" s="16"/>
      <c r="E921" s="16"/>
      <c r="F921" s="16"/>
    </row>
    <row r="922">
      <c r="A922" s="16"/>
      <c r="B922" s="16"/>
      <c r="C922" s="16"/>
      <c r="D922" s="16"/>
      <c r="E922" s="16"/>
      <c r="F922" s="16"/>
    </row>
    <row r="923">
      <c r="A923" s="16"/>
      <c r="B923" s="16"/>
      <c r="C923" s="16"/>
      <c r="D923" s="16"/>
      <c r="E923" s="16"/>
      <c r="F923" s="16"/>
    </row>
    <row r="924">
      <c r="A924" s="16"/>
      <c r="B924" s="16"/>
      <c r="C924" s="16"/>
      <c r="D924" s="16"/>
      <c r="E924" s="16"/>
      <c r="F924" s="16"/>
    </row>
    <row r="925">
      <c r="A925" s="16"/>
      <c r="B925" s="16"/>
      <c r="C925" s="16"/>
      <c r="D925" s="16"/>
      <c r="E925" s="16"/>
      <c r="F925" s="16"/>
    </row>
    <row r="926">
      <c r="A926" s="16"/>
      <c r="B926" s="16"/>
      <c r="C926" s="16"/>
      <c r="D926" s="16"/>
      <c r="E926" s="16"/>
      <c r="F926" s="16"/>
    </row>
    <row r="927">
      <c r="A927" s="16"/>
      <c r="B927" s="16"/>
      <c r="C927" s="16"/>
      <c r="D927" s="16"/>
      <c r="E927" s="16"/>
      <c r="F927" s="16"/>
    </row>
    <row r="928">
      <c r="A928" s="16"/>
      <c r="B928" s="16"/>
      <c r="C928" s="16"/>
      <c r="D928" s="16"/>
      <c r="E928" s="16"/>
      <c r="F928" s="16"/>
    </row>
    <row r="929">
      <c r="A929" s="16"/>
      <c r="B929" s="16"/>
      <c r="C929" s="16"/>
      <c r="D929" s="16"/>
      <c r="E929" s="16"/>
      <c r="F929" s="16"/>
    </row>
    <row r="930">
      <c r="A930" s="16"/>
      <c r="B930" s="16"/>
      <c r="C930" s="16"/>
      <c r="D930" s="16"/>
      <c r="E930" s="16"/>
      <c r="F930" s="16"/>
    </row>
    <row r="931">
      <c r="A931" s="16"/>
      <c r="B931" s="16"/>
      <c r="C931" s="16"/>
      <c r="D931" s="16"/>
      <c r="E931" s="16"/>
      <c r="F931" s="16"/>
    </row>
    <row r="932">
      <c r="A932" s="16"/>
      <c r="B932" s="16"/>
      <c r="C932" s="16"/>
      <c r="D932" s="16"/>
      <c r="E932" s="16"/>
      <c r="F932" s="16"/>
    </row>
    <row r="933">
      <c r="A933" s="16"/>
      <c r="B933" s="16"/>
      <c r="C933" s="16"/>
      <c r="D933" s="16"/>
      <c r="E933" s="16"/>
      <c r="F933" s="16"/>
    </row>
    <row r="934">
      <c r="A934" s="16"/>
      <c r="B934" s="16"/>
      <c r="C934" s="16"/>
      <c r="D934" s="16"/>
      <c r="E934" s="16"/>
      <c r="F934" s="16"/>
    </row>
    <row r="935">
      <c r="A935" s="16"/>
      <c r="B935" s="16"/>
      <c r="C935" s="16"/>
      <c r="D935" s="16"/>
      <c r="E935" s="16"/>
      <c r="F935" s="16"/>
    </row>
    <row r="936">
      <c r="A936" s="16"/>
      <c r="B936" s="16"/>
      <c r="C936" s="16"/>
      <c r="D936" s="16"/>
      <c r="E936" s="16"/>
      <c r="F936" s="16"/>
    </row>
    <row r="937">
      <c r="A937" s="16"/>
      <c r="B937" s="16"/>
      <c r="C937" s="16"/>
      <c r="D937" s="16"/>
      <c r="E937" s="16"/>
      <c r="F937" s="16"/>
    </row>
    <row r="938">
      <c r="A938" s="16"/>
      <c r="B938" s="16"/>
      <c r="C938" s="16"/>
      <c r="D938" s="16"/>
      <c r="E938" s="16"/>
      <c r="F938" s="16"/>
    </row>
    <row r="939">
      <c r="A939" s="16"/>
      <c r="B939" s="16"/>
      <c r="C939" s="16"/>
      <c r="D939" s="16"/>
      <c r="E939" s="16"/>
      <c r="F939" s="16"/>
    </row>
    <row r="940">
      <c r="A940" s="16"/>
      <c r="B940" s="16"/>
      <c r="C940" s="16"/>
      <c r="D940" s="16"/>
      <c r="E940" s="16"/>
      <c r="F940" s="16"/>
    </row>
    <row r="941">
      <c r="A941" s="16"/>
      <c r="B941" s="16"/>
      <c r="C941" s="16"/>
      <c r="D941" s="16"/>
      <c r="E941" s="16"/>
      <c r="F941" s="16"/>
    </row>
    <row r="942">
      <c r="A942" s="16"/>
      <c r="B942" s="16"/>
      <c r="C942" s="16"/>
      <c r="D942" s="16"/>
      <c r="E942" s="16"/>
      <c r="F942" s="16"/>
    </row>
    <row r="943">
      <c r="A943" s="16"/>
      <c r="B943" s="16"/>
      <c r="C943" s="16"/>
      <c r="D943" s="16"/>
      <c r="E943" s="16"/>
      <c r="F943" s="16"/>
    </row>
    <row r="944">
      <c r="A944" s="16"/>
      <c r="B944" s="16"/>
      <c r="C944" s="16"/>
      <c r="D944" s="16"/>
      <c r="E944" s="16"/>
      <c r="F944" s="16"/>
    </row>
    <row r="945">
      <c r="A945" s="16"/>
      <c r="B945" s="16"/>
      <c r="C945" s="16"/>
      <c r="D945" s="16"/>
      <c r="E945" s="16"/>
      <c r="F945" s="16"/>
    </row>
    <row r="946">
      <c r="A946" s="16"/>
      <c r="B946" s="16"/>
      <c r="C946" s="16"/>
      <c r="D946" s="16"/>
      <c r="E946" s="16"/>
      <c r="F946" s="16"/>
    </row>
    <row r="947">
      <c r="A947" s="16"/>
      <c r="B947" s="16"/>
      <c r="C947" s="16"/>
      <c r="D947" s="16"/>
      <c r="E947" s="16"/>
      <c r="F947" s="16"/>
    </row>
    <row r="948">
      <c r="A948" s="16"/>
      <c r="B948" s="16"/>
      <c r="C948" s="16"/>
      <c r="D948" s="16"/>
      <c r="E948" s="16"/>
      <c r="F948" s="16"/>
    </row>
    <row r="949">
      <c r="A949" s="16"/>
      <c r="B949" s="16"/>
      <c r="C949" s="16"/>
      <c r="D949" s="16"/>
      <c r="E949" s="16"/>
      <c r="F949" s="16"/>
    </row>
    <row r="950">
      <c r="A950" s="16"/>
      <c r="B950" s="16"/>
      <c r="C950" s="16"/>
      <c r="D950" s="16"/>
      <c r="E950" s="16"/>
      <c r="F950" s="16"/>
    </row>
    <row r="951">
      <c r="A951" s="16"/>
      <c r="B951" s="16"/>
      <c r="C951" s="16"/>
      <c r="D951" s="16"/>
      <c r="E951" s="16"/>
      <c r="F951" s="16"/>
    </row>
    <row r="952">
      <c r="A952" s="16"/>
      <c r="B952" s="16"/>
      <c r="C952" s="16"/>
      <c r="D952" s="16"/>
      <c r="E952" s="16"/>
      <c r="F952" s="16"/>
    </row>
    <row r="953">
      <c r="A953" s="16"/>
      <c r="B953" s="16"/>
      <c r="C953" s="16"/>
      <c r="D953" s="16"/>
      <c r="E953" s="16"/>
      <c r="F953" s="16"/>
    </row>
    <row r="954">
      <c r="A954" s="16"/>
      <c r="B954" s="16"/>
      <c r="C954" s="16"/>
      <c r="D954" s="16"/>
      <c r="E954" s="16"/>
      <c r="F954" s="16"/>
    </row>
    <row r="955">
      <c r="A955" s="16"/>
      <c r="B955" s="16"/>
      <c r="C955" s="16"/>
      <c r="D955" s="16"/>
      <c r="E955" s="16"/>
      <c r="F955" s="16"/>
    </row>
    <row r="956">
      <c r="A956" s="16"/>
      <c r="B956" s="16"/>
      <c r="C956" s="16"/>
      <c r="D956" s="16"/>
      <c r="E956" s="16"/>
      <c r="F956" s="16"/>
    </row>
    <row r="957">
      <c r="A957" s="16"/>
      <c r="B957" s="16"/>
      <c r="C957" s="16"/>
      <c r="D957" s="16"/>
      <c r="E957" s="16"/>
      <c r="F957" s="16"/>
    </row>
    <row r="958">
      <c r="A958" s="16"/>
      <c r="B958" s="16"/>
      <c r="C958" s="16"/>
      <c r="D958" s="16"/>
      <c r="E958" s="16"/>
      <c r="F958" s="16"/>
    </row>
    <row r="959">
      <c r="A959" s="16"/>
      <c r="B959" s="16"/>
      <c r="C959" s="16"/>
      <c r="D959" s="16"/>
      <c r="E959" s="16"/>
      <c r="F959" s="16"/>
    </row>
    <row r="960">
      <c r="A960" s="16"/>
      <c r="B960" s="16"/>
      <c r="C960" s="16"/>
      <c r="D960" s="16"/>
      <c r="E960" s="16"/>
      <c r="F960" s="16"/>
    </row>
    <row r="961">
      <c r="A961" s="16"/>
      <c r="B961" s="16"/>
      <c r="C961" s="16"/>
      <c r="D961" s="16"/>
      <c r="E961" s="16"/>
      <c r="F961" s="16"/>
    </row>
    <row r="962">
      <c r="A962" s="16"/>
      <c r="B962" s="16"/>
      <c r="C962" s="16"/>
      <c r="D962" s="16"/>
      <c r="E962" s="16"/>
      <c r="F962" s="16"/>
    </row>
    <row r="963">
      <c r="A963" s="16"/>
      <c r="B963" s="16"/>
      <c r="C963" s="16"/>
      <c r="D963" s="16"/>
      <c r="E963" s="16"/>
      <c r="F963" s="16"/>
    </row>
    <row r="964">
      <c r="A964" s="16"/>
      <c r="B964" s="16"/>
      <c r="C964" s="16"/>
      <c r="D964" s="16"/>
      <c r="E964" s="16"/>
      <c r="F964" s="16"/>
    </row>
    <row r="965">
      <c r="A965" s="16"/>
      <c r="B965" s="16"/>
      <c r="C965" s="16"/>
      <c r="D965" s="16"/>
      <c r="E965" s="16"/>
      <c r="F965" s="16"/>
    </row>
    <row r="966">
      <c r="A966" s="16"/>
      <c r="B966" s="16"/>
      <c r="C966" s="16"/>
      <c r="D966" s="16"/>
      <c r="E966" s="16"/>
      <c r="F966" s="16"/>
    </row>
    <row r="967">
      <c r="A967" s="16"/>
      <c r="B967" s="16"/>
      <c r="C967" s="16"/>
      <c r="D967" s="16"/>
      <c r="E967" s="16"/>
      <c r="F967" s="16"/>
    </row>
    <row r="968">
      <c r="A968" s="16"/>
      <c r="B968" s="16"/>
      <c r="C968" s="16"/>
      <c r="D968" s="16"/>
      <c r="E968" s="16"/>
      <c r="F968" s="16"/>
    </row>
    <row r="969">
      <c r="A969" s="16"/>
      <c r="B969" s="16"/>
      <c r="C969" s="16"/>
      <c r="D969" s="16"/>
      <c r="E969" s="16"/>
      <c r="F969" s="16"/>
    </row>
    <row r="970">
      <c r="A970" s="16"/>
      <c r="B970" s="16"/>
      <c r="C970" s="16"/>
      <c r="D970" s="16"/>
      <c r="E970" s="16"/>
      <c r="F970" s="16"/>
    </row>
    <row r="971">
      <c r="A971" s="16"/>
      <c r="B971" s="16"/>
      <c r="C971" s="16"/>
      <c r="D971" s="16"/>
      <c r="E971" s="16"/>
      <c r="F971" s="16"/>
    </row>
    <row r="972">
      <c r="A972" s="16"/>
      <c r="B972" s="16"/>
      <c r="C972" s="16"/>
      <c r="D972" s="16"/>
      <c r="E972" s="16"/>
      <c r="F972" s="16"/>
    </row>
    <row r="973">
      <c r="A973" s="16"/>
      <c r="B973" s="16"/>
      <c r="C973" s="16"/>
      <c r="D973" s="16"/>
      <c r="E973" s="16"/>
      <c r="F973" s="16"/>
    </row>
    <row r="974">
      <c r="A974" s="16"/>
      <c r="B974" s="16"/>
      <c r="C974" s="16"/>
      <c r="D974" s="16"/>
      <c r="E974" s="16"/>
      <c r="F974" s="16"/>
    </row>
    <row r="975">
      <c r="A975" s="16"/>
      <c r="B975" s="16"/>
      <c r="C975" s="16"/>
      <c r="D975" s="16"/>
      <c r="E975" s="16"/>
      <c r="F975" s="16"/>
    </row>
    <row r="976">
      <c r="A976" s="16"/>
      <c r="B976" s="16"/>
      <c r="C976" s="16"/>
      <c r="D976" s="16"/>
      <c r="E976" s="16"/>
      <c r="F976" s="16"/>
    </row>
    <row r="977">
      <c r="A977" s="16"/>
      <c r="B977" s="16"/>
      <c r="C977" s="16"/>
      <c r="D977" s="16"/>
      <c r="E977" s="16"/>
      <c r="F977" s="16"/>
    </row>
    <row r="978">
      <c r="A978" s="16"/>
      <c r="B978" s="16"/>
      <c r="C978" s="16"/>
      <c r="D978" s="16"/>
      <c r="E978" s="16"/>
      <c r="F978" s="16"/>
    </row>
    <row r="979">
      <c r="A979" s="16"/>
      <c r="B979" s="16"/>
      <c r="C979" s="16"/>
      <c r="D979" s="16"/>
      <c r="E979" s="16"/>
      <c r="F979" s="16"/>
    </row>
    <row r="980">
      <c r="A980" s="16"/>
      <c r="B980" s="16"/>
      <c r="C980" s="16"/>
      <c r="D980" s="16"/>
      <c r="E980" s="16"/>
      <c r="F980" s="16"/>
    </row>
    <row r="981">
      <c r="A981" s="16"/>
      <c r="B981" s="16"/>
      <c r="C981" s="16"/>
      <c r="D981" s="16"/>
      <c r="E981" s="16"/>
      <c r="F981" s="16"/>
    </row>
    <row r="982">
      <c r="A982" s="16"/>
      <c r="B982" s="16"/>
      <c r="C982" s="16"/>
      <c r="D982" s="16"/>
      <c r="E982" s="16"/>
      <c r="F982" s="16"/>
    </row>
    <row r="983">
      <c r="A983" s="16"/>
      <c r="B983" s="16"/>
      <c r="C983" s="16"/>
      <c r="D983" s="16"/>
      <c r="E983" s="16"/>
      <c r="F983" s="16"/>
    </row>
    <row r="984">
      <c r="A984" s="16"/>
      <c r="B984" s="16"/>
      <c r="C984" s="16"/>
      <c r="D984" s="16"/>
      <c r="E984" s="16"/>
      <c r="F984" s="16"/>
    </row>
    <row r="985">
      <c r="A985" s="16"/>
      <c r="B985" s="16"/>
      <c r="C985" s="16"/>
      <c r="D985" s="16"/>
      <c r="E985" s="16"/>
      <c r="F985" s="16"/>
    </row>
    <row r="986">
      <c r="A986" s="16"/>
      <c r="B986" s="16"/>
      <c r="C986" s="16"/>
      <c r="D986" s="16"/>
      <c r="E986" s="16"/>
      <c r="F986" s="16"/>
    </row>
  </sheetData>
  <autoFilter ref="$A$1:$S$413"/>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3.63"/>
    <col customWidth="1" min="3" max="3" width="44.75"/>
    <col customWidth="1" min="5" max="5" width="30.38"/>
    <col customWidth="1" min="6" max="6" width="20.0"/>
    <col customWidth="1" min="7" max="7" width="48.0"/>
    <col customWidth="1" min="12" max="12" width="15.38"/>
    <col customWidth="1" min="17" max="17" width="14.75"/>
  </cols>
  <sheetData>
    <row r="1">
      <c r="A1" s="2" t="s">
        <v>0</v>
      </c>
      <c r="B1" s="2" t="s">
        <v>1</v>
      </c>
      <c r="C1" s="2" t="s">
        <v>2</v>
      </c>
      <c r="D1" s="2" t="s">
        <v>1078</v>
      </c>
      <c r="E1" s="2" t="s">
        <v>1079</v>
      </c>
      <c r="F1" s="2" t="s">
        <v>1082</v>
      </c>
      <c r="G1" s="2" t="s">
        <v>1083</v>
      </c>
      <c r="H1" s="2" t="s">
        <v>1084</v>
      </c>
      <c r="I1" s="2" t="s">
        <v>1223</v>
      </c>
      <c r="J1" s="2" t="s">
        <v>1224</v>
      </c>
      <c r="K1" s="9" t="s">
        <v>1085</v>
      </c>
      <c r="L1" s="9" t="s">
        <v>1088</v>
      </c>
      <c r="M1" s="15" t="s">
        <v>1229</v>
      </c>
      <c r="N1" s="10" t="s">
        <v>1254</v>
      </c>
      <c r="O1" s="10" t="s">
        <v>1089</v>
      </c>
      <c r="P1" s="10" t="s">
        <v>1090</v>
      </c>
      <c r="Q1" s="10" t="s">
        <v>1092</v>
      </c>
      <c r="R1" s="10" t="s">
        <v>1093</v>
      </c>
      <c r="S1" s="10" t="s">
        <v>1095</v>
      </c>
      <c r="T1" s="10" t="s">
        <v>1097</v>
      </c>
      <c r="U1" s="10" t="s">
        <v>1098</v>
      </c>
      <c r="V1" s="10" t="s">
        <v>1099</v>
      </c>
      <c r="W1" s="1" t="s">
        <v>1100</v>
      </c>
      <c r="X1" s="1" t="s">
        <v>1101</v>
      </c>
    </row>
    <row r="2">
      <c r="A2" s="7" t="s">
        <v>5</v>
      </c>
      <c r="B2" s="7" t="s">
        <v>1103</v>
      </c>
      <c r="C2" s="7" t="s">
        <v>1104</v>
      </c>
      <c r="D2" s="5" t="s">
        <v>1105</v>
      </c>
      <c r="E2" s="5" t="s">
        <v>1106</v>
      </c>
      <c r="F2" s="11" t="str">
        <f>VLOOKUP($D2,proc!$A:$D,3, FALSE)</f>
        <v>4</v>
      </c>
      <c r="G2" s="12" t="str">
        <f t="shared" ref="G2:G413" si="1">C2</f>
        <v>Stomach, Esophagus &amp; Duodenal Resection Procedures</v>
      </c>
      <c r="H2" s="12" t="str">
        <f t="shared" ref="H2:H414" si="2">B2</f>
        <v>P16AB</v>
      </c>
      <c r="K2" s="13">
        <f>VLOOKUP($B2,'tarif idrg'!$A:$O,11,FALSE)</f>
        <v>18485238</v>
      </c>
      <c r="L2" s="13">
        <f>VLOOKUP($B2,'tarif idrg'!$A:$O,15,FALSE)</f>
        <v>18485238</v>
      </c>
      <c r="N2" s="3" t="str">
        <f t="shared" ref="N2:N413" si="3">IF(C2&lt;&gt;G2,"Change","-")</f>
        <v>-</v>
      </c>
      <c r="O2" s="13">
        <f>VLOOKUP($D2,'ip prosedur-2025'!$A:$H,4,FALSE)</f>
        <v>52429635.57</v>
      </c>
      <c r="P2" s="13">
        <f>VLOOKUP($D2,'ip prosedur-14 okt-15 juni 2026'!$A:$H,4,FALSE)</f>
        <v>52865089.16</v>
      </c>
      <c r="Q2" s="13">
        <f>VLOOKUP($D2,'ip prosedur-14 okt-15 juni 2026'!$A:$H,3, FALSE)</f>
        <v>543</v>
      </c>
      <c r="R2" s="3">
        <f t="shared" ref="R2:R413" si="4">P2*Q2</f>
        <v>28705743414</v>
      </c>
      <c r="S2" s="14">
        <f>VLOOKUP($D2,'ip prosedur-14 okt-15 juni 2026'!$A:$H,5,FALSE)</f>
        <v>24391385</v>
      </c>
      <c r="T2" s="14">
        <f>VLOOKUP($D2,'ip prosedur-14 okt-15 juni 2026'!$A:$H,6,FALSE)</f>
        <v>37323000</v>
      </c>
      <c r="U2" s="14">
        <f>VLOOKUP($D2,'ip prosedur-14 okt-15 juni 2026'!$A:$H,7,FALSE)</f>
        <v>62092164</v>
      </c>
      <c r="V2" s="14">
        <f>VLOOKUP($D2,'ip prosedur-14 okt-15 juni 2026'!$A:$H,8,FALSE)</f>
        <v>102438900</v>
      </c>
    </row>
    <row r="3">
      <c r="A3" s="7" t="s">
        <v>5</v>
      </c>
      <c r="B3" s="7" t="s">
        <v>1103</v>
      </c>
      <c r="C3" s="7" t="s">
        <v>1104</v>
      </c>
      <c r="D3" s="5" t="s">
        <v>1125</v>
      </c>
      <c r="E3" s="5" t="s">
        <v>1127</v>
      </c>
      <c r="F3" s="11" t="str">
        <f>VLOOKUP($D3,proc!$A:$D,3, FALSE)</f>
        <v>6</v>
      </c>
      <c r="G3" s="12" t="str">
        <f t="shared" si="1"/>
        <v>Stomach, Esophagus &amp; Duodenal Resection Procedures</v>
      </c>
      <c r="H3" s="12" t="str">
        <f t="shared" si="2"/>
        <v>P16AB</v>
      </c>
      <c r="K3" s="13">
        <f>VLOOKUP($B3,'tarif idrg'!$A:$O,11,FALSE)</f>
        <v>18485238</v>
      </c>
      <c r="L3" s="13">
        <f>VLOOKUP($B3,'tarif idrg'!$A:$O,15,FALSE)</f>
        <v>18485238</v>
      </c>
      <c r="N3" s="3" t="str">
        <f t="shared" si="3"/>
        <v>-</v>
      </c>
      <c r="O3" s="13">
        <f>VLOOKUP($D3,'ip prosedur-2025'!$A:$H,4,FALSE)</f>
        <v>126114578.2</v>
      </c>
      <c r="P3" s="13">
        <f>VLOOKUP($D3,'ip prosedur-14 okt-15 juni 2026'!$A:$H,4,FALSE)</f>
        <v>119404849.3</v>
      </c>
      <c r="Q3" s="13">
        <f>VLOOKUP($D3,'ip prosedur-14 okt-15 juni 2026'!$A:$H,3, FALSE)</f>
        <v>43</v>
      </c>
      <c r="R3" s="3">
        <f t="shared" si="4"/>
        <v>5134408520</v>
      </c>
      <c r="S3" s="14">
        <f>VLOOKUP($D3,'ip prosedur-14 okt-15 juni 2026'!$A:$H,5,FALSE)</f>
        <v>53608899</v>
      </c>
      <c r="T3" s="14">
        <f>VLOOKUP($D3,'ip prosedur-14 okt-15 juni 2026'!$A:$H,6,FALSE)</f>
        <v>108589810</v>
      </c>
      <c r="U3" s="14">
        <f>VLOOKUP($D3,'ip prosedur-14 okt-15 juni 2026'!$A:$H,7,FALSE)</f>
        <v>157989413</v>
      </c>
      <c r="V3" s="14">
        <f>VLOOKUP($D3,'ip prosedur-14 okt-15 juni 2026'!$A:$H,8,FALSE)</f>
        <v>205202294</v>
      </c>
    </row>
    <row r="4">
      <c r="A4" s="7" t="s">
        <v>5</v>
      </c>
      <c r="B4" s="7" t="s">
        <v>1103</v>
      </c>
      <c r="C4" s="7" t="s">
        <v>1104</v>
      </c>
      <c r="D4" s="5" t="s">
        <v>1147</v>
      </c>
      <c r="E4" s="5" t="s">
        <v>1148</v>
      </c>
      <c r="F4" s="11" t="str">
        <f>VLOOKUP($D4,proc!$A:$D,3, FALSE)</f>
        <v>6</v>
      </c>
      <c r="G4" s="12" t="str">
        <f t="shared" si="1"/>
        <v>Stomach, Esophagus &amp; Duodenal Resection Procedures</v>
      </c>
      <c r="H4" s="12" t="str">
        <f t="shared" si="2"/>
        <v>P16AB</v>
      </c>
      <c r="K4" s="13">
        <f>VLOOKUP($B4,'tarif idrg'!$A:$O,11,FALSE)</f>
        <v>18485238</v>
      </c>
      <c r="L4" s="13">
        <f>VLOOKUP($B4,'tarif idrg'!$A:$O,15,FALSE)</f>
        <v>18485238</v>
      </c>
      <c r="N4" s="3" t="str">
        <f t="shared" si="3"/>
        <v>-</v>
      </c>
      <c r="O4" s="13">
        <f>VLOOKUP($D4,'ip prosedur-2025'!$A:$H,4,FALSE)</f>
        <v>114994592.1</v>
      </c>
      <c r="P4" s="13">
        <f>VLOOKUP($D4,'ip prosedur-14 okt-15 juni 2026'!$A:$H,4,FALSE)</f>
        <v>75994185.22</v>
      </c>
      <c r="Q4" s="13">
        <f>VLOOKUP($D4,'ip prosedur-14 okt-15 juni 2026'!$A:$H,3, FALSE)</f>
        <v>9</v>
      </c>
      <c r="R4" s="3">
        <f t="shared" si="4"/>
        <v>683947667</v>
      </c>
      <c r="S4" s="14">
        <f>VLOOKUP($D4,'ip prosedur-14 okt-15 juni 2026'!$A:$H,5,FALSE)</f>
        <v>46214359</v>
      </c>
      <c r="T4" s="14">
        <f>VLOOKUP($D4,'ip prosedur-14 okt-15 juni 2026'!$A:$H,6,FALSE)</f>
        <v>69417899</v>
      </c>
      <c r="U4" s="14">
        <f>VLOOKUP($D4,'ip prosedur-14 okt-15 juni 2026'!$A:$H,7,FALSE)</f>
        <v>101663598</v>
      </c>
      <c r="V4" s="14">
        <f>VLOOKUP($D4,'ip prosedur-14 okt-15 juni 2026'!$A:$H,8,FALSE)</f>
        <v>167465700</v>
      </c>
    </row>
    <row r="5">
      <c r="A5" s="7" t="s">
        <v>5</v>
      </c>
      <c r="B5" s="7" t="s">
        <v>1103</v>
      </c>
      <c r="C5" s="7" t="s">
        <v>1104</v>
      </c>
      <c r="D5" s="5" t="s">
        <v>1198</v>
      </c>
      <c r="E5" s="5" t="s">
        <v>1200</v>
      </c>
      <c r="F5" s="11" t="str">
        <f>VLOOKUP($D5,proc!$A:$D,3, FALSE)</f>
        <v>5</v>
      </c>
      <c r="G5" s="12" t="str">
        <f t="shared" si="1"/>
        <v>Stomach, Esophagus &amp; Duodenal Resection Procedures</v>
      </c>
      <c r="H5" s="12" t="str">
        <f t="shared" si="2"/>
        <v>P16AB</v>
      </c>
      <c r="K5" s="13">
        <f>VLOOKUP($B5,'tarif idrg'!$A:$O,11,FALSE)</f>
        <v>18485238</v>
      </c>
      <c r="L5" s="13">
        <f>VLOOKUP($B5,'tarif idrg'!$A:$O,15,FALSE)</f>
        <v>18485238</v>
      </c>
      <c r="N5" s="3" t="str">
        <f t="shared" si="3"/>
        <v>-</v>
      </c>
      <c r="O5" s="13">
        <f>VLOOKUP($D5,'ip prosedur-2025'!$A:$H,4,FALSE)</f>
        <v>98744187.73</v>
      </c>
      <c r="P5" s="13">
        <f>VLOOKUP($D5,'ip prosedur-14 okt-15 juni 2026'!$A:$H,4,FALSE)</f>
        <v>94617269.39</v>
      </c>
      <c r="Q5" s="13">
        <f>VLOOKUP($D5,'ip prosedur-14 okt-15 juni 2026'!$A:$H,3, FALSE)</f>
        <v>53</v>
      </c>
      <c r="R5" s="3">
        <f t="shared" si="4"/>
        <v>5014715278</v>
      </c>
      <c r="S5" s="14">
        <f>VLOOKUP($D5,'ip prosedur-14 okt-15 juni 2026'!$A:$H,5,FALSE)</f>
        <v>42753297</v>
      </c>
      <c r="T5" s="14">
        <f>VLOOKUP($D5,'ip prosedur-14 okt-15 juni 2026'!$A:$H,6,FALSE)</f>
        <v>79648401</v>
      </c>
      <c r="U5" s="14">
        <f>VLOOKUP($D5,'ip prosedur-14 okt-15 juni 2026'!$A:$H,7,FALSE)</f>
        <v>126490623</v>
      </c>
      <c r="V5" s="14">
        <f>VLOOKUP($D5,'ip prosedur-14 okt-15 juni 2026'!$A:$H,8,FALSE)</f>
        <v>200440522</v>
      </c>
    </row>
    <row r="6">
      <c r="A6" s="7" t="s">
        <v>5</v>
      </c>
      <c r="B6" s="7" t="s">
        <v>1103</v>
      </c>
      <c r="C6" s="7" t="s">
        <v>1104</v>
      </c>
      <c r="D6" s="5" t="s">
        <v>1250</v>
      </c>
      <c r="E6" s="5" t="s">
        <v>1251</v>
      </c>
      <c r="F6" s="11" t="str">
        <f>VLOOKUP($D6,proc!$A:$D,3, FALSE)</f>
        <v>5</v>
      </c>
      <c r="G6" s="12" t="str">
        <f t="shared" si="1"/>
        <v>Stomach, Esophagus &amp; Duodenal Resection Procedures</v>
      </c>
      <c r="H6" s="12" t="str">
        <f t="shared" si="2"/>
        <v>P16AB</v>
      </c>
      <c r="K6" s="13">
        <f>VLOOKUP($B6,'tarif idrg'!$A:$O,11,FALSE)</f>
        <v>18485238</v>
      </c>
      <c r="L6" s="13">
        <f>VLOOKUP($B6,'tarif idrg'!$A:$O,15,FALSE)</f>
        <v>18485238</v>
      </c>
      <c r="N6" s="3" t="str">
        <f t="shared" si="3"/>
        <v>-</v>
      </c>
      <c r="O6" s="13">
        <f>VLOOKUP($D6,'ip prosedur-2025'!$A:$H,4,FALSE)</f>
        <v>75277648.75</v>
      </c>
      <c r="P6" s="13">
        <f>VLOOKUP($D6,'ip prosedur-14 okt-15 juni 2026'!$A:$H,4,FALSE)</f>
        <v>72766391.86</v>
      </c>
      <c r="Q6" s="13">
        <f>VLOOKUP($D6,'ip prosedur-14 okt-15 juni 2026'!$A:$H,3, FALSE)</f>
        <v>58</v>
      </c>
      <c r="R6" s="3">
        <f t="shared" si="4"/>
        <v>4220450728</v>
      </c>
      <c r="S6" s="14">
        <f>VLOOKUP($D6,'ip prosedur-14 okt-15 juni 2026'!$A:$H,5,FALSE)</f>
        <v>40672345</v>
      </c>
      <c r="T6" s="14">
        <f>VLOOKUP($D6,'ip prosedur-14 okt-15 juni 2026'!$A:$H,6,FALSE)</f>
        <v>58786202</v>
      </c>
      <c r="U6" s="14">
        <f>VLOOKUP($D6,'ip prosedur-14 okt-15 juni 2026'!$A:$H,7,FALSE)</f>
        <v>91531996</v>
      </c>
      <c r="V6" s="14">
        <f>VLOOKUP($D6,'ip prosedur-14 okt-15 juni 2026'!$A:$H,8,FALSE)</f>
        <v>148960900</v>
      </c>
    </row>
    <row r="7">
      <c r="A7" s="7" t="s">
        <v>5</v>
      </c>
      <c r="B7" s="7" t="s">
        <v>1103</v>
      </c>
      <c r="C7" s="7" t="s">
        <v>1104</v>
      </c>
      <c r="D7" s="5" t="s">
        <v>1283</v>
      </c>
      <c r="E7" s="5" t="s">
        <v>1284</v>
      </c>
      <c r="F7" s="11" t="str">
        <f>VLOOKUP($D7,proc!$A:$D,3, FALSE)</f>
        <v>6</v>
      </c>
      <c r="G7" s="12" t="str">
        <f t="shared" si="1"/>
        <v>Stomach, Esophagus &amp; Duodenal Resection Procedures</v>
      </c>
      <c r="H7" s="12" t="str">
        <f t="shared" si="2"/>
        <v>P16AB</v>
      </c>
      <c r="K7" s="13">
        <f>VLOOKUP($B7,'tarif idrg'!$A:$O,11,FALSE)</f>
        <v>18485238</v>
      </c>
      <c r="L7" s="13">
        <f>VLOOKUP($B7,'tarif idrg'!$A:$O,15,FALSE)</f>
        <v>18485238</v>
      </c>
      <c r="M7" s="2"/>
      <c r="N7" s="3" t="str">
        <f t="shared" si="3"/>
        <v>-</v>
      </c>
      <c r="O7" s="13">
        <f>VLOOKUP($D7,'ip prosedur-2025'!$A:$H,4,FALSE)</f>
        <v>74462791.79</v>
      </c>
      <c r="P7" s="13">
        <f>VLOOKUP($D7,'ip prosedur-14 okt-15 juni 2026'!$A:$H,4,FALSE)</f>
        <v>74421011.74</v>
      </c>
      <c r="Q7" s="13">
        <f>VLOOKUP($D7,'ip prosedur-14 okt-15 juni 2026'!$A:$H,3, FALSE)</f>
        <v>231</v>
      </c>
      <c r="R7" s="3">
        <f t="shared" si="4"/>
        <v>17191253712</v>
      </c>
      <c r="S7" s="14">
        <f>VLOOKUP($D7,'ip prosedur-14 okt-15 juni 2026'!$A:$H,5,FALSE)</f>
        <v>34708610</v>
      </c>
      <c r="T7" s="14">
        <f>VLOOKUP($D7,'ip prosedur-14 okt-15 juni 2026'!$A:$H,6,FALSE)</f>
        <v>60993125</v>
      </c>
      <c r="U7" s="14">
        <f>VLOOKUP($D7,'ip prosedur-14 okt-15 juni 2026'!$A:$H,7,FALSE)</f>
        <v>92240100</v>
      </c>
      <c r="V7" s="14">
        <f>VLOOKUP($D7,'ip prosedur-14 okt-15 juni 2026'!$A:$H,8,FALSE)</f>
        <v>135701622</v>
      </c>
    </row>
    <row r="8">
      <c r="A8" s="7" t="s">
        <v>5</v>
      </c>
      <c r="B8" s="7" t="s">
        <v>1103</v>
      </c>
      <c r="C8" s="7" t="s">
        <v>1104</v>
      </c>
      <c r="D8" s="5" t="s">
        <v>1285</v>
      </c>
      <c r="E8" s="5" t="s">
        <v>1286</v>
      </c>
      <c r="F8" s="11" t="str">
        <f>VLOOKUP($D8,proc!$A:$D,3, FALSE)</f>
        <v>6</v>
      </c>
      <c r="G8" s="12" t="str">
        <f t="shared" si="1"/>
        <v>Stomach, Esophagus &amp; Duodenal Resection Procedures</v>
      </c>
      <c r="H8" s="12" t="str">
        <f t="shared" si="2"/>
        <v>P16AB</v>
      </c>
      <c r="K8" s="13">
        <f>VLOOKUP($B8,'tarif idrg'!$A:$O,11,FALSE)</f>
        <v>18485238</v>
      </c>
      <c r="L8" s="13">
        <f>VLOOKUP($B8,'tarif idrg'!$A:$O,15,FALSE)</f>
        <v>18485238</v>
      </c>
      <c r="N8" s="3" t="str">
        <f t="shared" si="3"/>
        <v>-</v>
      </c>
      <c r="O8" s="13">
        <f>VLOOKUP($D8,'ip prosedur-2025'!$A:$H,4,FALSE)</f>
        <v>80525515.58</v>
      </c>
      <c r="P8" s="13">
        <f>VLOOKUP($D8,'ip prosedur-14 okt-15 juni 2026'!$A:$H,4,FALSE)</f>
        <v>73089081.4</v>
      </c>
      <c r="Q8" s="13">
        <f>VLOOKUP($D8,'ip prosedur-14 okt-15 juni 2026'!$A:$H,3, FALSE)</f>
        <v>5</v>
      </c>
      <c r="R8" s="3">
        <f t="shared" si="4"/>
        <v>365445407</v>
      </c>
      <c r="S8" s="14">
        <f>VLOOKUP($D8,'ip prosedur-14 okt-15 juni 2026'!$A:$H,5,FALSE)</f>
        <v>63276121</v>
      </c>
      <c r="T8" s="14">
        <f>VLOOKUP($D8,'ip prosedur-14 okt-15 juni 2026'!$A:$H,6,FALSE)</f>
        <v>70513922</v>
      </c>
      <c r="U8" s="14">
        <f>VLOOKUP($D8,'ip prosedur-14 okt-15 juni 2026'!$A:$H,7,FALSE)</f>
        <v>82309664</v>
      </c>
      <c r="V8" s="14">
        <f>VLOOKUP($D8,'ip prosedur-14 okt-15 juni 2026'!$A:$H,8,FALSE)</f>
        <v>104230307</v>
      </c>
    </row>
    <row r="9">
      <c r="A9" s="7" t="s">
        <v>5</v>
      </c>
      <c r="B9" s="7" t="s">
        <v>1103</v>
      </c>
      <c r="C9" s="7" t="s">
        <v>1104</v>
      </c>
      <c r="D9" s="5" t="s">
        <v>1287</v>
      </c>
      <c r="E9" s="5" t="s">
        <v>1288</v>
      </c>
      <c r="F9" s="11" t="str">
        <f>VLOOKUP($D9,proc!$A:$D,3, FALSE)</f>
        <v>5</v>
      </c>
      <c r="G9" s="12" t="str">
        <f t="shared" si="1"/>
        <v>Stomach, Esophagus &amp; Duodenal Resection Procedures</v>
      </c>
      <c r="H9" s="12" t="str">
        <f t="shared" si="2"/>
        <v>P16AB</v>
      </c>
      <c r="K9" s="13">
        <f>VLOOKUP($B9,'tarif idrg'!$A:$O,11,FALSE)</f>
        <v>18485238</v>
      </c>
      <c r="L9" s="13">
        <f>VLOOKUP($B9,'tarif idrg'!$A:$O,15,FALSE)</f>
        <v>18485238</v>
      </c>
      <c r="N9" s="3" t="str">
        <f t="shared" si="3"/>
        <v>-</v>
      </c>
      <c r="O9" s="13">
        <f>VLOOKUP($D9,'ip prosedur-2025'!$A:$H,4,FALSE)</f>
        <v>52574054.39</v>
      </c>
      <c r="P9" s="13">
        <f>VLOOKUP($D9,'ip prosedur-14 okt-15 juni 2026'!$A:$H,4,FALSE)</f>
        <v>53324980.15</v>
      </c>
      <c r="Q9" s="13">
        <f>VLOOKUP($D9,'ip prosedur-14 okt-15 juni 2026'!$A:$H,3, FALSE)</f>
        <v>350</v>
      </c>
      <c r="R9" s="3">
        <f t="shared" si="4"/>
        <v>18663743053</v>
      </c>
      <c r="S9" s="14">
        <f>VLOOKUP($D9,'ip prosedur-14 okt-15 juni 2026'!$A:$H,5,FALSE)</f>
        <v>20792502</v>
      </c>
      <c r="T9" s="14">
        <f>VLOOKUP($D9,'ip prosedur-14 okt-15 juni 2026'!$A:$H,6,FALSE)</f>
        <v>32577345</v>
      </c>
      <c r="U9" s="14">
        <f>VLOOKUP($D9,'ip prosedur-14 okt-15 juni 2026'!$A:$H,7,FALSE)</f>
        <v>65702614</v>
      </c>
      <c r="V9" s="14">
        <f>VLOOKUP($D9,'ip prosedur-14 okt-15 juni 2026'!$A:$H,8,FALSE)</f>
        <v>101884136</v>
      </c>
    </row>
    <row r="10">
      <c r="A10" s="7" t="s">
        <v>5</v>
      </c>
      <c r="B10" s="7" t="s">
        <v>1103</v>
      </c>
      <c r="C10" s="7" t="s">
        <v>1104</v>
      </c>
      <c r="D10" s="5" t="s">
        <v>1289</v>
      </c>
      <c r="E10" s="5" t="s">
        <v>1290</v>
      </c>
      <c r="F10" s="11" t="str">
        <f>VLOOKUP($D10,proc!$A:$D,3, FALSE)</f>
        <v>6</v>
      </c>
      <c r="G10" s="12" t="str">
        <f t="shared" si="1"/>
        <v>Stomach, Esophagus &amp; Duodenal Resection Procedures</v>
      </c>
      <c r="H10" s="12" t="str">
        <f t="shared" si="2"/>
        <v>P16AB</v>
      </c>
      <c r="K10" s="13">
        <f>VLOOKUP($B10,'tarif idrg'!$A:$O,11,FALSE)</f>
        <v>18485238</v>
      </c>
      <c r="L10" s="13">
        <f>VLOOKUP($B10,'tarif idrg'!$A:$O,15,FALSE)</f>
        <v>18485238</v>
      </c>
      <c r="N10" s="3" t="str">
        <f t="shared" si="3"/>
        <v>-</v>
      </c>
      <c r="O10" s="13">
        <f>VLOOKUP($D10,'ip prosedur-2025'!$A:$H,4,FALSE)</f>
        <v>119196516.9</v>
      </c>
      <c r="P10" s="13">
        <f>VLOOKUP($D10,'ip prosedur-14 okt-15 juni 2026'!$A:$H,4,FALSE)</f>
        <v>144225023.6</v>
      </c>
      <c r="Q10" s="13">
        <f>VLOOKUP($D10,'ip prosedur-14 okt-15 juni 2026'!$A:$H,3, FALSE)</f>
        <v>10</v>
      </c>
      <c r="R10" s="3">
        <f t="shared" si="4"/>
        <v>1442250236</v>
      </c>
      <c r="S10" s="14">
        <f>VLOOKUP($D10,'ip prosedur-14 okt-15 juni 2026'!$A:$H,5,FALSE)</f>
        <v>85870232</v>
      </c>
      <c r="T10" s="14">
        <f>VLOOKUP($D10,'ip prosedur-14 okt-15 juni 2026'!$A:$H,6,FALSE)</f>
        <v>92324883</v>
      </c>
      <c r="U10" s="14">
        <f>VLOOKUP($D10,'ip prosedur-14 okt-15 juni 2026'!$A:$H,7,FALSE)</f>
        <v>151293741</v>
      </c>
      <c r="V10" s="14">
        <f>VLOOKUP($D10,'ip prosedur-14 okt-15 juni 2026'!$A:$H,8,FALSE)</f>
        <v>205202294</v>
      </c>
    </row>
    <row r="11">
      <c r="A11" s="7" t="s">
        <v>5</v>
      </c>
      <c r="B11" s="7" t="s">
        <v>1103</v>
      </c>
      <c r="C11" s="7" t="s">
        <v>1104</v>
      </c>
      <c r="D11" s="5" t="s">
        <v>1291</v>
      </c>
      <c r="E11" s="5" t="s">
        <v>1292</v>
      </c>
      <c r="F11" s="11" t="str">
        <f>VLOOKUP($D11,proc!$A:$D,3, FALSE)</f>
        <v>6</v>
      </c>
      <c r="G11" s="12" t="str">
        <f t="shared" si="1"/>
        <v>Stomach, Esophagus &amp; Duodenal Resection Procedures</v>
      </c>
      <c r="H11" s="12" t="str">
        <f t="shared" si="2"/>
        <v>P16AB</v>
      </c>
      <c r="K11" s="13">
        <f>VLOOKUP($B11,'tarif idrg'!$A:$O,11,FALSE)</f>
        <v>18485238</v>
      </c>
      <c r="L11" s="13">
        <f>VLOOKUP($B11,'tarif idrg'!$A:$O,15,FALSE)</f>
        <v>18485238</v>
      </c>
      <c r="N11" s="3" t="str">
        <f t="shared" si="3"/>
        <v>-</v>
      </c>
      <c r="O11" s="13">
        <f>VLOOKUP($D11,'ip prosedur-2025'!$A:$H,4,FALSE)</f>
        <v>87655494.91</v>
      </c>
      <c r="P11" s="13">
        <f>VLOOKUP($D11,'ip prosedur-14 okt-15 juni 2026'!$A:$H,4,FALSE)</f>
        <v>110484367.6</v>
      </c>
      <c r="Q11" s="13">
        <f>VLOOKUP($D11,'ip prosedur-14 okt-15 juni 2026'!$A:$H,3, FALSE)</f>
        <v>45</v>
      </c>
      <c r="R11" s="3">
        <f t="shared" si="4"/>
        <v>4971796542</v>
      </c>
      <c r="S11" s="14">
        <f>VLOOKUP($D11,'ip prosedur-14 okt-15 juni 2026'!$A:$H,5,FALSE)</f>
        <v>43422908</v>
      </c>
      <c r="T11" s="14">
        <f>VLOOKUP($D11,'ip prosedur-14 okt-15 juni 2026'!$A:$H,6,FALSE)</f>
        <v>91403368</v>
      </c>
      <c r="U11" s="14">
        <f>VLOOKUP($D11,'ip prosedur-14 okt-15 juni 2026'!$A:$H,7,FALSE)</f>
        <v>122210336</v>
      </c>
      <c r="V11" s="14">
        <f>VLOOKUP($D11,'ip prosedur-14 okt-15 juni 2026'!$A:$H,8,FALSE)</f>
        <v>234211982</v>
      </c>
    </row>
    <row r="12">
      <c r="A12" s="7" t="s">
        <v>5</v>
      </c>
      <c r="B12" s="7" t="s">
        <v>1293</v>
      </c>
      <c r="C12" s="7" t="s">
        <v>1294</v>
      </c>
      <c r="D12" s="5" t="s">
        <v>1295</v>
      </c>
      <c r="E12" s="5" t="s">
        <v>1296</v>
      </c>
      <c r="F12" s="11" t="str">
        <f>VLOOKUP($D12,proc!$A:$D,3, FALSE)</f>
        <v>4</v>
      </c>
      <c r="G12" s="12" t="str">
        <f t="shared" si="1"/>
        <v>Rectal Resection Procedures</v>
      </c>
      <c r="H12" s="12" t="str">
        <f t="shared" si="2"/>
        <v>P16AD</v>
      </c>
      <c r="K12" s="13">
        <f>VLOOKUP($B12,'tarif idrg'!$A:$O,11,FALSE)</f>
        <v>19047832</v>
      </c>
      <c r="L12" s="13">
        <f>VLOOKUP($B12,'tarif idrg'!$A:$O,15,FALSE)</f>
        <v>19047832</v>
      </c>
      <c r="N12" s="3" t="str">
        <f t="shared" si="3"/>
        <v>-</v>
      </c>
      <c r="O12" s="13">
        <f>VLOOKUP($D12,'ip prosedur-2025'!$A:$H,4,FALSE)</f>
        <v>19959087.31</v>
      </c>
      <c r="P12" s="13">
        <f>VLOOKUP($D12,'ip prosedur-14 okt-15 juni 2026'!$A:$H,4,FALSE)</f>
        <v>17114671.1</v>
      </c>
      <c r="Q12" s="13">
        <f>VLOOKUP($D12,'ip prosedur-14 okt-15 juni 2026'!$A:$H,3, FALSE)</f>
        <v>30</v>
      </c>
      <c r="R12" s="3">
        <f t="shared" si="4"/>
        <v>513440133</v>
      </c>
      <c r="S12" s="14">
        <f>VLOOKUP($D12,'ip prosedur-14 okt-15 juni 2026'!$A:$H,5,FALSE)</f>
        <v>7283797</v>
      </c>
      <c r="T12" s="14">
        <f>VLOOKUP($D12,'ip prosedur-14 okt-15 juni 2026'!$A:$H,6,FALSE)</f>
        <v>13968995</v>
      </c>
      <c r="U12" s="14">
        <f>VLOOKUP($D12,'ip prosedur-14 okt-15 juni 2026'!$A:$H,7,FALSE)</f>
        <v>25205333</v>
      </c>
      <c r="V12" s="14">
        <f>VLOOKUP($D12,'ip prosedur-14 okt-15 juni 2026'!$A:$H,8,FALSE)</f>
        <v>32847476</v>
      </c>
    </row>
    <row r="13">
      <c r="A13" s="7" t="s">
        <v>5</v>
      </c>
      <c r="B13" s="7" t="s">
        <v>1293</v>
      </c>
      <c r="C13" s="7" t="s">
        <v>1294</v>
      </c>
      <c r="D13" s="5" t="s">
        <v>1299</v>
      </c>
      <c r="E13" s="5" t="s">
        <v>1300</v>
      </c>
      <c r="F13" s="11" t="str">
        <f>VLOOKUP($D13,proc!$A:$D,3, FALSE)</f>
        <v>5</v>
      </c>
      <c r="G13" s="12" t="str">
        <f t="shared" si="1"/>
        <v>Rectal Resection Procedures</v>
      </c>
      <c r="H13" s="12" t="str">
        <f t="shared" si="2"/>
        <v>P16AD</v>
      </c>
      <c r="K13" s="13">
        <f>VLOOKUP($B13,'tarif idrg'!$A:$O,11,FALSE)</f>
        <v>19047832</v>
      </c>
      <c r="L13" s="13">
        <f>VLOOKUP($B13,'tarif idrg'!$A:$O,15,FALSE)</f>
        <v>19047832</v>
      </c>
      <c r="N13" s="3" t="str">
        <f t="shared" si="3"/>
        <v>-</v>
      </c>
      <c r="O13" s="13">
        <f>VLOOKUP($D13,'ip prosedur-2025'!$A:$H,4,FALSE)</f>
        <v>40360689.08</v>
      </c>
      <c r="P13" s="13">
        <f>VLOOKUP($D13,'ip prosedur-14 okt-15 juni 2026'!$A:$H,4,FALSE)</f>
        <v>34725011.8</v>
      </c>
      <c r="Q13" s="13">
        <f>VLOOKUP($D13,'ip prosedur-14 okt-15 juni 2026'!$A:$H,3, FALSE)</f>
        <v>132</v>
      </c>
      <c r="R13" s="3">
        <f t="shared" si="4"/>
        <v>4583701558</v>
      </c>
      <c r="S13" s="14">
        <f>VLOOKUP($D13,'ip prosedur-14 okt-15 juni 2026'!$A:$H,5,FALSE)</f>
        <v>15014000</v>
      </c>
      <c r="T13" s="14">
        <f>VLOOKUP($D13,'ip prosedur-14 okt-15 juni 2026'!$A:$H,6,FALSE)</f>
        <v>23447487</v>
      </c>
      <c r="U13" s="14">
        <f>VLOOKUP($D13,'ip prosedur-14 okt-15 juni 2026'!$A:$H,7,FALSE)</f>
        <v>33824388</v>
      </c>
      <c r="V13" s="14">
        <f>VLOOKUP($D13,'ip prosedur-14 okt-15 juni 2026'!$A:$H,8,FALSE)</f>
        <v>57323242</v>
      </c>
    </row>
    <row r="14">
      <c r="A14" s="7" t="s">
        <v>5</v>
      </c>
      <c r="B14" s="7" t="s">
        <v>1293</v>
      </c>
      <c r="C14" s="7" t="s">
        <v>1294</v>
      </c>
      <c r="D14" s="5" t="s">
        <v>1301</v>
      </c>
      <c r="E14" s="5" t="s">
        <v>1302</v>
      </c>
      <c r="F14" s="11" t="str">
        <f>VLOOKUP($D14,proc!$A:$D,3, FALSE)</f>
        <v>5</v>
      </c>
      <c r="G14" s="12" t="str">
        <f t="shared" si="1"/>
        <v>Rectal Resection Procedures</v>
      </c>
      <c r="H14" s="12" t="str">
        <f t="shared" si="2"/>
        <v>P16AD</v>
      </c>
      <c r="K14" s="13">
        <f>VLOOKUP($B14,'tarif idrg'!$A:$O,11,FALSE)</f>
        <v>19047832</v>
      </c>
      <c r="L14" s="13">
        <f>VLOOKUP($B14,'tarif idrg'!$A:$O,15,FALSE)</f>
        <v>19047832</v>
      </c>
      <c r="N14" s="3" t="str">
        <f t="shared" si="3"/>
        <v>-</v>
      </c>
      <c r="O14" s="13">
        <f>VLOOKUP($D14,'ip prosedur-2025'!$A:$H,4,FALSE)</f>
        <v>31202605.69</v>
      </c>
      <c r="P14" s="13">
        <f>VLOOKUP($D14,'ip prosedur-14 okt-15 juni 2026'!$A:$H,4,FALSE)</f>
        <v>32510005.82</v>
      </c>
      <c r="Q14" s="13">
        <f>VLOOKUP($D14,'ip prosedur-14 okt-15 juni 2026'!$A:$H,3, FALSE)</f>
        <v>504</v>
      </c>
      <c r="R14" s="3">
        <f t="shared" si="4"/>
        <v>16385042933</v>
      </c>
      <c r="S14" s="14">
        <f>VLOOKUP($D14,'ip prosedur-14 okt-15 juni 2026'!$A:$H,5,FALSE)</f>
        <v>18365308</v>
      </c>
      <c r="T14" s="14">
        <f>VLOOKUP($D14,'ip prosedur-14 okt-15 juni 2026'!$A:$H,6,FALSE)</f>
        <v>24567250</v>
      </c>
      <c r="U14" s="14">
        <f>VLOOKUP($D14,'ip prosedur-14 okt-15 juni 2026'!$A:$H,7,FALSE)</f>
        <v>39432100</v>
      </c>
      <c r="V14" s="14">
        <f>VLOOKUP($D14,'ip prosedur-14 okt-15 juni 2026'!$A:$H,8,FALSE)</f>
        <v>58357734</v>
      </c>
    </row>
    <row r="15">
      <c r="A15" s="7" t="s">
        <v>5</v>
      </c>
      <c r="B15" s="7" t="s">
        <v>1293</v>
      </c>
      <c r="C15" s="7" t="s">
        <v>1294</v>
      </c>
      <c r="D15" s="5" t="s">
        <v>1303</v>
      </c>
      <c r="E15" s="5" t="s">
        <v>1304</v>
      </c>
      <c r="F15" s="11" t="str">
        <f>VLOOKUP($D15,proc!$A:$D,3, FALSE)</f>
        <v>5</v>
      </c>
      <c r="G15" s="12" t="str">
        <f t="shared" si="1"/>
        <v>Rectal Resection Procedures</v>
      </c>
      <c r="H15" s="12" t="str">
        <f t="shared" si="2"/>
        <v>P16AD</v>
      </c>
      <c r="K15" s="13">
        <f>VLOOKUP($B15,'tarif idrg'!$A:$O,11,FALSE)</f>
        <v>19047832</v>
      </c>
      <c r="L15" s="13">
        <f>VLOOKUP($B15,'tarif idrg'!$A:$O,15,FALSE)</f>
        <v>19047832</v>
      </c>
      <c r="N15" s="3" t="str">
        <f t="shared" si="3"/>
        <v>-</v>
      </c>
      <c r="O15" s="13">
        <f>VLOOKUP($D15,'ip prosedur-2025'!$A:$H,4,FALSE)</f>
        <v>49374683.62</v>
      </c>
      <c r="P15" s="13">
        <f>VLOOKUP($D15,'ip prosedur-14 okt-15 juni 2026'!$A:$H,4,FALSE)</f>
        <v>45658773.38</v>
      </c>
      <c r="Q15" s="13">
        <f>VLOOKUP($D15,'ip prosedur-14 okt-15 juni 2026'!$A:$H,3, FALSE)</f>
        <v>39</v>
      </c>
      <c r="R15" s="3">
        <f t="shared" si="4"/>
        <v>1780692162</v>
      </c>
      <c r="S15" s="14">
        <f>VLOOKUP($D15,'ip prosedur-14 okt-15 juni 2026'!$A:$H,5,FALSE)</f>
        <v>27879681</v>
      </c>
      <c r="T15" s="14">
        <f>VLOOKUP($D15,'ip prosedur-14 okt-15 juni 2026'!$A:$H,6,FALSE)</f>
        <v>32383501</v>
      </c>
      <c r="U15" s="14">
        <f>VLOOKUP($D15,'ip prosedur-14 okt-15 juni 2026'!$A:$H,7,FALSE)</f>
        <v>53346651</v>
      </c>
      <c r="V15" s="14">
        <f>VLOOKUP($D15,'ip prosedur-14 okt-15 juni 2026'!$A:$H,8,FALSE)</f>
        <v>105061041</v>
      </c>
    </row>
    <row r="16">
      <c r="A16" s="7" t="s">
        <v>5</v>
      </c>
      <c r="B16" s="7" t="s">
        <v>1293</v>
      </c>
      <c r="C16" s="7" t="s">
        <v>1294</v>
      </c>
      <c r="D16" s="5" t="s">
        <v>1305</v>
      </c>
      <c r="E16" s="5" t="s">
        <v>1306</v>
      </c>
      <c r="F16" s="11" t="str">
        <f>VLOOKUP($D16,proc!$A:$D,3, FALSE)</f>
        <v>5</v>
      </c>
      <c r="G16" s="12" t="str">
        <f t="shared" si="1"/>
        <v>Rectal Resection Procedures</v>
      </c>
      <c r="H16" s="12" t="str">
        <f t="shared" si="2"/>
        <v>P16AD</v>
      </c>
      <c r="K16" s="13">
        <f>VLOOKUP($B16,'tarif idrg'!$A:$O,11,FALSE)</f>
        <v>19047832</v>
      </c>
      <c r="L16" s="13">
        <f>VLOOKUP($B16,'tarif idrg'!$A:$O,15,FALSE)</f>
        <v>19047832</v>
      </c>
      <c r="N16" s="3" t="str">
        <f t="shared" si="3"/>
        <v>-</v>
      </c>
      <c r="O16" s="13">
        <f>VLOOKUP($D16,'ip prosedur-2025'!$A:$H,4,FALSE)</f>
        <v>40933472.8</v>
      </c>
      <c r="P16" s="13">
        <f>VLOOKUP($D16,'ip prosedur-14 okt-15 juni 2026'!$A:$H,4,FALSE)</f>
        <v>37642223.35</v>
      </c>
      <c r="Q16" s="13">
        <f>VLOOKUP($D16,'ip prosedur-14 okt-15 juni 2026'!$A:$H,3, FALSE)</f>
        <v>150</v>
      </c>
      <c r="R16" s="3">
        <f t="shared" si="4"/>
        <v>5646333503</v>
      </c>
      <c r="S16" s="14">
        <f>VLOOKUP($D16,'ip prosedur-14 okt-15 juni 2026'!$A:$H,5,FALSE)</f>
        <v>21318077</v>
      </c>
      <c r="T16" s="14">
        <f>VLOOKUP($D16,'ip prosedur-14 okt-15 juni 2026'!$A:$H,6,FALSE)</f>
        <v>29947352</v>
      </c>
      <c r="U16" s="14">
        <f>VLOOKUP($D16,'ip prosedur-14 okt-15 juni 2026'!$A:$H,7,FALSE)</f>
        <v>44390161</v>
      </c>
      <c r="V16" s="14">
        <f>VLOOKUP($D16,'ip prosedur-14 okt-15 juni 2026'!$A:$H,8,FALSE)</f>
        <v>61717662</v>
      </c>
    </row>
    <row r="17">
      <c r="A17" s="7" t="s">
        <v>5</v>
      </c>
      <c r="B17" s="7" t="s">
        <v>1293</v>
      </c>
      <c r="C17" s="7" t="s">
        <v>1294</v>
      </c>
      <c r="D17" s="5" t="s">
        <v>1307</v>
      </c>
      <c r="E17" s="5" t="s">
        <v>1308</v>
      </c>
      <c r="F17" s="11" t="str">
        <f>VLOOKUP($D17,proc!$A:$D,3, FALSE)</f>
        <v>5</v>
      </c>
      <c r="G17" s="12" t="str">
        <f t="shared" si="1"/>
        <v>Rectal Resection Procedures</v>
      </c>
      <c r="H17" s="12" t="str">
        <f t="shared" si="2"/>
        <v>P16AD</v>
      </c>
      <c r="K17" s="13">
        <f>VLOOKUP($B17,'tarif idrg'!$A:$O,11,FALSE)</f>
        <v>19047832</v>
      </c>
      <c r="L17" s="13">
        <f>VLOOKUP($B17,'tarif idrg'!$A:$O,15,FALSE)</f>
        <v>19047832</v>
      </c>
      <c r="N17" s="3" t="str">
        <f t="shared" si="3"/>
        <v>-</v>
      </c>
      <c r="O17" s="13">
        <f>VLOOKUP($D17,'ip prosedur-2025'!$A:$H,4,FALSE)</f>
        <v>36146040.09</v>
      </c>
      <c r="P17" s="13">
        <f>VLOOKUP($D17,'ip prosedur-14 okt-15 juni 2026'!$A:$H,4,FALSE)</f>
        <v>36921421.02</v>
      </c>
      <c r="Q17" s="13">
        <f>VLOOKUP($D17,'ip prosedur-14 okt-15 juni 2026'!$A:$H,3, FALSE)</f>
        <v>617</v>
      </c>
      <c r="R17" s="3">
        <f t="shared" si="4"/>
        <v>22780516769</v>
      </c>
      <c r="S17" s="14">
        <f>VLOOKUP($D17,'ip prosedur-14 okt-15 juni 2026'!$A:$H,5,FALSE)</f>
        <v>18741067</v>
      </c>
      <c r="T17" s="14">
        <f>VLOOKUP($D17,'ip prosedur-14 okt-15 juni 2026'!$A:$H,6,FALSE)</f>
        <v>27984330</v>
      </c>
      <c r="U17" s="14">
        <f>VLOOKUP($D17,'ip prosedur-14 okt-15 juni 2026'!$A:$H,7,FALSE)</f>
        <v>45664077</v>
      </c>
      <c r="V17" s="14">
        <f>VLOOKUP($D17,'ip prosedur-14 okt-15 juni 2026'!$A:$H,8,FALSE)</f>
        <v>70241401</v>
      </c>
    </row>
    <row r="18">
      <c r="A18" s="7" t="s">
        <v>5</v>
      </c>
      <c r="B18" s="7" t="s">
        <v>1293</v>
      </c>
      <c r="C18" s="7" t="s">
        <v>1294</v>
      </c>
      <c r="D18" s="5" t="s">
        <v>1309</v>
      </c>
      <c r="E18" s="5" t="s">
        <v>1310</v>
      </c>
      <c r="F18" s="11" t="str">
        <f>VLOOKUP($D18,proc!$A:$D,3, FALSE)</f>
        <v>5</v>
      </c>
      <c r="G18" s="12" t="str">
        <f t="shared" si="1"/>
        <v>Rectal Resection Procedures</v>
      </c>
      <c r="H18" s="12" t="str">
        <f t="shared" si="2"/>
        <v>P16AD</v>
      </c>
      <c r="K18" s="13">
        <f>VLOOKUP($B18,'tarif idrg'!$A:$O,11,FALSE)</f>
        <v>19047832</v>
      </c>
      <c r="L18" s="13">
        <f>VLOOKUP($B18,'tarif idrg'!$A:$O,15,FALSE)</f>
        <v>19047832</v>
      </c>
      <c r="N18" s="3" t="str">
        <f t="shared" si="3"/>
        <v>-</v>
      </c>
      <c r="O18" s="13">
        <f>VLOOKUP($D18,'ip prosedur-2025'!$A:$H,4,FALSE)</f>
        <v>50854015.47</v>
      </c>
      <c r="P18" s="13">
        <f>VLOOKUP($D18,'ip prosedur-14 okt-15 juni 2026'!$A:$H,4,FALSE)</f>
        <v>53592915.56</v>
      </c>
      <c r="Q18" s="13">
        <f>VLOOKUP($D18,'ip prosedur-14 okt-15 juni 2026'!$A:$H,3, FALSE)</f>
        <v>224</v>
      </c>
      <c r="R18" s="3">
        <f t="shared" si="4"/>
        <v>12004813085</v>
      </c>
      <c r="S18" s="14">
        <f>VLOOKUP($D18,'ip prosedur-14 okt-15 juni 2026'!$A:$H,5,FALSE)</f>
        <v>26512944</v>
      </c>
      <c r="T18" s="14">
        <f>VLOOKUP($D18,'ip prosedur-14 okt-15 juni 2026'!$A:$H,6,FALSE)</f>
        <v>37369547</v>
      </c>
      <c r="U18" s="14">
        <f>VLOOKUP($D18,'ip prosedur-14 okt-15 juni 2026'!$A:$H,7,FALSE)</f>
        <v>56690169</v>
      </c>
      <c r="V18" s="14">
        <f>VLOOKUP($D18,'ip prosedur-14 okt-15 juni 2026'!$A:$H,8,FALSE)</f>
        <v>102504532</v>
      </c>
    </row>
    <row r="19">
      <c r="A19" s="7" t="s">
        <v>5</v>
      </c>
      <c r="B19" s="7" t="s">
        <v>1293</v>
      </c>
      <c r="C19" s="7" t="s">
        <v>1294</v>
      </c>
      <c r="D19" s="5" t="s">
        <v>1313</v>
      </c>
      <c r="E19" s="5" t="s">
        <v>1314</v>
      </c>
      <c r="F19" s="11" t="str">
        <f>VLOOKUP($D19,proc!$A:$D,3, FALSE)</f>
        <v>5</v>
      </c>
      <c r="G19" s="12" t="str">
        <f t="shared" si="1"/>
        <v>Rectal Resection Procedures</v>
      </c>
      <c r="H19" s="12" t="str">
        <f t="shared" si="2"/>
        <v>P16AD</v>
      </c>
      <c r="K19" s="13">
        <f>VLOOKUP($B19,'tarif idrg'!$A:$O,11,FALSE)</f>
        <v>19047832</v>
      </c>
      <c r="L19" s="13">
        <f>VLOOKUP($B19,'tarif idrg'!$A:$O,15,FALSE)</f>
        <v>19047832</v>
      </c>
      <c r="N19" s="3" t="str">
        <f t="shared" si="3"/>
        <v>-</v>
      </c>
      <c r="O19" s="13">
        <f>VLOOKUP($D19,'ip prosedur-2025'!$A:$H,4,FALSE)</f>
        <v>63067730.57</v>
      </c>
      <c r="P19" s="13">
        <f>VLOOKUP($D19,'ip prosedur-14 okt-15 juni 2026'!$A:$H,4,FALSE)</f>
        <v>55769788.66</v>
      </c>
      <c r="Q19" s="13">
        <f>VLOOKUP($D19,'ip prosedur-14 okt-15 juni 2026'!$A:$H,3, FALSE)</f>
        <v>97</v>
      </c>
      <c r="R19" s="3">
        <f t="shared" si="4"/>
        <v>5409669500</v>
      </c>
      <c r="S19" s="14">
        <f>VLOOKUP($D19,'ip prosedur-14 okt-15 juni 2026'!$A:$H,5,FALSE)</f>
        <v>29939151</v>
      </c>
      <c r="T19" s="14">
        <f>VLOOKUP($D19,'ip prosedur-14 okt-15 juni 2026'!$A:$H,6,FALSE)</f>
        <v>42893394</v>
      </c>
      <c r="U19" s="14">
        <f>VLOOKUP($D19,'ip prosedur-14 okt-15 juni 2026'!$A:$H,7,FALSE)</f>
        <v>68236900</v>
      </c>
      <c r="V19" s="14">
        <f>VLOOKUP($D19,'ip prosedur-14 okt-15 juni 2026'!$A:$H,8,FALSE)</f>
        <v>107440940</v>
      </c>
    </row>
    <row r="20">
      <c r="A20" s="7" t="s">
        <v>5</v>
      </c>
      <c r="B20" s="7" t="s">
        <v>1293</v>
      </c>
      <c r="C20" s="7" t="s">
        <v>1294</v>
      </c>
      <c r="D20" s="5" t="s">
        <v>1315</v>
      </c>
      <c r="E20" s="5" t="s">
        <v>1316</v>
      </c>
      <c r="F20" s="11" t="str">
        <f>VLOOKUP($D20,proc!$A:$D,3, FALSE)</f>
        <v>5</v>
      </c>
      <c r="G20" s="12" t="str">
        <f t="shared" si="1"/>
        <v>Rectal Resection Procedures</v>
      </c>
      <c r="H20" s="12" t="str">
        <f t="shared" si="2"/>
        <v>P16AD</v>
      </c>
      <c r="K20" s="13">
        <f>VLOOKUP($B20,'tarif idrg'!$A:$O,11,FALSE)</f>
        <v>19047832</v>
      </c>
      <c r="L20" s="13">
        <f>VLOOKUP($B20,'tarif idrg'!$A:$O,15,FALSE)</f>
        <v>19047832</v>
      </c>
      <c r="N20" s="3" t="str">
        <f t="shared" si="3"/>
        <v>-</v>
      </c>
      <c r="O20" s="13">
        <f>VLOOKUP($D20,'ip prosedur-2025'!$A:$H,4,FALSE)</f>
        <v>48511964.46</v>
      </c>
      <c r="P20" s="13">
        <f>VLOOKUP($D20,'ip prosedur-14 okt-15 juni 2026'!$A:$H,4,FALSE)</f>
        <v>52760442.58</v>
      </c>
      <c r="Q20" s="13">
        <f>VLOOKUP($D20,'ip prosedur-14 okt-15 juni 2026'!$A:$H,3, FALSE)</f>
        <v>417</v>
      </c>
      <c r="R20" s="3">
        <f t="shared" si="4"/>
        <v>22001104556</v>
      </c>
      <c r="S20" s="14">
        <f>VLOOKUP($D20,'ip prosedur-14 okt-15 juni 2026'!$A:$H,5,FALSE)</f>
        <v>23317374</v>
      </c>
      <c r="T20" s="14">
        <f>VLOOKUP($D20,'ip prosedur-14 okt-15 juni 2026'!$A:$H,6,FALSE)</f>
        <v>38583652</v>
      </c>
      <c r="U20" s="14">
        <f>VLOOKUP($D20,'ip prosedur-14 okt-15 juni 2026'!$A:$H,7,FALSE)</f>
        <v>58572338</v>
      </c>
      <c r="V20" s="14">
        <f>VLOOKUP($D20,'ip prosedur-14 okt-15 juni 2026'!$A:$H,8,FALSE)</f>
        <v>101082350</v>
      </c>
    </row>
    <row r="21">
      <c r="A21" s="7" t="s">
        <v>5</v>
      </c>
      <c r="B21" s="7" t="s">
        <v>1293</v>
      </c>
      <c r="C21" s="7" t="s">
        <v>1294</v>
      </c>
      <c r="D21" s="5" t="s">
        <v>1317</v>
      </c>
      <c r="E21" s="5" t="s">
        <v>1318</v>
      </c>
      <c r="F21" s="11" t="str">
        <f>VLOOKUP($D21,proc!$A:$D,3, FALSE)</f>
        <v>5</v>
      </c>
      <c r="G21" s="12" t="str">
        <f t="shared" si="1"/>
        <v>Rectal Resection Procedures</v>
      </c>
      <c r="H21" s="12" t="str">
        <f t="shared" si="2"/>
        <v>P16AD</v>
      </c>
      <c r="K21" s="13">
        <f>VLOOKUP($B21,'tarif idrg'!$A:$O,11,FALSE)</f>
        <v>19047832</v>
      </c>
      <c r="L21" s="13">
        <f>VLOOKUP($B21,'tarif idrg'!$A:$O,15,FALSE)</f>
        <v>19047832</v>
      </c>
      <c r="N21" s="3" t="str">
        <f t="shared" si="3"/>
        <v>-</v>
      </c>
      <c r="O21" s="13">
        <f>VLOOKUP($D21,'ip prosedur-2025'!$A:$H,4,FALSE)</f>
        <v>42957644.68</v>
      </c>
      <c r="P21" s="13">
        <f>VLOOKUP($D21,'ip prosedur-14 okt-15 juni 2026'!$A:$H,4,FALSE)</f>
        <v>43368389.06</v>
      </c>
      <c r="Q21" s="13">
        <f>VLOOKUP($D21,'ip prosedur-14 okt-15 juni 2026'!$A:$H,3, FALSE)</f>
        <v>94</v>
      </c>
      <c r="R21" s="3">
        <f t="shared" si="4"/>
        <v>4076628572</v>
      </c>
      <c r="S21" s="14">
        <f>VLOOKUP($D21,'ip prosedur-14 okt-15 juni 2026'!$A:$H,5,FALSE)</f>
        <v>23371574</v>
      </c>
      <c r="T21" s="14">
        <f>VLOOKUP($D21,'ip prosedur-14 okt-15 juni 2026'!$A:$H,6,FALSE)</f>
        <v>32123303</v>
      </c>
      <c r="U21" s="14">
        <f>VLOOKUP($D21,'ip prosedur-14 okt-15 juni 2026'!$A:$H,7,FALSE)</f>
        <v>54189187</v>
      </c>
      <c r="V21" s="14">
        <f>VLOOKUP($D21,'ip prosedur-14 okt-15 juni 2026'!$A:$H,8,FALSE)</f>
        <v>74378765</v>
      </c>
    </row>
    <row r="22">
      <c r="A22" s="7" t="s">
        <v>5</v>
      </c>
      <c r="B22" s="7" t="s">
        <v>1293</v>
      </c>
      <c r="C22" s="7" t="s">
        <v>1294</v>
      </c>
      <c r="D22" s="5" t="s">
        <v>1321</v>
      </c>
      <c r="E22" s="5" t="s">
        <v>1322</v>
      </c>
      <c r="F22" s="11" t="str">
        <f>VLOOKUP($D22,proc!$A:$D,3, FALSE)</f>
        <v>5</v>
      </c>
      <c r="G22" s="12" t="str">
        <f t="shared" si="1"/>
        <v>Rectal Resection Procedures</v>
      </c>
      <c r="H22" s="12" t="str">
        <f t="shared" si="2"/>
        <v>P16AD</v>
      </c>
      <c r="K22" s="13">
        <f>VLOOKUP($B22,'tarif idrg'!$A:$O,11,FALSE)</f>
        <v>19047832</v>
      </c>
      <c r="L22" s="13">
        <f>VLOOKUP($B22,'tarif idrg'!$A:$O,15,FALSE)</f>
        <v>19047832</v>
      </c>
      <c r="N22" s="3" t="str">
        <f t="shared" si="3"/>
        <v>-</v>
      </c>
      <c r="O22" s="13">
        <f>VLOOKUP($D22,'ip prosedur-2025'!$A:$H,4,FALSE)</f>
        <v>43456925.84</v>
      </c>
      <c r="P22" s="13">
        <f>VLOOKUP($D22,'ip prosedur-14 okt-15 juni 2026'!$A:$H,4,FALSE)</f>
        <v>45611186.83</v>
      </c>
      <c r="Q22" s="13">
        <f>VLOOKUP($D22,'ip prosedur-14 okt-15 juni 2026'!$A:$H,3, FALSE)</f>
        <v>24</v>
      </c>
      <c r="R22" s="3">
        <f t="shared" si="4"/>
        <v>1094668484</v>
      </c>
      <c r="S22" s="14">
        <f>VLOOKUP($D22,'ip prosedur-14 okt-15 juni 2026'!$A:$H,5,FALSE)</f>
        <v>23094669</v>
      </c>
      <c r="T22" s="14">
        <f>VLOOKUP($D22,'ip prosedur-14 okt-15 juni 2026'!$A:$H,6,FALSE)</f>
        <v>34791250</v>
      </c>
      <c r="U22" s="14">
        <f>VLOOKUP($D22,'ip prosedur-14 okt-15 juni 2026'!$A:$H,7,FALSE)</f>
        <v>65898262</v>
      </c>
      <c r="V22" s="14">
        <f>VLOOKUP($D22,'ip prosedur-14 okt-15 juni 2026'!$A:$H,8,FALSE)</f>
        <v>101905100</v>
      </c>
    </row>
    <row r="23">
      <c r="A23" s="7" t="s">
        <v>5</v>
      </c>
      <c r="B23" s="7" t="s">
        <v>1293</v>
      </c>
      <c r="C23" s="7" t="s">
        <v>1294</v>
      </c>
      <c r="D23" s="5" t="s">
        <v>1323</v>
      </c>
      <c r="E23" s="5" t="s">
        <v>1324</v>
      </c>
      <c r="F23" s="11" t="str">
        <f>VLOOKUP($D23,proc!$A:$D,3, FALSE)</f>
        <v>5</v>
      </c>
      <c r="G23" s="12" t="str">
        <f t="shared" si="1"/>
        <v>Rectal Resection Procedures</v>
      </c>
      <c r="H23" s="12" t="str">
        <f t="shared" si="2"/>
        <v>P16AD</v>
      </c>
      <c r="K23" s="13">
        <f>VLOOKUP($B23,'tarif idrg'!$A:$O,11,FALSE)</f>
        <v>19047832</v>
      </c>
      <c r="L23" s="13">
        <f>VLOOKUP($B23,'tarif idrg'!$A:$O,15,FALSE)</f>
        <v>19047832</v>
      </c>
      <c r="N23" s="3" t="str">
        <f t="shared" si="3"/>
        <v>-</v>
      </c>
      <c r="O23" s="13">
        <f>VLOOKUP($D23,'ip prosedur-2025'!$A:$H,4,FALSE)</f>
        <v>60742817.49</v>
      </c>
      <c r="P23" s="13">
        <f>VLOOKUP($D23,'ip prosedur-14 okt-15 juni 2026'!$A:$H,4,FALSE)</f>
        <v>71128421.09</v>
      </c>
      <c r="Q23" s="13">
        <f>VLOOKUP($D23,'ip prosedur-14 okt-15 juni 2026'!$A:$H,3, FALSE)</f>
        <v>433</v>
      </c>
      <c r="R23" s="3">
        <f t="shared" si="4"/>
        <v>30798606332</v>
      </c>
      <c r="S23" s="14">
        <f>VLOOKUP($D23,'ip prosedur-14 okt-15 juni 2026'!$A:$H,5,FALSE)</f>
        <v>24154561</v>
      </c>
      <c r="T23" s="14">
        <f>VLOOKUP($D23,'ip prosedur-14 okt-15 juni 2026'!$A:$H,6,FALSE)</f>
        <v>46077917</v>
      </c>
      <c r="U23" s="14">
        <f>VLOOKUP($D23,'ip prosedur-14 okt-15 juni 2026'!$A:$H,7,FALSE)</f>
        <v>91202127</v>
      </c>
      <c r="V23" s="14">
        <f>VLOOKUP($D23,'ip prosedur-14 okt-15 juni 2026'!$A:$H,8,FALSE)</f>
        <v>156646280</v>
      </c>
    </row>
    <row r="24">
      <c r="A24" s="7" t="s">
        <v>5</v>
      </c>
      <c r="B24" s="7" t="s">
        <v>1293</v>
      </c>
      <c r="C24" s="7" t="s">
        <v>1294</v>
      </c>
      <c r="D24" s="5" t="s">
        <v>1325</v>
      </c>
      <c r="E24" s="5" t="s">
        <v>1326</v>
      </c>
      <c r="F24" s="11" t="str">
        <f>VLOOKUP($D24,proc!$A:$D,3, FALSE)</f>
        <v>5</v>
      </c>
      <c r="G24" s="12" t="str">
        <f t="shared" si="1"/>
        <v>Rectal Resection Procedures</v>
      </c>
      <c r="H24" s="12" t="str">
        <f t="shared" si="2"/>
        <v>P16AD</v>
      </c>
      <c r="K24" s="13">
        <f>VLOOKUP($B24,'tarif idrg'!$A:$O,11,FALSE)</f>
        <v>19047832</v>
      </c>
      <c r="L24" s="13">
        <f>VLOOKUP($B24,'tarif idrg'!$A:$O,15,FALSE)</f>
        <v>19047832</v>
      </c>
      <c r="N24" s="3" t="str">
        <f t="shared" si="3"/>
        <v>-</v>
      </c>
      <c r="O24" s="13">
        <f>VLOOKUP($D24,'ip prosedur-2025'!$A:$H,4,FALSE)</f>
        <v>57644944.15</v>
      </c>
      <c r="P24" s="13">
        <f>VLOOKUP($D24,'ip prosedur-14 okt-15 juni 2026'!$A:$H,4,FALSE)</f>
        <v>55168578.92</v>
      </c>
      <c r="Q24" s="13">
        <f>VLOOKUP($D24,'ip prosedur-14 okt-15 juni 2026'!$A:$H,3, FALSE)</f>
        <v>1058</v>
      </c>
      <c r="R24" s="3">
        <f t="shared" si="4"/>
        <v>58368356497</v>
      </c>
      <c r="S24" s="14">
        <f>VLOOKUP($D24,'ip prosedur-14 okt-15 juni 2026'!$A:$H,5,FALSE)</f>
        <v>26578686</v>
      </c>
      <c r="T24" s="14">
        <f>VLOOKUP($D24,'ip prosedur-14 okt-15 juni 2026'!$A:$H,6,FALSE)</f>
        <v>45992832</v>
      </c>
      <c r="U24" s="14">
        <f>VLOOKUP($D24,'ip prosedur-14 okt-15 juni 2026'!$A:$H,7,FALSE)</f>
        <v>71837245</v>
      </c>
      <c r="V24" s="14">
        <f>VLOOKUP($D24,'ip prosedur-14 okt-15 juni 2026'!$A:$H,8,FALSE)</f>
        <v>98115365</v>
      </c>
    </row>
    <row r="25">
      <c r="A25" s="7" t="s">
        <v>5</v>
      </c>
      <c r="B25" s="7" t="s">
        <v>1293</v>
      </c>
      <c r="C25" s="7" t="s">
        <v>1294</v>
      </c>
      <c r="D25" s="5" t="s">
        <v>1327</v>
      </c>
      <c r="E25" s="5" t="s">
        <v>1328</v>
      </c>
      <c r="F25" s="11" t="str">
        <f>VLOOKUP($D25,proc!$A:$D,3, FALSE)</f>
        <v>5</v>
      </c>
      <c r="G25" s="12" t="str">
        <f t="shared" si="1"/>
        <v>Rectal Resection Procedures</v>
      </c>
      <c r="H25" s="12" t="str">
        <f t="shared" si="2"/>
        <v>P16AD</v>
      </c>
      <c r="K25" s="13">
        <f>VLOOKUP($B25,'tarif idrg'!$A:$O,11,FALSE)</f>
        <v>19047832</v>
      </c>
      <c r="L25" s="13">
        <f>VLOOKUP($B25,'tarif idrg'!$A:$O,15,FALSE)</f>
        <v>19047832</v>
      </c>
      <c r="N25" s="3" t="str">
        <f t="shared" si="3"/>
        <v>-</v>
      </c>
      <c r="O25" s="3" t="str">
        <f>VLOOKUP($D25,'ip prosedur-2025'!$A:$H,4,FALSE)</f>
        <v>#N/A</v>
      </c>
      <c r="P25" s="13">
        <f>VLOOKUP($D25,'ip prosedur-14 okt-15 juni 2026'!$A:$H,4,FALSE)</f>
        <v>87157558.95</v>
      </c>
      <c r="Q25" s="13">
        <f>VLOOKUP($D25,'ip prosedur-14 okt-15 juni 2026'!$A:$H,3, FALSE)</f>
        <v>19</v>
      </c>
      <c r="R25" s="3">
        <f t="shared" si="4"/>
        <v>1655993620</v>
      </c>
      <c r="S25" s="14">
        <f>VLOOKUP($D25,'ip prosedur-14 okt-15 juni 2026'!$A:$H,5,FALSE)</f>
        <v>53598993</v>
      </c>
      <c r="T25" s="14">
        <f>VLOOKUP($D25,'ip prosedur-14 okt-15 juni 2026'!$A:$H,6,FALSE)</f>
        <v>77685151</v>
      </c>
      <c r="U25" s="14">
        <f>VLOOKUP($D25,'ip prosedur-14 okt-15 juni 2026'!$A:$H,7,FALSE)</f>
        <v>132652830</v>
      </c>
      <c r="V25" s="14">
        <f>VLOOKUP($D25,'ip prosedur-14 okt-15 juni 2026'!$A:$H,8,FALSE)</f>
        <v>154039488</v>
      </c>
    </row>
    <row r="26">
      <c r="A26" s="7" t="s">
        <v>5</v>
      </c>
      <c r="B26" s="7" t="s">
        <v>1293</v>
      </c>
      <c r="C26" s="7" t="s">
        <v>1294</v>
      </c>
      <c r="D26" s="5" t="s">
        <v>1329</v>
      </c>
      <c r="E26" s="5" t="s">
        <v>1330</v>
      </c>
      <c r="F26" s="11" t="str">
        <f>VLOOKUP($D26,proc!$A:$D,3, FALSE)</f>
        <v>5</v>
      </c>
      <c r="G26" s="12" t="str">
        <f t="shared" si="1"/>
        <v>Rectal Resection Procedures</v>
      </c>
      <c r="H26" s="12" t="str">
        <f t="shared" si="2"/>
        <v>P16AD</v>
      </c>
      <c r="K26" s="13">
        <f>VLOOKUP($B26,'tarif idrg'!$A:$O,11,FALSE)</f>
        <v>19047832</v>
      </c>
      <c r="L26" s="13">
        <f>VLOOKUP($B26,'tarif idrg'!$A:$O,15,FALSE)</f>
        <v>19047832</v>
      </c>
      <c r="N26" s="3" t="str">
        <f t="shared" si="3"/>
        <v>-</v>
      </c>
      <c r="O26" s="3" t="str">
        <f>VLOOKUP($D26,'ip prosedur-2025'!$A:$H,4,FALSE)</f>
        <v>#N/A</v>
      </c>
      <c r="P26" s="13">
        <f>VLOOKUP($D26,'ip prosedur-14 okt-15 juni 2026'!$A:$H,4,FALSE)</f>
        <v>71584194.9</v>
      </c>
      <c r="Q26" s="13">
        <f>VLOOKUP($D26,'ip prosedur-14 okt-15 juni 2026'!$A:$H,3, FALSE)</f>
        <v>30</v>
      </c>
      <c r="R26" s="3">
        <f t="shared" si="4"/>
        <v>2147525847</v>
      </c>
      <c r="S26" s="14">
        <f>VLOOKUP($D26,'ip prosedur-14 okt-15 juni 2026'!$A:$H,5,FALSE)</f>
        <v>45798244</v>
      </c>
      <c r="T26" s="14">
        <f>VLOOKUP($D26,'ip prosedur-14 okt-15 juni 2026'!$A:$H,6,FALSE)</f>
        <v>63321632</v>
      </c>
      <c r="U26" s="14">
        <f>VLOOKUP($D26,'ip prosedur-14 okt-15 juni 2026'!$A:$H,7,FALSE)</f>
        <v>87070381</v>
      </c>
      <c r="V26" s="14">
        <f>VLOOKUP($D26,'ip prosedur-14 okt-15 juni 2026'!$A:$H,8,FALSE)</f>
        <v>128902526</v>
      </c>
    </row>
    <row r="27">
      <c r="A27" s="7" t="s">
        <v>5</v>
      </c>
      <c r="B27" s="7" t="s">
        <v>1293</v>
      </c>
      <c r="C27" s="7" t="s">
        <v>1294</v>
      </c>
      <c r="D27" s="5" t="s">
        <v>1333</v>
      </c>
      <c r="E27" s="5" t="s">
        <v>1334</v>
      </c>
      <c r="F27" s="11" t="str">
        <f>VLOOKUP($D27,proc!$A:$D,3, FALSE)</f>
        <v>5</v>
      </c>
      <c r="G27" s="12" t="str">
        <f t="shared" si="1"/>
        <v>Rectal Resection Procedures</v>
      </c>
      <c r="H27" s="12" t="str">
        <f t="shared" si="2"/>
        <v>P16AD</v>
      </c>
      <c r="K27" s="13">
        <f>VLOOKUP($B27,'tarif idrg'!$A:$O,11,FALSE)</f>
        <v>19047832</v>
      </c>
      <c r="L27" s="13">
        <f>VLOOKUP($B27,'tarif idrg'!$A:$O,15,FALSE)</f>
        <v>19047832</v>
      </c>
      <c r="N27" s="3" t="str">
        <f t="shared" si="3"/>
        <v>-</v>
      </c>
      <c r="O27" s="13">
        <f>VLOOKUP($D27,'ip prosedur-2025'!$A:$H,4,FALSE)</f>
        <v>35815990.25</v>
      </c>
      <c r="P27" s="13">
        <f>VLOOKUP($D27,'ip prosedur-14 okt-15 juni 2026'!$A:$H,4,FALSE)</f>
        <v>32192156.94</v>
      </c>
      <c r="Q27" s="13">
        <f>VLOOKUP($D27,'ip prosedur-14 okt-15 juni 2026'!$A:$H,3, FALSE)</f>
        <v>148</v>
      </c>
      <c r="R27" s="3">
        <f t="shared" si="4"/>
        <v>4764439227</v>
      </c>
      <c r="S27" s="14">
        <f>VLOOKUP($D27,'ip prosedur-14 okt-15 juni 2026'!$A:$H,5,FALSE)</f>
        <v>16657367</v>
      </c>
      <c r="T27" s="14">
        <f>VLOOKUP($D27,'ip prosedur-14 okt-15 juni 2026'!$A:$H,6,FALSE)</f>
        <v>27503335</v>
      </c>
      <c r="U27" s="14">
        <f>VLOOKUP($D27,'ip prosedur-14 okt-15 juni 2026'!$A:$H,7,FALSE)</f>
        <v>41531248</v>
      </c>
      <c r="V27" s="14">
        <f>VLOOKUP($D27,'ip prosedur-14 okt-15 juni 2026'!$A:$H,8,FALSE)</f>
        <v>56822981</v>
      </c>
    </row>
    <row r="28">
      <c r="A28" s="7" t="s">
        <v>5</v>
      </c>
      <c r="B28" s="7" t="s">
        <v>1293</v>
      </c>
      <c r="C28" s="7" t="s">
        <v>1294</v>
      </c>
      <c r="D28" s="5" t="s">
        <v>1375</v>
      </c>
      <c r="E28" s="5" t="s">
        <v>1376</v>
      </c>
      <c r="F28" s="11" t="str">
        <f>VLOOKUP($D28,proc!$A:$D,3, FALSE)</f>
        <v>5</v>
      </c>
      <c r="G28" s="12" t="str">
        <f t="shared" si="1"/>
        <v>Rectal Resection Procedures</v>
      </c>
      <c r="H28" s="12" t="str">
        <f t="shared" si="2"/>
        <v>P16AD</v>
      </c>
      <c r="K28" s="13">
        <f>VLOOKUP($B28,'tarif idrg'!$A:$O,11,FALSE)</f>
        <v>19047832</v>
      </c>
      <c r="L28" s="13">
        <f>VLOOKUP($B28,'tarif idrg'!$A:$O,15,FALSE)</f>
        <v>19047832</v>
      </c>
      <c r="N28" s="3" t="str">
        <f t="shared" si="3"/>
        <v>-</v>
      </c>
      <c r="O28" s="13">
        <f>VLOOKUP($D28,'ip prosedur-2025'!$A:$H,4,FALSE)</f>
        <v>37506444.67</v>
      </c>
      <c r="P28" s="13">
        <f>VLOOKUP($D28,'ip prosedur-14 okt-15 juni 2026'!$A:$H,4,FALSE)</f>
        <v>35572591.61</v>
      </c>
      <c r="Q28" s="13">
        <f>VLOOKUP($D28,'ip prosedur-14 okt-15 juni 2026'!$A:$H,3, FALSE)</f>
        <v>381</v>
      </c>
      <c r="R28" s="3">
        <f t="shared" si="4"/>
        <v>13553157403</v>
      </c>
      <c r="S28" s="14">
        <f>VLOOKUP($D28,'ip prosedur-14 okt-15 juni 2026'!$A:$H,5,FALSE)</f>
        <v>18314203</v>
      </c>
      <c r="T28" s="14">
        <f>VLOOKUP($D28,'ip prosedur-14 okt-15 juni 2026'!$A:$H,6,FALSE)</f>
        <v>30155117</v>
      </c>
      <c r="U28" s="14">
        <f>VLOOKUP($D28,'ip prosedur-14 okt-15 juni 2026'!$A:$H,7,FALSE)</f>
        <v>44676979</v>
      </c>
      <c r="V28" s="14">
        <f>VLOOKUP($D28,'ip prosedur-14 okt-15 juni 2026'!$A:$H,8,FALSE)</f>
        <v>61233474</v>
      </c>
    </row>
    <row r="29">
      <c r="A29" s="7" t="s">
        <v>5</v>
      </c>
      <c r="B29" s="7" t="s">
        <v>1293</v>
      </c>
      <c r="C29" s="7" t="s">
        <v>1294</v>
      </c>
      <c r="D29" s="5" t="s">
        <v>1429</v>
      </c>
      <c r="E29" s="5" t="s">
        <v>1430</v>
      </c>
      <c r="F29" s="11" t="str">
        <f>VLOOKUP($D29,proc!$A:$D,3, FALSE)</f>
        <v>5</v>
      </c>
      <c r="G29" s="12" t="str">
        <f t="shared" si="1"/>
        <v>Rectal Resection Procedures</v>
      </c>
      <c r="H29" s="12" t="str">
        <f t="shared" si="2"/>
        <v>P16AD</v>
      </c>
      <c r="K29" s="13">
        <f>VLOOKUP($B29,'tarif idrg'!$A:$O,11,FALSE)</f>
        <v>19047832</v>
      </c>
      <c r="L29" s="13">
        <f>VLOOKUP($B29,'tarif idrg'!$A:$O,15,FALSE)</f>
        <v>19047832</v>
      </c>
      <c r="N29" s="3" t="str">
        <f t="shared" si="3"/>
        <v>-</v>
      </c>
      <c r="O29" s="13">
        <f>VLOOKUP($D29,'ip prosedur-2025'!$A:$H,4,FALSE)</f>
        <v>41219796.54</v>
      </c>
      <c r="P29" s="13">
        <f>VLOOKUP($D29,'ip prosedur-14 okt-15 juni 2026'!$A:$H,4,FALSE)</f>
        <v>45139329.78</v>
      </c>
      <c r="Q29" s="13">
        <f>VLOOKUP($D29,'ip prosedur-14 okt-15 juni 2026'!$A:$H,3, FALSE)</f>
        <v>520</v>
      </c>
      <c r="R29" s="3">
        <f t="shared" si="4"/>
        <v>23472451486</v>
      </c>
      <c r="S29" s="14">
        <f>VLOOKUP($D29,'ip prosedur-14 okt-15 juni 2026'!$A:$H,5,FALSE)</f>
        <v>14888619</v>
      </c>
      <c r="T29" s="14">
        <f>VLOOKUP($D29,'ip prosedur-14 okt-15 juni 2026'!$A:$H,6,FALSE)</f>
        <v>28398531</v>
      </c>
      <c r="U29" s="14">
        <f>VLOOKUP($D29,'ip prosedur-14 okt-15 juni 2026'!$A:$H,7,FALSE)</f>
        <v>57342384</v>
      </c>
      <c r="V29" s="14">
        <f>VLOOKUP($D29,'ip prosedur-14 okt-15 juni 2026'!$A:$H,8,FALSE)</f>
        <v>93602979</v>
      </c>
    </row>
    <row r="30">
      <c r="A30" s="7" t="s">
        <v>5</v>
      </c>
      <c r="B30" s="7" t="s">
        <v>1471</v>
      </c>
      <c r="C30" s="7" t="s">
        <v>1472</v>
      </c>
      <c r="D30" s="5" t="s">
        <v>1474</v>
      </c>
      <c r="E30" s="5" t="s">
        <v>1476</v>
      </c>
      <c r="F30" s="11" t="str">
        <f>VLOOKUP($D30,proc!$A:$D,3, FALSE)</f>
        <v>6</v>
      </c>
      <c r="G30" s="12" t="str">
        <f t="shared" si="1"/>
        <v>Stomach, Esophagus &amp; Duodenal Procedures</v>
      </c>
      <c r="H30" s="12" t="str">
        <f t="shared" si="2"/>
        <v>P16AC</v>
      </c>
      <c r="K30" s="13">
        <f>VLOOKUP($B30,'tarif idrg'!$A:$O,11,FALSE)</f>
        <v>17279679</v>
      </c>
      <c r="L30" s="13">
        <f>VLOOKUP($B30,'tarif idrg'!$A:$O,15,FALSE)</f>
        <v>17279679</v>
      </c>
      <c r="N30" s="3" t="str">
        <f t="shared" si="3"/>
        <v>-</v>
      </c>
      <c r="O30" s="13">
        <f>VLOOKUP($D30,'ip prosedur-2025'!$A:$H,4,FALSE)</f>
        <v>100338255.4</v>
      </c>
      <c r="P30" s="13">
        <f>VLOOKUP($D30,'ip prosedur-14 okt-15 juni 2026'!$A:$H,4,FALSE)</f>
        <v>140768102.8</v>
      </c>
      <c r="Q30" s="13">
        <f>VLOOKUP($D30,'ip prosedur-14 okt-15 juni 2026'!$A:$H,3, FALSE)</f>
        <v>10</v>
      </c>
      <c r="R30" s="3">
        <f t="shared" si="4"/>
        <v>1407681028</v>
      </c>
      <c r="S30" s="14">
        <f>VLOOKUP($D30,'ip prosedur-14 okt-15 juni 2026'!$A:$H,5,FALSE)</f>
        <v>72385496</v>
      </c>
      <c r="T30" s="14">
        <f>VLOOKUP($D30,'ip prosedur-14 okt-15 juni 2026'!$A:$H,6,FALSE)</f>
        <v>103589164</v>
      </c>
      <c r="U30" s="14">
        <f>VLOOKUP($D30,'ip prosedur-14 okt-15 juni 2026'!$A:$H,7,FALSE)</f>
        <v>198599041</v>
      </c>
      <c r="V30" s="14">
        <f>VLOOKUP($D30,'ip prosedur-14 okt-15 juni 2026'!$A:$H,8,FALSE)</f>
        <v>233653528</v>
      </c>
    </row>
    <row r="31">
      <c r="A31" s="7" t="s">
        <v>5</v>
      </c>
      <c r="B31" s="7" t="s">
        <v>1471</v>
      </c>
      <c r="C31" s="7" t="s">
        <v>1472</v>
      </c>
      <c r="D31" s="5" t="s">
        <v>1521</v>
      </c>
      <c r="E31" s="5" t="s">
        <v>1522</v>
      </c>
      <c r="F31" s="11" t="str">
        <f>VLOOKUP($D31,proc!$A:$D,3, FALSE)</f>
        <v>6</v>
      </c>
      <c r="G31" s="12" t="str">
        <f t="shared" si="1"/>
        <v>Stomach, Esophagus &amp; Duodenal Procedures</v>
      </c>
      <c r="H31" s="12" t="str">
        <f t="shared" si="2"/>
        <v>P16AC</v>
      </c>
      <c r="K31" s="13">
        <f>VLOOKUP($B31,'tarif idrg'!$A:$O,11,FALSE)</f>
        <v>17279679</v>
      </c>
      <c r="L31" s="13">
        <f>VLOOKUP($B31,'tarif idrg'!$A:$O,15,FALSE)</f>
        <v>17279679</v>
      </c>
      <c r="N31" s="3" t="str">
        <f t="shared" si="3"/>
        <v>-</v>
      </c>
      <c r="O31" s="13">
        <f>VLOOKUP($D31,'ip prosedur-2025'!$A:$H,4,FALSE)</f>
        <v>138450032.7</v>
      </c>
      <c r="P31" s="13">
        <f>VLOOKUP($D31,'ip prosedur-14 okt-15 juni 2026'!$A:$H,4,FALSE)</f>
        <v>113573060.8</v>
      </c>
      <c r="Q31" s="13">
        <f>VLOOKUP($D31,'ip prosedur-14 okt-15 juni 2026'!$A:$H,3, FALSE)</f>
        <v>25</v>
      </c>
      <c r="R31" s="3">
        <f t="shared" si="4"/>
        <v>2839326520</v>
      </c>
      <c r="S31" s="14">
        <f>VLOOKUP($D31,'ip prosedur-14 okt-15 juni 2026'!$A:$H,5,FALSE)</f>
        <v>58231808</v>
      </c>
      <c r="T31" s="14">
        <f>VLOOKUP($D31,'ip prosedur-14 okt-15 juni 2026'!$A:$H,6,FALSE)</f>
        <v>86677557</v>
      </c>
      <c r="U31" s="14">
        <f>VLOOKUP($D31,'ip prosedur-14 okt-15 juni 2026'!$A:$H,7,FALSE)</f>
        <v>146902457</v>
      </c>
      <c r="V31" s="14">
        <f>VLOOKUP($D31,'ip prosedur-14 okt-15 juni 2026'!$A:$H,8,FALSE)</f>
        <v>233653528</v>
      </c>
    </row>
    <row r="32">
      <c r="A32" s="7" t="s">
        <v>5</v>
      </c>
      <c r="B32" s="7" t="s">
        <v>1471</v>
      </c>
      <c r="C32" s="7" t="s">
        <v>1472</v>
      </c>
      <c r="D32" s="5" t="s">
        <v>1541</v>
      </c>
      <c r="E32" s="5" t="s">
        <v>1542</v>
      </c>
      <c r="F32" s="11" t="str">
        <f>VLOOKUP($D32,proc!$A:$D,3, FALSE)</f>
        <v>6</v>
      </c>
      <c r="G32" s="12" t="str">
        <f t="shared" si="1"/>
        <v>Stomach, Esophagus &amp; Duodenal Procedures</v>
      </c>
      <c r="H32" s="12" t="str">
        <f t="shared" si="2"/>
        <v>P16AC</v>
      </c>
      <c r="K32" s="13">
        <f>VLOOKUP($B32,'tarif idrg'!$A:$O,11,FALSE)</f>
        <v>17279679</v>
      </c>
      <c r="L32" s="13">
        <f>VLOOKUP($B32,'tarif idrg'!$A:$O,15,FALSE)</f>
        <v>17279679</v>
      </c>
      <c r="N32" s="3" t="str">
        <f t="shared" si="3"/>
        <v>-</v>
      </c>
      <c r="O32" s="13">
        <f>VLOOKUP($D32,'ip prosedur-2025'!$A:$H,4,FALSE)</f>
        <v>161810846.3</v>
      </c>
      <c r="P32" s="13">
        <f>VLOOKUP($D32,'ip prosedur-14 okt-15 juni 2026'!$A:$H,4,FALSE)</f>
        <v>123609348.7</v>
      </c>
      <c r="Q32" s="13">
        <f>VLOOKUP($D32,'ip prosedur-14 okt-15 juni 2026'!$A:$H,3, FALSE)</f>
        <v>14</v>
      </c>
      <c r="R32" s="3">
        <f t="shared" si="4"/>
        <v>1730530882</v>
      </c>
      <c r="S32" s="14">
        <f>VLOOKUP($D32,'ip prosedur-14 okt-15 juni 2026'!$A:$H,5,FALSE)</f>
        <v>75761638</v>
      </c>
      <c r="T32" s="14">
        <f>VLOOKUP($D32,'ip prosedur-14 okt-15 juni 2026'!$A:$H,6,FALSE)</f>
        <v>125835496</v>
      </c>
      <c r="U32" s="14">
        <f>VLOOKUP($D32,'ip prosedur-14 okt-15 juni 2026'!$A:$H,7,FALSE)</f>
        <v>165666767</v>
      </c>
      <c r="V32" s="14">
        <f>VLOOKUP($D32,'ip prosedur-14 okt-15 juni 2026'!$A:$H,8,FALSE)</f>
        <v>198599041</v>
      </c>
    </row>
    <row r="33">
      <c r="A33" s="7" t="s">
        <v>5</v>
      </c>
      <c r="B33" s="7" t="s">
        <v>1471</v>
      </c>
      <c r="C33" s="7" t="s">
        <v>1472</v>
      </c>
      <c r="D33" s="5" t="s">
        <v>1586</v>
      </c>
      <c r="E33" s="5" t="s">
        <v>1587</v>
      </c>
      <c r="F33" s="11" t="str">
        <f>VLOOKUP($D33,proc!$A:$D,3, FALSE)</f>
        <v>6</v>
      </c>
      <c r="G33" s="12" t="str">
        <f t="shared" si="1"/>
        <v>Stomach, Esophagus &amp; Duodenal Procedures</v>
      </c>
      <c r="H33" s="12" t="str">
        <f t="shared" si="2"/>
        <v>P16AC</v>
      </c>
      <c r="K33" s="13">
        <f>VLOOKUP($B33,'tarif idrg'!$A:$O,11,FALSE)</f>
        <v>17279679</v>
      </c>
      <c r="L33" s="13">
        <f>VLOOKUP($B33,'tarif idrg'!$A:$O,15,FALSE)</f>
        <v>17279679</v>
      </c>
      <c r="N33" s="3" t="str">
        <f t="shared" si="3"/>
        <v>-</v>
      </c>
      <c r="O33" s="13">
        <f>VLOOKUP($D33,'ip prosedur-2025'!$A:$H,4,FALSE)</f>
        <v>174331061.4</v>
      </c>
      <c r="P33" s="13">
        <f>VLOOKUP($D33,'ip prosedur-14 okt-15 juni 2026'!$A:$H,4,FALSE)</f>
        <v>13451623</v>
      </c>
      <c r="Q33" s="13">
        <f>VLOOKUP($D33,'ip prosedur-14 okt-15 juni 2026'!$A:$H,3, FALSE)</f>
        <v>1</v>
      </c>
      <c r="R33" s="3">
        <f t="shared" si="4"/>
        <v>13451623</v>
      </c>
      <c r="S33" s="14">
        <f>VLOOKUP($D33,'ip prosedur-14 okt-15 juni 2026'!$A:$H,5,FALSE)</f>
        <v>13451623</v>
      </c>
      <c r="T33" s="14">
        <f>VLOOKUP($D33,'ip prosedur-14 okt-15 juni 2026'!$A:$H,6,FALSE)</f>
        <v>13451623</v>
      </c>
      <c r="U33" s="14">
        <f>VLOOKUP($D33,'ip prosedur-14 okt-15 juni 2026'!$A:$H,7,FALSE)</f>
        <v>13451623</v>
      </c>
      <c r="V33" s="14">
        <f>VLOOKUP($D33,'ip prosedur-14 okt-15 juni 2026'!$A:$H,8,FALSE)</f>
        <v>13451623</v>
      </c>
    </row>
    <row r="34">
      <c r="A34" s="7" t="s">
        <v>5</v>
      </c>
      <c r="B34" s="7" t="s">
        <v>1471</v>
      </c>
      <c r="C34" s="7" t="s">
        <v>1472</v>
      </c>
      <c r="D34" s="5" t="s">
        <v>1635</v>
      </c>
      <c r="E34" s="5" t="s">
        <v>1636</v>
      </c>
      <c r="F34" s="11" t="str">
        <f>VLOOKUP($D34,proc!$A:$D,3, FALSE)</f>
        <v>6</v>
      </c>
      <c r="G34" s="12" t="str">
        <f t="shared" si="1"/>
        <v>Stomach, Esophagus &amp; Duodenal Procedures</v>
      </c>
      <c r="H34" s="12" t="str">
        <f t="shared" si="2"/>
        <v>P16AC</v>
      </c>
      <c r="K34" s="13">
        <f>VLOOKUP($B34,'tarif idrg'!$A:$O,11,FALSE)</f>
        <v>17279679</v>
      </c>
      <c r="L34" s="13">
        <f>VLOOKUP($B34,'tarif idrg'!$A:$O,15,FALSE)</f>
        <v>17279679</v>
      </c>
      <c r="N34" s="3" t="str">
        <f t="shared" si="3"/>
        <v>-</v>
      </c>
      <c r="O34" s="13">
        <f>VLOOKUP($D34,'ip prosedur-2025'!$A:$H,4,FALSE)</f>
        <v>86611693.25</v>
      </c>
      <c r="P34" s="13">
        <f>VLOOKUP($D34,'ip prosedur-14 okt-15 juni 2026'!$A:$H,4,FALSE)</f>
        <v>78810820</v>
      </c>
      <c r="Q34" s="13">
        <f>VLOOKUP($D34,'ip prosedur-14 okt-15 juni 2026'!$A:$H,3, FALSE)</f>
        <v>9</v>
      </c>
      <c r="R34" s="3">
        <f t="shared" si="4"/>
        <v>709297380</v>
      </c>
      <c r="S34" s="14">
        <f>VLOOKUP($D34,'ip prosedur-14 okt-15 juni 2026'!$A:$H,5,FALSE)</f>
        <v>16632482</v>
      </c>
      <c r="T34" s="14">
        <f>VLOOKUP($D34,'ip prosedur-14 okt-15 juni 2026'!$A:$H,6,FALSE)</f>
        <v>77125281</v>
      </c>
      <c r="U34" s="14">
        <f>VLOOKUP($D34,'ip prosedur-14 okt-15 juni 2026'!$A:$H,7,FALSE)</f>
        <v>110021850</v>
      </c>
      <c r="V34" s="14">
        <f>VLOOKUP($D34,'ip prosedur-14 okt-15 juni 2026'!$A:$H,8,FALSE)</f>
        <v>251518942</v>
      </c>
    </row>
    <row r="35">
      <c r="A35" s="7" t="s">
        <v>5</v>
      </c>
      <c r="B35" s="7" t="s">
        <v>1471</v>
      </c>
      <c r="C35" s="7" t="s">
        <v>1472</v>
      </c>
      <c r="D35" s="5" t="s">
        <v>1690</v>
      </c>
      <c r="E35" s="5" t="s">
        <v>1692</v>
      </c>
      <c r="F35" s="11" t="str">
        <f>VLOOKUP($D35,proc!$A:$D,3, FALSE)</f>
        <v>6</v>
      </c>
      <c r="G35" s="12" t="str">
        <f t="shared" si="1"/>
        <v>Stomach, Esophagus &amp; Duodenal Procedures</v>
      </c>
      <c r="H35" s="12" t="str">
        <f t="shared" si="2"/>
        <v>P16AC</v>
      </c>
      <c r="K35" s="13">
        <f>VLOOKUP($B35,'tarif idrg'!$A:$O,11,FALSE)</f>
        <v>17279679</v>
      </c>
      <c r="L35" s="13">
        <f>VLOOKUP($B35,'tarif idrg'!$A:$O,15,FALSE)</f>
        <v>17279679</v>
      </c>
      <c r="N35" s="3" t="str">
        <f t="shared" si="3"/>
        <v>-</v>
      </c>
      <c r="O35" s="13">
        <f>VLOOKUP($D35,'ip prosedur-2025'!$A:$H,4,FALSE)</f>
        <v>95407538.17</v>
      </c>
      <c r="P35" s="13">
        <f>VLOOKUP($D35,'ip prosedur-14 okt-15 juni 2026'!$A:$H,4,FALSE)</f>
        <v>111669008.9</v>
      </c>
      <c r="Q35" s="13">
        <f>VLOOKUP($D35,'ip prosedur-14 okt-15 juni 2026'!$A:$H,3, FALSE)</f>
        <v>17</v>
      </c>
      <c r="R35" s="3">
        <f t="shared" si="4"/>
        <v>1898373151</v>
      </c>
      <c r="S35" s="14">
        <f>VLOOKUP($D35,'ip prosedur-14 okt-15 juni 2026'!$A:$H,5,FALSE)</f>
        <v>46966790</v>
      </c>
      <c r="T35" s="14">
        <f>VLOOKUP($D35,'ip prosedur-14 okt-15 juni 2026'!$A:$H,6,FALSE)</f>
        <v>110214236</v>
      </c>
      <c r="U35" s="14">
        <f>VLOOKUP($D35,'ip prosedur-14 okt-15 juni 2026'!$A:$H,7,FALSE)</f>
        <v>150735364</v>
      </c>
      <c r="V35" s="14">
        <f>VLOOKUP($D35,'ip prosedur-14 okt-15 juni 2026'!$A:$H,8,FALSE)</f>
        <v>206653382</v>
      </c>
    </row>
    <row r="36">
      <c r="A36" s="7" t="s">
        <v>5</v>
      </c>
      <c r="B36" s="7" t="s">
        <v>1471</v>
      </c>
      <c r="C36" s="7" t="s">
        <v>1472</v>
      </c>
      <c r="D36" s="5" t="s">
        <v>1736</v>
      </c>
      <c r="E36" s="5" t="s">
        <v>1738</v>
      </c>
      <c r="F36" s="11" t="str">
        <f>VLOOKUP($D36,proc!$A:$D,3, FALSE)</f>
        <v>6</v>
      </c>
      <c r="G36" s="12" t="str">
        <f t="shared" si="1"/>
        <v>Stomach, Esophagus &amp; Duodenal Procedures</v>
      </c>
      <c r="H36" s="12" t="str">
        <f t="shared" si="2"/>
        <v>P16AC</v>
      </c>
      <c r="K36" s="13">
        <f>VLOOKUP($B36,'tarif idrg'!$A:$O,11,FALSE)</f>
        <v>17279679</v>
      </c>
      <c r="L36" s="13">
        <f>VLOOKUP($B36,'tarif idrg'!$A:$O,15,FALSE)</f>
        <v>17279679</v>
      </c>
      <c r="N36" s="3" t="str">
        <f t="shared" si="3"/>
        <v>-</v>
      </c>
      <c r="O36" s="13">
        <f>VLOOKUP($D36,'ip prosedur-2025'!$A:$H,4,FALSE)</f>
        <v>95883863</v>
      </c>
      <c r="P36" s="13">
        <f>VLOOKUP($D36,'ip prosedur-14 okt-15 juni 2026'!$A:$H,4,FALSE)</f>
        <v>29646269</v>
      </c>
      <c r="Q36" s="13">
        <f>VLOOKUP($D36,'ip prosedur-14 okt-15 juni 2026'!$A:$H,3, FALSE)</f>
        <v>6</v>
      </c>
      <c r="R36" s="3">
        <f t="shared" si="4"/>
        <v>177877614</v>
      </c>
      <c r="S36" s="14">
        <f>VLOOKUP($D36,'ip prosedur-14 okt-15 juni 2026'!$A:$H,5,FALSE)</f>
        <v>15869700</v>
      </c>
      <c r="T36" s="14">
        <f>VLOOKUP($D36,'ip prosedur-14 okt-15 juni 2026'!$A:$H,6,FALSE)</f>
        <v>23030880</v>
      </c>
      <c r="U36" s="14">
        <f>VLOOKUP($D36,'ip prosedur-14 okt-15 juni 2026'!$A:$H,7,FALSE)</f>
        <v>44466444</v>
      </c>
      <c r="V36" s="14">
        <f>VLOOKUP($D36,'ip prosedur-14 okt-15 juni 2026'!$A:$H,8,FALSE)</f>
        <v>46966790</v>
      </c>
    </row>
    <row r="37">
      <c r="A37" s="7" t="s">
        <v>5</v>
      </c>
      <c r="B37" s="7" t="s">
        <v>1471</v>
      </c>
      <c r="C37" s="7" t="s">
        <v>1472</v>
      </c>
      <c r="D37" s="5" t="s">
        <v>1775</v>
      </c>
      <c r="E37" s="5" t="s">
        <v>1776</v>
      </c>
      <c r="F37" s="11" t="str">
        <f>VLOOKUP($D37,proc!$A:$D,3, FALSE)</f>
        <v>6</v>
      </c>
      <c r="G37" s="12" t="str">
        <f t="shared" si="1"/>
        <v>Stomach, Esophagus &amp; Duodenal Procedures</v>
      </c>
      <c r="H37" s="12" t="str">
        <f t="shared" si="2"/>
        <v>P16AC</v>
      </c>
      <c r="K37" s="13">
        <f>VLOOKUP($B37,'tarif idrg'!$A:$O,11,FALSE)</f>
        <v>17279679</v>
      </c>
      <c r="L37" s="13">
        <f>VLOOKUP($B37,'tarif idrg'!$A:$O,15,FALSE)</f>
        <v>17279679</v>
      </c>
      <c r="N37" s="3" t="str">
        <f t="shared" si="3"/>
        <v>-</v>
      </c>
      <c r="O37" s="13">
        <f>VLOOKUP($D37,'ip prosedur-2025'!$A:$H,4,FALSE)</f>
        <v>106028809</v>
      </c>
      <c r="P37" s="3" t="str">
        <f>VLOOKUP($D37,'ip prosedur-14 okt-15 juni 2026'!$A:$H,4,FALSE)</f>
        <v>#N/A</v>
      </c>
      <c r="Q37" s="3" t="str">
        <f>VLOOKUP($D37,'ip prosedur-14 okt-15 juni 2026'!$A:$H,3, FALSE)</f>
        <v>#N/A</v>
      </c>
      <c r="R37" s="3" t="str">
        <f t="shared" si="4"/>
        <v>#N/A</v>
      </c>
      <c r="S37" s="18" t="str">
        <f>VLOOKUP($D37,'ip prosedur-14 okt-15 juni 2026'!$A:$H,5,FALSE)</f>
        <v>#N/A</v>
      </c>
      <c r="T37" s="18" t="str">
        <f>VLOOKUP($D37,'ip prosedur-14 okt-15 juni 2026'!$A:$H,6,FALSE)</f>
        <v>#N/A</v>
      </c>
      <c r="U37" s="18" t="str">
        <f>VLOOKUP($D37,'ip prosedur-14 okt-15 juni 2026'!$A:$H,7,FALSE)</f>
        <v>#N/A</v>
      </c>
      <c r="V37" s="18" t="str">
        <f>VLOOKUP($D37,'ip prosedur-14 okt-15 juni 2026'!$A:$H,8,FALSE)</f>
        <v>#N/A</v>
      </c>
    </row>
    <row r="38">
      <c r="A38" s="7" t="s">
        <v>5</v>
      </c>
      <c r="B38" s="7" t="s">
        <v>1471</v>
      </c>
      <c r="C38" s="7" t="s">
        <v>1472</v>
      </c>
      <c r="D38" s="5" t="s">
        <v>1781</v>
      </c>
      <c r="E38" s="5" t="s">
        <v>1782</v>
      </c>
      <c r="F38" s="11" t="str">
        <f>VLOOKUP($D38,proc!$A:$D,3, FALSE)</f>
        <v>6</v>
      </c>
      <c r="G38" s="12" t="str">
        <f t="shared" si="1"/>
        <v>Stomach, Esophagus &amp; Duodenal Procedures</v>
      </c>
      <c r="H38" s="12" t="str">
        <f t="shared" si="2"/>
        <v>P16AC</v>
      </c>
      <c r="K38" s="13">
        <f>VLOOKUP($B38,'tarif idrg'!$A:$O,11,FALSE)</f>
        <v>17279679</v>
      </c>
      <c r="L38" s="13">
        <f>VLOOKUP($B38,'tarif idrg'!$A:$O,15,FALSE)</f>
        <v>17279679</v>
      </c>
      <c r="N38" s="3" t="str">
        <f t="shared" si="3"/>
        <v>-</v>
      </c>
      <c r="O38" s="13">
        <f>VLOOKUP($D38,'ip prosedur-2025'!$A:$H,4,FALSE)</f>
        <v>117649638</v>
      </c>
      <c r="P38" s="13">
        <f>VLOOKUP($D38,'ip prosedur-14 okt-15 juni 2026'!$A:$H,4,FALSE)</f>
        <v>133642763.1</v>
      </c>
      <c r="Q38" s="13">
        <f>VLOOKUP($D38,'ip prosedur-14 okt-15 juni 2026'!$A:$H,3, FALSE)</f>
        <v>45</v>
      </c>
      <c r="R38" s="3">
        <f t="shared" si="4"/>
        <v>6013924340</v>
      </c>
      <c r="S38" s="14">
        <f>VLOOKUP($D38,'ip prosedur-14 okt-15 juni 2026'!$A:$H,5,FALSE)</f>
        <v>57691326</v>
      </c>
      <c r="T38" s="14">
        <f>VLOOKUP($D38,'ip prosedur-14 okt-15 juni 2026'!$A:$H,6,FALSE)</f>
        <v>106145349</v>
      </c>
      <c r="U38" s="14">
        <f>VLOOKUP($D38,'ip prosedur-14 okt-15 juni 2026'!$A:$H,7,FALSE)</f>
        <v>178123484</v>
      </c>
      <c r="V38" s="14">
        <f>VLOOKUP($D38,'ip prosedur-14 okt-15 juni 2026'!$A:$H,8,FALSE)</f>
        <v>287718370</v>
      </c>
    </row>
    <row r="39">
      <c r="A39" s="7" t="s">
        <v>5</v>
      </c>
      <c r="B39" s="7" t="s">
        <v>1471</v>
      </c>
      <c r="C39" s="7" t="s">
        <v>1472</v>
      </c>
      <c r="D39" s="5" t="s">
        <v>1810</v>
      </c>
      <c r="E39" s="5" t="s">
        <v>1812</v>
      </c>
      <c r="F39" s="11" t="str">
        <f>VLOOKUP($D39,proc!$A:$D,3, FALSE)</f>
        <v>6</v>
      </c>
      <c r="G39" s="12" t="str">
        <f t="shared" si="1"/>
        <v>Stomach, Esophagus &amp; Duodenal Procedures</v>
      </c>
      <c r="H39" s="12" t="str">
        <f t="shared" si="2"/>
        <v>P16AC</v>
      </c>
      <c r="K39" s="13">
        <f>VLOOKUP($B39,'tarif idrg'!$A:$O,11,FALSE)</f>
        <v>17279679</v>
      </c>
      <c r="L39" s="13">
        <f>VLOOKUP($B39,'tarif idrg'!$A:$O,15,FALSE)</f>
        <v>17279679</v>
      </c>
      <c r="N39" s="3" t="str">
        <f t="shared" si="3"/>
        <v>-</v>
      </c>
      <c r="O39" s="13">
        <f>VLOOKUP($D39,'ip prosedur-2025'!$A:$H,4,FALSE)</f>
        <v>80917417</v>
      </c>
      <c r="P39" s="13">
        <f>VLOOKUP($D39,'ip prosedur-14 okt-15 juni 2026'!$A:$H,4,FALSE)</f>
        <v>91705414</v>
      </c>
      <c r="Q39" s="13">
        <f>VLOOKUP($D39,'ip prosedur-14 okt-15 juni 2026'!$A:$H,3, FALSE)</f>
        <v>2</v>
      </c>
      <c r="R39" s="3">
        <f t="shared" si="4"/>
        <v>183410828</v>
      </c>
      <c r="S39" s="14">
        <f>VLOOKUP($D39,'ip prosedur-14 okt-15 juni 2026'!$A:$H,5,FALSE)</f>
        <v>60206124</v>
      </c>
      <c r="T39" s="14">
        <f>VLOOKUP($D39,'ip prosedur-14 okt-15 juni 2026'!$A:$H,6,FALSE)</f>
        <v>60206124</v>
      </c>
      <c r="U39" s="14">
        <f>VLOOKUP($D39,'ip prosedur-14 okt-15 juni 2026'!$A:$H,7,FALSE)</f>
        <v>123204704</v>
      </c>
      <c r="V39" s="14">
        <f>VLOOKUP($D39,'ip prosedur-14 okt-15 juni 2026'!$A:$H,8,FALSE)</f>
        <v>123204704</v>
      </c>
    </row>
    <row r="40">
      <c r="A40" s="7" t="s">
        <v>5</v>
      </c>
      <c r="B40" s="7" t="s">
        <v>1471</v>
      </c>
      <c r="C40" s="7" t="s">
        <v>1472</v>
      </c>
      <c r="D40" s="5" t="s">
        <v>1855</v>
      </c>
      <c r="E40" s="5" t="s">
        <v>1856</v>
      </c>
      <c r="F40" s="11" t="str">
        <f>VLOOKUP($D40,proc!$A:$D,3, FALSE)</f>
        <v>6</v>
      </c>
      <c r="G40" s="12" t="str">
        <f t="shared" si="1"/>
        <v>Stomach, Esophagus &amp; Duodenal Procedures</v>
      </c>
      <c r="H40" s="12" t="str">
        <f t="shared" si="2"/>
        <v>P16AC</v>
      </c>
      <c r="K40" s="13">
        <f>VLOOKUP($B40,'tarif idrg'!$A:$O,11,FALSE)</f>
        <v>17279679</v>
      </c>
      <c r="L40" s="13">
        <f>VLOOKUP($B40,'tarif idrg'!$A:$O,15,FALSE)</f>
        <v>17279679</v>
      </c>
      <c r="N40" s="3" t="str">
        <f t="shared" si="3"/>
        <v>-</v>
      </c>
      <c r="O40" s="13">
        <f>VLOOKUP($D40,'ip prosedur-2025'!$A:$H,4,FALSE)</f>
        <v>100692653.7</v>
      </c>
      <c r="P40" s="13">
        <f>VLOOKUP($D40,'ip prosedur-14 okt-15 juni 2026'!$A:$H,4,FALSE)</f>
        <v>47223778</v>
      </c>
      <c r="Q40" s="13">
        <f>VLOOKUP($D40,'ip prosedur-14 okt-15 juni 2026'!$A:$H,3, FALSE)</f>
        <v>1</v>
      </c>
      <c r="R40" s="3">
        <f t="shared" si="4"/>
        <v>47223778</v>
      </c>
      <c r="S40" s="14">
        <f>VLOOKUP($D40,'ip prosedur-14 okt-15 juni 2026'!$A:$H,5,FALSE)</f>
        <v>47223778</v>
      </c>
      <c r="T40" s="14">
        <f>VLOOKUP($D40,'ip prosedur-14 okt-15 juni 2026'!$A:$H,6,FALSE)</f>
        <v>47223778</v>
      </c>
      <c r="U40" s="14">
        <f>VLOOKUP($D40,'ip prosedur-14 okt-15 juni 2026'!$A:$H,7,FALSE)</f>
        <v>47223778</v>
      </c>
      <c r="V40" s="14">
        <f>VLOOKUP($D40,'ip prosedur-14 okt-15 juni 2026'!$A:$H,8,FALSE)</f>
        <v>47223778</v>
      </c>
    </row>
    <row r="41">
      <c r="A41" s="7" t="s">
        <v>5</v>
      </c>
      <c r="B41" s="7" t="s">
        <v>1471</v>
      </c>
      <c r="C41" s="7" t="s">
        <v>1472</v>
      </c>
      <c r="D41" s="5" t="s">
        <v>1899</v>
      </c>
      <c r="E41" s="5" t="s">
        <v>1900</v>
      </c>
      <c r="F41" s="11" t="str">
        <f>VLOOKUP($D41,proc!$A:$D,3, FALSE)</f>
        <v>6</v>
      </c>
      <c r="G41" s="12" t="str">
        <f t="shared" si="1"/>
        <v>Stomach, Esophagus &amp; Duodenal Procedures</v>
      </c>
      <c r="H41" s="12" t="str">
        <f t="shared" si="2"/>
        <v>P16AC</v>
      </c>
      <c r="K41" s="13">
        <f>VLOOKUP($B41,'tarif idrg'!$A:$O,11,FALSE)</f>
        <v>17279679</v>
      </c>
      <c r="L41" s="13">
        <f>VLOOKUP($B41,'tarif idrg'!$A:$O,15,FALSE)</f>
        <v>17279679</v>
      </c>
      <c r="N41" s="3" t="str">
        <f t="shared" si="3"/>
        <v>-</v>
      </c>
      <c r="O41" s="3" t="str">
        <f>VLOOKUP($D41,'ip prosedur-2025'!$A:$H,4,FALSE)</f>
        <v>#N/A</v>
      </c>
      <c r="P41" s="13">
        <f>VLOOKUP($D41,'ip prosedur-14 okt-15 juni 2026'!$A:$H,4,FALSE)</f>
        <v>138921715.5</v>
      </c>
      <c r="Q41" s="13">
        <f>VLOOKUP($D41,'ip prosedur-14 okt-15 juni 2026'!$A:$H,3, FALSE)</f>
        <v>2</v>
      </c>
      <c r="R41" s="3">
        <f t="shared" si="4"/>
        <v>277843431</v>
      </c>
      <c r="S41" s="14">
        <f>VLOOKUP($D41,'ip prosedur-14 okt-15 juni 2026'!$A:$H,5,FALSE)</f>
        <v>106524406</v>
      </c>
      <c r="T41" s="14">
        <f>VLOOKUP($D41,'ip prosedur-14 okt-15 juni 2026'!$A:$H,6,FALSE)</f>
        <v>106524406</v>
      </c>
      <c r="U41" s="14">
        <f>VLOOKUP($D41,'ip prosedur-14 okt-15 juni 2026'!$A:$H,7,FALSE)</f>
        <v>171319025</v>
      </c>
      <c r="V41" s="14">
        <f>VLOOKUP($D41,'ip prosedur-14 okt-15 juni 2026'!$A:$H,8,FALSE)</f>
        <v>171319025</v>
      </c>
    </row>
    <row r="42">
      <c r="A42" s="7" t="s">
        <v>5</v>
      </c>
      <c r="B42" s="7" t="s">
        <v>1471</v>
      </c>
      <c r="C42" s="7" t="s">
        <v>1472</v>
      </c>
      <c r="D42" s="5" t="s">
        <v>1939</v>
      </c>
      <c r="E42" s="5" t="s">
        <v>1940</v>
      </c>
      <c r="F42" s="11" t="str">
        <f>VLOOKUP($D42,proc!$A:$D,3, FALSE)</f>
        <v>6</v>
      </c>
      <c r="G42" s="12" t="str">
        <f t="shared" si="1"/>
        <v>Stomach, Esophagus &amp; Duodenal Procedures</v>
      </c>
      <c r="H42" s="12" t="str">
        <f t="shared" si="2"/>
        <v>P16AC</v>
      </c>
      <c r="K42" s="13">
        <f>VLOOKUP($B42,'tarif idrg'!$A:$O,11,FALSE)</f>
        <v>17279679</v>
      </c>
      <c r="L42" s="13">
        <f>VLOOKUP($B42,'tarif idrg'!$A:$O,15,FALSE)</f>
        <v>17279679</v>
      </c>
      <c r="N42" s="3" t="str">
        <f t="shared" si="3"/>
        <v>-</v>
      </c>
      <c r="O42" s="13">
        <f>VLOOKUP($D42,'ip prosedur-2025'!$A:$H,4,FALSE)</f>
        <v>94117954</v>
      </c>
      <c r="P42" s="13">
        <f>VLOOKUP($D42,'ip prosedur-14 okt-15 juni 2026'!$A:$H,4,FALSE)</f>
        <v>47950203</v>
      </c>
      <c r="Q42" s="13">
        <f>VLOOKUP($D42,'ip prosedur-14 okt-15 juni 2026'!$A:$H,3, FALSE)</f>
        <v>1</v>
      </c>
      <c r="R42" s="3">
        <f t="shared" si="4"/>
        <v>47950203</v>
      </c>
      <c r="S42" s="14">
        <f>VLOOKUP($D42,'ip prosedur-14 okt-15 juni 2026'!$A:$H,5,FALSE)</f>
        <v>47950203</v>
      </c>
      <c r="T42" s="14">
        <f>VLOOKUP($D42,'ip prosedur-14 okt-15 juni 2026'!$A:$H,6,FALSE)</f>
        <v>47950203</v>
      </c>
      <c r="U42" s="14">
        <f>VLOOKUP($D42,'ip prosedur-14 okt-15 juni 2026'!$A:$H,7,FALSE)</f>
        <v>47950203</v>
      </c>
      <c r="V42" s="14">
        <f>VLOOKUP($D42,'ip prosedur-14 okt-15 juni 2026'!$A:$H,8,FALSE)</f>
        <v>47950203</v>
      </c>
    </row>
    <row r="43">
      <c r="A43" s="7" t="s">
        <v>5</v>
      </c>
      <c r="B43" s="7" t="s">
        <v>1471</v>
      </c>
      <c r="C43" s="7" t="s">
        <v>1472</v>
      </c>
      <c r="D43" s="5" t="s">
        <v>1985</v>
      </c>
      <c r="E43" s="5" t="s">
        <v>1986</v>
      </c>
      <c r="F43" s="11" t="str">
        <f>VLOOKUP($D43,proc!$A:$D,3, FALSE)</f>
        <v>6</v>
      </c>
      <c r="G43" s="12" t="str">
        <f t="shared" si="1"/>
        <v>Stomach, Esophagus &amp; Duodenal Procedures</v>
      </c>
      <c r="H43" s="12" t="str">
        <f t="shared" si="2"/>
        <v>P16AC</v>
      </c>
      <c r="K43" s="13">
        <f>VLOOKUP($B43,'tarif idrg'!$A:$O,11,FALSE)</f>
        <v>17279679</v>
      </c>
      <c r="L43" s="13">
        <f>VLOOKUP($B43,'tarif idrg'!$A:$O,15,FALSE)</f>
        <v>17279679</v>
      </c>
      <c r="N43" s="3" t="str">
        <f t="shared" si="3"/>
        <v>-</v>
      </c>
      <c r="O43" s="13">
        <f>VLOOKUP($D43,'ip prosedur-2025'!$A:$H,4,FALSE)</f>
        <v>83626274.33</v>
      </c>
      <c r="P43" s="13">
        <f>VLOOKUP($D43,'ip prosedur-14 okt-15 juni 2026'!$A:$H,4,FALSE)</f>
        <v>64619213</v>
      </c>
      <c r="Q43" s="13">
        <f>VLOOKUP($D43,'ip prosedur-14 okt-15 juni 2026'!$A:$H,3, FALSE)</f>
        <v>3</v>
      </c>
      <c r="R43" s="3">
        <f t="shared" si="4"/>
        <v>193857639</v>
      </c>
      <c r="S43" s="14">
        <f>VLOOKUP($D43,'ip prosedur-14 okt-15 juni 2026'!$A:$H,5,FALSE)</f>
        <v>19081908</v>
      </c>
      <c r="T43" s="14">
        <f>VLOOKUP($D43,'ip prosedur-14 okt-15 juni 2026'!$A:$H,6,FALSE)</f>
        <v>28775875</v>
      </c>
      <c r="U43" s="14">
        <f>VLOOKUP($D43,'ip prosedur-14 okt-15 juni 2026'!$A:$H,7,FALSE)</f>
        <v>145999856</v>
      </c>
      <c r="V43" s="14">
        <f>VLOOKUP($D43,'ip prosedur-14 okt-15 juni 2026'!$A:$H,8,FALSE)</f>
        <v>145999856</v>
      </c>
    </row>
    <row r="44">
      <c r="A44" s="7" t="s">
        <v>5</v>
      </c>
      <c r="B44" s="7" t="s">
        <v>1471</v>
      </c>
      <c r="C44" s="7" t="s">
        <v>1472</v>
      </c>
      <c r="D44" s="5" t="s">
        <v>2027</v>
      </c>
      <c r="E44" s="5" t="s">
        <v>2028</v>
      </c>
      <c r="F44" s="11" t="str">
        <f>VLOOKUP($D44,proc!$A:$D,3, FALSE)</f>
        <v>6</v>
      </c>
      <c r="G44" s="12" t="str">
        <f t="shared" si="1"/>
        <v>Stomach, Esophagus &amp; Duodenal Procedures</v>
      </c>
      <c r="H44" s="12" t="str">
        <f t="shared" si="2"/>
        <v>P16AC</v>
      </c>
      <c r="K44" s="13">
        <f>VLOOKUP($B44,'tarif idrg'!$A:$O,11,FALSE)</f>
        <v>17279679</v>
      </c>
      <c r="L44" s="13">
        <f>VLOOKUP($B44,'tarif idrg'!$A:$O,15,FALSE)</f>
        <v>17279679</v>
      </c>
      <c r="N44" s="3" t="str">
        <f t="shared" si="3"/>
        <v>-</v>
      </c>
      <c r="O44" s="13">
        <f>VLOOKUP($D44,'ip prosedur-2025'!$A:$H,4,FALSE)</f>
        <v>92130098</v>
      </c>
      <c r="P44" s="13">
        <f>VLOOKUP($D44,'ip prosedur-14 okt-15 juni 2026'!$A:$H,4,FALSE)</f>
        <v>92637136</v>
      </c>
      <c r="Q44" s="13">
        <f>VLOOKUP($D44,'ip prosedur-14 okt-15 juni 2026'!$A:$H,3, FALSE)</f>
        <v>1</v>
      </c>
      <c r="R44" s="3">
        <f t="shared" si="4"/>
        <v>92637136</v>
      </c>
      <c r="S44" s="14">
        <f>VLOOKUP($D44,'ip prosedur-14 okt-15 juni 2026'!$A:$H,5,FALSE)</f>
        <v>92637136</v>
      </c>
      <c r="T44" s="14">
        <f>VLOOKUP($D44,'ip prosedur-14 okt-15 juni 2026'!$A:$H,6,FALSE)</f>
        <v>92637136</v>
      </c>
      <c r="U44" s="14">
        <f>VLOOKUP($D44,'ip prosedur-14 okt-15 juni 2026'!$A:$H,7,FALSE)</f>
        <v>92637136</v>
      </c>
      <c r="V44" s="14">
        <f>VLOOKUP($D44,'ip prosedur-14 okt-15 juni 2026'!$A:$H,8,FALSE)</f>
        <v>92637136</v>
      </c>
    </row>
    <row r="45">
      <c r="A45" s="7" t="s">
        <v>5</v>
      </c>
      <c r="B45" s="7" t="s">
        <v>1471</v>
      </c>
      <c r="C45" s="7" t="s">
        <v>1472</v>
      </c>
      <c r="D45" s="5" t="s">
        <v>2071</v>
      </c>
      <c r="E45" s="5" t="s">
        <v>2072</v>
      </c>
      <c r="F45" s="11" t="str">
        <f>VLOOKUP($D45,proc!$A:$D,3, FALSE)</f>
        <v>6</v>
      </c>
      <c r="G45" s="12" t="str">
        <f t="shared" si="1"/>
        <v>Stomach, Esophagus &amp; Duodenal Procedures</v>
      </c>
      <c r="H45" s="12" t="str">
        <f t="shared" si="2"/>
        <v>P16AC</v>
      </c>
      <c r="K45" s="13">
        <f>VLOOKUP($B45,'tarif idrg'!$A:$O,11,FALSE)</f>
        <v>17279679</v>
      </c>
      <c r="L45" s="13">
        <f>VLOOKUP($B45,'tarif idrg'!$A:$O,15,FALSE)</f>
        <v>17279679</v>
      </c>
      <c r="N45" s="3" t="str">
        <f t="shared" si="3"/>
        <v>-</v>
      </c>
      <c r="O45" s="13">
        <f>VLOOKUP($D45,'ip prosedur-2025'!$A:$H,4,FALSE)</f>
        <v>84048775</v>
      </c>
      <c r="P45" s="13">
        <f>VLOOKUP($D45,'ip prosedur-14 okt-15 juni 2026'!$A:$H,4,FALSE)</f>
        <v>30795362</v>
      </c>
      <c r="Q45" s="13">
        <f>VLOOKUP($D45,'ip prosedur-14 okt-15 juni 2026'!$A:$H,3, FALSE)</f>
        <v>1</v>
      </c>
      <c r="R45" s="3">
        <f t="shared" si="4"/>
        <v>30795362</v>
      </c>
      <c r="S45" s="14">
        <f>VLOOKUP($D45,'ip prosedur-14 okt-15 juni 2026'!$A:$H,5,FALSE)</f>
        <v>30795362</v>
      </c>
      <c r="T45" s="14">
        <f>VLOOKUP($D45,'ip prosedur-14 okt-15 juni 2026'!$A:$H,6,FALSE)</f>
        <v>30795362</v>
      </c>
      <c r="U45" s="14">
        <f>VLOOKUP($D45,'ip prosedur-14 okt-15 juni 2026'!$A:$H,7,FALSE)</f>
        <v>30795362</v>
      </c>
      <c r="V45" s="14">
        <f>VLOOKUP($D45,'ip prosedur-14 okt-15 juni 2026'!$A:$H,8,FALSE)</f>
        <v>30795362</v>
      </c>
    </row>
    <row r="46">
      <c r="A46" s="7" t="s">
        <v>5</v>
      </c>
      <c r="B46" s="7" t="s">
        <v>1471</v>
      </c>
      <c r="C46" s="7" t="s">
        <v>1472</v>
      </c>
      <c r="D46" s="5" t="s">
        <v>2115</v>
      </c>
      <c r="E46" s="5" t="s">
        <v>2117</v>
      </c>
      <c r="F46" s="11" t="str">
        <f>VLOOKUP($D46,proc!$A:$D,3, FALSE)</f>
        <v>6</v>
      </c>
      <c r="G46" s="12" t="str">
        <f t="shared" si="1"/>
        <v>Stomach, Esophagus &amp; Duodenal Procedures</v>
      </c>
      <c r="H46" s="12" t="str">
        <f t="shared" si="2"/>
        <v>P16AC</v>
      </c>
      <c r="K46" s="13">
        <f>VLOOKUP($B46,'tarif idrg'!$A:$O,11,FALSE)</f>
        <v>17279679</v>
      </c>
      <c r="L46" s="13">
        <f>VLOOKUP($B46,'tarif idrg'!$A:$O,15,FALSE)</f>
        <v>17279679</v>
      </c>
      <c r="N46" s="3" t="str">
        <f t="shared" si="3"/>
        <v>-</v>
      </c>
      <c r="O46" s="13">
        <f>VLOOKUP($D46,'ip prosedur-2025'!$A:$H,4,FALSE)</f>
        <v>90824450.67</v>
      </c>
      <c r="P46" s="13">
        <f>VLOOKUP($D46,'ip prosedur-14 okt-15 juni 2026'!$A:$H,4,FALSE)</f>
        <v>15086622</v>
      </c>
      <c r="Q46" s="13">
        <f>VLOOKUP($D46,'ip prosedur-14 okt-15 juni 2026'!$A:$H,3, FALSE)</f>
        <v>1</v>
      </c>
      <c r="R46" s="3">
        <f t="shared" si="4"/>
        <v>15086622</v>
      </c>
      <c r="S46" s="14">
        <f>VLOOKUP($D46,'ip prosedur-14 okt-15 juni 2026'!$A:$H,5,FALSE)</f>
        <v>15086622</v>
      </c>
      <c r="T46" s="14">
        <f>VLOOKUP($D46,'ip prosedur-14 okt-15 juni 2026'!$A:$H,6,FALSE)</f>
        <v>15086622</v>
      </c>
      <c r="U46" s="14">
        <f>VLOOKUP($D46,'ip prosedur-14 okt-15 juni 2026'!$A:$H,7,FALSE)</f>
        <v>15086622</v>
      </c>
      <c r="V46" s="14">
        <f>VLOOKUP($D46,'ip prosedur-14 okt-15 juni 2026'!$A:$H,8,FALSE)</f>
        <v>15086622</v>
      </c>
    </row>
    <row r="47">
      <c r="A47" s="7" t="s">
        <v>5</v>
      </c>
      <c r="B47" s="7" t="s">
        <v>1471</v>
      </c>
      <c r="C47" s="7" t="s">
        <v>1472</v>
      </c>
      <c r="D47" s="5" t="s">
        <v>1319</v>
      </c>
      <c r="E47" s="5" t="s">
        <v>1320</v>
      </c>
      <c r="F47" s="11" t="str">
        <f>VLOOKUP($D47,proc!$A:$D,3, FALSE)</f>
        <v>4</v>
      </c>
      <c r="G47" s="12" t="str">
        <f t="shared" si="1"/>
        <v>Stomach, Esophagus &amp; Duodenal Procedures</v>
      </c>
      <c r="H47" s="12" t="str">
        <f t="shared" si="2"/>
        <v>P16AC</v>
      </c>
      <c r="K47" s="13">
        <f>VLOOKUP($B47,'tarif idrg'!$A:$O,11,FALSE)</f>
        <v>17279679</v>
      </c>
      <c r="L47" s="13">
        <f>VLOOKUP($B47,'tarif idrg'!$A:$O,15,FALSE)</f>
        <v>17279679</v>
      </c>
      <c r="N47" s="3" t="str">
        <f t="shared" si="3"/>
        <v>-</v>
      </c>
      <c r="O47" s="13">
        <f>VLOOKUP($D47,'ip prosedur-2025'!$A:$H,4,FALSE)</f>
        <v>40301830.56</v>
      </c>
      <c r="P47" s="13">
        <f>VLOOKUP($D47,'ip prosedur-14 okt-15 juni 2026'!$A:$H,4,FALSE)</f>
        <v>70550088.77</v>
      </c>
      <c r="Q47" s="13">
        <f>VLOOKUP($D47,'ip prosedur-14 okt-15 juni 2026'!$A:$H,3, FALSE)</f>
        <v>13</v>
      </c>
      <c r="R47" s="3">
        <f t="shared" si="4"/>
        <v>917151154</v>
      </c>
      <c r="S47" s="14">
        <f>VLOOKUP($D47,'ip prosedur-14 okt-15 juni 2026'!$A:$H,5,FALSE)</f>
        <v>22702113</v>
      </c>
      <c r="T47" s="14">
        <f>VLOOKUP($D47,'ip prosedur-14 okt-15 juni 2026'!$A:$H,6,FALSE)</f>
        <v>38835233</v>
      </c>
      <c r="U47" s="14">
        <f>VLOOKUP($D47,'ip prosedur-14 okt-15 juni 2026'!$A:$H,7,FALSE)</f>
        <v>56934105</v>
      </c>
      <c r="V47" s="14">
        <f>VLOOKUP($D47,'ip prosedur-14 okt-15 juni 2026'!$A:$H,8,FALSE)</f>
        <v>85553694</v>
      </c>
    </row>
    <row r="48">
      <c r="A48" s="7" t="s">
        <v>5</v>
      </c>
      <c r="B48" s="7" t="s">
        <v>1471</v>
      </c>
      <c r="C48" s="7" t="s">
        <v>1472</v>
      </c>
      <c r="D48" s="5" t="s">
        <v>1133</v>
      </c>
      <c r="E48" s="5" t="s">
        <v>1134</v>
      </c>
      <c r="F48" s="11" t="str">
        <f>VLOOKUP($D48,proc!$A:$D,3, FALSE)</f>
        <v>5</v>
      </c>
      <c r="G48" s="12" t="str">
        <f t="shared" si="1"/>
        <v>Stomach, Esophagus &amp; Duodenal Procedures</v>
      </c>
      <c r="H48" s="12" t="str">
        <f t="shared" si="2"/>
        <v>P16AC</v>
      </c>
      <c r="K48" s="13">
        <f>VLOOKUP($B48,'tarif idrg'!$A:$O,11,FALSE)</f>
        <v>17279679</v>
      </c>
      <c r="L48" s="13">
        <f>VLOOKUP($B48,'tarif idrg'!$A:$O,15,FALSE)</f>
        <v>17279679</v>
      </c>
      <c r="N48" s="3" t="str">
        <f t="shared" si="3"/>
        <v>-</v>
      </c>
      <c r="O48" s="3" t="str">
        <f>VLOOKUP($D48,'ip prosedur-2025'!$A:$H,4,FALSE)</f>
        <v>#N/A</v>
      </c>
      <c r="P48" s="3" t="str">
        <f>VLOOKUP($D48,'ip prosedur-14 okt-15 juni 2026'!$A:$H,4,FALSE)</f>
        <v>#N/A</v>
      </c>
      <c r="Q48" s="3" t="str">
        <f>VLOOKUP($D48,'ip prosedur-14 okt-15 juni 2026'!$A:$H,3, FALSE)</f>
        <v>#N/A</v>
      </c>
      <c r="R48" s="3" t="str">
        <f t="shared" si="4"/>
        <v>#N/A</v>
      </c>
      <c r="S48" s="18" t="str">
        <f>VLOOKUP($D48,'ip prosedur-14 okt-15 juni 2026'!$A:$H,5,FALSE)</f>
        <v>#N/A</v>
      </c>
      <c r="T48" s="18" t="str">
        <f>VLOOKUP($D48,'ip prosedur-14 okt-15 juni 2026'!$A:$H,6,FALSE)</f>
        <v>#N/A</v>
      </c>
      <c r="U48" s="18" t="str">
        <f>VLOOKUP($D48,'ip prosedur-14 okt-15 juni 2026'!$A:$H,7,FALSE)</f>
        <v>#N/A</v>
      </c>
      <c r="V48" s="18" t="str">
        <f>VLOOKUP($D48,'ip prosedur-14 okt-15 juni 2026'!$A:$H,8,FALSE)</f>
        <v>#N/A</v>
      </c>
    </row>
    <row r="49">
      <c r="A49" s="7" t="s">
        <v>5</v>
      </c>
      <c r="B49" s="7" t="s">
        <v>1471</v>
      </c>
      <c r="C49" s="7" t="s">
        <v>1472</v>
      </c>
      <c r="D49" s="5" t="s">
        <v>2250</v>
      </c>
      <c r="E49" s="5" t="s">
        <v>2252</v>
      </c>
      <c r="F49" s="11" t="str">
        <f>VLOOKUP($D49,proc!$A:$D,3, FALSE)</f>
        <v>5</v>
      </c>
      <c r="G49" s="12" t="str">
        <f t="shared" si="1"/>
        <v>Stomach, Esophagus &amp; Duodenal Procedures</v>
      </c>
      <c r="H49" s="12" t="str">
        <f t="shared" si="2"/>
        <v>P16AC</v>
      </c>
      <c r="K49" s="13">
        <f>VLOOKUP($B49,'tarif idrg'!$A:$O,11,FALSE)</f>
        <v>17279679</v>
      </c>
      <c r="L49" s="13">
        <f>VLOOKUP($B49,'tarif idrg'!$A:$O,15,FALSE)</f>
        <v>17279679</v>
      </c>
      <c r="N49" s="3" t="str">
        <f t="shared" si="3"/>
        <v>-</v>
      </c>
      <c r="O49" s="13">
        <f>VLOOKUP($D49,'ip prosedur-2025'!$A:$H,4,FALSE)</f>
        <v>52892147.98</v>
      </c>
      <c r="P49" s="13">
        <f>VLOOKUP($D49,'ip prosedur-14 okt-15 juni 2026'!$A:$H,4,FALSE)</f>
        <v>46345201.82</v>
      </c>
      <c r="Q49" s="13">
        <f>VLOOKUP($D49,'ip prosedur-14 okt-15 juni 2026'!$A:$H,3, FALSE)</f>
        <v>67</v>
      </c>
      <c r="R49" s="3">
        <f t="shared" si="4"/>
        <v>3105128522</v>
      </c>
      <c r="S49" s="14">
        <f>VLOOKUP($D49,'ip prosedur-14 okt-15 juni 2026'!$A:$H,5,FALSE)</f>
        <v>18465738</v>
      </c>
      <c r="T49" s="14">
        <f>VLOOKUP($D49,'ip prosedur-14 okt-15 juni 2026'!$A:$H,6,FALSE)</f>
        <v>34042315</v>
      </c>
      <c r="U49" s="14">
        <f>VLOOKUP($D49,'ip prosedur-14 okt-15 juni 2026'!$A:$H,7,FALSE)</f>
        <v>61829742</v>
      </c>
      <c r="V49" s="14">
        <f>VLOOKUP($D49,'ip prosedur-14 okt-15 juni 2026'!$A:$H,8,FALSE)</f>
        <v>96676991</v>
      </c>
    </row>
    <row r="50">
      <c r="A50" s="7" t="s">
        <v>5</v>
      </c>
      <c r="B50" s="7" t="s">
        <v>1471</v>
      </c>
      <c r="C50" s="7" t="s">
        <v>1472</v>
      </c>
      <c r="D50" s="5" t="s">
        <v>2298</v>
      </c>
      <c r="E50" s="5" t="s">
        <v>2300</v>
      </c>
      <c r="F50" s="11" t="str">
        <f>VLOOKUP($D50,proc!$A:$D,3, FALSE)</f>
        <v>5</v>
      </c>
      <c r="G50" s="12" t="str">
        <f t="shared" si="1"/>
        <v>Stomach, Esophagus &amp; Duodenal Procedures</v>
      </c>
      <c r="H50" s="12" t="str">
        <f t="shared" si="2"/>
        <v>P16AC</v>
      </c>
      <c r="K50" s="13">
        <f>VLOOKUP($B50,'tarif idrg'!$A:$O,11,FALSE)</f>
        <v>17279679</v>
      </c>
      <c r="L50" s="13">
        <f>VLOOKUP($B50,'tarif idrg'!$A:$O,15,FALSE)</f>
        <v>17279679</v>
      </c>
      <c r="N50" s="3" t="str">
        <f t="shared" si="3"/>
        <v>-</v>
      </c>
      <c r="O50" s="13">
        <f>VLOOKUP($D50,'ip prosedur-2025'!$A:$H,4,FALSE)</f>
        <v>63746317.35</v>
      </c>
      <c r="P50" s="13">
        <f>VLOOKUP($D50,'ip prosedur-14 okt-15 juni 2026'!$A:$H,4,FALSE)</f>
        <v>68626502.43</v>
      </c>
      <c r="Q50" s="13">
        <f>VLOOKUP($D50,'ip prosedur-14 okt-15 juni 2026'!$A:$H,3, FALSE)</f>
        <v>615</v>
      </c>
      <c r="R50" s="3">
        <f t="shared" si="4"/>
        <v>42205298994</v>
      </c>
      <c r="S50" s="14">
        <f>VLOOKUP($D50,'ip prosedur-14 okt-15 juni 2026'!$A:$H,5,FALSE)</f>
        <v>24234055</v>
      </c>
      <c r="T50" s="14">
        <f>VLOOKUP($D50,'ip prosedur-14 okt-15 juni 2026'!$A:$H,6,FALSE)</f>
        <v>43442070</v>
      </c>
      <c r="U50" s="14">
        <f>VLOOKUP($D50,'ip prosedur-14 okt-15 juni 2026'!$A:$H,7,FALSE)</f>
        <v>84805298</v>
      </c>
      <c r="V50" s="14">
        <f>VLOOKUP($D50,'ip prosedur-14 okt-15 juni 2026'!$A:$H,8,FALSE)</f>
        <v>157295468</v>
      </c>
    </row>
    <row r="51">
      <c r="A51" s="7" t="s">
        <v>5</v>
      </c>
      <c r="B51" s="7" t="s">
        <v>1471</v>
      </c>
      <c r="C51" s="7" t="s">
        <v>1472</v>
      </c>
      <c r="D51" s="5" t="s">
        <v>2349</v>
      </c>
      <c r="E51" s="5" t="s">
        <v>2350</v>
      </c>
      <c r="F51" s="11" t="str">
        <f>VLOOKUP($D51,proc!$A:$D,3, FALSE)</f>
        <v>4</v>
      </c>
      <c r="G51" s="12" t="str">
        <f t="shared" si="1"/>
        <v>Stomach, Esophagus &amp; Duodenal Procedures</v>
      </c>
      <c r="H51" s="12" t="str">
        <f t="shared" si="2"/>
        <v>P16AC</v>
      </c>
      <c r="K51" s="13">
        <f>VLOOKUP($B51,'tarif idrg'!$A:$O,11,FALSE)</f>
        <v>17279679</v>
      </c>
      <c r="L51" s="13">
        <f>VLOOKUP($B51,'tarif idrg'!$A:$O,15,FALSE)</f>
        <v>17279679</v>
      </c>
      <c r="N51" s="3" t="str">
        <f t="shared" si="3"/>
        <v>-</v>
      </c>
      <c r="O51" s="13">
        <f>VLOOKUP($D51,'ip prosedur-2025'!$A:$H,4,FALSE)</f>
        <v>45787017.31</v>
      </c>
      <c r="P51" s="13">
        <f>VLOOKUP($D51,'ip prosedur-14 okt-15 juni 2026'!$A:$H,4,FALSE)</f>
        <v>45490737.78</v>
      </c>
      <c r="Q51" s="13">
        <f>VLOOKUP($D51,'ip prosedur-14 okt-15 juni 2026'!$A:$H,3, FALSE)</f>
        <v>86</v>
      </c>
      <c r="R51" s="3">
        <f t="shared" si="4"/>
        <v>3912203449</v>
      </c>
      <c r="S51" s="14">
        <f>VLOOKUP($D51,'ip prosedur-14 okt-15 juni 2026'!$A:$H,5,FALSE)</f>
        <v>20194209</v>
      </c>
      <c r="T51" s="14">
        <f>VLOOKUP($D51,'ip prosedur-14 okt-15 juni 2026'!$A:$H,6,FALSE)</f>
        <v>29760833</v>
      </c>
      <c r="U51" s="14">
        <f>VLOOKUP($D51,'ip prosedur-14 okt-15 juni 2026'!$A:$H,7,FALSE)</f>
        <v>54546184</v>
      </c>
      <c r="V51" s="14">
        <f>VLOOKUP($D51,'ip prosedur-14 okt-15 juni 2026'!$A:$H,8,FALSE)</f>
        <v>91850786</v>
      </c>
    </row>
    <row r="52">
      <c r="A52" s="7" t="s">
        <v>5</v>
      </c>
      <c r="B52" s="7" t="s">
        <v>1471</v>
      </c>
      <c r="C52" s="7" t="s">
        <v>1472</v>
      </c>
      <c r="D52" s="5" t="s">
        <v>1219</v>
      </c>
      <c r="E52" s="5" t="s">
        <v>1220</v>
      </c>
      <c r="F52" s="11" t="str">
        <f>VLOOKUP($D52,proc!$A:$D,3, FALSE)</f>
        <v>5</v>
      </c>
      <c r="G52" s="12" t="str">
        <f t="shared" si="1"/>
        <v>Stomach, Esophagus &amp; Duodenal Procedures</v>
      </c>
      <c r="H52" s="12" t="str">
        <f t="shared" si="2"/>
        <v>P16AC</v>
      </c>
      <c r="K52" s="13">
        <f>VLOOKUP($B52,'tarif idrg'!$A:$O,11,FALSE)</f>
        <v>17279679</v>
      </c>
      <c r="L52" s="13">
        <f>VLOOKUP($B52,'tarif idrg'!$A:$O,15,FALSE)</f>
        <v>17279679</v>
      </c>
      <c r="N52" s="3" t="str">
        <f t="shared" si="3"/>
        <v>-</v>
      </c>
      <c r="O52" s="13">
        <f>VLOOKUP($D52,'ip prosedur-2025'!$A:$H,4,FALSE)</f>
        <v>44391727.4</v>
      </c>
      <c r="P52" s="13">
        <f>VLOOKUP($D52,'ip prosedur-14 okt-15 juni 2026'!$A:$H,4,FALSE)</f>
        <v>35363269.36</v>
      </c>
      <c r="Q52" s="13">
        <f>VLOOKUP($D52,'ip prosedur-14 okt-15 juni 2026'!$A:$H,3, FALSE)</f>
        <v>148</v>
      </c>
      <c r="R52" s="3">
        <f t="shared" si="4"/>
        <v>5233763865</v>
      </c>
      <c r="S52" s="14">
        <f>VLOOKUP($D52,'ip prosedur-14 okt-15 juni 2026'!$A:$H,5,FALSE)</f>
        <v>13273750</v>
      </c>
      <c r="T52" s="14">
        <f>VLOOKUP($D52,'ip prosedur-14 okt-15 juni 2026'!$A:$H,6,FALSE)</f>
        <v>28115910</v>
      </c>
      <c r="U52" s="14">
        <f>VLOOKUP($D52,'ip prosedur-14 okt-15 juni 2026'!$A:$H,7,FALSE)</f>
        <v>45603339</v>
      </c>
      <c r="V52" s="14">
        <f>VLOOKUP($D52,'ip prosedur-14 okt-15 juni 2026'!$A:$H,8,FALSE)</f>
        <v>68445976</v>
      </c>
    </row>
    <row r="53">
      <c r="A53" s="7" t="s">
        <v>5</v>
      </c>
      <c r="B53" s="7" t="s">
        <v>1471</v>
      </c>
      <c r="C53" s="7" t="s">
        <v>1472</v>
      </c>
      <c r="D53" s="5" t="s">
        <v>1221</v>
      </c>
      <c r="E53" s="5" t="s">
        <v>1222</v>
      </c>
      <c r="F53" s="11" t="str">
        <f>VLOOKUP($D53,proc!$A:$D,3, FALSE)</f>
        <v>4</v>
      </c>
      <c r="G53" s="12" t="str">
        <f t="shared" si="1"/>
        <v>Stomach, Esophagus &amp; Duodenal Procedures</v>
      </c>
      <c r="H53" s="12" t="str">
        <f t="shared" si="2"/>
        <v>P16AC</v>
      </c>
      <c r="K53" s="13">
        <f>VLOOKUP($B53,'tarif idrg'!$A:$O,11,FALSE)</f>
        <v>17279679</v>
      </c>
      <c r="L53" s="13">
        <f>VLOOKUP($B53,'tarif idrg'!$A:$O,15,FALSE)</f>
        <v>17279679</v>
      </c>
      <c r="N53" s="3" t="str">
        <f t="shared" si="3"/>
        <v>-</v>
      </c>
      <c r="O53" s="13">
        <f>VLOOKUP($D53,'ip prosedur-2025'!$A:$H,4,FALSE)</f>
        <v>49430814.73</v>
      </c>
      <c r="P53" s="13">
        <f>VLOOKUP($D53,'ip prosedur-14 okt-15 juni 2026'!$A:$H,4,FALSE)</f>
        <v>49332850.08</v>
      </c>
      <c r="Q53" s="13">
        <f>VLOOKUP($D53,'ip prosedur-14 okt-15 juni 2026'!$A:$H,3, FALSE)</f>
        <v>24</v>
      </c>
      <c r="R53" s="3">
        <f t="shared" si="4"/>
        <v>1183988402</v>
      </c>
      <c r="S53" s="14">
        <f>VLOOKUP($D53,'ip prosedur-14 okt-15 juni 2026'!$A:$H,5,FALSE)</f>
        <v>20785506</v>
      </c>
      <c r="T53" s="14">
        <f>VLOOKUP($D53,'ip prosedur-14 okt-15 juni 2026'!$A:$H,6,FALSE)</f>
        <v>42278365</v>
      </c>
      <c r="U53" s="14">
        <f>VLOOKUP($D53,'ip prosedur-14 okt-15 juni 2026'!$A:$H,7,FALSE)</f>
        <v>56574018</v>
      </c>
      <c r="V53" s="14">
        <f>VLOOKUP($D53,'ip prosedur-14 okt-15 juni 2026'!$A:$H,8,FALSE)</f>
        <v>100107052</v>
      </c>
    </row>
    <row r="54">
      <c r="A54" s="7" t="s">
        <v>5</v>
      </c>
      <c r="B54" s="7" t="s">
        <v>1471</v>
      </c>
      <c r="C54" s="7" t="s">
        <v>1472</v>
      </c>
      <c r="D54" s="5" t="s">
        <v>2489</v>
      </c>
      <c r="E54" s="5" t="s">
        <v>2490</v>
      </c>
      <c r="F54" s="11" t="str">
        <f>VLOOKUP($D54,proc!$A:$D,3, FALSE)</f>
        <v>4</v>
      </c>
      <c r="G54" s="12" t="str">
        <f t="shared" si="1"/>
        <v>Stomach, Esophagus &amp; Duodenal Procedures</v>
      </c>
      <c r="H54" s="12" t="str">
        <f t="shared" si="2"/>
        <v>P16AC</v>
      </c>
      <c r="K54" s="13">
        <f>VLOOKUP($B54,'tarif idrg'!$A:$O,11,FALSE)</f>
        <v>17279679</v>
      </c>
      <c r="L54" s="13">
        <f>VLOOKUP($B54,'tarif idrg'!$A:$O,15,FALSE)</f>
        <v>17279679</v>
      </c>
      <c r="N54" s="3" t="str">
        <f t="shared" si="3"/>
        <v>-</v>
      </c>
      <c r="O54" s="13">
        <f>VLOOKUP($D54,'ip prosedur-2025'!$A:$H,4,FALSE)</f>
        <v>23538517</v>
      </c>
      <c r="P54" s="13">
        <f>VLOOKUP($D54,'ip prosedur-14 okt-15 juni 2026'!$A:$H,4,FALSE)</f>
        <v>49577462</v>
      </c>
      <c r="Q54" s="13">
        <f>VLOOKUP($D54,'ip prosedur-14 okt-15 juni 2026'!$A:$H,3, FALSE)</f>
        <v>3</v>
      </c>
      <c r="R54" s="3">
        <f t="shared" si="4"/>
        <v>148732386</v>
      </c>
      <c r="S54" s="14">
        <f>VLOOKUP($D54,'ip prosedur-14 okt-15 juni 2026'!$A:$H,5,FALSE)</f>
        <v>12215137</v>
      </c>
      <c r="T54" s="14">
        <f>VLOOKUP($D54,'ip prosedur-14 okt-15 juni 2026'!$A:$H,6,FALSE)</f>
        <v>26602450</v>
      </c>
      <c r="U54" s="14">
        <f>VLOOKUP($D54,'ip prosedur-14 okt-15 juni 2026'!$A:$H,7,FALSE)</f>
        <v>109914799</v>
      </c>
      <c r="V54" s="14">
        <f>VLOOKUP($D54,'ip prosedur-14 okt-15 juni 2026'!$A:$H,8,FALSE)</f>
        <v>109914799</v>
      </c>
    </row>
    <row r="55">
      <c r="A55" s="7" t="s">
        <v>5</v>
      </c>
      <c r="B55" s="7" t="s">
        <v>1471</v>
      </c>
      <c r="C55" s="7" t="s">
        <v>1472</v>
      </c>
      <c r="D55" s="5" t="s">
        <v>2519</v>
      </c>
      <c r="E55" s="5" t="s">
        <v>2520</v>
      </c>
      <c r="F55" s="11" t="str">
        <f>VLOOKUP($D55,proc!$A:$D,3, FALSE)</f>
        <v>4</v>
      </c>
      <c r="G55" s="12" t="str">
        <f t="shared" si="1"/>
        <v>Stomach, Esophagus &amp; Duodenal Procedures</v>
      </c>
      <c r="H55" s="12" t="str">
        <f t="shared" si="2"/>
        <v>P16AC</v>
      </c>
      <c r="K55" s="13">
        <f>VLOOKUP($B55,'tarif idrg'!$A:$O,11,FALSE)</f>
        <v>17279679</v>
      </c>
      <c r="L55" s="13">
        <f>VLOOKUP($B55,'tarif idrg'!$A:$O,15,FALSE)</f>
        <v>17279679</v>
      </c>
      <c r="N55" s="3" t="str">
        <f t="shared" si="3"/>
        <v>-</v>
      </c>
      <c r="O55" s="3" t="str">
        <f>VLOOKUP($D55,'ip prosedur-2025'!$A:$H,4,FALSE)</f>
        <v>#N/A</v>
      </c>
      <c r="P55" s="13">
        <f>VLOOKUP($D55,'ip prosedur-14 okt-15 juni 2026'!$A:$H,4,FALSE)</f>
        <v>26969801</v>
      </c>
      <c r="Q55" s="13">
        <f>VLOOKUP($D55,'ip prosedur-14 okt-15 juni 2026'!$A:$H,3, FALSE)</f>
        <v>1</v>
      </c>
      <c r="R55" s="3">
        <f t="shared" si="4"/>
        <v>26969801</v>
      </c>
      <c r="S55" s="14">
        <f>VLOOKUP($D55,'ip prosedur-14 okt-15 juni 2026'!$A:$H,5,FALSE)</f>
        <v>26969801</v>
      </c>
      <c r="T55" s="14">
        <f>VLOOKUP($D55,'ip prosedur-14 okt-15 juni 2026'!$A:$H,6,FALSE)</f>
        <v>26969801</v>
      </c>
      <c r="U55" s="14">
        <f>VLOOKUP($D55,'ip prosedur-14 okt-15 juni 2026'!$A:$H,7,FALSE)</f>
        <v>26969801</v>
      </c>
      <c r="V55" s="14">
        <f>VLOOKUP($D55,'ip prosedur-14 okt-15 juni 2026'!$A:$H,8,FALSE)</f>
        <v>26969801</v>
      </c>
    </row>
    <row r="56">
      <c r="A56" s="7" t="s">
        <v>5</v>
      </c>
      <c r="B56" s="7" t="s">
        <v>1471</v>
      </c>
      <c r="C56" s="7" t="s">
        <v>1472</v>
      </c>
      <c r="D56" s="5" t="s">
        <v>2561</v>
      </c>
      <c r="E56" s="5" t="s">
        <v>2562</v>
      </c>
      <c r="F56" s="11" t="str">
        <f>VLOOKUP($D56,proc!$A:$D,3, FALSE)</f>
        <v>4</v>
      </c>
      <c r="G56" s="12" t="str">
        <f t="shared" si="1"/>
        <v>Stomach, Esophagus &amp; Duodenal Procedures</v>
      </c>
      <c r="H56" s="12" t="str">
        <f t="shared" si="2"/>
        <v>P16AC</v>
      </c>
      <c r="K56" s="13">
        <f>VLOOKUP($B56,'tarif idrg'!$A:$O,11,FALSE)</f>
        <v>17279679</v>
      </c>
      <c r="L56" s="13">
        <f>VLOOKUP($B56,'tarif idrg'!$A:$O,15,FALSE)</f>
        <v>17279679</v>
      </c>
      <c r="N56" s="3" t="str">
        <f t="shared" si="3"/>
        <v>-</v>
      </c>
      <c r="O56" s="13">
        <f>VLOOKUP($D56,'ip prosedur-2025'!$A:$H,4,FALSE)</f>
        <v>31590873</v>
      </c>
      <c r="P56" s="3" t="str">
        <f>VLOOKUP($D56,'ip prosedur-14 okt-15 juni 2026'!$A:$H,4,FALSE)</f>
        <v>#N/A</v>
      </c>
      <c r="Q56" s="3" t="str">
        <f>VLOOKUP($D56,'ip prosedur-14 okt-15 juni 2026'!$A:$H,3, FALSE)</f>
        <v>#N/A</v>
      </c>
      <c r="R56" s="3" t="str">
        <f t="shared" si="4"/>
        <v>#N/A</v>
      </c>
      <c r="S56" s="18" t="str">
        <f>VLOOKUP($D56,'ip prosedur-14 okt-15 juni 2026'!$A:$H,5,FALSE)</f>
        <v>#N/A</v>
      </c>
      <c r="T56" s="18" t="str">
        <f>VLOOKUP($D56,'ip prosedur-14 okt-15 juni 2026'!$A:$H,6,FALSE)</f>
        <v>#N/A</v>
      </c>
      <c r="U56" s="18" t="str">
        <f>VLOOKUP($D56,'ip prosedur-14 okt-15 juni 2026'!$A:$H,7,FALSE)</f>
        <v>#N/A</v>
      </c>
      <c r="V56" s="18" t="str">
        <f>VLOOKUP($D56,'ip prosedur-14 okt-15 juni 2026'!$A:$H,8,FALSE)</f>
        <v>#N/A</v>
      </c>
    </row>
    <row r="57">
      <c r="A57" s="7" t="s">
        <v>5</v>
      </c>
      <c r="B57" s="7" t="s">
        <v>1471</v>
      </c>
      <c r="C57" s="7" t="s">
        <v>1472</v>
      </c>
      <c r="D57" s="5" t="s">
        <v>2605</v>
      </c>
      <c r="E57" s="5" t="s">
        <v>2607</v>
      </c>
      <c r="F57" s="11" t="str">
        <f>VLOOKUP($D57,proc!$A:$D,3, FALSE)</f>
        <v>4</v>
      </c>
      <c r="G57" s="12" t="str">
        <f t="shared" si="1"/>
        <v>Stomach, Esophagus &amp; Duodenal Procedures</v>
      </c>
      <c r="H57" s="12" t="str">
        <f t="shared" si="2"/>
        <v>P16AC</v>
      </c>
      <c r="K57" s="13">
        <f>VLOOKUP($B57,'tarif idrg'!$A:$O,11,FALSE)</f>
        <v>17279679</v>
      </c>
      <c r="L57" s="13">
        <f>VLOOKUP($B57,'tarif idrg'!$A:$O,15,FALSE)</f>
        <v>17279679</v>
      </c>
      <c r="N57" s="3" t="str">
        <f t="shared" si="3"/>
        <v>-</v>
      </c>
      <c r="O57" s="13">
        <f>VLOOKUP($D57,'ip prosedur-2025'!$A:$H,4,FALSE)</f>
        <v>52078392</v>
      </c>
      <c r="P57" s="13">
        <f>VLOOKUP($D57,'ip prosedur-14 okt-15 juni 2026'!$A:$H,4,FALSE)</f>
        <v>11636805</v>
      </c>
      <c r="Q57" s="13">
        <f>VLOOKUP($D57,'ip prosedur-14 okt-15 juni 2026'!$A:$H,3, FALSE)</f>
        <v>1</v>
      </c>
      <c r="R57" s="3">
        <f t="shared" si="4"/>
        <v>11636805</v>
      </c>
      <c r="S57" s="14">
        <f>VLOOKUP($D57,'ip prosedur-14 okt-15 juni 2026'!$A:$H,5,FALSE)</f>
        <v>11636805</v>
      </c>
      <c r="T57" s="14">
        <f>VLOOKUP($D57,'ip prosedur-14 okt-15 juni 2026'!$A:$H,6,FALSE)</f>
        <v>11636805</v>
      </c>
      <c r="U57" s="14">
        <f>VLOOKUP($D57,'ip prosedur-14 okt-15 juni 2026'!$A:$H,7,FALSE)</f>
        <v>11636805</v>
      </c>
      <c r="V57" s="14">
        <f>VLOOKUP($D57,'ip prosedur-14 okt-15 juni 2026'!$A:$H,8,FALSE)</f>
        <v>11636805</v>
      </c>
    </row>
    <row r="58">
      <c r="A58" s="7" t="s">
        <v>5</v>
      </c>
      <c r="B58" s="7" t="s">
        <v>1471</v>
      </c>
      <c r="C58" s="7" t="s">
        <v>1472</v>
      </c>
      <c r="D58" s="5" t="s">
        <v>1109</v>
      </c>
      <c r="E58" s="6" t="s">
        <v>1110</v>
      </c>
      <c r="F58" s="11" t="str">
        <f>VLOOKUP($D58,proc!$A:$D,3, FALSE)</f>
        <v>4</v>
      </c>
      <c r="G58" s="12" t="str">
        <f t="shared" si="1"/>
        <v>Stomach, Esophagus &amp; Duodenal Procedures</v>
      </c>
      <c r="H58" s="12" t="str">
        <f t="shared" si="2"/>
        <v>P16AC</v>
      </c>
      <c r="K58" s="13">
        <f>VLOOKUP($B58,'tarif idrg'!$A:$O,11,FALSE)</f>
        <v>17279679</v>
      </c>
      <c r="L58" s="13">
        <f>VLOOKUP($B58,'tarif idrg'!$A:$O,15,FALSE)</f>
        <v>17279679</v>
      </c>
      <c r="N58" s="3" t="str">
        <f t="shared" si="3"/>
        <v>-</v>
      </c>
      <c r="O58" s="13">
        <f>VLOOKUP($D58,'ip prosedur-2025'!$A:$H,4,FALSE)</f>
        <v>43622995.81</v>
      </c>
      <c r="P58" s="13">
        <f>VLOOKUP($D58,'ip prosedur-14 okt-15 juni 2026'!$A:$H,4,FALSE)</f>
        <v>29691172.5</v>
      </c>
      <c r="Q58" s="13">
        <f>VLOOKUP($D58,'ip prosedur-14 okt-15 juni 2026'!$A:$H,3, FALSE)</f>
        <v>16</v>
      </c>
      <c r="R58" s="3">
        <f t="shared" si="4"/>
        <v>475058760</v>
      </c>
      <c r="S58" s="14">
        <f>VLOOKUP($D58,'ip prosedur-14 okt-15 juni 2026'!$A:$H,5,FALSE)</f>
        <v>5033966</v>
      </c>
      <c r="T58" s="14">
        <f>VLOOKUP($D58,'ip prosedur-14 okt-15 juni 2026'!$A:$H,6,FALSE)</f>
        <v>12944929</v>
      </c>
      <c r="U58" s="14">
        <f>VLOOKUP($D58,'ip prosedur-14 okt-15 juni 2026'!$A:$H,7,FALSE)</f>
        <v>25540331</v>
      </c>
      <c r="V58" s="14">
        <f>VLOOKUP($D58,'ip prosedur-14 okt-15 juni 2026'!$A:$H,8,FALSE)</f>
        <v>64259060</v>
      </c>
    </row>
    <row r="59">
      <c r="A59" s="7" t="s">
        <v>5</v>
      </c>
      <c r="B59" s="7" t="s">
        <v>1471</v>
      </c>
      <c r="C59" s="7" t="s">
        <v>1472</v>
      </c>
      <c r="D59" s="5" t="s">
        <v>1777</v>
      </c>
      <c r="E59" s="6" t="s">
        <v>1778</v>
      </c>
      <c r="F59" s="11" t="str">
        <f>VLOOKUP($D59,proc!$A:$D,3, FALSE)</f>
        <v>4</v>
      </c>
      <c r="G59" s="12" t="str">
        <f t="shared" si="1"/>
        <v>Stomach, Esophagus &amp; Duodenal Procedures</v>
      </c>
      <c r="H59" s="12" t="str">
        <f t="shared" si="2"/>
        <v>P16AC</v>
      </c>
      <c r="K59" s="13">
        <f>VLOOKUP($B59,'tarif idrg'!$A:$O,11,FALSE)</f>
        <v>17279679</v>
      </c>
      <c r="L59" s="13">
        <f>VLOOKUP($B59,'tarif idrg'!$A:$O,15,FALSE)</f>
        <v>17279679</v>
      </c>
      <c r="N59" s="3" t="str">
        <f t="shared" si="3"/>
        <v>-</v>
      </c>
      <c r="O59" s="13">
        <f>VLOOKUP($D59,'ip prosedur-2025'!$A:$H,4,FALSE)</f>
        <v>36546420.3</v>
      </c>
      <c r="P59" s="13">
        <f>VLOOKUP($D59,'ip prosedur-14 okt-15 juni 2026'!$A:$H,4,FALSE)</f>
        <v>32102342.55</v>
      </c>
      <c r="Q59" s="13">
        <f>VLOOKUP($D59,'ip prosedur-14 okt-15 juni 2026'!$A:$H,3, FALSE)</f>
        <v>387</v>
      </c>
      <c r="R59" s="3">
        <f t="shared" si="4"/>
        <v>12423606567</v>
      </c>
      <c r="S59" s="14">
        <f>VLOOKUP($D59,'ip prosedur-14 okt-15 juni 2026'!$A:$H,5,FALSE)</f>
        <v>13962044</v>
      </c>
      <c r="T59" s="14">
        <f>VLOOKUP($D59,'ip prosedur-14 okt-15 juni 2026'!$A:$H,6,FALSE)</f>
        <v>23425085</v>
      </c>
      <c r="U59" s="14">
        <f>VLOOKUP($D59,'ip prosedur-14 okt-15 juni 2026'!$A:$H,7,FALSE)</f>
        <v>40240677</v>
      </c>
      <c r="V59" s="14">
        <f>VLOOKUP($D59,'ip prosedur-14 okt-15 juni 2026'!$A:$H,8,FALSE)</f>
        <v>67550050</v>
      </c>
    </row>
    <row r="60">
      <c r="A60" s="7" t="s">
        <v>5</v>
      </c>
      <c r="B60" s="7" t="s">
        <v>1471</v>
      </c>
      <c r="C60" s="7" t="s">
        <v>1472</v>
      </c>
      <c r="D60" s="5" t="s">
        <v>2743</v>
      </c>
      <c r="E60" s="5" t="s">
        <v>2744</v>
      </c>
      <c r="F60" s="11" t="str">
        <f>VLOOKUP($D60,proc!$A:$D,3, FALSE)</f>
        <v>4</v>
      </c>
      <c r="G60" s="12" t="str">
        <f t="shared" si="1"/>
        <v>Stomach, Esophagus &amp; Duodenal Procedures</v>
      </c>
      <c r="H60" s="12" t="str">
        <f t="shared" si="2"/>
        <v>P16AC</v>
      </c>
      <c r="K60" s="13">
        <f>VLOOKUP($B60,'tarif idrg'!$A:$O,11,FALSE)</f>
        <v>17279679</v>
      </c>
      <c r="L60" s="13">
        <f>VLOOKUP($B60,'tarif idrg'!$A:$O,15,FALSE)</f>
        <v>17279679</v>
      </c>
      <c r="N60" s="3" t="str">
        <f t="shared" si="3"/>
        <v>-</v>
      </c>
      <c r="O60" s="13">
        <f>VLOOKUP($D60,'ip prosedur-2025'!$A:$H,4,FALSE)</f>
        <v>41960293.14</v>
      </c>
      <c r="P60" s="13">
        <f>VLOOKUP($D60,'ip prosedur-14 okt-15 juni 2026'!$A:$H,4,FALSE)</f>
        <v>36290428.44</v>
      </c>
      <c r="Q60" s="13">
        <f>VLOOKUP($D60,'ip prosedur-14 okt-15 juni 2026'!$A:$H,3, FALSE)</f>
        <v>9</v>
      </c>
      <c r="R60" s="3">
        <f t="shared" si="4"/>
        <v>326613856</v>
      </c>
      <c r="S60" s="14">
        <f>VLOOKUP($D60,'ip prosedur-14 okt-15 juni 2026'!$A:$H,5,FALSE)</f>
        <v>24445977</v>
      </c>
      <c r="T60" s="14">
        <f>VLOOKUP($D60,'ip prosedur-14 okt-15 juni 2026'!$A:$H,6,FALSE)</f>
        <v>33049810</v>
      </c>
      <c r="U60" s="14">
        <f>VLOOKUP($D60,'ip prosedur-14 okt-15 juni 2026'!$A:$H,7,FALSE)</f>
        <v>47911654</v>
      </c>
      <c r="V60" s="14">
        <f>VLOOKUP($D60,'ip prosedur-14 okt-15 juni 2026'!$A:$H,8,FALSE)</f>
        <v>76802288</v>
      </c>
    </row>
    <row r="61">
      <c r="A61" s="7" t="s">
        <v>5</v>
      </c>
      <c r="B61" s="7" t="s">
        <v>1471</v>
      </c>
      <c r="C61" s="7" t="s">
        <v>1472</v>
      </c>
      <c r="D61" s="5" t="s">
        <v>2785</v>
      </c>
      <c r="E61" s="5" t="s">
        <v>2786</v>
      </c>
      <c r="F61" s="11" t="str">
        <f>VLOOKUP($D61,proc!$A:$D,3, FALSE)</f>
        <v>4</v>
      </c>
      <c r="G61" s="12" t="str">
        <f t="shared" si="1"/>
        <v>Stomach, Esophagus &amp; Duodenal Procedures</v>
      </c>
      <c r="H61" s="12" t="str">
        <f t="shared" si="2"/>
        <v>P16AC</v>
      </c>
      <c r="K61" s="13">
        <f>VLOOKUP($B61,'tarif idrg'!$A:$O,11,FALSE)</f>
        <v>17279679</v>
      </c>
      <c r="L61" s="13">
        <f>VLOOKUP($B61,'tarif idrg'!$A:$O,15,FALSE)</f>
        <v>17279679</v>
      </c>
      <c r="N61" s="3" t="str">
        <f t="shared" si="3"/>
        <v>-</v>
      </c>
      <c r="O61" s="13">
        <f>VLOOKUP($D61,'ip prosedur-2025'!$A:$H,4,FALSE)</f>
        <v>68784664</v>
      </c>
      <c r="P61" s="13">
        <f>VLOOKUP($D61,'ip prosedur-14 okt-15 juni 2026'!$A:$H,4,FALSE)</f>
        <v>78033768.09</v>
      </c>
      <c r="Q61" s="13">
        <f>VLOOKUP($D61,'ip prosedur-14 okt-15 juni 2026'!$A:$H,3, FALSE)</f>
        <v>44</v>
      </c>
      <c r="R61" s="3">
        <f t="shared" si="4"/>
        <v>3433485796</v>
      </c>
      <c r="S61" s="14">
        <f>VLOOKUP($D61,'ip prosedur-14 okt-15 juni 2026'!$A:$H,5,FALSE)</f>
        <v>21770334</v>
      </c>
      <c r="T61" s="14">
        <f>VLOOKUP($D61,'ip prosedur-14 okt-15 juni 2026'!$A:$H,6,FALSE)</f>
        <v>50527864</v>
      </c>
      <c r="U61" s="14">
        <f>VLOOKUP($D61,'ip prosedur-14 okt-15 juni 2026'!$A:$H,7,FALSE)</f>
        <v>101957073</v>
      </c>
      <c r="V61" s="14">
        <f>VLOOKUP($D61,'ip prosedur-14 okt-15 juni 2026'!$A:$H,8,FALSE)</f>
        <v>146003601</v>
      </c>
    </row>
    <row r="62">
      <c r="A62" s="7" t="s">
        <v>5</v>
      </c>
      <c r="B62" s="7" t="s">
        <v>1471</v>
      </c>
      <c r="C62" s="7" t="s">
        <v>1472</v>
      </c>
      <c r="D62" s="5" t="s">
        <v>2835</v>
      </c>
      <c r="E62" s="5" t="s">
        <v>2836</v>
      </c>
      <c r="F62" s="11" t="str">
        <f>VLOOKUP($D62,proc!$A:$D,3, FALSE)</f>
        <v>4</v>
      </c>
      <c r="G62" s="12" t="str">
        <f t="shared" si="1"/>
        <v>Stomach, Esophagus &amp; Duodenal Procedures</v>
      </c>
      <c r="H62" s="12" t="str">
        <f t="shared" si="2"/>
        <v>P16AC</v>
      </c>
      <c r="K62" s="13">
        <f>VLOOKUP($B62,'tarif idrg'!$A:$O,11,FALSE)</f>
        <v>17279679</v>
      </c>
      <c r="L62" s="13">
        <f>VLOOKUP($B62,'tarif idrg'!$A:$O,15,FALSE)</f>
        <v>17279679</v>
      </c>
      <c r="N62" s="3" t="str">
        <f t="shared" si="3"/>
        <v>-</v>
      </c>
      <c r="O62" s="13">
        <f>VLOOKUP($D62,'ip prosedur-2025'!$A:$H,4,FALSE)</f>
        <v>42769489.93</v>
      </c>
      <c r="P62" s="13">
        <f>VLOOKUP($D62,'ip prosedur-14 okt-15 juni 2026'!$A:$H,4,FALSE)</f>
        <v>44120558.26</v>
      </c>
      <c r="Q62" s="13">
        <f>VLOOKUP($D62,'ip prosedur-14 okt-15 juni 2026'!$A:$H,3, FALSE)</f>
        <v>39</v>
      </c>
      <c r="R62" s="3">
        <f t="shared" si="4"/>
        <v>1720701772</v>
      </c>
      <c r="S62" s="14">
        <f>VLOOKUP($D62,'ip prosedur-14 okt-15 juni 2026'!$A:$H,5,FALSE)</f>
        <v>28820731</v>
      </c>
      <c r="T62" s="14">
        <f>VLOOKUP($D62,'ip prosedur-14 okt-15 juni 2026'!$A:$H,6,FALSE)</f>
        <v>38748807</v>
      </c>
      <c r="U62" s="14">
        <f>VLOOKUP($D62,'ip prosedur-14 okt-15 juni 2026'!$A:$H,7,FALSE)</f>
        <v>56181169</v>
      </c>
      <c r="V62" s="14">
        <f>VLOOKUP($D62,'ip prosedur-14 okt-15 juni 2026'!$A:$H,8,FALSE)</f>
        <v>79135170</v>
      </c>
    </row>
    <row r="63">
      <c r="A63" s="7" t="s">
        <v>5</v>
      </c>
      <c r="B63" s="7" t="s">
        <v>1471</v>
      </c>
      <c r="C63" s="7" t="s">
        <v>1472</v>
      </c>
      <c r="D63" s="5" t="s">
        <v>1225</v>
      </c>
      <c r="E63" s="5" t="s">
        <v>1226</v>
      </c>
      <c r="F63" s="11" t="str">
        <f>VLOOKUP($D63,proc!$A:$D,3, FALSE)</f>
        <v>3</v>
      </c>
      <c r="G63" s="12" t="str">
        <f t="shared" si="1"/>
        <v>Stomach, Esophagus &amp; Duodenal Procedures</v>
      </c>
      <c r="H63" s="12" t="str">
        <f t="shared" si="2"/>
        <v>P16AC</v>
      </c>
      <c r="K63" s="13">
        <f>VLOOKUP($B63,'tarif idrg'!$A:$O,11,FALSE)</f>
        <v>17279679</v>
      </c>
      <c r="L63" s="13">
        <f>VLOOKUP($B63,'tarif idrg'!$A:$O,15,FALSE)</f>
        <v>17279679</v>
      </c>
      <c r="N63" s="3" t="str">
        <f t="shared" si="3"/>
        <v>-</v>
      </c>
      <c r="O63" s="13">
        <f>VLOOKUP($D63,'ip prosedur-2025'!$A:$H,4,FALSE)</f>
        <v>69819676.74</v>
      </c>
      <c r="P63" s="13">
        <f>VLOOKUP($D63,'ip prosedur-14 okt-15 juni 2026'!$A:$H,4,FALSE)</f>
        <v>66552176.53</v>
      </c>
      <c r="Q63" s="13">
        <f>VLOOKUP($D63,'ip prosedur-14 okt-15 juni 2026'!$A:$H,3, FALSE)</f>
        <v>19</v>
      </c>
      <c r="R63" s="3">
        <f t="shared" si="4"/>
        <v>1264491354</v>
      </c>
      <c r="S63" s="14">
        <f>VLOOKUP($D63,'ip prosedur-14 okt-15 juni 2026'!$A:$H,5,FALSE)</f>
        <v>37123222</v>
      </c>
      <c r="T63" s="14">
        <f>VLOOKUP($D63,'ip prosedur-14 okt-15 juni 2026'!$A:$H,6,FALSE)</f>
        <v>52540068</v>
      </c>
      <c r="U63" s="14">
        <f>VLOOKUP($D63,'ip prosedur-14 okt-15 juni 2026'!$A:$H,7,FALSE)</f>
        <v>97506072</v>
      </c>
      <c r="V63" s="14">
        <f>VLOOKUP($D63,'ip prosedur-14 okt-15 juni 2026'!$A:$H,8,FALSE)</f>
        <v>134580616</v>
      </c>
    </row>
    <row r="64">
      <c r="A64" s="7" t="s">
        <v>5</v>
      </c>
      <c r="B64" s="7" t="s">
        <v>1471</v>
      </c>
      <c r="C64" s="7" t="s">
        <v>1472</v>
      </c>
      <c r="D64" s="5" t="s">
        <v>2925</v>
      </c>
      <c r="E64" s="5" t="s">
        <v>2926</v>
      </c>
      <c r="F64" s="11" t="str">
        <f>VLOOKUP($D64,proc!$A:$D,3, FALSE)</f>
        <v>5</v>
      </c>
      <c r="G64" s="12" t="str">
        <f t="shared" si="1"/>
        <v>Stomach, Esophagus &amp; Duodenal Procedures</v>
      </c>
      <c r="H64" s="12" t="str">
        <f t="shared" si="2"/>
        <v>P16AC</v>
      </c>
      <c r="K64" s="13">
        <f>VLOOKUP($B64,'tarif idrg'!$A:$O,11,FALSE)</f>
        <v>17279679</v>
      </c>
      <c r="L64" s="13">
        <f>VLOOKUP($B64,'tarif idrg'!$A:$O,15,FALSE)</f>
        <v>17279679</v>
      </c>
      <c r="N64" s="3" t="str">
        <f t="shared" si="3"/>
        <v>-</v>
      </c>
      <c r="O64" s="13">
        <f>VLOOKUP($D64,'ip prosedur-2025'!$A:$H,4,FALSE)</f>
        <v>66250239.39</v>
      </c>
      <c r="P64" s="13">
        <f>VLOOKUP($D64,'ip prosedur-14 okt-15 juni 2026'!$A:$H,4,FALSE)</f>
        <v>63386324.28</v>
      </c>
      <c r="Q64" s="13">
        <f>VLOOKUP($D64,'ip prosedur-14 okt-15 juni 2026'!$A:$H,3, FALSE)</f>
        <v>821</v>
      </c>
      <c r="R64" s="3">
        <f t="shared" si="4"/>
        <v>52040172234</v>
      </c>
      <c r="S64" s="14">
        <f>VLOOKUP($D64,'ip prosedur-14 okt-15 juni 2026'!$A:$H,5,FALSE)</f>
        <v>28076100</v>
      </c>
      <c r="T64" s="14">
        <f>VLOOKUP($D64,'ip prosedur-14 okt-15 juni 2026'!$A:$H,6,FALSE)</f>
        <v>45888862</v>
      </c>
      <c r="U64" s="14">
        <f>VLOOKUP($D64,'ip prosedur-14 okt-15 juni 2026'!$A:$H,7,FALSE)</f>
        <v>76982087</v>
      </c>
      <c r="V64" s="14">
        <f>VLOOKUP($D64,'ip prosedur-14 okt-15 juni 2026'!$A:$H,8,FALSE)</f>
        <v>119998654</v>
      </c>
    </row>
    <row r="65">
      <c r="A65" s="7" t="s">
        <v>5</v>
      </c>
      <c r="B65" s="7" t="s">
        <v>1471</v>
      </c>
      <c r="C65" s="7" t="s">
        <v>1472</v>
      </c>
      <c r="D65" s="5" t="s">
        <v>2972</v>
      </c>
      <c r="E65" s="5" t="s">
        <v>2974</v>
      </c>
      <c r="F65" s="11" t="str">
        <f>VLOOKUP($D65,proc!$A:$D,3, FALSE)</f>
        <v>4</v>
      </c>
      <c r="G65" s="12" t="str">
        <f t="shared" si="1"/>
        <v>Stomach, Esophagus &amp; Duodenal Procedures</v>
      </c>
      <c r="H65" s="12" t="str">
        <f t="shared" si="2"/>
        <v>P16AC</v>
      </c>
      <c r="K65" s="13">
        <f>VLOOKUP($B65,'tarif idrg'!$A:$O,11,FALSE)</f>
        <v>17279679</v>
      </c>
      <c r="L65" s="13">
        <f>VLOOKUP($B65,'tarif idrg'!$A:$O,15,FALSE)</f>
        <v>17279679</v>
      </c>
      <c r="N65" s="3" t="str">
        <f t="shared" si="3"/>
        <v>-</v>
      </c>
      <c r="O65" s="13">
        <f>VLOOKUP($D65,'ip prosedur-2025'!$A:$H,4,FALSE)</f>
        <v>37311326.38</v>
      </c>
      <c r="P65" s="13">
        <f>VLOOKUP($D65,'ip prosedur-14 okt-15 juni 2026'!$A:$H,4,FALSE)</f>
        <v>36424638.23</v>
      </c>
      <c r="Q65" s="13">
        <f>VLOOKUP($D65,'ip prosedur-14 okt-15 juni 2026'!$A:$H,3, FALSE)</f>
        <v>31</v>
      </c>
      <c r="R65" s="3">
        <f t="shared" si="4"/>
        <v>1129163785</v>
      </c>
      <c r="S65" s="14">
        <f>VLOOKUP($D65,'ip prosedur-14 okt-15 juni 2026'!$A:$H,5,FALSE)</f>
        <v>22664119</v>
      </c>
      <c r="T65" s="14">
        <f>VLOOKUP($D65,'ip prosedur-14 okt-15 juni 2026'!$A:$H,6,FALSE)</f>
        <v>31603263</v>
      </c>
      <c r="U65" s="14">
        <f>VLOOKUP($D65,'ip prosedur-14 okt-15 juni 2026'!$A:$H,7,FALSE)</f>
        <v>45346226</v>
      </c>
      <c r="V65" s="14">
        <f>VLOOKUP($D65,'ip prosedur-14 okt-15 juni 2026'!$A:$H,8,FALSE)</f>
        <v>67041284</v>
      </c>
    </row>
    <row r="66">
      <c r="A66" s="7" t="s">
        <v>5</v>
      </c>
      <c r="B66" s="7" t="s">
        <v>1471</v>
      </c>
      <c r="C66" s="7" t="s">
        <v>1472</v>
      </c>
      <c r="D66" s="5" t="s">
        <v>3022</v>
      </c>
      <c r="E66" s="5" t="s">
        <v>3024</v>
      </c>
      <c r="F66" s="11" t="str">
        <f>VLOOKUP($D66,proc!$A:$D,3, FALSE)</f>
        <v>4</v>
      </c>
      <c r="G66" s="12" t="str">
        <f t="shared" si="1"/>
        <v>Stomach, Esophagus &amp; Duodenal Procedures</v>
      </c>
      <c r="H66" s="12" t="str">
        <f t="shared" si="2"/>
        <v>P16AC</v>
      </c>
      <c r="K66" s="13">
        <f>VLOOKUP($B66,'tarif idrg'!$A:$O,11,FALSE)</f>
        <v>17279679</v>
      </c>
      <c r="L66" s="13">
        <f>VLOOKUP($B66,'tarif idrg'!$A:$O,15,FALSE)</f>
        <v>17279679</v>
      </c>
      <c r="N66" s="3" t="str">
        <f t="shared" si="3"/>
        <v>-</v>
      </c>
      <c r="O66" s="13">
        <f>VLOOKUP($D66,'ip prosedur-2025'!$A:$H,4,FALSE)</f>
        <v>32977398.33</v>
      </c>
      <c r="P66" s="13">
        <f>VLOOKUP($D66,'ip prosedur-14 okt-15 juni 2026'!$A:$H,4,FALSE)</f>
        <v>32343638.17</v>
      </c>
      <c r="Q66" s="13">
        <f>VLOOKUP($D66,'ip prosedur-14 okt-15 juni 2026'!$A:$H,3, FALSE)</f>
        <v>1228</v>
      </c>
      <c r="R66" s="3">
        <f t="shared" si="4"/>
        <v>39717987673</v>
      </c>
      <c r="S66" s="14">
        <f>VLOOKUP($D66,'ip prosedur-14 okt-15 juni 2026'!$A:$H,5,FALSE)</f>
        <v>17330550</v>
      </c>
      <c r="T66" s="14">
        <f>VLOOKUP($D66,'ip prosedur-14 okt-15 juni 2026'!$A:$H,6,FALSE)</f>
        <v>25223818</v>
      </c>
      <c r="U66" s="14">
        <f>VLOOKUP($D66,'ip prosedur-14 okt-15 juni 2026'!$A:$H,7,FALSE)</f>
        <v>37355739</v>
      </c>
      <c r="V66" s="14">
        <f>VLOOKUP($D66,'ip prosedur-14 okt-15 juni 2026'!$A:$H,8,FALSE)</f>
        <v>57355737</v>
      </c>
    </row>
    <row r="67">
      <c r="A67" s="7" t="s">
        <v>5</v>
      </c>
      <c r="B67" s="7" t="s">
        <v>1471</v>
      </c>
      <c r="C67" s="7" t="s">
        <v>1472</v>
      </c>
      <c r="D67" s="5" t="s">
        <v>3064</v>
      </c>
      <c r="E67" s="5" t="s">
        <v>3065</v>
      </c>
      <c r="F67" s="11" t="str">
        <f>VLOOKUP($D67,proc!$A:$D,3, FALSE)</f>
        <v>4</v>
      </c>
      <c r="G67" s="12" t="str">
        <f t="shared" si="1"/>
        <v>Stomach, Esophagus &amp; Duodenal Procedures</v>
      </c>
      <c r="H67" s="12" t="str">
        <f t="shared" si="2"/>
        <v>P16AC</v>
      </c>
      <c r="K67" s="13">
        <f>VLOOKUP($B67,'tarif idrg'!$A:$O,11,FALSE)</f>
        <v>17279679</v>
      </c>
      <c r="L67" s="13">
        <f>VLOOKUP($B67,'tarif idrg'!$A:$O,15,FALSE)</f>
        <v>17279679</v>
      </c>
      <c r="N67" s="3" t="str">
        <f t="shared" si="3"/>
        <v>-</v>
      </c>
      <c r="O67" s="13">
        <f>VLOOKUP($D67,'ip prosedur-2025'!$A:$H,4,FALSE)</f>
        <v>46283594.12</v>
      </c>
      <c r="P67" s="13">
        <f>VLOOKUP($D67,'ip prosedur-14 okt-15 juni 2026'!$A:$H,4,FALSE)</f>
        <v>48176755.74</v>
      </c>
      <c r="Q67" s="13">
        <f>VLOOKUP($D67,'ip prosedur-14 okt-15 juni 2026'!$A:$H,3, FALSE)</f>
        <v>58</v>
      </c>
      <c r="R67" s="3">
        <f t="shared" si="4"/>
        <v>2794251833</v>
      </c>
      <c r="S67" s="14">
        <f>VLOOKUP($D67,'ip prosedur-14 okt-15 juni 2026'!$A:$H,5,FALSE)</f>
        <v>19709695</v>
      </c>
      <c r="T67" s="14">
        <f>VLOOKUP($D67,'ip prosedur-14 okt-15 juni 2026'!$A:$H,6,FALSE)</f>
        <v>31350008</v>
      </c>
      <c r="U67" s="14">
        <f>VLOOKUP($D67,'ip prosedur-14 okt-15 juni 2026'!$A:$H,7,FALSE)</f>
        <v>45983445</v>
      </c>
      <c r="V67" s="14">
        <f>VLOOKUP($D67,'ip prosedur-14 okt-15 juni 2026'!$A:$H,8,FALSE)</f>
        <v>107245663</v>
      </c>
    </row>
    <row r="68">
      <c r="A68" s="7" t="s">
        <v>5</v>
      </c>
      <c r="B68" s="7" t="s">
        <v>1471</v>
      </c>
      <c r="C68" s="7" t="s">
        <v>1472</v>
      </c>
      <c r="D68" s="5" t="s">
        <v>3099</v>
      </c>
      <c r="E68" s="5" t="s">
        <v>3100</v>
      </c>
      <c r="F68" s="11" t="str">
        <f>VLOOKUP($D68,proc!$A:$D,3, FALSE)</f>
        <v>4</v>
      </c>
      <c r="G68" s="12" t="str">
        <f t="shared" si="1"/>
        <v>Stomach, Esophagus &amp; Duodenal Procedures</v>
      </c>
      <c r="H68" s="12" t="str">
        <f t="shared" si="2"/>
        <v>P16AC</v>
      </c>
      <c r="K68" s="13">
        <f>VLOOKUP($B68,'tarif idrg'!$A:$O,11,FALSE)</f>
        <v>17279679</v>
      </c>
      <c r="L68" s="13">
        <f>VLOOKUP($B68,'tarif idrg'!$A:$O,15,FALSE)</f>
        <v>17279679</v>
      </c>
      <c r="N68" s="3" t="str">
        <f t="shared" si="3"/>
        <v>-</v>
      </c>
      <c r="O68" s="13">
        <f>VLOOKUP($D68,'ip prosedur-2025'!$A:$H,4,FALSE)</f>
        <v>81387677.2</v>
      </c>
      <c r="P68" s="13">
        <f>VLOOKUP($D68,'ip prosedur-14 okt-15 juni 2026'!$A:$H,4,FALSE)</f>
        <v>112558774.1</v>
      </c>
      <c r="Q68" s="13">
        <f>VLOOKUP($D68,'ip prosedur-14 okt-15 juni 2026'!$A:$H,3, FALSE)</f>
        <v>36</v>
      </c>
      <c r="R68" s="3">
        <f t="shared" si="4"/>
        <v>4052115868</v>
      </c>
      <c r="S68" s="14">
        <f>VLOOKUP($D68,'ip prosedur-14 okt-15 juni 2026'!$A:$H,5,FALSE)</f>
        <v>46038563</v>
      </c>
      <c r="T68" s="14">
        <f>VLOOKUP($D68,'ip prosedur-14 okt-15 juni 2026'!$A:$H,6,FALSE)</f>
        <v>86687691</v>
      </c>
      <c r="U68" s="14">
        <f>VLOOKUP($D68,'ip prosedur-14 okt-15 juni 2026'!$A:$H,7,FALSE)</f>
        <v>112133643</v>
      </c>
      <c r="V68" s="14">
        <f>VLOOKUP($D68,'ip prosedur-14 okt-15 juni 2026'!$A:$H,8,FALSE)</f>
        <v>186110129</v>
      </c>
    </row>
    <row r="69">
      <c r="A69" s="7" t="s">
        <v>5</v>
      </c>
      <c r="B69" s="7" t="s">
        <v>1471</v>
      </c>
      <c r="C69" s="7" t="s">
        <v>1472</v>
      </c>
      <c r="D69" s="5" t="s">
        <v>3176</v>
      </c>
      <c r="E69" s="5" t="s">
        <v>3179</v>
      </c>
      <c r="F69" s="11" t="str">
        <f>VLOOKUP($D69,proc!$A:$D,3, FALSE)</f>
        <v>5</v>
      </c>
      <c r="G69" s="12" t="str">
        <f t="shared" si="1"/>
        <v>Stomach, Esophagus &amp; Duodenal Procedures</v>
      </c>
      <c r="H69" s="12" t="str">
        <f t="shared" si="2"/>
        <v>P16AC</v>
      </c>
      <c r="K69" s="13">
        <f>VLOOKUP($B69,'tarif idrg'!$A:$O,11,FALSE)</f>
        <v>17279679</v>
      </c>
      <c r="L69" s="13">
        <f>VLOOKUP($B69,'tarif idrg'!$A:$O,15,FALSE)</f>
        <v>17279679</v>
      </c>
      <c r="N69" s="3" t="str">
        <f t="shared" si="3"/>
        <v>-</v>
      </c>
      <c r="O69" s="13">
        <f>VLOOKUP($D69,'ip prosedur-2025'!$A:$H,4,FALSE)</f>
        <v>68739276.58</v>
      </c>
      <c r="P69" s="13">
        <f>VLOOKUP($D69,'ip prosedur-14 okt-15 juni 2026'!$A:$H,4,FALSE)</f>
        <v>80613795.21</v>
      </c>
      <c r="Q69" s="13">
        <f>VLOOKUP($D69,'ip prosedur-14 okt-15 juni 2026'!$A:$H,3, FALSE)</f>
        <v>19</v>
      </c>
      <c r="R69" s="3">
        <f t="shared" si="4"/>
        <v>1531662109</v>
      </c>
      <c r="S69" s="14">
        <f>VLOOKUP($D69,'ip prosedur-14 okt-15 juni 2026'!$A:$H,5,FALSE)</f>
        <v>34300930</v>
      </c>
      <c r="T69" s="14">
        <f>VLOOKUP($D69,'ip prosedur-14 okt-15 juni 2026'!$A:$H,6,FALSE)</f>
        <v>68162710</v>
      </c>
      <c r="U69" s="14">
        <f>VLOOKUP($D69,'ip prosedur-14 okt-15 juni 2026'!$A:$H,7,FALSE)</f>
        <v>112516646</v>
      </c>
      <c r="V69" s="14">
        <f>VLOOKUP($D69,'ip prosedur-14 okt-15 juni 2026'!$A:$H,8,FALSE)</f>
        <v>173985365</v>
      </c>
    </row>
    <row r="70">
      <c r="A70" s="7" t="s">
        <v>5</v>
      </c>
      <c r="B70" s="7" t="s">
        <v>1471</v>
      </c>
      <c r="C70" s="7" t="s">
        <v>1472</v>
      </c>
      <c r="D70" s="5" t="s">
        <v>3222</v>
      </c>
      <c r="E70" s="5" t="s">
        <v>3223</v>
      </c>
      <c r="F70" s="11" t="str">
        <f>VLOOKUP($D70,proc!$A:$D,3, FALSE)</f>
        <v>4</v>
      </c>
      <c r="G70" s="12" t="str">
        <f t="shared" si="1"/>
        <v>Stomach, Esophagus &amp; Duodenal Procedures</v>
      </c>
      <c r="H70" s="12" t="str">
        <f t="shared" si="2"/>
        <v>P16AC</v>
      </c>
      <c r="K70" s="13">
        <f>VLOOKUP($B70,'tarif idrg'!$A:$O,11,FALSE)</f>
        <v>17279679</v>
      </c>
      <c r="L70" s="13">
        <f>VLOOKUP($B70,'tarif idrg'!$A:$O,15,FALSE)</f>
        <v>17279679</v>
      </c>
      <c r="N70" s="3" t="str">
        <f t="shared" si="3"/>
        <v>-</v>
      </c>
      <c r="O70" s="13">
        <f>VLOOKUP($D70,'ip prosedur-2025'!$A:$H,4,FALSE)</f>
        <v>36035906.3</v>
      </c>
      <c r="P70" s="13">
        <f>VLOOKUP($D70,'ip prosedur-14 okt-15 juni 2026'!$A:$H,4,FALSE)</f>
        <v>36819771.41</v>
      </c>
      <c r="Q70" s="13">
        <f>VLOOKUP($D70,'ip prosedur-14 okt-15 juni 2026'!$A:$H,3, FALSE)</f>
        <v>1044</v>
      </c>
      <c r="R70" s="3">
        <f t="shared" si="4"/>
        <v>38439841352</v>
      </c>
      <c r="S70" s="14">
        <f>VLOOKUP($D70,'ip prosedur-14 okt-15 juni 2026'!$A:$H,5,FALSE)</f>
        <v>17751113</v>
      </c>
      <c r="T70" s="14">
        <f>VLOOKUP($D70,'ip prosedur-14 okt-15 juni 2026'!$A:$H,6,FALSE)</f>
        <v>26770835</v>
      </c>
      <c r="U70" s="14">
        <f>VLOOKUP($D70,'ip prosedur-14 okt-15 juni 2026'!$A:$H,7,FALSE)</f>
        <v>42336885</v>
      </c>
      <c r="V70" s="14">
        <f>VLOOKUP($D70,'ip prosedur-14 okt-15 juni 2026'!$A:$H,8,FALSE)</f>
        <v>70036079</v>
      </c>
    </row>
    <row r="71">
      <c r="A71" s="7" t="s">
        <v>5</v>
      </c>
      <c r="B71" s="7" t="s">
        <v>1471</v>
      </c>
      <c r="C71" s="7" t="s">
        <v>1472</v>
      </c>
      <c r="D71" s="5" t="s">
        <v>3264</v>
      </c>
      <c r="E71" s="5" t="s">
        <v>3266</v>
      </c>
      <c r="F71" s="11" t="str">
        <f>VLOOKUP($D71,proc!$A:$D,3, FALSE)</f>
        <v>0</v>
      </c>
      <c r="G71" s="12" t="str">
        <f t="shared" si="1"/>
        <v>Stomach, Esophagus &amp; Duodenal Procedures</v>
      </c>
      <c r="H71" s="12" t="str">
        <f t="shared" si="2"/>
        <v>P16AC</v>
      </c>
      <c r="K71" s="13">
        <f>VLOOKUP($B71,'tarif idrg'!$A:$O,11,FALSE)</f>
        <v>17279679</v>
      </c>
      <c r="L71" s="13">
        <f>VLOOKUP($B71,'tarif idrg'!$A:$O,15,FALSE)</f>
        <v>17279679</v>
      </c>
      <c r="N71" s="3" t="str">
        <f t="shared" si="3"/>
        <v>-</v>
      </c>
      <c r="O71" s="13">
        <f>VLOOKUP($D71,'ip prosedur-2025'!$A:$H,4,FALSE)</f>
        <v>48203800.04</v>
      </c>
      <c r="P71" s="13">
        <f>VLOOKUP($D71,'ip prosedur-14 okt-15 juni 2026'!$A:$H,4,FALSE)</f>
        <v>49806158.47</v>
      </c>
      <c r="Q71" s="13">
        <f>VLOOKUP($D71,'ip prosedur-14 okt-15 juni 2026'!$A:$H,3, FALSE)</f>
        <v>15</v>
      </c>
      <c r="R71" s="3">
        <f t="shared" si="4"/>
        <v>747092377.1</v>
      </c>
      <c r="S71" s="14">
        <f>VLOOKUP($D71,'ip prosedur-14 okt-15 juni 2026'!$A:$H,5,FALSE)</f>
        <v>13124000</v>
      </c>
      <c r="T71" s="14">
        <f>VLOOKUP($D71,'ip prosedur-14 okt-15 juni 2026'!$A:$H,6,FALSE)</f>
        <v>24921546</v>
      </c>
      <c r="U71" s="14">
        <f>VLOOKUP($D71,'ip prosedur-14 okt-15 juni 2026'!$A:$H,7,FALSE)</f>
        <v>70323928</v>
      </c>
      <c r="V71" s="14">
        <f>VLOOKUP($D71,'ip prosedur-14 okt-15 juni 2026'!$A:$H,8,FALSE)</f>
        <v>142943307</v>
      </c>
    </row>
    <row r="72">
      <c r="A72" s="7" t="s">
        <v>5</v>
      </c>
      <c r="B72" s="7" t="s">
        <v>1471</v>
      </c>
      <c r="C72" s="7" t="s">
        <v>1472</v>
      </c>
      <c r="D72" s="5" t="s">
        <v>3344</v>
      </c>
      <c r="E72" s="5" t="s">
        <v>3347</v>
      </c>
      <c r="F72" s="11" t="str">
        <f>VLOOKUP($D72,proc!$A:$D,3, FALSE)</f>
        <v>4</v>
      </c>
      <c r="G72" s="12" t="str">
        <f t="shared" si="1"/>
        <v>Stomach, Esophagus &amp; Duodenal Procedures</v>
      </c>
      <c r="H72" s="12" t="str">
        <f t="shared" si="2"/>
        <v>P16AC</v>
      </c>
      <c r="K72" s="13">
        <f>VLOOKUP($B72,'tarif idrg'!$A:$O,11,FALSE)</f>
        <v>17279679</v>
      </c>
      <c r="L72" s="13">
        <f>VLOOKUP($B72,'tarif idrg'!$A:$O,15,FALSE)</f>
        <v>17279679</v>
      </c>
      <c r="N72" s="3" t="str">
        <f t="shared" si="3"/>
        <v>-</v>
      </c>
      <c r="O72" s="13">
        <f>VLOOKUP($D72,'ip prosedur-2025'!$A:$H,4,FALSE)</f>
        <v>34023130.3</v>
      </c>
      <c r="P72" s="13">
        <f>VLOOKUP($D72,'ip prosedur-14 okt-15 juni 2026'!$A:$H,4,FALSE)</f>
        <v>42675623.45</v>
      </c>
      <c r="Q72" s="13">
        <f>VLOOKUP($D72,'ip prosedur-14 okt-15 juni 2026'!$A:$H,3, FALSE)</f>
        <v>63</v>
      </c>
      <c r="R72" s="3">
        <f t="shared" si="4"/>
        <v>2688564277</v>
      </c>
      <c r="S72" s="14">
        <f>VLOOKUP($D72,'ip prosedur-14 okt-15 juni 2026'!$A:$H,5,FALSE)</f>
        <v>18665991</v>
      </c>
      <c r="T72" s="14">
        <f>VLOOKUP($D72,'ip prosedur-14 okt-15 juni 2026'!$A:$H,6,FALSE)</f>
        <v>24863400</v>
      </c>
      <c r="U72" s="14">
        <f>VLOOKUP($D72,'ip prosedur-14 okt-15 juni 2026'!$A:$H,7,FALSE)</f>
        <v>36440589</v>
      </c>
      <c r="V72" s="14">
        <f>VLOOKUP($D72,'ip prosedur-14 okt-15 juni 2026'!$A:$H,8,FALSE)</f>
        <v>110468551</v>
      </c>
    </row>
    <row r="73">
      <c r="A73" s="7" t="s">
        <v>5</v>
      </c>
      <c r="B73" s="7" t="s">
        <v>1471</v>
      </c>
      <c r="C73" s="7" t="s">
        <v>1472</v>
      </c>
      <c r="D73" s="5" t="s">
        <v>1137</v>
      </c>
      <c r="E73" s="5" t="s">
        <v>1138</v>
      </c>
      <c r="F73" s="11" t="str">
        <f>VLOOKUP($D73,proc!$A:$D,3, FALSE)</f>
        <v>4</v>
      </c>
      <c r="G73" s="12" t="str">
        <f t="shared" si="1"/>
        <v>Stomach, Esophagus &amp; Duodenal Procedures</v>
      </c>
      <c r="H73" s="12" t="str">
        <f t="shared" si="2"/>
        <v>P16AC</v>
      </c>
      <c r="K73" s="13">
        <f>VLOOKUP($B73,'tarif idrg'!$A:$O,11,FALSE)</f>
        <v>17279679</v>
      </c>
      <c r="L73" s="13">
        <f>VLOOKUP($B73,'tarif idrg'!$A:$O,15,FALSE)</f>
        <v>17279679</v>
      </c>
      <c r="N73" s="3" t="str">
        <f t="shared" si="3"/>
        <v>-</v>
      </c>
      <c r="O73" s="13">
        <f>VLOOKUP($D73,'ip prosedur-2025'!$A:$H,4,FALSE)</f>
        <v>54338445.39</v>
      </c>
      <c r="P73" s="13">
        <f>VLOOKUP($D73,'ip prosedur-14 okt-15 juni 2026'!$A:$H,4,FALSE)</f>
        <v>46458318.17</v>
      </c>
      <c r="Q73" s="13">
        <f>VLOOKUP($D73,'ip prosedur-14 okt-15 juni 2026'!$A:$H,3, FALSE)</f>
        <v>30</v>
      </c>
      <c r="R73" s="3">
        <f t="shared" si="4"/>
        <v>1393749545</v>
      </c>
      <c r="S73" s="14">
        <f>VLOOKUP($D73,'ip prosedur-14 okt-15 juni 2026'!$A:$H,5,FALSE)</f>
        <v>29745620</v>
      </c>
      <c r="T73" s="14">
        <f>VLOOKUP($D73,'ip prosedur-14 okt-15 juni 2026'!$A:$H,6,FALSE)</f>
        <v>38592583</v>
      </c>
      <c r="U73" s="14">
        <f>VLOOKUP($D73,'ip prosedur-14 okt-15 juni 2026'!$A:$H,7,FALSE)</f>
        <v>59701972</v>
      </c>
      <c r="V73" s="14">
        <f>VLOOKUP($D73,'ip prosedur-14 okt-15 juni 2026'!$A:$H,8,FALSE)</f>
        <v>79764488</v>
      </c>
    </row>
    <row r="74">
      <c r="A74" s="7" t="s">
        <v>5</v>
      </c>
      <c r="B74" s="7" t="s">
        <v>1471</v>
      </c>
      <c r="C74" s="7" t="s">
        <v>1472</v>
      </c>
      <c r="D74" s="5" t="s">
        <v>3441</v>
      </c>
      <c r="E74" s="5" t="s">
        <v>3443</v>
      </c>
      <c r="F74" s="11" t="str">
        <f>VLOOKUP($D74,proc!$A:$D,3, FALSE)</f>
        <v>5</v>
      </c>
      <c r="G74" s="12" t="str">
        <f t="shared" si="1"/>
        <v>Stomach, Esophagus &amp; Duodenal Procedures</v>
      </c>
      <c r="H74" s="12" t="str">
        <f t="shared" si="2"/>
        <v>P16AC</v>
      </c>
      <c r="K74" s="13">
        <f>VLOOKUP($B74,'tarif idrg'!$A:$O,11,FALSE)</f>
        <v>17279679</v>
      </c>
      <c r="L74" s="13">
        <f>VLOOKUP($B74,'tarif idrg'!$A:$O,15,FALSE)</f>
        <v>17279679</v>
      </c>
      <c r="N74" s="3" t="str">
        <f t="shared" si="3"/>
        <v>-</v>
      </c>
      <c r="O74" s="13">
        <f>VLOOKUP($D74,'ip prosedur-2025'!$A:$H,4,FALSE)</f>
        <v>17022296.5</v>
      </c>
      <c r="P74" s="3" t="str">
        <f>VLOOKUP($D74,'ip prosedur-14 okt-15 juni 2026'!$A:$H,4,FALSE)</f>
        <v>#N/A</v>
      </c>
      <c r="Q74" s="3" t="str">
        <f>VLOOKUP($D74,'ip prosedur-14 okt-15 juni 2026'!$A:$H,3, FALSE)</f>
        <v>#N/A</v>
      </c>
      <c r="R74" s="3" t="str">
        <f t="shared" si="4"/>
        <v>#N/A</v>
      </c>
      <c r="S74" s="18" t="str">
        <f>VLOOKUP($D74,'ip prosedur-14 okt-15 juni 2026'!$A:$H,5,FALSE)</f>
        <v>#N/A</v>
      </c>
      <c r="T74" s="18" t="str">
        <f>VLOOKUP($D74,'ip prosedur-14 okt-15 juni 2026'!$A:$H,6,FALSE)</f>
        <v>#N/A</v>
      </c>
      <c r="U74" s="18" t="str">
        <f>VLOOKUP($D74,'ip prosedur-14 okt-15 juni 2026'!$A:$H,7,FALSE)</f>
        <v>#N/A</v>
      </c>
      <c r="V74" s="18" t="str">
        <f>VLOOKUP($D74,'ip prosedur-14 okt-15 juni 2026'!$A:$H,8,FALSE)</f>
        <v>#N/A</v>
      </c>
    </row>
    <row r="75">
      <c r="A75" s="7" t="s">
        <v>5</v>
      </c>
      <c r="B75" s="7" t="s">
        <v>1471</v>
      </c>
      <c r="C75" s="7" t="s">
        <v>1472</v>
      </c>
      <c r="D75" s="5" t="s">
        <v>3487</v>
      </c>
      <c r="E75" s="5" t="s">
        <v>3488</v>
      </c>
      <c r="F75" s="11" t="str">
        <f>VLOOKUP($D75,proc!$A:$D,3, FALSE)</f>
        <v>6</v>
      </c>
      <c r="G75" s="12" t="str">
        <f t="shared" si="1"/>
        <v>Stomach, Esophagus &amp; Duodenal Procedures</v>
      </c>
      <c r="H75" s="12" t="str">
        <f t="shared" si="2"/>
        <v>P16AC</v>
      </c>
      <c r="K75" s="13">
        <f>VLOOKUP($B75,'tarif idrg'!$A:$O,11,FALSE)</f>
        <v>17279679</v>
      </c>
      <c r="L75" s="13">
        <f>VLOOKUP($B75,'tarif idrg'!$A:$O,15,FALSE)</f>
        <v>17279679</v>
      </c>
      <c r="N75" s="3" t="str">
        <f t="shared" si="3"/>
        <v>-</v>
      </c>
      <c r="O75" s="13">
        <f>VLOOKUP($D75,'ip prosedur-2025'!$A:$H,4,FALSE)</f>
        <v>54869772.75</v>
      </c>
      <c r="P75" s="13">
        <f>VLOOKUP($D75,'ip prosedur-14 okt-15 juni 2026'!$A:$H,4,FALSE)</f>
        <v>45511540.73</v>
      </c>
      <c r="Q75" s="13">
        <f>VLOOKUP($D75,'ip prosedur-14 okt-15 juni 2026'!$A:$H,3, FALSE)</f>
        <v>44</v>
      </c>
      <c r="R75" s="3">
        <f t="shared" si="4"/>
        <v>2002507792</v>
      </c>
      <c r="S75" s="14">
        <f>VLOOKUP($D75,'ip prosedur-14 okt-15 juni 2026'!$A:$H,5,FALSE)</f>
        <v>19695070</v>
      </c>
      <c r="T75" s="14">
        <f>VLOOKUP($D75,'ip prosedur-14 okt-15 juni 2026'!$A:$H,6,FALSE)</f>
        <v>36049669</v>
      </c>
      <c r="U75" s="14">
        <f>VLOOKUP($D75,'ip prosedur-14 okt-15 juni 2026'!$A:$H,7,FALSE)</f>
        <v>53023909</v>
      </c>
      <c r="V75" s="14">
        <f>VLOOKUP($D75,'ip prosedur-14 okt-15 juni 2026'!$A:$H,8,FALSE)</f>
        <v>101100553</v>
      </c>
    </row>
    <row r="76">
      <c r="A76" s="7" t="s">
        <v>5</v>
      </c>
      <c r="B76" s="7" t="s">
        <v>1471</v>
      </c>
      <c r="C76" s="7" t="s">
        <v>1472</v>
      </c>
      <c r="D76" s="5" t="s">
        <v>3557</v>
      </c>
      <c r="E76" s="5" t="s">
        <v>3558</v>
      </c>
      <c r="F76" s="11" t="str">
        <f>VLOOKUP($D76,proc!$A:$D,3, FALSE)</f>
        <v>5</v>
      </c>
      <c r="G76" s="12" t="str">
        <f t="shared" si="1"/>
        <v>Stomach, Esophagus &amp; Duodenal Procedures</v>
      </c>
      <c r="H76" s="12" t="str">
        <f t="shared" si="2"/>
        <v>P16AC</v>
      </c>
      <c r="K76" s="13">
        <f>VLOOKUP($B76,'tarif idrg'!$A:$O,11,FALSE)</f>
        <v>17279679</v>
      </c>
      <c r="L76" s="13">
        <f>VLOOKUP($B76,'tarif idrg'!$A:$O,15,FALSE)</f>
        <v>17279679</v>
      </c>
      <c r="N76" s="3" t="str">
        <f t="shared" si="3"/>
        <v>-</v>
      </c>
      <c r="O76" s="13">
        <f>VLOOKUP($D76,'ip prosedur-2025'!$A:$H,4,FALSE)</f>
        <v>36085481.99</v>
      </c>
      <c r="P76" s="13">
        <f>VLOOKUP($D76,'ip prosedur-14 okt-15 juni 2026'!$A:$H,4,FALSE)</f>
        <v>36776637.07</v>
      </c>
      <c r="Q76" s="13">
        <f>VLOOKUP($D76,'ip prosedur-14 okt-15 juni 2026'!$A:$H,3, FALSE)</f>
        <v>1434</v>
      </c>
      <c r="R76" s="3">
        <f t="shared" si="4"/>
        <v>52737697558</v>
      </c>
      <c r="S76" s="14">
        <f>VLOOKUP($D76,'ip prosedur-14 okt-15 juni 2026'!$A:$H,5,FALSE)</f>
        <v>17554912</v>
      </c>
      <c r="T76" s="14">
        <f>VLOOKUP($D76,'ip prosedur-14 okt-15 juni 2026'!$A:$H,6,FALSE)</f>
        <v>25798214</v>
      </c>
      <c r="U76" s="14">
        <f>VLOOKUP($D76,'ip prosedur-14 okt-15 juni 2026'!$A:$H,7,FALSE)</f>
        <v>43398252</v>
      </c>
      <c r="V76" s="14">
        <f>VLOOKUP($D76,'ip prosedur-14 okt-15 juni 2026'!$A:$H,8,FALSE)</f>
        <v>68995989</v>
      </c>
    </row>
    <row r="77">
      <c r="A77" s="7" t="s">
        <v>5</v>
      </c>
      <c r="B77" s="7" t="s">
        <v>1471</v>
      </c>
      <c r="C77" s="7" t="s">
        <v>1472</v>
      </c>
      <c r="D77" s="5" t="s">
        <v>3605</v>
      </c>
      <c r="E77" s="5" t="s">
        <v>3606</v>
      </c>
      <c r="F77" s="11" t="str">
        <f>VLOOKUP($D77,proc!$A:$D,3, FALSE)</f>
        <v>5</v>
      </c>
      <c r="G77" s="12" t="str">
        <f t="shared" si="1"/>
        <v>Stomach, Esophagus &amp; Duodenal Procedures</v>
      </c>
      <c r="H77" s="12" t="str">
        <f t="shared" si="2"/>
        <v>P16AC</v>
      </c>
      <c r="K77" s="13">
        <f>VLOOKUP($B77,'tarif idrg'!$A:$O,11,FALSE)</f>
        <v>17279679</v>
      </c>
      <c r="L77" s="13">
        <f>VLOOKUP($B77,'tarif idrg'!$A:$O,15,FALSE)</f>
        <v>17279679</v>
      </c>
      <c r="N77" s="3" t="str">
        <f t="shared" si="3"/>
        <v>-</v>
      </c>
      <c r="O77" s="13">
        <f>VLOOKUP($D77,'ip prosedur-2025'!$A:$H,4,FALSE)</f>
        <v>17085096.79</v>
      </c>
      <c r="P77" s="13">
        <f>VLOOKUP($D77,'ip prosedur-14 okt-15 juni 2026'!$A:$H,4,FALSE)</f>
        <v>41539921.5</v>
      </c>
      <c r="Q77" s="13">
        <f>VLOOKUP($D77,'ip prosedur-14 okt-15 juni 2026'!$A:$H,3, FALSE)</f>
        <v>12</v>
      </c>
      <c r="R77" s="3">
        <f t="shared" si="4"/>
        <v>498479058</v>
      </c>
      <c r="S77" s="14">
        <f>VLOOKUP($D77,'ip prosedur-14 okt-15 juni 2026'!$A:$H,5,FALSE)</f>
        <v>15379878</v>
      </c>
      <c r="T77" s="14">
        <f>VLOOKUP($D77,'ip prosedur-14 okt-15 juni 2026'!$A:$H,6,FALSE)</f>
        <v>21405436</v>
      </c>
      <c r="U77" s="14">
        <f>VLOOKUP($D77,'ip prosedur-14 okt-15 juni 2026'!$A:$H,7,FALSE)</f>
        <v>33241850</v>
      </c>
      <c r="V77" s="14">
        <f>VLOOKUP($D77,'ip prosedur-14 okt-15 juni 2026'!$A:$H,8,FALSE)</f>
        <v>103848292</v>
      </c>
    </row>
    <row r="78">
      <c r="A78" s="7" t="s">
        <v>5</v>
      </c>
      <c r="B78" s="7" t="s">
        <v>1471</v>
      </c>
      <c r="C78" s="7" t="s">
        <v>1472</v>
      </c>
      <c r="D78" s="5" t="s">
        <v>3680</v>
      </c>
      <c r="E78" s="5" t="s">
        <v>3682</v>
      </c>
      <c r="F78" s="11" t="str">
        <f>VLOOKUP($D78,proc!$A:$D,3, FALSE)</f>
        <v>4</v>
      </c>
      <c r="G78" s="12" t="str">
        <f t="shared" si="1"/>
        <v>Stomach, Esophagus &amp; Duodenal Procedures</v>
      </c>
      <c r="H78" s="12" t="str">
        <f t="shared" si="2"/>
        <v>P16AC</v>
      </c>
      <c r="K78" s="13">
        <f>VLOOKUP($B78,'tarif idrg'!$A:$O,11,FALSE)</f>
        <v>17279679</v>
      </c>
      <c r="L78" s="13">
        <f>VLOOKUP($B78,'tarif idrg'!$A:$O,15,FALSE)</f>
        <v>17279679</v>
      </c>
      <c r="N78" s="3" t="str">
        <f t="shared" si="3"/>
        <v>-</v>
      </c>
      <c r="O78" s="13">
        <f>VLOOKUP($D78,'ip prosedur-2025'!$A:$H,4,FALSE)</f>
        <v>46041407.23</v>
      </c>
      <c r="P78" s="13">
        <f>VLOOKUP($D78,'ip prosedur-14 okt-15 juni 2026'!$A:$H,4,FALSE)</f>
        <v>62176820.2</v>
      </c>
      <c r="Q78" s="13">
        <f>VLOOKUP($D78,'ip prosedur-14 okt-15 juni 2026'!$A:$H,3, FALSE)</f>
        <v>10</v>
      </c>
      <c r="R78" s="3">
        <f t="shared" si="4"/>
        <v>621768202</v>
      </c>
      <c r="S78" s="14">
        <f>VLOOKUP($D78,'ip prosedur-14 okt-15 juni 2026'!$A:$H,5,FALSE)</f>
        <v>13459998</v>
      </c>
      <c r="T78" s="14">
        <f>VLOOKUP($D78,'ip prosedur-14 okt-15 juni 2026'!$A:$H,6,FALSE)</f>
        <v>18003320</v>
      </c>
      <c r="U78" s="14">
        <f>VLOOKUP($D78,'ip prosedur-14 okt-15 juni 2026'!$A:$H,7,FALSE)</f>
        <v>70923958</v>
      </c>
      <c r="V78" s="14">
        <f>VLOOKUP($D78,'ip prosedur-14 okt-15 juni 2026'!$A:$H,8,FALSE)</f>
        <v>112656871</v>
      </c>
    </row>
    <row r="79">
      <c r="A79" s="7" t="s">
        <v>5</v>
      </c>
      <c r="B79" s="7" t="s">
        <v>1471</v>
      </c>
      <c r="C79" s="7" t="s">
        <v>1472</v>
      </c>
      <c r="D79" s="5" t="s">
        <v>3723</v>
      </c>
      <c r="E79" s="5" t="s">
        <v>3724</v>
      </c>
      <c r="F79" s="11" t="str">
        <f>VLOOKUP($D79,proc!$A:$D,3, FALSE)</f>
        <v>4</v>
      </c>
      <c r="G79" s="12" t="str">
        <f t="shared" si="1"/>
        <v>Stomach, Esophagus &amp; Duodenal Procedures</v>
      </c>
      <c r="H79" s="12" t="str">
        <f t="shared" si="2"/>
        <v>P16AC</v>
      </c>
      <c r="K79" s="13">
        <f>VLOOKUP($B79,'tarif idrg'!$A:$O,11,FALSE)</f>
        <v>17279679</v>
      </c>
      <c r="L79" s="13">
        <f>VLOOKUP($B79,'tarif idrg'!$A:$O,15,FALSE)</f>
        <v>17279679</v>
      </c>
      <c r="N79" s="3" t="str">
        <f t="shared" si="3"/>
        <v>-</v>
      </c>
      <c r="O79" s="13">
        <f>VLOOKUP($D79,'ip prosedur-2025'!$A:$H,4,FALSE)</f>
        <v>41822014.56</v>
      </c>
      <c r="P79" s="13">
        <f>VLOOKUP($D79,'ip prosedur-14 okt-15 juni 2026'!$A:$H,4,FALSE)</f>
        <v>36552592.5</v>
      </c>
      <c r="Q79" s="13">
        <f>VLOOKUP($D79,'ip prosedur-14 okt-15 juni 2026'!$A:$H,3, FALSE)</f>
        <v>42</v>
      </c>
      <c r="R79" s="3">
        <f t="shared" si="4"/>
        <v>1535208885</v>
      </c>
      <c r="S79" s="14">
        <f>VLOOKUP($D79,'ip prosedur-14 okt-15 juni 2026'!$A:$H,5,FALSE)</f>
        <v>23500455</v>
      </c>
      <c r="T79" s="14">
        <f>VLOOKUP($D79,'ip prosedur-14 okt-15 juni 2026'!$A:$H,6,FALSE)</f>
        <v>28296450</v>
      </c>
      <c r="U79" s="14">
        <f>VLOOKUP($D79,'ip prosedur-14 okt-15 juni 2026'!$A:$H,7,FALSE)</f>
        <v>51011323</v>
      </c>
      <c r="V79" s="14">
        <f>VLOOKUP($D79,'ip prosedur-14 okt-15 juni 2026'!$A:$H,8,FALSE)</f>
        <v>67034750</v>
      </c>
    </row>
    <row r="80">
      <c r="A80" s="7" t="s">
        <v>5</v>
      </c>
      <c r="B80" s="7" t="s">
        <v>1471</v>
      </c>
      <c r="C80" s="7" t="s">
        <v>1472</v>
      </c>
      <c r="D80" s="5" t="s">
        <v>3791</v>
      </c>
      <c r="E80" s="5" t="s">
        <v>3794</v>
      </c>
      <c r="F80" s="11" t="str">
        <f>VLOOKUP($D80,proc!$A:$D,3, FALSE)</f>
        <v>4</v>
      </c>
      <c r="G80" s="12" t="str">
        <f t="shared" si="1"/>
        <v>Stomach, Esophagus &amp; Duodenal Procedures</v>
      </c>
      <c r="H80" s="12" t="str">
        <f t="shared" si="2"/>
        <v>P16AC</v>
      </c>
      <c r="K80" s="13">
        <f>VLOOKUP($B80,'tarif idrg'!$A:$O,11,FALSE)</f>
        <v>17279679</v>
      </c>
      <c r="L80" s="13">
        <f>VLOOKUP($B80,'tarif idrg'!$A:$O,15,FALSE)</f>
        <v>17279679</v>
      </c>
      <c r="N80" s="3" t="str">
        <f t="shared" si="3"/>
        <v>-</v>
      </c>
      <c r="O80" s="13">
        <f>VLOOKUP($D80,'ip prosedur-2025'!$A:$H,4,FALSE)</f>
        <v>34957857.83</v>
      </c>
      <c r="P80" s="13">
        <f>VLOOKUP($D80,'ip prosedur-14 okt-15 juni 2026'!$A:$H,4,FALSE)</f>
        <v>35550834.62</v>
      </c>
      <c r="Q80" s="13">
        <f>VLOOKUP($D80,'ip prosedur-14 okt-15 juni 2026'!$A:$H,3, FALSE)</f>
        <v>53</v>
      </c>
      <c r="R80" s="3">
        <f t="shared" si="4"/>
        <v>1884194235</v>
      </c>
      <c r="S80" s="14">
        <f>VLOOKUP($D80,'ip prosedur-14 okt-15 juni 2026'!$A:$H,5,FALSE)</f>
        <v>15686049</v>
      </c>
      <c r="T80" s="14">
        <f>VLOOKUP($D80,'ip prosedur-14 okt-15 juni 2026'!$A:$H,6,FALSE)</f>
        <v>25797028</v>
      </c>
      <c r="U80" s="14">
        <f>VLOOKUP($D80,'ip prosedur-14 okt-15 juni 2026'!$A:$H,7,FALSE)</f>
        <v>49043450</v>
      </c>
      <c r="V80" s="14">
        <f>VLOOKUP($D80,'ip prosedur-14 okt-15 juni 2026'!$A:$H,8,FALSE)</f>
        <v>75080280</v>
      </c>
    </row>
    <row r="81">
      <c r="A81" s="7" t="s">
        <v>5</v>
      </c>
      <c r="B81" s="7" t="s">
        <v>1471</v>
      </c>
      <c r="C81" s="7" t="s">
        <v>1472</v>
      </c>
      <c r="D81" s="5" t="s">
        <v>1236</v>
      </c>
      <c r="E81" s="5" t="s">
        <v>1237</v>
      </c>
      <c r="F81" s="11" t="str">
        <f>VLOOKUP($D81,proc!$A:$D,3, FALSE)</f>
        <v>4</v>
      </c>
      <c r="G81" s="12" t="str">
        <f t="shared" si="1"/>
        <v>Stomach, Esophagus &amp; Duodenal Procedures</v>
      </c>
      <c r="H81" s="12" t="str">
        <f t="shared" si="2"/>
        <v>P16AC</v>
      </c>
      <c r="K81" s="13">
        <f>VLOOKUP($B81,'tarif idrg'!$A:$O,11,FALSE)</f>
        <v>17279679</v>
      </c>
      <c r="L81" s="13">
        <f>VLOOKUP($B81,'tarif idrg'!$A:$O,15,FALSE)</f>
        <v>17279679</v>
      </c>
      <c r="N81" s="3" t="str">
        <f t="shared" si="3"/>
        <v>-</v>
      </c>
      <c r="O81" s="13">
        <f>VLOOKUP($D81,'ip prosedur-2025'!$A:$H,4,FALSE)</f>
        <v>61417611.11</v>
      </c>
      <c r="P81" s="13">
        <f>VLOOKUP($D81,'ip prosedur-14 okt-15 juni 2026'!$A:$H,4,FALSE)</f>
        <v>73500118</v>
      </c>
      <c r="Q81" s="13">
        <f>VLOOKUP($D81,'ip prosedur-14 okt-15 juni 2026'!$A:$H,3, FALSE)</f>
        <v>38</v>
      </c>
      <c r="R81" s="3">
        <f t="shared" si="4"/>
        <v>2793004484</v>
      </c>
      <c r="S81" s="14">
        <f>VLOOKUP($D81,'ip prosedur-14 okt-15 juni 2026'!$A:$H,5,FALSE)</f>
        <v>25010059</v>
      </c>
      <c r="T81" s="14">
        <f>VLOOKUP($D81,'ip prosedur-14 okt-15 juni 2026'!$A:$H,6,FALSE)</f>
        <v>51126537</v>
      </c>
      <c r="U81" s="14">
        <f>VLOOKUP($D81,'ip prosedur-14 okt-15 juni 2026'!$A:$H,7,FALSE)</f>
        <v>85051355</v>
      </c>
      <c r="V81" s="14">
        <f>VLOOKUP($D81,'ip prosedur-14 okt-15 juni 2026'!$A:$H,8,FALSE)</f>
        <v>177266880</v>
      </c>
    </row>
    <row r="82">
      <c r="A82" s="7" t="s">
        <v>5</v>
      </c>
      <c r="B82" s="7" t="s">
        <v>1471</v>
      </c>
      <c r="C82" s="7" t="s">
        <v>1472</v>
      </c>
      <c r="D82" s="5" t="s">
        <v>3937</v>
      </c>
      <c r="E82" s="5" t="s">
        <v>3939</v>
      </c>
      <c r="F82" s="11" t="str">
        <f>VLOOKUP($D82,proc!$A:$D,3, FALSE)</f>
        <v>4</v>
      </c>
      <c r="G82" s="12" t="str">
        <f t="shared" si="1"/>
        <v>Stomach, Esophagus &amp; Duodenal Procedures</v>
      </c>
      <c r="H82" s="12" t="str">
        <f t="shared" si="2"/>
        <v>P16AC</v>
      </c>
      <c r="K82" s="13">
        <f>VLOOKUP($B82,'tarif idrg'!$A:$O,11,FALSE)</f>
        <v>17279679</v>
      </c>
      <c r="L82" s="13">
        <f>VLOOKUP($B82,'tarif idrg'!$A:$O,15,FALSE)</f>
        <v>17279679</v>
      </c>
      <c r="N82" s="3" t="str">
        <f t="shared" si="3"/>
        <v>-</v>
      </c>
      <c r="O82" s="13">
        <f>VLOOKUP($D82,'ip prosedur-2025'!$A:$H,4,FALSE)</f>
        <v>58112862.11</v>
      </c>
      <c r="P82" s="13">
        <f>VLOOKUP($D82,'ip prosedur-14 okt-15 juni 2026'!$A:$H,4,FALSE)</f>
        <v>76908517.24</v>
      </c>
      <c r="Q82" s="13">
        <f>VLOOKUP($D82,'ip prosedur-14 okt-15 juni 2026'!$A:$H,3, FALSE)</f>
        <v>46</v>
      </c>
      <c r="R82" s="3">
        <f t="shared" si="4"/>
        <v>3537791793</v>
      </c>
      <c r="S82" s="14">
        <f>VLOOKUP($D82,'ip prosedur-14 okt-15 juni 2026'!$A:$H,5,FALSE)</f>
        <v>29111561</v>
      </c>
      <c r="T82" s="14">
        <f>VLOOKUP($D82,'ip prosedur-14 okt-15 juni 2026'!$A:$H,6,FALSE)</f>
        <v>46288201</v>
      </c>
      <c r="U82" s="14">
        <f>VLOOKUP($D82,'ip prosedur-14 okt-15 juni 2026'!$A:$H,7,FALSE)</f>
        <v>96360261</v>
      </c>
      <c r="V82" s="14">
        <f>VLOOKUP($D82,'ip prosedur-14 okt-15 juni 2026'!$A:$H,8,FALSE)</f>
        <v>153354927</v>
      </c>
    </row>
    <row r="83">
      <c r="A83" s="7" t="s">
        <v>5</v>
      </c>
      <c r="B83" s="7" t="s">
        <v>1471</v>
      </c>
      <c r="C83" s="7" t="s">
        <v>1472</v>
      </c>
      <c r="D83" s="5" t="s">
        <v>1139</v>
      </c>
      <c r="E83" s="5" t="s">
        <v>1140</v>
      </c>
      <c r="F83" s="11" t="str">
        <f>VLOOKUP($D83,proc!$A:$D,3, FALSE)</f>
        <v>4</v>
      </c>
      <c r="G83" s="12" t="str">
        <f t="shared" si="1"/>
        <v>Stomach, Esophagus &amp; Duodenal Procedures</v>
      </c>
      <c r="H83" s="12" t="str">
        <f t="shared" si="2"/>
        <v>P16AC</v>
      </c>
      <c r="K83" s="13">
        <f>VLOOKUP($B83,'tarif idrg'!$A:$O,11,FALSE)</f>
        <v>17279679</v>
      </c>
      <c r="L83" s="13">
        <f>VLOOKUP($B83,'tarif idrg'!$A:$O,15,FALSE)</f>
        <v>17279679</v>
      </c>
      <c r="N83" s="3" t="str">
        <f t="shared" si="3"/>
        <v>-</v>
      </c>
      <c r="O83" s="13">
        <f>VLOOKUP($D83,'ip prosedur-2025'!$A:$H,4,FALSE)</f>
        <v>65840278.67</v>
      </c>
      <c r="P83" s="13">
        <f>VLOOKUP($D83,'ip prosedur-14 okt-15 juni 2026'!$A:$H,4,FALSE)</f>
        <v>87366869.18</v>
      </c>
      <c r="Q83" s="13">
        <f>VLOOKUP($D83,'ip prosedur-14 okt-15 juni 2026'!$A:$H,3, FALSE)</f>
        <v>11</v>
      </c>
      <c r="R83" s="3">
        <f t="shared" si="4"/>
        <v>961035561</v>
      </c>
      <c r="S83" s="14">
        <f>VLOOKUP($D83,'ip prosedur-14 okt-15 juni 2026'!$A:$H,5,FALSE)</f>
        <v>38579811</v>
      </c>
      <c r="T83" s="14">
        <f>VLOOKUP($D83,'ip prosedur-14 okt-15 juni 2026'!$A:$H,6,FALSE)</f>
        <v>89178089</v>
      </c>
      <c r="U83" s="14">
        <f>VLOOKUP($D83,'ip prosedur-14 okt-15 juni 2026'!$A:$H,7,FALSE)</f>
        <v>94775426</v>
      </c>
      <c r="V83" s="14">
        <f>VLOOKUP($D83,'ip prosedur-14 okt-15 juni 2026'!$A:$H,8,FALSE)</f>
        <v>131104930</v>
      </c>
    </row>
    <row r="84">
      <c r="A84" s="7" t="s">
        <v>5</v>
      </c>
      <c r="B84" s="7" t="s">
        <v>1471</v>
      </c>
      <c r="C84" s="7" t="s">
        <v>1472</v>
      </c>
      <c r="D84" s="5" t="s">
        <v>4053</v>
      </c>
      <c r="E84" s="5" t="s">
        <v>4054</v>
      </c>
      <c r="F84" s="11" t="str">
        <f>VLOOKUP($D84,proc!$A:$D,3, FALSE)</f>
        <v>5</v>
      </c>
      <c r="G84" s="12" t="str">
        <f t="shared" si="1"/>
        <v>Stomach, Esophagus &amp; Duodenal Procedures</v>
      </c>
      <c r="H84" s="12" t="str">
        <f t="shared" si="2"/>
        <v>P16AC</v>
      </c>
      <c r="K84" s="13">
        <f>VLOOKUP($B84,'tarif idrg'!$A:$O,11,FALSE)</f>
        <v>17279679</v>
      </c>
      <c r="L84" s="13">
        <f>VLOOKUP($B84,'tarif idrg'!$A:$O,15,FALSE)</f>
        <v>17279679</v>
      </c>
      <c r="N84" s="3" t="str">
        <f t="shared" si="3"/>
        <v>-</v>
      </c>
      <c r="O84" s="13">
        <f>VLOOKUP($D84,'ip prosedur-2025'!$A:$H,4,FALSE)</f>
        <v>68845682.92</v>
      </c>
      <c r="P84" s="13">
        <f>VLOOKUP($D84,'ip prosedur-14 okt-15 juni 2026'!$A:$H,4,FALSE)</f>
        <v>76903065.69</v>
      </c>
      <c r="Q84" s="13">
        <f>VLOOKUP($D84,'ip prosedur-14 okt-15 juni 2026'!$A:$H,3, FALSE)</f>
        <v>491</v>
      </c>
      <c r="R84" s="3">
        <f t="shared" si="4"/>
        <v>37759405254</v>
      </c>
      <c r="S84" s="14">
        <f>VLOOKUP($D84,'ip prosedur-14 okt-15 juni 2026'!$A:$H,5,FALSE)</f>
        <v>28775875</v>
      </c>
      <c r="T84" s="14">
        <f>VLOOKUP($D84,'ip prosedur-14 okt-15 juni 2026'!$A:$H,6,FALSE)</f>
        <v>53121469</v>
      </c>
      <c r="U84" s="14">
        <f>VLOOKUP($D84,'ip prosedur-14 okt-15 juni 2026'!$A:$H,7,FALSE)</f>
        <v>92672073</v>
      </c>
      <c r="V84" s="14">
        <f>VLOOKUP($D84,'ip prosedur-14 okt-15 juni 2026'!$A:$H,8,FALSE)</f>
        <v>151457411</v>
      </c>
    </row>
    <row r="85">
      <c r="A85" s="7" t="s">
        <v>5</v>
      </c>
      <c r="B85" s="7" t="s">
        <v>1471</v>
      </c>
      <c r="C85" s="7" t="s">
        <v>1472</v>
      </c>
      <c r="D85" s="5" t="s">
        <v>4121</v>
      </c>
      <c r="E85" s="5" t="s">
        <v>4122</v>
      </c>
      <c r="F85" s="11" t="str">
        <f>VLOOKUP($D85,proc!$A:$D,3, FALSE)</f>
        <v>5</v>
      </c>
      <c r="G85" s="12" t="str">
        <f t="shared" si="1"/>
        <v>Stomach, Esophagus &amp; Duodenal Procedures</v>
      </c>
      <c r="H85" s="12" t="str">
        <f t="shared" si="2"/>
        <v>P16AC</v>
      </c>
      <c r="K85" s="13">
        <f>VLOOKUP($B85,'tarif idrg'!$A:$O,11,FALSE)</f>
        <v>17279679</v>
      </c>
      <c r="L85" s="13">
        <f>VLOOKUP($B85,'tarif idrg'!$A:$O,15,FALSE)</f>
        <v>17279679</v>
      </c>
      <c r="N85" s="3" t="str">
        <f t="shared" si="3"/>
        <v>-</v>
      </c>
      <c r="O85" s="13">
        <f>VLOOKUP($D85,'ip prosedur-2025'!$A:$H,4,FALSE)</f>
        <v>50286080.69</v>
      </c>
      <c r="P85" s="13">
        <f>VLOOKUP($D85,'ip prosedur-14 okt-15 juni 2026'!$A:$H,4,FALSE)</f>
        <v>52195891.92</v>
      </c>
      <c r="Q85" s="13">
        <f>VLOOKUP($D85,'ip prosedur-14 okt-15 juni 2026'!$A:$H,3, FALSE)</f>
        <v>206</v>
      </c>
      <c r="R85" s="3">
        <f t="shared" si="4"/>
        <v>10752353736</v>
      </c>
      <c r="S85" s="14">
        <f>VLOOKUP($D85,'ip prosedur-14 okt-15 juni 2026'!$A:$H,5,FALSE)</f>
        <v>18526993</v>
      </c>
      <c r="T85" s="14">
        <f>VLOOKUP($D85,'ip prosedur-14 okt-15 juni 2026'!$A:$H,6,FALSE)</f>
        <v>32283200</v>
      </c>
      <c r="U85" s="14">
        <f>VLOOKUP($D85,'ip prosedur-14 okt-15 juni 2026'!$A:$H,7,FALSE)</f>
        <v>62876418</v>
      </c>
      <c r="V85" s="14">
        <f>VLOOKUP($D85,'ip prosedur-14 okt-15 juni 2026'!$A:$H,8,FALSE)</f>
        <v>111113500</v>
      </c>
    </row>
    <row r="86">
      <c r="A86" s="7" t="s">
        <v>5</v>
      </c>
      <c r="B86" s="7" t="s">
        <v>1471</v>
      </c>
      <c r="C86" s="7" t="s">
        <v>1472</v>
      </c>
      <c r="D86" s="5" t="s">
        <v>4123</v>
      </c>
      <c r="E86" s="5" t="s">
        <v>4124</v>
      </c>
      <c r="F86" s="11" t="str">
        <f>VLOOKUP($D86,proc!$A:$D,3, FALSE)</f>
        <v>4</v>
      </c>
      <c r="G86" s="12" t="str">
        <f t="shared" si="1"/>
        <v>Stomach, Esophagus &amp; Duodenal Procedures</v>
      </c>
      <c r="H86" s="12" t="str">
        <f t="shared" si="2"/>
        <v>P16AC</v>
      </c>
      <c r="K86" s="13">
        <f>VLOOKUP($B86,'tarif idrg'!$A:$O,11,FALSE)</f>
        <v>17279679</v>
      </c>
      <c r="L86" s="13">
        <f>VLOOKUP($B86,'tarif idrg'!$A:$O,15,FALSE)</f>
        <v>17279679</v>
      </c>
      <c r="N86" s="3" t="str">
        <f t="shared" si="3"/>
        <v>-</v>
      </c>
      <c r="O86" s="13">
        <f>VLOOKUP($D86,'ip prosedur-2025'!$A:$H,4,FALSE)</f>
        <v>41709959.74</v>
      </c>
      <c r="P86" s="13">
        <f>VLOOKUP($D86,'ip prosedur-14 okt-15 juni 2026'!$A:$H,4,FALSE)</f>
        <v>41072085.85</v>
      </c>
      <c r="Q86" s="13">
        <f>VLOOKUP($D86,'ip prosedur-14 okt-15 juni 2026'!$A:$H,3, FALSE)</f>
        <v>33</v>
      </c>
      <c r="R86" s="3">
        <f t="shared" si="4"/>
        <v>1355378833</v>
      </c>
      <c r="S86" s="14">
        <f>VLOOKUP($D86,'ip prosedur-14 okt-15 juni 2026'!$A:$H,5,FALSE)</f>
        <v>12812464</v>
      </c>
      <c r="T86" s="14">
        <f>VLOOKUP($D86,'ip prosedur-14 okt-15 juni 2026'!$A:$H,6,FALSE)</f>
        <v>20367652</v>
      </c>
      <c r="U86" s="14">
        <f>VLOOKUP($D86,'ip prosedur-14 okt-15 juni 2026'!$A:$H,7,FALSE)</f>
        <v>46439500</v>
      </c>
      <c r="V86" s="14">
        <f>VLOOKUP($D86,'ip prosedur-14 okt-15 juni 2026'!$A:$H,8,FALSE)</f>
        <v>72515110</v>
      </c>
    </row>
    <row r="87">
      <c r="A87" s="7" t="s">
        <v>5</v>
      </c>
      <c r="B87" s="7" t="s">
        <v>1471</v>
      </c>
      <c r="C87" s="7" t="s">
        <v>1472</v>
      </c>
      <c r="D87" s="5" t="s">
        <v>4125</v>
      </c>
      <c r="E87" s="5" t="s">
        <v>4126</v>
      </c>
      <c r="F87" s="11" t="str">
        <f>VLOOKUP($D87,proc!$A:$D,3, FALSE)</f>
        <v>0</v>
      </c>
      <c r="G87" s="12" t="str">
        <f t="shared" si="1"/>
        <v>Stomach, Esophagus &amp; Duodenal Procedures</v>
      </c>
      <c r="H87" s="12" t="str">
        <f t="shared" si="2"/>
        <v>P16AC</v>
      </c>
      <c r="K87" s="13">
        <f>VLOOKUP($B87,'tarif idrg'!$A:$O,11,FALSE)</f>
        <v>17279679</v>
      </c>
      <c r="L87" s="13">
        <f>VLOOKUP($B87,'tarif idrg'!$A:$O,15,FALSE)</f>
        <v>17279679</v>
      </c>
      <c r="N87" s="3" t="str">
        <f t="shared" si="3"/>
        <v>-</v>
      </c>
      <c r="O87" s="13">
        <f>VLOOKUP($D87,'ip prosedur-2025'!$A:$H,4,FALSE)</f>
        <v>59786806.64</v>
      </c>
      <c r="P87" s="13">
        <f>VLOOKUP($D87,'ip prosedur-14 okt-15 juni 2026'!$A:$H,4,FALSE)</f>
        <v>24928024.83</v>
      </c>
      <c r="Q87" s="13">
        <f>VLOOKUP($D87,'ip prosedur-14 okt-15 juni 2026'!$A:$H,3, FALSE)</f>
        <v>6</v>
      </c>
      <c r="R87" s="3">
        <f t="shared" si="4"/>
        <v>149568149</v>
      </c>
      <c r="S87" s="14">
        <f>VLOOKUP($D87,'ip prosedur-14 okt-15 juni 2026'!$A:$H,5,FALSE)</f>
        <v>10000067</v>
      </c>
      <c r="T87" s="14">
        <f>VLOOKUP($D87,'ip prosedur-14 okt-15 juni 2026'!$A:$H,6,FALSE)</f>
        <v>14897523</v>
      </c>
      <c r="U87" s="14">
        <f>VLOOKUP($D87,'ip prosedur-14 okt-15 juni 2026'!$A:$H,7,FALSE)</f>
        <v>43240885</v>
      </c>
      <c r="V87" s="14">
        <f>VLOOKUP($D87,'ip prosedur-14 okt-15 juni 2026'!$A:$H,8,FALSE)</f>
        <v>50184507</v>
      </c>
    </row>
    <row r="88">
      <c r="A88" s="7" t="s">
        <v>5</v>
      </c>
      <c r="B88" s="7" t="s">
        <v>1471</v>
      </c>
      <c r="C88" s="7" t="s">
        <v>1472</v>
      </c>
      <c r="D88" s="5" t="s">
        <v>4133</v>
      </c>
      <c r="E88" s="5" t="s">
        <v>4134</v>
      </c>
      <c r="F88" s="11" t="str">
        <f>VLOOKUP($D88,proc!$A:$D,3, FALSE)</f>
        <v>0</v>
      </c>
      <c r="G88" s="12" t="str">
        <f t="shared" si="1"/>
        <v>Stomach, Esophagus &amp; Duodenal Procedures</v>
      </c>
      <c r="H88" s="12" t="str">
        <f t="shared" si="2"/>
        <v>P16AC</v>
      </c>
      <c r="K88" s="13">
        <f>VLOOKUP($B88,'tarif idrg'!$A:$O,11,FALSE)</f>
        <v>17279679</v>
      </c>
      <c r="L88" s="13">
        <f>VLOOKUP($B88,'tarif idrg'!$A:$O,15,FALSE)</f>
        <v>17279679</v>
      </c>
      <c r="N88" s="3" t="str">
        <f t="shared" si="3"/>
        <v>-</v>
      </c>
      <c r="O88" s="13">
        <f>VLOOKUP($D88,'ip prosedur-2025'!$A:$H,4,FALSE)</f>
        <v>24077633</v>
      </c>
      <c r="P88" s="13">
        <f>VLOOKUP($D88,'ip prosedur-14 okt-15 juni 2026'!$A:$H,4,FALSE)</f>
        <v>38791215.33</v>
      </c>
      <c r="Q88" s="13">
        <f>VLOOKUP($D88,'ip prosedur-14 okt-15 juni 2026'!$A:$H,3, FALSE)</f>
        <v>3</v>
      </c>
      <c r="R88" s="3">
        <f t="shared" si="4"/>
        <v>116373646</v>
      </c>
      <c r="S88" s="14">
        <f>VLOOKUP($D88,'ip prosedur-14 okt-15 juni 2026'!$A:$H,5,FALSE)</f>
        <v>10275973</v>
      </c>
      <c r="T88" s="14">
        <f>VLOOKUP($D88,'ip prosedur-14 okt-15 juni 2026'!$A:$H,6,FALSE)</f>
        <v>45441607</v>
      </c>
      <c r="U88" s="14">
        <f>VLOOKUP($D88,'ip prosedur-14 okt-15 juni 2026'!$A:$H,7,FALSE)</f>
        <v>60656066</v>
      </c>
      <c r="V88" s="14">
        <f>VLOOKUP($D88,'ip prosedur-14 okt-15 juni 2026'!$A:$H,8,FALSE)</f>
        <v>60656066</v>
      </c>
    </row>
    <row r="89">
      <c r="A89" s="7" t="s">
        <v>5</v>
      </c>
      <c r="B89" s="7" t="s">
        <v>4148</v>
      </c>
      <c r="C89" s="7" t="s">
        <v>4150</v>
      </c>
      <c r="D89" s="5" t="s">
        <v>4127</v>
      </c>
      <c r="E89" s="5" t="s">
        <v>4128</v>
      </c>
      <c r="F89" s="11" t="str">
        <f>VLOOKUP($D89,proc!$A:$D,3, FALSE)</f>
        <v>5</v>
      </c>
      <c r="G89" s="12" t="str">
        <f t="shared" si="1"/>
        <v>Laparoscopic for Gastro Intestinal Tract Procedures</v>
      </c>
      <c r="H89" s="12" t="str">
        <f t="shared" si="2"/>
        <v>P16AA</v>
      </c>
      <c r="K89" s="13">
        <f>VLOOKUP($B89,'tarif idrg'!$A:$O,11,FALSE)</f>
        <v>29496010</v>
      </c>
      <c r="L89" s="13">
        <f>VLOOKUP($B89,'tarif idrg'!$A:$O,15,FALSE)</f>
        <v>29496010</v>
      </c>
      <c r="N89" s="3" t="str">
        <f t="shared" si="3"/>
        <v>-</v>
      </c>
      <c r="O89" s="13">
        <f>VLOOKUP($D89,'ip prosedur-2025'!$A:$H,4,FALSE)</f>
        <v>64423567.88</v>
      </c>
      <c r="P89" s="13">
        <f>VLOOKUP($D89,'ip prosedur-14 okt-15 juni 2026'!$A:$H,4,FALSE)</f>
        <v>66905464.04</v>
      </c>
      <c r="Q89" s="13">
        <f>VLOOKUP($D89,'ip prosedur-14 okt-15 juni 2026'!$A:$H,3, FALSE)</f>
        <v>28</v>
      </c>
      <c r="R89" s="3">
        <f t="shared" si="4"/>
        <v>1873352993</v>
      </c>
      <c r="S89" s="14">
        <f>VLOOKUP($D89,'ip prosedur-14 okt-15 juni 2026'!$A:$H,5,FALSE)</f>
        <v>33911957</v>
      </c>
      <c r="T89" s="14">
        <f>VLOOKUP($D89,'ip prosedur-14 okt-15 juni 2026'!$A:$H,6,FALSE)</f>
        <v>63174521</v>
      </c>
      <c r="U89" s="14">
        <f>VLOOKUP($D89,'ip prosedur-14 okt-15 juni 2026'!$A:$H,7,FALSE)</f>
        <v>86254922</v>
      </c>
      <c r="V89" s="14">
        <f>VLOOKUP($D89,'ip prosedur-14 okt-15 juni 2026'!$A:$H,8,FALSE)</f>
        <v>123186089</v>
      </c>
    </row>
    <row r="90">
      <c r="A90" s="7" t="s">
        <v>5</v>
      </c>
      <c r="B90" s="7" t="s">
        <v>4148</v>
      </c>
      <c r="C90" s="7" t="s">
        <v>4150</v>
      </c>
      <c r="D90" s="5" t="s">
        <v>4129</v>
      </c>
      <c r="E90" s="5" t="s">
        <v>4130</v>
      </c>
      <c r="F90" s="11" t="str">
        <f>VLOOKUP($D90,proc!$A:$D,3, FALSE)</f>
        <v>5</v>
      </c>
      <c r="G90" s="12" t="str">
        <f t="shared" si="1"/>
        <v>Laparoscopic for Gastro Intestinal Tract Procedures</v>
      </c>
      <c r="H90" s="12" t="str">
        <f t="shared" si="2"/>
        <v>P16AA</v>
      </c>
      <c r="K90" s="13">
        <f>VLOOKUP($B90,'tarif idrg'!$A:$O,11,FALSE)</f>
        <v>29496010</v>
      </c>
      <c r="L90" s="13">
        <f>VLOOKUP($B90,'tarif idrg'!$A:$O,15,FALSE)</f>
        <v>29496010</v>
      </c>
      <c r="N90" s="3" t="str">
        <f t="shared" si="3"/>
        <v>-</v>
      </c>
      <c r="O90" s="13">
        <f>VLOOKUP($D90,'ip prosedur-2025'!$A:$H,4,FALSE)</f>
        <v>47839388.27</v>
      </c>
      <c r="P90" s="13">
        <f>VLOOKUP($D90,'ip prosedur-14 okt-15 juni 2026'!$A:$H,4,FALSE)</f>
        <v>41345862.14</v>
      </c>
      <c r="Q90" s="13">
        <f>VLOOKUP($D90,'ip prosedur-14 okt-15 juni 2026'!$A:$H,3, FALSE)</f>
        <v>22</v>
      </c>
      <c r="R90" s="3">
        <f t="shared" si="4"/>
        <v>909608967.1</v>
      </c>
      <c r="S90" s="14">
        <f>VLOOKUP($D90,'ip prosedur-14 okt-15 juni 2026'!$A:$H,5,FALSE)</f>
        <v>26643936</v>
      </c>
      <c r="T90" s="14">
        <f>VLOOKUP($D90,'ip prosedur-14 okt-15 juni 2026'!$A:$H,6,FALSE)</f>
        <v>32777922</v>
      </c>
      <c r="U90" s="14">
        <f>VLOOKUP($D90,'ip prosedur-14 okt-15 juni 2026'!$A:$H,7,FALSE)</f>
        <v>44425551</v>
      </c>
      <c r="V90" s="14">
        <f>VLOOKUP($D90,'ip prosedur-14 okt-15 juni 2026'!$A:$H,8,FALSE)</f>
        <v>62947725</v>
      </c>
    </row>
    <row r="91">
      <c r="A91" s="7" t="s">
        <v>5</v>
      </c>
      <c r="B91" s="7" t="s">
        <v>4148</v>
      </c>
      <c r="C91" s="7" t="s">
        <v>4150</v>
      </c>
      <c r="D91" s="5" t="s">
        <v>4131</v>
      </c>
      <c r="E91" s="5" t="s">
        <v>4132</v>
      </c>
      <c r="F91" s="11" t="str">
        <f>VLOOKUP($D91,proc!$A:$D,3, FALSE)</f>
        <v>5</v>
      </c>
      <c r="G91" s="12" t="str">
        <f t="shared" si="1"/>
        <v>Laparoscopic for Gastro Intestinal Tract Procedures</v>
      </c>
      <c r="H91" s="12" t="str">
        <f t="shared" si="2"/>
        <v>P16AA</v>
      </c>
      <c r="K91" s="13">
        <f>VLOOKUP($B91,'tarif idrg'!$A:$O,11,FALSE)</f>
        <v>29496010</v>
      </c>
      <c r="L91" s="13">
        <f>VLOOKUP($B91,'tarif idrg'!$A:$O,15,FALSE)</f>
        <v>29496010</v>
      </c>
      <c r="N91" s="3" t="str">
        <f t="shared" si="3"/>
        <v>-</v>
      </c>
      <c r="O91" s="13">
        <f>VLOOKUP($D91,'ip prosedur-2025'!$A:$H,4,FALSE)</f>
        <v>60898031.89</v>
      </c>
      <c r="P91" s="13">
        <f>VLOOKUP($D91,'ip prosedur-14 okt-15 juni 2026'!$A:$H,4,FALSE)</f>
        <v>61227211.27</v>
      </c>
      <c r="Q91" s="13">
        <f>VLOOKUP($D91,'ip prosedur-14 okt-15 juni 2026'!$A:$H,3, FALSE)</f>
        <v>55</v>
      </c>
      <c r="R91" s="3">
        <f t="shared" si="4"/>
        <v>3367496620</v>
      </c>
      <c r="S91" s="14">
        <f>VLOOKUP($D91,'ip prosedur-14 okt-15 juni 2026'!$A:$H,5,FALSE)</f>
        <v>31814335</v>
      </c>
      <c r="T91" s="14">
        <f>VLOOKUP($D91,'ip prosedur-14 okt-15 juni 2026'!$A:$H,6,FALSE)</f>
        <v>49532500</v>
      </c>
      <c r="U91" s="14">
        <f>VLOOKUP($D91,'ip prosedur-14 okt-15 juni 2026'!$A:$H,7,FALSE)</f>
        <v>79798328</v>
      </c>
      <c r="V91" s="14">
        <f>VLOOKUP($D91,'ip prosedur-14 okt-15 juni 2026'!$A:$H,8,FALSE)</f>
        <v>118649428</v>
      </c>
    </row>
    <row r="92">
      <c r="A92" s="7" t="s">
        <v>5</v>
      </c>
      <c r="B92" s="7" t="s">
        <v>4148</v>
      </c>
      <c r="C92" s="7" t="s">
        <v>4150</v>
      </c>
      <c r="D92" s="5" t="s">
        <v>1227</v>
      </c>
      <c r="E92" s="5" t="s">
        <v>1228</v>
      </c>
      <c r="F92" s="11" t="str">
        <f>VLOOKUP($D92,proc!$A:$D,3, FALSE)</f>
        <v>5</v>
      </c>
      <c r="G92" s="12" t="str">
        <f t="shared" si="1"/>
        <v>Laparoscopic for Gastro Intestinal Tract Procedures</v>
      </c>
      <c r="H92" s="12" t="str">
        <f t="shared" si="2"/>
        <v>P16AA</v>
      </c>
      <c r="K92" s="13">
        <f>VLOOKUP($B92,'tarif idrg'!$A:$O,11,FALSE)</f>
        <v>29496010</v>
      </c>
      <c r="L92" s="13">
        <f>VLOOKUP($B92,'tarif idrg'!$A:$O,15,FALSE)</f>
        <v>29496010</v>
      </c>
      <c r="N92" s="3" t="str">
        <f t="shared" si="3"/>
        <v>-</v>
      </c>
      <c r="O92" s="13">
        <f>VLOOKUP($D92,'ip prosedur-2025'!$A:$H,4,FALSE)</f>
        <v>15302197</v>
      </c>
      <c r="P92" s="13">
        <f>VLOOKUP($D92,'ip prosedur-14 okt-15 juni 2026'!$A:$H,4,FALSE)</f>
        <v>11427150</v>
      </c>
      <c r="Q92" s="13">
        <f>VLOOKUP($D92,'ip prosedur-14 okt-15 juni 2026'!$A:$H,3, FALSE)</f>
        <v>1</v>
      </c>
      <c r="R92" s="3">
        <f t="shared" si="4"/>
        <v>11427150</v>
      </c>
      <c r="S92" s="14">
        <f>VLOOKUP($D92,'ip prosedur-14 okt-15 juni 2026'!$A:$H,5,FALSE)</f>
        <v>11427150</v>
      </c>
      <c r="T92" s="14">
        <f>VLOOKUP($D92,'ip prosedur-14 okt-15 juni 2026'!$A:$H,6,FALSE)</f>
        <v>11427150</v>
      </c>
      <c r="U92" s="14">
        <f>VLOOKUP($D92,'ip prosedur-14 okt-15 juni 2026'!$A:$H,7,FALSE)</f>
        <v>11427150</v>
      </c>
      <c r="V92" s="14">
        <f>VLOOKUP($D92,'ip prosedur-14 okt-15 juni 2026'!$A:$H,8,FALSE)</f>
        <v>11427150</v>
      </c>
    </row>
    <row r="93">
      <c r="A93" s="7" t="s">
        <v>5</v>
      </c>
      <c r="B93" s="7" t="s">
        <v>4148</v>
      </c>
      <c r="C93" s="7" t="s">
        <v>4150</v>
      </c>
      <c r="D93" s="5" t="s">
        <v>1230</v>
      </c>
      <c r="E93" s="5" t="s">
        <v>1231</v>
      </c>
      <c r="F93" s="11" t="str">
        <f>VLOOKUP($D93,proc!$A:$D,3, FALSE)</f>
        <v>5</v>
      </c>
      <c r="G93" s="12" t="str">
        <f t="shared" si="1"/>
        <v>Laparoscopic for Gastro Intestinal Tract Procedures</v>
      </c>
      <c r="H93" s="12" t="str">
        <f t="shared" si="2"/>
        <v>P16AA</v>
      </c>
      <c r="K93" s="13">
        <f>VLOOKUP($B93,'tarif idrg'!$A:$O,11,FALSE)</f>
        <v>29496010</v>
      </c>
      <c r="L93" s="13">
        <f>VLOOKUP($B93,'tarif idrg'!$A:$O,15,FALSE)</f>
        <v>29496010</v>
      </c>
      <c r="N93" s="3" t="str">
        <f t="shared" si="3"/>
        <v>-</v>
      </c>
      <c r="O93" s="13">
        <f>VLOOKUP($D93,'ip prosedur-2025'!$A:$H,4,FALSE)</f>
        <v>24975963.5</v>
      </c>
      <c r="P93" s="3" t="str">
        <f>VLOOKUP($D93,'ip prosedur-14 okt-15 juni 2026'!$A:$H,4,FALSE)</f>
        <v>#N/A</v>
      </c>
      <c r="Q93" s="3" t="str">
        <f>VLOOKUP($D93,'ip prosedur-14 okt-15 juni 2026'!$A:$H,3, FALSE)</f>
        <v>#N/A</v>
      </c>
      <c r="R93" s="3" t="str">
        <f t="shared" si="4"/>
        <v>#N/A</v>
      </c>
      <c r="S93" s="18" t="str">
        <f>VLOOKUP($D93,'ip prosedur-14 okt-15 juni 2026'!$A:$H,5,FALSE)</f>
        <v>#N/A</v>
      </c>
      <c r="T93" s="18" t="str">
        <f>VLOOKUP($D93,'ip prosedur-14 okt-15 juni 2026'!$A:$H,6,FALSE)</f>
        <v>#N/A</v>
      </c>
      <c r="U93" s="18" t="str">
        <f>VLOOKUP($D93,'ip prosedur-14 okt-15 juni 2026'!$A:$H,7,FALSE)</f>
        <v>#N/A</v>
      </c>
      <c r="V93" s="18" t="str">
        <f>VLOOKUP($D93,'ip prosedur-14 okt-15 juni 2026'!$A:$H,8,FALSE)</f>
        <v>#N/A</v>
      </c>
    </row>
    <row r="94">
      <c r="A94" s="7" t="s">
        <v>5</v>
      </c>
      <c r="B94" s="7" t="s">
        <v>4148</v>
      </c>
      <c r="C94" s="7" t="s">
        <v>4150</v>
      </c>
      <c r="D94" s="5" t="s">
        <v>1232</v>
      </c>
      <c r="E94" s="5" t="s">
        <v>1233</v>
      </c>
      <c r="F94" s="11" t="str">
        <f>VLOOKUP($D94,proc!$A:$D,3, FALSE)</f>
        <v>5</v>
      </c>
      <c r="G94" s="12" t="str">
        <f t="shared" si="1"/>
        <v>Laparoscopic for Gastro Intestinal Tract Procedures</v>
      </c>
      <c r="H94" s="12" t="str">
        <f t="shared" si="2"/>
        <v>P16AA</v>
      </c>
      <c r="K94" s="13">
        <f>VLOOKUP($B94,'tarif idrg'!$A:$O,11,FALSE)</f>
        <v>29496010</v>
      </c>
      <c r="L94" s="13">
        <f>VLOOKUP($B94,'tarif idrg'!$A:$O,15,FALSE)</f>
        <v>29496010</v>
      </c>
      <c r="N94" s="3" t="str">
        <f t="shared" si="3"/>
        <v>-</v>
      </c>
      <c r="O94" s="13">
        <f>VLOOKUP($D94,'ip prosedur-2025'!$A:$H,4,FALSE)</f>
        <v>83593436.75</v>
      </c>
      <c r="P94" s="13">
        <f>VLOOKUP($D94,'ip prosedur-14 okt-15 juni 2026'!$A:$H,4,FALSE)</f>
        <v>31393906</v>
      </c>
      <c r="Q94" s="13">
        <f>VLOOKUP($D94,'ip prosedur-14 okt-15 juni 2026'!$A:$H,3, FALSE)</f>
        <v>1</v>
      </c>
      <c r="R94" s="3">
        <f t="shared" si="4"/>
        <v>31393906</v>
      </c>
      <c r="S94" s="14">
        <f>VLOOKUP($D94,'ip prosedur-14 okt-15 juni 2026'!$A:$H,5,FALSE)</f>
        <v>31393906</v>
      </c>
      <c r="T94" s="14">
        <f>VLOOKUP($D94,'ip prosedur-14 okt-15 juni 2026'!$A:$H,6,FALSE)</f>
        <v>31393906</v>
      </c>
      <c r="U94" s="14">
        <f>VLOOKUP($D94,'ip prosedur-14 okt-15 juni 2026'!$A:$H,7,FALSE)</f>
        <v>31393906</v>
      </c>
      <c r="V94" s="14">
        <f>VLOOKUP($D94,'ip prosedur-14 okt-15 juni 2026'!$A:$H,8,FALSE)</f>
        <v>31393906</v>
      </c>
    </row>
    <row r="95">
      <c r="A95" s="7" t="s">
        <v>5</v>
      </c>
      <c r="B95" s="7" t="s">
        <v>4148</v>
      </c>
      <c r="C95" s="7" t="s">
        <v>4150</v>
      </c>
      <c r="D95" s="5" t="s">
        <v>1234</v>
      </c>
      <c r="E95" s="5" t="s">
        <v>1235</v>
      </c>
      <c r="F95" s="11" t="str">
        <f>VLOOKUP($D95,proc!$A:$D,3, FALSE)</f>
        <v>0</v>
      </c>
      <c r="G95" s="12" t="str">
        <f t="shared" si="1"/>
        <v>Laparoscopic for Gastro Intestinal Tract Procedures</v>
      </c>
      <c r="H95" s="12" t="str">
        <f t="shared" si="2"/>
        <v>P16AA</v>
      </c>
      <c r="K95" s="13">
        <f>VLOOKUP($B95,'tarif idrg'!$A:$O,11,FALSE)</f>
        <v>29496010</v>
      </c>
      <c r="L95" s="13">
        <f>VLOOKUP($B95,'tarif idrg'!$A:$O,15,FALSE)</f>
        <v>29496010</v>
      </c>
      <c r="N95" s="3" t="str">
        <f t="shared" si="3"/>
        <v>-</v>
      </c>
      <c r="O95" s="13">
        <f>VLOOKUP($D95,'ip prosedur-2025'!$A:$H,4,FALSE)</f>
        <v>3685873.5</v>
      </c>
      <c r="P95" s="3" t="str">
        <f>VLOOKUP($D95,'ip prosedur-14 okt-15 juni 2026'!$A:$H,4,FALSE)</f>
        <v>#N/A</v>
      </c>
      <c r="Q95" s="3" t="str">
        <f>VLOOKUP($D95,'ip prosedur-14 okt-15 juni 2026'!$A:$H,3, FALSE)</f>
        <v>#N/A</v>
      </c>
      <c r="R95" s="3" t="str">
        <f t="shared" si="4"/>
        <v>#N/A</v>
      </c>
      <c r="S95" s="18" t="str">
        <f>VLOOKUP($D95,'ip prosedur-14 okt-15 juni 2026'!$A:$H,5,FALSE)</f>
        <v>#N/A</v>
      </c>
      <c r="T95" s="18" t="str">
        <f>VLOOKUP($D95,'ip prosedur-14 okt-15 juni 2026'!$A:$H,6,FALSE)</f>
        <v>#N/A</v>
      </c>
      <c r="U95" s="18" t="str">
        <f>VLOOKUP($D95,'ip prosedur-14 okt-15 juni 2026'!$A:$H,7,FALSE)</f>
        <v>#N/A</v>
      </c>
      <c r="V95" s="18" t="str">
        <f>VLOOKUP($D95,'ip prosedur-14 okt-15 juni 2026'!$A:$H,8,FALSE)</f>
        <v>#N/A</v>
      </c>
    </row>
    <row r="96">
      <c r="A96" s="7" t="s">
        <v>5</v>
      </c>
      <c r="B96" s="7" t="s">
        <v>4203</v>
      </c>
      <c r="C96" s="7" t="s">
        <v>4204</v>
      </c>
      <c r="D96" s="5" t="s">
        <v>2523</v>
      </c>
      <c r="E96" s="5" t="s">
        <v>2524</v>
      </c>
      <c r="F96" s="11" t="str">
        <f>VLOOKUP($D96,proc!$A:$D,3, FALSE)</f>
        <v>4</v>
      </c>
      <c r="G96" s="12" t="str">
        <f t="shared" si="1"/>
        <v>Major Small and Large Bowel Procedures</v>
      </c>
      <c r="H96" s="12" t="str">
        <f t="shared" si="2"/>
        <v>P16AF</v>
      </c>
      <c r="K96" s="13">
        <f>VLOOKUP($B96,'tarif idrg'!$A:$O,11,FALSE)</f>
        <v>16395602</v>
      </c>
      <c r="L96" s="13">
        <f>VLOOKUP($B96,'tarif idrg'!$A:$O,15,FALSE)</f>
        <v>15739778</v>
      </c>
      <c r="N96" s="3" t="str">
        <f t="shared" si="3"/>
        <v>-</v>
      </c>
      <c r="O96" s="13">
        <f>VLOOKUP($D96,'ip prosedur-2025'!$A:$H,4,FALSE)</f>
        <v>47174069.8</v>
      </c>
      <c r="P96" s="13">
        <f>VLOOKUP($D96,'ip prosedur-14 okt-15 juni 2026'!$A:$H,4,FALSE)</f>
        <v>33606959.6</v>
      </c>
      <c r="Q96" s="13">
        <f>VLOOKUP($D96,'ip prosedur-14 okt-15 juni 2026'!$A:$H,3, FALSE)</f>
        <v>5</v>
      </c>
      <c r="R96" s="3">
        <f t="shared" si="4"/>
        <v>168034798</v>
      </c>
      <c r="S96" s="14">
        <f>VLOOKUP($D96,'ip prosedur-14 okt-15 juni 2026'!$A:$H,5,FALSE)</f>
        <v>13769355</v>
      </c>
      <c r="T96" s="14">
        <f>VLOOKUP($D96,'ip prosedur-14 okt-15 juni 2026'!$A:$H,6,FALSE)</f>
        <v>26146730</v>
      </c>
      <c r="U96" s="14">
        <f>VLOOKUP($D96,'ip prosedur-14 okt-15 juni 2026'!$A:$H,7,FALSE)</f>
        <v>60824051</v>
      </c>
      <c r="V96" s="14">
        <f>VLOOKUP($D96,'ip prosedur-14 okt-15 juni 2026'!$A:$H,8,FALSE)</f>
        <v>61235072</v>
      </c>
    </row>
    <row r="97">
      <c r="A97" s="7" t="s">
        <v>5</v>
      </c>
      <c r="B97" s="7" t="s">
        <v>4203</v>
      </c>
      <c r="C97" s="7" t="s">
        <v>4204</v>
      </c>
      <c r="D97" s="5" t="s">
        <v>2525</v>
      </c>
      <c r="E97" s="5" t="s">
        <v>2526</v>
      </c>
      <c r="F97" s="11" t="str">
        <f>VLOOKUP($D97,proc!$A:$D,3, FALSE)</f>
        <v>4</v>
      </c>
      <c r="G97" s="12" t="str">
        <f t="shared" si="1"/>
        <v>Major Small and Large Bowel Procedures</v>
      </c>
      <c r="H97" s="12" t="str">
        <f t="shared" si="2"/>
        <v>P16AF</v>
      </c>
      <c r="K97" s="13">
        <f>VLOOKUP($B97,'tarif idrg'!$A:$O,11,FALSE)</f>
        <v>16395602</v>
      </c>
      <c r="L97" s="13">
        <f>VLOOKUP($B97,'tarif idrg'!$A:$O,15,FALSE)</f>
        <v>15739778</v>
      </c>
      <c r="N97" s="3" t="str">
        <f t="shared" si="3"/>
        <v>-</v>
      </c>
      <c r="O97" s="13">
        <f>VLOOKUP($D97,'ip prosedur-2025'!$A:$H,4,FALSE)</f>
        <v>40036625.41</v>
      </c>
      <c r="P97" s="13">
        <f>VLOOKUP($D97,'ip prosedur-14 okt-15 juni 2026'!$A:$H,4,FALSE)</f>
        <v>43967881.76</v>
      </c>
      <c r="Q97" s="13">
        <f>VLOOKUP($D97,'ip prosedur-14 okt-15 juni 2026'!$A:$H,3, FALSE)</f>
        <v>21</v>
      </c>
      <c r="R97" s="3">
        <f t="shared" si="4"/>
        <v>923325517</v>
      </c>
      <c r="S97" s="14">
        <f>VLOOKUP($D97,'ip prosedur-14 okt-15 juni 2026'!$A:$H,5,FALSE)</f>
        <v>26616880</v>
      </c>
      <c r="T97" s="14">
        <f>VLOOKUP($D97,'ip prosedur-14 okt-15 juni 2026'!$A:$H,6,FALSE)</f>
        <v>37973501</v>
      </c>
      <c r="U97" s="14">
        <f>VLOOKUP($D97,'ip prosedur-14 okt-15 juni 2026'!$A:$H,7,FALSE)</f>
        <v>60695501</v>
      </c>
      <c r="V97" s="14">
        <f>VLOOKUP($D97,'ip prosedur-14 okt-15 juni 2026'!$A:$H,8,FALSE)</f>
        <v>67292500</v>
      </c>
    </row>
    <row r="98">
      <c r="A98" s="7" t="s">
        <v>5</v>
      </c>
      <c r="B98" s="7" t="s">
        <v>4203</v>
      </c>
      <c r="C98" s="7" t="s">
        <v>4204</v>
      </c>
      <c r="D98" s="5" t="s">
        <v>2527</v>
      </c>
      <c r="E98" s="5" t="s">
        <v>2528</v>
      </c>
      <c r="F98" s="11" t="str">
        <f>VLOOKUP($D98,proc!$A:$D,3, FALSE)</f>
        <v>4</v>
      </c>
      <c r="G98" s="12" t="str">
        <f t="shared" si="1"/>
        <v>Major Small and Large Bowel Procedures</v>
      </c>
      <c r="H98" s="12" t="str">
        <f t="shared" si="2"/>
        <v>P16AF</v>
      </c>
      <c r="K98" s="13">
        <f>VLOOKUP($B98,'tarif idrg'!$A:$O,11,FALSE)</f>
        <v>16395602</v>
      </c>
      <c r="L98" s="13">
        <f>VLOOKUP($B98,'tarif idrg'!$A:$O,15,FALSE)</f>
        <v>15739778</v>
      </c>
      <c r="N98" s="3" t="str">
        <f t="shared" si="3"/>
        <v>-</v>
      </c>
      <c r="O98" s="13">
        <f>VLOOKUP($D98,'ip prosedur-2025'!$A:$H,4,FALSE)</f>
        <v>50316084.53</v>
      </c>
      <c r="P98" s="13">
        <f>VLOOKUP($D98,'ip prosedur-14 okt-15 juni 2026'!$A:$H,4,FALSE)</f>
        <v>56831989.88</v>
      </c>
      <c r="Q98" s="13">
        <f>VLOOKUP($D98,'ip prosedur-14 okt-15 juni 2026'!$A:$H,3, FALSE)</f>
        <v>122</v>
      </c>
      <c r="R98" s="3">
        <f t="shared" si="4"/>
        <v>6933502765</v>
      </c>
      <c r="S98" s="14">
        <f>VLOOKUP($D98,'ip prosedur-14 okt-15 juni 2026'!$A:$H,5,FALSE)</f>
        <v>29898225</v>
      </c>
      <c r="T98" s="14">
        <f>VLOOKUP($D98,'ip prosedur-14 okt-15 juni 2026'!$A:$H,6,FALSE)</f>
        <v>50667437</v>
      </c>
      <c r="U98" s="14">
        <f>VLOOKUP($D98,'ip prosedur-14 okt-15 juni 2026'!$A:$H,7,FALSE)</f>
        <v>71235518</v>
      </c>
      <c r="V98" s="14">
        <f>VLOOKUP($D98,'ip prosedur-14 okt-15 juni 2026'!$A:$H,8,FALSE)</f>
        <v>97428640</v>
      </c>
    </row>
    <row r="99">
      <c r="A99" s="7" t="s">
        <v>5</v>
      </c>
      <c r="B99" s="7" t="s">
        <v>4203</v>
      </c>
      <c r="C99" s="7" t="s">
        <v>4204</v>
      </c>
      <c r="D99" s="5" t="s">
        <v>2529</v>
      </c>
      <c r="E99" s="5" t="s">
        <v>2530</v>
      </c>
      <c r="F99" s="11" t="str">
        <f>VLOOKUP($D99,proc!$A:$D,3, FALSE)</f>
        <v>4</v>
      </c>
      <c r="G99" s="12" t="str">
        <f t="shared" si="1"/>
        <v>Major Small and Large Bowel Procedures</v>
      </c>
      <c r="H99" s="12" t="str">
        <f t="shared" si="2"/>
        <v>P16AF</v>
      </c>
      <c r="K99" s="13">
        <f>VLOOKUP($B99,'tarif idrg'!$A:$O,11,FALSE)</f>
        <v>16395602</v>
      </c>
      <c r="L99" s="13">
        <f>VLOOKUP($B99,'tarif idrg'!$A:$O,15,FALSE)</f>
        <v>15739778</v>
      </c>
      <c r="N99" s="3" t="str">
        <f t="shared" si="3"/>
        <v>-</v>
      </c>
      <c r="O99" s="13">
        <f>VLOOKUP($D99,'ip prosedur-2025'!$A:$H,4,FALSE)</f>
        <v>30137949.43</v>
      </c>
      <c r="P99" s="13">
        <f>VLOOKUP($D99,'ip prosedur-14 okt-15 juni 2026'!$A:$H,4,FALSE)</f>
        <v>11484499.71</v>
      </c>
      <c r="Q99" s="13">
        <f>VLOOKUP($D99,'ip prosedur-14 okt-15 juni 2026'!$A:$H,3, FALSE)</f>
        <v>56</v>
      </c>
      <c r="R99" s="3">
        <f t="shared" si="4"/>
        <v>643131983.8</v>
      </c>
      <c r="S99" s="14">
        <f>VLOOKUP($D99,'ip prosedur-14 okt-15 juni 2026'!$A:$H,5,FALSE)</f>
        <v>3456789</v>
      </c>
      <c r="T99" s="14">
        <f>VLOOKUP($D99,'ip prosedur-14 okt-15 juni 2026'!$A:$H,6,FALSE)</f>
        <v>4806558</v>
      </c>
      <c r="U99" s="14">
        <f>VLOOKUP($D99,'ip prosedur-14 okt-15 juni 2026'!$A:$H,7,FALSE)</f>
        <v>7591500</v>
      </c>
      <c r="V99" s="14">
        <f>VLOOKUP($D99,'ip prosedur-14 okt-15 juni 2026'!$A:$H,8,FALSE)</f>
        <v>37008610</v>
      </c>
    </row>
    <row r="100">
      <c r="A100" s="7" t="s">
        <v>5</v>
      </c>
      <c r="B100" s="7" t="s">
        <v>4203</v>
      </c>
      <c r="C100" s="7" t="s">
        <v>4204</v>
      </c>
      <c r="D100" s="5" t="s">
        <v>2531</v>
      </c>
      <c r="E100" s="5" t="s">
        <v>2532</v>
      </c>
      <c r="F100" s="11" t="str">
        <f>VLOOKUP($D100,proc!$A:$D,3, FALSE)</f>
        <v>4</v>
      </c>
      <c r="G100" s="12" t="str">
        <f t="shared" si="1"/>
        <v>Major Small and Large Bowel Procedures</v>
      </c>
      <c r="H100" s="12" t="str">
        <f t="shared" si="2"/>
        <v>P16AF</v>
      </c>
      <c r="K100" s="13">
        <f>VLOOKUP($B100,'tarif idrg'!$A:$O,11,FALSE)</f>
        <v>16395602</v>
      </c>
      <c r="L100" s="13">
        <f>VLOOKUP($B100,'tarif idrg'!$A:$O,15,FALSE)</f>
        <v>15739778</v>
      </c>
      <c r="N100" s="3" t="str">
        <f t="shared" si="3"/>
        <v>-</v>
      </c>
      <c r="O100" s="13">
        <f>VLOOKUP($D100,'ip prosedur-2025'!$A:$H,4,FALSE)</f>
        <v>55087080.35</v>
      </c>
      <c r="P100" s="13">
        <f>VLOOKUP($D100,'ip prosedur-14 okt-15 juni 2026'!$A:$H,4,FALSE)</f>
        <v>49733158.5</v>
      </c>
      <c r="Q100" s="13">
        <f>VLOOKUP($D100,'ip prosedur-14 okt-15 juni 2026'!$A:$H,3, FALSE)</f>
        <v>44</v>
      </c>
      <c r="R100" s="3">
        <f t="shared" si="4"/>
        <v>2188258974</v>
      </c>
      <c r="S100" s="14">
        <f>VLOOKUP($D100,'ip prosedur-14 okt-15 juni 2026'!$A:$H,5,FALSE)</f>
        <v>26937425</v>
      </c>
      <c r="T100" s="14">
        <f>VLOOKUP($D100,'ip prosedur-14 okt-15 juni 2026'!$A:$H,6,FALSE)</f>
        <v>46126872</v>
      </c>
      <c r="U100" s="14">
        <f>VLOOKUP($D100,'ip prosedur-14 okt-15 juni 2026'!$A:$H,7,FALSE)</f>
        <v>70311275</v>
      </c>
      <c r="V100" s="14">
        <f>VLOOKUP($D100,'ip prosedur-14 okt-15 juni 2026'!$A:$H,8,FALSE)</f>
        <v>81398524</v>
      </c>
    </row>
    <row r="101">
      <c r="A101" s="7" t="s">
        <v>5</v>
      </c>
      <c r="B101" s="7" t="s">
        <v>4203</v>
      </c>
      <c r="C101" s="7" t="s">
        <v>4204</v>
      </c>
      <c r="D101" s="5" t="s">
        <v>2533</v>
      </c>
      <c r="E101" s="5" t="s">
        <v>2534</v>
      </c>
      <c r="F101" s="11" t="str">
        <f>VLOOKUP($D101,proc!$A:$D,3, FALSE)</f>
        <v>4</v>
      </c>
      <c r="G101" s="12" t="str">
        <f t="shared" si="1"/>
        <v>Major Small and Large Bowel Procedures</v>
      </c>
      <c r="H101" s="12" t="str">
        <f t="shared" si="2"/>
        <v>P16AF</v>
      </c>
      <c r="K101" s="13">
        <f>VLOOKUP($B101,'tarif idrg'!$A:$O,11,FALSE)</f>
        <v>16395602</v>
      </c>
      <c r="L101" s="13">
        <f>VLOOKUP($B101,'tarif idrg'!$A:$O,15,FALSE)</f>
        <v>15739778</v>
      </c>
      <c r="N101" s="3" t="str">
        <f t="shared" si="3"/>
        <v>-</v>
      </c>
      <c r="O101" s="13">
        <f>VLOOKUP($D101,'ip prosedur-2025'!$A:$H,4,FALSE)</f>
        <v>58013645.82</v>
      </c>
      <c r="P101" s="13">
        <f>VLOOKUP($D101,'ip prosedur-14 okt-15 juni 2026'!$A:$H,4,FALSE)</f>
        <v>55240609.6</v>
      </c>
      <c r="Q101" s="13">
        <f>VLOOKUP($D101,'ip prosedur-14 okt-15 juni 2026'!$A:$H,3, FALSE)</f>
        <v>91</v>
      </c>
      <c r="R101" s="3">
        <f t="shared" si="4"/>
        <v>5026895474</v>
      </c>
      <c r="S101" s="14">
        <f>VLOOKUP($D101,'ip prosedur-14 okt-15 juni 2026'!$A:$H,5,FALSE)</f>
        <v>18953144</v>
      </c>
      <c r="T101" s="14">
        <f>VLOOKUP($D101,'ip prosedur-14 okt-15 juni 2026'!$A:$H,6,FALSE)</f>
        <v>42067317</v>
      </c>
      <c r="U101" s="14">
        <f>VLOOKUP($D101,'ip prosedur-14 okt-15 juni 2026'!$A:$H,7,FALSE)</f>
        <v>73189050</v>
      </c>
      <c r="V101" s="14">
        <f>VLOOKUP($D101,'ip prosedur-14 okt-15 juni 2026'!$A:$H,8,FALSE)</f>
        <v>131106517</v>
      </c>
    </row>
    <row r="102">
      <c r="A102" s="7" t="s">
        <v>5</v>
      </c>
      <c r="B102" s="7" t="s">
        <v>4203</v>
      </c>
      <c r="C102" s="7" t="s">
        <v>4204</v>
      </c>
      <c r="D102" s="5" t="s">
        <v>2535</v>
      </c>
      <c r="E102" s="5" t="s">
        <v>2536</v>
      </c>
      <c r="F102" s="11" t="str">
        <f>VLOOKUP($D102,proc!$A:$D,3, FALSE)</f>
        <v>4</v>
      </c>
      <c r="G102" s="12" t="str">
        <f t="shared" si="1"/>
        <v>Major Small and Large Bowel Procedures</v>
      </c>
      <c r="H102" s="12" t="str">
        <f t="shared" si="2"/>
        <v>P16AF</v>
      </c>
      <c r="K102" s="13">
        <f>VLOOKUP($B102,'tarif idrg'!$A:$O,11,FALSE)</f>
        <v>16395602</v>
      </c>
      <c r="L102" s="13">
        <f>VLOOKUP($B102,'tarif idrg'!$A:$O,15,FALSE)</f>
        <v>15739778</v>
      </c>
      <c r="N102" s="3" t="str">
        <f t="shared" si="3"/>
        <v>-</v>
      </c>
      <c r="O102" s="13">
        <f>VLOOKUP($D102,'ip prosedur-2025'!$A:$H,4,FALSE)</f>
        <v>34212684.64</v>
      </c>
      <c r="P102" s="13">
        <f>VLOOKUP($D102,'ip prosedur-14 okt-15 juni 2026'!$A:$H,4,FALSE)</f>
        <v>53314008.83</v>
      </c>
      <c r="Q102" s="13">
        <f>VLOOKUP($D102,'ip prosedur-14 okt-15 juni 2026'!$A:$H,3, FALSE)</f>
        <v>23</v>
      </c>
      <c r="R102" s="3">
        <f t="shared" si="4"/>
        <v>1226222203</v>
      </c>
      <c r="S102" s="14">
        <f>VLOOKUP($D102,'ip prosedur-14 okt-15 juni 2026'!$A:$H,5,FALSE)</f>
        <v>13947581</v>
      </c>
      <c r="T102" s="14">
        <f>VLOOKUP($D102,'ip prosedur-14 okt-15 juni 2026'!$A:$H,6,FALSE)</f>
        <v>36407100</v>
      </c>
      <c r="U102" s="14">
        <f>VLOOKUP($D102,'ip prosedur-14 okt-15 juni 2026'!$A:$H,7,FALSE)</f>
        <v>58217567</v>
      </c>
      <c r="V102" s="14">
        <f>VLOOKUP($D102,'ip prosedur-14 okt-15 juni 2026'!$A:$H,8,FALSE)</f>
        <v>87926683</v>
      </c>
    </row>
    <row r="103">
      <c r="A103" s="7" t="s">
        <v>5</v>
      </c>
      <c r="B103" s="7" t="s">
        <v>4203</v>
      </c>
      <c r="C103" s="7" t="s">
        <v>4204</v>
      </c>
      <c r="D103" s="5" t="s">
        <v>4135</v>
      </c>
      <c r="E103" s="5" t="s">
        <v>4136</v>
      </c>
      <c r="F103" s="11" t="str">
        <f>VLOOKUP($D103,proc!$A:$D,3, FALSE)</f>
        <v>5</v>
      </c>
      <c r="G103" s="12" t="str">
        <f t="shared" si="1"/>
        <v>Major Small and Large Bowel Procedures</v>
      </c>
      <c r="H103" s="12" t="str">
        <f t="shared" si="2"/>
        <v>P16AF</v>
      </c>
      <c r="K103" s="13">
        <f>VLOOKUP($B103,'tarif idrg'!$A:$O,11,FALSE)</f>
        <v>16395602</v>
      </c>
      <c r="L103" s="13">
        <f>VLOOKUP($B103,'tarif idrg'!$A:$O,15,FALSE)</f>
        <v>15739778</v>
      </c>
      <c r="N103" s="3" t="str">
        <f t="shared" si="3"/>
        <v>-</v>
      </c>
      <c r="O103" s="13">
        <f>VLOOKUP($D103,'ip prosedur-2025'!$A:$H,4,FALSE)</f>
        <v>34375227.08</v>
      </c>
      <c r="P103" s="13">
        <f>VLOOKUP($D103,'ip prosedur-14 okt-15 juni 2026'!$A:$H,4,FALSE)</f>
        <v>41206683.18</v>
      </c>
      <c r="Q103" s="13">
        <f>VLOOKUP($D103,'ip prosedur-14 okt-15 juni 2026'!$A:$H,3, FALSE)</f>
        <v>40</v>
      </c>
      <c r="R103" s="3">
        <f t="shared" si="4"/>
        <v>1648267327</v>
      </c>
      <c r="S103" s="14">
        <f>VLOOKUP($D103,'ip prosedur-14 okt-15 juni 2026'!$A:$H,5,FALSE)</f>
        <v>11500500</v>
      </c>
      <c r="T103" s="14">
        <f>VLOOKUP($D103,'ip prosedur-14 okt-15 juni 2026'!$A:$H,6,FALSE)</f>
        <v>25398823</v>
      </c>
      <c r="U103" s="14">
        <f>VLOOKUP($D103,'ip prosedur-14 okt-15 juni 2026'!$A:$H,7,FALSE)</f>
        <v>40759136</v>
      </c>
      <c r="V103" s="14">
        <f>VLOOKUP($D103,'ip prosedur-14 okt-15 juni 2026'!$A:$H,8,FALSE)</f>
        <v>87499851</v>
      </c>
    </row>
    <row r="104">
      <c r="A104" s="7" t="s">
        <v>5</v>
      </c>
      <c r="B104" s="7" t="s">
        <v>4203</v>
      </c>
      <c r="C104" s="7" t="s">
        <v>4204</v>
      </c>
      <c r="D104" s="5" t="s">
        <v>4137</v>
      </c>
      <c r="E104" s="5" t="s">
        <v>4138</v>
      </c>
      <c r="F104" s="11" t="str">
        <f>VLOOKUP($D104,proc!$A:$D,3, FALSE)</f>
        <v>5</v>
      </c>
      <c r="G104" s="12" t="str">
        <f t="shared" si="1"/>
        <v>Major Small and Large Bowel Procedures</v>
      </c>
      <c r="H104" s="12" t="str">
        <f t="shared" si="2"/>
        <v>P16AF</v>
      </c>
      <c r="K104" s="13">
        <f>VLOOKUP($B104,'tarif idrg'!$A:$O,11,FALSE)</f>
        <v>16395602</v>
      </c>
      <c r="L104" s="13">
        <f>VLOOKUP($B104,'tarif idrg'!$A:$O,15,FALSE)</f>
        <v>15739778</v>
      </c>
      <c r="N104" s="3" t="str">
        <f t="shared" si="3"/>
        <v>-</v>
      </c>
      <c r="O104" s="13">
        <f>VLOOKUP($D104,'ip prosedur-2025'!$A:$H,4,FALSE)</f>
        <v>34323072.81</v>
      </c>
      <c r="P104" s="13">
        <f>VLOOKUP($D104,'ip prosedur-14 okt-15 juni 2026'!$A:$H,4,FALSE)</f>
        <v>46384666.69</v>
      </c>
      <c r="Q104" s="13">
        <f>VLOOKUP($D104,'ip prosedur-14 okt-15 juni 2026'!$A:$H,3, FALSE)</f>
        <v>26</v>
      </c>
      <c r="R104" s="3">
        <f t="shared" si="4"/>
        <v>1206001334</v>
      </c>
      <c r="S104" s="14">
        <f>VLOOKUP($D104,'ip prosedur-14 okt-15 juni 2026'!$A:$H,5,FALSE)</f>
        <v>15949254</v>
      </c>
      <c r="T104" s="14">
        <f>VLOOKUP($D104,'ip prosedur-14 okt-15 juni 2026'!$A:$H,6,FALSE)</f>
        <v>28849218</v>
      </c>
      <c r="U104" s="14">
        <f>VLOOKUP($D104,'ip prosedur-14 okt-15 juni 2026'!$A:$H,7,FALSE)</f>
        <v>41446001</v>
      </c>
      <c r="V104" s="14">
        <f>VLOOKUP($D104,'ip prosedur-14 okt-15 juni 2026'!$A:$H,8,FALSE)</f>
        <v>120988647</v>
      </c>
    </row>
    <row r="105">
      <c r="A105" s="7" t="s">
        <v>5</v>
      </c>
      <c r="B105" s="7" t="s">
        <v>4203</v>
      </c>
      <c r="C105" s="7" t="s">
        <v>4204</v>
      </c>
      <c r="D105" s="5" t="s">
        <v>4139</v>
      </c>
      <c r="E105" s="5" t="s">
        <v>4140</v>
      </c>
      <c r="F105" s="11" t="str">
        <f>VLOOKUP($D105,proc!$A:$D,3, FALSE)</f>
        <v>5</v>
      </c>
      <c r="G105" s="12" t="str">
        <f t="shared" si="1"/>
        <v>Major Small and Large Bowel Procedures</v>
      </c>
      <c r="H105" s="12" t="str">
        <f t="shared" si="2"/>
        <v>P16AF</v>
      </c>
      <c r="K105" s="13">
        <f>VLOOKUP($B105,'tarif idrg'!$A:$O,11,FALSE)</f>
        <v>16395602</v>
      </c>
      <c r="L105" s="13">
        <f>VLOOKUP($B105,'tarif idrg'!$A:$O,15,FALSE)</f>
        <v>15739778</v>
      </c>
      <c r="N105" s="3" t="str">
        <f t="shared" si="3"/>
        <v>-</v>
      </c>
      <c r="O105" s="13">
        <f>VLOOKUP($D105,'ip prosedur-2025'!$A:$H,4,FALSE)</f>
        <v>45834103.27</v>
      </c>
      <c r="P105" s="13">
        <f>VLOOKUP($D105,'ip prosedur-14 okt-15 juni 2026'!$A:$H,4,FALSE)</f>
        <v>52781526.57</v>
      </c>
      <c r="Q105" s="13">
        <f>VLOOKUP($D105,'ip prosedur-14 okt-15 juni 2026'!$A:$H,3, FALSE)</f>
        <v>132</v>
      </c>
      <c r="R105" s="3">
        <f t="shared" si="4"/>
        <v>6967161507</v>
      </c>
      <c r="S105" s="14">
        <f>VLOOKUP($D105,'ip prosedur-14 okt-15 juni 2026'!$A:$H,5,FALSE)</f>
        <v>20562000</v>
      </c>
      <c r="T105" s="14">
        <f>VLOOKUP($D105,'ip prosedur-14 okt-15 juni 2026'!$A:$H,6,FALSE)</f>
        <v>34066846</v>
      </c>
      <c r="U105" s="14">
        <f>VLOOKUP($D105,'ip prosedur-14 okt-15 juni 2026'!$A:$H,7,FALSE)</f>
        <v>60501605</v>
      </c>
      <c r="V105" s="14">
        <f>VLOOKUP($D105,'ip prosedur-14 okt-15 juni 2026'!$A:$H,8,FALSE)</f>
        <v>111749450</v>
      </c>
    </row>
    <row r="106">
      <c r="A106" s="7" t="s">
        <v>5</v>
      </c>
      <c r="B106" s="7" t="s">
        <v>4203</v>
      </c>
      <c r="C106" s="7" t="s">
        <v>4204</v>
      </c>
      <c r="D106" s="5" t="s">
        <v>4141</v>
      </c>
      <c r="E106" s="5" t="s">
        <v>4142</v>
      </c>
      <c r="F106" s="11" t="str">
        <f>VLOOKUP($D106,proc!$A:$D,3, FALSE)</f>
        <v>5</v>
      </c>
      <c r="G106" s="12" t="str">
        <f t="shared" si="1"/>
        <v>Major Small and Large Bowel Procedures</v>
      </c>
      <c r="H106" s="12" t="str">
        <f t="shared" si="2"/>
        <v>P16AF</v>
      </c>
      <c r="K106" s="13">
        <f>VLOOKUP($B106,'tarif idrg'!$A:$O,11,FALSE)</f>
        <v>16395602</v>
      </c>
      <c r="L106" s="13">
        <f>VLOOKUP($B106,'tarif idrg'!$A:$O,15,FALSE)</f>
        <v>15739778</v>
      </c>
      <c r="N106" s="3" t="str">
        <f t="shared" si="3"/>
        <v>-</v>
      </c>
      <c r="O106" s="13">
        <f>VLOOKUP($D106,'ip prosedur-2025'!$A:$H,4,FALSE)</f>
        <v>38763793.11</v>
      </c>
      <c r="P106" s="13">
        <f>VLOOKUP($D106,'ip prosedur-14 okt-15 juni 2026'!$A:$H,4,FALSE)</f>
        <v>43089734.62</v>
      </c>
      <c r="Q106" s="13">
        <f>VLOOKUP($D106,'ip prosedur-14 okt-15 juni 2026'!$A:$H,3, FALSE)</f>
        <v>4527</v>
      </c>
      <c r="R106" s="3">
        <f t="shared" si="4"/>
        <v>195067228625</v>
      </c>
      <c r="S106" s="14">
        <f>VLOOKUP($D106,'ip prosedur-14 okt-15 juni 2026'!$A:$H,5,FALSE)</f>
        <v>16692674</v>
      </c>
      <c r="T106" s="14">
        <f>VLOOKUP($D106,'ip prosedur-14 okt-15 juni 2026'!$A:$H,6,FALSE)</f>
        <v>27095132</v>
      </c>
      <c r="U106" s="14">
        <f>VLOOKUP($D106,'ip prosedur-14 okt-15 juni 2026'!$A:$H,7,FALSE)</f>
        <v>49059713</v>
      </c>
      <c r="V106" s="14">
        <f>VLOOKUP($D106,'ip prosedur-14 okt-15 juni 2026'!$A:$H,8,FALSE)</f>
        <v>88045836</v>
      </c>
    </row>
    <row r="107">
      <c r="A107" s="7" t="s">
        <v>5</v>
      </c>
      <c r="B107" s="7" t="s">
        <v>4203</v>
      </c>
      <c r="C107" s="7" t="s">
        <v>4204</v>
      </c>
      <c r="D107" s="5" t="s">
        <v>4143</v>
      </c>
      <c r="E107" s="5" t="s">
        <v>4144</v>
      </c>
      <c r="F107" s="11" t="str">
        <f>VLOOKUP($D107,proc!$A:$D,3, FALSE)</f>
        <v>5</v>
      </c>
      <c r="G107" s="12" t="str">
        <f t="shared" si="1"/>
        <v>Major Small and Large Bowel Procedures</v>
      </c>
      <c r="H107" s="12" t="str">
        <f t="shared" si="2"/>
        <v>P16AF</v>
      </c>
      <c r="K107" s="13">
        <f>VLOOKUP($B107,'tarif idrg'!$A:$O,11,FALSE)</f>
        <v>16395602</v>
      </c>
      <c r="L107" s="13">
        <f>VLOOKUP($B107,'tarif idrg'!$A:$O,15,FALSE)</f>
        <v>15739778</v>
      </c>
      <c r="N107" s="3" t="str">
        <f t="shared" si="3"/>
        <v>-</v>
      </c>
      <c r="O107" s="13">
        <f>VLOOKUP($D107,'ip prosedur-2025'!$A:$H,4,FALSE)</f>
        <v>39332112.4</v>
      </c>
      <c r="P107" s="13">
        <f>VLOOKUP($D107,'ip prosedur-14 okt-15 juni 2026'!$A:$H,4,FALSE)</f>
        <v>42676194.36</v>
      </c>
      <c r="Q107" s="13">
        <f>VLOOKUP($D107,'ip prosedur-14 okt-15 juni 2026'!$A:$H,3, FALSE)</f>
        <v>36</v>
      </c>
      <c r="R107" s="3">
        <f t="shared" si="4"/>
        <v>1536342997</v>
      </c>
      <c r="S107" s="14">
        <f>VLOOKUP($D107,'ip prosedur-14 okt-15 juni 2026'!$A:$H,5,FALSE)</f>
        <v>11566492</v>
      </c>
      <c r="T107" s="14">
        <f>VLOOKUP($D107,'ip prosedur-14 okt-15 juni 2026'!$A:$H,6,FALSE)</f>
        <v>26386207</v>
      </c>
      <c r="U107" s="14">
        <f>VLOOKUP($D107,'ip prosedur-14 okt-15 juni 2026'!$A:$H,7,FALSE)</f>
        <v>55410688</v>
      </c>
      <c r="V107" s="14">
        <f>VLOOKUP($D107,'ip prosedur-14 okt-15 juni 2026'!$A:$H,8,FALSE)</f>
        <v>94312550</v>
      </c>
    </row>
    <row r="108">
      <c r="A108" s="7" t="s">
        <v>5</v>
      </c>
      <c r="B108" s="7" t="s">
        <v>4203</v>
      </c>
      <c r="C108" s="7" t="s">
        <v>4204</v>
      </c>
      <c r="D108" s="5" t="s">
        <v>4145</v>
      </c>
      <c r="E108" s="5" t="s">
        <v>4146</v>
      </c>
      <c r="F108" s="11" t="str">
        <f>VLOOKUP($D108,proc!$A:$D,3, FALSE)</f>
        <v>5</v>
      </c>
      <c r="G108" s="12" t="str">
        <f t="shared" si="1"/>
        <v>Major Small and Large Bowel Procedures</v>
      </c>
      <c r="H108" s="12" t="str">
        <f t="shared" si="2"/>
        <v>P16AF</v>
      </c>
      <c r="K108" s="13">
        <f>VLOOKUP($B108,'tarif idrg'!$A:$O,11,FALSE)</f>
        <v>16395602</v>
      </c>
      <c r="L108" s="13">
        <f>VLOOKUP($B108,'tarif idrg'!$A:$O,15,FALSE)</f>
        <v>15739778</v>
      </c>
      <c r="N108" s="3" t="str">
        <f t="shared" si="3"/>
        <v>-</v>
      </c>
      <c r="O108" s="13">
        <f>VLOOKUP($D108,'ip prosedur-2025'!$A:$H,4,FALSE)</f>
        <v>45432232.41</v>
      </c>
      <c r="P108" s="13">
        <f>VLOOKUP($D108,'ip prosedur-14 okt-15 juni 2026'!$A:$H,4,FALSE)</f>
        <v>49810536.6</v>
      </c>
      <c r="Q108" s="13">
        <f>VLOOKUP($D108,'ip prosedur-14 okt-15 juni 2026'!$A:$H,3, FALSE)</f>
        <v>131</v>
      </c>
      <c r="R108" s="3">
        <f t="shared" si="4"/>
        <v>6525180295</v>
      </c>
      <c r="S108" s="14">
        <f>VLOOKUP($D108,'ip prosedur-14 okt-15 juni 2026'!$A:$H,5,FALSE)</f>
        <v>18980103</v>
      </c>
      <c r="T108" s="14">
        <f>VLOOKUP($D108,'ip prosedur-14 okt-15 juni 2026'!$A:$H,6,FALSE)</f>
        <v>34633356</v>
      </c>
      <c r="U108" s="14">
        <f>VLOOKUP($D108,'ip prosedur-14 okt-15 juni 2026'!$A:$H,7,FALSE)</f>
        <v>55652562</v>
      </c>
      <c r="V108" s="14">
        <f>VLOOKUP($D108,'ip prosedur-14 okt-15 juni 2026'!$A:$H,8,FALSE)</f>
        <v>105814380</v>
      </c>
    </row>
    <row r="109">
      <c r="A109" s="7" t="s">
        <v>5</v>
      </c>
      <c r="B109" s="7" t="s">
        <v>4203</v>
      </c>
      <c r="C109" s="7" t="s">
        <v>4204</v>
      </c>
      <c r="D109" s="5" t="s">
        <v>4147</v>
      </c>
      <c r="E109" s="5" t="s">
        <v>4149</v>
      </c>
      <c r="F109" s="11" t="str">
        <f>VLOOKUP($D109,proc!$A:$D,3, FALSE)</f>
        <v>5</v>
      </c>
      <c r="G109" s="12" t="str">
        <f t="shared" si="1"/>
        <v>Major Small and Large Bowel Procedures</v>
      </c>
      <c r="H109" s="12" t="str">
        <f t="shared" si="2"/>
        <v>P16AF</v>
      </c>
      <c r="K109" s="13">
        <f>VLOOKUP($B109,'tarif idrg'!$A:$O,11,FALSE)</f>
        <v>16395602</v>
      </c>
      <c r="L109" s="13">
        <f>VLOOKUP($B109,'tarif idrg'!$A:$O,15,FALSE)</f>
        <v>15739778</v>
      </c>
      <c r="N109" s="3" t="str">
        <f t="shared" si="3"/>
        <v>-</v>
      </c>
      <c r="O109" s="13">
        <f>VLOOKUP($D109,'ip prosedur-2025'!$A:$H,4,FALSE)</f>
        <v>36195102.9</v>
      </c>
      <c r="P109" s="13">
        <f>VLOOKUP($D109,'ip prosedur-14 okt-15 juni 2026'!$A:$H,4,FALSE)</f>
        <v>40926409.25</v>
      </c>
      <c r="Q109" s="13">
        <f>VLOOKUP($D109,'ip prosedur-14 okt-15 juni 2026'!$A:$H,3, FALSE)</f>
        <v>755</v>
      </c>
      <c r="R109" s="3">
        <f t="shared" si="4"/>
        <v>30899438984</v>
      </c>
      <c r="S109" s="14">
        <f>VLOOKUP($D109,'ip prosedur-14 okt-15 juni 2026'!$A:$H,5,FALSE)</f>
        <v>14914351</v>
      </c>
      <c r="T109" s="14">
        <f>VLOOKUP($D109,'ip prosedur-14 okt-15 juni 2026'!$A:$H,6,FALSE)</f>
        <v>23675303</v>
      </c>
      <c r="U109" s="14">
        <f>VLOOKUP($D109,'ip prosedur-14 okt-15 juni 2026'!$A:$H,7,FALSE)</f>
        <v>43447633</v>
      </c>
      <c r="V109" s="14">
        <f>VLOOKUP($D109,'ip prosedur-14 okt-15 juni 2026'!$A:$H,8,FALSE)</f>
        <v>79703283</v>
      </c>
    </row>
    <row r="110">
      <c r="A110" s="7" t="s">
        <v>5</v>
      </c>
      <c r="B110" s="7" t="s">
        <v>4203</v>
      </c>
      <c r="C110" s="7" t="s">
        <v>4204</v>
      </c>
      <c r="D110" s="5" t="s">
        <v>4151</v>
      </c>
      <c r="E110" s="5" t="s">
        <v>4152</v>
      </c>
      <c r="F110" s="11" t="str">
        <f>VLOOKUP($D110,proc!$A:$D,3, FALSE)</f>
        <v>5</v>
      </c>
      <c r="G110" s="12" t="str">
        <f t="shared" si="1"/>
        <v>Major Small and Large Bowel Procedures</v>
      </c>
      <c r="H110" s="12" t="str">
        <f t="shared" si="2"/>
        <v>P16AF</v>
      </c>
      <c r="K110" s="13">
        <f>VLOOKUP($B110,'tarif idrg'!$A:$O,11,FALSE)</f>
        <v>16395602</v>
      </c>
      <c r="L110" s="13">
        <f>VLOOKUP($B110,'tarif idrg'!$A:$O,15,FALSE)</f>
        <v>15739778</v>
      </c>
      <c r="N110" s="3" t="str">
        <f t="shared" si="3"/>
        <v>-</v>
      </c>
      <c r="O110" s="13">
        <f>VLOOKUP($D110,'ip prosedur-2025'!$A:$H,4,FALSE)</f>
        <v>46304919.29</v>
      </c>
      <c r="P110" s="13">
        <f>VLOOKUP($D110,'ip prosedur-14 okt-15 juni 2026'!$A:$H,4,FALSE)</f>
        <v>47638433.3</v>
      </c>
      <c r="Q110" s="13">
        <f>VLOOKUP($D110,'ip prosedur-14 okt-15 juni 2026'!$A:$H,3, FALSE)</f>
        <v>2657</v>
      </c>
      <c r="R110" s="3">
        <f t="shared" si="4"/>
        <v>126575317278</v>
      </c>
      <c r="S110" s="14">
        <f>VLOOKUP($D110,'ip prosedur-14 okt-15 juni 2026'!$A:$H,5,FALSE)</f>
        <v>22685929</v>
      </c>
      <c r="T110" s="14">
        <f>VLOOKUP($D110,'ip prosedur-14 okt-15 juni 2026'!$A:$H,6,FALSE)</f>
        <v>34492511</v>
      </c>
      <c r="U110" s="14">
        <f>VLOOKUP($D110,'ip prosedur-14 okt-15 juni 2026'!$A:$H,7,FALSE)</f>
        <v>57634084</v>
      </c>
      <c r="V110" s="14">
        <f>VLOOKUP($D110,'ip prosedur-14 okt-15 juni 2026'!$A:$H,8,FALSE)</f>
        <v>92759786</v>
      </c>
    </row>
    <row r="111">
      <c r="A111" s="7" t="s">
        <v>5</v>
      </c>
      <c r="B111" s="7" t="s">
        <v>4203</v>
      </c>
      <c r="C111" s="7" t="s">
        <v>4204</v>
      </c>
      <c r="D111" s="5" t="s">
        <v>4153</v>
      </c>
      <c r="E111" s="5" t="s">
        <v>4154</v>
      </c>
      <c r="F111" s="11" t="str">
        <f>VLOOKUP($D111,proc!$A:$D,3, FALSE)</f>
        <v>5</v>
      </c>
      <c r="G111" s="12" t="str">
        <f t="shared" si="1"/>
        <v>Major Small and Large Bowel Procedures</v>
      </c>
      <c r="H111" s="12" t="str">
        <f t="shared" si="2"/>
        <v>P16AF</v>
      </c>
      <c r="K111" s="13">
        <f>VLOOKUP($B111,'tarif idrg'!$A:$O,11,FALSE)</f>
        <v>16395602</v>
      </c>
      <c r="L111" s="13">
        <f>VLOOKUP($B111,'tarif idrg'!$A:$O,15,FALSE)</f>
        <v>15739778</v>
      </c>
      <c r="N111" s="3" t="str">
        <f t="shared" si="3"/>
        <v>-</v>
      </c>
      <c r="O111" s="13">
        <f>VLOOKUP($D111,'ip prosedur-2025'!$A:$H,4,FALSE)</f>
        <v>45746394.35</v>
      </c>
      <c r="P111" s="13">
        <f>VLOOKUP($D111,'ip prosedur-14 okt-15 juni 2026'!$A:$H,4,FALSE)</f>
        <v>45419837.59</v>
      </c>
      <c r="Q111" s="13">
        <f>VLOOKUP($D111,'ip prosedur-14 okt-15 juni 2026'!$A:$H,3, FALSE)</f>
        <v>481</v>
      </c>
      <c r="R111" s="3">
        <f t="shared" si="4"/>
        <v>21846941881</v>
      </c>
      <c r="S111" s="14">
        <f>VLOOKUP($D111,'ip prosedur-14 okt-15 juni 2026'!$A:$H,5,FALSE)</f>
        <v>19266076</v>
      </c>
      <c r="T111" s="14">
        <f>VLOOKUP($D111,'ip prosedur-14 okt-15 juni 2026'!$A:$H,6,FALSE)</f>
        <v>29171838</v>
      </c>
      <c r="U111" s="14">
        <f>VLOOKUP($D111,'ip prosedur-14 okt-15 juni 2026'!$A:$H,7,FALSE)</f>
        <v>51187051</v>
      </c>
      <c r="V111" s="14">
        <f>VLOOKUP($D111,'ip prosedur-14 okt-15 juni 2026'!$A:$H,8,FALSE)</f>
        <v>86824383</v>
      </c>
    </row>
    <row r="112">
      <c r="A112" s="7" t="s">
        <v>5</v>
      </c>
      <c r="B112" s="7" t="s">
        <v>4203</v>
      </c>
      <c r="C112" s="7" t="s">
        <v>4204</v>
      </c>
      <c r="D112" s="5" t="s">
        <v>4155</v>
      </c>
      <c r="E112" s="5" t="s">
        <v>4156</v>
      </c>
      <c r="F112" s="11" t="str">
        <f>VLOOKUP($D112,proc!$A:$D,3, FALSE)</f>
        <v>5</v>
      </c>
      <c r="G112" s="12" t="str">
        <f t="shared" si="1"/>
        <v>Major Small and Large Bowel Procedures</v>
      </c>
      <c r="H112" s="12" t="str">
        <f t="shared" si="2"/>
        <v>P16AF</v>
      </c>
      <c r="K112" s="13">
        <f>VLOOKUP($B112,'tarif idrg'!$A:$O,11,FALSE)</f>
        <v>16395602</v>
      </c>
      <c r="L112" s="13">
        <f>VLOOKUP($B112,'tarif idrg'!$A:$O,15,FALSE)</f>
        <v>15739778</v>
      </c>
      <c r="N112" s="3" t="str">
        <f t="shared" si="3"/>
        <v>-</v>
      </c>
      <c r="O112" s="13">
        <f>VLOOKUP($D112,'ip prosedur-2025'!$A:$H,4,FALSE)</f>
        <v>50750146.27</v>
      </c>
      <c r="P112" s="13">
        <f>VLOOKUP($D112,'ip prosedur-14 okt-15 juni 2026'!$A:$H,4,FALSE)</f>
        <v>52306459.11</v>
      </c>
      <c r="Q112" s="13">
        <f>VLOOKUP($D112,'ip prosedur-14 okt-15 juni 2026'!$A:$H,3, FALSE)</f>
        <v>1405</v>
      </c>
      <c r="R112" s="3">
        <f t="shared" si="4"/>
        <v>73490575050</v>
      </c>
      <c r="S112" s="14">
        <f>VLOOKUP($D112,'ip prosedur-14 okt-15 juni 2026'!$A:$H,5,FALSE)</f>
        <v>24370785</v>
      </c>
      <c r="T112" s="14">
        <f>VLOOKUP($D112,'ip prosedur-14 okt-15 juni 2026'!$A:$H,6,FALSE)</f>
        <v>39148422</v>
      </c>
      <c r="U112" s="14">
        <f>VLOOKUP($D112,'ip prosedur-14 okt-15 juni 2026'!$A:$H,7,FALSE)</f>
        <v>63570580</v>
      </c>
      <c r="V112" s="14">
        <f>VLOOKUP($D112,'ip prosedur-14 okt-15 juni 2026'!$A:$H,8,FALSE)</f>
        <v>100519768</v>
      </c>
    </row>
    <row r="113">
      <c r="A113" s="7" t="s">
        <v>5</v>
      </c>
      <c r="B113" s="7" t="s">
        <v>4203</v>
      </c>
      <c r="C113" s="7" t="s">
        <v>4204</v>
      </c>
      <c r="D113" s="5" t="s">
        <v>4157</v>
      </c>
      <c r="E113" s="5" t="s">
        <v>4158</v>
      </c>
      <c r="F113" s="11" t="str">
        <f>VLOOKUP($D113,proc!$A:$D,3, FALSE)</f>
        <v>5</v>
      </c>
      <c r="G113" s="12" t="str">
        <f t="shared" si="1"/>
        <v>Major Small and Large Bowel Procedures</v>
      </c>
      <c r="H113" s="12" t="str">
        <f t="shared" si="2"/>
        <v>P16AF</v>
      </c>
      <c r="K113" s="13">
        <f>VLOOKUP($B113,'tarif idrg'!$A:$O,11,FALSE)</f>
        <v>16395602</v>
      </c>
      <c r="L113" s="13">
        <f>VLOOKUP($B113,'tarif idrg'!$A:$O,15,FALSE)</f>
        <v>15739778</v>
      </c>
      <c r="N113" s="3" t="str">
        <f t="shared" si="3"/>
        <v>-</v>
      </c>
      <c r="O113" s="13">
        <f>VLOOKUP($D113,'ip prosedur-2025'!$A:$H,4,FALSE)</f>
        <v>49728578.43</v>
      </c>
      <c r="P113" s="13">
        <f>VLOOKUP($D113,'ip prosedur-14 okt-15 juni 2026'!$A:$H,4,FALSE)</f>
        <v>50243302.25</v>
      </c>
      <c r="Q113" s="13">
        <f>VLOOKUP($D113,'ip prosedur-14 okt-15 juni 2026'!$A:$H,3, FALSE)</f>
        <v>1787</v>
      </c>
      <c r="R113" s="3">
        <f t="shared" si="4"/>
        <v>89784781121</v>
      </c>
      <c r="S113" s="14">
        <f>VLOOKUP($D113,'ip prosedur-14 okt-15 juni 2026'!$A:$H,5,FALSE)</f>
        <v>22141404</v>
      </c>
      <c r="T113" s="14">
        <f>VLOOKUP($D113,'ip prosedur-14 okt-15 juni 2026'!$A:$H,6,FALSE)</f>
        <v>34264642</v>
      </c>
      <c r="U113" s="14">
        <f>VLOOKUP($D113,'ip prosedur-14 okt-15 juni 2026'!$A:$H,7,FALSE)</f>
        <v>55641573</v>
      </c>
      <c r="V113" s="14">
        <f>VLOOKUP($D113,'ip prosedur-14 okt-15 juni 2026'!$A:$H,8,FALSE)</f>
        <v>100414633</v>
      </c>
    </row>
    <row r="114">
      <c r="A114" s="7" t="s">
        <v>5</v>
      </c>
      <c r="B114" s="7" t="s">
        <v>4203</v>
      </c>
      <c r="C114" s="7" t="s">
        <v>4204</v>
      </c>
      <c r="D114" s="5" t="s">
        <v>4159</v>
      </c>
      <c r="E114" s="5" t="s">
        <v>4160</v>
      </c>
      <c r="F114" s="11" t="str">
        <f>VLOOKUP($D114,proc!$A:$D,3, FALSE)</f>
        <v>5</v>
      </c>
      <c r="G114" s="12" t="str">
        <f t="shared" si="1"/>
        <v>Major Small and Large Bowel Procedures</v>
      </c>
      <c r="H114" s="12" t="str">
        <f t="shared" si="2"/>
        <v>P16AF</v>
      </c>
      <c r="K114" s="13">
        <f>VLOOKUP($B114,'tarif idrg'!$A:$O,11,FALSE)</f>
        <v>16395602</v>
      </c>
      <c r="L114" s="13">
        <f>VLOOKUP($B114,'tarif idrg'!$A:$O,15,FALSE)</f>
        <v>15739778</v>
      </c>
      <c r="N114" s="3" t="str">
        <f t="shared" si="3"/>
        <v>-</v>
      </c>
      <c r="O114" s="13">
        <f>VLOOKUP($D114,'ip prosedur-2025'!$A:$H,4,FALSE)</f>
        <v>43538489.21</v>
      </c>
      <c r="P114" s="13">
        <f>VLOOKUP($D114,'ip prosedur-14 okt-15 juni 2026'!$A:$H,4,FALSE)</f>
        <v>42692950.43</v>
      </c>
      <c r="Q114" s="13">
        <f>VLOOKUP($D114,'ip prosedur-14 okt-15 juni 2026'!$A:$H,3, FALSE)</f>
        <v>845</v>
      </c>
      <c r="R114" s="3">
        <f t="shared" si="4"/>
        <v>36075543113</v>
      </c>
      <c r="S114" s="14">
        <f>VLOOKUP($D114,'ip prosedur-14 okt-15 juni 2026'!$A:$H,5,FALSE)</f>
        <v>17208824</v>
      </c>
      <c r="T114" s="14">
        <f>VLOOKUP($D114,'ip prosedur-14 okt-15 juni 2026'!$A:$H,6,FALSE)</f>
        <v>26470308</v>
      </c>
      <c r="U114" s="14">
        <f>VLOOKUP($D114,'ip prosedur-14 okt-15 juni 2026'!$A:$H,7,FALSE)</f>
        <v>48122097</v>
      </c>
      <c r="V114" s="14">
        <f>VLOOKUP($D114,'ip prosedur-14 okt-15 juni 2026'!$A:$H,8,FALSE)</f>
        <v>94825163</v>
      </c>
    </row>
    <row r="115">
      <c r="A115" s="7" t="s">
        <v>5</v>
      </c>
      <c r="B115" s="7" t="s">
        <v>4203</v>
      </c>
      <c r="C115" s="7" t="s">
        <v>4204</v>
      </c>
      <c r="D115" s="5" t="s">
        <v>4161</v>
      </c>
      <c r="E115" s="5" t="s">
        <v>4162</v>
      </c>
      <c r="F115" s="11" t="str">
        <f>VLOOKUP($D115,proc!$A:$D,3, FALSE)</f>
        <v>6</v>
      </c>
      <c r="G115" s="12" t="str">
        <f t="shared" si="1"/>
        <v>Major Small and Large Bowel Procedures</v>
      </c>
      <c r="H115" s="12" t="str">
        <f t="shared" si="2"/>
        <v>P16AF</v>
      </c>
      <c r="K115" s="13">
        <f>VLOOKUP($B115,'tarif idrg'!$A:$O,11,FALSE)</f>
        <v>16395602</v>
      </c>
      <c r="L115" s="13">
        <f>VLOOKUP($B115,'tarif idrg'!$A:$O,15,FALSE)</f>
        <v>15739778</v>
      </c>
      <c r="N115" s="3" t="str">
        <f t="shared" si="3"/>
        <v>-</v>
      </c>
      <c r="O115" s="13">
        <f>VLOOKUP($D115,'ip prosedur-2025'!$A:$H,4,FALSE)</f>
        <v>75887717.9</v>
      </c>
      <c r="P115" s="13">
        <f>VLOOKUP($D115,'ip prosedur-14 okt-15 juni 2026'!$A:$H,4,FALSE)</f>
        <v>69087819.82</v>
      </c>
      <c r="Q115" s="13">
        <f>VLOOKUP($D115,'ip prosedur-14 okt-15 juni 2026'!$A:$H,3, FALSE)</f>
        <v>11</v>
      </c>
      <c r="R115" s="3">
        <f t="shared" si="4"/>
        <v>759966018</v>
      </c>
      <c r="S115" s="14">
        <f>VLOOKUP($D115,'ip prosedur-14 okt-15 juni 2026'!$A:$H,5,FALSE)</f>
        <v>23432009</v>
      </c>
      <c r="T115" s="14">
        <f>VLOOKUP($D115,'ip prosedur-14 okt-15 juni 2026'!$A:$H,6,FALSE)</f>
        <v>28133623</v>
      </c>
      <c r="U115" s="14">
        <f>VLOOKUP($D115,'ip prosedur-14 okt-15 juni 2026'!$A:$H,7,FALSE)</f>
        <v>61742064</v>
      </c>
      <c r="V115" s="14">
        <f>VLOOKUP($D115,'ip prosedur-14 okt-15 juni 2026'!$A:$H,8,FALSE)</f>
        <v>115233624</v>
      </c>
    </row>
    <row r="116">
      <c r="A116" s="7" t="s">
        <v>5</v>
      </c>
      <c r="B116" s="7" t="s">
        <v>4203</v>
      </c>
      <c r="C116" s="7" t="s">
        <v>4204</v>
      </c>
      <c r="D116" s="5" t="s">
        <v>4163</v>
      </c>
      <c r="E116" s="5" t="s">
        <v>4164</v>
      </c>
      <c r="F116" s="11" t="str">
        <f>VLOOKUP($D116,proc!$A:$D,3, FALSE)</f>
        <v>6</v>
      </c>
      <c r="G116" s="12" t="str">
        <f t="shared" si="1"/>
        <v>Major Small and Large Bowel Procedures</v>
      </c>
      <c r="H116" s="12" t="str">
        <f t="shared" si="2"/>
        <v>P16AF</v>
      </c>
      <c r="K116" s="13">
        <f>VLOOKUP($B116,'tarif idrg'!$A:$O,11,FALSE)</f>
        <v>16395602</v>
      </c>
      <c r="L116" s="13">
        <f>VLOOKUP($B116,'tarif idrg'!$A:$O,15,FALSE)</f>
        <v>15739778</v>
      </c>
      <c r="N116" s="3" t="str">
        <f t="shared" si="3"/>
        <v>-</v>
      </c>
      <c r="O116" s="13">
        <f>VLOOKUP($D116,'ip prosedur-2025'!$A:$H,4,FALSE)</f>
        <v>51832560.77</v>
      </c>
      <c r="P116" s="13">
        <f>VLOOKUP($D116,'ip prosedur-14 okt-15 juni 2026'!$A:$H,4,FALSE)</f>
        <v>69311166.32</v>
      </c>
      <c r="Q116" s="13">
        <f>VLOOKUP($D116,'ip prosedur-14 okt-15 juni 2026'!$A:$H,3, FALSE)</f>
        <v>82</v>
      </c>
      <c r="R116" s="3">
        <f t="shared" si="4"/>
        <v>5683515638</v>
      </c>
      <c r="S116" s="14">
        <f>VLOOKUP($D116,'ip prosedur-14 okt-15 juni 2026'!$A:$H,5,FALSE)</f>
        <v>30096981</v>
      </c>
      <c r="T116" s="14">
        <f>VLOOKUP($D116,'ip prosedur-14 okt-15 juni 2026'!$A:$H,6,FALSE)</f>
        <v>51775400</v>
      </c>
      <c r="U116" s="14">
        <f>VLOOKUP($D116,'ip prosedur-14 okt-15 juni 2026'!$A:$H,7,FALSE)</f>
        <v>85526911</v>
      </c>
      <c r="V116" s="14">
        <f>VLOOKUP($D116,'ip prosedur-14 okt-15 juni 2026'!$A:$H,8,FALSE)</f>
        <v>152350700</v>
      </c>
    </row>
    <row r="117">
      <c r="A117" s="7" t="s">
        <v>5</v>
      </c>
      <c r="B117" s="7" t="s">
        <v>4203</v>
      </c>
      <c r="C117" s="7" t="s">
        <v>4204</v>
      </c>
      <c r="D117" s="5" t="s">
        <v>4165</v>
      </c>
      <c r="E117" s="5" t="s">
        <v>4166</v>
      </c>
      <c r="F117" s="11" t="str">
        <f>VLOOKUP($D117,proc!$A:$D,3, FALSE)</f>
        <v>6</v>
      </c>
      <c r="G117" s="12" t="str">
        <f t="shared" si="1"/>
        <v>Major Small and Large Bowel Procedures</v>
      </c>
      <c r="H117" s="12" t="str">
        <f t="shared" si="2"/>
        <v>P16AF</v>
      </c>
      <c r="K117" s="13">
        <f>VLOOKUP($B117,'tarif idrg'!$A:$O,11,FALSE)</f>
        <v>16395602</v>
      </c>
      <c r="L117" s="13">
        <f>VLOOKUP($B117,'tarif idrg'!$A:$O,15,FALSE)</f>
        <v>15739778</v>
      </c>
      <c r="N117" s="3" t="str">
        <f t="shared" si="3"/>
        <v>-</v>
      </c>
      <c r="O117" s="13">
        <f>VLOOKUP($D117,'ip prosedur-2025'!$A:$H,4,FALSE)</f>
        <v>52172992.35</v>
      </c>
      <c r="P117" s="13">
        <f>VLOOKUP($D117,'ip prosedur-14 okt-15 juni 2026'!$A:$H,4,FALSE)</f>
        <v>56188397.28</v>
      </c>
      <c r="Q117" s="13">
        <f>VLOOKUP($D117,'ip prosedur-14 okt-15 juni 2026'!$A:$H,3, FALSE)</f>
        <v>40</v>
      </c>
      <c r="R117" s="3">
        <f t="shared" si="4"/>
        <v>2247535891</v>
      </c>
      <c r="S117" s="14">
        <f>VLOOKUP($D117,'ip prosedur-14 okt-15 juni 2026'!$A:$H,5,FALSE)</f>
        <v>17628293</v>
      </c>
      <c r="T117" s="14">
        <f>VLOOKUP($D117,'ip prosedur-14 okt-15 juni 2026'!$A:$H,6,FALSE)</f>
        <v>32234693</v>
      </c>
      <c r="U117" s="14">
        <f>VLOOKUP($D117,'ip prosedur-14 okt-15 juni 2026'!$A:$H,7,FALSE)</f>
        <v>66362779</v>
      </c>
      <c r="V117" s="14">
        <f>VLOOKUP($D117,'ip prosedur-14 okt-15 juni 2026'!$A:$H,8,FALSE)</f>
        <v>114666437</v>
      </c>
    </row>
    <row r="118">
      <c r="A118" s="7" t="s">
        <v>5</v>
      </c>
      <c r="B118" s="7" t="s">
        <v>4203</v>
      </c>
      <c r="C118" s="7" t="s">
        <v>4204</v>
      </c>
      <c r="D118" s="5" t="s">
        <v>4167</v>
      </c>
      <c r="E118" s="5" t="s">
        <v>4168</v>
      </c>
      <c r="F118" s="11" t="str">
        <f>VLOOKUP($D118,proc!$A:$D,3, FALSE)</f>
        <v>5</v>
      </c>
      <c r="G118" s="12" t="str">
        <f t="shared" si="1"/>
        <v>Major Small and Large Bowel Procedures</v>
      </c>
      <c r="H118" s="12" t="str">
        <f t="shared" si="2"/>
        <v>P16AF</v>
      </c>
      <c r="K118" s="13">
        <f>VLOOKUP($B118,'tarif idrg'!$A:$O,11,FALSE)</f>
        <v>16395602</v>
      </c>
      <c r="L118" s="13">
        <f>VLOOKUP($B118,'tarif idrg'!$A:$O,15,FALSE)</f>
        <v>15739778</v>
      </c>
      <c r="N118" s="3" t="str">
        <f t="shared" si="3"/>
        <v>-</v>
      </c>
      <c r="O118" s="13">
        <f>VLOOKUP($D118,'ip prosedur-2025'!$A:$H,4,FALSE)</f>
        <v>35477173.37</v>
      </c>
      <c r="P118" s="13">
        <f>VLOOKUP($D118,'ip prosedur-14 okt-15 juni 2026'!$A:$H,4,FALSE)</f>
        <v>31967285.89</v>
      </c>
      <c r="Q118" s="13">
        <f>VLOOKUP($D118,'ip prosedur-14 okt-15 juni 2026'!$A:$H,3, FALSE)</f>
        <v>1486</v>
      </c>
      <c r="R118" s="3">
        <f t="shared" si="4"/>
        <v>47503386833</v>
      </c>
      <c r="S118" s="14">
        <f>VLOOKUP($D118,'ip prosedur-14 okt-15 juni 2026'!$A:$H,5,FALSE)</f>
        <v>14492388</v>
      </c>
      <c r="T118" s="14">
        <f>VLOOKUP($D118,'ip prosedur-14 okt-15 juni 2026'!$A:$H,6,FALSE)</f>
        <v>22240151</v>
      </c>
      <c r="U118" s="14">
        <f>VLOOKUP($D118,'ip prosedur-14 okt-15 juni 2026'!$A:$H,7,FALSE)</f>
        <v>37190563</v>
      </c>
      <c r="V118" s="14">
        <f>VLOOKUP($D118,'ip prosedur-14 okt-15 juni 2026'!$A:$H,8,FALSE)</f>
        <v>61528897</v>
      </c>
    </row>
    <row r="119">
      <c r="A119" s="7" t="s">
        <v>5</v>
      </c>
      <c r="B119" s="7" t="s">
        <v>4203</v>
      </c>
      <c r="C119" s="7" t="s">
        <v>4204</v>
      </c>
      <c r="D119" s="5" t="s">
        <v>4169</v>
      </c>
      <c r="E119" s="5" t="s">
        <v>4170</v>
      </c>
      <c r="F119" s="11" t="str">
        <f>VLOOKUP($D119,proc!$A:$D,3, FALSE)</f>
        <v>5</v>
      </c>
      <c r="G119" s="12" t="str">
        <f t="shared" si="1"/>
        <v>Major Small and Large Bowel Procedures</v>
      </c>
      <c r="H119" s="12" t="str">
        <f t="shared" si="2"/>
        <v>P16AF</v>
      </c>
      <c r="K119" s="13">
        <f>VLOOKUP($B119,'tarif idrg'!$A:$O,11,FALSE)</f>
        <v>16395602</v>
      </c>
      <c r="L119" s="13">
        <f>VLOOKUP($B119,'tarif idrg'!$A:$O,15,FALSE)</f>
        <v>15739778</v>
      </c>
      <c r="N119" s="3" t="str">
        <f t="shared" si="3"/>
        <v>-</v>
      </c>
      <c r="O119" s="13">
        <f>VLOOKUP($D119,'ip prosedur-2025'!$A:$H,4,FALSE)</f>
        <v>44345790.69</v>
      </c>
      <c r="P119" s="13">
        <f>VLOOKUP($D119,'ip prosedur-14 okt-15 juni 2026'!$A:$H,4,FALSE)</f>
        <v>45735938.32</v>
      </c>
      <c r="Q119" s="13">
        <f>VLOOKUP($D119,'ip prosedur-14 okt-15 juni 2026'!$A:$H,3, FALSE)</f>
        <v>4981</v>
      </c>
      <c r="R119" s="3">
        <f t="shared" si="4"/>
        <v>227810708772</v>
      </c>
      <c r="S119" s="14">
        <f>VLOOKUP($D119,'ip prosedur-14 okt-15 juni 2026'!$A:$H,5,FALSE)</f>
        <v>17344117</v>
      </c>
      <c r="T119" s="14">
        <f>VLOOKUP($D119,'ip prosedur-14 okt-15 juni 2026'!$A:$H,6,FALSE)</f>
        <v>28113468</v>
      </c>
      <c r="U119" s="14">
        <f>VLOOKUP($D119,'ip prosedur-14 okt-15 juni 2026'!$A:$H,7,FALSE)</f>
        <v>54823166</v>
      </c>
      <c r="V119" s="14">
        <f>VLOOKUP($D119,'ip prosedur-14 okt-15 juni 2026'!$A:$H,8,FALSE)</f>
        <v>94571403</v>
      </c>
    </row>
    <row r="120">
      <c r="A120" s="7" t="s">
        <v>5</v>
      </c>
      <c r="B120" s="7" t="s">
        <v>4203</v>
      </c>
      <c r="C120" s="7" t="s">
        <v>4204</v>
      </c>
      <c r="D120" s="5" t="s">
        <v>4171</v>
      </c>
      <c r="E120" s="5" t="s">
        <v>4172</v>
      </c>
      <c r="F120" s="11" t="str">
        <f>VLOOKUP($D120,proc!$A:$D,3, FALSE)</f>
        <v>5</v>
      </c>
      <c r="G120" s="12" t="str">
        <f t="shared" si="1"/>
        <v>Major Small and Large Bowel Procedures</v>
      </c>
      <c r="H120" s="12" t="str">
        <f t="shared" si="2"/>
        <v>P16AF</v>
      </c>
      <c r="K120" s="13">
        <f>VLOOKUP($B120,'tarif idrg'!$A:$O,11,FALSE)</f>
        <v>16395602</v>
      </c>
      <c r="L120" s="13">
        <f>VLOOKUP($B120,'tarif idrg'!$A:$O,15,FALSE)</f>
        <v>15739778</v>
      </c>
      <c r="N120" s="3" t="str">
        <f t="shared" si="3"/>
        <v>-</v>
      </c>
      <c r="O120" s="13">
        <f>VLOOKUP($D120,'ip prosedur-2025'!$A:$H,4,FALSE)</f>
        <v>42621305.51</v>
      </c>
      <c r="P120" s="13">
        <f>VLOOKUP($D120,'ip prosedur-14 okt-15 juni 2026'!$A:$H,4,FALSE)</f>
        <v>48558777.09</v>
      </c>
      <c r="Q120" s="13">
        <f>VLOOKUP($D120,'ip prosedur-14 okt-15 juni 2026'!$A:$H,3, FALSE)</f>
        <v>171</v>
      </c>
      <c r="R120" s="3">
        <f t="shared" si="4"/>
        <v>8303550882</v>
      </c>
      <c r="S120" s="14">
        <f>VLOOKUP($D120,'ip prosedur-14 okt-15 juni 2026'!$A:$H,5,FALSE)</f>
        <v>18612715</v>
      </c>
      <c r="T120" s="14">
        <f>VLOOKUP($D120,'ip prosedur-14 okt-15 juni 2026'!$A:$H,6,FALSE)</f>
        <v>30793608</v>
      </c>
      <c r="U120" s="14">
        <f>VLOOKUP($D120,'ip prosedur-14 okt-15 juni 2026'!$A:$H,7,FALSE)</f>
        <v>59784660</v>
      </c>
      <c r="V120" s="14">
        <f>VLOOKUP($D120,'ip prosedur-14 okt-15 juni 2026'!$A:$H,8,FALSE)</f>
        <v>117337335</v>
      </c>
    </row>
    <row r="121">
      <c r="A121" s="7" t="s">
        <v>5</v>
      </c>
      <c r="B121" s="7" t="s">
        <v>4203</v>
      </c>
      <c r="C121" s="7" t="s">
        <v>4204</v>
      </c>
      <c r="D121" s="5" t="s">
        <v>4173</v>
      </c>
      <c r="E121" s="5" t="s">
        <v>4174</v>
      </c>
      <c r="F121" s="11" t="str">
        <f>VLOOKUP($D121,proc!$A:$D,3, FALSE)</f>
        <v>5</v>
      </c>
      <c r="G121" s="12" t="str">
        <f t="shared" si="1"/>
        <v>Major Small and Large Bowel Procedures</v>
      </c>
      <c r="H121" s="12" t="str">
        <f t="shared" si="2"/>
        <v>P16AF</v>
      </c>
      <c r="K121" s="13">
        <f>VLOOKUP($B121,'tarif idrg'!$A:$O,11,FALSE)</f>
        <v>16395602</v>
      </c>
      <c r="L121" s="13">
        <f>VLOOKUP($B121,'tarif idrg'!$A:$O,15,FALSE)</f>
        <v>15739778</v>
      </c>
      <c r="N121" s="3" t="str">
        <f t="shared" si="3"/>
        <v>-</v>
      </c>
      <c r="O121" s="13">
        <f>VLOOKUP($D121,'ip prosedur-2025'!$A:$H,4,FALSE)</f>
        <v>45520990.43</v>
      </c>
      <c r="P121" s="13">
        <f>VLOOKUP($D121,'ip prosedur-14 okt-15 juni 2026'!$A:$H,4,FALSE)</f>
        <v>47622448.65</v>
      </c>
      <c r="Q121" s="13">
        <f>VLOOKUP($D121,'ip prosedur-14 okt-15 juni 2026'!$A:$H,3, FALSE)</f>
        <v>2092</v>
      </c>
      <c r="R121" s="3">
        <f t="shared" si="4"/>
        <v>99626162576</v>
      </c>
      <c r="S121" s="14">
        <f>VLOOKUP($D121,'ip prosedur-14 okt-15 juni 2026'!$A:$H,5,FALSE)</f>
        <v>18615724</v>
      </c>
      <c r="T121" s="14">
        <f>VLOOKUP($D121,'ip prosedur-14 okt-15 juni 2026'!$A:$H,6,FALSE)</f>
        <v>30031067</v>
      </c>
      <c r="U121" s="14">
        <f>VLOOKUP($D121,'ip prosedur-14 okt-15 juni 2026'!$A:$H,7,FALSE)</f>
        <v>52396420</v>
      </c>
      <c r="V121" s="14">
        <f>VLOOKUP($D121,'ip prosedur-14 okt-15 juni 2026'!$A:$H,8,FALSE)</f>
        <v>96308088</v>
      </c>
    </row>
    <row r="122">
      <c r="A122" s="7" t="s">
        <v>5</v>
      </c>
      <c r="B122" s="7" t="s">
        <v>4203</v>
      </c>
      <c r="C122" s="7" t="s">
        <v>4204</v>
      </c>
      <c r="D122" s="5" t="s">
        <v>4175</v>
      </c>
      <c r="E122" s="5" t="s">
        <v>4176</v>
      </c>
      <c r="F122" s="11" t="str">
        <f>VLOOKUP($D122,proc!$A:$D,3, FALSE)</f>
        <v>5</v>
      </c>
      <c r="G122" s="12" t="str">
        <f t="shared" si="1"/>
        <v>Major Small and Large Bowel Procedures</v>
      </c>
      <c r="H122" s="12" t="str">
        <f t="shared" si="2"/>
        <v>P16AF</v>
      </c>
      <c r="K122" s="13">
        <f>VLOOKUP($B122,'tarif idrg'!$A:$O,11,FALSE)</f>
        <v>16395602</v>
      </c>
      <c r="L122" s="13">
        <f>VLOOKUP($B122,'tarif idrg'!$A:$O,15,FALSE)</f>
        <v>15739778</v>
      </c>
      <c r="N122" s="3" t="str">
        <f t="shared" si="3"/>
        <v>-</v>
      </c>
      <c r="O122" s="13">
        <f>VLOOKUP($D122,'ip prosedur-2025'!$A:$H,4,FALSE)</f>
        <v>43948318.44</v>
      </c>
      <c r="P122" s="13">
        <f>VLOOKUP($D122,'ip prosedur-14 okt-15 juni 2026'!$A:$H,4,FALSE)</f>
        <v>44752153.42</v>
      </c>
      <c r="Q122" s="13">
        <f>VLOOKUP($D122,'ip prosedur-14 okt-15 juni 2026'!$A:$H,3, FALSE)</f>
        <v>2434</v>
      </c>
      <c r="R122" s="3">
        <f t="shared" si="4"/>
        <v>108926741424</v>
      </c>
      <c r="S122" s="14">
        <f>VLOOKUP($D122,'ip prosedur-14 okt-15 juni 2026'!$A:$H,5,FALSE)</f>
        <v>20294709</v>
      </c>
      <c r="T122" s="14">
        <f>VLOOKUP($D122,'ip prosedur-14 okt-15 juni 2026'!$A:$H,6,FALSE)</f>
        <v>32318768</v>
      </c>
      <c r="U122" s="14">
        <f>VLOOKUP($D122,'ip prosedur-14 okt-15 juni 2026'!$A:$H,7,FALSE)</f>
        <v>54802518</v>
      </c>
      <c r="V122" s="14">
        <f>VLOOKUP($D122,'ip prosedur-14 okt-15 juni 2026'!$A:$H,8,FALSE)</f>
        <v>86801992</v>
      </c>
    </row>
    <row r="123">
      <c r="A123" s="7" t="s">
        <v>5</v>
      </c>
      <c r="B123" s="7" t="s">
        <v>4203</v>
      </c>
      <c r="C123" s="7" t="s">
        <v>4204</v>
      </c>
      <c r="D123" s="5" t="s">
        <v>4177</v>
      </c>
      <c r="E123" s="5" t="s">
        <v>4178</v>
      </c>
      <c r="F123" s="11" t="str">
        <f>VLOOKUP($D123,proc!$A:$D,3, FALSE)</f>
        <v>5</v>
      </c>
      <c r="G123" s="12" t="str">
        <f t="shared" si="1"/>
        <v>Major Small and Large Bowel Procedures</v>
      </c>
      <c r="H123" s="12" t="str">
        <f t="shared" si="2"/>
        <v>P16AF</v>
      </c>
      <c r="K123" s="13">
        <f>VLOOKUP($B123,'tarif idrg'!$A:$O,11,FALSE)</f>
        <v>16395602</v>
      </c>
      <c r="L123" s="13">
        <f>VLOOKUP($B123,'tarif idrg'!$A:$O,15,FALSE)</f>
        <v>15739778</v>
      </c>
      <c r="N123" s="3" t="str">
        <f t="shared" si="3"/>
        <v>-</v>
      </c>
      <c r="O123" s="13">
        <f>VLOOKUP($D123,'ip prosedur-2025'!$A:$H,4,FALSE)</f>
        <v>39686069.3</v>
      </c>
      <c r="P123" s="13">
        <f>VLOOKUP($D123,'ip prosedur-14 okt-15 juni 2026'!$A:$H,4,FALSE)</f>
        <v>37401807.75</v>
      </c>
      <c r="Q123" s="13">
        <f>VLOOKUP($D123,'ip prosedur-14 okt-15 juni 2026'!$A:$H,3, FALSE)</f>
        <v>374</v>
      </c>
      <c r="R123" s="3">
        <f t="shared" si="4"/>
        <v>13988276099</v>
      </c>
      <c r="S123" s="14">
        <f>VLOOKUP($D123,'ip prosedur-14 okt-15 juni 2026'!$A:$H,5,FALSE)</f>
        <v>18374427</v>
      </c>
      <c r="T123" s="14">
        <f>VLOOKUP($D123,'ip prosedur-14 okt-15 juni 2026'!$A:$H,6,FALSE)</f>
        <v>25357494</v>
      </c>
      <c r="U123" s="14">
        <f>VLOOKUP($D123,'ip prosedur-14 okt-15 juni 2026'!$A:$H,7,FALSE)</f>
        <v>47235970</v>
      </c>
      <c r="V123" s="14">
        <f>VLOOKUP($D123,'ip prosedur-14 okt-15 juni 2026'!$A:$H,8,FALSE)</f>
        <v>76682952</v>
      </c>
    </row>
    <row r="124">
      <c r="A124" s="7" t="s">
        <v>5</v>
      </c>
      <c r="B124" s="7" t="s">
        <v>4203</v>
      </c>
      <c r="C124" s="7" t="s">
        <v>4204</v>
      </c>
      <c r="D124" s="5" t="s">
        <v>4179</v>
      </c>
      <c r="E124" s="5" t="s">
        <v>4180</v>
      </c>
      <c r="F124" s="11" t="str">
        <f>VLOOKUP($D124,proc!$A:$D,3, FALSE)</f>
        <v>5</v>
      </c>
      <c r="G124" s="12" t="str">
        <f t="shared" si="1"/>
        <v>Major Small and Large Bowel Procedures</v>
      </c>
      <c r="H124" s="12" t="str">
        <f t="shared" si="2"/>
        <v>P16AF</v>
      </c>
      <c r="K124" s="13">
        <f>VLOOKUP($B124,'tarif idrg'!$A:$O,11,FALSE)</f>
        <v>16395602</v>
      </c>
      <c r="L124" s="13">
        <f>VLOOKUP($B124,'tarif idrg'!$A:$O,15,FALSE)</f>
        <v>15739778</v>
      </c>
      <c r="N124" s="3" t="str">
        <f t="shared" si="3"/>
        <v>-</v>
      </c>
      <c r="O124" s="13">
        <f>VLOOKUP($D124,'ip prosedur-2025'!$A:$H,4,FALSE)</f>
        <v>66137595.56</v>
      </c>
      <c r="P124" s="13">
        <f>VLOOKUP($D124,'ip prosedur-14 okt-15 juni 2026'!$A:$H,4,FALSE)</f>
        <v>63538888.21</v>
      </c>
      <c r="Q124" s="13">
        <f>VLOOKUP($D124,'ip prosedur-14 okt-15 juni 2026'!$A:$H,3, FALSE)</f>
        <v>430</v>
      </c>
      <c r="R124" s="3">
        <f t="shared" si="4"/>
        <v>27321721930</v>
      </c>
      <c r="S124" s="14">
        <f>VLOOKUP($D124,'ip prosedur-14 okt-15 juni 2026'!$A:$H,5,FALSE)</f>
        <v>24797442</v>
      </c>
      <c r="T124" s="14">
        <f>VLOOKUP($D124,'ip prosedur-14 okt-15 juni 2026'!$A:$H,6,FALSE)</f>
        <v>43712708</v>
      </c>
      <c r="U124" s="14">
        <f>VLOOKUP($D124,'ip prosedur-14 okt-15 juni 2026'!$A:$H,7,FALSE)</f>
        <v>68386151</v>
      </c>
      <c r="V124" s="14">
        <f>VLOOKUP($D124,'ip prosedur-14 okt-15 juni 2026'!$A:$H,8,FALSE)</f>
        <v>130496531</v>
      </c>
    </row>
    <row r="125">
      <c r="A125" s="7" t="s">
        <v>5</v>
      </c>
      <c r="B125" s="7" t="s">
        <v>4203</v>
      </c>
      <c r="C125" s="7" t="s">
        <v>4204</v>
      </c>
      <c r="D125" s="5" t="s">
        <v>4181</v>
      </c>
      <c r="E125" s="5" t="s">
        <v>4182</v>
      </c>
      <c r="F125" s="11" t="str">
        <f>VLOOKUP($D125,proc!$A:$D,3, FALSE)</f>
        <v>5</v>
      </c>
      <c r="G125" s="12" t="str">
        <f t="shared" si="1"/>
        <v>Major Small and Large Bowel Procedures</v>
      </c>
      <c r="H125" s="12" t="str">
        <f t="shared" si="2"/>
        <v>P16AF</v>
      </c>
      <c r="K125" s="13">
        <f>VLOOKUP($B125,'tarif idrg'!$A:$O,11,FALSE)</f>
        <v>16395602</v>
      </c>
      <c r="L125" s="13">
        <f>VLOOKUP($B125,'tarif idrg'!$A:$O,15,FALSE)</f>
        <v>15739778</v>
      </c>
      <c r="N125" s="3" t="str">
        <f t="shared" si="3"/>
        <v>-</v>
      </c>
      <c r="O125" s="13">
        <f>VLOOKUP($D125,'ip prosedur-2025'!$A:$H,4,FALSE)</f>
        <v>29955658.57</v>
      </c>
      <c r="P125" s="13">
        <f>VLOOKUP($D125,'ip prosedur-14 okt-15 juni 2026'!$A:$H,4,FALSE)</f>
        <v>31510732.88</v>
      </c>
      <c r="Q125" s="13">
        <f>VLOOKUP($D125,'ip prosedur-14 okt-15 juni 2026'!$A:$H,3, FALSE)</f>
        <v>125</v>
      </c>
      <c r="R125" s="3">
        <f t="shared" si="4"/>
        <v>3938841610</v>
      </c>
      <c r="S125" s="14">
        <f>VLOOKUP($D125,'ip prosedur-14 okt-15 juni 2026'!$A:$H,5,FALSE)</f>
        <v>14065750</v>
      </c>
      <c r="T125" s="14">
        <f>VLOOKUP($D125,'ip prosedur-14 okt-15 juni 2026'!$A:$H,6,FALSE)</f>
        <v>20922246</v>
      </c>
      <c r="U125" s="14">
        <f>VLOOKUP($D125,'ip prosedur-14 okt-15 juni 2026'!$A:$H,7,FALSE)</f>
        <v>32388000</v>
      </c>
      <c r="V125" s="14">
        <f>VLOOKUP($D125,'ip prosedur-14 okt-15 juni 2026'!$A:$H,8,FALSE)</f>
        <v>68294501</v>
      </c>
    </row>
    <row r="126">
      <c r="A126" s="7" t="s">
        <v>5</v>
      </c>
      <c r="B126" s="7" t="s">
        <v>4203</v>
      </c>
      <c r="C126" s="7" t="s">
        <v>4204</v>
      </c>
      <c r="D126" s="5" t="s">
        <v>4183</v>
      </c>
      <c r="E126" s="5" t="s">
        <v>4184</v>
      </c>
      <c r="F126" s="11" t="str">
        <f>VLOOKUP($D126,proc!$A:$D,3, FALSE)</f>
        <v>5</v>
      </c>
      <c r="G126" s="12" t="str">
        <f t="shared" si="1"/>
        <v>Major Small and Large Bowel Procedures</v>
      </c>
      <c r="H126" s="12" t="str">
        <f t="shared" si="2"/>
        <v>P16AF</v>
      </c>
      <c r="K126" s="13">
        <f>VLOOKUP($B126,'tarif idrg'!$A:$O,11,FALSE)</f>
        <v>16395602</v>
      </c>
      <c r="L126" s="13">
        <f>VLOOKUP($B126,'tarif idrg'!$A:$O,15,FALSE)</f>
        <v>15739778</v>
      </c>
      <c r="N126" s="3" t="str">
        <f t="shared" si="3"/>
        <v>-</v>
      </c>
      <c r="O126" s="13">
        <f>VLOOKUP($D126,'ip prosedur-2025'!$A:$H,4,FALSE)</f>
        <v>50776153.92</v>
      </c>
      <c r="P126" s="13">
        <f>VLOOKUP($D126,'ip prosedur-14 okt-15 juni 2026'!$A:$H,4,FALSE)</f>
        <v>50274289.45</v>
      </c>
      <c r="Q126" s="13">
        <f>VLOOKUP($D126,'ip prosedur-14 okt-15 juni 2026'!$A:$H,3, FALSE)</f>
        <v>507</v>
      </c>
      <c r="R126" s="3">
        <f t="shared" si="4"/>
        <v>25489064751</v>
      </c>
      <c r="S126" s="14">
        <f>VLOOKUP($D126,'ip prosedur-14 okt-15 juni 2026'!$A:$H,5,FALSE)</f>
        <v>21083302</v>
      </c>
      <c r="T126" s="14">
        <f>VLOOKUP($D126,'ip prosedur-14 okt-15 juni 2026'!$A:$H,6,FALSE)</f>
        <v>33165776</v>
      </c>
      <c r="U126" s="14">
        <f>VLOOKUP($D126,'ip prosedur-14 okt-15 juni 2026'!$A:$H,7,FALSE)</f>
        <v>53619091</v>
      </c>
      <c r="V126" s="14">
        <f>VLOOKUP($D126,'ip prosedur-14 okt-15 juni 2026'!$A:$H,8,FALSE)</f>
        <v>100933182</v>
      </c>
    </row>
    <row r="127">
      <c r="A127" s="7" t="s">
        <v>5</v>
      </c>
      <c r="B127" s="7" t="s">
        <v>4203</v>
      </c>
      <c r="C127" s="7" t="s">
        <v>4204</v>
      </c>
      <c r="D127" s="5" t="s">
        <v>4185</v>
      </c>
      <c r="E127" s="5" t="s">
        <v>4186</v>
      </c>
      <c r="F127" s="11" t="str">
        <f>VLOOKUP($D127,proc!$A:$D,3, FALSE)</f>
        <v>5</v>
      </c>
      <c r="G127" s="12" t="str">
        <f t="shared" si="1"/>
        <v>Major Small and Large Bowel Procedures</v>
      </c>
      <c r="H127" s="12" t="str">
        <f t="shared" si="2"/>
        <v>P16AF</v>
      </c>
      <c r="K127" s="13">
        <f>VLOOKUP($B127,'tarif idrg'!$A:$O,11,FALSE)</f>
        <v>16395602</v>
      </c>
      <c r="L127" s="13">
        <f>VLOOKUP($B127,'tarif idrg'!$A:$O,15,FALSE)</f>
        <v>15739778</v>
      </c>
      <c r="N127" s="3" t="str">
        <f t="shared" si="3"/>
        <v>-</v>
      </c>
      <c r="O127" s="13">
        <f>VLOOKUP($D127,'ip prosedur-2025'!$A:$H,4,FALSE)</f>
        <v>39917205.16</v>
      </c>
      <c r="P127" s="13">
        <f>VLOOKUP($D127,'ip prosedur-14 okt-15 juni 2026'!$A:$H,4,FALSE)</f>
        <v>48433967.62</v>
      </c>
      <c r="Q127" s="13">
        <f>VLOOKUP($D127,'ip prosedur-14 okt-15 juni 2026'!$A:$H,3, FALSE)</f>
        <v>93</v>
      </c>
      <c r="R127" s="3">
        <f t="shared" si="4"/>
        <v>4504358989</v>
      </c>
      <c r="S127" s="14">
        <f>VLOOKUP($D127,'ip prosedur-14 okt-15 juni 2026'!$A:$H,5,FALSE)</f>
        <v>17680599</v>
      </c>
      <c r="T127" s="14">
        <f>VLOOKUP($D127,'ip prosedur-14 okt-15 juni 2026'!$A:$H,6,FALSE)</f>
        <v>25709997</v>
      </c>
      <c r="U127" s="14">
        <f>VLOOKUP($D127,'ip prosedur-14 okt-15 juni 2026'!$A:$H,7,FALSE)</f>
        <v>51073408</v>
      </c>
      <c r="V127" s="14">
        <f>VLOOKUP($D127,'ip prosedur-14 okt-15 juni 2026'!$A:$H,8,FALSE)</f>
        <v>80931161</v>
      </c>
    </row>
    <row r="128">
      <c r="A128" s="7" t="s">
        <v>5</v>
      </c>
      <c r="B128" s="7" t="s">
        <v>4203</v>
      </c>
      <c r="C128" s="7" t="s">
        <v>4204</v>
      </c>
      <c r="D128" s="5" t="s">
        <v>4189</v>
      </c>
      <c r="E128" s="5" t="s">
        <v>4190</v>
      </c>
      <c r="F128" s="11" t="str">
        <f>VLOOKUP($D128,proc!$A:$D,3, FALSE)</f>
        <v>5</v>
      </c>
      <c r="G128" s="12" t="str">
        <f t="shared" si="1"/>
        <v>Major Small and Large Bowel Procedures</v>
      </c>
      <c r="H128" s="12" t="str">
        <f t="shared" si="2"/>
        <v>P16AF</v>
      </c>
      <c r="K128" s="13">
        <f>VLOOKUP($B128,'tarif idrg'!$A:$O,11,FALSE)</f>
        <v>16395602</v>
      </c>
      <c r="L128" s="13">
        <f>VLOOKUP($B128,'tarif idrg'!$A:$O,15,FALSE)</f>
        <v>15739778</v>
      </c>
      <c r="N128" s="3" t="str">
        <f t="shared" si="3"/>
        <v>-</v>
      </c>
      <c r="O128" s="13">
        <f>VLOOKUP($D128,'ip prosedur-2025'!$A:$H,4,FALSE)</f>
        <v>43337019.32</v>
      </c>
      <c r="P128" s="13">
        <f>VLOOKUP($D128,'ip prosedur-14 okt-15 juni 2026'!$A:$H,4,FALSE)</f>
        <v>42769465.92</v>
      </c>
      <c r="Q128" s="13">
        <f>VLOOKUP($D128,'ip prosedur-14 okt-15 juni 2026'!$A:$H,3, FALSE)</f>
        <v>5815</v>
      </c>
      <c r="R128" s="3">
        <f t="shared" si="4"/>
        <v>248704444325</v>
      </c>
      <c r="S128" s="14">
        <f>VLOOKUP($D128,'ip prosedur-14 okt-15 juni 2026'!$A:$H,5,FALSE)</f>
        <v>18269023</v>
      </c>
      <c r="T128" s="14">
        <f>VLOOKUP($D128,'ip prosedur-14 okt-15 juni 2026'!$A:$H,6,FALSE)</f>
        <v>28658084</v>
      </c>
      <c r="U128" s="14">
        <f>VLOOKUP($D128,'ip prosedur-14 okt-15 juni 2026'!$A:$H,7,FALSE)</f>
        <v>49187037</v>
      </c>
      <c r="V128" s="14">
        <f>VLOOKUP($D128,'ip prosedur-14 okt-15 juni 2026'!$A:$H,8,FALSE)</f>
        <v>86936799</v>
      </c>
    </row>
    <row r="129">
      <c r="A129" s="7" t="s">
        <v>5</v>
      </c>
      <c r="B129" s="7" t="s">
        <v>4203</v>
      </c>
      <c r="C129" s="7" t="s">
        <v>4204</v>
      </c>
      <c r="D129" s="5" t="s">
        <v>4191</v>
      </c>
      <c r="E129" s="5" t="s">
        <v>4192</v>
      </c>
      <c r="F129" s="11" t="str">
        <f>VLOOKUP($D129,proc!$A:$D,3, FALSE)</f>
        <v>5</v>
      </c>
      <c r="G129" s="12" t="str">
        <f t="shared" si="1"/>
        <v>Major Small and Large Bowel Procedures</v>
      </c>
      <c r="H129" s="12" t="str">
        <f t="shared" si="2"/>
        <v>P16AF</v>
      </c>
      <c r="K129" s="13">
        <f>VLOOKUP($B129,'tarif idrg'!$A:$O,11,FALSE)</f>
        <v>16395602</v>
      </c>
      <c r="L129" s="13">
        <f>VLOOKUP($B129,'tarif idrg'!$A:$O,15,FALSE)</f>
        <v>15739778</v>
      </c>
      <c r="N129" s="3" t="str">
        <f t="shared" si="3"/>
        <v>-</v>
      </c>
      <c r="O129" s="13">
        <f>VLOOKUP($D129,'ip prosedur-2025'!$A:$H,4,FALSE)</f>
        <v>50509191.7</v>
      </c>
      <c r="P129" s="13">
        <f>VLOOKUP($D129,'ip prosedur-14 okt-15 juni 2026'!$A:$H,4,FALSE)</f>
        <v>52112850.2</v>
      </c>
      <c r="Q129" s="13">
        <f>VLOOKUP($D129,'ip prosedur-14 okt-15 juni 2026'!$A:$H,3, FALSE)</f>
        <v>1051</v>
      </c>
      <c r="R129" s="3">
        <f t="shared" si="4"/>
        <v>54770605560</v>
      </c>
      <c r="S129" s="14">
        <f>VLOOKUP($D129,'ip prosedur-14 okt-15 juni 2026'!$A:$H,5,FALSE)</f>
        <v>20489028</v>
      </c>
      <c r="T129" s="14">
        <f>VLOOKUP($D129,'ip prosedur-14 okt-15 juni 2026'!$A:$H,6,FALSE)</f>
        <v>32392781</v>
      </c>
      <c r="U129" s="14">
        <f>VLOOKUP($D129,'ip prosedur-14 okt-15 juni 2026'!$A:$H,7,FALSE)</f>
        <v>55093230</v>
      </c>
      <c r="V129" s="14">
        <f>VLOOKUP($D129,'ip prosedur-14 okt-15 juni 2026'!$A:$H,8,FALSE)</f>
        <v>103973354</v>
      </c>
    </row>
    <row r="130">
      <c r="A130" s="7" t="s">
        <v>5</v>
      </c>
      <c r="B130" s="7" t="s">
        <v>4203</v>
      </c>
      <c r="C130" s="7" t="s">
        <v>4204</v>
      </c>
      <c r="D130" s="5" t="s">
        <v>4193</v>
      </c>
      <c r="E130" s="5" t="s">
        <v>4194</v>
      </c>
      <c r="F130" s="11" t="str">
        <f>VLOOKUP($D130,proc!$A:$D,3, FALSE)</f>
        <v>5</v>
      </c>
      <c r="G130" s="12" t="str">
        <f t="shared" si="1"/>
        <v>Major Small and Large Bowel Procedures</v>
      </c>
      <c r="H130" s="12" t="str">
        <f t="shared" si="2"/>
        <v>P16AF</v>
      </c>
      <c r="K130" s="13">
        <f>VLOOKUP($B130,'tarif idrg'!$A:$O,11,FALSE)</f>
        <v>16395602</v>
      </c>
      <c r="L130" s="13">
        <f>VLOOKUP($B130,'tarif idrg'!$A:$O,15,FALSE)</f>
        <v>15739778</v>
      </c>
      <c r="N130" s="3" t="str">
        <f t="shared" si="3"/>
        <v>-</v>
      </c>
      <c r="O130" s="13">
        <f>VLOOKUP($D130,'ip prosedur-2025'!$A:$H,4,FALSE)</f>
        <v>42105442.82</v>
      </c>
      <c r="P130" s="13">
        <f>VLOOKUP($D130,'ip prosedur-14 okt-15 juni 2026'!$A:$H,4,FALSE)</f>
        <v>45088839.71</v>
      </c>
      <c r="Q130" s="13">
        <f>VLOOKUP($D130,'ip prosedur-14 okt-15 juni 2026'!$A:$H,3, FALSE)</f>
        <v>396</v>
      </c>
      <c r="R130" s="3">
        <f t="shared" si="4"/>
        <v>17855180525</v>
      </c>
      <c r="S130" s="14">
        <f>VLOOKUP($D130,'ip prosedur-14 okt-15 juni 2026'!$A:$H,5,FALSE)</f>
        <v>19043018</v>
      </c>
      <c r="T130" s="14">
        <f>VLOOKUP($D130,'ip prosedur-14 okt-15 juni 2026'!$A:$H,6,FALSE)</f>
        <v>33298411</v>
      </c>
      <c r="U130" s="14">
        <f>VLOOKUP($D130,'ip prosedur-14 okt-15 juni 2026'!$A:$H,7,FALSE)</f>
        <v>51756169</v>
      </c>
      <c r="V130" s="14">
        <f>VLOOKUP($D130,'ip prosedur-14 okt-15 juni 2026'!$A:$H,8,FALSE)</f>
        <v>82813220</v>
      </c>
    </row>
    <row r="131">
      <c r="A131" s="7" t="s">
        <v>5</v>
      </c>
      <c r="B131" s="7" t="s">
        <v>4203</v>
      </c>
      <c r="C131" s="7" t="s">
        <v>4204</v>
      </c>
      <c r="D131" s="5" t="s">
        <v>4195</v>
      </c>
      <c r="E131" s="5" t="s">
        <v>4196</v>
      </c>
      <c r="F131" s="11" t="str">
        <f>VLOOKUP($D131,proc!$A:$D,3, FALSE)</f>
        <v>5</v>
      </c>
      <c r="G131" s="12" t="str">
        <f t="shared" si="1"/>
        <v>Major Small and Large Bowel Procedures</v>
      </c>
      <c r="H131" s="12" t="str">
        <f t="shared" si="2"/>
        <v>P16AF</v>
      </c>
      <c r="K131" s="13">
        <f>VLOOKUP($B131,'tarif idrg'!$A:$O,11,FALSE)</f>
        <v>16395602</v>
      </c>
      <c r="L131" s="13">
        <f>VLOOKUP($B131,'tarif idrg'!$A:$O,15,FALSE)</f>
        <v>15739778</v>
      </c>
      <c r="N131" s="3" t="str">
        <f t="shared" si="3"/>
        <v>-</v>
      </c>
      <c r="O131" s="13">
        <f>VLOOKUP($D131,'ip prosedur-2025'!$A:$H,4,FALSE)</f>
        <v>51702360.53</v>
      </c>
      <c r="P131" s="13">
        <f>VLOOKUP($D131,'ip prosedur-14 okt-15 juni 2026'!$A:$H,4,FALSE)</f>
        <v>52222465.97</v>
      </c>
      <c r="Q131" s="13">
        <f>VLOOKUP($D131,'ip prosedur-14 okt-15 juni 2026'!$A:$H,3, FALSE)</f>
        <v>4329</v>
      </c>
      <c r="R131" s="3">
        <f t="shared" si="4"/>
        <v>226071055184</v>
      </c>
      <c r="S131" s="14">
        <f>VLOOKUP($D131,'ip prosedur-14 okt-15 juni 2026'!$A:$H,5,FALSE)</f>
        <v>22454917</v>
      </c>
      <c r="T131" s="14">
        <f>VLOOKUP($D131,'ip prosedur-14 okt-15 juni 2026'!$A:$H,6,FALSE)</f>
        <v>36497832</v>
      </c>
      <c r="U131" s="14">
        <f>VLOOKUP($D131,'ip prosedur-14 okt-15 juni 2026'!$A:$H,7,FALSE)</f>
        <v>62665475</v>
      </c>
      <c r="V131" s="14">
        <f>VLOOKUP($D131,'ip prosedur-14 okt-15 juni 2026'!$A:$H,8,FALSE)</f>
        <v>102534634</v>
      </c>
    </row>
    <row r="132">
      <c r="A132" s="7" t="s">
        <v>5</v>
      </c>
      <c r="B132" s="7" t="s">
        <v>4203</v>
      </c>
      <c r="C132" s="7" t="s">
        <v>4204</v>
      </c>
      <c r="D132" s="5" t="s">
        <v>350</v>
      </c>
      <c r="E132" s="5" t="s">
        <v>351</v>
      </c>
      <c r="F132" s="11" t="str">
        <f>VLOOKUP($D132,proc!$A:$D,3, FALSE)</f>
        <v>5</v>
      </c>
      <c r="G132" s="12" t="str">
        <f t="shared" si="1"/>
        <v>Major Small and Large Bowel Procedures</v>
      </c>
      <c r="H132" s="12" t="str">
        <f t="shared" si="2"/>
        <v>P16AF</v>
      </c>
      <c r="K132" s="13">
        <f>VLOOKUP($B132,'tarif idrg'!$A:$O,11,FALSE)</f>
        <v>16395602</v>
      </c>
      <c r="L132" s="13">
        <f>VLOOKUP($B132,'tarif idrg'!$A:$O,15,FALSE)</f>
        <v>15739778</v>
      </c>
      <c r="N132" s="3" t="str">
        <f t="shared" si="3"/>
        <v>-</v>
      </c>
      <c r="O132" s="13">
        <f>VLOOKUP($D132,'ip prosedur-2025'!$A:$H,4,FALSE)</f>
        <v>54055814.55</v>
      </c>
      <c r="P132" s="13">
        <f>VLOOKUP($D132,'ip prosedur-14 okt-15 juni 2026'!$A:$H,4,FALSE)</f>
        <v>56289448.55</v>
      </c>
      <c r="Q132" s="13">
        <f>VLOOKUP($D132,'ip prosedur-14 okt-15 juni 2026'!$A:$H,3, FALSE)</f>
        <v>706</v>
      </c>
      <c r="R132" s="3">
        <f t="shared" si="4"/>
        <v>39740350676</v>
      </c>
      <c r="S132" s="14">
        <f>VLOOKUP($D132,'ip prosedur-14 okt-15 juni 2026'!$A:$H,5,FALSE)</f>
        <v>22446182</v>
      </c>
      <c r="T132" s="14">
        <f>VLOOKUP($D132,'ip prosedur-14 okt-15 juni 2026'!$A:$H,6,FALSE)</f>
        <v>36862216</v>
      </c>
      <c r="U132" s="14">
        <f>VLOOKUP($D132,'ip prosedur-14 okt-15 juni 2026'!$A:$H,7,FALSE)</f>
        <v>65656636</v>
      </c>
      <c r="V132" s="14">
        <f>VLOOKUP($D132,'ip prosedur-14 okt-15 juni 2026'!$A:$H,8,FALSE)</f>
        <v>117740921</v>
      </c>
    </row>
    <row r="133">
      <c r="A133" s="7" t="s">
        <v>5</v>
      </c>
      <c r="B133" s="7" t="s">
        <v>4203</v>
      </c>
      <c r="C133" s="7" t="s">
        <v>4204</v>
      </c>
      <c r="D133" s="5" t="s">
        <v>353</v>
      </c>
      <c r="E133" s="5" t="s">
        <v>354</v>
      </c>
      <c r="F133" s="11" t="str">
        <f>VLOOKUP($D133,proc!$A:$D,3, FALSE)</f>
        <v>5</v>
      </c>
      <c r="G133" s="12" t="str">
        <f t="shared" si="1"/>
        <v>Major Small and Large Bowel Procedures</v>
      </c>
      <c r="H133" s="12" t="str">
        <f t="shared" si="2"/>
        <v>P16AF</v>
      </c>
      <c r="K133" s="13">
        <f>VLOOKUP($B133,'tarif idrg'!$A:$O,11,FALSE)</f>
        <v>16395602</v>
      </c>
      <c r="L133" s="13">
        <f>VLOOKUP($B133,'tarif idrg'!$A:$O,15,FALSE)</f>
        <v>15739778</v>
      </c>
      <c r="N133" s="3" t="str">
        <f t="shared" si="3"/>
        <v>-</v>
      </c>
      <c r="O133" s="13">
        <f>VLOOKUP($D133,'ip prosedur-2025'!$A:$H,4,FALSE)</f>
        <v>47397810.74</v>
      </c>
      <c r="P133" s="13">
        <f>VLOOKUP($D133,'ip prosedur-14 okt-15 juni 2026'!$A:$H,4,FALSE)</f>
        <v>37225624.26</v>
      </c>
      <c r="Q133" s="13">
        <f>VLOOKUP($D133,'ip prosedur-14 okt-15 juni 2026'!$A:$H,3, FALSE)</f>
        <v>19</v>
      </c>
      <c r="R133" s="3">
        <f t="shared" si="4"/>
        <v>707286860.9</v>
      </c>
      <c r="S133" s="14">
        <f>VLOOKUP($D133,'ip prosedur-14 okt-15 juni 2026'!$A:$H,5,FALSE)</f>
        <v>14840941</v>
      </c>
      <c r="T133" s="14">
        <f>VLOOKUP($D133,'ip prosedur-14 okt-15 juni 2026'!$A:$H,6,FALSE)</f>
        <v>25420249</v>
      </c>
      <c r="U133" s="14">
        <f>VLOOKUP($D133,'ip prosedur-14 okt-15 juni 2026'!$A:$H,7,FALSE)</f>
        <v>59810749</v>
      </c>
      <c r="V133" s="14">
        <f>VLOOKUP($D133,'ip prosedur-14 okt-15 juni 2026'!$A:$H,8,FALSE)</f>
        <v>74963205</v>
      </c>
    </row>
    <row r="134">
      <c r="A134" s="7" t="s">
        <v>5</v>
      </c>
      <c r="B134" s="7" t="s">
        <v>4203</v>
      </c>
      <c r="C134" s="7" t="s">
        <v>4204</v>
      </c>
      <c r="D134" s="5" t="s">
        <v>355</v>
      </c>
      <c r="E134" s="5" t="s">
        <v>356</v>
      </c>
      <c r="F134" s="11" t="str">
        <f>VLOOKUP($D134,proc!$A:$D,3, FALSE)</f>
        <v>5</v>
      </c>
      <c r="G134" s="12" t="str">
        <f t="shared" si="1"/>
        <v>Major Small and Large Bowel Procedures</v>
      </c>
      <c r="H134" s="12" t="str">
        <f t="shared" si="2"/>
        <v>P16AF</v>
      </c>
      <c r="K134" s="13">
        <f>VLOOKUP($B134,'tarif idrg'!$A:$O,11,FALSE)</f>
        <v>16395602</v>
      </c>
      <c r="L134" s="13">
        <f>VLOOKUP($B134,'tarif idrg'!$A:$O,15,FALSE)</f>
        <v>15739778</v>
      </c>
      <c r="N134" s="3" t="str">
        <f t="shared" si="3"/>
        <v>-</v>
      </c>
      <c r="O134" s="13">
        <f>VLOOKUP($D134,'ip prosedur-2025'!$A:$H,4,FALSE)</f>
        <v>48861023.31</v>
      </c>
      <c r="P134" s="13">
        <f>VLOOKUP($D134,'ip prosedur-14 okt-15 juni 2026'!$A:$H,4,FALSE)</f>
        <v>50612972.63</v>
      </c>
      <c r="Q134" s="13">
        <f>VLOOKUP($D134,'ip prosedur-14 okt-15 juni 2026'!$A:$H,3, FALSE)</f>
        <v>121</v>
      </c>
      <c r="R134" s="3">
        <f t="shared" si="4"/>
        <v>6124169688</v>
      </c>
      <c r="S134" s="14">
        <f>VLOOKUP($D134,'ip prosedur-14 okt-15 juni 2026'!$A:$H,5,FALSE)</f>
        <v>21578778</v>
      </c>
      <c r="T134" s="14">
        <f>VLOOKUP($D134,'ip prosedur-14 okt-15 juni 2026'!$A:$H,6,FALSE)</f>
        <v>37068076</v>
      </c>
      <c r="U134" s="14">
        <f>VLOOKUP($D134,'ip prosedur-14 okt-15 juni 2026'!$A:$H,7,FALSE)</f>
        <v>61878100</v>
      </c>
      <c r="V134" s="14">
        <f>VLOOKUP($D134,'ip prosedur-14 okt-15 juni 2026'!$A:$H,8,FALSE)</f>
        <v>106817838</v>
      </c>
    </row>
    <row r="135">
      <c r="A135" s="7" t="s">
        <v>5</v>
      </c>
      <c r="B135" s="7" t="s">
        <v>4203</v>
      </c>
      <c r="C135" s="7" t="s">
        <v>4204</v>
      </c>
      <c r="D135" s="5" t="s">
        <v>358</v>
      </c>
      <c r="E135" s="5" t="s">
        <v>359</v>
      </c>
      <c r="F135" s="11" t="str">
        <f>VLOOKUP($D135,proc!$A:$D,3, FALSE)</f>
        <v>4</v>
      </c>
      <c r="G135" s="12" t="str">
        <f t="shared" si="1"/>
        <v>Major Small and Large Bowel Procedures</v>
      </c>
      <c r="H135" s="12" t="str">
        <f t="shared" si="2"/>
        <v>P16AF</v>
      </c>
      <c r="K135" s="13">
        <f>VLOOKUP($B135,'tarif idrg'!$A:$O,11,FALSE)</f>
        <v>16395602</v>
      </c>
      <c r="L135" s="13">
        <f>VLOOKUP($B135,'tarif idrg'!$A:$O,15,FALSE)</f>
        <v>15739778</v>
      </c>
      <c r="N135" s="3" t="str">
        <f t="shared" si="3"/>
        <v>-</v>
      </c>
      <c r="O135" s="13">
        <f>VLOOKUP($D135,'ip prosedur-2025'!$A:$H,4,FALSE)</f>
        <v>40365704.05</v>
      </c>
      <c r="P135" s="13">
        <f>VLOOKUP($D135,'ip prosedur-14 okt-15 juni 2026'!$A:$H,4,FALSE)</f>
        <v>39015963.66</v>
      </c>
      <c r="Q135" s="13">
        <f>VLOOKUP($D135,'ip prosedur-14 okt-15 juni 2026'!$A:$H,3, FALSE)</f>
        <v>157</v>
      </c>
      <c r="R135" s="3">
        <f t="shared" si="4"/>
        <v>6125506295</v>
      </c>
      <c r="S135" s="14">
        <f>VLOOKUP($D135,'ip prosedur-14 okt-15 juni 2026'!$A:$H,5,FALSE)</f>
        <v>16645298</v>
      </c>
      <c r="T135" s="14">
        <f>VLOOKUP($D135,'ip prosedur-14 okt-15 juni 2026'!$A:$H,6,FALSE)</f>
        <v>28844627</v>
      </c>
      <c r="U135" s="14">
        <f>VLOOKUP($D135,'ip prosedur-14 okt-15 juni 2026'!$A:$H,7,FALSE)</f>
        <v>41093024</v>
      </c>
      <c r="V135" s="14">
        <f>VLOOKUP($D135,'ip prosedur-14 okt-15 juni 2026'!$A:$H,8,FALSE)</f>
        <v>78111131</v>
      </c>
    </row>
    <row r="136">
      <c r="A136" s="7" t="s">
        <v>5</v>
      </c>
      <c r="B136" s="7" t="s">
        <v>4203</v>
      </c>
      <c r="C136" s="7" t="s">
        <v>4204</v>
      </c>
      <c r="D136" s="5" t="s">
        <v>360</v>
      </c>
      <c r="E136" s="5" t="s">
        <v>361</v>
      </c>
      <c r="F136" s="11" t="str">
        <f>VLOOKUP($D136,proc!$A:$D,3, FALSE)</f>
        <v>4</v>
      </c>
      <c r="G136" s="12" t="str">
        <f t="shared" si="1"/>
        <v>Major Small and Large Bowel Procedures</v>
      </c>
      <c r="H136" s="12" t="str">
        <f t="shared" si="2"/>
        <v>P16AF</v>
      </c>
      <c r="K136" s="13">
        <f>VLOOKUP($B136,'tarif idrg'!$A:$O,11,FALSE)</f>
        <v>16395602</v>
      </c>
      <c r="L136" s="13">
        <f>VLOOKUP($B136,'tarif idrg'!$A:$O,15,FALSE)</f>
        <v>15739778</v>
      </c>
      <c r="N136" s="3" t="str">
        <f t="shared" si="3"/>
        <v>-</v>
      </c>
      <c r="O136" s="13">
        <f>VLOOKUP($D136,'ip prosedur-2025'!$A:$H,4,FALSE)</f>
        <v>33653311.48</v>
      </c>
      <c r="P136" s="13">
        <f>VLOOKUP($D136,'ip prosedur-14 okt-15 juni 2026'!$A:$H,4,FALSE)</f>
        <v>33745257.72</v>
      </c>
      <c r="Q136" s="13">
        <f>VLOOKUP($D136,'ip prosedur-14 okt-15 juni 2026'!$A:$H,3, FALSE)</f>
        <v>598</v>
      </c>
      <c r="R136" s="3">
        <f t="shared" si="4"/>
        <v>20179664117</v>
      </c>
      <c r="S136" s="14">
        <f>VLOOKUP($D136,'ip prosedur-14 okt-15 juni 2026'!$A:$H,5,FALSE)</f>
        <v>15384499</v>
      </c>
      <c r="T136" s="14">
        <f>VLOOKUP($D136,'ip prosedur-14 okt-15 juni 2026'!$A:$H,6,FALSE)</f>
        <v>23186479</v>
      </c>
      <c r="U136" s="14">
        <f>VLOOKUP($D136,'ip prosedur-14 okt-15 juni 2026'!$A:$H,7,FALSE)</f>
        <v>38693543</v>
      </c>
      <c r="V136" s="14">
        <f>VLOOKUP($D136,'ip prosedur-14 okt-15 juni 2026'!$A:$H,8,FALSE)</f>
        <v>61024048</v>
      </c>
    </row>
    <row r="137">
      <c r="A137" s="7" t="s">
        <v>5</v>
      </c>
      <c r="B137" s="7" t="s">
        <v>4203</v>
      </c>
      <c r="C137" s="7" t="s">
        <v>4204</v>
      </c>
      <c r="D137" s="5" t="s">
        <v>362</v>
      </c>
      <c r="E137" s="5" t="s">
        <v>364</v>
      </c>
      <c r="F137" s="11" t="str">
        <f>VLOOKUP($D137,proc!$A:$D,3, FALSE)</f>
        <v>4</v>
      </c>
      <c r="G137" s="12" t="str">
        <f t="shared" si="1"/>
        <v>Major Small and Large Bowel Procedures</v>
      </c>
      <c r="H137" s="12" t="str">
        <f t="shared" si="2"/>
        <v>P16AF</v>
      </c>
      <c r="K137" s="13">
        <f>VLOOKUP($B137,'tarif idrg'!$A:$O,11,FALSE)</f>
        <v>16395602</v>
      </c>
      <c r="L137" s="13">
        <f>VLOOKUP($B137,'tarif idrg'!$A:$O,15,FALSE)</f>
        <v>15739778</v>
      </c>
      <c r="N137" s="3" t="str">
        <f t="shared" si="3"/>
        <v>-</v>
      </c>
      <c r="O137" s="13">
        <f>VLOOKUP($D137,'ip prosedur-2025'!$A:$H,4,FALSE)</f>
        <v>35538766.72</v>
      </c>
      <c r="P137" s="13">
        <f>VLOOKUP($D137,'ip prosedur-14 okt-15 juni 2026'!$A:$H,4,FALSE)</f>
        <v>36973115.05</v>
      </c>
      <c r="Q137" s="13">
        <f>VLOOKUP($D137,'ip prosedur-14 okt-15 juni 2026'!$A:$H,3, FALSE)</f>
        <v>936</v>
      </c>
      <c r="R137" s="3">
        <f t="shared" si="4"/>
        <v>34606835687</v>
      </c>
      <c r="S137" s="14">
        <f>VLOOKUP($D137,'ip prosedur-14 okt-15 juni 2026'!$A:$H,5,FALSE)</f>
        <v>16326919</v>
      </c>
      <c r="T137" s="14">
        <f>VLOOKUP($D137,'ip prosedur-14 okt-15 juni 2026'!$A:$H,6,FALSE)</f>
        <v>24787501</v>
      </c>
      <c r="U137" s="14">
        <f>VLOOKUP($D137,'ip prosedur-14 okt-15 juni 2026'!$A:$H,7,FALSE)</f>
        <v>41922450</v>
      </c>
      <c r="V137" s="14">
        <f>VLOOKUP($D137,'ip prosedur-14 okt-15 juni 2026'!$A:$H,8,FALSE)</f>
        <v>71739706</v>
      </c>
    </row>
    <row r="138">
      <c r="A138" s="7" t="s">
        <v>5</v>
      </c>
      <c r="B138" s="7" t="s">
        <v>4203</v>
      </c>
      <c r="C138" s="7" t="s">
        <v>4204</v>
      </c>
      <c r="D138" s="5" t="s">
        <v>367</v>
      </c>
      <c r="E138" s="5" t="s">
        <v>368</v>
      </c>
      <c r="F138" s="11" t="str">
        <f>VLOOKUP($D138,proc!$A:$D,3, FALSE)</f>
        <v>4</v>
      </c>
      <c r="G138" s="12" t="str">
        <f t="shared" si="1"/>
        <v>Major Small and Large Bowel Procedures</v>
      </c>
      <c r="H138" s="12" t="str">
        <f t="shared" si="2"/>
        <v>P16AF</v>
      </c>
      <c r="K138" s="13">
        <f>VLOOKUP($B138,'tarif idrg'!$A:$O,11,FALSE)</f>
        <v>16395602</v>
      </c>
      <c r="L138" s="13">
        <f>VLOOKUP($B138,'tarif idrg'!$A:$O,15,FALSE)</f>
        <v>15739778</v>
      </c>
      <c r="N138" s="3" t="str">
        <f t="shared" si="3"/>
        <v>-</v>
      </c>
      <c r="O138" s="13">
        <f>VLOOKUP($D138,'ip prosedur-2025'!$A:$H,4,FALSE)</f>
        <v>36392178.16</v>
      </c>
      <c r="P138" s="13">
        <f>VLOOKUP($D138,'ip prosedur-14 okt-15 juni 2026'!$A:$H,4,FALSE)</f>
        <v>37249991.95</v>
      </c>
      <c r="Q138" s="13">
        <f>VLOOKUP($D138,'ip prosedur-14 okt-15 juni 2026'!$A:$H,3, FALSE)</f>
        <v>1324</v>
      </c>
      <c r="R138" s="3">
        <f t="shared" si="4"/>
        <v>49318989342</v>
      </c>
      <c r="S138" s="14">
        <f>VLOOKUP($D138,'ip prosedur-14 okt-15 juni 2026'!$A:$H,5,FALSE)</f>
        <v>13498019</v>
      </c>
      <c r="T138" s="14">
        <f>VLOOKUP($D138,'ip prosedur-14 okt-15 juni 2026'!$A:$H,6,FALSE)</f>
        <v>21233185</v>
      </c>
      <c r="U138" s="14">
        <f>VLOOKUP($D138,'ip prosedur-14 okt-15 juni 2026'!$A:$H,7,FALSE)</f>
        <v>41859144</v>
      </c>
      <c r="V138" s="14">
        <f>VLOOKUP($D138,'ip prosedur-14 okt-15 juni 2026'!$A:$H,8,FALSE)</f>
        <v>76780261</v>
      </c>
    </row>
    <row r="139">
      <c r="A139" s="7" t="s">
        <v>5</v>
      </c>
      <c r="B139" s="7" t="s">
        <v>4203</v>
      </c>
      <c r="C139" s="7" t="s">
        <v>4204</v>
      </c>
      <c r="D139" s="5" t="s">
        <v>369</v>
      </c>
      <c r="E139" s="5" t="s">
        <v>370</v>
      </c>
      <c r="F139" s="11" t="str">
        <f>VLOOKUP($D139,proc!$A:$D,3, FALSE)</f>
        <v>5</v>
      </c>
      <c r="G139" s="12" t="str">
        <f t="shared" si="1"/>
        <v>Major Small and Large Bowel Procedures</v>
      </c>
      <c r="H139" s="12" t="str">
        <f t="shared" si="2"/>
        <v>P16AF</v>
      </c>
      <c r="K139" s="13">
        <f>VLOOKUP($B139,'tarif idrg'!$A:$O,11,FALSE)</f>
        <v>16395602</v>
      </c>
      <c r="L139" s="13">
        <f>VLOOKUP($B139,'tarif idrg'!$A:$O,15,FALSE)</f>
        <v>15739778</v>
      </c>
      <c r="N139" s="3" t="str">
        <f t="shared" si="3"/>
        <v>-</v>
      </c>
      <c r="O139" s="13">
        <f>VLOOKUP($D139,'ip prosedur-2025'!$A:$H,4,FALSE)</f>
        <v>31880174.43</v>
      </c>
      <c r="P139" s="13">
        <f>VLOOKUP($D139,'ip prosedur-14 okt-15 juni 2026'!$A:$H,4,FALSE)</f>
        <v>30644355.91</v>
      </c>
      <c r="Q139" s="13">
        <f>VLOOKUP($D139,'ip prosedur-14 okt-15 juni 2026'!$A:$H,3, FALSE)</f>
        <v>190</v>
      </c>
      <c r="R139" s="3">
        <f t="shared" si="4"/>
        <v>5822427623</v>
      </c>
      <c r="S139" s="14">
        <f>VLOOKUP($D139,'ip prosedur-14 okt-15 juni 2026'!$A:$H,5,FALSE)</f>
        <v>10172351</v>
      </c>
      <c r="T139" s="14">
        <f>VLOOKUP($D139,'ip prosedur-14 okt-15 juni 2026'!$A:$H,6,FALSE)</f>
        <v>15809992</v>
      </c>
      <c r="U139" s="14">
        <f>VLOOKUP($D139,'ip prosedur-14 okt-15 juni 2026'!$A:$H,7,FALSE)</f>
        <v>34946600</v>
      </c>
      <c r="V139" s="14">
        <f>VLOOKUP($D139,'ip prosedur-14 okt-15 juni 2026'!$A:$H,8,FALSE)</f>
        <v>66982511</v>
      </c>
    </row>
    <row r="140">
      <c r="A140" s="7" t="s">
        <v>5</v>
      </c>
      <c r="B140" s="7" t="s">
        <v>4203</v>
      </c>
      <c r="C140" s="7" t="s">
        <v>4204</v>
      </c>
      <c r="D140" s="5" t="s">
        <v>371</v>
      </c>
      <c r="E140" s="5" t="s">
        <v>372</v>
      </c>
      <c r="F140" s="11" t="str">
        <f>VLOOKUP($D140,proc!$A:$D,3, FALSE)</f>
        <v>4</v>
      </c>
      <c r="G140" s="12" t="str">
        <f t="shared" si="1"/>
        <v>Major Small and Large Bowel Procedures</v>
      </c>
      <c r="H140" s="12" t="str">
        <f t="shared" si="2"/>
        <v>P16AF</v>
      </c>
      <c r="K140" s="13">
        <f>VLOOKUP($B140,'tarif idrg'!$A:$O,11,FALSE)</f>
        <v>16395602</v>
      </c>
      <c r="L140" s="13">
        <f>VLOOKUP($B140,'tarif idrg'!$A:$O,15,FALSE)</f>
        <v>15739778</v>
      </c>
      <c r="N140" s="3" t="str">
        <f t="shared" si="3"/>
        <v>-</v>
      </c>
      <c r="O140" s="13">
        <f>VLOOKUP($D140,'ip prosedur-2025'!$A:$H,4,FALSE)</f>
        <v>25220519.33</v>
      </c>
      <c r="P140" s="13">
        <f>VLOOKUP($D140,'ip prosedur-14 okt-15 juni 2026'!$A:$H,4,FALSE)</f>
        <v>26931282.89</v>
      </c>
      <c r="Q140" s="13">
        <f>VLOOKUP($D140,'ip prosedur-14 okt-15 juni 2026'!$A:$H,3, FALSE)</f>
        <v>2002</v>
      </c>
      <c r="R140" s="3">
        <f t="shared" si="4"/>
        <v>53916428346</v>
      </c>
      <c r="S140" s="14">
        <f>VLOOKUP($D140,'ip prosedur-14 okt-15 juni 2026'!$A:$H,5,FALSE)</f>
        <v>11386720</v>
      </c>
      <c r="T140" s="14">
        <f>VLOOKUP($D140,'ip prosedur-14 okt-15 juni 2026'!$A:$H,6,FALSE)</f>
        <v>16401716</v>
      </c>
      <c r="U140" s="14">
        <f>VLOOKUP($D140,'ip prosedur-14 okt-15 juni 2026'!$A:$H,7,FALSE)</f>
        <v>27184642</v>
      </c>
      <c r="V140" s="14">
        <f>VLOOKUP($D140,'ip prosedur-14 okt-15 juni 2026'!$A:$H,8,FALSE)</f>
        <v>49253121</v>
      </c>
    </row>
    <row r="141">
      <c r="A141" s="7" t="s">
        <v>5</v>
      </c>
      <c r="B141" s="7" t="s">
        <v>4203</v>
      </c>
      <c r="C141" s="7" t="s">
        <v>4204</v>
      </c>
      <c r="D141" s="5" t="s">
        <v>374</v>
      </c>
      <c r="E141" s="5" t="s">
        <v>375</v>
      </c>
      <c r="F141" s="11" t="str">
        <f>VLOOKUP($D141,proc!$A:$D,3, FALSE)</f>
        <v>5</v>
      </c>
      <c r="G141" s="12" t="str">
        <f t="shared" si="1"/>
        <v>Major Small and Large Bowel Procedures</v>
      </c>
      <c r="H141" s="12" t="str">
        <f t="shared" si="2"/>
        <v>P16AF</v>
      </c>
      <c r="K141" s="13">
        <f>VLOOKUP($B141,'tarif idrg'!$A:$O,11,FALSE)</f>
        <v>16395602</v>
      </c>
      <c r="L141" s="13">
        <f>VLOOKUP($B141,'tarif idrg'!$A:$O,15,FALSE)</f>
        <v>15739778</v>
      </c>
      <c r="N141" s="3" t="str">
        <f t="shared" si="3"/>
        <v>-</v>
      </c>
      <c r="O141" s="13">
        <f>VLOOKUP($D141,'ip prosedur-2025'!$A:$H,4,FALSE)</f>
        <v>30155024.7</v>
      </c>
      <c r="P141" s="13">
        <f>VLOOKUP($D141,'ip prosedur-14 okt-15 juni 2026'!$A:$H,4,FALSE)</f>
        <v>28563856.02</v>
      </c>
      <c r="Q141" s="13">
        <f>VLOOKUP($D141,'ip prosedur-14 okt-15 juni 2026'!$A:$H,3, FALSE)</f>
        <v>140</v>
      </c>
      <c r="R141" s="3">
        <f t="shared" si="4"/>
        <v>3998939843</v>
      </c>
      <c r="S141" s="14">
        <f>VLOOKUP($D141,'ip prosedur-14 okt-15 juni 2026'!$A:$H,5,FALSE)</f>
        <v>10758658</v>
      </c>
      <c r="T141" s="14">
        <f>VLOOKUP($D141,'ip prosedur-14 okt-15 juni 2026'!$A:$H,6,FALSE)</f>
        <v>18880703</v>
      </c>
      <c r="U141" s="14">
        <f>VLOOKUP($D141,'ip prosedur-14 okt-15 juni 2026'!$A:$H,7,FALSE)</f>
        <v>35703221</v>
      </c>
      <c r="V141" s="14">
        <f>VLOOKUP($D141,'ip prosedur-14 okt-15 juni 2026'!$A:$H,8,FALSE)</f>
        <v>58371570</v>
      </c>
    </row>
    <row r="142">
      <c r="A142" s="7" t="s">
        <v>5</v>
      </c>
      <c r="B142" s="7" t="s">
        <v>4203</v>
      </c>
      <c r="C142" s="7" t="s">
        <v>4204</v>
      </c>
      <c r="D142" s="5" t="s">
        <v>376</v>
      </c>
      <c r="E142" s="5" t="s">
        <v>377</v>
      </c>
      <c r="F142" s="11" t="str">
        <f>VLOOKUP($D142,proc!$A:$D,3, FALSE)</f>
        <v>5</v>
      </c>
      <c r="G142" s="12" t="str">
        <f t="shared" si="1"/>
        <v>Major Small and Large Bowel Procedures</v>
      </c>
      <c r="H142" s="12" t="str">
        <f t="shared" si="2"/>
        <v>P16AF</v>
      </c>
      <c r="K142" s="13">
        <f>VLOOKUP($B142,'tarif idrg'!$A:$O,11,FALSE)</f>
        <v>16395602</v>
      </c>
      <c r="L142" s="13">
        <f>VLOOKUP($B142,'tarif idrg'!$A:$O,15,FALSE)</f>
        <v>15739778</v>
      </c>
      <c r="N142" s="3" t="str">
        <f t="shared" si="3"/>
        <v>-</v>
      </c>
      <c r="O142" s="13">
        <f>VLOOKUP($D142,'ip prosedur-2025'!$A:$H,4,FALSE)</f>
        <v>29305653.23</v>
      </c>
      <c r="P142" s="13">
        <f>VLOOKUP($D142,'ip prosedur-14 okt-15 juni 2026'!$A:$H,4,FALSE)</f>
        <v>31939722.9</v>
      </c>
      <c r="Q142" s="13">
        <f>VLOOKUP($D142,'ip prosedur-14 okt-15 juni 2026'!$A:$H,3, FALSE)</f>
        <v>2009</v>
      </c>
      <c r="R142" s="3">
        <f t="shared" si="4"/>
        <v>64166903306</v>
      </c>
      <c r="S142" s="14">
        <f>VLOOKUP($D142,'ip prosedur-14 okt-15 juni 2026'!$A:$H,5,FALSE)</f>
        <v>12320968</v>
      </c>
      <c r="T142" s="14">
        <f>VLOOKUP($D142,'ip prosedur-14 okt-15 juni 2026'!$A:$H,6,FALSE)</f>
        <v>19558523</v>
      </c>
      <c r="U142" s="14">
        <f>VLOOKUP($D142,'ip prosedur-14 okt-15 juni 2026'!$A:$H,7,FALSE)</f>
        <v>36900832</v>
      </c>
      <c r="V142" s="14">
        <f>VLOOKUP($D142,'ip prosedur-14 okt-15 juni 2026'!$A:$H,8,FALSE)</f>
        <v>63887357</v>
      </c>
    </row>
    <row r="143">
      <c r="A143" s="7" t="s">
        <v>5</v>
      </c>
      <c r="B143" s="7" t="s">
        <v>4203</v>
      </c>
      <c r="C143" s="7" t="s">
        <v>4204</v>
      </c>
      <c r="D143" s="5" t="s">
        <v>378</v>
      </c>
      <c r="E143" s="5" t="s">
        <v>379</v>
      </c>
      <c r="F143" s="11" t="str">
        <f>VLOOKUP($D143,proc!$A:$D,3, FALSE)</f>
        <v>4</v>
      </c>
      <c r="G143" s="12" t="str">
        <f t="shared" si="1"/>
        <v>Major Small and Large Bowel Procedures</v>
      </c>
      <c r="H143" s="12" t="str">
        <f t="shared" si="2"/>
        <v>P16AF</v>
      </c>
      <c r="K143" s="13">
        <f>VLOOKUP($B143,'tarif idrg'!$A:$O,11,FALSE)</f>
        <v>16395602</v>
      </c>
      <c r="L143" s="13">
        <f>VLOOKUP($B143,'tarif idrg'!$A:$O,15,FALSE)</f>
        <v>15739778</v>
      </c>
      <c r="N143" s="3" t="str">
        <f t="shared" si="3"/>
        <v>-</v>
      </c>
      <c r="O143" s="13">
        <f>VLOOKUP($D143,'ip prosedur-2025'!$A:$H,4,FALSE)</f>
        <v>16079349.13</v>
      </c>
      <c r="P143" s="13">
        <f>VLOOKUP($D143,'ip prosedur-14 okt-15 juni 2026'!$A:$H,4,FALSE)</f>
        <v>29559909.86</v>
      </c>
      <c r="Q143" s="13">
        <f>VLOOKUP($D143,'ip prosedur-14 okt-15 juni 2026'!$A:$H,3, FALSE)</f>
        <v>7</v>
      </c>
      <c r="R143" s="3">
        <f t="shared" si="4"/>
        <v>206919369</v>
      </c>
      <c r="S143" s="14">
        <f>VLOOKUP($D143,'ip prosedur-14 okt-15 juni 2026'!$A:$H,5,FALSE)</f>
        <v>10544373</v>
      </c>
      <c r="T143" s="14">
        <f>VLOOKUP($D143,'ip prosedur-14 okt-15 juni 2026'!$A:$H,6,FALSE)</f>
        <v>12657758</v>
      </c>
      <c r="U143" s="14">
        <f>VLOOKUP($D143,'ip prosedur-14 okt-15 juni 2026'!$A:$H,7,FALSE)</f>
        <v>63043851</v>
      </c>
      <c r="V143" s="14">
        <f>VLOOKUP($D143,'ip prosedur-14 okt-15 juni 2026'!$A:$H,8,FALSE)</f>
        <v>83383925</v>
      </c>
    </row>
    <row r="144">
      <c r="A144" s="7" t="s">
        <v>5</v>
      </c>
      <c r="B144" s="7" t="s">
        <v>4203</v>
      </c>
      <c r="C144" s="7" t="s">
        <v>4204</v>
      </c>
      <c r="D144" s="5" t="s">
        <v>381</v>
      </c>
      <c r="E144" s="5" t="s">
        <v>382</v>
      </c>
      <c r="F144" s="11" t="str">
        <f>VLOOKUP($D144,proc!$A:$D,3, FALSE)</f>
        <v>4</v>
      </c>
      <c r="G144" s="12" t="str">
        <f t="shared" si="1"/>
        <v>Major Small and Large Bowel Procedures</v>
      </c>
      <c r="H144" s="12" t="str">
        <f t="shared" si="2"/>
        <v>P16AF</v>
      </c>
      <c r="K144" s="13">
        <f>VLOOKUP($B144,'tarif idrg'!$A:$O,11,FALSE)</f>
        <v>16395602</v>
      </c>
      <c r="L144" s="13">
        <f>VLOOKUP($B144,'tarif idrg'!$A:$O,15,FALSE)</f>
        <v>15739778</v>
      </c>
      <c r="N144" s="3" t="str">
        <f t="shared" si="3"/>
        <v>-</v>
      </c>
      <c r="O144" s="13">
        <f>VLOOKUP($D144,'ip prosedur-2025'!$A:$H,4,FALSE)</f>
        <v>60805444.63</v>
      </c>
      <c r="P144" s="13">
        <f>VLOOKUP($D144,'ip prosedur-14 okt-15 juni 2026'!$A:$H,4,FALSE)</f>
        <v>97701513.69</v>
      </c>
      <c r="Q144" s="13">
        <f>VLOOKUP($D144,'ip prosedur-14 okt-15 juni 2026'!$A:$H,3, FALSE)</f>
        <v>29</v>
      </c>
      <c r="R144" s="3">
        <f t="shared" si="4"/>
        <v>2833343897</v>
      </c>
      <c r="S144" s="14">
        <f>VLOOKUP($D144,'ip prosedur-14 okt-15 juni 2026'!$A:$H,5,FALSE)</f>
        <v>18875252</v>
      </c>
      <c r="T144" s="14">
        <f>VLOOKUP($D144,'ip prosedur-14 okt-15 juni 2026'!$A:$H,6,FALSE)</f>
        <v>68969851</v>
      </c>
      <c r="U144" s="14">
        <f>VLOOKUP($D144,'ip prosedur-14 okt-15 juni 2026'!$A:$H,7,FALSE)</f>
        <v>162612877</v>
      </c>
      <c r="V144" s="14">
        <f>VLOOKUP($D144,'ip prosedur-14 okt-15 juni 2026'!$A:$H,8,FALSE)</f>
        <v>228475473</v>
      </c>
    </row>
    <row r="145">
      <c r="A145" s="7" t="s">
        <v>5</v>
      </c>
      <c r="B145" s="7" t="s">
        <v>4203</v>
      </c>
      <c r="C145" s="7" t="s">
        <v>4204</v>
      </c>
      <c r="D145" s="5" t="s">
        <v>383</v>
      </c>
      <c r="E145" s="5" t="s">
        <v>384</v>
      </c>
      <c r="F145" s="11" t="str">
        <f>VLOOKUP($D145,proc!$A:$D,3, FALSE)</f>
        <v>4</v>
      </c>
      <c r="G145" s="12" t="str">
        <f t="shared" si="1"/>
        <v>Major Small and Large Bowel Procedures</v>
      </c>
      <c r="H145" s="12" t="str">
        <f t="shared" si="2"/>
        <v>P16AF</v>
      </c>
      <c r="K145" s="13">
        <f>VLOOKUP($B145,'tarif idrg'!$A:$O,11,FALSE)</f>
        <v>16395602</v>
      </c>
      <c r="L145" s="13">
        <f>VLOOKUP($B145,'tarif idrg'!$A:$O,15,FALSE)</f>
        <v>15739778</v>
      </c>
      <c r="N145" s="3" t="str">
        <f t="shared" si="3"/>
        <v>-</v>
      </c>
      <c r="O145" s="13">
        <f>VLOOKUP($D145,'ip prosedur-2025'!$A:$H,4,FALSE)</f>
        <v>30410689.49</v>
      </c>
      <c r="P145" s="13">
        <f>VLOOKUP($D145,'ip prosedur-14 okt-15 juni 2026'!$A:$H,4,FALSE)</f>
        <v>57528916.67</v>
      </c>
      <c r="Q145" s="13">
        <f>VLOOKUP($D145,'ip prosedur-14 okt-15 juni 2026'!$A:$H,3, FALSE)</f>
        <v>27</v>
      </c>
      <c r="R145" s="3">
        <f t="shared" si="4"/>
        <v>1553280750</v>
      </c>
      <c r="S145" s="14">
        <f>VLOOKUP($D145,'ip prosedur-14 okt-15 juni 2026'!$A:$H,5,FALSE)</f>
        <v>19449486</v>
      </c>
      <c r="T145" s="14">
        <f>VLOOKUP($D145,'ip prosedur-14 okt-15 juni 2026'!$A:$H,6,FALSE)</f>
        <v>35713901</v>
      </c>
      <c r="U145" s="14">
        <f>VLOOKUP($D145,'ip prosedur-14 okt-15 juni 2026'!$A:$H,7,FALSE)</f>
        <v>63627622</v>
      </c>
      <c r="V145" s="14">
        <f>VLOOKUP($D145,'ip prosedur-14 okt-15 juni 2026'!$A:$H,8,FALSE)</f>
        <v>107050703</v>
      </c>
    </row>
    <row r="146">
      <c r="A146" s="7" t="s">
        <v>5</v>
      </c>
      <c r="B146" s="7" t="s">
        <v>4203</v>
      </c>
      <c r="C146" s="7" t="s">
        <v>4204</v>
      </c>
      <c r="D146" s="5" t="s">
        <v>386</v>
      </c>
      <c r="E146" s="5" t="s">
        <v>387</v>
      </c>
      <c r="F146" s="11" t="str">
        <f>VLOOKUP($D146,proc!$A:$D,3, FALSE)</f>
        <v>6</v>
      </c>
      <c r="G146" s="12" t="str">
        <f t="shared" si="1"/>
        <v>Major Small and Large Bowel Procedures</v>
      </c>
      <c r="H146" s="12" t="str">
        <f t="shared" si="2"/>
        <v>P16AF</v>
      </c>
      <c r="K146" s="13">
        <f>VLOOKUP($B146,'tarif idrg'!$A:$O,11,FALSE)</f>
        <v>16395602</v>
      </c>
      <c r="L146" s="13">
        <f>VLOOKUP($B146,'tarif idrg'!$A:$O,15,FALSE)</f>
        <v>15739778</v>
      </c>
      <c r="N146" s="3" t="str">
        <f t="shared" si="3"/>
        <v>-</v>
      </c>
      <c r="O146" s="13">
        <f>VLOOKUP($D146,'ip prosedur-2025'!$A:$H,4,FALSE)</f>
        <v>12083325.6</v>
      </c>
      <c r="P146" s="13">
        <f>VLOOKUP($D146,'ip prosedur-14 okt-15 juni 2026'!$A:$H,4,FALSE)</f>
        <v>36032101.09</v>
      </c>
      <c r="Q146" s="13">
        <f>VLOOKUP($D146,'ip prosedur-14 okt-15 juni 2026'!$A:$H,3, FALSE)</f>
        <v>11</v>
      </c>
      <c r="R146" s="3">
        <f t="shared" si="4"/>
        <v>396353112</v>
      </c>
      <c r="S146" s="14">
        <f>VLOOKUP($D146,'ip prosedur-14 okt-15 juni 2026'!$A:$H,5,FALSE)</f>
        <v>11399807</v>
      </c>
      <c r="T146" s="14">
        <f>VLOOKUP($D146,'ip prosedur-14 okt-15 juni 2026'!$A:$H,6,FALSE)</f>
        <v>21797114</v>
      </c>
      <c r="U146" s="14">
        <f>VLOOKUP($D146,'ip prosedur-14 okt-15 juni 2026'!$A:$H,7,FALSE)</f>
        <v>24674134</v>
      </c>
      <c r="V146" s="14">
        <f>VLOOKUP($D146,'ip prosedur-14 okt-15 juni 2026'!$A:$H,8,FALSE)</f>
        <v>25544275</v>
      </c>
    </row>
    <row r="147">
      <c r="A147" s="7" t="s">
        <v>5</v>
      </c>
      <c r="B147" s="7" t="s">
        <v>4203</v>
      </c>
      <c r="C147" s="7" t="s">
        <v>4204</v>
      </c>
      <c r="D147" s="5" t="s">
        <v>388</v>
      </c>
      <c r="E147" s="5" t="s">
        <v>389</v>
      </c>
      <c r="F147" s="11" t="str">
        <f>VLOOKUP($D147,proc!$A:$D,3, FALSE)</f>
        <v>4</v>
      </c>
      <c r="G147" s="12" t="str">
        <f t="shared" si="1"/>
        <v>Major Small and Large Bowel Procedures</v>
      </c>
      <c r="H147" s="12" t="str">
        <f t="shared" si="2"/>
        <v>P16AF</v>
      </c>
      <c r="K147" s="13">
        <f>VLOOKUP($B147,'tarif idrg'!$A:$O,11,FALSE)</f>
        <v>16395602</v>
      </c>
      <c r="L147" s="13">
        <f>VLOOKUP($B147,'tarif idrg'!$A:$O,15,FALSE)</f>
        <v>15739778</v>
      </c>
      <c r="N147" s="3" t="str">
        <f t="shared" si="3"/>
        <v>-</v>
      </c>
      <c r="O147" s="13">
        <f>VLOOKUP($D147,'ip prosedur-2025'!$A:$H,4,FALSE)</f>
        <v>29909993.36</v>
      </c>
      <c r="P147" s="13">
        <f>VLOOKUP($D147,'ip prosedur-14 okt-15 juni 2026'!$A:$H,4,FALSE)</f>
        <v>36964507.24</v>
      </c>
      <c r="Q147" s="13">
        <f>VLOOKUP($D147,'ip prosedur-14 okt-15 juni 2026'!$A:$H,3, FALSE)</f>
        <v>33</v>
      </c>
      <c r="R147" s="3">
        <f t="shared" si="4"/>
        <v>1219828739</v>
      </c>
      <c r="S147" s="14">
        <f>VLOOKUP($D147,'ip prosedur-14 okt-15 juni 2026'!$A:$H,5,FALSE)</f>
        <v>11549400</v>
      </c>
      <c r="T147" s="14">
        <f>VLOOKUP($D147,'ip prosedur-14 okt-15 juni 2026'!$A:$H,6,FALSE)</f>
        <v>26829589</v>
      </c>
      <c r="U147" s="14">
        <f>VLOOKUP($D147,'ip prosedur-14 okt-15 juni 2026'!$A:$H,7,FALSE)</f>
        <v>36387743</v>
      </c>
      <c r="V147" s="14">
        <f>VLOOKUP($D147,'ip prosedur-14 okt-15 juni 2026'!$A:$H,8,FALSE)</f>
        <v>66790217</v>
      </c>
    </row>
    <row r="148">
      <c r="A148" s="7" t="s">
        <v>5</v>
      </c>
      <c r="B148" s="7" t="s">
        <v>4203</v>
      </c>
      <c r="C148" s="7" t="s">
        <v>4204</v>
      </c>
      <c r="D148" s="5" t="s">
        <v>390</v>
      </c>
      <c r="E148" s="5" t="s">
        <v>392</v>
      </c>
      <c r="F148" s="11" t="str">
        <f>VLOOKUP($D148,proc!$A:$D,3, FALSE)</f>
        <v>3</v>
      </c>
      <c r="G148" s="12" t="str">
        <f t="shared" si="1"/>
        <v>Major Small and Large Bowel Procedures</v>
      </c>
      <c r="H148" s="12" t="str">
        <f t="shared" si="2"/>
        <v>P16AF</v>
      </c>
      <c r="K148" s="13">
        <f>VLOOKUP($B148,'tarif idrg'!$A:$O,11,FALSE)</f>
        <v>16395602</v>
      </c>
      <c r="L148" s="13">
        <f>VLOOKUP($B148,'tarif idrg'!$A:$O,15,FALSE)</f>
        <v>15739778</v>
      </c>
      <c r="N148" s="3" t="str">
        <f t="shared" si="3"/>
        <v>-</v>
      </c>
      <c r="O148" s="13">
        <f>VLOOKUP($D148,'ip prosedur-2025'!$A:$H,4,FALSE)</f>
        <v>31937276.15</v>
      </c>
      <c r="P148" s="13">
        <f>VLOOKUP($D148,'ip prosedur-14 okt-15 juni 2026'!$A:$H,4,FALSE)</f>
        <v>14085749.45</v>
      </c>
      <c r="Q148" s="13">
        <f>VLOOKUP($D148,'ip prosedur-14 okt-15 juni 2026'!$A:$H,3, FALSE)</f>
        <v>11</v>
      </c>
      <c r="R148" s="3">
        <f t="shared" si="4"/>
        <v>154943244</v>
      </c>
      <c r="S148" s="14">
        <f>VLOOKUP($D148,'ip prosedur-14 okt-15 juni 2026'!$A:$H,5,FALSE)</f>
        <v>7276650</v>
      </c>
      <c r="T148" s="14">
        <f>VLOOKUP($D148,'ip prosedur-14 okt-15 juni 2026'!$A:$H,6,FALSE)</f>
        <v>10279045</v>
      </c>
      <c r="U148" s="14">
        <f>VLOOKUP($D148,'ip prosedur-14 okt-15 juni 2026'!$A:$H,7,FALSE)</f>
        <v>22458262</v>
      </c>
      <c r="V148" s="14">
        <f>VLOOKUP($D148,'ip prosedur-14 okt-15 juni 2026'!$A:$H,8,FALSE)</f>
        <v>25400490</v>
      </c>
    </row>
    <row r="149">
      <c r="A149" s="7" t="s">
        <v>5</v>
      </c>
      <c r="B149" s="7" t="s">
        <v>4203</v>
      </c>
      <c r="C149" s="7" t="s">
        <v>4204</v>
      </c>
      <c r="D149" s="5" t="s">
        <v>393</v>
      </c>
      <c r="E149" s="5" t="s">
        <v>394</v>
      </c>
      <c r="F149" s="11" t="str">
        <f>VLOOKUP($D149,proc!$A:$D,3, FALSE)</f>
        <v>3</v>
      </c>
      <c r="G149" s="12" t="str">
        <f t="shared" si="1"/>
        <v>Major Small and Large Bowel Procedures</v>
      </c>
      <c r="H149" s="12" t="str">
        <f t="shared" si="2"/>
        <v>P16AF</v>
      </c>
      <c r="K149" s="13">
        <f>VLOOKUP($B149,'tarif idrg'!$A:$O,11,FALSE)</f>
        <v>16395602</v>
      </c>
      <c r="L149" s="13">
        <f>VLOOKUP($B149,'tarif idrg'!$A:$O,15,FALSE)</f>
        <v>15739778</v>
      </c>
      <c r="N149" s="3" t="str">
        <f t="shared" si="3"/>
        <v>-</v>
      </c>
      <c r="O149" s="13">
        <f>VLOOKUP($D149,'ip prosedur-2025'!$A:$H,4,FALSE)</f>
        <v>14520889.09</v>
      </c>
      <c r="P149" s="13">
        <f>VLOOKUP($D149,'ip prosedur-14 okt-15 juni 2026'!$A:$H,4,FALSE)</f>
        <v>25419990.67</v>
      </c>
      <c r="Q149" s="13">
        <f>VLOOKUP($D149,'ip prosedur-14 okt-15 juni 2026'!$A:$H,3, FALSE)</f>
        <v>3</v>
      </c>
      <c r="R149" s="3">
        <f t="shared" si="4"/>
        <v>76259972.01</v>
      </c>
      <c r="S149" s="14">
        <f>VLOOKUP($D149,'ip prosedur-14 okt-15 juni 2026'!$A:$H,5,FALSE)</f>
        <v>15119485</v>
      </c>
      <c r="T149" s="14">
        <f>VLOOKUP($D149,'ip prosedur-14 okt-15 juni 2026'!$A:$H,6,FALSE)</f>
        <v>15410436</v>
      </c>
      <c r="U149" s="14">
        <f>VLOOKUP($D149,'ip prosedur-14 okt-15 juni 2026'!$A:$H,7,FALSE)</f>
        <v>45730051</v>
      </c>
      <c r="V149" s="14">
        <f>VLOOKUP($D149,'ip prosedur-14 okt-15 juni 2026'!$A:$H,8,FALSE)</f>
        <v>45730051</v>
      </c>
    </row>
    <row r="150">
      <c r="A150" s="7" t="s">
        <v>5</v>
      </c>
      <c r="B150" s="7" t="s">
        <v>4203</v>
      </c>
      <c r="C150" s="7" t="s">
        <v>4204</v>
      </c>
      <c r="D150" s="5" t="s">
        <v>395</v>
      </c>
      <c r="E150" s="5" t="s">
        <v>396</v>
      </c>
      <c r="F150" s="11" t="str">
        <f>VLOOKUP($D150,proc!$A:$D,3, FALSE)</f>
        <v>3</v>
      </c>
      <c r="G150" s="12" t="str">
        <f t="shared" si="1"/>
        <v>Major Small and Large Bowel Procedures</v>
      </c>
      <c r="H150" s="12" t="str">
        <f t="shared" si="2"/>
        <v>P16AF</v>
      </c>
      <c r="K150" s="13">
        <f>VLOOKUP($B150,'tarif idrg'!$A:$O,11,FALSE)</f>
        <v>16395602</v>
      </c>
      <c r="L150" s="13">
        <f>VLOOKUP($B150,'tarif idrg'!$A:$O,15,FALSE)</f>
        <v>15739778</v>
      </c>
      <c r="N150" s="3" t="str">
        <f t="shared" si="3"/>
        <v>-</v>
      </c>
      <c r="O150" s="13">
        <f>VLOOKUP($D150,'ip prosedur-2025'!$A:$H,4,FALSE)</f>
        <v>37906632.32</v>
      </c>
      <c r="P150" s="13">
        <f>VLOOKUP($D150,'ip prosedur-14 okt-15 juni 2026'!$A:$H,4,FALSE)</f>
        <v>27700601.68</v>
      </c>
      <c r="Q150" s="13">
        <f>VLOOKUP($D150,'ip prosedur-14 okt-15 juni 2026'!$A:$H,3, FALSE)</f>
        <v>180</v>
      </c>
      <c r="R150" s="3">
        <f t="shared" si="4"/>
        <v>4986108302</v>
      </c>
      <c r="S150" s="14">
        <f>VLOOKUP($D150,'ip prosedur-14 okt-15 juni 2026'!$A:$H,5,FALSE)</f>
        <v>9298600</v>
      </c>
      <c r="T150" s="14">
        <f>VLOOKUP($D150,'ip prosedur-14 okt-15 juni 2026'!$A:$H,6,FALSE)</f>
        <v>17216120</v>
      </c>
      <c r="U150" s="14">
        <f>VLOOKUP($D150,'ip prosedur-14 okt-15 juni 2026'!$A:$H,7,FALSE)</f>
        <v>34251177</v>
      </c>
      <c r="V150" s="14">
        <f>VLOOKUP($D150,'ip prosedur-14 okt-15 juni 2026'!$A:$H,8,FALSE)</f>
        <v>64310238</v>
      </c>
    </row>
    <row r="151">
      <c r="A151" s="7" t="s">
        <v>5</v>
      </c>
      <c r="B151" s="7" t="s">
        <v>4203</v>
      </c>
      <c r="C151" s="7" t="s">
        <v>4204</v>
      </c>
      <c r="D151" s="5" t="s">
        <v>397</v>
      </c>
      <c r="E151" s="5" t="s">
        <v>399</v>
      </c>
      <c r="F151" s="11" t="str">
        <f>VLOOKUP($D151,proc!$A:$D,3, FALSE)</f>
        <v>3</v>
      </c>
      <c r="G151" s="12" t="str">
        <f t="shared" si="1"/>
        <v>Major Small and Large Bowel Procedures</v>
      </c>
      <c r="H151" s="12" t="str">
        <f t="shared" si="2"/>
        <v>P16AF</v>
      </c>
      <c r="K151" s="13">
        <f>VLOOKUP($B151,'tarif idrg'!$A:$O,11,FALSE)</f>
        <v>16395602</v>
      </c>
      <c r="L151" s="13">
        <f>VLOOKUP($B151,'tarif idrg'!$A:$O,15,FALSE)</f>
        <v>15739778</v>
      </c>
      <c r="N151" s="3" t="str">
        <f t="shared" si="3"/>
        <v>-</v>
      </c>
      <c r="O151" s="13">
        <f>VLOOKUP($D151,'ip prosedur-2025'!$A:$H,4,FALSE)</f>
        <v>21738739.88</v>
      </c>
      <c r="P151" s="13">
        <f>VLOOKUP($D151,'ip prosedur-14 okt-15 juni 2026'!$A:$H,4,FALSE)</f>
        <v>14873196.2</v>
      </c>
      <c r="Q151" s="13">
        <f>VLOOKUP($D151,'ip prosedur-14 okt-15 juni 2026'!$A:$H,3, FALSE)</f>
        <v>5</v>
      </c>
      <c r="R151" s="3">
        <f t="shared" si="4"/>
        <v>74365981</v>
      </c>
      <c r="S151" s="14">
        <f>VLOOKUP($D151,'ip prosedur-14 okt-15 juni 2026'!$A:$H,5,FALSE)</f>
        <v>8396090</v>
      </c>
      <c r="T151" s="14">
        <f>VLOOKUP($D151,'ip prosedur-14 okt-15 juni 2026'!$A:$H,6,FALSE)</f>
        <v>16527027</v>
      </c>
      <c r="U151" s="14">
        <f>VLOOKUP($D151,'ip prosedur-14 okt-15 juni 2026'!$A:$H,7,FALSE)</f>
        <v>16714548</v>
      </c>
      <c r="V151" s="14">
        <f>VLOOKUP($D151,'ip prosedur-14 okt-15 juni 2026'!$A:$H,8,FALSE)</f>
        <v>26756489</v>
      </c>
    </row>
    <row r="152">
      <c r="A152" s="7" t="s">
        <v>5</v>
      </c>
      <c r="B152" s="7" t="s">
        <v>4203</v>
      </c>
      <c r="C152" s="7" t="s">
        <v>4204</v>
      </c>
      <c r="D152" s="5" t="s">
        <v>400</v>
      </c>
      <c r="E152" s="5" t="s">
        <v>401</v>
      </c>
      <c r="F152" s="11" t="str">
        <f>VLOOKUP($D152,proc!$A:$D,3, FALSE)</f>
        <v>3</v>
      </c>
      <c r="G152" s="12" t="str">
        <f t="shared" si="1"/>
        <v>Major Small and Large Bowel Procedures</v>
      </c>
      <c r="H152" s="12" t="str">
        <f t="shared" si="2"/>
        <v>P16AF</v>
      </c>
      <c r="K152" s="13">
        <f>VLOOKUP($B152,'tarif idrg'!$A:$O,11,FALSE)</f>
        <v>16395602</v>
      </c>
      <c r="L152" s="13">
        <f>VLOOKUP($B152,'tarif idrg'!$A:$O,15,FALSE)</f>
        <v>15739778</v>
      </c>
      <c r="N152" s="3" t="str">
        <f t="shared" si="3"/>
        <v>-</v>
      </c>
      <c r="O152" s="13">
        <f>VLOOKUP($D152,'ip prosedur-2025'!$A:$H,4,FALSE)</f>
        <v>42439211.35</v>
      </c>
      <c r="P152" s="13">
        <f>VLOOKUP($D152,'ip prosedur-14 okt-15 juni 2026'!$A:$H,4,FALSE)</f>
        <v>43941329.01</v>
      </c>
      <c r="Q152" s="13">
        <f>VLOOKUP($D152,'ip prosedur-14 okt-15 juni 2026'!$A:$H,3, FALSE)</f>
        <v>159</v>
      </c>
      <c r="R152" s="3">
        <f t="shared" si="4"/>
        <v>6986671313</v>
      </c>
      <c r="S152" s="14">
        <f>VLOOKUP($D152,'ip prosedur-14 okt-15 juni 2026'!$A:$H,5,FALSE)</f>
        <v>14750140</v>
      </c>
      <c r="T152" s="14">
        <f>VLOOKUP($D152,'ip prosedur-14 okt-15 juni 2026'!$A:$H,6,FALSE)</f>
        <v>43162573</v>
      </c>
      <c r="U152" s="14">
        <f>VLOOKUP($D152,'ip prosedur-14 okt-15 juni 2026'!$A:$H,7,FALSE)</f>
        <v>53898451</v>
      </c>
      <c r="V152" s="14">
        <f>VLOOKUP($D152,'ip prosedur-14 okt-15 juni 2026'!$A:$H,8,FALSE)</f>
        <v>78583651</v>
      </c>
    </row>
    <row r="153">
      <c r="A153" s="7" t="s">
        <v>5</v>
      </c>
      <c r="B153" s="7" t="s">
        <v>4203</v>
      </c>
      <c r="C153" s="7" t="s">
        <v>4204</v>
      </c>
      <c r="D153" s="5" t="s">
        <v>402</v>
      </c>
      <c r="E153" s="5" t="s">
        <v>403</v>
      </c>
      <c r="F153" s="11" t="str">
        <f>VLOOKUP($D153,proc!$A:$D,3, FALSE)</f>
        <v>3</v>
      </c>
      <c r="G153" s="12" t="str">
        <f t="shared" si="1"/>
        <v>Major Small and Large Bowel Procedures</v>
      </c>
      <c r="H153" s="12" t="str">
        <f t="shared" si="2"/>
        <v>P16AF</v>
      </c>
      <c r="K153" s="13">
        <f>VLOOKUP($B153,'tarif idrg'!$A:$O,11,FALSE)</f>
        <v>16395602</v>
      </c>
      <c r="L153" s="13">
        <f>VLOOKUP($B153,'tarif idrg'!$A:$O,15,FALSE)</f>
        <v>15739778</v>
      </c>
      <c r="N153" s="3" t="str">
        <f t="shared" si="3"/>
        <v>-</v>
      </c>
      <c r="O153" s="13">
        <f>VLOOKUP($D153,'ip prosedur-2025'!$A:$H,4,FALSE)</f>
        <v>25375077.7</v>
      </c>
      <c r="P153" s="13">
        <f>VLOOKUP($D153,'ip prosedur-14 okt-15 juni 2026'!$A:$H,4,FALSE)</f>
        <v>22499842.76</v>
      </c>
      <c r="Q153" s="13">
        <f>VLOOKUP($D153,'ip prosedur-14 okt-15 juni 2026'!$A:$H,3, FALSE)</f>
        <v>37</v>
      </c>
      <c r="R153" s="3">
        <f t="shared" si="4"/>
        <v>832494182.1</v>
      </c>
      <c r="S153" s="14">
        <f>VLOOKUP($D153,'ip prosedur-14 okt-15 juni 2026'!$A:$H,5,FALSE)</f>
        <v>11187500</v>
      </c>
      <c r="T153" s="14">
        <f>VLOOKUP($D153,'ip prosedur-14 okt-15 juni 2026'!$A:$H,6,FALSE)</f>
        <v>17356188</v>
      </c>
      <c r="U153" s="14">
        <f>VLOOKUP($D153,'ip prosedur-14 okt-15 juni 2026'!$A:$H,7,FALSE)</f>
        <v>29139136</v>
      </c>
      <c r="V153" s="14">
        <f>VLOOKUP($D153,'ip prosedur-14 okt-15 juni 2026'!$A:$H,8,FALSE)</f>
        <v>48238745</v>
      </c>
    </row>
    <row r="154">
      <c r="A154" s="7" t="s">
        <v>5</v>
      </c>
      <c r="B154" s="7" t="s">
        <v>4203</v>
      </c>
      <c r="C154" s="7" t="s">
        <v>4204</v>
      </c>
      <c r="D154" s="5" t="s">
        <v>404</v>
      </c>
      <c r="E154" s="5" t="s">
        <v>406</v>
      </c>
      <c r="F154" s="11" t="str">
        <f>VLOOKUP($D154,proc!$A:$D,3, FALSE)</f>
        <v>5</v>
      </c>
      <c r="G154" s="12" t="str">
        <f t="shared" si="1"/>
        <v>Major Small and Large Bowel Procedures</v>
      </c>
      <c r="H154" s="12" t="str">
        <f t="shared" si="2"/>
        <v>P16AF</v>
      </c>
      <c r="K154" s="13">
        <f>VLOOKUP($B154,'tarif idrg'!$A:$O,11,FALSE)</f>
        <v>16395602</v>
      </c>
      <c r="L154" s="13">
        <f>VLOOKUP($B154,'tarif idrg'!$A:$O,15,FALSE)</f>
        <v>15739778</v>
      </c>
      <c r="N154" s="3" t="str">
        <f t="shared" si="3"/>
        <v>-</v>
      </c>
      <c r="O154" s="13">
        <f>VLOOKUP($D154,'ip prosedur-2025'!$A:$H,4,FALSE)</f>
        <v>43845020.8</v>
      </c>
      <c r="P154" s="13">
        <f>VLOOKUP($D154,'ip prosedur-14 okt-15 juni 2026'!$A:$H,4,FALSE)</f>
        <v>50026478.83</v>
      </c>
      <c r="Q154" s="13">
        <f>VLOOKUP($D154,'ip prosedur-14 okt-15 juni 2026'!$A:$H,3, FALSE)</f>
        <v>93</v>
      </c>
      <c r="R154" s="3">
        <f t="shared" si="4"/>
        <v>4652462531</v>
      </c>
      <c r="S154" s="14">
        <f>VLOOKUP($D154,'ip prosedur-14 okt-15 juni 2026'!$A:$H,5,FALSE)</f>
        <v>16517809</v>
      </c>
      <c r="T154" s="14">
        <f>VLOOKUP($D154,'ip prosedur-14 okt-15 juni 2026'!$A:$H,6,FALSE)</f>
        <v>28766597</v>
      </c>
      <c r="U154" s="14">
        <f>VLOOKUP($D154,'ip prosedur-14 okt-15 juni 2026'!$A:$H,7,FALSE)</f>
        <v>62185392</v>
      </c>
      <c r="V154" s="14">
        <f>VLOOKUP($D154,'ip prosedur-14 okt-15 juni 2026'!$A:$H,8,FALSE)</f>
        <v>91150043</v>
      </c>
    </row>
    <row r="155">
      <c r="A155" s="7" t="s">
        <v>5</v>
      </c>
      <c r="B155" s="7" t="s">
        <v>4203</v>
      </c>
      <c r="C155" s="7" t="s">
        <v>4204</v>
      </c>
      <c r="D155" s="5" t="s">
        <v>407</v>
      </c>
      <c r="E155" s="5" t="s">
        <v>408</v>
      </c>
      <c r="F155" s="11" t="str">
        <f>VLOOKUP($D155,proc!$A:$D,3, FALSE)</f>
        <v>6</v>
      </c>
      <c r="G155" s="12" t="str">
        <f t="shared" si="1"/>
        <v>Major Small and Large Bowel Procedures</v>
      </c>
      <c r="H155" s="12" t="str">
        <f t="shared" si="2"/>
        <v>P16AF</v>
      </c>
      <c r="K155" s="13">
        <f>VLOOKUP($B155,'tarif idrg'!$A:$O,11,FALSE)</f>
        <v>16395602</v>
      </c>
      <c r="L155" s="13">
        <f>VLOOKUP($B155,'tarif idrg'!$A:$O,15,FALSE)</f>
        <v>15739778</v>
      </c>
      <c r="N155" s="3" t="str">
        <f t="shared" si="3"/>
        <v>-</v>
      </c>
      <c r="O155" s="13">
        <f>VLOOKUP($D155,'ip prosedur-2025'!$A:$H,4,FALSE)</f>
        <v>44777397.78</v>
      </c>
      <c r="P155" s="13">
        <f>VLOOKUP($D155,'ip prosedur-14 okt-15 juni 2026'!$A:$H,4,FALSE)</f>
        <v>74914470.68</v>
      </c>
      <c r="Q155" s="13">
        <f>VLOOKUP($D155,'ip prosedur-14 okt-15 juni 2026'!$A:$H,3, FALSE)</f>
        <v>28</v>
      </c>
      <c r="R155" s="3">
        <f t="shared" si="4"/>
        <v>2097605179</v>
      </c>
      <c r="S155" s="14">
        <f>VLOOKUP($D155,'ip prosedur-14 okt-15 juni 2026'!$A:$H,5,FALSE)</f>
        <v>17439895</v>
      </c>
      <c r="T155" s="14">
        <f>VLOOKUP($D155,'ip prosedur-14 okt-15 juni 2026'!$A:$H,6,FALSE)</f>
        <v>46407600</v>
      </c>
      <c r="U155" s="14">
        <f>VLOOKUP($D155,'ip prosedur-14 okt-15 juni 2026'!$A:$H,7,FALSE)</f>
        <v>99558700</v>
      </c>
      <c r="V155" s="14">
        <f>VLOOKUP($D155,'ip prosedur-14 okt-15 juni 2026'!$A:$H,8,FALSE)</f>
        <v>240946068</v>
      </c>
    </row>
    <row r="156">
      <c r="A156" s="7" t="s">
        <v>5</v>
      </c>
      <c r="B156" s="7" t="s">
        <v>4203</v>
      </c>
      <c r="C156" s="7" t="s">
        <v>4204</v>
      </c>
      <c r="D156" s="5" t="s">
        <v>409</v>
      </c>
      <c r="E156" s="5" t="s">
        <v>410</v>
      </c>
      <c r="F156" s="11" t="str">
        <f>VLOOKUP($D156,proc!$A:$D,3, FALSE)</f>
        <v>3</v>
      </c>
      <c r="G156" s="12" t="str">
        <f t="shared" si="1"/>
        <v>Major Small and Large Bowel Procedures</v>
      </c>
      <c r="H156" s="12" t="str">
        <f t="shared" si="2"/>
        <v>P16AF</v>
      </c>
      <c r="K156" s="13">
        <f>VLOOKUP($B156,'tarif idrg'!$A:$O,11,FALSE)</f>
        <v>16395602</v>
      </c>
      <c r="L156" s="13">
        <f>VLOOKUP($B156,'tarif idrg'!$A:$O,15,FALSE)</f>
        <v>15739778</v>
      </c>
      <c r="N156" s="3" t="str">
        <f t="shared" si="3"/>
        <v>-</v>
      </c>
      <c r="O156" s="13">
        <f>VLOOKUP($D156,'ip prosedur-2025'!$A:$H,4,FALSE)</f>
        <v>16689324.33</v>
      </c>
      <c r="P156" s="13">
        <f>VLOOKUP($D156,'ip prosedur-14 okt-15 juni 2026'!$A:$H,4,FALSE)</f>
        <v>22471002.33</v>
      </c>
      <c r="Q156" s="13">
        <f>VLOOKUP($D156,'ip prosedur-14 okt-15 juni 2026'!$A:$H,3, FALSE)</f>
        <v>3</v>
      </c>
      <c r="R156" s="3">
        <f t="shared" si="4"/>
        <v>67413006.99</v>
      </c>
      <c r="S156" s="14">
        <f>VLOOKUP($D156,'ip prosedur-14 okt-15 juni 2026'!$A:$H,5,FALSE)</f>
        <v>12524199</v>
      </c>
      <c r="T156" s="14">
        <f>VLOOKUP($D156,'ip prosedur-14 okt-15 juni 2026'!$A:$H,6,FALSE)</f>
        <v>17469501</v>
      </c>
      <c r="U156" s="14">
        <f>VLOOKUP($D156,'ip prosedur-14 okt-15 juni 2026'!$A:$H,7,FALSE)</f>
        <v>37419307</v>
      </c>
      <c r="V156" s="14">
        <f>VLOOKUP($D156,'ip prosedur-14 okt-15 juni 2026'!$A:$H,8,FALSE)</f>
        <v>37419307</v>
      </c>
    </row>
    <row r="157">
      <c r="A157" s="7" t="s">
        <v>5</v>
      </c>
      <c r="B157" s="7" t="s">
        <v>4203</v>
      </c>
      <c r="C157" s="7" t="s">
        <v>4204</v>
      </c>
      <c r="D157" s="5" t="s">
        <v>412</v>
      </c>
      <c r="E157" s="5" t="s">
        <v>413</v>
      </c>
      <c r="F157" s="11" t="str">
        <f>VLOOKUP($D157,proc!$A:$D,3, FALSE)</f>
        <v>3</v>
      </c>
      <c r="G157" s="12" t="str">
        <f t="shared" si="1"/>
        <v>Major Small and Large Bowel Procedures</v>
      </c>
      <c r="H157" s="12" t="str">
        <f t="shared" si="2"/>
        <v>P16AF</v>
      </c>
      <c r="K157" s="13">
        <f>VLOOKUP($B157,'tarif idrg'!$A:$O,11,FALSE)</f>
        <v>16395602</v>
      </c>
      <c r="L157" s="13">
        <f>VLOOKUP($B157,'tarif idrg'!$A:$O,15,FALSE)</f>
        <v>15739778</v>
      </c>
      <c r="N157" s="3" t="str">
        <f t="shared" si="3"/>
        <v>-</v>
      </c>
      <c r="O157" s="13">
        <f>VLOOKUP($D157,'ip prosedur-2025'!$A:$H,4,FALSE)</f>
        <v>24548710.17</v>
      </c>
      <c r="P157" s="13">
        <f>VLOOKUP($D157,'ip prosedur-14 okt-15 juni 2026'!$A:$H,4,FALSE)</f>
        <v>25697716.59</v>
      </c>
      <c r="Q157" s="13">
        <f>VLOOKUP($D157,'ip prosedur-14 okt-15 juni 2026'!$A:$H,3, FALSE)</f>
        <v>1311</v>
      </c>
      <c r="R157" s="3">
        <f t="shared" si="4"/>
        <v>33689706449</v>
      </c>
      <c r="S157" s="14">
        <f>VLOOKUP($D157,'ip prosedur-14 okt-15 juni 2026'!$A:$H,5,FALSE)</f>
        <v>11967397</v>
      </c>
      <c r="T157" s="14">
        <f>VLOOKUP($D157,'ip prosedur-14 okt-15 juni 2026'!$A:$H,6,FALSE)</f>
        <v>17967668</v>
      </c>
      <c r="U157" s="14">
        <f>VLOOKUP($D157,'ip prosedur-14 okt-15 juni 2026'!$A:$H,7,FALSE)</f>
        <v>28920322</v>
      </c>
      <c r="V157" s="14">
        <f>VLOOKUP($D157,'ip prosedur-14 okt-15 juni 2026'!$A:$H,8,FALSE)</f>
        <v>47743850</v>
      </c>
    </row>
    <row r="158">
      <c r="A158" s="7" t="s">
        <v>5</v>
      </c>
      <c r="B158" s="7" t="s">
        <v>4203</v>
      </c>
      <c r="C158" s="7" t="s">
        <v>4204</v>
      </c>
      <c r="D158" s="5" t="s">
        <v>414</v>
      </c>
      <c r="E158" s="5" t="s">
        <v>415</v>
      </c>
      <c r="F158" s="11" t="str">
        <f>VLOOKUP($D158,proc!$A:$D,3, FALSE)</f>
        <v>2</v>
      </c>
      <c r="G158" s="12" t="str">
        <f t="shared" si="1"/>
        <v>Major Small and Large Bowel Procedures</v>
      </c>
      <c r="H158" s="12" t="str">
        <f t="shared" si="2"/>
        <v>P16AF</v>
      </c>
      <c r="K158" s="13">
        <f>VLOOKUP($B158,'tarif idrg'!$A:$O,11,FALSE)</f>
        <v>16395602</v>
      </c>
      <c r="L158" s="13">
        <f>VLOOKUP($B158,'tarif idrg'!$A:$O,15,FALSE)</f>
        <v>15739778</v>
      </c>
      <c r="N158" s="3" t="str">
        <f t="shared" si="3"/>
        <v>-</v>
      </c>
      <c r="O158" s="13">
        <f>VLOOKUP($D158,'ip prosedur-2025'!$A:$H,4,FALSE)</f>
        <v>26049366.09</v>
      </c>
      <c r="P158" s="13">
        <f>VLOOKUP($D158,'ip prosedur-14 okt-15 juni 2026'!$A:$H,4,FALSE)</f>
        <v>22025810.11</v>
      </c>
      <c r="Q158" s="13">
        <f>VLOOKUP($D158,'ip prosedur-14 okt-15 juni 2026'!$A:$H,3, FALSE)</f>
        <v>402</v>
      </c>
      <c r="R158" s="3">
        <f t="shared" si="4"/>
        <v>8854375664</v>
      </c>
      <c r="S158" s="14">
        <f>VLOOKUP($D158,'ip prosedur-14 okt-15 juni 2026'!$A:$H,5,FALSE)</f>
        <v>9461696</v>
      </c>
      <c r="T158" s="14">
        <f>VLOOKUP($D158,'ip prosedur-14 okt-15 juni 2026'!$A:$H,6,FALSE)</f>
        <v>15215188</v>
      </c>
      <c r="U158" s="14">
        <f>VLOOKUP($D158,'ip prosedur-14 okt-15 juni 2026'!$A:$H,7,FALSE)</f>
        <v>25231200</v>
      </c>
      <c r="V158" s="14">
        <f>VLOOKUP($D158,'ip prosedur-14 okt-15 juni 2026'!$A:$H,8,FALSE)</f>
        <v>46838992</v>
      </c>
    </row>
    <row r="159">
      <c r="A159" s="7" t="s">
        <v>5</v>
      </c>
      <c r="B159" s="7" t="s">
        <v>4203</v>
      </c>
      <c r="C159" s="7" t="s">
        <v>4204</v>
      </c>
      <c r="D159" s="5" t="s">
        <v>416</v>
      </c>
      <c r="E159" s="5" t="s">
        <v>417</v>
      </c>
      <c r="F159" s="11" t="str">
        <f>VLOOKUP($D159,proc!$A:$D,3, FALSE)</f>
        <v>3</v>
      </c>
      <c r="G159" s="12" t="str">
        <f t="shared" si="1"/>
        <v>Major Small and Large Bowel Procedures</v>
      </c>
      <c r="H159" s="12" t="str">
        <f t="shared" si="2"/>
        <v>P16AF</v>
      </c>
      <c r="K159" s="13">
        <f>VLOOKUP($B159,'tarif idrg'!$A:$O,11,FALSE)</f>
        <v>16395602</v>
      </c>
      <c r="L159" s="13">
        <f>VLOOKUP($B159,'tarif idrg'!$A:$O,15,FALSE)</f>
        <v>15739778</v>
      </c>
      <c r="N159" s="3" t="str">
        <f t="shared" si="3"/>
        <v>-</v>
      </c>
      <c r="O159" s="13">
        <f>VLOOKUP($D159,'ip prosedur-2025'!$A:$H,4,FALSE)</f>
        <v>16906418.09</v>
      </c>
      <c r="P159" s="13">
        <f>VLOOKUP($D159,'ip prosedur-14 okt-15 juni 2026'!$A:$H,4,FALSE)</f>
        <v>31489241.15</v>
      </c>
      <c r="Q159" s="13">
        <f>VLOOKUP($D159,'ip prosedur-14 okt-15 juni 2026'!$A:$H,3, FALSE)</f>
        <v>26</v>
      </c>
      <c r="R159" s="3">
        <f t="shared" si="4"/>
        <v>818720269.9</v>
      </c>
      <c r="S159" s="14">
        <f>VLOOKUP($D159,'ip prosedur-14 okt-15 juni 2026'!$A:$H,5,FALSE)</f>
        <v>11258389</v>
      </c>
      <c r="T159" s="14">
        <f>VLOOKUP($D159,'ip prosedur-14 okt-15 juni 2026'!$A:$H,6,FALSE)</f>
        <v>15785500</v>
      </c>
      <c r="U159" s="14">
        <f>VLOOKUP($D159,'ip prosedur-14 okt-15 juni 2026'!$A:$H,7,FALSE)</f>
        <v>35378483</v>
      </c>
      <c r="V159" s="14">
        <f>VLOOKUP($D159,'ip prosedur-14 okt-15 juni 2026'!$A:$H,8,FALSE)</f>
        <v>47552700</v>
      </c>
    </row>
    <row r="160">
      <c r="A160" s="7" t="s">
        <v>5</v>
      </c>
      <c r="B160" s="7" t="s">
        <v>4203</v>
      </c>
      <c r="C160" s="7" t="s">
        <v>4204</v>
      </c>
      <c r="D160" s="5" t="s">
        <v>418</v>
      </c>
      <c r="E160" s="5" t="s">
        <v>420</v>
      </c>
      <c r="F160" s="11" t="str">
        <f>VLOOKUP($D160,proc!$A:$D,3, FALSE)</f>
        <v>3</v>
      </c>
      <c r="G160" s="12" t="str">
        <f t="shared" si="1"/>
        <v>Major Small and Large Bowel Procedures</v>
      </c>
      <c r="H160" s="12" t="str">
        <f t="shared" si="2"/>
        <v>P16AF</v>
      </c>
      <c r="K160" s="13">
        <f>VLOOKUP($B160,'tarif idrg'!$A:$O,11,FALSE)</f>
        <v>16395602</v>
      </c>
      <c r="L160" s="13">
        <f>VLOOKUP($B160,'tarif idrg'!$A:$O,15,FALSE)</f>
        <v>15739778</v>
      </c>
      <c r="N160" s="3" t="str">
        <f t="shared" si="3"/>
        <v>-</v>
      </c>
      <c r="O160" s="13">
        <f>VLOOKUP($D160,'ip prosedur-2025'!$A:$H,4,FALSE)</f>
        <v>17529021.29</v>
      </c>
      <c r="P160" s="3" t="str">
        <f>VLOOKUP($D160,'ip prosedur-14 okt-15 juni 2026'!$A:$H,4,FALSE)</f>
        <v>#N/A</v>
      </c>
      <c r="Q160" s="3" t="str">
        <f>VLOOKUP($D160,'ip prosedur-14 okt-15 juni 2026'!$A:$H,3, FALSE)</f>
        <v>#N/A</v>
      </c>
      <c r="R160" s="3" t="str">
        <f t="shared" si="4"/>
        <v>#N/A</v>
      </c>
      <c r="S160" s="18" t="str">
        <f>VLOOKUP($D160,'ip prosedur-14 okt-15 juni 2026'!$A:$H,5,FALSE)</f>
        <v>#N/A</v>
      </c>
      <c r="T160" s="18" t="str">
        <f>VLOOKUP($D160,'ip prosedur-14 okt-15 juni 2026'!$A:$H,6,FALSE)</f>
        <v>#N/A</v>
      </c>
      <c r="U160" s="18" t="str">
        <f>VLOOKUP($D160,'ip prosedur-14 okt-15 juni 2026'!$A:$H,7,FALSE)</f>
        <v>#N/A</v>
      </c>
      <c r="V160" s="18" t="str">
        <f>VLOOKUP($D160,'ip prosedur-14 okt-15 juni 2026'!$A:$H,8,FALSE)</f>
        <v>#N/A</v>
      </c>
    </row>
    <row r="161">
      <c r="A161" s="7" t="s">
        <v>5</v>
      </c>
      <c r="B161" s="7" t="s">
        <v>4203</v>
      </c>
      <c r="C161" s="7" t="s">
        <v>4204</v>
      </c>
      <c r="D161" s="5" t="s">
        <v>421</v>
      </c>
      <c r="E161" s="5" t="s">
        <v>422</v>
      </c>
      <c r="F161" s="11" t="str">
        <f>VLOOKUP($D161,proc!$A:$D,3, FALSE)</f>
        <v>3</v>
      </c>
      <c r="G161" s="12" t="str">
        <f t="shared" si="1"/>
        <v>Major Small and Large Bowel Procedures</v>
      </c>
      <c r="H161" s="12" t="str">
        <f t="shared" si="2"/>
        <v>P16AF</v>
      </c>
      <c r="K161" s="13">
        <f>VLOOKUP($B161,'tarif idrg'!$A:$O,11,FALSE)</f>
        <v>16395602</v>
      </c>
      <c r="L161" s="13">
        <f>VLOOKUP($B161,'tarif idrg'!$A:$O,15,FALSE)</f>
        <v>15739778</v>
      </c>
      <c r="N161" s="3" t="str">
        <f t="shared" si="3"/>
        <v>-</v>
      </c>
      <c r="O161" s="13">
        <f>VLOOKUP($D161,'ip prosedur-2025'!$A:$H,4,FALSE)</f>
        <v>27168702.8</v>
      </c>
      <c r="P161" s="13">
        <f>VLOOKUP($D161,'ip prosedur-14 okt-15 juni 2026'!$A:$H,4,FALSE)</f>
        <v>28941360</v>
      </c>
      <c r="Q161" s="13">
        <f>VLOOKUP($D161,'ip prosedur-14 okt-15 juni 2026'!$A:$H,3, FALSE)</f>
        <v>9</v>
      </c>
      <c r="R161" s="3">
        <f t="shared" si="4"/>
        <v>260472240</v>
      </c>
      <c r="S161" s="14">
        <f>VLOOKUP($D161,'ip prosedur-14 okt-15 juni 2026'!$A:$H,5,FALSE)</f>
        <v>20409336</v>
      </c>
      <c r="T161" s="14">
        <f>VLOOKUP($D161,'ip prosedur-14 okt-15 juni 2026'!$A:$H,6,FALSE)</f>
        <v>31375634</v>
      </c>
      <c r="U161" s="14">
        <f>VLOOKUP($D161,'ip prosedur-14 okt-15 juni 2026'!$A:$H,7,FALSE)</f>
        <v>32365956</v>
      </c>
      <c r="V161" s="14">
        <f>VLOOKUP($D161,'ip prosedur-14 okt-15 juni 2026'!$A:$H,8,FALSE)</f>
        <v>53095582</v>
      </c>
    </row>
    <row r="162">
      <c r="A162" s="7" t="s">
        <v>5</v>
      </c>
      <c r="B162" s="7" t="s">
        <v>4203</v>
      </c>
      <c r="C162" s="7" t="s">
        <v>4204</v>
      </c>
      <c r="D162" s="5" t="s">
        <v>423</v>
      </c>
      <c r="E162" s="5" t="s">
        <v>424</v>
      </c>
      <c r="F162" s="11" t="str">
        <f>VLOOKUP($D162,proc!$A:$D,3, FALSE)</f>
        <v>3</v>
      </c>
      <c r="G162" s="12" t="str">
        <f t="shared" si="1"/>
        <v>Major Small and Large Bowel Procedures</v>
      </c>
      <c r="H162" s="12" t="str">
        <f t="shared" si="2"/>
        <v>P16AF</v>
      </c>
      <c r="K162" s="13">
        <f>VLOOKUP($B162,'tarif idrg'!$A:$O,11,FALSE)</f>
        <v>16395602</v>
      </c>
      <c r="L162" s="13">
        <f>VLOOKUP($B162,'tarif idrg'!$A:$O,15,FALSE)</f>
        <v>15739778</v>
      </c>
      <c r="N162" s="3" t="str">
        <f t="shared" si="3"/>
        <v>-</v>
      </c>
      <c r="O162" s="13">
        <f>VLOOKUP($D162,'ip prosedur-2025'!$A:$H,4,FALSE)</f>
        <v>27474079.83</v>
      </c>
      <c r="P162" s="13">
        <f>VLOOKUP($D162,'ip prosedur-14 okt-15 juni 2026'!$A:$H,4,FALSE)</f>
        <v>26664417.04</v>
      </c>
      <c r="Q162" s="13">
        <f>VLOOKUP($D162,'ip prosedur-14 okt-15 juni 2026'!$A:$H,3, FALSE)</f>
        <v>231</v>
      </c>
      <c r="R162" s="3">
        <f t="shared" si="4"/>
        <v>6159480336</v>
      </c>
      <c r="S162" s="14">
        <f>VLOOKUP($D162,'ip prosedur-14 okt-15 juni 2026'!$A:$H,5,FALSE)</f>
        <v>11467770</v>
      </c>
      <c r="T162" s="14">
        <f>VLOOKUP($D162,'ip prosedur-14 okt-15 juni 2026'!$A:$H,6,FALSE)</f>
        <v>19598005</v>
      </c>
      <c r="U162" s="14">
        <f>VLOOKUP($D162,'ip prosedur-14 okt-15 juni 2026'!$A:$H,7,FALSE)</f>
        <v>28743339</v>
      </c>
      <c r="V162" s="14">
        <f>VLOOKUP($D162,'ip prosedur-14 okt-15 juni 2026'!$A:$H,8,FALSE)</f>
        <v>50528246</v>
      </c>
    </row>
    <row r="163">
      <c r="A163" s="7" t="s">
        <v>5</v>
      </c>
      <c r="B163" s="7" t="s">
        <v>4203</v>
      </c>
      <c r="C163" s="7" t="s">
        <v>4204</v>
      </c>
      <c r="D163" s="5" t="s">
        <v>425</v>
      </c>
      <c r="E163" s="5" t="s">
        <v>427</v>
      </c>
      <c r="F163" s="11" t="str">
        <f>VLOOKUP($D163,proc!$A:$D,3, FALSE)</f>
        <v>3</v>
      </c>
      <c r="G163" s="12" t="str">
        <f t="shared" si="1"/>
        <v>Major Small and Large Bowel Procedures</v>
      </c>
      <c r="H163" s="12" t="str">
        <f t="shared" si="2"/>
        <v>P16AF</v>
      </c>
      <c r="K163" s="13">
        <f>VLOOKUP($B163,'tarif idrg'!$A:$O,11,FALSE)</f>
        <v>16395602</v>
      </c>
      <c r="L163" s="13">
        <f>VLOOKUP($B163,'tarif idrg'!$A:$O,15,FALSE)</f>
        <v>15739778</v>
      </c>
      <c r="N163" s="3" t="str">
        <f t="shared" si="3"/>
        <v>-</v>
      </c>
      <c r="O163" s="13">
        <f>VLOOKUP($D163,'ip prosedur-2025'!$A:$H,4,FALSE)</f>
        <v>45250171.5</v>
      </c>
      <c r="P163" s="13">
        <f>VLOOKUP($D163,'ip prosedur-14 okt-15 juni 2026'!$A:$H,4,FALSE)</f>
        <v>46584576.5</v>
      </c>
      <c r="Q163" s="13">
        <f>VLOOKUP($D163,'ip prosedur-14 okt-15 juni 2026'!$A:$H,3, FALSE)</f>
        <v>6</v>
      </c>
      <c r="R163" s="3">
        <f t="shared" si="4"/>
        <v>279507459</v>
      </c>
      <c r="S163" s="14">
        <f>VLOOKUP($D163,'ip prosedur-14 okt-15 juni 2026'!$A:$H,5,FALSE)</f>
        <v>14740977</v>
      </c>
      <c r="T163" s="14">
        <f>VLOOKUP($D163,'ip prosedur-14 okt-15 juni 2026'!$A:$H,6,FALSE)</f>
        <v>50745401</v>
      </c>
      <c r="U163" s="14">
        <f>VLOOKUP($D163,'ip prosedur-14 okt-15 juni 2026'!$A:$H,7,FALSE)</f>
        <v>64610496</v>
      </c>
      <c r="V163" s="14">
        <f>VLOOKUP($D163,'ip prosedur-14 okt-15 juni 2026'!$A:$H,8,FALSE)</f>
        <v>82302493</v>
      </c>
    </row>
    <row r="164">
      <c r="A164" s="7" t="s">
        <v>5</v>
      </c>
      <c r="B164" s="7" t="s">
        <v>4203</v>
      </c>
      <c r="C164" s="7" t="s">
        <v>4204</v>
      </c>
      <c r="D164" s="5" t="s">
        <v>428</v>
      </c>
      <c r="E164" s="5" t="s">
        <v>429</v>
      </c>
      <c r="F164" s="11" t="str">
        <f>VLOOKUP($D164,proc!$A:$D,3, FALSE)</f>
        <v>3</v>
      </c>
      <c r="G164" s="12" t="str">
        <f t="shared" si="1"/>
        <v>Major Small and Large Bowel Procedures</v>
      </c>
      <c r="H164" s="12" t="str">
        <f t="shared" si="2"/>
        <v>P16AF</v>
      </c>
      <c r="K164" s="13">
        <f>VLOOKUP($B164,'tarif idrg'!$A:$O,11,FALSE)</f>
        <v>16395602</v>
      </c>
      <c r="L164" s="13">
        <f>VLOOKUP($B164,'tarif idrg'!$A:$O,15,FALSE)</f>
        <v>15739778</v>
      </c>
      <c r="N164" s="3" t="str">
        <f t="shared" si="3"/>
        <v>-</v>
      </c>
      <c r="O164" s="13">
        <f>VLOOKUP($D164,'ip prosedur-2025'!$A:$H,4,FALSE)</f>
        <v>19679340.63</v>
      </c>
      <c r="P164" s="13">
        <f>VLOOKUP($D164,'ip prosedur-14 okt-15 juni 2026'!$A:$H,4,FALSE)</f>
        <v>16039664.23</v>
      </c>
      <c r="Q164" s="13">
        <f>VLOOKUP($D164,'ip prosedur-14 okt-15 juni 2026'!$A:$H,3, FALSE)</f>
        <v>134</v>
      </c>
      <c r="R164" s="3">
        <f t="shared" si="4"/>
        <v>2149315007</v>
      </c>
      <c r="S164" s="14">
        <f>VLOOKUP($D164,'ip prosedur-14 okt-15 juni 2026'!$A:$H,5,FALSE)</f>
        <v>7414540</v>
      </c>
      <c r="T164" s="14">
        <f>VLOOKUP($D164,'ip prosedur-14 okt-15 juni 2026'!$A:$H,6,FALSE)</f>
        <v>14739855</v>
      </c>
      <c r="U164" s="14">
        <f>VLOOKUP($D164,'ip prosedur-14 okt-15 juni 2026'!$A:$H,7,FALSE)</f>
        <v>21687654</v>
      </c>
      <c r="V164" s="14">
        <f>VLOOKUP($D164,'ip prosedur-14 okt-15 juni 2026'!$A:$H,8,FALSE)</f>
        <v>28733889</v>
      </c>
    </row>
    <row r="165">
      <c r="A165" s="7" t="s">
        <v>5</v>
      </c>
      <c r="B165" s="7" t="s">
        <v>6900</v>
      </c>
      <c r="C165" s="7" t="s">
        <v>6901</v>
      </c>
      <c r="D165" s="5" t="s">
        <v>430</v>
      </c>
      <c r="E165" s="5" t="s">
        <v>431</v>
      </c>
      <c r="F165" s="11" t="str">
        <f>VLOOKUP($D165,proc!$A:$D,3, FALSE)</f>
        <v>3</v>
      </c>
      <c r="G165" s="12" t="str">
        <f t="shared" si="1"/>
        <v>Other Esophageal Procedures</v>
      </c>
      <c r="H165" s="12" t="str">
        <f t="shared" si="2"/>
        <v>P16AV</v>
      </c>
      <c r="K165" s="13">
        <f>VLOOKUP($B165,'tarif idrg'!$A:$O,11,FALSE)</f>
        <v>17922644</v>
      </c>
      <c r="L165" s="13">
        <f>VLOOKUP($B165,'tarif idrg'!$A:$O,15,FALSE)</f>
        <v>20611040</v>
      </c>
      <c r="N165" s="3" t="str">
        <f t="shared" si="3"/>
        <v>-</v>
      </c>
      <c r="O165" s="13">
        <f>VLOOKUP($D165,'ip prosedur-2025'!$A:$H,4,FALSE)</f>
        <v>20801453</v>
      </c>
      <c r="P165" s="3" t="str">
        <f>VLOOKUP($D165,'ip prosedur-14 okt-15 juni 2026'!$A:$H,4,FALSE)</f>
        <v>#N/A</v>
      </c>
      <c r="Q165" s="3" t="str">
        <f>VLOOKUP($D165,'ip prosedur-14 okt-15 juni 2026'!$A:$H,3, FALSE)</f>
        <v>#N/A</v>
      </c>
      <c r="R165" s="3" t="str">
        <f t="shared" si="4"/>
        <v>#N/A</v>
      </c>
      <c r="S165" s="18" t="str">
        <f>VLOOKUP($D165,'ip prosedur-14 okt-15 juni 2026'!$A:$H,5,FALSE)</f>
        <v>#N/A</v>
      </c>
      <c r="T165" s="18" t="str">
        <f>VLOOKUP($D165,'ip prosedur-14 okt-15 juni 2026'!$A:$H,6,FALSE)</f>
        <v>#N/A</v>
      </c>
      <c r="U165" s="18" t="str">
        <f>VLOOKUP($D165,'ip prosedur-14 okt-15 juni 2026'!$A:$H,7,FALSE)</f>
        <v>#N/A</v>
      </c>
      <c r="V165" s="18" t="str">
        <f>VLOOKUP($D165,'ip prosedur-14 okt-15 juni 2026'!$A:$H,8,FALSE)</f>
        <v>#N/A</v>
      </c>
    </row>
    <row r="166">
      <c r="A166" s="7" t="s">
        <v>5</v>
      </c>
      <c r="B166" s="7" t="s">
        <v>6900</v>
      </c>
      <c r="C166" s="7" t="s">
        <v>6901</v>
      </c>
      <c r="D166" s="5" t="s">
        <v>432</v>
      </c>
      <c r="E166" s="5" t="s">
        <v>434</v>
      </c>
      <c r="F166" s="11" t="str">
        <f>VLOOKUP($D166,proc!$A:$D,3, FALSE)</f>
        <v>3</v>
      </c>
      <c r="G166" s="12" t="str">
        <f t="shared" si="1"/>
        <v>Other Esophageal Procedures</v>
      </c>
      <c r="H166" s="12" t="str">
        <f t="shared" si="2"/>
        <v>P16AV</v>
      </c>
      <c r="K166" s="13">
        <f>VLOOKUP($B166,'tarif idrg'!$A:$O,11,FALSE)</f>
        <v>17922644</v>
      </c>
      <c r="L166" s="13">
        <f>VLOOKUP($B166,'tarif idrg'!$A:$O,15,FALSE)</f>
        <v>20611040</v>
      </c>
      <c r="N166" s="3" t="str">
        <f t="shared" si="3"/>
        <v>-</v>
      </c>
      <c r="O166" s="13">
        <f>VLOOKUP($D166,'ip prosedur-2025'!$A:$H,4,FALSE)</f>
        <v>36500235.51</v>
      </c>
      <c r="P166" s="13">
        <f>VLOOKUP($D166,'ip prosedur-14 okt-15 juni 2026'!$A:$H,4,FALSE)</f>
        <v>51227477.49</v>
      </c>
      <c r="Q166" s="13">
        <f>VLOOKUP($D166,'ip prosedur-14 okt-15 juni 2026'!$A:$H,3, FALSE)</f>
        <v>35</v>
      </c>
      <c r="R166" s="3">
        <f t="shared" si="4"/>
        <v>1792961712</v>
      </c>
      <c r="S166" s="14">
        <f>VLOOKUP($D166,'ip prosedur-14 okt-15 juni 2026'!$A:$H,5,FALSE)</f>
        <v>10399000</v>
      </c>
      <c r="T166" s="14">
        <f>VLOOKUP($D166,'ip prosedur-14 okt-15 juni 2026'!$A:$H,6,FALSE)</f>
        <v>16907650</v>
      </c>
      <c r="U166" s="14">
        <f>VLOOKUP($D166,'ip prosedur-14 okt-15 juni 2026'!$A:$H,7,FALSE)</f>
        <v>54392900</v>
      </c>
      <c r="V166" s="14">
        <f>VLOOKUP($D166,'ip prosedur-14 okt-15 juni 2026'!$A:$H,8,FALSE)</f>
        <v>168546021</v>
      </c>
    </row>
    <row r="167">
      <c r="A167" s="7" t="s">
        <v>5</v>
      </c>
      <c r="B167" s="7" t="s">
        <v>6900</v>
      </c>
      <c r="C167" s="7" t="s">
        <v>6901</v>
      </c>
      <c r="D167" s="5" t="s">
        <v>436</v>
      </c>
      <c r="E167" s="5" t="s">
        <v>438</v>
      </c>
      <c r="F167" s="11" t="str">
        <f>VLOOKUP($D167,proc!$A:$D,3, FALSE)</f>
        <v>3</v>
      </c>
      <c r="G167" s="12" t="str">
        <f t="shared" si="1"/>
        <v>Other Esophageal Procedures</v>
      </c>
      <c r="H167" s="12" t="str">
        <f t="shared" si="2"/>
        <v>P16AV</v>
      </c>
      <c r="K167" s="13">
        <f>VLOOKUP($B167,'tarif idrg'!$A:$O,11,FALSE)</f>
        <v>17922644</v>
      </c>
      <c r="L167" s="13">
        <f>VLOOKUP($B167,'tarif idrg'!$A:$O,15,FALSE)</f>
        <v>20611040</v>
      </c>
      <c r="N167" s="3" t="str">
        <f t="shared" si="3"/>
        <v>-</v>
      </c>
      <c r="O167" s="13">
        <f>VLOOKUP($D167,'ip prosedur-2025'!$A:$H,4,FALSE)</f>
        <v>135106365.1</v>
      </c>
      <c r="P167" s="13">
        <f>VLOOKUP($D167,'ip prosedur-14 okt-15 juni 2026'!$A:$H,4,FALSE)</f>
        <v>139846917.6</v>
      </c>
      <c r="Q167" s="13">
        <f>VLOOKUP($D167,'ip prosedur-14 okt-15 juni 2026'!$A:$H,3, FALSE)</f>
        <v>27</v>
      </c>
      <c r="R167" s="3">
        <f t="shared" si="4"/>
        <v>3775866775</v>
      </c>
      <c r="S167" s="14">
        <f>VLOOKUP($D167,'ip prosedur-14 okt-15 juni 2026'!$A:$H,5,FALSE)</f>
        <v>59216993</v>
      </c>
      <c r="T167" s="14">
        <f>VLOOKUP($D167,'ip prosedur-14 okt-15 juni 2026'!$A:$H,6,FALSE)</f>
        <v>106145349</v>
      </c>
      <c r="U167" s="14">
        <f>VLOOKUP($D167,'ip prosedur-14 okt-15 juni 2026'!$A:$H,7,FALSE)</f>
        <v>219415687</v>
      </c>
      <c r="V167" s="14">
        <f>VLOOKUP($D167,'ip prosedur-14 okt-15 juni 2026'!$A:$H,8,FALSE)</f>
        <v>316799501</v>
      </c>
    </row>
    <row r="168">
      <c r="A168" s="7" t="s">
        <v>5</v>
      </c>
      <c r="B168" s="7" t="s">
        <v>6900</v>
      </c>
      <c r="C168" s="7" t="s">
        <v>6901</v>
      </c>
      <c r="D168" s="5" t="s">
        <v>439</v>
      </c>
      <c r="E168" s="5" t="s">
        <v>440</v>
      </c>
      <c r="F168" s="11" t="str">
        <f>VLOOKUP($D168,proc!$A:$D,3, FALSE)</f>
        <v>5</v>
      </c>
      <c r="G168" s="12" t="str">
        <f t="shared" si="1"/>
        <v>Other Esophageal Procedures</v>
      </c>
      <c r="H168" s="12" t="str">
        <f t="shared" si="2"/>
        <v>P16AV</v>
      </c>
      <c r="K168" s="13">
        <f>VLOOKUP($B168,'tarif idrg'!$A:$O,11,FALSE)</f>
        <v>17922644</v>
      </c>
      <c r="L168" s="13">
        <f>VLOOKUP($B168,'tarif idrg'!$A:$O,15,FALSE)</f>
        <v>20611040</v>
      </c>
      <c r="N168" s="3" t="str">
        <f t="shared" si="3"/>
        <v>-</v>
      </c>
      <c r="O168" s="13">
        <f>VLOOKUP($D168,'ip prosedur-2025'!$A:$H,4,FALSE)</f>
        <v>106102331.6</v>
      </c>
      <c r="P168" s="13">
        <f>VLOOKUP($D168,'ip prosedur-14 okt-15 juni 2026'!$A:$H,4,FALSE)</f>
        <v>216645435.2</v>
      </c>
      <c r="Q168" s="13">
        <f>VLOOKUP($D168,'ip prosedur-14 okt-15 juni 2026'!$A:$H,3, FALSE)</f>
        <v>6</v>
      </c>
      <c r="R168" s="3">
        <f t="shared" si="4"/>
        <v>1299872611</v>
      </c>
      <c r="S168" s="14">
        <f>VLOOKUP($D168,'ip prosedur-14 okt-15 juni 2026'!$A:$H,5,FALSE)</f>
        <v>145103825</v>
      </c>
      <c r="T168" s="14">
        <f>VLOOKUP($D168,'ip prosedur-14 okt-15 juni 2026'!$A:$H,6,FALSE)</f>
        <v>205456997</v>
      </c>
      <c r="U168" s="14">
        <f>VLOOKUP($D168,'ip prosedur-14 okt-15 juni 2026'!$A:$H,7,FALSE)</f>
        <v>279630793</v>
      </c>
      <c r="V168" s="14">
        <f>VLOOKUP($D168,'ip prosedur-14 okt-15 juni 2026'!$A:$H,8,FALSE)</f>
        <v>373594521</v>
      </c>
    </row>
    <row r="169">
      <c r="A169" s="7" t="s">
        <v>5</v>
      </c>
      <c r="B169" s="7" t="s">
        <v>6900</v>
      </c>
      <c r="C169" s="7" t="s">
        <v>6901</v>
      </c>
      <c r="D169" s="5" t="s">
        <v>441</v>
      </c>
      <c r="E169" s="5" t="s">
        <v>443</v>
      </c>
      <c r="F169" s="11" t="str">
        <f>VLOOKUP($D169,proc!$A:$D,3, FALSE)</f>
        <v>5</v>
      </c>
      <c r="G169" s="12" t="str">
        <f t="shared" si="1"/>
        <v>Other Esophageal Procedures</v>
      </c>
      <c r="H169" s="12" t="str">
        <f t="shared" si="2"/>
        <v>P16AV</v>
      </c>
      <c r="K169" s="13">
        <f>VLOOKUP($B169,'tarif idrg'!$A:$O,11,FALSE)</f>
        <v>17922644</v>
      </c>
      <c r="L169" s="13">
        <f>VLOOKUP($B169,'tarif idrg'!$A:$O,15,FALSE)</f>
        <v>20611040</v>
      </c>
      <c r="N169" s="3" t="str">
        <f t="shared" si="3"/>
        <v>-</v>
      </c>
      <c r="O169" s="3" t="str">
        <f>VLOOKUP($D169,'ip prosedur-2025'!$A:$H,4,FALSE)</f>
        <v>#N/A</v>
      </c>
      <c r="P169" s="13">
        <f>VLOOKUP($D169,'ip prosedur-14 okt-15 juni 2026'!$A:$H,4,FALSE)</f>
        <v>9932158.5</v>
      </c>
      <c r="Q169" s="13">
        <f>VLOOKUP($D169,'ip prosedur-14 okt-15 juni 2026'!$A:$H,3, FALSE)</f>
        <v>2</v>
      </c>
      <c r="R169" s="3">
        <f t="shared" si="4"/>
        <v>19864317</v>
      </c>
      <c r="S169" s="14">
        <f>VLOOKUP($D169,'ip prosedur-14 okt-15 juni 2026'!$A:$H,5,FALSE)</f>
        <v>4799417</v>
      </c>
      <c r="T169" s="14">
        <f>VLOOKUP($D169,'ip prosedur-14 okt-15 juni 2026'!$A:$H,6,FALSE)</f>
        <v>4799417</v>
      </c>
      <c r="U169" s="14">
        <f>VLOOKUP($D169,'ip prosedur-14 okt-15 juni 2026'!$A:$H,7,FALSE)</f>
        <v>15064900</v>
      </c>
      <c r="V169" s="14">
        <f>VLOOKUP($D169,'ip prosedur-14 okt-15 juni 2026'!$A:$H,8,FALSE)</f>
        <v>15064900</v>
      </c>
    </row>
    <row r="170">
      <c r="A170" s="7" t="s">
        <v>5</v>
      </c>
      <c r="B170" s="7" t="s">
        <v>6900</v>
      </c>
      <c r="C170" s="7" t="s">
        <v>6901</v>
      </c>
      <c r="D170" s="5" t="s">
        <v>444</v>
      </c>
      <c r="E170" s="5" t="s">
        <v>445</v>
      </c>
      <c r="F170" s="11" t="str">
        <f>VLOOKUP($D170,proc!$A:$D,3, FALSE)</f>
        <v>5</v>
      </c>
      <c r="G170" s="12" t="str">
        <f t="shared" si="1"/>
        <v>Other Esophageal Procedures</v>
      </c>
      <c r="H170" s="12" t="str">
        <f t="shared" si="2"/>
        <v>P16AV</v>
      </c>
      <c r="K170" s="13">
        <f>VLOOKUP($B170,'tarif idrg'!$A:$O,11,FALSE)</f>
        <v>17922644</v>
      </c>
      <c r="L170" s="13">
        <f>VLOOKUP($B170,'tarif idrg'!$A:$O,15,FALSE)</f>
        <v>20611040</v>
      </c>
      <c r="N170" s="3" t="str">
        <f t="shared" si="3"/>
        <v>-</v>
      </c>
      <c r="O170" s="13">
        <f>VLOOKUP($D170,'ip prosedur-2025'!$A:$H,4,FALSE)</f>
        <v>139229431.3</v>
      </c>
      <c r="P170" s="13">
        <f>VLOOKUP($D170,'ip prosedur-14 okt-15 juni 2026'!$A:$H,4,FALSE)</f>
        <v>157957109.7</v>
      </c>
      <c r="Q170" s="13">
        <f>VLOOKUP($D170,'ip prosedur-14 okt-15 juni 2026'!$A:$H,3, FALSE)</f>
        <v>3</v>
      </c>
      <c r="R170" s="3">
        <f t="shared" si="4"/>
        <v>473871329.1</v>
      </c>
      <c r="S170" s="14">
        <f>VLOOKUP($D170,'ip prosedur-14 okt-15 juni 2026'!$A:$H,5,FALSE)</f>
        <v>8723728</v>
      </c>
      <c r="T170" s="14">
        <f>VLOOKUP($D170,'ip prosedur-14 okt-15 juni 2026'!$A:$H,6,FALSE)</f>
        <v>144657936</v>
      </c>
      <c r="U170" s="14">
        <f>VLOOKUP($D170,'ip prosedur-14 okt-15 juni 2026'!$A:$H,7,FALSE)</f>
        <v>320489665</v>
      </c>
      <c r="V170" s="14">
        <f>VLOOKUP($D170,'ip prosedur-14 okt-15 juni 2026'!$A:$H,8,FALSE)</f>
        <v>320489665</v>
      </c>
    </row>
    <row r="171">
      <c r="A171" s="7" t="s">
        <v>5</v>
      </c>
      <c r="B171" s="7" t="s">
        <v>6900</v>
      </c>
      <c r="C171" s="7" t="s">
        <v>6901</v>
      </c>
      <c r="D171" s="5" t="s">
        <v>446</v>
      </c>
      <c r="E171" s="6" t="s">
        <v>447</v>
      </c>
      <c r="F171" s="11" t="str">
        <f>VLOOKUP($D171,proc!$A:$D,3, FALSE)</f>
        <v>0</v>
      </c>
      <c r="G171" s="12" t="str">
        <f t="shared" si="1"/>
        <v>Other Esophageal Procedures</v>
      </c>
      <c r="H171" s="12" t="str">
        <f t="shared" si="2"/>
        <v>P16AV</v>
      </c>
      <c r="K171" s="13">
        <f>VLOOKUP($B171,'tarif idrg'!$A:$O,11,FALSE)</f>
        <v>17922644</v>
      </c>
      <c r="L171" s="13">
        <f>VLOOKUP($B171,'tarif idrg'!$A:$O,15,FALSE)</f>
        <v>20611040</v>
      </c>
      <c r="N171" s="3" t="str">
        <f t="shared" si="3"/>
        <v>-</v>
      </c>
      <c r="O171" s="13">
        <f>VLOOKUP($D171,'ip prosedur-2025'!$A:$H,4,FALSE)</f>
        <v>46257831.96</v>
      </c>
      <c r="P171" s="13">
        <f>VLOOKUP($D171,'ip prosedur-14 okt-15 juni 2026'!$A:$H,4,FALSE)</f>
        <v>47671641.17</v>
      </c>
      <c r="Q171" s="13">
        <f>VLOOKUP($D171,'ip prosedur-14 okt-15 juni 2026'!$A:$H,3, FALSE)</f>
        <v>48</v>
      </c>
      <c r="R171" s="3">
        <f t="shared" si="4"/>
        <v>2288238776</v>
      </c>
      <c r="S171" s="14">
        <f>VLOOKUP($D171,'ip prosedur-14 okt-15 juni 2026'!$A:$H,5,FALSE)</f>
        <v>15417285</v>
      </c>
      <c r="T171" s="14">
        <f>VLOOKUP($D171,'ip prosedur-14 okt-15 juni 2026'!$A:$H,6,FALSE)</f>
        <v>60921721</v>
      </c>
      <c r="U171" s="14">
        <f>VLOOKUP($D171,'ip prosedur-14 okt-15 juni 2026'!$A:$H,7,FALSE)</f>
        <v>72585433</v>
      </c>
      <c r="V171" s="14">
        <f>VLOOKUP($D171,'ip prosedur-14 okt-15 juni 2026'!$A:$H,8,FALSE)</f>
        <v>85224767</v>
      </c>
    </row>
    <row r="172">
      <c r="A172" s="7" t="s">
        <v>5</v>
      </c>
      <c r="B172" s="7" t="s">
        <v>6900</v>
      </c>
      <c r="C172" s="7" t="s">
        <v>6901</v>
      </c>
      <c r="D172" s="5" t="s">
        <v>449</v>
      </c>
      <c r="E172" s="6" t="s">
        <v>450</v>
      </c>
      <c r="F172" s="11" t="str">
        <f>VLOOKUP($D172,proc!$A:$D,3, FALSE)</f>
        <v>3</v>
      </c>
      <c r="G172" s="12" t="str">
        <f t="shared" si="1"/>
        <v>Other Esophageal Procedures</v>
      </c>
      <c r="H172" s="12" t="str">
        <f t="shared" si="2"/>
        <v>P16AV</v>
      </c>
      <c r="K172" s="13">
        <f>VLOOKUP($B172,'tarif idrg'!$A:$O,11,FALSE)</f>
        <v>17922644</v>
      </c>
      <c r="L172" s="13">
        <f>VLOOKUP($B172,'tarif idrg'!$A:$O,15,FALSE)</f>
        <v>20611040</v>
      </c>
      <c r="N172" s="3" t="str">
        <f t="shared" si="3"/>
        <v>-</v>
      </c>
      <c r="O172" s="13">
        <f>VLOOKUP($D172,'ip prosedur-2025'!$A:$H,4,FALSE)</f>
        <v>53802477.81</v>
      </c>
      <c r="P172" s="13">
        <f>VLOOKUP($D172,'ip prosedur-14 okt-15 juni 2026'!$A:$H,4,FALSE)</f>
        <v>55792916.43</v>
      </c>
      <c r="Q172" s="13">
        <f>VLOOKUP($D172,'ip prosedur-14 okt-15 juni 2026'!$A:$H,3, FALSE)</f>
        <v>21</v>
      </c>
      <c r="R172" s="3">
        <f t="shared" si="4"/>
        <v>1171651245</v>
      </c>
      <c r="S172" s="14">
        <f>VLOOKUP($D172,'ip prosedur-14 okt-15 juni 2026'!$A:$H,5,FALSE)</f>
        <v>18013219</v>
      </c>
      <c r="T172" s="14">
        <f>VLOOKUP($D172,'ip prosedur-14 okt-15 juni 2026'!$A:$H,6,FALSE)</f>
        <v>39293593</v>
      </c>
      <c r="U172" s="14">
        <f>VLOOKUP($D172,'ip prosedur-14 okt-15 juni 2026'!$A:$H,7,FALSE)</f>
        <v>58596889</v>
      </c>
      <c r="V172" s="14">
        <f>VLOOKUP($D172,'ip prosedur-14 okt-15 juni 2026'!$A:$H,8,FALSE)</f>
        <v>87858699</v>
      </c>
    </row>
    <row r="173">
      <c r="A173" s="7" t="s">
        <v>5</v>
      </c>
      <c r="B173" s="7" t="s">
        <v>6900</v>
      </c>
      <c r="C173" s="7" t="s">
        <v>6901</v>
      </c>
      <c r="D173" s="5" t="s">
        <v>451</v>
      </c>
      <c r="E173" s="5" t="s">
        <v>452</v>
      </c>
      <c r="F173" s="11" t="str">
        <f>VLOOKUP($D173,proc!$A:$D,3, FALSE)</f>
        <v>4</v>
      </c>
      <c r="G173" s="12" t="str">
        <f t="shared" si="1"/>
        <v>Other Esophageal Procedures</v>
      </c>
      <c r="H173" s="12" t="str">
        <f t="shared" si="2"/>
        <v>P16AV</v>
      </c>
      <c r="K173" s="13">
        <f>VLOOKUP($B173,'tarif idrg'!$A:$O,11,FALSE)</f>
        <v>17922644</v>
      </c>
      <c r="L173" s="13">
        <f>VLOOKUP($B173,'tarif idrg'!$A:$O,15,FALSE)</f>
        <v>20611040</v>
      </c>
      <c r="N173" s="3" t="str">
        <f t="shared" si="3"/>
        <v>-</v>
      </c>
      <c r="O173" s="13">
        <f>VLOOKUP($D173,'ip prosedur-2025'!$A:$H,4,FALSE)</f>
        <v>134882764.5</v>
      </c>
      <c r="P173" s="13">
        <f>VLOOKUP($D173,'ip prosedur-14 okt-15 juni 2026'!$A:$H,4,FALSE)</f>
        <v>73199998</v>
      </c>
      <c r="Q173" s="13">
        <f>VLOOKUP($D173,'ip prosedur-14 okt-15 juni 2026'!$A:$H,3, FALSE)</f>
        <v>3</v>
      </c>
      <c r="R173" s="3">
        <f t="shared" si="4"/>
        <v>219599994</v>
      </c>
      <c r="S173" s="14">
        <f>VLOOKUP($D173,'ip prosedur-14 okt-15 juni 2026'!$A:$H,5,FALSE)</f>
        <v>15428300</v>
      </c>
      <c r="T173" s="14">
        <f>VLOOKUP($D173,'ip prosedur-14 okt-15 juni 2026'!$A:$H,6,FALSE)</f>
        <v>99196115</v>
      </c>
      <c r="U173" s="14">
        <f>VLOOKUP($D173,'ip prosedur-14 okt-15 juni 2026'!$A:$H,7,FALSE)</f>
        <v>104975579</v>
      </c>
      <c r="V173" s="14">
        <f>VLOOKUP($D173,'ip prosedur-14 okt-15 juni 2026'!$A:$H,8,FALSE)</f>
        <v>104975579</v>
      </c>
    </row>
    <row r="174">
      <c r="A174" s="7" t="s">
        <v>5</v>
      </c>
      <c r="B174" s="7" t="s">
        <v>6900</v>
      </c>
      <c r="C174" s="7" t="s">
        <v>6901</v>
      </c>
      <c r="D174" s="5" t="s">
        <v>455</v>
      </c>
      <c r="E174" s="5" t="s">
        <v>456</v>
      </c>
      <c r="F174" s="11" t="str">
        <f>VLOOKUP($D174,proc!$A:$D,3, FALSE)</f>
        <v>4</v>
      </c>
      <c r="G174" s="12" t="str">
        <f t="shared" si="1"/>
        <v>Other Esophageal Procedures</v>
      </c>
      <c r="H174" s="12" t="str">
        <f t="shared" si="2"/>
        <v>P16AV</v>
      </c>
      <c r="K174" s="13">
        <f>VLOOKUP($B174,'tarif idrg'!$A:$O,11,FALSE)</f>
        <v>17922644</v>
      </c>
      <c r="L174" s="13">
        <f>VLOOKUP($B174,'tarif idrg'!$A:$O,15,FALSE)</f>
        <v>20611040</v>
      </c>
      <c r="N174" s="3" t="str">
        <f t="shared" si="3"/>
        <v>-</v>
      </c>
      <c r="O174" s="13">
        <f>VLOOKUP($D174,'ip prosedur-2025'!$A:$H,4,FALSE)</f>
        <v>20889305.86</v>
      </c>
      <c r="P174" s="13">
        <f>VLOOKUP($D174,'ip prosedur-14 okt-15 juni 2026'!$A:$H,4,FALSE)</f>
        <v>37595367.39</v>
      </c>
      <c r="Q174" s="13">
        <f>VLOOKUP($D174,'ip prosedur-14 okt-15 juni 2026'!$A:$H,3, FALSE)</f>
        <v>18</v>
      </c>
      <c r="R174" s="3">
        <f t="shared" si="4"/>
        <v>676716613</v>
      </c>
      <c r="S174" s="14">
        <f>VLOOKUP($D174,'ip prosedur-14 okt-15 juni 2026'!$A:$H,5,FALSE)</f>
        <v>12223400</v>
      </c>
      <c r="T174" s="14">
        <f>VLOOKUP($D174,'ip prosedur-14 okt-15 juni 2026'!$A:$H,6,FALSE)</f>
        <v>14955405</v>
      </c>
      <c r="U174" s="14">
        <f>VLOOKUP($D174,'ip prosedur-14 okt-15 juni 2026'!$A:$H,7,FALSE)</f>
        <v>33568298</v>
      </c>
      <c r="V174" s="14">
        <f>VLOOKUP($D174,'ip prosedur-14 okt-15 juni 2026'!$A:$H,8,FALSE)</f>
        <v>81128575</v>
      </c>
    </row>
    <row r="175">
      <c r="A175" s="7" t="s">
        <v>5</v>
      </c>
      <c r="B175" s="7" t="s">
        <v>6900</v>
      </c>
      <c r="C175" s="7" t="s">
        <v>6901</v>
      </c>
      <c r="D175" s="5" t="s">
        <v>460</v>
      </c>
      <c r="E175" s="5" t="s">
        <v>461</v>
      </c>
      <c r="F175" s="11" t="str">
        <f>VLOOKUP($D175,proc!$A:$D,3, FALSE)</f>
        <v>5</v>
      </c>
      <c r="G175" s="12" t="str">
        <f t="shared" si="1"/>
        <v>Other Esophageal Procedures</v>
      </c>
      <c r="H175" s="12" t="str">
        <f t="shared" si="2"/>
        <v>P16AV</v>
      </c>
      <c r="K175" s="13">
        <f>VLOOKUP($B175,'tarif idrg'!$A:$O,11,FALSE)</f>
        <v>17922644</v>
      </c>
      <c r="L175" s="13">
        <f>VLOOKUP($B175,'tarif idrg'!$A:$O,15,FALSE)</f>
        <v>20611040</v>
      </c>
      <c r="N175" s="3" t="str">
        <f t="shared" si="3"/>
        <v>-</v>
      </c>
      <c r="O175" s="13">
        <f>VLOOKUP($D175,'ip prosedur-2025'!$A:$H,4,FALSE)</f>
        <v>85434209.8</v>
      </c>
      <c r="P175" s="13">
        <f>VLOOKUP($D175,'ip prosedur-14 okt-15 juni 2026'!$A:$H,4,FALSE)</f>
        <v>65745060.29</v>
      </c>
      <c r="Q175" s="13">
        <f>VLOOKUP($D175,'ip prosedur-14 okt-15 juni 2026'!$A:$H,3, FALSE)</f>
        <v>7</v>
      </c>
      <c r="R175" s="3">
        <f t="shared" si="4"/>
        <v>460215422</v>
      </c>
      <c r="S175" s="14">
        <f>VLOOKUP($D175,'ip prosedur-14 okt-15 juni 2026'!$A:$H,5,FALSE)</f>
        <v>8348200</v>
      </c>
      <c r="T175" s="14">
        <f>VLOOKUP($D175,'ip prosedur-14 okt-15 juni 2026'!$A:$H,6,FALSE)</f>
        <v>19660300</v>
      </c>
      <c r="U175" s="14">
        <f>VLOOKUP($D175,'ip prosedur-14 okt-15 juni 2026'!$A:$H,7,FALSE)</f>
        <v>95955255</v>
      </c>
      <c r="V175" s="14">
        <f>VLOOKUP($D175,'ip prosedur-14 okt-15 juni 2026'!$A:$H,8,FALSE)</f>
        <v>279630793</v>
      </c>
    </row>
    <row r="176">
      <c r="A176" s="7" t="s">
        <v>5</v>
      </c>
      <c r="B176" s="7" t="s">
        <v>6900</v>
      </c>
      <c r="C176" s="7" t="s">
        <v>6901</v>
      </c>
      <c r="D176" s="5" t="s">
        <v>462</v>
      </c>
      <c r="E176" s="5" t="s">
        <v>463</v>
      </c>
      <c r="F176" s="11" t="str">
        <f>VLOOKUP($D176,proc!$A:$D,3, FALSE)</f>
        <v>4</v>
      </c>
      <c r="G176" s="12" t="str">
        <f t="shared" si="1"/>
        <v>Other Esophageal Procedures</v>
      </c>
      <c r="H176" s="12" t="str">
        <f t="shared" si="2"/>
        <v>P16AV</v>
      </c>
      <c r="K176" s="13">
        <f>VLOOKUP($B176,'tarif idrg'!$A:$O,11,FALSE)</f>
        <v>17922644</v>
      </c>
      <c r="L176" s="13">
        <f>VLOOKUP($B176,'tarif idrg'!$A:$O,15,FALSE)</f>
        <v>20611040</v>
      </c>
      <c r="N176" s="3" t="str">
        <f t="shared" si="3"/>
        <v>-</v>
      </c>
      <c r="O176" s="13">
        <f>VLOOKUP($D176,'ip prosedur-2025'!$A:$H,4,FALSE)</f>
        <v>49622249.79</v>
      </c>
      <c r="P176" s="13">
        <f>VLOOKUP($D176,'ip prosedur-14 okt-15 juni 2026'!$A:$H,4,FALSE)</f>
        <v>41424967.03</v>
      </c>
      <c r="Q176" s="13">
        <f>VLOOKUP($D176,'ip prosedur-14 okt-15 juni 2026'!$A:$H,3, FALSE)</f>
        <v>58</v>
      </c>
      <c r="R176" s="3">
        <f t="shared" si="4"/>
        <v>2402648088</v>
      </c>
      <c r="S176" s="14">
        <f>VLOOKUP($D176,'ip prosedur-14 okt-15 juni 2026'!$A:$H,5,FALSE)</f>
        <v>23510206</v>
      </c>
      <c r="T176" s="14">
        <f>VLOOKUP($D176,'ip prosedur-14 okt-15 juni 2026'!$A:$H,6,FALSE)</f>
        <v>33439419</v>
      </c>
      <c r="U176" s="14">
        <f>VLOOKUP($D176,'ip prosedur-14 okt-15 juni 2026'!$A:$H,7,FALSE)</f>
        <v>46659401</v>
      </c>
      <c r="V176" s="14">
        <f>VLOOKUP($D176,'ip prosedur-14 okt-15 juni 2026'!$A:$H,8,FALSE)</f>
        <v>81240842</v>
      </c>
    </row>
    <row r="177">
      <c r="A177" s="7" t="s">
        <v>5</v>
      </c>
      <c r="B177" s="7" t="s">
        <v>6900</v>
      </c>
      <c r="C177" s="7" t="s">
        <v>6901</v>
      </c>
      <c r="D177" s="5" t="s">
        <v>464</v>
      </c>
      <c r="E177" s="5" t="s">
        <v>466</v>
      </c>
      <c r="F177" s="11" t="str">
        <f>VLOOKUP($D177,proc!$A:$D,3, FALSE)</f>
        <v>4</v>
      </c>
      <c r="G177" s="12" t="str">
        <f t="shared" si="1"/>
        <v>Other Esophageal Procedures</v>
      </c>
      <c r="H177" s="12" t="str">
        <f t="shared" si="2"/>
        <v>P16AV</v>
      </c>
      <c r="K177" s="13">
        <f>VLOOKUP($B177,'tarif idrg'!$A:$O,11,FALSE)</f>
        <v>17922644</v>
      </c>
      <c r="L177" s="13">
        <f>VLOOKUP($B177,'tarif idrg'!$A:$O,15,FALSE)</f>
        <v>20611040</v>
      </c>
      <c r="N177" s="3" t="str">
        <f t="shared" si="3"/>
        <v>-</v>
      </c>
      <c r="O177" s="13">
        <f>VLOOKUP($D177,'ip prosedur-2025'!$A:$H,4,FALSE)</f>
        <v>78390366.37</v>
      </c>
      <c r="P177" s="13">
        <f>VLOOKUP($D177,'ip prosedur-14 okt-15 juni 2026'!$A:$H,4,FALSE)</f>
        <v>54060912.37</v>
      </c>
      <c r="Q177" s="13">
        <f>VLOOKUP($D177,'ip prosedur-14 okt-15 juni 2026'!$A:$H,3, FALSE)</f>
        <v>27</v>
      </c>
      <c r="R177" s="3">
        <f t="shared" si="4"/>
        <v>1459644634</v>
      </c>
      <c r="S177" s="14">
        <f>VLOOKUP($D177,'ip prosedur-14 okt-15 juni 2026'!$A:$H,5,FALSE)</f>
        <v>14791243</v>
      </c>
      <c r="T177" s="14">
        <f>VLOOKUP($D177,'ip prosedur-14 okt-15 juni 2026'!$A:$H,6,FALSE)</f>
        <v>30732601</v>
      </c>
      <c r="U177" s="14">
        <f>VLOOKUP($D177,'ip prosedur-14 okt-15 juni 2026'!$A:$H,7,FALSE)</f>
        <v>74368379</v>
      </c>
      <c r="V177" s="14">
        <f>VLOOKUP($D177,'ip prosedur-14 okt-15 juni 2026'!$A:$H,8,FALSE)</f>
        <v>137307020</v>
      </c>
    </row>
    <row r="178">
      <c r="A178" s="7" t="s">
        <v>5</v>
      </c>
      <c r="B178" s="7" t="s">
        <v>6900</v>
      </c>
      <c r="C178" s="7" t="s">
        <v>6901</v>
      </c>
      <c r="D178" s="5" t="s">
        <v>467</v>
      </c>
      <c r="E178" s="5" t="s">
        <v>468</v>
      </c>
      <c r="F178" s="11" t="str">
        <f>VLOOKUP($D178,proc!$A:$D,3, FALSE)</f>
        <v>4</v>
      </c>
      <c r="G178" s="12" t="str">
        <f t="shared" si="1"/>
        <v>Other Esophageal Procedures</v>
      </c>
      <c r="H178" s="12" t="str">
        <f t="shared" si="2"/>
        <v>P16AV</v>
      </c>
      <c r="K178" s="13">
        <f>VLOOKUP($B178,'tarif idrg'!$A:$O,11,FALSE)</f>
        <v>17922644</v>
      </c>
      <c r="L178" s="13">
        <f>VLOOKUP($B178,'tarif idrg'!$A:$O,15,FALSE)</f>
        <v>20611040</v>
      </c>
      <c r="N178" s="3" t="str">
        <f t="shared" si="3"/>
        <v>-</v>
      </c>
      <c r="O178" s="13">
        <f>VLOOKUP($D178,'ip prosedur-2025'!$A:$H,4,FALSE)</f>
        <v>176411592</v>
      </c>
      <c r="P178" s="13">
        <f>VLOOKUP($D178,'ip prosedur-14 okt-15 juni 2026'!$A:$H,4,FALSE)</f>
        <v>10407814</v>
      </c>
      <c r="Q178" s="13">
        <f>VLOOKUP($D178,'ip prosedur-14 okt-15 juni 2026'!$A:$H,3, FALSE)</f>
        <v>2</v>
      </c>
      <c r="R178" s="3">
        <f t="shared" si="4"/>
        <v>20815628</v>
      </c>
      <c r="S178" s="14">
        <f>VLOOKUP($D178,'ip prosedur-14 okt-15 juni 2026'!$A:$H,5,FALSE)</f>
        <v>6414000</v>
      </c>
      <c r="T178" s="14">
        <f>VLOOKUP($D178,'ip prosedur-14 okt-15 juni 2026'!$A:$H,6,FALSE)</f>
        <v>6414000</v>
      </c>
      <c r="U178" s="14">
        <f>VLOOKUP($D178,'ip prosedur-14 okt-15 juni 2026'!$A:$H,7,FALSE)</f>
        <v>14401628</v>
      </c>
      <c r="V178" s="14">
        <f>VLOOKUP($D178,'ip prosedur-14 okt-15 juni 2026'!$A:$H,8,FALSE)</f>
        <v>14401628</v>
      </c>
    </row>
    <row r="179">
      <c r="A179" s="7" t="s">
        <v>5</v>
      </c>
      <c r="B179" s="7" t="s">
        <v>6900</v>
      </c>
      <c r="C179" s="7" t="s">
        <v>6901</v>
      </c>
      <c r="D179" s="5" t="s">
        <v>469</v>
      </c>
      <c r="E179" s="5" t="s">
        <v>470</v>
      </c>
      <c r="F179" s="11" t="str">
        <f>VLOOKUP($D179,proc!$A:$D,3, FALSE)</f>
        <v>5</v>
      </c>
      <c r="G179" s="12" t="str">
        <f t="shared" si="1"/>
        <v>Other Esophageal Procedures</v>
      </c>
      <c r="H179" s="12" t="str">
        <f t="shared" si="2"/>
        <v>P16AV</v>
      </c>
      <c r="K179" s="13">
        <f>VLOOKUP($B179,'tarif idrg'!$A:$O,11,FALSE)</f>
        <v>17922644</v>
      </c>
      <c r="L179" s="13">
        <f>VLOOKUP($B179,'tarif idrg'!$A:$O,15,FALSE)</f>
        <v>20611040</v>
      </c>
      <c r="N179" s="3" t="str">
        <f t="shared" si="3"/>
        <v>-</v>
      </c>
      <c r="O179" s="13">
        <f>VLOOKUP($D179,'ip prosedur-2025'!$A:$H,4,FALSE)</f>
        <v>104139099.2</v>
      </c>
      <c r="P179" s="13">
        <f>VLOOKUP($D179,'ip prosedur-14 okt-15 juni 2026'!$A:$H,4,FALSE)</f>
        <v>80371720.5</v>
      </c>
      <c r="Q179" s="13">
        <f>VLOOKUP($D179,'ip prosedur-14 okt-15 juni 2026'!$A:$H,3, FALSE)</f>
        <v>30</v>
      </c>
      <c r="R179" s="3">
        <f t="shared" si="4"/>
        <v>2411151615</v>
      </c>
      <c r="S179" s="14">
        <f>VLOOKUP($D179,'ip prosedur-14 okt-15 juni 2026'!$A:$H,5,FALSE)</f>
        <v>29746652</v>
      </c>
      <c r="T179" s="14">
        <f>VLOOKUP($D179,'ip prosedur-14 okt-15 juni 2026'!$A:$H,6,FALSE)</f>
        <v>45300295</v>
      </c>
      <c r="U179" s="14">
        <f>VLOOKUP($D179,'ip prosedur-14 okt-15 juni 2026'!$A:$H,7,FALSE)</f>
        <v>89783887</v>
      </c>
      <c r="V179" s="14">
        <f>VLOOKUP($D179,'ip prosedur-14 okt-15 juni 2026'!$A:$H,8,FALSE)</f>
        <v>183244846</v>
      </c>
    </row>
    <row r="180">
      <c r="A180" s="7" t="s">
        <v>5</v>
      </c>
      <c r="B180" s="7" t="s">
        <v>6900</v>
      </c>
      <c r="C180" s="7" t="s">
        <v>6901</v>
      </c>
      <c r="D180" s="5" t="s">
        <v>472</v>
      </c>
      <c r="E180" s="5" t="s">
        <v>473</v>
      </c>
      <c r="F180" s="11" t="str">
        <f>VLOOKUP($D180,proc!$A:$D,3, FALSE)</f>
        <v>5</v>
      </c>
      <c r="G180" s="12" t="str">
        <f t="shared" si="1"/>
        <v>Other Esophageal Procedures</v>
      </c>
      <c r="H180" s="12" t="str">
        <f t="shared" si="2"/>
        <v>P16AV</v>
      </c>
      <c r="K180" s="13">
        <f>VLOOKUP($B180,'tarif idrg'!$A:$O,11,FALSE)</f>
        <v>17922644</v>
      </c>
      <c r="L180" s="13">
        <f>VLOOKUP($B180,'tarif idrg'!$A:$O,15,FALSE)</f>
        <v>20611040</v>
      </c>
      <c r="N180" s="3" t="str">
        <f t="shared" si="3"/>
        <v>-</v>
      </c>
      <c r="O180" s="13">
        <f>VLOOKUP($D180,'ip prosedur-2025'!$A:$H,4,FALSE)</f>
        <v>72187945.5</v>
      </c>
      <c r="P180" s="13">
        <f>VLOOKUP($D180,'ip prosedur-14 okt-15 juni 2026'!$A:$H,4,FALSE)</f>
        <v>37270002</v>
      </c>
      <c r="Q180" s="13">
        <f>VLOOKUP($D180,'ip prosedur-14 okt-15 juni 2026'!$A:$H,3, FALSE)</f>
        <v>2</v>
      </c>
      <c r="R180" s="3">
        <f t="shared" si="4"/>
        <v>74540004</v>
      </c>
      <c r="S180" s="14">
        <f>VLOOKUP($D180,'ip prosedur-14 okt-15 juni 2026'!$A:$H,5,FALSE)</f>
        <v>16848678</v>
      </c>
      <c r="T180" s="14">
        <f>VLOOKUP($D180,'ip prosedur-14 okt-15 juni 2026'!$A:$H,6,FALSE)</f>
        <v>16848678</v>
      </c>
      <c r="U180" s="14">
        <f>VLOOKUP($D180,'ip prosedur-14 okt-15 juni 2026'!$A:$H,7,FALSE)</f>
        <v>57691326</v>
      </c>
      <c r="V180" s="14">
        <f>VLOOKUP($D180,'ip prosedur-14 okt-15 juni 2026'!$A:$H,8,FALSE)</f>
        <v>57691326</v>
      </c>
    </row>
    <row r="181">
      <c r="A181" s="7" t="s">
        <v>5</v>
      </c>
      <c r="B181" s="7" t="s">
        <v>6900</v>
      </c>
      <c r="C181" s="7" t="s">
        <v>6901</v>
      </c>
      <c r="D181" s="5" t="s">
        <v>474</v>
      </c>
      <c r="E181" s="5" t="s">
        <v>475</v>
      </c>
      <c r="F181" s="11" t="str">
        <f>VLOOKUP($D181,proc!$A:$D,3, FALSE)</f>
        <v>5</v>
      </c>
      <c r="G181" s="12" t="str">
        <f t="shared" si="1"/>
        <v>Other Esophageal Procedures</v>
      </c>
      <c r="H181" s="12" t="str">
        <f t="shared" si="2"/>
        <v>P16AV</v>
      </c>
      <c r="K181" s="13">
        <f>VLOOKUP($B181,'tarif idrg'!$A:$O,11,FALSE)</f>
        <v>17922644</v>
      </c>
      <c r="L181" s="13">
        <f>VLOOKUP($B181,'tarif idrg'!$A:$O,15,FALSE)</f>
        <v>20611040</v>
      </c>
      <c r="N181" s="3" t="str">
        <f t="shared" si="3"/>
        <v>-</v>
      </c>
      <c r="O181" s="13">
        <f>VLOOKUP($D181,'ip prosedur-2025'!$A:$H,4,FALSE)</f>
        <v>78286735</v>
      </c>
      <c r="P181" s="13">
        <f>VLOOKUP($D181,'ip prosedur-14 okt-15 juni 2026'!$A:$H,4,FALSE)</f>
        <v>84553608.33</v>
      </c>
      <c r="Q181" s="13">
        <f>VLOOKUP($D181,'ip prosedur-14 okt-15 juni 2026'!$A:$H,3, FALSE)</f>
        <v>3</v>
      </c>
      <c r="R181" s="3">
        <f t="shared" si="4"/>
        <v>253660825</v>
      </c>
      <c r="S181" s="14">
        <f>VLOOKUP($D181,'ip prosedur-14 okt-15 juni 2026'!$A:$H,5,FALSE)</f>
        <v>30622562</v>
      </c>
      <c r="T181" s="14">
        <f>VLOOKUP($D181,'ip prosedur-14 okt-15 juni 2026'!$A:$H,6,FALSE)</f>
        <v>85124343</v>
      </c>
      <c r="U181" s="14">
        <f>VLOOKUP($D181,'ip prosedur-14 okt-15 juni 2026'!$A:$H,7,FALSE)</f>
        <v>137913920</v>
      </c>
      <c r="V181" s="14">
        <f>VLOOKUP($D181,'ip prosedur-14 okt-15 juni 2026'!$A:$H,8,FALSE)</f>
        <v>137913920</v>
      </c>
    </row>
    <row r="182">
      <c r="A182" s="7" t="s">
        <v>5</v>
      </c>
      <c r="B182" s="7" t="s">
        <v>6900</v>
      </c>
      <c r="C182" s="7" t="s">
        <v>6901</v>
      </c>
      <c r="D182" s="5" t="s">
        <v>476</v>
      </c>
      <c r="E182" s="5" t="s">
        <v>478</v>
      </c>
      <c r="F182" s="11" t="str">
        <f>VLOOKUP($D182,proc!$A:$D,3, FALSE)</f>
        <v>5</v>
      </c>
      <c r="G182" s="12" t="str">
        <f t="shared" si="1"/>
        <v>Other Esophageal Procedures</v>
      </c>
      <c r="H182" s="12" t="str">
        <f t="shared" si="2"/>
        <v>P16AV</v>
      </c>
      <c r="K182" s="13">
        <f>VLOOKUP($B182,'tarif idrg'!$A:$O,11,FALSE)</f>
        <v>17922644</v>
      </c>
      <c r="L182" s="13">
        <f>VLOOKUP($B182,'tarif idrg'!$A:$O,15,FALSE)</f>
        <v>20611040</v>
      </c>
      <c r="N182" s="3" t="str">
        <f t="shared" si="3"/>
        <v>-</v>
      </c>
      <c r="O182" s="13">
        <f>VLOOKUP($D182,'ip prosedur-2025'!$A:$H,4,FALSE)</f>
        <v>92838436.3</v>
      </c>
      <c r="P182" s="13">
        <f>VLOOKUP($D182,'ip prosedur-14 okt-15 juni 2026'!$A:$H,4,FALSE)</f>
        <v>101081466</v>
      </c>
      <c r="Q182" s="13">
        <f>VLOOKUP($D182,'ip prosedur-14 okt-15 juni 2026'!$A:$H,3, FALSE)</f>
        <v>42</v>
      </c>
      <c r="R182" s="3">
        <f t="shared" si="4"/>
        <v>4245421572</v>
      </c>
      <c r="S182" s="14">
        <f>VLOOKUP($D182,'ip prosedur-14 okt-15 juni 2026'!$A:$H,5,FALSE)</f>
        <v>27568517</v>
      </c>
      <c r="T182" s="14">
        <f>VLOOKUP($D182,'ip prosedur-14 okt-15 juni 2026'!$A:$H,6,FALSE)</f>
        <v>55006739</v>
      </c>
      <c r="U182" s="14">
        <f>VLOOKUP($D182,'ip prosedur-14 okt-15 juni 2026'!$A:$H,7,FALSE)</f>
        <v>108419462</v>
      </c>
      <c r="V182" s="14">
        <f>VLOOKUP($D182,'ip prosedur-14 okt-15 juni 2026'!$A:$H,8,FALSE)</f>
        <v>195705927</v>
      </c>
    </row>
    <row r="183">
      <c r="A183" s="7" t="s">
        <v>5</v>
      </c>
      <c r="B183" s="7" t="s">
        <v>6900</v>
      </c>
      <c r="C183" s="7" t="s">
        <v>6901</v>
      </c>
      <c r="D183" s="5" t="s">
        <v>479</v>
      </c>
      <c r="E183" s="5" t="s">
        <v>480</v>
      </c>
      <c r="F183" s="11" t="str">
        <f>VLOOKUP($D183,proc!$A:$D,3, FALSE)</f>
        <v>5</v>
      </c>
      <c r="G183" s="12" t="str">
        <f t="shared" si="1"/>
        <v>Other Esophageal Procedures</v>
      </c>
      <c r="H183" s="12" t="str">
        <f t="shared" si="2"/>
        <v>P16AV</v>
      </c>
      <c r="K183" s="13">
        <f>VLOOKUP($B183,'tarif idrg'!$A:$O,11,FALSE)</f>
        <v>17922644</v>
      </c>
      <c r="L183" s="13">
        <f>VLOOKUP($B183,'tarif idrg'!$A:$O,15,FALSE)</f>
        <v>20611040</v>
      </c>
      <c r="N183" s="3" t="str">
        <f t="shared" si="3"/>
        <v>-</v>
      </c>
      <c r="O183" s="13">
        <f>VLOOKUP($D183,'ip prosedur-2025'!$A:$H,4,FALSE)</f>
        <v>28684375.14</v>
      </c>
      <c r="P183" s="13">
        <f>VLOOKUP($D183,'ip prosedur-14 okt-15 juni 2026'!$A:$H,4,FALSE)</f>
        <v>23537027.6</v>
      </c>
      <c r="Q183" s="13">
        <f>VLOOKUP($D183,'ip prosedur-14 okt-15 juni 2026'!$A:$H,3, FALSE)</f>
        <v>213</v>
      </c>
      <c r="R183" s="3">
        <f t="shared" si="4"/>
        <v>5013386879</v>
      </c>
      <c r="S183" s="14">
        <f>VLOOKUP($D183,'ip prosedur-14 okt-15 juni 2026'!$A:$H,5,FALSE)</f>
        <v>9170749</v>
      </c>
      <c r="T183" s="14">
        <f>VLOOKUP($D183,'ip prosedur-14 okt-15 juni 2026'!$A:$H,6,FALSE)</f>
        <v>15076404</v>
      </c>
      <c r="U183" s="14">
        <f>VLOOKUP($D183,'ip prosedur-14 okt-15 juni 2026'!$A:$H,7,FALSE)</f>
        <v>22610791</v>
      </c>
      <c r="V183" s="14">
        <f>VLOOKUP($D183,'ip prosedur-14 okt-15 juni 2026'!$A:$H,8,FALSE)</f>
        <v>43092288</v>
      </c>
    </row>
    <row r="184">
      <c r="A184" s="7" t="s">
        <v>5</v>
      </c>
      <c r="B184" s="7" t="s">
        <v>6900</v>
      </c>
      <c r="C184" s="7" t="s">
        <v>6901</v>
      </c>
      <c r="D184" s="5" t="s">
        <v>481</v>
      </c>
      <c r="E184" s="5" t="s">
        <v>482</v>
      </c>
      <c r="F184" s="11" t="str">
        <f>VLOOKUP($D184,proc!$A:$D,3, FALSE)</f>
        <v>0</v>
      </c>
      <c r="G184" s="12" t="str">
        <f t="shared" si="1"/>
        <v>Other Esophageal Procedures</v>
      </c>
      <c r="H184" s="12" t="str">
        <f t="shared" si="2"/>
        <v>P16AV</v>
      </c>
      <c r="K184" s="13">
        <f>VLOOKUP($B184,'tarif idrg'!$A:$O,11,FALSE)</f>
        <v>17922644</v>
      </c>
      <c r="L184" s="13">
        <f>VLOOKUP($B184,'tarif idrg'!$A:$O,15,FALSE)</f>
        <v>20611040</v>
      </c>
      <c r="N184" s="3" t="str">
        <f t="shared" si="3"/>
        <v>-</v>
      </c>
      <c r="O184" s="13">
        <f>VLOOKUP($D184,'ip prosedur-2025'!$A:$H,4,FALSE)</f>
        <v>9759315</v>
      </c>
      <c r="P184" s="13">
        <f>VLOOKUP($D184,'ip prosedur-14 okt-15 juni 2026'!$A:$H,4,FALSE)</f>
        <v>17655791.4</v>
      </c>
      <c r="Q184" s="13">
        <f>VLOOKUP($D184,'ip prosedur-14 okt-15 juni 2026'!$A:$H,3, FALSE)</f>
        <v>5</v>
      </c>
      <c r="R184" s="3">
        <f t="shared" si="4"/>
        <v>88278957</v>
      </c>
      <c r="S184" s="14">
        <f>VLOOKUP($D184,'ip prosedur-14 okt-15 juni 2026'!$A:$H,5,FALSE)</f>
        <v>7567580</v>
      </c>
      <c r="T184" s="14">
        <f>VLOOKUP($D184,'ip prosedur-14 okt-15 juni 2026'!$A:$H,6,FALSE)</f>
        <v>8465310</v>
      </c>
      <c r="U184" s="14">
        <f>VLOOKUP($D184,'ip prosedur-14 okt-15 juni 2026'!$A:$H,7,FALSE)</f>
        <v>9242943</v>
      </c>
      <c r="V184" s="14">
        <f>VLOOKUP($D184,'ip prosedur-14 okt-15 juni 2026'!$A:$H,8,FALSE)</f>
        <v>57207747</v>
      </c>
    </row>
    <row r="185">
      <c r="A185" s="7" t="s">
        <v>5</v>
      </c>
      <c r="B185" s="7" t="s">
        <v>7564</v>
      </c>
      <c r="C185" s="7" t="s">
        <v>7565</v>
      </c>
      <c r="D185" s="5" t="s">
        <v>484</v>
      </c>
      <c r="E185" s="6" t="s">
        <v>485</v>
      </c>
      <c r="F185" s="11" t="str">
        <f>VLOOKUP($D185,proc!$A:$D,3, FALSE)</f>
        <v>4</v>
      </c>
      <c r="G185" s="12" t="str">
        <f t="shared" si="1"/>
        <v>Peritoneal Adhesiolysis</v>
      </c>
      <c r="H185" s="12" t="str">
        <f t="shared" si="2"/>
        <v>P16AK</v>
      </c>
      <c r="K185" s="13">
        <f>VLOOKUP($B185,'tarif idrg'!$A:$O,11,FALSE)</f>
        <v>8599654</v>
      </c>
      <c r="L185" s="13">
        <f>VLOOKUP($B185,'tarif idrg'!$A:$O,15,FALSE)</f>
        <v>8771647</v>
      </c>
      <c r="N185" s="3" t="str">
        <f t="shared" si="3"/>
        <v>-</v>
      </c>
      <c r="O185" s="13">
        <f>VLOOKUP($D185,'ip prosedur-2025'!$A:$H,4,FALSE)</f>
        <v>33281951.13</v>
      </c>
      <c r="P185" s="13">
        <f>VLOOKUP($D185,'ip prosedur-14 okt-15 juni 2026'!$A:$H,4,FALSE)</f>
        <v>33303997.45</v>
      </c>
      <c r="Q185" s="13">
        <f>VLOOKUP($D185,'ip prosedur-14 okt-15 juni 2026'!$A:$H,3, FALSE)</f>
        <v>2679</v>
      </c>
      <c r="R185" s="3">
        <f t="shared" si="4"/>
        <v>89221409169</v>
      </c>
      <c r="S185" s="14">
        <f>VLOOKUP($D185,'ip prosedur-14 okt-15 juni 2026'!$A:$H,5,FALSE)</f>
        <v>15134618</v>
      </c>
      <c r="T185" s="14">
        <f>VLOOKUP($D185,'ip prosedur-14 okt-15 juni 2026'!$A:$H,6,FALSE)</f>
        <v>23150187</v>
      </c>
      <c r="U185" s="14">
        <f>VLOOKUP($D185,'ip prosedur-14 okt-15 juni 2026'!$A:$H,7,FALSE)</f>
        <v>39171948</v>
      </c>
      <c r="V185" s="14">
        <f>VLOOKUP($D185,'ip prosedur-14 okt-15 juni 2026'!$A:$H,8,FALSE)</f>
        <v>67165801</v>
      </c>
    </row>
    <row r="186">
      <c r="A186" s="7" t="s">
        <v>5</v>
      </c>
      <c r="B186" s="7" t="s">
        <v>7564</v>
      </c>
      <c r="C186" s="7" t="s">
        <v>7565</v>
      </c>
      <c r="D186" s="5" t="s">
        <v>486</v>
      </c>
      <c r="E186" s="5" t="s">
        <v>487</v>
      </c>
      <c r="F186" s="11" t="str">
        <f>VLOOKUP($D186,proc!$A:$D,3, FALSE)</f>
        <v>4</v>
      </c>
      <c r="G186" s="12" t="str">
        <f t="shared" si="1"/>
        <v>Peritoneal Adhesiolysis</v>
      </c>
      <c r="H186" s="12" t="str">
        <f t="shared" si="2"/>
        <v>P16AK</v>
      </c>
      <c r="K186" s="13">
        <f>VLOOKUP($B186,'tarif idrg'!$A:$O,11,FALSE)</f>
        <v>8599654</v>
      </c>
      <c r="L186" s="13">
        <f>VLOOKUP($B186,'tarif idrg'!$A:$O,15,FALSE)</f>
        <v>8771647</v>
      </c>
      <c r="N186" s="3" t="str">
        <f t="shared" si="3"/>
        <v>-</v>
      </c>
      <c r="O186" s="13">
        <f>VLOOKUP($D186,'ip prosedur-2025'!$A:$H,4,FALSE)</f>
        <v>29811751.69</v>
      </c>
      <c r="P186" s="13">
        <f>VLOOKUP($D186,'ip prosedur-14 okt-15 juni 2026'!$A:$H,4,FALSE)</f>
        <v>31821273.26</v>
      </c>
      <c r="Q186" s="13">
        <f>VLOOKUP($D186,'ip prosedur-14 okt-15 juni 2026'!$A:$H,3, FALSE)</f>
        <v>6749</v>
      </c>
      <c r="R186" s="3">
        <f t="shared" si="4"/>
        <v>214761773232</v>
      </c>
      <c r="S186" s="14">
        <f>VLOOKUP($D186,'ip prosedur-14 okt-15 juni 2026'!$A:$H,5,FALSE)</f>
        <v>12234593</v>
      </c>
      <c r="T186" s="14">
        <f>VLOOKUP($D186,'ip prosedur-14 okt-15 juni 2026'!$A:$H,6,FALSE)</f>
        <v>18649340</v>
      </c>
      <c r="U186" s="14">
        <f>VLOOKUP($D186,'ip prosedur-14 okt-15 juni 2026'!$A:$H,7,FALSE)</f>
        <v>37701637</v>
      </c>
      <c r="V186" s="14">
        <f>VLOOKUP($D186,'ip prosedur-14 okt-15 juni 2026'!$A:$H,8,FALSE)</f>
        <v>67277850</v>
      </c>
    </row>
    <row r="187">
      <c r="A187" s="7" t="s">
        <v>5</v>
      </c>
      <c r="B187" s="7" t="s">
        <v>7564</v>
      </c>
      <c r="C187" s="7" t="s">
        <v>7565</v>
      </c>
      <c r="D187" s="5" t="s">
        <v>488</v>
      </c>
      <c r="E187" s="5" t="s">
        <v>490</v>
      </c>
      <c r="F187" s="11" t="str">
        <f>VLOOKUP($D187,proc!$A:$D,3, FALSE)</f>
        <v>4</v>
      </c>
      <c r="G187" s="12" t="str">
        <f t="shared" si="1"/>
        <v>Peritoneal Adhesiolysis</v>
      </c>
      <c r="H187" s="12" t="str">
        <f t="shared" si="2"/>
        <v>P16AK</v>
      </c>
      <c r="K187" s="13">
        <f>VLOOKUP($B187,'tarif idrg'!$A:$O,11,FALSE)</f>
        <v>8599654</v>
      </c>
      <c r="L187" s="13">
        <f>VLOOKUP($B187,'tarif idrg'!$A:$O,15,FALSE)</f>
        <v>8771647</v>
      </c>
      <c r="N187" s="3" t="str">
        <f t="shared" si="3"/>
        <v>-</v>
      </c>
      <c r="O187" s="13">
        <f>VLOOKUP($D187,'ip prosedur-2025'!$A:$H,4,FALSE)</f>
        <v>26666585.13</v>
      </c>
      <c r="P187" s="13">
        <f>VLOOKUP($D187,'ip prosedur-14 okt-15 juni 2026'!$A:$H,4,FALSE)</f>
        <v>28322432.64</v>
      </c>
      <c r="Q187" s="13">
        <f>VLOOKUP($D187,'ip prosedur-14 okt-15 juni 2026'!$A:$H,3, FALSE)</f>
        <v>2370</v>
      </c>
      <c r="R187" s="3">
        <f t="shared" si="4"/>
        <v>67124165357</v>
      </c>
      <c r="S187" s="14">
        <f>VLOOKUP($D187,'ip prosedur-14 okt-15 juni 2026'!$A:$H,5,FALSE)</f>
        <v>12735006</v>
      </c>
      <c r="T187" s="14">
        <f>VLOOKUP($D187,'ip prosedur-14 okt-15 juni 2026'!$A:$H,6,FALSE)</f>
        <v>21006541</v>
      </c>
      <c r="U187" s="14">
        <f>VLOOKUP($D187,'ip prosedur-14 okt-15 juni 2026'!$A:$H,7,FALSE)</f>
        <v>34137005</v>
      </c>
      <c r="V187" s="14">
        <f>VLOOKUP($D187,'ip prosedur-14 okt-15 juni 2026'!$A:$H,8,FALSE)</f>
        <v>53870854</v>
      </c>
    </row>
    <row r="188">
      <c r="A188" s="7" t="s">
        <v>5</v>
      </c>
      <c r="B188" s="7" t="s">
        <v>7564</v>
      </c>
      <c r="C188" s="7" t="s">
        <v>7565</v>
      </c>
      <c r="D188" s="5" t="s">
        <v>491</v>
      </c>
      <c r="E188" s="5" t="s">
        <v>492</v>
      </c>
      <c r="F188" s="11" t="str">
        <f>VLOOKUP($D188,proc!$A:$D,3, FALSE)</f>
        <v>4</v>
      </c>
      <c r="G188" s="12" t="str">
        <f t="shared" si="1"/>
        <v>Peritoneal Adhesiolysis</v>
      </c>
      <c r="H188" s="12" t="str">
        <f t="shared" si="2"/>
        <v>P16AK</v>
      </c>
      <c r="K188" s="13">
        <f>VLOOKUP($B188,'tarif idrg'!$A:$O,11,FALSE)</f>
        <v>8599654</v>
      </c>
      <c r="L188" s="13">
        <f>VLOOKUP($B188,'tarif idrg'!$A:$O,15,FALSE)</f>
        <v>8771647</v>
      </c>
      <c r="N188" s="3" t="str">
        <f t="shared" si="3"/>
        <v>-</v>
      </c>
      <c r="O188" s="13">
        <f>VLOOKUP($D188,'ip prosedur-2025'!$A:$H,4,FALSE)</f>
        <v>26766311.1</v>
      </c>
      <c r="P188" s="13">
        <f>VLOOKUP($D188,'ip prosedur-14 okt-15 juni 2026'!$A:$H,4,FALSE)</f>
        <v>27301822.75</v>
      </c>
      <c r="Q188" s="13">
        <f>VLOOKUP($D188,'ip prosedur-14 okt-15 juni 2026'!$A:$H,3, FALSE)</f>
        <v>18419</v>
      </c>
      <c r="R188" s="3">
        <f t="shared" si="4"/>
        <v>502872273232</v>
      </c>
      <c r="S188" s="14">
        <f>VLOOKUP($D188,'ip prosedur-14 okt-15 juni 2026'!$A:$H,5,FALSE)</f>
        <v>11355868</v>
      </c>
      <c r="T188" s="14">
        <f>VLOOKUP($D188,'ip prosedur-14 okt-15 juni 2026'!$A:$H,6,FALSE)</f>
        <v>17346100</v>
      </c>
      <c r="U188" s="14">
        <f>VLOOKUP($D188,'ip prosedur-14 okt-15 juni 2026'!$A:$H,7,FALSE)</f>
        <v>31450744</v>
      </c>
      <c r="V188" s="14">
        <f>VLOOKUP($D188,'ip prosedur-14 okt-15 juni 2026'!$A:$H,8,FALSE)</f>
        <v>55214750</v>
      </c>
    </row>
    <row r="189">
      <c r="A189" s="7" t="s">
        <v>5</v>
      </c>
      <c r="B189" s="7" t="s">
        <v>7670</v>
      </c>
      <c r="C189" s="7" t="s">
        <v>7671</v>
      </c>
      <c r="D189" s="5" t="s">
        <v>493</v>
      </c>
      <c r="E189" s="5" t="s">
        <v>494</v>
      </c>
      <c r="F189" s="11" t="str">
        <f>VLOOKUP($D189,proc!$A:$D,3, FALSE)</f>
        <v>4</v>
      </c>
      <c r="G189" s="12" t="str">
        <f t="shared" si="1"/>
        <v>Major Anal and Stomal Procedures</v>
      </c>
      <c r="H189" s="12" t="str">
        <f t="shared" si="2"/>
        <v>P16AW</v>
      </c>
      <c r="K189" s="13">
        <f>VLOOKUP($B189,'tarif idrg'!$A:$O,11,FALSE)</f>
        <v>6268907</v>
      </c>
      <c r="L189" s="13">
        <f>VLOOKUP($B189,'tarif idrg'!$A:$O,15,FALSE)</f>
        <v>7836134</v>
      </c>
      <c r="N189" s="3" t="str">
        <f t="shared" si="3"/>
        <v>-</v>
      </c>
      <c r="O189" s="13">
        <f>VLOOKUP($D189,'ip prosedur-2025'!$A:$H,4,FALSE)</f>
        <v>45287541.97</v>
      </c>
      <c r="P189" s="13">
        <f>VLOOKUP($D189,'ip prosedur-14 okt-15 juni 2026'!$A:$H,4,FALSE)</f>
        <v>48709141.68</v>
      </c>
      <c r="Q189" s="13">
        <f>VLOOKUP($D189,'ip prosedur-14 okt-15 juni 2026'!$A:$H,3, FALSE)</f>
        <v>241</v>
      </c>
      <c r="R189" s="3">
        <f t="shared" si="4"/>
        <v>11738903145</v>
      </c>
      <c r="S189" s="14">
        <f>VLOOKUP($D189,'ip prosedur-14 okt-15 juni 2026'!$A:$H,5,FALSE)</f>
        <v>13448189</v>
      </c>
      <c r="T189" s="14">
        <f>VLOOKUP($D189,'ip prosedur-14 okt-15 juni 2026'!$A:$H,6,FALSE)</f>
        <v>24012705</v>
      </c>
      <c r="U189" s="14">
        <f>VLOOKUP($D189,'ip prosedur-14 okt-15 juni 2026'!$A:$H,7,FALSE)</f>
        <v>54805738</v>
      </c>
      <c r="V189" s="14">
        <f>VLOOKUP($D189,'ip prosedur-14 okt-15 juni 2026'!$A:$H,8,FALSE)</f>
        <v>129315461</v>
      </c>
    </row>
    <row r="190">
      <c r="A190" s="7" t="s">
        <v>5</v>
      </c>
      <c r="B190" s="7" t="s">
        <v>7670</v>
      </c>
      <c r="C190" s="7" t="s">
        <v>7671</v>
      </c>
      <c r="D190" s="5" t="s">
        <v>496</v>
      </c>
      <c r="E190" s="5" t="s">
        <v>497</v>
      </c>
      <c r="F190" s="11" t="str">
        <f>VLOOKUP($D190,proc!$A:$D,3, FALSE)</f>
        <v>4</v>
      </c>
      <c r="G190" s="12" t="str">
        <f t="shared" si="1"/>
        <v>Major Anal and Stomal Procedures</v>
      </c>
      <c r="H190" s="12" t="str">
        <f t="shared" si="2"/>
        <v>P16AW</v>
      </c>
      <c r="K190" s="13">
        <f>VLOOKUP($B190,'tarif idrg'!$A:$O,11,FALSE)</f>
        <v>6268907</v>
      </c>
      <c r="L190" s="13">
        <f>VLOOKUP($B190,'tarif idrg'!$A:$O,15,FALSE)</f>
        <v>7836134</v>
      </c>
      <c r="N190" s="3" t="str">
        <f t="shared" si="3"/>
        <v>-</v>
      </c>
      <c r="O190" s="13">
        <f>VLOOKUP($D190,'ip prosedur-2025'!$A:$H,4,FALSE)</f>
        <v>42868775.82</v>
      </c>
      <c r="P190" s="13">
        <f>VLOOKUP($D190,'ip prosedur-14 okt-15 juni 2026'!$A:$H,4,FALSE)</f>
        <v>51857922.14</v>
      </c>
      <c r="Q190" s="13">
        <f>VLOOKUP($D190,'ip prosedur-14 okt-15 juni 2026'!$A:$H,3, FALSE)</f>
        <v>347</v>
      </c>
      <c r="R190" s="3">
        <f t="shared" si="4"/>
        <v>17994698983</v>
      </c>
      <c r="S190" s="14">
        <f>VLOOKUP($D190,'ip prosedur-14 okt-15 juni 2026'!$A:$H,5,FALSE)</f>
        <v>14079629</v>
      </c>
      <c r="T190" s="14">
        <f>VLOOKUP($D190,'ip prosedur-14 okt-15 juni 2026'!$A:$H,6,FALSE)</f>
        <v>25812767</v>
      </c>
      <c r="U190" s="14">
        <f>VLOOKUP($D190,'ip prosedur-14 okt-15 juni 2026'!$A:$H,7,FALSE)</f>
        <v>61301029</v>
      </c>
      <c r="V190" s="14">
        <f>VLOOKUP($D190,'ip prosedur-14 okt-15 juni 2026'!$A:$H,8,FALSE)</f>
        <v>125180500</v>
      </c>
    </row>
    <row r="191">
      <c r="A191" s="7" t="s">
        <v>5</v>
      </c>
      <c r="B191" s="7" t="s">
        <v>7670</v>
      </c>
      <c r="C191" s="7" t="s">
        <v>7671</v>
      </c>
      <c r="D191" s="5" t="s">
        <v>498</v>
      </c>
      <c r="E191" s="5" t="s">
        <v>499</v>
      </c>
      <c r="F191" s="11" t="str">
        <f>VLOOKUP($D191,proc!$A:$D,3, FALSE)</f>
        <v>4</v>
      </c>
      <c r="G191" s="12" t="str">
        <f t="shared" si="1"/>
        <v>Major Anal and Stomal Procedures</v>
      </c>
      <c r="H191" s="12" t="str">
        <f t="shared" si="2"/>
        <v>P16AW</v>
      </c>
      <c r="K191" s="13">
        <f>VLOOKUP($B191,'tarif idrg'!$A:$O,11,FALSE)</f>
        <v>6268907</v>
      </c>
      <c r="L191" s="13">
        <f>VLOOKUP($B191,'tarif idrg'!$A:$O,15,FALSE)</f>
        <v>7836134</v>
      </c>
      <c r="N191" s="3" t="str">
        <f t="shared" si="3"/>
        <v>-</v>
      </c>
      <c r="O191" s="13">
        <f>VLOOKUP($D191,'ip prosedur-2025'!$A:$H,4,FALSE)</f>
        <v>43159371.51</v>
      </c>
      <c r="P191" s="13">
        <f>VLOOKUP($D191,'ip prosedur-14 okt-15 juni 2026'!$A:$H,4,FALSE)</f>
        <v>50382274.05</v>
      </c>
      <c r="Q191" s="13">
        <f>VLOOKUP($D191,'ip prosedur-14 okt-15 juni 2026'!$A:$H,3, FALSE)</f>
        <v>112</v>
      </c>
      <c r="R191" s="3">
        <f t="shared" si="4"/>
        <v>5642814694</v>
      </c>
      <c r="S191" s="14">
        <f>VLOOKUP($D191,'ip prosedur-14 okt-15 juni 2026'!$A:$H,5,FALSE)</f>
        <v>16420413</v>
      </c>
      <c r="T191" s="14">
        <f>VLOOKUP($D191,'ip prosedur-14 okt-15 juni 2026'!$A:$H,6,FALSE)</f>
        <v>28001360</v>
      </c>
      <c r="U191" s="14">
        <f>VLOOKUP($D191,'ip prosedur-14 okt-15 juni 2026'!$A:$H,7,FALSE)</f>
        <v>58475598</v>
      </c>
      <c r="V191" s="14">
        <f>VLOOKUP($D191,'ip prosedur-14 okt-15 juni 2026'!$A:$H,8,FALSE)</f>
        <v>105001298</v>
      </c>
    </row>
    <row r="192">
      <c r="A192" s="7" t="s">
        <v>5</v>
      </c>
      <c r="B192" s="7" t="s">
        <v>7670</v>
      </c>
      <c r="C192" s="7" t="s">
        <v>7671</v>
      </c>
      <c r="D192" s="5" t="s">
        <v>500</v>
      </c>
      <c r="E192" s="5" t="s">
        <v>502</v>
      </c>
      <c r="F192" s="11" t="str">
        <f>VLOOKUP($D192,proc!$A:$D,3, FALSE)</f>
        <v>4</v>
      </c>
      <c r="G192" s="12" t="str">
        <f t="shared" si="1"/>
        <v>Major Anal and Stomal Procedures</v>
      </c>
      <c r="H192" s="12" t="str">
        <f t="shared" si="2"/>
        <v>P16AW</v>
      </c>
      <c r="K192" s="13">
        <f>VLOOKUP($B192,'tarif idrg'!$A:$O,11,FALSE)</f>
        <v>6268907</v>
      </c>
      <c r="L192" s="13">
        <f>VLOOKUP($B192,'tarif idrg'!$A:$O,15,FALSE)</f>
        <v>7836134</v>
      </c>
      <c r="N192" s="3" t="str">
        <f t="shared" si="3"/>
        <v>-</v>
      </c>
      <c r="O192" s="13">
        <f>VLOOKUP($D192,'ip prosedur-2025'!$A:$H,4,FALSE)</f>
        <v>57488197.33</v>
      </c>
      <c r="P192" s="13">
        <f>VLOOKUP($D192,'ip prosedur-14 okt-15 juni 2026'!$A:$H,4,FALSE)</f>
        <v>62122599.08</v>
      </c>
      <c r="Q192" s="13">
        <f>VLOOKUP($D192,'ip prosedur-14 okt-15 juni 2026'!$A:$H,3, FALSE)</f>
        <v>210</v>
      </c>
      <c r="R192" s="3">
        <f t="shared" si="4"/>
        <v>13045745807</v>
      </c>
      <c r="S192" s="14">
        <f>VLOOKUP($D192,'ip prosedur-14 okt-15 juni 2026'!$A:$H,5,FALSE)</f>
        <v>17910751</v>
      </c>
      <c r="T192" s="14">
        <f>VLOOKUP($D192,'ip prosedur-14 okt-15 juni 2026'!$A:$H,6,FALSE)</f>
        <v>37098572</v>
      </c>
      <c r="U192" s="14">
        <f>VLOOKUP($D192,'ip prosedur-14 okt-15 juni 2026'!$A:$H,7,FALSE)</f>
        <v>69928099</v>
      </c>
      <c r="V192" s="14">
        <f>VLOOKUP($D192,'ip prosedur-14 okt-15 juni 2026'!$A:$H,8,FALSE)</f>
        <v>118189660</v>
      </c>
    </row>
    <row r="193">
      <c r="A193" s="7" t="s">
        <v>5</v>
      </c>
      <c r="B193" s="7" t="s">
        <v>7670</v>
      </c>
      <c r="C193" s="7" t="s">
        <v>7671</v>
      </c>
      <c r="D193" s="5" t="s">
        <v>503</v>
      </c>
      <c r="E193" s="5" t="s">
        <v>504</v>
      </c>
      <c r="F193" s="11" t="str">
        <f>VLOOKUP($D193,proc!$A:$D,3, FALSE)</f>
        <v>4</v>
      </c>
      <c r="G193" s="12" t="str">
        <f t="shared" si="1"/>
        <v>Major Anal and Stomal Procedures</v>
      </c>
      <c r="H193" s="12" t="str">
        <f t="shared" si="2"/>
        <v>P16AW</v>
      </c>
      <c r="K193" s="13">
        <f>VLOOKUP($B193,'tarif idrg'!$A:$O,11,FALSE)</f>
        <v>6268907</v>
      </c>
      <c r="L193" s="13">
        <f>VLOOKUP($B193,'tarif idrg'!$A:$O,15,FALSE)</f>
        <v>7836134</v>
      </c>
      <c r="N193" s="3" t="str">
        <f t="shared" si="3"/>
        <v>-</v>
      </c>
      <c r="O193" s="13">
        <f>VLOOKUP($D193,'ip prosedur-2025'!$A:$H,4,FALSE)</f>
        <v>45247927.55</v>
      </c>
      <c r="P193" s="13">
        <f>VLOOKUP($D193,'ip prosedur-14 okt-15 juni 2026'!$A:$H,4,FALSE)</f>
        <v>39699783.28</v>
      </c>
      <c r="Q193" s="13">
        <f>VLOOKUP($D193,'ip prosedur-14 okt-15 juni 2026'!$A:$H,3, FALSE)</f>
        <v>32</v>
      </c>
      <c r="R193" s="3">
        <f t="shared" si="4"/>
        <v>1270393065</v>
      </c>
      <c r="S193" s="14">
        <f>VLOOKUP($D193,'ip prosedur-14 okt-15 juni 2026'!$A:$H,5,FALSE)</f>
        <v>12285900</v>
      </c>
      <c r="T193" s="14">
        <f>VLOOKUP($D193,'ip prosedur-14 okt-15 juni 2026'!$A:$H,6,FALSE)</f>
        <v>25315476</v>
      </c>
      <c r="U193" s="14">
        <f>VLOOKUP($D193,'ip prosedur-14 okt-15 juni 2026'!$A:$H,7,FALSE)</f>
        <v>39772462</v>
      </c>
      <c r="V193" s="14">
        <f>VLOOKUP($D193,'ip prosedur-14 okt-15 juni 2026'!$A:$H,8,FALSE)</f>
        <v>91673200</v>
      </c>
    </row>
    <row r="194">
      <c r="A194" s="7" t="s">
        <v>5</v>
      </c>
      <c r="B194" s="7" t="s">
        <v>7670</v>
      </c>
      <c r="C194" s="7" t="s">
        <v>7671</v>
      </c>
      <c r="D194" s="5" t="s">
        <v>505</v>
      </c>
      <c r="E194" s="5" t="s">
        <v>506</v>
      </c>
      <c r="F194" s="11" t="str">
        <f>VLOOKUP($D194,proc!$A:$D,3, FALSE)</f>
        <v>4</v>
      </c>
      <c r="G194" s="12" t="str">
        <f t="shared" si="1"/>
        <v>Major Anal and Stomal Procedures</v>
      </c>
      <c r="H194" s="12" t="str">
        <f t="shared" si="2"/>
        <v>P16AW</v>
      </c>
      <c r="K194" s="13">
        <f>VLOOKUP($B194,'tarif idrg'!$A:$O,11,FALSE)</f>
        <v>6268907</v>
      </c>
      <c r="L194" s="13">
        <f>VLOOKUP($B194,'tarif idrg'!$A:$O,15,FALSE)</f>
        <v>7836134</v>
      </c>
      <c r="N194" s="3" t="str">
        <f t="shared" si="3"/>
        <v>-</v>
      </c>
      <c r="O194" s="13">
        <f>VLOOKUP($D194,'ip prosedur-2025'!$A:$H,4,FALSE)</f>
        <v>43066629.35</v>
      </c>
      <c r="P194" s="13">
        <f>VLOOKUP($D194,'ip prosedur-14 okt-15 juni 2026'!$A:$H,4,FALSE)</f>
        <v>44822202.62</v>
      </c>
      <c r="Q194" s="13">
        <f>VLOOKUP($D194,'ip prosedur-14 okt-15 juni 2026'!$A:$H,3, FALSE)</f>
        <v>280</v>
      </c>
      <c r="R194" s="3">
        <f t="shared" si="4"/>
        <v>12550216734</v>
      </c>
      <c r="S194" s="14">
        <f>VLOOKUP($D194,'ip prosedur-14 okt-15 juni 2026'!$A:$H,5,FALSE)</f>
        <v>17799847</v>
      </c>
      <c r="T194" s="14">
        <f>VLOOKUP($D194,'ip prosedur-14 okt-15 juni 2026'!$A:$H,6,FALSE)</f>
        <v>27887128</v>
      </c>
      <c r="U194" s="14">
        <f>VLOOKUP($D194,'ip prosedur-14 okt-15 juni 2026'!$A:$H,7,FALSE)</f>
        <v>51923550</v>
      </c>
      <c r="V194" s="14">
        <f>VLOOKUP($D194,'ip prosedur-14 okt-15 juni 2026'!$A:$H,8,FALSE)</f>
        <v>95553514</v>
      </c>
    </row>
    <row r="195">
      <c r="A195" s="7" t="s">
        <v>5</v>
      </c>
      <c r="B195" s="7" t="s">
        <v>7670</v>
      </c>
      <c r="C195" s="7" t="s">
        <v>7671</v>
      </c>
      <c r="D195" s="5" t="s">
        <v>510</v>
      </c>
      <c r="E195" s="5" t="s">
        <v>511</v>
      </c>
      <c r="F195" s="11" t="str">
        <f>VLOOKUP($D195,proc!$A:$D,3, FALSE)</f>
        <v>3</v>
      </c>
      <c r="G195" s="12" t="str">
        <f t="shared" si="1"/>
        <v>Major Anal and Stomal Procedures</v>
      </c>
      <c r="H195" s="12" t="str">
        <f t="shared" si="2"/>
        <v>P16AW</v>
      </c>
      <c r="K195" s="13">
        <f>VLOOKUP($B195,'tarif idrg'!$A:$O,11,FALSE)</f>
        <v>6268907</v>
      </c>
      <c r="L195" s="13">
        <f>VLOOKUP($B195,'tarif idrg'!$A:$O,15,FALSE)</f>
        <v>7836134</v>
      </c>
      <c r="N195" s="3" t="str">
        <f t="shared" si="3"/>
        <v>-</v>
      </c>
      <c r="O195" s="13">
        <f>VLOOKUP($D195,'ip prosedur-2025'!$A:$H,4,FALSE)</f>
        <v>17683519.61</v>
      </c>
      <c r="P195" s="13">
        <f>VLOOKUP($D195,'ip prosedur-14 okt-15 juni 2026'!$A:$H,4,FALSE)</f>
        <v>18670221.18</v>
      </c>
      <c r="Q195" s="13">
        <f>VLOOKUP($D195,'ip prosedur-14 okt-15 juni 2026'!$A:$H,3, FALSE)</f>
        <v>886</v>
      </c>
      <c r="R195" s="3">
        <f t="shared" si="4"/>
        <v>16541815965</v>
      </c>
      <c r="S195" s="14">
        <f>VLOOKUP($D195,'ip prosedur-14 okt-15 juni 2026'!$A:$H,5,FALSE)</f>
        <v>7020231</v>
      </c>
      <c r="T195" s="14">
        <f>VLOOKUP($D195,'ip prosedur-14 okt-15 juni 2026'!$A:$H,6,FALSE)</f>
        <v>10441883</v>
      </c>
      <c r="U195" s="14">
        <f>VLOOKUP($D195,'ip prosedur-14 okt-15 juni 2026'!$A:$H,7,FALSE)</f>
        <v>17501992</v>
      </c>
      <c r="V195" s="14">
        <f>VLOOKUP($D195,'ip prosedur-14 okt-15 juni 2026'!$A:$H,8,FALSE)</f>
        <v>36423982</v>
      </c>
    </row>
    <row r="196">
      <c r="A196" s="7" t="s">
        <v>5</v>
      </c>
      <c r="B196" s="7" t="s">
        <v>7670</v>
      </c>
      <c r="C196" s="7" t="s">
        <v>7671</v>
      </c>
      <c r="D196" s="5" t="s">
        <v>512</v>
      </c>
      <c r="E196" s="5" t="s">
        <v>513</v>
      </c>
      <c r="F196" s="11" t="str">
        <f>VLOOKUP($D196,proc!$A:$D,3, FALSE)</f>
        <v>3</v>
      </c>
      <c r="G196" s="12" t="str">
        <f t="shared" si="1"/>
        <v>Major Anal and Stomal Procedures</v>
      </c>
      <c r="H196" s="12" t="str">
        <f t="shared" si="2"/>
        <v>P16AW</v>
      </c>
      <c r="K196" s="13">
        <f>VLOOKUP($B196,'tarif idrg'!$A:$O,11,FALSE)</f>
        <v>6268907</v>
      </c>
      <c r="L196" s="13">
        <f>VLOOKUP($B196,'tarif idrg'!$A:$O,15,FALSE)</f>
        <v>7836134</v>
      </c>
      <c r="N196" s="3" t="str">
        <f t="shared" si="3"/>
        <v>-</v>
      </c>
      <c r="O196" s="13">
        <f>VLOOKUP($D196,'ip prosedur-2025'!$A:$H,4,FALSE)</f>
        <v>26682418.03</v>
      </c>
      <c r="P196" s="13">
        <f>VLOOKUP($D196,'ip prosedur-14 okt-15 juni 2026'!$A:$H,4,FALSE)</f>
        <v>29992824.87</v>
      </c>
      <c r="Q196" s="13">
        <f>VLOOKUP($D196,'ip prosedur-14 okt-15 juni 2026'!$A:$H,3, FALSE)</f>
        <v>89</v>
      </c>
      <c r="R196" s="3">
        <f t="shared" si="4"/>
        <v>2669361413</v>
      </c>
      <c r="S196" s="14">
        <f>VLOOKUP($D196,'ip prosedur-14 okt-15 juni 2026'!$A:$H,5,FALSE)</f>
        <v>8340540</v>
      </c>
      <c r="T196" s="14">
        <f>VLOOKUP($D196,'ip prosedur-14 okt-15 juni 2026'!$A:$H,6,FALSE)</f>
        <v>13145377</v>
      </c>
      <c r="U196" s="14">
        <f>VLOOKUP($D196,'ip prosedur-14 okt-15 juni 2026'!$A:$H,7,FALSE)</f>
        <v>34533551</v>
      </c>
      <c r="V196" s="14">
        <f>VLOOKUP($D196,'ip prosedur-14 okt-15 juni 2026'!$A:$H,8,FALSE)</f>
        <v>74742550</v>
      </c>
    </row>
    <row r="197">
      <c r="A197" s="7" t="s">
        <v>5</v>
      </c>
      <c r="B197" s="7" t="s">
        <v>7670</v>
      </c>
      <c r="C197" s="7" t="s">
        <v>7671</v>
      </c>
      <c r="D197" s="5" t="s">
        <v>514</v>
      </c>
      <c r="E197" s="5" t="s">
        <v>515</v>
      </c>
      <c r="F197" s="11" t="str">
        <f>VLOOKUP($D197,proc!$A:$D,3, FALSE)</f>
        <v>4</v>
      </c>
      <c r="G197" s="12" t="str">
        <f t="shared" si="1"/>
        <v>Major Anal and Stomal Procedures</v>
      </c>
      <c r="H197" s="12" t="str">
        <f t="shared" si="2"/>
        <v>P16AW</v>
      </c>
      <c r="K197" s="13">
        <f>VLOOKUP($B197,'tarif idrg'!$A:$O,11,FALSE)</f>
        <v>6268907</v>
      </c>
      <c r="L197" s="13">
        <f>VLOOKUP($B197,'tarif idrg'!$A:$O,15,FALSE)</f>
        <v>7836134</v>
      </c>
      <c r="N197" s="3" t="str">
        <f t="shared" si="3"/>
        <v>-</v>
      </c>
      <c r="O197" s="13">
        <f>VLOOKUP($D197,'ip prosedur-2025'!$A:$H,4,FALSE)</f>
        <v>26514362.8</v>
      </c>
      <c r="P197" s="13">
        <f>VLOOKUP($D197,'ip prosedur-14 okt-15 juni 2026'!$A:$H,4,FALSE)</f>
        <v>29614025.85</v>
      </c>
      <c r="Q197" s="13">
        <f>VLOOKUP($D197,'ip prosedur-14 okt-15 juni 2026'!$A:$H,3, FALSE)</f>
        <v>369</v>
      </c>
      <c r="R197" s="3">
        <f t="shared" si="4"/>
        <v>10927575539</v>
      </c>
      <c r="S197" s="14">
        <f>VLOOKUP($D197,'ip prosedur-14 okt-15 juni 2026'!$A:$H,5,FALSE)</f>
        <v>11000172</v>
      </c>
      <c r="T197" s="14">
        <f>VLOOKUP($D197,'ip prosedur-14 okt-15 juni 2026'!$A:$H,6,FALSE)</f>
        <v>18807980</v>
      </c>
      <c r="U197" s="14">
        <f>VLOOKUP($D197,'ip prosedur-14 okt-15 juni 2026'!$A:$H,7,FALSE)</f>
        <v>31898494</v>
      </c>
      <c r="V197" s="14">
        <f>VLOOKUP($D197,'ip prosedur-14 okt-15 juni 2026'!$A:$H,8,FALSE)</f>
        <v>58234280</v>
      </c>
    </row>
    <row r="198">
      <c r="A198" s="7" t="s">
        <v>5</v>
      </c>
      <c r="B198" s="7" t="s">
        <v>7670</v>
      </c>
      <c r="C198" s="7" t="s">
        <v>7671</v>
      </c>
      <c r="D198" s="5" t="s">
        <v>517</v>
      </c>
      <c r="E198" s="5" t="s">
        <v>518</v>
      </c>
      <c r="F198" s="11" t="str">
        <f>VLOOKUP($D198,proc!$A:$D,3, FALSE)</f>
        <v>3</v>
      </c>
      <c r="G198" s="12" t="str">
        <f t="shared" si="1"/>
        <v>Major Anal and Stomal Procedures</v>
      </c>
      <c r="H198" s="12" t="str">
        <f t="shared" si="2"/>
        <v>P16AW</v>
      </c>
      <c r="K198" s="13">
        <f>VLOOKUP($B198,'tarif idrg'!$A:$O,11,FALSE)</f>
        <v>6268907</v>
      </c>
      <c r="L198" s="13">
        <f>VLOOKUP($B198,'tarif idrg'!$A:$O,15,FALSE)</f>
        <v>7836134</v>
      </c>
      <c r="N198" s="3" t="str">
        <f t="shared" si="3"/>
        <v>-</v>
      </c>
      <c r="O198" s="13">
        <f>VLOOKUP($D198,'ip prosedur-2025'!$A:$H,4,FALSE)</f>
        <v>16257568.88</v>
      </c>
      <c r="P198" s="13">
        <f>VLOOKUP($D198,'ip prosedur-14 okt-15 juni 2026'!$A:$H,4,FALSE)</f>
        <v>16203232.79</v>
      </c>
      <c r="Q198" s="13">
        <f>VLOOKUP($D198,'ip prosedur-14 okt-15 juni 2026'!$A:$H,3, FALSE)</f>
        <v>19</v>
      </c>
      <c r="R198" s="3">
        <f t="shared" si="4"/>
        <v>307861423</v>
      </c>
      <c r="S198" s="14">
        <f>VLOOKUP($D198,'ip prosedur-14 okt-15 juni 2026'!$A:$H,5,FALSE)</f>
        <v>6153408</v>
      </c>
      <c r="T198" s="14">
        <f>VLOOKUP($D198,'ip prosedur-14 okt-15 juni 2026'!$A:$H,6,FALSE)</f>
        <v>8238908</v>
      </c>
      <c r="U198" s="14">
        <f>VLOOKUP($D198,'ip prosedur-14 okt-15 juni 2026'!$A:$H,7,FALSE)</f>
        <v>20575261</v>
      </c>
      <c r="V198" s="14">
        <f>VLOOKUP($D198,'ip prosedur-14 okt-15 juni 2026'!$A:$H,8,FALSE)</f>
        <v>38826600</v>
      </c>
    </row>
    <row r="199">
      <c r="A199" s="7" t="s">
        <v>5</v>
      </c>
      <c r="B199" s="7" t="s">
        <v>7670</v>
      </c>
      <c r="C199" s="7" t="s">
        <v>7671</v>
      </c>
      <c r="D199" s="5" t="s">
        <v>519</v>
      </c>
      <c r="E199" s="5" t="s">
        <v>520</v>
      </c>
      <c r="F199" s="11" t="str">
        <f>VLOOKUP($D199,proc!$A:$D,3, FALSE)</f>
        <v>3</v>
      </c>
      <c r="G199" s="12" t="str">
        <f t="shared" si="1"/>
        <v>Major Anal and Stomal Procedures</v>
      </c>
      <c r="H199" s="12" t="str">
        <f t="shared" si="2"/>
        <v>P16AW</v>
      </c>
      <c r="K199" s="13">
        <f>VLOOKUP($B199,'tarif idrg'!$A:$O,11,FALSE)</f>
        <v>6268907</v>
      </c>
      <c r="L199" s="13">
        <f>VLOOKUP($B199,'tarif idrg'!$A:$O,15,FALSE)</f>
        <v>7836134</v>
      </c>
      <c r="N199" s="3" t="str">
        <f t="shared" si="3"/>
        <v>-</v>
      </c>
      <c r="O199" s="13">
        <f>VLOOKUP($D199,'ip prosedur-2025'!$A:$H,4,FALSE)</f>
        <v>16068033.39</v>
      </c>
      <c r="P199" s="13">
        <f>VLOOKUP($D199,'ip prosedur-14 okt-15 juni 2026'!$A:$H,4,FALSE)</f>
        <v>32438628.08</v>
      </c>
      <c r="Q199" s="13">
        <f>VLOOKUP($D199,'ip prosedur-14 okt-15 juni 2026'!$A:$H,3, FALSE)</f>
        <v>25</v>
      </c>
      <c r="R199" s="3">
        <f t="shared" si="4"/>
        <v>810965702</v>
      </c>
      <c r="S199" s="14">
        <f>VLOOKUP($D199,'ip prosedur-14 okt-15 juni 2026'!$A:$H,5,FALSE)</f>
        <v>7434725</v>
      </c>
      <c r="T199" s="14">
        <f>VLOOKUP($D199,'ip prosedur-14 okt-15 juni 2026'!$A:$H,6,FALSE)</f>
        <v>12633450</v>
      </c>
      <c r="U199" s="14">
        <f>VLOOKUP($D199,'ip prosedur-14 okt-15 juni 2026'!$A:$H,7,FALSE)</f>
        <v>35694993</v>
      </c>
      <c r="V199" s="14">
        <f>VLOOKUP($D199,'ip prosedur-14 okt-15 juni 2026'!$A:$H,8,FALSE)</f>
        <v>125492576</v>
      </c>
    </row>
    <row r="200">
      <c r="A200" s="7" t="s">
        <v>5</v>
      </c>
      <c r="B200" s="7" t="s">
        <v>7670</v>
      </c>
      <c r="C200" s="7" t="s">
        <v>7671</v>
      </c>
      <c r="D200" s="5" t="s">
        <v>522</v>
      </c>
      <c r="E200" s="5" t="s">
        <v>524</v>
      </c>
      <c r="F200" s="11" t="str">
        <f>VLOOKUP($D200,proc!$A:$D,3, FALSE)</f>
        <v>3</v>
      </c>
      <c r="G200" s="12" t="str">
        <f t="shared" si="1"/>
        <v>Major Anal and Stomal Procedures</v>
      </c>
      <c r="H200" s="12" t="str">
        <f t="shared" si="2"/>
        <v>P16AW</v>
      </c>
      <c r="K200" s="13">
        <f>VLOOKUP($B200,'tarif idrg'!$A:$O,11,FALSE)</f>
        <v>6268907</v>
      </c>
      <c r="L200" s="13">
        <f>VLOOKUP($B200,'tarif idrg'!$A:$O,15,FALSE)</f>
        <v>7836134</v>
      </c>
      <c r="N200" s="3" t="str">
        <f t="shared" si="3"/>
        <v>-</v>
      </c>
      <c r="O200" s="13">
        <f>VLOOKUP($D200,'ip prosedur-2025'!$A:$H,4,FALSE)</f>
        <v>10934229.53</v>
      </c>
      <c r="P200" s="13">
        <f>VLOOKUP($D200,'ip prosedur-14 okt-15 juni 2026'!$A:$H,4,FALSE)</f>
        <v>12242687.46</v>
      </c>
      <c r="Q200" s="13">
        <f>VLOOKUP($D200,'ip prosedur-14 okt-15 juni 2026'!$A:$H,3, FALSE)</f>
        <v>35</v>
      </c>
      <c r="R200" s="3">
        <f t="shared" si="4"/>
        <v>428494061.1</v>
      </c>
      <c r="S200" s="14">
        <f>VLOOKUP($D200,'ip prosedur-14 okt-15 juni 2026'!$A:$H,5,FALSE)</f>
        <v>5787698</v>
      </c>
      <c r="T200" s="14">
        <f>VLOOKUP($D200,'ip prosedur-14 okt-15 juni 2026'!$A:$H,6,FALSE)</f>
        <v>8289813</v>
      </c>
      <c r="U200" s="14">
        <f>VLOOKUP($D200,'ip prosedur-14 okt-15 juni 2026'!$A:$H,7,FALSE)</f>
        <v>12782901</v>
      </c>
      <c r="V200" s="14">
        <f>VLOOKUP($D200,'ip prosedur-14 okt-15 juni 2026'!$A:$H,8,FALSE)</f>
        <v>21047888</v>
      </c>
    </row>
    <row r="201">
      <c r="A201" s="7" t="s">
        <v>5</v>
      </c>
      <c r="B201" s="7" t="s">
        <v>7670</v>
      </c>
      <c r="C201" s="7" t="s">
        <v>7671</v>
      </c>
      <c r="D201" s="5" t="s">
        <v>526</v>
      </c>
      <c r="E201" s="5" t="s">
        <v>527</v>
      </c>
      <c r="F201" s="11" t="str">
        <f>VLOOKUP($D201,proc!$A:$D,3, FALSE)</f>
        <v>4</v>
      </c>
      <c r="G201" s="12" t="str">
        <f t="shared" si="1"/>
        <v>Major Anal and Stomal Procedures</v>
      </c>
      <c r="H201" s="12" t="str">
        <f t="shared" si="2"/>
        <v>P16AW</v>
      </c>
      <c r="K201" s="13">
        <f>VLOOKUP($B201,'tarif idrg'!$A:$O,11,FALSE)</f>
        <v>6268907</v>
      </c>
      <c r="L201" s="13">
        <f>VLOOKUP($B201,'tarif idrg'!$A:$O,15,FALSE)</f>
        <v>7836134</v>
      </c>
      <c r="N201" s="3" t="str">
        <f t="shared" si="3"/>
        <v>-</v>
      </c>
      <c r="O201" s="13">
        <f>VLOOKUP($D201,'ip prosedur-2025'!$A:$H,4,FALSE)</f>
        <v>15376458.41</v>
      </c>
      <c r="P201" s="13">
        <f>VLOOKUP($D201,'ip prosedur-14 okt-15 juni 2026'!$A:$H,4,FALSE)</f>
        <v>13852941.99</v>
      </c>
      <c r="Q201" s="13">
        <f>VLOOKUP($D201,'ip prosedur-14 okt-15 juni 2026'!$A:$H,3, FALSE)</f>
        <v>103</v>
      </c>
      <c r="R201" s="3">
        <f t="shared" si="4"/>
        <v>1426853025</v>
      </c>
      <c r="S201" s="14">
        <f>VLOOKUP($D201,'ip prosedur-14 okt-15 juni 2026'!$A:$H,5,FALSE)</f>
        <v>8528934</v>
      </c>
      <c r="T201" s="14">
        <f>VLOOKUP($D201,'ip prosedur-14 okt-15 juni 2026'!$A:$H,6,FALSE)</f>
        <v>12898854</v>
      </c>
      <c r="U201" s="14">
        <f>VLOOKUP($D201,'ip prosedur-14 okt-15 juni 2026'!$A:$H,7,FALSE)</f>
        <v>16973975</v>
      </c>
      <c r="V201" s="14">
        <f>VLOOKUP($D201,'ip prosedur-14 okt-15 juni 2026'!$A:$H,8,FALSE)</f>
        <v>21295530</v>
      </c>
    </row>
    <row r="202">
      <c r="A202" s="7" t="s">
        <v>5</v>
      </c>
      <c r="B202" s="7" t="s">
        <v>7670</v>
      </c>
      <c r="C202" s="7" t="s">
        <v>7671</v>
      </c>
      <c r="D202" s="5" t="s">
        <v>528</v>
      </c>
      <c r="E202" s="5" t="s">
        <v>529</v>
      </c>
      <c r="F202" s="11" t="str">
        <f>VLOOKUP($D202,proc!$A:$D,3, FALSE)</f>
        <v>3</v>
      </c>
      <c r="G202" s="12" t="str">
        <f t="shared" si="1"/>
        <v>Major Anal and Stomal Procedures</v>
      </c>
      <c r="H202" s="12" t="str">
        <f t="shared" si="2"/>
        <v>P16AW</v>
      </c>
      <c r="K202" s="13">
        <f>VLOOKUP($B202,'tarif idrg'!$A:$O,11,FALSE)</f>
        <v>6268907</v>
      </c>
      <c r="L202" s="13">
        <f>VLOOKUP($B202,'tarif idrg'!$A:$O,15,FALSE)</f>
        <v>7836134</v>
      </c>
      <c r="N202" s="3" t="str">
        <f t="shared" si="3"/>
        <v>-</v>
      </c>
      <c r="O202" s="13">
        <f>VLOOKUP($D202,'ip prosedur-2025'!$A:$H,4,FALSE)</f>
        <v>21745445.63</v>
      </c>
      <c r="P202" s="13">
        <f>VLOOKUP($D202,'ip prosedur-14 okt-15 juni 2026'!$A:$H,4,FALSE)</f>
        <v>21500876.47</v>
      </c>
      <c r="Q202" s="13">
        <f>VLOOKUP($D202,'ip prosedur-14 okt-15 juni 2026'!$A:$H,3, FALSE)</f>
        <v>62</v>
      </c>
      <c r="R202" s="3">
        <f t="shared" si="4"/>
        <v>1333054341</v>
      </c>
      <c r="S202" s="14">
        <f>VLOOKUP($D202,'ip prosedur-14 okt-15 juni 2026'!$A:$H,5,FALSE)</f>
        <v>7199907</v>
      </c>
      <c r="T202" s="14">
        <f>VLOOKUP($D202,'ip prosedur-14 okt-15 juni 2026'!$A:$H,6,FALSE)</f>
        <v>10788623</v>
      </c>
      <c r="U202" s="14">
        <f>VLOOKUP($D202,'ip prosedur-14 okt-15 juni 2026'!$A:$H,7,FALSE)</f>
        <v>20872374</v>
      </c>
      <c r="V202" s="14">
        <f>VLOOKUP($D202,'ip prosedur-14 okt-15 juni 2026'!$A:$H,8,FALSE)</f>
        <v>33658158</v>
      </c>
    </row>
    <row r="203">
      <c r="A203" s="7" t="s">
        <v>5</v>
      </c>
      <c r="B203" s="7" t="s">
        <v>7670</v>
      </c>
      <c r="C203" s="7" t="s">
        <v>7671</v>
      </c>
      <c r="D203" s="5" t="s">
        <v>530</v>
      </c>
      <c r="E203" s="5" t="s">
        <v>532</v>
      </c>
      <c r="F203" s="11" t="str">
        <f>VLOOKUP($D203,proc!$A:$D,3, FALSE)</f>
        <v>3</v>
      </c>
      <c r="G203" s="12" t="str">
        <f t="shared" si="1"/>
        <v>Major Anal and Stomal Procedures</v>
      </c>
      <c r="H203" s="12" t="str">
        <f t="shared" si="2"/>
        <v>P16AW</v>
      </c>
      <c r="K203" s="13">
        <f>VLOOKUP($B203,'tarif idrg'!$A:$O,11,FALSE)</f>
        <v>6268907</v>
      </c>
      <c r="L203" s="13">
        <f>VLOOKUP($B203,'tarif idrg'!$A:$O,15,FALSE)</f>
        <v>7836134</v>
      </c>
      <c r="N203" s="3" t="str">
        <f t="shared" si="3"/>
        <v>-</v>
      </c>
      <c r="O203" s="13">
        <f>VLOOKUP($D203,'ip prosedur-2025'!$A:$H,4,FALSE)</f>
        <v>14625650</v>
      </c>
      <c r="P203" s="13">
        <f>VLOOKUP($D203,'ip prosedur-14 okt-15 juni 2026'!$A:$H,4,FALSE)</f>
        <v>15339404.6</v>
      </c>
      <c r="Q203" s="13">
        <f>VLOOKUP($D203,'ip prosedur-14 okt-15 juni 2026'!$A:$H,3, FALSE)</f>
        <v>45</v>
      </c>
      <c r="R203" s="3">
        <f t="shared" si="4"/>
        <v>690273207</v>
      </c>
      <c r="S203" s="14">
        <f>VLOOKUP($D203,'ip prosedur-14 okt-15 juni 2026'!$A:$H,5,FALSE)</f>
        <v>6193711</v>
      </c>
      <c r="T203" s="14">
        <f>VLOOKUP($D203,'ip prosedur-14 okt-15 juni 2026'!$A:$H,6,FALSE)</f>
        <v>12342778</v>
      </c>
      <c r="U203" s="14">
        <f>VLOOKUP($D203,'ip prosedur-14 okt-15 juni 2026'!$A:$H,7,FALSE)</f>
        <v>19972340</v>
      </c>
      <c r="V203" s="14">
        <f>VLOOKUP($D203,'ip prosedur-14 okt-15 juni 2026'!$A:$H,8,FALSE)</f>
        <v>25479332</v>
      </c>
    </row>
    <row r="204">
      <c r="A204" s="7" t="s">
        <v>5</v>
      </c>
      <c r="B204" s="7" t="s">
        <v>7670</v>
      </c>
      <c r="C204" s="7" t="s">
        <v>7671</v>
      </c>
      <c r="D204" s="5" t="s">
        <v>533</v>
      </c>
      <c r="E204" s="5" t="s">
        <v>534</v>
      </c>
      <c r="F204" s="11" t="str">
        <f>VLOOKUP($D204,proc!$A:$D,3, FALSE)</f>
        <v>2</v>
      </c>
      <c r="G204" s="12" t="str">
        <f t="shared" si="1"/>
        <v>Major Anal and Stomal Procedures</v>
      </c>
      <c r="H204" s="12" t="str">
        <f t="shared" si="2"/>
        <v>P16AW</v>
      </c>
      <c r="K204" s="13">
        <f>VLOOKUP($B204,'tarif idrg'!$A:$O,11,FALSE)</f>
        <v>6268907</v>
      </c>
      <c r="L204" s="13">
        <f>VLOOKUP($B204,'tarif idrg'!$A:$O,15,FALSE)</f>
        <v>7836134</v>
      </c>
      <c r="N204" s="3" t="str">
        <f t="shared" si="3"/>
        <v>-</v>
      </c>
      <c r="O204" s="13">
        <f>VLOOKUP($D204,'ip prosedur-2025'!$A:$H,4,FALSE)</f>
        <v>17472487</v>
      </c>
      <c r="P204" s="13">
        <f>VLOOKUP($D204,'ip prosedur-14 okt-15 juni 2026'!$A:$H,4,FALSE)</f>
        <v>14428226.33</v>
      </c>
      <c r="Q204" s="13">
        <f>VLOOKUP($D204,'ip prosedur-14 okt-15 juni 2026'!$A:$H,3, FALSE)</f>
        <v>12</v>
      </c>
      <c r="R204" s="3">
        <f t="shared" si="4"/>
        <v>173138716</v>
      </c>
      <c r="S204" s="14">
        <f>VLOOKUP($D204,'ip prosedur-14 okt-15 juni 2026'!$A:$H,5,FALSE)</f>
        <v>7659941</v>
      </c>
      <c r="T204" s="14">
        <f>VLOOKUP($D204,'ip prosedur-14 okt-15 juni 2026'!$A:$H,6,FALSE)</f>
        <v>14476288</v>
      </c>
      <c r="U204" s="14">
        <f>VLOOKUP($D204,'ip prosedur-14 okt-15 juni 2026'!$A:$H,7,FALSE)</f>
        <v>19581791</v>
      </c>
      <c r="V204" s="14">
        <f>VLOOKUP($D204,'ip prosedur-14 okt-15 juni 2026'!$A:$H,8,FALSE)</f>
        <v>21016775</v>
      </c>
    </row>
    <row r="205">
      <c r="A205" s="7" t="s">
        <v>5</v>
      </c>
      <c r="B205" s="7" t="s">
        <v>7670</v>
      </c>
      <c r="C205" s="7" t="s">
        <v>7671</v>
      </c>
      <c r="D205" s="5" t="s">
        <v>535</v>
      </c>
      <c r="E205" s="5" t="s">
        <v>536</v>
      </c>
      <c r="F205" s="11" t="str">
        <f>VLOOKUP($D205,proc!$A:$D,3, FALSE)</f>
        <v>2</v>
      </c>
      <c r="G205" s="12" t="str">
        <f t="shared" si="1"/>
        <v>Major Anal and Stomal Procedures</v>
      </c>
      <c r="H205" s="12" t="str">
        <f t="shared" si="2"/>
        <v>P16AW</v>
      </c>
      <c r="K205" s="13">
        <f>VLOOKUP($B205,'tarif idrg'!$A:$O,11,FALSE)</f>
        <v>6268907</v>
      </c>
      <c r="L205" s="13">
        <f>VLOOKUP($B205,'tarif idrg'!$A:$O,15,FALSE)</f>
        <v>7836134</v>
      </c>
      <c r="N205" s="3" t="str">
        <f t="shared" si="3"/>
        <v>-</v>
      </c>
      <c r="O205" s="13">
        <f>VLOOKUP($D205,'ip prosedur-2025'!$A:$H,4,FALSE)</f>
        <v>21173039.52</v>
      </c>
      <c r="P205" s="13">
        <f>VLOOKUP($D205,'ip prosedur-14 okt-15 juni 2026'!$A:$H,4,FALSE)</f>
        <v>16620347.93</v>
      </c>
      <c r="Q205" s="13">
        <f>VLOOKUP($D205,'ip prosedur-14 okt-15 juni 2026'!$A:$H,3, FALSE)</f>
        <v>41</v>
      </c>
      <c r="R205" s="3">
        <f t="shared" si="4"/>
        <v>681434265.1</v>
      </c>
      <c r="S205" s="14">
        <f>VLOOKUP($D205,'ip prosedur-14 okt-15 juni 2026'!$A:$H,5,FALSE)</f>
        <v>8334785</v>
      </c>
      <c r="T205" s="14">
        <f>VLOOKUP($D205,'ip prosedur-14 okt-15 juni 2026'!$A:$H,6,FALSE)</f>
        <v>12846327</v>
      </c>
      <c r="U205" s="14">
        <f>VLOOKUP($D205,'ip prosedur-14 okt-15 juni 2026'!$A:$H,7,FALSE)</f>
        <v>18109719</v>
      </c>
      <c r="V205" s="14">
        <f>VLOOKUP($D205,'ip prosedur-14 okt-15 juni 2026'!$A:$H,8,FALSE)</f>
        <v>30207834</v>
      </c>
    </row>
    <row r="206">
      <c r="A206" s="7" t="s">
        <v>5</v>
      </c>
      <c r="B206" s="7" t="s">
        <v>7670</v>
      </c>
      <c r="C206" s="7" t="s">
        <v>7671</v>
      </c>
      <c r="D206" s="5" t="s">
        <v>538</v>
      </c>
      <c r="E206" s="5" t="s">
        <v>539</v>
      </c>
      <c r="F206" s="11" t="str">
        <f>VLOOKUP($D206,proc!$A:$D,3, FALSE)</f>
        <v>2</v>
      </c>
      <c r="G206" s="12" t="str">
        <f t="shared" si="1"/>
        <v>Major Anal and Stomal Procedures</v>
      </c>
      <c r="H206" s="12" t="str">
        <f t="shared" si="2"/>
        <v>P16AW</v>
      </c>
      <c r="K206" s="13">
        <f>VLOOKUP($B206,'tarif idrg'!$A:$O,11,FALSE)</f>
        <v>6268907</v>
      </c>
      <c r="L206" s="13">
        <f>VLOOKUP($B206,'tarif idrg'!$A:$O,15,FALSE)</f>
        <v>7836134</v>
      </c>
      <c r="N206" s="3" t="str">
        <f t="shared" si="3"/>
        <v>-</v>
      </c>
      <c r="O206" s="13">
        <f>VLOOKUP($D206,'ip prosedur-2025'!$A:$H,4,FALSE)</f>
        <v>18360049.02</v>
      </c>
      <c r="P206" s="13">
        <f>VLOOKUP($D206,'ip prosedur-14 okt-15 juni 2026'!$A:$H,4,FALSE)</f>
        <v>22189609.57</v>
      </c>
      <c r="Q206" s="13">
        <f>VLOOKUP($D206,'ip prosedur-14 okt-15 juni 2026'!$A:$H,3, FALSE)</f>
        <v>179</v>
      </c>
      <c r="R206" s="3">
        <f t="shared" si="4"/>
        <v>3971940113</v>
      </c>
      <c r="S206" s="14">
        <f>VLOOKUP($D206,'ip prosedur-14 okt-15 juni 2026'!$A:$H,5,FALSE)</f>
        <v>7003566</v>
      </c>
      <c r="T206" s="14">
        <f>VLOOKUP($D206,'ip prosedur-14 okt-15 juni 2026'!$A:$H,6,FALSE)</f>
        <v>10964429</v>
      </c>
      <c r="U206" s="14">
        <f>VLOOKUP($D206,'ip prosedur-14 okt-15 juni 2026'!$A:$H,7,FALSE)</f>
        <v>20849384</v>
      </c>
      <c r="V206" s="14">
        <f>VLOOKUP($D206,'ip prosedur-14 okt-15 juni 2026'!$A:$H,8,FALSE)</f>
        <v>32501986</v>
      </c>
    </row>
    <row r="207">
      <c r="A207" s="7" t="s">
        <v>5</v>
      </c>
      <c r="B207" s="7" t="s">
        <v>7670</v>
      </c>
      <c r="C207" s="7" t="s">
        <v>7671</v>
      </c>
      <c r="D207" s="5" t="s">
        <v>540</v>
      </c>
      <c r="E207" s="5" t="s">
        <v>541</v>
      </c>
      <c r="F207" s="11" t="str">
        <f>VLOOKUP($D207,proc!$A:$D,3, FALSE)</f>
        <v>2</v>
      </c>
      <c r="G207" s="12" t="str">
        <f t="shared" si="1"/>
        <v>Major Anal and Stomal Procedures</v>
      </c>
      <c r="H207" s="12" t="str">
        <f t="shared" si="2"/>
        <v>P16AW</v>
      </c>
      <c r="K207" s="13">
        <f>VLOOKUP($B207,'tarif idrg'!$A:$O,11,FALSE)</f>
        <v>6268907</v>
      </c>
      <c r="L207" s="13">
        <f>VLOOKUP($B207,'tarif idrg'!$A:$O,15,FALSE)</f>
        <v>7836134</v>
      </c>
      <c r="N207" s="3" t="str">
        <f t="shared" si="3"/>
        <v>-</v>
      </c>
      <c r="O207" s="13">
        <f>VLOOKUP($D207,'ip prosedur-2025'!$A:$H,4,FALSE)</f>
        <v>15967389.6</v>
      </c>
      <c r="P207" s="13">
        <f>VLOOKUP($D207,'ip prosedur-14 okt-15 juni 2026'!$A:$H,4,FALSE)</f>
        <v>16802539.04</v>
      </c>
      <c r="Q207" s="13">
        <f>VLOOKUP($D207,'ip prosedur-14 okt-15 juni 2026'!$A:$H,3, FALSE)</f>
        <v>297</v>
      </c>
      <c r="R207" s="3">
        <f t="shared" si="4"/>
        <v>4990354095</v>
      </c>
      <c r="S207" s="14">
        <f>VLOOKUP($D207,'ip prosedur-14 okt-15 juni 2026'!$A:$H,5,FALSE)</f>
        <v>8400614</v>
      </c>
      <c r="T207" s="14">
        <f>VLOOKUP($D207,'ip prosedur-14 okt-15 juni 2026'!$A:$H,6,FALSE)</f>
        <v>11558976</v>
      </c>
      <c r="U207" s="14">
        <f>VLOOKUP($D207,'ip prosedur-14 okt-15 juni 2026'!$A:$H,7,FALSE)</f>
        <v>17289065</v>
      </c>
      <c r="V207" s="14">
        <f>VLOOKUP($D207,'ip prosedur-14 okt-15 juni 2026'!$A:$H,8,FALSE)</f>
        <v>28920653</v>
      </c>
    </row>
    <row r="208">
      <c r="A208" s="7" t="s">
        <v>5</v>
      </c>
      <c r="B208" s="7" t="s">
        <v>7670</v>
      </c>
      <c r="C208" s="7" t="s">
        <v>7671</v>
      </c>
      <c r="D208" s="5" t="s">
        <v>542</v>
      </c>
      <c r="E208" s="5" t="s">
        <v>543</v>
      </c>
      <c r="F208" s="11" t="str">
        <f>VLOOKUP($D208,proc!$A:$D,3, FALSE)</f>
        <v>3</v>
      </c>
      <c r="G208" s="12" t="str">
        <f t="shared" si="1"/>
        <v>Major Anal and Stomal Procedures</v>
      </c>
      <c r="H208" s="12" t="str">
        <f t="shared" si="2"/>
        <v>P16AW</v>
      </c>
      <c r="K208" s="13">
        <f>VLOOKUP($B208,'tarif idrg'!$A:$O,11,FALSE)</f>
        <v>6268907</v>
      </c>
      <c r="L208" s="13">
        <f>VLOOKUP($B208,'tarif idrg'!$A:$O,15,FALSE)</f>
        <v>7836134</v>
      </c>
      <c r="N208" s="3" t="str">
        <f t="shared" si="3"/>
        <v>-</v>
      </c>
      <c r="O208" s="13">
        <f>VLOOKUP($D208,'ip prosedur-2025'!$A:$H,4,FALSE)</f>
        <v>16314227</v>
      </c>
      <c r="P208" s="13">
        <f>VLOOKUP($D208,'ip prosedur-14 okt-15 juni 2026'!$A:$H,4,FALSE)</f>
        <v>13342232</v>
      </c>
      <c r="Q208" s="13">
        <f>VLOOKUP($D208,'ip prosedur-14 okt-15 juni 2026'!$A:$H,3, FALSE)</f>
        <v>1</v>
      </c>
      <c r="R208" s="3">
        <f t="shared" si="4"/>
        <v>13342232</v>
      </c>
      <c r="S208" s="14">
        <f>VLOOKUP($D208,'ip prosedur-14 okt-15 juni 2026'!$A:$H,5,FALSE)</f>
        <v>13342232</v>
      </c>
      <c r="T208" s="14">
        <f>VLOOKUP($D208,'ip prosedur-14 okt-15 juni 2026'!$A:$H,6,FALSE)</f>
        <v>13342232</v>
      </c>
      <c r="U208" s="14">
        <f>VLOOKUP($D208,'ip prosedur-14 okt-15 juni 2026'!$A:$H,7,FALSE)</f>
        <v>13342232</v>
      </c>
      <c r="V208" s="14">
        <f>VLOOKUP($D208,'ip prosedur-14 okt-15 juni 2026'!$A:$H,8,FALSE)</f>
        <v>13342232</v>
      </c>
    </row>
    <row r="209">
      <c r="A209" s="7" t="s">
        <v>5</v>
      </c>
      <c r="B209" s="7" t="s">
        <v>7670</v>
      </c>
      <c r="C209" s="7" t="s">
        <v>7671</v>
      </c>
      <c r="D209" s="5" t="s">
        <v>545</v>
      </c>
      <c r="E209" s="5" t="s">
        <v>546</v>
      </c>
      <c r="F209" s="11" t="str">
        <f>VLOOKUP($D209,proc!$A:$D,3, FALSE)</f>
        <v>2</v>
      </c>
      <c r="G209" s="12" t="str">
        <f t="shared" si="1"/>
        <v>Major Anal and Stomal Procedures</v>
      </c>
      <c r="H209" s="12" t="str">
        <f t="shared" si="2"/>
        <v>P16AW</v>
      </c>
      <c r="K209" s="13">
        <f>VLOOKUP($B209,'tarif idrg'!$A:$O,11,FALSE)</f>
        <v>6268907</v>
      </c>
      <c r="L209" s="13">
        <f>VLOOKUP($B209,'tarif idrg'!$A:$O,15,FALSE)</f>
        <v>7836134</v>
      </c>
      <c r="N209" s="3" t="str">
        <f t="shared" si="3"/>
        <v>-</v>
      </c>
      <c r="O209" s="13">
        <f>VLOOKUP($D209,'ip prosedur-2025'!$A:$H,4,FALSE)</f>
        <v>24086043.72</v>
      </c>
      <c r="P209" s="13">
        <f>VLOOKUP($D209,'ip prosedur-14 okt-15 juni 2026'!$A:$H,4,FALSE)</f>
        <v>64152843</v>
      </c>
      <c r="Q209" s="13">
        <f>VLOOKUP($D209,'ip prosedur-14 okt-15 juni 2026'!$A:$H,3, FALSE)</f>
        <v>4</v>
      </c>
      <c r="R209" s="3">
        <f t="shared" si="4"/>
        <v>256611372</v>
      </c>
      <c r="S209" s="14">
        <f>VLOOKUP($D209,'ip prosedur-14 okt-15 juni 2026'!$A:$H,5,FALSE)</f>
        <v>9170555</v>
      </c>
      <c r="T209" s="14">
        <f>VLOOKUP($D209,'ip prosedur-14 okt-15 juni 2026'!$A:$H,6,FALSE)</f>
        <v>12302534</v>
      </c>
      <c r="U209" s="14">
        <f>VLOOKUP($D209,'ip prosedur-14 okt-15 juni 2026'!$A:$H,7,FALSE)</f>
        <v>38368827</v>
      </c>
      <c r="V209" s="14">
        <f>VLOOKUP($D209,'ip prosedur-14 okt-15 juni 2026'!$A:$H,8,FALSE)</f>
        <v>196769456</v>
      </c>
    </row>
    <row r="210">
      <c r="A210" s="7" t="s">
        <v>5</v>
      </c>
      <c r="B210" s="7" t="s">
        <v>7670</v>
      </c>
      <c r="C210" s="7" t="s">
        <v>7671</v>
      </c>
      <c r="D210" s="5" t="s">
        <v>547</v>
      </c>
      <c r="E210" s="5" t="s">
        <v>548</v>
      </c>
      <c r="F210" s="11" t="str">
        <f>VLOOKUP($D210,proc!$A:$D,3, FALSE)</f>
        <v>2</v>
      </c>
      <c r="G210" s="12" t="str">
        <f t="shared" si="1"/>
        <v>Major Anal and Stomal Procedures</v>
      </c>
      <c r="H210" s="12" t="str">
        <f t="shared" si="2"/>
        <v>P16AW</v>
      </c>
      <c r="K210" s="13">
        <f>VLOOKUP($B210,'tarif idrg'!$A:$O,11,FALSE)</f>
        <v>6268907</v>
      </c>
      <c r="L210" s="13">
        <f>VLOOKUP($B210,'tarif idrg'!$A:$O,15,FALSE)</f>
        <v>7836134</v>
      </c>
      <c r="N210" s="3" t="str">
        <f t="shared" si="3"/>
        <v>-</v>
      </c>
      <c r="O210" s="13">
        <f>VLOOKUP($D210,'ip prosedur-2025'!$A:$H,4,FALSE)</f>
        <v>7897481.5</v>
      </c>
      <c r="P210" s="13">
        <f>VLOOKUP($D210,'ip prosedur-14 okt-15 juni 2026'!$A:$H,4,FALSE)</f>
        <v>7979194.125</v>
      </c>
      <c r="Q210" s="13">
        <f>VLOOKUP($D210,'ip prosedur-14 okt-15 juni 2026'!$A:$H,3, FALSE)</f>
        <v>8</v>
      </c>
      <c r="R210" s="3">
        <f t="shared" si="4"/>
        <v>63833553</v>
      </c>
      <c r="S210" s="14">
        <f>VLOOKUP($D210,'ip prosedur-14 okt-15 juni 2026'!$A:$H,5,FALSE)</f>
        <v>4578832</v>
      </c>
      <c r="T210" s="14">
        <f>VLOOKUP($D210,'ip prosedur-14 okt-15 juni 2026'!$A:$H,6,FALSE)</f>
        <v>9231973</v>
      </c>
      <c r="U210" s="14">
        <f>VLOOKUP($D210,'ip prosedur-14 okt-15 juni 2026'!$A:$H,7,FALSE)</f>
        <v>9296983</v>
      </c>
      <c r="V210" s="14">
        <f>VLOOKUP($D210,'ip prosedur-14 okt-15 juni 2026'!$A:$H,8,FALSE)</f>
        <v>9918786</v>
      </c>
    </row>
    <row r="211">
      <c r="A211" s="7" t="s">
        <v>5</v>
      </c>
      <c r="B211" s="7" t="s">
        <v>7670</v>
      </c>
      <c r="C211" s="7" t="s">
        <v>7671</v>
      </c>
      <c r="D211" s="5" t="s">
        <v>550</v>
      </c>
      <c r="E211" s="5" t="s">
        <v>551</v>
      </c>
      <c r="F211" s="11" t="str">
        <f>VLOOKUP($D211,proc!$A:$D,3, FALSE)</f>
        <v>3</v>
      </c>
      <c r="G211" s="12" t="str">
        <f t="shared" si="1"/>
        <v>Major Anal and Stomal Procedures</v>
      </c>
      <c r="H211" s="12" t="str">
        <f t="shared" si="2"/>
        <v>P16AW</v>
      </c>
      <c r="K211" s="13">
        <f>VLOOKUP($B211,'tarif idrg'!$A:$O,11,FALSE)</f>
        <v>6268907</v>
      </c>
      <c r="L211" s="13">
        <f>VLOOKUP($B211,'tarif idrg'!$A:$O,15,FALSE)</f>
        <v>7836134</v>
      </c>
      <c r="N211" s="3" t="str">
        <f t="shared" si="3"/>
        <v>-</v>
      </c>
      <c r="O211" s="13">
        <f>VLOOKUP($D211,'ip prosedur-2025'!$A:$H,4,FALSE)</f>
        <v>23142961.44</v>
      </c>
      <c r="P211" s="13">
        <f>VLOOKUP($D211,'ip prosedur-14 okt-15 juni 2026'!$A:$H,4,FALSE)</f>
        <v>22974905.42</v>
      </c>
      <c r="Q211" s="13">
        <f>VLOOKUP($D211,'ip prosedur-14 okt-15 juni 2026'!$A:$H,3, FALSE)</f>
        <v>1017</v>
      </c>
      <c r="R211" s="3">
        <f t="shared" si="4"/>
        <v>23365478812</v>
      </c>
      <c r="S211" s="14">
        <f>VLOOKUP($D211,'ip prosedur-14 okt-15 juni 2026'!$A:$H,5,FALSE)</f>
        <v>8610501</v>
      </c>
      <c r="T211" s="14">
        <f>VLOOKUP($D211,'ip prosedur-14 okt-15 juni 2026'!$A:$H,6,FALSE)</f>
        <v>14368121</v>
      </c>
      <c r="U211" s="14">
        <f>VLOOKUP($D211,'ip prosedur-14 okt-15 juni 2026'!$A:$H,7,FALSE)</f>
        <v>25696087</v>
      </c>
      <c r="V211" s="14">
        <f>VLOOKUP($D211,'ip prosedur-14 okt-15 juni 2026'!$A:$H,8,FALSE)</f>
        <v>46221074</v>
      </c>
    </row>
    <row r="212">
      <c r="A212" s="7" t="s">
        <v>5</v>
      </c>
      <c r="B212" s="7" t="s">
        <v>7670</v>
      </c>
      <c r="C212" s="7" t="s">
        <v>7671</v>
      </c>
      <c r="D212" s="5" t="s">
        <v>552</v>
      </c>
      <c r="E212" s="5" t="s">
        <v>553</v>
      </c>
      <c r="F212" s="11" t="str">
        <f>VLOOKUP($D212,proc!$A:$D,3, FALSE)</f>
        <v>2</v>
      </c>
      <c r="G212" s="12" t="str">
        <f t="shared" si="1"/>
        <v>Major Anal and Stomal Procedures</v>
      </c>
      <c r="H212" s="12" t="str">
        <f t="shared" si="2"/>
        <v>P16AW</v>
      </c>
      <c r="K212" s="13">
        <f>VLOOKUP($B212,'tarif idrg'!$A:$O,11,FALSE)</f>
        <v>6268907</v>
      </c>
      <c r="L212" s="13">
        <f>VLOOKUP($B212,'tarif idrg'!$A:$O,15,FALSE)</f>
        <v>7836134</v>
      </c>
      <c r="N212" s="3" t="str">
        <f t="shared" si="3"/>
        <v>-</v>
      </c>
      <c r="O212" s="13">
        <f>VLOOKUP($D212,'ip prosedur-2025'!$A:$H,4,FALSE)</f>
        <v>17626790</v>
      </c>
      <c r="P212" s="13">
        <f>VLOOKUP($D212,'ip prosedur-14 okt-15 juni 2026'!$A:$H,4,FALSE)</f>
        <v>46758231.09</v>
      </c>
      <c r="Q212" s="13">
        <f>VLOOKUP($D212,'ip prosedur-14 okt-15 juni 2026'!$A:$H,3, FALSE)</f>
        <v>11</v>
      </c>
      <c r="R212" s="3">
        <f t="shared" si="4"/>
        <v>514340542</v>
      </c>
      <c r="S212" s="14">
        <f>VLOOKUP($D212,'ip prosedur-14 okt-15 juni 2026'!$A:$H,5,FALSE)</f>
        <v>6858434</v>
      </c>
      <c r="T212" s="14">
        <f>VLOOKUP($D212,'ip prosedur-14 okt-15 juni 2026'!$A:$H,6,FALSE)</f>
        <v>37191895</v>
      </c>
      <c r="U212" s="14">
        <f>VLOOKUP($D212,'ip prosedur-14 okt-15 juni 2026'!$A:$H,7,FALSE)</f>
        <v>89790080</v>
      </c>
      <c r="V212" s="14">
        <f>VLOOKUP($D212,'ip prosedur-14 okt-15 juni 2026'!$A:$H,8,FALSE)</f>
        <v>97138128</v>
      </c>
    </row>
    <row r="213">
      <c r="A213" s="7" t="s">
        <v>5</v>
      </c>
      <c r="B213" s="7" t="s">
        <v>7670</v>
      </c>
      <c r="C213" s="7" t="s">
        <v>7671</v>
      </c>
      <c r="D213" s="5" t="s">
        <v>554</v>
      </c>
      <c r="E213" s="5" t="s">
        <v>555</v>
      </c>
      <c r="F213" s="11" t="str">
        <f>VLOOKUP($D213,proc!$A:$D,3, FALSE)</f>
        <v>2</v>
      </c>
      <c r="G213" s="12" t="str">
        <f t="shared" si="1"/>
        <v>Major Anal and Stomal Procedures</v>
      </c>
      <c r="H213" s="12" t="str">
        <f t="shared" si="2"/>
        <v>P16AW</v>
      </c>
      <c r="K213" s="13">
        <f>VLOOKUP($B213,'tarif idrg'!$A:$O,11,FALSE)</f>
        <v>6268907</v>
      </c>
      <c r="L213" s="13">
        <f>VLOOKUP($B213,'tarif idrg'!$A:$O,15,FALSE)</f>
        <v>7836134</v>
      </c>
      <c r="N213" s="3" t="str">
        <f t="shared" si="3"/>
        <v>-</v>
      </c>
      <c r="O213" s="13">
        <f>VLOOKUP($D213,'ip prosedur-2025'!$A:$H,4,FALSE)</f>
        <v>13676474.64</v>
      </c>
      <c r="P213" s="13">
        <f>VLOOKUP($D213,'ip prosedur-14 okt-15 juni 2026'!$A:$H,4,FALSE)</f>
        <v>12705647.71</v>
      </c>
      <c r="Q213" s="13">
        <f>VLOOKUP($D213,'ip prosedur-14 okt-15 juni 2026'!$A:$H,3, FALSE)</f>
        <v>372</v>
      </c>
      <c r="R213" s="3">
        <f t="shared" si="4"/>
        <v>4726500948</v>
      </c>
      <c r="S213" s="14">
        <f>VLOOKUP($D213,'ip prosedur-14 okt-15 juni 2026'!$A:$H,5,FALSE)</f>
        <v>6932958</v>
      </c>
      <c r="T213" s="14">
        <f>VLOOKUP($D213,'ip prosedur-14 okt-15 juni 2026'!$A:$H,6,FALSE)</f>
        <v>9470608</v>
      </c>
      <c r="U213" s="14">
        <f>VLOOKUP($D213,'ip prosedur-14 okt-15 juni 2026'!$A:$H,7,FALSE)</f>
        <v>14451411</v>
      </c>
      <c r="V213" s="14">
        <f>VLOOKUP($D213,'ip prosedur-14 okt-15 juni 2026'!$A:$H,8,FALSE)</f>
        <v>21295943</v>
      </c>
    </row>
    <row r="214">
      <c r="A214" s="7" t="s">
        <v>5</v>
      </c>
      <c r="B214" s="7" t="s">
        <v>7670</v>
      </c>
      <c r="C214" s="7" t="s">
        <v>7671</v>
      </c>
      <c r="D214" s="5" t="s">
        <v>557</v>
      </c>
      <c r="E214" s="5" t="s">
        <v>558</v>
      </c>
      <c r="F214" s="11" t="str">
        <f>VLOOKUP($D214,proc!$A:$D,3, FALSE)</f>
        <v>2</v>
      </c>
      <c r="G214" s="12" t="str">
        <f t="shared" si="1"/>
        <v>Major Anal and Stomal Procedures</v>
      </c>
      <c r="H214" s="12" t="str">
        <f t="shared" si="2"/>
        <v>P16AW</v>
      </c>
      <c r="K214" s="13">
        <f>VLOOKUP($B214,'tarif idrg'!$A:$O,11,FALSE)</f>
        <v>6268907</v>
      </c>
      <c r="L214" s="13">
        <f>VLOOKUP($B214,'tarif idrg'!$A:$O,15,FALSE)</f>
        <v>7836134</v>
      </c>
      <c r="N214" s="3" t="str">
        <f t="shared" si="3"/>
        <v>-</v>
      </c>
      <c r="O214" s="13">
        <f>VLOOKUP($D214,'ip prosedur-2025'!$A:$H,4,FALSE)</f>
        <v>12014089.3</v>
      </c>
      <c r="P214" s="13">
        <f>VLOOKUP($D214,'ip prosedur-14 okt-15 juni 2026'!$A:$H,4,FALSE)</f>
        <v>12315560.86</v>
      </c>
      <c r="Q214" s="13">
        <f>VLOOKUP($D214,'ip prosedur-14 okt-15 juni 2026'!$A:$H,3, FALSE)</f>
        <v>43</v>
      </c>
      <c r="R214" s="3">
        <f t="shared" si="4"/>
        <v>529569117</v>
      </c>
      <c r="S214" s="14">
        <f>VLOOKUP($D214,'ip prosedur-14 okt-15 juni 2026'!$A:$H,5,FALSE)</f>
        <v>6792542</v>
      </c>
      <c r="T214" s="14">
        <f>VLOOKUP($D214,'ip prosedur-14 okt-15 juni 2026'!$A:$H,6,FALSE)</f>
        <v>10530319</v>
      </c>
      <c r="U214" s="14">
        <f>VLOOKUP($D214,'ip prosedur-14 okt-15 juni 2026'!$A:$H,7,FALSE)</f>
        <v>16235686</v>
      </c>
      <c r="V214" s="14">
        <f>VLOOKUP($D214,'ip prosedur-14 okt-15 juni 2026'!$A:$H,8,FALSE)</f>
        <v>23540871</v>
      </c>
    </row>
    <row r="215">
      <c r="A215" s="7" t="s">
        <v>5</v>
      </c>
      <c r="B215" s="7" t="s">
        <v>7670</v>
      </c>
      <c r="C215" s="7" t="s">
        <v>7671</v>
      </c>
      <c r="D215" s="5" t="s">
        <v>559</v>
      </c>
      <c r="E215" s="5" t="s">
        <v>560</v>
      </c>
      <c r="F215" s="11" t="str">
        <f>VLOOKUP($D215,proc!$A:$D,3, FALSE)</f>
        <v>2</v>
      </c>
      <c r="G215" s="12" t="str">
        <f t="shared" si="1"/>
        <v>Major Anal and Stomal Procedures</v>
      </c>
      <c r="H215" s="12" t="str">
        <f t="shared" si="2"/>
        <v>P16AW</v>
      </c>
      <c r="K215" s="13">
        <f>VLOOKUP($B215,'tarif idrg'!$A:$O,11,FALSE)</f>
        <v>6268907</v>
      </c>
      <c r="L215" s="13">
        <f>VLOOKUP($B215,'tarif idrg'!$A:$O,15,FALSE)</f>
        <v>7836134</v>
      </c>
      <c r="N215" s="3" t="str">
        <f t="shared" si="3"/>
        <v>-</v>
      </c>
      <c r="O215" s="13">
        <f>VLOOKUP($D215,'ip prosedur-2025'!$A:$H,4,FALSE)</f>
        <v>18111772.39</v>
      </c>
      <c r="P215" s="13">
        <f>VLOOKUP($D215,'ip prosedur-14 okt-15 juni 2026'!$A:$H,4,FALSE)</f>
        <v>17108969.07</v>
      </c>
      <c r="Q215" s="13">
        <f>VLOOKUP($D215,'ip prosedur-14 okt-15 juni 2026'!$A:$H,3, FALSE)</f>
        <v>94</v>
      </c>
      <c r="R215" s="3">
        <f t="shared" si="4"/>
        <v>1608243093</v>
      </c>
      <c r="S215" s="14">
        <f>VLOOKUP($D215,'ip prosedur-14 okt-15 juni 2026'!$A:$H,5,FALSE)</f>
        <v>8679279</v>
      </c>
      <c r="T215" s="14">
        <f>VLOOKUP($D215,'ip prosedur-14 okt-15 juni 2026'!$A:$H,6,FALSE)</f>
        <v>11986647</v>
      </c>
      <c r="U215" s="14">
        <f>VLOOKUP($D215,'ip prosedur-14 okt-15 juni 2026'!$A:$H,7,FALSE)</f>
        <v>19327200</v>
      </c>
      <c r="V215" s="14">
        <f>VLOOKUP($D215,'ip prosedur-14 okt-15 juni 2026'!$A:$H,8,FALSE)</f>
        <v>28101346</v>
      </c>
    </row>
    <row r="216">
      <c r="A216" s="7" t="s">
        <v>5</v>
      </c>
      <c r="B216" s="7" t="s">
        <v>7670</v>
      </c>
      <c r="C216" s="7" t="s">
        <v>7671</v>
      </c>
      <c r="D216" s="5" t="s">
        <v>561</v>
      </c>
      <c r="E216" s="5" t="s">
        <v>562</v>
      </c>
      <c r="F216" s="11" t="str">
        <f>VLOOKUP($D216,proc!$A:$D,3, FALSE)</f>
        <v>2</v>
      </c>
      <c r="G216" s="12" t="str">
        <f t="shared" si="1"/>
        <v>Major Anal and Stomal Procedures</v>
      </c>
      <c r="H216" s="12" t="str">
        <f t="shared" si="2"/>
        <v>P16AW</v>
      </c>
      <c r="K216" s="13">
        <f>VLOOKUP($B216,'tarif idrg'!$A:$O,11,FALSE)</f>
        <v>6268907</v>
      </c>
      <c r="L216" s="13">
        <f>VLOOKUP($B216,'tarif idrg'!$A:$O,15,FALSE)</f>
        <v>7836134</v>
      </c>
      <c r="N216" s="3" t="str">
        <f t="shared" si="3"/>
        <v>-</v>
      </c>
      <c r="O216" s="13">
        <f>VLOOKUP($D216,'ip prosedur-2025'!$A:$H,4,FALSE)</f>
        <v>13821360.87</v>
      </c>
      <c r="P216" s="13">
        <f>VLOOKUP($D216,'ip prosedur-14 okt-15 juni 2026'!$A:$H,4,FALSE)</f>
        <v>14799741.1</v>
      </c>
      <c r="Q216" s="13">
        <f>VLOOKUP($D216,'ip prosedur-14 okt-15 juni 2026'!$A:$H,3, FALSE)</f>
        <v>106</v>
      </c>
      <c r="R216" s="3">
        <f t="shared" si="4"/>
        <v>1568772557</v>
      </c>
      <c r="S216" s="14">
        <f>VLOOKUP($D216,'ip prosedur-14 okt-15 juni 2026'!$A:$H,5,FALSE)</f>
        <v>7561000</v>
      </c>
      <c r="T216" s="14">
        <f>VLOOKUP($D216,'ip prosedur-14 okt-15 juni 2026'!$A:$H,6,FALSE)</f>
        <v>10763895</v>
      </c>
      <c r="U216" s="14">
        <f>VLOOKUP($D216,'ip prosedur-14 okt-15 juni 2026'!$A:$H,7,FALSE)</f>
        <v>15444791</v>
      </c>
      <c r="V216" s="14">
        <f>VLOOKUP($D216,'ip prosedur-14 okt-15 juni 2026'!$A:$H,8,FALSE)</f>
        <v>29901033</v>
      </c>
    </row>
    <row r="217">
      <c r="A217" s="7" t="s">
        <v>5</v>
      </c>
      <c r="B217" s="7" t="s">
        <v>8552</v>
      </c>
      <c r="C217" s="7" t="s">
        <v>8553</v>
      </c>
      <c r="D217" s="5" t="s">
        <v>565</v>
      </c>
      <c r="E217" s="5" t="s">
        <v>567</v>
      </c>
      <c r="F217" s="11" t="str">
        <f>VLOOKUP($D217,proc!$A:$D,3, FALSE)</f>
        <v>0</v>
      </c>
      <c r="G217" s="12" t="str">
        <f t="shared" si="1"/>
        <v>Complex Therapeutic Colonoscopy</v>
      </c>
      <c r="H217" s="12" t="str">
        <f t="shared" si="2"/>
        <v>P16AR</v>
      </c>
      <c r="K217" s="13">
        <f>VLOOKUP($B217,'tarif idrg'!$A:$O,11,FALSE)</f>
        <v>4822236</v>
      </c>
      <c r="L217" s="13">
        <f>VLOOKUP($B217,'tarif idrg'!$A:$O,15,FALSE)</f>
        <v>4822236</v>
      </c>
      <c r="N217" s="3" t="str">
        <f t="shared" si="3"/>
        <v>-</v>
      </c>
      <c r="O217" s="13">
        <f>VLOOKUP($D217,'ip prosedur-2025'!$A:$H,4,FALSE)</f>
        <v>18426257.2</v>
      </c>
      <c r="P217" s="13">
        <f>VLOOKUP($D217,'ip prosedur-14 okt-15 juni 2026'!$A:$H,4,FALSE)</f>
        <v>18889854.29</v>
      </c>
      <c r="Q217" s="13">
        <f>VLOOKUP($D217,'ip prosedur-14 okt-15 juni 2026'!$A:$H,3, FALSE)</f>
        <v>398</v>
      </c>
      <c r="R217" s="3">
        <f t="shared" si="4"/>
        <v>7518162007</v>
      </c>
      <c r="S217" s="14">
        <f>VLOOKUP($D217,'ip prosedur-14 okt-15 juni 2026'!$A:$H,5,FALSE)</f>
        <v>9487446</v>
      </c>
      <c r="T217" s="14">
        <f>VLOOKUP($D217,'ip prosedur-14 okt-15 juni 2026'!$A:$H,6,FALSE)</f>
        <v>15191567</v>
      </c>
      <c r="U217" s="14">
        <f>VLOOKUP($D217,'ip prosedur-14 okt-15 juni 2026'!$A:$H,7,FALSE)</f>
        <v>22151886</v>
      </c>
      <c r="V217" s="14">
        <f>VLOOKUP($D217,'ip prosedur-14 okt-15 juni 2026'!$A:$H,8,FALSE)</f>
        <v>37480651</v>
      </c>
    </row>
    <row r="218">
      <c r="A218" s="7" t="s">
        <v>5</v>
      </c>
      <c r="B218" s="7" t="s">
        <v>8552</v>
      </c>
      <c r="C218" s="7" t="s">
        <v>8553</v>
      </c>
      <c r="D218" s="5" t="s">
        <v>568</v>
      </c>
      <c r="E218" s="5" t="s">
        <v>569</v>
      </c>
      <c r="F218" s="11" t="str">
        <f>VLOOKUP($D218,proc!$A:$D,3, FALSE)</f>
        <v>0</v>
      </c>
      <c r="G218" s="12" t="str">
        <f t="shared" si="1"/>
        <v>Complex Therapeutic Colonoscopy</v>
      </c>
      <c r="H218" s="12" t="str">
        <f t="shared" si="2"/>
        <v>P16AR</v>
      </c>
      <c r="K218" s="13">
        <f>VLOOKUP($B218,'tarif idrg'!$A:$O,11,FALSE)</f>
        <v>4822236</v>
      </c>
      <c r="L218" s="13">
        <f>VLOOKUP($B218,'tarif idrg'!$A:$O,15,FALSE)</f>
        <v>4822236</v>
      </c>
      <c r="N218" s="3" t="str">
        <f t="shared" si="3"/>
        <v>-</v>
      </c>
      <c r="O218" s="13">
        <f>VLOOKUP($D218,'ip prosedur-2025'!$A:$H,4,FALSE)</f>
        <v>22653031.43</v>
      </c>
      <c r="P218" s="13">
        <f>VLOOKUP($D218,'ip prosedur-14 okt-15 juni 2026'!$A:$H,4,FALSE)</f>
        <v>23169770.62</v>
      </c>
      <c r="Q218" s="13">
        <f>VLOOKUP($D218,'ip prosedur-14 okt-15 juni 2026'!$A:$H,3, FALSE)</f>
        <v>149</v>
      </c>
      <c r="R218" s="3">
        <f t="shared" si="4"/>
        <v>3452295822</v>
      </c>
      <c r="S218" s="14">
        <f>VLOOKUP($D218,'ip prosedur-14 okt-15 juni 2026'!$A:$H,5,FALSE)</f>
        <v>7029841</v>
      </c>
      <c r="T218" s="14">
        <f>VLOOKUP($D218,'ip prosedur-14 okt-15 juni 2026'!$A:$H,6,FALSE)</f>
        <v>17173400</v>
      </c>
      <c r="U218" s="14">
        <f>VLOOKUP($D218,'ip prosedur-14 okt-15 juni 2026'!$A:$H,7,FALSE)</f>
        <v>31940856</v>
      </c>
      <c r="V218" s="14">
        <f>VLOOKUP($D218,'ip prosedur-14 okt-15 juni 2026'!$A:$H,8,FALSE)</f>
        <v>39472470</v>
      </c>
    </row>
    <row r="219">
      <c r="A219" s="7" t="s">
        <v>5</v>
      </c>
      <c r="B219" s="7" t="s">
        <v>8618</v>
      </c>
      <c r="C219" s="7" t="s">
        <v>8619</v>
      </c>
      <c r="D219" s="5" t="s">
        <v>571</v>
      </c>
      <c r="E219" s="23"/>
      <c r="F219" s="11" t="str">
        <f>VLOOKUP($D219,proc!$A:$D,3, FALSE)</f>
        <v>#N/A</v>
      </c>
      <c r="G219" s="12" t="str">
        <f t="shared" si="1"/>
        <v>Minor Small and Large Bowel Procedures</v>
      </c>
      <c r="H219" s="12" t="str">
        <f t="shared" si="2"/>
        <v>P16AJ </v>
      </c>
      <c r="K219" s="3" t="str">
        <f>VLOOKUP($B219,'tarif idrg'!$A:$O,11,FALSE)</f>
        <v>#N/A</v>
      </c>
      <c r="L219" s="3" t="str">
        <f>VLOOKUP($B219,'tarif idrg'!$A:$O,15,FALSE)</f>
        <v>#N/A</v>
      </c>
      <c r="N219" s="3" t="str">
        <f t="shared" si="3"/>
        <v>-</v>
      </c>
      <c r="O219" s="3" t="str">
        <f>VLOOKUP($D219,'ip prosedur-2025'!$A:$H,4,FALSE)</f>
        <v>#N/A</v>
      </c>
      <c r="P219" s="3" t="str">
        <f>VLOOKUP($D219,'ip prosedur-14 okt-15 juni 2026'!$A:$H,4,FALSE)</f>
        <v>#N/A</v>
      </c>
      <c r="Q219" s="3" t="str">
        <f>VLOOKUP($D219,'ip prosedur-14 okt-15 juni 2026'!$A:$H,3, FALSE)</f>
        <v>#N/A</v>
      </c>
      <c r="R219" s="3" t="str">
        <f t="shared" si="4"/>
        <v>#N/A</v>
      </c>
      <c r="S219" s="18" t="str">
        <f>VLOOKUP($D219,'ip prosedur-14 okt-15 juni 2026'!$A:$H,5,FALSE)</f>
        <v>#N/A</v>
      </c>
      <c r="T219" s="18" t="str">
        <f>VLOOKUP($D219,'ip prosedur-14 okt-15 juni 2026'!$A:$H,6,FALSE)</f>
        <v>#N/A</v>
      </c>
      <c r="U219" s="18" t="str">
        <f>VLOOKUP($D219,'ip prosedur-14 okt-15 juni 2026'!$A:$H,7,FALSE)</f>
        <v>#N/A</v>
      </c>
      <c r="V219" s="18" t="str">
        <f>VLOOKUP($D219,'ip prosedur-14 okt-15 juni 2026'!$A:$H,8,FALSE)</f>
        <v>#N/A</v>
      </c>
    </row>
    <row r="220">
      <c r="A220" s="7" t="s">
        <v>5</v>
      </c>
      <c r="B220" s="7" t="s">
        <v>8618</v>
      </c>
      <c r="C220" s="7" t="s">
        <v>8619</v>
      </c>
      <c r="D220" s="5" t="s">
        <v>572</v>
      </c>
      <c r="E220" s="5" t="s">
        <v>574</v>
      </c>
      <c r="F220" s="11" t="str">
        <f>VLOOKUP($D220,proc!$A:$D,3, FALSE)</f>
        <v>4</v>
      </c>
      <c r="G220" s="12" t="str">
        <f t="shared" si="1"/>
        <v>Minor Small and Large Bowel Procedures</v>
      </c>
      <c r="H220" s="12" t="str">
        <f t="shared" si="2"/>
        <v>P16AJ </v>
      </c>
      <c r="K220" s="3" t="str">
        <f>VLOOKUP($B220,'tarif idrg'!$A:$O,11,FALSE)</f>
        <v>#N/A</v>
      </c>
      <c r="L220" s="3" t="str">
        <f>VLOOKUP($B220,'tarif idrg'!$A:$O,15,FALSE)</f>
        <v>#N/A</v>
      </c>
      <c r="N220" s="3" t="str">
        <f t="shared" si="3"/>
        <v>-</v>
      </c>
      <c r="O220" s="13">
        <f>VLOOKUP($D220,'ip prosedur-2025'!$A:$H,4,FALSE)</f>
        <v>47327291.48</v>
      </c>
      <c r="P220" s="13">
        <f>VLOOKUP($D220,'ip prosedur-14 okt-15 juni 2026'!$A:$H,4,FALSE)</f>
        <v>54690432</v>
      </c>
      <c r="Q220" s="13">
        <f>VLOOKUP($D220,'ip prosedur-14 okt-15 juni 2026'!$A:$H,3, FALSE)</f>
        <v>94</v>
      </c>
      <c r="R220" s="3">
        <f t="shared" si="4"/>
        <v>5140900608</v>
      </c>
      <c r="S220" s="14">
        <f>VLOOKUP($D220,'ip prosedur-14 okt-15 juni 2026'!$A:$H,5,FALSE)</f>
        <v>17362785</v>
      </c>
      <c r="T220" s="14">
        <f>VLOOKUP($D220,'ip prosedur-14 okt-15 juni 2026'!$A:$H,6,FALSE)</f>
        <v>32814821</v>
      </c>
      <c r="U220" s="14">
        <f>VLOOKUP($D220,'ip prosedur-14 okt-15 juni 2026'!$A:$H,7,FALSE)</f>
        <v>66778900</v>
      </c>
      <c r="V220" s="14">
        <f>VLOOKUP($D220,'ip prosedur-14 okt-15 juni 2026'!$A:$H,8,FALSE)</f>
        <v>121182345</v>
      </c>
    </row>
    <row r="221">
      <c r="A221" s="7" t="s">
        <v>5</v>
      </c>
      <c r="B221" s="7" t="s">
        <v>8618</v>
      </c>
      <c r="C221" s="7" t="s">
        <v>8619</v>
      </c>
      <c r="D221" s="5" t="s">
        <v>575</v>
      </c>
      <c r="E221" s="6" t="s">
        <v>576</v>
      </c>
      <c r="F221" s="11" t="str">
        <f>VLOOKUP($D221,proc!$A:$D,3, FALSE)</f>
        <v>4</v>
      </c>
      <c r="G221" s="12" t="str">
        <f t="shared" si="1"/>
        <v>Minor Small and Large Bowel Procedures</v>
      </c>
      <c r="H221" s="12" t="str">
        <f t="shared" si="2"/>
        <v>P16AJ </v>
      </c>
      <c r="K221" s="3" t="str">
        <f>VLOOKUP($B221,'tarif idrg'!$A:$O,11,FALSE)</f>
        <v>#N/A</v>
      </c>
      <c r="L221" s="3" t="str">
        <f>VLOOKUP($B221,'tarif idrg'!$A:$O,15,FALSE)</f>
        <v>#N/A</v>
      </c>
      <c r="N221" s="3" t="str">
        <f t="shared" si="3"/>
        <v>-</v>
      </c>
      <c r="O221" s="13">
        <f>VLOOKUP($D221,'ip prosedur-2025'!$A:$H,4,FALSE)</f>
        <v>56875818.11</v>
      </c>
      <c r="P221" s="13">
        <f>VLOOKUP($D221,'ip prosedur-14 okt-15 juni 2026'!$A:$H,4,FALSE)</f>
        <v>44744855.56</v>
      </c>
      <c r="Q221" s="13">
        <f>VLOOKUP($D221,'ip prosedur-14 okt-15 juni 2026'!$A:$H,3, FALSE)</f>
        <v>108</v>
      </c>
      <c r="R221" s="3">
        <f t="shared" si="4"/>
        <v>4832444400</v>
      </c>
      <c r="S221" s="14">
        <f>VLOOKUP($D221,'ip prosedur-14 okt-15 juni 2026'!$A:$H,5,FALSE)</f>
        <v>19368463</v>
      </c>
      <c r="T221" s="14">
        <f>VLOOKUP($D221,'ip prosedur-14 okt-15 juni 2026'!$A:$H,6,FALSE)</f>
        <v>32688098</v>
      </c>
      <c r="U221" s="14">
        <f>VLOOKUP($D221,'ip prosedur-14 okt-15 juni 2026'!$A:$H,7,FALSE)</f>
        <v>51267949</v>
      </c>
      <c r="V221" s="14">
        <f>VLOOKUP($D221,'ip prosedur-14 okt-15 juni 2026'!$A:$H,8,FALSE)</f>
        <v>92616208</v>
      </c>
    </row>
    <row r="222">
      <c r="A222" s="7" t="s">
        <v>5</v>
      </c>
      <c r="B222" s="7" t="s">
        <v>8618</v>
      </c>
      <c r="C222" s="7" t="s">
        <v>8619</v>
      </c>
      <c r="D222" s="5" t="s">
        <v>577</v>
      </c>
      <c r="E222" s="6" t="s">
        <v>578</v>
      </c>
      <c r="F222" s="11" t="str">
        <f>VLOOKUP($D222,proc!$A:$D,3, FALSE)</f>
        <v>0</v>
      </c>
      <c r="G222" s="12" t="str">
        <f t="shared" si="1"/>
        <v>Minor Small and Large Bowel Procedures</v>
      </c>
      <c r="H222" s="12" t="str">
        <f t="shared" si="2"/>
        <v>P16AJ </v>
      </c>
      <c r="K222" s="3" t="str">
        <f>VLOOKUP($B222,'tarif idrg'!$A:$O,11,FALSE)</f>
        <v>#N/A</v>
      </c>
      <c r="L222" s="3" t="str">
        <f>VLOOKUP($B222,'tarif idrg'!$A:$O,15,FALSE)</f>
        <v>#N/A</v>
      </c>
      <c r="N222" s="3" t="str">
        <f t="shared" si="3"/>
        <v>-</v>
      </c>
      <c r="O222" s="13">
        <f>VLOOKUP($D222,'ip prosedur-2025'!$A:$H,4,FALSE)</f>
        <v>19692267.5</v>
      </c>
      <c r="P222" s="13">
        <f>VLOOKUP($D222,'ip prosedur-14 okt-15 juni 2026'!$A:$H,4,FALSE)</f>
        <v>34061279.94</v>
      </c>
      <c r="Q222" s="13">
        <f>VLOOKUP($D222,'ip prosedur-14 okt-15 juni 2026'!$A:$H,3, FALSE)</f>
        <v>17</v>
      </c>
      <c r="R222" s="3">
        <f t="shared" si="4"/>
        <v>579041759</v>
      </c>
      <c r="S222" s="14">
        <f>VLOOKUP($D222,'ip prosedur-14 okt-15 juni 2026'!$A:$H,5,FALSE)</f>
        <v>12377427</v>
      </c>
      <c r="T222" s="14">
        <f>VLOOKUP($D222,'ip prosedur-14 okt-15 juni 2026'!$A:$H,6,FALSE)</f>
        <v>15374613</v>
      </c>
      <c r="U222" s="14">
        <f>VLOOKUP($D222,'ip prosedur-14 okt-15 juni 2026'!$A:$H,7,FALSE)</f>
        <v>44843982</v>
      </c>
      <c r="V222" s="14">
        <f>VLOOKUP($D222,'ip prosedur-14 okt-15 juni 2026'!$A:$H,8,FALSE)</f>
        <v>88059127</v>
      </c>
    </row>
    <row r="223">
      <c r="A223" s="7" t="s">
        <v>5</v>
      </c>
      <c r="B223" s="7" t="s">
        <v>8618</v>
      </c>
      <c r="C223" s="7" t="s">
        <v>8619</v>
      </c>
      <c r="D223" s="5" t="s">
        <v>579</v>
      </c>
      <c r="E223" s="6" t="s">
        <v>581</v>
      </c>
      <c r="F223" s="11" t="str">
        <f>VLOOKUP($D223,proc!$A:$D,3, FALSE)</f>
        <v>4</v>
      </c>
      <c r="G223" s="12" t="str">
        <f t="shared" si="1"/>
        <v>Minor Small and Large Bowel Procedures</v>
      </c>
      <c r="H223" s="12" t="str">
        <f t="shared" si="2"/>
        <v>P16AJ </v>
      </c>
      <c r="K223" s="3" t="str">
        <f>VLOOKUP($B223,'tarif idrg'!$A:$O,11,FALSE)</f>
        <v>#N/A</v>
      </c>
      <c r="L223" s="3" t="str">
        <f>VLOOKUP($B223,'tarif idrg'!$A:$O,15,FALSE)</f>
        <v>#N/A</v>
      </c>
      <c r="N223" s="3" t="str">
        <f t="shared" si="3"/>
        <v>-</v>
      </c>
      <c r="O223" s="13">
        <f>VLOOKUP($D223,'ip prosedur-2025'!$A:$H,4,FALSE)</f>
        <v>33645451.3</v>
      </c>
      <c r="P223" s="13">
        <f>VLOOKUP($D223,'ip prosedur-14 okt-15 juni 2026'!$A:$H,4,FALSE)</f>
        <v>35811167.74</v>
      </c>
      <c r="Q223" s="13">
        <f>VLOOKUP($D223,'ip prosedur-14 okt-15 juni 2026'!$A:$H,3, FALSE)</f>
        <v>396</v>
      </c>
      <c r="R223" s="3">
        <f t="shared" si="4"/>
        <v>14181222425</v>
      </c>
      <c r="S223" s="14">
        <f>VLOOKUP($D223,'ip prosedur-14 okt-15 juni 2026'!$A:$H,5,FALSE)</f>
        <v>15015039</v>
      </c>
      <c r="T223" s="14">
        <f>VLOOKUP($D223,'ip prosedur-14 okt-15 juni 2026'!$A:$H,6,FALSE)</f>
        <v>23930024</v>
      </c>
      <c r="U223" s="14">
        <f>VLOOKUP($D223,'ip prosedur-14 okt-15 juni 2026'!$A:$H,7,FALSE)</f>
        <v>43515833</v>
      </c>
      <c r="V223" s="14">
        <f>VLOOKUP($D223,'ip prosedur-14 okt-15 juni 2026'!$A:$H,8,FALSE)</f>
        <v>73132299</v>
      </c>
    </row>
    <row r="224">
      <c r="A224" s="7" t="s">
        <v>5</v>
      </c>
      <c r="B224" s="7" t="s">
        <v>8618</v>
      </c>
      <c r="C224" s="7" t="s">
        <v>8619</v>
      </c>
      <c r="D224" s="5" t="s">
        <v>582</v>
      </c>
      <c r="E224" s="6" t="s">
        <v>583</v>
      </c>
      <c r="F224" s="11" t="str">
        <f>VLOOKUP($D224,proc!$A:$D,3, FALSE)</f>
        <v>0</v>
      </c>
      <c r="G224" s="12" t="str">
        <f t="shared" si="1"/>
        <v>Minor Small and Large Bowel Procedures</v>
      </c>
      <c r="H224" s="12" t="str">
        <f t="shared" si="2"/>
        <v>P16AJ </v>
      </c>
      <c r="K224" s="3" t="str">
        <f>VLOOKUP($B224,'tarif idrg'!$A:$O,11,FALSE)</f>
        <v>#N/A</v>
      </c>
      <c r="L224" s="3" t="str">
        <f>VLOOKUP($B224,'tarif idrg'!$A:$O,15,FALSE)</f>
        <v>#N/A</v>
      </c>
      <c r="N224" s="3" t="str">
        <f t="shared" si="3"/>
        <v>-</v>
      </c>
      <c r="O224" s="13">
        <f>VLOOKUP($D224,'ip prosedur-2025'!$A:$H,4,FALSE)</f>
        <v>30629622.21</v>
      </c>
      <c r="P224" s="13">
        <f>VLOOKUP($D224,'ip prosedur-14 okt-15 juni 2026'!$A:$H,4,FALSE)</f>
        <v>31869876.32</v>
      </c>
      <c r="Q224" s="13">
        <f>VLOOKUP($D224,'ip prosedur-14 okt-15 juni 2026'!$A:$H,3, FALSE)</f>
        <v>22</v>
      </c>
      <c r="R224" s="3">
        <f t="shared" si="4"/>
        <v>701137279</v>
      </c>
      <c r="S224" s="14">
        <f>VLOOKUP($D224,'ip prosedur-14 okt-15 juni 2026'!$A:$H,5,FALSE)</f>
        <v>11035132</v>
      </c>
      <c r="T224" s="14">
        <f>VLOOKUP($D224,'ip prosedur-14 okt-15 juni 2026'!$A:$H,6,FALSE)</f>
        <v>15911016</v>
      </c>
      <c r="U224" s="14">
        <f>VLOOKUP($D224,'ip prosedur-14 okt-15 juni 2026'!$A:$H,7,FALSE)</f>
        <v>29372655</v>
      </c>
      <c r="V224" s="14">
        <f>VLOOKUP($D224,'ip prosedur-14 okt-15 juni 2026'!$A:$H,8,FALSE)</f>
        <v>56264468</v>
      </c>
    </row>
    <row r="225">
      <c r="A225" s="7" t="s">
        <v>5</v>
      </c>
      <c r="B225" s="7" t="s">
        <v>8618</v>
      </c>
      <c r="C225" s="7" t="s">
        <v>8619</v>
      </c>
      <c r="D225" s="5" t="s">
        <v>584</v>
      </c>
      <c r="E225" s="6" t="s">
        <v>585</v>
      </c>
      <c r="F225" s="11" t="str">
        <f>VLOOKUP($D225,proc!$A:$D,3, FALSE)</f>
        <v>4</v>
      </c>
      <c r="G225" s="12" t="str">
        <f t="shared" si="1"/>
        <v>Minor Small and Large Bowel Procedures</v>
      </c>
      <c r="H225" s="12" t="str">
        <f t="shared" si="2"/>
        <v>P16AJ </v>
      </c>
      <c r="K225" s="3" t="str">
        <f>VLOOKUP($B225,'tarif idrg'!$A:$O,11,FALSE)</f>
        <v>#N/A</v>
      </c>
      <c r="L225" s="3" t="str">
        <f>VLOOKUP($B225,'tarif idrg'!$A:$O,15,FALSE)</f>
        <v>#N/A</v>
      </c>
      <c r="N225" s="3" t="str">
        <f t="shared" si="3"/>
        <v>-</v>
      </c>
      <c r="O225" s="13">
        <f>VLOOKUP($D225,'ip prosedur-2025'!$A:$H,4,FALSE)</f>
        <v>28311588.65</v>
      </c>
      <c r="P225" s="13">
        <f>VLOOKUP($D225,'ip prosedur-14 okt-15 juni 2026'!$A:$H,4,FALSE)</f>
        <v>28227706.97</v>
      </c>
      <c r="Q225" s="13">
        <f>VLOOKUP($D225,'ip prosedur-14 okt-15 juni 2026'!$A:$H,3, FALSE)</f>
        <v>1532</v>
      </c>
      <c r="R225" s="3">
        <f t="shared" si="4"/>
        <v>43244847078</v>
      </c>
      <c r="S225" s="14">
        <f>VLOOKUP($D225,'ip prosedur-14 okt-15 juni 2026'!$A:$H,5,FALSE)</f>
        <v>13812279</v>
      </c>
      <c r="T225" s="14">
        <f>VLOOKUP($D225,'ip prosedur-14 okt-15 juni 2026'!$A:$H,6,FALSE)</f>
        <v>19752805</v>
      </c>
      <c r="U225" s="14">
        <f>VLOOKUP($D225,'ip prosedur-14 okt-15 juni 2026'!$A:$H,7,FALSE)</f>
        <v>30867651</v>
      </c>
      <c r="V225" s="14">
        <f>VLOOKUP($D225,'ip prosedur-14 okt-15 juni 2026'!$A:$H,8,FALSE)</f>
        <v>52640969</v>
      </c>
    </row>
    <row r="226">
      <c r="A226" s="7" t="s">
        <v>5</v>
      </c>
      <c r="B226" s="7" t="s">
        <v>8618</v>
      </c>
      <c r="C226" s="7" t="s">
        <v>8619</v>
      </c>
      <c r="D226" s="5" t="s">
        <v>587</v>
      </c>
      <c r="E226" s="6" t="s">
        <v>588</v>
      </c>
      <c r="F226" s="11" t="str">
        <f>VLOOKUP($D226,proc!$A:$D,3, FALSE)</f>
        <v>0</v>
      </c>
      <c r="G226" s="12" t="str">
        <f t="shared" si="1"/>
        <v>Minor Small and Large Bowel Procedures</v>
      </c>
      <c r="H226" s="12" t="str">
        <f t="shared" si="2"/>
        <v>P16AJ </v>
      </c>
      <c r="K226" s="3" t="str">
        <f>VLOOKUP($B226,'tarif idrg'!$A:$O,11,FALSE)</f>
        <v>#N/A</v>
      </c>
      <c r="L226" s="3" t="str">
        <f>VLOOKUP($B226,'tarif idrg'!$A:$O,15,FALSE)</f>
        <v>#N/A</v>
      </c>
      <c r="N226" s="3" t="str">
        <f t="shared" si="3"/>
        <v>-</v>
      </c>
      <c r="O226" s="13">
        <f>VLOOKUP($D226,'ip prosedur-2025'!$A:$H,4,FALSE)</f>
        <v>26523378.43</v>
      </c>
      <c r="P226" s="13">
        <f>VLOOKUP($D226,'ip prosedur-14 okt-15 juni 2026'!$A:$H,4,FALSE)</f>
        <v>25600630.55</v>
      </c>
      <c r="Q226" s="13">
        <f>VLOOKUP($D226,'ip prosedur-14 okt-15 juni 2026'!$A:$H,3, FALSE)</f>
        <v>136</v>
      </c>
      <c r="R226" s="3">
        <f t="shared" si="4"/>
        <v>3481685755</v>
      </c>
      <c r="S226" s="14">
        <f>VLOOKUP($D226,'ip prosedur-14 okt-15 juni 2026'!$A:$H,5,FALSE)</f>
        <v>14368033</v>
      </c>
      <c r="T226" s="14">
        <f>VLOOKUP($D226,'ip prosedur-14 okt-15 juni 2026'!$A:$H,6,FALSE)</f>
        <v>19608499</v>
      </c>
      <c r="U226" s="14">
        <f>VLOOKUP($D226,'ip prosedur-14 okt-15 juni 2026'!$A:$H,7,FALSE)</f>
        <v>32608965</v>
      </c>
      <c r="V226" s="14">
        <f>VLOOKUP($D226,'ip prosedur-14 okt-15 juni 2026'!$A:$H,8,FALSE)</f>
        <v>45232826</v>
      </c>
    </row>
    <row r="227">
      <c r="A227" s="7" t="s">
        <v>5</v>
      </c>
      <c r="B227" s="7" t="s">
        <v>8618</v>
      </c>
      <c r="C227" s="7" t="s">
        <v>8619</v>
      </c>
      <c r="D227" s="5" t="s">
        <v>589</v>
      </c>
      <c r="E227" s="5" t="s">
        <v>590</v>
      </c>
      <c r="F227" s="11" t="str">
        <f>VLOOKUP($D227,proc!$A:$D,3, FALSE)</f>
        <v>0</v>
      </c>
      <c r="G227" s="12" t="str">
        <f t="shared" si="1"/>
        <v>Minor Small and Large Bowel Procedures</v>
      </c>
      <c r="H227" s="12" t="str">
        <f t="shared" si="2"/>
        <v>P16AJ </v>
      </c>
      <c r="K227" s="3" t="str">
        <f>VLOOKUP($B227,'tarif idrg'!$A:$O,11,FALSE)</f>
        <v>#N/A</v>
      </c>
      <c r="L227" s="3" t="str">
        <f>VLOOKUP($B227,'tarif idrg'!$A:$O,15,FALSE)</f>
        <v>#N/A</v>
      </c>
      <c r="N227" s="3" t="str">
        <f t="shared" si="3"/>
        <v>-</v>
      </c>
      <c r="O227" s="13">
        <f>VLOOKUP($D227,'ip prosedur-2025'!$A:$H,4,FALSE)</f>
        <v>25116833.31</v>
      </c>
      <c r="P227" s="13">
        <f>VLOOKUP($D227,'ip prosedur-14 okt-15 juni 2026'!$A:$H,4,FALSE)</f>
        <v>17245994</v>
      </c>
      <c r="Q227" s="13">
        <f>VLOOKUP($D227,'ip prosedur-14 okt-15 juni 2026'!$A:$H,3, FALSE)</f>
        <v>6</v>
      </c>
      <c r="R227" s="3">
        <f t="shared" si="4"/>
        <v>103475964</v>
      </c>
      <c r="S227" s="14">
        <f>VLOOKUP($D227,'ip prosedur-14 okt-15 juni 2026'!$A:$H,5,FALSE)</f>
        <v>3638415</v>
      </c>
      <c r="T227" s="14">
        <f>VLOOKUP($D227,'ip prosedur-14 okt-15 juni 2026'!$A:$H,6,FALSE)</f>
        <v>8176357</v>
      </c>
      <c r="U227" s="14">
        <f>VLOOKUP($D227,'ip prosedur-14 okt-15 juni 2026'!$A:$H,7,FALSE)</f>
        <v>17306350</v>
      </c>
      <c r="V227" s="14">
        <f>VLOOKUP($D227,'ip prosedur-14 okt-15 juni 2026'!$A:$H,8,FALSE)</f>
        <v>59574775</v>
      </c>
    </row>
    <row r="228">
      <c r="A228" s="7" t="s">
        <v>5</v>
      </c>
      <c r="B228" s="7" t="s">
        <v>8618</v>
      </c>
      <c r="C228" s="7" t="s">
        <v>8619</v>
      </c>
      <c r="D228" s="5" t="s">
        <v>591</v>
      </c>
      <c r="E228" s="5" t="s">
        <v>593</v>
      </c>
      <c r="F228" s="11" t="str">
        <f>VLOOKUP($D228,proc!$A:$D,3, FALSE)</f>
        <v>4</v>
      </c>
      <c r="G228" s="12" t="str">
        <f t="shared" si="1"/>
        <v>Minor Small and Large Bowel Procedures</v>
      </c>
      <c r="H228" s="12" t="str">
        <f t="shared" si="2"/>
        <v>P16AJ </v>
      </c>
      <c r="K228" s="3" t="str">
        <f>VLOOKUP($B228,'tarif idrg'!$A:$O,11,FALSE)</f>
        <v>#N/A</v>
      </c>
      <c r="L228" s="3" t="str">
        <f>VLOOKUP($B228,'tarif idrg'!$A:$O,15,FALSE)</f>
        <v>#N/A</v>
      </c>
      <c r="N228" s="3" t="str">
        <f t="shared" si="3"/>
        <v>-</v>
      </c>
      <c r="O228" s="13">
        <f>VLOOKUP($D228,'ip prosedur-2025'!$A:$H,4,FALSE)</f>
        <v>39306713.43</v>
      </c>
      <c r="P228" s="13">
        <f>VLOOKUP($D228,'ip prosedur-14 okt-15 juni 2026'!$A:$H,4,FALSE)</f>
        <v>56542584.56</v>
      </c>
      <c r="Q228" s="13">
        <f>VLOOKUP($D228,'ip prosedur-14 okt-15 juni 2026'!$A:$H,3, FALSE)</f>
        <v>39</v>
      </c>
      <c r="R228" s="3">
        <f t="shared" si="4"/>
        <v>2205160798</v>
      </c>
      <c r="S228" s="14">
        <f>VLOOKUP($D228,'ip prosedur-14 okt-15 juni 2026'!$A:$H,5,FALSE)</f>
        <v>16913293</v>
      </c>
      <c r="T228" s="14">
        <f>VLOOKUP($D228,'ip prosedur-14 okt-15 juni 2026'!$A:$H,6,FALSE)</f>
        <v>25618104</v>
      </c>
      <c r="U228" s="14">
        <f>VLOOKUP($D228,'ip prosedur-14 okt-15 juni 2026'!$A:$H,7,FALSE)</f>
        <v>62026445</v>
      </c>
      <c r="V228" s="14">
        <f>VLOOKUP($D228,'ip prosedur-14 okt-15 juni 2026'!$A:$H,8,FALSE)</f>
        <v>152417404</v>
      </c>
    </row>
    <row r="229">
      <c r="A229" s="7" t="s">
        <v>5</v>
      </c>
      <c r="B229" s="7" t="s">
        <v>8618</v>
      </c>
      <c r="C229" s="7" t="s">
        <v>8619</v>
      </c>
      <c r="D229" s="5" t="s">
        <v>594</v>
      </c>
      <c r="E229" s="5" t="s">
        <v>595</v>
      </c>
      <c r="F229" s="11" t="str">
        <f>VLOOKUP($D229,proc!$A:$D,3, FALSE)</f>
        <v>4</v>
      </c>
      <c r="G229" s="12" t="str">
        <f t="shared" si="1"/>
        <v>Minor Small and Large Bowel Procedures</v>
      </c>
      <c r="H229" s="12" t="str">
        <f t="shared" si="2"/>
        <v>P16AJ </v>
      </c>
      <c r="K229" s="3" t="str">
        <f>VLOOKUP($B229,'tarif idrg'!$A:$O,11,FALSE)</f>
        <v>#N/A</v>
      </c>
      <c r="L229" s="3" t="str">
        <f>VLOOKUP($B229,'tarif idrg'!$A:$O,15,FALSE)</f>
        <v>#N/A</v>
      </c>
      <c r="N229" s="3" t="str">
        <f t="shared" si="3"/>
        <v>-</v>
      </c>
      <c r="O229" s="13">
        <f>VLOOKUP($D229,'ip prosedur-2025'!$A:$H,4,FALSE)</f>
        <v>30218864.43</v>
      </c>
      <c r="P229" s="13">
        <f>VLOOKUP($D229,'ip prosedur-14 okt-15 juni 2026'!$A:$H,4,FALSE)</f>
        <v>44598676.18</v>
      </c>
      <c r="Q229" s="13">
        <f>VLOOKUP($D229,'ip prosedur-14 okt-15 juni 2026'!$A:$H,3, FALSE)</f>
        <v>56</v>
      </c>
      <c r="R229" s="3">
        <f t="shared" si="4"/>
        <v>2497525866</v>
      </c>
      <c r="S229" s="14">
        <f>VLOOKUP($D229,'ip prosedur-14 okt-15 juni 2026'!$A:$H,5,FALSE)</f>
        <v>15186078</v>
      </c>
      <c r="T229" s="14">
        <f>VLOOKUP($D229,'ip prosedur-14 okt-15 juni 2026'!$A:$H,6,FALSE)</f>
        <v>25649925</v>
      </c>
      <c r="U229" s="14">
        <f>VLOOKUP($D229,'ip prosedur-14 okt-15 juni 2026'!$A:$H,7,FALSE)</f>
        <v>57426200</v>
      </c>
      <c r="V229" s="14">
        <f>VLOOKUP($D229,'ip prosedur-14 okt-15 juni 2026'!$A:$H,8,FALSE)</f>
        <v>101155350</v>
      </c>
    </row>
    <row r="230">
      <c r="A230" s="7" t="s">
        <v>5</v>
      </c>
      <c r="B230" s="7" t="s">
        <v>8618</v>
      </c>
      <c r="C230" s="7" t="s">
        <v>8619</v>
      </c>
      <c r="D230" s="5" t="s">
        <v>596</v>
      </c>
      <c r="E230" s="5" t="s">
        <v>597</v>
      </c>
      <c r="F230" s="11" t="str">
        <f>VLOOKUP($D230,proc!$A:$D,3, FALSE)</f>
        <v>5</v>
      </c>
      <c r="G230" s="12" t="str">
        <f t="shared" si="1"/>
        <v>Minor Small and Large Bowel Procedures</v>
      </c>
      <c r="H230" s="12" t="str">
        <f t="shared" si="2"/>
        <v>P16AJ </v>
      </c>
      <c r="K230" s="3" t="str">
        <f>VLOOKUP($B230,'tarif idrg'!$A:$O,11,FALSE)</f>
        <v>#N/A</v>
      </c>
      <c r="L230" s="3" t="str">
        <f>VLOOKUP($B230,'tarif idrg'!$A:$O,15,FALSE)</f>
        <v>#N/A</v>
      </c>
      <c r="N230" s="3" t="str">
        <f t="shared" si="3"/>
        <v>-</v>
      </c>
      <c r="O230" s="13">
        <f>VLOOKUP($D230,'ip prosedur-2025'!$A:$H,4,FALSE)</f>
        <v>170532299.3</v>
      </c>
      <c r="P230" s="13">
        <f>VLOOKUP($D230,'ip prosedur-14 okt-15 juni 2026'!$A:$H,4,FALSE)</f>
        <v>42031595.86</v>
      </c>
      <c r="Q230" s="13">
        <f>VLOOKUP($D230,'ip prosedur-14 okt-15 juni 2026'!$A:$H,3, FALSE)</f>
        <v>7</v>
      </c>
      <c r="R230" s="3">
        <f t="shared" si="4"/>
        <v>294221171</v>
      </c>
      <c r="S230" s="14">
        <f>VLOOKUP($D230,'ip prosedur-14 okt-15 juni 2026'!$A:$H,5,FALSE)</f>
        <v>8756700</v>
      </c>
      <c r="T230" s="14">
        <f>VLOOKUP($D230,'ip prosedur-14 okt-15 juni 2026'!$A:$H,6,FALSE)</f>
        <v>30049243</v>
      </c>
      <c r="U230" s="14">
        <f>VLOOKUP($D230,'ip prosedur-14 okt-15 juni 2026'!$A:$H,7,FALSE)</f>
        <v>40729704</v>
      </c>
      <c r="V230" s="14">
        <f>VLOOKUP($D230,'ip prosedur-14 okt-15 juni 2026'!$A:$H,8,FALSE)</f>
        <v>150314277</v>
      </c>
    </row>
    <row r="231">
      <c r="A231" s="7" t="s">
        <v>5</v>
      </c>
      <c r="B231" s="7" t="s">
        <v>8618</v>
      </c>
      <c r="C231" s="7" t="s">
        <v>8619</v>
      </c>
      <c r="D231" s="5" t="s">
        <v>599</v>
      </c>
      <c r="E231" s="5" t="s">
        <v>600</v>
      </c>
      <c r="F231" s="11" t="str">
        <f>VLOOKUP($D231,proc!$A:$D,3, FALSE)</f>
        <v>3</v>
      </c>
      <c r="G231" s="12" t="str">
        <f t="shared" si="1"/>
        <v>Minor Small and Large Bowel Procedures</v>
      </c>
      <c r="H231" s="12" t="str">
        <f t="shared" si="2"/>
        <v>P16AJ </v>
      </c>
      <c r="K231" s="3" t="str">
        <f>VLOOKUP($B231,'tarif idrg'!$A:$O,11,FALSE)</f>
        <v>#N/A</v>
      </c>
      <c r="L231" s="3" t="str">
        <f>VLOOKUP($B231,'tarif idrg'!$A:$O,15,FALSE)</f>
        <v>#N/A</v>
      </c>
      <c r="N231" s="3" t="str">
        <f t="shared" si="3"/>
        <v>-</v>
      </c>
      <c r="O231" s="13">
        <f>VLOOKUP($D231,'ip prosedur-2025'!$A:$H,4,FALSE)</f>
        <v>42958161.42</v>
      </c>
      <c r="P231" s="13">
        <f>VLOOKUP($D231,'ip prosedur-14 okt-15 juni 2026'!$A:$H,4,FALSE)</f>
        <v>30529292</v>
      </c>
      <c r="Q231" s="13">
        <f>VLOOKUP($D231,'ip prosedur-14 okt-15 juni 2026'!$A:$H,3, FALSE)</f>
        <v>9</v>
      </c>
      <c r="R231" s="3">
        <f t="shared" si="4"/>
        <v>274763628</v>
      </c>
      <c r="S231" s="14">
        <f>VLOOKUP($D231,'ip prosedur-14 okt-15 juni 2026'!$A:$H,5,FALSE)</f>
        <v>12105065</v>
      </c>
      <c r="T231" s="14">
        <f>VLOOKUP($D231,'ip prosedur-14 okt-15 juni 2026'!$A:$H,6,FALSE)</f>
        <v>15846995</v>
      </c>
      <c r="U231" s="14">
        <f>VLOOKUP($D231,'ip prosedur-14 okt-15 juni 2026'!$A:$H,7,FALSE)</f>
        <v>28243600</v>
      </c>
      <c r="V231" s="14">
        <f>VLOOKUP($D231,'ip prosedur-14 okt-15 juni 2026'!$A:$H,8,FALSE)</f>
        <v>94674006</v>
      </c>
    </row>
    <row r="232">
      <c r="A232" s="7" t="s">
        <v>5</v>
      </c>
      <c r="B232" s="7" t="s">
        <v>8618</v>
      </c>
      <c r="C232" s="7" t="s">
        <v>8619</v>
      </c>
      <c r="D232" s="5" t="s">
        <v>601</v>
      </c>
      <c r="E232" s="5" t="s">
        <v>602</v>
      </c>
      <c r="F232" s="11" t="str">
        <f>VLOOKUP($D232,proc!$A:$D,3, FALSE)</f>
        <v>3</v>
      </c>
      <c r="G232" s="12" t="str">
        <f t="shared" si="1"/>
        <v>Minor Small and Large Bowel Procedures</v>
      </c>
      <c r="H232" s="12" t="str">
        <f t="shared" si="2"/>
        <v>P16AJ </v>
      </c>
      <c r="K232" s="3" t="str">
        <f>VLOOKUP($B232,'tarif idrg'!$A:$O,11,FALSE)</f>
        <v>#N/A</v>
      </c>
      <c r="L232" s="3" t="str">
        <f>VLOOKUP($B232,'tarif idrg'!$A:$O,15,FALSE)</f>
        <v>#N/A</v>
      </c>
      <c r="N232" s="3" t="str">
        <f t="shared" si="3"/>
        <v>-</v>
      </c>
      <c r="O232" s="13">
        <f>VLOOKUP($D232,'ip prosedur-2025'!$A:$H,4,FALSE)</f>
        <v>35010950.38</v>
      </c>
      <c r="P232" s="13">
        <f>VLOOKUP($D232,'ip prosedur-14 okt-15 juni 2026'!$A:$H,4,FALSE)</f>
        <v>40009639.94</v>
      </c>
      <c r="Q232" s="13">
        <f>VLOOKUP($D232,'ip prosedur-14 okt-15 juni 2026'!$A:$H,3, FALSE)</f>
        <v>17</v>
      </c>
      <c r="R232" s="3">
        <f t="shared" si="4"/>
        <v>680163879</v>
      </c>
      <c r="S232" s="14">
        <f>VLOOKUP($D232,'ip prosedur-14 okt-15 juni 2026'!$A:$H,5,FALSE)</f>
        <v>16155851</v>
      </c>
      <c r="T232" s="14">
        <f>VLOOKUP($D232,'ip prosedur-14 okt-15 juni 2026'!$A:$H,6,FALSE)</f>
        <v>28449563</v>
      </c>
      <c r="U232" s="14">
        <f>VLOOKUP($D232,'ip prosedur-14 okt-15 juni 2026'!$A:$H,7,FALSE)</f>
        <v>65854050</v>
      </c>
      <c r="V232" s="14">
        <f>VLOOKUP($D232,'ip prosedur-14 okt-15 juni 2026'!$A:$H,8,FALSE)</f>
        <v>83004284</v>
      </c>
    </row>
    <row r="233">
      <c r="A233" s="7" t="s">
        <v>5</v>
      </c>
      <c r="B233" s="7" t="s">
        <v>8618</v>
      </c>
      <c r="C233" s="7" t="s">
        <v>8619</v>
      </c>
      <c r="D233" s="5" t="s">
        <v>603</v>
      </c>
      <c r="E233" s="5" t="s">
        <v>604</v>
      </c>
      <c r="F233" s="11" t="str">
        <f>VLOOKUP($D233,proc!$A:$D,3, FALSE)</f>
        <v>3</v>
      </c>
      <c r="G233" s="12" t="str">
        <f t="shared" si="1"/>
        <v>Minor Small and Large Bowel Procedures</v>
      </c>
      <c r="H233" s="12" t="str">
        <f t="shared" si="2"/>
        <v>P16AJ </v>
      </c>
      <c r="K233" s="3" t="str">
        <f>VLOOKUP($B233,'tarif idrg'!$A:$O,11,FALSE)</f>
        <v>#N/A</v>
      </c>
      <c r="L233" s="3" t="str">
        <f>VLOOKUP($B233,'tarif idrg'!$A:$O,15,FALSE)</f>
        <v>#N/A</v>
      </c>
      <c r="N233" s="3" t="str">
        <f t="shared" si="3"/>
        <v>-</v>
      </c>
      <c r="O233" s="13">
        <f>VLOOKUP($D233,'ip prosedur-2025'!$A:$H,4,FALSE)</f>
        <v>29951531.6</v>
      </c>
      <c r="P233" s="13">
        <f>VLOOKUP($D233,'ip prosedur-14 okt-15 juni 2026'!$A:$H,4,FALSE)</f>
        <v>53180658.07</v>
      </c>
      <c r="Q233" s="13">
        <f>VLOOKUP($D233,'ip prosedur-14 okt-15 juni 2026'!$A:$H,3, FALSE)</f>
        <v>14</v>
      </c>
      <c r="R233" s="3">
        <f t="shared" si="4"/>
        <v>744529213</v>
      </c>
      <c r="S233" s="14">
        <f>VLOOKUP($D233,'ip prosedur-14 okt-15 juni 2026'!$A:$H,5,FALSE)</f>
        <v>12546900</v>
      </c>
      <c r="T233" s="14">
        <f>VLOOKUP($D233,'ip prosedur-14 okt-15 juni 2026'!$A:$H,6,FALSE)</f>
        <v>39542758</v>
      </c>
      <c r="U233" s="14">
        <f>VLOOKUP($D233,'ip prosedur-14 okt-15 juni 2026'!$A:$H,7,FALSE)</f>
        <v>68136467</v>
      </c>
      <c r="V233" s="14">
        <f>VLOOKUP($D233,'ip prosedur-14 okt-15 juni 2026'!$A:$H,8,FALSE)</f>
        <v>174573721</v>
      </c>
    </row>
    <row r="234">
      <c r="A234" s="7" t="s">
        <v>5</v>
      </c>
      <c r="B234" s="7" t="s">
        <v>8618</v>
      </c>
      <c r="C234" s="7" t="s">
        <v>8619</v>
      </c>
      <c r="D234" s="5" t="s">
        <v>606</v>
      </c>
      <c r="E234" s="5" t="s">
        <v>607</v>
      </c>
      <c r="F234" s="11" t="str">
        <f>VLOOKUP($D234,proc!$A:$D,3, FALSE)</f>
        <v>3</v>
      </c>
      <c r="G234" s="12" t="str">
        <f t="shared" si="1"/>
        <v>Minor Small and Large Bowel Procedures</v>
      </c>
      <c r="H234" s="12" t="str">
        <f t="shared" si="2"/>
        <v>P16AJ </v>
      </c>
      <c r="K234" s="3" t="str">
        <f>VLOOKUP($B234,'tarif idrg'!$A:$O,11,FALSE)</f>
        <v>#N/A</v>
      </c>
      <c r="L234" s="3" t="str">
        <f>VLOOKUP($B234,'tarif idrg'!$A:$O,15,FALSE)</f>
        <v>#N/A</v>
      </c>
      <c r="N234" s="3" t="str">
        <f t="shared" si="3"/>
        <v>-</v>
      </c>
      <c r="O234" s="13">
        <f>VLOOKUP($D234,'ip prosedur-2025'!$A:$H,4,FALSE)</f>
        <v>34509247.04</v>
      </c>
      <c r="P234" s="13">
        <f>VLOOKUP($D234,'ip prosedur-14 okt-15 juni 2026'!$A:$H,4,FALSE)</f>
        <v>35918816.93</v>
      </c>
      <c r="Q234" s="13">
        <f>VLOOKUP($D234,'ip prosedur-14 okt-15 juni 2026'!$A:$H,3, FALSE)</f>
        <v>58</v>
      </c>
      <c r="R234" s="3">
        <f t="shared" si="4"/>
        <v>2083291382</v>
      </c>
      <c r="S234" s="14">
        <f>VLOOKUP($D234,'ip prosedur-14 okt-15 juni 2026'!$A:$H,5,FALSE)</f>
        <v>15844251</v>
      </c>
      <c r="T234" s="14">
        <f>VLOOKUP($D234,'ip prosedur-14 okt-15 juni 2026'!$A:$H,6,FALSE)</f>
        <v>25127284</v>
      </c>
      <c r="U234" s="14">
        <f>VLOOKUP($D234,'ip prosedur-14 okt-15 juni 2026'!$A:$H,7,FALSE)</f>
        <v>41098213</v>
      </c>
      <c r="V234" s="14">
        <f>VLOOKUP($D234,'ip prosedur-14 okt-15 juni 2026'!$A:$H,8,FALSE)</f>
        <v>67424441</v>
      </c>
    </row>
    <row r="235">
      <c r="A235" s="7" t="s">
        <v>5</v>
      </c>
      <c r="B235" s="7" t="s">
        <v>8618</v>
      </c>
      <c r="C235" s="7" t="s">
        <v>8619</v>
      </c>
      <c r="D235" s="5" t="s">
        <v>608</v>
      </c>
      <c r="E235" s="5" t="s">
        <v>609</v>
      </c>
      <c r="F235" s="11" t="str">
        <f>VLOOKUP($D235,proc!$A:$D,3, FALSE)</f>
        <v>3</v>
      </c>
      <c r="G235" s="12" t="str">
        <f t="shared" si="1"/>
        <v>Minor Small and Large Bowel Procedures</v>
      </c>
      <c r="H235" s="12" t="str">
        <f t="shared" si="2"/>
        <v>P16AJ </v>
      </c>
      <c r="K235" s="3" t="str">
        <f>VLOOKUP($B235,'tarif idrg'!$A:$O,11,FALSE)</f>
        <v>#N/A</v>
      </c>
      <c r="L235" s="3" t="str">
        <f>VLOOKUP($B235,'tarif idrg'!$A:$O,15,FALSE)</f>
        <v>#N/A</v>
      </c>
      <c r="N235" s="3" t="str">
        <f t="shared" si="3"/>
        <v>-</v>
      </c>
      <c r="O235" s="13">
        <f>VLOOKUP($D235,'ip prosedur-2025'!$A:$H,4,FALSE)</f>
        <v>58697199</v>
      </c>
      <c r="P235" s="13">
        <f>VLOOKUP($D235,'ip prosedur-14 okt-15 juni 2026'!$A:$H,4,FALSE)</f>
        <v>24098080.17</v>
      </c>
      <c r="Q235" s="13">
        <f>VLOOKUP($D235,'ip prosedur-14 okt-15 juni 2026'!$A:$H,3, FALSE)</f>
        <v>23</v>
      </c>
      <c r="R235" s="3">
        <f t="shared" si="4"/>
        <v>554255843.9</v>
      </c>
      <c r="S235" s="14">
        <f>VLOOKUP($D235,'ip prosedur-14 okt-15 juni 2026'!$A:$H,5,FALSE)</f>
        <v>13322500</v>
      </c>
      <c r="T235" s="14">
        <f>VLOOKUP($D235,'ip prosedur-14 okt-15 juni 2026'!$A:$H,6,FALSE)</f>
        <v>19742000</v>
      </c>
      <c r="U235" s="14">
        <f>VLOOKUP($D235,'ip prosedur-14 okt-15 juni 2026'!$A:$H,7,FALSE)</f>
        <v>22472503</v>
      </c>
      <c r="V235" s="14">
        <f>VLOOKUP($D235,'ip prosedur-14 okt-15 juni 2026'!$A:$H,8,FALSE)</f>
        <v>56960138</v>
      </c>
    </row>
    <row r="236">
      <c r="A236" s="7" t="s">
        <v>5</v>
      </c>
      <c r="B236" s="7" t="s">
        <v>8618</v>
      </c>
      <c r="C236" s="7" t="s">
        <v>8619</v>
      </c>
      <c r="D236" s="5" t="s">
        <v>610</v>
      </c>
      <c r="E236" s="5" t="s">
        <v>612</v>
      </c>
      <c r="F236" s="11" t="str">
        <f>VLOOKUP($D236,proc!$A:$D,3, FALSE)</f>
        <v>4</v>
      </c>
      <c r="G236" s="12" t="str">
        <f t="shared" si="1"/>
        <v>Minor Small and Large Bowel Procedures</v>
      </c>
      <c r="H236" s="12" t="str">
        <f t="shared" si="2"/>
        <v>P16AJ </v>
      </c>
      <c r="K236" s="3" t="str">
        <f>VLOOKUP($B236,'tarif idrg'!$A:$O,11,FALSE)</f>
        <v>#N/A</v>
      </c>
      <c r="L236" s="3" t="str">
        <f>VLOOKUP($B236,'tarif idrg'!$A:$O,15,FALSE)</f>
        <v>#N/A</v>
      </c>
      <c r="N236" s="3" t="str">
        <f t="shared" si="3"/>
        <v>-</v>
      </c>
      <c r="O236" s="13">
        <f>VLOOKUP($D236,'ip prosedur-2025'!$A:$H,4,FALSE)</f>
        <v>27128830.07</v>
      </c>
      <c r="P236" s="13">
        <f>VLOOKUP($D236,'ip prosedur-14 okt-15 juni 2026'!$A:$H,4,FALSE)</f>
        <v>25819908.88</v>
      </c>
      <c r="Q236" s="13">
        <f>VLOOKUP($D236,'ip prosedur-14 okt-15 juni 2026'!$A:$H,3, FALSE)</f>
        <v>499</v>
      </c>
      <c r="R236" s="3">
        <f t="shared" si="4"/>
        <v>12884134531</v>
      </c>
      <c r="S236" s="14">
        <f>VLOOKUP($D236,'ip prosedur-14 okt-15 juni 2026'!$A:$H,5,FALSE)</f>
        <v>12003763</v>
      </c>
      <c r="T236" s="14">
        <f>VLOOKUP($D236,'ip prosedur-14 okt-15 juni 2026'!$A:$H,6,FALSE)</f>
        <v>17354345</v>
      </c>
      <c r="U236" s="14">
        <f>VLOOKUP($D236,'ip prosedur-14 okt-15 juni 2026'!$A:$H,7,FALSE)</f>
        <v>30142833</v>
      </c>
      <c r="V236" s="14">
        <f>VLOOKUP($D236,'ip prosedur-14 okt-15 juni 2026'!$A:$H,8,FALSE)</f>
        <v>44734742</v>
      </c>
    </row>
    <row r="237">
      <c r="A237" s="7" t="s">
        <v>5</v>
      </c>
      <c r="B237" s="7" t="s">
        <v>8618</v>
      </c>
      <c r="C237" s="7" t="s">
        <v>8619</v>
      </c>
      <c r="D237" s="5" t="s">
        <v>613</v>
      </c>
      <c r="E237" s="5" t="s">
        <v>614</v>
      </c>
      <c r="F237" s="11" t="str">
        <f>VLOOKUP($D237,proc!$A:$D,3, FALSE)</f>
        <v>4</v>
      </c>
      <c r="G237" s="12" t="str">
        <f t="shared" si="1"/>
        <v>Minor Small and Large Bowel Procedures</v>
      </c>
      <c r="H237" s="12" t="str">
        <f t="shared" si="2"/>
        <v>P16AJ </v>
      </c>
      <c r="K237" s="3" t="str">
        <f>VLOOKUP($B237,'tarif idrg'!$A:$O,11,FALSE)</f>
        <v>#N/A</v>
      </c>
      <c r="L237" s="3" t="str">
        <f>VLOOKUP($B237,'tarif idrg'!$A:$O,15,FALSE)</f>
        <v>#N/A</v>
      </c>
      <c r="N237" s="3" t="str">
        <f t="shared" si="3"/>
        <v>-</v>
      </c>
      <c r="O237" s="13">
        <f>VLOOKUP($D237,'ip prosedur-2025'!$A:$H,4,FALSE)</f>
        <v>28532074.1</v>
      </c>
      <c r="P237" s="13">
        <f>VLOOKUP($D237,'ip prosedur-14 okt-15 juni 2026'!$A:$H,4,FALSE)</f>
        <v>27010863.41</v>
      </c>
      <c r="Q237" s="13">
        <f>VLOOKUP($D237,'ip prosedur-14 okt-15 juni 2026'!$A:$H,3, FALSE)</f>
        <v>311</v>
      </c>
      <c r="R237" s="3">
        <f t="shared" si="4"/>
        <v>8400378521</v>
      </c>
      <c r="S237" s="14">
        <f>VLOOKUP($D237,'ip prosedur-14 okt-15 juni 2026'!$A:$H,5,FALSE)</f>
        <v>10698645</v>
      </c>
      <c r="T237" s="14">
        <f>VLOOKUP($D237,'ip prosedur-14 okt-15 juni 2026'!$A:$H,6,FALSE)</f>
        <v>15794098</v>
      </c>
      <c r="U237" s="14">
        <f>VLOOKUP($D237,'ip prosedur-14 okt-15 juni 2026'!$A:$H,7,FALSE)</f>
        <v>29769961</v>
      </c>
      <c r="V237" s="14">
        <f>VLOOKUP($D237,'ip prosedur-14 okt-15 juni 2026'!$A:$H,8,FALSE)</f>
        <v>54088659</v>
      </c>
    </row>
    <row r="238">
      <c r="A238" s="7" t="s">
        <v>5</v>
      </c>
      <c r="B238" s="7" t="s">
        <v>8618</v>
      </c>
      <c r="C238" s="7" t="s">
        <v>8619</v>
      </c>
      <c r="D238" s="5" t="s">
        <v>615</v>
      </c>
      <c r="E238" s="5" t="s">
        <v>616</v>
      </c>
      <c r="F238" s="11" t="str">
        <f>VLOOKUP($D238,proc!$A:$D,3, FALSE)</f>
        <v>4</v>
      </c>
      <c r="G238" s="12" t="str">
        <f t="shared" si="1"/>
        <v>Minor Small and Large Bowel Procedures</v>
      </c>
      <c r="H238" s="12" t="str">
        <f t="shared" si="2"/>
        <v>P16AJ </v>
      </c>
      <c r="K238" s="3" t="str">
        <f>VLOOKUP($B238,'tarif idrg'!$A:$O,11,FALSE)</f>
        <v>#N/A</v>
      </c>
      <c r="L238" s="3" t="str">
        <f>VLOOKUP($B238,'tarif idrg'!$A:$O,15,FALSE)</f>
        <v>#N/A</v>
      </c>
      <c r="N238" s="3" t="str">
        <f t="shared" si="3"/>
        <v>-</v>
      </c>
      <c r="O238" s="13">
        <f>VLOOKUP($D238,'ip prosedur-2025'!$A:$H,4,FALSE)</f>
        <v>33656267.84</v>
      </c>
      <c r="P238" s="13">
        <f>VLOOKUP($D238,'ip prosedur-14 okt-15 juni 2026'!$A:$H,4,FALSE)</f>
        <v>33194395.69</v>
      </c>
      <c r="Q238" s="13">
        <f>VLOOKUP($D238,'ip prosedur-14 okt-15 juni 2026'!$A:$H,3, FALSE)</f>
        <v>163</v>
      </c>
      <c r="R238" s="3">
        <f t="shared" si="4"/>
        <v>5410686497</v>
      </c>
      <c r="S238" s="14">
        <f>VLOOKUP($D238,'ip prosedur-14 okt-15 juni 2026'!$A:$H,5,FALSE)</f>
        <v>12411077</v>
      </c>
      <c r="T238" s="14">
        <f>VLOOKUP($D238,'ip prosedur-14 okt-15 juni 2026'!$A:$H,6,FALSE)</f>
        <v>20709569</v>
      </c>
      <c r="U238" s="14">
        <f>VLOOKUP($D238,'ip prosedur-14 okt-15 juni 2026'!$A:$H,7,FALSE)</f>
        <v>37836052</v>
      </c>
      <c r="V238" s="14">
        <f>VLOOKUP($D238,'ip prosedur-14 okt-15 juni 2026'!$A:$H,8,FALSE)</f>
        <v>56612939</v>
      </c>
    </row>
    <row r="239">
      <c r="A239" s="7" t="s">
        <v>5</v>
      </c>
      <c r="B239" s="7" t="s">
        <v>8618</v>
      </c>
      <c r="C239" s="7" t="s">
        <v>8619</v>
      </c>
      <c r="D239" s="5" t="s">
        <v>617</v>
      </c>
      <c r="E239" s="5" t="s">
        <v>618</v>
      </c>
      <c r="F239" s="11" t="str">
        <f>VLOOKUP($D239,proc!$A:$D,3, FALSE)</f>
        <v>0</v>
      </c>
      <c r="G239" s="12" t="str">
        <f t="shared" si="1"/>
        <v>Minor Small and Large Bowel Procedures</v>
      </c>
      <c r="H239" s="12" t="str">
        <f t="shared" si="2"/>
        <v>P16AJ </v>
      </c>
      <c r="K239" s="3" t="str">
        <f>VLOOKUP($B239,'tarif idrg'!$A:$O,11,FALSE)</f>
        <v>#N/A</v>
      </c>
      <c r="L239" s="3" t="str">
        <f>VLOOKUP($B239,'tarif idrg'!$A:$O,15,FALSE)</f>
        <v>#N/A</v>
      </c>
      <c r="N239" s="3" t="str">
        <f t="shared" si="3"/>
        <v>-</v>
      </c>
      <c r="O239" s="13">
        <f>VLOOKUP($D239,'ip prosedur-2025'!$A:$H,4,FALSE)</f>
        <v>41334536.37</v>
      </c>
      <c r="P239" s="13">
        <f>VLOOKUP($D239,'ip prosedur-14 okt-15 juni 2026'!$A:$H,4,FALSE)</f>
        <v>40585114</v>
      </c>
      <c r="Q239" s="13">
        <f>VLOOKUP($D239,'ip prosedur-14 okt-15 juni 2026'!$A:$H,3, FALSE)</f>
        <v>47</v>
      </c>
      <c r="R239" s="3">
        <f t="shared" si="4"/>
        <v>1907500358</v>
      </c>
      <c r="S239" s="14">
        <f>VLOOKUP($D239,'ip prosedur-14 okt-15 juni 2026'!$A:$H,5,FALSE)</f>
        <v>14847763</v>
      </c>
      <c r="T239" s="14">
        <f>VLOOKUP($D239,'ip prosedur-14 okt-15 juni 2026'!$A:$H,6,FALSE)</f>
        <v>23729628</v>
      </c>
      <c r="U239" s="14">
        <f>VLOOKUP($D239,'ip prosedur-14 okt-15 juni 2026'!$A:$H,7,FALSE)</f>
        <v>41565622</v>
      </c>
      <c r="V239" s="14">
        <f>VLOOKUP($D239,'ip prosedur-14 okt-15 juni 2026'!$A:$H,8,FALSE)</f>
        <v>84681431</v>
      </c>
    </row>
    <row r="240">
      <c r="A240" s="7" t="s">
        <v>5</v>
      </c>
      <c r="B240" s="7" t="s">
        <v>8618</v>
      </c>
      <c r="C240" s="7" t="s">
        <v>8619</v>
      </c>
      <c r="D240" s="5" t="s">
        <v>619</v>
      </c>
      <c r="E240" s="6" t="s">
        <v>620</v>
      </c>
      <c r="F240" s="11" t="str">
        <f>VLOOKUP($D240,proc!$A:$D,3, FALSE)</f>
        <v>4</v>
      </c>
      <c r="G240" s="12" t="str">
        <f t="shared" si="1"/>
        <v>Minor Small and Large Bowel Procedures</v>
      </c>
      <c r="H240" s="12" t="str">
        <f t="shared" si="2"/>
        <v>P16AJ </v>
      </c>
      <c r="K240" s="3" t="str">
        <f>VLOOKUP($B240,'tarif idrg'!$A:$O,11,FALSE)</f>
        <v>#N/A</v>
      </c>
      <c r="L240" s="3" t="str">
        <f>VLOOKUP($B240,'tarif idrg'!$A:$O,15,FALSE)</f>
        <v>#N/A</v>
      </c>
      <c r="N240" s="3" t="str">
        <f t="shared" si="3"/>
        <v>-</v>
      </c>
      <c r="O240" s="13">
        <f>VLOOKUP($D240,'ip prosedur-2025'!$A:$H,4,FALSE)</f>
        <v>19413052.33</v>
      </c>
      <c r="P240" s="13">
        <f>VLOOKUP($D240,'ip prosedur-14 okt-15 juni 2026'!$A:$H,4,FALSE)</f>
        <v>29536955</v>
      </c>
      <c r="Q240" s="13">
        <f>VLOOKUP($D240,'ip prosedur-14 okt-15 juni 2026'!$A:$H,3, FALSE)</f>
        <v>2</v>
      </c>
      <c r="R240" s="3">
        <f t="shared" si="4"/>
        <v>59073910</v>
      </c>
      <c r="S240" s="14">
        <f>VLOOKUP($D240,'ip prosedur-14 okt-15 juni 2026'!$A:$H,5,FALSE)</f>
        <v>27904301</v>
      </c>
      <c r="T240" s="14">
        <f>VLOOKUP($D240,'ip prosedur-14 okt-15 juni 2026'!$A:$H,6,FALSE)</f>
        <v>27904301</v>
      </c>
      <c r="U240" s="14">
        <f>VLOOKUP($D240,'ip prosedur-14 okt-15 juni 2026'!$A:$H,7,FALSE)</f>
        <v>31169609</v>
      </c>
      <c r="V240" s="14">
        <f>VLOOKUP($D240,'ip prosedur-14 okt-15 juni 2026'!$A:$H,8,FALSE)</f>
        <v>31169609</v>
      </c>
    </row>
    <row r="241">
      <c r="A241" s="7" t="s">
        <v>5</v>
      </c>
      <c r="B241" s="7" t="s">
        <v>8618</v>
      </c>
      <c r="C241" s="7" t="s">
        <v>8619</v>
      </c>
      <c r="D241" s="5" t="s">
        <v>621</v>
      </c>
      <c r="E241" s="6" t="s">
        <v>622</v>
      </c>
      <c r="F241" s="11" t="str">
        <f>VLOOKUP($D241,proc!$A:$D,3, FALSE)</f>
        <v>0</v>
      </c>
      <c r="G241" s="12" t="str">
        <f t="shared" si="1"/>
        <v>Minor Small and Large Bowel Procedures</v>
      </c>
      <c r="H241" s="12" t="str">
        <f t="shared" si="2"/>
        <v>P16AJ </v>
      </c>
      <c r="K241" s="3" t="str">
        <f>VLOOKUP($B241,'tarif idrg'!$A:$O,11,FALSE)</f>
        <v>#N/A</v>
      </c>
      <c r="L241" s="3" t="str">
        <f>VLOOKUP($B241,'tarif idrg'!$A:$O,15,FALSE)</f>
        <v>#N/A</v>
      </c>
      <c r="N241" s="3" t="str">
        <f t="shared" si="3"/>
        <v>-</v>
      </c>
      <c r="O241" s="13">
        <f>VLOOKUP($D241,'ip prosedur-2025'!$A:$H,4,FALSE)</f>
        <v>45935883.67</v>
      </c>
      <c r="P241" s="3" t="str">
        <f>VLOOKUP($D241,'ip prosedur-14 okt-15 juni 2026'!$A:$H,4,FALSE)</f>
        <v>#N/A</v>
      </c>
      <c r="Q241" s="3" t="str">
        <f>VLOOKUP($D241,'ip prosedur-14 okt-15 juni 2026'!$A:$H,3, FALSE)</f>
        <v>#N/A</v>
      </c>
      <c r="R241" s="3" t="str">
        <f t="shared" si="4"/>
        <v>#N/A</v>
      </c>
      <c r="S241" s="18" t="str">
        <f>VLOOKUP($D241,'ip prosedur-14 okt-15 juni 2026'!$A:$H,5,FALSE)</f>
        <v>#N/A</v>
      </c>
      <c r="T241" s="18" t="str">
        <f>VLOOKUP($D241,'ip prosedur-14 okt-15 juni 2026'!$A:$H,6,FALSE)</f>
        <v>#N/A</v>
      </c>
      <c r="U241" s="18" t="str">
        <f>VLOOKUP($D241,'ip prosedur-14 okt-15 juni 2026'!$A:$H,7,FALSE)</f>
        <v>#N/A</v>
      </c>
      <c r="V241" s="18" t="str">
        <f>VLOOKUP($D241,'ip prosedur-14 okt-15 juni 2026'!$A:$H,8,FALSE)</f>
        <v>#N/A</v>
      </c>
    </row>
    <row r="242">
      <c r="A242" s="7" t="s">
        <v>5</v>
      </c>
      <c r="B242" s="7" t="s">
        <v>8618</v>
      </c>
      <c r="C242" s="7" t="s">
        <v>8619</v>
      </c>
      <c r="D242" s="5" t="s">
        <v>624</v>
      </c>
      <c r="E242" s="6" t="s">
        <v>625</v>
      </c>
      <c r="F242" s="11" t="str">
        <f>VLOOKUP($D242,proc!$A:$D,3, FALSE)</f>
        <v>0</v>
      </c>
      <c r="G242" s="12" t="str">
        <f t="shared" si="1"/>
        <v>Minor Small and Large Bowel Procedures</v>
      </c>
      <c r="H242" s="12" t="str">
        <f t="shared" si="2"/>
        <v>P16AJ </v>
      </c>
      <c r="K242" s="3" t="str">
        <f>VLOOKUP($B242,'tarif idrg'!$A:$O,11,FALSE)</f>
        <v>#N/A</v>
      </c>
      <c r="L242" s="3" t="str">
        <f>VLOOKUP($B242,'tarif idrg'!$A:$O,15,FALSE)</f>
        <v>#N/A</v>
      </c>
      <c r="N242" s="3" t="str">
        <f t="shared" si="3"/>
        <v>-</v>
      </c>
      <c r="O242" s="13">
        <f>VLOOKUP($D242,'ip prosedur-2025'!$A:$H,4,FALSE)</f>
        <v>25621313.5</v>
      </c>
      <c r="P242" s="13">
        <f>VLOOKUP($D242,'ip prosedur-14 okt-15 juni 2026'!$A:$H,4,FALSE)</f>
        <v>9034105.6</v>
      </c>
      <c r="Q242" s="13">
        <f>VLOOKUP($D242,'ip prosedur-14 okt-15 juni 2026'!$A:$H,3, FALSE)</f>
        <v>5</v>
      </c>
      <c r="R242" s="3">
        <f t="shared" si="4"/>
        <v>45170528</v>
      </c>
      <c r="S242" s="14">
        <f>VLOOKUP($D242,'ip prosedur-14 okt-15 juni 2026'!$A:$H,5,FALSE)</f>
        <v>6348885</v>
      </c>
      <c r="T242" s="14">
        <f>VLOOKUP($D242,'ip prosedur-14 okt-15 juni 2026'!$A:$H,6,FALSE)</f>
        <v>8701347</v>
      </c>
      <c r="U242" s="14">
        <f>VLOOKUP($D242,'ip prosedur-14 okt-15 juni 2026'!$A:$H,7,FALSE)</f>
        <v>9936643</v>
      </c>
      <c r="V242" s="14">
        <f>VLOOKUP($D242,'ip prosedur-14 okt-15 juni 2026'!$A:$H,8,FALSE)</f>
        <v>14840941</v>
      </c>
    </row>
    <row r="243">
      <c r="A243" s="7" t="s">
        <v>5</v>
      </c>
      <c r="B243" s="7" t="s">
        <v>8618</v>
      </c>
      <c r="C243" s="7" t="s">
        <v>8619</v>
      </c>
      <c r="D243" s="5" t="s">
        <v>626</v>
      </c>
      <c r="E243" s="6" t="s">
        <v>627</v>
      </c>
      <c r="F243" s="11" t="str">
        <f>VLOOKUP($D243,proc!$A:$D,3, FALSE)</f>
        <v>0</v>
      </c>
      <c r="G243" s="12" t="str">
        <f t="shared" si="1"/>
        <v>Minor Small and Large Bowel Procedures</v>
      </c>
      <c r="H243" s="12" t="str">
        <f t="shared" si="2"/>
        <v>P16AJ </v>
      </c>
      <c r="K243" s="3" t="str">
        <f>VLOOKUP($B243,'tarif idrg'!$A:$O,11,FALSE)</f>
        <v>#N/A</v>
      </c>
      <c r="L243" s="3" t="str">
        <f>VLOOKUP($B243,'tarif idrg'!$A:$O,15,FALSE)</f>
        <v>#N/A</v>
      </c>
      <c r="N243" s="3" t="str">
        <f t="shared" si="3"/>
        <v>-</v>
      </c>
      <c r="O243" s="13">
        <f>VLOOKUP($D243,'ip prosedur-2025'!$A:$H,4,FALSE)</f>
        <v>15643269.7</v>
      </c>
      <c r="P243" s="13">
        <f>VLOOKUP($D243,'ip prosedur-14 okt-15 juni 2026'!$A:$H,4,FALSE)</f>
        <v>16046955.12</v>
      </c>
      <c r="Q243" s="13">
        <f>VLOOKUP($D243,'ip prosedur-14 okt-15 juni 2026'!$A:$H,3, FALSE)</f>
        <v>142</v>
      </c>
      <c r="R243" s="3">
        <f t="shared" si="4"/>
        <v>2278667627</v>
      </c>
      <c r="S243" s="14">
        <f>VLOOKUP($D243,'ip prosedur-14 okt-15 juni 2026'!$A:$H,5,FALSE)</f>
        <v>6894196</v>
      </c>
      <c r="T243" s="14">
        <f>VLOOKUP($D243,'ip prosedur-14 okt-15 juni 2026'!$A:$H,6,FALSE)</f>
        <v>9962210</v>
      </c>
      <c r="U243" s="14">
        <f>VLOOKUP($D243,'ip prosedur-14 okt-15 juni 2026'!$A:$H,7,FALSE)</f>
        <v>13716496</v>
      </c>
      <c r="V243" s="14">
        <f>VLOOKUP($D243,'ip prosedur-14 okt-15 juni 2026'!$A:$H,8,FALSE)</f>
        <v>26899046</v>
      </c>
    </row>
    <row r="244">
      <c r="A244" s="7" t="s">
        <v>5</v>
      </c>
      <c r="B244" s="7" t="s">
        <v>8618</v>
      </c>
      <c r="C244" s="7" t="s">
        <v>8619</v>
      </c>
      <c r="D244" s="5" t="s">
        <v>629</v>
      </c>
      <c r="E244" s="6" t="s">
        <v>631</v>
      </c>
      <c r="F244" s="11" t="str">
        <f>VLOOKUP($D244,proc!$A:$D,3, FALSE)</f>
        <v>0</v>
      </c>
      <c r="G244" s="12" t="str">
        <f t="shared" si="1"/>
        <v>Minor Small and Large Bowel Procedures</v>
      </c>
      <c r="H244" s="12" t="str">
        <f t="shared" si="2"/>
        <v>P16AJ </v>
      </c>
      <c r="K244" s="3" t="str">
        <f>VLOOKUP($B244,'tarif idrg'!$A:$O,11,FALSE)</f>
        <v>#N/A</v>
      </c>
      <c r="L244" s="3" t="str">
        <f>VLOOKUP($B244,'tarif idrg'!$A:$O,15,FALSE)</f>
        <v>#N/A</v>
      </c>
      <c r="N244" s="3" t="str">
        <f t="shared" si="3"/>
        <v>-</v>
      </c>
      <c r="O244" s="13">
        <f>VLOOKUP($D244,'ip prosedur-2025'!$A:$H,4,FALSE)</f>
        <v>19254463.37</v>
      </c>
      <c r="P244" s="13">
        <f>VLOOKUP($D244,'ip prosedur-14 okt-15 juni 2026'!$A:$H,4,FALSE)</f>
        <v>19656644.56</v>
      </c>
      <c r="Q244" s="13">
        <f>VLOOKUP($D244,'ip prosedur-14 okt-15 juni 2026'!$A:$H,3, FALSE)</f>
        <v>2000</v>
      </c>
      <c r="R244" s="3">
        <f t="shared" si="4"/>
        <v>39313289120</v>
      </c>
      <c r="S244" s="14">
        <f>VLOOKUP($D244,'ip prosedur-14 okt-15 juni 2026'!$A:$H,5,FALSE)</f>
        <v>7831300</v>
      </c>
      <c r="T244" s="14">
        <f>VLOOKUP($D244,'ip prosedur-14 okt-15 juni 2026'!$A:$H,6,FALSE)</f>
        <v>12517946</v>
      </c>
      <c r="U244" s="14">
        <f>VLOOKUP($D244,'ip prosedur-14 okt-15 juni 2026'!$A:$H,7,FALSE)</f>
        <v>21551672</v>
      </c>
      <c r="V244" s="14">
        <f>VLOOKUP($D244,'ip prosedur-14 okt-15 juni 2026'!$A:$H,8,FALSE)</f>
        <v>37685650</v>
      </c>
    </row>
    <row r="245">
      <c r="A245" s="7" t="s">
        <v>5</v>
      </c>
      <c r="B245" s="7" t="s">
        <v>8618</v>
      </c>
      <c r="C245" s="7" t="s">
        <v>8619</v>
      </c>
      <c r="D245" s="5" t="s">
        <v>632</v>
      </c>
      <c r="E245" s="6" t="s">
        <v>633</v>
      </c>
      <c r="F245" s="11" t="str">
        <f>VLOOKUP($D245,proc!$A:$D,3, FALSE)</f>
        <v>3</v>
      </c>
      <c r="G245" s="12" t="str">
        <f t="shared" si="1"/>
        <v>Minor Small and Large Bowel Procedures</v>
      </c>
      <c r="H245" s="12" t="str">
        <f t="shared" si="2"/>
        <v>P16AJ </v>
      </c>
      <c r="K245" s="3" t="str">
        <f>VLOOKUP($B245,'tarif idrg'!$A:$O,11,FALSE)</f>
        <v>#N/A</v>
      </c>
      <c r="L245" s="3" t="str">
        <f>VLOOKUP($B245,'tarif idrg'!$A:$O,15,FALSE)</f>
        <v>#N/A</v>
      </c>
      <c r="N245" s="3" t="str">
        <f t="shared" si="3"/>
        <v>-</v>
      </c>
      <c r="O245" s="13">
        <f>VLOOKUP($D245,'ip prosedur-2025'!$A:$H,4,FALSE)</f>
        <v>20480566.87</v>
      </c>
      <c r="P245" s="13">
        <f>VLOOKUP($D245,'ip prosedur-14 okt-15 juni 2026'!$A:$H,4,FALSE)</f>
        <v>19737548.38</v>
      </c>
      <c r="Q245" s="13">
        <f>VLOOKUP($D245,'ip prosedur-14 okt-15 juni 2026'!$A:$H,3, FALSE)</f>
        <v>2680</v>
      </c>
      <c r="R245" s="3">
        <f t="shared" si="4"/>
        <v>52896629658</v>
      </c>
      <c r="S245" s="14">
        <f>VLOOKUP($D245,'ip prosedur-14 okt-15 juni 2026'!$A:$H,5,FALSE)</f>
        <v>8285563</v>
      </c>
      <c r="T245" s="14">
        <f>VLOOKUP($D245,'ip prosedur-14 okt-15 juni 2026'!$A:$H,6,FALSE)</f>
        <v>13466736</v>
      </c>
      <c r="U245" s="14">
        <f>VLOOKUP($D245,'ip prosedur-14 okt-15 juni 2026'!$A:$H,7,FALSE)</f>
        <v>22774644</v>
      </c>
      <c r="V245" s="14">
        <f>VLOOKUP($D245,'ip prosedur-14 okt-15 juni 2026'!$A:$H,8,FALSE)</f>
        <v>37289400</v>
      </c>
    </row>
    <row r="246">
      <c r="A246" s="7" t="s">
        <v>5</v>
      </c>
      <c r="B246" s="7" t="s">
        <v>8618</v>
      </c>
      <c r="C246" s="7" t="s">
        <v>8619</v>
      </c>
      <c r="D246" s="5" t="s">
        <v>634</v>
      </c>
      <c r="E246" s="5" t="s">
        <v>635</v>
      </c>
      <c r="F246" s="11" t="str">
        <f>VLOOKUP($D246,proc!$A:$D,3, FALSE)</f>
        <v>0</v>
      </c>
      <c r="G246" s="12" t="str">
        <f t="shared" si="1"/>
        <v>Minor Small and Large Bowel Procedures</v>
      </c>
      <c r="H246" s="12" t="str">
        <f t="shared" si="2"/>
        <v>P16AJ </v>
      </c>
      <c r="K246" s="3" t="str">
        <f>VLOOKUP($B246,'tarif idrg'!$A:$O,11,FALSE)</f>
        <v>#N/A</v>
      </c>
      <c r="L246" s="3" t="str">
        <f>VLOOKUP($B246,'tarif idrg'!$A:$O,15,FALSE)</f>
        <v>#N/A</v>
      </c>
      <c r="N246" s="3" t="str">
        <f t="shared" si="3"/>
        <v>-</v>
      </c>
      <c r="O246" s="13">
        <f>VLOOKUP($D246,'ip prosedur-2025'!$A:$H,4,FALSE)</f>
        <v>24316214.09</v>
      </c>
      <c r="P246" s="13">
        <f>VLOOKUP($D246,'ip prosedur-14 okt-15 juni 2026'!$A:$H,4,FALSE)</f>
        <v>25259573.42</v>
      </c>
      <c r="Q246" s="13">
        <f>VLOOKUP($D246,'ip prosedur-14 okt-15 juni 2026'!$A:$H,3, FALSE)</f>
        <v>99</v>
      </c>
      <c r="R246" s="3">
        <f t="shared" si="4"/>
        <v>2500697769</v>
      </c>
      <c r="S246" s="14">
        <f>VLOOKUP($D246,'ip prosedur-14 okt-15 juni 2026'!$A:$H,5,FALSE)</f>
        <v>8587600</v>
      </c>
      <c r="T246" s="14">
        <f>VLOOKUP($D246,'ip prosedur-14 okt-15 juni 2026'!$A:$H,6,FALSE)</f>
        <v>13825103</v>
      </c>
      <c r="U246" s="14">
        <f>VLOOKUP($D246,'ip prosedur-14 okt-15 juni 2026'!$A:$H,7,FALSE)</f>
        <v>36314423</v>
      </c>
      <c r="V246" s="14">
        <f>VLOOKUP($D246,'ip prosedur-14 okt-15 juni 2026'!$A:$H,8,FALSE)</f>
        <v>58977206</v>
      </c>
    </row>
    <row r="247">
      <c r="A247" s="7" t="s">
        <v>5</v>
      </c>
      <c r="B247" s="7" t="s">
        <v>8618</v>
      </c>
      <c r="C247" s="7" t="s">
        <v>8619</v>
      </c>
      <c r="D247" s="5" t="s">
        <v>636</v>
      </c>
      <c r="E247" s="5" t="s">
        <v>637</v>
      </c>
      <c r="F247" s="11" t="str">
        <f>VLOOKUP($D247,proc!$A:$D,3, FALSE)</f>
        <v>0</v>
      </c>
      <c r="G247" s="12" t="str">
        <f t="shared" si="1"/>
        <v>Minor Small and Large Bowel Procedures</v>
      </c>
      <c r="H247" s="12" t="str">
        <f t="shared" si="2"/>
        <v>P16AJ </v>
      </c>
      <c r="K247" s="3" t="str">
        <f>VLOOKUP($B247,'tarif idrg'!$A:$O,11,FALSE)</f>
        <v>#N/A</v>
      </c>
      <c r="L247" s="3" t="str">
        <f>VLOOKUP($B247,'tarif idrg'!$A:$O,15,FALSE)</f>
        <v>#N/A</v>
      </c>
      <c r="N247" s="3" t="str">
        <f t="shared" si="3"/>
        <v>-</v>
      </c>
      <c r="O247" s="13">
        <f>VLOOKUP($D247,'ip prosedur-2025'!$A:$H,4,FALSE)</f>
        <v>8670610.553</v>
      </c>
      <c r="P247" s="13">
        <f>VLOOKUP($D247,'ip prosedur-14 okt-15 juni 2026'!$A:$H,4,FALSE)</f>
        <v>9121603.077</v>
      </c>
      <c r="Q247" s="13">
        <f>VLOOKUP($D247,'ip prosedur-14 okt-15 juni 2026'!$A:$H,3, FALSE)</f>
        <v>65</v>
      </c>
      <c r="R247" s="3">
        <f t="shared" si="4"/>
        <v>592904200</v>
      </c>
      <c r="S247" s="14">
        <f>VLOOKUP($D247,'ip prosedur-14 okt-15 juni 2026'!$A:$H,5,FALSE)</f>
        <v>4306525</v>
      </c>
      <c r="T247" s="14">
        <f>VLOOKUP($D247,'ip prosedur-14 okt-15 juni 2026'!$A:$H,6,FALSE)</f>
        <v>5137618</v>
      </c>
      <c r="U247" s="14">
        <f>VLOOKUP($D247,'ip prosedur-14 okt-15 juni 2026'!$A:$H,7,FALSE)</f>
        <v>6483157</v>
      </c>
      <c r="V247" s="14">
        <f>VLOOKUP($D247,'ip prosedur-14 okt-15 juni 2026'!$A:$H,8,FALSE)</f>
        <v>13045092</v>
      </c>
    </row>
    <row r="248">
      <c r="A248" s="7" t="s">
        <v>5</v>
      </c>
      <c r="B248" s="7" t="s">
        <v>8618</v>
      </c>
      <c r="C248" s="7" t="s">
        <v>8619</v>
      </c>
      <c r="D248" s="5" t="s">
        <v>639</v>
      </c>
      <c r="E248" s="5" t="s">
        <v>640</v>
      </c>
      <c r="F248" s="11" t="str">
        <f>VLOOKUP($D248,proc!$A:$D,3, FALSE)</f>
        <v>4</v>
      </c>
      <c r="G248" s="12" t="str">
        <f t="shared" si="1"/>
        <v>Minor Small and Large Bowel Procedures</v>
      </c>
      <c r="H248" s="12" t="str">
        <f t="shared" si="2"/>
        <v>P16AJ </v>
      </c>
      <c r="K248" s="3" t="str">
        <f>VLOOKUP($B248,'tarif idrg'!$A:$O,11,FALSE)</f>
        <v>#N/A</v>
      </c>
      <c r="L248" s="3" t="str">
        <f>VLOOKUP($B248,'tarif idrg'!$A:$O,15,FALSE)</f>
        <v>#N/A</v>
      </c>
      <c r="N248" s="3" t="str">
        <f t="shared" si="3"/>
        <v>-</v>
      </c>
      <c r="O248" s="13">
        <f>VLOOKUP($D248,'ip prosedur-2025'!$A:$H,4,FALSE)</f>
        <v>19839104.14</v>
      </c>
      <c r="P248" s="13">
        <f>VLOOKUP($D248,'ip prosedur-14 okt-15 juni 2026'!$A:$H,4,FALSE)</f>
        <v>20158062.38</v>
      </c>
      <c r="Q248" s="13">
        <f>VLOOKUP($D248,'ip prosedur-14 okt-15 juni 2026'!$A:$H,3, FALSE)</f>
        <v>229</v>
      </c>
      <c r="R248" s="3">
        <f t="shared" si="4"/>
        <v>4616196285</v>
      </c>
      <c r="S248" s="14">
        <f>VLOOKUP($D248,'ip prosedur-14 okt-15 juni 2026'!$A:$H,5,FALSE)</f>
        <v>7804388</v>
      </c>
      <c r="T248" s="14">
        <f>VLOOKUP($D248,'ip prosedur-14 okt-15 juni 2026'!$A:$H,6,FALSE)</f>
        <v>11438887</v>
      </c>
      <c r="U248" s="14">
        <f>VLOOKUP($D248,'ip prosedur-14 okt-15 juni 2026'!$A:$H,7,FALSE)</f>
        <v>20127316</v>
      </c>
      <c r="V248" s="14">
        <f>VLOOKUP($D248,'ip prosedur-14 okt-15 juni 2026'!$A:$H,8,FALSE)</f>
        <v>42881400</v>
      </c>
    </row>
    <row r="249">
      <c r="A249" s="7" t="s">
        <v>5</v>
      </c>
      <c r="B249" s="7" t="s">
        <v>8618</v>
      </c>
      <c r="C249" s="7" t="s">
        <v>8619</v>
      </c>
      <c r="D249" s="5" t="s">
        <v>641</v>
      </c>
      <c r="E249" s="6" t="s">
        <v>642</v>
      </c>
      <c r="F249" s="11" t="str">
        <f>VLOOKUP($D249,proc!$A:$D,3, FALSE)</f>
        <v>0</v>
      </c>
      <c r="G249" s="12" t="str">
        <f t="shared" si="1"/>
        <v>Minor Small and Large Bowel Procedures</v>
      </c>
      <c r="H249" s="12" t="str">
        <f t="shared" si="2"/>
        <v>P16AJ </v>
      </c>
      <c r="K249" s="3" t="str">
        <f>VLOOKUP($B249,'tarif idrg'!$A:$O,11,FALSE)</f>
        <v>#N/A</v>
      </c>
      <c r="L249" s="3" t="str">
        <f>VLOOKUP($B249,'tarif idrg'!$A:$O,15,FALSE)</f>
        <v>#N/A</v>
      </c>
      <c r="N249" s="3" t="str">
        <f t="shared" si="3"/>
        <v>-</v>
      </c>
      <c r="O249" s="13">
        <f>VLOOKUP($D249,'ip prosedur-2025'!$A:$H,4,FALSE)</f>
        <v>9129643.795</v>
      </c>
      <c r="P249" s="13">
        <f>VLOOKUP($D249,'ip prosedur-14 okt-15 juni 2026'!$A:$H,4,FALSE)</f>
        <v>10379844.58</v>
      </c>
      <c r="Q249" s="13">
        <f>VLOOKUP($D249,'ip prosedur-14 okt-15 juni 2026'!$A:$H,3, FALSE)</f>
        <v>130</v>
      </c>
      <c r="R249" s="3">
        <f t="shared" si="4"/>
        <v>1349379795</v>
      </c>
      <c r="S249" s="14">
        <f>VLOOKUP($D249,'ip prosedur-14 okt-15 juni 2026'!$A:$H,5,FALSE)</f>
        <v>5689667</v>
      </c>
      <c r="T249" s="14">
        <f>VLOOKUP($D249,'ip prosedur-14 okt-15 juni 2026'!$A:$H,6,FALSE)</f>
        <v>8521474</v>
      </c>
      <c r="U249" s="14">
        <f>VLOOKUP($D249,'ip prosedur-14 okt-15 juni 2026'!$A:$H,7,FALSE)</f>
        <v>12947600</v>
      </c>
      <c r="V249" s="14">
        <f>VLOOKUP($D249,'ip prosedur-14 okt-15 juni 2026'!$A:$H,8,FALSE)</f>
        <v>17594653</v>
      </c>
    </row>
    <row r="250">
      <c r="A250" s="7" t="s">
        <v>5</v>
      </c>
      <c r="B250" s="7" t="s">
        <v>8618</v>
      </c>
      <c r="C250" s="7" t="s">
        <v>8619</v>
      </c>
      <c r="D250" s="5" t="s">
        <v>643</v>
      </c>
      <c r="E250" s="6" t="s">
        <v>645</v>
      </c>
      <c r="F250" s="11" t="str">
        <f>VLOOKUP($D250,proc!$A:$D,3, FALSE)</f>
        <v>0</v>
      </c>
      <c r="G250" s="12" t="str">
        <f t="shared" si="1"/>
        <v>Minor Small and Large Bowel Procedures</v>
      </c>
      <c r="H250" s="12" t="str">
        <f t="shared" si="2"/>
        <v>P16AJ </v>
      </c>
      <c r="K250" s="3" t="str">
        <f>VLOOKUP($B250,'tarif idrg'!$A:$O,11,FALSE)</f>
        <v>#N/A</v>
      </c>
      <c r="L250" s="3" t="str">
        <f>VLOOKUP($B250,'tarif idrg'!$A:$O,15,FALSE)</f>
        <v>#N/A</v>
      </c>
      <c r="N250" s="3" t="str">
        <f t="shared" si="3"/>
        <v>-</v>
      </c>
      <c r="O250" s="13">
        <f>VLOOKUP($D250,'ip prosedur-2025'!$A:$H,4,FALSE)</f>
        <v>22303039.8</v>
      </c>
      <c r="P250" s="13">
        <f>VLOOKUP($D250,'ip prosedur-14 okt-15 juni 2026'!$A:$H,4,FALSE)</f>
        <v>19140304.68</v>
      </c>
      <c r="Q250" s="13">
        <f>VLOOKUP($D250,'ip prosedur-14 okt-15 juni 2026'!$A:$H,3, FALSE)</f>
        <v>816</v>
      </c>
      <c r="R250" s="3">
        <f t="shared" si="4"/>
        <v>15618488619</v>
      </c>
      <c r="S250" s="14">
        <f>VLOOKUP($D250,'ip prosedur-14 okt-15 juni 2026'!$A:$H,5,FALSE)</f>
        <v>7502099</v>
      </c>
      <c r="T250" s="14">
        <f>VLOOKUP($D250,'ip prosedur-14 okt-15 juni 2026'!$A:$H,6,FALSE)</f>
        <v>11448915</v>
      </c>
      <c r="U250" s="14">
        <f>VLOOKUP($D250,'ip prosedur-14 okt-15 juni 2026'!$A:$H,7,FALSE)</f>
        <v>19199251</v>
      </c>
      <c r="V250" s="14">
        <f>VLOOKUP($D250,'ip prosedur-14 okt-15 juni 2026'!$A:$H,8,FALSE)</f>
        <v>41259986</v>
      </c>
    </row>
    <row r="251">
      <c r="A251" s="7" t="s">
        <v>5</v>
      </c>
      <c r="B251" s="7" t="s">
        <v>8618</v>
      </c>
      <c r="C251" s="7" t="s">
        <v>8619</v>
      </c>
      <c r="D251" s="5" t="s">
        <v>646</v>
      </c>
      <c r="E251" s="6" t="s">
        <v>647</v>
      </c>
      <c r="F251" s="11" t="str">
        <f>VLOOKUP($D251,proc!$A:$D,3, FALSE)</f>
        <v>0</v>
      </c>
      <c r="G251" s="12" t="str">
        <f t="shared" si="1"/>
        <v>Minor Small and Large Bowel Procedures</v>
      </c>
      <c r="H251" s="12" t="str">
        <f t="shared" si="2"/>
        <v>P16AJ </v>
      </c>
      <c r="K251" s="3" t="str">
        <f>VLOOKUP($B251,'tarif idrg'!$A:$O,11,FALSE)</f>
        <v>#N/A</v>
      </c>
      <c r="L251" s="3" t="str">
        <f>VLOOKUP($B251,'tarif idrg'!$A:$O,15,FALSE)</f>
        <v>#N/A</v>
      </c>
      <c r="N251" s="3" t="str">
        <f t="shared" si="3"/>
        <v>-</v>
      </c>
      <c r="O251" s="13">
        <f>VLOOKUP($D251,'ip prosedur-2025'!$A:$H,4,FALSE)</f>
        <v>11933885.98</v>
      </c>
      <c r="P251" s="13">
        <f>VLOOKUP($D251,'ip prosedur-14 okt-15 juni 2026'!$A:$H,4,FALSE)</f>
        <v>13483349.36</v>
      </c>
      <c r="Q251" s="13">
        <f>VLOOKUP($D251,'ip prosedur-14 okt-15 juni 2026'!$A:$H,3, FALSE)</f>
        <v>131</v>
      </c>
      <c r="R251" s="3">
        <f t="shared" si="4"/>
        <v>1766318766</v>
      </c>
      <c r="S251" s="14">
        <f>VLOOKUP($D251,'ip prosedur-14 okt-15 juni 2026'!$A:$H,5,FALSE)</f>
        <v>6995783</v>
      </c>
      <c r="T251" s="14">
        <f>VLOOKUP($D251,'ip prosedur-14 okt-15 juni 2026'!$A:$H,6,FALSE)</f>
        <v>10152149</v>
      </c>
      <c r="U251" s="14">
        <f>VLOOKUP($D251,'ip prosedur-14 okt-15 juni 2026'!$A:$H,7,FALSE)</f>
        <v>16870587</v>
      </c>
      <c r="V251" s="14">
        <f>VLOOKUP($D251,'ip prosedur-14 okt-15 juni 2026'!$A:$H,8,FALSE)</f>
        <v>26445805</v>
      </c>
    </row>
    <row r="252">
      <c r="A252" s="7" t="s">
        <v>5</v>
      </c>
      <c r="B252" s="7" t="s">
        <v>8618</v>
      </c>
      <c r="C252" s="7" t="s">
        <v>8619</v>
      </c>
      <c r="D252" s="5" t="s">
        <v>648</v>
      </c>
      <c r="E252" s="5" t="s">
        <v>649</v>
      </c>
      <c r="F252" s="11" t="str">
        <f>VLOOKUP($D252,proc!$A:$D,3, FALSE)</f>
        <v>0</v>
      </c>
      <c r="G252" s="12" t="str">
        <f t="shared" si="1"/>
        <v>Minor Small and Large Bowel Procedures</v>
      </c>
      <c r="H252" s="12" t="str">
        <f t="shared" si="2"/>
        <v>P16AJ </v>
      </c>
      <c r="K252" s="3" t="str">
        <f>VLOOKUP($B252,'tarif idrg'!$A:$O,11,FALSE)</f>
        <v>#N/A</v>
      </c>
      <c r="L252" s="3" t="str">
        <f>VLOOKUP($B252,'tarif idrg'!$A:$O,15,FALSE)</f>
        <v>#N/A</v>
      </c>
      <c r="N252" s="3" t="str">
        <f t="shared" si="3"/>
        <v>-</v>
      </c>
      <c r="O252" s="13">
        <f>VLOOKUP($D252,'ip prosedur-2025'!$A:$H,4,FALSE)</f>
        <v>17548713.91</v>
      </c>
      <c r="P252" s="13">
        <f>VLOOKUP($D252,'ip prosedur-14 okt-15 juni 2026'!$A:$H,4,FALSE)</f>
        <v>16048309.8</v>
      </c>
      <c r="Q252" s="13">
        <f>VLOOKUP($D252,'ip prosedur-14 okt-15 juni 2026'!$A:$H,3, FALSE)</f>
        <v>625</v>
      </c>
      <c r="R252" s="3">
        <f t="shared" si="4"/>
        <v>10030193625</v>
      </c>
      <c r="S252" s="14">
        <f>VLOOKUP($D252,'ip prosedur-14 okt-15 juni 2026'!$A:$H,5,FALSE)</f>
        <v>6838384</v>
      </c>
      <c r="T252" s="14">
        <f>VLOOKUP($D252,'ip prosedur-14 okt-15 juni 2026'!$A:$H,6,FALSE)</f>
        <v>9962063</v>
      </c>
      <c r="U252" s="14">
        <f>VLOOKUP($D252,'ip prosedur-14 okt-15 juni 2026'!$A:$H,7,FALSE)</f>
        <v>16716500</v>
      </c>
      <c r="V252" s="14">
        <f>VLOOKUP($D252,'ip prosedur-14 okt-15 juni 2026'!$A:$H,8,FALSE)</f>
        <v>27110351</v>
      </c>
    </row>
    <row r="253">
      <c r="A253" s="7" t="s">
        <v>5</v>
      </c>
      <c r="B253" s="7" t="s">
        <v>8618</v>
      </c>
      <c r="C253" s="7" t="s">
        <v>8619</v>
      </c>
      <c r="D253" s="5" t="s">
        <v>651</v>
      </c>
      <c r="E253" s="5" t="s">
        <v>652</v>
      </c>
      <c r="F253" s="11" t="str">
        <f>VLOOKUP($D253,proc!$A:$D,3, FALSE)</f>
        <v>3</v>
      </c>
      <c r="G253" s="12" t="str">
        <f t="shared" si="1"/>
        <v>Minor Small and Large Bowel Procedures</v>
      </c>
      <c r="H253" s="12" t="str">
        <f t="shared" si="2"/>
        <v>P16AJ </v>
      </c>
      <c r="K253" s="3" t="str">
        <f>VLOOKUP($B253,'tarif idrg'!$A:$O,11,FALSE)</f>
        <v>#N/A</v>
      </c>
      <c r="L253" s="3" t="str">
        <f>VLOOKUP($B253,'tarif idrg'!$A:$O,15,FALSE)</f>
        <v>#N/A</v>
      </c>
      <c r="N253" s="3" t="str">
        <f t="shared" si="3"/>
        <v>-</v>
      </c>
      <c r="O253" s="13">
        <f>VLOOKUP($D253,'ip prosedur-2025'!$A:$H,4,FALSE)</f>
        <v>10570616.23</v>
      </c>
      <c r="P253" s="13">
        <f>VLOOKUP($D253,'ip prosedur-14 okt-15 juni 2026'!$A:$H,4,FALSE)</f>
        <v>10537123.78</v>
      </c>
      <c r="Q253" s="13">
        <f>VLOOKUP($D253,'ip prosedur-14 okt-15 juni 2026'!$A:$H,3, FALSE)</f>
        <v>123</v>
      </c>
      <c r="R253" s="3">
        <f t="shared" si="4"/>
        <v>1296066225</v>
      </c>
      <c r="S253" s="14">
        <f>VLOOKUP($D253,'ip prosedur-14 okt-15 juni 2026'!$A:$H,5,FALSE)</f>
        <v>4823910</v>
      </c>
      <c r="T253" s="14">
        <f>VLOOKUP($D253,'ip prosedur-14 okt-15 juni 2026'!$A:$H,6,FALSE)</f>
        <v>7243577</v>
      </c>
      <c r="U253" s="14">
        <f>VLOOKUP($D253,'ip prosedur-14 okt-15 juni 2026'!$A:$H,7,FALSE)</f>
        <v>11492880</v>
      </c>
      <c r="V253" s="14">
        <f>VLOOKUP($D253,'ip prosedur-14 okt-15 juni 2026'!$A:$H,8,FALSE)</f>
        <v>19445353</v>
      </c>
    </row>
    <row r="254">
      <c r="A254" s="7" t="s">
        <v>5</v>
      </c>
      <c r="B254" s="7" t="s">
        <v>8618</v>
      </c>
      <c r="C254" s="7" t="s">
        <v>8619</v>
      </c>
      <c r="D254" s="5" t="s">
        <v>653</v>
      </c>
      <c r="E254" s="5" t="s">
        <v>654</v>
      </c>
      <c r="F254" s="11" t="str">
        <f>VLOOKUP($D254,proc!$A:$D,3, FALSE)</f>
        <v>0</v>
      </c>
      <c r="G254" s="12" t="str">
        <f t="shared" si="1"/>
        <v>Minor Small and Large Bowel Procedures</v>
      </c>
      <c r="H254" s="12" t="str">
        <f t="shared" si="2"/>
        <v>P16AJ </v>
      </c>
      <c r="K254" s="3" t="str">
        <f>VLOOKUP($B254,'tarif idrg'!$A:$O,11,FALSE)</f>
        <v>#N/A</v>
      </c>
      <c r="L254" s="3" t="str">
        <f>VLOOKUP($B254,'tarif idrg'!$A:$O,15,FALSE)</f>
        <v>#N/A</v>
      </c>
      <c r="N254" s="3" t="str">
        <f t="shared" si="3"/>
        <v>-</v>
      </c>
      <c r="O254" s="13">
        <f>VLOOKUP($D254,'ip prosedur-2025'!$A:$H,4,FALSE)</f>
        <v>12798938.11</v>
      </c>
      <c r="P254" s="13">
        <f>VLOOKUP($D254,'ip prosedur-14 okt-15 juni 2026'!$A:$H,4,FALSE)</f>
        <v>14548080.88</v>
      </c>
      <c r="Q254" s="13">
        <f>VLOOKUP($D254,'ip prosedur-14 okt-15 juni 2026'!$A:$H,3, FALSE)</f>
        <v>331</v>
      </c>
      <c r="R254" s="3">
        <f t="shared" si="4"/>
        <v>4815414771</v>
      </c>
      <c r="S254" s="14">
        <f>VLOOKUP($D254,'ip prosedur-14 okt-15 juni 2026'!$A:$H,5,FALSE)</f>
        <v>4799533</v>
      </c>
      <c r="T254" s="14">
        <f>VLOOKUP($D254,'ip prosedur-14 okt-15 juni 2026'!$A:$H,6,FALSE)</f>
        <v>8381483</v>
      </c>
      <c r="U254" s="14">
        <f>VLOOKUP($D254,'ip prosedur-14 okt-15 juni 2026'!$A:$H,7,FALSE)</f>
        <v>16052500</v>
      </c>
      <c r="V254" s="14">
        <f>VLOOKUP($D254,'ip prosedur-14 okt-15 juni 2026'!$A:$H,8,FALSE)</f>
        <v>26807265</v>
      </c>
    </row>
    <row r="255">
      <c r="A255" s="7" t="s">
        <v>5</v>
      </c>
      <c r="B255" s="7" t="s">
        <v>10268</v>
      </c>
      <c r="C255" s="7" t="s">
        <v>10270</v>
      </c>
      <c r="D255" s="5" t="s">
        <v>655</v>
      </c>
      <c r="E255" s="5" t="s">
        <v>657</v>
      </c>
      <c r="F255" s="11" t="str">
        <f>VLOOKUP($D255,proc!$A:$D,3, FALSE)</f>
        <v>2</v>
      </c>
      <c r="G255" s="12" t="str">
        <f t="shared" si="1"/>
        <v>Other Digestive System OR Procedures</v>
      </c>
      <c r="H255" s="12" t="str">
        <f t="shared" si="2"/>
        <v>P16AG</v>
      </c>
      <c r="K255" s="13">
        <f>VLOOKUP($B255,'tarif idrg'!$A:$O,11,FALSE)</f>
        <v>8840766</v>
      </c>
      <c r="L255" s="13">
        <f>VLOOKUP($B255,'tarif idrg'!$A:$O,15,FALSE)</f>
        <v>7868282</v>
      </c>
      <c r="N255" s="3" t="str">
        <f t="shared" si="3"/>
        <v>-</v>
      </c>
      <c r="O255" s="13">
        <f>VLOOKUP($D255,'ip prosedur-2025'!$A:$H,4,FALSE)</f>
        <v>29888707.07</v>
      </c>
      <c r="P255" s="13">
        <f>VLOOKUP($D255,'ip prosedur-14 okt-15 juni 2026'!$A:$H,4,FALSE)</f>
        <v>29410692.13</v>
      </c>
      <c r="Q255" s="13">
        <f>VLOOKUP($D255,'ip prosedur-14 okt-15 juni 2026'!$A:$H,3, FALSE)</f>
        <v>743</v>
      </c>
      <c r="R255" s="3">
        <f t="shared" si="4"/>
        <v>21852144253</v>
      </c>
      <c r="S255" s="14">
        <f>VLOOKUP($D255,'ip prosedur-14 okt-15 juni 2026'!$A:$H,5,FALSE)</f>
        <v>9953496</v>
      </c>
      <c r="T255" s="14">
        <f>VLOOKUP($D255,'ip prosedur-14 okt-15 juni 2026'!$A:$H,6,FALSE)</f>
        <v>17770462</v>
      </c>
      <c r="U255" s="14">
        <f>VLOOKUP($D255,'ip prosedur-14 okt-15 juni 2026'!$A:$H,7,FALSE)</f>
        <v>34330932</v>
      </c>
      <c r="V255" s="14">
        <f>VLOOKUP($D255,'ip prosedur-14 okt-15 juni 2026'!$A:$H,8,FALSE)</f>
        <v>62029572</v>
      </c>
    </row>
    <row r="256">
      <c r="A256" s="7" t="s">
        <v>5</v>
      </c>
      <c r="B256" s="7" t="s">
        <v>10268</v>
      </c>
      <c r="C256" s="7" t="s">
        <v>10270</v>
      </c>
      <c r="D256" s="5" t="s">
        <v>658</v>
      </c>
      <c r="E256" s="5" t="s">
        <v>659</v>
      </c>
      <c r="F256" s="11" t="str">
        <f>VLOOKUP($D256,proc!$A:$D,3, FALSE)</f>
        <v>4</v>
      </c>
      <c r="G256" s="12" t="str">
        <f t="shared" si="1"/>
        <v>Other Digestive System OR Procedures</v>
      </c>
      <c r="H256" s="12" t="str">
        <f t="shared" si="2"/>
        <v>P16AG</v>
      </c>
      <c r="K256" s="13">
        <f>VLOOKUP($B256,'tarif idrg'!$A:$O,11,FALSE)</f>
        <v>8840766</v>
      </c>
      <c r="L256" s="13">
        <f>VLOOKUP($B256,'tarif idrg'!$A:$O,15,FALSE)</f>
        <v>7868282</v>
      </c>
      <c r="N256" s="3" t="str">
        <f t="shared" si="3"/>
        <v>-</v>
      </c>
      <c r="O256" s="13">
        <f>VLOOKUP($D256,'ip prosedur-2025'!$A:$H,4,FALSE)</f>
        <v>19968032.1</v>
      </c>
      <c r="P256" s="13">
        <f>VLOOKUP($D256,'ip prosedur-14 okt-15 juni 2026'!$A:$H,4,FALSE)</f>
        <v>20732528.91</v>
      </c>
      <c r="Q256" s="13">
        <f>VLOOKUP($D256,'ip prosedur-14 okt-15 juni 2026'!$A:$H,3, FALSE)</f>
        <v>39616</v>
      </c>
      <c r="R256" s="3">
        <f t="shared" si="4"/>
        <v>821339865299</v>
      </c>
      <c r="S256" s="14">
        <f>VLOOKUP($D256,'ip prosedur-14 okt-15 juni 2026'!$A:$H,5,FALSE)</f>
        <v>9574846</v>
      </c>
      <c r="T256" s="14">
        <f>VLOOKUP($D256,'ip prosedur-14 okt-15 juni 2026'!$A:$H,6,FALSE)</f>
        <v>13951940</v>
      </c>
      <c r="U256" s="14">
        <f>VLOOKUP($D256,'ip prosedur-14 okt-15 juni 2026'!$A:$H,7,FALSE)</f>
        <v>22127400</v>
      </c>
      <c r="V256" s="14">
        <f>VLOOKUP($D256,'ip prosedur-14 okt-15 juni 2026'!$A:$H,8,FALSE)</f>
        <v>38011109</v>
      </c>
    </row>
    <row r="257">
      <c r="A257" s="7" t="s">
        <v>5</v>
      </c>
      <c r="B257" s="7" t="s">
        <v>10268</v>
      </c>
      <c r="C257" s="7" t="s">
        <v>10270</v>
      </c>
      <c r="D257" s="5" t="s">
        <v>660</v>
      </c>
      <c r="E257" s="5" t="s">
        <v>661</v>
      </c>
      <c r="F257" s="11" t="str">
        <f>VLOOKUP($D257,proc!$A:$D,3, FALSE)</f>
        <v>4</v>
      </c>
      <c r="G257" s="12" t="str">
        <f t="shared" si="1"/>
        <v>Other Digestive System OR Procedures</v>
      </c>
      <c r="H257" s="12" t="str">
        <f t="shared" si="2"/>
        <v>P16AG</v>
      </c>
      <c r="K257" s="13">
        <f>VLOOKUP($B257,'tarif idrg'!$A:$O,11,FALSE)</f>
        <v>8840766</v>
      </c>
      <c r="L257" s="13">
        <f>VLOOKUP($B257,'tarif idrg'!$A:$O,15,FALSE)</f>
        <v>7868282</v>
      </c>
      <c r="N257" s="3" t="str">
        <f t="shared" si="3"/>
        <v>-</v>
      </c>
      <c r="O257" s="13">
        <f>VLOOKUP($D257,'ip prosedur-2025'!$A:$H,4,FALSE)</f>
        <v>54752657.01</v>
      </c>
      <c r="P257" s="13">
        <f>VLOOKUP($D257,'ip prosedur-14 okt-15 juni 2026'!$A:$H,4,FALSE)</f>
        <v>58005050.31</v>
      </c>
      <c r="Q257" s="13">
        <f>VLOOKUP($D257,'ip prosedur-14 okt-15 juni 2026'!$A:$H,3, FALSE)</f>
        <v>1069</v>
      </c>
      <c r="R257" s="3">
        <f t="shared" si="4"/>
        <v>62007398781</v>
      </c>
      <c r="S257" s="14">
        <f>VLOOKUP($D257,'ip prosedur-14 okt-15 juni 2026'!$A:$H,5,FALSE)</f>
        <v>16322937</v>
      </c>
      <c r="T257" s="14">
        <f>VLOOKUP($D257,'ip prosedur-14 okt-15 juni 2026'!$A:$H,6,FALSE)</f>
        <v>34436752</v>
      </c>
      <c r="U257" s="14">
        <f>VLOOKUP($D257,'ip prosedur-14 okt-15 juni 2026'!$A:$H,7,FALSE)</f>
        <v>73529400</v>
      </c>
      <c r="V257" s="14">
        <f>VLOOKUP($D257,'ip prosedur-14 okt-15 juni 2026'!$A:$H,8,FALSE)</f>
        <v>136707701</v>
      </c>
    </row>
    <row r="258">
      <c r="A258" s="7" t="s">
        <v>5</v>
      </c>
      <c r="B258" s="7" t="s">
        <v>10268</v>
      </c>
      <c r="C258" s="7" t="s">
        <v>10270</v>
      </c>
      <c r="D258" s="5" t="s">
        <v>662</v>
      </c>
      <c r="E258" s="6" t="s">
        <v>663</v>
      </c>
      <c r="F258" s="11" t="str">
        <f>VLOOKUP($D258,proc!$A:$D,3, FALSE)</f>
        <v>4</v>
      </c>
      <c r="G258" s="12" t="str">
        <f t="shared" si="1"/>
        <v>Other Digestive System OR Procedures</v>
      </c>
      <c r="H258" s="12" t="str">
        <f t="shared" si="2"/>
        <v>P16AG</v>
      </c>
      <c r="K258" s="13">
        <f>VLOOKUP($B258,'tarif idrg'!$A:$O,11,FALSE)</f>
        <v>8840766</v>
      </c>
      <c r="L258" s="13">
        <f>VLOOKUP($B258,'tarif idrg'!$A:$O,15,FALSE)</f>
        <v>7868282</v>
      </c>
      <c r="N258" s="3" t="str">
        <f t="shared" si="3"/>
        <v>-</v>
      </c>
      <c r="O258" s="13">
        <f>VLOOKUP($D258,'ip prosedur-2025'!$A:$H,4,FALSE)</f>
        <v>19248224.84</v>
      </c>
      <c r="P258" s="13">
        <f>VLOOKUP($D258,'ip prosedur-14 okt-15 juni 2026'!$A:$H,4,FALSE)</f>
        <v>19675734.21</v>
      </c>
      <c r="Q258" s="13">
        <f>VLOOKUP($D258,'ip prosedur-14 okt-15 juni 2026'!$A:$H,3, FALSE)</f>
        <v>9962</v>
      </c>
      <c r="R258" s="3">
        <f t="shared" si="4"/>
        <v>196009664200</v>
      </c>
      <c r="S258" s="14">
        <f>VLOOKUP($D258,'ip prosedur-14 okt-15 juni 2026'!$A:$H,5,FALSE)</f>
        <v>9068452</v>
      </c>
      <c r="T258" s="14">
        <f>VLOOKUP($D258,'ip prosedur-14 okt-15 juni 2026'!$A:$H,6,FALSE)</f>
        <v>13197359</v>
      </c>
      <c r="U258" s="14">
        <f>VLOOKUP($D258,'ip prosedur-14 okt-15 juni 2026'!$A:$H,7,FALSE)</f>
        <v>20553664</v>
      </c>
      <c r="V258" s="14">
        <f>VLOOKUP($D258,'ip prosedur-14 okt-15 juni 2026'!$A:$H,8,FALSE)</f>
        <v>35286082</v>
      </c>
    </row>
    <row r="259">
      <c r="A259" s="7" t="s">
        <v>5</v>
      </c>
      <c r="B259" s="7" t="s">
        <v>10268</v>
      </c>
      <c r="C259" s="7" t="s">
        <v>10270</v>
      </c>
      <c r="D259" s="5" t="s">
        <v>664</v>
      </c>
      <c r="E259" s="6" t="s">
        <v>666</v>
      </c>
      <c r="F259" s="11" t="str">
        <f>VLOOKUP($D259,proc!$A:$D,3, FALSE)</f>
        <v>2</v>
      </c>
      <c r="G259" s="12" t="str">
        <f t="shared" si="1"/>
        <v>Other Digestive System OR Procedures</v>
      </c>
      <c r="H259" s="12" t="str">
        <f t="shared" si="2"/>
        <v>P16AG</v>
      </c>
      <c r="K259" s="13">
        <f>VLOOKUP($B259,'tarif idrg'!$A:$O,11,FALSE)</f>
        <v>8840766</v>
      </c>
      <c r="L259" s="13">
        <f>VLOOKUP($B259,'tarif idrg'!$A:$O,15,FALSE)</f>
        <v>7868282</v>
      </c>
      <c r="N259" s="3" t="str">
        <f t="shared" si="3"/>
        <v>-</v>
      </c>
      <c r="O259" s="13">
        <f>VLOOKUP($D259,'ip prosedur-2025'!$A:$H,4,FALSE)</f>
        <v>28590991.61</v>
      </c>
      <c r="P259" s="13">
        <f>VLOOKUP($D259,'ip prosedur-14 okt-15 juni 2026'!$A:$H,4,FALSE)</f>
        <v>26139944.83</v>
      </c>
      <c r="Q259" s="13">
        <f>VLOOKUP($D259,'ip prosedur-14 okt-15 juni 2026'!$A:$H,3, FALSE)</f>
        <v>346</v>
      </c>
      <c r="R259" s="3">
        <f t="shared" si="4"/>
        <v>9044420911</v>
      </c>
      <c r="S259" s="14">
        <f>VLOOKUP($D259,'ip prosedur-14 okt-15 juni 2026'!$A:$H,5,FALSE)</f>
        <v>10514312</v>
      </c>
      <c r="T259" s="14">
        <f>VLOOKUP($D259,'ip prosedur-14 okt-15 juni 2026'!$A:$H,6,FALSE)</f>
        <v>17992908</v>
      </c>
      <c r="U259" s="14">
        <f>VLOOKUP($D259,'ip prosedur-14 okt-15 juni 2026'!$A:$H,7,FALSE)</f>
        <v>32079433</v>
      </c>
      <c r="V259" s="14">
        <f>VLOOKUP($D259,'ip prosedur-14 okt-15 juni 2026'!$A:$H,8,FALSE)</f>
        <v>53737698</v>
      </c>
    </row>
    <row r="260">
      <c r="A260" s="7" t="s">
        <v>5</v>
      </c>
      <c r="B260" s="7" t="s">
        <v>10268</v>
      </c>
      <c r="C260" s="7" t="s">
        <v>10270</v>
      </c>
      <c r="D260" s="5" t="s">
        <v>667</v>
      </c>
      <c r="E260" s="6" t="s">
        <v>101</v>
      </c>
      <c r="F260" s="11" t="str">
        <f>VLOOKUP($D260,proc!$A:$D,3, FALSE)</f>
        <v>0</v>
      </c>
      <c r="G260" s="12" t="str">
        <f t="shared" si="1"/>
        <v>Other Digestive System OR Procedures</v>
      </c>
      <c r="H260" s="12" t="str">
        <f t="shared" si="2"/>
        <v>P16AG</v>
      </c>
      <c r="K260" s="13">
        <f>VLOOKUP($B260,'tarif idrg'!$A:$O,11,FALSE)</f>
        <v>8840766</v>
      </c>
      <c r="L260" s="13">
        <f>VLOOKUP($B260,'tarif idrg'!$A:$O,15,FALSE)</f>
        <v>7868282</v>
      </c>
      <c r="N260" s="3" t="str">
        <f t="shared" si="3"/>
        <v>-</v>
      </c>
      <c r="O260" s="13">
        <f>VLOOKUP($D260,'ip prosedur-2025'!$A:$H,4,FALSE)</f>
        <v>33595526.69</v>
      </c>
      <c r="P260" s="13">
        <f>VLOOKUP($D260,'ip prosedur-14 okt-15 juni 2026'!$A:$H,4,FALSE)</f>
        <v>36499381.37</v>
      </c>
      <c r="Q260" s="13">
        <f>VLOOKUP($D260,'ip prosedur-14 okt-15 juni 2026'!$A:$H,3, FALSE)</f>
        <v>567</v>
      </c>
      <c r="R260" s="3">
        <f t="shared" si="4"/>
        <v>20695149237</v>
      </c>
      <c r="S260" s="14">
        <f>VLOOKUP($D260,'ip prosedur-14 okt-15 juni 2026'!$A:$H,5,FALSE)</f>
        <v>15179525</v>
      </c>
      <c r="T260" s="14">
        <f>VLOOKUP($D260,'ip prosedur-14 okt-15 juni 2026'!$A:$H,6,FALSE)</f>
        <v>24898951</v>
      </c>
      <c r="U260" s="14">
        <f>VLOOKUP($D260,'ip prosedur-14 okt-15 juni 2026'!$A:$H,7,FALSE)</f>
        <v>45597827</v>
      </c>
      <c r="V260" s="14">
        <f>VLOOKUP($D260,'ip prosedur-14 okt-15 juni 2026'!$A:$H,8,FALSE)</f>
        <v>79605550</v>
      </c>
    </row>
    <row r="261">
      <c r="A261" s="7" t="s">
        <v>5</v>
      </c>
      <c r="B261" s="7" t="s">
        <v>10268</v>
      </c>
      <c r="C261" s="7" t="s">
        <v>10270</v>
      </c>
      <c r="D261" s="5" t="s">
        <v>668</v>
      </c>
      <c r="E261" s="6" t="s">
        <v>669</v>
      </c>
      <c r="F261" s="11" t="str">
        <f>VLOOKUP($D261,proc!$A:$D,3, FALSE)</f>
        <v>0</v>
      </c>
      <c r="G261" s="12" t="str">
        <f t="shared" si="1"/>
        <v>Other Digestive System OR Procedures</v>
      </c>
      <c r="H261" s="12" t="str">
        <f t="shared" si="2"/>
        <v>P16AG</v>
      </c>
      <c r="K261" s="13">
        <f>VLOOKUP($B261,'tarif idrg'!$A:$O,11,FALSE)</f>
        <v>8840766</v>
      </c>
      <c r="L261" s="13">
        <f>VLOOKUP($B261,'tarif idrg'!$A:$O,15,FALSE)</f>
        <v>7868282</v>
      </c>
      <c r="N261" s="3" t="str">
        <f t="shared" si="3"/>
        <v>-</v>
      </c>
      <c r="O261" s="13">
        <f>VLOOKUP($D261,'ip prosedur-2025'!$A:$H,4,FALSE)</f>
        <v>33674351.45</v>
      </c>
      <c r="P261" s="13">
        <f>VLOOKUP($D261,'ip prosedur-14 okt-15 juni 2026'!$A:$H,4,FALSE)</f>
        <v>33511589.58</v>
      </c>
      <c r="Q261" s="13">
        <f>VLOOKUP($D261,'ip prosedur-14 okt-15 juni 2026'!$A:$H,3, FALSE)</f>
        <v>1059</v>
      </c>
      <c r="R261" s="3">
        <f t="shared" si="4"/>
        <v>35488773365</v>
      </c>
      <c r="S261" s="14">
        <f>VLOOKUP($D261,'ip prosedur-14 okt-15 juni 2026'!$A:$H,5,FALSE)</f>
        <v>14473462</v>
      </c>
      <c r="T261" s="14">
        <f>VLOOKUP($D261,'ip prosedur-14 okt-15 juni 2026'!$A:$H,6,FALSE)</f>
        <v>25084699</v>
      </c>
      <c r="U261" s="14">
        <f>VLOOKUP($D261,'ip prosedur-14 okt-15 juni 2026'!$A:$H,7,FALSE)</f>
        <v>37517136</v>
      </c>
      <c r="V261" s="14">
        <f>VLOOKUP($D261,'ip prosedur-14 okt-15 juni 2026'!$A:$H,8,FALSE)</f>
        <v>66424853</v>
      </c>
    </row>
    <row r="262">
      <c r="A262" s="7" t="s">
        <v>5</v>
      </c>
      <c r="B262" s="7" t="s">
        <v>10268</v>
      </c>
      <c r="C262" s="7" t="s">
        <v>10270</v>
      </c>
      <c r="D262" s="5" t="s">
        <v>671</v>
      </c>
      <c r="E262" s="5" t="s">
        <v>672</v>
      </c>
      <c r="F262" s="11" t="str">
        <f>VLOOKUP($D262,proc!$A:$D,3, FALSE)</f>
        <v>2</v>
      </c>
      <c r="G262" s="12" t="str">
        <f t="shared" si="1"/>
        <v>Other Digestive System OR Procedures</v>
      </c>
      <c r="H262" s="12" t="str">
        <f t="shared" si="2"/>
        <v>P16AG</v>
      </c>
      <c r="K262" s="13">
        <f>VLOOKUP($B262,'tarif idrg'!$A:$O,11,FALSE)</f>
        <v>8840766</v>
      </c>
      <c r="L262" s="13">
        <f>VLOOKUP($B262,'tarif idrg'!$A:$O,15,FALSE)</f>
        <v>7868282</v>
      </c>
      <c r="N262" s="3" t="str">
        <f t="shared" si="3"/>
        <v>-</v>
      </c>
      <c r="O262" s="13">
        <f>VLOOKUP($D262,'ip prosedur-2025'!$A:$H,4,FALSE)</f>
        <v>37138947.33</v>
      </c>
      <c r="P262" s="13">
        <f>VLOOKUP($D262,'ip prosedur-14 okt-15 juni 2026'!$A:$H,4,FALSE)</f>
        <v>29012225.26</v>
      </c>
      <c r="Q262" s="13">
        <f>VLOOKUP($D262,'ip prosedur-14 okt-15 juni 2026'!$A:$H,3, FALSE)</f>
        <v>38</v>
      </c>
      <c r="R262" s="3">
        <f t="shared" si="4"/>
        <v>1102464560</v>
      </c>
      <c r="S262" s="14">
        <f>VLOOKUP($D262,'ip prosedur-14 okt-15 juni 2026'!$A:$H,5,FALSE)</f>
        <v>17166859</v>
      </c>
      <c r="T262" s="14">
        <f>VLOOKUP($D262,'ip prosedur-14 okt-15 juni 2026'!$A:$H,6,FALSE)</f>
        <v>22619963</v>
      </c>
      <c r="U262" s="14">
        <f>VLOOKUP($D262,'ip prosedur-14 okt-15 juni 2026'!$A:$H,7,FALSE)</f>
        <v>35351850</v>
      </c>
      <c r="V262" s="14">
        <f>VLOOKUP($D262,'ip prosedur-14 okt-15 juni 2026'!$A:$H,8,FALSE)</f>
        <v>67184042</v>
      </c>
    </row>
    <row r="263">
      <c r="A263" s="7" t="s">
        <v>5</v>
      </c>
      <c r="B263" s="7" t="s">
        <v>10268</v>
      </c>
      <c r="C263" s="7" t="s">
        <v>10270</v>
      </c>
      <c r="D263" s="5" t="s">
        <v>673</v>
      </c>
      <c r="E263" s="5" t="s">
        <v>674</v>
      </c>
      <c r="F263" s="11" t="str">
        <f>VLOOKUP($D263,proc!$A:$D,3, FALSE)</f>
        <v>2</v>
      </c>
      <c r="G263" s="12" t="str">
        <f t="shared" si="1"/>
        <v>Other Digestive System OR Procedures</v>
      </c>
      <c r="H263" s="12" t="str">
        <f t="shared" si="2"/>
        <v>P16AG</v>
      </c>
      <c r="K263" s="13">
        <f>VLOOKUP($B263,'tarif idrg'!$A:$O,11,FALSE)</f>
        <v>8840766</v>
      </c>
      <c r="L263" s="13">
        <f>VLOOKUP($B263,'tarif idrg'!$A:$O,15,FALSE)</f>
        <v>7868282</v>
      </c>
      <c r="N263" s="3" t="str">
        <f t="shared" si="3"/>
        <v>-</v>
      </c>
      <c r="O263" s="13">
        <f>VLOOKUP($D263,'ip prosedur-2025'!$A:$H,4,FALSE)</f>
        <v>26921731.3</v>
      </c>
      <c r="P263" s="13">
        <f>VLOOKUP($D263,'ip prosedur-14 okt-15 juni 2026'!$A:$H,4,FALSE)</f>
        <v>28975661.3</v>
      </c>
      <c r="Q263" s="13">
        <f>VLOOKUP($D263,'ip prosedur-14 okt-15 juni 2026'!$A:$H,3, FALSE)</f>
        <v>1031</v>
      </c>
      <c r="R263" s="3">
        <f t="shared" si="4"/>
        <v>29873906800</v>
      </c>
      <c r="S263" s="14">
        <f>VLOOKUP($D263,'ip prosedur-14 okt-15 juni 2026'!$A:$H,5,FALSE)</f>
        <v>8420042</v>
      </c>
      <c r="T263" s="14">
        <f>VLOOKUP($D263,'ip prosedur-14 okt-15 juni 2026'!$A:$H,6,FALSE)</f>
        <v>13665600</v>
      </c>
      <c r="U263" s="14">
        <f>VLOOKUP($D263,'ip prosedur-14 okt-15 juni 2026'!$A:$H,7,FALSE)</f>
        <v>26094111</v>
      </c>
      <c r="V263" s="14">
        <f>VLOOKUP($D263,'ip prosedur-14 okt-15 juni 2026'!$A:$H,8,FALSE)</f>
        <v>61478807</v>
      </c>
    </row>
    <row r="264">
      <c r="A264" s="7" t="s">
        <v>5</v>
      </c>
      <c r="B264" s="7" t="s">
        <v>10268</v>
      </c>
      <c r="C264" s="7" t="s">
        <v>10270</v>
      </c>
      <c r="D264" s="5" t="s">
        <v>675</v>
      </c>
      <c r="E264" s="5" t="s">
        <v>677</v>
      </c>
      <c r="F264" s="11" t="str">
        <f>VLOOKUP($D264,proc!$A:$D,3, FALSE)</f>
        <v>3</v>
      </c>
      <c r="G264" s="12" t="str">
        <f t="shared" si="1"/>
        <v>Other Digestive System OR Procedures</v>
      </c>
      <c r="H264" s="12" t="str">
        <f t="shared" si="2"/>
        <v>P16AG</v>
      </c>
      <c r="K264" s="13">
        <f>VLOOKUP($B264,'tarif idrg'!$A:$O,11,FALSE)</f>
        <v>8840766</v>
      </c>
      <c r="L264" s="13">
        <f>VLOOKUP($B264,'tarif idrg'!$A:$O,15,FALSE)</f>
        <v>7868282</v>
      </c>
      <c r="N264" s="3" t="str">
        <f t="shared" si="3"/>
        <v>-</v>
      </c>
      <c r="O264" s="13">
        <f>VLOOKUP($D264,'ip prosedur-2025'!$A:$H,4,FALSE)</f>
        <v>19693562.8</v>
      </c>
      <c r="P264" s="13">
        <f>VLOOKUP($D264,'ip prosedur-14 okt-15 juni 2026'!$A:$H,4,FALSE)</f>
        <v>22785441.98</v>
      </c>
      <c r="Q264" s="13">
        <f>VLOOKUP($D264,'ip prosedur-14 okt-15 juni 2026'!$A:$H,3, FALSE)</f>
        <v>1730</v>
      </c>
      <c r="R264" s="3">
        <f t="shared" si="4"/>
        <v>39418814625</v>
      </c>
      <c r="S264" s="14">
        <f>VLOOKUP($D264,'ip prosedur-14 okt-15 juni 2026'!$A:$H,5,FALSE)</f>
        <v>8277150</v>
      </c>
      <c r="T264" s="14">
        <f>VLOOKUP($D264,'ip prosedur-14 okt-15 juni 2026'!$A:$H,6,FALSE)</f>
        <v>12154518</v>
      </c>
      <c r="U264" s="14">
        <f>VLOOKUP($D264,'ip prosedur-14 okt-15 juni 2026'!$A:$H,7,FALSE)</f>
        <v>21027978</v>
      </c>
      <c r="V264" s="14">
        <f>VLOOKUP($D264,'ip prosedur-14 okt-15 juni 2026'!$A:$H,8,FALSE)</f>
        <v>44044920</v>
      </c>
    </row>
    <row r="265">
      <c r="A265" s="7" t="s">
        <v>5</v>
      </c>
      <c r="B265" s="7" t="s">
        <v>10268</v>
      </c>
      <c r="C265" s="7" t="s">
        <v>10270</v>
      </c>
      <c r="D265" s="5" t="s">
        <v>678</v>
      </c>
      <c r="E265" s="5" t="s">
        <v>679</v>
      </c>
      <c r="F265" s="11" t="str">
        <f>VLOOKUP($D265,proc!$A:$D,3, FALSE)</f>
        <v>3</v>
      </c>
      <c r="G265" s="12" t="str">
        <f t="shared" si="1"/>
        <v>Other Digestive System OR Procedures</v>
      </c>
      <c r="H265" s="12" t="str">
        <f t="shared" si="2"/>
        <v>P16AG</v>
      </c>
      <c r="K265" s="13">
        <f>VLOOKUP($B265,'tarif idrg'!$A:$O,11,FALSE)</f>
        <v>8840766</v>
      </c>
      <c r="L265" s="13">
        <f>VLOOKUP($B265,'tarif idrg'!$A:$O,15,FALSE)</f>
        <v>7868282</v>
      </c>
      <c r="N265" s="3" t="str">
        <f t="shared" si="3"/>
        <v>-</v>
      </c>
      <c r="O265" s="13">
        <f>VLOOKUP($D265,'ip prosedur-2025'!$A:$H,4,FALSE)</f>
        <v>39564502.07</v>
      </c>
      <c r="P265" s="13">
        <f>VLOOKUP($D265,'ip prosedur-14 okt-15 juni 2026'!$A:$H,4,FALSE)</f>
        <v>32482441.67</v>
      </c>
      <c r="Q265" s="13">
        <f>VLOOKUP($D265,'ip prosedur-14 okt-15 juni 2026'!$A:$H,3, FALSE)</f>
        <v>24</v>
      </c>
      <c r="R265" s="3">
        <f t="shared" si="4"/>
        <v>779578600.1</v>
      </c>
      <c r="S265" s="14">
        <f>VLOOKUP($D265,'ip prosedur-14 okt-15 juni 2026'!$A:$H,5,FALSE)</f>
        <v>8249900</v>
      </c>
      <c r="T265" s="14">
        <f>VLOOKUP($D265,'ip prosedur-14 okt-15 juni 2026'!$A:$H,6,FALSE)</f>
        <v>12823235</v>
      </c>
      <c r="U265" s="14">
        <f>VLOOKUP($D265,'ip prosedur-14 okt-15 juni 2026'!$A:$H,7,FALSE)</f>
        <v>30657126</v>
      </c>
      <c r="V265" s="14">
        <f>VLOOKUP($D265,'ip prosedur-14 okt-15 juni 2026'!$A:$H,8,FALSE)</f>
        <v>80097321</v>
      </c>
    </row>
    <row r="266">
      <c r="A266" s="7" t="s">
        <v>5</v>
      </c>
      <c r="B266" s="7" t="s">
        <v>10268</v>
      </c>
      <c r="C266" s="7" t="s">
        <v>10270</v>
      </c>
      <c r="D266" s="5" t="s">
        <v>680</v>
      </c>
      <c r="E266" s="5" t="s">
        <v>681</v>
      </c>
      <c r="F266" s="11" t="str">
        <f>VLOOKUP($D266,proc!$A:$D,3, FALSE)</f>
        <v>2</v>
      </c>
      <c r="G266" s="12" t="str">
        <f t="shared" si="1"/>
        <v>Other Digestive System OR Procedures</v>
      </c>
      <c r="H266" s="12" t="str">
        <f t="shared" si="2"/>
        <v>P16AG</v>
      </c>
      <c r="K266" s="13">
        <f>VLOOKUP($B266,'tarif idrg'!$A:$O,11,FALSE)</f>
        <v>8840766</v>
      </c>
      <c r="L266" s="13">
        <f>VLOOKUP($B266,'tarif idrg'!$A:$O,15,FALSE)</f>
        <v>7868282</v>
      </c>
      <c r="N266" s="3" t="str">
        <f t="shared" si="3"/>
        <v>-</v>
      </c>
      <c r="O266" s="13">
        <f>VLOOKUP($D266,'ip prosedur-2025'!$A:$H,4,FALSE)</f>
        <v>24408311.11</v>
      </c>
      <c r="P266" s="13">
        <f>VLOOKUP($D266,'ip prosedur-14 okt-15 juni 2026'!$A:$H,4,FALSE)</f>
        <v>27316270.88</v>
      </c>
      <c r="Q266" s="13">
        <f>VLOOKUP($D266,'ip prosedur-14 okt-15 juni 2026'!$A:$H,3, FALSE)</f>
        <v>316</v>
      </c>
      <c r="R266" s="3">
        <f t="shared" si="4"/>
        <v>8631941598</v>
      </c>
      <c r="S266" s="14">
        <f>VLOOKUP($D266,'ip prosedur-14 okt-15 juni 2026'!$A:$H,5,FALSE)</f>
        <v>8657171</v>
      </c>
      <c r="T266" s="14">
        <f>VLOOKUP($D266,'ip prosedur-14 okt-15 juni 2026'!$A:$H,6,FALSE)</f>
        <v>13053400</v>
      </c>
      <c r="U266" s="14">
        <f>VLOOKUP($D266,'ip prosedur-14 okt-15 juni 2026'!$A:$H,7,FALSE)</f>
        <v>27490014</v>
      </c>
      <c r="V266" s="14">
        <f>VLOOKUP($D266,'ip prosedur-14 okt-15 juni 2026'!$A:$H,8,FALSE)</f>
        <v>54454492</v>
      </c>
    </row>
    <row r="267">
      <c r="A267" s="7" t="s">
        <v>5</v>
      </c>
      <c r="B267" s="7" t="s">
        <v>10268</v>
      </c>
      <c r="C267" s="7" t="s">
        <v>10270</v>
      </c>
      <c r="D267" s="5" t="s">
        <v>683</v>
      </c>
      <c r="E267" s="5" t="s">
        <v>684</v>
      </c>
      <c r="F267" s="11" t="str">
        <f>VLOOKUP($D267,proc!$A:$D,3, FALSE)</f>
        <v>3</v>
      </c>
      <c r="G267" s="12" t="str">
        <f t="shared" si="1"/>
        <v>Other Digestive System OR Procedures</v>
      </c>
      <c r="H267" s="12" t="str">
        <f t="shared" si="2"/>
        <v>P16AG</v>
      </c>
      <c r="K267" s="13">
        <f>VLOOKUP($B267,'tarif idrg'!$A:$O,11,FALSE)</f>
        <v>8840766</v>
      </c>
      <c r="L267" s="13">
        <f>VLOOKUP($B267,'tarif idrg'!$A:$O,15,FALSE)</f>
        <v>7868282</v>
      </c>
      <c r="N267" s="3" t="str">
        <f t="shared" si="3"/>
        <v>-</v>
      </c>
      <c r="O267" s="13">
        <f>VLOOKUP($D267,'ip prosedur-2025'!$A:$H,4,FALSE)</f>
        <v>36357943.26</v>
      </c>
      <c r="P267" s="13">
        <f>VLOOKUP($D267,'ip prosedur-14 okt-15 juni 2026'!$A:$H,4,FALSE)</f>
        <v>31530549.55</v>
      </c>
      <c r="Q267" s="13">
        <f>VLOOKUP($D267,'ip prosedur-14 okt-15 juni 2026'!$A:$H,3, FALSE)</f>
        <v>83</v>
      </c>
      <c r="R267" s="3">
        <f t="shared" si="4"/>
        <v>2617035613</v>
      </c>
      <c r="S267" s="14">
        <f>VLOOKUP($D267,'ip prosedur-14 okt-15 juni 2026'!$A:$H,5,FALSE)</f>
        <v>10570342</v>
      </c>
      <c r="T267" s="14">
        <f>VLOOKUP($D267,'ip prosedur-14 okt-15 juni 2026'!$A:$H,6,FALSE)</f>
        <v>20360038</v>
      </c>
      <c r="U267" s="14">
        <f>VLOOKUP($D267,'ip prosedur-14 okt-15 juni 2026'!$A:$H,7,FALSE)</f>
        <v>39321702</v>
      </c>
      <c r="V267" s="14">
        <f>VLOOKUP($D267,'ip prosedur-14 okt-15 juni 2026'!$A:$H,8,FALSE)</f>
        <v>80853743</v>
      </c>
    </row>
    <row r="268">
      <c r="A268" s="7" t="s">
        <v>5</v>
      </c>
      <c r="B268" s="7" t="s">
        <v>10268</v>
      </c>
      <c r="C268" s="7" t="s">
        <v>10270</v>
      </c>
      <c r="D268" s="5" t="s">
        <v>685</v>
      </c>
      <c r="E268" s="5" t="s">
        <v>686</v>
      </c>
      <c r="F268" s="11" t="str">
        <f>VLOOKUP($D268,proc!$A:$D,3, FALSE)</f>
        <v>4</v>
      </c>
      <c r="G268" s="12" t="str">
        <f t="shared" si="1"/>
        <v>Other Digestive System OR Procedures</v>
      </c>
      <c r="H268" s="12" t="str">
        <f t="shared" si="2"/>
        <v>P16AG</v>
      </c>
      <c r="K268" s="13">
        <f>VLOOKUP($B268,'tarif idrg'!$A:$O,11,FALSE)</f>
        <v>8840766</v>
      </c>
      <c r="L268" s="13">
        <f>VLOOKUP($B268,'tarif idrg'!$A:$O,15,FALSE)</f>
        <v>7868282</v>
      </c>
      <c r="N268" s="3" t="str">
        <f t="shared" si="3"/>
        <v>-</v>
      </c>
      <c r="O268" s="13">
        <f>VLOOKUP($D268,'ip prosedur-2025'!$A:$H,4,FALSE)</f>
        <v>37619250.83</v>
      </c>
      <c r="P268" s="13">
        <f>VLOOKUP($D268,'ip prosedur-14 okt-15 juni 2026'!$A:$H,4,FALSE)</f>
        <v>35974442.14</v>
      </c>
      <c r="Q268" s="13">
        <f>VLOOKUP($D268,'ip prosedur-14 okt-15 juni 2026'!$A:$H,3, FALSE)</f>
        <v>710</v>
      </c>
      <c r="R268" s="3">
        <f t="shared" si="4"/>
        <v>25541853919</v>
      </c>
      <c r="S268" s="14">
        <f>VLOOKUP($D268,'ip prosedur-14 okt-15 juni 2026'!$A:$H,5,FALSE)</f>
        <v>10726052</v>
      </c>
      <c r="T268" s="14">
        <f>VLOOKUP($D268,'ip prosedur-14 okt-15 juni 2026'!$A:$H,6,FALSE)</f>
        <v>17320489</v>
      </c>
      <c r="U268" s="14">
        <f>VLOOKUP($D268,'ip prosedur-14 okt-15 juni 2026'!$A:$H,7,FALSE)</f>
        <v>40236449</v>
      </c>
      <c r="V268" s="14">
        <f>VLOOKUP($D268,'ip prosedur-14 okt-15 juni 2026'!$A:$H,8,FALSE)</f>
        <v>86012495</v>
      </c>
    </row>
    <row r="269">
      <c r="A269" s="7" t="s">
        <v>5</v>
      </c>
      <c r="B269" s="7" t="s">
        <v>10268</v>
      </c>
      <c r="C269" s="7" t="s">
        <v>10270</v>
      </c>
      <c r="D269" s="5" t="s">
        <v>688</v>
      </c>
      <c r="E269" s="5" t="s">
        <v>689</v>
      </c>
      <c r="F269" s="11" t="str">
        <f>VLOOKUP($D269,proc!$A:$D,3, FALSE)</f>
        <v>3</v>
      </c>
      <c r="G269" s="12" t="str">
        <f t="shared" si="1"/>
        <v>Other Digestive System OR Procedures</v>
      </c>
      <c r="H269" s="12" t="str">
        <f t="shared" si="2"/>
        <v>P16AG</v>
      </c>
      <c r="K269" s="13">
        <f>VLOOKUP($B269,'tarif idrg'!$A:$O,11,FALSE)</f>
        <v>8840766</v>
      </c>
      <c r="L269" s="13">
        <f>VLOOKUP($B269,'tarif idrg'!$A:$O,15,FALSE)</f>
        <v>7868282</v>
      </c>
      <c r="N269" s="3" t="str">
        <f t="shared" si="3"/>
        <v>-</v>
      </c>
      <c r="O269" s="13">
        <f>VLOOKUP($D269,'ip prosedur-2025'!$A:$H,4,FALSE)</f>
        <v>39765211.92</v>
      </c>
      <c r="P269" s="13">
        <f>VLOOKUP($D269,'ip prosedur-14 okt-15 juni 2026'!$A:$H,4,FALSE)</f>
        <v>38160072.78</v>
      </c>
      <c r="Q269" s="13">
        <f>VLOOKUP($D269,'ip prosedur-14 okt-15 juni 2026'!$A:$H,3, FALSE)</f>
        <v>85</v>
      </c>
      <c r="R269" s="3">
        <f t="shared" si="4"/>
        <v>3243606186</v>
      </c>
      <c r="S269" s="14">
        <f>VLOOKUP($D269,'ip prosedur-14 okt-15 juni 2026'!$A:$H,5,FALSE)</f>
        <v>14535291</v>
      </c>
      <c r="T269" s="14">
        <f>VLOOKUP($D269,'ip prosedur-14 okt-15 juni 2026'!$A:$H,6,FALSE)</f>
        <v>23110481</v>
      </c>
      <c r="U269" s="14">
        <f>VLOOKUP($D269,'ip prosedur-14 okt-15 juni 2026'!$A:$H,7,FALSE)</f>
        <v>41076964</v>
      </c>
      <c r="V269" s="14">
        <f>VLOOKUP($D269,'ip prosedur-14 okt-15 juni 2026'!$A:$H,8,FALSE)</f>
        <v>75709764</v>
      </c>
    </row>
    <row r="270">
      <c r="A270" s="7" t="s">
        <v>5</v>
      </c>
      <c r="B270" s="7" t="s">
        <v>10268</v>
      </c>
      <c r="C270" s="7" t="s">
        <v>10270</v>
      </c>
      <c r="D270" s="5" t="s">
        <v>690</v>
      </c>
      <c r="E270" s="5" t="s">
        <v>691</v>
      </c>
      <c r="F270" s="11" t="str">
        <f>VLOOKUP($D270,proc!$A:$D,3, FALSE)</f>
        <v>4</v>
      </c>
      <c r="G270" s="12" t="str">
        <f t="shared" si="1"/>
        <v>Other Digestive System OR Procedures</v>
      </c>
      <c r="H270" s="12" t="str">
        <f t="shared" si="2"/>
        <v>P16AG</v>
      </c>
      <c r="K270" s="13">
        <f>VLOOKUP($B270,'tarif idrg'!$A:$O,11,FALSE)</f>
        <v>8840766</v>
      </c>
      <c r="L270" s="13">
        <f>VLOOKUP($B270,'tarif idrg'!$A:$O,15,FALSE)</f>
        <v>7868282</v>
      </c>
      <c r="N270" s="3" t="str">
        <f t="shared" si="3"/>
        <v>-</v>
      </c>
      <c r="O270" s="13">
        <f>VLOOKUP($D270,'ip prosedur-2025'!$A:$H,4,FALSE)</f>
        <v>27853976.94</v>
      </c>
      <c r="P270" s="13">
        <f>VLOOKUP($D270,'ip prosedur-14 okt-15 juni 2026'!$A:$H,4,FALSE)</f>
        <v>26248771.35</v>
      </c>
      <c r="Q270" s="13">
        <f>VLOOKUP($D270,'ip prosedur-14 okt-15 juni 2026'!$A:$H,3, FALSE)</f>
        <v>1124</v>
      </c>
      <c r="R270" s="3">
        <f t="shared" si="4"/>
        <v>29503618997</v>
      </c>
      <c r="S270" s="14">
        <f>VLOOKUP($D270,'ip prosedur-14 okt-15 juni 2026'!$A:$H,5,FALSE)</f>
        <v>10279938</v>
      </c>
      <c r="T270" s="14">
        <f>VLOOKUP($D270,'ip prosedur-14 okt-15 juni 2026'!$A:$H,6,FALSE)</f>
        <v>17810945</v>
      </c>
      <c r="U270" s="14">
        <f>VLOOKUP($D270,'ip prosedur-14 okt-15 juni 2026'!$A:$H,7,FALSE)</f>
        <v>30952157</v>
      </c>
      <c r="V270" s="14">
        <f>VLOOKUP($D270,'ip prosedur-14 okt-15 juni 2026'!$A:$H,8,FALSE)</f>
        <v>48839551</v>
      </c>
    </row>
    <row r="271">
      <c r="A271" s="7" t="s">
        <v>5</v>
      </c>
      <c r="B271" s="7" t="s">
        <v>10268</v>
      </c>
      <c r="C271" s="7" t="s">
        <v>10270</v>
      </c>
      <c r="D271" s="5" t="s">
        <v>692</v>
      </c>
      <c r="E271" s="5" t="s">
        <v>693</v>
      </c>
      <c r="F271" s="11" t="str">
        <f>VLOOKUP($D271,proc!$A:$D,3, FALSE)</f>
        <v>4</v>
      </c>
      <c r="G271" s="12" t="str">
        <f t="shared" si="1"/>
        <v>Other Digestive System OR Procedures</v>
      </c>
      <c r="H271" s="12" t="str">
        <f t="shared" si="2"/>
        <v>P16AG</v>
      </c>
      <c r="K271" s="13">
        <f>VLOOKUP($B271,'tarif idrg'!$A:$O,11,FALSE)</f>
        <v>8840766</v>
      </c>
      <c r="L271" s="13">
        <f>VLOOKUP($B271,'tarif idrg'!$A:$O,15,FALSE)</f>
        <v>7868282</v>
      </c>
      <c r="N271" s="3" t="str">
        <f t="shared" si="3"/>
        <v>-</v>
      </c>
      <c r="O271" s="13">
        <f>VLOOKUP($D271,'ip prosedur-2025'!$A:$H,4,FALSE)</f>
        <v>32420666.7</v>
      </c>
      <c r="P271" s="13">
        <f>VLOOKUP($D271,'ip prosedur-14 okt-15 juni 2026'!$A:$H,4,FALSE)</f>
        <v>28046239.31</v>
      </c>
      <c r="Q271" s="13">
        <f>VLOOKUP($D271,'ip prosedur-14 okt-15 juni 2026'!$A:$H,3, FALSE)</f>
        <v>110</v>
      </c>
      <c r="R271" s="3">
        <f t="shared" si="4"/>
        <v>3085086324</v>
      </c>
      <c r="S271" s="14">
        <f>VLOOKUP($D271,'ip prosedur-14 okt-15 juni 2026'!$A:$H,5,FALSE)</f>
        <v>10084883</v>
      </c>
      <c r="T271" s="14">
        <f>VLOOKUP($D271,'ip prosedur-14 okt-15 juni 2026'!$A:$H,6,FALSE)</f>
        <v>14547170</v>
      </c>
      <c r="U271" s="14">
        <f>VLOOKUP($D271,'ip prosedur-14 okt-15 juni 2026'!$A:$H,7,FALSE)</f>
        <v>35997901</v>
      </c>
      <c r="V271" s="14">
        <f>VLOOKUP($D271,'ip prosedur-14 okt-15 juni 2026'!$A:$H,8,FALSE)</f>
        <v>73402203</v>
      </c>
    </row>
    <row r="272">
      <c r="A272" s="7" t="s">
        <v>5</v>
      </c>
      <c r="B272" s="7" t="s">
        <v>10268</v>
      </c>
      <c r="C272" s="7" t="s">
        <v>10270</v>
      </c>
      <c r="D272" s="5" t="s">
        <v>695</v>
      </c>
      <c r="E272" s="5" t="s">
        <v>696</v>
      </c>
      <c r="F272" s="11" t="str">
        <f>VLOOKUP($D272,proc!$A:$D,3, FALSE)</f>
        <v>0</v>
      </c>
      <c r="G272" s="12" t="str">
        <f t="shared" si="1"/>
        <v>Other Digestive System OR Procedures</v>
      </c>
      <c r="H272" s="12" t="str">
        <f t="shared" si="2"/>
        <v>P16AG</v>
      </c>
      <c r="K272" s="13">
        <f>VLOOKUP($B272,'tarif idrg'!$A:$O,11,FALSE)</f>
        <v>8840766</v>
      </c>
      <c r="L272" s="13">
        <f>VLOOKUP($B272,'tarif idrg'!$A:$O,15,FALSE)</f>
        <v>7868282</v>
      </c>
      <c r="N272" s="3" t="str">
        <f t="shared" si="3"/>
        <v>-</v>
      </c>
      <c r="O272" s="13">
        <f>VLOOKUP($D272,'ip prosedur-2025'!$A:$H,4,FALSE)</f>
        <v>15622991.78</v>
      </c>
      <c r="P272" s="13">
        <f>VLOOKUP($D272,'ip prosedur-14 okt-15 juni 2026'!$A:$H,4,FALSE)</f>
        <v>16971584.44</v>
      </c>
      <c r="Q272" s="13">
        <f>VLOOKUP($D272,'ip prosedur-14 okt-15 juni 2026'!$A:$H,3, FALSE)</f>
        <v>29825</v>
      </c>
      <c r="R272" s="3">
        <f t="shared" si="4"/>
        <v>506177505923</v>
      </c>
      <c r="S272" s="14">
        <f>VLOOKUP($D272,'ip prosedur-14 okt-15 juni 2026'!$A:$H,5,FALSE)</f>
        <v>4923606</v>
      </c>
      <c r="T272" s="14">
        <f>VLOOKUP($D272,'ip prosedur-14 okt-15 juni 2026'!$A:$H,6,FALSE)</f>
        <v>8784993</v>
      </c>
      <c r="U272" s="14">
        <f>VLOOKUP($D272,'ip prosedur-14 okt-15 juni 2026'!$A:$H,7,FALSE)</f>
        <v>17949858</v>
      </c>
      <c r="V272" s="14">
        <f>VLOOKUP($D272,'ip prosedur-14 okt-15 juni 2026'!$A:$H,8,FALSE)</f>
        <v>37245232</v>
      </c>
    </row>
    <row r="273">
      <c r="A273" s="7" t="s">
        <v>5</v>
      </c>
      <c r="B273" s="7" t="s">
        <v>10268</v>
      </c>
      <c r="C273" s="7" t="s">
        <v>10270</v>
      </c>
      <c r="D273" s="5" t="s">
        <v>697</v>
      </c>
      <c r="E273" s="5" t="s">
        <v>698</v>
      </c>
      <c r="F273" s="11" t="str">
        <f>VLOOKUP($D273,proc!$A:$D,3, FALSE)</f>
        <v>3</v>
      </c>
      <c r="G273" s="12" t="str">
        <f t="shared" si="1"/>
        <v>Other Digestive System OR Procedures</v>
      </c>
      <c r="H273" s="12" t="str">
        <f t="shared" si="2"/>
        <v>P16AG</v>
      </c>
      <c r="K273" s="13">
        <f>VLOOKUP($B273,'tarif idrg'!$A:$O,11,FALSE)</f>
        <v>8840766</v>
      </c>
      <c r="L273" s="13">
        <f>VLOOKUP($B273,'tarif idrg'!$A:$O,15,FALSE)</f>
        <v>7868282</v>
      </c>
      <c r="N273" s="3" t="str">
        <f t="shared" si="3"/>
        <v>-</v>
      </c>
      <c r="O273" s="13">
        <f>VLOOKUP($D273,'ip prosedur-2025'!$A:$H,4,FALSE)</f>
        <v>31564958.56</v>
      </c>
      <c r="P273" s="13">
        <f>VLOOKUP($D273,'ip prosedur-14 okt-15 juni 2026'!$A:$H,4,FALSE)</f>
        <v>31815461.54</v>
      </c>
      <c r="Q273" s="13">
        <f>VLOOKUP($D273,'ip prosedur-14 okt-15 juni 2026'!$A:$H,3, FALSE)</f>
        <v>83</v>
      </c>
      <c r="R273" s="3">
        <f t="shared" si="4"/>
        <v>2640683308</v>
      </c>
      <c r="S273" s="14">
        <f>VLOOKUP($D273,'ip prosedur-14 okt-15 juni 2026'!$A:$H,5,FALSE)</f>
        <v>11148245</v>
      </c>
      <c r="T273" s="14">
        <f>VLOOKUP($D273,'ip prosedur-14 okt-15 juni 2026'!$A:$H,6,FALSE)</f>
        <v>17287551</v>
      </c>
      <c r="U273" s="14">
        <f>VLOOKUP($D273,'ip prosedur-14 okt-15 juni 2026'!$A:$H,7,FALSE)</f>
        <v>33137676</v>
      </c>
      <c r="V273" s="14">
        <f>VLOOKUP($D273,'ip prosedur-14 okt-15 juni 2026'!$A:$H,8,FALSE)</f>
        <v>55918919</v>
      </c>
    </row>
    <row r="274">
      <c r="A274" s="7" t="s">
        <v>5</v>
      </c>
      <c r="B274" s="7" t="s">
        <v>10268</v>
      </c>
      <c r="C274" s="7" t="s">
        <v>10270</v>
      </c>
      <c r="D274" s="5" t="s">
        <v>699</v>
      </c>
      <c r="E274" s="5" t="s">
        <v>701</v>
      </c>
      <c r="F274" s="11" t="str">
        <f>VLOOKUP($D274,proc!$A:$D,3, FALSE)</f>
        <v>6</v>
      </c>
      <c r="G274" s="12" t="str">
        <f t="shared" si="1"/>
        <v>Other Digestive System OR Procedures</v>
      </c>
      <c r="H274" s="12" t="str">
        <f t="shared" si="2"/>
        <v>P16AG</v>
      </c>
      <c r="K274" s="13">
        <f>VLOOKUP($B274,'tarif idrg'!$A:$O,11,FALSE)</f>
        <v>8840766</v>
      </c>
      <c r="L274" s="13">
        <f>VLOOKUP($B274,'tarif idrg'!$A:$O,15,FALSE)</f>
        <v>7868282</v>
      </c>
      <c r="N274" s="3" t="str">
        <f t="shared" si="3"/>
        <v>-</v>
      </c>
      <c r="O274" s="13">
        <f>VLOOKUP($D274,'ip prosedur-2025'!$A:$H,4,FALSE)</f>
        <v>26962303.22</v>
      </c>
      <c r="P274" s="13">
        <f>VLOOKUP($D274,'ip prosedur-14 okt-15 juni 2026'!$A:$H,4,FALSE)</f>
        <v>29829071.84</v>
      </c>
      <c r="Q274" s="13">
        <f>VLOOKUP($D274,'ip prosedur-14 okt-15 juni 2026'!$A:$H,3, FALSE)</f>
        <v>314</v>
      </c>
      <c r="R274" s="3">
        <f t="shared" si="4"/>
        <v>9366328558</v>
      </c>
      <c r="S274" s="14">
        <f>VLOOKUP($D274,'ip prosedur-14 okt-15 juni 2026'!$A:$H,5,FALSE)</f>
        <v>12530325</v>
      </c>
      <c r="T274" s="14">
        <f>VLOOKUP($D274,'ip prosedur-14 okt-15 juni 2026'!$A:$H,6,FALSE)</f>
        <v>17937635</v>
      </c>
      <c r="U274" s="14">
        <f>VLOOKUP($D274,'ip prosedur-14 okt-15 juni 2026'!$A:$H,7,FALSE)</f>
        <v>26804890</v>
      </c>
      <c r="V274" s="14">
        <f>VLOOKUP($D274,'ip prosedur-14 okt-15 juni 2026'!$A:$H,8,FALSE)</f>
        <v>51849179</v>
      </c>
    </row>
    <row r="275">
      <c r="A275" s="7" t="s">
        <v>5</v>
      </c>
      <c r="B275" s="7" t="s">
        <v>10268</v>
      </c>
      <c r="C275" s="7" t="s">
        <v>10270</v>
      </c>
      <c r="D275" s="5" t="s">
        <v>702</v>
      </c>
      <c r="E275" s="5" t="s">
        <v>703</v>
      </c>
      <c r="F275" s="11" t="str">
        <f>VLOOKUP($D275,proc!$A:$D,3, FALSE)</f>
        <v>4</v>
      </c>
      <c r="G275" s="12" t="str">
        <f t="shared" si="1"/>
        <v>Other Digestive System OR Procedures</v>
      </c>
      <c r="H275" s="12" t="str">
        <f t="shared" si="2"/>
        <v>P16AG</v>
      </c>
      <c r="K275" s="13">
        <f>VLOOKUP($B275,'tarif idrg'!$A:$O,11,FALSE)</f>
        <v>8840766</v>
      </c>
      <c r="L275" s="13">
        <f>VLOOKUP($B275,'tarif idrg'!$A:$O,15,FALSE)</f>
        <v>7868282</v>
      </c>
      <c r="N275" s="3" t="str">
        <f t="shared" si="3"/>
        <v>-</v>
      </c>
      <c r="O275" s="13">
        <f>VLOOKUP($D275,'ip prosedur-2025'!$A:$H,4,FALSE)</f>
        <v>44315662.89</v>
      </c>
      <c r="P275" s="13">
        <f>VLOOKUP($D275,'ip prosedur-14 okt-15 juni 2026'!$A:$H,4,FALSE)</f>
        <v>40612262.74</v>
      </c>
      <c r="Q275" s="13">
        <f>VLOOKUP($D275,'ip prosedur-14 okt-15 juni 2026'!$A:$H,3, FALSE)</f>
        <v>136</v>
      </c>
      <c r="R275" s="3">
        <f t="shared" si="4"/>
        <v>5523267733</v>
      </c>
      <c r="S275" s="14">
        <f>VLOOKUP($D275,'ip prosedur-14 okt-15 juni 2026'!$A:$H,5,FALSE)</f>
        <v>13918414</v>
      </c>
      <c r="T275" s="14">
        <f>VLOOKUP($D275,'ip prosedur-14 okt-15 juni 2026'!$A:$H,6,FALSE)</f>
        <v>27185565</v>
      </c>
      <c r="U275" s="14">
        <f>VLOOKUP($D275,'ip prosedur-14 okt-15 juni 2026'!$A:$H,7,FALSE)</f>
        <v>46355700</v>
      </c>
      <c r="V275" s="14">
        <f>VLOOKUP($D275,'ip prosedur-14 okt-15 juni 2026'!$A:$H,8,FALSE)</f>
        <v>70604504</v>
      </c>
    </row>
    <row r="276">
      <c r="A276" s="7" t="s">
        <v>5</v>
      </c>
      <c r="B276" s="7" t="s">
        <v>10268</v>
      </c>
      <c r="C276" s="7" t="s">
        <v>10270</v>
      </c>
      <c r="D276" s="5" t="s">
        <v>706</v>
      </c>
      <c r="E276" s="5" t="s">
        <v>707</v>
      </c>
      <c r="F276" s="11" t="str">
        <f>VLOOKUP($D276,proc!$A:$D,3, FALSE)</f>
        <v>4</v>
      </c>
      <c r="G276" s="12" t="str">
        <f t="shared" si="1"/>
        <v>Other Digestive System OR Procedures</v>
      </c>
      <c r="H276" s="12" t="str">
        <f t="shared" si="2"/>
        <v>P16AG</v>
      </c>
      <c r="K276" s="13">
        <f>VLOOKUP($B276,'tarif idrg'!$A:$O,11,FALSE)</f>
        <v>8840766</v>
      </c>
      <c r="L276" s="13">
        <f>VLOOKUP($B276,'tarif idrg'!$A:$O,15,FALSE)</f>
        <v>7868282</v>
      </c>
      <c r="N276" s="3" t="str">
        <f t="shared" si="3"/>
        <v>-</v>
      </c>
      <c r="O276" s="13">
        <f>VLOOKUP($D276,'ip prosedur-2025'!$A:$H,4,FALSE)</f>
        <v>48506017.08</v>
      </c>
      <c r="P276" s="13">
        <f>VLOOKUP($D276,'ip prosedur-14 okt-15 juni 2026'!$A:$H,4,FALSE)</f>
        <v>44137645.62</v>
      </c>
      <c r="Q276" s="13">
        <f>VLOOKUP($D276,'ip prosedur-14 okt-15 juni 2026'!$A:$H,3, FALSE)</f>
        <v>303</v>
      </c>
      <c r="R276" s="3">
        <f t="shared" si="4"/>
        <v>13373706623</v>
      </c>
      <c r="S276" s="14">
        <f>VLOOKUP($D276,'ip prosedur-14 okt-15 juni 2026'!$A:$H,5,FALSE)</f>
        <v>16020383</v>
      </c>
      <c r="T276" s="14">
        <f>VLOOKUP($D276,'ip prosedur-14 okt-15 juni 2026'!$A:$H,6,FALSE)</f>
        <v>30449444</v>
      </c>
      <c r="U276" s="14">
        <f>VLOOKUP($D276,'ip prosedur-14 okt-15 juni 2026'!$A:$H,7,FALSE)</f>
        <v>57622908</v>
      </c>
      <c r="V276" s="14">
        <f>VLOOKUP($D276,'ip prosedur-14 okt-15 juni 2026'!$A:$H,8,FALSE)</f>
        <v>93132256</v>
      </c>
    </row>
    <row r="277">
      <c r="A277" s="7" t="s">
        <v>5</v>
      </c>
      <c r="B277" s="7" t="s">
        <v>10268</v>
      </c>
      <c r="C277" s="7" t="s">
        <v>10270</v>
      </c>
      <c r="D277" s="5" t="s">
        <v>708</v>
      </c>
      <c r="E277" s="5" t="s">
        <v>710</v>
      </c>
      <c r="F277" s="11" t="str">
        <f>VLOOKUP($D277,proc!$A:$D,3, FALSE)</f>
        <v>0</v>
      </c>
      <c r="G277" s="12" t="str">
        <f t="shared" si="1"/>
        <v>Other Digestive System OR Procedures</v>
      </c>
      <c r="H277" s="12" t="str">
        <f t="shared" si="2"/>
        <v>P16AG</v>
      </c>
      <c r="K277" s="13">
        <f>VLOOKUP($B277,'tarif idrg'!$A:$O,11,FALSE)</f>
        <v>8840766</v>
      </c>
      <c r="L277" s="13">
        <f>VLOOKUP($B277,'tarif idrg'!$A:$O,15,FALSE)</f>
        <v>7868282</v>
      </c>
      <c r="N277" s="3" t="str">
        <f t="shared" si="3"/>
        <v>-</v>
      </c>
      <c r="O277" s="13">
        <f>VLOOKUP($D277,'ip prosedur-2025'!$A:$H,4,FALSE)</f>
        <v>16178195.04</v>
      </c>
      <c r="P277" s="13">
        <f>VLOOKUP($D277,'ip prosedur-14 okt-15 juni 2026'!$A:$H,4,FALSE)</f>
        <v>16701237.03</v>
      </c>
      <c r="Q277" s="13">
        <f>VLOOKUP($D277,'ip prosedur-14 okt-15 juni 2026'!$A:$H,3, FALSE)</f>
        <v>769</v>
      </c>
      <c r="R277" s="3">
        <f t="shared" si="4"/>
        <v>12843251276</v>
      </c>
      <c r="S277" s="14">
        <f>VLOOKUP($D277,'ip prosedur-14 okt-15 juni 2026'!$A:$H,5,FALSE)</f>
        <v>4866032</v>
      </c>
      <c r="T277" s="14">
        <f>VLOOKUP($D277,'ip prosedur-14 okt-15 juni 2026'!$A:$H,6,FALSE)</f>
        <v>9459068</v>
      </c>
      <c r="U277" s="14">
        <f>VLOOKUP($D277,'ip prosedur-14 okt-15 juni 2026'!$A:$H,7,FALSE)</f>
        <v>17188757</v>
      </c>
      <c r="V277" s="14">
        <f>VLOOKUP($D277,'ip prosedur-14 okt-15 juni 2026'!$A:$H,8,FALSE)</f>
        <v>32263619</v>
      </c>
    </row>
    <row r="278">
      <c r="A278" s="7" t="s">
        <v>5</v>
      </c>
      <c r="B278" s="5" t="s">
        <v>10268</v>
      </c>
      <c r="C278" s="5" t="s">
        <v>10270</v>
      </c>
      <c r="D278" s="5" t="s">
        <v>711</v>
      </c>
      <c r="E278" s="6" t="s">
        <v>712</v>
      </c>
      <c r="F278" s="11" t="str">
        <f>VLOOKUP($D278,proc!$A:$D,3, FALSE)</f>
        <v>0</v>
      </c>
      <c r="G278" s="12" t="str">
        <f t="shared" si="1"/>
        <v>Other Digestive System OR Procedures</v>
      </c>
      <c r="H278" s="12" t="str">
        <f t="shared" si="2"/>
        <v>P16AG</v>
      </c>
      <c r="K278" s="13">
        <f>VLOOKUP($B278,'tarif idrg'!$A:$O,11,FALSE)</f>
        <v>8840766</v>
      </c>
      <c r="L278" s="13">
        <f>VLOOKUP($B278,'tarif idrg'!$A:$O,15,FALSE)</f>
        <v>7868282</v>
      </c>
      <c r="N278" s="3" t="str">
        <f t="shared" si="3"/>
        <v>-</v>
      </c>
      <c r="O278" s="13">
        <f>VLOOKUP($D278,'ip prosedur-2025'!$A:$H,4,FALSE)</f>
        <v>17653662.31</v>
      </c>
      <c r="P278" s="13">
        <f>VLOOKUP($D278,'ip prosedur-14 okt-15 juni 2026'!$A:$H,4,FALSE)</f>
        <v>20969714.59</v>
      </c>
      <c r="Q278" s="13">
        <f>VLOOKUP($D278,'ip prosedur-14 okt-15 juni 2026'!$A:$H,3, FALSE)</f>
        <v>6045</v>
      </c>
      <c r="R278" s="3">
        <f t="shared" si="4"/>
        <v>126761924697</v>
      </c>
      <c r="S278" s="14">
        <f>VLOOKUP($D278,'ip prosedur-14 okt-15 juni 2026'!$A:$H,5,FALSE)</f>
        <v>12213300</v>
      </c>
      <c r="T278" s="14">
        <f>VLOOKUP($D278,'ip prosedur-14 okt-15 juni 2026'!$A:$H,6,FALSE)</f>
        <v>15042347</v>
      </c>
      <c r="U278" s="14">
        <f>VLOOKUP($D278,'ip prosedur-14 okt-15 juni 2026'!$A:$H,7,FALSE)</f>
        <v>20346400</v>
      </c>
      <c r="V278" s="14">
        <f>VLOOKUP($D278,'ip prosedur-14 okt-15 juni 2026'!$A:$H,8,FALSE)</f>
        <v>26427304</v>
      </c>
    </row>
    <row r="279">
      <c r="A279" s="7" t="s">
        <v>5</v>
      </c>
      <c r="B279" s="5" t="s">
        <v>11327</v>
      </c>
      <c r="C279" s="5" t="s">
        <v>11328</v>
      </c>
      <c r="D279" s="5" t="s">
        <v>713</v>
      </c>
      <c r="E279" s="6" t="s">
        <v>714</v>
      </c>
      <c r="F279" s="11" t="str">
        <f>VLOOKUP($D279,proc!$A:$D,3, FALSE)</f>
        <v>0</v>
      </c>
      <c r="G279" s="12" t="str">
        <f t="shared" si="1"/>
        <v>Colonoscopy Procedures</v>
      </c>
      <c r="H279" s="12" t="str">
        <f t="shared" si="2"/>
        <v>P16AS</v>
      </c>
      <c r="K279" s="13">
        <f>VLOOKUP($B279,'tarif idrg'!$A:$O,11,FALSE)</f>
        <v>4500754</v>
      </c>
      <c r="L279" s="13">
        <f>VLOOKUP($B279,'tarif idrg'!$A:$O,15,FALSE)</f>
        <v>4500754</v>
      </c>
      <c r="N279" s="3" t="str">
        <f t="shared" si="3"/>
        <v>-</v>
      </c>
      <c r="O279" s="13">
        <f>VLOOKUP($D279,'ip prosedur-2025'!$A:$H,4,FALSE)</f>
        <v>32841857</v>
      </c>
      <c r="P279" s="13">
        <f>VLOOKUP($D279,'ip prosedur-14 okt-15 juni 2026'!$A:$H,4,FALSE)</f>
        <v>29376722.5</v>
      </c>
      <c r="Q279" s="13">
        <f>VLOOKUP($D279,'ip prosedur-14 okt-15 juni 2026'!$A:$H,3, FALSE)</f>
        <v>8</v>
      </c>
      <c r="R279" s="3">
        <f t="shared" si="4"/>
        <v>235013780</v>
      </c>
      <c r="S279" s="14">
        <f>VLOOKUP($D279,'ip prosedur-14 okt-15 juni 2026'!$A:$H,5,FALSE)</f>
        <v>14351357</v>
      </c>
      <c r="T279" s="14">
        <f>VLOOKUP($D279,'ip prosedur-14 okt-15 juni 2026'!$A:$H,6,FALSE)</f>
        <v>17654972</v>
      </c>
      <c r="U279" s="14">
        <f>VLOOKUP($D279,'ip prosedur-14 okt-15 juni 2026'!$A:$H,7,FALSE)</f>
        <v>32955274</v>
      </c>
      <c r="V279" s="14">
        <f>VLOOKUP($D279,'ip prosedur-14 okt-15 juni 2026'!$A:$H,8,FALSE)</f>
        <v>84789974</v>
      </c>
    </row>
    <row r="280">
      <c r="A280" s="7" t="s">
        <v>5</v>
      </c>
      <c r="B280" s="5" t="s">
        <v>11327</v>
      </c>
      <c r="C280" s="5" t="s">
        <v>11328</v>
      </c>
      <c r="D280" s="5" t="s">
        <v>715</v>
      </c>
      <c r="E280" s="6" t="s">
        <v>716</v>
      </c>
      <c r="F280" s="11" t="str">
        <f>VLOOKUP($D280,proc!$A:$D,3, FALSE)</f>
        <v>0</v>
      </c>
      <c r="G280" s="12" t="str">
        <f t="shared" si="1"/>
        <v>Colonoscopy Procedures</v>
      </c>
      <c r="H280" s="12" t="str">
        <f t="shared" si="2"/>
        <v>P16AS</v>
      </c>
      <c r="K280" s="13">
        <f>VLOOKUP($B280,'tarif idrg'!$A:$O,11,FALSE)</f>
        <v>4500754</v>
      </c>
      <c r="L280" s="13">
        <f>VLOOKUP($B280,'tarif idrg'!$A:$O,15,FALSE)</f>
        <v>4500754</v>
      </c>
      <c r="N280" s="3" t="str">
        <f t="shared" si="3"/>
        <v>-</v>
      </c>
      <c r="O280" s="13">
        <f>VLOOKUP($D280,'ip prosedur-2025'!$A:$H,4,FALSE)</f>
        <v>9211622.786</v>
      </c>
      <c r="P280" s="13">
        <f>VLOOKUP($D280,'ip prosedur-14 okt-15 juni 2026'!$A:$H,4,FALSE)</f>
        <v>27011289.81</v>
      </c>
      <c r="Q280" s="13">
        <f>VLOOKUP($D280,'ip prosedur-14 okt-15 juni 2026'!$A:$H,3, FALSE)</f>
        <v>62</v>
      </c>
      <c r="R280" s="3">
        <f t="shared" si="4"/>
        <v>1674699968</v>
      </c>
      <c r="S280" s="14">
        <f>VLOOKUP($D280,'ip prosedur-14 okt-15 juni 2026'!$A:$H,5,FALSE)</f>
        <v>8299542</v>
      </c>
      <c r="T280" s="14">
        <f>VLOOKUP($D280,'ip prosedur-14 okt-15 juni 2026'!$A:$H,6,FALSE)</f>
        <v>11837578</v>
      </c>
      <c r="U280" s="14">
        <f>VLOOKUP($D280,'ip prosedur-14 okt-15 juni 2026'!$A:$H,7,FALSE)</f>
        <v>19403165</v>
      </c>
      <c r="V280" s="14">
        <f>VLOOKUP($D280,'ip prosedur-14 okt-15 juni 2026'!$A:$H,8,FALSE)</f>
        <v>41319167</v>
      </c>
    </row>
    <row r="281">
      <c r="A281" s="7" t="s">
        <v>5</v>
      </c>
      <c r="B281" s="5" t="s">
        <v>11327</v>
      </c>
      <c r="C281" s="5" t="s">
        <v>11328</v>
      </c>
      <c r="D281" s="5" t="s">
        <v>718</v>
      </c>
      <c r="E281" s="6" t="s">
        <v>719</v>
      </c>
      <c r="F281" s="11" t="str">
        <f>VLOOKUP($D281,proc!$A:$D,3, FALSE)</f>
        <v>0</v>
      </c>
      <c r="G281" s="12" t="str">
        <f t="shared" si="1"/>
        <v>Colonoscopy Procedures</v>
      </c>
      <c r="H281" s="12" t="str">
        <f t="shared" si="2"/>
        <v>P16AS</v>
      </c>
      <c r="K281" s="13">
        <f>VLOOKUP($B281,'tarif idrg'!$A:$O,11,FALSE)</f>
        <v>4500754</v>
      </c>
      <c r="L281" s="13">
        <f>VLOOKUP($B281,'tarif idrg'!$A:$O,15,FALSE)</f>
        <v>4500754</v>
      </c>
      <c r="N281" s="3" t="str">
        <f t="shared" si="3"/>
        <v>-</v>
      </c>
      <c r="O281" s="13">
        <f>VLOOKUP($D281,'ip prosedur-2025'!$A:$H,4,FALSE)</f>
        <v>16719693.48</v>
      </c>
      <c r="P281" s="13">
        <f>VLOOKUP($D281,'ip prosedur-14 okt-15 juni 2026'!$A:$H,4,FALSE)</f>
        <v>16160878.22</v>
      </c>
      <c r="Q281" s="13">
        <f>VLOOKUP($D281,'ip prosedur-14 okt-15 juni 2026'!$A:$H,3, FALSE)</f>
        <v>10655</v>
      </c>
      <c r="R281" s="3">
        <f t="shared" si="4"/>
        <v>172194157434</v>
      </c>
      <c r="S281" s="14">
        <f>VLOOKUP($D281,'ip prosedur-14 okt-15 juni 2026'!$A:$H,5,FALSE)</f>
        <v>6424161</v>
      </c>
      <c r="T281" s="14">
        <f>VLOOKUP($D281,'ip prosedur-14 okt-15 juni 2026'!$A:$H,6,FALSE)</f>
        <v>10329493</v>
      </c>
      <c r="U281" s="14">
        <f>VLOOKUP($D281,'ip prosedur-14 okt-15 juni 2026'!$A:$H,7,FALSE)</f>
        <v>17378790</v>
      </c>
      <c r="V281" s="14">
        <f>VLOOKUP($D281,'ip prosedur-14 okt-15 juni 2026'!$A:$H,8,FALSE)</f>
        <v>31108851</v>
      </c>
    </row>
    <row r="282">
      <c r="A282" s="7" t="s">
        <v>5</v>
      </c>
      <c r="B282" s="5" t="s">
        <v>11327</v>
      </c>
      <c r="C282" s="5" t="s">
        <v>11328</v>
      </c>
      <c r="D282" s="5" t="s">
        <v>720</v>
      </c>
      <c r="E282" s="6" t="s">
        <v>721</v>
      </c>
      <c r="F282" s="11" t="str">
        <f>VLOOKUP($D282,proc!$A:$D,3, FALSE)</f>
        <v>0</v>
      </c>
      <c r="G282" s="12" t="str">
        <f t="shared" si="1"/>
        <v>Colonoscopy Procedures</v>
      </c>
      <c r="H282" s="12" t="str">
        <f t="shared" si="2"/>
        <v>P16AS</v>
      </c>
      <c r="K282" s="13">
        <f>VLOOKUP($B282,'tarif idrg'!$A:$O,11,FALSE)</f>
        <v>4500754</v>
      </c>
      <c r="L282" s="13">
        <f>VLOOKUP($B282,'tarif idrg'!$A:$O,15,FALSE)</f>
        <v>4500754</v>
      </c>
      <c r="N282" s="3" t="str">
        <f t="shared" si="3"/>
        <v>-</v>
      </c>
      <c r="O282" s="13">
        <f>VLOOKUP($D282,'ip prosedur-2025'!$A:$H,4,FALSE)</f>
        <v>23490870.59</v>
      </c>
      <c r="P282" s="13">
        <f>VLOOKUP($D282,'ip prosedur-14 okt-15 juni 2026'!$A:$H,4,FALSE)</f>
        <v>27305848.6</v>
      </c>
      <c r="Q282" s="13">
        <f>VLOOKUP($D282,'ip prosedur-14 okt-15 juni 2026'!$A:$H,3, FALSE)</f>
        <v>40</v>
      </c>
      <c r="R282" s="3">
        <f t="shared" si="4"/>
        <v>1092233944</v>
      </c>
      <c r="S282" s="14">
        <f>VLOOKUP($D282,'ip prosedur-14 okt-15 juni 2026'!$A:$H,5,FALSE)</f>
        <v>9713314</v>
      </c>
      <c r="T282" s="14">
        <f>VLOOKUP($D282,'ip prosedur-14 okt-15 juni 2026'!$A:$H,6,FALSE)</f>
        <v>13708150</v>
      </c>
      <c r="U282" s="14">
        <f>VLOOKUP($D282,'ip prosedur-14 okt-15 juni 2026'!$A:$H,7,FALSE)</f>
        <v>30358100</v>
      </c>
      <c r="V282" s="14">
        <f>VLOOKUP($D282,'ip prosedur-14 okt-15 juni 2026'!$A:$H,8,FALSE)</f>
        <v>61666900</v>
      </c>
    </row>
    <row r="283">
      <c r="A283" s="7" t="s">
        <v>5</v>
      </c>
      <c r="B283" s="5" t="s">
        <v>11327</v>
      </c>
      <c r="C283" s="5" t="s">
        <v>11328</v>
      </c>
      <c r="D283" s="5" t="s">
        <v>722</v>
      </c>
      <c r="E283" s="5" t="s">
        <v>724</v>
      </c>
      <c r="F283" s="11" t="str">
        <f>VLOOKUP($D283,proc!$A:$D,3, FALSE)</f>
        <v>0</v>
      </c>
      <c r="G283" s="12" t="str">
        <f t="shared" si="1"/>
        <v>Colonoscopy Procedures</v>
      </c>
      <c r="H283" s="12" t="str">
        <f t="shared" si="2"/>
        <v>P16AS</v>
      </c>
      <c r="K283" s="13">
        <f>VLOOKUP($B283,'tarif idrg'!$A:$O,11,FALSE)</f>
        <v>4500754</v>
      </c>
      <c r="L283" s="13">
        <f>VLOOKUP($B283,'tarif idrg'!$A:$O,15,FALSE)</f>
        <v>4500754</v>
      </c>
      <c r="N283" s="3" t="str">
        <f t="shared" si="3"/>
        <v>-</v>
      </c>
      <c r="O283" s="13">
        <f>VLOOKUP($D283,'ip prosedur-2025'!$A:$H,4,FALSE)</f>
        <v>23084970.88</v>
      </c>
      <c r="P283" s="13">
        <f>VLOOKUP($D283,'ip prosedur-14 okt-15 juni 2026'!$A:$H,4,FALSE)</f>
        <v>24466524.43</v>
      </c>
      <c r="Q283" s="13">
        <f>VLOOKUP($D283,'ip prosedur-14 okt-15 juni 2026'!$A:$H,3, FALSE)</f>
        <v>6161</v>
      </c>
      <c r="R283" s="3">
        <f t="shared" si="4"/>
        <v>150738257013</v>
      </c>
      <c r="S283" s="14">
        <f>VLOOKUP($D283,'ip prosedur-14 okt-15 juni 2026'!$A:$H,5,FALSE)</f>
        <v>8619809</v>
      </c>
      <c r="T283" s="14">
        <f>VLOOKUP($D283,'ip prosedur-14 okt-15 juni 2026'!$A:$H,6,FALSE)</f>
        <v>15001229</v>
      </c>
      <c r="U283" s="14">
        <f>VLOOKUP($D283,'ip prosedur-14 okt-15 juni 2026'!$A:$H,7,FALSE)</f>
        <v>29606558</v>
      </c>
      <c r="V283" s="14">
        <f>VLOOKUP($D283,'ip prosedur-14 okt-15 juni 2026'!$A:$H,8,FALSE)</f>
        <v>52121365</v>
      </c>
    </row>
    <row r="284">
      <c r="A284" s="7" t="s">
        <v>5</v>
      </c>
      <c r="B284" s="5" t="s">
        <v>11327</v>
      </c>
      <c r="C284" s="5" t="s">
        <v>11328</v>
      </c>
      <c r="D284" s="5" t="s">
        <v>725</v>
      </c>
      <c r="E284" s="6" t="s">
        <v>726</v>
      </c>
      <c r="F284" s="11" t="str">
        <f>VLOOKUP($D284,proc!$A:$D,3, FALSE)</f>
        <v>0</v>
      </c>
      <c r="G284" s="12" t="str">
        <f t="shared" si="1"/>
        <v>Colonoscopy Procedures</v>
      </c>
      <c r="H284" s="12" t="str">
        <f t="shared" si="2"/>
        <v>P16AS</v>
      </c>
      <c r="K284" s="13">
        <f>VLOOKUP($B284,'tarif idrg'!$A:$O,11,FALSE)</f>
        <v>4500754</v>
      </c>
      <c r="L284" s="13">
        <f>VLOOKUP($B284,'tarif idrg'!$A:$O,15,FALSE)</f>
        <v>4500754</v>
      </c>
      <c r="N284" s="3" t="str">
        <f t="shared" si="3"/>
        <v>-</v>
      </c>
      <c r="O284" s="13">
        <f>VLOOKUP($D284,'ip prosedur-2025'!$A:$H,4,FALSE)</f>
        <v>21066931.27</v>
      </c>
      <c r="P284" s="13">
        <f>VLOOKUP($D284,'ip prosedur-14 okt-15 juni 2026'!$A:$H,4,FALSE)</f>
        <v>32159013.37</v>
      </c>
      <c r="Q284" s="13">
        <f>VLOOKUP($D284,'ip prosedur-14 okt-15 juni 2026'!$A:$H,3, FALSE)</f>
        <v>19</v>
      </c>
      <c r="R284" s="3">
        <f t="shared" si="4"/>
        <v>611021254</v>
      </c>
      <c r="S284" s="14">
        <f>VLOOKUP($D284,'ip prosedur-14 okt-15 juni 2026'!$A:$H,5,FALSE)</f>
        <v>7852101</v>
      </c>
      <c r="T284" s="14">
        <f>VLOOKUP($D284,'ip prosedur-14 okt-15 juni 2026'!$A:$H,6,FALSE)</f>
        <v>16427664</v>
      </c>
      <c r="U284" s="14">
        <f>VLOOKUP($D284,'ip prosedur-14 okt-15 juni 2026'!$A:$H,7,FALSE)</f>
        <v>67773672</v>
      </c>
      <c r="V284" s="14">
        <f>VLOOKUP($D284,'ip prosedur-14 okt-15 juni 2026'!$A:$H,8,FALSE)</f>
        <v>72452067</v>
      </c>
    </row>
    <row r="285">
      <c r="A285" s="7" t="s">
        <v>5</v>
      </c>
      <c r="B285" s="5" t="s">
        <v>11652</v>
      </c>
      <c r="C285" s="5" t="s">
        <v>11653</v>
      </c>
      <c r="D285" s="5" t="s">
        <v>727</v>
      </c>
      <c r="E285" s="6" t="s">
        <v>728</v>
      </c>
      <c r="F285" s="11" t="str">
        <f>VLOOKUP($D285,proc!$A:$D,3, FALSE)</f>
        <v>0</v>
      </c>
      <c r="G285" s="12" t="str">
        <f t="shared" si="1"/>
        <v>Other Gastroscopy</v>
      </c>
      <c r="H285" s="12" t="str">
        <f t="shared" si="2"/>
        <v>P16AH</v>
      </c>
      <c r="K285" s="13">
        <f>VLOOKUP($B285,'tarif idrg'!$A:$O,11,FALSE)</f>
        <v>4741865</v>
      </c>
      <c r="L285" s="13">
        <f>VLOOKUP($B285,'tarif idrg'!$A:$O,15,FALSE)</f>
        <v>4599609</v>
      </c>
      <c r="N285" s="3" t="str">
        <f t="shared" si="3"/>
        <v>-</v>
      </c>
      <c r="O285" s="13">
        <f>VLOOKUP($D285,'ip prosedur-2025'!$A:$H,4,FALSE)</f>
        <v>20570164.13</v>
      </c>
      <c r="P285" s="13">
        <f>VLOOKUP($D285,'ip prosedur-14 okt-15 juni 2026'!$A:$H,4,FALSE)</f>
        <v>17129660.92</v>
      </c>
      <c r="Q285" s="13">
        <f>VLOOKUP($D285,'ip prosedur-14 okt-15 juni 2026'!$A:$H,3, FALSE)</f>
        <v>26</v>
      </c>
      <c r="R285" s="3">
        <f t="shared" si="4"/>
        <v>445371183.9</v>
      </c>
      <c r="S285" s="14">
        <f>VLOOKUP($D285,'ip prosedur-14 okt-15 juni 2026'!$A:$H,5,FALSE)</f>
        <v>7439077</v>
      </c>
      <c r="T285" s="14">
        <f>VLOOKUP($D285,'ip prosedur-14 okt-15 juni 2026'!$A:$H,6,FALSE)</f>
        <v>13240477</v>
      </c>
      <c r="U285" s="14">
        <f>VLOOKUP($D285,'ip prosedur-14 okt-15 juni 2026'!$A:$H,7,FALSE)</f>
        <v>22669161</v>
      </c>
      <c r="V285" s="14">
        <f>VLOOKUP($D285,'ip prosedur-14 okt-15 juni 2026'!$A:$H,8,FALSE)</f>
        <v>31142306</v>
      </c>
    </row>
    <row r="286">
      <c r="A286" s="7" t="s">
        <v>5</v>
      </c>
      <c r="B286" s="5" t="s">
        <v>11652</v>
      </c>
      <c r="C286" s="5" t="s">
        <v>11653</v>
      </c>
      <c r="D286" s="5" t="s">
        <v>730</v>
      </c>
      <c r="E286" s="6" t="s">
        <v>731</v>
      </c>
      <c r="F286" s="11" t="str">
        <f>VLOOKUP($D286,proc!$A:$D,3, FALSE)</f>
        <v>0</v>
      </c>
      <c r="G286" s="12" t="str">
        <f t="shared" si="1"/>
        <v>Other Gastroscopy</v>
      </c>
      <c r="H286" s="12" t="str">
        <f t="shared" si="2"/>
        <v>P16AH</v>
      </c>
      <c r="K286" s="13">
        <f>VLOOKUP($B286,'tarif idrg'!$A:$O,11,FALSE)</f>
        <v>4741865</v>
      </c>
      <c r="L286" s="13">
        <f>VLOOKUP($B286,'tarif idrg'!$A:$O,15,FALSE)</f>
        <v>4599609</v>
      </c>
      <c r="N286" s="3" t="str">
        <f t="shared" si="3"/>
        <v>-</v>
      </c>
      <c r="O286" s="13">
        <f>VLOOKUP($D286,'ip prosedur-2025'!$A:$H,4,FALSE)</f>
        <v>20379390.93</v>
      </c>
      <c r="P286" s="13">
        <f>VLOOKUP($D286,'ip prosedur-14 okt-15 juni 2026'!$A:$H,4,FALSE)</f>
        <v>23434905.8</v>
      </c>
      <c r="Q286" s="13">
        <f>VLOOKUP($D286,'ip prosedur-14 okt-15 juni 2026'!$A:$H,3, FALSE)</f>
        <v>971</v>
      </c>
      <c r="R286" s="3">
        <f t="shared" si="4"/>
        <v>22755293532</v>
      </c>
      <c r="S286" s="14">
        <f>VLOOKUP($D286,'ip prosedur-14 okt-15 juni 2026'!$A:$H,5,FALSE)</f>
        <v>6755811</v>
      </c>
      <c r="T286" s="14">
        <f>VLOOKUP($D286,'ip prosedur-14 okt-15 juni 2026'!$A:$H,6,FALSE)</f>
        <v>11578525</v>
      </c>
      <c r="U286" s="14">
        <f>VLOOKUP($D286,'ip prosedur-14 okt-15 juni 2026'!$A:$H,7,FALSE)</f>
        <v>21195505</v>
      </c>
      <c r="V286" s="14">
        <f>VLOOKUP($D286,'ip prosedur-14 okt-15 juni 2026'!$A:$H,8,FALSE)</f>
        <v>40605719</v>
      </c>
    </row>
    <row r="287">
      <c r="A287" s="7" t="s">
        <v>5</v>
      </c>
      <c r="B287" s="5" t="s">
        <v>11652</v>
      </c>
      <c r="C287" s="5" t="s">
        <v>11653</v>
      </c>
      <c r="D287" s="5" t="s">
        <v>732</v>
      </c>
      <c r="E287" s="5" t="s">
        <v>733</v>
      </c>
      <c r="F287" s="11" t="str">
        <f>VLOOKUP($D287,proc!$A:$D,3, FALSE)</f>
        <v>0</v>
      </c>
      <c r="G287" s="12" t="str">
        <f t="shared" si="1"/>
        <v>Other Gastroscopy</v>
      </c>
      <c r="H287" s="12" t="str">
        <f t="shared" si="2"/>
        <v>P16AH</v>
      </c>
      <c r="K287" s="13">
        <f>VLOOKUP($B287,'tarif idrg'!$A:$O,11,FALSE)</f>
        <v>4741865</v>
      </c>
      <c r="L287" s="13">
        <f>VLOOKUP($B287,'tarif idrg'!$A:$O,15,FALSE)</f>
        <v>4599609</v>
      </c>
      <c r="N287" s="3" t="str">
        <f t="shared" si="3"/>
        <v>-</v>
      </c>
      <c r="O287" s="13">
        <f>VLOOKUP($D287,'ip prosedur-2025'!$A:$H,4,FALSE)</f>
        <v>23643345.04</v>
      </c>
      <c r="P287" s="13">
        <f>VLOOKUP($D287,'ip prosedur-14 okt-15 juni 2026'!$A:$H,4,FALSE)</f>
        <v>24503037.61</v>
      </c>
      <c r="Q287" s="13">
        <f>VLOOKUP($D287,'ip prosedur-14 okt-15 juni 2026'!$A:$H,3, FALSE)</f>
        <v>188</v>
      </c>
      <c r="R287" s="3">
        <f t="shared" si="4"/>
        <v>4606571071</v>
      </c>
      <c r="S287" s="14">
        <f>VLOOKUP($D287,'ip prosedur-14 okt-15 juni 2026'!$A:$H,5,FALSE)</f>
        <v>9694578</v>
      </c>
      <c r="T287" s="14">
        <f>VLOOKUP($D287,'ip prosedur-14 okt-15 juni 2026'!$A:$H,6,FALSE)</f>
        <v>16969056</v>
      </c>
      <c r="U287" s="14">
        <f>VLOOKUP($D287,'ip prosedur-14 okt-15 juni 2026'!$A:$H,7,FALSE)</f>
        <v>30113403</v>
      </c>
      <c r="V287" s="14">
        <f>VLOOKUP($D287,'ip prosedur-14 okt-15 juni 2026'!$A:$H,8,FALSE)</f>
        <v>46186470</v>
      </c>
    </row>
    <row r="288">
      <c r="A288" s="7" t="s">
        <v>5</v>
      </c>
      <c r="B288" s="5" t="s">
        <v>11652</v>
      </c>
      <c r="C288" s="5" t="s">
        <v>11653</v>
      </c>
      <c r="D288" s="5" t="s">
        <v>734</v>
      </c>
      <c r="E288" s="5" t="s">
        <v>735</v>
      </c>
      <c r="F288" s="11" t="str">
        <f>VLOOKUP($D288,proc!$A:$D,3, FALSE)</f>
        <v>0</v>
      </c>
      <c r="G288" s="12" t="str">
        <f t="shared" si="1"/>
        <v>Other Gastroscopy</v>
      </c>
      <c r="H288" s="12" t="str">
        <f t="shared" si="2"/>
        <v>P16AH</v>
      </c>
      <c r="K288" s="13">
        <f>VLOOKUP($B288,'tarif idrg'!$A:$O,11,FALSE)</f>
        <v>4741865</v>
      </c>
      <c r="L288" s="13">
        <f>VLOOKUP($B288,'tarif idrg'!$A:$O,15,FALSE)</f>
        <v>4599609</v>
      </c>
      <c r="N288" s="3" t="str">
        <f t="shared" si="3"/>
        <v>-</v>
      </c>
      <c r="O288" s="13">
        <f>VLOOKUP($D288,'ip prosedur-2025'!$A:$H,4,FALSE)</f>
        <v>18993436.05</v>
      </c>
      <c r="P288" s="13">
        <f>VLOOKUP($D288,'ip prosedur-14 okt-15 juni 2026'!$A:$H,4,FALSE)</f>
        <v>18413547.08</v>
      </c>
      <c r="Q288" s="13">
        <f>VLOOKUP($D288,'ip prosedur-14 okt-15 juni 2026'!$A:$H,3, FALSE)</f>
        <v>3363</v>
      </c>
      <c r="R288" s="3">
        <f t="shared" si="4"/>
        <v>61924758830</v>
      </c>
      <c r="S288" s="14">
        <f>VLOOKUP($D288,'ip prosedur-14 okt-15 juni 2026'!$A:$H,5,FALSE)</f>
        <v>8559723</v>
      </c>
      <c r="T288" s="14">
        <f>VLOOKUP($D288,'ip prosedur-14 okt-15 juni 2026'!$A:$H,6,FALSE)</f>
        <v>14636951</v>
      </c>
      <c r="U288" s="14">
        <f>VLOOKUP($D288,'ip prosedur-14 okt-15 juni 2026'!$A:$H,7,FALSE)</f>
        <v>22943523</v>
      </c>
      <c r="V288" s="14">
        <f>VLOOKUP($D288,'ip prosedur-14 okt-15 juni 2026'!$A:$H,8,FALSE)</f>
        <v>34779292</v>
      </c>
    </row>
    <row r="289">
      <c r="A289" s="7" t="s">
        <v>5</v>
      </c>
      <c r="B289" s="5" t="s">
        <v>11652</v>
      </c>
      <c r="C289" s="5" t="s">
        <v>11653</v>
      </c>
      <c r="D289" s="5" t="s">
        <v>737</v>
      </c>
      <c r="E289" s="5" t="s">
        <v>738</v>
      </c>
      <c r="F289" s="11" t="str">
        <f>VLOOKUP($D289,proc!$A:$D,3, FALSE)</f>
        <v>0</v>
      </c>
      <c r="G289" s="12" t="str">
        <f t="shared" si="1"/>
        <v>Other Gastroscopy</v>
      </c>
      <c r="H289" s="12" t="str">
        <f t="shared" si="2"/>
        <v>P16AH</v>
      </c>
      <c r="K289" s="13">
        <f>VLOOKUP($B289,'tarif idrg'!$A:$O,11,FALSE)</f>
        <v>4741865</v>
      </c>
      <c r="L289" s="13">
        <f>VLOOKUP($B289,'tarif idrg'!$A:$O,15,FALSE)</f>
        <v>4599609</v>
      </c>
      <c r="N289" s="3" t="str">
        <f t="shared" si="3"/>
        <v>-</v>
      </c>
      <c r="O289" s="13">
        <f>VLOOKUP($D289,'ip prosedur-2025'!$A:$H,4,FALSE)</f>
        <v>20376893.24</v>
      </c>
      <c r="P289" s="13">
        <f>VLOOKUP($D289,'ip prosedur-14 okt-15 juni 2026'!$A:$H,4,FALSE)</f>
        <v>19800991.94</v>
      </c>
      <c r="Q289" s="13">
        <f>VLOOKUP($D289,'ip prosedur-14 okt-15 juni 2026'!$A:$H,3, FALSE)</f>
        <v>261</v>
      </c>
      <c r="R289" s="3">
        <f t="shared" si="4"/>
        <v>5168058896</v>
      </c>
      <c r="S289" s="14">
        <f>VLOOKUP($D289,'ip prosedur-14 okt-15 juni 2026'!$A:$H,5,FALSE)</f>
        <v>9422247</v>
      </c>
      <c r="T289" s="14">
        <f>VLOOKUP($D289,'ip prosedur-14 okt-15 juni 2026'!$A:$H,6,FALSE)</f>
        <v>14721659</v>
      </c>
      <c r="U289" s="14">
        <f>VLOOKUP($D289,'ip prosedur-14 okt-15 juni 2026'!$A:$H,7,FALSE)</f>
        <v>22955946</v>
      </c>
      <c r="V289" s="14">
        <f>VLOOKUP($D289,'ip prosedur-14 okt-15 juni 2026'!$A:$H,8,FALSE)</f>
        <v>38315394</v>
      </c>
    </row>
    <row r="290">
      <c r="A290" s="7" t="s">
        <v>5</v>
      </c>
      <c r="B290" s="5" t="s">
        <v>11652</v>
      </c>
      <c r="C290" s="5" t="s">
        <v>11653</v>
      </c>
      <c r="D290" s="5" t="s">
        <v>739</v>
      </c>
      <c r="E290" s="5" t="s">
        <v>740</v>
      </c>
      <c r="F290" s="11" t="str">
        <f>VLOOKUP($D290,proc!$A:$D,3, FALSE)</f>
        <v>0</v>
      </c>
      <c r="G290" s="12" t="str">
        <f t="shared" si="1"/>
        <v>Other Gastroscopy</v>
      </c>
      <c r="H290" s="12" t="str">
        <f t="shared" si="2"/>
        <v>P16AH</v>
      </c>
      <c r="K290" s="13">
        <f>VLOOKUP($B290,'tarif idrg'!$A:$O,11,FALSE)</f>
        <v>4741865</v>
      </c>
      <c r="L290" s="13">
        <f>VLOOKUP($B290,'tarif idrg'!$A:$O,15,FALSE)</f>
        <v>4599609</v>
      </c>
      <c r="N290" s="3" t="str">
        <f t="shared" si="3"/>
        <v>-</v>
      </c>
      <c r="O290" s="13">
        <f>VLOOKUP($D290,'ip prosedur-2025'!$A:$H,4,FALSE)</f>
        <v>37934610.65</v>
      </c>
      <c r="P290" s="13">
        <f>VLOOKUP($D290,'ip prosedur-14 okt-15 juni 2026'!$A:$H,4,FALSE)</f>
        <v>37881149.42</v>
      </c>
      <c r="Q290" s="13">
        <f>VLOOKUP($D290,'ip prosedur-14 okt-15 juni 2026'!$A:$H,3, FALSE)</f>
        <v>132</v>
      </c>
      <c r="R290" s="3">
        <f t="shared" si="4"/>
        <v>5000311723</v>
      </c>
      <c r="S290" s="14">
        <f>VLOOKUP($D290,'ip prosedur-14 okt-15 juni 2026'!$A:$H,5,FALSE)</f>
        <v>14822395</v>
      </c>
      <c r="T290" s="14">
        <f>VLOOKUP($D290,'ip prosedur-14 okt-15 juni 2026'!$A:$H,6,FALSE)</f>
        <v>21139652</v>
      </c>
      <c r="U290" s="14">
        <f>VLOOKUP($D290,'ip prosedur-14 okt-15 juni 2026'!$A:$H,7,FALSE)</f>
        <v>37927061</v>
      </c>
      <c r="V290" s="14">
        <f>VLOOKUP($D290,'ip prosedur-14 okt-15 juni 2026'!$A:$H,8,FALSE)</f>
        <v>67030428</v>
      </c>
    </row>
    <row r="291">
      <c r="A291" s="7" t="s">
        <v>5</v>
      </c>
      <c r="B291" s="5" t="s">
        <v>11652</v>
      </c>
      <c r="C291" s="5" t="s">
        <v>11653</v>
      </c>
      <c r="D291" s="5" t="s">
        <v>741</v>
      </c>
      <c r="E291" s="6" t="s">
        <v>742</v>
      </c>
      <c r="F291" s="11" t="str">
        <f>VLOOKUP($D291,proc!$A:$D,3, FALSE)</f>
        <v>0</v>
      </c>
      <c r="G291" s="12" t="str">
        <f t="shared" si="1"/>
        <v>Other Gastroscopy</v>
      </c>
      <c r="H291" s="12" t="str">
        <f t="shared" si="2"/>
        <v>P16AH</v>
      </c>
      <c r="K291" s="13">
        <f>VLOOKUP($B291,'tarif idrg'!$A:$O,11,FALSE)</f>
        <v>4741865</v>
      </c>
      <c r="L291" s="13">
        <f>VLOOKUP($B291,'tarif idrg'!$A:$O,15,FALSE)</f>
        <v>4599609</v>
      </c>
      <c r="N291" s="3" t="str">
        <f t="shared" si="3"/>
        <v>-</v>
      </c>
      <c r="O291" s="13">
        <f>VLOOKUP($D291,'ip prosedur-2025'!$A:$H,4,FALSE)</f>
        <v>19775993.61</v>
      </c>
      <c r="P291" s="13">
        <f>VLOOKUP($D291,'ip prosedur-14 okt-15 juni 2026'!$A:$H,4,FALSE)</f>
        <v>18895515.07</v>
      </c>
      <c r="Q291" s="13">
        <f>VLOOKUP($D291,'ip prosedur-14 okt-15 juni 2026'!$A:$H,3, FALSE)</f>
        <v>177</v>
      </c>
      <c r="R291" s="3">
        <f t="shared" si="4"/>
        <v>3344506167</v>
      </c>
      <c r="S291" s="14">
        <f>VLOOKUP($D291,'ip prosedur-14 okt-15 juni 2026'!$A:$H,5,FALSE)</f>
        <v>10412973</v>
      </c>
      <c r="T291" s="14">
        <f>VLOOKUP($D291,'ip prosedur-14 okt-15 juni 2026'!$A:$H,6,FALSE)</f>
        <v>15661826</v>
      </c>
      <c r="U291" s="14">
        <f>VLOOKUP($D291,'ip prosedur-14 okt-15 juni 2026'!$A:$H,7,FALSE)</f>
        <v>22553300</v>
      </c>
      <c r="V291" s="14">
        <f>VLOOKUP($D291,'ip prosedur-14 okt-15 juni 2026'!$A:$H,8,FALSE)</f>
        <v>35693290</v>
      </c>
    </row>
    <row r="292">
      <c r="A292" s="7" t="s">
        <v>5</v>
      </c>
      <c r="B292" s="5" t="s">
        <v>11652</v>
      </c>
      <c r="C292" s="5" t="s">
        <v>11653</v>
      </c>
      <c r="D292" s="5" t="s">
        <v>744</v>
      </c>
      <c r="E292" s="6" t="s">
        <v>745</v>
      </c>
      <c r="F292" s="11" t="str">
        <f>VLOOKUP($D292,proc!$A:$D,3, FALSE)</f>
        <v>0</v>
      </c>
      <c r="G292" s="12" t="str">
        <f t="shared" si="1"/>
        <v>Other Gastroscopy</v>
      </c>
      <c r="H292" s="12" t="str">
        <f t="shared" si="2"/>
        <v>P16AH</v>
      </c>
      <c r="K292" s="13">
        <f>VLOOKUP($B292,'tarif idrg'!$A:$O,11,FALSE)</f>
        <v>4741865</v>
      </c>
      <c r="L292" s="13">
        <f>VLOOKUP($B292,'tarif idrg'!$A:$O,15,FALSE)</f>
        <v>4599609</v>
      </c>
      <c r="N292" s="3" t="str">
        <f t="shared" si="3"/>
        <v>-</v>
      </c>
      <c r="O292" s="13">
        <f>VLOOKUP($D292,'ip prosedur-2025'!$A:$H,4,FALSE)</f>
        <v>4809972.461</v>
      </c>
      <c r="P292" s="13">
        <f>VLOOKUP($D292,'ip prosedur-14 okt-15 juni 2026'!$A:$H,4,FALSE)</f>
        <v>4828860.849</v>
      </c>
      <c r="Q292" s="13">
        <f>VLOOKUP($D292,'ip prosedur-14 okt-15 juni 2026'!$A:$H,3, FALSE)</f>
        <v>152</v>
      </c>
      <c r="R292" s="3">
        <f t="shared" si="4"/>
        <v>733986849</v>
      </c>
      <c r="S292" s="14">
        <f>VLOOKUP($D292,'ip prosedur-14 okt-15 juni 2026'!$A:$H,5,FALSE)</f>
        <v>2684030</v>
      </c>
      <c r="T292" s="14">
        <f>VLOOKUP($D292,'ip prosedur-14 okt-15 juni 2026'!$A:$H,6,FALSE)</f>
        <v>3344300</v>
      </c>
      <c r="U292" s="14">
        <f>VLOOKUP($D292,'ip prosedur-14 okt-15 juni 2026'!$A:$H,7,FALSE)</f>
        <v>5193473</v>
      </c>
      <c r="V292" s="14">
        <f>VLOOKUP($D292,'ip prosedur-14 okt-15 juni 2026'!$A:$H,8,FALSE)</f>
        <v>8398672</v>
      </c>
    </row>
    <row r="293">
      <c r="A293" s="7" t="s">
        <v>5</v>
      </c>
      <c r="B293" s="5" t="s">
        <v>11652</v>
      </c>
      <c r="C293" s="5" t="s">
        <v>11653</v>
      </c>
      <c r="D293" s="5" t="s">
        <v>746</v>
      </c>
      <c r="E293" s="6" t="s">
        <v>747</v>
      </c>
      <c r="F293" s="11" t="str">
        <f>VLOOKUP($D293,proc!$A:$D,3, FALSE)</f>
        <v>0</v>
      </c>
      <c r="G293" s="12" t="str">
        <f t="shared" si="1"/>
        <v>Other Gastroscopy</v>
      </c>
      <c r="H293" s="12" t="str">
        <f t="shared" si="2"/>
        <v>P16AH</v>
      </c>
      <c r="K293" s="13">
        <f>VLOOKUP($B293,'tarif idrg'!$A:$O,11,FALSE)</f>
        <v>4741865</v>
      </c>
      <c r="L293" s="13">
        <f>VLOOKUP($B293,'tarif idrg'!$A:$O,15,FALSE)</f>
        <v>4599609</v>
      </c>
      <c r="N293" s="3" t="str">
        <f t="shared" si="3"/>
        <v>-</v>
      </c>
      <c r="O293" s="13">
        <f>VLOOKUP($D293,'ip prosedur-2025'!$A:$H,4,FALSE)</f>
        <v>13239861.96</v>
      </c>
      <c r="P293" s="13">
        <f>VLOOKUP($D293,'ip prosedur-14 okt-15 juni 2026'!$A:$H,4,FALSE)</f>
        <v>12749091.04</v>
      </c>
      <c r="Q293" s="13">
        <f>VLOOKUP($D293,'ip prosedur-14 okt-15 juni 2026'!$A:$H,3, FALSE)</f>
        <v>10629</v>
      </c>
      <c r="R293" s="3">
        <f t="shared" si="4"/>
        <v>135510088664</v>
      </c>
      <c r="S293" s="14">
        <f>VLOOKUP($D293,'ip prosedur-14 okt-15 juni 2026'!$A:$H,5,FALSE)</f>
        <v>4970455</v>
      </c>
      <c r="T293" s="14">
        <f>VLOOKUP($D293,'ip prosedur-14 okt-15 juni 2026'!$A:$H,6,FALSE)</f>
        <v>8059535</v>
      </c>
      <c r="U293" s="14">
        <f>VLOOKUP($D293,'ip prosedur-14 okt-15 juni 2026'!$A:$H,7,FALSE)</f>
        <v>13379089</v>
      </c>
      <c r="V293" s="14">
        <f>VLOOKUP($D293,'ip prosedur-14 okt-15 juni 2026'!$A:$H,8,FALSE)</f>
        <v>23584387</v>
      </c>
    </row>
    <row r="294">
      <c r="A294" s="7" t="s">
        <v>5</v>
      </c>
      <c r="B294" s="5" t="s">
        <v>11652</v>
      </c>
      <c r="C294" s="5" t="s">
        <v>11653</v>
      </c>
      <c r="D294" s="5" t="s">
        <v>748</v>
      </c>
      <c r="E294" s="5" t="s">
        <v>750</v>
      </c>
      <c r="F294" s="11" t="str">
        <f>VLOOKUP($D294,proc!$A:$D,3, FALSE)</f>
        <v>0</v>
      </c>
      <c r="G294" s="12" t="str">
        <f t="shared" si="1"/>
        <v>Other Gastroscopy</v>
      </c>
      <c r="H294" s="12" t="str">
        <f t="shared" si="2"/>
        <v>P16AH</v>
      </c>
      <c r="K294" s="13">
        <f>VLOOKUP($B294,'tarif idrg'!$A:$O,11,FALSE)</f>
        <v>4741865</v>
      </c>
      <c r="L294" s="13">
        <f>VLOOKUP($B294,'tarif idrg'!$A:$O,15,FALSE)</f>
        <v>4599609</v>
      </c>
      <c r="N294" s="3" t="str">
        <f t="shared" si="3"/>
        <v>-</v>
      </c>
      <c r="O294" s="13">
        <f>VLOOKUP($D294,'ip prosedur-2025'!$A:$H,4,FALSE)</f>
        <v>14895664.91</v>
      </c>
      <c r="P294" s="13">
        <f>VLOOKUP($D294,'ip prosedur-14 okt-15 juni 2026'!$A:$H,4,FALSE)</f>
        <v>14737726.1</v>
      </c>
      <c r="Q294" s="13">
        <f>VLOOKUP($D294,'ip prosedur-14 okt-15 juni 2026'!$A:$H,3, FALSE)</f>
        <v>1497</v>
      </c>
      <c r="R294" s="3">
        <f t="shared" si="4"/>
        <v>22062375972</v>
      </c>
      <c r="S294" s="14">
        <f>VLOOKUP($D294,'ip prosedur-14 okt-15 juni 2026'!$A:$H,5,FALSE)</f>
        <v>6068224</v>
      </c>
      <c r="T294" s="14">
        <f>VLOOKUP($D294,'ip prosedur-14 okt-15 juni 2026'!$A:$H,6,FALSE)</f>
        <v>9974912</v>
      </c>
      <c r="U294" s="14">
        <f>VLOOKUP($D294,'ip prosedur-14 okt-15 juni 2026'!$A:$H,7,FALSE)</f>
        <v>17494976</v>
      </c>
      <c r="V294" s="14">
        <f>VLOOKUP($D294,'ip prosedur-14 okt-15 juni 2026'!$A:$H,8,FALSE)</f>
        <v>27976912</v>
      </c>
    </row>
    <row r="295">
      <c r="A295" s="7" t="s">
        <v>5</v>
      </c>
      <c r="B295" s="5" t="s">
        <v>11652</v>
      </c>
      <c r="C295" s="5" t="s">
        <v>11653</v>
      </c>
      <c r="D295" s="5" t="s">
        <v>751</v>
      </c>
      <c r="E295" s="5" t="s">
        <v>752</v>
      </c>
      <c r="F295" s="11" t="str">
        <f>VLOOKUP($D295,proc!$A:$D,3, FALSE)</f>
        <v>0</v>
      </c>
      <c r="G295" s="12" t="str">
        <f t="shared" si="1"/>
        <v>Other Gastroscopy</v>
      </c>
      <c r="H295" s="12" t="str">
        <f t="shared" si="2"/>
        <v>P16AH</v>
      </c>
      <c r="K295" s="13">
        <f>VLOOKUP($B295,'tarif idrg'!$A:$O,11,FALSE)</f>
        <v>4741865</v>
      </c>
      <c r="L295" s="13">
        <f>VLOOKUP($B295,'tarif idrg'!$A:$O,15,FALSE)</f>
        <v>4599609</v>
      </c>
      <c r="N295" s="3" t="str">
        <f t="shared" si="3"/>
        <v>-</v>
      </c>
      <c r="O295" s="13">
        <f>VLOOKUP($D295,'ip prosedur-2025'!$A:$H,4,FALSE)</f>
        <v>33030317.95</v>
      </c>
      <c r="P295" s="13">
        <f>VLOOKUP($D295,'ip prosedur-14 okt-15 juni 2026'!$A:$H,4,FALSE)</f>
        <v>41361428.24</v>
      </c>
      <c r="Q295" s="13">
        <f>VLOOKUP($D295,'ip prosedur-14 okt-15 juni 2026'!$A:$H,3, FALSE)</f>
        <v>21</v>
      </c>
      <c r="R295" s="3">
        <f t="shared" si="4"/>
        <v>868589993</v>
      </c>
      <c r="S295" s="14">
        <f>VLOOKUP($D295,'ip prosedur-14 okt-15 juni 2026'!$A:$H,5,FALSE)</f>
        <v>24212760</v>
      </c>
      <c r="T295" s="14">
        <f>VLOOKUP($D295,'ip prosedur-14 okt-15 juni 2026'!$A:$H,6,FALSE)</f>
        <v>27401971</v>
      </c>
      <c r="U295" s="14">
        <f>VLOOKUP($D295,'ip prosedur-14 okt-15 juni 2026'!$A:$H,7,FALSE)</f>
        <v>58458806</v>
      </c>
      <c r="V295" s="14">
        <f>VLOOKUP($D295,'ip prosedur-14 okt-15 juni 2026'!$A:$H,8,FALSE)</f>
        <v>80579607</v>
      </c>
    </row>
    <row r="296">
      <c r="A296" s="7" t="s">
        <v>5</v>
      </c>
      <c r="B296" s="5" t="s">
        <v>11652</v>
      </c>
      <c r="C296" s="5" t="s">
        <v>11653</v>
      </c>
      <c r="D296" s="5" t="s">
        <v>753</v>
      </c>
      <c r="E296" s="5" t="s">
        <v>754</v>
      </c>
      <c r="F296" s="11" t="str">
        <f>VLOOKUP($D296,proc!$A:$D,3, FALSE)</f>
        <v>0</v>
      </c>
      <c r="G296" s="12" t="str">
        <f t="shared" si="1"/>
        <v>Other Gastroscopy</v>
      </c>
      <c r="H296" s="12" t="str">
        <f t="shared" si="2"/>
        <v>P16AH</v>
      </c>
      <c r="K296" s="13">
        <f>VLOOKUP($B296,'tarif idrg'!$A:$O,11,FALSE)</f>
        <v>4741865</v>
      </c>
      <c r="L296" s="13">
        <f>VLOOKUP($B296,'tarif idrg'!$A:$O,15,FALSE)</f>
        <v>4599609</v>
      </c>
      <c r="N296" s="3" t="str">
        <f t="shared" si="3"/>
        <v>-</v>
      </c>
      <c r="O296" s="13">
        <f>VLOOKUP($D296,'ip prosedur-2025'!$A:$H,4,FALSE)</f>
        <v>26982566.71</v>
      </c>
      <c r="P296" s="13">
        <f>VLOOKUP($D296,'ip prosedur-14 okt-15 juni 2026'!$A:$H,4,FALSE)</f>
        <v>32266276.2</v>
      </c>
      <c r="Q296" s="13">
        <f>VLOOKUP($D296,'ip prosedur-14 okt-15 juni 2026'!$A:$H,3, FALSE)</f>
        <v>75</v>
      </c>
      <c r="R296" s="3">
        <f t="shared" si="4"/>
        <v>2419970715</v>
      </c>
      <c r="S296" s="14">
        <f>VLOOKUP($D296,'ip prosedur-14 okt-15 juni 2026'!$A:$H,5,FALSE)</f>
        <v>10805734</v>
      </c>
      <c r="T296" s="14">
        <f>VLOOKUP($D296,'ip prosedur-14 okt-15 juni 2026'!$A:$H,6,FALSE)</f>
        <v>19221164</v>
      </c>
      <c r="U296" s="14">
        <f>VLOOKUP($D296,'ip prosedur-14 okt-15 juni 2026'!$A:$H,7,FALSE)</f>
        <v>29172026</v>
      </c>
      <c r="V296" s="14">
        <f>VLOOKUP($D296,'ip prosedur-14 okt-15 juni 2026'!$A:$H,8,FALSE)</f>
        <v>65204939</v>
      </c>
    </row>
    <row r="297">
      <c r="A297" s="7" t="s">
        <v>5</v>
      </c>
      <c r="B297" s="5" t="s">
        <v>11652</v>
      </c>
      <c r="C297" s="5" t="s">
        <v>11653</v>
      </c>
      <c r="D297" s="5" t="s">
        <v>756</v>
      </c>
      <c r="E297" s="5" t="s">
        <v>757</v>
      </c>
      <c r="F297" s="11" t="str">
        <f>VLOOKUP($D297,proc!$A:$D,3, FALSE)</f>
        <v>0</v>
      </c>
      <c r="G297" s="12" t="str">
        <f t="shared" si="1"/>
        <v>Other Gastroscopy</v>
      </c>
      <c r="H297" s="12" t="str">
        <f t="shared" si="2"/>
        <v>P16AH</v>
      </c>
      <c r="K297" s="13">
        <f>VLOOKUP($B297,'tarif idrg'!$A:$O,11,FALSE)</f>
        <v>4741865</v>
      </c>
      <c r="L297" s="13">
        <f>VLOOKUP($B297,'tarif idrg'!$A:$O,15,FALSE)</f>
        <v>4599609</v>
      </c>
      <c r="N297" s="3" t="str">
        <f t="shared" si="3"/>
        <v>-</v>
      </c>
      <c r="O297" s="13">
        <f>VLOOKUP($D297,'ip prosedur-2025'!$A:$H,4,FALSE)</f>
        <v>18098464.05</v>
      </c>
      <c r="P297" s="13">
        <f>VLOOKUP($D297,'ip prosedur-14 okt-15 juni 2026'!$A:$H,4,FALSE)</f>
        <v>61934695.88</v>
      </c>
      <c r="Q297" s="13">
        <f>VLOOKUP($D297,'ip prosedur-14 okt-15 juni 2026'!$A:$H,3, FALSE)</f>
        <v>8</v>
      </c>
      <c r="R297" s="3">
        <f t="shared" si="4"/>
        <v>495477567</v>
      </c>
      <c r="S297" s="14">
        <f>VLOOKUP($D297,'ip prosedur-14 okt-15 juni 2026'!$A:$H,5,FALSE)</f>
        <v>22915101</v>
      </c>
      <c r="T297" s="14">
        <f>VLOOKUP($D297,'ip prosedur-14 okt-15 juni 2026'!$A:$H,6,FALSE)</f>
        <v>31752954</v>
      </c>
      <c r="U297" s="14">
        <f>VLOOKUP($D297,'ip prosedur-14 okt-15 juni 2026'!$A:$H,7,FALSE)</f>
        <v>62582877</v>
      </c>
      <c r="V297" s="14">
        <f>VLOOKUP($D297,'ip prosedur-14 okt-15 juni 2026'!$A:$H,8,FALSE)</f>
        <v>152810539</v>
      </c>
    </row>
    <row r="298">
      <c r="A298" s="7" t="s">
        <v>5</v>
      </c>
      <c r="B298" s="5" t="s">
        <v>11652</v>
      </c>
      <c r="C298" s="5" t="s">
        <v>11653</v>
      </c>
      <c r="D298" s="5" t="s">
        <v>758</v>
      </c>
      <c r="E298" s="6" t="s">
        <v>759</v>
      </c>
      <c r="F298" s="11" t="str">
        <f>VLOOKUP($D298,proc!$A:$D,3, FALSE)</f>
        <v>0</v>
      </c>
      <c r="G298" s="12" t="str">
        <f t="shared" si="1"/>
        <v>Other Gastroscopy</v>
      </c>
      <c r="H298" s="12" t="str">
        <f t="shared" si="2"/>
        <v>P16AH</v>
      </c>
      <c r="K298" s="13">
        <f>VLOOKUP($B298,'tarif idrg'!$A:$O,11,FALSE)</f>
        <v>4741865</v>
      </c>
      <c r="L298" s="13">
        <f>VLOOKUP($B298,'tarif idrg'!$A:$O,15,FALSE)</f>
        <v>4599609</v>
      </c>
      <c r="N298" s="3" t="str">
        <f t="shared" si="3"/>
        <v>-</v>
      </c>
      <c r="O298" s="13">
        <f>VLOOKUP($D298,'ip prosedur-2025'!$A:$H,4,FALSE)</f>
        <v>10215123.67</v>
      </c>
      <c r="P298" s="13">
        <f>VLOOKUP($D298,'ip prosedur-14 okt-15 juni 2026'!$A:$H,4,FALSE)</f>
        <v>8415440.667</v>
      </c>
      <c r="Q298" s="13">
        <f>VLOOKUP($D298,'ip prosedur-14 okt-15 juni 2026'!$A:$H,3, FALSE)</f>
        <v>3</v>
      </c>
      <c r="R298" s="3">
        <f t="shared" si="4"/>
        <v>25246322</v>
      </c>
      <c r="S298" s="14">
        <f>VLOOKUP($D298,'ip prosedur-14 okt-15 juni 2026'!$A:$H,5,FALSE)</f>
        <v>6385022</v>
      </c>
      <c r="T298" s="14">
        <f>VLOOKUP($D298,'ip prosedur-14 okt-15 juni 2026'!$A:$H,6,FALSE)</f>
        <v>9363460</v>
      </c>
      <c r="U298" s="14">
        <f>VLOOKUP($D298,'ip prosedur-14 okt-15 juni 2026'!$A:$H,7,FALSE)</f>
        <v>9497840</v>
      </c>
      <c r="V298" s="14">
        <f>VLOOKUP($D298,'ip prosedur-14 okt-15 juni 2026'!$A:$H,8,FALSE)</f>
        <v>9497840</v>
      </c>
    </row>
    <row r="299">
      <c r="A299" s="7" t="s">
        <v>5</v>
      </c>
      <c r="B299" s="5" t="s">
        <v>11652</v>
      </c>
      <c r="C299" s="5" t="s">
        <v>11653</v>
      </c>
      <c r="D299" s="5" t="s">
        <v>761</v>
      </c>
      <c r="E299" s="6" t="s">
        <v>762</v>
      </c>
      <c r="F299" s="11" t="str">
        <f>VLOOKUP($D299,proc!$A:$D,3, FALSE)</f>
        <v>0</v>
      </c>
      <c r="G299" s="12" t="str">
        <f t="shared" si="1"/>
        <v>Other Gastroscopy</v>
      </c>
      <c r="H299" s="12" t="str">
        <f t="shared" si="2"/>
        <v>P16AH</v>
      </c>
      <c r="K299" s="13">
        <f>VLOOKUP($B299,'tarif idrg'!$A:$O,11,FALSE)</f>
        <v>4741865</v>
      </c>
      <c r="L299" s="13">
        <f>VLOOKUP($B299,'tarif idrg'!$A:$O,15,FALSE)</f>
        <v>4599609</v>
      </c>
      <c r="N299" s="3" t="str">
        <f t="shared" si="3"/>
        <v>-</v>
      </c>
      <c r="O299" s="13">
        <f>VLOOKUP($D299,'ip prosedur-2025'!$A:$H,4,FALSE)</f>
        <v>16062075.16</v>
      </c>
      <c r="P299" s="13">
        <f>VLOOKUP($D299,'ip prosedur-14 okt-15 juni 2026'!$A:$H,4,FALSE)</f>
        <v>10546743.93</v>
      </c>
      <c r="Q299" s="13">
        <f>VLOOKUP($D299,'ip prosedur-14 okt-15 juni 2026'!$A:$H,3, FALSE)</f>
        <v>45</v>
      </c>
      <c r="R299" s="3">
        <f t="shared" si="4"/>
        <v>474603476.9</v>
      </c>
      <c r="S299" s="14">
        <f>VLOOKUP($D299,'ip prosedur-14 okt-15 juni 2026'!$A:$H,5,FALSE)</f>
        <v>7805570</v>
      </c>
      <c r="T299" s="14">
        <f>VLOOKUP($D299,'ip prosedur-14 okt-15 juni 2026'!$A:$H,6,FALSE)</f>
        <v>9497229</v>
      </c>
      <c r="U299" s="14">
        <f>VLOOKUP($D299,'ip prosedur-14 okt-15 juni 2026'!$A:$H,7,FALSE)</f>
        <v>11191966</v>
      </c>
      <c r="V299" s="14">
        <f>VLOOKUP($D299,'ip prosedur-14 okt-15 juni 2026'!$A:$H,8,FALSE)</f>
        <v>17279622</v>
      </c>
    </row>
    <row r="300">
      <c r="A300" s="7" t="s">
        <v>5</v>
      </c>
      <c r="B300" s="5" t="s">
        <v>11652</v>
      </c>
      <c r="C300" s="5" t="s">
        <v>11653</v>
      </c>
      <c r="D300" s="5" t="s">
        <v>763</v>
      </c>
      <c r="E300" s="6" t="s">
        <v>764</v>
      </c>
      <c r="F300" s="11" t="str">
        <f>VLOOKUP($D300,proc!$A:$D,3, FALSE)</f>
        <v>0</v>
      </c>
      <c r="G300" s="12" t="str">
        <f t="shared" si="1"/>
        <v>Other Gastroscopy</v>
      </c>
      <c r="H300" s="12" t="str">
        <f t="shared" si="2"/>
        <v>P16AH</v>
      </c>
      <c r="K300" s="13">
        <f>VLOOKUP($B300,'tarif idrg'!$A:$O,11,FALSE)</f>
        <v>4741865</v>
      </c>
      <c r="L300" s="13">
        <f>VLOOKUP($B300,'tarif idrg'!$A:$O,15,FALSE)</f>
        <v>4599609</v>
      </c>
      <c r="N300" s="3" t="str">
        <f t="shared" si="3"/>
        <v>-</v>
      </c>
      <c r="O300" s="13">
        <f>VLOOKUP($D300,'ip prosedur-2025'!$A:$H,4,FALSE)</f>
        <v>16077963.94</v>
      </c>
      <c r="P300" s="13">
        <f>VLOOKUP($D300,'ip prosedur-14 okt-15 juni 2026'!$A:$H,4,FALSE)</f>
        <v>18007026.52</v>
      </c>
      <c r="Q300" s="13">
        <f>VLOOKUP($D300,'ip prosedur-14 okt-15 juni 2026'!$A:$H,3, FALSE)</f>
        <v>7962</v>
      </c>
      <c r="R300" s="3">
        <f t="shared" si="4"/>
        <v>143371945152</v>
      </c>
      <c r="S300" s="14">
        <f>VLOOKUP($D300,'ip prosedur-14 okt-15 juni 2026'!$A:$H,5,FALSE)</f>
        <v>5798930</v>
      </c>
      <c r="T300" s="14">
        <f>VLOOKUP($D300,'ip prosedur-14 okt-15 juni 2026'!$A:$H,6,FALSE)</f>
        <v>9843014</v>
      </c>
      <c r="U300" s="14">
        <f>VLOOKUP($D300,'ip prosedur-14 okt-15 juni 2026'!$A:$H,7,FALSE)</f>
        <v>18180329</v>
      </c>
      <c r="V300" s="14">
        <f>VLOOKUP($D300,'ip prosedur-14 okt-15 juni 2026'!$A:$H,8,FALSE)</f>
        <v>34862570</v>
      </c>
    </row>
    <row r="301">
      <c r="A301" s="7" t="s">
        <v>5</v>
      </c>
      <c r="B301" s="5" t="s">
        <v>11652</v>
      </c>
      <c r="C301" s="5" t="s">
        <v>11653</v>
      </c>
      <c r="D301" s="5" t="s">
        <v>765</v>
      </c>
      <c r="E301" s="6" t="s">
        <v>766</v>
      </c>
      <c r="F301" s="11" t="str">
        <f>VLOOKUP($D301,proc!$A:$D,3, FALSE)</f>
        <v>0</v>
      </c>
      <c r="G301" s="12" t="str">
        <f t="shared" si="1"/>
        <v>Other Gastroscopy</v>
      </c>
      <c r="H301" s="12" t="str">
        <f t="shared" si="2"/>
        <v>P16AH</v>
      </c>
      <c r="K301" s="13">
        <f>VLOOKUP($B301,'tarif idrg'!$A:$O,11,FALSE)</f>
        <v>4741865</v>
      </c>
      <c r="L301" s="13">
        <f>VLOOKUP($B301,'tarif idrg'!$A:$O,15,FALSE)</f>
        <v>4599609</v>
      </c>
      <c r="N301" s="3" t="str">
        <f t="shared" si="3"/>
        <v>-</v>
      </c>
      <c r="O301" s="13">
        <f>VLOOKUP($D301,'ip prosedur-2025'!$A:$H,4,FALSE)</f>
        <v>34479903.92</v>
      </c>
      <c r="P301" s="13">
        <f>VLOOKUP($D301,'ip prosedur-14 okt-15 juni 2026'!$A:$H,4,FALSE)</f>
        <v>22781628.73</v>
      </c>
      <c r="Q301" s="13">
        <f>VLOOKUP($D301,'ip prosedur-14 okt-15 juni 2026'!$A:$H,3, FALSE)</f>
        <v>457</v>
      </c>
      <c r="R301" s="3">
        <f t="shared" si="4"/>
        <v>10411204330</v>
      </c>
      <c r="S301" s="14">
        <f>VLOOKUP($D301,'ip prosedur-14 okt-15 juni 2026'!$A:$H,5,FALSE)</f>
        <v>10137968</v>
      </c>
      <c r="T301" s="14">
        <f>VLOOKUP($D301,'ip prosedur-14 okt-15 juni 2026'!$A:$H,6,FALSE)</f>
        <v>14189241</v>
      </c>
      <c r="U301" s="14">
        <f>VLOOKUP($D301,'ip prosedur-14 okt-15 juni 2026'!$A:$H,7,FALSE)</f>
        <v>24537581</v>
      </c>
      <c r="V301" s="14">
        <f>VLOOKUP($D301,'ip prosedur-14 okt-15 juni 2026'!$A:$H,8,FALSE)</f>
        <v>42716977</v>
      </c>
    </row>
    <row r="302">
      <c r="A302" s="7" t="s">
        <v>5</v>
      </c>
      <c r="B302" s="5" t="s">
        <v>11652</v>
      </c>
      <c r="C302" s="5" t="s">
        <v>11653</v>
      </c>
      <c r="D302" s="5" t="s">
        <v>768</v>
      </c>
      <c r="E302" s="6" t="s">
        <v>769</v>
      </c>
      <c r="F302" s="11" t="str">
        <f>VLOOKUP($D302,proc!$A:$D,3, FALSE)</f>
        <v>0</v>
      </c>
      <c r="G302" s="12" t="str">
        <f t="shared" si="1"/>
        <v>Other Gastroscopy</v>
      </c>
      <c r="H302" s="12" t="str">
        <f t="shared" si="2"/>
        <v>P16AH</v>
      </c>
      <c r="K302" s="13">
        <f>VLOOKUP($B302,'tarif idrg'!$A:$O,11,FALSE)</f>
        <v>4741865</v>
      </c>
      <c r="L302" s="13">
        <f>VLOOKUP($B302,'tarif idrg'!$A:$O,15,FALSE)</f>
        <v>4599609</v>
      </c>
      <c r="N302" s="3" t="str">
        <f t="shared" si="3"/>
        <v>-</v>
      </c>
      <c r="O302" s="13">
        <f>VLOOKUP($D302,'ip prosedur-2025'!$A:$H,4,FALSE)</f>
        <v>19991643.15</v>
      </c>
      <c r="P302" s="13">
        <f>VLOOKUP($D302,'ip prosedur-14 okt-15 juni 2026'!$A:$H,4,FALSE)</f>
        <v>20081287.28</v>
      </c>
      <c r="Q302" s="13">
        <f>VLOOKUP($D302,'ip prosedur-14 okt-15 juni 2026'!$A:$H,3, FALSE)</f>
        <v>10166</v>
      </c>
      <c r="R302" s="3">
        <f t="shared" si="4"/>
        <v>204146366488</v>
      </c>
      <c r="S302" s="14">
        <f>VLOOKUP($D302,'ip prosedur-14 okt-15 juni 2026'!$A:$H,5,FALSE)</f>
        <v>7580156</v>
      </c>
      <c r="T302" s="14">
        <f>VLOOKUP($D302,'ip prosedur-14 okt-15 juni 2026'!$A:$H,6,FALSE)</f>
        <v>12910643</v>
      </c>
      <c r="U302" s="14">
        <f>VLOOKUP($D302,'ip prosedur-14 okt-15 juni 2026'!$A:$H,7,FALSE)</f>
        <v>24816784</v>
      </c>
      <c r="V302" s="14">
        <f>VLOOKUP($D302,'ip prosedur-14 okt-15 juni 2026'!$A:$H,8,FALSE)</f>
        <v>42703257</v>
      </c>
    </row>
    <row r="303">
      <c r="A303" s="7" t="s">
        <v>5</v>
      </c>
      <c r="B303" s="5" t="s">
        <v>11652</v>
      </c>
      <c r="C303" s="5" t="s">
        <v>11653</v>
      </c>
      <c r="D303" s="5" t="s">
        <v>770</v>
      </c>
      <c r="E303" s="5" t="s">
        <v>771</v>
      </c>
      <c r="F303" s="11" t="str">
        <f>VLOOKUP($D303,proc!$A:$D,3, FALSE)</f>
        <v>0</v>
      </c>
      <c r="G303" s="12" t="str">
        <f t="shared" si="1"/>
        <v>Other Gastroscopy</v>
      </c>
      <c r="H303" s="12" t="str">
        <f t="shared" si="2"/>
        <v>P16AH</v>
      </c>
      <c r="K303" s="13">
        <f>VLOOKUP($B303,'tarif idrg'!$A:$O,11,FALSE)</f>
        <v>4741865</v>
      </c>
      <c r="L303" s="13">
        <f>VLOOKUP($B303,'tarif idrg'!$A:$O,15,FALSE)</f>
        <v>4599609</v>
      </c>
      <c r="N303" s="3" t="str">
        <f t="shared" si="3"/>
        <v>-</v>
      </c>
      <c r="O303" s="13">
        <f>VLOOKUP($D303,'ip prosedur-2025'!$A:$H,4,FALSE)</f>
        <v>23096358.16</v>
      </c>
      <c r="P303" s="13">
        <f>VLOOKUP($D303,'ip prosedur-14 okt-15 juni 2026'!$A:$H,4,FALSE)</f>
        <v>16980634.17</v>
      </c>
      <c r="Q303" s="13">
        <f>VLOOKUP($D303,'ip prosedur-14 okt-15 juni 2026'!$A:$H,3, FALSE)</f>
        <v>29</v>
      </c>
      <c r="R303" s="3">
        <f t="shared" si="4"/>
        <v>492438390.9</v>
      </c>
      <c r="S303" s="14">
        <f>VLOOKUP($D303,'ip prosedur-14 okt-15 juni 2026'!$A:$H,5,FALSE)</f>
        <v>6746401</v>
      </c>
      <c r="T303" s="14">
        <f>VLOOKUP($D303,'ip prosedur-14 okt-15 juni 2026'!$A:$H,6,FALSE)</f>
        <v>11586938</v>
      </c>
      <c r="U303" s="14">
        <f>VLOOKUP($D303,'ip prosedur-14 okt-15 juni 2026'!$A:$H,7,FALSE)</f>
        <v>17483970</v>
      </c>
      <c r="V303" s="14">
        <f>VLOOKUP($D303,'ip prosedur-14 okt-15 juni 2026'!$A:$H,8,FALSE)</f>
        <v>40946613</v>
      </c>
    </row>
    <row r="304">
      <c r="A304" s="7" t="s">
        <v>5</v>
      </c>
      <c r="B304" s="5" t="s">
        <v>11652</v>
      </c>
      <c r="C304" s="5" t="s">
        <v>11653</v>
      </c>
      <c r="D304" s="5" t="s">
        <v>772</v>
      </c>
      <c r="E304" s="5" t="s">
        <v>773</v>
      </c>
      <c r="F304" s="11" t="str">
        <f>VLOOKUP($D304,proc!$A:$D,3, FALSE)</f>
        <v>0</v>
      </c>
      <c r="G304" s="12" t="str">
        <f t="shared" si="1"/>
        <v>Other Gastroscopy</v>
      </c>
      <c r="H304" s="12" t="str">
        <f t="shared" si="2"/>
        <v>P16AH</v>
      </c>
      <c r="K304" s="13">
        <f>VLOOKUP($B304,'tarif idrg'!$A:$O,11,FALSE)</f>
        <v>4741865</v>
      </c>
      <c r="L304" s="13">
        <f>VLOOKUP($B304,'tarif idrg'!$A:$O,15,FALSE)</f>
        <v>4599609</v>
      </c>
      <c r="N304" s="3" t="str">
        <f t="shared" si="3"/>
        <v>-</v>
      </c>
      <c r="O304" s="13">
        <f>VLOOKUP($D304,'ip prosedur-2025'!$A:$H,4,FALSE)</f>
        <v>22090353.64</v>
      </c>
      <c r="P304" s="13">
        <f>VLOOKUP($D304,'ip prosedur-14 okt-15 juni 2026'!$A:$H,4,FALSE)</f>
        <v>17696935.6</v>
      </c>
      <c r="Q304" s="13">
        <f>VLOOKUP($D304,'ip prosedur-14 okt-15 juni 2026'!$A:$H,3, FALSE)</f>
        <v>10</v>
      </c>
      <c r="R304" s="3">
        <f t="shared" si="4"/>
        <v>176969356</v>
      </c>
      <c r="S304" s="14">
        <f>VLOOKUP($D304,'ip prosedur-14 okt-15 juni 2026'!$A:$H,5,FALSE)</f>
        <v>11415300</v>
      </c>
      <c r="T304" s="14">
        <f>VLOOKUP($D304,'ip prosedur-14 okt-15 juni 2026'!$A:$H,6,FALSE)</f>
        <v>12644287</v>
      </c>
      <c r="U304" s="14">
        <f>VLOOKUP($D304,'ip prosedur-14 okt-15 juni 2026'!$A:$H,7,FALSE)</f>
        <v>24530042</v>
      </c>
      <c r="V304" s="14">
        <f>VLOOKUP($D304,'ip prosedur-14 okt-15 juni 2026'!$A:$H,8,FALSE)</f>
        <v>29597406</v>
      </c>
    </row>
    <row r="305">
      <c r="A305" s="7" t="s">
        <v>5</v>
      </c>
      <c r="B305" s="5" t="s">
        <v>11652</v>
      </c>
      <c r="C305" s="5" t="s">
        <v>11653</v>
      </c>
      <c r="D305" s="5" t="s">
        <v>774</v>
      </c>
      <c r="E305" s="5" t="s">
        <v>775</v>
      </c>
      <c r="F305" s="11" t="str">
        <f>VLOOKUP($D305,proc!$A:$D,3, FALSE)</f>
        <v>0</v>
      </c>
      <c r="G305" s="12" t="str">
        <f t="shared" si="1"/>
        <v>Other Gastroscopy</v>
      </c>
      <c r="H305" s="12" t="str">
        <f t="shared" si="2"/>
        <v>P16AH</v>
      </c>
      <c r="K305" s="13">
        <f>VLOOKUP($B305,'tarif idrg'!$A:$O,11,FALSE)</f>
        <v>4741865</v>
      </c>
      <c r="L305" s="13">
        <f>VLOOKUP($B305,'tarif idrg'!$A:$O,15,FALSE)</f>
        <v>4599609</v>
      </c>
      <c r="N305" s="3" t="str">
        <f t="shared" si="3"/>
        <v>-</v>
      </c>
      <c r="O305" s="13">
        <f>VLOOKUP($D305,'ip prosedur-2025'!$A:$H,4,FALSE)</f>
        <v>60415771.43</v>
      </c>
      <c r="P305" s="13">
        <f>VLOOKUP($D305,'ip prosedur-14 okt-15 juni 2026'!$A:$H,4,FALSE)</f>
        <v>75072262.55</v>
      </c>
      <c r="Q305" s="13">
        <f>VLOOKUP($D305,'ip prosedur-14 okt-15 juni 2026'!$A:$H,3, FALSE)</f>
        <v>44</v>
      </c>
      <c r="R305" s="3">
        <f t="shared" si="4"/>
        <v>3303179552</v>
      </c>
      <c r="S305" s="14">
        <f>VLOOKUP($D305,'ip prosedur-14 okt-15 juni 2026'!$A:$H,5,FALSE)</f>
        <v>26739928</v>
      </c>
      <c r="T305" s="14">
        <f>VLOOKUP($D305,'ip prosedur-14 okt-15 juni 2026'!$A:$H,6,FALSE)</f>
        <v>46532080</v>
      </c>
      <c r="U305" s="14">
        <f>VLOOKUP($D305,'ip prosedur-14 okt-15 juni 2026'!$A:$H,7,FALSE)</f>
        <v>80609684</v>
      </c>
      <c r="V305" s="14">
        <f>VLOOKUP($D305,'ip prosedur-14 okt-15 juni 2026'!$A:$H,8,FALSE)</f>
        <v>202798518</v>
      </c>
    </row>
    <row r="306">
      <c r="A306" s="7" t="s">
        <v>5</v>
      </c>
      <c r="B306" s="5" t="s">
        <v>11652</v>
      </c>
      <c r="C306" s="5" t="s">
        <v>11653</v>
      </c>
      <c r="D306" s="5" t="s">
        <v>776</v>
      </c>
      <c r="E306" s="5" t="s">
        <v>777</v>
      </c>
      <c r="F306" s="11" t="str">
        <f>VLOOKUP($D306,proc!$A:$D,3, FALSE)</f>
        <v>0</v>
      </c>
      <c r="G306" s="12" t="str">
        <f t="shared" si="1"/>
        <v>Other Gastroscopy</v>
      </c>
      <c r="H306" s="12" t="str">
        <f t="shared" si="2"/>
        <v>P16AH</v>
      </c>
      <c r="K306" s="13">
        <f>VLOOKUP($B306,'tarif idrg'!$A:$O,11,FALSE)</f>
        <v>4741865</v>
      </c>
      <c r="L306" s="13">
        <f>VLOOKUP($B306,'tarif idrg'!$A:$O,15,FALSE)</f>
        <v>4599609</v>
      </c>
      <c r="N306" s="3" t="str">
        <f t="shared" si="3"/>
        <v>-</v>
      </c>
      <c r="O306" s="13">
        <f>VLOOKUP($D306,'ip prosedur-2025'!$A:$H,4,FALSE)</f>
        <v>15779253.89</v>
      </c>
      <c r="P306" s="13">
        <f>VLOOKUP($D306,'ip prosedur-14 okt-15 juni 2026'!$A:$H,4,FALSE)</f>
        <v>15846697.12</v>
      </c>
      <c r="Q306" s="13">
        <f>VLOOKUP($D306,'ip prosedur-14 okt-15 juni 2026'!$A:$H,3, FALSE)</f>
        <v>562</v>
      </c>
      <c r="R306" s="3">
        <f t="shared" si="4"/>
        <v>8905843781</v>
      </c>
      <c r="S306" s="14">
        <f>VLOOKUP($D306,'ip prosedur-14 okt-15 juni 2026'!$A:$H,5,FALSE)</f>
        <v>7627736</v>
      </c>
      <c r="T306" s="14">
        <f>VLOOKUP($D306,'ip prosedur-14 okt-15 juni 2026'!$A:$H,6,FALSE)</f>
        <v>11597677</v>
      </c>
      <c r="U306" s="14">
        <f>VLOOKUP($D306,'ip prosedur-14 okt-15 juni 2026'!$A:$H,7,FALSE)</f>
        <v>18170161</v>
      </c>
      <c r="V306" s="14">
        <f>VLOOKUP($D306,'ip prosedur-14 okt-15 juni 2026'!$A:$H,8,FALSE)</f>
        <v>27352063</v>
      </c>
    </row>
    <row r="307">
      <c r="A307" s="7" t="s">
        <v>5</v>
      </c>
      <c r="B307" s="5" t="s">
        <v>11652</v>
      </c>
      <c r="C307" s="5" t="s">
        <v>11653</v>
      </c>
      <c r="D307" s="5" t="s">
        <v>778</v>
      </c>
      <c r="E307" s="5" t="s">
        <v>779</v>
      </c>
      <c r="F307" s="11" t="str">
        <f>VLOOKUP($D307,proc!$A:$D,3, FALSE)</f>
        <v>0</v>
      </c>
      <c r="G307" s="12" t="str">
        <f t="shared" si="1"/>
        <v>Other Gastroscopy</v>
      </c>
      <c r="H307" s="12" t="str">
        <f t="shared" si="2"/>
        <v>P16AH</v>
      </c>
      <c r="K307" s="13">
        <f>VLOOKUP($B307,'tarif idrg'!$A:$O,11,FALSE)</f>
        <v>4741865</v>
      </c>
      <c r="L307" s="13">
        <f>VLOOKUP($B307,'tarif idrg'!$A:$O,15,FALSE)</f>
        <v>4599609</v>
      </c>
      <c r="N307" s="3" t="str">
        <f t="shared" si="3"/>
        <v>-</v>
      </c>
      <c r="O307" s="13">
        <f>VLOOKUP($D307,'ip prosedur-2025'!$A:$H,4,FALSE)</f>
        <v>16227074.85</v>
      </c>
      <c r="P307" s="13">
        <f>VLOOKUP($D307,'ip prosedur-14 okt-15 juni 2026'!$A:$H,4,FALSE)</f>
        <v>18460982.7</v>
      </c>
      <c r="Q307" s="13">
        <f>VLOOKUP($D307,'ip prosedur-14 okt-15 juni 2026'!$A:$H,3, FALSE)</f>
        <v>100</v>
      </c>
      <c r="R307" s="3">
        <f t="shared" si="4"/>
        <v>1846098270</v>
      </c>
      <c r="S307" s="14">
        <f>VLOOKUP($D307,'ip prosedur-14 okt-15 juni 2026'!$A:$H,5,FALSE)</f>
        <v>7443669</v>
      </c>
      <c r="T307" s="14">
        <f>VLOOKUP($D307,'ip prosedur-14 okt-15 juni 2026'!$A:$H,6,FALSE)</f>
        <v>12815929</v>
      </c>
      <c r="U307" s="14">
        <f>VLOOKUP($D307,'ip prosedur-14 okt-15 juni 2026'!$A:$H,7,FALSE)</f>
        <v>21270104</v>
      </c>
      <c r="V307" s="14">
        <f>VLOOKUP($D307,'ip prosedur-14 okt-15 juni 2026'!$A:$H,8,FALSE)</f>
        <v>28629974</v>
      </c>
    </row>
    <row r="308">
      <c r="A308" s="7" t="s">
        <v>5</v>
      </c>
      <c r="B308" s="5" t="s">
        <v>12547</v>
      </c>
      <c r="C308" s="5" t="s">
        <v>12548</v>
      </c>
      <c r="D308" s="5" t="s">
        <v>781</v>
      </c>
      <c r="E308" s="5" t="s">
        <v>782</v>
      </c>
      <c r="F308" s="11" t="str">
        <f>VLOOKUP($D308,proc!$A:$D,3, FALSE)</f>
        <v>3</v>
      </c>
      <c r="G308" s="12" t="str">
        <f t="shared" si="1"/>
        <v>Appendectomy</v>
      </c>
      <c r="H308" s="12" t="str">
        <f t="shared" si="2"/>
        <v>P16AM</v>
      </c>
      <c r="K308" s="13">
        <f>VLOOKUP($B308,'tarif idrg'!$A:$O,11,FALSE)</f>
        <v>5545571</v>
      </c>
      <c r="L308" s="13">
        <f>VLOOKUP($B308,'tarif idrg'!$A:$O,15,FALSE)</f>
        <v>4658280</v>
      </c>
      <c r="N308" s="3" t="str">
        <f t="shared" si="3"/>
        <v>-</v>
      </c>
      <c r="O308" s="13">
        <f>VLOOKUP($D308,'ip prosedur-2025'!$A:$H,4,FALSE)</f>
        <v>20048525.84</v>
      </c>
      <c r="P308" s="13">
        <f>VLOOKUP($D308,'ip prosedur-14 okt-15 juni 2026'!$A:$H,4,FALSE)</f>
        <v>20730221.06</v>
      </c>
      <c r="Q308" s="13">
        <f>VLOOKUP($D308,'ip prosedur-14 okt-15 juni 2026'!$A:$H,3, FALSE)</f>
        <v>8487</v>
      </c>
      <c r="R308" s="3">
        <f t="shared" si="4"/>
        <v>175937386136</v>
      </c>
      <c r="S308" s="14">
        <f>VLOOKUP($D308,'ip prosedur-14 okt-15 juni 2026'!$A:$H,5,FALSE)</f>
        <v>10777500</v>
      </c>
      <c r="T308" s="14">
        <f>VLOOKUP($D308,'ip prosedur-14 okt-15 juni 2026'!$A:$H,6,FALSE)</f>
        <v>15470678</v>
      </c>
      <c r="U308" s="14">
        <f>VLOOKUP($D308,'ip prosedur-14 okt-15 juni 2026'!$A:$H,7,FALSE)</f>
        <v>24640202</v>
      </c>
      <c r="V308" s="14">
        <f>VLOOKUP($D308,'ip prosedur-14 okt-15 juni 2026'!$A:$H,8,FALSE)</f>
        <v>39391505</v>
      </c>
    </row>
    <row r="309">
      <c r="A309" s="7" t="s">
        <v>5</v>
      </c>
      <c r="B309" s="5" t="s">
        <v>12547</v>
      </c>
      <c r="C309" s="5" t="s">
        <v>12548</v>
      </c>
      <c r="D309" s="5" t="s">
        <v>783</v>
      </c>
      <c r="E309" s="5" t="s">
        <v>784</v>
      </c>
      <c r="F309" s="11" t="str">
        <f>VLOOKUP($D309,proc!$A:$D,3, FALSE)</f>
        <v>3</v>
      </c>
      <c r="G309" s="12" t="str">
        <f t="shared" si="1"/>
        <v>Appendectomy</v>
      </c>
      <c r="H309" s="12" t="str">
        <f t="shared" si="2"/>
        <v>P16AM</v>
      </c>
      <c r="K309" s="13">
        <f>VLOOKUP($B309,'tarif idrg'!$A:$O,11,FALSE)</f>
        <v>5545571</v>
      </c>
      <c r="L309" s="13">
        <f>VLOOKUP($B309,'tarif idrg'!$A:$O,15,FALSE)</f>
        <v>4658280</v>
      </c>
      <c r="N309" s="3" t="str">
        <f t="shared" si="3"/>
        <v>-</v>
      </c>
      <c r="O309" s="13">
        <f>VLOOKUP($D309,'ip prosedur-2025'!$A:$H,4,FALSE)</f>
        <v>13303902.99</v>
      </c>
      <c r="P309" s="13">
        <f>VLOOKUP($D309,'ip prosedur-14 okt-15 juni 2026'!$A:$H,4,FALSE)</f>
        <v>13741461.33</v>
      </c>
      <c r="Q309" s="13">
        <f>VLOOKUP($D309,'ip prosedur-14 okt-15 juni 2026'!$A:$H,3, FALSE)</f>
        <v>101193</v>
      </c>
      <c r="R309" s="3">
        <f t="shared" si="4"/>
        <v>1390539696367</v>
      </c>
      <c r="S309" s="14">
        <f>VLOOKUP($D309,'ip prosedur-14 okt-15 juni 2026'!$A:$H,5,FALSE)</f>
        <v>7295271</v>
      </c>
      <c r="T309" s="14">
        <f>VLOOKUP($D309,'ip prosedur-14 okt-15 juni 2026'!$A:$H,6,FALSE)</f>
        <v>10347851</v>
      </c>
      <c r="U309" s="14">
        <f>VLOOKUP($D309,'ip prosedur-14 okt-15 juni 2026'!$A:$H,7,FALSE)</f>
        <v>15572030</v>
      </c>
      <c r="V309" s="14">
        <f>VLOOKUP($D309,'ip prosedur-14 okt-15 juni 2026'!$A:$H,8,FALSE)</f>
        <v>24072095</v>
      </c>
    </row>
    <row r="310">
      <c r="A310" s="7" t="s">
        <v>5</v>
      </c>
      <c r="B310" s="5" t="s">
        <v>12547</v>
      </c>
      <c r="C310" s="5" t="s">
        <v>12548</v>
      </c>
      <c r="D310" s="5" t="s">
        <v>785</v>
      </c>
      <c r="E310" s="5" t="s">
        <v>786</v>
      </c>
      <c r="F310" s="11" t="str">
        <f>VLOOKUP($D310,proc!$A:$D,3, FALSE)</f>
        <v>3</v>
      </c>
      <c r="G310" s="12" t="str">
        <f t="shared" si="1"/>
        <v>Appendectomy</v>
      </c>
      <c r="H310" s="12" t="str">
        <f t="shared" si="2"/>
        <v>P16AM</v>
      </c>
      <c r="K310" s="13">
        <f>VLOOKUP($B310,'tarif idrg'!$A:$O,11,FALSE)</f>
        <v>5545571</v>
      </c>
      <c r="L310" s="13">
        <f>VLOOKUP($B310,'tarif idrg'!$A:$O,15,FALSE)</f>
        <v>4658280</v>
      </c>
      <c r="N310" s="3" t="str">
        <f t="shared" si="3"/>
        <v>-</v>
      </c>
      <c r="O310" s="13">
        <f>VLOOKUP($D310,'ip prosedur-2025'!$A:$H,4,FALSE)</f>
        <v>23701055.45</v>
      </c>
      <c r="P310" s="13">
        <f>VLOOKUP($D310,'ip prosedur-14 okt-15 juni 2026'!$A:$H,4,FALSE)</f>
        <v>22205848.83</v>
      </c>
      <c r="Q310" s="13">
        <f>VLOOKUP($D310,'ip prosedur-14 okt-15 juni 2026'!$A:$H,3, FALSE)</f>
        <v>109</v>
      </c>
      <c r="R310" s="3">
        <f t="shared" si="4"/>
        <v>2420437522</v>
      </c>
      <c r="S310" s="14">
        <f>VLOOKUP($D310,'ip prosedur-14 okt-15 juni 2026'!$A:$H,5,FALSE)</f>
        <v>13767116</v>
      </c>
      <c r="T310" s="14">
        <f>VLOOKUP($D310,'ip prosedur-14 okt-15 juni 2026'!$A:$H,6,FALSE)</f>
        <v>16356567</v>
      </c>
      <c r="U310" s="14">
        <f>VLOOKUP($D310,'ip prosedur-14 okt-15 juni 2026'!$A:$H,7,FALSE)</f>
        <v>25752250</v>
      </c>
      <c r="V310" s="14">
        <f>VLOOKUP($D310,'ip prosedur-14 okt-15 juni 2026'!$A:$H,8,FALSE)</f>
        <v>45581845</v>
      </c>
    </row>
    <row r="311">
      <c r="A311" s="7" t="s">
        <v>5</v>
      </c>
      <c r="B311" s="5" t="s">
        <v>12547</v>
      </c>
      <c r="C311" s="5" t="s">
        <v>12548</v>
      </c>
      <c r="D311" s="5" t="s">
        <v>787</v>
      </c>
      <c r="E311" s="5" t="s">
        <v>788</v>
      </c>
      <c r="F311" s="11" t="str">
        <f>VLOOKUP($D311,proc!$A:$D,3, FALSE)</f>
        <v>3</v>
      </c>
      <c r="G311" s="12" t="str">
        <f t="shared" si="1"/>
        <v>Appendectomy</v>
      </c>
      <c r="H311" s="12" t="str">
        <f t="shared" si="2"/>
        <v>P16AM</v>
      </c>
      <c r="K311" s="13">
        <f>VLOOKUP($B311,'tarif idrg'!$A:$O,11,FALSE)</f>
        <v>5545571</v>
      </c>
      <c r="L311" s="13">
        <f>VLOOKUP($B311,'tarif idrg'!$A:$O,15,FALSE)</f>
        <v>4658280</v>
      </c>
      <c r="N311" s="3" t="str">
        <f t="shared" si="3"/>
        <v>-</v>
      </c>
      <c r="O311" s="13">
        <f>VLOOKUP($D311,'ip prosedur-2025'!$A:$H,4,FALSE)</f>
        <v>25590936.53</v>
      </c>
      <c r="P311" s="13">
        <f>VLOOKUP($D311,'ip prosedur-14 okt-15 juni 2026'!$A:$H,4,FALSE)</f>
        <v>22951085.72</v>
      </c>
      <c r="Q311" s="13">
        <f>VLOOKUP($D311,'ip prosedur-14 okt-15 juni 2026'!$A:$H,3, FALSE)</f>
        <v>1165</v>
      </c>
      <c r="R311" s="3">
        <f t="shared" si="4"/>
        <v>26738014864</v>
      </c>
      <c r="S311" s="14">
        <f>VLOOKUP($D311,'ip prosedur-14 okt-15 juni 2026'!$A:$H,5,FALSE)</f>
        <v>10275905</v>
      </c>
      <c r="T311" s="14">
        <f>VLOOKUP($D311,'ip prosedur-14 okt-15 juni 2026'!$A:$H,6,FALSE)</f>
        <v>15753938</v>
      </c>
      <c r="U311" s="14">
        <f>VLOOKUP($D311,'ip prosedur-14 okt-15 juni 2026'!$A:$H,7,FALSE)</f>
        <v>27461269</v>
      </c>
      <c r="V311" s="14">
        <f>VLOOKUP($D311,'ip prosedur-14 okt-15 juni 2026'!$A:$H,8,FALSE)</f>
        <v>46089370</v>
      </c>
    </row>
    <row r="312">
      <c r="A312" s="7" t="s">
        <v>5</v>
      </c>
      <c r="B312" s="5" t="s">
        <v>12547</v>
      </c>
      <c r="C312" s="5" t="s">
        <v>12548</v>
      </c>
      <c r="D312" s="5" t="s">
        <v>789</v>
      </c>
      <c r="E312" s="5" t="s">
        <v>790</v>
      </c>
      <c r="F312" s="11" t="str">
        <f>VLOOKUP($D312,proc!$A:$D,3, FALSE)</f>
        <v>3</v>
      </c>
      <c r="G312" s="12" t="str">
        <f t="shared" si="1"/>
        <v>Appendectomy</v>
      </c>
      <c r="H312" s="12" t="str">
        <f t="shared" si="2"/>
        <v>P16AM</v>
      </c>
      <c r="K312" s="13">
        <f>VLOOKUP($B312,'tarif idrg'!$A:$O,11,FALSE)</f>
        <v>5545571</v>
      </c>
      <c r="L312" s="13">
        <f>VLOOKUP($B312,'tarif idrg'!$A:$O,15,FALSE)</f>
        <v>4658280</v>
      </c>
      <c r="N312" s="3" t="str">
        <f t="shared" si="3"/>
        <v>-</v>
      </c>
      <c r="O312" s="13">
        <f>VLOOKUP($D312,'ip prosedur-2025'!$A:$H,4,FALSE)</f>
        <v>19469700.78</v>
      </c>
      <c r="P312" s="13">
        <f>VLOOKUP($D312,'ip prosedur-14 okt-15 juni 2026'!$A:$H,4,FALSE)</f>
        <v>21450691.9</v>
      </c>
      <c r="Q312" s="13">
        <f>VLOOKUP($D312,'ip prosedur-14 okt-15 juni 2026'!$A:$H,3, FALSE)</f>
        <v>198</v>
      </c>
      <c r="R312" s="3">
        <f t="shared" si="4"/>
        <v>4247236996</v>
      </c>
      <c r="S312" s="14">
        <f>VLOOKUP($D312,'ip prosedur-14 okt-15 juni 2026'!$A:$H,5,FALSE)</f>
        <v>10355326</v>
      </c>
      <c r="T312" s="14">
        <f>VLOOKUP($D312,'ip prosedur-14 okt-15 juni 2026'!$A:$H,6,FALSE)</f>
        <v>14247673</v>
      </c>
      <c r="U312" s="14">
        <f>VLOOKUP($D312,'ip prosedur-14 okt-15 juni 2026'!$A:$H,7,FALSE)</f>
        <v>24438900</v>
      </c>
      <c r="V312" s="14">
        <f>VLOOKUP($D312,'ip prosedur-14 okt-15 juni 2026'!$A:$H,8,FALSE)</f>
        <v>44578690</v>
      </c>
    </row>
    <row r="313">
      <c r="A313" s="7" t="s">
        <v>5</v>
      </c>
      <c r="B313" s="5" t="s">
        <v>12547</v>
      </c>
      <c r="C313" s="5" t="s">
        <v>12548</v>
      </c>
      <c r="D313" s="5" t="s">
        <v>791</v>
      </c>
      <c r="E313" s="5" t="s">
        <v>792</v>
      </c>
      <c r="F313" s="11" t="str">
        <f>VLOOKUP($D313,proc!$A:$D,3, FALSE)</f>
        <v>3</v>
      </c>
      <c r="G313" s="12" t="str">
        <f t="shared" si="1"/>
        <v>Appendectomy</v>
      </c>
      <c r="H313" s="12" t="str">
        <f t="shared" si="2"/>
        <v>P16AM</v>
      </c>
      <c r="K313" s="13">
        <f>VLOOKUP($B313,'tarif idrg'!$A:$O,11,FALSE)</f>
        <v>5545571</v>
      </c>
      <c r="L313" s="13">
        <f>VLOOKUP($B313,'tarif idrg'!$A:$O,15,FALSE)</f>
        <v>4658280</v>
      </c>
      <c r="N313" s="3" t="str">
        <f t="shared" si="3"/>
        <v>-</v>
      </c>
      <c r="O313" s="13">
        <f>VLOOKUP($D313,'ip prosedur-2025'!$A:$H,4,FALSE)</f>
        <v>12278185.93</v>
      </c>
      <c r="P313" s="13">
        <f>VLOOKUP($D313,'ip prosedur-14 okt-15 juni 2026'!$A:$H,4,FALSE)</f>
        <v>14560680.36</v>
      </c>
      <c r="Q313" s="13">
        <f>VLOOKUP($D313,'ip prosedur-14 okt-15 juni 2026'!$A:$H,3, FALSE)</f>
        <v>576</v>
      </c>
      <c r="R313" s="3">
        <f t="shared" si="4"/>
        <v>8386951887</v>
      </c>
      <c r="S313" s="14">
        <f>VLOOKUP($D313,'ip prosedur-14 okt-15 juni 2026'!$A:$H,5,FALSE)</f>
        <v>8124507</v>
      </c>
      <c r="T313" s="14">
        <f>VLOOKUP($D313,'ip prosedur-14 okt-15 juni 2026'!$A:$H,6,FALSE)</f>
        <v>11333000</v>
      </c>
      <c r="U313" s="14">
        <f>VLOOKUP($D313,'ip prosedur-14 okt-15 juni 2026'!$A:$H,7,FALSE)</f>
        <v>17293596</v>
      </c>
      <c r="V313" s="14">
        <f>VLOOKUP($D313,'ip prosedur-14 okt-15 juni 2026'!$A:$H,8,FALSE)</f>
        <v>27249662</v>
      </c>
    </row>
    <row r="314">
      <c r="A314" s="7" t="s">
        <v>5</v>
      </c>
      <c r="B314" s="5" t="s">
        <v>12547</v>
      </c>
      <c r="C314" s="5" t="s">
        <v>12548</v>
      </c>
      <c r="D314" s="5" t="s">
        <v>793</v>
      </c>
      <c r="E314" s="5" t="s">
        <v>794</v>
      </c>
      <c r="F314" s="11" t="str">
        <f>VLOOKUP($D314,proc!$A:$D,3, FALSE)</f>
        <v>3</v>
      </c>
      <c r="G314" s="12" t="str">
        <f t="shared" si="1"/>
        <v>Appendectomy</v>
      </c>
      <c r="H314" s="12" t="str">
        <f t="shared" si="2"/>
        <v>P16AM</v>
      </c>
      <c r="K314" s="13">
        <f>VLOOKUP($B314,'tarif idrg'!$A:$O,11,FALSE)</f>
        <v>5545571</v>
      </c>
      <c r="L314" s="13">
        <f>VLOOKUP($B314,'tarif idrg'!$A:$O,15,FALSE)</f>
        <v>4658280</v>
      </c>
      <c r="N314" s="3" t="str">
        <f t="shared" si="3"/>
        <v>-</v>
      </c>
      <c r="O314" s="13">
        <f>VLOOKUP($D314,'ip prosedur-2025'!$A:$H,4,FALSE)</f>
        <v>13719566.64</v>
      </c>
      <c r="P314" s="13">
        <f>VLOOKUP($D314,'ip prosedur-14 okt-15 juni 2026'!$A:$H,4,FALSE)</f>
        <v>16231312.18</v>
      </c>
      <c r="Q314" s="13">
        <f>VLOOKUP($D314,'ip prosedur-14 okt-15 juni 2026'!$A:$H,3, FALSE)</f>
        <v>222</v>
      </c>
      <c r="R314" s="3">
        <f t="shared" si="4"/>
        <v>3603351304</v>
      </c>
      <c r="S314" s="14">
        <f>VLOOKUP($D314,'ip prosedur-14 okt-15 juni 2026'!$A:$H,5,FALSE)</f>
        <v>7438998</v>
      </c>
      <c r="T314" s="14">
        <f>VLOOKUP($D314,'ip prosedur-14 okt-15 juni 2026'!$A:$H,6,FALSE)</f>
        <v>10201900</v>
      </c>
      <c r="U314" s="14">
        <f>VLOOKUP($D314,'ip prosedur-14 okt-15 juni 2026'!$A:$H,7,FALSE)</f>
        <v>19797365</v>
      </c>
      <c r="V314" s="14">
        <f>VLOOKUP($D314,'ip prosedur-14 okt-15 juni 2026'!$A:$H,8,FALSE)</f>
        <v>37960169</v>
      </c>
    </row>
    <row r="315">
      <c r="A315" s="7" t="s">
        <v>5</v>
      </c>
      <c r="B315" s="5" t="s">
        <v>12821</v>
      </c>
      <c r="C315" s="5" t="s">
        <v>12823</v>
      </c>
      <c r="D315" s="5" t="s">
        <v>795</v>
      </c>
      <c r="E315" s="5" t="s">
        <v>796</v>
      </c>
      <c r="F315" s="11" t="str">
        <f>VLOOKUP($D315,proc!$A:$D,3, FALSE)</f>
        <v>2</v>
      </c>
      <c r="G315" s="12" t="str">
        <f t="shared" si="1"/>
        <v>Minor Anal and Stomal Procedures</v>
      </c>
      <c r="H315" s="12" t="str">
        <f t="shared" si="2"/>
        <v>P16AT</v>
      </c>
      <c r="K315" s="13">
        <f>VLOOKUP($B315,'tarif idrg'!$A:$O,11,FALSE)</f>
        <v>5384830</v>
      </c>
      <c r="L315" s="13">
        <f>VLOOKUP($B315,'tarif idrg'!$A:$O,15,FALSE)</f>
        <v>6731038</v>
      </c>
      <c r="N315" s="3" t="str">
        <f t="shared" si="3"/>
        <v>-</v>
      </c>
      <c r="O315" s="13">
        <f>VLOOKUP($D315,'ip prosedur-2025'!$A:$H,4,FALSE)</f>
        <v>12001160.98</v>
      </c>
      <c r="P315" s="13">
        <f>VLOOKUP($D315,'ip prosedur-14 okt-15 juni 2026'!$A:$H,4,FALSE)</f>
        <v>11592551.09</v>
      </c>
      <c r="Q315" s="13">
        <f>VLOOKUP($D315,'ip prosedur-14 okt-15 juni 2026'!$A:$H,3, FALSE)</f>
        <v>5825</v>
      </c>
      <c r="R315" s="3">
        <f t="shared" si="4"/>
        <v>67526610099</v>
      </c>
      <c r="S315" s="14">
        <f>VLOOKUP($D315,'ip prosedur-14 okt-15 juni 2026'!$A:$H,5,FALSE)</f>
        <v>6397614</v>
      </c>
      <c r="T315" s="14">
        <f>VLOOKUP($D315,'ip prosedur-14 okt-15 juni 2026'!$A:$H,6,FALSE)</f>
        <v>9181841</v>
      </c>
      <c r="U315" s="14">
        <f>VLOOKUP($D315,'ip prosedur-14 okt-15 juni 2026'!$A:$H,7,FALSE)</f>
        <v>13352396</v>
      </c>
      <c r="V315" s="14">
        <f>VLOOKUP($D315,'ip prosedur-14 okt-15 juni 2026'!$A:$H,8,FALSE)</f>
        <v>20051850</v>
      </c>
    </row>
    <row r="316">
      <c r="A316" s="7" t="s">
        <v>5</v>
      </c>
      <c r="B316" s="5" t="s">
        <v>12821</v>
      </c>
      <c r="C316" s="5" t="s">
        <v>12823</v>
      </c>
      <c r="D316" s="5" t="s">
        <v>797</v>
      </c>
      <c r="E316" s="5" t="s">
        <v>798</v>
      </c>
      <c r="F316" s="11" t="str">
        <f>VLOOKUP($D316,proc!$A:$D,3, FALSE)</f>
        <v>2</v>
      </c>
      <c r="G316" s="12" t="str">
        <f t="shared" si="1"/>
        <v>Minor Anal and Stomal Procedures</v>
      </c>
      <c r="H316" s="12" t="str">
        <f t="shared" si="2"/>
        <v>P16AT</v>
      </c>
      <c r="K316" s="13">
        <f>VLOOKUP($B316,'tarif idrg'!$A:$O,11,FALSE)</f>
        <v>5384830</v>
      </c>
      <c r="L316" s="13">
        <f>VLOOKUP($B316,'tarif idrg'!$A:$O,15,FALSE)</f>
        <v>6731038</v>
      </c>
      <c r="N316" s="3" t="str">
        <f t="shared" si="3"/>
        <v>-</v>
      </c>
      <c r="O316" s="13">
        <f>VLOOKUP($D316,'ip prosedur-2025'!$A:$H,4,FALSE)</f>
        <v>12735672.3</v>
      </c>
      <c r="P316" s="13">
        <f>VLOOKUP($D316,'ip prosedur-14 okt-15 juni 2026'!$A:$H,4,FALSE)</f>
        <v>11816409.31</v>
      </c>
      <c r="Q316" s="13">
        <f>VLOOKUP($D316,'ip prosedur-14 okt-15 juni 2026'!$A:$H,3, FALSE)</f>
        <v>112</v>
      </c>
      <c r="R316" s="3">
        <f t="shared" si="4"/>
        <v>1323437843</v>
      </c>
      <c r="S316" s="14">
        <f>VLOOKUP($D316,'ip prosedur-14 okt-15 juni 2026'!$A:$H,5,FALSE)</f>
        <v>6456873</v>
      </c>
      <c r="T316" s="14">
        <f>VLOOKUP($D316,'ip prosedur-14 okt-15 juni 2026'!$A:$H,6,FALSE)</f>
        <v>9100443</v>
      </c>
      <c r="U316" s="14">
        <f>VLOOKUP($D316,'ip prosedur-14 okt-15 juni 2026'!$A:$H,7,FALSE)</f>
        <v>14508891</v>
      </c>
      <c r="V316" s="14">
        <f>VLOOKUP($D316,'ip prosedur-14 okt-15 juni 2026'!$A:$H,8,FALSE)</f>
        <v>19666239</v>
      </c>
    </row>
    <row r="317">
      <c r="A317" s="7" t="s">
        <v>5</v>
      </c>
      <c r="B317" s="5" t="s">
        <v>12821</v>
      </c>
      <c r="C317" s="5" t="s">
        <v>12823</v>
      </c>
      <c r="D317" s="5" t="s">
        <v>799</v>
      </c>
      <c r="E317" s="5" t="s">
        <v>800</v>
      </c>
      <c r="F317" s="11" t="str">
        <f>VLOOKUP($D317,proc!$A:$D,3, FALSE)</f>
        <v>2</v>
      </c>
      <c r="G317" s="12" t="str">
        <f t="shared" si="1"/>
        <v>Minor Anal and Stomal Procedures</v>
      </c>
      <c r="H317" s="12" t="str">
        <f t="shared" si="2"/>
        <v>P16AT</v>
      </c>
      <c r="K317" s="13">
        <f>VLOOKUP($B317,'tarif idrg'!$A:$O,11,FALSE)</f>
        <v>5384830</v>
      </c>
      <c r="L317" s="13">
        <f>VLOOKUP($B317,'tarif idrg'!$A:$O,15,FALSE)</f>
        <v>6731038</v>
      </c>
      <c r="N317" s="3" t="str">
        <f t="shared" si="3"/>
        <v>-</v>
      </c>
      <c r="O317" s="13">
        <f>VLOOKUP($D317,'ip prosedur-2025'!$A:$H,4,FALSE)</f>
        <v>11378340.05</v>
      </c>
      <c r="P317" s="13">
        <f>VLOOKUP($D317,'ip prosedur-14 okt-15 juni 2026'!$A:$H,4,FALSE)</f>
        <v>11400056.07</v>
      </c>
      <c r="Q317" s="13">
        <f>VLOOKUP($D317,'ip prosedur-14 okt-15 juni 2026'!$A:$H,3, FALSE)</f>
        <v>300</v>
      </c>
      <c r="R317" s="3">
        <f t="shared" si="4"/>
        <v>3420016821</v>
      </c>
      <c r="S317" s="14">
        <f>VLOOKUP($D317,'ip prosedur-14 okt-15 juni 2026'!$A:$H,5,FALSE)</f>
        <v>6091600</v>
      </c>
      <c r="T317" s="14">
        <f>VLOOKUP($D317,'ip prosedur-14 okt-15 juni 2026'!$A:$H,6,FALSE)</f>
        <v>8976622</v>
      </c>
      <c r="U317" s="14">
        <f>VLOOKUP($D317,'ip prosedur-14 okt-15 juni 2026'!$A:$H,7,FALSE)</f>
        <v>12815000</v>
      </c>
      <c r="V317" s="14">
        <f>VLOOKUP($D317,'ip prosedur-14 okt-15 juni 2026'!$A:$H,8,FALSE)</f>
        <v>18272818</v>
      </c>
    </row>
    <row r="318">
      <c r="A318" s="7" t="s">
        <v>5</v>
      </c>
      <c r="B318" s="5" t="s">
        <v>12821</v>
      </c>
      <c r="C318" s="5" t="s">
        <v>12823</v>
      </c>
      <c r="D318" s="5" t="s">
        <v>802</v>
      </c>
      <c r="E318" s="5" t="s">
        <v>803</v>
      </c>
      <c r="F318" s="11" t="str">
        <f>VLOOKUP($D318,proc!$A:$D,3, FALSE)</f>
        <v>2</v>
      </c>
      <c r="G318" s="12" t="str">
        <f t="shared" si="1"/>
        <v>Minor Anal and Stomal Procedures</v>
      </c>
      <c r="H318" s="12" t="str">
        <f t="shared" si="2"/>
        <v>P16AT</v>
      </c>
      <c r="K318" s="13">
        <f>VLOOKUP($B318,'tarif idrg'!$A:$O,11,FALSE)</f>
        <v>5384830</v>
      </c>
      <c r="L318" s="13">
        <f>VLOOKUP($B318,'tarif idrg'!$A:$O,15,FALSE)</f>
        <v>6731038</v>
      </c>
      <c r="N318" s="3" t="str">
        <f t="shared" si="3"/>
        <v>-</v>
      </c>
      <c r="O318" s="13">
        <f>VLOOKUP($D318,'ip prosedur-2025'!$A:$H,4,FALSE)</f>
        <v>11861931.09</v>
      </c>
      <c r="P318" s="13">
        <f>VLOOKUP($D318,'ip prosedur-14 okt-15 juni 2026'!$A:$H,4,FALSE)</f>
        <v>11908219.48</v>
      </c>
      <c r="Q318" s="13">
        <f>VLOOKUP($D318,'ip prosedur-14 okt-15 juni 2026'!$A:$H,3, FALSE)</f>
        <v>1534</v>
      </c>
      <c r="R318" s="3">
        <f t="shared" si="4"/>
        <v>18267208682</v>
      </c>
      <c r="S318" s="14">
        <f>VLOOKUP($D318,'ip prosedur-14 okt-15 juni 2026'!$A:$H,5,FALSE)</f>
        <v>7215530</v>
      </c>
      <c r="T318" s="14">
        <f>VLOOKUP($D318,'ip prosedur-14 okt-15 juni 2026'!$A:$H,6,FALSE)</f>
        <v>9910233</v>
      </c>
      <c r="U318" s="14">
        <f>VLOOKUP($D318,'ip prosedur-14 okt-15 juni 2026'!$A:$H,7,FALSE)</f>
        <v>14181231</v>
      </c>
      <c r="V318" s="14">
        <f>VLOOKUP($D318,'ip prosedur-14 okt-15 juni 2026'!$A:$H,8,FALSE)</f>
        <v>20584159</v>
      </c>
    </row>
    <row r="319">
      <c r="A319" s="7" t="s">
        <v>5</v>
      </c>
      <c r="B319" s="5" t="s">
        <v>12821</v>
      </c>
      <c r="C319" s="5" t="s">
        <v>12823</v>
      </c>
      <c r="D319" s="5" t="s">
        <v>804</v>
      </c>
      <c r="E319" s="5" t="s">
        <v>805</v>
      </c>
      <c r="F319" s="11" t="str">
        <f>VLOOKUP($D319,proc!$A:$D,3, FALSE)</f>
        <v>2</v>
      </c>
      <c r="G319" s="12" t="str">
        <f t="shared" si="1"/>
        <v>Minor Anal and Stomal Procedures</v>
      </c>
      <c r="H319" s="12" t="str">
        <f t="shared" si="2"/>
        <v>P16AT</v>
      </c>
      <c r="K319" s="13">
        <f>VLOOKUP($B319,'tarif idrg'!$A:$O,11,FALSE)</f>
        <v>5384830</v>
      </c>
      <c r="L319" s="13">
        <f>VLOOKUP($B319,'tarif idrg'!$A:$O,15,FALSE)</f>
        <v>6731038</v>
      </c>
      <c r="N319" s="3" t="str">
        <f t="shared" si="3"/>
        <v>-</v>
      </c>
      <c r="O319" s="13">
        <f>VLOOKUP($D319,'ip prosedur-2025'!$A:$H,4,FALSE)</f>
        <v>11393831.73</v>
      </c>
      <c r="P319" s="13">
        <f>VLOOKUP($D319,'ip prosedur-14 okt-15 juni 2026'!$A:$H,4,FALSE)</f>
        <v>11656449.57</v>
      </c>
      <c r="Q319" s="13">
        <f>VLOOKUP($D319,'ip prosedur-14 okt-15 juni 2026'!$A:$H,3, FALSE)</f>
        <v>11649</v>
      </c>
      <c r="R319" s="3">
        <f t="shared" si="4"/>
        <v>135785981041</v>
      </c>
      <c r="S319" s="14">
        <f>VLOOKUP($D319,'ip prosedur-14 okt-15 juni 2026'!$A:$H,5,FALSE)</f>
        <v>6334323</v>
      </c>
      <c r="T319" s="14">
        <f>VLOOKUP($D319,'ip prosedur-14 okt-15 juni 2026'!$A:$H,6,FALSE)</f>
        <v>9108303</v>
      </c>
      <c r="U319" s="14">
        <f>VLOOKUP($D319,'ip prosedur-14 okt-15 juni 2026'!$A:$H,7,FALSE)</f>
        <v>13642424</v>
      </c>
      <c r="V319" s="14">
        <f>VLOOKUP($D319,'ip prosedur-14 okt-15 juni 2026'!$A:$H,8,FALSE)</f>
        <v>20350130</v>
      </c>
    </row>
    <row r="320">
      <c r="A320" s="7" t="s">
        <v>5</v>
      </c>
      <c r="B320" s="5" t="s">
        <v>12821</v>
      </c>
      <c r="C320" s="5" t="s">
        <v>12823</v>
      </c>
      <c r="D320" s="5" t="s">
        <v>806</v>
      </c>
      <c r="E320" s="5" t="s">
        <v>807</v>
      </c>
      <c r="F320" s="11" t="str">
        <f>VLOOKUP($D320,proc!$A:$D,3, FALSE)</f>
        <v>2</v>
      </c>
      <c r="G320" s="12" t="str">
        <f t="shared" si="1"/>
        <v>Minor Anal and Stomal Procedures</v>
      </c>
      <c r="H320" s="12" t="str">
        <f t="shared" si="2"/>
        <v>P16AT</v>
      </c>
      <c r="K320" s="13">
        <f>VLOOKUP($B320,'tarif idrg'!$A:$O,11,FALSE)</f>
        <v>5384830</v>
      </c>
      <c r="L320" s="13">
        <f>VLOOKUP($B320,'tarif idrg'!$A:$O,15,FALSE)</f>
        <v>6731038</v>
      </c>
      <c r="N320" s="3" t="str">
        <f t="shared" si="3"/>
        <v>-</v>
      </c>
      <c r="O320" s="13">
        <f>VLOOKUP($D320,'ip prosedur-2025'!$A:$H,4,FALSE)</f>
        <v>11614685.61</v>
      </c>
      <c r="P320" s="13">
        <f>VLOOKUP($D320,'ip prosedur-14 okt-15 juni 2026'!$A:$H,4,FALSE)</f>
        <v>12080709.43</v>
      </c>
      <c r="Q320" s="13">
        <f>VLOOKUP($D320,'ip prosedur-14 okt-15 juni 2026'!$A:$H,3, FALSE)</f>
        <v>944</v>
      </c>
      <c r="R320" s="3">
        <f t="shared" si="4"/>
        <v>11404189702</v>
      </c>
      <c r="S320" s="14">
        <f>VLOOKUP($D320,'ip prosedur-14 okt-15 juni 2026'!$A:$H,5,FALSE)</f>
        <v>6517091</v>
      </c>
      <c r="T320" s="14">
        <f>VLOOKUP($D320,'ip prosedur-14 okt-15 juni 2026'!$A:$H,6,FALSE)</f>
        <v>9039261</v>
      </c>
      <c r="U320" s="14">
        <f>VLOOKUP($D320,'ip prosedur-14 okt-15 juni 2026'!$A:$H,7,FALSE)</f>
        <v>13271006</v>
      </c>
      <c r="V320" s="14">
        <f>VLOOKUP($D320,'ip prosedur-14 okt-15 juni 2026'!$A:$H,8,FALSE)</f>
        <v>21766440</v>
      </c>
    </row>
    <row r="321">
      <c r="A321" s="7" t="s">
        <v>5</v>
      </c>
      <c r="B321" s="5" t="s">
        <v>12821</v>
      </c>
      <c r="C321" s="5" t="s">
        <v>12823</v>
      </c>
      <c r="D321" s="5" t="s">
        <v>809</v>
      </c>
      <c r="E321" s="5" t="s">
        <v>810</v>
      </c>
      <c r="F321" s="11" t="str">
        <f>VLOOKUP($D321,proc!$A:$D,3, FALSE)</f>
        <v>2</v>
      </c>
      <c r="G321" s="12" t="str">
        <f t="shared" si="1"/>
        <v>Minor Anal and Stomal Procedures</v>
      </c>
      <c r="H321" s="12" t="str">
        <f t="shared" si="2"/>
        <v>P16AT</v>
      </c>
      <c r="K321" s="13">
        <f>VLOOKUP($B321,'tarif idrg'!$A:$O,11,FALSE)</f>
        <v>5384830</v>
      </c>
      <c r="L321" s="13">
        <f>VLOOKUP($B321,'tarif idrg'!$A:$O,15,FALSE)</f>
        <v>6731038</v>
      </c>
      <c r="N321" s="3" t="str">
        <f t="shared" si="3"/>
        <v>-</v>
      </c>
      <c r="O321" s="13">
        <f>VLOOKUP($D321,'ip prosedur-2025'!$A:$H,4,FALSE)</f>
        <v>30763385.37</v>
      </c>
      <c r="P321" s="13">
        <f>VLOOKUP($D321,'ip prosedur-14 okt-15 juni 2026'!$A:$H,4,FALSE)</f>
        <v>33285974.5</v>
      </c>
      <c r="Q321" s="13">
        <f>VLOOKUP($D321,'ip prosedur-14 okt-15 juni 2026'!$A:$H,3, FALSE)</f>
        <v>16</v>
      </c>
      <c r="R321" s="3">
        <f t="shared" si="4"/>
        <v>532575592</v>
      </c>
      <c r="S321" s="14">
        <f>VLOOKUP($D321,'ip prosedur-14 okt-15 juni 2026'!$A:$H,5,FALSE)</f>
        <v>10000000</v>
      </c>
      <c r="T321" s="14">
        <f>VLOOKUP($D321,'ip prosedur-14 okt-15 juni 2026'!$A:$H,6,FALSE)</f>
        <v>10666723</v>
      </c>
      <c r="U321" s="14">
        <f>VLOOKUP($D321,'ip prosedur-14 okt-15 juni 2026'!$A:$H,7,FALSE)</f>
        <v>37366032</v>
      </c>
      <c r="V321" s="14">
        <f>VLOOKUP($D321,'ip prosedur-14 okt-15 juni 2026'!$A:$H,8,FALSE)</f>
        <v>99055271</v>
      </c>
    </row>
    <row r="322">
      <c r="A322" s="7" t="s">
        <v>5</v>
      </c>
      <c r="B322" s="5" t="s">
        <v>12821</v>
      </c>
      <c r="C322" s="5" t="s">
        <v>12823</v>
      </c>
      <c r="D322" s="5" t="s">
        <v>811</v>
      </c>
      <c r="E322" s="5" t="s">
        <v>812</v>
      </c>
      <c r="F322" s="11" t="str">
        <f>VLOOKUP($D322,proc!$A:$D,3, FALSE)</f>
        <v>2</v>
      </c>
      <c r="G322" s="12" t="str">
        <f t="shared" si="1"/>
        <v>Minor Anal and Stomal Procedures</v>
      </c>
      <c r="H322" s="12" t="str">
        <f t="shared" si="2"/>
        <v>P16AT</v>
      </c>
      <c r="K322" s="13">
        <f>VLOOKUP($B322,'tarif idrg'!$A:$O,11,FALSE)</f>
        <v>5384830</v>
      </c>
      <c r="L322" s="13">
        <f>VLOOKUP($B322,'tarif idrg'!$A:$O,15,FALSE)</f>
        <v>6731038</v>
      </c>
      <c r="N322" s="3" t="str">
        <f t="shared" si="3"/>
        <v>-</v>
      </c>
      <c r="O322" s="13">
        <f>VLOOKUP($D322,'ip prosedur-2025'!$A:$H,4,FALSE)</f>
        <v>10881585.12</v>
      </c>
      <c r="P322" s="13">
        <f>VLOOKUP($D322,'ip prosedur-14 okt-15 juni 2026'!$A:$H,4,FALSE)</f>
        <v>11550773.81</v>
      </c>
      <c r="Q322" s="13">
        <f>VLOOKUP($D322,'ip prosedur-14 okt-15 juni 2026'!$A:$H,3, FALSE)</f>
        <v>3179</v>
      </c>
      <c r="R322" s="3">
        <f t="shared" si="4"/>
        <v>36719909942</v>
      </c>
      <c r="S322" s="14">
        <f>VLOOKUP($D322,'ip prosedur-14 okt-15 juni 2026'!$A:$H,5,FALSE)</f>
        <v>6216666</v>
      </c>
      <c r="T322" s="14">
        <f>VLOOKUP($D322,'ip prosedur-14 okt-15 juni 2026'!$A:$H,6,FALSE)</f>
        <v>8708504</v>
      </c>
      <c r="U322" s="14">
        <f>VLOOKUP($D322,'ip prosedur-14 okt-15 juni 2026'!$A:$H,7,FALSE)</f>
        <v>12903471</v>
      </c>
      <c r="V322" s="14">
        <f>VLOOKUP($D322,'ip prosedur-14 okt-15 juni 2026'!$A:$H,8,FALSE)</f>
        <v>19909130</v>
      </c>
    </row>
    <row r="323">
      <c r="A323" s="7" t="s">
        <v>5</v>
      </c>
      <c r="B323" s="5" t="s">
        <v>12821</v>
      </c>
      <c r="C323" s="5" t="s">
        <v>12823</v>
      </c>
      <c r="D323" s="5" t="s">
        <v>813</v>
      </c>
      <c r="E323" s="5" t="s">
        <v>815</v>
      </c>
      <c r="F323" s="11" t="str">
        <f>VLOOKUP($D323,proc!$A:$D,3, FALSE)</f>
        <v>2</v>
      </c>
      <c r="G323" s="12" t="str">
        <f t="shared" si="1"/>
        <v>Minor Anal and Stomal Procedures</v>
      </c>
      <c r="H323" s="12" t="str">
        <f t="shared" si="2"/>
        <v>P16AT</v>
      </c>
      <c r="K323" s="13">
        <f>VLOOKUP($B323,'tarif idrg'!$A:$O,11,FALSE)</f>
        <v>5384830</v>
      </c>
      <c r="L323" s="13">
        <f>VLOOKUP($B323,'tarif idrg'!$A:$O,15,FALSE)</f>
        <v>6731038</v>
      </c>
      <c r="N323" s="3" t="str">
        <f t="shared" si="3"/>
        <v>-</v>
      </c>
      <c r="O323" s="13">
        <f>VLOOKUP($D323,'ip prosedur-2025'!$A:$H,4,FALSE)</f>
        <v>10097051.89</v>
      </c>
      <c r="P323" s="13">
        <f>VLOOKUP($D323,'ip prosedur-14 okt-15 juni 2026'!$A:$H,4,FALSE)</f>
        <v>10274671.28</v>
      </c>
      <c r="Q323" s="13">
        <f>VLOOKUP($D323,'ip prosedur-14 okt-15 juni 2026'!$A:$H,3, FALSE)</f>
        <v>50766</v>
      </c>
      <c r="R323" s="3">
        <f t="shared" si="4"/>
        <v>521603962200</v>
      </c>
      <c r="S323" s="14">
        <f>VLOOKUP($D323,'ip prosedur-14 okt-15 juni 2026'!$A:$H,5,FALSE)</f>
        <v>6076070</v>
      </c>
      <c r="T323" s="14">
        <f>VLOOKUP($D323,'ip prosedur-14 okt-15 juni 2026'!$A:$H,6,FALSE)</f>
        <v>8371546</v>
      </c>
      <c r="U323" s="14">
        <f>VLOOKUP($D323,'ip prosedur-14 okt-15 juni 2026'!$A:$H,7,FALSE)</f>
        <v>12024567</v>
      </c>
      <c r="V323" s="14">
        <f>VLOOKUP($D323,'ip prosedur-14 okt-15 juni 2026'!$A:$H,8,FALSE)</f>
        <v>17583227</v>
      </c>
    </row>
    <row r="324">
      <c r="A324" s="7" t="s">
        <v>5</v>
      </c>
      <c r="B324" s="5" t="s">
        <v>12821</v>
      </c>
      <c r="C324" s="5" t="s">
        <v>12823</v>
      </c>
      <c r="D324" s="5" t="s">
        <v>818</v>
      </c>
      <c r="E324" s="5" t="s">
        <v>819</v>
      </c>
      <c r="F324" s="11" t="str">
        <f>VLOOKUP($D324,proc!$A:$D,3, FALSE)</f>
        <v>2</v>
      </c>
      <c r="G324" s="12" t="str">
        <f t="shared" si="1"/>
        <v>Minor Anal and Stomal Procedures</v>
      </c>
      <c r="H324" s="12" t="str">
        <f t="shared" si="2"/>
        <v>P16AT</v>
      </c>
      <c r="K324" s="13">
        <f>VLOOKUP($B324,'tarif idrg'!$A:$O,11,FALSE)</f>
        <v>5384830</v>
      </c>
      <c r="L324" s="13">
        <f>VLOOKUP($B324,'tarif idrg'!$A:$O,15,FALSE)</f>
        <v>6731038</v>
      </c>
      <c r="N324" s="3" t="str">
        <f t="shared" si="3"/>
        <v>-</v>
      </c>
      <c r="O324" s="13">
        <f>VLOOKUP($D324,'ip prosedur-2025'!$A:$H,4,FALSE)</f>
        <v>11057986.64</v>
      </c>
      <c r="P324" s="13">
        <f>VLOOKUP($D324,'ip prosedur-14 okt-15 juni 2026'!$A:$H,4,FALSE)</f>
        <v>11867104.3</v>
      </c>
      <c r="Q324" s="13">
        <f>VLOOKUP($D324,'ip prosedur-14 okt-15 juni 2026'!$A:$H,3, FALSE)</f>
        <v>1119</v>
      </c>
      <c r="R324" s="3">
        <f t="shared" si="4"/>
        <v>13279289712</v>
      </c>
      <c r="S324" s="14">
        <f>VLOOKUP($D324,'ip prosedur-14 okt-15 juni 2026'!$A:$H,5,FALSE)</f>
        <v>6604944</v>
      </c>
      <c r="T324" s="14">
        <f>VLOOKUP($D324,'ip prosedur-14 okt-15 juni 2026'!$A:$H,6,FALSE)</f>
        <v>9077185</v>
      </c>
      <c r="U324" s="14">
        <f>VLOOKUP($D324,'ip prosedur-14 okt-15 juni 2026'!$A:$H,7,FALSE)</f>
        <v>14090714</v>
      </c>
      <c r="V324" s="14">
        <f>VLOOKUP($D324,'ip prosedur-14 okt-15 juni 2026'!$A:$H,8,FALSE)</f>
        <v>20687536</v>
      </c>
    </row>
    <row r="325">
      <c r="A325" s="7" t="s">
        <v>5</v>
      </c>
      <c r="B325" s="5" t="s">
        <v>12821</v>
      </c>
      <c r="C325" s="5" t="s">
        <v>12823</v>
      </c>
      <c r="D325" s="5" t="s">
        <v>820</v>
      </c>
      <c r="E325" s="5" t="s">
        <v>821</v>
      </c>
      <c r="F325" s="11" t="str">
        <f>VLOOKUP($D325,proc!$A:$D,3, FALSE)</f>
        <v>2</v>
      </c>
      <c r="G325" s="12" t="str">
        <f t="shared" si="1"/>
        <v>Minor Anal and Stomal Procedures</v>
      </c>
      <c r="H325" s="12" t="str">
        <f t="shared" si="2"/>
        <v>P16AT</v>
      </c>
      <c r="K325" s="13">
        <f>VLOOKUP($B325,'tarif idrg'!$A:$O,11,FALSE)</f>
        <v>5384830</v>
      </c>
      <c r="L325" s="13">
        <f>VLOOKUP($B325,'tarif idrg'!$A:$O,15,FALSE)</f>
        <v>6731038</v>
      </c>
      <c r="N325" s="3" t="str">
        <f t="shared" si="3"/>
        <v>-</v>
      </c>
      <c r="O325" s="13">
        <f>VLOOKUP($D325,'ip prosedur-2025'!$A:$H,4,FALSE)</f>
        <v>10015545.88</v>
      </c>
      <c r="P325" s="13">
        <f>VLOOKUP($D325,'ip prosedur-14 okt-15 juni 2026'!$A:$H,4,FALSE)</f>
        <v>10574675.49</v>
      </c>
      <c r="Q325" s="13">
        <f>VLOOKUP($D325,'ip prosedur-14 okt-15 juni 2026'!$A:$H,3, FALSE)</f>
        <v>342</v>
      </c>
      <c r="R325" s="3">
        <f t="shared" si="4"/>
        <v>3616539018</v>
      </c>
      <c r="S325" s="14">
        <f>VLOOKUP($D325,'ip prosedur-14 okt-15 juni 2026'!$A:$H,5,FALSE)</f>
        <v>5641684</v>
      </c>
      <c r="T325" s="14">
        <f>VLOOKUP($D325,'ip prosedur-14 okt-15 juni 2026'!$A:$H,6,FALSE)</f>
        <v>7838441</v>
      </c>
      <c r="U325" s="14">
        <f>VLOOKUP($D325,'ip prosedur-14 okt-15 juni 2026'!$A:$H,7,FALSE)</f>
        <v>11404689</v>
      </c>
      <c r="V325" s="14">
        <f>VLOOKUP($D325,'ip prosedur-14 okt-15 juni 2026'!$A:$H,8,FALSE)</f>
        <v>18416329</v>
      </c>
    </row>
    <row r="326">
      <c r="A326" s="7" t="s">
        <v>5</v>
      </c>
      <c r="B326" s="5" t="s">
        <v>12821</v>
      </c>
      <c r="C326" s="5" t="s">
        <v>12823</v>
      </c>
      <c r="D326" s="5" t="s">
        <v>822</v>
      </c>
      <c r="E326" s="5" t="s">
        <v>823</v>
      </c>
      <c r="F326" s="11" t="str">
        <f>VLOOKUP($D326,proc!$A:$D,3, FALSE)</f>
        <v>2</v>
      </c>
      <c r="G326" s="12" t="str">
        <f t="shared" si="1"/>
        <v>Minor Anal and Stomal Procedures</v>
      </c>
      <c r="H326" s="12" t="str">
        <f t="shared" si="2"/>
        <v>P16AT</v>
      </c>
      <c r="K326" s="13">
        <f>VLOOKUP($B326,'tarif idrg'!$A:$O,11,FALSE)</f>
        <v>5384830</v>
      </c>
      <c r="L326" s="13">
        <f>VLOOKUP($B326,'tarif idrg'!$A:$O,15,FALSE)</f>
        <v>6731038</v>
      </c>
      <c r="N326" s="3" t="str">
        <f t="shared" si="3"/>
        <v>-</v>
      </c>
      <c r="O326" s="13">
        <f>VLOOKUP($D326,'ip prosedur-2025'!$A:$H,4,FALSE)</f>
        <v>10992528.84</v>
      </c>
      <c r="P326" s="13">
        <f>VLOOKUP($D326,'ip prosedur-14 okt-15 juni 2026'!$A:$H,4,FALSE)</f>
        <v>11675884.44</v>
      </c>
      <c r="Q326" s="13">
        <f>VLOOKUP($D326,'ip prosedur-14 okt-15 juni 2026'!$A:$H,3, FALSE)</f>
        <v>383</v>
      </c>
      <c r="R326" s="3">
        <f t="shared" si="4"/>
        <v>4471863741</v>
      </c>
      <c r="S326" s="14">
        <f>VLOOKUP($D326,'ip prosedur-14 okt-15 juni 2026'!$A:$H,5,FALSE)</f>
        <v>6422160</v>
      </c>
      <c r="T326" s="14">
        <f>VLOOKUP($D326,'ip prosedur-14 okt-15 juni 2026'!$A:$H,6,FALSE)</f>
        <v>8786636</v>
      </c>
      <c r="U326" s="14">
        <f>VLOOKUP($D326,'ip prosedur-14 okt-15 juni 2026'!$A:$H,7,FALSE)</f>
        <v>12395475</v>
      </c>
      <c r="V326" s="14">
        <f>VLOOKUP($D326,'ip prosedur-14 okt-15 juni 2026'!$A:$H,8,FALSE)</f>
        <v>19714930</v>
      </c>
    </row>
    <row r="327">
      <c r="A327" s="7" t="s">
        <v>5</v>
      </c>
      <c r="B327" s="5" t="s">
        <v>12821</v>
      </c>
      <c r="C327" s="5" t="s">
        <v>12823</v>
      </c>
      <c r="D327" s="5" t="s">
        <v>824</v>
      </c>
      <c r="E327" s="5" t="s">
        <v>825</v>
      </c>
      <c r="F327" s="11" t="str">
        <f>VLOOKUP($D327,proc!$A:$D,3, FALSE)</f>
        <v>2</v>
      </c>
      <c r="G327" s="12" t="str">
        <f t="shared" si="1"/>
        <v>Minor Anal and Stomal Procedures</v>
      </c>
      <c r="H327" s="12" t="str">
        <f t="shared" si="2"/>
        <v>P16AT</v>
      </c>
      <c r="K327" s="13">
        <f>VLOOKUP($B327,'tarif idrg'!$A:$O,11,FALSE)</f>
        <v>5384830</v>
      </c>
      <c r="L327" s="13">
        <f>VLOOKUP($B327,'tarif idrg'!$A:$O,15,FALSE)</f>
        <v>6731038</v>
      </c>
      <c r="N327" s="3" t="str">
        <f t="shared" si="3"/>
        <v>-</v>
      </c>
      <c r="O327" s="13">
        <f>VLOOKUP($D327,'ip prosedur-2025'!$A:$H,4,FALSE)</f>
        <v>13106381.16</v>
      </c>
      <c r="P327" s="13">
        <f>VLOOKUP($D327,'ip prosedur-14 okt-15 juni 2026'!$A:$H,4,FALSE)</f>
        <v>13326938.42</v>
      </c>
      <c r="Q327" s="13">
        <f>VLOOKUP($D327,'ip prosedur-14 okt-15 juni 2026'!$A:$H,3, FALSE)</f>
        <v>325</v>
      </c>
      <c r="R327" s="3">
        <f t="shared" si="4"/>
        <v>4331254987</v>
      </c>
      <c r="S327" s="14">
        <f>VLOOKUP($D327,'ip prosedur-14 okt-15 juni 2026'!$A:$H,5,FALSE)</f>
        <v>6628000</v>
      </c>
      <c r="T327" s="14">
        <f>VLOOKUP($D327,'ip prosedur-14 okt-15 juni 2026'!$A:$H,6,FALSE)</f>
        <v>9250277</v>
      </c>
      <c r="U327" s="14">
        <f>VLOOKUP($D327,'ip prosedur-14 okt-15 juni 2026'!$A:$H,7,FALSE)</f>
        <v>14323400</v>
      </c>
      <c r="V327" s="14">
        <f>VLOOKUP($D327,'ip prosedur-14 okt-15 juni 2026'!$A:$H,8,FALSE)</f>
        <v>22779717</v>
      </c>
    </row>
    <row r="328">
      <c r="A328" s="7" t="s">
        <v>5</v>
      </c>
      <c r="B328" s="5" t="s">
        <v>12821</v>
      </c>
      <c r="C328" s="5" t="s">
        <v>12823</v>
      </c>
      <c r="D328" s="5" t="s">
        <v>826</v>
      </c>
      <c r="E328" s="5" t="s">
        <v>827</v>
      </c>
      <c r="F328" s="11" t="str">
        <f>VLOOKUP($D328,proc!$A:$D,3, FALSE)</f>
        <v>2</v>
      </c>
      <c r="G328" s="12" t="str">
        <f t="shared" si="1"/>
        <v>Minor Anal and Stomal Procedures</v>
      </c>
      <c r="H328" s="12" t="str">
        <f t="shared" si="2"/>
        <v>P16AT</v>
      </c>
      <c r="K328" s="13">
        <f>VLOOKUP($B328,'tarif idrg'!$A:$O,11,FALSE)</f>
        <v>5384830</v>
      </c>
      <c r="L328" s="13">
        <f>VLOOKUP($B328,'tarif idrg'!$A:$O,15,FALSE)</f>
        <v>6731038</v>
      </c>
      <c r="N328" s="3" t="str">
        <f t="shared" si="3"/>
        <v>-</v>
      </c>
      <c r="O328" s="13">
        <f>VLOOKUP($D328,'ip prosedur-2025'!$A:$H,4,FALSE)</f>
        <v>10728873.37</v>
      </c>
      <c r="P328" s="13">
        <f>VLOOKUP($D328,'ip prosedur-14 okt-15 juni 2026'!$A:$H,4,FALSE)</f>
        <v>10819134.3</v>
      </c>
      <c r="Q328" s="13">
        <f>VLOOKUP($D328,'ip prosedur-14 okt-15 juni 2026'!$A:$H,3, FALSE)</f>
        <v>27</v>
      </c>
      <c r="R328" s="3">
        <f t="shared" si="4"/>
        <v>292116626.1</v>
      </c>
      <c r="S328" s="14">
        <f>VLOOKUP($D328,'ip prosedur-14 okt-15 juni 2026'!$A:$H,5,FALSE)</f>
        <v>5903258</v>
      </c>
      <c r="T328" s="14">
        <f>VLOOKUP($D328,'ip prosedur-14 okt-15 juni 2026'!$A:$H,6,FALSE)</f>
        <v>8821513</v>
      </c>
      <c r="U328" s="14">
        <f>VLOOKUP($D328,'ip prosedur-14 okt-15 juni 2026'!$A:$H,7,FALSE)</f>
        <v>13938698</v>
      </c>
      <c r="V328" s="14">
        <f>VLOOKUP($D328,'ip prosedur-14 okt-15 juni 2026'!$A:$H,8,FALSE)</f>
        <v>21125102</v>
      </c>
    </row>
    <row r="329">
      <c r="A329" s="7" t="s">
        <v>5</v>
      </c>
      <c r="B329" s="5" t="s">
        <v>12821</v>
      </c>
      <c r="C329" s="5" t="s">
        <v>12823</v>
      </c>
      <c r="D329" s="5" t="s">
        <v>828</v>
      </c>
      <c r="E329" s="5" t="s">
        <v>829</v>
      </c>
      <c r="F329" s="11" t="str">
        <f>VLOOKUP($D329,proc!$A:$D,3, FALSE)</f>
        <v>2</v>
      </c>
      <c r="G329" s="12" t="str">
        <f t="shared" si="1"/>
        <v>Minor Anal and Stomal Procedures</v>
      </c>
      <c r="H329" s="12" t="str">
        <f t="shared" si="2"/>
        <v>P16AT</v>
      </c>
      <c r="K329" s="13">
        <f>VLOOKUP($B329,'tarif idrg'!$A:$O,11,FALSE)</f>
        <v>5384830</v>
      </c>
      <c r="L329" s="13">
        <f>VLOOKUP($B329,'tarif idrg'!$A:$O,15,FALSE)</f>
        <v>6731038</v>
      </c>
      <c r="N329" s="3" t="str">
        <f t="shared" si="3"/>
        <v>-</v>
      </c>
      <c r="O329" s="13">
        <f>VLOOKUP($D329,'ip prosedur-2025'!$A:$H,4,FALSE)</f>
        <v>13786211.21</v>
      </c>
      <c r="P329" s="13">
        <f>VLOOKUP($D329,'ip prosedur-14 okt-15 juni 2026'!$A:$H,4,FALSE)</f>
        <v>26314747.95</v>
      </c>
      <c r="Q329" s="13">
        <f>VLOOKUP($D329,'ip prosedur-14 okt-15 juni 2026'!$A:$H,3, FALSE)</f>
        <v>41</v>
      </c>
      <c r="R329" s="3">
        <f t="shared" si="4"/>
        <v>1078904666</v>
      </c>
      <c r="S329" s="14">
        <f>VLOOKUP($D329,'ip prosedur-14 okt-15 juni 2026'!$A:$H,5,FALSE)</f>
        <v>7278800</v>
      </c>
      <c r="T329" s="14">
        <f>VLOOKUP($D329,'ip prosedur-14 okt-15 juni 2026'!$A:$H,6,FALSE)</f>
        <v>15301340</v>
      </c>
      <c r="U329" s="14">
        <f>VLOOKUP($D329,'ip prosedur-14 okt-15 juni 2026'!$A:$H,7,FALSE)</f>
        <v>23010317</v>
      </c>
      <c r="V329" s="14">
        <f>VLOOKUP($D329,'ip prosedur-14 okt-15 juni 2026'!$A:$H,8,FALSE)</f>
        <v>35214682</v>
      </c>
    </row>
    <row r="330">
      <c r="A330" s="7" t="s">
        <v>5</v>
      </c>
      <c r="B330" s="5" t="s">
        <v>13483</v>
      </c>
      <c r="C330" s="5" t="s">
        <v>13485</v>
      </c>
      <c r="D330" s="5" t="s">
        <v>830</v>
      </c>
      <c r="E330" s="5" t="s">
        <v>831</v>
      </c>
      <c r="F330" s="11" t="str">
        <f>VLOOKUP($D330,proc!$A:$D,3, FALSE)</f>
        <v>3</v>
      </c>
      <c r="G330" s="12" t="str">
        <f t="shared" si="1"/>
        <v>Hernia Procedures</v>
      </c>
      <c r="H330" s="12" t="str">
        <f t="shared" si="2"/>
        <v>P16AN</v>
      </c>
      <c r="K330" s="13">
        <f>VLOOKUP($B330,'tarif idrg'!$A:$O,11,FALSE)</f>
        <v>6349277</v>
      </c>
      <c r="L330" s="13">
        <f>VLOOKUP($B330,'tarif idrg'!$A:$O,15,FALSE)</f>
        <v>5777842</v>
      </c>
      <c r="N330" s="3" t="str">
        <f t="shared" si="3"/>
        <v>-</v>
      </c>
      <c r="O330" s="13">
        <f>VLOOKUP($D330,'ip prosedur-2025'!$A:$H,4,FALSE)</f>
        <v>25493474.41</v>
      </c>
      <c r="P330" s="13">
        <f>VLOOKUP($D330,'ip prosedur-14 okt-15 juni 2026'!$A:$H,4,FALSE)</f>
        <v>25015714.78</v>
      </c>
      <c r="Q330" s="13">
        <f>VLOOKUP($D330,'ip prosedur-14 okt-15 juni 2026'!$A:$H,3, FALSE)</f>
        <v>225</v>
      </c>
      <c r="R330" s="3">
        <f t="shared" si="4"/>
        <v>5628535826</v>
      </c>
      <c r="S330" s="14">
        <f>VLOOKUP($D330,'ip prosedur-14 okt-15 juni 2026'!$A:$H,5,FALSE)</f>
        <v>11696811</v>
      </c>
      <c r="T330" s="14">
        <f>VLOOKUP($D330,'ip prosedur-14 okt-15 juni 2026'!$A:$H,6,FALSE)</f>
        <v>19116400</v>
      </c>
      <c r="U330" s="14">
        <f>VLOOKUP($D330,'ip prosedur-14 okt-15 juni 2026'!$A:$H,7,FALSE)</f>
        <v>35793750</v>
      </c>
      <c r="V330" s="14">
        <f>VLOOKUP($D330,'ip prosedur-14 okt-15 juni 2026'!$A:$H,8,FALSE)</f>
        <v>46492632</v>
      </c>
    </row>
    <row r="331">
      <c r="A331" s="7" t="s">
        <v>5</v>
      </c>
      <c r="B331" s="5" t="s">
        <v>13483</v>
      </c>
      <c r="C331" s="5" t="s">
        <v>13485</v>
      </c>
      <c r="D331" s="5" t="s">
        <v>832</v>
      </c>
      <c r="E331" s="5" t="s">
        <v>834</v>
      </c>
      <c r="F331" s="11" t="str">
        <f>VLOOKUP($D331,proc!$A:$D,3, FALSE)</f>
        <v>3</v>
      </c>
      <c r="G331" s="12" t="str">
        <f t="shared" si="1"/>
        <v>Hernia Procedures</v>
      </c>
      <c r="H331" s="12" t="str">
        <f t="shared" si="2"/>
        <v>P16AN</v>
      </c>
      <c r="K331" s="13">
        <f>VLOOKUP($B331,'tarif idrg'!$A:$O,11,FALSE)</f>
        <v>6349277</v>
      </c>
      <c r="L331" s="13">
        <f>VLOOKUP($B331,'tarif idrg'!$A:$O,15,FALSE)</f>
        <v>5777842</v>
      </c>
      <c r="N331" s="3" t="str">
        <f t="shared" si="3"/>
        <v>-</v>
      </c>
      <c r="O331" s="13">
        <f>VLOOKUP($D331,'ip prosedur-2025'!$A:$H,4,FALSE)</f>
        <v>29129201.3</v>
      </c>
      <c r="P331" s="13">
        <f>VLOOKUP($D331,'ip prosedur-14 okt-15 juni 2026'!$A:$H,4,FALSE)</f>
        <v>27481290.7</v>
      </c>
      <c r="Q331" s="13">
        <f>VLOOKUP($D331,'ip prosedur-14 okt-15 juni 2026'!$A:$H,3, FALSE)</f>
        <v>177</v>
      </c>
      <c r="R331" s="3">
        <f t="shared" si="4"/>
        <v>4864188454</v>
      </c>
      <c r="S331" s="14">
        <f>VLOOKUP($D331,'ip prosedur-14 okt-15 juni 2026'!$A:$H,5,FALSE)</f>
        <v>16049704</v>
      </c>
      <c r="T331" s="14">
        <f>VLOOKUP($D331,'ip prosedur-14 okt-15 juni 2026'!$A:$H,6,FALSE)</f>
        <v>25782606</v>
      </c>
      <c r="U331" s="14">
        <f>VLOOKUP($D331,'ip prosedur-14 okt-15 juni 2026'!$A:$H,7,FALSE)</f>
        <v>35157502</v>
      </c>
      <c r="V331" s="14">
        <f>VLOOKUP($D331,'ip prosedur-14 okt-15 juni 2026'!$A:$H,8,FALSE)</f>
        <v>42918560</v>
      </c>
    </row>
    <row r="332">
      <c r="A332" s="7" t="s">
        <v>5</v>
      </c>
      <c r="B332" s="5" t="s">
        <v>13483</v>
      </c>
      <c r="C332" s="5" t="s">
        <v>13485</v>
      </c>
      <c r="D332" s="5" t="s">
        <v>835</v>
      </c>
      <c r="E332" s="5" t="s">
        <v>836</v>
      </c>
      <c r="F332" s="11" t="str">
        <f>VLOOKUP($D332,proc!$A:$D,3, FALSE)</f>
        <v>3</v>
      </c>
      <c r="G332" s="12" t="str">
        <f t="shared" si="1"/>
        <v>Hernia Procedures</v>
      </c>
      <c r="H332" s="12" t="str">
        <f t="shared" si="2"/>
        <v>P16AN</v>
      </c>
      <c r="K332" s="13">
        <f>VLOOKUP($B332,'tarif idrg'!$A:$O,11,FALSE)</f>
        <v>6349277</v>
      </c>
      <c r="L332" s="13">
        <f>VLOOKUP($B332,'tarif idrg'!$A:$O,15,FALSE)</f>
        <v>5777842</v>
      </c>
      <c r="N332" s="3" t="str">
        <f t="shared" si="3"/>
        <v>-</v>
      </c>
      <c r="O332" s="13">
        <f>VLOOKUP($D332,'ip prosedur-2025'!$A:$H,4,FALSE)</f>
        <v>23992198.89</v>
      </c>
      <c r="P332" s="13">
        <f>VLOOKUP($D332,'ip prosedur-14 okt-15 juni 2026'!$A:$H,4,FALSE)</f>
        <v>24360264.22</v>
      </c>
      <c r="Q332" s="13">
        <f>VLOOKUP($D332,'ip prosedur-14 okt-15 juni 2026'!$A:$H,3, FALSE)</f>
        <v>519</v>
      </c>
      <c r="R332" s="3">
        <f t="shared" si="4"/>
        <v>12642977130</v>
      </c>
      <c r="S332" s="14">
        <f>VLOOKUP($D332,'ip prosedur-14 okt-15 juni 2026'!$A:$H,5,FALSE)</f>
        <v>12233527</v>
      </c>
      <c r="T332" s="14">
        <f>VLOOKUP($D332,'ip prosedur-14 okt-15 juni 2026'!$A:$H,6,FALSE)</f>
        <v>21635389</v>
      </c>
      <c r="U332" s="14">
        <f>VLOOKUP($D332,'ip prosedur-14 okt-15 juni 2026'!$A:$H,7,FALSE)</f>
        <v>30811300</v>
      </c>
      <c r="V332" s="14">
        <f>VLOOKUP($D332,'ip prosedur-14 okt-15 juni 2026'!$A:$H,8,FALSE)</f>
        <v>38461559</v>
      </c>
    </row>
    <row r="333">
      <c r="A333" s="7" t="s">
        <v>5</v>
      </c>
      <c r="B333" s="5" t="s">
        <v>13483</v>
      </c>
      <c r="C333" s="5" t="s">
        <v>13485</v>
      </c>
      <c r="D333" s="5" t="s">
        <v>838</v>
      </c>
      <c r="E333" s="5" t="s">
        <v>839</v>
      </c>
      <c r="F333" s="11" t="str">
        <f>VLOOKUP($D333,proc!$A:$D,3, FALSE)</f>
        <v>3</v>
      </c>
      <c r="G333" s="12" t="str">
        <f t="shared" si="1"/>
        <v>Hernia Procedures</v>
      </c>
      <c r="H333" s="12" t="str">
        <f t="shared" si="2"/>
        <v>P16AN</v>
      </c>
      <c r="K333" s="13">
        <f>VLOOKUP($B333,'tarif idrg'!$A:$O,11,FALSE)</f>
        <v>6349277</v>
      </c>
      <c r="L333" s="13">
        <f>VLOOKUP($B333,'tarif idrg'!$A:$O,15,FALSE)</f>
        <v>5777842</v>
      </c>
      <c r="N333" s="3" t="str">
        <f t="shared" si="3"/>
        <v>-</v>
      </c>
      <c r="O333" s="13">
        <f>VLOOKUP($D333,'ip prosedur-2025'!$A:$H,4,FALSE)</f>
        <v>36909448.12</v>
      </c>
      <c r="P333" s="13">
        <f>VLOOKUP($D333,'ip prosedur-14 okt-15 juni 2026'!$A:$H,4,FALSE)</f>
        <v>33355684.96</v>
      </c>
      <c r="Q333" s="13">
        <f>VLOOKUP($D333,'ip prosedur-14 okt-15 juni 2026'!$A:$H,3, FALSE)</f>
        <v>24</v>
      </c>
      <c r="R333" s="3">
        <f t="shared" si="4"/>
        <v>800536439</v>
      </c>
      <c r="S333" s="14">
        <f>VLOOKUP($D333,'ip prosedur-14 okt-15 juni 2026'!$A:$H,5,FALSE)</f>
        <v>14743444</v>
      </c>
      <c r="T333" s="14">
        <f>VLOOKUP($D333,'ip prosedur-14 okt-15 juni 2026'!$A:$H,6,FALSE)</f>
        <v>28222416</v>
      </c>
      <c r="U333" s="14">
        <f>VLOOKUP($D333,'ip prosedur-14 okt-15 juni 2026'!$A:$H,7,FALSE)</f>
        <v>45931757</v>
      </c>
      <c r="V333" s="14">
        <f>VLOOKUP($D333,'ip prosedur-14 okt-15 juni 2026'!$A:$H,8,FALSE)</f>
        <v>61575100</v>
      </c>
    </row>
    <row r="334">
      <c r="A334" s="7" t="s">
        <v>5</v>
      </c>
      <c r="B334" s="5" t="s">
        <v>13483</v>
      </c>
      <c r="C334" s="5" t="s">
        <v>13485</v>
      </c>
      <c r="D334" s="5" t="s">
        <v>840</v>
      </c>
      <c r="E334" s="5" t="s">
        <v>841</v>
      </c>
      <c r="F334" s="11" t="str">
        <f>VLOOKUP($D334,proc!$A:$D,3, FALSE)</f>
        <v>3</v>
      </c>
      <c r="G334" s="12" t="str">
        <f t="shared" si="1"/>
        <v>Hernia Procedures</v>
      </c>
      <c r="H334" s="12" t="str">
        <f t="shared" si="2"/>
        <v>P16AN</v>
      </c>
      <c r="K334" s="13">
        <f>VLOOKUP($B334,'tarif idrg'!$A:$O,11,FALSE)</f>
        <v>6349277</v>
      </c>
      <c r="L334" s="13">
        <f>VLOOKUP($B334,'tarif idrg'!$A:$O,15,FALSE)</f>
        <v>5777842</v>
      </c>
      <c r="N334" s="3" t="str">
        <f t="shared" si="3"/>
        <v>-</v>
      </c>
      <c r="O334" s="13">
        <f>VLOOKUP($D334,'ip prosedur-2025'!$A:$H,4,FALSE)</f>
        <v>35548945.38</v>
      </c>
      <c r="P334" s="13">
        <f>VLOOKUP($D334,'ip prosedur-14 okt-15 juni 2026'!$A:$H,4,FALSE)</f>
        <v>47592828.53</v>
      </c>
      <c r="Q334" s="13">
        <f>VLOOKUP($D334,'ip prosedur-14 okt-15 juni 2026'!$A:$H,3, FALSE)</f>
        <v>19</v>
      </c>
      <c r="R334" s="3">
        <f t="shared" si="4"/>
        <v>904263742.1</v>
      </c>
      <c r="S334" s="14">
        <f>VLOOKUP($D334,'ip prosedur-14 okt-15 juni 2026'!$A:$H,5,FALSE)</f>
        <v>22200440</v>
      </c>
      <c r="T334" s="14">
        <f>VLOOKUP($D334,'ip prosedur-14 okt-15 juni 2026'!$A:$H,6,FALSE)</f>
        <v>25829018</v>
      </c>
      <c r="U334" s="14">
        <f>VLOOKUP($D334,'ip prosedur-14 okt-15 juni 2026'!$A:$H,7,FALSE)</f>
        <v>36191311</v>
      </c>
      <c r="V334" s="14">
        <f>VLOOKUP($D334,'ip prosedur-14 okt-15 juni 2026'!$A:$H,8,FALSE)</f>
        <v>188431142</v>
      </c>
    </row>
    <row r="335">
      <c r="A335" s="7" t="s">
        <v>5</v>
      </c>
      <c r="B335" s="5" t="s">
        <v>13483</v>
      </c>
      <c r="C335" s="5" t="s">
        <v>13485</v>
      </c>
      <c r="D335" s="5" t="s">
        <v>842</v>
      </c>
      <c r="E335" s="5" t="s">
        <v>843</v>
      </c>
      <c r="F335" s="11" t="str">
        <f>VLOOKUP($D335,proc!$A:$D,3, FALSE)</f>
        <v>3</v>
      </c>
      <c r="G335" s="12" t="str">
        <f t="shared" si="1"/>
        <v>Hernia Procedures</v>
      </c>
      <c r="H335" s="12" t="str">
        <f t="shared" si="2"/>
        <v>P16AN</v>
      </c>
      <c r="K335" s="13">
        <f>VLOOKUP($B335,'tarif idrg'!$A:$O,11,FALSE)</f>
        <v>6349277</v>
      </c>
      <c r="L335" s="13">
        <f>VLOOKUP($B335,'tarif idrg'!$A:$O,15,FALSE)</f>
        <v>5777842</v>
      </c>
      <c r="N335" s="3" t="str">
        <f t="shared" si="3"/>
        <v>-</v>
      </c>
      <c r="O335" s="13">
        <f>VLOOKUP($D335,'ip prosedur-2025'!$A:$H,4,FALSE)</f>
        <v>28444923.67</v>
      </c>
      <c r="P335" s="13">
        <f>VLOOKUP($D335,'ip prosedur-14 okt-15 juni 2026'!$A:$H,4,FALSE)</f>
        <v>21476462.86</v>
      </c>
      <c r="Q335" s="13">
        <f>VLOOKUP($D335,'ip prosedur-14 okt-15 juni 2026'!$A:$H,3, FALSE)</f>
        <v>7</v>
      </c>
      <c r="R335" s="3">
        <f t="shared" si="4"/>
        <v>150335240</v>
      </c>
      <c r="S335" s="14">
        <f>VLOOKUP($D335,'ip prosedur-14 okt-15 juni 2026'!$A:$H,5,FALSE)</f>
        <v>13379608</v>
      </c>
      <c r="T335" s="14">
        <f>VLOOKUP($D335,'ip prosedur-14 okt-15 juni 2026'!$A:$H,6,FALSE)</f>
        <v>20448209</v>
      </c>
      <c r="U335" s="14">
        <f>VLOOKUP($D335,'ip prosedur-14 okt-15 juni 2026'!$A:$H,7,FALSE)</f>
        <v>26123934</v>
      </c>
      <c r="V335" s="14">
        <f>VLOOKUP($D335,'ip prosedur-14 okt-15 juni 2026'!$A:$H,8,FALSE)</f>
        <v>48262550</v>
      </c>
    </row>
    <row r="336">
      <c r="A336" s="7" t="s">
        <v>5</v>
      </c>
      <c r="B336" s="5" t="s">
        <v>13483</v>
      </c>
      <c r="C336" s="5" t="s">
        <v>13485</v>
      </c>
      <c r="D336" s="5" t="s">
        <v>845</v>
      </c>
      <c r="E336" s="5" t="s">
        <v>846</v>
      </c>
      <c r="F336" s="11" t="str">
        <f>VLOOKUP($D336,proc!$A:$D,3, FALSE)</f>
        <v>3</v>
      </c>
      <c r="G336" s="12" t="str">
        <f t="shared" si="1"/>
        <v>Hernia Procedures</v>
      </c>
      <c r="H336" s="12" t="str">
        <f t="shared" si="2"/>
        <v>P16AN</v>
      </c>
      <c r="K336" s="13">
        <f>VLOOKUP($B336,'tarif idrg'!$A:$O,11,FALSE)</f>
        <v>6349277</v>
      </c>
      <c r="L336" s="13">
        <f>VLOOKUP($B336,'tarif idrg'!$A:$O,15,FALSE)</f>
        <v>5777842</v>
      </c>
      <c r="N336" s="3" t="str">
        <f t="shared" si="3"/>
        <v>-</v>
      </c>
      <c r="O336" s="13">
        <f>VLOOKUP($D336,'ip prosedur-2025'!$A:$H,4,FALSE)</f>
        <v>27203284.27</v>
      </c>
      <c r="P336" s="13">
        <f>VLOOKUP($D336,'ip prosedur-14 okt-15 juni 2026'!$A:$H,4,FALSE)</f>
        <v>31013680.05</v>
      </c>
      <c r="Q336" s="13">
        <f>VLOOKUP($D336,'ip prosedur-14 okt-15 juni 2026'!$A:$H,3, FALSE)</f>
        <v>118</v>
      </c>
      <c r="R336" s="3">
        <f t="shared" si="4"/>
        <v>3659614246</v>
      </c>
      <c r="S336" s="14">
        <f>VLOOKUP($D336,'ip prosedur-14 okt-15 juni 2026'!$A:$H,5,FALSE)</f>
        <v>8395800</v>
      </c>
      <c r="T336" s="14">
        <f>VLOOKUP($D336,'ip prosedur-14 okt-15 juni 2026'!$A:$H,6,FALSE)</f>
        <v>20121960</v>
      </c>
      <c r="U336" s="14">
        <f>VLOOKUP($D336,'ip prosedur-14 okt-15 juni 2026'!$A:$H,7,FALSE)</f>
        <v>35722095</v>
      </c>
      <c r="V336" s="14">
        <f>VLOOKUP($D336,'ip prosedur-14 okt-15 juni 2026'!$A:$H,8,FALSE)</f>
        <v>68138659</v>
      </c>
    </row>
    <row r="337">
      <c r="A337" s="7" t="s">
        <v>5</v>
      </c>
      <c r="B337" s="5" t="s">
        <v>13483</v>
      </c>
      <c r="C337" s="5" t="s">
        <v>13485</v>
      </c>
      <c r="D337" s="5" t="s">
        <v>847</v>
      </c>
      <c r="E337" s="5" t="s">
        <v>848</v>
      </c>
      <c r="F337" s="11" t="str">
        <f>VLOOKUP($D337,proc!$A:$D,3, FALSE)</f>
        <v>2</v>
      </c>
      <c r="G337" s="12" t="str">
        <f t="shared" si="1"/>
        <v>Hernia Procedures</v>
      </c>
      <c r="H337" s="12" t="str">
        <f t="shared" si="2"/>
        <v>P16AN</v>
      </c>
      <c r="K337" s="13">
        <f>VLOOKUP($B337,'tarif idrg'!$A:$O,11,FALSE)</f>
        <v>6349277</v>
      </c>
      <c r="L337" s="13">
        <f>VLOOKUP($B337,'tarif idrg'!$A:$O,15,FALSE)</f>
        <v>5777842</v>
      </c>
      <c r="N337" s="3" t="str">
        <f t="shared" si="3"/>
        <v>-</v>
      </c>
      <c r="O337" s="13">
        <f>VLOOKUP($D337,'ip prosedur-2025'!$A:$H,4,FALSE)</f>
        <v>9968531.902</v>
      </c>
      <c r="P337" s="13">
        <f>VLOOKUP($D337,'ip prosedur-14 okt-15 juni 2026'!$A:$H,4,FALSE)</f>
        <v>9849172.932</v>
      </c>
      <c r="Q337" s="13">
        <f>VLOOKUP($D337,'ip prosedur-14 okt-15 juni 2026'!$A:$H,3, FALSE)</f>
        <v>52021</v>
      </c>
      <c r="R337" s="3">
        <f t="shared" si="4"/>
        <v>512363825096</v>
      </c>
      <c r="S337" s="14">
        <f>VLOOKUP($D337,'ip prosedur-14 okt-15 juni 2026'!$A:$H,5,FALSE)</f>
        <v>5806676</v>
      </c>
      <c r="T337" s="14">
        <f>VLOOKUP($D337,'ip prosedur-14 okt-15 juni 2026'!$A:$H,6,FALSE)</f>
        <v>7934015</v>
      </c>
      <c r="U337" s="14">
        <f>VLOOKUP($D337,'ip prosedur-14 okt-15 juni 2026'!$A:$H,7,FALSE)</f>
        <v>11291245</v>
      </c>
      <c r="V337" s="14">
        <f>VLOOKUP($D337,'ip prosedur-14 okt-15 juni 2026'!$A:$H,8,FALSE)</f>
        <v>16242300</v>
      </c>
    </row>
    <row r="338">
      <c r="A338" s="7" t="s">
        <v>5</v>
      </c>
      <c r="B338" s="5" t="s">
        <v>13483</v>
      </c>
      <c r="C338" s="5" t="s">
        <v>13485</v>
      </c>
      <c r="D338" s="5" t="s">
        <v>849</v>
      </c>
      <c r="E338" s="5" t="s">
        <v>850</v>
      </c>
      <c r="F338" s="11" t="str">
        <f>VLOOKUP($D338,proc!$A:$D,3, FALSE)</f>
        <v>2</v>
      </c>
      <c r="G338" s="12" t="str">
        <f t="shared" si="1"/>
        <v>Hernia Procedures</v>
      </c>
      <c r="H338" s="12" t="str">
        <f t="shared" si="2"/>
        <v>P16AN</v>
      </c>
      <c r="K338" s="13">
        <f>VLOOKUP($B338,'tarif idrg'!$A:$O,11,FALSE)</f>
        <v>6349277</v>
      </c>
      <c r="L338" s="13">
        <f>VLOOKUP($B338,'tarif idrg'!$A:$O,15,FALSE)</f>
        <v>5777842</v>
      </c>
      <c r="N338" s="3" t="str">
        <f t="shared" si="3"/>
        <v>-</v>
      </c>
      <c r="O338" s="13">
        <f>VLOOKUP($D338,'ip prosedur-2025'!$A:$H,4,FALSE)</f>
        <v>10394741.31</v>
      </c>
      <c r="P338" s="13">
        <f>VLOOKUP($D338,'ip prosedur-14 okt-15 juni 2026'!$A:$H,4,FALSE)</f>
        <v>10999626.89</v>
      </c>
      <c r="Q338" s="13">
        <f>VLOOKUP($D338,'ip prosedur-14 okt-15 juni 2026'!$A:$H,3, FALSE)</f>
        <v>3118</v>
      </c>
      <c r="R338" s="3">
        <f t="shared" si="4"/>
        <v>34296836643</v>
      </c>
      <c r="S338" s="14">
        <f>VLOOKUP($D338,'ip prosedur-14 okt-15 juni 2026'!$A:$H,5,FALSE)</f>
        <v>6675800</v>
      </c>
      <c r="T338" s="14">
        <f>VLOOKUP($D338,'ip prosedur-14 okt-15 juni 2026'!$A:$H,6,FALSE)</f>
        <v>9127132</v>
      </c>
      <c r="U338" s="14">
        <f>VLOOKUP($D338,'ip prosedur-14 okt-15 juni 2026'!$A:$H,7,FALSE)</f>
        <v>12681293</v>
      </c>
      <c r="V338" s="14">
        <f>VLOOKUP($D338,'ip prosedur-14 okt-15 juni 2026'!$A:$H,8,FALSE)</f>
        <v>16739924</v>
      </c>
    </row>
    <row r="339">
      <c r="A339" s="7" t="s">
        <v>5</v>
      </c>
      <c r="B339" s="5" t="s">
        <v>13483</v>
      </c>
      <c r="C339" s="5" t="s">
        <v>13485</v>
      </c>
      <c r="D339" s="5" t="s">
        <v>852</v>
      </c>
      <c r="E339" s="5" t="s">
        <v>853</v>
      </c>
      <c r="F339" s="11" t="str">
        <f>VLOOKUP($D339,proc!$A:$D,3, FALSE)</f>
        <v>2</v>
      </c>
      <c r="G339" s="12" t="str">
        <f t="shared" si="1"/>
        <v>Hernia Procedures</v>
      </c>
      <c r="H339" s="12" t="str">
        <f t="shared" si="2"/>
        <v>P16AN</v>
      </c>
      <c r="K339" s="13">
        <f>VLOOKUP($B339,'tarif idrg'!$A:$O,11,FALSE)</f>
        <v>6349277</v>
      </c>
      <c r="L339" s="13">
        <f>VLOOKUP($B339,'tarif idrg'!$A:$O,15,FALSE)</f>
        <v>5777842</v>
      </c>
      <c r="N339" s="3" t="str">
        <f t="shared" si="3"/>
        <v>-</v>
      </c>
      <c r="O339" s="13">
        <f>VLOOKUP($D339,'ip prosedur-2025'!$A:$H,4,FALSE)</f>
        <v>9995883.7</v>
      </c>
      <c r="P339" s="13">
        <f>VLOOKUP($D339,'ip prosedur-14 okt-15 juni 2026'!$A:$H,4,FALSE)</f>
        <v>10219151.19</v>
      </c>
      <c r="Q339" s="13">
        <f>VLOOKUP($D339,'ip prosedur-14 okt-15 juni 2026'!$A:$H,3, FALSE)</f>
        <v>2690</v>
      </c>
      <c r="R339" s="3">
        <f t="shared" si="4"/>
        <v>27489516701</v>
      </c>
      <c r="S339" s="14">
        <f>VLOOKUP($D339,'ip prosedur-14 okt-15 juni 2026'!$A:$H,5,FALSE)</f>
        <v>6179455</v>
      </c>
      <c r="T339" s="14">
        <f>VLOOKUP($D339,'ip prosedur-14 okt-15 juni 2026'!$A:$H,6,FALSE)</f>
        <v>8360351</v>
      </c>
      <c r="U339" s="14">
        <f>VLOOKUP($D339,'ip prosedur-14 okt-15 juni 2026'!$A:$H,7,FALSE)</f>
        <v>11507087</v>
      </c>
      <c r="V339" s="14">
        <f>VLOOKUP($D339,'ip prosedur-14 okt-15 juni 2026'!$A:$H,8,FALSE)</f>
        <v>15653989</v>
      </c>
    </row>
    <row r="340">
      <c r="A340" s="7" t="s">
        <v>5</v>
      </c>
      <c r="B340" s="5" t="s">
        <v>13483</v>
      </c>
      <c r="C340" s="5" t="s">
        <v>13485</v>
      </c>
      <c r="D340" s="5" t="s">
        <v>854</v>
      </c>
      <c r="E340" s="5" t="s">
        <v>855</v>
      </c>
      <c r="F340" s="11" t="str">
        <f>VLOOKUP($D340,proc!$A:$D,3, FALSE)</f>
        <v>3</v>
      </c>
      <c r="G340" s="12" t="str">
        <f t="shared" si="1"/>
        <v>Hernia Procedures</v>
      </c>
      <c r="H340" s="12" t="str">
        <f t="shared" si="2"/>
        <v>P16AN</v>
      </c>
      <c r="K340" s="13">
        <f>VLOOKUP($B340,'tarif idrg'!$A:$O,11,FALSE)</f>
        <v>6349277</v>
      </c>
      <c r="L340" s="13">
        <f>VLOOKUP($B340,'tarif idrg'!$A:$O,15,FALSE)</f>
        <v>5777842</v>
      </c>
      <c r="N340" s="3" t="str">
        <f t="shared" si="3"/>
        <v>-</v>
      </c>
      <c r="O340" s="13">
        <f>VLOOKUP($D340,'ip prosedur-2025'!$A:$H,4,FALSE)</f>
        <v>10976254.88</v>
      </c>
      <c r="P340" s="13">
        <f>VLOOKUP($D340,'ip prosedur-14 okt-15 juni 2026'!$A:$H,4,FALSE)</f>
        <v>11319799.57</v>
      </c>
      <c r="Q340" s="13">
        <f>VLOOKUP($D340,'ip prosedur-14 okt-15 juni 2026'!$A:$H,3, FALSE)</f>
        <v>9456</v>
      </c>
      <c r="R340" s="3">
        <f t="shared" si="4"/>
        <v>107040024734</v>
      </c>
      <c r="S340" s="14">
        <f>VLOOKUP($D340,'ip prosedur-14 okt-15 juni 2026'!$A:$H,5,FALSE)</f>
        <v>6509113</v>
      </c>
      <c r="T340" s="14">
        <f>VLOOKUP($D340,'ip prosedur-14 okt-15 juni 2026'!$A:$H,6,FALSE)</f>
        <v>9081380</v>
      </c>
      <c r="U340" s="14">
        <f>VLOOKUP($D340,'ip prosedur-14 okt-15 juni 2026'!$A:$H,7,FALSE)</f>
        <v>12863270</v>
      </c>
      <c r="V340" s="14">
        <f>VLOOKUP($D340,'ip prosedur-14 okt-15 juni 2026'!$A:$H,8,FALSE)</f>
        <v>18292914</v>
      </c>
    </row>
    <row r="341">
      <c r="A341" s="7" t="s">
        <v>5</v>
      </c>
      <c r="B341" s="5" t="s">
        <v>13483</v>
      </c>
      <c r="C341" s="5" t="s">
        <v>13485</v>
      </c>
      <c r="D341" s="5" t="s">
        <v>856</v>
      </c>
      <c r="E341" s="5" t="s">
        <v>857</v>
      </c>
      <c r="F341" s="11" t="str">
        <f>VLOOKUP($D341,proc!$A:$D,3, FALSE)</f>
        <v>3</v>
      </c>
      <c r="G341" s="12" t="str">
        <f t="shared" si="1"/>
        <v>Hernia Procedures</v>
      </c>
      <c r="H341" s="12" t="str">
        <f t="shared" si="2"/>
        <v>P16AN</v>
      </c>
      <c r="K341" s="13">
        <f>VLOOKUP($B341,'tarif idrg'!$A:$O,11,FALSE)</f>
        <v>6349277</v>
      </c>
      <c r="L341" s="13">
        <f>VLOOKUP($B341,'tarif idrg'!$A:$O,15,FALSE)</f>
        <v>5777842</v>
      </c>
      <c r="N341" s="3" t="str">
        <f t="shared" si="3"/>
        <v>-</v>
      </c>
      <c r="O341" s="13">
        <f>VLOOKUP($D341,'ip prosedur-2025'!$A:$H,4,FALSE)</f>
        <v>10382293.07</v>
      </c>
      <c r="P341" s="13">
        <f>VLOOKUP($D341,'ip prosedur-14 okt-15 juni 2026'!$A:$H,4,FALSE)</f>
        <v>10620107.8</v>
      </c>
      <c r="Q341" s="13">
        <f>VLOOKUP($D341,'ip prosedur-14 okt-15 juni 2026'!$A:$H,3, FALSE)</f>
        <v>10962</v>
      </c>
      <c r="R341" s="3">
        <f t="shared" si="4"/>
        <v>116417621704</v>
      </c>
      <c r="S341" s="14">
        <f>VLOOKUP($D341,'ip prosedur-14 okt-15 juni 2026'!$A:$H,5,FALSE)</f>
        <v>6515704</v>
      </c>
      <c r="T341" s="14">
        <f>VLOOKUP($D341,'ip prosedur-14 okt-15 juni 2026'!$A:$H,6,FALSE)</f>
        <v>9086590</v>
      </c>
      <c r="U341" s="14">
        <f>VLOOKUP($D341,'ip prosedur-14 okt-15 juni 2026'!$A:$H,7,FALSE)</f>
        <v>12376891</v>
      </c>
      <c r="V341" s="14">
        <f>VLOOKUP($D341,'ip prosedur-14 okt-15 juni 2026'!$A:$H,8,FALSE)</f>
        <v>17579843</v>
      </c>
    </row>
    <row r="342">
      <c r="A342" s="7" t="s">
        <v>5</v>
      </c>
      <c r="B342" s="5" t="s">
        <v>13483</v>
      </c>
      <c r="C342" s="5" t="s">
        <v>13485</v>
      </c>
      <c r="D342" s="5" t="s">
        <v>859</v>
      </c>
      <c r="E342" s="5" t="s">
        <v>860</v>
      </c>
      <c r="F342" s="11" t="str">
        <f>VLOOKUP($D342,proc!$A:$D,3, FALSE)</f>
        <v>3</v>
      </c>
      <c r="G342" s="12" t="str">
        <f t="shared" si="1"/>
        <v>Hernia Procedures</v>
      </c>
      <c r="H342" s="12" t="str">
        <f t="shared" si="2"/>
        <v>P16AN</v>
      </c>
      <c r="K342" s="13">
        <f>VLOOKUP($B342,'tarif idrg'!$A:$O,11,FALSE)</f>
        <v>6349277</v>
      </c>
      <c r="L342" s="13">
        <f>VLOOKUP($B342,'tarif idrg'!$A:$O,15,FALSE)</f>
        <v>5777842</v>
      </c>
      <c r="N342" s="3" t="str">
        <f t="shared" si="3"/>
        <v>-</v>
      </c>
      <c r="O342" s="13">
        <f>VLOOKUP($D342,'ip prosedur-2025'!$A:$H,4,FALSE)</f>
        <v>10687178.94</v>
      </c>
      <c r="P342" s="13">
        <f>VLOOKUP($D342,'ip prosedur-14 okt-15 juni 2026'!$A:$H,4,FALSE)</f>
        <v>11161938.61</v>
      </c>
      <c r="Q342" s="13">
        <f>VLOOKUP($D342,'ip prosedur-14 okt-15 juni 2026'!$A:$H,3, FALSE)</f>
        <v>19963</v>
      </c>
      <c r="R342" s="3">
        <f t="shared" si="4"/>
        <v>222825780471</v>
      </c>
      <c r="S342" s="14">
        <f>VLOOKUP($D342,'ip prosedur-14 okt-15 juni 2026'!$A:$H,5,FALSE)</f>
        <v>6658473</v>
      </c>
      <c r="T342" s="14">
        <f>VLOOKUP($D342,'ip prosedur-14 okt-15 juni 2026'!$A:$H,6,FALSE)</f>
        <v>9102981</v>
      </c>
      <c r="U342" s="14">
        <f>VLOOKUP($D342,'ip prosedur-14 okt-15 juni 2026'!$A:$H,7,FALSE)</f>
        <v>12716450</v>
      </c>
      <c r="V342" s="14">
        <f>VLOOKUP($D342,'ip prosedur-14 okt-15 juni 2026'!$A:$H,8,FALSE)</f>
        <v>17979796</v>
      </c>
    </row>
    <row r="343">
      <c r="A343" s="7" t="s">
        <v>5</v>
      </c>
      <c r="B343" s="5" t="s">
        <v>13483</v>
      </c>
      <c r="C343" s="5" t="s">
        <v>13485</v>
      </c>
      <c r="D343" s="5" t="s">
        <v>861</v>
      </c>
      <c r="E343" s="5" t="s">
        <v>862</v>
      </c>
      <c r="F343" s="11" t="str">
        <f>VLOOKUP($D343,proc!$A:$D,3, FALSE)</f>
        <v>3</v>
      </c>
      <c r="G343" s="12" t="str">
        <f t="shared" si="1"/>
        <v>Hernia Procedures</v>
      </c>
      <c r="H343" s="12" t="str">
        <f t="shared" si="2"/>
        <v>P16AN</v>
      </c>
      <c r="K343" s="13">
        <f>VLOOKUP($B343,'tarif idrg'!$A:$O,11,FALSE)</f>
        <v>6349277</v>
      </c>
      <c r="L343" s="13">
        <f>VLOOKUP($B343,'tarif idrg'!$A:$O,15,FALSE)</f>
        <v>5777842</v>
      </c>
      <c r="N343" s="3" t="str">
        <f t="shared" si="3"/>
        <v>-</v>
      </c>
      <c r="O343" s="13">
        <f>VLOOKUP($D343,'ip prosedur-2025'!$A:$H,4,FALSE)</f>
        <v>12594284.85</v>
      </c>
      <c r="P343" s="13">
        <f>VLOOKUP($D343,'ip prosedur-14 okt-15 juni 2026'!$A:$H,4,FALSE)</f>
        <v>15295890.71</v>
      </c>
      <c r="Q343" s="13">
        <f>VLOOKUP($D343,'ip prosedur-14 okt-15 juni 2026'!$A:$H,3, FALSE)</f>
        <v>467</v>
      </c>
      <c r="R343" s="3">
        <f t="shared" si="4"/>
        <v>7143180962</v>
      </c>
      <c r="S343" s="14">
        <f>VLOOKUP($D343,'ip prosedur-14 okt-15 juni 2026'!$A:$H,5,FALSE)</f>
        <v>6201500</v>
      </c>
      <c r="T343" s="14">
        <f>VLOOKUP($D343,'ip prosedur-14 okt-15 juni 2026'!$A:$H,6,FALSE)</f>
        <v>10696747</v>
      </c>
      <c r="U343" s="14">
        <f>VLOOKUP($D343,'ip prosedur-14 okt-15 juni 2026'!$A:$H,7,FALSE)</f>
        <v>17139000</v>
      </c>
      <c r="V343" s="14">
        <f>VLOOKUP($D343,'ip prosedur-14 okt-15 juni 2026'!$A:$H,8,FALSE)</f>
        <v>26392516</v>
      </c>
    </row>
    <row r="344">
      <c r="A344" s="7" t="s">
        <v>5</v>
      </c>
      <c r="B344" s="5" t="s">
        <v>13483</v>
      </c>
      <c r="C344" s="5" t="s">
        <v>13485</v>
      </c>
      <c r="D344" s="5" t="s">
        <v>863</v>
      </c>
      <c r="E344" s="5" t="s">
        <v>864</v>
      </c>
      <c r="F344" s="11" t="str">
        <f>VLOOKUP($D344,proc!$A:$D,3, FALSE)</f>
        <v>3</v>
      </c>
      <c r="G344" s="12" t="str">
        <f t="shared" si="1"/>
        <v>Hernia Procedures</v>
      </c>
      <c r="H344" s="12" t="str">
        <f t="shared" si="2"/>
        <v>P16AN</v>
      </c>
      <c r="K344" s="13">
        <f>VLOOKUP($B344,'tarif idrg'!$A:$O,11,FALSE)</f>
        <v>6349277</v>
      </c>
      <c r="L344" s="13">
        <f>VLOOKUP($B344,'tarif idrg'!$A:$O,15,FALSE)</f>
        <v>5777842</v>
      </c>
      <c r="N344" s="3" t="str">
        <f t="shared" si="3"/>
        <v>-</v>
      </c>
      <c r="O344" s="13">
        <f>VLOOKUP($D344,'ip prosedur-2025'!$A:$H,4,FALSE)</f>
        <v>9583537.549</v>
      </c>
      <c r="P344" s="13">
        <f>VLOOKUP($D344,'ip prosedur-14 okt-15 juni 2026'!$A:$H,4,FALSE)</f>
        <v>13737049.72</v>
      </c>
      <c r="Q344" s="13">
        <f>VLOOKUP($D344,'ip prosedur-14 okt-15 juni 2026'!$A:$H,3, FALSE)</f>
        <v>187</v>
      </c>
      <c r="R344" s="3">
        <f t="shared" si="4"/>
        <v>2568828298</v>
      </c>
      <c r="S344" s="14">
        <f>VLOOKUP($D344,'ip prosedur-14 okt-15 juni 2026'!$A:$H,5,FALSE)</f>
        <v>6569167</v>
      </c>
      <c r="T344" s="14">
        <f>VLOOKUP($D344,'ip prosedur-14 okt-15 juni 2026'!$A:$H,6,FALSE)</f>
        <v>8904312</v>
      </c>
      <c r="U344" s="14">
        <f>VLOOKUP($D344,'ip prosedur-14 okt-15 juni 2026'!$A:$H,7,FALSE)</f>
        <v>13232797</v>
      </c>
      <c r="V344" s="14">
        <f>VLOOKUP($D344,'ip prosedur-14 okt-15 juni 2026'!$A:$H,8,FALSE)</f>
        <v>20291186</v>
      </c>
    </row>
    <row r="345">
      <c r="A345" s="7" t="s">
        <v>5</v>
      </c>
      <c r="B345" s="5" t="s">
        <v>13483</v>
      </c>
      <c r="C345" s="5" t="s">
        <v>13485</v>
      </c>
      <c r="D345" s="5" t="s">
        <v>866</v>
      </c>
      <c r="E345" s="5" t="s">
        <v>867</v>
      </c>
      <c r="F345" s="11" t="str">
        <f>VLOOKUP($D345,proc!$A:$D,3, FALSE)</f>
        <v>3</v>
      </c>
      <c r="G345" s="12" t="str">
        <f t="shared" si="1"/>
        <v>Hernia Procedures</v>
      </c>
      <c r="H345" s="12" t="str">
        <f t="shared" si="2"/>
        <v>P16AN</v>
      </c>
      <c r="K345" s="13">
        <f>VLOOKUP($B345,'tarif idrg'!$A:$O,11,FALSE)</f>
        <v>6349277</v>
      </c>
      <c r="L345" s="13">
        <f>VLOOKUP($B345,'tarif idrg'!$A:$O,15,FALSE)</f>
        <v>5777842</v>
      </c>
      <c r="N345" s="3" t="str">
        <f t="shared" si="3"/>
        <v>-</v>
      </c>
      <c r="O345" s="13">
        <f>VLOOKUP($D345,'ip prosedur-2025'!$A:$H,4,FALSE)</f>
        <v>12190226.29</v>
      </c>
      <c r="P345" s="13">
        <f>VLOOKUP($D345,'ip prosedur-14 okt-15 juni 2026'!$A:$H,4,FALSE)</f>
        <v>14025566.46</v>
      </c>
      <c r="Q345" s="13">
        <f>VLOOKUP($D345,'ip prosedur-14 okt-15 juni 2026'!$A:$H,3, FALSE)</f>
        <v>74</v>
      </c>
      <c r="R345" s="3">
        <f t="shared" si="4"/>
        <v>1037891918</v>
      </c>
      <c r="S345" s="14">
        <f>VLOOKUP($D345,'ip prosedur-14 okt-15 juni 2026'!$A:$H,5,FALSE)</f>
        <v>5674949</v>
      </c>
      <c r="T345" s="14">
        <f>VLOOKUP($D345,'ip prosedur-14 okt-15 juni 2026'!$A:$H,6,FALSE)</f>
        <v>9354757</v>
      </c>
      <c r="U345" s="14">
        <f>VLOOKUP($D345,'ip prosedur-14 okt-15 juni 2026'!$A:$H,7,FALSE)</f>
        <v>13793641</v>
      </c>
      <c r="V345" s="14">
        <f>VLOOKUP($D345,'ip prosedur-14 okt-15 juni 2026'!$A:$H,8,FALSE)</f>
        <v>28953595</v>
      </c>
    </row>
    <row r="346">
      <c r="A346" s="7" t="s">
        <v>5</v>
      </c>
      <c r="B346" s="5" t="s">
        <v>13483</v>
      </c>
      <c r="C346" s="5" t="s">
        <v>13485</v>
      </c>
      <c r="D346" s="5" t="s">
        <v>868</v>
      </c>
      <c r="E346" s="5" t="s">
        <v>869</v>
      </c>
      <c r="F346" s="11" t="str">
        <f>VLOOKUP($D346,proc!$A:$D,3, FALSE)</f>
        <v>3</v>
      </c>
      <c r="G346" s="12" t="str">
        <f t="shared" si="1"/>
        <v>Hernia Procedures</v>
      </c>
      <c r="H346" s="12" t="str">
        <f t="shared" si="2"/>
        <v>P16AN</v>
      </c>
      <c r="K346" s="13">
        <f>VLOOKUP($B346,'tarif idrg'!$A:$O,11,FALSE)</f>
        <v>6349277</v>
      </c>
      <c r="L346" s="13">
        <f>VLOOKUP($B346,'tarif idrg'!$A:$O,15,FALSE)</f>
        <v>5777842</v>
      </c>
      <c r="N346" s="3" t="str">
        <f t="shared" si="3"/>
        <v>-</v>
      </c>
      <c r="O346" s="13">
        <f>VLOOKUP($D346,'ip prosedur-2025'!$A:$H,4,FALSE)</f>
        <v>16044452.58</v>
      </c>
      <c r="P346" s="13">
        <f>VLOOKUP($D346,'ip prosedur-14 okt-15 juni 2026'!$A:$H,4,FALSE)</f>
        <v>10510148.28</v>
      </c>
      <c r="Q346" s="13">
        <f>VLOOKUP($D346,'ip prosedur-14 okt-15 juni 2026'!$A:$H,3, FALSE)</f>
        <v>39</v>
      </c>
      <c r="R346" s="3">
        <f t="shared" si="4"/>
        <v>409895782.9</v>
      </c>
      <c r="S346" s="14">
        <f>VLOOKUP($D346,'ip prosedur-14 okt-15 juni 2026'!$A:$H,5,FALSE)</f>
        <v>6990137</v>
      </c>
      <c r="T346" s="14">
        <f>VLOOKUP($D346,'ip prosedur-14 okt-15 juni 2026'!$A:$H,6,FALSE)</f>
        <v>10363758</v>
      </c>
      <c r="U346" s="14">
        <f>VLOOKUP($D346,'ip prosedur-14 okt-15 juni 2026'!$A:$H,7,FALSE)</f>
        <v>13025901</v>
      </c>
      <c r="V346" s="14">
        <f>VLOOKUP($D346,'ip prosedur-14 okt-15 juni 2026'!$A:$H,8,FALSE)</f>
        <v>14501597</v>
      </c>
    </row>
    <row r="347">
      <c r="A347" s="7" t="s">
        <v>5</v>
      </c>
      <c r="B347" s="5" t="s">
        <v>13483</v>
      </c>
      <c r="C347" s="5" t="s">
        <v>13485</v>
      </c>
      <c r="D347" s="5" t="s">
        <v>870</v>
      </c>
      <c r="E347" s="5" t="s">
        <v>872</v>
      </c>
      <c r="F347" s="11" t="str">
        <f>VLOOKUP($D347,proc!$A:$D,3, FALSE)</f>
        <v>3</v>
      </c>
      <c r="G347" s="12" t="str">
        <f t="shared" si="1"/>
        <v>Hernia Procedures</v>
      </c>
      <c r="H347" s="12" t="str">
        <f t="shared" si="2"/>
        <v>P16AN</v>
      </c>
      <c r="K347" s="13">
        <f>VLOOKUP($B347,'tarif idrg'!$A:$O,11,FALSE)</f>
        <v>6349277</v>
      </c>
      <c r="L347" s="13">
        <f>VLOOKUP($B347,'tarif idrg'!$A:$O,15,FALSE)</f>
        <v>5777842</v>
      </c>
      <c r="N347" s="3" t="str">
        <f t="shared" si="3"/>
        <v>-</v>
      </c>
      <c r="O347" s="13">
        <f>VLOOKUP($D347,'ip prosedur-2025'!$A:$H,4,FALSE)</f>
        <v>13071340.05</v>
      </c>
      <c r="P347" s="13">
        <f>VLOOKUP($D347,'ip prosedur-14 okt-15 juni 2026'!$A:$H,4,FALSE)</f>
        <v>14420702.97</v>
      </c>
      <c r="Q347" s="13">
        <f>VLOOKUP($D347,'ip prosedur-14 okt-15 juni 2026'!$A:$H,3, FALSE)</f>
        <v>128</v>
      </c>
      <c r="R347" s="3">
        <f t="shared" si="4"/>
        <v>1845849980</v>
      </c>
      <c r="S347" s="14">
        <f>VLOOKUP($D347,'ip prosedur-14 okt-15 juni 2026'!$A:$H,5,FALSE)</f>
        <v>9001512</v>
      </c>
      <c r="T347" s="14">
        <f>VLOOKUP($D347,'ip prosedur-14 okt-15 juni 2026'!$A:$H,6,FALSE)</f>
        <v>12403116</v>
      </c>
      <c r="U347" s="14">
        <f>VLOOKUP($D347,'ip prosedur-14 okt-15 juni 2026'!$A:$H,7,FALSE)</f>
        <v>16411810</v>
      </c>
      <c r="V347" s="14">
        <f>VLOOKUP($D347,'ip prosedur-14 okt-15 juni 2026'!$A:$H,8,FALSE)</f>
        <v>21211242</v>
      </c>
    </row>
    <row r="348">
      <c r="A348" s="7" t="s">
        <v>5</v>
      </c>
      <c r="B348" s="5" t="s">
        <v>13483</v>
      </c>
      <c r="C348" s="5" t="s">
        <v>13485</v>
      </c>
      <c r="D348" s="5" t="s">
        <v>873</v>
      </c>
      <c r="E348" s="5" t="s">
        <v>874</v>
      </c>
      <c r="F348" s="11" t="str">
        <f>VLOOKUP($D348,proc!$A:$D,3, FALSE)</f>
        <v>4</v>
      </c>
      <c r="G348" s="12" t="str">
        <f t="shared" si="1"/>
        <v>Hernia Procedures</v>
      </c>
      <c r="H348" s="12" t="str">
        <f t="shared" si="2"/>
        <v>P16AN</v>
      </c>
      <c r="K348" s="13">
        <f>VLOOKUP($B348,'tarif idrg'!$A:$O,11,FALSE)</f>
        <v>6349277</v>
      </c>
      <c r="L348" s="13">
        <f>VLOOKUP($B348,'tarif idrg'!$A:$O,15,FALSE)</f>
        <v>5777842</v>
      </c>
      <c r="N348" s="3" t="str">
        <f t="shared" si="3"/>
        <v>-</v>
      </c>
      <c r="O348" s="13">
        <f>VLOOKUP($D348,'ip prosedur-2025'!$A:$H,4,FALSE)</f>
        <v>10363828.88</v>
      </c>
      <c r="P348" s="13">
        <f>VLOOKUP($D348,'ip prosedur-14 okt-15 juni 2026'!$A:$H,4,FALSE)</f>
        <v>11173242.94</v>
      </c>
      <c r="Q348" s="13">
        <f>VLOOKUP($D348,'ip prosedur-14 okt-15 juni 2026'!$A:$H,3, FALSE)</f>
        <v>104</v>
      </c>
      <c r="R348" s="3">
        <f t="shared" si="4"/>
        <v>1162017266</v>
      </c>
      <c r="S348" s="14">
        <f>VLOOKUP($D348,'ip prosedur-14 okt-15 juni 2026'!$A:$H,5,FALSE)</f>
        <v>6145411</v>
      </c>
      <c r="T348" s="14">
        <f>VLOOKUP($D348,'ip prosedur-14 okt-15 juni 2026'!$A:$H,6,FALSE)</f>
        <v>9213766</v>
      </c>
      <c r="U348" s="14">
        <f>VLOOKUP($D348,'ip prosedur-14 okt-15 juni 2026'!$A:$H,7,FALSE)</f>
        <v>12972949</v>
      </c>
      <c r="V348" s="14">
        <f>VLOOKUP($D348,'ip prosedur-14 okt-15 juni 2026'!$A:$H,8,FALSE)</f>
        <v>16163300</v>
      </c>
    </row>
    <row r="349">
      <c r="A349" s="7" t="s">
        <v>5</v>
      </c>
      <c r="B349" s="5" t="s">
        <v>13483</v>
      </c>
      <c r="C349" s="5" t="s">
        <v>13485</v>
      </c>
      <c r="D349" s="5" t="s">
        <v>875</v>
      </c>
      <c r="E349" s="5" t="s">
        <v>876</v>
      </c>
      <c r="F349" s="11" t="str">
        <f>VLOOKUP($D349,proc!$A:$D,3, FALSE)</f>
        <v>4</v>
      </c>
      <c r="G349" s="12" t="str">
        <f t="shared" si="1"/>
        <v>Hernia Procedures</v>
      </c>
      <c r="H349" s="12" t="str">
        <f t="shared" si="2"/>
        <v>P16AN</v>
      </c>
      <c r="K349" s="13">
        <f>VLOOKUP($B349,'tarif idrg'!$A:$O,11,FALSE)</f>
        <v>6349277</v>
      </c>
      <c r="L349" s="13">
        <f>VLOOKUP($B349,'tarif idrg'!$A:$O,15,FALSE)</f>
        <v>5777842</v>
      </c>
      <c r="N349" s="3" t="str">
        <f t="shared" si="3"/>
        <v>-</v>
      </c>
      <c r="O349" s="13">
        <f>VLOOKUP($D349,'ip prosedur-2025'!$A:$H,4,FALSE)</f>
        <v>19754140.33</v>
      </c>
      <c r="P349" s="13">
        <f>VLOOKUP($D349,'ip prosedur-14 okt-15 juni 2026'!$A:$H,4,FALSE)</f>
        <v>24744157.66</v>
      </c>
      <c r="Q349" s="13">
        <f>VLOOKUP($D349,'ip prosedur-14 okt-15 juni 2026'!$A:$H,3, FALSE)</f>
        <v>56</v>
      </c>
      <c r="R349" s="3">
        <f t="shared" si="4"/>
        <v>1385672829</v>
      </c>
      <c r="S349" s="14">
        <f>VLOOKUP($D349,'ip prosedur-14 okt-15 juni 2026'!$A:$H,5,FALSE)</f>
        <v>17404011</v>
      </c>
      <c r="T349" s="14">
        <f>VLOOKUP($D349,'ip prosedur-14 okt-15 juni 2026'!$A:$H,6,FALSE)</f>
        <v>22926250</v>
      </c>
      <c r="U349" s="14">
        <f>VLOOKUP($D349,'ip prosedur-14 okt-15 juni 2026'!$A:$H,7,FALSE)</f>
        <v>27564336</v>
      </c>
      <c r="V349" s="14">
        <f>VLOOKUP($D349,'ip prosedur-14 okt-15 juni 2026'!$A:$H,8,FALSE)</f>
        <v>37002195</v>
      </c>
    </row>
    <row r="350">
      <c r="A350" s="7" t="s">
        <v>5</v>
      </c>
      <c r="B350" s="5" t="s">
        <v>13483</v>
      </c>
      <c r="C350" s="5" t="s">
        <v>13485</v>
      </c>
      <c r="D350" s="5" t="s">
        <v>878</v>
      </c>
      <c r="E350" s="5" t="s">
        <v>879</v>
      </c>
      <c r="F350" s="11" t="str">
        <f>VLOOKUP($D350,proc!$A:$D,3, FALSE)</f>
        <v>3</v>
      </c>
      <c r="G350" s="12" t="str">
        <f t="shared" si="1"/>
        <v>Hernia Procedures</v>
      </c>
      <c r="H350" s="12" t="str">
        <f t="shared" si="2"/>
        <v>P16AN</v>
      </c>
      <c r="K350" s="13">
        <f>VLOOKUP($B350,'tarif idrg'!$A:$O,11,FALSE)</f>
        <v>6349277</v>
      </c>
      <c r="L350" s="13">
        <f>VLOOKUP($B350,'tarif idrg'!$A:$O,15,FALSE)</f>
        <v>5777842</v>
      </c>
      <c r="N350" s="3" t="str">
        <f t="shared" si="3"/>
        <v>-</v>
      </c>
      <c r="O350" s="13">
        <f>VLOOKUP($D350,'ip prosedur-2025'!$A:$H,4,FALSE)</f>
        <v>12443892.33</v>
      </c>
      <c r="P350" s="13">
        <f>VLOOKUP($D350,'ip prosedur-14 okt-15 juni 2026'!$A:$H,4,FALSE)</f>
        <v>11657100.91</v>
      </c>
      <c r="Q350" s="13">
        <f>VLOOKUP($D350,'ip prosedur-14 okt-15 juni 2026'!$A:$H,3, FALSE)</f>
        <v>202</v>
      </c>
      <c r="R350" s="3">
        <f t="shared" si="4"/>
        <v>2354734384</v>
      </c>
      <c r="S350" s="14">
        <f>VLOOKUP($D350,'ip prosedur-14 okt-15 juni 2026'!$A:$H,5,FALSE)</f>
        <v>6869860</v>
      </c>
      <c r="T350" s="14">
        <f>VLOOKUP($D350,'ip prosedur-14 okt-15 juni 2026'!$A:$H,6,FALSE)</f>
        <v>8605464</v>
      </c>
      <c r="U350" s="14">
        <f>VLOOKUP($D350,'ip prosedur-14 okt-15 juni 2026'!$A:$H,7,FALSE)</f>
        <v>13910008</v>
      </c>
      <c r="V350" s="14">
        <f>VLOOKUP($D350,'ip prosedur-14 okt-15 juni 2026'!$A:$H,8,FALSE)</f>
        <v>20143600</v>
      </c>
    </row>
    <row r="351">
      <c r="A351" s="7" t="s">
        <v>5</v>
      </c>
      <c r="B351" s="5" t="s">
        <v>13483</v>
      </c>
      <c r="C351" s="5" t="s">
        <v>13485</v>
      </c>
      <c r="D351" s="5" t="s">
        <v>880</v>
      </c>
      <c r="E351" s="5" t="s">
        <v>881</v>
      </c>
      <c r="F351" s="11" t="str">
        <f>VLOOKUP($D351,proc!$A:$D,3, FALSE)</f>
        <v>3</v>
      </c>
      <c r="G351" s="12" t="str">
        <f t="shared" si="1"/>
        <v>Hernia Procedures</v>
      </c>
      <c r="H351" s="12" t="str">
        <f t="shared" si="2"/>
        <v>P16AN</v>
      </c>
      <c r="K351" s="13">
        <f>VLOOKUP($B351,'tarif idrg'!$A:$O,11,FALSE)</f>
        <v>6349277</v>
      </c>
      <c r="L351" s="13">
        <f>VLOOKUP($B351,'tarif idrg'!$A:$O,15,FALSE)</f>
        <v>5777842</v>
      </c>
      <c r="N351" s="3" t="str">
        <f t="shared" si="3"/>
        <v>-</v>
      </c>
      <c r="O351" s="13">
        <f>VLOOKUP($D351,'ip prosedur-2025'!$A:$H,4,FALSE)</f>
        <v>11436982.16</v>
      </c>
      <c r="P351" s="13">
        <f>VLOOKUP($D351,'ip prosedur-14 okt-15 juni 2026'!$A:$H,4,FALSE)</f>
        <v>12219171.33</v>
      </c>
      <c r="Q351" s="13">
        <f>VLOOKUP($D351,'ip prosedur-14 okt-15 juni 2026'!$A:$H,3, FALSE)</f>
        <v>653</v>
      </c>
      <c r="R351" s="3">
        <f t="shared" si="4"/>
        <v>7979118878</v>
      </c>
      <c r="S351" s="14">
        <f>VLOOKUP($D351,'ip prosedur-14 okt-15 juni 2026'!$A:$H,5,FALSE)</f>
        <v>6604226</v>
      </c>
      <c r="T351" s="14">
        <f>VLOOKUP($D351,'ip prosedur-14 okt-15 juni 2026'!$A:$H,6,FALSE)</f>
        <v>9205311</v>
      </c>
      <c r="U351" s="14">
        <f>VLOOKUP($D351,'ip prosedur-14 okt-15 juni 2026'!$A:$H,7,FALSE)</f>
        <v>12853695</v>
      </c>
      <c r="V351" s="14">
        <f>VLOOKUP($D351,'ip prosedur-14 okt-15 juni 2026'!$A:$H,8,FALSE)</f>
        <v>19992069</v>
      </c>
    </row>
    <row r="352">
      <c r="A352" s="7" t="s">
        <v>5</v>
      </c>
      <c r="B352" s="5" t="s">
        <v>13483</v>
      </c>
      <c r="C352" s="5" t="s">
        <v>13485</v>
      </c>
      <c r="D352" s="5" t="s">
        <v>882</v>
      </c>
      <c r="E352" s="5" t="s">
        <v>883</v>
      </c>
      <c r="F352" s="11" t="str">
        <f>VLOOKUP($D352,proc!$A:$D,3, FALSE)</f>
        <v>3</v>
      </c>
      <c r="G352" s="12" t="str">
        <f t="shared" si="1"/>
        <v>Hernia Procedures</v>
      </c>
      <c r="H352" s="12" t="str">
        <f t="shared" si="2"/>
        <v>P16AN</v>
      </c>
      <c r="K352" s="13">
        <f>VLOOKUP($B352,'tarif idrg'!$A:$O,11,FALSE)</f>
        <v>6349277</v>
      </c>
      <c r="L352" s="13">
        <f>VLOOKUP($B352,'tarif idrg'!$A:$O,15,FALSE)</f>
        <v>5777842</v>
      </c>
      <c r="N352" s="3" t="str">
        <f t="shared" si="3"/>
        <v>-</v>
      </c>
      <c r="O352" s="13">
        <f>VLOOKUP($D352,'ip prosedur-2025'!$A:$H,4,FALSE)</f>
        <v>11055210.69</v>
      </c>
      <c r="P352" s="13">
        <f>VLOOKUP($D352,'ip prosedur-14 okt-15 juni 2026'!$A:$H,4,FALSE)</f>
        <v>11337934.51</v>
      </c>
      <c r="Q352" s="13">
        <f>VLOOKUP($D352,'ip prosedur-14 okt-15 juni 2026'!$A:$H,3, FALSE)</f>
        <v>1670</v>
      </c>
      <c r="R352" s="3">
        <f t="shared" si="4"/>
        <v>18934350632</v>
      </c>
      <c r="S352" s="14">
        <f>VLOOKUP($D352,'ip prosedur-14 okt-15 juni 2026'!$A:$H,5,FALSE)</f>
        <v>6427050</v>
      </c>
      <c r="T352" s="14">
        <f>VLOOKUP($D352,'ip prosedur-14 okt-15 juni 2026'!$A:$H,6,FALSE)</f>
        <v>9641239</v>
      </c>
      <c r="U352" s="14">
        <f>VLOOKUP($D352,'ip prosedur-14 okt-15 juni 2026'!$A:$H,7,FALSE)</f>
        <v>13157379</v>
      </c>
      <c r="V352" s="14">
        <f>VLOOKUP($D352,'ip prosedur-14 okt-15 juni 2026'!$A:$H,8,FALSE)</f>
        <v>18761000</v>
      </c>
    </row>
    <row r="353">
      <c r="A353" s="7" t="s">
        <v>5</v>
      </c>
      <c r="B353" s="5" t="s">
        <v>13483</v>
      </c>
      <c r="C353" s="5" t="s">
        <v>13485</v>
      </c>
      <c r="D353" s="5" t="s">
        <v>885</v>
      </c>
      <c r="E353" s="5" t="s">
        <v>886</v>
      </c>
      <c r="F353" s="11" t="str">
        <f>VLOOKUP($D353,proc!$A:$D,3, FALSE)</f>
        <v>4</v>
      </c>
      <c r="G353" s="12" t="str">
        <f t="shared" si="1"/>
        <v>Hernia Procedures</v>
      </c>
      <c r="H353" s="12" t="str">
        <f t="shared" si="2"/>
        <v>P16AN</v>
      </c>
      <c r="K353" s="13">
        <f>VLOOKUP($B353,'tarif idrg'!$A:$O,11,FALSE)</f>
        <v>6349277</v>
      </c>
      <c r="L353" s="13">
        <f>VLOOKUP($B353,'tarif idrg'!$A:$O,15,FALSE)</f>
        <v>5777842</v>
      </c>
      <c r="N353" s="3" t="str">
        <f t="shared" si="3"/>
        <v>-</v>
      </c>
      <c r="O353" s="13">
        <f>VLOOKUP($D353,'ip prosedur-2025'!$A:$H,4,FALSE)</f>
        <v>10093727.33</v>
      </c>
      <c r="P353" s="13">
        <f>VLOOKUP($D353,'ip prosedur-14 okt-15 juni 2026'!$A:$H,4,FALSE)</f>
        <v>12957751.75</v>
      </c>
      <c r="Q353" s="13">
        <f>VLOOKUP($D353,'ip prosedur-14 okt-15 juni 2026'!$A:$H,3, FALSE)</f>
        <v>12</v>
      </c>
      <c r="R353" s="3">
        <f t="shared" si="4"/>
        <v>155493021</v>
      </c>
      <c r="S353" s="14">
        <f>VLOOKUP($D353,'ip prosedur-14 okt-15 juni 2026'!$A:$H,5,FALSE)</f>
        <v>6622205</v>
      </c>
      <c r="T353" s="14">
        <f>VLOOKUP($D353,'ip prosedur-14 okt-15 juni 2026'!$A:$H,6,FALSE)</f>
        <v>8242232</v>
      </c>
      <c r="U353" s="14">
        <f>VLOOKUP($D353,'ip prosedur-14 okt-15 juni 2026'!$A:$H,7,FALSE)</f>
        <v>19012930</v>
      </c>
      <c r="V353" s="14">
        <f>VLOOKUP($D353,'ip prosedur-14 okt-15 juni 2026'!$A:$H,8,FALSE)</f>
        <v>23009567</v>
      </c>
    </row>
    <row r="354">
      <c r="A354" s="7" t="s">
        <v>5</v>
      </c>
      <c r="B354" s="5" t="s">
        <v>13483</v>
      </c>
      <c r="C354" s="5" t="s">
        <v>13485</v>
      </c>
      <c r="D354" s="5" t="s">
        <v>887</v>
      </c>
      <c r="E354" s="5" t="s">
        <v>888</v>
      </c>
      <c r="F354" s="11" t="str">
        <f>VLOOKUP($D354,proc!$A:$D,3, FALSE)</f>
        <v>3</v>
      </c>
      <c r="G354" s="12" t="str">
        <f t="shared" si="1"/>
        <v>Hernia Procedures</v>
      </c>
      <c r="H354" s="12" t="str">
        <f t="shared" si="2"/>
        <v>P16AN</v>
      </c>
      <c r="K354" s="13">
        <f>VLOOKUP($B354,'tarif idrg'!$A:$O,11,FALSE)</f>
        <v>6349277</v>
      </c>
      <c r="L354" s="13">
        <f>VLOOKUP($B354,'tarif idrg'!$A:$O,15,FALSE)</f>
        <v>5777842</v>
      </c>
      <c r="N354" s="3" t="str">
        <f t="shared" si="3"/>
        <v>-</v>
      </c>
      <c r="O354" s="13">
        <f>VLOOKUP($D354,'ip prosedur-2025'!$A:$H,4,FALSE)</f>
        <v>8865210.457</v>
      </c>
      <c r="P354" s="13">
        <f>VLOOKUP($D354,'ip prosedur-14 okt-15 juni 2026'!$A:$H,4,FALSE)</f>
        <v>8718116.788</v>
      </c>
      <c r="Q354" s="13">
        <f>VLOOKUP($D354,'ip prosedur-14 okt-15 juni 2026'!$A:$H,3, FALSE)</f>
        <v>146</v>
      </c>
      <c r="R354" s="3">
        <f t="shared" si="4"/>
        <v>1272845051</v>
      </c>
      <c r="S354" s="14">
        <f>VLOOKUP($D354,'ip prosedur-14 okt-15 juni 2026'!$A:$H,5,FALSE)</f>
        <v>5667498</v>
      </c>
      <c r="T354" s="14">
        <f>VLOOKUP($D354,'ip prosedur-14 okt-15 juni 2026'!$A:$H,6,FALSE)</f>
        <v>6546000</v>
      </c>
      <c r="U354" s="14">
        <f>VLOOKUP($D354,'ip prosedur-14 okt-15 juni 2026'!$A:$H,7,FALSE)</f>
        <v>9793000</v>
      </c>
      <c r="V354" s="14">
        <f>VLOOKUP($D354,'ip prosedur-14 okt-15 juni 2026'!$A:$H,8,FALSE)</f>
        <v>15119507</v>
      </c>
    </row>
    <row r="355">
      <c r="A355" s="7" t="s">
        <v>5</v>
      </c>
      <c r="B355" s="5" t="s">
        <v>13483</v>
      </c>
      <c r="C355" s="5" t="s">
        <v>13485</v>
      </c>
      <c r="D355" s="5" t="s">
        <v>889</v>
      </c>
      <c r="E355" s="5" t="s">
        <v>890</v>
      </c>
      <c r="F355" s="11" t="str">
        <f>VLOOKUP($D355,proc!$A:$D,3, FALSE)</f>
        <v>3</v>
      </c>
      <c r="G355" s="12" t="str">
        <f t="shared" si="1"/>
        <v>Hernia Procedures</v>
      </c>
      <c r="H355" s="12" t="str">
        <f t="shared" si="2"/>
        <v>P16AN</v>
      </c>
      <c r="K355" s="13">
        <f>VLOOKUP($B355,'tarif idrg'!$A:$O,11,FALSE)</f>
        <v>6349277</v>
      </c>
      <c r="L355" s="13">
        <f>VLOOKUP($B355,'tarif idrg'!$A:$O,15,FALSE)</f>
        <v>5777842</v>
      </c>
      <c r="N355" s="3" t="str">
        <f t="shared" si="3"/>
        <v>-</v>
      </c>
      <c r="O355" s="13">
        <f>VLOOKUP($D355,'ip prosedur-2025'!$A:$H,4,FALSE)</f>
        <v>15539577.11</v>
      </c>
      <c r="P355" s="13">
        <f>VLOOKUP($D355,'ip prosedur-14 okt-15 juni 2026'!$A:$H,4,FALSE)</f>
        <v>15721308.68</v>
      </c>
      <c r="Q355" s="13">
        <f>VLOOKUP($D355,'ip prosedur-14 okt-15 juni 2026'!$A:$H,3, FALSE)</f>
        <v>1331</v>
      </c>
      <c r="R355" s="3">
        <f t="shared" si="4"/>
        <v>20925061853</v>
      </c>
      <c r="S355" s="14">
        <f>VLOOKUP($D355,'ip prosedur-14 okt-15 juni 2026'!$A:$H,5,FALSE)</f>
        <v>7735500</v>
      </c>
      <c r="T355" s="14">
        <f>VLOOKUP($D355,'ip prosedur-14 okt-15 juni 2026'!$A:$H,6,FALSE)</f>
        <v>11448815</v>
      </c>
      <c r="U355" s="14">
        <f>VLOOKUP($D355,'ip prosedur-14 okt-15 juni 2026'!$A:$H,7,FALSE)</f>
        <v>17002360</v>
      </c>
      <c r="V355" s="14">
        <f>VLOOKUP($D355,'ip prosedur-14 okt-15 juni 2026'!$A:$H,8,FALSE)</f>
        <v>26073025</v>
      </c>
    </row>
    <row r="356">
      <c r="A356" s="7" t="s">
        <v>5</v>
      </c>
      <c r="B356" s="5" t="s">
        <v>13483</v>
      </c>
      <c r="C356" s="5" t="s">
        <v>13485</v>
      </c>
      <c r="D356" s="5" t="s">
        <v>892</v>
      </c>
      <c r="E356" s="5" t="s">
        <v>893</v>
      </c>
      <c r="F356" s="11" t="str">
        <f>VLOOKUP($D356,proc!$A:$D,3, FALSE)</f>
        <v>3</v>
      </c>
      <c r="G356" s="12" t="str">
        <f t="shared" si="1"/>
        <v>Hernia Procedures</v>
      </c>
      <c r="H356" s="12" t="str">
        <f t="shared" si="2"/>
        <v>P16AN</v>
      </c>
      <c r="K356" s="13">
        <f>VLOOKUP($B356,'tarif idrg'!$A:$O,11,FALSE)</f>
        <v>6349277</v>
      </c>
      <c r="L356" s="13">
        <f>VLOOKUP($B356,'tarif idrg'!$A:$O,15,FALSE)</f>
        <v>5777842</v>
      </c>
      <c r="N356" s="3" t="str">
        <f t="shared" si="3"/>
        <v>-</v>
      </c>
      <c r="O356" s="13">
        <f>VLOOKUP($D356,'ip prosedur-2025'!$A:$H,4,FALSE)</f>
        <v>17581540.23</v>
      </c>
      <c r="P356" s="13">
        <f>VLOOKUP($D356,'ip prosedur-14 okt-15 juni 2026'!$A:$H,4,FALSE)</f>
        <v>23594787.87</v>
      </c>
      <c r="Q356" s="13">
        <f>VLOOKUP($D356,'ip prosedur-14 okt-15 juni 2026'!$A:$H,3, FALSE)</f>
        <v>134</v>
      </c>
      <c r="R356" s="3">
        <f t="shared" si="4"/>
        <v>3161701575</v>
      </c>
      <c r="S356" s="14">
        <f>VLOOKUP($D356,'ip prosedur-14 okt-15 juni 2026'!$A:$H,5,FALSE)</f>
        <v>7939500</v>
      </c>
      <c r="T356" s="14">
        <f>VLOOKUP($D356,'ip prosedur-14 okt-15 juni 2026'!$A:$H,6,FALSE)</f>
        <v>14632440</v>
      </c>
      <c r="U356" s="14">
        <f>VLOOKUP($D356,'ip prosedur-14 okt-15 juni 2026'!$A:$H,7,FALSE)</f>
        <v>31564543</v>
      </c>
      <c r="V356" s="14">
        <f>VLOOKUP($D356,'ip prosedur-14 okt-15 juni 2026'!$A:$H,8,FALSE)</f>
        <v>50796110</v>
      </c>
    </row>
    <row r="357">
      <c r="A357" s="7" t="s">
        <v>5</v>
      </c>
      <c r="B357" s="5" t="s">
        <v>13483</v>
      </c>
      <c r="C357" s="5" t="s">
        <v>13485</v>
      </c>
      <c r="D357" s="5" t="s">
        <v>894</v>
      </c>
      <c r="E357" s="5" t="s">
        <v>895</v>
      </c>
      <c r="F357" s="11" t="str">
        <f>VLOOKUP($D357,proc!$A:$D,3, FALSE)</f>
        <v>3</v>
      </c>
      <c r="G357" s="12" t="str">
        <f t="shared" si="1"/>
        <v>Hernia Procedures</v>
      </c>
      <c r="H357" s="12" t="str">
        <f t="shared" si="2"/>
        <v>P16AN</v>
      </c>
      <c r="K357" s="13">
        <f>VLOOKUP($B357,'tarif idrg'!$A:$O,11,FALSE)</f>
        <v>6349277</v>
      </c>
      <c r="L357" s="13">
        <f>VLOOKUP($B357,'tarif idrg'!$A:$O,15,FALSE)</f>
        <v>5777842</v>
      </c>
      <c r="N357" s="3" t="str">
        <f t="shared" si="3"/>
        <v>-</v>
      </c>
      <c r="O357" s="13">
        <f>VLOOKUP($D357,'ip prosedur-2025'!$A:$H,4,FALSE)</f>
        <v>22331914.34</v>
      </c>
      <c r="P357" s="13">
        <f>VLOOKUP($D357,'ip prosedur-14 okt-15 juni 2026'!$A:$H,4,FALSE)</f>
        <v>30180224.51</v>
      </c>
      <c r="Q357" s="13">
        <f>VLOOKUP($D357,'ip prosedur-14 okt-15 juni 2026'!$A:$H,3, FALSE)</f>
        <v>85</v>
      </c>
      <c r="R357" s="3">
        <f t="shared" si="4"/>
        <v>2565319083</v>
      </c>
      <c r="S357" s="14">
        <f>VLOOKUP($D357,'ip prosedur-14 okt-15 juni 2026'!$A:$H,5,FALSE)</f>
        <v>8723151</v>
      </c>
      <c r="T357" s="14">
        <f>VLOOKUP($D357,'ip prosedur-14 okt-15 juni 2026'!$A:$H,6,FALSE)</f>
        <v>14592615</v>
      </c>
      <c r="U357" s="14">
        <f>VLOOKUP($D357,'ip prosedur-14 okt-15 juni 2026'!$A:$H,7,FALSE)</f>
        <v>33516039</v>
      </c>
      <c r="V357" s="14">
        <f>VLOOKUP($D357,'ip prosedur-14 okt-15 juni 2026'!$A:$H,8,FALSE)</f>
        <v>56711529</v>
      </c>
    </row>
    <row r="358">
      <c r="A358" s="7" t="s">
        <v>5</v>
      </c>
      <c r="B358" s="5" t="s">
        <v>13483</v>
      </c>
      <c r="C358" s="5" t="s">
        <v>13485</v>
      </c>
      <c r="D358" s="5" t="s">
        <v>896</v>
      </c>
      <c r="E358" s="5" t="s">
        <v>897</v>
      </c>
      <c r="F358" s="11" t="str">
        <f>VLOOKUP($D358,proc!$A:$D,3, FALSE)</f>
        <v>3</v>
      </c>
      <c r="G358" s="12" t="str">
        <f t="shared" si="1"/>
        <v>Hernia Procedures</v>
      </c>
      <c r="H358" s="12" t="str">
        <f t="shared" si="2"/>
        <v>P16AN</v>
      </c>
      <c r="K358" s="13">
        <f>VLOOKUP($B358,'tarif idrg'!$A:$O,11,FALSE)</f>
        <v>6349277</v>
      </c>
      <c r="L358" s="13">
        <f>VLOOKUP($B358,'tarif idrg'!$A:$O,15,FALSE)</f>
        <v>5777842</v>
      </c>
      <c r="N358" s="3" t="str">
        <f t="shared" si="3"/>
        <v>-</v>
      </c>
      <c r="O358" s="13">
        <f>VLOOKUP($D358,'ip prosedur-2025'!$A:$H,4,FALSE)</f>
        <v>15849694.55</v>
      </c>
      <c r="P358" s="13">
        <f>VLOOKUP($D358,'ip prosedur-14 okt-15 juni 2026'!$A:$H,4,FALSE)</f>
        <v>16988899.05</v>
      </c>
      <c r="Q358" s="13">
        <f>VLOOKUP($D358,'ip prosedur-14 okt-15 juni 2026'!$A:$H,3, FALSE)</f>
        <v>2372</v>
      </c>
      <c r="R358" s="3">
        <f t="shared" si="4"/>
        <v>40297668547</v>
      </c>
      <c r="S358" s="14">
        <f>VLOOKUP($D358,'ip prosedur-14 okt-15 juni 2026'!$A:$H,5,FALSE)</f>
        <v>6973030</v>
      </c>
      <c r="T358" s="14">
        <f>VLOOKUP($D358,'ip prosedur-14 okt-15 juni 2026'!$A:$H,6,FALSE)</f>
        <v>10236056</v>
      </c>
      <c r="U358" s="14">
        <f>VLOOKUP($D358,'ip prosedur-14 okt-15 juni 2026'!$A:$H,7,FALSE)</f>
        <v>16413345</v>
      </c>
      <c r="V358" s="14">
        <f>VLOOKUP($D358,'ip prosedur-14 okt-15 juni 2026'!$A:$H,8,FALSE)</f>
        <v>30060684</v>
      </c>
    </row>
    <row r="359">
      <c r="A359" s="7" t="s">
        <v>5</v>
      </c>
      <c r="B359" s="5" t="s">
        <v>13483</v>
      </c>
      <c r="C359" s="5" t="s">
        <v>13485</v>
      </c>
      <c r="D359" s="5" t="s">
        <v>899</v>
      </c>
      <c r="E359" s="5" t="s">
        <v>900</v>
      </c>
      <c r="F359" s="11" t="str">
        <f>VLOOKUP($D359,proc!$A:$D,3, FALSE)</f>
        <v>3</v>
      </c>
      <c r="G359" s="12" t="str">
        <f t="shared" si="1"/>
        <v>Hernia Procedures</v>
      </c>
      <c r="H359" s="12" t="str">
        <f t="shared" si="2"/>
        <v>P16AN</v>
      </c>
      <c r="K359" s="13">
        <f>VLOOKUP($B359,'tarif idrg'!$A:$O,11,FALSE)</f>
        <v>6349277</v>
      </c>
      <c r="L359" s="13">
        <f>VLOOKUP($B359,'tarif idrg'!$A:$O,15,FALSE)</f>
        <v>5777842</v>
      </c>
      <c r="N359" s="3" t="str">
        <f t="shared" si="3"/>
        <v>-</v>
      </c>
      <c r="O359" s="13">
        <f>VLOOKUP($D359,'ip prosedur-2025'!$A:$H,4,FALSE)</f>
        <v>20294741.79</v>
      </c>
      <c r="P359" s="13">
        <f>VLOOKUP($D359,'ip prosedur-14 okt-15 juni 2026'!$A:$H,4,FALSE)</f>
        <v>23289425.18</v>
      </c>
      <c r="Q359" s="13">
        <f>VLOOKUP($D359,'ip prosedur-14 okt-15 juni 2026'!$A:$H,3, FALSE)</f>
        <v>1197</v>
      </c>
      <c r="R359" s="3">
        <f t="shared" si="4"/>
        <v>27877441940</v>
      </c>
      <c r="S359" s="14">
        <f>VLOOKUP($D359,'ip prosedur-14 okt-15 juni 2026'!$A:$H,5,FALSE)</f>
        <v>8553993</v>
      </c>
      <c r="T359" s="14">
        <f>VLOOKUP($D359,'ip prosedur-14 okt-15 juni 2026'!$A:$H,6,FALSE)</f>
        <v>15057684</v>
      </c>
      <c r="U359" s="14">
        <f>VLOOKUP($D359,'ip prosedur-14 okt-15 juni 2026'!$A:$H,7,FALSE)</f>
        <v>23618352</v>
      </c>
      <c r="V359" s="14">
        <f>VLOOKUP($D359,'ip prosedur-14 okt-15 juni 2026'!$A:$H,8,FALSE)</f>
        <v>45430202</v>
      </c>
    </row>
    <row r="360">
      <c r="A360" s="7" t="s">
        <v>5</v>
      </c>
      <c r="B360" s="5" t="s">
        <v>13483</v>
      </c>
      <c r="C360" s="5" t="s">
        <v>13485</v>
      </c>
      <c r="D360" s="5" t="s">
        <v>901</v>
      </c>
      <c r="E360" s="5" t="s">
        <v>902</v>
      </c>
      <c r="F360" s="11" t="str">
        <f>VLOOKUP($D360,proc!$A:$D,3, FALSE)</f>
        <v>3</v>
      </c>
      <c r="G360" s="12" t="str">
        <f t="shared" si="1"/>
        <v>Hernia Procedures</v>
      </c>
      <c r="H360" s="12" t="str">
        <f t="shared" si="2"/>
        <v>P16AN</v>
      </c>
      <c r="K360" s="13">
        <f>VLOOKUP($B360,'tarif idrg'!$A:$O,11,FALSE)</f>
        <v>6349277</v>
      </c>
      <c r="L360" s="13">
        <f>VLOOKUP($B360,'tarif idrg'!$A:$O,15,FALSE)</f>
        <v>5777842</v>
      </c>
      <c r="N360" s="3" t="str">
        <f t="shared" si="3"/>
        <v>-</v>
      </c>
      <c r="O360" s="13">
        <f>VLOOKUP($D360,'ip prosedur-2025'!$A:$H,4,FALSE)</f>
        <v>15991097.81</v>
      </c>
      <c r="P360" s="13">
        <f>VLOOKUP($D360,'ip prosedur-14 okt-15 juni 2026'!$A:$H,4,FALSE)</f>
        <v>17684791.93</v>
      </c>
      <c r="Q360" s="13">
        <f>VLOOKUP($D360,'ip prosedur-14 okt-15 juni 2026'!$A:$H,3, FALSE)</f>
        <v>1253</v>
      </c>
      <c r="R360" s="3">
        <f t="shared" si="4"/>
        <v>22159044288</v>
      </c>
      <c r="S360" s="14">
        <f>VLOOKUP($D360,'ip prosedur-14 okt-15 juni 2026'!$A:$H,5,FALSE)</f>
        <v>7200899</v>
      </c>
      <c r="T360" s="14">
        <f>VLOOKUP($D360,'ip prosedur-14 okt-15 juni 2026'!$A:$H,6,FALSE)</f>
        <v>10982808</v>
      </c>
      <c r="U360" s="14">
        <f>VLOOKUP($D360,'ip prosedur-14 okt-15 juni 2026'!$A:$H,7,FALSE)</f>
        <v>17316503</v>
      </c>
      <c r="V360" s="14">
        <f>VLOOKUP($D360,'ip prosedur-14 okt-15 juni 2026'!$A:$H,8,FALSE)</f>
        <v>32799953</v>
      </c>
    </row>
    <row r="361">
      <c r="A361" s="7" t="s">
        <v>5</v>
      </c>
      <c r="B361" s="5" t="s">
        <v>13483</v>
      </c>
      <c r="C361" s="5" t="s">
        <v>13485</v>
      </c>
      <c r="D361" s="5" t="s">
        <v>904</v>
      </c>
      <c r="E361" s="5" t="s">
        <v>905</v>
      </c>
      <c r="F361" s="11" t="str">
        <f>VLOOKUP($D361,proc!$A:$D,3, FALSE)</f>
        <v>4</v>
      </c>
      <c r="G361" s="12" t="str">
        <f t="shared" si="1"/>
        <v>Hernia Procedures</v>
      </c>
      <c r="H361" s="12" t="str">
        <f t="shared" si="2"/>
        <v>P16AN</v>
      </c>
      <c r="K361" s="13">
        <f>VLOOKUP($B361,'tarif idrg'!$A:$O,11,FALSE)</f>
        <v>6349277</v>
      </c>
      <c r="L361" s="13">
        <f>VLOOKUP($B361,'tarif idrg'!$A:$O,15,FALSE)</f>
        <v>5777842</v>
      </c>
      <c r="N361" s="3" t="str">
        <f t="shared" si="3"/>
        <v>-</v>
      </c>
      <c r="O361" s="13">
        <f>VLOOKUP($D361,'ip prosedur-2025'!$A:$H,4,FALSE)</f>
        <v>20138313.53</v>
      </c>
      <c r="P361" s="13">
        <f>VLOOKUP($D361,'ip prosedur-14 okt-15 juni 2026'!$A:$H,4,FALSE)</f>
        <v>21743912.94</v>
      </c>
      <c r="Q361" s="13">
        <f>VLOOKUP($D361,'ip prosedur-14 okt-15 juni 2026'!$A:$H,3, FALSE)</f>
        <v>676</v>
      </c>
      <c r="R361" s="3">
        <f t="shared" si="4"/>
        <v>14698885147</v>
      </c>
      <c r="S361" s="14">
        <f>VLOOKUP($D361,'ip prosedur-14 okt-15 juni 2026'!$A:$H,5,FALSE)</f>
        <v>9179740</v>
      </c>
      <c r="T361" s="14">
        <f>VLOOKUP($D361,'ip prosedur-14 okt-15 juni 2026'!$A:$H,6,FALSE)</f>
        <v>13958800</v>
      </c>
      <c r="U361" s="14">
        <f>VLOOKUP($D361,'ip prosedur-14 okt-15 juni 2026'!$A:$H,7,FALSE)</f>
        <v>25976340</v>
      </c>
      <c r="V361" s="14">
        <f>VLOOKUP($D361,'ip prosedur-14 okt-15 juni 2026'!$A:$H,8,FALSE)</f>
        <v>42300850</v>
      </c>
    </row>
    <row r="362">
      <c r="A362" s="7" t="s">
        <v>5</v>
      </c>
      <c r="B362" s="5" t="s">
        <v>13483</v>
      </c>
      <c r="C362" s="5" t="s">
        <v>13485</v>
      </c>
      <c r="D362" s="5" t="s">
        <v>906</v>
      </c>
      <c r="E362" s="5" t="s">
        <v>907</v>
      </c>
      <c r="F362" s="11" t="str">
        <f>VLOOKUP($D362,proc!$A:$D,3, FALSE)</f>
        <v>3</v>
      </c>
      <c r="G362" s="12" t="str">
        <f t="shared" si="1"/>
        <v>Hernia Procedures</v>
      </c>
      <c r="H362" s="12" t="str">
        <f t="shared" si="2"/>
        <v>P16AN</v>
      </c>
      <c r="K362" s="13">
        <f>VLOOKUP($B362,'tarif idrg'!$A:$O,11,FALSE)</f>
        <v>6349277</v>
      </c>
      <c r="L362" s="13">
        <f>VLOOKUP($B362,'tarif idrg'!$A:$O,15,FALSE)</f>
        <v>5777842</v>
      </c>
      <c r="N362" s="3" t="str">
        <f t="shared" si="3"/>
        <v>-</v>
      </c>
      <c r="O362" s="13">
        <f>VLOOKUP($D362,'ip prosedur-2025'!$A:$H,4,FALSE)</f>
        <v>29248955.37</v>
      </c>
      <c r="P362" s="13">
        <f>VLOOKUP($D362,'ip prosedur-14 okt-15 juni 2026'!$A:$H,4,FALSE)</f>
        <v>29000950.74</v>
      </c>
      <c r="Q362" s="13">
        <f>VLOOKUP($D362,'ip prosedur-14 okt-15 juni 2026'!$A:$H,3, FALSE)</f>
        <v>57</v>
      </c>
      <c r="R362" s="3">
        <f t="shared" si="4"/>
        <v>1653054192</v>
      </c>
      <c r="S362" s="14">
        <f>VLOOKUP($D362,'ip prosedur-14 okt-15 juni 2026'!$A:$H,5,FALSE)</f>
        <v>14379856</v>
      </c>
      <c r="T362" s="14">
        <f>VLOOKUP($D362,'ip prosedur-14 okt-15 juni 2026'!$A:$H,6,FALSE)</f>
        <v>25978953</v>
      </c>
      <c r="U362" s="14">
        <f>VLOOKUP($D362,'ip prosedur-14 okt-15 juni 2026'!$A:$H,7,FALSE)</f>
        <v>39794801</v>
      </c>
      <c r="V362" s="14">
        <f>VLOOKUP($D362,'ip prosedur-14 okt-15 juni 2026'!$A:$H,8,FALSE)</f>
        <v>55510954</v>
      </c>
    </row>
    <row r="363">
      <c r="A363" s="7" t="s">
        <v>5</v>
      </c>
      <c r="B363" s="5" t="s">
        <v>13483</v>
      </c>
      <c r="C363" s="5" t="s">
        <v>13485</v>
      </c>
      <c r="D363" s="5" t="s">
        <v>908</v>
      </c>
      <c r="E363" s="5" t="s">
        <v>909</v>
      </c>
      <c r="F363" s="11" t="str">
        <f>VLOOKUP($D363,proc!$A:$D,3, FALSE)</f>
        <v>3</v>
      </c>
      <c r="G363" s="12" t="str">
        <f t="shared" si="1"/>
        <v>Hernia Procedures</v>
      </c>
      <c r="H363" s="12" t="str">
        <f t="shared" si="2"/>
        <v>P16AN</v>
      </c>
      <c r="K363" s="13">
        <f>VLOOKUP($B363,'tarif idrg'!$A:$O,11,FALSE)</f>
        <v>6349277</v>
      </c>
      <c r="L363" s="13">
        <f>VLOOKUP($B363,'tarif idrg'!$A:$O,15,FALSE)</f>
        <v>5777842</v>
      </c>
      <c r="N363" s="3" t="str">
        <f t="shared" si="3"/>
        <v>-</v>
      </c>
      <c r="O363" s="13">
        <f>VLOOKUP($D363,'ip prosedur-2025'!$A:$H,4,FALSE)</f>
        <v>29777173.6</v>
      </c>
      <c r="P363" s="13">
        <f>VLOOKUP($D363,'ip prosedur-14 okt-15 juni 2026'!$A:$H,4,FALSE)</f>
        <v>31480251.25</v>
      </c>
      <c r="Q363" s="13">
        <f>VLOOKUP($D363,'ip prosedur-14 okt-15 juni 2026'!$A:$H,3, FALSE)</f>
        <v>69</v>
      </c>
      <c r="R363" s="3">
        <f t="shared" si="4"/>
        <v>2172137336</v>
      </c>
      <c r="S363" s="14">
        <f>VLOOKUP($D363,'ip prosedur-14 okt-15 juni 2026'!$A:$H,5,FALSE)</f>
        <v>12804152</v>
      </c>
      <c r="T363" s="14">
        <f>VLOOKUP($D363,'ip prosedur-14 okt-15 juni 2026'!$A:$H,6,FALSE)</f>
        <v>21492155</v>
      </c>
      <c r="U363" s="14">
        <f>VLOOKUP($D363,'ip prosedur-14 okt-15 juni 2026'!$A:$H,7,FALSE)</f>
        <v>39441882</v>
      </c>
      <c r="V363" s="14">
        <f>VLOOKUP($D363,'ip prosedur-14 okt-15 juni 2026'!$A:$H,8,FALSE)</f>
        <v>64710184</v>
      </c>
    </row>
    <row r="364">
      <c r="A364" s="7" t="s">
        <v>5</v>
      </c>
      <c r="B364" s="5" t="s">
        <v>13483</v>
      </c>
      <c r="C364" s="5" t="s">
        <v>13485</v>
      </c>
      <c r="D364" s="5" t="s">
        <v>911</v>
      </c>
      <c r="E364" s="5" t="s">
        <v>912</v>
      </c>
      <c r="F364" s="11" t="str">
        <f>VLOOKUP($D364,proc!$A:$D,3, FALSE)</f>
        <v>3</v>
      </c>
      <c r="G364" s="12" t="str">
        <f t="shared" si="1"/>
        <v>Hernia Procedures</v>
      </c>
      <c r="H364" s="12" t="str">
        <f t="shared" si="2"/>
        <v>P16AN</v>
      </c>
      <c r="K364" s="13">
        <f>VLOOKUP($B364,'tarif idrg'!$A:$O,11,FALSE)</f>
        <v>6349277</v>
      </c>
      <c r="L364" s="13">
        <f>VLOOKUP($B364,'tarif idrg'!$A:$O,15,FALSE)</f>
        <v>5777842</v>
      </c>
      <c r="N364" s="3" t="str">
        <f t="shared" si="3"/>
        <v>-</v>
      </c>
      <c r="O364" s="13">
        <f>VLOOKUP($D364,'ip prosedur-2025'!$A:$H,4,FALSE)</f>
        <v>16195433.71</v>
      </c>
      <c r="P364" s="13">
        <f>VLOOKUP($D364,'ip prosedur-14 okt-15 juni 2026'!$A:$H,4,FALSE)</f>
        <v>18140634.76</v>
      </c>
      <c r="Q364" s="13">
        <f>VLOOKUP($D364,'ip prosedur-14 okt-15 juni 2026'!$A:$H,3, FALSE)</f>
        <v>434</v>
      </c>
      <c r="R364" s="3">
        <f t="shared" si="4"/>
        <v>7873035486</v>
      </c>
      <c r="S364" s="14">
        <f>VLOOKUP($D364,'ip prosedur-14 okt-15 juni 2026'!$A:$H,5,FALSE)</f>
        <v>7910978</v>
      </c>
      <c r="T364" s="14">
        <f>VLOOKUP($D364,'ip prosedur-14 okt-15 juni 2026'!$A:$H,6,FALSE)</f>
        <v>13109085</v>
      </c>
      <c r="U364" s="14">
        <f>VLOOKUP($D364,'ip prosedur-14 okt-15 juni 2026'!$A:$H,7,FALSE)</f>
        <v>21923009</v>
      </c>
      <c r="V364" s="14">
        <f>VLOOKUP($D364,'ip prosedur-14 okt-15 juni 2026'!$A:$H,8,FALSE)</f>
        <v>36782600</v>
      </c>
    </row>
    <row r="365">
      <c r="A365" s="7" t="s">
        <v>5</v>
      </c>
      <c r="B365" s="5" t="s">
        <v>13483</v>
      </c>
      <c r="C365" s="5" t="s">
        <v>13485</v>
      </c>
      <c r="D365" s="5" t="s">
        <v>913</v>
      </c>
      <c r="E365" s="5" t="s">
        <v>914</v>
      </c>
      <c r="F365" s="11" t="str">
        <f>VLOOKUP($D365,proc!$A:$D,3, FALSE)</f>
        <v>4</v>
      </c>
      <c r="G365" s="12" t="str">
        <f t="shared" si="1"/>
        <v>Hernia Procedures</v>
      </c>
      <c r="H365" s="12" t="str">
        <f t="shared" si="2"/>
        <v>P16AN</v>
      </c>
      <c r="K365" s="13">
        <f>VLOOKUP($B365,'tarif idrg'!$A:$O,11,FALSE)</f>
        <v>6349277</v>
      </c>
      <c r="L365" s="13">
        <f>VLOOKUP($B365,'tarif idrg'!$A:$O,15,FALSE)</f>
        <v>5777842</v>
      </c>
      <c r="N365" s="3" t="str">
        <f t="shared" si="3"/>
        <v>-</v>
      </c>
      <c r="O365" s="13">
        <f>VLOOKUP($D365,'ip prosedur-2025'!$A:$H,4,FALSE)</f>
        <v>64763592</v>
      </c>
      <c r="P365" s="13">
        <f>VLOOKUP($D365,'ip prosedur-14 okt-15 juni 2026'!$A:$H,4,FALSE)</f>
        <v>61722878.21</v>
      </c>
      <c r="Q365" s="13">
        <f>VLOOKUP($D365,'ip prosedur-14 okt-15 juni 2026'!$A:$H,3, FALSE)</f>
        <v>34</v>
      </c>
      <c r="R365" s="3">
        <f t="shared" si="4"/>
        <v>2098577859</v>
      </c>
      <c r="S365" s="14">
        <f>VLOOKUP($D365,'ip prosedur-14 okt-15 juni 2026'!$A:$H,5,FALSE)</f>
        <v>25833953</v>
      </c>
      <c r="T365" s="14">
        <f>VLOOKUP($D365,'ip prosedur-14 okt-15 juni 2026'!$A:$H,6,FALSE)</f>
        <v>42206149</v>
      </c>
      <c r="U365" s="14">
        <f>VLOOKUP($D365,'ip prosedur-14 okt-15 juni 2026'!$A:$H,7,FALSE)</f>
        <v>87364901</v>
      </c>
      <c r="V365" s="14">
        <f>VLOOKUP($D365,'ip prosedur-14 okt-15 juni 2026'!$A:$H,8,FALSE)</f>
        <v>138984092</v>
      </c>
    </row>
    <row r="366">
      <c r="A366" s="7" t="s">
        <v>5</v>
      </c>
      <c r="B366" s="5" t="s">
        <v>13483</v>
      </c>
      <c r="C366" s="5" t="s">
        <v>13485</v>
      </c>
      <c r="D366" s="5" t="s">
        <v>915</v>
      </c>
      <c r="E366" s="5" t="s">
        <v>917</v>
      </c>
      <c r="F366" s="11" t="str">
        <f>VLOOKUP($D366,proc!$A:$D,3, FALSE)</f>
        <v>4</v>
      </c>
      <c r="G366" s="12" t="str">
        <f t="shared" si="1"/>
        <v>Hernia Procedures</v>
      </c>
      <c r="H366" s="12" t="str">
        <f t="shared" si="2"/>
        <v>P16AN</v>
      </c>
      <c r="K366" s="13">
        <f>VLOOKUP($B366,'tarif idrg'!$A:$O,11,FALSE)</f>
        <v>6349277</v>
      </c>
      <c r="L366" s="13">
        <f>VLOOKUP($B366,'tarif idrg'!$A:$O,15,FALSE)</f>
        <v>5777842</v>
      </c>
      <c r="N366" s="3" t="str">
        <f t="shared" si="3"/>
        <v>-</v>
      </c>
      <c r="O366" s="13">
        <f>VLOOKUP($D366,'ip prosedur-2025'!$A:$H,4,FALSE)</f>
        <v>71469571.71</v>
      </c>
      <c r="P366" s="13">
        <f>VLOOKUP($D366,'ip prosedur-14 okt-15 juni 2026'!$A:$H,4,FALSE)</f>
        <v>59325628.36</v>
      </c>
      <c r="Q366" s="13">
        <f>VLOOKUP($D366,'ip prosedur-14 okt-15 juni 2026'!$A:$H,3, FALSE)</f>
        <v>95</v>
      </c>
      <c r="R366" s="3">
        <f t="shared" si="4"/>
        <v>5635934694</v>
      </c>
      <c r="S366" s="14">
        <f>VLOOKUP($D366,'ip prosedur-14 okt-15 juni 2026'!$A:$H,5,FALSE)</f>
        <v>22306945</v>
      </c>
      <c r="T366" s="14">
        <f>VLOOKUP($D366,'ip prosedur-14 okt-15 juni 2026'!$A:$H,6,FALSE)</f>
        <v>46063351</v>
      </c>
      <c r="U366" s="14">
        <f>VLOOKUP($D366,'ip prosedur-14 okt-15 juni 2026'!$A:$H,7,FALSE)</f>
        <v>70290500</v>
      </c>
      <c r="V366" s="14">
        <f>VLOOKUP($D366,'ip prosedur-14 okt-15 juni 2026'!$A:$H,8,FALSE)</f>
        <v>144372789</v>
      </c>
    </row>
    <row r="367">
      <c r="A367" s="7" t="s">
        <v>5</v>
      </c>
      <c r="B367" s="5" t="s">
        <v>13483</v>
      </c>
      <c r="C367" s="5" t="s">
        <v>13485</v>
      </c>
      <c r="D367" s="5" t="s">
        <v>918</v>
      </c>
      <c r="E367" s="5" t="s">
        <v>919</v>
      </c>
      <c r="F367" s="11" t="str">
        <f>VLOOKUP($D367,proc!$A:$D,3, FALSE)</f>
        <v>4</v>
      </c>
      <c r="G367" s="12" t="str">
        <f t="shared" si="1"/>
        <v>Hernia Procedures</v>
      </c>
      <c r="H367" s="12" t="str">
        <f t="shared" si="2"/>
        <v>P16AN</v>
      </c>
      <c r="K367" s="13">
        <f>VLOOKUP($B367,'tarif idrg'!$A:$O,11,FALSE)</f>
        <v>6349277</v>
      </c>
      <c r="L367" s="13">
        <f>VLOOKUP($B367,'tarif idrg'!$A:$O,15,FALSE)</f>
        <v>5777842</v>
      </c>
      <c r="N367" s="3" t="str">
        <f t="shared" si="3"/>
        <v>-</v>
      </c>
      <c r="O367" s="13">
        <f>VLOOKUP($D367,'ip prosedur-2025'!$A:$H,4,FALSE)</f>
        <v>50236244</v>
      </c>
      <c r="P367" s="13">
        <f>VLOOKUP($D367,'ip prosedur-14 okt-15 juni 2026'!$A:$H,4,FALSE)</f>
        <v>72923308.55</v>
      </c>
      <c r="Q367" s="13">
        <f>VLOOKUP($D367,'ip prosedur-14 okt-15 juni 2026'!$A:$H,3, FALSE)</f>
        <v>47</v>
      </c>
      <c r="R367" s="3">
        <f t="shared" si="4"/>
        <v>3427395502</v>
      </c>
      <c r="S367" s="14">
        <f>VLOOKUP($D367,'ip prosedur-14 okt-15 juni 2026'!$A:$H,5,FALSE)</f>
        <v>23035929</v>
      </c>
      <c r="T367" s="14">
        <f>VLOOKUP($D367,'ip prosedur-14 okt-15 juni 2026'!$A:$H,6,FALSE)</f>
        <v>54005329</v>
      </c>
      <c r="U367" s="14">
        <f>VLOOKUP($D367,'ip prosedur-14 okt-15 juni 2026'!$A:$H,7,FALSE)</f>
        <v>93795021</v>
      </c>
      <c r="V367" s="14">
        <f>VLOOKUP($D367,'ip prosedur-14 okt-15 juni 2026'!$A:$H,8,FALSE)</f>
        <v>165754785</v>
      </c>
    </row>
    <row r="368">
      <c r="A368" s="7" t="s">
        <v>5</v>
      </c>
      <c r="B368" s="5" t="s">
        <v>13483</v>
      </c>
      <c r="C368" s="5" t="s">
        <v>13485</v>
      </c>
      <c r="D368" s="5" t="s">
        <v>920</v>
      </c>
      <c r="E368" s="5" t="s">
        <v>921</v>
      </c>
      <c r="F368" s="11" t="str">
        <f>VLOOKUP($D368,proc!$A:$D,3, FALSE)</f>
        <v>4</v>
      </c>
      <c r="G368" s="12" t="str">
        <f t="shared" si="1"/>
        <v>Hernia Procedures</v>
      </c>
      <c r="H368" s="12" t="str">
        <f t="shared" si="2"/>
        <v>P16AN</v>
      </c>
      <c r="K368" s="13">
        <f>VLOOKUP($B368,'tarif idrg'!$A:$O,11,FALSE)</f>
        <v>6349277</v>
      </c>
      <c r="L368" s="13">
        <f>VLOOKUP($B368,'tarif idrg'!$A:$O,15,FALSE)</f>
        <v>5777842</v>
      </c>
      <c r="N368" s="3" t="str">
        <f t="shared" si="3"/>
        <v>-</v>
      </c>
      <c r="O368" s="13">
        <f>VLOOKUP($D368,'ip prosedur-2025'!$A:$H,4,FALSE)</f>
        <v>63210436.97</v>
      </c>
      <c r="P368" s="13">
        <f>VLOOKUP($D368,'ip prosedur-14 okt-15 juni 2026'!$A:$H,4,FALSE)</f>
        <v>70855418.55</v>
      </c>
      <c r="Q368" s="13">
        <f>VLOOKUP($D368,'ip prosedur-14 okt-15 juni 2026'!$A:$H,3, FALSE)</f>
        <v>20</v>
      </c>
      <c r="R368" s="3">
        <f t="shared" si="4"/>
        <v>1417108371</v>
      </c>
      <c r="S368" s="14">
        <f>VLOOKUP($D368,'ip prosedur-14 okt-15 juni 2026'!$A:$H,5,FALSE)</f>
        <v>28849218</v>
      </c>
      <c r="T368" s="14">
        <f>VLOOKUP($D368,'ip prosedur-14 okt-15 juni 2026'!$A:$H,6,FALSE)</f>
        <v>57389745</v>
      </c>
      <c r="U368" s="14">
        <f>VLOOKUP($D368,'ip prosedur-14 okt-15 juni 2026'!$A:$H,7,FALSE)</f>
        <v>79202876</v>
      </c>
      <c r="V368" s="14">
        <f>VLOOKUP($D368,'ip prosedur-14 okt-15 juni 2026'!$A:$H,8,FALSE)</f>
        <v>134290964</v>
      </c>
    </row>
    <row r="369">
      <c r="A369" s="7" t="s">
        <v>5</v>
      </c>
      <c r="B369" s="5" t="s">
        <v>13483</v>
      </c>
      <c r="C369" s="5" t="s">
        <v>13485</v>
      </c>
      <c r="D369" s="5" t="s">
        <v>922</v>
      </c>
      <c r="E369" s="5" t="s">
        <v>924</v>
      </c>
      <c r="F369" s="11" t="str">
        <f>VLOOKUP($D369,proc!$A:$D,3, FALSE)</f>
        <v>4</v>
      </c>
      <c r="G369" s="12" t="str">
        <f t="shared" si="1"/>
        <v>Hernia Procedures</v>
      </c>
      <c r="H369" s="12" t="str">
        <f t="shared" si="2"/>
        <v>P16AN</v>
      </c>
      <c r="K369" s="13">
        <f>VLOOKUP($B369,'tarif idrg'!$A:$O,11,FALSE)</f>
        <v>6349277</v>
      </c>
      <c r="L369" s="13">
        <f>VLOOKUP($B369,'tarif idrg'!$A:$O,15,FALSE)</f>
        <v>5777842</v>
      </c>
      <c r="N369" s="3" t="str">
        <f t="shared" si="3"/>
        <v>-</v>
      </c>
      <c r="O369" s="13">
        <f>VLOOKUP($D369,'ip prosedur-2025'!$A:$H,4,FALSE)</f>
        <v>217549933.5</v>
      </c>
      <c r="P369" s="13">
        <f>VLOOKUP($D369,'ip prosedur-14 okt-15 juni 2026'!$A:$H,4,FALSE)</f>
        <v>214557271.7</v>
      </c>
      <c r="Q369" s="13">
        <f>VLOOKUP($D369,'ip prosedur-14 okt-15 juni 2026'!$A:$H,3, FALSE)</f>
        <v>57</v>
      </c>
      <c r="R369" s="3">
        <f t="shared" si="4"/>
        <v>12229764487</v>
      </c>
      <c r="S369" s="14">
        <f>VLOOKUP($D369,'ip prosedur-14 okt-15 juni 2026'!$A:$H,5,FALSE)</f>
        <v>51548112</v>
      </c>
      <c r="T369" s="14">
        <f>VLOOKUP($D369,'ip prosedur-14 okt-15 juni 2026'!$A:$H,6,FALSE)</f>
        <v>101302529</v>
      </c>
      <c r="U369" s="14">
        <f>VLOOKUP($D369,'ip prosedur-14 okt-15 juni 2026'!$A:$H,7,FALSE)</f>
        <v>313148310</v>
      </c>
      <c r="V369" s="14">
        <f>VLOOKUP($D369,'ip prosedur-14 okt-15 juni 2026'!$A:$H,8,FALSE)</f>
        <v>608464607</v>
      </c>
    </row>
    <row r="370">
      <c r="A370" s="7" t="s">
        <v>5</v>
      </c>
      <c r="B370" s="5" t="s">
        <v>13483</v>
      </c>
      <c r="C370" s="5" t="s">
        <v>13485</v>
      </c>
      <c r="D370" s="5" t="s">
        <v>925</v>
      </c>
      <c r="E370" s="5" t="s">
        <v>926</v>
      </c>
      <c r="F370" s="11" t="str">
        <f>VLOOKUP($D370,proc!$A:$D,3, FALSE)</f>
        <v>4</v>
      </c>
      <c r="G370" s="12" t="str">
        <f t="shared" si="1"/>
        <v>Hernia Procedures</v>
      </c>
      <c r="H370" s="12" t="str">
        <f t="shared" si="2"/>
        <v>P16AN</v>
      </c>
      <c r="K370" s="13">
        <f>VLOOKUP($B370,'tarif idrg'!$A:$O,11,FALSE)</f>
        <v>6349277</v>
      </c>
      <c r="L370" s="13">
        <f>VLOOKUP($B370,'tarif idrg'!$A:$O,15,FALSE)</f>
        <v>5777842</v>
      </c>
      <c r="N370" s="3" t="str">
        <f t="shared" si="3"/>
        <v>-</v>
      </c>
      <c r="O370" s="13">
        <f>VLOOKUP($D370,'ip prosedur-2025'!$A:$H,4,FALSE)</f>
        <v>22712582</v>
      </c>
      <c r="P370" s="13">
        <f>VLOOKUP($D370,'ip prosedur-14 okt-15 juni 2026'!$A:$H,4,FALSE)</f>
        <v>27721405</v>
      </c>
      <c r="Q370" s="13">
        <f>VLOOKUP($D370,'ip prosedur-14 okt-15 juni 2026'!$A:$H,3, FALSE)</f>
        <v>2</v>
      </c>
      <c r="R370" s="3">
        <f t="shared" si="4"/>
        <v>55442810</v>
      </c>
      <c r="S370" s="14">
        <f>VLOOKUP($D370,'ip prosedur-14 okt-15 juni 2026'!$A:$H,5,FALSE)</f>
        <v>17223575</v>
      </c>
      <c r="T370" s="14">
        <f>VLOOKUP($D370,'ip prosedur-14 okt-15 juni 2026'!$A:$H,6,FALSE)</f>
        <v>17223575</v>
      </c>
      <c r="U370" s="14">
        <f>VLOOKUP($D370,'ip prosedur-14 okt-15 juni 2026'!$A:$H,7,FALSE)</f>
        <v>38219235</v>
      </c>
      <c r="V370" s="14">
        <f>VLOOKUP($D370,'ip prosedur-14 okt-15 juni 2026'!$A:$H,8,FALSE)</f>
        <v>38219235</v>
      </c>
    </row>
    <row r="371">
      <c r="A371" s="7" t="s">
        <v>5</v>
      </c>
      <c r="B371" s="5" t="s">
        <v>13483</v>
      </c>
      <c r="C371" s="5" t="s">
        <v>13485</v>
      </c>
      <c r="D371" s="5" t="s">
        <v>927</v>
      </c>
      <c r="E371" s="5" t="s">
        <v>928</v>
      </c>
      <c r="F371" s="11" t="str">
        <f>VLOOKUP($D371,proc!$A:$D,3, FALSE)</f>
        <v>4</v>
      </c>
      <c r="G371" s="12" t="str">
        <f t="shared" si="1"/>
        <v>Hernia Procedures</v>
      </c>
      <c r="H371" s="12" t="str">
        <f t="shared" si="2"/>
        <v>P16AN</v>
      </c>
      <c r="K371" s="13">
        <f>VLOOKUP($B371,'tarif idrg'!$A:$O,11,FALSE)</f>
        <v>6349277</v>
      </c>
      <c r="L371" s="13">
        <f>VLOOKUP($B371,'tarif idrg'!$A:$O,15,FALSE)</f>
        <v>5777842</v>
      </c>
      <c r="N371" s="3" t="str">
        <f t="shared" si="3"/>
        <v>-</v>
      </c>
      <c r="O371" s="13">
        <f>VLOOKUP($D371,'ip prosedur-2025'!$A:$H,4,FALSE)</f>
        <v>66982348</v>
      </c>
      <c r="P371" s="13">
        <f>VLOOKUP($D371,'ip prosedur-14 okt-15 juni 2026'!$A:$H,4,FALSE)</f>
        <v>62947725</v>
      </c>
      <c r="Q371" s="13">
        <f>VLOOKUP($D371,'ip prosedur-14 okt-15 juni 2026'!$A:$H,3, FALSE)</f>
        <v>1</v>
      </c>
      <c r="R371" s="3">
        <f t="shared" si="4"/>
        <v>62947725</v>
      </c>
      <c r="S371" s="14">
        <f>VLOOKUP($D371,'ip prosedur-14 okt-15 juni 2026'!$A:$H,5,FALSE)</f>
        <v>62947725</v>
      </c>
      <c r="T371" s="14">
        <f>VLOOKUP($D371,'ip prosedur-14 okt-15 juni 2026'!$A:$H,6,FALSE)</f>
        <v>62947725</v>
      </c>
      <c r="U371" s="14">
        <f>VLOOKUP($D371,'ip prosedur-14 okt-15 juni 2026'!$A:$H,7,FALSE)</f>
        <v>62947725</v>
      </c>
      <c r="V371" s="14">
        <f>VLOOKUP($D371,'ip prosedur-14 okt-15 juni 2026'!$A:$H,8,FALSE)</f>
        <v>62947725</v>
      </c>
    </row>
    <row r="372">
      <c r="A372" s="7" t="s">
        <v>5</v>
      </c>
      <c r="B372" s="5" t="s">
        <v>13483</v>
      </c>
      <c r="C372" s="5" t="s">
        <v>13485</v>
      </c>
      <c r="D372" s="5" t="s">
        <v>930</v>
      </c>
      <c r="E372" s="5" t="s">
        <v>931</v>
      </c>
      <c r="F372" s="11" t="str">
        <f>VLOOKUP($D372,proc!$A:$D,3, FALSE)</f>
        <v>4</v>
      </c>
      <c r="G372" s="12" t="str">
        <f t="shared" si="1"/>
        <v>Hernia Procedures</v>
      </c>
      <c r="H372" s="12" t="str">
        <f t="shared" si="2"/>
        <v>P16AN</v>
      </c>
      <c r="K372" s="13">
        <f>VLOOKUP($B372,'tarif idrg'!$A:$O,11,FALSE)</f>
        <v>6349277</v>
      </c>
      <c r="L372" s="13">
        <f>VLOOKUP($B372,'tarif idrg'!$A:$O,15,FALSE)</f>
        <v>5777842</v>
      </c>
      <c r="N372" s="3" t="str">
        <f t="shared" si="3"/>
        <v>-</v>
      </c>
      <c r="O372" s="13">
        <f>VLOOKUP($D372,'ip prosedur-2025'!$A:$H,4,FALSE)</f>
        <v>70928339.44</v>
      </c>
      <c r="P372" s="13">
        <f>VLOOKUP($D372,'ip prosedur-14 okt-15 juni 2026'!$A:$H,4,FALSE)</f>
        <v>59895671.17</v>
      </c>
      <c r="Q372" s="13">
        <f>VLOOKUP($D372,'ip prosedur-14 okt-15 juni 2026'!$A:$H,3, FALSE)</f>
        <v>12</v>
      </c>
      <c r="R372" s="3">
        <f t="shared" si="4"/>
        <v>718748054</v>
      </c>
      <c r="S372" s="14">
        <f>VLOOKUP($D372,'ip prosedur-14 okt-15 juni 2026'!$A:$H,5,FALSE)</f>
        <v>32253896</v>
      </c>
      <c r="T372" s="14">
        <f>VLOOKUP($D372,'ip prosedur-14 okt-15 juni 2026'!$A:$H,6,FALSE)</f>
        <v>47135085</v>
      </c>
      <c r="U372" s="14">
        <f>VLOOKUP($D372,'ip prosedur-14 okt-15 juni 2026'!$A:$H,7,FALSE)</f>
        <v>91207351</v>
      </c>
      <c r="V372" s="14">
        <f>VLOOKUP($D372,'ip prosedur-14 okt-15 juni 2026'!$A:$H,8,FALSE)</f>
        <v>103498088</v>
      </c>
    </row>
    <row r="373">
      <c r="A373" s="7" t="s">
        <v>5</v>
      </c>
      <c r="B373" s="5" t="s">
        <v>13483</v>
      </c>
      <c r="C373" s="5" t="s">
        <v>13485</v>
      </c>
      <c r="D373" s="5" t="s">
        <v>932</v>
      </c>
      <c r="E373" s="5" t="s">
        <v>933</v>
      </c>
      <c r="F373" s="11" t="str">
        <f>VLOOKUP($D373,proc!$A:$D,3, FALSE)</f>
        <v>2</v>
      </c>
      <c r="G373" s="12" t="str">
        <f t="shared" si="1"/>
        <v>Hernia Procedures</v>
      </c>
      <c r="H373" s="12" t="str">
        <f t="shared" si="2"/>
        <v>P16AN</v>
      </c>
      <c r="K373" s="13">
        <f>VLOOKUP($B373,'tarif idrg'!$A:$O,11,FALSE)</f>
        <v>6349277</v>
      </c>
      <c r="L373" s="13">
        <f>VLOOKUP($B373,'tarif idrg'!$A:$O,15,FALSE)</f>
        <v>5777842</v>
      </c>
      <c r="N373" s="3" t="str">
        <f t="shared" si="3"/>
        <v>-</v>
      </c>
      <c r="O373" s="13">
        <f>VLOOKUP($D373,'ip prosedur-2025'!$A:$H,4,FALSE)</f>
        <v>11727599.05</v>
      </c>
      <c r="P373" s="13">
        <f>VLOOKUP($D373,'ip prosedur-14 okt-15 juni 2026'!$A:$H,4,FALSE)</f>
        <v>12027760.66</v>
      </c>
      <c r="Q373" s="13">
        <f>VLOOKUP($D373,'ip prosedur-14 okt-15 juni 2026'!$A:$H,3, FALSE)</f>
        <v>3562</v>
      </c>
      <c r="R373" s="3">
        <f t="shared" si="4"/>
        <v>42842883471</v>
      </c>
      <c r="S373" s="14">
        <f>VLOOKUP($D373,'ip prosedur-14 okt-15 juni 2026'!$A:$H,5,FALSE)</f>
        <v>6531051</v>
      </c>
      <c r="T373" s="14">
        <f>VLOOKUP($D373,'ip prosedur-14 okt-15 juni 2026'!$A:$H,6,FALSE)</f>
        <v>8732048</v>
      </c>
      <c r="U373" s="14">
        <f>VLOOKUP($D373,'ip prosedur-14 okt-15 juni 2026'!$A:$H,7,FALSE)</f>
        <v>12289800</v>
      </c>
      <c r="V373" s="14">
        <f>VLOOKUP($D373,'ip prosedur-14 okt-15 juni 2026'!$A:$H,8,FALSE)</f>
        <v>18659800</v>
      </c>
    </row>
    <row r="374">
      <c r="A374" s="7" t="s">
        <v>5</v>
      </c>
      <c r="B374" s="7" t="s">
        <v>13483</v>
      </c>
      <c r="C374" s="7" t="s">
        <v>13485</v>
      </c>
      <c r="D374" s="7" t="s">
        <v>934</v>
      </c>
      <c r="E374" s="7" t="s">
        <v>935</v>
      </c>
      <c r="F374" s="11" t="str">
        <f>VLOOKUP($D374,proc!$A:$D,3, FALSE)</f>
        <v>6</v>
      </c>
      <c r="G374" s="12" t="str">
        <f t="shared" si="1"/>
        <v>Hernia Procedures</v>
      </c>
      <c r="H374" s="12" t="str">
        <f t="shared" si="2"/>
        <v>P16AN</v>
      </c>
      <c r="K374" s="13">
        <f>VLOOKUP($B374,'tarif idrg'!$A:$O,11,FALSE)</f>
        <v>6349277</v>
      </c>
      <c r="L374" s="13">
        <f>VLOOKUP($B374,'tarif idrg'!$A:$O,15,FALSE)</f>
        <v>5777842</v>
      </c>
      <c r="N374" s="3" t="str">
        <f t="shared" si="3"/>
        <v>-</v>
      </c>
      <c r="O374" s="13">
        <f>VLOOKUP($D374,'ip prosedur-2025'!$A:$H,4,FALSE)</f>
        <v>66075552.2</v>
      </c>
      <c r="P374" s="13">
        <f>VLOOKUP($D374,'ip prosedur-14 okt-15 juni 2026'!$A:$H,4,FALSE)</f>
        <v>66084538.14</v>
      </c>
      <c r="Q374" s="13">
        <f>VLOOKUP($D374,'ip prosedur-14 okt-15 juni 2026'!$A:$H,3, FALSE)</f>
        <v>153</v>
      </c>
      <c r="R374" s="3">
        <f t="shared" si="4"/>
        <v>10110934335</v>
      </c>
      <c r="S374" s="14">
        <f>VLOOKUP($D374,'ip prosedur-14 okt-15 juni 2026'!$A:$H,5,FALSE)</f>
        <v>20326899</v>
      </c>
      <c r="T374" s="14">
        <f>VLOOKUP($D374,'ip prosedur-14 okt-15 juni 2026'!$A:$H,6,FALSE)</f>
        <v>39559141</v>
      </c>
      <c r="U374" s="14">
        <f>VLOOKUP($D374,'ip prosedur-14 okt-15 juni 2026'!$A:$H,7,FALSE)</f>
        <v>84104945</v>
      </c>
      <c r="V374" s="14">
        <f>VLOOKUP($D374,'ip prosedur-14 okt-15 juni 2026'!$A:$H,8,FALSE)</f>
        <v>141151039</v>
      </c>
    </row>
    <row r="375">
      <c r="A375" s="7" t="s">
        <v>5</v>
      </c>
      <c r="B375" s="7" t="s">
        <v>13483</v>
      </c>
      <c r="C375" s="7" t="s">
        <v>13485</v>
      </c>
      <c r="D375" s="7" t="s">
        <v>937</v>
      </c>
      <c r="E375" s="7" t="s">
        <v>938</v>
      </c>
      <c r="F375" s="11" t="str">
        <f>VLOOKUP($D375,proc!$A:$D,3, FALSE)</f>
        <v>3</v>
      </c>
      <c r="G375" s="12" t="str">
        <f t="shared" si="1"/>
        <v>Hernia Procedures</v>
      </c>
      <c r="H375" s="12" t="str">
        <f t="shared" si="2"/>
        <v>P16AN</v>
      </c>
      <c r="K375" s="13">
        <f>VLOOKUP($B375,'tarif idrg'!$A:$O,11,FALSE)</f>
        <v>6349277</v>
      </c>
      <c r="L375" s="13">
        <f>VLOOKUP($B375,'tarif idrg'!$A:$O,15,FALSE)</f>
        <v>5777842</v>
      </c>
      <c r="N375" s="3" t="str">
        <f t="shared" si="3"/>
        <v>-</v>
      </c>
      <c r="O375" s="13">
        <f>VLOOKUP($D375,'ip prosedur-2025'!$A:$H,4,FALSE)</f>
        <v>10340836.4</v>
      </c>
      <c r="P375" s="13">
        <f>VLOOKUP($D375,'ip prosedur-14 okt-15 juni 2026'!$A:$H,4,FALSE)</f>
        <v>9293989.196</v>
      </c>
      <c r="Q375" s="13">
        <f>VLOOKUP($D375,'ip prosedur-14 okt-15 juni 2026'!$A:$H,3, FALSE)</f>
        <v>189</v>
      </c>
      <c r="R375" s="3">
        <f t="shared" si="4"/>
        <v>1756563958</v>
      </c>
      <c r="S375" s="14">
        <f>VLOOKUP($D375,'ip prosedur-14 okt-15 juni 2026'!$A:$H,5,FALSE)</f>
        <v>4946306</v>
      </c>
      <c r="T375" s="14">
        <f>VLOOKUP($D375,'ip prosedur-14 okt-15 juni 2026'!$A:$H,6,FALSE)</f>
        <v>5953296</v>
      </c>
      <c r="U375" s="14">
        <f>VLOOKUP($D375,'ip prosedur-14 okt-15 juni 2026'!$A:$H,7,FALSE)</f>
        <v>9160185</v>
      </c>
      <c r="V375" s="14">
        <f>VLOOKUP($D375,'ip prosedur-14 okt-15 juni 2026'!$A:$H,8,FALSE)</f>
        <v>16151052</v>
      </c>
    </row>
    <row r="376">
      <c r="A376" s="7" t="s">
        <v>5</v>
      </c>
      <c r="B376" s="7" t="s">
        <v>13483</v>
      </c>
      <c r="C376" s="7" t="s">
        <v>13485</v>
      </c>
      <c r="D376" s="7" t="s">
        <v>939</v>
      </c>
      <c r="E376" s="7" t="s">
        <v>940</v>
      </c>
      <c r="F376" s="11" t="str">
        <f>VLOOKUP($D376,proc!$A:$D,3, FALSE)</f>
        <v>3</v>
      </c>
      <c r="G376" s="12" t="str">
        <f t="shared" si="1"/>
        <v>Hernia Procedures</v>
      </c>
      <c r="H376" s="12" t="str">
        <f t="shared" si="2"/>
        <v>P16AN</v>
      </c>
      <c r="K376" s="13">
        <f>VLOOKUP($B376,'tarif idrg'!$A:$O,11,FALSE)</f>
        <v>6349277</v>
      </c>
      <c r="L376" s="13">
        <f>VLOOKUP($B376,'tarif idrg'!$A:$O,15,FALSE)</f>
        <v>5777842</v>
      </c>
      <c r="N376" s="3" t="str">
        <f t="shared" si="3"/>
        <v>-</v>
      </c>
      <c r="O376" s="13">
        <f>VLOOKUP($D376,'ip prosedur-2025'!$A:$H,4,FALSE)</f>
        <v>10943692.13</v>
      </c>
      <c r="P376" s="13">
        <f>VLOOKUP($D376,'ip prosedur-14 okt-15 juni 2026'!$A:$H,4,FALSE)</f>
        <v>11224862.43</v>
      </c>
      <c r="Q376" s="13">
        <f>VLOOKUP($D376,'ip prosedur-14 okt-15 juni 2026'!$A:$H,3, FALSE)</f>
        <v>6280</v>
      </c>
      <c r="R376" s="3">
        <f t="shared" si="4"/>
        <v>70492136060</v>
      </c>
      <c r="S376" s="14">
        <f>VLOOKUP($D376,'ip prosedur-14 okt-15 juni 2026'!$A:$H,5,FALSE)</f>
        <v>6010000</v>
      </c>
      <c r="T376" s="14">
        <f>VLOOKUP($D376,'ip prosedur-14 okt-15 juni 2026'!$A:$H,6,FALSE)</f>
        <v>8198520</v>
      </c>
      <c r="U376" s="14">
        <f>VLOOKUP($D376,'ip prosedur-14 okt-15 juni 2026'!$A:$H,7,FALSE)</f>
        <v>12369367</v>
      </c>
      <c r="V376" s="14">
        <f>VLOOKUP($D376,'ip prosedur-14 okt-15 juni 2026'!$A:$H,8,FALSE)</f>
        <v>19478003</v>
      </c>
    </row>
    <row r="377">
      <c r="A377" s="7" t="s">
        <v>5</v>
      </c>
      <c r="B377" s="7" t="s">
        <v>13483</v>
      </c>
      <c r="C377" s="7" t="s">
        <v>13485</v>
      </c>
      <c r="D377" s="7" t="s">
        <v>941</v>
      </c>
      <c r="E377" s="7" t="s">
        <v>943</v>
      </c>
      <c r="F377" s="11" t="str">
        <f>VLOOKUP($D377,proc!$A:$D,3, FALSE)</f>
        <v>3</v>
      </c>
      <c r="G377" s="12" t="str">
        <f t="shared" si="1"/>
        <v>Hernia Procedures</v>
      </c>
      <c r="H377" s="12" t="str">
        <f t="shared" si="2"/>
        <v>P16AN</v>
      </c>
      <c r="K377" s="13">
        <f>VLOOKUP($B377,'tarif idrg'!$A:$O,11,FALSE)</f>
        <v>6349277</v>
      </c>
      <c r="L377" s="13">
        <f>VLOOKUP($B377,'tarif idrg'!$A:$O,15,FALSE)</f>
        <v>5777842</v>
      </c>
      <c r="N377" s="3" t="str">
        <f t="shared" si="3"/>
        <v>-</v>
      </c>
      <c r="O377" s="13">
        <f>VLOOKUP($D377,'ip prosedur-2025'!$A:$H,4,FALSE)</f>
        <v>13711620.3</v>
      </c>
      <c r="P377" s="13">
        <f>VLOOKUP($D377,'ip prosedur-14 okt-15 juni 2026'!$A:$H,4,FALSE)</f>
        <v>15060073.63</v>
      </c>
      <c r="Q377" s="13">
        <f>VLOOKUP($D377,'ip prosedur-14 okt-15 juni 2026'!$A:$H,3, FALSE)</f>
        <v>3353</v>
      </c>
      <c r="R377" s="3">
        <f t="shared" si="4"/>
        <v>50496426881</v>
      </c>
      <c r="S377" s="14">
        <f>VLOOKUP($D377,'ip prosedur-14 okt-15 juni 2026'!$A:$H,5,FALSE)</f>
        <v>6138332</v>
      </c>
      <c r="T377" s="14">
        <f>VLOOKUP($D377,'ip prosedur-14 okt-15 juni 2026'!$A:$H,6,FALSE)</f>
        <v>8713822</v>
      </c>
      <c r="U377" s="14">
        <f>VLOOKUP($D377,'ip prosedur-14 okt-15 juni 2026'!$A:$H,7,FALSE)</f>
        <v>15653295</v>
      </c>
      <c r="V377" s="14">
        <f>VLOOKUP($D377,'ip prosedur-14 okt-15 juni 2026'!$A:$H,8,FALSE)</f>
        <v>30464674</v>
      </c>
    </row>
    <row r="378">
      <c r="A378" s="7" t="s">
        <v>5</v>
      </c>
      <c r="B378" s="7" t="s">
        <v>13483</v>
      </c>
      <c r="C378" s="7" t="s">
        <v>13485</v>
      </c>
      <c r="D378" s="7" t="s">
        <v>944</v>
      </c>
      <c r="E378" s="7" t="s">
        <v>945</v>
      </c>
      <c r="F378" s="11" t="str">
        <f>VLOOKUP($D378,proc!$A:$D,3, FALSE)</f>
        <v>4</v>
      </c>
      <c r="G378" s="12" t="str">
        <f t="shared" si="1"/>
        <v>Hernia Procedures</v>
      </c>
      <c r="H378" s="12" t="str">
        <f t="shared" si="2"/>
        <v>P16AN</v>
      </c>
      <c r="K378" s="13">
        <f>VLOOKUP($B378,'tarif idrg'!$A:$O,11,FALSE)</f>
        <v>6349277</v>
      </c>
      <c r="L378" s="13">
        <f>VLOOKUP($B378,'tarif idrg'!$A:$O,15,FALSE)</f>
        <v>5777842</v>
      </c>
      <c r="N378" s="3" t="str">
        <f t="shared" si="3"/>
        <v>-</v>
      </c>
      <c r="O378" s="13">
        <f>VLOOKUP($D378,'ip prosedur-2025'!$A:$H,4,FALSE)</f>
        <v>12331203.78</v>
      </c>
      <c r="P378" s="13">
        <f>VLOOKUP($D378,'ip prosedur-14 okt-15 juni 2026'!$A:$H,4,FALSE)</f>
        <v>11708051.28</v>
      </c>
      <c r="Q378" s="13">
        <f>VLOOKUP($D378,'ip prosedur-14 okt-15 juni 2026'!$A:$H,3, FALSE)</f>
        <v>2574</v>
      </c>
      <c r="R378" s="3">
        <f t="shared" si="4"/>
        <v>30136523995</v>
      </c>
      <c r="S378" s="14">
        <f>VLOOKUP($D378,'ip prosedur-14 okt-15 juni 2026'!$A:$H,5,FALSE)</f>
        <v>5752000</v>
      </c>
      <c r="T378" s="14">
        <f>VLOOKUP($D378,'ip prosedur-14 okt-15 juni 2026'!$A:$H,6,FALSE)</f>
        <v>7748475</v>
      </c>
      <c r="U378" s="14">
        <f>VLOOKUP($D378,'ip prosedur-14 okt-15 juni 2026'!$A:$H,7,FALSE)</f>
        <v>12284293</v>
      </c>
      <c r="V378" s="14">
        <f>VLOOKUP($D378,'ip prosedur-14 okt-15 juni 2026'!$A:$H,8,FALSE)</f>
        <v>20359868</v>
      </c>
    </row>
    <row r="379">
      <c r="A379" s="7" t="s">
        <v>5</v>
      </c>
      <c r="B379" s="7" t="s">
        <v>13483</v>
      </c>
      <c r="C379" s="7" t="s">
        <v>13485</v>
      </c>
      <c r="D379" s="7" t="s">
        <v>946</v>
      </c>
      <c r="E379" s="7" t="s">
        <v>947</v>
      </c>
      <c r="F379" s="11" t="str">
        <f>VLOOKUP($D379,proc!$A:$D,3, FALSE)</f>
        <v>3</v>
      </c>
      <c r="G379" s="12" t="str">
        <f t="shared" si="1"/>
        <v>Hernia Procedures</v>
      </c>
      <c r="H379" s="12" t="str">
        <f t="shared" si="2"/>
        <v>P16AN</v>
      </c>
      <c r="K379" s="13">
        <f>VLOOKUP($B379,'tarif idrg'!$A:$O,11,FALSE)</f>
        <v>6349277</v>
      </c>
      <c r="L379" s="13">
        <f>VLOOKUP($B379,'tarif idrg'!$A:$O,15,FALSE)</f>
        <v>5777842</v>
      </c>
      <c r="N379" s="3" t="str">
        <f t="shared" si="3"/>
        <v>-</v>
      </c>
      <c r="O379" s="13">
        <f>VLOOKUP($D379,'ip prosedur-2025'!$A:$H,4,FALSE)</f>
        <v>13235425.65</v>
      </c>
      <c r="P379" s="13">
        <f>VLOOKUP($D379,'ip prosedur-14 okt-15 juni 2026'!$A:$H,4,FALSE)</f>
        <v>13532788.42</v>
      </c>
      <c r="Q379" s="13">
        <f>VLOOKUP($D379,'ip prosedur-14 okt-15 juni 2026'!$A:$H,3, FALSE)</f>
        <v>18308</v>
      </c>
      <c r="R379" s="3">
        <f t="shared" si="4"/>
        <v>247758290393</v>
      </c>
      <c r="S379" s="14">
        <f>VLOOKUP($D379,'ip prosedur-14 okt-15 juni 2026'!$A:$H,5,FALSE)</f>
        <v>5952500</v>
      </c>
      <c r="T379" s="14">
        <f>VLOOKUP($D379,'ip prosedur-14 okt-15 juni 2026'!$A:$H,6,FALSE)</f>
        <v>8551368</v>
      </c>
      <c r="U379" s="14">
        <f>VLOOKUP($D379,'ip prosedur-14 okt-15 juni 2026'!$A:$H,7,FALSE)</f>
        <v>14167071</v>
      </c>
      <c r="V379" s="14">
        <f>VLOOKUP($D379,'ip prosedur-14 okt-15 juni 2026'!$A:$H,8,FALSE)</f>
        <v>23655864</v>
      </c>
    </row>
    <row r="380">
      <c r="A380" s="7" t="s">
        <v>5</v>
      </c>
      <c r="B380" s="7" t="s">
        <v>13483</v>
      </c>
      <c r="C380" s="7" t="s">
        <v>13485</v>
      </c>
      <c r="D380" s="7" t="s">
        <v>949</v>
      </c>
      <c r="E380" s="7" t="s">
        <v>950</v>
      </c>
      <c r="F380" s="11" t="str">
        <f>VLOOKUP($D380,proc!$A:$D,3, FALSE)</f>
        <v>3</v>
      </c>
      <c r="G380" s="12" t="str">
        <f t="shared" si="1"/>
        <v>Hernia Procedures</v>
      </c>
      <c r="H380" s="12" t="str">
        <f t="shared" si="2"/>
        <v>P16AN</v>
      </c>
      <c r="K380" s="13">
        <f>VLOOKUP($B380,'tarif idrg'!$A:$O,11,FALSE)</f>
        <v>6349277</v>
      </c>
      <c r="L380" s="13">
        <f>VLOOKUP($B380,'tarif idrg'!$A:$O,15,FALSE)</f>
        <v>5777842</v>
      </c>
      <c r="N380" s="3" t="str">
        <f t="shared" si="3"/>
        <v>-</v>
      </c>
      <c r="O380" s="13">
        <f>VLOOKUP($D380,'ip prosedur-2025'!$A:$H,4,FALSE)</f>
        <v>16361062.09</v>
      </c>
      <c r="P380" s="13">
        <f>VLOOKUP($D380,'ip prosedur-14 okt-15 juni 2026'!$A:$H,4,FALSE)</f>
        <v>19261692.65</v>
      </c>
      <c r="Q380" s="13">
        <f>VLOOKUP($D380,'ip prosedur-14 okt-15 juni 2026'!$A:$H,3, FALSE)</f>
        <v>2578</v>
      </c>
      <c r="R380" s="3">
        <f t="shared" si="4"/>
        <v>49656643652</v>
      </c>
      <c r="S380" s="14">
        <f>VLOOKUP($D380,'ip prosedur-14 okt-15 juni 2026'!$A:$H,5,FALSE)</f>
        <v>6280600</v>
      </c>
      <c r="T380" s="14">
        <f>VLOOKUP($D380,'ip prosedur-14 okt-15 juni 2026'!$A:$H,6,FALSE)</f>
        <v>9487996</v>
      </c>
      <c r="U380" s="14">
        <f>VLOOKUP($D380,'ip prosedur-14 okt-15 juni 2026'!$A:$H,7,FALSE)</f>
        <v>15438639</v>
      </c>
      <c r="V380" s="14">
        <f>VLOOKUP($D380,'ip prosedur-14 okt-15 juni 2026'!$A:$H,8,FALSE)</f>
        <v>30948789</v>
      </c>
    </row>
    <row r="381">
      <c r="A381" s="7" t="s">
        <v>5</v>
      </c>
      <c r="B381" s="7" t="s">
        <v>13483</v>
      </c>
      <c r="C381" s="7" t="s">
        <v>13485</v>
      </c>
      <c r="D381" s="7" t="s">
        <v>699</v>
      </c>
      <c r="E381" s="7" t="s">
        <v>701</v>
      </c>
      <c r="F381" s="11" t="str">
        <f>VLOOKUP($D381,proc!$A:$D,3, FALSE)</f>
        <v>6</v>
      </c>
      <c r="G381" s="12" t="str">
        <f t="shared" si="1"/>
        <v>Hernia Procedures</v>
      </c>
      <c r="H381" s="12" t="str">
        <f t="shared" si="2"/>
        <v>P16AN</v>
      </c>
      <c r="K381" s="13">
        <f>VLOOKUP($B381,'tarif idrg'!$A:$O,11,FALSE)</f>
        <v>6349277</v>
      </c>
      <c r="L381" s="13">
        <f>VLOOKUP($B381,'tarif idrg'!$A:$O,15,FALSE)</f>
        <v>5777842</v>
      </c>
      <c r="N381" s="3" t="str">
        <f t="shared" si="3"/>
        <v>-</v>
      </c>
      <c r="O381" s="13">
        <f>VLOOKUP($D381,'ip prosedur-2025'!$A:$H,4,FALSE)</f>
        <v>26962303.22</v>
      </c>
      <c r="P381" s="13">
        <f>VLOOKUP($D381,'ip prosedur-14 okt-15 juni 2026'!$A:$H,4,FALSE)</f>
        <v>29829071.84</v>
      </c>
      <c r="Q381" s="13">
        <f>VLOOKUP($D381,'ip prosedur-14 okt-15 juni 2026'!$A:$H,3, FALSE)</f>
        <v>314</v>
      </c>
      <c r="R381" s="3">
        <f t="shared" si="4"/>
        <v>9366328558</v>
      </c>
      <c r="S381" s="14">
        <f>VLOOKUP($D381,'ip prosedur-14 okt-15 juni 2026'!$A:$H,5,FALSE)</f>
        <v>12530325</v>
      </c>
      <c r="T381" s="14">
        <f>VLOOKUP($D381,'ip prosedur-14 okt-15 juni 2026'!$A:$H,6,FALSE)</f>
        <v>17937635</v>
      </c>
      <c r="U381" s="14">
        <f>VLOOKUP($D381,'ip prosedur-14 okt-15 juni 2026'!$A:$H,7,FALSE)</f>
        <v>26804890</v>
      </c>
      <c r="V381" s="14">
        <f>VLOOKUP($D381,'ip prosedur-14 okt-15 juni 2026'!$A:$H,8,FALSE)</f>
        <v>51849179</v>
      </c>
    </row>
    <row r="382">
      <c r="A382" s="7" t="s">
        <v>5</v>
      </c>
      <c r="B382" s="7" t="s">
        <v>13483</v>
      </c>
      <c r="C382" s="7" t="s">
        <v>13485</v>
      </c>
      <c r="D382" s="7" t="s">
        <v>706</v>
      </c>
      <c r="E382" s="7" t="s">
        <v>707</v>
      </c>
      <c r="F382" s="11" t="str">
        <f>VLOOKUP($D382,proc!$A:$D,3, FALSE)</f>
        <v>4</v>
      </c>
      <c r="G382" s="12" t="str">
        <f t="shared" si="1"/>
        <v>Hernia Procedures</v>
      </c>
      <c r="H382" s="12" t="str">
        <f t="shared" si="2"/>
        <v>P16AN</v>
      </c>
      <c r="K382" s="13">
        <f>VLOOKUP($B382,'tarif idrg'!$A:$O,11,FALSE)</f>
        <v>6349277</v>
      </c>
      <c r="L382" s="13">
        <f>VLOOKUP($B382,'tarif idrg'!$A:$O,15,FALSE)</f>
        <v>5777842</v>
      </c>
      <c r="N382" s="3" t="str">
        <f t="shared" si="3"/>
        <v>-</v>
      </c>
      <c r="O382" s="13">
        <f>VLOOKUP($D382,'ip prosedur-2025'!$A:$H,4,FALSE)</f>
        <v>48506017.08</v>
      </c>
      <c r="P382" s="13">
        <f>VLOOKUP($D382,'ip prosedur-14 okt-15 juni 2026'!$A:$H,4,FALSE)</f>
        <v>44137645.62</v>
      </c>
      <c r="Q382" s="13">
        <f>VLOOKUP($D382,'ip prosedur-14 okt-15 juni 2026'!$A:$H,3, FALSE)</f>
        <v>303</v>
      </c>
      <c r="R382" s="3">
        <f t="shared" si="4"/>
        <v>13373706623</v>
      </c>
      <c r="S382" s="14">
        <f>VLOOKUP($D382,'ip prosedur-14 okt-15 juni 2026'!$A:$H,5,FALSE)</f>
        <v>16020383</v>
      </c>
      <c r="T382" s="14">
        <f>VLOOKUP($D382,'ip prosedur-14 okt-15 juni 2026'!$A:$H,6,FALSE)</f>
        <v>30449444</v>
      </c>
      <c r="U382" s="14">
        <f>VLOOKUP($D382,'ip prosedur-14 okt-15 juni 2026'!$A:$H,7,FALSE)</f>
        <v>57622908</v>
      </c>
      <c r="V382" s="14">
        <f>VLOOKUP($D382,'ip prosedur-14 okt-15 juni 2026'!$A:$H,8,FALSE)</f>
        <v>93132256</v>
      </c>
    </row>
    <row r="383">
      <c r="A383" s="7" t="s">
        <v>5</v>
      </c>
      <c r="B383" s="7" t="s">
        <v>13483</v>
      </c>
      <c r="C383" s="7" t="s">
        <v>13485</v>
      </c>
      <c r="D383" s="7" t="s">
        <v>952</v>
      </c>
      <c r="E383" s="7" t="s">
        <v>953</v>
      </c>
      <c r="F383" s="11" t="str">
        <f>VLOOKUP($D383,proc!$A:$D,3, FALSE)</f>
        <v>1</v>
      </c>
      <c r="G383" s="12" t="str">
        <f t="shared" si="1"/>
        <v>Hernia Procedures</v>
      </c>
      <c r="H383" s="12" t="str">
        <f t="shared" si="2"/>
        <v>P16AN</v>
      </c>
      <c r="K383" s="13">
        <f>VLOOKUP($B383,'tarif idrg'!$A:$O,11,FALSE)</f>
        <v>6349277</v>
      </c>
      <c r="L383" s="13">
        <f>VLOOKUP($B383,'tarif idrg'!$A:$O,15,FALSE)</f>
        <v>5777842</v>
      </c>
      <c r="N383" s="3" t="str">
        <f t="shared" si="3"/>
        <v>-</v>
      </c>
      <c r="O383" s="13">
        <f>VLOOKUP($D383,'ip prosedur-2025'!$A:$H,4,FALSE)</f>
        <v>8342523.007</v>
      </c>
      <c r="P383" s="13">
        <f>VLOOKUP($D383,'ip prosedur-14 okt-15 juni 2026'!$A:$H,4,FALSE)</f>
        <v>8751279.518</v>
      </c>
      <c r="Q383" s="13">
        <f>VLOOKUP($D383,'ip prosedur-14 okt-15 juni 2026'!$A:$H,3, FALSE)</f>
        <v>3172</v>
      </c>
      <c r="R383" s="3">
        <f t="shared" si="4"/>
        <v>27759058631</v>
      </c>
      <c r="S383" s="14">
        <f>VLOOKUP($D383,'ip prosedur-14 okt-15 juni 2026'!$A:$H,5,FALSE)</f>
        <v>5495397</v>
      </c>
      <c r="T383" s="14">
        <f>VLOOKUP($D383,'ip prosedur-14 okt-15 juni 2026'!$A:$H,6,FALSE)</f>
        <v>7168365</v>
      </c>
      <c r="U383" s="14">
        <f>VLOOKUP($D383,'ip prosedur-14 okt-15 juni 2026'!$A:$H,7,FALSE)</f>
        <v>9894934</v>
      </c>
      <c r="V383" s="14">
        <f>VLOOKUP($D383,'ip prosedur-14 okt-15 juni 2026'!$A:$H,8,FALSE)</f>
        <v>14222781</v>
      </c>
    </row>
    <row r="384">
      <c r="A384" s="7" t="s">
        <v>5</v>
      </c>
      <c r="B384" s="7" t="s">
        <v>13483</v>
      </c>
      <c r="C384" s="7" t="s">
        <v>13485</v>
      </c>
      <c r="D384" s="7" t="s">
        <v>954</v>
      </c>
      <c r="E384" s="7" t="s">
        <v>955</v>
      </c>
      <c r="F384" s="11" t="str">
        <f>VLOOKUP($D384,proc!$A:$D,3, FALSE)</f>
        <v>2</v>
      </c>
      <c r="G384" s="12" t="str">
        <f t="shared" si="1"/>
        <v>Hernia Procedures</v>
      </c>
      <c r="H384" s="12" t="str">
        <f t="shared" si="2"/>
        <v>P16AN</v>
      </c>
      <c r="K384" s="13">
        <f>VLOOKUP($B384,'tarif idrg'!$A:$O,11,FALSE)</f>
        <v>6349277</v>
      </c>
      <c r="L384" s="13">
        <f>VLOOKUP($B384,'tarif idrg'!$A:$O,15,FALSE)</f>
        <v>5777842</v>
      </c>
      <c r="N384" s="3" t="str">
        <f t="shared" si="3"/>
        <v>-</v>
      </c>
      <c r="O384" s="13">
        <f>VLOOKUP($D384,'ip prosedur-2025'!$A:$H,4,FALSE)</f>
        <v>10806343.24</v>
      </c>
      <c r="P384" s="13">
        <f>VLOOKUP($D384,'ip prosedur-14 okt-15 juni 2026'!$A:$H,4,FALSE)</f>
        <v>11375780.23</v>
      </c>
      <c r="Q384" s="13">
        <f>VLOOKUP($D384,'ip prosedur-14 okt-15 juni 2026'!$A:$H,3, FALSE)</f>
        <v>1341</v>
      </c>
      <c r="R384" s="3">
        <f t="shared" si="4"/>
        <v>15254921288</v>
      </c>
      <c r="S384" s="14">
        <f>VLOOKUP($D384,'ip prosedur-14 okt-15 juni 2026'!$A:$H,5,FALSE)</f>
        <v>6054150</v>
      </c>
      <c r="T384" s="14">
        <f>VLOOKUP($D384,'ip prosedur-14 okt-15 juni 2026'!$A:$H,6,FALSE)</f>
        <v>9505250</v>
      </c>
      <c r="U384" s="14">
        <f>VLOOKUP($D384,'ip prosedur-14 okt-15 juni 2026'!$A:$H,7,FALSE)</f>
        <v>12134000</v>
      </c>
      <c r="V384" s="14">
        <f>VLOOKUP($D384,'ip prosedur-14 okt-15 juni 2026'!$A:$H,8,FALSE)</f>
        <v>16635719</v>
      </c>
    </row>
    <row r="385">
      <c r="A385" s="7" t="s">
        <v>5</v>
      </c>
      <c r="B385" s="7" t="s">
        <v>13483</v>
      </c>
      <c r="C385" s="7" t="s">
        <v>13485</v>
      </c>
      <c r="D385" s="7" t="s">
        <v>956</v>
      </c>
      <c r="E385" s="7" t="s">
        <v>958</v>
      </c>
      <c r="F385" s="11" t="str">
        <f>VLOOKUP($D385,proc!$A:$D,3, FALSE)</f>
        <v>2</v>
      </c>
      <c r="G385" s="12" t="str">
        <f t="shared" si="1"/>
        <v>Hernia Procedures</v>
      </c>
      <c r="H385" s="12" t="str">
        <f t="shared" si="2"/>
        <v>P16AN</v>
      </c>
      <c r="K385" s="13">
        <f>VLOOKUP($B385,'tarif idrg'!$A:$O,11,FALSE)</f>
        <v>6349277</v>
      </c>
      <c r="L385" s="13">
        <f>VLOOKUP($B385,'tarif idrg'!$A:$O,15,FALSE)</f>
        <v>5777842</v>
      </c>
      <c r="N385" s="3" t="str">
        <f t="shared" si="3"/>
        <v>-</v>
      </c>
      <c r="O385" s="13">
        <f>VLOOKUP($D385,'ip prosedur-2025'!$A:$H,4,FALSE)</f>
        <v>9841416.747</v>
      </c>
      <c r="P385" s="13">
        <f>VLOOKUP($D385,'ip prosedur-14 okt-15 juni 2026'!$A:$H,4,FALSE)</f>
        <v>10304779.01</v>
      </c>
      <c r="Q385" s="13">
        <f>VLOOKUP($D385,'ip prosedur-14 okt-15 juni 2026'!$A:$H,3, FALSE)</f>
        <v>36029</v>
      </c>
      <c r="R385" s="3">
        <f t="shared" si="4"/>
        <v>371270882951</v>
      </c>
      <c r="S385" s="14">
        <f>VLOOKUP($D385,'ip prosedur-14 okt-15 juni 2026'!$A:$H,5,FALSE)</f>
        <v>5866703</v>
      </c>
      <c r="T385" s="14">
        <f>VLOOKUP($D385,'ip prosedur-14 okt-15 juni 2026'!$A:$H,6,FALSE)</f>
        <v>7938662</v>
      </c>
      <c r="U385" s="14">
        <f>VLOOKUP($D385,'ip prosedur-14 okt-15 juni 2026'!$A:$H,7,FALSE)</f>
        <v>11145700</v>
      </c>
      <c r="V385" s="14">
        <f>VLOOKUP($D385,'ip prosedur-14 okt-15 juni 2026'!$A:$H,8,FALSE)</f>
        <v>16483074</v>
      </c>
    </row>
    <row r="386">
      <c r="A386" s="7" t="s">
        <v>5</v>
      </c>
      <c r="B386" s="7" t="s">
        <v>13483</v>
      </c>
      <c r="C386" s="7" t="s">
        <v>13485</v>
      </c>
      <c r="D386" s="7" t="s">
        <v>959</v>
      </c>
      <c r="E386" s="7" t="s">
        <v>960</v>
      </c>
      <c r="F386" s="11" t="str">
        <f>VLOOKUP($D386,proc!$A:$D,3, FALSE)</f>
        <v>2</v>
      </c>
      <c r="G386" s="12" t="str">
        <f t="shared" si="1"/>
        <v>Hernia Procedures</v>
      </c>
      <c r="H386" s="12" t="str">
        <f t="shared" si="2"/>
        <v>P16AN</v>
      </c>
      <c r="K386" s="13">
        <f>VLOOKUP($B386,'tarif idrg'!$A:$O,11,FALSE)</f>
        <v>6349277</v>
      </c>
      <c r="L386" s="13">
        <f>VLOOKUP($B386,'tarif idrg'!$A:$O,15,FALSE)</f>
        <v>5777842</v>
      </c>
      <c r="N386" s="3" t="str">
        <f t="shared" si="3"/>
        <v>-</v>
      </c>
      <c r="O386" s="13">
        <f>VLOOKUP($D386,'ip prosedur-2025'!$A:$H,4,FALSE)</f>
        <v>17004294.62</v>
      </c>
      <c r="P386" s="13">
        <f>VLOOKUP($D386,'ip prosedur-14 okt-15 juni 2026'!$A:$H,4,FALSE)</f>
        <v>9318964.692</v>
      </c>
      <c r="Q386" s="13">
        <f>VLOOKUP($D386,'ip prosedur-14 okt-15 juni 2026'!$A:$H,3, FALSE)</f>
        <v>13</v>
      </c>
      <c r="R386" s="3">
        <f t="shared" si="4"/>
        <v>121146541</v>
      </c>
      <c r="S386" s="14">
        <f>VLOOKUP($D386,'ip prosedur-14 okt-15 juni 2026'!$A:$H,5,FALSE)</f>
        <v>6196796</v>
      </c>
      <c r="T386" s="14">
        <f>VLOOKUP($D386,'ip prosedur-14 okt-15 juni 2026'!$A:$H,6,FALSE)</f>
        <v>8654700</v>
      </c>
      <c r="U386" s="14">
        <f>VLOOKUP($D386,'ip prosedur-14 okt-15 juni 2026'!$A:$H,7,FALSE)</f>
        <v>11964165</v>
      </c>
      <c r="V386" s="14">
        <f>VLOOKUP($D386,'ip prosedur-14 okt-15 juni 2026'!$A:$H,8,FALSE)</f>
        <v>16069095</v>
      </c>
    </row>
    <row r="387">
      <c r="A387" s="7" t="s">
        <v>5</v>
      </c>
      <c r="B387" s="7" t="s">
        <v>13483</v>
      </c>
      <c r="C387" s="7" t="s">
        <v>13485</v>
      </c>
      <c r="D387" s="7" t="s">
        <v>961</v>
      </c>
      <c r="E387" s="7" t="s">
        <v>962</v>
      </c>
      <c r="F387" s="11" t="str">
        <f>VLOOKUP($D387,proc!$A:$D,3, FALSE)</f>
        <v>2</v>
      </c>
      <c r="G387" s="12" t="str">
        <f t="shared" si="1"/>
        <v>Hernia Procedures</v>
      </c>
      <c r="H387" s="12" t="str">
        <f t="shared" si="2"/>
        <v>P16AN</v>
      </c>
      <c r="K387" s="13">
        <f>VLOOKUP($B387,'tarif idrg'!$A:$O,11,FALSE)</f>
        <v>6349277</v>
      </c>
      <c r="L387" s="13">
        <f>VLOOKUP($B387,'tarif idrg'!$A:$O,15,FALSE)</f>
        <v>5777842</v>
      </c>
      <c r="N387" s="3" t="str">
        <f t="shared" si="3"/>
        <v>-</v>
      </c>
      <c r="O387" s="13">
        <f>VLOOKUP($D387,'ip prosedur-2025'!$A:$H,4,FALSE)</f>
        <v>12716162.85</v>
      </c>
      <c r="P387" s="13">
        <f>VLOOKUP($D387,'ip prosedur-14 okt-15 juni 2026'!$A:$H,4,FALSE)</f>
        <v>12626325.5</v>
      </c>
      <c r="Q387" s="13">
        <f>VLOOKUP($D387,'ip prosedur-14 okt-15 juni 2026'!$A:$H,3, FALSE)</f>
        <v>175</v>
      </c>
      <c r="R387" s="3">
        <f t="shared" si="4"/>
        <v>2209606963</v>
      </c>
      <c r="S387" s="14">
        <f>VLOOKUP($D387,'ip prosedur-14 okt-15 juni 2026'!$A:$H,5,FALSE)</f>
        <v>6932880</v>
      </c>
      <c r="T387" s="14">
        <f>VLOOKUP($D387,'ip prosedur-14 okt-15 juni 2026'!$A:$H,6,FALSE)</f>
        <v>9568000</v>
      </c>
      <c r="U387" s="14">
        <f>VLOOKUP($D387,'ip prosedur-14 okt-15 juni 2026'!$A:$H,7,FALSE)</f>
        <v>14528985</v>
      </c>
      <c r="V387" s="14">
        <f>VLOOKUP($D387,'ip prosedur-14 okt-15 juni 2026'!$A:$H,8,FALSE)</f>
        <v>20803920</v>
      </c>
    </row>
    <row r="388">
      <c r="A388" s="7" t="s">
        <v>5</v>
      </c>
      <c r="B388" s="7" t="s">
        <v>13483</v>
      </c>
      <c r="C388" s="7" t="s">
        <v>13485</v>
      </c>
      <c r="D388" s="7" t="s">
        <v>963</v>
      </c>
      <c r="E388" s="7" t="s">
        <v>964</v>
      </c>
      <c r="F388" s="11" t="str">
        <f>VLOOKUP($D388,proc!$A:$D,3, FALSE)</f>
        <v>2</v>
      </c>
      <c r="G388" s="12" t="str">
        <f t="shared" si="1"/>
        <v>Hernia Procedures</v>
      </c>
      <c r="H388" s="12" t="str">
        <f t="shared" si="2"/>
        <v>P16AN</v>
      </c>
      <c r="K388" s="13">
        <f>VLOOKUP($B388,'tarif idrg'!$A:$O,11,FALSE)</f>
        <v>6349277</v>
      </c>
      <c r="L388" s="13">
        <f>VLOOKUP($B388,'tarif idrg'!$A:$O,15,FALSE)</f>
        <v>5777842</v>
      </c>
      <c r="N388" s="3" t="str">
        <f t="shared" si="3"/>
        <v>-</v>
      </c>
      <c r="O388" s="13">
        <f>VLOOKUP($D388,'ip prosedur-2025'!$A:$H,4,FALSE)</f>
        <v>26853849.67</v>
      </c>
      <c r="P388" s="13">
        <f>VLOOKUP($D388,'ip prosedur-14 okt-15 juni 2026'!$A:$H,4,FALSE)</f>
        <v>54381773.3</v>
      </c>
      <c r="Q388" s="13">
        <f>VLOOKUP($D388,'ip prosedur-14 okt-15 juni 2026'!$A:$H,3, FALSE)</f>
        <v>30</v>
      </c>
      <c r="R388" s="3">
        <f t="shared" si="4"/>
        <v>1631453199</v>
      </c>
      <c r="S388" s="14">
        <f>VLOOKUP($D388,'ip prosedur-14 okt-15 juni 2026'!$A:$H,5,FALSE)</f>
        <v>9311220</v>
      </c>
      <c r="T388" s="14">
        <f>VLOOKUP($D388,'ip prosedur-14 okt-15 juni 2026'!$A:$H,6,FALSE)</f>
        <v>14892381</v>
      </c>
      <c r="U388" s="14">
        <f>VLOOKUP($D388,'ip prosedur-14 okt-15 juni 2026'!$A:$H,7,FALSE)</f>
        <v>61540500</v>
      </c>
      <c r="V388" s="14">
        <f>VLOOKUP($D388,'ip prosedur-14 okt-15 juni 2026'!$A:$H,8,FALSE)</f>
        <v>167466995</v>
      </c>
    </row>
    <row r="389">
      <c r="A389" s="7" t="s">
        <v>5</v>
      </c>
      <c r="B389" s="7" t="s">
        <v>13483</v>
      </c>
      <c r="C389" s="7" t="s">
        <v>13485</v>
      </c>
      <c r="D389" s="7" t="s">
        <v>965</v>
      </c>
      <c r="E389" s="7" t="s">
        <v>966</v>
      </c>
      <c r="F389" s="11" t="str">
        <f>VLOOKUP($D389,proc!$A:$D,3, FALSE)</f>
        <v>4</v>
      </c>
      <c r="G389" s="12" t="str">
        <f t="shared" si="1"/>
        <v>Hernia Procedures</v>
      </c>
      <c r="H389" s="12" t="str">
        <f t="shared" si="2"/>
        <v>P16AN</v>
      </c>
      <c r="K389" s="13">
        <f>VLOOKUP($B389,'tarif idrg'!$A:$O,11,FALSE)</f>
        <v>6349277</v>
      </c>
      <c r="L389" s="13">
        <f>VLOOKUP($B389,'tarif idrg'!$A:$O,15,FALSE)</f>
        <v>5777842</v>
      </c>
      <c r="N389" s="3" t="str">
        <f t="shared" si="3"/>
        <v>-</v>
      </c>
      <c r="O389" s="13">
        <f>VLOOKUP($D389,'ip prosedur-2025'!$A:$H,4,FALSE)</f>
        <v>12125515.19</v>
      </c>
      <c r="P389" s="13">
        <f>VLOOKUP($D389,'ip prosedur-14 okt-15 juni 2026'!$A:$H,4,FALSE)</f>
        <v>12607980.71</v>
      </c>
      <c r="Q389" s="13">
        <f>VLOOKUP($D389,'ip prosedur-14 okt-15 juni 2026'!$A:$H,3, FALSE)</f>
        <v>4697</v>
      </c>
      <c r="R389" s="3">
        <f t="shared" si="4"/>
        <v>59219685395</v>
      </c>
      <c r="S389" s="14">
        <f>VLOOKUP($D389,'ip prosedur-14 okt-15 juni 2026'!$A:$H,5,FALSE)</f>
        <v>6768606</v>
      </c>
      <c r="T389" s="14">
        <f>VLOOKUP($D389,'ip prosedur-14 okt-15 juni 2026'!$A:$H,6,FALSE)</f>
        <v>9504979</v>
      </c>
      <c r="U389" s="14">
        <f>VLOOKUP($D389,'ip prosedur-14 okt-15 juni 2026'!$A:$H,7,FALSE)</f>
        <v>14998454</v>
      </c>
      <c r="V389" s="14">
        <f>VLOOKUP($D389,'ip prosedur-14 okt-15 juni 2026'!$A:$H,8,FALSE)</f>
        <v>22004170</v>
      </c>
    </row>
    <row r="390">
      <c r="A390" s="7" t="s">
        <v>5</v>
      </c>
      <c r="B390" s="7" t="s">
        <v>13483</v>
      </c>
      <c r="C390" s="7" t="s">
        <v>13485</v>
      </c>
      <c r="D390" s="7" t="s">
        <v>967</v>
      </c>
      <c r="E390" s="7" t="s">
        <v>968</v>
      </c>
      <c r="F390" s="11" t="str">
        <f>VLOOKUP($D390,proc!$A:$D,3, FALSE)</f>
        <v>2</v>
      </c>
      <c r="G390" s="12" t="str">
        <f t="shared" si="1"/>
        <v>Hernia Procedures</v>
      </c>
      <c r="H390" s="12" t="str">
        <f t="shared" si="2"/>
        <v>P16AN</v>
      </c>
      <c r="K390" s="13">
        <f>VLOOKUP($B390,'tarif idrg'!$A:$O,11,FALSE)</f>
        <v>6349277</v>
      </c>
      <c r="L390" s="13">
        <f>VLOOKUP($B390,'tarif idrg'!$A:$O,15,FALSE)</f>
        <v>5777842</v>
      </c>
      <c r="N390" s="3" t="str">
        <f t="shared" si="3"/>
        <v>-</v>
      </c>
      <c r="O390" s="13">
        <f>VLOOKUP($D390,'ip prosedur-2025'!$A:$H,4,FALSE)</f>
        <v>11279026.12</v>
      </c>
      <c r="P390" s="13">
        <f>VLOOKUP($D390,'ip prosedur-14 okt-15 juni 2026'!$A:$H,4,FALSE)</f>
        <v>12004012.88</v>
      </c>
      <c r="Q390" s="13">
        <f>VLOOKUP($D390,'ip prosedur-14 okt-15 juni 2026'!$A:$H,3, FALSE)</f>
        <v>4443</v>
      </c>
      <c r="R390" s="3">
        <f t="shared" si="4"/>
        <v>53333829226</v>
      </c>
      <c r="S390" s="14">
        <f>VLOOKUP($D390,'ip prosedur-14 okt-15 juni 2026'!$A:$H,5,FALSE)</f>
        <v>6498624</v>
      </c>
      <c r="T390" s="14">
        <f>VLOOKUP($D390,'ip prosedur-14 okt-15 juni 2026'!$A:$H,6,FALSE)</f>
        <v>8855306</v>
      </c>
      <c r="U390" s="14">
        <f>VLOOKUP($D390,'ip prosedur-14 okt-15 juni 2026'!$A:$H,7,FALSE)</f>
        <v>12557682</v>
      </c>
      <c r="V390" s="14">
        <f>VLOOKUP($D390,'ip prosedur-14 okt-15 juni 2026'!$A:$H,8,FALSE)</f>
        <v>20536616</v>
      </c>
    </row>
    <row r="391">
      <c r="A391" s="7" t="s">
        <v>5</v>
      </c>
      <c r="B391" s="7" t="s">
        <v>13483</v>
      </c>
      <c r="C391" s="7" t="s">
        <v>13485</v>
      </c>
      <c r="D391" s="7" t="s">
        <v>969</v>
      </c>
      <c r="E391" s="7" t="s">
        <v>970</v>
      </c>
      <c r="F391" s="11" t="str">
        <f>VLOOKUP($D391,proc!$A:$D,3, FALSE)</f>
        <v>2</v>
      </c>
      <c r="G391" s="12" t="str">
        <f t="shared" si="1"/>
        <v>Hernia Procedures</v>
      </c>
      <c r="H391" s="12" t="str">
        <f t="shared" si="2"/>
        <v>P16AN</v>
      </c>
      <c r="K391" s="13">
        <f>VLOOKUP($B391,'tarif idrg'!$A:$O,11,FALSE)</f>
        <v>6349277</v>
      </c>
      <c r="L391" s="13">
        <f>VLOOKUP($B391,'tarif idrg'!$A:$O,15,FALSE)</f>
        <v>5777842</v>
      </c>
      <c r="N391" s="3" t="str">
        <f t="shared" si="3"/>
        <v>-</v>
      </c>
      <c r="O391" s="13">
        <f>VLOOKUP($D391,'ip prosedur-2025'!$A:$H,4,FALSE)</f>
        <v>11319253.6</v>
      </c>
      <c r="P391" s="13">
        <f>VLOOKUP($D391,'ip prosedur-14 okt-15 juni 2026'!$A:$H,4,FALSE)</f>
        <v>12755113.1</v>
      </c>
      <c r="Q391" s="13">
        <f>VLOOKUP($D391,'ip prosedur-14 okt-15 juni 2026'!$A:$H,3, FALSE)</f>
        <v>1466</v>
      </c>
      <c r="R391" s="3">
        <f t="shared" si="4"/>
        <v>18698995805</v>
      </c>
      <c r="S391" s="14">
        <f>VLOOKUP($D391,'ip prosedur-14 okt-15 juni 2026'!$A:$H,5,FALSE)</f>
        <v>5979679</v>
      </c>
      <c r="T391" s="14">
        <f>VLOOKUP($D391,'ip prosedur-14 okt-15 juni 2026'!$A:$H,6,FALSE)</f>
        <v>8072200</v>
      </c>
      <c r="U391" s="14">
        <f>VLOOKUP($D391,'ip prosedur-14 okt-15 juni 2026'!$A:$H,7,FALSE)</f>
        <v>12505093</v>
      </c>
      <c r="V391" s="14">
        <f>VLOOKUP($D391,'ip prosedur-14 okt-15 juni 2026'!$A:$H,8,FALSE)</f>
        <v>22253473</v>
      </c>
    </row>
    <row r="392">
      <c r="A392" s="7" t="s">
        <v>5</v>
      </c>
      <c r="B392" s="7" t="s">
        <v>13483</v>
      </c>
      <c r="C392" s="7" t="s">
        <v>13485</v>
      </c>
      <c r="D392" s="7" t="s">
        <v>708</v>
      </c>
      <c r="E392" s="7" t="s">
        <v>710</v>
      </c>
      <c r="F392" s="11" t="str">
        <f>VLOOKUP($D392,proc!$A:$D,3, FALSE)</f>
        <v>0</v>
      </c>
      <c r="G392" s="12" t="str">
        <f t="shared" si="1"/>
        <v>Hernia Procedures</v>
      </c>
      <c r="H392" s="12" t="str">
        <f t="shared" si="2"/>
        <v>P16AN</v>
      </c>
      <c r="K392" s="13">
        <f>VLOOKUP($B392,'tarif idrg'!$A:$O,11,FALSE)</f>
        <v>6349277</v>
      </c>
      <c r="L392" s="13">
        <f>VLOOKUP($B392,'tarif idrg'!$A:$O,15,FALSE)</f>
        <v>5777842</v>
      </c>
      <c r="N392" s="3" t="str">
        <f t="shared" si="3"/>
        <v>-</v>
      </c>
      <c r="O392" s="13">
        <f>VLOOKUP($D392,'ip prosedur-2025'!$A:$H,4,FALSE)</f>
        <v>16178195.04</v>
      </c>
      <c r="P392" s="13">
        <f>VLOOKUP($D392,'ip prosedur-14 okt-15 juni 2026'!$A:$H,4,FALSE)</f>
        <v>16701237.03</v>
      </c>
      <c r="Q392" s="13">
        <f>VLOOKUP($D392,'ip prosedur-14 okt-15 juni 2026'!$A:$H,3, FALSE)</f>
        <v>769</v>
      </c>
      <c r="R392" s="3">
        <f t="shared" si="4"/>
        <v>12843251276</v>
      </c>
      <c r="S392" s="14">
        <f>VLOOKUP($D392,'ip prosedur-14 okt-15 juni 2026'!$A:$H,5,FALSE)</f>
        <v>4866032</v>
      </c>
      <c r="T392" s="14">
        <f>VLOOKUP($D392,'ip prosedur-14 okt-15 juni 2026'!$A:$H,6,FALSE)</f>
        <v>9459068</v>
      </c>
      <c r="U392" s="14">
        <f>VLOOKUP($D392,'ip prosedur-14 okt-15 juni 2026'!$A:$H,7,FALSE)</f>
        <v>17188757</v>
      </c>
      <c r="V392" s="14">
        <f>VLOOKUP($D392,'ip prosedur-14 okt-15 juni 2026'!$A:$H,8,FALSE)</f>
        <v>32263619</v>
      </c>
    </row>
    <row r="393">
      <c r="A393" s="7" t="s">
        <v>5</v>
      </c>
      <c r="B393" s="7" t="s">
        <v>13483</v>
      </c>
      <c r="C393" s="7" t="s">
        <v>13485</v>
      </c>
      <c r="D393" s="7" t="s">
        <v>971</v>
      </c>
      <c r="E393" s="7" t="s">
        <v>973</v>
      </c>
      <c r="F393" s="11" t="str">
        <f>VLOOKUP($D393,proc!$A:$D,3, FALSE)</f>
        <v>3</v>
      </c>
      <c r="G393" s="12" t="str">
        <f t="shared" si="1"/>
        <v>Hernia Procedures</v>
      </c>
      <c r="H393" s="12" t="str">
        <f t="shared" si="2"/>
        <v>P16AN</v>
      </c>
      <c r="K393" s="13">
        <f>VLOOKUP($B393,'tarif idrg'!$A:$O,11,FALSE)</f>
        <v>6349277</v>
      </c>
      <c r="L393" s="13">
        <f>VLOOKUP($B393,'tarif idrg'!$A:$O,15,FALSE)</f>
        <v>5777842</v>
      </c>
      <c r="N393" s="3" t="str">
        <f t="shared" si="3"/>
        <v>-</v>
      </c>
      <c r="O393" s="13">
        <f>VLOOKUP($D393,'ip prosedur-2025'!$A:$H,4,FALSE)</f>
        <v>14740812.31</v>
      </c>
      <c r="P393" s="13">
        <f>VLOOKUP($D393,'ip prosedur-14 okt-15 juni 2026'!$A:$H,4,FALSE)</f>
        <v>14672038.03</v>
      </c>
      <c r="Q393" s="13">
        <f>VLOOKUP($D393,'ip prosedur-14 okt-15 juni 2026'!$A:$H,3, FALSE)</f>
        <v>12948</v>
      </c>
      <c r="R393" s="3">
        <f t="shared" si="4"/>
        <v>189973548412</v>
      </c>
      <c r="S393" s="14">
        <f>VLOOKUP($D393,'ip prosedur-14 okt-15 juni 2026'!$A:$H,5,FALSE)</f>
        <v>7243389</v>
      </c>
      <c r="T393" s="14">
        <f>VLOOKUP($D393,'ip prosedur-14 okt-15 juni 2026'!$A:$H,6,FALSE)</f>
        <v>10425429</v>
      </c>
      <c r="U393" s="14">
        <f>VLOOKUP($D393,'ip prosedur-14 okt-15 juni 2026'!$A:$H,7,FALSE)</f>
        <v>15495287</v>
      </c>
      <c r="V393" s="14">
        <f>VLOOKUP($D393,'ip prosedur-14 okt-15 juni 2026'!$A:$H,8,FALSE)</f>
        <v>25469111</v>
      </c>
    </row>
    <row r="394">
      <c r="A394" s="7" t="s">
        <v>5</v>
      </c>
      <c r="B394" s="7" t="s">
        <v>13483</v>
      </c>
      <c r="C394" s="7" t="s">
        <v>13485</v>
      </c>
      <c r="D394" s="7" t="s">
        <v>974</v>
      </c>
      <c r="E394" s="7" t="s">
        <v>975</v>
      </c>
      <c r="F394" s="11" t="str">
        <f>VLOOKUP($D394,proc!$A:$D,3, FALSE)</f>
        <v>4</v>
      </c>
      <c r="G394" s="12" t="str">
        <f t="shared" si="1"/>
        <v>Hernia Procedures</v>
      </c>
      <c r="H394" s="12" t="str">
        <f t="shared" si="2"/>
        <v>P16AN</v>
      </c>
      <c r="K394" s="13">
        <f>VLOOKUP($B394,'tarif idrg'!$A:$O,11,FALSE)</f>
        <v>6349277</v>
      </c>
      <c r="L394" s="13">
        <f>VLOOKUP($B394,'tarif idrg'!$A:$O,15,FALSE)</f>
        <v>5777842</v>
      </c>
      <c r="N394" s="3" t="str">
        <f t="shared" si="3"/>
        <v>-</v>
      </c>
      <c r="O394" s="13">
        <f>VLOOKUP($D394,'ip prosedur-2025'!$A:$H,4,FALSE)</f>
        <v>40798162.75</v>
      </c>
      <c r="P394" s="13">
        <f>VLOOKUP($D394,'ip prosedur-14 okt-15 juni 2026'!$A:$H,4,FALSE)</f>
        <v>36702946.11</v>
      </c>
      <c r="Q394" s="13">
        <f>VLOOKUP($D394,'ip prosedur-14 okt-15 juni 2026'!$A:$H,3, FALSE)</f>
        <v>846</v>
      </c>
      <c r="R394" s="3">
        <f t="shared" si="4"/>
        <v>31050692409</v>
      </c>
      <c r="S394" s="14">
        <f>VLOOKUP($D394,'ip prosedur-14 okt-15 juni 2026'!$A:$H,5,FALSE)</f>
        <v>11263500</v>
      </c>
      <c r="T394" s="14">
        <f>VLOOKUP($D394,'ip prosedur-14 okt-15 juni 2026'!$A:$H,6,FALSE)</f>
        <v>19395015</v>
      </c>
      <c r="U394" s="14">
        <f>VLOOKUP($D394,'ip prosedur-14 okt-15 juni 2026'!$A:$H,7,FALSE)</f>
        <v>38617089</v>
      </c>
      <c r="V394" s="14">
        <f>VLOOKUP($D394,'ip prosedur-14 okt-15 juni 2026'!$A:$H,8,FALSE)</f>
        <v>88111003</v>
      </c>
    </row>
    <row r="395">
      <c r="A395" s="7" t="s">
        <v>5</v>
      </c>
      <c r="B395" s="7" t="s">
        <v>13483</v>
      </c>
      <c r="C395" s="7" t="s">
        <v>13485</v>
      </c>
      <c r="D395" s="7" t="s">
        <v>976</v>
      </c>
      <c r="E395" s="7" t="s">
        <v>977</v>
      </c>
      <c r="F395" s="11" t="str">
        <f>VLOOKUP($D395,proc!$A:$D,3, FALSE)</f>
        <v>3</v>
      </c>
      <c r="G395" s="12" t="str">
        <f t="shared" si="1"/>
        <v>Hernia Procedures</v>
      </c>
      <c r="H395" s="12" t="str">
        <f t="shared" si="2"/>
        <v>P16AN</v>
      </c>
      <c r="K395" s="13">
        <f>VLOOKUP($B395,'tarif idrg'!$A:$O,11,FALSE)</f>
        <v>6349277</v>
      </c>
      <c r="L395" s="13">
        <f>VLOOKUP($B395,'tarif idrg'!$A:$O,15,FALSE)</f>
        <v>5777842</v>
      </c>
      <c r="N395" s="3" t="str">
        <f t="shared" si="3"/>
        <v>-</v>
      </c>
      <c r="O395" s="13">
        <f>VLOOKUP($D395,'ip prosedur-2025'!$A:$H,4,FALSE)</f>
        <v>29261918.66</v>
      </c>
      <c r="P395" s="13">
        <f>VLOOKUP($D395,'ip prosedur-14 okt-15 juni 2026'!$A:$H,4,FALSE)</f>
        <v>24631186.95</v>
      </c>
      <c r="Q395" s="13">
        <f>VLOOKUP($D395,'ip prosedur-14 okt-15 juni 2026'!$A:$H,3, FALSE)</f>
        <v>438</v>
      </c>
      <c r="R395" s="3">
        <f t="shared" si="4"/>
        <v>10788459884</v>
      </c>
      <c r="S395" s="14">
        <f>VLOOKUP($D395,'ip prosedur-14 okt-15 juni 2026'!$A:$H,5,FALSE)</f>
        <v>10672449</v>
      </c>
      <c r="T395" s="14">
        <f>VLOOKUP($D395,'ip prosedur-14 okt-15 juni 2026'!$A:$H,6,FALSE)</f>
        <v>16206225</v>
      </c>
      <c r="U395" s="14">
        <f>VLOOKUP($D395,'ip prosedur-14 okt-15 juni 2026'!$A:$H,7,FALSE)</f>
        <v>27314147</v>
      </c>
      <c r="V395" s="14">
        <f>VLOOKUP($D395,'ip prosedur-14 okt-15 juni 2026'!$A:$H,8,FALSE)</f>
        <v>46904950</v>
      </c>
    </row>
    <row r="396">
      <c r="A396" s="7" t="s">
        <v>5</v>
      </c>
      <c r="B396" s="7" t="s">
        <v>13483</v>
      </c>
      <c r="C396" s="7" t="s">
        <v>13485</v>
      </c>
      <c r="D396" s="7" t="s">
        <v>978</v>
      </c>
      <c r="E396" s="7" t="s">
        <v>979</v>
      </c>
      <c r="F396" s="11" t="str">
        <f>VLOOKUP($D396,proc!$A:$D,3, FALSE)</f>
        <v>3</v>
      </c>
      <c r="G396" s="12" t="str">
        <f t="shared" si="1"/>
        <v>Hernia Procedures</v>
      </c>
      <c r="H396" s="12" t="str">
        <f t="shared" si="2"/>
        <v>P16AN</v>
      </c>
      <c r="K396" s="13">
        <f>VLOOKUP($B396,'tarif idrg'!$A:$O,11,FALSE)</f>
        <v>6349277</v>
      </c>
      <c r="L396" s="13">
        <f>VLOOKUP($B396,'tarif idrg'!$A:$O,15,FALSE)</f>
        <v>5777842</v>
      </c>
      <c r="N396" s="3" t="str">
        <f t="shared" si="3"/>
        <v>-</v>
      </c>
      <c r="O396" s="13">
        <f>VLOOKUP($D396,'ip prosedur-2025'!$A:$H,4,FALSE)</f>
        <v>24892684.39</v>
      </c>
      <c r="P396" s="13">
        <f>VLOOKUP($D396,'ip prosedur-14 okt-15 juni 2026'!$A:$H,4,FALSE)</f>
        <v>22752451.67</v>
      </c>
      <c r="Q396" s="13">
        <f>VLOOKUP($D396,'ip prosedur-14 okt-15 juni 2026'!$A:$H,3, FALSE)</f>
        <v>386</v>
      </c>
      <c r="R396" s="3">
        <f t="shared" si="4"/>
        <v>8782446345</v>
      </c>
      <c r="S396" s="14">
        <f>VLOOKUP($D396,'ip prosedur-14 okt-15 juni 2026'!$A:$H,5,FALSE)</f>
        <v>9219864</v>
      </c>
      <c r="T396" s="14">
        <f>VLOOKUP($D396,'ip prosedur-14 okt-15 juni 2026'!$A:$H,6,FALSE)</f>
        <v>14066749</v>
      </c>
      <c r="U396" s="14">
        <f>VLOOKUP($D396,'ip prosedur-14 okt-15 juni 2026'!$A:$H,7,FALSE)</f>
        <v>23660342</v>
      </c>
      <c r="V396" s="14">
        <f>VLOOKUP($D396,'ip prosedur-14 okt-15 juni 2026'!$A:$H,8,FALSE)</f>
        <v>49027567</v>
      </c>
    </row>
    <row r="397">
      <c r="A397" s="7" t="s">
        <v>5</v>
      </c>
      <c r="B397" s="7" t="s">
        <v>13483</v>
      </c>
      <c r="C397" s="7" t="s">
        <v>13485</v>
      </c>
      <c r="D397" s="7" t="s">
        <v>981</v>
      </c>
      <c r="E397" s="7" t="s">
        <v>982</v>
      </c>
      <c r="F397" s="11" t="str">
        <f>VLOOKUP($D397,proc!$A:$D,3, FALSE)</f>
        <v>4</v>
      </c>
      <c r="G397" s="12" t="str">
        <f t="shared" si="1"/>
        <v>Hernia Procedures</v>
      </c>
      <c r="H397" s="12" t="str">
        <f t="shared" si="2"/>
        <v>P16AN</v>
      </c>
      <c r="K397" s="13">
        <f>VLOOKUP($B397,'tarif idrg'!$A:$O,11,FALSE)</f>
        <v>6349277</v>
      </c>
      <c r="L397" s="13">
        <f>VLOOKUP($B397,'tarif idrg'!$A:$O,15,FALSE)</f>
        <v>5777842</v>
      </c>
      <c r="N397" s="3" t="str">
        <f t="shared" si="3"/>
        <v>-</v>
      </c>
      <c r="O397" s="13">
        <f>VLOOKUP($D397,'ip prosedur-2025'!$A:$H,4,FALSE)</f>
        <v>31601528.81</v>
      </c>
      <c r="P397" s="13">
        <f>VLOOKUP($D397,'ip prosedur-14 okt-15 juni 2026'!$A:$H,4,FALSE)</f>
        <v>32102900.87</v>
      </c>
      <c r="Q397" s="13">
        <f>VLOOKUP($D397,'ip prosedur-14 okt-15 juni 2026'!$A:$H,3, FALSE)</f>
        <v>1397</v>
      </c>
      <c r="R397" s="3">
        <f t="shared" si="4"/>
        <v>44847752515</v>
      </c>
      <c r="S397" s="14">
        <f>VLOOKUP($D397,'ip prosedur-14 okt-15 juni 2026'!$A:$H,5,FALSE)</f>
        <v>11168828</v>
      </c>
      <c r="T397" s="14">
        <f>VLOOKUP($D397,'ip prosedur-14 okt-15 juni 2026'!$A:$H,6,FALSE)</f>
        <v>19142627</v>
      </c>
      <c r="U397" s="14">
        <f>VLOOKUP($D397,'ip prosedur-14 okt-15 juni 2026'!$A:$H,7,FALSE)</f>
        <v>33071080</v>
      </c>
      <c r="V397" s="14">
        <f>VLOOKUP($D397,'ip prosedur-14 okt-15 juni 2026'!$A:$H,8,FALSE)</f>
        <v>64048277</v>
      </c>
    </row>
    <row r="398">
      <c r="A398" s="7" t="s">
        <v>5</v>
      </c>
      <c r="B398" s="7" t="s">
        <v>13483</v>
      </c>
      <c r="C398" s="7" t="s">
        <v>13485</v>
      </c>
      <c r="D398" s="7" t="s">
        <v>983</v>
      </c>
      <c r="E398" s="7" t="s">
        <v>984</v>
      </c>
      <c r="F398" s="11" t="str">
        <f>VLOOKUP($D398,proc!$A:$D,3, FALSE)</f>
        <v>3</v>
      </c>
      <c r="G398" s="12" t="str">
        <f t="shared" si="1"/>
        <v>Hernia Procedures</v>
      </c>
      <c r="H398" s="12" t="str">
        <f t="shared" si="2"/>
        <v>P16AN</v>
      </c>
      <c r="K398" s="13">
        <f>VLOOKUP($B398,'tarif idrg'!$A:$O,11,FALSE)</f>
        <v>6349277</v>
      </c>
      <c r="L398" s="13">
        <f>VLOOKUP($B398,'tarif idrg'!$A:$O,15,FALSE)</f>
        <v>5777842</v>
      </c>
      <c r="N398" s="3" t="str">
        <f t="shared" si="3"/>
        <v>-</v>
      </c>
      <c r="O398" s="13">
        <f>VLOOKUP($D398,'ip prosedur-2025'!$A:$H,4,FALSE)</f>
        <v>34103498.36</v>
      </c>
      <c r="P398" s="13">
        <f>VLOOKUP($D398,'ip prosedur-14 okt-15 juni 2026'!$A:$H,4,FALSE)</f>
        <v>55558978</v>
      </c>
      <c r="Q398" s="13">
        <f>VLOOKUP($D398,'ip prosedur-14 okt-15 juni 2026'!$A:$H,3, FALSE)</f>
        <v>10</v>
      </c>
      <c r="R398" s="3">
        <f t="shared" si="4"/>
        <v>555589780</v>
      </c>
      <c r="S398" s="14">
        <f>VLOOKUP($D398,'ip prosedur-14 okt-15 juni 2026'!$A:$H,5,FALSE)</f>
        <v>13351489</v>
      </c>
      <c r="T398" s="14">
        <f>VLOOKUP($D398,'ip prosedur-14 okt-15 juni 2026'!$A:$H,6,FALSE)</f>
        <v>36915664</v>
      </c>
      <c r="U398" s="14">
        <f>VLOOKUP($D398,'ip prosedur-14 okt-15 juni 2026'!$A:$H,7,FALSE)</f>
        <v>105730273</v>
      </c>
      <c r="V398" s="14">
        <f>VLOOKUP($D398,'ip prosedur-14 okt-15 juni 2026'!$A:$H,8,FALSE)</f>
        <v>135378485</v>
      </c>
    </row>
    <row r="399">
      <c r="A399" s="7" t="s">
        <v>5</v>
      </c>
      <c r="B399" s="7" t="s">
        <v>13483</v>
      </c>
      <c r="C399" s="7" t="s">
        <v>13485</v>
      </c>
      <c r="D399" s="7" t="s">
        <v>985</v>
      </c>
      <c r="E399" s="7" t="s">
        <v>986</v>
      </c>
      <c r="F399" s="11" t="str">
        <f>VLOOKUP($D399,proc!$A:$D,3, FALSE)</f>
        <v>3</v>
      </c>
      <c r="G399" s="12" t="str">
        <f t="shared" si="1"/>
        <v>Hernia Procedures</v>
      </c>
      <c r="H399" s="12" t="str">
        <f t="shared" si="2"/>
        <v>P16AN</v>
      </c>
      <c r="K399" s="13">
        <f>VLOOKUP($B399,'tarif idrg'!$A:$O,11,FALSE)</f>
        <v>6349277</v>
      </c>
      <c r="L399" s="13">
        <f>VLOOKUP($B399,'tarif idrg'!$A:$O,15,FALSE)</f>
        <v>5777842</v>
      </c>
      <c r="N399" s="3" t="str">
        <f t="shared" si="3"/>
        <v>-</v>
      </c>
      <c r="O399" s="13">
        <f>VLOOKUP($D399,'ip prosedur-2025'!$A:$H,4,FALSE)</f>
        <v>29188832.81</v>
      </c>
      <c r="P399" s="13">
        <f>VLOOKUP($D399,'ip prosedur-14 okt-15 juni 2026'!$A:$H,4,FALSE)</f>
        <v>29038451.32</v>
      </c>
      <c r="Q399" s="13">
        <f>VLOOKUP($D399,'ip prosedur-14 okt-15 juni 2026'!$A:$H,3, FALSE)</f>
        <v>60</v>
      </c>
      <c r="R399" s="3">
        <f t="shared" si="4"/>
        <v>1742307079</v>
      </c>
      <c r="S399" s="14">
        <f>VLOOKUP($D399,'ip prosedur-14 okt-15 juni 2026'!$A:$H,5,FALSE)</f>
        <v>10893324</v>
      </c>
      <c r="T399" s="14">
        <f>VLOOKUP($D399,'ip prosedur-14 okt-15 juni 2026'!$A:$H,6,FALSE)</f>
        <v>18582684</v>
      </c>
      <c r="U399" s="14">
        <f>VLOOKUP($D399,'ip prosedur-14 okt-15 juni 2026'!$A:$H,7,FALSE)</f>
        <v>28969058</v>
      </c>
      <c r="V399" s="14">
        <f>VLOOKUP($D399,'ip prosedur-14 okt-15 juni 2026'!$A:$H,8,FALSE)</f>
        <v>55780220</v>
      </c>
    </row>
    <row r="400">
      <c r="A400" s="7" t="s">
        <v>5</v>
      </c>
      <c r="B400" s="7" t="s">
        <v>13483</v>
      </c>
      <c r="C400" s="7" t="s">
        <v>13485</v>
      </c>
      <c r="D400" s="7" t="s">
        <v>987</v>
      </c>
      <c r="E400" s="7" t="s">
        <v>989</v>
      </c>
      <c r="F400" s="11" t="str">
        <f>VLOOKUP($D400,proc!$A:$D,3, FALSE)</f>
        <v>3</v>
      </c>
      <c r="G400" s="12" t="str">
        <f t="shared" si="1"/>
        <v>Hernia Procedures</v>
      </c>
      <c r="H400" s="12" t="str">
        <f t="shared" si="2"/>
        <v>P16AN</v>
      </c>
      <c r="K400" s="13">
        <f>VLOOKUP($B400,'tarif idrg'!$A:$O,11,FALSE)</f>
        <v>6349277</v>
      </c>
      <c r="L400" s="13">
        <f>VLOOKUP($B400,'tarif idrg'!$A:$O,15,FALSE)</f>
        <v>5777842</v>
      </c>
      <c r="N400" s="3" t="str">
        <f t="shared" si="3"/>
        <v>-</v>
      </c>
      <c r="O400" s="13">
        <f>VLOOKUP($D400,'ip prosedur-2025'!$A:$H,4,FALSE)</f>
        <v>48522125.24</v>
      </c>
      <c r="P400" s="13">
        <f>VLOOKUP($D400,'ip prosedur-14 okt-15 juni 2026'!$A:$H,4,FALSE)</f>
        <v>56489922.24</v>
      </c>
      <c r="Q400" s="13">
        <f>VLOOKUP($D400,'ip prosedur-14 okt-15 juni 2026'!$A:$H,3, FALSE)</f>
        <v>17</v>
      </c>
      <c r="R400" s="3">
        <f t="shared" si="4"/>
        <v>960328678.1</v>
      </c>
      <c r="S400" s="14">
        <f>VLOOKUP($D400,'ip prosedur-14 okt-15 juni 2026'!$A:$H,5,FALSE)</f>
        <v>19374275</v>
      </c>
      <c r="T400" s="14">
        <f>VLOOKUP($D400,'ip prosedur-14 okt-15 juni 2026'!$A:$H,6,FALSE)</f>
        <v>35241426</v>
      </c>
      <c r="U400" s="14">
        <f>VLOOKUP($D400,'ip prosedur-14 okt-15 juni 2026'!$A:$H,7,FALSE)</f>
        <v>56316159</v>
      </c>
      <c r="V400" s="14">
        <f>VLOOKUP($D400,'ip prosedur-14 okt-15 juni 2026'!$A:$H,8,FALSE)</f>
        <v>174086113</v>
      </c>
    </row>
    <row r="401">
      <c r="A401" s="7" t="s">
        <v>5</v>
      </c>
      <c r="B401" s="7" t="s">
        <v>13483</v>
      </c>
      <c r="C401" s="7" t="s">
        <v>13485</v>
      </c>
      <c r="D401" s="7" t="s">
        <v>990</v>
      </c>
      <c r="E401" s="7" t="s">
        <v>991</v>
      </c>
      <c r="F401" s="11" t="str">
        <f>VLOOKUP($D401,proc!$A:$D,3, FALSE)</f>
        <v>4</v>
      </c>
      <c r="G401" s="12" t="str">
        <f t="shared" si="1"/>
        <v>Hernia Procedures</v>
      </c>
      <c r="H401" s="12" t="str">
        <f t="shared" si="2"/>
        <v>P16AN</v>
      </c>
      <c r="K401" s="13">
        <f>VLOOKUP($B401,'tarif idrg'!$A:$O,11,FALSE)</f>
        <v>6349277</v>
      </c>
      <c r="L401" s="13">
        <f>VLOOKUP($B401,'tarif idrg'!$A:$O,15,FALSE)</f>
        <v>5777842</v>
      </c>
      <c r="N401" s="3" t="str">
        <f t="shared" si="3"/>
        <v>-</v>
      </c>
      <c r="O401" s="13">
        <f>VLOOKUP($D401,'ip prosedur-2025'!$A:$H,4,FALSE)</f>
        <v>35716689.17</v>
      </c>
      <c r="P401" s="13">
        <f>VLOOKUP($D401,'ip prosedur-14 okt-15 juni 2026'!$A:$H,4,FALSE)</f>
        <v>38346782.2</v>
      </c>
      <c r="Q401" s="13">
        <f>VLOOKUP($D401,'ip prosedur-14 okt-15 juni 2026'!$A:$H,3, FALSE)</f>
        <v>4073</v>
      </c>
      <c r="R401" s="3">
        <f t="shared" si="4"/>
        <v>156186443901</v>
      </c>
      <c r="S401" s="14">
        <f>VLOOKUP($D401,'ip prosedur-14 okt-15 juni 2026'!$A:$H,5,FALSE)</f>
        <v>11069161</v>
      </c>
      <c r="T401" s="14">
        <f>VLOOKUP($D401,'ip prosedur-14 okt-15 juni 2026'!$A:$H,6,FALSE)</f>
        <v>19880704</v>
      </c>
      <c r="U401" s="14">
        <f>VLOOKUP($D401,'ip prosedur-14 okt-15 juni 2026'!$A:$H,7,FALSE)</f>
        <v>44920727</v>
      </c>
      <c r="V401" s="14">
        <f>VLOOKUP($D401,'ip prosedur-14 okt-15 juni 2026'!$A:$H,8,FALSE)</f>
        <v>90154827</v>
      </c>
    </row>
    <row r="402">
      <c r="A402" s="7" t="s">
        <v>5</v>
      </c>
      <c r="B402" s="7" t="s">
        <v>13483</v>
      </c>
      <c r="C402" s="7" t="s">
        <v>13485</v>
      </c>
      <c r="D402" s="7" t="s">
        <v>992</v>
      </c>
      <c r="E402" s="7" t="s">
        <v>993</v>
      </c>
      <c r="F402" s="11" t="str">
        <f>VLOOKUP($D402,proc!$A:$D,3, FALSE)</f>
        <v>4</v>
      </c>
      <c r="G402" s="12" t="str">
        <f t="shared" si="1"/>
        <v>Hernia Procedures</v>
      </c>
      <c r="H402" s="12" t="str">
        <f t="shared" si="2"/>
        <v>P16AN</v>
      </c>
      <c r="K402" s="13">
        <f>VLOOKUP($B402,'tarif idrg'!$A:$O,11,FALSE)</f>
        <v>6349277</v>
      </c>
      <c r="L402" s="13">
        <f>VLOOKUP($B402,'tarif idrg'!$A:$O,15,FALSE)</f>
        <v>5777842</v>
      </c>
      <c r="N402" s="3" t="str">
        <f t="shared" si="3"/>
        <v>-</v>
      </c>
      <c r="O402" s="13">
        <f>VLOOKUP($D402,'ip prosedur-2025'!$A:$H,4,FALSE)</f>
        <v>31511438.33</v>
      </c>
      <c r="P402" s="13">
        <f>VLOOKUP($D402,'ip prosedur-14 okt-15 juni 2026'!$A:$H,4,FALSE)</f>
        <v>30166498.36</v>
      </c>
      <c r="Q402" s="13">
        <f>VLOOKUP($D402,'ip prosedur-14 okt-15 juni 2026'!$A:$H,3, FALSE)</f>
        <v>3503</v>
      </c>
      <c r="R402" s="3">
        <f t="shared" si="4"/>
        <v>105673243755</v>
      </c>
      <c r="S402" s="14">
        <f>VLOOKUP($D402,'ip prosedur-14 okt-15 juni 2026'!$A:$H,5,FALSE)</f>
        <v>9321239</v>
      </c>
      <c r="T402" s="14">
        <f>VLOOKUP($D402,'ip prosedur-14 okt-15 juni 2026'!$A:$H,6,FALSE)</f>
        <v>14437157</v>
      </c>
      <c r="U402" s="14">
        <f>VLOOKUP($D402,'ip prosedur-14 okt-15 juni 2026'!$A:$H,7,FALSE)</f>
        <v>29597937</v>
      </c>
      <c r="V402" s="14">
        <f>VLOOKUP($D402,'ip prosedur-14 okt-15 juni 2026'!$A:$H,8,FALSE)</f>
        <v>62542001</v>
      </c>
    </row>
    <row r="403">
      <c r="A403" s="7" t="s">
        <v>5</v>
      </c>
      <c r="B403" s="7" t="s">
        <v>13483</v>
      </c>
      <c r="C403" s="7" t="s">
        <v>13485</v>
      </c>
      <c r="D403" s="7" t="s">
        <v>994</v>
      </c>
      <c r="E403" s="7" t="s">
        <v>996</v>
      </c>
      <c r="F403" s="11" t="str">
        <f>VLOOKUP($D403,proc!$A:$D,3, FALSE)</f>
        <v>4</v>
      </c>
      <c r="G403" s="12" t="str">
        <f t="shared" si="1"/>
        <v>Hernia Procedures</v>
      </c>
      <c r="H403" s="12" t="str">
        <f t="shared" si="2"/>
        <v>P16AN</v>
      </c>
      <c r="K403" s="13">
        <f>VLOOKUP($B403,'tarif idrg'!$A:$O,11,FALSE)</f>
        <v>6349277</v>
      </c>
      <c r="L403" s="13">
        <f>VLOOKUP($B403,'tarif idrg'!$A:$O,15,FALSE)</f>
        <v>5777842</v>
      </c>
      <c r="N403" s="3" t="str">
        <f t="shared" si="3"/>
        <v>-</v>
      </c>
      <c r="O403" s="13">
        <f>VLOOKUP($D403,'ip prosedur-2025'!$A:$H,4,FALSE)</f>
        <v>33681477.42</v>
      </c>
      <c r="P403" s="13">
        <f>VLOOKUP($D403,'ip prosedur-14 okt-15 juni 2026'!$A:$H,4,FALSE)</f>
        <v>40076954.39</v>
      </c>
      <c r="Q403" s="13">
        <f>VLOOKUP($D403,'ip prosedur-14 okt-15 juni 2026'!$A:$H,3, FALSE)</f>
        <v>279</v>
      </c>
      <c r="R403" s="3">
        <f t="shared" si="4"/>
        <v>11181470275</v>
      </c>
      <c r="S403" s="14">
        <f>VLOOKUP($D403,'ip prosedur-14 okt-15 juni 2026'!$A:$H,5,FALSE)</f>
        <v>9961666</v>
      </c>
      <c r="T403" s="14">
        <f>VLOOKUP($D403,'ip prosedur-14 okt-15 juni 2026'!$A:$H,6,FALSE)</f>
        <v>17952101</v>
      </c>
      <c r="U403" s="14">
        <f>VLOOKUP($D403,'ip prosedur-14 okt-15 juni 2026'!$A:$H,7,FALSE)</f>
        <v>38485368</v>
      </c>
      <c r="V403" s="14">
        <f>VLOOKUP($D403,'ip prosedur-14 okt-15 juni 2026'!$A:$H,8,FALSE)</f>
        <v>94116566</v>
      </c>
    </row>
    <row r="404">
      <c r="A404" s="7" t="s">
        <v>5</v>
      </c>
      <c r="B404" s="7" t="s">
        <v>13483</v>
      </c>
      <c r="C404" s="7" t="s">
        <v>13485</v>
      </c>
      <c r="D404" s="7" t="s">
        <v>997</v>
      </c>
      <c r="E404" s="7" t="s">
        <v>998</v>
      </c>
      <c r="F404" s="11" t="str">
        <f>VLOOKUP($D404,proc!$A:$D,3, FALSE)</f>
        <v>4</v>
      </c>
      <c r="G404" s="12" t="str">
        <f t="shared" si="1"/>
        <v>Hernia Procedures</v>
      </c>
      <c r="H404" s="12" t="str">
        <f t="shared" si="2"/>
        <v>P16AN</v>
      </c>
      <c r="K404" s="13">
        <f>VLOOKUP($B404,'tarif idrg'!$A:$O,11,FALSE)</f>
        <v>6349277</v>
      </c>
      <c r="L404" s="13">
        <f>VLOOKUP($B404,'tarif idrg'!$A:$O,15,FALSE)</f>
        <v>5777842</v>
      </c>
      <c r="N404" s="3" t="str">
        <f t="shared" si="3"/>
        <v>-</v>
      </c>
      <c r="O404" s="13">
        <f>VLOOKUP($D404,'ip prosedur-2025'!$A:$H,4,FALSE)</f>
        <v>29044467.44</v>
      </c>
      <c r="P404" s="13">
        <f>VLOOKUP($D404,'ip prosedur-14 okt-15 juni 2026'!$A:$H,4,FALSE)</f>
        <v>26518457.12</v>
      </c>
      <c r="Q404" s="13">
        <f>VLOOKUP($D404,'ip prosedur-14 okt-15 juni 2026'!$A:$H,3, FALSE)</f>
        <v>1147</v>
      </c>
      <c r="R404" s="3">
        <f t="shared" si="4"/>
        <v>30416670317</v>
      </c>
      <c r="S404" s="14">
        <f>VLOOKUP($D404,'ip prosedur-14 okt-15 juni 2026'!$A:$H,5,FALSE)</f>
        <v>9286141</v>
      </c>
      <c r="T404" s="14">
        <f>VLOOKUP($D404,'ip prosedur-14 okt-15 juni 2026'!$A:$H,6,FALSE)</f>
        <v>15072877</v>
      </c>
      <c r="U404" s="14">
        <f>VLOOKUP($D404,'ip prosedur-14 okt-15 juni 2026'!$A:$H,7,FALSE)</f>
        <v>28147272</v>
      </c>
      <c r="V404" s="14">
        <f>VLOOKUP($D404,'ip prosedur-14 okt-15 juni 2026'!$A:$H,8,FALSE)</f>
        <v>57355920</v>
      </c>
    </row>
    <row r="405">
      <c r="A405" s="7" t="s">
        <v>5</v>
      </c>
      <c r="B405" s="7" t="s">
        <v>13483</v>
      </c>
      <c r="C405" s="7" t="s">
        <v>13485</v>
      </c>
      <c r="D405" s="7" t="s">
        <v>999</v>
      </c>
      <c r="E405" s="7" t="s">
        <v>1000</v>
      </c>
      <c r="F405" s="11" t="str">
        <f>VLOOKUP($D405,proc!$A:$D,3, FALSE)</f>
        <v>4</v>
      </c>
      <c r="G405" s="12" t="str">
        <f t="shared" si="1"/>
        <v>Hernia Procedures</v>
      </c>
      <c r="H405" s="12" t="str">
        <f t="shared" si="2"/>
        <v>P16AN</v>
      </c>
      <c r="K405" s="13">
        <f>VLOOKUP($B405,'tarif idrg'!$A:$O,11,FALSE)</f>
        <v>6349277</v>
      </c>
      <c r="L405" s="13">
        <f>VLOOKUP($B405,'tarif idrg'!$A:$O,15,FALSE)</f>
        <v>5777842</v>
      </c>
      <c r="N405" s="3" t="str">
        <f t="shared" si="3"/>
        <v>-</v>
      </c>
      <c r="O405" s="13">
        <f>VLOOKUP($D405,'ip prosedur-2025'!$A:$H,4,FALSE)</f>
        <v>34634225.24</v>
      </c>
      <c r="P405" s="13">
        <f>VLOOKUP($D405,'ip prosedur-14 okt-15 juni 2026'!$A:$H,4,FALSE)</f>
        <v>31492276.72</v>
      </c>
      <c r="Q405" s="13">
        <f>VLOOKUP($D405,'ip prosedur-14 okt-15 juni 2026'!$A:$H,3, FALSE)</f>
        <v>3244</v>
      </c>
      <c r="R405" s="3">
        <f t="shared" si="4"/>
        <v>102160945680</v>
      </c>
      <c r="S405" s="14">
        <f>VLOOKUP($D405,'ip prosedur-14 okt-15 juni 2026'!$A:$H,5,FALSE)</f>
        <v>10887850</v>
      </c>
      <c r="T405" s="14">
        <f>VLOOKUP($D405,'ip prosedur-14 okt-15 juni 2026'!$A:$H,6,FALSE)</f>
        <v>18764823</v>
      </c>
      <c r="U405" s="14">
        <f>VLOOKUP($D405,'ip prosedur-14 okt-15 juni 2026'!$A:$H,7,FALSE)</f>
        <v>32157208</v>
      </c>
      <c r="V405" s="14">
        <f>VLOOKUP($D405,'ip prosedur-14 okt-15 juni 2026'!$A:$H,8,FALSE)</f>
        <v>59743326</v>
      </c>
    </row>
    <row r="406">
      <c r="A406" s="7" t="s">
        <v>5</v>
      </c>
      <c r="B406" s="7" t="s">
        <v>13483</v>
      </c>
      <c r="C406" s="7" t="s">
        <v>13485</v>
      </c>
      <c r="D406" s="7" t="s">
        <v>1002</v>
      </c>
      <c r="E406" s="7" t="s">
        <v>1003</v>
      </c>
      <c r="F406" s="11" t="str">
        <f>VLOOKUP($D406,proc!$A:$D,3, FALSE)</f>
        <v>4</v>
      </c>
      <c r="G406" s="12" t="str">
        <f t="shared" si="1"/>
        <v>Hernia Procedures</v>
      </c>
      <c r="H406" s="12" t="str">
        <f t="shared" si="2"/>
        <v>P16AN</v>
      </c>
      <c r="K406" s="13">
        <f>VLOOKUP($B406,'tarif idrg'!$A:$O,11,FALSE)</f>
        <v>6349277</v>
      </c>
      <c r="L406" s="13">
        <f>VLOOKUP($B406,'tarif idrg'!$A:$O,15,FALSE)</f>
        <v>5777842</v>
      </c>
      <c r="N406" s="3" t="str">
        <f t="shared" si="3"/>
        <v>-</v>
      </c>
      <c r="O406" s="13">
        <f>VLOOKUP($D406,'ip prosedur-2025'!$A:$H,4,FALSE)</f>
        <v>25965884.37</v>
      </c>
      <c r="P406" s="13">
        <f>VLOOKUP($D406,'ip prosedur-14 okt-15 juni 2026'!$A:$H,4,FALSE)</f>
        <v>34070915.36</v>
      </c>
      <c r="Q406" s="13">
        <f>VLOOKUP($D406,'ip prosedur-14 okt-15 juni 2026'!$A:$H,3, FALSE)</f>
        <v>438</v>
      </c>
      <c r="R406" s="3">
        <f t="shared" si="4"/>
        <v>14923060928</v>
      </c>
      <c r="S406" s="14">
        <f>VLOOKUP($D406,'ip prosedur-14 okt-15 juni 2026'!$A:$H,5,FALSE)</f>
        <v>9543950</v>
      </c>
      <c r="T406" s="14">
        <f>VLOOKUP($D406,'ip prosedur-14 okt-15 juni 2026'!$A:$H,6,FALSE)</f>
        <v>17716729</v>
      </c>
      <c r="U406" s="14">
        <f>VLOOKUP($D406,'ip prosedur-14 okt-15 juni 2026'!$A:$H,7,FALSE)</f>
        <v>33811924</v>
      </c>
      <c r="V406" s="14">
        <f>VLOOKUP($D406,'ip prosedur-14 okt-15 juni 2026'!$A:$H,8,FALSE)</f>
        <v>78793422</v>
      </c>
    </row>
    <row r="407">
      <c r="A407" s="7" t="s">
        <v>5</v>
      </c>
      <c r="B407" s="7" t="s">
        <v>13483</v>
      </c>
      <c r="C407" s="7" t="s">
        <v>13485</v>
      </c>
      <c r="D407" s="7" t="s">
        <v>1004</v>
      </c>
      <c r="E407" s="7" t="s">
        <v>1005</v>
      </c>
      <c r="F407" s="11" t="str">
        <f>VLOOKUP($D407,proc!$A:$D,3, FALSE)</f>
        <v>4</v>
      </c>
      <c r="G407" s="12" t="str">
        <f t="shared" si="1"/>
        <v>Hernia Procedures</v>
      </c>
      <c r="H407" s="12" t="str">
        <f t="shared" si="2"/>
        <v>P16AN</v>
      </c>
      <c r="K407" s="13">
        <f>VLOOKUP($B407,'tarif idrg'!$A:$O,11,FALSE)</f>
        <v>6349277</v>
      </c>
      <c r="L407" s="13">
        <f>VLOOKUP($B407,'tarif idrg'!$A:$O,15,FALSE)</f>
        <v>5777842</v>
      </c>
      <c r="N407" s="3" t="str">
        <f t="shared" si="3"/>
        <v>-</v>
      </c>
      <c r="O407" s="13">
        <f>VLOOKUP($D407,'ip prosedur-2025'!$A:$H,4,FALSE)</f>
        <v>24973944.38</v>
      </c>
      <c r="P407" s="13">
        <f>VLOOKUP($D407,'ip prosedur-14 okt-15 juni 2026'!$A:$H,4,FALSE)</f>
        <v>23713937.26</v>
      </c>
      <c r="Q407" s="13">
        <f>VLOOKUP($D407,'ip prosedur-14 okt-15 juni 2026'!$A:$H,3, FALSE)</f>
        <v>170</v>
      </c>
      <c r="R407" s="3">
        <f t="shared" si="4"/>
        <v>4031369334</v>
      </c>
      <c r="S407" s="14">
        <f>VLOOKUP($D407,'ip prosedur-14 okt-15 juni 2026'!$A:$H,5,FALSE)</f>
        <v>8904494</v>
      </c>
      <c r="T407" s="14">
        <f>VLOOKUP($D407,'ip prosedur-14 okt-15 juni 2026'!$A:$H,6,FALSE)</f>
        <v>15322020</v>
      </c>
      <c r="U407" s="14">
        <f>VLOOKUP($D407,'ip prosedur-14 okt-15 juni 2026'!$A:$H,7,FALSE)</f>
        <v>27580189</v>
      </c>
      <c r="V407" s="14">
        <f>VLOOKUP($D407,'ip prosedur-14 okt-15 juni 2026'!$A:$H,8,FALSE)</f>
        <v>52096949</v>
      </c>
    </row>
    <row r="408">
      <c r="A408" s="7" t="s">
        <v>5</v>
      </c>
      <c r="B408" s="7" t="s">
        <v>13483</v>
      </c>
      <c r="C408" s="7" t="s">
        <v>13485</v>
      </c>
      <c r="D408" s="7" t="s">
        <v>1006</v>
      </c>
      <c r="E408" s="7" t="s">
        <v>1007</v>
      </c>
      <c r="F408" s="11" t="str">
        <f>VLOOKUP($D408,proc!$A:$D,3, FALSE)</f>
        <v>3</v>
      </c>
      <c r="G408" s="12" t="str">
        <f t="shared" si="1"/>
        <v>Hernia Procedures</v>
      </c>
      <c r="H408" s="12" t="str">
        <f t="shared" si="2"/>
        <v>P16AN</v>
      </c>
      <c r="K408" s="13">
        <f>VLOOKUP($B408,'tarif idrg'!$A:$O,11,FALSE)</f>
        <v>6349277</v>
      </c>
      <c r="L408" s="13">
        <f>VLOOKUP($B408,'tarif idrg'!$A:$O,15,FALSE)</f>
        <v>5777842</v>
      </c>
      <c r="N408" s="3" t="str">
        <f t="shared" si="3"/>
        <v>-</v>
      </c>
      <c r="O408" s="13">
        <f>VLOOKUP($D408,'ip prosedur-2025'!$A:$H,4,FALSE)</f>
        <v>17891510.67</v>
      </c>
      <c r="P408" s="13">
        <f>VLOOKUP($D408,'ip prosedur-14 okt-15 juni 2026'!$A:$H,4,FALSE)</f>
        <v>44628847.89</v>
      </c>
      <c r="Q408" s="13">
        <f>VLOOKUP($D408,'ip prosedur-14 okt-15 juni 2026'!$A:$H,3, FALSE)</f>
        <v>9</v>
      </c>
      <c r="R408" s="3">
        <f t="shared" si="4"/>
        <v>401659631</v>
      </c>
      <c r="S408" s="14">
        <f>VLOOKUP($D408,'ip prosedur-14 okt-15 juni 2026'!$A:$H,5,FALSE)</f>
        <v>28905636</v>
      </c>
      <c r="T408" s="14">
        <f>VLOOKUP($D408,'ip prosedur-14 okt-15 juni 2026'!$A:$H,6,FALSE)</f>
        <v>45014231</v>
      </c>
      <c r="U408" s="14">
        <f>VLOOKUP($D408,'ip prosedur-14 okt-15 juni 2026'!$A:$H,7,FALSE)</f>
        <v>66440917</v>
      </c>
      <c r="V408" s="14">
        <f>VLOOKUP($D408,'ip prosedur-14 okt-15 juni 2026'!$A:$H,8,FALSE)</f>
        <v>82282950</v>
      </c>
    </row>
    <row r="409">
      <c r="A409" s="7" t="s">
        <v>5</v>
      </c>
      <c r="B409" s="7" t="s">
        <v>13483</v>
      </c>
      <c r="C409" s="7" t="s">
        <v>13485</v>
      </c>
      <c r="D409" s="7" t="s">
        <v>1009</v>
      </c>
      <c r="E409" s="7" t="s">
        <v>1010</v>
      </c>
      <c r="F409" s="11" t="str">
        <f>VLOOKUP($D409,proc!$A:$D,3, FALSE)</f>
        <v>4</v>
      </c>
      <c r="G409" s="12" t="str">
        <f t="shared" si="1"/>
        <v>Hernia Procedures</v>
      </c>
      <c r="H409" s="12" t="str">
        <f t="shared" si="2"/>
        <v>P16AN</v>
      </c>
      <c r="K409" s="13">
        <f>VLOOKUP($B409,'tarif idrg'!$A:$O,11,FALSE)</f>
        <v>6349277</v>
      </c>
      <c r="L409" s="13">
        <f>VLOOKUP($B409,'tarif idrg'!$A:$O,15,FALSE)</f>
        <v>5777842</v>
      </c>
      <c r="N409" s="3" t="str">
        <f t="shared" si="3"/>
        <v>-</v>
      </c>
      <c r="O409" s="13">
        <f>VLOOKUP($D409,'ip prosedur-2025'!$A:$H,4,FALSE)</f>
        <v>13758496.23</v>
      </c>
      <c r="P409" s="13">
        <f>VLOOKUP($D409,'ip prosedur-14 okt-15 juni 2026'!$A:$H,4,FALSE)</f>
        <v>14353841.75</v>
      </c>
      <c r="Q409" s="13">
        <f>VLOOKUP($D409,'ip prosedur-14 okt-15 juni 2026'!$A:$H,3, FALSE)</f>
        <v>248043</v>
      </c>
      <c r="R409" s="3">
        <f t="shared" si="4"/>
        <v>3560369969195</v>
      </c>
      <c r="S409" s="14">
        <f>VLOOKUP($D409,'ip prosedur-14 okt-15 juni 2026'!$A:$H,5,FALSE)</f>
        <v>6466826</v>
      </c>
      <c r="T409" s="14">
        <f>VLOOKUP($D409,'ip prosedur-14 okt-15 juni 2026'!$A:$H,6,FALSE)</f>
        <v>9394335</v>
      </c>
      <c r="U409" s="14">
        <f>VLOOKUP($D409,'ip prosedur-14 okt-15 juni 2026'!$A:$H,7,FALSE)</f>
        <v>14472231</v>
      </c>
      <c r="V409" s="14">
        <f>VLOOKUP($D409,'ip prosedur-14 okt-15 juni 2026'!$A:$H,8,FALSE)</f>
        <v>24818690</v>
      </c>
    </row>
    <row r="410">
      <c r="A410" s="7" t="s">
        <v>5</v>
      </c>
      <c r="B410" s="7" t="s">
        <v>13483</v>
      </c>
      <c r="C410" s="7" t="s">
        <v>13485</v>
      </c>
      <c r="D410" s="7" t="s">
        <v>1011</v>
      </c>
      <c r="E410" s="7" t="s">
        <v>1012</v>
      </c>
      <c r="F410" s="11" t="str">
        <f>VLOOKUP($D410,proc!$A:$D,3, FALSE)</f>
        <v>2</v>
      </c>
      <c r="G410" s="12" t="str">
        <f t="shared" si="1"/>
        <v>Hernia Procedures</v>
      </c>
      <c r="H410" s="12" t="str">
        <f t="shared" si="2"/>
        <v>P16AN</v>
      </c>
      <c r="K410" s="13">
        <f>VLOOKUP($B410,'tarif idrg'!$A:$O,11,FALSE)</f>
        <v>6349277</v>
      </c>
      <c r="L410" s="13">
        <f>VLOOKUP($B410,'tarif idrg'!$A:$O,15,FALSE)</f>
        <v>5777842</v>
      </c>
      <c r="N410" s="3" t="str">
        <f t="shared" si="3"/>
        <v>-</v>
      </c>
      <c r="O410" s="13">
        <f>VLOOKUP($D410,'ip prosedur-2025'!$A:$H,4,FALSE)</f>
        <v>12847820</v>
      </c>
      <c r="P410" s="13">
        <f>VLOOKUP($D410,'ip prosedur-14 okt-15 juni 2026'!$A:$H,4,FALSE)</f>
        <v>13180103.32</v>
      </c>
      <c r="Q410" s="13">
        <f>VLOOKUP($D410,'ip prosedur-14 okt-15 juni 2026'!$A:$H,3, FALSE)</f>
        <v>7549</v>
      </c>
      <c r="R410" s="3">
        <f t="shared" si="4"/>
        <v>99496599963</v>
      </c>
      <c r="S410" s="14">
        <f>VLOOKUP($D410,'ip prosedur-14 okt-15 juni 2026'!$A:$H,5,FALSE)</f>
        <v>6886615</v>
      </c>
      <c r="T410" s="14">
        <f>VLOOKUP($D410,'ip prosedur-14 okt-15 juni 2026'!$A:$H,6,FALSE)</f>
        <v>9590100</v>
      </c>
      <c r="U410" s="14">
        <f>VLOOKUP($D410,'ip prosedur-14 okt-15 juni 2026'!$A:$H,7,FALSE)</f>
        <v>14442912</v>
      </c>
      <c r="V410" s="14">
        <f>VLOOKUP($D410,'ip prosedur-14 okt-15 juni 2026'!$A:$H,8,FALSE)</f>
        <v>23758021</v>
      </c>
    </row>
    <row r="411">
      <c r="A411" s="7" t="s">
        <v>5</v>
      </c>
      <c r="B411" s="7" t="s">
        <v>13483</v>
      </c>
      <c r="C411" s="7" t="s">
        <v>13485</v>
      </c>
      <c r="D411" s="7" t="s">
        <v>1013</v>
      </c>
      <c r="E411" s="7" t="s">
        <v>1014</v>
      </c>
      <c r="F411" s="11" t="str">
        <f>VLOOKUP($D411,proc!$A:$D,3, FALSE)</f>
        <v>2</v>
      </c>
      <c r="G411" s="12" t="str">
        <f t="shared" si="1"/>
        <v>Hernia Procedures</v>
      </c>
      <c r="H411" s="12" t="str">
        <f t="shared" si="2"/>
        <v>P16AN</v>
      </c>
      <c r="K411" s="13">
        <f>VLOOKUP($B411,'tarif idrg'!$A:$O,11,FALSE)</f>
        <v>6349277</v>
      </c>
      <c r="L411" s="13">
        <f>VLOOKUP($B411,'tarif idrg'!$A:$O,15,FALSE)</f>
        <v>5777842</v>
      </c>
      <c r="N411" s="3" t="str">
        <f t="shared" si="3"/>
        <v>-</v>
      </c>
      <c r="O411" s="13">
        <f>VLOOKUP($D411,'ip prosedur-2025'!$A:$H,4,FALSE)</f>
        <v>13702194.09</v>
      </c>
      <c r="P411" s="13">
        <f>VLOOKUP($D411,'ip prosedur-14 okt-15 juni 2026'!$A:$H,4,FALSE)</f>
        <v>13506111.03</v>
      </c>
      <c r="Q411" s="13">
        <f>VLOOKUP($D411,'ip prosedur-14 okt-15 juni 2026'!$A:$H,3, FALSE)</f>
        <v>662</v>
      </c>
      <c r="R411" s="3">
        <f t="shared" si="4"/>
        <v>8941045502</v>
      </c>
      <c r="S411" s="14">
        <f>VLOOKUP($D411,'ip prosedur-14 okt-15 juni 2026'!$A:$H,5,FALSE)</f>
        <v>6937350</v>
      </c>
      <c r="T411" s="14">
        <f>VLOOKUP($D411,'ip prosedur-14 okt-15 juni 2026'!$A:$H,6,FALSE)</f>
        <v>9556934</v>
      </c>
      <c r="U411" s="14">
        <f>VLOOKUP($D411,'ip prosedur-14 okt-15 juni 2026'!$A:$H,7,FALSE)</f>
        <v>15330268</v>
      </c>
      <c r="V411" s="14">
        <f>VLOOKUP($D411,'ip prosedur-14 okt-15 juni 2026'!$A:$H,8,FALSE)</f>
        <v>26679150</v>
      </c>
    </row>
    <row r="412">
      <c r="A412" s="7" t="s">
        <v>5</v>
      </c>
      <c r="B412" s="7" t="s">
        <v>13483</v>
      </c>
      <c r="C412" s="7" t="s">
        <v>13485</v>
      </c>
      <c r="D412" s="7" t="s">
        <v>1015</v>
      </c>
      <c r="E412" s="7" t="s">
        <v>1016</v>
      </c>
      <c r="F412" s="11" t="str">
        <f>VLOOKUP($D412,proc!$A:$D,3, FALSE)</f>
        <v>4</v>
      </c>
      <c r="G412" s="12" t="str">
        <f t="shared" si="1"/>
        <v>Hernia Procedures</v>
      </c>
      <c r="H412" s="12" t="str">
        <f t="shared" si="2"/>
        <v>P16AN</v>
      </c>
      <c r="K412" s="13">
        <f>VLOOKUP($B412,'tarif idrg'!$A:$O,11,FALSE)</f>
        <v>6349277</v>
      </c>
      <c r="L412" s="13">
        <f>VLOOKUP($B412,'tarif idrg'!$A:$O,15,FALSE)</f>
        <v>5777842</v>
      </c>
      <c r="N412" s="3" t="str">
        <f t="shared" si="3"/>
        <v>-</v>
      </c>
      <c r="O412" s="13">
        <f>VLOOKUP($D412,'ip prosedur-2025'!$A:$H,4,FALSE)</f>
        <v>14627636.18</v>
      </c>
      <c r="P412" s="13">
        <f>VLOOKUP($D412,'ip prosedur-14 okt-15 juni 2026'!$A:$H,4,FALSE)</f>
        <v>15068891.61</v>
      </c>
      <c r="Q412" s="13">
        <f>VLOOKUP($D412,'ip prosedur-14 okt-15 juni 2026'!$A:$H,3, FALSE)</f>
        <v>29451</v>
      </c>
      <c r="R412" s="3">
        <f t="shared" si="4"/>
        <v>443793926806</v>
      </c>
      <c r="S412" s="14">
        <f>VLOOKUP($D412,'ip prosedur-14 okt-15 juni 2026'!$A:$H,5,FALSE)</f>
        <v>7545000</v>
      </c>
      <c r="T412" s="14">
        <f>VLOOKUP($D412,'ip prosedur-14 okt-15 juni 2026'!$A:$H,6,FALSE)</f>
        <v>10761803</v>
      </c>
      <c r="U412" s="14">
        <f>VLOOKUP($D412,'ip prosedur-14 okt-15 juni 2026'!$A:$H,7,FALSE)</f>
        <v>16332126</v>
      </c>
      <c r="V412" s="14">
        <f>VLOOKUP($D412,'ip prosedur-14 okt-15 juni 2026'!$A:$H,8,FALSE)</f>
        <v>26933374</v>
      </c>
    </row>
    <row r="413">
      <c r="A413" s="7" t="s">
        <v>5</v>
      </c>
      <c r="B413" s="7" t="s">
        <v>13483</v>
      </c>
      <c r="C413" s="7" t="s">
        <v>13485</v>
      </c>
      <c r="D413" s="7" t="s">
        <v>1018</v>
      </c>
      <c r="E413" s="7" t="s">
        <v>1019</v>
      </c>
      <c r="F413" s="11" t="str">
        <f>VLOOKUP($D413,proc!$A:$D,3, FALSE)</f>
        <v>2</v>
      </c>
      <c r="G413" s="12" t="str">
        <f t="shared" si="1"/>
        <v>Hernia Procedures</v>
      </c>
      <c r="H413" s="12" t="str">
        <f t="shared" si="2"/>
        <v>P16AN</v>
      </c>
      <c r="K413" s="13">
        <f>VLOOKUP($B413,'tarif idrg'!$A:$O,11,FALSE)</f>
        <v>6349277</v>
      </c>
      <c r="L413" s="13">
        <f>VLOOKUP($B413,'tarif idrg'!$A:$O,15,FALSE)</f>
        <v>5777842</v>
      </c>
      <c r="N413" s="3" t="str">
        <f t="shared" si="3"/>
        <v>-</v>
      </c>
      <c r="O413" s="13">
        <f>VLOOKUP($D413,'ip prosedur-2025'!$A:$H,4,FALSE)</f>
        <v>17864289.6</v>
      </c>
      <c r="P413" s="13">
        <f>VLOOKUP($D413,'ip prosedur-14 okt-15 juni 2026'!$A:$H,4,FALSE)</f>
        <v>13007112.47</v>
      </c>
      <c r="Q413" s="13">
        <f>VLOOKUP($D413,'ip prosedur-14 okt-15 juni 2026'!$A:$H,3, FALSE)</f>
        <v>94</v>
      </c>
      <c r="R413" s="3">
        <f t="shared" si="4"/>
        <v>1222668572</v>
      </c>
      <c r="S413" s="14">
        <f>VLOOKUP($D413,'ip prosedur-14 okt-15 juni 2026'!$A:$H,5,FALSE)</f>
        <v>6864419</v>
      </c>
      <c r="T413" s="14">
        <f>VLOOKUP($D413,'ip prosedur-14 okt-15 juni 2026'!$A:$H,6,FALSE)</f>
        <v>10200000</v>
      </c>
      <c r="U413" s="14">
        <f>VLOOKUP($D413,'ip prosedur-14 okt-15 juni 2026'!$A:$H,7,FALSE)</f>
        <v>12961192</v>
      </c>
      <c r="V413" s="14">
        <f>VLOOKUP($D413,'ip prosedur-14 okt-15 juni 2026'!$A:$H,8,FALSE)</f>
        <v>25126586</v>
      </c>
    </row>
    <row r="414">
      <c r="A414" s="21"/>
      <c r="B414" s="21"/>
      <c r="C414" s="21" t="s">
        <v>7839</v>
      </c>
      <c r="D414" s="21"/>
      <c r="E414" s="21"/>
      <c r="F414" s="20"/>
      <c r="G414" s="20" t="s">
        <v>7839</v>
      </c>
      <c r="H414" s="12" t="str">
        <f t="shared" si="2"/>
        <v/>
      </c>
      <c r="I414" s="20"/>
      <c r="J414" s="20"/>
      <c r="K414" s="20"/>
      <c r="L414" s="20"/>
      <c r="M414" s="20"/>
      <c r="N414" s="20"/>
      <c r="O414" s="20"/>
      <c r="P414" s="20"/>
      <c r="Q414" s="14" t="str">
        <f t="shared" ref="Q414:R414" si="5">SUBTOTAL(9, Q2:Q413)</f>
        <v>#N/A</v>
      </c>
      <c r="R414" s="14" t="str">
        <f t="shared" si="5"/>
        <v>#N/A</v>
      </c>
      <c r="S414" s="14" t="str">
        <f>R414/Q414</f>
        <v>#N/A</v>
      </c>
      <c r="T414" s="18"/>
      <c r="U414" s="18"/>
      <c r="V414" s="18"/>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row r="674">
      <c r="A674" s="16"/>
      <c r="B674" s="16"/>
      <c r="C674" s="16"/>
      <c r="D674" s="16"/>
      <c r="E674" s="16"/>
    </row>
    <row r="675">
      <c r="A675" s="16"/>
      <c r="B675" s="16"/>
      <c r="C675" s="16"/>
      <c r="D675" s="16"/>
      <c r="E675" s="16"/>
    </row>
    <row r="676">
      <c r="A676" s="16"/>
      <c r="B676" s="16"/>
      <c r="C676" s="16"/>
      <c r="D676" s="16"/>
      <c r="E676" s="16"/>
    </row>
    <row r="677">
      <c r="A677" s="16"/>
      <c r="B677" s="16"/>
      <c r="C677" s="16"/>
      <c r="D677" s="16"/>
      <c r="E677" s="16"/>
    </row>
    <row r="678">
      <c r="A678" s="16"/>
      <c r="B678" s="16"/>
      <c r="C678" s="16"/>
      <c r="D678" s="16"/>
      <c r="E678" s="16"/>
    </row>
    <row r="679">
      <c r="A679" s="16"/>
      <c r="B679" s="16"/>
      <c r="C679" s="16"/>
      <c r="D679" s="16"/>
      <c r="E679" s="16"/>
    </row>
    <row r="680">
      <c r="A680" s="16"/>
      <c r="B680" s="16"/>
      <c r="C680" s="16"/>
      <c r="D680" s="16"/>
      <c r="E680" s="16"/>
    </row>
    <row r="681">
      <c r="A681" s="16"/>
      <c r="B681" s="16"/>
      <c r="C681" s="16"/>
      <c r="D681" s="16"/>
      <c r="E681" s="16"/>
    </row>
    <row r="682">
      <c r="A682" s="16"/>
      <c r="B682" s="16"/>
      <c r="C682" s="16"/>
      <c r="D682" s="16"/>
      <c r="E682" s="16"/>
    </row>
    <row r="683">
      <c r="A683" s="16"/>
      <c r="B683" s="16"/>
      <c r="C683" s="16"/>
      <c r="D683" s="16"/>
      <c r="E683" s="16"/>
    </row>
    <row r="684">
      <c r="A684" s="16"/>
      <c r="B684" s="16"/>
      <c r="C684" s="16"/>
      <c r="D684" s="16"/>
      <c r="E684" s="16"/>
    </row>
    <row r="685">
      <c r="A685" s="16"/>
      <c r="B685" s="16"/>
      <c r="C685" s="16"/>
      <c r="D685" s="16"/>
      <c r="E685" s="16"/>
    </row>
    <row r="686">
      <c r="A686" s="16"/>
      <c r="B686" s="16"/>
      <c r="C686" s="16"/>
      <c r="D686" s="16"/>
      <c r="E686" s="16"/>
    </row>
    <row r="687">
      <c r="A687" s="16"/>
      <c r="B687" s="16"/>
      <c r="C687" s="16"/>
      <c r="D687" s="16"/>
      <c r="E687" s="16"/>
    </row>
    <row r="688">
      <c r="A688" s="16"/>
      <c r="B688" s="16"/>
      <c r="C688" s="16"/>
      <c r="D688" s="16"/>
      <c r="E688" s="16"/>
    </row>
    <row r="689">
      <c r="A689" s="16"/>
      <c r="B689" s="16"/>
      <c r="C689" s="16"/>
      <c r="D689" s="16"/>
      <c r="E689" s="16"/>
    </row>
    <row r="690">
      <c r="A690" s="16"/>
      <c r="B690" s="16"/>
      <c r="C690" s="16"/>
      <c r="D690" s="16"/>
      <c r="E690" s="16"/>
    </row>
    <row r="691">
      <c r="A691" s="16"/>
      <c r="B691" s="16"/>
      <c r="C691" s="16"/>
      <c r="D691" s="16"/>
      <c r="E691" s="16"/>
    </row>
    <row r="692">
      <c r="A692" s="16"/>
      <c r="B692" s="16"/>
      <c r="C692" s="16"/>
      <c r="D692" s="16"/>
      <c r="E692" s="16"/>
    </row>
    <row r="693">
      <c r="A693" s="16"/>
      <c r="B693" s="16"/>
      <c r="C693" s="16"/>
      <c r="D693" s="16"/>
      <c r="E693" s="16"/>
    </row>
    <row r="694">
      <c r="A694" s="16"/>
      <c r="B694" s="16"/>
      <c r="C694" s="16"/>
      <c r="D694" s="16"/>
      <c r="E694" s="16"/>
    </row>
    <row r="695">
      <c r="A695" s="16"/>
      <c r="B695" s="16"/>
      <c r="C695" s="16"/>
      <c r="D695" s="16"/>
      <c r="E695" s="16"/>
    </row>
    <row r="696">
      <c r="A696" s="16"/>
      <c r="B696" s="16"/>
      <c r="C696" s="16"/>
      <c r="D696" s="16"/>
      <c r="E696" s="16"/>
    </row>
    <row r="697">
      <c r="A697" s="16"/>
      <c r="B697" s="16"/>
      <c r="C697" s="16"/>
      <c r="D697" s="16"/>
      <c r="E697" s="16"/>
    </row>
    <row r="698">
      <c r="A698" s="16"/>
      <c r="B698" s="16"/>
      <c r="C698" s="16"/>
      <c r="D698" s="16"/>
      <c r="E698" s="16"/>
    </row>
    <row r="699">
      <c r="A699" s="16"/>
      <c r="B699" s="16"/>
      <c r="C699" s="16"/>
      <c r="D699" s="16"/>
      <c r="E699" s="16"/>
    </row>
    <row r="700">
      <c r="A700" s="16"/>
      <c r="B700" s="16"/>
      <c r="C700" s="16"/>
      <c r="D700" s="16"/>
      <c r="E700" s="16"/>
    </row>
    <row r="701">
      <c r="A701" s="16"/>
      <c r="B701" s="16"/>
      <c r="C701" s="16"/>
      <c r="D701" s="16"/>
      <c r="E701" s="16"/>
    </row>
    <row r="702">
      <c r="A702" s="16"/>
      <c r="B702" s="16"/>
      <c r="C702" s="16"/>
      <c r="D702" s="16"/>
      <c r="E702" s="16"/>
    </row>
    <row r="703">
      <c r="A703" s="16"/>
      <c r="B703" s="16"/>
      <c r="C703" s="16"/>
      <c r="D703" s="16"/>
      <c r="E703" s="16"/>
    </row>
    <row r="704">
      <c r="A704" s="16"/>
      <c r="B704" s="16"/>
      <c r="C704" s="16"/>
      <c r="D704" s="16"/>
      <c r="E704" s="16"/>
    </row>
    <row r="705">
      <c r="A705" s="16"/>
      <c r="B705" s="16"/>
      <c r="C705" s="16"/>
      <c r="D705" s="16"/>
      <c r="E705" s="16"/>
    </row>
    <row r="706">
      <c r="A706" s="16"/>
      <c r="B706" s="16"/>
      <c r="C706" s="16"/>
      <c r="D706" s="16"/>
      <c r="E706" s="16"/>
    </row>
    <row r="707">
      <c r="A707" s="16"/>
      <c r="B707" s="16"/>
      <c r="C707" s="16"/>
      <c r="D707" s="16"/>
      <c r="E707" s="16"/>
    </row>
    <row r="708">
      <c r="A708" s="16"/>
      <c r="B708" s="16"/>
      <c r="C708" s="16"/>
      <c r="D708" s="16"/>
      <c r="E708" s="16"/>
    </row>
    <row r="709">
      <c r="A709" s="16"/>
      <c r="B709" s="16"/>
      <c r="C709" s="16"/>
      <c r="D709" s="16"/>
      <c r="E709" s="16"/>
    </row>
    <row r="710">
      <c r="A710" s="16"/>
      <c r="B710" s="16"/>
      <c r="C710" s="16"/>
      <c r="D710" s="16"/>
      <c r="E710" s="16"/>
    </row>
    <row r="711">
      <c r="A711" s="16"/>
      <c r="B711" s="16"/>
      <c r="C711" s="16"/>
      <c r="D711" s="16"/>
      <c r="E711" s="16"/>
    </row>
    <row r="712">
      <c r="A712" s="16"/>
      <c r="B712" s="16"/>
      <c r="C712" s="16"/>
      <c r="D712" s="16"/>
      <c r="E712" s="16"/>
    </row>
    <row r="713">
      <c r="A713" s="16"/>
      <c r="B713" s="16"/>
      <c r="C713" s="16"/>
      <c r="D713" s="16"/>
      <c r="E713" s="16"/>
    </row>
    <row r="714">
      <c r="A714" s="16"/>
      <c r="B714" s="16"/>
      <c r="C714" s="16"/>
      <c r="D714" s="16"/>
      <c r="E714" s="16"/>
    </row>
    <row r="715">
      <c r="A715" s="16"/>
      <c r="B715" s="16"/>
      <c r="C715" s="16"/>
      <c r="D715" s="16"/>
      <c r="E715" s="16"/>
    </row>
    <row r="716">
      <c r="A716" s="16"/>
      <c r="B716" s="16"/>
      <c r="C716" s="16"/>
      <c r="D716" s="16"/>
      <c r="E716" s="16"/>
    </row>
    <row r="717">
      <c r="A717" s="16"/>
      <c r="B717" s="16"/>
      <c r="C717" s="16"/>
      <c r="D717" s="16"/>
      <c r="E717" s="16"/>
    </row>
    <row r="718">
      <c r="A718" s="16"/>
      <c r="B718" s="16"/>
      <c r="C718" s="16"/>
      <c r="D718" s="16"/>
      <c r="E718" s="16"/>
    </row>
    <row r="719">
      <c r="A719" s="16"/>
      <c r="B719" s="16"/>
      <c r="C719" s="16"/>
      <c r="D719" s="16"/>
      <c r="E719" s="16"/>
    </row>
    <row r="720">
      <c r="A720" s="16"/>
      <c r="B720" s="16"/>
      <c r="C720" s="16"/>
      <c r="D720" s="16"/>
      <c r="E720" s="16"/>
    </row>
    <row r="721">
      <c r="A721" s="16"/>
      <c r="B721" s="16"/>
      <c r="C721" s="16"/>
      <c r="D721" s="16"/>
      <c r="E721" s="16"/>
    </row>
    <row r="722">
      <c r="A722" s="16"/>
      <c r="B722" s="16"/>
      <c r="C722" s="16"/>
      <c r="D722" s="16"/>
      <c r="E722" s="16"/>
    </row>
    <row r="723">
      <c r="A723" s="16"/>
      <c r="B723" s="16"/>
      <c r="C723" s="16"/>
      <c r="D723" s="16"/>
      <c r="E723" s="16"/>
    </row>
    <row r="724">
      <c r="A724" s="16"/>
      <c r="B724" s="16"/>
      <c r="C724" s="16"/>
      <c r="D724" s="16"/>
      <c r="E724" s="16"/>
    </row>
    <row r="725">
      <c r="A725" s="16"/>
      <c r="B725" s="16"/>
      <c r="C725" s="16"/>
      <c r="D725" s="16"/>
      <c r="E725" s="16"/>
    </row>
    <row r="726">
      <c r="A726" s="16"/>
      <c r="B726" s="16"/>
      <c r="C726" s="16"/>
      <c r="D726" s="16"/>
      <c r="E726" s="16"/>
    </row>
    <row r="727">
      <c r="A727" s="16"/>
      <c r="B727" s="16"/>
      <c r="C727" s="16"/>
      <c r="D727" s="16"/>
      <c r="E727" s="16"/>
    </row>
    <row r="728">
      <c r="A728" s="16"/>
      <c r="B728" s="16"/>
      <c r="C728" s="16"/>
      <c r="D728" s="16"/>
      <c r="E728" s="16"/>
    </row>
    <row r="729">
      <c r="A729" s="16"/>
      <c r="B729" s="16"/>
      <c r="C729" s="16"/>
      <c r="D729" s="16"/>
      <c r="E729" s="16"/>
    </row>
    <row r="730">
      <c r="A730" s="16"/>
      <c r="B730" s="16"/>
      <c r="C730" s="16"/>
      <c r="D730" s="16"/>
      <c r="E730" s="16"/>
    </row>
    <row r="731">
      <c r="A731" s="16"/>
      <c r="B731" s="16"/>
      <c r="C731" s="16"/>
      <c r="D731" s="16"/>
      <c r="E731" s="16"/>
    </row>
    <row r="732">
      <c r="A732" s="16"/>
      <c r="B732" s="16"/>
      <c r="C732" s="16"/>
      <c r="D732" s="16"/>
      <c r="E732" s="16"/>
    </row>
    <row r="733">
      <c r="A733" s="16"/>
      <c r="B733" s="16"/>
      <c r="C733" s="16"/>
      <c r="D733" s="16"/>
      <c r="E733" s="16"/>
    </row>
    <row r="734">
      <c r="A734" s="16"/>
      <c r="B734" s="16"/>
      <c r="C734" s="16"/>
      <c r="D734" s="16"/>
      <c r="E734" s="16"/>
    </row>
    <row r="735">
      <c r="A735" s="16"/>
      <c r="B735" s="16"/>
      <c r="C735" s="16"/>
      <c r="D735" s="16"/>
      <c r="E735" s="16"/>
    </row>
    <row r="736">
      <c r="A736" s="16"/>
      <c r="B736" s="16"/>
      <c r="C736" s="16"/>
      <c r="D736" s="16"/>
      <c r="E736" s="16"/>
    </row>
    <row r="737">
      <c r="A737" s="16"/>
      <c r="B737" s="16"/>
      <c r="C737" s="16"/>
      <c r="D737" s="16"/>
      <c r="E737" s="16"/>
    </row>
    <row r="738">
      <c r="A738" s="16"/>
      <c r="B738" s="16"/>
      <c r="C738" s="16"/>
      <c r="D738" s="16"/>
      <c r="E738" s="16"/>
    </row>
    <row r="739">
      <c r="A739" s="16"/>
      <c r="B739" s="16"/>
      <c r="C739" s="16"/>
      <c r="D739" s="16"/>
      <c r="E739" s="16"/>
    </row>
    <row r="740">
      <c r="A740" s="16"/>
      <c r="B740" s="16"/>
      <c r="C740" s="16"/>
      <c r="D740" s="16"/>
      <c r="E740" s="16"/>
    </row>
    <row r="741">
      <c r="A741" s="16"/>
      <c r="B741" s="16"/>
      <c r="C741" s="16"/>
      <c r="D741" s="16"/>
      <c r="E741" s="16"/>
    </row>
    <row r="742">
      <c r="A742" s="16"/>
      <c r="B742" s="16"/>
      <c r="C742" s="16"/>
      <c r="D742" s="16"/>
      <c r="E742" s="16"/>
    </row>
    <row r="743">
      <c r="A743" s="16"/>
      <c r="B743" s="16"/>
      <c r="C743" s="16"/>
      <c r="D743" s="16"/>
      <c r="E743" s="16"/>
    </row>
    <row r="744">
      <c r="A744" s="16"/>
      <c r="B744" s="16"/>
      <c r="C744" s="16"/>
      <c r="D744" s="16"/>
      <c r="E744" s="16"/>
    </row>
    <row r="745">
      <c r="A745" s="16"/>
      <c r="B745" s="16"/>
      <c r="C745" s="16"/>
      <c r="D745" s="16"/>
      <c r="E745" s="16"/>
    </row>
    <row r="746">
      <c r="A746" s="16"/>
      <c r="B746" s="16"/>
      <c r="C746" s="16"/>
      <c r="D746" s="16"/>
      <c r="E746" s="16"/>
    </row>
    <row r="747">
      <c r="A747" s="16"/>
      <c r="B747" s="16"/>
      <c r="C747" s="16"/>
      <c r="D747" s="16"/>
      <c r="E747" s="16"/>
    </row>
    <row r="748">
      <c r="A748" s="16"/>
      <c r="B748" s="16"/>
      <c r="C748" s="16"/>
      <c r="D748" s="16"/>
      <c r="E748" s="16"/>
    </row>
    <row r="749">
      <c r="A749" s="16"/>
      <c r="B749" s="16"/>
      <c r="C749" s="16"/>
      <c r="D749" s="16"/>
      <c r="E749" s="16"/>
    </row>
    <row r="750">
      <c r="A750" s="16"/>
      <c r="B750" s="16"/>
      <c r="C750" s="16"/>
      <c r="D750" s="16"/>
      <c r="E750" s="16"/>
    </row>
    <row r="751">
      <c r="A751" s="16"/>
      <c r="B751" s="16"/>
      <c r="C751" s="16"/>
      <c r="D751" s="16"/>
      <c r="E751" s="16"/>
    </row>
    <row r="752">
      <c r="A752" s="16"/>
      <c r="B752" s="16"/>
      <c r="C752" s="16"/>
      <c r="D752" s="16"/>
      <c r="E752" s="16"/>
    </row>
    <row r="753">
      <c r="A753" s="16"/>
      <c r="B753" s="16"/>
      <c r="C753" s="16"/>
      <c r="D753" s="16"/>
      <c r="E753" s="16"/>
    </row>
    <row r="754">
      <c r="A754" s="16"/>
      <c r="B754" s="16"/>
      <c r="C754" s="16"/>
      <c r="D754" s="16"/>
      <c r="E754" s="16"/>
    </row>
    <row r="755">
      <c r="A755" s="16"/>
      <c r="B755" s="16"/>
      <c r="C755" s="16"/>
      <c r="D755" s="16"/>
      <c r="E755" s="16"/>
    </row>
    <row r="756">
      <c r="A756" s="16"/>
      <c r="B756" s="16"/>
      <c r="C756" s="16"/>
      <c r="D756" s="16"/>
      <c r="E756" s="16"/>
    </row>
    <row r="757">
      <c r="A757" s="16"/>
      <c r="B757" s="16"/>
      <c r="C757" s="16"/>
      <c r="D757" s="16"/>
      <c r="E757" s="16"/>
    </row>
    <row r="758">
      <c r="A758" s="16"/>
      <c r="B758" s="16"/>
      <c r="C758" s="16"/>
      <c r="D758" s="16"/>
      <c r="E758" s="16"/>
    </row>
    <row r="759">
      <c r="A759" s="16"/>
      <c r="B759" s="16"/>
      <c r="C759" s="16"/>
      <c r="D759" s="16"/>
      <c r="E759" s="16"/>
    </row>
    <row r="760">
      <c r="A760" s="16"/>
      <c r="B760" s="16"/>
      <c r="C760" s="16"/>
      <c r="D760" s="16"/>
      <c r="E760" s="16"/>
    </row>
    <row r="761">
      <c r="A761" s="16"/>
      <c r="B761" s="16"/>
      <c r="C761" s="16"/>
      <c r="D761" s="16"/>
      <c r="E761" s="16"/>
    </row>
    <row r="762">
      <c r="A762" s="16"/>
      <c r="B762" s="16"/>
      <c r="C762" s="16"/>
      <c r="D762" s="16"/>
      <c r="E762" s="16"/>
    </row>
    <row r="763">
      <c r="A763" s="16"/>
      <c r="B763" s="16"/>
      <c r="C763" s="16"/>
      <c r="D763" s="16"/>
      <c r="E763" s="16"/>
    </row>
    <row r="764">
      <c r="A764" s="16"/>
      <c r="B764" s="16"/>
      <c r="C764" s="16"/>
      <c r="D764" s="16"/>
      <c r="E764" s="16"/>
    </row>
    <row r="765">
      <c r="A765" s="16"/>
      <c r="B765" s="16"/>
      <c r="C765" s="16"/>
      <c r="D765" s="16"/>
      <c r="E765" s="16"/>
    </row>
    <row r="766">
      <c r="A766" s="16"/>
      <c r="B766" s="16"/>
      <c r="C766" s="16"/>
      <c r="D766" s="16"/>
      <c r="E766" s="16"/>
    </row>
    <row r="767">
      <c r="A767" s="16"/>
      <c r="B767" s="16"/>
      <c r="C767" s="16"/>
      <c r="D767" s="16"/>
      <c r="E767" s="16"/>
    </row>
    <row r="768">
      <c r="A768" s="16"/>
      <c r="B768" s="16"/>
      <c r="C768" s="16"/>
      <c r="D768" s="16"/>
      <c r="E768" s="16"/>
    </row>
    <row r="769">
      <c r="A769" s="16"/>
      <c r="B769" s="16"/>
      <c r="C769" s="16"/>
      <c r="D769" s="16"/>
      <c r="E769" s="16"/>
    </row>
    <row r="770">
      <c r="A770" s="16"/>
      <c r="B770" s="16"/>
      <c r="C770" s="16"/>
      <c r="D770" s="16"/>
      <c r="E770" s="16"/>
    </row>
    <row r="771">
      <c r="A771" s="16"/>
      <c r="B771" s="16"/>
      <c r="C771" s="16"/>
      <c r="D771" s="16"/>
      <c r="E771" s="16"/>
    </row>
    <row r="772">
      <c r="A772" s="16"/>
      <c r="B772" s="16"/>
      <c r="C772" s="16"/>
      <c r="D772" s="16"/>
      <c r="E772" s="16"/>
    </row>
    <row r="773">
      <c r="A773" s="16"/>
      <c r="B773" s="16"/>
      <c r="C773" s="16"/>
      <c r="D773" s="16"/>
      <c r="E773" s="16"/>
    </row>
    <row r="774">
      <c r="A774" s="16"/>
      <c r="B774" s="16"/>
      <c r="C774" s="16"/>
      <c r="D774" s="16"/>
      <c r="E774" s="16"/>
    </row>
    <row r="775">
      <c r="A775" s="16"/>
      <c r="B775" s="16"/>
      <c r="C775" s="16"/>
      <c r="D775" s="16"/>
      <c r="E775" s="16"/>
    </row>
    <row r="776">
      <c r="A776" s="16"/>
      <c r="B776" s="16"/>
      <c r="C776" s="16"/>
      <c r="D776" s="16"/>
      <c r="E776" s="16"/>
    </row>
    <row r="777">
      <c r="A777" s="16"/>
      <c r="B777" s="16"/>
      <c r="C777" s="16"/>
      <c r="D777" s="16"/>
      <c r="E777" s="16"/>
    </row>
    <row r="778">
      <c r="A778" s="16"/>
      <c r="B778" s="16"/>
      <c r="C778" s="16"/>
      <c r="D778" s="16"/>
      <c r="E778" s="16"/>
    </row>
    <row r="779">
      <c r="A779" s="16"/>
      <c r="B779" s="16"/>
      <c r="C779" s="16"/>
      <c r="D779" s="16"/>
      <c r="E779" s="16"/>
    </row>
    <row r="780">
      <c r="A780" s="16"/>
      <c r="B780" s="16"/>
      <c r="C780" s="16"/>
      <c r="D780" s="16"/>
      <c r="E780" s="16"/>
    </row>
    <row r="781">
      <c r="A781" s="16"/>
      <c r="B781" s="16"/>
      <c r="C781" s="16"/>
      <c r="D781" s="16"/>
      <c r="E781" s="16"/>
    </row>
    <row r="782">
      <c r="A782" s="16"/>
      <c r="B782" s="16"/>
      <c r="C782" s="16"/>
      <c r="D782" s="16"/>
      <c r="E782" s="16"/>
    </row>
    <row r="783">
      <c r="A783" s="16"/>
      <c r="B783" s="16"/>
      <c r="C783" s="16"/>
      <c r="D783" s="16"/>
      <c r="E783" s="16"/>
    </row>
    <row r="784">
      <c r="A784" s="16"/>
      <c r="B784" s="16"/>
      <c r="C784" s="16"/>
      <c r="D784" s="16"/>
      <c r="E784" s="16"/>
    </row>
    <row r="785">
      <c r="A785" s="16"/>
      <c r="B785" s="16"/>
      <c r="C785" s="16"/>
      <c r="D785" s="16"/>
      <c r="E785" s="16"/>
    </row>
    <row r="786">
      <c r="A786" s="16"/>
      <c r="B786" s="16"/>
      <c r="C786" s="16"/>
      <c r="D786" s="16"/>
      <c r="E786" s="16"/>
    </row>
    <row r="787">
      <c r="A787" s="16"/>
      <c r="B787" s="16"/>
      <c r="C787" s="16"/>
      <c r="D787" s="16"/>
      <c r="E787" s="16"/>
    </row>
    <row r="788">
      <c r="A788" s="16"/>
      <c r="B788" s="16"/>
      <c r="C788" s="16"/>
      <c r="D788" s="16"/>
      <c r="E788" s="16"/>
    </row>
    <row r="789">
      <c r="A789" s="16"/>
      <c r="B789" s="16"/>
      <c r="C789" s="16"/>
      <c r="D789" s="16"/>
      <c r="E789" s="16"/>
    </row>
    <row r="790">
      <c r="A790" s="16"/>
      <c r="B790" s="16"/>
      <c r="C790" s="16"/>
      <c r="D790" s="16"/>
      <c r="E790" s="16"/>
    </row>
    <row r="791">
      <c r="A791" s="16"/>
      <c r="B791" s="16"/>
      <c r="C791" s="16"/>
      <c r="D791" s="16"/>
      <c r="E791" s="16"/>
    </row>
    <row r="792">
      <c r="A792" s="16"/>
      <c r="B792" s="16"/>
      <c r="C792" s="16"/>
      <c r="D792" s="16"/>
      <c r="E792" s="16"/>
    </row>
    <row r="793">
      <c r="A793" s="16"/>
      <c r="B793" s="16"/>
      <c r="C793" s="16"/>
      <c r="D793" s="16"/>
      <c r="E793" s="16"/>
    </row>
    <row r="794">
      <c r="A794" s="16"/>
      <c r="B794" s="16"/>
      <c r="C794" s="16"/>
      <c r="D794" s="16"/>
      <c r="E794" s="16"/>
    </row>
    <row r="795">
      <c r="A795" s="16"/>
      <c r="B795" s="16"/>
      <c r="C795" s="16"/>
      <c r="D795" s="16"/>
      <c r="E795" s="16"/>
    </row>
    <row r="796">
      <c r="A796" s="16"/>
      <c r="B796" s="16"/>
      <c r="C796" s="16"/>
      <c r="D796" s="16"/>
      <c r="E796" s="16"/>
    </row>
    <row r="797">
      <c r="A797" s="16"/>
      <c r="B797" s="16"/>
      <c r="C797" s="16"/>
      <c r="D797" s="16"/>
      <c r="E797" s="16"/>
    </row>
    <row r="798">
      <c r="A798" s="16"/>
      <c r="B798" s="16"/>
      <c r="C798" s="16"/>
      <c r="D798" s="16"/>
      <c r="E798" s="16"/>
    </row>
    <row r="799">
      <c r="A799" s="16"/>
      <c r="B799" s="16"/>
      <c r="C799" s="16"/>
      <c r="D799" s="16"/>
      <c r="E799" s="16"/>
    </row>
    <row r="800">
      <c r="A800" s="16"/>
      <c r="B800" s="16"/>
      <c r="C800" s="16"/>
      <c r="D800" s="16"/>
      <c r="E800" s="16"/>
    </row>
    <row r="801">
      <c r="A801" s="16"/>
      <c r="B801" s="16"/>
      <c r="C801" s="16"/>
      <c r="D801" s="16"/>
      <c r="E801" s="16"/>
    </row>
    <row r="802">
      <c r="A802" s="16"/>
      <c r="B802" s="16"/>
      <c r="C802" s="16"/>
      <c r="D802" s="16"/>
      <c r="E802" s="16"/>
    </row>
    <row r="803">
      <c r="A803" s="16"/>
      <c r="B803" s="16"/>
      <c r="C803" s="16"/>
      <c r="D803" s="16"/>
      <c r="E803" s="16"/>
    </row>
    <row r="804">
      <c r="A804" s="16"/>
      <c r="B804" s="16"/>
      <c r="C804" s="16"/>
      <c r="D804" s="16"/>
      <c r="E804" s="16"/>
    </row>
    <row r="805">
      <c r="A805" s="16"/>
      <c r="B805" s="16"/>
      <c r="C805" s="16"/>
      <c r="D805" s="16"/>
      <c r="E805" s="16"/>
    </row>
    <row r="806">
      <c r="A806" s="16"/>
      <c r="B806" s="16"/>
      <c r="C806" s="16"/>
      <c r="D806" s="16"/>
      <c r="E806" s="16"/>
    </row>
    <row r="807">
      <c r="A807" s="16"/>
      <c r="B807" s="16"/>
      <c r="C807" s="16"/>
      <c r="D807" s="16"/>
      <c r="E807" s="16"/>
    </row>
    <row r="808">
      <c r="A808" s="16"/>
      <c r="B808" s="16"/>
      <c r="C808" s="16"/>
      <c r="D808" s="16"/>
      <c r="E808" s="16"/>
    </row>
    <row r="809">
      <c r="A809" s="16"/>
      <c r="B809" s="16"/>
      <c r="C809" s="16"/>
      <c r="D809" s="16"/>
      <c r="E809" s="16"/>
    </row>
    <row r="810">
      <c r="A810" s="16"/>
      <c r="B810" s="16"/>
      <c r="C810" s="16"/>
      <c r="D810" s="16"/>
      <c r="E810" s="16"/>
    </row>
    <row r="811">
      <c r="A811" s="16"/>
      <c r="B811" s="16"/>
      <c r="C811" s="16"/>
      <c r="D811" s="16"/>
      <c r="E811" s="16"/>
    </row>
    <row r="812">
      <c r="A812" s="16"/>
      <c r="B812" s="16"/>
      <c r="C812" s="16"/>
      <c r="D812" s="16"/>
      <c r="E812" s="16"/>
    </row>
    <row r="813">
      <c r="A813" s="16"/>
      <c r="B813" s="16"/>
      <c r="C813" s="16"/>
      <c r="D813" s="16"/>
      <c r="E813" s="16"/>
    </row>
    <row r="814">
      <c r="A814" s="16"/>
      <c r="B814" s="16"/>
      <c r="C814" s="16"/>
      <c r="D814" s="16"/>
      <c r="E814" s="16"/>
    </row>
    <row r="815">
      <c r="A815" s="16"/>
      <c r="B815" s="16"/>
      <c r="C815" s="16"/>
      <c r="D815" s="16"/>
      <c r="E815" s="16"/>
    </row>
    <row r="816">
      <c r="A816" s="16"/>
      <c r="B816" s="16"/>
      <c r="C816" s="16"/>
      <c r="D816" s="16"/>
      <c r="E816" s="16"/>
    </row>
    <row r="817">
      <c r="A817" s="16"/>
      <c r="B817" s="16"/>
      <c r="C817" s="16"/>
      <c r="D817" s="16"/>
      <c r="E817" s="16"/>
    </row>
    <row r="818">
      <c r="A818" s="16"/>
      <c r="B818" s="16"/>
      <c r="C818" s="16"/>
      <c r="D818" s="16"/>
      <c r="E818" s="16"/>
    </row>
    <row r="819">
      <c r="A819" s="16"/>
      <c r="B819" s="16"/>
      <c r="C819" s="16"/>
      <c r="D819" s="16"/>
      <c r="E819" s="16"/>
    </row>
    <row r="820">
      <c r="A820" s="16"/>
      <c r="B820" s="16"/>
      <c r="C820" s="16"/>
      <c r="D820" s="16"/>
      <c r="E820" s="16"/>
    </row>
    <row r="821">
      <c r="A821" s="16"/>
      <c r="B821" s="16"/>
      <c r="C821" s="16"/>
      <c r="D821" s="16"/>
      <c r="E821" s="16"/>
    </row>
    <row r="822">
      <c r="A822" s="16"/>
      <c r="B822" s="16"/>
      <c r="C822" s="16"/>
      <c r="D822" s="16"/>
      <c r="E822" s="16"/>
    </row>
    <row r="823">
      <c r="A823" s="16"/>
      <c r="B823" s="16"/>
      <c r="C823" s="16"/>
      <c r="D823" s="16"/>
      <c r="E823" s="16"/>
    </row>
    <row r="824">
      <c r="A824" s="16"/>
      <c r="B824" s="16"/>
      <c r="C824" s="16"/>
      <c r="D824" s="16"/>
      <c r="E824" s="16"/>
    </row>
    <row r="825">
      <c r="A825" s="16"/>
      <c r="B825" s="16"/>
      <c r="C825" s="16"/>
      <c r="D825" s="16"/>
      <c r="E825" s="16"/>
    </row>
    <row r="826">
      <c r="A826" s="16"/>
      <c r="B826" s="16"/>
      <c r="C826" s="16"/>
      <c r="D826" s="16"/>
      <c r="E826" s="16"/>
    </row>
    <row r="827">
      <c r="A827" s="16"/>
      <c r="B827" s="16"/>
      <c r="C827" s="16"/>
      <c r="D827" s="16"/>
      <c r="E827" s="16"/>
    </row>
    <row r="828">
      <c r="A828" s="16"/>
      <c r="B828" s="16"/>
      <c r="C828" s="16"/>
      <c r="D828" s="16"/>
      <c r="E828" s="16"/>
    </row>
    <row r="829">
      <c r="A829" s="16"/>
      <c r="B829" s="16"/>
      <c r="C829" s="16"/>
      <c r="D829" s="16"/>
      <c r="E829" s="16"/>
    </row>
    <row r="830">
      <c r="A830" s="16"/>
      <c r="B830" s="16"/>
      <c r="C830" s="16"/>
      <c r="D830" s="16"/>
      <c r="E830" s="16"/>
    </row>
    <row r="831">
      <c r="A831" s="16"/>
      <c r="B831" s="16"/>
      <c r="C831" s="16"/>
      <c r="D831" s="16"/>
      <c r="E831" s="16"/>
    </row>
    <row r="832">
      <c r="A832" s="16"/>
      <c r="B832" s="16"/>
      <c r="C832" s="16"/>
      <c r="D832" s="16"/>
      <c r="E832" s="16"/>
    </row>
    <row r="833">
      <c r="A833" s="16"/>
      <c r="B833" s="16"/>
      <c r="C833" s="16"/>
      <c r="D833" s="16"/>
      <c r="E833" s="16"/>
    </row>
    <row r="834">
      <c r="A834" s="16"/>
      <c r="B834" s="16"/>
      <c r="C834" s="16"/>
      <c r="D834" s="16"/>
      <c r="E834" s="16"/>
    </row>
    <row r="835">
      <c r="A835" s="16"/>
      <c r="B835" s="16"/>
      <c r="C835" s="16"/>
      <c r="D835" s="16"/>
      <c r="E835" s="16"/>
    </row>
    <row r="836">
      <c r="A836" s="16"/>
      <c r="B836" s="16"/>
      <c r="C836" s="16"/>
      <c r="D836" s="16"/>
      <c r="E836" s="16"/>
    </row>
    <row r="837">
      <c r="A837" s="16"/>
      <c r="B837" s="16"/>
      <c r="C837" s="16"/>
      <c r="D837" s="16"/>
      <c r="E837" s="16"/>
    </row>
    <row r="838">
      <c r="A838" s="16"/>
      <c r="B838" s="16"/>
      <c r="C838" s="16"/>
      <c r="D838" s="16"/>
      <c r="E838" s="16"/>
    </row>
    <row r="839">
      <c r="A839" s="16"/>
      <c r="B839" s="16"/>
      <c r="C839" s="16"/>
      <c r="D839" s="16"/>
      <c r="E839" s="16"/>
    </row>
    <row r="840">
      <c r="A840" s="16"/>
      <c r="B840" s="16"/>
      <c r="C840" s="16"/>
      <c r="D840" s="16"/>
      <c r="E840" s="16"/>
    </row>
    <row r="841">
      <c r="A841" s="16"/>
      <c r="B841" s="16"/>
      <c r="C841" s="16"/>
      <c r="D841" s="16"/>
      <c r="E841" s="16"/>
    </row>
    <row r="842">
      <c r="A842" s="16"/>
      <c r="B842" s="16"/>
      <c r="C842" s="16"/>
      <c r="D842" s="16"/>
      <c r="E842" s="16"/>
    </row>
    <row r="843">
      <c r="A843" s="16"/>
      <c r="B843" s="16"/>
      <c r="C843" s="16"/>
      <c r="D843" s="16"/>
      <c r="E843" s="16"/>
    </row>
    <row r="844">
      <c r="A844" s="16"/>
      <c r="B844" s="16"/>
      <c r="C844" s="16"/>
      <c r="D844" s="16"/>
      <c r="E844" s="16"/>
    </row>
    <row r="845">
      <c r="A845" s="16"/>
      <c r="B845" s="16"/>
      <c r="C845" s="16"/>
      <c r="D845" s="16"/>
      <c r="E845" s="16"/>
    </row>
    <row r="846">
      <c r="A846" s="16"/>
      <c r="B846" s="16"/>
      <c r="C846" s="16"/>
      <c r="D846" s="16"/>
      <c r="E846" s="16"/>
    </row>
    <row r="847">
      <c r="A847" s="16"/>
      <c r="B847" s="16"/>
      <c r="C847" s="16"/>
      <c r="D847" s="16"/>
      <c r="E847" s="16"/>
    </row>
    <row r="848">
      <c r="A848" s="16"/>
      <c r="B848" s="16"/>
      <c r="C848" s="16"/>
      <c r="D848" s="16"/>
      <c r="E848" s="16"/>
    </row>
    <row r="849">
      <c r="A849" s="16"/>
      <c r="B849" s="16"/>
      <c r="C849" s="16"/>
      <c r="D849" s="16"/>
      <c r="E849" s="16"/>
    </row>
    <row r="850">
      <c r="A850" s="16"/>
      <c r="B850" s="16"/>
      <c r="C850" s="16"/>
      <c r="D850" s="16"/>
      <c r="E850" s="16"/>
    </row>
    <row r="851">
      <c r="A851" s="16"/>
      <c r="B851" s="16"/>
      <c r="C851" s="16"/>
      <c r="D851" s="16"/>
      <c r="E851" s="16"/>
    </row>
    <row r="852">
      <c r="A852" s="16"/>
      <c r="B852" s="16"/>
      <c r="C852" s="16"/>
      <c r="D852" s="16"/>
      <c r="E852" s="16"/>
    </row>
    <row r="853">
      <c r="A853" s="16"/>
      <c r="B853" s="16"/>
      <c r="C853" s="16"/>
      <c r="D853" s="16"/>
      <c r="E853" s="16"/>
    </row>
    <row r="854">
      <c r="A854" s="16"/>
      <c r="B854" s="16"/>
      <c r="C854" s="16"/>
      <c r="D854" s="16"/>
      <c r="E854" s="16"/>
    </row>
    <row r="855">
      <c r="A855" s="16"/>
      <c r="B855" s="16"/>
      <c r="C855" s="16"/>
      <c r="D855" s="16"/>
      <c r="E855" s="16"/>
    </row>
    <row r="856">
      <c r="A856" s="16"/>
      <c r="B856" s="16"/>
      <c r="C856" s="16"/>
      <c r="D856" s="16"/>
      <c r="E856" s="16"/>
    </row>
    <row r="857">
      <c r="A857" s="16"/>
      <c r="B857" s="16"/>
      <c r="C857" s="16"/>
      <c r="D857" s="16"/>
      <c r="E857" s="16"/>
    </row>
    <row r="858">
      <c r="A858" s="16"/>
      <c r="B858" s="16"/>
      <c r="C858" s="16"/>
      <c r="D858" s="16"/>
      <c r="E858" s="16"/>
    </row>
    <row r="859">
      <c r="A859" s="16"/>
      <c r="B859" s="16"/>
      <c r="C859" s="16"/>
      <c r="D859" s="16"/>
      <c r="E859" s="16"/>
    </row>
    <row r="860">
      <c r="A860" s="16"/>
      <c r="B860" s="16"/>
      <c r="C860" s="16"/>
      <c r="D860" s="16"/>
      <c r="E860" s="16"/>
    </row>
    <row r="861">
      <c r="A861" s="16"/>
      <c r="B861" s="16"/>
      <c r="C861" s="16"/>
      <c r="D861" s="16"/>
      <c r="E861" s="16"/>
    </row>
    <row r="862">
      <c r="A862" s="16"/>
      <c r="B862" s="16"/>
      <c r="C862" s="16"/>
      <c r="D862" s="16"/>
      <c r="E862" s="16"/>
    </row>
    <row r="863">
      <c r="A863" s="16"/>
      <c r="B863" s="16"/>
      <c r="C863" s="16"/>
      <c r="D863" s="16"/>
      <c r="E863" s="16"/>
    </row>
    <row r="864">
      <c r="A864" s="16"/>
      <c r="B864" s="16"/>
      <c r="C864" s="16"/>
      <c r="D864" s="16"/>
      <c r="E864" s="16"/>
    </row>
    <row r="865">
      <c r="A865" s="16"/>
      <c r="B865" s="16"/>
      <c r="C865" s="16"/>
      <c r="D865" s="16"/>
      <c r="E865" s="16"/>
    </row>
    <row r="866">
      <c r="A866" s="16"/>
      <c r="B866" s="16"/>
      <c r="C866" s="16"/>
      <c r="D866" s="16"/>
      <c r="E866" s="16"/>
    </row>
    <row r="867">
      <c r="A867" s="16"/>
      <c r="B867" s="16"/>
      <c r="C867" s="16"/>
      <c r="D867" s="16"/>
      <c r="E867" s="16"/>
    </row>
    <row r="868">
      <c r="A868" s="16"/>
      <c r="B868" s="16"/>
      <c r="C868" s="16"/>
      <c r="D868" s="16"/>
      <c r="E868" s="16"/>
    </row>
    <row r="869">
      <c r="A869" s="16"/>
      <c r="B869" s="16"/>
      <c r="C869" s="16"/>
      <c r="D869" s="16"/>
      <c r="E869" s="16"/>
    </row>
    <row r="870">
      <c r="A870" s="16"/>
      <c r="B870" s="16"/>
      <c r="C870" s="16"/>
      <c r="D870" s="16"/>
      <c r="E870" s="16"/>
    </row>
    <row r="871">
      <c r="A871" s="16"/>
      <c r="B871" s="16"/>
      <c r="C871" s="16"/>
      <c r="D871" s="16"/>
      <c r="E871" s="16"/>
    </row>
    <row r="872">
      <c r="A872" s="16"/>
      <c r="B872" s="16"/>
      <c r="C872" s="16"/>
      <c r="D872" s="16"/>
      <c r="E872" s="16"/>
    </row>
    <row r="873">
      <c r="A873" s="16"/>
      <c r="B873" s="16"/>
      <c r="C873" s="16"/>
      <c r="D873" s="16"/>
      <c r="E873" s="16"/>
    </row>
    <row r="874">
      <c r="A874" s="16"/>
      <c r="B874" s="16"/>
      <c r="C874" s="16"/>
      <c r="D874" s="16"/>
      <c r="E874" s="16"/>
    </row>
    <row r="875">
      <c r="A875" s="16"/>
      <c r="B875" s="16"/>
      <c r="C875" s="16"/>
      <c r="D875" s="16"/>
      <c r="E875" s="16"/>
    </row>
    <row r="876">
      <c r="A876" s="16"/>
      <c r="B876" s="16"/>
      <c r="C876" s="16"/>
      <c r="D876" s="16"/>
      <c r="E876" s="16"/>
    </row>
    <row r="877">
      <c r="A877" s="16"/>
      <c r="B877" s="16"/>
      <c r="C877" s="16"/>
      <c r="D877" s="16"/>
      <c r="E877" s="16"/>
    </row>
    <row r="878">
      <c r="A878" s="16"/>
      <c r="B878" s="16"/>
      <c r="C878" s="16"/>
      <c r="D878" s="16"/>
      <c r="E878" s="16"/>
    </row>
    <row r="879">
      <c r="A879" s="16"/>
      <c r="B879" s="16"/>
      <c r="C879" s="16"/>
      <c r="D879" s="16"/>
      <c r="E879" s="16"/>
    </row>
    <row r="880">
      <c r="A880" s="16"/>
      <c r="B880" s="16"/>
      <c r="C880" s="16"/>
      <c r="D880" s="16"/>
      <c r="E880" s="16"/>
    </row>
    <row r="881">
      <c r="A881" s="16"/>
      <c r="B881" s="16"/>
      <c r="C881" s="16"/>
      <c r="D881" s="16"/>
      <c r="E881" s="16"/>
    </row>
    <row r="882">
      <c r="A882" s="16"/>
      <c r="B882" s="16"/>
      <c r="C882" s="16"/>
      <c r="D882" s="16"/>
      <c r="E882" s="16"/>
    </row>
    <row r="883">
      <c r="A883" s="16"/>
      <c r="B883" s="16"/>
      <c r="C883" s="16"/>
      <c r="D883" s="16"/>
      <c r="E883" s="16"/>
    </row>
    <row r="884">
      <c r="A884" s="16"/>
      <c r="B884" s="16"/>
      <c r="C884" s="16"/>
      <c r="D884" s="16"/>
      <c r="E884" s="16"/>
    </row>
    <row r="885">
      <c r="A885" s="16"/>
      <c r="B885" s="16"/>
      <c r="C885" s="16"/>
      <c r="D885" s="16"/>
      <c r="E885" s="16"/>
    </row>
    <row r="886">
      <c r="A886" s="16"/>
      <c r="B886" s="16"/>
      <c r="C886" s="16"/>
      <c r="D886" s="16"/>
      <c r="E886" s="16"/>
    </row>
    <row r="887">
      <c r="A887" s="16"/>
      <c r="B887" s="16"/>
      <c r="C887" s="16"/>
      <c r="D887" s="16"/>
      <c r="E887" s="16"/>
    </row>
    <row r="888">
      <c r="A888" s="16"/>
      <c r="B888" s="16"/>
      <c r="C888" s="16"/>
      <c r="D888" s="16"/>
      <c r="E888" s="16"/>
    </row>
    <row r="889">
      <c r="A889" s="16"/>
      <c r="B889" s="16"/>
      <c r="C889" s="16"/>
      <c r="D889" s="16"/>
      <c r="E889" s="16"/>
    </row>
    <row r="890">
      <c r="A890" s="16"/>
      <c r="B890" s="16"/>
      <c r="C890" s="16"/>
      <c r="D890" s="16"/>
      <c r="E890" s="16"/>
    </row>
    <row r="891">
      <c r="A891" s="16"/>
      <c r="B891" s="16"/>
      <c r="C891" s="16"/>
      <c r="D891" s="16"/>
      <c r="E891" s="16"/>
    </row>
    <row r="892">
      <c r="A892" s="16"/>
      <c r="B892" s="16"/>
      <c r="C892" s="16"/>
      <c r="D892" s="16"/>
      <c r="E892" s="16"/>
    </row>
    <row r="893">
      <c r="A893" s="16"/>
      <c r="B893" s="16"/>
      <c r="C893" s="16"/>
      <c r="D893" s="16"/>
      <c r="E893" s="16"/>
    </row>
    <row r="894">
      <c r="A894" s="16"/>
      <c r="B894" s="16"/>
      <c r="C894" s="16"/>
      <c r="D894" s="16"/>
      <c r="E894" s="16"/>
    </row>
    <row r="895">
      <c r="A895" s="16"/>
      <c r="B895" s="16"/>
      <c r="C895" s="16"/>
      <c r="D895" s="16"/>
      <c r="E895" s="16"/>
    </row>
    <row r="896">
      <c r="A896" s="16"/>
      <c r="B896" s="16"/>
      <c r="C896" s="16"/>
      <c r="D896" s="16"/>
      <c r="E896" s="16"/>
    </row>
    <row r="897">
      <c r="A897" s="16"/>
      <c r="B897" s="16"/>
      <c r="C897" s="16"/>
      <c r="D897" s="16"/>
      <c r="E897" s="16"/>
    </row>
    <row r="898">
      <c r="A898" s="16"/>
      <c r="B898" s="16"/>
      <c r="C898" s="16"/>
      <c r="D898" s="16"/>
      <c r="E898" s="16"/>
    </row>
    <row r="899">
      <c r="A899" s="16"/>
      <c r="B899" s="16"/>
      <c r="C899" s="16"/>
      <c r="D899" s="16"/>
      <c r="E899" s="16"/>
    </row>
    <row r="900">
      <c r="A900" s="16"/>
      <c r="B900" s="16"/>
      <c r="C900" s="16"/>
      <c r="D900" s="16"/>
      <c r="E900" s="16"/>
    </row>
    <row r="901">
      <c r="A901" s="16"/>
      <c r="B901" s="16"/>
      <c r="C901" s="16"/>
      <c r="D901" s="16"/>
      <c r="E901" s="16"/>
    </row>
    <row r="902">
      <c r="A902" s="16"/>
      <c r="B902" s="16"/>
      <c r="C902" s="16"/>
      <c r="D902" s="16"/>
      <c r="E902" s="16"/>
    </row>
    <row r="903">
      <c r="A903" s="16"/>
      <c r="B903" s="16"/>
      <c r="C903" s="16"/>
      <c r="D903" s="16"/>
      <c r="E903" s="16"/>
    </row>
    <row r="904">
      <c r="A904" s="16"/>
      <c r="B904" s="16"/>
      <c r="C904" s="16"/>
      <c r="D904" s="16"/>
      <c r="E904" s="16"/>
    </row>
    <row r="905">
      <c r="A905" s="16"/>
      <c r="B905" s="16"/>
      <c r="C905" s="16"/>
      <c r="D905" s="16"/>
      <c r="E905" s="16"/>
    </row>
    <row r="906">
      <c r="A906" s="16"/>
      <c r="B906" s="16"/>
      <c r="C906" s="16"/>
      <c r="D906" s="16"/>
      <c r="E906" s="16"/>
    </row>
    <row r="907">
      <c r="A907" s="16"/>
      <c r="B907" s="16"/>
      <c r="C907" s="16"/>
      <c r="D907" s="16"/>
      <c r="E907" s="16"/>
    </row>
    <row r="908">
      <c r="A908" s="16"/>
      <c r="B908" s="16"/>
      <c r="C908" s="16"/>
      <c r="D908" s="16"/>
      <c r="E908" s="16"/>
    </row>
    <row r="909">
      <c r="A909" s="16"/>
      <c r="B909" s="16"/>
      <c r="C909" s="16"/>
      <c r="D909" s="16"/>
      <c r="E909" s="16"/>
    </row>
    <row r="910">
      <c r="A910" s="16"/>
      <c r="B910" s="16"/>
      <c r="C910" s="16"/>
      <c r="D910" s="16"/>
      <c r="E910" s="16"/>
    </row>
    <row r="911">
      <c r="A911" s="16"/>
      <c r="B911" s="16"/>
      <c r="C911" s="16"/>
      <c r="D911" s="16"/>
      <c r="E911" s="16"/>
    </row>
    <row r="912">
      <c r="A912" s="16"/>
      <c r="B912" s="16"/>
      <c r="C912" s="16"/>
      <c r="D912" s="16"/>
      <c r="E912" s="16"/>
    </row>
    <row r="913">
      <c r="A913" s="16"/>
      <c r="B913" s="16"/>
      <c r="C913" s="16"/>
      <c r="D913" s="16"/>
      <c r="E913" s="16"/>
    </row>
    <row r="914">
      <c r="A914" s="16"/>
      <c r="B914" s="16"/>
      <c r="C914" s="16"/>
      <c r="D914" s="16"/>
      <c r="E914" s="16"/>
    </row>
    <row r="915">
      <c r="A915" s="16"/>
      <c r="B915" s="16"/>
      <c r="C915" s="16"/>
      <c r="D915" s="16"/>
      <c r="E915" s="16"/>
    </row>
    <row r="916">
      <c r="A916" s="16"/>
      <c r="B916" s="16"/>
      <c r="C916" s="16"/>
      <c r="D916" s="16"/>
      <c r="E916" s="16"/>
    </row>
    <row r="917">
      <c r="A917" s="16"/>
      <c r="B917" s="16"/>
      <c r="C917" s="16"/>
      <c r="D917" s="16"/>
      <c r="E917" s="16"/>
    </row>
    <row r="918">
      <c r="A918" s="16"/>
      <c r="B918" s="16"/>
      <c r="C918" s="16"/>
      <c r="D918" s="16"/>
      <c r="E918" s="16"/>
    </row>
    <row r="919">
      <c r="A919" s="16"/>
      <c r="B919" s="16"/>
      <c r="C919" s="16"/>
      <c r="D919" s="16"/>
      <c r="E919" s="16"/>
    </row>
    <row r="920">
      <c r="A920" s="16"/>
      <c r="B920" s="16"/>
      <c r="C920" s="16"/>
      <c r="D920" s="16"/>
      <c r="E920" s="16"/>
    </row>
    <row r="921">
      <c r="A921" s="16"/>
      <c r="B921" s="16"/>
      <c r="C921" s="16"/>
      <c r="D921" s="16"/>
      <c r="E921" s="16"/>
    </row>
    <row r="922">
      <c r="A922" s="16"/>
      <c r="B922" s="16"/>
      <c r="C922" s="16"/>
      <c r="D922" s="16"/>
      <c r="E922" s="16"/>
    </row>
    <row r="923">
      <c r="A923" s="16"/>
      <c r="B923" s="16"/>
      <c r="C923" s="16"/>
      <c r="D923" s="16"/>
      <c r="E923" s="16"/>
    </row>
    <row r="924">
      <c r="A924" s="16"/>
      <c r="B924" s="16"/>
      <c r="C924" s="16"/>
      <c r="D924" s="16"/>
      <c r="E924" s="16"/>
    </row>
    <row r="925">
      <c r="A925" s="16"/>
      <c r="B925" s="16"/>
      <c r="C925" s="16"/>
      <c r="D925" s="16"/>
      <c r="E925" s="16"/>
    </row>
    <row r="926">
      <c r="A926" s="16"/>
      <c r="B926" s="16"/>
      <c r="C926" s="16"/>
      <c r="D926" s="16"/>
      <c r="E926" s="16"/>
    </row>
    <row r="927">
      <c r="A927" s="16"/>
      <c r="B927" s="16"/>
      <c r="C927" s="16"/>
      <c r="D927" s="16"/>
      <c r="E927" s="16"/>
    </row>
    <row r="928">
      <c r="A928" s="16"/>
      <c r="B928" s="16"/>
      <c r="C928" s="16"/>
      <c r="D928" s="16"/>
      <c r="E928" s="16"/>
    </row>
    <row r="929">
      <c r="A929" s="16"/>
      <c r="B929" s="16"/>
      <c r="C929" s="16"/>
      <c r="D929" s="16"/>
      <c r="E929" s="16"/>
    </row>
    <row r="930">
      <c r="A930" s="16"/>
      <c r="B930" s="16"/>
      <c r="C930" s="16"/>
      <c r="D930" s="16"/>
      <c r="E930" s="16"/>
    </row>
    <row r="931">
      <c r="A931" s="16"/>
      <c r="B931" s="16"/>
      <c r="C931" s="16"/>
      <c r="D931" s="16"/>
      <c r="E931" s="16"/>
    </row>
    <row r="932">
      <c r="A932" s="16"/>
      <c r="B932" s="16"/>
      <c r="C932" s="16"/>
      <c r="D932" s="16"/>
      <c r="E932" s="16"/>
    </row>
    <row r="933">
      <c r="A933" s="16"/>
      <c r="B933" s="16"/>
      <c r="C933" s="16"/>
      <c r="D933" s="16"/>
      <c r="E933" s="16"/>
    </row>
    <row r="934">
      <c r="A934" s="16"/>
      <c r="B934" s="16"/>
      <c r="C934" s="16"/>
      <c r="D934" s="16"/>
      <c r="E934" s="16"/>
    </row>
    <row r="935">
      <c r="A935" s="16"/>
      <c r="B935" s="16"/>
      <c r="C935" s="16"/>
      <c r="D935" s="16"/>
      <c r="E935" s="16"/>
    </row>
    <row r="936">
      <c r="A936" s="16"/>
      <c r="B936" s="16"/>
      <c r="C936" s="16"/>
      <c r="D936" s="16"/>
      <c r="E936" s="16"/>
    </row>
    <row r="937">
      <c r="A937" s="16"/>
      <c r="B937" s="16"/>
      <c r="C937" s="16"/>
      <c r="D937" s="16"/>
      <c r="E937" s="16"/>
    </row>
    <row r="938">
      <c r="A938" s="16"/>
      <c r="B938" s="16"/>
      <c r="C938" s="16"/>
      <c r="D938" s="16"/>
      <c r="E938" s="16"/>
    </row>
    <row r="939">
      <c r="A939" s="16"/>
      <c r="B939" s="16"/>
      <c r="C939" s="16"/>
      <c r="D939" s="16"/>
      <c r="E939" s="16"/>
    </row>
    <row r="940">
      <c r="A940" s="16"/>
      <c r="B940" s="16"/>
      <c r="C940" s="16"/>
      <c r="D940" s="16"/>
      <c r="E940" s="16"/>
    </row>
    <row r="941">
      <c r="A941" s="16"/>
      <c r="B941" s="16"/>
      <c r="C941" s="16"/>
      <c r="D941" s="16"/>
      <c r="E941" s="16"/>
    </row>
    <row r="942">
      <c r="A942" s="16"/>
      <c r="B942" s="16"/>
      <c r="C942" s="16"/>
      <c r="D942" s="16"/>
      <c r="E942" s="16"/>
    </row>
    <row r="943">
      <c r="A943" s="16"/>
      <c r="B943" s="16"/>
      <c r="C943" s="16"/>
      <c r="D943" s="16"/>
      <c r="E943" s="16"/>
    </row>
    <row r="944">
      <c r="A944" s="16"/>
      <c r="B944" s="16"/>
      <c r="C944" s="16"/>
      <c r="D944" s="16"/>
      <c r="E944" s="16"/>
    </row>
    <row r="945">
      <c r="A945" s="16"/>
      <c r="B945" s="16"/>
      <c r="C945" s="16"/>
      <c r="D945" s="16"/>
      <c r="E945" s="16"/>
    </row>
    <row r="946">
      <c r="A946" s="16"/>
      <c r="B946" s="16"/>
      <c r="C946" s="16"/>
      <c r="D946" s="16"/>
      <c r="E946" s="16"/>
    </row>
    <row r="947">
      <c r="A947" s="16"/>
      <c r="B947" s="16"/>
      <c r="C947" s="16"/>
      <c r="D947" s="16"/>
      <c r="E947" s="16"/>
    </row>
    <row r="948">
      <c r="A948" s="16"/>
      <c r="B948" s="16"/>
      <c r="C948" s="16"/>
      <c r="D948" s="16"/>
      <c r="E948" s="16"/>
    </row>
    <row r="949">
      <c r="A949" s="16"/>
      <c r="B949" s="16"/>
      <c r="C949" s="16"/>
      <c r="D949" s="16"/>
      <c r="E949" s="16"/>
    </row>
    <row r="950">
      <c r="A950" s="16"/>
      <c r="B950" s="16"/>
      <c r="C950" s="16"/>
      <c r="D950" s="16"/>
      <c r="E950" s="16"/>
    </row>
    <row r="951">
      <c r="A951" s="16"/>
      <c r="B951" s="16"/>
      <c r="C951" s="16"/>
      <c r="D951" s="16"/>
      <c r="E951" s="16"/>
    </row>
    <row r="952">
      <c r="A952" s="16"/>
      <c r="B952" s="16"/>
      <c r="C952" s="16"/>
      <c r="D952" s="16"/>
      <c r="E952" s="16"/>
    </row>
    <row r="953">
      <c r="A953" s="16"/>
      <c r="B953" s="16"/>
      <c r="C953" s="16"/>
      <c r="D953" s="16"/>
      <c r="E953" s="16"/>
    </row>
    <row r="954">
      <c r="A954" s="16"/>
      <c r="B954" s="16"/>
      <c r="C954" s="16"/>
      <c r="D954" s="16"/>
      <c r="E954" s="16"/>
    </row>
    <row r="955">
      <c r="A955" s="16"/>
      <c r="B955" s="16"/>
      <c r="C955" s="16"/>
      <c r="D955" s="16"/>
      <c r="E955" s="16"/>
    </row>
    <row r="956">
      <c r="A956" s="16"/>
      <c r="B956" s="16"/>
      <c r="C956" s="16"/>
      <c r="D956" s="16"/>
      <c r="E956" s="16"/>
    </row>
    <row r="957">
      <c r="A957" s="16"/>
      <c r="B957" s="16"/>
      <c r="C957" s="16"/>
      <c r="D957" s="16"/>
      <c r="E957" s="16"/>
    </row>
    <row r="958">
      <c r="A958" s="16"/>
      <c r="B958" s="16"/>
      <c r="C958" s="16"/>
      <c r="D958" s="16"/>
      <c r="E958" s="16"/>
    </row>
    <row r="959">
      <c r="A959" s="16"/>
      <c r="B959" s="16"/>
      <c r="C959" s="16"/>
      <c r="D959" s="16"/>
      <c r="E959" s="16"/>
    </row>
    <row r="960">
      <c r="A960" s="16"/>
      <c r="B960" s="16"/>
      <c r="C960" s="16"/>
      <c r="D960" s="16"/>
      <c r="E960" s="16"/>
    </row>
    <row r="961">
      <c r="A961" s="16"/>
      <c r="B961" s="16"/>
      <c r="C961" s="16"/>
      <c r="D961" s="16"/>
      <c r="E961" s="16"/>
    </row>
    <row r="962">
      <c r="A962" s="16"/>
      <c r="B962" s="16"/>
      <c r="C962" s="16"/>
      <c r="D962" s="16"/>
      <c r="E962" s="16"/>
    </row>
    <row r="963">
      <c r="A963" s="16"/>
      <c r="B963" s="16"/>
      <c r="C963" s="16"/>
      <c r="D963" s="16"/>
      <c r="E963" s="16"/>
    </row>
    <row r="964">
      <c r="A964" s="16"/>
      <c r="B964" s="16"/>
      <c r="C964" s="16"/>
      <c r="D964" s="16"/>
      <c r="E964" s="16"/>
    </row>
    <row r="965">
      <c r="A965" s="16"/>
      <c r="B965" s="16"/>
      <c r="C965" s="16"/>
      <c r="D965" s="16"/>
      <c r="E965" s="16"/>
    </row>
    <row r="966">
      <c r="A966" s="16"/>
      <c r="B966" s="16"/>
      <c r="C966" s="16"/>
      <c r="D966" s="16"/>
      <c r="E966" s="16"/>
    </row>
    <row r="967">
      <c r="A967" s="16"/>
      <c r="B967" s="16"/>
      <c r="C967" s="16"/>
      <c r="D967" s="16"/>
      <c r="E967" s="16"/>
    </row>
    <row r="968">
      <c r="A968" s="16"/>
      <c r="B968" s="16"/>
      <c r="C968" s="16"/>
      <c r="D968" s="16"/>
      <c r="E968" s="16"/>
    </row>
    <row r="969">
      <c r="A969" s="16"/>
      <c r="B969" s="16"/>
      <c r="C969" s="16"/>
      <c r="D969" s="16"/>
      <c r="E969" s="16"/>
    </row>
    <row r="970">
      <c r="A970" s="16"/>
      <c r="B970" s="16"/>
      <c r="C970" s="16"/>
      <c r="D970" s="16"/>
      <c r="E970" s="16"/>
    </row>
    <row r="971">
      <c r="A971" s="16"/>
      <c r="B971" s="16"/>
      <c r="C971" s="16"/>
      <c r="D971" s="16"/>
      <c r="E971" s="16"/>
    </row>
    <row r="972">
      <c r="A972" s="16"/>
      <c r="B972" s="16"/>
      <c r="C972" s="16"/>
      <c r="D972" s="16"/>
      <c r="E972" s="16"/>
    </row>
    <row r="973">
      <c r="A973" s="16"/>
      <c r="B973" s="16"/>
      <c r="C973" s="16"/>
      <c r="D973" s="16"/>
      <c r="E973" s="16"/>
    </row>
    <row r="974">
      <c r="A974" s="16"/>
      <c r="B974" s="16"/>
      <c r="C974" s="16"/>
      <c r="D974" s="16"/>
      <c r="E974" s="16"/>
    </row>
    <row r="975">
      <c r="A975" s="16"/>
      <c r="B975" s="16"/>
      <c r="C975" s="16"/>
      <c r="D975" s="16"/>
      <c r="E975" s="16"/>
    </row>
    <row r="976">
      <c r="A976" s="16"/>
      <c r="B976" s="16"/>
      <c r="C976" s="16"/>
      <c r="D976" s="16"/>
      <c r="E976" s="16"/>
    </row>
    <row r="977">
      <c r="A977" s="16"/>
      <c r="B977" s="16"/>
      <c r="C977" s="16"/>
      <c r="D977" s="16"/>
      <c r="E977" s="16"/>
    </row>
    <row r="978">
      <c r="A978" s="16"/>
      <c r="B978" s="16"/>
      <c r="C978" s="16"/>
      <c r="D978" s="16"/>
      <c r="E978" s="16"/>
    </row>
    <row r="979">
      <c r="A979" s="16"/>
      <c r="B979" s="16"/>
      <c r="C979" s="16"/>
      <c r="D979" s="16"/>
      <c r="E979" s="16"/>
    </row>
    <row r="980">
      <c r="A980" s="16"/>
      <c r="B980" s="16"/>
      <c r="C980" s="16"/>
      <c r="D980" s="16"/>
      <c r="E980" s="16"/>
    </row>
    <row r="981">
      <c r="A981" s="16"/>
      <c r="B981" s="16"/>
      <c r="C981" s="16"/>
      <c r="D981" s="16"/>
      <c r="E981" s="16"/>
    </row>
    <row r="982">
      <c r="A982" s="16"/>
      <c r="B982" s="16"/>
      <c r="C982" s="16"/>
      <c r="D982" s="16"/>
      <c r="E982" s="16"/>
    </row>
    <row r="983">
      <c r="A983" s="16"/>
      <c r="B983" s="16"/>
      <c r="C983" s="16"/>
      <c r="D983" s="16"/>
      <c r="E983" s="16"/>
    </row>
    <row r="984">
      <c r="A984" s="16"/>
      <c r="B984" s="16"/>
      <c r="C984" s="16"/>
      <c r="D984" s="16"/>
      <c r="E984" s="16"/>
    </row>
    <row r="985">
      <c r="A985" s="16"/>
      <c r="B985" s="16"/>
      <c r="C985" s="16"/>
      <c r="D985" s="16"/>
      <c r="E985" s="16"/>
    </row>
    <row r="986">
      <c r="A986" s="16"/>
      <c r="B986" s="16"/>
      <c r="C986" s="16"/>
      <c r="D986" s="16"/>
      <c r="E986" s="16"/>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9.13"/>
    <col customWidth="1" min="5" max="5" width="19.63"/>
    <col customWidth="1" min="6" max="6" width="20.0"/>
    <col customWidth="1" min="12" max="12" width="15.38"/>
    <col customWidth="1" min="17" max="17" width="14.75"/>
  </cols>
  <sheetData>
    <row r="1">
      <c r="A1" s="2" t="s">
        <v>0</v>
      </c>
      <c r="B1" s="2" t="s">
        <v>1</v>
      </c>
      <c r="C1" s="2" t="s">
        <v>2</v>
      </c>
      <c r="D1" s="2" t="s">
        <v>1078</v>
      </c>
      <c r="E1" s="2" t="s">
        <v>1079</v>
      </c>
      <c r="F1" s="2" t="s">
        <v>1082</v>
      </c>
      <c r="G1" s="2" t="s">
        <v>1083</v>
      </c>
      <c r="H1" s="2" t="s">
        <v>1084</v>
      </c>
      <c r="I1" s="2" t="s">
        <v>1223</v>
      </c>
      <c r="J1" s="2" t="s">
        <v>1224</v>
      </c>
      <c r="K1" s="9" t="s">
        <v>1085</v>
      </c>
      <c r="L1" s="9" t="s">
        <v>1088</v>
      </c>
      <c r="M1" s="15" t="s">
        <v>1229</v>
      </c>
      <c r="N1" s="10" t="s">
        <v>1254</v>
      </c>
      <c r="O1" s="10" t="s">
        <v>1089</v>
      </c>
      <c r="P1" s="10" t="s">
        <v>1090</v>
      </c>
      <c r="Q1" s="10" t="s">
        <v>1092</v>
      </c>
      <c r="R1" s="10" t="s">
        <v>1093</v>
      </c>
      <c r="S1" s="10" t="s">
        <v>1095</v>
      </c>
      <c r="T1" s="10" t="s">
        <v>1097</v>
      </c>
      <c r="U1" s="10" t="s">
        <v>1098</v>
      </c>
      <c r="V1" s="10" t="s">
        <v>1099</v>
      </c>
    </row>
    <row r="2">
      <c r="A2" s="7" t="s">
        <v>5</v>
      </c>
      <c r="B2" s="7" t="s">
        <v>1297</v>
      </c>
      <c r="C2" s="7" t="s">
        <v>1298</v>
      </c>
      <c r="D2" s="7" t="s">
        <v>565</v>
      </c>
      <c r="E2" s="7" t="s">
        <v>567</v>
      </c>
      <c r="F2" s="11" t="str">
        <f>VLOOKUP($D2,proc!$A:$D,3, FALSE)</f>
        <v>0</v>
      </c>
      <c r="G2" s="12" t="str">
        <f t="shared" ref="G2:G206" si="1">C2</f>
        <v>Large Intestine Proc.</v>
      </c>
      <c r="H2" s="12" t="str">
        <f t="shared" ref="H2:H207" si="2">B2</f>
        <v>P16LC</v>
      </c>
      <c r="K2" s="13">
        <f>VLOOKUP($B2,'tarif idrg'!$A:$O,11,FALSE)</f>
        <v>2538107</v>
      </c>
      <c r="L2" s="13">
        <f>VLOOKUP($B2,'tarif idrg'!$A:$O,15,FALSE)</f>
        <v>2538107</v>
      </c>
      <c r="N2" s="3" t="str">
        <f t="shared" ref="N2:N206" si="3">IF(C2&lt;&gt;G2,"Change","-")</f>
        <v>-</v>
      </c>
      <c r="O2" s="13">
        <f>VLOOKUP($D2,'ip prosedur-2025'!$A:$H,4,FALSE)</f>
        <v>18426257.2</v>
      </c>
      <c r="P2" s="13">
        <f>VLOOKUP($D2,'ip prosedur-14 okt-15 juni 2026'!$A:$H,4,FALSE)</f>
        <v>18889854.29</v>
      </c>
      <c r="Q2" s="13">
        <f>VLOOKUP($D2,'ip prosedur-14 okt-15 juni 2026'!$A:$H,3, FALSE)</f>
        <v>398</v>
      </c>
      <c r="R2" s="3">
        <f t="shared" ref="R2:R206" si="4">P2*Q2</f>
        <v>7518162007</v>
      </c>
      <c r="S2" s="14">
        <f>VLOOKUP($D2,'ip prosedur-14 okt-15 juni 2026'!$A:$H,5,FALSE)</f>
        <v>9487446</v>
      </c>
      <c r="T2" s="14">
        <f>VLOOKUP($D2,'ip prosedur-14 okt-15 juni 2026'!$A:$H,6,FALSE)</f>
        <v>15191567</v>
      </c>
      <c r="U2" s="14">
        <f>VLOOKUP($D2,'ip prosedur-14 okt-15 juni 2026'!$A:$H,7,FALSE)</f>
        <v>22151886</v>
      </c>
      <c r="V2" s="14">
        <f>VLOOKUP($D2,'ip prosedur-14 okt-15 juni 2026'!$A:$H,8,FALSE)</f>
        <v>37480651</v>
      </c>
    </row>
    <row r="3">
      <c r="A3" s="7" t="s">
        <v>5</v>
      </c>
      <c r="B3" s="7" t="s">
        <v>1297</v>
      </c>
      <c r="C3" s="7" t="s">
        <v>1298</v>
      </c>
      <c r="D3" s="7" t="s">
        <v>568</v>
      </c>
      <c r="E3" s="7" t="s">
        <v>569</v>
      </c>
      <c r="F3" s="11" t="str">
        <f>VLOOKUP($D3,proc!$A:$D,3, FALSE)</f>
        <v>0</v>
      </c>
      <c r="G3" s="12" t="str">
        <f t="shared" si="1"/>
        <v>Large Intestine Proc.</v>
      </c>
      <c r="H3" s="12" t="str">
        <f t="shared" si="2"/>
        <v>P16LC</v>
      </c>
      <c r="K3" s="13">
        <f>VLOOKUP($B3,'tarif idrg'!$A:$O,11,FALSE)</f>
        <v>2538107</v>
      </c>
      <c r="L3" s="13">
        <f>VLOOKUP($B3,'tarif idrg'!$A:$O,15,FALSE)</f>
        <v>2538107</v>
      </c>
      <c r="N3" s="3" t="str">
        <f t="shared" si="3"/>
        <v>-</v>
      </c>
      <c r="O3" s="13">
        <f>VLOOKUP($D3,'ip prosedur-2025'!$A:$H,4,FALSE)</f>
        <v>22653031.43</v>
      </c>
      <c r="P3" s="13">
        <f>VLOOKUP($D3,'ip prosedur-14 okt-15 juni 2026'!$A:$H,4,FALSE)</f>
        <v>23169770.62</v>
      </c>
      <c r="Q3" s="13">
        <f>VLOOKUP($D3,'ip prosedur-14 okt-15 juni 2026'!$A:$H,3, FALSE)</f>
        <v>149</v>
      </c>
      <c r="R3" s="3">
        <f t="shared" si="4"/>
        <v>3452295822</v>
      </c>
      <c r="S3" s="14">
        <f>VLOOKUP($D3,'ip prosedur-14 okt-15 juni 2026'!$A:$H,5,FALSE)</f>
        <v>7029841</v>
      </c>
      <c r="T3" s="14">
        <f>VLOOKUP($D3,'ip prosedur-14 okt-15 juni 2026'!$A:$H,6,FALSE)</f>
        <v>17173400</v>
      </c>
      <c r="U3" s="14">
        <f>VLOOKUP($D3,'ip prosedur-14 okt-15 juni 2026'!$A:$H,7,FALSE)</f>
        <v>31940856</v>
      </c>
      <c r="V3" s="14">
        <f>VLOOKUP($D3,'ip prosedur-14 okt-15 juni 2026'!$A:$H,8,FALSE)</f>
        <v>39472470</v>
      </c>
    </row>
    <row r="4">
      <c r="A4" s="7" t="s">
        <v>5</v>
      </c>
      <c r="B4" s="7" t="s">
        <v>1075</v>
      </c>
      <c r="C4" s="7" t="s">
        <v>1076</v>
      </c>
      <c r="D4" s="7" t="s">
        <v>446</v>
      </c>
      <c r="E4" s="7" t="s">
        <v>447</v>
      </c>
      <c r="F4" s="11" t="str">
        <f>VLOOKUP($D4,proc!$A:$D,3, FALSE)</f>
        <v>0</v>
      </c>
      <c r="G4" s="12" t="str">
        <f t="shared" si="1"/>
        <v>Endoscopy of Upper Gastrointestinal Major Proc.</v>
      </c>
      <c r="H4" s="12" t="str">
        <f t="shared" si="2"/>
        <v>P16KU</v>
      </c>
      <c r="K4" s="13">
        <f>VLOOKUP($B4,'tarif idrg'!$A:$O,11,FALSE)</f>
        <v>2168928</v>
      </c>
      <c r="L4" s="13">
        <f>VLOOKUP($B4,'tarif idrg'!$A:$O,15,FALSE)</f>
        <v>2168928</v>
      </c>
      <c r="N4" s="3" t="str">
        <f t="shared" si="3"/>
        <v>-</v>
      </c>
      <c r="O4" s="13">
        <f>VLOOKUP($D4,'ip prosedur-2025'!$A:$H,4,FALSE)</f>
        <v>46257831.96</v>
      </c>
      <c r="P4" s="13">
        <f>VLOOKUP($D4,'ip prosedur-14 okt-15 juni 2026'!$A:$H,4,FALSE)</f>
        <v>47671641.17</v>
      </c>
      <c r="Q4" s="13">
        <f>VLOOKUP($D4,'ip prosedur-14 okt-15 juni 2026'!$A:$H,3, FALSE)</f>
        <v>48</v>
      </c>
      <c r="R4" s="3">
        <f t="shared" si="4"/>
        <v>2288238776</v>
      </c>
      <c r="S4" s="14">
        <f>VLOOKUP($D4,'ip prosedur-14 okt-15 juni 2026'!$A:$H,5,FALSE)</f>
        <v>15417285</v>
      </c>
      <c r="T4" s="14">
        <f>VLOOKUP($D4,'ip prosedur-14 okt-15 juni 2026'!$A:$H,6,FALSE)</f>
        <v>60921721</v>
      </c>
      <c r="U4" s="14">
        <f>VLOOKUP($D4,'ip prosedur-14 okt-15 juni 2026'!$A:$H,7,FALSE)</f>
        <v>72585433</v>
      </c>
      <c r="V4" s="14">
        <f>VLOOKUP($D4,'ip prosedur-14 okt-15 juni 2026'!$A:$H,8,FALSE)</f>
        <v>85224767</v>
      </c>
    </row>
    <row r="5">
      <c r="A5" s="7" t="s">
        <v>5</v>
      </c>
      <c r="B5" s="7" t="s">
        <v>1075</v>
      </c>
      <c r="C5" s="7" t="s">
        <v>1076</v>
      </c>
      <c r="D5" s="7" t="s">
        <v>1311</v>
      </c>
      <c r="E5" s="7" t="s">
        <v>1312</v>
      </c>
      <c r="F5" s="11" t="str">
        <f>VLOOKUP($D5,proc!$A:$D,3, FALSE)</f>
        <v>0</v>
      </c>
      <c r="G5" s="12" t="str">
        <f t="shared" si="1"/>
        <v>Endoscopy of Upper Gastrointestinal Major Proc.</v>
      </c>
      <c r="H5" s="12" t="str">
        <f t="shared" si="2"/>
        <v>P16KU</v>
      </c>
      <c r="K5" s="13">
        <f>VLOOKUP($B5,'tarif idrg'!$A:$O,11,FALSE)</f>
        <v>2168928</v>
      </c>
      <c r="L5" s="13">
        <f>VLOOKUP($B5,'tarif idrg'!$A:$O,15,FALSE)</f>
        <v>2168928</v>
      </c>
      <c r="N5" s="3" t="str">
        <f t="shared" si="3"/>
        <v>-</v>
      </c>
      <c r="O5" s="13">
        <f>VLOOKUP($D5,'ip prosedur-2025'!$A:$H,4,FALSE)</f>
        <v>22892120.5</v>
      </c>
      <c r="P5" s="13">
        <f>VLOOKUP($D5,'ip prosedur-14 okt-15 juni 2026'!$A:$H,4,FALSE)</f>
        <v>26465628.44</v>
      </c>
      <c r="Q5" s="13">
        <f>VLOOKUP($D5,'ip prosedur-14 okt-15 juni 2026'!$A:$H,3, FALSE)</f>
        <v>16</v>
      </c>
      <c r="R5" s="3">
        <f t="shared" si="4"/>
        <v>423450055</v>
      </c>
      <c r="S5" s="14">
        <f>VLOOKUP($D5,'ip prosedur-14 okt-15 juni 2026'!$A:$H,5,FALSE)</f>
        <v>3514487</v>
      </c>
      <c r="T5" s="14">
        <f>VLOOKUP($D5,'ip prosedur-14 okt-15 juni 2026'!$A:$H,6,FALSE)</f>
        <v>17436164</v>
      </c>
      <c r="U5" s="14">
        <f>VLOOKUP($D5,'ip prosedur-14 okt-15 juni 2026'!$A:$H,7,FALSE)</f>
        <v>29075709</v>
      </c>
      <c r="V5" s="14">
        <f>VLOOKUP($D5,'ip prosedur-14 okt-15 juni 2026'!$A:$H,8,FALSE)</f>
        <v>77578955</v>
      </c>
    </row>
    <row r="6">
      <c r="A6" s="7" t="s">
        <v>5</v>
      </c>
      <c r="B6" s="7" t="s">
        <v>1075</v>
      </c>
      <c r="C6" s="7" t="s">
        <v>1076</v>
      </c>
      <c r="D6" s="7" t="s">
        <v>734</v>
      </c>
      <c r="E6" s="7" t="s">
        <v>735</v>
      </c>
      <c r="F6" s="11" t="str">
        <f>VLOOKUP($D6,proc!$A:$D,3, FALSE)</f>
        <v>0</v>
      </c>
      <c r="G6" s="12" t="str">
        <f t="shared" si="1"/>
        <v>Endoscopy of Upper Gastrointestinal Major Proc.</v>
      </c>
      <c r="H6" s="12" t="str">
        <f t="shared" si="2"/>
        <v>P16KU</v>
      </c>
      <c r="K6" s="13">
        <f>VLOOKUP($B6,'tarif idrg'!$A:$O,11,FALSE)</f>
        <v>2168928</v>
      </c>
      <c r="L6" s="13">
        <f>VLOOKUP($B6,'tarif idrg'!$A:$O,15,FALSE)</f>
        <v>2168928</v>
      </c>
      <c r="N6" s="3" t="str">
        <f t="shared" si="3"/>
        <v>-</v>
      </c>
      <c r="O6" s="13">
        <f>VLOOKUP($D6,'ip prosedur-2025'!$A:$H,4,FALSE)</f>
        <v>18993436.05</v>
      </c>
      <c r="P6" s="13">
        <f>VLOOKUP($D6,'ip prosedur-14 okt-15 juni 2026'!$A:$H,4,FALSE)</f>
        <v>18413547.08</v>
      </c>
      <c r="Q6" s="13">
        <f>VLOOKUP($D6,'ip prosedur-14 okt-15 juni 2026'!$A:$H,3, FALSE)</f>
        <v>3363</v>
      </c>
      <c r="R6" s="3">
        <f t="shared" si="4"/>
        <v>61924758830</v>
      </c>
      <c r="S6" s="14">
        <f>VLOOKUP($D6,'ip prosedur-14 okt-15 juni 2026'!$A:$H,5,FALSE)</f>
        <v>8559723</v>
      </c>
      <c r="T6" s="14">
        <f>VLOOKUP($D6,'ip prosedur-14 okt-15 juni 2026'!$A:$H,6,FALSE)</f>
        <v>14636951</v>
      </c>
      <c r="U6" s="14">
        <f>VLOOKUP($D6,'ip prosedur-14 okt-15 juni 2026'!$A:$H,7,FALSE)</f>
        <v>22943523</v>
      </c>
      <c r="V6" s="14">
        <f>VLOOKUP($D6,'ip prosedur-14 okt-15 juni 2026'!$A:$H,8,FALSE)</f>
        <v>34779292</v>
      </c>
    </row>
    <row r="7">
      <c r="A7" s="7" t="s">
        <v>5</v>
      </c>
      <c r="B7" s="7" t="s">
        <v>1075</v>
      </c>
      <c r="C7" s="7" t="s">
        <v>1076</v>
      </c>
      <c r="D7" s="7" t="s">
        <v>1319</v>
      </c>
      <c r="E7" s="7" t="s">
        <v>1320</v>
      </c>
      <c r="F7" s="11" t="str">
        <f>VLOOKUP($D7,proc!$A:$D,3, FALSE)</f>
        <v>4</v>
      </c>
      <c r="G7" s="12" t="str">
        <f t="shared" si="1"/>
        <v>Endoscopy of Upper Gastrointestinal Major Proc.</v>
      </c>
      <c r="H7" s="12" t="str">
        <f t="shared" si="2"/>
        <v>P16KU</v>
      </c>
      <c r="K7" s="13">
        <f>VLOOKUP($B7,'tarif idrg'!$A:$O,11,FALSE)</f>
        <v>2168928</v>
      </c>
      <c r="L7" s="13">
        <f>VLOOKUP($B7,'tarif idrg'!$A:$O,15,FALSE)</f>
        <v>2168928</v>
      </c>
      <c r="M7" s="2"/>
      <c r="N7" s="3" t="str">
        <f t="shared" si="3"/>
        <v>-</v>
      </c>
      <c r="O7" s="13">
        <f>VLOOKUP($D7,'ip prosedur-2025'!$A:$H,4,FALSE)</f>
        <v>40301830.56</v>
      </c>
      <c r="P7" s="13">
        <f>VLOOKUP($D7,'ip prosedur-14 okt-15 juni 2026'!$A:$H,4,FALSE)</f>
        <v>70550088.77</v>
      </c>
      <c r="Q7" s="13">
        <f>VLOOKUP($D7,'ip prosedur-14 okt-15 juni 2026'!$A:$H,3, FALSE)</f>
        <v>13</v>
      </c>
      <c r="R7" s="3">
        <f t="shared" si="4"/>
        <v>917151154</v>
      </c>
      <c r="S7" s="14">
        <f>VLOOKUP($D7,'ip prosedur-14 okt-15 juni 2026'!$A:$H,5,FALSE)</f>
        <v>22702113</v>
      </c>
      <c r="T7" s="14">
        <f>VLOOKUP($D7,'ip prosedur-14 okt-15 juni 2026'!$A:$H,6,FALSE)</f>
        <v>38835233</v>
      </c>
      <c r="U7" s="14">
        <f>VLOOKUP($D7,'ip prosedur-14 okt-15 juni 2026'!$A:$H,7,FALSE)</f>
        <v>56934105</v>
      </c>
      <c r="V7" s="14">
        <f>VLOOKUP($D7,'ip prosedur-14 okt-15 juni 2026'!$A:$H,8,FALSE)</f>
        <v>85553694</v>
      </c>
    </row>
    <row r="8">
      <c r="A8" s="7" t="s">
        <v>5</v>
      </c>
      <c r="B8" s="7" t="s">
        <v>1075</v>
      </c>
      <c r="C8" s="7" t="s">
        <v>1076</v>
      </c>
      <c r="D8" s="7" t="s">
        <v>739</v>
      </c>
      <c r="E8" s="7" t="s">
        <v>740</v>
      </c>
      <c r="F8" s="11" t="str">
        <f>VLOOKUP($D8,proc!$A:$D,3, FALSE)</f>
        <v>0</v>
      </c>
      <c r="G8" s="12" t="str">
        <f t="shared" si="1"/>
        <v>Endoscopy of Upper Gastrointestinal Major Proc.</v>
      </c>
      <c r="H8" s="12" t="str">
        <f t="shared" si="2"/>
        <v>P16KU</v>
      </c>
      <c r="K8" s="13">
        <f>VLOOKUP($B8,'tarif idrg'!$A:$O,11,FALSE)</f>
        <v>2168928</v>
      </c>
      <c r="L8" s="13">
        <f>VLOOKUP($B8,'tarif idrg'!$A:$O,15,FALSE)</f>
        <v>2168928</v>
      </c>
      <c r="N8" s="3" t="str">
        <f t="shared" si="3"/>
        <v>-</v>
      </c>
      <c r="O8" s="13">
        <f>VLOOKUP($D8,'ip prosedur-2025'!$A:$H,4,FALSE)</f>
        <v>37934610.65</v>
      </c>
      <c r="P8" s="13">
        <f>VLOOKUP($D8,'ip prosedur-14 okt-15 juni 2026'!$A:$H,4,FALSE)</f>
        <v>37881149.42</v>
      </c>
      <c r="Q8" s="13">
        <f>VLOOKUP($D8,'ip prosedur-14 okt-15 juni 2026'!$A:$H,3, FALSE)</f>
        <v>132</v>
      </c>
      <c r="R8" s="3">
        <f t="shared" si="4"/>
        <v>5000311723</v>
      </c>
      <c r="S8" s="14">
        <f>VLOOKUP($D8,'ip prosedur-14 okt-15 juni 2026'!$A:$H,5,FALSE)</f>
        <v>14822395</v>
      </c>
      <c r="T8" s="14">
        <f>VLOOKUP($D8,'ip prosedur-14 okt-15 juni 2026'!$A:$H,6,FALSE)</f>
        <v>21139652</v>
      </c>
      <c r="U8" s="14">
        <f>VLOOKUP($D8,'ip prosedur-14 okt-15 juni 2026'!$A:$H,7,FALSE)</f>
        <v>37927061</v>
      </c>
      <c r="V8" s="14">
        <f>VLOOKUP($D8,'ip prosedur-14 okt-15 juni 2026'!$A:$H,8,FALSE)</f>
        <v>67030428</v>
      </c>
    </row>
    <row r="9">
      <c r="A9" s="7" t="s">
        <v>5</v>
      </c>
      <c r="B9" s="7" t="s">
        <v>1075</v>
      </c>
      <c r="C9" s="7" t="s">
        <v>1076</v>
      </c>
      <c r="D9" s="7" t="s">
        <v>741</v>
      </c>
      <c r="E9" s="7" t="s">
        <v>742</v>
      </c>
      <c r="F9" s="11" t="str">
        <f>VLOOKUP($D9,proc!$A:$D,3, FALSE)</f>
        <v>0</v>
      </c>
      <c r="G9" s="12" t="str">
        <f t="shared" si="1"/>
        <v>Endoscopy of Upper Gastrointestinal Major Proc.</v>
      </c>
      <c r="H9" s="12" t="str">
        <f t="shared" si="2"/>
        <v>P16KU</v>
      </c>
      <c r="K9" s="13">
        <f>VLOOKUP($B9,'tarif idrg'!$A:$O,11,FALSE)</f>
        <v>2168928</v>
      </c>
      <c r="L9" s="13">
        <f>VLOOKUP($B9,'tarif idrg'!$A:$O,15,FALSE)</f>
        <v>2168928</v>
      </c>
      <c r="N9" s="3" t="str">
        <f t="shared" si="3"/>
        <v>-</v>
      </c>
      <c r="O9" s="13">
        <f>VLOOKUP($D9,'ip prosedur-2025'!$A:$H,4,FALSE)</f>
        <v>19775993.61</v>
      </c>
      <c r="P9" s="13">
        <f>VLOOKUP($D9,'ip prosedur-14 okt-15 juni 2026'!$A:$H,4,FALSE)</f>
        <v>18895515.07</v>
      </c>
      <c r="Q9" s="13">
        <f>VLOOKUP($D9,'ip prosedur-14 okt-15 juni 2026'!$A:$H,3, FALSE)</f>
        <v>177</v>
      </c>
      <c r="R9" s="3">
        <f t="shared" si="4"/>
        <v>3344506167</v>
      </c>
      <c r="S9" s="14">
        <f>VLOOKUP($D9,'ip prosedur-14 okt-15 juni 2026'!$A:$H,5,FALSE)</f>
        <v>10412973</v>
      </c>
      <c r="T9" s="14">
        <f>VLOOKUP($D9,'ip prosedur-14 okt-15 juni 2026'!$A:$H,6,FALSE)</f>
        <v>15661826</v>
      </c>
      <c r="U9" s="14">
        <f>VLOOKUP($D9,'ip prosedur-14 okt-15 juni 2026'!$A:$H,7,FALSE)</f>
        <v>22553300</v>
      </c>
      <c r="V9" s="14">
        <f>VLOOKUP($D9,'ip prosedur-14 okt-15 juni 2026'!$A:$H,8,FALSE)</f>
        <v>35693290</v>
      </c>
    </row>
    <row r="10">
      <c r="A10" s="7" t="s">
        <v>5</v>
      </c>
      <c r="B10" s="7" t="s">
        <v>1075</v>
      </c>
      <c r="C10" s="7" t="s">
        <v>1076</v>
      </c>
      <c r="D10" s="7" t="s">
        <v>713</v>
      </c>
      <c r="E10" s="7" t="s">
        <v>714</v>
      </c>
      <c r="F10" s="11" t="str">
        <f>VLOOKUP($D10,proc!$A:$D,3, FALSE)</f>
        <v>0</v>
      </c>
      <c r="G10" s="12" t="str">
        <f t="shared" si="1"/>
        <v>Endoscopy of Upper Gastrointestinal Major Proc.</v>
      </c>
      <c r="H10" s="12" t="str">
        <f t="shared" si="2"/>
        <v>P16KU</v>
      </c>
      <c r="K10" s="13">
        <f>VLOOKUP($B10,'tarif idrg'!$A:$O,11,FALSE)</f>
        <v>2168928</v>
      </c>
      <c r="L10" s="13">
        <f>VLOOKUP($B10,'tarif idrg'!$A:$O,15,FALSE)</f>
        <v>2168928</v>
      </c>
      <c r="N10" s="3" t="str">
        <f t="shared" si="3"/>
        <v>-</v>
      </c>
      <c r="O10" s="13">
        <f>VLOOKUP($D10,'ip prosedur-2025'!$A:$H,4,FALSE)</f>
        <v>32841857</v>
      </c>
      <c r="P10" s="13">
        <f>VLOOKUP($D10,'ip prosedur-14 okt-15 juni 2026'!$A:$H,4,FALSE)</f>
        <v>29376722.5</v>
      </c>
      <c r="Q10" s="13">
        <f>VLOOKUP($D10,'ip prosedur-14 okt-15 juni 2026'!$A:$H,3, FALSE)</f>
        <v>8</v>
      </c>
      <c r="R10" s="3">
        <f t="shared" si="4"/>
        <v>235013780</v>
      </c>
      <c r="S10" s="14">
        <f>VLOOKUP($D10,'ip prosedur-14 okt-15 juni 2026'!$A:$H,5,FALSE)</f>
        <v>14351357</v>
      </c>
      <c r="T10" s="14">
        <f>VLOOKUP($D10,'ip prosedur-14 okt-15 juni 2026'!$A:$H,6,FALSE)</f>
        <v>17654972</v>
      </c>
      <c r="U10" s="14">
        <f>VLOOKUP($D10,'ip prosedur-14 okt-15 juni 2026'!$A:$H,7,FALSE)</f>
        <v>32955274</v>
      </c>
      <c r="V10" s="14">
        <f>VLOOKUP($D10,'ip prosedur-14 okt-15 juni 2026'!$A:$H,8,FALSE)</f>
        <v>84789974</v>
      </c>
    </row>
    <row r="11">
      <c r="A11" s="7" t="s">
        <v>5</v>
      </c>
      <c r="B11" s="7" t="s">
        <v>1075</v>
      </c>
      <c r="C11" s="7" t="s">
        <v>1076</v>
      </c>
      <c r="D11" s="7" t="s">
        <v>751</v>
      </c>
      <c r="E11" s="7" t="s">
        <v>752</v>
      </c>
      <c r="F11" s="11" t="str">
        <f>VLOOKUP($D11,proc!$A:$D,3, FALSE)</f>
        <v>0</v>
      </c>
      <c r="G11" s="12" t="str">
        <f t="shared" si="1"/>
        <v>Endoscopy of Upper Gastrointestinal Major Proc.</v>
      </c>
      <c r="H11" s="12" t="str">
        <f t="shared" si="2"/>
        <v>P16KU</v>
      </c>
      <c r="K11" s="13">
        <f>VLOOKUP($B11,'tarif idrg'!$A:$O,11,FALSE)</f>
        <v>2168928</v>
      </c>
      <c r="L11" s="13">
        <f>VLOOKUP($B11,'tarif idrg'!$A:$O,15,FALSE)</f>
        <v>2168928</v>
      </c>
      <c r="N11" s="3" t="str">
        <f t="shared" si="3"/>
        <v>-</v>
      </c>
      <c r="O11" s="13">
        <f>VLOOKUP($D11,'ip prosedur-2025'!$A:$H,4,FALSE)</f>
        <v>33030317.95</v>
      </c>
      <c r="P11" s="13">
        <f>VLOOKUP($D11,'ip prosedur-14 okt-15 juni 2026'!$A:$H,4,FALSE)</f>
        <v>41361428.24</v>
      </c>
      <c r="Q11" s="13">
        <f>VLOOKUP($D11,'ip prosedur-14 okt-15 juni 2026'!$A:$H,3, FALSE)</f>
        <v>21</v>
      </c>
      <c r="R11" s="3">
        <f t="shared" si="4"/>
        <v>868589993</v>
      </c>
      <c r="S11" s="14">
        <f>VLOOKUP($D11,'ip prosedur-14 okt-15 juni 2026'!$A:$H,5,FALSE)</f>
        <v>24212760</v>
      </c>
      <c r="T11" s="14">
        <f>VLOOKUP($D11,'ip prosedur-14 okt-15 juni 2026'!$A:$H,6,FALSE)</f>
        <v>27401971</v>
      </c>
      <c r="U11" s="14">
        <f>VLOOKUP($D11,'ip prosedur-14 okt-15 juni 2026'!$A:$H,7,FALSE)</f>
        <v>58458806</v>
      </c>
      <c r="V11" s="14">
        <f>VLOOKUP($D11,'ip prosedur-14 okt-15 juni 2026'!$A:$H,8,FALSE)</f>
        <v>80579607</v>
      </c>
    </row>
    <row r="12">
      <c r="A12" s="7" t="s">
        <v>5</v>
      </c>
      <c r="B12" s="7" t="s">
        <v>1075</v>
      </c>
      <c r="C12" s="7" t="s">
        <v>1076</v>
      </c>
      <c r="D12" s="7" t="s">
        <v>753</v>
      </c>
      <c r="E12" s="7" t="s">
        <v>754</v>
      </c>
      <c r="F12" s="11" t="str">
        <f>VLOOKUP($D12,proc!$A:$D,3, FALSE)</f>
        <v>0</v>
      </c>
      <c r="G12" s="12" t="str">
        <f t="shared" si="1"/>
        <v>Endoscopy of Upper Gastrointestinal Major Proc.</v>
      </c>
      <c r="H12" s="12" t="str">
        <f t="shared" si="2"/>
        <v>P16KU</v>
      </c>
      <c r="K12" s="13">
        <f>VLOOKUP($B12,'tarif idrg'!$A:$O,11,FALSE)</f>
        <v>2168928</v>
      </c>
      <c r="L12" s="13">
        <f>VLOOKUP($B12,'tarif idrg'!$A:$O,15,FALSE)</f>
        <v>2168928</v>
      </c>
      <c r="N12" s="3" t="str">
        <f t="shared" si="3"/>
        <v>-</v>
      </c>
      <c r="O12" s="13">
        <f>VLOOKUP($D12,'ip prosedur-2025'!$A:$H,4,FALSE)</f>
        <v>26982566.71</v>
      </c>
      <c r="P12" s="13">
        <f>VLOOKUP($D12,'ip prosedur-14 okt-15 juni 2026'!$A:$H,4,FALSE)</f>
        <v>32266276.2</v>
      </c>
      <c r="Q12" s="13">
        <f>VLOOKUP($D12,'ip prosedur-14 okt-15 juni 2026'!$A:$H,3, FALSE)</f>
        <v>75</v>
      </c>
      <c r="R12" s="3">
        <f t="shared" si="4"/>
        <v>2419970715</v>
      </c>
      <c r="S12" s="14">
        <f>VLOOKUP($D12,'ip prosedur-14 okt-15 juni 2026'!$A:$H,5,FALSE)</f>
        <v>10805734</v>
      </c>
      <c r="T12" s="14">
        <f>VLOOKUP($D12,'ip prosedur-14 okt-15 juni 2026'!$A:$H,6,FALSE)</f>
        <v>19221164</v>
      </c>
      <c r="U12" s="14">
        <f>VLOOKUP($D12,'ip prosedur-14 okt-15 juni 2026'!$A:$H,7,FALSE)</f>
        <v>29172026</v>
      </c>
      <c r="V12" s="14">
        <f>VLOOKUP($D12,'ip prosedur-14 okt-15 juni 2026'!$A:$H,8,FALSE)</f>
        <v>65204939</v>
      </c>
    </row>
    <row r="13">
      <c r="A13" s="7" t="s">
        <v>5</v>
      </c>
      <c r="B13" s="7" t="s">
        <v>1075</v>
      </c>
      <c r="C13" s="7" t="s">
        <v>1076</v>
      </c>
      <c r="D13" s="7" t="s">
        <v>756</v>
      </c>
      <c r="E13" s="7" t="s">
        <v>757</v>
      </c>
      <c r="F13" s="11" t="str">
        <f>VLOOKUP($D13,proc!$A:$D,3, FALSE)</f>
        <v>0</v>
      </c>
      <c r="G13" s="12" t="str">
        <f t="shared" si="1"/>
        <v>Endoscopy of Upper Gastrointestinal Major Proc.</v>
      </c>
      <c r="H13" s="12" t="str">
        <f t="shared" si="2"/>
        <v>P16KU</v>
      </c>
      <c r="K13" s="13">
        <f>VLOOKUP($B13,'tarif idrg'!$A:$O,11,FALSE)</f>
        <v>2168928</v>
      </c>
      <c r="L13" s="13">
        <f>VLOOKUP($B13,'tarif idrg'!$A:$O,15,FALSE)</f>
        <v>2168928</v>
      </c>
      <c r="N13" s="3" t="str">
        <f t="shared" si="3"/>
        <v>-</v>
      </c>
      <c r="O13" s="13">
        <f>VLOOKUP($D13,'ip prosedur-2025'!$A:$H,4,FALSE)</f>
        <v>18098464.05</v>
      </c>
      <c r="P13" s="13">
        <f>VLOOKUP($D13,'ip prosedur-14 okt-15 juni 2026'!$A:$H,4,FALSE)</f>
        <v>61934695.88</v>
      </c>
      <c r="Q13" s="13">
        <f>VLOOKUP($D13,'ip prosedur-14 okt-15 juni 2026'!$A:$H,3, FALSE)</f>
        <v>8</v>
      </c>
      <c r="R13" s="3">
        <f t="shared" si="4"/>
        <v>495477567</v>
      </c>
      <c r="S13" s="14">
        <f>VLOOKUP($D13,'ip prosedur-14 okt-15 juni 2026'!$A:$H,5,FALSE)</f>
        <v>22915101</v>
      </c>
      <c r="T13" s="14">
        <f>VLOOKUP($D13,'ip prosedur-14 okt-15 juni 2026'!$A:$H,6,FALSE)</f>
        <v>31752954</v>
      </c>
      <c r="U13" s="14">
        <f>VLOOKUP($D13,'ip prosedur-14 okt-15 juni 2026'!$A:$H,7,FALSE)</f>
        <v>62582877</v>
      </c>
      <c r="V13" s="14">
        <f>VLOOKUP($D13,'ip prosedur-14 okt-15 juni 2026'!$A:$H,8,FALSE)</f>
        <v>152810539</v>
      </c>
    </row>
    <row r="14">
      <c r="A14" s="7" t="s">
        <v>5</v>
      </c>
      <c r="B14" s="7" t="s">
        <v>1075</v>
      </c>
      <c r="C14" s="7" t="s">
        <v>1076</v>
      </c>
      <c r="D14" s="7" t="s">
        <v>582</v>
      </c>
      <c r="E14" s="7" t="s">
        <v>583</v>
      </c>
      <c r="F14" s="11" t="str">
        <f>VLOOKUP($D14,proc!$A:$D,3, FALSE)</f>
        <v>0</v>
      </c>
      <c r="G14" s="12" t="str">
        <f t="shared" si="1"/>
        <v>Endoscopy of Upper Gastrointestinal Major Proc.</v>
      </c>
      <c r="H14" s="12" t="str">
        <f t="shared" si="2"/>
        <v>P16KU</v>
      </c>
      <c r="K14" s="13">
        <f>VLOOKUP($B14,'tarif idrg'!$A:$O,11,FALSE)</f>
        <v>2168928</v>
      </c>
      <c r="L14" s="13">
        <f>VLOOKUP($B14,'tarif idrg'!$A:$O,15,FALSE)</f>
        <v>2168928</v>
      </c>
      <c r="N14" s="3" t="str">
        <f t="shared" si="3"/>
        <v>-</v>
      </c>
      <c r="O14" s="13">
        <f>VLOOKUP($D14,'ip prosedur-2025'!$A:$H,4,FALSE)</f>
        <v>30629622.21</v>
      </c>
      <c r="P14" s="13">
        <f>VLOOKUP($D14,'ip prosedur-14 okt-15 juni 2026'!$A:$H,4,FALSE)</f>
        <v>31869876.32</v>
      </c>
      <c r="Q14" s="13">
        <f>VLOOKUP($D14,'ip prosedur-14 okt-15 juni 2026'!$A:$H,3, FALSE)</f>
        <v>22</v>
      </c>
      <c r="R14" s="3">
        <f t="shared" si="4"/>
        <v>701137279</v>
      </c>
      <c r="S14" s="14">
        <f>VLOOKUP($D14,'ip prosedur-14 okt-15 juni 2026'!$A:$H,5,FALSE)</f>
        <v>11035132</v>
      </c>
      <c r="T14" s="14">
        <f>VLOOKUP($D14,'ip prosedur-14 okt-15 juni 2026'!$A:$H,6,FALSE)</f>
        <v>15911016</v>
      </c>
      <c r="U14" s="14">
        <f>VLOOKUP($D14,'ip prosedur-14 okt-15 juni 2026'!$A:$H,7,FALSE)</f>
        <v>29372655</v>
      </c>
      <c r="V14" s="14">
        <f>VLOOKUP($D14,'ip prosedur-14 okt-15 juni 2026'!$A:$H,8,FALSE)</f>
        <v>56264468</v>
      </c>
    </row>
    <row r="15">
      <c r="A15" s="7" t="s">
        <v>5</v>
      </c>
      <c r="B15" s="7" t="s">
        <v>1075</v>
      </c>
      <c r="C15" s="7" t="s">
        <v>1076</v>
      </c>
      <c r="D15" s="7" t="s">
        <v>772</v>
      </c>
      <c r="E15" s="7" t="s">
        <v>773</v>
      </c>
      <c r="F15" s="11" t="str">
        <f>VLOOKUP($D15,proc!$A:$D,3, FALSE)</f>
        <v>0</v>
      </c>
      <c r="G15" s="12" t="str">
        <f t="shared" si="1"/>
        <v>Endoscopy of Upper Gastrointestinal Major Proc.</v>
      </c>
      <c r="H15" s="12" t="str">
        <f t="shared" si="2"/>
        <v>P16KU</v>
      </c>
      <c r="K15" s="13">
        <f>VLOOKUP($B15,'tarif idrg'!$A:$O,11,FALSE)</f>
        <v>2168928</v>
      </c>
      <c r="L15" s="13">
        <f>VLOOKUP($B15,'tarif idrg'!$A:$O,15,FALSE)</f>
        <v>2168928</v>
      </c>
      <c r="N15" s="3" t="str">
        <f t="shared" si="3"/>
        <v>-</v>
      </c>
      <c r="O15" s="13">
        <f>VLOOKUP($D15,'ip prosedur-2025'!$A:$H,4,FALSE)</f>
        <v>22090353.64</v>
      </c>
      <c r="P15" s="13">
        <f>VLOOKUP($D15,'ip prosedur-14 okt-15 juni 2026'!$A:$H,4,FALSE)</f>
        <v>17696935.6</v>
      </c>
      <c r="Q15" s="13">
        <f>VLOOKUP($D15,'ip prosedur-14 okt-15 juni 2026'!$A:$H,3, FALSE)</f>
        <v>10</v>
      </c>
      <c r="R15" s="3">
        <f t="shared" si="4"/>
        <v>176969356</v>
      </c>
      <c r="S15" s="14">
        <f>VLOOKUP($D15,'ip prosedur-14 okt-15 juni 2026'!$A:$H,5,FALSE)</f>
        <v>11415300</v>
      </c>
      <c r="T15" s="14">
        <f>VLOOKUP($D15,'ip prosedur-14 okt-15 juni 2026'!$A:$H,6,FALSE)</f>
        <v>12644287</v>
      </c>
      <c r="U15" s="14">
        <f>VLOOKUP($D15,'ip prosedur-14 okt-15 juni 2026'!$A:$H,7,FALSE)</f>
        <v>24530042</v>
      </c>
      <c r="V15" s="14">
        <f>VLOOKUP($D15,'ip prosedur-14 okt-15 juni 2026'!$A:$H,8,FALSE)</f>
        <v>29597406</v>
      </c>
    </row>
    <row r="16">
      <c r="A16" s="7" t="s">
        <v>5</v>
      </c>
      <c r="B16" s="7" t="s">
        <v>1075</v>
      </c>
      <c r="C16" s="7" t="s">
        <v>1076</v>
      </c>
      <c r="D16" s="7" t="s">
        <v>774</v>
      </c>
      <c r="E16" s="7" t="s">
        <v>775</v>
      </c>
      <c r="F16" s="11" t="str">
        <f>VLOOKUP($D16,proc!$A:$D,3, FALSE)</f>
        <v>0</v>
      </c>
      <c r="G16" s="12" t="str">
        <f t="shared" si="1"/>
        <v>Endoscopy of Upper Gastrointestinal Major Proc.</v>
      </c>
      <c r="H16" s="12" t="str">
        <f t="shared" si="2"/>
        <v>P16KU</v>
      </c>
      <c r="K16" s="13">
        <f>VLOOKUP($B16,'tarif idrg'!$A:$O,11,FALSE)</f>
        <v>2168928</v>
      </c>
      <c r="L16" s="13">
        <f>VLOOKUP($B16,'tarif idrg'!$A:$O,15,FALSE)</f>
        <v>2168928</v>
      </c>
      <c r="N16" s="3" t="str">
        <f t="shared" si="3"/>
        <v>-</v>
      </c>
      <c r="O16" s="13">
        <f>VLOOKUP($D16,'ip prosedur-2025'!$A:$H,4,FALSE)</f>
        <v>60415771.43</v>
      </c>
      <c r="P16" s="13">
        <f>VLOOKUP($D16,'ip prosedur-14 okt-15 juni 2026'!$A:$H,4,FALSE)</f>
        <v>75072262.55</v>
      </c>
      <c r="Q16" s="13">
        <f>VLOOKUP($D16,'ip prosedur-14 okt-15 juni 2026'!$A:$H,3, FALSE)</f>
        <v>44</v>
      </c>
      <c r="R16" s="3">
        <f t="shared" si="4"/>
        <v>3303179552</v>
      </c>
      <c r="S16" s="14">
        <f>VLOOKUP($D16,'ip prosedur-14 okt-15 juni 2026'!$A:$H,5,FALSE)</f>
        <v>26739928</v>
      </c>
      <c r="T16" s="14">
        <f>VLOOKUP($D16,'ip prosedur-14 okt-15 juni 2026'!$A:$H,6,FALSE)</f>
        <v>46532080</v>
      </c>
      <c r="U16" s="14">
        <f>VLOOKUP($D16,'ip prosedur-14 okt-15 juni 2026'!$A:$H,7,FALSE)</f>
        <v>80609684</v>
      </c>
      <c r="V16" s="14">
        <f>VLOOKUP($D16,'ip prosedur-14 okt-15 juni 2026'!$A:$H,8,FALSE)</f>
        <v>202798518</v>
      </c>
    </row>
    <row r="17">
      <c r="A17" s="7" t="s">
        <v>5</v>
      </c>
      <c r="B17" s="7" t="s">
        <v>1080</v>
      </c>
      <c r="C17" s="7" t="s">
        <v>1081</v>
      </c>
      <c r="D17" s="7" t="s">
        <v>770</v>
      </c>
      <c r="E17" s="7" t="s">
        <v>771</v>
      </c>
      <c r="F17" s="11" t="str">
        <f>VLOOKUP($D17,proc!$A:$D,3, FALSE)</f>
        <v>0</v>
      </c>
      <c r="G17" s="12" t="str">
        <f t="shared" si="1"/>
        <v>Colonoscopy Proc.</v>
      </c>
      <c r="H17" s="12" t="str">
        <f t="shared" si="2"/>
        <v>P16KT</v>
      </c>
      <c r="K17" s="13">
        <f>VLOOKUP($B17,'tarif idrg'!$A:$O,11,FALSE)</f>
        <v>1564397</v>
      </c>
      <c r="L17" s="13">
        <f>VLOOKUP($B17,'tarif idrg'!$A:$O,15,FALSE)</f>
        <v>2377883</v>
      </c>
      <c r="N17" s="3" t="str">
        <f t="shared" si="3"/>
        <v>-</v>
      </c>
      <c r="O17" s="13">
        <f>VLOOKUP($D17,'ip prosedur-2025'!$A:$H,4,FALSE)</f>
        <v>23096358.16</v>
      </c>
      <c r="P17" s="13">
        <f>VLOOKUP($D17,'ip prosedur-14 okt-15 juni 2026'!$A:$H,4,FALSE)</f>
        <v>16980634.17</v>
      </c>
      <c r="Q17" s="13">
        <f>VLOOKUP($D17,'ip prosedur-14 okt-15 juni 2026'!$A:$H,3, FALSE)</f>
        <v>29</v>
      </c>
      <c r="R17" s="3">
        <f t="shared" si="4"/>
        <v>492438390.9</v>
      </c>
      <c r="S17" s="14">
        <f>VLOOKUP($D17,'ip prosedur-14 okt-15 juni 2026'!$A:$H,5,FALSE)</f>
        <v>6746401</v>
      </c>
      <c r="T17" s="14">
        <f>VLOOKUP($D17,'ip prosedur-14 okt-15 juni 2026'!$A:$H,6,FALSE)</f>
        <v>11586938</v>
      </c>
      <c r="U17" s="14">
        <f>VLOOKUP($D17,'ip prosedur-14 okt-15 juni 2026'!$A:$H,7,FALSE)</f>
        <v>17483970</v>
      </c>
      <c r="V17" s="14">
        <f>VLOOKUP($D17,'ip prosedur-14 okt-15 juni 2026'!$A:$H,8,FALSE)</f>
        <v>40946613</v>
      </c>
    </row>
    <row r="18">
      <c r="A18" s="7" t="s">
        <v>5</v>
      </c>
      <c r="B18" s="7" t="s">
        <v>1080</v>
      </c>
      <c r="C18" s="7" t="s">
        <v>1081</v>
      </c>
      <c r="D18" s="7" t="s">
        <v>715</v>
      </c>
      <c r="E18" s="7" t="s">
        <v>716</v>
      </c>
      <c r="F18" s="11" t="str">
        <f>VLOOKUP($D18,proc!$A:$D,3, FALSE)</f>
        <v>0</v>
      </c>
      <c r="G18" s="12" t="str">
        <f t="shared" si="1"/>
        <v>Colonoscopy Proc.</v>
      </c>
      <c r="H18" s="12" t="str">
        <f t="shared" si="2"/>
        <v>P16KT</v>
      </c>
      <c r="K18" s="13">
        <f>VLOOKUP($B18,'tarif idrg'!$A:$O,11,FALSE)</f>
        <v>1564397</v>
      </c>
      <c r="L18" s="13">
        <f>VLOOKUP($B18,'tarif idrg'!$A:$O,15,FALSE)</f>
        <v>2377883</v>
      </c>
      <c r="N18" s="3" t="str">
        <f t="shared" si="3"/>
        <v>-</v>
      </c>
      <c r="O18" s="13">
        <f>VLOOKUP($D18,'ip prosedur-2025'!$A:$H,4,FALSE)</f>
        <v>9211622.786</v>
      </c>
      <c r="P18" s="13">
        <f>VLOOKUP($D18,'ip prosedur-14 okt-15 juni 2026'!$A:$H,4,FALSE)</f>
        <v>27011289.81</v>
      </c>
      <c r="Q18" s="13">
        <f>VLOOKUP($D18,'ip prosedur-14 okt-15 juni 2026'!$A:$H,3, FALSE)</f>
        <v>62</v>
      </c>
      <c r="R18" s="3">
        <f t="shared" si="4"/>
        <v>1674699968</v>
      </c>
      <c r="S18" s="14">
        <f>VLOOKUP($D18,'ip prosedur-14 okt-15 juni 2026'!$A:$H,5,FALSE)</f>
        <v>8299542</v>
      </c>
      <c r="T18" s="14">
        <f>VLOOKUP($D18,'ip prosedur-14 okt-15 juni 2026'!$A:$H,6,FALSE)</f>
        <v>11837578</v>
      </c>
      <c r="U18" s="14">
        <f>VLOOKUP($D18,'ip prosedur-14 okt-15 juni 2026'!$A:$H,7,FALSE)</f>
        <v>19403165</v>
      </c>
      <c r="V18" s="14">
        <f>VLOOKUP($D18,'ip prosedur-14 okt-15 juni 2026'!$A:$H,8,FALSE)</f>
        <v>41319167</v>
      </c>
    </row>
    <row r="19">
      <c r="A19" s="7" t="s">
        <v>5</v>
      </c>
      <c r="B19" s="7" t="s">
        <v>1080</v>
      </c>
      <c r="C19" s="7" t="s">
        <v>1081</v>
      </c>
      <c r="D19" s="7" t="s">
        <v>718</v>
      </c>
      <c r="E19" s="7" t="s">
        <v>719</v>
      </c>
      <c r="F19" s="11" t="str">
        <f>VLOOKUP($D19,proc!$A:$D,3, FALSE)</f>
        <v>0</v>
      </c>
      <c r="G19" s="12" t="str">
        <f t="shared" si="1"/>
        <v>Colonoscopy Proc.</v>
      </c>
      <c r="H19" s="12" t="str">
        <f t="shared" si="2"/>
        <v>P16KT</v>
      </c>
      <c r="K19" s="13">
        <f>VLOOKUP($B19,'tarif idrg'!$A:$O,11,FALSE)</f>
        <v>1564397</v>
      </c>
      <c r="L19" s="13">
        <f>VLOOKUP($B19,'tarif idrg'!$A:$O,15,FALSE)</f>
        <v>2377883</v>
      </c>
      <c r="N19" s="3" t="str">
        <f t="shared" si="3"/>
        <v>-</v>
      </c>
      <c r="O19" s="13">
        <f>VLOOKUP($D19,'ip prosedur-2025'!$A:$H,4,FALSE)</f>
        <v>16719693.48</v>
      </c>
      <c r="P19" s="13">
        <f>VLOOKUP($D19,'ip prosedur-14 okt-15 juni 2026'!$A:$H,4,FALSE)</f>
        <v>16160878.22</v>
      </c>
      <c r="Q19" s="13">
        <f>VLOOKUP($D19,'ip prosedur-14 okt-15 juni 2026'!$A:$H,3, FALSE)</f>
        <v>10655</v>
      </c>
      <c r="R19" s="3">
        <f t="shared" si="4"/>
        <v>172194157434</v>
      </c>
      <c r="S19" s="14">
        <f>VLOOKUP($D19,'ip prosedur-14 okt-15 juni 2026'!$A:$H,5,FALSE)</f>
        <v>6424161</v>
      </c>
      <c r="T19" s="14">
        <f>VLOOKUP($D19,'ip prosedur-14 okt-15 juni 2026'!$A:$H,6,FALSE)</f>
        <v>10329493</v>
      </c>
      <c r="U19" s="14">
        <f>VLOOKUP($D19,'ip prosedur-14 okt-15 juni 2026'!$A:$H,7,FALSE)</f>
        <v>17378790</v>
      </c>
      <c r="V19" s="14">
        <f>VLOOKUP($D19,'ip prosedur-14 okt-15 juni 2026'!$A:$H,8,FALSE)</f>
        <v>31108851</v>
      </c>
    </row>
    <row r="20">
      <c r="A20" s="7" t="s">
        <v>5</v>
      </c>
      <c r="B20" s="7" t="s">
        <v>1080</v>
      </c>
      <c r="C20" s="7" t="s">
        <v>1081</v>
      </c>
      <c r="D20" s="7" t="s">
        <v>720</v>
      </c>
      <c r="E20" s="7" t="s">
        <v>721</v>
      </c>
      <c r="F20" s="11" t="str">
        <f>VLOOKUP($D20,proc!$A:$D,3, FALSE)</f>
        <v>0</v>
      </c>
      <c r="G20" s="12" t="str">
        <f t="shared" si="1"/>
        <v>Colonoscopy Proc.</v>
      </c>
      <c r="H20" s="12" t="str">
        <f t="shared" si="2"/>
        <v>P16KT</v>
      </c>
      <c r="K20" s="13">
        <f>VLOOKUP($B20,'tarif idrg'!$A:$O,11,FALSE)</f>
        <v>1564397</v>
      </c>
      <c r="L20" s="13">
        <f>VLOOKUP($B20,'tarif idrg'!$A:$O,15,FALSE)</f>
        <v>2377883</v>
      </c>
      <c r="N20" s="3" t="str">
        <f t="shared" si="3"/>
        <v>-</v>
      </c>
      <c r="O20" s="13">
        <f>VLOOKUP($D20,'ip prosedur-2025'!$A:$H,4,FALSE)</f>
        <v>23490870.59</v>
      </c>
      <c r="P20" s="13">
        <f>VLOOKUP($D20,'ip prosedur-14 okt-15 juni 2026'!$A:$H,4,FALSE)</f>
        <v>27305848.6</v>
      </c>
      <c r="Q20" s="13">
        <f>VLOOKUP($D20,'ip prosedur-14 okt-15 juni 2026'!$A:$H,3, FALSE)</f>
        <v>40</v>
      </c>
      <c r="R20" s="3">
        <f t="shared" si="4"/>
        <v>1092233944</v>
      </c>
      <c r="S20" s="14">
        <f>VLOOKUP($D20,'ip prosedur-14 okt-15 juni 2026'!$A:$H,5,FALSE)</f>
        <v>9713314</v>
      </c>
      <c r="T20" s="14">
        <f>VLOOKUP($D20,'ip prosedur-14 okt-15 juni 2026'!$A:$H,6,FALSE)</f>
        <v>13708150</v>
      </c>
      <c r="U20" s="14">
        <f>VLOOKUP($D20,'ip prosedur-14 okt-15 juni 2026'!$A:$H,7,FALSE)</f>
        <v>30358100</v>
      </c>
      <c r="V20" s="14">
        <f>VLOOKUP($D20,'ip prosedur-14 okt-15 juni 2026'!$A:$H,8,FALSE)</f>
        <v>61666900</v>
      </c>
    </row>
    <row r="21">
      <c r="A21" s="7" t="s">
        <v>5</v>
      </c>
      <c r="B21" s="7" t="s">
        <v>1086</v>
      </c>
      <c r="C21" s="7" t="s">
        <v>1087</v>
      </c>
      <c r="D21" s="7" t="s">
        <v>732</v>
      </c>
      <c r="E21" s="7" t="s">
        <v>733</v>
      </c>
      <c r="F21" s="11" t="str">
        <f>VLOOKUP($D21,proc!$A:$D,3, FALSE)</f>
        <v>0</v>
      </c>
      <c r="G21" s="12" t="str">
        <f t="shared" si="1"/>
        <v>Major Biopsy for Digestive System</v>
      </c>
      <c r="H21" s="12" t="str">
        <f t="shared" si="2"/>
        <v>P16KX</v>
      </c>
      <c r="K21" s="13">
        <f>VLOOKUP($B21,'tarif idrg'!$A:$O,11,FALSE)</f>
        <v>1901273</v>
      </c>
      <c r="L21" s="13">
        <f>VLOOKUP($B21,'tarif idrg'!$A:$O,15,FALSE)</f>
        <v>2452642</v>
      </c>
      <c r="N21" s="3" t="str">
        <f t="shared" si="3"/>
        <v>-</v>
      </c>
      <c r="O21" s="13">
        <f>VLOOKUP($D21,'ip prosedur-2025'!$A:$H,4,FALSE)</f>
        <v>23643345.04</v>
      </c>
      <c r="P21" s="13">
        <f>VLOOKUP($D21,'ip prosedur-14 okt-15 juni 2026'!$A:$H,4,FALSE)</f>
        <v>24503037.61</v>
      </c>
      <c r="Q21" s="13">
        <f>VLOOKUP($D21,'ip prosedur-14 okt-15 juni 2026'!$A:$H,3, FALSE)</f>
        <v>188</v>
      </c>
      <c r="R21" s="3">
        <f t="shared" si="4"/>
        <v>4606571071</v>
      </c>
      <c r="S21" s="14">
        <f>VLOOKUP($D21,'ip prosedur-14 okt-15 juni 2026'!$A:$H,5,FALSE)</f>
        <v>9694578</v>
      </c>
      <c r="T21" s="14">
        <f>VLOOKUP($D21,'ip prosedur-14 okt-15 juni 2026'!$A:$H,6,FALSE)</f>
        <v>16969056</v>
      </c>
      <c r="U21" s="14">
        <f>VLOOKUP($D21,'ip prosedur-14 okt-15 juni 2026'!$A:$H,7,FALSE)</f>
        <v>30113403</v>
      </c>
      <c r="V21" s="14">
        <f>VLOOKUP($D21,'ip prosedur-14 okt-15 juni 2026'!$A:$H,8,FALSE)</f>
        <v>46186470</v>
      </c>
    </row>
    <row r="22">
      <c r="A22" s="7" t="s">
        <v>5</v>
      </c>
      <c r="B22" s="7" t="s">
        <v>1086</v>
      </c>
      <c r="C22" s="7" t="s">
        <v>1087</v>
      </c>
      <c r="D22" s="7" t="s">
        <v>449</v>
      </c>
      <c r="E22" s="7" t="s">
        <v>450</v>
      </c>
      <c r="F22" s="11" t="str">
        <f>VLOOKUP($D22,proc!$A:$D,3, FALSE)</f>
        <v>3</v>
      </c>
      <c r="G22" s="12" t="str">
        <f t="shared" si="1"/>
        <v>Major Biopsy for Digestive System</v>
      </c>
      <c r="H22" s="12" t="str">
        <f t="shared" si="2"/>
        <v>P16KX</v>
      </c>
      <c r="K22" s="13">
        <f>VLOOKUP($B22,'tarif idrg'!$A:$O,11,FALSE)</f>
        <v>1901273</v>
      </c>
      <c r="L22" s="13">
        <f>VLOOKUP($B22,'tarif idrg'!$A:$O,15,FALSE)</f>
        <v>2452642</v>
      </c>
      <c r="N22" s="3" t="str">
        <f t="shared" si="3"/>
        <v>-</v>
      </c>
      <c r="O22" s="13">
        <f>VLOOKUP($D22,'ip prosedur-2025'!$A:$H,4,FALSE)</f>
        <v>53802477.81</v>
      </c>
      <c r="P22" s="13">
        <f>VLOOKUP($D22,'ip prosedur-14 okt-15 juni 2026'!$A:$H,4,FALSE)</f>
        <v>55792916.43</v>
      </c>
      <c r="Q22" s="13">
        <f>VLOOKUP($D22,'ip prosedur-14 okt-15 juni 2026'!$A:$H,3, FALSE)</f>
        <v>21</v>
      </c>
      <c r="R22" s="3">
        <f t="shared" si="4"/>
        <v>1171651245</v>
      </c>
      <c r="S22" s="14">
        <f>VLOOKUP($D22,'ip prosedur-14 okt-15 juni 2026'!$A:$H,5,FALSE)</f>
        <v>18013219</v>
      </c>
      <c r="T22" s="14">
        <f>VLOOKUP($D22,'ip prosedur-14 okt-15 juni 2026'!$A:$H,6,FALSE)</f>
        <v>39293593</v>
      </c>
      <c r="U22" s="14">
        <f>VLOOKUP($D22,'ip prosedur-14 okt-15 juni 2026'!$A:$H,7,FALSE)</f>
        <v>58596889</v>
      </c>
      <c r="V22" s="14">
        <f>VLOOKUP($D22,'ip prosedur-14 okt-15 juni 2026'!$A:$H,8,FALSE)</f>
        <v>87858699</v>
      </c>
    </row>
    <row r="23">
      <c r="A23" s="7" t="s">
        <v>5</v>
      </c>
      <c r="B23" s="7" t="s">
        <v>1086</v>
      </c>
      <c r="C23" s="7" t="s">
        <v>1087</v>
      </c>
      <c r="D23" s="7" t="s">
        <v>1777</v>
      </c>
      <c r="E23" s="7" t="s">
        <v>1778</v>
      </c>
      <c r="F23" s="11" t="str">
        <f>VLOOKUP($D23,proc!$A:$D,3, FALSE)</f>
        <v>4</v>
      </c>
      <c r="G23" s="12" t="str">
        <f t="shared" si="1"/>
        <v>Major Biopsy for Digestive System</v>
      </c>
      <c r="H23" s="12" t="str">
        <f t="shared" si="2"/>
        <v>P16KX</v>
      </c>
      <c r="K23" s="13">
        <f>VLOOKUP($B23,'tarif idrg'!$A:$O,11,FALSE)</f>
        <v>1901273</v>
      </c>
      <c r="L23" s="13">
        <f>VLOOKUP($B23,'tarif idrg'!$A:$O,15,FALSE)</f>
        <v>2452642</v>
      </c>
      <c r="N23" s="3" t="str">
        <f t="shared" si="3"/>
        <v>-</v>
      </c>
      <c r="O23" s="13">
        <f>VLOOKUP($D23,'ip prosedur-2025'!$A:$H,4,FALSE)</f>
        <v>36546420.3</v>
      </c>
      <c r="P23" s="13">
        <f>VLOOKUP($D23,'ip prosedur-14 okt-15 juni 2026'!$A:$H,4,FALSE)</f>
        <v>32102342.55</v>
      </c>
      <c r="Q23" s="13">
        <f>VLOOKUP($D23,'ip prosedur-14 okt-15 juni 2026'!$A:$H,3, FALSE)</f>
        <v>387</v>
      </c>
      <c r="R23" s="3">
        <f t="shared" si="4"/>
        <v>12423606567</v>
      </c>
      <c r="S23" s="14">
        <f>VLOOKUP($D23,'ip prosedur-14 okt-15 juni 2026'!$A:$H,5,FALSE)</f>
        <v>13962044</v>
      </c>
      <c r="T23" s="14">
        <f>VLOOKUP($D23,'ip prosedur-14 okt-15 juni 2026'!$A:$H,6,FALSE)</f>
        <v>23425085</v>
      </c>
      <c r="U23" s="14">
        <f>VLOOKUP($D23,'ip prosedur-14 okt-15 juni 2026'!$A:$H,7,FALSE)</f>
        <v>40240677</v>
      </c>
      <c r="V23" s="14">
        <f>VLOOKUP($D23,'ip prosedur-14 okt-15 juni 2026'!$A:$H,8,FALSE)</f>
        <v>67550050</v>
      </c>
    </row>
    <row r="24">
      <c r="A24" s="7" t="s">
        <v>5</v>
      </c>
      <c r="B24" s="7" t="s">
        <v>1086</v>
      </c>
      <c r="C24" s="7" t="s">
        <v>1087</v>
      </c>
      <c r="D24" s="7" t="s">
        <v>765</v>
      </c>
      <c r="E24" s="7" t="s">
        <v>766</v>
      </c>
      <c r="F24" s="11" t="str">
        <f>VLOOKUP($D24,proc!$A:$D,3, FALSE)</f>
        <v>0</v>
      </c>
      <c r="G24" s="12" t="str">
        <f t="shared" si="1"/>
        <v>Major Biopsy for Digestive System</v>
      </c>
      <c r="H24" s="12" t="str">
        <f t="shared" si="2"/>
        <v>P16KX</v>
      </c>
      <c r="K24" s="13">
        <f>VLOOKUP($B24,'tarif idrg'!$A:$O,11,FALSE)</f>
        <v>1901273</v>
      </c>
      <c r="L24" s="13">
        <f>VLOOKUP($B24,'tarif idrg'!$A:$O,15,FALSE)</f>
        <v>2452642</v>
      </c>
      <c r="N24" s="3" t="str">
        <f t="shared" si="3"/>
        <v>-</v>
      </c>
      <c r="O24" s="13">
        <f>VLOOKUP($D24,'ip prosedur-2025'!$A:$H,4,FALSE)</f>
        <v>34479903.92</v>
      </c>
      <c r="P24" s="13">
        <f>VLOOKUP($D24,'ip prosedur-14 okt-15 juni 2026'!$A:$H,4,FALSE)</f>
        <v>22781628.73</v>
      </c>
      <c r="Q24" s="13">
        <f>VLOOKUP($D24,'ip prosedur-14 okt-15 juni 2026'!$A:$H,3, FALSE)</f>
        <v>457</v>
      </c>
      <c r="R24" s="3">
        <f t="shared" si="4"/>
        <v>10411204330</v>
      </c>
      <c r="S24" s="14">
        <f>VLOOKUP($D24,'ip prosedur-14 okt-15 juni 2026'!$A:$H,5,FALSE)</f>
        <v>10137968</v>
      </c>
      <c r="T24" s="14">
        <f>VLOOKUP($D24,'ip prosedur-14 okt-15 juni 2026'!$A:$H,6,FALSE)</f>
        <v>14189241</v>
      </c>
      <c r="U24" s="14">
        <f>VLOOKUP($D24,'ip prosedur-14 okt-15 juni 2026'!$A:$H,7,FALSE)</f>
        <v>24537581</v>
      </c>
      <c r="V24" s="14">
        <f>VLOOKUP($D24,'ip prosedur-14 okt-15 juni 2026'!$A:$H,8,FALSE)</f>
        <v>42716977</v>
      </c>
    </row>
    <row r="25">
      <c r="A25" s="7" t="s">
        <v>5</v>
      </c>
      <c r="B25" s="7" t="s">
        <v>1086</v>
      </c>
      <c r="C25" s="7" t="s">
        <v>1087</v>
      </c>
      <c r="D25" s="7" t="s">
        <v>722</v>
      </c>
      <c r="E25" s="7" t="s">
        <v>724</v>
      </c>
      <c r="F25" s="11" t="str">
        <f>VLOOKUP($D25,proc!$A:$D,3, FALSE)</f>
        <v>0</v>
      </c>
      <c r="G25" s="12" t="str">
        <f t="shared" si="1"/>
        <v>Major Biopsy for Digestive System</v>
      </c>
      <c r="H25" s="12" t="str">
        <f t="shared" si="2"/>
        <v>P16KX</v>
      </c>
      <c r="K25" s="13">
        <f>VLOOKUP($B25,'tarif idrg'!$A:$O,11,FALSE)</f>
        <v>1901273</v>
      </c>
      <c r="L25" s="13">
        <f>VLOOKUP($B25,'tarif idrg'!$A:$O,15,FALSE)</f>
        <v>2452642</v>
      </c>
      <c r="N25" s="3" t="str">
        <f t="shared" si="3"/>
        <v>-</v>
      </c>
      <c r="O25" s="13">
        <f>VLOOKUP($D25,'ip prosedur-2025'!$A:$H,4,FALSE)</f>
        <v>23084970.88</v>
      </c>
      <c r="P25" s="13">
        <f>VLOOKUP($D25,'ip prosedur-14 okt-15 juni 2026'!$A:$H,4,FALSE)</f>
        <v>24466524.43</v>
      </c>
      <c r="Q25" s="13">
        <f>VLOOKUP($D25,'ip prosedur-14 okt-15 juni 2026'!$A:$H,3, FALSE)</f>
        <v>6161</v>
      </c>
      <c r="R25" s="3">
        <f t="shared" si="4"/>
        <v>150738257013</v>
      </c>
      <c r="S25" s="14">
        <f>VLOOKUP($D25,'ip prosedur-14 okt-15 juni 2026'!$A:$H,5,FALSE)</f>
        <v>8619809</v>
      </c>
      <c r="T25" s="14">
        <f>VLOOKUP($D25,'ip prosedur-14 okt-15 juni 2026'!$A:$H,6,FALSE)</f>
        <v>15001229</v>
      </c>
      <c r="U25" s="14">
        <f>VLOOKUP($D25,'ip prosedur-14 okt-15 juni 2026'!$A:$H,7,FALSE)</f>
        <v>29606558</v>
      </c>
      <c r="V25" s="14">
        <f>VLOOKUP($D25,'ip prosedur-14 okt-15 juni 2026'!$A:$H,8,FALSE)</f>
        <v>52121365</v>
      </c>
    </row>
    <row r="26">
      <c r="A26" s="7" t="s">
        <v>5</v>
      </c>
      <c r="B26" s="7" t="s">
        <v>1094</v>
      </c>
      <c r="C26" s="7" t="s">
        <v>1096</v>
      </c>
      <c r="D26" s="7" t="s">
        <v>748</v>
      </c>
      <c r="E26" s="7" t="s">
        <v>750</v>
      </c>
      <c r="F26" s="11" t="str">
        <f>VLOOKUP($D26,proc!$A:$D,3, FALSE)</f>
        <v>0</v>
      </c>
      <c r="G26" s="12" t="str">
        <f t="shared" si="1"/>
        <v>Moderate Biopsy for Digestive System</v>
      </c>
      <c r="H26" s="12" t="str">
        <f t="shared" si="2"/>
        <v>P16KY</v>
      </c>
      <c r="K26" s="13">
        <f>VLOOKUP($B26,'tarif idrg'!$A:$O,11,FALSE)</f>
        <v>1527479</v>
      </c>
      <c r="L26" s="13">
        <f>VLOOKUP($B26,'tarif idrg'!$A:$O,15,FALSE)</f>
        <v>1527479</v>
      </c>
      <c r="N26" s="3" t="str">
        <f t="shared" si="3"/>
        <v>-</v>
      </c>
      <c r="O26" s="13">
        <f>VLOOKUP($D26,'ip prosedur-2025'!$A:$H,4,FALSE)</f>
        <v>14895664.91</v>
      </c>
      <c r="P26" s="13">
        <f>VLOOKUP($D26,'ip prosedur-14 okt-15 juni 2026'!$A:$H,4,FALSE)</f>
        <v>14737726.1</v>
      </c>
      <c r="Q26" s="13">
        <f>VLOOKUP($D26,'ip prosedur-14 okt-15 juni 2026'!$A:$H,3, FALSE)</f>
        <v>1497</v>
      </c>
      <c r="R26" s="3">
        <f t="shared" si="4"/>
        <v>22062375972</v>
      </c>
      <c r="S26" s="14">
        <f>VLOOKUP($D26,'ip prosedur-14 okt-15 juni 2026'!$A:$H,5,FALSE)</f>
        <v>6068224</v>
      </c>
      <c r="T26" s="14">
        <f>VLOOKUP($D26,'ip prosedur-14 okt-15 juni 2026'!$A:$H,6,FALSE)</f>
        <v>9974912</v>
      </c>
      <c r="U26" s="14">
        <f>VLOOKUP($D26,'ip prosedur-14 okt-15 juni 2026'!$A:$H,7,FALSE)</f>
        <v>17494976</v>
      </c>
      <c r="V26" s="14">
        <f>VLOOKUP($D26,'ip prosedur-14 okt-15 juni 2026'!$A:$H,8,FALSE)</f>
        <v>27976912</v>
      </c>
    </row>
    <row r="27">
      <c r="A27" s="7" t="s">
        <v>5</v>
      </c>
      <c r="B27" s="7" t="s">
        <v>1094</v>
      </c>
      <c r="C27" s="7" t="s">
        <v>1096</v>
      </c>
      <c r="D27" s="7" t="s">
        <v>579</v>
      </c>
      <c r="E27" s="7" t="s">
        <v>581</v>
      </c>
      <c r="F27" s="11" t="str">
        <f>VLOOKUP($D27,proc!$A:$D,3, FALSE)</f>
        <v>4</v>
      </c>
      <c r="G27" s="12" t="str">
        <f t="shared" si="1"/>
        <v>Moderate Biopsy for Digestive System</v>
      </c>
      <c r="H27" s="12" t="str">
        <f t="shared" si="2"/>
        <v>P16KY</v>
      </c>
      <c r="K27" s="13">
        <f>VLOOKUP($B27,'tarif idrg'!$A:$O,11,FALSE)</f>
        <v>1527479</v>
      </c>
      <c r="L27" s="13">
        <f>VLOOKUP($B27,'tarif idrg'!$A:$O,15,FALSE)</f>
        <v>1527479</v>
      </c>
      <c r="N27" s="3" t="str">
        <f t="shared" si="3"/>
        <v>-</v>
      </c>
      <c r="O27" s="13">
        <f>VLOOKUP($D27,'ip prosedur-2025'!$A:$H,4,FALSE)</f>
        <v>33645451.3</v>
      </c>
      <c r="P27" s="13">
        <f>VLOOKUP($D27,'ip prosedur-14 okt-15 juni 2026'!$A:$H,4,FALSE)</f>
        <v>35811167.74</v>
      </c>
      <c r="Q27" s="13">
        <f>VLOOKUP($D27,'ip prosedur-14 okt-15 juni 2026'!$A:$H,3, FALSE)</f>
        <v>396</v>
      </c>
      <c r="R27" s="3">
        <f t="shared" si="4"/>
        <v>14181222425</v>
      </c>
      <c r="S27" s="14">
        <f>VLOOKUP($D27,'ip prosedur-14 okt-15 juni 2026'!$A:$H,5,FALSE)</f>
        <v>15015039</v>
      </c>
      <c r="T27" s="14">
        <f>VLOOKUP($D27,'ip prosedur-14 okt-15 juni 2026'!$A:$H,6,FALSE)</f>
        <v>23930024</v>
      </c>
      <c r="U27" s="14">
        <f>VLOOKUP($D27,'ip prosedur-14 okt-15 juni 2026'!$A:$H,7,FALSE)</f>
        <v>43515833</v>
      </c>
      <c r="V27" s="14">
        <f>VLOOKUP($D27,'ip prosedur-14 okt-15 juni 2026'!$A:$H,8,FALSE)</f>
        <v>73132299</v>
      </c>
    </row>
    <row r="28">
      <c r="A28" s="7" t="s">
        <v>5</v>
      </c>
      <c r="B28" s="7" t="s">
        <v>1094</v>
      </c>
      <c r="C28" s="7" t="s">
        <v>1096</v>
      </c>
      <c r="D28" s="7" t="s">
        <v>768</v>
      </c>
      <c r="E28" s="7" t="s">
        <v>769</v>
      </c>
      <c r="F28" s="11" t="str">
        <f>VLOOKUP($D28,proc!$A:$D,3, FALSE)</f>
        <v>0</v>
      </c>
      <c r="G28" s="12" t="str">
        <f t="shared" si="1"/>
        <v>Moderate Biopsy for Digestive System</v>
      </c>
      <c r="H28" s="12" t="str">
        <f t="shared" si="2"/>
        <v>P16KY</v>
      </c>
      <c r="K28" s="13">
        <f>VLOOKUP($B28,'tarif idrg'!$A:$O,11,FALSE)</f>
        <v>1527479</v>
      </c>
      <c r="L28" s="13">
        <f>VLOOKUP($B28,'tarif idrg'!$A:$O,15,FALSE)</f>
        <v>1527479</v>
      </c>
      <c r="N28" s="3" t="str">
        <f t="shared" si="3"/>
        <v>-</v>
      </c>
      <c r="O28" s="13">
        <f>VLOOKUP($D28,'ip prosedur-2025'!$A:$H,4,FALSE)</f>
        <v>19991643.15</v>
      </c>
      <c r="P28" s="13">
        <f>VLOOKUP($D28,'ip prosedur-14 okt-15 juni 2026'!$A:$H,4,FALSE)</f>
        <v>20081287.28</v>
      </c>
      <c r="Q28" s="13">
        <f>VLOOKUP($D28,'ip prosedur-14 okt-15 juni 2026'!$A:$H,3, FALSE)</f>
        <v>10166</v>
      </c>
      <c r="R28" s="3">
        <f t="shared" si="4"/>
        <v>204146366488</v>
      </c>
      <c r="S28" s="14">
        <f>VLOOKUP($D28,'ip prosedur-14 okt-15 juni 2026'!$A:$H,5,FALSE)</f>
        <v>7580156</v>
      </c>
      <c r="T28" s="14">
        <f>VLOOKUP($D28,'ip prosedur-14 okt-15 juni 2026'!$A:$H,6,FALSE)</f>
        <v>12910643</v>
      </c>
      <c r="U28" s="14">
        <f>VLOOKUP($D28,'ip prosedur-14 okt-15 juni 2026'!$A:$H,7,FALSE)</f>
        <v>24816784</v>
      </c>
      <c r="V28" s="14">
        <f>VLOOKUP($D28,'ip prosedur-14 okt-15 juni 2026'!$A:$H,8,FALSE)</f>
        <v>42703257</v>
      </c>
    </row>
    <row r="29">
      <c r="A29" s="7" t="s">
        <v>5</v>
      </c>
      <c r="B29" s="7" t="s">
        <v>1094</v>
      </c>
      <c r="C29" s="7" t="s">
        <v>1096</v>
      </c>
      <c r="D29" s="7" t="s">
        <v>629</v>
      </c>
      <c r="E29" s="7" t="s">
        <v>631</v>
      </c>
      <c r="F29" s="11" t="str">
        <f>VLOOKUP($D29,proc!$A:$D,3, FALSE)</f>
        <v>0</v>
      </c>
      <c r="G29" s="12" t="str">
        <f t="shared" si="1"/>
        <v>Moderate Biopsy for Digestive System</v>
      </c>
      <c r="H29" s="12" t="str">
        <f t="shared" si="2"/>
        <v>P16KY</v>
      </c>
      <c r="K29" s="13">
        <f>VLOOKUP($B29,'tarif idrg'!$A:$O,11,FALSE)</f>
        <v>1527479</v>
      </c>
      <c r="L29" s="13">
        <f>VLOOKUP($B29,'tarif idrg'!$A:$O,15,FALSE)</f>
        <v>1527479</v>
      </c>
      <c r="N29" s="3" t="str">
        <f t="shared" si="3"/>
        <v>-</v>
      </c>
      <c r="O29" s="13">
        <f>VLOOKUP($D29,'ip prosedur-2025'!$A:$H,4,FALSE)</f>
        <v>19254463.37</v>
      </c>
      <c r="P29" s="13">
        <f>VLOOKUP($D29,'ip prosedur-14 okt-15 juni 2026'!$A:$H,4,FALSE)</f>
        <v>19656644.56</v>
      </c>
      <c r="Q29" s="13">
        <f>VLOOKUP($D29,'ip prosedur-14 okt-15 juni 2026'!$A:$H,3, FALSE)</f>
        <v>2000</v>
      </c>
      <c r="R29" s="3">
        <f t="shared" si="4"/>
        <v>39313289120</v>
      </c>
      <c r="S29" s="14">
        <f>VLOOKUP($D29,'ip prosedur-14 okt-15 juni 2026'!$A:$H,5,FALSE)</f>
        <v>7831300</v>
      </c>
      <c r="T29" s="14">
        <f>VLOOKUP($D29,'ip prosedur-14 okt-15 juni 2026'!$A:$H,6,FALSE)</f>
        <v>12517946</v>
      </c>
      <c r="U29" s="14">
        <f>VLOOKUP($D29,'ip prosedur-14 okt-15 juni 2026'!$A:$H,7,FALSE)</f>
        <v>21551672</v>
      </c>
      <c r="V29" s="14">
        <f>VLOOKUP($D29,'ip prosedur-14 okt-15 juni 2026'!$A:$H,8,FALSE)</f>
        <v>37685650</v>
      </c>
    </row>
    <row r="30">
      <c r="A30" s="7" t="s">
        <v>5</v>
      </c>
      <c r="B30" s="7" t="s">
        <v>1094</v>
      </c>
      <c r="C30" s="7" t="s">
        <v>1096</v>
      </c>
      <c r="D30" s="7" t="s">
        <v>632</v>
      </c>
      <c r="E30" s="7" t="s">
        <v>633</v>
      </c>
      <c r="F30" s="11" t="str">
        <f>VLOOKUP($D30,proc!$A:$D,3, FALSE)</f>
        <v>3</v>
      </c>
      <c r="G30" s="12" t="str">
        <f t="shared" si="1"/>
        <v>Moderate Biopsy for Digestive System</v>
      </c>
      <c r="H30" s="12" t="str">
        <f t="shared" si="2"/>
        <v>P16KY</v>
      </c>
      <c r="K30" s="13">
        <f>VLOOKUP($B30,'tarif idrg'!$A:$O,11,FALSE)</f>
        <v>1527479</v>
      </c>
      <c r="L30" s="13">
        <f>VLOOKUP($B30,'tarif idrg'!$A:$O,15,FALSE)</f>
        <v>1527479</v>
      </c>
      <c r="N30" s="3" t="str">
        <f t="shared" si="3"/>
        <v>-</v>
      </c>
      <c r="O30" s="13">
        <f>VLOOKUP($D30,'ip prosedur-2025'!$A:$H,4,FALSE)</f>
        <v>20480566.87</v>
      </c>
      <c r="P30" s="13">
        <f>VLOOKUP($D30,'ip prosedur-14 okt-15 juni 2026'!$A:$H,4,FALSE)</f>
        <v>19737548.38</v>
      </c>
      <c r="Q30" s="13">
        <f>VLOOKUP($D30,'ip prosedur-14 okt-15 juni 2026'!$A:$H,3, FALSE)</f>
        <v>2680</v>
      </c>
      <c r="R30" s="3">
        <f t="shared" si="4"/>
        <v>52896629658</v>
      </c>
      <c r="S30" s="14">
        <f>VLOOKUP($D30,'ip prosedur-14 okt-15 juni 2026'!$A:$H,5,FALSE)</f>
        <v>8285563</v>
      </c>
      <c r="T30" s="14">
        <f>VLOOKUP($D30,'ip prosedur-14 okt-15 juni 2026'!$A:$H,6,FALSE)</f>
        <v>13466736</v>
      </c>
      <c r="U30" s="14">
        <f>VLOOKUP($D30,'ip prosedur-14 okt-15 juni 2026'!$A:$H,7,FALSE)</f>
        <v>22774644</v>
      </c>
      <c r="V30" s="14">
        <f>VLOOKUP($D30,'ip prosedur-14 okt-15 juni 2026'!$A:$H,8,FALSE)</f>
        <v>37289400</v>
      </c>
    </row>
    <row r="31">
      <c r="A31" s="7" t="s">
        <v>5</v>
      </c>
      <c r="B31" s="7" t="s">
        <v>1094</v>
      </c>
      <c r="C31" s="7" t="s">
        <v>1096</v>
      </c>
      <c r="D31" s="7" t="s">
        <v>646</v>
      </c>
      <c r="E31" s="7" t="s">
        <v>647</v>
      </c>
      <c r="F31" s="11" t="str">
        <f>VLOOKUP($D31,proc!$A:$D,3, FALSE)</f>
        <v>0</v>
      </c>
      <c r="G31" s="12" t="str">
        <f t="shared" si="1"/>
        <v>Moderate Biopsy for Digestive System</v>
      </c>
      <c r="H31" s="12" t="str">
        <f t="shared" si="2"/>
        <v>P16KY</v>
      </c>
      <c r="K31" s="13">
        <f>VLOOKUP($B31,'tarif idrg'!$A:$O,11,FALSE)</f>
        <v>1527479</v>
      </c>
      <c r="L31" s="13">
        <f>VLOOKUP($B31,'tarif idrg'!$A:$O,15,FALSE)</f>
        <v>1527479</v>
      </c>
      <c r="N31" s="3" t="str">
        <f t="shared" si="3"/>
        <v>-</v>
      </c>
      <c r="O31" s="13">
        <f>VLOOKUP($D31,'ip prosedur-2025'!$A:$H,4,FALSE)</f>
        <v>11933885.98</v>
      </c>
      <c r="P31" s="13">
        <f>VLOOKUP($D31,'ip prosedur-14 okt-15 juni 2026'!$A:$H,4,FALSE)</f>
        <v>13483349.36</v>
      </c>
      <c r="Q31" s="13">
        <f>VLOOKUP($D31,'ip prosedur-14 okt-15 juni 2026'!$A:$H,3, FALSE)</f>
        <v>131</v>
      </c>
      <c r="R31" s="3">
        <f t="shared" si="4"/>
        <v>1766318766</v>
      </c>
      <c r="S31" s="14">
        <f>VLOOKUP($D31,'ip prosedur-14 okt-15 juni 2026'!$A:$H,5,FALSE)</f>
        <v>6995783</v>
      </c>
      <c r="T31" s="14">
        <f>VLOOKUP($D31,'ip prosedur-14 okt-15 juni 2026'!$A:$H,6,FALSE)</f>
        <v>10152149</v>
      </c>
      <c r="U31" s="14">
        <f>VLOOKUP($D31,'ip prosedur-14 okt-15 juni 2026'!$A:$H,7,FALSE)</f>
        <v>16870587</v>
      </c>
      <c r="V31" s="14">
        <f>VLOOKUP($D31,'ip prosedur-14 okt-15 juni 2026'!$A:$H,8,FALSE)</f>
        <v>26445805</v>
      </c>
    </row>
    <row r="32">
      <c r="A32" s="7" t="s">
        <v>5</v>
      </c>
      <c r="B32" s="7" t="s">
        <v>1107</v>
      </c>
      <c r="C32" s="7" t="s">
        <v>1108</v>
      </c>
      <c r="D32" s="7" t="s">
        <v>727</v>
      </c>
      <c r="E32" s="7" t="s">
        <v>728</v>
      </c>
      <c r="F32" s="11" t="str">
        <f>VLOOKUP($D32,proc!$A:$D,3, FALSE)</f>
        <v>0</v>
      </c>
      <c r="G32" s="12" t="str">
        <f t="shared" si="1"/>
        <v>Endoscopy of Upper Gastrointestinal Minor Proc.</v>
      </c>
      <c r="H32" s="12" t="str">
        <f t="shared" si="2"/>
        <v>P16KV</v>
      </c>
      <c r="K32" s="13">
        <f>VLOOKUP($B32,'tarif idrg'!$A:$O,11,FALSE)</f>
        <v>1181373</v>
      </c>
      <c r="L32" s="13">
        <f>VLOOKUP($B32,'tarif idrg'!$A:$O,15,FALSE)</f>
        <v>1500344</v>
      </c>
      <c r="N32" s="3" t="str">
        <f t="shared" si="3"/>
        <v>-</v>
      </c>
      <c r="O32" s="13">
        <f>VLOOKUP($D32,'ip prosedur-2025'!$A:$H,4,FALSE)</f>
        <v>20570164.13</v>
      </c>
      <c r="P32" s="13">
        <f>VLOOKUP($D32,'ip prosedur-14 okt-15 juni 2026'!$A:$H,4,FALSE)</f>
        <v>17129660.92</v>
      </c>
      <c r="Q32" s="13">
        <f>VLOOKUP($D32,'ip prosedur-14 okt-15 juni 2026'!$A:$H,3, FALSE)</f>
        <v>26</v>
      </c>
      <c r="R32" s="3">
        <f t="shared" si="4"/>
        <v>445371183.9</v>
      </c>
      <c r="S32" s="14">
        <f>VLOOKUP($D32,'ip prosedur-14 okt-15 juni 2026'!$A:$H,5,FALSE)</f>
        <v>7439077</v>
      </c>
      <c r="T32" s="14">
        <f>VLOOKUP($D32,'ip prosedur-14 okt-15 juni 2026'!$A:$H,6,FALSE)</f>
        <v>13240477</v>
      </c>
      <c r="U32" s="14">
        <f>VLOOKUP($D32,'ip prosedur-14 okt-15 juni 2026'!$A:$H,7,FALSE)</f>
        <v>22669161</v>
      </c>
      <c r="V32" s="14">
        <f>VLOOKUP($D32,'ip prosedur-14 okt-15 juni 2026'!$A:$H,8,FALSE)</f>
        <v>31142306</v>
      </c>
    </row>
    <row r="33">
      <c r="A33" s="7" t="s">
        <v>5</v>
      </c>
      <c r="B33" s="7" t="s">
        <v>1107</v>
      </c>
      <c r="C33" s="7" t="s">
        <v>1108</v>
      </c>
      <c r="D33" s="7" t="s">
        <v>730</v>
      </c>
      <c r="E33" s="7" t="s">
        <v>731</v>
      </c>
      <c r="F33" s="11" t="str">
        <f>VLOOKUP($D33,proc!$A:$D,3, FALSE)</f>
        <v>0</v>
      </c>
      <c r="G33" s="12" t="str">
        <f t="shared" si="1"/>
        <v>Endoscopy of Upper Gastrointestinal Minor Proc.</v>
      </c>
      <c r="H33" s="12" t="str">
        <f t="shared" si="2"/>
        <v>P16KV</v>
      </c>
      <c r="K33" s="13">
        <f>VLOOKUP($B33,'tarif idrg'!$A:$O,11,FALSE)</f>
        <v>1181373</v>
      </c>
      <c r="L33" s="13">
        <f>VLOOKUP($B33,'tarif idrg'!$A:$O,15,FALSE)</f>
        <v>1500344</v>
      </c>
      <c r="N33" s="3" t="str">
        <f t="shared" si="3"/>
        <v>-</v>
      </c>
      <c r="O33" s="13">
        <f>VLOOKUP($D33,'ip prosedur-2025'!$A:$H,4,FALSE)</f>
        <v>20379390.93</v>
      </c>
      <c r="P33" s="13">
        <f>VLOOKUP($D33,'ip prosedur-14 okt-15 juni 2026'!$A:$H,4,FALSE)</f>
        <v>23434905.8</v>
      </c>
      <c r="Q33" s="13">
        <f>VLOOKUP($D33,'ip prosedur-14 okt-15 juni 2026'!$A:$H,3, FALSE)</f>
        <v>971</v>
      </c>
      <c r="R33" s="3">
        <f t="shared" si="4"/>
        <v>22755293532</v>
      </c>
      <c r="S33" s="14">
        <f>VLOOKUP($D33,'ip prosedur-14 okt-15 juni 2026'!$A:$H,5,FALSE)</f>
        <v>6755811</v>
      </c>
      <c r="T33" s="14">
        <f>VLOOKUP($D33,'ip prosedur-14 okt-15 juni 2026'!$A:$H,6,FALSE)</f>
        <v>11578525</v>
      </c>
      <c r="U33" s="14">
        <f>VLOOKUP($D33,'ip prosedur-14 okt-15 juni 2026'!$A:$H,7,FALSE)</f>
        <v>21195505</v>
      </c>
      <c r="V33" s="14">
        <f>VLOOKUP($D33,'ip prosedur-14 okt-15 juni 2026'!$A:$H,8,FALSE)</f>
        <v>40605719</v>
      </c>
    </row>
    <row r="34">
      <c r="A34" s="7" t="s">
        <v>5</v>
      </c>
      <c r="B34" s="7" t="s">
        <v>1107</v>
      </c>
      <c r="C34" s="7" t="s">
        <v>1108</v>
      </c>
      <c r="D34" s="7" t="s">
        <v>1109</v>
      </c>
      <c r="E34" s="7" t="s">
        <v>1110</v>
      </c>
      <c r="F34" s="11" t="str">
        <f>VLOOKUP($D34,proc!$A:$D,3, FALSE)</f>
        <v>4</v>
      </c>
      <c r="G34" s="12" t="str">
        <f t="shared" si="1"/>
        <v>Endoscopy of Upper Gastrointestinal Minor Proc.</v>
      </c>
      <c r="H34" s="12" t="str">
        <f t="shared" si="2"/>
        <v>P16KV</v>
      </c>
      <c r="K34" s="13">
        <f>VLOOKUP($B34,'tarif idrg'!$A:$O,11,FALSE)</f>
        <v>1181373</v>
      </c>
      <c r="L34" s="13">
        <f>VLOOKUP($B34,'tarif idrg'!$A:$O,15,FALSE)</f>
        <v>1500344</v>
      </c>
      <c r="N34" s="3" t="str">
        <f t="shared" si="3"/>
        <v>-</v>
      </c>
      <c r="O34" s="13">
        <f>VLOOKUP($D34,'ip prosedur-2025'!$A:$H,4,FALSE)</f>
        <v>43622995.81</v>
      </c>
      <c r="P34" s="13">
        <f>VLOOKUP($D34,'ip prosedur-14 okt-15 juni 2026'!$A:$H,4,FALSE)</f>
        <v>29691172.5</v>
      </c>
      <c r="Q34" s="13">
        <f>VLOOKUP($D34,'ip prosedur-14 okt-15 juni 2026'!$A:$H,3, FALSE)</f>
        <v>16</v>
      </c>
      <c r="R34" s="3">
        <f t="shared" si="4"/>
        <v>475058760</v>
      </c>
      <c r="S34" s="14">
        <f>VLOOKUP($D34,'ip prosedur-14 okt-15 juni 2026'!$A:$H,5,FALSE)</f>
        <v>5033966</v>
      </c>
      <c r="T34" s="14">
        <f>VLOOKUP($D34,'ip prosedur-14 okt-15 juni 2026'!$A:$H,6,FALSE)</f>
        <v>12944929</v>
      </c>
      <c r="U34" s="14">
        <f>VLOOKUP($D34,'ip prosedur-14 okt-15 juni 2026'!$A:$H,7,FALSE)</f>
        <v>25540331</v>
      </c>
      <c r="V34" s="14">
        <f>VLOOKUP($D34,'ip prosedur-14 okt-15 juni 2026'!$A:$H,8,FALSE)</f>
        <v>64259060</v>
      </c>
    </row>
    <row r="35">
      <c r="A35" s="7" t="s">
        <v>5</v>
      </c>
      <c r="B35" s="7" t="s">
        <v>1107</v>
      </c>
      <c r="C35" s="7" t="s">
        <v>1108</v>
      </c>
      <c r="D35" s="7" t="s">
        <v>744</v>
      </c>
      <c r="E35" s="7" t="s">
        <v>745</v>
      </c>
      <c r="F35" s="11" t="str">
        <f>VLOOKUP($D35,proc!$A:$D,3, FALSE)</f>
        <v>0</v>
      </c>
      <c r="G35" s="12" t="str">
        <f t="shared" si="1"/>
        <v>Endoscopy of Upper Gastrointestinal Minor Proc.</v>
      </c>
      <c r="H35" s="12" t="str">
        <f t="shared" si="2"/>
        <v>P16KV</v>
      </c>
      <c r="K35" s="13">
        <f>VLOOKUP($B35,'tarif idrg'!$A:$O,11,FALSE)</f>
        <v>1181373</v>
      </c>
      <c r="L35" s="13">
        <f>VLOOKUP($B35,'tarif idrg'!$A:$O,15,FALSE)</f>
        <v>1500344</v>
      </c>
      <c r="N35" s="3" t="str">
        <f t="shared" si="3"/>
        <v>-</v>
      </c>
      <c r="O35" s="13">
        <f>VLOOKUP($D35,'ip prosedur-2025'!$A:$H,4,FALSE)</f>
        <v>4809972.461</v>
      </c>
      <c r="P35" s="13">
        <f>VLOOKUP($D35,'ip prosedur-14 okt-15 juni 2026'!$A:$H,4,FALSE)</f>
        <v>4828860.849</v>
      </c>
      <c r="Q35" s="13">
        <f>VLOOKUP($D35,'ip prosedur-14 okt-15 juni 2026'!$A:$H,3, FALSE)</f>
        <v>152</v>
      </c>
      <c r="R35" s="3">
        <f t="shared" si="4"/>
        <v>733986849</v>
      </c>
      <c r="S35" s="14">
        <f>VLOOKUP($D35,'ip prosedur-14 okt-15 juni 2026'!$A:$H,5,FALSE)</f>
        <v>2684030</v>
      </c>
      <c r="T35" s="14">
        <f>VLOOKUP($D35,'ip prosedur-14 okt-15 juni 2026'!$A:$H,6,FALSE)</f>
        <v>3344300</v>
      </c>
      <c r="U35" s="14">
        <f>VLOOKUP($D35,'ip prosedur-14 okt-15 juni 2026'!$A:$H,7,FALSE)</f>
        <v>5193473</v>
      </c>
      <c r="V35" s="14">
        <f>VLOOKUP($D35,'ip prosedur-14 okt-15 juni 2026'!$A:$H,8,FALSE)</f>
        <v>8398672</v>
      </c>
    </row>
    <row r="36">
      <c r="A36" s="7" t="s">
        <v>5</v>
      </c>
      <c r="B36" s="7" t="s">
        <v>1107</v>
      </c>
      <c r="C36" s="7" t="s">
        <v>1108</v>
      </c>
      <c r="D36" s="7" t="s">
        <v>746</v>
      </c>
      <c r="E36" s="7" t="s">
        <v>747</v>
      </c>
      <c r="F36" s="11" t="str">
        <f>VLOOKUP($D36,proc!$A:$D,3, FALSE)</f>
        <v>0</v>
      </c>
      <c r="G36" s="12" t="str">
        <f t="shared" si="1"/>
        <v>Endoscopy of Upper Gastrointestinal Minor Proc.</v>
      </c>
      <c r="H36" s="12" t="str">
        <f t="shared" si="2"/>
        <v>P16KV</v>
      </c>
      <c r="K36" s="13">
        <f>VLOOKUP($B36,'tarif idrg'!$A:$O,11,FALSE)</f>
        <v>1181373</v>
      </c>
      <c r="L36" s="13">
        <f>VLOOKUP($B36,'tarif idrg'!$A:$O,15,FALSE)</f>
        <v>1500344</v>
      </c>
      <c r="N36" s="3" t="str">
        <f t="shared" si="3"/>
        <v>-</v>
      </c>
      <c r="O36" s="13">
        <f>VLOOKUP($D36,'ip prosedur-2025'!$A:$H,4,FALSE)</f>
        <v>13239861.96</v>
      </c>
      <c r="P36" s="13">
        <f>VLOOKUP($D36,'ip prosedur-14 okt-15 juni 2026'!$A:$H,4,FALSE)</f>
        <v>12749091.04</v>
      </c>
      <c r="Q36" s="13">
        <f>VLOOKUP($D36,'ip prosedur-14 okt-15 juni 2026'!$A:$H,3, FALSE)</f>
        <v>10629</v>
      </c>
      <c r="R36" s="3">
        <f t="shared" si="4"/>
        <v>135510088664</v>
      </c>
      <c r="S36" s="14">
        <f>VLOOKUP($D36,'ip prosedur-14 okt-15 juni 2026'!$A:$H,5,FALSE)</f>
        <v>4970455</v>
      </c>
      <c r="T36" s="14">
        <f>VLOOKUP($D36,'ip prosedur-14 okt-15 juni 2026'!$A:$H,6,FALSE)</f>
        <v>8059535</v>
      </c>
      <c r="U36" s="14">
        <f>VLOOKUP($D36,'ip prosedur-14 okt-15 juni 2026'!$A:$H,7,FALSE)</f>
        <v>13379089</v>
      </c>
      <c r="V36" s="14">
        <f>VLOOKUP($D36,'ip prosedur-14 okt-15 juni 2026'!$A:$H,8,FALSE)</f>
        <v>23584387</v>
      </c>
    </row>
    <row r="37">
      <c r="A37" s="7" t="s">
        <v>5</v>
      </c>
      <c r="B37" s="7" t="s">
        <v>1107</v>
      </c>
      <c r="C37" s="7" t="s">
        <v>1108</v>
      </c>
      <c r="D37" s="7" t="s">
        <v>577</v>
      </c>
      <c r="E37" s="7" t="s">
        <v>578</v>
      </c>
      <c r="F37" s="11" t="str">
        <f>VLOOKUP($D37,proc!$A:$D,3, FALSE)</f>
        <v>0</v>
      </c>
      <c r="G37" s="12" t="str">
        <f t="shared" si="1"/>
        <v>Endoscopy of Upper Gastrointestinal Minor Proc.</v>
      </c>
      <c r="H37" s="12" t="str">
        <f t="shared" si="2"/>
        <v>P16KV</v>
      </c>
      <c r="K37" s="13">
        <f>VLOOKUP($B37,'tarif idrg'!$A:$O,11,FALSE)</f>
        <v>1181373</v>
      </c>
      <c r="L37" s="13">
        <f>VLOOKUP($B37,'tarif idrg'!$A:$O,15,FALSE)</f>
        <v>1500344</v>
      </c>
      <c r="N37" s="3" t="str">
        <f t="shared" si="3"/>
        <v>-</v>
      </c>
      <c r="O37" s="13">
        <f>VLOOKUP($D37,'ip prosedur-2025'!$A:$H,4,FALSE)</f>
        <v>19692267.5</v>
      </c>
      <c r="P37" s="13">
        <f>VLOOKUP($D37,'ip prosedur-14 okt-15 juni 2026'!$A:$H,4,FALSE)</f>
        <v>34061279.94</v>
      </c>
      <c r="Q37" s="13">
        <f>VLOOKUP($D37,'ip prosedur-14 okt-15 juni 2026'!$A:$H,3, FALSE)</f>
        <v>17</v>
      </c>
      <c r="R37" s="3">
        <f t="shared" si="4"/>
        <v>579041759</v>
      </c>
      <c r="S37" s="14">
        <f>VLOOKUP($D37,'ip prosedur-14 okt-15 juni 2026'!$A:$H,5,FALSE)</f>
        <v>12377427</v>
      </c>
      <c r="T37" s="14">
        <f>VLOOKUP($D37,'ip prosedur-14 okt-15 juni 2026'!$A:$H,6,FALSE)</f>
        <v>15374613</v>
      </c>
      <c r="U37" s="14">
        <f>VLOOKUP($D37,'ip prosedur-14 okt-15 juni 2026'!$A:$H,7,FALSE)</f>
        <v>44843982</v>
      </c>
      <c r="V37" s="14">
        <f>VLOOKUP($D37,'ip prosedur-14 okt-15 juni 2026'!$A:$H,8,FALSE)</f>
        <v>88059127</v>
      </c>
    </row>
    <row r="38">
      <c r="A38" s="7" t="s">
        <v>5</v>
      </c>
      <c r="B38" s="7" t="s">
        <v>1107</v>
      </c>
      <c r="C38" s="7" t="s">
        <v>1108</v>
      </c>
      <c r="D38" s="7" t="s">
        <v>761</v>
      </c>
      <c r="E38" s="7" t="s">
        <v>762</v>
      </c>
      <c r="F38" s="11" t="str">
        <f>VLOOKUP($D38,proc!$A:$D,3, FALSE)</f>
        <v>0</v>
      </c>
      <c r="G38" s="12" t="str">
        <f t="shared" si="1"/>
        <v>Endoscopy of Upper Gastrointestinal Minor Proc.</v>
      </c>
      <c r="H38" s="12" t="str">
        <f t="shared" si="2"/>
        <v>P16KV</v>
      </c>
      <c r="K38" s="13">
        <f>VLOOKUP($B38,'tarif idrg'!$A:$O,11,FALSE)</f>
        <v>1181373</v>
      </c>
      <c r="L38" s="13">
        <f>VLOOKUP($B38,'tarif idrg'!$A:$O,15,FALSE)</f>
        <v>1500344</v>
      </c>
      <c r="N38" s="3" t="str">
        <f t="shared" si="3"/>
        <v>-</v>
      </c>
      <c r="O38" s="13">
        <f>VLOOKUP($D38,'ip prosedur-2025'!$A:$H,4,FALSE)</f>
        <v>16062075.16</v>
      </c>
      <c r="P38" s="13">
        <f>VLOOKUP($D38,'ip prosedur-14 okt-15 juni 2026'!$A:$H,4,FALSE)</f>
        <v>10546743.93</v>
      </c>
      <c r="Q38" s="13">
        <f>VLOOKUP($D38,'ip prosedur-14 okt-15 juni 2026'!$A:$H,3, FALSE)</f>
        <v>45</v>
      </c>
      <c r="R38" s="3">
        <f t="shared" si="4"/>
        <v>474603476.9</v>
      </c>
      <c r="S38" s="14">
        <f>VLOOKUP($D38,'ip prosedur-14 okt-15 juni 2026'!$A:$H,5,FALSE)</f>
        <v>7805570</v>
      </c>
      <c r="T38" s="14">
        <f>VLOOKUP($D38,'ip prosedur-14 okt-15 juni 2026'!$A:$H,6,FALSE)</f>
        <v>9497229</v>
      </c>
      <c r="U38" s="14">
        <f>VLOOKUP($D38,'ip prosedur-14 okt-15 juni 2026'!$A:$H,7,FALSE)</f>
        <v>11191966</v>
      </c>
      <c r="V38" s="14">
        <f>VLOOKUP($D38,'ip prosedur-14 okt-15 juni 2026'!$A:$H,8,FALSE)</f>
        <v>17279622</v>
      </c>
    </row>
    <row r="39">
      <c r="A39" s="7" t="s">
        <v>5</v>
      </c>
      <c r="B39" s="7" t="s">
        <v>1107</v>
      </c>
      <c r="C39" s="7" t="s">
        <v>1108</v>
      </c>
      <c r="D39" s="7" t="s">
        <v>763</v>
      </c>
      <c r="E39" s="7" t="s">
        <v>764</v>
      </c>
      <c r="F39" s="11" t="str">
        <f>VLOOKUP($D39,proc!$A:$D,3, FALSE)</f>
        <v>0</v>
      </c>
      <c r="G39" s="12" t="str">
        <f t="shared" si="1"/>
        <v>Endoscopy of Upper Gastrointestinal Minor Proc.</v>
      </c>
      <c r="H39" s="12" t="str">
        <f t="shared" si="2"/>
        <v>P16KV</v>
      </c>
      <c r="K39" s="13">
        <f>VLOOKUP($B39,'tarif idrg'!$A:$O,11,FALSE)</f>
        <v>1181373</v>
      </c>
      <c r="L39" s="13">
        <f>VLOOKUP($B39,'tarif idrg'!$A:$O,15,FALSE)</f>
        <v>1500344</v>
      </c>
      <c r="N39" s="3" t="str">
        <f t="shared" si="3"/>
        <v>-</v>
      </c>
      <c r="O39" s="13">
        <f>VLOOKUP($D39,'ip prosedur-2025'!$A:$H,4,FALSE)</f>
        <v>16077963.94</v>
      </c>
      <c r="P39" s="13">
        <f>VLOOKUP($D39,'ip prosedur-14 okt-15 juni 2026'!$A:$H,4,FALSE)</f>
        <v>18007026.52</v>
      </c>
      <c r="Q39" s="13">
        <f>VLOOKUP($D39,'ip prosedur-14 okt-15 juni 2026'!$A:$H,3, FALSE)</f>
        <v>7962</v>
      </c>
      <c r="R39" s="3">
        <f t="shared" si="4"/>
        <v>143371945152</v>
      </c>
      <c r="S39" s="14">
        <f>VLOOKUP($D39,'ip prosedur-14 okt-15 juni 2026'!$A:$H,5,FALSE)</f>
        <v>5798930</v>
      </c>
      <c r="T39" s="14">
        <f>VLOOKUP($D39,'ip prosedur-14 okt-15 juni 2026'!$A:$H,6,FALSE)</f>
        <v>9843014</v>
      </c>
      <c r="U39" s="14">
        <f>VLOOKUP($D39,'ip prosedur-14 okt-15 juni 2026'!$A:$H,7,FALSE)</f>
        <v>18180329</v>
      </c>
      <c r="V39" s="14">
        <f>VLOOKUP($D39,'ip prosedur-14 okt-15 juni 2026'!$A:$H,8,FALSE)</f>
        <v>34862570</v>
      </c>
    </row>
    <row r="40">
      <c r="A40" s="7" t="s">
        <v>5</v>
      </c>
      <c r="B40" s="7" t="s">
        <v>1111</v>
      </c>
      <c r="C40" s="7" t="s">
        <v>1112</v>
      </c>
      <c r="D40" s="7" t="s">
        <v>847</v>
      </c>
      <c r="E40" s="7" t="s">
        <v>848</v>
      </c>
      <c r="F40" s="11" t="str">
        <f>VLOOKUP($D40,proc!$A:$D,3, FALSE)</f>
        <v>2</v>
      </c>
      <c r="G40" s="12" t="str">
        <f t="shared" si="1"/>
        <v>Hernia Proc.</v>
      </c>
      <c r="H40" s="12" t="str">
        <f t="shared" si="2"/>
        <v>P16KE</v>
      </c>
      <c r="K40" s="13">
        <f>VLOOKUP($B40,'tarif idrg'!$A:$O,11,FALSE)</f>
        <v>742973</v>
      </c>
      <c r="L40" s="13">
        <f>VLOOKUP($B40,'tarif idrg'!$A:$O,15,FALSE)</f>
        <v>742973</v>
      </c>
      <c r="N40" s="3" t="str">
        <f t="shared" si="3"/>
        <v>-</v>
      </c>
      <c r="O40" s="13">
        <f>VLOOKUP($D40,'ip prosedur-2025'!$A:$H,4,FALSE)</f>
        <v>9968531.902</v>
      </c>
      <c r="P40" s="13">
        <f>VLOOKUP($D40,'ip prosedur-14 okt-15 juni 2026'!$A:$H,4,FALSE)</f>
        <v>9849172.932</v>
      </c>
      <c r="Q40" s="13">
        <f>VLOOKUP($D40,'ip prosedur-14 okt-15 juni 2026'!$A:$H,3, FALSE)</f>
        <v>52021</v>
      </c>
      <c r="R40" s="3">
        <f t="shared" si="4"/>
        <v>512363825096</v>
      </c>
      <c r="S40" s="14">
        <f>VLOOKUP($D40,'ip prosedur-14 okt-15 juni 2026'!$A:$H,5,FALSE)</f>
        <v>5806676</v>
      </c>
      <c r="T40" s="14">
        <f>VLOOKUP($D40,'ip prosedur-14 okt-15 juni 2026'!$A:$H,6,FALSE)</f>
        <v>7934015</v>
      </c>
      <c r="U40" s="14">
        <f>VLOOKUP($D40,'ip prosedur-14 okt-15 juni 2026'!$A:$H,7,FALSE)</f>
        <v>11291245</v>
      </c>
      <c r="V40" s="14">
        <f>VLOOKUP($D40,'ip prosedur-14 okt-15 juni 2026'!$A:$H,8,FALSE)</f>
        <v>16242300</v>
      </c>
    </row>
    <row r="41">
      <c r="A41" s="7" t="s">
        <v>5</v>
      </c>
      <c r="B41" s="7" t="s">
        <v>1111</v>
      </c>
      <c r="C41" s="7" t="s">
        <v>1112</v>
      </c>
      <c r="D41" s="7" t="s">
        <v>849</v>
      </c>
      <c r="E41" s="7" t="s">
        <v>850</v>
      </c>
      <c r="F41" s="11" t="str">
        <f>VLOOKUP($D41,proc!$A:$D,3, FALSE)</f>
        <v>2</v>
      </c>
      <c r="G41" s="12" t="str">
        <f t="shared" si="1"/>
        <v>Hernia Proc.</v>
      </c>
      <c r="H41" s="12" t="str">
        <f t="shared" si="2"/>
        <v>P16KE</v>
      </c>
      <c r="K41" s="13">
        <f>VLOOKUP($B41,'tarif idrg'!$A:$O,11,FALSE)</f>
        <v>742973</v>
      </c>
      <c r="L41" s="13">
        <f>VLOOKUP($B41,'tarif idrg'!$A:$O,15,FALSE)</f>
        <v>742973</v>
      </c>
      <c r="N41" s="3" t="str">
        <f t="shared" si="3"/>
        <v>-</v>
      </c>
      <c r="O41" s="13">
        <f>VLOOKUP($D41,'ip prosedur-2025'!$A:$H,4,FALSE)</f>
        <v>10394741.31</v>
      </c>
      <c r="P41" s="13">
        <f>VLOOKUP($D41,'ip prosedur-14 okt-15 juni 2026'!$A:$H,4,FALSE)</f>
        <v>10999626.89</v>
      </c>
      <c r="Q41" s="13">
        <f>VLOOKUP($D41,'ip prosedur-14 okt-15 juni 2026'!$A:$H,3, FALSE)</f>
        <v>3118</v>
      </c>
      <c r="R41" s="3">
        <f t="shared" si="4"/>
        <v>34296836643</v>
      </c>
      <c r="S41" s="14">
        <f>VLOOKUP($D41,'ip prosedur-14 okt-15 juni 2026'!$A:$H,5,FALSE)</f>
        <v>6675800</v>
      </c>
      <c r="T41" s="14">
        <f>VLOOKUP($D41,'ip prosedur-14 okt-15 juni 2026'!$A:$H,6,FALSE)</f>
        <v>9127132</v>
      </c>
      <c r="U41" s="14">
        <f>VLOOKUP($D41,'ip prosedur-14 okt-15 juni 2026'!$A:$H,7,FALSE)</f>
        <v>12681293</v>
      </c>
      <c r="V41" s="14">
        <f>VLOOKUP($D41,'ip prosedur-14 okt-15 juni 2026'!$A:$H,8,FALSE)</f>
        <v>16739924</v>
      </c>
    </row>
    <row r="42">
      <c r="A42" s="7" t="s">
        <v>5</v>
      </c>
      <c r="B42" s="7" t="s">
        <v>1111</v>
      </c>
      <c r="C42" s="7" t="s">
        <v>1112</v>
      </c>
      <c r="D42" s="7" t="s">
        <v>852</v>
      </c>
      <c r="E42" s="7" t="s">
        <v>853</v>
      </c>
      <c r="F42" s="11" t="str">
        <f>VLOOKUP($D42,proc!$A:$D,3, FALSE)</f>
        <v>2</v>
      </c>
      <c r="G42" s="12" t="str">
        <f t="shared" si="1"/>
        <v>Hernia Proc.</v>
      </c>
      <c r="H42" s="12" t="str">
        <f t="shared" si="2"/>
        <v>P16KE</v>
      </c>
      <c r="K42" s="13">
        <f>VLOOKUP($B42,'tarif idrg'!$A:$O,11,FALSE)</f>
        <v>742973</v>
      </c>
      <c r="L42" s="13">
        <f>VLOOKUP($B42,'tarif idrg'!$A:$O,15,FALSE)</f>
        <v>742973</v>
      </c>
      <c r="N42" s="3" t="str">
        <f t="shared" si="3"/>
        <v>-</v>
      </c>
      <c r="O42" s="13">
        <f>VLOOKUP($D42,'ip prosedur-2025'!$A:$H,4,FALSE)</f>
        <v>9995883.7</v>
      </c>
      <c r="P42" s="13">
        <f>VLOOKUP($D42,'ip prosedur-14 okt-15 juni 2026'!$A:$H,4,FALSE)</f>
        <v>10219151.19</v>
      </c>
      <c r="Q42" s="13">
        <f>VLOOKUP($D42,'ip prosedur-14 okt-15 juni 2026'!$A:$H,3, FALSE)</f>
        <v>2690</v>
      </c>
      <c r="R42" s="3">
        <f t="shared" si="4"/>
        <v>27489516701</v>
      </c>
      <c r="S42" s="14">
        <f>VLOOKUP($D42,'ip prosedur-14 okt-15 juni 2026'!$A:$H,5,FALSE)</f>
        <v>6179455</v>
      </c>
      <c r="T42" s="14">
        <f>VLOOKUP($D42,'ip prosedur-14 okt-15 juni 2026'!$A:$H,6,FALSE)</f>
        <v>8360351</v>
      </c>
      <c r="U42" s="14">
        <f>VLOOKUP($D42,'ip prosedur-14 okt-15 juni 2026'!$A:$H,7,FALSE)</f>
        <v>11507087</v>
      </c>
      <c r="V42" s="14">
        <f>VLOOKUP($D42,'ip prosedur-14 okt-15 juni 2026'!$A:$H,8,FALSE)</f>
        <v>15653989</v>
      </c>
    </row>
    <row r="43">
      <c r="A43" s="7" t="s">
        <v>5</v>
      </c>
      <c r="B43" s="7" t="s">
        <v>1111</v>
      </c>
      <c r="C43" s="7" t="s">
        <v>1112</v>
      </c>
      <c r="D43" s="7" t="s">
        <v>854</v>
      </c>
      <c r="E43" s="7" t="s">
        <v>855</v>
      </c>
      <c r="F43" s="11" t="str">
        <f>VLOOKUP($D43,proc!$A:$D,3, FALSE)</f>
        <v>3</v>
      </c>
      <c r="G43" s="12" t="str">
        <f t="shared" si="1"/>
        <v>Hernia Proc.</v>
      </c>
      <c r="H43" s="12" t="str">
        <f t="shared" si="2"/>
        <v>P16KE</v>
      </c>
      <c r="K43" s="13">
        <f>VLOOKUP($B43,'tarif idrg'!$A:$O,11,FALSE)</f>
        <v>742973</v>
      </c>
      <c r="L43" s="13">
        <f>VLOOKUP($B43,'tarif idrg'!$A:$O,15,FALSE)</f>
        <v>742973</v>
      </c>
      <c r="N43" s="3" t="str">
        <f t="shared" si="3"/>
        <v>-</v>
      </c>
      <c r="O43" s="13">
        <f>VLOOKUP($D43,'ip prosedur-2025'!$A:$H,4,FALSE)</f>
        <v>10976254.88</v>
      </c>
      <c r="P43" s="13">
        <f>VLOOKUP($D43,'ip prosedur-14 okt-15 juni 2026'!$A:$H,4,FALSE)</f>
        <v>11319799.57</v>
      </c>
      <c r="Q43" s="13">
        <f>VLOOKUP($D43,'ip prosedur-14 okt-15 juni 2026'!$A:$H,3, FALSE)</f>
        <v>9456</v>
      </c>
      <c r="R43" s="3">
        <f t="shared" si="4"/>
        <v>107040024734</v>
      </c>
      <c r="S43" s="14">
        <f>VLOOKUP($D43,'ip prosedur-14 okt-15 juni 2026'!$A:$H,5,FALSE)</f>
        <v>6509113</v>
      </c>
      <c r="T43" s="14">
        <f>VLOOKUP($D43,'ip prosedur-14 okt-15 juni 2026'!$A:$H,6,FALSE)</f>
        <v>9081380</v>
      </c>
      <c r="U43" s="14">
        <f>VLOOKUP($D43,'ip prosedur-14 okt-15 juni 2026'!$A:$H,7,FALSE)</f>
        <v>12863270</v>
      </c>
      <c r="V43" s="14">
        <f>VLOOKUP($D43,'ip prosedur-14 okt-15 juni 2026'!$A:$H,8,FALSE)</f>
        <v>18292914</v>
      </c>
    </row>
    <row r="44">
      <c r="A44" s="7" t="s">
        <v>5</v>
      </c>
      <c r="B44" s="7" t="s">
        <v>1111</v>
      </c>
      <c r="C44" s="7" t="s">
        <v>1112</v>
      </c>
      <c r="D44" s="7" t="s">
        <v>856</v>
      </c>
      <c r="E44" s="7" t="s">
        <v>857</v>
      </c>
      <c r="F44" s="11" t="str">
        <f>VLOOKUP($D44,proc!$A:$D,3, FALSE)</f>
        <v>3</v>
      </c>
      <c r="G44" s="12" t="str">
        <f t="shared" si="1"/>
        <v>Hernia Proc.</v>
      </c>
      <c r="H44" s="12" t="str">
        <f t="shared" si="2"/>
        <v>P16KE</v>
      </c>
      <c r="K44" s="13">
        <f>VLOOKUP($B44,'tarif idrg'!$A:$O,11,FALSE)</f>
        <v>742973</v>
      </c>
      <c r="L44" s="13">
        <f>VLOOKUP($B44,'tarif idrg'!$A:$O,15,FALSE)</f>
        <v>742973</v>
      </c>
      <c r="N44" s="3" t="str">
        <f t="shared" si="3"/>
        <v>-</v>
      </c>
      <c r="O44" s="13">
        <f>VLOOKUP($D44,'ip prosedur-2025'!$A:$H,4,FALSE)</f>
        <v>10382293.07</v>
      </c>
      <c r="P44" s="13">
        <f>VLOOKUP($D44,'ip prosedur-14 okt-15 juni 2026'!$A:$H,4,FALSE)</f>
        <v>10620107.8</v>
      </c>
      <c r="Q44" s="13">
        <f>VLOOKUP($D44,'ip prosedur-14 okt-15 juni 2026'!$A:$H,3, FALSE)</f>
        <v>10962</v>
      </c>
      <c r="R44" s="3">
        <f t="shared" si="4"/>
        <v>116417621704</v>
      </c>
      <c r="S44" s="14">
        <f>VLOOKUP($D44,'ip prosedur-14 okt-15 juni 2026'!$A:$H,5,FALSE)</f>
        <v>6515704</v>
      </c>
      <c r="T44" s="14">
        <f>VLOOKUP($D44,'ip prosedur-14 okt-15 juni 2026'!$A:$H,6,FALSE)</f>
        <v>9086590</v>
      </c>
      <c r="U44" s="14">
        <f>VLOOKUP($D44,'ip prosedur-14 okt-15 juni 2026'!$A:$H,7,FALSE)</f>
        <v>12376891</v>
      </c>
      <c r="V44" s="14">
        <f>VLOOKUP($D44,'ip prosedur-14 okt-15 juni 2026'!$A:$H,8,FALSE)</f>
        <v>17579843</v>
      </c>
    </row>
    <row r="45">
      <c r="A45" s="7" t="s">
        <v>5</v>
      </c>
      <c r="B45" s="7" t="s">
        <v>1111</v>
      </c>
      <c r="C45" s="7" t="s">
        <v>1112</v>
      </c>
      <c r="D45" s="7" t="s">
        <v>859</v>
      </c>
      <c r="E45" s="7" t="s">
        <v>860</v>
      </c>
      <c r="F45" s="11" t="str">
        <f>VLOOKUP($D45,proc!$A:$D,3, FALSE)</f>
        <v>3</v>
      </c>
      <c r="G45" s="12" t="str">
        <f t="shared" si="1"/>
        <v>Hernia Proc.</v>
      </c>
      <c r="H45" s="12" t="str">
        <f t="shared" si="2"/>
        <v>P16KE</v>
      </c>
      <c r="K45" s="13">
        <f>VLOOKUP($B45,'tarif idrg'!$A:$O,11,FALSE)</f>
        <v>742973</v>
      </c>
      <c r="L45" s="13">
        <f>VLOOKUP($B45,'tarif idrg'!$A:$O,15,FALSE)</f>
        <v>742973</v>
      </c>
      <c r="N45" s="3" t="str">
        <f t="shared" si="3"/>
        <v>-</v>
      </c>
      <c r="O45" s="13">
        <f>VLOOKUP($D45,'ip prosedur-2025'!$A:$H,4,FALSE)</f>
        <v>10687178.94</v>
      </c>
      <c r="P45" s="13">
        <f>VLOOKUP($D45,'ip prosedur-14 okt-15 juni 2026'!$A:$H,4,FALSE)</f>
        <v>11161938.61</v>
      </c>
      <c r="Q45" s="13">
        <f>VLOOKUP($D45,'ip prosedur-14 okt-15 juni 2026'!$A:$H,3, FALSE)</f>
        <v>19963</v>
      </c>
      <c r="R45" s="3">
        <f t="shared" si="4"/>
        <v>222825780471</v>
      </c>
      <c r="S45" s="14">
        <f>VLOOKUP($D45,'ip prosedur-14 okt-15 juni 2026'!$A:$H,5,FALSE)</f>
        <v>6658473</v>
      </c>
      <c r="T45" s="14">
        <f>VLOOKUP($D45,'ip prosedur-14 okt-15 juni 2026'!$A:$H,6,FALSE)</f>
        <v>9102981</v>
      </c>
      <c r="U45" s="14">
        <f>VLOOKUP($D45,'ip prosedur-14 okt-15 juni 2026'!$A:$H,7,FALSE)</f>
        <v>12716450</v>
      </c>
      <c r="V45" s="14">
        <f>VLOOKUP($D45,'ip prosedur-14 okt-15 juni 2026'!$A:$H,8,FALSE)</f>
        <v>17979796</v>
      </c>
    </row>
    <row r="46">
      <c r="A46" s="7" t="s">
        <v>5</v>
      </c>
      <c r="B46" s="7" t="s">
        <v>1111</v>
      </c>
      <c r="C46" s="7" t="s">
        <v>1112</v>
      </c>
      <c r="D46" s="7" t="s">
        <v>861</v>
      </c>
      <c r="E46" s="7" t="s">
        <v>862</v>
      </c>
      <c r="F46" s="11" t="str">
        <f>VLOOKUP($D46,proc!$A:$D,3, FALSE)</f>
        <v>3</v>
      </c>
      <c r="G46" s="12" t="str">
        <f t="shared" si="1"/>
        <v>Hernia Proc.</v>
      </c>
      <c r="H46" s="12" t="str">
        <f t="shared" si="2"/>
        <v>P16KE</v>
      </c>
      <c r="K46" s="13">
        <f>VLOOKUP($B46,'tarif idrg'!$A:$O,11,FALSE)</f>
        <v>742973</v>
      </c>
      <c r="L46" s="13">
        <f>VLOOKUP($B46,'tarif idrg'!$A:$O,15,FALSE)</f>
        <v>742973</v>
      </c>
      <c r="N46" s="3" t="str">
        <f t="shared" si="3"/>
        <v>-</v>
      </c>
      <c r="O46" s="13">
        <f>VLOOKUP($D46,'ip prosedur-2025'!$A:$H,4,FALSE)</f>
        <v>12594284.85</v>
      </c>
      <c r="P46" s="13">
        <f>VLOOKUP($D46,'ip prosedur-14 okt-15 juni 2026'!$A:$H,4,FALSE)</f>
        <v>15295890.71</v>
      </c>
      <c r="Q46" s="13">
        <f>VLOOKUP($D46,'ip prosedur-14 okt-15 juni 2026'!$A:$H,3, FALSE)</f>
        <v>467</v>
      </c>
      <c r="R46" s="3">
        <f t="shared" si="4"/>
        <v>7143180962</v>
      </c>
      <c r="S46" s="14">
        <f>VLOOKUP($D46,'ip prosedur-14 okt-15 juni 2026'!$A:$H,5,FALSE)</f>
        <v>6201500</v>
      </c>
      <c r="T46" s="14">
        <f>VLOOKUP($D46,'ip prosedur-14 okt-15 juni 2026'!$A:$H,6,FALSE)</f>
        <v>10696747</v>
      </c>
      <c r="U46" s="14">
        <f>VLOOKUP($D46,'ip prosedur-14 okt-15 juni 2026'!$A:$H,7,FALSE)</f>
        <v>17139000</v>
      </c>
      <c r="V46" s="14">
        <f>VLOOKUP($D46,'ip prosedur-14 okt-15 juni 2026'!$A:$H,8,FALSE)</f>
        <v>26392516</v>
      </c>
    </row>
    <row r="47">
      <c r="A47" s="7" t="s">
        <v>5</v>
      </c>
      <c r="B47" s="7" t="s">
        <v>1111</v>
      </c>
      <c r="C47" s="7" t="s">
        <v>1112</v>
      </c>
      <c r="D47" s="7" t="s">
        <v>863</v>
      </c>
      <c r="E47" s="7" t="s">
        <v>864</v>
      </c>
      <c r="F47" s="11" t="str">
        <f>VLOOKUP($D47,proc!$A:$D,3, FALSE)</f>
        <v>3</v>
      </c>
      <c r="G47" s="12" t="str">
        <f t="shared" si="1"/>
        <v>Hernia Proc.</v>
      </c>
      <c r="H47" s="12" t="str">
        <f t="shared" si="2"/>
        <v>P16KE</v>
      </c>
      <c r="K47" s="13">
        <f>VLOOKUP($B47,'tarif idrg'!$A:$O,11,FALSE)</f>
        <v>742973</v>
      </c>
      <c r="L47" s="13">
        <f>VLOOKUP($B47,'tarif idrg'!$A:$O,15,FALSE)</f>
        <v>742973</v>
      </c>
      <c r="N47" s="3" t="str">
        <f t="shared" si="3"/>
        <v>-</v>
      </c>
      <c r="O47" s="13">
        <f>VLOOKUP($D47,'ip prosedur-2025'!$A:$H,4,FALSE)</f>
        <v>9583537.549</v>
      </c>
      <c r="P47" s="13">
        <f>VLOOKUP($D47,'ip prosedur-14 okt-15 juni 2026'!$A:$H,4,FALSE)</f>
        <v>13737049.72</v>
      </c>
      <c r="Q47" s="13">
        <f>VLOOKUP($D47,'ip prosedur-14 okt-15 juni 2026'!$A:$H,3, FALSE)</f>
        <v>187</v>
      </c>
      <c r="R47" s="3">
        <f t="shared" si="4"/>
        <v>2568828298</v>
      </c>
      <c r="S47" s="14">
        <f>VLOOKUP($D47,'ip prosedur-14 okt-15 juni 2026'!$A:$H,5,FALSE)</f>
        <v>6569167</v>
      </c>
      <c r="T47" s="14">
        <f>VLOOKUP($D47,'ip prosedur-14 okt-15 juni 2026'!$A:$H,6,FALSE)</f>
        <v>8904312</v>
      </c>
      <c r="U47" s="14">
        <f>VLOOKUP($D47,'ip prosedur-14 okt-15 juni 2026'!$A:$H,7,FALSE)</f>
        <v>13232797</v>
      </c>
      <c r="V47" s="14">
        <f>VLOOKUP($D47,'ip prosedur-14 okt-15 juni 2026'!$A:$H,8,FALSE)</f>
        <v>20291186</v>
      </c>
    </row>
    <row r="48">
      <c r="A48" s="7" t="s">
        <v>5</v>
      </c>
      <c r="B48" s="7" t="s">
        <v>1111</v>
      </c>
      <c r="C48" s="7" t="s">
        <v>1112</v>
      </c>
      <c r="D48" s="7" t="s">
        <v>866</v>
      </c>
      <c r="E48" s="7" t="s">
        <v>867</v>
      </c>
      <c r="F48" s="11" t="str">
        <f>VLOOKUP($D48,proc!$A:$D,3, FALSE)</f>
        <v>3</v>
      </c>
      <c r="G48" s="12" t="str">
        <f t="shared" si="1"/>
        <v>Hernia Proc.</v>
      </c>
      <c r="H48" s="12" t="str">
        <f t="shared" si="2"/>
        <v>P16KE</v>
      </c>
      <c r="K48" s="13">
        <f>VLOOKUP($B48,'tarif idrg'!$A:$O,11,FALSE)</f>
        <v>742973</v>
      </c>
      <c r="L48" s="13">
        <f>VLOOKUP($B48,'tarif idrg'!$A:$O,15,FALSE)</f>
        <v>742973</v>
      </c>
      <c r="N48" s="3" t="str">
        <f t="shared" si="3"/>
        <v>-</v>
      </c>
      <c r="O48" s="13">
        <f>VLOOKUP($D48,'ip prosedur-2025'!$A:$H,4,FALSE)</f>
        <v>12190226.29</v>
      </c>
      <c r="P48" s="13">
        <f>VLOOKUP($D48,'ip prosedur-14 okt-15 juni 2026'!$A:$H,4,FALSE)</f>
        <v>14025566.46</v>
      </c>
      <c r="Q48" s="13">
        <f>VLOOKUP($D48,'ip prosedur-14 okt-15 juni 2026'!$A:$H,3, FALSE)</f>
        <v>74</v>
      </c>
      <c r="R48" s="3">
        <f t="shared" si="4"/>
        <v>1037891918</v>
      </c>
      <c r="S48" s="14">
        <f>VLOOKUP($D48,'ip prosedur-14 okt-15 juni 2026'!$A:$H,5,FALSE)</f>
        <v>5674949</v>
      </c>
      <c r="T48" s="14">
        <f>VLOOKUP($D48,'ip prosedur-14 okt-15 juni 2026'!$A:$H,6,FALSE)</f>
        <v>9354757</v>
      </c>
      <c r="U48" s="14">
        <f>VLOOKUP($D48,'ip prosedur-14 okt-15 juni 2026'!$A:$H,7,FALSE)</f>
        <v>13793641</v>
      </c>
      <c r="V48" s="14">
        <f>VLOOKUP($D48,'ip prosedur-14 okt-15 juni 2026'!$A:$H,8,FALSE)</f>
        <v>28953595</v>
      </c>
    </row>
    <row r="49">
      <c r="A49" s="7" t="s">
        <v>5</v>
      </c>
      <c r="B49" s="7" t="s">
        <v>1111</v>
      </c>
      <c r="C49" s="7" t="s">
        <v>1112</v>
      </c>
      <c r="D49" s="7" t="s">
        <v>868</v>
      </c>
      <c r="E49" s="7" t="s">
        <v>869</v>
      </c>
      <c r="F49" s="11" t="str">
        <f>VLOOKUP($D49,proc!$A:$D,3, FALSE)</f>
        <v>3</v>
      </c>
      <c r="G49" s="12" t="str">
        <f t="shared" si="1"/>
        <v>Hernia Proc.</v>
      </c>
      <c r="H49" s="12" t="str">
        <f t="shared" si="2"/>
        <v>P16KE</v>
      </c>
      <c r="K49" s="13">
        <f>VLOOKUP($B49,'tarif idrg'!$A:$O,11,FALSE)</f>
        <v>742973</v>
      </c>
      <c r="L49" s="13">
        <f>VLOOKUP($B49,'tarif idrg'!$A:$O,15,FALSE)</f>
        <v>742973</v>
      </c>
      <c r="N49" s="3" t="str">
        <f t="shared" si="3"/>
        <v>-</v>
      </c>
      <c r="O49" s="13">
        <f>VLOOKUP($D49,'ip prosedur-2025'!$A:$H,4,FALSE)</f>
        <v>16044452.58</v>
      </c>
      <c r="P49" s="13">
        <f>VLOOKUP($D49,'ip prosedur-14 okt-15 juni 2026'!$A:$H,4,FALSE)</f>
        <v>10510148.28</v>
      </c>
      <c r="Q49" s="13">
        <f>VLOOKUP($D49,'ip prosedur-14 okt-15 juni 2026'!$A:$H,3, FALSE)</f>
        <v>39</v>
      </c>
      <c r="R49" s="3">
        <f t="shared" si="4"/>
        <v>409895782.9</v>
      </c>
      <c r="S49" s="14">
        <f>VLOOKUP($D49,'ip prosedur-14 okt-15 juni 2026'!$A:$H,5,FALSE)</f>
        <v>6990137</v>
      </c>
      <c r="T49" s="14">
        <f>VLOOKUP($D49,'ip prosedur-14 okt-15 juni 2026'!$A:$H,6,FALSE)</f>
        <v>10363758</v>
      </c>
      <c r="U49" s="14">
        <f>VLOOKUP($D49,'ip prosedur-14 okt-15 juni 2026'!$A:$H,7,FALSE)</f>
        <v>13025901</v>
      </c>
      <c r="V49" s="14">
        <f>VLOOKUP($D49,'ip prosedur-14 okt-15 juni 2026'!$A:$H,8,FALSE)</f>
        <v>14501597</v>
      </c>
    </row>
    <row r="50">
      <c r="A50" s="7" t="s">
        <v>5</v>
      </c>
      <c r="B50" s="7" t="s">
        <v>1111</v>
      </c>
      <c r="C50" s="7" t="s">
        <v>1112</v>
      </c>
      <c r="D50" s="7" t="s">
        <v>870</v>
      </c>
      <c r="E50" s="7" t="s">
        <v>872</v>
      </c>
      <c r="F50" s="11" t="str">
        <f>VLOOKUP($D50,proc!$A:$D,3, FALSE)</f>
        <v>3</v>
      </c>
      <c r="G50" s="12" t="str">
        <f t="shared" si="1"/>
        <v>Hernia Proc.</v>
      </c>
      <c r="H50" s="12" t="str">
        <f t="shared" si="2"/>
        <v>P16KE</v>
      </c>
      <c r="K50" s="13">
        <f>VLOOKUP($B50,'tarif idrg'!$A:$O,11,FALSE)</f>
        <v>742973</v>
      </c>
      <c r="L50" s="13">
        <f>VLOOKUP($B50,'tarif idrg'!$A:$O,15,FALSE)</f>
        <v>742973</v>
      </c>
      <c r="N50" s="3" t="str">
        <f t="shared" si="3"/>
        <v>-</v>
      </c>
      <c r="O50" s="13">
        <f>VLOOKUP($D50,'ip prosedur-2025'!$A:$H,4,FALSE)</f>
        <v>13071340.05</v>
      </c>
      <c r="P50" s="13">
        <f>VLOOKUP($D50,'ip prosedur-14 okt-15 juni 2026'!$A:$H,4,FALSE)</f>
        <v>14420702.97</v>
      </c>
      <c r="Q50" s="13">
        <f>VLOOKUP($D50,'ip prosedur-14 okt-15 juni 2026'!$A:$H,3, FALSE)</f>
        <v>128</v>
      </c>
      <c r="R50" s="3">
        <f t="shared" si="4"/>
        <v>1845849980</v>
      </c>
      <c r="S50" s="14">
        <f>VLOOKUP($D50,'ip prosedur-14 okt-15 juni 2026'!$A:$H,5,FALSE)</f>
        <v>9001512</v>
      </c>
      <c r="T50" s="14">
        <f>VLOOKUP($D50,'ip prosedur-14 okt-15 juni 2026'!$A:$H,6,FALSE)</f>
        <v>12403116</v>
      </c>
      <c r="U50" s="14">
        <f>VLOOKUP($D50,'ip prosedur-14 okt-15 juni 2026'!$A:$H,7,FALSE)</f>
        <v>16411810</v>
      </c>
      <c r="V50" s="14">
        <f>VLOOKUP($D50,'ip prosedur-14 okt-15 juni 2026'!$A:$H,8,FALSE)</f>
        <v>21211242</v>
      </c>
    </row>
    <row r="51">
      <c r="A51" s="7" t="s">
        <v>5</v>
      </c>
      <c r="B51" s="7" t="s">
        <v>1111</v>
      </c>
      <c r="C51" s="7" t="s">
        <v>1112</v>
      </c>
      <c r="D51" s="7" t="s">
        <v>873</v>
      </c>
      <c r="E51" s="7" t="s">
        <v>874</v>
      </c>
      <c r="F51" s="11" t="str">
        <f>VLOOKUP($D51,proc!$A:$D,3, FALSE)</f>
        <v>4</v>
      </c>
      <c r="G51" s="12" t="str">
        <f t="shared" si="1"/>
        <v>Hernia Proc.</v>
      </c>
      <c r="H51" s="12" t="str">
        <f t="shared" si="2"/>
        <v>P16KE</v>
      </c>
      <c r="K51" s="13">
        <f>VLOOKUP($B51,'tarif idrg'!$A:$O,11,FALSE)</f>
        <v>742973</v>
      </c>
      <c r="L51" s="13">
        <f>VLOOKUP($B51,'tarif idrg'!$A:$O,15,FALSE)</f>
        <v>742973</v>
      </c>
      <c r="N51" s="3" t="str">
        <f t="shared" si="3"/>
        <v>-</v>
      </c>
      <c r="O51" s="13">
        <f>VLOOKUP($D51,'ip prosedur-2025'!$A:$H,4,FALSE)</f>
        <v>10363828.88</v>
      </c>
      <c r="P51" s="13">
        <f>VLOOKUP($D51,'ip prosedur-14 okt-15 juni 2026'!$A:$H,4,FALSE)</f>
        <v>11173242.94</v>
      </c>
      <c r="Q51" s="13">
        <f>VLOOKUP($D51,'ip prosedur-14 okt-15 juni 2026'!$A:$H,3, FALSE)</f>
        <v>104</v>
      </c>
      <c r="R51" s="3">
        <f t="shared" si="4"/>
        <v>1162017266</v>
      </c>
      <c r="S51" s="14">
        <f>VLOOKUP($D51,'ip prosedur-14 okt-15 juni 2026'!$A:$H,5,FALSE)</f>
        <v>6145411</v>
      </c>
      <c r="T51" s="14">
        <f>VLOOKUP($D51,'ip prosedur-14 okt-15 juni 2026'!$A:$H,6,FALSE)</f>
        <v>9213766</v>
      </c>
      <c r="U51" s="14">
        <f>VLOOKUP($D51,'ip prosedur-14 okt-15 juni 2026'!$A:$H,7,FALSE)</f>
        <v>12972949</v>
      </c>
      <c r="V51" s="14">
        <f>VLOOKUP($D51,'ip prosedur-14 okt-15 juni 2026'!$A:$H,8,FALSE)</f>
        <v>16163300</v>
      </c>
    </row>
    <row r="52">
      <c r="A52" s="7" t="s">
        <v>5</v>
      </c>
      <c r="B52" s="7" t="s">
        <v>1111</v>
      </c>
      <c r="C52" s="7" t="s">
        <v>1112</v>
      </c>
      <c r="D52" s="7" t="s">
        <v>875</v>
      </c>
      <c r="E52" s="7" t="s">
        <v>876</v>
      </c>
      <c r="F52" s="11" t="str">
        <f>VLOOKUP($D52,proc!$A:$D,3, FALSE)</f>
        <v>4</v>
      </c>
      <c r="G52" s="12" t="str">
        <f t="shared" si="1"/>
        <v>Hernia Proc.</v>
      </c>
      <c r="H52" s="12" t="str">
        <f t="shared" si="2"/>
        <v>P16KE</v>
      </c>
      <c r="K52" s="13">
        <f>VLOOKUP($B52,'tarif idrg'!$A:$O,11,FALSE)</f>
        <v>742973</v>
      </c>
      <c r="L52" s="13">
        <f>VLOOKUP($B52,'tarif idrg'!$A:$O,15,FALSE)</f>
        <v>742973</v>
      </c>
      <c r="N52" s="3" t="str">
        <f t="shared" si="3"/>
        <v>-</v>
      </c>
      <c r="O52" s="13">
        <f>VLOOKUP($D52,'ip prosedur-2025'!$A:$H,4,FALSE)</f>
        <v>19754140.33</v>
      </c>
      <c r="P52" s="13">
        <f>VLOOKUP($D52,'ip prosedur-14 okt-15 juni 2026'!$A:$H,4,FALSE)</f>
        <v>24744157.66</v>
      </c>
      <c r="Q52" s="13">
        <f>VLOOKUP($D52,'ip prosedur-14 okt-15 juni 2026'!$A:$H,3, FALSE)</f>
        <v>56</v>
      </c>
      <c r="R52" s="3">
        <f t="shared" si="4"/>
        <v>1385672829</v>
      </c>
      <c r="S52" s="14">
        <f>VLOOKUP($D52,'ip prosedur-14 okt-15 juni 2026'!$A:$H,5,FALSE)</f>
        <v>17404011</v>
      </c>
      <c r="T52" s="14">
        <f>VLOOKUP($D52,'ip prosedur-14 okt-15 juni 2026'!$A:$H,6,FALSE)</f>
        <v>22926250</v>
      </c>
      <c r="U52" s="14">
        <f>VLOOKUP($D52,'ip prosedur-14 okt-15 juni 2026'!$A:$H,7,FALSE)</f>
        <v>27564336</v>
      </c>
      <c r="V52" s="14">
        <f>VLOOKUP($D52,'ip prosedur-14 okt-15 juni 2026'!$A:$H,8,FALSE)</f>
        <v>37002195</v>
      </c>
    </row>
    <row r="53">
      <c r="A53" s="7" t="s">
        <v>5</v>
      </c>
      <c r="B53" s="7" t="s">
        <v>1111</v>
      </c>
      <c r="C53" s="7" t="s">
        <v>1112</v>
      </c>
      <c r="D53" s="7" t="s">
        <v>878</v>
      </c>
      <c r="E53" s="7" t="s">
        <v>879</v>
      </c>
      <c r="F53" s="11" t="str">
        <f>VLOOKUP($D53,proc!$A:$D,3, FALSE)</f>
        <v>3</v>
      </c>
      <c r="G53" s="12" t="str">
        <f t="shared" si="1"/>
        <v>Hernia Proc.</v>
      </c>
      <c r="H53" s="12" t="str">
        <f t="shared" si="2"/>
        <v>P16KE</v>
      </c>
      <c r="K53" s="13">
        <f>VLOOKUP($B53,'tarif idrg'!$A:$O,11,FALSE)</f>
        <v>742973</v>
      </c>
      <c r="L53" s="13">
        <f>VLOOKUP($B53,'tarif idrg'!$A:$O,15,FALSE)</f>
        <v>742973</v>
      </c>
      <c r="N53" s="3" t="str">
        <f t="shared" si="3"/>
        <v>-</v>
      </c>
      <c r="O53" s="13">
        <f>VLOOKUP($D53,'ip prosedur-2025'!$A:$H,4,FALSE)</f>
        <v>12443892.33</v>
      </c>
      <c r="P53" s="13">
        <f>VLOOKUP($D53,'ip prosedur-14 okt-15 juni 2026'!$A:$H,4,FALSE)</f>
        <v>11657100.91</v>
      </c>
      <c r="Q53" s="13">
        <f>VLOOKUP($D53,'ip prosedur-14 okt-15 juni 2026'!$A:$H,3, FALSE)</f>
        <v>202</v>
      </c>
      <c r="R53" s="3">
        <f t="shared" si="4"/>
        <v>2354734384</v>
      </c>
      <c r="S53" s="14">
        <f>VLOOKUP($D53,'ip prosedur-14 okt-15 juni 2026'!$A:$H,5,FALSE)</f>
        <v>6869860</v>
      </c>
      <c r="T53" s="14">
        <f>VLOOKUP($D53,'ip prosedur-14 okt-15 juni 2026'!$A:$H,6,FALSE)</f>
        <v>8605464</v>
      </c>
      <c r="U53" s="14">
        <f>VLOOKUP($D53,'ip prosedur-14 okt-15 juni 2026'!$A:$H,7,FALSE)</f>
        <v>13910008</v>
      </c>
      <c r="V53" s="14">
        <f>VLOOKUP($D53,'ip prosedur-14 okt-15 juni 2026'!$A:$H,8,FALSE)</f>
        <v>20143600</v>
      </c>
    </row>
    <row r="54">
      <c r="A54" s="7" t="s">
        <v>5</v>
      </c>
      <c r="B54" s="7" t="s">
        <v>1111</v>
      </c>
      <c r="C54" s="7" t="s">
        <v>1112</v>
      </c>
      <c r="D54" s="7" t="s">
        <v>880</v>
      </c>
      <c r="E54" s="7" t="s">
        <v>881</v>
      </c>
      <c r="F54" s="11" t="str">
        <f>VLOOKUP($D54,proc!$A:$D,3, FALSE)</f>
        <v>3</v>
      </c>
      <c r="G54" s="12" t="str">
        <f t="shared" si="1"/>
        <v>Hernia Proc.</v>
      </c>
      <c r="H54" s="12" t="str">
        <f t="shared" si="2"/>
        <v>P16KE</v>
      </c>
      <c r="K54" s="13">
        <f>VLOOKUP($B54,'tarif idrg'!$A:$O,11,FALSE)</f>
        <v>742973</v>
      </c>
      <c r="L54" s="13">
        <f>VLOOKUP($B54,'tarif idrg'!$A:$O,15,FALSE)</f>
        <v>742973</v>
      </c>
      <c r="N54" s="3" t="str">
        <f t="shared" si="3"/>
        <v>-</v>
      </c>
      <c r="O54" s="13">
        <f>VLOOKUP($D54,'ip prosedur-2025'!$A:$H,4,FALSE)</f>
        <v>11436982.16</v>
      </c>
      <c r="P54" s="13">
        <f>VLOOKUP($D54,'ip prosedur-14 okt-15 juni 2026'!$A:$H,4,FALSE)</f>
        <v>12219171.33</v>
      </c>
      <c r="Q54" s="13">
        <f>VLOOKUP($D54,'ip prosedur-14 okt-15 juni 2026'!$A:$H,3, FALSE)</f>
        <v>653</v>
      </c>
      <c r="R54" s="3">
        <f t="shared" si="4"/>
        <v>7979118878</v>
      </c>
      <c r="S54" s="14">
        <f>VLOOKUP($D54,'ip prosedur-14 okt-15 juni 2026'!$A:$H,5,FALSE)</f>
        <v>6604226</v>
      </c>
      <c r="T54" s="14">
        <f>VLOOKUP($D54,'ip prosedur-14 okt-15 juni 2026'!$A:$H,6,FALSE)</f>
        <v>9205311</v>
      </c>
      <c r="U54" s="14">
        <f>VLOOKUP($D54,'ip prosedur-14 okt-15 juni 2026'!$A:$H,7,FALSE)</f>
        <v>12853695</v>
      </c>
      <c r="V54" s="14">
        <f>VLOOKUP($D54,'ip prosedur-14 okt-15 juni 2026'!$A:$H,8,FALSE)</f>
        <v>19992069</v>
      </c>
    </row>
    <row r="55">
      <c r="A55" s="7" t="s">
        <v>5</v>
      </c>
      <c r="B55" s="7" t="s">
        <v>1111</v>
      </c>
      <c r="C55" s="7" t="s">
        <v>1112</v>
      </c>
      <c r="D55" s="7" t="s">
        <v>882</v>
      </c>
      <c r="E55" s="7" t="s">
        <v>883</v>
      </c>
      <c r="F55" s="11" t="str">
        <f>VLOOKUP($D55,proc!$A:$D,3, FALSE)</f>
        <v>3</v>
      </c>
      <c r="G55" s="12" t="str">
        <f t="shared" si="1"/>
        <v>Hernia Proc.</v>
      </c>
      <c r="H55" s="12" t="str">
        <f t="shared" si="2"/>
        <v>P16KE</v>
      </c>
      <c r="K55" s="13">
        <f>VLOOKUP($B55,'tarif idrg'!$A:$O,11,FALSE)</f>
        <v>742973</v>
      </c>
      <c r="L55" s="13">
        <f>VLOOKUP($B55,'tarif idrg'!$A:$O,15,FALSE)</f>
        <v>742973</v>
      </c>
      <c r="N55" s="3" t="str">
        <f t="shared" si="3"/>
        <v>-</v>
      </c>
      <c r="O55" s="13">
        <f>VLOOKUP($D55,'ip prosedur-2025'!$A:$H,4,FALSE)</f>
        <v>11055210.69</v>
      </c>
      <c r="P55" s="13">
        <f>VLOOKUP($D55,'ip prosedur-14 okt-15 juni 2026'!$A:$H,4,FALSE)</f>
        <v>11337934.51</v>
      </c>
      <c r="Q55" s="13">
        <f>VLOOKUP($D55,'ip prosedur-14 okt-15 juni 2026'!$A:$H,3, FALSE)</f>
        <v>1670</v>
      </c>
      <c r="R55" s="3">
        <f t="shared" si="4"/>
        <v>18934350632</v>
      </c>
      <c r="S55" s="14">
        <f>VLOOKUP($D55,'ip prosedur-14 okt-15 juni 2026'!$A:$H,5,FALSE)</f>
        <v>6427050</v>
      </c>
      <c r="T55" s="14">
        <f>VLOOKUP($D55,'ip prosedur-14 okt-15 juni 2026'!$A:$H,6,FALSE)</f>
        <v>9641239</v>
      </c>
      <c r="U55" s="14">
        <f>VLOOKUP($D55,'ip prosedur-14 okt-15 juni 2026'!$A:$H,7,FALSE)</f>
        <v>13157379</v>
      </c>
      <c r="V55" s="14">
        <f>VLOOKUP($D55,'ip prosedur-14 okt-15 juni 2026'!$A:$H,8,FALSE)</f>
        <v>18761000</v>
      </c>
    </row>
    <row r="56">
      <c r="A56" s="7" t="s">
        <v>5</v>
      </c>
      <c r="B56" s="7" t="s">
        <v>1111</v>
      </c>
      <c r="C56" s="7" t="s">
        <v>1112</v>
      </c>
      <c r="D56" s="7" t="s">
        <v>885</v>
      </c>
      <c r="E56" s="7" t="s">
        <v>886</v>
      </c>
      <c r="F56" s="11" t="str">
        <f>VLOOKUP($D56,proc!$A:$D,3, FALSE)</f>
        <v>4</v>
      </c>
      <c r="G56" s="12" t="str">
        <f t="shared" si="1"/>
        <v>Hernia Proc.</v>
      </c>
      <c r="H56" s="12" t="str">
        <f t="shared" si="2"/>
        <v>P16KE</v>
      </c>
      <c r="K56" s="13">
        <f>VLOOKUP($B56,'tarif idrg'!$A:$O,11,FALSE)</f>
        <v>742973</v>
      </c>
      <c r="L56" s="13">
        <f>VLOOKUP($B56,'tarif idrg'!$A:$O,15,FALSE)</f>
        <v>742973</v>
      </c>
      <c r="N56" s="3" t="str">
        <f t="shared" si="3"/>
        <v>-</v>
      </c>
      <c r="O56" s="13">
        <f>VLOOKUP($D56,'ip prosedur-2025'!$A:$H,4,FALSE)</f>
        <v>10093727.33</v>
      </c>
      <c r="P56" s="13">
        <f>VLOOKUP($D56,'ip prosedur-14 okt-15 juni 2026'!$A:$H,4,FALSE)</f>
        <v>12957751.75</v>
      </c>
      <c r="Q56" s="13">
        <f>VLOOKUP($D56,'ip prosedur-14 okt-15 juni 2026'!$A:$H,3, FALSE)</f>
        <v>12</v>
      </c>
      <c r="R56" s="3">
        <f t="shared" si="4"/>
        <v>155493021</v>
      </c>
      <c r="S56" s="14">
        <f>VLOOKUP($D56,'ip prosedur-14 okt-15 juni 2026'!$A:$H,5,FALSE)</f>
        <v>6622205</v>
      </c>
      <c r="T56" s="14">
        <f>VLOOKUP($D56,'ip prosedur-14 okt-15 juni 2026'!$A:$H,6,FALSE)</f>
        <v>8242232</v>
      </c>
      <c r="U56" s="14">
        <f>VLOOKUP($D56,'ip prosedur-14 okt-15 juni 2026'!$A:$H,7,FALSE)</f>
        <v>19012930</v>
      </c>
      <c r="V56" s="14">
        <f>VLOOKUP($D56,'ip prosedur-14 okt-15 juni 2026'!$A:$H,8,FALSE)</f>
        <v>23009567</v>
      </c>
    </row>
    <row r="57">
      <c r="A57" s="7" t="s">
        <v>5</v>
      </c>
      <c r="B57" s="7" t="s">
        <v>1111</v>
      </c>
      <c r="C57" s="7" t="s">
        <v>1112</v>
      </c>
      <c r="D57" s="7" t="s">
        <v>887</v>
      </c>
      <c r="E57" s="7" t="s">
        <v>888</v>
      </c>
      <c r="F57" s="11" t="str">
        <f>VLOOKUP($D57,proc!$A:$D,3, FALSE)</f>
        <v>3</v>
      </c>
      <c r="G57" s="12" t="str">
        <f t="shared" si="1"/>
        <v>Hernia Proc.</v>
      </c>
      <c r="H57" s="12" t="str">
        <f t="shared" si="2"/>
        <v>P16KE</v>
      </c>
      <c r="K57" s="13">
        <f>VLOOKUP($B57,'tarif idrg'!$A:$O,11,FALSE)</f>
        <v>742973</v>
      </c>
      <c r="L57" s="13">
        <f>VLOOKUP($B57,'tarif idrg'!$A:$O,15,FALSE)</f>
        <v>742973</v>
      </c>
      <c r="N57" s="3" t="str">
        <f t="shared" si="3"/>
        <v>-</v>
      </c>
      <c r="O57" s="13">
        <f>VLOOKUP($D57,'ip prosedur-2025'!$A:$H,4,FALSE)</f>
        <v>8865210.457</v>
      </c>
      <c r="P57" s="13">
        <f>VLOOKUP($D57,'ip prosedur-14 okt-15 juni 2026'!$A:$H,4,FALSE)</f>
        <v>8718116.788</v>
      </c>
      <c r="Q57" s="13">
        <f>VLOOKUP($D57,'ip prosedur-14 okt-15 juni 2026'!$A:$H,3, FALSE)</f>
        <v>146</v>
      </c>
      <c r="R57" s="3">
        <f t="shared" si="4"/>
        <v>1272845051</v>
      </c>
      <c r="S57" s="14">
        <f>VLOOKUP($D57,'ip prosedur-14 okt-15 juni 2026'!$A:$H,5,FALSE)</f>
        <v>5667498</v>
      </c>
      <c r="T57" s="14">
        <f>VLOOKUP($D57,'ip prosedur-14 okt-15 juni 2026'!$A:$H,6,FALSE)</f>
        <v>6546000</v>
      </c>
      <c r="U57" s="14">
        <f>VLOOKUP($D57,'ip prosedur-14 okt-15 juni 2026'!$A:$H,7,FALSE)</f>
        <v>9793000</v>
      </c>
      <c r="V57" s="14">
        <f>VLOOKUP($D57,'ip prosedur-14 okt-15 juni 2026'!$A:$H,8,FALSE)</f>
        <v>15119507</v>
      </c>
    </row>
    <row r="58">
      <c r="A58" s="7" t="s">
        <v>5</v>
      </c>
      <c r="B58" s="7" t="s">
        <v>1111</v>
      </c>
      <c r="C58" s="7" t="s">
        <v>1112</v>
      </c>
      <c r="D58" s="7" t="s">
        <v>889</v>
      </c>
      <c r="E58" s="7" t="s">
        <v>890</v>
      </c>
      <c r="F58" s="11" t="str">
        <f>VLOOKUP($D58,proc!$A:$D,3, FALSE)</f>
        <v>3</v>
      </c>
      <c r="G58" s="12" t="str">
        <f t="shared" si="1"/>
        <v>Hernia Proc.</v>
      </c>
      <c r="H58" s="12" t="str">
        <f t="shared" si="2"/>
        <v>P16KE</v>
      </c>
      <c r="K58" s="13">
        <f>VLOOKUP($B58,'tarif idrg'!$A:$O,11,FALSE)</f>
        <v>742973</v>
      </c>
      <c r="L58" s="13">
        <f>VLOOKUP($B58,'tarif idrg'!$A:$O,15,FALSE)</f>
        <v>742973</v>
      </c>
      <c r="N58" s="3" t="str">
        <f t="shared" si="3"/>
        <v>-</v>
      </c>
      <c r="O58" s="13">
        <f>VLOOKUP($D58,'ip prosedur-2025'!$A:$H,4,FALSE)</f>
        <v>15539577.11</v>
      </c>
      <c r="P58" s="13">
        <f>VLOOKUP($D58,'ip prosedur-14 okt-15 juni 2026'!$A:$H,4,FALSE)</f>
        <v>15721308.68</v>
      </c>
      <c r="Q58" s="13">
        <f>VLOOKUP($D58,'ip prosedur-14 okt-15 juni 2026'!$A:$H,3, FALSE)</f>
        <v>1331</v>
      </c>
      <c r="R58" s="3">
        <f t="shared" si="4"/>
        <v>20925061853</v>
      </c>
      <c r="S58" s="14">
        <f>VLOOKUP($D58,'ip prosedur-14 okt-15 juni 2026'!$A:$H,5,FALSE)</f>
        <v>7735500</v>
      </c>
      <c r="T58" s="14">
        <f>VLOOKUP($D58,'ip prosedur-14 okt-15 juni 2026'!$A:$H,6,FALSE)</f>
        <v>11448815</v>
      </c>
      <c r="U58" s="14">
        <f>VLOOKUP($D58,'ip prosedur-14 okt-15 juni 2026'!$A:$H,7,FALSE)</f>
        <v>17002360</v>
      </c>
      <c r="V58" s="14">
        <f>VLOOKUP($D58,'ip prosedur-14 okt-15 juni 2026'!$A:$H,8,FALSE)</f>
        <v>26073025</v>
      </c>
    </row>
    <row r="59">
      <c r="A59" s="7" t="s">
        <v>5</v>
      </c>
      <c r="B59" s="7" t="s">
        <v>1111</v>
      </c>
      <c r="C59" s="7" t="s">
        <v>1112</v>
      </c>
      <c r="D59" s="7" t="s">
        <v>892</v>
      </c>
      <c r="E59" s="7" t="s">
        <v>893</v>
      </c>
      <c r="F59" s="11" t="str">
        <f>VLOOKUP($D59,proc!$A:$D,3, FALSE)</f>
        <v>3</v>
      </c>
      <c r="G59" s="12" t="str">
        <f t="shared" si="1"/>
        <v>Hernia Proc.</v>
      </c>
      <c r="H59" s="12" t="str">
        <f t="shared" si="2"/>
        <v>P16KE</v>
      </c>
      <c r="K59" s="13">
        <f>VLOOKUP($B59,'tarif idrg'!$A:$O,11,FALSE)</f>
        <v>742973</v>
      </c>
      <c r="L59" s="13">
        <f>VLOOKUP($B59,'tarif idrg'!$A:$O,15,FALSE)</f>
        <v>742973</v>
      </c>
      <c r="N59" s="3" t="str">
        <f t="shared" si="3"/>
        <v>-</v>
      </c>
      <c r="O59" s="13">
        <f>VLOOKUP($D59,'ip prosedur-2025'!$A:$H,4,FALSE)</f>
        <v>17581540.23</v>
      </c>
      <c r="P59" s="13">
        <f>VLOOKUP($D59,'ip prosedur-14 okt-15 juni 2026'!$A:$H,4,FALSE)</f>
        <v>23594787.87</v>
      </c>
      <c r="Q59" s="13">
        <f>VLOOKUP($D59,'ip prosedur-14 okt-15 juni 2026'!$A:$H,3, FALSE)</f>
        <v>134</v>
      </c>
      <c r="R59" s="3">
        <f t="shared" si="4"/>
        <v>3161701575</v>
      </c>
      <c r="S59" s="14">
        <f>VLOOKUP($D59,'ip prosedur-14 okt-15 juni 2026'!$A:$H,5,FALSE)</f>
        <v>7939500</v>
      </c>
      <c r="T59" s="14">
        <f>VLOOKUP($D59,'ip prosedur-14 okt-15 juni 2026'!$A:$H,6,FALSE)</f>
        <v>14632440</v>
      </c>
      <c r="U59" s="14">
        <f>VLOOKUP($D59,'ip prosedur-14 okt-15 juni 2026'!$A:$H,7,FALSE)</f>
        <v>31564543</v>
      </c>
      <c r="V59" s="14">
        <f>VLOOKUP($D59,'ip prosedur-14 okt-15 juni 2026'!$A:$H,8,FALSE)</f>
        <v>50796110</v>
      </c>
    </row>
    <row r="60">
      <c r="A60" s="7" t="s">
        <v>5</v>
      </c>
      <c r="B60" s="7" t="s">
        <v>1111</v>
      </c>
      <c r="C60" s="7" t="s">
        <v>1112</v>
      </c>
      <c r="D60" s="7" t="s">
        <v>894</v>
      </c>
      <c r="E60" s="7" t="s">
        <v>895</v>
      </c>
      <c r="F60" s="11" t="str">
        <f>VLOOKUP($D60,proc!$A:$D,3, FALSE)</f>
        <v>3</v>
      </c>
      <c r="G60" s="12" t="str">
        <f t="shared" si="1"/>
        <v>Hernia Proc.</v>
      </c>
      <c r="H60" s="12" t="str">
        <f t="shared" si="2"/>
        <v>P16KE</v>
      </c>
      <c r="K60" s="13">
        <f>VLOOKUP($B60,'tarif idrg'!$A:$O,11,FALSE)</f>
        <v>742973</v>
      </c>
      <c r="L60" s="13">
        <f>VLOOKUP($B60,'tarif idrg'!$A:$O,15,FALSE)</f>
        <v>742973</v>
      </c>
      <c r="N60" s="3" t="str">
        <f t="shared" si="3"/>
        <v>-</v>
      </c>
      <c r="O60" s="13">
        <f>VLOOKUP($D60,'ip prosedur-2025'!$A:$H,4,FALSE)</f>
        <v>22331914.34</v>
      </c>
      <c r="P60" s="13">
        <f>VLOOKUP($D60,'ip prosedur-14 okt-15 juni 2026'!$A:$H,4,FALSE)</f>
        <v>30180224.51</v>
      </c>
      <c r="Q60" s="13">
        <f>VLOOKUP($D60,'ip prosedur-14 okt-15 juni 2026'!$A:$H,3, FALSE)</f>
        <v>85</v>
      </c>
      <c r="R60" s="3">
        <f t="shared" si="4"/>
        <v>2565319083</v>
      </c>
      <c r="S60" s="14">
        <f>VLOOKUP($D60,'ip prosedur-14 okt-15 juni 2026'!$A:$H,5,FALSE)</f>
        <v>8723151</v>
      </c>
      <c r="T60" s="14">
        <f>VLOOKUP($D60,'ip prosedur-14 okt-15 juni 2026'!$A:$H,6,FALSE)</f>
        <v>14592615</v>
      </c>
      <c r="U60" s="14">
        <f>VLOOKUP($D60,'ip prosedur-14 okt-15 juni 2026'!$A:$H,7,FALSE)</f>
        <v>33516039</v>
      </c>
      <c r="V60" s="14">
        <f>VLOOKUP($D60,'ip prosedur-14 okt-15 juni 2026'!$A:$H,8,FALSE)</f>
        <v>56711529</v>
      </c>
    </row>
    <row r="61">
      <c r="A61" s="7" t="s">
        <v>5</v>
      </c>
      <c r="B61" s="7" t="s">
        <v>1111</v>
      </c>
      <c r="C61" s="7" t="s">
        <v>1112</v>
      </c>
      <c r="D61" s="7" t="s">
        <v>896</v>
      </c>
      <c r="E61" s="7" t="s">
        <v>897</v>
      </c>
      <c r="F61" s="11" t="str">
        <f>VLOOKUP($D61,proc!$A:$D,3, FALSE)</f>
        <v>3</v>
      </c>
      <c r="G61" s="12" t="str">
        <f t="shared" si="1"/>
        <v>Hernia Proc.</v>
      </c>
      <c r="H61" s="12" t="str">
        <f t="shared" si="2"/>
        <v>P16KE</v>
      </c>
      <c r="K61" s="13">
        <f>VLOOKUP($B61,'tarif idrg'!$A:$O,11,FALSE)</f>
        <v>742973</v>
      </c>
      <c r="L61" s="13">
        <f>VLOOKUP($B61,'tarif idrg'!$A:$O,15,FALSE)</f>
        <v>742973</v>
      </c>
      <c r="N61" s="3" t="str">
        <f t="shared" si="3"/>
        <v>-</v>
      </c>
      <c r="O61" s="13">
        <f>VLOOKUP($D61,'ip prosedur-2025'!$A:$H,4,FALSE)</f>
        <v>15849694.55</v>
      </c>
      <c r="P61" s="13">
        <f>VLOOKUP($D61,'ip prosedur-14 okt-15 juni 2026'!$A:$H,4,FALSE)</f>
        <v>16988899.05</v>
      </c>
      <c r="Q61" s="13">
        <f>VLOOKUP($D61,'ip prosedur-14 okt-15 juni 2026'!$A:$H,3, FALSE)</f>
        <v>2372</v>
      </c>
      <c r="R61" s="3">
        <f t="shared" si="4"/>
        <v>40297668547</v>
      </c>
      <c r="S61" s="14">
        <f>VLOOKUP($D61,'ip prosedur-14 okt-15 juni 2026'!$A:$H,5,FALSE)</f>
        <v>6973030</v>
      </c>
      <c r="T61" s="14">
        <f>VLOOKUP($D61,'ip prosedur-14 okt-15 juni 2026'!$A:$H,6,FALSE)</f>
        <v>10236056</v>
      </c>
      <c r="U61" s="14">
        <f>VLOOKUP($D61,'ip prosedur-14 okt-15 juni 2026'!$A:$H,7,FALSE)</f>
        <v>16413345</v>
      </c>
      <c r="V61" s="14">
        <f>VLOOKUP($D61,'ip prosedur-14 okt-15 juni 2026'!$A:$H,8,FALSE)</f>
        <v>30060684</v>
      </c>
    </row>
    <row r="62">
      <c r="A62" s="7" t="s">
        <v>5</v>
      </c>
      <c r="B62" s="7" t="s">
        <v>1111</v>
      </c>
      <c r="C62" s="7" t="s">
        <v>1112</v>
      </c>
      <c r="D62" s="7" t="s">
        <v>899</v>
      </c>
      <c r="E62" s="7" t="s">
        <v>900</v>
      </c>
      <c r="F62" s="11" t="str">
        <f>VLOOKUP($D62,proc!$A:$D,3, FALSE)</f>
        <v>3</v>
      </c>
      <c r="G62" s="12" t="str">
        <f t="shared" si="1"/>
        <v>Hernia Proc.</v>
      </c>
      <c r="H62" s="12" t="str">
        <f t="shared" si="2"/>
        <v>P16KE</v>
      </c>
      <c r="K62" s="13">
        <f>VLOOKUP($B62,'tarif idrg'!$A:$O,11,FALSE)</f>
        <v>742973</v>
      </c>
      <c r="L62" s="13">
        <f>VLOOKUP($B62,'tarif idrg'!$A:$O,15,FALSE)</f>
        <v>742973</v>
      </c>
      <c r="N62" s="3" t="str">
        <f t="shared" si="3"/>
        <v>-</v>
      </c>
      <c r="O62" s="13">
        <f>VLOOKUP($D62,'ip prosedur-2025'!$A:$H,4,FALSE)</f>
        <v>20294741.79</v>
      </c>
      <c r="P62" s="13">
        <f>VLOOKUP($D62,'ip prosedur-14 okt-15 juni 2026'!$A:$H,4,FALSE)</f>
        <v>23289425.18</v>
      </c>
      <c r="Q62" s="13">
        <f>VLOOKUP($D62,'ip prosedur-14 okt-15 juni 2026'!$A:$H,3, FALSE)</f>
        <v>1197</v>
      </c>
      <c r="R62" s="3">
        <f t="shared" si="4"/>
        <v>27877441940</v>
      </c>
      <c r="S62" s="14">
        <f>VLOOKUP($D62,'ip prosedur-14 okt-15 juni 2026'!$A:$H,5,FALSE)</f>
        <v>8553993</v>
      </c>
      <c r="T62" s="14">
        <f>VLOOKUP($D62,'ip prosedur-14 okt-15 juni 2026'!$A:$H,6,FALSE)</f>
        <v>15057684</v>
      </c>
      <c r="U62" s="14">
        <f>VLOOKUP($D62,'ip prosedur-14 okt-15 juni 2026'!$A:$H,7,FALSE)</f>
        <v>23618352</v>
      </c>
      <c r="V62" s="14">
        <f>VLOOKUP($D62,'ip prosedur-14 okt-15 juni 2026'!$A:$H,8,FALSE)</f>
        <v>45430202</v>
      </c>
    </row>
    <row r="63">
      <c r="A63" s="7" t="s">
        <v>5</v>
      </c>
      <c r="B63" s="7" t="s">
        <v>1111</v>
      </c>
      <c r="C63" s="7" t="s">
        <v>1112</v>
      </c>
      <c r="D63" s="7" t="s">
        <v>901</v>
      </c>
      <c r="E63" s="7" t="s">
        <v>902</v>
      </c>
      <c r="F63" s="11" t="str">
        <f>VLOOKUP($D63,proc!$A:$D,3, FALSE)</f>
        <v>3</v>
      </c>
      <c r="G63" s="12" t="str">
        <f t="shared" si="1"/>
        <v>Hernia Proc.</v>
      </c>
      <c r="H63" s="12" t="str">
        <f t="shared" si="2"/>
        <v>P16KE</v>
      </c>
      <c r="K63" s="13">
        <f>VLOOKUP($B63,'tarif idrg'!$A:$O,11,FALSE)</f>
        <v>742973</v>
      </c>
      <c r="L63" s="13">
        <f>VLOOKUP($B63,'tarif idrg'!$A:$O,15,FALSE)</f>
        <v>742973</v>
      </c>
      <c r="N63" s="3" t="str">
        <f t="shared" si="3"/>
        <v>-</v>
      </c>
      <c r="O63" s="13">
        <f>VLOOKUP($D63,'ip prosedur-2025'!$A:$H,4,FALSE)</f>
        <v>15991097.81</v>
      </c>
      <c r="P63" s="13">
        <f>VLOOKUP($D63,'ip prosedur-14 okt-15 juni 2026'!$A:$H,4,FALSE)</f>
        <v>17684791.93</v>
      </c>
      <c r="Q63" s="13">
        <f>VLOOKUP($D63,'ip prosedur-14 okt-15 juni 2026'!$A:$H,3, FALSE)</f>
        <v>1253</v>
      </c>
      <c r="R63" s="3">
        <f t="shared" si="4"/>
        <v>22159044288</v>
      </c>
      <c r="S63" s="14">
        <f>VLOOKUP($D63,'ip prosedur-14 okt-15 juni 2026'!$A:$H,5,FALSE)</f>
        <v>7200899</v>
      </c>
      <c r="T63" s="14">
        <f>VLOOKUP($D63,'ip prosedur-14 okt-15 juni 2026'!$A:$H,6,FALSE)</f>
        <v>10982808</v>
      </c>
      <c r="U63" s="14">
        <f>VLOOKUP($D63,'ip prosedur-14 okt-15 juni 2026'!$A:$H,7,FALSE)</f>
        <v>17316503</v>
      </c>
      <c r="V63" s="14">
        <f>VLOOKUP($D63,'ip prosedur-14 okt-15 juni 2026'!$A:$H,8,FALSE)</f>
        <v>32799953</v>
      </c>
    </row>
    <row r="64">
      <c r="A64" s="7" t="s">
        <v>5</v>
      </c>
      <c r="B64" s="7" t="s">
        <v>1111</v>
      </c>
      <c r="C64" s="7" t="s">
        <v>1112</v>
      </c>
      <c r="D64" s="7" t="s">
        <v>904</v>
      </c>
      <c r="E64" s="7" t="s">
        <v>905</v>
      </c>
      <c r="F64" s="11" t="str">
        <f>VLOOKUP($D64,proc!$A:$D,3, FALSE)</f>
        <v>4</v>
      </c>
      <c r="G64" s="12" t="str">
        <f t="shared" si="1"/>
        <v>Hernia Proc.</v>
      </c>
      <c r="H64" s="12" t="str">
        <f t="shared" si="2"/>
        <v>P16KE</v>
      </c>
      <c r="K64" s="13">
        <f>VLOOKUP($B64,'tarif idrg'!$A:$O,11,FALSE)</f>
        <v>742973</v>
      </c>
      <c r="L64" s="13">
        <f>VLOOKUP($B64,'tarif idrg'!$A:$O,15,FALSE)</f>
        <v>742973</v>
      </c>
      <c r="N64" s="3" t="str">
        <f t="shared" si="3"/>
        <v>-</v>
      </c>
      <c r="O64" s="13">
        <f>VLOOKUP($D64,'ip prosedur-2025'!$A:$H,4,FALSE)</f>
        <v>20138313.53</v>
      </c>
      <c r="P64" s="13">
        <f>VLOOKUP($D64,'ip prosedur-14 okt-15 juni 2026'!$A:$H,4,FALSE)</f>
        <v>21743912.94</v>
      </c>
      <c r="Q64" s="13">
        <f>VLOOKUP($D64,'ip prosedur-14 okt-15 juni 2026'!$A:$H,3, FALSE)</f>
        <v>676</v>
      </c>
      <c r="R64" s="3">
        <f t="shared" si="4"/>
        <v>14698885147</v>
      </c>
      <c r="S64" s="14">
        <f>VLOOKUP($D64,'ip prosedur-14 okt-15 juni 2026'!$A:$H,5,FALSE)</f>
        <v>9179740</v>
      </c>
      <c r="T64" s="14">
        <f>VLOOKUP($D64,'ip prosedur-14 okt-15 juni 2026'!$A:$H,6,FALSE)</f>
        <v>13958800</v>
      </c>
      <c r="U64" s="14">
        <f>VLOOKUP($D64,'ip prosedur-14 okt-15 juni 2026'!$A:$H,7,FALSE)</f>
        <v>25976340</v>
      </c>
      <c r="V64" s="14">
        <f>VLOOKUP($D64,'ip prosedur-14 okt-15 juni 2026'!$A:$H,8,FALSE)</f>
        <v>42300850</v>
      </c>
    </row>
    <row r="65">
      <c r="A65" s="7" t="s">
        <v>5</v>
      </c>
      <c r="B65" s="7" t="s">
        <v>1111</v>
      </c>
      <c r="C65" s="7" t="s">
        <v>1112</v>
      </c>
      <c r="D65" s="7" t="s">
        <v>906</v>
      </c>
      <c r="E65" s="7" t="s">
        <v>907</v>
      </c>
      <c r="F65" s="11" t="str">
        <f>VLOOKUP($D65,proc!$A:$D,3, FALSE)</f>
        <v>3</v>
      </c>
      <c r="G65" s="12" t="str">
        <f t="shared" si="1"/>
        <v>Hernia Proc.</v>
      </c>
      <c r="H65" s="12" t="str">
        <f t="shared" si="2"/>
        <v>P16KE</v>
      </c>
      <c r="K65" s="13">
        <f>VLOOKUP($B65,'tarif idrg'!$A:$O,11,FALSE)</f>
        <v>742973</v>
      </c>
      <c r="L65" s="13">
        <f>VLOOKUP($B65,'tarif idrg'!$A:$O,15,FALSE)</f>
        <v>742973</v>
      </c>
      <c r="N65" s="3" t="str">
        <f t="shared" si="3"/>
        <v>-</v>
      </c>
      <c r="O65" s="13">
        <f>VLOOKUP($D65,'ip prosedur-2025'!$A:$H,4,FALSE)</f>
        <v>29248955.37</v>
      </c>
      <c r="P65" s="13">
        <f>VLOOKUP($D65,'ip prosedur-14 okt-15 juni 2026'!$A:$H,4,FALSE)</f>
        <v>29000950.74</v>
      </c>
      <c r="Q65" s="13">
        <f>VLOOKUP($D65,'ip prosedur-14 okt-15 juni 2026'!$A:$H,3, FALSE)</f>
        <v>57</v>
      </c>
      <c r="R65" s="3">
        <f t="shared" si="4"/>
        <v>1653054192</v>
      </c>
      <c r="S65" s="14">
        <f>VLOOKUP($D65,'ip prosedur-14 okt-15 juni 2026'!$A:$H,5,FALSE)</f>
        <v>14379856</v>
      </c>
      <c r="T65" s="14">
        <f>VLOOKUP($D65,'ip prosedur-14 okt-15 juni 2026'!$A:$H,6,FALSE)</f>
        <v>25978953</v>
      </c>
      <c r="U65" s="14">
        <f>VLOOKUP($D65,'ip prosedur-14 okt-15 juni 2026'!$A:$H,7,FALSE)</f>
        <v>39794801</v>
      </c>
      <c r="V65" s="14">
        <f>VLOOKUP($D65,'ip prosedur-14 okt-15 juni 2026'!$A:$H,8,FALSE)</f>
        <v>55510954</v>
      </c>
    </row>
    <row r="66">
      <c r="A66" s="7" t="s">
        <v>5</v>
      </c>
      <c r="B66" s="7" t="s">
        <v>1111</v>
      </c>
      <c r="C66" s="7" t="s">
        <v>1112</v>
      </c>
      <c r="D66" s="7" t="s">
        <v>908</v>
      </c>
      <c r="E66" s="7" t="s">
        <v>909</v>
      </c>
      <c r="F66" s="11" t="str">
        <f>VLOOKUP($D66,proc!$A:$D,3, FALSE)</f>
        <v>3</v>
      </c>
      <c r="G66" s="12" t="str">
        <f t="shared" si="1"/>
        <v>Hernia Proc.</v>
      </c>
      <c r="H66" s="12" t="str">
        <f t="shared" si="2"/>
        <v>P16KE</v>
      </c>
      <c r="K66" s="13">
        <f>VLOOKUP($B66,'tarif idrg'!$A:$O,11,FALSE)</f>
        <v>742973</v>
      </c>
      <c r="L66" s="13">
        <f>VLOOKUP($B66,'tarif idrg'!$A:$O,15,FALSE)</f>
        <v>742973</v>
      </c>
      <c r="N66" s="3" t="str">
        <f t="shared" si="3"/>
        <v>-</v>
      </c>
      <c r="O66" s="13">
        <f>VLOOKUP($D66,'ip prosedur-2025'!$A:$H,4,FALSE)</f>
        <v>29777173.6</v>
      </c>
      <c r="P66" s="13">
        <f>VLOOKUP($D66,'ip prosedur-14 okt-15 juni 2026'!$A:$H,4,FALSE)</f>
        <v>31480251.25</v>
      </c>
      <c r="Q66" s="13">
        <f>VLOOKUP($D66,'ip prosedur-14 okt-15 juni 2026'!$A:$H,3, FALSE)</f>
        <v>69</v>
      </c>
      <c r="R66" s="3">
        <f t="shared" si="4"/>
        <v>2172137336</v>
      </c>
      <c r="S66" s="14">
        <f>VLOOKUP($D66,'ip prosedur-14 okt-15 juni 2026'!$A:$H,5,FALSE)</f>
        <v>12804152</v>
      </c>
      <c r="T66" s="14">
        <f>VLOOKUP($D66,'ip prosedur-14 okt-15 juni 2026'!$A:$H,6,FALSE)</f>
        <v>21492155</v>
      </c>
      <c r="U66" s="14">
        <f>VLOOKUP($D66,'ip prosedur-14 okt-15 juni 2026'!$A:$H,7,FALSE)</f>
        <v>39441882</v>
      </c>
      <c r="V66" s="14">
        <f>VLOOKUP($D66,'ip prosedur-14 okt-15 juni 2026'!$A:$H,8,FALSE)</f>
        <v>64710184</v>
      </c>
    </row>
    <row r="67">
      <c r="A67" s="7" t="s">
        <v>5</v>
      </c>
      <c r="B67" s="7" t="s">
        <v>1111</v>
      </c>
      <c r="C67" s="7" t="s">
        <v>1112</v>
      </c>
      <c r="D67" s="7" t="s">
        <v>911</v>
      </c>
      <c r="E67" s="7" t="s">
        <v>912</v>
      </c>
      <c r="F67" s="11" t="str">
        <f>VLOOKUP($D67,proc!$A:$D,3, FALSE)</f>
        <v>3</v>
      </c>
      <c r="G67" s="12" t="str">
        <f t="shared" si="1"/>
        <v>Hernia Proc.</v>
      </c>
      <c r="H67" s="12" t="str">
        <f t="shared" si="2"/>
        <v>P16KE</v>
      </c>
      <c r="K67" s="13">
        <f>VLOOKUP($B67,'tarif idrg'!$A:$O,11,FALSE)</f>
        <v>742973</v>
      </c>
      <c r="L67" s="13">
        <f>VLOOKUP($B67,'tarif idrg'!$A:$O,15,FALSE)</f>
        <v>742973</v>
      </c>
      <c r="N67" s="3" t="str">
        <f t="shared" si="3"/>
        <v>-</v>
      </c>
      <c r="O67" s="13">
        <f>VLOOKUP($D67,'ip prosedur-2025'!$A:$H,4,FALSE)</f>
        <v>16195433.71</v>
      </c>
      <c r="P67" s="13">
        <f>VLOOKUP($D67,'ip prosedur-14 okt-15 juni 2026'!$A:$H,4,FALSE)</f>
        <v>18140634.76</v>
      </c>
      <c r="Q67" s="13">
        <f>VLOOKUP($D67,'ip prosedur-14 okt-15 juni 2026'!$A:$H,3, FALSE)</f>
        <v>434</v>
      </c>
      <c r="R67" s="3">
        <f t="shared" si="4"/>
        <v>7873035486</v>
      </c>
      <c r="S67" s="14">
        <f>VLOOKUP($D67,'ip prosedur-14 okt-15 juni 2026'!$A:$H,5,FALSE)</f>
        <v>7910978</v>
      </c>
      <c r="T67" s="14">
        <f>VLOOKUP($D67,'ip prosedur-14 okt-15 juni 2026'!$A:$H,6,FALSE)</f>
        <v>13109085</v>
      </c>
      <c r="U67" s="14">
        <f>VLOOKUP($D67,'ip prosedur-14 okt-15 juni 2026'!$A:$H,7,FALSE)</f>
        <v>21923009</v>
      </c>
      <c r="V67" s="14">
        <f>VLOOKUP($D67,'ip prosedur-14 okt-15 juni 2026'!$A:$H,8,FALSE)</f>
        <v>36782600</v>
      </c>
    </row>
    <row r="68">
      <c r="A68" s="7" t="s">
        <v>5</v>
      </c>
      <c r="B68" s="7" t="s">
        <v>1111</v>
      </c>
      <c r="C68" s="7" t="s">
        <v>1112</v>
      </c>
      <c r="D68" s="7" t="s">
        <v>932</v>
      </c>
      <c r="E68" s="7" t="s">
        <v>933</v>
      </c>
      <c r="F68" s="11" t="str">
        <f>VLOOKUP($D68,proc!$A:$D,3, FALSE)</f>
        <v>2</v>
      </c>
      <c r="G68" s="12" t="str">
        <f t="shared" si="1"/>
        <v>Hernia Proc.</v>
      </c>
      <c r="H68" s="12" t="str">
        <f t="shared" si="2"/>
        <v>P16KE</v>
      </c>
      <c r="K68" s="13">
        <f>VLOOKUP($B68,'tarif idrg'!$A:$O,11,FALSE)</f>
        <v>742973</v>
      </c>
      <c r="L68" s="13">
        <f>VLOOKUP($B68,'tarif idrg'!$A:$O,15,FALSE)</f>
        <v>742973</v>
      </c>
      <c r="N68" s="3" t="str">
        <f t="shared" si="3"/>
        <v>-</v>
      </c>
      <c r="O68" s="13">
        <f>VLOOKUP($D68,'ip prosedur-2025'!$A:$H,4,FALSE)</f>
        <v>11727599.05</v>
      </c>
      <c r="P68" s="13">
        <f>VLOOKUP($D68,'ip prosedur-14 okt-15 juni 2026'!$A:$H,4,FALSE)</f>
        <v>12027760.66</v>
      </c>
      <c r="Q68" s="13">
        <f>VLOOKUP($D68,'ip prosedur-14 okt-15 juni 2026'!$A:$H,3, FALSE)</f>
        <v>3562</v>
      </c>
      <c r="R68" s="3">
        <f t="shared" si="4"/>
        <v>42842883471</v>
      </c>
      <c r="S68" s="14">
        <f>VLOOKUP($D68,'ip prosedur-14 okt-15 juni 2026'!$A:$H,5,FALSE)</f>
        <v>6531051</v>
      </c>
      <c r="T68" s="14">
        <f>VLOOKUP($D68,'ip prosedur-14 okt-15 juni 2026'!$A:$H,6,FALSE)</f>
        <v>8732048</v>
      </c>
      <c r="U68" s="14">
        <f>VLOOKUP($D68,'ip prosedur-14 okt-15 juni 2026'!$A:$H,7,FALSE)</f>
        <v>12289800</v>
      </c>
      <c r="V68" s="14">
        <f>VLOOKUP($D68,'ip prosedur-14 okt-15 juni 2026'!$A:$H,8,FALSE)</f>
        <v>18659800</v>
      </c>
    </row>
    <row r="69">
      <c r="A69" s="7" t="s">
        <v>5</v>
      </c>
      <c r="B69" s="7" t="s">
        <v>1111</v>
      </c>
      <c r="C69" s="7" t="s">
        <v>1112</v>
      </c>
      <c r="D69" s="7" t="s">
        <v>685</v>
      </c>
      <c r="E69" s="7" t="s">
        <v>686</v>
      </c>
      <c r="F69" s="11" t="str">
        <f>VLOOKUP($D69,proc!$A:$D,3, FALSE)</f>
        <v>4</v>
      </c>
      <c r="G69" s="12" t="str">
        <f t="shared" si="1"/>
        <v>Hernia Proc.</v>
      </c>
      <c r="H69" s="12" t="str">
        <f t="shared" si="2"/>
        <v>P16KE</v>
      </c>
      <c r="K69" s="13">
        <f>VLOOKUP($B69,'tarif idrg'!$A:$O,11,FALSE)</f>
        <v>742973</v>
      </c>
      <c r="L69" s="13">
        <f>VLOOKUP($B69,'tarif idrg'!$A:$O,15,FALSE)</f>
        <v>742973</v>
      </c>
      <c r="N69" s="3" t="str">
        <f t="shared" si="3"/>
        <v>-</v>
      </c>
      <c r="O69" s="13">
        <f>VLOOKUP($D69,'ip prosedur-2025'!$A:$H,4,FALSE)</f>
        <v>37619250.83</v>
      </c>
      <c r="P69" s="13">
        <f>VLOOKUP($D69,'ip prosedur-14 okt-15 juni 2026'!$A:$H,4,FALSE)</f>
        <v>35974442.14</v>
      </c>
      <c r="Q69" s="13">
        <f>VLOOKUP($D69,'ip prosedur-14 okt-15 juni 2026'!$A:$H,3, FALSE)</f>
        <v>710</v>
      </c>
      <c r="R69" s="3">
        <f t="shared" si="4"/>
        <v>25541853919</v>
      </c>
      <c r="S69" s="14">
        <f>VLOOKUP($D69,'ip prosedur-14 okt-15 juni 2026'!$A:$H,5,FALSE)</f>
        <v>10726052</v>
      </c>
      <c r="T69" s="14">
        <f>VLOOKUP($D69,'ip prosedur-14 okt-15 juni 2026'!$A:$H,6,FALSE)</f>
        <v>17320489</v>
      </c>
      <c r="U69" s="14">
        <f>VLOOKUP($D69,'ip prosedur-14 okt-15 juni 2026'!$A:$H,7,FALSE)</f>
        <v>40236449</v>
      </c>
      <c r="V69" s="14">
        <f>VLOOKUP($D69,'ip prosedur-14 okt-15 juni 2026'!$A:$H,8,FALSE)</f>
        <v>86012495</v>
      </c>
    </row>
    <row r="70">
      <c r="A70" s="7" t="s">
        <v>5</v>
      </c>
      <c r="B70" s="7" t="s">
        <v>1113</v>
      </c>
      <c r="C70" s="7" t="s">
        <v>1114</v>
      </c>
      <c r="D70" s="7" t="s">
        <v>584</v>
      </c>
      <c r="E70" s="7" t="s">
        <v>585</v>
      </c>
      <c r="F70" s="11" t="str">
        <f>VLOOKUP($D70,proc!$A:$D,3, FALSE)</f>
        <v>4</v>
      </c>
      <c r="G70" s="12" t="str">
        <f t="shared" si="1"/>
        <v>Minor Biopsy for Digestive System</v>
      </c>
      <c r="H70" s="12" t="str">
        <f t="shared" si="2"/>
        <v>P16KZ</v>
      </c>
      <c r="K70" s="13">
        <f>VLOOKUP($B70,'tarif idrg'!$A:$O,11,FALSE)</f>
        <v>1195218</v>
      </c>
      <c r="L70" s="13">
        <f>VLOOKUP($B70,'tarif idrg'!$A:$O,15,FALSE)</f>
        <v>1195218</v>
      </c>
      <c r="N70" s="3" t="str">
        <f t="shared" si="3"/>
        <v>-</v>
      </c>
      <c r="O70" s="13">
        <f>VLOOKUP($D70,'ip prosedur-2025'!$A:$H,4,FALSE)</f>
        <v>28311588.65</v>
      </c>
      <c r="P70" s="13">
        <f>VLOOKUP($D70,'ip prosedur-14 okt-15 juni 2026'!$A:$H,4,FALSE)</f>
        <v>28227706.97</v>
      </c>
      <c r="Q70" s="13">
        <f>VLOOKUP($D70,'ip prosedur-14 okt-15 juni 2026'!$A:$H,3, FALSE)</f>
        <v>1532</v>
      </c>
      <c r="R70" s="3">
        <f t="shared" si="4"/>
        <v>43244847078</v>
      </c>
      <c r="S70" s="14">
        <f>VLOOKUP($D70,'ip prosedur-14 okt-15 juni 2026'!$A:$H,5,FALSE)</f>
        <v>13812279</v>
      </c>
      <c r="T70" s="14">
        <f>VLOOKUP($D70,'ip prosedur-14 okt-15 juni 2026'!$A:$H,6,FALSE)</f>
        <v>19752805</v>
      </c>
      <c r="U70" s="14">
        <f>VLOOKUP($D70,'ip prosedur-14 okt-15 juni 2026'!$A:$H,7,FALSE)</f>
        <v>30867651</v>
      </c>
      <c r="V70" s="14">
        <f>VLOOKUP($D70,'ip prosedur-14 okt-15 juni 2026'!$A:$H,8,FALSE)</f>
        <v>52640969</v>
      </c>
    </row>
    <row r="71">
      <c r="A71" s="7" t="s">
        <v>5</v>
      </c>
      <c r="B71" s="7" t="s">
        <v>1113</v>
      </c>
      <c r="C71" s="7" t="s">
        <v>1114</v>
      </c>
      <c r="D71" s="7" t="s">
        <v>587</v>
      </c>
      <c r="E71" s="7" t="s">
        <v>588</v>
      </c>
      <c r="F71" s="11" t="str">
        <f>VLOOKUP($D71,proc!$A:$D,3, FALSE)</f>
        <v>0</v>
      </c>
      <c r="G71" s="12" t="str">
        <f t="shared" si="1"/>
        <v>Minor Biopsy for Digestive System</v>
      </c>
      <c r="H71" s="12" t="str">
        <f t="shared" si="2"/>
        <v>P16KZ</v>
      </c>
      <c r="K71" s="13">
        <f>VLOOKUP($B71,'tarif idrg'!$A:$O,11,FALSE)</f>
        <v>1195218</v>
      </c>
      <c r="L71" s="13">
        <f>VLOOKUP($B71,'tarif idrg'!$A:$O,15,FALSE)</f>
        <v>1195218</v>
      </c>
      <c r="N71" s="3" t="str">
        <f t="shared" si="3"/>
        <v>-</v>
      </c>
      <c r="O71" s="13">
        <f>VLOOKUP($D71,'ip prosedur-2025'!$A:$H,4,FALSE)</f>
        <v>26523378.43</v>
      </c>
      <c r="P71" s="13">
        <f>VLOOKUP($D71,'ip prosedur-14 okt-15 juni 2026'!$A:$H,4,FALSE)</f>
        <v>25600630.55</v>
      </c>
      <c r="Q71" s="13">
        <f>VLOOKUP($D71,'ip prosedur-14 okt-15 juni 2026'!$A:$H,3, FALSE)</f>
        <v>136</v>
      </c>
      <c r="R71" s="3">
        <f t="shared" si="4"/>
        <v>3481685755</v>
      </c>
      <c r="S71" s="14">
        <f>VLOOKUP($D71,'ip prosedur-14 okt-15 juni 2026'!$A:$H,5,FALSE)</f>
        <v>14368033</v>
      </c>
      <c r="T71" s="14">
        <f>VLOOKUP($D71,'ip prosedur-14 okt-15 juni 2026'!$A:$H,6,FALSE)</f>
        <v>19608499</v>
      </c>
      <c r="U71" s="14">
        <f>VLOOKUP($D71,'ip prosedur-14 okt-15 juni 2026'!$A:$H,7,FALSE)</f>
        <v>32608965</v>
      </c>
      <c r="V71" s="14">
        <f>VLOOKUP($D71,'ip prosedur-14 okt-15 juni 2026'!$A:$H,8,FALSE)</f>
        <v>45232826</v>
      </c>
    </row>
    <row r="72">
      <c r="A72" s="7" t="s">
        <v>5</v>
      </c>
      <c r="B72" s="7" t="s">
        <v>1113</v>
      </c>
      <c r="C72" s="7" t="s">
        <v>1114</v>
      </c>
      <c r="D72" s="7" t="s">
        <v>634</v>
      </c>
      <c r="E72" s="7" t="s">
        <v>635</v>
      </c>
      <c r="F72" s="11" t="str">
        <f>VLOOKUP($D72,proc!$A:$D,3, FALSE)</f>
        <v>0</v>
      </c>
      <c r="G72" s="12" t="str">
        <f t="shared" si="1"/>
        <v>Minor Biopsy for Digestive System</v>
      </c>
      <c r="H72" s="12" t="str">
        <f t="shared" si="2"/>
        <v>P16KZ</v>
      </c>
      <c r="K72" s="13">
        <f>VLOOKUP($B72,'tarif idrg'!$A:$O,11,FALSE)</f>
        <v>1195218</v>
      </c>
      <c r="L72" s="13">
        <f>VLOOKUP($B72,'tarif idrg'!$A:$O,15,FALSE)</f>
        <v>1195218</v>
      </c>
      <c r="N72" s="3" t="str">
        <f t="shared" si="3"/>
        <v>-</v>
      </c>
      <c r="O72" s="13">
        <f>VLOOKUP($D72,'ip prosedur-2025'!$A:$H,4,FALSE)</f>
        <v>24316214.09</v>
      </c>
      <c r="P72" s="13">
        <f>VLOOKUP($D72,'ip prosedur-14 okt-15 juni 2026'!$A:$H,4,FALSE)</f>
        <v>25259573.42</v>
      </c>
      <c r="Q72" s="13">
        <f>VLOOKUP($D72,'ip prosedur-14 okt-15 juni 2026'!$A:$H,3, FALSE)</f>
        <v>99</v>
      </c>
      <c r="R72" s="3">
        <f t="shared" si="4"/>
        <v>2500697769</v>
      </c>
      <c r="S72" s="14">
        <f>VLOOKUP($D72,'ip prosedur-14 okt-15 juni 2026'!$A:$H,5,FALSE)</f>
        <v>8587600</v>
      </c>
      <c r="T72" s="14">
        <f>VLOOKUP($D72,'ip prosedur-14 okt-15 juni 2026'!$A:$H,6,FALSE)</f>
        <v>13825103</v>
      </c>
      <c r="U72" s="14">
        <f>VLOOKUP($D72,'ip prosedur-14 okt-15 juni 2026'!$A:$H,7,FALSE)</f>
        <v>36314423</v>
      </c>
      <c r="V72" s="14">
        <f>VLOOKUP($D72,'ip prosedur-14 okt-15 juni 2026'!$A:$H,8,FALSE)</f>
        <v>58977206</v>
      </c>
    </row>
    <row r="73">
      <c r="A73" s="7" t="s">
        <v>5</v>
      </c>
      <c r="B73" s="7" t="s">
        <v>1113</v>
      </c>
      <c r="C73" s="7" t="s">
        <v>1114</v>
      </c>
      <c r="D73" s="7" t="s">
        <v>648</v>
      </c>
      <c r="E73" s="7" t="s">
        <v>649</v>
      </c>
      <c r="F73" s="11" t="str">
        <f>VLOOKUP($D73,proc!$A:$D,3, FALSE)</f>
        <v>0</v>
      </c>
      <c r="G73" s="12" t="str">
        <f t="shared" si="1"/>
        <v>Minor Biopsy for Digestive System</v>
      </c>
      <c r="H73" s="12" t="str">
        <f t="shared" si="2"/>
        <v>P16KZ</v>
      </c>
      <c r="K73" s="13">
        <f>VLOOKUP($B73,'tarif idrg'!$A:$O,11,FALSE)</f>
        <v>1195218</v>
      </c>
      <c r="L73" s="13">
        <f>VLOOKUP($B73,'tarif idrg'!$A:$O,15,FALSE)</f>
        <v>1195218</v>
      </c>
      <c r="N73" s="3" t="str">
        <f t="shared" si="3"/>
        <v>-</v>
      </c>
      <c r="O73" s="13">
        <f>VLOOKUP($D73,'ip prosedur-2025'!$A:$H,4,FALSE)</f>
        <v>17548713.91</v>
      </c>
      <c r="P73" s="13">
        <f>VLOOKUP($D73,'ip prosedur-14 okt-15 juni 2026'!$A:$H,4,FALSE)</f>
        <v>16048309.8</v>
      </c>
      <c r="Q73" s="13">
        <f>VLOOKUP($D73,'ip prosedur-14 okt-15 juni 2026'!$A:$H,3, FALSE)</f>
        <v>625</v>
      </c>
      <c r="R73" s="3">
        <f t="shared" si="4"/>
        <v>10030193625</v>
      </c>
      <c r="S73" s="14">
        <f>VLOOKUP($D73,'ip prosedur-14 okt-15 juni 2026'!$A:$H,5,FALSE)</f>
        <v>6838384</v>
      </c>
      <c r="T73" s="14">
        <f>VLOOKUP($D73,'ip prosedur-14 okt-15 juni 2026'!$A:$H,6,FALSE)</f>
        <v>9962063</v>
      </c>
      <c r="U73" s="14">
        <f>VLOOKUP($D73,'ip prosedur-14 okt-15 juni 2026'!$A:$H,7,FALSE)</f>
        <v>16716500</v>
      </c>
      <c r="V73" s="14">
        <f>VLOOKUP($D73,'ip prosedur-14 okt-15 juni 2026'!$A:$H,8,FALSE)</f>
        <v>27110351</v>
      </c>
    </row>
    <row r="74">
      <c r="A74" s="7" t="s">
        <v>5</v>
      </c>
      <c r="B74" s="7" t="s">
        <v>1113</v>
      </c>
      <c r="C74" s="7" t="s">
        <v>1114</v>
      </c>
      <c r="D74" s="7" t="s">
        <v>664</v>
      </c>
      <c r="E74" s="7" t="s">
        <v>666</v>
      </c>
      <c r="F74" s="11" t="str">
        <f>VLOOKUP($D74,proc!$A:$D,3, FALSE)</f>
        <v>2</v>
      </c>
      <c r="G74" s="12" t="str">
        <f t="shared" si="1"/>
        <v>Minor Biopsy for Digestive System</v>
      </c>
      <c r="H74" s="12" t="str">
        <f t="shared" si="2"/>
        <v>P16KZ</v>
      </c>
      <c r="K74" s="13">
        <f>VLOOKUP($B74,'tarif idrg'!$A:$O,11,FALSE)</f>
        <v>1195218</v>
      </c>
      <c r="L74" s="13">
        <f>VLOOKUP($B74,'tarif idrg'!$A:$O,15,FALSE)</f>
        <v>1195218</v>
      </c>
      <c r="N74" s="3" t="str">
        <f t="shared" si="3"/>
        <v>-</v>
      </c>
      <c r="O74" s="13">
        <f>VLOOKUP($D74,'ip prosedur-2025'!$A:$H,4,FALSE)</f>
        <v>28590991.61</v>
      </c>
      <c r="P74" s="13">
        <f>VLOOKUP($D74,'ip prosedur-14 okt-15 juni 2026'!$A:$H,4,FALSE)</f>
        <v>26139944.83</v>
      </c>
      <c r="Q74" s="13">
        <f>VLOOKUP($D74,'ip prosedur-14 okt-15 juni 2026'!$A:$H,3, FALSE)</f>
        <v>346</v>
      </c>
      <c r="R74" s="3">
        <f t="shared" si="4"/>
        <v>9044420911</v>
      </c>
      <c r="S74" s="14">
        <f>VLOOKUP($D74,'ip prosedur-14 okt-15 juni 2026'!$A:$H,5,FALSE)</f>
        <v>10514312</v>
      </c>
      <c r="T74" s="14">
        <f>VLOOKUP($D74,'ip prosedur-14 okt-15 juni 2026'!$A:$H,6,FALSE)</f>
        <v>17992908</v>
      </c>
      <c r="U74" s="14">
        <f>VLOOKUP($D74,'ip prosedur-14 okt-15 juni 2026'!$A:$H,7,FALSE)</f>
        <v>32079433</v>
      </c>
      <c r="V74" s="14">
        <f>VLOOKUP($D74,'ip prosedur-14 okt-15 juni 2026'!$A:$H,8,FALSE)</f>
        <v>53737698</v>
      </c>
    </row>
    <row r="75">
      <c r="A75" s="7" t="s">
        <v>5</v>
      </c>
      <c r="B75" s="7" t="s">
        <v>1113</v>
      </c>
      <c r="C75" s="7" t="s">
        <v>1114</v>
      </c>
      <c r="D75" s="7" t="s">
        <v>484</v>
      </c>
      <c r="E75" s="7" t="s">
        <v>485</v>
      </c>
      <c r="F75" s="11" t="str">
        <f>VLOOKUP($D75,proc!$A:$D,3, FALSE)</f>
        <v>4</v>
      </c>
      <c r="G75" s="12" t="str">
        <f t="shared" si="1"/>
        <v>Minor Biopsy for Digestive System</v>
      </c>
      <c r="H75" s="12" t="str">
        <f t="shared" si="2"/>
        <v>P16KZ</v>
      </c>
      <c r="K75" s="13">
        <f>VLOOKUP($B75,'tarif idrg'!$A:$O,11,FALSE)</f>
        <v>1195218</v>
      </c>
      <c r="L75" s="13">
        <f>VLOOKUP($B75,'tarif idrg'!$A:$O,15,FALSE)</f>
        <v>1195218</v>
      </c>
      <c r="N75" s="3" t="str">
        <f t="shared" si="3"/>
        <v>-</v>
      </c>
      <c r="O75" s="13">
        <f>VLOOKUP($D75,'ip prosedur-2025'!$A:$H,4,FALSE)</f>
        <v>33281951.13</v>
      </c>
      <c r="P75" s="13">
        <f>VLOOKUP($D75,'ip prosedur-14 okt-15 juni 2026'!$A:$H,4,FALSE)</f>
        <v>33303997.45</v>
      </c>
      <c r="Q75" s="13">
        <f>VLOOKUP($D75,'ip prosedur-14 okt-15 juni 2026'!$A:$H,3, FALSE)</f>
        <v>2679</v>
      </c>
      <c r="R75" s="3">
        <f t="shared" si="4"/>
        <v>89221409169</v>
      </c>
      <c r="S75" s="14">
        <f>VLOOKUP($D75,'ip prosedur-14 okt-15 juni 2026'!$A:$H,5,FALSE)</f>
        <v>15134618</v>
      </c>
      <c r="T75" s="14">
        <f>VLOOKUP($D75,'ip prosedur-14 okt-15 juni 2026'!$A:$H,6,FALSE)</f>
        <v>23150187</v>
      </c>
      <c r="U75" s="14">
        <f>VLOOKUP($D75,'ip prosedur-14 okt-15 juni 2026'!$A:$H,7,FALSE)</f>
        <v>39171948</v>
      </c>
      <c r="V75" s="14">
        <f>VLOOKUP($D75,'ip prosedur-14 okt-15 juni 2026'!$A:$H,8,FALSE)</f>
        <v>67165801</v>
      </c>
    </row>
    <row r="76">
      <c r="A76" s="7" t="s">
        <v>5</v>
      </c>
      <c r="B76" s="7" t="s">
        <v>1113</v>
      </c>
      <c r="C76" s="7" t="s">
        <v>1114</v>
      </c>
      <c r="D76" s="7" t="s">
        <v>667</v>
      </c>
      <c r="E76" s="7" t="s">
        <v>101</v>
      </c>
      <c r="F76" s="11" t="str">
        <f>VLOOKUP($D76,proc!$A:$D,3, FALSE)</f>
        <v>0</v>
      </c>
      <c r="G76" s="12" t="str">
        <f t="shared" si="1"/>
        <v>Minor Biopsy for Digestive System</v>
      </c>
      <c r="H76" s="12" t="str">
        <f t="shared" si="2"/>
        <v>P16KZ</v>
      </c>
      <c r="K76" s="13">
        <f>VLOOKUP($B76,'tarif idrg'!$A:$O,11,FALSE)</f>
        <v>1195218</v>
      </c>
      <c r="L76" s="13">
        <f>VLOOKUP($B76,'tarif idrg'!$A:$O,15,FALSE)</f>
        <v>1195218</v>
      </c>
      <c r="N76" s="3" t="str">
        <f t="shared" si="3"/>
        <v>-</v>
      </c>
      <c r="O76" s="13">
        <f>VLOOKUP($D76,'ip prosedur-2025'!$A:$H,4,FALSE)</f>
        <v>33595526.69</v>
      </c>
      <c r="P76" s="13">
        <f>VLOOKUP($D76,'ip prosedur-14 okt-15 juni 2026'!$A:$H,4,FALSE)</f>
        <v>36499381.37</v>
      </c>
      <c r="Q76" s="13">
        <f>VLOOKUP($D76,'ip prosedur-14 okt-15 juni 2026'!$A:$H,3, FALSE)</f>
        <v>567</v>
      </c>
      <c r="R76" s="3">
        <f t="shared" si="4"/>
        <v>20695149237</v>
      </c>
      <c r="S76" s="14">
        <f>VLOOKUP($D76,'ip prosedur-14 okt-15 juni 2026'!$A:$H,5,FALSE)</f>
        <v>15179525</v>
      </c>
      <c r="T76" s="14">
        <f>VLOOKUP($D76,'ip prosedur-14 okt-15 juni 2026'!$A:$H,6,FALSE)</f>
        <v>24898951</v>
      </c>
      <c r="U76" s="14">
        <f>VLOOKUP($D76,'ip prosedur-14 okt-15 juni 2026'!$A:$H,7,FALSE)</f>
        <v>45597827</v>
      </c>
      <c r="V76" s="14">
        <f>VLOOKUP($D76,'ip prosedur-14 okt-15 juni 2026'!$A:$H,8,FALSE)</f>
        <v>79605550</v>
      </c>
    </row>
    <row r="77">
      <c r="A77" s="7" t="s">
        <v>5</v>
      </c>
      <c r="B77" s="7" t="s">
        <v>1115</v>
      </c>
      <c r="C77" s="7" t="s">
        <v>1116</v>
      </c>
      <c r="D77" s="7" t="s">
        <v>809</v>
      </c>
      <c r="E77" s="7" t="s">
        <v>810</v>
      </c>
      <c r="F77" s="11" t="str">
        <f>VLOOKUP($D77,proc!$A:$D,3, FALSE)</f>
        <v>2</v>
      </c>
      <c r="G77" s="12" t="str">
        <f t="shared" si="1"/>
        <v>Hemorrhoid Proc.</v>
      </c>
      <c r="H77" s="12" t="str">
        <f t="shared" si="2"/>
        <v>P16KM</v>
      </c>
      <c r="K77" s="13">
        <f>VLOOKUP($B77,'tarif idrg'!$A:$O,11,FALSE)</f>
        <v>922948</v>
      </c>
      <c r="L77" s="13">
        <f>VLOOKUP($B77,'tarif idrg'!$A:$O,15,FALSE)</f>
        <v>922948</v>
      </c>
      <c r="N77" s="3" t="str">
        <f t="shared" si="3"/>
        <v>-</v>
      </c>
      <c r="O77" s="13">
        <f>VLOOKUP($D77,'ip prosedur-2025'!$A:$H,4,FALSE)</f>
        <v>30763385.37</v>
      </c>
      <c r="P77" s="13">
        <f>VLOOKUP($D77,'ip prosedur-14 okt-15 juni 2026'!$A:$H,4,FALSE)</f>
        <v>33285974.5</v>
      </c>
      <c r="Q77" s="13">
        <f>VLOOKUP($D77,'ip prosedur-14 okt-15 juni 2026'!$A:$H,3, FALSE)</f>
        <v>16</v>
      </c>
      <c r="R77" s="3">
        <f t="shared" si="4"/>
        <v>532575592</v>
      </c>
      <c r="S77" s="14">
        <f>VLOOKUP($D77,'ip prosedur-14 okt-15 juni 2026'!$A:$H,5,FALSE)</f>
        <v>10000000</v>
      </c>
      <c r="T77" s="14">
        <f>VLOOKUP($D77,'ip prosedur-14 okt-15 juni 2026'!$A:$H,6,FALSE)</f>
        <v>10666723</v>
      </c>
      <c r="U77" s="14">
        <f>VLOOKUP($D77,'ip prosedur-14 okt-15 juni 2026'!$A:$H,7,FALSE)</f>
        <v>37366032</v>
      </c>
      <c r="V77" s="14">
        <f>VLOOKUP($D77,'ip prosedur-14 okt-15 juni 2026'!$A:$H,8,FALSE)</f>
        <v>99055271</v>
      </c>
    </row>
    <row r="78">
      <c r="A78" s="7" t="s">
        <v>5</v>
      </c>
      <c r="B78" s="7" t="s">
        <v>1115</v>
      </c>
      <c r="C78" s="7" t="s">
        <v>1116</v>
      </c>
      <c r="D78" s="7" t="s">
        <v>811</v>
      </c>
      <c r="E78" s="7" t="s">
        <v>812</v>
      </c>
      <c r="F78" s="11" t="str">
        <f>VLOOKUP($D78,proc!$A:$D,3, FALSE)</f>
        <v>2</v>
      </c>
      <c r="G78" s="12" t="str">
        <f t="shared" si="1"/>
        <v>Hemorrhoid Proc.</v>
      </c>
      <c r="H78" s="12" t="str">
        <f t="shared" si="2"/>
        <v>P16KM</v>
      </c>
      <c r="K78" s="13">
        <f>VLOOKUP($B78,'tarif idrg'!$A:$O,11,FALSE)</f>
        <v>922948</v>
      </c>
      <c r="L78" s="13">
        <f>VLOOKUP($B78,'tarif idrg'!$A:$O,15,FALSE)</f>
        <v>922948</v>
      </c>
      <c r="N78" s="3" t="str">
        <f t="shared" si="3"/>
        <v>-</v>
      </c>
      <c r="O78" s="13">
        <f>VLOOKUP($D78,'ip prosedur-2025'!$A:$H,4,FALSE)</f>
        <v>10881585.12</v>
      </c>
      <c r="P78" s="13">
        <f>VLOOKUP($D78,'ip prosedur-14 okt-15 juni 2026'!$A:$H,4,FALSE)</f>
        <v>11550773.81</v>
      </c>
      <c r="Q78" s="13">
        <f>VLOOKUP($D78,'ip prosedur-14 okt-15 juni 2026'!$A:$H,3, FALSE)</f>
        <v>3179</v>
      </c>
      <c r="R78" s="3">
        <f t="shared" si="4"/>
        <v>36719909942</v>
      </c>
      <c r="S78" s="14">
        <f>VLOOKUP($D78,'ip prosedur-14 okt-15 juni 2026'!$A:$H,5,FALSE)</f>
        <v>6216666</v>
      </c>
      <c r="T78" s="14">
        <f>VLOOKUP($D78,'ip prosedur-14 okt-15 juni 2026'!$A:$H,6,FALSE)</f>
        <v>8708504</v>
      </c>
      <c r="U78" s="14">
        <f>VLOOKUP($D78,'ip prosedur-14 okt-15 juni 2026'!$A:$H,7,FALSE)</f>
        <v>12903471</v>
      </c>
      <c r="V78" s="14">
        <f>VLOOKUP($D78,'ip prosedur-14 okt-15 juni 2026'!$A:$H,8,FALSE)</f>
        <v>19909130</v>
      </c>
    </row>
    <row r="79">
      <c r="A79" s="7" t="s">
        <v>5</v>
      </c>
      <c r="B79" s="7" t="s">
        <v>1115</v>
      </c>
      <c r="C79" s="7" t="s">
        <v>1116</v>
      </c>
      <c r="D79" s="7" t="s">
        <v>813</v>
      </c>
      <c r="E79" s="7" t="s">
        <v>815</v>
      </c>
      <c r="F79" s="11" t="str">
        <f>VLOOKUP($D79,proc!$A:$D,3, FALSE)</f>
        <v>2</v>
      </c>
      <c r="G79" s="12" t="str">
        <f t="shared" si="1"/>
        <v>Hemorrhoid Proc.</v>
      </c>
      <c r="H79" s="12" t="str">
        <f t="shared" si="2"/>
        <v>P16KM</v>
      </c>
      <c r="K79" s="13">
        <f>VLOOKUP($B79,'tarif idrg'!$A:$O,11,FALSE)</f>
        <v>922948</v>
      </c>
      <c r="L79" s="13">
        <f>VLOOKUP($B79,'tarif idrg'!$A:$O,15,FALSE)</f>
        <v>922948</v>
      </c>
      <c r="N79" s="3" t="str">
        <f t="shared" si="3"/>
        <v>-</v>
      </c>
      <c r="O79" s="13">
        <f>VLOOKUP($D79,'ip prosedur-2025'!$A:$H,4,FALSE)</f>
        <v>10097051.89</v>
      </c>
      <c r="P79" s="13">
        <f>VLOOKUP($D79,'ip prosedur-14 okt-15 juni 2026'!$A:$H,4,FALSE)</f>
        <v>10274671.28</v>
      </c>
      <c r="Q79" s="13">
        <f>VLOOKUP($D79,'ip prosedur-14 okt-15 juni 2026'!$A:$H,3, FALSE)</f>
        <v>50766</v>
      </c>
      <c r="R79" s="3">
        <f t="shared" si="4"/>
        <v>521603962200</v>
      </c>
      <c r="S79" s="14">
        <f>VLOOKUP($D79,'ip prosedur-14 okt-15 juni 2026'!$A:$H,5,FALSE)</f>
        <v>6076070</v>
      </c>
      <c r="T79" s="14">
        <f>VLOOKUP($D79,'ip prosedur-14 okt-15 juni 2026'!$A:$H,6,FALSE)</f>
        <v>8371546</v>
      </c>
      <c r="U79" s="14">
        <f>VLOOKUP($D79,'ip prosedur-14 okt-15 juni 2026'!$A:$H,7,FALSE)</f>
        <v>12024567</v>
      </c>
      <c r="V79" s="14">
        <f>VLOOKUP($D79,'ip prosedur-14 okt-15 juni 2026'!$A:$H,8,FALSE)</f>
        <v>17583227</v>
      </c>
    </row>
    <row r="80">
      <c r="A80" s="7" t="s">
        <v>5</v>
      </c>
      <c r="B80" s="7" t="s">
        <v>1115</v>
      </c>
      <c r="C80" s="7" t="s">
        <v>1116</v>
      </c>
      <c r="D80" s="7" t="s">
        <v>818</v>
      </c>
      <c r="E80" s="7" t="s">
        <v>819</v>
      </c>
      <c r="F80" s="11" t="str">
        <f>VLOOKUP($D80,proc!$A:$D,3, FALSE)</f>
        <v>2</v>
      </c>
      <c r="G80" s="12" t="str">
        <f t="shared" si="1"/>
        <v>Hemorrhoid Proc.</v>
      </c>
      <c r="H80" s="12" t="str">
        <f t="shared" si="2"/>
        <v>P16KM</v>
      </c>
      <c r="K80" s="13">
        <f>VLOOKUP($B80,'tarif idrg'!$A:$O,11,FALSE)</f>
        <v>922948</v>
      </c>
      <c r="L80" s="13">
        <f>VLOOKUP($B80,'tarif idrg'!$A:$O,15,FALSE)</f>
        <v>922948</v>
      </c>
      <c r="N80" s="3" t="str">
        <f t="shared" si="3"/>
        <v>-</v>
      </c>
      <c r="O80" s="13">
        <f>VLOOKUP($D80,'ip prosedur-2025'!$A:$H,4,FALSE)</f>
        <v>11057986.64</v>
      </c>
      <c r="P80" s="13">
        <f>VLOOKUP($D80,'ip prosedur-14 okt-15 juni 2026'!$A:$H,4,FALSE)</f>
        <v>11867104.3</v>
      </c>
      <c r="Q80" s="13">
        <f>VLOOKUP($D80,'ip prosedur-14 okt-15 juni 2026'!$A:$H,3, FALSE)</f>
        <v>1119</v>
      </c>
      <c r="R80" s="3">
        <f t="shared" si="4"/>
        <v>13279289712</v>
      </c>
      <c r="S80" s="14">
        <f>VLOOKUP($D80,'ip prosedur-14 okt-15 juni 2026'!$A:$H,5,FALSE)</f>
        <v>6604944</v>
      </c>
      <c r="T80" s="14">
        <f>VLOOKUP($D80,'ip prosedur-14 okt-15 juni 2026'!$A:$H,6,FALSE)</f>
        <v>9077185</v>
      </c>
      <c r="U80" s="14">
        <f>VLOOKUP($D80,'ip prosedur-14 okt-15 juni 2026'!$A:$H,7,FALSE)</f>
        <v>14090714</v>
      </c>
      <c r="V80" s="14">
        <f>VLOOKUP($D80,'ip prosedur-14 okt-15 juni 2026'!$A:$H,8,FALSE)</f>
        <v>20687536</v>
      </c>
    </row>
    <row r="81">
      <c r="A81" s="7" t="s">
        <v>5</v>
      </c>
      <c r="B81" s="7" t="s">
        <v>1117</v>
      </c>
      <c r="C81" s="7" t="s">
        <v>1118</v>
      </c>
      <c r="D81" s="7" t="s">
        <v>1119</v>
      </c>
      <c r="E81" s="7" t="s">
        <v>1120</v>
      </c>
      <c r="F81" s="11" t="str">
        <f>VLOOKUP($D81,proc!$A:$D,3, FALSE)</f>
        <v>0</v>
      </c>
      <c r="G81" s="12" t="str">
        <f t="shared" si="1"/>
        <v>Rectum &amp; Anal Moderate Proc.</v>
      </c>
      <c r="H81" s="12" t="str">
        <f t="shared" si="2"/>
        <v>P16KN</v>
      </c>
      <c r="K81" s="13">
        <f>VLOOKUP($B81,'tarif idrg'!$A:$O,11,FALSE)</f>
        <v>881415</v>
      </c>
      <c r="L81" s="13">
        <f>VLOOKUP($B81,'tarif idrg'!$A:$O,15,FALSE)</f>
        <v>1101769</v>
      </c>
      <c r="N81" s="3" t="str">
        <f t="shared" si="3"/>
        <v>-</v>
      </c>
      <c r="O81" s="13">
        <f>VLOOKUP($D81,'ip prosedur-2025'!$A:$H,4,FALSE)</f>
        <v>6141679</v>
      </c>
      <c r="P81" s="3" t="str">
        <f>VLOOKUP($D81,'ip prosedur-14 okt-15 juni 2026'!$A:$H,4,FALSE)</f>
        <v>#N/A</v>
      </c>
      <c r="Q81" s="3" t="str">
        <f>VLOOKUP($D81,'ip prosedur-14 okt-15 juni 2026'!$A:$H,3, FALSE)</f>
        <v>#N/A</v>
      </c>
      <c r="R81" s="3" t="str">
        <f t="shared" si="4"/>
        <v>#N/A</v>
      </c>
      <c r="S81" s="18" t="str">
        <f>VLOOKUP($D81,'ip prosedur-14 okt-15 juni 2026'!$A:$H,5,FALSE)</f>
        <v>#N/A</v>
      </c>
      <c r="T81" s="18" t="str">
        <f>VLOOKUP($D81,'ip prosedur-14 okt-15 juni 2026'!$A:$H,6,FALSE)</f>
        <v>#N/A</v>
      </c>
      <c r="U81" s="18" t="str">
        <f>VLOOKUP($D81,'ip prosedur-14 okt-15 juni 2026'!$A:$H,7,FALSE)</f>
        <v>#N/A</v>
      </c>
      <c r="V81" s="18" t="str">
        <f>VLOOKUP($D81,'ip prosedur-14 okt-15 juni 2026'!$A:$H,8,FALSE)</f>
        <v>#N/A</v>
      </c>
    </row>
    <row r="82">
      <c r="A82" s="7" t="s">
        <v>5</v>
      </c>
      <c r="B82" s="7" t="s">
        <v>1117</v>
      </c>
      <c r="C82" s="7" t="s">
        <v>1118</v>
      </c>
      <c r="D82" s="7" t="s">
        <v>510</v>
      </c>
      <c r="E82" s="7" t="s">
        <v>511</v>
      </c>
      <c r="F82" s="11" t="str">
        <f>VLOOKUP($D82,proc!$A:$D,3, FALSE)</f>
        <v>3</v>
      </c>
      <c r="G82" s="12" t="str">
        <f t="shared" si="1"/>
        <v>Rectum &amp; Anal Moderate Proc.</v>
      </c>
      <c r="H82" s="12" t="str">
        <f t="shared" si="2"/>
        <v>P16KN</v>
      </c>
      <c r="K82" s="13">
        <f>VLOOKUP($B82,'tarif idrg'!$A:$O,11,FALSE)</f>
        <v>881415</v>
      </c>
      <c r="L82" s="13">
        <f>VLOOKUP($B82,'tarif idrg'!$A:$O,15,FALSE)</f>
        <v>1101769</v>
      </c>
      <c r="N82" s="3" t="str">
        <f t="shared" si="3"/>
        <v>-</v>
      </c>
      <c r="O82" s="13">
        <f>VLOOKUP($D82,'ip prosedur-2025'!$A:$H,4,FALSE)</f>
        <v>17683519.61</v>
      </c>
      <c r="P82" s="13">
        <f>VLOOKUP($D82,'ip prosedur-14 okt-15 juni 2026'!$A:$H,4,FALSE)</f>
        <v>18670221.18</v>
      </c>
      <c r="Q82" s="13">
        <f>VLOOKUP($D82,'ip prosedur-14 okt-15 juni 2026'!$A:$H,3, FALSE)</f>
        <v>886</v>
      </c>
      <c r="R82" s="3">
        <f t="shared" si="4"/>
        <v>16541815965</v>
      </c>
      <c r="S82" s="14">
        <f>VLOOKUP($D82,'ip prosedur-14 okt-15 juni 2026'!$A:$H,5,FALSE)</f>
        <v>7020231</v>
      </c>
      <c r="T82" s="14">
        <f>VLOOKUP($D82,'ip prosedur-14 okt-15 juni 2026'!$A:$H,6,FALSE)</f>
        <v>10441883</v>
      </c>
      <c r="U82" s="14">
        <f>VLOOKUP($D82,'ip prosedur-14 okt-15 juni 2026'!$A:$H,7,FALSE)</f>
        <v>17501992</v>
      </c>
      <c r="V82" s="14">
        <f>VLOOKUP($D82,'ip prosedur-14 okt-15 juni 2026'!$A:$H,8,FALSE)</f>
        <v>36423982</v>
      </c>
    </row>
    <row r="83">
      <c r="A83" s="7" t="s">
        <v>5</v>
      </c>
      <c r="B83" s="7" t="s">
        <v>1117</v>
      </c>
      <c r="C83" s="7" t="s">
        <v>1118</v>
      </c>
      <c r="D83" s="7" t="s">
        <v>395</v>
      </c>
      <c r="E83" s="7" t="s">
        <v>396</v>
      </c>
      <c r="F83" s="11" t="str">
        <f>VLOOKUP($D83,proc!$A:$D,3, FALSE)</f>
        <v>3</v>
      </c>
      <c r="G83" s="12" t="str">
        <f t="shared" si="1"/>
        <v>Rectum &amp; Anal Moderate Proc.</v>
      </c>
      <c r="H83" s="12" t="str">
        <f t="shared" si="2"/>
        <v>P16KN</v>
      </c>
      <c r="K83" s="13">
        <f>VLOOKUP($B83,'tarif idrg'!$A:$O,11,FALSE)</f>
        <v>881415</v>
      </c>
      <c r="L83" s="13">
        <f>VLOOKUP($B83,'tarif idrg'!$A:$O,15,FALSE)</f>
        <v>1101769</v>
      </c>
      <c r="N83" s="3" t="str">
        <f t="shared" si="3"/>
        <v>-</v>
      </c>
      <c r="O83" s="13">
        <f>VLOOKUP($D83,'ip prosedur-2025'!$A:$H,4,FALSE)</f>
        <v>37906632.32</v>
      </c>
      <c r="P83" s="13">
        <f>VLOOKUP($D83,'ip prosedur-14 okt-15 juni 2026'!$A:$H,4,FALSE)</f>
        <v>27700601.68</v>
      </c>
      <c r="Q83" s="13">
        <f>VLOOKUP($D83,'ip prosedur-14 okt-15 juni 2026'!$A:$H,3, FALSE)</f>
        <v>180</v>
      </c>
      <c r="R83" s="3">
        <f t="shared" si="4"/>
        <v>4986108302</v>
      </c>
      <c r="S83" s="14">
        <f>VLOOKUP($D83,'ip prosedur-14 okt-15 juni 2026'!$A:$H,5,FALSE)</f>
        <v>9298600</v>
      </c>
      <c r="T83" s="14">
        <f>VLOOKUP($D83,'ip prosedur-14 okt-15 juni 2026'!$A:$H,6,FALSE)</f>
        <v>17216120</v>
      </c>
      <c r="U83" s="14">
        <f>VLOOKUP($D83,'ip prosedur-14 okt-15 juni 2026'!$A:$H,7,FALSE)</f>
        <v>34251177</v>
      </c>
      <c r="V83" s="14">
        <f>VLOOKUP($D83,'ip prosedur-14 okt-15 juni 2026'!$A:$H,8,FALSE)</f>
        <v>64310238</v>
      </c>
    </row>
    <row r="84">
      <c r="A84" s="7" t="s">
        <v>5</v>
      </c>
      <c r="B84" s="7" t="s">
        <v>1117</v>
      </c>
      <c r="C84" s="7" t="s">
        <v>1118</v>
      </c>
      <c r="D84" s="7" t="s">
        <v>512</v>
      </c>
      <c r="E84" s="7" t="s">
        <v>513</v>
      </c>
      <c r="F84" s="11" t="str">
        <f>VLOOKUP($D84,proc!$A:$D,3, FALSE)</f>
        <v>3</v>
      </c>
      <c r="G84" s="12" t="str">
        <f t="shared" si="1"/>
        <v>Rectum &amp; Anal Moderate Proc.</v>
      </c>
      <c r="H84" s="12" t="str">
        <f t="shared" si="2"/>
        <v>P16KN</v>
      </c>
      <c r="K84" s="13">
        <f>VLOOKUP($B84,'tarif idrg'!$A:$O,11,FALSE)</f>
        <v>881415</v>
      </c>
      <c r="L84" s="13">
        <f>VLOOKUP($B84,'tarif idrg'!$A:$O,15,FALSE)</f>
        <v>1101769</v>
      </c>
      <c r="N84" s="3" t="str">
        <f t="shared" si="3"/>
        <v>-</v>
      </c>
      <c r="O84" s="13">
        <f>VLOOKUP($D84,'ip prosedur-2025'!$A:$H,4,FALSE)</f>
        <v>26682418.03</v>
      </c>
      <c r="P84" s="13">
        <f>VLOOKUP($D84,'ip prosedur-14 okt-15 juni 2026'!$A:$H,4,FALSE)</f>
        <v>29992824.87</v>
      </c>
      <c r="Q84" s="13">
        <f>VLOOKUP($D84,'ip prosedur-14 okt-15 juni 2026'!$A:$H,3, FALSE)</f>
        <v>89</v>
      </c>
      <c r="R84" s="3">
        <f t="shared" si="4"/>
        <v>2669361413</v>
      </c>
      <c r="S84" s="14">
        <f>VLOOKUP($D84,'ip prosedur-14 okt-15 juni 2026'!$A:$H,5,FALSE)</f>
        <v>8340540</v>
      </c>
      <c r="T84" s="14">
        <f>VLOOKUP($D84,'ip prosedur-14 okt-15 juni 2026'!$A:$H,6,FALSE)</f>
        <v>13145377</v>
      </c>
      <c r="U84" s="14">
        <f>VLOOKUP($D84,'ip prosedur-14 okt-15 juni 2026'!$A:$H,7,FALSE)</f>
        <v>34533551</v>
      </c>
      <c r="V84" s="14">
        <f>VLOOKUP($D84,'ip prosedur-14 okt-15 juni 2026'!$A:$H,8,FALSE)</f>
        <v>74742550</v>
      </c>
    </row>
    <row r="85">
      <c r="A85" s="7" t="s">
        <v>5</v>
      </c>
      <c r="B85" s="7" t="s">
        <v>1117</v>
      </c>
      <c r="C85" s="7" t="s">
        <v>1118</v>
      </c>
      <c r="D85" s="7" t="s">
        <v>639</v>
      </c>
      <c r="E85" s="7" t="s">
        <v>640</v>
      </c>
      <c r="F85" s="11" t="str">
        <f>VLOOKUP($D85,proc!$A:$D,3, FALSE)</f>
        <v>4</v>
      </c>
      <c r="G85" s="12" t="str">
        <f t="shared" si="1"/>
        <v>Rectum &amp; Anal Moderate Proc.</v>
      </c>
      <c r="H85" s="12" t="str">
        <f t="shared" si="2"/>
        <v>P16KN</v>
      </c>
      <c r="K85" s="13">
        <f>VLOOKUP($B85,'tarif idrg'!$A:$O,11,FALSE)</f>
        <v>881415</v>
      </c>
      <c r="L85" s="13">
        <f>VLOOKUP($B85,'tarif idrg'!$A:$O,15,FALSE)</f>
        <v>1101769</v>
      </c>
      <c r="N85" s="3" t="str">
        <f t="shared" si="3"/>
        <v>-</v>
      </c>
      <c r="O85" s="13">
        <f>VLOOKUP($D85,'ip prosedur-2025'!$A:$H,4,FALSE)</f>
        <v>19839104.14</v>
      </c>
      <c r="P85" s="13">
        <f>VLOOKUP($D85,'ip prosedur-14 okt-15 juni 2026'!$A:$H,4,FALSE)</f>
        <v>20158062.38</v>
      </c>
      <c r="Q85" s="13">
        <f>VLOOKUP($D85,'ip prosedur-14 okt-15 juni 2026'!$A:$H,3, FALSE)</f>
        <v>229</v>
      </c>
      <c r="R85" s="3">
        <f t="shared" si="4"/>
        <v>4616196285</v>
      </c>
      <c r="S85" s="14">
        <f>VLOOKUP($D85,'ip prosedur-14 okt-15 juni 2026'!$A:$H,5,FALSE)</f>
        <v>7804388</v>
      </c>
      <c r="T85" s="14">
        <f>VLOOKUP($D85,'ip prosedur-14 okt-15 juni 2026'!$A:$H,6,FALSE)</f>
        <v>11438887</v>
      </c>
      <c r="U85" s="14">
        <f>VLOOKUP($D85,'ip prosedur-14 okt-15 juni 2026'!$A:$H,7,FALSE)</f>
        <v>20127316</v>
      </c>
      <c r="V85" s="14">
        <f>VLOOKUP($D85,'ip prosedur-14 okt-15 juni 2026'!$A:$H,8,FALSE)</f>
        <v>42881400</v>
      </c>
    </row>
    <row r="86">
      <c r="A86" s="7" t="s">
        <v>5</v>
      </c>
      <c r="B86" s="7" t="s">
        <v>1117</v>
      </c>
      <c r="C86" s="7" t="s">
        <v>1118</v>
      </c>
      <c r="D86" s="7" t="s">
        <v>514</v>
      </c>
      <c r="E86" s="7" t="s">
        <v>515</v>
      </c>
      <c r="F86" s="11" t="str">
        <f>VLOOKUP($D86,proc!$A:$D,3, FALSE)</f>
        <v>4</v>
      </c>
      <c r="G86" s="12" t="str">
        <f t="shared" si="1"/>
        <v>Rectum &amp; Anal Moderate Proc.</v>
      </c>
      <c r="H86" s="12" t="str">
        <f t="shared" si="2"/>
        <v>P16KN</v>
      </c>
      <c r="K86" s="13">
        <f>VLOOKUP($B86,'tarif idrg'!$A:$O,11,FALSE)</f>
        <v>881415</v>
      </c>
      <c r="L86" s="13">
        <f>VLOOKUP($B86,'tarif idrg'!$A:$O,15,FALSE)</f>
        <v>1101769</v>
      </c>
      <c r="N86" s="3" t="str">
        <f t="shared" si="3"/>
        <v>-</v>
      </c>
      <c r="O86" s="13">
        <f>VLOOKUP($D86,'ip prosedur-2025'!$A:$H,4,FALSE)</f>
        <v>26514362.8</v>
      </c>
      <c r="P86" s="13">
        <f>VLOOKUP($D86,'ip prosedur-14 okt-15 juni 2026'!$A:$H,4,FALSE)</f>
        <v>29614025.85</v>
      </c>
      <c r="Q86" s="13">
        <f>VLOOKUP($D86,'ip prosedur-14 okt-15 juni 2026'!$A:$H,3, FALSE)</f>
        <v>369</v>
      </c>
      <c r="R86" s="3">
        <f t="shared" si="4"/>
        <v>10927575539</v>
      </c>
      <c r="S86" s="14">
        <f>VLOOKUP($D86,'ip prosedur-14 okt-15 juni 2026'!$A:$H,5,FALSE)</f>
        <v>11000172</v>
      </c>
      <c r="T86" s="14">
        <f>VLOOKUP($D86,'ip prosedur-14 okt-15 juni 2026'!$A:$H,6,FALSE)</f>
        <v>18807980</v>
      </c>
      <c r="U86" s="14">
        <f>VLOOKUP($D86,'ip prosedur-14 okt-15 juni 2026'!$A:$H,7,FALSE)</f>
        <v>31898494</v>
      </c>
      <c r="V86" s="14">
        <f>VLOOKUP($D86,'ip prosedur-14 okt-15 juni 2026'!$A:$H,8,FALSE)</f>
        <v>58234280</v>
      </c>
    </row>
    <row r="87">
      <c r="A87" s="7" t="s">
        <v>5</v>
      </c>
      <c r="B87" s="7" t="s">
        <v>1117</v>
      </c>
      <c r="C87" s="7" t="s">
        <v>1118</v>
      </c>
      <c r="D87" s="7" t="s">
        <v>517</v>
      </c>
      <c r="E87" s="7" t="s">
        <v>518</v>
      </c>
      <c r="F87" s="11" t="str">
        <f>VLOOKUP($D87,proc!$A:$D,3, FALSE)</f>
        <v>3</v>
      </c>
      <c r="G87" s="12" t="str">
        <f t="shared" si="1"/>
        <v>Rectum &amp; Anal Moderate Proc.</v>
      </c>
      <c r="H87" s="12" t="str">
        <f t="shared" si="2"/>
        <v>P16KN</v>
      </c>
      <c r="K87" s="13">
        <f>VLOOKUP($B87,'tarif idrg'!$A:$O,11,FALSE)</f>
        <v>881415</v>
      </c>
      <c r="L87" s="13">
        <f>VLOOKUP($B87,'tarif idrg'!$A:$O,15,FALSE)</f>
        <v>1101769</v>
      </c>
      <c r="N87" s="3" t="str">
        <f t="shared" si="3"/>
        <v>-</v>
      </c>
      <c r="O87" s="13">
        <f>VLOOKUP($D87,'ip prosedur-2025'!$A:$H,4,FALSE)</f>
        <v>16257568.88</v>
      </c>
      <c r="P87" s="13">
        <f>VLOOKUP($D87,'ip prosedur-14 okt-15 juni 2026'!$A:$H,4,FALSE)</f>
        <v>16203232.79</v>
      </c>
      <c r="Q87" s="13">
        <f>VLOOKUP($D87,'ip prosedur-14 okt-15 juni 2026'!$A:$H,3, FALSE)</f>
        <v>19</v>
      </c>
      <c r="R87" s="3">
        <f t="shared" si="4"/>
        <v>307861423</v>
      </c>
      <c r="S87" s="14">
        <f>VLOOKUP($D87,'ip prosedur-14 okt-15 juni 2026'!$A:$H,5,FALSE)</f>
        <v>6153408</v>
      </c>
      <c r="T87" s="14">
        <f>VLOOKUP($D87,'ip prosedur-14 okt-15 juni 2026'!$A:$H,6,FALSE)</f>
        <v>8238908</v>
      </c>
      <c r="U87" s="14">
        <f>VLOOKUP($D87,'ip prosedur-14 okt-15 juni 2026'!$A:$H,7,FALSE)</f>
        <v>20575261</v>
      </c>
      <c r="V87" s="14">
        <f>VLOOKUP($D87,'ip prosedur-14 okt-15 juni 2026'!$A:$H,8,FALSE)</f>
        <v>38826600</v>
      </c>
    </row>
    <row r="88">
      <c r="A88" s="7" t="s">
        <v>5</v>
      </c>
      <c r="B88" s="7" t="s">
        <v>1117</v>
      </c>
      <c r="C88" s="7" t="s">
        <v>1118</v>
      </c>
      <c r="D88" s="7" t="s">
        <v>519</v>
      </c>
      <c r="E88" s="7" t="s">
        <v>520</v>
      </c>
      <c r="F88" s="11" t="str">
        <f>VLOOKUP($D88,proc!$A:$D,3, FALSE)</f>
        <v>3</v>
      </c>
      <c r="G88" s="12" t="str">
        <f t="shared" si="1"/>
        <v>Rectum &amp; Anal Moderate Proc.</v>
      </c>
      <c r="H88" s="12" t="str">
        <f t="shared" si="2"/>
        <v>P16KN</v>
      </c>
      <c r="K88" s="13">
        <f>VLOOKUP($B88,'tarif idrg'!$A:$O,11,FALSE)</f>
        <v>881415</v>
      </c>
      <c r="L88" s="13">
        <f>VLOOKUP($B88,'tarif idrg'!$A:$O,15,FALSE)</f>
        <v>1101769</v>
      </c>
      <c r="N88" s="3" t="str">
        <f t="shared" si="3"/>
        <v>-</v>
      </c>
      <c r="O88" s="13">
        <f>VLOOKUP($D88,'ip prosedur-2025'!$A:$H,4,FALSE)</f>
        <v>16068033.39</v>
      </c>
      <c r="P88" s="13">
        <f>VLOOKUP($D88,'ip prosedur-14 okt-15 juni 2026'!$A:$H,4,FALSE)</f>
        <v>32438628.08</v>
      </c>
      <c r="Q88" s="13">
        <f>VLOOKUP($D88,'ip prosedur-14 okt-15 juni 2026'!$A:$H,3, FALSE)</f>
        <v>25</v>
      </c>
      <c r="R88" s="3">
        <f t="shared" si="4"/>
        <v>810965702</v>
      </c>
      <c r="S88" s="14">
        <f>VLOOKUP($D88,'ip prosedur-14 okt-15 juni 2026'!$A:$H,5,FALSE)</f>
        <v>7434725</v>
      </c>
      <c r="T88" s="14">
        <f>VLOOKUP($D88,'ip prosedur-14 okt-15 juni 2026'!$A:$H,6,FALSE)</f>
        <v>12633450</v>
      </c>
      <c r="U88" s="14">
        <f>VLOOKUP($D88,'ip prosedur-14 okt-15 juni 2026'!$A:$H,7,FALSE)</f>
        <v>35694993</v>
      </c>
      <c r="V88" s="14">
        <f>VLOOKUP($D88,'ip prosedur-14 okt-15 juni 2026'!$A:$H,8,FALSE)</f>
        <v>125492576</v>
      </c>
    </row>
    <row r="89">
      <c r="A89" s="7" t="s">
        <v>5</v>
      </c>
      <c r="B89" s="7" t="s">
        <v>1117</v>
      </c>
      <c r="C89" s="7" t="s">
        <v>1118</v>
      </c>
      <c r="D89" s="7" t="s">
        <v>522</v>
      </c>
      <c r="E89" s="7" t="s">
        <v>524</v>
      </c>
      <c r="F89" s="11" t="str">
        <f>VLOOKUP($D89,proc!$A:$D,3, FALSE)</f>
        <v>3</v>
      </c>
      <c r="G89" s="12" t="str">
        <f t="shared" si="1"/>
        <v>Rectum &amp; Anal Moderate Proc.</v>
      </c>
      <c r="H89" s="12" t="str">
        <f t="shared" si="2"/>
        <v>P16KN</v>
      </c>
      <c r="K89" s="13">
        <f>VLOOKUP($B89,'tarif idrg'!$A:$O,11,FALSE)</f>
        <v>881415</v>
      </c>
      <c r="L89" s="13">
        <f>VLOOKUP($B89,'tarif idrg'!$A:$O,15,FALSE)</f>
        <v>1101769</v>
      </c>
      <c r="N89" s="3" t="str">
        <f t="shared" si="3"/>
        <v>-</v>
      </c>
      <c r="O89" s="13">
        <f>VLOOKUP($D89,'ip prosedur-2025'!$A:$H,4,FALSE)</f>
        <v>10934229.53</v>
      </c>
      <c r="P89" s="13">
        <f>VLOOKUP($D89,'ip prosedur-14 okt-15 juni 2026'!$A:$H,4,FALSE)</f>
        <v>12242687.46</v>
      </c>
      <c r="Q89" s="13">
        <f>VLOOKUP($D89,'ip prosedur-14 okt-15 juni 2026'!$A:$H,3, FALSE)</f>
        <v>35</v>
      </c>
      <c r="R89" s="3">
        <f t="shared" si="4"/>
        <v>428494061.1</v>
      </c>
      <c r="S89" s="14">
        <f>VLOOKUP($D89,'ip prosedur-14 okt-15 juni 2026'!$A:$H,5,FALSE)</f>
        <v>5787698</v>
      </c>
      <c r="T89" s="14">
        <f>VLOOKUP($D89,'ip prosedur-14 okt-15 juni 2026'!$A:$H,6,FALSE)</f>
        <v>8289813</v>
      </c>
      <c r="U89" s="14">
        <f>VLOOKUP($D89,'ip prosedur-14 okt-15 juni 2026'!$A:$H,7,FALSE)</f>
        <v>12782901</v>
      </c>
      <c r="V89" s="14">
        <f>VLOOKUP($D89,'ip prosedur-14 okt-15 juni 2026'!$A:$H,8,FALSE)</f>
        <v>21047888</v>
      </c>
    </row>
    <row r="90">
      <c r="A90" s="7" t="s">
        <v>5</v>
      </c>
      <c r="B90" s="7" t="s">
        <v>1117</v>
      </c>
      <c r="C90" s="7" t="s">
        <v>1118</v>
      </c>
      <c r="D90" s="7" t="s">
        <v>526</v>
      </c>
      <c r="E90" s="7" t="s">
        <v>527</v>
      </c>
      <c r="F90" s="11" t="str">
        <f>VLOOKUP($D90,proc!$A:$D,3, FALSE)</f>
        <v>4</v>
      </c>
      <c r="G90" s="12" t="str">
        <f t="shared" si="1"/>
        <v>Rectum &amp; Anal Moderate Proc.</v>
      </c>
      <c r="H90" s="12" t="str">
        <f t="shared" si="2"/>
        <v>P16KN</v>
      </c>
      <c r="K90" s="13">
        <f>VLOOKUP($B90,'tarif idrg'!$A:$O,11,FALSE)</f>
        <v>881415</v>
      </c>
      <c r="L90" s="13">
        <f>VLOOKUP($B90,'tarif idrg'!$A:$O,15,FALSE)</f>
        <v>1101769</v>
      </c>
      <c r="N90" s="3" t="str">
        <f t="shared" si="3"/>
        <v>-</v>
      </c>
      <c r="O90" s="13">
        <f>VLOOKUP($D90,'ip prosedur-2025'!$A:$H,4,FALSE)</f>
        <v>15376458.41</v>
      </c>
      <c r="P90" s="13">
        <f>VLOOKUP($D90,'ip prosedur-14 okt-15 juni 2026'!$A:$H,4,FALSE)</f>
        <v>13852941.99</v>
      </c>
      <c r="Q90" s="13">
        <f>VLOOKUP($D90,'ip prosedur-14 okt-15 juni 2026'!$A:$H,3, FALSE)</f>
        <v>103</v>
      </c>
      <c r="R90" s="3">
        <f t="shared" si="4"/>
        <v>1426853025</v>
      </c>
      <c r="S90" s="14">
        <f>VLOOKUP($D90,'ip prosedur-14 okt-15 juni 2026'!$A:$H,5,FALSE)</f>
        <v>8528934</v>
      </c>
      <c r="T90" s="14">
        <f>VLOOKUP($D90,'ip prosedur-14 okt-15 juni 2026'!$A:$H,6,FALSE)</f>
        <v>12898854</v>
      </c>
      <c r="U90" s="14">
        <f>VLOOKUP($D90,'ip prosedur-14 okt-15 juni 2026'!$A:$H,7,FALSE)</f>
        <v>16973975</v>
      </c>
      <c r="V90" s="14">
        <f>VLOOKUP($D90,'ip prosedur-14 okt-15 juni 2026'!$A:$H,8,FALSE)</f>
        <v>21295530</v>
      </c>
    </row>
    <row r="91">
      <c r="A91" s="7" t="s">
        <v>5</v>
      </c>
      <c r="B91" s="7" t="s">
        <v>1117</v>
      </c>
      <c r="C91" s="7" t="s">
        <v>1118</v>
      </c>
      <c r="D91" s="7" t="s">
        <v>528</v>
      </c>
      <c r="E91" s="7" t="s">
        <v>529</v>
      </c>
      <c r="F91" s="11" t="str">
        <f>VLOOKUP($D91,proc!$A:$D,3, FALSE)</f>
        <v>3</v>
      </c>
      <c r="G91" s="12" t="str">
        <f t="shared" si="1"/>
        <v>Rectum &amp; Anal Moderate Proc.</v>
      </c>
      <c r="H91" s="12" t="str">
        <f t="shared" si="2"/>
        <v>P16KN</v>
      </c>
      <c r="K91" s="13">
        <f>VLOOKUP($B91,'tarif idrg'!$A:$O,11,FALSE)</f>
        <v>881415</v>
      </c>
      <c r="L91" s="13">
        <f>VLOOKUP($B91,'tarif idrg'!$A:$O,15,FALSE)</f>
        <v>1101769</v>
      </c>
      <c r="N91" s="3" t="str">
        <f t="shared" si="3"/>
        <v>-</v>
      </c>
      <c r="O91" s="13">
        <f>VLOOKUP($D91,'ip prosedur-2025'!$A:$H,4,FALSE)</f>
        <v>21745445.63</v>
      </c>
      <c r="P91" s="13">
        <f>VLOOKUP($D91,'ip prosedur-14 okt-15 juni 2026'!$A:$H,4,FALSE)</f>
        <v>21500876.47</v>
      </c>
      <c r="Q91" s="13">
        <f>VLOOKUP($D91,'ip prosedur-14 okt-15 juni 2026'!$A:$H,3, FALSE)</f>
        <v>62</v>
      </c>
      <c r="R91" s="3">
        <f t="shared" si="4"/>
        <v>1333054341</v>
      </c>
      <c r="S91" s="14">
        <f>VLOOKUP($D91,'ip prosedur-14 okt-15 juni 2026'!$A:$H,5,FALSE)</f>
        <v>7199907</v>
      </c>
      <c r="T91" s="14">
        <f>VLOOKUP($D91,'ip prosedur-14 okt-15 juni 2026'!$A:$H,6,FALSE)</f>
        <v>10788623</v>
      </c>
      <c r="U91" s="14">
        <f>VLOOKUP($D91,'ip prosedur-14 okt-15 juni 2026'!$A:$H,7,FALSE)</f>
        <v>20872374</v>
      </c>
      <c r="V91" s="14">
        <f>VLOOKUP($D91,'ip prosedur-14 okt-15 juni 2026'!$A:$H,8,FALSE)</f>
        <v>33658158</v>
      </c>
    </row>
    <row r="92">
      <c r="A92" s="7" t="s">
        <v>5</v>
      </c>
      <c r="B92" s="7" t="s">
        <v>1117</v>
      </c>
      <c r="C92" s="7" t="s">
        <v>1118</v>
      </c>
      <c r="D92" s="7" t="s">
        <v>802</v>
      </c>
      <c r="E92" s="7" t="s">
        <v>803</v>
      </c>
      <c r="F92" s="11" t="str">
        <f>VLOOKUP($D92,proc!$A:$D,3, FALSE)</f>
        <v>2</v>
      </c>
      <c r="G92" s="12" t="str">
        <f t="shared" si="1"/>
        <v>Rectum &amp; Anal Moderate Proc.</v>
      </c>
      <c r="H92" s="12" t="str">
        <f t="shared" si="2"/>
        <v>P16KN</v>
      </c>
      <c r="K92" s="13">
        <f>VLOOKUP($B92,'tarif idrg'!$A:$O,11,FALSE)</f>
        <v>881415</v>
      </c>
      <c r="L92" s="13">
        <f>VLOOKUP($B92,'tarif idrg'!$A:$O,15,FALSE)</f>
        <v>1101769</v>
      </c>
      <c r="N92" s="3" t="str">
        <f t="shared" si="3"/>
        <v>-</v>
      </c>
      <c r="O92" s="13">
        <f>VLOOKUP($D92,'ip prosedur-2025'!$A:$H,4,FALSE)</f>
        <v>11861931.09</v>
      </c>
      <c r="P92" s="13">
        <f>VLOOKUP($D92,'ip prosedur-14 okt-15 juni 2026'!$A:$H,4,FALSE)</f>
        <v>11908219.48</v>
      </c>
      <c r="Q92" s="13">
        <f>VLOOKUP($D92,'ip prosedur-14 okt-15 juni 2026'!$A:$H,3, FALSE)</f>
        <v>1534</v>
      </c>
      <c r="R92" s="3">
        <f t="shared" si="4"/>
        <v>18267208682</v>
      </c>
      <c r="S92" s="14">
        <f>VLOOKUP($D92,'ip prosedur-14 okt-15 juni 2026'!$A:$H,5,FALSE)</f>
        <v>7215530</v>
      </c>
      <c r="T92" s="14">
        <f>VLOOKUP($D92,'ip prosedur-14 okt-15 juni 2026'!$A:$H,6,FALSE)</f>
        <v>9910233</v>
      </c>
      <c r="U92" s="14">
        <f>VLOOKUP($D92,'ip prosedur-14 okt-15 juni 2026'!$A:$H,7,FALSE)</f>
        <v>14181231</v>
      </c>
      <c r="V92" s="14">
        <f>VLOOKUP($D92,'ip prosedur-14 okt-15 juni 2026'!$A:$H,8,FALSE)</f>
        <v>20584159</v>
      </c>
    </row>
    <row r="93">
      <c r="A93" s="7" t="s">
        <v>5</v>
      </c>
      <c r="B93" s="7" t="s">
        <v>1117</v>
      </c>
      <c r="C93" s="7" t="s">
        <v>1118</v>
      </c>
      <c r="D93" s="7" t="s">
        <v>804</v>
      </c>
      <c r="E93" s="7" t="s">
        <v>805</v>
      </c>
      <c r="F93" s="11" t="str">
        <f>VLOOKUP($D93,proc!$A:$D,3, FALSE)</f>
        <v>2</v>
      </c>
      <c r="G93" s="12" t="str">
        <f t="shared" si="1"/>
        <v>Rectum &amp; Anal Moderate Proc.</v>
      </c>
      <c r="H93" s="12" t="str">
        <f t="shared" si="2"/>
        <v>P16KN</v>
      </c>
      <c r="K93" s="13">
        <f>VLOOKUP($B93,'tarif idrg'!$A:$O,11,FALSE)</f>
        <v>881415</v>
      </c>
      <c r="L93" s="13">
        <f>VLOOKUP($B93,'tarif idrg'!$A:$O,15,FALSE)</f>
        <v>1101769</v>
      </c>
      <c r="N93" s="3" t="str">
        <f t="shared" si="3"/>
        <v>-</v>
      </c>
      <c r="O93" s="13">
        <f>VLOOKUP($D93,'ip prosedur-2025'!$A:$H,4,FALSE)</f>
        <v>11393831.73</v>
      </c>
      <c r="P93" s="13">
        <f>VLOOKUP($D93,'ip prosedur-14 okt-15 juni 2026'!$A:$H,4,FALSE)</f>
        <v>11656449.57</v>
      </c>
      <c r="Q93" s="13">
        <f>VLOOKUP($D93,'ip prosedur-14 okt-15 juni 2026'!$A:$H,3, FALSE)</f>
        <v>11649</v>
      </c>
      <c r="R93" s="3">
        <f t="shared" si="4"/>
        <v>135785981041</v>
      </c>
      <c r="S93" s="14">
        <f>VLOOKUP($D93,'ip prosedur-14 okt-15 juni 2026'!$A:$H,5,FALSE)</f>
        <v>6334323</v>
      </c>
      <c r="T93" s="14">
        <f>VLOOKUP($D93,'ip prosedur-14 okt-15 juni 2026'!$A:$H,6,FALSE)</f>
        <v>9108303</v>
      </c>
      <c r="U93" s="14">
        <f>VLOOKUP($D93,'ip prosedur-14 okt-15 juni 2026'!$A:$H,7,FALSE)</f>
        <v>13642424</v>
      </c>
      <c r="V93" s="14">
        <f>VLOOKUP($D93,'ip prosedur-14 okt-15 juni 2026'!$A:$H,8,FALSE)</f>
        <v>20350130</v>
      </c>
    </row>
    <row r="94">
      <c r="A94" s="7" t="s">
        <v>5</v>
      </c>
      <c r="B94" s="7" t="s">
        <v>1117</v>
      </c>
      <c r="C94" s="7" t="s">
        <v>1118</v>
      </c>
      <c r="D94" s="7" t="s">
        <v>824</v>
      </c>
      <c r="E94" s="7" t="s">
        <v>825</v>
      </c>
      <c r="F94" s="11" t="str">
        <f>VLOOKUP($D94,proc!$A:$D,3, FALSE)</f>
        <v>2</v>
      </c>
      <c r="G94" s="12" t="str">
        <f t="shared" si="1"/>
        <v>Rectum &amp; Anal Moderate Proc.</v>
      </c>
      <c r="H94" s="12" t="str">
        <f t="shared" si="2"/>
        <v>P16KN</v>
      </c>
      <c r="K94" s="13">
        <f>VLOOKUP($B94,'tarif idrg'!$A:$O,11,FALSE)</f>
        <v>881415</v>
      </c>
      <c r="L94" s="13">
        <f>VLOOKUP($B94,'tarif idrg'!$A:$O,15,FALSE)</f>
        <v>1101769</v>
      </c>
      <c r="N94" s="3" t="str">
        <f t="shared" si="3"/>
        <v>-</v>
      </c>
      <c r="O94" s="13">
        <f>VLOOKUP($D94,'ip prosedur-2025'!$A:$H,4,FALSE)</f>
        <v>13106381.16</v>
      </c>
      <c r="P94" s="13">
        <f>VLOOKUP($D94,'ip prosedur-14 okt-15 juni 2026'!$A:$H,4,FALSE)</f>
        <v>13326938.42</v>
      </c>
      <c r="Q94" s="13">
        <f>VLOOKUP($D94,'ip prosedur-14 okt-15 juni 2026'!$A:$H,3, FALSE)</f>
        <v>325</v>
      </c>
      <c r="R94" s="3">
        <f t="shared" si="4"/>
        <v>4331254987</v>
      </c>
      <c r="S94" s="14">
        <f>VLOOKUP($D94,'ip prosedur-14 okt-15 juni 2026'!$A:$H,5,FALSE)</f>
        <v>6628000</v>
      </c>
      <c r="T94" s="14">
        <f>VLOOKUP($D94,'ip prosedur-14 okt-15 juni 2026'!$A:$H,6,FALSE)</f>
        <v>9250277</v>
      </c>
      <c r="U94" s="14">
        <f>VLOOKUP($D94,'ip prosedur-14 okt-15 juni 2026'!$A:$H,7,FALSE)</f>
        <v>14323400</v>
      </c>
      <c r="V94" s="14">
        <f>VLOOKUP($D94,'ip prosedur-14 okt-15 juni 2026'!$A:$H,8,FALSE)</f>
        <v>22779717</v>
      </c>
    </row>
    <row r="95">
      <c r="A95" s="7" t="s">
        <v>5</v>
      </c>
      <c r="B95" s="7" t="s">
        <v>1117</v>
      </c>
      <c r="C95" s="7" t="s">
        <v>1118</v>
      </c>
      <c r="D95" s="7" t="s">
        <v>826</v>
      </c>
      <c r="E95" s="7" t="s">
        <v>827</v>
      </c>
      <c r="F95" s="11" t="str">
        <f>VLOOKUP($D95,proc!$A:$D,3, FALSE)</f>
        <v>2</v>
      </c>
      <c r="G95" s="12" t="str">
        <f t="shared" si="1"/>
        <v>Rectum &amp; Anal Moderate Proc.</v>
      </c>
      <c r="H95" s="12" t="str">
        <f t="shared" si="2"/>
        <v>P16KN</v>
      </c>
      <c r="K95" s="13">
        <f>VLOOKUP($B95,'tarif idrg'!$A:$O,11,FALSE)</f>
        <v>881415</v>
      </c>
      <c r="L95" s="13">
        <f>VLOOKUP($B95,'tarif idrg'!$A:$O,15,FALSE)</f>
        <v>1101769</v>
      </c>
      <c r="N95" s="3" t="str">
        <f t="shared" si="3"/>
        <v>-</v>
      </c>
      <c r="O95" s="13">
        <f>VLOOKUP($D95,'ip prosedur-2025'!$A:$H,4,FALSE)</f>
        <v>10728873.37</v>
      </c>
      <c r="P95" s="13">
        <f>VLOOKUP($D95,'ip prosedur-14 okt-15 juni 2026'!$A:$H,4,FALSE)</f>
        <v>10819134.3</v>
      </c>
      <c r="Q95" s="13">
        <f>VLOOKUP($D95,'ip prosedur-14 okt-15 juni 2026'!$A:$H,3, FALSE)</f>
        <v>27</v>
      </c>
      <c r="R95" s="3">
        <f t="shared" si="4"/>
        <v>292116626.1</v>
      </c>
      <c r="S95" s="14">
        <f>VLOOKUP($D95,'ip prosedur-14 okt-15 juni 2026'!$A:$H,5,FALSE)</f>
        <v>5903258</v>
      </c>
      <c r="T95" s="14">
        <f>VLOOKUP($D95,'ip prosedur-14 okt-15 juni 2026'!$A:$H,6,FALSE)</f>
        <v>8821513</v>
      </c>
      <c r="U95" s="14">
        <f>VLOOKUP($D95,'ip prosedur-14 okt-15 juni 2026'!$A:$H,7,FALSE)</f>
        <v>13938698</v>
      </c>
      <c r="V95" s="14">
        <f>VLOOKUP($D95,'ip prosedur-14 okt-15 juni 2026'!$A:$H,8,FALSE)</f>
        <v>21125102</v>
      </c>
    </row>
    <row r="96">
      <c r="A96" s="7" t="s">
        <v>5</v>
      </c>
      <c r="B96" s="7" t="s">
        <v>1117</v>
      </c>
      <c r="C96" s="7" t="s">
        <v>1118</v>
      </c>
      <c r="D96" s="7" t="s">
        <v>540</v>
      </c>
      <c r="E96" s="7" t="s">
        <v>541</v>
      </c>
      <c r="F96" s="11" t="str">
        <f>VLOOKUP($D96,proc!$A:$D,3, FALSE)</f>
        <v>2</v>
      </c>
      <c r="G96" s="12" t="str">
        <f t="shared" si="1"/>
        <v>Rectum &amp; Anal Moderate Proc.</v>
      </c>
      <c r="H96" s="12" t="str">
        <f t="shared" si="2"/>
        <v>P16KN</v>
      </c>
      <c r="K96" s="13">
        <f>VLOOKUP($B96,'tarif idrg'!$A:$O,11,FALSE)</f>
        <v>881415</v>
      </c>
      <c r="L96" s="13">
        <f>VLOOKUP($B96,'tarif idrg'!$A:$O,15,FALSE)</f>
        <v>1101769</v>
      </c>
      <c r="N96" s="3" t="str">
        <f t="shared" si="3"/>
        <v>-</v>
      </c>
      <c r="O96" s="13">
        <f>VLOOKUP($D96,'ip prosedur-2025'!$A:$H,4,FALSE)</f>
        <v>15967389.6</v>
      </c>
      <c r="P96" s="13">
        <f>VLOOKUP($D96,'ip prosedur-14 okt-15 juni 2026'!$A:$H,4,FALSE)</f>
        <v>16802539.04</v>
      </c>
      <c r="Q96" s="13">
        <f>VLOOKUP($D96,'ip prosedur-14 okt-15 juni 2026'!$A:$H,3, FALSE)</f>
        <v>297</v>
      </c>
      <c r="R96" s="3">
        <f t="shared" si="4"/>
        <v>4990354095</v>
      </c>
      <c r="S96" s="14">
        <f>VLOOKUP($D96,'ip prosedur-14 okt-15 juni 2026'!$A:$H,5,FALSE)</f>
        <v>8400614</v>
      </c>
      <c r="T96" s="14">
        <f>VLOOKUP($D96,'ip prosedur-14 okt-15 juni 2026'!$A:$H,6,FALSE)</f>
        <v>11558976</v>
      </c>
      <c r="U96" s="14">
        <f>VLOOKUP($D96,'ip prosedur-14 okt-15 juni 2026'!$A:$H,7,FALSE)</f>
        <v>17289065</v>
      </c>
      <c r="V96" s="14">
        <f>VLOOKUP($D96,'ip prosedur-14 okt-15 juni 2026'!$A:$H,8,FALSE)</f>
        <v>28920653</v>
      </c>
    </row>
    <row r="97">
      <c r="A97" s="7" t="s">
        <v>5</v>
      </c>
      <c r="B97" s="7" t="s">
        <v>1117</v>
      </c>
      <c r="C97" s="7" t="s">
        <v>1118</v>
      </c>
      <c r="D97" s="7" t="s">
        <v>423</v>
      </c>
      <c r="E97" s="7" t="s">
        <v>424</v>
      </c>
      <c r="F97" s="11" t="str">
        <f>VLOOKUP($D97,proc!$A:$D,3, FALSE)</f>
        <v>3</v>
      </c>
      <c r="G97" s="12" t="str">
        <f t="shared" si="1"/>
        <v>Rectum &amp; Anal Moderate Proc.</v>
      </c>
      <c r="H97" s="12" t="str">
        <f t="shared" si="2"/>
        <v>P16KN</v>
      </c>
      <c r="K97" s="13">
        <f>VLOOKUP($B97,'tarif idrg'!$A:$O,11,FALSE)</f>
        <v>881415</v>
      </c>
      <c r="L97" s="13">
        <f>VLOOKUP($B97,'tarif idrg'!$A:$O,15,FALSE)</f>
        <v>1101769</v>
      </c>
      <c r="N97" s="3" t="str">
        <f t="shared" si="3"/>
        <v>-</v>
      </c>
      <c r="O97" s="13">
        <f>VLOOKUP($D97,'ip prosedur-2025'!$A:$H,4,FALSE)</f>
        <v>27474079.83</v>
      </c>
      <c r="P97" s="13">
        <f>VLOOKUP($D97,'ip prosedur-14 okt-15 juni 2026'!$A:$H,4,FALSE)</f>
        <v>26664417.04</v>
      </c>
      <c r="Q97" s="13">
        <f>VLOOKUP($D97,'ip prosedur-14 okt-15 juni 2026'!$A:$H,3, FALSE)</f>
        <v>231</v>
      </c>
      <c r="R97" s="3">
        <f t="shared" si="4"/>
        <v>6159480336</v>
      </c>
      <c r="S97" s="14">
        <f>VLOOKUP($D97,'ip prosedur-14 okt-15 juni 2026'!$A:$H,5,FALSE)</f>
        <v>11467770</v>
      </c>
      <c r="T97" s="14">
        <f>VLOOKUP($D97,'ip prosedur-14 okt-15 juni 2026'!$A:$H,6,FALSE)</f>
        <v>19598005</v>
      </c>
      <c r="U97" s="14">
        <f>VLOOKUP($D97,'ip prosedur-14 okt-15 juni 2026'!$A:$H,7,FALSE)</f>
        <v>28743339</v>
      </c>
      <c r="V97" s="14">
        <f>VLOOKUP($D97,'ip prosedur-14 okt-15 juni 2026'!$A:$H,8,FALSE)</f>
        <v>50528246</v>
      </c>
    </row>
    <row r="98">
      <c r="A98" s="7" t="s">
        <v>5</v>
      </c>
      <c r="B98" s="7" t="s">
        <v>1121</v>
      </c>
      <c r="C98" s="7" t="s">
        <v>1122</v>
      </c>
      <c r="D98" s="7" t="s">
        <v>1123</v>
      </c>
      <c r="E98" s="7" t="s">
        <v>1124</v>
      </c>
      <c r="F98" s="11" t="str">
        <f>VLOOKUP($D98,proc!$A:$D,3, FALSE)</f>
        <v>0</v>
      </c>
      <c r="G98" s="12" t="str">
        <f t="shared" si="1"/>
        <v>Rectum &amp; Anal Minor Proc.</v>
      </c>
      <c r="H98" s="12" t="str">
        <f t="shared" si="2"/>
        <v>P16KP</v>
      </c>
      <c r="K98" s="13">
        <f>VLOOKUP($B98,'tarif idrg'!$A:$O,11,FALSE)</f>
        <v>383023</v>
      </c>
      <c r="L98" s="13">
        <f>VLOOKUP($B98,'tarif idrg'!$A:$O,15,FALSE)</f>
        <v>398344</v>
      </c>
      <c r="N98" s="3" t="str">
        <f t="shared" si="3"/>
        <v>-</v>
      </c>
      <c r="O98" s="13">
        <f>VLOOKUP($D98,'ip prosedur-2025'!$A:$H,4,FALSE)</f>
        <v>9934808.667</v>
      </c>
      <c r="P98" s="13">
        <f>VLOOKUP($D98,'ip prosedur-14 okt-15 juni 2026'!$A:$H,4,FALSE)</f>
        <v>11035860</v>
      </c>
      <c r="Q98" s="13">
        <f>VLOOKUP($D98,'ip prosedur-14 okt-15 juni 2026'!$A:$H,3, FALSE)</f>
        <v>9</v>
      </c>
      <c r="R98" s="3">
        <f t="shared" si="4"/>
        <v>99322740</v>
      </c>
      <c r="S98" s="14">
        <f>VLOOKUP($D98,'ip prosedur-14 okt-15 juni 2026'!$A:$H,5,FALSE)</f>
        <v>5893060</v>
      </c>
      <c r="T98" s="14">
        <f>VLOOKUP($D98,'ip prosedur-14 okt-15 juni 2026'!$A:$H,6,FALSE)</f>
        <v>6380335</v>
      </c>
      <c r="U98" s="14">
        <f>VLOOKUP($D98,'ip prosedur-14 okt-15 juni 2026'!$A:$H,7,FALSE)</f>
        <v>11054931</v>
      </c>
      <c r="V98" s="14">
        <f>VLOOKUP($D98,'ip prosedur-14 okt-15 juni 2026'!$A:$H,8,FALSE)</f>
        <v>36767521</v>
      </c>
    </row>
    <row r="99">
      <c r="A99" s="7" t="s">
        <v>5</v>
      </c>
      <c r="B99" s="7" t="s">
        <v>1121</v>
      </c>
      <c r="C99" s="7" t="s">
        <v>1122</v>
      </c>
      <c r="D99" s="7" t="s">
        <v>636</v>
      </c>
      <c r="E99" s="7" t="s">
        <v>637</v>
      </c>
      <c r="F99" s="11" t="str">
        <f>VLOOKUP($D99,proc!$A:$D,3, FALSE)</f>
        <v>0</v>
      </c>
      <c r="G99" s="12" t="str">
        <f t="shared" si="1"/>
        <v>Rectum &amp; Anal Minor Proc.</v>
      </c>
      <c r="H99" s="12" t="str">
        <f t="shared" si="2"/>
        <v>P16KP</v>
      </c>
      <c r="K99" s="13">
        <f>VLOOKUP($B99,'tarif idrg'!$A:$O,11,FALSE)</f>
        <v>383023</v>
      </c>
      <c r="L99" s="13">
        <f>VLOOKUP($B99,'tarif idrg'!$A:$O,15,FALSE)</f>
        <v>398344</v>
      </c>
      <c r="N99" s="3" t="str">
        <f t="shared" si="3"/>
        <v>-</v>
      </c>
      <c r="O99" s="13">
        <f>VLOOKUP($D99,'ip prosedur-2025'!$A:$H,4,FALSE)</f>
        <v>8670610.553</v>
      </c>
      <c r="P99" s="13">
        <f>VLOOKUP($D99,'ip prosedur-14 okt-15 juni 2026'!$A:$H,4,FALSE)</f>
        <v>9121603.077</v>
      </c>
      <c r="Q99" s="13">
        <f>VLOOKUP($D99,'ip prosedur-14 okt-15 juni 2026'!$A:$H,3, FALSE)</f>
        <v>65</v>
      </c>
      <c r="R99" s="3">
        <f t="shared" si="4"/>
        <v>592904200</v>
      </c>
      <c r="S99" s="14">
        <f>VLOOKUP($D99,'ip prosedur-14 okt-15 juni 2026'!$A:$H,5,FALSE)</f>
        <v>4306525</v>
      </c>
      <c r="T99" s="14">
        <f>VLOOKUP($D99,'ip prosedur-14 okt-15 juni 2026'!$A:$H,6,FALSE)</f>
        <v>5137618</v>
      </c>
      <c r="U99" s="14">
        <f>VLOOKUP($D99,'ip prosedur-14 okt-15 juni 2026'!$A:$H,7,FALSE)</f>
        <v>6483157</v>
      </c>
      <c r="V99" s="14">
        <f>VLOOKUP($D99,'ip prosedur-14 okt-15 juni 2026'!$A:$H,8,FALSE)</f>
        <v>13045092</v>
      </c>
    </row>
    <row r="100">
      <c r="A100" s="7" t="s">
        <v>5</v>
      </c>
      <c r="B100" s="7" t="s">
        <v>1121</v>
      </c>
      <c r="C100" s="7" t="s">
        <v>1122</v>
      </c>
      <c r="D100" s="7" t="s">
        <v>1126</v>
      </c>
      <c r="E100" s="7" t="s">
        <v>1128</v>
      </c>
      <c r="F100" s="11" t="str">
        <f>VLOOKUP($D100,proc!$A:$D,3, FALSE)</f>
        <v>0</v>
      </c>
      <c r="G100" s="12" t="str">
        <f t="shared" si="1"/>
        <v>Rectum &amp; Anal Minor Proc.</v>
      </c>
      <c r="H100" s="12" t="str">
        <f t="shared" si="2"/>
        <v>P16KP</v>
      </c>
      <c r="K100" s="13">
        <f>VLOOKUP($B100,'tarif idrg'!$A:$O,11,FALSE)</f>
        <v>383023</v>
      </c>
      <c r="L100" s="13">
        <f>VLOOKUP($B100,'tarif idrg'!$A:$O,15,FALSE)</f>
        <v>398344</v>
      </c>
      <c r="N100" s="3" t="str">
        <f t="shared" si="3"/>
        <v>-</v>
      </c>
      <c r="O100" s="13">
        <f>VLOOKUP($D100,'ip prosedur-2025'!$A:$H,4,FALSE)</f>
        <v>19037468.9</v>
      </c>
      <c r="P100" s="13">
        <f>VLOOKUP($D100,'ip prosedur-14 okt-15 juni 2026'!$A:$H,4,FALSE)</f>
        <v>18349572.44</v>
      </c>
      <c r="Q100" s="13">
        <f>VLOOKUP($D100,'ip prosedur-14 okt-15 juni 2026'!$A:$H,3, FALSE)</f>
        <v>54</v>
      </c>
      <c r="R100" s="3">
        <f t="shared" si="4"/>
        <v>990876911.8</v>
      </c>
      <c r="S100" s="14">
        <f>VLOOKUP($D100,'ip prosedur-14 okt-15 juni 2026'!$A:$H,5,FALSE)</f>
        <v>9245947</v>
      </c>
      <c r="T100" s="14">
        <f>VLOOKUP($D100,'ip prosedur-14 okt-15 juni 2026'!$A:$H,6,FALSE)</f>
        <v>12098873</v>
      </c>
      <c r="U100" s="14">
        <f>VLOOKUP($D100,'ip prosedur-14 okt-15 juni 2026'!$A:$H,7,FALSE)</f>
        <v>25375500</v>
      </c>
      <c r="V100" s="14">
        <f>VLOOKUP($D100,'ip prosedur-14 okt-15 juni 2026'!$A:$H,8,FALSE)</f>
        <v>35653183</v>
      </c>
    </row>
    <row r="101">
      <c r="A101" s="7" t="s">
        <v>5</v>
      </c>
      <c r="B101" s="19" t="s">
        <v>1121</v>
      </c>
      <c r="C101" s="19" t="s">
        <v>1122</v>
      </c>
      <c r="D101" s="19" t="s">
        <v>1129</v>
      </c>
      <c r="E101" s="19" t="s">
        <v>1130</v>
      </c>
      <c r="F101" s="11" t="str">
        <f>VLOOKUP($D101,proc!$A:$D,3, FALSE)</f>
        <v>0</v>
      </c>
      <c r="G101" s="12" t="str">
        <f t="shared" si="1"/>
        <v>Rectum &amp; Anal Minor Proc.</v>
      </c>
      <c r="H101" s="12" t="str">
        <f t="shared" si="2"/>
        <v>P16KP</v>
      </c>
      <c r="I101" s="20"/>
      <c r="J101" s="20"/>
      <c r="K101" s="13">
        <f>VLOOKUP($B101,'tarif idrg'!$A:$O,11,FALSE)</f>
        <v>383023</v>
      </c>
      <c r="L101" s="13">
        <f>VLOOKUP($B101,'tarif idrg'!$A:$O,15,FALSE)</f>
        <v>398344</v>
      </c>
      <c r="M101" s="20"/>
      <c r="N101" s="3" t="str">
        <f t="shared" si="3"/>
        <v>-</v>
      </c>
      <c r="O101" s="13">
        <f>VLOOKUP($D101,'ip prosedur-2025'!$A:$H,4,FALSE)</f>
        <v>14952798.3</v>
      </c>
      <c r="P101" s="13">
        <f>VLOOKUP($D101,'ip prosedur-14 okt-15 juni 2026'!$A:$H,4,FALSE)</f>
        <v>15357238.92</v>
      </c>
      <c r="Q101" s="13">
        <f>VLOOKUP($D101,'ip prosedur-14 okt-15 juni 2026'!$A:$H,3, FALSE)</f>
        <v>464</v>
      </c>
      <c r="R101" s="3">
        <f t="shared" si="4"/>
        <v>7125758859</v>
      </c>
      <c r="S101" s="14">
        <f>VLOOKUP($D101,'ip prosedur-14 okt-15 juni 2026'!$A:$H,5,FALSE)</f>
        <v>6554804</v>
      </c>
      <c r="T101" s="14">
        <f>VLOOKUP($D101,'ip prosedur-14 okt-15 juni 2026'!$A:$H,6,FALSE)</f>
        <v>10687266</v>
      </c>
      <c r="U101" s="14">
        <f>VLOOKUP($D101,'ip prosedur-14 okt-15 juni 2026'!$A:$H,7,FALSE)</f>
        <v>17081679</v>
      </c>
      <c r="V101" s="14">
        <f>VLOOKUP($D101,'ip prosedur-14 okt-15 juni 2026'!$A:$H,8,FALSE)</f>
        <v>29763581</v>
      </c>
    </row>
    <row r="102">
      <c r="A102" s="7" t="s">
        <v>5</v>
      </c>
      <c r="B102" s="7" t="s">
        <v>1121</v>
      </c>
      <c r="C102" s="7" t="s">
        <v>1122</v>
      </c>
      <c r="D102" s="7" t="s">
        <v>530</v>
      </c>
      <c r="E102" s="7" t="s">
        <v>532</v>
      </c>
      <c r="F102" s="11" t="str">
        <f>VLOOKUP($D102,proc!$A:$D,3, FALSE)</f>
        <v>3</v>
      </c>
      <c r="G102" s="12" t="str">
        <f t="shared" si="1"/>
        <v>Rectum &amp; Anal Minor Proc.</v>
      </c>
      <c r="H102" s="12" t="str">
        <f t="shared" si="2"/>
        <v>P16KP</v>
      </c>
      <c r="K102" s="13">
        <f>VLOOKUP($B102,'tarif idrg'!$A:$O,11,FALSE)</f>
        <v>383023</v>
      </c>
      <c r="L102" s="13">
        <f>VLOOKUP($B102,'tarif idrg'!$A:$O,15,FALSE)</f>
        <v>398344</v>
      </c>
      <c r="N102" s="3" t="str">
        <f t="shared" si="3"/>
        <v>-</v>
      </c>
      <c r="O102" s="13">
        <f>VLOOKUP($D102,'ip prosedur-2025'!$A:$H,4,FALSE)</f>
        <v>14625650</v>
      </c>
      <c r="P102" s="13">
        <f>VLOOKUP($D102,'ip prosedur-14 okt-15 juni 2026'!$A:$H,4,FALSE)</f>
        <v>15339404.6</v>
      </c>
      <c r="Q102" s="13">
        <f>VLOOKUP($D102,'ip prosedur-14 okt-15 juni 2026'!$A:$H,3, FALSE)</f>
        <v>45</v>
      </c>
      <c r="R102" s="3">
        <f t="shared" si="4"/>
        <v>690273207</v>
      </c>
      <c r="S102" s="14">
        <f>VLOOKUP($D102,'ip prosedur-14 okt-15 juni 2026'!$A:$H,5,FALSE)</f>
        <v>6193711</v>
      </c>
      <c r="T102" s="14">
        <f>VLOOKUP($D102,'ip prosedur-14 okt-15 juni 2026'!$A:$H,6,FALSE)</f>
        <v>12342778</v>
      </c>
      <c r="U102" s="14">
        <f>VLOOKUP($D102,'ip prosedur-14 okt-15 juni 2026'!$A:$H,7,FALSE)</f>
        <v>19972340</v>
      </c>
      <c r="V102" s="14">
        <f>VLOOKUP($D102,'ip prosedur-14 okt-15 juni 2026'!$A:$H,8,FALSE)</f>
        <v>25479332</v>
      </c>
    </row>
    <row r="103">
      <c r="A103" s="7" t="s">
        <v>5</v>
      </c>
      <c r="B103" s="7" t="s">
        <v>1121</v>
      </c>
      <c r="C103" s="7" t="s">
        <v>1122</v>
      </c>
      <c r="D103" s="7" t="s">
        <v>795</v>
      </c>
      <c r="E103" s="7" t="s">
        <v>796</v>
      </c>
      <c r="F103" s="11" t="str">
        <f>VLOOKUP($D103,proc!$A:$D,3, FALSE)</f>
        <v>2</v>
      </c>
      <c r="G103" s="12" t="str">
        <f t="shared" si="1"/>
        <v>Rectum &amp; Anal Minor Proc.</v>
      </c>
      <c r="H103" s="12" t="str">
        <f t="shared" si="2"/>
        <v>P16KP</v>
      </c>
      <c r="K103" s="13">
        <f>VLOOKUP($B103,'tarif idrg'!$A:$O,11,FALSE)</f>
        <v>383023</v>
      </c>
      <c r="L103" s="13">
        <f>VLOOKUP($B103,'tarif idrg'!$A:$O,15,FALSE)</f>
        <v>398344</v>
      </c>
      <c r="N103" s="3" t="str">
        <f t="shared" si="3"/>
        <v>-</v>
      </c>
      <c r="O103" s="13">
        <f>VLOOKUP($D103,'ip prosedur-2025'!$A:$H,4,FALSE)</f>
        <v>12001160.98</v>
      </c>
      <c r="P103" s="13">
        <f>VLOOKUP($D103,'ip prosedur-14 okt-15 juni 2026'!$A:$H,4,FALSE)</f>
        <v>11592551.09</v>
      </c>
      <c r="Q103" s="13">
        <f>VLOOKUP($D103,'ip prosedur-14 okt-15 juni 2026'!$A:$H,3, FALSE)</f>
        <v>5825</v>
      </c>
      <c r="R103" s="3">
        <f t="shared" si="4"/>
        <v>67526610099</v>
      </c>
      <c r="S103" s="14">
        <f>VLOOKUP($D103,'ip prosedur-14 okt-15 juni 2026'!$A:$H,5,FALSE)</f>
        <v>6397614</v>
      </c>
      <c r="T103" s="14">
        <f>VLOOKUP($D103,'ip prosedur-14 okt-15 juni 2026'!$A:$H,6,FALSE)</f>
        <v>9181841</v>
      </c>
      <c r="U103" s="14">
        <f>VLOOKUP($D103,'ip prosedur-14 okt-15 juni 2026'!$A:$H,7,FALSE)</f>
        <v>13352396</v>
      </c>
      <c r="V103" s="14">
        <f>VLOOKUP($D103,'ip prosedur-14 okt-15 juni 2026'!$A:$H,8,FALSE)</f>
        <v>20051850</v>
      </c>
    </row>
    <row r="104">
      <c r="A104" s="7" t="s">
        <v>5</v>
      </c>
      <c r="B104" s="7" t="s">
        <v>1121</v>
      </c>
      <c r="C104" s="7" t="s">
        <v>1122</v>
      </c>
      <c r="D104" s="7" t="s">
        <v>797</v>
      </c>
      <c r="E104" s="7" t="s">
        <v>798</v>
      </c>
      <c r="F104" s="11" t="str">
        <f>VLOOKUP($D104,proc!$A:$D,3, FALSE)</f>
        <v>2</v>
      </c>
      <c r="G104" s="12" t="str">
        <f t="shared" si="1"/>
        <v>Rectum &amp; Anal Minor Proc.</v>
      </c>
      <c r="H104" s="12" t="str">
        <f t="shared" si="2"/>
        <v>P16KP</v>
      </c>
      <c r="K104" s="13">
        <f>VLOOKUP($B104,'tarif idrg'!$A:$O,11,FALSE)</f>
        <v>383023</v>
      </c>
      <c r="L104" s="13">
        <f>VLOOKUP($B104,'tarif idrg'!$A:$O,15,FALSE)</f>
        <v>398344</v>
      </c>
      <c r="N104" s="3" t="str">
        <f t="shared" si="3"/>
        <v>-</v>
      </c>
      <c r="O104" s="13">
        <f>VLOOKUP($D104,'ip prosedur-2025'!$A:$H,4,FALSE)</f>
        <v>12735672.3</v>
      </c>
      <c r="P104" s="13">
        <f>VLOOKUP($D104,'ip prosedur-14 okt-15 juni 2026'!$A:$H,4,FALSE)</f>
        <v>11816409.31</v>
      </c>
      <c r="Q104" s="13">
        <f>VLOOKUP($D104,'ip prosedur-14 okt-15 juni 2026'!$A:$H,3, FALSE)</f>
        <v>112</v>
      </c>
      <c r="R104" s="3">
        <f t="shared" si="4"/>
        <v>1323437843</v>
      </c>
      <c r="S104" s="14">
        <f>VLOOKUP($D104,'ip prosedur-14 okt-15 juni 2026'!$A:$H,5,FALSE)</f>
        <v>6456873</v>
      </c>
      <c r="T104" s="14">
        <f>VLOOKUP($D104,'ip prosedur-14 okt-15 juni 2026'!$A:$H,6,FALSE)</f>
        <v>9100443</v>
      </c>
      <c r="U104" s="14">
        <f>VLOOKUP($D104,'ip prosedur-14 okt-15 juni 2026'!$A:$H,7,FALSE)</f>
        <v>14508891</v>
      </c>
      <c r="V104" s="14">
        <f>VLOOKUP($D104,'ip prosedur-14 okt-15 juni 2026'!$A:$H,8,FALSE)</f>
        <v>19666239</v>
      </c>
    </row>
    <row r="105">
      <c r="A105" s="7" t="s">
        <v>5</v>
      </c>
      <c r="B105" s="7" t="s">
        <v>1121</v>
      </c>
      <c r="C105" s="7" t="s">
        <v>1122</v>
      </c>
      <c r="D105" s="7" t="s">
        <v>799</v>
      </c>
      <c r="E105" s="7" t="s">
        <v>800</v>
      </c>
      <c r="F105" s="11" t="str">
        <f>VLOOKUP($D105,proc!$A:$D,3, FALSE)</f>
        <v>2</v>
      </c>
      <c r="G105" s="12" t="str">
        <f t="shared" si="1"/>
        <v>Rectum &amp; Anal Minor Proc.</v>
      </c>
      <c r="H105" s="12" t="str">
        <f t="shared" si="2"/>
        <v>P16KP</v>
      </c>
      <c r="K105" s="13">
        <f>VLOOKUP($B105,'tarif idrg'!$A:$O,11,FALSE)</f>
        <v>383023</v>
      </c>
      <c r="L105" s="13">
        <f>VLOOKUP($B105,'tarif idrg'!$A:$O,15,FALSE)</f>
        <v>398344</v>
      </c>
      <c r="N105" s="3" t="str">
        <f t="shared" si="3"/>
        <v>-</v>
      </c>
      <c r="O105" s="13">
        <f>VLOOKUP($D105,'ip prosedur-2025'!$A:$H,4,FALSE)</f>
        <v>11378340.05</v>
      </c>
      <c r="P105" s="13">
        <f>VLOOKUP($D105,'ip prosedur-14 okt-15 juni 2026'!$A:$H,4,FALSE)</f>
        <v>11400056.07</v>
      </c>
      <c r="Q105" s="13">
        <f>VLOOKUP($D105,'ip prosedur-14 okt-15 juni 2026'!$A:$H,3, FALSE)</f>
        <v>300</v>
      </c>
      <c r="R105" s="3">
        <f t="shared" si="4"/>
        <v>3420016821</v>
      </c>
      <c r="S105" s="14">
        <f>VLOOKUP($D105,'ip prosedur-14 okt-15 juni 2026'!$A:$H,5,FALSE)</f>
        <v>6091600</v>
      </c>
      <c r="T105" s="14">
        <f>VLOOKUP($D105,'ip prosedur-14 okt-15 juni 2026'!$A:$H,6,FALSE)</f>
        <v>8976622</v>
      </c>
      <c r="U105" s="14">
        <f>VLOOKUP($D105,'ip prosedur-14 okt-15 juni 2026'!$A:$H,7,FALSE)</f>
        <v>12815000</v>
      </c>
      <c r="V105" s="14">
        <f>VLOOKUP($D105,'ip prosedur-14 okt-15 juni 2026'!$A:$H,8,FALSE)</f>
        <v>18272818</v>
      </c>
    </row>
    <row r="106">
      <c r="A106" s="7" t="s">
        <v>5</v>
      </c>
      <c r="B106" s="7" t="s">
        <v>1121</v>
      </c>
      <c r="C106" s="7" t="s">
        <v>1122</v>
      </c>
      <c r="D106" s="7" t="s">
        <v>806</v>
      </c>
      <c r="E106" s="7" t="s">
        <v>807</v>
      </c>
      <c r="F106" s="11" t="str">
        <f>VLOOKUP($D106,proc!$A:$D,3, FALSE)</f>
        <v>2</v>
      </c>
      <c r="G106" s="12" t="str">
        <f t="shared" si="1"/>
        <v>Rectum &amp; Anal Minor Proc.</v>
      </c>
      <c r="H106" s="12" t="str">
        <f t="shared" si="2"/>
        <v>P16KP</v>
      </c>
      <c r="K106" s="13">
        <f>VLOOKUP($B106,'tarif idrg'!$A:$O,11,FALSE)</f>
        <v>383023</v>
      </c>
      <c r="L106" s="13">
        <f>VLOOKUP($B106,'tarif idrg'!$A:$O,15,FALSE)</f>
        <v>398344</v>
      </c>
      <c r="N106" s="3" t="str">
        <f t="shared" si="3"/>
        <v>-</v>
      </c>
      <c r="O106" s="13">
        <f>VLOOKUP($D106,'ip prosedur-2025'!$A:$H,4,FALSE)</f>
        <v>11614685.61</v>
      </c>
      <c r="P106" s="13">
        <f>VLOOKUP($D106,'ip prosedur-14 okt-15 juni 2026'!$A:$H,4,FALSE)</f>
        <v>12080709.43</v>
      </c>
      <c r="Q106" s="13">
        <f>VLOOKUP($D106,'ip prosedur-14 okt-15 juni 2026'!$A:$H,3, FALSE)</f>
        <v>944</v>
      </c>
      <c r="R106" s="3">
        <f t="shared" si="4"/>
        <v>11404189702</v>
      </c>
      <c r="S106" s="14">
        <f>VLOOKUP($D106,'ip prosedur-14 okt-15 juni 2026'!$A:$H,5,FALSE)</f>
        <v>6517091</v>
      </c>
      <c r="T106" s="14">
        <f>VLOOKUP($D106,'ip prosedur-14 okt-15 juni 2026'!$A:$H,6,FALSE)</f>
        <v>9039261</v>
      </c>
      <c r="U106" s="14">
        <f>VLOOKUP($D106,'ip prosedur-14 okt-15 juni 2026'!$A:$H,7,FALSE)</f>
        <v>13271006</v>
      </c>
      <c r="V106" s="14">
        <f>VLOOKUP($D106,'ip prosedur-14 okt-15 juni 2026'!$A:$H,8,FALSE)</f>
        <v>21766440</v>
      </c>
    </row>
    <row r="107">
      <c r="A107" s="7" t="s">
        <v>5</v>
      </c>
      <c r="B107" s="7" t="s">
        <v>1121</v>
      </c>
      <c r="C107" s="7" t="s">
        <v>1122</v>
      </c>
      <c r="D107" s="7" t="s">
        <v>820</v>
      </c>
      <c r="E107" s="7" t="s">
        <v>821</v>
      </c>
      <c r="F107" s="11" t="str">
        <f>VLOOKUP($D107,proc!$A:$D,3, FALSE)</f>
        <v>2</v>
      </c>
      <c r="G107" s="12" t="str">
        <f t="shared" si="1"/>
        <v>Rectum &amp; Anal Minor Proc.</v>
      </c>
      <c r="H107" s="12" t="str">
        <f t="shared" si="2"/>
        <v>P16KP</v>
      </c>
      <c r="K107" s="13">
        <f>VLOOKUP($B107,'tarif idrg'!$A:$O,11,FALSE)</f>
        <v>383023</v>
      </c>
      <c r="L107" s="13">
        <f>VLOOKUP($B107,'tarif idrg'!$A:$O,15,FALSE)</f>
        <v>398344</v>
      </c>
      <c r="N107" s="3" t="str">
        <f t="shared" si="3"/>
        <v>-</v>
      </c>
      <c r="O107" s="13">
        <f>VLOOKUP($D107,'ip prosedur-2025'!$A:$H,4,FALSE)</f>
        <v>10015545.88</v>
      </c>
      <c r="P107" s="13">
        <f>VLOOKUP($D107,'ip prosedur-14 okt-15 juni 2026'!$A:$H,4,FALSE)</f>
        <v>10574675.49</v>
      </c>
      <c r="Q107" s="13">
        <f>VLOOKUP($D107,'ip prosedur-14 okt-15 juni 2026'!$A:$H,3, FALSE)</f>
        <v>342</v>
      </c>
      <c r="R107" s="3">
        <f t="shared" si="4"/>
        <v>3616539018</v>
      </c>
      <c r="S107" s="14">
        <f>VLOOKUP($D107,'ip prosedur-14 okt-15 juni 2026'!$A:$H,5,FALSE)</f>
        <v>5641684</v>
      </c>
      <c r="T107" s="14">
        <f>VLOOKUP($D107,'ip prosedur-14 okt-15 juni 2026'!$A:$H,6,FALSE)</f>
        <v>7838441</v>
      </c>
      <c r="U107" s="14">
        <f>VLOOKUP($D107,'ip prosedur-14 okt-15 juni 2026'!$A:$H,7,FALSE)</f>
        <v>11404689</v>
      </c>
      <c r="V107" s="14">
        <f>VLOOKUP($D107,'ip prosedur-14 okt-15 juni 2026'!$A:$H,8,FALSE)</f>
        <v>18416329</v>
      </c>
    </row>
    <row r="108">
      <c r="A108" s="7" t="s">
        <v>5</v>
      </c>
      <c r="B108" s="7" t="s">
        <v>1121</v>
      </c>
      <c r="C108" s="7" t="s">
        <v>1122</v>
      </c>
      <c r="D108" s="7" t="s">
        <v>535</v>
      </c>
      <c r="E108" s="7" t="s">
        <v>536</v>
      </c>
      <c r="F108" s="11" t="str">
        <f>VLOOKUP($D108,proc!$A:$D,3, FALSE)</f>
        <v>2</v>
      </c>
      <c r="G108" s="12" t="str">
        <f t="shared" si="1"/>
        <v>Rectum &amp; Anal Minor Proc.</v>
      </c>
      <c r="H108" s="12" t="str">
        <f t="shared" si="2"/>
        <v>P16KP</v>
      </c>
      <c r="K108" s="13">
        <f>VLOOKUP($B108,'tarif idrg'!$A:$O,11,FALSE)</f>
        <v>383023</v>
      </c>
      <c r="L108" s="13">
        <f>VLOOKUP($B108,'tarif idrg'!$A:$O,15,FALSE)</f>
        <v>398344</v>
      </c>
      <c r="N108" s="3" t="str">
        <f t="shared" si="3"/>
        <v>-</v>
      </c>
      <c r="O108" s="13">
        <f>VLOOKUP($D108,'ip prosedur-2025'!$A:$H,4,FALSE)</f>
        <v>21173039.52</v>
      </c>
      <c r="P108" s="13">
        <f>VLOOKUP($D108,'ip prosedur-14 okt-15 juni 2026'!$A:$H,4,FALSE)</f>
        <v>16620347.93</v>
      </c>
      <c r="Q108" s="13">
        <f>VLOOKUP($D108,'ip prosedur-14 okt-15 juni 2026'!$A:$H,3, FALSE)</f>
        <v>41</v>
      </c>
      <c r="R108" s="3">
        <f t="shared" si="4"/>
        <v>681434265.1</v>
      </c>
      <c r="S108" s="14">
        <f>VLOOKUP($D108,'ip prosedur-14 okt-15 juni 2026'!$A:$H,5,FALSE)</f>
        <v>8334785</v>
      </c>
      <c r="T108" s="14">
        <f>VLOOKUP($D108,'ip prosedur-14 okt-15 juni 2026'!$A:$H,6,FALSE)</f>
        <v>12846327</v>
      </c>
      <c r="U108" s="14">
        <f>VLOOKUP($D108,'ip prosedur-14 okt-15 juni 2026'!$A:$H,7,FALSE)</f>
        <v>18109719</v>
      </c>
      <c r="V108" s="14">
        <f>VLOOKUP($D108,'ip prosedur-14 okt-15 juni 2026'!$A:$H,8,FALSE)</f>
        <v>30207834</v>
      </c>
    </row>
    <row r="109">
      <c r="A109" s="7" t="s">
        <v>5</v>
      </c>
      <c r="B109" s="7" t="s">
        <v>1121</v>
      </c>
      <c r="C109" s="7" t="s">
        <v>1122</v>
      </c>
      <c r="D109" s="7" t="s">
        <v>822</v>
      </c>
      <c r="E109" s="7" t="s">
        <v>823</v>
      </c>
      <c r="F109" s="11" t="str">
        <f>VLOOKUP($D109,proc!$A:$D,3, FALSE)</f>
        <v>2</v>
      </c>
      <c r="G109" s="12" t="str">
        <f t="shared" si="1"/>
        <v>Rectum &amp; Anal Minor Proc.</v>
      </c>
      <c r="H109" s="12" t="str">
        <f t="shared" si="2"/>
        <v>P16KP</v>
      </c>
      <c r="K109" s="13">
        <f>VLOOKUP($B109,'tarif idrg'!$A:$O,11,FALSE)</f>
        <v>383023</v>
      </c>
      <c r="L109" s="13">
        <f>VLOOKUP($B109,'tarif idrg'!$A:$O,15,FALSE)</f>
        <v>398344</v>
      </c>
      <c r="N109" s="3" t="str">
        <f t="shared" si="3"/>
        <v>-</v>
      </c>
      <c r="O109" s="13">
        <f>VLOOKUP($D109,'ip prosedur-2025'!$A:$H,4,FALSE)</f>
        <v>10992528.84</v>
      </c>
      <c r="P109" s="13">
        <f>VLOOKUP($D109,'ip prosedur-14 okt-15 juni 2026'!$A:$H,4,FALSE)</f>
        <v>11675884.44</v>
      </c>
      <c r="Q109" s="13">
        <f>VLOOKUP($D109,'ip prosedur-14 okt-15 juni 2026'!$A:$H,3, FALSE)</f>
        <v>383</v>
      </c>
      <c r="R109" s="3">
        <f t="shared" si="4"/>
        <v>4471863741</v>
      </c>
      <c r="S109" s="14">
        <f>VLOOKUP($D109,'ip prosedur-14 okt-15 juni 2026'!$A:$H,5,FALSE)</f>
        <v>6422160</v>
      </c>
      <c r="T109" s="14">
        <f>VLOOKUP($D109,'ip prosedur-14 okt-15 juni 2026'!$A:$H,6,FALSE)</f>
        <v>8786636</v>
      </c>
      <c r="U109" s="14">
        <f>VLOOKUP($D109,'ip prosedur-14 okt-15 juni 2026'!$A:$H,7,FALSE)</f>
        <v>12395475</v>
      </c>
      <c r="V109" s="14">
        <f>VLOOKUP($D109,'ip prosedur-14 okt-15 juni 2026'!$A:$H,8,FALSE)</f>
        <v>19714930</v>
      </c>
    </row>
    <row r="110">
      <c r="A110" s="7" t="s">
        <v>5</v>
      </c>
      <c r="B110" s="7" t="s">
        <v>1121</v>
      </c>
      <c r="C110" s="7" t="s">
        <v>1122</v>
      </c>
      <c r="D110" s="7" t="s">
        <v>538</v>
      </c>
      <c r="E110" s="7" t="s">
        <v>539</v>
      </c>
      <c r="F110" s="11" t="str">
        <f>VLOOKUP($D110,proc!$A:$D,3, FALSE)</f>
        <v>2</v>
      </c>
      <c r="G110" s="12" t="str">
        <f t="shared" si="1"/>
        <v>Rectum &amp; Anal Minor Proc.</v>
      </c>
      <c r="H110" s="12" t="str">
        <f t="shared" si="2"/>
        <v>P16KP</v>
      </c>
      <c r="K110" s="13">
        <f>VLOOKUP($B110,'tarif idrg'!$A:$O,11,FALSE)</f>
        <v>383023</v>
      </c>
      <c r="L110" s="13">
        <f>VLOOKUP($B110,'tarif idrg'!$A:$O,15,FALSE)</f>
        <v>398344</v>
      </c>
      <c r="N110" s="3" t="str">
        <f t="shared" si="3"/>
        <v>-</v>
      </c>
      <c r="O110" s="13">
        <f>VLOOKUP($D110,'ip prosedur-2025'!$A:$H,4,FALSE)</f>
        <v>18360049.02</v>
      </c>
      <c r="P110" s="13">
        <f>VLOOKUP($D110,'ip prosedur-14 okt-15 juni 2026'!$A:$H,4,FALSE)</f>
        <v>22189609.57</v>
      </c>
      <c r="Q110" s="13">
        <f>VLOOKUP($D110,'ip prosedur-14 okt-15 juni 2026'!$A:$H,3, FALSE)</f>
        <v>179</v>
      </c>
      <c r="R110" s="3">
        <f t="shared" si="4"/>
        <v>3971940113</v>
      </c>
      <c r="S110" s="14">
        <f>VLOOKUP($D110,'ip prosedur-14 okt-15 juni 2026'!$A:$H,5,FALSE)</f>
        <v>7003566</v>
      </c>
      <c r="T110" s="14">
        <f>VLOOKUP($D110,'ip prosedur-14 okt-15 juni 2026'!$A:$H,6,FALSE)</f>
        <v>10964429</v>
      </c>
      <c r="U110" s="14">
        <f>VLOOKUP($D110,'ip prosedur-14 okt-15 juni 2026'!$A:$H,7,FALSE)</f>
        <v>20849384</v>
      </c>
      <c r="V110" s="14">
        <f>VLOOKUP($D110,'ip prosedur-14 okt-15 juni 2026'!$A:$H,8,FALSE)</f>
        <v>32501986</v>
      </c>
    </row>
    <row r="111">
      <c r="A111" s="7" t="s">
        <v>5</v>
      </c>
      <c r="B111" s="7" t="s">
        <v>1121</v>
      </c>
      <c r="C111" s="7" t="s">
        <v>1122</v>
      </c>
      <c r="D111" s="7" t="s">
        <v>547</v>
      </c>
      <c r="E111" s="7" t="s">
        <v>548</v>
      </c>
      <c r="F111" s="11" t="str">
        <f>VLOOKUP($D111,proc!$A:$D,3, FALSE)</f>
        <v>2</v>
      </c>
      <c r="G111" s="12" t="str">
        <f t="shared" si="1"/>
        <v>Rectum &amp; Anal Minor Proc.</v>
      </c>
      <c r="H111" s="12" t="str">
        <f t="shared" si="2"/>
        <v>P16KP</v>
      </c>
      <c r="K111" s="13">
        <f>VLOOKUP($B111,'tarif idrg'!$A:$O,11,FALSE)</f>
        <v>383023</v>
      </c>
      <c r="L111" s="13">
        <f>VLOOKUP($B111,'tarif idrg'!$A:$O,15,FALSE)</f>
        <v>398344</v>
      </c>
      <c r="N111" s="3" t="str">
        <f t="shared" si="3"/>
        <v>-</v>
      </c>
      <c r="O111" s="13">
        <f>VLOOKUP($D111,'ip prosedur-2025'!$A:$H,4,FALSE)</f>
        <v>7897481.5</v>
      </c>
      <c r="P111" s="13">
        <f>VLOOKUP($D111,'ip prosedur-14 okt-15 juni 2026'!$A:$H,4,FALSE)</f>
        <v>7979194.125</v>
      </c>
      <c r="Q111" s="13">
        <f>VLOOKUP($D111,'ip prosedur-14 okt-15 juni 2026'!$A:$H,3, FALSE)</f>
        <v>8</v>
      </c>
      <c r="R111" s="3">
        <f t="shared" si="4"/>
        <v>63833553</v>
      </c>
      <c r="S111" s="14">
        <f>VLOOKUP($D111,'ip prosedur-14 okt-15 juni 2026'!$A:$H,5,FALSE)</f>
        <v>4578832</v>
      </c>
      <c r="T111" s="14">
        <f>VLOOKUP($D111,'ip prosedur-14 okt-15 juni 2026'!$A:$H,6,FALSE)</f>
        <v>9231973</v>
      </c>
      <c r="U111" s="14">
        <f>VLOOKUP($D111,'ip prosedur-14 okt-15 juni 2026'!$A:$H,7,FALSE)</f>
        <v>9296983</v>
      </c>
      <c r="V111" s="14">
        <f>VLOOKUP($D111,'ip prosedur-14 okt-15 juni 2026'!$A:$H,8,FALSE)</f>
        <v>9918786</v>
      </c>
    </row>
    <row r="112">
      <c r="A112" s="7" t="s">
        <v>5</v>
      </c>
      <c r="B112" s="7" t="s">
        <v>1121</v>
      </c>
      <c r="C112" s="7" t="s">
        <v>1122</v>
      </c>
      <c r="D112" s="7" t="s">
        <v>828</v>
      </c>
      <c r="E112" s="7" t="s">
        <v>829</v>
      </c>
      <c r="F112" s="11" t="str">
        <f>VLOOKUP($D112,proc!$A:$D,3, FALSE)</f>
        <v>2</v>
      </c>
      <c r="G112" s="12" t="str">
        <f t="shared" si="1"/>
        <v>Rectum &amp; Anal Minor Proc.</v>
      </c>
      <c r="H112" s="12" t="str">
        <f t="shared" si="2"/>
        <v>P16KP</v>
      </c>
      <c r="K112" s="13">
        <f>VLOOKUP($B112,'tarif idrg'!$A:$O,11,FALSE)</f>
        <v>383023</v>
      </c>
      <c r="L112" s="13">
        <f>VLOOKUP($B112,'tarif idrg'!$A:$O,15,FALSE)</f>
        <v>398344</v>
      </c>
      <c r="N112" s="3" t="str">
        <f t="shared" si="3"/>
        <v>-</v>
      </c>
      <c r="O112" s="13">
        <f>VLOOKUP($D112,'ip prosedur-2025'!$A:$H,4,FALSE)</f>
        <v>13786211.21</v>
      </c>
      <c r="P112" s="13">
        <f>VLOOKUP($D112,'ip prosedur-14 okt-15 juni 2026'!$A:$H,4,FALSE)</f>
        <v>26314747.95</v>
      </c>
      <c r="Q112" s="13">
        <f>VLOOKUP($D112,'ip prosedur-14 okt-15 juni 2026'!$A:$H,3, FALSE)</f>
        <v>41</v>
      </c>
      <c r="R112" s="3">
        <f t="shared" si="4"/>
        <v>1078904666</v>
      </c>
      <c r="S112" s="14">
        <f>VLOOKUP($D112,'ip prosedur-14 okt-15 juni 2026'!$A:$H,5,FALSE)</f>
        <v>7278800</v>
      </c>
      <c r="T112" s="14">
        <f>VLOOKUP($D112,'ip prosedur-14 okt-15 juni 2026'!$A:$H,6,FALSE)</f>
        <v>15301340</v>
      </c>
      <c r="U112" s="14">
        <f>VLOOKUP($D112,'ip prosedur-14 okt-15 juni 2026'!$A:$H,7,FALSE)</f>
        <v>23010317</v>
      </c>
      <c r="V112" s="14">
        <f>VLOOKUP($D112,'ip prosedur-14 okt-15 juni 2026'!$A:$H,8,FALSE)</f>
        <v>35214682</v>
      </c>
    </row>
    <row r="113">
      <c r="A113" s="7" t="s">
        <v>5</v>
      </c>
      <c r="B113" s="7" t="s">
        <v>1121</v>
      </c>
      <c r="C113" s="7" t="s">
        <v>1122</v>
      </c>
      <c r="D113" s="7" t="s">
        <v>552</v>
      </c>
      <c r="E113" s="7" t="s">
        <v>553</v>
      </c>
      <c r="F113" s="11" t="str">
        <f>VLOOKUP($D113,proc!$A:$D,3, FALSE)</f>
        <v>2</v>
      </c>
      <c r="G113" s="12" t="str">
        <f t="shared" si="1"/>
        <v>Rectum &amp; Anal Minor Proc.</v>
      </c>
      <c r="H113" s="12" t="str">
        <f t="shared" si="2"/>
        <v>P16KP</v>
      </c>
      <c r="K113" s="13">
        <f>VLOOKUP($B113,'tarif idrg'!$A:$O,11,FALSE)</f>
        <v>383023</v>
      </c>
      <c r="L113" s="13">
        <f>VLOOKUP($B113,'tarif idrg'!$A:$O,15,FALSE)</f>
        <v>398344</v>
      </c>
      <c r="N113" s="3" t="str">
        <f t="shared" si="3"/>
        <v>-</v>
      </c>
      <c r="O113" s="13">
        <f>VLOOKUP($D113,'ip prosedur-2025'!$A:$H,4,FALSE)</f>
        <v>17626790</v>
      </c>
      <c r="P113" s="13">
        <f>VLOOKUP($D113,'ip prosedur-14 okt-15 juni 2026'!$A:$H,4,FALSE)</f>
        <v>46758231.09</v>
      </c>
      <c r="Q113" s="13">
        <f>VLOOKUP($D113,'ip prosedur-14 okt-15 juni 2026'!$A:$H,3, FALSE)</f>
        <v>11</v>
      </c>
      <c r="R113" s="3">
        <f t="shared" si="4"/>
        <v>514340542</v>
      </c>
      <c r="S113" s="14">
        <f>VLOOKUP($D113,'ip prosedur-14 okt-15 juni 2026'!$A:$H,5,FALSE)</f>
        <v>6858434</v>
      </c>
      <c r="T113" s="14">
        <f>VLOOKUP($D113,'ip prosedur-14 okt-15 juni 2026'!$A:$H,6,FALSE)</f>
        <v>37191895</v>
      </c>
      <c r="U113" s="14">
        <f>VLOOKUP($D113,'ip prosedur-14 okt-15 juni 2026'!$A:$H,7,FALSE)</f>
        <v>89790080</v>
      </c>
      <c r="V113" s="14">
        <f>VLOOKUP($D113,'ip prosedur-14 okt-15 juni 2026'!$A:$H,8,FALSE)</f>
        <v>97138128</v>
      </c>
    </row>
    <row r="114">
      <c r="A114" s="7" t="s">
        <v>5</v>
      </c>
      <c r="B114" s="7" t="s">
        <v>1121</v>
      </c>
      <c r="C114" s="7" t="s">
        <v>1122</v>
      </c>
      <c r="D114" s="7" t="s">
        <v>554</v>
      </c>
      <c r="E114" s="7" t="s">
        <v>555</v>
      </c>
      <c r="F114" s="11" t="str">
        <f>VLOOKUP($D114,proc!$A:$D,3, FALSE)</f>
        <v>2</v>
      </c>
      <c r="G114" s="12" t="str">
        <f t="shared" si="1"/>
        <v>Rectum &amp; Anal Minor Proc.</v>
      </c>
      <c r="H114" s="12" t="str">
        <f t="shared" si="2"/>
        <v>P16KP</v>
      </c>
      <c r="K114" s="13">
        <f>VLOOKUP($B114,'tarif idrg'!$A:$O,11,FALSE)</f>
        <v>383023</v>
      </c>
      <c r="L114" s="13">
        <f>VLOOKUP($B114,'tarif idrg'!$A:$O,15,FALSE)</f>
        <v>398344</v>
      </c>
      <c r="N114" s="3" t="str">
        <f t="shared" si="3"/>
        <v>-</v>
      </c>
      <c r="O114" s="13">
        <f>VLOOKUP($D114,'ip prosedur-2025'!$A:$H,4,FALSE)</f>
        <v>13676474.64</v>
      </c>
      <c r="P114" s="13">
        <f>VLOOKUP($D114,'ip prosedur-14 okt-15 juni 2026'!$A:$H,4,FALSE)</f>
        <v>12705647.71</v>
      </c>
      <c r="Q114" s="13">
        <f>VLOOKUP($D114,'ip prosedur-14 okt-15 juni 2026'!$A:$H,3, FALSE)</f>
        <v>372</v>
      </c>
      <c r="R114" s="3">
        <f t="shared" si="4"/>
        <v>4726500948</v>
      </c>
      <c r="S114" s="14">
        <f>VLOOKUP($D114,'ip prosedur-14 okt-15 juni 2026'!$A:$H,5,FALSE)</f>
        <v>6932958</v>
      </c>
      <c r="T114" s="14">
        <f>VLOOKUP($D114,'ip prosedur-14 okt-15 juni 2026'!$A:$H,6,FALSE)</f>
        <v>9470608</v>
      </c>
      <c r="U114" s="14">
        <f>VLOOKUP($D114,'ip prosedur-14 okt-15 juni 2026'!$A:$H,7,FALSE)</f>
        <v>14451411</v>
      </c>
      <c r="V114" s="14">
        <f>VLOOKUP($D114,'ip prosedur-14 okt-15 juni 2026'!$A:$H,8,FALSE)</f>
        <v>21295943</v>
      </c>
    </row>
    <row r="115">
      <c r="A115" s="7" t="s">
        <v>5</v>
      </c>
      <c r="B115" s="7" t="s">
        <v>1121</v>
      </c>
      <c r="C115" s="7" t="s">
        <v>1122</v>
      </c>
      <c r="D115" s="7" t="s">
        <v>559</v>
      </c>
      <c r="E115" s="7" t="s">
        <v>560</v>
      </c>
      <c r="F115" s="11" t="str">
        <f>VLOOKUP($D115,proc!$A:$D,3, FALSE)</f>
        <v>2</v>
      </c>
      <c r="G115" s="12" t="str">
        <f t="shared" si="1"/>
        <v>Rectum &amp; Anal Minor Proc.</v>
      </c>
      <c r="H115" s="12" t="str">
        <f t="shared" si="2"/>
        <v>P16KP</v>
      </c>
      <c r="K115" s="13">
        <f>VLOOKUP($B115,'tarif idrg'!$A:$O,11,FALSE)</f>
        <v>383023</v>
      </c>
      <c r="L115" s="13">
        <f>VLOOKUP($B115,'tarif idrg'!$A:$O,15,FALSE)</f>
        <v>398344</v>
      </c>
      <c r="N115" s="3" t="str">
        <f t="shared" si="3"/>
        <v>-</v>
      </c>
      <c r="O115" s="13">
        <f>VLOOKUP($D115,'ip prosedur-2025'!$A:$H,4,FALSE)</f>
        <v>18111772.39</v>
      </c>
      <c r="P115" s="13">
        <f>VLOOKUP($D115,'ip prosedur-14 okt-15 juni 2026'!$A:$H,4,FALSE)</f>
        <v>17108969.07</v>
      </c>
      <c r="Q115" s="13">
        <f>VLOOKUP($D115,'ip prosedur-14 okt-15 juni 2026'!$A:$H,3, FALSE)</f>
        <v>94</v>
      </c>
      <c r="R115" s="3">
        <f t="shared" si="4"/>
        <v>1608243093</v>
      </c>
      <c r="S115" s="14">
        <f>VLOOKUP($D115,'ip prosedur-14 okt-15 juni 2026'!$A:$H,5,FALSE)</f>
        <v>8679279</v>
      </c>
      <c r="T115" s="14">
        <f>VLOOKUP($D115,'ip prosedur-14 okt-15 juni 2026'!$A:$H,6,FALSE)</f>
        <v>11986647</v>
      </c>
      <c r="U115" s="14">
        <f>VLOOKUP($D115,'ip prosedur-14 okt-15 juni 2026'!$A:$H,7,FALSE)</f>
        <v>19327200</v>
      </c>
      <c r="V115" s="14">
        <f>VLOOKUP($D115,'ip prosedur-14 okt-15 juni 2026'!$A:$H,8,FALSE)</f>
        <v>28101346</v>
      </c>
    </row>
    <row r="116">
      <c r="A116" s="7" t="s">
        <v>5</v>
      </c>
      <c r="B116" s="7" t="s">
        <v>1121</v>
      </c>
      <c r="C116" s="7" t="s">
        <v>1122</v>
      </c>
      <c r="D116" s="7" t="s">
        <v>561</v>
      </c>
      <c r="E116" s="7" t="s">
        <v>562</v>
      </c>
      <c r="F116" s="11" t="str">
        <f>VLOOKUP($D116,proc!$A:$D,3, FALSE)</f>
        <v>2</v>
      </c>
      <c r="G116" s="12" t="str">
        <f t="shared" si="1"/>
        <v>Rectum &amp; Anal Minor Proc.</v>
      </c>
      <c r="H116" s="12" t="str">
        <f t="shared" si="2"/>
        <v>P16KP</v>
      </c>
      <c r="K116" s="13">
        <f>VLOOKUP($B116,'tarif idrg'!$A:$O,11,FALSE)</f>
        <v>383023</v>
      </c>
      <c r="L116" s="13">
        <f>VLOOKUP($B116,'tarif idrg'!$A:$O,15,FALSE)</f>
        <v>398344</v>
      </c>
      <c r="N116" s="3" t="str">
        <f t="shared" si="3"/>
        <v>-</v>
      </c>
      <c r="O116" s="13">
        <f>VLOOKUP($D116,'ip prosedur-2025'!$A:$H,4,FALSE)</f>
        <v>13821360.87</v>
      </c>
      <c r="P116" s="13">
        <f>VLOOKUP($D116,'ip prosedur-14 okt-15 juni 2026'!$A:$H,4,FALSE)</f>
        <v>14799741.1</v>
      </c>
      <c r="Q116" s="13">
        <f>VLOOKUP($D116,'ip prosedur-14 okt-15 juni 2026'!$A:$H,3, FALSE)</f>
        <v>106</v>
      </c>
      <c r="R116" s="3">
        <f t="shared" si="4"/>
        <v>1568772557</v>
      </c>
      <c r="S116" s="14">
        <f>VLOOKUP($D116,'ip prosedur-14 okt-15 juni 2026'!$A:$H,5,FALSE)</f>
        <v>7561000</v>
      </c>
      <c r="T116" s="14">
        <f>VLOOKUP($D116,'ip prosedur-14 okt-15 juni 2026'!$A:$H,6,FALSE)</f>
        <v>10763895</v>
      </c>
      <c r="U116" s="14">
        <f>VLOOKUP($D116,'ip prosedur-14 okt-15 juni 2026'!$A:$H,7,FALSE)</f>
        <v>15444791</v>
      </c>
      <c r="V116" s="14">
        <f>VLOOKUP($D116,'ip prosedur-14 okt-15 juni 2026'!$A:$H,8,FALSE)</f>
        <v>29901033</v>
      </c>
    </row>
    <row r="117">
      <c r="A117" s="7" t="s">
        <v>5</v>
      </c>
      <c r="B117" s="7" t="s">
        <v>1131</v>
      </c>
      <c r="C117" s="7" t="s">
        <v>1132</v>
      </c>
      <c r="D117" s="7" t="s">
        <v>430</v>
      </c>
      <c r="E117" s="7" t="s">
        <v>431</v>
      </c>
      <c r="F117" s="11" t="str">
        <f>VLOOKUP($D117,proc!$A:$D,3, FALSE)</f>
        <v>3</v>
      </c>
      <c r="G117" s="12" t="str">
        <f t="shared" si="1"/>
        <v>Other Gastrointestinal Major Proc.</v>
      </c>
      <c r="H117" s="12" t="str">
        <f t="shared" si="2"/>
        <v>P16KQ</v>
      </c>
      <c r="K117" s="13">
        <f>VLOOKUP($B117,'tarif idrg'!$A:$O,11,FALSE)</f>
        <v>419941</v>
      </c>
      <c r="L117" s="13">
        <f>VLOOKUP($B117,'tarif idrg'!$A:$O,15,FALSE)</f>
        <v>419941</v>
      </c>
      <c r="N117" s="3" t="str">
        <f t="shared" si="3"/>
        <v>-</v>
      </c>
      <c r="O117" s="13">
        <f>VLOOKUP($D117,'ip prosedur-2025'!$A:$H,4,FALSE)</f>
        <v>20801453</v>
      </c>
      <c r="P117" s="3" t="str">
        <f>VLOOKUP($D117,'ip prosedur-14 okt-15 juni 2026'!$A:$H,4,FALSE)</f>
        <v>#N/A</v>
      </c>
      <c r="Q117" s="3" t="str">
        <f>VLOOKUP($D117,'ip prosedur-14 okt-15 juni 2026'!$A:$H,3, FALSE)</f>
        <v>#N/A</v>
      </c>
      <c r="R117" s="3" t="str">
        <f t="shared" si="4"/>
        <v>#N/A</v>
      </c>
      <c r="S117" s="18" t="str">
        <f>VLOOKUP($D117,'ip prosedur-14 okt-15 juni 2026'!$A:$H,5,FALSE)</f>
        <v>#N/A</v>
      </c>
      <c r="T117" s="18" t="str">
        <f>VLOOKUP($D117,'ip prosedur-14 okt-15 juni 2026'!$A:$H,6,FALSE)</f>
        <v>#N/A</v>
      </c>
      <c r="U117" s="18" t="str">
        <f>VLOOKUP($D117,'ip prosedur-14 okt-15 juni 2026'!$A:$H,7,FALSE)</f>
        <v>#N/A</v>
      </c>
      <c r="V117" s="18" t="str">
        <f>VLOOKUP($D117,'ip prosedur-14 okt-15 juni 2026'!$A:$H,8,FALSE)</f>
        <v>#N/A</v>
      </c>
    </row>
    <row r="118">
      <c r="A118" s="7" t="s">
        <v>5</v>
      </c>
      <c r="B118" s="7" t="s">
        <v>1131</v>
      </c>
      <c r="C118" s="7" t="s">
        <v>1132</v>
      </c>
      <c r="D118" s="7" t="s">
        <v>432</v>
      </c>
      <c r="E118" s="7" t="s">
        <v>434</v>
      </c>
      <c r="F118" s="11" t="str">
        <f>VLOOKUP($D118,proc!$A:$D,3, FALSE)</f>
        <v>3</v>
      </c>
      <c r="G118" s="12" t="str">
        <f t="shared" si="1"/>
        <v>Other Gastrointestinal Major Proc.</v>
      </c>
      <c r="H118" s="12" t="str">
        <f t="shared" si="2"/>
        <v>P16KQ</v>
      </c>
      <c r="K118" s="13">
        <f>VLOOKUP($B118,'tarif idrg'!$A:$O,11,FALSE)</f>
        <v>419941</v>
      </c>
      <c r="L118" s="13">
        <f>VLOOKUP($B118,'tarif idrg'!$A:$O,15,FALSE)</f>
        <v>419941</v>
      </c>
      <c r="N118" s="3" t="str">
        <f t="shared" si="3"/>
        <v>-</v>
      </c>
      <c r="O118" s="13">
        <f>VLOOKUP($D118,'ip prosedur-2025'!$A:$H,4,FALSE)</f>
        <v>36500235.51</v>
      </c>
      <c r="P118" s="13">
        <f>VLOOKUP($D118,'ip prosedur-14 okt-15 juni 2026'!$A:$H,4,FALSE)</f>
        <v>51227477.49</v>
      </c>
      <c r="Q118" s="13">
        <f>VLOOKUP($D118,'ip prosedur-14 okt-15 juni 2026'!$A:$H,3, FALSE)</f>
        <v>35</v>
      </c>
      <c r="R118" s="3">
        <f t="shared" si="4"/>
        <v>1792961712</v>
      </c>
      <c r="S118" s="14">
        <f>VLOOKUP($D118,'ip prosedur-14 okt-15 juni 2026'!$A:$H,5,FALSE)</f>
        <v>10399000</v>
      </c>
      <c r="T118" s="14">
        <f>VLOOKUP($D118,'ip prosedur-14 okt-15 juni 2026'!$A:$H,6,FALSE)</f>
        <v>16907650</v>
      </c>
      <c r="U118" s="14">
        <f>VLOOKUP($D118,'ip prosedur-14 okt-15 juni 2026'!$A:$H,7,FALSE)</f>
        <v>54392900</v>
      </c>
      <c r="V118" s="14">
        <f>VLOOKUP($D118,'ip prosedur-14 okt-15 juni 2026'!$A:$H,8,FALSE)</f>
        <v>168546021</v>
      </c>
    </row>
    <row r="119">
      <c r="A119" s="7" t="s">
        <v>5</v>
      </c>
      <c r="B119" s="7" t="s">
        <v>1131</v>
      </c>
      <c r="C119" s="7" t="s">
        <v>1132</v>
      </c>
      <c r="D119" s="7" t="s">
        <v>451</v>
      </c>
      <c r="E119" s="7" t="s">
        <v>452</v>
      </c>
      <c r="F119" s="11" t="str">
        <f>VLOOKUP($D119,proc!$A:$D,3, FALSE)</f>
        <v>4</v>
      </c>
      <c r="G119" s="12" t="str">
        <f t="shared" si="1"/>
        <v>Other Gastrointestinal Major Proc.</v>
      </c>
      <c r="H119" s="12" t="str">
        <f t="shared" si="2"/>
        <v>P16KQ</v>
      </c>
      <c r="K119" s="13">
        <f>VLOOKUP($B119,'tarif idrg'!$A:$O,11,FALSE)</f>
        <v>419941</v>
      </c>
      <c r="L119" s="13">
        <f>VLOOKUP($B119,'tarif idrg'!$A:$O,15,FALSE)</f>
        <v>419941</v>
      </c>
      <c r="N119" s="3" t="str">
        <f t="shared" si="3"/>
        <v>-</v>
      </c>
      <c r="O119" s="13">
        <f>VLOOKUP($D119,'ip prosedur-2025'!$A:$H,4,FALSE)</f>
        <v>134882764.5</v>
      </c>
      <c r="P119" s="13">
        <f>VLOOKUP($D119,'ip prosedur-14 okt-15 juni 2026'!$A:$H,4,FALSE)</f>
        <v>73199998</v>
      </c>
      <c r="Q119" s="13">
        <f>VLOOKUP($D119,'ip prosedur-14 okt-15 juni 2026'!$A:$H,3, FALSE)</f>
        <v>3</v>
      </c>
      <c r="R119" s="3">
        <f t="shared" si="4"/>
        <v>219599994</v>
      </c>
      <c r="S119" s="14">
        <f>VLOOKUP($D119,'ip prosedur-14 okt-15 juni 2026'!$A:$H,5,FALSE)</f>
        <v>15428300</v>
      </c>
      <c r="T119" s="14">
        <f>VLOOKUP($D119,'ip prosedur-14 okt-15 juni 2026'!$A:$H,6,FALSE)</f>
        <v>99196115</v>
      </c>
      <c r="U119" s="14">
        <f>VLOOKUP($D119,'ip prosedur-14 okt-15 juni 2026'!$A:$H,7,FALSE)</f>
        <v>104975579</v>
      </c>
      <c r="V119" s="14">
        <f>VLOOKUP($D119,'ip prosedur-14 okt-15 juni 2026'!$A:$H,8,FALSE)</f>
        <v>104975579</v>
      </c>
    </row>
    <row r="120">
      <c r="A120" s="7" t="s">
        <v>5</v>
      </c>
      <c r="B120" s="7" t="s">
        <v>1131</v>
      </c>
      <c r="C120" s="7" t="s">
        <v>1132</v>
      </c>
      <c r="D120" s="7" t="s">
        <v>455</v>
      </c>
      <c r="E120" s="7" t="s">
        <v>456</v>
      </c>
      <c r="F120" s="11" t="str">
        <f>VLOOKUP($D120,proc!$A:$D,3, FALSE)</f>
        <v>4</v>
      </c>
      <c r="G120" s="12" t="str">
        <f t="shared" si="1"/>
        <v>Other Gastrointestinal Major Proc.</v>
      </c>
      <c r="H120" s="12" t="str">
        <f t="shared" si="2"/>
        <v>P16KQ</v>
      </c>
      <c r="K120" s="13">
        <f>VLOOKUP($B120,'tarif idrg'!$A:$O,11,FALSE)</f>
        <v>419941</v>
      </c>
      <c r="L120" s="13">
        <f>VLOOKUP($B120,'tarif idrg'!$A:$O,15,FALSE)</f>
        <v>419941</v>
      </c>
      <c r="N120" s="3" t="str">
        <f t="shared" si="3"/>
        <v>-</v>
      </c>
      <c r="O120" s="13">
        <f>VLOOKUP($D120,'ip prosedur-2025'!$A:$H,4,FALSE)</f>
        <v>20889305.86</v>
      </c>
      <c r="P120" s="13">
        <f>VLOOKUP($D120,'ip prosedur-14 okt-15 juni 2026'!$A:$H,4,FALSE)</f>
        <v>37595367.39</v>
      </c>
      <c r="Q120" s="13">
        <f>VLOOKUP($D120,'ip prosedur-14 okt-15 juni 2026'!$A:$H,3, FALSE)</f>
        <v>18</v>
      </c>
      <c r="R120" s="3">
        <f t="shared" si="4"/>
        <v>676716613</v>
      </c>
      <c r="S120" s="14">
        <f>VLOOKUP($D120,'ip prosedur-14 okt-15 juni 2026'!$A:$H,5,FALSE)</f>
        <v>12223400</v>
      </c>
      <c r="T120" s="14">
        <f>VLOOKUP($D120,'ip prosedur-14 okt-15 juni 2026'!$A:$H,6,FALSE)</f>
        <v>14955405</v>
      </c>
      <c r="U120" s="14">
        <f>VLOOKUP($D120,'ip prosedur-14 okt-15 juni 2026'!$A:$H,7,FALSE)</f>
        <v>33568298</v>
      </c>
      <c r="V120" s="14">
        <f>VLOOKUP($D120,'ip prosedur-14 okt-15 juni 2026'!$A:$H,8,FALSE)</f>
        <v>81128575</v>
      </c>
    </row>
    <row r="121">
      <c r="A121" s="7" t="s">
        <v>5</v>
      </c>
      <c r="B121" s="7" t="s">
        <v>1131</v>
      </c>
      <c r="C121" s="7" t="s">
        <v>1132</v>
      </c>
      <c r="D121" s="7" t="s">
        <v>460</v>
      </c>
      <c r="E121" s="7" t="s">
        <v>461</v>
      </c>
      <c r="F121" s="11" t="str">
        <f>VLOOKUP($D121,proc!$A:$D,3, FALSE)</f>
        <v>5</v>
      </c>
      <c r="G121" s="12" t="str">
        <f t="shared" si="1"/>
        <v>Other Gastrointestinal Major Proc.</v>
      </c>
      <c r="H121" s="12" t="str">
        <f t="shared" si="2"/>
        <v>P16KQ</v>
      </c>
      <c r="K121" s="13">
        <f>VLOOKUP($B121,'tarif idrg'!$A:$O,11,FALSE)</f>
        <v>419941</v>
      </c>
      <c r="L121" s="13">
        <f>VLOOKUP($B121,'tarif idrg'!$A:$O,15,FALSE)</f>
        <v>419941</v>
      </c>
      <c r="N121" s="3" t="str">
        <f t="shared" si="3"/>
        <v>-</v>
      </c>
      <c r="O121" s="13">
        <f>VLOOKUP($D121,'ip prosedur-2025'!$A:$H,4,FALSE)</f>
        <v>85434209.8</v>
      </c>
      <c r="P121" s="13">
        <f>VLOOKUP($D121,'ip prosedur-14 okt-15 juni 2026'!$A:$H,4,FALSE)</f>
        <v>65745060.29</v>
      </c>
      <c r="Q121" s="13">
        <f>VLOOKUP($D121,'ip prosedur-14 okt-15 juni 2026'!$A:$H,3, FALSE)</f>
        <v>7</v>
      </c>
      <c r="R121" s="3">
        <f t="shared" si="4"/>
        <v>460215422</v>
      </c>
      <c r="S121" s="14">
        <f>VLOOKUP($D121,'ip prosedur-14 okt-15 juni 2026'!$A:$H,5,FALSE)</f>
        <v>8348200</v>
      </c>
      <c r="T121" s="14">
        <f>VLOOKUP($D121,'ip prosedur-14 okt-15 juni 2026'!$A:$H,6,FALSE)</f>
        <v>19660300</v>
      </c>
      <c r="U121" s="14">
        <f>VLOOKUP($D121,'ip prosedur-14 okt-15 juni 2026'!$A:$H,7,FALSE)</f>
        <v>95955255</v>
      </c>
      <c r="V121" s="14">
        <f>VLOOKUP($D121,'ip prosedur-14 okt-15 juni 2026'!$A:$H,8,FALSE)</f>
        <v>279630793</v>
      </c>
    </row>
    <row r="122">
      <c r="A122" s="7" t="s">
        <v>5</v>
      </c>
      <c r="B122" s="7" t="s">
        <v>1131</v>
      </c>
      <c r="C122" s="7" t="s">
        <v>1132</v>
      </c>
      <c r="D122" s="7" t="s">
        <v>1133</v>
      </c>
      <c r="E122" s="7" t="s">
        <v>1134</v>
      </c>
      <c r="F122" s="11" t="str">
        <f>VLOOKUP($D122,proc!$A:$D,3, FALSE)</f>
        <v>5</v>
      </c>
      <c r="G122" s="12" t="str">
        <f t="shared" si="1"/>
        <v>Other Gastrointestinal Major Proc.</v>
      </c>
      <c r="H122" s="12" t="str">
        <f t="shared" si="2"/>
        <v>P16KQ</v>
      </c>
      <c r="K122" s="13">
        <f>VLOOKUP($B122,'tarif idrg'!$A:$O,11,FALSE)</f>
        <v>419941</v>
      </c>
      <c r="L122" s="13">
        <f>VLOOKUP($B122,'tarif idrg'!$A:$O,15,FALSE)</f>
        <v>419941</v>
      </c>
      <c r="N122" s="3" t="str">
        <f t="shared" si="3"/>
        <v>-</v>
      </c>
      <c r="O122" s="3" t="str">
        <f>VLOOKUP($D122,'ip prosedur-2025'!$A:$H,4,FALSE)</f>
        <v>#N/A</v>
      </c>
      <c r="P122" s="3" t="str">
        <f>VLOOKUP($D122,'ip prosedur-14 okt-15 juni 2026'!$A:$H,4,FALSE)</f>
        <v>#N/A</v>
      </c>
      <c r="Q122" s="3" t="str">
        <f>VLOOKUP($D122,'ip prosedur-14 okt-15 juni 2026'!$A:$H,3, FALSE)</f>
        <v>#N/A</v>
      </c>
      <c r="R122" s="3" t="str">
        <f t="shared" si="4"/>
        <v>#N/A</v>
      </c>
      <c r="S122" s="18" t="str">
        <f>VLOOKUP($D122,'ip prosedur-14 okt-15 juni 2026'!$A:$H,5,FALSE)</f>
        <v>#N/A</v>
      </c>
      <c r="T122" s="18" t="str">
        <f>VLOOKUP($D122,'ip prosedur-14 okt-15 juni 2026'!$A:$H,6,FALSE)</f>
        <v>#N/A</v>
      </c>
      <c r="U122" s="18" t="str">
        <f>VLOOKUP($D122,'ip prosedur-14 okt-15 juni 2026'!$A:$H,7,FALSE)</f>
        <v>#N/A</v>
      </c>
      <c r="V122" s="18" t="str">
        <f>VLOOKUP($D122,'ip prosedur-14 okt-15 juni 2026'!$A:$H,8,FALSE)</f>
        <v>#N/A</v>
      </c>
    </row>
    <row r="123">
      <c r="A123" s="7" t="s">
        <v>5</v>
      </c>
      <c r="B123" s="7" t="s">
        <v>1131</v>
      </c>
      <c r="C123" s="7" t="s">
        <v>1132</v>
      </c>
      <c r="D123" s="7" t="s">
        <v>737</v>
      </c>
      <c r="E123" s="7" t="s">
        <v>738</v>
      </c>
      <c r="F123" s="11" t="str">
        <f>VLOOKUP($D123,proc!$A:$D,3, FALSE)</f>
        <v>0</v>
      </c>
      <c r="G123" s="12" t="str">
        <f t="shared" si="1"/>
        <v>Other Gastrointestinal Major Proc.</v>
      </c>
      <c r="H123" s="12" t="str">
        <f t="shared" si="2"/>
        <v>P16KQ</v>
      </c>
      <c r="K123" s="13">
        <f>VLOOKUP($B123,'tarif idrg'!$A:$O,11,FALSE)</f>
        <v>419941</v>
      </c>
      <c r="L123" s="13">
        <f>VLOOKUP($B123,'tarif idrg'!$A:$O,15,FALSE)</f>
        <v>419941</v>
      </c>
      <c r="N123" s="3" t="str">
        <f t="shared" si="3"/>
        <v>-</v>
      </c>
      <c r="O123" s="13">
        <f>VLOOKUP($D123,'ip prosedur-2025'!$A:$H,4,FALSE)</f>
        <v>20376893.24</v>
      </c>
      <c r="P123" s="13">
        <f>VLOOKUP($D123,'ip prosedur-14 okt-15 juni 2026'!$A:$H,4,FALSE)</f>
        <v>19800991.94</v>
      </c>
      <c r="Q123" s="13">
        <f>VLOOKUP($D123,'ip prosedur-14 okt-15 juni 2026'!$A:$H,3, FALSE)</f>
        <v>261</v>
      </c>
      <c r="R123" s="3">
        <f t="shared" si="4"/>
        <v>5168058896</v>
      </c>
      <c r="S123" s="14">
        <f>VLOOKUP($D123,'ip prosedur-14 okt-15 juni 2026'!$A:$H,5,FALSE)</f>
        <v>9422247</v>
      </c>
      <c r="T123" s="14">
        <f>VLOOKUP($D123,'ip prosedur-14 okt-15 juni 2026'!$A:$H,6,FALSE)</f>
        <v>14721659</v>
      </c>
      <c r="U123" s="14">
        <f>VLOOKUP($D123,'ip prosedur-14 okt-15 juni 2026'!$A:$H,7,FALSE)</f>
        <v>22955946</v>
      </c>
      <c r="V123" s="14">
        <f>VLOOKUP($D123,'ip prosedur-14 okt-15 juni 2026'!$A:$H,8,FALSE)</f>
        <v>38315394</v>
      </c>
    </row>
    <row r="124">
      <c r="A124" s="7" t="s">
        <v>5</v>
      </c>
      <c r="B124" s="7" t="s">
        <v>1131</v>
      </c>
      <c r="C124" s="7" t="s">
        <v>1132</v>
      </c>
      <c r="D124" s="7" t="s">
        <v>481</v>
      </c>
      <c r="E124" s="7" t="s">
        <v>482</v>
      </c>
      <c r="F124" s="11" t="str">
        <f>VLOOKUP($D124,proc!$A:$D,3, FALSE)</f>
        <v>0</v>
      </c>
      <c r="G124" s="12" t="str">
        <f t="shared" si="1"/>
        <v>Other Gastrointestinal Major Proc.</v>
      </c>
      <c r="H124" s="12" t="str">
        <f t="shared" si="2"/>
        <v>P16KQ</v>
      </c>
      <c r="K124" s="13">
        <f>VLOOKUP($B124,'tarif idrg'!$A:$O,11,FALSE)</f>
        <v>419941</v>
      </c>
      <c r="L124" s="13">
        <f>VLOOKUP($B124,'tarif idrg'!$A:$O,15,FALSE)</f>
        <v>419941</v>
      </c>
      <c r="N124" s="3" t="str">
        <f t="shared" si="3"/>
        <v>-</v>
      </c>
      <c r="O124" s="13">
        <f>VLOOKUP($D124,'ip prosedur-2025'!$A:$H,4,FALSE)</f>
        <v>9759315</v>
      </c>
      <c r="P124" s="13">
        <f>VLOOKUP($D124,'ip prosedur-14 okt-15 juni 2026'!$A:$H,4,FALSE)</f>
        <v>17655791.4</v>
      </c>
      <c r="Q124" s="13">
        <f>VLOOKUP($D124,'ip prosedur-14 okt-15 juni 2026'!$A:$H,3, FALSE)</f>
        <v>5</v>
      </c>
      <c r="R124" s="3">
        <f t="shared" si="4"/>
        <v>88278957</v>
      </c>
      <c r="S124" s="14">
        <f>VLOOKUP($D124,'ip prosedur-14 okt-15 juni 2026'!$A:$H,5,FALSE)</f>
        <v>7567580</v>
      </c>
      <c r="T124" s="14">
        <f>VLOOKUP($D124,'ip prosedur-14 okt-15 juni 2026'!$A:$H,6,FALSE)</f>
        <v>8465310</v>
      </c>
      <c r="U124" s="14">
        <f>VLOOKUP($D124,'ip prosedur-14 okt-15 juni 2026'!$A:$H,7,FALSE)</f>
        <v>9242943</v>
      </c>
      <c r="V124" s="14">
        <f>VLOOKUP($D124,'ip prosedur-14 okt-15 juni 2026'!$A:$H,8,FALSE)</f>
        <v>57207747</v>
      </c>
    </row>
    <row r="125">
      <c r="A125" s="7" t="s">
        <v>5</v>
      </c>
      <c r="B125" s="7" t="s">
        <v>1131</v>
      </c>
      <c r="C125" s="7" t="s">
        <v>1132</v>
      </c>
      <c r="D125" s="7" t="s">
        <v>1135</v>
      </c>
      <c r="E125" s="7" t="s">
        <v>1136</v>
      </c>
      <c r="F125" s="11" t="str">
        <f>VLOOKUP($D125,proc!$A:$D,3, FALSE)</f>
        <v>0</v>
      </c>
      <c r="G125" s="12" t="str">
        <f t="shared" si="1"/>
        <v>Other Gastrointestinal Major Proc.</v>
      </c>
      <c r="H125" s="12" t="str">
        <f t="shared" si="2"/>
        <v>P16KQ</v>
      </c>
      <c r="K125" s="13">
        <f>VLOOKUP($B125,'tarif idrg'!$A:$O,11,FALSE)</f>
        <v>419941</v>
      </c>
      <c r="L125" s="13">
        <f>VLOOKUP($B125,'tarif idrg'!$A:$O,15,FALSE)</f>
        <v>419941</v>
      </c>
      <c r="N125" s="3" t="str">
        <f t="shared" si="3"/>
        <v>-</v>
      </c>
      <c r="O125" s="13">
        <f>VLOOKUP($D125,'ip prosedur-2025'!$A:$H,4,FALSE)</f>
        <v>66416326.79</v>
      </c>
      <c r="P125" s="13">
        <f>VLOOKUP($D125,'ip prosedur-14 okt-15 juni 2026'!$A:$H,4,FALSE)</f>
        <v>57635168.3</v>
      </c>
      <c r="Q125" s="13">
        <f>VLOOKUP($D125,'ip prosedur-14 okt-15 juni 2026'!$A:$H,3, FALSE)</f>
        <v>20</v>
      </c>
      <c r="R125" s="3">
        <f t="shared" si="4"/>
        <v>1152703366</v>
      </c>
      <c r="S125" s="14">
        <f>VLOOKUP($D125,'ip prosedur-14 okt-15 juni 2026'!$A:$H,5,FALSE)</f>
        <v>22333976</v>
      </c>
      <c r="T125" s="14">
        <f>VLOOKUP($D125,'ip prosedur-14 okt-15 juni 2026'!$A:$H,6,FALSE)</f>
        <v>35312446</v>
      </c>
      <c r="U125" s="14">
        <f>VLOOKUP($D125,'ip prosedur-14 okt-15 juni 2026'!$A:$H,7,FALSE)</f>
        <v>62461558</v>
      </c>
      <c r="V125" s="14">
        <f>VLOOKUP($D125,'ip prosedur-14 okt-15 juni 2026'!$A:$H,8,FALSE)</f>
        <v>107730692</v>
      </c>
    </row>
    <row r="126">
      <c r="A126" s="7" t="s">
        <v>5</v>
      </c>
      <c r="B126" s="7" t="s">
        <v>1131</v>
      </c>
      <c r="C126" s="7" t="s">
        <v>1132</v>
      </c>
      <c r="D126" s="7" t="s">
        <v>1137</v>
      </c>
      <c r="E126" s="7" t="s">
        <v>1138</v>
      </c>
      <c r="F126" s="11" t="str">
        <f>VLOOKUP($D126,proc!$A:$D,3, FALSE)</f>
        <v>4</v>
      </c>
      <c r="G126" s="12" t="str">
        <f t="shared" si="1"/>
        <v>Other Gastrointestinal Major Proc.</v>
      </c>
      <c r="H126" s="12" t="str">
        <f t="shared" si="2"/>
        <v>P16KQ</v>
      </c>
      <c r="K126" s="13">
        <f>VLOOKUP($B126,'tarif idrg'!$A:$O,11,FALSE)</f>
        <v>419941</v>
      </c>
      <c r="L126" s="13">
        <f>VLOOKUP($B126,'tarif idrg'!$A:$O,15,FALSE)</f>
        <v>419941</v>
      </c>
      <c r="N126" s="3" t="str">
        <f t="shared" si="3"/>
        <v>-</v>
      </c>
      <c r="O126" s="13">
        <f>VLOOKUP($D126,'ip prosedur-2025'!$A:$H,4,FALSE)</f>
        <v>54338445.39</v>
      </c>
      <c r="P126" s="13">
        <f>VLOOKUP($D126,'ip prosedur-14 okt-15 juni 2026'!$A:$H,4,FALSE)</f>
        <v>46458318.17</v>
      </c>
      <c r="Q126" s="13">
        <f>VLOOKUP($D126,'ip prosedur-14 okt-15 juni 2026'!$A:$H,3, FALSE)</f>
        <v>30</v>
      </c>
      <c r="R126" s="3">
        <f t="shared" si="4"/>
        <v>1393749545</v>
      </c>
      <c r="S126" s="14">
        <f>VLOOKUP($D126,'ip prosedur-14 okt-15 juni 2026'!$A:$H,5,FALSE)</f>
        <v>29745620</v>
      </c>
      <c r="T126" s="14">
        <f>VLOOKUP($D126,'ip prosedur-14 okt-15 juni 2026'!$A:$H,6,FALSE)</f>
        <v>38592583</v>
      </c>
      <c r="U126" s="14">
        <f>VLOOKUP($D126,'ip prosedur-14 okt-15 juni 2026'!$A:$H,7,FALSE)</f>
        <v>59701972</v>
      </c>
      <c r="V126" s="14">
        <f>VLOOKUP($D126,'ip prosedur-14 okt-15 juni 2026'!$A:$H,8,FALSE)</f>
        <v>79764488</v>
      </c>
    </row>
    <row r="127">
      <c r="A127" s="7" t="s">
        <v>5</v>
      </c>
      <c r="B127" s="7" t="s">
        <v>1131</v>
      </c>
      <c r="C127" s="7" t="s">
        <v>1132</v>
      </c>
      <c r="D127" s="7" t="s">
        <v>1139</v>
      </c>
      <c r="E127" s="7" t="s">
        <v>1140</v>
      </c>
      <c r="F127" s="11" t="str">
        <f>VLOOKUP($D127,proc!$A:$D,3, FALSE)</f>
        <v>4</v>
      </c>
      <c r="G127" s="12" t="str">
        <f t="shared" si="1"/>
        <v>Other Gastrointestinal Major Proc.</v>
      </c>
      <c r="H127" s="12" t="str">
        <f t="shared" si="2"/>
        <v>P16KQ</v>
      </c>
      <c r="K127" s="13">
        <f>VLOOKUP($B127,'tarif idrg'!$A:$O,11,FALSE)</f>
        <v>419941</v>
      </c>
      <c r="L127" s="13">
        <f>VLOOKUP($B127,'tarif idrg'!$A:$O,15,FALSE)</f>
        <v>419941</v>
      </c>
      <c r="N127" s="3" t="str">
        <f t="shared" si="3"/>
        <v>-</v>
      </c>
      <c r="O127" s="13">
        <f>VLOOKUP($D127,'ip prosedur-2025'!$A:$H,4,FALSE)</f>
        <v>65840278.67</v>
      </c>
      <c r="P127" s="13">
        <f>VLOOKUP($D127,'ip prosedur-14 okt-15 juni 2026'!$A:$H,4,FALSE)</f>
        <v>87366869.18</v>
      </c>
      <c r="Q127" s="13">
        <f>VLOOKUP($D127,'ip prosedur-14 okt-15 juni 2026'!$A:$H,3, FALSE)</f>
        <v>11</v>
      </c>
      <c r="R127" s="3">
        <f t="shared" si="4"/>
        <v>961035561</v>
      </c>
      <c r="S127" s="14">
        <f>VLOOKUP($D127,'ip prosedur-14 okt-15 juni 2026'!$A:$H,5,FALSE)</f>
        <v>38579811</v>
      </c>
      <c r="T127" s="14">
        <f>VLOOKUP($D127,'ip prosedur-14 okt-15 juni 2026'!$A:$H,6,FALSE)</f>
        <v>89178089</v>
      </c>
      <c r="U127" s="14">
        <f>VLOOKUP($D127,'ip prosedur-14 okt-15 juni 2026'!$A:$H,7,FALSE)</f>
        <v>94775426</v>
      </c>
      <c r="V127" s="14">
        <f>VLOOKUP($D127,'ip prosedur-14 okt-15 juni 2026'!$A:$H,8,FALSE)</f>
        <v>131104930</v>
      </c>
    </row>
    <row r="128">
      <c r="A128" s="7" t="s">
        <v>5</v>
      </c>
      <c r="B128" s="7" t="s">
        <v>1131</v>
      </c>
      <c r="C128" s="7" t="s">
        <v>1132</v>
      </c>
      <c r="D128" s="7" t="s">
        <v>1141</v>
      </c>
      <c r="E128" s="7" t="s">
        <v>1142</v>
      </c>
      <c r="F128" s="11" t="str">
        <f>VLOOKUP($D128,proc!$A:$D,3, FALSE)</f>
        <v>0</v>
      </c>
      <c r="G128" s="12" t="str">
        <f t="shared" si="1"/>
        <v>Other Gastrointestinal Major Proc.</v>
      </c>
      <c r="H128" s="12" t="str">
        <f t="shared" si="2"/>
        <v>P16KQ</v>
      </c>
      <c r="K128" s="13">
        <f>VLOOKUP($B128,'tarif idrg'!$A:$O,11,FALSE)</f>
        <v>419941</v>
      </c>
      <c r="L128" s="13">
        <f>VLOOKUP($B128,'tarif idrg'!$A:$O,15,FALSE)</f>
        <v>419941</v>
      </c>
      <c r="N128" s="3" t="str">
        <f t="shared" si="3"/>
        <v>-</v>
      </c>
      <c r="O128" s="13">
        <f>VLOOKUP($D128,'ip prosedur-2025'!$A:$H,4,FALSE)</f>
        <v>67420493.85</v>
      </c>
      <c r="P128" s="13">
        <f>VLOOKUP($D128,'ip prosedur-14 okt-15 juni 2026'!$A:$H,4,FALSE)</f>
        <v>41120304.4</v>
      </c>
      <c r="Q128" s="13">
        <f>VLOOKUP($D128,'ip prosedur-14 okt-15 juni 2026'!$A:$H,3, FALSE)</f>
        <v>5</v>
      </c>
      <c r="R128" s="3">
        <f t="shared" si="4"/>
        <v>205601522</v>
      </c>
      <c r="S128" s="14">
        <f>VLOOKUP($D128,'ip prosedur-14 okt-15 juni 2026'!$A:$H,5,FALSE)</f>
        <v>14721197</v>
      </c>
      <c r="T128" s="14">
        <f>VLOOKUP($D128,'ip prosedur-14 okt-15 juni 2026'!$A:$H,6,FALSE)</f>
        <v>16122134</v>
      </c>
      <c r="U128" s="14">
        <f>VLOOKUP($D128,'ip prosedur-14 okt-15 juni 2026'!$A:$H,7,FALSE)</f>
        <v>72783737</v>
      </c>
      <c r="V128" s="14">
        <f>VLOOKUP($D128,'ip prosedur-14 okt-15 juni 2026'!$A:$H,8,FALSE)</f>
        <v>92495616</v>
      </c>
    </row>
    <row r="129">
      <c r="A129" s="7" t="s">
        <v>5</v>
      </c>
      <c r="B129" s="7" t="s">
        <v>1131</v>
      </c>
      <c r="C129" s="7" t="s">
        <v>1132</v>
      </c>
      <c r="D129" s="7" t="s">
        <v>1143</v>
      </c>
      <c r="E129" s="7" t="s">
        <v>1144</v>
      </c>
      <c r="F129" s="11" t="str">
        <f>VLOOKUP($D129,proc!$A:$D,3, FALSE)</f>
        <v>0</v>
      </c>
      <c r="G129" s="12" t="str">
        <f t="shared" si="1"/>
        <v>Other Gastrointestinal Major Proc.</v>
      </c>
      <c r="H129" s="12" t="str">
        <f t="shared" si="2"/>
        <v>P16KQ</v>
      </c>
      <c r="K129" s="13">
        <f>VLOOKUP($B129,'tarif idrg'!$A:$O,11,FALSE)</f>
        <v>419941</v>
      </c>
      <c r="L129" s="13">
        <f>VLOOKUP($B129,'tarif idrg'!$A:$O,15,FALSE)</f>
        <v>419941</v>
      </c>
      <c r="N129" s="3" t="str">
        <f t="shared" si="3"/>
        <v>-</v>
      </c>
      <c r="O129" s="13">
        <f>VLOOKUP($D129,'ip prosedur-2025'!$A:$H,4,FALSE)</f>
        <v>27601002.67</v>
      </c>
      <c r="P129" s="13">
        <f>VLOOKUP($D129,'ip prosedur-14 okt-15 juni 2026'!$A:$H,4,FALSE)</f>
        <v>33102563</v>
      </c>
      <c r="Q129" s="13">
        <f>VLOOKUP($D129,'ip prosedur-14 okt-15 juni 2026'!$A:$H,3, FALSE)</f>
        <v>5</v>
      </c>
      <c r="R129" s="3">
        <f t="shared" si="4"/>
        <v>165512815</v>
      </c>
      <c r="S129" s="14">
        <f>VLOOKUP($D129,'ip prosedur-14 okt-15 juni 2026'!$A:$H,5,FALSE)</f>
        <v>13650292</v>
      </c>
      <c r="T129" s="14">
        <f>VLOOKUP($D129,'ip prosedur-14 okt-15 juni 2026'!$A:$H,6,FALSE)</f>
        <v>20931452</v>
      </c>
      <c r="U129" s="14">
        <f>VLOOKUP($D129,'ip prosedur-14 okt-15 juni 2026'!$A:$H,7,FALSE)</f>
        <v>49552123</v>
      </c>
      <c r="V129" s="14">
        <f>VLOOKUP($D129,'ip prosedur-14 okt-15 juni 2026'!$A:$H,8,FALSE)</f>
        <v>68765948</v>
      </c>
    </row>
    <row r="130">
      <c r="A130" s="7" t="s">
        <v>5</v>
      </c>
      <c r="B130" s="7" t="s">
        <v>1131</v>
      </c>
      <c r="C130" s="7" t="s">
        <v>1132</v>
      </c>
      <c r="D130" s="7" t="s">
        <v>1145</v>
      </c>
      <c r="E130" s="7" t="s">
        <v>1146</v>
      </c>
      <c r="F130" s="11" t="str">
        <f>VLOOKUP($D130,proc!$A:$D,3, FALSE)</f>
        <v>0</v>
      </c>
      <c r="G130" s="12" t="str">
        <f t="shared" si="1"/>
        <v>Other Gastrointestinal Major Proc.</v>
      </c>
      <c r="H130" s="12" t="str">
        <f t="shared" si="2"/>
        <v>P16KQ</v>
      </c>
      <c r="K130" s="13">
        <f>VLOOKUP($B130,'tarif idrg'!$A:$O,11,FALSE)</f>
        <v>419941</v>
      </c>
      <c r="L130" s="13">
        <f>VLOOKUP($B130,'tarif idrg'!$A:$O,15,FALSE)</f>
        <v>419941</v>
      </c>
      <c r="N130" s="3" t="str">
        <f t="shared" si="3"/>
        <v>-</v>
      </c>
      <c r="O130" s="13">
        <f>VLOOKUP($D130,'ip prosedur-2025'!$A:$H,4,FALSE)</f>
        <v>53513182.5</v>
      </c>
      <c r="P130" s="13">
        <f>VLOOKUP($D130,'ip prosedur-14 okt-15 juni 2026'!$A:$H,4,FALSE)</f>
        <v>176925059</v>
      </c>
      <c r="Q130" s="13">
        <f>VLOOKUP($D130,'ip prosedur-14 okt-15 juni 2026'!$A:$H,3, FALSE)</f>
        <v>7</v>
      </c>
      <c r="R130" s="3">
        <f t="shared" si="4"/>
        <v>1238475413</v>
      </c>
      <c r="S130" s="14">
        <f>VLOOKUP($D130,'ip prosedur-14 okt-15 juni 2026'!$A:$H,5,FALSE)</f>
        <v>20245751</v>
      </c>
      <c r="T130" s="14">
        <f>VLOOKUP($D130,'ip prosedur-14 okt-15 juni 2026'!$A:$H,6,FALSE)</f>
        <v>54194797</v>
      </c>
      <c r="U130" s="14">
        <f>VLOOKUP($D130,'ip prosedur-14 okt-15 juni 2026'!$A:$H,7,FALSE)</f>
        <v>130052369</v>
      </c>
      <c r="V130" s="14">
        <f>VLOOKUP($D130,'ip prosedur-14 okt-15 juni 2026'!$A:$H,8,FALSE)</f>
        <v>937879056</v>
      </c>
    </row>
    <row r="131">
      <c r="A131" s="7" t="s">
        <v>5</v>
      </c>
      <c r="B131" s="7" t="s">
        <v>1131</v>
      </c>
      <c r="C131" s="7" t="s">
        <v>1132</v>
      </c>
      <c r="D131" s="7" t="s">
        <v>617</v>
      </c>
      <c r="E131" s="7" t="s">
        <v>618</v>
      </c>
      <c r="F131" s="11" t="str">
        <f>VLOOKUP($D131,proc!$A:$D,3, FALSE)</f>
        <v>0</v>
      </c>
      <c r="G131" s="12" t="str">
        <f t="shared" si="1"/>
        <v>Other Gastrointestinal Major Proc.</v>
      </c>
      <c r="H131" s="12" t="str">
        <f t="shared" si="2"/>
        <v>P16KQ</v>
      </c>
      <c r="K131" s="13">
        <f>VLOOKUP($B131,'tarif idrg'!$A:$O,11,FALSE)</f>
        <v>419941</v>
      </c>
      <c r="L131" s="13">
        <f>VLOOKUP($B131,'tarif idrg'!$A:$O,15,FALSE)</f>
        <v>419941</v>
      </c>
      <c r="N131" s="3" t="str">
        <f t="shared" si="3"/>
        <v>-</v>
      </c>
      <c r="O131" s="13">
        <f>VLOOKUP($D131,'ip prosedur-2025'!$A:$H,4,FALSE)</f>
        <v>41334536.37</v>
      </c>
      <c r="P131" s="13">
        <f>VLOOKUP($D131,'ip prosedur-14 okt-15 juni 2026'!$A:$H,4,FALSE)</f>
        <v>40585114</v>
      </c>
      <c r="Q131" s="13">
        <f>VLOOKUP($D131,'ip prosedur-14 okt-15 juni 2026'!$A:$H,3, FALSE)</f>
        <v>47</v>
      </c>
      <c r="R131" s="3">
        <f t="shared" si="4"/>
        <v>1907500358</v>
      </c>
      <c r="S131" s="14">
        <f>VLOOKUP($D131,'ip prosedur-14 okt-15 juni 2026'!$A:$H,5,FALSE)</f>
        <v>14847763</v>
      </c>
      <c r="T131" s="14">
        <f>VLOOKUP($D131,'ip prosedur-14 okt-15 juni 2026'!$A:$H,6,FALSE)</f>
        <v>23729628</v>
      </c>
      <c r="U131" s="14">
        <f>VLOOKUP($D131,'ip prosedur-14 okt-15 juni 2026'!$A:$H,7,FALSE)</f>
        <v>41565622</v>
      </c>
      <c r="V131" s="14">
        <f>VLOOKUP($D131,'ip prosedur-14 okt-15 juni 2026'!$A:$H,8,FALSE)</f>
        <v>84681431</v>
      </c>
    </row>
    <row r="132">
      <c r="A132" s="7" t="s">
        <v>5</v>
      </c>
      <c r="B132" s="7" t="s">
        <v>1131</v>
      </c>
      <c r="C132" s="7" t="s">
        <v>1132</v>
      </c>
      <c r="D132" s="7" t="s">
        <v>388</v>
      </c>
      <c r="E132" s="7" t="s">
        <v>389</v>
      </c>
      <c r="F132" s="11" t="str">
        <f>VLOOKUP($D132,proc!$A:$D,3, FALSE)</f>
        <v>4</v>
      </c>
      <c r="G132" s="12" t="str">
        <f t="shared" si="1"/>
        <v>Other Gastrointestinal Major Proc.</v>
      </c>
      <c r="H132" s="12" t="str">
        <f t="shared" si="2"/>
        <v>P16KQ</v>
      </c>
      <c r="K132" s="13">
        <f>VLOOKUP($B132,'tarif idrg'!$A:$O,11,FALSE)</f>
        <v>419941</v>
      </c>
      <c r="L132" s="13">
        <f>VLOOKUP($B132,'tarif idrg'!$A:$O,15,FALSE)</f>
        <v>419941</v>
      </c>
      <c r="N132" s="3" t="str">
        <f t="shared" si="3"/>
        <v>-</v>
      </c>
      <c r="O132" s="13">
        <f>VLOOKUP($D132,'ip prosedur-2025'!$A:$H,4,FALSE)</f>
        <v>29909993.36</v>
      </c>
      <c r="P132" s="13">
        <f>VLOOKUP($D132,'ip prosedur-14 okt-15 juni 2026'!$A:$H,4,FALSE)</f>
        <v>36964507.24</v>
      </c>
      <c r="Q132" s="13">
        <f>VLOOKUP($D132,'ip prosedur-14 okt-15 juni 2026'!$A:$H,3, FALSE)</f>
        <v>33</v>
      </c>
      <c r="R132" s="3">
        <f t="shared" si="4"/>
        <v>1219828739</v>
      </c>
      <c r="S132" s="14">
        <f>VLOOKUP($D132,'ip prosedur-14 okt-15 juni 2026'!$A:$H,5,FALSE)</f>
        <v>11549400</v>
      </c>
      <c r="T132" s="14">
        <f>VLOOKUP($D132,'ip prosedur-14 okt-15 juni 2026'!$A:$H,6,FALSE)</f>
        <v>26829589</v>
      </c>
      <c r="U132" s="14">
        <f>VLOOKUP($D132,'ip prosedur-14 okt-15 juni 2026'!$A:$H,7,FALSE)</f>
        <v>36387743</v>
      </c>
      <c r="V132" s="14">
        <f>VLOOKUP($D132,'ip prosedur-14 okt-15 juni 2026'!$A:$H,8,FALSE)</f>
        <v>66790217</v>
      </c>
    </row>
    <row r="133">
      <c r="A133" s="7" t="s">
        <v>5</v>
      </c>
      <c r="B133" s="7" t="s">
        <v>1131</v>
      </c>
      <c r="C133" s="7" t="s">
        <v>1132</v>
      </c>
      <c r="D133" s="7" t="s">
        <v>668</v>
      </c>
      <c r="E133" s="7" t="s">
        <v>669</v>
      </c>
      <c r="F133" s="11" t="str">
        <f>VLOOKUP($D133,proc!$A:$D,3, FALSE)</f>
        <v>0</v>
      </c>
      <c r="G133" s="12" t="str">
        <f t="shared" si="1"/>
        <v>Other Gastrointestinal Major Proc.</v>
      </c>
      <c r="H133" s="12" t="str">
        <f t="shared" si="2"/>
        <v>P16KQ</v>
      </c>
      <c r="K133" s="13">
        <f>VLOOKUP($B133,'tarif idrg'!$A:$O,11,FALSE)</f>
        <v>419941</v>
      </c>
      <c r="L133" s="13">
        <f>VLOOKUP($B133,'tarif idrg'!$A:$O,15,FALSE)</f>
        <v>419941</v>
      </c>
      <c r="N133" s="3" t="str">
        <f t="shared" si="3"/>
        <v>-</v>
      </c>
      <c r="O133" s="13">
        <f>VLOOKUP($D133,'ip prosedur-2025'!$A:$H,4,FALSE)</f>
        <v>33674351.45</v>
      </c>
      <c r="P133" s="13">
        <f>VLOOKUP($D133,'ip prosedur-14 okt-15 juni 2026'!$A:$H,4,FALSE)</f>
        <v>33511589.58</v>
      </c>
      <c r="Q133" s="13">
        <f>VLOOKUP($D133,'ip prosedur-14 okt-15 juni 2026'!$A:$H,3, FALSE)</f>
        <v>1059</v>
      </c>
      <c r="R133" s="3">
        <f t="shared" si="4"/>
        <v>35488773365</v>
      </c>
      <c r="S133" s="14">
        <f>VLOOKUP($D133,'ip prosedur-14 okt-15 juni 2026'!$A:$H,5,FALSE)</f>
        <v>14473462</v>
      </c>
      <c r="T133" s="14">
        <f>VLOOKUP($D133,'ip prosedur-14 okt-15 juni 2026'!$A:$H,6,FALSE)</f>
        <v>25084699</v>
      </c>
      <c r="U133" s="14">
        <f>VLOOKUP($D133,'ip prosedur-14 okt-15 juni 2026'!$A:$H,7,FALSE)</f>
        <v>37517136</v>
      </c>
      <c r="V133" s="14">
        <f>VLOOKUP($D133,'ip prosedur-14 okt-15 juni 2026'!$A:$H,8,FALSE)</f>
        <v>66424853</v>
      </c>
    </row>
    <row r="134">
      <c r="A134" s="7" t="s">
        <v>5</v>
      </c>
      <c r="B134" s="7" t="s">
        <v>1131</v>
      </c>
      <c r="C134" s="7" t="s">
        <v>1132</v>
      </c>
      <c r="D134" s="7" t="s">
        <v>695</v>
      </c>
      <c r="E134" s="7" t="s">
        <v>696</v>
      </c>
      <c r="F134" s="11" t="str">
        <f>VLOOKUP($D134,proc!$A:$D,3, FALSE)</f>
        <v>0</v>
      </c>
      <c r="G134" s="12" t="str">
        <f t="shared" si="1"/>
        <v>Other Gastrointestinal Major Proc.</v>
      </c>
      <c r="H134" s="12" t="str">
        <f t="shared" si="2"/>
        <v>P16KQ</v>
      </c>
      <c r="K134" s="13">
        <f>VLOOKUP($B134,'tarif idrg'!$A:$O,11,FALSE)</f>
        <v>419941</v>
      </c>
      <c r="L134" s="13">
        <f>VLOOKUP($B134,'tarif idrg'!$A:$O,15,FALSE)</f>
        <v>419941</v>
      </c>
      <c r="N134" s="3" t="str">
        <f t="shared" si="3"/>
        <v>-</v>
      </c>
      <c r="O134" s="13">
        <f>VLOOKUP($D134,'ip prosedur-2025'!$A:$H,4,FALSE)</f>
        <v>15622991.78</v>
      </c>
      <c r="P134" s="13">
        <f>VLOOKUP($D134,'ip prosedur-14 okt-15 juni 2026'!$A:$H,4,FALSE)</f>
        <v>16971584.44</v>
      </c>
      <c r="Q134" s="13">
        <f>VLOOKUP($D134,'ip prosedur-14 okt-15 juni 2026'!$A:$H,3, FALSE)</f>
        <v>29825</v>
      </c>
      <c r="R134" s="3">
        <f t="shared" si="4"/>
        <v>506177505923</v>
      </c>
      <c r="S134" s="14">
        <f>VLOOKUP($D134,'ip prosedur-14 okt-15 juni 2026'!$A:$H,5,FALSE)</f>
        <v>4923606</v>
      </c>
      <c r="T134" s="14">
        <f>VLOOKUP($D134,'ip prosedur-14 okt-15 juni 2026'!$A:$H,6,FALSE)</f>
        <v>8784993</v>
      </c>
      <c r="U134" s="14">
        <f>VLOOKUP($D134,'ip prosedur-14 okt-15 juni 2026'!$A:$H,7,FALSE)</f>
        <v>17949858</v>
      </c>
      <c r="V134" s="14">
        <f>VLOOKUP($D134,'ip prosedur-14 okt-15 juni 2026'!$A:$H,8,FALSE)</f>
        <v>37245232</v>
      </c>
    </row>
    <row r="135">
      <c r="A135" s="7" t="s">
        <v>5</v>
      </c>
      <c r="B135" s="7" t="s">
        <v>1131</v>
      </c>
      <c r="C135" s="7" t="s">
        <v>1132</v>
      </c>
      <c r="D135" s="7" t="s">
        <v>1149</v>
      </c>
      <c r="E135" s="7" t="s">
        <v>1150</v>
      </c>
      <c r="F135" s="11" t="str">
        <f>VLOOKUP($D135,proc!$A:$D,3, FALSE)</f>
        <v>0</v>
      </c>
      <c r="G135" s="12" t="str">
        <f t="shared" si="1"/>
        <v>Other Gastrointestinal Major Proc.</v>
      </c>
      <c r="H135" s="12" t="str">
        <f t="shared" si="2"/>
        <v>P16KQ</v>
      </c>
      <c r="K135" s="13">
        <f>VLOOKUP($B135,'tarif idrg'!$A:$O,11,FALSE)</f>
        <v>419941</v>
      </c>
      <c r="L135" s="13">
        <f>VLOOKUP($B135,'tarif idrg'!$A:$O,15,FALSE)</f>
        <v>419941</v>
      </c>
      <c r="N135" s="3" t="str">
        <f t="shared" si="3"/>
        <v>-</v>
      </c>
      <c r="O135" s="13">
        <f>VLOOKUP($D135,'ip prosedur-2025'!$A:$H,4,FALSE)</f>
        <v>11259368.33</v>
      </c>
      <c r="P135" s="13">
        <f>VLOOKUP($D135,'ip prosedur-14 okt-15 juni 2026'!$A:$H,4,FALSE)</f>
        <v>15274709.8</v>
      </c>
      <c r="Q135" s="13">
        <f>VLOOKUP($D135,'ip prosedur-14 okt-15 juni 2026'!$A:$H,3, FALSE)</f>
        <v>5</v>
      </c>
      <c r="R135" s="3">
        <f t="shared" si="4"/>
        <v>76373549</v>
      </c>
      <c r="S135" s="14">
        <f>VLOOKUP($D135,'ip prosedur-14 okt-15 juni 2026'!$A:$H,5,FALSE)</f>
        <v>9840289</v>
      </c>
      <c r="T135" s="14">
        <f>VLOOKUP($D135,'ip prosedur-14 okt-15 juni 2026'!$A:$H,6,FALSE)</f>
        <v>10679759</v>
      </c>
      <c r="U135" s="14">
        <f>VLOOKUP($D135,'ip prosedur-14 okt-15 juni 2026'!$A:$H,7,FALSE)</f>
        <v>24751534</v>
      </c>
      <c r="V135" s="14">
        <f>VLOOKUP($D135,'ip prosedur-14 okt-15 juni 2026'!$A:$H,8,FALSE)</f>
        <v>29101967</v>
      </c>
    </row>
    <row r="136">
      <c r="A136" s="7" t="s">
        <v>5</v>
      </c>
      <c r="B136" s="7" t="s">
        <v>1131</v>
      </c>
      <c r="C136" s="7" t="s">
        <v>1132</v>
      </c>
      <c r="D136" s="7" t="s">
        <v>1151</v>
      </c>
      <c r="E136" s="7" t="s">
        <v>1152</v>
      </c>
      <c r="F136" s="11" t="str">
        <f>VLOOKUP($D136,proc!$A:$D,3, FALSE)</f>
        <v>0</v>
      </c>
      <c r="G136" s="12" t="str">
        <f t="shared" si="1"/>
        <v>Other Gastrointestinal Major Proc.</v>
      </c>
      <c r="H136" s="12" t="str">
        <f t="shared" si="2"/>
        <v>P16KQ</v>
      </c>
      <c r="K136" s="13">
        <f>VLOOKUP($B136,'tarif idrg'!$A:$O,11,FALSE)</f>
        <v>419941</v>
      </c>
      <c r="L136" s="13">
        <f>VLOOKUP($B136,'tarif idrg'!$A:$O,15,FALSE)</f>
        <v>419941</v>
      </c>
      <c r="N136" s="3" t="str">
        <f t="shared" si="3"/>
        <v>-</v>
      </c>
      <c r="O136" s="13">
        <f>VLOOKUP($D136,'ip prosedur-2025'!$A:$H,4,FALSE)</f>
        <v>12773075.31</v>
      </c>
      <c r="P136" s="13">
        <f>VLOOKUP($D136,'ip prosedur-14 okt-15 juni 2026'!$A:$H,4,FALSE)</f>
        <v>12972491.86</v>
      </c>
      <c r="Q136" s="13">
        <f>VLOOKUP($D136,'ip prosedur-14 okt-15 juni 2026'!$A:$H,3, FALSE)</f>
        <v>49</v>
      </c>
      <c r="R136" s="3">
        <f t="shared" si="4"/>
        <v>635652101.1</v>
      </c>
      <c r="S136" s="14">
        <f>VLOOKUP($D136,'ip prosedur-14 okt-15 juni 2026'!$A:$H,5,FALSE)</f>
        <v>5877650</v>
      </c>
      <c r="T136" s="14">
        <f>VLOOKUP($D136,'ip prosedur-14 okt-15 juni 2026'!$A:$H,6,FALSE)</f>
        <v>8682000</v>
      </c>
      <c r="U136" s="14">
        <f>VLOOKUP($D136,'ip prosedur-14 okt-15 juni 2026'!$A:$H,7,FALSE)</f>
        <v>17015325</v>
      </c>
      <c r="V136" s="14">
        <f>VLOOKUP($D136,'ip prosedur-14 okt-15 juni 2026'!$A:$H,8,FALSE)</f>
        <v>31816000</v>
      </c>
    </row>
    <row r="137">
      <c r="A137" s="7" t="s">
        <v>5</v>
      </c>
      <c r="B137" s="7" t="s">
        <v>1131</v>
      </c>
      <c r="C137" s="7" t="s">
        <v>1132</v>
      </c>
      <c r="D137" s="7" t="s">
        <v>1153</v>
      </c>
      <c r="E137" s="7" t="s">
        <v>1154</v>
      </c>
      <c r="F137" s="11" t="str">
        <f>VLOOKUP($D137,proc!$A:$D,3, FALSE)</f>
        <v>0</v>
      </c>
      <c r="G137" s="12" t="str">
        <f t="shared" si="1"/>
        <v>Other Gastrointestinal Major Proc.</v>
      </c>
      <c r="H137" s="12" t="str">
        <f t="shared" si="2"/>
        <v>P16KQ</v>
      </c>
      <c r="K137" s="13">
        <f>VLOOKUP($B137,'tarif idrg'!$A:$O,11,FALSE)</f>
        <v>419941</v>
      </c>
      <c r="L137" s="13">
        <f>VLOOKUP($B137,'tarif idrg'!$A:$O,15,FALSE)</f>
        <v>419941</v>
      </c>
      <c r="N137" s="3" t="str">
        <f t="shared" si="3"/>
        <v>-</v>
      </c>
      <c r="O137" s="13">
        <f>VLOOKUP($D137,'ip prosedur-2025'!$A:$H,4,FALSE)</f>
        <v>31055869.72</v>
      </c>
      <c r="P137" s="13">
        <f>VLOOKUP($D137,'ip prosedur-14 okt-15 juni 2026'!$A:$H,4,FALSE)</f>
        <v>56533974.42</v>
      </c>
      <c r="Q137" s="13">
        <f>VLOOKUP($D137,'ip prosedur-14 okt-15 juni 2026'!$A:$H,3, FALSE)</f>
        <v>66</v>
      </c>
      <c r="R137" s="3">
        <f t="shared" si="4"/>
        <v>3731242312</v>
      </c>
      <c r="S137" s="14">
        <f>VLOOKUP($D137,'ip prosedur-14 okt-15 juni 2026'!$A:$H,5,FALSE)</f>
        <v>11330000</v>
      </c>
      <c r="T137" s="14">
        <f>VLOOKUP($D137,'ip prosedur-14 okt-15 juni 2026'!$A:$H,6,FALSE)</f>
        <v>21179754</v>
      </c>
      <c r="U137" s="14">
        <f>VLOOKUP($D137,'ip prosedur-14 okt-15 juni 2026'!$A:$H,7,FALSE)</f>
        <v>38024415</v>
      </c>
      <c r="V137" s="14">
        <f>VLOOKUP($D137,'ip prosedur-14 okt-15 juni 2026'!$A:$H,8,FALSE)</f>
        <v>69322492</v>
      </c>
    </row>
    <row r="138">
      <c r="A138" s="7" t="s">
        <v>5</v>
      </c>
      <c r="B138" s="7" t="s">
        <v>1131</v>
      </c>
      <c r="C138" s="7" t="s">
        <v>1132</v>
      </c>
      <c r="D138" s="7" t="s">
        <v>1155</v>
      </c>
      <c r="E138" s="7" t="s">
        <v>1156</v>
      </c>
      <c r="F138" s="11" t="str">
        <f>VLOOKUP($D138,proc!$A:$D,3, FALSE)</f>
        <v>0</v>
      </c>
      <c r="G138" s="12" t="str">
        <f t="shared" si="1"/>
        <v>Other Gastrointestinal Major Proc.</v>
      </c>
      <c r="H138" s="12" t="str">
        <f t="shared" si="2"/>
        <v>P16KQ</v>
      </c>
      <c r="K138" s="13">
        <f>VLOOKUP($B138,'tarif idrg'!$A:$O,11,FALSE)</f>
        <v>419941</v>
      </c>
      <c r="L138" s="13">
        <f>VLOOKUP($B138,'tarif idrg'!$A:$O,15,FALSE)</f>
        <v>419941</v>
      </c>
      <c r="N138" s="3" t="str">
        <f t="shared" si="3"/>
        <v>-</v>
      </c>
      <c r="O138" s="13">
        <f>VLOOKUP($D138,'ip prosedur-2025'!$A:$H,4,FALSE)</f>
        <v>18232571.33</v>
      </c>
      <c r="P138" s="13">
        <f>VLOOKUP($D138,'ip prosedur-14 okt-15 juni 2026'!$A:$H,4,FALSE)</f>
        <v>17079756.55</v>
      </c>
      <c r="Q138" s="13">
        <f>VLOOKUP($D138,'ip prosedur-14 okt-15 juni 2026'!$A:$H,3, FALSE)</f>
        <v>822</v>
      </c>
      <c r="R138" s="3">
        <f t="shared" si="4"/>
        <v>14039559884</v>
      </c>
      <c r="S138" s="14">
        <f>VLOOKUP($D138,'ip prosedur-14 okt-15 juni 2026'!$A:$H,5,FALSE)</f>
        <v>3189000</v>
      </c>
      <c r="T138" s="14">
        <f>VLOOKUP($D138,'ip prosedur-14 okt-15 juni 2026'!$A:$H,6,FALSE)</f>
        <v>6265204</v>
      </c>
      <c r="U138" s="14">
        <f>VLOOKUP($D138,'ip prosedur-14 okt-15 juni 2026'!$A:$H,7,FALSE)</f>
        <v>13404385</v>
      </c>
      <c r="V138" s="14">
        <f>VLOOKUP($D138,'ip prosedur-14 okt-15 juni 2026'!$A:$H,8,FALSE)</f>
        <v>37758194</v>
      </c>
    </row>
    <row r="139">
      <c r="A139" s="7" t="s">
        <v>5</v>
      </c>
      <c r="B139" s="7" t="s">
        <v>1131</v>
      </c>
      <c r="C139" s="7" t="s">
        <v>1132</v>
      </c>
      <c r="D139" s="7" t="s">
        <v>1157</v>
      </c>
      <c r="E139" s="7" t="s">
        <v>1158</v>
      </c>
      <c r="F139" s="11" t="str">
        <f>VLOOKUP($D139,proc!$A:$D,3, FALSE)</f>
        <v>0</v>
      </c>
      <c r="G139" s="12" t="str">
        <f t="shared" si="1"/>
        <v>Other Gastrointestinal Major Proc.</v>
      </c>
      <c r="H139" s="12" t="str">
        <f t="shared" si="2"/>
        <v>P16KQ</v>
      </c>
      <c r="K139" s="13">
        <f>VLOOKUP($B139,'tarif idrg'!$A:$O,11,FALSE)</f>
        <v>419941</v>
      </c>
      <c r="L139" s="13">
        <f>VLOOKUP($B139,'tarif idrg'!$A:$O,15,FALSE)</f>
        <v>419941</v>
      </c>
      <c r="N139" s="3" t="str">
        <f t="shared" si="3"/>
        <v>-</v>
      </c>
      <c r="O139" s="13">
        <f>VLOOKUP($D139,'ip prosedur-2025'!$A:$H,4,FALSE)</f>
        <v>21121739.72</v>
      </c>
      <c r="P139" s="13">
        <f>VLOOKUP($D139,'ip prosedur-14 okt-15 juni 2026'!$A:$H,4,FALSE)</f>
        <v>22045549.86</v>
      </c>
      <c r="Q139" s="13">
        <f>VLOOKUP($D139,'ip prosedur-14 okt-15 juni 2026'!$A:$H,3, FALSE)</f>
        <v>144475</v>
      </c>
      <c r="R139" s="3">
        <f t="shared" si="4"/>
        <v>3185030816024</v>
      </c>
      <c r="S139" s="14">
        <f>VLOOKUP($D139,'ip prosedur-14 okt-15 juni 2026'!$A:$H,5,FALSE)</f>
        <v>5673217</v>
      </c>
      <c r="T139" s="14">
        <f>VLOOKUP($D139,'ip prosedur-14 okt-15 juni 2026'!$A:$H,6,FALSE)</f>
        <v>10515777</v>
      </c>
      <c r="U139" s="14">
        <f>VLOOKUP($D139,'ip prosedur-14 okt-15 juni 2026'!$A:$H,7,FALSE)</f>
        <v>22103866</v>
      </c>
      <c r="V139" s="14">
        <f>VLOOKUP($D139,'ip prosedur-14 okt-15 juni 2026'!$A:$H,8,FALSE)</f>
        <v>48512523</v>
      </c>
    </row>
    <row r="140">
      <c r="A140" s="7" t="s">
        <v>5</v>
      </c>
      <c r="B140" s="7" t="s">
        <v>1131</v>
      </c>
      <c r="C140" s="7" t="s">
        <v>1132</v>
      </c>
      <c r="D140" s="7" t="s">
        <v>1159</v>
      </c>
      <c r="E140" s="7" t="s">
        <v>1160</v>
      </c>
      <c r="F140" s="11" t="str">
        <f>VLOOKUP($D140,proc!$A:$D,3, FALSE)</f>
        <v>0</v>
      </c>
      <c r="G140" s="12" t="str">
        <f t="shared" si="1"/>
        <v>Other Gastrointestinal Major Proc.</v>
      </c>
      <c r="H140" s="12" t="str">
        <f t="shared" si="2"/>
        <v>P16KQ</v>
      </c>
      <c r="K140" s="13">
        <f>VLOOKUP($B140,'tarif idrg'!$A:$O,11,FALSE)</f>
        <v>419941</v>
      </c>
      <c r="L140" s="13">
        <f>VLOOKUP($B140,'tarif idrg'!$A:$O,15,FALSE)</f>
        <v>419941</v>
      </c>
      <c r="N140" s="3" t="str">
        <f t="shared" si="3"/>
        <v>-</v>
      </c>
      <c r="O140" s="13">
        <f>VLOOKUP($D140,'ip prosedur-2025'!$A:$H,4,FALSE)</f>
        <v>14852710.57</v>
      </c>
      <c r="P140" s="13">
        <f>VLOOKUP($D140,'ip prosedur-14 okt-15 juni 2026'!$A:$H,4,FALSE)</f>
        <v>15509281.84</v>
      </c>
      <c r="Q140" s="13">
        <f>VLOOKUP($D140,'ip prosedur-14 okt-15 juni 2026'!$A:$H,3, FALSE)</f>
        <v>1410</v>
      </c>
      <c r="R140" s="3">
        <f t="shared" si="4"/>
        <v>21868087394</v>
      </c>
      <c r="S140" s="14">
        <f>VLOOKUP($D140,'ip prosedur-14 okt-15 juni 2026'!$A:$H,5,FALSE)</f>
        <v>4510925</v>
      </c>
      <c r="T140" s="14">
        <f>VLOOKUP($D140,'ip prosedur-14 okt-15 juni 2026'!$A:$H,6,FALSE)</f>
        <v>8291700</v>
      </c>
      <c r="U140" s="14">
        <f>VLOOKUP($D140,'ip prosedur-14 okt-15 juni 2026'!$A:$H,7,FALSE)</f>
        <v>14974538</v>
      </c>
      <c r="V140" s="14">
        <f>VLOOKUP($D140,'ip prosedur-14 okt-15 juni 2026'!$A:$H,8,FALSE)</f>
        <v>29845252</v>
      </c>
    </row>
    <row r="141">
      <c r="A141" s="7" t="s">
        <v>5</v>
      </c>
      <c r="B141" s="7" t="s">
        <v>1131</v>
      </c>
      <c r="C141" s="7" t="s">
        <v>1132</v>
      </c>
      <c r="D141" s="7" t="s">
        <v>1161</v>
      </c>
      <c r="E141" s="7" t="s">
        <v>1162</v>
      </c>
      <c r="F141" s="11" t="str">
        <f>VLOOKUP($D141,proc!$A:$D,3, FALSE)</f>
        <v>0</v>
      </c>
      <c r="G141" s="12" t="str">
        <f t="shared" si="1"/>
        <v>Other Gastrointestinal Major Proc.</v>
      </c>
      <c r="H141" s="12" t="str">
        <f t="shared" si="2"/>
        <v>P16KQ</v>
      </c>
      <c r="K141" s="13">
        <f>VLOOKUP($B141,'tarif idrg'!$A:$O,11,FALSE)</f>
        <v>419941</v>
      </c>
      <c r="L141" s="13">
        <f>VLOOKUP($B141,'tarif idrg'!$A:$O,15,FALSE)</f>
        <v>419941</v>
      </c>
      <c r="N141" s="3" t="str">
        <f t="shared" si="3"/>
        <v>-</v>
      </c>
      <c r="O141" s="13">
        <f>VLOOKUP($D141,'ip prosedur-2025'!$A:$H,4,FALSE)</f>
        <v>12315830.6</v>
      </c>
      <c r="P141" s="13">
        <f>VLOOKUP($D141,'ip prosedur-14 okt-15 juni 2026'!$A:$H,4,FALSE)</f>
        <v>15240453.89</v>
      </c>
      <c r="Q141" s="13">
        <f>VLOOKUP($D141,'ip prosedur-14 okt-15 juni 2026'!$A:$H,3, FALSE)</f>
        <v>485</v>
      </c>
      <c r="R141" s="3">
        <f t="shared" si="4"/>
        <v>7391620137</v>
      </c>
      <c r="S141" s="14">
        <f>VLOOKUP($D141,'ip prosedur-14 okt-15 juni 2026'!$A:$H,5,FALSE)</f>
        <v>3595984</v>
      </c>
      <c r="T141" s="14">
        <f>VLOOKUP($D141,'ip prosedur-14 okt-15 juni 2026'!$A:$H,6,FALSE)</f>
        <v>6076123</v>
      </c>
      <c r="U141" s="14">
        <f>VLOOKUP($D141,'ip prosedur-14 okt-15 juni 2026'!$A:$H,7,FALSE)</f>
        <v>15852972</v>
      </c>
      <c r="V141" s="14">
        <f>VLOOKUP($D141,'ip prosedur-14 okt-15 juni 2026'!$A:$H,8,FALSE)</f>
        <v>33529479</v>
      </c>
    </row>
    <row r="142">
      <c r="A142" s="7" t="s">
        <v>5</v>
      </c>
      <c r="B142" s="7" t="s">
        <v>1131</v>
      </c>
      <c r="C142" s="7" t="s">
        <v>1132</v>
      </c>
      <c r="D142" s="7" t="s">
        <v>1163</v>
      </c>
      <c r="E142" s="7" t="s">
        <v>1164</v>
      </c>
      <c r="F142" s="11" t="str">
        <f>VLOOKUP($D142,proc!$A:$D,3, FALSE)</f>
        <v>0</v>
      </c>
      <c r="G142" s="12" t="str">
        <f t="shared" si="1"/>
        <v>Other Gastrointestinal Major Proc.</v>
      </c>
      <c r="H142" s="12" t="str">
        <f t="shared" si="2"/>
        <v>P16KQ</v>
      </c>
      <c r="K142" s="13">
        <f>VLOOKUP($B142,'tarif idrg'!$A:$O,11,FALSE)</f>
        <v>419941</v>
      </c>
      <c r="L142" s="13">
        <f>VLOOKUP($B142,'tarif idrg'!$A:$O,15,FALSE)</f>
        <v>419941</v>
      </c>
      <c r="N142" s="3" t="str">
        <f t="shared" si="3"/>
        <v>-</v>
      </c>
      <c r="O142" s="13">
        <f>VLOOKUP($D142,'ip prosedur-2025'!$A:$H,4,FALSE)</f>
        <v>14724981.97</v>
      </c>
      <c r="P142" s="13">
        <f>VLOOKUP($D142,'ip prosedur-14 okt-15 juni 2026'!$A:$H,4,FALSE)</f>
        <v>12444951.97</v>
      </c>
      <c r="Q142" s="13">
        <f>VLOOKUP($D142,'ip prosedur-14 okt-15 juni 2026'!$A:$H,3, FALSE)</f>
        <v>61</v>
      </c>
      <c r="R142" s="3">
        <f t="shared" si="4"/>
        <v>759142070.2</v>
      </c>
      <c r="S142" s="14">
        <f>VLOOKUP($D142,'ip prosedur-14 okt-15 juni 2026'!$A:$H,5,FALSE)</f>
        <v>4877206</v>
      </c>
      <c r="T142" s="14">
        <f>VLOOKUP($D142,'ip prosedur-14 okt-15 juni 2026'!$A:$H,6,FALSE)</f>
        <v>10739074</v>
      </c>
      <c r="U142" s="14">
        <f>VLOOKUP($D142,'ip prosedur-14 okt-15 juni 2026'!$A:$H,7,FALSE)</f>
        <v>12826032</v>
      </c>
      <c r="V142" s="14">
        <f>VLOOKUP($D142,'ip prosedur-14 okt-15 juni 2026'!$A:$H,8,FALSE)</f>
        <v>19582332</v>
      </c>
    </row>
    <row r="143">
      <c r="A143" s="7" t="s">
        <v>5</v>
      </c>
      <c r="B143" s="7" t="s">
        <v>1131</v>
      </c>
      <c r="C143" s="7" t="s">
        <v>1132</v>
      </c>
      <c r="D143" s="7" t="s">
        <v>1165</v>
      </c>
      <c r="E143" s="7" t="s">
        <v>1166</v>
      </c>
      <c r="F143" s="11" t="str">
        <f>VLOOKUP($D143,proc!$A:$D,3, FALSE)</f>
        <v>0</v>
      </c>
      <c r="G143" s="12" t="str">
        <f t="shared" si="1"/>
        <v>Other Gastrointestinal Major Proc.</v>
      </c>
      <c r="H143" s="12" t="str">
        <f t="shared" si="2"/>
        <v>P16KQ</v>
      </c>
      <c r="K143" s="13">
        <f>VLOOKUP($B143,'tarif idrg'!$A:$O,11,FALSE)</f>
        <v>419941</v>
      </c>
      <c r="L143" s="13">
        <f>VLOOKUP($B143,'tarif idrg'!$A:$O,15,FALSE)</f>
        <v>419941</v>
      </c>
      <c r="N143" s="3" t="str">
        <f t="shared" si="3"/>
        <v>-</v>
      </c>
      <c r="O143" s="13">
        <f>VLOOKUP($D143,'ip prosedur-2025'!$A:$H,4,FALSE)</f>
        <v>15540461.06</v>
      </c>
      <c r="P143" s="13">
        <f>VLOOKUP($D143,'ip prosedur-14 okt-15 juni 2026'!$A:$H,4,FALSE)</f>
        <v>15491547</v>
      </c>
      <c r="Q143" s="13">
        <f>VLOOKUP($D143,'ip prosedur-14 okt-15 juni 2026'!$A:$H,3, FALSE)</f>
        <v>18</v>
      </c>
      <c r="R143" s="3">
        <f t="shared" si="4"/>
        <v>278847846</v>
      </c>
      <c r="S143" s="14">
        <f>VLOOKUP($D143,'ip prosedur-14 okt-15 juni 2026'!$A:$H,5,FALSE)</f>
        <v>8300252</v>
      </c>
      <c r="T143" s="14">
        <f>VLOOKUP($D143,'ip prosedur-14 okt-15 juni 2026'!$A:$H,6,FALSE)</f>
        <v>9429780</v>
      </c>
      <c r="U143" s="14">
        <f>VLOOKUP($D143,'ip prosedur-14 okt-15 juni 2026'!$A:$H,7,FALSE)</f>
        <v>24696246</v>
      </c>
      <c r="V143" s="14">
        <f>VLOOKUP($D143,'ip prosedur-14 okt-15 juni 2026'!$A:$H,8,FALSE)</f>
        <v>29526736</v>
      </c>
    </row>
    <row r="144">
      <c r="A144" s="7" t="s">
        <v>5</v>
      </c>
      <c r="B144" s="7" t="s">
        <v>1131</v>
      </c>
      <c r="C144" s="7" t="s">
        <v>1132</v>
      </c>
      <c r="D144" s="7" t="s">
        <v>1167</v>
      </c>
      <c r="E144" s="7" t="s">
        <v>1168</v>
      </c>
      <c r="F144" s="11" t="str">
        <f>VLOOKUP($D144,proc!$A:$D,3, FALSE)</f>
        <v>0</v>
      </c>
      <c r="G144" s="12" t="str">
        <f t="shared" si="1"/>
        <v>Other Gastrointestinal Major Proc.</v>
      </c>
      <c r="H144" s="12" t="str">
        <f t="shared" si="2"/>
        <v>P16KQ</v>
      </c>
      <c r="K144" s="13">
        <f>VLOOKUP($B144,'tarif idrg'!$A:$O,11,FALSE)</f>
        <v>419941</v>
      </c>
      <c r="L144" s="13">
        <f>VLOOKUP($B144,'tarif idrg'!$A:$O,15,FALSE)</f>
        <v>419941</v>
      </c>
      <c r="N144" s="3" t="str">
        <f t="shared" si="3"/>
        <v>-</v>
      </c>
      <c r="O144" s="13">
        <f>VLOOKUP($D144,'ip prosedur-2025'!$A:$H,4,FALSE)</f>
        <v>22863883.16</v>
      </c>
      <c r="P144" s="13">
        <f>VLOOKUP($D144,'ip prosedur-14 okt-15 juni 2026'!$A:$H,4,FALSE)</f>
        <v>21969530.98</v>
      </c>
      <c r="Q144" s="13">
        <f>VLOOKUP($D144,'ip prosedur-14 okt-15 juni 2026'!$A:$H,3, FALSE)</f>
        <v>61</v>
      </c>
      <c r="R144" s="3">
        <f t="shared" si="4"/>
        <v>1340141390</v>
      </c>
      <c r="S144" s="14">
        <f>VLOOKUP($D144,'ip prosedur-14 okt-15 juni 2026'!$A:$H,5,FALSE)</f>
        <v>10155744</v>
      </c>
      <c r="T144" s="14">
        <f>VLOOKUP($D144,'ip prosedur-14 okt-15 juni 2026'!$A:$H,6,FALSE)</f>
        <v>14683663</v>
      </c>
      <c r="U144" s="14">
        <f>VLOOKUP($D144,'ip prosedur-14 okt-15 juni 2026'!$A:$H,7,FALSE)</f>
        <v>25643018</v>
      </c>
      <c r="V144" s="14">
        <f>VLOOKUP($D144,'ip prosedur-14 okt-15 juni 2026'!$A:$H,8,FALSE)</f>
        <v>34493900</v>
      </c>
    </row>
    <row r="145">
      <c r="A145" s="7" t="s">
        <v>5</v>
      </c>
      <c r="B145" s="7" t="s">
        <v>1131</v>
      </c>
      <c r="C145" s="7" t="s">
        <v>1132</v>
      </c>
      <c r="D145" s="7" t="s">
        <v>1169</v>
      </c>
      <c r="E145" s="7" t="s">
        <v>1170</v>
      </c>
      <c r="F145" s="11" t="str">
        <f>VLOOKUP($D145,proc!$A:$D,3, FALSE)</f>
        <v>0</v>
      </c>
      <c r="G145" s="12" t="str">
        <f t="shared" si="1"/>
        <v>Other Gastrointestinal Major Proc.</v>
      </c>
      <c r="H145" s="12" t="str">
        <f t="shared" si="2"/>
        <v>P16KQ</v>
      </c>
      <c r="K145" s="13">
        <f>VLOOKUP($B145,'tarif idrg'!$A:$O,11,FALSE)</f>
        <v>419941</v>
      </c>
      <c r="L145" s="13">
        <f>VLOOKUP($B145,'tarif idrg'!$A:$O,15,FALSE)</f>
        <v>419941</v>
      </c>
      <c r="N145" s="3" t="str">
        <f t="shared" si="3"/>
        <v>-</v>
      </c>
      <c r="O145" s="13">
        <f>VLOOKUP($D145,'ip prosedur-2025'!$A:$H,4,FALSE)</f>
        <v>13008965.31</v>
      </c>
      <c r="P145" s="13">
        <f>VLOOKUP($D145,'ip prosedur-14 okt-15 juni 2026'!$A:$H,4,FALSE)</f>
        <v>12912550.77</v>
      </c>
      <c r="Q145" s="13">
        <f>VLOOKUP($D145,'ip prosedur-14 okt-15 juni 2026'!$A:$H,3, FALSE)</f>
        <v>917</v>
      </c>
      <c r="R145" s="3">
        <f t="shared" si="4"/>
        <v>11840809056</v>
      </c>
      <c r="S145" s="14">
        <f>VLOOKUP($D145,'ip prosedur-14 okt-15 juni 2026'!$A:$H,5,FALSE)</f>
        <v>5294025</v>
      </c>
      <c r="T145" s="14">
        <f>VLOOKUP($D145,'ip prosedur-14 okt-15 juni 2026'!$A:$H,6,FALSE)</f>
        <v>8126700</v>
      </c>
      <c r="U145" s="14">
        <f>VLOOKUP($D145,'ip prosedur-14 okt-15 juni 2026'!$A:$H,7,FALSE)</f>
        <v>13970300</v>
      </c>
      <c r="V145" s="14">
        <f>VLOOKUP($D145,'ip prosedur-14 okt-15 juni 2026'!$A:$H,8,FALSE)</f>
        <v>24487368</v>
      </c>
    </row>
    <row r="146">
      <c r="A146" s="7" t="s">
        <v>5</v>
      </c>
      <c r="B146" s="7" t="s">
        <v>1131</v>
      </c>
      <c r="C146" s="7" t="s">
        <v>1132</v>
      </c>
      <c r="D146" s="7" t="s">
        <v>1171</v>
      </c>
      <c r="E146" s="7" t="s">
        <v>1172</v>
      </c>
      <c r="F146" s="11" t="str">
        <f>VLOOKUP($D146,proc!$A:$D,3, FALSE)</f>
        <v>0</v>
      </c>
      <c r="G146" s="12" t="str">
        <f t="shared" si="1"/>
        <v>Other Gastrointestinal Major Proc.</v>
      </c>
      <c r="H146" s="12" t="str">
        <f t="shared" si="2"/>
        <v>P16KQ</v>
      </c>
      <c r="K146" s="13">
        <f>VLOOKUP($B146,'tarif idrg'!$A:$O,11,FALSE)</f>
        <v>419941</v>
      </c>
      <c r="L146" s="13">
        <f>VLOOKUP($B146,'tarif idrg'!$A:$O,15,FALSE)</f>
        <v>419941</v>
      </c>
      <c r="N146" s="3" t="str">
        <f t="shared" si="3"/>
        <v>-</v>
      </c>
      <c r="O146" s="13">
        <f>VLOOKUP($D146,'ip prosedur-2025'!$A:$H,4,FALSE)</f>
        <v>1772863</v>
      </c>
      <c r="P146" s="13">
        <f>VLOOKUP($D146,'ip prosedur-14 okt-15 juni 2026'!$A:$H,4,FALSE)</f>
        <v>3364754</v>
      </c>
      <c r="Q146" s="13">
        <f>VLOOKUP($D146,'ip prosedur-14 okt-15 juni 2026'!$A:$H,3, FALSE)</f>
        <v>2</v>
      </c>
      <c r="R146" s="3">
        <f t="shared" si="4"/>
        <v>6729508</v>
      </c>
      <c r="S146" s="14">
        <f>VLOOKUP($D146,'ip prosedur-14 okt-15 juni 2026'!$A:$H,5,FALSE)</f>
        <v>3363793</v>
      </c>
      <c r="T146" s="14">
        <f>VLOOKUP($D146,'ip prosedur-14 okt-15 juni 2026'!$A:$H,6,FALSE)</f>
        <v>3363793</v>
      </c>
      <c r="U146" s="14">
        <f>VLOOKUP($D146,'ip prosedur-14 okt-15 juni 2026'!$A:$H,7,FALSE)</f>
        <v>3365715</v>
      </c>
      <c r="V146" s="14">
        <f>VLOOKUP($D146,'ip prosedur-14 okt-15 juni 2026'!$A:$H,8,FALSE)</f>
        <v>3365715</v>
      </c>
    </row>
    <row r="147">
      <c r="A147" s="7" t="s">
        <v>5</v>
      </c>
      <c r="B147" s="7" t="s">
        <v>1131</v>
      </c>
      <c r="C147" s="7" t="s">
        <v>1132</v>
      </c>
      <c r="D147" s="7" t="s">
        <v>1173</v>
      </c>
      <c r="E147" s="7" t="s">
        <v>1174</v>
      </c>
      <c r="F147" s="11" t="str">
        <f>VLOOKUP($D147,proc!$A:$D,3, FALSE)</f>
        <v>0</v>
      </c>
      <c r="G147" s="12" t="str">
        <f t="shared" si="1"/>
        <v>Other Gastrointestinal Major Proc.</v>
      </c>
      <c r="H147" s="12" t="str">
        <f t="shared" si="2"/>
        <v>P16KQ</v>
      </c>
      <c r="K147" s="13">
        <f>VLOOKUP($B147,'tarif idrg'!$A:$O,11,FALSE)</f>
        <v>419941</v>
      </c>
      <c r="L147" s="13">
        <f>VLOOKUP($B147,'tarif idrg'!$A:$O,15,FALSE)</f>
        <v>419941</v>
      </c>
      <c r="N147" s="3" t="str">
        <f t="shared" si="3"/>
        <v>-</v>
      </c>
      <c r="O147" s="13">
        <f>VLOOKUP($D147,'ip prosedur-2025'!$A:$H,4,FALSE)</f>
        <v>22899380.35</v>
      </c>
      <c r="P147" s="13">
        <f>VLOOKUP($D147,'ip prosedur-14 okt-15 juni 2026'!$A:$H,4,FALSE)</f>
        <v>22716914.29</v>
      </c>
      <c r="Q147" s="13">
        <f>VLOOKUP($D147,'ip prosedur-14 okt-15 juni 2026'!$A:$H,3, FALSE)</f>
        <v>7460</v>
      </c>
      <c r="R147" s="3">
        <f t="shared" si="4"/>
        <v>169468180603</v>
      </c>
      <c r="S147" s="14">
        <f>VLOOKUP($D147,'ip prosedur-14 okt-15 juni 2026'!$A:$H,5,FALSE)</f>
        <v>5379733</v>
      </c>
      <c r="T147" s="14">
        <f>VLOOKUP($D147,'ip prosedur-14 okt-15 juni 2026'!$A:$H,6,FALSE)</f>
        <v>11122032</v>
      </c>
      <c r="U147" s="14">
        <f>VLOOKUP($D147,'ip prosedur-14 okt-15 juni 2026'!$A:$H,7,FALSE)</f>
        <v>23275488</v>
      </c>
      <c r="V147" s="14">
        <f>VLOOKUP($D147,'ip prosedur-14 okt-15 juni 2026'!$A:$H,8,FALSE)</f>
        <v>50127761</v>
      </c>
    </row>
    <row r="148">
      <c r="A148" s="7" t="s">
        <v>5</v>
      </c>
      <c r="B148" s="7" t="s">
        <v>1131</v>
      </c>
      <c r="C148" s="7" t="s">
        <v>1132</v>
      </c>
      <c r="D148" s="7" t="s">
        <v>1175</v>
      </c>
      <c r="E148" s="7" t="s">
        <v>1176</v>
      </c>
      <c r="F148" s="11" t="str">
        <f>VLOOKUP($D148,proc!$A:$D,3, FALSE)</f>
        <v>0</v>
      </c>
      <c r="G148" s="12" t="str">
        <f t="shared" si="1"/>
        <v>Other Gastrointestinal Major Proc.</v>
      </c>
      <c r="H148" s="12" t="str">
        <f t="shared" si="2"/>
        <v>P16KQ</v>
      </c>
      <c r="K148" s="13">
        <f>VLOOKUP($B148,'tarif idrg'!$A:$O,11,FALSE)</f>
        <v>419941</v>
      </c>
      <c r="L148" s="13">
        <f>VLOOKUP($B148,'tarif idrg'!$A:$O,15,FALSE)</f>
        <v>419941</v>
      </c>
      <c r="N148" s="3" t="str">
        <f t="shared" si="3"/>
        <v>-</v>
      </c>
      <c r="O148" s="13">
        <f>VLOOKUP($D148,'ip prosedur-2025'!$A:$H,4,FALSE)</f>
        <v>15346563.84</v>
      </c>
      <c r="P148" s="13">
        <f>VLOOKUP($D148,'ip prosedur-14 okt-15 juni 2026'!$A:$H,4,FALSE)</f>
        <v>17386950.76</v>
      </c>
      <c r="Q148" s="13">
        <f>VLOOKUP($D148,'ip prosedur-14 okt-15 juni 2026'!$A:$H,3, FALSE)</f>
        <v>728</v>
      </c>
      <c r="R148" s="3">
        <f t="shared" si="4"/>
        <v>12657700153</v>
      </c>
      <c r="S148" s="14">
        <f>VLOOKUP($D148,'ip prosedur-14 okt-15 juni 2026'!$A:$H,5,FALSE)</f>
        <v>6175062</v>
      </c>
      <c r="T148" s="14">
        <f>VLOOKUP($D148,'ip prosedur-14 okt-15 juni 2026'!$A:$H,6,FALSE)</f>
        <v>10408971</v>
      </c>
      <c r="U148" s="14">
        <f>VLOOKUP($D148,'ip prosedur-14 okt-15 juni 2026'!$A:$H,7,FALSE)</f>
        <v>17756704</v>
      </c>
      <c r="V148" s="14">
        <f>VLOOKUP($D148,'ip prosedur-14 okt-15 juni 2026'!$A:$H,8,FALSE)</f>
        <v>28443661</v>
      </c>
    </row>
    <row r="149">
      <c r="A149" s="7" t="s">
        <v>5</v>
      </c>
      <c r="B149" s="7" t="s">
        <v>1131</v>
      </c>
      <c r="C149" s="7" t="s">
        <v>1132</v>
      </c>
      <c r="D149" s="7" t="s">
        <v>1177</v>
      </c>
      <c r="E149" s="7" t="s">
        <v>1178</v>
      </c>
      <c r="F149" s="11" t="str">
        <f>VLOOKUP($D149,proc!$A:$D,3, FALSE)</f>
        <v>0</v>
      </c>
      <c r="G149" s="12" t="str">
        <f t="shared" si="1"/>
        <v>Other Gastrointestinal Major Proc.</v>
      </c>
      <c r="H149" s="12" t="str">
        <f t="shared" si="2"/>
        <v>P16KQ</v>
      </c>
      <c r="K149" s="13">
        <f>VLOOKUP($B149,'tarif idrg'!$A:$O,11,FALSE)</f>
        <v>419941</v>
      </c>
      <c r="L149" s="13">
        <f>VLOOKUP($B149,'tarif idrg'!$A:$O,15,FALSE)</f>
        <v>419941</v>
      </c>
      <c r="N149" s="3" t="str">
        <f t="shared" si="3"/>
        <v>-</v>
      </c>
      <c r="O149" s="13">
        <f>VLOOKUP($D149,'ip prosedur-2025'!$A:$H,4,FALSE)</f>
        <v>8858613.63</v>
      </c>
      <c r="P149" s="13">
        <f>VLOOKUP($D149,'ip prosedur-14 okt-15 juni 2026'!$A:$H,4,FALSE)</f>
        <v>7860308.25</v>
      </c>
      <c r="Q149" s="13">
        <f>VLOOKUP($D149,'ip prosedur-14 okt-15 juni 2026'!$A:$H,3, FALSE)</f>
        <v>4</v>
      </c>
      <c r="R149" s="3">
        <f t="shared" si="4"/>
        <v>31441233</v>
      </c>
      <c r="S149" s="14">
        <f>VLOOKUP($D149,'ip prosedur-14 okt-15 juni 2026'!$A:$H,5,FALSE)</f>
        <v>3128000</v>
      </c>
      <c r="T149" s="14">
        <f>VLOOKUP($D149,'ip prosedur-14 okt-15 juni 2026'!$A:$H,6,FALSE)</f>
        <v>3931100</v>
      </c>
      <c r="U149" s="14">
        <f>VLOOKUP($D149,'ip prosedur-14 okt-15 juni 2026'!$A:$H,7,FALSE)</f>
        <v>8895133</v>
      </c>
      <c r="V149" s="14">
        <f>VLOOKUP($D149,'ip prosedur-14 okt-15 juni 2026'!$A:$H,8,FALSE)</f>
        <v>15487000</v>
      </c>
    </row>
    <row r="150">
      <c r="A150" s="7" t="s">
        <v>5</v>
      </c>
      <c r="B150" s="7" t="s">
        <v>1131</v>
      </c>
      <c r="C150" s="7" t="s">
        <v>1132</v>
      </c>
      <c r="D150" s="7" t="s">
        <v>1179</v>
      </c>
      <c r="E150" s="7" t="s">
        <v>1180</v>
      </c>
      <c r="F150" s="11" t="str">
        <f>VLOOKUP($D150,proc!$A:$D,3, FALSE)</f>
        <v>0</v>
      </c>
      <c r="G150" s="12" t="str">
        <f t="shared" si="1"/>
        <v>Other Gastrointestinal Major Proc.</v>
      </c>
      <c r="H150" s="12" t="str">
        <f t="shared" si="2"/>
        <v>P16KQ</v>
      </c>
      <c r="K150" s="13">
        <f>VLOOKUP($B150,'tarif idrg'!$A:$O,11,FALSE)</f>
        <v>419941</v>
      </c>
      <c r="L150" s="13">
        <f>VLOOKUP($B150,'tarif idrg'!$A:$O,15,FALSE)</f>
        <v>419941</v>
      </c>
      <c r="N150" s="3" t="str">
        <f t="shared" si="3"/>
        <v>-</v>
      </c>
      <c r="O150" s="13">
        <f>VLOOKUP($D150,'ip prosedur-2025'!$A:$H,4,FALSE)</f>
        <v>13283934.97</v>
      </c>
      <c r="P150" s="13">
        <f>VLOOKUP($D150,'ip prosedur-14 okt-15 juni 2026'!$A:$H,4,FALSE)</f>
        <v>15710020.67</v>
      </c>
      <c r="Q150" s="13">
        <f>VLOOKUP($D150,'ip prosedur-14 okt-15 juni 2026'!$A:$H,3, FALSE)</f>
        <v>1273</v>
      </c>
      <c r="R150" s="3">
        <f t="shared" si="4"/>
        <v>19998856313</v>
      </c>
      <c r="S150" s="14">
        <f>VLOOKUP($D150,'ip prosedur-14 okt-15 juni 2026'!$A:$H,5,FALSE)</f>
        <v>4476900</v>
      </c>
      <c r="T150" s="14">
        <f>VLOOKUP($D150,'ip prosedur-14 okt-15 juni 2026'!$A:$H,6,FALSE)</f>
        <v>9098224</v>
      </c>
      <c r="U150" s="14">
        <f>VLOOKUP($D150,'ip prosedur-14 okt-15 juni 2026'!$A:$H,7,FALSE)</f>
        <v>17393757</v>
      </c>
      <c r="V150" s="14">
        <f>VLOOKUP($D150,'ip prosedur-14 okt-15 juni 2026'!$A:$H,8,FALSE)</f>
        <v>33370947</v>
      </c>
    </row>
    <row r="151">
      <c r="A151" s="7" t="s">
        <v>5</v>
      </c>
      <c r="B151" s="7" t="s">
        <v>1131</v>
      </c>
      <c r="C151" s="7" t="s">
        <v>1132</v>
      </c>
      <c r="D151" s="7" t="s">
        <v>1181</v>
      </c>
      <c r="E151" s="7" t="s">
        <v>1182</v>
      </c>
      <c r="F151" s="11" t="str">
        <f>VLOOKUP($D151,proc!$A:$D,3, FALSE)</f>
        <v>0</v>
      </c>
      <c r="G151" s="12" t="str">
        <f t="shared" si="1"/>
        <v>Other Gastrointestinal Major Proc.</v>
      </c>
      <c r="H151" s="12" t="str">
        <f t="shared" si="2"/>
        <v>P16KQ</v>
      </c>
      <c r="K151" s="13">
        <f>VLOOKUP($B151,'tarif idrg'!$A:$O,11,FALSE)</f>
        <v>419941</v>
      </c>
      <c r="L151" s="13">
        <f>VLOOKUP($B151,'tarif idrg'!$A:$O,15,FALSE)</f>
        <v>419941</v>
      </c>
      <c r="N151" s="3" t="str">
        <f t="shared" si="3"/>
        <v>-</v>
      </c>
      <c r="O151" s="13">
        <f>VLOOKUP($D151,'ip prosedur-2025'!$A:$H,4,FALSE)</f>
        <v>26221114.92</v>
      </c>
      <c r="P151" s="13">
        <f>VLOOKUP($D151,'ip prosedur-14 okt-15 juni 2026'!$A:$H,4,FALSE)</f>
        <v>25772206.48</v>
      </c>
      <c r="Q151" s="13">
        <f>VLOOKUP($D151,'ip prosedur-14 okt-15 juni 2026'!$A:$H,3, FALSE)</f>
        <v>4582</v>
      </c>
      <c r="R151" s="3">
        <f t="shared" si="4"/>
        <v>118088250091</v>
      </c>
      <c r="S151" s="14">
        <f>VLOOKUP($D151,'ip prosedur-14 okt-15 juni 2026'!$A:$H,5,FALSE)</f>
        <v>4962174</v>
      </c>
      <c r="T151" s="14">
        <f>VLOOKUP($D151,'ip prosedur-14 okt-15 juni 2026'!$A:$H,6,FALSE)</f>
        <v>14874221</v>
      </c>
      <c r="U151" s="14">
        <f>VLOOKUP($D151,'ip prosedur-14 okt-15 juni 2026'!$A:$H,7,FALSE)</f>
        <v>25469401</v>
      </c>
      <c r="V151" s="14">
        <f>VLOOKUP($D151,'ip prosedur-14 okt-15 juni 2026'!$A:$H,8,FALSE)</f>
        <v>55687214</v>
      </c>
    </row>
    <row r="152">
      <c r="A152" s="7" t="s">
        <v>5</v>
      </c>
      <c r="B152" s="7" t="s">
        <v>1131</v>
      </c>
      <c r="C152" s="7" t="s">
        <v>1132</v>
      </c>
      <c r="D152" s="7" t="s">
        <v>1183</v>
      </c>
      <c r="E152" s="7" t="s">
        <v>1184</v>
      </c>
      <c r="F152" s="11" t="str">
        <f>VLOOKUP($D152,proc!$A:$D,3, FALSE)</f>
        <v>0</v>
      </c>
      <c r="G152" s="12" t="str">
        <f t="shared" si="1"/>
        <v>Other Gastrointestinal Major Proc.</v>
      </c>
      <c r="H152" s="12" t="str">
        <f t="shared" si="2"/>
        <v>P16KQ</v>
      </c>
      <c r="K152" s="13">
        <f>VLOOKUP($B152,'tarif idrg'!$A:$O,11,FALSE)</f>
        <v>419941</v>
      </c>
      <c r="L152" s="13">
        <f>VLOOKUP($B152,'tarif idrg'!$A:$O,15,FALSE)</f>
        <v>419941</v>
      </c>
      <c r="N152" s="3" t="str">
        <f t="shared" si="3"/>
        <v>-</v>
      </c>
      <c r="O152" s="13">
        <f>VLOOKUP($D152,'ip prosedur-2025'!$A:$H,4,FALSE)</f>
        <v>11172558.1</v>
      </c>
      <c r="P152" s="13">
        <f>VLOOKUP($D152,'ip prosedur-14 okt-15 juni 2026'!$A:$H,4,FALSE)</f>
        <v>25597732.86</v>
      </c>
      <c r="Q152" s="13">
        <f>VLOOKUP($D152,'ip prosedur-14 okt-15 juni 2026'!$A:$H,3, FALSE)</f>
        <v>7</v>
      </c>
      <c r="R152" s="3">
        <f t="shared" si="4"/>
        <v>179184130</v>
      </c>
      <c r="S152" s="14">
        <f>VLOOKUP($D152,'ip prosedur-14 okt-15 juni 2026'!$A:$H,5,FALSE)</f>
        <v>4275215</v>
      </c>
      <c r="T152" s="14">
        <f>VLOOKUP($D152,'ip prosedur-14 okt-15 juni 2026'!$A:$H,6,FALSE)</f>
        <v>7766284</v>
      </c>
      <c r="U152" s="14">
        <f>VLOOKUP($D152,'ip prosedur-14 okt-15 juni 2026'!$A:$H,7,FALSE)</f>
        <v>14298632</v>
      </c>
      <c r="V152" s="14">
        <f>VLOOKUP($D152,'ip prosedur-14 okt-15 juni 2026'!$A:$H,8,FALSE)</f>
        <v>134900047</v>
      </c>
    </row>
    <row r="153">
      <c r="A153" s="7" t="s">
        <v>5</v>
      </c>
      <c r="B153" s="7" t="s">
        <v>1185</v>
      </c>
      <c r="C153" s="7" t="s">
        <v>1186</v>
      </c>
      <c r="D153" s="7" t="s">
        <v>641</v>
      </c>
      <c r="E153" s="7" t="s">
        <v>642</v>
      </c>
      <c r="F153" s="11" t="str">
        <f>VLOOKUP($D153,proc!$A:$D,3, FALSE)</f>
        <v>0</v>
      </c>
      <c r="G153" s="12" t="str">
        <f t="shared" si="1"/>
        <v>Other Rectum &amp; Anal Proc.</v>
      </c>
      <c r="H153" s="12" t="str">
        <f t="shared" si="2"/>
        <v>P16KR</v>
      </c>
      <c r="K153" s="13">
        <f>VLOOKUP($B153,'tarif idrg'!$A:$O,11,FALSE)</f>
        <v>493777</v>
      </c>
      <c r="L153" s="13">
        <f>VLOOKUP($B153,'tarif idrg'!$A:$O,15,FALSE)</f>
        <v>493777</v>
      </c>
      <c r="N153" s="3" t="str">
        <f t="shared" si="3"/>
        <v>-</v>
      </c>
      <c r="O153" s="13">
        <f>VLOOKUP($D153,'ip prosedur-2025'!$A:$H,4,FALSE)</f>
        <v>9129643.795</v>
      </c>
      <c r="P153" s="13">
        <f>VLOOKUP($D153,'ip prosedur-14 okt-15 juni 2026'!$A:$H,4,FALSE)</f>
        <v>10379844.58</v>
      </c>
      <c r="Q153" s="13">
        <f>VLOOKUP($D153,'ip prosedur-14 okt-15 juni 2026'!$A:$H,3, FALSE)</f>
        <v>130</v>
      </c>
      <c r="R153" s="3">
        <f t="shared" si="4"/>
        <v>1349379795</v>
      </c>
      <c r="S153" s="14">
        <f>VLOOKUP($D153,'ip prosedur-14 okt-15 juni 2026'!$A:$H,5,FALSE)</f>
        <v>5689667</v>
      </c>
      <c r="T153" s="14">
        <f>VLOOKUP($D153,'ip prosedur-14 okt-15 juni 2026'!$A:$H,6,FALSE)</f>
        <v>8521474</v>
      </c>
      <c r="U153" s="14">
        <f>VLOOKUP($D153,'ip prosedur-14 okt-15 juni 2026'!$A:$H,7,FALSE)</f>
        <v>12947600</v>
      </c>
      <c r="V153" s="14">
        <f>VLOOKUP($D153,'ip prosedur-14 okt-15 juni 2026'!$A:$H,8,FALSE)</f>
        <v>17594653</v>
      </c>
    </row>
    <row r="154">
      <c r="A154" s="7" t="s">
        <v>5</v>
      </c>
      <c r="B154" s="7" t="s">
        <v>1185</v>
      </c>
      <c r="C154" s="7" t="s">
        <v>1186</v>
      </c>
      <c r="D154" s="7" t="s">
        <v>533</v>
      </c>
      <c r="E154" s="7" t="s">
        <v>534</v>
      </c>
      <c r="F154" s="11" t="str">
        <f>VLOOKUP($D154,proc!$A:$D,3, FALSE)</f>
        <v>2</v>
      </c>
      <c r="G154" s="12" t="str">
        <f t="shared" si="1"/>
        <v>Other Rectum &amp; Anal Proc.</v>
      </c>
      <c r="H154" s="12" t="str">
        <f t="shared" si="2"/>
        <v>P16KR</v>
      </c>
      <c r="K154" s="13">
        <f>VLOOKUP($B154,'tarif idrg'!$A:$O,11,FALSE)</f>
        <v>493777</v>
      </c>
      <c r="L154" s="13">
        <f>VLOOKUP($B154,'tarif idrg'!$A:$O,15,FALSE)</f>
        <v>493777</v>
      </c>
      <c r="N154" s="3" t="str">
        <f t="shared" si="3"/>
        <v>-</v>
      </c>
      <c r="O154" s="13">
        <f>VLOOKUP($D154,'ip prosedur-2025'!$A:$H,4,FALSE)</f>
        <v>17472487</v>
      </c>
      <c r="P154" s="13">
        <f>VLOOKUP($D154,'ip prosedur-14 okt-15 juni 2026'!$A:$H,4,FALSE)</f>
        <v>14428226.33</v>
      </c>
      <c r="Q154" s="13">
        <f>VLOOKUP($D154,'ip prosedur-14 okt-15 juni 2026'!$A:$H,3, FALSE)</f>
        <v>12</v>
      </c>
      <c r="R154" s="3">
        <f t="shared" si="4"/>
        <v>173138716</v>
      </c>
      <c r="S154" s="14">
        <f>VLOOKUP($D154,'ip prosedur-14 okt-15 juni 2026'!$A:$H,5,FALSE)</f>
        <v>7659941</v>
      </c>
      <c r="T154" s="14">
        <f>VLOOKUP($D154,'ip prosedur-14 okt-15 juni 2026'!$A:$H,6,FALSE)</f>
        <v>14476288</v>
      </c>
      <c r="U154" s="14">
        <f>VLOOKUP($D154,'ip prosedur-14 okt-15 juni 2026'!$A:$H,7,FALSE)</f>
        <v>19581791</v>
      </c>
      <c r="V154" s="14">
        <f>VLOOKUP($D154,'ip prosedur-14 okt-15 juni 2026'!$A:$H,8,FALSE)</f>
        <v>21016775</v>
      </c>
    </row>
    <row r="155">
      <c r="A155" s="7" t="s">
        <v>5</v>
      </c>
      <c r="B155" s="7" t="s">
        <v>1185</v>
      </c>
      <c r="C155" s="7" t="s">
        <v>1186</v>
      </c>
      <c r="D155" s="7" t="s">
        <v>1187</v>
      </c>
      <c r="E155" s="7" t="s">
        <v>1188</v>
      </c>
      <c r="F155" s="11" t="str">
        <f>VLOOKUP($D155,proc!$A:$D,3, FALSE)</f>
        <v>0</v>
      </c>
      <c r="G155" s="12" t="str">
        <f t="shared" si="1"/>
        <v>Other Rectum &amp; Anal Proc.</v>
      </c>
      <c r="H155" s="12" t="str">
        <f t="shared" si="2"/>
        <v>P16KR</v>
      </c>
      <c r="K155" s="13">
        <f>VLOOKUP($B155,'tarif idrg'!$A:$O,11,FALSE)</f>
        <v>493777</v>
      </c>
      <c r="L155" s="13">
        <f>VLOOKUP($B155,'tarif idrg'!$A:$O,15,FALSE)</f>
        <v>493777</v>
      </c>
      <c r="N155" s="3" t="str">
        <f t="shared" si="3"/>
        <v>-</v>
      </c>
      <c r="O155" s="13">
        <f>VLOOKUP($D155,'ip prosedur-2025'!$A:$H,4,FALSE)</f>
        <v>8250179</v>
      </c>
      <c r="P155" s="13">
        <f>VLOOKUP($D155,'ip prosedur-14 okt-15 juni 2026'!$A:$H,4,FALSE)</f>
        <v>7760022.476</v>
      </c>
      <c r="Q155" s="13">
        <f>VLOOKUP($D155,'ip prosedur-14 okt-15 juni 2026'!$A:$H,3, FALSE)</f>
        <v>63</v>
      </c>
      <c r="R155" s="3">
        <f t="shared" si="4"/>
        <v>488881416</v>
      </c>
      <c r="S155" s="14">
        <f>VLOOKUP($D155,'ip prosedur-14 okt-15 juni 2026'!$A:$H,5,FALSE)</f>
        <v>4318307</v>
      </c>
      <c r="T155" s="14">
        <f>VLOOKUP($D155,'ip prosedur-14 okt-15 juni 2026'!$A:$H,6,FALSE)</f>
        <v>5698633</v>
      </c>
      <c r="U155" s="14">
        <f>VLOOKUP($D155,'ip prosedur-14 okt-15 juni 2026'!$A:$H,7,FALSE)</f>
        <v>10255332</v>
      </c>
      <c r="V155" s="14">
        <f>VLOOKUP($D155,'ip prosedur-14 okt-15 juni 2026'!$A:$H,8,FALSE)</f>
        <v>13857098</v>
      </c>
    </row>
    <row r="156">
      <c r="A156" s="7" t="s">
        <v>5</v>
      </c>
      <c r="B156" s="7" t="s">
        <v>1185</v>
      </c>
      <c r="C156" s="7" t="s">
        <v>1186</v>
      </c>
      <c r="D156" s="7" t="s">
        <v>1189</v>
      </c>
      <c r="E156" s="7" t="s">
        <v>1190</v>
      </c>
      <c r="F156" s="11" t="str">
        <f>VLOOKUP($D156,proc!$A:$D,3, FALSE)</f>
        <v>0</v>
      </c>
      <c r="G156" s="12" t="str">
        <f t="shared" si="1"/>
        <v>Other Rectum &amp; Anal Proc.</v>
      </c>
      <c r="H156" s="12" t="str">
        <f t="shared" si="2"/>
        <v>P16KR</v>
      </c>
      <c r="K156" s="13">
        <f>VLOOKUP($B156,'tarif idrg'!$A:$O,11,FALSE)</f>
        <v>493777</v>
      </c>
      <c r="L156" s="13">
        <f>VLOOKUP($B156,'tarif idrg'!$A:$O,15,FALSE)</f>
        <v>493777</v>
      </c>
      <c r="N156" s="3" t="str">
        <f t="shared" si="3"/>
        <v>-</v>
      </c>
      <c r="O156" s="13">
        <f>VLOOKUP($D156,'ip prosedur-2025'!$A:$H,4,FALSE)</f>
        <v>9792592.633</v>
      </c>
      <c r="P156" s="13">
        <f>VLOOKUP($D156,'ip prosedur-14 okt-15 juni 2026'!$A:$H,4,FALSE)</f>
        <v>9782006.708</v>
      </c>
      <c r="Q156" s="13">
        <f>VLOOKUP($D156,'ip prosedur-14 okt-15 juni 2026'!$A:$H,3, FALSE)</f>
        <v>236</v>
      </c>
      <c r="R156" s="3">
        <f t="shared" si="4"/>
        <v>2308553583</v>
      </c>
      <c r="S156" s="14">
        <f>VLOOKUP($D156,'ip prosedur-14 okt-15 juni 2026'!$A:$H,5,FALSE)</f>
        <v>5340033</v>
      </c>
      <c r="T156" s="14">
        <f>VLOOKUP($D156,'ip prosedur-14 okt-15 juni 2026'!$A:$H,6,FALSE)</f>
        <v>8082875</v>
      </c>
      <c r="U156" s="14">
        <f>VLOOKUP($D156,'ip prosedur-14 okt-15 juni 2026'!$A:$H,7,FALSE)</f>
        <v>12661054</v>
      </c>
      <c r="V156" s="14">
        <f>VLOOKUP($D156,'ip prosedur-14 okt-15 juni 2026'!$A:$H,8,FALSE)</f>
        <v>18057529</v>
      </c>
    </row>
    <row r="157">
      <c r="A157" s="7" t="s">
        <v>5</v>
      </c>
      <c r="B157" s="7" t="s">
        <v>1185</v>
      </c>
      <c r="C157" s="7" t="s">
        <v>1186</v>
      </c>
      <c r="D157" s="7" t="s">
        <v>1191</v>
      </c>
      <c r="E157" s="7" t="s">
        <v>1192</v>
      </c>
      <c r="F157" s="11" t="str">
        <f>VLOOKUP($D157,proc!$A:$D,3, FALSE)</f>
        <v>0</v>
      </c>
      <c r="G157" s="12" t="str">
        <f t="shared" si="1"/>
        <v>Other Rectum &amp; Anal Proc.</v>
      </c>
      <c r="H157" s="12" t="str">
        <f t="shared" si="2"/>
        <v>P16KR</v>
      </c>
      <c r="K157" s="13">
        <f>VLOOKUP($B157,'tarif idrg'!$A:$O,11,FALSE)</f>
        <v>493777</v>
      </c>
      <c r="L157" s="13">
        <f>VLOOKUP($B157,'tarif idrg'!$A:$O,15,FALSE)</f>
        <v>493777</v>
      </c>
      <c r="N157" s="3" t="str">
        <f t="shared" si="3"/>
        <v>-</v>
      </c>
      <c r="O157" s="13">
        <f>VLOOKUP($D157,'ip prosedur-2025'!$A:$H,4,FALSE)</f>
        <v>17634110.7</v>
      </c>
      <c r="P157" s="13">
        <f>VLOOKUP($D157,'ip prosedur-14 okt-15 juni 2026'!$A:$H,4,FALSE)</f>
        <v>14474837.19</v>
      </c>
      <c r="Q157" s="13">
        <f>VLOOKUP($D157,'ip prosedur-14 okt-15 juni 2026'!$A:$H,3, FALSE)</f>
        <v>80</v>
      </c>
      <c r="R157" s="3">
        <f t="shared" si="4"/>
        <v>1157986975</v>
      </c>
      <c r="S157" s="14">
        <f>VLOOKUP($D157,'ip prosedur-14 okt-15 juni 2026'!$A:$H,5,FALSE)</f>
        <v>6001871</v>
      </c>
      <c r="T157" s="14">
        <f>VLOOKUP($D157,'ip prosedur-14 okt-15 juni 2026'!$A:$H,6,FALSE)</f>
        <v>7512084</v>
      </c>
      <c r="U157" s="14">
        <f>VLOOKUP($D157,'ip prosedur-14 okt-15 juni 2026'!$A:$H,7,FALSE)</f>
        <v>14446565</v>
      </c>
      <c r="V157" s="14">
        <f>VLOOKUP($D157,'ip prosedur-14 okt-15 juni 2026'!$A:$H,8,FALSE)</f>
        <v>34833008</v>
      </c>
    </row>
    <row r="158">
      <c r="A158" s="7" t="s">
        <v>5</v>
      </c>
      <c r="B158" s="7" t="s">
        <v>1185</v>
      </c>
      <c r="C158" s="7" t="s">
        <v>1186</v>
      </c>
      <c r="D158" s="7" t="s">
        <v>1193</v>
      </c>
      <c r="E158" s="7" t="s">
        <v>1194</v>
      </c>
      <c r="F158" s="11" t="str">
        <f>VLOOKUP($D158,proc!$A:$D,3, FALSE)</f>
        <v>0</v>
      </c>
      <c r="G158" s="12" t="str">
        <f t="shared" si="1"/>
        <v>Other Rectum &amp; Anal Proc.</v>
      </c>
      <c r="H158" s="12" t="str">
        <f t="shared" si="2"/>
        <v>P16KR</v>
      </c>
      <c r="K158" s="13">
        <f>VLOOKUP($B158,'tarif idrg'!$A:$O,11,FALSE)</f>
        <v>493777</v>
      </c>
      <c r="L158" s="13">
        <f>VLOOKUP($B158,'tarif idrg'!$A:$O,15,FALSE)</f>
        <v>493777</v>
      </c>
      <c r="N158" s="3" t="str">
        <f t="shared" si="3"/>
        <v>-</v>
      </c>
      <c r="O158" s="13">
        <f>VLOOKUP($D158,'ip prosedur-2025'!$A:$H,4,FALSE)</f>
        <v>11858325.08</v>
      </c>
      <c r="P158" s="13">
        <f>VLOOKUP($D158,'ip prosedur-14 okt-15 juni 2026'!$A:$H,4,FALSE)</f>
        <v>10859895.33</v>
      </c>
      <c r="Q158" s="13">
        <f>VLOOKUP($D158,'ip prosedur-14 okt-15 juni 2026'!$A:$H,3, FALSE)</f>
        <v>567</v>
      </c>
      <c r="R158" s="3">
        <f t="shared" si="4"/>
        <v>6157560652</v>
      </c>
      <c r="S158" s="14">
        <f>VLOOKUP($D158,'ip prosedur-14 okt-15 juni 2026'!$A:$H,5,FALSE)</f>
        <v>7255600</v>
      </c>
      <c r="T158" s="14">
        <f>VLOOKUP($D158,'ip prosedur-14 okt-15 juni 2026'!$A:$H,6,FALSE)</f>
        <v>9486522</v>
      </c>
      <c r="U158" s="14">
        <f>VLOOKUP($D158,'ip prosedur-14 okt-15 juni 2026'!$A:$H,7,FALSE)</f>
        <v>12766947</v>
      </c>
      <c r="V158" s="14">
        <f>VLOOKUP($D158,'ip prosedur-14 okt-15 juni 2026'!$A:$H,8,FALSE)</f>
        <v>16643398</v>
      </c>
    </row>
    <row r="159">
      <c r="A159" s="7" t="s">
        <v>5</v>
      </c>
      <c r="B159" s="7" t="s">
        <v>1185</v>
      </c>
      <c r="C159" s="7" t="s">
        <v>1186</v>
      </c>
      <c r="D159" s="7" t="s">
        <v>1195</v>
      </c>
      <c r="E159" s="7" t="s">
        <v>1196</v>
      </c>
      <c r="F159" s="11" t="str">
        <f>VLOOKUP($D159,proc!$A:$D,3, FALSE)</f>
        <v>0</v>
      </c>
      <c r="G159" s="12" t="str">
        <f t="shared" si="1"/>
        <v>Other Rectum &amp; Anal Proc.</v>
      </c>
      <c r="H159" s="12" t="str">
        <f t="shared" si="2"/>
        <v>P16KR</v>
      </c>
      <c r="K159" s="13">
        <f>VLOOKUP($B159,'tarif idrg'!$A:$O,11,FALSE)</f>
        <v>493777</v>
      </c>
      <c r="L159" s="13">
        <f>VLOOKUP($B159,'tarif idrg'!$A:$O,15,FALSE)</f>
        <v>493777</v>
      </c>
      <c r="N159" s="3" t="str">
        <f t="shared" si="3"/>
        <v>-</v>
      </c>
      <c r="O159" s="13">
        <f>VLOOKUP($D159,'ip prosedur-2025'!$A:$H,4,FALSE)</f>
        <v>13196378.12</v>
      </c>
      <c r="P159" s="13">
        <f>VLOOKUP($D159,'ip prosedur-14 okt-15 juni 2026'!$A:$H,4,FALSE)</f>
        <v>10517206.33</v>
      </c>
      <c r="Q159" s="13">
        <f>VLOOKUP($D159,'ip prosedur-14 okt-15 juni 2026'!$A:$H,3, FALSE)</f>
        <v>65</v>
      </c>
      <c r="R159" s="3">
        <f t="shared" si="4"/>
        <v>683618411.5</v>
      </c>
      <c r="S159" s="14">
        <f>VLOOKUP($D159,'ip prosedur-14 okt-15 juni 2026'!$A:$H,5,FALSE)</f>
        <v>5221983</v>
      </c>
      <c r="T159" s="14">
        <f>VLOOKUP($D159,'ip prosedur-14 okt-15 juni 2026'!$A:$H,6,FALSE)</f>
        <v>7343762</v>
      </c>
      <c r="U159" s="14">
        <f>VLOOKUP($D159,'ip prosedur-14 okt-15 juni 2026'!$A:$H,7,FALSE)</f>
        <v>11115865</v>
      </c>
      <c r="V159" s="14">
        <f>VLOOKUP($D159,'ip prosedur-14 okt-15 juni 2026'!$A:$H,8,FALSE)</f>
        <v>24283696</v>
      </c>
    </row>
    <row r="160">
      <c r="A160" s="7" t="s">
        <v>5</v>
      </c>
      <c r="B160" s="7" t="s">
        <v>1185</v>
      </c>
      <c r="C160" s="7" t="s">
        <v>1186</v>
      </c>
      <c r="D160" s="7" t="s">
        <v>1197</v>
      </c>
      <c r="E160" s="7" t="s">
        <v>1199</v>
      </c>
      <c r="F160" s="11" t="str">
        <f>VLOOKUP($D160,proc!$A:$D,3, FALSE)</f>
        <v>0</v>
      </c>
      <c r="G160" s="12" t="str">
        <f t="shared" si="1"/>
        <v>Other Rectum &amp; Anal Proc.</v>
      </c>
      <c r="H160" s="12" t="str">
        <f t="shared" si="2"/>
        <v>P16KR</v>
      </c>
      <c r="K160" s="13">
        <f>VLOOKUP($B160,'tarif idrg'!$A:$O,11,FALSE)</f>
        <v>493777</v>
      </c>
      <c r="L160" s="13">
        <f>VLOOKUP($B160,'tarif idrg'!$A:$O,15,FALSE)</f>
        <v>493777</v>
      </c>
      <c r="N160" s="3" t="str">
        <f t="shared" si="3"/>
        <v>-</v>
      </c>
      <c r="O160" s="13">
        <f>VLOOKUP($D160,'ip prosedur-2025'!$A:$H,4,FALSE)</f>
        <v>19427814.36</v>
      </c>
      <c r="P160" s="13">
        <f>VLOOKUP($D160,'ip prosedur-14 okt-15 juni 2026'!$A:$H,4,FALSE)</f>
        <v>17634572.99</v>
      </c>
      <c r="Q160" s="13">
        <f>VLOOKUP($D160,'ip prosedur-14 okt-15 juni 2026'!$A:$H,3, FALSE)</f>
        <v>141</v>
      </c>
      <c r="R160" s="3">
        <f t="shared" si="4"/>
        <v>2486474792</v>
      </c>
      <c r="S160" s="14">
        <f>VLOOKUP($D160,'ip prosedur-14 okt-15 juni 2026'!$A:$H,5,FALSE)</f>
        <v>5662374</v>
      </c>
      <c r="T160" s="14">
        <f>VLOOKUP($D160,'ip prosedur-14 okt-15 juni 2026'!$A:$H,6,FALSE)</f>
        <v>9922000</v>
      </c>
      <c r="U160" s="14">
        <f>VLOOKUP($D160,'ip prosedur-14 okt-15 juni 2026'!$A:$H,7,FALSE)</f>
        <v>22360248</v>
      </c>
      <c r="V160" s="14">
        <f>VLOOKUP($D160,'ip prosedur-14 okt-15 juni 2026'!$A:$H,8,FALSE)</f>
        <v>36280700</v>
      </c>
    </row>
    <row r="161">
      <c r="A161" s="7" t="s">
        <v>5</v>
      </c>
      <c r="B161" s="7" t="s">
        <v>1185</v>
      </c>
      <c r="C161" s="7" t="s">
        <v>1186</v>
      </c>
      <c r="D161" s="7" t="s">
        <v>653</v>
      </c>
      <c r="E161" s="7" t="s">
        <v>654</v>
      </c>
      <c r="F161" s="11" t="str">
        <f>VLOOKUP($D161,proc!$A:$D,3, FALSE)</f>
        <v>0</v>
      </c>
      <c r="G161" s="12" t="str">
        <f t="shared" si="1"/>
        <v>Other Rectum &amp; Anal Proc.</v>
      </c>
      <c r="H161" s="12" t="str">
        <f t="shared" si="2"/>
        <v>P16KR</v>
      </c>
      <c r="K161" s="13">
        <f>VLOOKUP($B161,'tarif idrg'!$A:$O,11,FALSE)</f>
        <v>493777</v>
      </c>
      <c r="L161" s="13">
        <f>VLOOKUP($B161,'tarif idrg'!$A:$O,15,FALSE)</f>
        <v>493777</v>
      </c>
      <c r="N161" s="3" t="str">
        <f t="shared" si="3"/>
        <v>-</v>
      </c>
      <c r="O161" s="13">
        <f>VLOOKUP($D161,'ip prosedur-2025'!$A:$H,4,FALSE)</f>
        <v>12798938.11</v>
      </c>
      <c r="P161" s="13">
        <f>VLOOKUP($D161,'ip prosedur-14 okt-15 juni 2026'!$A:$H,4,FALSE)</f>
        <v>14548080.88</v>
      </c>
      <c r="Q161" s="13">
        <f>VLOOKUP($D161,'ip prosedur-14 okt-15 juni 2026'!$A:$H,3, FALSE)</f>
        <v>331</v>
      </c>
      <c r="R161" s="3">
        <f t="shared" si="4"/>
        <v>4815414771</v>
      </c>
      <c r="S161" s="14">
        <f>VLOOKUP($D161,'ip prosedur-14 okt-15 juni 2026'!$A:$H,5,FALSE)</f>
        <v>4799533</v>
      </c>
      <c r="T161" s="14">
        <f>VLOOKUP($D161,'ip prosedur-14 okt-15 juni 2026'!$A:$H,6,FALSE)</f>
        <v>8381483</v>
      </c>
      <c r="U161" s="14">
        <f>VLOOKUP($D161,'ip prosedur-14 okt-15 juni 2026'!$A:$H,7,FALSE)</f>
        <v>16052500</v>
      </c>
      <c r="V161" s="14">
        <f>VLOOKUP($D161,'ip prosedur-14 okt-15 juni 2026'!$A:$H,8,FALSE)</f>
        <v>26807265</v>
      </c>
    </row>
    <row r="162">
      <c r="A162" s="7" t="s">
        <v>5</v>
      </c>
      <c r="B162" s="7" t="s">
        <v>1185</v>
      </c>
      <c r="C162" s="7" t="s">
        <v>1186</v>
      </c>
      <c r="D162" s="7" t="s">
        <v>1201</v>
      </c>
      <c r="E162" s="7" t="s">
        <v>1202</v>
      </c>
      <c r="F162" s="11" t="str">
        <f>VLOOKUP($D162,proc!$A:$D,3, FALSE)</f>
        <v>0</v>
      </c>
      <c r="G162" s="12" t="str">
        <f t="shared" si="1"/>
        <v>Other Rectum &amp; Anal Proc.</v>
      </c>
      <c r="H162" s="12" t="str">
        <f t="shared" si="2"/>
        <v>P16KR</v>
      </c>
      <c r="K162" s="13">
        <f>VLOOKUP($B162,'tarif idrg'!$A:$O,11,FALSE)</f>
        <v>493777</v>
      </c>
      <c r="L162" s="13">
        <f>VLOOKUP($B162,'tarif idrg'!$A:$O,15,FALSE)</f>
        <v>493777</v>
      </c>
      <c r="N162" s="3" t="str">
        <f t="shared" si="3"/>
        <v>-</v>
      </c>
      <c r="O162" s="13">
        <f>VLOOKUP($D162,'ip prosedur-2025'!$A:$H,4,FALSE)</f>
        <v>7521350.955</v>
      </c>
      <c r="P162" s="13">
        <f>VLOOKUP($D162,'ip prosedur-14 okt-15 juni 2026'!$A:$H,4,FALSE)</f>
        <v>23962267.53</v>
      </c>
      <c r="Q162" s="13">
        <f>VLOOKUP($D162,'ip prosedur-14 okt-15 juni 2026'!$A:$H,3, FALSE)</f>
        <v>15</v>
      </c>
      <c r="R162" s="3">
        <f t="shared" si="4"/>
        <v>359434013</v>
      </c>
      <c r="S162" s="14">
        <f>VLOOKUP($D162,'ip prosedur-14 okt-15 juni 2026'!$A:$H,5,FALSE)</f>
        <v>4020600</v>
      </c>
      <c r="T162" s="14">
        <f>VLOOKUP($D162,'ip prosedur-14 okt-15 juni 2026'!$A:$H,6,FALSE)</f>
        <v>12757767</v>
      </c>
      <c r="U162" s="14">
        <f>VLOOKUP($D162,'ip prosedur-14 okt-15 juni 2026'!$A:$H,7,FALSE)</f>
        <v>39492626</v>
      </c>
      <c r="V162" s="14">
        <f>VLOOKUP($D162,'ip prosedur-14 okt-15 juni 2026'!$A:$H,8,FALSE)</f>
        <v>47074855</v>
      </c>
    </row>
    <row r="163">
      <c r="A163" s="7" t="s">
        <v>5</v>
      </c>
      <c r="B163" s="7" t="s">
        <v>1185</v>
      </c>
      <c r="C163" s="7" t="s">
        <v>1186</v>
      </c>
      <c r="D163" s="7" t="s">
        <v>1203</v>
      </c>
      <c r="E163" s="7" t="s">
        <v>1204</v>
      </c>
      <c r="F163" s="11" t="str">
        <f>VLOOKUP($D163,proc!$A:$D,3, FALSE)</f>
        <v>0</v>
      </c>
      <c r="G163" s="12" t="str">
        <f t="shared" si="1"/>
        <v>Other Rectum &amp; Anal Proc.</v>
      </c>
      <c r="H163" s="12" t="str">
        <f t="shared" si="2"/>
        <v>P16KR</v>
      </c>
      <c r="K163" s="13">
        <f>VLOOKUP($B163,'tarif idrg'!$A:$O,11,FALSE)</f>
        <v>493777</v>
      </c>
      <c r="L163" s="13">
        <f>VLOOKUP($B163,'tarif idrg'!$A:$O,15,FALSE)</f>
        <v>493777</v>
      </c>
      <c r="N163" s="3" t="str">
        <f t="shared" si="3"/>
        <v>-</v>
      </c>
      <c r="O163" s="13">
        <f>VLOOKUP($D163,'ip prosedur-2025'!$A:$H,4,FALSE)</f>
        <v>10949387.36</v>
      </c>
      <c r="P163" s="13">
        <f>VLOOKUP($D163,'ip prosedur-14 okt-15 juni 2026'!$A:$H,4,FALSE)</f>
        <v>11457876.78</v>
      </c>
      <c r="Q163" s="13">
        <f>VLOOKUP($D163,'ip prosedur-14 okt-15 juni 2026'!$A:$H,3, FALSE)</f>
        <v>58</v>
      </c>
      <c r="R163" s="3">
        <f t="shared" si="4"/>
        <v>664556853.2</v>
      </c>
      <c r="S163" s="14">
        <f>VLOOKUP($D163,'ip prosedur-14 okt-15 juni 2026'!$A:$H,5,FALSE)</f>
        <v>4332708</v>
      </c>
      <c r="T163" s="14">
        <f>VLOOKUP($D163,'ip prosedur-14 okt-15 juni 2026'!$A:$H,6,FALSE)</f>
        <v>7420978</v>
      </c>
      <c r="U163" s="14">
        <f>VLOOKUP($D163,'ip prosedur-14 okt-15 juni 2026'!$A:$H,7,FALSE)</f>
        <v>13969360</v>
      </c>
      <c r="V163" s="14">
        <f>VLOOKUP($D163,'ip prosedur-14 okt-15 juni 2026'!$A:$H,8,FALSE)</f>
        <v>27026030</v>
      </c>
    </row>
    <row r="164">
      <c r="A164" s="7" t="s">
        <v>5</v>
      </c>
      <c r="B164" s="7" t="s">
        <v>1205</v>
      </c>
      <c r="C164" s="7" t="s">
        <v>1206</v>
      </c>
      <c r="D164" s="7" t="s">
        <v>720</v>
      </c>
      <c r="E164" s="7" t="s">
        <v>721</v>
      </c>
      <c r="F164" s="11" t="str">
        <f>VLOOKUP($D164,proc!$A:$D,3, FALSE)</f>
        <v>0</v>
      </c>
      <c r="G164" s="12" t="str">
        <f t="shared" si="1"/>
        <v>Sigmoidoscopy Proc.</v>
      </c>
      <c r="H164" s="12" t="str">
        <f t="shared" si="2"/>
        <v>P16KS</v>
      </c>
      <c r="K164" s="13">
        <f>VLOOKUP($B164,'tarif idrg'!$A:$O,11,FALSE)</f>
        <v>586072</v>
      </c>
      <c r="L164" s="13">
        <f>VLOOKUP($B164,'tarif idrg'!$A:$O,15,FALSE)</f>
        <v>709147</v>
      </c>
      <c r="N164" s="3" t="str">
        <f t="shared" si="3"/>
        <v>-</v>
      </c>
      <c r="O164" s="13">
        <f>VLOOKUP($D164,'ip prosedur-2025'!$A:$H,4,FALSE)</f>
        <v>23490870.59</v>
      </c>
      <c r="P164" s="13">
        <f>VLOOKUP($D164,'ip prosedur-14 okt-15 juni 2026'!$A:$H,4,FALSE)</f>
        <v>27305848.6</v>
      </c>
      <c r="Q164" s="13">
        <f>VLOOKUP($D164,'ip prosedur-14 okt-15 juni 2026'!$A:$H,3, FALSE)</f>
        <v>40</v>
      </c>
      <c r="R164" s="3">
        <f t="shared" si="4"/>
        <v>1092233944</v>
      </c>
      <c r="S164" s="14">
        <f>VLOOKUP($D164,'ip prosedur-14 okt-15 juni 2026'!$A:$H,5,FALSE)</f>
        <v>9713314</v>
      </c>
      <c r="T164" s="14">
        <f>VLOOKUP($D164,'ip prosedur-14 okt-15 juni 2026'!$A:$H,6,FALSE)</f>
        <v>13708150</v>
      </c>
      <c r="U164" s="14">
        <f>VLOOKUP($D164,'ip prosedur-14 okt-15 juni 2026'!$A:$H,7,FALSE)</f>
        <v>30358100</v>
      </c>
      <c r="V164" s="14">
        <f>VLOOKUP($D164,'ip prosedur-14 okt-15 juni 2026'!$A:$H,8,FALSE)</f>
        <v>61666900</v>
      </c>
    </row>
    <row r="165">
      <c r="A165" s="7" t="s">
        <v>5</v>
      </c>
      <c r="B165" s="7" t="s">
        <v>1205</v>
      </c>
      <c r="C165" s="7" t="s">
        <v>1206</v>
      </c>
      <c r="D165" s="7" t="s">
        <v>624</v>
      </c>
      <c r="E165" s="7" t="s">
        <v>625</v>
      </c>
      <c r="F165" s="11" t="str">
        <f>VLOOKUP($D165,proc!$A:$D,3, FALSE)</f>
        <v>0</v>
      </c>
      <c r="G165" s="12" t="str">
        <f t="shared" si="1"/>
        <v>Sigmoidoscopy Proc.</v>
      </c>
      <c r="H165" s="12" t="str">
        <f t="shared" si="2"/>
        <v>P16KS</v>
      </c>
      <c r="K165" s="13">
        <f>VLOOKUP($B165,'tarif idrg'!$A:$O,11,FALSE)</f>
        <v>586072</v>
      </c>
      <c r="L165" s="13">
        <f>VLOOKUP($B165,'tarif idrg'!$A:$O,15,FALSE)</f>
        <v>709147</v>
      </c>
      <c r="N165" s="3" t="str">
        <f t="shared" si="3"/>
        <v>-</v>
      </c>
      <c r="O165" s="13">
        <f>VLOOKUP($D165,'ip prosedur-2025'!$A:$H,4,FALSE)</f>
        <v>25621313.5</v>
      </c>
      <c r="P165" s="13">
        <f>VLOOKUP($D165,'ip prosedur-14 okt-15 juni 2026'!$A:$H,4,FALSE)</f>
        <v>9034105.6</v>
      </c>
      <c r="Q165" s="13">
        <f>VLOOKUP($D165,'ip prosedur-14 okt-15 juni 2026'!$A:$H,3, FALSE)</f>
        <v>5</v>
      </c>
      <c r="R165" s="3">
        <f t="shared" si="4"/>
        <v>45170528</v>
      </c>
      <c r="S165" s="14">
        <f>VLOOKUP($D165,'ip prosedur-14 okt-15 juni 2026'!$A:$H,5,FALSE)</f>
        <v>6348885</v>
      </c>
      <c r="T165" s="14">
        <f>VLOOKUP($D165,'ip prosedur-14 okt-15 juni 2026'!$A:$H,6,FALSE)</f>
        <v>8701347</v>
      </c>
      <c r="U165" s="14">
        <f>VLOOKUP($D165,'ip prosedur-14 okt-15 juni 2026'!$A:$H,7,FALSE)</f>
        <v>9936643</v>
      </c>
      <c r="V165" s="14">
        <f>VLOOKUP($D165,'ip prosedur-14 okt-15 juni 2026'!$A:$H,8,FALSE)</f>
        <v>14840941</v>
      </c>
    </row>
    <row r="166">
      <c r="A166" s="7" t="s">
        <v>5</v>
      </c>
      <c r="B166" s="7" t="s">
        <v>1205</v>
      </c>
      <c r="C166" s="7" t="s">
        <v>1206</v>
      </c>
      <c r="D166" s="7" t="s">
        <v>626</v>
      </c>
      <c r="E166" s="7" t="s">
        <v>627</v>
      </c>
      <c r="F166" s="11" t="str">
        <f>VLOOKUP($D166,proc!$A:$D,3, FALSE)</f>
        <v>0</v>
      </c>
      <c r="G166" s="12" t="str">
        <f t="shared" si="1"/>
        <v>Sigmoidoscopy Proc.</v>
      </c>
      <c r="H166" s="12" t="str">
        <f t="shared" si="2"/>
        <v>P16KS</v>
      </c>
      <c r="K166" s="13">
        <f>VLOOKUP($B166,'tarif idrg'!$A:$O,11,FALSE)</f>
        <v>586072</v>
      </c>
      <c r="L166" s="13">
        <f>VLOOKUP($B166,'tarif idrg'!$A:$O,15,FALSE)</f>
        <v>709147</v>
      </c>
      <c r="N166" s="3" t="str">
        <f t="shared" si="3"/>
        <v>-</v>
      </c>
      <c r="O166" s="13">
        <f>VLOOKUP($D166,'ip prosedur-2025'!$A:$H,4,FALSE)</f>
        <v>15643269.7</v>
      </c>
      <c r="P166" s="13">
        <f>VLOOKUP($D166,'ip prosedur-14 okt-15 juni 2026'!$A:$H,4,FALSE)</f>
        <v>16046955.12</v>
      </c>
      <c r="Q166" s="13">
        <f>VLOOKUP($D166,'ip prosedur-14 okt-15 juni 2026'!$A:$H,3, FALSE)</f>
        <v>142</v>
      </c>
      <c r="R166" s="3">
        <f t="shared" si="4"/>
        <v>2278667627</v>
      </c>
      <c r="S166" s="14">
        <f>VLOOKUP($D166,'ip prosedur-14 okt-15 juni 2026'!$A:$H,5,FALSE)</f>
        <v>6894196</v>
      </c>
      <c r="T166" s="14">
        <f>VLOOKUP($D166,'ip prosedur-14 okt-15 juni 2026'!$A:$H,6,FALSE)</f>
        <v>9962210</v>
      </c>
      <c r="U166" s="14">
        <f>VLOOKUP($D166,'ip prosedur-14 okt-15 juni 2026'!$A:$H,7,FALSE)</f>
        <v>13716496</v>
      </c>
      <c r="V166" s="14">
        <f>VLOOKUP($D166,'ip prosedur-14 okt-15 juni 2026'!$A:$H,8,FALSE)</f>
        <v>26899046</v>
      </c>
    </row>
    <row r="167">
      <c r="A167" s="7" t="s">
        <v>5</v>
      </c>
      <c r="B167" s="7" t="s">
        <v>1207</v>
      </c>
      <c r="C167" s="7" t="s">
        <v>1208</v>
      </c>
      <c r="D167" s="7" t="s">
        <v>589</v>
      </c>
      <c r="E167" s="7" t="s">
        <v>590</v>
      </c>
      <c r="F167" s="11" t="str">
        <f>VLOOKUP($D167,proc!$A:$D,3, FALSE)</f>
        <v>0</v>
      </c>
      <c r="G167" s="12" t="str">
        <f t="shared" si="1"/>
        <v>Other Diagnostic for Digestive System - Minor</v>
      </c>
      <c r="H167" s="12" t="str">
        <f t="shared" si="2"/>
        <v>P16LB</v>
      </c>
      <c r="K167" s="13">
        <f>VLOOKUP($B167,'tarif idrg'!$A:$O,11,FALSE)</f>
        <v>387638</v>
      </c>
      <c r="L167" s="13">
        <f>VLOOKUP($B167,'tarif idrg'!$A:$O,15,FALSE)</f>
        <v>387638</v>
      </c>
      <c r="N167" s="3" t="str">
        <f t="shared" si="3"/>
        <v>-</v>
      </c>
      <c r="O167" s="13">
        <f>VLOOKUP($D167,'ip prosedur-2025'!$A:$H,4,FALSE)</f>
        <v>25116833.31</v>
      </c>
      <c r="P167" s="13">
        <f>VLOOKUP($D167,'ip prosedur-14 okt-15 juni 2026'!$A:$H,4,FALSE)</f>
        <v>17245994</v>
      </c>
      <c r="Q167" s="13">
        <f>VLOOKUP($D167,'ip prosedur-14 okt-15 juni 2026'!$A:$H,3, FALSE)</f>
        <v>6</v>
      </c>
      <c r="R167" s="3">
        <f t="shared" si="4"/>
        <v>103475964</v>
      </c>
      <c r="S167" s="14">
        <f>VLOOKUP($D167,'ip prosedur-14 okt-15 juni 2026'!$A:$H,5,FALSE)</f>
        <v>3638415</v>
      </c>
      <c r="T167" s="14">
        <f>VLOOKUP($D167,'ip prosedur-14 okt-15 juni 2026'!$A:$H,6,FALSE)</f>
        <v>8176357</v>
      </c>
      <c r="U167" s="14">
        <f>VLOOKUP($D167,'ip prosedur-14 okt-15 juni 2026'!$A:$H,7,FALSE)</f>
        <v>17306350</v>
      </c>
      <c r="V167" s="14">
        <f>VLOOKUP($D167,'ip prosedur-14 okt-15 juni 2026'!$A:$H,8,FALSE)</f>
        <v>59574775</v>
      </c>
    </row>
    <row r="168">
      <c r="A168" s="7" t="s">
        <v>5</v>
      </c>
      <c r="B168" s="7" t="s">
        <v>1207</v>
      </c>
      <c r="C168" s="7" t="s">
        <v>1208</v>
      </c>
      <c r="D168" s="7" t="s">
        <v>1209</v>
      </c>
      <c r="E168" s="7" t="s">
        <v>1210</v>
      </c>
      <c r="F168" s="11" t="str">
        <f>VLOOKUP($D168,proc!$A:$D,3, FALSE)</f>
        <v>0</v>
      </c>
      <c r="G168" s="12" t="str">
        <f t="shared" si="1"/>
        <v>Other Diagnostic for Digestive System - Minor</v>
      </c>
      <c r="H168" s="12" t="str">
        <f t="shared" si="2"/>
        <v>P16LB</v>
      </c>
      <c r="K168" s="13">
        <f>VLOOKUP($B168,'tarif idrg'!$A:$O,11,FALSE)</f>
        <v>387638</v>
      </c>
      <c r="L168" s="13">
        <f>VLOOKUP($B168,'tarif idrg'!$A:$O,15,FALSE)</f>
        <v>387638</v>
      </c>
      <c r="N168" s="3" t="str">
        <f t="shared" si="3"/>
        <v>-</v>
      </c>
      <c r="O168" s="13">
        <f>VLOOKUP($D168,'ip prosedur-2025'!$A:$H,4,FALSE)</f>
        <v>11823370.18</v>
      </c>
      <c r="P168" s="13">
        <f>VLOOKUP($D168,'ip prosedur-14 okt-15 juni 2026'!$A:$H,4,FALSE)</f>
        <v>11565992.58</v>
      </c>
      <c r="Q168" s="13">
        <f>VLOOKUP($D168,'ip prosedur-14 okt-15 juni 2026'!$A:$H,3, FALSE)</f>
        <v>153</v>
      </c>
      <c r="R168" s="3">
        <f t="shared" si="4"/>
        <v>1769596865</v>
      </c>
      <c r="S168" s="14">
        <f>VLOOKUP($D168,'ip prosedur-14 okt-15 juni 2026'!$A:$H,5,FALSE)</f>
        <v>5344028</v>
      </c>
      <c r="T168" s="14">
        <f>VLOOKUP($D168,'ip prosedur-14 okt-15 juni 2026'!$A:$H,6,FALSE)</f>
        <v>10696760</v>
      </c>
      <c r="U168" s="14">
        <f>VLOOKUP($D168,'ip prosedur-14 okt-15 juni 2026'!$A:$H,7,FALSE)</f>
        <v>15203916</v>
      </c>
      <c r="V168" s="14">
        <f>VLOOKUP($D168,'ip prosedur-14 okt-15 juni 2026'!$A:$H,8,FALSE)</f>
        <v>19005354</v>
      </c>
    </row>
    <row r="169">
      <c r="A169" s="7" t="s">
        <v>5</v>
      </c>
      <c r="B169" s="7" t="s">
        <v>1207</v>
      </c>
      <c r="C169" s="7" t="s">
        <v>1208</v>
      </c>
      <c r="D169" s="7" t="s">
        <v>1211</v>
      </c>
      <c r="E169" s="7" t="s">
        <v>1212</v>
      </c>
      <c r="F169" s="11" t="str">
        <f>VLOOKUP($D169,proc!$A:$D,3, FALSE)</f>
        <v>0</v>
      </c>
      <c r="G169" s="12" t="str">
        <f t="shared" si="1"/>
        <v>Other Diagnostic for Digestive System - Minor</v>
      </c>
      <c r="H169" s="12" t="str">
        <f t="shared" si="2"/>
        <v>P16LB</v>
      </c>
      <c r="K169" s="13">
        <f>VLOOKUP($B169,'tarif idrg'!$A:$O,11,FALSE)</f>
        <v>387638</v>
      </c>
      <c r="L169" s="13">
        <f>VLOOKUP($B169,'tarif idrg'!$A:$O,15,FALSE)</f>
        <v>387638</v>
      </c>
      <c r="N169" s="3" t="str">
        <f t="shared" si="3"/>
        <v>-</v>
      </c>
      <c r="O169" s="13">
        <f>VLOOKUP($D169,'ip prosedur-2025'!$A:$H,4,FALSE)</f>
        <v>17990773.49</v>
      </c>
      <c r="P169" s="13">
        <f>VLOOKUP($D169,'ip prosedur-14 okt-15 juni 2026'!$A:$H,4,FALSE)</f>
        <v>21080731.93</v>
      </c>
      <c r="Q169" s="13">
        <f>VLOOKUP($D169,'ip prosedur-14 okt-15 juni 2026'!$A:$H,3, FALSE)</f>
        <v>84</v>
      </c>
      <c r="R169" s="3">
        <f t="shared" si="4"/>
        <v>1770781482</v>
      </c>
      <c r="S169" s="14">
        <f>VLOOKUP($D169,'ip prosedur-14 okt-15 juni 2026'!$A:$H,5,FALSE)</f>
        <v>6532398</v>
      </c>
      <c r="T169" s="14">
        <f>VLOOKUP($D169,'ip prosedur-14 okt-15 juni 2026'!$A:$H,6,FALSE)</f>
        <v>10591565</v>
      </c>
      <c r="U169" s="14">
        <f>VLOOKUP($D169,'ip prosedur-14 okt-15 juni 2026'!$A:$H,7,FALSE)</f>
        <v>15696767</v>
      </c>
      <c r="V169" s="14">
        <f>VLOOKUP($D169,'ip prosedur-14 okt-15 juni 2026'!$A:$H,8,FALSE)</f>
        <v>36177825</v>
      </c>
    </row>
    <row r="170">
      <c r="A170" s="7" t="s">
        <v>5</v>
      </c>
      <c r="B170" s="7" t="s">
        <v>1207</v>
      </c>
      <c r="C170" s="7" t="s">
        <v>1208</v>
      </c>
      <c r="D170" s="7" t="s">
        <v>643</v>
      </c>
      <c r="E170" s="7" t="s">
        <v>645</v>
      </c>
      <c r="F170" s="11" t="str">
        <f>VLOOKUP($D170,proc!$A:$D,3, FALSE)</f>
        <v>0</v>
      </c>
      <c r="G170" s="12" t="str">
        <f t="shared" si="1"/>
        <v>Other Diagnostic for Digestive System - Minor</v>
      </c>
      <c r="H170" s="12" t="str">
        <f t="shared" si="2"/>
        <v>P16LB</v>
      </c>
      <c r="K170" s="13">
        <f>VLOOKUP($B170,'tarif idrg'!$A:$O,11,FALSE)</f>
        <v>387638</v>
      </c>
      <c r="L170" s="13">
        <f>VLOOKUP($B170,'tarif idrg'!$A:$O,15,FALSE)</f>
        <v>387638</v>
      </c>
      <c r="N170" s="3" t="str">
        <f t="shared" si="3"/>
        <v>-</v>
      </c>
      <c r="O170" s="13">
        <f>VLOOKUP($D170,'ip prosedur-2025'!$A:$H,4,FALSE)</f>
        <v>22303039.8</v>
      </c>
      <c r="P170" s="13">
        <f>VLOOKUP($D170,'ip prosedur-14 okt-15 juni 2026'!$A:$H,4,FALSE)</f>
        <v>19140304.68</v>
      </c>
      <c r="Q170" s="13">
        <f>VLOOKUP($D170,'ip prosedur-14 okt-15 juni 2026'!$A:$H,3, FALSE)</f>
        <v>816</v>
      </c>
      <c r="R170" s="3">
        <f t="shared" si="4"/>
        <v>15618488619</v>
      </c>
      <c r="S170" s="14">
        <f>VLOOKUP($D170,'ip prosedur-14 okt-15 juni 2026'!$A:$H,5,FALSE)</f>
        <v>7502099</v>
      </c>
      <c r="T170" s="14">
        <f>VLOOKUP($D170,'ip prosedur-14 okt-15 juni 2026'!$A:$H,6,FALSE)</f>
        <v>11448915</v>
      </c>
      <c r="U170" s="14">
        <f>VLOOKUP($D170,'ip prosedur-14 okt-15 juni 2026'!$A:$H,7,FALSE)</f>
        <v>19199251</v>
      </c>
      <c r="V170" s="14">
        <f>VLOOKUP($D170,'ip prosedur-14 okt-15 juni 2026'!$A:$H,8,FALSE)</f>
        <v>41259986</v>
      </c>
    </row>
    <row r="171">
      <c r="A171" s="7" t="s">
        <v>5</v>
      </c>
      <c r="B171" s="7" t="s">
        <v>1207</v>
      </c>
      <c r="C171" s="7" t="s">
        <v>1208</v>
      </c>
      <c r="D171" s="7" t="s">
        <v>1213</v>
      </c>
      <c r="E171" s="7" t="s">
        <v>1214</v>
      </c>
      <c r="F171" s="11" t="str">
        <f>VLOOKUP($D171,proc!$A:$D,3, FALSE)</f>
        <v>0</v>
      </c>
      <c r="G171" s="12" t="str">
        <f t="shared" si="1"/>
        <v>Other Diagnostic for Digestive System - Minor</v>
      </c>
      <c r="H171" s="12" t="str">
        <f t="shared" si="2"/>
        <v>P16LB</v>
      </c>
      <c r="K171" s="13">
        <f>VLOOKUP($B171,'tarif idrg'!$A:$O,11,FALSE)</f>
        <v>387638</v>
      </c>
      <c r="L171" s="13">
        <f>VLOOKUP($B171,'tarif idrg'!$A:$O,15,FALSE)</f>
        <v>387638</v>
      </c>
      <c r="N171" s="3" t="str">
        <f t="shared" si="3"/>
        <v>-</v>
      </c>
      <c r="O171" s="13">
        <f>VLOOKUP($D171,'ip prosedur-2025'!$A:$H,4,FALSE)</f>
        <v>16027776.77</v>
      </c>
      <c r="P171" s="13">
        <f>VLOOKUP($D171,'ip prosedur-14 okt-15 juni 2026'!$A:$H,4,FALSE)</f>
        <v>20071373.08</v>
      </c>
      <c r="Q171" s="13">
        <f>VLOOKUP($D171,'ip prosedur-14 okt-15 juni 2026'!$A:$H,3, FALSE)</f>
        <v>38</v>
      </c>
      <c r="R171" s="3">
        <f t="shared" si="4"/>
        <v>762712177</v>
      </c>
      <c r="S171" s="14">
        <f>VLOOKUP($D171,'ip prosedur-14 okt-15 juni 2026'!$A:$H,5,FALSE)</f>
        <v>5849000</v>
      </c>
      <c r="T171" s="14">
        <f>VLOOKUP($D171,'ip prosedur-14 okt-15 juni 2026'!$A:$H,6,FALSE)</f>
        <v>9673597</v>
      </c>
      <c r="U171" s="14">
        <f>VLOOKUP($D171,'ip prosedur-14 okt-15 juni 2026'!$A:$H,7,FALSE)</f>
        <v>14849420</v>
      </c>
      <c r="V171" s="14">
        <f>VLOOKUP($D171,'ip prosedur-14 okt-15 juni 2026'!$A:$H,8,FALSE)</f>
        <v>24931009</v>
      </c>
    </row>
    <row r="172">
      <c r="A172" s="7" t="s">
        <v>5</v>
      </c>
      <c r="B172" s="7" t="s">
        <v>1207</v>
      </c>
      <c r="C172" s="7" t="s">
        <v>1208</v>
      </c>
      <c r="D172" s="7" t="s">
        <v>671</v>
      </c>
      <c r="E172" s="7" t="s">
        <v>672</v>
      </c>
      <c r="F172" s="11" t="str">
        <f>VLOOKUP($D172,proc!$A:$D,3, FALSE)</f>
        <v>2</v>
      </c>
      <c r="G172" s="12" t="str">
        <f t="shared" si="1"/>
        <v>Other Diagnostic for Digestive System - Minor</v>
      </c>
      <c r="H172" s="12" t="str">
        <f t="shared" si="2"/>
        <v>P16LB</v>
      </c>
      <c r="K172" s="13">
        <f>VLOOKUP($B172,'tarif idrg'!$A:$O,11,FALSE)</f>
        <v>387638</v>
      </c>
      <c r="L172" s="13">
        <f>VLOOKUP($B172,'tarif idrg'!$A:$O,15,FALSE)</f>
        <v>387638</v>
      </c>
      <c r="N172" s="3" t="str">
        <f t="shared" si="3"/>
        <v>-</v>
      </c>
      <c r="O172" s="13">
        <f>VLOOKUP($D172,'ip prosedur-2025'!$A:$H,4,FALSE)</f>
        <v>37138947.33</v>
      </c>
      <c r="P172" s="13">
        <f>VLOOKUP($D172,'ip prosedur-14 okt-15 juni 2026'!$A:$H,4,FALSE)</f>
        <v>29012225.26</v>
      </c>
      <c r="Q172" s="13">
        <f>VLOOKUP($D172,'ip prosedur-14 okt-15 juni 2026'!$A:$H,3, FALSE)</f>
        <v>38</v>
      </c>
      <c r="R172" s="3">
        <f t="shared" si="4"/>
        <v>1102464560</v>
      </c>
      <c r="S172" s="14">
        <f>VLOOKUP($D172,'ip prosedur-14 okt-15 juni 2026'!$A:$H,5,FALSE)</f>
        <v>17166859</v>
      </c>
      <c r="T172" s="14">
        <f>VLOOKUP($D172,'ip prosedur-14 okt-15 juni 2026'!$A:$H,6,FALSE)</f>
        <v>22619963</v>
      </c>
      <c r="U172" s="14">
        <f>VLOOKUP($D172,'ip prosedur-14 okt-15 juni 2026'!$A:$H,7,FALSE)</f>
        <v>35351850</v>
      </c>
      <c r="V172" s="14">
        <f>VLOOKUP($D172,'ip prosedur-14 okt-15 juni 2026'!$A:$H,8,FALSE)</f>
        <v>67184042</v>
      </c>
    </row>
    <row r="173">
      <c r="A173" s="7" t="s">
        <v>5</v>
      </c>
      <c r="B173" s="7" t="s">
        <v>1207</v>
      </c>
      <c r="C173" s="7" t="s">
        <v>1208</v>
      </c>
      <c r="D173" s="7" t="s">
        <v>1215</v>
      </c>
      <c r="E173" s="7" t="s">
        <v>1216</v>
      </c>
      <c r="F173" s="11" t="str">
        <f>VLOOKUP($D173,proc!$A:$D,3, FALSE)</f>
        <v>0</v>
      </c>
      <c r="G173" s="12" t="str">
        <f t="shared" si="1"/>
        <v>Other Diagnostic for Digestive System - Minor</v>
      </c>
      <c r="H173" s="12" t="str">
        <f t="shared" si="2"/>
        <v>P16LB</v>
      </c>
      <c r="K173" s="13">
        <f>VLOOKUP($B173,'tarif idrg'!$A:$O,11,FALSE)</f>
        <v>387638</v>
      </c>
      <c r="L173" s="13">
        <f>VLOOKUP($B173,'tarif idrg'!$A:$O,15,FALSE)</f>
        <v>387638</v>
      </c>
      <c r="N173" s="3" t="str">
        <f t="shared" si="3"/>
        <v>-</v>
      </c>
      <c r="O173" s="13">
        <f>VLOOKUP($D173,'ip prosedur-2025'!$A:$H,4,FALSE)</f>
        <v>17545295.25</v>
      </c>
      <c r="P173" s="13">
        <f>VLOOKUP($D173,'ip prosedur-14 okt-15 juni 2026'!$A:$H,4,FALSE)</f>
        <v>14707309</v>
      </c>
      <c r="Q173" s="13">
        <f>VLOOKUP($D173,'ip prosedur-14 okt-15 juni 2026'!$A:$H,3, FALSE)</f>
        <v>60</v>
      </c>
      <c r="R173" s="3">
        <f t="shared" si="4"/>
        <v>882438540</v>
      </c>
      <c r="S173" s="14">
        <f>VLOOKUP($D173,'ip prosedur-14 okt-15 juni 2026'!$A:$H,5,FALSE)</f>
        <v>5517190</v>
      </c>
      <c r="T173" s="14">
        <f>VLOOKUP($D173,'ip prosedur-14 okt-15 juni 2026'!$A:$H,6,FALSE)</f>
        <v>11322380</v>
      </c>
      <c r="U173" s="14">
        <f>VLOOKUP($D173,'ip prosedur-14 okt-15 juni 2026'!$A:$H,7,FALSE)</f>
        <v>18714051</v>
      </c>
      <c r="V173" s="14">
        <f>VLOOKUP($D173,'ip prosedur-14 okt-15 juni 2026'!$A:$H,8,FALSE)</f>
        <v>26972184</v>
      </c>
    </row>
    <row r="174">
      <c r="A174" s="7" t="s">
        <v>5</v>
      </c>
      <c r="B174" s="7" t="s">
        <v>1217</v>
      </c>
      <c r="C174" s="7" t="s">
        <v>1218</v>
      </c>
      <c r="D174" s="7" t="s">
        <v>1219</v>
      </c>
      <c r="E174" s="7" t="s">
        <v>1220</v>
      </c>
      <c r="F174" s="11" t="str">
        <f>VLOOKUP($D174,proc!$A:$D,3, FALSE)</f>
        <v>5</v>
      </c>
      <c r="G174" s="12" t="str">
        <f t="shared" si="1"/>
        <v>Other Gastrointestinal Minor Proc.</v>
      </c>
      <c r="H174" s="12" t="str">
        <f t="shared" si="2"/>
        <v>P16KW</v>
      </c>
      <c r="K174" s="13">
        <f>VLOOKUP($B174,'tarif idrg'!$A:$O,11,FALSE)</f>
        <v>406097</v>
      </c>
      <c r="L174" s="13">
        <f>VLOOKUP($B174,'tarif idrg'!$A:$O,15,FALSE)</f>
        <v>406097</v>
      </c>
      <c r="N174" s="3" t="str">
        <f t="shared" si="3"/>
        <v>-</v>
      </c>
      <c r="O174" s="13">
        <f>VLOOKUP($D174,'ip prosedur-2025'!$A:$H,4,FALSE)</f>
        <v>44391727.4</v>
      </c>
      <c r="P174" s="13">
        <f>VLOOKUP($D174,'ip prosedur-14 okt-15 juni 2026'!$A:$H,4,FALSE)</f>
        <v>35363269.36</v>
      </c>
      <c r="Q174" s="13">
        <f>VLOOKUP($D174,'ip prosedur-14 okt-15 juni 2026'!$A:$H,3, FALSE)</f>
        <v>148</v>
      </c>
      <c r="R174" s="3">
        <f t="shared" si="4"/>
        <v>5233763865</v>
      </c>
      <c r="S174" s="14">
        <f>VLOOKUP($D174,'ip prosedur-14 okt-15 juni 2026'!$A:$H,5,FALSE)</f>
        <v>13273750</v>
      </c>
      <c r="T174" s="14">
        <f>VLOOKUP($D174,'ip prosedur-14 okt-15 juni 2026'!$A:$H,6,FALSE)</f>
        <v>28115910</v>
      </c>
      <c r="U174" s="14">
        <f>VLOOKUP($D174,'ip prosedur-14 okt-15 juni 2026'!$A:$H,7,FALSE)</f>
        <v>45603339</v>
      </c>
      <c r="V174" s="14">
        <f>VLOOKUP($D174,'ip prosedur-14 okt-15 juni 2026'!$A:$H,8,FALSE)</f>
        <v>68445976</v>
      </c>
    </row>
    <row r="175">
      <c r="A175" s="7" t="s">
        <v>5</v>
      </c>
      <c r="B175" s="7" t="s">
        <v>1217</v>
      </c>
      <c r="C175" s="7" t="s">
        <v>1218</v>
      </c>
      <c r="D175" s="7" t="s">
        <v>1221</v>
      </c>
      <c r="E175" s="7" t="s">
        <v>1222</v>
      </c>
      <c r="F175" s="11" t="str">
        <f>VLOOKUP($D175,proc!$A:$D,3, FALSE)</f>
        <v>4</v>
      </c>
      <c r="G175" s="12" t="str">
        <f t="shared" si="1"/>
        <v>Other Gastrointestinal Minor Proc.</v>
      </c>
      <c r="H175" s="12" t="str">
        <f t="shared" si="2"/>
        <v>P16KW</v>
      </c>
      <c r="K175" s="13">
        <f>VLOOKUP($B175,'tarif idrg'!$A:$O,11,FALSE)</f>
        <v>406097</v>
      </c>
      <c r="L175" s="13">
        <f>VLOOKUP($B175,'tarif idrg'!$A:$O,15,FALSE)</f>
        <v>406097</v>
      </c>
      <c r="N175" s="3" t="str">
        <f t="shared" si="3"/>
        <v>-</v>
      </c>
      <c r="O175" s="13">
        <f>VLOOKUP($D175,'ip prosedur-2025'!$A:$H,4,FALSE)</f>
        <v>49430814.73</v>
      </c>
      <c r="P175" s="13">
        <f>VLOOKUP($D175,'ip prosedur-14 okt-15 juni 2026'!$A:$H,4,FALSE)</f>
        <v>49332850.08</v>
      </c>
      <c r="Q175" s="13">
        <f>VLOOKUP($D175,'ip prosedur-14 okt-15 juni 2026'!$A:$H,3, FALSE)</f>
        <v>24</v>
      </c>
      <c r="R175" s="3">
        <f t="shared" si="4"/>
        <v>1183988402</v>
      </c>
      <c r="S175" s="14">
        <f>VLOOKUP($D175,'ip prosedur-14 okt-15 juni 2026'!$A:$H,5,FALSE)</f>
        <v>20785506</v>
      </c>
      <c r="T175" s="14">
        <f>VLOOKUP($D175,'ip prosedur-14 okt-15 juni 2026'!$A:$H,6,FALSE)</f>
        <v>42278365</v>
      </c>
      <c r="U175" s="14">
        <f>VLOOKUP($D175,'ip prosedur-14 okt-15 juni 2026'!$A:$H,7,FALSE)</f>
        <v>56574018</v>
      </c>
      <c r="V175" s="14">
        <f>VLOOKUP($D175,'ip prosedur-14 okt-15 juni 2026'!$A:$H,8,FALSE)</f>
        <v>100107052</v>
      </c>
    </row>
    <row r="176">
      <c r="A176" s="7" t="s">
        <v>5</v>
      </c>
      <c r="B176" s="7" t="s">
        <v>1217</v>
      </c>
      <c r="C176" s="7" t="s">
        <v>1218</v>
      </c>
      <c r="D176" s="7" t="s">
        <v>1225</v>
      </c>
      <c r="E176" s="7" t="s">
        <v>1226</v>
      </c>
      <c r="F176" s="11" t="str">
        <f>VLOOKUP($D176,proc!$A:$D,3, FALSE)</f>
        <v>3</v>
      </c>
      <c r="G176" s="12" t="str">
        <f t="shared" si="1"/>
        <v>Other Gastrointestinal Minor Proc.</v>
      </c>
      <c r="H176" s="12" t="str">
        <f t="shared" si="2"/>
        <v>P16KW</v>
      </c>
      <c r="K176" s="13">
        <f>VLOOKUP($B176,'tarif idrg'!$A:$O,11,FALSE)</f>
        <v>406097</v>
      </c>
      <c r="L176" s="13">
        <f>VLOOKUP($B176,'tarif idrg'!$A:$O,15,FALSE)</f>
        <v>406097</v>
      </c>
      <c r="N176" s="3" t="str">
        <f t="shared" si="3"/>
        <v>-</v>
      </c>
      <c r="O176" s="13">
        <f>VLOOKUP($D176,'ip prosedur-2025'!$A:$H,4,FALSE)</f>
        <v>69819676.74</v>
      </c>
      <c r="P176" s="13">
        <f>VLOOKUP($D176,'ip prosedur-14 okt-15 juni 2026'!$A:$H,4,FALSE)</f>
        <v>66552176.53</v>
      </c>
      <c r="Q176" s="13">
        <f>VLOOKUP($D176,'ip prosedur-14 okt-15 juni 2026'!$A:$H,3, FALSE)</f>
        <v>19</v>
      </c>
      <c r="R176" s="3">
        <f t="shared" si="4"/>
        <v>1264491354</v>
      </c>
      <c r="S176" s="14">
        <f>VLOOKUP($D176,'ip prosedur-14 okt-15 juni 2026'!$A:$H,5,FALSE)</f>
        <v>37123222</v>
      </c>
      <c r="T176" s="14">
        <f>VLOOKUP($D176,'ip prosedur-14 okt-15 juni 2026'!$A:$H,6,FALSE)</f>
        <v>52540068</v>
      </c>
      <c r="U176" s="14">
        <f>VLOOKUP($D176,'ip prosedur-14 okt-15 juni 2026'!$A:$H,7,FALSE)</f>
        <v>97506072</v>
      </c>
      <c r="V176" s="14">
        <f>VLOOKUP($D176,'ip prosedur-14 okt-15 juni 2026'!$A:$H,8,FALSE)</f>
        <v>134580616</v>
      </c>
    </row>
    <row r="177">
      <c r="A177" s="7" t="s">
        <v>5</v>
      </c>
      <c r="B177" s="7" t="s">
        <v>1217</v>
      </c>
      <c r="C177" s="7" t="s">
        <v>1218</v>
      </c>
      <c r="D177" s="7" t="s">
        <v>758</v>
      </c>
      <c r="E177" s="7" t="s">
        <v>759</v>
      </c>
      <c r="F177" s="11" t="str">
        <f>VLOOKUP($D177,proc!$A:$D,3, FALSE)</f>
        <v>0</v>
      </c>
      <c r="G177" s="12" t="str">
        <f t="shared" si="1"/>
        <v>Other Gastrointestinal Minor Proc.</v>
      </c>
      <c r="H177" s="12" t="str">
        <f t="shared" si="2"/>
        <v>P16KW</v>
      </c>
      <c r="K177" s="13">
        <f>VLOOKUP($B177,'tarif idrg'!$A:$O,11,FALSE)</f>
        <v>406097</v>
      </c>
      <c r="L177" s="13">
        <f>VLOOKUP($B177,'tarif idrg'!$A:$O,15,FALSE)</f>
        <v>406097</v>
      </c>
      <c r="N177" s="3" t="str">
        <f t="shared" si="3"/>
        <v>-</v>
      </c>
      <c r="O177" s="13">
        <f>VLOOKUP($D177,'ip prosedur-2025'!$A:$H,4,FALSE)</f>
        <v>10215123.67</v>
      </c>
      <c r="P177" s="13">
        <f>VLOOKUP($D177,'ip prosedur-14 okt-15 juni 2026'!$A:$H,4,FALSE)</f>
        <v>8415440.667</v>
      </c>
      <c r="Q177" s="13">
        <f>VLOOKUP($D177,'ip prosedur-14 okt-15 juni 2026'!$A:$H,3, FALSE)</f>
        <v>3</v>
      </c>
      <c r="R177" s="3">
        <f t="shared" si="4"/>
        <v>25246322</v>
      </c>
      <c r="S177" s="14">
        <f>VLOOKUP($D177,'ip prosedur-14 okt-15 juni 2026'!$A:$H,5,FALSE)</f>
        <v>6385022</v>
      </c>
      <c r="T177" s="14">
        <f>VLOOKUP($D177,'ip prosedur-14 okt-15 juni 2026'!$A:$H,6,FALSE)</f>
        <v>9363460</v>
      </c>
      <c r="U177" s="14">
        <f>VLOOKUP($D177,'ip prosedur-14 okt-15 juni 2026'!$A:$H,7,FALSE)</f>
        <v>9497840</v>
      </c>
      <c r="V177" s="14">
        <f>VLOOKUP($D177,'ip prosedur-14 okt-15 juni 2026'!$A:$H,8,FALSE)</f>
        <v>9497840</v>
      </c>
    </row>
    <row r="178">
      <c r="A178" s="7" t="s">
        <v>5</v>
      </c>
      <c r="B178" s="7" t="s">
        <v>1217</v>
      </c>
      <c r="C178" s="7" t="s">
        <v>1218</v>
      </c>
      <c r="D178" s="7" t="s">
        <v>1227</v>
      </c>
      <c r="E178" s="7" t="s">
        <v>1228</v>
      </c>
      <c r="F178" s="11" t="str">
        <f>VLOOKUP($D178,proc!$A:$D,3, FALSE)</f>
        <v>5</v>
      </c>
      <c r="G178" s="12" t="str">
        <f t="shared" si="1"/>
        <v>Other Gastrointestinal Minor Proc.</v>
      </c>
      <c r="H178" s="12" t="str">
        <f t="shared" si="2"/>
        <v>P16KW</v>
      </c>
      <c r="K178" s="13">
        <f>VLOOKUP($B178,'tarif idrg'!$A:$O,11,FALSE)</f>
        <v>406097</v>
      </c>
      <c r="L178" s="13">
        <f>VLOOKUP($B178,'tarif idrg'!$A:$O,15,FALSE)</f>
        <v>406097</v>
      </c>
      <c r="N178" s="3" t="str">
        <f t="shared" si="3"/>
        <v>-</v>
      </c>
      <c r="O178" s="13">
        <f>VLOOKUP($D178,'ip prosedur-2025'!$A:$H,4,FALSE)</f>
        <v>15302197</v>
      </c>
      <c r="P178" s="13">
        <f>VLOOKUP($D178,'ip prosedur-14 okt-15 juni 2026'!$A:$H,4,FALSE)</f>
        <v>11427150</v>
      </c>
      <c r="Q178" s="13">
        <f>VLOOKUP($D178,'ip prosedur-14 okt-15 juni 2026'!$A:$H,3, FALSE)</f>
        <v>1</v>
      </c>
      <c r="R178" s="3">
        <f t="shared" si="4"/>
        <v>11427150</v>
      </c>
      <c r="S178" s="14">
        <f>VLOOKUP($D178,'ip prosedur-14 okt-15 juni 2026'!$A:$H,5,FALSE)</f>
        <v>11427150</v>
      </c>
      <c r="T178" s="14">
        <f>VLOOKUP($D178,'ip prosedur-14 okt-15 juni 2026'!$A:$H,6,FALSE)</f>
        <v>11427150</v>
      </c>
      <c r="U178" s="14">
        <f>VLOOKUP($D178,'ip prosedur-14 okt-15 juni 2026'!$A:$H,7,FALSE)</f>
        <v>11427150</v>
      </c>
      <c r="V178" s="14">
        <f>VLOOKUP($D178,'ip prosedur-14 okt-15 juni 2026'!$A:$H,8,FALSE)</f>
        <v>11427150</v>
      </c>
    </row>
    <row r="179">
      <c r="A179" s="7" t="s">
        <v>5</v>
      </c>
      <c r="B179" s="7" t="s">
        <v>1217</v>
      </c>
      <c r="C179" s="7" t="s">
        <v>1218</v>
      </c>
      <c r="D179" s="7" t="s">
        <v>1230</v>
      </c>
      <c r="E179" s="7" t="s">
        <v>1231</v>
      </c>
      <c r="F179" s="11" t="str">
        <f>VLOOKUP($D179,proc!$A:$D,3, FALSE)</f>
        <v>5</v>
      </c>
      <c r="G179" s="12" t="str">
        <f t="shared" si="1"/>
        <v>Other Gastrointestinal Minor Proc.</v>
      </c>
      <c r="H179" s="12" t="str">
        <f t="shared" si="2"/>
        <v>P16KW</v>
      </c>
      <c r="K179" s="13">
        <f>VLOOKUP($B179,'tarif idrg'!$A:$O,11,FALSE)</f>
        <v>406097</v>
      </c>
      <c r="L179" s="13">
        <f>VLOOKUP($B179,'tarif idrg'!$A:$O,15,FALSE)</f>
        <v>406097</v>
      </c>
      <c r="N179" s="3" t="str">
        <f t="shared" si="3"/>
        <v>-</v>
      </c>
      <c r="O179" s="13">
        <f>VLOOKUP($D179,'ip prosedur-2025'!$A:$H,4,FALSE)</f>
        <v>24975963.5</v>
      </c>
      <c r="P179" s="3" t="str">
        <f>VLOOKUP($D179,'ip prosedur-14 okt-15 juni 2026'!$A:$H,4,FALSE)</f>
        <v>#N/A</v>
      </c>
      <c r="Q179" s="3" t="str">
        <f>VLOOKUP($D179,'ip prosedur-14 okt-15 juni 2026'!$A:$H,3, FALSE)</f>
        <v>#N/A</v>
      </c>
      <c r="R179" s="3" t="str">
        <f t="shared" si="4"/>
        <v>#N/A</v>
      </c>
      <c r="S179" s="18" t="str">
        <f>VLOOKUP($D179,'ip prosedur-14 okt-15 juni 2026'!$A:$H,5,FALSE)</f>
        <v>#N/A</v>
      </c>
      <c r="T179" s="18" t="str">
        <f>VLOOKUP($D179,'ip prosedur-14 okt-15 juni 2026'!$A:$H,6,FALSE)</f>
        <v>#N/A</v>
      </c>
      <c r="U179" s="18" t="str">
        <f>VLOOKUP($D179,'ip prosedur-14 okt-15 juni 2026'!$A:$H,7,FALSE)</f>
        <v>#N/A</v>
      </c>
      <c r="V179" s="18" t="str">
        <f>VLOOKUP($D179,'ip prosedur-14 okt-15 juni 2026'!$A:$H,8,FALSE)</f>
        <v>#N/A</v>
      </c>
    </row>
    <row r="180">
      <c r="A180" s="7" t="s">
        <v>5</v>
      </c>
      <c r="B180" s="7" t="s">
        <v>1217</v>
      </c>
      <c r="C180" s="7" t="s">
        <v>1218</v>
      </c>
      <c r="D180" s="7" t="s">
        <v>1232</v>
      </c>
      <c r="E180" s="7" t="s">
        <v>1233</v>
      </c>
      <c r="F180" s="11" t="str">
        <f>VLOOKUP($D180,proc!$A:$D,3, FALSE)</f>
        <v>5</v>
      </c>
      <c r="G180" s="12" t="str">
        <f t="shared" si="1"/>
        <v>Other Gastrointestinal Minor Proc.</v>
      </c>
      <c r="H180" s="12" t="str">
        <f t="shared" si="2"/>
        <v>P16KW</v>
      </c>
      <c r="K180" s="13">
        <f>VLOOKUP($B180,'tarif idrg'!$A:$O,11,FALSE)</f>
        <v>406097</v>
      </c>
      <c r="L180" s="13">
        <f>VLOOKUP($B180,'tarif idrg'!$A:$O,15,FALSE)</f>
        <v>406097</v>
      </c>
      <c r="N180" s="3" t="str">
        <f t="shared" si="3"/>
        <v>-</v>
      </c>
      <c r="O180" s="13">
        <f>VLOOKUP($D180,'ip prosedur-2025'!$A:$H,4,FALSE)</f>
        <v>83593436.75</v>
      </c>
      <c r="P180" s="13">
        <f>VLOOKUP($D180,'ip prosedur-14 okt-15 juni 2026'!$A:$H,4,FALSE)</f>
        <v>31393906</v>
      </c>
      <c r="Q180" s="13">
        <f>VLOOKUP($D180,'ip prosedur-14 okt-15 juni 2026'!$A:$H,3, FALSE)</f>
        <v>1</v>
      </c>
      <c r="R180" s="3">
        <f t="shared" si="4"/>
        <v>31393906</v>
      </c>
      <c r="S180" s="14">
        <f>VLOOKUP($D180,'ip prosedur-14 okt-15 juni 2026'!$A:$H,5,FALSE)</f>
        <v>31393906</v>
      </c>
      <c r="T180" s="14">
        <f>VLOOKUP($D180,'ip prosedur-14 okt-15 juni 2026'!$A:$H,6,FALSE)</f>
        <v>31393906</v>
      </c>
      <c r="U180" s="14">
        <f>VLOOKUP($D180,'ip prosedur-14 okt-15 juni 2026'!$A:$H,7,FALSE)</f>
        <v>31393906</v>
      </c>
      <c r="V180" s="14">
        <f>VLOOKUP($D180,'ip prosedur-14 okt-15 juni 2026'!$A:$H,8,FALSE)</f>
        <v>31393906</v>
      </c>
    </row>
    <row r="181">
      <c r="A181" s="7" t="s">
        <v>5</v>
      </c>
      <c r="B181" s="7" t="s">
        <v>1217</v>
      </c>
      <c r="C181" s="7" t="s">
        <v>1218</v>
      </c>
      <c r="D181" s="7" t="s">
        <v>1234</v>
      </c>
      <c r="E181" s="7" t="s">
        <v>1235</v>
      </c>
      <c r="F181" s="11" t="str">
        <f>VLOOKUP($D181,proc!$A:$D,3, FALSE)</f>
        <v>0</v>
      </c>
      <c r="G181" s="12" t="str">
        <f t="shared" si="1"/>
        <v>Other Gastrointestinal Minor Proc.</v>
      </c>
      <c r="H181" s="12" t="str">
        <f t="shared" si="2"/>
        <v>P16KW</v>
      </c>
      <c r="K181" s="13">
        <f>VLOOKUP($B181,'tarif idrg'!$A:$O,11,FALSE)</f>
        <v>406097</v>
      </c>
      <c r="L181" s="13">
        <f>VLOOKUP($B181,'tarif idrg'!$A:$O,15,FALSE)</f>
        <v>406097</v>
      </c>
      <c r="N181" s="3" t="str">
        <f t="shared" si="3"/>
        <v>-</v>
      </c>
      <c r="O181" s="13">
        <f>VLOOKUP($D181,'ip prosedur-2025'!$A:$H,4,FALSE)</f>
        <v>3685873.5</v>
      </c>
      <c r="P181" s="3" t="str">
        <f>VLOOKUP($D181,'ip prosedur-14 okt-15 juni 2026'!$A:$H,4,FALSE)</f>
        <v>#N/A</v>
      </c>
      <c r="Q181" s="3" t="str">
        <f>VLOOKUP($D181,'ip prosedur-14 okt-15 juni 2026'!$A:$H,3, FALSE)</f>
        <v>#N/A</v>
      </c>
      <c r="R181" s="3" t="str">
        <f t="shared" si="4"/>
        <v>#N/A</v>
      </c>
      <c r="S181" s="18" t="str">
        <f>VLOOKUP($D181,'ip prosedur-14 okt-15 juni 2026'!$A:$H,5,FALSE)</f>
        <v>#N/A</v>
      </c>
      <c r="T181" s="18" t="str">
        <f>VLOOKUP($D181,'ip prosedur-14 okt-15 juni 2026'!$A:$H,6,FALSE)</f>
        <v>#N/A</v>
      </c>
      <c r="U181" s="18" t="str">
        <f>VLOOKUP($D181,'ip prosedur-14 okt-15 juni 2026'!$A:$H,7,FALSE)</f>
        <v>#N/A</v>
      </c>
      <c r="V181" s="18" t="str">
        <f>VLOOKUP($D181,'ip prosedur-14 okt-15 juni 2026'!$A:$H,8,FALSE)</f>
        <v>#N/A</v>
      </c>
    </row>
    <row r="182">
      <c r="A182" s="7" t="s">
        <v>5</v>
      </c>
      <c r="B182" s="7" t="s">
        <v>1217</v>
      </c>
      <c r="C182" s="7" t="s">
        <v>1218</v>
      </c>
      <c r="D182" s="7" t="s">
        <v>1236</v>
      </c>
      <c r="E182" s="7" t="s">
        <v>1237</v>
      </c>
      <c r="F182" s="11" t="str">
        <f>VLOOKUP($D182,proc!$A:$D,3, FALSE)</f>
        <v>4</v>
      </c>
      <c r="G182" s="12" t="str">
        <f t="shared" si="1"/>
        <v>Other Gastrointestinal Minor Proc.</v>
      </c>
      <c r="H182" s="12" t="str">
        <f t="shared" si="2"/>
        <v>P16KW</v>
      </c>
      <c r="K182" s="13">
        <f>VLOOKUP($B182,'tarif idrg'!$A:$O,11,FALSE)</f>
        <v>406097</v>
      </c>
      <c r="L182" s="13">
        <f>VLOOKUP($B182,'tarif idrg'!$A:$O,15,FALSE)</f>
        <v>406097</v>
      </c>
      <c r="N182" s="3" t="str">
        <f t="shared" si="3"/>
        <v>-</v>
      </c>
      <c r="O182" s="13">
        <f>VLOOKUP($D182,'ip prosedur-2025'!$A:$H,4,FALSE)</f>
        <v>61417611.11</v>
      </c>
      <c r="P182" s="13">
        <f>VLOOKUP($D182,'ip prosedur-14 okt-15 juni 2026'!$A:$H,4,FALSE)</f>
        <v>73500118</v>
      </c>
      <c r="Q182" s="13">
        <f>VLOOKUP($D182,'ip prosedur-14 okt-15 juni 2026'!$A:$H,3, FALSE)</f>
        <v>38</v>
      </c>
      <c r="R182" s="3">
        <f t="shared" si="4"/>
        <v>2793004484</v>
      </c>
      <c r="S182" s="14">
        <f>VLOOKUP($D182,'ip prosedur-14 okt-15 juni 2026'!$A:$H,5,FALSE)</f>
        <v>25010059</v>
      </c>
      <c r="T182" s="14">
        <f>VLOOKUP($D182,'ip prosedur-14 okt-15 juni 2026'!$A:$H,6,FALSE)</f>
        <v>51126537</v>
      </c>
      <c r="U182" s="14">
        <f>VLOOKUP($D182,'ip prosedur-14 okt-15 juni 2026'!$A:$H,7,FALSE)</f>
        <v>85051355</v>
      </c>
      <c r="V182" s="14">
        <f>VLOOKUP($D182,'ip prosedur-14 okt-15 juni 2026'!$A:$H,8,FALSE)</f>
        <v>177266880</v>
      </c>
    </row>
    <row r="183">
      <c r="A183" s="7" t="s">
        <v>5</v>
      </c>
      <c r="B183" s="7" t="s">
        <v>1217</v>
      </c>
      <c r="C183" s="7" t="s">
        <v>1218</v>
      </c>
      <c r="D183" s="7" t="s">
        <v>1238</v>
      </c>
      <c r="E183" s="7" t="s">
        <v>1239</v>
      </c>
      <c r="F183" s="11" t="str">
        <f>VLOOKUP($D183,proc!$A:$D,3, FALSE)</f>
        <v>0</v>
      </c>
      <c r="G183" s="12" t="str">
        <f t="shared" si="1"/>
        <v>Other Gastrointestinal Minor Proc.</v>
      </c>
      <c r="H183" s="12" t="str">
        <f t="shared" si="2"/>
        <v>P16KW</v>
      </c>
      <c r="K183" s="13">
        <f>VLOOKUP($B183,'tarif idrg'!$A:$O,11,FALSE)</f>
        <v>406097</v>
      </c>
      <c r="L183" s="13">
        <f>VLOOKUP($B183,'tarif idrg'!$A:$O,15,FALSE)</f>
        <v>406097</v>
      </c>
      <c r="N183" s="3" t="str">
        <f t="shared" si="3"/>
        <v>-</v>
      </c>
      <c r="O183" s="13">
        <f>VLOOKUP($D183,'ip prosedur-2025'!$A:$H,4,FALSE)</f>
        <v>16398539.33</v>
      </c>
      <c r="P183" s="13">
        <f>VLOOKUP($D183,'ip prosedur-14 okt-15 juni 2026'!$A:$H,4,FALSE)</f>
        <v>16822688.49</v>
      </c>
      <c r="Q183" s="13">
        <f>VLOOKUP($D183,'ip prosedur-14 okt-15 juni 2026'!$A:$H,3, FALSE)</f>
        <v>6950</v>
      </c>
      <c r="R183" s="3">
        <f t="shared" si="4"/>
        <v>116917685006</v>
      </c>
      <c r="S183" s="14">
        <f>VLOOKUP($D183,'ip prosedur-14 okt-15 juni 2026'!$A:$H,5,FALSE)</f>
        <v>5200100</v>
      </c>
      <c r="T183" s="14">
        <f>VLOOKUP($D183,'ip prosedur-14 okt-15 juni 2026'!$A:$H,6,FALSE)</f>
        <v>9275000</v>
      </c>
      <c r="U183" s="14">
        <f>VLOOKUP($D183,'ip prosedur-14 okt-15 juni 2026'!$A:$H,7,FALSE)</f>
        <v>19783173</v>
      </c>
      <c r="V183" s="14">
        <f>VLOOKUP($D183,'ip prosedur-14 okt-15 juni 2026'!$A:$H,8,FALSE)</f>
        <v>38291471</v>
      </c>
    </row>
    <row r="184">
      <c r="A184" s="7" t="s">
        <v>5</v>
      </c>
      <c r="B184" s="7" t="s">
        <v>1217</v>
      </c>
      <c r="C184" s="7" t="s">
        <v>1218</v>
      </c>
      <c r="D184" s="7" t="s">
        <v>1240</v>
      </c>
      <c r="E184" s="7" t="s">
        <v>1241</v>
      </c>
      <c r="F184" s="11" t="str">
        <f>VLOOKUP($D184,proc!$A:$D,3, FALSE)</f>
        <v>0</v>
      </c>
      <c r="G184" s="12" t="str">
        <f t="shared" si="1"/>
        <v>Other Gastrointestinal Minor Proc.</v>
      </c>
      <c r="H184" s="12" t="str">
        <f t="shared" si="2"/>
        <v>P16KW</v>
      </c>
      <c r="K184" s="13">
        <f>VLOOKUP($B184,'tarif idrg'!$A:$O,11,FALSE)</f>
        <v>406097</v>
      </c>
      <c r="L184" s="13">
        <f>VLOOKUP($B184,'tarif idrg'!$A:$O,15,FALSE)</f>
        <v>406097</v>
      </c>
      <c r="N184" s="3" t="str">
        <f t="shared" si="3"/>
        <v>-</v>
      </c>
      <c r="O184" s="13">
        <f>VLOOKUP($D184,'ip prosedur-2025'!$A:$H,4,FALSE)</f>
        <v>14281625.96</v>
      </c>
      <c r="P184" s="13">
        <f>VLOOKUP($D184,'ip prosedur-14 okt-15 juni 2026'!$A:$H,4,FALSE)</f>
        <v>19335522.25</v>
      </c>
      <c r="Q184" s="13">
        <f>VLOOKUP($D184,'ip prosedur-14 okt-15 juni 2026'!$A:$H,3, FALSE)</f>
        <v>72</v>
      </c>
      <c r="R184" s="3">
        <f t="shared" si="4"/>
        <v>1392157602</v>
      </c>
      <c r="S184" s="14">
        <f>VLOOKUP($D184,'ip prosedur-14 okt-15 juni 2026'!$A:$H,5,FALSE)</f>
        <v>3277111</v>
      </c>
      <c r="T184" s="14">
        <f>VLOOKUP($D184,'ip prosedur-14 okt-15 juni 2026'!$A:$H,6,FALSE)</f>
        <v>6209626</v>
      </c>
      <c r="U184" s="14">
        <f>VLOOKUP($D184,'ip prosedur-14 okt-15 juni 2026'!$A:$H,7,FALSE)</f>
        <v>20341100</v>
      </c>
      <c r="V184" s="14">
        <f>VLOOKUP($D184,'ip prosedur-14 okt-15 juni 2026'!$A:$H,8,FALSE)</f>
        <v>45266917</v>
      </c>
    </row>
    <row r="185">
      <c r="A185" s="7" t="s">
        <v>5</v>
      </c>
      <c r="B185" s="7" t="s">
        <v>1217</v>
      </c>
      <c r="C185" s="7" t="s">
        <v>1218</v>
      </c>
      <c r="D185" s="7" t="s">
        <v>1242</v>
      </c>
      <c r="E185" s="7" t="s">
        <v>1243</v>
      </c>
      <c r="F185" s="11" t="str">
        <f>VLOOKUP($D185,proc!$A:$D,3, FALSE)</f>
        <v>0</v>
      </c>
      <c r="G185" s="12" t="str">
        <f t="shared" si="1"/>
        <v>Other Gastrointestinal Minor Proc.</v>
      </c>
      <c r="H185" s="12" t="str">
        <f t="shared" si="2"/>
        <v>P16KW</v>
      </c>
      <c r="K185" s="13">
        <f>VLOOKUP($B185,'tarif idrg'!$A:$O,11,FALSE)</f>
        <v>406097</v>
      </c>
      <c r="L185" s="13">
        <f>VLOOKUP($B185,'tarif idrg'!$A:$O,15,FALSE)</f>
        <v>406097</v>
      </c>
      <c r="N185" s="3" t="str">
        <f t="shared" si="3"/>
        <v>-</v>
      </c>
      <c r="O185" s="13">
        <f>VLOOKUP($D185,'ip prosedur-2025'!$A:$H,4,FALSE)</f>
        <v>17756527.57</v>
      </c>
      <c r="P185" s="13">
        <f>VLOOKUP($D185,'ip prosedur-14 okt-15 juni 2026'!$A:$H,4,FALSE)</f>
        <v>20239601.13</v>
      </c>
      <c r="Q185" s="13">
        <f>VLOOKUP($D185,'ip prosedur-14 okt-15 juni 2026'!$A:$H,3, FALSE)</f>
        <v>2452</v>
      </c>
      <c r="R185" s="3">
        <f t="shared" si="4"/>
        <v>49627501971</v>
      </c>
      <c r="S185" s="14">
        <f>VLOOKUP($D185,'ip prosedur-14 okt-15 juni 2026'!$A:$H,5,FALSE)</f>
        <v>6297305</v>
      </c>
      <c r="T185" s="14">
        <f>VLOOKUP($D185,'ip prosedur-14 okt-15 juni 2026'!$A:$H,6,FALSE)</f>
        <v>9939362</v>
      </c>
      <c r="U185" s="14">
        <f>VLOOKUP($D185,'ip prosedur-14 okt-15 juni 2026'!$A:$H,7,FALSE)</f>
        <v>18774300</v>
      </c>
      <c r="V185" s="14">
        <f>VLOOKUP($D185,'ip prosedur-14 okt-15 juni 2026'!$A:$H,8,FALSE)</f>
        <v>39318131</v>
      </c>
    </row>
    <row r="186">
      <c r="A186" s="7" t="s">
        <v>5</v>
      </c>
      <c r="B186" s="7" t="s">
        <v>1217</v>
      </c>
      <c r="C186" s="7" t="s">
        <v>1218</v>
      </c>
      <c r="D186" s="7" t="s">
        <v>1244</v>
      </c>
      <c r="E186" s="7" t="s">
        <v>1245</v>
      </c>
      <c r="F186" s="11" t="str">
        <f>VLOOKUP($D186,proc!$A:$D,3, FALSE)</f>
        <v>0</v>
      </c>
      <c r="G186" s="12" t="str">
        <f t="shared" si="1"/>
        <v>Other Gastrointestinal Minor Proc.</v>
      </c>
      <c r="H186" s="12" t="str">
        <f t="shared" si="2"/>
        <v>P16KW</v>
      </c>
      <c r="K186" s="13">
        <f>VLOOKUP($B186,'tarif idrg'!$A:$O,11,FALSE)</f>
        <v>406097</v>
      </c>
      <c r="L186" s="13">
        <f>VLOOKUP($B186,'tarif idrg'!$A:$O,15,FALSE)</f>
        <v>406097</v>
      </c>
      <c r="N186" s="3" t="str">
        <f t="shared" si="3"/>
        <v>-</v>
      </c>
      <c r="O186" s="13">
        <f>VLOOKUP($D186,'ip prosedur-2025'!$A:$H,4,FALSE)</f>
        <v>27103739.22</v>
      </c>
      <c r="P186" s="13">
        <f>VLOOKUP($D186,'ip prosedur-14 okt-15 juni 2026'!$A:$H,4,FALSE)</f>
        <v>25878558.03</v>
      </c>
      <c r="Q186" s="13">
        <f>VLOOKUP($D186,'ip prosedur-14 okt-15 juni 2026'!$A:$H,3, FALSE)</f>
        <v>78</v>
      </c>
      <c r="R186" s="3">
        <f t="shared" si="4"/>
        <v>2018527526</v>
      </c>
      <c r="S186" s="14">
        <f>VLOOKUP($D186,'ip prosedur-14 okt-15 juni 2026'!$A:$H,5,FALSE)</f>
        <v>7396542</v>
      </c>
      <c r="T186" s="14">
        <f>VLOOKUP($D186,'ip prosedur-14 okt-15 juni 2026'!$A:$H,6,FALSE)</f>
        <v>13684485</v>
      </c>
      <c r="U186" s="14">
        <f>VLOOKUP($D186,'ip prosedur-14 okt-15 juni 2026'!$A:$H,7,FALSE)</f>
        <v>22865457</v>
      </c>
      <c r="V186" s="14">
        <f>VLOOKUP($D186,'ip prosedur-14 okt-15 juni 2026'!$A:$H,8,FALSE)</f>
        <v>84460017</v>
      </c>
    </row>
    <row r="187">
      <c r="A187" s="7" t="s">
        <v>5</v>
      </c>
      <c r="B187" s="7" t="s">
        <v>1217</v>
      </c>
      <c r="C187" s="7" t="s">
        <v>1218</v>
      </c>
      <c r="D187" s="7" t="s">
        <v>1246</v>
      </c>
      <c r="E187" s="7" t="s">
        <v>1247</v>
      </c>
      <c r="F187" s="11" t="str">
        <f>VLOOKUP($D187,proc!$A:$D,3, FALSE)</f>
        <v>0</v>
      </c>
      <c r="G187" s="12" t="str">
        <f t="shared" si="1"/>
        <v>Other Gastrointestinal Minor Proc.</v>
      </c>
      <c r="H187" s="12" t="str">
        <f t="shared" si="2"/>
        <v>P16KW</v>
      </c>
      <c r="K187" s="13">
        <f>VLOOKUP($B187,'tarif idrg'!$A:$O,11,FALSE)</f>
        <v>406097</v>
      </c>
      <c r="L187" s="13">
        <f>VLOOKUP($B187,'tarif idrg'!$A:$O,15,FALSE)</f>
        <v>406097</v>
      </c>
      <c r="N187" s="3" t="str">
        <f t="shared" si="3"/>
        <v>-</v>
      </c>
      <c r="O187" s="13">
        <f>VLOOKUP($D187,'ip prosedur-2025'!$A:$H,4,FALSE)</f>
        <v>21177942.77</v>
      </c>
      <c r="P187" s="13">
        <f>VLOOKUP($D187,'ip prosedur-14 okt-15 juni 2026'!$A:$H,4,FALSE)</f>
        <v>19294128.27</v>
      </c>
      <c r="Q187" s="13">
        <f>VLOOKUP($D187,'ip prosedur-14 okt-15 juni 2026'!$A:$H,3, FALSE)</f>
        <v>98</v>
      </c>
      <c r="R187" s="3">
        <f t="shared" si="4"/>
        <v>1890824570</v>
      </c>
      <c r="S187" s="14">
        <f>VLOOKUP($D187,'ip prosedur-14 okt-15 juni 2026'!$A:$H,5,FALSE)</f>
        <v>4281075</v>
      </c>
      <c r="T187" s="14">
        <f>VLOOKUP($D187,'ip prosedur-14 okt-15 juni 2026'!$A:$H,6,FALSE)</f>
        <v>7681613</v>
      </c>
      <c r="U187" s="14">
        <f>VLOOKUP($D187,'ip prosedur-14 okt-15 juni 2026'!$A:$H,7,FALSE)</f>
        <v>14094483</v>
      </c>
      <c r="V187" s="14">
        <f>VLOOKUP($D187,'ip prosedur-14 okt-15 juni 2026'!$A:$H,8,FALSE)</f>
        <v>38270374</v>
      </c>
    </row>
    <row r="188">
      <c r="A188" s="7" t="s">
        <v>5</v>
      </c>
      <c r="B188" s="7" t="s">
        <v>1217</v>
      </c>
      <c r="C188" s="7" t="s">
        <v>1218</v>
      </c>
      <c r="D188" s="7" t="s">
        <v>1248</v>
      </c>
      <c r="E188" s="7" t="s">
        <v>1249</v>
      </c>
      <c r="F188" s="11" t="str">
        <f>VLOOKUP($D188,proc!$A:$D,3, FALSE)</f>
        <v>0</v>
      </c>
      <c r="G188" s="12" t="str">
        <f t="shared" si="1"/>
        <v>Other Gastrointestinal Minor Proc.</v>
      </c>
      <c r="H188" s="12" t="str">
        <f t="shared" si="2"/>
        <v>P16KW</v>
      </c>
      <c r="K188" s="13">
        <f>VLOOKUP($B188,'tarif idrg'!$A:$O,11,FALSE)</f>
        <v>406097</v>
      </c>
      <c r="L188" s="13">
        <f>VLOOKUP($B188,'tarif idrg'!$A:$O,15,FALSE)</f>
        <v>406097</v>
      </c>
      <c r="N188" s="3" t="str">
        <f t="shared" si="3"/>
        <v>-</v>
      </c>
      <c r="O188" s="13">
        <f>VLOOKUP($D188,'ip prosedur-2025'!$A:$H,4,FALSE)</f>
        <v>20870055.37</v>
      </c>
      <c r="P188" s="13">
        <f>VLOOKUP($D188,'ip prosedur-14 okt-15 juni 2026'!$A:$H,4,FALSE)</f>
        <v>10194088.12</v>
      </c>
      <c r="Q188" s="13">
        <f>VLOOKUP($D188,'ip prosedur-14 okt-15 juni 2026'!$A:$H,3, FALSE)</f>
        <v>58</v>
      </c>
      <c r="R188" s="3">
        <f t="shared" si="4"/>
        <v>591257111</v>
      </c>
      <c r="S188" s="14">
        <f>VLOOKUP($D188,'ip prosedur-14 okt-15 juni 2026'!$A:$H,5,FALSE)</f>
        <v>3877968</v>
      </c>
      <c r="T188" s="14">
        <f>VLOOKUP($D188,'ip prosedur-14 okt-15 juni 2026'!$A:$H,6,FALSE)</f>
        <v>7456695</v>
      </c>
      <c r="U188" s="14">
        <f>VLOOKUP($D188,'ip prosedur-14 okt-15 juni 2026'!$A:$H,7,FALSE)</f>
        <v>13336276</v>
      </c>
      <c r="V188" s="14">
        <f>VLOOKUP($D188,'ip prosedur-14 okt-15 juni 2026'!$A:$H,8,FALSE)</f>
        <v>18085154</v>
      </c>
    </row>
    <row r="189">
      <c r="A189" s="7" t="s">
        <v>5</v>
      </c>
      <c r="B189" s="7" t="s">
        <v>1217</v>
      </c>
      <c r="C189" s="7" t="s">
        <v>1218</v>
      </c>
      <c r="D189" s="7" t="s">
        <v>1252</v>
      </c>
      <c r="E189" s="7" t="s">
        <v>1253</v>
      </c>
      <c r="F189" s="11" t="str">
        <f>VLOOKUP($D189,proc!$A:$D,3, FALSE)</f>
        <v>0</v>
      </c>
      <c r="G189" s="12" t="str">
        <f t="shared" si="1"/>
        <v>Other Gastrointestinal Minor Proc.</v>
      </c>
      <c r="H189" s="12" t="str">
        <f t="shared" si="2"/>
        <v>P16KW</v>
      </c>
      <c r="K189" s="13">
        <f>VLOOKUP($B189,'tarif idrg'!$A:$O,11,FALSE)</f>
        <v>406097</v>
      </c>
      <c r="L189" s="13">
        <f>VLOOKUP($B189,'tarif idrg'!$A:$O,15,FALSE)</f>
        <v>406097</v>
      </c>
      <c r="N189" s="3" t="str">
        <f t="shared" si="3"/>
        <v>-</v>
      </c>
      <c r="O189" s="13">
        <f>VLOOKUP($D189,'ip prosedur-2025'!$A:$H,4,FALSE)</f>
        <v>15915832.87</v>
      </c>
      <c r="P189" s="13">
        <f>VLOOKUP($D189,'ip prosedur-14 okt-15 juni 2026'!$A:$H,4,FALSE)</f>
        <v>15800052.11</v>
      </c>
      <c r="Q189" s="13">
        <f>VLOOKUP($D189,'ip prosedur-14 okt-15 juni 2026'!$A:$H,3, FALSE)</f>
        <v>562</v>
      </c>
      <c r="R189" s="3">
        <f t="shared" si="4"/>
        <v>8879629286</v>
      </c>
      <c r="S189" s="14">
        <f>VLOOKUP($D189,'ip prosedur-14 okt-15 juni 2026'!$A:$H,5,FALSE)</f>
        <v>6658188</v>
      </c>
      <c r="T189" s="14">
        <f>VLOOKUP($D189,'ip prosedur-14 okt-15 juni 2026'!$A:$H,6,FALSE)</f>
        <v>11239618</v>
      </c>
      <c r="U189" s="14">
        <f>VLOOKUP($D189,'ip prosedur-14 okt-15 juni 2026'!$A:$H,7,FALSE)</f>
        <v>18189431</v>
      </c>
      <c r="V189" s="14">
        <f>VLOOKUP($D189,'ip prosedur-14 okt-15 juni 2026'!$A:$H,8,FALSE)</f>
        <v>34072163</v>
      </c>
    </row>
    <row r="190">
      <c r="A190" s="7" t="s">
        <v>5</v>
      </c>
      <c r="B190" s="7" t="s">
        <v>1217</v>
      </c>
      <c r="C190" s="7" t="s">
        <v>1218</v>
      </c>
      <c r="D190" s="7" t="s">
        <v>1255</v>
      </c>
      <c r="E190" s="7" t="s">
        <v>1256</v>
      </c>
      <c r="F190" s="11" t="str">
        <f>VLOOKUP($D190,proc!$A:$D,3, FALSE)</f>
        <v>0</v>
      </c>
      <c r="G190" s="12" t="str">
        <f t="shared" si="1"/>
        <v>Other Gastrointestinal Minor Proc.</v>
      </c>
      <c r="H190" s="12" t="str">
        <f t="shared" si="2"/>
        <v>P16KW</v>
      </c>
      <c r="K190" s="13">
        <f>VLOOKUP($B190,'tarif idrg'!$A:$O,11,FALSE)</f>
        <v>406097</v>
      </c>
      <c r="L190" s="13">
        <f>VLOOKUP($B190,'tarif idrg'!$A:$O,15,FALSE)</f>
        <v>406097</v>
      </c>
      <c r="N190" s="3" t="str">
        <f t="shared" si="3"/>
        <v>-</v>
      </c>
      <c r="O190" s="13">
        <f>VLOOKUP($D190,'ip prosedur-2025'!$A:$H,4,FALSE)</f>
        <v>33825900.2</v>
      </c>
      <c r="P190" s="13">
        <f>VLOOKUP($D190,'ip prosedur-14 okt-15 juni 2026'!$A:$H,4,FALSE)</f>
        <v>21939400.29</v>
      </c>
      <c r="Q190" s="13">
        <f>VLOOKUP($D190,'ip prosedur-14 okt-15 juni 2026'!$A:$H,3, FALSE)</f>
        <v>7</v>
      </c>
      <c r="R190" s="3">
        <f t="shared" si="4"/>
        <v>153575802</v>
      </c>
      <c r="S190" s="14">
        <f>VLOOKUP($D190,'ip prosedur-14 okt-15 juni 2026'!$A:$H,5,FALSE)</f>
        <v>14421781</v>
      </c>
      <c r="T190" s="14">
        <f>VLOOKUP($D190,'ip prosedur-14 okt-15 juni 2026'!$A:$H,6,FALSE)</f>
        <v>20065767</v>
      </c>
      <c r="U190" s="14">
        <f>VLOOKUP($D190,'ip prosedur-14 okt-15 juni 2026'!$A:$H,7,FALSE)</f>
        <v>32330255</v>
      </c>
      <c r="V190" s="14">
        <f>VLOOKUP($D190,'ip prosedur-14 okt-15 juni 2026'!$A:$H,8,FALSE)</f>
        <v>38916320</v>
      </c>
    </row>
    <row r="191">
      <c r="A191" s="7" t="s">
        <v>5</v>
      </c>
      <c r="B191" s="7" t="s">
        <v>1217</v>
      </c>
      <c r="C191" s="7" t="s">
        <v>1218</v>
      </c>
      <c r="D191" s="7" t="s">
        <v>1257</v>
      </c>
      <c r="E191" s="7" t="s">
        <v>1258</v>
      </c>
      <c r="F191" s="11" t="str">
        <f>VLOOKUP($D191,proc!$A:$D,3, FALSE)</f>
        <v>0</v>
      </c>
      <c r="G191" s="12" t="str">
        <f t="shared" si="1"/>
        <v>Other Gastrointestinal Minor Proc.</v>
      </c>
      <c r="H191" s="12" t="str">
        <f t="shared" si="2"/>
        <v>P16KW</v>
      </c>
      <c r="K191" s="13">
        <f>VLOOKUP($B191,'tarif idrg'!$A:$O,11,FALSE)</f>
        <v>406097</v>
      </c>
      <c r="L191" s="13">
        <f>VLOOKUP($B191,'tarif idrg'!$A:$O,15,FALSE)</f>
        <v>406097</v>
      </c>
      <c r="N191" s="3" t="str">
        <f t="shared" si="3"/>
        <v>-</v>
      </c>
      <c r="O191" s="13">
        <f>VLOOKUP($D191,'ip prosedur-2025'!$A:$H,4,FALSE)</f>
        <v>36541673.1</v>
      </c>
      <c r="P191" s="13">
        <f>VLOOKUP($D191,'ip prosedur-14 okt-15 juni 2026'!$A:$H,4,FALSE)</f>
        <v>20574038.54</v>
      </c>
      <c r="Q191" s="13">
        <f>VLOOKUP($D191,'ip prosedur-14 okt-15 juni 2026'!$A:$H,3, FALSE)</f>
        <v>41</v>
      </c>
      <c r="R191" s="3">
        <f t="shared" si="4"/>
        <v>843535580.1</v>
      </c>
      <c r="S191" s="14">
        <f>VLOOKUP($D191,'ip prosedur-14 okt-15 juni 2026'!$A:$H,5,FALSE)</f>
        <v>8584000</v>
      </c>
      <c r="T191" s="14">
        <f>VLOOKUP($D191,'ip prosedur-14 okt-15 juni 2026'!$A:$H,6,FALSE)</f>
        <v>15478288</v>
      </c>
      <c r="U191" s="14">
        <f>VLOOKUP($D191,'ip prosedur-14 okt-15 juni 2026'!$A:$H,7,FALSE)</f>
        <v>24205453</v>
      </c>
      <c r="V191" s="14">
        <f>VLOOKUP($D191,'ip prosedur-14 okt-15 juni 2026'!$A:$H,8,FALSE)</f>
        <v>43199076</v>
      </c>
    </row>
    <row r="192">
      <c r="A192" s="7" t="s">
        <v>5</v>
      </c>
      <c r="B192" s="7" t="s">
        <v>1217</v>
      </c>
      <c r="C192" s="7" t="s">
        <v>1218</v>
      </c>
      <c r="D192" s="7" t="s">
        <v>1259</v>
      </c>
      <c r="E192" s="7" t="s">
        <v>1260</v>
      </c>
      <c r="F192" s="11" t="str">
        <f>VLOOKUP($D192,proc!$A:$D,3, FALSE)</f>
        <v>0</v>
      </c>
      <c r="G192" s="12" t="str">
        <f t="shared" si="1"/>
        <v>Other Gastrointestinal Minor Proc.</v>
      </c>
      <c r="H192" s="12" t="str">
        <f t="shared" si="2"/>
        <v>P16KW</v>
      </c>
      <c r="K192" s="13">
        <f>VLOOKUP($B192,'tarif idrg'!$A:$O,11,FALSE)</f>
        <v>406097</v>
      </c>
      <c r="L192" s="13">
        <f>VLOOKUP($B192,'tarif idrg'!$A:$O,15,FALSE)</f>
        <v>406097</v>
      </c>
      <c r="N192" s="3" t="str">
        <f t="shared" si="3"/>
        <v>-</v>
      </c>
      <c r="O192" s="13">
        <f>VLOOKUP($D192,'ip prosedur-2025'!$A:$H,4,FALSE)</f>
        <v>27250132.05</v>
      </c>
      <c r="P192" s="13">
        <f>VLOOKUP($D192,'ip prosedur-14 okt-15 juni 2026'!$A:$H,4,FALSE)</f>
        <v>30844081.48</v>
      </c>
      <c r="Q192" s="13">
        <f>VLOOKUP($D192,'ip prosedur-14 okt-15 juni 2026'!$A:$H,3, FALSE)</f>
        <v>1404</v>
      </c>
      <c r="R192" s="3">
        <f t="shared" si="4"/>
        <v>43305090398</v>
      </c>
      <c r="S192" s="14">
        <f>VLOOKUP($D192,'ip prosedur-14 okt-15 juni 2026'!$A:$H,5,FALSE)</f>
        <v>10283672</v>
      </c>
      <c r="T192" s="14">
        <f>VLOOKUP($D192,'ip prosedur-14 okt-15 juni 2026'!$A:$H,6,FALSE)</f>
        <v>18222369</v>
      </c>
      <c r="U192" s="14">
        <f>VLOOKUP($D192,'ip prosedur-14 okt-15 juni 2026'!$A:$H,7,FALSE)</f>
        <v>34208434</v>
      </c>
      <c r="V192" s="14">
        <f>VLOOKUP($D192,'ip prosedur-14 okt-15 juni 2026'!$A:$H,8,FALSE)</f>
        <v>70790449</v>
      </c>
    </row>
    <row r="193">
      <c r="A193" s="7" t="s">
        <v>5</v>
      </c>
      <c r="B193" s="7" t="s">
        <v>1217</v>
      </c>
      <c r="C193" s="7" t="s">
        <v>1218</v>
      </c>
      <c r="D193" s="7" t="s">
        <v>1261</v>
      </c>
      <c r="E193" s="7" t="s">
        <v>1262</v>
      </c>
      <c r="F193" s="11" t="str">
        <f>VLOOKUP($D193,proc!$A:$D,3, FALSE)</f>
        <v>0</v>
      </c>
      <c r="G193" s="12" t="str">
        <f t="shared" si="1"/>
        <v>Other Gastrointestinal Minor Proc.</v>
      </c>
      <c r="H193" s="12" t="str">
        <f t="shared" si="2"/>
        <v>P16KW</v>
      </c>
      <c r="K193" s="13">
        <f>VLOOKUP($B193,'tarif idrg'!$A:$O,11,FALSE)</f>
        <v>406097</v>
      </c>
      <c r="L193" s="13">
        <f>VLOOKUP($B193,'tarif idrg'!$A:$O,15,FALSE)</f>
        <v>406097</v>
      </c>
      <c r="N193" s="3" t="str">
        <f t="shared" si="3"/>
        <v>-</v>
      </c>
      <c r="O193" s="13">
        <f>VLOOKUP($D193,'ip prosedur-2025'!$A:$H,4,FALSE)</f>
        <v>41514676.29</v>
      </c>
      <c r="P193" s="13">
        <f>VLOOKUP($D193,'ip prosedur-14 okt-15 juni 2026'!$A:$H,4,FALSE)</f>
        <v>27258995.75</v>
      </c>
      <c r="Q193" s="13">
        <f>VLOOKUP($D193,'ip prosedur-14 okt-15 juni 2026'!$A:$H,3, FALSE)</f>
        <v>12</v>
      </c>
      <c r="R193" s="3">
        <f t="shared" si="4"/>
        <v>327107949</v>
      </c>
      <c r="S193" s="14">
        <f>VLOOKUP($D193,'ip prosedur-14 okt-15 juni 2026'!$A:$H,5,FALSE)</f>
        <v>5870398</v>
      </c>
      <c r="T193" s="14">
        <f>VLOOKUP($D193,'ip prosedur-14 okt-15 juni 2026'!$A:$H,6,FALSE)</f>
        <v>21837448</v>
      </c>
      <c r="U193" s="14">
        <f>VLOOKUP($D193,'ip prosedur-14 okt-15 juni 2026'!$A:$H,7,FALSE)</f>
        <v>36365059</v>
      </c>
      <c r="V193" s="14">
        <f>VLOOKUP($D193,'ip prosedur-14 okt-15 juni 2026'!$A:$H,8,FALSE)</f>
        <v>41206217</v>
      </c>
    </row>
    <row r="194">
      <c r="A194" s="7" t="s">
        <v>5</v>
      </c>
      <c r="B194" s="7" t="s">
        <v>1217</v>
      </c>
      <c r="C194" s="7" t="s">
        <v>1218</v>
      </c>
      <c r="D194" s="7" t="s">
        <v>1263</v>
      </c>
      <c r="E194" s="7" t="s">
        <v>1264</v>
      </c>
      <c r="F194" s="11" t="str">
        <f>VLOOKUP($D194,proc!$A:$D,3, FALSE)</f>
        <v>0</v>
      </c>
      <c r="G194" s="12" t="str">
        <f t="shared" si="1"/>
        <v>Other Gastrointestinal Minor Proc.</v>
      </c>
      <c r="H194" s="12" t="str">
        <f t="shared" si="2"/>
        <v>P16KW</v>
      </c>
      <c r="K194" s="13">
        <f>VLOOKUP($B194,'tarif idrg'!$A:$O,11,FALSE)</f>
        <v>406097</v>
      </c>
      <c r="L194" s="13">
        <f>VLOOKUP($B194,'tarif idrg'!$A:$O,15,FALSE)</f>
        <v>406097</v>
      </c>
      <c r="N194" s="3" t="str">
        <f t="shared" si="3"/>
        <v>-</v>
      </c>
      <c r="O194" s="13">
        <f>VLOOKUP($D194,'ip prosedur-2025'!$A:$H,4,FALSE)</f>
        <v>28150083.79</v>
      </c>
      <c r="P194" s="13">
        <f>VLOOKUP($D194,'ip prosedur-14 okt-15 juni 2026'!$A:$H,4,FALSE)</f>
        <v>30404274.31</v>
      </c>
      <c r="Q194" s="13">
        <f>VLOOKUP($D194,'ip prosedur-14 okt-15 juni 2026'!$A:$H,3, FALSE)</f>
        <v>310</v>
      </c>
      <c r="R194" s="3">
        <f t="shared" si="4"/>
        <v>9425325036</v>
      </c>
      <c r="S194" s="14">
        <f>VLOOKUP($D194,'ip prosedur-14 okt-15 juni 2026'!$A:$H,5,FALSE)</f>
        <v>10360665</v>
      </c>
      <c r="T194" s="14">
        <f>VLOOKUP($D194,'ip prosedur-14 okt-15 juni 2026'!$A:$H,6,FALSE)</f>
        <v>18875525</v>
      </c>
      <c r="U194" s="14">
        <f>VLOOKUP($D194,'ip prosedur-14 okt-15 juni 2026'!$A:$H,7,FALSE)</f>
        <v>33109085</v>
      </c>
      <c r="V194" s="14">
        <f>VLOOKUP($D194,'ip prosedur-14 okt-15 juni 2026'!$A:$H,8,FALSE)</f>
        <v>59732539</v>
      </c>
    </row>
    <row r="195">
      <c r="A195" s="7" t="s">
        <v>5</v>
      </c>
      <c r="B195" s="7" t="s">
        <v>1217</v>
      </c>
      <c r="C195" s="7" t="s">
        <v>1218</v>
      </c>
      <c r="D195" s="7" t="s">
        <v>1265</v>
      </c>
      <c r="E195" s="7" t="s">
        <v>1266</v>
      </c>
      <c r="F195" s="11" t="str">
        <f>VLOOKUP($D195,proc!$A:$D,3, FALSE)</f>
        <v>0</v>
      </c>
      <c r="G195" s="12" t="str">
        <f t="shared" si="1"/>
        <v>Other Gastrointestinal Minor Proc.</v>
      </c>
      <c r="H195" s="12" t="str">
        <f t="shared" si="2"/>
        <v>P16KW</v>
      </c>
      <c r="K195" s="13">
        <f>VLOOKUP($B195,'tarif idrg'!$A:$O,11,FALSE)</f>
        <v>406097</v>
      </c>
      <c r="L195" s="13">
        <f>VLOOKUP($B195,'tarif idrg'!$A:$O,15,FALSE)</f>
        <v>406097</v>
      </c>
      <c r="N195" s="3" t="str">
        <f t="shared" si="3"/>
        <v>-</v>
      </c>
      <c r="O195" s="13">
        <f>VLOOKUP($D195,'ip prosedur-2025'!$A:$H,4,FALSE)</f>
        <v>18732574.77</v>
      </c>
      <c r="P195" s="13">
        <f>VLOOKUP($D195,'ip prosedur-14 okt-15 juni 2026'!$A:$H,4,FALSE)</f>
        <v>15515121.21</v>
      </c>
      <c r="Q195" s="13">
        <f>VLOOKUP($D195,'ip prosedur-14 okt-15 juni 2026'!$A:$H,3, FALSE)</f>
        <v>53</v>
      </c>
      <c r="R195" s="3">
        <f t="shared" si="4"/>
        <v>822301424.1</v>
      </c>
      <c r="S195" s="14">
        <f>VLOOKUP($D195,'ip prosedur-14 okt-15 juni 2026'!$A:$H,5,FALSE)</f>
        <v>5939000</v>
      </c>
      <c r="T195" s="14">
        <f>VLOOKUP($D195,'ip prosedur-14 okt-15 juni 2026'!$A:$H,6,FALSE)</f>
        <v>9500300</v>
      </c>
      <c r="U195" s="14">
        <f>VLOOKUP($D195,'ip prosedur-14 okt-15 juni 2026'!$A:$H,7,FALSE)</f>
        <v>14150500</v>
      </c>
      <c r="V195" s="14">
        <f>VLOOKUP($D195,'ip prosedur-14 okt-15 juni 2026'!$A:$H,8,FALSE)</f>
        <v>26180913</v>
      </c>
    </row>
    <row r="196">
      <c r="A196" s="7" t="s">
        <v>5</v>
      </c>
      <c r="B196" s="7" t="s">
        <v>1217</v>
      </c>
      <c r="C196" s="7" t="s">
        <v>1218</v>
      </c>
      <c r="D196" s="7" t="s">
        <v>1267</v>
      </c>
      <c r="E196" s="7" t="s">
        <v>1268</v>
      </c>
      <c r="F196" s="11" t="str">
        <f>VLOOKUP($D196,proc!$A:$D,3, FALSE)</f>
        <v>0</v>
      </c>
      <c r="G196" s="12" t="str">
        <f t="shared" si="1"/>
        <v>Other Gastrointestinal Minor Proc.</v>
      </c>
      <c r="H196" s="12" t="str">
        <f t="shared" si="2"/>
        <v>P16KW</v>
      </c>
      <c r="K196" s="13">
        <f>VLOOKUP($B196,'tarif idrg'!$A:$O,11,FALSE)</f>
        <v>406097</v>
      </c>
      <c r="L196" s="13">
        <f>VLOOKUP($B196,'tarif idrg'!$A:$O,15,FALSE)</f>
        <v>406097</v>
      </c>
      <c r="N196" s="3" t="str">
        <f t="shared" si="3"/>
        <v>-</v>
      </c>
      <c r="O196" s="13">
        <f>VLOOKUP($D196,'ip prosedur-2025'!$A:$H,4,FALSE)</f>
        <v>45946331.53</v>
      </c>
      <c r="P196" s="13">
        <f>VLOOKUP($D196,'ip prosedur-14 okt-15 juni 2026'!$A:$H,4,FALSE)</f>
        <v>25353051.38</v>
      </c>
      <c r="Q196" s="13">
        <f>VLOOKUP($D196,'ip prosedur-14 okt-15 juni 2026'!$A:$H,3, FALSE)</f>
        <v>45</v>
      </c>
      <c r="R196" s="3">
        <f t="shared" si="4"/>
        <v>1140887312</v>
      </c>
      <c r="S196" s="14">
        <f>VLOOKUP($D196,'ip prosedur-14 okt-15 juni 2026'!$A:$H,5,FALSE)</f>
        <v>4361366</v>
      </c>
      <c r="T196" s="14">
        <f>VLOOKUP($D196,'ip prosedur-14 okt-15 juni 2026'!$A:$H,6,FALSE)</f>
        <v>10024992</v>
      </c>
      <c r="U196" s="14">
        <f>VLOOKUP($D196,'ip prosedur-14 okt-15 juni 2026'!$A:$H,7,FALSE)</f>
        <v>27573672</v>
      </c>
      <c r="V196" s="14">
        <f>VLOOKUP($D196,'ip prosedur-14 okt-15 juni 2026'!$A:$H,8,FALSE)</f>
        <v>90167160</v>
      </c>
    </row>
    <row r="197">
      <c r="A197" s="7" t="s">
        <v>5</v>
      </c>
      <c r="B197" s="7" t="s">
        <v>1217</v>
      </c>
      <c r="C197" s="7" t="s">
        <v>1218</v>
      </c>
      <c r="D197" s="7" t="s">
        <v>1269</v>
      </c>
      <c r="E197" s="7" t="s">
        <v>1270</v>
      </c>
      <c r="F197" s="11" t="str">
        <f>VLOOKUP($D197,proc!$A:$D,3, FALSE)</f>
        <v>0</v>
      </c>
      <c r="G197" s="12" t="str">
        <f t="shared" si="1"/>
        <v>Other Gastrointestinal Minor Proc.</v>
      </c>
      <c r="H197" s="12" t="str">
        <f t="shared" si="2"/>
        <v>P16KW</v>
      </c>
      <c r="K197" s="13">
        <f>VLOOKUP($B197,'tarif idrg'!$A:$O,11,FALSE)</f>
        <v>406097</v>
      </c>
      <c r="L197" s="13">
        <f>VLOOKUP($B197,'tarif idrg'!$A:$O,15,FALSE)</f>
        <v>406097</v>
      </c>
      <c r="N197" s="3" t="str">
        <f t="shared" si="3"/>
        <v>-</v>
      </c>
      <c r="O197" s="13">
        <f>VLOOKUP($D197,'ip prosedur-2025'!$A:$H,4,FALSE)</f>
        <v>72808628.57</v>
      </c>
      <c r="P197" s="13">
        <f>VLOOKUP($D197,'ip prosedur-14 okt-15 juni 2026'!$A:$H,4,FALSE)</f>
        <v>90109151.9</v>
      </c>
      <c r="Q197" s="13">
        <f>VLOOKUP($D197,'ip prosedur-14 okt-15 juni 2026'!$A:$H,3, FALSE)</f>
        <v>21</v>
      </c>
      <c r="R197" s="3">
        <f t="shared" si="4"/>
        <v>1892292190</v>
      </c>
      <c r="S197" s="14">
        <f>VLOOKUP($D197,'ip prosedur-14 okt-15 juni 2026'!$A:$H,5,FALSE)</f>
        <v>34018728</v>
      </c>
      <c r="T197" s="14">
        <f>VLOOKUP($D197,'ip prosedur-14 okt-15 juni 2026'!$A:$H,6,FALSE)</f>
        <v>50879972</v>
      </c>
      <c r="U197" s="14">
        <f>VLOOKUP($D197,'ip prosedur-14 okt-15 juni 2026'!$A:$H,7,FALSE)</f>
        <v>105274070</v>
      </c>
      <c r="V197" s="14">
        <f>VLOOKUP($D197,'ip prosedur-14 okt-15 juni 2026'!$A:$H,8,FALSE)</f>
        <v>161903528</v>
      </c>
    </row>
    <row r="198">
      <c r="A198" s="7" t="s">
        <v>5</v>
      </c>
      <c r="B198" s="7" t="s">
        <v>1217</v>
      </c>
      <c r="C198" s="7" t="s">
        <v>1218</v>
      </c>
      <c r="D198" s="7" t="s">
        <v>1271</v>
      </c>
      <c r="E198" s="7" t="s">
        <v>1272</v>
      </c>
      <c r="F198" s="11" t="str">
        <f>VLOOKUP($D198,proc!$A:$D,3, FALSE)</f>
        <v>0</v>
      </c>
      <c r="G198" s="12" t="str">
        <f t="shared" si="1"/>
        <v>Other Gastrointestinal Minor Proc.</v>
      </c>
      <c r="H198" s="12" t="str">
        <f t="shared" si="2"/>
        <v>P16KW</v>
      </c>
      <c r="K198" s="13">
        <f>VLOOKUP($B198,'tarif idrg'!$A:$O,11,FALSE)</f>
        <v>406097</v>
      </c>
      <c r="L198" s="13">
        <f>VLOOKUP($B198,'tarif idrg'!$A:$O,15,FALSE)</f>
        <v>406097</v>
      </c>
      <c r="N198" s="3" t="str">
        <f t="shared" si="3"/>
        <v>-</v>
      </c>
      <c r="O198" s="13">
        <f>VLOOKUP($D198,'ip prosedur-2025'!$A:$H,4,FALSE)</f>
        <v>42522823.32</v>
      </c>
      <c r="P198" s="13">
        <f>VLOOKUP($D198,'ip prosedur-14 okt-15 juni 2026'!$A:$H,4,FALSE)</f>
        <v>37318662.07</v>
      </c>
      <c r="Q198" s="13">
        <f>VLOOKUP($D198,'ip prosedur-14 okt-15 juni 2026'!$A:$H,3, FALSE)</f>
        <v>88</v>
      </c>
      <c r="R198" s="3">
        <f t="shared" si="4"/>
        <v>3284042262</v>
      </c>
      <c r="S198" s="14">
        <f>VLOOKUP($D198,'ip prosedur-14 okt-15 juni 2026'!$A:$H,5,FALSE)</f>
        <v>9653507</v>
      </c>
      <c r="T198" s="14">
        <f>VLOOKUP($D198,'ip prosedur-14 okt-15 juni 2026'!$A:$H,6,FALSE)</f>
        <v>23121568</v>
      </c>
      <c r="U198" s="14">
        <f>VLOOKUP($D198,'ip prosedur-14 okt-15 juni 2026'!$A:$H,7,FALSE)</f>
        <v>46599401</v>
      </c>
      <c r="V198" s="14">
        <f>VLOOKUP($D198,'ip prosedur-14 okt-15 juni 2026'!$A:$H,8,FALSE)</f>
        <v>82989283</v>
      </c>
    </row>
    <row r="199">
      <c r="A199" s="7" t="s">
        <v>5</v>
      </c>
      <c r="B199" s="7" t="s">
        <v>1217</v>
      </c>
      <c r="C199" s="7" t="s">
        <v>1218</v>
      </c>
      <c r="D199" s="7" t="s">
        <v>1273</v>
      </c>
      <c r="E199" s="7" t="s">
        <v>1274</v>
      </c>
      <c r="F199" s="11" t="str">
        <f>VLOOKUP($D199,proc!$A:$D,3, FALSE)</f>
        <v>0</v>
      </c>
      <c r="G199" s="12" t="str">
        <f t="shared" si="1"/>
        <v>Other Gastrointestinal Minor Proc.</v>
      </c>
      <c r="H199" s="12" t="str">
        <f t="shared" si="2"/>
        <v>P16KW</v>
      </c>
      <c r="K199" s="13">
        <f>VLOOKUP($B199,'tarif idrg'!$A:$O,11,FALSE)</f>
        <v>406097</v>
      </c>
      <c r="L199" s="13">
        <f>VLOOKUP($B199,'tarif idrg'!$A:$O,15,FALSE)</f>
        <v>406097</v>
      </c>
      <c r="N199" s="3" t="str">
        <f t="shared" si="3"/>
        <v>-</v>
      </c>
      <c r="O199" s="13">
        <f>VLOOKUP($D199,'ip prosedur-2025'!$A:$H,4,FALSE)</f>
        <v>12431240.3</v>
      </c>
      <c r="P199" s="13">
        <f>VLOOKUP($D199,'ip prosedur-14 okt-15 juni 2026'!$A:$H,4,FALSE)</f>
        <v>8739434.341</v>
      </c>
      <c r="Q199" s="13">
        <f>VLOOKUP($D199,'ip prosedur-14 okt-15 juni 2026'!$A:$H,3, FALSE)</f>
        <v>43</v>
      </c>
      <c r="R199" s="3">
        <f t="shared" si="4"/>
        <v>375795676.7</v>
      </c>
      <c r="S199" s="14">
        <f>VLOOKUP($D199,'ip prosedur-14 okt-15 juni 2026'!$A:$H,5,FALSE)</f>
        <v>5153115</v>
      </c>
      <c r="T199" s="14">
        <f>VLOOKUP($D199,'ip prosedur-14 okt-15 juni 2026'!$A:$H,6,FALSE)</f>
        <v>6552785</v>
      </c>
      <c r="U199" s="14">
        <f>VLOOKUP($D199,'ip prosedur-14 okt-15 juni 2026'!$A:$H,7,FALSE)</f>
        <v>7701450</v>
      </c>
      <c r="V199" s="14">
        <f>VLOOKUP($D199,'ip prosedur-14 okt-15 juni 2026'!$A:$H,8,FALSE)</f>
        <v>17207200</v>
      </c>
    </row>
    <row r="200">
      <c r="A200" s="7" t="s">
        <v>5</v>
      </c>
      <c r="B200" s="7" t="s">
        <v>1217</v>
      </c>
      <c r="C200" s="7" t="s">
        <v>1218</v>
      </c>
      <c r="D200" s="7" t="s">
        <v>776</v>
      </c>
      <c r="E200" s="7" t="s">
        <v>777</v>
      </c>
      <c r="F200" s="11" t="str">
        <f>VLOOKUP($D200,proc!$A:$D,3, FALSE)</f>
        <v>0</v>
      </c>
      <c r="G200" s="12" t="str">
        <f t="shared" si="1"/>
        <v>Other Gastrointestinal Minor Proc.</v>
      </c>
      <c r="H200" s="12" t="str">
        <f t="shared" si="2"/>
        <v>P16KW</v>
      </c>
      <c r="K200" s="13">
        <f>VLOOKUP($B200,'tarif idrg'!$A:$O,11,FALSE)</f>
        <v>406097</v>
      </c>
      <c r="L200" s="13">
        <f>VLOOKUP($B200,'tarif idrg'!$A:$O,15,FALSE)</f>
        <v>406097</v>
      </c>
      <c r="N200" s="3" t="str">
        <f t="shared" si="3"/>
        <v>-</v>
      </c>
      <c r="O200" s="13">
        <f>VLOOKUP($D200,'ip prosedur-2025'!$A:$H,4,FALSE)</f>
        <v>15779253.89</v>
      </c>
      <c r="P200" s="13">
        <f>VLOOKUP($D200,'ip prosedur-14 okt-15 juni 2026'!$A:$H,4,FALSE)</f>
        <v>15846697.12</v>
      </c>
      <c r="Q200" s="13">
        <f>VLOOKUP($D200,'ip prosedur-14 okt-15 juni 2026'!$A:$H,3, FALSE)</f>
        <v>562</v>
      </c>
      <c r="R200" s="3">
        <f t="shared" si="4"/>
        <v>8905843781</v>
      </c>
      <c r="S200" s="14">
        <f>VLOOKUP($D200,'ip prosedur-14 okt-15 juni 2026'!$A:$H,5,FALSE)</f>
        <v>7627736</v>
      </c>
      <c r="T200" s="14">
        <f>VLOOKUP($D200,'ip prosedur-14 okt-15 juni 2026'!$A:$H,6,FALSE)</f>
        <v>11597677</v>
      </c>
      <c r="U200" s="14">
        <f>VLOOKUP($D200,'ip prosedur-14 okt-15 juni 2026'!$A:$H,7,FALSE)</f>
        <v>18170161</v>
      </c>
      <c r="V200" s="14">
        <f>VLOOKUP($D200,'ip prosedur-14 okt-15 juni 2026'!$A:$H,8,FALSE)</f>
        <v>27352063</v>
      </c>
    </row>
    <row r="201">
      <c r="A201" s="7" t="s">
        <v>5</v>
      </c>
      <c r="B201" s="7" t="s">
        <v>1217</v>
      </c>
      <c r="C201" s="7" t="s">
        <v>1218</v>
      </c>
      <c r="D201" s="7" t="s">
        <v>778</v>
      </c>
      <c r="E201" s="7" t="s">
        <v>779</v>
      </c>
      <c r="F201" s="11" t="str">
        <f>VLOOKUP($D201,proc!$A:$D,3, FALSE)</f>
        <v>0</v>
      </c>
      <c r="G201" s="12" t="str">
        <f t="shared" si="1"/>
        <v>Other Gastrointestinal Minor Proc.</v>
      </c>
      <c r="H201" s="12" t="str">
        <f t="shared" si="2"/>
        <v>P16KW</v>
      </c>
      <c r="K201" s="13">
        <f>VLOOKUP($B201,'tarif idrg'!$A:$O,11,FALSE)</f>
        <v>406097</v>
      </c>
      <c r="L201" s="13">
        <f>VLOOKUP($B201,'tarif idrg'!$A:$O,15,FALSE)</f>
        <v>406097</v>
      </c>
      <c r="N201" s="3" t="str">
        <f t="shared" si="3"/>
        <v>-</v>
      </c>
      <c r="O201" s="13">
        <f>VLOOKUP($D201,'ip prosedur-2025'!$A:$H,4,FALSE)</f>
        <v>16227074.85</v>
      </c>
      <c r="P201" s="13">
        <f>VLOOKUP($D201,'ip prosedur-14 okt-15 juni 2026'!$A:$H,4,FALSE)</f>
        <v>18460982.7</v>
      </c>
      <c r="Q201" s="13">
        <f>VLOOKUP($D201,'ip prosedur-14 okt-15 juni 2026'!$A:$H,3, FALSE)</f>
        <v>100</v>
      </c>
      <c r="R201" s="3">
        <f t="shared" si="4"/>
        <v>1846098270</v>
      </c>
      <c r="S201" s="14">
        <f>VLOOKUP($D201,'ip prosedur-14 okt-15 juni 2026'!$A:$H,5,FALSE)</f>
        <v>7443669</v>
      </c>
      <c r="T201" s="14">
        <f>VLOOKUP($D201,'ip prosedur-14 okt-15 juni 2026'!$A:$H,6,FALSE)</f>
        <v>12815929</v>
      </c>
      <c r="U201" s="14">
        <f>VLOOKUP($D201,'ip prosedur-14 okt-15 juni 2026'!$A:$H,7,FALSE)</f>
        <v>21270104</v>
      </c>
      <c r="V201" s="14">
        <f>VLOOKUP($D201,'ip prosedur-14 okt-15 juni 2026'!$A:$H,8,FALSE)</f>
        <v>28629974</v>
      </c>
    </row>
    <row r="202">
      <c r="A202" s="7" t="s">
        <v>5</v>
      </c>
      <c r="B202" s="7" t="s">
        <v>1217</v>
      </c>
      <c r="C202" s="7" t="s">
        <v>1218</v>
      </c>
      <c r="D202" s="7" t="s">
        <v>725</v>
      </c>
      <c r="E202" s="7" t="s">
        <v>726</v>
      </c>
      <c r="F202" s="11" t="str">
        <f>VLOOKUP($D202,proc!$A:$D,3, FALSE)</f>
        <v>0</v>
      </c>
      <c r="G202" s="12" t="str">
        <f t="shared" si="1"/>
        <v>Other Gastrointestinal Minor Proc.</v>
      </c>
      <c r="H202" s="12" t="str">
        <f t="shared" si="2"/>
        <v>P16KW</v>
      </c>
      <c r="K202" s="13">
        <f>VLOOKUP($B202,'tarif idrg'!$A:$O,11,FALSE)</f>
        <v>406097</v>
      </c>
      <c r="L202" s="13">
        <f>VLOOKUP($B202,'tarif idrg'!$A:$O,15,FALSE)</f>
        <v>406097</v>
      </c>
      <c r="N202" s="3" t="str">
        <f t="shared" si="3"/>
        <v>-</v>
      </c>
      <c r="O202" s="13">
        <f>VLOOKUP($D202,'ip prosedur-2025'!$A:$H,4,FALSE)</f>
        <v>21066931.27</v>
      </c>
      <c r="P202" s="13">
        <f>VLOOKUP($D202,'ip prosedur-14 okt-15 juni 2026'!$A:$H,4,FALSE)</f>
        <v>32159013.37</v>
      </c>
      <c r="Q202" s="13">
        <f>VLOOKUP($D202,'ip prosedur-14 okt-15 juni 2026'!$A:$H,3, FALSE)</f>
        <v>19</v>
      </c>
      <c r="R202" s="3">
        <f t="shared" si="4"/>
        <v>611021254</v>
      </c>
      <c r="S202" s="14">
        <f>VLOOKUP($D202,'ip prosedur-14 okt-15 juni 2026'!$A:$H,5,FALSE)</f>
        <v>7852101</v>
      </c>
      <c r="T202" s="14">
        <f>VLOOKUP($D202,'ip prosedur-14 okt-15 juni 2026'!$A:$H,6,FALSE)</f>
        <v>16427664</v>
      </c>
      <c r="U202" s="14">
        <f>VLOOKUP($D202,'ip prosedur-14 okt-15 juni 2026'!$A:$H,7,FALSE)</f>
        <v>67773672</v>
      </c>
      <c r="V202" s="14">
        <f>VLOOKUP($D202,'ip prosedur-14 okt-15 juni 2026'!$A:$H,8,FALSE)</f>
        <v>72452067</v>
      </c>
    </row>
    <row r="203">
      <c r="A203" s="7" t="s">
        <v>5</v>
      </c>
      <c r="B203" s="7" t="s">
        <v>1217</v>
      </c>
      <c r="C203" s="7" t="s">
        <v>1218</v>
      </c>
      <c r="D203" s="7" t="s">
        <v>1275</v>
      </c>
      <c r="E203" s="7" t="s">
        <v>1276</v>
      </c>
      <c r="F203" s="11" t="str">
        <f>VLOOKUP($D203,proc!$A:$D,3, FALSE)</f>
        <v>0</v>
      </c>
      <c r="G203" s="12" t="str">
        <f t="shared" si="1"/>
        <v>Other Gastrointestinal Minor Proc.</v>
      </c>
      <c r="H203" s="12" t="str">
        <f t="shared" si="2"/>
        <v>P16KW</v>
      </c>
      <c r="K203" s="13">
        <f>VLOOKUP($B203,'tarif idrg'!$A:$O,11,FALSE)</f>
        <v>406097</v>
      </c>
      <c r="L203" s="13">
        <f>VLOOKUP($B203,'tarif idrg'!$A:$O,15,FALSE)</f>
        <v>406097</v>
      </c>
      <c r="N203" s="3" t="str">
        <f t="shared" si="3"/>
        <v>-</v>
      </c>
      <c r="O203" s="13">
        <f>VLOOKUP($D203,'ip prosedur-2025'!$A:$H,4,FALSE)</f>
        <v>14522791.63</v>
      </c>
      <c r="P203" s="13">
        <f>VLOOKUP($D203,'ip prosedur-14 okt-15 juni 2026'!$A:$H,4,FALSE)</f>
        <v>11668785.02</v>
      </c>
      <c r="Q203" s="13">
        <f>VLOOKUP($D203,'ip prosedur-14 okt-15 juni 2026'!$A:$H,3, FALSE)</f>
        <v>43</v>
      </c>
      <c r="R203" s="3">
        <f t="shared" si="4"/>
        <v>501757755.9</v>
      </c>
      <c r="S203" s="14">
        <f>VLOOKUP($D203,'ip prosedur-14 okt-15 juni 2026'!$A:$H,5,FALSE)</f>
        <v>5455193</v>
      </c>
      <c r="T203" s="14">
        <f>VLOOKUP($D203,'ip prosedur-14 okt-15 juni 2026'!$A:$H,6,FALSE)</f>
        <v>8364930</v>
      </c>
      <c r="U203" s="14">
        <f>VLOOKUP($D203,'ip prosedur-14 okt-15 juni 2026'!$A:$H,7,FALSE)</f>
        <v>15265167</v>
      </c>
      <c r="V203" s="14">
        <f>VLOOKUP($D203,'ip prosedur-14 okt-15 juni 2026'!$A:$H,8,FALSE)</f>
        <v>26248750</v>
      </c>
    </row>
    <row r="204">
      <c r="A204" s="7" t="s">
        <v>5</v>
      </c>
      <c r="B204" s="7" t="s">
        <v>1217</v>
      </c>
      <c r="C204" s="7" t="s">
        <v>1218</v>
      </c>
      <c r="D204" s="7" t="s">
        <v>1277</v>
      </c>
      <c r="E204" s="7" t="s">
        <v>1278</v>
      </c>
      <c r="F204" s="11" t="str">
        <f>VLOOKUP($D204,proc!$A:$D,3, FALSE)</f>
        <v>0</v>
      </c>
      <c r="G204" s="12" t="str">
        <f t="shared" si="1"/>
        <v>Other Gastrointestinal Minor Proc.</v>
      </c>
      <c r="H204" s="12" t="str">
        <f t="shared" si="2"/>
        <v>P16KW</v>
      </c>
      <c r="K204" s="13">
        <f>VLOOKUP($B204,'tarif idrg'!$A:$O,11,FALSE)</f>
        <v>406097</v>
      </c>
      <c r="L204" s="13">
        <f>VLOOKUP($B204,'tarif idrg'!$A:$O,15,FALSE)</f>
        <v>406097</v>
      </c>
      <c r="N204" s="3" t="str">
        <f t="shared" si="3"/>
        <v>-</v>
      </c>
      <c r="O204" s="13">
        <f>VLOOKUP($D204,'ip prosedur-2025'!$A:$H,4,FALSE)</f>
        <v>6891188.38</v>
      </c>
      <c r="P204" s="13">
        <f>VLOOKUP($D204,'ip prosedur-14 okt-15 juni 2026'!$A:$H,4,FALSE)</f>
        <v>10744329.48</v>
      </c>
      <c r="Q204" s="13">
        <f>VLOOKUP($D204,'ip prosedur-14 okt-15 juni 2026'!$A:$H,3, FALSE)</f>
        <v>61</v>
      </c>
      <c r="R204" s="3">
        <f t="shared" si="4"/>
        <v>655404098.3</v>
      </c>
      <c r="S204" s="14">
        <f>VLOOKUP($D204,'ip prosedur-14 okt-15 juni 2026'!$A:$H,5,FALSE)</f>
        <v>2617859</v>
      </c>
      <c r="T204" s="14">
        <f>VLOOKUP($D204,'ip prosedur-14 okt-15 juni 2026'!$A:$H,6,FALSE)</f>
        <v>3746700</v>
      </c>
      <c r="U204" s="14">
        <f>VLOOKUP($D204,'ip prosedur-14 okt-15 juni 2026'!$A:$H,7,FALSE)</f>
        <v>8410531</v>
      </c>
      <c r="V204" s="14">
        <f>VLOOKUP($D204,'ip prosedur-14 okt-15 juni 2026'!$A:$H,8,FALSE)</f>
        <v>15773119</v>
      </c>
    </row>
    <row r="205">
      <c r="A205" s="7" t="s">
        <v>5</v>
      </c>
      <c r="B205" s="7" t="s">
        <v>1217</v>
      </c>
      <c r="C205" s="7" t="s">
        <v>1218</v>
      </c>
      <c r="D205" s="7" t="s">
        <v>1279</v>
      </c>
      <c r="E205" s="7" t="s">
        <v>1280</v>
      </c>
      <c r="F205" s="11" t="str">
        <f>VLOOKUP($D205,proc!$A:$D,3, FALSE)</f>
        <v>0</v>
      </c>
      <c r="G205" s="12" t="str">
        <f t="shared" si="1"/>
        <v>Other Gastrointestinal Minor Proc.</v>
      </c>
      <c r="H205" s="12" t="str">
        <f t="shared" si="2"/>
        <v>P16KW</v>
      </c>
      <c r="K205" s="13">
        <f>VLOOKUP($B205,'tarif idrg'!$A:$O,11,FALSE)</f>
        <v>406097</v>
      </c>
      <c r="L205" s="13">
        <f>VLOOKUP($B205,'tarif idrg'!$A:$O,15,FALSE)</f>
        <v>406097</v>
      </c>
      <c r="N205" s="3" t="str">
        <f t="shared" si="3"/>
        <v>-</v>
      </c>
      <c r="O205" s="13">
        <f>VLOOKUP($D205,'ip prosedur-2025'!$A:$H,4,FALSE)</f>
        <v>10200101.38</v>
      </c>
      <c r="P205" s="13">
        <f>VLOOKUP($D205,'ip prosedur-14 okt-15 juni 2026'!$A:$H,4,FALSE)</f>
        <v>9801907.954</v>
      </c>
      <c r="Q205" s="13">
        <f>VLOOKUP($D205,'ip prosedur-14 okt-15 juni 2026'!$A:$H,3, FALSE)</f>
        <v>634</v>
      </c>
      <c r="R205" s="3">
        <f t="shared" si="4"/>
        <v>6214409643</v>
      </c>
      <c r="S205" s="14">
        <f>VLOOKUP($D205,'ip prosedur-14 okt-15 juni 2026'!$A:$H,5,FALSE)</f>
        <v>5011458</v>
      </c>
      <c r="T205" s="14">
        <f>VLOOKUP($D205,'ip prosedur-14 okt-15 juni 2026'!$A:$H,6,FALSE)</f>
        <v>7302246</v>
      </c>
      <c r="U205" s="14">
        <f>VLOOKUP($D205,'ip prosedur-14 okt-15 juni 2026'!$A:$H,7,FALSE)</f>
        <v>10749394</v>
      </c>
      <c r="V205" s="14">
        <f>VLOOKUP($D205,'ip prosedur-14 okt-15 juni 2026'!$A:$H,8,FALSE)</f>
        <v>17053883</v>
      </c>
    </row>
    <row r="206">
      <c r="A206" s="7" t="s">
        <v>5</v>
      </c>
      <c r="B206" s="7" t="s">
        <v>1217</v>
      </c>
      <c r="C206" s="7" t="s">
        <v>1218</v>
      </c>
      <c r="D206" s="7" t="s">
        <v>1281</v>
      </c>
      <c r="E206" s="7" t="s">
        <v>1282</v>
      </c>
      <c r="F206" s="11" t="str">
        <f>VLOOKUP($D206,proc!$A:$D,3, FALSE)</f>
        <v>0</v>
      </c>
      <c r="G206" s="12" t="str">
        <f t="shared" si="1"/>
        <v>Other Gastrointestinal Minor Proc.</v>
      </c>
      <c r="H206" s="12" t="str">
        <f t="shared" si="2"/>
        <v>P16KW</v>
      </c>
      <c r="K206" s="13">
        <f>VLOOKUP($B206,'tarif idrg'!$A:$O,11,FALSE)</f>
        <v>406097</v>
      </c>
      <c r="L206" s="13">
        <f>VLOOKUP($B206,'tarif idrg'!$A:$O,15,FALSE)</f>
        <v>406097</v>
      </c>
      <c r="N206" s="3" t="str">
        <f t="shared" si="3"/>
        <v>-</v>
      </c>
      <c r="O206" s="13">
        <f>VLOOKUP($D206,'ip prosedur-2025'!$A:$H,4,FALSE)</f>
        <v>8114314.6</v>
      </c>
      <c r="P206" s="13">
        <f>VLOOKUP($D206,'ip prosedur-14 okt-15 juni 2026'!$A:$H,4,FALSE)</f>
        <v>9015433.462</v>
      </c>
      <c r="Q206" s="13">
        <f>VLOOKUP($D206,'ip prosedur-14 okt-15 juni 2026'!$A:$H,3, FALSE)</f>
        <v>13</v>
      </c>
      <c r="R206" s="3">
        <f t="shared" si="4"/>
        <v>117200635</v>
      </c>
      <c r="S206" s="14">
        <f>VLOOKUP($D206,'ip prosedur-14 okt-15 juni 2026'!$A:$H,5,FALSE)</f>
        <v>3443578</v>
      </c>
      <c r="T206" s="14">
        <f>VLOOKUP($D206,'ip prosedur-14 okt-15 juni 2026'!$A:$H,6,FALSE)</f>
        <v>7922125</v>
      </c>
      <c r="U206" s="14">
        <f>VLOOKUP($D206,'ip prosedur-14 okt-15 juni 2026'!$A:$H,7,FALSE)</f>
        <v>13353121</v>
      </c>
      <c r="V206" s="14">
        <f>VLOOKUP($D206,'ip prosedur-14 okt-15 juni 2026'!$A:$H,8,FALSE)</f>
        <v>17433656</v>
      </c>
    </row>
    <row r="207">
      <c r="A207" s="21"/>
      <c r="B207" s="21"/>
      <c r="C207" s="21" t="s">
        <v>7839</v>
      </c>
      <c r="D207" s="21"/>
      <c r="E207" s="21"/>
      <c r="F207" s="20"/>
      <c r="G207" s="20" t="s">
        <v>7839</v>
      </c>
      <c r="H207" s="12" t="str">
        <f t="shared" si="2"/>
        <v/>
      </c>
      <c r="N207" s="20"/>
      <c r="O207" s="20"/>
      <c r="P207" s="20"/>
      <c r="Q207" s="14" t="str">
        <f t="shared" ref="Q207:R207" si="5">SUBTOTAL(9, Q2:Q206)</f>
        <v>#N/A</v>
      </c>
      <c r="R207" s="14" t="str">
        <f t="shared" si="5"/>
        <v>#N/A</v>
      </c>
      <c r="S207" s="14" t="str">
        <f>R207/Q207</f>
        <v>#N/A</v>
      </c>
    </row>
    <row r="208">
      <c r="A208" s="16"/>
      <c r="B208" s="16"/>
      <c r="C208" s="16"/>
      <c r="D208" s="16"/>
      <c r="E208" s="16"/>
    </row>
    <row r="209">
      <c r="A209" s="16"/>
      <c r="B209" s="16"/>
      <c r="C209" s="16"/>
      <c r="D209" s="16"/>
      <c r="E209" s="16"/>
    </row>
    <row r="210">
      <c r="A210" s="16"/>
      <c r="B210" s="16"/>
      <c r="C210" s="16"/>
      <c r="D210" s="16"/>
      <c r="E210" s="16"/>
    </row>
    <row r="211">
      <c r="A211" s="16"/>
      <c r="B211" s="16"/>
      <c r="C211" s="16"/>
      <c r="D211" s="16"/>
      <c r="E211" s="16"/>
    </row>
    <row r="212">
      <c r="A212" s="16"/>
      <c r="B212" s="16"/>
      <c r="C212" s="16"/>
      <c r="D212" s="16"/>
      <c r="E212" s="16"/>
    </row>
    <row r="213">
      <c r="A213" s="16"/>
      <c r="B213" s="16"/>
      <c r="C213" s="16"/>
      <c r="D213" s="16"/>
      <c r="E213" s="16"/>
    </row>
    <row r="214">
      <c r="A214" s="16"/>
      <c r="B214" s="16"/>
      <c r="C214" s="16"/>
      <c r="D214" s="16"/>
      <c r="E214" s="16"/>
    </row>
    <row r="215">
      <c r="A215" s="16"/>
      <c r="B215" s="16"/>
      <c r="C215" s="16"/>
      <c r="D215" s="16"/>
      <c r="E215" s="16"/>
    </row>
    <row r="216">
      <c r="A216" s="16"/>
      <c r="B216" s="16"/>
      <c r="C216" s="16"/>
      <c r="D216" s="16"/>
      <c r="E216" s="16"/>
    </row>
    <row r="217">
      <c r="A217" s="16"/>
      <c r="B217" s="16"/>
      <c r="C217" s="16"/>
      <c r="D217" s="16"/>
      <c r="E217" s="16"/>
    </row>
    <row r="218">
      <c r="A218" s="16"/>
      <c r="B218" s="16"/>
      <c r="C218" s="16"/>
      <c r="D218" s="16"/>
      <c r="E218" s="16"/>
    </row>
    <row r="219">
      <c r="A219" s="16"/>
      <c r="B219" s="16"/>
      <c r="C219" s="16"/>
      <c r="D219" s="16"/>
      <c r="E219" s="16"/>
    </row>
    <row r="220">
      <c r="A220" s="16"/>
      <c r="B220" s="16"/>
      <c r="C220" s="16"/>
      <c r="D220" s="16"/>
      <c r="E220" s="16"/>
    </row>
    <row r="221">
      <c r="A221" s="16"/>
      <c r="B221" s="16"/>
      <c r="C221" s="16"/>
      <c r="D221" s="16"/>
      <c r="E221" s="16"/>
    </row>
    <row r="222">
      <c r="A222" s="16"/>
      <c r="B222" s="16"/>
      <c r="C222" s="16"/>
      <c r="D222" s="16"/>
      <c r="E222" s="16"/>
    </row>
    <row r="223">
      <c r="A223" s="16"/>
      <c r="B223" s="16"/>
      <c r="C223" s="16"/>
      <c r="D223" s="16"/>
      <c r="E223" s="16"/>
    </row>
    <row r="224">
      <c r="A224" s="16"/>
      <c r="B224" s="16"/>
      <c r="C224" s="16"/>
      <c r="D224" s="16"/>
      <c r="E224" s="16"/>
    </row>
    <row r="225">
      <c r="A225" s="16"/>
      <c r="B225" s="16"/>
      <c r="C225" s="16"/>
      <c r="D225" s="16"/>
      <c r="E225" s="16"/>
    </row>
    <row r="226">
      <c r="A226" s="16"/>
      <c r="B226" s="16"/>
      <c r="C226" s="16"/>
      <c r="D226" s="16"/>
      <c r="E226" s="16"/>
    </row>
    <row r="227">
      <c r="A227" s="16"/>
      <c r="B227" s="16"/>
      <c r="C227" s="16"/>
      <c r="D227" s="16"/>
      <c r="E227" s="16"/>
    </row>
    <row r="228">
      <c r="A228" s="16"/>
      <c r="B228" s="16"/>
      <c r="C228" s="16"/>
      <c r="D228" s="16"/>
      <c r="E228" s="16"/>
    </row>
    <row r="229">
      <c r="A229" s="16"/>
      <c r="B229" s="16"/>
      <c r="C229" s="16"/>
      <c r="D229" s="16"/>
      <c r="E229" s="16"/>
    </row>
    <row r="230">
      <c r="A230" s="16"/>
      <c r="B230" s="16"/>
      <c r="C230" s="16"/>
      <c r="D230" s="16"/>
      <c r="E230" s="16"/>
    </row>
    <row r="231">
      <c r="A231" s="16"/>
      <c r="B231" s="16"/>
      <c r="C231" s="16"/>
      <c r="D231" s="16"/>
      <c r="E231" s="16"/>
    </row>
    <row r="232">
      <c r="A232" s="16"/>
      <c r="B232" s="16"/>
      <c r="C232" s="16"/>
      <c r="D232" s="16"/>
      <c r="E232" s="16"/>
    </row>
    <row r="233">
      <c r="A233" s="16"/>
      <c r="B233" s="16"/>
      <c r="C233" s="16"/>
      <c r="D233" s="16"/>
      <c r="E233" s="16"/>
    </row>
    <row r="234">
      <c r="A234" s="16"/>
      <c r="B234" s="16"/>
      <c r="C234" s="16"/>
      <c r="D234" s="16"/>
      <c r="E234" s="16"/>
    </row>
    <row r="235">
      <c r="A235" s="16"/>
      <c r="B235" s="16"/>
      <c r="C235" s="16"/>
      <c r="D235" s="16"/>
      <c r="E235" s="16"/>
    </row>
    <row r="236">
      <c r="A236" s="16"/>
      <c r="B236" s="16"/>
      <c r="C236" s="16"/>
      <c r="D236" s="16"/>
      <c r="E236" s="16"/>
    </row>
    <row r="237">
      <c r="A237" s="16"/>
      <c r="B237" s="16"/>
      <c r="C237" s="16"/>
      <c r="D237" s="16"/>
      <c r="E237" s="16"/>
    </row>
    <row r="238">
      <c r="A238" s="16"/>
      <c r="B238" s="16"/>
      <c r="C238" s="16"/>
      <c r="D238" s="16"/>
      <c r="E238" s="16"/>
    </row>
    <row r="239">
      <c r="A239" s="16"/>
      <c r="B239" s="16"/>
      <c r="C239" s="16"/>
      <c r="D239" s="16"/>
      <c r="E239" s="16"/>
    </row>
    <row r="240">
      <c r="A240" s="16"/>
      <c r="B240" s="16"/>
      <c r="C240" s="16"/>
      <c r="D240" s="16"/>
      <c r="E240" s="16"/>
    </row>
    <row r="241">
      <c r="A241" s="16"/>
      <c r="B241" s="16"/>
      <c r="C241" s="16"/>
      <c r="D241" s="16"/>
      <c r="E241" s="16"/>
    </row>
    <row r="242">
      <c r="A242" s="16"/>
      <c r="B242" s="16"/>
      <c r="C242" s="16"/>
      <c r="D242" s="16"/>
      <c r="E242" s="16"/>
    </row>
    <row r="243">
      <c r="A243" s="16"/>
      <c r="B243" s="16"/>
      <c r="C243" s="16"/>
      <c r="D243" s="16"/>
      <c r="E243" s="16"/>
    </row>
    <row r="244">
      <c r="A244" s="16"/>
      <c r="B244" s="16"/>
      <c r="C244" s="16"/>
      <c r="D244" s="16"/>
      <c r="E244" s="16"/>
    </row>
    <row r="245">
      <c r="A245" s="16"/>
      <c r="B245" s="16"/>
      <c r="C245" s="16"/>
      <c r="D245" s="16"/>
      <c r="E245" s="16"/>
    </row>
    <row r="246">
      <c r="A246" s="16"/>
      <c r="B246" s="16"/>
      <c r="C246" s="16"/>
      <c r="D246" s="16"/>
      <c r="E246" s="16"/>
    </row>
    <row r="247">
      <c r="A247" s="16"/>
      <c r="B247" s="16"/>
      <c r="C247" s="16"/>
      <c r="D247" s="16"/>
      <c r="E247" s="16"/>
    </row>
    <row r="248">
      <c r="A248" s="16"/>
      <c r="B248" s="16"/>
      <c r="C248" s="16"/>
      <c r="D248" s="16"/>
      <c r="E248" s="16"/>
    </row>
    <row r="249">
      <c r="A249" s="16"/>
      <c r="B249" s="16"/>
      <c r="C249" s="16"/>
      <c r="D249" s="16"/>
      <c r="E249" s="16"/>
    </row>
    <row r="250">
      <c r="A250" s="16"/>
      <c r="B250" s="16"/>
      <c r="C250" s="16"/>
      <c r="D250" s="16"/>
      <c r="E250" s="16"/>
    </row>
    <row r="251">
      <c r="A251" s="16"/>
      <c r="B251" s="16"/>
      <c r="C251" s="16"/>
      <c r="D251" s="16"/>
      <c r="E251" s="16"/>
    </row>
    <row r="252">
      <c r="A252" s="16"/>
      <c r="B252" s="16"/>
      <c r="C252" s="16"/>
      <c r="D252" s="16"/>
      <c r="E252" s="16"/>
    </row>
    <row r="253">
      <c r="A253" s="16"/>
      <c r="B253" s="16"/>
      <c r="C253" s="16"/>
      <c r="D253" s="16"/>
      <c r="E253" s="16"/>
    </row>
    <row r="254">
      <c r="A254" s="16"/>
      <c r="B254" s="16"/>
      <c r="C254" s="16"/>
      <c r="D254" s="16"/>
      <c r="E254" s="16"/>
    </row>
    <row r="255">
      <c r="A255" s="16"/>
      <c r="B255" s="16"/>
      <c r="C255" s="16"/>
      <c r="D255" s="16"/>
      <c r="E255" s="16"/>
    </row>
    <row r="256">
      <c r="A256" s="16"/>
      <c r="B256" s="16"/>
      <c r="C256" s="16"/>
      <c r="D256" s="16"/>
      <c r="E256" s="16"/>
    </row>
    <row r="257">
      <c r="A257" s="16"/>
      <c r="B257" s="16"/>
      <c r="C257" s="16"/>
      <c r="D257" s="16"/>
      <c r="E257" s="16"/>
    </row>
    <row r="258">
      <c r="A258" s="16"/>
      <c r="B258" s="16"/>
      <c r="C258" s="16"/>
      <c r="D258" s="16"/>
      <c r="E258" s="16"/>
    </row>
    <row r="259">
      <c r="A259" s="16"/>
      <c r="B259" s="16"/>
      <c r="C259" s="16"/>
      <c r="D259" s="16"/>
      <c r="E259" s="16"/>
    </row>
    <row r="260">
      <c r="A260" s="16"/>
      <c r="B260" s="16"/>
      <c r="C260" s="16"/>
      <c r="D260" s="16"/>
      <c r="E260" s="16"/>
    </row>
    <row r="261">
      <c r="A261" s="16"/>
      <c r="B261" s="16"/>
      <c r="C261" s="16"/>
      <c r="D261" s="16"/>
      <c r="E261" s="16"/>
    </row>
    <row r="262">
      <c r="A262" s="16"/>
      <c r="B262" s="16"/>
      <c r="C262" s="16"/>
      <c r="D262" s="16"/>
      <c r="E262" s="16"/>
    </row>
    <row r="263">
      <c r="A263" s="16"/>
      <c r="B263" s="16"/>
      <c r="C263" s="16"/>
      <c r="D263" s="16"/>
      <c r="E263" s="16"/>
    </row>
    <row r="264">
      <c r="A264" s="16"/>
      <c r="B264" s="16"/>
      <c r="C264" s="16"/>
      <c r="D264" s="16"/>
      <c r="E264" s="16"/>
    </row>
    <row r="265">
      <c r="A265" s="16"/>
      <c r="B265" s="16"/>
      <c r="C265" s="16"/>
      <c r="D265" s="16"/>
      <c r="E265" s="16"/>
    </row>
    <row r="266">
      <c r="A266" s="16"/>
      <c r="B266" s="16"/>
      <c r="C266" s="16"/>
      <c r="D266" s="16"/>
      <c r="E266" s="16"/>
    </row>
    <row r="267">
      <c r="A267" s="16"/>
      <c r="B267" s="16"/>
      <c r="C267" s="16"/>
      <c r="D267" s="16"/>
      <c r="E267" s="16"/>
    </row>
    <row r="268">
      <c r="A268" s="16"/>
      <c r="B268" s="16"/>
      <c r="C268" s="16"/>
      <c r="D268" s="16"/>
      <c r="E268" s="16"/>
    </row>
    <row r="269">
      <c r="A269" s="16"/>
      <c r="B269" s="16"/>
      <c r="C269" s="16"/>
      <c r="D269" s="16"/>
      <c r="E269" s="16"/>
    </row>
    <row r="270">
      <c r="A270" s="16"/>
      <c r="B270" s="16"/>
      <c r="C270" s="16"/>
      <c r="D270" s="16"/>
      <c r="E270" s="16"/>
    </row>
    <row r="271">
      <c r="A271" s="16"/>
      <c r="B271" s="16"/>
      <c r="C271" s="16"/>
      <c r="D271" s="16"/>
      <c r="E271" s="16"/>
    </row>
    <row r="272">
      <c r="A272" s="16"/>
      <c r="B272" s="16"/>
      <c r="C272" s="16"/>
      <c r="D272" s="16"/>
      <c r="E272" s="16"/>
    </row>
    <row r="273">
      <c r="A273" s="16"/>
      <c r="B273" s="16"/>
      <c r="C273" s="16"/>
      <c r="D273" s="16"/>
      <c r="E273" s="16"/>
    </row>
    <row r="274">
      <c r="A274" s="16"/>
      <c r="B274" s="16"/>
      <c r="C274" s="16"/>
      <c r="D274" s="16"/>
      <c r="E274" s="16"/>
    </row>
    <row r="275">
      <c r="A275" s="16"/>
      <c r="B275" s="16"/>
      <c r="C275" s="16"/>
      <c r="D275" s="16"/>
      <c r="E275" s="16"/>
    </row>
    <row r="276">
      <c r="A276" s="16"/>
      <c r="B276" s="16"/>
      <c r="C276" s="16"/>
      <c r="D276" s="16"/>
      <c r="E276" s="16"/>
    </row>
    <row r="277">
      <c r="A277" s="16"/>
      <c r="B277" s="16"/>
      <c r="C277" s="16"/>
      <c r="D277" s="16"/>
      <c r="E277" s="16"/>
    </row>
    <row r="278">
      <c r="A278" s="16"/>
      <c r="B278" s="16"/>
      <c r="C278" s="16"/>
      <c r="D278" s="16"/>
      <c r="E278" s="16"/>
    </row>
    <row r="279">
      <c r="A279" s="16"/>
      <c r="B279" s="16"/>
      <c r="C279" s="16"/>
      <c r="D279" s="16"/>
      <c r="E279" s="16"/>
    </row>
    <row r="280">
      <c r="A280" s="16"/>
      <c r="B280" s="16"/>
      <c r="C280" s="16"/>
      <c r="D280" s="16"/>
      <c r="E280" s="16"/>
    </row>
    <row r="281">
      <c r="A281" s="16"/>
      <c r="B281" s="16"/>
      <c r="C281" s="16"/>
      <c r="D281" s="16"/>
      <c r="E281" s="16"/>
    </row>
    <row r="282">
      <c r="A282" s="16"/>
      <c r="B282" s="16"/>
      <c r="C282" s="16"/>
      <c r="D282" s="16"/>
      <c r="E282" s="16"/>
    </row>
    <row r="283">
      <c r="A283" s="16"/>
      <c r="B283" s="16"/>
      <c r="C283" s="16"/>
      <c r="D283" s="16"/>
      <c r="E283" s="16"/>
    </row>
    <row r="284">
      <c r="A284" s="16"/>
      <c r="B284" s="16"/>
      <c r="C284" s="16"/>
      <c r="D284" s="16"/>
      <c r="E284" s="16"/>
    </row>
    <row r="285">
      <c r="A285" s="16"/>
      <c r="B285" s="16"/>
      <c r="C285" s="16"/>
      <c r="D285" s="16"/>
      <c r="E285" s="16"/>
    </row>
    <row r="286">
      <c r="A286" s="16"/>
      <c r="B286" s="16"/>
      <c r="C286" s="16"/>
      <c r="D286" s="16"/>
      <c r="E286" s="16"/>
    </row>
    <row r="287">
      <c r="A287" s="16"/>
      <c r="B287" s="16"/>
      <c r="C287" s="16"/>
      <c r="D287" s="16"/>
      <c r="E287" s="16"/>
    </row>
    <row r="288">
      <c r="A288" s="16"/>
      <c r="B288" s="16"/>
      <c r="C288" s="16"/>
      <c r="D288" s="16"/>
      <c r="E288" s="16"/>
    </row>
    <row r="289">
      <c r="A289" s="16"/>
      <c r="B289" s="16"/>
      <c r="C289" s="16"/>
      <c r="D289" s="16"/>
      <c r="E289" s="16"/>
    </row>
    <row r="290">
      <c r="A290" s="16"/>
      <c r="B290" s="16"/>
      <c r="C290" s="16"/>
      <c r="D290" s="16"/>
      <c r="E290" s="16"/>
    </row>
    <row r="291">
      <c r="A291" s="16"/>
      <c r="B291" s="16"/>
      <c r="C291" s="16"/>
      <c r="D291" s="16"/>
      <c r="E291" s="16"/>
    </row>
    <row r="292">
      <c r="A292" s="16"/>
      <c r="B292" s="16"/>
      <c r="C292" s="16"/>
      <c r="D292" s="16"/>
      <c r="E292" s="16"/>
    </row>
    <row r="293">
      <c r="A293" s="16"/>
      <c r="B293" s="16"/>
      <c r="C293" s="16"/>
      <c r="D293" s="16"/>
      <c r="E293" s="16"/>
    </row>
    <row r="294">
      <c r="A294" s="16"/>
      <c r="B294" s="16"/>
      <c r="C294" s="16"/>
      <c r="D294" s="16"/>
      <c r="E294" s="16"/>
    </row>
    <row r="295">
      <c r="A295" s="16"/>
      <c r="B295" s="16"/>
      <c r="C295" s="16"/>
      <c r="D295" s="16"/>
      <c r="E295" s="16"/>
    </row>
    <row r="296">
      <c r="A296" s="16"/>
      <c r="B296" s="16"/>
      <c r="C296" s="16"/>
      <c r="D296" s="16"/>
      <c r="E296" s="16"/>
    </row>
    <row r="297">
      <c r="A297" s="16"/>
      <c r="B297" s="16"/>
      <c r="C297" s="16"/>
      <c r="D297" s="16"/>
      <c r="E297" s="16"/>
    </row>
    <row r="298">
      <c r="A298" s="16"/>
      <c r="B298" s="16"/>
      <c r="C298" s="16"/>
      <c r="D298" s="16"/>
      <c r="E298" s="16"/>
    </row>
    <row r="299">
      <c r="A299" s="16"/>
      <c r="B299" s="16"/>
      <c r="C299" s="16"/>
      <c r="D299" s="16"/>
      <c r="E299" s="16"/>
    </row>
    <row r="300">
      <c r="A300" s="16"/>
      <c r="B300" s="16"/>
      <c r="C300" s="16"/>
      <c r="D300" s="16"/>
      <c r="E300" s="16"/>
    </row>
    <row r="301">
      <c r="A301" s="16"/>
      <c r="B301" s="16"/>
      <c r="C301" s="16"/>
      <c r="D301" s="16"/>
      <c r="E301" s="16"/>
    </row>
    <row r="302">
      <c r="A302" s="16"/>
      <c r="B302" s="16"/>
      <c r="C302" s="16"/>
      <c r="D302" s="16"/>
      <c r="E302" s="16"/>
    </row>
    <row r="303">
      <c r="A303" s="16"/>
      <c r="B303" s="16"/>
      <c r="C303" s="16"/>
      <c r="D303" s="16"/>
      <c r="E303" s="16"/>
    </row>
    <row r="304">
      <c r="A304" s="16"/>
      <c r="B304" s="16"/>
      <c r="C304" s="16"/>
      <c r="D304" s="16"/>
      <c r="E304" s="16"/>
    </row>
    <row r="305">
      <c r="A305" s="16"/>
      <c r="B305" s="16"/>
      <c r="C305" s="16"/>
      <c r="D305" s="16"/>
      <c r="E305" s="16"/>
    </row>
    <row r="306">
      <c r="A306" s="16"/>
      <c r="B306" s="16"/>
      <c r="C306" s="16"/>
      <c r="D306" s="16"/>
      <c r="E306" s="16"/>
    </row>
    <row r="307">
      <c r="A307" s="16"/>
      <c r="B307" s="16"/>
      <c r="C307" s="16"/>
      <c r="D307" s="16"/>
      <c r="E307" s="16"/>
    </row>
    <row r="308">
      <c r="A308" s="16"/>
      <c r="B308" s="16"/>
      <c r="C308" s="16"/>
      <c r="D308" s="16"/>
      <c r="E308" s="16"/>
    </row>
    <row r="309">
      <c r="A309" s="16"/>
      <c r="B309" s="16"/>
      <c r="C309" s="16"/>
      <c r="D309" s="16"/>
      <c r="E309" s="16"/>
    </row>
    <row r="310">
      <c r="A310" s="16"/>
      <c r="B310" s="16"/>
      <c r="C310" s="16"/>
      <c r="D310" s="16"/>
      <c r="E310" s="16"/>
    </row>
    <row r="311">
      <c r="A311" s="16"/>
      <c r="B311" s="16"/>
      <c r="C311" s="16"/>
      <c r="D311" s="16"/>
      <c r="E311" s="16"/>
    </row>
    <row r="312">
      <c r="A312" s="16"/>
      <c r="B312" s="16"/>
      <c r="C312" s="16"/>
      <c r="D312" s="16"/>
      <c r="E312" s="16"/>
    </row>
    <row r="313">
      <c r="A313" s="16"/>
      <c r="B313" s="16"/>
      <c r="C313" s="16"/>
      <c r="D313" s="16"/>
      <c r="E313" s="16"/>
    </row>
    <row r="314">
      <c r="A314" s="16"/>
      <c r="B314" s="16"/>
      <c r="C314" s="16"/>
      <c r="D314" s="16"/>
      <c r="E314" s="16"/>
    </row>
    <row r="315">
      <c r="A315" s="16"/>
      <c r="B315" s="16"/>
      <c r="C315" s="16"/>
      <c r="D315" s="16"/>
      <c r="E315" s="16"/>
    </row>
    <row r="316">
      <c r="A316" s="16"/>
      <c r="B316" s="16"/>
      <c r="C316" s="16"/>
      <c r="D316" s="16"/>
      <c r="E316" s="16"/>
    </row>
    <row r="317">
      <c r="A317" s="16"/>
      <c r="B317" s="16"/>
      <c r="C317" s="16"/>
      <c r="D317" s="16"/>
      <c r="E317" s="16"/>
    </row>
    <row r="318">
      <c r="A318" s="16"/>
      <c r="B318" s="16"/>
      <c r="C318" s="16"/>
      <c r="D318" s="16"/>
      <c r="E318" s="16"/>
    </row>
    <row r="319">
      <c r="A319" s="16"/>
      <c r="B319" s="16"/>
      <c r="C319" s="16"/>
      <c r="D319" s="16"/>
      <c r="E319" s="16"/>
    </row>
    <row r="320">
      <c r="A320" s="16"/>
      <c r="B320" s="16"/>
      <c r="C320" s="16"/>
      <c r="D320" s="16"/>
      <c r="E320" s="16"/>
    </row>
    <row r="321">
      <c r="A321" s="16"/>
      <c r="B321" s="16"/>
      <c r="C321" s="16"/>
      <c r="D321" s="16"/>
      <c r="E321" s="16"/>
    </row>
    <row r="322">
      <c r="A322" s="16"/>
      <c r="B322" s="16"/>
      <c r="C322" s="16"/>
      <c r="D322" s="16"/>
      <c r="E322" s="16"/>
    </row>
    <row r="323">
      <c r="A323" s="16"/>
      <c r="B323" s="16"/>
      <c r="C323" s="16"/>
      <c r="D323" s="16"/>
      <c r="E323" s="16"/>
    </row>
    <row r="324">
      <c r="A324" s="16"/>
      <c r="B324" s="16"/>
      <c r="C324" s="16"/>
      <c r="D324" s="16"/>
      <c r="E324" s="16"/>
    </row>
    <row r="325">
      <c r="A325" s="16"/>
      <c r="B325" s="16"/>
      <c r="C325" s="16"/>
      <c r="D325" s="16"/>
      <c r="E325" s="16"/>
    </row>
    <row r="326">
      <c r="A326" s="16"/>
      <c r="B326" s="16"/>
      <c r="C326" s="16"/>
      <c r="D326" s="16"/>
      <c r="E326" s="16"/>
    </row>
    <row r="327">
      <c r="A327" s="16"/>
      <c r="B327" s="16"/>
      <c r="C327" s="16"/>
      <c r="D327" s="16"/>
      <c r="E327" s="16"/>
    </row>
    <row r="328">
      <c r="A328" s="16"/>
      <c r="B328" s="16"/>
      <c r="C328" s="16"/>
      <c r="D328" s="16"/>
      <c r="E328" s="16"/>
    </row>
    <row r="329">
      <c r="A329" s="16"/>
      <c r="B329" s="16"/>
      <c r="C329" s="16"/>
      <c r="D329" s="16"/>
      <c r="E329" s="16"/>
    </row>
    <row r="330">
      <c r="A330" s="16"/>
      <c r="B330" s="16"/>
      <c r="C330" s="16"/>
      <c r="D330" s="16"/>
      <c r="E330" s="16"/>
    </row>
    <row r="331">
      <c r="A331" s="16"/>
      <c r="B331" s="16"/>
      <c r="C331" s="16"/>
      <c r="D331" s="16"/>
      <c r="E331" s="16"/>
    </row>
    <row r="332">
      <c r="A332" s="16"/>
      <c r="B332" s="16"/>
      <c r="C332" s="16"/>
      <c r="D332" s="16"/>
      <c r="E332" s="16"/>
    </row>
    <row r="333">
      <c r="A333" s="16"/>
      <c r="B333" s="16"/>
      <c r="C333" s="16"/>
      <c r="D333" s="16"/>
      <c r="E333" s="16"/>
    </row>
    <row r="334">
      <c r="A334" s="16"/>
      <c r="B334" s="16"/>
      <c r="C334" s="16"/>
      <c r="D334" s="16"/>
      <c r="E334" s="16"/>
    </row>
    <row r="335">
      <c r="A335" s="16"/>
      <c r="B335" s="16"/>
      <c r="C335" s="16"/>
      <c r="D335" s="16"/>
      <c r="E335" s="16"/>
    </row>
    <row r="336">
      <c r="A336" s="16"/>
      <c r="B336" s="16"/>
      <c r="C336" s="16"/>
      <c r="D336" s="16"/>
      <c r="E336" s="16"/>
    </row>
    <row r="337">
      <c r="A337" s="16"/>
      <c r="B337" s="16"/>
      <c r="C337" s="16"/>
      <c r="D337" s="16"/>
      <c r="E337" s="16"/>
    </row>
    <row r="338">
      <c r="A338" s="16"/>
      <c r="B338" s="16"/>
      <c r="C338" s="16"/>
      <c r="D338" s="16"/>
      <c r="E338" s="16"/>
    </row>
    <row r="339">
      <c r="A339" s="16"/>
      <c r="B339" s="16"/>
      <c r="C339" s="16"/>
      <c r="D339" s="16"/>
      <c r="E339" s="16"/>
    </row>
    <row r="340">
      <c r="A340" s="16"/>
      <c r="B340" s="16"/>
      <c r="C340" s="16"/>
      <c r="D340" s="16"/>
      <c r="E340" s="16"/>
    </row>
    <row r="341">
      <c r="A341" s="16"/>
      <c r="B341" s="16"/>
      <c r="C341" s="16"/>
      <c r="D341" s="16"/>
      <c r="E341" s="16"/>
    </row>
    <row r="342">
      <c r="A342" s="16"/>
      <c r="B342" s="16"/>
      <c r="C342" s="16"/>
      <c r="D342" s="16"/>
      <c r="E342" s="16"/>
    </row>
    <row r="343">
      <c r="A343" s="16"/>
      <c r="B343" s="16"/>
      <c r="C343" s="16"/>
      <c r="D343" s="16"/>
      <c r="E343" s="16"/>
    </row>
    <row r="344">
      <c r="A344" s="16"/>
      <c r="B344" s="16"/>
      <c r="C344" s="16"/>
      <c r="D344" s="16"/>
      <c r="E344" s="16"/>
    </row>
    <row r="345">
      <c r="A345" s="16"/>
      <c r="B345" s="16"/>
      <c r="C345" s="16"/>
      <c r="D345" s="16"/>
      <c r="E345" s="16"/>
    </row>
    <row r="346">
      <c r="A346" s="16"/>
      <c r="B346" s="16"/>
      <c r="C346" s="16"/>
      <c r="D346" s="16"/>
      <c r="E346" s="16"/>
    </row>
    <row r="347">
      <c r="A347" s="16"/>
      <c r="B347" s="16"/>
      <c r="C347" s="16"/>
      <c r="D347" s="16"/>
      <c r="E347" s="16"/>
    </row>
    <row r="348">
      <c r="A348" s="16"/>
      <c r="B348" s="16"/>
      <c r="C348" s="16"/>
      <c r="D348" s="16"/>
      <c r="E348" s="16"/>
    </row>
    <row r="349">
      <c r="A349" s="16"/>
      <c r="B349" s="16"/>
      <c r="C349" s="16"/>
      <c r="D349" s="16"/>
      <c r="E349" s="16"/>
    </row>
    <row r="350">
      <c r="A350" s="16"/>
      <c r="B350" s="16"/>
      <c r="C350" s="16"/>
      <c r="D350" s="16"/>
      <c r="E350" s="16"/>
    </row>
    <row r="351">
      <c r="A351" s="16"/>
      <c r="B351" s="16"/>
      <c r="C351" s="16"/>
      <c r="D351" s="16"/>
      <c r="E351" s="16"/>
    </row>
    <row r="352">
      <c r="A352" s="16"/>
      <c r="B352" s="16"/>
      <c r="C352" s="16"/>
      <c r="D352" s="16"/>
      <c r="E352" s="16"/>
    </row>
    <row r="353">
      <c r="A353" s="16"/>
      <c r="B353" s="16"/>
      <c r="C353" s="16"/>
      <c r="D353" s="16"/>
      <c r="E353" s="16"/>
    </row>
    <row r="354">
      <c r="A354" s="16"/>
      <c r="B354" s="16"/>
      <c r="C354" s="16"/>
      <c r="D354" s="16"/>
      <c r="E354" s="16"/>
    </row>
    <row r="355">
      <c r="A355" s="16"/>
      <c r="B355" s="16"/>
      <c r="C355" s="16"/>
      <c r="D355" s="16"/>
      <c r="E355" s="16"/>
    </row>
    <row r="356">
      <c r="A356" s="16"/>
      <c r="B356" s="16"/>
      <c r="C356" s="16"/>
      <c r="D356" s="16"/>
      <c r="E356" s="16"/>
    </row>
    <row r="357">
      <c r="A357" s="16"/>
      <c r="B357" s="16"/>
      <c r="C357" s="16"/>
      <c r="D357" s="16"/>
      <c r="E357" s="16"/>
    </row>
    <row r="358">
      <c r="A358" s="16"/>
      <c r="B358" s="16"/>
      <c r="C358" s="16"/>
      <c r="D358" s="16"/>
      <c r="E358" s="16"/>
    </row>
    <row r="359">
      <c r="A359" s="16"/>
      <c r="B359" s="16"/>
      <c r="C359" s="16"/>
      <c r="D359" s="16"/>
      <c r="E359" s="16"/>
    </row>
    <row r="360">
      <c r="A360" s="16"/>
      <c r="B360" s="16"/>
      <c r="C360" s="16"/>
      <c r="D360" s="16"/>
      <c r="E360" s="16"/>
    </row>
    <row r="361">
      <c r="A361" s="16"/>
      <c r="B361" s="16"/>
      <c r="C361" s="16"/>
      <c r="D361" s="16"/>
      <c r="E361" s="16"/>
    </row>
    <row r="362">
      <c r="A362" s="16"/>
      <c r="B362" s="16"/>
      <c r="C362" s="16"/>
      <c r="D362" s="16"/>
      <c r="E362" s="16"/>
    </row>
    <row r="363">
      <c r="A363" s="16"/>
      <c r="B363" s="16"/>
      <c r="C363" s="16"/>
      <c r="D363" s="16"/>
      <c r="E363" s="16"/>
    </row>
    <row r="364">
      <c r="A364" s="16"/>
      <c r="B364" s="16"/>
      <c r="C364" s="16"/>
      <c r="D364" s="16"/>
      <c r="E364" s="16"/>
    </row>
    <row r="365">
      <c r="A365" s="16"/>
      <c r="B365" s="16"/>
      <c r="C365" s="16"/>
      <c r="D365" s="16"/>
      <c r="E365" s="16"/>
    </row>
    <row r="366">
      <c r="A366" s="16"/>
      <c r="B366" s="16"/>
      <c r="C366" s="16"/>
      <c r="D366" s="16"/>
      <c r="E366" s="16"/>
    </row>
    <row r="367">
      <c r="A367" s="16"/>
      <c r="B367" s="16"/>
      <c r="C367" s="16"/>
      <c r="D367" s="16"/>
      <c r="E367" s="16"/>
    </row>
    <row r="368">
      <c r="A368" s="16"/>
      <c r="B368" s="16"/>
      <c r="C368" s="16"/>
      <c r="D368" s="16"/>
      <c r="E368" s="16"/>
    </row>
    <row r="369">
      <c r="A369" s="16"/>
      <c r="B369" s="16"/>
      <c r="C369" s="16"/>
      <c r="D369" s="16"/>
      <c r="E369" s="16"/>
    </row>
    <row r="370">
      <c r="A370" s="16"/>
      <c r="B370" s="16"/>
      <c r="C370" s="16"/>
      <c r="D370" s="16"/>
      <c r="E370" s="16"/>
    </row>
    <row r="371">
      <c r="A371" s="16"/>
      <c r="B371" s="16"/>
      <c r="C371" s="16"/>
      <c r="D371" s="16"/>
      <c r="E371" s="16"/>
    </row>
    <row r="372">
      <c r="A372" s="16"/>
      <c r="B372" s="16"/>
      <c r="C372" s="16"/>
      <c r="D372" s="16"/>
      <c r="E372" s="16"/>
    </row>
    <row r="373">
      <c r="A373" s="16"/>
      <c r="B373" s="16"/>
      <c r="C373" s="16"/>
      <c r="D373" s="16"/>
      <c r="E373" s="16"/>
    </row>
    <row r="374">
      <c r="A374" s="16"/>
      <c r="B374" s="16"/>
      <c r="C374" s="16"/>
      <c r="D374" s="16"/>
      <c r="E374" s="16"/>
    </row>
    <row r="375">
      <c r="A375" s="16"/>
      <c r="B375" s="16"/>
      <c r="C375" s="16"/>
      <c r="D375" s="16"/>
      <c r="E375" s="16"/>
    </row>
    <row r="376">
      <c r="A376" s="16"/>
      <c r="B376" s="16"/>
      <c r="C376" s="16"/>
      <c r="D376" s="16"/>
      <c r="E376" s="16"/>
    </row>
    <row r="377">
      <c r="A377" s="16"/>
      <c r="B377" s="16"/>
      <c r="C377" s="16"/>
      <c r="D377" s="16"/>
      <c r="E377" s="16"/>
    </row>
    <row r="378">
      <c r="A378" s="16"/>
      <c r="B378" s="16"/>
      <c r="C378" s="16"/>
      <c r="D378" s="16"/>
      <c r="E378" s="16"/>
    </row>
    <row r="379">
      <c r="A379" s="16"/>
      <c r="B379" s="16"/>
      <c r="C379" s="16"/>
      <c r="D379" s="16"/>
      <c r="E379" s="16"/>
    </row>
    <row r="380">
      <c r="A380" s="16"/>
      <c r="B380" s="16"/>
      <c r="C380" s="16"/>
      <c r="D380" s="16"/>
      <c r="E380" s="16"/>
    </row>
    <row r="381">
      <c r="A381" s="16"/>
      <c r="B381" s="16"/>
      <c r="C381" s="16"/>
      <c r="D381" s="16"/>
      <c r="E381" s="16"/>
    </row>
    <row r="382">
      <c r="A382" s="16"/>
      <c r="B382" s="16"/>
      <c r="C382" s="16"/>
      <c r="D382" s="16"/>
      <c r="E382" s="16"/>
    </row>
    <row r="383">
      <c r="A383" s="16"/>
      <c r="B383" s="16"/>
      <c r="C383" s="16"/>
      <c r="D383" s="16"/>
      <c r="E383" s="16"/>
    </row>
    <row r="384">
      <c r="A384" s="16"/>
      <c r="B384" s="16"/>
      <c r="C384" s="16"/>
      <c r="D384" s="16"/>
      <c r="E384" s="16"/>
    </row>
    <row r="385">
      <c r="A385" s="16"/>
      <c r="B385" s="16"/>
      <c r="C385" s="16"/>
      <c r="D385" s="16"/>
      <c r="E385" s="16"/>
    </row>
    <row r="386">
      <c r="A386" s="16"/>
      <c r="B386" s="16"/>
      <c r="C386" s="16"/>
      <c r="D386" s="16"/>
      <c r="E386" s="16"/>
    </row>
    <row r="387">
      <c r="A387" s="16"/>
      <c r="B387" s="16"/>
      <c r="C387" s="16"/>
      <c r="D387" s="16"/>
      <c r="E387" s="16"/>
    </row>
    <row r="388">
      <c r="A388" s="16"/>
      <c r="B388" s="16"/>
      <c r="C388" s="16"/>
      <c r="D388" s="16"/>
      <c r="E388" s="16"/>
    </row>
    <row r="389">
      <c r="A389" s="16"/>
      <c r="B389" s="16"/>
      <c r="C389" s="16"/>
      <c r="D389" s="16"/>
      <c r="E389" s="16"/>
    </row>
    <row r="390">
      <c r="A390" s="16"/>
      <c r="B390" s="16"/>
      <c r="C390" s="16"/>
      <c r="D390" s="16"/>
      <c r="E390" s="16"/>
    </row>
    <row r="391">
      <c r="A391" s="16"/>
      <c r="B391" s="16"/>
      <c r="C391" s="16"/>
      <c r="D391" s="16"/>
      <c r="E391" s="16"/>
    </row>
    <row r="392">
      <c r="A392" s="16"/>
      <c r="B392" s="16"/>
      <c r="C392" s="16"/>
      <c r="D392" s="16"/>
      <c r="E392" s="16"/>
    </row>
    <row r="393">
      <c r="A393" s="16"/>
      <c r="B393" s="16"/>
      <c r="C393" s="16"/>
      <c r="D393" s="16"/>
      <c r="E393" s="16"/>
    </row>
    <row r="394">
      <c r="A394" s="16"/>
      <c r="B394" s="16"/>
      <c r="C394" s="16"/>
      <c r="D394" s="16"/>
      <c r="E394" s="16"/>
    </row>
    <row r="395">
      <c r="A395" s="16"/>
      <c r="B395" s="16"/>
      <c r="C395" s="16"/>
      <c r="D395" s="16"/>
      <c r="E395" s="16"/>
    </row>
    <row r="396">
      <c r="A396" s="16"/>
      <c r="B396" s="16"/>
      <c r="C396" s="16"/>
      <c r="D396" s="16"/>
      <c r="E396" s="16"/>
    </row>
    <row r="397">
      <c r="A397" s="16"/>
      <c r="B397" s="16"/>
      <c r="C397" s="16"/>
      <c r="D397" s="16"/>
      <c r="E397" s="16"/>
    </row>
    <row r="398">
      <c r="A398" s="16"/>
      <c r="B398" s="16"/>
      <c r="C398" s="16"/>
      <c r="D398" s="16"/>
      <c r="E398" s="16"/>
    </row>
    <row r="399">
      <c r="A399" s="16"/>
      <c r="B399" s="16"/>
      <c r="C399" s="16"/>
      <c r="D399" s="16"/>
      <c r="E399" s="16"/>
    </row>
    <row r="400">
      <c r="A400" s="16"/>
      <c r="B400" s="16"/>
      <c r="C400" s="16"/>
      <c r="D400" s="16"/>
      <c r="E400" s="16"/>
    </row>
    <row r="401">
      <c r="A401" s="16"/>
      <c r="B401" s="16"/>
      <c r="C401" s="16"/>
      <c r="D401" s="16"/>
      <c r="E401" s="16"/>
    </row>
    <row r="402">
      <c r="A402" s="16"/>
      <c r="B402" s="16"/>
      <c r="C402" s="16"/>
      <c r="D402" s="16"/>
      <c r="E402" s="16"/>
    </row>
    <row r="403">
      <c r="A403" s="16"/>
      <c r="B403" s="16"/>
      <c r="C403" s="16"/>
      <c r="D403" s="16"/>
      <c r="E403" s="16"/>
    </row>
    <row r="404">
      <c r="A404" s="16"/>
      <c r="B404" s="16"/>
      <c r="C404" s="16"/>
      <c r="D404" s="16"/>
      <c r="E404" s="16"/>
    </row>
    <row r="405">
      <c r="A405" s="16"/>
      <c r="B405" s="16"/>
      <c r="C405" s="16"/>
      <c r="D405" s="16"/>
      <c r="E405" s="16"/>
    </row>
    <row r="406">
      <c r="A406" s="16"/>
      <c r="B406" s="16"/>
      <c r="C406" s="16"/>
      <c r="D406" s="16"/>
      <c r="E406" s="16"/>
    </row>
    <row r="407">
      <c r="A407" s="16"/>
      <c r="B407" s="16"/>
      <c r="C407" s="16"/>
      <c r="D407" s="16"/>
      <c r="E407" s="16"/>
    </row>
    <row r="408">
      <c r="A408" s="16"/>
      <c r="B408" s="16"/>
      <c r="C408" s="16"/>
      <c r="D408" s="16"/>
      <c r="E408" s="16"/>
    </row>
    <row r="409">
      <c r="A409" s="16"/>
      <c r="B409" s="16"/>
      <c r="C409" s="16"/>
      <c r="D409" s="16"/>
      <c r="E409" s="16"/>
    </row>
    <row r="410">
      <c r="A410" s="16"/>
      <c r="B410" s="16"/>
      <c r="C410" s="16"/>
      <c r="D410" s="16"/>
      <c r="E410" s="16"/>
    </row>
    <row r="411">
      <c r="A411" s="16"/>
      <c r="B411" s="16"/>
      <c r="C411" s="16"/>
      <c r="D411" s="16"/>
      <c r="E411" s="16"/>
    </row>
    <row r="412">
      <c r="A412" s="16"/>
      <c r="B412" s="16"/>
      <c r="C412" s="16"/>
      <c r="D412" s="16"/>
      <c r="E412" s="16"/>
    </row>
    <row r="413">
      <c r="A413" s="16"/>
      <c r="B413" s="16"/>
      <c r="C413" s="16"/>
      <c r="D413" s="16"/>
      <c r="E413" s="16"/>
    </row>
    <row r="414">
      <c r="A414" s="16"/>
      <c r="B414" s="16"/>
      <c r="C414" s="16"/>
      <c r="D414" s="16"/>
      <c r="E414" s="16"/>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sheetData>
  <autoFilter ref="$A$1:$V$206"/>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5"/>
    <col customWidth="1" min="4" max="4" width="13.38"/>
    <col customWidth="1" min="5" max="5" width="13.63"/>
    <col customWidth="1" min="6" max="6" width="14.25"/>
  </cols>
  <sheetData>
    <row r="1">
      <c r="A1" s="7" t="s">
        <v>1331</v>
      </c>
      <c r="B1" s="17" t="s">
        <v>1332</v>
      </c>
      <c r="C1" s="17" t="s">
        <v>1335</v>
      </c>
      <c r="D1" s="17" t="s">
        <v>1336</v>
      </c>
      <c r="E1" s="17" t="s">
        <v>1337</v>
      </c>
      <c r="F1" s="17" t="s">
        <v>1338</v>
      </c>
      <c r="G1" s="17" t="s">
        <v>1339</v>
      </c>
      <c r="H1" s="17" t="s">
        <v>1340</v>
      </c>
    </row>
    <row r="2">
      <c r="A2" s="7" t="s">
        <v>1341</v>
      </c>
      <c r="B2" s="17" t="s">
        <v>1342</v>
      </c>
      <c r="C2" s="17">
        <v>121.0</v>
      </c>
      <c r="D2" s="17">
        <v>8198795.909</v>
      </c>
      <c r="E2" s="17">
        <v>2771300.0</v>
      </c>
      <c r="F2" s="17">
        <v>5036518.0</v>
      </c>
      <c r="G2" s="17">
        <v>7738910.0</v>
      </c>
      <c r="H2" s="17">
        <v>1.6838068E7</v>
      </c>
    </row>
    <row r="3">
      <c r="A3" s="7" t="s">
        <v>1343</v>
      </c>
      <c r="B3" s="17" t="s">
        <v>1344</v>
      </c>
      <c r="C3" s="17">
        <v>59.0</v>
      </c>
      <c r="D3" s="17">
        <v>1.187960834E7</v>
      </c>
      <c r="E3" s="17">
        <v>3935625.0</v>
      </c>
      <c r="F3" s="17">
        <v>8051726.0</v>
      </c>
      <c r="G3" s="17">
        <v>1.30412E7</v>
      </c>
      <c r="H3" s="17">
        <v>2.2807945E7</v>
      </c>
    </row>
    <row r="4">
      <c r="A4" s="7" t="s">
        <v>1345</v>
      </c>
      <c r="B4" s="17" t="s">
        <v>1346</v>
      </c>
      <c r="C4" s="17">
        <v>74.0</v>
      </c>
      <c r="D4" s="17">
        <v>1.877337222E7</v>
      </c>
      <c r="E4" s="17">
        <v>6066481.0</v>
      </c>
      <c r="F4" s="17">
        <v>1.0166392E7</v>
      </c>
      <c r="G4" s="17">
        <v>2.091163E7</v>
      </c>
      <c r="H4" s="17">
        <v>3.9865131E7</v>
      </c>
    </row>
    <row r="5">
      <c r="A5" s="7" t="s">
        <v>1347</v>
      </c>
      <c r="B5" s="17" t="s">
        <v>1348</v>
      </c>
      <c r="C5" s="17">
        <v>322.0</v>
      </c>
      <c r="D5" s="17">
        <v>2.428893736E7</v>
      </c>
      <c r="E5" s="17">
        <v>7185658.0</v>
      </c>
      <c r="F5" s="17">
        <v>1.1694335E7</v>
      </c>
      <c r="G5" s="17">
        <v>1.9454891E7</v>
      </c>
      <c r="H5" s="17">
        <v>3.513199E7</v>
      </c>
    </row>
    <row r="6">
      <c r="A6" s="7" t="s">
        <v>1349</v>
      </c>
      <c r="B6" s="17" t="s">
        <v>1350</v>
      </c>
      <c r="C6" s="17">
        <v>45.0</v>
      </c>
      <c r="D6" s="17">
        <v>2.188523058E7</v>
      </c>
      <c r="E6" s="17">
        <v>1.149445E7</v>
      </c>
      <c r="F6" s="17">
        <v>1.9871243E7</v>
      </c>
      <c r="G6" s="17">
        <v>3.1499126E7</v>
      </c>
      <c r="H6" s="17">
        <v>3.764853E7</v>
      </c>
    </row>
    <row r="7">
      <c r="A7" s="7" t="s">
        <v>1351</v>
      </c>
      <c r="B7" s="17" t="s">
        <v>1352</v>
      </c>
      <c r="C7" s="17">
        <v>21.0</v>
      </c>
      <c r="D7" s="17">
        <v>6843764.714</v>
      </c>
      <c r="E7" s="17">
        <v>3356630.0</v>
      </c>
      <c r="F7" s="17">
        <v>4726774.0</v>
      </c>
      <c r="G7" s="17">
        <v>5797569.0</v>
      </c>
      <c r="H7" s="17">
        <v>9585444.0</v>
      </c>
    </row>
    <row r="8">
      <c r="A8" s="7" t="s">
        <v>1353</v>
      </c>
      <c r="B8" s="17" t="s">
        <v>1354</v>
      </c>
      <c r="C8" s="17">
        <v>1286.0</v>
      </c>
      <c r="D8" s="17">
        <v>1.483966004E7</v>
      </c>
      <c r="E8" s="17">
        <v>4539625.0</v>
      </c>
      <c r="F8" s="17">
        <v>7099387.0</v>
      </c>
      <c r="G8" s="17">
        <v>1.5339294E7</v>
      </c>
      <c r="H8" s="17">
        <v>3.0812073E7</v>
      </c>
    </row>
    <row r="9">
      <c r="A9" s="7" t="s">
        <v>1355</v>
      </c>
      <c r="B9" s="17" t="s">
        <v>1356</v>
      </c>
      <c r="C9" s="17">
        <v>30.0</v>
      </c>
      <c r="D9" s="17">
        <v>7189237.033</v>
      </c>
      <c r="E9" s="17">
        <v>2316250.0</v>
      </c>
      <c r="F9" s="17">
        <v>4657594.0</v>
      </c>
      <c r="G9" s="17">
        <v>7127522.0</v>
      </c>
      <c r="H9" s="17">
        <v>1.47873E7</v>
      </c>
    </row>
    <row r="10">
      <c r="A10" s="7" t="s">
        <v>1357</v>
      </c>
      <c r="B10" s="17" t="s">
        <v>1358</v>
      </c>
      <c r="C10" s="17">
        <v>156.0</v>
      </c>
      <c r="D10" s="17">
        <v>7052252.551</v>
      </c>
      <c r="E10" s="17">
        <v>3591378.0</v>
      </c>
      <c r="F10" s="17">
        <v>4657394.0</v>
      </c>
      <c r="G10" s="17">
        <v>6841648.0</v>
      </c>
      <c r="H10" s="17">
        <v>1.4283701E7</v>
      </c>
    </row>
    <row r="11">
      <c r="A11" s="7" t="s">
        <v>1359</v>
      </c>
      <c r="B11" s="17" t="s">
        <v>1360</v>
      </c>
      <c r="C11" s="17">
        <v>2.0</v>
      </c>
      <c r="D11" s="17">
        <v>5006900.0</v>
      </c>
      <c r="E11" s="17">
        <v>3140000.0</v>
      </c>
      <c r="F11" s="17">
        <v>3140000.0</v>
      </c>
      <c r="G11" s="17">
        <v>6873800.0</v>
      </c>
      <c r="H11" s="17">
        <v>6873800.0</v>
      </c>
    </row>
    <row r="12">
      <c r="A12" s="7" t="s">
        <v>1361</v>
      </c>
      <c r="B12" s="17" t="s">
        <v>1362</v>
      </c>
      <c r="C12" s="17">
        <v>16.0</v>
      </c>
      <c r="D12" s="17">
        <v>2.147571824E8</v>
      </c>
      <c r="E12" s="17">
        <v>2874150.0</v>
      </c>
      <c r="F12" s="17">
        <v>7.5423001E7</v>
      </c>
      <c r="G12" s="17">
        <v>2.95359561E8</v>
      </c>
      <c r="H12" s="17">
        <v>5.45026548E8</v>
      </c>
    </row>
    <row r="13">
      <c r="A13" s="7" t="s">
        <v>1363</v>
      </c>
      <c r="B13" s="17" t="s">
        <v>1364</v>
      </c>
      <c r="C13" s="17">
        <v>10914.0</v>
      </c>
      <c r="D13" s="17">
        <v>2.242303893E7</v>
      </c>
      <c r="E13" s="17">
        <v>6178075.0</v>
      </c>
      <c r="F13" s="17">
        <v>1.0572459E7</v>
      </c>
      <c r="G13" s="17">
        <v>2.096801E7</v>
      </c>
      <c r="H13" s="17">
        <v>4.7691808E7</v>
      </c>
    </row>
    <row r="14">
      <c r="A14" s="7" t="s">
        <v>1365</v>
      </c>
      <c r="B14" s="17" t="s">
        <v>1366</v>
      </c>
      <c r="C14" s="17">
        <v>48.0</v>
      </c>
      <c r="D14" s="17">
        <v>1.206028423E7</v>
      </c>
      <c r="E14" s="17">
        <v>3862321.0</v>
      </c>
      <c r="F14" s="17">
        <v>7965771.0</v>
      </c>
      <c r="G14" s="17">
        <v>1.2508173E7</v>
      </c>
      <c r="H14" s="17">
        <v>1.851327E7</v>
      </c>
    </row>
    <row r="15">
      <c r="A15" s="7" t="s">
        <v>1367</v>
      </c>
      <c r="B15" s="17" t="s">
        <v>1368</v>
      </c>
      <c r="C15" s="17">
        <v>6.0</v>
      </c>
      <c r="D15" s="17">
        <v>1.88842425E7</v>
      </c>
      <c r="E15" s="17">
        <v>3033292.0</v>
      </c>
      <c r="F15" s="17">
        <v>4414800.0</v>
      </c>
      <c r="G15" s="17">
        <v>3.7211281E7</v>
      </c>
      <c r="H15" s="17">
        <v>5.8003365E7</v>
      </c>
    </row>
    <row r="16">
      <c r="A16" s="7" t="s">
        <v>1369</v>
      </c>
      <c r="B16" s="17" t="s">
        <v>1370</v>
      </c>
      <c r="C16" s="17">
        <v>13.0</v>
      </c>
      <c r="D16" s="17">
        <v>2.206544669E7</v>
      </c>
      <c r="E16" s="17">
        <v>3417855.0</v>
      </c>
      <c r="F16" s="17">
        <v>4956772.0</v>
      </c>
      <c r="G16" s="17">
        <v>1.4664E7</v>
      </c>
      <c r="H16" s="17">
        <v>6.0576636E7</v>
      </c>
    </row>
    <row r="17">
      <c r="A17" s="7" t="s">
        <v>1371</v>
      </c>
      <c r="B17" s="17" t="s">
        <v>1372</v>
      </c>
      <c r="C17" s="17">
        <v>61.0</v>
      </c>
      <c r="D17" s="17">
        <v>1.786624303E7</v>
      </c>
      <c r="E17" s="17">
        <v>5016316.0</v>
      </c>
      <c r="F17" s="17">
        <v>9108740.0</v>
      </c>
      <c r="G17" s="17">
        <v>1.5437002E7</v>
      </c>
      <c r="H17" s="17">
        <v>3.5465041E7</v>
      </c>
    </row>
    <row r="18">
      <c r="A18" s="7" t="s">
        <v>1373</v>
      </c>
      <c r="B18" s="17" t="s">
        <v>1374</v>
      </c>
      <c r="C18" s="17">
        <v>16.0</v>
      </c>
      <c r="D18" s="17">
        <v>7.862810956E7</v>
      </c>
      <c r="E18" s="17">
        <v>1.2308594E7</v>
      </c>
      <c r="F18" s="17">
        <v>2.1729917E7</v>
      </c>
      <c r="G18" s="17">
        <v>1.54839304E8</v>
      </c>
      <c r="H18" s="17">
        <v>1.96684196E8</v>
      </c>
    </row>
    <row r="19">
      <c r="A19" s="7" t="s">
        <v>1377</v>
      </c>
      <c r="B19" s="17" t="s">
        <v>1378</v>
      </c>
      <c r="C19" s="17">
        <v>847.0</v>
      </c>
      <c r="D19" s="17">
        <v>8.359122809E7</v>
      </c>
      <c r="E19" s="17">
        <v>6.7539E7</v>
      </c>
      <c r="F19" s="17">
        <v>8.1876874E7</v>
      </c>
      <c r="G19" s="17">
        <v>9.0634535E7</v>
      </c>
      <c r="H19" s="17">
        <v>1.17014851E8</v>
      </c>
    </row>
    <row r="20">
      <c r="A20" s="7" t="s">
        <v>1379</v>
      </c>
      <c r="B20" s="17" t="s">
        <v>1380</v>
      </c>
      <c r="C20" s="17">
        <v>1.0</v>
      </c>
      <c r="D20" s="17">
        <v>1.1385968E7</v>
      </c>
      <c r="E20" s="17">
        <v>1.1385968E7</v>
      </c>
      <c r="F20" s="17">
        <v>1.1385968E7</v>
      </c>
      <c r="G20" s="17">
        <v>1.1385968E7</v>
      </c>
      <c r="H20" s="17">
        <v>1.1385968E7</v>
      </c>
    </row>
    <row r="21">
      <c r="A21" s="7" t="s">
        <v>1381</v>
      </c>
      <c r="B21" s="17" t="s">
        <v>1382</v>
      </c>
      <c r="C21" s="17">
        <v>21.0</v>
      </c>
      <c r="D21" s="17">
        <v>1.317326952E8</v>
      </c>
      <c r="E21" s="17">
        <v>1.3263428E7</v>
      </c>
      <c r="F21" s="17">
        <v>5.880506E7</v>
      </c>
      <c r="G21" s="17">
        <v>1.05922117E8</v>
      </c>
      <c r="H21" s="17">
        <v>1.78386443E8</v>
      </c>
    </row>
    <row r="22">
      <c r="A22" s="7" t="s">
        <v>1383</v>
      </c>
      <c r="B22" s="17" t="s">
        <v>1384</v>
      </c>
      <c r="C22" s="17">
        <v>56.0</v>
      </c>
      <c r="D22" s="17">
        <v>3.408239004E7</v>
      </c>
      <c r="E22" s="17">
        <v>1.5443813E7</v>
      </c>
      <c r="F22" s="17">
        <v>2.752654E7</v>
      </c>
      <c r="G22" s="17">
        <v>4.1045341E7</v>
      </c>
      <c r="H22" s="17">
        <v>6.1196166E7</v>
      </c>
    </row>
    <row r="23">
      <c r="A23" s="7" t="s">
        <v>1385</v>
      </c>
      <c r="B23" s="17" t="s">
        <v>1386</v>
      </c>
      <c r="C23" s="17">
        <v>28.0</v>
      </c>
      <c r="D23" s="17">
        <v>3.613038975E7</v>
      </c>
      <c r="E23" s="17">
        <v>1.446774E7</v>
      </c>
      <c r="F23" s="17">
        <v>2.147701E7</v>
      </c>
      <c r="G23" s="17">
        <v>6.860512E7</v>
      </c>
      <c r="H23" s="17">
        <v>9.1473369E7</v>
      </c>
    </row>
    <row r="24">
      <c r="A24" s="7" t="s">
        <v>1387</v>
      </c>
      <c r="B24" s="17" t="s">
        <v>1388</v>
      </c>
      <c r="C24" s="17">
        <v>2.0</v>
      </c>
      <c r="D24" s="17">
        <v>1.1743855E7</v>
      </c>
      <c r="E24" s="17">
        <v>1.0006933E7</v>
      </c>
      <c r="F24" s="17">
        <v>1.0006933E7</v>
      </c>
      <c r="G24" s="17">
        <v>1.3480777E7</v>
      </c>
      <c r="H24" s="17">
        <v>1.3480777E7</v>
      </c>
    </row>
    <row r="25">
      <c r="A25" s="7" t="s">
        <v>1389</v>
      </c>
      <c r="B25" s="17" t="s">
        <v>1390</v>
      </c>
      <c r="C25" s="17">
        <v>2076.0</v>
      </c>
      <c r="D25" s="17">
        <v>6.882760825E7</v>
      </c>
      <c r="E25" s="17">
        <v>2.2202071E7</v>
      </c>
      <c r="F25" s="17">
        <v>4.0912039E7</v>
      </c>
      <c r="G25" s="17">
        <v>9.290978E7</v>
      </c>
      <c r="H25" s="17">
        <v>1.67187701E8</v>
      </c>
    </row>
    <row r="26">
      <c r="A26" s="7" t="s">
        <v>1391</v>
      </c>
      <c r="B26" s="17" t="s">
        <v>1392</v>
      </c>
      <c r="C26" s="17">
        <v>4.0</v>
      </c>
      <c r="D26" s="17">
        <v>5.189273525E7</v>
      </c>
      <c r="E26" s="17">
        <v>4301979.0</v>
      </c>
      <c r="F26" s="17">
        <v>9152293.0</v>
      </c>
      <c r="G26" s="17">
        <v>8.2275975E7</v>
      </c>
      <c r="H26" s="17">
        <v>1.11840694E8</v>
      </c>
    </row>
    <row r="27">
      <c r="A27" s="7" t="s">
        <v>1393</v>
      </c>
      <c r="B27" s="17" t="s">
        <v>1394</v>
      </c>
      <c r="C27" s="17">
        <v>3.0</v>
      </c>
      <c r="D27" s="17">
        <v>3.740333267E7</v>
      </c>
      <c r="E27" s="17">
        <v>2.0182758E7</v>
      </c>
      <c r="F27" s="17">
        <v>2.1556335E7</v>
      </c>
      <c r="G27" s="17">
        <v>7.0470905E7</v>
      </c>
      <c r="H27" s="17">
        <v>7.0470905E7</v>
      </c>
    </row>
    <row r="28">
      <c r="A28" s="7" t="s">
        <v>1395</v>
      </c>
      <c r="B28" s="17" t="s">
        <v>1396</v>
      </c>
      <c r="C28" s="17">
        <v>165.0</v>
      </c>
      <c r="D28" s="17">
        <v>2.821966491E7</v>
      </c>
      <c r="E28" s="17">
        <v>1.0416776E7</v>
      </c>
      <c r="F28" s="17">
        <v>2.4246E7</v>
      </c>
      <c r="G28" s="17">
        <v>3.5770208E7</v>
      </c>
      <c r="H28" s="17">
        <v>5.3998054E7</v>
      </c>
    </row>
    <row r="29">
      <c r="A29" s="7" t="s">
        <v>1397</v>
      </c>
      <c r="B29" s="17" t="s">
        <v>1398</v>
      </c>
      <c r="C29" s="17">
        <v>51543.0</v>
      </c>
      <c r="D29" s="17">
        <v>5.703828783E7</v>
      </c>
      <c r="E29" s="17">
        <v>3.6050101E7</v>
      </c>
      <c r="F29" s="17">
        <v>5.12664E7</v>
      </c>
      <c r="G29" s="17">
        <v>7.1647383E7</v>
      </c>
      <c r="H29" s="17">
        <v>9.0278478E7</v>
      </c>
    </row>
    <row r="30">
      <c r="A30" s="7" t="s">
        <v>1399</v>
      </c>
      <c r="B30" s="17" t="s">
        <v>1400</v>
      </c>
      <c r="C30" s="17">
        <v>8159.0</v>
      </c>
      <c r="D30" s="17">
        <v>6.599166312E7</v>
      </c>
      <c r="E30" s="17">
        <v>4.142311E7</v>
      </c>
      <c r="F30" s="17">
        <v>5.8301433E7</v>
      </c>
      <c r="G30" s="17">
        <v>8.2557486E7</v>
      </c>
      <c r="H30" s="17">
        <v>1.09247364E8</v>
      </c>
    </row>
    <row r="31">
      <c r="A31" s="7" t="s">
        <v>1401</v>
      </c>
      <c r="B31" s="17" t="s">
        <v>1402</v>
      </c>
      <c r="C31" s="17">
        <v>3323.0</v>
      </c>
      <c r="D31" s="17">
        <v>6.533615414E7</v>
      </c>
      <c r="E31" s="17">
        <v>4.02065E7</v>
      </c>
      <c r="F31" s="17">
        <v>5.7697216E7</v>
      </c>
      <c r="G31" s="17">
        <v>8.0244521E7</v>
      </c>
      <c r="H31" s="17">
        <v>1.07793476E8</v>
      </c>
    </row>
    <row r="32">
      <c r="A32" s="7" t="s">
        <v>1403</v>
      </c>
      <c r="B32" s="17" t="s">
        <v>1404</v>
      </c>
      <c r="C32" s="17">
        <v>554.0</v>
      </c>
      <c r="D32" s="17">
        <v>5.452347739E7</v>
      </c>
      <c r="E32" s="17">
        <v>3.4069205E7</v>
      </c>
      <c r="F32" s="17">
        <v>5.3959581E7</v>
      </c>
      <c r="G32" s="17">
        <v>6.2415373E7</v>
      </c>
      <c r="H32" s="17">
        <v>7.6856755E7</v>
      </c>
    </row>
    <row r="33">
      <c r="A33" s="7" t="s">
        <v>1405</v>
      </c>
      <c r="B33" s="17" t="s">
        <v>1406</v>
      </c>
      <c r="C33" s="17">
        <v>375.0</v>
      </c>
      <c r="D33" s="17">
        <v>5.340060152E7</v>
      </c>
      <c r="E33" s="17">
        <v>3.324848E7</v>
      </c>
      <c r="F33" s="17">
        <v>4.3865905E7</v>
      </c>
      <c r="G33" s="17">
        <v>5.8628984E7</v>
      </c>
      <c r="H33" s="17">
        <v>7.4163875E7</v>
      </c>
    </row>
    <row r="34">
      <c r="A34" s="7" t="s">
        <v>1407</v>
      </c>
      <c r="B34" s="17" t="s">
        <v>1408</v>
      </c>
      <c r="C34" s="17">
        <v>41181.0</v>
      </c>
      <c r="D34" s="17">
        <v>5.555830215E7</v>
      </c>
      <c r="E34" s="17">
        <v>3.6472327E7</v>
      </c>
      <c r="F34" s="17">
        <v>5.1002141E7</v>
      </c>
      <c r="G34" s="17">
        <v>6.9219007E7</v>
      </c>
      <c r="H34" s="17">
        <v>8.6596616E7</v>
      </c>
    </row>
    <row r="35">
      <c r="A35" s="7" t="s">
        <v>1409</v>
      </c>
      <c r="B35" s="17" t="s">
        <v>1410</v>
      </c>
      <c r="C35" s="17">
        <v>2787.0</v>
      </c>
      <c r="D35" s="17">
        <v>6.467049408E7</v>
      </c>
      <c r="E35" s="17">
        <v>3.8161747E7</v>
      </c>
      <c r="F35" s="17">
        <v>5.292523E7</v>
      </c>
      <c r="G35" s="17">
        <v>8.0461946E7</v>
      </c>
      <c r="H35" s="17">
        <v>1.05558268E8</v>
      </c>
    </row>
    <row r="36">
      <c r="A36" s="7" t="s">
        <v>1411</v>
      </c>
      <c r="B36" s="17" t="s">
        <v>1412</v>
      </c>
      <c r="C36" s="17">
        <v>7689.0</v>
      </c>
      <c r="D36" s="17">
        <v>7.182525364E7</v>
      </c>
      <c r="E36" s="17">
        <v>4.6443123E7</v>
      </c>
      <c r="F36" s="17">
        <v>6.6551913E7</v>
      </c>
      <c r="G36" s="17">
        <v>8.7634284E7</v>
      </c>
      <c r="H36" s="17">
        <v>1.1384135E8</v>
      </c>
    </row>
    <row r="37">
      <c r="A37" s="7" t="s">
        <v>1413</v>
      </c>
      <c r="B37" s="17" t="s">
        <v>1414</v>
      </c>
      <c r="C37" s="17">
        <v>683.0</v>
      </c>
      <c r="D37" s="17">
        <v>7.633109498E7</v>
      </c>
      <c r="E37" s="17">
        <v>4.5863836E7</v>
      </c>
      <c r="F37" s="17">
        <v>6.4243843E7</v>
      </c>
      <c r="G37" s="17">
        <v>9.0654409E7</v>
      </c>
      <c r="H37" s="17">
        <v>1.20293122E8</v>
      </c>
    </row>
    <row r="38">
      <c r="A38" s="7" t="s">
        <v>1415</v>
      </c>
      <c r="B38" s="17" t="s">
        <v>1416</v>
      </c>
      <c r="C38" s="17">
        <v>903.0</v>
      </c>
      <c r="D38" s="17">
        <v>8.613851163E7</v>
      </c>
      <c r="E38" s="17">
        <v>6.2802547E7</v>
      </c>
      <c r="F38" s="17">
        <v>8.2448798E7</v>
      </c>
      <c r="G38" s="17">
        <v>9.7732642E7</v>
      </c>
      <c r="H38" s="17">
        <v>1.30057049E8</v>
      </c>
    </row>
    <row r="39">
      <c r="A39" s="7" t="s">
        <v>1417</v>
      </c>
      <c r="B39" s="17" t="s">
        <v>1418</v>
      </c>
      <c r="C39" s="17">
        <v>113.0</v>
      </c>
      <c r="D39" s="17">
        <v>9.365126366E7</v>
      </c>
      <c r="E39" s="17">
        <v>6.2540559E7</v>
      </c>
      <c r="F39" s="17">
        <v>8.2279197E7</v>
      </c>
      <c r="G39" s="17">
        <v>1.11553892E8</v>
      </c>
      <c r="H39" s="17">
        <v>1.39106555E8</v>
      </c>
    </row>
    <row r="40">
      <c r="A40" s="7" t="s">
        <v>1419</v>
      </c>
      <c r="B40" s="17" t="s">
        <v>1420</v>
      </c>
      <c r="C40" s="17">
        <v>105.0</v>
      </c>
      <c r="D40" s="17">
        <v>1.013136552E8</v>
      </c>
      <c r="E40" s="17">
        <v>6.8451243E7</v>
      </c>
      <c r="F40" s="17">
        <v>8.8144977E7</v>
      </c>
      <c r="G40" s="17">
        <v>1.2658745E8</v>
      </c>
      <c r="H40" s="17">
        <v>1.65652297E8</v>
      </c>
    </row>
    <row r="41">
      <c r="A41" s="7" t="s">
        <v>1421</v>
      </c>
      <c r="B41" s="17" t="s">
        <v>1422</v>
      </c>
      <c r="C41" s="17">
        <v>20.0</v>
      </c>
      <c r="D41" s="17">
        <v>1.262220981E8</v>
      </c>
      <c r="E41" s="17">
        <v>5.9070573E7</v>
      </c>
      <c r="F41" s="17">
        <v>8.4139994E7</v>
      </c>
      <c r="G41" s="17">
        <v>1.15287798E8</v>
      </c>
      <c r="H41" s="17">
        <v>2.40653817E8</v>
      </c>
    </row>
    <row r="42">
      <c r="A42" s="7" t="s">
        <v>1423</v>
      </c>
      <c r="B42" s="17" t="s">
        <v>1424</v>
      </c>
      <c r="C42" s="17">
        <v>95.0</v>
      </c>
      <c r="D42" s="17">
        <v>3.40035916E7</v>
      </c>
      <c r="E42" s="17">
        <v>7156104.0</v>
      </c>
      <c r="F42" s="17">
        <v>1.936372E7</v>
      </c>
      <c r="G42" s="17">
        <v>4.66583E7</v>
      </c>
      <c r="H42" s="17">
        <v>7.3154187E7</v>
      </c>
    </row>
    <row r="43">
      <c r="A43" s="7" t="s">
        <v>1425</v>
      </c>
      <c r="B43" s="17" t="s">
        <v>1426</v>
      </c>
      <c r="C43" s="17">
        <v>38.0</v>
      </c>
      <c r="D43" s="17">
        <v>9.125857303E7</v>
      </c>
      <c r="E43" s="17">
        <v>5.9805838E7</v>
      </c>
      <c r="F43" s="17">
        <v>6.6629361E7</v>
      </c>
      <c r="G43" s="17">
        <v>7.934868E7</v>
      </c>
      <c r="H43" s="17">
        <v>1.55526281E8</v>
      </c>
    </row>
    <row r="44">
      <c r="A44" s="7" t="s">
        <v>1427</v>
      </c>
      <c r="B44" s="17" t="s">
        <v>1428</v>
      </c>
      <c r="C44" s="17">
        <v>6.0</v>
      </c>
      <c r="D44" s="17">
        <v>4.603369117E7</v>
      </c>
      <c r="E44" s="17">
        <v>1.17325E7</v>
      </c>
      <c r="F44" s="17">
        <v>1.6935078E7</v>
      </c>
      <c r="G44" s="17">
        <v>9.7312302E7</v>
      </c>
      <c r="H44" s="17">
        <v>1.16052011E8</v>
      </c>
    </row>
    <row r="45">
      <c r="A45" s="7" t="s">
        <v>1431</v>
      </c>
      <c r="B45" s="17" t="s">
        <v>1432</v>
      </c>
      <c r="C45" s="17">
        <v>2.0</v>
      </c>
      <c r="D45" s="17">
        <v>2.2611966E7</v>
      </c>
      <c r="E45" s="17">
        <v>1.2569375E7</v>
      </c>
      <c r="F45" s="17">
        <v>1.2569375E7</v>
      </c>
      <c r="G45" s="17">
        <v>3.2654557E7</v>
      </c>
      <c r="H45" s="17">
        <v>3.2654557E7</v>
      </c>
    </row>
    <row r="46">
      <c r="A46" s="7" t="s">
        <v>1433</v>
      </c>
      <c r="B46" s="17" t="s">
        <v>1434</v>
      </c>
      <c r="C46" s="17">
        <v>12.0</v>
      </c>
      <c r="D46" s="17">
        <v>7.879914108E7</v>
      </c>
      <c r="E46" s="17">
        <v>4.521241E7</v>
      </c>
      <c r="F46" s="17">
        <v>5.417585E7</v>
      </c>
      <c r="G46" s="17">
        <v>1.171435E8</v>
      </c>
      <c r="H46" s="17">
        <v>1.2084807E8</v>
      </c>
    </row>
    <row r="47">
      <c r="A47" s="7" t="s">
        <v>1435</v>
      </c>
      <c r="B47" s="17" t="s">
        <v>1436</v>
      </c>
      <c r="C47" s="17">
        <v>4.0</v>
      </c>
      <c r="D47" s="17">
        <v>1.349993493E8</v>
      </c>
      <c r="E47" s="17">
        <v>4.3705516E7</v>
      </c>
      <c r="F47" s="17">
        <v>5.8985389E7</v>
      </c>
      <c r="G47" s="17">
        <v>2.14835136E8</v>
      </c>
      <c r="H47" s="17">
        <v>2.22471356E8</v>
      </c>
    </row>
    <row r="48">
      <c r="A48" s="7" t="s">
        <v>1437</v>
      </c>
      <c r="B48" s="17" t="s">
        <v>1438</v>
      </c>
      <c r="C48" s="17">
        <v>78.0</v>
      </c>
      <c r="D48" s="17">
        <v>6.995937492E7</v>
      </c>
      <c r="E48" s="17">
        <v>4.1112996E7</v>
      </c>
      <c r="F48" s="17">
        <v>5.528474E7</v>
      </c>
      <c r="G48" s="17">
        <v>6.9809443E7</v>
      </c>
      <c r="H48" s="17">
        <v>1.5449314E8</v>
      </c>
    </row>
    <row r="49">
      <c r="A49" s="7" t="s">
        <v>1439</v>
      </c>
      <c r="B49" s="17" t="s">
        <v>1440</v>
      </c>
      <c r="C49" s="17">
        <v>3.0</v>
      </c>
      <c r="D49" s="17">
        <v>6.940434E7</v>
      </c>
      <c r="E49" s="17">
        <v>4.56789E7</v>
      </c>
      <c r="F49" s="17">
        <v>6.4861884E7</v>
      </c>
      <c r="G49" s="17">
        <v>9.7672236E7</v>
      </c>
      <c r="H49" s="17">
        <v>9.7672236E7</v>
      </c>
    </row>
    <row r="50">
      <c r="A50" s="7" t="s">
        <v>1441</v>
      </c>
      <c r="B50" s="17" t="s">
        <v>1442</v>
      </c>
      <c r="C50" s="17">
        <v>4.0</v>
      </c>
      <c r="D50" s="17">
        <v>3.37937765E7</v>
      </c>
      <c r="E50" s="17">
        <v>1.610788E7</v>
      </c>
      <c r="F50" s="17">
        <v>3.5863995E7</v>
      </c>
      <c r="G50" s="17">
        <v>4.1465978E7</v>
      </c>
      <c r="H50" s="17">
        <v>4.1737253E7</v>
      </c>
    </row>
    <row r="51">
      <c r="A51" s="7" t="s">
        <v>1443</v>
      </c>
      <c r="B51" s="17" t="s">
        <v>1444</v>
      </c>
      <c r="C51" s="17">
        <v>11.0</v>
      </c>
      <c r="D51" s="17">
        <v>2.44639851E8</v>
      </c>
      <c r="E51" s="17">
        <v>1.88687268E8</v>
      </c>
      <c r="F51" s="17">
        <v>2.36260875E8</v>
      </c>
      <c r="G51" s="17">
        <v>2.84957776E8</v>
      </c>
      <c r="H51" s="17">
        <v>3.1452606E8</v>
      </c>
    </row>
    <row r="52">
      <c r="A52" s="7" t="s">
        <v>1445</v>
      </c>
      <c r="B52" s="17" t="s">
        <v>1446</v>
      </c>
      <c r="C52" s="17">
        <v>605.0</v>
      </c>
      <c r="D52" s="17">
        <v>3.499953721E7</v>
      </c>
      <c r="E52" s="17">
        <v>1.8407751E7</v>
      </c>
      <c r="F52" s="17">
        <v>3.3377642E7</v>
      </c>
      <c r="G52" s="17">
        <v>4.2928736E7</v>
      </c>
      <c r="H52" s="17">
        <v>5.7135141E7</v>
      </c>
    </row>
    <row r="53">
      <c r="A53" s="7" t="s">
        <v>1447</v>
      </c>
      <c r="B53" s="17" t="s">
        <v>1448</v>
      </c>
      <c r="C53" s="17">
        <v>151.0</v>
      </c>
      <c r="D53" s="17">
        <v>5.85088747E7</v>
      </c>
      <c r="E53" s="17">
        <v>3.3105595E7</v>
      </c>
      <c r="F53" s="17">
        <v>4.615002E7</v>
      </c>
      <c r="G53" s="17">
        <v>6.1046475E7</v>
      </c>
      <c r="H53" s="17">
        <v>1.2493155E8</v>
      </c>
    </row>
    <row r="54">
      <c r="A54" s="7" t="s">
        <v>1449</v>
      </c>
      <c r="B54" s="17" t="s">
        <v>1450</v>
      </c>
      <c r="C54" s="17">
        <v>88.0</v>
      </c>
      <c r="D54" s="17">
        <v>7.768048706E7</v>
      </c>
      <c r="E54" s="17">
        <v>3.209235E7</v>
      </c>
      <c r="F54" s="17">
        <v>4.5306931E7</v>
      </c>
      <c r="G54" s="17">
        <v>9.04661E7</v>
      </c>
      <c r="H54" s="17">
        <v>2.01369126E8</v>
      </c>
    </row>
    <row r="55">
      <c r="A55" s="7" t="s">
        <v>1451</v>
      </c>
      <c r="B55" s="17" t="s">
        <v>1452</v>
      </c>
      <c r="C55" s="17">
        <v>56.0</v>
      </c>
      <c r="D55" s="17">
        <v>8.631224548E7</v>
      </c>
      <c r="E55" s="17">
        <v>4.9208713E7</v>
      </c>
      <c r="F55" s="17">
        <v>5.8413628E7</v>
      </c>
      <c r="G55" s="17">
        <v>1.2493155E8</v>
      </c>
      <c r="H55" s="17">
        <v>1.466428E8</v>
      </c>
    </row>
    <row r="56">
      <c r="A56" s="7" t="s">
        <v>1453</v>
      </c>
      <c r="B56" s="17" t="s">
        <v>1454</v>
      </c>
      <c r="C56" s="17">
        <v>75.0</v>
      </c>
      <c r="D56" s="17">
        <v>5.532368548E7</v>
      </c>
      <c r="E56" s="17">
        <v>3.1753186E7</v>
      </c>
      <c r="F56" s="17">
        <v>4.274346E7</v>
      </c>
      <c r="G56" s="17">
        <v>5.1524942E7</v>
      </c>
      <c r="H56" s="17">
        <v>1.131685E8</v>
      </c>
    </row>
    <row r="57">
      <c r="A57" s="7" t="s">
        <v>1455</v>
      </c>
      <c r="B57" s="17" t="s">
        <v>1456</v>
      </c>
      <c r="C57" s="17">
        <v>29.0</v>
      </c>
      <c r="D57" s="17">
        <v>1.37231045E8</v>
      </c>
      <c r="E57" s="17">
        <v>5.3397914E7</v>
      </c>
      <c r="F57" s="17">
        <v>9.6896103E7</v>
      </c>
      <c r="G57" s="17">
        <v>1.99027709E8</v>
      </c>
      <c r="H57" s="17">
        <v>2.9387914E8</v>
      </c>
    </row>
    <row r="58">
      <c r="A58" s="7" t="s">
        <v>1457</v>
      </c>
      <c r="B58" s="17" t="s">
        <v>1458</v>
      </c>
      <c r="C58" s="17">
        <v>55517.0</v>
      </c>
      <c r="D58" s="17">
        <v>5.902218873E7</v>
      </c>
      <c r="E58" s="17">
        <v>3.7587071E7</v>
      </c>
      <c r="F58" s="17">
        <v>5.2994E7</v>
      </c>
      <c r="G58" s="17">
        <v>7.3977018E7</v>
      </c>
      <c r="H58" s="17">
        <v>9.3283981E7</v>
      </c>
    </row>
    <row r="59">
      <c r="A59" s="7" t="s">
        <v>1459</v>
      </c>
      <c r="B59" s="17" t="s">
        <v>1460</v>
      </c>
      <c r="C59" s="17">
        <v>24.0</v>
      </c>
      <c r="D59" s="17">
        <v>3.27243585E7</v>
      </c>
      <c r="E59" s="17">
        <v>2.3726357E7</v>
      </c>
      <c r="F59" s="17">
        <v>2.6040447E7</v>
      </c>
      <c r="G59" s="17">
        <v>5.1067337E7</v>
      </c>
      <c r="H59" s="17">
        <v>5.3640933E7</v>
      </c>
    </row>
    <row r="60">
      <c r="A60" s="7" t="s">
        <v>1461</v>
      </c>
      <c r="B60" s="17" t="s">
        <v>1462</v>
      </c>
      <c r="C60" s="17">
        <v>95.0</v>
      </c>
      <c r="D60" s="17">
        <v>3.82078844E7</v>
      </c>
      <c r="E60" s="17">
        <v>1.3884767E7</v>
      </c>
      <c r="F60" s="17">
        <v>2.6508791E7</v>
      </c>
      <c r="G60" s="17">
        <v>4.666301E7</v>
      </c>
      <c r="H60" s="17">
        <v>7.4518027E7</v>
      </c>
    </row>
    <row r="61">
      <c r="A61" s="7" t="s">
        <v>1463</v>
      </c>
      <c r="B61" s="17" t="s">
        <v>1464</v>
      </c>
      <c r="C61" s="17">
        <v>16.0</v>
      </c>
      <c r="D61" s="17">
        <v>3.386855856E7</v>
      </c>
      <c r="E61" s="17">
        <v>1.8906086E7</v>
      </c>
      <c r="F61" s="17">
        <v>3.1344646E7</v>
      </c>
      <c r="G61" s="17">
        <v>4.613815E7</v>
      </c>
      <c r="H61" s="17">
        <v>5.5806645E7</v>
      </c>
    </row>
    <row r="62">
      <c r="A62" s="7" t="s">
        <v>1465</v>
      </c>
      <c r="B62" s="17" t="s">
        <v>1466</v>
      </c>
      <c r="C62" s="17">
        <v>37.0</v>
      </c>
      <c r="D62" s="17">
        <v>6.658590295E7</v>
      </c>
      <c r="E62" s="17">
        <v>4.3642359E7</v>
      </c>
      <c r="F62" s="17">
        <v>5.4865514E7</v>
      </c>
      <c r="G62" s="17">
        <v>7.7731656E7</v>
      </c>
      <c r="H62" s="17">
        <v>1.20443714E8</v>
      </c>
    </row>
    <row r="63">
      <c r="A63" s="7" t="s">
        <v>1467</v>
      </c>
      <c r="B63" s="17" t="s">
        <v>1468</v>
      </c>
      <c r="C63" s="17">
        <v>19.0</v>
      </c>
      <c r="D63" s="17">
        <v>3.381356332E7</v>
      </c>
      <c r="E63" s="17">
        <v>1.2134008E7</v>
      </c>
      <c r="F63" s="17">
        <v>2.86051E7</v>
      </c>
      <c r="G63" s="17">
        <v>5.5941427E7</v>
      </c>
      <c r="H63" s="17">
        <v>8.2846201E7</v>
      </c>
    </row>
    <row r="64">
      <c r="A64" s="7" t="s">
        <v>1469</v>
      </c>
      <c r="B64" s="17" t="s">
        <v>1470</v>
      </c>
      <c r="C64" s="17">
        <v>24.0</v>
      </c>
      <c r="D64" s="17">
        <v>5.459905875E7</v>
      </c>
      <c r="E64" s="17">
        <v>2.3093785E7</v>
      </c>
      <c r="F64" s="17">
        <v>4.5669389E7</v>
      </c>
      <c r="G64" s="17">
        <v>6.9008013E7</v>
      </c>
      <c r="H64" s="17">
        <v>1.08002743E8</v>
      </c>
    </row>
    <row r="65">
      <c r="A65" s="7" t="s">
        <v>1473</v>
      </c>
      <c r="B65" s="17" t="s">
        <v>1475</v>
      </c>
      <c r="C65" s="17">
        <v>20.0</v>
      </c>
      <c r="D65" s="17">
        <v>6.368636685E7</v>
      </c>
      <c r="E65" s="17">
        <v>2.9839993E7</v>
      </c>
      <c r="F65" s="17">
        <v>4.2739863E7</v>
      </c>
      <c r="G65" s="17">
        <v>8.741435E7</v>
      </c>
      <c r="H65" s="17">
        <v>1.16664494E8</v>
      </c>
    </row>
    <row r="66">
      <c r="A66" s="7" t="s">
        <v>1477</v>
      </c>
      <c r="B66" s="17" t="s">
        <v>1478</v>
      </c>
      <c r="C66" s="17">
        <v>311.0</v>
      </c>
      <c r="D66" s="17">
        <v>5.671943276E7</v>
      </c>
      <c r="E66" s="17">
        <v>3.3449956E7</v>
      </c>
      <c r="F66" s="17">
        <v>5.7354567E7</v>
      </c>
      <c r="G66" s="17">
        <v>6.9273729E7</v>
      </c>
      <c r="H66" s="17">
        <v>8.464955E7</v>
      </c>
    </row>
    <row r="67">
      <c r="A67" s="7" t="s">
        <v>1479</v>
      </c>
      <c r="B67" s="17" t="s">
        <v>1480</v>
      </c>
      <c r="C67" s="17">
        <v>106.0</v>
      </c>
      <c r="D67" s="17">
        <v>5.234557104E7</v>
      </c>
      <c r="E67" s="17">
        <v>4.00677E7</v>
      </c>
      <c r="F67" s="17">
        <v>4.9356501E7</v>
      </c>
      <c r="G67" s="17">
        <v>6.1340707E7</v>
      </c>
      <c r="H67" s="17">
        <v>7.8096354E7</v>
      </c>
    </row>
    <row r="68">
      <c r="A68" s="7" t="s">
        <v>1481</v>
      </c>
      <c r="B68" s="17" t="s">
        <v>1482</v>
      </c>
      <c r="C68" s="17">
        <v>20.0</v>
      </c>
      <c r="D68" s="17">
        <v>4.993407485E7</v>
      </c>
      <c r="E68" s="17">
        <v>4.1743201E7</v>
      </c>
      <c r="F68" s="17">
        <v>4.5994101E7</v>
      </c>
      <c r="G68" s="17">
        <v>5.6331964E7</v>
      </c>
      <c r="H68" s="17">
        <v>6.1112301E7</v>
      </c>
    </row>
    <row r="69">
      <c r="A69" s="7" t="s">
        <v>1483</v>
      </c>
      <c r="B69" s="17" t="s">
        <v>1484</v>
      </c>
      <c r="C69" s="17">
        <v>3.0</v>
      </c>
      <c r="D69" s="17">
        <v>7.658712167E7</v>
      </c>
      <c r="E69" s="17">
        <v>6.0128095E7</v>
      </c>
      <c r="F69" s="17">
        <v>7.3559795E7</v>
      </c>
      <c r="G69" s="17">
        <v>9.6073475E7</v>
      </c>
      <c r="H69" s="17">
        <v>9.6073475E7</v>
      </c>
    </row>
    <row r="70">
      <c r="A70" s="7" t="s">
        <v>1485</v>
      </c>
      <c r="B70" s="17" t="s">
        <v>1486</v>
      </c>
      <c r="C70" s="17">
        <v>40.0</v>
      </c>
      <c r="D70" s="17">
        <v>4.040676028E7</v>
      </c>
      <c r="E70" s="17">
        <v>6603265.0</v>
      </c>
      <c r="F70" s="17">
        <v>1.877775E7</v>
      </c>
      <c r="G70" s="17">
        <v>4.40981E7</v>
      </c>
      <c r="H70" s="17">
        <v>1.178615E8</v>
      </c>
    </row>
    <row r="71">
      <c r="A71" s="7" t="s">
        <v>1487</v>
      </c>
      <c r="B71" s="17" t="s">
        <v>1488</v>
      </c>
      <c r="C71" s="17">
        <v>6.0</v>
      </c>
      <c r="D71" s="17">
        <v>4.215712567E7</v>
      </c>
      <c r="E71" s="17">
        <v>2.9878103E7</v>
      </c>
      <c r="F71" s="17">
        <v>3.9636E7</v>
      </c>
      <c r="G71" s="17">
        <v>5.3804417E7</v>
      </c>
      <c r="H71" s="17">
        <v>5.5438172E7</v>
      </c>
    </row>
    <row r="72">
      <c r="A72" s="7" t="s">
        <v>1489</v>
      </c>
      <c r="B72" s="17" t="s">
        <v>1490</v>
      </c>
      <c r="C72" s="17">
        <v>8.0</v>
      </c>
      <c r="D72" s="17">
        <v>2.813902163E7</v>
      </c>
      <c r="E72" s="17">
        <v>6433970.0</v>
      </c>
      <c r="F72" s="17">
        <v>2.3611977E7</v>
      </c>
      <c r="G72" s="17">
        <v>3.9636E7</v>
      </c>
      <c r="H72" s="17">
        <v>5.3804417E7</v>
      </c>
    </row>
    <row r="73">
      <c r="A73" s="7" t="s">
        <v>1491</v>
      </c>
      <c r="B73" s="17" t="s">
        <v>1492</v>
      </c>
      <c r="C73" s="17">
        <v>12.0</v>
      </c>
      <c r="D73" s="17">
        <v>3.695020267E7</v>
      </c>
      <c r="E73" s="17">
        <v>1.7352312E7</v>
      </c>
      <c r="F73" s="17">
        <v>2.1369788E7</v>
      </c>
      <c r="G73" s="17">
        <v>3.5671052E7</v>
      </c>
      <c r="H73" s="17">
        <v>6.81755E7</v>
      </c>
    </row>
    <row r="74">
      <c r="A74" s="7" t="s">
        <v>1493</v>
      </c>
      <c r="B74" s="17" t="s">
        <v>1494</v>
      </c>
      <c r="C74" s="17">
        <v>7.0</v>
      </c>
      <c r="D74" s="17">
        <v>3.924135771E7</v>
      </c>
      <c r="E74" s="17">
        <v>2.6177684E7</v>
      </c>
      <c r="F74" s="17">
        <v>4.3960643E7</v>
      </c>
      <c r="G74" s="17">
        <v>5.0337358E7</v>
      </c>
      <c r="H74" s="17">
        <v>5.33991E7</v>
      </c>
    </row>
    <row r="75">
      <c r="A75" s="7" t="s">
        <v>1495</v>
      </c>
      <c r="B75" s="17" t="s">
        <v>1496</v>
      </c>
      <c r="C75" s="17">
        <v>4.0</v>
      </c>
      <c r="D75" s="17">
        <v>3.35886685E7</v>
      </c>
      <c r="E75" s="17">
        <v>1.0158E7</v>
      </c>
      <c r="F75" s="17">
        <v>2.4438515E7</v>
      </c>
      <c r="G75" s="17">
        <v>3.7892107E7</v>
      </c>
      <c r="H75" s="17">
        <v>6.1866052E7</v>
      </c>
    </row>
    <row r="76">
      <c r="A76" s="7" t="s">
        <v>1497</v>
      </c>
      <c r="B76" s="17" t="s">
        <v>1498</v>
      </c>
      <c r="C76" s="17">
        <v>3.0</v>
      </c>
      <c r="D76" s="17">
        <v>2.788494133E7</v>
      </c>
      <c r="E76" s="17">
        <v>8177600.0</v>
      </c>
      <c r="F76" s="17">
        <v>1.2777263E7</v>
      </c>
      <c r="G76" s="17">
        <v>6.2699961E7</v>
      </c>
      <c r="H76" s="17">
        <v>6.2699961E7</v>
      </c>
    </row>
    <row r="77">
      <c r="A77" s="7" t="s">
        <v>1499</v>
      </c>
      <c r="B77" s="17" t="s">
        <v>1500</v>
      </c>
      <c r="C77" s="17">
        <v>5.0</v>
      </c>
      <c r="D77" s="17">
        <v>1.78975412E7</v>
      </c>
      <c r="E77" s="17">
        <v>1.7323003E7</v>
      </c>
      <c r="F77" s="17">
        <v>1.78872E7</v>
      </c>
      <c r="G77" s="17">
        <v>1.8056807E7</v>
      </c>
      <c r="H77" s="17">
        <v>2.21614E7</v>
      </c>
    </row>
    <row r="78">
      <c r="A78" s="7" t="s">
        <v>1501</v>
      </c>
      <c r="B78" s="17" t="s">
        <v>1502</v>
      </c>
      <c r="C78" s="17">
        <v>68.0</v>
      </c>
      <c r="D78" s="17">
        <v>2.613248968E8</v>
      </c>
      <c r="E78" s="17">
        <v>1.71950441E8</v>
      </c>
      <c r="F78" s="17">
        <v>2.62367047E8</v>
      </c>
      <c r="G78" s="17">
        <v>3.1047834E8</v>
      </c>
      <c r="H78" s="17">
        <v>3.87832784E8</v>
      </c>
    </row>
    <row r="79">
      <c r="A79" s="7" t="s">
        <v>1503</v>
      </c>
      <c r="B79" s="17" t="s">
        <v>1504</v>
      </c>
      <c r="C79" s="17">
        <v>7.0</v>
      </c>
      <c r="D79" s="17">
        <v>3.500995796E8</v>
      </c>
      <c r="E79" s="17">
        <v>2.42947215E8</v>
      </c>
      <c r="F79" s="17">
        <v>2.76949425E8</v>
      </c>
      <c r="G79" s="17">
        <v>5.89016632E8</v>
      </c>
      <c r="H79" s="17">
        <v>7.59504786E8</v>
      </c>
    </row>
    <row r="80">
      <c r="A80" s="7" t="s">
        <v>1505</v>
      </c>
      <c r="B80" s="17" t="s">
        <v>1506</v>
      </c>
      <c r="C80" s="17">
        <v>49.0</v>
      </c>
      <c r="D80" s="17">
        <v>1.910628551E7</v>
      </c>
      <c r="E80" s="17">
        <v>8840500.0</v>
      </c>
      <c r="F80" s="17">
        <v>9541100.0</v>
      </c>
      <c r="G80" s="17">
        <v>1.464115E7</v>
      </c>
      <c r="H80" s="17">
        <v>1.6891151E7</v>
      </c>
    </row>
    <row r="81">
      <c r="A81" s="7" t="s">
        <v>1507</v>
      </c>
      <c r="B81" s="17" t="s">
        <v>1508</v>
      </c>
      <c r="C81" s="17">
        <v>902.0</v>
      </c>
      <c r="D81" s="17">
        <v>1.76557739E8</v>
      </c>
      <c r="E81" s="17">
        <v>1.09106537E8</v>
      </c>
      <c r="F81" s="17">
        <v>1.74837655E8</v>
      </c>
      <c r="G81" s="17">
        <v>2.16367597E8</v>
      </c>
      <c r="H81" s="17">
        <v>2.55504234E8</v>
      </c>
    </row>
    <row r="82">
      <c r="A82" s="7" t="s">
        <v>1509</v>
      </c>
      <c r="B82" s="17" t="s">
        <v>1510</v>
      </c>
      <c r="C82" s="17">
        <v>6.0</v>
      </c>
      <c r="D82" s="17">
        <v>3.9152173E7</v>
      </c>
      <c r="E82" s="17">
        <v>2.0372387E7</v>
      </c>
      <c r="F82" s="17">
        <v>2.0517601E7</v>
      </c>
      <c r="G82" s="17">
        <v>6.4175901E7</v>
      </c>
      <c r="H82" s="17">
        <v>8.8117076E7</v>
      </c>
    </row>
    <row r="83">
      <c r="A83" s="7" t="s">
        <v>1511</v>
      </c>
      <c r="B83" s="17" t="s">
        <v>1512</v>
      </c>
      <c r="C83" s="17">
        <v>62.0</v>
      </c>
      <c r="D83" s="17">
        <v>7.442085869E7</v>
      </c>
      <c r="E83" s="17">
        <v>1.3600315E7</v>
      </c>
      <c r="F83" s="17">
        <v>4.2312845E7</v>
      </c>
      <c r="G83" s="17">
        <v>1.16075915E8</v>
      </c>
      <c r="H83" s="17">
        <v>1.60264787E8</v>
      </c>
    </row>
    <row r="84">
      <c r="A84" s="7" t="s">
        <v>1513</v>
      </c>
      <c r="B84" s="17" t="s">
        <v>1514</v>
      </c>
      <c r="C84" s="17">
        <v>266.0</v>
      </c>
      <c r="D84" s="17">
        <v>1.585236212E8</v>
      </c>
      <c r="E84" s="17">
        <v>5.1043026E7</v>
      </c>
      <c r="F84" s="17">
        <v>1.5713806E8</v>
      </c>
      <c r="G84" s="17">
        <v>2.28651449E8</v>
      </c>
      <c r="H84" s="17">
        <v>3.17841687E8</v>
      </c>
    </row>
    <row r="85">
      <c r="A85" s="7" t="s">
        <v>1515</v>
      </c>
      <c r="B85" s="17" t="s">
        <v>1516</v>
      </c>
      <c r="C85" s="17">
        <v>146.0</v>
      </c>
      <c r="D85" s="17">
        <v>6.776775685E7</v>
      </c>
      <c r="E85" s="17">
        <v>2.742918E7</v>
      </c>
      <c r="F85" s="17">
        <v>4.6045912E7</v>
      </c>
      <c r="G85" s="17">
        <v>8.9287122E7</v>
      </c>
      <c r="H85" s="17">
        <v>1.40392188E8</v>
      </c>
    </row>
    <row r="86">
      <c r="A86" s="7" t="s">
        <v>1517</v>
      </c>
      <c r="B86" s="17" t="s">
        <v>1518</v>
      </c>
      <c r="C86" s="17">
        <v>10.0</v>
      </c>
      <c r="D86" s="17">
        <v>7.94953881E7</v>
      </c>
      <c r="E86" s="17">
        <v>1.492383E7</v>
      </c>
      <c r="F86" s="17">
        <v>3.0398553E7</v>
      </c>
      <c r="G86" s="17">
        <v>8.8869861E7</v>
      </c>
      <c r="H86" s="17">
        <v>1.56396987E8</v>
      </c>
    </row>
    <row r="87">
      <c r="A87" s="7" t="s">
        <v>1519</v>
      </c>
      <c r="B87" s="17" t="s">
        <v>1520</v>
      </c>
      <c r="C87" s="17">
        <v>252.0</v>
      </c>
      <c r="D87" s="17">
        <v>6.175033516E7</v>
      </c>
      <c r="E87" s="17">
        <v>4.0082978E7</v>
      </c>
      <c r="F87" s="17">
        <v>4.7798074E7</v>
      </c>
      <c r="G87" s="17">
        <v>6.0949978E7</v>
      </c>
      <c r="H87" s="17">
        <v>8.7664427E7</v>
      </c>
    </row>
    <row r="88">
      <c r="A88" s="7" t="s">
        <v>1523</v>
      </c>
      <c r="B88" s="17" t="s">
        <v>1524</v>
      </c>
      <c r="C88" s="17">
        <v>80.0</v>
      </c>
      <c r="D88" s="17">
        <v>9.488515319E7</v>
      </c>
      <c r="E88" s="17">
        <v>4.5069434E7</v>
      </c>
      <c r="F88" s="17">
        <v>6.4662851E7</v>
      </c>
      <c r="G88" s="17">
        <v>1.05428392E8</v>
      </c>
      <c r="H88" s="17">
        <v>1.73341989E8</v>
      </c>
    </row>
    <row r="89">
      <c r="A89" s="7" t="s">
        <v>1525</v>
      </c>
      <c r="B89" s="17" t="s">
        <v>1526</v>
      </c>
      <c r="C89" s="17">
        <v>450.0</v>
      </c>
      <c r="D89" s="17">
        <v>7.524491609E7</v>
      </c>
      <c r="E89" s="17">
        <v>4.3282461E7</v>
      </c>
      <c r="F89" s="17">
        <v>5.4205753E7</v>
      </c>
      <c r="G89" s="17">
        <v>7.9335847E7</v>
      </c>
      <c r="H89" s="17">
        <v>1.4584887E8</v>
      </c>
    </row>
    <row r="90">
      <c r="A90" s="7" t="s">
        <v>1527</v>
      </c>
      <c r="B90" s="17" t="s">
        <v>1528</v>
      </c>
      <c r="C90" s="17">
        <v>64.0</v>
      </c>
      <c r="D90" s="17">
        <v>4.231833678E7</v>
      </c>
      <c r="E90" s="17">
        <v>1.0930801E7</v>
      </c>
      <c r="F90" s="17">
        <v>3.395387E7</v>
      </c>
      <c r="G90" s="17">
        <v>5.4638416E7</v>
      </c>
      <c r="H90" s="17">
        <v>9.4651401E7</v>
      </c>
    </row>
    <row r="91">
      <c r="A91" s="7" t="s">
        <v>1529</v>
      </c>
      <c r="B91" s="17" t="s">
        <v>1530</v>
      </c>
      <c r="C91" s="17">
        <v>5.0</v>
      </c>
      <c r="D91" s="17">
        <v>1.822253698E8</v>
      </c>
      <c r="E91" s="17">
        <v>8.8421435E7</v>
      </c>
      <c r="F91" s="17">
        <v>1.13863767E8</v>
      </c>
      <c r="G91" s="17">
        <v>2.40704156E8</v>
      </c>
      <c r="H91" s="17">
        <v>4.61296676E8</v>
      </c>
    </row>
    <row r="92">
      <c r="A92" s="7" t="s">
        <v>1531</v>
      </c>
      <c r="B92" s="17" t="s">
        <v>1532</v>
      </c>
      <c r="C92" s="17">
        <v>3.0</v>
      </c>
      <c r="D92" s="17">
        <v>5504266.667</v>
      </c>
      <c r="E92" s="17">
        <v>4985000.0</v>
      </c>
      <c r="F92" s="17">
        <v>5165400.0</v>
      </c>
      <c r="G92" s="17">
        <v>6362400.0</v>
      </c>
      <c r="H92" s="17">
        <v>6362400.0</v>
      </c>
    </row>
    <row r="93">
      <c r="A93" s="7" t="s">
        <v>1533</v>
      </c>
      <c r="B93" s="17" t="s">
        <v>1534</v>
      </c>
      <c r="C93" s="17">
        <v>14.0</v>
      </c>
      <c r="D93" s="17">
        <v>5.092301336E7</v>
      </c>
      <c r="E93" s="17">
        <v>6007601.0</v>
      </c>
      <c r="F93" s="17">
        <v>7112122.0</v>
      </c>
      <c r="G93" s="17">
        <v>7.2604561E7</v>
      </c>
      <c r="H93" s="17">
        <v>1.18032337E8</v>
      </c>
    </row>
    <row r="94">
      <c r="A94" s="7" t="s">
        <v>1535</v>
      </c>
      <c r="B94" s="17" t="s">
        <v>1536</v>
      </c>
      <c r="C94" s="17">
        <v>2.0</v>
      </c>
      <c r="D94" s="17">
        <v>1.96502345E7</v>
      </c>
      <c r="E94" s="17">
        <v>1.424842E7</v>
      </c>
      <c r="F94" s="17">
        <v>1.424842E7</v>
      </c>
      <c r="G94" s="17">
        <v>2.5052049E7</v>
      </c>
      <c r="H94" s="17">
        <v>2.5052049E7</v>
      </c>
    </row>
    <row r="95">
      <c r="A95" s="7" t="s">
        <v>1537</v>
      </c>
      <c r="B95" s="17" t="s">
        <v>1538</v>
      </c>
      <c r="C95" s="17">
        <v>33.0</v>
      </c>
      <c r="D95" s="17">
        <v>7.320439052E7</v>
      </c>
      <c r="E95" s="17">
        <v>2.998115E7</v>
      </c>
      <c r="F95" s="17">
        <v>5.6544152E7</v>
      </c>
      <c r="G95" s="17">
        <v>8.5072176E7</v>
      </c>
      <c r="H95" s="17">
        <v>1.83254338E8</v>
      </c>
    </row>
    <row r="96">
      <c r="A96" s="7" t="s">
        <v>1539</v>
      </c>
      <c r="B96" s="17" t="s">
        <v>1540</v>
      </c>
      <c r="C96" s="17">
        <v>4.0</v>
      </c>
      <c r="D96" s="17">
        <v>5.8496465E7</v>
      </c>
      <c r="E96" s="17">
        <v>1.1102E7</v>
      </c>
      <c r="F96" s="17">
        <v>3.6248798E7</v>
      </c>
      <c r="G96" s="17">
        <v>7.099567E7</v>
      </c>
      <c r="H96" s="17">
        <v>1.15639392E8</v>
      </c>
    </row>
    <row r="97">
      <c r="A97" s="7" t="s">
        <v>1543</v>
      </c>
      <c r="B97" s="17" t="s">
        <v>1544</v>
      </c>
      <c r="C97" s="17">
        <v>320.0</v>
      </c>
      <c r="D97" s="17">
        <v>6.665027346E7</v>
      </c>
      <c r="E97" s="17">
        <v>2.8986728E7</v>
      </c>
      <c r="F97" s="17">
        <v>5.0303002E7</v>
      </c>
      <c r="G97" s="17">
        <v>7.7407179E7</v>
      </c>
      <c r="H97" s="17">
        <v>1.374184E8</v>
      </c>
    </row>
    <row r="98">
      <c r="A98" s="7" t="s">
        <v>1545</v>
      </c>
      <c r="B98" s="17" t="s">
        <v>1546</v>
      </c>
      <c r="C98" s="17">
        <v>20096.0</v>
      </c>
      <c r="D98" s="17">
        <v>6.635379292E7</v>
      </c>
      <c r="E98" s="17">
        <v>3.421671E7</v>
      </c>
      <c r="F98" s="17">
        <v>5.2680919E7</v>
      </c>
      <c r="G98" s="17">
        <v>7.9938874E7</v>
      </c>
      <c r="H98" s="17">
        <v>1.23244456E8</v>
      </c>
    </row>
    <row r="99">
      <c r="A99" s="7" t="s">
        <v>1547</v>
      </c>
      <c r="B99" s="17" t="s">
        <v>1548</v>
      </c>
      <c r="C99" s="17">
        <v>129.0</v>
      </c>
      <c r="D99" s="17">
        <v>9.139940651E7</v>
      </c>
      <c r="E99" s="17">
        <v>4.76048E7</v>
      </c>
      <c r="F99" s="17">
        <v>8.1128461E7</v>
      </c>
      <c r="G99" s="17">
        <v>1.21812739E8</v>
      </c>
      <c r="H99" s="17">
        <v>1.6069908E8</v>
      </c>
    </row>
    <row r="100">
      <c r="A100" s="7" t="s">
        <v>1549</v>
      </c>
      <c r="B100" s="17" t="s">
        <v>1550</v>
      </c>
      <c r="C100" s="17">
        <v>6449.0</v>
      </c>
      <c r="D100" s="17">
        <v>7.841061917E7</v>
      </c>
      <c r="E100" s="17">
        <v>3.872361E7</v>
      </c>
      <c r="F100" s="17">
        <v>6.0185463E7</v>
      </c>
      <c r="G100" s="17">
        <v>9.4020673E7</v>
      </c>
      <c r="H100" s="17">
        <v>1.49092048E8</v>
      </c>
    </row>
    <row r="101">
      <c r="A101" s="7" t="s">
        <v>1551</v>
      </c>
      <c r="B101" s="17" t="s">
        <v>1552</v>
      </c>
      <c r="C101" s="17">
        <v>133.0</v>
      </c>
      <c r="D101" s="17">
        <v>6.77074332E7</v>
      </c>
      <c r="E101" s="17">
        <v>2.7955597E7</v>
      </c>
      <c r="F101" s="17">
        <v>5.9533863E7</v>
      </c>
      <c r="G101" s="17">
        <v>8.5860471E7</v>
      </c>
      <c r="H101" s="17">
        <v>1.35548685E8</v>
      </c>
    </row>
    <row r="102">
      <c r="A102" s="7" t="s">
        <v>1553</v>
      </c>
      <c r="B102" s="17" t="s">
        <v>1554</v>
      </c>
      <c r="C102" s="17">
        <v>106.0</v>
      </c>
      <c r="D102" s="17">
        <v>5.659522799E7</v>
      </c>
      <c r="E102" s="17">
        <v>2.2891791E7</v>
      </c>
      <c r="F102" s="17">
        <v>4.8564877E7</v>
      </c>
      <c r="G102" s="17">
        <v>7.9237677E7</v>
      </c>
      <c r="H102" s="17">
        <v>1.13595782E8</v>
      </c>
    </row>
    <row r="103">
      <c r="A103" s="7" t="s">
        <v>1555</v>
      </c>
      <c r="B103" s="17" t="s">
        <v>1556</v>
      </c>
      <c r="C103" s="17">
        <v>834.0</v>
      </c>
      <c r="D103" s="17">
        <v>6.005031331E7</v>
      </c>
      <c r="E103" s="17">
        <v>3.0307533E7</v>
      </c>
      <c r="F103" s="17">
        <v>4.2561575E7</v>
      </c>
      <c r="G103" s="17">
        <v>7.0779415E7</v>
      </c>
      <c r="H103" s="17">
        <v>1.18135115E8</v>
      </c>
    </row>
    <row r="104">
      <c r="A104" s="7" t="s">
        <v>1557</v>
      </c>
      <c r="B104" s="17" t="s">
        <v>1558</v>
      </c>
      <c r="C104" s="17">
        <v>1350.0</v>
      </c>
      <c r="D104" s="17">
        <v>7.580385778E7</v>
      </c>
      <c r="E104" s="17">
        <v>3.5014019E7</v>
      </c>
      <c r="F104" s="17">
        <v>5.2614649E7</v>
      </c>
      <c r="G104" s="17">
        <v>8.9946997E7</v>
      </c>
      <c r="H104" s="17">
        <v>1.58288394E8</v>
      </c>
    </row>
    <row r="105">
      <c r="A105" s="7" t="s">
        <v>1559</v>
      </c>
      <c r="B105" s="17" t="s">
        <v>1560</v>
      </c>
      <c r="C105" s="17">
        <v>9.0</v>
      </c>
      <c r="D105" s="17">
        <v>9.104333667E7</v>
      </c>
      <c r="E105" s="17">
        <v>3.5755424E7</v>
      </c>
      <c r="F105" s="17">
        <v>7.6518517E7</v>
      </c>
      <c r="G105" s="17">
        <v>1.18063738E8</v>
      </c>
      <c r="H105" s="17">
        <v>2.13870356E8</v>
      </c>
    </row>
    <row r="106">
      <c r="A106" s="7" t="s">
        <v>1561</v>
      </c>
      <c r="B106" s="17" t="s">
        <v>1562</v>
      </c>
      <c r="C106" s="17">
        <v>1.0</v>
      </c>
      <c r="D106" s="17">
        <v>2.2893652E7</v>
      </c>
      <c r="E106" s="17">
        <v>2.2893652E7</v>
      </c>
      <c r="F106" s="17">
        <v>2.2893652E7</v>
      </c>
      <c r="G106" s="17">
        <v>2.2893652E7</v>
      </c>
      <c r="H106" s="17">
        <v>2.2893652E7</v>
      </c>
    </row>
    <row r="107">
      <c r="A107" s="7" t="s">
        <v>1563</v>
      </c>
      <c r="B107" s="17" t="s">
        <v>1564</v>
      </c>
      <c r="C107" s="17">
        <v>2.0</v>
      </c>
      <c r="D107" s="17">
        <v>1.38122977E8</v>
      </c>
      <c r="E107" s="17">
        <v>3.6596696E7</v>
      </c>
      <c r="F107" s="17">
        <v>3.6596696E7</v>
      </c>
      <c r="G107" s="17">
        <v>2.39649258E8</v>
      </c>
      <c r="H107" s="17">
        <v>2.39649258E8</v>
      </c>
    </row>
    <row r="108">
      <c r="A108" s="7" t="s">
        <v>1565</v>
      </c>
      <c r="B108" s="17" t="s">
        <v>1566</v>
      </c>
      <c r="C108" s="17">
        <v>2619.0</v>
      </c>
      <c r="D108" s="17">
        <v>7.808787276E7</v>
      </c>
      <c r="E108" s="17">
        <v>3.5391524E7</v>
      </c>
      <c r="F108" s="17">
        <v>5.0822529E7</v>
      </c>
      <c r="G108" s="17">
        <v>8.8246245E7</v>
      </c>
      <c r="H108" s="17">
        <v>1.64168866E8</v>
      </c>
    </row>
    <row r="109">
      <c r="A109" s="7" t="s">
        <v>1567</v>
      </c>
      <c r="B109" s="17" t="s">
        <v>1568</v>
      </c>
      <c r="C109" s="17">
        <v>33.0</v>
      </c>
      <c r="D109" s="17">
        <v>8.469708315E7</v>
      </c>
      <c r="E109" s="17">
        <v>5.2303211E7</v>
      </c>
      <c r="F109" s="17">
        <v>6.402658E7</v>
      </c>
      <c r="G109" s="17">
        <v>1.42144649E8</v>
      </c>
      <c r="H109" s="17">
        <v>1.45674184E8</v>
      </c>
    </row>
    <row r="110">
      <c r="A110" s="7" t="s">
        <v>1569</v>
      </c>
      <c r="B110" s="17" t="s">
        <v>1570</v>
      </c>
      <c r="C110" s="17">
        <v>14.0</v>
      </c>
      <c r="D110" s="17">
        <v>6.630699807E7</v>
      </c>
      <c r="E110" s="17">
        <v>5.2473315E7</v>
      </c>
      <c r="F110" s="17">
        <v>5.7945761E7</v>
      </c>
      <c r="G110" s="17">
        <v>6.5676868E7</v>
      </c>
      <c r="H110" s="17">
        <v>1.43953942E8</v>
      </c>
    </row>
    <row r="111">
      <c r="A111" s="7" t="s">
        <v>1571</v>
      </c>
      <c r="B111" s="17" t="s">
        <v>1572</v>
      </c>
      <c r="C111" s="17">
        <v>2177.0</v>
      </c>
      <c r="D111" s="17">
        <v>7.760654932E7</v>
      </c>
      <c r="E111" s="17">
        <v>3.8965786E7</v>
      </c>
      <c r="F111" s="17">
        <v>5.40712E7</v>
      </c>
      <c r="G111" s="17">
        <v>9.4564981E7</v>
      </c>
      <c r="H111" s="17">
        <v>1.53659684E8</v>
      </c>
    </row>
    <row r="112">
      <c r="A112" s="7" t="s">
        <v>1573</v>
      </c>
      <c r="B112" s="17" t="s">
        <v>1574</v>
      </c>
      <c r="C112" s="17">
        <v>4.0</v>
      </c>
      <c r="D112" s="17">
        <v>1.403964448E8</v>
      </c>
      <c r="E112" s="17">
        <v>3.5791107E7</v>
      </c>
      <c r="F112" s="17">
        <v>9.9625536E7</v>
      </c>
      <c r="G112" s="17">
        <v>1.59992437E8</v>
      </c>
      <c r="H112" s="17">
        <v>2.66176699E8</v>
      </c>
    </row>
    <row r="113">
      <c r="A113" s="7" t="s">
        <v>1575</v>
      </c>
      <c r="B113" s="17" t="s">
        <v>1576</v>
      </c>
      <c r="C113" s="17">
        <v>49.0</v>
      </c>
      <c r="D113" s="17">
        <v>1.323735127E8</v>
      </c>
      <c r="E113" s="17">
        <v>8.337828E7</v>
      </c>
      <c r="F113" s="17">
        <v>1.24248609E8</v>
      </c>
      <c r="G113" s="17">
        <v>1.64050012E8</v>
      </c>
      <c r="H113" s="17">
        <v>2.05578204E8</v>
      </c>
    </row>
    <row r="114">
      <c r="A114" s="7" t="s">
        <v>1577</v>
      </c>
      <c r="B114" s="17" t="s">
        <v>1578</v>
      </c>
      <c r="C114" s="17">
        <v>1.0</v>
      </c>
      <c r="D114" s="17">
        <v>9.9852225E7</v>
      </c>
      <c r="E114" s="17">
        <v>9.9852225E7</v>
      </c>
      <c r="F114" s="17">
        <v>9.9852225E7</v>
      </c>
      <c r="G114" s="17">
        <v>9.9852225E7</v>
      </c>
      <c r="H114" s="17">
        <v>9.9852225E7</v>
      </c>
    </row>
    <row r="115">
      <c r="A115" s="7" t="s">
        <v>1579</v>
      </c>
      <c r="B115" s="17" t="s">
        <v>1580</v>
      </c>
      <c r="C115" s="17">
        <v>4906.0</v>
      </c>
      <c r="D115" s="17">
        <v>8.52234911E7</v>
      </c>
      <c r="E115" s="17">
        <v>4.179995E7</v>
      </c>
      <c r="F115" s="17">
        <v>6.4547727E7</v>
      </c>
      <c r="G115" s="17">
        <v>1.05847327E8</v>
      </c>
      <c r="H115" s="17">
        <v>1.67720637E8</v>
      </c>
    </row>
    <row r="116">
      <c r="A116" s="7" t="s">
        <v>1581</v>
      </c>
      <c r="B116" s="17" t="s">
        <v>1582</v>
      </c>
      <c r="C116" s="17">
        <v>264.0</v>
      </c>
      <c r="D116" s="17">
        <v>4.304138568E7</v>
      </c>
      <c r="E116" s="17">
        <v>1.6654374E7</v>
      </c>
      <c r="F116" s="17">
        <v>2.962442E7</v>
      </c>
      <c r="G116" s="17">
        <v>5.1875847E7</v>
      </c>
      <c r="H116" s="17">
        <v>9.7033102E7</v>
      </c>
    </row>
    <row r="117">
      <c r="A117" s="7" t="s">
        <v>1583</v>
      </c>
      <c r="B117" s="17" t="s">
        <v>1584</v>
      </c>
      <c r="C117" s="17">
        <v>70.0</v>
      </c>
      <c r="D117" s="17">
        <v>5.615691746E7</v>
      </c>
      <c r="E117" s="17">
        <v>2.3665604E7</v>
      </c>
      <c r="F117" s="17">
        <v>3.7744779E7</v>
      </c>
      <c r="G117" s="17">
        <v>6.447243E7</v>
      </c>
      <c r="H117" s="17">
        <v>1.23231176E8</v>
      </c>
    </row>
    <row r="118">
      <c r="A118" s="7" t="s">
        <v>1585</v>
      </c>
      <c r="B118" s="17" t="s">
        <v>1588</v>
      </c>
      <c r="C118" s="17">
        <v>1034.0</v>
      </c>
      <c r="D118" s="17">
        <v>6.150029822E7</v>
      </c>
      <c r="E118" s="17">
        <v>3.0339661E7</v>
      </c>
      <c r="F118" s="17">
        <v>4.609108E7</v>
      </c>
      <c r="G118" s="17">
        <v>7.6786694E7</v>
      </c>
      <c r="H118" s="17">
        <v>1.20285362E8</v>
      </c>
    </row>
    <row r="119">
      <c r="A119" s="7" t="s">
        <v>1589</v>
      </c>
      <c r="B119" s="17" t="s">
        <v>1590</v>
      </c>
      <c r="C119" s="17">
        <v>77.0</v>
      </c>
      <c r="D119" s="17">
        <v>6.769055613E7</v>
      </c>
      <c r="E119" s="17">
        <v>2.2260416E7</v>
      </c>
      <c r="F119" s="17">
        <v>4.4334266E7</v>
      </c>
      <c r="G119" s="17">
        <v>7.8834646E7</v>
      </c>
      <c r="H119" s="17">
        <v>1.5655119E8</v>
      </c>
    </row>
    <row r="120">
      <c r="A120" s="7" t="s">
        <v>1591</v>
      </c>
      <c r="B120" s="17" t="s">
        <v>1592</v>
      </c>
      <c r="C120" s="17">
        <v>466.0</v>
      </c>
      <c r="D120" s="17">
        <v>4.548531303E7</v>
      </c>
      <c r="E120" s="17">
        <v>1.8476617E7</v>
      </c>
      <c r="F120" s="17">
        <v>3.3350212E7</v>
      </c>
      <c r="G120" s="17">
        <v>5.3149989E7</v>
      </c>
      <c r="H120" s="17">
        <v>9.9588951E7</v>
      </c>
    </row>
    <row r="121">
      <c r="A121" s="7" t="s">
        <v>1593</v>
      </c>
      <c r="B121" s="17" t="s">
        <v>1594</v>
      </c>
      <c r="C121" s="17">
        <v>1107.0</v>
      </c>
      <c r="D121" s="17">
        <v>4.366929923E7</v>
      </c>
      <c r="E121" s="17">
        <v>2.2171857E7</v>
      </c>
      <c r="F121" s="17">
        <v>3.4183261E7</v>
      </c>
      <c r="G121" s="17">
        <v>5.2046082E7</v>
      </c>
      <c r="H121" s="17">
        <v>7.5236012E7</v>
      </c>
    </row>
    <row r="122">
      <c r="A122" s="7" t="s">
        <v>1595</v>
      </c>
      <c r="B122" s="17" t="s">
        <v>1596</v>
      </c>
      <c r="C122" s="17">
        <v>6388.0</v>
      </c>
      <c r="D122" s="17">
        <v>4.32938701E7</v>
      </c>
      <c r="E122" s="17">
        <v>2.0688747E7</v>
      </c>
      <c r="F122" s="17">
        <v>3.1576369E7</v>
      </c>
      <c r="G122" s="17">
        <v>5.078385E7</v>
      </c>
      <c r="H122" s="17">
        <v>7.9173527E7</v>
      </c>
    </row>
    <row r="123">
      <c r="A123" s="7" t="s">
        <v>1597</v>
      </c>
      <c r="B123" s="17" t="s">
        <v>1598</v>
      </c>
      <c r="C123" s="17">
        <v>90.0</v>
      </c>
      <c r="D123" s="17">
        <v>3.863363088E7</v>
      </c>
      <c r="E123" s="17">
        <v>1.5406041E7</v>
      </c>
      <c r="F123" s="17">
        <v>2.3679235E7</v>
      </c>
      <c r="G123" s="17">
        <v>3.7298034E7</v>
      </c>
      <c r="H123" s="17">
        <v>7.3325265E7</v>
      </c>
    </row>
    <row r="124">
      <c r="A124" s="7" t="s">
        <v>1599</v>
      </c>
      <c r="B124" s="17" t="s">
        <v>1600</v>
      </c>
      <c r="C124" s="17">
        <v>189.0</v>
      </c>
      <c r="D124" s="17">
        <v>8.59889076E7</v>
      </c>
      <c r="E124" s="17">
        <v>4.5245858E7</v>
      </c>
      <c r="F124" s="17">
        <v>6.5304987E7</v>
      </c>
      <c r="G124" s="17">
        <v>9.4169305E7</v>
      </c>
      <c r="H124" s="17">
        <v>1.64094202E8</v>
      </c>
    </row>
    <row r="125">
      <c r="A125" s="7" t="s">
        <v>1601</v>
      </c>
      <c r="B125" s="17" t="s">
        <v>1602</v>
      </c>
      <c r="C125" s="17">
        <v>1032.0</v>
      </c>
      <c r="D125" s="17">
        <v>8.374842593E7</v>
      </c>
      <c r="E125" s="17">
        <v>3.8412392E7</v>
      </c>
      <c r="F125" s="17">
        <v>5.9401701E7</v>
      </c>
      <c r="G125" s="17">
        <v>1.03474325E8</v>
      </c>
      <c r="H125" s="17">
        <v>1.64227185E8</v>
      </c>
    </row>
    <row r="126">
      <c r="A126" s="7" t="s">
        <v>1603</v>
      </c>
      <c r="B126" s="17" t="s">
        <v>1604</v>
      </c>
      <c r="C126" s="17">
        <v>398.0</v>
      </c>
      <c r="D126" s="17">
        <v>4.15397074E7</v>
      </c>
      <c r="E126" s="17">
        <v>2.5322575E7</v>
      </c>
      <c r="F126" s="17">
        <v>3.4204253E7</v>
      </c>
      <c r="G126" s="17">
        <v>4.78188E7</v>
      </c>
      <c r="H126" s="17">
        <v>6.1541242E7</v>
      </c>
    </row>
    <row r="127">
      <c r="A127" s="7" t="s">
        <v>1605</v>
      </c>
      <c r="B127" s="17" t="s">
        <v>1606</v>
      </c>
      <c r="C127" s="17">
        <v>7.0</v>
      </c>
      <c r="D127" s="17">
        <v>7.3419918E7</v>
      </c>
      <c r="E127" s="17">
        <v>4.8947223E7</v>
      </c>
      <c r="F127" s="17">
        <v>6.6332624E7</v>
      </c>
      <c r="G127" s="17">
        <v>9.9396992E7</v>
      </c>
      <c r="H127" s="17">
        <v>1.42439815E8</v>
      </c>
    </row>
    <row r="128">
      <c r="A128" s="7" t="s">
        <v>1607</v>
      </c>
      <c r="B128" s="17" t="s">
        <v>1608</v>
      </c>
      <c r="C128" s="17">
        <v>1879.0</v>
      </c>
      <c r="D128" s="17">
        <v>9.05106254E7</v>
      </c>
      <c r="E128" s="17">
        <v>4.1431316E7</v>
      </c>
      <c r="F128" s="17">
        <v>6.5227512E7</v>
      </c>
      <c r="G128" s="17">
        <v>1.07480974E8</v>
      </c>
      <c r="H128" s="17">
        <v>1.72595452E8</v>
      </c>
    </row>
    <row r="129">
      <c r="A129" s="7" t="s">
        <v>1609</v>
      </c>
      <c r="B129" s="17" t="s">
        <v>1610</v>
      </c>
      <c r="C129" s="17">
        <v>110.0</v>
      </c>
      <c r="D129" s="17">
        <v>8.736281282E7</v>
      </c>
      <c r="E129" s="17">
        <v>3.8553367E7</v>
      </c>
      <c r="F129" s="17">
        <v>5.9693853E7</v>
      </c>
      <c r="G129" s="17">
        <v>9.9190967E7</v>
      </c>
      <c r="H129" s="17">
        <v>1.66828548E8</v>
      </c>
    </row>
    <row r="130">
      <c r="A130" s="7" t="s">
        <v>1611</v>
      </c>
      <c r="B130" s="17" t="s">
        <v>1612</v>
      </c>
      <c r="C130" s="17">
        <v>1431.0</v>
      </c>
      <c r="D130" s="17">
        <v>6.363933731E7</v>
      </c>
      <c r="E130" s="17">
        <v>3.306032E7</v>
      </c>
      <c r="F130" s="17">
        <v>4.8553298E7</v>
      </c>
      <c r="G130" s="17">
        <v>7.4968453E7</v>
      </c>
      <c r="H130" s="17">
        <v>1.20940498E8</v>
      </c>
    </row>
    <row r="131">
      <c r="A131" s="7" t="s">
        <v>1613</v>
      </c>
      <c r="B131" s="17" t="s">
        <v>1614</v>
      </c>
      <c r="C131" s="17">
        <v>387.0</v>
      </c>
      <c r="D131" s="17">
        <v>9.755338976E7</v>
      </c>
      <c r="E131" s="17">
        <v>4.704006E7</v>
      </c>
      <c r="F131" s="17">
        <v>6.3125903E7</v>
      </c>
      <c r="G131" s="17">
        <v>1.33683198E8</v>
      </c>
      <c r="H131" s="17">
        <v>2.09577284E8</v>
      </c>
    </row>
    <row r="132">
      <c r="A132" s="7" t="s">
        <v>1615</v>
      </c>
      <c r="B132" s="17" t="s">
        <v>1616</v>
      </c>
      <c r="C132" s="17">
        <v>6.0</v>
      </c>
      <c r="D132" s="17">
        <v>5.557768867E7</v>
      </c>
      <c r="E132" s="17">
        <v>2.2159796E7</v>
      </c>
      <c r="F132" s="17">
        <v>5.0143544E7</v>
      </c>
      <c r="G132" s="17">
        <v>6.0462842E7</v>
      </c>
      <c r="H132" s="17">
        <v>1.21883302E8</v>
      </c>
    </row>
    <row r="133">
      <c r="A133" s="7" t="s">
        <v>1617</v>
      </c>
      <c r="B133" s="17" t="s">
        <v>1618</v>
      </c>
      <c r="C133" s="17">
        <v>10864.0</v>
      </c>
      <c r="D133" s="17">
        <v>7.182083789E7</v>
      </c>
      <c r="E133" s="17">
        <v>3.3373824E7</v>
      </c>
      <c r="F133" s="17">
        <v>5.0385476E7</v>
      </c>
      <c r="G133" s="17">
        <v>8.3209768E7</v>
      </c>
      <c r="H133" s="17">
        <v>1.36518878E8</v>
      </c>
    </row>
    <row r="134">
      <c r="A134" s="7" t="s">
        <v>1619</v>
      </c>
      <c r="B134" s="17" t="s">
        <v>1620</v>
      </c>
      <c r="C134" s="17">
        <v>7.0</v>
      </c>
      <c r="D134" s="17">
        <v>7.3937494E7</v>
      </c>
      <c r="E134" s="17">
        <v>3.4752949E7</v>
      </c>
      <c r="F134" s="17">
        <v>4.2966843E7</v>
      </c>
      <c r="G134" s="17">
        <v>1.30119219E8</v>
      </c>
      <c r="H134" s="17">
        <v>1.90483271E8</v>
      </c>
    </row>
    <row r="135">
      <c r="A135" s="7" t="s">
        <v>1621</v>
      </c>
      <c r="B135" s="17" t="s">
        <v>1622</v>
      </c>
      <c r="C135" s="17">
        <v>3589.0</v>
      </c>
      <c r="D135" s="17">
        <v>8.621637618E7</v>
      </c>
      <c r="E135" s="17">
        <v>3.9660153E7</v>
      </c>
      <c r="F135" s="17">
        <v>5.8368924E7</v>
      </c>
      <c r="G135" s="17">
        <v>9.853055E7</v>
      </c>
      <c r="H135" s="17">
        <v>1.73872323E8</v>
      </c>
    </row>
    <row r="136">
      <c r="A136" s="7" t="s">
        <v>1623</v>
      </c>
      <c r="B136" s="17" t="s">
        <v>1624</v>
      </c>
      <c r="C136" s="17">
        <v>50.0</v>
      </c>
      <c r="D136" s="17">
        <v>8.958543644E7</v>
      </c>
      <c r="E136" s="17">
        <v>2.8419458E7</v>
      </c>
      <c r="F136" s="17">
        <v>6.1276716E7</v>
      </c>
      <c r="G136" s="17">
        <v>1.05735967E8</v>
      </c>
      <c r="H136" s="17">
        <v>1.81851224E8</v>
      </c>
    </row>
    <row r="137">
      <c r="A137" s="7" t="s">
        <v>1625</v>
      </c>
      <c r="B137" s="17" t="s">
        <v>1626</v>
      </c>
      <c r="C137" s="17">
        <v>1112.0</v>
      </c>
      <c r="D137" s="17">
        <v>6.64443184E7</v>
      </c>
      <c r="E137" s="17">
        <v>2.544605E7</v>
      </c>
      <c r="F137" s="17">
        <v>4.2132434E7</v>
      </c>
      <c r="G137" s="17">
        <v>7.6662308E7</v>
      </c>
      <c r="H137" s="17">
        <v>1.40496274E8</v>
      </c>
    </row>
    <row r="138">
      <c r="A138" s="7" t="s">
        <v>1627</v>
      </c>
      <c r="B138" s="17" t="s">
        <v>1628</v>
      </c>
      <c r="C138" s="17">
        <v>444.0</v>
      </c>
      <c r="D138" s="17">
        <v>7.727181837E7</v>
      </c>
      <c r="E138" s="17">
        <v>2.3863346E7</v>
      </c>
      <c r="F138" s="17">
        <v>4.5581801E7</v>
      </c>
      <c r="G138" s="17">
        <v>8.6612592E7</v>
      </c>
      <c r="H138" s="17">
        <v>1.66940066E8</v>
      </c>
    </row>
    <row r="139">
      <c r="A139" s="7" t="s">
        <v>1629</v>
      </c>
      <c r="B139" s="17" t="s">
        <v>1630</v>
      </c>
      <c r="C139" s="17">
        <v>1.0</v>
      </c>
      <c r="D139" s="17">
        <v>2.6062951E7</v>
      </c>
      <c r="E139" s="17">
        <v>2.6062951E7</v>
      </c>
      <c r="F139" s="17">
        <v>2.6062951E7</v>
      </c>
      <c r="G139" s="17">
        <v>2.6062951E7</v>
      </c>
      <c r="H139" s="17">
        <v>2.6062951E7</v>
      </c>
    </row>
    <row r="140">
      <c r="A140" s="7" t="s">
        <v>1631</v>
      </c>
      <c r="B140" s="17" t="s">
        <v>1632</v>
      </c>
      <c r="C140" s="17">
        <v>14.0</v>
      </c>
      <c r="D140" s="17">
        <v>9.591722907E7</v>
      </c>
      <c r="E140" s="17">
        <v>3.0505292E7</v>
      </c>
      <c r="F140" s="17">
        <v>5.9738875E7</v>
      </c>
      <c r="G140" s="17">
        <v>1.32032484E8</v>
      </c>
      <c r="H140" s="17">
        <v>2.27541394E8</v>
      </c>
    </row>
    <row r="141">
      <c r="A141" s="7" t="s">
        <v>1633</v>
      </c>
      <c r="B141" s="17" t="s">
        <v>1634</v>
      </c>
      <c r="C141" s="17">
        <v>8.0</v>
      </c>
      <c r="D141" s="17">
        <v>1.147411543E8</v>
      </c>
      <c r="E141" s="17">
        <v>4.0255781E7</v>
      </c>
      <c r="F141" s="17">
        <v>1.01420436E8</v>
      </c>
      <c r="G141" s="17">
        <v>1.3989234E8</v>
      </c>
      <c r="H141" s="17">
        <v>2.66176699E8</v>
      </c>
    </row>
    <row r="142">
      <c r="A142" s="7" t="s">
        <v>1637</v>
      </c>
      <c r="B142" s="17" t="s">
        <v>1638</v>
      </c>
      <c r="C142" s="17">
        <v>8.0</v>
      </c>
      <c r="D142" s="17">
        <v>8.167971938E7</v>
      </c>
      <c r="E142" s="17">
        <v>3.9471152E7</v>
      </c>
      <c r="F142" s="17">
        <v>6.7655517E7</v>
      </c>
      <c r="G142" s="17">
        <v>8.25651E7</v>
      </c>
      <c r="H142" s="17">
        <v>1.71699333E8</v>
      </c>
    </row>
    <row r="143">
      <c r="A143" s="7" t="s">
        <v>1639</v>
      </c>
      <c r="B143" s="17" t="s">
        <v>1640</v>
      </c>
      <c r="C143" s="17">
        <v>2.0</v>
      </c>
      <c r="D143" s="17">
        <v>5.9075759E7</v>
      </c>
      <c r="E143" s="17">
        <v>3.5586418E7</v>
      </c>
      <c r="F143" s="17">
        <v>3.5586418E7</v>
      </c>
      <c r="G143" s="17">
        <v>8.25651E7</v>
      </c>
      <c r="H143" s="17">
        <v>8.25651E7</v>
      </c>
    </row>
    <row r="144">
      <c r="A144" s="7" t="s">
        <v>1641</v>
      </c>
      <c r="B144" s="17" t="s">
        <v>1642</v>
      </c>
      <c r="C144" s="17">
        <v>4.0</v>
      </c>
      <c r="D144" s="17">
        <v>1.421325325E7</v>
      </c>
      <c r="E144" s="17">
        <v>6340165.0</v>
      </c>
      <c r="F144" s="17">
        <v>9489441.0</v>
      </c>
      <c r="G144" s="17">
        <v>1.8095909E7</v>
      </c>
      <c r="H144" s="17">
        <v>2.2927498E7</v>
      </c>
    </row>
    <row r="145">
      <c r="A145" s="7" t="s">
        <v>1643</v>
      </c>
      <c r="B145" s="17" t="s">
        <v>1644</v>
      </c>
      <c r="C145" s="17">
        <v>47.0</v>
      </c>
      <c r="D145" s="17">
        <v>4.855301598E7</v>
      </c>
      <c r="E145" s="17">
        <v>7872165.0</v>
      </c>
      <c r="F145" s="17">
        <v>3.5739218E7</v>
      </c>
      <c r="G145" s="17">
        <v>6.4482172E7</v>
      </c>
      <c r="H145" s="17">
        <v>1.15102945E8</v>
      </c>
    </row>
    <row r="146">
      <c r="A146" s="7" t="s">
        <v>1645</v>
      </c>
      <c r="B146" s="17" t="s">
        <v>1646</v>
      </c>
      <c r="C146" s="17">
        <v>12.0</v>
      </c>
      <c r="D146" s="17">
        <v>4.7990417E7</v>
      </c>
      <c r="E146" s="17">
        <v>1.6755714E7</v>
      </c>
      <c r="F146" s="17">
        <v>4.13307E7</v>
      </c>
      <c r="G146" s="17">
        <v>5.5704425E7</v>
      </c>
      <c r="H146" s="17">
        <v>7.9836469E7</v>
      </c>
    </row>
    <row r="147">
      <c r="A147" s="7" t="s">
        <v>1647</v>
      </c>
      <c r="B147" s="17" t="s">
        <v>1648</v>
      </c>
      <c r="C147" s="17">
        <v>162.0</v>
      </c>
      <c r="D147" s="17">
        <v>5.503691758E7</v>
      </c>
      <c r="E147" s="17">
        <v>2.6120514E7</v>
      </c>
      <c r="F147" s="17">
        <v>4.4868E7</v>
      </c>
      <c r="G147" s="17">
        <v>7.0600086E7</v>
      </c>
      <c r="H147" s="17">
        <v>1.08175657E8</v>
      </c>
    </row>
    <row r="148">
      <c r="A148" s="7" t="s">
        <v>1649</v>
      </c>
      <c r="B148" s="17" t="s">
        <v>1650</v>
      </c>
      <c r="C148" s="17">
        <v>8591.0</v>
      </c>
      <c r="D148" s="17">
        <v>6.068417203E7</v>
      </c>
      <c r="E148" s="17">
        <v>3.351515E7</v>
      </c>
      <c r="F148" s="17">
        <v>5.0533833E7</v>
      </c>
      <c r="G148" s="17">
        <v>7.2436276E7</v>
      </c>
      <c r="H148" s="17">
        <v>1.04687215E8</v>
      </c>
    </row>
    <row r="149">
      <c r="A149" s="7" t="s">
        <v>1651</v>
      </c>
      <c r="B149" s="17" t="s">
        <v>1652</v>
      </c>
      <c r="C149" s="17">
        <v>546.0</v>
      </c>
      <c r="D149" s="17">
        <v>4.412064076E7</v>
      </c>
      <c r="E149" s="17">
        <v>2.4721358E7</v>
      </c>
      <c r="F149" s="17">
        <v>3.3580407E7</v>
      </c>
      <c r="G149" s="17">
        <v>5.1917865E7</v>
      </c>
      <c r="H149" s="17">
        <v>8.0678047E7</v>
      </c>
    </row>
    <row r="150">
      <c r="A150" s="7" t="s">
        <v>1653</v>
      </c>
      <c r="B150" s="17" t="s">
        <v>1654</v>
      </c>
      <c r="C150" s="17">
        <v>1.0</v>
      </c>
      <c r="D150" s="17">
        <v>1.139803E8</v>
      </c>
      <c r="E150" s="17">
        <v>1.139803E8</v>
      </c>
      <c r="F150" s="17">
        <v>1.139803E8</v>
      </c>
      <c r="G150" s="17">
        <v>1.139803E8</v>
      </c>
      <c r="H150" s="17">
        <v>1.139803E8</v>
      </c>
    </row>
    <row r="151">
      <c r="A151" s="7" t="s">
        <v>1655</v>
      </c>
      <c r="B151" s="17" t="s">
        <v>1656</v>
      </c>
      <c r="C151" s="17">
        <v>5.0</v>
      </c>
      <c r="D151" s="17">
        <v>5.28730834E7</v>
      </c>
      <c r="E151" s="17">
        <v>7793338.0</v>
      </c>
      <c r="F151" s="17">
        <v>1.1907643E7</v>
      </c>
      <c r="G151" s="17">
        <v>8.8350158E7</v>
      </c>
      <c r="H151" s="17">
        <v>1.49575009E8</v>
      </c>
    </row>
    <row r="152">
      <c r="A152" s="7" t="s">
        <v>1657</v>
      </c>
      <c r="B152" s="17" t="s">
        <v>1658</v>
      </c>
      <c r="C152" s="17">
        <v>6549.0</v>
      </c>
      <c r="D152" s="17">
        <v>4.25901299E7</v>
      </c>
      <c r="E152" s="17">
        <v>9543482.0</v>
      </c>
      <c r="F152" s="17">
        <v>1.6831113E7</v>
      </c>
      <c r="G152" s="17">
        <v>3.775844E7</v>
      </c>
      <c r="H152" s="17">
        <v>1.00191242E8</v>
      </c>
    </row>
    <row r="153">
      <c r="A153" s="7" t="s">
        <v>1659</v>
      </c>
      <c r="B153" s="17" t="s">
        <v>1660</v>
      </c>
      <c r="C153" s="17">
        <v>229.0</v>
      </c>
      <c r="D153" s="17">
        <v>7.972402695E7</v>
      </c>
      <c r="E153" s="17">
        <v>3.5573696E7</v>
      </c>
      <c r="F153" s="17">
        <v>6.0056204E7</v>
      </c>
      <c r="G153" s="17">
        <v>9.6465274E7</v>
      </c>
      <c r="H153" s="17">
        <v>1.60177389E8</v>
      </c>
    </row>
    <row r="154">
      <c r="A154" s="7" t="s">
        <v>1661</v>
      </c>
      <c r="B154" s="17" t="s">
        <v>1662</v>
      </c>
      <c r="C154" s="17">
        <v>124.0</v>
      </c>
      <c r="D154" s="17">
        <v>4.13729884E7</v>
      </c>
      <c r="E154" s="17">
        <v>1.2651385E7</v>
      </c>
      <c r="F154" s="17">
        <v>2.8790357E7</v>
      </c>
      <c r="G154" s="17">
        <v>3.9445899E7</v>
      </c>
      <c r="H154" s="17">
        <v>7.3963027E7</v>
      </c>
    </row>
    <row r="155">
      <c r="A155" s="7" t="s">
        <v>1663</v>
      </c>
      <c r="B155" s="17" t="s">
        <v>1664</v>
      </c>
      <c r="C155" s="17">
        <v>801.0</v>
      </c>
      <c r="D155" s="17">
        <v>7.565869783E7</v>
      </c>
      <c r="E155" s="17">
        <v>3.5956561E7</v>
      </c>
      <c r="F155" s="17">
        <v>6.2644225E7</v>
      </c>
      <c r="G155" s="17">
        <v>8.8239173E7</v>
      </c>
      <c r="H155" s="17">
        <v>1.47589851E8</v>
      </c>
    </row>
    <row r="156">
      <c r="A156" s="7" t="s">
        <v>1665</v>
      </c>
      <c r="B156" s="17" t="s">
        <v>1666</v>
      </c>
      <c r="C156" s="17">
        <v>63.0</v>
      </c>
      <c r="D156" s="17">
        <v>6.733449363E7</v>
      </c>
      <c r="E156" s="17">
        <v>3.0545129E7</v>
      </c>
      <c r="F156" s="17">
        <v>4.9178357E7</v>
      </c>
      <c r="G156" s="17">
        <v>8.30363E7</v>
      </c>
      <c r="H156" s="17">
        <v>1.23659995E8</v>
      </c>
    </row>
    <row r="157">
      <c r="A157" s="7" t="s">
        <v>1667</v>
      </c>
      <c r="B157" s="17" t="s">
        <v>1668</v>
      </c>
      <c r="C157" s="17">
        <v>90.0</v>
      </c>
      <c r="D157" s="17">
        <v>7.383540877E7</v>
      </c>
      <c r="E157" s="17">
        <v>3.0419734E7</v>
      </c>
      <c r="F157" s="17">
        <v>5.0124248E7</v>
      </c>
      <c r="G157" s="17">
        <v>8.1169944E7</v>
      </c>
      <c r="H157" s="17">
        <v>1.53257579E8</v>
      </c>
    </row>
    <row r="158">
      <c r="A158" s="7" t="s">
        <v>1669</v>
      </c>
      <c r="B158" s="17" t="s">
        <v>1670</v>
      </c>
      <c r="C158" s="17">
        <v>79.0</v>
      </c>
      <c r="D158" s="17">
        <v>6.384817881E7</v>
      </c>
      <c r="E158" s="17">
        <v>1.5023406E7</v>
      </c>
      <c r="F158" s="17">
        <v>6.75556E7</v>
      </c>
      <c r="G158" s="17">
        <v>9.0758536E7</v>
      </c>
      <c r="H158" s="17">
        <v>1.29884119E8</v>
      </c>
    </row>
    <row r="159">
      <c r="A159" s="7" t="s">
        <v>1671</v>
      </c>
      <c r="B159" s="17" t="s">
        <v>1672</v>
      </c>
      <c r="C159" s="17">
        <v>206.0</v>
      </c>
      <c r="D159" s="17">
        <v>8.229963415E7</v>
      </c>
      <c r="E159" s="17">
        <v>4.9774505E7</v>
      </c>
      <c r="F159" s="17">
        <v>6.371242E7</v>
      </c>
      <c r="G159" s="17">
        <v>9.6456962E7</v>
      </c>
      <c r="H159" s="17">
        <v>1.28325297E8</v>
      </c>
    </row>
    <row r="160">
      <c r="A160" s="7" t="s">
        <v>1673</v>
      </c>
      <c r="B160" s="17" t="s">
        <v>1674</v>
      </c>
      <c r="C160" s="17">
        <v>344.0</v>
      </c>
      <c r="D160" s="17">
        <v>2.489432074E7</v>
      </c>
      <c r="E160" s="17">
        <v>1.2986808E7</v>
      </c>
      <c r="F160" s="17">
        <v>2.233545E7</v>
      </c>
      <c r="G160" s="17">
        <v>3.0441259E7</v>
      </c>
      <c r="H160" s="17">
        <v>3.8184729E7</v>
      </c>
    </row>
    <row r="161">
      <c r="A161" s="7" t="s">
        <v>1675</v>
      </c>
      <c r="B161" s="17" t="s">
        <v>1676</v>
      </c>
      <c r="C161" s="17">
        <v>7.0</v>
      </c>
      <c r="D161" s="17">
        <v>6.660330814E7</v>
      </c>
      <c r="E161" s="17">
        <v>3.63878E7</v>
      </c>
      <c r="F161" s="17">
        <v>5.2234708E7</v>
      </c>
      <c r="G161" s="17">
        <v>8.2947747E7</v>
      </c>
      <c r="H161" s="17">
        <v>1.79954487E8</v>
      </c>
    </row>
    <row r="162">
      <c r="A162" s="7" t="s">
        <v>1677</v>
      </c>
      <c r="B162" s="17" t="s">
        <v>1678</v>
      </c>
      <c r="C162" s="17">
        <v>31.0</v>
      </c>
      <c r="D162" s="17">
        <v>7.298962094E7</v>
      </c>
      <c r="E162" s="17">
        <v>2.8158256E7</v>
      </c>
      <c r="F162" s="17">
        <v>3.92054E7</v>
      </c>
      <c r="G162" s="17">
        <v>1.07887314E8</v>
      </c>
      <c r="H162" s="17">
        <v>1.44357842E8</v>
      </c>
    </row>
    <row r="163">
      <c r="A163" s="7" t="s">
        <v>1679</v>
      </c>
      <c r="B163" s="17" t="s">
        <v>1680</v>
      </c>
      <c r="C163" s="17">
        <v>563.0</v>
      </c>
      <c r="D163" s="17">
        <v>1.157769066E7</v>
      </c>
      <c r="E163" s="17">
        <v>6785160.0</v>
      </c>
      <c r="F163" s="17">
        <v>1.0093877E7</v>
      </c>
      <c r="G163" s="17">
        <v>1.290235E7</v>
      </c>
      <c r="H163" s="17">
        <v>1.797685E7</v>
      </c>
    </row>
    <row r="164">
      <c r="A164" s="7" t="s">
        <v>1681</v>
      </c>
      <c r="B164" s="17" t="s">
        <v>1682</v>
      </c>
      <c r="C164" s="17">
        <v>938.0</v>
      </c>
      <c r="D164" s="17">
        <v>1.776404565E7</v>
      </c>
      <c r="E164" s="17">
        <v>6438583.0</v>
      </c>
      <c r="F164" s="17">
        <v>8316972.0</v>
      </c>
      <c r="G164" s="17">
        <v>1.5142377E7</v>
      </c>
      <c r="H164" s="17">
        <v>3.9590951E7</v>
      </c>
    </row>
    <row r="165">
      <c r="A165" s="7" t="s">
        <v>1683</v>
      </c>
      <c r="B165" s="17" t="s">
        <v>1684</v>
      </c>
      <c r="C165" s="17">
        <v>20605.0</v>
      </c>
      <c r="D165" s="17">
        <v>1.255890364E7</v>
      </c>
      <c r="E165" s="17">
        <v>7367730.0</v>
      </c>
      <c r="F165" s="17">
        <v>9964572.0</v>
      </c>
      <c r="G165" s="17">
        <v>1.2948498E7</v>
      </c>
      <c r="H165" s="17">
        <v>1.7412884E7</v>
      </c>
    </row>
    <row r="166">
      <c r="A166" s="7" t="s">
        <v>1685</v>
      </c>
      <c r="B166" s="17" t="s">
        <v>1686</v>
      </c>
      <c r="C166" s="17">
        <v>10425.0</v>
      </c>
      <c r="D166" s="17">
        <v>1.469204804E7</v>
      </c>
      <c r="E166" s="17">
        <v>5964234.0</v>
      </c>
      <c r="F166" s="17">
        <v>9821100.0</v>
      </c>
      <c r="G166" s="17">
        <v>1.589403E7</v>
      </c>
      <c r="H166" s="17">
        <v>2.7096995E7</v>
      </c>
    </row>
    <row r="167">
      <c r="A167" s="7" t="s">
        <v>1687</v>
      </c>
      <c r="B167" s="17" t="s">
        <v>1688</v>
      </c>
      <c r="C167" s="17">
        <v>4.0</v>
      </c>
      <c r="D167" s="17">
        <v>4.70494175E7</v>
      </c>
      <c r="E167" s="17">
        <v>1600000.0</v>
      </c>
      <c r="F167" s="17">
        <v>3887742.0</v>
      </c>
      <c r="G167" s="17">
        <v>4.4361084E7</v>
      </c>
      <c r="H167" s="17">
        <v>1.38348844E8</v>
      </c>
    </row>
    <row r="168">
      <c r="A168" s="7" t="s">
        <v>1689</v>
      </c>
      <c r="B168" s="17" t="s">
        <v>1691</v>
      </c>
      <c r="C168" s="17">
        <v>3.0</v>
      </c>
      <c r="D168" s="17">
        <v>1.848642E7</v>
      </c>
      <c r="E168" s="17">
        <v>6389603.0</v>
      </c>
      <c r="F168" s="17">
        <v>1.7657445E7</v>
      </c>
      <c r="G168" s="17">
        <v>3.1412212E7</v>
      </c>
      <c r="H168" s="17">
        <v>3.1412212E7</v>
      </c>
    </row>
    <row r="169">
      <c r="A169" s="7" t="s">
        <v>1693</v>
      </c>
      <c r="B169" s="17" t="s">
        <v>1694</v>
      </c>
      <c r="C169" s="17">
        <v>585.0</v>
      </c>
      <c r="D169" s="17">
        <v>3.200191567E7</v>
      </c>
      <c r="E169" s="17">
        <v>1.6666416E7</v>
      </c>
      <c r="F169" s="17">
        <v>2.8441114E7</v>
      </c>
      <c r="G169" s="17">
        <v>3.8597268E7</v>
      </c>
      <c r="H169" s="17">
        <v>6.1735429E7</v>
      </c>
    </row>
    <row r="170">
      <c r="A170" s="7" t="s">
        <v>1695</v>
      </c>
      <c r="B170" s="17" t="s">
        <v>1696</v>
      </c>
      <c r="C170" s="17">
        <v>3.0</v>
      </c>
      <c r="D170" s="17">
        <v>4.080583433E7</v>
      </c>
      <c r="E170" s="17">
        <v>6152235.0</v>
      </c>
      <c r="F170" s="17">
        <v>9135068.0</v>
      </c>
      <c r="G170" s="17">
        <v>1.071302E8</v>
      </c>
      <c r="H170" s="17">
        <v>1.071302E8</v>
      </c>
    </row>
    <row r="171">
      <c r="A171" s="7" t="s">
        <v>1697</v>
      </c>
      <c r="B171" s="17" t="s">
        <v>1698</v>
      </c>
      <c r="C171" s="17">
        <v>15.0</v>
      </c>
      <c r="D171" s="17">
        <v>8.488192413E7</v>
      </c>
      <c r="E171" s="17">
        <v>2.3417626E7</v>
      </c>
      <c r="F171" s="17">
        <v>6.2082984E7</v>
      </c>
      <c r="G171" s="17">
        <v>1.44326822E8</v>
      </c>
      <c r="H171" s="17">
        <v>1.88736383E8</v>
      </c>
    </row>
    <row r="172">
      <c r="A172" s="7" t="s">
        <v>1699</v>
      </c>
      <c r="B172" s="17" t="s">
        <v>1700</v>
      </c>
      <c r="C172" s="17">
        <v>38.0</v>
      </c>
      <c r="D172" s="17">
        <v>5.291854839E7</v>
      </c>
      <c r="E172" s="17">
        <v>2.6007668E7</v>
      </c>
      <c r="F172" s="17">
        <v>5.0791109E7</v>
      </c>
      <c r="G172" s="17">
        <v>7.2851831E7</v>
      </c>
      <c r="H172" s="17">
        <v>1.00545101E8</v>
      </c>
    </row>
    <row r="173">
      <c r="A173" s="7" t="s">
        <v>1701</v>
      </c>
      <c r="B173" s="17" t="s">
        <v>1702</v>
      </c>
      <c r="C173" s="17">
        <v>16.0</v>
      </c>
      <c r="D173" s="17">
        <v>3.775023838E7</v>
      </c>
      <c r="E173" s="17">
        <v>3.1947179E7</v>
      </c>
      <c r="F173" s="17">
        <v>3.4623867E7</v>
      </c>
      <c r="G173" s="17">
        <v>4.6327667E7</v>
      </c>
      <c r="H173" s="17">
        <v>5.4698318E7</v>
      </c>
    </row>
    <row r="174">
      <c r="A174" s="7" t="s">
        <v>1703</v>
      </c>
      <c r="B174" s="17" t="s">
        <v>1704</v>
      </c>
      <c r="C174" s="17">
        <v>81.0</v>
      </c>
      <c r="D174" s="17">
        <v>8.287893956E7</v>
      </c>
      <c r="E174" s="17">
        <v>5.798119E7</v>
      </c>
      <c r="F174" s="17">
        <v>6.2148567E7</v>
      </c>
      <c r="G174" s="17">
        <v>1.35731102E8</v>
      </c>
      <c r="H174" s="17">
        <v>1.37449304E8</v>
      </c>
    </row>
    <row r="175">
      <c r="A175" s="7" t="s">
        <v>1705</v>
      </c>
      <c r="B175" s="17" t="s">
        <v>1706</v>
      </c>
      <c r="C175" s="17">
        <v>12.0</v>
      </c>
      <c r="D175" s="17">
        <v>2.527438083E7</v>
      </c>
      <c r="E175" s="17">
        <v>8112022.0</v>
      </c>
      <c r="F175" s="17">
        <v>1.0591367E7</v>
      </c>
      <c r="G175" s="17">
        <v>1.8481518E7</v>
      </c>
      <c r="H175" s="17">
        <v>6.3553483E7</v>
      </c>
    </row>
    <row r="176">
      <c r="A176" s="7" t="s">
        <v>1707</v>
      </c>
      <c r="B176" s="17" t="s">
        <v>1708</v>
      </c>
      <c r="C176" s="17">
        <v>63.0</v>
      </c>
      <c r="D176" s="17">
        <v>3.562196983E7</v>
      </c>
      <c r="E176" s="17">
        <v>1.8353967E7</v>
      </c>
      <c r="F176" s="17">
        <v>2.794566E7</v>
      </c>
      <c r="G176" s="17">
        <v>4.4028757E7</v>
      </c>
      <c r="H176" s="17">
        <v>6.9321328E7</v>
      </c>
    </row>
    <row r="177">
      <c r="A177" s="7" t="s">
        <v>1709</v>
      </c>
      <c r="B177" s="17" t="s">
        <v>1710</v>
      </c>
      <c r="C177" s="17">
        <v>4.0</v>
      </c>
      <c r="D177" s="17">
        <v>1.41092185E7</v>
      </c>
      <c r="E177" s="17">
        <v>5850455.0</v>
      </c>
      <c r="F177" s="17">
        <v>1.3152502E7</v>
      </c>
      <c r="G177" s="17">
        <v>1.3366965E7</v>
      </c>
      <c r="H177" s="17">
        <v>2.4066952E7</v>
      </c>
    </row>
    <row r="178">
      <c r="A178" s="7" t="s">
        <v>1711</v>
      </c>
      <c r="B178" s="17" t="s">
        <v>1712</v>
      </c>
      <c r="C178" s="17">
        <v>11.0</v>
      </c>
      <c r="D178" s="17">
        <v>6870898.909</v>
      </c>
      <c r="E178" s="17">
        <v>5120740.0</v>
      </c>
      <c r="F178" s="17">
        <v>7042132.0</v>
      </c>
      <c r="G178" s="17">
        <v>7503945.0</v>
      </c>
      <c r="H178" s="17">
        <v>8975304.0</v>
      </c>
    </row>
    <row r="179">
      <c r="A179" s="7" t="s">
        <v>1713</v>
      </c>
      <c r="B179" s="17" t="s">
        <v>1714</v>
      </c>
      <c r="C179" s="17">
        <v>273.0</v>
      </c>
      <c r="D179" s="17">
        <v>2.302559685E7</v>
      </c>
      <c r="E179" s="17">
        <v>7653450.0</v>
      </c>
      <c r="F179" s="17">
        <v>1.26955E7</v>
      </c>
      <c r="G179" s="17">
        <v>2.6283916E7</v>
      </c>
      <c r="H179" s="17">
        <v>5.3839784E7</v>
      </c>
    </row>
    <row r="180">
      <c r="A180" s="7" t="s">
        <v>1715</v>
      </c>
      <c r="B180" s="17" t="s">
        <v>1716</v>
      </c>
      <c r="C180" s="17">
        <v>68.0</v>
      </c>
      <c r="D180" s="17">
        <v>1.027762951E7</v>
      </c>
      <c r="E180" s="17">
        <v>4718093.0</v>
      </c>
      <c r="F180" s="17">
        <v>6086600.0</v>
      </c>
      <c r="G180" s="17">
        <v>1.2471318E7</v>
      </c>
      <c r="H180" s="17">
        <v>2.1784081E7</v>
      </c>
    </row>
    <row r="181">
      <c r="A181" s="7" t="s">
        <v>1717</v>
      </c>
      <c r="B181" s="17" t="s">
        <v>1718</v>
      </c>
      <c r="C181" s="17">
        <v>144.0</v>
      </c>
      <c r="D181" s="17">
        <v>1.155154863E7</v>
      </c>
      <c r="E181" s="17">
        <v>5212430.0</v>
      </c>
      <c r="F181" s="17">
        <v>7122045.0</v>
      </c>
      <c r="G181" s="17">
        <v>1.0235288E7</v>
      </c>
      <c r="H181" s="17">
        <v>2.331175E7</v>
      </c>
    </row>
    <row r="182">
      <c r="A182" s="7" t="s">
        <v>1719</v>
      </c>
      <c r="B182" s="17" t="s">
        <v>1720</v>
      </c>
      <c r="C182" s="17">
        <v>32.0</v>
      </c>
      <c r="D182" s="17">
        <v>3.009783328E7</v>
      </c>
      <c r="E182" s="17">
        <v>1.516465E7</v>
      </c>
      <c r="F182" s="17">
        <v>2.137575E7</v>
      </c>
      <c r="G182" s="17">
        <v>4.06586E7</v>
      </c>
      <c r="H182" s="17">
        <v>4.8673381E7</v>
      </c>
    </row>
    <row r="183">
      <c r="A183" s="7" t="s">
        <v>1721</v>
      </c>
      <c r="B183" s="17" t="s">
        <v>1722</v>
      </c>
      <c r="C183" s="17">
        <v>2802.0</v>
      </c>
      <c r="D183" s="17">
        <v>1.787890531E7</v>
      </c>
      <c r="E183" s="17">
        <v>5709888.0</v>
      </c>
      <c r="F183" s="17">
        <v>1.0507777E7</v>
      </c>
      <c r="G183" s="17">
        <v>2.4330671E7</v>
      </c>
      <c r="H183" s="17">
        <v>3.467247E7</v>
      </c>
    </row>
    <row r="184">
      <c r="A184" s="7" t="s">
        <v>1723</v>
      </c>
      <c r="B184" s="17" t="s">
        <v>1724</v>
      </c>
      <c r="C184" s="17">
        <v>117.0</v>
      </c>
      <c r="D184" s="17">
        <v>2.599424881E7</v>
      </c>
      <c r="E184" s="17">
        <v>1.152027E7</v>
      </c>
      <c r="F184" s="17">
        <v>1.7910194E7</v>
      </c>
      <c r="G184" s="17">
        <v>3.1905563E7</v>
      </c>
      <c r="H184" s="17">
        <v>5.4968449E7</v>
      </c>
    </row>
    <row r="185">
      <c r="A185" s="7" t="s">
        <v>1725</v>
      </c>
      <c r="B185" s="17" t="s">
        <v>1726</v>
      </c>
      <c r="C185" s="17">
        <v>238.0</v>
      </c>
      <c r="D185" s="17">
        <v>6.827407134E7</v>
      </c>
      <c r="E185" s="17">
        <v>3.4412913E7</v>
      </c>
      <c r="F185" s="17">
        <v>5.2075487E7</v>
      </c>
      <c r="G185" s="17">
        <v>8.6523348E7</v>
      </c>
      <c r="H185" s="17">
        <v>1.63611617E8</v>
      </c>
    </row>
    <row r="186">
      <c r="A186" s="7" t="s">
        <v>1727</v>
      </c>
      <c r="B186" s="17" t="s">
        <v>1728</v>
      </c>
      <c r="C186" s="17">
        <v>150.0</v>
      </c>
      <c r="D186" s="17">
        <v>9.214739042E7</v>
      </c>
      <c r="E186" s="17">
        <v>3.2197605E7</v>
      </c>
      <c r="F186" s="17">
        <v>5.9075488E7</v>
      </c>
      <c r="G186" s="17">
        <v>1.68804282E8</v>
      </c>
      <c r="H186" s="17">
        <v>1.73526094E8</v>
      </c>
    </row>
    <row r="187">
      <c r="A187" s="7" t="s">
        <v>1729</v>
      </c>
      <c r="B187" s="17" t="s">
        <v>1730</v>
      </c>
      <c r="C187" s="17">
        <v>5.0</v>
      </c>
      <c r="D187" s="17">
        <v>9.95419216E7</v>
      </c>
      <c r="E187" s="17">
        <v>5.7623955E7</v>
      </c>
      <c r="F187" s="17">
        <v>9.5843025E7</v>
      </c>
      <c r="G187" s="17">
        <v>1.51835298E8</v>
      </c>
      <c r="H187" s="17">
        <v>1.70313014E8</v>
      </c>
    </row>
    <row r="188">
      <c r="A188" s="7" t="s">
        <v>1731</v>
      </c>
      <c r="B188" s="17" t="s">
        <v>1732</v>
      </c>
      <c r="C188" s="17">
        <v>14.0</v>
      </c>
      <c r="D188" s="17">
        <v>3.10311635E7</v>
      </c>
      <c r="E188" s="17">
        <v>1.6062832E7</v>
      </c>
      <c r="F188" s="17">
        <v>2.3898863E7</v>
      </c>
      <c r="G188" s="17">
        <v>4.6996129E7</v>
      </c>
      <c r="H188" s="17">
        <v>6.2967459E7</v>
      </c>
    </row>
    <row r="189">
      <c r="A189" s="7" t="s">
        <v>1733</v>
      </c>
      <c r="B189" s="17" t="s">
        <v>1734</v>
      </c>
      <c r="C189" s="17">
        <v>1330.0</v>
      </c>
      <c r="D189" s="17">
        <v>1.777505185E7</v>
      </c>
      <c r="E189" s="17">
        <v>7069500.0</v>
      </c>
      <c r="F189" s="17">
        <v>1.1305476E7</v>
      </c>
      <c r="G189" s="17">
        <v>2.1457211E7</v>
      </c>
      <c r="H189" s="17">
        <v>3.90968E7</v>
      </c>
    </row>
    <row r="190">
      <c r="A190" s="7" t="s">
        <v>1735</v>
      </c>
      <c r="B190" s="17" t="s">
        <v>1737</v>
      </c>
      <c r="C190" s="17">
        <v>104.0</v>
      </c>
      <c r="D190" s="17">
        <v>1.419627115E7</v>
      </c>
      <c r="E190" s="17">
        <v>7047264.0</v>
      </c>
      <c r="F190" s="17">
        <v>1.182404E7</v>
      </c>
      <c r="G190" s="17">
        <v>1.6951227E7</v>
      </c>
      <c r="H190" s="17">
        <v>3.1490596E7</v>
      </c>
    </row>
    <row r="191">
      <c r="A191" s="7" t="s">
        <v>1739</v>
      </c>
      <c r="B191" s="17" t="s">
        <v>1740</v>
      </c>
      <c r="C191" s="17">
        <v>1395.0</v>
      </c>
      <c r="D191" s="17">
        <v>2.450697903E7</v>
      </c>
      <c r="E191" s="17">
        <v>9659495.0</v>
      </c>
      <c r="F191" s="17">
        <v>1.4352045E7</v>
      </c>
      <c r="G191" s="17">
        <v>2.667963E7</v>
      </c>
      <c r="H191" s="17">
        <v>5.3214052E7</v>
      </c>
    </row>
    <row r="192">
      <c r="A192" s="7" t="s">
        <v>1741</v>
      </c>
      <c r="B192" s="17" t="s">
        <v>1742</v>
      </c>
      <c r="C192" s="17">
        <v>63.0</v>
      </c>
      <c r="D192" s="17">
        <v>4.342335565E7</v>
      </c>
      <c r="E192" s="17">
        <v>2.98607E7</v>
      </c>
      <c r="F192" s="17">
        <v>3.71281E7</v>
      </c>
      <c r="G192" s="17">
        <v>6.0137122E7</v>
      </c>
      <c r="H192" s="17">
        <v>7.1832602E7</v>
      </c>
    </row>
    <row r="193">
      <c r="A193" s="7" t="s">
        <v>1743</v>
      </c>
      <c r="B193" s="17" t="s">
        <v>1744</v>
      </c>
      <c r="C193" s="17">
        <v>161.0</v>
      </c>
      <c r="D193" s="17">
        <v>3.965712983E7</v>
      </c>
      <c r="E193" s="17">
        <v>2.7052022E7</v>
      </c>
      <c r="F193" s="17">
        <v>3.1120496E7</v>
      </c>
      <c r="G193" s="17">
        <v>4.8673381E7</v>
      </c>
      <c r="H193" s="17">
        <v>6.70411E7</v>
      </c>
    </row>
    <row r="194">
      <c r="A194" s="7" t="s">
        <v>1745</v>
      </c>
      <c r="B194" s="17" t="s">
        <v>1746</v>
      </c>
      <c r="C194" s="17">
        <v>2.0</v>
      </c>
      <c r="D194" s="17">
        <v>1.468694555E8</v>
      </c>
      <c r="E194" s="17">
        <v>5.889029E7</v>
      </c>
      <c r="F194" s="17">
        <v>5.889029E7</v>
      </c>
      <c r="G194" s="17">
        <v>2.34848621E8</v>
      </c>
      <c r="H194" s="17">
        <v>2.34848621E8</v>
      </c>
    </row>
    <row r="195">
      <c r="A195" s="7" t="s">
        <v>1747</v>
      </c>
      <c r="B195" s="17" t="s">
        <v>1748</v>
      </c>
      <c r="C195" s="17">
        <v>5.0</v>
      </c>
      <c r="D195" s="17">
        <v>5.90413194E7</v>
      </c>
      <c r="E195" s="17">
        <v>4.138015E7</v>
      </c>
      <c r="F195" s="17">
        <v>6.0137122E7</v>
      </c>
      <c r="G195" s="17">
        <v>7.3099803E7</v>
      </c>
      <c r="H195" s="17">
        <v>9.1789155E7</v>
      </c>
    </row>
    <row r="196">
      <c r="A196" s="7" t="s">
        <v>1749</v>
      </c>
      <c r="B196" s="17" t="s">
        <v>1750</v>
      </c>
      <c r="C196" s="17">
        <v>1.0</v>
      </c>
      <c r="D196" s="17">
        <v>4.7588491E7</v>
      </c>
      <c r="E196" s="17">
        <v>4.7588491E7</v>
      </c>
      <c r="F196" s="17">
        <v>4.7588491E7</v>
      </c>
      <c r="G196" s="17">
        <v>4.7588491E7</v>
      </c>
      <c r="H196" s="17">
        <v>4.7588491E7</v>
      </c>
    </row>
    <row r="197">
      <c r="A197" s="7" t="s">
        <v>1751</v>
      </c>
      <c r="B197" s="17" t="s">
        <v>1752</v>
      </c>
      <c r="C197" s="17">
        <v>27.0</v>
      </c>
      <c r="D197" s="17">
        <v>5.820973052E7</v>
      </c>
      <c r="E197" s="17">
        <v>2.4739126E7</v>
      </c>
      <c r="F197" s="17">
        <v>6.0902383E7</v>
      </c>
      <c r="G197" s="17">
        <v>7.9916452E7</v>
      </c>
      <c r="H197" s="17">
        <v>1.00730713E8</v>
      </c>
    </row>
    <row r="198">
      <c r="A198" s="7" t="s">
        <v>1753</v>
      </c>
      <c r="B198" s="17" t="s">
        <v>1754</v>
      </c>
      <c r="C198" s="17">
        <v>2.0</v>
      </c>
      <c r="D198" s="17">
        <v>2.45954625E7</v>
      </c>
      <c r="E198" s="17">
        <v>8370000.0</v>
      </c>
      <c r="F198" s="17">
        <v>8370000.0</v>
      </c>
      <c r="G198" s="17">
        <v>4.0820925E7</v>
      </c>
      <c r="H198" s="17">
        <v>4.0820925E7</v>
      </c>
    </row>
    <row r="199">
      <c r="A199" s="7" t="s">
        <v>1755</v>
      </c>
      <c r="B199" s="17" t="s">
        <v>1756</v>
      </c>
      <c r="C199" s="17">
        <v>33.0</v>
      </c>
      <c r="D199" s="17">
        <v>3.323629024E7</v>
      </c>
      <c r="E199" s="17">
        <v>1.8867596E7</v>
      </c>
      <c r="F199" s="17">
        <v>2.2884412E7</v>
      </c>
      <c r="G199" s="17">
        <v>4.6226412E7</v>
      </c>
      <c r="H199" s="17">
        <v>6.0653599E7</v>
      </c>
    </row>
    <row r="200">
      <c r="A200" s="7" t="s">
        <v>1757</v>
      </c>
      <c r="B200" s="17" t="s">
        <v>1758</v>
      </c>
      <c r="C200" s="17">
        <v>132.0</v>
      </c>
      <c r="D200" s="17">
        <v>4.188418625E7</v>
      </c>
      <c r="E200" s="17">
        <v>1.5855718E7</v>
      </c>
      <c r="F200" s="17">
        <v>2.97555E7</v>
      </c>
      <c r="G200" s="17">
        <v>5.9583626E7</v>
      </c>
      <c r="H200" s="17">
        <v>7.9541114E7</v>
      </c>
    </row>
    <row r="201">
      <c r="A201" s="7" t="s">
        <v>1759</v>
      </c>
      <c r="B201" s="17" t="s">
        <v>1760</v>
      </c>
      <c r="C201" s="17">
        <v>519.0</v>
      </c>
      <c r="D201" s="17">
        <v>8740658.499</v>
      </c>
      <c r="E201" s="17">
        <v>3843553.0</v>
      </c>
      <c r="F201" s="17">
        <v>4429000.0</v>
      </c>
      <c r="G201" s="17">
        <v>7857515.0</v>
      </c>
      <c r="H201" s="17">
        <v>1.8472524E7</v>
      </c>
    </row>
    <row r="202">
      <c r="A202" s="7" t="s">
        <v>1761</v>
      </c>
      <c r="B202" s="17" t="s">
        <v>1762</v>
      </c>
      <c r="C202" s="17">
        <v>22321.0</v>
      </c>
      <c r="D202" s="17">
        <v>1.322107179E7</v>
      </c>
      <c r="E202" s="17">
        <v>5081290.0</v>
      </c>
      <c r="F202" s="17">
        <v>9540532.0</v>
      </c>
      <c r="G202" s="17">
        <v>1.253518E7</v>
      </c>
      <c r="H202" s="17">
        <v>1.7688382E7</v>
      </c>
    </row>
    <row r="203">
      <c r="A203" s="7" t="s">
        <v>1763</v>
      </c>
      <c r="B203" s="17" t="s">
        <v>1764</v>
      </c>
      <c r="C203" s="17">
        <v>703.0</v>
      </c>
      <c r="D203" s="17">
        <v>7832668.422</v>
      </c>
      <c r="E203" s="17">
        <v>4178158.0</v>
      </c>
      <c r="F203" s="17">
        <v>5332233.0</v>
      </c>
      <c r="G203" s="17">
        <v>7307387.0</v>
      </c>
      <c r="H203" s="17">
        <v>1.1979244E7</v>
      </c>
    </row>
    <row r="204">
      <c r="A204" s="7" t="s">
        <v>1765</v>
      </c>
      <c r="B204" s="17" t="s">
        <v>1766</v>
      </c>
      <c r="C204" s="17">
        <v>3.0</v>
      </c>
      <c r="D204" s="17">
        <v>2.440890533E7</v>
      </c>
      <c r="E204" s="17">
        <v>500000.0</v>
      </c>
      <c r="F204" s="17">
        <v>3.2838821E7</v>
      </c>
      <c r="G204" s="17">
        <v>3.9887895E7</v>
      </c>
      <c r="H204" s="17">
        <v>3.9887895E7</v>
      </c>
    </row>
    <row r="205">
      <c r="A205" s="7" t="s">
        <v>1767</v>
      </c>
      <c r="B205" s="17" t="s">
        <v>1768</v>
      </c>
      <c r="C205" s="17">
        <v>3.0</v>
      </c>
      <c r="D205" s="17">
        <v>2.901772067E7</v>
      </c>
      <c r="E205" s="17">
        <v>1.929937E7</v>
      </c>
      <c r="F205" s="17">
        <v>2.5445183E7</v>
      </c>
      <c r="G205" s="17">
        <v>4.2308609E7</v>
      </c>
      <c r="H205" s="17">
        <v>4.2308609E7</v>
      </c>
    </row>
    <row r="206">
      <c r="A206" s="7" t="s">
        <v>1769</v>
      </c>
      <c r="B206" s="17" t="s">
        <v>1770</v>
      </c>
      <c r="C206" s="17">
        <v>1.0</v>
      </c>
      <c r="D206" s="17">
        <v>3.366E7</v>
      </c>
      <c r="E206" s="17">
        <v>3.366E7</v>
      </c>
      <c r="F206" s="17">
        <v>3.366E7</v>
      </c>
      <c r="G206" s="17">
        <v>3.366E7</v>
      </c>
      <c r="H206" s="17">
        <v>3.366E7</v>
      </c>
    </row>
    <row r="207">
      <c r="A207" s="7" t="s">
        <v>1771</v>
      </c>
      <c r="B207" s="17" t="s">
        <v>1772</v>
      </c>
      <c r="C207" s="17">
        <v>16.0</v>
      </c>
      <c r="D207" s="17">
        <v>2.917132725E7</v>
      </c>
      <c r="E207" s="17">
        <v>1.0099597E7</v>
      </c>
      <c r="F207" s="17">
        <v>1.7752773E7</v>
      </c>
      <c r="G207" s="17">
        <v>3.9532198E7</v>
      </c>
      <c r="H207" s="17">
        <v>8.3277915E7</v>
      </c>
    </row>
    <row r="208">
      <c r="A208" s="7" t="s">
        <v>1773</v>
      </c>
      <c r="B208" s="17" t="s">
        <v>1774</v>
      </c>
      <c r="C208" s="17">
        <v>1.0</v>
      </c>
      <c r="D208" s="17">
        <v>1.6214184E7</v>
      </c>
      <c r="E208" s="17">
        <v>1.6214184E7</v>
      </c>
      <c r="F208" s="17">
        <v>1.6214184E7</v>
      </c>
      <c r="G208" s="17">
        <v>1.6214184E7</v>
      </c>
      <c r="H208" s="17">
        <v>1.6214184E7</v>
      </c>
    </row>
    <row r="209">
      <c r="A209" s="7" t="s">
        <v>1779</v>
      </c>
      <c r="B209" s="17" t="s">
        <v>1780</v>
      </c>
      <c r="C209" s="17">
        <v>4.0</v>
      </c>
      <c r="D209" s="17">
        <v>2.4879614E7</v>
      </c>
      <c r="E209" s="17">
        <v>8462886.0</v>
      </c>
      <c r="F209" s="17">
        <v>1.36599E7</v>
      </c>
      <c r="G209" s="17">
        <v>1.73346E7</v>
      </c>
      <c r="H209" s="17">
        <v>6.006107E7</v>
      </c>
    </row>
    <row r="210">
      <c r="A210" s="7" t="s">
        <v>1783</v>
      </c>
      <c r="B210" s="17" t="s">
        <v>1784</v>
      </c>
      <c r="C210" s="17">
        <v>5.0</v>
      </c>
      <c r="D210" s="17">
        <v>1.83527196E7</v>
      </c>
      <c r="E210" s="17">
        <v>1.6085579E7</v>
      </c>
      <c r="F210" s="17">
        <v>1.6170093E7</v>
      </c>
      <c r="G210" s="17">
        <v>2.436146E7</v>
      </c>
      <c r="H210" s="17">
        <v>2.6167253E7</v>
      </c>
    </row>
    <row r="211">
      <c r="A211" s="7" t="s">
        <v>1785</v>
      </c>
      <c r="B211" s="17" t="s">
        <v>1786</v>
      </c>
      <c r="C211" s="17">
        <v>7.0</v>
      </c>
      <c r="D211" s="17">
        <v>2.547849571E7</v>
      </c>
      <c r="E211" s="17">
        <v>7803750.0</v>
      </c>
      <c r="F211" s="17">
        <v>2.5285361E7</v>
      </c>
      <c r="G211" s="17">
        <v>3.2165319E7</v>
      </c>
      <c r="H211" s="17">
        <v>5.1490138E7</v>
      </c>
    </row>
    <row r="212">
      <c r="A212" s="7" t="s">
        <v>1787</v>
      </c>
      <c r="B212" s="17" t="s">
        <v>1788</v>
      </c>
      <c r="C212" s="17">
        <v>2.0</v>
      </c>
      <c r="D212" s="17">
        <v>7.9319815E7</v>
      </c>
      <c r="E212" s="17">
        <v>5.73393E7</v>
      </c>
      <c r="F212" s="17">
        <v>5.73393E7</v>
      </c>
      <c r="G212" s="17">
        <v>1.0130033E8</v>
      </c>
      <c r="H212" s="17">
        <v>1.0130033E8</v>
      </c>
    </row>
    <row r="213">
      <c r="A213" s="7" t="s">
        <v>1789</v>
      </c>
      <c r="B213" s="17" t="s">
        <v>1790</v>
      </c>
      <c r="C213" s="17">
        <v>26.0</v>
      </c>
      <c r="D213" s="17">
        <v>2.779612204E7</v>
      </c>
      <c r="E213" s="17">
        <v>1.41862E7</v>
      </c>
      <c r="F213" s="17">
        <v>2.2462567E7</v>
      </c>
      <c r="G213" s="17">
        <v>3.6163759E7</v>
      </c>
      <c r="H213" s="17">
        <v>5.7841062E7</v>
      </c>
    </row>
    <row r="214">
      <c r="A214" s="7" t="s">
        <v>1791</v>
      </c>
      <c r="B214" s="17" t="s">
        <v>1792</v>
      </c>
      <c r="C214" s="17">
        <v>2.0</v>
      </c>
      <c r="D214" s="17">
        <v>3.18623515E7</v>
      </c>
      <c r="E214" s="17">
        <v>1.0574108E7</v>
      </c>
      <c r="F214" s="17">
        <v>1.0574108E7</v>
      </c>
      <c r="G214" s="17">
        <v>5.3150595E7</v>
      </c>
      <c r="H214" s="17">
        <v>5.3150595E7</v>
      </c>
    </row>
    <row r="215">
      <c r="A215" s="7" t="s">
        <v>1793</v>
      </c>
      <c r="B215" s="17" t="s">
        <v>1794</v>
      </c>
      <c r="C215" s="17">
        <v>14.0</v>
      </c>
      <c r="D215" s="17">
        <v>4.173659014E7</v>
      </c>
      <c r="E215" s="17">
        <v>6621016.0</v>
      </c>
      <c r="F215" s="17">
        <v>1.6925101E7</v>
      </c>
      <c r="G215" s="17">
        <v>2.2529E7</v>
      </c>
      <c r="H215" s="17">
        <v>2.33105E7</v>
      </c>
    </row>
    <row r="216">
      <c r="A216" s="7" t="s">
        <v>1795</v>
      </c>
      <c r="B216" s="17" t="s">
        <v>1796</v>
      </c>
      <c r="C216" s="17">
        <v>25.0</v>
      </c>
      <c r="D216" s="17">
        <v>4.78669732E7</v>
      </c>
      <c r="E216" s="17">
        <v>1.55007E7</v>
      </c>
      <c r="F216" s="17">
        <v>3.3733054E7</v>
      </c>
      <c r="G216" s="17">
        <v>6.8333727E7</v>
      </c>
      <c r="H216" s="17">
        <v>1.28680463E8</v>
      </c>
    </row>
    <row r="217">
      <c r="A217" s="7" t="s">
        <v>1797</v>
      </c>
      <c r="B217" s="17" t="s">
        <v>1798</v>
      </c>
      <c r="C217" s="17">
        <v>6919.0</v>
      </c>
      <c r="D217" s="17">
        <v>1.379658824E7</v>
      </c>
      <c r="E217" s="17">
        <v>9002575.0</v>
      </c>
      <c r="F217" s="17">
        <v>1.1518542E7</v>
      </c>
      <c r="G217" s="17">
        <v>1.5651137E7</v>
      </c>
      <c r="H217" s="17">
        <v>2.3007088E7</v>
      </c>
    </row>
    <row r="218">
      <c r="A218" s="7" t="s">
        <v>1799</v>
      </c>
      <c r="B218" s="17" t="s">
        <v>1800</v>
      </c>
      <c r="C218" s="17">
        <v>187.0</v>
      </c>
      <c r="D218" s="17">
        <v>1.945971686E7</v>
      </c>
      <c r="E218" s="17">
        <v>6183880.0</v>
      </c>
      <c r="F218" s="17">
        <v>1.158155E7</v>
      </c>
      <c r="G218" s="17">
        <v>3.2591431E7</v>
      </c>
      <c r="H218" s="17">
        <v>3.9935939E7</v>
      </c>
    </row>
    <row r="219">
      <c r="A219" s="7" t="s">
        <v>1801</v>
      </c>
      <c r="B219" s="17" t="s">
        <v>1802</v>
      </c>
      <c r="C219" s="17">
        <v>71.0</v>
      </c>
      <c r="D219" s="17">
        <v>2.157453237E7</v>
      </c>
      <c r="E219" s="17">
        <v>1.3961351E7</v>
      </c>
      <c r="F219" s="17">
        <v>1.656835E7</v>
      </c>
      <c r="G219" s="17">
        <v>2.483925E7</v>
      </c>
      <c r="H219" s="17">
        <v>3.9879721E7</v>
      </c>
    </row>
    <row r="220">
      <c r="A220" s="7" t="s">
        <v>1803</v>
      </c>
      <c r="B220" s="17" t="s">
        <v>1804</v>
      </c>
      <c r="C220" s="17">
        <v>14.0</v>
      </c>
      <c r="D220" s="17">
        <v>3.074800364E7</v>
      </c>
      <c r="E220" s="17">
        <v>2.0508287E7</v>
      </c>
      <c r="F220" s="17">
        <v>2.6642111E7</v>
      </c>
      <c r="G220" s="17">
        <v>3.0192999E7</v>
      </c>
      <c r="H220" s="17">
        <v>4.4659967E7</v>
      </c>
    </row>
    <row r="221">
      <c r="A221" s="7" t="s">
        <v>1805</v>
      </c>
      <c r="B221" s="17" t="s">
        <v>1806</v>
      </c>
      <c r="C221" s="17">
        <v>7.0</v>
      </c>
      <c r="D221" s="17">
        <v>1.944669129E7</v>
      </c>
      <c r="E221" s="17">
        <v>1.2858807E7</v>
      </c>
      <c r="F221" s="17">
        <v>1.830098E7</v>
      </c>
      <c r="G221" s="17">
        <v>2.9107562E7</v>
      </c>
      <c r="H221" s="17">
        <v>3.5067534E7</v>
      </c>
    </row>
    <row r="222">
      <c r="A222" s="7" t="s">
        <v>1807</v>
      </c>
      <c r="B222" s="17" t="s">
        <v>1808</v>
      </c>
      <c r="C222" s="17">
        <v>12.0</v>
      </c>
      <c r="D222" s="17">
        <v>1.969981967E7</v>
      </c>
      <c r="E222" s="17">
        <v>7146735.0</v>
      </c>
      <c r="F222" s="17">
        <v>9300046.0</v>
      </c>
      <c r="G222" s="17">
        <v>1.2529672E7</v>
      </c>
      <c r="H222" s="17">
        <v>2.2155656E7</v>
      </c>
    </row>
    <row r="223">
      <c r="A223" s="7" t="s">
        <v>1809</v>
      </c>
      <c r="B223" s="17" t="s">
        <v>1811</v>
      </c>
      <c r="C223" s="17">
        <v>82.0</v>
      </c>
      <c r="D223" s="17">
        <v>1.047635278E7</v>
      </c>
      <c r="E223" s="17">
        <v>2973830.0</v>
      </c>
      <c r="F223" s="17">
        <v>4645031.0</v>
      </c>
      <c r="G223" s="17">
        <v>8543150.0</v>
      </c>
      <c r="H223" s="17">
        <v>2.5958381E7</v>
      </c>
    </row>
    <row r="224">
      <c r="A224" s="7" t="s">
        <v>1813</v>
      </c>
      <c r="B224" s="17" t="s">
        <v>1814</v>
      </c>
      <c r="C224" s="17">
        <v>26.0</v>
      </c>
      <c r="D224" s="17">
        <v>2.303503681E7</v>
      </c>
      <c r="E224" s="17">
        <v>5239663.0</v>
      </c>
      <c r="F224" s="17">
        <v>9406070.0</v>
      </c>
      <c r="G224" s="17">
        <v>2.0885353E7</v>
      </c>
      <c r="H224" s="17">
        <v>5.969754E7</v>
      </c>
    </row>
    <row r="225">
      <c r="A225" s="7" t="s">
        <v>1815</v>
      </c>
      <c r="B225" s="17" t="s">
        <v>1816</v>
      </c>
      <c r="C225" s="17">
        <v>130.0</v>
      </c>
      <c r="D225" s="17">
        <v>2.750743543E7</v>
      </c>
      <c r="E225" s="17">
        <v>1.1523109E7</v>
      </c>
      <c r="F225" s="17">
        <v>1.837299E7</v>
      </c>
      <c r="G225" s="17">
        <v>2.3778717E7</v>
      </c>
      <c r="H225" s="17">
        <v>3.3070246E7</v>
      </c>
    </row>
    <row r="226">
      <c r="A226" s="7" t="s">
        <v>1817</v>
      </c>
      <c r="B226" s="17" t="s">
        <v>1818</v>
      </c>
      <c r="C226" s="17">
        <v>1197.0</v>
      </c>
      <c r="D226" s="17">
        <v>1.278973086E7</v>
      </c>
      <c r="E226" s="17">
        <v>4205394.0</v>
      </c>
      <c r="F226" s="17">
        <v>7252159.0</v>
      </c>
      <c r="G226" s="17">
        <v>1.2748989E7</v>
      </c>
      <c r="H226" s="17">
        <v>2.46283E7</v>
      </c>
    </row>
    <row r="227">
      <c r="A227" s="7" t="s">
        <v>1819</v>
      </c>
      <c r="B227" s="17" t="s">
        <v>1820</v>
      </c>
      <c r="C227" s="17">
        <v>1312.0</v>
      </c>
      <c r="D227" s="17">
        <v>1.539769647E7</v>
      </c>
      <c r="E227" s="17">
        <v>7536952.0</v>
      </c>
      <c r="F227" s="17">
        <v>1.0345551E7</v>
      </c>
      <c r="G227" s="17">
        <v>1.451116E7</v>
      </c>
      <c r="H227" s="17">
        <v>2.26743E7</v>
      </c>
    </row>
    <row r="228">
      <c r="A228" s="7" t="s">
        <v>1821</v>
      </c>
      <c r="B228" s="17" t="s">
        <v>1822</v>
      </c>
      <c r="C228" s="17">
        <v>42.0</v>
      </c>
      <c r="D228" s="17">
        <v>1.555211643E7</v>
      </c>
      <c r="E228" s="17">
        <v>7312680.0</v>
      </c>
      <c r="F228" s="17">
        <v>1.0388672E7</v>
      </c>
      <c r="G228" s="17">
        <v>1.6077533E7</v>
      </c>
      <c r="H228" s="17">
        <v>3.046547E7</v>
      </c>
    </row>
    <row r="229">
      <c r="A229" s="7" t="s">
        <v>1823</v>
      </c>
      <c r="B229" s="17" t="s">
        <v>1824</v>
      </c>
      <c r="C229" s="17">
        <v>72.0</v>
      </c>
      <c r="D229" s="17">
        <v>2.966920586E7</v>
      </c>
      <c r="E229" s="17">
        <v>7367614.0</v>
      </c>
      <c r="F229" s="17">
        <v>9514478.0</v>
      </c>
      <c r="G229" s="17">
        <v>2.32516E7</v>
      </c>
      <c r="H229" s="17">
        <v>4.0942167E7</v>
      </c>
    </row>
    <row r="230">
      <c r="A230" s="7" t="s">
        <v>1825</v>
      </c>
      <c r="B230" s="17" t="s">
        <v>1826</v>
      </c>
      <c r="C230" s="17">
        <v>7408.0</v>
      </c>
      <c r="D230" s="17">
        <v>1.53779934E7</v>
      </c>
      <c r="E230" s="17">
        <v>9049486.0</v>
      </c>
      <c r="F230" s="17">
        <v>1.2682955E7</v>
      </c>
      <c r="G230" s="17">
        <v>1.8019008E7</v>
      </c>
      <c r="H230" s="17">
        <v>2.6112923E7</v>
      </c>
    </row>
    <row r="231">
      <c r="A231" s="7" t="s">
        <v>1827</v>
      </c>
      <c r="B231" s="17" t="s">
        <v>1828</v>
      </c>
      <c r="C231" s="17">
        <v>858.0</v>
      </c>
      <c r="D231" s="17">
        <v>1.557828371E7</v>
      </c>
      <c r="E231" s="17">
        <v>7036532.0</v>
      </c>
      <c r="F231" s="17">
        <v>1.0522414E7</v>
      </c>
      <c r="G231" s="17">
        <v>1.6741517E7</v>
      </c>
      <c r="H231" s="17">
        <v>2.548106E7</v>
      </c>
    </row>
    <row r="232">
      <c r="A232" s="7" t="s">
        <v>1829</v>
      </c>
      <c r="B232" s="17" t="s">
        <v>1830</v>
      </c>
      <c r="C232" s="17">
        <v>7.0</v>
      </c>
      <c r="D232" s="17">
        <v>2.564141957E7</v>
      </c>
      <c r="E232" s="17">
        <v>1.0390884E7</v>
      </c>
      <c r="F232" s="17">
        <v>2.01826E7</v>
      </c>
      <c r="G232" s="17">
        <v>4.02892E7</v>
      </c>
      <c r="H232" s="17">
        <v>4.8239359E7</v>
      </c>
    </row>
    <row r="233">
      <c r="A233" s="7" t="s">
        <v>1831</v>
      </c>
      <c r="B233" s="17" t="s">
        <v>1832</v>
      </c>
      <c r="C233" s="17">
        <v>6481.0</v>
      </c>
      <c r="D233" s="17">
        <v>1.62897026E7</v>
      </c>
      <c r="E233" s="17">
        <v>8818173.0</v>
      </c>
      <c r="F233" s="17">
        <v>1.2085601E7</v>
      </c>
      <c r="G233" s="17">
        <v>1.738122E7</v>
      </c>
      <c r="H233" s="17">
        <v>2.5133669E7</v>
      </c>
    </row>
    <row r="234">
      <c r="A234" s="7" t="s">
        <v>1833</v>
      </c>
      <c r="B234" s="17" t="s">
        <v>1834</v>
      </c>
      <c r="C234" s="17">
        <v>6745.0</v>
      </c>
      <c r="D234" s="17">
        <v>2.618797831E7</v>
      </c>
      <c r="E234" s="17">
        <v>1.2412767E7</v>
      </c>
      <c r="F234" s="17">
        <v>1.8619561E7</v>
      </c>
      <c r="G234" s="17">
        <v>3.0419699E7</v>
      </c>
      <c r="H234" s="17">
        <v>5.145491E7</v>
      </c>
    </row>
    <row r="235">
      <c r="A235" s="7" t="s">
        <v>1835</v>
      </c>
      <c r="B235" s="17" t="s">
        <v>1836</v>
      </c>
      <c r="C235" s="17">
        <v>33.0</v>
      </c>
      <c r="D235" s="17">
        <v>1.818636891E7</v>
      </c>
      <c r="E235" s="17">
        <v>1.270811E7</v>
      </c>
      <c r="F235" s="17">
        <v>1.52653E7</v>
      </c>
      <c r="G235" s="17">
        <v>2.1167019E7</v>
      </c>
      <c r="H235" s="17">
        <v>2.4710987E7</v>
      </c>
    </row>
    <row r="236">
      <c r="A236" s="7" t="s">
        <v>1837</v>
      </c>
      <c r="B236" s="17" t="s">
        <v>1838</v>
      </c>
      <c r="C236" s="17">
        <v>123.0</v>
      </c>
      <c r="D236" s="17">
        <v>1.793501581E7</v>
      </c>
      <c r="E236" s="17">
        <v>8962728.0</v>
      </c>
      <c r="F236" s="17">
        <v>1.05845E7</v>
      </c>
      <c r="G236" s="17">
        <v>1.7657236E7</v>
      </c>
      <c r="H236" s="17">
        <v>2.9948876E7</v>
      </c>
    </row>
    <row r="237">
      <c r="A237" s="7" t="s">
        <v>1839</v>
      </c>
      <c r="B237" s="17" t="s">
        <v>1840</v>
      </c>
      <c r="C237" s="17">
        <v>62.0</v>
      </c>
      <c r="D237" s="17">
        <v>2.057220398E7</v>
      </c>
      <c r="E237" s="17">
        <v>1.0094584E7</v>
      </c>
      <c r="F237" s="17">
        <v>1.4764261E7</v>
      </c>
      <c r="G237" s="17">
        <v>2.3913219E7</v>
      </c>
      <c r="H237" s="17">
        <v>3.8341265E7</v>
      </c>
    </row>
    <row r="238">
      <c r="A238" s="7" t="s">
        <v>1841</v>
      </c>
      <c r="B238" s="17" t="s">
        <v>1842</v>
      </c>
      <c r="C238" s="17">
        <v>19.0</v>
      </c>
      <c r="D238" s="17">
        <v>1.412139974E7</v>
      </c>
      <c r="E238" s="17">
        <v>7647300.0</v>
      </c>
      <c r="F238" s="17">
        <v>9629000.0</v>
      </c>
      <c r="G238" s="17">
        <v>1.5475706E7</v>
      </c>
      <c r="H238" s="17">
        <v>3.2980913E7</v>
      </c>
    </row>
    <row r="239">
      <c r="A239" s="7" t="s">
        <v>1843</v>
      </c>
      <c r="B239" s="17" t="s">
        <v>1844</v>
      </c>
      <c r="C239" s="17">
        <v>1121.0</v>
      </c>
      <c r="D239" s="17">
        <v>1.237238678E7</v>
      </c>
      <c r="E239" s="17">
        <v>6973806.0</v>
      </c>
      <c r="F239" s="17">
        <v>9740860.0</v>
      </c>
      <c r="G239" s="17">
        <v>1.4200834E7</v>
      </c>
      <c r="H239" s="17">
        <v>2.0475587E7</v>
      </c>
    </row>
    <row r="240">
      <c r="A240" s="7" t="s">
        <v>1845</v>
      </c>
      <c r="B240" s="17" t="s">
        <v>1846</v>
      </c>
      <c r="C240" s="17">
        <v>28.0</v>
      </c>
      <c r="D240" s="17">
        <v>2.254139007E7</v>
      </c>
      <c r="E240" s="17">
        <v>1.154403E7</v>
      </c>
      <c r="F240" s="17">
        <v>1.4912955E7</v>
      </c>
      <c r="G240" s="17">
        <v>3.6042384E7</v>
      </c>
      <c r="H240" s="17">
        <v>6.3323984E7</v>
      </c>
    </row>
    <row r="241">
      <c r="A241" s="7" t="s">
        <v>1847</v>
      </c>
      <c r="B241" s="17" t="s">
        <v>1848</v>
      </c>
      <c r="C241" s="17">
        <v>70.0</v>
      </c>
      <c r="D241" s="17">
        <v>2.511422627E7</v>
      </c>
      <c r="E241" s="17">
        <v>1.01009E7</v>
      </c>
      <c r="F241" s="17">
        <v>1.797968E7</v>
      </c>
      <c r="G241" s="17">
        <v>3.38609E7</v>
      </c>
      <c r="H241" s="17">
        <v>5.6045221E7</v>
      </c>
    </row>
    <row r="242">
      <c r="A242" s="7" t="s">
        <v>1849</v>
      </c>
      <c r="B242" s="17" t="s">
        <v>1850</v>
      </c>
      <c r="C242" s="17">
        <v>225.0</v>
      </c>
      <c r="D242" s="17">
        <v>1.677450383E7</v>
      </c>
      <c r="E242" s="17">
        <v>8219452.0</v>
      </c>
      <c r="F242" s="17">
        <v>1.3127438E7</v>
      </c>
      <c r="G242" s="17">
        <v>2.2659355E7</v>
      </c>
      <c r="H242" s="17">
        <v>3.2086765E7</v>
      </c>
    </row>
    <row r="243">
      <c r="A243" s="7" t="s">
        <v>1851</v>
      </c>
      <c r="B243" s="17" t="s">
        <v>1852</v>
      </c>
      <c r="C243" s="17">
        <v>12.0</v>
      </c>
      <c r="D243" s="17">
        <v>3.97028705E7</v>
      </c>
      <c r="E243" s="17">
        <v>1.1068E7</v>
      </c>
      <c r="F243" s="17">
        <v>1.917145E7</v>
      </c>
      <c r="G243" s="17">
        <v>3.221936E7</v>
      </c>
      <c r="H243" s="17">
        <v>5.9537248E7</v>
      </c>
    </row>
    <row r="244">
      <c r="A244" s="7" t="s">
        <v>1853</v>
      </c>
      <c r="B244" s="17" t="s">
        <v>1854</v>
      </c>
      <c r="C244" s="17">
        <v>8.0</v>
      </c>
      <c r="D244" s="17">
        <v>1.614175213E7</v>
      </c>
      <c r="E244" s="17">
        <v>8212600.0</v>
      </c>
      <c r="F244" s="17">
        <v>1.0989481E7</v>
      </c>
      <c r="G244" s="17">
        <v>2.1590335E7</v>
      </c>
      <c r="H244" s="17">
        <v>3.001194E7</v>
      </c>
    </row>
    <row r="245">
      <c r="A245" s="7" t="s">
        <v>1857</v>
      </c>
      <c r="B245" s="17" t="s">
        <v>1858</v>
      </c>
      <c r="C245" s="17">
        <v>4.0</v>
      </c>
      <c r="D245" s="17">
        <v>3.575769675E7</v>
      </c>
      <c r="E245" s="17">
        <v>2.2768179E7</v>
      </c>
      <c r="F245" s="17">
        <v>2.5638499E7</v>
      </c>
      <c r="G245" s="17">
        <v>4.4081129E7</v>
      </c>
      <c r="H245" s="17">
        <v>5.054298E7</v>
      </c>
    </row>
    <row r="246">
      <c r="A246" s="7" t="s">
        <v>1859</v>
      </c>
      <c r="B246" s="17" t="s">
        <v>1860</v>
      </c>
      <c r="C246" s="17">
        <v>445.0</v>
      </c>
      <c r="D246" s="17">
        <v>1.586929612E7</v>
      </c>
      <c r="E246" s="17">
        <v>7397888.0</v>
      </c>
      <c r="F246" s="17">
        <v>1.5371105E7</v>
      </c>
      <c r="G246" s="17">
        <v>1.7367E7</v>
      </c>
      <c r="H246" s="17">
        <v>2.233455E7</v>
      </c>
    </row>
    <row r="247">
      <c r="A247" s="7" t="s">
        <v>1861</v>
      </c>
      <c r="B247" s="17" t="s">
        <v>1862</v>
      </c>
      <c r="C247" s="17">
        <v>107.0</v>
      </c>
      <c r="D247" s="17">
        <v>2.106766817E7</v>
      </c>
      <c r="E247" s="17">
        <v>9782300.0</v>
      </c>
      <c r="F247" s="17">
        <v>1.5577222E7</v>
      </c>
      <c r="G247" s="17">
        <v>2.2297137E7</v>
      </c>
      <c r="H247" s="17">
        <v>3.3869067E7</v>
      </c>
    </row>
    <row r="248">
      <c r="A248" s="7" t="s">
        <v>1863</v>
      </c>
      <c r="B248" s="17" t="s">
        <v>1864</v>
      </c>
      <c r="C248" s="17">
        <v>13.0</v>
      </c>
      <c r="D248" s="17">
        <v>1.076409723E7</v>
      </c>
      <c r="E248" s="17">
        <v>8467700.0</v>
      </c>
      <c r="F248" s="17">
        <v>9838500.0</v>
      </c>
      <c r="G248" s="17">
        <v>1.07724E7</v>
      </c>
      <c r="H248" s="17">
        <v>1.62609E7</v>
      </c>
    </row>
    <row r="249">
      <c r="A249" s="7" t="s">
        <v>1865</v>
      </c>
      <c r="B249" s="17" t="s">
        <v>1866</v>
      </c>
      <c r="C249" s="17">
        <v>2.0</v>
      </c>
      <c r="D249" s="17">
        <v>1.089116065E8</v>
      </c>
      <c r="E249" s="17">
        <v>7.6836313E7</v>
      </c>
      <c r="F249" s="17">
        <v>7.6836313E7</v>
      </c>
      <c r="G249" s="17">
        <v>1.409869E8</v>
      </c>
      <c r="H249" s="17">
        <v>1.409869E8</v>
      </c>
    </row>
    <row r="250">
      <c r="A250" s="7" t="s">
        <v>1867</v>
      </c>
      <c r="B250" s="17" t="s">
        <v>1868</v>
      </c>
      <c r="C250" s="17">
        <v>34.0</v>
      </c>
      <c r="D250" s="17">
        <v>2.022808112E7</v>
      </c>
      <c r="E250" s="17">
        <v>5650567.0</v>
      </c>
      <c r="F250" s="17">
        <v>9246892.0</v>
      </c>
      <c r="G250" s="17">
        <v>2.14354E7</v>
      </c>
      <c r="H250" s="17">
        <v>4.9466262E7</v>
      </c>
    </row>
    <row r="251">
      <c r="A251" s="7" t="s">
        <v>1869</v>
      </c>
      <c r="B251" s="17" t="s">
        <v>1870</v>
      </c>
      <c r="C251" s="17">
        <v>18.0</v>
      </c>
      <c r="D251" s="17">
        <v>3.554281067E7</v>
      </c>
      <c r="E251" s="17">
        <v>1.33048E7</v>
      </c>
      <c r="F251" s="17">
        <v>3.2229522E7</v>
      </c>
      <c r="G251" s="17">
        <v>4.10859E7</v>
      </c>
      <c r="H251" s="17">
        <v>9.6795942E7</v>
      </c>
    </row>
    <row r="252">
      <c r="A252" s="7" t="s">
        <v>1871</v>
      </c>
      <c r="B252" s="17" t="s">
        <v>1872</v>
      </c>
      <c r="C252" s="17">
        <v>1.0</v>
      </c>
      <c r="D252" s="17">
        <v>5.6515553E7</v>
      </c>
      <c r="E252" s="17">
        <v>5.6515553E7</v>
      </c>
      <c r="F252" s="17">
        <v>5.6515553E7</v>
      </c>
      <c r="G252" s="17">
        <v>5.6515553E7</v>
      </c>
      <c r="H252" s="17">
        <v>5.6515553E7</v>
      </c>
    </row>
    <row r="253">
      <c r="A253" s="7" t="s">
        <v>1873</v>
      </c>
      <c r="B253" s="17" t="s">
        <v>1874</v>
      </c>
      <c r="C253" s="17">
        <v>17.0</v>
      </c>
      <c r="D253" s="17">
        <v>1.073889191E8</v>
      </c>
      <c r="E253" s="17">
        <v>5.5806416E7</v>
      </c>
      <c r="F253" s="17">
        <v>1.02190467E8</v>
      </c>
      <c r="G253" s="17">
        <v>1.29748029E8</v>
      </c>
      <c r="H253" s="17">
        <v>2.20088568E8</v>
      </c>
    </row>
    <row r="254">
      <c r="A254" s="7" t="s">
        <v>1875</v>
      </c>
      <c r="B254" s="17" t="s">
        <v>1876</v>
      </c>
      <c r="C254" s="17">
        <v>6.0</v>
      </c>
      <c r="D254" s="17">
        <v>5.09468095E7</v>
      </c>
      <c r="E254" s="17">
        <v>4.2208095E7</v>
      </c>
      <c r="F254" s="17">
        <v>4.648985E7</v>
      </c>
      <c r="G254" s="17">
        <v>5.2000524E7</v>
      </c>
      <c r="H254" s="17">
        <v>8.2895254E7</v>
      </c>
    </row>
    <row r="255">
      <c r="A255" s="7" t="s">
        <v>1877</v>
      </c>
      <c r="B255" s="17" t="s">
        <v>1878</v>
      </c>
      <c r="C255" s="17">
        <v>13.0</v>
      </c>
      <c r="D255" s="17">
        <v>3.586366262E7</v>
      </c>
      <c r="E255" s="17">
        <v>7085579.0</v>
      </c>
      <c r="F255" s="17">
        <v>8977307.0</v>
      </c>
      <c r="G255" s="17">
        <v>3.239485E7</v>
      </c>
      <c r="H255" s="17">
        <v>7.3499159E7</v>
      </c>
    </row>
    <row r="256">
      <c r="A256" s="7" t="s">
        <v>1879</v>
      </c>
      <c r="B256" s="17" t="s">
        <v>1880</v>
      </c>
      <c r="C256" s="17">
        <v>2.0</v>
      </c>
      <c r="D256" s="17">
        <v>9.3845303E7</v>
      </c>
      <c r="E256" s="17">
        <v>8.4788451E7</v>
      </c>
      <c r="F256" s="17">
        <v>8.4788451E7</v>
      </c>
      <c r="G256" s="17">
        <v>1.02902155E8</v>
      </c>
      <c r="H256" s="17">
        <v>1.02902155E8</v>
      </c>
    </row>
    <row r="257">
      <c r="A257" s="7" t="s">
        <v>1881</v>
      </c>
      <c r="B257" s="17" t="s">
        <v>1882</v>
      </c>
      <c r="C257" s="17">
        <v>9.0</v>
      </c>
      <c r="D257" s="17">
        <v>5.211249789E7</v>
      </c>
      <c r="E257" s="17">
        <v>3.2037051E7</v>
      </c>
      <c r="F257" s="17">
        <v>4.7881346E7</v>
      </c>
      <c r="G257" s="17">
        <v>6.2418394E7</v>
      </c>
      <c r="H257" s="17">
        <v>1.0809833E8</v>
      </c>
    </row>
    <row r="258">
      <c r="A258" s="7" t="s">
        <v>1883</v>
      </c>
      <c r="B258" s="17" t="s">
        <v>1884</v>
      </c>
      <c r="C258" s="17">
        <v>81.0</v>
      </c>
      <c r="D258" s="17">
        <v>6.919703651E7</v>
      </c>
      <c r="E258" s="17">
        <v>3.0886468E7</v>
      </c>
      <c r="F258" s="17">
        <v>4.5217362E7</v>
      </c>
      <c r="G258" s="17">
        <v>8.9821197E7</v>
      </c>
      <c r="H258" s="17">
        <v>1.47772737E8</v>
      </c>
    </row>
    <row r="259">
      <c r="A259" s="7" t="s">
        <v>1885</v>
      </c>
      <c r="B259" s="17" t="s">
        <v>1886</v>
      </c>
      <c r="C259" s="17">
        <v>6.0</v>
      </c>
      <c r="D259" s="17">
        <v>3.16036115E7</v>
      </c>
      <c r="E259" s="17">
        <v>2.0817452E7</v>
      </c>
      <c r="F259" s="17">
        <v>2.4857648E7</v>
      </c>
      <c r="G259" s="17">
        <v>3.7421064E7</v>
      </c>
      <c r="H259" s="17">
        <v>6.533426E7</v>
      </c>
    </row>
    <row r="260">
      <c r="A260" s="7" t="s">
        <v>1887</v>
      </c>
      <c r="B260" s="17" t="s">
        <v>1888</v>
      </c>
      <c r="C260" s="17">
        <v>1.0</v>
      </c>
      <c r="D260" s="17">
        <v>3.4806902E7</v>
      </c>
      <c r="E260" s="17">
        <v>3.4806902E7</v>
      </c>
      <c r="F260" s="17">
        <v>3.4806902E7</v>
      </c>
      <c r="G260" s="17">
        <v>3.4806902E7</v>
      </c>
      <c r="H260" s="17">
        <v>3.4806902E7</v>
      </c>
    </row>
    <row r="261">
      <c r="A261" s="7" t="s">
        <v>1889</v>
      </c>
      <c r="B261" s="17" t="s">
        <v>1890</v>
      </c>
      <c r="C261" s="17">
        <v>2.0</v>
      </c>
      <c r="D261" s="17">
        <v>1.3104068E7</v>
      </c>
      <c r="E261" s="17">
        <v>1.1519236E7</v>
      </c>
      <c r="F261" s="17">
        <v>1.1519236E7</v>
      </c>
      <c r="G261" s="17">
        <v>1.46889E7</v>
      </c>
      <c r="H261" s="17">
        <v>1.46889E7</v>
      </c>
    </row>
    <row r="262">
      <c r="A262" s="7" t="s">
        <v>1891</v>
      </c>
      <c r="B262" s="17" t="s">
        <v>1892</v>
      </c>
      <c r="C262" s="17">
        <v>1.0</v>
      </c>
      <c r="D262" s="17">
        <v>2505000.0</v>
      </c>
      <c r="E262" s="17">
        <v>2505000.0</v>
      </c>
      <c r="F262" s="17">
        <v>2505000.0</v>
      </c>
      <c r="G262" s="17">
        <v>2505000.0</v>
      </c>
      <c r="H262" s="17">
        <v>2505000.0</v>
      </c>
    </row>
    <row r="263">
      <c r="A263" s="7" t="s">
        <v>1893</v>
      </c>
      <c r="B263" s="17" t="s">
        <v>1894</v>
      </c>
      <c r="C263" s="17">
        <v>3.0</v>
      </c>
      <c r="D263" s="17">
        <v>1.73084804E8</v>
      </c>
      <c r="E263" s="17">
        <v>1.05855897E8</v>
      </c>
      <c r="F263" s="17">
        <v>1.83238864E8</v>
      </c>
      <c r="G263" s="17">
        <v>2.30159651E8</v>
      </c>
      <c r="H263" s="17">
        <v>2.30159651E8</v>
      </c>
    </row>
    <row r="264">
      <c r="A264" s="7" t="s">
        <v>1895</v>
      </c>
      <c r="B264" s="17" t="s">
        <v>1896</v>
      </c>
      <c r="C264" s="17">
        <v>6.0</v>
      </c>
      <c r="D264" s="17">
        <v>3.043896367E7</v>
      </c>
      <c r="E264" s="17">
        <v>7255900.0</v>
      </c>
      <c r="F264" s="17">
        <v>1.1730074E7</v>
      </c>
      <c r="G264" s="17">
        <v>1.7041148E7</v>
      </c>
      <c r="H264" s="17">
        <v>1.30250287E8</v>
      </c>
    </row>
    <row r="265">
      <c r="A265" s="7" t="s">
        <v>1897</v>
      </c>
      <c r="B265" s="17" t="s">
        <v>1898</v>
      </c>
      <c r="C265" s="17">
        <v>1.0</v>
      </c>
      <c r="D265" s="17">
        <v>2.33805E7</v>
      </c>
      <c r="E265" s="17">
        <v>2.33805E7</v>
      </c>
      <c r="F265" s="17">
        <v>2.33805E7</v>
      </c>
      <c r="G265" s="17">
        <v>2.33805E7</v>
      </c>
      <c r="H265" s="17">
        <v>2.33805E7</v>
      </c>
    </row>
    <row r="266">
      <c r="A266" s="7" t="s">
        <v>1901</v>
      </c>
      <c r="B266" s="17" t="s">
        <v>1902</v>
      </c>
      <c r="C266" s="17">
        <v>2.0</v>
      </c>
      <c r="D266" s="17">
        <v>2.48138885E7</v>
      </c>
      <c r="E266" s="17">
        <v>1.5193152E7</v>
      </c>
      <c r="F266" s="17">
        <v>1.5193152E7</v>
      </c>
      <c r="G266" s="17">
        <v>3.4434625E7</v>
      </c>
      <c r="H266" s="17">
        <v>3.4434625E7</v>
      </c>
    </row>
    <row r="267">
      <c r="A267" s="7" t="s">
        <v>1903</v>
      </c>
      <c r="B267" s="17" t="s">
        <v>1904</v>
      </c>
      <c r="C267" s="17">
        <v>3.0</v>
      </c>
      <c r="D267" s="17">
        <v>2.115890433E7</v>
      </c>
      <c r="E267" s="17">
        <v>9699277.0</v>
      </c>
      <c r="F267" s="17">
        <v>2.1829716E7</v>
      </c>
      <c r="G267" s="17">
        <v>3.194772E7</v>
      </c>
      <c r="H267" s="17">
        <v>3.194772E7</v>
      </c>
    </row>
    <row r="268">
      <c r="A268" s="7" t="s">
        <v>1905</v>
      </c>
      <c r="B268" s="17" t="s">
        <v>1906</v>
      </c>
      <c r="C268" s="17">
        <v>2.0</v>
      </c>
      <c r="D268" s="17">
        <v>9.35645785E7</v>
      </c>
      <c r="E268" s="17">
        <v>6.9761259E7</v>
      </c>
      <c r="F268" s="17">
        <v>6.9761259E7</v>
      </c>
      <c r="G268" s="17">
        <v>1.17367898E8</v>
      </c>
      <c r="H268" s="17">
        <v>1.17367898E8</v>
      </c>
    </row>
    <row r="269">
      <c r="A269" s="7" t="s">
        <v>1907</v>
      </c>
      <c r="B269" s="17" t="s">
        <v>1908</v>
      </c>
      <c r="C269" s="17">
        <v>1.0</v>
      </c>
      <c r="D269" s="17">
        <v>2129532.0</v>
      </c>
      <c r="E269" s="17">
        <v>2129532.0</v>
      </c>
      <c r="F269" s="17">
        <v>2129532.0</v>
      </c>
      <c r="G269" s="17">
        <v>2129532.0</v>
      </c>
      <c r="H269" s="17">
        <v>2129532.0</v>
      </c>
    </row>
    <row r="270">
      <c r="A270" s="7" t="s">
        <v>1909</v>
      </c>
      <c r="B270" s="17" t="s">
        <v>1910</v>
      </c>
      <c r="C270" s="17">
        <v>8.0</v>
      </c>
      <c r="D270" s="17">
        <v>9.490001625E7</v>
      </c>
      <c r="E270" s="17">
        <v>4.1789162E7</v>
      </c>
      <c r="F270" s="17">
        <v>1.04387331E8</v>
      </c>
      <c r="G270" s="17">
        <v>1.08780152E8</v>
      </c>
      <c r="H270" s="17">
        <v>1.70389929E8</v>
      </c>
    </row>
    <row r="271">
      <c r="A271" s="7" t="s">
        <v>1911</v>
      </c>
      <c r="B271" s="17" t="s">
        <v>1912</v>
      </c>
      <c r="C271" s="17">
        <v>210.0</v>
      </c>
      <c r="D271" s="17">
        <v>1.508780793E8</v>
      </c>
      <c r="E271" s="17">
        <v>8.0621651E7</v>
      </c>
      <c r="F271" s="17">
        <v>1.30922337E8</v>
      </c>
      <c r="G271" s="17">
        <v>2.16467483E8</v>
      </c>
      <c r="H271" s="17">
        <v>2.38730617E8</v>
      </c>
    </row>
    <row r="272">
      <c r="A272" s="7" t="s">
        <v>1913</v>
      </c>
      <c r="B272" s="17" t="s">
        <v>1914</v>
      </c>
      <c r="C272" s="17">
        <v>21.0</v>
      </c>
      <c r="D272" s="17">
        <v>8.174254071E7</v>
      </c>
      <c r="E272" s="17">
        <v>4.8923455E7</v>
      </c>
      <c r="F272" s="17">
        <v>7.5602956E7</v>
      </c>
      <c r="G272" s="17">
        <v>1.00814844E8</v>
      </c>
      <c r="H272" s="17">
        <v>1.32264892E8</v>
      </c>
    </row>
    <row r="273">
      <c r="A273" s="7" t="s">
        <v>1915</v>
      </c>
      <c r="B273" s="17" t="s">
        <v>1916</v>
      </c>
      <c r="C273" s="17">
        <v>15.0</v>
      </c>
      <c r="D273" s="17">
        <v>1.097601185E8</v>
      </c>
      <c r="E273" s="17">
        <v>3.3851164E7</v>
      </c>
      <c r="F273" s="17">
        <v>7.7343562E7</v>
      </c>
      <c r="G273" s="17">
        <v>1.38120134E8</v>
      </c>
      <c r="H273" s="17">
        <v>2.18943764E8</v>
      </c>
    </row>
    <row r="274">
      <c r="A274" s="7" t="s">
        <v>1917</v>
      </c>
      <c r="B274" s="17" t="s">
        <v>1918</v>
      </c>
      <c r="C274" s="17">
        <v>144.0</v>
      </c>
      <c r="D274" s="17">
        <v>9.342355206E7</v>
      </c>
      <c r="E274" s="17">
        <v>5.6364047E7</v>
      </c>
      <c r="F274" s="17">
        <v>8.6218201E7</v>
      </c>
      <c r="G274" s="17">
        <v>1.1422096E8</v>
      </c>
      <c r="H274" s="17">
        <v>1.376943E8</v>
      </c>
    </row>
    <row r="275">
      <c r="A275" s="7" t="s">
        <v>1919</v>
      </c>
      <c r="B275" s="17" t="s">
        <v>1920</v>
      </c>
      <c r="C275" s="17">
        <v>2.0</v>
      </c>
      <c r="D275" s="17">
        <v>1.098067425E8</v>
      </c>
      <c r="E275" s="17">
        <v>7.938092E7</v>
      </c>
      <c r="F275" s="17">
        <v>7.938092E7</v>
      </c>
      <c r="G275" s="17">
        <v>1.40232565E8</v>
      </c>
      <c r="H275" s="17">
        <v>1.40232565E8</v>
      </c>
    </row>
    <row r="276">
      <c r="A276" s="7" t="s">
        <v>1921</v>
      </c>
      <c r="B276" s="17" t="s">
        <v>1922</v>
      </c>
      <c r="C276" s="17">
        <v>17.0</v>
      </c>
      <c r="D276" s="17">
        <v>6.563215847E7</v>
      </c>
      <c r="E276" s="17">
        <v>5.2552214E7</v>
      </c>
      <c r="F276" s="17">
        <v>5.5970803E7</v>
      </c>
      <c r="G276" s="17">
        <v>7.12267E7</v>
      </c>
      <c r="H276" s="17">
        <v>8.4202899E7</v>
      </c>
    </row>
    <row r="277">
      <c r="A277" s="7" t="s">
        <v>1923</v>
      </c>
      <c r="B277" s="17" t="s">
        <v>1924</v>
      </c>
      <c r="C277" s="17">
        <v>2.0</v>
      </c>
      <c r="D277" s="17">
        <v>4.5083823E7</v>
      </c>
      <c r="E277" s="17">
        <v>1.0786726E7</v>
      </c>
      <c r="F277" s="17">
        <v>1.0786726E7</v>
      </c>
      <c r="G277" s="17">
        <v>7.938092E7</v>
      </c>
      <c r="H277" s="17">
        <v>7.938092E7</v>
      </c>
    </row>
    <row r="278">
      <c r="A278" s="7" t="s">
        <v>1925</v>
      </c>
      <c r="B278" s="17" t="s">
        <v>1926</v>
      </c>
      <c r="C278" s="17">
        <v>2.0</v>
      </c>
      <c r="D278" s="17">
        <v>3.939017167E7</v>
      </c>
      <c r="E278" s="17">
        <v>1.3382449E7</v>
      </c>
      <c r="F278" s="17">
        <v>1.3382449E7</v>
      </c>
      <c r="G278" s="17">
        <v>9.1405617E7</v>
      </c>
      <c r="H278" s="17">
        <v>9.1405617E7</v>
      </c>
    </row>
    <row r="279">
      <c r="A279" s="7" t="s">
        <v>1927</v>
      </c>
      <c r="B279" s="17" t="s">
        <v>1928</v>
      </c>
      <c r="C279" s="17">
        <v>53.0</v>
      </c>
      <c r="D279" s="17">
        <v>1.002618215E8</v>
      </c>
      <c r="E279" s="17">
        <v>4.2661121E7</v>
      </c>
      <c r="F279" s="17">
        <v>7.3867401E7</v>
      </c>
      <c r="G279" s="17">
        <v>1.16998104E8</v>
      </c>
      <c r="H279" s="17">
        <v>2.2813565E8</v>
      </c>
    </row>
    <row r="280">
      <c r="A280" s="7" t="s">
        <v>1929</v>
      </c>
      <c r="B280" s="17" t="s">
        <v>1930</v>
      </c>
      <c r="C280" s="17">
        <v>18.0</v>
      </c>
      <c r="D280" s="17">
        <v>8.310087983E7</v>
      </c>
      <c r="E280" s="17">
        <v>5.1659207E7</v>
      </c>
      <c r="F280" s="17">
        <v>6.030235E7</v>
      </c>
      <c r="G280" s="17">
        <v>1.1105705E8</v>
      </c>
      <c r="H280" s="17">
        <v>1.49798668E8</v>
      </c>
    </row>
    <row r="281">
      <c r="A281" s="7" t="s">
        <v>1931</v>
      </c>
      <c r="B281" s="17" t="s">
        <v>1932</v>
      </c>
      <c r="C281" s="17">
        <v>29.0</v>
      </c>
      <c r="D281" s="17">
        <v>8.382877221E7</v>
      </c>
      <c r="E281" s="17">
        <v>5.155188E7</v>
      </c>
      <c r="F281" s="17">
        <v>7.80114E7</v>
      </c>
      <c r="G281" s="17">
        <v>9.9467312E7</v>
      </c>
      <c r="H281" s="17">
        <v>1.61085888E8</v>
      </c>
    </row>
    <row r="282">
      <c r="A282" s="7" t="s">
        <v>1933</v>
      </c>
      <c r="B282" s="17" t="s">
        <v>1934</v>
      </c>
      <c r="C282" s="17">
        <v>2.0</v>
      </c>
      <c r="D282" s="17">
        <v>9.6402145E7</v>
      </c>
      <c r="E282" s="17">
        <v>4.3748926E7</v>
      </c>
      <c r="F282" s="17">
        <v>4.3748926E7</v>
      </c>
      <c r="G282" s="17">
        <v>1.49055364E8</v>
      </c>
      <c r="H282" s="17">
        <v>1.49055364E8</v>
      </c>
    </row>
    <row r="283">
      <c r="A283" s="7" t="s">
        <v>1935</v>
      </c>
      <c r="B283" s="17" t="s">
        <v>1936</v>
      </c>
      <c r="C283" s="17">
        <v>3.0</v>
      </c>
      <c r="D283" s="17">
        <v>1.24833857E8</v>
      </c>
      <c r="E283" s="17">
        <v>6.0969929E7</v>
      </c>
      <c r="F283" s="17">
        <v>1.5163865E8</v>
      </c>
      <c r="G283" s="17">
        <v>1.61892992E8</v>
      </c>
      <c r="H283" s="17">
        <v>1.61892992E8</v>
      </c>
    </row>
    <row r="284">
      <c r="A284" s="7" t="s">
        <v>1937</v>
      </c>
      <c r="B284" s="17" t="s">
        <v>1938</v>
      </c>
      <c r="C284" s="17">
        <v>1.0</v>
      </c>
      <c r="D284" s="17">
        <v>3.64709E7</v>
      </c>
      <c r="E284" s="17">
        <v>3.64709E7</v>
      </c>
      <c r="F284" s="17">
        <v>3.64709E7</v>
      </c>
      <c r="G284" s="17">
        <v>3.64709E7</v>
      </c>
      <c r="H284" s="17">
        <v>3.64709E7</v>
      </c>
    </row>
    <row r="285">
      <c r="A285" s="7" t="s">
        <v>1941</v>
      </c>
      <c r="B285" s="17" t="s">
        <v>1942</v>
      </c>
      <c r="C285" s="17">
        <v>1.0</v>
      </c>
      <c r="D285" s="17">
        <v>1.0812467E7</v>
      </c>
      <c r="E285" s="17">
        <v>1.0812467E7</v>
      </c>
      <c r="F285" s="17">
        <v>1.0812467E7</v>
      </c>
      <c r="G285" s="17">
        <v>1.0812467E7</v>
      </c>
      <c r="H285" s="17">
        <v>1.0812467E7</v>
      </c>
    </row>
    <row r="286">
      <c r="A286" s="7" t="s">
        <v>1943</v>
      </c>
      <c r="B286" s="17" t="s">
        <v>1944</v>
      </c>
      <c r="C286" s="17">
        <v>15.0</v>
      </c>
      <c r="D286" s="17">
        <v>1.56228596E7</v>
      </c>
      <c r="E286" s="17">
        <v>5142673.0</v>
      </c>
      <c r="F286" s="17">
        <v>1.1934657E7</v>
      </c>
      <c r="G286" s="17">
        <v>2.0565385E7</v>
      </c>
      <c r="H286" s="17">
        <v>4.3064575E7</v>
      </c>
    </row>
    <row r="287">
      <c r="A287" s="7" t="s">
        <v>1945</v>
      </c>
      <c r="B287" s="17" t="s">
        <v>1946</v>
      </c>
      <c r="C287" s="17">
        <v>5.0</v>
      </c>
      <c r="D287" s="17">
        <v>8792385.8</v>
      </c>
      <c r="E287" s="17">
        <v>7729817.0</v>
      </c>
      <c r="F287" s="17">
        <v>8069000.0</v>
      </c>
      <c r="G287" s="17">
        <v>1.0130173E7</v>
      </c>
      <c r="H287" s="17">
        <v>1.2818733E7</v>
      </c>
    </row>
    <row r="288">
      <c r="A288" s="7" t="s">
        <v>1947</v>
      </c>
      <c r="B288" s="17" t="s">
        <v>1948</v>
      </c>
      <c r="C288" s="17">
        <v>883.0</v>
      </c>
      <c r="D288" s="17">
        <v>9884865.84</v>
      </c>
      <c r="E288" s="17">
        <v>4428053.0</v>
      </c>
      <c r="F288" s="17">
        <v>7105000.0</v>
      </c>
      <c r="G288" s="17">
        <v>1.1139555E7</v>
      </c>
      <c r="H288" s="17">
        <v>1.7844966E7</v>
      </c>
    </row>
    <row r="289">
      <c r="A289" s="7" t="s">
        <v>1949</v>
      </c>
      <c r="B289" s="17" t="s">
        <v>1950</v>
      </c>
      <c r="C289" s="17">
        <v>513.0</v>
      </c>
      <c r="D289" s="17">
        <v>1.208273425E7</v>
      </c>
      <c r="E289" s="17">
        <v>5962458.0</v>
      </c>
      <c r="F289" s="17">
        <v>9356563.0</v>
      </c>
      <c r="G289" s="17">
        <v>1.60868E7</v>
      </c>
      <c r="H289" s="17">
        <v>2.04589E7</v>
      </c>
    </row>
    <row r="290">
      <c r="A290" s="7" t="s">
        <v>1951</v>
      </c>
      <c r="B290" s="17" t="s">
        <v>1952</v>
      </c>
      <c r="C290" s="17">
        <v>20.0</v>
      </c>
      <c r="D290" s="17">
        <v>8370564.3</v>
      </c>
      <c r="E290" s="17">
        <v>4320960.0</v>
      </c>
      <c r="F290" s="17">
        <v>6500500.0</v>
      </c>
      <c r="G290" s="17">
        <v>1.1264971E7</v>
      </c>
      <c r="H290" s="17">
        <v>1.331713E7</v>
      </c>
    </row>
    <row r="291">
      <c r="A291" s="7" t="s">
        <v>1953</v>
      </c>
      <c r="B291" s="17" t="s">
        <v>1954</v>
      </c>
      <c r="C291" s="17">
        <v>1419.0</v>
      </c>
      <c r="D291" s="17">
        <v>1.342969506E7</v>
      </c>
      <c r="E291" s="17">
        <v>6093986.0</v>
      </c>
      <c r="F291" s="17">
        <v>8890894.0</v>
      </c>
      <c r="G291" s="17">
        <v>1.46965E7</v>
      </c>
      <c r="H291" s="17">
        <v>2.2704348E7</v>
      </c>
    </row>
    <row r="292">
      <c r="A292" s="7" t="s">
        <v>1955</v>
      </c>
      <c r="B292" s="17" t="s">
        <v>1956</v>
      </c>
      <c r="C292" s="17">
        <v>591.0</v>
      </c>
      <c r="D292" s="17">
        <v>7210743.244</v>
      </c>
      <c r="E292" s="17">
        <v>4380897.0</v>
      </c>
      <c r="F292" s="17">
        <v>5830076.0</v>
      </c>
      <c r="G292" s="17">
        <v>8348770.0</v>
      </c>
      <c r="H292" s="17">
        <v>1.2085539E7</v>
      </c>
    </row>
    <row r="293">
      <c r="A293" s="7" t="s">
        <v>1957</v>
      </c>
      <c r="B293" s="17" t="s">
        <v>1958</v>
      </c>
      <c r="C293" s="17">
        <v>704.0</v>
      </c>
      <c r="D293" s="17">
        <v>1.134277891E7</v>
      </c>
      <c r="E293" s="17">
        <v>5966844.0</v>
      </c>
      <c r="F293" s="17">
        <v>9071451.0</v>
      </c>
      <c r="G293" s="17">
        <v>1.5362337E7</v>
      </c>
      <c r="H293" s="17">
        <v>1.9928956E7</v>
      </c>
    </row>
    <row r="294">
      <c r="A294" s="7" t="s">
        <v>1959</v>
      </c>
      <c r="B294" s="17" t="s">
        <v>1960</v>
      </c>
      <c r="C294" s="17">
        <v>255.0</v>
      </c>
      <c r="D294" s="17">
        <v>1.204070266E7</v>
      </c>
      <c r="E294" s="17">
        <v>6556685.0</v>
      </c>
      <c r="F294" s="17">
        <v>9691908.0</v>
      </c>
      <c r="G294" s="17">
        <v>1.5163905E7</v>
      </c>
      <c r="H294" s="17">
        <v>1.929675E7</v>
      </c>
    </row>
    <row r="295">
      <c r="A295" s="7" t="s">
        <v>1961</v>
      </c>
      <c r="B295" s="17" t="s">
        <v>1962</v>
      </c>
      <c r="C295" s="17">
        <v>539.0</v>
      </c>
      <c r="D295" s="17">
        <v>1.439690305E7</v>
      </c>
      <c r="E295" s="17">
        <v>6592155.0</v>
      </c>
      <c r="F295" s="17">
        <v>9892300.0</v>
      </c>
      <c r="G295" s="17">
        <v>1.6647234E7</v>
      </c>
      <c r="H295" s="17">
        <v>2.5622103E7</v>
      </c>
    </row>
    <row r="296">
      <c r="A296" s="7" t="s">
        <v>1963</v>
      </c>
      <c r="B296" s="17" t="s">
        <v>1964</v>
      </c>
      <c r="C296" s="17">
        <v>176.0</v>
      </c>
      <c r="D296" s="17">
        <v>1.157565182E7</v>
      </c>
      <c r="E296" s="17">
        <v>4558292.0</v>
      </c>
      <c r="F296" s="17">
        <v>7448800.0</v>
      </c>
      <c r="G296" s="17">
        <v>1.4123593E7</v>
      </c>
      <c r="H296" s="17">
        <v>2.0405911E7</v>
      </c>
    </row>
    <row r="297">
      <c r="A297" s="7" t="s">
        <v>1965</v>
      </c>
      <c r="B297" s="17" t="s">
        <v>1966</v>
      </c>
      <c r="C297" s="17">
        <v>37.0</v>
      </c>
      <c r="D297" s="17">
        <v>1.624139362E7</v>
      </c>
      <c r="E297" s="17">
        <v>1.1105867E7</v>
      </c>
      <c r="F297" s="17">
        <v>1.5295715E7</v>
      </c>
      <c r="G297" s="17">
        <v>2.27542E7</v>
      </c>
      <c r="H297" s="17">
        <v>2.8915952E7</v>
      </c>
    </row>
    <row r="298">
      <c r="A298" s="7" t="s">
        <v>1967</v>
      </c>
      <c r="B298" s="17" t="s">
        <v>1968</v>
      </c>
      <c r="C298" s="17">
        <v>143.0</v>
      </c>
      <c r="D298" s="17">
        <v>1.76214054E7</v>
      </c>
      <c r="E298" s="17">
        <v>1.232015E7</v>
      </c>
      <c r="F298" s="17">
        <v>1.5259583E7</v>
      </c>
      <c r="G298" s="17">
        <v>2.132261E7</v>
      </c>
      <c r="H298" s="17">
        <v>2.8063368E7</v>
      </c>
    </row>
    <row r="299">
      <c r="A299" s="7" t="s">
        <v>1969</v>
      </c>
      <c r="B299" s="17" t="s">
        <v>1970</v>
      </c>
      <c r="C299" s="17">
        <v>193.0</v>
      </c>
      <c r="D299" s="17">
        <v>1.786521058E7</v>
      </c>
      <c r="E299" s="17">
        <v>1.3086687E7</v>
      </c>
      <c r="F299" s="17">
        <v>1.7932714E7</v>
      </c>
      <c r="G299" s="17">
        <v>2.388505E7</v>
      </c>
      <c r="H299" s="17">
        <v>2.6453779E7</v>
      </c>
    </row>
    <row r="300">
      <c r="A300" s="7" t="s">
        <v>1971</v>
      </c>
      <c r="B300" s="17" t="s">
        <v>1972</v>
      </c>
      <c r="C300" s="17">
        <v>44.0</v>
      </c>
      <c r="D300" s="17">
        <v>1.859878795E7</v>
      </c>
      <c r="E300" s="17">
        <v>1.4033599E7</v>
      </c>
      <c r="F300" s="17">
        <v>1.726433E7</v>
      </c>
      <c r="G300" s="17">
        <v>2.2315192E7</v>
      </c>
      <c r="H300" s="17">
        <v>3.015654E7</v>
      </c>
    </row>
    <row r="301">
      <c r="A301" s="7" t="s">
        <v>1973</v>
      </c>
      <c r="B301" s="17" t="s">
        <v>1974</v>
      </c>
      <c r="C301" s="17">
        <v>28.0</v>
      </c>
      <c r="D301" s="17">
        <v>1.134882564E7</v>
      </c>
      <c r="E301" s="17">
        <v>6096500.0</v>
      </c>
      <c r="F301" s="17">
        <v>6096500.0</v>
      </c>
      <c r="G301" s="17">
        <v>2.00682E7</v>
      </c>
      <c r="H301" s="17">
        <v>2.33836E7</v>
      </c>
    </row>
    <row r="302">
      <c r="A302" s="7" t="s">
        <v>1975</v>
      </c>
      <c r="B302" s="17" t="s">
        <v>1976</v>
      </c>
      <c r="C302" s="17">
        <v>157.0</v>
      </c>
      <c r="D302" s="17">
        <v>2.035558098E7</v>
      </c>
      <c r="E302" s="17">
        <v>1.2026539E7</v>
      </c>
      <c r="F302" s="17">
        <v>1.8513675E7</v>
      </c>
      <c r="G302" s="17">
        <v>2.64127E7</v>
      </c>
      <c r="H302" s="17">
        <v>3.46145E7</v>
      </c>
    </row>
    <row r="303">
      <c r="A303" s="7" t="s">
        <v>1977</v>
      </c>
      <c r="B303" s="17" t="s">
        <v>1978</v>
      </c>
      <c r="C303" s="17">
        <v>34.0</v>
      </c>
      <c r="D303" s="17">
        <v>2.226534126E7</v>
      </c>
      <c r="E303" s="17">
        <v>1.8567E7</v>
      </c>
      <c r="F303" s="17">
        <v>2.4810455E7</v>
      </c>
      <c r="G303" s="17">
        <v>2.6493768E7</v>
      </c>
      <c r="H303" s="17">
        <v>2.8869766E7</v>
      </c>
    </row>
    <row r="304">
      <c r="A304" s="7" t="s">
        <v>1979</v>
      </c>
      <c r="B304" s="17" t="s">
        <v>1980</v>
      </c>
      <c r="C304" s="17">
        <v>33.0</v>
      </c>
      <c r="D304" s="17">
        <v>2.033723032E7</v>
      </c>
      <c r="E304" s="17">
        <v>4583900.0</v>
      </c>
      <c r="F304" s="17">
        <v>5550900.0</v>
      </c>
      <c r="G304" s="17">
        <v>1.316871E7</v>
      </c>
      <c r="H304" s="17">
        <v>1.7928354E7</v>
      </c>
    </row>
    <row r="305">
      <c r="A305" s="7" t="s">
        <v>1981</v>
      </c>
      <c r="B305" s="17" t="s">
        <v>1982</v>
      </c>
      <c r="C305" s="17">
        <v>62.0</v>
      </c>
      <c r="D305" s="17">
        <v>2.2092044E7</v>
      </c>
      <c r="E305" s="17">
        <v>1.0595727E7</v>
      </c>
      <c r="F305" s="17">
        <v>1.1581906E7</v>
      </c>
      <c r="G305" s="17">
        <v>1.63099E7</v>
      </c>
      <c r="H305" s="17">
        <v>2.82478E7</v>
      </c>
    </row>
    <row r="306">
      <c r="A306" s="7" t="s">
        <v>1983</v>
      </c>
      <c r="B306" s="17" t="s">
        <v>1984</v>
      </c>
      <c r="C306" s="17">
        <v>211.0</v>
      </c>
      <c r="D306" s="17">
        <v>1.10461844E7</v>
      </c>
      <c r="E306" s="17">
        <v>6672200.0</v>
      </c>
      <c r="F306" s="17">
        <v>1.0313469E7</v>
      </c>
      <c r="G306" s="17">
        <v>1.3275053E7</v>
      </c>
      <c r="H306" s="17">
        <v>1.8083599E7</v>
      </c>
    </row>
    <row r="307">
      <c r="A307" s="7" t="s">
        <v>1987</v>
      </c>
      <c r="B307" s="17" t="s">
        <v>1988</v>
      </c>
      <c r="C307" s="17">
        <v>39.0</v>
      </c>
      <c r="D307" s="17">
        <v>1.412755341E7</v>
      </c>
      <c r="E307" s="17">
        <v>9890410.0</v>
      </c>
      <c r="F307" s="17">
        <v>1.12868E7</v>
      </c>
      <c r="G307" s="17">
        <v>1.6012174E7</v>
      </c>
      <c r="H307" s="17">
        <v>2.1738355E7</v>
      </c>
    </row>
    <row r="308">
      <c r="A308" s="7" t="s">
        <v>1989</v>
      </c>
      <c r="B308" s="17" t="s">
        <v>1990</v>
      </c>
      <c r="C308" s="17">
        <v>342.0</v>
      </c>
      <c r="D308" s="17">
        <v>1.523593716E7</v>
      </c>
      <c r="E308" s="17">
        <v>8774500.0</v>
      </c>
      <c r="F308" s="17">
        <v>1.232567E7</v>
      </c>
      <c r="G308" s="17">
        <v>1.8329105E7</v>
      </c>
      <c r="H308" s="17">
        <v>2.3501839E7</v>
      </c>
    </row>
    <row r="309">
      <c r="A309" s="7" t="s">
        <v>1991</v>
      </c>
      <c r="B309" s="17" t="s">
        <v>1992</v>
      </c>
      <c r="C309" s="17">
        <v>468.0</v>
      </c>
      <c r="D309" s="17">
        <v>1.279769266E7</v>
      </c>
      <c r="E309" s="17">
        <v>6384393.0</v>
      </c>
      <c r="F309" s="17">
        <v>1.1086805E7</v>
      </c>
      <c r="G309" s="17">
        <v>1.8014605E7</v>
      </c>
      <c r="H309" s="17">
        <v>2.1482867E7</v>
      </c>
    </row>
    <row r="310">
      <c r="A310" s="7" t="s">
        <v>1993</v>
      </c>
      <c r="B310" s="17" t="s">
        <v>1994</v>
      </c>
      <c r="C310" s="17">
        <v>38.0</v>
      </c>
      <c r="D310" s="17">
        <v>3.135887008E7</v>
      </c>
      <c r="E310" s="17">
        <v>1.17014E7</v>
      </c>
      <c r="F310" s="17">
        <v>1.6823291E7</v>
      </c>
      <c r="G310" s="17">
        <v>2.9426104E7</v>
      </c>
      <c r="H310" s="17">
        <v>5.1464098E7</v>
      </c>
    </row>
    <row r="311">
      <c r="A311" s="7" t="s">
        <v>1995</v>
      </c>
      <c r="B311" s="17" t="s">
        <v>1996</v>
      </c>
      <c r="C311" s="17">
        <v>188.0</v>
      </c>
      <c r="D311" s="17">
        <v>3.078500868E7</v>
      </c>
      <c r="E311" s="17">
        <v>9724498.0</v>
      </c>
      <c r="F311" s="17">
        <v>1.4444901E7</v>
      </c>
      <c r="G311" s="17">
        <v>2.0877707E7</v>
      </c>
      <c r="H311" s="17">
        <v>6.4594111E7</v>
      </c>
    </row>
    <row r="312">
      <c r="A312" s="7" t="s">
        <v>1997</v>
      </c>
      <c r="B312" s="17" t="s">
        <v>1998</v>
      </c>
      <c r="C312" s="17">
        <v>142.0</v>
      </c>
      <c r="D312" s="17">
        <v>2.498757282E7</v>
      </c>
      <c r="E312" s="17">
        <v>9836173.0</v>
      </c>
      <c r="F312" s="17">
        <v>1.6994946E7</v>
      </c>
      <c r="G312" s="17">
        <v>3.0363E7</v>
      </c>
      <c r="H312" s="17">
        <v>5.1602742E7</v>
      </c>
    </row>
    <row r="313">
      <c r="A313" s="7" t="s">
        <v>1999</v>
      </c>
      <c r="B313" s="17" t="s">
        <v>2000</v>
      </c>
      <c r="C313" s="17">
        <v>343.0</v>
      </c>
      <c r="D313" s="17">
        <v>2.569654352E7</v>
      </c>
      <c r="E313" s="17">
        <v>1.0973676E7</v>
      </c>
      <c r="F313" s="17">
        <v>1.78984E7</v>
      </c>
      <c r="G313" s="17">
        <v>2.8987245E7</v>
      </c>
      <c r="H313" s="17">
        <v>5.3037951E7</v>
      </c>
    </row>
    <row r="314">
      <c r="A314" s="7" t="s">
        <v>2001</v>
      </c>
      <c r="B314" s="17" t="s">
        <v>2002</v>
      </c>
      <c r="C314" s="17">
        <v>61.0</v>
      </c>
      <c r="D314" s="17">
        <v>2.21773403E7</v>
      </c>
      <c r="E314" s="17">
        <v>1.1011051E7</v>
      </c>
      <c r="F314" s="17">
        <v>1.45135E7</v>
      </c>
      <c r="G314" s="17">
        <v>2.0729709E7</v>
      </c>
      <c r="H314" s="17">
        <v>2.8724651E7</v>
      </c>
    </row>
    <row r="315">
      <c r="A315" s="7" t="s">
        <v>2003</v>
      </c>
      <c r="B315" s="17" t="s">
        <v>2004</v>
      </c>
      <c r="C315" s="17">
        <v>24.0</v>
      </c>
      <c r="D315" s="17">
        <v>1.282356283E7</v>
      </c>
      <c r="E315" s="17">
        <v>4661415.0</v>
      </c>
      <c r="F315" s="17">
        <v>1.0406895E7</v>
      </c>
      <c r="G315" s="17">
        <v>1.7688462E7</v>
      </c>
      <c r="H315" s="17">
        <v>2.8205182E7</v>
      </c>
    </row>
    <row r="316">
      <c r="A316" s="7" t="s">
        <v>2005</v>
      </c>
      <c r="B316" s="17" t="s">
        <v>2006</v>
      </c>
      <c r="C316" s="17">
        <v>31.0</v>
      </c>
      <c r="D316" s="17">
        <v>1.935580352E7</v>
      </c>
      <c r="E316" s="17">
        <v>1.1459951E7</v>
      </c>
      <c r="F316" s="17">
        <v>1.6766924E7</v>
      </c>
      <c r="G316" s="17">
        <v>2.0366035E7</v>
      </c>
      <c r="H316" s="17">
        <v>2.997704E7</v>
      </c>
    </row>
    <row r="317">
      <c r="A317" s="7" t="s">
        <v>2007</v>
      </c>
      <c r="B317" s="17" t="s">
        <v>2008</v>
      </c>
      <c r="C317" s="17">
        <v>216.0</v>
      </c>
      <c r="D317" s="17">
        <v>2.468669382E7</v>
      </c>
      <c r="E317" s="17">
        <v>1.09616E7</v>
      </c>
      <c r="F317" s="17">
        <v>1.707925E7</v>
      </c>
      <c r="G317" s="17">
        <v>2.8681354E7</v>
      </c>
      <c r="H317" s="17">
        <v>5.2250063E7</v>
      </c>
    </row>
    <row r="318">
      <c r="A318" s="7" t="s">
        <v>2009</v>
      </c>
      <c r="B318" s="17" t="s">
        <v>2010</v>
      </c>
      <c r="C318" s="17">
        <v>741.0</v>
      </c>
      <c r="D318" s="17">
        <v>2.13857365E7</v>
      </c>
      <c r="E318" s="17">
        <v>8898154.0</v>
      </c>
      <c r="F318" s="17">
        <v>1.4801846E7</v>
      </c>
      <c r="G318" s="17">
        <v>2.19541E7</v>
      </c>
      <c r="H318" s="17">
        <v>3.8530734E7</v>
      </c>
    </row>
    <row r="319">
      <c r="A319" s="7" t="s">
        <v>2011</v>
      </c>
      <c r="B319" s="17" t="s">
        <v>2012</v>
      </c>
      <c r="C319" s="17">
        <v>22.0</v>
      </c>
      <c r="D319" s="17">
        <v>2.085154895E7</v>
      </c>
      <c r="E319" s="17">
        <v>1.0820691E7</v>
      </c>
      <c r="F319" s="17">
        <v>1.6592806E7</v>
      </c>
      <c r="G319" s="17">
        <v>2.5027382E7</v>
      </c>
      <c r="H319" s="17">
        <v>2.8879641E7</v>
      </c>
    </row>
    <row r="320">
      <c r="A320" s="7" t="s">
        <v>2013</v>
      </c>
      <c r="B320" s="17" t="s">
        <v>2014</v>
      </c>
      <c r="C320" s="17">
        <v>26.0</v>
      </c>
      <c r="D320" s="17">
        <v>2.397332127E7</v>
      </c>
      <c r="E320" s="17">
        <v>7090227.0</v>
      </c>
      <c r="F320" s="17">
        <v>1.2742403E7</v>
      </c>
      <c r="G320" s="17">
        <v>2.3026143E7</v>
      </c>
      <c r="H320" s="17">
        <v>6.4019783E7</v>
      </c>
    </row>
    <row r="321">
      <c r="A321" s="7" t="s">
        <v>2015</v>
      </c>
      <c r="B321" s="17" t="s">
        <v>2016</v>
      </c>
      <c r="C321" s="17">
        <v>74.0</v>
      </c>
      <c r="D321" s="17">
        <v>2.490449915E7</v>
      </c>
      <c r="E321" s="17">
        <v>1.1533847E7</v>
      </c>
      <c r="F321" s="17">
        <v>1.5898988E7</v>
      </c>
      <c r="G321" s="17">
        <v>2.4950503E7</v>
      </c>
      <c r="H321" s="17">
        <v>3.9700546E7</v>
      </c>
    </row>
    <row r="322">
      <c r="A322" s="7" t="s">
        <v>2017</v>
      </c>
      <c r="B322" s="17" t="s">
        <v>2018</v>
      </c>
      <c r="C322" s="17">
        <v>134.0</v>
      </c>
      <c r="D322" s="17">
        <v>2.558878011E7</v>
      </c>
      <c r="E322" s="17">
        <v>1.1365636E7</v>
      </c>
      <c r="F322" s="17">
        <v>1.8358385E7</v>
      </c>
      <c r="G322" s="17">
        <v>3.025166E7</v>
      </c>
      <c r="H322" s="17">
        <v>5.5233931E7</v>
      </c>
    </row>
    <row r="323">
      <c r="A323" s="7" t="s">
        <v>2019</v>
      </c>
      <c r="B323" s="17" t="s">
        <v>2020</v>
      </c>
      <c r="C323" s="17">
        <v>1057.0</v>
      </c>
      <c r="D323" s="17">
        <v>1.950849326E7</v>
      </c>
      <c r="E323" s="17">
        <v>7191993.0</v>
      </c>
      <c r="F323" s="17">
        <v>1.1368366E7</v>
      </c>
      <c r="G323" s="17">
        <v>2.159538E7</v>
      </c>
      <c r="H323" s="17">
        <v>4.1850213E7</v>
      </c>
    </row>
    <row r="324">
      <c r="A324" s="7" t="s">
        <v>2021</v>
      </c>
      <c r="B324" s="17" t="s">
        <v>2022</v>
      </c>
      <c r="C324" s="17">
        <v>75.0</v>
      </c>
      <c r="D324" s="17">
        <v>1.332828762E7</v>
      </c>
      <c r="E324" s="17">
        <v>7505000.0</v>
      </c>
      <c r="F324" s="17">
        <v>1.1610713E7</v>
      </c>
      <c r="G324" s="17">
        <v>1.6146955E7</v>
      </c>
      <c r="H324" s="17">
        <v>2.3231746E7</v>
      </c>
    </row>
    <row r="325">
      <c r="A325" s="7" t="s">
        <v>2023</v>
      </c>
      <c r="B325" s="17" t="s">
        <v>2024</v>
      </c>
      <c r="C325" s="17">
        <v>260.0</v>
      </c>
      <c r="D325" s="17">
        <v>1.775852487E7</v>
      </c>
      <c r="E325" s="17">
        <v>8154536.0</v>
      </c>
      <c r="F325" s="17">
        <v>1.1767557E7</v>
      </c>
      <c r="G325" s="17">
        <v>1.9650616E7</v>
      </c>
      <c r="H325" s="17">
        <v>3.6502308E7</v>
      </c>
    </row>
    <row r="326">
      <c r="A326" s="7" t="s">
        <v>2025</v>
      </c>
      <c r="B326" s="17" t="s">
        <v>2026</v>
      </c>
      <c r="C326" s="17">
        <v>203.0</v>
      </c>
      <c r="D326" s="17">
        <v>1.794431593E7</v>
      </c>
      <c r="E326" s="17">
        <v>8082401.0</v>
      </c>
      <c r="F326" s="17">
        <v>1.224493E7</v>
      </c>
      <c r="G326" s="17">
        <v>2.0827407E7</v>
      </c>
      <c r="H326" s="17">
        <v>4.056281E7</v>
      </c>
    </row>
    <row r="327">
      <c r="A327" s="7" t="s">
        <v>2029</v>
      </c>
      <c r="B327" s="17" t="s">
        <v>2030</v>
      </c>
      <c r="C327" s="17">
        <v>298.0</v>
      </c>
      <c r="D327" s="17">
        <v>1.77091176E7</v>
      </c>
      <c r="E327" s="17">
        <v>6316667.0</v>
      </c>
      <c r="F327" s="17">
        <v>9410174.0</v>
      </c>
      <c r="G327" s="17">
        <v>1.869779E7</v>
      </c>
      <c r="H327" s="17">
        <v>3.9196214E7</v>
      </c>
    </row>
    <row r="328">
      <c r="A328" s="7" t="s">
        <v>2031</v>
      </c>
      <c r="B328" s="17" t="s">
        <v>2032</v>
      </c>
      <c r="C328" s="17">
        <v>3.0</v>
      </c>
      <c r="D328" s="17">
        <v>4161141.333</v>
      </c>
      <c r="E328" s="17">
        <v>2828122.0</v>
      </c>
      <c r="F328" s="17">
        <v>2892150.0</v>
      </c>
      <c r="G328" s="17">
        <v>6763152.0</v>
      </c>
      <c r="H328" s="17">
        <v>6763152.0</v>
      </c>
    </row>
    <row r="329">
      <c r="A329" s="7" t="s">
        <v>2033</v>
      </c>
      <c r="B329" s="17" t="s">
        <v>2034</v>
      </c>
      <c r="C329" s="17">
        <v>31.0</v>
      </c>
      <c r="D329" s="17">
        <v>6.126443203E7</v>
      </c>
      <c r="E329" s="17">
        <v>1.0534134E7</v>
      </c>
      <c r="F329" s="17">
        <v>1.8753155E7</v>
      </c>
      <c r="G329" s="17">
        <v>8.8048915E7</v>
      </c>
      <c r="H329" s="17">
        <v>1.15598241E8</v>
      </c>
    </row>
    <row r="330">
      <c r="A330" s="7" t="s">
        <v>2035</v>
      </c>
      <c r="B330" s="17" t="s">
        <v>2036</v>
      </c>
      <c r="C330" s="17">
        <v>519.0</v>
      </c>
      <c r="D330" s="17">
        <v>1.87739395E7</v>
      </c>
      <c r="E330" s="17">
        <v>7047958.0</v>
      </c>
      <c r="F330" s="17">
        <v>1.1201022E7</v>
      </c>
      <c r="G330" s="17">
        <v>1.97818E7</v>
      </c>
      <c r="H330" s="17">
        <v>3.90823E7</v>
      </c>
    </row>
    <row r="331">
      <c r="A331" s="7" t="s">
        <v>2037</v>
      </c>
      <c r="B331" s="17" t="s">
        <v>2038</v>
      </c>
      <c r="C331" s="17">
        <v>26.0</v>
      </c>
      <c r="D331" s="17">
        <v>1.469564188E7</v>
      </c>
      <c r="E331" s="17">
        <v>7645758.0</v>
      </c>
      <c r="F331" s="17">
        <v>1.0018851E7</v>
      </c>
      <c r="G331" s="17">
        <v>1.9302745E7</v>
      </c>
      <c r="H331" s="17">
        <v>2.6251476E7</v>
      </c>
    </row>
    <row r="332">
      <c r="A332" s="7" t="s">
        <v>2039</v>
      </c>
      <c r="B332" s="17" t="s">
        <v>2040</v>
      </c>
      <c r="C332" s="17">
        <v>36.0</v>
      </c>
      <c r="D332" s="17">
        <v>8167424.167</v>
      </c>
      <c r="E332" s="17">
        <v>2863683.0</v>
      </c>
      <c r="F332" s="17">
        <v>4835950.0</v>
      </c>
      <c r="G332" s="17">
        <v>1.0349935E7</v>
      </c>
      <c r="H332" s="17">
        <v>1.9321994E7</v>
      </c>
    </row>
    <row r="333">
      <c r="A333" s="7" t="s">
        <v>2041</v>
      </c>
      <c r="B333" s="17" t="s">
        <v>2042</v>
      </c>
      <c r="C333" s="17">
        <v>37.0</v>
      </c>
      <c r="D333" s="17">
        <v>1.130849176E7</v>
      </c>
      <c r="E333" s="17">
        <v>4487395.0</v>
      </c>
      <c r="F333" s="17">
        <v>8686138.0</v>
      </c>
      <c r="G333" s="17">
        <v>1.2629569E7</v>
      </c>
      <c r="H333" s="17">
        <v>1.9105659E7</v>
      </c>
    </row>
    <row r="334">
      <c r="A334" s="7" t="s">
        <v>2043</v>
      </c>
      <c r="B334" s="17" t="s">
        <v>2044</v>
      </c>
      <c r="C334" s="17">
        <v>3.0</v>
      </c>
      <c r="D334" s="17">
        <v>1.511847167E7</v>
      </c>
      <c r="E334" s="17">
        <v>6497500.0</v>
      </c>
      <c r="F334" s="17">
        <v>1.6466743E7</v>
      </c>
      <c r="G334" s="17">
        <v>2.2391172E7</v>
      </c>
      <c r="H334" s="17">
        <v>2.2391172E7</v>
      </c>
    </row>
    <row r="335">
      <c r="A335" s="7" t="s">
        <v>2045</v>
      </c>
      <c r="B335" s="17" t="s">
        <v>2046</v>
      </c>
      <c r="C335" s="17">
        <v>13.0</v>
      </c>
      <c r="D335" s="17">
        <v>1.514024346E7</v>
      </c>
      <c r="E335" s="17">
        <v>8392200.0</v>
      </c>
      <c r="F335" s="17">
        <v>1.4054396E7</v>
      </c>
      <c r="G335" s="17">
        <v>1.9682528E7</v>
      </c>
      <c r="H335" s="17">
        <v>2.65818E7</v>
      </c>
    </row>
    <row r="336">
      <c r="A336" s="7" t="s">
        <v>2047</v>
      </c>
      <c r="B336" s="17" t="s">
        <v>2048</v>
      </c>
      <c r="C336" s="17">
        <v>1.0</v>
      </c>
      <c r="D336" s="17">
        <v>1.8897079E7</v>
      </c>
      <c r="E336" s="17">
        <v>1.8897079E7</v>
      </c>
      <c r="F336" s="17">
        <v>1.8897079E7</v>
      </c>
      <c r="G336" s="17">
        <v>1.8897079E7</v>
      </c>
      <c r="H336" s="17">
        <v>1.8897079E7</v>
      </c>
    </row>
    <row r="337">
      <c r="A337" s="7" t="s">
        <v>2049</v>
      </c>
      <c r="B337" s="17" t="s">
        <v>2050</v>
      </c>
      <c r="C337" s="17">
        <v>11.0</v>
      </c>
      <c r="D337" s="17">
        <v>2.718320664E7</v>
      </c>
      <c r="E337" s="17">
        <v>9536726.0</v>
      </c>
      <c r="F337" s="17">
        <v>3.2439049E7</v>
      </c>
      <c r="G337" s="17">
        <v>4.4619749E7</v>
      </c>
      <c r="H337" s="17">
        <v>4.6342678E7</v>
      </c>
    </row>
    <row r="338">
      <c r="A338" s="7" t="s">
        <v>2051</v>
      </c>
      <c r="B338" s="17" t="s">
        <v>2052</v>
      </c>
      <c r="C338" s="17">
        <v>13.0</v>
      </c>
      <c r="D338" s="17">
        <v>2.119287586E7</v>
      </c>
      <c r="E338" s="17">
        <v>7751228.0</v>
      </c>
      <c r="F338" s="17">
        <v>1.6073379E7</v>
      </c>
      <c r="G338" s="17">
        <v>2.1532938E7</v>
      </c>
      <c r="H338" s="17">
        <v>6.1094534E7</v>
      </c>
    </row>
    <row r="339">
      <c r="A339" s="7" t="s">
        <v>2053</v>
      </c>
      <c r="B339" s="17" t="s">
        <v>2054</v>
      </c>
      <c r="C339" s="17">
        <v>40.0</v>
      </c>
      <c r="D339" s="17">
        <v>2.547187603E7</v>
      </c>
      <c r="E339" s="17">
        <v>9311985.0</v>
      </c>
      <c r="F339" s="17">
        <v>1.2574101E7</v>
      </c>
      <c r="G339" s="17">
        <v>2.332403E7</v>
      </c>
      <c r="H339" s="17">
        <v>5.1602742E7</v>
      </c>
    </row>
    <row r="340">
      <c r="A340" s="7" t="s">
        <v>2055</v>
      </c>
      <c r="B340" s="17" t="s">
        <v>2056</v>
      </c>
      <c r="C340" s="17">
        <v>2.0</v>
      </c>
      <c r="D340" s="17">
        <v>4.5826904E7</v>
      </c>
      <c r="E340" s="17">
        <v>2.3071928E7</v>
      </c>
      <c r="F340" s="17">
        <v>2.3071928E7</v>
      </c>
      <c r="G340" s="17">
        <v>6.858188E7</v>
      </c>
      <c r="H340" s="17">
        <v>6.858188E7</v>
      </c>
    </row>
    <row r="341">
      <c r="A341" s="7" t="s">
        <v>2057</v>
      </c>
      <c r="B341" s="17" t="s">
        <v>2058</v>
      </c>
      <c r="C341" s="17">
        <v>3.0</v>
      </c>
      <c r="D341" s="17">
        <v>4.073178867E7</v>
      </c>
      <c r="E341" s="17">
        <v>9536726.0</v>
      </c>
      <c r="F341" s="17">
        <v>2.7743498E7</v>
      </c>
      <c r="G341" s="17">
        <v>8.4915142E7</v>
      </c>
      <c r="H341" s="17">
        <v>8.4915142E7</v>
      </c>
    </row>
    <row r="342">
      <c r="A342" s="7" t="s">
        <v>2059</v>
      </c>
      <c r="B342" s="17" t="s">
        <v>2060</v>
      </c>
      <c r="C342" s="17">
        <v>58.0</v>
      </c>
      <c r="D342" s="17">
        <v>1.333953367E7</v>
      </c>
      <c r="E342" s="17">
        <v>7126100.0</v>
      </c>
      <c r="F342" s="17">
        <v>9706993.0</v>
      </c>
      <c r="G342" s="17">
        <v>1.9212917E7</v>
      </c>
      <c r="H342" s="17">
        <v>2.9343804E7</v>
      </c>
    </row>
    <row r="343">
      <c r="A343" s="7" t="s">
        <v>2061</v>
      </c>
      <c r="B343" s="17" t="s">
        <v>2062</v>
      </c>
      <c r="C343" s="17">
        <v>36.0</v>
      </c>
      <c r="D343" s="17">
        <v>1.3704516E7</v>
      </c>
      <c r="E343" s="17">
        <v>7030733.0</v>
      </c>
      <c r="F343" s="17">
        <v>9536726.0</v>
      </c>
      <c r="G343" s="17">
        <v>1.4284377E7</v>
      </c>
      <c r="H343" s="17">
        <v>3.5180306E7</v>
      </c>
    </row>
    <row r="344">
      <c r="A344" s="7" t="s">
        <v>2063</v>
      </c>
      <c r="B344" s="17" t="s">
        <v>2064</v>
      </c>
      <c r="C344" s="17">
        <v>191.0</v>
      </c>
      <c r="D344" s="17">
        <v>1.29645204E7</v>
      </c>
      <c r="E344" s="17">
        <v>4907400.0</v>
      </c>
      <c r="F344" s="17">
        <v>9174401.0</v>
      </c>
      <c r="G344" s="17">
        <v>1.46307E7</v>
      </c>
      <c r="H344" s="17">
        <v>2.7609386E7</v>
      </c>
    </row>
    <row r="345">
      <c r="A345" s="7" t="s">
        <v>2065</v>
      </c>
      <c r="B345" s="17" t="s">
        <v>2066</v>
      </c>
      <c r="C345" s="17">
        <v>63.0</v>
      </c>
      <c r="D345" s="17">
        <v>2.562852813E7</v>
      </c>
      <c r="E345" s="17">
        <v>1.37875E7</v>
      </c>
      <c r="F345" s="17">
        <v>1.8054995E7</v>
      </c>
      <c r="G345" s="17">
        <v>3.2588015E7</v>
      </c>
      <c r="H345" s="17">
        <v>4.185572E7</v>
      </c>
    </row>
    <row r="346">
      <c r="A346" s="7" t="s">
        <v>2067</v>
      </c>
      <c r="B346" s="17" t="s">
        <v>2068</v>
      </c>
      <c r="C346" s="17">
        <v>19.0</v>
      </c>
      <c r="D346" s="17">
        <v>1.033393816E7</v>
      </c>
      <c r="E346" s="17">
        <v>4944727.0</v>
      </c>
      <c r="F346" s="17">
        <v>1.0014366E7</v>
      </c>
      <c r="G346" s="17">
        <v>1.40579E7</v>
      </c>
      <c r="H346" s="17">
        <v>2.1481495E7</v>
      </c>
    </row>
    <row r="347">
      <c r="A347" s="7" t="s">
        <v>2069</v>
      </c>
      <c r="B347" s="17" t="s">
        <v>2070</v>
      </c>
      <c r="C347" s="17">
        <v>13.0</v>
      </c>
      <c r="D347" s="17">
        <v>1.011861569E7</v>
      </c>
      <c r="E347" s="17">
        <v>6124400.0</v>
      </c>
      <c r="F347" s="17">
        <v>7262600.0</v>
      </c>
      <c r="G347" s="17">
        <v>1.26597E7</v>
      </c>
      <c r="H347" s="17">
        <v>1.793125E7</v>
      </c>
    </row>
    <row r="348">
      <c r="A348" s="7" t="s">
        <v>2073</v>
      </c>
      <c r="B348" s="17" t="s">
        <v>2074</v>
      </c>
      <c r="C348" s="17">
        <v>13.0</v>
      </c>
      <c r="D348" s="17">
        <v>1.663046477E7</v>
      </c>
      <c r="E348" s="17">
        <v>7812237.0</v>
      </c>
      <c r="F348" s="17">
        <v>1.1854102E7</v>
      </c>
      <c r="G348" s="17">
        <v>1.372565E7</v>
      </c>
      <c r="H348" s="17">
        <v>1.944479E7</v>
      </c>
    </row>
    <row r="349">
      <c r="A349" s="7" t="s">
        <v>2075</v>
      </c>
      <c r="B349" s="17" t="s">
        <v>2076</v>
      </c>
      <c r="C349" s="17">
        <v>14.0</v>
      </c>
      <c r="D349" s="17">
        <v>1.709931757E7</v>
      </c>
      <c r="E349" s="17">
        <v>8222487.0</v>
      </c>
      <c r="F349" s="17">
        <v>1.3382183E7</v>
      </c>
      <c r="G349" s="17">
        <v>1.59018E7</v>
      </c>
      <c r="H349" s="17">
        <v>3.4121254E7</v>
      </c>
    </row>
    <row r="350">
      <c r="A350" s="7" t="s">
        <v>2077</v>
      </c>
      <c r="B350" s="17" t="s">
        <v>2078</v>
      </c>
      <c r="C350" s="17">
        <v>23.0</v>
      </c>
      <c r="D350" s="17">
        <v>1.519861165E7</v>
      </c>
      <c r="E350" s="17">
        <v>3135006.0</v>
      </c>
      <c r="F350" s="17">
        <v>9830843.0</v>
      </c>
      <c r="G350" s="17">
        <v>1.524892E7</v>
      </c>
      <c r="H350" s="17">
        <v>2.284536E7</v>
      </c>
    </row>
    <row r="351">
      <c r="A351" s="7" t="s">
        <v>2079</v>
      </c>
      <c r="B351" s="17" t="s">
        <v>2080</v>
      </c>
      <c r="C351" s="17">
        <v>28.0</v>
      </c>
      <c r="D351" s="17">
        <v>1.902437654E7</v>
      </c>
      <c r="E351" s="17">
        <v>1.2223051E7</v>
      </c>
      <c r="F351" s="17">
        <v>1.5725101E7</v>
      </c>
      <c r="G351" s="17">
        <v>1.9203816E7</v>
      </c>
      <c r="H351" s="17">
        <v>4.7206179E7</v>
      </c>
    </row>
    <row r="352">
      <c r="A352" s="7" t="s">
        <v>2081</v>
      </c>
      <c r="B352" s="17" t="s">
        <v>2082</v>
      </c>
      <c r="C352" s="17">
        <v>3.0</v>
      </c>
      <c r="D352" s="17">
        <v>1.060908467E7</v>
      </c>
      <c r="E352" s="17">
        <v>7378901.0</v>
      </c>
      <c r="F352" s="17">
        <v>9375833.0</v>
      </c>
      <c r="G352" s="17">
        <v>1.507252E7</v>
      </c>
      <c r="H352" s="17">
        <v>1.507252E7</v>
      </c>
    </row>
    <row r="353">
      <c r="A353" s="7" t="s">
        <v>2083</v>
      </c>
      <c r="B353" s="17" t="s">
        <v>2084</v>
      </c>
      <c r="C353" s="17">
        <v>32.0</v>
      </c>
      <c r="D353" s="17">
        <v>2.662283028E7</v>
      </c>
      <c r="E353" s="17">
        <v>7029980.0</v>
      </c>
      <c r="F353" s="17">
        <v>1.1410251E7</v>
      </c>
      <c r="G353" s="17">
        <v>2.1503701E7</v>
      </c>
      <c r="H353" s="17">
        <v>4.8361567E7</v>
      </c>
    </row>
    <row r="354">
      <c r="A354" s="7" t="s">
        <v>2085</v>
      </c>
      <c r="B354" s="17" t="s">
        <v>2086</v>
      </c>
      <c r="C354" s="17">
        <v>268.0</v>
      </c>
      <c r="D354" s="17">
        <v>2.186562542E7</v>
      </c>
      <c r="E354" s="17">
        <v>9861227.0</v>
      </c>
      <c r="F354" s="17">
        <v>1.4753125E7</v>
      </c>
      <c r="G354" s="17">
        <v>2.3475251E7</v>
      </c>
      <c r="H354" s="17">
        <v>4.2699067E7</v>
      </c>
    </row>
    <row r="355">
      <c r="A355" s="7" t="s">
        <v>2087</v>
      </c>
      <c r="B355" s="17" t="s">
        <v>2088</v>
      </c>
      <c r="C355" s="17">
        <v>471.0</v>
      </c>
      <c r="D355" s="17">
        <v>2.237093354E7</v>
      </c>
      <c r="E355" s="17">
        <v>1.5682119E7</v>
      </c>
      <c r="F355" s="17">
        <v>2.0195962E7</v>
      </c>
      <c r="G355" s="17">
        <v>2.5303336E7</v>
      </c>
      <c r="H355" s="17">
        <v>3.409503E7</v>
      </c>
    </row>
    <row r="356">
      <c r="A356" s="7" t="s">
        <v>2089</v>
      </c>
      <c r="B356" s="17" t="s">
        <v>2090</v>
      </c>
      <c r="C356" s="17">
        <v>4.0</v>
      </c>
      <c r="D356" s="17">
        <v>1.12795015E7</v>
      </c>
      <c r="E356" s="17">
        <v>4173186.0</v>
      </c>
      <c r="F356" s="17">
        <v>5000000.0</v>
      </c>
      <c r="G356" s="17">
        <v>9937422.0</v>
      </c>
      <c r="H356" s="17">
        <v>2.6007398E7</v>
      </c>
    </row>
    <row r="357">
      <c r="A357" s="7" t="s">
        <v>2091</v>
      </c>
      <c r="B357" s="17" t="s">
        <v>2092</v>
      </c>
      <c r="C357" s="17">
        <v>48.0</v>
      </c>
      <c r="D357" s="17">
        <v>2.595724363E7</v>
      </c>
      <c r="E357" s="17">
        <v>6096500.0</v>
      </c>
      <c r="F357" s="17">
        <v>2.32039E7</v>
      </c>
      <c r="G357" s="17">
        <v>3.7653776E7</v>
      </c>
      <c r="H357" s="17">
        <v>5.4621764E7</v>
      </c>
    </row>
    <row r="358">
      <c r="A358" s="7" t="s">
        <v>2093</v>
      </c>
      <c r="B358" s="17" t="s">
        <v>2094</v>
      </c>
      <c r="C358" s="17">
        <v>8.0</v>
      </c>
      <c r="D358" s="17">
        <v>5.650912675E7</v>
      </c>
      <c r="E358" s="17">
        <v>9233649.0</v>
      </c>
      <c r="F358" s="17">
        <v>1.304595E7</v>
      </c>
      <c r="G358" s="17">
        <v>7.471445E7</v>
      </c>
      <c r="H358" s="17">
        <v>2.15766401E8</v>
      </c>
    </row>
    <row r="359">
      <c r="A359" s="7" t="s">
        <v>2095</v>
      </c>
      <c r="B359" s="17" t="s">
        <v>2096</v>
      </c>
      <c r="C359" s="17">
        <v>20.0</v>
      </c>
      <c r="D359" s="17">
        <v>1.56199377E7</v>
      </c>
      <c r="E359" s="17">
        <v>6020600.0</v>
      </c>
      <c r="F359" s="17">
        <v>1.4938735E7</v>
      </c>
      <c r="G359" s="17">
        <v>1.9038603E7</v>
      </c>
      <c r="H359" s="17">
        <v>2.5916203E7</v>
      </c>
    </row>
    <row r="360">
      <c r="A360" s="7" t="s">
        <v>2097</v>
      </c>
      <c r="B360" s="17" t="s">
        <v>2098</v>
      </c>
      <c r="C360" s="17">
        <v>24.0</v>
      </c>
      <c r="D360" s="17">
        <v>7660212.48</v>
      </c>
      <c r="E360" s="17">
        <v>5472295.0</v>
      </c>
      <c r="F360" s="17">
        <v>6584145.0</v>
      </c>
      <c r="G360" s="17">
        <v>7662914.0</v>
      </c>
      <c r="H360" s="17">
        <v>1.0737457E7</v>
      </c>
    </row>
    <row r="361">
      <c r="A361" s="7" t="s">
        <v>2099</v>
      </c>
      <c r="B361" s="17" t="s">
        <v>2100</v>
      </c>
      <c r="C361" s="17">
        <v>101.0</v>
      </c>
      <c r="D361" s="17">
        <v>1.327439215E7</v>
      </c>
      <c r="E361" s="17">
        <v>8388756.0</v>
      </c>
      <c r="F361" s="17">
        <v>1.312798E7</v>
      </c>
      <c r="G361" s="17">
        <v>1.674175E7</v>
      </c>
      <c r="H361" s="17">
        <v>2.0192405E7</v>
      </c>
    </row>
    <row r="362">
      <c r="A362" s="7" t="s">
        <v>2101</v>
      </c>
      <c r="B362" s="17" t="s">
        <v>2102</v>
      </c>
      <c r="C362" s="17">
        <v>253.0</v>
      </c>
      <c r="D362" s="17">
        <v>1.217485998E7</v>
      </c>
      <c r="E362" s="17">
        <v>7419575.0</v>
      </c>
      <c r="F362" s="17">
        <v>1.05971E7</v>
      </c>
      <c r="G362" s="17">
        <v>1.48415E7</v>
      </c>
      <c r="H362" s="17">
        <v>1.98078E7</v>
      </c>
    </row>
    <row r="363">
      <c r="A363" s="7" t="s">
        <v>2103</v>
      </c>
      <c r="B363" s="17" t="s">
        <v>2104</v>
      </c>
      <c r="C363" s="17">
        <v>4.0</v>
      </c>
      <c r="D363" s="17">
        <v>1.0065946E7</v>
      </c>
      <c r="E363" s="17">
        <v>3679950.0</v>
      </c>
      <c r="F363" s="17">
        <v>1.0349935E7</v>
      </c>
      <c r="G363" s="17">
        <v>1.1005891E7</v>
      </c>
      <c r="H363" s="17">
        <v>1.5228008E7</v>
      </c>
    </row>
    <row r="364">
      <c r="A364" s="7" t="s">
        <v>2105</v>
      </c>
      <c r="B364" s="17" t="s">
        <v>2106</v>
      </c>
      <c r="C364" s="17">
        <v>1181.0</v>
      </c>
      <c r="D364" s="17">
        <v>1.189548493E7</v>
      </c>
      <c r="E364" s="17">
        <v>6547523.0</v>
      </c>
      <c r="F364" s="17">
        <v>1.01465E7</v>
      </c>
      <c r="G364" s="17">
        <v>1.501755E7</v>
      </c>
      <c r="H364" s="17">
        <v>2.0379454E7</v>
      </c>
    </row>
    <row r="365">
      <c r="A365" s="7" t="s">
        <v>2107</v>
      </c>
      <c r="B365" s="17" t="s">
        <v>2108</v>
      </c>
      <c r="C365" s="17">
        <v>35.0</v>
      </c>
      <c r="D365" s="17">
        <v>1.630916163E7</v>
      </c>
      <c r="E365" s="17">
        <v>9833300.0</v>
      </c>
      <c r="F365" s="17">
        <v>1.3659855E7</v>
      </c>
      <c r="G365" s="17">
        <v>1.5075E7</v>
      </c>
      <c r="H365" s="17">
        <v>3.5481847E7</v>
      </c>
    </row>
    <row r="366">
      <c r="A366" s="7" t="s">
        <v>2109</v>
      </c>
      <c r="B366" s="17" t="s">
        <v>2110</v>
      </c>
      <c r="C366" s="17">
        <v>10.0</v>
      </c>
      <c r="D366" s="17">
        <v>2.16052195E7</v>
      </c>
      <c r="E366" s="17">
        <v>8474000.0</v>
      </c>
      <c r="F366" s="17">
        <v>1.51376E7</v>
      </c>
      <c r="G366" s="17">
        <v>2.3965644E7</v>
      </c>
      <c r="H366" s="17">
        <v>2.773008E7</v>
      </c>
    </row>
    <row r="367">
      <c r="A367" s="7" t="s">
        <v>2111</v>
      </c>
      <c r="B367" s="17" t="s">
        <v>2112</v>
      </c>
      <c r="C367" s="17">
        <v>149.0</v>
      </c>
      <c r="D367" s="17">
        <v>1.456391943E7</v>
      </c>
      <c r="E367" s="17">
        <v>5340200.0</v>
      </c>
      <c r="F367" s="17">
        <v>1.2499051E7</v>
      </c>
      <c r="G367" s="17">
        <v>2.0662897E7</v>
      </c>
      <c r="H367" s="17">
        <v>2.7600537E7</v>
      </c>
    </row>
    <row r="368">
      <c r="A368" s="7" t="s">
        <v>2113</v>
      </c>
      <c r="B368" s="17" t="s">
        <v>2114</v>
      </c>
      <c r="C368" s="17">
        <v>16.0</v>
      </c>
      <c r="D368" s="17">
        <v>2.019687363E7</v>
      </c>
      <c r="E368" s="17">
        <v>1.1744346E7</v>
      </c>
      <c r="F368" s="17">
        <v>1.882926E7</v>
      </c>
      <c r="G368" s="17">
        <v>2.041334E7</v>
      </c>
      <c r="H368" s="17">
        <v>5.0499033E7</v>
      </c>
    </row>
    <row r="369">
      <c r="A369" s="7" t="s">
        <v>2116</v>
      </c>
      <c r="B369" s="17" t="s">
        <v>2118</v>
      </c>
      <c r="C369" s="17">
        <v>8.0</v>
      </c>
      <c r="D369" s="17">
        <v>1.261749675E7</v>
      </c>
      <c r="E369" s="17">
        <v>3763849.0</v>
      </c>
      <c r="F369" s="17">
        <v>9187234.0</v>
      </c>
      <c r="G369" s="17">
        <v>1.878785E7</v>
      </c>
      <c r="H369" s="17">
        <v>2.8146041E7</v>
      </c>
    </row>
    <row r="370">
      <c r="A370" s="7" t="s">
        <v>2119</v>
      </c>
      <c r="B370" s="17" t="s">
        <v>2120</v>
      </c>
      <c r="C370" s="17">
        <v>713.0</v>
      </c>
      <c r="D370" s="17">
        <v>7646781.404</v>
      </c>
      <c r="E370" s="17">
        <v>4537200.0</v>
      </c>
      <c r="F370" s="17">
        <v>6064618.0</v>
      </c>
      <c r="G370" s="17">
        <v>9326250.0</v>
      </c>
      <c r="H370" s="17">
        <v>1.3659855E7</v>
      </c>
    </row>
    <row r="371">
      <c r="A371" s="7" t="s">
        <v>2121</v>
      </c>
      <c r="B371" s="17" t="s">
        <v>2122</v>
      </c>
      <c r="C371" s="17">
        <v>112.0</v>
      </c>
      <c r="D371" s="17">
        <v>1.285906142E7</v>
      </c>
      <c r="E371" s="17">
        <v>6026129.0</v>
      </c>
      <c r="F371" s="17">
        <v>7668130.0</v>
      </c>
      <c r="G371" s="17">
        <v>1.3234451E7</v>
      </c>
      <c r="H371" s="17">
        <v>2.4820508E7</v>
      </c>
    </row>
    <row r="372">
      <c r="A372" s="7" t="s">
        <v>2123</v>
      </c>
      <c r="B372" s="17" t="s">
        <v>2124</v>
      </c>
      <c r="C372" s="17">
        <v>55.0</v>
      </c>
      <c r="D372" s="17">
        <v>1.360197678E7</v>
      </c>
      <c r="E372" s="17">
        <v>8337600.0</v>
      </c>
      <c r="F372" s="17">
        <v>1.18158E7</v>
      </c>
      <c r="G372" s="17">
        <v>1.58946E7</v>
      </c>
      <c r="H372" s="17">
        <v>2.1388923E7</v>
      </c>
    </row>
    <row r="373">
      <c r="A373" s="7" t="s">
        <v>2125</v>
      </c>
      <c r="B373" s="17" t="s">
        <v>2126</v>
      </c>
      <c r="C373" s="17">
        <v>274.0</v>
      </c>
      <c r="D373" s="17">
        <v>1.217772738E7</v>
      </c>
      <c r="E373" s="17">
        <v>6750938.0</v>
      </c>
      <c r="F373" s="17">
        <v>8759300.0</v>
      </c>
      <c r="G373" s="17">
        <v>1.2829938E7</v>
      </c>
      <c r="H373" s="17">
        <v>1.9045119E7</v>
      </c>
    </row>
    <row r="374">
      <c r="A374" s="7" t="s">
        <v>2127</v>
      </c>
      <c r="B374" s="17" t="s">
        <v>2128</v>
      </c>
      <c r="C374" s="17">
        <v>430.0</v>
      </c>
      <c r="D374" s="17">
        <v>1.235511953E7</v>
      </c>
      <c r="E374" s="17">
        <v>4578001.0</v>
      </c>
      <c r="F374" s="17">
        <v>8272000.0</v>
      </c>
      <c r="G374" s="17">
        <v>1.4819965E7</v>
      </c>
      <c r="H374" s="17">
        <v>2.1949601E7</v>
      </c>
    </row>
    <row r="375">
      <c r="A375" s="7" t="s">
        <v>2129</v>
      </c>
      <c r="B375" s="17" t="s">
        <v>2130</v>
      </c>
      <c r="C375" s="17">
        <v>144.0</v>
      </c>
      <c r="D375" s="17">
        <v>6289266.403</v>
      </c>
      <c r="E375" s="17">
        <v>2969135.0</v>
      </c>
      <c r="F375" s="17">
        <v>4804638.0</v>
      </c>
      <c r="G375" s="17">
        <v>7333823.0</v>
      </c>
      <c r="H375" s="17">
        <v>8877617.0</v>
      </c>
    </row>
    <row r="376">
      <c r="A376" s="7" t="s">
        <v>2131</v>
      </c>
      <c r="B376" s="17" t="s">
        <v>2132</v>
      </c>
      <c r="C376" s="17">
        <v>16.0</v>
      </c>
      <c r="D376" s="17">
        <v>8832884.313</v>
      </c>
      <c r="E376" s="17">
        <v>5791729.0</v>
      </c>
      <c r="F376" s="17">
        <v>8337917.0</v>
      </c>
      <c r="G376" s="17">
        <v>1.0583023E7</v>
      </c>
      <c r="H376" s="17">
        <v>1.4093894E7</v>
      </c>
    </row>
    <row r="377">
      <c r="A377" s="7" t="s">
        <v>2133</v>
      </c>
      <c r="B377" s="17" t="s">
        <v>2134</v>
      </c>
      <c r="C377" s="17">
        <v>152.0</v>
      </c>
      <c r="D377" s="17">
        <v>1.076669723E7</v>
      </c>
      <c r="E377" s="17">
        <v>5723085.0</v>
      </c>
      <c r="F377" s="17">
        <v>9036883.0</v>
      </c>
      <c r="G377" s="17">
        <v>1.2032802E7</v>
      </c>
      <c r="H377" s="17">
        <v>1.8898001E7</v>
      </c>
    </row>
    <row r="378">
      <c r="A378" s="7" t="s">
        <v>2135</v>
      </c>
      <c r="B378" s="17" t="s">
        <v>2136</v>
      </c>
      <c r="C378" s="17">
        <v>225.0</v>
      </c>
      <c r="D378" s="17">
        <v>1.229190658E7</v>
      </c>
      <c r="E378" s="17">
        <v>7212972.0</v>
      </c>
      <c r="F378" s="17">
        <v>1.11495E7</v>
      </c>
      <c r="G378" s="17">
        <v>1.43642E7</v>
      </c>
      <c r="H378" s="17">
        <v>1.8900063E7</v>
      </c>
    </row>
    <row r="379">
      <c r="A379" s="7" t="s">
        <v>2137</v>
      </c>
      <c r="B379" s="17" t="s">
        <v>2138</v>
      </c>
      <c r="C379" s="17">
        <v>4.0</v>
      </c>
      <c r="D379" s="17">
        <v>9371341.5</v>
      </c>
      <c r="E379" s="17">
        <v>4286702.0</v>
      </c>
      <c r="F379" s="17">
        <v>5346852.0</v>
      </c>
      <c r="G379" s="17">
        <v>1.10308E7</v>
      </c>
      <c r="H379" s="17">
        <v>1.6821012E7</v>
      </c>
    </row>
    <row r="380">
      <c r="A380" s="7" t="s">
        <v>2139</v>
      </c>
      <c r="B380" s="17" t="s">
        <v>2140</v>
      </c>
      <c r="C380" s="17">
        <v>13.0</v>
      </c>
      <c r="D380" s="17">
        <v>1.491393585E7</v>
      </c>
      <c r="E380" s="17">
        <v>7741003.0</v>
      </c>
      <c r="F380" s="17">
        <v>1.1442683E7</v>
      </c>
      <c r="G380" s="17">
        <v>2.03783E7</v>
      </c>
      <c r="H380" s="17">
        <v>3.235528E7</v>
      </c>
    </row>
    <row r="381">
      <c r="A381" s="7" t="s">
        <v>2141</v>
      </c>
      <c r="B381" s="17" t="s">
        <v>2142</v>
      </c>
      <c r="C381" s="17">
        <v>62.0</v>
      </c>
      <c r="D381" s="17">
        <v>9171065.774</v>
      </c>
      <c r="E381" s="17">
        <v>5026550.0</v>
      </c>
      <c r="F381" s="17">
        <v>7309059.0</v>
      </c>
      <c r="G381" s="17">
        <v>1.3118362E7</v>
      </c>
      <c r="H381" s="17">
        <v>1.59131E7</v>
      </c>
    </row>
    <row r="382">
      <c r="A382" s="7" t="s">
        <v>2143</v>
      </c>
      <c r="B382" s="17" t="s">
        <v>2144</v>
      </c>
      <c r="C382" s="17">
        <v>7875.0</v>
      </c>
      <c r="D382" s="17">
        <v>6400227.482</v>
      </c>
      <c r="E382" s="17">
        <v>4053434.0</v>
      </c>
      <c r="F382" s="17">
        <v>5580407.0</v>
      </c>
      <c r="G382" s="17">
        <v>7842450.0</v>
      </c>
      <c r="H382" s="17">
        <v>1.00043E7</v>
      </c>
    </row>
    <row r="383">
      <c r="A383" s="7" t="s">
        <v>2145</v>
      </c>
      <c r="B383" s="17" t="s">
        <v>2146</v>
      </c>
      <c r="C383" s="17">
        <v>1649.0</v>
      </c>
      <c r="D383" s="17">
        <v>6440946.15</v>
      </c>
      <c r="E383" s="17">
        <v>3963000.0</v>
      </c>
      <c r="F383" s="17">
        <v>5033400.0</v>
      </c>
      <c r="G383" s="17">
        <v>7652240.0</v>
      </c>
      <c r="H383" s="17">
        <v>1.1402879E7</v>
      </c>
    </row>
    <row r="384">
      <c r="A384" s="7" t="s">
        <v>2147</v>
      </c>
      <c r="B384" s="17" t="s">
        <v>2148</v>
      </c>
      <c r="C384" s="17">
        <v>38.0</v>
      </c>
      <c r="D384" s="17">
        <v>1.811717787E7</v>
      </c>
      <c r="E384" s="17">
        <v>5132536.0</v>
      </c>
      <c r="F384" s="17">
        <v>9665264.0</v>
      </c>
      <c r="G384" s="17">
        <v>1.5087376E7</v>
      </c>
      <c r="H384" s="17">
        <v>1.9467676E7</v>
      </c>
    </row>
    <row r="385">
      <c r="A385" s="7" t="s">
        <v>2149</v>
      </c>
      <c r="B385" s="17" t="s">
        <v>2150</v>
      </c>
      <c r="C385" s="17">
        <v>48.0</v>
      </c>
      <c r="D385" s="17">
        <v>9656682.063</v>
      </c>
      <c r="E385" s="17">
        <v>3607500.0</v>
      </c>
      <c r="F385" s="17">
        <v>8279698.0</v>
      </c>
      <c r="G385" s="17">
        <v>1.4693E7</v>
      </c>
      <c r="H385" s="17">
        <v>1.81714E7</v>
      </c>
    </row>
    <row r="386">
      <c r="A386" s="7" t="s">
        <v>2151</v>
      </c>
      <c r="B386" s="17" t="s">
        <v>2152</v>
      </c>
      <c r="C386" s="17">
        <v>43.0</v>
      </c>
      <c r="D386" s="17">
        <v>1.238634521E7</v>
      </c>
      <c r="E386" s="17">
        <v>7161000.0</v>
      </c>
      <c r="F386" s="17">
        <v>1.0761626E7</v>
      </c>
      <c r="G386" s="17">
        <v>1.6170396E7</v>
      </c>
      <c r="H386" s="17">
        <v>1.9454026E7</v>
      </c>
    </row>
    <row r="387">
      <c r="A387" s="7" t="s">
        <v>2153</v>
      </c>
      <c r="B387" s="17" t="s">
        <v>2154</v>
      </c>
      <c r="C387" s="17">
        <v>402.0</v>
      </c>
      <c r="D387" s="17">
        <v>1.266411331E7</v>
      </c>
      <c r="E387" s="17">
        <v>6976500.0</v>
      </c>
      <c r="F387" s="17">
        <v>1.0931249E7</v>
      </c>
      <c r="G387" s="17">
        <v>1.42067E7</v>
      </c>
      <c r="H387" s="17">
        <v>1.8916254E7</v>
      </c>
    </row>
    <row r="388">
      <c r="A388" s="7" t="s">
        <v>2155</v>
      </c>
      <c r="B388" s="17" t="s">
        <v>2156</v>
      </c>
      <c r="C388" s="17">
        <v>1258.0</v>
      </c>
      <c r="D388" s="17">
        <v>1.218974863E7</v>
      </c>
      <c r="E388" s="17">
        <v>7373464.0</v>
      </c>
      <c r="F388" s="17">
        <v>9805637.0</v>
      </c>
      <c r="G388" s="17">
        <v>1.4178345E7</v>
      </c>
      <c r="H388" s="17">
        <v>1.9929436E7</v>
      </c>
    </row>
    <row r="389">
      <c r="A389" s="7" t="s">
        <v>2157</v>
      </c>
      <c r="B389" s="17" t="s">
        <v>2158</v>
      </c>
      <c r="C389" s="17">
        <v>51.0</v>
      </c>
      <c r="D389" s="17">
        <v>1.654452745E7</v>
      </c>
      <c r="E389" s="17">
        <v>2000000.0</v>
      </c>
      <c r="F389" s="17">
        <v>7056601.0</v>
      </c>
      <c r="G389" s="17">
        <v>1.1868483E7</v>
      </c>
      <c r="H389" s="17">
        <v>1.648939E7</v>
      </c>
    </row>
    <row r="390">
      <c r="A390" s="7" t="s">
        <v>2159</v>
      </c>
      <c r="B390" s="17" t="s">
        <v>2160</v>
      </c>
      <c r="C390" s="17">
        <v>580.0</v>
      </c>
      <c r="D390" s="17">
        <v>1.332446123E7</v>
      </c>
      <c r="E390" s="17">
        <v>7825500.0</v>
      </c>
      <c r="F390" s="17">
        <v>1.1617084E7</v>
      </c>
      <c r="G390" s="17">
        <v>1.5249883E7</v>
      </c>
      <c r="H390" s="17">
        <v>1.9176835E7</v>
      </c>
    </row>
    <row r="391">
      <c r="A391" s="7" t="s">
        <v>2161</v>
      </c>
      <c r="B391" s="17" t="s">
        <v>2162</v>
      </c>
      <c r="C391" s="17">
        <v>1540.0</v>
      </c>
      <c r="D391" s="17">
        <v>1.290563928E7</v>
      </c>
      <c r="E391" s="17">
        <v>7750500.0</v>
      </c>
      <c r="F391" s="17">
        <v>1.1683909E7</v>
      </c>
      <c r="G391" s="17">
        <v>1.4931586E7</v>
      </c>
      <c r="H391" s="17">
        <v>2.0719195E7</v>
      </c>
    </row>
    <row r="392">
      <c r="A392" s="7" t="s">
        <v>2163</v>
      </c>
      <c r="B392" s="17" t="s">
        <v>2164</v>
      </c>
      <c r="C392" s="17">
        <v>234.0</v>
      </c>
      <c r="D392" s="17">
        <v>1.527777021E7</v>
      </c>
      <c r="E392" s="17">
        <v>9535810.0</v>
      </c>
      <c r="F392" s="17">
        <v>1.4681516E7</v>
      </c>
      <c r="G392" s="17">
        <v>1.875155E7</v>
      </c>
      <c r="H392" s="17">
        <v>2.3564626E7</v>
      </c>
    </row>
    <row r="393">
      <c r="A393" s="7" t="s">
        <v>2165</v>
      </c>
      <c r="B393" s="17" t="s">
        <v>2166</v>
      </c>
      <c r="C393" s="17">
        <v>203.0</v>
      </c>
      <c r="D393" s="17">
        <v>1.789717155E7</v>
      </c>
      <c r="E393" s="17">
        <v>1.44415E7</v>
      </c>
      <c r="F393" s="17">
        <v>1.50125E7</v>
      </c>
      <c r="G393" s="17">
        <v>2.4152308E7</v>
      </c>
      <c r="H393" s="17">
        <v>2.6784027E7</v>
      </c>
    </row>
    <row r="394">
      <c r="A394" s="7" t="s">
        <v>2167</v>
      </c>
      <c r="B394" s="17" t="s">
        <v>2168</v>
      </c>
      <c r="C394" s="17">
        <v>154.0</v>
      </c>
      <c r="D394" s="17">
        <v>1.979058336E7</v>
      </c>
      <c r="E394" s="17">
        <v>1.5066385E7</v>
      </c>
      <c r="F394" s="17">
        <v>1.6830211E7</v>
      </c>
      <c r="G394" s="17">
        <v>1.8756548E7</v>
      </c>
      <c r="H394" s="17">
        <v>3.1474466E7</v>
      </c>
    </row>
    <row r="395">
      <c r="A395" s="7" t="s">
        <v>2169</v>
      </c>
      <c r="B395" s="17" t="s">
        <v>2170</v>
      </c>
      <c r="C395" s="17">
        <v>81.0</v>
      </c>
      <c r="D395" s="17">
        <v>1.747104777E7</v>
      </c>
      <c r="E395" s="17">
        <v>9167800.0</v>
      </c>
      <c r="F395" s="17">
        <v>1.6670573E7</v>
      </c>
      <c r="G395" s="17">
        <v>2.04983E7</v>
      </c>
      <c r="H395" s="17">
        <v>2.69519E7</v>
      </c>
    </row>
    <row r="396">
      <c r="A396" s="7" t="s">
        <v>2171</v>
      </c>
      <c r="B396" s="17" t="s">
        <v>2172</v>
      </c>
      <c r="C396" s="17">
        <v>91.0</v>
      </c>
      <c r="D396" s="17">
        <v>3.157129331E7</v>
      </c>
      <c r="E396" s="17">
        <v>1.6860143E7</v>
      </c>
      <c r="F396" s="17">
        <v>3.41025E7</v>
      </c>
      <c r="G396" s="17">
        <v>4.01685E7</v>
      </c>
      <c r="H396" s="17">
        <v>5.60215E7</v>
      </c>
    </row>
    <row r="397">
      <c r="A397" s="7" t="s">
        <v>2173</v>
      </c>
      <c r="B397" s="17" t="s">
        <v>2174</v>
      </c>
      <c r="C397" s="17">
        <v>217.0</v>
      </c>
      <c r="D397" s="17">
        <v>1.254190056E7</v>
      </c>
      <c r="E397" s="17">
        <v>5505500.0</v>
      </c>
      <c r="F397" s="17">
        <v>1.1501665E7</v>
      </c>
      <c r="G397" s="17">
        <v>1.8724326E7</v>
      </c>
      <c r="H397" s="17">
        <v>2.4095126E7</v>
      </c>
    </row>
    <row r="398">
      <c r="A398" s="7" t="s">
        <v>2175</v>
      </c>
      <c r="B398" s="17" t="s">
        <v>2176</v>
      </c>
      <c r="C398" s="17">
        <v>7.0</v>
      </c>
      <c r="D398" s="17">
        <v>1.255977343E7</v>
      </c>
      <c r="E398" s="17">
        <v>7775262.0</v>
      </c>
      <c r="F398" s="17">
        <v>8625291.0</v>
      </c>
      <c r="G398" s="17">
        <v>1.2419399E7</v>
      </c>
      <c r="H398" s="17">
        <v>3.6618982E7</v>
      </c>
    </row>
    <row r="399">
      <c r="A399" s="7" t="s">
        <v>2177</v>
      </c>
      <c r="B399" s="17" t="s">
        <v>2178</v>
      </c>
      <c r="C399" s="17">
        <v>1.0</v>
      </c>
      <c r="D399" s="17">
        <v>7139154.0</v>
      </c>
      <c r="E399" s="17">
        <v>7139154.0</v>
      </c>
      <c r="F399" s="17">
        <v>7139154.0</v>
      </c>
      <c r="G399" s="17">
        <v>7139154.0</v>
      </c>
      <c r="H399" s="17">
        <v>7139154.0</v>
      </c>
    </row>
    <row r="400">
      <c r="A400" s="7" t="s">
        <v>2179</v>
      </c>
      <c r="B400" s="17" t="s">
        <v>2180</v>
      </c>
      <c r="C400" s="17">
        <v>2.0</v>
      </c>
      <c r="D400" s="17">
        <v>7537660.0</v>
      </c>
      <c r="E400" s="17">
        <v>7188857.0</v>
      </c>
      <c r="F400" s="17">
        <v>7188857.0</v>
      </c>
      <c r="G400" s="17">
        <v>7886463.0</v>
      </c>
      <c r="H400" s="17">
        <v>7886463.0</v>
      </c>
    </row>
    <row r="401">
      <c r="A401" s="7" t="s">
        <v>2181</v>
      </c>
      <c r="B401" s="17" t="s">
        <v>2182</v>
      </c>
      <c r="C401" s="17">
        <v>13.0</v>
      </c>
      <c r="D401" s="17">
        <v>8210538.462</v>
      </c>
      <c r="E401" s="17">
        <v>5845500.0</v>
      </c>
      <c r="F401" s="17">
        <v>7297500.0</v>
      </c>
      <c r="G401" s="17">
        <v>7427500.0</v>
      </c>
      <c r="H401" s="17">
        <v>8604500.0</v>
      </c>
    </row>
    <row r="402">
      <c r="A402" s="7" t="s">
        <v>2183</v>
      </c>
      <c r="B402" s="17" t="s">
        <v>2184</v>
      </c>
      <c r="C402" s="17">
        <v>8.0</v>
      </c>
      <c r="D402" s="17">
        <v>1.130089113E7</v>
      </c>
      <c r="E402" s="17">
        <v>9581300.0</v>
      </c>
      <c r="F402" s="17">
        <v>9915100.0</v>
      </c>
      <c r="G402" s="17">
        <v>1.1381659E7</v>
      </c>
      <c r="H402" s="17">
        <v>1.7909456E7</v>
      </c>
    </row>
    <row r="403">
      <c r="A403" s="7" t="s">
        <v>2185</v>
      </c>
      <c r="B403" s="17" t="s">
        <v>2186</v>
      </c>
      <c r="C403" s="17">
        <v>64.0</v>
      </c>
      <c r="D403" s="17">
        <v>1.273209289E7</v>
      </c>
      <c r="E403" s="17">
        <v>7325079.0</v>
      </c>
      <c r="F403" s="17">
        <v>8217641.0</v>
      </c>
      <c r="G403" s="17">
        <v>1.4871484E7</v>
      </c>
      <c r="H403" s="17">
        <v>2.1949601E7</v>
      </c>
    </row>
    <row r="404">
      <c r="A404" s="7" t="s">
        <v>2187</v>
      </c>
      <c r="B404" s="17" t="s">
        <v>2188</v>
      </c>
      <c r="C404" s="17">
        <v>1.0</v>
      </c>
      <c r="D404" s="17">
        <v>4.842965E8</v>
      </c>
      <c r="E404" s="17">
        <v>4.842965E8</v>
      </c>
      <c r="F404" s="17">
        <v>4.842965E8</v>
      </c>
      <c r="G404" s="17">
        <v>4.842965E8</v>
      </c>
      <c r="H404" s="17">
        <v>4.842965E8</v>
      </c>
    </row>
    <row r="405">
      <c r="A405" s="7" t="s">
        <v>2189</v>
      </c>
      <c r="B405" s="17" t="s">
        <v>2190</v>
      </c>
      <c r="C405" s="17">
        <v>5.0</v>
      </c>
      <c r="D405" s="17">
        <v>9582034.4</v>
      </c>
      <c r="E405" s="17">
        <v>7316732.0</v>
      </c>
      <c r="F405" s="17">
        <v>7588831.0</v>
      </c>
      <c r="G405" s="17">
        <v>7983098.0</v>
      </c>
      <c r="H405" s="17">
        <v>1.8341368E7</v>
      </c>
    </row>
    <row r="406">
      <c r="A406" s="7" t="s">
        <v>2191</v>
      </c>
      <c r="B406" s="17" t="s">
        <v>2192</v>
      </c>
      <c r="C406" s="17">
        <v>292.0</v>
      </c>
      <c r="D406" s="17">
        <v>8260977.476</v>
      </c>
      <c r="E406" s="17">
        <v>6469300.0</v>
      </c>
      <c r="F406" s="17">
        <v>6469300.0</v>
      </c>
      <c r="G406" s="17">
        <v>8604200.0</v>
      </c>
      <c r="H406" s="17">
        <v>1.2061347E7</v>
      </c>
    </row>
    <row r="407">
      <c r="A407" s="7" t="s">
        <v>2193</v>
      </c>
      <c r="B407" s="17" t="s">
        <v>2194</v>
      </c>
      <c r="C407" s="17">
        <v>97.0</v>
      </c>
      <c r="D407" s="17">
        <v>1.484653952E7</v>
      </c>
      <c r="E407" s="17">
        <v>7857456.0</v>
      </c>
      <c r="F407" s="17">
        <v>1.1176655E7</v>
      </c>
      <c r="G407" s="17">
        <v>1.9763315E7</v>
      </c>
      <c r="H407" s="17">
        <v>2.7112491E7</v>
      </c>
    </row>
    <row r="408">
      <c r="A408" s="7" t="s">
        <v>2195</v>
      </c>
      <c r="B408" s="17" t="s">
        <v>2196</v>
      </c>
      <c r="C408" s="17">
        <v>4.0</v>
      </c>
      <c r="D408" s="17">
        <v>8707216.75</v>
      </c>
      <c r="E408" s="17">
        <v>5423533.0</v>
      </c>
      <c r="F408" s="17">
        <v>5816004.0</v>
      </c>
      <c r="G408" s="17">
        <v>1.006283E7</v>
      </c>
      <c r="H408" s="17">
        <v>1.35265E7</v>
      </c>
    </row>
    <row r="409">
      <c r="A409" s="7" t="s">
        <v>2197</v>
      </c>
      <c r="B409" s="17" t="s">
        <v>2198</v>
      </c>
      <c r="C409" s="17">
        <v>29.0</v>
      </c>
      <c r="D409" s="17">
        <v>1.234576921E7</v>
      </c>
      <c r="E409" s="17">
        <v>6859700.0</v>
      </c>
      <c r="F409" s="17">
        <v>9854800.0</v>
      </c>
      <c r="G409" s="17">
        <v>1.31933E7</v>
      </c>
      <c r="H409" s="17">
        <v>2.8805843E7</v>
      </c>
    </row>
    <row r="410">
      <c r="A410" s="7" t="s">
        <v>2199</v>
      </c>
      <c r="B410" s="17" t="s">
        <v>2200</v>
      </c>
      <c r="C410" s="17">
        <v>110.0</v>
      </c>
      <c r="D410" s="17">
        <v>1.660756925E7</v>
      </c>
      <c r="E410" s="17">
        <v>1.58227E7</v>
      </c>
      <c r="F410" s="17">
        <v>1.74006E7</v>
      </c>
      <c r="G410" s="17">
        <v>1.86776E7</v>
      </c>
      <c r="H410" s="17">
        <v>2.15578E7</v>
      </c>
    </row>
    <row r="411">
      <c r="A411" s="7" t="s">
        <v>2201</v>
      </c>
      <c r="B411" s="17" t="s">
        <v>2202</v>
      </c>
      <c r="C411" s="17">
        <v>72.0</v>
      </c>
      <c r="D411" s="17">
        <v>9813257.444</v>
      </c>
      <c r="E411" s="17">
        <v>6380104.0</v>
      </c>
      <c r="F411" s="17">
        <v>8169752.0</v>
      </c>
      <c r="G411" s="17">
        <v>1.13501E7</v>
      </c>
      <c r="H411" s="17">
        <v>1.674284E7</v>
      </c>
    </row>
    <row r="412">
      <c r="A412" s="7" t="s">
        <v>2203</v>
      </c>
      <c r="B412" s="17" t="s">
        <v>2204</v>
      </c>
      <c r="C412" s="17">
        <v>20.0</v>
      </c>
      <c r="D412" s="17">
        <v>1.272562885E7</v>
      </c>
      <c r="E412" s="17">
        <v>7920551.0</v>
      </c>
      <c r="F412" s="17">
        <v>1.09028E7</v>
      </c>
      <c r="G412" s="17">
        <v>1.5215283E7</v>
      </c>
      <c r="H412" s="17">
        <v>2.1084841E7</v>
      </c>
    </row>
    <row r="413">
      <c r="A413" s="7" t="s">
        <v>2205</v>
      </c>
      <c r="B413" s="17" t="s">
        <v>2206</v>
      </c>
      <c r="C413" s="17">
        <v>1687.0</v>
      </c>
      <c r="D413" s="17">
        <v>1.302585795E7</v>
      </c>
      <c r="E413" s="17">
        <v>9643000.0</v>
      </c>
      <c r="F413" s="17">
        <v>1.1086755E7</v>
      </c>
      <c r="G413" s="17">
        <v>1.42675E7</v>
      </c>
      <c r="H413" s="17">
        <v>2.20425E7</v>
      </c>
    </row>
    <row r="414">
      <c r="A414" s="7" t="s">
        <v>2207</v>
      </c>
      <c r="B414" s="17" t="s">
        <v>2208</v>
      </c>
      <c r="C414" s="17">
        <v>52.0</v>
      </c>
      <c r="D414" s="17">
        <v>1.291070529E7</v>
      </c>
      <c r="E414" s="17">
        <v>5895908.0</v>
      </c>
      <c r="F414" s="17">
        <v>9699783.0</v>
      </c>
      <c r="G414" s="17">
        <v>1.7692089E7</v>
      </c>
      <c r="H414" s="17">
        <v>2.0433338E7</v>
      </c>
    </row>
    <row r="415">
      <c r="A415" s="7" t="s">
        <v>2209</v>
      </c>
      <c r="B415" s="17" t="s">
        <v>2210</v>
      </c>
      <c r="C415" s="17">
        <v>4.0</v>
      </c>
      <c r="D415" s="17">
        <v>4.1424625E7</v>
      </c>
      <c r="E415" s="17">
        <v>1.464E7</v>
      </c>
      <c r="F415" s="17">
        <v>4.40055E7</v>
      </c>
      <c r="G415" s="17">
        <v>5.11545E7</v>
      </c>
      <c r="H415" s="17">
        <v>5.58985E7</v>
      </c>
    </row>
    <row r="416">
      <c r="A416" s="7" t="s">
        <v>2211</v>
      </c>
      <c r="B416" s="17" t="s">
        <v>2212</v>
      </c>
      <c r="C416" s="17">
        <v>19.0</v>
      </c>
      <c r="D416" s="17">
        <v>1.225606247E7</v>
      </c>
      <c r="E416" s="17">
        <v>6745800.0</v>
      </c>
      <c r="F416" s="17">
        <v>1.26117E7</v>
      </c>
      <c r="G416" s="17">
        <v>1.5283935E7</v>
      </c>
      <c r="H416" s="17">
        <v>2.3186563E7</v>
      </c>
    </row>
    <row r="417">
      <c r="A417" s="7" t="s">
        <v>2213</v>
      </c>
      <c r="B417" s="17" t="s">
        <v>2214</v>
      </c>
      <c r="C417" s="17">
        <v>175.0</v>
      </c>
      <c r="D417" s="17">
        <v>1.977831467E7</v>
      </c>
      <c r="E417" s="17">
        <v>1.64901E7</v>
      </c>
      <c r="F417" s="17">
        <v>2.07022E7</v>
      </c>
      <c r="G417" s="17">
        <v>2.2264893E7</v>
      </c>
      <c r="H417" s="17">
        <v>2.78848E7</v>
      </c>
    </row>
    <row r="418">
      <c r="A418" s="7" t="s">
        <v>2215</v>
      </c>
      <c r="B418" s="17" t="s">
        <v>2216</v>
      </c>
      <c r="C418" s="17">
        <v>492.0</v>
      </c>
      <c r="D418" s="17">
        <v>1.95986396E7</v>
      </c>
      <c r="E418" s="17">
        <v>1.42359E7</v>
      </c>
      <c r="F418" s="17">
        <v>1.94418E7</v>
      </c>
      <c r="G418" s="17">
        <v>2.4094E7</v>
      </c>
      <c r="H418" s="17">
        <v>2.77739E7</v>
      </c>
    </row>
    <row r="419">
      <c r="A419" s="7" t="s">
        <v>2217</v>
      </c>
      <c r="B419" s="17" t="s">
        <v>2218</v>
      </c>
      <c r="C419" s="17">
        <v>215.0</v>
      </c>
      <c r="D419" s="17">
        <v>1.752396264E7</v>
      </c>
      <c r="E419" s="17">
        <v>1.1926565E7</v>
      </c>
      <c r="F419" s="17">
        <v>1.6871891E7</v>
      </c>
      <c r="G419" s="17">
        <v>2.0034075E7</v>
      </c>
      <c r="H419" s="17">
        <v>2.6636543E7</v>
      </c>
    </row>
    <row r="420">
      <c r="A420" s="7" t="s">
        <v>2219</v>
      </c>
      <c r="B420" s="17" t="s">
        <v>2220</v>
      </c>
      <c r="C420" s="17">
        <v>2.0</v>
      </c>
      <c r="D420" s="17">
        <v>1.89584915E7</v>
      </c>
      <c r="E420" s="17">
        <v>8251127.0</v>
      </c>
      <c r="F420" s="17">
        <v>8251127.0</v>
      </c>
      <c r="G420" s="17">
        <v>2.9665856E7</v>
      </c>
      <c r="H420" s="17">
        <v>2.9665856E7</v>
      </c>
    </row>
    <row r="421">
      <c r="A421" s="7" t="s">
        <v>2221</v>
      </c>
      <c r="B421" s="17" t="s">
        <v>2222</v>
      </c>
      <c r="C421" s="17">
        <v>62.0</v>
      </c>
      <c r="D421" s="17">
        <v>1.622273323E7</v>
      </c>
      <c r="E421" s="17">
        <v>1.11555E7</v>
      </c>
      <c r="F421" s="17">
        <v>1.6691878E7</v>
      </c>
      <c r="G421" s="17">
        <v>2.2083165E7</v>
      </c>
      <c r="H421" s="17">
        <v>2.5216315E7</v>
      </c>
    </row>
    <row r="422">
      <c r="A422" s="7" t="s">
        <v>2223</v>
      </c>
      <c r="B422" s="17" t="s">
        <v>2224</v>
      </c>
      <c r="C422" s="17">
        <v>392.0</v>
      </c>
      <c r="D422" s="17">
        <v>1.724577669E7</v>
      </c>
      <c r="E422" s="17">
        <v>8872059.0</v>
      </c>
      <c r="F422" s="17">
        <v>1.4124199E7</v>
      </c>
      <c r="G422" s="17">
        <v>1.905333E7</v>
      </c>
      <c r="H422" s="17">
        <v>2.325257E7</v>
      </c>
    </row>
    <row r="423">
      <c r="A423" s="7" t="s">
        <v>2225</v>
      </c>
      <c r="B423" s="17" t="s">
        <v>2226</v>
      </c>
      <c r="C423" s="17">
        <v>10.0</v>
      </c>
      <c r="D423" s="17">
        <v>6988850.0</v>
      </c>
      <c r="E423" s="17">
        <v>7324100.0</v>
      </c>
      <c r="F423" s="17">
        <v>7324100.0</v>
      </c>
      <c r="G423" s="17">
        <v>7324100.0</v>
      </c>
      <c r="H423" s="17">
        <v>7324100.0</v>
      </c>
    </row>
    <row r="424">
      <c r="A424" s="7" t="s">
        <v>2227</v>
      </c>
      <c r="B424" s="17" t="s">
        <v>2228</v>
      </c>
      <c r="C424" s="17">
        <v>37.0</v>
      </c>
      <c r="D424" s="17">
        <v>1.033047049E7</v>
      </c>
      <c r="E424" s="17">
        <v>7091088.0</v>
      </c>
      <c r="F424" s="17">
        <v>8425905.0</v>
      </c>
      <c r="G424" s="17">
        <v>1.1550135E7</v>
      </c>
      <c r="H424" s="17">
        <v>2.2332709E7</v>
      </c>
    </row>
    <row r="425">
      <c r="A425" s="7" t="s">
        <v>2229</v>
      </c>
      <c r="B425" s="17" t="s">
        <v>2230</v>
      </c>
      <c r="C425" s="17">
        <v>22.0</v>
      </c>
      <c r="D425" s="17">
        <v>1.747932232E7</v>
      </c>
      <c r="E425" s="17">
        <v>5050462.0</v>
      </c>
      <c r="F425" s="17">
        <v>8725155.0</v>
      </c>
      <c r="G425" s="17">
        <v>2.48745E7</v>
      </c>
      <c r="H425" s="17">
        <v>4.45345E7</v>
      </c>
    </row>
    <row r="426">
      <c r="A426" s="7" t="s">
        <v>2231</v>
      </c>
      <c r="B426" s="17" t="s">
        <v>2232</v>
      </c>
      <c r="C426" s="17">
        <v>1.0</v>
      </c>
      <c r="D426" s="17">
        <v>5539539.0</v>
      </c>
      <c r="E426" s="17">
        <v>5539539.0</v>
      </c>
      <c r="F426" s="17">
        <v>5539539.0</v>
      </c>
      <c r="G426" s="17">
        <v>5539539.0</v>
      </c>
      <c r="H426" s="17">
        <v>5539539.0</v>
      </c>
    </row>
    <row r="427">
      <c r="A427" s="7" t="s">
        <v>2233</v>
      </c>
      <c r="B427" s="17" t="s">
        <v>2234</v>
      </c>
      <c r="C427" s="17">
        <v>4.0</v>
      </c>
      <c r="D427" s="17">
        <v>5992966.5</v>
      </c>
      <c r="E427" s="17">
        <v>2400651.0</v>
      </c>
      <c r="F427" s="17">
        <v>5879402.0</v>
      </c>
      <c r="G427" s="17">
        <v>6010967.0</v>
      </c>
      <c r="H427" s="17">
        <v>9680846.0</v>
      </c>
    </row>
    <row r="428">
      <c r="A428" s="7" t="s">
        <v>2235</v>
      </c>
      <c r="B428" s="17" t="s">
        <v>2236</v>
      </c>
      <c r="C428" s="17">
        <v>2.0</v>
      </c>
      <c r="D428" s="17">
        <v>1.164749E7</v>
      </c>
      <c r="E428" s="17">
        <v>3840890.0</v>
      </c>
      <c r="F428" s="17">
        <v>3840890.0</v>
      </c>
      <c r="G428" s="17">
        <v>1.945409E7</v>
      </c>
      <c r="H428" s="17">
        <v>1.945409E7</v>
      </c>
    </row>
    <row r="429">
      <c r="A429" s="7" t="s">
        <v>2237</v>
      </c>
      <c r="B429" s="17" t="s">
        <v>2238</v>
      </c>
      <c r="C429" s="17">
        <v>613.0</v>
      </c>
      <c r="D429" s="17">
        <v>2.025508158E7</v>
      </c>
      <c r="E429" s="17">
        <v>1.64901E7</v>
      </c>
      <c r="F429" s="17">
        <v>2.07189E7</v>
      </c>
      <c r="G429" s="17">
        <v>2.32128E7</v>
      </c>
      <c r="H429" s="17">
        <v>2.79048E7</v>
      </c>
    </row>
    <row r="430">
      <c r="A430" s="7" t="s">
        <v>2239</v>
      </c>
      <c r="B430" s="17" t="s">
        <v>2240</v>
      </c>
      <c r="C430" s="17">
        <v>19.0</v>
      </c>
      <c r="D430" s="17">
        <v>1.642821279E7</v>
      </c>
      <c r="E430" s="17">
        <v>1.507884E7</v>
      </c>
      <c r="F430" s="17">
        <v>1.5719E7</v>
      </c>
      <c r="G430" s="17">
        <v>1.7824563E7</v>
      </c>
      <c r="H430" s="17">
        <v>1.8178817E7</v>
      </c>
    </row>
    <row r="431">
      <c r="A431" s="7" t="s">
        <v>2241</v>
      </c>
      <c r="B431" s="17" t="s">
        <v>2242</v>
      </c>
      <c r="C431" s="17">
        <v>278.0</v>
      </c>
      <c r="D431" s="17">
        <v>1.133462937E7</v>
      </c>
      <c r="E431" s="17">
        <v>6635559.0</v>
      </c>
      <c r="F431" s="17">
        <v>9072750.0</v>
      </c>
      <c r="G431" s="17">
        <v>1.3773689E7</v>
      </c>
      <c r="H431" s="17">
        <v>1.9845677E7</v>
      </c>
    </row>
    <row r="432">
      <c r="A432" s="7" t="s">
        <v>2243</v>
      </c>
      <c r="B432" s="17" t="s">
        <v>2244</v>
      </c>
      <c r="C432" s="17">
        <v>5.0</v>
      </c>
      <c r="D432" s="17">
        <v>1.3031491E7</v>
      </c>
      <c r="E432" s="17">
        <v>9112510.0</v>
      </c>
      <c r="F432" s="17">
        <v>1.2551015E7</v>
      </c>
      <c r="G432" s="17">
        <v>1.6550376E7</v>
      </c>
      <c r="H432" s="17">
        <v>1.905725E7</v>
      </c>
    </row>
    <row r="433">
      <c r="A433" s="7" t="s">
        <v>2245</v>
      </c>
      <c r="B433" s="17" t="s">
        <v>2246</v>
      </c>
      <c r="C433" s="17">
        <v>61.0</v>
      </c>
      <c r="D433" s="17">
        <v>1.96986567E7</v>
      </c>
      <c r="E433" s="17">
        <v>1.6471298E7</v>
      </c>
      <c r="F433" s="17">
        <v>1.795109E7</v>
      </c>
      <c r="G433" s="17">
        <v>2.0477122E7</v>
      </c>
      <c r="H433" s="17">
        <v>3.1910808E7</v>
      </c>
    </row>
    <row r="434">
      <c r="A434" s="7" t="s">
        <v>2247</v>
      </c>
      <c r="B434" s="17" t="s">
        <v>2248</v>
      </c>
      <c r="C434" s="17">
        <v>12.0</v>
      </c>
      <c r="D434" s="17">
        <v>9876789.0</v>
      </c>
      <c r="E434" s="17">
        <v>4695145.0</v>
      </c>
      <c r="F434" s="17">
        <v>7064889.0</v>
      </c>
      <c r="G434" s="17">
        <v>8129369.0</v>
      </c>
      <c r="H434" s="17">
        <v>2.234848E7</v>
      </c>
    </row>
    <row r="435">
      <c r="A435" s="7" t="s">
        <v>2249</v>
      </c>
      <c r="B435" s="17" t="s">
        <v>2251</v>
      </c>
      <c r="C435" s="17">
        <v>11.0</v>
      </c>
      <c r="D435" s="17">
        <v>1.170607982E7</v>
      </c>
      <c r="E435" s="17">
        <v>8793555.0</v>
      </c>
      <c r="F435" s="17">
        <v>1.0191126E7</v>
      </c>
      <c r="G435" s="17">
        <v>1.29454E7</v>
      </c>
      <c r="H435" s="17">
        <v>1.5791E7</v>
      </c>
    </row>
    <row r="436">
      <c r="A436" s="7" t="s">
        <v>2253</v>
      </c>
      <c r="B436" s="17" t="s">
        <v>2254</v>
      </c>
      <c r="C436" s="17">
        <v>3.0</v>
      </c>
      <c r="D436" s="17">
        <v>1.028231767E7</v>
      </c>
      <c r="E436" s="17">
        <v>2249823.0</v>
      </c>
      <c r="F436" s="17">
        <v>1.116936E7</v>
      </c>
      <c r="G436" s="17">
        <v>1.742777E7</v>
      </c>
      <c r="H436" s="17">
        <v>1.742777E7</v>
      </c>
    </row>
    <row r="437">
      <c r="A437" s="7" t="s">
        <v>2255</v>
      </c>
      <c r="B437" s="17" t="s">
        <v>2256</v>
      </c>
      <c r="C437" s="17">
        <v>6226.0</v>
      </c>
      <c r="D437" s="17">
        <v>1.212357551E7</v>
      </c>
      <c r="E437" s="17">
        <v>7469643.0</v>
      </c>
      <c r="F437" s="17">
        <v>1.1269034E7</v>
      </c>
      <c r="G437" s="17">
        <v>1.5582054E7</v>
      </c>
      <c r="H437" s="17">
        <v>1.90057E7</v>
      </c>
    </row>
    <row r="438">
      <c r="A438" s="7" t="s">
        <v>2257</v>
      </c>
      <c r="B438" s="17" t="s">
        <v>2258</v>
      </c>
      <c r="C438" s="17">
        <v>87.0</v>
      </c>
      <c r="D438" s="17">
        <v>1.677657889E7</v>
      </c>
      <c r="E438" s="17">
        <v>1.1970253E7</v>
      </c>
      <c r="F438" s="17">
        <v>1.6494162E7</v>
      </c>
      <c r="G438" s="17">
        <v>1.8626707E7</v>
      </c>
      <c r="H438" s="17">
        <v>2.6824976E7</v>
      </c>
    </row>
    <row r="439">
      <c r="A439" s="7" t="s">
        <v>2259</v>
      </c>
      <c r="B439" s="17" t="s">
        <v>2260</v>
      </c>
      <c r="C439" s="17">
        <v>38.0</v>
      </c>
      <c r="D439" s="17">
        <v>1.293874739E7</v>
      </c>
      <c r="E439" s="17">
        <v>6469300.0</v>
      </c>
      <c r="F439" s="17">
        <v>1.2405691E7</v>
      </c>
      <c r="G439" s="17">
        <v>1.7971886E7</v>
      </c>
      <c r="H439" s="17">
        <v>2.1813042E7</v>
      </c>
    </row>
    <row r="440">
      <c r="A440" s="7" t="s">
        <v>2261</v>
      </c>
      <c r="B440" s="17" t="s">
        <v>2262</v>
      </c>
      <c r="C440" s="17">
        <v>32.0</v>
      </c>
      <c r="D440" s="17">
        <v>1.664908881E7</v>
      </c>
      <c r="E440" s="17">
        <v>8738800.0</v>
      </c>
      <c r="F440" s="17">
        <v>1.45775E7</v>
      </c>
      <c r="G440" s="17">
        <v>2.3712701E7</v>
      </c>
      <c r="H440" s="17">
        <v>2.8094517E7</v>
      </c>
    </row>
    <row r="441">
      <c r="A441" s="7" t="s">
        <v>2263</v>
      </c>
      <c r="B441" s="17" t="s">
        <v>2264</v>
      </c>
      <c r="C441" s="17">
        <v>3.0</v>
      </c>
      <c r="D441" s="17">
        <v>9171111.0</v>
      </c>
      <c r="E441" s="17">
        <v>6975600.0</v>
      </c>
      <c r="F441" s="17">
        <v>7037396.0</v>
      </c>
      <c r="G441" s="17">
        <v>1.3500337E7</v>
      </c>
      <c r="H441" s="17">
        <v>1.3500337E7</v>
      </c>
    </row>
    <row r="442">
      <c r="A442" s="7" t="s">
        <v>2265</v>
      </c>
      <c r="B442" s="17" t="s">
        <v>2266</v>
      </c>
      <c r="C442" s="17">
        <v>330.0</v>
      </c>
      <c r="D442" s="17">
        <v>1.220544603E7</v>
      </c>
      <c r="E442" s="17">
        <v>8111039.0</v>
      </c>
      <c r="F442" s="17">
        <v>9528651.0</v>
      </c>
      <c r="G442" s="17">
        <v>1.2903562E7</v>
      </c>
      <c r="H442" s="17">
        <v>1.987322E7</v>
      </c>
    </row>
    <row r="443">
      <c r="A443" s="7" t="s">
        <v>2267</v>
      </c>
      <c r="B443" s="17" t="s">
        <v>2268</v>
      </c>
      <c r="C443" s="17">
        <v>750.0</v>
      </c>
      <c r="D443" s="17">
        <v>8938441.476</v>
      </c>
      <c r="E443" s="17">
        <v>6766657.0</v>
      </c>
      <c r="F443" s="17">
        <v>8924951.0</v>
      </c>
      <c r="G443" s="17">
        <v>9621300.0</v>
      </c>
      <c r="H443" s="17">
        <v>1.2442E7</v>
      </c>
    </row>
    <row r="444">
      <c r="A444" s="7" t="s">
        <v>2269</v>
      </c>
      <c r="B444" s="17" t="s">
        <v>2270</v>
      </c>
      <c r="C444" s="17">
        <v>1.0</v>
      </c>
      <c r="D444" s="17">
        <v>4410080.0</v>
      </c>
      <c r="E444" s="17">
        <v>4410080.0</v>
      </c>
      <c r="F444" s="17">
        <v>4410080.0</v>
      </c>
      <c r="G444" s="17">
        <v>4410080.0</v>
      </c>
      <c r="H444" s="17">
        <v>4410080.0</v>
      </c>
    </row>
    <row r="445">
      <c r="A445" s="7" t="s">
        <v>2271</v>
      </c>
      <c r="B445" s="17" t="s">
        <v>2272</v>
      </c>
      <c r="C445" s="17">
        <v>314.0</v>
      </c>
      <c r="D445" s="17">
        <v>1.975894314E7</v>
      </c>
      <c r="E445" s="17">
        <v>1.57847E7</v>
      </c>
      <c r="F445" s="17">
        <v>1.78832E7</v>
      </c>
      <c r="G445" s="17">
        <v>2.19005E7</v>
      </c>
      <c r="H445" s="17">
        <v>2.9636026E7</v>
      </c>
    </row>
    <row r="446">
      <c r="A446" s="7" t="s">
        <v>2273</v>
      </c>
      <c r="B446" s="17" t="s">
        <v>2274</v>
      </c>
      <c r="C446" s="17">
        <v>747.0</v>
      </c>
      <c r="D446" s="17">
        <v>1.764396733E7</v>
      </c>
      <c r="E446" s="17">
        <v>1.2857063E7</v>
      </c>
      <c r="F446" s="17">
        <v>1.66351E7</v>
      </c>
      <c r="G446" s="17">
        <v>1.97316E7</v>
      </c>
      <c r="H446" s="17">
        <v>2.89305E7</v>
      </c>
    </row>
    <row r="447">
      <c r="A447" s="7" t="s">
        <v>2275</v>
      </c>
      <c r="B447" s="17" t="s">
        <v>2276</v>
      </c>
      <c r="C447" s="17">
        <v>369.0</v>
      </c>
      <c r="D447" s="17">
        <v>1.795213111E7</v>
      </c>
      <c r="E447" s="17">
        <v>8284000.0</v>
      </c>
      <c r="F447" s="17">
        <v>1.17601E7</v>
      </c>
      <c r="G447" s="17">
        <v>1.76215E7</v>
      </c>
      <c r="H447" s="17">
        <v>3.52455E7</v>
      </c>
    </row>
    <row r="448">
      <c r="A448" s="7" t="s">
        <v>2277</v>
      </c>
      <c r="B448" s="17" t="s">
        <v>2278</v>
      </c>
      <c r="C448" s="17">
        <v>14.0</v>
      </c>
      <c r="D448" s="17">
        <v>1.854920729E7</v>
      </c>
      <c r="E448" s="17">
        <v>1.6101153E7</v>
      </c>
      <c r="F448" s="17">
        <v>1.7638058E7</v>
      </c>
      <c r="G448" s="17">
        <v>2.0271183E7</v>
      </c>
      <c r="H448" s="17">
        <v>2.4151132E7</v>
      </c>
    </row>
    <row r="449">
      <c r="A449" s="7" t="s">
        <v>2279</v>
      </c>
      <c r="B449" s="17" t="s">
        <v>2280</v>
      </c>
      <c r="C449" s="17">
        <v>26.0</v>
      </c>
      <c r="D449" s="17">
        <v>9854342.538</v>
      </c>
      <c r="E449" s="17">
        <v>6440950.0</v>
      </c>
      <c r="F449" s="17">
        <v>8551831.0</v>
      </c>
      <c r="G449" s="17">
        <v>1.1324211E7</v>
      </c>
      <c r="H449" s="17">
        <v>1.5543133E7</v>
      </c>
    </row>
    <row r="450">
      <c r="A450" s="7" t="s">
        <v>2281</v>
      </c>
      <c r="B450" s="17" t="s">
        <v>2282</v>
      </c>
      <c r="C450" s="17">
        <v>7.0</v>
      </c>
      <c r="D450" s="17">
        <v>1.231775757E7</v>
      </c>
      <c r="E450" s="17">
        <v>4179047.0</v>
      </c>
      <c r="F450" s="17">
        <v>1.1650696E7</v>
      </c>
      <c r="G450" s="17">
        <v>1.6857316E7</v>
      </c>
      <c r="H450" s="17">
        <v>2.4526865E7</v>
      </c>
    </row>
    <row r="451">
      <c r="A451" s="7" t="s">
        <v>2283</v>
      </c>
      <c r="B451" s="17" t="s">
        <v>2284</v>
      </c>
      <c r="C451" s="17">
        <v>12.0</v>
      </c>
      <c r="D451" s="17">
        <v>1.751438242E7</v>
      </c>
      <c r="E451" s="17">
        <v>1.1810913E7</v>
      </c>
      <c r="F451" s="17">
        <v>1.263355E7</v>
      </c>
      <c r="G451" s="17">
        <v>1.69428E7</v>
      </c>
      <c r="H451" s="17">
        <v>1.97614E7</v>
      </c>
    </row>
    <row r="452">
      <c r="A452" s="7" t="s">
        <v>2285</v>
      </c>
      <c r="B452" s="17" t="s">
        <v>2286</v>
      </c>
      <c r="C452" s="17">
        <v>33.0</v>
      </c>
      <c r="D452" s="17">
        <v>1.363609276E7</v>
      </c>
      <c r="E452" s="17">
        <v>1.22037E7</v>
      </c>
      <c r="F452" s="17">
        <v>1.26025E7</v>
      </c>
      <c r="G452" s="17">
        <v>1.39318E7</v>
      </c>
      <c r="H452" s="17">
        <v>1.5791E7</v>
      </c>
    </row>
    <row r="453">
      <c r="A453" s="7" t="s">
        <v>2287</v>
      </c>
      <c r="B453" s="17" t="s">
        <v>2288</v>
      </c>
      <c r="C453" s="17">
        <v>33.0</v>
      </c>
      <c r="D453" s="17">
        <v>1.529380421E7</v>
      </c>
      <c r="E453" s="17">
        <v>1.2301938E7</v>
      </c>
      <c r="F453" s="17">
        <v>1.5615658E7</v>
      </c>
      <c r="G453" s="17">
        <v>1.872745E7</v>
      </c>
      <c r="H453" s="17">
        <v>2.11202E7</v>
      </c>
    </row>
    <row r="454">
      <c r="A454" s="7" t="s">
        <v>2289</v>
      </c>
      <c r="B454" s="17" t="s">
        <v>2290</v>
      </c>
      <c r="C454" s="17">
        <v>7.0</v>
      </c>
      <c r="D454" s="17">
        <v>1.875909271E7</v>
      </c>
      <c r="E454" s="17">
        <v>1.3027139E7</v>
      </c>
      <c r="F454" s="17">
        <v>1.5706109E7</v>
      </c>
      <c r="G454" s="17">
        <v>1.9693197E7</v>
      </c>
      <c r="H454" s="17">
        <v>3.8340631E7</v>
      </c>
    </row>
    <row r="455">
      <c r="A455" s="7" t="s">
        <v>2291</v>
      </c>
      <c r="B455" s="17" t="s">
        <v>2292</v>
      </c>
      <c r="C455" s="17">
        <v>176.0</v>
      </c>
      <c r="D455" s="17">
        <v>1.883501899E7</v>
      </c>
      <c r="E455" s="17">
        <v>1.2005393E7</v>
      </c>
      <c r="F455" s="17">
        <v>1.6393344E7</v>
      </c>
      <c r="G455" s="17">
        <v>2.0244125E7</v>
      </c>
      <c r="H455" s="17">
        <v>3.2958313E7</v>
      </c>
    </row>
    <row r="456">
      <c r="A456" s="7" t="s">
        <v>2293</v>
      </c>
      <c r="B456" s="17" t="s">
        <v>2294</v>
      </c>
      <c r="C456" s="17">
        <v>1153.0</v>
      </c>
      <c r="D456" s="17">
        <v>1.470776327E7</v>
      </c>
      <c r="E456" s="17">
        <v>6975600.0</v>
      </c>
      <c r="F456" s="17">
        <v>1.1224E7</v>
      </c>
      <c r="G456" s="17">
        <v>1.85405E7</v>
      </c>
      <c r="H456" s="17">
        <v>3.0195761E7</v>
      </c>
    </row>
    <row r="457">
      <c r="A457" s="7" t="s">
        <v>2295</v>
      </c>
      <c r="B457" s="17" t="s">
        <v>2296</v>
      </c>
      <c r="C457" s="17">
        <v>248.0</v>
      </c>
      <c r="D457" s="17">
        <v>1.501837681E7</v>
      </c>
      <c r="E457" s="17">
        <v>8395384.0</v>
      </c>
      <c r="F457" s="17">
        <v>1.2895296E7</v>
      </c>
      <c r="G457" s="17">
        <v>1.9060777E7</v>
      </c>
      <c r="H457" s="17">
        <v>2.5326459E7</v>
      </c>
    </row>
    <row r="458">
      <c r="A458" s="7" t="s">
        <v>2297</v>
      </c>
      <c r="B458" s="17" t="s">
        <v>2299</v>
      </c>
      <c r="C458" s="17">
        <v>14.0</v>
      </c>
      <c r="D458" s="17">
        <v>2.25412505E7</v>
      </c>
      <c r="E458" s="17">
        <v>1.6658563E7</v>
      </c>
      <c r="F458" s="17">
        <v>2.4157837E7</v>
      </c>
      <c r="G458" s="17">
        <v>2.6110622E7</v>
      </c>
      <c r="H458" s="17">
        <v>4.1920712E7</v>
      </c>
    </row>
    <row r="459">
      <c r="A459" s="7" t="s">
        <v>2301</v>
      </c>
      <c r="B459" s="17" t="s">
        <v>2302</v>
      </c>
      <c r="C459" s="17">
        <v>228.0</v>
      </c>
      <c r="D459" s="17">
        <v>1.734926631E7</v>
      </c>
      <c r="E459" s="17">
        <v>1.1224E7</v>
      </c>
      <c r="F459" s="17">
        <v>1.37271E7</v>
      </c>
      <c r="G459" s="17">
        <v>2.04559E7</v>
      </c>
      <c r="H459" s="17">
        <v>2.6525612E7</v>
      </c>
    </row>
    <row r="460">
      <c r="A460" s="7" t="s">
        <v>2303</v>
      </c>
      <c r="B460" s="17" t="s">
        <v>2304</v>
      </c>
      <c r="C460" s="17">
        <v>3.0</v>
      </c>
      <c r="D460" s="17">
        <v>4.3572751E7</v>
      </c>
      <c r="E460" s="17">
        <v>3925184.0</v>
      </c>
      <c r="F460" s="17">
        <v>5897710.0</v>
      </c>
      <c r="G460" s="17">
        <v>1.20895359E8</v>
      </c>
      <c r="H460" s="17">
        <v>1.20895359E8</v>
      </c>
    </row>
    <row r="461">
      <c r="A461" s="7" t="s">
        <v>2305</v>
      </c>
      <c r="B461" s="17" t="s">
        <v>2306</v>
      </c>
      <c r="C461" s="17">
        <v>115.0</v>
      </c>
      <c r="D461" s="17">
        <v>1.556926811E7</v>
      </c>
      <c r="E461" s="17">
        <v>8846300.0</v>
      </c>
      <c r="F461" s="17">
        <v>1.4155712E7</v>
      </c>
      <c r="G461" s="17">
        <v>1.9736653E7</v>
      </c>
      <c r="H461" s="17">
        <v>2.5721352E7</v>
      </c>
    </row>
    <row r="462">
      <c r="A462" s="7" t="s">
        <v>2307</v>
      </c>
      <c r="B462" s="17" t="s">
        <v>2308</v>
      </c>
      <c r="C462" s="17">
        <v>27.0</v>
      </c>
      <c r="D462" s="17">
        <v>2.148108463E7</v>
      </c>
      <c r="E462" s="17">
        <v>1.274082E7</v>
      </c>
      <c r="F462" s="17">
        <v>1.6557148E7</v>
      </c>
      <c r="G462" s="17">
        <v>2.565495E7</v>
      </c>
      <c r="H462" s="17">
        <v>3.65014E7</v>
      </c>
    </row>
    <row r="463">
      <c r="A463" s="7" t="s">
        <v>2309</v>
      </c>
      <c r="B463" s="17" t="s">
        <v>2310</v>
      </c>
      <c r="C463" s="17">
        <v>1.0</v>
      </c>
      <c r="D463" s="17">
        <v>2.3983665E7</v>
      </c>
      <c r="E463" s="17">
        <v>2.3983665E7</v>
      </c>
      <c r="F463" s="17">
        <v>2.3983665E7</v>
      </c>
      <c r="G463" s="17">
        <v>2.3983665E7</v>
      </c>
      <c r="H463" s="17">
        <v>2.3983665E7</v>
      </c>
    </row>
    <row r="464">
      <c r="A464" s="7" t="s">
        <v>2311</v>
      </c>
      <c r="B464" s="17" t="s">
        <v>2312</v>
      </c>
      <c r="C464" s="17">
        <v>12.0</v>
      </c>
      <c r="D464" s="17">
        <v>1.813414692E7</v>
      </c>
      <c r="E464" s="17">
        <v>1.3382183E7</v>
      </c>
      <c r="F464" s="17">
        <v>1.8745531E7</v>
      </c>
      <c r="G464" s="17">
        <v>2.1783643E7</v>
      </c>
      <c r="H464" s="17">
        <v>2.76816E7</v>
      </c>
    </row>
    <row r="465">
      <c r="A465" s="7" t="s">
        <v>2313</v>
      </c>
      <c r="B465" s="17" t="s">
        <v>2314</v>
      </c>
      <c r="C465" s="17">
        <v>220.0</v>
      </c>
      <c r="D465" s="17">
        <v>1.903529676E7</v>
      </c>
      <c r="E465" s="17">
        <v>1.0591855E7</v>
      </c>
      <c r="F465" s="17">
        <v>1.75293E7</v>
      </c>
      <c r="G465" s="17">
        <v>2.12635E7</v>
      </c>
      <c r="H465" s="17">
        <v>2.51208E7</v>
      </c>
    </row>
    <row r="466">
      <c r="A466" s="7" t="s">
        <v>2315</v>
      </c>
      <c r="B466" s="17" t="s">
        <v>2316</v>
      </c>
      <c r="C466" s="17">
        <v>1659.0</v>
      </c>
      <c r="D466" s="17">
        <v>1.553574072E7</v>
      </c>
      <c r="E466" s="17">
        <v>7422499.0</v>
      </c>
      <c r="F466" s="17">
        <v>1.3502334E7</v>
      </c>
      <c r="G466" s="17">
        <v>2.0809895E7</v>
      </c>
      <c r="H466" s="17">
        <v>2.78205E7</v>
      </c>
    </row>
    <row r="467">
      <c r="A467" s="7" t="s">
        <v>2317</v>
      </c>
      <c r="B467" s="17" t="s">
        <v>2318</v>
      </c>
      <c r="C467" s="17">
        <v>2265.0</v>
      </c>
      <c r="D467" s="17">
        <v>1.089400167E7</v>
      </c>
      <c r="E467" s="17">
        <v>7870800.0</v>
      </c>
      <c r="F467" s="17">
        <v>9475550.0</v>
      </c>
      <c r="G467" s="17">
        <v>1.2214807E7</v>
      </c>
      <c r="H467" s="17">
        <v>1.84208E7</v>
      </c>
    </row>
    <row r="468">
      <c r="A468" s="7" t="s">
        <v>2319</v>
      </c>
      <c r="B468" s="17" t="s">
        <v>2320</v>
      </c>
      <c r="C468" s="17">
        <v>1138.0</v>
      </c>
      <c r="D468" s="17">
        <v>1.491534808E7</v>
      </c>
      <c r="E468" s="17">
        <v>9261478.0</v>
      </c>
      <c r="F468" s="17">
        <v>1.27424E7</v>
      </c>
      <c r="G468" s="17">
        <v>1.86208E7</v>
      </c>
      <c r="H468" s="17">
        <v>2.44271E7</v>
      </c>
    </row>
    <row r="469">
      <c r="A469" s="7" t="s">
        <v>2321</v>
      </c>
      <c r="B469" s="17" t="s">
        <v>2322</v>
      </c>
      <c r="C469" s="17">
        <v>10710.0</v>
      </c>
      <c r="D469" s="17">
        <v>1.70847491E7</v>
      </c>
      <c r="E469" s="17">
        <v>9586202.0</v>
      </c>
      <c r="F469" s="17">
        <v>1.4193865E7</v>
      </c>
      <c r="G469" s="17">
        <v>2.08261E7</v>
      </c>
      <c r="H469" s="17">
        <v>2.8713732E7</v>
      </c>
    </row>
    <row r="470">
      <c r="A470" s="7" t="s">
        <v>2323</v>
      </c>
      <c r="B470" s="17" t="s">
        <v>2324</v>
      </c>
      <c r="C470" s="17">
        <v>333.0</v>
      </c>
      <c r="D470" s="17">
        <v>2.433230437E7</v>
      </c>
      <c r="E470" s="17">
        <v>1.90325E7</v>
      </c>
      <c r="F470" s="17">
        <v>2.27938E7</v>
      </c>
      <c r="G470" s="17">
        <v>2.5629106E7</v>
      </c>
      <c r="H470" s="17">
        <v>3.9434545E7</v>
      </c>
    </row>
    <row r="471">
      <c r="A471" s="7" t="s">
        <v>2325</v>
      </c>
      <c r="B471" s="17" t="s">
        <v>2326</v>
      </c>
      <c r="C471" s="17">
        <v>52.0</v>
      </c>
      <c r="D471" s="17">
        <v>1.997804952E7</v>
      </c>
      <c r="E471" s="17">
        <v>1.2253834E7</v>
      </c>
      <c r="F471" s="17">
        <v>1.61865E7</v>
      </c>
      <c r="G471" s="17">
        <v>2.0244109E7</v>
      </c>
      <c r="H471" s="17">
        <v>3.5923907E7</v>
      </c>
    </row>
    <row r="472">
      <c r="A472" s="7" t="s">
        <v>2327</v>
      </c>
      <c r="B472" s="17" t="s">
        <v>2328</v>
      </c>
      <c r="C472" s="17">
        <v>611.0</v>
      </c>
      <c r="D472" s="17">
        <v>1.053129738E7</v>
      </c>
      <c r="E472" s="17">
        <v>6997100.0</v>
      </c>
      <c r="F472" s="17">
        <v>7732909.0</v>
      </c>
      <c r="G472" s="17">
        <v>1.1056642E7</v>
      </c>
      <c r="H472" s="17">
        <v>1.3906293E7</v>
      </c>
    </row>
    <row r="473">
      <c r="A473" s="7" t="s">
        <v>2329</v>
      </c>
      <c r="B473" s="17" t="s">
        <v>2330</v>
      </c>
      <c r="C473" s="17">
        <v>3762.0</v>
      </c>
      <c r="D473" s="17">
        <v>1.085922613E7</v>
      </c>
      <c r="E473" s="17">
        <v>7841112.0</v>
      </c>
      <c r="F473" s="17">
        <v>9249090.0</v>
      </c>
      <c r="G473" s="17">
        <v>1.1390045E7</v>
      </c>
      <c r="H473" s="17">
        <v>1.8362484E7</v>
      </c>
    </row>
    <row r="474">
      <c r="A474" s="7" t="s">
        <v>2331</v>
      </c>
      <c r="B474" s="17" t="s">
        <v>2332</v>
      </c>
      <c r="C474" s="17">
        <v>320.0</v>
      </c>
      <c r="D474" s="17">
        <v>1.920744598E7</v>
      </c>
      <c r="E474" s="17">
        <v>1.5225192E7</v>
      </c>
      <c r="F474" s="17">
        <v>1.82469E7</v>
      </c>
      <c r="G474" s="17">
        <v>2.2097961E7</v>
      </c>
      <c r="H474" s="17">
        <v>2.6513651E7</v>
      </c>
    </row>
    <row r="475">
      <c r="A475" s="7" t="s">
        <v>2333</v>
      </c>
      <c r="B475" s="17" t="s">
        <v>2334</v>
      </c>
      <c r="C475" s="17">
        <v>368.0</v>
      </c>
      <c r="D475" s="17">
        <v>1.946896025E7</v>
      </c>
      <c r="E475" s="17">
        <v>1.6828897E7</v>
      </c>
      <c r="F475" s="17">
        <v>1.9576E7</v>
      </c>
      <c r="G475" s="17">
        <v>2.42419E7</v>
      </c>
      <c r="H475" s="17">
        <v>2.6689089E7</v>
      </c>
    </row>
    <row r="476">
      <c r="A476" s="7" t="s">
        <v>2335</v>
      </c>
      <c r="B476" s="17" t="s">
        <v>2336</v>
      </c>
      <c r="C476" s="17">
        <v>145.0</v>
      </c>
      <c r="D476" s="17">
        <v>1.73955635E7</v>
      </c>
      <c r="E476" s="17">
        <v>1.58798E7</v>
      </c>
      <c r="F476" s="17">
        <v>1.64317E7</v>
      </c>
      <c r="G476" s="17">
        <v>1.7564586E7</v>
      </c>
      <c r="H476" s="17">
        <v>2.3447171E7</v>
      </c>
    </row>
    <row r="477">
      <c r="A477" s="7" t="s">
        <v>2337</v>
      </c>
      <c r="B477" s="17" t="s">
        <v>2338</v>
      </c>
      <c r="C477" s="17">
        <v>879.0</v>
      </c>
      <c r="D477" s="17">
        <v>8318167.32</v>
      </c>
      <c r="E477" s="17">
        <v>6311751.0</v>
      </c>
      <c r="F477" s="17">
        <v>8499531.0</v>
      </c>
      <c r="G477" s="17">
        <v>8936141.0</v>
      </c>
      <c r="H477" s="17">
        <v>1.1481402E7</v>
      </c>
    </row>
    <row r="478">
      <c r="A478" s="7" t="s">
        <v>2339</v>
      </c>
      <c r="B478" s="17" t="s">
        <v>2340</v>
      </c>
      <c r="C478" s="17">
        <v>455.0</v>
      </c>
      <c r="D478" s="17">
        <v>1.892369153E7</v>
      </c>
      <c r="E478" s="17">
        <v>1.0673414E7</v>
      </c>
      <c r="F478" s="17">
        <v>1.9282544E7</v>
      </c>
      <c r="G478" s="17">
        <v>2.4085442E7</v>
      </c>
      <c r="H478" s="17">
        <v>3.1467093E7</v>
      </c>
    </row>
    <row r="479">
      <c r="A479" s="7" t="s">
        <v>2341</v>
      </c>
      <c r="B479" s="17" t="s">
        <v>2342</v>
      </c>
      <c r="C479" s="17">
        <v>19205.0</v>
      </c>
      <c r="D479" s="17">
        <v>1.318375956E7</v>
      </c>
      <c r="E479" s="17">
        <v>8264339.0</v>
      </c>
      <c r="F479" s="17">
        <v>1.0078657E7</v>
      </c>
      <c r="G479" s="17">
        <v>1.60674E7</v>
      </c>
      <c r="H479" s="17">
        <v>2.2674593E7</v>
      </c>
    </row>
    <row r="480">
      <c r="A480" s="7" t="s">
        <v>2343</v>
      </c>
      <c r="B480" s="17" t="s">
        <v>2344</v>
      </c>
      <c r="C480" s="17">
        <v>2610.0</v>
      </c>
      <c r="D480" s="17">
        <v>2.144782954E7</v>
      </c>
      <c r="E480" s="17">
        <v>1.2250724E7</v>
      </c>
      <c r="F480" s="17">
        <v>1.7313322E7</v>
      </c>
      <c r="G480" s="17">
        <v>2.52692E7</v>
      </c>
      <c r="H480" s="17">
        <v>3.9288058E7</v>
      </c>
    </row>
    <row r="481">
      <c r="A481" s="7" t="s">
        <v>2345</v>
      </c>
      <c r="B481" s="17" t="s">
        <v>2346</v>
      </c>
      <c r="C481" s="17">
        <v>680.0</v>
      </c>
      <c r="D481" s="17">
        <v>2.112120616E7</v>
      </c>
      <c r="E481" s="17">
        <v>1.282478E7</v>
      </c>
      <c r="F481" s="17">
        <v>1.74775E7</v>
      </c>
      <c r="G481" s="17">
        <v>2.17455E7</v>
      </c>
      <c r="H481" s="17">
        <v>3.7905117E7</v>
      </c>
    </row>
    <row r="482">
      <c r="A482" s="7" t="s">
        <v>2347</v>
      </c>
      <c r="B482" s="17" t="s">
        <v>2348</v>
      </c>
      <c r="C482" s="17">
        <v>347.0</v>
      </c>
      <c r="D482" s="17">
        <v>1.776331833E7</v>
      </c>
      <c r="E482" s="17">
        <v>1.2454E7</v>
      </c>
      <c r="F482" s="17">
        <v>1.8221549E7</v>
      </c>
      <c r="G482" s="17">
        <v>2.2117042E7</v>
      </c>
      <c r="H482" s="17">
        <v>2.7056148E7</v>
      </c>
    </row>
    <row r="483">
      <c r="A483" s="7" t="s">
        <v>2351</v>
      </c>
      <c r="B483" s="17" t="s">
        <v>2352</v>
      </c>
      <c r="C483" s="17">
        <v>20.0</v>
      </c>
      <c r="D483" s="17">
        <v>1.78352925E7</v>
      </c>
      <c r="E483" s="17">
        <v>1.03671E7</v>
      </c>
      <c r="F483" s="17">
        <v>1.288095E7</v>
      </c>
      <c r="G483" s="17">
        <v>1.9997759E7</v>
      </c>
      <c r="H483" s="17">
        <v>3.4625083E7</v>
      </c>
    </row>
    <row r="484">
      <c r="A484" s="7" t="s">
        <v>2353</v>
      </c>
      <c r="B484" s="17" t="s">
        <v>2354</v>
      </c>
      <c r="C484" s="17">
        <v>123.0</v>
      </c>
      <c r="D484" s="17">
        <v>2.301053207E7</v>
      </c>
      <c r="E484" s="17">
        <v>1.7821383E7</v>
      </c>
      <c r="F484" s="17">
        <v>2.1826291E7</v>
      </c>
      <c r="G484" s="17">
        <v>2.6352104E7</v>
      </c>
      <c r="H484" s="17">
        <v>3.3713945E7</v>
      </c>
    </row>
    <row r="485">
      <c r="A485" s="7" t="s">
        <v>2355</v>
      </c>
      <c r="B485" s="17" t="s">
        <v>2356</v>
      </c>
      <c r="C485" s="17">
        <v>35.0</v>
      </c>
      <c r="D485" s="17">
        <v>2.712957971E7</v>
      </c>
      <c r="E485" s="17">
        <v>2.1919796E7</v>
      </c>
      <c r="F485" s="17">
        <v>2.6043323E7</v>
      </c>
      <c r="G485" s="17">
        <v>3.1013792E7</v>
      </c>
      <c r="H485" s="17">
        <v>3.2463515E7</v>
      </c>
    </row>
    <row r="486">
      <c r="A486" s="7" t="s">
        <v>2357</v>
      </c>
      <c r="B486" s="17" t="s">
        <v>2358</v>
      </c>
      <c r="C486" s="17">
        <v>76.0</v>
      </c>
      <c r="D486" s="17">
        <v>2.269879213E7</v>
      </c>
      <c r="E486" s="17">
        <v>1.1324211E7</v>
      </c>
      <c r="F486" s="17">
        <v>1.7711133E7</v>
      </c>
      <c r="G486" s="17">
        <v>2.887196E7</v>
      </c>
      <c r="H486" s="17">
        <v>4.878045E7</v>
      </c>
    </row>
    <row r="487">
      <c r="A487" s="7" t="s">
        <v>2359</v>
      </c>
      <c r="B487" s="17" t="s">
        <v>2360</v>
      </c>
      <c r="C487" s="17">
        <v>276.0</v>
      </c>
      <c r="D487" s="17">
        <v>1.791798235E7</v>
      </c>
      <c r="E487" s="17">
        <v>1.172299E7</v>
      </c>
      <c r="F487" s="17">
        <v>1.4328732E7</v>
      </c>
      <c r="G487" s="17">
        <v>2.0957721E7</v>
      </c>
      <c r="H487" s="17">
        <v>3.2721021E7</v>
      </c>
    </row>
    <row r="488">
      <c r="A488" s="7" t="s">
        <v>2361</v>
      </c>
      <c r="B488" s="17" t="s">
        <v>2362</v>
      </c>
      <c r="C488" s="17">
        <v>8.0</v>
      </c>
      <c r="D488" s="17">
        <v>3.566396E7</v>
      </c>
      <c r="E488" s="17">
        <v>9039332.0</v>
      </c>
      <c r="F488" s="17">
        <v>3.0340543E7</v>
      </c>
      <c r="G488" s="17">
        <v>5.2627971E7</v>
      </c>
      <c r="H488" s="17">
        <v>7.5893116E7</v>
      </c>
    </row>
    <row r="489">
      <c r="A489" s="7" t="s">
        <v>2363</v>
      </c>
      <c r="B489" s="17" t="s">
        <v>2364</v>
      </c>
      <c r="C489" s="17">
        <v>153.0</v>
      </c>
      <c r="D489" s="17">
        <v>1.977009412E7</v>
      </c>
      <c r="E489" s="17">
        <v>1.6385222E7</v>
      </c>
      <c r="F489" s="17">
        <v>2.1450257E7</v>
      </c>
      <c r="G489" s="17">
        <v>2.4075047E7</v>
      </c>
      <c r="H489" s="17">
        <v>2.73351E7</v>
      </c>
    </row>
    <row r="490">
      <c r="A490" s="7" t="s">
        <v>2365</v>
      </c>
      <c r="B490" s="17" t="s">
        <v>2366</v>
      </c>
      <c r="C490" s="17">
        <v>35.0</v>
      </c>
      <c r="D490" s="17">
        <v>1.275704246E7</v>
      </c>
      <c r="E490" s="17">
        <v>9655900.0</v>
      </c>
      <c r="F490" s="17">
        <v>1.2371471E7</v>
      </c>
      <c r="G490" s="17">
        <v>1.4539037E7</v>
      </c>
      <c r="H490" s="17">
        <v>1.9372919E7</v>
      </c>
    </row>
    <row r="491">
      <c r="A491" s="7" t="s">
        <v>2367</v>
      </c>
      <c r="B491" s="17" t="s">
        <v>2368</v>
      </c>
      <c r="C491" s="17">
        <v>3.0</v>
      </c>
      <c r="D491" s="17">
        <v>1.2178288E7</v>
      </c>
      <c r="E491" s="17">
        <v>6805500.0</v>
      </c>
      <c r="F491" s="17">
        <v>1.4830828E7</v>
      </c>
      <c r="G491" s="17">
        <v>1.4898536E7</v>
      </c>
      <c r="H491" s="17">
        <v>1.4898536E7</v>
      </c>
    </row>
    <row r="492">
      <c r="A492" s="7" t="s">
        <v>2369</v>
      </c>
      <c r="B492" s="17" t="s">
        <v>2370</v>
      </c>
      <c r="C492" s="17">
        <v>1006.0</v>
      </c>
      <c r="D492" s="17">
        <v>2.266909575E7</v>
      </c>
      <c r="E492" s="17">
        <v>1.68917E7</v>
      </c>
      <c r="F492" s="17">
        <v>1.7551E7</v>
      </c>
      <c r="G492" s="17">
        <v>2.64194E7</v>
      </c>
      <c r="H492" s="17">
        <v>3.44567E7</v>
      </c>
    </row>
    <row r="493">
      <c r="A493" s="7" t="s">
        <v>2371</v>
      </c>
      <c r="B493" s="17" t="s">
        <v>2372</v>
      </c>
      <c r="C493" s="17">
        <v>7.0</v>
      </c>
      <c r="D493" s="17">
        <v>1.671723743E7</v>
      </c>
      <c r="E493" s="17">
        <v>5404249.0</v>
      </c>
      <c r="F493" s="17">
        <v>8504934.0</v>
      </c>
      <c r="G493" s="17">
        <v>3.1847906E7</v>
      </c>
      <c r="H493" s="17">
        <v>4.467065E7</v>
      </c>
    </row>
    <row r="494">
      <c r="A494" s="7" t="s">
        <v>2373</v>
      </c>
      <c r="B494" s="17" t="s">
        <v>2374</v>
      </c>
      <c r="C494" s="17">
        <v>1.0</v>
      </c>
      <c r="D494" s="17">
        <v>9249288.0</v>
      </c>
      <c r="E494" s="17">
        <v>9249288.0</v>
      </c>
      <c r="F494" s="17">
        <v>9249288.0</v>
      </c>
      <c r="G494" s="17">
        <v>9249288.0</v>
      </c>
      <c r="H494" s="17">
        <v>9249288.0</v>
      </c>
    </row>
    <row r="495">
      <c r="A495" s="7" t="s">
        <v>2375</v>
      </c>
      <c r="B495" s="17" t="s">
        <v>2376</v>
      </c>
      <c r="C495" s="17">
        <v>6.0</v>
      </c>
      <c r="D495" s="17">
        <v>3.0248828E7</v>
      </c>
      <c r="E495" s="17">
        <v>1.0046437E7</v>
      </c>
      <c r="F495" s="17">
        <v>3.109824E7</v>
      </c>
      <c r="G495" s="17">
        <v>4.3796528E7</v>
      </c>
      <c r="H495" s="17">
        <v>4.7186919E7</v>
      </c>
    </row>
    <row r="496">
      <c r="A496" s="7" t="s">
        <v>2377</v>
      </c>
      <c r="B496" s="17" t="s">
        <v>2378</v>
      </c>
      <c r="C496" s="17">
        <v>50.0</v>
      </c>
      <c r="D496" s="17">
        <v>2.762630568E7</v>
      </c>
      <c r="E496" s="17">
        <v>1.9328863E7</v>
      </c>
      <c r="F496" s="17">
        <v>2.280785E7</v>
      </c>
      <c r="G496" s="17">
        <v>3.5820173E7</v>
      </c>
      <c r="H496" s="17">
        <v>3.7129344E7</v>
      </c>
    </row>
    <row r="497">
      <c r="A497" s="7" t="s">
        <v>2379</v>
      </c>
      <c r="B497" s="17" t="s">
        <v>2380</v>
      </c>
      <c r="C497" s="17">
        <v>18.0</v>
      </c>
      <c r="D497" s="17">
        <v>1.552610872E7</v>
      </c>
      <c r="E497" s="17">
        <v>6747800.0</v>
      </c>
      <c r="F497" s="17">
        <v>1.00307E7</v>
      </c>
      <c r="G497" s="17">
        <v>2.67008E7</v>
      </c>
      <c r="H497" s="17">
        <v>3.49335E7</v>
      </c>
    </row>
    <row r="498">
      <c r="A498" s="7" t="s">
        <v>2381</v>
      </c>
      <c r="B498" s="17" t="s">
        <v>2382</v>
      </c>
      <c r="C498" s="17">
        <v>2.0</v>
      </c>
      <c r="D498" s="17">
        <v>1.15826975E7</v>
      </c>
      <c r="E498" s="17">
        <v>9249288.0</v>
      </c>
      <c r="F498" s="17">
        <v>9249288.0</v>
      </c>
      <c r="G498" s="17">
        <v>1.3916107E7</v>
      </c>
      <c r="H498" s="17">
        <v>1.3916107E7</v>
      </c>
    </row>
    <row r="499">
      <c r="A499" s="7" t="s">
        <v>2383</v>
      </c>
      <c r="B499" s="17" t="s">
        <v>2384</v>
      </c>
      <c r="C499" s="17">
        <v>848.0</v>
      </c>
      <c r="D499" s="17">
        <v>2.777387772E7</v>
      </c>
      <c r="E499" s="17">
        <v>2.0828084E7</v>
      </c>
      <c r="F499" s="17">
        <v>2.55693E7</v>
      </c>
      <c r="G499" s="17">
        <v>3.063536E7</v>
      </c>
      <c r="H499" s="17">
        <v>4.1377706E7</v>
      </c>
    </row>
    <row r="500">
      <c r="A500" s="7" t="s">
        <v>2385</v>
      </c>
      <c r="B500" s="17" t="s">
        <v>2386</v>
      </c>
      <c r="C500" s="17">
        <v>4.0</v>
      </c>
      <c r="D500" s="17">
        <v>2.579921625E7</v>
      </c>
      <c r="E500" s="17">
        <v>1.8531892E7</v>
      </c>
      <c r="F500" s="17">
        <v>2.0881811E7</v>
      </c>
      <c r="G500" s="17">
        <v>2.9081359E7</v>
      </c>
      <c r="H500" s="17">
        <v>3.4701803E7</v>
      </c>
    </row>
    <row r="501">
      <c r="A501" s="7" t="s">
        <v>2387</v>
      </c>
      <c r="B501" s="17" t="s">
        <v>2388</v>
      </c>
      <c r="C501" s="17">
        <v>37.0</v>
      </c>
      <c r="D501" s="17">
        <v>2.3871277E7</v>
      </c>
      <c r="E501" s="17">
        <v>1.9864365E7</v>
      </c>
      <c r="F501" s="17">
        <v>2.3720686E7</v>
      </c>
      <c r="G501" s="17">
        <v>2.5330095E7</v>
      </c>
      <c r="H501" s="17">
        <v>3.3049915E7</v>
      </c>
    </row>
    <row r="502">
      <c r="A502" s="7" t="s">
        <v>2389</v>
      </c>
      <c r="B502" s="17" t="s">
        <v>2390</v>
      </c>
      <c r="C502" s="17">
        <v>138.0</v>
      </c>
      <c r="D502" s="17">
        <v>2.778884441E7</v>
      </c>
      <c r="E502" s="17">
        <v>1.60271E7</v>
      </c>
      <c r="F502" s="17">
        <v>2.8773344E7</v>
      </c>
      <c r="G502" s="17">
        <v>3.6493446E7</v>
      </c>
      <c r="H502" s="17">
        <v>4.7128889E7</v>
      </c>
    </row>
    <row r="503">
      <c r="A503" s="7" t="s">
        <v>2391</v>
      </c>
      <c r="B503" s="17" t="s">
        <v>2392</v>
      </c>
      <c r="C503" s="17">
        <v>274.0</v>
      </c>
      <c r="D503" s="17">
        <v>2.705576494E7</v>
      </c>
      <c r="E503" s="17">
        <v>1.47048E7</v>
      </c>
      <c r="F503" s="17">
        <v>2.7992635E7</v>
      </c>
      <c r="G503" s="17">
        <v>3.5267711E7</v>
      </c>
      <c r="H503" s="17">
        <v>4.3796528E7</v>
      </c>
    </row>
    <row r="504">
      <c r="A504" s="7" t="s">
        <v>2393</v>
      </c>
      <c r="B504" s="17" t="s">
        <v>2394</v>
      </c>
      <c r="C504" s="17">
        <v>415.0</v>
      </c>
      <c r="D504" s="17">
        <v>2.305228809E7</v>
      </c>
      <c r="E504" s="17">
        <v>1.7723208E7</v>
      </c>
      <c r="F504" s="17">
        <v>1.9873676E7</v>
      </c>
      <c r="G504" s="17">
        <v>2.8080827E7</v>
      </c>
      <c r="H504" s="17">
        <v>3.5055184E7</v>
      </c>
    </row>
    <row r="505">
      <c r="A505" s="7" t="s">
        <v>2395</v>
      </c>
      <c r="B505" s="17" t="s">
        <v>2396</v>
      </c>
      <c r="C505" s="17">
        <v>104.0</v>
      </c>
      <c r="D505" s="17">
        <v>1.612246484E7</v>
      </c>
      <c r="E505" s="17">
        <v>1.40237E7</v>
      </c>
      <c r="F505" s="17">
        <v>1.588555E7</v>
      </c>
      <c r="G505" s="17">
        <v>1.7606151E7</v>
      </c>
      <c r="H505" s="17">
        <v>1.98209E7</v>
      </c>
    </row>
    <row r="506">
      <c r="A506" s="7" t="s">
        <v>2397</v>
      </c>
      <c r="B506" s="17" t="s">
        <v>2398</v>
      </c>
      <c r="C506" s="17">
        <v>28.0</v>
      </c>
      <c r="D506" s="17">
        <v>1.802691675E7</v>
      </c>
      <c r="E506" s="17">
        <v>1.3636906E7</v>
      </c>
      <c r="F506" s="17">
        <v>1.5580973E7</v>
      </c>
      <c r="G506" s="17">
        <v>1.9404242E7</v>
      </c>
      <c r="H506" s="17">
        <v>2.8643252E7</v>
      </c>
    </row>
    <row r="507">
      <c r="A507" s="7" t="s">
        <v>2399</v>
      </c>
      <c r="B507" s="17" t="s">
        <v>2400</v>
      </c>
      <c r="C507" s="17">
        <v>6712.0</v>
      </c>
      <c r="D507" s="17">
        <v>2.358497875E7</v>
      </c>
      <c r="E507" s="17">
        <v>1.71673E7</v>
      </c>
      <c r="F507" s="17">
        <v>2.24132E7</v>
      </c>
      <c r="G507" s="17">
        <v>2.87672E7</v>
      </c>
      <c r="H507" s="17">
        <v>3.4013486E7</v>
      </c>
    </row>
    <row r="508">
      <c r="A508" s="7" t="s">
        <v>2401</v>
      </c>
      <c r="B508" s="17" t="s">
        <v>2402</v>
      </c>
      <c r="C508" s="17">
        <v>10.0</v>
      </c>
      <c r="D508" s="17">
        <v>2.22969643E7</v>
      </c>
      <c r="E508" s="17">
        <v>1.2068208E7</v>
      </c>
      <c r="F508" s="17">
        <v>1.5881621E7</v>
      </c>
      <c r="G508" s="17">
        <v>3.2981513E7</v>
      </c>
      <c r="H508" s="17">
        <v>3.4648147E7</v>
      </c>
    </row>
    <row r="509">
      <c r="A509" s="7" t="s">
        <v>2403</v>
      </c>
      <c r="B509" s="17" t="s">
        <v>2404</v>
      </c>
      <c r="C509" s="17">
        <v>67.0</v>
      </c>
      <c r="D509" s="17">
        <v>2.320553266E7</v>
      </c>
      <c r="E509" s="17">
        <v>1.712215E7</v>
      </c>
      <c r="F509" s="17">
        <v>2.0352701E7</v>
      </c>
      <c r="G509" s="17">
        <v>3.4128899E7</v>
      </c>
      <c r="H509" s="17">
        <v>3.8199829E7</v>
      </c>
    </row>
    <row r="510">
      <c r="A510" s="7" t="s">
        <v>2405</v>
      </c>
      <c r="B510" s="17" t="s">
        <v>2406</v>
      </c>
      <c r="C510" s="17">
        <v>3000.0</v>
      </c>
      <c r="D510" s="17">
        <v>1.358060995E7</v>
      </c>
      <c r="E510" s="17">
        <v>7988200.0</v>
      </c>
      <c r="F510" s="17">
        <v>1.16908E7</v>
      </c>
      <c r="G510" s="17">
        <v>1.78138E7</v>
      </c>
      <c r="H510" s="17">
        <v>2.51301E7</v>
      </c>
    </row>
    <row r="511">
      <c r="A511" s="7" t="s">
        <v>2407</v>
      </c>
      <c r="B511" s="17" t="s">
        <v>2408</v>
      </c>
      <c r="C511" s="17">
        <v>766.0</v>
      </c>
      <c r="D511" s="17">
        <v>2.354865273E7</v>
      </c>
      <c r="E511" s="17">
        <v>1.6833E7</v>
      </c>
      <c r="F511" s="17">
        <v>2.433331E7</v>
      </c>
      <c r="G511" s="17">
        <v>2.8447E7</v>
      </c>
      <c r="H511" s="17">
        <v>3.3405875E7</v>
      </c>
    </row>
    <row r="512">
      <c r="A512" s="7" t="s">
        <v>2409</v>
      </c>
      <c r="B512" s="17" t="s">
        <v>2410</v>
      </c>
      <c r="C512" s="17">
        <v>758.0</v>
      </c>
      <c r="D512" s="17">
        <v>2.809036585E7</v>
      </c>
      <c r="E512" s="17">
        <v>1.3318509E7</v>
      </c>
      <c r="F512" s="17">
        <v>2.1823394E7</v>
      </c>
      <c r="G512" s="17">
        <v>2.921433E7</v>
      </c>
      <c r="H512" s="17">
        <v>8.1092362E7</v>
      </c>
    </row>
    <row r="513">
      <c r="A513" s="7" t="s">
        <v>2411</v>
      </c>
      <c r="B513" s="17" t="s">
        <v>2412</v>
      </c>
      <c r="C513" s="17">
        <v>2850.0</v>
      </c>
      <c r="D513" s="17">
        <v>2.423126621E7</v>
      </c>
      <c r="E513" s="17">
        <v>1.5876718E7</v>
      </c>
      <c r="F513" s="17">
        <v>2.1355251E7</v>
      </c>
      <c r="G513" s="17">
        <v>3.1973242E7</v>
      </c>
      <c r="H513" s="17">
        <v>4.0393362E7</v>
      </c>
    </row>
    <row r="514">
      <c r="A514" s="7" t="s">
        <v>2413</v>
      </c>
      <c r="B514" s="17" t="s">
        <v>2414</v>
      </c>
      <c r="C514" s="17">
        <v>24578.0</v>
      </c>
      <c r="D514" s="17">
        <v>2.608503525E7</v>
      </c>
      <c r="E514" s="17">
        <v>1.66689E7</v>
      </c>
      <c r="F514" s="17">
        <v>2.1939232E7</v>
      </c>
      <c r="G514" s="17">
        <v>3.2459609E7</v>
      </c>
      <c r="H514" s="17">
        <v>4.2017939E7</v>
      </c>
    </row>
    <row r="515">
      <c r="A515" s="7" t="s">
        <v>2415</v>
      </c>
      <c r="B515" s="17" t="s">
        <v>2416</v>
      </c>
      <c r="C515" s="17">
        <v>7719.0</v>
      </c>
      <c r="D515" s="17">
        <v>2.338296444E7</v>
      </c>
      <c r="E515" s="17">
        <v>1.70049E7</v>
      </c>
      <c r="F515" s="17">
        <v>2.1563E7</v>
      </c>
      <c r="G515" s="17">
        <v>2.87452E7</v>
      </c>
      <c r="H515" s="17">
        <v>3.5432602E7</v>
      </c>
    </row>
    <row r="516">
      <c r="A516" s="7" t="s">
        <v>2417</v>
      </c>
      <c r="B516" s="17" t="s">
        <v>2418</v>
      </c>
      <c r="C516" s="17">
        <v>2041.0</v>
      </c>
      <c r="D516" s="17">
        <v>2.188919351E7</v>
      </c>
      <c r="E516" s="17">
        <v>1.5834529E7</v>
      </c>
      <c r="F516" s="17">
        <v>1.75282E7</v>
      </c>
      <c r="G516" s="17">
        <v>2.46588E7</v>
      </c>
      <c r="H516" s="17">
        <v>3.3494158E7</v>
      </c>
    </row>
    <row r="517">
      <c r="A517" s="7" t="s">
        <v>2419</v>
      </c>
      <c r="B517" s="17" t="s">
        <v>2420</v>
      </c>
      <c r="C517" s="17">
        <v>298.0</v>
      </c>
      <c r="D517" s="17">
        <v>2.602566427E7</v>
      </c>
      <c r="E517" s="17">
        <v>1.6120321E7</v>
      </c>
      <c r="F517" s="17">
        <v>1.9756873E7</v>
      </c>
      <c r="G517" s="17">
        <v>2.4676513E7</v>
      </c>
      <c r="H517" s="17">
        <v>7.071326E7</v>
      </c>
    </row>
    <row r="518">
      <c r="A518" s="7" t="s">
        <v>2421</v>
      </c>
      <c r="B518" s="17" t="s">
        <v>2422</v>
      </c>
      <c r="C518" s="17">
        <v>18.0</v>
      </c>
      <c r="D518" s="17">
        <v>9115378.278</v>
      </c>
      <c r="E518" s="17">
        <v>7892859.0</v>
      </c>
      <c r="F518" s="17">
        <v>9075300.0</v>
      </c>
      <c r="G518" s="17">
        <v>1.02787E7</v>
      </c>
      <c r="H518" s="17">
        <v>1.06741E7</v>
      </c>
    </row>
    <row r="519">
      <c r="A519" s="7" t="s">
        <v>2423</v>
      </c>
      <c r="B519" s="17" t="s">
        <v>2424</v>
      </c>
      <c r="C519" s="17">
        <v>11.0</v>
      </c>
      <c r="D519" s="17">
        <v>2.387447764E7</v>
      </c>
      <c r="E519" s="17">
        <v>1.12023E7</v>
      </c>
      <c r="F519" s="17">
        <v>1.52164E7</v>
      </c>
      <c r="G519" s="17">
        <v>2.37395E7</v>
      </c>
      <c r="H519" s="17">
        <v>2.4067891E7</v>
      </c>
    </row>
    <row r="520">
      <c r="A520" s="7" t="s">
        <v>2425</v>
      </c>
      <c r="B520" s="17" t="s">
        <v>2426</v>
      </c>
      <c r="C520" s="17">
        <v>371.0</v>
      </c>
      <c r="D520" s="17">
        <v>1.752360492E7</v>
      </c>
      <c r="E520" s="17">
        <v>1.214215E7</v>
      </c>
      <c r="F520" s="17">
        <v>1.64736E7</v>
      </c>
      <c r="G520" s="17">
        <v>2.2623034E7</v>
      </c>
      <c r="H520" s="17">
        <v>2.4987768E7</v>
      </c>
    </row>
    <row r="521">
      <c r="A521" s="7" t="s">
        <v>2427</v>
      </c>
      <c r="B521" s="17" t="s">
        <v>2428</v>
      </c>
      <c r="C521" s="17">
        <v>10.0</v>
      </c>
      <c r="D521" s="17">
        <v>1.57542126E7</v>
      </c>
      <c r="E521" s="17">
        <v>1.1927362E7</v>
      </c>
      <c r="F521" s="17">
        <v>1.395085E7</v>
      </c>
      <c r="G521" s="17">
        <v>1.7244252E7</v>
      </c>
      <c r="H521" s="17">
        <v>2.1923588E7</v>
      </c>
    </row>
    <row r="522">
      <c r="A522" s="7" t="s">
        <v>2429</v>
      </c>
      <c r="B522" s="17" t="s">
        <v>2430</v>
      </c>
      <c r="C522" s="17">
        <v>192.0</v>
      </c>
      <c r="D522" s="17">
        <v>1.768548907E7</v>
      </c>
      <c r="E522" s="17">
        <v>1.2926478E7</v>
      </c>
      <c r="F522" s="17">
        <v>1.6785213E7</v>
      </c>
      <c r="G522" s="17">
        <v>2.2623034E7</v>
      </c>
      <c r="H522" s="17">
        <v>2.47967E7</v>
      </c>
    </row>
    <row r="523">
      <c r="A523" s="7" t="s">
        <v>2431</v>
      </c>
      <c r="B523" s="17" t="s">
        <v>2432</v>
      </c>
      <c r="C523" s="17">
        <v>3.0</v>
      </c>
      <c r="D523" s="17">
        <v>1.2316298E7</v>
      </c>
      <c r="E523" s="17">
        <v>7168521.0</v>
      </c>
      <c r="F523" s="17">
        <v>1.1978903E7</v>
      </c>
      <c r="G523" s="17">
        <v>1.780147E7</v>
      </c>
      <c r="H523" s="17">
        <v>1.780147E7</v>
      </c>
    </row>
    <row r="524">
      <c r="A524" s="7" t="s">
        <v>2433</v>
      </c>
      <c r="B524" s="17" t="s">
        <v>2434</v>
      </c>
      <c r="C524" s="17">
        <v>4.0</v>
      </c>
      <c r="D524" s="17">
        <v>1.692068175E7</v>
      </c>
      <c r="E524" s="17">
        <v>1.3412536E7</v>
      </c>
      <c r="F524" s="17">
        <v>1.6591493E7</v>
      </c>
      <c r="G524" s="17">
        <v>1.77259E7</v>
      </c>
      <c r="H524" s="17">
        <v>1.9952798E7</v>
      </c>
    </row>
    <row r="525">
      <c r="A525" s="7" t="s">
        <v>2435</v>
      </c>
      <c r="B525" s="17" t="s">
        <v>2436</v>
      </c>
      <c r="C525" s="17">
        <v>82.0</v>
      </c>
      <c r="D525" s="17">
        <v>1.15906041E7</v>
      </c>
      <c r="E525" s="17">
        <v>1.0681373E7</v>
      </c>
      <c r="F525" s="17">
        <v>1.1319981E7</v>
      </c>
      <c r="G525" s="17">
        <v>1.232222E7</v>
      </c>
      <c r="H525" s="17">
        <v>1.3833736E7</v>
      </c>
    </row>
    <row r="526">
      <c r="A526" s="7" t="s">
        <v>2437</v>
      </c>
      <c r="B526" s="17" t="s">
        <v>2438</v>
      </c>
      <c r="C526" s="17">
        <v>13.0</v>
      </c>
      <c r="D526" s="17">
        <v>1.203015377E7</v>
      </c>
      <c r="E526" s="17">
        <v>1.1447475E7</v>
      </c>
      <c r="F526" s="17">
        <v>1.1997538E7</v>
      </c>
      <c r="G526" s="17">
        <v>1.2720684E7</v>
      </c>
      <c r="H526" s="17">
        <v>1.40577E7</v>
      </c>
    </row>
    <row r="527">
      <c r="A527" s="7" t="s">
        <v>2439</v>
      </c>
      <c r="B527" s="17" t="s">
        <v>2440</v>
      </c>
      <c r="C527" s="17">
        <v>721.0</v>
      </c>
      <c r="D527" s="17">
        <v>1.379740602E7</v>
      </c>
      <c r="E527" s="17">
        <v>9507800.0</v>
      </c>
      <c r="F527" s="17">
        <v>1.3013951E7</v>
      </c>
      <c r="G527" s="17">
        <v>1.6906098E7</v>
      </c>
      <c r="H527" s="17">
        <v>2.0361001E7</v>
      </c>
    </row>
    <row r="528">
      <c r="A528" s="7" t="s">
        <v>2441</v>
      </c>
      <c r="B528" s="17" t="s">
        <v>2442</v>
      </c>
      <c r="C528" s="17">
        <v>353.0</v>
      </c>
      <c r="D528" s="17">
        <v>1.809078244E7</v>
      </c>
      <c r="E528" s="17">
        <v>1.2618534E7</v>
      </c>
      <c r="F528" s="17">
        <v>1.7699149E7</v>
      </c>
      <c r="G528" s="17">
        <v>2.2808763E7</v>
      </c>
      <c r="H528" s="17">
        <v>2.51125E7</v>
      </c>
    </row>
    <row r="529">
      <c r="A529" s="7" t="s">
        <v>2443</v>
      </c>
      <c r="B529" s="17" t="s">
        <v>2444</v>
      </c>
      <c r="C529" s="17">
        <v>52.0</v>
      </c>
      <c r="D529" s="17">
        <v>1.30595149E7</v>
      </c>
      <c r="E529" s="17">
        <v>1.1598072E7</v>
      </c>
      <c r="F529" s="17">
        <v>1.2312983E7</v>
      </c>
      <c r="G529" s="17">
        <v>1.3292146E7</v>
      </c>
      <c r="H529" s="17">
        <v>1.4184643E7</v>
      </c>
    </row>
    <row r="530">
      <c r="A530" s="7" t="s">
        <v>2445</v>
      </c>
      <c r="B530" s="17" t="s">
        <v>2446</v>
      </c>
      <c r="C530" s="17">
        <v>3.0</v>
      </c>
      <c r="D530" s="17">
        <v>2.428197833E7</v>
      </c>
      <c r="E530" s="17">
        <v>1.2306772E7</v>
      </c>
      <c r="F530" s="17">
        <v>2.1268278E7</v>
      </c>
      <c r="G530" s="17">
        <v>3.9270885E7</v>
      </c>
      <c r="H530" s="17">
        <v>3.9270885E7</v>
      </c>
    </row>
    <row r="531">
      <c r="A531" s="7" t="s">
        <v>2447</v>
      </c>
      <c r="B531" s="17" t="s">
        <v>2448</v>
      </c>
      <c r="C531" s="17">
        <v>18.0</v>
      </c>
      <c r="D531" s="17">
        <v>2.514039806E7</v>
      </c>
      <c r="E531" s="17">
        <v>1.1015067E7</v>
      </c>
      <c r="F531" s="17">
        <v>1.6990298E7</v>
      </c>
      <c r="G531" s="17">
        <v>2.1704643E7</v>
      </c>
      <c r="H531" s="17">
        <v>5.577669E7</v>
      </c>
    </row>
    <row r="532">
      <c r="A532" s="7" t="s">
        <v>2449</v>
      </c>
      <c r="B532" s="17" t="s">
        <v>2450</v>
      </c>
      <c r="C532" s="17">
        <v>20.0</v>
      </c>
      <c r="D532" s="17">
        <v>1.91202135E7</v>
      </c>
      <c r="E532" s="17">
        <v>1.1697271E7</v>
      </c>
      <c r="F532" s="17">
        <v>1.3302456E7</v>
      </c>
      <c r="G532" s="17">
        <v>1.3833736E7</v>
      </c>
      <c r="H532" s="17">
        <v>4.6619311E7</v>
      </c>
    </row>
    <row r="533">
      <c r="A533" s="7" t="s">
        <v>2451</v>
      </c>
      <c r="B533" s="17" t="s">
        <v>2452</v>
      </c>
      <c r="C533" s="17">
        <v>80.0</v>
      </c>
      <c r="D533" s="17">
        <v>4.087323859E7</v>
      </c>
      <c r="E533" s="17">
        <v>1.9429902E7</v>
      </c>
      <c r="F533" s="17">
        <v>2.6105665E7</v>
      </c>
      <c r="G533" s="17">
        <v>4.5105849E7</v>
      </c>
      <c r="H533" s="17">
        <v>7.5641434E7</v>
      </c>
    </row>
    <row r="534">
      <c r="A534" s="7" t="s">
        <v>2453</v>
      </c>
      <c r="B534" s="17" t="s">
        <v>2454</v>
      </c>
      <c r="C534" s="17">
        <v>32.0</v>
      </c>
      <c r="D534" s="17">
        <v>3.838327068E7</v>
      </c>
      <c r="E534" s="17">
        <v>1.60577E7</v>
      </c>
      <c r="F534" s="17">
        <v>2.34684E7</v>
      </c>
      <c r="G534" s="17">
        <v>5.5622366E7</v>
      </c>
      <c r="H534" s="17">
        <v>9.2171897E7</v>
      </c>
    </row>
    <row r="535">
      <c r="A535" s="7" t="s">
        <v>2455</v>
      </c>
      <c r="B535" s="17" t="s">
        <v>2456</v>
      </c>
      <c r="C535" s="17">
        <v>804.0</v>
      </c>
      <c r="D535" s="17">
        <v>2.829688081E7</v>
      </c>
      <c r="E535" s="17">
        <v>1.409856E7</v>
      </c>
      <c r="F535" s="17">
        <v>1.8551049E7</v>
      </c>
      <c r="G535" s="17">
        <v>2.8907075E7</v>
      </c>
      <c r="H535" s="17">
        <v>6.1094534E7</v>
      </c>
    </row>
    <row r="536">
      <c r="A536" s="7" t="s">
        <v>2457</v>
      </c>
      <c r="B536" s="17" t="s">
        <v>2458</v>
      </c>
      <c r="C536" s="17">
        <v>31.0</v>
      </c>
      <c r="D536" s="17">
        <v>2.047925919E7</v>
      </c>
      <c r="E536" s="17">
        <v>6397469.0</v>
      </c>
      <c r="F536" s="17">
        <v>8662778.0</v>
      </c>
      <c r="G536" s="17">
        <v>2.3381638E7</v>
      </c>
      <c r="H536" s="17">
        <v>5.2523862E7</v>
      </c>
    </row>
    <row r="537">
      <c r="A537" s="7" t="s">
        <v>2459</v>
      </c>
      <c r="B537" s="17" t="s">
        <v>2460</v>
      </c>
      <c r="C537" s="17">
        <v>5107.0</v>
      </c>
      <c r="D537" s="17">
        <v>3.097561421E7</v>
      </c>
      <c r="E537" s="17">
        <v>1.04019E7</v>
      </c>
      <c r="F537" s="17">
        <v>1.63982E7</v>
      </c>
      <c r="G537" s="17">
        <v>2.5127E7</v>
      </c>
      <c r="H537" s="17">
        <v>8.1223309E7</v>
      </c>
    </row>
    <row r="538">
      <c r="A538" s="7" t="s">
        <v>2461</v>
      </c>
      <c r="B538" s="17" t="s">
        <v>2462</v>
      </c>
      <c r="C538" s="17">
        <v>6.0</v>
      </c>
      <c r="D538" s="17">
        <v>5.277884783E7</v>
      </c>
      <c r="E538" s="17">
        <v>8844158.0</v>
      </c>
      <c r="F538" s="17">
        <v>9378500.0</v>
      </c>
      <c r="G538" s="17">
        <v>3.91657E7</v>
      </c>
      <c r="H538" s="17">
        <v>2.21885143E8</v>
      </c>
    </row>
    <row r="539">
      <c r="A539" s="7" t="s">
        <v>2463</v>
      </c>
      <c r="B539" s="17" t="s">
        <v>2464</v>
      </c>
      <c r="C539" s="17">
        <v>227.0</v>
      </c>
      <c r="D539" s="17">
        <v>2.003620584E7</v>
      </c>
      <c r="E539" s="17">
        <v>1.06093E7</v>
      </c>
      <c r="F539" s="17">
        <v>1.59058E7</v>
      </c>
      <c r="G539" s="17">
        <v>2.1654426E7</v>
      </c>
      <c r="H539" s="17">
        <v>3.5504802E7</v>
      </c>
    </row>
    <row r="540">
      <c r="A540" s="7" t="s">
        <v>2465</v>
      </c>
      <c r="B540" s="17" t="s">
        <v>2466</v>
      </c>
      <c r="C540" s="17">
        <v>12.0</v>
      </c>
      <c r="D540" s="17">
        <v>2.768995425E7</v>
      </c>
      <c r="E540" s="17">
        <v>1.1331827E7</v>
      </c>
      <c r="F540" s="17">
        <v>1.8530542E7</v>
      </c>
      <c r="G540" s="17">
        <v>2.5920211E7</v>
      </c>
      <c r="H540" s="17">
        <v>5.3419674E7</v>
      </c>
    </row>
    <row r="541">
      <c r="A541" s="7" t="s">
        <v>2467</v>
      </c>
      <c r="B541" s="17" t="s">
        <v>2468</v>
      </c>
      <c r="C541" s="17">
        <v>182.0</v>
      </c>
      <c r="D541" s="17">
        <v>2.055212214E7</v>
      </c>
      <c r="E541" s="17">
        <v>1.3044365E7</v>
      </c>
      <c r="F541" s="17">
        <v>1.6606569E7</v>
      </c>
      <c r="G541" s="17">
        <v>2.0268271E7</v>
      </c>
      <c r="H541" s="17">
        <v>3.4165751E7</v>
      </c>
    </row>
    <row r="542">
      <c r="A542" s="7" t="s">
        <v>2469</v>
      </c>
      <c r="B542" s="17" t="s">
        <v>2470</v>
      </c>
      <c r="C542" s="17">
        <v>1682.0</v>
      </c>
      <c r="D542" s="17">
        <v>1.31903123E7</v>
      </c>
      <c r="E542" s="17">
        <v>7835310.0</v>
      </c>
      <c r="F542" s="17">
        <v>1.0493936E7</v>
      </c>
      <c r="G542" s="17">
        <v>1.4264017E7</v>
      </c>
      <c r="H542" s="17">
        <v>2.0351716E7</v>
      </c>
    </row>
    <row r="543">
      <c r="A543" s="7" t="s">
        <v>2471</v>
      </c>
      <c r="B543" s="17" t="s">
        <v>2472</v>
      </c>
      <c r="C543" s="17">
        <v>33.0</v>
      </c>
      <c r="D543" s="17">
        <v>2.347175573E7</v>
      </c>
      <c r="E543" s="17">
        <v>1.3785216E7</v>
      </c>
      <c r="F543" s="17">
        <v>1.9977905E7</v>
      </c>
      <c r="G543" s="17">
        <v>2.5052432E7</v>
      </c>
      <c r="H543" s="17">
        <v>3.0340543E7</v>
      </c>
    </row>
    <row r="544">
      <c r="A544" s="7" t="s">
        <v>2473</v>
      </c>
      <c r="B544" s="17" t="s">
        <v>2474</v>
      </c>
      <c r="C544" s="17">
        <v>60.0</v>
      </c>
      <c r="D544" s="17">
        <v>1.977623197E7</v>
      </c>
      <c r="E544" s="17">
        <v>1.3333948E7</v>
      </c>
      <c r="F544" s="17">
        <v>1.7080952E7</v>
      </c>
      <c r="G544" s="17">
        <v>2.0361314E7</v>
      </c>
      <c r="H544" s="17">
        <v>2.8145106E7</v>
      </c>
    </row>
    <row r="545">
      <c r="A545" s="7" t="s">
        <v>2475</v>
      </c>
      <c r="B545" s="17" t="s">
        <v>2476</v>
      </c>
      <c r="C545" s="17">
        <v>159.0</v>
      </c>
      <c r="D545" s="17">
        <v>2.403726125E7</v>
      </c>
      <c r="E545" s="17">
        <v>1.0040649E7</v>
      </c>
      <c r="F545" s="17">
        <v>1.4938689E7</v>
      </c>
      <c r="G545" s="17">
        <v>2.0141941E7</v>
      </c>
      <c r="H545" s="17">
        <v>3.2799906E7</v>
      </c>
    </row>
    <row r="546">
      <c r="A546" s="7" t="s">
        <v>2477</v>
      </c>
      <c r="B546" s="17" t="s">
        <v>2478</v>
      </c>
      <c r="C546" s="17">
        <v>39.0</v>
      </c>
      <c r="D546" s="17">
        <v>6.614513328E7</v>
      </c>
      <c r="E546" s="17">
        <v>2.5032367E7</v>
      </c>
      <c r="F546" s="17">
        <v>3.309744E7</v>
      </c>
      <c r="G546" s="17">
        <v>7.3227765E7</v>
      </c>
      <c r="H546" s="17">
        <v>1.33923426E8</v>
      </c>
    </row>
    <row r="547">
      <c r="A547" s="7" t="s">
        <v>2479</v>
      </c>
      <c r="B547" s="17" t="s">
        <v>2480</v>
      </c>
      <c r="C547" s="17">
        <v>6.0</v>
      </c>
      <c r="D547" s="17">
        <v>4.4849639E7</v>
      </c>
      <c r="E547" s="17">
        <v>5308991.0</v>
      </c>
      <c r="F547" s="17">
        <v>6236612.0</v>
      </c>
      <c r="G547" s="17">
        <v>1.177276E7</v>
      </c>
      <c r="H547" s="17">
        <v>2.34848621E8</v>
      </c>
    </row>
    <row r="548">
      <c r="A548" s="7" t="s">
        <v>2481</v>
      </c>
      <c r="B548" s="17" t="s">
        <v>2482</v>
      </c>
      <c r="C548" s="17">
        <v>129.0</v>
      </c>
      <c r="D548" s="17">
        <v>5.122296483E7</v>
      </c>
      <c r="E548" s="17">
        <v>1.57921E7</v>
      </c>
      <c r="F548" s="17">
        <v>2.4284634E7</v>
      </c>
      <c r="G548" s="17">
        <v>5.3664439E7</v>
      </c>
      <c r="H548" s="17">
        <v>1.223472E8</v>
      </c>
    </row>
    <row r="549">
      <c r="A549" s="7" t="s">
        <v>2483</v>
      </c>
      <c r="B549" s="17" t="s">
        <v>2484</v>
      </c>
      <c r="C549" s="17">
        <v>66.0</v>
      </c>
      <c r="D549" s="17">
        <v>1.994626255E7</v>
      </c>
      <c r="E549" s="17">
        <v>9812300.0</v>
      </c>
      <c r="F549" s="17">
        <v>1.6290845E7</v>
      </c>
      <c r="G549" s="17">
        <v>2.4714699E7</v>
      </c>
      <c r="H549" s="17">
        <v>4.6374011E7</v>
      </c>
    </row>
    <row r="550">
      <c r="A550" s="7" t="s">
        <v>2485</v>
      </c>
      <c r="B550" s="17" t="s">
        <v>2486</v>
      </c>
      <c r="C550" s="17">
        <v>26.0</v>
      </c>
      <c r="D550" s="17">
        <v>2.197559519E7</v>
      </c>
      <c r="E550" s="17">
        <v>1.1635444E7</v>
      </c>
      <c r="F550" s="17">
        <v>1.7205814E7</v>
      </c>
      <c r="G550" s="17">
        <v>2.8085194E7</v>
      </c>
      <c r="H550" s="17">
        <v>3.8622476E7</v>
      </c>
    </row>
    <row r="551">
      <c r="A551" s="7" t="s">
        <v>2487</v>
      </c>
      <c r="B551" s="17" t="s">
        <v>2488</v>
      </c>
      <c r="C551" s="17">
        <v>169.0</v>
      </c>
      <c r="D551" s="17">
        <v>2.182096837E7</v>
      </c>
      <c r="E551" s="17">
        <v>1.4902364E7</v>
      </c>
      <c r="F551" s="17">
        <v>1.7404946E7</v>
      </c>
      <c r="G551" s="17">
        <v>2.3587267E7</v>
      </c>
      <c r="H551" s="17">
        <v>3.4564798E7</v>
      </c>
    </row>
    <row r="552">
      <c r="A552" s="7" t="s">
        <v>2491</v>
      </c>
      <c r="B552" s="17" t="s">
        <v>2492</v>
      </c>
      <c r="C552" s="17">
        <v>47.0</v>
      </c>
      <c r="D552" s="17">
        <v>1.636476013E7</v>
      </c>
      <c r="E552" s="17">
        <v>9358400.0</v>
      </c>
      <c r="F552" s="17">
        <v>1.5133375E7</v>
      </c>
      <c r="G552" s="17">
        <v>1.8695348E7</v>
      </c>
      <c r="H552" s="17">
        <v>2.2854477E7</v>
      </c>
    </row>
    <row r="553">
      <c r="A553" s="7" t="s">
        <v>2493</v>
      </c>
      <c r="B553" s="17" t="s">
        <v>2494</v>
      </c>
      <c r="C553" s="17">
        <v>18.0</v>
      </c>
      <c r="D553" s="17">
        <v>1.704181122E7</v>
      </c>
      <c r="E553" s="17">
        <v>1.4909251E7</v>
      </c>
      <c r="F553" s="17">
        <v>1.6385401E7</v>
      </c>
      <c r="G553" s="17">
        <v>1.865635E7</v>
      </c>
      <c r="H553" s="17">
        <v>1.9944751E7</v>
      </c>
    </row>
    <row r="554">
      <c r="A554" s="7" t="s">
        <v>2495</v>
      </c>
      <c r="B554" s="17" t="s">
        <v>2496</v>
      </c>
      <c r="C554" s="17">
        <v>2.0</v>
      </c>
      <c r="D554" s="17">
        <v>1.4604055E7</v>
      </c>
      <c r="E554" s="17">
        <v>1.4257259E7</v>
      </c>
      <c r="F554" s="17">
        <v>1.4257259E7</v>
      </c>
      <c r="G554" s="17">
        <v>1.4950851E7</v>
      </c>
      <c r="H554" s="17">
        <v>1.4950851E7</v>
      </c>
    </row>
    <row r="555">
      <c r="A555" s="7" t="s">
        <v>2497</v>
      </c>
      <c r="B555" s="17" t="s">
        <v>2498</v>
      </c>
      <c r="C555" s="17">
        <v>12.0</v>
      </c>
      <c r="D555" s="17">
        <v>2.763099575E7</v>
      </c>
      <c r="E555" s="17">
        <v>8662500.0</v>
      </c>
      <c r="F555" s="17">
        <v>1.3494462E7</v>
      </c>
      <c r="G555" s="17">
        <v>2.1046718E7</v>
      </c>
      <c r="H555" s="17">
        <v>3.503036E7</v>
      </c>
    </row>
    <row r="556">
      <c r="A556" s="7" t="s">
        <v>2499</v>
      </c>
      <c r="B556" s="17" t="s">
        <v>2500</v>
      </c>
      <c r="C556" s="17">
        <v>17.0</v>
      </c>
      <c r="D556" s="17">
        <v>1.307760994E7</v>
      </c>
      <c r="E556" s="17">
        <v>8258235.0</v>
      </c>
      <c r="F556" s="17">
        <v>9533668.0</v>
      </c>
      <c r="G556" s="17">
        <v>1.4385366E7</v>
      </c>
      <c r="H556" s="17">
        <v>2.9137845E7</v>
      </c>
    </row>
    <row r="557">
      <c r="A557" s="7" t="s">
        <v>2501</v>
      </c>
      <c r="B557" s="17" t="s">
        <v>2502</v>
      </c>
      <c r="C557" s="17">
        <v>12.0</v>
      </c>
      <c r="D557" s="17">
        <v>1.8721253E7</v>
      </c>
      <c r="E557" s="17">
        <v>6803400.0</v>
      </c>
      <c r="F557" s="17">
        <v>1.0904548E7</v>
      </c>
      <c r="G557" s="17">
        <v>1.7698133E7</v>
      </c>
      <c r="H557" s="17">
        <v>4.2333705E7</v>
      </c>
    </row>
    <row r="558">
      <c r="A558" s="7" t="s">
        <v>2503</v>
      </c>
      <c r="B558" s="17" t="s">
        <v>2504</v>
      </c>
      <c r="C558" s="17">
        <v>58.0</v>
      </c>
      <c r="D558" s="17">
        <v>2.374460241E7</v>
      </c>
      <c r="E558" s="17">
        <v>8187000.0</v>
      </c>
      <c r="F558" s="17">
        <v>1.6419387E7</v>
      </c>
      <c r="G558" s="17">
        <v>2.8090211E7</v>
      </c>
      <c r="H558" s="17">
        <v>5.4050419E7</v>
      </c>
    </row>
    <row r="559">
      <c r="A559" s="7" t="s">
        <v>2505</v>
      </c>
      <c r="B559" s="17" t="s">
        <v>2506</v>
      </c>
      <c r="C559" s="17">
        <v>99.0</v>
      </c>
      <c r="D559" s="17">
        <v>1.471812905E7</v>
      </c>
      <c r="E559" s="17">
        <v>8273000.0</v>
      </c>
      <c r="F559" s="17">
        <v>1.180302E7</v>
      </c>
      <c r="G559" s="17">
        <v>1.757444E7</v>
      </c>
      <c r="H559" s="17">
        <v>2.6080424E7</v>
      </c>
    </row>
    <row r="560">
      <c r="A560" s="7" t="s">
        <v>2507</v>
      </c>
      <c r="B560" s="17" t="s">
        <v>2508</v>
      </c>
      <c r="C560" s="17">
        <v>133.0</v>
      </c>
      <c r="D560" s="17">
        <v>2.941102051E7</v>
      </c>
      <c r="E560" s="17">
        <v>8248400.0</v>
      </c>
      <c r="F560" s="17">
        <v>1.3997435E7</v>
      </c>
      <c r="G560" s="17">
        <v>3.25569E7</v>
      </c>
      <c r="H560" s="17">
        <v>7.7302754E7</v>
      </c>
    </row>
    <row r="561">
      <c r="A561" s="7" t="s">
        <v>2509</v>
      </c>
      <c r="B561" s="17" t="s">
        <v>2510</v>
      </c>
      <c r="C561" s="17">
        <v>71.0</v>
      </c>
      <c r="D561" s="17">
        <v>1.549352035E7</v>
      </c>
      <c r="E561" s="17">
        <v>8212069.0</v>
      </c>
      <c r="F561" s="17">
        <v>1.3907005E7</v>
      </c>
      <c r="G561" s="17">
        <v>1.7277273E7</v>
      </c>
      <c r="H561" s="17">
        <v>2.4188E7</v>
      </c>
    </row>
    <row r="562">
      <c r="A562" s="7" t="s">
        <v>2511</v>
      </c>
      <c r="B562" s="17" t="s">
        <v>2512</v>
      </c>
      <c r="C562" s="17">
        <v>486.0</v>
      </c>
      <c r="D562" s="17">
        <v>2.730602012E7</v>
      </c>
      <c r="E562" s="17">
        <v>1.0031872E7</v>
      </c>
      <c r="F562" s="17">
        <v>1.5248197E7</v>
      </c>
      <c r="G562" s="17">
        <v>2.9080384E7</v>
      </c>
      <c r="H562" s="17">
        <v>6.73766E7</v>
      </c>
    </row>
    <row r="563">
      <c r="A563" s="7" t="s">
        <v>2513</v>
      </c>
      <c r="B563" s="17" t="s">
        <v>2514</v>
      </c>
      <c r="C563" s="17">
        <v>292.0</v>
      </c>
      <c r="D563" s="17">
        <v>1.101989572E7</v>
      </c>
      <c r="E563" s="17">
        <v>5126557.0</v>
      </c>
      <c r="F563" s="17">
        <v>7514768.0</v>
      </c>
      <c r="G563" s="17">
        <v>1.4547366E7</v>
      </c>
      <c r="H563" s="17">
        <v>2.0187001E7</v>
      </c>
    </row>
    <row r="564">
      <c r="A564" s="7" t="s">
        <v>2515</v>
      </c>
      <c r="B564" s="17" t="s">
        <v>2516</v>
      </c>
      <c r="C564" s="17">
        <v>27.0</v>
      </c>
      <c r="D564" s="17">
        <v>2.707488437E7</v>
      </c>
      <c r="E564" s="17">
        <v>6002750.0</v>
      </c>
      <c r="F564" s="17">
        <v>1.5943686E7</v>
      </c>
      <c r="G564" s="17">
        <v>2.9863134E7</v>
      </c>
      <c r="H564" s="17">
        <v>7.4261354E7</v>
      </c>
    </row>
    <row r="565">
      <c r="A565" s="7" t="s">
        <v>2517</v>
      </c>
      <c r="B565" s="17" t="s">
        <v>2518</v>
      </c>
      <c r="C565" s="17">
        <v>19.0</v>
      </c>
      <c r="D565" s="17">
        <v>2.011716505E7</v>
      </c>
      <c r="E565" s="17">
        <v>7842900.0</v>
      </c>
      <c r="F565" s="17">
        <v>1.5515328E7</v>
      </c>
      <c r="G565" s="17">
        <v>2.1741627E7</v>
      </c>
      <c r="H565" s="17">
        <v>5.550599E7</v>
      </c>
    </row>
    <row r="566">
      <c r="A566" s="7" t="s">
        <v>830</v>
      </c>
      <c r="B566" s="17" t="s">
        <v>831</v>
      </c>
      <c r="C566" s="17">
        <v>225.0</v>
      </c>
      <c r="D566" s="17">
        <v>2.501571478E7</v>
      </c>
      <c r="E566" s="17">
        <v>1.1696811E7</v>
      </c>
      <c r="F566" s="17">
        <v>1.91164E7</v>
      </c>
      <c r="G566" s="17">
        <v>3.579375E7</v>
      </c>
      <c r="H566" s="17">
        <v>4.6492632E7</v>
      </c>
    </row>
    <row r="567">
      <c r="A567" s="7" t="s">
        <v>832</v>
      </c>
      <c r="B567" s="17" t="s">
        <v>834</v>
      </c>
      <c r="C567" s="17">
        <v>177.0</v>
      </c>
      <c r="D567" s="17">
        <v>2.74812907E7</v>
      </c>
      <c r="E567" s="17">
        <v>1.6049704E7</v>
      </c>
      <c r="F567" s="17">
        <v>2.5782606E7</v>
      </c>
      <c r="G567" s="17">
        <v>3.5157502E7</v>
      </c>
      <c r="H567" s="17">
        <v>4.291856E7</v>
      </c>
    </row>
    <row r="568">
      <c r="A568" s="7" t="s">
        <v>835</v>
      </c>
      <c r="B568" s="17" t="s">
        <v>836</v>
      </c>
      <c r="C568" s="17">
        <v>519.0</v>
      </c>
      <c r="D568" s="17">
        <v>2.436026422E7</v>
      </c>
      <c r="E568" s="17">
        <v>1.2233527E7</v>
      </c>
      <c r="F568" s="17">
        <v>2.1635389E7</v>
      </c>
      <c r="G568" s="17">
        <v>3.08113E7</v>
      </c>
      <c r="H568" s="17">
        <v>3.8461559E7</v>
      </c>
    </row>
    <row r="569">
      <c r="A569" s="7" t="s">
        <v>838</v>
      </c>
      <c r="B569" s="17" t="s">
        <v>839</v>
      </c>
      <c r="C569" s="17">
        <v>24.0</v>
      </c>
      <c r="D569" s="17">
        <v>3.335568496E7</v>
      </c>
      <c r="E569" s="17">
        <v>1.4743444E7</v>
      </c>
      <c r="F569" s="17">
        <v>2.8222416E7</v>
      </c>
      <c r="G569" s="17">
        <v>4.5931757E7</v>
      </c>
      <c r="H569" s="17">
        <v>6.15751E7</v>
      </c>
    </row>
    <row r="570">
      <c r="A570" s="7" t="s">
        <v>840</v>
      </c>
      <c r="B570" s="17" t="s">
        <v>841</v>
      </c>
      <c r="C570" s="17">
        <v>19.0</v>
      </c>
      <c r="D570" s="17">
        <v>4.759282853E7</v>
      </c>
      <c r="E570" s="17">
        <v>2.220044E7</v>
      </c>
      <c r="F570" s="17">
        <v>2.5829018E7</v>
      </c>
      <c r="G570" s="17">
        <v>3.6191311E7</v>
      </c>
      <c r="H570" s="17">
        <v>1.88431142E8</v>
      </c>
    </row>
    <row r="571">
      <c r="A571" s="7" t="s">
        <v>842</v>
      </c>
      <c r="B571" s="17" t="s">
        <v>843</v>
      </c>
      <c r="C571" s="17">
        <v>7.0</v>
      </c>
      <c r="D571" s="17">
        <v>2.147646286E7</v>
      </c>
      <c r="E571" s="17">
        <v>1.3379608E7</v>
      </c>
      <c r="F571" s="17">
        <v>2.0448209E7</v>
      </c>
      <c r="G571" s="17">
        <v>2.6123934E7</v>
      </c>
      <c r="H571" s="17">
        <v>4.826255E7</v>
      </c>
    </row>
    <row r="572">
      <c r="A572" s="7" t="s">
        <v>845</v>
      </c>
      <c r="B572" s="17" t="s">
        <v>846</v>
      </c>
      <c r="C572" s="17">
        <v>118.0</v>
      </c>
      <c r="D572" s="17">
        <v>3.101368005E7</v>
      </c>
      <c r="E572" s="17">
        <v>8395800.0</v>
      </c>
      <c r="F572" s="17">
        <v>2.012196E7</v>
      </c>
      <c r="G572" s="17">
        <v>3.5722095E7</v>
      </c>
      <c r="H572" s="17">
        <v>6.8138659E7</v>
      </c>
    </row>
    <row r="573">
      <c r="A573" s="7" t="s">
        <v>2521</v>
      </c>
      <c r="B573" s="17" t="s">
        <v>2522</v>
      </c>
      <c r="C573" s="17">
        <v>5.0</v>
      </c>
      <c r="D573" s="17">
        <v>2.08153502E7</v>
      </c>
      <c r="E573" s="17">
        <v>1.1488224E7</v>
      </c>
      <c r="F573" s="17">
        <v>2.4475559E7</v>
      </c>
      <c r="G573" s="17">
        <v>2.69055E7</v>
      </c>
      <c r="H573" s="17">
        <v>3.6499516E7</v>
      </c>
    </row>
    <row r="574">
      <c r="A574" s="7" t="s">
        <v>2523</v>
      </c>
      <c r="B574" s="17" t="s">
        <v>2524</v>
      </c>
      <c r="C574" s="17">
        <v>5.0</v>
      </c>
      <c r="D574" s="17">
        <v>3.36069596E7</v>
      </c>
      <c r="E574" s="17">
        <v>1.3769355E7</v>
      </c>
      <c r="F574" s="17">
        <v>2.614673E7</v>
      </c>
      <c r="G574" s="17">
        <v>6.0824051E7</v>
      </c>
      <c r="H574" s="17">
        <v>6.1235072E7</v>
      </c>
    </row>
    <row r="575">
      <c r="A575" s="7" t="s">
        <v>2525</v>
      </c>
      <c r="B575" s="17" t="s">
        <v>2526</v>
      </c>
      <c r="C575" s="17">
        <v>21.0</v>
      </c>
      <c r="D575" s="17">
        <v>4.396788176E7</v>
      </c>
      <c r="E575" s="17">
        <v>2.661688E7</v>
      </c>
      <c r="F575" s="17">
        <v>3.7973501E7</v>
      </c>
      <c r="G575" s="17">
        <v>6.0695501E7</v>
      </c>
      <c r="H575" s="17">
        <v>6.72925E7</v>
      </c>
    </row>
    <row r="576">
      <c r="A576" s="7" t="s">
        <v>2527</v>
      </c>
      <c r="B576" s="17" t="s">
        <v>2528</v>
      </c>
      <c r="C576" s="17">
        <v>122.0</v>
      </c>
      <c r="D576" s="17">
        <v>5.683198988E7</v>
      </c>
      <c r="E576" s="17">
        <v>2.9898225E7</v>
      </c>
      <c r="F576" s="17">
        <v>5.0667437E7</v>
      </c>
      <c r="G576" s="17">
        <v>7.1235518E7</v>
      </c>
      <c r="H576" s="17">
        <v>9.742864E7</v>
      </c>
    </row>
    <row r="577">
      <c r="A577" s="7" t="s">
        <v>2529</v>
      </c>
      <c r="B577" s="17" t="s">
        <v>2530</v>
      </c>
      <c r="C577" s="17">
        <v>56.0</v>
      </c>
      <c r="D577" s="17">
        <v>1.148449971E7</v>
      </c>
      <c r="E577" s="17">
        <v>3456789.0</v>
      </c>
      <c r="F577" s="17">
        <v>4806558.0</v>
      </c>
      <c r="G577" s="17">
        <v>7591500.0</v>
      </c>
      <c r="H577" s="17">
        <v>3.700861E7</v>
      </c>
    </row>
    <row r="578">
      <c r="A578" s="7" t="s">
        <v>2531</v>
      </c>
      <c r="B578" s="17" t="s">
        <v>2532</v>
      </c>
      <c r="C578" s="17">
        <v>44.0</v>
      </c>
      <c r="D578" s="17">
        <v>4.97331585E7</v>
      </c>
      <c r="E578" s="17">
        <v>2.6937425E7</v>
      </c>
      <c r="F578" s="17">
        <v>4.6126872E7</v>
      </c>
      <c r="G578" s="17">
        <v>7.0311275E7</v>
      </c>
      <c r="H578" s="17">
        <v>8.1398524E7</v>
      </c>
    </row>
    <row r="579">
      <c r="A579" s="7" t="s">
        <v>2533</v>
      </c>
      <c r="B579" s="17" t="s">
        <v>2534</v>
      </c>
      <c r="C579" s="17">
        <v>91.0</v>
      </c>
      <c r="D579" s="17">
        <v>5.52406096E7</v>
      </c>
      <c r="E579" s="17">
        <v>1.8953144E7</v>
      </c>
      <c r="F579" s="17">
        <v>4.2067317E7</v>
      </c>
      <c r="G579" s="17">
        <v>7.318905E7</v>
      </c>
      <c r="H579" s="17">
        <v>1.31106517E8</v>
      </c>
    </row>
    <row r="580">
      <c r="A580" s="7" t="s">
        <v>2535</v>
      </c>
      <c r="B580" s="17" t="s">
        <v>2536</v>
      </c>
      <c r="C580" s="17">
        <v>23.0</v>
      </c>
      <c r="D580" s="17">
        <v>5.331400883E7</v>
      </c>
      <c r="E580" s="17">
        <v>1.3947581E7</v>
      </c>
      <c r="F580" s="17">
        <v>3.64071E7</v>
      </c>
      <c r="G580" s="17">
        <v>5.8217567E7</v>
      </c>
      <c r="H580" s="17">
        <v>8.7926683E7</v>
      </c>
    </row>
    <row r="581">
      <c r="A581" s="7" t="s">
        <v>2537</v>
      </c>
      <c r="B581" s="17" t="s">
        <v>2538</v>
      </c>
      <c r="C581" s="17">
        <v>34.0</v>
      </c>
      <c r="D581" s="17">
        <v>6.58017285E7</v>
      </c>
      <c r="E581" s="17">
        <v>5.1691113E7</v>
      </c>
      <c r="F581" s="17">
        <v>6.0023525E7</v>
      </c>
      <c r="G581" s="17">
        <v>7.4119086E7</v>
      </c>
      <c r="H581" s="17">
        <v>9.9411174E7</v>
      </c>
    </row>
    <row r="582">
      <c r="A582" s="7" t="s">
        <v>2539</v>
      </c>
      <c r="B582" s="17" t="s">
        <v>2540</v>
      </c>
      <c r="C582" s="17">
        <v>9.0</v>
      </c>
      <c r="D582" s="17">
        <v>9.506922522E7</v>
      </c>
      <c r="E582" s="17">
        <v>4.004665E7</v>
      </c>
      <c r="F582" s="17">
        <v>1.02664289E8</v>
      </c>
      <c r="G582" s="17">
        <v>1.15837763E8</v>
      </c>
      <c r="H582" s="17">
        <v>2.0698392E8</v>
      </c>
    </row>
    <row r="583">
      <c r="A583" s="7" t="s">
        <v>2541</v>
      </c>
      <c r="B583" s="17" t="s">
        <v>2542</v>
      </c>
      <c r="C583" s="17">
        <v>1.0</v>
      </c>
      <c r="D583" s="17">
        <v>1.37482636E8</v>
      </c>
      <c r="E583" s="17">
        <v>1.37482636E8</v>
      </c>
      <c r="F583" s="17">
        <v>1.37482636E8</v>
      </c>
      <c r="G583" s="17">
        <v>1.37482636E8</v>
      </c>
      <c r="H583" s="17">
        <v>1.37482636E8</v>
      </c>
    </row>
    <row r="584">
      <c r="A584" s="7" t="s">
        <v>2543</v>
      </c>
      <c r="B584" s="17" t="s">
        <v>2544</v>
      </c>
      <c r="C584" s="17">
        <v>32.0</v>
      </c>
      <c r="D584" s="17">
        <v>4.835290847E7</v>
      </c>
      <c r="E584" s="17">
        <v>4.1090914E7</v>
      </c>
      <c r="F584" s="17">
        <v>4.7867689E7</v>
      </c>
      <c r="G584" s="17">
        <v>5.5229382E7</v>
      </c>
      <c r="H584" s="17">
        <v>6.3188255E7</v>
      </c>
    </row>
    <row r="585">
      <c r="A585" s="7" t="s">
        <v>2545</v>
      </c>
      <c r="B585" s="17" t="s">
        <v>2546</v>
      </c>
      <c r="C585" s="17">
        <v>2.0</v>
      </c>
      <c r="D585" s="17">
        <v>6.9661472E7</v>
      </c>
      <c r="E585" s="17">
        <v>2.0007559E7</v>
      </c>
      <c r="F585" s="17">
        <v>2.0007559E7</v>
      </c>
      <c r="G585" s="17">
        <v>1.19315385E8</v>
      </c>
      <c r="H585" s="17">
        <v>1.19315385E8</v>
      </c>
    </row>
    <row r="586">
      <c r="A586" s="7" t="s">
        <v>2547</v>
      </c>
      <c r="B586" s="17" t="s">
        <v>2548</v>
      </c>
      <c r="C586" s="17">
        <v>8.0</v>
      </c>
      <c r="D586" s="17">
        <v>1.035945945E8</v>
      </c>
      <c r="E586" s="17">
        <v>5.3348686E7</v>
      </c>
      <c r="F586" s="17">
        <v>1.0047107E8</v>
      </c>
      <c r="G586" s="17">
        <v>1.01957417E8</v>
      </c>
      <c r="H586" s="17">
        <v>3.00204874E8</v>
      </c>
    </row>
    <row r="587">
      <c r="A587" s="7" t="s">
        <v>2549</v>
      </c>
      <c r="B587" s="17" t="s">
        <v>2550</v>
      </c>
      <c r="C587" s="17">
        <v>1.0</v>
      </c>
      <c r="D587" s="17">
        <v>6402746.0</v>
      </c>
      <c r="E587" s="17">
        <v>6402746.0</v>
      </c>
      <c r="F587" s="17">
        <v>6402746.0</v>
      </c>
      <c r="G587" s="17">
        <v>6402746.0</v>
      </c>
      <c r="H587" s="17">
        <v>6402746.0</v>
      </c>
    </row>
    <row r="588">
      <c r="A588" s="7" t="s">
        <v>2551</v>
      </c>
      <c r="B588" s="17" t="s">
        <v>2552</v>
      </c>
      <c r="C588" s="17">
        <v>1.0</v>
      </c>
      <c r="D588" s="17">
        <v>4099994.0</v>
      </c>
      <c r="E588" s="17">
        <v>4099994.0</v>
      </c>
      <c r="F588" s="17">
        <v>4099994.0</v>
      </c>
      <c r="G588" s="17">
        <v>4099994.0</v>
      </c>
      <c r="H588" s="17">
        <v>4099994.0</v>
      </c>
    </row>
    <row r="589">
      <c r="A589" s="7" t="s">
        <v>2553</v>
      </c>
      <c r="B589" s="17" t="s">
        <v>2554</v>
      </c>
      <c r="C589" s="17">
        <v>20.0</v>
      </c>
      <c r="D589" s="17">
        <v>1.13572422E7</v>
      </c>
      <c r="E589" s="17">
        <v>3796056.0</v>
      </c>
      <c r="F589" s="17">
        <v>8763767.0</v>
      </c>
      <c r="G589" s="17">
        <v>1.8595834E7</v>
      </c>
      <c r="H589" s="17">
        <v>2.2077443E7</v>
      </c>
    </row>
    <row r="590">
      <c r="A590" s="7" t="s">
        <v>178</v>
      </c>
      <c r="B590" s="17" t="s">
        <v>179</v>
      </c>
      <c r="C590" s="17">
        <v>1.0</v>
      </c>
      <c r="D590" s="17">
        <v>3.0736548E7</v>
      </c>
      <c r="E590" s="17">
        <v>3.0736548E7</v>
      </c>
      <c r="F590" s="17">
        <v>3.0736548E7</v>
      </c>
      <c r="G590" s="17">
        <v>3.0736548E7</v>
      </c>
      <c r="H590" s="17">
        <v>3.0736548E7</v>
      </c>
    </row>
    <row r="591">
      <c r="A591" s="7" t="s">
        <v>2555</v>
      </c>
      <c r="B591" s="17" t="s">
        <v>2556</v>
      </c>
      <c r="C591" s="17">
        <v>38.0</v>
      </c>
      <c r="D591" s="17">
        <v>1.372548042E7</v>
      </c>
      <c r="E591" s="17">
        <v>4331560.0</v>
      </c>
      <c r="F591" s="17">
        <v>1.2044701E7</v>
      </c>
      <c r="G591" s="17">
        <v>1.3066043E7</v>
      </c>
      <c r="H591" s="17">
        <v>1.4686536E7</v>
      </c>
    </row>
    <row r="592">
      <c r="A592" s="7" t="s">
        <v>2557</v>
      </c>
      <c r="B592" s="17" t="s">
        <v>2558</v>
      </c>
      <c r="C592" s="17">
        <v>411.0</v>
      </c>
      <c r="D592" s="17">
        <v>5453554.054</v>
      </c>
      <c r="E592" s="17">
        <v>2445000.0</v>
      </c>
      <c r="F592" s="17">
        <v>3928201.0</v>
      </c>
      <c r="G592" s="17">
        <v>7455000.0</v>
      </c>
      <c r="H592" s="17">
        <v>1.0034E7</v>
      </c>
    </row>
    <row r="593">
      <c r="A593" s="7" t="s">
        <v>2559</v>
      </c>
      <c r="B593" s="17" t="s">
        <v>2560</v>
      </c>
      <c r="C593" s="17">
        <v>37.0</v>
      </c>
      <c r="D593" s="17">
        <v>1.244130549E7</v>
      </c>
      <c r="E593" s="17">
        <v>2095621.0</v>
      </c>
      <c r="F593" s="17">
        <v>4373689.0</v>
      </c>
      <c r="G593" s="17">
        <v>8626956.0</v>
      </c>
      <c r="H593" s="17">
        <v>2.6063009E7</v>
      </c>
    </row>
    <row r="594">
      <c r="A594" s="7" t="s">
        <v>2563</v>
      </c>
      <c r="B594" s="17" t="s">
        <v>2564</v>
      </c>
      <c r="C594" s="17">
        <v>28.0</v>
      </c>
      <c r="D594" s="17">
        <v>1.041233104E7</v>
      </c>
      <c r="E594" s="17">
        <v>6013610.0</v>
      </c>
      <c r="F594" s="17">
        <v>8179992.0</v>
      </c>
      <c r="G594" s="17">
        <v>1.1631361E7</v>
      </c>
      <c r="H594" s="17">
        <v>2.0945051E7</v>
      </c>
    </row>
    <row r="595">
      <c r="A595" s="7" t="s">
        <v>2565</v>
      </c>
      <c r="B595" s="17" t="s">
        <v>2566</v>
      </c>
      <c r="C595" s="17">
        <v>200.0</v>
      </c>
      <c r="D595" s="17">
        <v>9392906.36</v>
      </c>
      <c r="E595" s="17">
        <v>5334617.0</v>
      </c>
      <c r="F595" s="17">
        <v>7853483.0</v>
      </c>
      <c r="G595" s="17">
        <v>1.13309E7</v>
      </c>
      <c r="H595" s="17">
        <v>1.6283828E7</v>
      </c>
    </row>
    <row r="596">
      <c r="A596" s="7" t="s">
        <v>2567</v>
      </c>
      <c r="B596" s="17" t="s">
        <v>2568</v>
      </c>
      <c r="C596" s="17">
        <v>1769.0</v>
      </c>
      <c r="D596" s="17">
        <v>9508568.506</v>
      </c>
      <c r="E596" s="17">
        <v>5324031.0</v>
      </c>
      <c r="F596" s="17">
        <v>7331905.0</v>
      </c>
      <c r="G596" s="17">
        <v>1.1027284E7</v>
      </c>
      <c r="H596" s="17">
        <v>1.5156097E7</v>
      </c>
    </row>
    <row r="597">
      <c r="A597" s="7" t="s">
        <v>2569</v>
      </c>
      <c r="B597" s="17" t="s">
        <v>2570</v>
      </c>
      <c r="C597" s="17">
        <v>2562.0</v>
      </c>
      <c r="D597" s="17">
        <v>9342569.882</v>
      </c>
      <c r="E597" s="17">
        <v>4187200.0</v>
      </c>
      <c r="F597" s="17">
        <v>6908044.0</v>
      </c>
      <c r="G597" s="17">
        <v>1.1679737E7</v>
      </c>
      <c r="H597" s="17">
        <v>1.6558624E7</v>
      </c>
    </row>
    <row r="598">
      <c r="A598" s="7" t="s">
        <v>2571</v>
      </c>
      <c r="B598" s="17" t="s">
        <v>2572</v>
      </c>
      <c r="C598" s="17">
        <v>807.0</v>
      </c>
      <c r="D598" s="17">
        <v>9464693.915</v>
      </c>
      <c r="E598" s="17">
        <v>5410635.0</v>
      </c>
      <c r="F598" s="17">
        <v>7296245.0</v>
      </c>
      <c r="G598" s="17">
        <v>1.114177E7</v>
      </c>
      <c r="H598" s="17">
        <v>1.7169651E7</v>
      </c>
    </row>
    <row r="599">
      <c r="A599" s="7" t="s">
        <v>2573</v>
      </c>
      <c r="B599" s="17" t="s">
        <v>2574</v>
      </c>
      <c r="C599" s="17">
        <v>10.0</v>
      </c>
      <c r="D599" s="17">
        <v>6142533.9</v>
      </c>
      <c r="E599" s="17">
        <v>4649987.0</v>
      </c>
      <c r="F599" s="17">
        <v>5357114.0</v>
      </c>
      <c r="G599" s="17">
        <v>6483462.0</v>
      </c>
      <c r="H599" s="17">
        <v>6682379.0</v>
      </c>
    </row>
    <row r="600">
      <c r="A600" s="7" t="s">
        <v>2575</v>
      </c>
      <c r="B600" s="17" t="s">
        <v>2576</v>
      </c>
      <c r="C600" s="17">
        <v>23.0</v>
      </c>
      <c r="D600" s="17">
        <v>6929466.348</v>
      </c>
      <c r="E600" s="17">
        <v>2951000.0</v>
      </c>
      <c r="F600" s="17">
        <v>5502697.0</v>
      </c>
      <c r="G600" s="17">
        <v>8798289.0</v>
      </c>
      <c r="H600" s="17">
        <v>1.3820008E7</v>
      </c>
    </row>
    <row r="601">
      <c r="A601" s="7" t="s">
        <v>2577</v>
      </c>
      <c r="B601" s="17" t="s">
        <v>2578</v>
      </c>
      <c r="C601" s="17">
        <v>706.0</v>
      </c>
      <c r="D601" s="17">
        <v>8935391.364</v>
      </c>
      <c r="E601" s="17">
        <v>3151900.0</v>
      </c>
      <c r="F601" s="17">
        <v>5660889.0</v>
      </c>
      <c r="G601" s="17">
        <v>1.11609E7</v>
      </c>
      <c r="H601" s="17">
        <v>2.0015071E7</v>
      </c>
    </row>
    <row r="602">
      <c r="A602" s="7" t="s">
        <v>2579</v>
      </c>
      <c r="B602" s="17" t="s">
        <v>2580</v>
      </c>
      <c r="C602" s="17">
        <v>1333.0</v>
      </c>
      <c r="D602" s="17">
        <v>1.026399824E7</v>
      </c>
      <c r="E602" s="17">
        <v>5984752.0</v>
      </c>
      <c r="F602" s="17">
        <v>8354053.0</v>
      </c>
      <c r="G602" s="17">
        <v>1.180215E7</v>
      </c>
      <c r="H602" s="17">
        <v>1.8216428E7</v>
      </c>
    </row>
    <row r="603">
      <c r="A603" s="7" t="s">
        <v>2581</v>
      </c>
      <c r="B603" s="17" t="s">
        <v>2582</v>
      </c>
      <c r="C603" s="17">
        <v>71.0</v>
      </c>
      <c r="D603" s="17">
        <v>9384810.521</v>
      </c>
      <c r="E603" s="17">
        <v>5479048.0</v>
      </c>
      <c r="F603" s="17">
        <v>7365827.0</v>
      </c>
      <c r="G603" s="17">
        <v>1.2334145E7</v>
      </c>
      <c r="H603" s="17">
        <v>1.6785824E7</v>
      </c>
    </row>
    <row r="604">
      <c r="A604" s="7" t="s">
        <v>2583</v>
      </c>
      <c r="B604" s="17" t="s">
        <v>2584</v>
      </c>
      <c r="C604" s="17">
        <v>5875.0</v>
      </c>
      <c r="D604" s="17">
        <v>9469279.351</v>
      </c>
      <c r="E604" s="17">
        <v>5418369.0</v>
      </c>
      <c r="F604" s="17">
        <v>7447953.0</v>
      </c>
      <c r="G604" s="17">
        <v>1.0995292E7</v>
      </c>
      <c r="H604" s="17">
        <v>1.594485E7</v>
      </c>
    </row>
    <row r="605">
      <c r="A605" s="7" t="s">
        <v>2585</v>
      </c>
      <c r="B605" s="17" t="s">
        <v>2586</v>
      </c>
      <c r="C605" s="17">
        <v>429.0</v>
      </c>
      <c r="D605" s="17">
        <v>1.00433268E7</v>
      </c>
      <c r="E605" s="17">
        <v>6560907.0</v>
      </c>
      <c r="F605" s="17">
        <v>8225035.0</v>
      </c>
      <c r="G605" s="17">
        <v>1.0681545E7</v>
      </c>
      <c r="H605" s="17">
        <v>1.68834E7</v>
      </c>
    </row>
    <row r="606">
      <c r="A606" s="7" t="s">
        <v>2587</v>
      </c>
      <c r="B606" s="17" t="s">
        <v>2588</v>
      </c>
      <c r="C606" s="17">
        <v>987.0</v>
      </c>
      <c r="D606" s="17">
        <v>1.00498044E7</v>
      </c>
      <c r="E606" s="17">
        <v>5519130.0</v>
      </c>
      <c r="F606" s="17">
        <v>7600000.0</v>
      </c>
      <c r="G606" s="17">
        <v>1.1403544E7</v>
      </c>
      <c r="H606" s="17">
        <v>1.8549919E7</v>
      </c>
    </row>
    <row r="607">
      <c r="A607" s="7" t="s">
        <v>2589</v>
      </c>
      <c r="B607" s="17" t="s">
        <v>2590</v>
      </c>
      <c r="C607" s="17">
        <v>414.0</v>
      </c>
      <c r="D607" s="17">
        <v>1.72394517E7</v>
      </c>
      <c r="E607" s="17">
        <v>6498303.0</v>
      </c>
      <c r="F607" s="17">
        <v>9289511.0</v>
      </c>
      <c r="G607" s="17">
        <v>1.4555602E7</v>
      </c>
      <c r="H607" s="17">
        <v>3.05119E7</v>
      </c>
    </row>
    <row r="608">
      <c r="A608" s="7" t="s">
        <v>2591</v>
      </c>
      <c r="B608" s="17" t="s">
        <v>2592</v>
      </c>
      <c r="C608" s="17">
        <v>6.0</v>
      </c>
      <c r="D608" s="17">
        <v>1.218284267E7</v>
      </c>
      <c r="E608" s="17">
        <v>9158686.0</v>
      </c>
      <c r="F608" s="17">
        <v>1.1766222E7</v>
      </c>
      <c r="G608" s="17">
        <v>1.4872654E7</v>
      </c>
      <c r="H608" s="17">
        <v>1.5001079E7</v>
      </c>
    </row>
    <row r="609">
      <c r="A609" s="7" t="s">
        <v>2593</v>
      </c>
      <c r="B609" s="17" t="s">
        <v>2594</v>
      </c>
      <c r="C609" s="17">
        <v>931.0</v>
      </c>
      <c r="D609" s="17">
        <v>1.845482711E7</v>
      </c>
      <c r="E609" s="17">
        <v>8279337.0</v>
      </c>
      <c r="F609" s="17">
        <v>1.3112678E7</v>
      </c>
      <c r="G609" s="17">
        <v>2.1689684E7</v>
      </c>
      <c r="H609" s="17">
        <v>3.5531001E7</v>
      </c>
    </row>
    <row r="610">
      <c r="A610" s="7" t="s">
        <v>2595</v>
      </c>
      <c r="B610" s="17" t="s">
        <v>2596</v>
      </c>
      <c r="C610" s="17">
        <v>555.0</v>
      </c>
      <c r="D610" s="17">
        <v>2.273322714E7</v>
      </c>
      <c r="E610" s="17">
        <v>7901327.0</v>
      </c>
      <c r="F610" s="17">
        <v>1.2681222E7</v>
      </c>
      <c r="G610" s="17">
        <v>2.45299E7</v>
      </c>
      <c r="H610" s="17">
        <v>5.1039785E7</v>
      </c>
    </row>
    <row r="611">
      <c r="A611" s="7" t="s">
        <v>2597</v>
      </c>
      <c r="B611" s="17" t="s">
        <v>2598</v>
      </c>
      <c r="C611" s="17">
        <v>36.0</v>
      </c>
      <c r="D611" s="17">
        <v>1.437480803E7</v>
      </c>
      <c r="E611" s="17">
        <v>5641000.0</v>
      </c>
      <c r="F611" s="17">
        <v>1.0405324E7</v>
      </c>
      <c r="G611" s="17">
        <v>1.73872E7</v>
      </c>
      <c r="H611" s="17">
        <v>2.5700019E7</v>
      </c>
    </row>
    <row r="612">
      <c r="A612" s="7" t="s">
        <v>2599</v>
      </c>
      <c r="B612" s="17" t="s">
        <v>2600</v>
      </c>
      <c r="C612" s="17">
        <v>343.0</v>
      </c>
      <c r="D612" s="17">
        <v>2.083181002E7</v>
      </c>
      <c r="E612" s="17">
        <v>7869774.0</v>
      </c>
      <c r="F612" s="17">
        <v>1.2985382E7</v>
      </c>
      <c r="G612" s="17">
        <v>2.351107E7</v>
      </c>
      <c r="H612" s="17">
        <v>4.8830244E7</v>
      </c>
    </row>
    <row r="613">
      <c r="A613" s="7" t="s">
        <v>2601</v>
      </c>
      <c r="B613" s="17" t="s">
        <v>2602</v>
      </c>
      <c r="C613" s="17">
        <v>90.0</v>
      </c>
      <c r="D613" s="17">
        <v>1.140565382E7</v>
      </c>
      <c r="E613" s="17">
        <v>7112523.0</v>
      </c>
      <c r="F613" s="17">
        <v>8430315.0</v>
      </c>
      <c r="G613" s="17">
        <v>1.216369E7</v>
      </c>
      <c r="H613" s="17">
        <v>1.9832863E7</v>
      </c>
    </row>
    <row r="614">
      <c r="A614" s="7" t="s">
        <v>2603</v>
      </c>
      <c r="B614" s="17" t="s">
        <v>2604</v>
      </c>
      <c r="C614" s="17">
        <v>38.0</v>
      </c>
      <c r="D614" s="17">
        <v>2.131956679E7</v>
      </c>
      <c r="E614" s="17">
        <v>1.0894769E7</v>
      </c>
      <c r="F614" s="17">
        <v>1.3626902E7</v>
      </c>
      <c r="G614" s="17">
        <v>1.9012362E7</v>
      </c>
      <c r="H614" s="17">
        <v>4.3942086E7</v>
      </c>
    </row>
    <row r="615">
      <c r="A615" s="7" t="s">
        <v>2606</v>
      </c>
      <c r="B615" s="17" t="s">
        <v>2608</v>
      </c>
      <c r="C615" s="17">
        <v>28.0</v>
      </c>
      <c r="D615" s="17">
        <v>2.770601111E7</v>
      </c>
      <c r="E615" s="17">
        <v>4219000.0</v>
      </c>
      <c r="F615" s="17">
        <v>4615000.0</v>
      </c>
      <c r="G615" s="17">
        <v>6415000.0</v>
      </c>
      <c r="H615" s="17">
        <v>1.2695E7</v>
      </c>
    </row>
    <row r="616">
      <c r="A616" s="7" t="s">
        <v>2609</v>
      </c>
      <c r="B616" s="17" t="s">
        <v>2610</v>
      </c>
      <c r="C616" s="17">
        <v>4.0</v>
      </c>
      <c r="D616" s="17">
        <v>2.1797147E7</v>
      </c>
      <c r="E616" s="17">
        <v>7107328.0</v>
      </c>
      <c r="F616" s="17">
        <v>1.0388878E7</v>
      </c>
      <c r="G616" s="17">
        <v>1.5861233E7</v>
      </c>
      <c r="H616" s="17">
        <v>5.3831149E7</v>
      </c>
    </row>
    <row r="617">
      <c r="A617" s="7" t="s">
        <v>2611</v>
      </c>
      <c r="B617" s="17" t="s">
        <v>2612</v>
      </c>
      <c r="C617" s="17">
        <v>6.0</v>
      </c>
      <c r="D617" s="17">
        <v>7459925.667</v>
      </c>
      <c r="E617" s="17">
        <v>2181632.0</v>
      </c>
      <c r="F617" s="17">
        <v>3033430.0</v>
      </c>
      <c r="G617" s="17">
        <v>1.0426668E7</v>
      </c>
      <c r="H617" s="17">
        <v>2.0072166E7</v>
      </c>
    </row>
    <row r="618">
      <c r="A618" s="7" t="s">
        <v>2613</v>
      </c>
      <c r="B618" s="17" t="s">
        <v>2614</v>
      </c>
      <c r="C618" s="17">
        <v>88.0</v>
      </c>
      <c r="D618" s="17">
        <v>2.219112978E7</v>
      </c>
      <c r="E618" s="17">
        <v>1.0275965E7</v>
      </c>
      <c r="F618" s="17">
        <v>1.457509E7</v>
      </c>
      <c r="G618" s="17">
        <v>2.5769859E7</v>
      </c>
      <c r="H618" s="17">
        <v>3.4381455E7</v>
      </c>
    </row>
    <row r="619">
      <c r="A619" s="7" t="s">
        <v>2615</v>
      </c>
      <c r="B619" s="17" t="s">
        <v>2616</v>
      </c>
      <c r="C619" s="17">
        <v>3991.0</v>
      </c>
      <c r="D619" s="17">
        <v>1.415650804E7</v>
      </c>
      <c r="E619" s="17">
        <v>8400630.0</v>
      </c>
      <c r="F619" s="17">
        <v>1.1941241E7</v>
      </c>
      <c r="G619" s="17">
        <v>1.6983731E7</v>
      </c>
      <c r="H619" s="17">
        <v>2.4705226E7</v>
      </c>
    </row>
    <row r="620">
      <c r="A620" s="7" t="s">
        <v>2617</v>
      </c>
      <c r="B620" s="17" t="s">
        <v>2618</v>
      </c>
      <c r="C620" s="17">
        <v>2130.0</v>
      </c>
      <c r="D620" s="17">
        <v>1.581054661E7</v>
      </c>
      <c r="E620" s="17">
        <v>7701081.0</v>
      </c>
      <c r="F620" s="17">
        <v>1.157707E7</v>
      </c>
      <c r="G620" s="17">
        <v>2.01301E7</v>
      </c>
      <c r="H620" s="17">
        <v>2.9076399E7</v>
      </c>
    </row>
    <row r="621">
      <c r="A621" s="7" t="s">
        <v>2619</v>
      </c>
      <c r="B621" s="17" t="s">
        <v>2620</v>
      </c>
      <c r="C621" s="17">
        <v>548.0</v>
      </c>
      <c r="D621" s="17">
        <v>1.700762742E7</v>
      </c>
      <c r="E621" s="17">
        <v>9372574.0</v>
      </c>
      <c r="F621" s="17">
        <v>1.1600421E7</v>
      </c>
      <c r="G621" s="17">
        <v>2.2107677E7</v>
      </c>
      <c r="H621" s="17">
        <v>3.348153E7</v>
      </c>
    </row>
    <row r="622">
      <c r="A622" s="7" t="s">
        <v>2621</v>
      </c>
      <c r="B622" s="17" t="s">
        <v>2622</v>
      </c>
      <c r="C622" s="17">
        <v>367.0</v>
      </c>
      <c r="D622" s="17">
        <v>2.691129644E7</v>
      </c>
      <c r="E622" s="17">
        <v>1.0318043E7</v>
      </c>
      <c r="F622" s="17">
        <v>2.171733E7</v>
      </c>
      <c r="G622" s="17">
        <v>3.5881871E7</v>
      </c>
      <c r="H622" s="17">
        <v>5.9796612E7</v>
      </c>
    </row>
    <row r="623">
      <c r="A623" s="7" t="s">
        <v>2623</v>
      </c>
      <c r="B623" s="17" t="s">
        <v>2624</v>
      </c>
      <c r="C623" s="17">
        <v>404.0</v>
      </c>
      <c r="D623" s="17">
        <v>1.5094934E7</v>
      </c>
      <c r="E623" s="17">
        <v>8597287.0</v>
      </c>
      <c r="F623" s="17">
        <v>1.4839527E7</v>
      </c>
      <c r="G623" s="17">
        <v>1.9700495E7</v>
      </c>
      <c r="H623" s="17">
        <v>2.1228535E7</v>
      </c>
    </row>
    <row r="624">
      <c r="A624" s="7" t="s">
        <v>2625</v>
      </c>
      <c r="B624" s="17" t="s">
        <v>2626</v>
      </c>
      <c r="C624" s="17">
        <v>117.0</v>
      </c>
      <c r="D624" s="17">
        <v>1.214507216E7</v>
      </c>
      <c r="E624" s="17">
        <v>7171211.0</v>
      </c>
      <c r="F624" s="17">
        <v>1.0300158E7</v>
      </c>
      <c r="G624" s="17">
        <v>1.4550587E7</v>
      </c>
      <c r="H624" s="17">
        <v>2.1127962E7</v>
      </c>
    </row>
    <row r="625">
      <c r="A625" s="7" t="s">
        <v>2627</v>
      </c>
      <c r="B625" s="17" t="s">
        <v>2628</v>
      </c>
      <c r="C625" s="17">
        <v>208.0</v>
      </c>
      <c r="D625" s="17">
        <v>2.004569006E7</v>
      </c>
      <c r="E625" s="17">
        <v>7945000.0</v>
      </c>
      <c r="F625" s="17">
        <v>1.159016E7</v>
      </c>
      <c r="G625" s="17">
        <v>2.2916129E7</v>
      </c>
      <c r="H625" s="17">
        <v>4.511505E7</v>
      </c>
    </row>
    <row r="626">
      <c r="A626" s="7" t="s">
        <v>2629</v>
      </c>
      <c r="B626" s="17" t="s">
        <v>2630</v>
      </c>
      <c r="C626" s="17">
        <v>822.0</v>
      </c>
      <c r="D626" s="17">
        <v>1.46623813E7</v>
      </c>
      <c r="E626" s="17">
        <v>7504852.0</v>
      </c>
      <c r="F626" s="17">
        <v>1.0598131E7</v>
      </c>
      <c r="G626" s="17">
        <v>1.5269385E7</v>
      </c>
      <c r="H626" s="17">
        <v>2.2916129E7</v>
      </c>
    </row>
    <row r="627">
      <c r="A627" s="7" t="s">
        <v>2631</v>
      </c>
      <c r="B627" s="17" t="s">
        <v>2632</v>
      </c>
      <c r="C627" s="17">
        <v>1295.0</v>
      </c>
      <c r="D627" s="17">
        <v>8177138.85</v>
      </c>
      <c r="E627" s="17">
        <v>3255760.0</v>
      </c>
      <c r="F627" s="17">
        <v>6045361.0</v>
      </c>
      <c r="G627" s="17">
        <v>1.0525799E7</v>
      </c>
      <c r="H627" s="17">
        <v>1.5649001E7</v>
      </c>
    </row>
    <row r="628">
      <c r="A628" s="7" t="s">
        <v>2633</v>
      </c>
      <c r="B628" s="17" t="s">
        <v>2634</v>
      </c>
      <c r="C628" s="17">
        <v>61.0</v>
      </c>
      <c r="D628" s="17">
        <v>9999104.18</v>
      </c>
      <c r="E628" s="17">
        <v>5922925.0</v>
      </c>
      <c r="F628" s="17">
        <v>8218521.0</v>
      </c>
      <c r="G628" s="17">
        <v>1.0293703E7</v>
      </c>
      <c r="H628" s="17">
        <v>1.7181601E7</v>
      </c>
    </row>
    <row r="629">
      <c r="A629" s="7" t="s">
        <v>2635</v>
      </c>
      <c r="B629" s="17" t="s">
        <v>2636</v>
      </c>
      <c r="C629" s="17">
        <v>162.0</v>
      </c>
      <c r="D629" s="17">
        <v>1.129715126E7</v>
      </c>
      <c r="E629" s="17">
        <v>6164992.0</v>
      </c>
      <c r="F629" s="17">
        <v>8827769.0</v>
      </c>
      <c r="G629" s="17">
        <v>1.1421813E7</v>
      </c>
      <c r="H629" s="17">
        <v>1.4510266E7</v>
      </c>
    </row>
    <row r="630">
      <c r="A630" s="7" t="s">
        <v>2637</v>
      </c>
      <c r="B630" s="17" t="s">
        <v>2638</v>
      </c>
      <c r="C630" s="17">
        <v>5.0</v>
      </c>
      <c r="D630" s="17">
        <v>3.24922606E7</v>
      </c>
      <c r="E630" s="17">
        <v>1.1327054E7</v>
      </c>
      <c r="F630" s="17">
        <v>1.6882659E7</v>
      </c>
      <c r="G630" s="17">
        <v>3.3128935E7</v>
      </c>
      <c r="H630" s="17">
        <v>8.9966746E7</v>
      </c>
    </row>
    <row r="631">
      <c r="A631" s="7" t="s">
        <v>2639</v>
      </c>
      <c r="B631" s="17" t="s">
        <v>2640</v>
      </c>
      <c r="C631" s="17">
        <v>578.0</v>
      </c>
      <c r="D631" s="17">
        <v>1.804661061E7</v>
      </c>
      <c r="E631" s="17">
        <v>7247306.0</v>
      </c>
      <c r="F631" s="17">
        <v>1.24605E7</v>
      </c>
      <c r="G631" s="17">
        <v>2.4279511E7</v>
      </c>
      <c r="H631" s="17">
        <v>3.5693546E7</v>
      </c>
    </row>
    <row r="632">
      <c r="A632" s="7" t="s">
        <v>2641</v>
      </c>
      <c r="B632" s="17" t="s">
        <v>2642</v>
      </c>
      <c r="C632" s="17">
        <v>77.0</v>
      </c>
      <c r="D632" s="17">
        <v>1.290790066E7</v>
      </c>
      <c r="E632" s="17">
        <v>4214320.0</v>
      </c>
      <c r="F632" s="17">
        <v>7048600.0</v>
      </c>
      <c r="G632" s="17">
        <v>1.2710912E7</v>
      </c>
      <c r="H632" s="17">
        <v>2.38404E7</v>
      </c>
    </row>
    <row r="633">
      <c r="A633" s="7" t="s">
        <v>2643</v>
      </c>
      <c r="B633" s="17" t="s">
        <v>2644</v>
      </c>
      <c r="C633" s="17">
        <v>118.0</v>
      </c>
      <c r="D633" s="17">
        <v>1.152616414E7</v>
      </c>
      <c r="E633" s="17">
        <v>5836500.0</v>
      </c>
      <c r="F633" s="17">
        <v>1.0022357E7</v>
      </c>
      <c r="G633" s="17">
        <v>1.5217755E7</v>
      </c>
      <c r="H633" s="17">
        <v>2.0425925E7</v>
      </c>
    </row>
    <row r="634">
      <c r="A634" s="7" t="s">
        <v>2645</v>
      </c>
      <c r="B634" s="17" t="s">
        <v>2646</v>
      </c>
      <c r="C634" s="17">
        <v>1.0</v>
      </c>
      <c r="D634" s="17">
        <v>1.4369387E7</v>
      </c>
      <c r="E634" s="17">
        <v>1.4369387E7</v>
      </c>
      <c r="F634" s="17">
        <v>1.4369387E7</v>
      </c>
      <c r="G634" s="17">
        <v>1.4369387E7</v>
      </c>
      <c r="H634" s="17">
        <v>1.4369387E7</v>
      </c>
    </row>
    <row r="635">
      <c r="A635" s="7" t="s">
        <v>2647</v>
      </c>
      <c r="B635" s="17" t="s">
        <v>2648</v>
      </c>
      <c r="C635" s="17">
        <v>69.0</v>
      </c>
      <c r="D635" s="17">
        <v>1.023016429E7</v>
      </c>
      <c r="E635" s="17">
        <v>5668519.0</v>
      </c>
      <c r="F635" s="17">
        <v>7752950.0</v>
      </c>
      <c r="G635" s="17">
        <v>1.0250449E7</v>
      </c>
      <c r="H635" s="17">
        <v>1.9485269E7</v>
      </c>
    </row>
    <row r="636">
      <c r="A636" s="7" t="s">
        <v>2649</v>
      </c>
      <c r="B636" s="17" t="s">
        <v>2650</v>
      </c>
      <c r="C636" s="17">
        <v>572.0</v>
      </c>
      <c r="D636" s="17">
        <v>1.776437386E7</v>
      </c>
      <c r="E636" s="17">
        <v>8191300.0</v>
      </c>
      <c r="F636" s="17">
        <v>1.2695946E7</v>
      </c>
      <c r="G636" s="17">
        <v>2.4044441E7</v>
      </c>
      <c r="H636" s="17">
        <v>3.4785736E7</v>
      </c>
    </row>
    <row r="637">
      <c r="A637" s="7" t="s">
        <v>2651</v>
      </c>
      <c r="B637" s="17" t="s">
        <v>2652</v>
      </c>
      <c r="C637" s="17">
        <v>978.0</v>
      </c>
      <c r="D637" s="17">
        <v>2.489266305E7</v>
      </c>
      <c r="E637" s="17">
        <v>1.1318374E7</v>
      </c>
      <c r="F637" s="17">
        <v>1.716655E7</v>
      </c>
      <c r="G637" s="17">
        <v>2.755439E7</v>
      </c>
      <c r="H637" s="17">
        <v>4.5754415E7</v>
      </c>
    </row>
    <row r="638">
      <c r="A638" s="7" t="s">
        <v>2653</v>
      </c>
      <c r="B638" s="17" t="s">
        <v>2654</v>
      </c>
      <c r="C638" s="17">
        <v>1185.0</v>
      </c>
      <c r="D638" s="17">
        <v>2.316935341E7</v>
      </c>
      <c r="E638" s="17">
        <v>1.2431011E7</v>
      </c>
      <c r="F638" s="17">
        <v>1.787222E7</v>
      </c>
      <c r="G638" s="17">
        <v>3.0836201E7</v>
      </c>
      <c r="H638" s="17">
        <v>3.844577E7</v>
      </c>
    </row>
    <row r="639">
      <c r="A639" s="7" t="s">
        <v>2655</v>
      </c>
      <c r="B639" s="17" t="s">
        <v>2656</v>
      </c>
      <c r="C639" s="17">
        <v>352.0</v>
      </c>
      <c r="D639" s="17">
        <v>1.111339583E7</v>
      </c>
      <c r="E639" s="17">
        <v>5683791.0</v>
      </c>
      <c r="F639" s="17">
        <v>7924931.0</v>
      </c>
      <c r="G639" s="17">
        <v>1.1897359E7</v>
      </c>
      <c r="H639" s="17">
        <v>2.1109494E7</v>
      </c>
    </row>
    <row r="640">
      <c r="A640" s="7" t="s">
        <v>2657</v>
      </c>
      <c r="B640" s="17" t="s">
        <v>2658</v>
      </c>
      <c r="C640" s="17">
        <v>109.0</v>
      </c>
      <c r="D640" s="17">
        <v>1.442877085E7</v>
      </c>
      <c r="E640" s="17">
        <v>6128228.0</v>
      </c>
      <c r="F640" s="17">
        <v>9709900.0</v>
      </c>
      <c r="G640" s="17">
        <v>1.4053161E7</v>
      </c>
      <c r="H640" s="17">
        <v>3.2721948E7</v>
      </c>
    </row>
    <row r="641">
      <c r="A641" s="7" t="s">
        <v>2659</v>
      </c>
      <c r="B641" s="17" t="s">
        <v>2660</v>
      </c>
      <c r="C641" s="17">
        <v>4.0</v>
      </c>
      <c r="D641" s="17">
        <v>1.628947125E7</v>
      </c>
      <c r="E641" s="17">
        <v>5766410.0</v>
      </c>
      <c r="F641" s="17">
        <v>9754080.0</v>
      </c>
      <c r="G641" s="17">
        <v>1.7298134E7</v>
      </c>
      <c r="H641" s="17">
        <v>3.2339261E7</v>
      </c>
    </row>
    <row r="642">
      <c r="A642" s="7" t="s">
        <v>2661</v>
      </c>
      <c r="B642" s="17" t="s">
        <v>2662</v>
      </c>
      <c r="C642" s="17">
        <v>108.0</v>
      </c>
      <c r="D642" s="17">
        <v>8923093.157</v>
      </c>
      <c r="E642" s="17">
        <v>2944679.0</v>
      </c>
      <c r="F642" s="17">
        <v>6967668.0</v>
      </c>
      <c r="G642" s="17">
        <v>9046783.0</v>
      </c>
      <c r="H642" s="17">
        <v>1.4725485E7</v>
      </c>
    </row>
    <row r="643">
      <c r="A643" s="7" t="s">
        <v>2663</v>
      </c>
      <c r="B643" s="17" t="s">
        <v>2664</v>
      </c>
      <c r="C643" s="17">
        <v>5.0</v>
      </c>
      <c r="D643" s="17">
        <v>6.46659052E7</v>
      </c>
      <c r="E643" s="17">
        <v>2.317725E7</v>
      </c>
      <c r="F643" s="17">
        <v>7.5604324E7</v>
      </c>
      <c r="G643" s="17">
        <v>9.3286952E7</v>
      </c>
      <c r="H643" s="17">
        <v>1.12472188E8</v>
      </c>
    </row>
    <row r="644">
      <c r="A644" s="7" t="s">
        <v>2665</v>
      </c>
      <c r="B644" s="17" t="s">
        <v>2666</v>
      </c>
      <c r="C644" s="17">
        <v>52.0</v>
      </c>
      <c r="D644" s="17">
        <v>2.300038608E7</v>
      </c>
      <c r="E644" s="17">
        <v>6738461.0</v>
      </c>
      <c r="F644" s="17">
        <v>1.0623303E7</v>
      </c>
      <c r="G644" s="17">
        <v>2.0790508E7</v>
      </c>
      <c r="H644" s="17">
        <v>3.1526889E7</v>
      </c>
    </row>
    <row r="645">
      <c r="A645" s="7" t="s">
        <v>2667</v>
      </c>
      <c r="B645" s="17" t="s">
        <v>2668</v>
      </c>
      <c r="C645" s="17">
        <v>22.0</v>
      </c>
      <c r="D645" s="17">
        <v>1.916982405E7</v>
      </c>
      <c r="E645" s="17">
        <v>1.1109728E7</v>
      </c>
      <c r="F645" s="17">
        <v>1.5547188E7</v>
      </c>
      <c r="G645" s="17">
        <v>2.8012051E7</v>
      </c>
      <c r="H645" s="17">
        <v>3.1942826E7</v>
      </c>
    </row>
    <row r="646">
      <c r="A646" s="7" t="s">
        <v>2669</v>
      </c>
      <c r="B646" s="17" t="s">
        <v>2670</v>
      </c>
      <c r="C646" s="17">
        <v>9.0</v>
      </c>
      <c r="D646" s="17">
        <v>1.909654722E7</v>
      </c>
      <c r="E646" s="17">
        <v>1.50139E7</v>
      </c>
      <c r="F646" s="17">
        <v>1.7473988E7</v>
      </c>
      <c r="G646" s="17">
        <v>2.4196879E7</v>
      </c>
      <c r="H646" s="17">
        <v>3.3562364E7</v>
      </c>
    </row>
    <row r="647">
      <c r="A647" s="7" t="s">
        <v>2671</v>
      </c>
      <c r="B647" s="17" t="s">
        <v>2672</v>
      </c>
      <c r="C647" s="17">
        <v>33.0</v>
      </c>
      <c r="D647" s="17">
        <v>2.303606494E7</v>
      </c>
      <c r="E647" s="17">
        <v>1.50857E7</v>
      </c>
      <c r="F647" s="17">
        <v>2.0600563E7</v>
      </c>
      <c r="G647" s="17">
        <v>3.0606851E7</v>
      </c>
      <c r="H647" s="17">
        <v>3.7072093E7</v>
      </c>
    </row>
    <row r="648">
      <c r="A648" s="7" t="s">
        <v>2673</v>
      </c>
      <c r="B648" s="17" t="s">
        <v>2674</v>
      </c>
      <c r="C648" s="17">
        <v>3.0</v>
      </c>
      <c r="D648" s="17">
        <v>1.404828933E7</v>
      </c>
      <c r="E648" s="17">
        <v>1.0182667E7</v>
      </c>
      <c r="F648" s="17">
        <v>1.0893385E7</v>
      </c>
      <c r="G648" s="17">
        <v>2.1068816E7</v>
      </c>
      <c r="H648" s="17">
        <v>2.1068816E7</v>
      </c>
    </row>
    <row r="649">
      <c r="A649" s="7" t="s">
        <v>2675</v>
      </c>
      <c r="B649" s="17" t="s">
        <v>2676</v>
      </c>
      <c r="C649" s="17">
        <v>325.0</v>
      </c>
      <c r="D649" s="17">
        <v>8471668.689</v>
      </c>
      <c r="E649" s="17">
        <v>4485212.0</v>
      </c>
      <c r="F649" s="17">
        <v>7717411.0</v>
      </c>
      <c r="G649" s="17">
        <v>1.1684727E7</v>
      </c>
      <c r="H649" s="17">
        <v>1.3390623E7</v>
      </c>
    </row>
    <row r="650">
      <c r="A650" s="7" t="s">
        <v>2677</v>
      </c>
      <c r="B650" s="17" t="s">
        <v>2678</v>
      </c>
      <c r="C650" s="17">
        <v>2.0</v>
      </c>
      <c r="D650" s="17">
        <v>1.5231689E7</v>
      </c>
      <c r="E650" s="17">
        <v>4010428.0</v>
      </c>
      <c r="F650" s="17">
        <v>4010428.0</v>
      </c>
      <c r="G650" s="17">
        <v>2.645295E7</v>
      </c>
      <c r="H650" s="17">
        <v>2.645295E7</v>
      </c>
    </row>
    <row r="651">
      <c r="A651" s="7" t="s">
        <v>2679</v>
      </c>
      <c r="B651" s="17" t="s">
        <v>2680</v>
      </c>
      <c r="C651" s="17">
        <v>17.0</v>
      </c>
      <c r="D651" s="17">
        <v>3.369749559E7</v>
      </c>
      <c r="E651" s="17">
        <v>2.6610257E7</v>
      </c>
      <c r="F651" s="17">
        <v>3.1203181E7</v>
      </c>
      <c r="G651" s="17">
        <v>4.2151973E7</v>
      </c>
      <c r="H651" s="17">
        <v>6.0341693E7</v>
      </c>
    </row>
    <row r="652">
      <c r="A652" s="7" t="s">
        <v>2681</v>
      </c>
      <c r="B652" s="17" t="s">
        <v>2682</v>
      </c>
      <c r="C652" s="17">
        <v>4.0</v>
      </c>
      <c r="D652" s="17">
        <v>2.809552325E7</v>
      </c>
      <c r="E652" s="17">
        <v>2.1835658E7</v>
      </c>
      <c r="F652" s="17">
        <v>2.9474734E7</v>
      </c>
      <c r="G652" s="17">
        <v>2.9932073E7</v>
      </c>
      <c r="H652" s="17">
        <v>3.1139628E7</v>
      </c>
    </row>
    <row r="653">
      <c r="A653" s="7" t="s">
        <v>2683</v>
      </c>
      <c r="B653" s="17" t="s">
        <v>2684</v>
      </c>
      <c r="C653" s="17">
        <v>8.0</v>
      </c>
      <c r="D653" s="17">
        <v>8.73909E7</v>
      </c>
      <c r="E653" s="17">
        <v>3.605231E7</v>
      </c>
      <c r="F653" s="17">
        <v>3.6524698E7</v>
      </c>
      <c r="G653" s="17">
        <v>4.0141718E7</v>
      </c>
      <c r="H653" s="17">
        <v>4.57254507E8</v>
      </c>
    </row>
    <row r="654">
      <c r="A654" s="7" t="s">
        <v>2685</v>
      </c>
      <c r="B654" s="17" t="s">
        <v>2686</v>
      </c>
      <c r="C654" s="17">
        <v>58.0</v>
      </c>
      <c r="D654" s="17">
        <v>1.515338964E7</v>
      </c>
      <c r="E654" s="17">
        <v>6717884.0</v>
      </c>
      <c r="F654" s="17">
        <v>7722143.0</v>
      </c>
      <c r="G654" s="17">
        <v>1.4615422E7</v>
      </c>
      <c r="H654" s="17">
        <v>2.0136803E7</v>
      </c>
    </row>
    <row r="655">
      <c r="A655" s="7" t="s">
        <v>2687</v>
      </c>
      <c r="B655" s="17" t="s">
        <v>2688</v>
      </c>
      <c r="C655" s="17">
        <v>308.0</v>
      </c>
      <c r="D655" s="17">
        <v>8688491.686</v>
      </c>
      <c r="E655" s="17">
        <v>2615667.0</v>
      </c>
      <c r="F655" s="17">
        <v>4152649.0</v>
      </c>
      <c r="G655" s="17">
        <v>7964106.0</v>
      </c>
      <c r="H655" s="17">
        <v>1.504355E7</v>
      </c>
    </row>
    <row r="656">
      <c r="A656" s="7" t="s">
        <v>2689</v>
      </c>
      <c r="B656" s="17" t="s">
        <v>2690</v>
      </c>
      <c r="C656" s="17">
        <v>3724.0</v>
      </c>
      <c r="D656" s="17">
        <v>9425772.585</v>
      </c>
      <c r="E656" s="17">
        <v>2998283.0</v>
      </c>
      <c r="F656" s="17">
        <v>5406539.0</v>
      </c>
      <c r="G656" s="17">
        <v>9897550.0</v>
      </c>
      <c r="H656" s="17">
        <v>1.8229E7</v>
      </c>
    </row>
    <row r="657">
      <c r="A657" s="7" t="s">
        <v>2691</v>
      </c>
      <c r="B657" s="17" t="s">
        <v>2692</v>
      </c>
      <c r="C657" s="17">
        <v>769.0</v>
      </c>
      <c r="D657" s="17">
        <v>9241491.364</v>
      </c>
      <c r="E657" s="17">
        <v>3046900.0</v>
      </c>
      <c r="F657" s="17">
        <v>4898558.0</v>
      </c>
      <c r="G657" s="17">
        <v>8546302.0</v>
      </c>
      <c r="H657" s="17">
        <v>1.7040828E7</v>
      </c>
    </row>
    <row r="658">
      <c r="A658" s="7" t="s">
        <v>2693</v>
      </c>
      <c r="B658" s="17" t="s">
        <v>2694</v>
      </c>
      <c r="C658" s="17">
        <v>306.0</v>
      </c>
      <c r="D658" s="17">
        <v>1.421812123E7</v>
      </c>
      <c r="E658" s="17">
        <v>4989969.0</v>
      </c>
      <c r="F658" s="17">
        <v>9508433.0</v>
      </c>
      <c r="G658" s="17">
        <v>1.6249682E7</v>
      </c>
      <c r="H658" s="17">
        <v>2.5755656E7</v>
      </c>
    </row>
    <row r="659">
      <c r="A659" s="7" t="s">
        <v>2695</v>
      </c>
      <c r="B659" s="17" t="s">
        <v>2696</v>
      </c>
      <c r="C659" s="17">
        <v>71.0</v>
      </c>
      <c r="D659" s="17">
        <v>2.244522142E7</v>
      </c>
      <c r="E659" s="17">
        <v>8599193.0</v>
      </c>
      <c r="F659" s="17">
        <v>1.332152E7</v>
      </c>
      <c r="G659" s="17">
        <v>2.8662586E7</v>
      </c>
      <c r="H659" s="17">
        <v>4.4016015E7</v>
      </c>
    </row>
    <row r="660">
      <c r="A660" s="7" t="s">
        <v>2697</v>
      </c>
      <c r="B660" s="17" t="s">
        <v>2698</v>
      </c>
      <c r="C660" s="17">
        <v>32.0</v>
      </c>
      <c r="D660" s="17">
        <v>3.161808225E7</v>
      </c>
      <c r="E660" s="17">
        <v>6003421.0</v>
      </c>
      <c r="F660" s="17">
        <v>1.1525253E7</v>
      </c>
      <c r="G660" s="17">
        <v>3.8345258E7</v>
      </c>
      <c r="H660" s="17">
        <v>1.09243839E8</v>
      </c>
    </row>
    <row r="661">
      <c r="A661" s="7" t="s">
        <v>2699</v>
      </c>
      <c r="B661" s="17" t="s">
        <v>2700</v>
      </c>
      <c r="C661" s="17">
        <v>16.0</v>
      </c>
      <c r="D661" s="17">
        <v>6.268451006E7</v>
      </c>
      <c r="E661" s="17">
        <v>7680133.0</v>
      </c>
      <c r="F661" s="17">
        <v>1.6185627E7</v>
      </c>
      <c r="G661" s="17">
        <v>5.5604392E7</v>
      </c>
      <c r="H661" s="17">
        <v>2.03687545E8</v>
      </c>
    </row>
    <row r="662">
      <c r="A662" s="7" t="s">
        <v>2701</v>
      </c>
      <c r="B662" s="17" t="s">
        <v>2702</v>
      </c>
      <c r="C662" s="17">
        <v>28.0</v>
      </c>
      <c r="D662" s="17">
        <v>1.893508382E7</v>
      </c>
      <c r="E662" s="17">
        <v>8522288.0</v>
      </c>
      <c r="F662" s="17">
        <v>1.3438574E7</v>
      </c>
      <c r="G662" s="17">
        <v>2.7735193E7</v>
      </c>
      <c r="H662" s="17">
        <v>3.4693864E7</v>
      </c>
    </row>
    <row r="663">
      <c r="A663" s="7" t="s">
        <v>2703</v>
      </c>
      <c r="B663" s="17" t="s">
        <v>2704</v>
      </c>
      <c r="C663" s="17">
        <v>105.0</v>
      </c>
      <c r="D663" s="17">
        <v>1.108852197E7</v>
      </c>
      <c r="E663" s="17">
        <v>2874182.0</v>
      </c>
      <c r="F663" s="17">
        <v>6128172.0</v>
      </c>
      <c r="G663" s="17">
        <v>1.076932E7</v>
      </c>
      <c r="H663" s="17">
        <v>1.6921497E7</v>
      </c>
    </row>
    <row r="664">
      <c r="A664" s="7" t="s">
        <v>2705</v>
      </c>
      <c r="B664" s="17" t="s">
        <v>2706</v>
      </c>
      <c r="C664" s="17">
        <v>1731.0</v>
      </c>
      <c r="D664" s="17">
        <v>1.806917445E7</v>
      </c>
      <c r="E664" s="17">
        <v>7974000.0</v>
      </c>
      <c r="F664" s="17">
        <v>1.1952041E7</v>
      </c>
      <c r="G664" s="17">
        <v>2.21371E7</v>
      </c>
      <c r="H664" s="17">
        <v>3.6110352E7</v>
      </c>
    </row>
    <row r="665">
      <c r="A665" s="7" t="s">
        <v>2707</v>
      </c>
      <c r="B665" s="17" t="s">
        <v>2708</v>
      </c>
      <c r="C665" s="17">
        <v>3898.0</v>
      </c>
      <c r="D665" s="17">
        <v>1.15759906E7</v>
      </c>
      <c r="E665" s="17">
        <v>4856974.0</v>
      </c>
      <c r="F665" s="17">
        <v>7591200.0</v>
      </c>
      <c r="G665" s="17">
        <v>1.2334276E7</v>
      </c>
      <c r="H665" s="17">
        <v>2.0249204E7</v>
      </c>
    </row>
    <row r="666">
      <c r="A666" s="7" t="s">
        <v>2709</v>
      </c>
      <c r="B666" s="17" t="s">
        <v>2710</v>
      </c>
      <c r="C666" s="17">
        <v>620.0</v>
      </c>
      <c r="D666" s="17">
        <v>1.616503949E7</v>
      </c>
      <c r="E666" s="17">
        <v>6953441.0</v>
      </c>
      <c r="F666" s="17">
        <v>9963941.0</v>
      </c>
      <c r="G666" s="17">
        <v>1.6888424E7</v>
      </c>
      <c r="H666" s="17">
        <v>3.4924531E7</v>
      </c>
    </row>
    <row r="667">
      <c r="A667" s="7" t="s">
        <v>2711</v>
      </c>
      <c r="B667" s="17" t="s">
        <v>2712</v>
      </c>
      <c r="C667" s="17">
        <v>289.0</v>
      </c>
      <c r="D667" s="17">
        <v>1.906836695E7</v>
      </c>
      <c r="E667" s="17">
        <v>7357406.0</v>
      </c>
      <c r="F667" s="17">
        <v>1.7935713E7</v>
      </c>
      <c r="G667" s="17">
        <v>2.4472415E7</v>
      </c>
      <c r="H667" s="17">
        <v>3.4638875E7</v>
      </c>
    </row>
    <row r="668">
      <c r="A668" s="7" t="s">
        <v>2713</v>
      </c>
      <c r="B668" s="17" t="s">
        <v>2714</v>
      </c>
      <c r="C668" s="17">
        <v>161.0</v>
      </c>
      <c r="D668" s="17">
        <v>9626437.944</v>
      </c>
      <c r="E668" s="17">
        <v>4388213.0</v>
      </c>
      <c r="F668" s="17">
        <v>6700469.0</v>
      </c>
      <c r="G668" s="17">
        <v>1.0839422E7</v>
      </c>
      <c r="H668" s="17">
        <v>1.888645E7</v>
      </c>
    </row>
    <row r="669">
      <c r="A669" s="7" t="s">
        <v>2715</v>
      </c>
      <c r="B669" s="17" t="s">
        <v>2716</v>
      </c>
      <c r="C669" s="17">
        <v>2.0</v>
      </c>
      <c r="D669" s="17">
        <v>7539605.5</v>
      </c>
      <c r="E669" s="17">
        <v>6991490.0</v>
      </c>
      <c r="F669" s="17">
        <v>6991490.0</v>
      </c>
      <c r="G669" s="17">
        <v>8087721.0</v>
      </c>
      <c r="H669" s="17">
        <v>8087721.0</v>
      </c>
    </row>
    <row r="670">
      <c r="A670" s="7" t="s">
        <v>2717</v>
      </c>
      <c r="B670" s="17" t="s">
        <v>2718</v>
      </c>
      <c r="C670" s="17">
        <v>14.0</v>
      </c>
      <c r="D670" s="17">
        <v>8823512.857</v>
      </c>
      <c r="E670" s="17">
        <v>3355905.0</v>
      </c>
      <c r="F670" s="17">
        <v>6975600.0</v>
      </c>
      <c r="G670" s="17">
        <v>9946373.0</v>
      </c>
      <c r="H670" s="17">
        <v>2.260521E7</v>
      </c>
    </row>
    <row r="671">
      <c r="A671" s="7" t="s">
        <v>2719</v>
      </c>
      <c r="B671" s="17" t="s">
        <v>2720</v>
      </c>
      <c r="C671" s="17">
        <v>642.0</v>
      </c>
      <c r="D671" s="17">
        <v>1.579547285E7</v>
      </c>
      <c r="E671" s="17">
        <v>6913894.0</v>
      </c>
      <c r="F671" s="17">
        <v>1.0224077E7</v>
      </c>
      <c r="G671" s="17">
        <v>1.772605E7</v>
      </c>
      <c r="H671" s="17">
        <v>2.97544E7</v>
      </c>
    </row>
    <row r="672">
      <c r="A672" s="7" t="s">
        <v>2721</v>
      </c>
      <c r="B672" s="17" t="s">
        <v>2722</v>
      </c>
      <c r="C672" s="17">
        <v>3151.0</v>
      </c>
      <c r="D672" s="17">
        <v>1.597747489E7</v>
      </c>
      <c r="E672" s="17">
        <v>7550426.0</v>
      </c>
      <c r="F672" s="17">
        <v>1.1098755E7</v>
      </c>
      <c r="G672" s="17">
        <v>1.7935127E7</v>
      </c>
      <c r="H672" s="17">
        <v>3.1162866E7</v>
      </c>
    </row>
    <row r="673">
      <c r="A673" s="7" t="s">
        <v>2723</v>
      </c>
      <c r="B673" s="17" t="s">
        <v>2724</v>
      </c>
      <c r="C673" s="17">
        <v>556.0</v>
      </c>
      <c r="D673" s="17">
        <v>1.430212088E7</v>
      </c>
      <c r="E673" s="17">
        <v>6617475.0</v>
      </c>
      <c r="F673" s="17">
        <v>9819851.0</v>
      </c>
      <c r="G673" s="17">
        <v>1.7031518E7</v>
      </c>
      <c r="H673" s="17">
        <v>2.8448003E7</v>
      </c>
    </row>
    <row r="674">
      <c r="A674" s="7" t="s">
        <v>2725</v>
      </c>
      <c r="B674" s="17" t="s">
        <v>2726</v>
      </c>
      <c r="C674" s="17">
        <v>40.0</v>
      </c>
      <c r="D674" s="17">
        <v>1.908071715E7</v>
      </c>
      <c r="E674" s="17">
        <v>7545106.0</v>
      </c>
      <c r="F674" s="17">
        <v>1.2482876E7</v>
      </c>
      <c r="G674" s="17">
        <v>2.1533246E7</v>
      </c>
      <c r="H674" s="17">
        <v>3.0492148E7</v>
      </c>
    </row>
    <row r="675">
      <c r="A675" s="7" t="s">
        <v>2727</v>
      </c>
      <c r="B675" s="17" t="s">
        <v>2728</v>
      </c>
      <c r="C675" s="17">
        <v>1197.0</v>
      </c>
      <c r="D675" s="17">
        <v>2.079327687E7</v>
      </c>
      <c r="E675" s="17">
        <v>1.03284E7</v>
      </c>
      <c r="F675" s="17">
        <v>1.480617E7</v>
      </c>
      <c r="G675" s="17">
        <v>2.4452783E7</v>
      </c>
      <c r="H675" s="17">
        <v>3.6301037E7</v>
      </c>
    </row>
    <row r="676">
      <c r="A676" s="7" t="s">
        <v>2729</v>
      </c>
      <c r="B676" s="17" t="s">
        <v>2730</v>
      </c>
      <c r="C676" s="17">
        <v>101.0</v>
      </c>
      <c r="D676" s="17">
        <v>1.842406806E7</v>
      </c>
      <c r="E676" s="17">
        <v>9827227.0</v>
      </c>
      <c r="F676" s="17">
        <v>1.305768E7</v>
      </c>
      <c r="G676" s="17">
        <v>1.8862476E7</v>
      </c>
      <c r="H676" s="17">
        <v>2.9935932E7</v>
      </c>
    </row>
    <row r="677">
      <c r="A677" s="7" t="s">
        <v>2731</v>
      </c>
      <c r="B677" s="17" t="s">
        <v>2732</v>
      </c>
      <c r="C677" s="17">
        <v>1.0</v>
      </c>
      <c r="D677" s="17">
        <v>9294541.0</v>
      </c>
      <c r="E677" s="17">
        <v>9294541.0</v>
      </c>
      <c r="F677" s="17">
        <v>9294541.0</v>
      </c>
      <c r="G677" s="17">
        <v>9294541.0</v>
      </c>
      <c r="H677" s="17">
        <v>9294541.0</v>
      </c>
    </row>
    <row r="678">
      <c r="A678" s="7" t="s">
        <v>2733</v>
      </c>
      <c r="B678" s="17" t="s">
        <v>2734</v>
      </c>
      <c r="C678" s="17">
        <v>3111.0</v>
      </c>
      <c r="D678" s="17">
        <v>1.185153528E7</v>
      </c>
      <c r="E678" s="17">
        <v>6811040.0</v>
      </c>
      <c r="F678" s="17">
        <v>9642989.0</v>
      </c>
      <c r="G678" s="17">
        <v>1.3594586E7</v>
      </c>
      <c r="H678" s="17">
        <v>2.1063624E7</v>
      </c>
    </row>
    <row r="679">
      <c r="A679" s="7" t="s">
        <v>2735</v>
      </c>
      <c r="B679" s="17" t="s">
        <v>2736</v>
      </c>
      <c r="C679" s="17">
        <v>977.0</v>
      </c>
      <c r="D679" s="17">
        <v>1.4722812E7</v>
      </c>
      <c r="E679" s="17">
        <v>7751887.0</v>
      </c>
      <c r="F679" s="17">
        <v>1.2278964E7</v>
      </c>
      <c r="G679" s="17">
        <v>2.0317082E7</v>
      </c>
      <c r="H679" s="17">
        <v>2.4938996E7</v>
      </c>
    </row>
    <row r="680">
      <c r="A680" s="7" t="s">
        <v>2737</v>
      </c>
      <c r="B680" s="17" t="s">
        <v>2738</v>
      </c>
      <c r="C680" s="17">
        <v>14163.0</v>
      </c>
      <c r="D680" s="17">
        <v>1.423310108E7</v>
      </c>
      <c r="E680" s="17">
        <v>7620233.0</v>
      </c>
      <c r="F680" s="17">
        <v>1.101496E7</v>
      </c>
      <c r="G680" s="17">
        <v>1.7115422E7</v>
      </c>
      <c r="H680" s="17">
        <v>2.5733013E7</v>
      </c>
    </row>
    <row r="681">
      <c r="A681" s="7" t="s">
        <v>2739</v>
      </c>
      <c r="B681" s="17" t="s">
        <v>2740</v>
      </c>
      <c r="C681" s="17">
        <v>2236.0</v>
      </c>
      <c r="D681" s="17">
        <v>2.11093095E7</v>
      </c>
      <c r="E681" s="17">
        <v>8015318.0</v>
      </c>
      <c r="F681" s="17">
        <v>1.2687334E7</v>
      </c>
      <c r="G681" s="17">
        <v>2.3208919E7</v>
      </c>
      <c r="H681" s="17">
        <v>4.216454E7</v>
      </c>
    </row>
    <row r="682">
      <c r="A682" s="7" t="s">
        <v>2741</v>
      </c>
      <c r="B682" s="17" t="s">
        <v>2742</v>
      </c>
      <c r="C682" s="17">
        <v>679.0</v>
      </c>
      <c r="D682" s="17">
        <v>3.383332679E7</v>
      </c>
      <c r="E682" s="17">
        <v>9969568.0</v>
      </c>
      <c r="F682" s="17">
        <v>1.9402873E7</v>
      </c>
      <c r="G682" s="17">
        <v>3.9258966E7</v>
      </c>
      <c r="H682" s="17">
        <v>7.5090445E7</v>
      </c>
    </row>
    <row r="683">
      <c r="A683" s="7" t="s">
        <v>2745</v>
      </c>
      <c r="B683" s="17" t="s">
        <v>2746</v>
      </c>
      <c r="C683" s="17">
        <v>329.0</v>
      </c>
      <c r="D683" s="17">
        <v>1.711677609E7</v>
      </c>
      <c r="E683" s="17">
        <v>7486031.0</v>
      </c>
      <c r="F683" s="17">
        <v>1.1613431E7</v>
      </c>
      <c r="G683" s="17">
        <v>1.8248893E7</v>
      </c>
      <c r="H683" s="17">
        <v>3.2187393E7</v>
      </c>
    </row>
    <row r="684">
      <c r="A684" s="7" t="s">
        <v>2747</v>
      </c>
      <c r="B684" s="17" t="s">
        <v>2748</v>
      </c>
      <c r="C684" s="17">
        <v>56.0</v>
      </c>
      <c r="D684" s="17">
        <v>1.444419145E7</v>
      </c>
      <c r="E684" s="17">
        <v>8106800.0</v>
      </c>
      <c r="F684" s="17">
        <v>1.3627213E7</v>
      </c>
      <c r="G684" s="17">
        <v>1.6740406E7</v>
      </c>
      <c r="H684" s="17">
        <v>2.5550359E7</v>
      </c>
    </row>
    <row r="685">
      <c r="A685" s="7" t="s">
        <v>2749</v>
      </c>
      <c r="B685" s="17" t="s">
        <v>2750</v>
      </c>
      <c r="C685" s="17">
        <v>500.0</v>
      </c>
      <c r="D685" s="17">
        <v>3.286125407E7</v>
      </c>
      <c r="E685" s="17">
        <v>1.388725E7</v>
      </c>
      <c r="F685" s="17">
        <v>2.3063599E7</v>
      </c>
      <c r="G685" s="17">
        <v>4.2924741E7</v>
      </c>
      <c r="H685" s="17">
        <v>6.4734039E7</v>
      </c>
    </row>
    <row r="686">
      <c r="A686" s="7" t="s">
        <v>2751</v>
      </c>
      <c r="B686" s="17" t="s">
        <v>2752</v>
      </c>
      <c r="C686" s="17">
        <v>187.0</v>
      </c>
      <c r="D686" s="17">
        <v>1.795800677E7</v>
      </c>
      <c r="E686" s="17">
        <v>9157710.0</v>
      </c>
      <c r="F686" s="17">
        <v>1.1700187E7</v>
      </c>
      <c r="G686" s="17">
        <v>2.23979E7</v>
      </c>
      <c r="H686" s="17">
        <v>3.4625357E7</v>
      </c>
    </row>
    <row r="687">
      <c r="A687" s="7" t="s">
        <v>2753</v>
      </c>
      <c r="B687" s="17" t="s">
        <v>2754</v>
      </c>
      <c r="C687" s="17">
        <v>59.0</v>
      </c>
      <c r="D687" s="17">
        <v>2.940544632E7</v>
      </c>
      <c r="E687" s="17">
        <v>1.6402083E7</v>
      </c>
      <c r="F687" s="17">
        <v>2.2008085E7</v>
      </c>
      <c r="G687" s="17">
        <v>4.0665995E7</v>
      </c>
      <c r="H687" s="17">
        <v>5.9943753E7</v>
      </c>
    </row>
    <row r="688">
      <c r="A688" s="7" t="s">
        <v>2755</v>
      </c>
      <c r="B688" s="17" t="s">
        <v>2756</v>
      </c>
      <c r="C688" s="17">
        <v>44.0</v>
      </c>
      <c r="D688" s="17">
        <v>2.948891027E7</v>
      </c>
      <c r="E688" s="17">
        <v>1.3168665E7</v>
      </c>
      <c r="F688" s="17">
        <v>2.2188393E7</v>
      </c>
      <c r="G688" s="17">
        <v>2.8558162E7</v>
      </c>
      <c r="H688" s="17">
        <v>4.344895E7</v>
      </c>
    </row>
    <row r="689">
      <c r="A689" s="7" t="s">
        <v>2757</v>
      </c>
      <c r="B689" s="17" t="s">
        <v>2758</v>
      </c>
      <c r="C689" s="17">
        <v>170.0</v>
      </c>
      <c r="D689" s="17">
        <v>2.119057408E7</v>
      </c>
      <c r="E689" s="17">
        <v>1.1418001E7</v>
      </c>
      <c r="F689" s="17">
        <v>1.7245295E7</v>
      </c>
      <c r="G689" s="17">
        <v>2.6277761E7</v>
      </c>
      <c r="H689" s="17">
        <v>4.0528722E7</v>
      </c>
    </row>
    <row r="690">
      <c r="A690" s="7" t="s">
        <v>2759</v>
      </c>
      <c r="B690" s="17" t="s">
        <v>2760</v>
      </c>
      <c r="C690" s="17">
        <v>4147.0</v>
      </c>
      <c r="D690" s="17">
        <v>1.766180161E7</v>
      </c>
      <c r="E690" s="17">
        <v>8936945.0</v>
      </c>
      <c r="F690" s="17">
        <v>1.2979944E7</v>
      </c>
      <c r="G690" s="17">
        <v>2.0624669E7</v>
      </c>
      <c r="H690" s="17">
        <v>3.1689942E7</v>
      </c>
    </row>
    <row r="691">
      <c r="A691" s="7" t="s">
        <v>2761</v>
      </c>
      <c r="B691" s="17" t="s">
        <v>2762</v>
      </c>
      <c r="C691" s="17">
        <v>354.0</v>
      </c>
      <c r="D691" s="17">
        <v>2.546016814E7</v>
      </c>
      <c r="E691" s="17">
        <v>1.0138044E7</v>
      </c>
      <c r="F691" s="17">
        <v>1.4463367E7</v>
      </c>
      <c r="G691" s="17">
        <v>2.8469829E7</v>
      </c>
      <c r="H691" s="17">
        <v>6.0475028E7</v>
      </c>
    </row>
    <row r="692">
      <c r="A692" s="7" t="s">
        <v>2763</v>
      </c>
      <c r="B692" s="17" t="s">
        <v>2764</v>
      </c>
      <c r="C692" s="17">
        <v>102.0</v>
      </c>
      <c r="D692" s="17">
        <v>1.9555026E7</v>
      </c>
      <c r="E692" s="17">
        <v>9402963.0</v>
      </c>
      <c r="F692" s="17">
        <v>1.319725E7</v>
      </c>
      <c r="G692" s="17">
        <v>2.0405202E7</v>
      </c>
      <c r="H692" s="17">
        <v>5.1385072E7</v>
      </c>
    </row>
    <row r="693">
      <c r="A693" s="7" t="s">
        <v>2765</v>
      </c>
      <c r="B693" s="17" t="s">
        <v>2766</v>
      </c>
      <c r="C693" s="17">
        <v>139.0</v>
      </c>
      <c r="D693" s="17">
        <v>1.594082022E7</v>
      </c>
      <c r="E693" s="17">
        <v>7578434.0</v>
      </c>
      <c r="F693" s="17">
        <v>1.0576385E7</v>
      </c>
      <c r="G693" s="17">
        <v>1.6952138E7</v>
      </c>
      <c r="H693" s="17">
        <v>3.0171918E7</v>
      </c>
    </row>
    <row r="694">
      <c r="A694" s="7" t="s">
        <v>2767</v>
      </c>
      <c r="B694" s="17" t="s">
        <v>2768</v>
      </c>
      <c r="C694" s="17">
        <v>863.0</v>
      </c>
      <c r="D694" s="17">
        <v>1.365634518E7</v>
      </c>
      <c r="E694" s="17">
        <v>6108050.0</v>
      </c>
      <c r="F694" s="17">
        <v>8608878.0</v>
      </c>
      <c r="G694" s="17">
        <v>1.3395615E7</v>
      </c>
      <c r="H694" s="17">
        <v>2.6644097E7</v>
      </c>
    </row>
    <row r="695">
      <c r="A695" s="7" t="s">
        <v>2769</v>
      </c>
      <c r="B695" s="17" t="s">
        <v>2770</v>
      </c>
      <c r="C695" s="17">
        <v>284.0</v>
      </c>
      <c r="D695" s="17">
        <v>2.179609223E7</v>
      </c>
      <c r="E695" s="17">
        <v>6247823.0</v>
      </c>
      <c r="F695" s="17">
        <v>1.2102245E7</v>
      </c>
      <c r="G695" s="17">
        <v>3.4497836E7</v>
      </c>
      <c r="H695" s="17">
        <v>5.3750036E7</v>
      </c>
    </row>
    <row r="696">
      <c r="A696" s="7" t="s">
        <v>2771</v>
      </c>
      <c r="B696" s="17" t="s">
        <v>2772</v>
      </c>
      <c r="C696" s="17">
        <v>87.0</v>
      </c>
      <c r="D696" s="17">
        <v>1.359320631E7</v>
      </c>
      <c r="E696" s="17">
        <v>6097798.0</v>
      </c>
      <c r="F696" s="17">
        <v>9386319.0</v>
      </c>
      <c r="G696" s="17">
        <v>1.5444078E7</v>
      </c>
      <c r="H696" s="17">
        <v>2.1034307E7</v>
      </c>
    </row>
    <row r="697">
      <c r="A697" s="7" t="s">
        <v>2773</v>
      </c>
      <c r="B697" s="17" t="s">
        <v>2774</v>
      </c>
      <c r="C697" s="17">
        <v>571.0</v>
      </c>
      <c r="D697" s="17">
        <v>1.495474224E7</v>
      </c>
      <c r="E697" s="17">
        <v>7410621.0</v>
      </c>
      <c r="F697" s="17">
        <v>1.10887E7</v>
      </c>
      <c r="G697" s="17">
        <v>1.741698E7</v>
      </c>
      <c r="H697" s="17">
        <v>2.8573093E7</v>
      </c>
    </row>
    <row r="698">
      <c r="A698" s="7" t="s">
        <v>2775</v>
      </c>
      <c r="B698" s="17" t="s">
        <v>2776</v>
      </c>
      <c r="C698" s="17">
        <v>420.0</v>
      </c>
      <c r="D698" s="17">
        <v>1.54031062E7</v>
      </c>
      <c r="E698" s="17">
        <v>7556339.0</v>
      </c>
      <c r="F698" s="17">
        <v>1.1969239E7</v>
      </c>
      <c r="G698" s="17">
        <v>1.6233195E7</v>
      </c>
      <c r="H698" s="17">
        <v>2.6109607E7</v>
      </c>
    </row>
    <row r="699">
      <c r="A699" s="7" t="s">
        <v>2777</v>
      </c>
      <c r="B699" s="17" t="s">
        <v>2778</v>
      </c>
      <c r="C699" s="17">
        <v>2317.0</v>
      </c>
      <c r="D699" s="17">
        <v>1.487717652E7</v>
      </c>
      <c r="E699" s="17">
        <v>5384300.0</v>
      </c>
      <c r="F699" s="17">
        <v>9824109.0</v>
      </c>
      <c r="G699" s="17">
        <v>1.6180343E7</v>
      </c>
      <c r="H699" s="17">
        <v>2.7402541E7</v>
      </c>
    </row>
    <row r="700">
      <c r="A700" s="7" t="s">
        <v>2779</v>
      </c>
      <c r="B700" s="17" t="s">
        <v>2780</v>
      </c>
      <c r="C700" s="17">
        <v>2928.0</v>
      </c>
      <c r="D700" s="17">
        <v>1.684761289E7</v>
      </c>
      <c r="E700" s="17">
        <v>8074938.0</v>
      </c>
      <c r="F700" s="17">
        <v>1.2177342E7</v>
      </c>
      <c r="G700" s="17">
        <v>1.9101285E7</v>
      </c>
      <c r="H700" s="17">
        <v>3.1104622E7</v>
      </c>
    </row>
    <row r="701">
      <c r="A701" s="7" t="s">
        <v>2781</v>
      </c>
      <c r="B701" s="17" t="s">
        <v>2782</v>
      </c>
      <c r="C701" s="17">
        <v>279.0</v>
      </c>
      <c r="D701" s="17">
        <v>2.724560184E7</v>
      </c>
      <c r="E701" s="17">
        <v>1.3607076E7</v>
      </c>
      <c r="F701" s="17">
        <v>2.0568428E7</v>
      </c>
      <c r="G701" s="17">
        <v>3.134031E7</v>
      </c>
      <c r="H701" s="17">
        <v>5.6781991E7</v>
      </c>
    </row>
    <row r="702">
      <c r="A702" s="7" t="s">
        <v>2783</v>
      </c>
      <c r="B702" s="17" t="s">
        <v>2784</v>
      </c>
      <c r="C702" s="17">
        <v>318.0</v>
      </c>
      <c r="D702" s="17">
        <v>2.299055753E7</v>
      </c>
      <c r="E702" s="17">
        <v>7066820.0</v>
      </c>
      <c r="F702" s="17">
        <v>1.2599763E7</v>
      </c>
      <c r="G702" s="17">
        <v>3.1856473E7</v>
      </c>
      <c r="H702" s="17">
        <v>5.2779306E7</v>
      </c>
    </row>
    <row r="703">
      <c r="A703" s="7" t="s">
        <v>2787</v>
      </c>
      <c r="B703" s="17" t="s">
        <v>2788</v>
      </c>
      <c r="C703" s="17">
        <v>263.0</v>
      </c>
      <c r="D703" s="17">
        <v>1.947204229E7</v>
      </c>
      <c r="E703" s="17">
        <v>6918302.0</v>
      </c>
      <c r="F703" s="17">
        <v>9103925.0</v>
      </c>
      <c r="G703" s="17">
        <v>2.6160956E7</v>
      </c>
      <c r="H703" s="17">
        <v>4.5969861E7</v>
      </c>
    </row>
    <row r="704">
      <c r="A704" s="7" t="s">
        <v>2789</v>
      </c>
      <c r="B704" s="17" t="s">
        <v>2790</v>
      </c>
      <c r="C704" s="17">
        <v>318.0</v>
      </c>
      <c r="D704" s="17">
        <v>2.613921595E7</v>
      </c>
      <c r="E704" s="17">
        <v>9199377.0</v>
      </c>
      <c r="F704" s="17">
        <v>1.5179392E7</v>
      </c>
      <c r="G704" s="17">
        <v>3.0533832E7</v>
      </c>
      <c r="H704" s="17">
        <v>5.9434548E7</v>
      </c>
    </row>
    <row r="705">
      <c r="A705" s="7" t="s">
        <v>2791</v>
      </c>
      <c r="B705" s="17" t="s">
        <v>2792</v>
      </c>
      <c r="C705" s="17">
        <v>2021.0</v>
      </c>
      <c r="D705" s="17">
        <v>1.178212335E7</v>
      </c>
      <c r="E705" s="17">
        <v>6336300.0</v>
      </c>
      <c r="F705" s="17">
        <v>8170317.0</v>
      </c>
      <c r="G705" s="17">
        <v>1.2133427E7</v>
      </c>
      <c r="H705" s="17">
        <v>2.2138065E7</v>
      </c>
    </row>
    <row r="706">
      <c r="A706" s="7" t="s">
        <v>2793</v>
      </c>
      <c r="B706" s="17" t="s">
        <v>2794</v>
      </c>
      <c r="C706" s="17">
        <v>203.0</v>
      </c>
      <c r="D706" s="17">
        <v>2.364880724E7</v>
      </c>
      <c r="E706" s="17">
        <v>1.225591E7</v>
      </c>
      <c r="F706" s="17">
        <v>1.9387409E7</v>
      </c>
      <c r="G706" s="17">
        <v>2.7188596E7</v>
      </c>
      <c r="H706" s="17">
        <v>4.0161832E7</v>
      </c>
    </row>
    <row r="707">
      <c r="A707" s="7" t="s">
        <v>2795</v>
      </c>
      <c r="B707" s="17" t="s">
        <v>2796</v>
      </c>
      <c r="C707" s="17">
        <v>57.0</v>
      </c>
      <c r="D707" s="17">
        <v>2.192827863E7</v>
      </c>
      <c r="E707" s="17">
        <v>1.0253131E7</v>
      </c>
      <c r="F707" s="17">
        <v>1.8540176E7</v>
      </c>
      <c r="G707" s="17">
        <v>2.6771395E7</v>
      </c>
      <c r="H707" s="17">
        <v>5.873995E7</v>
      </c>
    </row>
    <row r="708">
      <c r="A708" s="7" t="s">
        <v>2797</v>
      </c>
      <c r="B708" s="17" t="s">
        <v>2798</v>
      </c>
      <c r="C708" s="17">
        <v>46.0</v>
      </c>
      <c r="D708" s="17">
        <v>2.014027624E7</v>
      </c>
      <c r="E708" s="17">
        <v>1.0229754E7</v>
      </c>
      <c r="F708" s="17">
        <v>1.8591499E7</v>
      </c>
      <c r="G708" s="17">
        <v>2.2078218E7</v>
      </c>
      <c r="H708" s="17">
        <v>4.2436146E7</v>
      </c>
    </row>
    <row r="709">
      <c r="A709" s="7" t="s">
        <v>2799</v>
      </c>
      <c r="B709" s="17" t="s">
        <v>2800</v>
      </c>
      <c r="C709" s="17">
        <v>2151.0</v>
      </c>
      <c r="D709" s="17">
        <v>2.175890353E7</v>
      </c>
      <c r="E709" s="17">
        <v>9589392.0</v>
      </c>
      <c r="F709" s="17">
        <v>1.6302331E7</v>
      </c>
      <c r="G709" s="17">
        <v>2.584265E7</v>
      </c>
      <c r="H709" s="17">
        <v>3.9536748E7</v>
      </c>
    </row>
    <row r="710">
      <c r="A710" s="7" t="s">
        <v>2801</v>
      </c>
      <c r="B710" s="17" t="s">
        <v>2802</v>
      </c>
      <c r="C710" s="17">
        <v>442.0</v>
      </c>
      <c r="D710" s="17">
        <v>2.288843738E7</v>
      </c>
      <c r="E710" s="17">
        <v>7804342.0</v>
      </c>
      <c r="F710" s="17">
        <v>2.3168871E7</v>
      </c>
      <c r="G710" s="17">
        <v>3.0052147E7</v>
      </c>
      <c r="H710" s="17">
        <v>3.758998E7</v>
      </c>
    </row>
    <row r="711">
      <c r="A711" s="7" t="s">
        <v>2803</v>
      </c>
      <c r="B711" s="17" t="s">
        <v>2804</v>
      </c>
      <c r="C711" s="17">
        <v>405.0</v>
      </c>
      <c r="D711" s="17">
        <v>2.235993507E7</v>
      </c>
      <c r="E711" s="17">
        <v>7618607.0</v>
      </c>
      <c r="F711" s="17">
        <v>2.228625E7</v>
      </c>
      <c r="G711" s="17">
        <v>2.9909672E7</v>
      </c>
      <c r="H711" s="17">
        <v>3.6665537E7</v>
      </c>
    </row>
    <row r="712">
      <c r="A712" s="7" t="s">
        <v>2805</v>
      </c>
      <c r="B712" s="17" t="s">
        <v>2806</v>
      </c>
      <c r="C712" s="17">
        <v>489.0</v>
      </c>
      <c r="D712" s="17">
        <v>1.269572734E7</v>
      </c>
      <c r="E712" s="17">
        <v>7110721.0</v>
      </c>
      <c r="F712" s="17">
        <v>8840761.0</v>
      </c>
      <c r="G712" s="17">
        <v>1.2547647E7</v>
      </c>
      <c r="H712" s="17">
        <v>2.395479E7</v>
      </c>
    </row>
    <row r="713">
      <c r="A713" s="7" t="s">
        <v>2807</v>
      </c>
      <c r="B713" s="17" t="s">
        <v>2808</v>
      </c>
      <c r="C713" s="17">
        <v>117.0</v>
      </c>
      <c r="D713" s="17">
        <v>1.724778369E7</v>
      </c>
      <c r="E713" s="17">
        <v>8253100.0</v>
      </c>
      <c r="F713" s="17">
        <v>1.3386318E7</v>
      </c>
      <c r="G713" s="17">
        <v>2.0412538E7</v>
      </c>
      <c r="H713" s="17">
        <v>2.7981417E7</v>
      </c>
    </row>
    <row r="714">
      <c r="A714" s="7" t="s">
        <v>2809</v>
      </c>
      <c r="B714" s="17" t="s">
        <v>2810</v>
      </c>
      <c r="C714" s="17">
        <v>16.0</v>
      </c>
      <c r="D714" s="17">
        <v>1.853980069E7</v>
      </c>
      <c r="E714" s="17">
        <v>9871501.0</v>
      </c>
      <c r="F714" s="17">
        <v>1.7229951E7</v>
      </c>
      <c r="G714" s="17">
        <v>2.484177E7</v>
      </c>
      <c r="H714" s="17">
        <v>3.3938349E7</v>
      </c>
    </row>
    <row r="715">
      <c r="A715" s="7" t="s">
        <v>2811</v>
      </c>
      <c r="B715" s="17" t="s">
        <v>2812</v>
      </c>
      <c r="C715" s="17">
        <v>17.0</v>
      </c>
      <c r="D715" s="17">
        <v>2.557522682E7</v>
      </c>
      <c r="E715" s="17">
        <v>1.036393E7</v>
      </c>
      <c r="F715" s="17">
        <v>1.1729626E7</v>
      </c>
      <c r="G715" s="17">
        <v>2.8107872E7</v>
      </c>
      <c r="H715" s="17">
        <v>6.6507859E7</v>
      </c>
    </row>
    <row r="716">
      <c r="A716" s="7" t="s">
        <v>2813</v>
      </c>
      <c r="B716" s="17" t="s">
        <v>2814</v>
      </c>
      <c r="C716" s="17">
        <v>73.0</v>
      </c>
      <c r="D716" s="17">
        <v>8.453598822E7</v>
      </c>
      <c r="E716" s="17">
        <v>1.33294E7</v>
      </c>
      <c r="F716" s="17">
        <v>2.3475333E7</v>
      </c>
      <c r="G716" s="17">
        <v>1.82593457E8</v>
      </c>
      <c r="H716" s="17">
        <v>2.15605797E8</v>
      </c>
    </row>
    <row r="717">
      <c r="A717" s="7" t="s">
        <v>2815</v>
      </c>
      <c r="B717" s="17" t="s">
        <v>2816</v>
      </c>
      <c r="C717" s="17">
        <v>10.0</v>
      </c>
      <c r="D717" s="17">
        <v>2.35868203E7</v>
      </c>
      <c r="E717" s="17">
        <v>1.0393944E7</v>
      </c>
      <c r="F717" s="17">
        <v>2.1139478E7</v>
      </c>
      <c r="G717" s="17">
        <v>2.8462661E7</v>
      </c>
      <c r="H717" s="17">
        <v>3.2825243E7</v>
      </c>
    </row>
    <row r="718">
      <c r="A718" s="7" t="s">
        <v>2817</v>
      </c>
      <c r="B718" s="17" t="s">
        <v>2818</v>
      </c>
      <c r="C718" s="17">
        <v>5.0</v>
      </c>
      <c r="D718" s="17">
        <v>3.04469582E7</v>
      </c>
      <c r="E718" s="17">
        <v>2.0792574E7</v>
      </c>
      <c r="F718" s="17">
        <v>2.1139478E7</v>
      </c>
      <c r="G718" s="17">
        <v>4.2762725E7</v>
      </c>
      <c r="H718" s="17">
        <v>5.7130814E7</v>
      </c>
    </row>
    <row r="719">
      <c r="A719" s="7" t="s">
        <v>2819</v>
      </c>
      <c r="B719" s="17" t="s">
        <v>2820</v>
      </c>
      <c r="C719" s="17">
        <v>200.0</v>
      </c>
      <c r="D719" s="17">
        <v>1.895875152E7</v>
      </c>
      <c r="E719" s="17">
        <v>1.2323745E7</v>
      </c>
      <c r="F719" s="17">
        <v>1.7449189E7</v>
      </c>
      <c r="G719" s="17">
        <v>2.407715E7</v>
      </c>
      <c r="H719" s="17">
        <v>2.710205E7</v>
      </c>
    </row>
    <row r="720">
      <c r="A720" s="7" t="s">
        <v>2821</v>
      </c>
      <c r="B720" s="17" t="s">
        <v>2822</v>
      </c>
      <c r="C720" s="17">
        <v>3313.0</v>
      </c>
      <c r="D720" s="17">
        <v>1.36713726E7</v>
      </c>
      <c r="E720" s="17">
        <v>6919518.0</v>
      </c>
      <c r="F720" s="17">
        <v>1.07346E7</v>
      </c>
      <c r="G720" s="17">
        <v>1.47483E7</v>
      </c>
      <c r="H720" s="17">
        <v>2.385979E7</v>
      </c>
    </row>
    <row r="721">
      <c r="A721" s="7" t="s">
        <v>2823</v>
      </c>
      <c r="B721" s="17" t="s">
        <v>2824</v>
      </c>
      <c r="C721" s="17">
        <v>2383.0</v>
      </c>
      <c r="D721" s="17">
        <v>1.154691413E7</v>
      </c>
      <c r="E721" s="17">
        <v>6565400.0</v>
      </c>
      <c r="F721" s="17">
        <v>9226895.0</v>
      </c>
      <c r="G721" s="17">
        <v>1.282917E7</v>
      </c>
      <c r="H721" s="17">
        <v>2.0459517E7</v>
      </c>
    </row>
    <row r="722">
      <c r="A722" s="7" t="s">
        <v>2825</v>
      </c>
      <c r="B722" s="17" t="s">
        <v>2826</v>
      </c>
      <c r="C722" s="17">
        <v>2782.0</v>
      </c>
      <c r="D722" s="17">
        <v>1.877449073E7</v>
      </c>
      <c r="E722" s="17">
        <v>6925188.0</v>
      </c>
      <c r="F722" s="17">
        <v>1.0883823E7</v>
      </c>
      <c r="G722" s="17">
        <v>2.0224523E7</v>
      </c>
      <c r="H722" s="17">
        <v>3.6757532E7</v>
      </c>
    </row>
    <row r="723">
      <c r="A723" s="7" t="s">
        <v>2827</v>
      </c>
      <c r="B723" s="17" t="s">
        <v>2828</v>
      </c>
      <c r="C723" s="17">
        <v>4621.0</v>
      </c>
      <c r="D723" s="17">
        <v>1.812421594E7</v>
      </c>
      <c r="E723" s="17">
        <v>8610093.0</v>
      </c>
      <c r="F723" s="17">
        <v>1.247797E7</v>
      </c>
      <c r="G723" s="17">
        <v>2.2191806E7</v>
      </c>
      <c r="H723" s="17">
        <v>3.318188E7</v>
      </c>
    </row>
    <row r="724">
      <c r="A724" s="7" t="s">
        <v>2829</v>
      </c>
      <c r="B724" s="17" t="s">
        <v>2830</v>
      </c>
      <c r="C724" s="17">
        <v>633.0</v>
      </c>
      <c r="D724" s="17">
        <v>1.977391978E7</v>
      </c>
      <c r="E724" s="17">
        <v>7778221.0</v>
      </c>
      <c r="F724" s="17">
        <v>1.1275399E7</v>
      </c>
      <c r="G724" s="17">
        <v>2.2658575E7</v>
      </c>
      <c r="H724" s="17">
        <v>4.5587209E7</v>
      </c>
    </row>
    <row r="725">
      <c r="A725" s="7" t="s">
        <v>2831</v>
      </c>
      <c r="B725" s="17" t="s">
        <v>2832</v>
      </c>
      <c r="C725" s="17">
        <v>563.0</v>
      </c>
      <c r="D725" s="17">
        <v>1.925858659E7</v>
      </c>
      <c r="E725" s="17">
        <v>7618607.0</v>
      </c>
      <c r="F725" s="17">
        <v>1.0737889E7</v>
      </c>
      <c r="G725" s="17">
        <v>2.0996428E7</v>
      </c>
      <c r="H725" s="17">
        <v>3.8384095E7</v>
      </c>
    </row>
    <row r="726">
      <c r="A726" s="7" t="s">
        <v>2833</v>
      </c>
      <c r="B726" s="17" t="s">
        <v>2834</v>
      </c>
      <c r="C726" s="17">
        <v>378.0</v>
      </c>
      <c r="D726" s="17">
        <v>4.436491263E7</v>
      </c>
      <c r="E726" s="17">
        <v>1.879286E7</v>
      </c>
      <c r="F726" s="17">
        <v>2.8972717E7</v>
      </c>
      <c r="G726" s="17">
        <v>5.1159003E7</v>
      </c>
      <c r="H726" s="17">
        <v>1.07510617E8</v>
      </c>
    </row>
    <row r="727">
      <c r="A727" s="7" t="s">
        <v>2837</v>
      </c>
      <c r="B727" s="17" t="s">
        <v>2838</v>
      </c>
      <c r="C727" s="17">
        <v>106.0</v>
      </c>
      <c r="D727" s="17">
        <v>4.069621058E7</v>
      </c>
      <c r="E727" s="17">
        <v>2.0787123E7</v>
      </c>
      <c r="F727" s="17">
        <v>3.2939984E7</v>
      </c>
      <c r="G727" s="17">
        <v>5.7130814E7</v>
      </c>
      <c r="H727" s="17">
        <v>7.258233E7</v>
      </c>
    </row>
    <row r="728">
      <c r="A728" s="7" t="s">
        <v>2839</v>
      </c>
      <c r="B728" s="17" t="s">
        <v>2840</v>
      </c>
      <c r="C728" s="17">
        <v>82.0</v>
      </c>
      <c r="D728" s="17">
        <v>4.561398726E7</v>
      </c>
      <c r="E728" s="17">
        <v>1.425953E7</v>
      </c>
      <c r="F728" s="17">
        <v>3.0750875E7</v>
      </c>
      <c r="G728" s="17">
        <v>5.401631E7</v>
      </c>
      <c r="H728" s="17">
        <v>1.01925095E8</v>
      </c>
    </row>
    <row r="729">
      <c r="A729" s="7" t="s">
        <v>2841</v>
      </c>
      <c r="B729" s="17" t="s">
        <v>2842</v>
      </c>
      <c r="C729" s="17">
        <v>144.0</v>
      </c>
      <c r="D729" s="17">
        <v>1.19790755E7</v>
      </c>
      <c r="E729" s="17">
        <v>6950651.0</v>
      </c>
      <c r="F729" s="17">
        <v>9256721.0</v>
      </c>
      <c r="G729" s="17">
        <v>1.3496751E7</v>
      </c>
      <c r="H729" s="17">
        <v>1.9548675E7</v>
      </c>
    </row>
    <row r="730">
      <c r="A730" s="7" t="s">
        <v>2843</v>
      </c>
      <c r="B730" s="17" t="s">
        <v>2844</v>
      </c>
      <c r="C730" s="17">
        <v>148.0</v>
      </c>
      <c r="D730" s="17">
        <v>1.725114314E7</v>
      </c>
      <c r="E730" s="17">
        <v>5493403.0</v>
      </c>
      <c r="F730" s="17">
        <v>8129844.0</v>
      </c>
      <c r="G730" s="17">
        <v>1.6234022E7</v>
      </c>
      <c r="H730" s="17">
        <v>3.7444958E7</v>
      </c>
    </row>
    <row r="731">
      <c r="A731" s="7" t="s">
        <v>2845</v>
      </c>
      <c r="B731" s="17" t="s">
        <v>2846</v>
      </c>
      <c r="C731" s="17">
        <v>764.0</v>
      </c>
      <c r="D731" s="17">
        <v>2.238211741E7</v>
      </c>
      <c r="E731" s="17">
        <v>1.30411E7</v>
      </c>
      <c r="F731" s="17">
        <v>1.8402675E7</v>
      </c>
      <c r="G731" s="17">
        <v>2.8864492E7</v>
      </c>
      <c r="H731" s="17">
        <v>3.7038587E7</v>
      </c>
    </row>
    <row r="732">
      <c r="A732" s="7" t="s">
        <v>2847</v>
      </c>
      <c r="B732" s="17" t="s">
        <v>2848</v>
      </c>
      <c r="C732" s="17">
        <v>4.0</v>
      </c>
      <c r="D732" s="17">
        <v>7213549.0</v>
      </c>
      <c r="E732" s="17">
        <v>2535413.0</v>
      </c>
      <c r="F732" s="17">
        <v>2912054.0</v>
      </c>
      <c r="G732" s="17">
        <v>3986156.0</v>
      </c>
      <c r="H732" s="17">
        <v>1.9420573E7</v>
      </c>
    </row>
    <row r="733">
      <c r="A733" s="7" t="s">
        <v>2849</v>
      </c>
      <c r="B733" s="17" t="s">
        <v>2850</v>
      </c>
      <c r="C733" s="17">
        <v>179.0</v>
      </c>
      <c r="D733" s="17">
        <v>1.240461965E7</v>
      </c>
      <c r="E733" s="17">
        <v>5795895.0</v>
      </c>
      <c r="F733" s="17">
        <v>8905523.0</v>
      </c>
      <c r="G733" s="17">
        <v>1.4624317E7</v>
      </c>
      <c r="H733" s="17">
        <v>2.3421551E7</v>
      </c>
    </row>
    <row r="734">
      <c r="A734" s="7" t="s">
        <v>2851</v>
      </c>
      <c r="B734" s="17" t="s">
        <v>2852</v>
      </c>
      <c r="C734" s="17">
        <v>7403.0</v>
      </c>
      <c r="D734" s="17">
        <v>1.635078948E7</v>
      </c>
      <c r="E734" s="17">
        <v>6926795.0</v>
      </c>
      <c r="F734" s="17">
        <v>1.0456508E7</v>
      </c>
      <c r="G734" s="17">
        <v>1.6767776E7</v>
      </c>
      <c r="H734" s="17">
        <v>2.81901E7</v>
      </c>
    </row>
    <row r="735">
      <c r="A735" s="7" t="s">
        <v>2853</v>
      </c>
      <c r="B735" s="17" t="s">
        <v>2854</v>
      </c>
      <c r="C735" s="17">
        <v>422.0</v>
      </c>
      <c r="D735" s="17">
        <v>1.276224809E7</v>
      </c>
      <c r="E735" s="17">
        <v>6564970.0</v>
      </c>
      <c r="F735" s="17">
        <v>7770042.0</v>
      </c>
      <c r="G735" s="17">
        <v>1.1629087E7</v>
      </c>
      <c r="H735" s="17">
        <v>2.5764772E7</v>
      </c>
    </row>
    <row r="736">
      <c r="A736" s="7" t="s">
        <v>2855</v>
      </c>
      <c r="B736" s="17" t="s">
        <v>2856</v>
      </c>
      <c r="C736" s="17">
        <v>3050.0</v>
      </c>
      <c r="D736" s="17">
        <v>1.367928184E7</v>
      </c>
      <c r="E736" s="17">
        <v>7319337.0</v>
      </c>
      <c r="F736" s="17">
        <v>9731463.0</v>
      </c>
      <c r="G736" s="17">
        <v>1.6109207E7</v>
      </c>
      <c r="H736" s="17">
        <v>2.2524335E7</v>
      </c>
    </row>
    <row r="737">
      <c r="A737" s="7" t="s">
        <v>2857</v>
      </c>
      <c r="B737" s="17" t="s">
        <v>2858</v>
      </c>
      <c r="C737" s="17">
        <v>1098.0</v>
      </c>
      <c r="D737" s="17">
        <v>1.370436267E7</v>
      </c>
      <c r="E737" s="17">
        <v>7932461.0</v>
      </c>
      <c r="F737" s="17">
        <v>9868135.0</v>
      </c>
      <c r="G737" s="17">
        <v>1.3739975E7</v>
      </c>
      <c r="H737" s="17">
        <v>2.06216E7</v>
      </c>
    </row>
    <row r="738">
      <c r="A738" s="7" t="s">
        <v>2859</v>
      </c>
      <c r="B738" s="17" t="s">
        <v>2860</v>
      </c>
      <c r="C738" s="17">
        <v>47.0</v>
      </c>
      <c r="D738" s="17">
        <v>1.043356909E7</v>
      </c>
      <c r="E738" s="17">
        <v>5645021.0</v>
      </c>
      <c r="F738" s="17">
        <v>1.0818047E7</v>
      </c>
      <c r="G738" s="17">
        <v>1.2842715E7</v>
      </c>
      <c r="H738" s="17">
        <v>2.0283E7</v>
      </c>
    </row>
    <row r="739">
      <c r="A739" s="7" t="s">
        <v>2861</v>
      </c>
      <c r="B739" s="17" t="s">
        <v>2862</v>
      </c>
      <c r="C739" s="17">
        <v>40526.0</v>
      </c>
      <c r="D739" s="17">
        <v>1.162083193E7</v>
      </c>
      <c r="E739" s="17">
        <v>6015289.0</v>
      </c>
      <c r="F739" s="17">
        <v>8513610.0</v>
      </c>
      <c r="G739" s="17">
        <v>1.3672438E7</v>
      </c>
      <c r="H739" s="17">
        <v>2.0006131E7</v>
      </c>
    </row>
    <row r="740">
      <c r="A740" s="7" t="s">
        <v>2863</v>
      </c>
      <c r="B740" s="17" t="s">
        <v>2864</v>
      </c>
      <c r="C740" s="17">
        <v>446.0</v>
      </c>
      <c r="D740" s="17">
        <v>2.411925875E7</v>
      </c>
      <c r="E740" s="17">
        <v>8376552.0</v>
      </c>
      <c r="F740" s="17">
        <v>1.4668473E7</v>
      </c>
      <c r="G740" s="17">
        <v>2.1638193E7</v>
      </c>
      <c r="H740" s="17">
        <v>4.9120389E7</v>
      </c>
    </row>
    <row r="741">
      <c r="A741" s="7" t="s">
        <v>2865</v>
      </c>
      <c r="B741" s="17" t="s">
        <v>2866</v>
      </c>
      <c r="C741" s="17">
        <v>4.0</v>
      </c>
      <c r="D741" s="17">
        <v>6897159.5</v>
      </c>
      <c r="E741" s="17">
        <v>4344105.0</v>
      </c>
      <c r="F741" s="17">
        <v>4467633.0</v>
      </c>
      <c r="G741" s="17">
        <v>8286200.0</v>
      </c>
      <c r="H741" s="17">
        <v>1.04907E7</v>
      </c>
    </row>
    <row r="742">
      <c r="A742" s="7" t="s">
        <v>2867</v>
      </c>
      <c r="B742" s="17" t="s">
        <v>2868</v>
      </c>
      <c r="C742" s="17">
        <v>16.0</v>
      </c>
      <c r="D742" s="17">
        <v>1.101467569E7</v>
      </c>
      <c r="E742" s="17">
        <v>5296000.0</v>
      </c>
      <c r="F742" s="17">
        <v>6763039.0</v>
      </c>
      <c r="G742" s="17">
        <v>1.3308127E7</v>
      </c>
      <c r="H742" s="17">
        <v>2.0304502E7</v>
      </c>
    </row>
    <row r="743">
      <c r="A743" s="7" t="s">
        <v>2869</v>
      </c>
      <c r="B743" s="17" t="s">
        <v>2870</v>
      </c>
      <c r="C743" s="17">
        <v>3.0</v>
      </c>
      <c r="D743" s="17">
        <v>1.748642033E7</v>
      </c>
      <c r="E743" s="17">
        <v>1.014072E7</v>
      </c>
      <c r="F743" s="17">
        <v>1.41803E7</v>
      </c>
      <c r="G743" s="17">
        <v>2.8138241E7</v>
      </c>
      <c r="H743" s="17">
        <v>2.8138241E7</v>
      </c>
    </row>
    <row r="744">
      <c r="A744" s="7" t="s">
        <v>2871</v>
      </c>
      <c r="B744" s="17" t="s">
        <v>2872</v>
      </c>
      <c r="C744" s="17">
        <v>203.0</v>
      </c>
      <c r="D744" s="17">
        <v>3.802476503E7</v>
      </c>
      <c r="E744" s="17">
        <v>1.3578112E7</v>
      </c>
      <c r="F744" s="17">
        <v>2.2300219E7</v>
      </c>
      <c r="G744" s="17">
        <v>3.87223E7</v>
      </c>
      <c r="H744" s="17">
        <v>8.6695167E7</v>
      </c>
    </row>
    <row r="745">
      <c r="A745" s="7" t="s">
        <v>2873</v>
      </c>
      <c r="B745" s="17" t="s">
        <v>2874</v>
      </c>
      <c r="C745" s="17">
        <v>50.0</v>
      </c>
      <c r="D745" s="17">
        <v>1.723339846E7</v>
      </c>
      <c r="E745" s="17">
        <v>6664601.0</v>
      </c>
      <c r="F745" s="17">
        <v>1.150466E7</v>
      </c>
      <c r="G745" s="17">
        <v>1.7959772E7</v>
      </c>
      <c r="H745" s="17">
        <v>3.5857007E7</v>
      </c>
    </row>
    <row r="746">
      <c r="A746" s="7" t="s">
        <v>2875</v>
      </c>
      <c r="B746" s="17" t="s">
        <v>2876</v>
      </c>
      <c r="C746" s="17">
        <v>5.0</v>
      </c>
      <c r="D746" s="17">
        <v>5.46452412E7</v>
      </c>
      <c r="E746" s="17">
        <v>6164045.0</v>
      </c>
      <c r="F746" s="17">
        <v>6254829.0</v>
      </c>
      <c r="G746" s="17">
        <v>7161600.0</v>
      </c>
      <c r="H746" s="17">
        <v>2.5072375E8</v>
      </c>
    </row>
    <row r="747">
      <c r="A747" s="7" t="s">
        <v>2877</v>
      </c>
      <c r="B747" s="17" t="s">
        <v>2878</v>
      </c>
      <c r="C747" s="17">
        <v>156.0</v>
      </c>
      <c r="D747" s="17">
        <v>1.868298221E7</v>
      </c>
      <c r="E747" s="17">
        <v>5431643.0</v>
      </c>
      <c r="F747" s="17">
        <v>1.0524865E7</v>
      </c>
      <c r="G747" s="17">
        <v>2.0599E7</v>
      </c>
      <c r="H747" s="17">
        <v>4.8336883E7</v>
      </c>
    </row>
    <row r="748">
      <c r="A748" s="7" t="s">
        <v>2879</v>
      </c>
      <c r="B748" s="17" t="s">
        <v>2880</v>
      </c>
      <c r="C748" s="17">
        <v>125.0</v>
      </c>
      <c r="D748" s="17">
        <v>9068572.96</v>
      </c>
      <c r="E748" s="17">
        <v>3503416.0</v>
      </c>
      <c r="F748" s="17">
        <v>6241232.0</v>
      </c>
      <c r="G748" s="17">
        <v>1.2141595E7</v>
      </c>
      <c r="H748" s="17">
        <v>2.0788242E7</v>
      </c>
    </row>
    <row r="749">
      <c r="A749" s="7" t="s">
        <v>2881</v>
      </c>
      <c r="B749" s="17" t="s">
        <v>2882</v>
      </c>
      <c r="C749" s="17">
        <v>17.0</v>
      </c>
      <c r="D749" s="17">
        <v>1.204399229E7</v>
      </c>
      <c r="E749" s="17">
        <v>5330728.0</v>
      </c>
      <c r="F749" s="17">
        <v>1.0511787E7</v>
      </c>
      <c r="G749" s="17">
        <v>1.7497792E7</v>
      </c>
      <c r="H749" s="17">
        <v>2.1632142E7</v>
      </c>
    </row>
    <row r="750">
      <c r="A750" s="7" t="s">
        <v>2883</v>
      </c>
      <c r="B750" s="17" t="s">
        <v>2884</v>
      </c>
      <c r="C750" s="17">
        <v>25.0</v>
      </c>
      <c r="D750" s="17">
        <v>1.485601664E7</v>
      </c>
      <c r="E750" s="17">
        <v>8910700.0</v>
      </c>
      <c r="F750" s="17">
        <v>1.48455E7</v>
      </c>
      <c r="G750" s="17">
        <v>1.87332E7</v>
      </c>
      <c r="H750" s="17">
        <v>2.6901819E7</v>
      </c>
    </row>
    <row r="751">
      <c r="A751" s="7" t="s">
        <v>2885</v>
      </c>
      <c r="B751" s="17" t="s">
        <v>2886</v>
      </c>
      <c r="C751" s="17">
        <v>1898.0</v>
      </c>
      <c r="D751" s="17">
        <v>1.004304793E7</v>
      </c>
      <c r="E751" s="17">
        <v>6118175.0</v>
      </c>
      <c r="F751" s="17">
        <v>9306388.0</v>
      </c>
      <c r="G751" s="17">
        <v>1.132756E7</v>
      </c>
      <c r="H751" s="17">
        <v>1.6257293E7</v>
      </c>
    </row>
    <row r="752">
      <c r="A752" s="7" t="s">
        <v>2887</v>
      </c>
      <c r="B752" s="17" t="s">
        <v>2888</v>
      </c>
      <c r="C752" s="17">
        <v>513.0</v>
      </c>
      <c r="D752" s="17">
        <v>1.055487476E7</v>
      </c>
      <c r="E752" s="17">
        <v>5580420.0</v>
      </c>
      <c r="F752" s="17">
        <v>8631423.0</v>
      </c>
      <c r="G752" s="17">
        <v>1.29E7</v>
      </c>
      <c r="H752" s="17">
        <v>1.8782299E7</v>
      </c>
    </row>
    <row r="753">
      <c r="A753" s="7" t="s">
        <v>2889</v>
      </c>
      <c r="B753" s="17" t="s">
        <v>2890</v>
      </c>
      <c r="C753" s="17">
        <v>45.0</v>
      </c>
      <c r="D753" s="17">
        <v>1.0578986E7</v>
      </c>
      <c r="E753" s="17">
        <v>6043963.0</v>
      </c>
      <c r="F753" s="17">
        <v>7055693.0</v>
      </c>
      <c r="G753" s="17">
        <v>1.1686555E7</v>
      </c>
      <c r="H753" s="17">
        <v>1.6883853E7</v>
      </c>
    </row>
    <row r="754">
      <c r="A754" s="7" t="s">
        <v>2891</v>
      </c>
      <c r="B754" s="17" t="s">
        <v>2892</v>
      </c>
      <c r="C754" s="17">
        <v>64.0</v>
      </c>
      <c r="D754" s="17">
        <v>9296034.234</v>
      </c>
      <c r="E754" s="17">
        <v>4437862.0</v>
      </c>
      <c r="F754" s="17">
        <v>8065200.0</v>
      </c>
      <c r="G754" s="17">
        <v>1.1040146E7</v>
      </c>
      <c r="H754" s="17">
        <v>1.8114402E7</v>
      </c>
    </row>
    <row r="755">
      <c r="A755" s="7" t="s">
        <v>2893</v>
      </c>
      <c r="B755" s="17" t="s">
        <v>2894</v>
      </c>
      <c r="C755" s="17">
        <v>23.0</v>
      </c>
      <c r="D755" s="17">
        <v>2.627917448E7</v>
      </c>
      <c r="E755" s="17">
        <v>1.1432462E7</v>
      </c>
      <c r="F755" s="17">
        <v>2.1543215E7</v>
      </c>
      <c r="G755" s="17">
        <v>2.9325712E7</v>
      </c>
      <c r="H755" s="17">
        <v>5.9575661E7</v>
      </c>
    </row>
    <row r="756">
      <c r="A756" s="7" t="s">
        <v>2895</v>
      </c>
      <c r="B756" s="17" t="s">
        <v>2896</v>
      </c>
      <c r="C756" s="17">
        <v>4098.0</v>
      </c>
      <c r="D756" s="17">
        <v>1.084358271E7</v>
      </c>
      <c r="E756" s="17">
        <v>6447588.0</v>
      </c>
      <c r="F756" s="17">
        <v>9043771.0</v>
      </c>
      <c r="G756" s="17">
        <v>1.26034E7</v>
      </c>
      <c r="H756" s="17">
        <v>1.71854E7</v>
      </c>
    </row>
    <row r="757">
      <c r="A757" s="7" t="s">
        <v>2897</v>
      </c>
      <c r="B757" s="17" t="s">
        <v>2898</v>
      </c>
      <c r="C757" s="17">
        <v>576.0</v>
      </c>
      <c r="D757" s="17">
        <v>1.047577799E7</v>
      </c>
      <c r="E757" s="17">
        <v>5649552.0</v>
      </c>
      <c r="F757" s="17">
        <v>7513925.0</v>
      </c>
      <c r="G757" s="17">
        <v>1.0878556E7</v>
      </c>
      <c r="H757" s="17">
        <v>1.8262086E7</v>
      </c>
    </row>
    <row r="758">
      <c r="A758" s="7" t="s">
        <v>2899</v>
      </c>
      <c r="B758" s="17" t="s">
        <v>2900</v>
      </c>
      <c r="C758" s="17">
        <v>128.0</v>
      </c>
      <c r="D758" s="17">
        <v>8572577.617</v>
      </c>
      <c r="E758" s="17">
        <v>4527980.0</v>
      </c>
      <c r="F758" s="17">
        <v>5954876.0</v>
      </c>
      <c r="G758" s="17">
        <v>9303305.0</v>
      </c>
      <c r="H758" s="17">
        <v>1.7128296E7</v>
      </c>
    </row>
    <row r="759">
      <c r="A759" s="7" t="s">
        <v>2901</v>
      </c>
      <c r="B759" s="17" t="s">
        <v>2902</v>
      </c>
      <c r="C759" s="17">
        <v>2869.0</v>
      </c>
      <c r="D759" s="17">
        <v>1.200086439E7</v>
      </c>
      <c r="E759" s="17">
        <v>7548780.0</v>
      </c>
      <c r="F759" s="17">
        <v>8841920.0</v>
      </c>
      <c r="G759" s="17">
        <v>1.3546097E7</v>
      </c>
      <c r="H759" s="17">
        <v>1.95669E7</v>
      </c>
    </row>
    <row r="760">
      <c r="A760" s="7" t="s">
        <v>2903</v>
      </c>
      <c r="B760" s="17" t="s">
        <v>2904</v>
      </c>
      <c r="C760" s="17">
        <v>292.0</v>
      </c>
      <c r="D760" s="17">
        <v>2.568636405E7</v>
      </c>
      <c r="E760" s="17">
        <v>1.1159832E7</v>
      </c>
      <c r="F760" s="17">
        <v>1.5798812E7</v>
      </c>
      <c r="G760" s="17">
        <v>2.5559288E7</v>
      </c>
      <c r="H760" s="17">
        <v>4.2602783E7</v>
      </c>
    </row>
    <row r="761">
      <c r="A761" s="7" t="s">
        <v>2905</v>
      </c>
      <c r="B761" s="17" t="s">
        <v>2906</v>
      </c>
      <c r="C761" s="17">
        <v>287.0</v>
      </c>
      <c r="D761" s="17">
        <v>1.149553036E7</v>
      </c>
      <c r="E761" s="17">
        <v>8696701.0</v>
      </c>
      <c r="F761" s="17">
        <v>1.0634092E7</v>
      </c>
      <c r="G761" s="17">
        <v>1.5690113E7</v>
      </c>
      <c r="H761" s="17">
        <v>1.7253168E7</v>
      </c>
    </row>
    <row r="762">
      <c r="A762" s="7" t="s">
        <v>2907</v>
      </c>
      <c r="B762" s="17" t="s">
        <v>2908</v>
      </c>
      <c r="C762" s="17">
        <v>1047.0</v>
      </c>
      <c r="D762" s="17">
        <v>3.529208922E7</v>
      </c>
      <c r="E762" s="17">
        <v>1.285965E7</v>
      </c>
      <c r="F762" s="17">
        <v>2.399405E7</v>
      </c>
      <c r="G762" s="17">
        <v>4.242663E7</v>
      </c>
      <c r="H762" s="17">
        <v>7.6766164E7</v>
      </c>
    </row>
    <row r="763">
      <c r="A763" s="7" t="s">
        <v>2909</v>
      </c>
      <c r="B763" s="17" t="s">
        <v>2910</v>
      </c>
      <c r="C763" s="17">
        <v>774.0</v>
      </c>
      <c r="D763" s="17">
        <v>1.592675228E7</v>
      </c>
      <c r="E763" s="17">
        <v>6182297.0</v>
      </c>
      <c r="F763" s="17">
        <v>8712503.0</v>
      </c>
      <c r="G763" s="17">
        <v>1.5150747E7</v>
      </c>
      <c r="H763" s="17">
        <v>3.0873175E7</v>
      </c>
    </row>
    <row r="764">
      <c r="A764" s="7" t="s">
        <v>2911</v>
      </c>
      <c r="B764" s="17" t="s">
        <v>2912</v>
      </c>
      <c r="C764" s="17">
        <v>21.0</v>
      </c>
      <c r="D764" s="17">
        <v>2.041506167E7</v>
      </c>
      <c r="E764" s="17">
        <v>8162522.0</v>
      </c>
      <c r="F764" s="17">
        <v>1.0211541E7</v>
      </c>
      <c r="G764" s="17">
        <v>1.5685255E7</v>
      </c>
      <c r="H764" s="17">
        <v>1.6823148E7</v>
      </c>
    </row>
    <row r="765">
      <c r="A765" s="7" t="s">
        <v>2913</v>
      </c>
      <c r="B765" s="17" t="s">
        <v>2914</v>
      </c>
      <c r="C765" s="17">
        <v>233.0</v>
      </c>
      <c r="D765" s="17">
        <v>1.140979586E7</v>
      </c>
      <c r="E765" s="17">
        <v>5389912.0</v>
      </c>
      <c r="F765" s="17">
        <v>9283501.0</v>
      </c>
      <c r="G765" s="17">
        <v>1.2389238E7</v>
      </c>
      <c r="H765" s="17">
        <v>2.1266074E7</v>
      </c>
    </row>
    <row r="766">
      <c r="A766" s="7" t="s">
        <v>2915</v>
      </c>
      <c r="B766" s="17" t="s">
        <v>2916</v>
      </c>
      <c r="C766" s="17">
        <v>191.0</v>
      </c>
      <c r="D766" s="17">
        <v>1.499091188E7</v>
      </c>
      <c r="E766" s="17">
        <v>6825955.0</v>
      </c>
      <c r="F766" s="17">
        <v>1.1516378E7</v>
      </c>
      <c r="G766" s="17">
        <v>1.6024805E7</v>
      </c>
      <c r="H766" s="17">
        <v>2.5401569E7</v>
      </c>
    </row>
    <row r="767">
      <c r="A767" s="7" t="s">
        <v>2917</v>
      </c>
      <c r="B767" s="17" t="s">
        <v>2918</v>
      </c>
      <c r="C767" s="17">
        <v>732.0</v>
      </c>
      <c r="D767" s="17">
        <v>1.320298596E7</v>
      </c>
      <c r="E767" s="17">
        <v>6929152.0</v>
      </c>
      <c r="F767" s="17">
        <v>9731125.0</v>
      </c>
      <c r="G767" s="17">
        <v>1.47721E7</v>
      </c>
      <c r="H767" s="17">
        <v>2.2972525E7</v>
      </c>
    </row>
    <row r="768">
      <c r="A768" s="7" t="s">
        <v>2919</v>
      </c>
      <c r="B768" s="17" t="s">
        <v>2920</v>
      </c>
      <c r="C768" s="17">
        <v>8.0</v>
      </c>
      <c r="D768" s="17">
        <v>9647290.125</v>
      </c>
      <c r="E768" s="17">
        <v>8530447.0</v>
      </c>
      <c r="F768" s="17">
        <v>9624190.0</v>
      </c>
      <c r="G768" s="17">
        <v>1.0140191E7</v>
      </c>
      <c r="H768" s="17">
        <v>1.6504331E7</v>
      </c>
    </row>
    <row r="769">
      <c r="A769" s="7" t="s">
        <v>2921</v>
      </c>
      <c r="B769" s="17" t="s">
        <v>2922</v>
      </c>
      <c r="C769" s="17">
        <v>1050.0</v>
      </c>
      <c r="D769" s="17">
        <v>1.379631051E7</v>
      </c>
      <c r="E769" s="17">
        <v>6374296.0</v>
      </c>
      <c r="F769" s="17">
        <v>9514550.0</v>
      </c>
      <c r="G769" s="17">
        <v>1.4395042E7</v>
      </c>
      <c r="H769" s="17">
        <v>2.1802373E7</v>
      </c>
    </row>
    <row r="770">
      <c r="A770" s="7" t="s">
        <v>2923</v>
      </c>
      <c r="B770" s="17" t="s">
        <v>2924</v>
      </c>
      <c r="C770" s="17">
        <v>426.0</v>
      </c>
      <c r="D770" s="17">
        <v>2.774319311E7</v>
      </c>
      <c r="E770" s="17">
        <v>9538554.0</v>
      </c>
      <c r="F770" s="17">
        <v>1.5363005E7</v>
      </c>
      <c r="G770" s="17">
        <v>2.7401401E7</v>
      </c>
      <c r="H770" s="17">
        <v>5.4261837E7</v>
      </c>
    </row>
    <row r="771">
      <c r="A771" s="7" t="s">
        <v>2927</v>
      </c>
      <c r="B771" s="17" t="s">
        <v>2928</v>
      </c>
      <c r="C771" s="17">
        <v>62.0</v>
      </c>
      <c r="D771" s="17">
        <v>3.421298477E7</v>
      </c>
      <c r="E771" s="17">
        <v>6655566.0</v>
      </c>
      <c r="F771" s="17">
        <v>1.2138514E7</v>
      </c>
      <c r="G771" s="17">
        <v>2.0447422E7</v>
      </c>
      <c r="H771" s="17">
        <v>7.8812885E7</v>
      </c>
    </row>
    <row r="772">
      <c r="A772" s="7" t="s">
        <v>2929</v>
      </c>
      <c r="B772" s="17" t="s">
        <v>2930</v>
      </c>
      <c r="C772" s="17">
        <v>33.0</v>
      </c>
      <c r="D772" s="17">
        <v>5.942249461E7</v>
      </c>
      <c r="E772" s="17">
        <v>1.4556523E7</v>
      </c>
      <c r="F772" s="17">
        <v>2.4216424E7</v>
      </c>
      <c r="G772" s="17">
        <v>6.1828223E7</v>
      </c>
      <c r="H772" s="17">
        <v>1.12477236E8</v>
      </c>
    </row>
    <row r="773">
      <c r="A773" s="7" t="s">
        <v>2931</v>
      </c>
      <c r="B773" s="17" t="s">
        <v>2932</v>
      </c>
      <c r="C773" s="17">
        <v>301.0</v>
      </c>
      <c r="D773" s="17">
        <v>1.55638709E7</v>
      </c>
      <c r="E773" s="17">
        <v>6530000.0</v>
      </c>
      <c r="F773" s="17">
        <v>9351788.0</v>
      </c>
      <c r="G773" s="17">
        <v>1.492557E7</v>
      </c>
      <c r="H773" s="17">
        <v>2.425225E7</v>
      </c>
    </row>
    <row r="774">
      <c r="A774" s="7" t="s">
        <v>2933</v>
      </c>
      <c r="B774" s="17" t="s">
        <v>2934</v>
      </c>
      <c r="C774" s="17">
        <v>156.0</v>
      </c>
      <c r="D774" s="17">
        <v>3.177954148E7</v>
      </c>
      <c r="E774" s="17">
        <v>7590483.0</v>
      </c>
      <c r="F774" s="17">
        <v>1.2470536E7</v>
      </c>
      <c r="G774" s="17">
        <v>2.3193512E7</v>
      </c>
      <c r="H774" s="17">
        <v>7.0619418E7</v>
      </c>
    </row>
    <row r="775">
      <c r="A775" s="7" t="s">
        <v>2935</v>
      </c>
      <c r="B775" s="17" t="s">
        <v>2936</v>
      </c>
      <c r="C775" s="17">
        <v>398.0</v>
      </c>
      <c r="D775" s="17">
        <v>9957021.94</v>
      </c>
      <c r="E775" s="17">
        <v>5084350.0</v>
      </c>
      <c r="F775" s="17">
        <v>7683647.0</v>
      </c>
      <c r="G775" s="17">
        <v>1.1641741E7</v>
      </c>
      <c r="H775" s="17">
        <v>1.8918152E7</v>
      </c>
    </row>
    <row r="776">
      <c r="A776" s="7" t="s">
        <v>2937</v>
      </c>
      <c r="B776" s="17" t="s">
        <v>2938</v>
      </c>
      <c r="C776" s="17">
        <v>1087.0</v>
      </c>
      <c r="D776" s="17">
        <v>1.03516348E7</v>
      </c>
      <c r="E776" s="17">
        <v>4701000.0</v>
      </c>
      <c r="F776" s="17">
        <v>7342912.0</v>
      </c>
      <c r="G776" s="17">
        <v>1.1410517E7</v>
      </c>
      <c r="H776" s="17">
        <v>1.6986435E7</v>
      </c>
    </row>
    <row r="777">
      <c r="A777" s="7" t="s">
        <v>2939</v>
      </c>
      <c r="B777" s="17" t="s">
        <v>2940</v>
      </c>
      <c r="C777" s="17">
        <v>18.0</v>
      </c>
      <c r="D777" s="17">
        <v>1.927539333E7</v>
      </c>
      <c r="E777" s="17">
        <v>1.1282888E7</v>
      </c>
      <c r="F777" s="17">
        <v>1.2455331E7</v>
      </c>
      <c r="G777" s="17">
        <v>2.3331676E7</v>
      </c>
      <c r="H777" s="17">
        <v>4.731977E7</v>
      </c>
    </row>
    <row r="778">
      <c r="A778" s="7" t="s">
        <v>2941</v>
      </c>
      <c r="B778" s="17" t="s">
        <v>2942</v>
      </c>
      <c r="C778" s="17">
        <v>40.0</v>
      </c>
      <c r="D778" s="17">
        <v>1.06495592E7</v>
      </c>
      <c r="E778" s="17">
        <v>6959147.0</v>
      </c>
      <c r="F778" s="17">
        <v>9588680.0</v>
      </c>
      <c r="G778" s="17">
        <v>1.222713E7</v>
      </c>
      <c r="H778" s="17">
        <v>1.6030016E7</v>
      </c>
    </row>
    <row r="779">
      <c r="A779" s="7" t="s">
        <v>2943</v>
      </c>
      <c r="B779" s="17" t="s">
        <v>2944</v>
      </c>
      <c r="C779" s="17">
        <v>52.0</v>
      </c>
      <c r="D779" s="17">
        <v>1.18392604E7</v>
      </c>
      <c r="E779" s="17">
        <v>5140000.0</v>
      </c>
      <c r="F779" s="17">
        <v>8117123.0</v>
      </c>
      <c r="G779" s="17">
        <v>1.2377109E7</v>
      </c>
      <c r="H779" s="17">
        <v>2.1683358E7</v>
      </c>
    </row>
    <row r="780">
      <c r="A780" s="7" t="s">
        <v>2945</v>
      </c>
      <c r="B780" s="17" t="s">
        <v>2946</v>
      </c>
      <c r="C780" s="17">
        <v>324.0</v>
      </c>
      <c r="D780" s="17">
        <v>1.169387286E7</v>
      </c>
      <c r="E780" s="17">
        <v>6760000.0</v>
      </c>
      <c r="F780" s="17">
        <v>9450867.0</v>
      </c>
      <c r="G780" s="17">
        <v>1.4158594E7</v>
      </c>
      <c r="H780" s="17">
        <v>1.8565187E7</v>
      </c>
    </row>
    <row r="781">
      <c r="A781" s="7" t="s">
        <v>2947</v>
      </c>
      <c r="B781" s="17" t="s">
        <v>2948</v>
      </c>
      <c r="C781" s="17">
        <v>181.0</v>
      </c>
      <c r="D781" s="17">
        <v>1.259263822E7</v>
      </c>
      <c r="E781" s="17">
        <v>6156625.0</v>
      </c>
      <c r="F781" s="17">
        <v>9594600.0</v>
      </c>
      <c r="G781" s="17">
        <v>1.441513E7</v>
      </c>
      <c r="H781" s="17">
        <v>2.0104209E7</v>
      </c>
    </row>
    <row r="782">
      <c r="A782" s="7" t="s">
        <v>2949</v>
      </c>
      <c r="B782" s="17" t="s">
        <v>2950</v>
      </c>
      <c r="C782" s="17">
        <v>760.0</v>
      </c>
      <c r="D782" s="17">
        <v>1.116708194E7</v>
      </c>
      <c r="E782" s="17">
        <v>6214893.0</v>
      </c>
      <c r="F782" s="17">
        <v>8672662.0</v>
      </c>
      <c r="G782" s="17">
        <v>1.3495572E7</v>
      </c>
      <c r="H782" s="17">
        <v>1.8998617E7</v>
      </c>
    </row>
    <row r="783">
      <c r="A783" s="7" t="s">
        <v>2951</v>
      </c>
      <c r="B783" s="17" t="s">
        <v>2952</v>
      </c>
      <c r="C783" s="17">
        <v>21.0</v>
      </c>
      <c r="D783" s="17">
        <v>1.015094081E7</v>
      </c>
      <c r="E783" s="17">
        <v>6705000.0</v>
      </c>
      <c r="F783" s="17">
        <v>8359500.0</v>
      </c>
      <c r="G783" s="17">
        <v>1.0774521E7</v>
      </c>
      <c r="H783" s="17">
        <v>1.5407395E7</v>
      </c>
    </row>
    <row r="784">
      <c r="A784" s="7" t="s">
        <v>2953</v>
      </c>
      <c r="B784" s="17" t="s">
        <v>2954</v>
      </c>
      <c r="C784" s="17">
        <v>318.0</v>
      </c>
      <c r="D784" s="17">
        <v>9982645.624</v>
      </c>
      <c r="E784" s="17">
        <v>5972501.0</v>
      </c>
      <c r="F784" s="17">
        <v>8069063.0</v>
      </c>
      <c r="G784" s="17">
        <v>1.2630521E7</v>
      </c>
      <c r="H784" s="17">
        <v>1.7362273E7</v>
      </c>
    </row>
    <row r="785">
      <c r="A785" s="7" t="s">
        <v>2955</v>
      </c>
      <c r="B785" s="17" t="s">
        <v>2956</v>
      </c>
      <c r="C785" s="17">
        <v>2682.0</v>
      </c>
      <c r="D785" s="17">
        <v>1.054476476E7</v>
      </c>
      <c r="E785" s="17">
        <v>5806420.0</v>
      </c>
      <c r="F785" s="17">
        <v>7957266.0</v>
      </c>
      <c r="G785" s="17">
        <v>1.2115151E7</v>
      </c>
      <c r="H785" s="17">
        <v>1.8360892E7</v>
      </c>
    </row>
    <row r="786">
      <c r="A786" s="7" t="s">
        <v>2957</v>
      </c>
      <c r="B786" s="17" t="s">
        <v>2958</v>
      </c>
      <c r="C786" s="17">
        <v>1503.0</v>
      </c>
      <c r="D786" s="17">
        <v>1.311069157E7</v>
      </c>
      <c r="E786" s="17">
        <v>6784267.0</v>
      </c>
      <c r="F786" s="17">
        <v>9974150.0</v>
      </c>
      <c r="G786" s="17">
        <v>1.5097939E7</v>
      </c>
      <c r="H786" s="17">
        <v>2.3491718E7</v>
      </c>
    </row>
    <row r="787">
      <c r="A787" s="7" t="s">
        <v>2959</v>
      </c>
      <c r="B787" s="17" t="s">
        <v>2960</v>
      </c>
      <c r="C787" s="17">
        <v>1610.0</v>
      </c>
      <c r="D787" s="17">
        <v>1.48221748E7</v>
      </c>
      <c r="E787" s="17">
        <v>7220100.0</v>
      </c>
      <c r="F787" s="17">
        <v>1.06522E7</v>
      </c>
      <c r="G787" s="17">
        <v>1.6422011E7</v>
      </c>
      <c r="H787" s="17">
        <v>2.6055837E7</v>
      </c>
    </row>
    <row r="788">
      <c r="A788" s="7" t="s">
        <v>2961</v>
      </c>
      <c r="B788" s="17" t="s">
        <v>2962</v>
      </c>
      <c r="C788" s="17">
        <v>696.0</v>
      </c>
      <c r="D788" s="17">
        <v>2.105727645E7</v>
      </c>
      <c r="E788" s="17">
        <v>9857164.0</v>
      </c>
      <c r="F788" s="17">
        <v>1.5735494E7</v>
      </c>
      <c r="G788" s="17">
        <v>2.3834688E7</v>
      </c>
      <c r="H788" s="17">
        <v>4.3465162E7</v>
      </c>
    </row>
    <row r="789">
      <c r="A789" s="7" t="s">
        <v>2963</v>
      </c>
      <c r="B789" s="17" t="s">
        <v>2964</v>
      </c>
      <c r="C789" s="17">
        <v>3.0</v>
      </c>
      <c r="D789" s="17">
        <v>2.373743733E7</v>
      </c>
      <c r="E789" s="17">
        <v>5030591.0</v>
      </c>
      <c r="F789" s="17">
        <v>9090063.0</v>
      </c>
      <c r="G789" s="17">
        <v>5.7091658E7</v>
      </c>
      <c r="H789" s="17">
        <v>5.7091658E7</v>
      </c>
    </row>
    <row r="790">
      <c r="A790" s="7" t="s">
        <v>2965</v>
      </c>
      <c r="B790" s="17" t="s">
        <v>2966</v>
      </c>
      <c r="C790" s="17">
        <v>72.0</v>
      </c>
      <c r="D790" s="17">
        <v>1.13644425E7</v>
      </c>
      <c r="E790" s="17">
        <v>5428961.0</v>
      </c>
      <c r="F790" s="17">
        <v>8066589.0</v>
      </c>
      <c r="G790" s="17">
        <v>1.2538008E7</v>
      </c>
      <c r="H790" s="17">
        <v>1.9720447E7</v>
      </c>
    </row>
    <row r="791">
      <c r="A791" s="7" t="s">
        <v>2967</v>
      </c>
      <c r="B791" s="17" t="s">
        <v>2968</v>
      </c>
      <c r="C791" s="17">
        <v>16.0</v>
      </c>
      <c r="D791" s="17">
        <v>1.859036525E7</v>
      </c>
      <c r="E791" s="17">
        <v>6881617.0</v>
      </c>
      <c r="F791" s="17">
        <v>1.2175297E7</v>
      </c>
      <c r="G791" s="17">
        <v>2.42663E7</v>
      </c>
      <c r="H791" s="17">
        <v>4.4000905E7</v>
      </c>
    </row>
    <row r="792">
      <c r="A792" s="7" t="s">
        <v>2969</v>
      </c>
      <c r="B792" s="17" t="s">
        <v>2970</v>
      </c>
      <c r="C792" s="17">
        <v>4.0</v>
      </c>
      <c r="D792" s="17">
        <v>1.23274055E7</v>
      </c>
      <c r="E792" s="17">
        <v>8443842.0</v>
      </c>
      <c r="F792" s="17">
        <v>1.0881549E7</v>
      </c>
      <c r="G792" s="17">
        <v>1.4344477E7</v>
      </c>
      <c r="H792" s="17">
        <v>1.5639754E7</v>
      </c>
    </row>
    <row r="793">
      <c r="A793" s="7" t="s">
        <v>2971</v>
      </c>
      <c r="B793" s="17" t="s">
        <v>2973</v>
      </c>
      <c r="C793" s="17">
        <v>36.0</v>
      </c>
      <c r="D793" s="17">
        <v>1.3579771E7</v>
      </c>
      <c r="E793" s="17">
        <v>7831654.0</v>
      </c>
      <c r="F793" s="17">
        <v>1.1486227E7</v>
      </c>
      <c r="G793" s="17">
        <v>1.6161201E7</v>
      </c>
      <c r="H793" s="17">
        <v>2.2958637E7</v>
      </c>
    </row>
    <row r="794">
      <c r="A794" s="7" t="s">
        <v>2975</v>
      </c>
      <c r="B794" s="17" t="s">
        <v>2976</v>
      </c>
      <c r="C794" s="17">
        <v>11770.0</v>
      </c>
      <c r="D794" s="17">
        <v>1.537100842E7</v>
      </c>
      <c r="E794" s="17">
        <v>7478852.0</v>
      </c>
      <c r="F794" s="17">
        <v>1.07366E7</v>
      </c>
      <c r="G794" s="17">
        <v>1.6563151E7</v>
      </c>
      <c r="H794" s="17">
        <v>2.6289638E7</v>
      </c>
    </row>
    <row r="795">
      <c r="A795" s="7" t="s">
        <v>2977</v>
      </c>
      <c r="B795" s="17" t="s">
        <v>2978</v>
      </c>
      <c r="C795" s="17">
        <v>99.0</v>
      </c>
      <c r="D795" s="17">
        <v>1.158204472E7</v>
      </c>
      <c r="E795" s="17">
        <v>7836254.0</v>
      </c>
      <c r="F795" s="17">
        <v>1.0396054E7</v>
      </c>
      <c r="G795" s="17">
        <v>1.47961E7</v>
      </c>
      <c r="H795" s="17">
        <v>1.8861175E7</v>
      </c>
    </row>
    <row r="796">
      <c r="A796" s="7" t="s">
        <v>2979</v>
      </c>
      <c r="B796" s="17" t="s">
        <v>2980</v>
      </c>
      <c r="C796" s="17">
        <v>109.0</v>
      </c>
      <c r="D796" s="17">
        <v>1.630424013E7</v>
      </c>
      <c r="E796" s="17">
        <v>7504099.0</v>
      </c>
      <c r="F796" s="17">
        <v>1.16952E7</v>
      </c>
      <c r="G796" s="17">
        <v>1.7001418E7</v>
      </c>
      <c r="H796" s="17">
        <v>2.5079369E7</v>
      </c>
    </row>
    <row r="797">
      <c r="A797" s="7" t="s">
        <v>2981</v>
      </c>
      <c r="B797" s="17" t="s">
        <v>2982</v>
      </c>
      <c r="C797" s="17">
        <v>71.0</v>
      </c>
      <c r="D797" s="17">
        <v>1.480967132E7</v>
      </c>
      <c r="E797" s="17">
        <v>7238000.0</v>
      </c>
      <c r="F797" s="17">
        <v>1.0655574E7</v>
      </c>
      <c r="G797" s="17">
        <v>1.6466713E7</v>
      </c>
      <c r="H797" s="17">
        <v>2.55284E7</v>
      </c>
    </row>
    <row r="798">
      <c r="A798" s="7" t="s">
        <v>2983</v>
      </c>
      <c r="B798" s="17" t="s">
        <v>2984</v>
      </c>
      <c r="C798" s="17">
        <v>271.0</v>
      </c>
      <c r="D798" s="17">
        <v>1.026140518E7</v>
      </c>
      <c r="E798" s="17">
        <v>5452584.0</v>
      </c>
      <c r="F798" s="17">
        <v>7764577.0</v>
      </c>
      <c r="G798" s="17">
        <v>1.1146672E7</v>
      </c>
      <c r="H798" s="17">
        <v>1.68301E7</v>
      </c>
    </row>
    <row r="799">
      <c r="A799" s="7" t="s">
        <v>2985</v>
      </c>
      <c r="B799" s="17" t="s">
        <v>2986</v>
      </c>
      <c r="C799" s="17">
        <v>1015.0</v>
      </c>
      <c r="D799" s="17">
        <v>1.253196542E7</v>
      </c>
      <c r="E799" s="17">
        <v>6710396.0</v>
      </c>
      <c r="F799" s="17">
        <v>9774950.0</v>
      </c>
      <c r="G799" s="17">
        <v>1.4215712E7</v>
      </c>
      <c r="H799" s="17">
        <v>2.064694E7</v>
      </c>
    </row>
    <row r="800">
      <c r="A800" s="7" t="s">
        <v>2987</v>
      </c>
      <c r="B800" s="17" t="s">
        <v>2988</v>
      </c>
      <c r="C800" s="17">
        <v>313.0</v>
      </c>
      <c r="D800" s="17">
        <v>1.136925042E7</v>
      </c>
      <c r="E800" s="17">
        <v>5711700.0</v>
      </c>
      <c r="F800" s="17">
        <v>8643930.0</v>
      </c>
      <c r="G800" s="17">
        <v>1.2440002E7</v>
      </c>
      <c r="H800" s="17">
        <v>1.6308605E7</v>
      </c>
    </row>
    <row r="801">
      <c r="A801" s="7" t="s">
        <v>2989</v>
      </c>
      <c r="B801" s="17" t="s">
        <v>2990</v>
      </c>
      <c r="C801" s="17">
        <v>181.0</v>
      </c>
      <c r="D801" s="17">
        <v>1.633525304E7</v>
      </c>
      <c r="E801" s="17">
        <v>7548437.0</v>
      </c>
      <c r="F801" s="17">
        <v>1.1497987E7</v>
      </c>
      <c r="G801" s="17">
        <v>1.6335621E7</v>
      </c>
      <c r="H801" s="17">
        <v>3.0679405E7</v>
      </c>
    </row>
    <row r="802">
      <c r="A802" s="7" t="s">
        <v>2991</v>
      </c>
      <c r="B802" s="17" t="s">
        <v>2992</v>
      </c>
      <c r="C802" s="17">
        <v>193.0</v>
      </c>
      <c r="D802" s="17">
        <v>2.682737169E7</v>
      </c>
      <c r="E802" s="17">
        <v>9393600.0</v>
      </c>
      <c r="F802" s="17">
        <v>1.4988764E7</v>
      </c>
      <c r="G802" s="17">
        <v>2.4036027E7</v>
      </c>
      <c r="H802" s="17">
        <v>6.0829026E7</v>
      </c>
    </row>
    <row r="803">
      <c r="A803" s="7" t="s">
        <v>2993</v>
      </c>
      <c r="B803" s="17" t="s">
        <v>2994</v>
      </c>
      <c r="C803" s="17">
        <v>222.0</v>
      </c>
      <c r="D803" s="17">
        <v>9679500.815</v>
      </c>
      <c r="E803" s="17">
        <v>4579831.0</v>
      </c>
      <c r="F803" s="17">
        <v>6018721.0</v>
      </c>
      <c r="G803" s="17">
        <v>9336583.0</v>
      </c>
      <c r="H803" s="17">
        <v>1.56217E7</v>
      </c>
    </row>
    <row r="804">
      <c r="A804" s="7" t="s">
        <v>2995</v>
      </c>
      <c r="B804" s="17" t="s">
        <v>2996</v>
      </c>
      <c r="C804" s="17">
        <v>300.0</v>
      </c>
      <c r="D804" s="17">
        <v>1.378257208E7</v>
      </c>
      <c r="E804" s="17">
        <v>6586967.0</v>
      </c>
      <c r="F804" s="17">
        <v>9680920.0</v>
      </c>
      <c r="G804" s="17">
        <v>1.6223E7</v>
      </c>
      <c r="H804" s="17">
        <v>2.7540538E7</v>
      </c>
    </row>
    <row r="805">
      <c r="A805" s="7" t="s">
        <v>2997</v>
      </c>
      <c r="B805" s="17" t="s">
        <v>2998</v>
      </c>
      <c r="C805" s="17">
        <v>1204.0</v>
      </c>
      <c r="D805" s="17">
        <v>1.318222008E7</v>
      </c>
      <c r="E805" s="17">
        <v>5725296.0</v>
      </c>
      <c r="F805" s="17">
        <v>7580000.0</v>
      </c>
      <c r="G805" s="17">
        <v>1.1034209E7</v>
      </c>
      <c r="H805" s="17">
        <v>1.5918E7</v>
      </c>
    </row>
    <row r="806">
      <c r="A806" s="7" t="s">
        <v>2999</v>
      </c>
      <c r="B806" s="17" t="s">
        <v>3000</v>
      </c>
      <c r="C806" s="17">
        <v>1949.0</v>
      </c>
      <c r="D806" s="17">
        <v>1.177517574E7</v>
      </c>
      <c r="E806" s="17">
        <v>6360363.0</v>
      </c>
      <c r="F806" s="17">
        <v>8497300.0</v>
      </c>
      <c r="G806" s="17">
        <v>1.2712851E7</v>
      </c>
      <c r="H806" s="17">
        <v>1.9069215E7</v>
      </c>
    </row>
    <row r="807">
      <c r="A807" s="7" t="s">
        <v>3001</v>
      </c>
      <c r="B807" s="17" t="s">
        <v>3002</v>
      </c>
      <c r="C807" s="17">
        <v>2542.0</v>
      </c>
      <c r="D807" s="17">
        <v>1.507332065E7</v>
      </c>
      <c r="E807" s="17">
        <v>7055000.0</v>
      </c>
      <c r="F807" s="17">
        <v>1.0695862E7</v>
      </c>
      <c r="G807" s="17">
        <v>1.7745524E7</v>
      </c>
      <c r="H807" s="17">
        <v>2.8958587E7</v>
      </c>
    </row>
    <row r="808">
      <c r="A808" s="7" t="s">
        <v>3003</v>
      </c>
      <c r="B808" s="17" t="s">
        <v>3004</v>
      </c>
      <c r="C808" s="17">
        <v>507.0</v>
      </c>
      <c r="D808" s="17">
        <v>1.644669982E7</v>
      </c>
      <c r="E808" s="17">
        <v>6978188.0</v>
      </c>
      <c r="F808" s="17">
        <v>1.0754979E7</v>
      </c>
      <c r="G808" s="17">
        <v>1.9612583E7</v>
      </c>
      <c r="H808" s="17">
        <v>3.5698619E7</v>
      </c>
    </row>
    <row r="809">
      <c r="A809" s="7" t="s">
        <v>3005</v>
      </c>
      <c r="B809" s="17" t="s">
        <v>3006</v>
      </c>
      <c r="C809" s="17">
        <v>346.0</v>
      </c>
      <c r="D809" s="17">
        <v>1.342218616E7</v>
      </c>
      <c r="E809" s="17">
        <v>6833441.0</v>
      </c>
      <c r="F809" s="17">
        <v>1.0029521E7</v>
      </c>
      <c r="G809" s="17">
        <v>1.4708466E7</v>
      </c>
      <c r="H809" s="17">
        <v>2.6471651E7</v>
      </c>
    </row>
    <row r="810">
      <c r="A810" s="7" t="s">
        <v>3007</v>
      </c>
      <c r="B810" s="17" t="s">
        <v>3008</v>
      </c>
      <c r="C810" s="17">
        <v>1221.0</v>
      </c>
      <c r="D810" s="17">
        <v>1.575833167E7</v>
      </c>
      <c r="E810" s="17">
        <v>7677420.0</v>
      </c>
      <c r="F810" s="17">
        <v>1.2285167E7</v>
      </c>
      <c r="G810" s="17">
        <v>2.09782E7</v>
      </c>
      <c r="H810" s="17">
        <v>2.9153024E7</v>
      </c>
    </row>
    <row r="811">
      <c r="A811" s="7" t="s">
        <v>3009</v>
      </c>
      <c r="B811" s="17" t="s">
        <v>3010</v>
      </c>
      <c r="C811" s="17">
        <v>51.0</v>
      </c>
      <c r="D811" s="17">
        <v>3.86708802E7</v>
      </c>
      <c r="E811" s="17">
        <v>9759273.0</v>
      </c>
      <c r="F811" s="17">
        <v>2.0143708E7</v>
      </c>
      <c r="G811" s="17">
        <v>3.9773582E7</v>
      </c>
      <c r="H811" s="17">
        <v>7.8827619E7</v>
      </c>
    </row>
    <row r="812">
      <c r="A812" s="7" t="s">
        <v>3011</v>
      </c>
      <c r="B812" s="17" t="s">
        <v>3012</v>
      </c>
      <c r="C812" s="17">
        <v>117.0</v>
      </c>
      <c r="D812" s="17">
        <v>2.556308697E7</v>
      </c>
      <c r="E812" s="17">
        <v>9984894.0</v>
      </c>
      <c r="F812" s="17">
        <v>1.628735E7</v>
      </c>
      <c r="G812" s="17">
        <v>3.351223E7</v>
      </c>
      <c r="H812" s="17">
        <v>4.7442919E7</v>
      </c>
    </row>
    <row r="813">
      <c r="A813" s="7" t="s">
        <v>3013</v>
      </c>
      <c r="B813" s="17" t="s">
        <v>3014</v>
      </c>
      <c r="C813" s="17">
        <v>475.0</v>
      </c>
      <c r="D813" s="17">
        <v>2.621438695E7</v>
      </c>
      <c r="E813" s="17">
        <v>1.005581E7</v>
      </c>
      <c r="F813" s="17">
        <v>1.7006359E7</v>
      </c>
      <c r="G813" s="17">
        <v>2.91055E7</v>
      </c>
      <c r="H813" s="17">
        <v>4.9774059E7</v>
      </c>
    </row>
    <row r="814">
      <c r="A814" s="7" t="s">
        <v>3015</v>
      </c>
      <c r="B814" s="17" t="s">
        <v>3016</v>
      </c>
      <c r="C814" s="17">
        <v>517.0</v>
      </c>
      <c r="D814" s="17">
        <v>2.080642759E7</v>
      </c>
      <c r="E814" s="17">
        <v>8184793.0</v>
      </c>
      <c r="F814" s="17">
        <v>1.25976E7</v>
      </c>
      <c r="G814" s="17">
        <v>2.1836828E7</v>
      </c>
      <c r="H814" s="17">
        <v>3.9112682E7</v>
      </c>
    </row>
    <row r="815">
      <c r="A815" s="7" t="s">
        <v>3017</v>
      </c>
      <c r="B815" s="17" t="s">
        <v>3018</v>
      </c>
      <c r="C815" s="17">
        <v>115.0</v>
      </c>
      <c r="D815" s="17">
        <v>1.391895994E7</v>
      </c>
      <c r="E815" s="17">
        <v>6373720.0</v>
      </c>
      <c r="F815" s="17">
        <v>1.0420026E7</v>
      </c>
      <c r="G815" s="17">
        <v>1.4499027E7</v>
      </c>
      <c r="H815" s="17">
        <v>2.5505819E7</v>
      </c>
    </row>
    <row r="816">
      <c r="A816" s="7" t="s">
        <v>3019</v>
      </c>
      <c r="B816" s="17" t="s">
        <v>3020</v>
      </c>
      <c r="C816" s="17">
        <v>1036.0</v>
      </c>
      <c r="D816" s="17">
        <v>1.738043232E7</v>
      </c>
      <c r="E816" s="17">
        <v>8108834.0</v>
      </c>
      <c r="F816" s="17">
        <v>1.3766185E7</v>
      </c>
      <c r="G816" s="17">
        <v>2.2563278E7</v>
      </c>
      <c r="H816" s="17">
        <v>3.5287419E7</v>
      </c>
    </row>
    <row r="817">
      <c r="A817" s="7" t="s">
        <v>3021</v>
      </c>
      <c r="B817" s="17" t="s">
        <v>3023</v>
      </c>
      <c r="C817" s="17">
        <v>165.0</v>
      </c>
      <c r="D817" s="17">
        <v>2.152068902E7</v>
      </c>
      <c r="E817" s="17">
        <v>9014011.0</v>
      </c>
      <c r="F817" s="17">
        <v>1.6280726E7</v>
      </c>
      <c r="G817" s="17">
        <v>2.7882413E7</v>
      </c>
      <c r="H817" s="17">
        <v>5.1115687E7</v>
      </c>
    </row>
    <row r="818">
      <c r="A818" s="7" t="s">
        <v>3025</v>
      </c>
      <c r="B818" s="17" t="s">
        <v>3026</v>
      </c>
      <c r="C818" s="17">
        <v>8.0</v>
      </c>
      <c r="D818" s="17">
        <v>6.635016275E7</v>
      </c>
      <c r="E818" s="17">
        <v>1.349574E7</v>
      </c>
      <c r="F818" s="17">
        <v>5.9304169E7</v>
      </c>
      <c r="G818" s="17">
        <v>1.13270922E8</v>
      </c>
      <c r="H818" s="17">
        <v>1.34420787E8</v>
      </c>
    </row>
    <row r="819">
      <c r="A819" s="7" t="s">
        <v>3027</v>
      </c>
      <c r="B819" s="17" t="s">
        <v>3028</v>
      </c>
      <c r="C819" s="17">
        <v>355.0</v>
      </c>
      <c r="D819" s="17">
        <v>2.11210856E7</v>
      </c>
      <c r="E819" s="17">
        <v>8310348.0</v>
      </c>
      <c r="F819" s="17">
        <v>1.3907588E7</v>
      </c>
      <c r="G819" s="17">
        <v>2.3957482E7</v>
      </c>
      <c r="H819" s="17">
        <v>4.4568043E7</v>
      </c>
    </row>
    <row r="820">
      <c r="A820" s="7" t="s">
        <v>3029</v>
      </c>
      <c r="B820" s="17" t="s">
        <v>3030</v>
      </c>
      <c r="C820" s="17">
        <v>32.0</v>
      </c>
      <c r="D820" s="17">
        <v>1.670681478E7</v>
      </c>
      <c r="E820" s="17">
        <v>8286200.0</v>
      </c>
      <c r="F820" s="17">
        <v>1.16229E7</v>
      </c>
      <c r="G820" s="17">
        <v>1.9295692E7</v>
      </c>
      <c r="H820" s="17">
        <v>2.5918524E7</v>
      </c>
    </row>
    <row r="821">
      <c r="A821" s="7" t="s">
        <v>3031</v>
      </c>
      <c r="B821" s="17" t="s">
        <v>3032</v>
      </c>
      <c r="C821" s="17">
        <v>86.0</v>
      </c>
      <c r="D821" s="17">
        <v>1.109925191E7</v>
      </c>
      <c r="E821" s="17">
        <v>7489734.0</v>
      </c>
      <c r="F821" s="17">
        <v>9156963.0</v>
      </c>
      <c r="G821" s="17">
        <v>1.1480174E7</v>
      </c>
      <c r="H821" s="17">
        <v>1.8970912E7</v>
      </c>
    </row>
    <row r="822">
      <c r="A822" s="7" t="s">
        <v>3033</v>
      </c>
      <c r="B822" s="17" t="s">
        <v>3034</v>
      </c>
      <c r="C822" s="17">
        <v>40.0</v>
      </c>
      <c r="D822" s="17">
        <v>1.388875845E7</v>
      </c>
      <c r="E822" s="17">
        <v>5691318.0</v>
      </c>
      <c r="F822" s="17">
        <v>7886766.0</v>
      </c>
      <c r="G822" s="17">
        <v>1.987957E7</v>
      </c>
      <c r="H822" s="17">
        <v>2.706455E7</v>
      </c>
    </row>
    <row r="823">
      <c r="A823" s="7" t="s">
        <v>3035</v>
      </c>
      <c r="B823" s="17" t="s">
        <v>3036</v>
      </c>
      <c r="C823" s="17">
        <v>16.0</v>
      </c>
      <c r="D823" s="17">
        <v>1.263052144E7</v>
      </c>
      <c r="E823" s="17">
        <v>6172437.0</v>
      </c>
      <c r="F823" s="17">
        <v>7887211.0</v>
      </c>
      <c r="G823" s="17">
        <v>1.3169422E7</v>
      </c>
      <c r="H823" s="17">
        <v>3.0525074E7</v>
      </c>
    </row>
    <row r="824">
      <c r="A824" s="7" t="s">
        <v>3037</v>
      </c>
      <c r="B824" s="17" t="s">
        <v>3038</v>
      </c>
      <c r="C824" s="17">
        <v>14.0</v>
      </c>
      <c r="D824" s="17">
        <v>2.57279592E7</v>
      </c>
      <c r="E824" s="17">
        <v>1.0058377E7</v>
      </c>
      <c r="F824" s="17">
        <v>1.6211005E7</v>
      </c>
      <c r="G824" s="17">
        <v>2.28966E7</v>
      </c>
      <c r="H824" s="17">
        <v>6.7463292E7</v>
      </c>
    </row>
    <row r="825">
      <c r="A825" s="7" t="s">
        <v>3039</v>
      </c>
      <c r="B825" s="17" t="s">
        <v>3040</v>
      </c>
      <c r="C825" s="17">
        <v>62.0</v>
      </c>
      <c r="D825" s="17">
        <v>7031061.968</v>
      </c>
      <c r="E825" s="17">
        <v>4572329.0</v>
      </c>
      <c r="F825" s="17">
        <v>6326697.0</v>
      </c>
      <c r="G825" s="17">
        <v>9076200.0</v>
      </c>
      <c r="H825" s="17">
        <v>1.1045303E7</v>
      </c>
    </row>
    <row r="826">
      <c r="A826" s="7" t="s">
        <v>3041</v>
      </c>
      <c r="B826" s="17" t="s">
        <v>3042</v>
      </c>
      <c r="C826" s="17">
        <v>928.0</v>
      </c>
      <c r="D826" s="17">
        <v>1.276602588E7</v>
      </c>
      <c r="E826" s="17">
        <v>7720117.0</v>
      </c>
      <c r="F826" s="17">
        <v>9754637.0</v>
      </c>
      <c r="G826" s="17">
        <v>1.33533E7</v>
      </c>
      <c r="H826" s="17">
        <v>1.9983715E7</v>
      </c>
    </row>
    <row r="827">
      <c r="A827" s="7" t="s">
        <v>3043</v>
      </c>
      <c r="B827" s="17" t="s">
        <v>3044</v>
      </c>
      <c r="C827" s="17">
        <v>110.0</v>
      </c>
      <c r="D827" s="17">
        <v>1.864561026E7</v>
      </c>
      <c r="E827" s="17">
        <v>8207900.0</v>
      </c>
      <c r="F827" s="17">
        <v>1.2202381E7</v>
      </c>
      <c r="G827" s="17">
        <v>1.9516476E7</v>
      </c>
      <c r="H827" s="17">
        <v>2.993845E7</v>
      </c>
    </row>
    <row r="828">
      <c r="A828" s="7" t="s">
        <v>3045</v>
      </c>
      <c r="B828" s="17" t="s">
        <v>3046</v>
      </c>
      <c r="C828" s="17">
        <v>1940.0</v>
      </c>
      <c r="D828" s="17">
        <v>1.652865774E7</v>
      </c>
      <c r="E828" s="17">
        <v>6127436.0</v>
      </c>
      <c r="F828" s="17">
        <v>9279814.0</v>
      </c>
      <c r="G828" s="17">
        <v>1.7049633E7</v>
      </c>
      <c r="H828" s="17">
        <v>2.832078E7</v>
      </c>
    </row>
    <row r="829">
      <c r="A829" s="7" t="s">
        <v>3047</v>
      </c>
      <c r="B829" s="17" t="s">
        <v>3048</v>
      </c>
      <c r="C829" s="17">
        <v>601.0</v>
      </c>
      <c r="D829" s="17">
        <v>1.136985454E7</v>
      </c>
      <c r="E829" s="17">
        <v>5472276.0</v>
      </c>
      <c r="F829" s="17">
        <v>7482746.0</v>
      </c>
      <c r="G829" s="17">
        <v>1.2626929E7</v>
      </c>
      <c r="H829" s="17">
        <v>2.1124646E7</v>
      </c>
    </row>
    <row r="830">
      <c r="A830" s="7" t="s">
        <v>3049</v>
      </c>
      <c r="B830" s="17" t="s">
        <v>3050</v>
      </c>
      <c r="C830" s="17">
        <v>40.0</v>
      </c>
      <c r="D830" s="17">
        <v>9628964.05</v>
      </c>
      <c r="E830" s="17">
        <v>4639697.0</v>
      </c>
      <c r="F830" s="17">
        <v>9121129.0</v>
      </c>
      <c r="G830" s="17">
        <v>1.167355E7</v>
      </c>
      <c r="H830" s="17">
        <v>1.485517E7</v>
      </c>
    </row>
    <row r="831">
      <c r="A831" s="7" t="s">
        <v>3051</v>
      </c>
      <c r="B831" s="17" t="s">
        <v>3052</v>
      </c>
      <c r="C831" s="17">
        <v>36475.0</v>
      </c>
      <c r="D831" s="17">
        <v>9945070.757</v>
      </c>
      <c r="E831" s="17">
        <v>5911317.0</v>
      </c>
      <c r="F831" s="17">
        <v>7998612.0</v>
      </c>
      <c r="G831" s="17">
        <v>1.1851224E7</v>
      </c>
      <c r="H831" s="17">
        <v>1.728979E7</v>
      </c>
    </row>
    <row r="832">
      <c r="A832" s="7" t="s">
        <v>3053</v>
      </c>
      <c r="B832" s="17" t="s">
        <v>3054</v>
      </c>
      <c r="C832" s="17">
        <v>23070.0</v>
      </c>
      <c r="D832" s="17">
        <v>1.085776714E7</v>
      </c>
      <c r="E832" s="17">
        <v>6073174.0</v>
      </c>
      <c r="F832" s="17">
        <v>8633701.0</v>
      </c>
      <c r="G832" s="17">
        <v>1.3310278E7</v>
      </c>
      <c r="H832" s="17">
        <v>1.9183925E7</v>
      </c>
    </row>
    <row r="833">
      <c r="A833" s="7" t="s">
        <v>3055</v>
      </c>
      <c r="B833" s="17" t="s">
        <v>3056</v>
      </c>
      <c r="C833" s="17">
        <v>31.0</v>
      </c>
      <c r="D833" s="17">
        <v>9800396.452</v>
      </c>
      <c r="E833" s="17">
        <v>6073782.0</v>
      </c>
      <c r="F833" s="17">
        <v>7450932.0</v>
      </c>
      <c r="G833" s="17">
        <v>9375918.0</v>
      </c>
      <c r="H833" s="17">
        <v>1.3303378E7</v>
      </c>
    </row>
    <row r="834">
      <c r="A834" s="7" t="s">
        <v>3057</v>
      </c>
      <c r="B834" s="17" t="s">
        <v>3058</v>
      </c>
      <c r="C834" s="17">
        <v>42.0</v>
      </c>
      <c r="D834" s="17">
        <v>1.939959669E7</v>
      </c>
      <c r="E834" s="17">
        <v>5585532.0</v>
      </c>
      <c r="F834" s="17">
        <v>7426305.0</v>
      </c>
      <c r="G834" s="17">
        <v>1.9307817E7</v>
      </c>
      <c r="H834" s="17">
        <v>5.8594506E7</v>
      </c>
    </row>
    <row r="835">
      <c r="A835" s="7" t="s">
        <v>3059</v>
      </c>
      <c r="B835" s="17" t="s">
        <v>3060</v>
      </c>
      <c r="C835" s="17">
        <v>1677.0</v>
      </c>
      <c r="D835" s="17">
        <v>1.283521622E7</v>
      </c>
      <c r="E835" s="17">
        <v>6485058.0</v>
      </c>
      <c r="F835" s="17">
        <v>9063122.0</v>
      </c>
      <c r="G835" s="17">
        <v>1.5393122E7</v>
      </c>
      <c r="H835" s="17">
        <v>2.4850538E7</v>
      </c>
    </row>
    <row r="836">
      <c r="A836" s="7" t="s">
        <v>3061</v>
      </c>
      <c r="B836" s="17" t="s">
        <v>3062</v>
      </c>
      <c r="C836" s="17">
        <v>404.0</v>
      </c>
      <c r="D836" s="17">
        <v>1.187651949E7</v>
      </c>
      <c r="E836" s="17">
        <v>6168290.0</v>
      </c>
      <c r="F836" s="17">
        <v>8961534.0</v>
      </c>
      <c r="G836" s="17">
        <v>1.3017124E7</v>
      </c>
      <c r="H836" s="17">
        <v>2.1069516E7</v>
      </c>
    </row>
    <row r="837">
      <c r="A837" s="7" t="s">
        <v>3063</v>
      </c>
      <c r="B837" s="17" t="s">
        <v>3066</v>
      </c>
      <c r="C837" s="17">
        <v>15.0</v>
      </c>
      <c r="D837" s="17">
        <v>8831430.133</v>
      </c>
      <c r="E837" s="17">
        <v>4224641.0</v>
      </c>
      <c r="F837" s="17">
        <v>7320091.0</v>
      </c>
      <c r="G837" s="17">
        <v>1.4746083E7</v>
      </c>
      <c r="H837" s="17">
        <v>1.5837205E7</v>
      </c>
    </row>
    <row r="838">
      <c r="A838" s="7" t="s">
        <v>3067</v>
      </c>
      <c r="B838" s="17" t="s">
        <v>3068</v>
      </c>
      <c r="C838" s="17">
        <v>276.0</v>
      </c>
      <c r="D838" s="17">
        <v>1.958827375E7</v>
      </c>
      <c r="E838" s="17">
        <v>8031486.0</v>
      </c>
      <c r="F838" s="17">
        <v>1.2642002E7</v>
      </c>
      <c r="G838" s="17">
        <v>2.2046844E7</v>
      </c>
      <c r="H838" s="17">
        <v>4.3256908E7</v>
      </c>
    </row>
    <row r="839">
      <c r="A839" s="7" t="s">
        <v>3069</v>
      </c>
      <c r="B839" s="17" t="s">
        <v>3070</v>
      </c>
      <c r="C839" s="17">
        <v>30.0</v>
      </c>
      <c r="D839" s="17">
        <v>1.23823371E7</v>
      </c>
      <c r="E839" s="17">
        <v>7219465.0</v>
      </c>
      <c r="F839" s="17">
        <v>1.0264405E7</v>
      </c>
      <c r="G839" s="17">
        <v>1.3249233E7</v>
      </c>
      <c r="H839" s="17">
        <v>1.79583E7</v>
      </c>
    </row>
    <row r="840">
      <c r="A840" s="7" t="s">
        <v>3071</v>
      </c>
      <c r="B840" s="17" t="s">
        <v>3072</v>
      </c>
      <c r="C840" s="17">
        <v>189.0</v>
      </c>
      <c r="D840" s="17">
        <v>2.190596794E7</v>
      </c>
      <c r="E840" s="17">
        <v>8344635.0</v>
      </c>
      <c r="F840" s="17">
        <v>1.1141659E7</v>
      </c>
      <c r="G840" s="17">
        <v>1.5746767E7</v>
      </c>
      <c r="H840" s="17">
        <v>4.2408798E7</v>
      </c>
    </row>
    <row r="841">
      <c r="A841" s="7" t="s">
        <v>3073</v>
      </c>
      <c r="B841" s="17" t="s">
        <v>3074</v>
      </c>
      <c r="C841" s="17">
        <v>2664.0</v>
      </c>
      <c r="D841" s="17">
        <v>1.10602847E7</v>
      </c>
      <c r="E841" s="17">
        <v>2854706.0</v>
      </c>
      <c r="F841" s="17">
        <v>5185800.0</v>
      </c>
      <c r="G841" s="17">
        <v>9979350.0</v>
      </c>
      <c r="H841" s="17">
        <v>2.1135153E7</v>
      </c>
    </row>
    <row r="842">
      <c r="A842" s="7" t="s">
        <v>3075</v>
      </c>
      <c r="B842" s="17" t="s">
        <v>3076</v>
      </c>
      <c r="C842" s="17">
        <v>3305.0</v>
      </c>
      <c r="D842" s="17">
        <v>1.489989409E7</v>
      </c>
      <c r="E842" s="17">
        <v>7162982.0</v>
      </c>
      <c r="F842" s="17">
        <v>1.0987001E7</v>
      </c>
      <c r="G842" s="17">
        <v>1.6478423E7</v>
      </c>
      <c r="H842" s="17">
        <v>2.5245277E7</v>
      </c>
    </row>
    <row r="843">
      <c r="A843" s="7" t="s">
        <v>3077</v>
      </c>
      <c r="B843" s="17" t="s">
        <v>3078</v>
      </c>
      <c r="C843" s="17">
        <v>125.0</v>
      </c>
      <c r="D843" s="17">
        <v>2.08397837E7</v>
      </c>
      <c r="E843" s="17">
        <v>3586419.0</v>
      </c>
      <c r="F843" s="17">
        <v>8356541.0</v>
      </c>
      <c r="G843" s="17">
        <v>1.9831988E7</v>
      </c>
      <c r="H843" s="17">
        <v>4.5363396E7</v>
      </c>
    </row>
    <row r="844">
      <c r="A844" s="7" t="s">
        <v>3079</v>
      </c>
      <c r="B844" s="17" t="s">
        <v>3080</v>
      </c>
      <c r="C844" s="17">
        <v>327.0</v>
      </c>
      <c r="D844" s="17">
        <v>1.695280982E7</v>
      </c>
      <c r="E844" s="17">
        <v>5103340.0</v>
      </c>
      <c r="F844" s="17">
        <v>9075347.0</v>
      </c>
      <c r="G844" s="17">
        <v>1.6807125E7</v>
      </c>
      <c r="H844" s="17">
        <v>2.8196918E7</v>
      </c>
    </row>
    <row r="845">
      <c r="A845" s="7" t="s">
        <v>3081</v>
      </c>
      <c r="B845" s="17" t="s">
        <v>3082</v>
      </c>
      <c r="C845" s="17">
        <v>228.0</v>
      </c>
      <c r="D845" s="17">
        <v>1.371174712E7</v>
      </c>
      <c r="E845" s="17">
        <v>7100909.0</v>
      </c>
      <c r="F845" s="17">
        <v>1.0091525E7</v>
      </c>
      <c r="G845" s="17">
        <v>1.5045786E7</v>
      </c>
      <c r="H845" s="17">
        <v>2.3564501E7</v>
      </c>
    </row>
    <row r="846">
      <c r="A846" s="7" t="s">
        <v>3083</v>
      </c>
      <c r="B846" s="17" t="s">
        <v>3084</v>
      </c>
      <c r="C846" s="17">
        <v>9.0</v>
      </c>
      <c r="D846" s="17">
        <v>1.973991656E7</v>
      </c>
      <c r="E846" s="17">
        <v>8442567.0</v>
      </c>
      <c r="F846" s="17">
        <v>9851100.0</v>
      </c>
      <c r="G846" s="17">
        <v>1.7452426E7</v>
      </c>
      <c r="H846" s="17">
        <v>6.6041051E7</v>
      </c>
    </row>
    <row r="847">
      <c r="A847" s="7" t="s">
        <v>3085</v>
      </c>
      <c r="B847" s="17" t="s">
        <v>3086</v>
      </c>
      <c r="C847" s="17">
        <v>11.0</v>
      </c>
      <c r="D847" s="17">
        <v>2.711258318E7</v>
      </c>
      <c r="E847" s="17">
        <v>7567769.0</v>
      </c>
      <c r="F847" s="17">
        <v>1.4369956E7</v>
      </c>
      <c r="G847" s="17">
        <v>4.827539E7</v>
      </c>
      <c r="H847" s="17">
        <v>6.3717723E7</v>
      </c>
    </row>
    <row r="848">
      <c r="A848" s="7" t="s">
        <v>3087</v>
      </c>
      <c r="B848" s="17" t="s">
        <v>3088</v>
      </c>
      <c r="C848" s="17">
        <v>10.0</v>
      </c>
      <c r="D848" s="17">
        <v>1.86260893E7</v>
      </c>
      <c r="E848" s="17">
        <v>1.3852457E7</v>
      </c>
      <c r="F848" s="17">
        <v>1.9551188E7</v>
      </c>
      <c r="G848" s="17">
        <v>2.2314161E7</v>
      </c>
      <c r="H848" s="17">
        <v>2.6914E7</v>
      </c>
    </row>
    <row r="849">
      <c r="A849" s="7" t="s">
        <v>3089</v>
      </c>
      <c r="B849" s="17" t="s">
        <v>3090</v>
      </c>
      <c r="C849" s="17">
        <v>162.0</v>
      </c>
      <c r="D849" s="17">
        <v>1.787811596E7</v>
      </c>
      <c r="E849" s="17">
        <v>9153316.0</v>
      </c>
      <c r="F849" s="17">
        <v>1.2295628E7</v>
      </c>
      <c r="G849" s="17">
        <v>1.9596001E7</v>
      </c>
      <c r="H849" s="17">
        <v>3.803645E7</v>
      </c>
    </row>
    <row r="850">
      <c r="A850" s="7" t="s">
        <v>3091</v>
      </c>
      <c r="B850" s="17" t="s">
        <v>3092</v>
      </c>
      <c r="C850" s="17">
        <v>2074.0</v>
      </c>
      <c r="D850" s="17">
        <v>1.919491376E7</v>
      </c>
      <c r="E850" s="17">
        <v>7116900.0</v>
      </c>
      <c r="F850" s="17">
        <v>1.2045412E7</v>
      </c>
      <c r="G850" s="17">
        <v>2.2049088E7</v>
      </c>
      <c r="H850" s="17">
        <v>3.5690454E7</v>
      </c>
    </row>
    <row r="851">
      <c r="A851" s="7" t="s">
        <v>3093</v>
      </c>
      <c r="B851" s="17" t="s">
        <v>3094</v>
      </c>
      <c r="C851" s="17">
        <v>285.0</v>
      </c>
      <c r="D851" s="17">
        <v>2.128899974E7</v>
      </c>
      <c r="E851" s="17">
        <v>1.1641123E7</v>
      </c>
      <c r="F851" s="17">
        <v>1.6857818E7</v>
      </c>
      <c r="G851" s="17">
        <v>2.5620154E7</v>
      </c>
      <c r="H851" s="17">
        <v>4.4348445E7</v>
      </c>
    </row>
    <row r="852">
      <c r="A852" s="7" t="s">
        <v>3095</v>
      </c>
      <c r="B852" s="17" t="s">
        <v>3096</v>
      </c>
      <c r="C852" s="17">
        <v>62.0</v>
      </c>
      <c r="D852" s="17">
        <v>1.807337115E7</v>
      </c>
      <c r="E852" s="17">
        <v>7000971.0</v>
      </c>
      <c r="F852" s="17">
        <v>1.6499238E7</v>
      </c>
      <c r="G852" s="17">
        <v>2.6505662E7</v>
      </c>
      <c r="H852" s="17">
        <v>2.9254649E7</v>
      </c>
    </row>
    <row r="853">
      <c r="A853" s="7" t="s">
        <v>3097</v>
      </c>
      <c r="B853" s="17" t="s">
        <v>3098</v>
      </c>
      <c r="C853" s="17">
        <v>32.0</v>
      </c>
      <c r="D853" s="17">
        <v>1.431238094E7</v>
      </c>
      <c r="E853" s="17">
        <v>6570903.0</v>
      </c>
      <c r="F853" s="17">
        <v>1.2012604E7</v>
      </c>
      <c r="G853" s="17">
        <v>1.5955979E7</v>
      </c>
      <c r="H853" s="17">
        <v>2.4070814E7</v>
      </c>
    </row>
    <row r="854">
      <c r="A854" s="7" t="s">
        <v>3101</v>
      </c>
      <c r="B854" s="17" t="s">
        <v>3102</v>
      </c>
      <c r="C854" s="17">
        <v>16.0</v>
      </c>
      <c r="D854" s="17">
        <v>3.914577331E7</v>
      </c>
      <c r="E854" s="17">
        <v>7402462.0</v>
      </c>
      <c r="F854" s="17">
        <v>2.1100551E7</v>
      </c>
      <c r="G854" s="17">
        <v>4.6012695E7</v>
      </c>
      <c r="H854" s="17">
        <v>1.0439278E8</v>
      </c>
    </row>
    <row r="855">
      <c r="A855" s="7" t="s">
        <v>3103</v>
      </c>
      <c r="B855" s="17" t="s">
        <v>3104</v>
      </c>
      <c r="C855" s="17">
        <v>5.0</v>
      </c>
      <c r="D855" s="17">
        <v>2.03462502E7</v>
      </c>
      <c r="E855" s="17">
        <v>9897372.0</v>
      </c>
      <c r="F855" s="17">
        <v>1.1758757E7</v>
      </c>
      <c r="G855" s="17">
        <v>3.406575E7</v>
      </c>
      <c r="H855" s="17">
        <v>3.7424445E7</v>
      </c>
    </row>
    <row r="856">
      <c r="A856" s="7" t="s">
        <v>3105</v>
      </c>
      <c r="B856" s="17" t="s">
        <v>3106</v>
      </c>
      <c r="C856" s="17">
        <v>90.0</v>
      </c>
      <c r="D856" s="17">
        <v>1.542060627E7</v>
      </c>
      <c r="E856" s="17">
        <v>9023053.0</v>
      </c>
      <c r="F856" s="17">
        <v>1.1286625E7</v>
      </c>
      <c r="G856" s="17">
        <v>2.5786432E7</v>
      </c>
      <c r="H856" s="17">
        <v>2.7637486E7</v>
      </c>
    </row>
    <row r="857">
      <c r="A857" s="7" t="s">
        <v>3107</v>
      </c>
      <c r="B857" s="17" t="s">
        <v>3108</v>
      </c>
      <c r="C857" s="17">
        <v>7.0</v>
      </c>
      <c r="D857" s="17">
        <v>1.0469899E7</v>
      </c>
      <c r="E857" s="17">
        <v>3429801.0</v>
      </c>
      <c r="F857" s="17">
        <v>1.1067464E7</v>
      </c>
      <c r="G857" s="17">
        <v>1.325206E7</v>
      </c>
      <c r="H857" s="17">
        <v>2.278851E7</v>
      </c>
    </row>
    <row r="858">
      <c r="A858" s="7" t="s">
        <v>3109</v>
      </c>
      <c r="B858" s="17" t="s">
        <v>3110</v>
      </c>
      <c r="C858" s="17">
        <v>6.0</v>
      </c>
      <c r="D858" s="17">
        <v>1.102443767E7</v>
      </c>
      <c r="E858" s="17">
        <v>4825000.0</v>
      </c>
      <c r="F858" s="17">
        <v>9298408.0</v>
      </c>
      <c r="G858" s="17">
        <v>1.7514201E7</v>
      </c>
      <c r="H858" s="17">
        <v>2.1906439E7</v>
      </c>
    </row>
    <row r="859">
      <c r="A859" s="7" t="s">
        <v>3111</v>
      </c>
      <c r="B859" s="17" t="s">
        <v>3112</v>
      </c>
      <c r="C859" s="17">
        <v>14.0</v>
      </c>
      <c r="D859" s="17">
        <v>2.533061236E7</v>
      </c>
      <c r="E859" s="17">
        <v>8558230.0</v>
      </c>
      <c r="F859" s="17">
        <v>1.3989E7</v>
      </c>
      <c r="G859" s="17">
        <v>2.605815E7</v>
      </c>
      <c r="H859" s="17">
        <v>8.007328E7</v>
      </c>
    </row>
    <row r="860">
      <c r="A860" s="7" t="s">
        <v>3113</v>
      </c>
      <c r="B860" s="17" t="s">
        <v>3114</v>
      </c>
      <c r="C860" s="17">
        <v>29.0</v>
      </c>
      <c r="D860" s="17">
        <v>2.454252834E7</v>
      </c>
      <c r="E860" s="17">
        <v>1.8577071E7</v>
      </c>
      <c r="F860" s="17">
        <v>2.1348246E7</v>
      </c>
      <c r="G860" s="17">
        <v>2.5976882E7</v>
      </c>
      <c r="H860" s="17">
        <v>4.6282886E7</v>
      </c>
    </row>
    <row r="861">
      <c r="A861" s="7" t="s">
        <v>3115</v>
      </c>
      <c r="B861" s="17" t="s">
        <v>3116</v>
      </c>
      <c r="C861" s="17">
        <v>12.0</v>
      </c>
      <c r="D861" s="17">
        <v>2.608501525E7</v>
      </c>
      <c r="E861" s="17">
        <v>1.1335312E7</v>
      </c>
      <c r="F861" s="17">
        <v>1.5817886E7</v>
      </c>
      <c r="G861" s="17">
        <v>2.298845E7</v>
      </c>
      <c r="H861" s="17">
        <v>3.1029634E7</v>
      </c>
    </row>
    <row r="862">
      <c r="A862" s="7" t="s">
        <v>3117</v>
      </c>
      <c r="B862" s="17" t="s">
        <v>3118</v>
      </c>
      <c r="C862" s="17">
        <v>560.0</v>
      </c>
      <c r="D862" s="17">
        <v>2.885456082E7</v>
      </c>
      <c r="E862" s="17">
        <v>1.2431567E7</v>
      </c>
      <c r="F862" s="17">
        <v>1.9663888E7</v>
      </c>
      <c r="G862" s="17">
        <v>2.8955118E7</v>
      </c>
      <c r="H862" s="17">
        <v>4.7811085E7</v>
      </c>
    </row>
    <row r="863">
      <c r="A863" s="7" t="s">
        <v>3119</v>
      </c>
      <c r="B863" s="17" t="s">
        <v>3120</v>
      </c>
      <c r="C863" s="17">
        <v>1.0</v>
      </c>
      <c r="D863" s="17">
        <v>2.7419301E7</v>
      </c>
      <c r="E863" s="17">
        <v>2.7419301E7</v>
      </c>
      <c r="F863" s="17">
        <v>2.7419301E7</v>
      </c>
      <c r="G863" s="17">
        <v>2.7419301E7</v>
      </c>
      <c r="H863" s="17">
        <v>2.7419301E7</v>
      </c>
    </row>
    <row r="864">
      <c r="A864" s="7" t="s">
        <v>3121</v>
      </c>
      <c r="B864" s="17" t="s">
        <v>3122</v>
      </c>
      <c r="C864" s="17">
        <v>4.0</v>
      </c>
      <c r="D864" s="17">
        <v>1.552671675E7</v>
      </c>
      <c r="E864" s="17">
        <v>6491250.0</v>
      </c>
      <c r="F864" s="17">
        <v>1.5439155E7</v>
      </c>
      <c r="G864" s="17">
        <v>1.8918512E7</v>
      </c>
      <c r="H864" s="17">
        <v>2.125795E7</v>
      </c>
    </row>
    <row r="865">
      <c r="A865" s="7" t="s">
        <v>3123</v>
      </c>
      <c r="B865" s="17" t="s">
        <v>3124</v>
      </c>
      <c r="C865" s="17">
        <v>104.0</v>
      </c>
      <c r="D865" s="17">
        <v>1.941519854E7</v>
      </c>
      <c r="E865" s="17">
        <v>9391284.0</v>
      </c>
      <c r="F865" s="17">
        <v>1.3712554E7</v>
      </c>
      <c r="G865" s="17">
        <v>2.4373168E7</v>
      </c>
      <c r="H865" s="17">
        <v>3.1967742E7</v>
      </c>
    </row>
    <row r="866">
      <c r="A866" s="7" t="s">
        <v>3125</v>
      </c>
      <c r="B866" s="17" t="s">
        <v>3126</v>
      </c>
      <c r="C866" s="17">
        <v>37.0</v>
      </c>
      <c r="D866" s="17">
        <v>4.630290292E7</v>
      </c>
      <c r="E866" s="17">
        <v>2.0233237E7</v>
      </c>
      <c r="F866" s="17">
        <v>5.6258086E7</v>
      </c>
      <c r="G866" s="17">
        <v>6.1204605E7</v>
      </c>
      <c r="H866" s="17">
        <v>7.5076919E7</v>
      </c>
    </row>
    <row r="867">
      <c r="A867" s="7" t="s">
        <v>3127</v>
      </c>
      <c r="B867" s="17" t="s">
        <v>3128</v>
      </c>
      <c r="C867" s="17">
        <v>152.0</v>
      </c>
      <c r="D867" s="17">
        <v>5.531091907E7</v>
      </c>
      <c r="E867" s="17">
        <v>3.147361E7</v>
      </c>
      <c r="F867" s="17">
        <v>4.4142838E7</v>
      </c>
      <c r="G867" s="17">
        <v>6.5073639E7</v>
      </c>
      <c r="H867" s="17">
        <v>1.06232796E8</v>
      </c>
    </row>
    <row r="868">
      <c r="A868" s="7" t="s">
        <v>3129</v>
      </c>
      <c r="B868" s="17" t="s">
        <v>3130</v>
      </c>
      <c r="C868" s="17">
        <v>68.0</v>
      </c>
      <c r="D868" s="17">
        <v>5.602266578E7</v>
      </c>
      <c r="E868" s="17">
        <v>3.20523E7</v>
      </c>
      <c r="F868" s="17">
        <v>4.641613E7</v>
      </c>
      <c r="G868" s="17">
        <v>6.9084237E7</v>
      </c>
      <c r="H868" s="17">
        <v>1.10379172E8</v>
      </c>
    </row>
    <row r="869">
      <c r="A869" s="7" t="s">
        <v>3131</v>
      </c>
      <c r="B869" s="17" t="s">
        <v>3132</v>
      </c>
      <c r="C869" s="17">
        <v>127.0</v>
      </c>
      <c r="D869" s="17">
        <v>2.887376154E7</v>
      </c>
      <c r="E869" s="17">
        <v>1.6651039E7</v>
      </c>
      <c r="F869" s="17">
        <v>1.8884176E7</v>
      </c>
      <c r="G869" s="17">
        <v>3.1922803E7</v>
      </c>
      <c r="H869" s="17">
        <v>5.3493355E7</v>
      </c>
    </row>
    <row r="870">
      <c r="A870" s="7" t="s">
        <v>3133</v>
      </c>
      <c r="B870" s="17" t="s">
        <v>3134</v>
      </c>
      <c r="C870" s="17">
        <v>14733.0</v>
      </c>
      <c r="D870" s="17">
        <v>1.231592202E8</v>
      </c>
      <c r="E870" s="17">
        <v>5.74697E7</v>
      </c>
      <c r="F870" s="17">
        <v>9.6389725E7</v>
      </c>
      <c r="G870" s="17">
        <v>1.55326891E8</v>
      </c>
      <c r="H870" s="17">
        <v>2.39175363E8</v>
      </c>
    </row>
    <row r="871">
      <c r="A871" s="7" t="s">
        <v>3135</v>
      </c>
      <c r="B871" s="17" t="s">
        <v>3136</v>
      </c>
      <c r="C871" s="17">
        <v>53.0</v>
      </c>
      <c r="D871" s="17">
        <v>1.026729457E8</v>
      </c>
      <c r="E871" s="17">
        <v>5.6639842E7</v>
      </c>
      <c r="F871" s="17">
        <v>8.6611868E7</v>
      </c>
      <c r="G871" s="17">
        <v>1.33262121E8</v>
      </c>
      <c r="H871" s="17">
        <v>1.81568422E8</v>
      </c>
    </row>
    <row r="872">
      <c r="A872" s="7" t="s">
        <v>3137</v>
      </c>
      <c r="B872" s="17" t="s">
        <v>3138</v>
      </c>
      <c r="C872" s="17">
        <v>1067.0</v>
      </c>
      <c r="D872" s="17">
        <v>1.066391424E8</v>
      </c>
      <c r="E872" s="17">
        <v>5.3796944E7</v>
      </c>
      <c r="F872" s="17">
        <v>8.5035979E7</v>
      </c>
      <c r="G872" s="17">
        <v>1.31373114E8</v>
      </c>
      <c r="H872" s="17">
        <v>2.00668358E8</v>
      </c>
    </row>
    <row r="873">
      <c r="A873" s="7" t="s">
        <v>3139</v>
      </c>
      <c r="B873" s="17" t="s">
        <v>3140</v>
      </c>
      <c r="C873" s="17">
        <v>175.0</v>
      </c>
      <c r="D873" s="17">
        <v>3.562536948E7</v>
      </c>
      <c r="E873" s="17">
        <v>1.7693454E7</v>
      </c>
      <c r="F873" s="17">
        <v>3.1472458E7</v>
      </c>
      <c r="G873" s="17">
        <v>3.667246E7</v>
      </c>
      <c r="H873" s="17">
        <v>6.3005269E7</v>
      </c>
    </row>
    <row r="874">
      <c r="A874" s="7" t="s">
        <v>3141</v>
      </c>
      <c r="B874" s="17" t="s">
        <v>3142</v>
      </c>
      <c r="C874" s="17">
        <v>23.0</v>
      </c>
      <c r="D874" s="17">
        <v>3.907934204E7</v>
      </c>
      <c r="E874" s="17">
        <v>7749914.0</v>
      </c>
      <c r="F874" s="17">
        <v>1.61896E7</v>
      </c>
      <c r="G874" s="17">
        <v>2.9916494E7</v>
      </c>
      <c r="H874" s="17">
        <v>8.9882935E7</v>
      </c>
    </row>
    <row r="875">
      <c r="A875" s="7" t="s">
        <v>3143</v>
      </c>
      <c r="B875" s="17" t="s">
        <v>3144</v>
      </c>
      <c r="C875" s="17">
        <v>4639.0</v>
      </c>
      <c r="D875" s="17">
        <v>2.22273197E7</v>
      </c>
      <c r="E875" s="17">
        <v>5402000.0</v>
      </c>
      <c r="F875" s="17">
        <v>1.155085E7</v>
      </c>
      <c r="G875" s="17">
        <v>2.1146715E7</v>
      </c>
      <c r="H875" s="17">
        <v>4.2917431E7</v>
      </c>
    </row>
    <row r="876">
      <c r="A876" s="7" t="s">
        <v>3145</v>
      </c>
      <c r="B876" s="17" t="s">
        <v>3146</v>
      </c>
      <c r="C876" s="17">
        <v>82.0</v>
      </c>
      <c r="D876" s="17">
        <v>1.911322471E7</v>
      </c>
      <c r="E876" s="17">
        <v>8074939.0</v>
      </c>
      <c r="F876" s="17">
        <v>1.3775154E7</v>
      </c>
      <c r="G876" s="17">
        <v>1.9158244E7</v>
      </c>
      <c r="H876" s="17">
        <v>3.7064631E7</v>
      </c>
    </row>
    <row r="877">
      <c r="A877" s="7" t="s">
        <v>3147</v>
      </c>
      <c r="B877" s="17" t="s">
        <v>3148</v>
      </c>
      <c r="C877" s="17">
        <v>139.0</v>
      </c>
      <c r="D877" s="17">
        <v>2.808369257E7</v>
      </c>
      <c r="E877" s="17">
        <v>1.1775445E7</v>
      </c>
      <c r="F877" s="17">
        <v>1.8459433E7</v>
      </c>
      <c r="G877" s="17">
        <v>2.6276197E7</v>
      </c>
      <c r="H877" s="17">
        <v>6.3005269E7</v>
      </c>
    </row>
    <row r="878">
      <c r="A878" s="7" t="s">
        <v>3149</v>
      </c>
      <c r="B878" s="17" t="s">
        <v>3150</v>
      </c>
      <c r="C878" s="17">
        <v>791.0</v>
      </c>
      <c r="D878" s="17">
        <v>2.388364534E7</v>
      </c>
      <c r="E878" s="17">
        <v>1.1118157E7</v>
      </c>
      <c r="F878" s="17">
        <v>1.9179805E7</v>
      </c>
      <c r="G878" s="17">
        <v>2.6590547E7</v>
      </c>
      <c r="H878" s="17">
        <v>4.1842569E7</v>
      </c>
    </row>
    <row r="879">
      <c r="A879" s="7" t="s">
        <v>3151</v>
      </c>
      <c r="B879" s="17" t="s">
        <v>3152</v>
      </c>
      <c r="C879" s="17">
        <v>20.0</v>
      </c>
      <c r="D879" s="17">
        <v>4.07779854E7</v>
      </c>
      <c r="E879" s="17">
        <v>9211989.0</v>
      </c>
      <c r="F879" s="17">
        <v>1.8648802E7</v>
      </c>
      <c r="G879" s="17">
        <v>3.1859911E7</v>
      </c>
      <c r="H879" s="17">
        <v>7.6959934E7</v>
      </c>
    </row>
    <row r="880">
      <c r="A880" s="7" t="s">
        <v>3153</v>
      </c>
      <c r="B880" s="17" t="s">
        <v>3154</v>
      </c>
      <c r="C880" s="17">
        <v>122.0</v>
      </c>
      <c r="D880" s="17">
        <v>3.26960728E7</v>
      </c>
      <c r="E880" s="17">
        <v>1.3438061E7</v>
      </c>
      <c r="F880" s="17">
        <v>2.0686792E7</v>
      </c>
      <c r="G880" s="17">
        <v>3.5962628E7</v>
      </c>
      <c r="H880" s="17">
        <v>7.3657241E7</v>
      </c>
    </row>
    <row r="881">
      <c r="A881" s="7" t="s">
        <v>3155</v>
      </c>
      <c r="B881" s="17" t="s">
        <v>3156</v>
      </c>
      <c r="C881" s="17">
        <v>330.0</v>
      </c>
      <c r="D881" s="17">
        <v>2.117882552E7</v>
      </c>
      <c r="E881" s="17">
        <v>4979429.0</v>
      </c>
      <c r="F881" s="17">
        <v>7515270.0</v>
      </c>
      <c r="G881" s="17">
        <v>1.644918E7</v>
      </c>
      <c r="H881" s="17">
        <v>4.4923214E7</v>
      </c>
    </row>
    <row r="882">
      <c r="A882" s="7" t="s">
        <v>3157</v>
      </c>
      <c r="B882" s="17" t="s">
        <v>3158</v>
      </c>
      <c r="C882" s="17">
        <v>6.0</v>
      </c>
      <c r="D882" s="17">
        <v>3.449226633E7</v>
      </c>
      <c r="E882" s="17">
        <v>8201100.0</v>
      </c>
      <c r="F882" s="17">
        <v>1.7545532E7</v>
      </c>
      <c r="G882" s="17">
        <v>3.059542E7</v>
      </c>
      <c r="H882" s="17">
        <v>1.237385E8</v>
      </c>
    </row>
    <row r="883">
      <c r="A883" s="7" t="s">
        <v>3159</v>
      </c>
      <c r="B883" s="17" t="s">
        <v>3160</v>
      </c>
      <c r="C883" s="17">
        <v>40.0</v>
      </c>
      <c r="D883" s="17">
        <v>5.150472185E7</v>
      </c>
      <c r="E883" s="17">
        <v>1.018688E7</v>
      </c>
      <c r="F883" s="17">
        <v>4.7039316E7</v>
      </c>
      <c r="G883" s="17">
        <v>7.7048979E7</v>
      </c>
      <c r="H883" s="17">
        <v>1.0417261E8</v>
      </c>
    </row>
    <row r="884">
      <c r="A884" s="7" t="s">
        <v>3161</v>
      </c>
      <c r="B884" s="17" t="s">
        <v>3162</v>
      </c>
      <c r="C884" s="17">
        <v>2.0</v>
      </c>
      <c r="D884" s="17">
        <v>2.06400935E7</v>
      </c>
      <c r="E884" s="17">
        <v>2.0405413E7</v>
      </c>
      <c r="F884" s="17">
        <v>2.0405413E7</v>
      </c>
      <c r="G884" s="17">
        <v>2.0874774E7</v>
      </c>
      <c r="H884" s="17">
        <v>2.0874774E7</v>
      </c>
    </row>
    <row r="885">
      <c r="A885" s="7" t="s">
        <v>3163</v>
      </c>
      <c r="B885" s="17" t="s">
        <v>3164</v>
      </c>
      <c r="C885" s="17">
        <v>1.0</v>
      </c>
      <c r="D885" s="17">
        <v>1.35705686E8</v>
      </c>
      <c r="E885" s="17">
        <v>1.35705686E8</v>
      </c>
      <c r="F885" s="17">
        <v>1.35705686E8</v>
      </c>
      <c r="G885" s="17">
        <v>1.35705686E8</v>
      </c>
      <c r="H885" s="17">
        <v>1.35705686E8</v>
      </c>
    </row>
    <row r="886">
      <c r="A886" s="7" t="s">
        <v>3165</v>
      </c>
      <c r="B886" s="17" t="s">
        <v>3164</v>
      </c>
      <c r="C886" s="17">
        <v>2.0</v>
      </c>
      <c r="D886" s="17">
        <v>7.98092125E7</v>
      </c>
      <c r="E886" s="17">
        <v>1.528528E7</v>
      </c>
      <c r="F886" s="17">
        <v>1.528528E7</v>
      </c>
      <c r="G886" s="17">
        <v>1.44333145E8</v>
      </c>
      <c r="H886" s="17">
        <v>1.44333145E8</v>
      </c>
    </row>
    <row r="887">
      <c r="A887" s="7" t="s">
        <v>3166</v>
      </c>
      <c r="B887" s="17" t="s">
        <v>3167</v>
      </c>
      <c r="C887" s="17">
        <v>7.0</v>
      </c>
      <c r="D887" s="17">
        <v>3.2090207E7</v>
      </c>
      <c r="E887" s="17">
        <v>8041712.0</v>
      </c>
      <c r="F887" s="17">
        <v>2.5363518E7</v>
      </c>
      <c r="G887" s="17">
        <v>2.7185567E7</v>
      </c>
      <c r="H887" s="17">
        <v>1.10379172E8</v>
      </c>
    </row>
    <row r="888">
      <c r="A888" s="7" t="s">
        <v>3168</v>
      </c>
      <c r="B888" s="17" t="s">
        <v>3169</v>
      </c>
      <c r="C888" s="17">
        <v>10.0</v>
      </c>
      <c r="D888" s="17">
        <v>3.69145129E7</v>
      </c>
      <c r="E888" s="17">
        <v>9109450.0</v>
      </c>
      <c r="F888" s="17">
        <v>2.2893238E7</v>
      </c>
      <c r="G888" s="17">
        <v>4.4995914E7</v>
      </c>
      <c r="H888" s="17">
        <v>9.6463218E7</v>
      </c>
    </row>
    <row r="889">
      <c r="A889" s="7" t="s">
        <v>3170</v>
      </c>
      <c r="B889" s="17" t="s">
        <v>3171</v>
      </c>
      <c r="C889" s="17">
        <v>29.0</v>
      </c>
      <c r="D889" s="17">
        <v>1.924219176E7</v>
      </c>
      <c r="E889" s="17">
        <v>1.113605E7</v>
      </c>
      <c r="F889" s="17">
        <v>1.4186062E7</v>
      </c>
      <c r="G889" s="17">
        <v>2.142806E7</v>
      </c>
      <c r="H889" s="17">
        <v>4.2947817E7</v>
      </c>
    </row>
    <row r="890">
      <c r="A890" s="7" t="s">
        <v>3172</v>
      </c>
      <c r="B890" s="17" t="s">
        <v>3173</v>
      </c>
      <c r="C890" s="17">
        <v>3.0</v>
      </c>
      <c r="D890" s="17">
        <v>3.878473133E7</v>
      </c>
      <c r="E890" s="17">
        <v>2.3817835E7</v>
      </c>
      <c r="F890" s="17">
        <v>2.57363E7</v>
      </c>
      <c r="G890" s="17">
        <v>6.6800059E7</v>
      </c>
      <c r="H890" s="17">
        <v>6.6800059E7</v>
      </c>
    </row>
    <row r="891">
      <c r="A891" s="7" t="s">
        <v>3174</v>
      </c>
      <c r="B891" s="17" t="s">
        <v>3175</v>
      </c>
      <c r="C891" s="17">
        <v>86.0</v>
      </c>
      <c r="D891" s="17">
        <v>3.468641703E7</v>
      </c>
      <c r="E891" s="17">
        <v>1.5008993E7</v>
      </c>
      <c r="F891" s="17">
        <v>1.98916E7</v>
      </c>
      <c r="G891" s="17">
        <v>3.233894E7</v>
      </c>
      <c r="H891" s="17">
        <v>6.1692809E7</v>
      </c>
    </row>
    <row r="892">
      <c r="A892" s="7" t="s">
        <v>3177</v>
      </c>
      <c r="B892" s="17" t="s">
        <v>3178</v>
      </c>
      <c r="C892" s="17">
        <v>19.0</v>
      </c>
      <c r="D892" s="17">
        <v>7.029933284E7</v>
      </c>
      <c r="E892" s="17">
        <v>1.3725065E7</v>
      </c>
      <c r="F892" s="17">
        <v>3.7601697E7</v>
      </c>
      <c r="G892" s="17">
        <v>8.0348876E7</v>
      </c>
      <c r="H892" s="17">
        <v>2.38566529E8</v>
      </c>
    </row>
    <row r="893">
      <c r="A893" s="7" t="s">
        <v>3180</v>
      </c>
      <c r="B893" s="17" t="s">
        <v>3181</v>
      </c>
      <c r="C893" s="17">
        <v>99.0</v>
      </c>
      <c r="D893" s="17">
        <v>2.844928876E7</v>
      </c>
      <c r="E893" s="17">
        <v>9845188.0</v>
      </c>
      <c r="F893" s="17">
        <v>1.7973931E7</v>
      </c>
      <c r="G893" s="17">
        <v>3.1175163E7</v>
      </c>
      <c r="H893" s="17">
        <v>6.9743375E7</v>
      </c>
    </row>
    <row r="894">
      <c r="A894" s="7" t="s">
        <v>3182</v>
      </c>
      <c r="B894" s="17" t="s">
        <v>3183</v>
      </c>
      <c r="C894" s="17">
        <v>62.0</v>
      </c>
      <c r="D894" s="17">
        <v>1.0080176E8</v>
      </c>
      <c r="E894" s="17">
        <v>1.8291418E7</v>
      </c>
      <c r="F894" s="17">
        <v>4.8853134E7</v>
      </c>
      <c r="G894" s="17">
        <v>1.50309313E8</v>
      </c>
      <c r="H894" s="17">
        <v>2.90374265E8</v>
      </c>
    </row>
    <row r="895">
      <c r="A895" s="7" t="s">
        <v>3184</v>
      </c>
      <c r="B895" s="17" t="s">
        <v>3185</v>
      </c>
      <c r="C895" s="17">
        <v>410.0</v>
      </c>
      <c r="D895" s="17">
        <v>5.567480832E7</v>
      </c>
      <c r="E895" s="17">
        <v>1.3421802E7</v>
      </c>
      <c r="F895" s="17">
        <v>2.6342E7</v>
      </c>
      <c r="G895" s="17">
        <v>5.6686947E7</v>
      </c>
      <c r="H895" s="17">
        <v>1.33606491E8</v>
      </c>
    </row>
    <row r="896">
      <c r="A896" s="7" t="s">
        <v>3186</v>
      </c>
      <c r="B896" s="17" t="s">
        <v>3187</v>
      </c>
      <c r="C896" s="17">
        <v>30.0</v>
      </c>
      <c r="D896" s="17">
        <v>6.649899037E7</v>
      </c>
      <c r="E896" s="17">
        <v>1.366095E7</v>
      </c>
      <c r="F896" s="17">
        <v>2.225632E7</v>
      </c>
      <c r="G896" s="17">
        <v>5.8366127E7</v>
      </c>
      <c r="H896" s="17">
        <v>1.19969479E8</v>
      </c>
    </row>
    <row r="897">
      <c r="A897" s="7" t="s">
        <v>3188</v>
      </c>
      <c r="B897" s="17" t="s">
        <v>3189</v>
      </c>
      <c r="C897" s="17">
        <v>60.0</v>
      </c>
      <c r="D897" s="17">
        <v>1.426199651E8</v>
      </c>
      <c r="E897" s="17">
        <v>2.1177201E7</v>
      </c>
      <c r="F897" s="17">
        <v>5.1867235E7</v>
      </c>
      <c r="G897" s="17">
        <v>1.73091142E8</v>
      </c>
      <c r="H897" s="17">
        <v>3.88903528E8</v>
      </c>
    </row>
    <row r="898">
      <c r="A898" s="7" t="s">
        <v>3190</v>
      </c>
      <c r="B898" s="17" t="s">
        <v>3191</v>
      </c>
      <c r="C898" s="17">
        <v>3.0</v>
      </c>
      <c r="D898" s="17">
        <v>2.8556237E7</v>
      </c>
      <c r="E898" s="17">
        <v>8990815.0</v>
      </c>
      <c r="F898" s="17">
        <v>1.6077361E7</v>
      </c>
      <c r="G898" s="17">
        <v>6.0600535E7</v>
      </c>
      <c r="H898" s="17">
        <v>6.0600535E7</v>
      </c>
    </row>
    <row r="899">
      <c r="A899" s="7" t="s">
        <v>3192</v>
      </c>
      <c r="B899" s="17" t="s">
        <v>3193</v>
      </c>
      <c r="C899" s="17">
        <v>121.0</v>
      </c>
      <c r="D899" s="17">
        <v>1.967778774E7</v>
      </c>
      <c r="E899" s="17">
        <v>9713010.0</v>
      </c>
      <c r="F899" s="17">
        <v>1.2951949E7</v>
      </c>
      <c r="G899" s="17">
        <v>2.1832631E7</v>
      </c>
      <c r="H899" s="17">
        <v>3.5329994E7</v>
      </c>
    </row>
    <row r="900">
      <c r="A900" s="7" t="s">
        <v>3194</v>
      </c>
      <c r="B900" s="17" t="s">
        <v>3195</v>
      </c>
      <c r="C900" s="17">
        <v>36.0</v>
      </c>
      <c r="D900" s="17">
        <v>5.273830264E7</v>
      </c>
      <c r="E900" s="17">
        <v>1.2544351E7</v>
      </c>
      <c r="F900" s="17">
        <v>1.8155166E7</v>
      </c>
      <c r="G900" s="17">
        <v>3.0024874E7</v>
      </c>
      <c r="H900" s="17">
        <v>8.7739147E7</v>
      </c>
    </row>
    <row r="901">
      <c r="A901" s="7" t="s">
        <v>3196</v>
      </c>
      <c r="B901" s="17" t="s">
        <v>3197</v>
      </c>
      <c r="C901" s="17">
        <v>64.0</v>
      </c>
      <c r="D901" s="17">
        <v>1.907330277E7</v>
      </c>
      <c r="E901" s="17">
        <v>8468129.0</v>
      </c>
      <c r="F901" s="17">
        <v>1.0067361E7</v>
      </c>
      <c r="G901" s="17">
        <v>1.6529458E7</v>
      </c>
      <c r="H901" s="17">
        <v>5.6912364E7</v>
      </c>
    </row>
    <row r="902">
      <c r="A902" s="7" t="s">
        <v>3198</v>
      </c>
      <c r="B902" s="17" t="s">
        <v>3199</v>
      </c>
      <c r="C902" s="17">
        <v>7.0</v>
      </c>
      <c r="D902" s="17">
        <v>4.587669314E7</v>
      </c>
      <c r="E902" s="17">
        <v>2.0207764E7</v>
      </c>
      <c r="F902" s="17">
        <v>2.7804303E7</v>
      </c>
      <c r="G902" s="17">
        <v>6.7439686E7</v>
      </c>
      <c r="H902" s="17">
        <v>1.2863956E8</v>
      </c>
    </row>
    <row r="903">
      <c r="A903" s="7" t="s">
        <v>3200</v>
      </c>
      <c r="B903" s="17" t="s">
        <v>3201</v>
      </c>
      <c r="C903" s="17">
        <v>169.0</v>
      </c>
      <c r="D903" s="17">
        <v>4.118331943E7</v>
      </c>
      <c r="E903" s="17">
        <v>1.8459433E7</v>
      </c>
      <c r="F903" s="17">
        <v>2.0068177E7</v>
      </c>
      <c r="G903" s="17">
        <v>3.2719165E7</v>
      </c>
      <c r="H903" s="17">
        <v>8.8350007E7</v>
      </c>
    </row>
    <row r="904">
      <c r="A904" s="7" t="s">
        <v>3202</v>
      </c>
      <c r="B904" s="17" t="s">
        <v>3203</v>
      </c>
      <c r="C904" s="17">
        <v>25.0</v>
      </c>
      <c r="D904" s="17">
        <v>5.144817364E7</v>
      </c>
      <c r="E904" s="17">
        <v>1.3426899E7</v>
      </c>
      <c r="F904" s="17">
        <v>2.2084074E7</v>
      </c>
      <c r="G904" s="17">
        <v>5.8079664E7</v>
      </c>
      <c r="H904" s="17">
        <v>1.04170598E8</v>
      </c>
    </row>
    <row r="905">
      <c r="A905" s="7" t="s">
        <v>3204</v>
      </c>
      <c r="B905" s="17" t="s">
        <v>3205</v>
      </c>
      <c r="C905" s="17">
        <v>47.0</v>
      </c>
      <c r="D905" s="17">
        <v>2.9618866E7</v>
      </c>
      <c r="E905" s="17">
        <v>2.1699343E7</v>
      </c>
      <c r="F905" s="17">
        <v>2.4423889E7</v>
      </c>
      <c r="G905" s="17">
        <v>2.8927563E7</v>
      </c>
      <c r="H905" s="17">
        <v>3.9583873E7</v>
      </c>
    </row>
    <row r="906">
      <c r="A906" s="7" t="s">
        <v>3206</v>
      </c>
      <c r="B906" s="17" t="s">
        <v>3207</v>
      </c>
      <c r="C906" s="17">
        <v>6.0</v>
      </c>
      <c r="D906" s="17">
        <v>6.515305583E7</v>
      </c>
      <c r="E906" s="17">
        <v>1.2889007E7</v>
      </c>
      <c r="F906" s="17">
        <v>3.9557797E7</v>
      </c>
      <c r="G906" s="17">
        <v>8.5896E7</v>
      </c>
      <c r="H906" s="17">
        <v>1.5787724E8</v>
      </c>
    </row>
    <row r="907">
      <c r="A907" s="7" t="s">
        <v>3208</v>
      </c>
      <c r="B907" s="17" t="s">
        <v>3209</v>
      </c>
      <c r="C907" s="17">
        <v>5.0</v>
      </c>
      <c r="D907" s="17">
        <v>8.1499957E7</v>
      </c>
      <c r="E907" s="17">
        <v>5.6976602E7</v>
      </c>
      <c r="F907" s="17">
        <v>6.4940097E7</v>
      </c>
      <c r="G907" s="17">
        <v>7.6536777E7</v>
      </c>
      <c r="H907" s="17">
        <v>1.97697176E8</v>
      </c>
    </row>
    <row r="908">
      <c r="A908" s="7" t="s">
        <v>3210</v>
      </c>
      <c r="B908" s="17" t="s">
        <v>3211</v>
      </c>
      <c r="C908" s="17">
        <v>133.0</v>
      </c>
      <c r="D908" s="17">
        <v>1.099106996E8</v>
      </c>
      <c r="E908" s="17">
        <v>6.7607896E7</v>
      </c>
      <c r="F908" s="17">
        <v>9.514005E7</v>
      </c>
      <c r="G908" s="17">
        <v>1.45809191E8</v>
      </c>
      <c r="H908" s="17">
        <v>1.82136193E8</v>
      </c>
    </row>
    <row r="909">
      <c r="A909" s="7" t="s">
        <v>3212</v>
      </c>
      <c r="B909" s="17" t="s">
        <v>3213</v>
      </c>
      <c r="C909" s="17">
        <v>27.0</v>
      </c>
      <c r="D909" s="17">
        <v>7.190114381E7</v>
      </c>
      <c r="E909" s="17">
        <v>2.48431E7</v>
      </c>
      <c r="F909" s="17">
        <v>5.8119761E7</v>
      </c>
      <c r="G909" s="17">
        <v>9.531332E7</v>
      </c>
      <c r="H909" s="17">
        <v>1.50283721E8</v>
      </c>
    </row>
    <row r="910">
      <c r="A910" s="7" t="s">
        <v>3214</v>
      </c>
      <c r="B910" s="17" t="s">
        <v>3215</v>
      </c>
      <c r="C910" s="17">
        <v>7.0</v>
      </c>
      <c r="D910" s="17">
        <v>3.704872143E7</v>
      </c>
      <c r="E910" s="17">
        <v>1.0123899E7</v>
      </c>
      <c r="F910" s="17">
        <v>3.153915E7</v>
      </c>
      <c r="G910" s="17">
        <v>4.1741044E7</v>
      </c>
      <c r="H910" s="17">
        <v>9.5415542E7</v>
      </c>
    </row>
    <row r="911">
      <c r="A911" s="7" t="s">
        <v>3216</v>
      </c>
      <c r="B911" s="17" t="s">
        <v>3217</v>
      </c>
      <c r="C911" s="17">
        <v>2.0</v>
      </c>
      <c r="D911" s="17">
        <v>1.88554075E7</v>
      </c>
      <c r="E911" s="17">
        <v>5997367.0</v>
      </c>
      <c r="F911" s="17">
        <v>5997367.0</v>
      </c>
      <c r="G911" s="17">
        <v>3.1713448E7</v>
      </c>
      <c r="H911" s="17">
        <v>3.1713448E7</v>
      </c>
    </row>
    <row r="912">
      <c r="A912" s="7" t="s">
        <v>3218</v>
      </c>
      <c r="B912" s="17" t="s">
        <v>3219</v>
      </c>
      <c r="C912" s="17">
        <v>36.0</v>
      </c>
      <c r="D912" s="17">
        <v>1.579056828E7</v>
      </c>
      <c r="E912" s="17">
        <v>8479309.0</v>
      </c>
      <c r="F912" s="17">
        <v>9117392.0</v>
      </c>
      <c r="G912" s="17">
        <v>1.0276765E7</v>
      </c>
      <c r="H912" s="17">
        <v>4.0157678E7</v>
      </c>
    </row>
    <row r="913">
      <c r="A913" s="7" t="s">
        <v>3220</v>
      </c>
      <c r="B913" s="17" t="s">
        <v>3221</v>
      </c>
      <c r="C913" s="17">
        <v>5.0</v>
      </c>
      <c r="D913" s="17">
        <v>1.022267172E8</v>
      </c>
      <c r="E913" s="17">
        <v>1.05627553E8</v>
      </c>
      <c r="F913" s="17">
        <v>1.07644963E8</v>
      </c>
      <c r="G913" s="17">
        <v>1.25118358E8</v>
      </c>
      <c r="H913" s="17">
        <v>1.28331481E8</v>
      </c>
    </row>
    <row r="914">
      <c r="A914" s="7" t="s">
        <v>3224</v>
      </c>
      <c r="B914" s="17" t="s">
        <v>3225</v>
      </c>
      <c r="C914" s="17">
        <v>6.0</v>
      </c>
      <c r="D914" s="17">
        <v>5.4917605E7</v>
      </c>
      <c r="E914" s="17">
        <v>1.98988E7</v>
      </c>
      <c r="F914" s="17">
        <v>3.7764786E7</v>
      </c>
      <c r="G914" s="17">
        <v>7.6670547E7</v>
      </c>
      <c r="H914" s="17">
        <v>1.06796062E8</v>
      </c>
    </row>
    <row r="915">
      <c r="A915" s="7" t="s">
        <v>3226</v>
      </c>
      <c r="B915" s="17" t="s">
        <v>3227</v>
      </c>
      <c r="C915" s="17">
        <v>7.0</v>
      </c>
      <c r="D915" s="17">
        <v>3.028432171E7</v>
      </c>
      <c r="E915" s="17">
        <v>8542512.0</v>
      </c>
      <c r="F915" s="17">
        <v>1.4042864E7</v>
      </c>
      <c r="G915" s="17">
        <v>6.78535E7</v>
      </c>
      <c r="H915" s="17">
        <v>8.6877713E7</v>
      </c>
    </row>
    <row r="916">
      <c r="A916" s="7" t="s">
        <v>3228</v>
      </c>
      <c r="B916" s="17" t="s">
        <v>3229</v>
      </c>
      <c r="C916" s="17">
        <v>86.0</v>
      </c>
      <c r="D916" s="17">
        <v>7.517817553E7</v>
      </c>
      <c r="E916" s="17">
        <v>3.0735636E7</v>
      </c>
      <c r="F916" s="17">
        <v>6.6756796E7</v>
      </c>
      <c r="G916" s="17">
        <v>1.11007082E8</v>
      </c>
      <c r="H916" s="17">
        <v>1.37893958E8</v>
      </c>
    </row>
    <row r="917">
      <c r="A917" s="7" t="s">
        <v>3230</v>
      </c>
      <c r="B917" s="17" t="s">
        <v>3231</v>
      </c>
      <c r="C917" s="17">
        <v>291.0</v>
      </c>
      <c r="D917" s="17">
        <v>8.410634269E7</v>
      </c>
      <c r="E917" s="17">
        <v>4.3909891E7</v>
      </c>
      <c r="F917" s="17">
        <v>6.60011E7</v>
      </c>
      <c r="G917" s="17">
        <v>1.02092916E8</v>
      </c>
      <c r="H917" s="17">
        <v>1.5278555E8</v>
      </c>
    </row>
    <row r="918">
      <c r="A918" s="7" t="s">
        <v>3232</v>
      </c>
      <c r="B918" s="17" t="s">
        <v>3233</v>
      </c>
      <c r="C918" s="17">
        <v>27.0</v>
      </c>
      <c r="D918" s="17">
        <v>8.617364537E7</v>
      </c>
      <c r="E918" s="17">
        <v>5.5976466E7</v>
      </c>
      <c r="F918" s="17">
        <v>7.2605336E7</v>
      </c>
      <c r="G918" s="17">
        <v>1.01318887E8</v>
      </c>
      <c r="H918" s="17">
        <v>1.6923127E8</v>
      </c>
    </row>
    <row r="919">
      <c r="A919" s="7" t="s">
        <v>3234</v>
      </c>
      <c r="B919" s="17" t="s">
        <v>3235</v>
      </c>
      <c r="C919" s="17">
        <v>88.0</v>
      </c>
      <c r="D919" s="17">
        <v>8.760726653E7</v>
      </c>
      <c r="E919" s="17">
        <v>3.96141E7</v>
      </c>
      <c r="F919" s="17">
        <v>6.5015585E7</v>
      </c>
      <c r="G919" s="17">
        <v>1.03352193E8</v>
      </c>
      <c r="H919" s="17">
        <v>1.70805984E8</v>
      </c>
    </row>
    <row r="920">
      <c r="A920" s="7" t="s">
        <v>3236</v>
      </c>
      <c r="B920" s="17" t="s">
        <v>3237</v>
      </c>
      <c r="C920" s="17">
        <v>46.0</v>
      </c>
      <c r="D920" s="17">
        <v>9.975716441E7</v>
      </c>
      <c r="E920" s="17">
        <v>5.6355343E7</v>
      </c>
      <c r="F920" s="17">
        <v>8.1115577E7</v>
      </c>
      <c r="G920" s="17">
        <v>1.19703192E8</v>
      </c>
      <c r="H920" s="17">
        <v>1.89389142E8</v>
      </c>
    </row>
    <row r="921">
      <c r="A921" s="7" t="s">
        <v>3238</v>
      </c>
      <c r="B921" s="17" t="s">
        <v>3239</v>
      </c>
      <c r="C921" s="17">
        <v>220.0</v>
      </c>
      <c r="D921" s="17">
        <v>1.049341438E8</v>
      </c>
      <c r="E921" s="17">
        <v>5.8011133E7</v>
      </c>
      <c r="F921" s="17">
        <v>8.5969063E7</v>
      </c>
      <c r="G921" s="17">
        <v>1.32392682E8</v>
      </c>
      <c r="H921" s="17">
        <v>1.94768427E8</v>
      </c>
    </row>
    <row r="922">
      <c r="A922" s="7" t="s">
        <v>3240</v>
      </c>
      <c r="B922" s="17" t="s">
        <v>3241</v>
      </c>
      <c r="C922" s="17">
        <v>4.0</v>
      </c>
      <c r="D922" s="17">
        <v>1.797755715E8</v>
      </c>
      <c r="E922" s="17">
        <v>8.3396399E7</v>
      </c>
      <c r="F922" s="17">
        <v>1.38723076E8</v>
      </c>
      <c r="G922" s="17">
        <v>1.89389142E8</v>
      </c>
      <c r="H922" s="17">
        <v>3.07593669E8</v>
      </c>
    </row>
    <row r="923">
      <c r="A923" s="7" t="s">
        <v>3242</v>
      </c>
      <c r="B923" s="17" t="s">
        <v>3243</v>
      </c>
      <c r="C923" s="17">
        <v>52.0</v>
      </c>
      <c r="D923" s="17">
        <v>1.073381325E8</v>
      </c>
      <c r="E923" s="17">
        <v>7.3899425E7</v>
      </c>
      <c r="F923" s="17">
        <v>9.62449E7</v>
      </c>
      <c r="G923" s="17">
        <v>1.26525818E8</v>
      </c>
      <c r="H923" s="17">
        <v>1.6097097E8</v>
      </c>
    </row>
    <row r="924">
      <c r="A924" s="7" t="s">
        <v>3244</v>
      </c>
      <c r="B924" s="17" t="s">
        <v>3245</v>
      </c>
      <c r="C924" s="17">
        <v>3.0</v>
      </c>
      <c r="D924" s="17">
        <v>4.726658133E7</v>
      </c>
      <c r="E924" s="17">
        <v>1.5948381E7</v>
      </c>
      <c r="F924" s="17">
        <v>3.2438063E7</v>
      </c>
      <c r="G924" s="17">
        <v>9.34133E7</v>
      </c>
      <c r="H924" s="17">
        <v>9.34133E7</v>
      </c>
    </row>
    <row r="925">
      <c r="A925" s="7" t="s">
        <v>3246</v>
      </c>
      <c r="B925" s="17" t="s">
        <v>3247</v>
      </c>
      <c r="C925" s="17">
        <v>10.0</v>
      </c>
      <c r="D925" s="17">
        <v>4.71931598E7</v>
      </c>
      <c r="E925" s="17">
        <v>3.2757792E7</v>
      </c>
      <c r="F925" s="17">
        <v>4.163942E7</v>
      </c>
      <c r="G925" s="17">
        <v>6.706705E7</v>
      </c>
      <c r="H925" s="17">
        <v>6.8088023E7</v>
      </c>
    </row>
    <row r="926">
      <c r="A926" s="7" t="s">
        <v>3248</v>
      </c>
      <c r="B926" s="17" t="s">
        <v>3249</v>
      </c>
      <c r="C926" s="17">
        <v>31.0</v>
      </c>
      <c r="D926" s="17">
        <v>5.925883419E7</v>
      </c>
      <c r="E926" s="17">
        <v>3.1470935E7</v>
      </c>
      <c r="F926" s="17">
        <v>5.3401653E7</v>
      </c>
      <c r="G926" s="17">
        <v>9.1747251E7</v>
      </c>
      <c r="H926" s="17">
        <v>1.1195308E8</v>
      </c>
    </row>
    <row r="927">
      <c r="A927" s="7" t="s">
        <v>3250</v>
      </c>
      <c r="B927" s="17" t="s">
        <v>3251</v>
      </c>
      <c r="C927" s="17">
        <v>147.0</v>
      </c>
      <c r="D927" s="17">
        <v>3.782569996E7</v>
      </c>
      <c r="E927" s="17">
        <v>8477425.0</v>
      </c>
      <c r="F927" s="17">
        <v>1.4563644E7</v>
      </c>
      <c r="G927" s="17">
        <v>5.7504186E7</v>
      </c>
      <c r="H927" s="17">
        <v>9.1747251E7</v>
      </c>
    </row>
    <row r="928">
      <c r="A928" s="7" t="s">
        <v>3252</v>
      </c>
      <c r="B928" s="17" t="s">
        <v>3253</v>
      </c>
      <c r="C928" s="17">
        <v>94.0</v>
      </c>
      <c r="D928" s="17">
        <v>1.177727156E8</v>
      </c>
      <c r="E928" s="17">
        <v>1.226299E7</v>
      </c>
      <c r="F928" s="17">
        <v>6.101797E7</v>
      </c>
      <c r="G928" s="17">
        <v>1.82635394E8</v>
      </c>
      <c r="H928" s="17">
        <v>2.62123351E8</v>
      </c>
    </row>
    <row r="929">
      <c r="A929" s="7" t="s">
        <v>3254</v>
      </c>
      <c r="B929" s="17" t="s">
        <v>3255</v>
      </c>
      <c r="C929" s="17">
        <v>2045.0</v>
      </c>
      <c r="D929" s="17">
        <v>6.688109198E7</v>
      </c>
      <c r="E929" s="17">
        <v>1.6017911E7</v>
      </c>
      <c r="F929" s="17">
        <v>2.8943378E7</v>
      </c>
      <c r="G929" s="17">
        <v>8.5500765E7</v>
      </c>
      <c r="H929" s="17">
        <v>1.74231686E8</v>
      </c>
    </row>
    <row r="930">
      <c r="A930" s="7" t="s">
        <v>3256</v>
      </c>
      <c r="B930" s="17" t="s">
        <v>3257</v>
      </c>
      <c r="C930" s="17">
        <v>7205.0</v>
      </c>
      <c r="D930" s="17">
        <v>6.04770157E7</v>
      </c>
      <c r="E930" s="17">
        <v>1.1724149E7</v>
      </c>
      <c r="F930" s="17">
        <v>2.0861512E7</v>
      </c>
      <c r="G930" s="17">
        <v>7.0684191E7</v>
      </c>
      <c r="H930" s="17">
        <v>1.58624684E8</v>
      </c>
    </row>
    <row r="931">
      <c r="A931" s="7" t="s">
        <v>3258</v>
      </c>
      <c r="B931" s="17" t="s">
        <v>3259</v>
      </c>
      <c r="C931" s="17">
        <v>116.0</v>
      </c>
      <c r="D931" s="17">
        <v>5.436575048E7</v>
      </c>
      <c r="E931" s="17">
        <v>1.4828209E7</v>
      </c>
      <c r="F931" s="17">
        <v>2.7141812E7</v>
      </c>
      <c r="G931" s="17">
        <v>6.6330423E7</v>
      </c>
      <c r="H931" s="17">
        <v>1.48804523E8</v>
      </c>
    </row>
    <row r="932">
      <c r="A932" s="7" t="s">
        <v>3260</v>
      </c>
      <c r="B932" s="17" t="s">
        <v>3261</v>
      </c>
      <c r="C932" s="17">
        <v>7826.0</v>
      </c>
      <c r="D932" s="17">
        <v>3.522132218E7</v>
      </c>
      <c r="E932" s="17">
        <v>1.0279399E7</v>
      </c>
      <c r="F932" s="17">
        <v>1.6767537E7</v>
      </c>
      <c r="G932" s="17">
        <v>3.2549486E7</v>
      </c>
      <c r="H932" s="17">
        <v>7.6309314E7</v>
      </c>
    </row>
    <row r="933">
      <c r="A933" s="7" t="s">
        <v>3262</v>
      </c>
      <c r="B933" s="17" t="s">
        <v>3263</v>
      </c>
      <c r="C933" s="17">
        <v>216.0</v>
      </c>
      <c r="D933" s="17">
        <v>2.828065305E7</v>
      </c>
      <c r="E933" s="17">
        <v>1.3502586E7</v>
      </c>
      <c r="F933" s="17">
        <v>1.9444132E7</v>
      </c>
      <c r="G933" s="17">
        <v>2.702982E7</v>
      </c>
      <c r="H933" s="17">
        <v>4.2947265E7</v>
      </c>
    </row>
    <row r="934">
      <c r="A934" s="7" t="s">
        <v>3265</v>
      </c>
      <c r="B934" s="17" t="s">
        <v>3267</v>
      </c>
      <c r="C934" s="17">
        <v>42.0</v>
      </c>
      <c r="D934" s="17">
        <v>3.95254296E7</v>
      </c>
      <c r="E934" s="17">
        <v>8046720.0</v>
      </c>
      <c r="F934" s="17">
        <v>1.5718347E7</v>
      </c>
      <c r="G934" s="17">
        <v>2.841905E7</v>
      </c>
      <c r="H934" s="17">
        <v>8.0491308E7</v>
      </c>
    </row>
    <row r="935">
      <c r="A935" s="7" t="s">
        <v>3268</v>
      </c>
      <c r="B935" s="17" t="s">
        <v>3269</v>
      </c>
      <c r="C935" s="17">
        <v>5118.0</v>
      </c>
      <c r="D935" s="17">
        <v>2.171400814E7</v>
      </c>
      <c r="E935" s="17">
        <v>8030585.0</v>
      </c>
      <c r="F935" s="17">
        <v>1.2813357E7</v>
      </c>
      <c r="G935" s="17">
        <v>2.2365638E7</v>
      </c>
      <c r="H935" s="17">
        <v>4.6450057E7</v>
      </c>
    </row>
    <row r="936">
      <c r="A936" s="7" t="s">
        <v>3270</v>
      </c>
      <c r="B936" s="17" t="s">
        <v>3271</v>
      </c>
      <c r="C936" s="17">
        <v>1790.0</v>
      </c>
      <c r="D936" s="17">
        <v>2.808547147E7</v>
      </c>
      <c r="E936" s="17">
        <v>1.2346348E7</v>
      </c>
      <c r="F936" s="17">
        <v>1.7595225E7</v>
      </c>
      <c r="G936" s="17">
        <v>2.7747943E7</v>
      </c>
      <c r="H936" s="17">
        <v>5.9087349E7</v>
      </c>
    </row>
    <row r="937">
      <c r="A937" s="7" t="s">
        <v>3272</v>
      </c>
      <c r="B937" s="17" t="s">
        <v>3273</v>
      </c>
      <c r="C937" s="17">
        <v>331.0</v>
      </c>
      <c r="D937" s="17">
        <v>6.014217431E7</v>
      </c>
      <c r="E937" s="17">
        <v>2.9135304E7</v>
      </c>
      <c r="F937" s="17">
        <v>4.4676932E7</v>
      </c>
      <c r="G937" s="17">
        <v>7.4864719E7</v>
      </c>
      <c r="H937" s="17">
        <v>1.08628114E8</v>
      </c>
    </row>
    <row r="938">
      <c r="A938" s="7" t="s">
        <v>3274</v>
      </c>
      <c r="B938" s="17" t="s">
        <v>3275</v>
      </c>
      <c r="C938" s="17">
        <v>88.0</v>
      </c>
      <c r="D938" s="17">
        <v>7.927934223E7</v>
      </c>
      <c r="E938" s="17">
        <v>2.2539881E7</v>
      </c>
      <c r="F938" s="17">
        <v>4.6895524E7</v>
      </c>
      <c r="G938" s="17">
        <v>8.317769E7</v>
      </c>
      <c r="H938" s="17">
        <v>1.99441842E8</v>
      </c>
    </row>
    <row r="939">
      <c r="A939" s="7" t="s">
        <v>3276</v>
      </c>
      <c r="B939" s="17" t="s">
        <v>3277</v>
      </c>
      <c r="C939" s="17">
        <v>2.0</v>
      </c>
      <c r="D939" s="17">
        <v>4.19176885E7</v>
      </c>
      <c r="E939" s="17">
        <v>3175625.0</v>
      </c>
      <c r="F939" s="17">
        <v>3175625.0</v>
      </c>
      <c r="G939" s="17">
        <v>8.0659752E7</v>
      </c>
      <c r="H939" s="17">
        <v>8.0659752E7</v>
      </c>
    </row>
    <row r="940">
      <c r="A940" s="7" t="s">
        <v>3278</v>
      </c>
      <c r="B940" s="17" t="s">
        <v>3279</v>
      </c>
      <c r="C940" s="17">
        <v>22.0</v>
      </c>
      <c r="D940" s="17">
        <v>2.948385191E7</v>
      </c>
      <c r="E940" s="17">
        <v>1.2928415E7</v>
      </c>
      <c r="F940" s="17">
        <v>2.0859025E7</v>
      </c>
      <c r="G940" s="17">
        <v>4.0844299E7</v>
      </c>
      <c r="H940" s="17">
        <v>5.8564861E7</v>
      </c>
    </row>
    <row r="941">
      <c r="A941" s="7" t="s">
        <v>3280</v>
      </c>
      <c r="B941" s="17" t="s">
        <v>3281</v>
      </c>
      <c r="C941" s="17">
        <v>8.0</v>
      </c>
      <c r="D941" s="17">
        <v>9826219.5</v>
      </c>
      <c r="E941" s="17">
        <v>4331360.0</v>
      </c>
      <c r="F941" s="17">
        <v>4845652.0</v>
      </c>
      <c r="G941" s="17">
        <v>1.2101211E7</v>
      </c>
      <c r="H941" s="17">
        <v>2.9650822E7</v>
      </c>
    </row>
    <row r="942">
      <c r="A942" s="7" t="s">
        <v>3282</v>
      </c>
      <c r="B942" s="17" t="s">
        <v>3283</v>
      </c>
      <c r="C942" s="17">
        <v>39.0</v>
      </c>
      <c r="D942" s="17">
        <v>7.394544385E7</v>
      </c>
      <c r="E942" s="17">
        <v>2.5120308E7</v>
      </c>
      <c r="F942" s="17">
        <v>4.9037615E7</v>
      </c>
      <c r="G942" s="17">
        <v>1.14078102E8</v>
      </c>
      <c r="H942" s="17">
        <v>1.55400523E8</v>
      </c>
    </row>
    <row r="943">
      <c r="A943" s="7" t="s">
        <v>3284</v>
      </c>
      <c r="B943" s="17" t="s">
        <v>3285</v>
      </c>
      <c r="C943" s="17">
        <v>58.0</v>
      </c>
      <c r="D943" s="17">
        <v>6.306226445E7</v>
      </c>
      <c r="E943" s="17">
        <v>3.6664987E7</v>
      </c>
      <c r="F943" s="17">
        <v>5.0471202E7</v>
      </c>
      <c r="G943" s="17">
        <v>6.222168E7</v>
      </c>
      <c r="H943" s="17">
        <v>1.25087259E8</v>
      </c>
    </row>
    <row r="944">
      <c r="A944" s="7" t="s">
        <v>3286</v>
      </c>
      <c r="B944" s="17" t="s">
        <v>3287</v>
      </c>
      <c r="C944" s="17">
        <v>12.0</v>
      </c>
      <c r="D944" s="17">
        <v>1.067407785E8</v>
      </c>
      <c r="E944" s="17">
        <v>5.5597895E7</v>
      </c>
      <c r="F944" s="17">
        <v>9.0030488E7</v>
      </c>
      <c r="G944" s="17">
        <v>1.20852374E8</v>
      </c>
      <c r="H944" s="17">
        <v>1.60982812E8</v>
      </c>
    </row>
    <row r="945">
      <c r="A945" s="7" t="s">
        <v>3288</v>
      </c>
      <c r="B945" s="17" t="s">
        <v>3289</v>
      </c>
      <c r="C945" s="17">
        <v>79.0</v>
      </c>
      <c r="D945" s="17">
        <v>7.663960141E7</v>
      </c>
      <c r="E945" s="17">
        <v>3.5124588E7</v>
      </c>
      <c r="F945" s="17">
        <v>5.3350998E7</v>
      </c>
      <c r="G945" s="17">
        <v>7.2380725E7</v>
      </c>
      <c r="H945" s="17">
        <v>1.82485445E8</v>
      </c>
    </row>
    <row r="946">
      <c r="A946" s="7" t="s">
        <v>3290</v>
      </c>
      <c r="B946" s="17" t="s">
        <v>3291</v>
      </c>
      <c r="C946" s="17">
        <v>146.0</v>
      </c>
      <c r="D946" s="17">
        <v>8.317604624E7</v>
      </c>
      <c r="E946" s="17">
        <v>4.0547562E7</v>
      </c>
      <c r="F946" s="17">
        <v>6.7145219E7</v>
      </c>
      <c r="G946" s="17">
        <v>9.7836803E7</v>
      </c>
      <c r="H946" s="17">
        <v>1.42699847E8</v>
      </c>
    </row>
    <row r="947">
      <c r="A947" s="7" t="s">
        <v>3292</v>
      </c>
      <c r="B947" s="17" t="s">
        <v>3293</v>
      </c>
      <c r="C947" s="17">
        <v>12.0</v>
      </c>
      <c r="D947" s="17">
        <v>4.707909117E7</v>
      </c>
      <c r="E947" s="17">
        <v>2.2763534E7</v>
      </c>
      <c r="F947" s="17">
        <v>3.7060724E7</v>
      </c>
      <c r="G947" s="17">
        <v>6.4087384E7</v>
      </c>
      <c r="H947" s="17">
        <v>7.891924E7</v>
      </c>
    </row>
    <row r="948">
      <c r="A948" s="7" t="s">
        <v>3294</v>
      </c>
      <c r="B948" s="17" t="s">
        <v>3295</v>
      </c>
      <c r="C948" s="17">
        <v>34.0</v>
      </c>
      <c r="D948" s="17">
        <v>6.932368344E7</v>
      </c>
      <c r="E948" s="17">
        <v>3.5423685E7</v>
      </c>
      <c r="F948" s="17">
        <v>5.6858164E7</v>
      </c>
      <c r="G948" s="17">
        <v>8.5801983E7</v>
      </c>
      <c r="H948" s="17">
        <v>1.59557206E8</v>
      </c>
    </row>
    <row r="949">
      <c r="A949" s="7" t="s">
        <v>3296</v>
      </c>
      <c r="B949" s="17" t="s">
        <v>3297</v>
      </c>
      <c r="C949" s="17">
        <v>1.0</v>
      </c>
      <c r="D949" s="17">
        <v>5.1723799E7</v>
      </c>
      <c r="E949" s="17">
        <v>5.1723799E7</v>
      </c>
      <c r="F949" s="17">
        <v>5.1723799E7</v>
      </c>
      <c r="G949" s="17">
        <v>5.1723799E7</v>
      </c>
      <c r="H949" s="17">
        <v>5.1723799E7</v>
      </c>
    </row>
    <row r="950">
      <c r="A950" s="7" t="s">
        <v>3298</v>
      </c>
      <c r="B950" s="17" t="s">
        <v>3299</v>
      </c>
      <c r="C950" s="17">
        <v>3.0</v>
      </c>
      <c r="D950" s="17">
        <v>1.485467677E8</v>
      </c>
      <c r="E950" s="17">
        <v>7779476.0</v>
      </c>
      <c r="F950" s="17">
        <v>1.47922407E8</v>
      </c>
      <c r="G950" s="17">
        <v>2.8993842E8</v>
      </c>
      <c r="H950" s="17">
        <v>2.8993842E8</v>
      </c>
    </row>
    <row r="951">
      <c r="A951" s="7" t="s">
        <v>3300</v>
      </c>
      <c r="B951" s="17" t="s">
        <v>3301</v>
      </c>
      <c r="C951" s="17">
        <v>4.0</v>
      </c>
      <c r="D951" s="17">
        <v>6.486775975E7</v>
      </c>
      <c r="E951" s="17">
        <v>1.0956301E7</v>
      </c>
      <c r="F951" s="17">
        <v>1.4203842E7</v>
      </c>
      <c r="G951" s="17">
        <v>4.2521634E7</v>
      </c>
      <c r="H951" s="17">
        <v>1.91789262E8</v>
      </c>
    </row>
    <row r="952">
      <c r="A952" s="7" t="s">
        <v>3302</v>
      </c>
      <c r="B952" s="17" t="s">
        <v>3303</v>
      </c>
      <c r="C952" s="17">
        <v>7.0</v>
      </c>
      <c r="D952" s="17">
        <v>8.564875457E7</v>
      </c>
      <c r="E952" s="17">
        <v>5.7157956E7</v>
      </c>
      <c r="F952" s="17">
        <v>9.2107778E7</v>
      </c>
      <c r="G952" s="17">
        <v>1.20997756E8</v>
      </c>
      <c r="H952" s="17">
        <v>1.30067617E8</v>
      </c>
    </row>
    <row r="953">
      <c r="A953" s="7" t="s">
        <v>3304</v>
      </c>
      <c r="B953" s="17" t="s">
        <v>3305</v>
      </c>
      <c r="C953" s="17">
        <v>78.0</v>
      </c>
      <c r="D953" s="17">
        <v>7.356280149E7</v>
      </c>
      <c r="E953" s="17">
        <v>2.9568176E7</v>
      </c>
      <c r="F953" s="17">
        <v>4.7883322E7</v>
      </c>
      <c r="G953" s="17">
        <v>8.3655658E7</v>
      </c>
      <c r="H953" s="17">
        <v>1.54283227E8</v>
      </c>
    </row>
    <row r="954">
      <c r="A954" s="7" t="s">
        <v>3306</v>
      </c>
      <c r="B954" s="17" t="s">
        <v>3307</v>
      </c>
      <c r="C954" s="17">
        <v>2.0</v>
      </c>
      <c r="D954" s="17">
        <v>8.4709193E7</v>
      </c>
      <c r="E954" s="17">
        <v>4.8566012E7</v>
      </c>
      <c r="F954" s="17">
        <v>4.8566012E7</v>
      </c>
      <c r="G954" s="17">
        <v>1.20852374E8</v>
      </c>
      <c r="H954" s="17">
        <v>1.20852374E8</v>
      </c>
    </row>
    <row r="955">
      <c r="A955" s="7" t="s">
        <v>3308</v>
      </c>
      <c r="B955" s="17" t="s">
        <v>3309</v>
      </c>
      <c r="C955" s="17">
        <v>118.0</v>
      </c>
      <c r="D955" s="17">
        <v>2.633520547E7</v>
      </c>
      <c r="E955" s="17">
        <v>1.2796588E7</v>
      </c>
      <c r="F955" s="17">
        <v>2.2496711E7</v>
      </c>
      <c r="G955" s="17">
        <v>2.885887E7</v>
      </c>
      <c r="H955" s="17">
        <v>3.8217219E7</v>
      </c>
    </row>
    <row r="956">
      <c r="A956" s="7" t="s">
        <v>3310</v>
      </c>
      <c r="B956" s="17" t="s">
        <v>3311</v>
      </c>
      <c r="C956" s="17">
        <v>1.0</v>
      </c>
      <c r="D956" s="17">
        <v>5301500.0</v>
      </c>
      <c r="E956" s="17">
        <v>5301500.0</v>
      </c>
      <c r="F956" s="17">
        <v>5301500.0</v>
      </c>
      <c r="G956" s="17">
        <v>5301500.0</v>
      </c>
      <c r="H956" s="17">
        <v>5301500.0</v>
      </c>
    </row>
    <row r="957">
      <c r="A957" s="7" t="s">
        <v>3312</v>
      </c>
      <c r="B957" s="17" t="s">
        <v>3313</v>
      </c>
      <c r="C957" s="17">
        <v>9.0</v>
      </c>
      <c r="D957" s="17">
        <v>4.487364533E7</v>
      </c>
      <c r="E957" s="17">
        <v>6591234.0</v>
      </c>
      <c r="F957" s="17">
        <v>2.8800083E7</v>
      </c>
      <c r="G957" s="17">
        <v>7.5624608E7</v>
      </c>
      <c r="H957" s="17">
        <v>1.18611247E8</v>
      </c>
    </row>
    <row r="958">
      <c r="A958" s="7" t="s">
        <v>3314</v>
      </c>
      <c r="B958" s="17" t="s">
        <v>3315</v>
      </c>
      <c r="C958" s="17">
        <v>1.0</v>
      </c>
      <c r="D958" s="17">
        <v>2.02434483E8</v>
      </c>
      <c r="E958" s="17">
        <v>2.02434483E8</v>
      </c>
      <c r="F958" s="17">
        <v>2.02434483E8</v>
      </c>
      <c r="G958" s="17">
        <v>2.02434483E8</v>
      </c>
      <c r="H958" s="17">
        <v>2.02434483E8</v>
      </c>
    </row>
    <row r="959">
      <c r="A959" s="7" t="s">
        <v>3316</v>
      </c>
      <c r="B959" s="17" t="s">
        <v>3317</v>
      </c>
      <c r="C959" s="17">
        <v>79.0</v>
      </c>
      <c r="D959" s="17">
        <v>7.808434171E7</v>
      </c>
      <c r="E959" s="17">
        <v>4.4719961E7</v>
      </c>
      <c r="F959" s="17">
        <v>6.4977611E7</v>
      </c>
      <c r="G959" s="17">
        <v>9.165125E7</v>
      </c>
      <c r="H959" s="17">
        <v>1.30949426E8</v>
      </c>
    </row>
    <row r="960">
      <c r="A960" s="7" t="s">
        <v>3318</v>
      </c>
      <c r="B960" s="17" t="s">
        <v>3319</v>
      </c>
      <c r="C960" s="17">
        <v>471.0</v>
      </c>
      <c r="D960" s="17">
        <v>2.94115011E7</v>
      </c>
      <c r="E960" s="17">
        <v>6498096.0</v>
      </c>
      <c r="F960" s="17">
        <v>1.1563979E7</v>
      </c>
      <c r="G960" s="17">
        <v>2.6903E7</v>
      </c>
      <c r="H960" s="17">
        <v>6.9452112E7</v>
      </c>
    </row>
    <row r="961">
      <c r="A961" s="7" t="s">
        <v>3320</v>
      </c>
      <c r="B961" s="17" t="s">
        <v>3321</v>
      </c>
      <c r="C961" s="17">
        <v>2243.0</v>
      </c>
      <c r="D961" s="17">
        <v>7.715989362E7</v>
      </c>
      <c r="E961" s="17">
        <v>4.130771E7</v>
      </c>
      <c r="F961" s="17">
        <v>6.3403487E7</v>
      </c>
      <c r="G961" s="17">
        <v>8.937445E7</v>
      </c>
      <c r="H961" s="17">
        <v>1.35902016E8</v>
      </c>
    </row>
    <row r="962">
      <c r="A962" s="7" t="s">
        <v>3322</v>
      </c>
      <c r="B962" s="17" t="s">
        <v>3323</v>
      </c>
      <c r="C962" s="17">
        <v>60.0</v>
      </c>
      <c r="D962" s="17">
        <v>1.898646806E8</v>
      </c>
      <c r="E962" s="17">
        <v>2.2774194E7</v>
      </c>
      <c r="F962" s="17">
        <v>1.54973544E8</v>
      </c>
      <c r="G962" s="17">
        <v>2.94927441E8</v>
      </c>
      <c r="H962" s="17">
        <v>4.09331701E8</v>
      </c>
    </row>
    <row r="963">
      <c r="A963" s="7" t="s">
        <v>3324</v>
      </c>
      <c r="B963" s="17" t="s">
        <v>3325</v>
      </c>
      <c r="C963" s="17">
        <v>36573.0</v>
      </c>
      <c r="D963" s="17">
        <v>4.028123708E7</v>
      </c>
      <c r="E963" s="17">
        <v>9631174.0</v>
      </c>
      <c r="F963" s="17">
        <v>1.7433851E7</v>
      </c>
      <c r="G963" s="17">
        <v>3.91626E7</v>
      </c>
      <c r="H963" s="17">
        <v>9.450449E7</v>
      </c>
    </row>
    <row r="964">
      <c r="A964" s="7" t="s">
        <v>3326</v>
      </c>
      <c r="B964" s="17" t="s">
        <v>3327</v>
      </c>
      <c r="C964" s="17">
        <v>9.0</v>
      </c>
      <c r="D964" s="17">
        <v>2.567519878E7</v>
      </c>
      <c r="E964" s="17">
        <v>1.0339108E7</v>
      </c>
      <c r="F964" s="17">
        <v>2.0347079E7</v>
      </c>
      <c r="G964" s="17">
        <v>2.924805E7</v>
      </c>
      <c r="H964" s="17">
        <v>7.4829379E7</v>
      </c>
    </row>
    <row r="965">
      <c r="A965" s="7" t="s">
        <v>3328</v>
      </c>
      <c r="B965" s="17" t="s">
        <v>3329</v>
      </c>
      <c r="C965" s="17">
        <v>411.0</v>
      </c>
      <c r="D965" s="17">
        <v>2.205484079E7</v>
      </c>
      <c r="E965" s="17">
        <v>6592629.0</v>
      </c>
      <c r="F965" s="17">
        <v>1.0364344E7</v>
      </c>
      <c r="G965" s="17">
        <v>2.0866462E7</v>
      </c>
      <c r="H965" s="17">
        <v>5.081055E7</v>
      </c>
    </row>
    <row r="966">
      <c r="A966" s="7" t="s">
        <v>3330</v>
      </c>
      <c r="B966" s="17" t="s">
        <v>3331</v>
      </c>
      <c r="C966" s="17">
        <v>1827.0</v>
      </c>
      <c r="D966" s="17">
        <v>3.818832169E7</v>
      </c>
      <c r="E966" s="17">
        <v>7118607.0</v>
      </c>
      <c r="F966" s="17">
        <v>1.3809945E7</v>
      </c>
      <c r="G966" s="17">
        <v>4.1242813E7</v>
      </c>
      <c r="H966" s="17">
        <v>9.8974555E7</v>
      </c>
    </row>
    <row r="967">
      <c r="A967" s="7" t="s">
        <v>3332</v>
      </c>
      <c r="B967" s="17" t="s">
        <v>3333</v>
      </c>
      <c r="C967" s="17">
        <v>214.0</v>
      </c>
      <c r="D967" s="17">
        <v>7.495452396E7</v>
      </c>
      <c r="E967" s="17">
        <v>3.0011955E7</v>
      </c>
      <c r="F967" s="17">
        <v>5.6575474E7</v>
      </c>
      <c r="G967" s="17">
        <v>9.0078897E7</v>
      </c>
      <c r="H967" s="17">
        <v>1.77738448E8</v>
      </c>
    </row>
    <row r="968">
      <c r="A968" s="7" t="s">
        <v>3334</v>
      </c>
      <c r="B968" s="17" t="s">
        <v>3335</v>
      </c>
      <c r="C968" s="17">
        <v>261.0</v>
      </c>
      <c r="D968" s="17">
        <v>4.652518828E7</v>
      </c>
      <c r="E968" s="17">
        <v>2.3258464E7</v>
      </c>
      <c r="F968" s="17">
        <v>3.729804E7</v>
      </c>
      <c r="G968" s="17">
        <v>6.0593378E7</v>
      </c>
      <c r="H968" s="17">
        <v>8.2368953E7</v>
      </c>
    </row>
    <row r="969">
      <c r="A969" s="7" t="s">
        <v>3336</v>
      </c>
      <c r="B969" s="17" t="s">
        <v>3337</v>
      </c>
      <c r="C969" s="17">
        <v>313.0</v>
      </c>
      <c r="D969" s="17">
        <v>6.033069161E7</v>
      </c>
      <c r="E969" s="17">
        <v>2.6665463E7</v>
      </c>
      <c r="F969" s="17">
        <v>5.0471202E7</v>
      </c>
      <c r="G969" s="17">
        <v>8.6556658E7</v>
      </c>
      <c r="H969" s="17">
        <v>1.19486148E8</v>
      </c>
    </row>
    <row r="970">
      <c r="A970" s="7" t="s">
        <v>3338</v>
      </c>
      <c r="B970" s="17" t="s">
        <v>3339</v>
      </c>
      <c r="C970" s="17">
        <v>8.0</v>
      </c>
      <c r="D970" s="17">
        <v>7.353354763E7</v>
      </c>
      <c r="E970" s="17">
        <v>2.224018E7</v>
      </c>
      <c r="F970" s="17">
        <v>5.4892283E7</v>
      </c>
      <c r="G970" s="17">
        <v>9.9160365E7</v>
      </c>
      <c r="H970" s="17">
        <v>1.94952034E8</v>
      </c>
    </row>
    <row r="971">
      <c r="A971" s="7" t="s">
        <v>3340</v>
      </c>
      <c r="B971" s="17" t="s">
        <v>3341</v>
      </c>
      <c r="C971" s="17">
        <v>331.0</v>
      </c>
      <c r="D971" s="17">
        <v>2.900724558E7</v>
      </c>
      <c r="E971" s="17">
        <v>1.2706547E7</v>
      </c>
      <c r="F971" s="17">
        <v>2.0988753E7</v>
      </c>
      <c r="G971" s="17">
        <v>3.4057461E7</v>
      </c>
      <c r="H971" s="17">
        <v>6.256295E7</v>
      </c>
    </row>
    <row r="972">
      <c r="A972" s="7" t="s">
        <v>3342</v>
      </c>
      <c r="B972" s="17" t="s">
        <v>3343</v>
      </c>
      <c r="C972" s="17">
        <v>594.0</v>
      </c>
      <c r="D972" s="17">
        <v>2.769227847E7</v>
      </c>
      <c r="E972" s="17">
        <v>8279487.0</v>
      </c>
      <c r="F972" s="17">
        <v>1.5757671E7</v>
      </c>
      <c r="G972" s="17">
        <v>2.977396E7</v>
      </c>
      <c r="H972" s="17">
        <v>5.7224669E7</v>
      </c>
    </row>
    <row r="973">
      <c r="A973" s="7" t="s">
        <v>3345</v>
      </c>
      <c r="B973" s="17" t="s">
        <v>3346</v>
      </c>
      <c r="C973" s="17">
        <v>444.0</v>
      </c>
      <c r="D973" s="17">
        <v>2.372411018E7</v>
      </c>
      <c r="E973" s="17">
        <v>7866033.0</v>
      </c>
      <c r="F973" s="17">
        <v>1.3282894E7</v>
      </c>
      <c r="G973" s="17">
        <v>2.5102159E7</v>
      </c>
      <c r="H973" s="17">
        <v>5.0958227E7</v>
      </c>
    </row>
    <row r="974">
      <c r="A974" s="7" t="s">
        <v>3348</v>
      </c>
      <c r="B974" s="17" t="s">
        <v>3349</v>
      </c>
      <c r="C974" s="17">
        <v>235.0</v>
      </c>
      <c r="D974" s="17">
        <v>5.942788992E7</v>
      </c>
      <c r="E974" s="17">
        <v>2.5164387E7</v>
      </c>
      <c r="F974" s="17">
        <v>4.6213098E7</v>
      </c>
      <c r="G974" s="17">
        <v>7.8456668E7</v>
      </c>
      <c r="H974" s="17">
        <v>1.29777151E8</v>
      </c>
    </row>
    <row r="975">
      <c r="A975" s="7" t="s">
        <v>3350</v>
      </c>
      <c r="B975" s="17" t="s">
        <v>3351</v>
      </c>
      <c r="C975" s="17">
        <v>5.0</v>
      </c>
      <c r="D975" s="17">
        <v>2.62826628E7</v>
      </c>
      <c r="E975" s="17">
        <v>1.64016E7</v>
      </c>
      <c r="F975" s="17">
        <v>2.094078E7</v>
      </c>
      <c r="G975" s="17">
        <v>4.084845E7</v>
      </c>
      <c r="H975" s="17">
        <v>4.2826925E7</v>
      </c>
    </row>
    <row r="976">
      <c r="A976" s="7" t="s">
        <v>3352</v>
      </c>
      <c r="B976" s="17" t="s">
        <v>3353</v>
      </c>
      <c r="C976" s="17">
        <v>46.0</v>
      </c>
      <c r="D976" s="17">
        <v>3.575182004E7</v>
      </c>
      <c r="E976" s="17">
        <v>8416959.0</v>
      </c>
      <c r="F976" s="17">
        <v>2.471177E7</v>
      </c>
      <c r="G976" s="17">
        <v>4.7526783E7</v>
      </c>
      <c r="H976" s="17">
        <v>8.6909268E7</v>
      </c>
    </row>
    <row r="977">
      <c r="A977" s="7" t="s">
        <v>3354</v>
      </c>
      <c r="B977" s="17" t="s">
        <v>3355</v>
      </c>
      <c r="C977" s="17">
        <v>1.0</v>
      </c>
      <c r="D977" s="17">
        <v>7.3835107E7</v>
      </c>
      <c r="E977" s="17">
        <v>7.3835107E7</v>
      </c>
      <c r="F977" s="17">
        <v>7.3835107E7</v>
      </c>
      <c r="G977" s="17">
        <v>7.3835107E7</v>
      </c>
      <c r="H977" s="17">
        <v>7.3835107E7</v>
      </c>
    </row>
    <row r="978">
      <c r="A978" s="7" t="s">
        <v>3356</v>
      </c>
      <c r="B978" s="17" t="s">
        <v>3355</v>
      </c>
      <c r="C978" s="17">
        <v>1.0</v>
      </c>
      <c r="D978" s="17">
        <v>1.42330849E8</v>
      </c>
      <c r="E978" s="17">
        <v>1.42330849E8</v>
      </c>
      <c r="F978" s="17">
        <v>1.42330849E8</v>
      </c>
      <c r="G978" s="17">
        <v>1.42330849E8</v>
      </c>
      <c r="H978" s="17">
        <v>1.42330849E8</v>
      </c>
    </row>
    <row r="979">
      <c r="A979" s="7" t="s">
        <v>3357</v>
      </c>
      <c r="B979" s="17" t="s">
        <v>3355</v>
      </c>
      <c r="C979" s="17">
        <v>7.0</v>
      </c>
      <c r="D979" s="17">
        <v>2.466892871E7</v>
      </c>
      <c r="E979" s="17">
        <v>1.031263E7</v>
      </c>
      <c r="F979" s="17">
        <v>2.9878993E7</v>
      </c>
      <c r="G979" s="17">
        <v>3.631922E7</v>
      </c>
      <c r="H979" s="17">
        <v>4.5830914E7</v>
      </c>
    </row>
    <row r="980">
      <c r="A980" s="7" t="s">
        <v>3358</v>
      </c>
      <c r="B980" s="17" t="s">
        <v>3355</v>
      </c>
      <c r="C980" s="17">
        <v>1.0</v>
      </c>
      <c r="D980" s="17">
        <v>1.0542701E8</v>
      </c>
      <c r="E980" s="17">
        <v>1.0542701E8</v>
      </c>
      <c r="F980" s="17">
        <v>1.0542701E8</v>
      </c>
      <c r="G980" s="17">
        <v>1.0542701E8</v>
      </c>
      <c r="H980" s="17">
        <v>1.0542701E8</v>
      </c>
    </row>
    <row r="981">
      <c r="A981" s="7" t="s">
        <v>3359</v>
      </c>
      <c r="B981" s="17" t="s">
        <v>3355</v>
      </c>
      <c r="C981" s="17">
        <v>1.0</v>
      </c>
      <c r="D981" s="17">
        <v>3.5320538E7</v>
      </c>
      <c r="E981" s="17">
        <v>3.5320538E7</v>
      </c>
      <c r="F981" s="17">
        <v>3.5320538E7</v>
      </c>
      <c r="G981" s="17">
        <v>3.5320538E7</v>
      </c>
      <c r="H981" s="17">
        <v>3.5320538E7</v>
      </c>
    </row>
    <row r="982">
      <c r="A982" s="7" t="s">
        <v>3360</v>
      </c>
      <c r="B982" s="17" t="s">
        <v>3361</v>
      </c>
      <c r="C982" s="17">
        <v>24.0</v>
      </c>
      <c r="D982" s="17">
        <v>4.402643942E7</v>
      </c>
      <c r="E982" s="17">
        <v>1.2222173E7</v>
      </c>
      <c r="F982" s="17">
        <v>2.9656914E7</v>
      </c>
      <c r="G982" s="17">
        <v>6.6120087E7</v>
      </c>
      <c r="H982" s="17">
        <v>8.0E7</v>
      </c>
    </row>
    <row r="983">
      <c r="A983" s="7" t="s">
        <v>3362</v>
      </c>
      <c r="B983" s="17" t="s">
        <v>3363</v>
      </c>
      <c r="C983" s="17">
        <v>2.0</v>
      </c>
      <c r="D983" s="17">
        <v>4.65985795E7</v>
      </c>
      <c r="E983" s="17">
        <v>2.6163039E7</v>
      </c>
      <c r="F983" s="17">
        <v>2.6163039E7</v>
      </c>
      <c r="G983" s="17">
        <v>6.703412E7</v>
      </c>
      <c r="H983" s="17">
        <v>6.703412E7</v>
      </c>
    </row>
    <row r="984">
      <c r="A984" s="7" t="s">
        <v>3364</v>
      </c>
      <c r="B984" s="17" t="s">
        <v>3363</v>
      </c>
      <c r="C984" s="17">
        <v>1.0</v>
      </c>
      <c r="D984" s="17">
        <v>3.1342286E7</v>
      </c>
      <c r="E984" s="17">
        <v>3.1342286E7</v>
      </c>
      <c r="F984" s="17">
        <v>3.1342286E7</v>
      </c>
      <c r="G984" s="17">
        <v>3.1342286E7</v>
      </c>
      <c r="H984" s="17">
        <v>3.1342286E7</v>
      </c>
    </row>
    <row r="985">
      <c r="A985" s="7" t="s">
        <v>3365</v>
      </c>
      <c r="B985" s="17" t="s">
        <v>3366</v>
      </c>
      <c r="C985" s="17">
        <v>249.0</v>
      </c>
      <c r="D985" s="17">
        <v>7.886904533E7</v>
      </c>
      <c r="E985" s="17">
        <v>4.1394596E7</v>
      </c>
      <c r="F985" s="17">
        <v>6.1625463E7</v>
      </c>
      <c r="G985" s="17">
        <v>9.6004651E7</v>
      </c>
      <c r="H985" s="17">
        <v>1.30252101E8</v>
      </c>
    </row>
    <row r="986">
      <c r="A986" s="7" t="s">
        <v>3367</v>
      </c>
      <c r="B986" s="17" t="s">
        <v>3368</v>
      </c>
      <c r="C986" s="17">
        <v>261.0</v>
      </c>
      <c r="D986" s="17">
        <v>3.221794004E7</v>
      </c>
      <c r="E986" s="17">
        <v>8648412.0</v>
      </c>
      <c r="F986" s="17">
        <v>1.56648E7</v>
      </c>
      <c r="G986" s="17">
        <v>4.1469231E7</v>
      </c>
      <c r="H986" s="17">
        <v>7.9242659E7</v>
      </c>
    </row>
    <row r="987">
      <c r="A987" s="7" t="s">
        <v>3369</v>
      </c>
      <c r="B987" s="17" t="s">
        <v>3370</v>
      </c>
      <c r="C987" s="17">
        <v>2.0</v>
      </c>
      <c r="D987" s="17">
        <v>1.16419366E8</v>
      </c>
      <c r="E987" s="17">
        <v>4.4018323E7</v>
      </c>
      <c r="F987" s="17">
        <v>4.4018323E7</v>
      </c>
      <c r="G987" s="17">
        <v>1.88820409E8</v>
      </c>
      <c r="H987" s="17">
        <v>1.88820409E8</v>
      </c>
    </row>
    <row r="988">
      <c r="A988" s="7" t="s">
        <v>3371</v>
      </c>
      <c r="B988" s="17" t="s">
        <v>3372</v>
      </c>
      <c r="C988" s="17">
        <v>848.0</v>
      </c>
      <c r="D988" s="17">
        <v>7.800136152E7</v>
      </c>
      <c r="E988" s="17">
        <v>4.2868932E7</v>
      </c>
      <c r="F988" s="17">
        <v>6.2542051E7</v>
      </c>
      <c r="G988" s="17">
        <v>8.8975775E7</v>
      </c>
      <c r="H988" s="17">
        <v>1.42131897E8</v>
      </c>
    </row>
    <row r="989">
      <c r="A989" s="7" t="s">
        <v>3373</v>
      </c>
      <c r="B989" s="17" t="s">
        <v>3374</v>
      </c>
      <c r="C989" s="17">
        <v>160.0</v>
      </c>
      <c r="D989" s="17">
        <v>9.800827615E7</v>
      </c>
      <c r="E989" s="17">
        <v>5.969133E7</v>
      </c>
      <c r="F989" s="17">
        <v>8.8549834E7</v>
      </c>
      <c r="G989" s="17">
        <v>1.21889755E8</v>
      </c>
      <c r="H989" s="17">
        <v>1.52390302E8</v>
      </c>
    </row>
    <row r="990">
      <c r="A990" s="7" t="s">
        <v>3375</v>
      </c>
      <c r="B990" s="17" t="s">
        <v>3376</v>
      </c>
      <c r="C990" s="17">
        <v>57.0</v>
      </c>
      <c r="D990" s="17">
        <v>8.614982616E7</v>
      </c>
      <c r="E990" s="17">
        <v>4.6875248E7</v>
      </c>
      <c r="F990" s="17">
        <v>8.465277E7</v>
      </c>
      <c r="G990" s="17">
        <v>1.11116379E8</v>
      </c>
      <c r="H990" s="17">
        <v>1.64589964E8</v>
      </c>
    </row>
    <row r="991">
      <c r="A991" s="7" t="s">
        <v>3377</v>
      </c>
      <c r="B991" s="17" t="s">
        <v>3378</v>
      </c>
      <c r="C991" s="17">
        <v>295.0</v>
      </c>
      <c r="D991" s="17">
        <v>6.381339369E7</v>
      </c>
      <c r="E991" s="17">
        <v>2.0310197E7</v>
      </c>
      <c r="F991" s="17">
        <v>3.8568353E7</v>
      </c>
      <c r="G991" s="17">
        <v>7.2226374E7</v>
      </c>
      <c r="H991" s="17">
        <v>1.36534727E8</v>
      </c>
    </row>
    <row r="992">
      <c r="A992" s="7" t="s">
        <v>3379</v>
      </c>
      <c r="B992" s="17" t="s">
        <v>3380</v>
      </c>
      <c r="C992" s="17">
        <v>25.0</v>
      </c>
      <c r="D992" s="17">
        <v>9.174680988E7</v>
      </c>
      <c r="E992" s="17">
        <v>8154300.0</v>
      </c>
      <c r="F992" s="17">
        <v>2.0444713E7</v>
      </c>
      <c r="G992" s="17">
        <v>9.9467312E7</v>
      </c>
      <c r="H992" s="17">
        <v>2.80982011E8</v>
      </c>
    </row>
    <row r="993">
      <c r="A993" s="7" t="s">
        <v>3381</v>
      </c>
      <c r="B993" s="17" t="s">
        <v>3382</v>
      </c>
      <c r="C993" s="17">
        <v>115.0</v>
      </c>
      <c r="D993" s="17">
        <v>3.15693877E7</v>
      </c>
      <c r="E993" s="17">
        <v>1.1359976E7</v>
      </c>
      <c r="F993" s="17">
        <v>2.2508854E7</v>
      </c>
      <c r="G993" s="17">
        <v>4.2882203E7</v>
      </c>
      <c r="H993" s="17">
        <v>7.3933331E7</v>
      </c>
    </row>
    <row r="994">
      <c r="A994" s="7" t="s">
        <v>3383</v>
      </c>
      <c r="B994" s="17" t="s">
        <v>3384</v>
      </c>
      <c r="C994" s="17">
        <v>192.0</v>
      </c>
      <c r="D994" s="17">
        <v>6.961489175E7</v>
      </c>
      <c r="E994" s="17">
        <v>3.1090646E7</v>
      </c>
      <c r="F994" s="17">
        <v>5.3029277E7</v>
      </c>
      <c r="G994" s="17">
        <v>8.3373642E7</v>
      </c>
      <c r="H994" s="17">
        <v>1.25113915E8</v>
      </c>
    </row>
    <row r="995">
      <c r="A995" s="7" t="s">
        <v>3385</v>
      </c>
      <c r="B995" s="17" t="s">
        <v>3386</v>
      </c>
      <c r="C995" s="17">
        <v>8.0</v>
      </c>
      <c r="D995" s="17">
        <v>1.193989394E8</v>
      </c>
      <c r="E995" s="17">
        <v>4.5416351E7</v>
      </c>
      <c r="F995" s="17">
        <v>8.3576888E7</v>
      </c>
      <c r="G995" s="17">
        <v>1.49265875E8</v>
      </c>
      <c r="H995" s="17">
        <v>2.43664268E8</v>
      </c>
    </row>
    <row r="996">
      <c r="A996" s="7" t="s">
        <v>3387</v>
      </c>
      <c r="B996" s="17" t="s">
        <v>3388</v>
      </c>
      <c r="C996" s="17">
        <v>284.0</v>
      </c>
      <c r="D996" s="17">
        <v>8.345809109E7</v>
      </c>
      <c r="E996" s="17">
        <v>3.6941968E7</v>
      </c>
      <c r="F996" s="17">
        <v>4.8760879E7</v>
      </c>
      <c r="G996" s="17">
        <v>8.035365E7</v>
      </c>
      <c r="H996" s="17">
        <v>1.8032867E8</v>
      </c>
    </row>
    <row r="997">
      <c r="A997" s="7" t="s">
        <v>3389</v>
      </c>
      <c r="B997" s="17" t="s">
        <v>3390</v>
      </c>
      <c r="C997" s="17">
        <v>9.0</v>
      </c>
      <c r="D997" s="17">
        <v>1.211718169E8</v>
      </c>
      <c r="E997" s="17">
        <v>4.2826925E7</v>
      </c>
      <c r="F997" s="17">
        <v>6.7251443E7</v>
      </c>
      <c r="G997" s="17">
        <v>2.09468013E8</v>
      </c>
      <c r="H997" s="17">
        <v>2.66091996E8</v>
      </c>
    </row>
    <row r="998">
      <c r="A998" s="7" t="s">
        <v>3391</v>
      </c>
      <c r="B998" s="17" t="s">
        <v>3392</v>
      </c>
      <c r="C998" s="17">
        <v>17.0</v>
      </c>
      <c r="D998" s="17">
        <v>6.836506271E7</v>
      </c>
      <c r="E998" s="17">
        <v>2.90953E7</v>
      </c>
      <c r="F998" s="17">
        <v>5.4087945E7</v>
      </c>
      <c r="G998" s="17">
        <v>1.03589164E8</v>
      </c>
      <c r="H998" s="17">
        <v>1.28392359E8</v>
      </c>
    </row>
    <row r="999">
      <c r="A999" s="7" t="s">
        <v>3393</v>
      </c>
      <c r="B999" s="17" t="s">
        <v>3394</v>
      </c>
      <c r="C999" s="17">
        <v>2.0</v>
      </c>
      <c r="D999" s="17">
        <v>6.6129041E7</v>
      </c>
      <c r="E999" s="17">
        <v>6673851.0</v>
      </c>
      <c r="F999" s="17">
        <v>6673851.0</v>
      </c>
      <c r="G999" s="17">
        <v>1.25584231E8</v>
      </c>
      <c r="H999" s="17">
        <v>1.25584231E8</v>
      </c>
    </row>
    <row r="1000">
      <c r="A1000" s="7" t="s">
        <v>3395</v>
      </c>
      <c r="B1000" s="17" t="s">
        <v>3396</v>
      </c>
      <c r="C1000" s="17">
        <v>67.0</v>
      </c>
      <c r="D1000" s="17">
        <v>1.053295344E8</v>
      </c>
      <c r="E1000" s="17">
        <v>4.35619E7</v>
      </c>
      <c r="F1000" s="17">
        <v>7.3610781E7</v>
      </c>
      <c r="G1000" s="17">
        <v>1.32165121E8</v>
      </c>
      <c r="H1000" s="17">
        <v>2.3325183E8</v>
      </c>
    </row>
    <row r="1001">
      <c r="A1001" s="7" t="s">
        <v>3397</v>
      </c>
      <c r="B1001" s="17" t="s">
        <v>3398</v>
      </c>
      <c r="C1001" s="17">
        <v>1.0</v>
      </c>
      <c r="D1001" s="17">
        <v>3.3241436E7</v>
      </c>
      <c r="E1001" s="17">
        <v>3.3241436E7</v>
      </c>
      <c r="F1001" s="17">
        <v>3.3241436E7</v>
      </c>
      <c r="G1001" s="17">
        <v>3.3241436E7</v>
      </c>
      <c r="H1001" s="17">
        <v>3.3241436E7</v>
      </c>
    </row>
    <row r="1002">
      <c r="A1002" s="7" t="s">
        <v>3399</v>
      </c>
      <c r="B1002" s="17" t="s">
        <v>3400</v>
      </c>
      <c r="C1002" s="17">
        <v>2.0</v>
      </c>
      <c r="D1002" s="17">
        <v>4.56463305E7</v>
      </c>
      <c r="E1002" s="17">
        <v>2.13133E7</v>
      </c>
      <c r="F1002" s="17">
        <v>2.13133E7</v>
      </c>
      <c r="G1002" s="17">
        <v>6.9979361E7</v>
      </c>
      <c r="H1002" s="17">
        <v>6.9979361E7</v>
      </c>
    </row>
    <row r="1003">
      <c r="A1003" s="7" t="s">
        <v>3401</v>
      </c>
      <c r="B1003" s="17" t="s">
        <v>3402</v>
      </c>
      <c r="C1003" s="17">
        <v>76076.0</v>
      </c>
      <c r="D1003" s="17">
        <v>1.761538586E7</v>
      </c>
      <c r="E1003" s="17">
        <v>6023305.0</v>
      </c>
      <c r="F1003" s="17">
        <v>9724126.0</v>
      </c>
      <c r="G1003" s="17">
        <v>1.79543E7</v>
      </c>
      <c r="H1003" s="17">
        <v>3.5767534E7</v>
      </c>
    </row>
    <row r="1004">
      <c r="A1004" s="7" t="s">
        <v>3403</v>
      </c>
      <c r="B1004" s="17" t="s">
        <v>3404</v>
      </c>
      <c r="C1004" s="17">
        <v>504.0</v>
      </c>
      <c r="D1004" s="17">
        <v>4.389622648E7</v>
      </c>
      <c r="E1004" s="17">
        <v>1.5213947E7</v>
      </c>
      <c r="F1004" s="17">
        <v>3.1259312E7</v>
      </c>
      <c r="G1004" s="17">
        <v>6.0201616E7</v>
      </c>
      <c r="H1004" s="17">
        <v>8.8887554E7</v>
      </c>
    </row>
    <row r="1005">
      <c r="A1005" s="7" t="s">
        <v>3405</v>
      </c>
      <c r="B1005" s="17" t="s">
        <v>3406</v>
      </c>
      <c r="C1005" s="17">
        <v>30.0</v>
      </c>
      <c r="D1005" s="17">
        <v>3.249890813E7</v>
      </c>
      <c r="E1005" s="17">
        <v>1.0002866E7</v>
      </c>
      <c r="F1005" s="17">
        <v>2.1721939E7</v>
      </c>
      <c r="G1005" s="17">
        <v>4.967339E7</v>
      </c>
      <c r="H1005" s="17">
        <v>6.1475517E7</v>
      </c>
    </row>
    <row r="1006">
      <c r="A1006" s="7" t="s">
        <v>3407</v>
      </c>
      <c r="B1006" s="17" t="s">
        <v>3408</v>
      </c>
      <c r="C1006" s="17">
        <v>19.0</v>
      </c>
      <c r="D1006" s="17">
        <v>1.053014183E8</v>
      </c>
      <c r="E1006" s="17">
        <v>1.7662276E7</v>
      </c>
      <c r="F1006" s="17">
        <v>5.1966816E7</v>
      </c>
      <c r="G1006" s="17">
        <v>1.58641712E8</v>
      </c>
      <c r="H1006" s="17">
        <v>2.71070975E8</v>
      </c>
    </row>
    <row r="1007">
      <c r="A1007" s="7" t="s">
        <v>3409</v>
      </c>
      <c r="B1007" s="17" t="s">
        <v>3410</v>
      </c>
      <c r="C1007" s="17">
        <v>3.0</v>
      </c>
      <c r="D1007" s="17">
        <v>3.398567663E8</v>
      </c>
      <c r="E1007" s="17">
        <v>1.65226124E8</v>
      </c>
      <c r="F1007" s="17">
        <v>3.44896875E8</v>
      </c>
      <c r="G1007" s="17">
        <v>5.094473E8</v>
      </c>
      <c r="H1007" s="17">
        <v>5.094473E8</v>
      </c>
    </row>
    <row r="1008">
      <c r="A1008" s="7" t="s">
        <v>3411</v>
      </c>
      <c r="B1008" s="17" t="s">
        <v>3412</v>
      </c>
      <c r="C1008" s="17">
        <v>4.0</v>
      </c>
      <c r="D1008" s="17">
        <v>9.813513975E7</v>
      </c>
      <c r="E1008" s="17">
        <v>7.1847536E7</v>
      </c>
      <c r="F1008" s="17">
        <v>8.2608327E7</v>
      </c>
      <c r="G1008" s="17">
        <v>9.7635946E7</v>
      </c>
      <c r="H1008" s="17">
        <v>1.4044875E8</v>
      </c>
    </row>
    <row r="1009">
      <c r="A1009" s="7" t="s">
        <v>3413</v>
      </c>
      <c r="B1009" s="17" t="s">
        <v>3414</v>
      </c>
      <c r="C1009" s="17">
        <v>15.0</v>
      </c>
      <c r="D1009" s="17">
        <v>7.96478286E7</v>
      </c>
      <c r="E1009" s="17">
        <v>6.0140001E7</v>
      </c>
      <c r="F1009" s="17">
        <v>7.4999201E7</v>
      </c>
      <c r="G1009" s="17">
        <v>1.0545065E8</v>
      </c>
      <c r="H1009" s="17">
        <v>1.1095155E8</v>
      </c>
    </row>
    <row r="1010">
      <c r="A1010" s="7" t="s">
        <v>3415</v>
      </c>
      <c r="B1010" s="17" t="s">
        <v>3416</v>
      </c>
      <c r="C1010" s="17">
        <v>5.0</v>
      </c>
      <c r="D1010" s="17">
        <v>1.114112894E8</v>
      </c>
      <c r="E1010" s="17">
        <v>6.287505E7</v>
      </c>
      <c r="F1010" s="17">
        <v>7.088063E7</v>
      </c>
      <c r="G1010" s="17">
        <v>1.19530409E8</v>
      </c>
      <c r="H1010" s="17">
        <v>2.43515659E8</v>
      </c>
    </row>
    <row r="1011">
      <c r="A1011" s="7" t="s">
        <v>3417</v>
      </c>
      <c r="B1011" s="17" t="s">
        <v>3418</v>
      </c>
      <c r="C1011" s="17">
        <v>1.0</v>
      </c>
      <c r="D1011" s="17">
        <v>1.4419687E7</v>
      </c>
      <c r="E1011" s="17">
        <v>1.4419687E7</v>
      </c>
      <c r="F1011" s="17">
        <v>1.4419687E7</v>
      </c>
      <c r="G1011" s="17">
        <v>1.4419687E7</v>
      </c>
      <c r="H1011" s="17">
        <v>1.4419687E7</v>
      </c>
    </row>
    <row r="1012">
      <c r="A1012" s="7" t="s">
        <v>3419</v>
      </c>
      <c r="B1012" s="17" t="s">
        <v>3420</v>
      </c>
      <c r="C1012" s="17">
        <v>4.0</v>
      </c>
      <c r="D1012" s="17">
        <v>3.094593523E8</v>
      </c>
      <c r="E1012" s="17">
        <v>1.22794348E8</v>
      </c>
      <c r="F1012" s="17">
        <v>1.97036801E8</v>
      </c>
      <c r="G1012" s="17">
        <v>3.22399051E8</v>
      </c>
      <c r="H1012" s="17">
        <v>5.95607209E8</v>
      </c>
    </row>
    <row r="1013">
      <c r="A1013" s="7" t="s">
        <v>3421</v>
      </c>
      <c r="B1013" s="17" t="s">
        <v>3422</v>
      </c>
      <c r="C1013" s="17">
        <v>73.0</v>
      </c>
      <c r="D1013" s="17">
        <v>2.315144292E8</v>
      </c>
      <c r="E1013" s="17">
        <v>1.71030332E8</v>
      </c>
      <c r="F1013" s="17">
        <v>2.1546545E8</v>
      </c>
      <c r="G1013" s="17">
        <v>2.529486E8</v>
      </c>
      <c r="H1013" s="17">
        <v>3.5159575E8</v>
      </c>
    </row>
    <row r="1014">
      <c r="A1014" s="7" t="s">
        <v>3423</v>
      </c>
      <c r="B1014" s="17" t="s">
        <v>3424</v>
      </c>
      <c r="C1014" s="17">
        <v>293.0</v>
      </c>
      <c r="D1014" s="17">
        <v>2.4152123E8</v>
      </c>
      <c r="E1014" s="17">
        <v>1.60112221E8</v>
      </c>
      <c r="F1014" s="17">
        <v>2.38085616E8</v>
      </c>
      <c r="G1014" s="17">
        <v>2.65259165E8</v>
      </c>
      <c r="H1014" s="17">
        <v>3.248845E8</v>
      </c>
    </row>
    <row r="1015">
      <c r="A1015" s="7" t="s">
        <v>3425</v>
      </c>
      <c r="B1015" s="17" t="s">
        <v>3426</v>
      </c>
      <c r="C1015" s="17">
        <v>103.0</v>
      </c>
      <c r="D1015" s="17">
        <v>1.757666746E8</v>
      </c>
      <c r="E1015" s="17">
        <v>1.10068677E8</v>
      </c>
      <c r="F1015" s="17">
        <v>1.32597643E8</v>
      </c>
      <c r="G1015" s="17">
        <v>2.23208502E8</v>
      </c>
      <c r="H1015" s="17">
        <v>2.83214399E8</v>
      </c>
    </row>
    <row r="1016">
      <c r="A1016" s="7" t="s">
        <v>3427</v>
      </c>
      <c r="B1016" s="17" t="s">
        <v>3428</v>
      </c>
      <c r="C1016" s="17">
        <v>593.0</v>
      </c>
      <c r="D1016" s="17">
        <v>2.694862604E8</v>
      </c>
      <c r="E1016" s="17">
        <v>2.28643531E8</v>
      </c>
      <c r="F1016" s="17">
        <v>2.5204052E8</v>
      </c>
      <c r="G1016" s="17">
        <v>3.03731386E8</v>
      </c>
      <c r="H1016" s="17">
        <v>3.77498009E8</v>
      </c>
    </row>
    <row r="1017">
      <c r="A1017" s="7" t="s">
        <v>3429</v>
      </c>
      <c r="B1017" s="17" t="s">
        <v>3430</v>
      </c>
      <c r="C1017" s="17">
        <v>2.0</v>
      </c>
      <c r="D1017" s="17">
        <v>2.57149463E8</v>
      </c>
      <c r="E1017" s="17">
        <v>2.11092107E8</v>
      </c>
      <c r="F1017" s="17">
        <v>2.11092107E8</v>
      </c>
      <c r="G1017" s="17">
        <v>3.03206819E8</v>
      </c>
      <c r="H1017" s="17">
        <v>3.03206819E8</v>
      </c>
    </row>
    <row r="1018">
      <c r="A1018" s="7" t="s">
        <v>3431</v>
      </c>
      <c r="B1018" s="17" t="s">
        <v>3432</v>
      </c>
      <c r="C1018" s="17">
        <v>36.0</v>
      </c>
      <c r="D1018" s="17">
        <v>3.526591958E8</v>
      </c>
      <c r="E1018" s="17">
        <v>1.99226601E8</v>
      </c>
      <c r="F1018" s="17">
        <v>2.8330865E8</v>
      </c>
      <c r="G1018" s="17">
        <v>4.07889E8</v>
      </c>
      <c r="H1018" s="17">
        <v>6.12041143E8</v>
      </c>
    </row>
    <row r="1019">
      <c r="A1019" s="7" t="s">
        <v>3433</v>
      </c>
      <c r="B1019" s="17" t="s">
        <v>3434</v>
      </c>
      <c r="C1019" s="17">
        <v>353.0</v>
      </c>
      <c r="D1019" s="17">
        <v>3.04635942E8</v>
      </c>
      <c r="E1019" s="17">
        <v>2.377461E8</v>
      </c>
      <c r="F1019" s="17">
        <v>2.81541275E8</v>
      </c>
      <c r="G1019" s="17">
        <v>3.43978028E8</v>
      </c>
      <c r="H1019" s="17">
        <v>4.515764E8</v>
      </c>
    </row>
    <row r="1020">
      <c r="A1020" s="7" t="s">
        <v>3435</v>
      </c>
      <c r="B1020" s="17" t="s">
        <v>3436</v>
      </c>
      <c r="C1020" s="17">
        <v>59.0</v>
      </c>
      <c r="D1020" s="17">
        <v>2.656495366E8</v>
      </c>
      <c r="E1020" s="17">
        <v>1.668038E8</v>
      </c>
      <c r="F1020" s="17">
        <v>2.37065973E8</v>
      </c>
      <c r="G1020" s="17">
        <v>3.427339E8</v>
      </c>
      <c r="H1020" s="17">
        <v>4.07889E8</v>
      </c>
    </row>
    <row r="1021">
      <c r="A1021" s="7" t="s">
        <v>3437</v>
      </c>
      <c r="B1021" s="17" t="s">
        <v>3438</v>
      </c>
      <c r="C1021" s="17">
        <v>814.0</v>
      </c>
      <c r="D1021" s="17">
        <v>2.763691734E8</v>
      </c>
      <c r="E1021" s="17">
        <v>2.31565919E8</v>
      </c>
      <c r="F1021" s="17">
        <v>2.62546249E8</v>
      </c>
      <c r="G1021" s="17">
        <v>3.06293447E8</v>
      </c>
      <c r="H1021" s="17">
        <v>3.77738945E8</v>
      </c>
    </row>
    <row r="1022">
      <c r="A1022" s="7" t="s">
        <v>3439</v>
      </c>
      <c r="B1022" s="17" t="s">
        <v>3440</v>
      </c>
      <c r="C1022" s="17">
        <v>6.0</v>
      </c>
      <c r="D1022" s="17">
        <v>2.332728787E8</v>
      </c>
      <c r="E1022" s="17">
        <v>1.76098697E8</v>
      </c>
      <c r="F1022" s="17">
        <v>2.48660384E8</v>
      </c>
      <c r="G1022" s="17">
        <v>2.523925E8</v>
      </c>
      <c r="H1022" s="17">
        <v>3.5159575E8</v>
      </c>
    </row>
    <row r="1023">
      <c r="A1023" s="7" t="s">
        <v>3442</v>
      </c>
      <c r="B1023" s="17" t="s">
        <v>3444</v>
      </c>
      <c r="C1023" s="17">
        <v>19.0</v>
      </c>
      <c r="D1023" s="17">
        <v>2.642191096E8</v>
      </c>
      <c r="E1023" s="17">
        <v>2.20402719E8</v>
      </c>
      <c r="F1023" s="17">
        <v>2.523925E8</v>
      </c>
      <c r="G1023" s="17">
        <v>2.96734515E8</v>
      </c>
      <c r="H1023" s="17">
        <v>4.18640136E8</v>
      </c>
    </row>
    <row r="1024">
      <c r="A1024" s="7" t="s">
        <v>3445</v>
      </c>
      <c r="B1024" s="17" t="s">
        <v>3446</v>
      </c>
      <c r="C1024" s="17">
        <v>24.0</v>
      </c>
      <c r="D1024" s="17">
        <v>3.75888186E8</v>
      </c>
      <c r="E1024" s="17">
        <v>2.62373834E8</v>
      </c>
      <c r="F1024" s="17">
        <v>3.565833E8</v>
      </c>
      <c r="G1024" s="17">
        <v>4.17483819E8</v>
      </c>
      <c r="H1024" s="17">
        <v>5.0603485E8</v>
      </c>
    </row>
    <row r="1025">
      <c r="A1025" s="7" t="s">
        <v>3447</v>
      </c>
      <c r="B1025" s="17" t="s">
        <v>3448</v>
      </c>
      <c r="C1025" s="17">
        <v>65.0</v>
      </c>
      <c r="D1025" s="17">
        <v>2.913195858E8</v>
      </c>
      <c r="E1025" s="17">
        <v>1.94081865E8</v>
      </c>
      <c r="F1025" s="17">
        <v>2.83492057E8</v>
      </c>
      <c r="G1025" s="17">
        <v>3.51257122E8</v>
      </c>
      <c r="H1025" s="17">
        <v>4.76602092E8</v>
      </c>
    </row>
    <row r="1026">
      <c r="A1026" s="7" t="s">
        <v>3449</v>
      </c>
      <c r="B1026" s="17" t="s">
        <v>3450</v>
      </c>
      <c r="C1026" s="17">
        <v>18.0</v>
      </c>
      <c r="D1026" s="17">
        <v>1.935083067E8</v>
      </c>
      <c r="E1026" s="17">
        <v>1.2294901E8</v>
      </c>
      <c r="F1026" s="17">
        <v>1.40461478E8</v>
      </c>
      <c r="G1026" s="17">
        <v>1.97054112E8</v>
      </c>
      <c r="H1026" s="17">
        <v>4.66425423E8</v>
      </c>
    </row>
    <row r="1027">
      <c r="A1027" s="7" t="s">
        <v>3451</v>
      </c>
      <c r="B1027" s="17" t="s">
        <v>3452</v>
      </c>
      <c r="C1027" s="17">
        <v>75.0</v>
      </c>
      <c r="D1027" s="17">
        <v>2.301849021E8</v>
      </c>
      <c r="E1027" s="17">
        <v>1.5922705E8</v>
      </c>
      <c r="F1027" s="17">
        <v>2.516285E8</v>
      </c>
      <c r="G1027" s="17">
        <v>2.80042051E8</v>
      </c>
      <c r="H1027" s="17">
        <v>3.5107955E8</v>
      </c>
    </row>
    <row r="1028">
      <c r="A1028" s="7" t="s">
        <v>3453</v>
      </c>
      <c r="B1028" s="17" t="s">
        <v>3454</v>
      </c>
      <c r="C1028" s="17">
        <v>60.0</v>
      </c>
      <c r="D1028" s="17">
        <v>2.647134321E8</v>
      </c>
      <c r="E1028" s="17">
        <v>2.13447803E8</v>
      </c>
      <c r="F1028" s="17">
        <v>2.41260017E8</v>
      </c>
      <c r="G1028" s="17">
        <v>2.7808075E8</v>
      </c>
      <c r="H1028" s="17">
        <v>3.86115159E8</v>
      </c>
    </row>
    <row r="1029">
      <c r="A1029" s="7" t="s">
        <v>3455</v>
      </c>
      <c r="B1029" s="17" t="s">
        <v>3456</v>
      </c>
      <c r="C1029" s="17">
        <v>2.0</v>
      </c>
      <c r="D1029" s="17">
        <v>1.095225385E8</v>
      </c>
      <c r="E1029" s="17">
        <v>1.1144082E7</v>
      </c>
      <c r="F1029" s="17">
        <v>1.1144082E7</v>
      </c>
      <c r="G1029" s="17">
        <v>2.07900995E8</v>
      </c>
      <c r="H1029" s="17">
        <v>2.07900995E8</v>
      </c>
    </row>
    <row r="1030">
      <c r="A1030" s="7" t="s">
        <v>3457</v>
      </c>
      <c r="B1030" s="17" t="s">
        <v>3458</v>
      </c>
      <c r="C1030" s="17">
        <v>22.0</v>
      </c>
      <c r="D1030" s="17">
        <v>2.793493006E8</v>
      </c>
      <c r="E1030" s="17">
        <v>2.01806378E8</v>
      </c>
      <c r="F1030" s="17">
        <v>2.45621851E8</v>
      </c>
      <c r="G1030" s="17">
        <v>2.9563145E8</v>
      </c>
      <c r="H1030" s="17">
        <v>4.3581E8</v>
      </c>
    </row>
    <row r="1031">
      <c r="A1031" s="7" t="s">
        <v>3459</v>
      </c>
      <c r="B1031" s="17" t="s">
        <v>3460</v>
      </c>
      <c r="C1031" s="17">
        <v>58.0</v>
      </c>
      <c r="D1031" s="17">
        <v>1.648818856E8</v>
      </c>
      <c r="E1031" s="17">
        <v>6.5844807E7</v>
      </c>
      <c r="F1031" s="17">
        <v>1.07383025E8</v>
      </c>
      <c r="G1031" s="17">
        <v>2.4200665E8</v>
      </c>
      <c r="H1031" s="17">
        <v>3.5276145E8</v>
      </c>
    </row>
    <row r="1032">
      <c r="A1032" s="7" t="s">
        <v>3461</v>
      </c>
      <c r="B1032" s="17" t="s">
        <v>3462</v>
      </c>
      <c r="C1032" s="17">
        <v>203.0</v>
      </c>
      <c r="D1032" s="17">
        <v>2.695408617E8</v>
      </c>
      <c r="E1032" s="17">
        <v>2.09629453E8</v>
      </c>
      <c r="F1032" s="17">
        <v>2.46453402E8</v>
      </c>
      <c r="G1032" s="17">
        <v>3.16048801E8</v>
      </c>
      <c r="H1032" s="17">
        <v>4.52189451E8</v>
      </c>
    </row>
    <row r="1033">
      <c r="A1033" s="7" t="s">
        <v>3463</v>
      </c>
      <c r="B1033" s="17" t="s">
        <v>3464</v>
      </c>
      <c r="C1033" s="17">
        <v>1.0</v>
      </c>
      <c r="D1033" s="17">
        <v>1.38755982E8</v>
      </c>
      <c r="E1033" s="17">
        <v>1.38755982E8</v>
      </c>
      <c r="F1033" s="17">
        <v>1.38755982E8</v>
      </c>
      <c r="G1033" s="17">
        <v>1.38755982E8</v>
      </c>
      <c r="H1033" s="17">
        <v>1.38755982E8</v>
      </c>
    </row>
    <row r="1034">
      <c r="A1034" s="7" t="s">
        <v>3465</v>
      </c>
      <c r="B1034" s="17" t="s">
        <v>3466</v>
      </c>
      <c r="C1034" s="17">
        <v>143.0</v>
      </c>
      <c r="D1034" s="17">
        <v>1.928091558E8</v>
      </c>
      <c r="E1034" s="17">
        <v>1.29086438E8</v>
      </c>
      <c r="F1034" s="17">
        <v>1.8598283E8</v>
      </c>
      <c r="G1034" s="17">
        <v>2.365825E8</v>
      </c>
      <c r="H1034" s="17">
        <v>2.9222835E8</v>
      </c>
    </row>
    <row r="1035">
      <c r="A1035" s="7" t="s">
        <v>3467</v>
      </c>
      <c r="B1035" s="17" t="s">
        <v>3468</v>
      </c>
      <c r="C1035" s="17">
        <v>1023.0</v>
      </c>
      <c r="D1035" s="17">
        <v>9.308014023E7</v>
      </c>
      <c r="E1035" s="17">
        <v>6.0087974E7</v>
      </c>
      <c r="F1035" s="17">
        <v>8.1707642E7</v>
      </c>
      <c r="G1035" s="17">
        <v>1.18102506E8</v>
      </c>
      <c r="H1035" s="17">
        <v>1.39553149E8</v>
      </c>
    </row>
    <row r="1036">
      <c r="A1036" s="7" t="s">
        <v>3469</v>
      </c>
      <c r="B1036" s="17" t="s">
        <v>3470</v>
      </c>
      <c r="C1036" s="17">
        <v>693.0</v>
      </c>
      <c r="D1036" s="17">
        <v>2.193957507E8</v>
      </c>
      <c r="E1036" s="17">
        <v>1.19477782E8</v>
      </c>
      <c r="F1036" s="17">
        <v>2.07320637E8</v>
      </c>
      <c r="G1036" s="17">
        <v>2.50262378E8</v>
      </c>
      <c r="H1036" s="17">
        <v>3.73066011E8</v>
      </c>
    </row>
    <row r="1037">
      <c r="A1037" s="7" t="s">
        <v>3471</v>
      </c>
      <c r="B1037" s="17" t="s">
        <v>3472</v>
      </c>
      <c r="C1037" s="17">
        <v>18.0</v>
      </c>
      <c r="D1037" s="17">
        <v>1.785031742E8</v>
      </c>
      <c r="E1037" s="17">
        <v>1.26219163E8</v>
      </c>
      <c r="F1037" s="17">
        <v>1.87402765E8</v>
      </c>
      <c r="G1037" s="17">
        <v>2.28616663E8</v>
      </c>
      <c r="H1037" s="17">
        <v>2.45461462E8</v>
      </c>
    </row>
    <row r="1038">
      <c r="A1038" s="7" t="s">
        <v>3473</v>
      </c>
      <c r="B1038" s="17" t="s">
        <v>3474</v>
      </c>
      <c r="C1038" s="17">
        <v>738.0</v>
      </c>
      <c r="D1038" s="17">
        <v>8.955665806E7</v>
      </c>
      <c r="E1038" s="17">
        <v>6.3148842E7</v>
      </c>
      <c r="F1038" s="17">
        <v>8.1022961E7</v>
      </c>
      <c r="G1038" s="17">
        <v>1.05863243E8</v>
      </c>
      <c r="H1038" s="17">
        <v>1.30310998E8</v>
      </c>
    </row>
    <row r="1039">
      <c r="A1039" s="7" t="s">
        <v>3475</v>
      </c>
      <c r="B1039" s="17" t="s">
        <v>3476</v>
      </c>
      <c r="C1039" s="17">
        <v>6.0</v>
      </c>
      <c r="D1039" s="17">
        <v>7.667101983E7</v>
      </c>
      <c r="E1039" s="17">
        <v>1.5153064E7</v>
      </c>
      <c r="F1039" s="17">
        <v>2.203899E7</v>
      </c>
      <c r="G1039" s="17">
        <v>4.4895493E7</v>
      </c>
      <c r="H1039" s="17">
        <v>3.5129335E8</v>
      </c>
    </row>
    <row r="1040">
      <c r="A1040" s="7" t="s">
        <v>3477</v>
      </c>
      <c r="B1040" s="17" t="s">
        <v>3478</v>
      </c>
      <c r="C1040" s="17">
        <v>320.0</v>
      </c>
      <c r="D1040" s="17">
        <v>2.113600411E8</v>
      </c>
      <c r="E1040" s="17">
        <v>1.68544227E8</v>
      </c>
      <c r="F1040" s="17">
        <v>2.02545047E8</v>
      </c>
      <c r="G1040" s="17">
        <v>2.39281375E8</v>
      </c>
      <c r="H1040" s="17">
        <v>2.835806E8</v>
      </c>
    </row>
    <row r="1041">
      <c r="A1041" s="7" t="s">
        <v>3479</v>
      </c>
      <c r="B1041" s="17" t="s">
        <v>3480</v>
      </c>
      <c r="C1041" s="17">
        <v>15.0</v>
      </c>
      <c r="D1041" s="17">
        <v>2.452647191E8</v>
      </c>
      <c r="E1041" s="17">
        <v>1.16034859E8</v>
      </c>
      <c r="F1041" s="17">
        <v>1.91901488E8</v>
      </c>
      <c r="G1041" s="17">
        <v>3.7566175E8</v>
      </c>
      <c r="H1041" s="17">
        <v>4.2361395E8</v>
      </c>
    </row>
    <row r="1042">
      <c r="A1042" s="7" t="s">
        <v>3481</v>
      </c>
      <c r="B1042" s="17" t="s">
        <v>3482</v>
      </c>
      <c r="C1042" s="17">
        <v>3.0</v>
      </c>
      <c r="D1042" s="17">
        <v>2.54428623E8</v>
      </c>
      <c r="E1042" s="17">
        <v>2.1484905E8</v>
      </c>
      <c r="F1042" s="17">
        <v>2.42202419E8</v>
      </c>
      <c r="G1042" s="17">
        <v>3.062344E8</v>
      </c>
      <c r="H1042" s="17">
        <v>3.062344E8</v>
      </c>
    </row>
    <row r="1043">
      <c r="A1043" s="7" t="s">
        <v>3483</v>
      </c>
      <c r="B1043" s="17" t="s">
        <v>3484</v>
      </c>
      <c r="C1043" s="17">
        <v>1.0</v>
      </c>
      <c r="D1043" s="17">
        <v>7.7033148E7</v>
      </c>
      <c r="E1043" s="17">
        <v>7.7033148E7</v>
      </c>
      <c r="F1043" s="17">
        <v>7.7033148E7</v>
      </c>
      <c r="G1043" s="17">
        <v>7.7033148E7</v>
      </c>
      <c r="H1043" s="17">
        <v>7.7033148E7</v>
      </c>
    </row>
    <row r="1044">
      <c r="A1044" s="7" t="s">
        <v>3485</v>
      </c>
      <c r="B1044" s="17" t="s">
        <v>3486</v>
      </c>
      <c r="C1044" s="17">
        <v>259.0</v>
      </c>
      <c r="D1044" s="17">
        <v>2.322113088E8</v>
      </c>
      <c r="E1044" s="17">
        <v>1.033653E8</v>
      </c>
      <c r="F1044" s="17">
        <v>2.19398652E8</v>
      </c>
      <c r="G1044" s="17">
        <v>2.7611524E8</v>
      </c>
      <c r="H1044" s="17">
        <v>3.55624003E8</v>
      </c>
    </row>
    <row r="1045">
      <c r="A1045" s="7" t="s">
        <v>3489</v>
      </c>
      <c r="B1045" s="17" t="s">
        <v>3490</v>
      </c>
      <c r="C1045" s="17">
        <v>66.0</v>
      </c>
      <c r="D1045" s="17">
        <v>2.179258397E8</v>
      </c>
      <c r="E1045" s="17">
        <v>8.0009229E7</v>
      </c>
      <c r="F1045" s="17">
        <v>1.91805173E8</v>
      </c>
      <c r="G1045" s="17">
        <v>2.79863382E8</v>
      </c>
      <c r="H1045" s="17">
        <v>4.05177456E8</v>
      </c>
    </row>
    <row r="1046">
      <c r="A1046" s="7" t="s">
        <v>3491</v>
      </c>
      <c r="B1046" s="17" t="s">
        <v>3492</v>
      </c>
      <c r="C1046" s="17">
        <v>33.0</v>
      </c>
      <c r="D1046" s="17">
        <v>3.398527068E8</v>
      </c>
      <c r="E1046" s="17">
        <v>2.36525549E8</v>
      </c>
      <c r="F1046" s="17">
        <v>2.62527357E8</v>
      </c>
      <c r="G1046" s="17">
        <v>3.49648353E8</v>
      </c>
      <c r="H1046" s="17">
        <v>4.83833589E8</v>
      </c>
    </row>
    <row r="1047">
      <c r="A1047" s="7" t="s">
        <v>3493</v>
      </c>
      <c r="B1047" s="17" t="s">
        <v>3494</v>
      </c>
      <c r="C1047" s="17">
        <v>276.0</v>
      </c>
      <c r="D1047" s="17">
        <v>2.362385153E8</v>
      </c>
      <c r="E1047" s="17">
        <v>1.60359114E8</v>
      </c>
      <c r="F1047" s="17">
        <v>2.43962338E8</v>
      </c>
      <c r="G1047" s="17">
        <v>2.70602623E8</v>
      </c>
      <c r="H1047" s="17">
        <v>3.29718629E8</v>
      </c>
    </row>
    <row r="1048">
      <c r="A1048" s="7" t="s">
        <v>3495</v>
      </c>
      <c r="B1048" s="17" t="s">
        <v>3496</v>
      </c>
      <c r="C1048" s="17">
        <v>52.0</v>
      </c>
      <c r="D1048" s="17">
        <v>2.457708637E8</v>
      </c>
      <c r="E1048" s="17">
        <v>1.93272657E8</v>
      </c>
      <c r="F1048" s="17">
        <v>2.22968346E8</v>
      </c>
      <c r="G1048" s="17">
        <v>2.81558001E8</v>
      </c>
      <c r="H1048" s="17">
        <v>3.81927464E8</v>
      </c>
    </row>
    <row r="1049">
      <c r="A1049" s="7" t="s">
        <v>3497</v>
      </c>
      <c r="B1049" s="17" t="s">
        <v>3498</v>
      </c>
      <c r="C1049" s="17">
        <v>2.0</v>
      </c>
      <c r="D1049" s="17">
        <v>2.190557675E8</v>
      </c>
      <c r="E1049" s="17">
        <v>4.7547923E7</v>
      </c>
      <c r="F1049" s="17">
        <v>4.7547923E7</v>
      </c>
      <c r="G1049" s="17">
        <v>3.90563612E8</v>
      </c>
      <c r="H1049" s="17">
        <v>3.90563612E8</v>
      </c>
    </row>
    <row r="1050">
      <c r="A1050" s="7" t="s">
        <v>3499</v>
      </c>
      <c r="B1050" s="17" t="s">
        <v>3500</v>
      </c>
      <c r="C1050" s="17">
        <v>46.0</v>
      </c>
      <c r="D1050" s="17">
        <v>4.061259915E8</v>
      </c>
      <c r="E1050" s="17">
        <v>3.23641665E8</v>
      </c>
      <c r="F1050" s="17">
        <v>3.70917163E8</v>
      </c>
      <c r="G1050" s="17">
        <v>4.61819419E8</v>
      </c>
      <c r="H1050" s="17">
        <v>6.08464607E8</v>
      </c>
    </row>
    <row r="1051">
      <c r="A1051" s="7" t="s">
        <v>3501</v>
      </c>
      <c r="B1051" s="17" t="s">
        <v>3502</v>
      </c>
      <c r="C1051" s="17">
        <v>11.0</v>
      </c>
      <c r="D1051" s="17">
        <v>1.542355481E8</v>
      </c>
      <c r="E1051" s="17">
        <v>1.04169329E8</v>
      </c>
      <c r="F1051" s="17">
        <v>1.11921654E8</v>
      </c>
      <c r="G1051" s="17">
        <v>1.17194947E8</v>
      </c>
      <c r="H1051" s="17">
        <v>2.13447803E8</v>
      </c>
    </row>
    <row r="1052">
      <c r="A1052" s="7" t="s">
        <v>3503</v>
      </c>
      <c r="B1052" s="17" t="s">
        <v>3504</v>
      </c>
      <c r="C1052" s="17">
        <v>58.0</v>
      </c>
      <c r="D1052" s="17">
        <v>3.710773894E8</v>
      </c>
      <c r="E1052" s="17">
        <v>2.96365371E8</v>
      </c>
      <c r="F1052" s="17">
        <v>3.56053657E8</v>
      </c>
      <c r="G1052" s="17">
        <v>4.19992981E8</v>
      </c>
      <c r="H1052" s="17">
        <v>5.79413018E8</v>
      </c>
    </row>
    <row r="1053">
      <c r="A1053" s="7" t="s">
        <v>3505</v>
      </c>
      <c r="B1053" s="17" t="s">
        <v>3506</v>
      </c>
      <c r="C1053" s="17">
        <v>72.0</v>
      </c>
      <c r="D1053" s="17">
        <v>3.072625715E8</v>
      </c>
      <c r="E1053" s="17">
        <v>2.61404347E8</v>
      </c>
      <c r="F1053" s="17">
        <v>2.90528093E8</v>
      </c>
      <c r="G1053" s="17">
        <v>3.30268057E8</v>
      </c>
      <c r="H1053" s="17">
        <v>3.94624195E8</v>
      </c>
    </row>
    <row r="1054">
      <c r="A1054" s="7" t="s">
        <v>3507</v>
      </c>
      <c r="B1054" s="17" t="s">
        <v>3508</v>
      </c>
      <c r="C1054" s="17">
        <v>6.0</v>
      </c>
      <c r="D1054" s="17">
        <v>2.68621244E8</v>
      </c>
      <c r="E1054" s="17">
        <v>1.86353769E8</v>
      </c>
      <c r="F1054" s="17">
        <v>2.64266004E8</v>
      </c>
      <c r="G1054" s="17">
        <v>3.7118585E8</v>
      </c>
      <c r="H1054" s="17">
        <v>4.58630002E8</v>
      </c>
    </row>
    <row r="1055">
      <c r="A1055" s="7" t="s">
        <v>3509</v>
      </c>
      <c r="B1055" s="17" t="s">
        <v>3510</v>
      </c>
      <c r="C1055" s="17">
        <v>303.0</v>
      </c>
      <c r="D1055" s="17">
        <v>8.545361052E7</v>
      </c>
      <c r="E1055" s="17">
        <v>3.8386467E7</v>
      </c>
      <c r="F1055" s="17">
        <v>8.0101067E7</v>
      </c>
      <c r="G1055" s="17">
        <v>1.19623321E8</v>
      </c>
      <c r="H1055" s="17">
        <v>1.370243E8</v>
      </c>
    </row>
    <row r="1056">
      <c r="A1056" s="7" t="s">
        <v>3511</v>
      </c>
      <c r="B1056" s="17" t="s">
        <v>3512</v>
      </c>
      <c r="C1056" s="17">
        <v>2.0</v>
      </c>
      <c r="D1056" s="17">
        <v>1.366027575E8</v>
      </c>
      <c r="E1056" s="17">
        <v>1000000.0</v>
      </c>
      <c r="F1056" s="17">
        <v>1000000.0</v>
      </c>
      <c r="G1056" s="17">
        <v>2.72205515E8</v>
      </c>
      <c r="H1056" s="17">
        <v>2.72205515E8</v>
      </c>
    </row>
    <row r="1057">
      <c r="A1057" s="7" t="s">
        <v>3513</v>
      </c>
      <c r="B1057" s="17" t="s">
        <v>3514</v>
      </c>
      <c r="C1057" s="17">
        <v>29.0</v>
      </c>
      <c r="D1057" s="17">
        <v>1.582802614E8</v>
      </c>
      <c r="E1057" s="17">
        <v>3.4819697E7</v>
      </c>
      <c r="F1057" s="17">
        <v>1.71821753E8</v>
      </c>
      <c r="G1057" s="17">
        <v>2.49057707E8</v>
      </c>
      <c r="H1057" s="17">
        <v>2.96734515E8</v>
      </c>
    </row>
    <row r="1058">
      <c r="A1058" s="7" t="s">
        <v>3515</v>
      </c>
      <c r="B1058" s="17" t="s">
        <v>3516</v>
      </c>
      <c r="C1058" s="17">
        <v>9.0</v>
      </c>
      <c r="D1058" s="17">
        <v>5.042962544E7</v>
      </c>
      <c r="E1058" s="17">
        <v>2.6117E7</v>
      </c>
      <c r="F1058" s="17">
        <v>4.6712192E7</v>
      </c>
      <c r="G1058" s="17">
        <v>5.0041625E7</v>
      </c>
      <c r="H1058" s="17">
        <v>1.45843134E8</v>
      </c>
    </row>
    <row r="1059">
      <c r="A1059" s="7" t="s">
        <v>3517</v>
      </c>
      <c r="B1059" s="17" t="s">
        <v>3518</v>
      </c>
      <c r="C1059" s="17">
        <v>52.0</v>
      </c>
      <c r="D1059" s="17">
        <v>5.498603235E7</v>
      </c>
      <c r="E1059" s="17">
        <v>3.8386275E7</v>
      </c>
      <c r="F1059" s="17">
        <v>4.3809794E7</v>
      </c>
      <c r="G1059" s="17">
        <v>6.1696616E7</v>
      </c>
      <c r="H1059" s="17">
        <v>9.4196691E7</v>
      </c>
    </row>
    <row r="1060">
      <c r="A1060" s="7" t="s">
        <v>3519</v>
      </c>
      <c r="B1060" s="17" t="s">
        <v>3520</v>
      </c>
      <c r="C1060" s="17">
        <v>822.0</v>
      </c>
      <c r="D1060" s="17">
        <v>6.550248294E7</v>
      </c>
      <c r="E1060" s="17">
        <v>3.8937089E7</v>
      </c>
      <c r="F1060" s="17">
        <v>5.1117538E7</v>
      </c>
      <c r="G1060" s="17">
        <v>8.6802554E7</v>
      </c>
      <c r="H1060" s="17">
        <v>1.11274123E8</v>
      </c>
    </row>
    <row r="1061">
      <c r="A1061" s="7" t="s">
        <v>3521</v>
      </c>
      <c r="B1061" s="17" t="s">
        <v>3522</v>
      </c>
      <c r="C1061" s="17">
        <v>17.0</v>
      </c>
      <c r="D1061" s="17">
        <v>9.493541635E7</v>
      </c>
      <c r="E1061" s="17">
        <v>7.8775926E7</v>
      </c>
      <c r="F1061" s="17">
        <v>9.6410901E7</v>
      </c>
      <c r="G1061" s="17">
        <v>1.12820242E8</v>
      </c>
      <c r="H1061" s="17">
        <v>1.19691542E8</v>
      </c>
    </row>
    <row r="1062">
      <c r="A1062" s="7" t="s">
        <v>3523</v>
      </c>
      <c r="B1062" s="17" t="s">
        <v>3524</v>
      </c>
      <c r="C1062" s="17">
        <v>6202.0</v>
      </c>
      <c r="D1062" s="17">
        <v>4.91289535E7</v>
      </c>
      <c r="E1062" s="17">
        <v>3.1171173E7</v>
      </c>
      <c r="F1062" s="17">
        <v>4.32692E7</v>
      </c>
      <c r="G1062" s="17">
        <v>5.86198E7</v>
      </c>
      <c r="H1062" s="17">
        <v>8.3485275E7</v>
      </c>
    </row>
    <row r="1063">
      <c r="A1063" s="7" t="s">
        <v>3525</v>
      </c>
      <c r="B1063" s="17" t="s">
        <v>3526</v>
      </c>
      <c r="C1063" s="17">
        <v>47211.0</v>
      </c>
      <c r="D1063" s="17">
        <v>6.051765217E7</v>
      </c>
      <c r="E1063" s="17">
        <v>3.9366492E7</v>
      </c>
      <c r="F1063" s="17">
        <v>5.5074449E7</v>
      </c>
      <c r="G1063" s="17">
        <v>7.5531395E7</v>
      </c>
      <c r="H1063" s="17">
        <v>9.4117345E7</v>
      </c>
    </row>
    <row r="1064">
      <c r="A1064" s="7" t="s">
        <v>3527</v>
      </c>
      <c r="B1064" s="17" t="s">
        <v>3528</v>
      </c>
      <c r="C1064" s="17">
        <v>126.0</v>
      </c>
      <c r="D1064" s="17">
        <v>7.711390069E7</v>
      </c>
      <c r="E1064" s="17">
        <v>5.5479399E7</v>
      </c>
      <c r="F1064" s="17">
        <v>8.1867265E7</v>
      </c>
      <c r="G1064" s="17">
        <v>8.8129018E7</v>
      </c>
      <c r="H1064" s="17">
        <v>1.03997911E8</v>
      </c>
    </row>
    <row r="1065">
      <c r="A1065" s="7" t="s">
        <v>3529</v>
      </c>
      <c r="B1065" s="17" t="s">
        <v>3530</v>
      </c>
      <c r="C1065" s="17">
        <v>695.0</v>
      </c>
      <c r="D1065" s="17">
        <v>1.830143538E8</v>
      </c>
      <c r="E1065" s="17">
        <v>1.42528282E8</v>
      </c>
      <c r="F1065" s="17">
        <v>1.70263448E8</v>
      </c>
      <c r="G1065" s="17">
        <v>2.08169597E8</v>
      </c>
      <c r="H1065" s="17">
        <v>2.38783268E8</v>
      </c>
    </row>
    <row r="1066">
      <c r="A1066" s="7" t="s">
        <v>3531</v>
      </c>
      <c r="B1066" s="17" t="s">
        <v>3532</v>
      </c>
      <c r="C1066" s="17">
        <v>17.0</v>
      </c>
      <c r="D1066" s="17">
        <v>2.145500677E8</v>
      </c>
      <c r="E1066" s="17">
        <v>1.59020143E8</v>
      </c>
      <c r="F1066" s="17">
        <v>1.82798128E8</v>
      </c>
      <c r="G1066" s="17">
        <v>1.90110411E8</v>
      </c>
      <c r="H1066" s="17">
        <v>2.04151909E8</v>
      </c>
    </row>
    <row r="1067">
      <c r="A1067" s="7" t="s">
        <v>3533</v>
      </c>
      <c r="B1067" s="17" t="s">
        <v>3534</v>
      </c>
      <c r="C1067" s="17">
        <v>1.0</v>
      </c>
      <c r="D1067" s="17">
        <v>2.54228489E8</v>
      </c>
      <c r="E1067" s="17">
        <v>2.54228489E8</v>
      </c>
      <c r="F1067" s="17">
        <v>2.54228489E8</v>
      </c>
      <c r="G1067" s="17">
        <v>2.54228489E8</v>
      </c>
      <c r="H1067" s="17">
        <v>2.54228489E8</v>
      </c>
    </row>
    <row r="1068">
      <c r="A1068" s="7" t="s">
        <v>3535</v>
      </c>
      <c r="B1068" s="17" t="s">
        <v>3536</v>
      </c>
      <c r="C1068" s="17">
        <v>315.0</v>
      </c>
      <c r="D1068" s="17">
        <v>2.30565908E8</v>
      </c>
      <c r="E1068" s="17">
        <v>1.97915098E8</v>
      </c>
      <c r="F1068" s="17">
        <v>2.09055376E8</v>
      </c>
      <c r="G1068" s="17">
        <v>2.53576791E8</v>
      </c>
      <c r="H1068" s="17">
        <v>3.15409528E8</v>
      </c>
    </row>
    <row r="1069">
      <c r="A1069" s="7" t="s">
        <v>3537</v>
      </c>
      <c r="B1069" s="17" t="s">
        <v>3538</v>
      </c>
      <c r="C1069" s="17">
        <v>838.0</v>
      </c>
      <c r="D1069" s="17">
        <v>2.184178507E8</v>
      </c>
      <c r="E1069" s="17">
        <v>1.88242931E8</v>
      </c>
      <c r="F1069" s="17">
        <v>2.03686418E8</v>
      </c>
      <c r="G1069" s="17">
        <v>2.42295646E8</v>
      </c>
      <c r="H1069" s="17">
        <v>3.11725667E8</v>
      </c>
    </row>
    <row r="1070">
      <c r="A1070" s="7" t="s">
        <v>3539</v>
      </c>
      <c r="B1070" s="17" t="s">
        <v>3540</v>
      </c>
      <c r="C1070" s="17">
        <v>974.0</v>
      </c>
      <c r="D1070" s="17">
        <v>1.919183035E8</v>
      </c>
      <c r="E1070" s="17">
        <v>1.28476461E8</v>
      </c>
      <c r="F1070" s="17">
        <v>1.77590468E8</v>
      </c>
      <c r="G1070" s="17">
        <v>2.35515584E8</v>
      </c>
      <c r="H1070" s="17">
        <v>2.955422E8</v>
      </c>
    </row>
    <row r="1071">
      <c r="A1071" s="7" t="s">
        <v>3541</v>
      </c>
      <c r="B1071" s="17" t="s">
        <v>3542</v>
      </c>
      <c r="C1071" s="17">
        <v>198.0</v>
      </c>
      <c r="D1071" s="17">
        <v>1.844149917E8</v>
      </c>
      <c r="E1071" s="17">
        <v>1.24912752E8</v>
      </c>
      <c r="F1071" s="17">
        <v>1.6711785E8</v>
      </c>
      <c r="G1071" s="17">
        <v>2.15153176E8</v>
      </c>
      <c r="H1071" s="17">
        <v>2.9063045E8</v>
      </c>
    </row>
    <row r="1072">
      <c r="A1072" s="7" t="s">
        <v>3543</v>
      </c>
      <c r="B1072" s="17" t="s">
        <v>3544</v>
      </c>
      <c r="C1072" s="17">
        <v>805.0</v>
      </c>
      <c r="D1072" s="17">
        <v>2.368816468E8</v>
      </c>
      <c r="E1072" s="17">
        <v>1.99873904E8</v>
      </c>
      <c r="F1072" s="17">
        <v>2.09619921E8</v>
      </c>
      <c r="G1072" s="17">
        <v>2.52990189E8</v>
      </c>
      <c r="H1072" s="17">
        <v>3.15604607E8</v>
      </c>
    </row>
    <row r="1073">
      <c r="A1073" s="7" t="s">
        <v>3545</v>
      </c>
      <c r="B1073" s="17" t="s">
        <v>3546</v>
      </c>
      <c r="C1073" s="17">
        <v>2.0</v>
      </c>
      <c r="D1073" s="17">
        <v>2.65754391E8</v>
      </c>
      <c r="E1073" s="17">
        <v>2.42123389E8</v>
      </c>
      <c r="F1073" s="17">
        <v>2.42123389E8</v>
      </c>
      <c r="G1073" s="17">
        <v>2.89385393E8</v>
      </c>
      <c r="H1073" s="17">
        <v>2.89385393E8</v>
      </c>
    </row>
    <row r="1074">
      <c r="A1074" s="7" t="s">
        <v>3547</v>
      </c>
      <c r="B1074" s="17" t="s">
        <v>3548</v>
      </c>
      <c r="C1074" s="17">
        <v>2.0</v>
      </c>
      <c r="D1074" s="17">
        <v>5.509875755E8</v>
      </c>
      <c r="E1074" s="17">
        <v>2.5961951E7</v>
      </c>
      <c r="F1074" s="17">
        <v>2.5961951E7</v>
      </c>
      <c r="G1074" s="17">
        <v>1.0760132E9</v>
      </c>
      <c r="H1074" s="17">
        <v>1.0760132E9</v>
      </c>
    </row>
    <row r="1075">
      <c r="A1075" s="7" t="s">
        <v>3549</v>
      </c>
      <c r="B1075" s="17" t="s">
        <v>3550</v>
      </c>
      <c r="C1075" s="17">
        <v>7.0</v>
      </c>
      <c r="D1075" s="17">
        <v>1.655547554E8</v>
      </c>
      <c r="E1075" s="17">
        <v>1.30766618E8</v>
      </c>
      <c r="F1075" s="17">
        <v>1.50197141E8</v>
      </c>
      <c r="G1075" s="17">
        <v>2.04876986E8</v>
      </c>
      <c r="H1075" s="17">
        <v>2.56377682E8</v>
      </c>
    </row>
    <row r="1076">
      <c r="A1076" s="7" t="s">
        <v>3551</v>
      </c>
      <c r="B1076" s="17" t="s">
        <v>3552</v>
      </c>
      <c r="C1076" s="17">
        <v>30.0</v>
      </c>
      <c r="D1076" s="17">
        <v>3.170479811E8</v>
      </c>
      <c r="E1076" s="17">
        <v>1.9529772E8</v>
      </c>
      <c r="F1076" s="17">
        <v>3.1111236E8</v>
      </c>
      <c r="G1076" s="17">
        <v>4.16008838E8</v>
      </c>
      <c r="H1076" s="17">
        <v>4.90778888E8</v>
      </c>
    </row>
    <row r="1077">
      <c r="A1077" s="7" t="s">
        <v>3553</v>
      </c>
      <c r="B1077" s="17" t="s">
        <v>3554</v>
      </c>
      <c r="C1077" s="17">
        <v>3.0</v>
      </c>
      <c r="D1077" s="17">
        <v>6.3072464E7</v>
      </c>
      <c r="E1077" s="17">
        <v>1477300.0</v>
      </c>
      <c r="F1077" s="17">
        <v>4.1001836E7</v>
      </c>
      <c r="G1077" s="17">
        <v>1.46738256E8</v>
      </c>
      <c r="H1077" s="17">
        <v>1.46738256E8</v>
      </c>
    </row>
    <row r="1078">
      <c r="A1078" s="7" t="s">
        <v>3555</v>
      </c>
      <c r="B1078" s="17" t="s">
        <v>3556</v>
      </c>
      <c r="C1078" s="17">
        <v>1.0</v>
      </c>
      <c r="D1078" s="17">
        <v>4.7158702E7</v>
      </c>
      <c r="E1078" s="17">
        <v>4.7158702E7</v>
      </c>
      <c r="F1078" s="17">
        <v>4.7158702E7</v>
      </c>
      <c r="G1078" s="17">
        <v>4.7158702E7</v>
      </c>
      <c r="H1078" s="17">
        <v>4.7158702E7</v>
      </c>
    </row>
    <row r="1079">
      <c r="A1079" s="7" t="s">
        <v>3559</v>
      </c>
      <c r="B1079" s="17" t="s">
        <v>3560</v>
      </c>
      <c r="C1079" s="17">
        <v>2.0</v>
      </c>
      <c r="D1079" s="17">
        <v>1.92153822E8</v>
      </c>
      <c r="E1079" s="17">
        <v>6.9344244E7</v>
      </c>
      <c r="F1079" s="17">
        <v>6.9344244E7</v>
      </c>
      <c r="G1079" s="17">
        <v>3.149634E8</v>
      </c>
      <c r="H1079" s="17">
        <v>3.149634E8</v>
      </c>
    </row>
    <row r="1080">
      <c r="A1080" s="7" t="s">
        <v>3561</v>
      </c>
      <c r="B1080" s="17" t="s">
        <v>3562</v>
      </c>
      <c r="C1080" s="17">
        <v>3.0</v>
      </c>
      <c r="D1080" s="17">
        <v>7.5986584E7</v>
      </c>
      <c r="E1080" s="17">
        <v>4657934.0</v>
      </c>
      <c r="F1080" s="17">
        <v>1.03446199E8</v>
      </c>
      <c r="G1080" s="17">
        <v>1.19855619E8</v>
      </c>
      <c r="H1080" s="17">
        <v>1.19855619E8</v>
      </c>
    </row>
    <row r="1081">
      <c r="A1081" s="7" t="s">
        <v>3563</v>
      </c>
      <c r="B1081" s="17" t="s">
        <v>3564</v>
      </c>
      <c r="C1081" s="17">
        <v>15.0</v>
      </c>
      <c r="D1081" s="17">
        <v>1.649654137E8</v>
      </c>
      <c r="E1081" s="17">
        <v>6.9009364E7</v>
      </c>
      <c r="F1081" s="17">
        <v>1.69508669E8</v>
      </c>
      <c r="G1081" s="17">
        <v>2.43381234E8</v>
      </c>
      <c r="H1081" s="17">
        <v>2.96666847E8</v>
      </c>
    </row>
    <row r="1082">
      <c r="A1082" s="7" t="s">
        <v>3565</v>
      </c>
      <c r="B1082" s="17" t="s">
        <v>3566</v>
      </c>
      <c r="C1082" s="17">
        <v>950.0</v>
      </c>
      <c r="D1082" s="17">
        <v>4.88140115E7</v>
      </c>
      <c r="E1082" s="17">
        <v>1.7814857E7</v>
      </c>
      <c r="F1082" s="17">
        <v>2.935255E7</v>
      </c>
      <c r="G1082" s="17">
        <v>5.3852561E7</v>
      </c>
      <c r="H1082" s="17">
        <v>1.02435659E8</v>
      </c>
    </row>
    <row r="1083">
      <c r="A1083" s="7" t="s">
        <v>3567</v>
      </c>
      <c r="B1083" s="17" t="s">
        <v>3568</v>
      </c>
      <c r="C1083" s="17">
        <v>5.0</v>
      </c>
      <c r="D1083" s="17">
        <v>2.409373386E8</v>
      </c>
      <c r="E1083" s="17">
        <v>2.44392042E8</v>
      </c>
      <c r="F1083" s="17">
        <v>2.71804699E8</v>
      </c>
      <c r="G1083" s="17">
        <v>3.10575182E8</v>
      </c>
      <c r="H1083" s="17">
        <v>3.44337248E8</v>
      </c>
    </row>
    <row r="1084">
      <c r="A1084" s="7" t="s">
        <v>3569</v>
      </c>
      <c r="B1084" s="17" t="s">
        <v>3570</v>
      </c>
      <c r="C1084" s="17">
        <v>42.0</v>
      </c>
      <c r="D1084" s="17">
        <v>2.759790273E8</v>
      </c>
      <c r="E1084" s="17">
        <v>2.36002133E8</v>
      </c>
      <c r="F1084" s="17">
        <v>2.53099334E8</v>
      </c>
      <c r="G1084" s="17">
        <v>2.77193124E8</v>
      </c>
      <c r="H1084" s="17">
        <v>3.77498009E8</v>
      </c>
    </row>
    <row r="1085">
      <c r="A1085" s="7" t="s">
        <v>3571</v>
      </c>
      <c r="B1085" s="17" t="s">
        <v>3572</v>
      </c>
      <c r="C1085" s="17">
        <v>324.0</v>
      </c>
      <c r="D1085" s="17">
        <v>1.276247051E8</v>
      </c>
      <c r="E1085" s="17">
        <v>4.8194955E7</v>
      </c>
      <c r="F1085" s="17">
        <v>8.8736625E7</v>
      </c>
      <c r="G1085" s="17">
        <v>1.60339817E8</v>
      </c>
      <c r="H1085" s="17">
        <v>2.99922094E8</v>
      </c>
    </row>
    <row r="1086">
      <c r="A1086" s="7" t="s">
        <v>3573</v>
      </c>
      <c r="B1086" s="17" t="s">
        <v>3574</v>
      </c>
      <c r="C1086" s="17">
        <v>40.0</v>
      </c>
      <c r="D1086" s="17">
        <v>9223406.548</v>
      </c>
      <c r="E1086" s="17">
        <v>4743103.0</v>
      </c>
      <c r="F1086" s="17">
        <v>6187288.0</v>
      </c>
      <c r="G1086" s="17">
        <v>1.2111378E7</v>
      </c>
      <c r="H1086" s="17">
        <v>1.4742888E7</v>
      </c>
    </row>
    <row r="1087">
      <c r="A1087" s="7" t="s">
        <v>3575</v>
      </c>
      <c r="B1087" s="17" t="s">
        <v>3576</v>
      </c>
      <c r="C1087" s="17">
        <v>2279.0</v>
      </c>
      <c r="D1087" s="17">
        <v>4.133817397E7</v>
      </c>
      <c r="E1087" s="17">
        <v>2.0188145E7</v>
      </c>
      <c r="F1087" s="17">
        <v>2.739725E7</v>
      </c>
      <c r="G1087" s="17">
        <v>4.7281928E7</v>
      </c>
      <c r="H1087" s="17">
        <v>8.2536943E7</v>
      </c>
    </row>
    <row r="1088">
      <c r="A1088" s="7" t="s">
        <v>3577</v>
      </c>
      <c r="B1088" s="17" t="s">
        <v>3578</v>
      </c>
      <c r="C1088" s="17">
        <v>2483.0</v>
      </c>
      <c r="D1088" s="17">
        <v>4.483177901E7</v>
      </c>
      <c r="E1088" s="17">
        <v>2.10073E7</v>
      </c>
      <c r="F1088" s="17">
        <v>3.1308271E7</v>
      </c>
      <c r="G1088" s="17">
        <v>5.4190064E7</v>
      </c>
      <c r="H1088" s="17">
        <v>9.3065101E7</v>
      </c>
    </row>
    <row r="1089">
      <c r="A1089" s="7" t="s">
        <v>3579</v>
      </c>
      <c r="B1089" s="17" t="s">
        <v>3580</v>
      </c>
      <c r="C1089" s="17">
        <v>5008.0</v>
      </c>
      <c r="D1089" s="17">
        <v>3.710996242E7</v>
      </c>
      <c r="E1089" s="17">
        <v>1.556488E7</v>
      </c>
      <c r="F1089" s="17">
        <v>2.7081445E7</v>
      </c>
      <c r="G1089" s="17">
        <v>3.8771315E7</v>
      </c>
      <c r="H1089" s="17">
        <v>6.9143906E7</v>
      </c>
    </row>
    <row r="1090">
      <c r="A1090" s="7" t="s">
        <v>3581</v>
      </c>
      <c r="B1090" s="17" t="s">
        <v>3582</v>
      </c>
      <c r="C1090" s="17">
        <v>22.0</v>
      </c>
      <c r="D1090" s="17">
        <v>7.450750209E7</v>
      </c>
      <c r="E1090" s="17">
        <v>3.7551286E7</v>
      </c>
      <c r="F1090" s="17">
        <v>5.3256587E7</v>
      </c>
      <c r="G1090" s="17">
        <v>1.0631894E8</v>
      </c>
      <c r="H1090" s="17">
        <v>1.44870176E8</v>
      </c>
    </row>
    <row r="1091">
      <c r="A1091" s="7" t="s">
        <v>3583</v>
      </c>
      <c r="B1091" s="17" t="s">
        <v>3584</v>
      </c>
      <c r="C1091" s="17">
        <v>15.0</v>
      </c>
      <c r="D1091" s="17">
        <v>5.52598292E7</v>
      </c>
      <c r="E1091" s="17">
        <v>1.79317E7</v>
      </c>
      <c r="F1091" s="17">
        <v>2.4030141E7</v>
      </c>
      <c r="G1091" s="17">
        <v>5.1952928E7</v>
      </c>
      <c r="H1091" s="17">
        <v>1.46289321E8</v>
      </c>
    </row>
    <row r="1092">
      <c r="A1092" s="7" t="s">
        <v>3585</v>
      </c>
      <c r="B1092" s="17" t="s">
        <v>3586</v>
      </c>
      <c r="C1092" s="17">
        <v>1833.0</v>
      </c>
      <c r="D1092" s="17">
        <v>5.048390978E7</v>
      </c>
      <c r="E1092" s="17">
        <v>2.68408E7</v>
      </c>
      <c r="F1092" s="17">
        <v>4.8336139E7</v>
      </c>
      <c r="G1092" s="17">
        <v>6.2737092E7</v>
      </c>
      <c r="H1092" s="17">
        <v>9.3985953E7</v>
      </c>
    </row>
    <row r="1093">
      <c r="A1093" s="7" t="s">
        <v>3587</v>
      </c>
      <c r="B1093" s="17" t="s">
        <v>3588</v>
      </c>
      <c r="C1093" s="17">
        <v>47.0</v>
      </c>
      <c r="D1093" s="17">
        <v>9.291185932E7</v>
      </c>
      <c r="E1093" s="17">
        <v>6.8074108E7</v>
      </c>
      <c r="F1093" s="17">
        <v>8.1841072E7</v>
      </c>
      <c r="G1093" s="17">
        <v>9.2113175E7</v>
      </c>
      <c r="H1093" s="17">
        <v>2.04821146E8</v>
      </c>
    </row>
    <row r="1094">
      <c r="A1094" s="7" t="s">
        <v>3589</v>
      </c>
      <c r="B1094" s="17" t="s">
        <v>3590</v>
      </c>
      <c r="C1094" s="17">
        <v>172.0</v>
      </c>
      <c r="D1094" s="17">
        <v>3.142253383E7</v>
      </c>
      <c r="E1094" s="17">
        <v>4395475.0</v>
      </c>
      <c r="F1094" s="17">
        <v>1.118088E7</v>
      </c>
      <c r="G1094" s="17">
        <v>3.6475623E7</v>
      </c>
      <c r="H1094" s="17">
        <v>6.6481946E7</v>
      </c>
    </row>
    <row r="1095">
      <c r="A1095" s="7" t="s">
        <v>3591</v>
      </c>
      <c r="B1095" s="17" t="s">
        <v>3592</v>
      </c>
      <c r="C1095" s="17">
        <v>10.0</v>
      </c>
      <c r="D1095" s="17">
        <v>2.15925743E7</v>
      </c>
      <c r="E1095" s="17">
        <v>5124116.0</v>
      </c>
      <c r="F1095" s="17">
        <v>8645480.0</v>
      </c>
      <c r="G1095" s="17">
        <v>4.0642207E7</v>
      </c>
      <c r="H1095" s="17">
        <v>4.7677999E7</v>
      </c>
    </row>
    <row r="1096">
      <c r="A1096" s="7" t="s">
        <v>3593</v>
      </c>
      <c r="B1096" s="17" t="s">
        <v>3594</v>
      </c>
      <c r="C1096" s="17">
        <v>73.0</v>
      </c>
      <c r="D1096" s="17">
        <v>1.254726898E8</v>
      </c>
      <c r="E1096" s="17">
        <v>6.2100712E7</v>
      </c>
      <c r="F1096" s="17">
        <v>9.129657E7</v>
      </c>
      <c r="G1096" s="17">
        <v>1.59727365E8</v>
      </c>
      <c r="H1096" s="17">
        <v>2.8008561E8</v>
      </c>
    </row>
    <row r="1097">
      <c r="A1097" s="7" t="s">
        <v>3595</v>
      </c>
      <c r="B1097" s="17" t="s">
        <v>3596</v>
      </c>
      <c r="C1097" s="17">
        <v>2.0</v>
      </c>
      <c r="D1097" s="17">
        <v>1.67188584E8</v>
      </c>
      <c r="E1097" s="17">
        <v>7.8516368E7</v>
      </c>
      <c r="F1097" s="17">
        <v>7.8516368E7</v>
      </c>
      <c r="G1097" s="17">
        <v>2.558608E8</v>
      </c>
      <c r="H1097" s="17">
        <v>2.558608E8</v>
      </c>
    </row>
    <row r="1098">
      <c r="A1098" s="7" t="s">
        <v>3597</v>
      </c>
      <c r="B1098" s="17" t="s">
        <v>3598</v>
      </c>
      <c r="C1098" s="17">
        <v>137.0</v>
      </c>
      <c r="D1098" s="17">
        <v>2.479776356E8</v>
      </c>
      <c r="E1098" s="17">
        <v>1.699531E8</v>
      </c>
      <c r="F1098" s="17">
        <v>2.608641E8</v>
      </c>
      <c r="G1098" s="17">
        <v>3.108108E8</v>
      </c>
      <c r="H1098" s="17">
        <v>3.71118741E8</v>
      </c>
    </row>
    <row r="1099">
      <c r="A1099" s="7" t="s">
        <v>3599</v>
      </c>
      <c r="B1099" s="17" t="s">
        <v>3600</v>
      </c>
      <c r="C1099" s="17">
        <v>1350.0</v>
      </c>
      <c r="D1099" s="17">
        <v>6.682586499E7</v>
      </c>
      <c r="E1099" s="17">
        <v>3.121115E7</v>
      </c>
      <c r="F1099" s="17">
        <v>5.5966914E7</v>
      </c>
      <c r="G1099" s="17">
        <v>8.3390849E7</v>
      </c>
      <c r="H1099" s="17">
        <v>1.14557106E8</v>
      </c>
    </row>
    <row r="1100">
      <c r="A1100" s="7" t="s">
        <v>3601</v>
      </c>
      <c r="B1100" s="17" t="s">
        <v>3602</v>
      </c>
      <c r="C1100" s="17">
        <v>80.0</v>
      </c>
      <c r="D1100" s="17">
        <v>7.976668496E7</v>
      </c>
      <c r="E1100" s="17">
        <v>3.6662066E7</v>
      </c>
      <c r="F1100" s="17">
        <v>8.0493624E7</v>
      </c>
      <c r="G1100" s="17">
        <v>1.10265307E8</v>
      </c>
      <c r="H1100" s="17">
        <v>1.37640145E8</v>
      </c>
    </row>
    <row r="1101">
      <c r="A1101" s="7" t="s">
        <v>3603</v>
      </c>
      <c r="B1101" s="17" t="s">
        <v>3604</v>
      </c>
      <c r="C1101" s="17">
        <v>229.0</v>
      </c>
      <c r="D1101" s="17">
        <v>9.251484359E7</v>
      </c>
      <c r="E1101" s="17">
        <v>6.6485769E7</v>
      </c>
      <c r="F1101" s="17">
        <v>8.1746847E7</v>
      </c>
      <c r="G1101" s="17">
        <v>1.03152394E8</v>
      </c>
      <c r="H1101" s="17">
        <v>1.44704431E8</v>
      </c>
    </row>
    <row r="1102">
      <c r="A1102" s="7" t="s">
        <v>3607</v>
      </c>
      <c r="B1102" s="17" t="s">
        <v>3608</v>
      </c>
      <c r="C1102" s="17">
        <v>45.0</v>
      </c>
      <c r="D1102" s="17">
        <v>8.094632293E7</v>
      </c>
      <c r="E1102" s="17">
        <v>8.3774938E7</v>
      </c>
      <c r="F1102" s="17">
        <v>8.6949595E7</v>
      </c>
      <c r="G1102" s="17">
        <v>9.1885776E7</v>
      </c>
      <c r="H1102" s="17">
        <v>1.12413467E8</v>
      </c>
    </row>
    <row r="1103">
      <c r="A1103" s="7" t="s">
        <v>3609</v>
      </c>
      <c r="B1103" s="17" t="s">
        <v>3610</v>
      </c>
      <c r="C1103" s="17">
        <v>15.0</v>
      </c>
      <c r="D1103" s="17">
        <v>2.523383765E8</v>
      </c>
      <c r="E1103" s="17">
        <v>2.09503002E8</v>
      </c>
      <c r="F1103" s="17">
        <v>2.17458037E8</v>
      </c>
      <c r="G1103" s="17">
        <v>2.37287432E8</v>
      </c>
      <c r="H1103" s="17">
        <v>3.3519545E8</v>
      </c>
    </row>
    <row r="1104">
      <c r="A1104" s="7" t="s">
        <v>3611</v>
      </c>
      <c r="B1104" s="17" t="s">
        <v>3612</v>
      </c>
      <c r="C1104" s="17">
        <v>233.0</v>
      </c>
      <c r="D1104" s="17">
        <v>2.463187038E8</v>
      </c>
      <c r="E1104" s="17">
        <v>2.24387682E8</v>
      </c>
      <c r="F1104" s="17">
        <v>2.40346624E8</v>
      </c>
      <c r="G1104" s="17">
        <v>2.88213113E8</v>
      </c>
      <c r="H1104" s="17">
        <v>3.505864E8</v>
      </c>
    </row>
    <row r="1105">
      <c r="A1105" s="7" t="s">
        <v>3613</v>
      </c>
      <c r="B1105" s="17" t="s">
        <v>3614</v>
      </c>
      <c r="C1105" s="17">
        <v>2.0</v>
      </c>
      <c r="D1105" s="17">
        <v>6.8874727E7</v>
      </c>
      <c r="E1105" s="17">
        <v>6.8074108E7</v>
      </c>
      <c r="F1105" s="17">
        <v>6.8074108E7</v>
      </c>
      <c r="G1105" s="17">
        <v>6.9675346E7</v>
      </c>
      <c r="H1105" s="17">
        <v>6.9675346E7</v>
      </c>
    </row>
    <row r="1106">
      <c r="A1106" s="7" t="s">
        <v>3615</v>
      </c>
      <c r="B1106" s="17" t="s">
        <v>3616</v>
      </c>
      <c r="C1106" s="17">
        <v>92.0</v>
      </c>
      <c r="D1106" s="17">
        <v>6.032475492E7</v>
      </c>
      <c r="E1106" s="17">
        <v>4.1628685E7</v>
      </c>
      <c r="F1106" s="17">
        <v>4.6702989E7</v>
      </c>
      <c r="G1106" s="17">
        <v>6.9272249E7</v>
      </c>
      <c r="H1106" s="17">
        <v>9.93949E7</v>
      </c>
    </row>
    <row r="1107">
      <c r="A1107" s="7" t="s">
        <v>3617</v>
      </c>
      <c r="B1107" s="17" t="s">
        <v>3618</v>
      </c>
      <c r="C1107" s="17">
        <v>10.0</v>
      </c>
      <c r="D1107" s="17">
        <v>2.583288271E8</v>
      </c>
      <c r="E1107" s="17">
        <v>1.80320087E8</v>
      </c>
      <c r="F1107" s="17">
        <v>2.09584371E8</v>
      </c>
      <c r="G1107" s="17">
        <v>3.430492E8</v>
      </c>
      <c r="H1107" s="17">
        <v>4.169836E8</v>
      </c>
    </row>
    <row r="1108">
      <c r="A1108" s="7" t="s">
        <v>3619</v>
      </c>
      <c r="B1108" s="17" t="s">
        <v>3620</v>
      </c>
      <c r="C1108" s="17">
        <v>196.0</v>
      </c>
      <c r="D1108" s="17">
        <v>1.994677252E8</v>
      </c>
      <c r="E1108" s="17">
        <v>1.16175751E8</v>
      </c>
      <c r="F1108" s="17">
        <v>1.80050301E8</v>
      </c>
      <c r="G1108" s="17">
        <v>2.3578876E8</v>
      </c>
      <c r="H1108" s="17">
        <v>3.36484639E8</v>
      </c>
    </row>
    <row r="1109">
      <c r="A1109" s="7" t="s">
        <v>3621</v>
      </c>
      <c r="B1109" s="17" t="s">
        <v>3622</v>
      </c>
      <c r="C1109" s="17">
        <v>2.0</v>
      </c>
      <c r="D1109" s="17">
        <v>2.49754651E8</v>
      </c>
      <c r="E1109" s="17">
        <v>2.47061152E8</v>
      </c>
      <c r="F1109" s="17">
        <v>2.47061152E8</v>
      </c>
      <c r="G1109" s="17">
        <v>2.5244815E8</v>
      </c>
      <c r="H1109" s="17">
        <v>2.5244815E8</v>
      </c>
    </row>
    <row r="1110">
      <c r="A1110" s="7" t="s">
        <v>3623</v>
      </c>
      <c r="B1110" s="17" t="s">
        <v>3624</v>
      </c>
      <c r="C1110" s="17">
        <v>2.0</v>
      </c>
      <c r="D1110" s="17">
        <v>2.211833261E9</v>
      </c>
      <c r="E1110" s="17">
        <v>1.28699227E8</v>
      </c>
      <c r="F1110" s="17">
        <v>1.28699227E8</v>
      </c>
      <c r="G1110" s="17">
        <v>4.294967295E9</v>
      </c>
      <c r="H1110" s="17">
        <v>4.294967295E9</v>
      </c>
    </row>
    <row r="1111">
      <c r="A1111" s="7" t="s">
        <v>3625</v>
      </c>
      <c r="B1111" s="17" t="s">
        <v>3626</v>
      </c>
      <c r="C1111" s="17">
        <v>1.0</v>
      </c>
      <c r="D1111" s="17">
        <v>7.8516368E7</v>
      </c>
      <c r="E1111" s="17">
        <v>7.8516368E7</v>
      </c>
      <c r="F1111" s="17">
        <v>7.8516368E7</v>
      </c>
      <c r="G1111" s="17">
        <v>7.8516368E7</v>
      </c>
      <c r="H1111" s="17">
        <v>7.8516368E7</v>
      </c>
    </row>
    <row r="1112">
      <c r="A1112" s="7" t="s">
        <v>3627</v>
      </c>
      <c r="B1112" s="17" t="s">
        <v>3628</v>
      </c>
      <c r="C1112" s="17">
        <v>101.0</v>
      </c>
      <c r="D1112" s="17">
        <v>7.246554011E7</v>
      </c>
      <c r="E1112" s="17">
        <v>3.7352526E7</v>
      </c>
      <c r="F1112" s="17">
        <v>5.7260531E7</v>
      </c>
      <c r="G1112" s="17">
        <v>8.2879319E7</v>
      </c>
      <c r="H1112" s="17">
        <v>1.20666326E8</v>
      </c>
    </row>
    <row r="1113">
      <c r="A1113" s="7" t="s">
        <v>3629</v>
      </c>
      <c r="B1113" s="17" t="s">
        <v>3630</v>
      </c>
      <c r="C1113" s="17">
        <v>1543.0</v>
      </c>
      <c r="D1113" s="17">
        <v>7.459730568E7</v>
      </c>
      <c r="E1113" s="17">
        <v>4.2218033E7</v>
      </c>
      <c r="F1113" s="17">
        <v>5.9146366E7</v>
      </c>
      <c r="G1113" s="17">
        <v>9.3811073E7</v>
      </c>
      <c r="H1113" s="17">
        <v>1.33994277E8</v>
      </c>
    </row>
    <row r="1114">
      <c r="A1114" s="7" t="s">
        <v>3631</v>
      </c>
      <c r="B1114" s="17" t="s">
        <v>3632</v>
      </c>
      <c r="C1114" s="17">
        <v>285.0</v>
      </c>
      <c r="D1114" s="17">
        <v>9.605347429E7</v>
      </c>
      <c r="E1114" s="17">
        <v>5.4359632E7</v>
      </c>
      <c r="F1114" s="17">
        <v>7.5012E7</v>
      </c>
      <c r="G1114" s="17">
        <v>1.1717215E8</v>
      </c>
      <c r="H1114" s="17">
        <v>1.53183893E8</v>
      </c>
    </row>
    <row r="1115">
      <c r="A1115" s="7" t="s">
        <v>3633</v>
      </c>
      <c r="B1115" s="17" t="s">
        <v>3634</v>
      </c>
      <c r="C1115" s="17">
        <v>89.0</v>
      </c>
      <c r="D1115" s="17">
        <v>8.504317153E7</v>
      </c>
      <c r="E1115" s="17">
        <v>5.9525433E7</v>
      </c>
      <c r="F1115" s="17">
        <v>7.7621913E7</v>
      </c>
      <c r="G1115" s="17">
        <v>9.918103E7</v>
      </c>
      <c r="H1115" s="17">
        <v>1.48369197E8</v>
      </c>
    </row>
    <row r="1116">
      <c r="A1116" s="7" t="s">
        <v>3635</v>
      </c>
      <c r="B1116" s="17" t="s">
        <v>3636</v>
      </c>
      <c r="C1116" s="17">
        <v>28.0</v>
      </c>
      <c r="D1116" s="17">
        <v>1.949588076E8</v>
      </c>
      <c r="E1116" s="17">
        <v>4.4628539E7</v>
      </c>
      <c r="F1116" s="17">
        <v>1.18789514E8</v>
      </c>
      <c r="G1116" s="17">
        <v>3.84419508E8</v>
      </c>
      <c r="H1116" s="17">
        <v>4.24237101E8</v>
      </c>
    </row>
    <row r="1117">
      <c r="A1117" s="7" t="s">
        <v>3637</v>
      </c>
      <c r="B1117" s="17" t="s">
        <v>3638</v>
      </c>
      <c r="C1117" s="17">
        <v>57.0</v>
      </c>
      <c r="D1117" s="17">
        <v>6.45101464E7</v>
      </c>
      <c r="E1117" s="17">
        <v>2.6206959E7</v>
      </c>
      <c r="F1117" s="17">
        <v>5.8250702E7</v>
      </c>
      <c r="G1117" s="17">
        <v>9.4346191E7</v>
      </c>
      <c r="H1117" s="17">
        <v>1.21872001E8</v>
      </c>
    </row>
    <row r="1118">
      <c r="A1118" s="7" t="s">
        <v>3639</v>
      </c>
      <c r="B1118" s="17" t="s">
        <v>3640</v>
      </c>
      <c r="C1118" s="17">
        <v>33.0</v>
      </c>
      <c r="D1118" s="17">
        <v>7.955736564E7</v>
      </c>
      <c r="E1118" s="17">
        <v>3.5832447E7</v>
      </c>
      <c r="F1118" s="17">
        <v>6.2559946E7</v>
      </c>
      <c r="G1118" s="17">
        <v>9.3162601E7</v>
      </c>
      <c r="H1118" s="17">
        <v>1.36067234E8</v>
      </c>
    </row>
    <row r="1119">
      <c r="A1119" s="7" t="s">
        <v>3641</v>
      </c>
      <c r="B1119" s="17" t="s">
        <v>3642</v>
      </c>
      <c r="C1119" s="17">
        <v>9.0</v>
      </c>
      <c r="D1119" s="17">
        <v>5.307869289E7</v>
      </c>
      <c r="E1119" s="17">
        <v>2.49074E7</v>
      </c>
      <c r="F1119" s="17">
        <v>2.8204367E7</v>
      </c>
      <c r="G1119" s="17">
        <v>8.1378999E7</v>
      </c>
      <c r="H1119" s="17">
        <v>1.23100717E8</v>
      </c>
    </row>
    <row r="1120">
      <c r="A1120" s="7" t="s">
        <v>3643</v>
      </c>
      <c r="B1120" s="17" t="s">
        <v>3644</v>
      </c>
      <c r="C1120" s="17">
        <v>2054.0</v>
      </c>
      <c r="D1120" s="17">
        <v>7.913471366E7</v>
      </c>
      <c r="E1120" s="17">
        <v>4.085416E7</v>
      </c>
      <c r="F1120" s="17">
        <v>6.2225056E7</v>
      </c>
      <c r="G1120" s="17">
        <v>1.02648274E8</v>
      </c>
      <c r="H1120" s="17">
        <v>1.48506433E8</v>
      </c>
    </row>
    <row r="1121">
      <c r="A1121" s="7" t="s">
        <v>3645</v>
      </c>
      <c r="B1121" s="17" t="s">
        <v>3646</v>
      </c>
      <c r="C1121" s="17">
        <v>70.0</v>
      </c>
      <c r="D1121" s="17">
        <v>9.657302741E7</v>
      </c>
      <c r="E1121" s="17">
        <v>3.6447396E7</v>
      </c>
      <c r="F1121" s="17">
        <v>6.4685101E7</v>
      </c>
      <c r="G1121" s="17">
        <v>1.38542394E8</v>
      </c>
      <c r="H1121" s="17">
        <v>1.86783532E8</v>
      </c>
    </row>
    <row r="1122">
      <c r="A1122" s="7" t="s">
        <v>3647</v>
      </c>
      <c r="B1122" s="17" t="s">
        <v>3648</v>
      </c>
      <c r="C1122" s="17">
        <v>471.0</v>
      </c>
      <c r="D1122" s="17">
        <v>7.344931367E7</v>
      </c>
      <c r="E1122" s="17">
        <v>4.4750575E7</v>
      </c>
      <c r="F1122" s="17">
        <v>6.2403189E7</v>
      </c>
      <c r="G1122" s="17">
        <v>8.9260615E7</v>
      </c>
      <c r="H1122" s="17">
        <v>1.18629247E8</v>
      </c>
    </row>
    <row r="1123">
      <c r="A1123" s="7" t="s">
        <v>3649</v>
      </c>
      <c r="B1123" s="17" t="s">
        <v>3650</v>
      </c>
      <c r="C1123" s="17">
        <v>941.0</v>
      </c>
      <c r="D1123" s="17">
        <v>7.298619676E7</v>
      </c>
      <c r="E1123" s="17">
        <v>4.140199E7</v>
      </c>
      <c r="F1123" s="17">
        <v>5.596515E7</v>
      </c>
      <c r="G1123" s="17">
        <v>9.5081708E7</v>
      </c>
      <c r="H1123" s="17">
        <v>1.32579006E8</v>
      </c>
    </row>
    <row r="1124">
      <c r="A1124" s="7" t="s">
        <v>3651</v>
      </c>
      <c r="B1124" s="17" t="s">
        <v>3652</v>
      </c>
      <c r="C1124" s="17">
        <v>548.0</v>
      </c>
      <c r="D1124" s="17">
        <v>7.874509986E7</v>
      </c>
      <c r="E1124" s="17">
        <v>4.7573851E7</v>
      </c>
      <c r="F1124" s="17">
        <v>6.0713299E7</v>
      </c>
      <c r="G1124" s="17">
        <v>8.3988467E7</v>
      </c>
      <c r="H1124" s="17">
        <v>1.28113097E8</v>
      </c>
    </row>
    <row r="1125">
      <c r="A1125" s="7" t="s">
        <v>3653</v>
      </c>
      <c r="B1125" s="17" t="s">
        <v>3654</v>
      </c>
      <c r="C1125" s="17">
        <v>236.0</v>
      </c>
      <c r="D1125" s="17">
        <v>1.102894032E8</v>
      </c>
      <c r="E1125" s="17">
        <v>6.4856943E7</v>
      </c>
      <c r="F1125" s="17">
        <v>9.6961826E7</v>
      </c>
      <c r="G1125" s="17">
        <v>1.28488947E8</v>
      </c>
      <c r="H1125" s="17">
        <v>1.67859042E8</v>
      </c>
    </row>
    <row r="1126">
      <c r="A1126" s="7" t="s">
        <v>3655</v>
      </c>
      <c r="B1126" s="17" t="s">
        <v>3656</v>
      </c>
      <c r="C1126" s="17">
        <v>62.0</v>
      </c>
      <c r="D1126" s="17">
        <v>6.717866505E7</v>
      </c>
      <c r="E1126" s="17">
        <v>3.99436E7</v>
      </c>
      <c r="F1126" s="17">
        <v>5.1597377E7</v>
      </c>
      <c r="G1126" s="17">
        <v>7.1399627E7</v>
      </c>
      <c r="H1126" s="17">
        <v>1.0348175E8</v>
      </c>
    </row>
    <row r="1127">
      <c r="A1127" s="7" t="s">
        <v>3657</v>
      </c>
      <c r="B1127" s="17" t="s">
        <v>3658</v>
      </c>
      <c r="C1127" s="17">
        <v>34.0</v>
      </c>
      <c r="D1127" s="17">
        <v>7.070008671E7</v>
      </c>
      <c r="E1127" s="17">
        <v>4.9706526E7</v>
      </c>
      <c r="F1127" s="17">
        <v>6.0986874E7</v>
      </c>
      <c r="G1127" s="17">
        <v>9.074171E7</v>
      </c>
      <c r="H1127" s="17">
        <v>1.23100717E8</v>
      </c>
    </row>
    <row r="1128">
      <c r="A1128" s="7" t="s">
        <v>3659</v>
      </c>
      <c r="B1128" s="17" t="s">
        <v>3660</v>
      </c>
      <c r="C1128" s="17">
        <v>34.0</v>
      </c>
      <c r="D1128" s="17">
        <v>6.744517965E7</v>
      </c>
      <c r="E1128" s="17">
        <v>4.3400934E7</v>
      </c>
      <c r="F1128" s="17">
        <v>4.5812942E7</v>
      </c>
      <c r="G1128" s="17">
        <v>6.3871071E7</v>
      </c>
      <c r="H1128" s="17">
        <v>1.2346235E8</v>
      </c>
    </row>
    <row r="1129">
      <c r="A1129" s="7" t="s">
        <v>3661</v>
      </c>
      <c r="B1129" s="17" t="s">
        <v>3662</v>
      </c>
      <c r="C1129" s="17">
        <v>44.0</v>
      </c>
      <c r="D1129" s="17">
        <v>7.381952014E7</v>
      </c>
      <c r="E1129" s="17">
        <v>3.2938324E7</v>
      </c>
      <c r="F1129" s="17">
        <v>6.2358771E7</v>
      </c>
      <c r="G1129" s="17">
        <v>8.7843301E7</v>
      </c>
      <c r="H1129" s="17">
        <v>1.51522431E8</v>
      </c>
    </row>
    <row r="1130">
      <c r="A1130" s="7" t="s">
        <v>3663</v>
      </c>
      <c r="B1130" s="17" t="s">
        <v>3664</v>
      </c>
      <c r="C1130" s="17">
        <v>7.0</v>
      </c>
      <c r="D1130" s="17">
        <v>9.118488671E7</v>
      </c>
      <c r="E1130" s="17">
        <v>7.2381328E7</v>
      </c>
      <c r="F1130" s="17">
        <v>8.2608327E7</v>
      </c>
      <c r="G1130" s="17">
        <v>1.01237967E8</v>
      </c>
      <c r="H1130" s="17">
        <v>1.3465708E8</v>
      </c>
    </row>
    <row r="1131">
      <c r="A1131" s="7" t="s">
        <v>3665</v>
      </c>
      <c r="B1131" s="17" t="s">
        <v>3666</v>
      </c>
      <c r="C1131" s="17">
        <v>152.0</v>
      </c>
      <c r="D1131" s="17">
        <v>2.514993292E8</v>
      </c>
      <c r="E1131" s="17">
        <v>2.26914094E8</v>
      </c>
      <c r="F1131" s="17">
        <v>2.50709401E8</v>
      </c>
      <c r="G1131" s="17">
        <v>2.7734591E8</v>
      </c>
      <c r="H1131" s="17">
        <v>3.23870197E8</v>
      </c>
    </row>
    <row r="1132">
      <c r="A1132" s="7" t="s">
        <v>3667</v>
      </c>
      <c r="B1132" s="17" t="s">
        <v>3668</v>
      </c>
      <c r="C1132" s="17">
        <v>130.0</v>
      </c>
      <c r="D1132" s="17">
        <v>1.319618369E7</v>
      </c>
      <c r="E1132" s="17">
        <v>5058602.0</v>
      </c>
      <c r="F1132" s="17">
        <v>7585615.0</v>
      </c>
      <c r="G1132" s="17">
        <v>1.227118E7</v>
      </c>
      <c r="H1132" s="17">
        <v>2.6593325E7</v>
      </c>
    </row>
    <row r="1133">
      <c r="A1133" s="7" t="s">
        <v>3669</v>
      </c>
      <c r="B1133" s="17" t="s">
        <v>3670</v>
      </c>
      <c r="C1133" s="17">
        <v>13.0</v>
      </c>
      <c r="D1133" s="17">
        <v>6.215457269E7</v>
      </c>
      <c r="E1133" s="17">
        <v>7560207.0</v>
      </c>
      <c r="F1133" s="17">
        <v>5.3636628E7</v>
      </c>
      <c r="G1133" s="17">
        <v>1.28699227E8</v>
      </c>
      <c r="H1133" s="17">
        <v>1.3389319E8</v>
      </c>
    </row>
    <row r="1134">
      <c r="A1134" s="7" t="s">
        <v>3671</v>
      </c>
      <c r="B1134" s="17" t="s">
        <v>3672</v>
      </c>
      <c r="C1134" s="17">
        <v>4.0</v>
      </c>
      <c r="D1134" s="17">
        <v>9.048551625E7</v>
      </c>
      <c r="E1134" s="17">
        <v>2.7789096E7</v>
      </c>
      <c r="F1134" s="17">
        <v>1.06757643E8</v>
      </c>
      <c r="G1134" s="17">
        <v>1.12257781E8</v>
      </c>
      <c r="H1134" s="17">
        <v>1.15137545E8</v>
      </c>
    </row>
    <row r="1135">
      <c r="A1135" s="7" t="s">
        <v>3673</v>
      </c>
      <c r="B1135" s="17" t="s">
        <v>3674</v>
      </c>
      <c r="C1135" s="17">
        <v>7.0</v>
      </c>
      <c r="D1135" s="17">
        <v>1.281743594E8</v>
      </c>
      <c r="E1135" s="17">
        <v>2.0369481E7</v>
      </c>
      <c r="F1135" s="17">
        <v>1.04177239E8</v>
      </c>
      <c r="G1135" s="17">
        <v>1.634509E8</v>
      </c>
      <c r="H1135" s="17">
        <v>4.26407851E8</v>
      </c>
    </row>
    <row r="1136">
      <c r="A1136" s="7" t="s">
        <v>3675</v>
      </c>
      <c r="B1136" s="17" t="s">
        <v>3676</v>
      </c>
      <c r="C1136" s="17">
        <v>2.0</v>
      </c>
      <c r="D1136" s="17">
        <v>2.36994885E7</v>
      </c>
      <c r="E1136" s="17">
        <v>2.1808871E7</v>
      </c>
      <c r="F1136" s="17">
        <v>2.1808871E7</v>
      </c>
      <c r="G1136" s="17">
        <v>2.5590106E7</v>
      </c>
      <c r="H1136" s="17">
        <v>2.5590106E7</v>
      </c>
    </row>
    <row r="1137">
      <c r="A1137" s="7" t="s">
        <v>3677</v>
      </c>
      <c r="B1137" s="17" t="s">
        <v>3678</v>
      </c>
      <c r="C1137" s="17">
        <v>6.0</v>
      </c>
      <c r="D1137" s="17">
        <v>1.43122025E8</v>
      </c>
      <c r="E1137" s="17">
        <v>4.2933987E7</v>
      </c>
      <c r="F1137" s="17">
        <v>1.33344693E8</v>
      </c>
      <c r="G1137" s="17">
        <v>1.96698302E8</v>
      </c>
      <c r="H1137" s="17">
        <v>2.67060801E8</v>
      </c>
    </row>
    <row r="1138">
      <c r="A1138" s="7" t="s">
        <v>3679</v>
      </c>
      <c r="B1138" s="17" t="s">
        <v>3681</v>
      </c>
      <c r="C1138" s="17">
        <v>54.0</v>
      </c>
      <c r="D1138" s="17">
        <v>3.214289779E8</v>
      </c>
      <c r="E1138" s="17">
        <v>2.2307227E8</v>
      </c>
      <c r="F1138" s="17">
        <v>2.47119063E8</v>
      </c>
      <c r="G1138" s="17">
        <v>2.93144698E8</v>
      </c>
      <c r="H1138" s="17">
        <v>4.37920299E8</v>
      </c>
    </row>
    <row r="1139">
      <c r="A1139" s="7" t="s">
        <v>3683</v>
      </c>
      <c r="B1139" s="17" t="s">
        <v>3684</v>
      </c>
      <c r="C1139" s="17">
        <v>406.0</v>
      </c>
      <c r="D1139" s="17">
        <v>4.340104369E7</v>
      </c>
      <c r="E1139" s="17">
        <v>1.0594809E7</v>
      </c>
      <c r="F1139" s="17">
        <v>2.0926834E7</v>
      </c>
      <c r="G1139" s="17">
        <v>5.6497729E7</v>
      </c>
      <c r="H1139" s="17">
        <v>1.22953244E8</v>
      </c>
    </row>
    <row r="1140">
      <c r="A1140" s="7" t="s">
        <v>3685</v>
      </c>
      <c r="B1140" s="17" t="s">
        <v>3686</v>
      </c>
      <c r="C1140" s="17">
        <v>27.0</v>
      </c>
      <c r="D1140" s="17">
        <v>9.682121937E7</v>
      </c>
      <c r="E1140" s="17">
        <v>4.3296546E7</v>
      </c>
      <c r="F1140" s="17">
        <v>7.8374154E7</v>
      </c>
      <c r="G1140" s="17">
        <v>1.31711448E8</v>
      </c>
      <c r="H1140" s="17">
        <v>2.28305547E8</v>
      </c>
    </row>
    <row r="1141">
      <c r="A1141" s="7" t="s">
        <v>3687</v>
      </c>
      <c r="B1141" s="17" t="s">
        <v>3688</v>
      </c>
      <c r="C1141" s="17">
        <v>64.0</v>
      </c>
      <c r="D1141" s="17">
        <v>7.081794389E7</v>
      </c>
      <c r="E1141" s="17">
        <v>1.6640671E7</v>
      </c>
      <c r="F1141" s="17">
        <v>6.1569659E7</v>
      </c>
      <c r="G1141" s="17">
        <v>9.0324467E7</v>
      </c>
      <c r="H1141" s="17">
        <v>1.4577387E8</v>
      </c>
    </row>
    <row r="1142">
      <c r="A1142" s="7" t="s">
        <v>3689</v>
      </c>
      <c r="B1142" s="17" t="s">
        <v>3690</v>
      </c>
      <c r="C1142" s="17">
        <v>376.0</v>
      </c>
      <c r="D1142" s="17">
        <v>3.876508728E7</v>
      </c>
      <c r="E1142" s="17">
        <v>1.5119726E7</v>
      </c>
      <c r="F1142" s="17">
        <v>2.5371733E7</v>
      </c>
      <c r="G1142" s="17">
        <v>4.5514151E7</v>
      </c>
      <c r="H1142" s="17">
        <v>8.2482398E7</v>
      </c>
    </row>
    <row r="1143">
      <c r="A1143" s="7" t="s">
        <v>3691</v>
      </c>
      <c r="B1143" s="17" t="s">
        <v>3692</v>
      </c>
      <c r="C1143" s="17">
        <v>12.0</v>
      </c>
      <c r="D1143" s="17">
        <v>2.252959212E8</v>
      </c>
      <c r="E1143" s="17">
        <v>8.7029109E7</v>
      </c>
      <c r="F1143" s="17">
        <v>1.83684867E8</v>
      </c>
      <c r="G1143" s="17">
        <v>2.96486616E8</v>
      </c>
      <c r="H1143" s="17">
        <v>4.246227E8</v>
      </c>
    </row>
    <row r="1144">
      <c r="A1144" s="7" t="s">
        <v>3693</v>
      </c>
      <c r="B1144" s="17" t="s">
        <v>3694</v>
      </c>
      <c r="C1144" s="17">
        <v>27.0</v>
      </c>
      <c r="D1144" s="17">
        <v>8.011014848E7</v>
      </c>
      <c r="E1144" s="17">
        <v>3.42446E7</v>
      </c>
      <c r="F1144" s="17">
        <v>7.7207981E7</v>
      </c>
      <c r="G1144" s="17">
        <v>1.14633075E8</v>
      </c>
      <c r="H1144" s="17">
        <v>1.37200552E8</v>
      </c>
    </row>
    <row r="1145">
      <c r="A1145" s="7" t="s">
        <v>3695</v>
      </c>
      <c r="B1145" s="17" t="s">
        <v>3696</v>
      </c>
      <c r="C1145" s="17">
        <v>21.0</v>
      </c>
      <c r="D1145" s="17">
        <v>7.964210232E7</v>
      </c>
      <c r="E1145" s="17">
        <v>1.6058208E7</v>
      </c>
      <c r="F1145" s="17">
        <v>4.6901287E7</v>
      </c>
      <c r="G1145" s="17">
        <v>9.6576637E7</v>
      </c>
      <c r="H1145" s="17">
        <v>1.53427919E8</v>
      </c>
    </row>
    <row r="1146">
      <c r="A1146" s="7" t="s">
        <v>3697</v>
      </c>
      <c r="B1146" s="17" t="s">
        <v>3698</v>
      </c>
      <c r="C1146" s="17">
        <v>25.0</v>
      </c>
      <c r="D1146" s="17">
        <v>8.885071944E7</v>
      </c>
      <c r="E1146" s="17">
        <v>4.5115027E7</v>
      </c>
      <c r="F1146" s="17">
        <v>6.9729863E7</v>
      </c>
      <c r="G1146" s="17">
        <v>1.22523949E8</v>
      </c>
      <c r="H1146" s="17">
        <v>2.09108642E8</v>
      </c>
    </row>
    <row r="1147">
      <c r="A1147" s="7" t="s">
        <v>3699</v>
      </c>
      <c r="B1147" s="17" t="s">
        <v>3700</v>
      </c>
      <c r="C1147" s="17">
        <v>1021.0</v>
      </c>
      <c r="D1147" s="17">
        <v>4.869760909E7</v>
      </c>
      <c r="E1147" s="17">
        <v>1.8425743E7</v>
      </c>
      <c r="F1147" s="17">
        <v>2.9843163E7</v>
      </c>
      <c r="G1147" s="17">
        <v>5.7248957E7</v>
      </c>
      <c r="H1147" s="17">
        <v>1.085028E8</v>
      </c>
    </row>
    <row r="1148">
      <c r="A1148" s="7" t="s">
        <v>3701</v>
      </c>
      <c r="B1148" s="17" t="s">
        <v>3702</v>
      </c>
      <c r="C1148" s="17">
        <v>553.0</v>
      </c>
      <c r="D1148" s="17">
        <v>3.526990004E7</v>
      </c>
      <c r="E1148" s="17">
        <v>1.1164888E7</v>
      </c>
      <c r="F1148" s="17">
        <v>1.9859347E7</v>
      </c>
      <c r="G1148" s="17">
        <v>4.1880438E7</v>
      </c>
      <c r="H1148" s="17">
        <v>7.8349657E7</v>
      </c>
    </row>
    <row r="1149">
      <c r="A1149" s="7" t="s">
        <v>3703</v>
      </c>
      <c r="B1149" s="17" t="s">
        <v>3704</v>
      </c>
      <c r="C1149" s="17">
        <v>18.0</v>
      </c>
      <c r="D1149" s="17">
        <v>8.438325279E7</v>
      </c>
      <c r="E1149" s="17">
        <v>1.2926723E7</v>
      </c>
      <c r="F1149" s="17">
        <v>4.039521E7</v>
      </c>
      <c r="G1149" s="17">
        <v>1.28924238E8</v>
      </c>
      <c r="H1149" s="17">
        <v>2.30570232E8</v>
      </c>
    </row>
    <row r="1150">
      <c r="A1150" s="7" t="s">
        <v>3705</v>
      </c>
      <c r="B1150" s="17" t="s">
        <v>3706</v>
      </c>
      <c r="C1150" s="17">
        <v>6.0</v>
      </c>
      <c r="D1150" s="17">
        <v>5.625022567E7</v>
      </c>
      <c r="E1150" s="17">
        <v>4.6799067E7</v>
      </c>
      <c r="F1150" s="17">
        <v>4.7465434E7</v>
      </c>
      <c r="G1150" s="17">
        <v>7.1070495E7</v>
      </c>
      <c r="H1150" s="17">
        <v>7.2877206E7</v>
      </c>
    </row>
    <row r="1151">
      <c r="A1151" s="7" t="s">
        <v>3707</v>
      </c>
      <c r="B1151" s="17" t="s">
        <v>3708</v>
      </c>
      <c r="C1151" s="17">
        <v>19.0</v>
      </c>
      <c r="D1151" s="17">
        <v>1.003619896E8</v>
      </c>
      <c r="E1151" s="17">
        <v>3.2655687E7</v>
      </c>
      <c r="F1151" s="17">
        <v>7.2432357E7</v>
      </c>
      <c r="G1151" s="17">
        <v>1.7939623E8</v>
      </c>
      <c r="H1151" s="17">
        <v>2.03078088E8</v>
      </c>
    </row>
    <row r="1152">
      <c r="A1152" s="7" t="s">
        <v>3709</v>
      </c>
      <c r="B1152" s="17" t="s">
        <v>3710</v>
      </c>
      <c r="C1152" s="17">
        <v>122.0</v>
      </c>
      <c r="D1152" s="17">
        <v>3.85410103E7</v>
      </c>
      <c r="E1152" s="17">
        <v>1.2129498E7</v>
      </c>
      <c r="F1152" s="17">
        <v>2.5437379E7</v>
      </c>
      <c r="G1152" s="17">
        <v>4.1392335E7</v>
      </c>
      <c r="H1152" s="17">
        <v>8.518761E7</v>
      </c>
    </row>
    <row r="1153">
      <c r="A1153" s="7" t="s">
        <v>3711</v>
      </c>
      <c r="B1153" s="17" t="s">
        <v>3712</v>
      </c>
      <c r="C1153" s="17">
        <v>7.0</v>
      </c>
      <c r="D1153" s="17">
        <v>1.889450676E8</v>
      </c>
      <c r="E1153" s="17">
        <v>7.287045E7</v>
      </c>
      <c r="F1153" s="17">
        <v>1.13991805E8</v>
      </c>
      <c r="G1153" s="17">
        <v>3.6478245E8</v>
      </c>
      <c r="H1153" s="17">
        <v>3.7118585E8</v>
      </c>
    </row>
    <row r="1154">
      <c r="A1154" s="7" t="s">
        <v>3713</v>
      </c>
      <c r="B1154" s="17" t="s">
        <v>3714</v>
      </c>
      <c r="C1154" s="17">
        <v>14.0</v>
      </c>
      <c r="D1154" s="17">
        <v>8.765558471E7</v>
      </c>
      <c r="E1154" s="17">
        <v>7.914485E7</v>
      </c>
      <c r="F1154" s="17">
        <v>8.6913904E7</v>
      </c>
      <c r="G1154" s="17">
        <v>9.0415757E7</v>
      </c>
      <c r="H1154" s="17">
        <v>1.31491087E8</v>
      </c>
    </row>
    <row r="1155">
      <c r="A1155" s="7" t="s">
        <v>3715</v>
      </c>
      <c r="B1155" s="17" t="s">
        <v>3716</v>
      </c>
      <c r="C1155" s="17">
        <v>1.0</v>
      </c>
      <c r="D1155" s="17">
        <v>1.0027E7</v>
      </c>
      <c r="E1155" s="17">
        <v>1.0027E7</v>
      </c>
      <c r="F1155" s="17">
        <v>1.0027E7</v>
      </c>
      <c r="G1155" s="17">
        <v>1.0027E7</v>
      </c>
      <c r="H1155" s="17">
        <v>1.0027E7</v>
      </c>
    </row>
    <row r="1156">
      <c r="A1156" s="7" t="s">
        <v>3717</v>
      </c>
      <c r="B1156" s="17" t="s">
        <v>3718</v>
      </c>
      <c r="C1156" s="17">
        <v>126.0</v>
      </c>
      <c r="D1156" s="17">
        <v>4.651446783E7</v>
      </c>
      <c r="E1156" s="17">
        <v>2.025183E7</v>
      </c>
      <c r="F1156" s="17">
        <v>3.3442384E7</v>
      </c>
      <c r="G1156" s="17">
        <v>5.3150595E7</v>
      </c>
      <c r="H1156" s="17">
        <v>9.0047853E7</v>
      </c>
    </row>
    <row r="1157">
      <c r="A1157" s="7" t="s">
        <v>3719</v>
      </c>
      <c r="B1157" s="17" t="s">
        <v>3720</v>
      </c>
      <c r="C1157" s="17">
        <v>62.0</v>
      </c>
      <c r="D1157" s="17">
        <v>1.602013569E7</v>
      </c>
      <c r="E1157" s="17">
        <v>8702138.0</v>
      </c>
      <c r="F1157" s="17">
        <v>1.09954E7</v>
      </c>
      <c r="G1157" s="17">
        <v>1.59599E7</v>
      </c>
      <c r="H1157" s="17">
        <v>2.6644682E7</v>
      </c>
    </row>
    <row r="1158">
      <c r="A1158" s="7" t="s">
        <v>3721</v>
      </c>
      <c r="B1158" s="17" t="s">
        <v>3722</v>
      </c>
      <c r="C1158" s="17">
        <v>2.0</v>
      </c>
      <c r="D1158" s="17">
        <v>8.84901575E7</v>
      </c>
      <c r="E1158" s="17">
        <v>8210266.0</v>
      </c>
      <c r="F1158" s="17">
        <v>8210266.0</v>
      </c>
      <c r="G1158" s="17">
        <v>1.68770049E8</v>
      </c>
      <c r="H1158" s="17">
        <v>1.68770049E8</v>
      </c>
    </row>
    <row r="1159">
      <c r="A1159" s="7" t="s">
        <v>3725</v>
      </c>
      <c r="B1159" s="17" t="s">
        <v>3726</v>
      </c>
      <c r="C1159" s="17">
        <v>20.0</v>
      </c>
      <c r="D1159" s="17">
        <v>4.42138368E7</v>
      </c>
      <c r="E1159" s="17">
        <v>8525484.0</v>
      </c>
      <c r="F1159" s="17">
        <v>1.7006687E7</v>
      </c>
      <c r="G1159" s="17">
        <v>6.9921959E7</v>
      </c>
      <c r="H1159" s="17">
        <v>8.4846914E7</v>
      </c>
    </row>
    <row r="1160">
      <c r="A1160" s="7" t="s">
        <v>3727</v>
      </c>
      <c r="B1160" s="17" t="s">
        <v>3728</v>
      </c>
      <c r="C1160" s="17">
        <v>45.0</v>
      </c>
      <c r="D1160" s="17">
        <v>5.754697164E7</v>
      </c>
      <c r="E1160" s="17">
        <v>3.54061E7</v>
      </c>
      <c r="F1160" s="17">
        <v>6.601245E7</v>
      </c>
      <c r="G1160" s="17">
        <v>7.804631E7</v>
      </c>
      <c r="H1160" s="17">
        <v>9.7709576E7</v>
      </c>
    </row>
    <row r="1161">
      <c r="A1161" s="7" t="s">
        <v>3729</v>
      </c>
      <c r="B1161" s="17" t="s">
        <v>3730</v>
      </c>
      <c r="C1161" s="17">
        <v>31.0</v>
      </c>
      <c r="D1161" s="17">
        <v>5.704314268E7</v>
      </c>
      <c r="E1161" s="17">
        <v>6537199.0</v>
      </c>
      <c r="F1161" s="17">
        <v>1.8149347E7</v>
      </c>
      <c r="G1161" s="17">
        <v>4.4084253E7</v>
      </c>
      <c r="H1161" s="17">
        <v>7.1675712E7</v>
      </c>
    </row>
    <row r="1162">
      <c r="A1162" s="7" t="s">
        <v>3731</v>
      </c>
      <c r="B1162" s="17" t="s">
        <v>3732</v>
      </c>
      <c r="C1162" s="17">
        <v>23.0</v>
      </c>
      <c r="D1162" s="17">
        <v>3.32317893E7</v>
      </c>
      <c r="E1162" s="17">
        <v>6564676.0</v>
      </c>
      <c r="F1162" s="17">
        <v>1.730749E7</v>
      </c>
      <c r="G1162" s="17">
        <v>3.9470471E7</v>
      </c>
      <c r="H1162" s="17">
        <v>1.01940739E8</v>
      </c>
    </row>
    <row r="1163">
      <c r="A1163" s="7" t="s">
        <v>3733</v>
      </c>
      <c r="B1163" s="17" t="s">
        <v>3734</v>
      </c>
      <c r="C1163" s="17">
        <v>4.0</v>
      </c>
      <c r="D1163" s="17">
        <v>1.869982325E7</v>
      </c>
      <c r="E1163" s="17">
        <v>5766396.0</v>
      </c>
      <c r="F1163" s="17">
        <v>1.3054363E7</v>
      </c>
      <c r="G1163" s="17">
        <v>2.2858868E7</v>
      </c>
      <c r="H1163" s="17">
        <v>3.3119666E7</v>
      </c>
    </row>
    <row r="1164">
      <c r="A1164" s="7" t="s">
        <v>3735</v>
      </c>
      <c r="B1164" s="17" t="s">
        <v>3736</v>
      </c>
      <c r="C1164" s="17">
        <v>13.0</v>
      </c>
      <c r="D1164" s="17">
        <v>4.612816731E7</v>
      </c>
      <c r="E1164" s="17">
        <v>6661581.0</v>
      </c>
      <c r="F1164" s="17">
        <v>1.6428385E7</v>
      </c>
      <c r="G1164" s="17">
        <v>6.1158491E7</v>
      </c>
      <c r="H1164" s="17">
        <v>1.59438101E8</v>
      </c>
    </row>
    <row r="1165">
      <c r="A1165" s="7" t="s">
        <v>3737</v>
      </c>
      <c r="B1165" s="17" t="s">
        <v>3738</v>
      </c>
      <c r="C1165" s="17">
        <v>1.0</v>
      </c>
      <c r="D1165" s="17">
        <v>1.7946512E7</v>
      </c>
      <c r="E1165" s="17">
        <v>1.7946512E7</v>
      </c>
      <c r="F1165" s="17">
        <v>1.7946512E7</v>
      </c>
      <c r="G1165" s="17">
        <v>1.7946512E7</v>
      </c>
      <c r="H1165" s="17">
        <v>1.7946512E7</v>
      </c>
    </row>
    <row r="1166">
      <c r="A1166" s="7" t="s">
        <v>3739</v>
      </c>
      <c r="B1166" s="17" t="s">
        <v>3740</v>
      </c>
      <c r="C1166" s="17">
        <v>31.0</v>
      </c>
      <c r="D1166" s="17">
        <v>2.222543301E8</v>
      </c>
      <c r="E1166" s="17">
        <v>1.64167126E8</v>
      </c>
      <c r="F1166" s="17">
        <v>1.71733566E8</v>
      </c>
      <c r="G1166" s="17">
        <v>2.39396899E8</v>
      </c>
      <c r="H1166" s="17">
        <v>4.15486036E8</v>
      </c>
    </row>
    <row r="1167">
      <c r="A1167" s="7" t="s">
        <v>3741</v>
      </c>
      <c r="B1167" s="17" t="s">
        <v>3742</v>
      </c>
      <c r="C1167" s="17">
        <v>5.0</v>
      </c>
      <c r="D1167" s="17">
        <v>1.562859476E8</v>
      </c>
      <c r="E1167" s="17">
        <v>6.7286148E7</v>
      </c>
      <c r="F1167" s="17">
        <v>1.18368359E8</v>
      </c>
      <c r="G1167" s="17">
        <v>2.03923697E8</v>
      </c>
      <c r="H1167" s="17">
        <v>3.43566937E8</v>
      </c>
    </row>
    <row r="1168">
      <c r="A1168" s="7" t="s">
        <v>3743</v>
      </c>
      <c r="B1168" s="17" t="s">
        <v>3744</v>
      </c>
      <c r="C1168" s="17">
        <v>1.0</v>
      </c>
      <c r="D1168" s="17">
        <v>1.64382673E8</v>
      </c>
      <c r="E1168" s="17">
        <v>1.64382673E8</v>
      </c>
      <c r="F1168" s="17">
        <v>1.64382673E8</v>
      </c>
      <c r="G1168" s="17">
        <v>1.64382673E8</v>
      </c>
      <c r="H1168" s="17">
        <v>1.64382673E8</v>
      </c>
    </row>
    <row r="1169">
      <c r="A1169" s="7" t="s">
        <v>3745</v>
      </c>
      <c r="B1169" s="17" t="s">
        <v>3746</v>
      </c>
      <c r="C1169" s="17">
        <v>1.0</v>
      </c>
      <c r="D1169" s="17">
        <v>1.4368471E7</v>
      </c>
      <c r="E1169" s="17">
        <v>1.4368471E7</v>
      </c>
      <c r="F1169" s="17">
        <v>1.4368471E7</v>
      </c>
      <c r="G1169" s="17">
        <v>1.4368471E7</v>
      </c>
      <c r="H1169" s="17">
        <v>1.4368471E7</v>
      </c>
    </row>
    <row r="1170">
      <c r="A1170" s="7" t="s">
        <v>3747</v>
      </c>
      <c r="B1170" s="17" t="s">
        <v>3748</v>
      </c>
      <c r="C1170" s="17">
        <v>47.0</v>
      </c>
      <c r="D1170" s="17">
        <v>2.70597976E8</v>
      </c>
      <c r="E1170" s="17">
        <v>1.61066747E8</v>
      </c>
      <c r="F1170" s="17">
        <v>2.58362912E8</v>
      </c>
      <c r="G1170" s="17">
        <v>3.38245787E8</v>
      </c>
      <c r="H1170" s="17">
        <v>5.24997153E8</v>
      </c>
    </row>
    <row r="1171">
      <c r="A1171" s="7" t="s">
        <v>3749</v>
      </c>
      <c r="B1171" s="17" t="s">
        <v>3750</v>
      </c>
      <c r="C1171" s="17">
        <v>5.0</v>
      </c>
      <c r="D1171" s="17">
        <v>7.87428604E7</v>
      </c>
      <c r="E1171" s="17">
        <v>2.0791751E7</v>
      </c>
      <c r="F1171" s="17">
        <v>5.0439401E7</v>
      </c>
      <c r="G1171" s="17">
        <v>8.9821783E7</v>
      </c>
      <c r="H1171" s="17">
        <v>2.22902647E8</v>
      </c>
    </row>
    <row r="1172">
      <c r="A1172" s="7" t="s">
        <v>3751</v>
      </c>
      <c r="B1172" s="17" t="s">
        <v>3752</v>
      </c>
      <c r="C1172" s="17">
        <v>11.0</v>
      </c>
      <c r="D1172" s="17">
        <v>1.935241864E7</v>
      </c>
      <c r="E1172" s="17">
        <v>6656474.0</v>
      </c>
      <c r="F1172" s="17">
        <v>1.2055475E7</v>
      </c>
      <c r="G1172" s="17">
        <v>2.985525E7</v>
      </c>
      <c r="H1172" s="17">
        <v>4.7718226E7</v>
      </c>
    </row>
    <row r="1173">
      <c r="A1173" s="7" t="s">
        <v>3753</v>
      </c>
      <c r="B1173" s="17" t="s">
        <v>3754</v>
      </c>
      <c r="C1173" s="17">
        <v>36.0</v>
      </c>
      <c r="D1173" s="17">
        <v>3.406178706E7</v>
      </c>
      <c r="E1173" s="17">
        <v>1.2912123E7</v>
      </c>
      <c r="F1173" s="17">
        <v>1.8328432E7</v>
      </c>
      <c r="G1173" s="17">
        <v>3.0037134E7</v>
      </c>
      <c r="H1173" s="17">
        <v>6.3382467E7</v>
      </c>
    </row>
    <row r="1174">
      <c r="A1174" s="7" t="s">
        <v>3755</v>
      </c>
      <c r="B1174" s="17" t="s">
        <v>3756</v>
      </c>
      <c r="C1174" s="17">
        <v>4.0</v>
      </c>
      <c r="D1174" s="17">
        <v>1.774216575E7</v>
      </c>
      <c r="E1174" s="17">
        <v>6448810.0</v>
      </c>
      <c r="F1174" s="17">
        <v>1.4727E7</v>
      </c>
      <c r="G1174" s="17">
        <v>1.8237094E7</v>
      </c>
      <c r="H1174" s="17">
        <v>3.1555759E7</v>
      </c>
    </row>
    <row r="1175">
      <c r="A1175" s="7" t="s">
        <v>3757</v>
      </c>
      <c r="B1175" s="17" t="s">
        <v>3758</v>
      </c>
      <c r="C1175" s="17">
        <v>3.0</v>
      </c>
      <c r="D1175" s="17">
        <v>2.79607627E8</v>
      </c>
      <c r="E1175" s="17">
        <v>1.1962112E7</v>
      </c>
      <c r="F1175" s="17">
        <v>2.39198969E8</v>
      </c>
      <c r="G1175" s="17">
        <v>5.876618E8</v>
      </c>
      <c r="H1175" s="17">
        <v>5.876618E8</v>
      </c>
    </row>
    <row r="1176">
      <c r="A1176" s="7" t="s">
        <v>3759</v>
      </c>
      <c r="B1176" s="17" t="s">
        <v>3760</v>
      </c>
      <c r="C1176" s="17">
        <v>2.0</v>
      </c>
      <c r="D1176" s="17">
        <v>4.9538301E7</v>
      </c>
      <c r="E1176" s="17">
        <v>1.5418833E7</v>
      </c>
      <c r="F1176" s="17">
        <v>1.5418833E7</v>
      </c>
      <c r="G1176" s="17">
        <v>8.3657769E7</v>
      </c>
      <c r="H1176" s="17">
        <v>8.3657769E7</v>
      </c>
    </row>
    <row r="1177">
      <c r="A1177" s="7" t="s">
        <v>3761</v>
      </c>
      <c r="B1177" s="17" t="s">
        <v>3762</v>
      </c>
      <c r="C1177" s="17">
        <v>1.0</v>
      </c>
      <c r="D1177" s="17">
        <v>3.5159575E8</v>
      </c>
      <c r="E1177" s="17">
        <v>3.5159575E8</v>
      </c>
      <c r="F1177" s="17">
        <v>3.5159575E8</v>
      </c>
      <c r="G1177" s="17">
        <v>3.5159575E8</v>
      </c>
      <c r="H1177" s="17">
        <v>3.5159575E8</v>
      </c>
    </row>
    <row r="1178">
      <c r="A1178" s="7" t="s">
        <v>3763</v>
      </c>
      <c r="B1178" s="17" t="s">
        <v>3764</v>
      </c>
      <c r="C1178" s="17">
        <v>3.0</v>
      </c>
      <c r="D1178" s="17">
        <v>2.775574053E8</v>
      </c>
      <c r="E1178" s="17">
        <v>2.22605062E8</v>
      </c>
      <c r="F1178" s="17">
        <v>2.38955952E8</v>
      </c>
      <c r="G1178" s="17">
        <v>3.71111202E8</v>
      </c>
      <c r="H1178" s="17">
        <v>3.71111202E8</v>
      </c>
    </row>
    <row r="1179">
      <c r="A1179" s="7" t="s">
        <v>3765</v>
      </c>
      <c r="B1179" s="17" t="s">
        <v>3766</v>
      </c>
      <c r="C1179" s="17">
        <v>4.0</v>
      </c>
      <c r="D1179" s="17">
        <v>8.28787765E7</v>
      </c>
      <c r="E1179" s="17">
        <v>7.220735E7</v>
      </c>
      <c r="F1179" s="17">
        <v>7.4856987E7</v>
      </c>
      <c r="G1179" s="17">
        <v>7.7223565E7</v>
      </c>
      <c r="H1179" s="17">
        <v>1.07227204E8</v>
      </c>
    </row>
    <row r="1180">
      <c r="A1180" s="7" t="s">
        <v>3767</v>
      </c>
      <c r="B1180" s="17" t="s">
        <v>3768</v>
      </c>
      <c r="C1180" s="17">
        <v>1.0</v>
      </c>
      <c r="D1180" s="17">
        <v>4.9183819E7</v>
      </c>
      <c r="E1180" s="17">
        <v>4.9183819E7</v>
      </c>
      <c r="F1180" s="17">
        <v>4.9183819E7</v>
      </c>
      <c r="G1180" s="17">
        <v>4.9183819E7</v>
      </c>
      <c r="H1180" s="17">
        <v>4.9183819E7</v>
      </c>
    </row>
    <row r="1181">
      <c r="A1181" s="7" t="s">
        <v>3769</v>
      </c>
      <c r="B1181" s="17" t="s">
        <v>3770</v>
      </c>
      <c r="C1181" s="17">
        <v>2.0</v>
      </c>
      <c r="D1181" s="17">
        <v>2.48218565E7</v>
      </c>
      <c r="E1181" s="17">
        <v>1.473894E7</v>
      </c>
      <c r="F1181" s="17">
        <v>1.473894E7</v>
      </c>
      <c r="G1181" s="17">
        <v>3.4904773E7</v>
      </c>
      <c r="H1181" s="17">
        <v>3.4904773E7</v>
      </c>
    </row>
    <row r="1182">
      <c r="A1182" s="7" t="s">
        <v>3771</v>
      </c>
      <c r="B1182" s="17" t="s">
        <v>3772</v>
      </c>
      <c r="C1182" s="17">
        <v>10.0</v>
      </c>
      <c r="D1182" s="17">
        <v>2.56498661E7</v>
      </c>
      <c r="E1182" s="17">
        <v>5178912.0</v>
      </c>
      <c r="F1182" s="17">
        <v>9734500.0</v>
      </c>
      <c r="G1182" s="17">
        <v>1.992687E7</v>
      </c>
      <c r="H1182" s="17">
        <v>3.181225E7</v>
      </c>
    </row>
    <row r="1183">
      <c r="A1183" s="7" t="s">
        <v>3773</v>
      </c>
      <c r="B1183" s="17" t="s">
        <v>3774</v>
      </c>
      <c r="C1183" s="17">
        <v>18.0</v>
      </c>
      <c r="D1183" s="17">
        <v>5.309731267E7</v>
      </c>
      <c r="E1183" s="17">
        <v>1.0477055E7</v>
      </c>
      <c r="F1183" s="17">
        <v>2.003836E7</v>
      </c>
      <c r="G1183" s="17">
        <v>9.295258E7</v>
      </c>
      <c r="H1183" s="17">
        <v>1.19377011E8</v>
      </c>
    </row>
    <row r="1184">
      <c r="A1184" s="7" t="s">
        <v>3775</v>
      </c>
      <c r="B1184" s="17" t="s">
        <v>3776</v>
      </c>
      <c r="C1184" s="17">
        <v>3.0</v>
      </c>
      <c r="D1184" s="17">
        <v>3.675845067E7</v>
      </c>
      <c r="E1184" s="17">
        <v>5597273.0</v>
      </c>
      <c r="F1184" s="17">
        <v>1.7376727E7</v>
      </c>
      <c r="G1184" s="17">
        <v>8.7301352E7</v>
      </c>
      <c r="H1184" s="17">
        <v>8.7301352E7</v>
      </c>
    </row>
    <row r="1185">
      <c r="A1185" s="7" t="s">
        <v>3777</v>
      </c>
      <c r="B1185" s="17" t="s">
        <v>3778</v>
      </c>
      <c r="C1185" s="17">
        <v>14.0</v>
      </c>
      <c r="D1185" s="17">
        <v>2.870466E7</v>
      </c>
      <c r="E1185" s="17">
        <v>7108130.0</v>
      </c>
      <c r="F1185" s="17">
        <v>2.75533E7</v>
      </c>
      <c r="G1185" s="17">
        <v>4.251285E7</v>
      </c>
      <c r="H1185" s="17">
        <v>4.588265E7</v>
      </c>
    </row>
    <row r="1186">
      <c r="A1186" s="7" t="s">
        <v>3779</v>
      </c>
      <c r="B1186" s="17" t="s">
        <v>3780</v>
      </c>
      <c r="C1186" s="17">
        <v>23.0</v>
      </c>
      <c r="D1186" s="17">
        <v>5.548259935E7</v>
      </c>
      <c r="E1186" s="17">
        <v>1.6822668E7</v>
      </c>
      <c r="F1186" s="17">
        <v>4.0138874E7</v>
      </c>
      <c r="G1186" s="17">
        <v>7.0272802E7</v>
      </c>
      <c r="H1186" s="17">
        <v>1.20931997E8</v>
      </c>
    </row>
    <row r="1187">
      <c r="A1187" s="7" t="s">
        <v>3781</v>
      </c>
      <c r="B1187" s="17" t="s">
        <v>3782</v>
      </c>
      <c r="C1187" s="17">
        <v>3.0</v>
      </c>
      <c r="D1187" s="17">
        <v>2.798213267E7</v>
      </c>
      <c r="E1187" s="17">
        <v>1.2774667E7</v>
      </c>
      <c r="F1187" s="17">
        <v>2.0096638E7</v>
      </c>
      <c r="G1187" s="17">
        <v>5.1075093E7</v>
      </c>
      <c r="H1187" s="17">
        <v>5.1075093E7</v>
      </c>
    </row>
    <row r="1188">
      <c r="A1188" s="7" t="s">
        <v>3783</v>
      </c>
      <c r="B1188" s="17" t="s">
        <v>3784</v>
      </c>
      <c r="C1188" s="17">
        <v>8.0</v>
      </c>
      <c r="D1188" s="17">
        <v>4.942738963E7</v>
      </c>
      <c r="E1188" s="17">
        <v>7127890.0</v>
      </c>
      <c r="F1188" s="17">
        <v>2.7015084E7</v>
      </c>
      <c r="G1188" s="17">
        <v>6.546098E7</v>
      </c>
      <c r="H1188" s="17">
        <v>1.71115349E8</v>
      </c>
    </row>
    <row r="1189">
      <c r="A1189" s="7" t="s">
        <v>3785</v>
      </c>
      <c r="B1189" s="17" t="s">
        <v>3786</v>
      </c>
      <c r="C1189" s="17">
        <v>13.0</v>
      </c>
      <c r="D1189" s="17">
        <v>2.347583907E8</v>
      </c>
      <c r="E1189" s="17">
        <v>1.85396568E8</v>
      </c>
      <c r="F1189" s="17">
        <v>2.15917163E8</v>
      </c>
      <c r="G1189" s="17">
        <v>2.57595238E8</v>
      </c>
      <c r="H1189" s="17">
        <v>4.6920096E8</v>
      </c>
    </row>
    <row r="1190">
      <c r="A1190" s="7" t="s">
        <v>3787</v>
      </c>
      <c r="B1190" s="17" t="s">
        <v>3788</v>
      </c>
      <c r="C1190" s="17">
        <v>39.0</v>
      </c>
      <c r="D1190" s="17">
        <v>2.760394463E8</v>
      </c>
      <c r="E1190" s="17">
        <v>1.61066747E8</v>
      </c>
      <c r="F1190" s="17">
        <v>2.58362912E8</v>
      </c>
      <c r="G1190" s="17">
        <v>3.47443824E8</v>
      </c>
      <c r="H1190" s="17">
        <v>5.3428576E8</v>
      </c>
    </row>
    <row r="1191">
      <c r="A1191" s="7" t="s">
        <v>3789</v>
      </c>
      <c r="B1191" s="17" t="s">
        <v>3790</v>
      </c>
      <c r="C1191" s="17">
        <v>15.0</v>
      </c>
      <c r="D1191" s="17">
        <v>4.79259854E7</v>
      </c>
      <c r="E1191" s="17">
        <v>1.4710118E7</v>
      </c>
      <c r="F1191" s="17">
        <v>2.4931973E7</v>
      </c>
      <c r="G1191" s="17">
        <v>6.3982434E7</v>
      </c>
      <c r="H1191" s="17">
        <v>1.16181501E8</v>
      </c>
    </row>
    <row r="1192">
      <c r="A1192" s="7" t="s">
        <v>3792</v>
      </c>
      <c r="B1192" s="17" t="s">
        <v>3793</v>
      </c>
      <c r="C1192" s="17">
        <v>39.0</v>
      </c>
      <c r="D1192" s="17">
        <v>1.671056047E8</v>
      </c>
      <c r="E1192" s="17">
        <v>4.3523044E7</v>
      </c>
      <c r="F1192" s="17">
        <v>1.05446261E8</v>
      </c>
      <c r="G1192" s="17">
        <v>2.570144E8</v>
      </c>
      <c r="H1192" s="17">
        <v>4.424546E8</v>
      </c>
    </row>
    <row r="1193">
      <c r="A1193" s="7" t="s">
        <v>3795</v>
      </c>
      <c r="B1193" s="17" t="s">
        <v>3796</v>
      </c>
      <c r="C1193" s="17">
        <v>26.0</v>
      </c>
      <c r="D1193" s="17">
        <v>3.151730564E8</v>
      </c>
      <c r="E1193" s="17">
        <v>1.86728946E8</v>
      </c>
      <c r="F1193" s="17">
        <v>2.523925E8</v>
      </c>
      <c r="G1193" s="17">
        <v>3.87139984E8</v>
      </c>
      <c r="H1193" s="17">
        <v>6.25017654E8</v>
      </c>
    </row>
    <row r="1194">
      <c r="A1194" s="7" t="s">
        <v>3797</v>
      </c>
      <c r="B1194" s="17" t="s">
        <v>3798</v>
      </c>
      <c r="C1194" s="17">
        <v>3.0</v>
      </c>
      <c r="D1194" s="17">
        <v>1.77025275E8</v>
      </c>
      <c r="E1194" s="17">
        <v>9685715.0</v>
      </c>
      <c r="F1194" s="17">
        <v>1.95081651E8</v>
      </c>
      <c r="G1194" s="17">
        <v>3.26308459E8</v>
      </c>
      <c r="H1194" s="17">
        <v>3.26308459E8</v>
      </c>
    </row>
    <row r="1195">
      <c r="A1195" s="7" t="s">
        <v>3799</v>
      </c>
      <c r="B1195" s="17" t="s">
        <v>3800</v>
      </c>
      <c r="C1195" s="17">
        <v>33.0</v>
      </c>
      <c r="D1195" s="17">
        <v>4.449286703E7</v>
      </c>
      <c r="E1195" s="17">
        <v>1.4257403E7</v>
      </c>
      <c r="F1195" s="17">
        <v>2.4329076E7</v>
      </c>
      <c r="G1195" s="17">
        <v>5.4338249E7</v>
      </c>
      <c r="H1195" s="17">
        <v>1.18368359E8</v>
      </c>
    </row>
    <row r="1196">
      <c r="A1196" s="7" t="s">
        <v>3801</v>
      </c>
      <c r="B1196" s="17" t="s">
        <v>3802</v>
      </c>
      <c r="C1196" s="17">
        <v>13.0</v>
      </c>
      <c r="D1196" s="17">
        <v>3.203852054E7</v>
      </c>
      <c r="E1196" s="17">
        <v>1.0569634E7</v>
      </c>
      <c r="F1196" s="17">
        <v>1.1945849E7</v>
      </c>
      <c r="G1196" s="17">
        <v>3.8615124E7</v>
      </c>
      <c r="H1196" s="17">
        <v>6.6970869E7</v>
      </c>
    </row>
    <row r="1197">
      <c r="A1197" s="7" t="s">
        <v>3803</v>
      </c>
      <c r="B1197" s="17" t="s">
        <v>3804</v>
      </c>
      <c r="C1197" s="17">
        <v>218.0</v>
      </c>
      <c r="D1197" s="17">
        <v>1.920509505E7</v>
      </c>
      <c r="E1197" s="17">
        <v>9475813.0</v>
      </c>
      <c r="F1197" s="17">
        <v>1.32048E7</v>
      </c>
      <c r="G1197" s="17">
        <v>2.1589065E7</v>
      </c>
      <c r="H1197" s="17">
        <v>4.0313912E7</v>
      </c>
    </row>
    <row r="1198">
      <c r="A1198" s="7" t="s">
        <v>3805</v>
      </c>
      <c r="B1198" s="17" t="s">
        <v>3806</v>
      </c>
      <c r="C1198" s="17">
        <v>7.0</v>
      </c>
      <c r="D1198" s="17">
        <v>5.859072971E7</v>
      </c>
      <c r="E1198" s="17">
        <v>1.1869159E7</v>
      </c>
      <c r="F1198" s="17">
        <v>1.9807819E7</v>
      </c>
      <c r="G1198" s="17">
        <v>1.19355332E8</v>
      </c>
      <c r="H1198" s="17">
        <v>2.09525276E8</v>
      </c>
    </row>
    <row r="1199">
      <c r="A1199" s="7" t="s">
        <v>3807</v>
      </c>
      <c r="B1199" s="17" t="s">
        <v>3808</v>
      </c>
      <c r="C1199" s="17">
        <v>23.0</v>
      </c>
      <c r="D1199" s="17">
        <v>1.624952287E7</v>
      </c>
      <c r="E1199" s="17">
        <v>8573567.0</v>
      </c>
      <c r="F1199" s="17">
        <v>1.1269256E7</v>
      </c>
      <c r="G1199" s="17">
        <v>1.7230864E7</v>
      </c>
      <c r="H1199" s="17">
        <v>2.78817E7</v>
      </c>
    </row>
    <row r="1200">
      <c r="A1200" s="7" t="s">
        <v>3809</v>
      </c>
      <c r="B1200" s="17" t="s">
        <v>3810</v>
      </c>
      <c r="C1200" s="17">
        <v>81.0</v>
      </c>
      <c r="D1200" s="17">
        <v>1.978744965E7</v>
      </c>
      <c r="E1200" s="17">
        <v>9111450.0</v>
      </c>
      <c r="F1200" s="17">
        <v>1.32811E7</v>
      </c>
      <c r="G1200" s="17">
        <v>2.0716926E7</v>
      </c>
      <c r="H1200" s="17">
        <v>3.3441703E7</v>
      </c>
    </row>
    <row r="1201">
      <c r="A1201" s="7" t="s">
        <v>3811</v>
      </c>
      <c r="B1201" s="17" t="s">
        <v>3812</v>
      </c>
      <c r="C1201" s="17">
        <v>4.0</v>
      </c>
      <c r="D1201" s="17">
        <v>1.052792583E8</v>
      </c>
      <c r="E1201" s="17">
        <v>4.0227762E7</v>
      </c>
      <c r="F1201" s="17">
        <v>5.3382479E7</v>
      </c>
      <c r="G1201" s="17">
        <v>1.02346606E8</v>
      </c>
      <c r="H1201" s="17">
        <v>2.25160186E8</v>
      </c>
    </row>
    <row r="1202">
      <c r="A1202" s="7" t="s">
        <v>3813</v>
      </c>
      <c r="B1202" s="17" t="s">
        <v>3814</v>
      </c>
      <c r="C1202" s="17">
        <v>15.0</v>
      </c>
      <c r="D1202" s="17">
        <v>2.224872613E7</v>
      </c>
      <c r="E1202" s="17">
        <v>1.3248E7</v>
      </c>
      <c r="F1202" s="17">
        <v>1.86833E7</v>
      </c>
      <c r="G1202" s="17">
        <v>2.2892739E7</v>
      </c>
      <c r="H1202" s="17">
        <v>3.5502917E7</v>
      </c>
    </row>
    <row r="1203">
      <c r="A1203" s="7" t="s">
        <v>3815</v>
      </c>
      <c r="B1203" s="17" t="s">
        <v>3816</v>
      </c>
      <c r="C1203" s="17">
        <v>3691.0</v>
      </c>
      <c r="D1203" s="17">
        <v>2.272704988E7</v>
      </c>
      <c r="E1203" s="17">
        <v>1.03931E7</v>
      </c>
      <c r="F1203" s="17">
        <v>1.7559478E7</v>
      </c>
      <c r="G1203" s="17">
        <v>2.7889548E7</v>
      </c>
      <c r="H1203" s="17">
        <v>4.19115E7</v>
      </c>
    </row>
    <row r="1204">
      <c r="A1204" s="7" t="s">
        <v>3817</v>
      </c>
      <c r="B1204" s="17" t="s">
        <v>3818</v>
      </c>
      <c r="C1204" s="17">
        <v>37.0</v>
      </c>
      <c r="D1204" s="17">
        <v>2.976896559E7</v>
      </c>
      <c r="E1204" s="17">
        <v>1.0227662E7</v>
      </c>
      <c r="F1204" s="17">
        <v>1.3880161E7</v>
      </c>
      <c r="G1204" s="17">
        <v>3.007185E7</v>
      </c>
      <c r="H1204" s="17">
        <v>7.101675E7</v>
      </c>
    </row>
    <row r="1205">
      <c r="A1205" s="7" t="s">
        <v>3819</v>
      </c>
      <c r="B1205" s="17" t="s">
        <v>3820</v>
      </c>
      <c r="C1205" s="17">
        <v>186.0</v>
      </c>
      <c r="D1205" s="17">
        <v>3.633343481E7</v>
      </c>
      <c r="E1205" s="17">
        <v>1.3033655E7</v>
      </c>
      <c r="F1205" s="17">
        <v>2.5513959E7</v>
      </c>
      <c r="G1205" s="17">
        <v>5.2860345E7</v>
      </c>
      <c r="H1205" s="17">
        <v>6.8186495E7</v>
      </c>
    </row>
    <row r="1206">
      <c r="A1206" s="7" t="s">
        <v>3821</v>
      </c>
      <c r="B1206" s="17" t="s">
        <v>3822</v>
      </c>
      <c r="C1206" s="17">
        <v>16.0</v>
      </c>
      <c r="D1206" s="17">
        <v>3.7460774E7</v>
      </c>
      <c r="E1206" s="17">
        <v>1.19999E7</v>
      </c>
      <c r="F1206" s="17">
        <v>3.9365578E7</v>
      </c>
      <c r="G1206" s="17">
        <v>4.907494E7</v>
      </c>
      <c r="H1206" s="17">
        <v>6.3202547E7</v>
      </c>
    </row>
    <row r="1207">
      <c r="A1207" s="7" t="s">
        <v>3823</v>
      </c>
      <c r="B1207" s="17" t="s">
        <v>3824</v>
      </c>
      <c r="C1207" s="17">
        <v>23.0</v>
      </c>
      <c r="D1207" s="17">
        <v>4.921818009E7</v>
      </c>
      <c r="E1207" s="17">
        <v>3.1913768E7</v>
      </c>
      <c r="F1207" s="17">
        <v>4.0183321E7</v>
      </c>
      <c r="G1207" s="17">
        <v>4.9432179E7</v>
      </c>
      <c r="H1207" s="17">
        <v>7.698255E7</v>
      </c>
    </row>
    <row r="1208">
      <c r="A1208" s="7" t="s">
        <v>3825</v>
      </c>
      <c r="B1208" s="17" t="s">
        <v>3826</v>
      </c>
      <c r="C1208" s="17">
        <v>4.0</v>
      </c>
      <c r="D1208" s="17">
        <v>4.953781675E7</v>
      </c>
      <c r="E1208" s="17">
        <v>4.0208156E7</v>
      </c>
      <c r="F1208" s="17">
        <v>4.15413E7</v>
      </c>
      <c r="G1208" s="17">
        <v>4.8592518E7</v>
      </c>
      <c r="H1208" s="17">
        <v>6.7809293E7</v>
      </c>
    </row>
    <row r="1209">
      <c r="A1209" s="7" t="s">
        <v>3827</v>
      </c>
      <c r="B1209" s="17" t="s">
        <v>3828</v>
      </c>
      <c r="C1209" s="17">
        <v>6.0</v>
      </c>
      <c r="D1209" s="17">
        <v>7.715812467E7</v>
      </c>
      <c r="E1209" s="17">
        <v>6195741.0</v>
      </c>
      <c r="F1209" s="17">
        <v>9902070.0</v>
      </c>
      <c r="G1209" s="17">
        <v>1.86907754E8</v>
      </c>
      <c r="H1209" s="17">
        <v>2.41492001E8</v>
      </c>
    </row>
    <row r="1210">
      <c r="A1210" s="7" t="s">
        <v>3829</v>
      </c>
      <c r="B1210" s="17" t="s">
        <v>3830</v>
      </c>
      <c r="C1210" s="17">
        <v>8.0</v>
      </c>
      <c r="D1210" s="17">
        <v>4.7147895E7</v>
      </c>
      <c r="E1210" s="17">
        <v>5194266.0</v>
      </c>
      <c r="F1210" s="17">
        <v>9236010.0</v>
      </c>
      <c r="G1210" s="17">
        <v>4.506935E7</v>
      </c>
      <c r="H1210" s="17">
        <v>1.442347E8</v>
      </c>
    </row>
    <row r="1211">
      <c r="A1211" s="7" t="s">
        <v>3831</v>
      </c>
      <c r="B1211" s="17" t="s">
        <v>3832</v>
      </c>
      <c r="C1211" s="17">
        <v>46.0</v>
      </c>
      <c r="D1211" s="17">
        <v>3.971433717E7</v>
      </c>
      <c r="E1211" s="17">
        <v>1.19999E7</v>
      </c>
      <c r="F1211" s="17">
        <v>3.177213E7</v>
      </c>
      <c r="G1211" s="17">
        <v>6.3905362E7</v>
      </c>
      <c r="H1211" s="17">
        <v>7.3286157E7</v>
      </c>
    </row>
    <row r="1212">
      <c r="A1212" s="7" t="s">
        <v>3833</v>
      </c>
      <c r="B1212" s="17" t="s">
        <v>3834</v>
      </c>
      <c r="C1212" s="17">
        <v>1.0</v>
      </c>
      <c r="D1212" s="17">
        <v>1.8725034E7</v>
      </c>
      <c r="E1212" s="17">
        <v>1.8725034E7</v>
      </c>
      <c r="F1212" s="17">
        <v>1.8725034E7</v>
      </c>
      <c r="G1212" s="17">
        <v>1.8725034E7</v>
      </c>
      <c r="H1212" s="17">
        <v>1.8725034E7</v>
      </c>
    </row>
    <row r="1213">
      <c r="A1213" s="7" t="s">
        <v>3835</v>
      </c>
      <c r="B1213" s="17" t="s">
        <v>3836</v>
      </c>
      <c r="C1213" s="17">
        <v>12.0</v>
      </c>
      <c r="D1213" s="17">
        <v>2.63045985E7</v>
      </c>
      <c r="E1213" s="17">
        <v>9857100.0</v>
      </c>
      <c r="F1213" s="17">
        <v>1.5095972E7</v>
      </c>
      <c r="G1213" s="17">
        <v>2.1351454E7</v>
      </c>
      <c r="H1213" s="17">
        <v>4.38011E7</v>
      </c>
    </row>
    <row r="1214">
      <c r="A1214" s="7" t="s">
        <v>3837</v>
      </c>
      <c r="B1214" s="17" t="s">
        <v>3838</v>
      </c>
      <c r="C1214" s="17">
        <v>45.0</v>
      </c>
      <c r="D1214" s="17">
        <v>2.734494256E7</v>
      </c>
      <c r="E1214" s="17">
        <v>1.1439178E7</v>
      </c>
      <c r="F1214" s="17">
        <v>1.5843758E7</v>
      </c>
      <c r="G1214" s="17">
        <v>2.8557548E7</v>
      </c>
      <c r="H1214" s="17">
        <v>6.9820384E7</v>
      </c>
    </row>
    <row r="1215">
      <c r="A1215" s="7" t="s">
        <v>3839</v>
      </c>
      <c r="B1215" s="17" t="s">
        <v>3840</v>
      </c>
      <c r="C1215" s="17">
        <v>2.0</v>
      </c>
      <c r="D1215" s="17">
        <v>2.77337075E7</v>
      </c>
      <c r="E1215" s="17">
        <v>1.19999E7</v>
      </c>
      <c r="F1215" s="17">
        <v>1.19999E7</v>
      </c>
      <c r="G1215" s="17">
        <v>4.3467515E7</v>
      </c>
      <c r="H1215" s="17">
        <v>4.3467515E7</v>
      </c>
    </row>
    <row r="1216">
      <c r="A1216" s="7" t="s">
        <v>3841</v>
      </c>
      <c r="B1216" s="17" t="s">
        <v>3842</v>
      </c>
      <c r="C1216" s="17">
        <v>2.0</v>
      </c>
      <c r="D1216" s="17">
        <v>5.15970361E8</v>
      </c>
      <c r="E1216" s="17">
        <v>6.4719182E7</v>
      </c>
      <c r="F1216" s="17">
        <v>6.4719182E7</v>
      </c>
      <c r="G1216" s="17">
        <v>9.6722154E8</v>
      </c>
      <c r="H1216" s="17">
        <v>9.6722154E8</v>
      </c>
    </row>
    <row r="1217">
      <c r="A1217" s="7" t="s">
        <v>3843</v>
      </c>
      <c r="B1217" s="17" t="s">
        <v>3844</v>
      </c>
      <c r="C1217" s="17">
        <v>11.0</v>
      </c>
      <c r="D1217" s="17">
        <v>2.750603937E8</v>
      </c>
      <c r="E1217" s="17">
        <v>1.39578107E8</v>
      </c>
      <c r="F1217" s="17">
        <v>1.55690002E8</v>
      </c>
      <c r="G1217" s="17">
        <v>3.64945007E8</v>
      </c>
      <c r="H1217" s="17">
        <v>3.72888961E8</v>
      </c>
    </row>
    <row r="1218">
      <c r="A1218" s="7" t="s">
        <v>3845</v>
      </c>
      <c r="B1218" s="17" t="s">
        <v>3846</v>
      </c>
      <c r="C1218" s="17">
        <v>1.0</v>
      </c>
      <c r="D1218" s="17">
        <v>9309793.0</v>
      </c>
      <c r="E1218" s="17">
        <v>9309793.0</v>
      </c>
      <c r="F1218" s="17">
        <v>9309793.0</v>
      </c>
      <c r="G1218" s="17">
        <v>9309793.0</v>
      </c>
      <c r="H1218" s="17">
        <v>9309793.0</v>
      </c>
    </row>
    <row r="1219">
      <c r="A1219" s="7" t="s">
        <v>3847</v>
      </c>
      <c r="B1219" s="17" t="s">
        <v>3848</v>
      </c>
      <c r="C1219" s="17">
        <v>4.0</v>
      </c>
      <c r="D1219" s="17">
        <v>2.137348323E8</v>
      </c>
      <c r="E1219" s="17">
        <v>6493498.0</v>
      </c>
      <c r="F1219" s="17">
        <v>2.4867935E8</v>
      </c>
      <c r="G1219" s="17">
        <v>2.529486E8</v>
      </c>
      <c r="H1219" s="17">
        <v>3.46817881E8</v>
      </c>
    </row>
    <row r="1220">
      <c r="A1220" s="7" t="s">
        <v>3849</v>
      </c>
      <c r="B1220" s="17" t="s">
        <v>3850</v>
      </c>
      <c r="C1220" s="17">
        <v>28.0</v>
      </c>
      <c r="D1220" s="17">
        <v>3.048080496E8</v>
      </c>
      <c r="E1220" s="17">
        <v>2.02348699E8</v>
      </c>
      <c r="F1220" s="17">
        <v>2.63946147E8</v>
      </c>
      <c r="G1220" s="17">
        <v>3.89298972E8</v>
      </c>
      <c r="H1220" s="17">
        <v>4.91192778E8</v>
      </c>
    </row>
    <row r="1221">
      <c r="A1221" s="7" t="s">
        <v>3851</v>
      </c>
      <c r="B1221" s="17" t="s">
        <v>3852</v>
      </c>
      <c r="C1221" s="17">
        <v>1.0</v>
      </c>
      <c r="D1221" s="17">
        <v>3.74117507E8</v>
      </c>
      <c r="E1221" s="17">
        <v>3.74117507E8</v>
      </c>
      <c r="F1221" s="17">
        <v>3.74117507E8</v>
      </c>
      <c r="G1221" s="17">
        <v>3.74117507E8</v>
      </c>
      <c r="H1221" s="17">
        <v>3.74117507E8</v>
      </c>
    </row>
    <row r="1222">
      <c r="A1222" s="7" t="s">
        <v>3853</v>
      </c>
      <c r="B1222" s="17" t="s">
        <v>3854</v>
      </c>
      <c r="C1222" s="17">
        <v>7.0</v>
      </c>
      <c r="D1222" s="17">
        <v>3.6505319E7</v>
      </c>
      <c r="E1222" s="17">
        <v>1.7735086E7</v>
      </c>
      <c r="F1222" s="17">
        <v>4.4428859E7</v>
      </c>
      <c r="G1222" s="17">
        <v>5.2836547E7</v>
      </c>
      <c r="H1222" s="17">
        <v>6.0391092E7</v>
      </c>
    </row>
    <row r="1223">
      <c r="A1223" s="7" t="s">
        <v>3855</v>
      </c>
      <c r="B1223" s="17" t="s">
        <v>3856</v>
      </c>
      <c r="C1223" s="17">
        <v>1.0</v>
      </c>
      <c r="D1223" s="17">
        <v>1.451057E8</v>
      </c>
      <c r="E1223" s="17">
        <v>1.451057E8</v>
      </c>
      <c r="F1223" s="17">
        <v>1.451057E8</v>
      </c>
      <c r="G1223" s="17">
        <v>1.451057E8</v>
      </c>
      <c r="H1223" s="17">
        <v>1.451057E8</v>
      </c>
    </row>
    <row r="1224">
      <c r="A1224" s="7" t="s">
        <v>3857</v>
      </c>
      <c r="B1224" s="17" t="s">
        <v>3858</v>
      </c>
      <c r="C1224" s="17">
        <v>7.0</v>
      </c>
      <c r="D1224" s="17">
        <v>5.5726408E7</v>
      </c>
      <c r="E1224" s="17">
        <v>2.0942631E7</v>
      </c>
      <c r="F1224" s="17">
        <v>3.4322449E7</v>
      </c>
      <c r="G1224" s="17">
        <v>1.0823026E8</v>
      </c>
      <c r="H1224" s="17">
        <v>1.3493612E8</v>
      </c>
    </row>
    <row r="1225">
      <c r="A1225" s="7" t="s">
        <v>3859</v>
      </c>
      <c r="B1225" s="17" t="s">
        <v>3860</v>
      </c>
      <c r="C1225" s="17">
        <v>1.0</v>
      </c>
      <c r="D1225" s="17">
        <v>1.76863083E8</v>
      </c>
      <c r="E1225" s="17">
        <v>1.76863083E8</v>
      </c>
      <c r="F1225" s="17">
        <v>1.76863083E8</v>
      </c>
      <c r="G1225" s="17">
        <v>1.76863083E8</v>
      </c>
      <c r="H1225" s="17">
        <v>1.76863083E8</v>
      </c>
    </row>
    <row r="1226">
      <c r="A1226" s="7" t="s">
        <v>3861</v>
      </c>
      <c r="B1226" s="17" t="s">
        <v>3862</v>
      </c>
      <c r="C1226" s="17">
        <v>14.0</v>
      </c>
      <c r="D1226" s="17">
        <v>2.872482314E7</v>
      </c>
      <c r="E1226" s="17">
        <v>1.0948234E7</v>
      </c>
      <c r="F1226" s="17">
        <v>1.81099E7</v>
      </c>
      <c r="G1226" s="17">
        <v>2.920265E7</v>
      </c>
      <c r="H1226" s="17">
        <v>9.4271975E7</v>
      </c>
    </row>
    <row r="1227">
      <c r="A1227" s="7" t="s">
        <v>3863</v>
      </c>
      <c r="B1227" s="17" t="s">
        <v>3864</v>
      </c>
      <c r="C1227" s="17">
        <v>57.0</v>
      </c>
      <c r="D1227" s="17">
        <v>4.428280272E7</v>
      </c>
      <c r="E1227" s="17">
        <v>1.19898E7</v>
      </c>
      <c r="F1227" s="17">
        <v>2.8476368E7</v>
      </c>
      <c r="G1227" s="17">
        <v>5.0489985E7</v>
      </c>
      <c r="H1227" s="17">
        <v>1.0159024E8</v>
      </c>
    </row>
    <row r="1228">
      <c r="A1228" s="7" t="s">
        <v>3865</v>
      </c>
      <c r="B1228" s="17" t="s">
        <v>3866</v>
      </c>
      <c r="C1228" s="17">
        <v>2.0</v>
      </c>
      <c r="D1228" s="17">
        <v>7.85755125E7</v>
      </c>
      <c r="E1228" s="17">
        <v>1.1751435E7</v>
      </c>
      <c r="F1228" s="17">
        <v>1.1751435E7</v>
      </c>
      <c r="G1228" s="17">
        <v>1.4539959E8</v>
      </c>
      <c r="H1228" s="17">
        <v>1.4539959E8</v>
      </c>
    </row>
    <row r="1229">
      <c r="A1229" s="7" t="s">
        <v>3867</v>
      </c>
      <c r="B1229" s="17" t="s">
        <v>3868</v>
      </c>
      <c r="C1229" s="17">
        <v>49.0</v>
      </c>
      <c r="D1229" s="17">
        <v>2.092310265E7</v>
      </c>
      <c r="E1229" s="17">
        <v>1.0221749E7</v>
      </c>
      <c r="F1229" s="17">
        <v>1.598625E7</v>
      </c>
      <c r="G1229" s="17">
        <v>3.2416346E7</v>
      </c>
      <c r="H1229" s="17">
        <v>4.2977601E7</v>
      </c>
    </row>
    <row r="1230">
      <c r="A1230" s="7" t="s">
        <v>3869</v>
      </c>
      <c r="B1230" s="17" t="s">
        <v>3870</v>
      </c>
      <c r="C1230" s="17">
        <v>134.0</v>
      </c>
      <c r="D1230" s="17">
        <v>3.129124793E7</v>
      </c>
      <c r="E1230" s="17">
        <v>1.5034973E7</v>
      </c>
      <c r="F1230" s="17">
        <v>2.194484E7</v>
      </c>
      <c r="G1230" s="17">
        <v>3.994277E7</v>
      </c>
      <c r="H1230" s="17">
        <v>5.8925207E7</v>
      </c>
    </row>
    <row r="1231">
      <c r="A1231" s="7" t="s">
        <v>3871</v>
      </c>
      <c r="B1231" s="17" t="s">
        <v>3872</v>
      </c>
      <c r="C1231" s="17">
        <v>10.0</v>
      </c>
      <c r="D1231" s="17">
        <v>4.72901651E7</v>
      </c>
      <c r="E1231" s="17">
        <v>2.2109256E7</v>
      </c>
      <c r="F1231" s="17">
        <v>2.5899946E7</v>
      </c>
      <c r="G1231" s="17">
        <v>5.9627949E7</v>
      </c>
      <c r="H1231" s="17">
        <v>1.183829E8</v>
      </c>
    </row>
    <row r="1232">
      <c r="A1232" s="7" t="s">
        <v>3873</v>
      </c>
      <c r="B1232" s="17" t="s">
        <v>3874</v>
      </c>
      <c r="C1232" s="17">
        <v>51.0</v>
      </c>
      <c r="D1232" s="17">
        <v>8.970106763E7</v>
      </c>
      <c r="E1232" s="17">
        <v>4.4345401E7</v>
      </c>
      <c r="F1232" s="17">
        <v>7.8706558E7</v>
      </c>
      <c r="G1232" s="17">
        <v>1.21428787E8</v>
      </c>
      <c r="H1232" s="17">
        <v>1.75682624E8</v>
      </c>
    </row>
    <row r="1233">
      <c r="A1233" s="7" t="s">
        <v>3875</v>
      </c>
      <c r="B1233" s="17" t="s">
        <v>3876</v>
      </c>
      <c r="C1233" s="17">
        <v>606.0</v>
      </c>
      <c r="D1233" s="17">
        <v>3.126496746E7</v>
      </c>
      <c r="E1233" s="17">
        <v>8776489.0</v>
      </c>
      <c r="F1233" s="17">
        <v>1.3957083E7</v>
      </c>
      <c r="G1233" s="17">
        <v>3.1679346E7</v>
      </c>
      <c r="H1233" s="17">
        <v>7.7743869E7</v>
      </c>
    </row>
    <row r="1234">
      <c r="A1234" s="7" t="s">
        <v>3877</v>
      </c>
      <c r="B1234" s="17" t="s">
        <v>3878</v>
      </c>
      <c r="C1234" s="17">
        <v>540.0</v>
      </c>
      <c r="D1234" s="17">
        <v>6.453488214E7</v>
      </c>
      <c r="E1234" s="17">
        <v>3.9057E7</v>
      </c>
      <c r="F1234" s="17">
        <v>5.2849629E7</v>
      </c>
      <c r="G1234" s="17">
        <v>7.7071035E7</v>
      </c>
      <c r="H1234" s="17">
        <v>1.1198565E8</v>
      </c>
    </row>
    <row r="1235">
      <c r="A1235" s="7" t="s">
        <v>3879</v>
      </c>
      <c r="B1235" s="17" t="s">
        <v>3880</v>
      </c>
      <c r="C1235" s="17">
        <v>326.0</v>
      </c>
      <c r="D1235" s="17">
        <v>5.016722687E7</v>
      </c>
      <c r="E1235" s="17">
        <v>9685000.0</v>
      </c>
      <c r="F1235" s="17">
        <v>1.6997392E7</v>
      </c>
      <c r="G1235" s="17">
        <v>5.7053414E7</v>
      </c>
      <c r="H1235" s="17">
        <v>1.05603967E8</v>
      </c>
    </row>
    <row r="1236">
      <c r="A1236" s="7" t="s">
        <v>3881</v>
      </c>
      <c r="B1236" s="17" t="s">
        <v>3882</v>
      </c>
      <c r="C1236" s="17">
        <v>444.0</v>
      </c>
      <c r="D1236" s="17">
        <v>2.493444028E7</v>
      </c>
      <c r="E1236" s="17">
        <v>9939943.0</v>
      </c>
      <c r="F1236" s="17">
        <v>1.7276085E7</v>
      </c>
      <c r="G1236" s="17">
        <v>2.9156699E7</v>
      </c>
      <c r="H1236" s="17">
        <v>5.714205E7</v>
      </c>
    </row>
    <row r="1237">
      <c r="A1237" s="7" t="s">
        <v>3883</v>
      </c>
      <c r="B1237" s="17" t="s">
        <v>3884</v>
      </c>
      <c r="C1237" s="17">
        <v>36.0</v>
      </c>
      <c r="D1237" s="17">
        <v>1.035309684E8</v>
      </c>
      <c r="E1237" s="17">
        <v>5.7335164E7</v>
      </c>
      <c r="F1237" s="17">
        <v>7.21232E7</v>
      </c>
      <c r="G1237" s="17">
        <v>9.1293764E7</v>
      </c>
      <c r="H1237" s="17">
        <v>2.92382365E8</v>
      </c>
    </row>
    <row r="1238">
      <c r="A1238" s="7" t="s">
        <v>3885</v>
      </c>
      <c r="B1238" s="17" t="s">
        <v>3886</v>
      </c>
      <c r="C1238" s="17">
        <v>1195.0</v>
      </c>
      <c r="D1238" s="17">
        <v>1.483581756E8</v>
      </c>
      <c r="E1238" s="17">
        <v>6.0163437E7</v>
      </c>
      <c r="F1238" s="17">
        <v>9.8904865E7</v>
      </c>
      <c r="G1238" s="17">
        <v>2.16394288E8</v>
      </c>
      <c r="H1238" s="17">
        <v>3.03644104E8</v>
      </c>
    </row>
    <row r="1239">
      <c r="A1239" s="7" t="s">
        <v>3887</v>
      </c>
      <c r="B1239" s="17" t="s">
        <v>3888</v>
      </c>
      <c r="C1239" s="17">
        <v>358.0</v>
      </c>
      <c r="D1239" s="17">
        <v>1.053858048E8</v>
      </c>
      <c r="E1239" s="17">
        <v>5.2096067E7</v>
      </c>
      <c r="F1239" s="17">
        <v>7.2218331E7</v>
      </c>
      <c r="G1239" s="17">
        <v>1.02687011E8</v>
      </c>
      <c r="H1239" s="17">
        <v>2.23333935E8</v>
      </c>
    </row>
    <row r="1240">
      <c r="A1240" s="7" t="s">
        <v>243</v>
      </c>
      <c r="B1240" s="17" t="s">
        <v>244</v>
      </c>
      <c r="C1240" s="17">
        <v>978.0</v>
      </c>
      <c r="D1240" s="17">
        <v>3.879543286E7</v>
      </c>
      <c r="E1240" s="17">
        <v>1.5364632E7</v>
      </c>
      <c r="F1240" s="17">
        <v>2.3761337E7</v>
      </c>
      <c r="G1240" s="17">
        <v>4.5077564E7</v>
      </c>
      <c r="H1240" s="17">
        <v>8.0986885E7</v>
      </c>
    </row>
    <row r="1241">
      <c r="A1241" s="7" t="s">
        <v>3889</v>
      </c>
      <c r="B1241" s="17" t="s">
        <v>3890</v>
      </c>
      <c r="C1241" s="17">
        <v>44.0</v>
      </c>
      <c r="D1241" s="17">
        <v>5.796230911E7</v>
      </c>
      <c r="E1241" s="17">
        <v>1.6341722E7</v>
      </c>
      <c r="F1241" s="17">
        <v>3.4570977E7</v>
      </c>
      <c r="G1241" s="17">
        <v>7.142297E7</v>
      </c>
      <c r="H1241" s="17">
        <v>1.08349376E8</v>
      </c>
    </row>
    <row r="1242">
      <c r="A1242" s="7" t="s">
        <v>3891</v>
      </c>
      <c r="B1242" s="17" t="s">
        <v>3892</v>
      </c>
      <c r="C1242" s="17">
        <v>316.0</v>
      </c>
      <c r="D1242" s="17">
        <v>3.111015975E7</v>
      </c>
      <c r="E1242" s="17">
        <v>9700082.0</v>
      </c>
      <c r="F1242" s="17">
        <v>1.6539484E7</v>
      </c>
      <c r="G1242" s="17">
        <v>3.660686E7</v>
      </c>
      <c r="H1242" s="17">
        <v>7.5026781E7</v>
      </c>
    </row>
    <row r="1243">
      <c r="A1243" s="7" t="s">
        <v>3893</v>
      </c>
      <c r="B1243" s="17" t="s">
        <v>3894</v>
      </c>
      <c r="C1243" s="17">
        <v>250.0</v>
      </c>
      <c r="D1243" s="17">
        <v>3.371069665E7</v>
      </c>
      <c r="E1243" s="17">
        <v>1.0716783E7</v>
      </c>
      <c r="F1243" s="17">
        <v>1.852791E7</v>
      </c>
      <c r="G1243" s="17">
        <v>2.9760797E7</v>
      </c>
      <c r="H1243" s="17">
        <v>6.4101912E7</v>
      </c>
    </row>
    <row r="1244">
      <c r="A1244" s="7" t="s">
        <v>3895</v>
      </c>
      <c r="B1244" s="17" t="s">
        <v>3896</v>
      </c>
      <c r="C1244" s="17">
        <v>4917.0</v>
      </c>
      <c r="D1244" s="17">
        <v>1.129120009E8</v>
      </c>
      <c r="E1244" s="17">
        <v>5.2903312E7</v>
      </c>
      <c r="F1244" s="17">
        <v>8.7927049E7</v>
      </c>
      <c r="G1244" s="17">
        <v>1.4108459E8</v>
      </c>
      <c r="H1244" s="17">
        <v>2.29560952E8</v>
      </c>
    </row>
    <row r="1245">
      <c r="A1245" s="7" t="s">
        <v>3897</v>
      </c>
      <c r="B1245" s="17" t="s">
        <v>3898</v>
      </c>
      <c r="C1245" s="17">
        <v>7233.0</v>
      </c>
      <c r="D1245" s="17">
        <v>2.506640784E7</v>
      </c>
      <c r="E1245" s="17">
        <v>7010600.0</v>
      </c>
      <c r="F1245" s="17">
        <v>1.2804301E7</v>
      </c>
      <c r="G1245" s="17">
        <v>2.6801137E7</v>
      </c>
      <c r="H1245" s="17">
        <v>5.419005E7</v>
      </c>
    </row>
    <row r="1246">
      <c r="A1246" s="7" t="s">
        <v>3899</v>
      </c>
      <c r="B1246" s="17" t="s">
        <v>3900</v>
      </c>
      <c r="C1246" s="17">
        <v>57456.0</v>
      </c>
      <c r="D1246" s="17">
        <v>6.3105903E7</v>
      </c>
      <c r="E1246" s="17">
        <v>1.8862E7</v>
      </c>
      <c r="F1246" s="17">
        <v>4.0399514E7</v>
      </c>
      <c r="G1246" s="17">
        <v>7.9341475E7</v>
      </c>
      <c r="H1246" s="17">
        <v>1.43975816E8</v>
      </c>
    </row>
    <row r="1247">
      <c r="A1247" s="7" t="s">
        <v>3901</v>
      </c>
      <c r="B1247" s="17" t="s">
        <v>3902</v>
      </c>
      <c r="C1247" s="17">
        <v>818.0</v>
      </c>
      <c r="D1247" s="17">
        <v>3.747116983E7</v>
      </c>
      <c r="E1247" s="17">
        <v>1.0396113E7</v>
      </c>
      <c r="F1247" s="17">
        <v>2.0019622E7</v>
      </c>
      <c r="G1247" s="17">
        <v>3.7133676E7</v>
      </c>
      <c r="H1247" s="17">
        <v>7.2800393E7</v>
      </c>
    </row>
    <row r="1248">
      <c r="A1248" s="7" t="s">
        <v>3903</v>
      </c>
      <c r="B1248" s="17" t="s">
        <v>3904</v>
      </c>
      <c r="C1248" s="17">
        <v>84586.0</v>
      </c>
      <c r="D1248" s="17">
        <v>3.135094075E7</v>
      </c>
      <c r="E1248" s="17">
        <v>1.2198534E7</v>
      </c>
      <c r="F1248" s="17">
        <v>1.9632299E7</v>
      </c>
      <c r="G1248" s="17">
        <v>3.4433787E7</v>
      </c>
      <c r="H1248" s="17">
        <v>6.1124184E7</v>
      </c>
    </row>
    <row r="1249">
      <c r="A1249" s="7" t="s">
        <v>3905</v>
      </c>
      <c r="B1249" s="17" t="s">
        <v>3906</v>
      </c>
      <c r="C1249" s="17">
        <v>24928.0</v>
      </c>
      <c r="D1249" s="17">
        <v>7.133501471E7</v>
      </c>
      <c r="E1249" s="17">
        <v>2.5357529E7</v>
      </c>
      <c r="F1249" s="17">
        <v>4.755578E7</v>
      </c>
      <c r="G1249" s="17">
        <v>8.746806E7</v>
      </c>
      <c r="H1249" s="17">
        <v>1.51762078E8</v>
      </c>
    </row>
    <row r="1250">
      <c r="A1250" s="7" t="s">
        <v>3907</v>
      </c>
      <c r="B1250" s="17" t="s">
        <v>3908</v>
      </c>
      <c r="C1250" s="17">
        <v>295.0</v>
      </c>
      <c r="D1250" s="17">
        <v>5.767493656E7</v>
      </c>
      <c r="E1250" s="17">
        <v>1.2851864E7</v>
      </c>
      <c r="F1250" s="17">
        <v>2.2498044E7</v>
      </c>
      <c r="G1250" s="17">
        <v>4.784621E7</v>
      </c>
      <c r="H1250" s="17">
        <v>1.81722463E8</v>
      </c>
    </row>
    <row r="1251">
      <c r="A1251" s="7" t="s">
        <v>3909</v>
      </c>
      <c r="B1251" s="17" t="s">
        <v>3910</v>
      </c>
      <c r="C1251" s="17">
        <v>25507.0</v>
      </c>
      <c r="D1251" s="17">
        <v>1.217671975E7</v>
      </c>
      <c r="E1251" s="17">
        <v>4087332.0</v>
      </c>
      <c r="F1251" s="17">
        <v>6469456.0</v>
      </c>
      <c r="G1251" s="17">
        <v>1.203101E7</v>
      </c>
      <c r="H1251" s="17">
        <v>2.266428E7</v>
      </c>
    </row>
    <row r="1252">
      <c r="A1252" s="7" t="s">
        <v>3911</v>
      </c>
      <c r="B1252" s="17" t="s">
        <v>3912</v>
      </c>
      <c r="C1252" s="17">
        <v>156.0</v>
      </c>
      <c r="D1252" s="17">
        <v>2.212940805E8</v>
      </c>
      <c r="E1252" s="17">
        <v>1.53086457E8</v>
      </c>
      <c r="F1252" s="17">
        <v>1.92212497E8</v>
      </c>
      <c r="G1252" s="17">
        <v>2.75044211E8</v>
      </c>
      <c r="H1252" s="17">
        <v>3.46739195E8</v>
      </c>
    </row>
    <row r="1253">
      <c r="A1253" s="7" t="s">
        <v>3913</v>
      </c>
      <c r="B1253" s="17" t="s">
        <v>3914</v>
      </c>
      <c r="C1253" s="17">
        <v>5.0</v>
      </c>
      <c r="D1253" s="17">
        <v>1.101533034E8</v>
      </c>
      <c r="E1253" s="17">
        <v>5.9666223E7</v>
      </c>
      <c r="F1253" s="17">
        <v>1.31320708E8</v>
      </c>
      <c r="G1253" s="17">
        <v>1.42263247E8</v>
      </c>
      <c r="H1253" s="17">
        <v>2.11418042E8</v>
      </c>
    </row>
    <row r="1254">
      <c r="A1254" s="7" t="s">
        <v>3915</v>
      </c>
      <c r="B1254" s="17" t="s">
        <v>3916</v>
      </c>
      <c r="C1254" s="17">
        <v>105.0</v>
      </c>
      <c r="D1254" s="17">
        <v>2.167093869E8</v>
      </c>
      <c r="E1254" s="17">
        <v>1.90873924E8</v>
      </c>
      <c r="F1254" s="17">
        <v>2.01953107E8</v>
      </c>
      <c r="G1254" s="17">
        <v>2.33776346E8</v>
      </c>
      <c r="H1254" s="17">
        <v>3.06496816E8</v>
      </c>
    </row>
    <row r="1255">
      <c r="A1255" s="7" t="s">
        <v>3917</v>
      </c>
      <c r="B1255" s="17" t="s">
        <v>3918</v>
      </c>
      <c r="C1255" s="17">
        <v>11.0</v>
      </c>
      <c r="D1255" s="17">
        <v>2.014698302E8</v>
      </c>
      <c r="E1255" s="17">
        <v>8.9614135E7</v>
      </c>
      <c r="F1255" s="17">
        <v>1.47518279E8</v>
      </c>
      <c r="G1255" s="17">
        <v>3.31538846E8</v>
      </c>
      <c r="H1255" s="17">
        <v>4.05241379E8</v>
      </c>
    </row>
    <row r="1256">
      <c r="A1256" s="7" t="s">
        <v>3919</v>
      </c>
      <c r="B1256" s="17" t="s">
        <v>3920</v>
      </c>
      <c r="C1256" s="17">
        <v>6.0</v>
      </c>
      <c r="D1256" s="17">
        <v>1.017927475E8</v>
      </c>
      <c r="E1256" s="17">
        <v>5.3091695E7</v>
      </c>
      <c r="F1256" s="17">
        <v>7.5426067E7</v>
      </c>
      <c r="G1256" s="17">
        <v>1.41547918E8</v>
      </c>
      <c r="H1256" s="17">
        <v>1.79350817E8</v>
      </c>
    </row>
    <row r="1257">
      <c r="A1257" s="7" t="s">
        <v>3921</v>
      </c>
      <c r="B1257" s="17" t="s">
        <v>3922</v>
      </c>
      <c r="C1257" s="17">
        <v>3.0</v>
      </c>
      <c r="D1257" s="17">
        <v>4.054031733E7</v>
      </c>
      <c r="E1257" s="17">
        <v>1.9105555E7</v>
      </c>
      <c r="F1257" s="17">
        <v>3.2378169E7</v>
      </c>
      <c r="G1257" s="17">
        <v>7.0137228E7</v>
      </c>
      <c r="H1257" s="17">
        <v>7.0137228E7</v>
      </c>
    </row>
    <row r="1258">
      <c r="A1258" s="7" t="s">
        <v>3923</v>
      </c>
      <c r="B1258" s="17" t="s">
        <v>3924</v>
      </c>
      <c r="C1258" s="17">
        <v>83.0</v>
      </c>
      <c r="D1258" s="17">
        <v>1.522432953E8</v>
      </c>
      <c r="E1258" s="17">
        <v>1.00401507E8</v>
      </c>
      <c r="F1258" s="17">
        <v>1.38206517E8</v>
      </c>
      <c r="G1258" s="17">
        <v>2.0522774E8</v>
      </c>
      <c r="H1258" s="17">
        <v>2.50627925E8</v>
      </c>
    </row>
    <row r="1259">
      <c r="A1259" s="7" t="s">
        <v>3925</v>
      </c>
      <c r="B1259" s="17" t="s">
        <v>3926</v>
      </c>
      <c r="C1259" s="17">
        <v>7.0</v>
      </c>
      <c r="D1259" s="17">
        <v>1.095272869E8</v>
      </c>
      <c r="E1259" s="17">
        <v>3.30475E7</v>
      </c>
      <c r="F1259" s="17">
        <v>5.1189195E7</v>
      </c>
      <c r="G1259" s="17">
        <v>2.62569896E8</v>
      </c>
      <c r="H1259" s="17">
        <v>2.88432299E8</v>
      </c>
    </row>
    <row r="1260">
      <c r="A1260" s="7" t="s">
        <v>3927</v>
      </c>
      <c r="B1260" s="17" t="s">
        <v>3928</v>
      </c>
      <c r="C1260" s="17">
        <v>15794.0</v>
      </c>
      <c r="D1260" s="17">
        <v>1.578707815E7</v>
      </c>
      <c r="E1260" s="17">
        <v>7872333.0</v>
      </c>
      <c r="F1260" s="17">
        <v>1.2244341E7</v>
      </c>
      <c r="G1260" s="17">
        <v>1.8426607E7</v>
      </c>
      <c r="H1260" s="17">
        <v>2.9888432E7</v>
      </c>
    </row>
    <row r="1261">
      <c r="A1261" s="7" t="s">
        <v>3929</v>
      </c>
      <c r="B1261" s="17" t="s">
        <v>3930</v>
      </c>
      <c r="C1261" s="17">
        <v>28.0</v>
      </c>
      <c r="D1261" s="17">
        <v>5.178645589E7</v>
      </c>
      <c r="E1261" s="17">
        <v>1.13345E7</v>
      </c>
      <c r="F1261" s="17">
        <v>1.8464063E7</v>
      </c>
      <c r="G1261" s="17">
        <v>4.4979977E7</v>
      </c>
      <c r="H1261" s="17">
        <v>1.06320471E8</v>
      </c>
    </row>
    <row r="1262">
      <c r="A1262" s="7" t="s">
        <v>3931</v>
      </c>
      <c r="B1262" s="17" t="s">
        <v>3932</v>
      </c>
      <c r="C1262" s="17">
        <v>18.0</v>
      </c>
      <c r="D1262" s="17">
        <v>2.237309922E7</v>
      </c>
      <c r="E1262" s="17">
        <v>1.5330301E7</v>
      </c>
      <c r="F1262" s="17">
        <v>1.8750107E7</v>
      </c>
      <c r="G1262" s="17">
        <v>2.4066252E7</v>
      </c>
      <c r="H1262" s="17">
        <v>5.2217105E7</v>
      </c>
    </row>
    <row r="1263">
      <c r="A1263" s="7" t="s">
        <v>3933</v>
      </c>
      <c r="B1263" s="17" t="s">
        <v>3934</v>
      </c>
      <c r="C1263" s="17">
        <v>1.0</v>
      </c>
      <c r="D1263" s="17">
        <v>3.699867E7</v>
      </c>
      <c r="E1263" s="17">
        <v>3.699867E7</v>
      </c>
      <c r="F1263" s="17">
        <v>3.699867E7</v>
      </c>
      <c r="G1263" s="17">
        <v>3.699867E7</v>
      </c>
      <c r="H1263" s="17">
        <v>3.699867E7</v>
      </c>
    </row>
    <row r="1264">
      <c r="A1264" s="7" t="s">
        <v>3935</v>
      </c>
      <c r="B1264" s="17" t="s">
        <v>3936</v>
      </c>
      <c r="C1264" s="17">
        <v>23.0</v>
      </c>
      <c r="D1264" s="17">
        <v>1.386877544E8</v>
      </c>
      <c r="E1264" s="17">
        <v>4.4614685E7</v>
      </c>
      <c r="F1264" s="17">
        <v>9.7088851E7</v>
      </c>
      <c r="G1264" s="17">
        <v>1.6940215E8</v>
      </c>
      <c r="H1264" s="17">
        <v>3.30403931E8</v>
      </c>
    </row>
    <row r="1265">
      <c r="A1265" s="7" t="s">
        <v>3938</v>
      </c>
      <c r="B1265" s="17" t="s">
        <v>3940</v>
      </c>
      <c r="C1265" s="17">
        <v>345.0</v>
      </c>
      <c r="D1265" s="17">
        <v>7.668249481E7</v>
      </c>
      <c r="E1265" s="17">
        <v>2.4395487E7</v>
      </c>
      <c r="F1265" s="17">
        <v>5.0172674E7</v>
      </c>
      <c r="G1265" s="17">
        <v>1.03735927E8</v>
      </c>
      <c r="H1265" s="17">
        <v>1.69134803E8</v>
      </c>
    </row>
    <row r="1266">
      <c r="A1266" s="7" t="s">
        <v>3941</v>
      </c>
      <c r="B1266" s="17" t="s">
        <v>3942</v>
      </c>
      <c r="C1266" s="17">
        <v>162.0</v>
      </c>
      <c r="D1266" s="17">
        <v>1.715049798E7</v>
      </c>
      <c r="E1266" s="17">
        <v>9199667.0</v>
      </c>
      <c r="F1266" s="17">
        <v>1.2044892E7</v>
      </c>
      <c r="G1266" s="17">
        <v>1.78835E7</v>
      </c>
      <c r="H1266" s="17">
        <v>2.4809858E7</v>
      </c>
    </row>
    <row r="1267">
      <c r="A1267" s="7" t="s">
        <v>3943</v>
      </c>
      <c r="B1267" s="17" t="s">
        <v>3944</v>
      </c>
      <c r="C1267" s="17">
        <v>2452.0</v>
      </c>
      <c r="D1267" s="17">
        <v>2.278742851E7</v>
      </c>
      <c r="E1267" s="17">
        <v>8790042.0</v>
      </c>
      <c r="F1267" s="17">
        <v>1.2748977E7</v>
      </c>
      <c r="G1267" s="17">
        <v>2.2525815E7</v>
      </c>
      <c r="H1267" s="17">
        <v>3.9213194E7</v>
      </c>
    </row>
    <row r="1268">
      <c r="A1268" s="7" t="s">
        <v>3945</v>
      </c>
      <c r="B1268" s="17" t="s">
        <v>3946</v>
      </c>
      <c r="C1268" s="17">
        <v>460.0</v>
      </c>
      <c r="D1268" s="17">
        <v>2.864373188E7</v>
      </c>
      <c r="E1268" s="17">
        <v>9584114.0</v>
      </c>
      <c r="F1268" s="17">
        <v>1.7835598E7</v>
      </c>
      <c r="G1268" s="17">
        <v>2.9977528E7</v>
      </c>
      <c r="H1268" s="17">
        <v>5.7610328E7</v>
      </c>
    </row>
    <row r="1269">
      <c r="A1269" s="7" t="s">
        <v>3947</v>
      </c>
      <c r="B1269" s="17" t="s">
        <v>3948</v>
      </c>
      <c r="C1269" s="17">
        <v>66.0</v>
      </c>
      <c r="D1269" s="17">
        <v>2.571556612E7</v>
      </c>
      <c r="E1269" s="17">
        <v>9931800.0</v>
      </c>
      <c r="F1269" s="17">
        <v>1.5505499E7</v>
      </c>
      <c r="G1269" s="17">
        <v>2.9759826E7</v>
      </c>
      <c r="H1269" s="17">
        <v>6.7614164E7</v>
      </c>
    </row>
    <row r="1270">
      <c r="A1270" s="7" t="s">
        <v>3949</v>
      </c>
      <c r="B1270" s="17" t="s">
        <v>3950</v>
      </c>
      <c r="C1270" s="17">
        <v>5190.0</v>
      </c>
      <c r="D1270" s="17">
        <v>2.420496838E7</v>
      </c>
      <c r="E1270" s="17">
        <v>9939303.0</v>
      </c>
      <c r="F1270" s="17">
        <v>1.6524E7</v>
      </c>
      <c r="G1270" s="17">
        <v>2.9498E7</v>
      </c>
      <c r="H1270" s="17">
        <v>4.8862736E7</v>
      </c>
    </row>
    <row r="1271">
      <c r="A1271" s="7" t="s">
        <v>3951</v>
      </c>
      <c r="B1271" s="17" t="s">
        <v>3952</v>
      </c>
      <c r="C1271" s="17">
        <v>635.0</v>
      </c>
      <c r="D1271" s="17">
        <v>1.941196837E7</v>
      </c>
      <c r="E1271" s="17">
        <v>7233270.0</v>
      </c>
      <c r="F1271" s="17">
        <v>1.2666414E7</v>
      </c>
      <c r="G1271" s="17">
        <v>2.4828421E7</v>
      </c>
      <c r="H1271" s="17">
        <v>3.9409262E7</v>
      </c>
    </row>
    <row r="1272">
      <c r="A1272" s="7" t="s">
        <v>3953</v>
      </c>
      <c r="B1272" s="17" t="s">
        <v>3954</v>
      </c>
      <c r="C1272" s="17">
        <v>175.0</v>
      </c>
      <c r="D1272" s="17">
        <v>5.081120615E7</v>
      </c>
      <c r="E1272" s="17">
        <v>1.0335032E7</v>
      </c>
      <c r="F1272" s="17">
        <v>1.85513E7</v>
      </c>
      <c r="G1272" s="17">
        <v>6.1503467E7</v>
      </c>
      <c r="H1272" s="17">
        <v>1.3689824E8</v>
      </c>
    </row>
    <row r="1273">
      <c r="A1273" s="7" t="s">
        <v>3955</v>
      </c>
      <c r="B1273" s="17" t="s">
        <v>3956</v>
      </c>
      <c r="C1273" s="17">
        <v>7149.0</v>
      </c>
      <c r="D1273" s="17">
        <v>5.331770469E7</v>
      </c>
      <c r="E1273" s="17">
        <v>2.9548916E7</v>
      </c>
      <c r="F1273" s="17">
        <v>4.2711962E7</v>
      </c>
      <c r="G1273" s="17">
        <v>6.5799622E7</v>
      </c>
      <c r="H1273" s="17">
        <v>9.2289729E7</v>
      </c>
    </row>
    <row r="1274">
      <c r="A1274" s="7" t="s">
        <v>3957</v>
      </c>
      <c r="B1274" s="17" t="s">
        <v>3958</v>
      </c>
      <c r="C1274" s="17">
        <v>283.0</v>
      </c>
      <c r="D1274" s="17">
        <v>1.686525802E8</v>
      </c>
      <c r="E1274" s="17">
        <v>9.7438891E7</v>
      </c>
      <c r="F1274" s="17">
        <v>1.37002972E8</v>
      </c>
      <c r="G1274" s="17">
        <v>2.04545501E8</v>
      </c>
      <c r="H1274" s="17">
        <v>3.15049829E8</v>
      </c>
    </row>
    <row r="1275">
      <c r="A1275" s="7" t="s">
        <v>3959</v>
      </c>
      <c r="B1275" s="17" t="s">
        <v>3960</v>
      </c>
      <c r="C1275" s="17">
        <v>1115.0</v>
      </c>
      <c r="D1275" s="17">
        <v>3.579639538E7</v>
      </c>
      <c r="E1275" s="17">
        <v>1.4068501E7</v>
      </c>
      <c r="F1275" s="17">
        <v>2.4463155E7</v>
      </c>
      <c r="G1275" s="17">
        <v>4.3599099E7</v>
      </c>
      <c r="H1275" s="17">
        <v>6.641284E7</v>
      </c>
    </row>
    <row r="1276">
      <c r="A1276" s="7" t="s">
        <v>3961</v>
      </c>
      <c r="B1276" s="17" t="s">
        <v>3962</v>
      </c>
      <c r="C1276" s="17">
        <v>229.0</v>
      </c>
      <c r="D1276" s="17">
        <v>4.337081548E7</v>
      </c>
      <c r="E1276" s="17">
        <v>1.4163486E7</v>
      </c>
      <c r="F1276" s="17">
        <v>3.1557277E7</v>
      </c>
      <c r="G1276" s="17">
        <v>5.4221407E7</v>
      </c>
      <c r="H1276" s="17">
        <v>8.710805E7</v>
      </c>
    </row>
    <row r="1277">
      <c r="A1277" s="7" t="s">
        <v>3963</v>
      </c>
      <c r="B1277" s="17" t="s">
        <v>3964</v>
      </c>
      <c r="C1277" s="17">
        <v>1.0</v>
      </c>
      <c r="D1277" s="17">
        <v>1.8760906E7</v>
      </c>
      <c r="E1277" s="17">
        <v>1.8760906E7</v>
      </c>
      <c r="F1277" s="17">
        <v>1.8760906E7</v>
      </c>
      <c r="G1277" s="17">
        <v>1.8760906E7</v>
      </c>
      <c r="H1277" s="17">
        <v>1.8760906E7</v>
      </c>
    </row>
    <row r="1278">
      <c r="A1278" s="7" t="s">
        <v>3965</v>
      </c>
      <c r="B1278" s="17" t="s">
        <v>3966</v>
      </c>
      <c r="C1278" s="17">
        <v>11.0</v>
      </c>
      <c r="D1278" s="17">
        <v>3.141631564E7</v>
      </c>
      <c r="E1278" s="17">
        <v>1.28023E7</v>
      </c>
      <c r="F1278" s="17">
        <v>2.4907819E7</v>
      </c>
      <c r="G1278" s="17">
        <v>4.5916625E7</v>
      </c>
      <c r="H1278" s="17">
        <v>6.9640731E7</v>
      </c>
    </row>
    <row r="1279">
      <c r="A1279" s="7" t="s">
        <v>3967</v>
      </c>
      <c r="B1279" s="17" t="s">
        <v>3968</v>
      </c>
      <c r="C1279" s="17">
        <v>69.0</v>
      </c>
      <c r="D1279" s="17">
        <v>8.23476701E7</v>
      </c>
      <c r="E1279" s="17">
        <v>1.3252115E7</v>
      </c>
      <c r="F1279" s="17">
        <v>5.3211988E7</v>
      </c>
      <c r="G1279" s="17">
        <v>9.53369E7</v>
      </c>
      <c r="H1279" s="17">
        <v>2.42994938E8</v>
      </c>
    </row>
    <row r="1280">
      <c r="A1280" s="7" t="s">
        <v>3969</v>
      </c>
      <c r="B1280" s="17" t="s">
        <v>3970</v>
      </c>
      <c r="C1280" s="17">
        <v>34.0</v>
      </c>
      <c r="D1280" s="17">
        <v>8.889540662E7</v>
      </c>
      <c r="E1280" s="17">
        <v>2.1519368E7</v>
      </c>
      <c r="F1280" s="17">
        <v>7.4097246E7</v>
      </c>
      <c r="G1280" s="17">
        <v>1.01879442E8</v>
      </c>
      <c r="H1280" s="17">
        <v>2.12139322E8</v>
      </c>
    </row>
    <row r="1281">
      <c r="A1281" s="7" t="s">
        <v>3971</v>
      </c>
      <c r="B1281" s="17" t="s">
        <v>3972</v>
      </c>
      <c r="C1281" s="17">
        <v>75.0</v>
      </c>
      <c r="D1281" s="17">
        <v>7.612800296E7</v>
      </c>
      <c r="E1281" s="17">
        <v>1.9951E7</v>
      </c>
      <c r="F1281" s="17">
        <v>4.3894333E7</v>
      </c>
      <c r="G1281" s="17">
        <v>9.9315763E7</v>
      </c>
      <c r="H1281" s="17">
        <v>1.82403711E8</v>
      </c>
    </row>
    <row r="1282">
      <c r="A1282" s="7" t="s">
        <v>3973</v>
      </c>
      <c r="B1282" s="17" t="s">
        <v>3974</v>
      </c>
      <c r="C1282" s="17">
        <v>1850.0</v>
      </c>
      <c r="D1282" s="17">
        <v>4.274332839E7</v>
      </c>
      <c r="E1282" s="17">
        <v>1.1981435E7</v>
      </c>
      <c r="F1282" s="17">
        <v>2.0000479E7</v>
      </c>
      <c r="G1282" s="17">
        <v>4.4404091E7</v>
      </c>
      <c r="H1282" s="17">
        <v>8.63003E7</v>
      </c>
    </row>
    <row r="1283">
      <c r="A1283" s="7" t="s">
        <v>3975</v>
      </c>
      <c r="B1283" s="17" t="s">
        <v>3976</v>
      </c>
      <c r="C1283" s="17">
        <v>23.0</v>
      </c>
      <c r="D1283" s="17">
        <v>3.258413917E7</v>
      </c>
      <c r="E1283" s="17">
        <v>1.1561148E7</v>
      </c>
      <c r="F1283" s="17">
        <v>1.6815101E7</v>
      </c>
      <c r="G1283" s="17">
        <v>2.6365907E7</v>
      </c>
      <c r="H1283" s="17">
        <v>4.1157065E7</v>
      </c>
    </row>
    <row r="1284">
      <c r="A1284" s="7" t="s">
        <v>3977</v>
      </c>
      <c r="B1284" s="17" t="s">
        <v>3978</v>
      </c>
      <c r="C1284" s="17">
        <v>2.0</v>
      </c>
      <c r="D1284" s="17">
        <v>8.02203385E7</v>
      </c>
      <c r="E1284" s="17">
        <v>2.2336554E7</v>
      </c>
      <c r="F1284" s="17">
        <v>2.2336554E7</v>
      </c>
      <c r="G1284" s="17">
        <v>1.38104123E8</v>
      </c>
      <c r="H1284" s="17">
        <v>1.38104123E8</v>
      </c>
    </row>
    <row r="1285">
      <c r="A1285" s="7" t="s">
        <v>3979</v>
      </c>
      <c r="B1285" s="17" t="s">
        <v>3980</v>
      </c>
      <c r="C1285" s="17">
        <v>2344.0</v>
      </c>
      <c r="D1285" s="17">
        <v>2.087967133E8</v>
      </c>
      <c r="E1285" s="17">
        <v>1.3568123E8</v>
      </c>
      <c r="F1285" s="17">
        <v>2.02315467E8</v>
      </c>
      <c r="G1285" s="17">
        <v>2.47245375E8</v>
      </c>
      <c r="H1285" s="17">
        <v>3.15409528E8</v>
      </c>
    </row>
    <row r="1286">
      <c r="A1286" s="7" t="s">
        <v>3981</v>
      </c>
      <c r="B1286" s="17" t="s">
        <v>3982</v>
      </c>
      <c r="C1286" s="17">
        <v>4.0</v>
      </c>
      <c r="D1286" s="17">
        <v>1.34966621E8</v>
      </c>
      <c r="E1286" s="17">
        <v>5.6083155E7</v>
      </c>
      <c r="F1286" s="17">
        <v>7.7662093E7</v>
      </c>
      <c r="G1286" s="17">
        <v>1.39743773E8</v>
      </c>
      <c r="H1286" s="17">
        <v>2.66377463E8</v>
      </c>
    </row>
    <row r="1287">
      <c r="A1287" s="7" t="s">
        <v>3983</v>
      </c>
      <c r="B1287" s="17" t="s">
        <v>3984</v>
      </c>
      <c r="C1287" s="17">
        <v>173.0</v>
      </c>
      <c r="D1287" s="17">
        <v>1.490989065E8</v>
      </c>
      <c r="E1287" s="17">
        <v>9.9349259E7</v>
      </c>
      <c r="F1287" s="17">
        <v>1.29406607E8</v>
      </c>
      <c r="G1287" s="17">
        <v>1.68118208E8</v>
      </c>
      <c r="H1287" s="17">
        <v>2.27276782E8</v>
      </c>
    </row>
    <row r="1288">
      <c r="A1288" s="7" t="s">
        <v>3985</v>
      </c>
      <c r="B1288" s="17" t="s">
        <v>3986</v>
      </c>
      <c r="C1288" s="17">
        <v>493.0</v>
      </c>
      <c r="D1288" s="17">
        <v>2.715540232E8</v>
      </c>
      <c r="E1288" s="17">
        <v>2.1557141E8</v>
      </c>
      <c r="F1288" s="17">
        <v>2.50262378E8</v>
      </c>
      <c r="G1288" s="17">
        <v>3.11403477E8</v>
      </c>
      <c r="H1288" s="17">
        <v>4.35325618E8</v>
      </c>
    </row>
    <row r="1289">
      <c r="A1289" s="7" t="s">
        <v>3987</v>
      </c>
      <c r="B1289" s="17" t="s">
        <v>3988</v>
      </c>
      <c r="C1289" s="17">
        <v>2.0</v>
      </c>
      <c r="D1289" s="17">
        <v>7960875.0</v>
      </c>
      <c r="E1289" s="17">
        <v>7491450.0</v>
      </c>
      <c r="F1289" s="17">
        <v>7491450.0</v>
      </c>
      <c r="G1289" s="17">
        <v>8430300.0</v>
      </c>
      <c r="H1289" s="17">
        <v>8430300.0</v>
      </c>
    </row>
    <row r="1290">
      <c r="A1290" s="7" t="s">
        <v>3989</v>
      </c>
      <c r="B1290" s="17" t="s">
        <v>3990</v>
      </c>
      <c r="C1290" s="17">
        <v>26.0</v>
      </c>
      <c r="D1290" s="17">
        <v>2.528000873E7</v>
      </c>
      <c r="E1290" s="17">
        <v>5762393.0</v>
      </c>
      <c r="F1290" s="17">
        <v>9405306.0</v>
      </c>
      <c r="G1290" s="17">
        <v>1.780872E7</v>
      </c>
      <c r="H1290" s="17">
        <v>6.058787E7</v>
      </c>
    </row>
    <row r="1291">
      <c r="A1291" s="7" t="s">
        <v>3991</v>
      </c>
      <c r="B1291" s="17" t="s">
        <v>3992</v>
      </c>
      <c r="C1291" s="17">
        <v>2.0</v>
      </c>
      <c r="D1291" s="17">
        <v>6.80098285E7</v>
      </c>
      <c r="E1291" s="17">
        <v>6.7557872E7</v>
      </c>
      <c r="F1291" s="17">
        <v>6.7557872E7</v>
      </c>
      <c r="G1291" s="17">
        <v>6.8461785E7</v>
      </c>
      <c r="H1291" s="17">
        <v>6.8461785E7</v>
      </c>
    </row>
    <row r="1292">
      <c r="A1292" s="7" t="s">
        <v>3993</v>
      </c>
      <c r="B1292" s="17" t="s">
        <v>3994</v>
      </c>
      <c r="C1292" s="17">
        <v>156.0</v>
      </c>
      <c r="D1292" s="17">
        <v>2.033054598E8</v>
      </c>
      <c r="E1292" s="17">
        <v>1.53192329E8</v>
      </c>
      <c r="F1292" s="17">
        <v>1.88687268E8</v>
      </c>
      <c r="G1292" s="17">
        <v>2.44571331E8</v>
      </c>
      <c r="H1292" s="17">
        <v>3.33488295E8</v>
      </c>
    </row>
    <row r="1293">
      <c r="A1293" s="7" t="s">
        <v>3995</v>
      </c>
      <c r="B1293" s="17" t="s">
        <v>3996</v>
      </c>
      <c r="C1293" s="17">
        <v>294.0</v>
      </c>
      <c r="D1293" s="17">
        <v>8.600991912E7</v>
      </c>
      <c r="E1293" s="17">
        <v>3.5870132E7</v>
      </c>
      <c r="F1293" s="17">
        <v>6.3012164E7</v>
      </c>
      <c r="G1293" s="17">
        <v>1.14009124E8</v>
      </c>
      <c r="H1293" s="17">
        <v>1.843383E8</v>
      </c>
    </row>
    <row r="1294">
      <c r="A1294" s="7" t="s">
        <v>3997</v>
      </c>
      <c r="B1294" s="17" t="s">
        <v>3998</v>
      </c>
      <c r="C1294" s="17">
        <v>61.0</v>
      </c>
      <c r="D1294" s="17">
        <v>2.079565402E8</v>
      </c>
      <c r="E1294" s="17">
        <v>1.52490751E8</v>
      </c>
      <c r="F1294" s="17">
        <v>1.9345135E8</v>
      </c>
      <c r="G1294" s="17">
        <v>2.36260875E8</v>
      </c>
      <c r="H1294" s="17">
        <v>2.84957776E8</v>
      </c>
    </row>
    <row r="1295">
      <c r="A1295" s="7" t="s">
        <v>3999</v>
      </c>
      <c r="B1295" s="17" t="s">
        <v>4000</v>
      </c>
      <c r="C1295" s="17">
        <v>269.0</v>
      </c>
      <c r="D1295" s="17">
        <v>1.223359008E8</v>
      </c>
      <c r="E1295" s="17">
        <v>5.6261089E7</v>
      </c>
      <c r="F1295" s="17">
        <v>1.09260303E8</v>
      </c>
      <c r="G1295" s="17">
        <v>1.47525721E8</v>
      </c>
      <c r="H1295" s="17">
        <v>2.22356589E8</v>
      </c>
    </row>
    <row r="1296">
      <c r="A1296" s="7" t="s">
        <v>4001</v>
      </c>
      <c r="B1296" s="17" t="s">
        <v>4002</v>
      </c>
      <c r="C1296" s="17">
        <v>668.0</v>
      </c>
      <c r="D1296" s="17">
        <v>1.167167282E8</v>
      </c>
      <c r="E1296" s="17">
        <v>6.8216138E7</v>
      </c>
      <c r="F1296" s="17">
        <v>9.9096735E7</v>
      </c>
      <c r="G1296" s="17">
        <v>1.41335667E8</v>
      </c>
      <c r="H1296" s="17">
        <v>2.03969699E8</v>
      </c>
    </row>
    <row r="1297">
      <c r="A1297" s="7" t="s">
        <v>4003</v>
      </c>
      <c r="B1297" s="17" t="s">
        <v>4004</v>
      </c>
      <c r="C1297" s="17">
        <v>18.0</v>
      </c>
      <c r="D1297" s="17">
        <v>9.728274928E7</v>
      </c>
      <c r="E1297" s="17">
        <v>5.6834838E7</v>
      </c>
      <c r="F1297" s="17">
        <v>8.9211159E7</v>
      </c>
      <c r="G1297" s="17">
        <v>1.08408678E8</v>
      </c>
      <c r="H1297" s="17">
        <v>2.53330292E8</v>
      </c>
    </row>
    <row r="1298">
      <c r="A1298" s="7" t="s">
        <v>4005</v>
      </c>
      <c r="B1298" s="17" t="s">
        <v>4006</v>
      </c>
      <c r="C1298" s="17">
        <v>5069.0</v>
      </c>
      <c r="D1298" s="17">
        <v>4.99442726E7</v>
      </c>
      <c r="E1298" s="17">
        <v>2.47352E7</v>
      </c>
      <c r="F1298" s="17">
        <v>4.2037151E7</v>
      </c>
      <c r="G1298" s="17">
        <v>5.9083564E7</v>
      </c>
      <c r="H1298" s="17">
        <v>8.8515261E7</v>
      </c>
    </row>
    <row r="1299">
      <c r="A1299" s="7" t="s">
        <v>4007</v>
      </c>
      <c r="B1299" s="17" t="s">
        <v>4008</v>
      </c>
      <c r="C1299" s="17">
        <v>3.0</v>
      </c>
      <c r="D1299" s="17">
        <v>1.05768084E8</v>
      </c>
      <c r="E1299" s="17">
        <v>9.9148894E7</v>
      </c>
      <c r="F1299" s="17">
        <v>1.02464171E8</v>
      </c>
      <c r="G1299" s="17">
        <v>1.15691187E8</v>
      </c>
      <c r="H1299" s="17">
        <v>1.15691187E8</v>
      </c>
    </row>
    <row r="1300">
      <c r="A1300" s="7" t="s">
        <v>4009</v>
      </c>
      <c r="B1300" s="17" t="s">
        <v>4010</v>
      </c>
      <c r="C1300" s="17">
        <v>3.0</v>
      </c>
      <c r="D1300" s="17">
        <v>1.685666667E7</v>
      </c>
      <c r="E1300" s="17">
        <v>5580800.0</v>
      </c>
      <c r="F1300" s="17">
        <v>2.1843E7</v>
      </c>
      <c r="G1300" s="17">
        <v>2.31462E7</v>
      </c>
      <c r="H1300" s="17">
        <v>2.31462E7</v>
      </c>
    </row>
    <row r="1301">
      <c r="A1301" s="7" t="s">
        <v>4011</v>
      </c>
      <c r="B1301" s="17" t="s">
        <v>4012</v>
      </c>
      <c r="C1301" s="17">
        <v>11.0</v>
      </c>
      <c r="D1301" s="17">
        <v>6.079084136E7</v>
      </c>
      <c r="E1301" s="17">
        <v>4.368492E7</v>
      </c>
      <c r="F1301" s="17">
        <v>6.4386861E7</v>
      </c>
      <c r="G1301" s="17">
        <v>7.4136867E7</v>
      </c>
      <c r="H1301" s="17">
        <v>8.2707728E7</v>
      </c>
    </row>
    <row r="1302">
      <c r="A1302" s="7" t="s">
        <v>4013</v>
      </c>
      <c r="B1302" s="17" t="s">
        <v>4014</v>
      </c>
      <c r="C1302" s="17">
        <v>11.0</v>
      </c>
      <c r="D1302" s="17">
        <v>4.798990482E7</v>
      </c>
      <c r="E1302" s="17">
        <v>8763781.0</v>
      </c>
      <c r="F1302" s="17">
        <v>1.5563477E7</v>
      </c>
      <c r="G1302" s="17">
        <v>5.1110043E7</v>
      </c>
      <c r="H1302" s="17">
        <v>7.1836063E7</v>
      </c>
    </row>
    <row r="1303">
      <c r="A1303" s="7" t="s">
        <v>4015</v>
      </c>
      <c r="B1303" s="17" t="s">
        <v>4016</v>
      </c>
      <c r="C1303" s="17">
        <v>3.0</v>
      </c>
      <c r="D1303" s="17">
        <v>1.256789597E8</v>
      </c>
      <c r="E1303" s="17">
        <v>7242069.0</v>
      </c>
      <c r="F1303" s="17">
        <v>2.5984218E7</v>
      </c>
      <c r="G1303" s="17">
        <v>3.43810592E8</v>
      </c>
      <c r="H1303" s="17">
        <v>3.43810592E8</v>
      </c>
    </row>
    <row r="1304">
      <c r="A1304" s="7" t="s">
        <v>4017</v>
      </c>
      <c r="B1304" s="17" t="s">
        <v>4018</v>
      </c>
      <c r="C1304" s="17">
        <v>5.0</v>
      </c>
      <c r="D1304" s="17">
        <v>5.28428506E7</v>
      </c>
      <c r="E1304" s="17">
        <v>8104487.0</v>
      </c>
      <c r="F1304" s="17">
        <v>5.0925051E7</v>
      </c>
      <c r="G1304" s="17">
        <v>5.4339965E7</v>
      </c>
      <c r="H1304" s="17">
        <v>1.4463825E8</v>
      </c>
    </row>
    <row r="1305">
      <c r="A1305" s="7" t="s">
        <v>4019</v>
      </c>
      <c r="B1305" s="17" t="s">
        <v>4020</v>
      </c>
      <c r="C1305" s="17">
        <v>290.0</v>
      </c>
      <c r="D1305" s="17">
        <v>7.19294073E7</v>
      </c>
      <c r="E1305" s="17">
        <v>2.99713E7</v>
      </c>
      <c r="F1305" s="17">
        <v>5.218365E7</v>
      </c>
      <c r="G1305" s="17">
        <v>8.7082606E7</v>
      </c>
      <c r="H1305" s="17">
        <v>1.47640739E8</v>
      </c>
    </row>
    <row r="1306">
      <c r="A1306" s="7" t="s">
        <v>4021</v>
      </c>
      <c r="B1306" s="17" t="s">
        <v>4022</v>
      </c>
      <c r="C1306" s="17">
        <v>114.0</v>
      </c>
      <c r="D1306" s="17">
        <v>8.649518754E7</v>
      </c>
      <c r="E1306" s="17">
        <v>2.4285535E7</v>
      </c>
      <c r="F1306" s="17">
        <v>6.2091503E7</v>
      </c>
      <c r="G1306" s="17">
        <v>1.36531536E8</v>
      </c>
      <c r="H1306" s="17">
        <v>1.79150317E8</v>
      </c>
    </row>
    <row r="1307">
      <c r="A1307" s="7" t="s">
        <v>4023</v>
      </c>
      <c r="B1307" s="17" t="s">
        <v>4024</v>
      </c>
      <c r="C1307" s="17">
        <v>1063.0</v>
      </c>
      <c r="D1307" s="17">
        <v>2.15643524E7</v>
      </c>
      <c r="E1307" s="17">
        <v>9170505.0</v>
      </c>
      <c r="F1307" s="17">
        <v>1.3365649E7</v>
      </c>
      <c r="G1307" s="17">
        <v>2.3607404E7</v>
      </c>
      <c r="H1307" s="17">
        <v>4.2786095E7</v>
      </c>
    </row>
    <row r="1308">
      <c r="A1308" s="7" t="s">
        <v>4025</v>
      </c>
      <c r="B1308" s="17" t="s">
        <v>4026</v>
      </c>
      <c r="C1308" s="17">
        <v>41.0</v>
      </c>
      <c r="D1308" s="17">
        <v>4.64733992E7</v>
      </c>
      <c r="E1308" s="17">
        <v>2.0637749E7</v>
      </c>
      <c r="F1308" s="17">
        <v>3.87168E7</v>
      </c>
      <c r="G1308" s="17">
        <v>5.6601037E7</v>
      </c>
      <c r="H1308" s="17">
        <v>7.6984302E7</v>
      </c>
    </row>
    <row r="1309">
      <c r="A1309" s="7" t="s">
        <v>4027</v>
      </c>
      <c r="B1309" s="17" t="s">
        <v>4028</v>
      </c>
      <c r="C1309" s="17">
        <v>86.0</v>
      </c>
      <c r="D1309" s="17">
        <v>1.00419004E7</v>
      </c>
      <c r="E1309" s="17">
        <v>4725855.0</v>
      </c>
      <c r="F1309" s="17">
        <v>6416044.0</v>
      </c>
      <c r="G1309" s="17">
        <v>9406467.0</v>
      </c>
      <c r="H1309" s="17">
        <v>2.0405092E7</v>
      </c>
    </row>
    <row r="1310">
      <c r="A1310" s="7" t="s">
        <v>4029</v>
      </c>
      <c r="B1310" s="17" t="s">
        <v>4030</v>
      </c>
      <c r="C1310" s="17">
        <v>239605.0</v>
      </c>
      <c r="D1310" s="17">
        <v>1.966891494E7</v>
      </c>
      <c r="E1310" s="17">
        <v>6134120.0</v>
      </c>
      <c r="F1310" s="17">
        <v>1.080566E7</v>
      </c>
      <c r="G1310" s="17">
        <v>2.1140493E7</v>
      </c>
      <c r="H1310" s="17">
        <v>4.1264617E7</v>
      </c>
    </row>
    <row r="1311">
      <c r="A1311" s="7" t="s">
        <v>4031</v>
      </c>
      <c r="B1311" s="17" t="s">
        <v>4032</v>
      </c>
      <c r="C1311" s="17">
        <v>4184.0</v>
      </c>
      <c r="D1311" s="17">
        <v>1.759669874E7</v>
      </c>
      <c r="E1311" s="17">
        <v>6491868.0</v>
      </c>
      <c r="F1311" s="17">
        <v>1.0726878E7</v>
      </c>
      <c r="G1311" s="17">
        <v>1.963073E7</v>
      </c>
      <c r="H1311" s="17">
        <v>3.5055E7</v>
      </c>
    </row>
    <row r="1312">
      <c r="A1312" s="7" t="s">
        <v>4033</v>
      </c>
      <c r="B1312" s="17" t="s">
        <v>4034</v>
      </c>
      <c r="C1312" s="17">
        <v>1892.0</v>
      </c>
      <c r="D1312" s="17">
        <v>1.899628067E7</v>
      </c>
      <c r="E1312" s="17">
        <v>5284765.0</v>
      </c>
      <c r="F1312" s="17">
        <v>8425229.0</v>
      </c>
      <c r="G1312" s="17">
        <v>1.5480051E7</v>
      </c>
      <c r="H1312" s="17">
        <v>3.1408322E7</v>
      </c>
    </row>
    <row r="1313">
      <c r="A1313" s="7" t="s">
        <v>4035</v>
      </c>
      <c r="B1313" s="17" t="s">
        <v>4036</v>
      </c>
      <c r="C1313" s="17">
        <v>25.0</v>
      </c>
      <c r="D1313" s="17">
        <v>1.38648686E7</v>
      </c>
      <c r="E1313" s="17">
        <v>6136283.0</v>
      </c>
      <c r="F1313" s="17">
        <v>8238967.0</v>
      </c>
      <c r="G1313" s="17">
        <v>1.3489E7</v>
      </c>
      <c r="H1313" s="17">
        <v>3.5599227E7</v>
      </c>
    </row>
    <row r="1314">
      <c r="A1314" s="7" t="s">
        <v>4037</v>
      </c>
      <c r="B1314" s="17" t="s">
        <v>4038</v>
      </c>
      <c r="C1314" s="17">
        <v>22.0</v>
      </c>
      <c r="D1314" s="17">
        <v>2.557087755E7</v>
      </c>
      <c r="E1314" s="17">
        <v>6722226.0</v>
      </c>
      <c r="F1314" s="17">
        <v>9902231.0</v>
      </c>
      <c r="G1314" s="17">
        <v>3.7492894E7</v>
      </c>
      <c r="H1314" s="17">
        <v>9.2554225E7</v>
      </c>
    </row>
    <row r="1315">
      <c r="A1315" s="7" t="s">
        <v>4039</v>
      </c>
      <c r="B1315" s="17" t="s">
        <v>4040</v>
      </c>
      <c r="C1315" s="17">
        <v>1409.0</v>
      </c>
      <c r="D1315" s="17">
        <v>4.33953659E7</v>
      </c>
      <c r="E1315" s="17">
        <v>7965114.0</v>
      </c>
      <c r="F1315" s="17">
        <v>1.0774597E7</v>
      </c>
      <c r="G1315" s="17">
        <v>2.66855E7</v>
      </c>
      <c r="H1315" s="17">
        <v>7.7269641E7</v>
      </c>
    </row>
    <row r="1316">
      <c r="A1316" s="7" t="s">
        <v>4041</v>
      </c>
      <c r="B1316" s="17" t="s">
        <v>4042</v>
      </c>
      <c r="C1316" s="17">
        <v>323.0</v>
      </c>
      <c r="D1316" s="17">
        <v>4.008319568E7</v>
      </c>
      <c r="E1316" s="17">
        <v>2.3509112E7</v>
      </c>
      <c r="F1316" s="17">
        <v>3.0559671E7</v>
      </c>
      <c r="G1316" s="17">
        <v>3.7580189E7</v>
      </c>
      <c r="H1316" s="17">
        <v>7.4813622E7</v>
      </c>
    </row>
    <row r="1317">
      <c r="A1317" s="7" t="s">
        <v>4043</v>
      </c>
      <c r="B1317" s="17" t="s">
        <v>4044</v>
      </c>
      <c r="C1317" s="17">
        <v>499.0</v>
      </c>
      <c r="D1317" s="17">
        <v>9841398.88</v>
      </c>
      <c r="E1317" s="17">
        <v>5393698.0</v>
      </c>
      <c r="F1317" s="17">
        <v>7595532.0</v>
      </c>
      <c r="G1317" s="17">
        <v>1.120644E7</v>
      </c>
      <c r="H1317" s="17">
        <v>1.7050098E7</v>
      </c>
    </row>
    <row r="1318">
      <c r="A1318" s="7" t="s">
        <v>4045</v>
      </c>
      <c r="B1318" s="17" t="s">
        <v>4046</v>
      </c>
      <c r="C1318" s="17">
        <v>13671.0</v>
      </c>
      <c r="D1318" s="17">
        <v>1.440721341E7</v>
      </c>
      <c r="E1318" s="17">
        <v>6107740.0</v>
      </c>
      <c r="F1318" s="17">
        <v>8869299.0</v>
      </c>
      <c r="G1318" s="17">
        <v>1.4320022E7</v>
      </c>
      <c r="H1318" s="17">
        <v>2.4859899E7</v>
      </c>
    </row>
    <row r="1319">
      <c r="A1319" s="7" t="s">
        <v>937</v>
      </c>
      <c r="B1319" s="17" t="s">
        <v>938</v>
      </c>
      <c r="C1319" s="17">
        <v>189.0</v>
      </c>
      <c r="D1319" s="17">
        <v>9293989.196</v>
      </c>
      <c r="E1319" s="17">
        <v>4946306.0</v>
      </c>
      <c r="F1319" s="17">
        <v>5953296.0</v>
      </c>
      <c r="G1319" s="17">
        <v>9160185.0</v>
      </c>
      <c r="H1319" s="17">
        <v>1.6151052E7</v>
      </c>
    </row>
    <row r="1320">
      <c r="A1320" s="7" t="s">
        <v>939</v>
      </c>
      <c r="B1320" s="17" t="s">
        <v>940</v>
      </c>
      <c r="C1320" s="17">
        <v>6280.0</v>
      </c>
      <c r="D1320" s="17">
        <v>1.122486243E7</v>
      </c>
      <c r="E1320" s="17">
        <v>6010000.0</v>
      </c>
      <c r="F1320" s="17">
        <v>8198520.0</v>
      </c>
      <c r="G1320" s="17">
        <v>1.2369367E7</v>
      </c>
      <c r="H1320" s="17">
        <v>1.9478003E7</v>
      </c>
    </row>
    <row r="1321">
      <c r="A1321" s="7" t="s">
        <v>4047</v>
      </c>
      <c r="B1321" s="17" t="s">
        <v>4048</v>
      </c>
      <c r="C1321" s="17">
        <v>55.0</v>
      </c>
      <c r="D1321" s="17">
        <v>2.219046575E7</v>
      </c>
      <c r="E1321" s="17">
        <v>6050206.0</v>
      </c>
      <c r="F1321" s="17">
        <v>1.6572154E7</v>
      </c>
      <c r="G1321" s="17">
        <v>4.1218673E7</v>
      </c>
      <c r="H1321" s="17">
        <v>4.5796688E7</v>
      </c>
    </row>
    <row r="1322">
      <c r="A1322" s="7" t="s">
        <v>941</v>
      </c>
      <c r="B1322" s="17" t="s">
        <v>943</v>
      </c>
      <c r="C1322" s="17">
        <v>3353.0</v>
      </c>
      <c r="D1322" s="17">
        <v>1.506007363E7</v>
      </c>
      <c r="E1322" s="17">
        <v>6138332.0</v>
      </c>
      <c r="F1322" s="17">
        <v>8713822.0</v>
      </c>
      <c r="G1322" s="17">
        <v>1.5653295E7</v>
      </c>
      <c r="H1322" s="17">
        <v>3.0464674E7</v>
      </c>
    </row>
    <row r="1323">
      <c r="A1323" s="7" t="s">
        <v>944</v>
      </c>
      <c r="B1323" s="17" t="s">
        <v>945</v>
      </c>
      <c r="C1323" s="17">
        <v>2574.0</v>
      </c>
      <c r="D1323" s="17">
        <v>1.170805128E7</v>
      </c>
      <c r="E1323" s="17">
        <v>5752000.0</v>
      </c>
      <c r="F1323" s="17">
        <v>7748475.0</v>
      </c>
      <c r="G1323" s="17">
        <v>1.2284293E7</v>
      </c>
      <c r="H1323" s="17">
        <v>2.0359868E7</v>
      </c>
    </row>
    <row r="1324">
      <c r="A1324" s="7" t="s">
        <v>946</v>
      </c>
      <c r="B1324" s="17" t="s">
        <v>947</v>
      </c>
      <c r="C1324" s="17">
        <v>18308.0</v>
      </c>
      <c r="D1324" s="17">
        <v>1.353278842E7</v>
      </c>
      <c r="E1324" s="17">
        <v>5952500.0</v>
      </c>
      <c r="F1324" s="17">
        <v>8551368.0</v>
      </c>
      <c r="G1324" s="17">
        <v>1.4167071E7</v>
      </c>
      <c r="H1324" s="17">
        <v>2.3655864E7</v>
      </c>
    </row>
    <row r="1325">
      <c r="A1325" s="7" t="s">
        <v>949</v>
      </c>
      <c r="B1325" s="17" t="s">
        <v>950</v>
      </c>
      <c r="C1325" s="17">
        <v>2578.0</v>
      </c>
      <c r="D1325" s="17">
        <v>1.926169265E7</v>
      </c>
      <c r="E1325" s="17">
        <v>6280600.0</v>
      </c>
      <c r="F1325" s="17">
        <v>9487996.0</v>
      </c>
      <c r="G1325" s="17">
        <v>1.5438639E7</v>
      </c>
      <c r="H1325" s="17">
        <v>3.0948789E7</v>
      </c>
    </row>
    <row r="1326">
      <c r="A1326" s="7" t="s">
        <v>4049</v>
      </c>
      <c r="B1326" s="17" t="s">
        <v>4050</v>
      </c>
      <c r="C1326" s="17">
        <v>890.0</v>
      </c>
      <c r="D1326" s="17">
        <v>3.164085267E7</v>
      </c>
      <c r="E1326" s="17">
        <v>1.0931677E7</v>
      </c>
      <c r="F1326" s="17">
        <v>1.9520798E7</v>
      </c>
      <c r="G1326" s="17">
        <v>3.5576315E7</v>
      </c>
      <c r="H1326" s="17">
        <v>6.4344566E7</v>
      </c>
    </row>
    <row r="1327">
      <c r="A1327" s="7" t="s">
        <v>4051</v>
      </c>
      <c r="B1327" s="17" t="s">
        <v>4052</v>
      </c>
      <c r="C1327" s="17">
        <v>1412.0</v>
      </c>
      <c r="D1327" s="17">
        <v>3.226625691E7</v>
      </c>
      <c r="E1327" s="17">
        <v>1.0778704E7</v>
      </c>
      <c r="F1327" s="17">
        <v>1.831715E7</v>
      </c>
      <c r="G1327" s="17">
        <v>3.4591021E7</v>
      </c>
      <c r="H1327" s="17">
        <v>6.9134694E7</v>
      </c>
    </row>
    <row r="1328">
      <c r="A1328" s="7" t="s">
        <v>4055</v>
      </c>
      <c r="B1328" s="17" t="s">
        <v>4056</v>
      </c>
      <c r="C1328" s="17">
        <v>242.0</v>
      </c>
      <c r="D1328" s="17">
        <v>4.4004067E7</v>
      </c>
      <c r="E1328" s="17">
        <v>1.62796E7</v>
      </c>
      <c r="F1328" s="17">
        <v>2.8514004E7</v>
      </c>
      <c r="G1328" s="17">
        <v>4.59299E7</v>
      </c>
      <c r="H1328" s="17">
        <v>8.9484839E7</v>
      </c>
    </row>
    <row r="1329">
      <c r="A1329" s="7" t="s">
        <v>4057</v>
      </c>
      <c r="B1329" s="17" t="s">
        <v>4058</v>
      </c>
      <c r="C1329" s="17">
        <v>531.0</v>
      </c>
      <c r="D1329" s="17">
        <v>1.77532946E7</v>
      </c>
      <c r="E1329" s="17">
        <v>8468187.0</v>
      </c>
      <c r="F1329" s="17">
        <v>1.2837E7</v>
      </c>
      <c r="G1329" s="17">
        <v>1.8918777E7</v>
      </c>
      <c r="H1329" s="17">
        <v>3.2103167E7</v>
      </c>
    </row>
    <row r="1330">
      <c r="A1330" s="7" t="s">
        <v>4059</v>
      </c>
      <c r="B1330" s="17" t="s">
        <v>4060</v>
      </c>
      <c r="C1330" s="17">
        <v>510.0</v>
      </c>
      <c r="D1330" s="17">
        <v>1.837242064E7</v>
      </c>
      <c r="E1330" s="17">
        <v>8925392.0</v>
      </c>
      <c r="F1330" s="17">
        <v>1.2767892E7</v>
      </c>
      <c r="G1330" s="17">
        <v>2.176336E7</v>
      </c>
      <c r="H1330" s="17">
        <v>3.7156629E7</v>
      </c>
    </row>
    <row r="1331">
      <c r="A1331" s="7" t="s">
        <v>4061</v>
      </c>
      <c r="B1331" s="17" t="s">
        <v>4062</v>
      </c>
      <c r="C1331" s="17">
        <v>63.0</v>
      </c>
      <c r="D1331" s="17">
        <v>6.343146649E7</v>
      </c>
      <c r="E1331" s="17">
        <v>4.4030813E7</v>
      </c>
      <c r="F1331" s="17">
        <v>6.0515665E7</v>
      </c>
      <c r="G1331" s="17">
        <v>7.8552867E7</v>
      </c>
      <c r="H1331" s="17">
        <v>9.2670037E7</v>
      </c>
    </row>
    <row r="1332">
      <c r="A1332" s="7" t="s">
        <v>4063</v>
      </c>
      <c r="B1332" s="17" t="s">
        <v>4064</v>
      </c>
      <c r="C1332" s="17">
        <v>236.0</v>
      </c>
      <c r="D1332" s="17">
        <v>3.932626076E7</v>
      </c>
      <c r="E1332" s="17">
        <v>1.316671E7</v>
      </c>
      <c r="F1332" s="17">
        <v>2.8441552E7</v>
      </c>
      <c r="G1332" s="17">
        <v>4.9822594E7</v>
      </c>
      <c r="H1332" s="17">
        <v>6.5107862E7</v>
      </c>
    </row>
    <row r="1333">
      <c r="A1333" s="7" t="s">
        <v>4065</v>
      </c>
      <c r="B1333" s="17" t="s">
        <v>4066</v>
      </c>
      <c r="C1333" s="17">
        <v>65.0</v>
      </c>
      <c r="D1333" s="17">
        <v>2.046646552E7</v>
      </c>
      <c r="E1333" s="17">
        <v>8975342.0</v>
      </c>
      <c r="F1333" s="17">
        <v>1.2171795E7</v>
      </c>
      <c r="G1333" s="17">
        <v>1.9386353E7</v>
      </c>
      <c r="H1333" s="17">
        <v>3.556175E7</v>
      </c>
    </row>
    <row r="1334">
      <c r="A1334" s="7" t="s">
        <v>4067</v>
      </c>
      <c r="B1334" s="17" t="s">
        <v>4068</v>
      </c>
      <c r="C1334" s="17">
        <v>7.0</v>
      </c>
      <c r="D1334" s="17">
        <v>3.935673243E7</v>
      </c>
      <c r="E1334" s="17">
        <v>1.1770334E7</v>
      </c>
      <c r="F1334" s="17">
        <v>2.4221244E7</v>
      </c>
      <c r="G1334" s="17">
        <v>5.1486829E7</v>
      </c>
      <c r="H1334" s="17">
        <v>1.13751702E8</v>
      </c>
    </row>
    <row r="1335">
      <c r="A1335" s="7" t="s">
        <v>4069</v>
      </c>
      <c r="B1335" s="17" t="s">
        <v>4070</v>
      </c>
      <c r="C1335" s="17">
        <v>3.0</v>
      </c>
      <c r="D1335" s="17">
        <v>1.507991533E7</v>
      </c>
      <c r="E1335" s="17">
        <v>1.1389384E7</v>
      </c>
      <c r="F1335" s="17">
        <v>1.4122418E7</v>
      </c>
      <c r="G1335" s="17">
        <v>1.9727944E7</v>
      </c>
      <c r="H1335" s="17">
        <v>1.9727944E7</v>
      </c>
    </row>
    <row r="1336">
      <c r="A1336" s="7" t="s">
        <v>4071</v>
      </c>
      <c r="B1336" s="17" t="s">
        <v>4072</v>
      </c>
      <c r="C1336" s="17">
        <v>451.0</v>
      </c>
      <c r="D1336" s="17">
        <v>2.013883747E7</v>
      </c>
      <c r="E1336" s="17">
        <v>5591555.0</v>
      </c>
      <c r="F1336" s="17">
        <v>9218140.0</v>
      </c>
      <c r="G1336" s="17">
        <v>1.8696E7</v>
      </c>
      <c r="H1336" s="17">
        <v>4.48883E7</v>
      </c>
    </row>
    <row r="1337">
      <c r="A1337" s="7" t="s">
        <v>4073</v>
      </c>
      <c r="B1337" s="17" t="s">
        <v>4074</v>
      </c>
      <c r="C1337" s="17">
        <v>8.0</v>
      </c>
      <c r="D1337" s="17">
        <v>1.153389531E8</v>
      </c>
      <c r="E1337" s="17">
        <v>6.1828223E7</v>
      </c>
      <c r="F1337" s="17">
        <v>7.5251351E7</v>
      </c>
      <c r="G1337" s="17">
        <v>9.112705E7</v>
      </c>
      <c r="H1337" s="17">
        <v>3.43643349E8</v>
      </c>
    </row>
    <row r="1338">
      <c r="A1338" s="7" t="s">
        <v>4075</v>
      </c>
      <c r="B1338" s="17" t="s">
        <v>4076</v>
      </c>
      <c r="C1338" s="17">
        <v>1.0</v>
      </c>
      <c r="D1338" s="17">
        <v>1.1091615E7</v>
      </c>
      <c r="E1338" s="17">
        <v>1.1091615E7</v>
      </c>
      <c r="F1338" s="17">
        <v>1.1091615E7</v>
      </c>
      <c r="G1338" s="17">
        <v>1.1091615E7</v>
      </c>
      <c r="H1338" s="17">
        <v>1.1091615E7</v>
      </c>
    </row>
    <row r="1339">
      <c r="A1339" s="7" t="s">
        <v>4077</v>
      </c>
      <c r="B1339" s="17" t="s">
        <v>4078</v>
      </c>
      <c r="C1339" s="17">
        <v>385.0</v>
      </c>
      <c r="D1339" s="17">
        <v>1.397444884E7</v>
      </c>
      <c r="E1339" s="17">
        <v>5424913.0</v>
      </c>
      <c r="F1339" s="17">
        <v>6914501.0</v>
      </c>
      <c r="G1339" s="17">
        <v>1.2040018E7</v>
      </c>
      <c r="H1339" s="17">
        <v>2.60165E7</v>
      </c>
    </row>
    <row r="1340">
      <c r="A1340" s="7" t="s">
        <v>4079</v>
      </c>
      <c r="B1340" s="17" t="s">
        <v>4080</v>
      </c>
      <c r="C1340" s="17">
        <v>1.0</v>
      </c>
      <c r="D1340" s="17">
        <v>3.44264218E8</v>
      </c>
      <c r="E1340" s="17">
        <v>3.44264218E8</v>
      </c>
      <c r="F1340" s="17">
        <v>3.44264218E8</v>
      </c>
      <c r="G1340" s="17">
        <v>3.44264218E8</v>
      </c>
      <c r="H1340" s="17">
        <v>3.44264218E8</v>
      </c>
    </row>
    <row r="1341">
      <c r="A1341" s="7" t="s">
        <v>4081</v>
      </c>
      <c r="B1341" s="17" t="s">
        <v>4082</v>
      </c>
      <c r="C1341" s="17">
        <v>1.0</v>
      </c>
      <c r="D1341" s="17">
        <v>3.83717805E8</v>
      </c>
      <c r="E1341" s="17">
        <v>3.83717805E8</v>
      </c>
      <c r="F1341" s="17">
        <v>3.83717805E8</v>
      </c>
      <c r="G1341" s="17">
        <v>3.83717805E8</v>
      </c>
      <c r="H1341" s="17">
        <v>3.83717805E8</v>
      </c>
    </row>
    <row r="1342">
      <c r="A1342" s="7" t="s">
        <v>4083</v>
      </c>
      <c r="B1342" s="17" t="s">
        <v>4084</v>
      </c>
      <c r="C1342" s="17">
        <v>3.0</v>
      </c>
      <c r="D1342" s="17">
        <v>2.851615E7</v>
      </c>
      <c r="E1342" s="17">
        <v>2.088175E7</v>
      </c>
      <c r="F1342" s="17">
        <v>3.01477E7</v>
      </c>
      <c r="G1342" s="17">
        <v>3.4519E7</v>
      </c>
      <c r="H1342" s="17">
        <v>3.4519E7</v>
      </c>
    </row>
    <row r="1343">
      <c r="A1343" s="7" t="s">
        <v>4085</v>
      </c>
      <c r="B1343" s="17" t="s">
        <v>4086</v>
      </c>
      <c r="C1343" s="17">
        <v>1.0</v>
      </c>
      <c r="D1343" s="17">
        <v>1.6296528E7</v>
      </c>
      <c r="E1343" s="17">
        <v>1.6296528E7</v>
      </c>
      <c r="F1343" s="17">
        <v>1.6296528E7</v>
      </c>
      <c r="G1343" s="17">
        <v>1.6296528E7</v>
      </c>
      <c r="H1343" s="17">
        <v>1.6296528E7</v>
      </c>
    </row>
    <row r="1344">
      <c r="A1344" s="7" t="s">
        <v>4087</v>
      </c>
      <c r="B1344" s="17" t="s">
        <v>4088</v>
      </c>
      <c r="C1344" s="17">
        <v>5.0</v>
      </c>
      <c r="D1344" s="17">
        <v>1.7954734E7</v>
      </c>
      <c r="E1344" s="17">
        <v>9306395.0</v>
      </c>
      <c r="F1344" s="17">
        <v>1.2307018E7</v>
      </c>
      <c r="G1344" s="17">
        <v>1.6511725E7</v>
      </c>
      <c r="H1344" s="17">
        <v>4.279885E7</v>
      </c>
    </row>
    <row r="1345">
      <c r="A1345" s="7" t="s">
        <v>4089</v>
      </c>
      <c r="B1345" s="17" t="s">
        <v>4090</v>
      </c>
      <c r="C1345" s="17">
        <v>24.0</v>
      </c>
      <c r="D1345" s="17">
        <v>4.251350242E7</v>
      </c>
      <c r="E1345" s="17">
        <v>1.9430908E7</v>
      </c>
      <c r="F1345" s="17">
        <v>3.19817E7</v>
      </c>
      <c r="G1345" s="17">
        <v>4.9914E7</v>
      </c>
      <c r="H1345" s="17">
        <v>8.9802981E7</v>
      </c>
    </row>
    <row r="1346">
      <c r="A1346" s="7" t="s">
        <v>4091</v>
      </c>
      <c r="B1346" s="17" t="s">
        <v>4092</v>
      </c>
      <c r="C1346" s="17">
        <v>9677.0</v>
      </c>
      <c r="D1346" s="17">
        <v>2.236638383E7</v>
      </c>
      <c r="E1346" s="17">
        <v>7991460.0</v>
      </c>
      <c r="F1346" s="17">
        <v>1.320715E7</v>
      </c>
      <c r="G1346" s="17">
        <v>2.4016215E7</v>
      </c>
      <c r="H1346" s="17">
        <v>4.6409348E7</v>
      </c>
    </row>
    <row r="1347">
      <c r="A1347" s="7" t="s">
        <v>4093</v>
      </c>
      <c r="B1347" s="17" t="s">
        <v>4094</v>
      </c>
      <c r="C1347" s="17">
        <v>37.0</v>
      </c>
      <c r="D1347" s="17">
        <v>2.035869254E7</v>
      </c>
      <c r="E1347" s="17">
        <v>4036467.0</v>
      </c>
      <c r="F1347" s="17">
        <v>8717202.0</v>
      </c>
      <c r="G1347" s="17">
        <v>1.685529E7</v>
      </c>
      <c r="H1347" s="17">
        <v>4.4946563E7</v>
      </c>
    </row>
    <row r="1348">
      <c r="A1348" s="7" t="s">
        <v>4095</v>
      </c>
      <c r="B1348" s="17" t="s">
        <v>4096</v>
      </c>
      <c r="C1348" s="17">
        <v>50.0</v>
      </c>
      <c r="D1348" s="17">
        <v>3.52786752E7</v>
      </c>
      <c r="E1348" s="17">
        <v>1.6282554E7</v>
      </c>
      <c r="F1348" s="17">
        <v>3.1025175E7</v>
      </c>
      <c r="G1348" s="17">
        <v>4.9185365E7</v>
      </c>
      <c r="H1348" s="17">
        <v>6.228909E7</v>
      </c>
    </row>
    <row r="1349">
      <c r="A1349" s="7" t="s">
        <v>4097</v>
      </c>
      <c r="B1349" s="17" t="s">
        <v>4098</v>
      </c>
      <c r="C1349" s="17">
        <v>477.0</v>
      </c>
      <c r="D1349" s="17">
        <v>2.052647029E7</v>
      </c>
      <c r="E1349" s="17">
        <v>6936817.0</v>
      </c>
      <c r="F1349" s="17">
        <v>1.3650172E7</v>
      </c>
      <c r="G1349" s="17">
        <v>2.371118E7</v>
      </c>
      <c r="H1349" s="17">
        <v>4.2047547E7</v>
      </c>
    </row>
    <row r="1350">
      <c r="A1350" s="7" t="s">
        <v>4099</v>
      </c>
      <c r="B1350" s="17" t="s">
        <v>4100</v>
      </c>
      <c r="C1350" s="17">
        <v>3.0</v>
      </c>
      <c r="D1350" s="17">
        <v>1.458808067E7</v>
      </c>
      <c r="E1350" s="17">
        <v>1.1691337E7</v>
      </c>
      <c r="F1350" s="17">
        <v>1.3298567E7</v>
      </c>
      <c r="G1350" s="17">
        <v>1.8774338E7</v>
      </c>
      <c r="H1350" s="17">
        <v>1.8774338E7</v>
      </c>
    </row>
    <row r="1351">
      <c r="A1351" s="7" t="s">
        <v>4101</v>
      </c>
      <c r="B1351" s="17" t="s">
        <v>4102</v>
      </c>
      <c r="C1351" s="17">
        <v>2.0</v>
      </c>
      <c r="D1351" s="17">
        <v>3.1596772E7</v>
      </c>
      <c r="E1351" s="17">
        <v>8951850.0</v>
      </c>
      <c r="F1351" s="17">
        <v>8951850.0</v>
      </c>
      <c r="G1351" s="17">
        <v>5.4241694E7</v>
      </c>
      <c r="H1351" s="17">
        <v>5.4241694E7</v>
      </c>
    </row>
    <row r="1352">
      <c r="A1352" s="7" t="s">
        <v>4103</v>
      </c>
      <c r="B1352" s="17" t="s">
        <v>4104</v>
      </c>
      <c r="C1352" s="17">
        <v>16.0</v>
      </c>
      <c r="D1352" s="17">
        <v>8.588373031E7</v>
      </c>
      <c r="E1352" s="17">
        <v>1.6252612E7</v>
      </c>
      <c r="F1352" s="17">
        <v>2.277257E7</v>
      </c>
      <c r="G1352" s="17">
        <v>4.8443509E7</v>
      </c>
      <c r="H1352" s="17">
        <v>2.175713E8</v>
      </c>
    </row>
    <row r="1353">
      <c r="A1353" s="7" t="s">
        <v>4105</v>
      </c>
      <c r="B1353" s="17" t="s">
        <v>4106</v>
      </c>
      <c r="C1353" s="17">
        <v>138.0</v>
      </c>
      <c r="D1353" s="17">
        <v>5.660547697E7</v>
      </c>
      <c r="E1353" s="17">
        <v>2.5234E7</v>
      </c>
      <c r="F1353" s="17">
        <v>3.910425E7</v>
      </c>
      <c r="G1353" s="17">
        <v>7.0908916E7</v>
      </c>
      <c r="H1353" s="17">
        <v>1.17402173E8</v>
      </c>
    </row>
    <row r="1354">
      <c r="A1354" s="7" t="s">
        <v>1105</v>
      </c>
      <c r="B1354" s="17" t="s">
        <v>1106</v>
      </c>
      <c r="C1354" s="17">
        <v>543.0</v>
      </c>
      <c r="D1354" s="17">
        <v>5.286508916E7</v>
      </c>
      <c r="E1354" s="17">
        <v>2.4391385E7</v>
      </c>
      <c r="F1354" s="17">
        <v>3.7323E7</v>
      </c>
      <c r="G1354" s="17">
        <v>6.2092164E7</v>
      </c>
      <c r="H1354" s="17">
        <v>1.024389E8</v>
      </c>
    </row>
    <row r="1355">
      <c r="A1355" s="7" t="s">
        <v>4107</v>
      </c>
      <c r="B1355" s="17" t="s">
        <v>4108</v>
      </c>
      <c r="C1355" s="17">
        <v>61.0</v>
      </c>
      <c r="D1355" s="17">
        <v>1.464915823E7</v>
      </c>
      <c r="E1355" s="17">
        <v>6944992.0</v>
      </c>
      <c r="F1355" s="17">
        <v>1.0877292E7</v>
      </c>
      <c r="G1355" s="17">
        <v>1.676447E7</v>
      </c>
      <c r="H1355" s="17">
        <v>2.5384976E7</v>
      </c>
    </row>
    <row r="1356">
      <c r="A1356" s="7" t="s">
        <v>4109</v>
      </c>
      <c r="B1356" s="17" t="s">
        <v>4110</v>
      </c>
      <c r="C1356" s="17">
        <v>184.0</v>
      </c>
      <c r="D1356" s="17">
        <v>2.204280892E7</v>
      </c>
      <c r="E1356" s="17">
        <v>8565747.0</v>
      </c>
      <c r="F1356" s="17">
        <v>1.6374468E7</v>
      </c>
      <c r="G1356" s="17">
        <v>2.5276688E7</v>
      </c>
      <c r="H1356" s="17">
        <v>4.4863646E7</v>
      </c>
    </row>
    <row r="1357">
      <c r="A1357" s="7" t="s">
        <v>4111</v>
      </c>
      <c r="B1357" s="17" t="s">
        <v>4112</v>
      </c>
      <c r="C1357" s="17">
        <v>1.0</v>
      </c>
      <c r="D1357" s="17">
        <v>1.7357907E7</v>
      </c>
      <c r="E1357" s="17">
        <v>1.7357907E7</v>
      </c>
      <c r="F1357" s="17">
        <v>1.7357907E7</v>
      </c>
      <c r="G1357" s="17">
        <v>1.7357907E7</v>
      </c>
      <c r="H1357" s="17">
        <v>1.7357907E7</v>
      </c>
    </row>
    <row r="1358">
      <c r="A1358" s="7" t="s">
        <v>4113</v>
      </c>
      <c r="B1358" s="17" t="s">
        <v>4114</v>
      </c>
      <c r="C1358" s="17">
        <v>11.0</v>
      </c>
      <c r="D1358" s="17">
        <v>6.074457036E7</v>
      </c>
      <c r="E1358" s="17">
        <v>2.7088879E7</v>
      </c>
      <c r="F1358" s="17">
        <v>4.6924647E7</v>
      </c>
      <c r="G1358" s="17">
        <v>5.919057E7</v>
      </c>
      <c r="H1358" s="17">
        <v>1.55274205E8</v>
      </c>
    </row>
    <row r="1359">
      <c r="A1359" s="7" t="s">
        <v>4115</v>
      </c>
      <c r="B1359" s="17" t="s">
        <v>4116</v>
      </c>
      <c r="C1359" s="17">
        <v>77.0</v>
      </c>
      <c r="D1359" s="17">
        <v>4.94251136E7</v>
      </c>
      <c r="E1359" s="17">
        <v>2.275238E7</v>
      </c>
      <c r="F1359" s="17">
        <v>3.2788651E7</v>
      </c>
      <c r="G1359" s="17">
        <v>5.2240371E7</v>
      </c>
      <c r="H1359" s="17">
        <v>8.6610488E7</v>
      </c>
    </row>
    <row r="1360">
      <c r="A1360" s="7" t="s">
        <v>4117</v>
      </c>
      <c r="B1360" s="17" t="s">
        <v>4118</v>
      </c>
      <c r="C1360" s="17">
        <v>30.0</v>
      </c>
      <c r="D1360" s="17">
        <v>1.292091287E7</v>
      </c>
      <c r="E1360" s="17">
        <v>7535712.0</v>
      </c>
      <c r="F1360" s="17">
        <v>8385102.0</v>
      </c>
      <c r="G1360" s="17">
        <v>1.5502139E7</v>
      </c>
      <c r="H1360" s="17">
        <v>2.1092188E7</v>
      </c>
    </row>
    <row r="1361">
      <c r="A1361" s="7" t="s">
        <v>4119</v>
      </c>
      <c r="B1361" s="17" t="s">
        <v>4120</v>
      </c>
      <c r="C1361" s="17">
        <v>10.0</v>
      </c>
      <c r="D1361" s="17">
        <v>6.51172914E7</v>
      </c>
      <c r="E1361" s="17">
        <v>1.9827543E7</v>
      </c>
      <c r="F1361" s="17">
        <v>4.4763852E7</v>
      </c>
      <c r="G1361" s="17">
        <v>8.1782769E7</v>
      </c>
      <c r="H1361" s="17">
        <v>1.28526478E8</v>
      </c>
    </row>
    <row r="1362">
      <c r="A1362" s="7" t="s">
        <v>432</v>
      </c>
      <c r="B1362" s="17" t="s">
        <v>434</v>
      </c>
      <c r="C1362" s="17">
        <v>35.0</v>
      </c>
      <c r="D1362" s="17">
        <v>5.122747749E7</v>
      </c>
      <c r="E1362" s="17">
        <v>1.0399E7</v>
      </c>
      <c r="F1362" s="17">
        <v>1.690765E7</v>
      </c>
      <c r="G1362" s="17">
        <v>5.43929E7</v>
      </c>
      <c r="H1362" s="17">
        <v>1.68546021E8</v>
      </c>
    </row>
    <row r="1363">
      <c r="A1363" s="7" t="s">
        <v>436</v>
      </c>
      <c r="B1363" s="17" t="s">
        <v>438</v>
      </c>
      <c r="C1363" s="17">
        <v>27.0</v>
      </c>
      <c r="D1363" s="17">
        <v>1.398469176E8</v>
      </c>
      <c r="E1363" s="17">
        <v>5.9216993E7</v>
      </c>
      <c r="F1363" s="17">
        <v>1.06145349E8</v>
      </c>
      <c r="G1363" s="17">
        <v>2.19415687E8</v>
      </c>
      <c r="H1363" s="17">
        <v>3.16799501E8</v>
      </c>
    </row>
    <row r="1364">
      <c r="A1364" s="7" t="s">
        <v>439</v>
      </c>
      <c r="B1364" s="17" t="s">
        <v>440</v>
      </c>
      <c r="C1364" s="17">
        <v>6.0</v>
      </c>
      <c r="D1364" s="17">
        <v>2.166454352E8</v>
      </c>
      <c r="E1364" s="17">
        <v>1.45103825E8</v>
      </c>
      <c r="F1364" s="17">
        <v>2.05456997E8</v>
      </c>
      <c r="G1364" s="17">
        <v>2.79630793E8</v>
      </c>
      <c r="H1364" s="17">
        <v>3.73594521E8</v>
      </c>
    </row>
    <row r="1365">
      <c r="A1365" s="7" t="s">
        <v>441</v>
      </c>
      <c r="B1365" s="17" t="s">
        <v>443</v>
      </c>
      <c r="C1365" s="17">
        <v>2.0</v>
      </c>
      <c r="D1365" s="17">
        <v>9932158.5</v>
      </c>
      <c r="E1365" s="17">
        <v>4799417.0</v>
      </c>
      <c r="F1365" s="17">
        <v>4799417.0</v>
      </c>
      <c r="G1365" s="17">
        <v>1.50649E7</v>
      </c>
      <c r="H1365" s="17">
        <v>1.50649E7</v>
      </c>
    </row>
    <row r="1366">
      <c r="A1366" s="7" t="s">
        <v>444</v>
      </c>
      <c r="B1366" s="17" t="s">
        <v>445</v>
      </c>
      <c r="C1366" s="17">
        <v>3.0</v>
      </c>
      <c r="D1366" s="17">
        <v>1.579571097E8</v>
      </c>
      <c r="E1366" s="17">
        <v>8723728.0</v>
      </c>
      <c r="F1366" s="17">
        <v>1.44657936E8</v>
      </c>
      <c r="G1366" s="17">
        <v>3.20489665E8</v>
      </c>
      <c r="H1366" s="17">
        <v>3.20489665E8</v>
      </c>
    </row>
    <row r="1367">
      <c r="A1367" s="7" t="s">
        <v>446</v>
      </c>
      <c r="B1367" s="17" t="s">
        <v>447</v>
      </c>
      <c r="C1367" s="17">
        <v>48.0</v>
      </c>
      <c r="D1367" s="17">
        <v>4.767164117E7</v>
      </c>
      <c r="E1367" s="17">
        <v>1.5417285E7</v>
      </c>
      <c r="F1367" s="17">
        <v>6.0921721E7</v>
      </c>
      <c r="G1367" s="17">
        <v>7.2585433E7</v>
      </c>
      <c r="H1367" s="17">
        <v>8.5224767E7</v>
      </c>
    </row>
    <row r="1368">
      <c r="A1368" s="7" t="s">
        <v>727</v>
      </c>
      <c r="B1368" s="17" t="s">
        <v>728</v>
      </c>
      <c r="C1368" s="17">
        <v>26.0</v>
      </c>
      <c r="D1368" s="17">
        <v>1.712966092E7</v>
      </c>
      <c r="E1368" s="17">
        <v>7439077.0</v>
      </c>
      <c r="F1368" s="17">
        <v>1.3240477E7</v>
      </c>
      <c r="G1368" s="17">
        <v>2.2669161E7</v>
      </c>
      <c r="H1368" s="17">
        <v>3.1142306E7</v>
      </c>
    </row>
    <row r="1369">
      <c r="A1369" s="7" t="s">
        <v>730</v>
      </c>
      <c r="B1369" s="17" t="s">
        <v>731</v>
      </c>
      <c r="C1369" s="17">
        <v>971.0</v>
      </c>
      <c r="D1369" s="17">
        <v>2.34349058E7</v>
      </c>
      <c r="E1369" s="17">
        <v>6755811.0</v>
      </c>
      <c r="F1369" s="17">
        <v>1.1578525E7</v>
      </c>
      <c r="G1369" s="17">
        <v>2.1195505E7</v>
      </c>
      <c r="H1369" s="17">
        <v>4.0605719E7</v>
      </c>
    </row>
    <row r="1370">
      <c r="A1370" s="7" t="s">
        <v>732</v>
      </c>
      <c r="B1370" s="17" t="s">
        <v>733</v>
      </c>
      <c r="C1370" s="17">
        <v>188.0</v>
      </c>
      <c r="D1370" s="17">
        <v>2.450303761E7</v>
      </c>
      <c r="E1370" s="17">
        <v>9694578.0</v>
      </c>
      <c r="F1370" s="17">
        <v>1.6969056E7</v>
      </c>
      <c r="G1370" s="17">
        <v>3.0113403E7</v>
      </c>
      <c r="H1370" s="17">
        <v>4.618647E7</v>
      </c>
    </row>
    <row r="1371">
      <c r="A1371" s="7" t="s">
        <v>449</v>
      </c>
      <c r="B1371" s="17" t="s">
        <v>450</v>
      </c>
      <c r="C1371" s="17">
        <v>21.0</v>
      </c>
      <c r="D1371" s="17">
        <v>5.579291643E7</v>
      </c>
      <c r="E1371" s="17">
        <v>1.8013219E7</v>
      </c>
      <c r="F1371" s="17">
        <v>3.9293593E7</v>
      </c>
      <c r="G1371" s="17">
        <v>5.8596889E7</v>
      </c>
      <c r="H1371" s="17">
        <v>8.7858699E7</v>
      </c>
    </row>
    <row r="1372">
      <c r="A1372" s="7" t="s">
        <v>1311</v>
      </c>
      <c r="B1372" s="17" t="s">
        <v>1312</v>
      </c>
      <c r="C1372" s="17">
        <v>16.0</v>
      </c>
      <c r="D1372" s="17">
        <v>2.646562844E7</v>
      </c>
      <c r="E1372" s="17">
        <v>3514487.0</v>
      </c>
      <c r="F1372" s="17">
        <v>1.7436164E7</v>
      </c>
      <c r="G1372" s="17">
        <v>2.9075709E7</v>
      </c>
      <c r="H1372" s="17">
        <v>7.7578955E7</v>
      </c>
    </row>
    <row r="1373">
      <c r="A1373" s="7" t="s">
        <v>451</v>
      </c>
      <c r="B1373" s="17" t="s">
        <v>452</v>
      </c>
      <c r="C1373" s="17">
        <v>3.0</v>
      </c>
      <c r="D1373" s="17">
        <v>7.3199998E7</v>
      </c>
      <c r="E1373" s="17">
        <v>1.54283E7</v>
      </c>
      <c r="F1373" s="17">
        <v>9.9196115E7</v>
      </c>
      <c r="G1373" s="17">
        <v>1.04975579E8</v>
      </c>
      <c r="H1373" s="17">
        <v>1.04975579E8</v>
      </c>
    </row>
    <row r="1374">
      <c r="A1374" s="7" t="s">
        <v>455</v>
      </c>
      <c r="B1374" s="17" t="s">
        <v>456</v>
      </c>
      <c r="C1374" s="17">
        <v>18.0</v>
      </c>
      <c r="D1374" s="17">
        <v>3.759536739E7</v>
      </c>
      <c r="E1374" s="17">
        <v>1.22234E7</v>
      </c>
      <c r="F1374" s="17">
        <v>1.4955405E7</v>
      </c>
      <c r="G1374" s="17">
        <v>3.3568298E7</v>
      </c>
      <c r="H1374" s="17">
        <v>8.1128575E7</v>
      </c>
    </row>
    <row r="1375">
      <c r="A1375" s="7" t="s">
        <v>734</v>
      </c>
      <c r="B1375" s="17" t="s">
        <v>735</v>
      </c>
      <c r="C1375" s="17">
        <v>3363.0</v>
      </c>
      <c r="D1375" s="17">
        <v>1.841354708E7</v>
      </c>
      <c r="E1375" s="17">
        <v>8559723.0</v>
      </c>
      <c r="F1375" s="17">
        <v>1.4636951E7</v>
      </c>
      <c r="G1375" s="17">
        <v>2.2943523E7</v>
      </c>
      <c r="H1375" s="17">
        <v>3.4779292E7</v>
      </c>
    </row>
    <row r="1376">
      <c r="A1376" s="7" t="s">
        <v>460</v>
      </c>
      <c r="B1376" s="17" t="s">
        <v>461</v>
      </c>
      <c r="C1376" s="17">
        <v>7.0</v>
      </c>
      <c r="D1376" s="17">
        <v>6.574506029E7</v>
      </c>
      <c r="E1376" s="17">
        <v>8348200.0</v>
      </c>
      <c r="F1376" s="17">
        <v>1.96603E7</v>
      </c>
      <c r="G1376" s="17">
        <v>9.5955255E7</v>
      </c>
      <c r="H1376" s="17">
        <v>2.79630793E8</v>
      </c>
    </row>
    <row r="1377">
      <c r="A1377" s="7" t="s">
        <v>1474</v>
      </c>
      <c r="B1377" s="17" t="s">
        <v>1476</v>
      </c>
      <c r="C1377" s="17">
        <v>10.0</v>
      </c>
      <c r="D1377" s="17">
        <v>1.407681028E8</v>
      </c>
      <c r="E1377" s="17">
        <v>7.2385496E7</v>
      </c>
      <c r="F1377" s="17">
        <v>1.03589164E8</v>
      </c>
      <c r="G1377" s="17">
        <v>1.98599041E8</v>
      </c>
      <c r="H1377" s="17">
        <v>2.33653528E8</v>
      </c>
    </row>
    <row r="1378">
      <c r="A1378" s="7" t="s">
        <v>1125</v>
      </c>
      <c r="B1378" s="17" t="s">
        <v>1127</v>
      </c>
      <c r="C1378" s="17">
        <v>43.0</v>
      </c>
      <c r="D1378" s="17">
        <v>1.194048493E8</v>
      </c>
      <c r="E1378" s="17">
        <v>5.3608899E7</v>
      </c>
      <c r="F1378" s="17">
        <v>1.0858981E8</v>
      </c>
      <c r="G1378" s="17">
        <v>1.57989413E8</v>
      </c>
      <c r="H1378" s="17">
        <v>2.05202294E8</v>
      </c>
    </row>
    <row r="1379">
      <c r="A1379" s="7" t="s">
        <v>1147</v>
      </c>
      <c r="B1379" s="17" t="s">
        <v>1148</v>
      </c>
      <c r="C1379" s="17">
        <v>9.0</v>
      </c>
      <c r="D1379" s="17">
        <v>7.599418522E7</v>
      </c>
      <c r="E1379" s="17">
        <v>4.6214359E7</v>
      </c>
      <c r="F1379" s="17">
        <v>6.9417899E7</v>
      </c>
      <c r="G1379" s="17">
        <v>1.01663598E8</v>
      </c>
      <c r="H1379" s="17">
        <v>1.674657E8</v>
      </c>
    </row>
    <row r="1380">
      <c r="A1380" s="7" t="s">
        <v>1521</v>
      </c>
      <c r="B1380" s="17" t="s">
        <v>1522</v>
      </c>
      <c r="C1380" s="17">
        <v>25.0</v>
      </c>
      <c r="D1380" s="17">
        <v>1.135730608E8</v>
      </c>
      <c r="E1380" s="17">
        <v>5.8231808E7</v>
      </c>
      <c r="F1380" s="17">
        <v>8.6677557E7</v>
      </c>
      <c r="G1380" s="17">
        <v>1.46902457E8</v>
      </c>
      <c r="H1380" s="17">
        <v>2.33653528E8</v>
      </c>
    </row>
    <row r="1381">
      <c r="A1381" s="7" t="s">
        <v>1541</v>
      </c>
      <c r="B1381" s="17" t="s">
        <v>1542</v>
      </c>
      <c r="C1381" s="17">
        <v>14.0</v>
      </c>
      <c r="D1381" s="17">
        <v>1.236093487E8</v>
      </c>
      <c r="E1381" s="17">
        <v>7.5761638E7</v>
      </c>
      <c r="F1381" s="17">
        <v>1.25835496E8</v>
      </c>
      <c r="G1381" s="17">
        <v>1.65666767E8</v>
      </c>
      <c r="H1381" s="17">
        <v>1.98599041E8</v>
      </c>
    </row>
    <row r="1382">
      <c r="A1382" s="7" t="s">
        <v>1586</v>
      </c>
      <c r="B1382" s="17" t="s">
        <v>1587</v>
      </c>
      <c r="C1382" s="17">
        <v>1.0</v>
      </c>
      <c r="D1382" s="17">
        <v>1.3451623E7</v>
      </c>
      <c r="E1382" s="17">
        <v>1.3451623E7</v>
      </c>
      <c r="F1382" s="17">
        <v>1.3451623E7</v>
      </c>
      <c r="G1382" s="17">
        <v>1.3451623E7</v>
      </c>
      <c r="H1382" s="17">
        <v>1.3451623E7</v>
      </c>
    </row>
    <row r="1383">
      <c r="A1383" s="7" t="s">
        <v>1635</v>
      </c>
      <c r="B1383" s="17" t="s">
        <v>1636</v>
      </c>
      <c r="C1383" s="17">
        <v>9.0</v>
      </c>
      <c r="D1383" s="17">
        <v>7.881082E7</v>
      </c>
      <c r="E1383" s="17">
        <v>1.6632482E7</v>
      </c>
      <c r="F1383" s="17">
        <v>7.7125281E7</v>
      </c>
      <c r="G1383" s="17">
        <v>1.1002185E8</v>
      </c>
      <c r="H1383" s="17">
        <v>2.51518942E8</v>
      </c>
    </row>
    <row r="1384">
      <c r="A1384" s="7" t="s">
        <v>1690</v>
      </c>
      <c r="B1384" s="17" t="s">
        <v>1692</v>
      </c>
      <c r="C1384" s="17">
        <v>17.0</v>
      </c>
      <c r="D1384" s="17">
        <v>1.116690089E8</v>
      </c>
      <c r="E1384" s="17">
        <v>4.696679E7</v>
      </c>
      <c r="F1384" s="17">
        <v>1.10214236E8</v>
      </c>
      <c r="G1384" s="17">
        <v>1.50735364E8</v>
      </c>
      <c r="H1384" s="17">
        <v>2.06653382E8</v>
      </c>
    </row>
    <row r="1385">
      <c r="A1385" s="7" t="s">
        <v>1736</v>
      </c>
      <c r="B1385" s="17" t="s">
        <v>1738</v>
      </c>
      <c r="C1385" s="17">
        <v>6.0</v>
      </c>
      <c r="D1385" s="17">
        <v>2.9646269E7</v>
      </c>
      <c r="E1385" s="17">
        <v>1.58697E7</v>
      </c>
      <c r="F1385" s="17">
        <v>2.303088E7</v>
      </c>
      <c r="G1385" s="17">
        <v>4.4466444E7</v>
      </c>
      <c r="H1385" s="17">
        <v>4.696679E7</v>
      </c>
    </row>
    <row r="1386">
      <c r="A1386" s="7" t="s">
        <v>1781</v>
      </c>
      <c r="B1386" s="17" t="s">
        <v>1782</v>
      </c>
      <c r="C1386" s="17">
        <v>45.0</v>
      </c>
      <c r="D1386" s="17">
        <v>1.336427631E8</v>
      </c>
      <c r="E1386" s="17">
        <v>5.7691326E7</v>
      </c>
      <c r="F1386" s="17">
        <v>1.06145349E8</v>
      </c>
      <c r="G1386" s="17">
        <v>1.78123484E8</v>
      </c>
      <c r="H1386" s="17">
        <v>2.8771837E8</v>
      </c>
    </row>
    <row r="1387">
      <c r="A1387" s="7" t="s">
        <v>1810</v>
      </c>
      <c r="B1387" s="17" t="s">
        <v>1812</v>
      </c>
      <c r="C1387" s="17">
        <v>2.0</v>
      </c>
      <c r="D1387" s="17">
        <v>9.1705414E7</v>
      </c>
      <c r="E1387" s="17">
        <v>6.0206124E7</v>
      </c>
      <c r="F1387" s="17">
        <v>6.0206124E7</v>
      </c>
      <c r="G1387" s="17">
        <v>1.23204704E8</v>
      </c>
      <c r="H1387" s="17">
        <v>1.23204704E8</v>
      </c>
    </row>
    <row r="1388">
      <c r="A1388" s="7" t="s">
        <v>1855</v>
      </c>
      <c r="B1388" s="17" t="s">
        <v>1856</v>
      </c>
      <c r="C1388" s="17">
        <v>1.0</v>
      </c>
      <c r="D1388" s="17">
        <v>4.7223778E7</v>
      </c>
      <c r="E1388" s="17">
        <v>4.7223778E7</v>
      </c>
      <c r="F1388" s="17">
        <v>4.7223778E7</v>
      </c>
      <c r="G1388" s="17">
        <v>4.7223778E7</v>
      </c>
      <c r="H1388" s="17">
        <v>4.7223778E7</v>
      </c>
    </row>
    <row r="1389">
      <c r="A1389" s="7" t="s">
        <v>1899</v>
      </c>
      <c r="B1389" s="17" t="s">
        <v>1900</v>
      </c>
      <c r="C1389" s="17">
        <v>2.0</v>
      </c>
      <c r="D1389" s="17">
        <v>1.389217155E8</v>
      </c>
      <c r="E1389" s="17">
        <v>1.06524406E8</v>
      </c>
      <c r="F1389" s="17">
        <v>1.06524406E8</v>
      </c>
      <c r="G1389" s="17">
        <v>1.71319025E8</v>
      </c>
      <c r="H1389" s="17">
        <v>1.71319025E8</v>
      </c>
    </row>
    <row r="1390">
      <c r="A1390" s="7" t="s">
        <v>1939</v>
      </c>
      <c r="B1390" s="17" t="s">
        <v>1940</v>
      </c>
      <c r="C1390" s="17">
        <v>1.0</v>
      </c>
      <c r="D1390" s="17">
        <v>4.7950203E7</v>
      </c>
      <c r="E1390" s="17">
        <v>4.7950203E7</v>
      </c>
      <c r="F1390" s="17">
        <v>4.7950203E7</v>
      </c>
      <c r="G1390" s="17">
        <v>4.7950203E7</v>
      </c>
      <c r="H1390" s="17">
        <v>4.7950203E7</v>
      </c>
    </row>
    <row r="1391">
      <c r="A1391" s="7" t="s">
        <v>1985</v>
      </c>
      <c r="B1391" s="17" t="s">
        <v>1986</v>
      </c>
      <c r="C1391" s="17">
        <v>3.0</v>
      </c>
      <c r="D1391" s="17">
        <v>6.4619213E7</v>
      </c>
      <c r="E1391" s="17">
        <v>1.9081908E7</v>
      </c>
      <c r="F1391" s="17">
        <v>2.8775875E7</v>
      </c>
      <c r="G1391" s="17">
        <v>1.45999856E8</v>
      </c>
      <c r="H1391" s="17">
        <v>1.45999856E8</v>
      </c>
    </row>
    <row r="1392">
      <c r="A1392" s="7" t="s">
        <v>2027</v>
      </c>
      <c r="B1392" s="17" t="s">
        <v>2028</v>
      </c>
      <c r="C1392" s="17">
        <v>1.0</v>
      </c>
      <c r="D1392" s="17">
        <v>9.2637136E7</v>
      </c>
      <c r="E1392" s="17">
        <v>9.2637136E7</v>
      </c>
      <c r="F1392" s="17">
        <v>9.2637136E7</v>
      </c>
      <c r="G1392" s="17">
        <v>9.2637136E7</v>
      </c>
      <c r="H1392" s="17">
        <v>9.2637136E7</v>
      </c>
    </row>
    <row r="1393">
      <c r="A1393" s="7" t="s">
        <v>2071</v>
      </c>
      <c r="B1393" s="17" t="s">
        <v>2072</v>
      </c>
      <c r="C1393" s="17">
        <v>1.0</v>
      </c>
      <c r="D1393" s="17">
        <v>3.0795362E7</v>
      </c>
      <c r="E1393" s="17">
        <v>3.0795362E7</v>
      </c>
      <c r="F1393" s="17">
        <v>3.0795362E7</v>
      </c>
      <c r="G1393" s="17">
        <v>3.0795362E7</v>
      </c>
      <c r="H1393" s="17">
        <v>3.0795362E7</v>
      </c>
    </row>
    <row r="1394">
      <c r="A1394" s="7" t="s">
        <v>2115</v>
      </c>
      <c r="B1394" s="17" t="s">
        <v>2117</v>
      </c>
      <c r="C1394" s="17">
        <v>1.0</v>
      </c>
      <c r="D1394" s="17">
        <v>1.5086622E7</v>
      </c>
      <c r="E1394" s="17">
        <v>1.5086622E7</v>
      </c>
      <c r="F1394" s="17">
        <v>1.5086622E7</v>
      </c>
      <c r="G1394" s="17">
        <v>1.5086622E7</v>
      </c>
      <c r="H1394" s="17">
        <v>1.5086622E7</v>
      </c>
    </row>
    <row r="1395">
      <c r="A1395" s="7" t="s">
        <v>462</v>
      </c>
      <c r="B1395" s="17" t="s">
        <v>463</v>
      </c>
      <c r="C1395" s="17">
        <v>58.0</v>
      </c>
      <c r="D1395" s="17">
        <v>4.142496703E7</v>
      </c>
      <c r="E1395" s="17">
        <v>2.3510206E7</v>
      </c>
      <c r="F1395" s="17">
        <v>3.3439419E7</v>
      </c>
      <c r="G1395" s="17">
        <v>4.6659401E7</v>
      </c>
      <c r="H1395" s="17">
        <v>8.1240842E7</v>
      </c>
    </row>
    <row r="1396">
      <c r="A1396" s="7" t="s">
        <v>1319</v>
      </c>
      <c r="B1396" s="17" t="s">
        <v>1320</v>
      </c>
      <c r="C1396" s="17">
        <v>13.0</v>
      </c>
      <c r="D1396" s="17">
        <v>7.055008877E7</v>
      </c>
      <c r="E1396" s="17">
        <v>2.2702113E7</v>
      </c>
      <c r="F1396" s="17">
        <v>3.8835233E7</v>
      </c>
      <c r="G1396" s="17">
        <v>5.6934105E7</v>
      </c>
      <c r="H1396" s="17">
        <v>8.5553694E7</v>
      </c>
    </row>
    <row r="1397">
      <c r="A1397" s="7" t="s">
        <v>464</v>
      </c>
      <c r="B1397" s="17" t="s">
        <v>466</v>
      </c>
      <c r="C1397" s="17">
        <v>27.0</v>
      </c>
      <c r="D1397" s="17">
        <v>5.406091237E7</v>
      </c>
      <c r="E1397" s="17">
        <v>1.4791243E7</v>
      </c>
      <c r="F1397" s="17">
        <v>3.0732601E7</v>
      </c>
      <c r="G1397" s="17">
        <v>7.4368379E7</v>
      </c>
      <c r="H1397" s="17">
        <v>1.3730702E8</v>
      </c>
    </row>
    <row r="1398">
      <c r="A1398" s="7" t="s">
        <v>467</v>
      </c>
      <c r="B1398" s="17" t="s">
        <v>468</v>
      </c>
      <c r="C1398" s="17">
        <v>2.0</v>
      </c>
      <c r="D1398" s="17">
        <v>1.0407814E7</v>
      </c>
      <c r="E1398" s="17">
        <v>6414000.0</v>
      </c>
      <c r="F1398" s="17">
        <v>6414000.0</v>
      </c>
      <c r="G1398" s="17">
        <v>1.4401628E7</v>
      </c>
      <c r="H1398" s="17">
        <v>1.4401628E7</v>
      </c>
    </row>
    <row r="1399">
      <c r="A1399" s="7" t="s">
        <v>469</v>
      </c>
      <c r="B1399" s="17" t="s">
        <v>470</v>
      </c>
      <c r="C1399" s="17">
        <v>30.0</v>
      </c>
      <c r="D1399" s="17">
        <v>8.03717205E7</v>
      </c>
      <c r="E1399" s="17">
        <v>2.9746652E7</v>
      </c>
      <c r="F1399" s="17">
        <v>4.5300295E7</v>
      </c>
      <c r="G1399" s="17">
        <v>8.9783887E7</v>
      </c>
      <c r="H1399" s="17">
        <v>1.83244846E8</v>
      </c>
    </row>
    <row r="1400">
      <c r="A1400" s="7" t="s">
        <v>472</v>
      </c>
      <c r="B1400" s="17" t="s">
        <v>473</v>
      </c>
      <c r="C1400" s="17">
        <v>2.0</v>
      </c>
      <c r="D1400" s="17">
        <v>3.7270002E7</v>
      </c>
      <c r="E1400" s="17">
        <v>1.6848678E7</v>
      </c>
      <c r="F1400" s="17">
        <v>1.6848678E7</v>
      </c>
      <c r="G1400" s="17">
        <v>5.7691326E7</v>
      </c>
      <c r="H1400" s="17">
        <v>5.7691326E7</v>
      </c>
    </row>
    <row r="1401">
      <c r="A1401" s="7" t="s">
        <v>474</v>
      </c>
      <c r="B1401" s="17" t="s">
        <v>475</v>
      </c>
      <c r="C1401" s="17">
        <v>3.0</v>
      </c>
      <c r="D1401" s="17">
        <v>8.455360833E7</v>
      </c>
      <c r="E1401" s="17">
        <v>3.0622562E7</v>
      </c>
      <c r="F1401" s="17">
        <v>8.5124343E7</v>
      </c>
      <c r="G1401" s="17">
        <v>1.3791392E8</v>
      </c>
      <c r="H1401" s="17">
        <v>1.3791392E8</v>
      </c>
    </row>
    <row r="1402">
      <c r="A1402" s="7" t="s">
        <v>476</v>
      </c>
      <c r="B1402" s="17" t="s">
        <v>478</v>
      </c>
      <c r="C1402" s="17">
        <v>42.0</v>
      </c>
      <c r="D1402" s="17">
        <v>1.01081466E8</v>
      </c>
      <c r="E1402" s="17">
        <v>2.7568517E7</v>
      </c>
      <c r="F1402" s="17">
        <v>5.5006739E7</v>
      </c>
      <c r="G1402" s="17">
        <v>1.08419462E8</v>
      </c>
      <c r="H1402" s="17">
        <v>1.95705927E8</v>
      </c>
    </row>
    <row r="1403">
      <c r="A1403" s="7" t="s">
        <v>479</v>
      </c>
      <c r="B1403" s="17" t="s">
        <v>480</v>
      </c>
      <c r="C1403" s="17">
        <v>213.0</v>
      </c>
      <c r="D1403" s="17">
        <v>2.35370276E7</v>
      </c>
      <c r="E1403" s="17">
        <v>9170749.0</v>
      </c>
      <c r="F1403" s="17">
        <v>1.5076404E7</v>
      </c>
      <c r="G1403" s="17">
        <v>2.2610791E7</v>
      </c>
      <c r="H1403" s="17">
        <v>4.3092288E7</v>
      </c>
    </row>
    <row r="1404">
      <c r="A1404" s="7" t="s">
        <v>737</v>
      </c>
      <c r="B1404" s="17" t="s">
        <v>738</v>
      </c>
      <c r="C1404" s="17">
        <v>261.0</v>
      </c>
      <c r="D1404" s="17">
        <v>1.980099194E7</v>
      </c>
      <c r="E1404" s="17">
        <v>9422247.0</v>
      </c>
      <c r="F1404" s="17">
        <v>1.4721659E7</v>
      </c>
      <c r="G1404" s="17">
        <v>2.2955946E7</v>
      </c>
      <c r="H1404" s="17">
        <v>3.8315394E7</v>
      </c>
    </row>
    <row r="1405">
      <c r="A1405" s="7" t="s">
        <v>481</v>
      </c>
      <c r="B1405" s="17" t="s">
        <v>482</v>
      </c>
      <c r="C1405" s="17">
        <v>5.0</v>
      </c>
      <c r="D1405" s="17">
        <v>1.76557914E7</v>
      </c>
      <c r="E1405" s="17">
        <v>7567580.0</v>
      </c>
      <c r="F1405" s="17">
        <v>8465310.0</v>
      </c>
      <c r="G1405" s="17">
        <v>9242943.0</v>
      </c>
      <c r="H1405" s="17">
        <v>5.7207747E7</v>
      </c>
    </row>
    <row r="1406">
      <c r="A1406" s="7" t="s">
        <v>2250</v>
      </c>
      <c r="B1406" s="17" t="s">
        <v>2252</v>
      </c>
      <c r="C1406" s="17">
        <v>67.0</v>
      </c>
      <c r="D1406" s="17">
        <v>4.634520182E7</v>
      </c>
      <c r="E1406" s="17">
        <v>1.8465738E7</v>
      </c>
      <c r="F1406" s="17">
        <v>3.4042315E7</v>
      </c>
      <c r="G1406" s="17">
        <v>6.1829742E7</v>
      </c>
      <c r="H1406" s="17">
        <v>9.6676991E7</v>
      </c>
    </row>
    <row r="1407">
      <c r="A1407" s="7" t="s">
        <v>739</v>
      </c>
      <c r="B1407" s="17" t="s">
        <v>740</v>
      </c>
      <c r="C1407" s="17">
        <v>132.0</v>
      </c>
      <c r="D1407" s="17">
        <v>3.788114942E7</v>
      </c>
      <c r="E1407" s="17">
        <v>1.4822395E7</v>
      </c>
      <c r="F1407" s="17">
        <v>2.1139652E7</v>
      </c>
      <c r="G1407" s="17">
        <v>3.7927061E7</v>
      </c>
      <c r="H1407" s="17">
        <v>6.7030428E7</v>
      </c>
    </row>
    <row r="1408">
      <c r="A1408" s="7" t="s">
        <v>2298</v>
      </c>
      <c r="B1408" s="17" t="s">
        <v>2300</v>
      </c>
      <c r="C1408" s="17">
        <v>615.0</v>
      </c>
      <c r="D1408" s="17">
        <v>6.862650243E7</v>
      </c>
      <c r="E1408" s="17">
        <v>2.4234055E7</v>
      </c>
      <c r="F1408" s="17">
        <v>4.344207E7</v>
      </c>
      <c r="G1408" s="17">
        <v>8.4805298E7</v>
      </c>
      <c r="H1408" s="17">
        <v>1.57295468E8</v>
      </c>
    </row>
    <row r="1409">
      <c r="A1409" s="7" t="s">
        <v>2349</v>
      </c>
      <c r="B1409" s="17" t="s">
        <v>2350</v>
      </c>
      <c r="C1409" s="17">
        <v>86.0</v>
      </c>
      <c r="D1409" s="17">
        <v>4.549073778E7</v>
      </c>
      <c r="E1409" s="17">
        <v>2.0194209E7</v>
      </c>
      <c r="F1409" s="17">
        <v>2.9760833E7</v>
      </c>
      <c r="G1409" s="17">
        <v>5.4546184E7</v>
      </c>
      <c r="H1409" s="17">
        <v>9.1850786E7</v>
      </c>
    </row>
    <row r="1410">
      <c r="A1410" s="7" t="s">
        <v>741</v>
      </c>
      <c r="B1410" s="17" t="s">
        <v>742</v>
      </c>
      <c r="C1410" s="17">
        <v>177.0</v>
      </c>
      <c r="D1410" s="17">
        <v>1.889551507E7</v>
      </c>
      <c r="E1410" s="17">
        <v>1.0412973E7</v>
      </c>
      <c r="F1410" s="17">
        <v>1.5661826E7</v>
      </c>
      <c r="G1410" s="17">
        <v>2.25533E7</v>
      </c>
      <c r="H1410" s="17">
        <v>3.569329E7</v>
      </c>
    </row>
    <row r="1411">
      <c r="A1411" s="7" t="s">
        <v>1219</v>
      </c>
      <c r="B1411" s="17" t="s">
        <v>1220</v>
      </c>
      <c r="C1411" s="17">
        <v>148.0</v>
      </c>
      <c r="D1411" s="17">
        <v>3.536326936E7</v>
      </c>
      <c r="E1411" s="17">
        <v>1.327375E7</v>
      </c>
      <c r="F1411" s="17">
        <v>2.811591E7</v>
      </c>
      <c r="G1411" s="17">
        <v>4.5603339E7</v>
      </c>
      <c r="H1411" s="17">
        <v>6.8445976E7</v>
      </c>
    </row>
    <row r="1412">
      <c r="A1412" s="7" t="s">
        <v>1221</v>
      </c>
      <c r="B1412" s="17" t="s">
        <v>1222</v>
      </c>
      <c r="C1412" s="17">
        <v>24.0</v>
      </c>
      <c r="D1412" s="17">
        <v>4.933285008E7</v>
      </c>
      <c r="E1412" s="17">
        <v>2.0785506E7</v>
      </c>
      <c r="F1412" s="17">
        <v>4.2278365E7</v>
      </c>
      <c r="G1412" s="17">
        <v>5.6574018E7</v>
      </c>
      <c r="H1412" s="17">
        <v>1.00107052E8</v>
      </c>
    </row>
    <row r="1413">
      <c r="A1413" s="7" t="s">
        <v>1198</v>
      </c>
      <c r="B1413" s="17" t="s">
        <v>1200</v>
      </c>
      <c r="C1413" s="17">
        <v>53.0</v>
      </c>
      <c r="D1413" s="17">
        <v>9.461726939E7</v>
      </c>
      <c r="E1413" s="17">
        <v>4.2753297E7</v>
      </c>
      <c r="F1413" s="17">
        <v>7.9648401E7</v>
      </c>
      <c r="G1413" s="17">
        <v>1.26490623E8</v>
      </c>
      <c r="H1413" s="17">
        <v>2.00440522E8</v>
      </c>
    </row>
    <row r="1414">
      <c r="A1414" s="7" t="s">
        <v>1250</v>
      </c>
      <c r="B1414" s="17" t="s">
        <v>1251</v>
      </c>
      <c r="C1414" s="17">
        <v>58.0</v>
      </c>
      <c r="D1414" s="17">
        <v>7.276639186E7</v>
      </c>
      <c r="E1414" s="17">
        <v>4.0672345E7</v>
      </c>
      <c r="F1414" s="17">
        <v>5.8786202E7</v>
      </c>
      <c r="G1414" s="17">
        <v>9.1531996E7</v>
      </c>
      <c r="H1414" s="17">
        <v>1.489609E8</v>
      </c>
    </row>
    <row r="1415">
      <c r="A1415" s="7" t="s">
        <v>1283</v>
      </c>
      <c r="B1415" s="17" t="s">
        <v>1284</v>
      </c>
      <c r="C1415" s="17">
        <v>231.0</v>
      </c>
      <c r="D1415" s="17">
        <v>7.442101174E7</v>
      </c>
      <c r="E1415" s="17">
        <v>3.470861E7</v>
      </c>
      <c r="F1415" s="17">
        <v>6.0993125E7</v>
      </c>
      <c r="G1415" s="17">
        <v>9.22401E7</v>
      </c>
      <c r="H1415" s="17">
        <v>1.35701622E8</v>
      </c>
    </row>
    <row r="1416">
      <c r="A1416" s="7" t="s">
        <v>1285</v>
      </c>
      <c r="B1416" s="17" t="s">
        <v>1286</v>
      </c>
      <c r="C1416" s="17">
        <v>5.0</v>
      </c>
      <c r="D1416" s="17">
        <v>7.30890814E7</v>
      </c>
      <c r="E1416" s="17">
        <v>6.3276121E7</v>
      </c>
      <c r="F1416" s="17">
        <v>7.0513922E7</v>
      </c>
      <c r="G1416" s="17">
        <v>8.2309664E7</v>
      </c>
      <c r="H1416" s="17">
        <v>1.04230307E8</v>
      </c>
    </row>
    <row r="1417">
      <c r="A1417" s="7" t="s">
        <v>1287</v>
      </c>
      <c r="B1417" s="17" t="s">
        <v>1288</v>
      </c>
      <c r="C1417" s="17">
        <v>350.0</v>
      </c>
      <c r="D1417" s="17">
        <v>5.332498015E7</v>
      </c>
      <c r="E1417" s="17">
        <v>2.0792502E7</v>
      </c>
      <c r="F1417" s="17">
        <v>3.2577345E7</v>
      </c>
      <c r="G1417" s="17">
        <v>6.5702614E7</v>
      </c>
      <c r="H1417" s="17">
        <v>1.01884136E8</v>
      </c>
    </row>
    <row r="1418">
      <c r="A1418" s="7" t="s">
        <v>1289</v>
      </c>
      <c r="B1418" s="17" t="s">
        <v>1290</v>
      </c>
      <c r="C1418" s="17">
        <v>10.0</v>
      </c>
      <c r="D1418" s="17">
        <v>1.442250236E8</v>
      </c>
      <c r="E1418" s="17">
        <v>8.5870232E7</v>
      </c>
      <c r="F1418" s="17">
        <v>9.2324883E7</v>
      </c>
      <c r="G1418" s="17">
        <v>1.51293741E8</v>
      </c>
      <c r="H1418" s="17">
        <v>2.05202294E8</v>
      </c>
    </row>
    <row r="1419">
      <c r="A1419" s="7" t="s">
        <v>1291</v>
      </c>
      <c r="B1419" s="17" t="s">
        <v>1292</v>
      </c>
      <c r="C1419" s="17">
        <v>45.0</v>
      </c>
      <c r="D1419" s="17">
        <v>1.104843676E8</v>
      </c>
      <c r="E1419" s="17">
        <v>4.3422908E7</v>
      </c>
      <c r="F1419" s="17">
        <v>9.1403368E7</v>
      </c>
      <c r="G1419" s="17">
        <v>1.22210336E8</v>
      </c>
      <c r="H1419" s="17">
        <v>2.34211982E8</v>
      </c>
    </row>
    <row r="1420">
      <c r="A1420" s="7" t="s">
        <v>2489</v>
      </c>
      <c r="B1420" s="17" t="s">
        <v>2490</v>
      </c>
      <c r="C1420" s="17">
        <v>3.0</v>
      </c>
      <c r="D1420" s="17">
        <v>4.9577462E7</v>
      </c>
      <c r="E1420" s="17">
        <v>1.2215137E7</v>
      </c>
      <c r="F1420" s="17">
        <v>2.660245E7</v>
      </c>
      <c r="G1420" s="17">
        <v>1.09914799E8</v>
      </c>
      <c r="H1420" s="17">
        <v>1.09914799E8</v>
      </c>
    </row>
    <row r="1421">
      <c r="A1421" s="7" t="s">
        <v>2519</v>
      </c>
      <c r="B1421" s="17" t="s">
        <v>2520</v>
      </c>
      <c r="C1421" s="17">
        <v>1.0</v>
      </c>
      <c r="D1421" s="17">
        <v>2.6969801E7</v>
      </c>
      <c r="E1421" s="17">
        <v>2.6969801E7</v>
      </c>
      <c r="F1421" s="17">
        <v>2.6969801E7</v>
      </c>
      <c r="G1421" s="17">
        <v>2.6969801E7</v>
      </c>
      <c r="H1421" s="17">
        <v>2.6969801E7</v>
      </c>
    </row>
    <row r="1422">
      <c r="A1422" s="7" t="s">
        <v>2605</v>
      </c>
      <c r="B1422" s="17" t="s">
        <v>2607</v>
      </c>
      <c r="C1422" s="17">
        <v>1.0</v>
      </c>
      <c r="D1422" s="17">
        <v>1.1636805E7</v>
      </c>
      <c r="E1422" s="17">
        <v>1.1636805E7</v>
      </c>
      <c r="F1422" s="17">
        <v>1.1636805E7</v>
      </c>
      <c r="G1422" s="17">
        <v>1.1636805E7</v>
      </c>
      <c r="H1422" s="17">
        <v>1.1636805E7</v>
      </c>
    </row>
    <row r="1423">
      <c r="A1423" s="7" t="s">
        <v>1109</v>
      </c>
      <c r="B1423" s="17" t="s">
        <v>1110</v>
      </c>
      <c r="C1423" s="17">
        <v>16.0</v>
      </c>
      <c r="D1423" s="17">
        <v>2.96911725E7</v>
      </c>
      <c r="E1423" s="17">
        <v>5033966.0</v>
      </c>
      <c r="F1423" s="17">
        <v>1.2944929E7</v>
      </c>
      <c r="G1423" s="17">
        <v>2.5540331E7</v>
      </c>
      <c r="H1423" s="17">
        <v>6.425906E7</v>
      </c>
    </row>
    <row r="1424">
      <c r="A1424" s="7" t="s">
        <v>744</v>
      </c>
      <c r="B1424" s="17" t="s">
        <v>745</v>
      </c>
      <c r="C1424" s="17">
        <v>152.0</v>
      </c>
      <c r="D1424" s="17">
        <v>4828860.849</v>
      </c>
      <c r="E1424" s="17">
        <v>2684030.0</v>
      </c>
      <c r="F1424" s="17">
        <v>3344300.0</v>
      </c>
      <c r="G1424" s="17">
        <v>5193473.0</v>
      </c>
      <c r="H1424" s="17">
        <v>8398672.0</v>
      </c>
    </row>
    <row r="1425">
      <c r="A1425" s="7" t="s">
        <v>746</v>
      </c>
      <c r="B1425" s="17" t="s">
        <v>747</v>
      </c>
      <c r="C1425" s="17">
        <v>10629.0</v>
      </c>
      <c r="D1425" s="17">
        <v>1.274909104E7</v>
      </c>
      <c r="E1425" s="17">
        <v>4970455.0</v>
      </c>
      <c r="F1425" s="17">
        <v>8059535.0</v>
      </c>
      <c r="G1425" s="17">
        <v>1.3379089E7</v>
      </c>
      <c r="H1425" s="17">
        <v>2.3584387E7</v>
      </c>
    </row>
    <row r="1426">
      <c r="A1426" s="7" t="s">
        <v>748</v>
      </c>
      <c r="B1426" s="17" t="s">
        <v>750</v>
      </c>
      <c r="C1426" s="17">
        <v>1497.0</v>
      </c>
      <c r="D1426" s="17">
        <v>1.47377261E7</v>
      </c>
      <c r="E1426" s="17">
        <v>6068224.0</v>
      </c>
      <c r="F1426" s="17">
        <v>9974912.0</v>
      </c>
      <c r="G1426" s="17">
        <v>1.7494976E7</v>
      </c>
      <c r="H1426" s="17">
        <v>2.7976912E7</v>
      </c>
    </row>
    <row r="1427">
      <c r="A1427" s="7" t="s">
        <v>1777</v>
      </c>
      <c r="B1427" s="17" t="s">
        <v>1778</v>
      </c>
      <c r="C1427" s="17">
        <v>387.0</v>
      </c>
      <c r="D1427" s="17">
        <v>3.210234255E7</v>
      </c>
      <c r="E1427" s="17">
        <v>1.3962044E7</v>
      </c>
      <c r="F1427" s="17">
        <v>2.3425085E7</v>
      </c>
      <c r="G1427" s="17">
        <v>4.0240677E7</v>
      </c>
      <c r="H1427" s="17">
        <v>6.755005E7</v>
      </c>
    </row>
    <row r="1428">
      <c r="A1428" s="7" t="s">
        <v>713</v>
      </c>
      <c r="B1428" s="17" t="s">
        <v>714</v>
      </c>
      <c r="C1428" s="17">
        <v>8.0</v>
      </c>
      <c r="D1428" s="17">
        <v>2.93767225E7</v>
      </c>
      <c r="E1428" s="17">
        <v>1.4351357E7</v>
      </c>
      <c r="F1428" s="17">
        <v>1.7654972E7</v>
      </c>
      <c r="G1428" s="17">
        <v>3.2955274E7</v>
      </c>
      <c r="H1428" s="17">
        <v>8.4789974E7</v>
      </c>
    </row>
    <row r="1429">
      <c r="A1429" s="7" t="s">
        <v>2743</v>
      </c>
      <c r="B1429" s="17" t="s">
        <v>2744</v>
      </c>
      <c r="C1429" s="17">
        <v>9.0</v>
      </c>
      <c r="D1429" s="17">
        <v>3.629042844E7</v>
      </c>
      <c r="E1429" s="17">
        <v>2.4445977E7</v>
      </c>
      <c r="F1429" s="17">
        <v>3.304981E7</v>
      </c>
      <c r="G1429" s="17">
        <v>4.7911654E7</v>
      </c>
      <c r="H1429" s="17">
        <v>7.6802288E7</v>
      </c>
    </row>
    <row r="1430">
      <c r="A1430" s="7" t="s">
        <v>751</v>
      </c>
      <c r="B1430" s="17" t="s">
        <v>752</v>
      </c>
      <c r="C1430" s="17">
        <v>21.0</v>
      </c>
      <c r="D1430" s="17">
        <v>4.136142824E7</v>
      </c>
      <c r="E1430" s="17">
        <v>2.421276E7</v>
      </c>
      <c r="F1430" s="17">
        <v>2.7401971E7</v>
      </c>
      <c r="G1430" s="17">
        <v>5.8458806E7</v>
      </c>
      <c r="H1430" s="17">
        <v>8.0579607E7</v>
      </c>
    </row>
    <row r="1431">
      <c r="A1431" s="7" t="s">
        <v>2785</v>
      </c>
      <c r="B1431" s="17" t="s">
        <v>2786</v>
      </c>
      <c r="C1431" s="17">
        <v>44.0</v>
      </c>
      <c r="D1431" s="17">
        <v>7.803376809E7</v>
      </c>
      <c r="E1431" s="17">
        <v>2.1770334E7</v>
      </c>
      <c r="F1431" s="17">
        <v>5.0527864E7</v>
      </c>
      <c r="G1431" s="17">
        <v>1.01957073E8</v>
      </c>
      <c r="H1431" s="17">
        <v>1.46003601E8</v>
      </c>
    </row>
    <row r="1432">
      <c r="A1432" s="7" t="s">
        <v>2835</v>
      </c>
      <c r="B1432" s="17" t="s">
        <v>2836</v>
      </c>
      <c r="C1432" s="17">
        <v>39.0</v>
      </c>
      <c r="D1432" s="17">
        <v>4.412055826E7</v>
      </c>
      <c r="E1432" s="17">
        <v>2.8820731E7</v>
      </c>
      <c r="F1432" s="17">
        <v>3.8748807E7</v>
      </c>
      <c r="G1432" s="17">
        <v>5.6181169E7</v>
      </c>
      <c r="H1432" s="17">
        <v>7.913517E7</v>
      </c>
    </row>
    <row r="1433">
      <c r="A1433" s="7" t="s">
        <v>1225</v>
      </c>
      <c r="B1433" s="17" t="s">
        <v>1226</v>
      </c>
      <c r="C1433" s="17">
        <v>19.0</v>
      </c>
      <c r="D1433" s="17">
        <v>6.655217653E7</v>
      </c>
      <c r="E1433" s="17">
        <v>3.7123222E7</v>
      </c>
      <c r="F1433" s="17">
        <v>5.2540068E7</v>
      </c>
      <c r="G1433" s="17">
        <v>9.7506072E7</v>
      </c>
      <c r="H1433" s="17">
        <v>1.34580616E8</v>
      </c>
    </row>
    <row r="1434">
      <c r="A1434" s="7" t="s">
        <v>4127</v>
      </c>
      <c r="B1434" s="17" t="s">
        <v>4128</v>
      </c>
      <c r="C1434" s="17">
        <v>28.0</v>
      </c>
      <c r="D1434" s="17">
        <v>6.690546404E7</v>
      </c>
      <c r="E1434" s="17">
        <v>3.3911957E7</v>
      </c>
      <c r="F1434" s="17">
        <v>6.3174521E7</v>
      </c>
      <c r="G1434" s="17">
        <v>8.6254922E7</v>
      </c>
      <c r="H1434" s="17">
        <v>1.23186089E8</v>
      </c>
    </row>
    <row r="1435">
      <c r="A1435" s="7" t="s">
        <v>2925</v>
      </c>
      <c r="B1435" s="17" t="s">
        <v>2926</v>
      </c>
      <c r="C1435" s="17">
        <v>821.0</v>
      </c>
      <c r="D1435" s="17">
        <v>6.338632428E7</v>
      </c>
      <c r="E1435" s="17">
        <v>2.80761E7</v>
      </c>
      <c r="F1435" s="17">
        <v>4.5888862E7</v>
      </c>
      <c r="G1435" s="17">
        <v>7.6982087E7</v>
      </c>
      <c r="H1435" s="17">
        <v>1.19998654E8</v>
      </c>
    </row>
    <row r="1436">
      <c r="A1436" s="7" t="s">
        <v>2972</v>
      </c>
      <c r="B1436" s="17" t="s">
        <v>2974</v>
      </c>
      <c r="C1436" s="17">
        <v>31.0</v>
      </c>
      <c r="D1436" s="17">
        <v>3.642463823E7</v>
      </c>
      <c r="E1436" s="17">
        <v>2.2664119E7</v>
      </c>
      <c r="F1436" s="17">
        <v>3.1603263E7</v>
      </c>
      <c r="G1436" s="17">
        <v>4.5346226E7</v>
      </c>
      <c r="H1436" s="17">
        <v>6.7041284E7</v>
      </c>
    </row>
    <row r="1437">
      <c r="A1437" s="7" t="s">
        <v>3022</v>
      </c>
      <c r="B1437" s="17" t="s">
        <v>3024</v>
      </c>
      <c r="C1437" s="17">
        <v>1228.0</v>
      </c>
      <c r="D1437" s="17">
        <v>3.234363817E7</v>
      </c>
      <c r="E1437" s="17">
        <v>1.733055E7</v>
      </c>
      <c r="F1437" s="17">
        <v>2.5223818E7</v>
      </c>
      <c r="G1437" s="17">
        <v>3.7355739E7</v>
      </c>
      <c r="H1437" s="17">
        <v>5.7355737E7</v>
      </c>
    </row>
    <row r="1438">
      <c r="A1438" s="7" t="s">
        <v>3064</v>
      </c>
      <c r="B1438" s="17" t="s">
        <v>3065</v>
      </c>
      <c r="C1438" s="17">
        <v>58.0</v>
      </c>
      <c r="D1438" s="17">
        <v>4.817675574E7</v>
      </c>
      <c r="E1438" s="17">
        <v>1.9709695E7</v>
      </c>
      <c r="F1438" s="17">
        <v>3.1350008E7</v>
      </c>
      <c r="G1438" s="17">
        <v>4.5983445E7</v>
      </c>
      <c r="H1438" s="17">
        <v>1.07245663E8</v>
      </c>
    </row>
    <row r="1439">
      <c r="A1439" s="7" t="s">
        <v>753</v>
      </c>
      <c r="B1439" s="17" t="s">
        <v>754</v>
      </c>
      <c r="C1439" s="17">
        <v>75.0</v>
      </c>
      <c r="D1439" s="17">
        <v>3.22662762E7</v>
      </c>
      <c r="E1439" s="17">
        <v>1.0805734E7</v>
      </c>
      <c r="F1439" s="17">
        <v>1.9221164E7</v>
      </c>
      <c r="G1439" s="17">
        <v>2.9172026E7</v>
      </c>
      <c r="H1439" s="17">
        <v>6.5204939E7</v>
      </c>
    </row>
    <row r="1440">
      <c r="A1440" s="7" t="s">
        <v>3099</v>
      </c>
      <c r="B1440" s="17" t="s">
        <v>3100</v>
      </c>
      <c r="C1440" s="17">
        <v>36.0</v>
      </c>
      <c r="D1440" s="17">
        <v>1.125587741E8</v>
      </c>
      <c r="E1440" s="17">
        <v>4.6038563E7</v>
      </c>
      <c r="F1440" s="17">
        <v>8.6687691E7</v>
      </c>
      <c r="G1440" s="17">
        <v>1.12133643E8</v>
      </c>
      <c r="H1440" s="17">
        <v>1.86110129E8</v>
      </c>
    </row>
    <row r="1441">
      <c r="A1441" s="7" t="s">
        <v>1135</v>
      </c>
      <c r="B1441" s="17" t="s">
        <v>1136</v>
      </c>
      <c r="C1441" s="17">
        <v>20.0</v>
      </c>
      <c r="D1441" s="17">
        <v>5.76351683E7</v>
      </c>
      <c r="E1441" s="17">
        <v>2.2333976E7</v>
      </c>
      <c r="F1441" s="17">
        <v>3.5312446E7</v>
      </c>
      <c r="G1441" s="17">
        <v>6.2461558E7</v>
      </c>
      <c r="H1441" s="17">
        <v>1.07730692E8</v>
      </c>
    </row>
    <row r="1442">
      <c r="A1442" s="7" t="s">
        <v>3176</v>
      </c>
      <c r="B1442" s="17" t="s">
        <v>3179</v>
      </c>
      <c r="C1442" s="17">
        <v>19.0</v>
      </c>
      <c r="D1442" s="17">
        <v>8.061379521E7</v>
      </c>
      <c r="E1442" s="17">
        <v>3.430093E7</v>
      </c>
      <c r="F1442" s="17">
        <v>6.816271E7</v>
      </c>
      <c r="G1442" s="17">
        <v>1.12516646E8</v>
      </c>
      <c r="H1442" s="17">
        <v>1.73985365E8</v>
      </c>
    </row>
    <row r="1443">
      <c r="A1443" s="7" t="s">
        <v>3222</v>
      </c>
      <c r="B1443" s="17" t="s">
        <v>3223</v>
      </c>
      <c r="C1443" s="17">
        <v>1044.0</v>
      </c>
      <c r="D1443" s="17">
        <v>3.681977141E7</v>
      </c>
      <c r="E1443" s="17">
        <v>1.7751113E7</v>
      </c>
      <c r="F1443" s="17">
        <v>2.6770835E7</v>
      </c>
      <c r="G1443" s="17">
        <v>4.2336885E7</v>
      </c>
      <c r="H1443" s="17">
        <v>7.0036079E7</v>
      </c>
    </row>
    <row r="1444">
      <c r="A1444" s="7" t="s">
        <v>3264</v>
      </c>
      <c r="B1444" s="17" t="s">
        <v>3266</v>
      </c>
      <c r="C1444" s="17">
        <v>15.0</v>
      </c>
      <c r="D1444" s="17">
        <v>4.980615847E7</v>
      </c>
      <c r="E1444" s="17">
        <v>1.3124E7</v>
      </c>
      <c r="F1444" s="17">
        <v>2.4921546E7</v>
      </c>
      <c r="G1444" s="17">
        <v>7.0323928E7</v>
      </c>
      <c r="H1444" s="17">
        <v>1.42943307E8</v>
      </c>
    </row>
    <row r="1445">
      <c r="A1445" s="7" t="s">
        <v>3344</v>
      </c>
      <c r="B1445" s="17" t="s">
        <v>3347</v>
      </c>
      <c r="C1445" s="17">
        <v>63.0</v>
      </c>
      <c r="D1445" s="17">
        <v>4.267562345E7</v>
      </c>
      <c r="E1445" s="17">
        <v>1.8665991E7</v>
      </c>
      <c r="F1445" s="17">
        <v>2.48634E7</v>
      </c>
      <c r="G1445" s="17">
        <v>3.6440589E7</v>
      </c>
      <c r="H1445" s="17">
        <v>1.10468551E8</v>
      </c>
    </row>
    <row r="1446">
      <c r="A1446" s="7" t="s">
        <v>1137</v>
      </c>
      <c r="B1446" s="17" t="s">
        <v>1138</v>
      </c>
      <c r="C1446" s="17">
        <v>30.0</v>
      </c>
      <c r="D1446" s="17">
        <v>4.645831817E7</v>
      </c>
      <c r="E1446" s="17">
        <v>2.974562E7</v>
      </c>
      <c r="F1446" s="17">
        <v>3.8592583E7</v>
      </c>
      <c r="G1446" s="17">
        <v>5.9701972E7</v>
      </c>
      <c r="H1446" s="17">
        <v>7.9764488E7</v>
      </c>
    </row>
    <row r="1447">
      <c r="A1447" s="7" t="s">
        <v>3487</v>
      </c>
      <c r="B1447" s="17" t="s">
        <v>3488</v>
      </c>
      <c r="C1447" s="17">
        <v>44.0</v>
      </c>
      <c r="D1447" s="17">
        <v>4.551154073E7</v>
      </c>
      <c r="E1447" s="17">
        <v>1.969507E7</v>
      </c>
      <c r="F1447" s="17">
        <v>3.6049669E7</v>
      </c>
      <c r="G1447" s="17">
        <v>5.3023909E7</v>
      </c>
      <c r="H1447" s="17">
        <v>1.01100553E8</v>
      </c>
    </row>
    <row r="1448">
      <c r="A1448" s="7" t="s">
        <v>4129</v>
      </c>
      <c r="B1448" s="17" t="s">
        <v>4130</v>
      </c>
      <c r="C1448" s="17">
        <v>22.0</v>
      </c>
      <c r="D1448" s="17">
        <v>4.134586214E7</v>
      </c>
      <c r="E1448" s="17">
        <v>2.6643936E7</v>
      </c>
      <c r="F1448" s="17">
        <v>3.2777922E7</v>
      </c>
      <c r="G1448" s="17">
        <v>4.4425551E7</v>
      </c>
      <c r="H1448" s="17">
        <v>6.2947725E7</v>
      </c>
    </row>
    <row r="1449">
      <c r="A1449" s="7" t="s">
        <v>4131</v>
      </c>
      <c r="B1449" s="17" t="s">
        <v>4132</v>
      </c>
      <c r="C1449" s="17">
        <v>55.0</v>
      </c>
      <c r="D1449" s="17">
        <v>6.122721127E7</v>
      </c>
      <c r="E1449" s="17">
        <v>3.1814335E7</v>
      </c>
      <c r="F1449" s="17">
        <v>4.95325E7</v>
      </c>
      <c r="G1449" s="17">
        <v>7.9798328E7</v>
      </c>
      <c r="H1449" s="17">
        <v>1.18649428E8</v>
      </c>
    </row>
    <row r="1450">
      <c r="A1450" s="7" t="s">
        <v>3557</v>
      </c>
      <c r="B1450" s="17" t="s">
        <v>3558</v>
      </c>
      <c r="C1450" s="17">
        <v>1434.0</v>
      </c>
      <c r="D1450" s="17">
        <v>3.677663707E7</v>
      </c>
      <c r="E1450" s="17">
        <v>1.7554912E7</v>
      </c>
      <c r="F1450" s="17">
        <v>2.5798214E7</v>
      </c>
      <c r="G1450" s="17">
        <v>4.3398252E7</v>
      </c>
      <c r="H1450" s="17">
        <v>6.8995989E7</v>
      </c>
    </row>
    <row r="1451">
      <c r="A1451" s="7" t="s">
        <v>3605</v>
      </c>
      <c r="B1451" s="17" t="s">
        <v>3606</v>
      </c>
      <c r="C1451" s="17">
        <v>12.0</v>
      </c>
      <c r="D1451" s="17">
        <v>4.15399215E7</v>
      </c>
      <c r="E1451" s="17">
        <v>1.5379878E7</v>
      </c>
      <c r="F1451" s="17">
        <v>2.1405436E7</v>
      </c>
      <c r="G1451" s="17">
        <v>3.324185E7</v>
      </c>
      <c r="H1451" s="17">
        <v>1.03848292E8</v>
      </c>
    </row>
    <row r="1452">
      <c r="A1452" s="7" t="s">
        <v>3680</v>
      </c>
      <c r="B1452" s="17" t="s">
        <v>3682</v>
      </c>
      <c r="C1452" s="17">
        <v>10.0</v>
      </c>
      <c r="D1452" s="17">
        <v>6.21768202E7</v>
      </c>
      <c r="E1452" s="17">
        <v>1.3459998E7</v>
      </c>
      <c r="F1452" s="17">
        <v>1.800332E7</v>
      </c>
      <c r="G1452" s="17">
        <v>7.0923958E7</v>
      </c>
      <c r="H1452" s="17">
        <v>1.12656871E8</v>
      </c>
    </row>
    <row r="1453">
      <c r="A1453" s="7" t="s">
        <v>756</v>
      </c>
      <c r="B1453" s="17" t="s">
        <v>757</v>
      </c>
      <c r="C1453" s="17">
        <v>8.0</v>
      </c>
      <c r="D1453" s="17">
        <v>6.193469588E7</v>
      </c>
      <c r="E1453" s="17">
        <v>2.2915101E7</v>
      </c>
      <c r="F1453" s="17">
        <v>3.1752954E7</v>
      </c>
      <c r="G1453" s="17">
        <v>6.2582877E7</v>
      </c>
      <c r="H1453" s="17">
        <v>1.52810539E8</v>
      </c>
    </row>
    <row r="1454">
      <c r="A1454" s="7" t="s">
        <v>758</v>
      </c>
      <c r="B1454" s="17" t="s">
        <v>759</v>
      </c>
      <c r="C1454" s="17">
        <v>3.0</v>
      </c>
      <c r="D1454" s="17">
        <v>8415440.667</v>
      </c>
      <c r="E1454" s="17">
        <v>6385022.0</v>
      </c>
      <c r="F1454" s="17">
        <v>9363460.0</v>
      </c>
      <c r="G1454" s="17">
        <v>9497840.0</v>
      </c>
      <c r="H1454" s="17">
        <v>9497840.0</v>
      </c>
    </row>
    <row r="1455">
      <c r="A1455" s="7" t="s">
        <v>1227</v>
      </c>
      <c r="B1455" s="17" t="s">
        <v>1228</v>
      </c>
      <c r="C1455" s="17">
        <v>1.0</v>
      </c>
      <c r="D1455" s="17">
        <v>1.142715E7</v>
      </c>
      <c r="E1455" s="17">
        <v>1.142715E7</v>
      </c>
      <c r="F1455" s="17">
        <v>1.142715E7</v>
      </c>
      <c r="G1455" s="17">
        <v>1.142715E7</v>
      </c>
      <c r="H1455" s="17">
        <v>1.142715E7</v>
      </c>
    </row>
    <row r="1456">
      <c r="A1456" s="7" t="s">
        <v>1232</v>
      </c>
      <c r="B1456" s="17" t="s">
        <v>1233</v>
      </c>
      <c r="C1456" s="17">
        <v>1.0</v>
      </c>
      <c r="D1456" s="17">
        <v>3.1393906E7</v>
      </c>
      <c r="E1456" s="17">
        <v>3.1393906E7</v>
      </c>
      <c r="F1456" s="17">
        <v>3.1393906E7</v>
      </c>
      <c r="G1456" s="17">
        <v>3.1393906E7</v>
      </c>
      <c r="H1456" s="17">
        <v>3.1393906E7</v>
      </c>
    </row>
    <row r="1457">
      <c r="A1457" s="7" t="s">
        <v>3723</v>
      </c>
      <c r="B1457" s="17" t="s">
        <v>3724</v>
      </c>
      <c r="C1457" s="17">
        <v>42.0</v>
      </c>
      <c r="D1457" s="17">
        <v>3.65525925E7</v>
      </c>
      <c r="E1457" s="17">
        <v>2.3500455E7</v>
      </c>
      <c r="F1457" s="17">
        <v>2.829645E7</v>
      </c>
      <c r="G1457" s="17">
        <v>5.1011323E7</v>
      </c>
      <c r="H1457" s="17">
        <v>6.703475E7</v>
      </c>
    </row>
    <row r="1458">
      <c r="A1458" s="7" t="s">
        <v>3791</v>
      </c>
      <c r="B1458" s="17" t="s">
        <v>3794</v>
      </c>
      <c r="C1458" s="17">
        <v>53.0</v>
      </c>
      <c r="D1458" s="17">
        <v>3.555083462E7</v>
      </c>
      <c r="E1458" s="17">
        <v>1.5686049E7</v>
      </c>
      <c r="F1458" s="17">
        <v>2.5797028E7</v>
      </c>
      <c r="G1458" s="17">
        <v>4.904345E7</v>
      </c>
      <c r="H1458" s="17">
        <v>7.508028E7</v>
      </c>
    </row>
    <row r="1459">
      <c r="A1459" s="7" t="s">
        <v>1236</v>
      </c>
      <c r="B1459" s="17" t="s">
        <v>1237</v>
      </c>
      <c r="C1459" s="17">
        <v>38.0</v>
      </c>
      <c r="D1459" s="17">
        <v>7.3500118E7</v>
      </c>
      <c r="E1459" s="17">
        <v>2.5010059E7</v>
      </c>
      <c r="F1459" s="17">
        <v>5.1126537E7</v>
      </c>
      <c r="G1459" s="17">
        <v>8.5051355E7</v>
      </c>
      <c r="H1459" s="17">
        <v>1.7726688E8</v>
      </c>
    </row>
    <row r="1460">
      <c r="A1460" s="7" t="s">
        <v>572</v>
      </c>
      <c r="B1460" s="17" t="s">
        <v>574</v>
      </c>
      <c r="C1460" s="17">
        <v>94.0</v>
      </c>
      <c r="D1460" s="17">
        <v>5.4690432E7</v>
      </c>
      <c r="E1460" s="17">
        <v>1.7362785E7</v>
      </c>
      <c r="F1460" s="17">
        <v>3.2814821E7</v>
      </c>
      <c r="G1460" s="17">
        <v>6.67789E7</v>
      </c>
      <c r="H1460" s="17">
        <v>1.21182345E8</v>
      </c>
    </row>
    <row r="1461">
      <c r="A1461" s="7" t="s">
        <v>575</v>
      </c>
      <c r="B1461" s="17" t="s">
        <v>576</v>
      </c>
      <c r="C1461" s="17">
        <v>108.0</v>
      </c>
      <c r="D1461" s="17">
        <v>4.474485556E7</v>
      </c>
      <c r="E1461" s="17">
        <v>1.9368463E7</v>
      </c>
      <c r="F1461" s="17">
        <v>3.2688098E7</v>
      </c>
      <c r="G1461" s="17">
        <v>5.1267949E7</v>
      </c>
      <c r="H1461" s="17">
        <v>9.2616208E7</v>
      </c>
    </row>
    <row r="1462">
      <c r="A1462" s="7" t="s">
        <v>577</v>
      </c>
      <c r="B1462" s="17" t="s">
        <v>578</v>
      </c>
      <c r="C1462" s="17">
        <v>17.0</v>
      </c>
      <c r="D1462" s="17">
        <v>3.406127994E7</v>
      </c>
      <c r="E1462" s="17">
        <v>1.2377427E7</v>
      </c>
      <c r="F1462" s="17">
        <v>1.5374613E7</v>
      </c>
      <c r="G1462" s="17">
        <v>4.4843982E7</v>
      </c>
      <c r="H1462" s="17">
        <v>8.8059127E7</v>
      </c>
    </row>
    <row r="1463">
      <c r="A1463" s="7" t="s">
        <v>761</v>
      </c>
      <c r="B1463" s="17" t="s">
        <v>762</v>
      </c>
      <c r="C1463" s="17">
        <v>45.0</v>
      </c>
      <c r="D1463" s="17">
        <v>1.054674393E7</v>
      </c>
      <c r="E1463" s="17">
        <v>7805570.0</v>
      </c>
      <c r="F1463" s="17">
        <v>9497229.0</v>
      </c>
      <c r="G1463" s="17">
        <v>1.1191966E7</v>
      </c>
      <c r="H1463" s="17">
        <v>1.7279622E7</v>
      </c>
    </row>
    <row r="1464">
      <c r="A1464" s="7" t="s">
        <v>763</v>
      </c>
      <c r="B1464" s="17" t="s">
        <v>764</v>
      </c>
      <c r="C1464" s="17">
        <v>7962.0</v>
      </c>
      <c r="D1464" s="17">
        <v>1.800702652E7</v>
      </c>
      <c r="E1464" s="17">
        <v>5798930.0</v>
      </c>
      <c r="F1464" s="17">
        <v>9843014.0</v>
      </c>
      <c r="G1464" s="17">
        <v>1.8180329E7</v>
      </c>
      <c r="H1464" s="17">
        <v>3.486257E7</v>
      </c>
    </row>
    <row r="1465">
      <c r="A1465" s="7" t="s">
        <v>765</v>
      </c>
      <c r="B1465" s="17" t="s">
        <v>766</v>
      </c>
      <c r="C1465" s="17">
        <v>457.0</v>
      </c>
      <c r="D1465" s="17">
        <v>2.278162873E7</v>
      </c>
      <c r="E1465" s="17">
        <v>1.0137968E7</v>
      </c>
      <c r="F1465" s="17">
        <v>1.4189241E7</v>
      </c>
      <c r="G1465" s="17">
        <v>2.4537581E7</v>
      </c>
      <c r="H1465" s="17">
        <v>4.2716977E7</v>
      </c>
    </row>
    <row r="1466">
      <c r="A1466" s="7" t="s">
        <v>579</v>
      </c>
      <c r="B1466" s="17" t="s">
        <v>581</v>
      </c>
      <c r="C1466" s="17">
        <v>396.0</v>
      </c>
      <c r="D1466" s="17">
        <v>3.581116774E7</v>
      </c>
      <c r="E1466" s="17">
        <v>1.5015039E7</v>
      </c>
      <c r="F1466" s="17">
        <v>2.3930024E7</v>
      </c>
      <c r="G1466" s="17">
        <v>4.3515833E7</v>
      </c>
      <c r="H1466" s="17">
        <v>7.3132299E7</v>
      </c>
    </row>
    <row r="1467">
      <c r="A1467" s="7" t="s">
        <v>768</v>
      </c>
      <c r="B1467" s="17" t="s">
        <v>769</v>
      </c>
      <c r="C1467" s="17">
        <v>10166.0</v>
      </c>
      <c r="D1467" s="17">
        <v>2.008128728E7</v>
      </c>
      <c r="E1467" s="17">
        <v>7580156.0</v>
      </c>
      <c r="F1467" s="17">
        <v>1.2910643E7</v>
      </c>
      <c r="G1467" s="17">
        <v>2.4816784E7</v>
      </c>
      <c r="H1467" s="17">
        <v>4.2703257E7</v>
      </c>
    </row>
    <row r="1468">
      <c r="A1468" s="7" t="s">
        <v>582</v>
      </c>
      <c r="B1468" s="17" t="s">
        <v>583</v>
      </c>
      <c r="C1468" s="17">
        <v>22.0</v>
      </c>
      <c r="D1468" s="17">
        <v>3.186987632E7</v>
      </c>
      <c r="E1468" s="17">
        <v>1.1035132E7</v>
      </c>
      <c r="F1468" s="17">
        <v>1.5911016E7</v>
      </c>
      <c r="G1468" s="17">
        <v>2.9372655E7</v>
      </c>
      <c r="H1468" s="17">
        <v>5.6264468E7</v>
      </c>
    </row>
    <row r="1469">
      <c r="A1469" s="7" t="s">
        <v>770</v>
      </c>
      <c r="B1469" s="17" t="s">
        <v>771</v>
      </c>
      <c r="C1469" s="17">
        <v>29.0</v>
      </c>
      <c r="D1469" s="17">
        <v>1.698063417E7</v>
      </c>
      <c r="E1469" s="17">
        <v>6746401.0</v>
      </c>
      <c r="F1469" s="17">
        <v>1.1586938E7</v>
      </c>
      <c r="G1469" s="17">
        <v>1.748397E7</v>
      </c>
      <c r="H1469" s="17">
        <v>4.0946613E7</v>
      </c>
    </row>
    <row r="1470">
      <c r="A1470" s="7" t="s">
        <v>715</v>
      </c>
      <c r="B1470" s="17" t="s">
        <v>716</v>
      </c>
      <c r="C1470" s="17">
        <v>62.0</v>
      </c>
      <c r="D1470" s="17">
        <v>2.701128981E7</v>
      </c>
      <c r="E1470" s="17">
        <v>8299542.0</v>
      </c>
      <c r="F1470" s="17">
        <v>1.1837578E7</v>
      </c>
      <c r="G1470" s="17">
        <v>1.9403165E7</v>
      </c>
      <c r="H1470" s="17">
        <v>4.1319167E7</v>
      </c>
    </row>
    <row r="1471">
      <c r="A1471" s="7" t="s">
        <v>718</v>
      </c>
      <c r="B1471" s="17" t="s">
        <v>719</v>
      </c>
      <c r="C1471" s="17">
        <v>10655.0</v>
      </c>
      <c r="D1471" s="17">
        <v>1.616087822E7</v>
      </c>
      <c r="E1471" s="17">
        <v>6424161.0</v>
      </c>
      <c r="F1471" s="17">
        <v>1.0329493E7</v>
      </c>
      <c r="G1471" s="17">
        <v>1.737879E7</v>
      </c>
      <c r="H1471" s="17">
        <v>3.1108851E7</v>
      </c>
    </row>
    <row r="1472">
      <c r="A1472" s="7" t="s">
        <v>720</v>
      </c>
      <c r="B1472" s="17" t="s">
        <v>721</v>
      </c>
      <c r="C1472" s="17">
        <v>40.0</v>
      </c>
      <c r="D1472" s="17">
        <v>2.73058486E7</v>
      </c>
      <c r="E1472" s="17">
        <v>9713314.0</v>
      </c>
      <c r="F1472" s="17">
        <v>1.370815E7</v>
      </c>
      <c r="G1472" s="17">
        <v>3.03581E7</v>
      </c>
      <c r="H1472" s="17">
        <v>6.16669E7</v>
      </c>
    </row>
    <row r="1473">
      <c r="A1473" s="7" t="s">
        <v>722</v>
      </c>
      <c r="B1473" s="17" t="s">
        <v>724</v>
      </c>
      <c r="C1473" s="17">
        <v>6161.0</v>
      </c>
      <c r="D1473" s="17">
        <v>2.446652443E7</v>
      </c>
      <c r="E1473" s="17">
        <v>8619809.0</v>
      </c>
      <c r="F1473" s="17">
        <v>1.5001229E7</v>
      </c>
      <c r="G1473" s="17">
        <v>2.9606558E7</v>
      </c>
      <c r="H1473" s="17">
        <v>5.2121365E7</v>
      </c>
    </row>
    <row r="1474">
      <c r="A1474" s="7" t="s">
        <v>584</v>
      </c>
      <c r="B1474" s="17" t="s">
        <v>585</v>
      </c>
      <c r="C1474" s="17">
        <v>1532.0</v>
      </c>
      <c r="D1474" s="17">
        <v>2.822770697E7</v>
      </c>
      <c r="E1474" s="17">
        <v>1.3812279E7</v>
      </c>
      <c r="F1474" s="17">
        <v>1.9752805E7</v>
      </c>
      <c r="G1474" s="17">
        <v>3.0867651E7</v>
      </c>
      <c r="H1474" s="17">
        <v>5.2640969E7</v>
      </c>
    </row>
    <row r="1475">
      <c r="A1475" s="7" t="s">
        <v>587</v>
      </c>
      <c r="B1475" s="17" t="s">
        <v>588</v>
      </c>
      <c r="C1475" s="17">
        <v>136.0</v>
      </c>
      <c r="D1475" s="17">
        <v>2.560063055E7</v>
      </c>
      <c r="E1475" s="17">
        <v>1.4368033E7</v>
      </c>
      <c r="F1475" s="17">
        <v>1.9608499E7</v>
      </c>
      <c r="G1475" s="17">
        <v>3.2608965E7</v>
      </c>
      <c r="H1475" s="17">
        <v>4.5232826E7</v>
      </c>
    </row>
    <row r="1476">
      <c r="A1476" s="7" t="s">
        <v>589</v>
      </c>
      <c r="B1476" s="17" t="s">
        <v>590</v>
      </c>
      <c r="C1476" s="17">
        <v>6.0</v>
      </c>
      <c r="D1476" s="17">
        <v>1.7245994E7</v>
      </c>
      <c r="E1476" s="17">
        <v>3638415.0</v>
      </c>
      <c r="F1476" s="17">
        <v>8176357.0</v>
      </c>
      <c r="G1476" s="17">
        <v>1.730635E7</v>
      </c>
      <c r="H1476" s="17">
        <v>5.9574775E7</v>
      </c>
    </row>
    <row r="1477">
      <c r="A1477" s="7" t="s">
        <v>1209</v>
      </c>
      <c r="B1477" s="17" t="s">
        <v>1210</v>
      </c>
      <c r="C1477" s="17">
        <v>153.0</v>
      </c>
      <c r="D1477" s="17">
        <v>1.156599258E7</v>
      </c>
      <c r="E1477" s="17">
        <v>5344028.0</v>
      </c>
      <c r="F1477" s="17">
        <v>1.069676E7</v>
      </c>
      <c r="G1477" s="17">
        <v>1.5203916E7</v>
      </c>
      <c r="H1477" s="17">
        <v>1.9005354E7</v>
      </c>
    </row>
    <row r="1478">
      <c r="A1478" s="7" t="s">
        <v>772</v>
      </c>
      <c r="B1478" s="17" t="s">
        <v>773</v>
      </c>
      <c r="C1478" s="17">
        <v>10.0</v>
      </c>
      <c r="D1478" s="17">
        <v>1.76969356E7</v>
      </c>
      <c r="E1478" s="17">
        <v>1.14153E7</v>
      </c>
      <c r="F1478" s="17">
        <v>1.2644287E7</v>
      </c>
      <c r="G1478" s="17">
        <v>2.4530042E7</v>
      </c>
      <c r="H1478" s="17">
        <v>2.9597406E7</v>
      </c>
    </row>
    <row r="1479">
      <c r="A1479" s="7" t="s">
        <v>3937</v>
      </c>
      <c r="B1479" s="17" t="s">
        <v>3939</v>
      </c>
      <c r="C1479" s="17">
        <v>46.0</v>
      </c>
      <c r="D1479" s="17">
        <v>7.690851724E7</v>
      </c>
      <c r="E1479" s="17">
        <v>2.9111561E7</v>
      </c>
      <c r="F1479" s="17">
        <v>4.6288201E7</v>
      </c>
      <c r="G1479" s="17">
        <v>9.6360261E7</v>
      </c>
      <c r="H1479" s="17">
        <v>1.53354927E8</v>
      </c>
    </row>
    <row r="1480">
      <c r="A1480" s="7" t="s">
        <v>1139</v>
      </c>
      <c r="B1480" s="17" t="s">
        <v>1140</v>
      </c>
      <c r="C1480" s="17">
        <v>11.0</v>
      </c>
      <c r="D1480" s="17">
        <v>8.736686918E7</v>
      </c>
      <c r="E1480" s="17">
        <v>3.8579811E7</v>
      </c>
      <c r="F1480" s="17">
        <v>8.9178089E7</v>
      </c>
      <c r="G1480" s="17">
        <v>9.4775426E7</v>
      </c>
      <c r="H1480" s="17">
        <v>1.3110493E8</v>
      </c>
    </row>
    <row r="1481">
      <c r="A1481" s="7" t="s">
        <v>493</v>
      </c>
      <c r="B1481" s="17" t="s">
        <v>494</v>
      </c>
      <c r="C1481" s="17">
        <v>241.0</v>
      </c>
      <c r="D1481" s="17">
        <v>4.870914168E7</v>
      </c>
      <c r="E1481" s="17">
        <v>1.3448189E7</v>
      </c>
      <c r="F1481" s="17">
        <v>2.4012705E7</v>
      </c>
      <c r="G1481" s="17">
        <v>5.4805738E7</v>
      </c>
      <c r="H1481" s="17">
        <v>1.29315461E8</v>
      </c>
    </row>
    <row r="1482">
      <c r="A1482" s="7" t="s">
        <v>591</v>
      </c>
      <c r="B1482" s="17" t="s">
        <v>593</v>
      </c>
      <c r="C1482" s="17">
        <v>39.0</v>
      </c>
      <c r="D1482" s="17">
        <v>5.654258456E7</v>
      </c>
      <c r="E1482" s="17">
        <v>1.6913293E7</v>
      </c>
      <c r="F1482" s="17">
        <v>2.5618104E7</v>
      </c>
      <c r="G1482" s="17">
        <v>6.2026445E7</v>
      </c>
      <c r="H1482" s="17">
        <v>1.52417404E8</v>
      </c>
    </row>
    <row r="1483">
      <c r="A1483" s="7" t="s">
        <v>496</v>
      </c>
      <c r="B1483" s="17" t="s">
        <v>497</v>
      </c>
      <c r="C1483" s="17">
        <v>347.0</v>
      </c>
      <c r="D1483" s="17">
        <v>5.185792214E7</v>
      </c>
      <c r="E1483" s="17">
        <v>1.4079629E7</v>
      </c>
      <c r="F1483" s="17">
        <v>2.5812767E7</v>
      </c>
      <c r="G1483" s="17">
        <v>6.1301029E7</v>
      </c>
      <c r="H1483" s="17">
        <v>1.251805E8</v>
      </c>
    </row>
    <row r="1484">
      <c r="A1484" s="7" t="s">
        <v>565</v>
      </c>
      <c r="B1484" s="17" t="s">
        <v>567</v>
      </c>
      <c r="C1484" s="17">
        <v>398.0</v>
      </c>
      <c r="D1484" s="17">
        <v>1.888985429E7</v>
      </c>
      <c r="E1484" s="17">
        <v>9487446.0</v>
      </c>
      <c r="F1484" s="17">
        <v>1.5191567E7</v>
      </c>
      <c r="G1484" s="17">
        <v>2.2151886E7</v>
      </c>
      <c r="H1484" s="17">
        <v>3.7480651E7</v>
      </c>
    </row>
    <row r="1485">
      <c r="A1485" s="7" t="s">
        <v>568</v>
      </c>
      <c r="B1485" s="17" t="s">
        <v>569</v>
      </c>
      <c r="C1485" s="17">
        <v>149.0</v>
      </c>
      <c r="D1485" s="17">
        <v>2.316977062E7</v>
      </c>
      <c r="E1485" s="17">
        <v>7029841.0</v>
      </c>
      <c r="F1485" s="17">
        <v>1.71734E7</v>
      </c>
      <c r="G1485" s="17">
        <v>3.1940856E7</v>
      </c>
      <c r="H1485" s="17">
        <v>3.947247E7</v>
      </c>
    </row>
    <row r="1486">
      <c r="A1486" s="7" t="s">
        <v>594</v>
      </c>
      <c r="B1486" s="17" t="s">
        <v>595</v>
      </c>
      <c r="C1486" s="17">
        <v>56.0</v>
      </c>
      <c r="D1486" s="17">
        <v>4.459867618E7</v>
      </c>
      <c r="E1486" s="17">
        <v>1.5186078E7</v>
      </c>
      <c r="F1486" s="17">
        <v>2.5649925E7</v>
      </c>
      <c r="G1486" s="17">
        <v>5.74262E7</v>
      </c>
      <c r="H1486" s="17">
        <v>1.0115535E8</v>
      </c>
    </row>
    <row r="1487">
      <c r="A1487" s="7" t="s">
        <v>596</v>
      </c>
      <c r="B1487" s="17" t="s">
        <v>597</v>
      </c>
      <c r="C1487" s="17">
        <v>7.0</v>
      </c>
      <c r="D1487" s="17">
        <v>4.203159586E7</v>
      </c>
      <c r="E1487" s="17">
        <v>8756700.0</v>
      </c>
      <c r="F1487" s="17">
        <v>3.0049243E7</v>
      </c>
      <c r="G1487" s="17">
        <v>4.0729704E7</v>
      </c>
      <c r="H1487" s="17">
        <v>1.50314277E8</v>
      </c>
    </row>
    <row r="1488">
      <c r="A1488" s="7" t="s">
        <v>4135</v>
      </c>
      <c r="B1488" s="17" t="s">
        <v>4136</v>
      </c>
      <c r="C1488" s="17">
        <v>40.0</v>
      </c>
      <c r="D1488" s="17">
        <v>4.120668318E7</v>
      </c>
      <c r="E1488" s="17">
        <v>1.15005E7</v>
      </c>
      <c r="F1488" s="17">
        <v>2.5398823E7</v>
      </c>
      <c r="G1488" s="17">
        <v>4.0759136E7</v>
      </c>
      <c r="H1488" s="17">
        <v>8.7499851E7</v>
      </c>
    </row>
    <row r="1489">
      <c r="A1489" s="7" t="s">
        <v>4137</v>
      </c>
      <c r="B1489" s="17" t="s">
        <v>4138</v>
      </c>
      <c r="C1489" s="17">
        <v>26.0</v>
      </c>
      <c r="D1489" s="17">
        <v>4.638466669E7</v>
      </c>
      <c r="E1489" s="17">
        <v>1.5949254E7</v>
      </c>
      <c r="F1489" s="17">
        <v>2.8849218E7</v>
      </c>
      <c r="G1489" s="17">
        <v>4.1446001E7</v>
      </c>
      <c r="H1489" s="17">
        <v>1.20988647E8</v>
      </c>
    </row>
    <row r="1490">
      <c r="A1490" s="7" t="s">
        <v>4139</v>
      </c>
      <c r="B1490" s="17" t="s">
        <v>4140</v>
      </c>
      <c r="C1490" s="17">
        <v>132.0</v>
      </c>
      <c r="D1490" s="17">
        <v>5.278152657E7</v>
      </c>
      <c r="E1490" s="17">
        <v>2.0562E7</v>
      </c>
      <c r="F1490" s="17">
        <v>3.4066846E7</v>
      </c>
      <c r="G1490" s="17">
        <v>6.0501605E7</v>
      </c>
      <c r="H1490" s="17">
        <v>1.1174945E8</v>
      </c>
    </row>
    <row r="1491">
      <c r="A1491" s="7" t="s">
        <v>4141</v>
      </c>
      <c r="B1491" s="17" t="s">
        <v>4142</v>
      </c>
      <c r="C1491" s="17">
        <v>4527.0</v>
      </c>
      <c r="D1491" s="17">
        <v>4.308973462E7</v>
      </c>
      <c r="E1491" s="17">
        <v>1.6692674E7</v>
      </c>
      <c r="F1491" s="17">
        <v>2.7095132E7</v>
      </c>
      <c r="G1491" s="17">
        <v>4.9059713E7</v>
      </c>
      <c r="H1491" s="17">
        <v>8.8045836E7</v>
      </c>
    </row>
    <row r="1492">
      <c r="A1492" s="7" t="s">
        <v>4143</v>
      </c>
      <c r="B1492" s="17" t="s">
        <v>4144</v>
      </c>
      <c r="C1492" s="17">
        <v>36.0</v>
      </c>
      <c r="D1492" s="17">
        <v>4.267619436E7</v>
      </c>
      <c r="E1492" s="17">
        <v>1.1566492E7</v>
      </c>
      <c r="F1492" s="17">
        <v>2.6386207E7</v>
      </c>
      <c r="G1492" s="17">
        <v>5.5410688E7</v>
      </c>
      <c r="H1492" s="17">
        <v>9.431255E7</v>
      </c>
    </row>
    <row r="1493">
      <c r="A1493" s="7" t="s">
        <v>4145</v>
      </c>
      <c r="B1493" s="17" t="s">
        <v>4146</v>
      </c>
      <c r="C1493" s="17">
        <v>131.0</v>
      </c>
      <c r="D1493" s="17">
        <v>4.98105366E7</v>
      </c>
      <c r="E1493" s="17">
        <v>1.8980103E7</v>
      </c>
      <c r="F1493" s="17">
        <v>3.4633356E7</v>
      </c>
      <c r="G1493" s="17">
        <v>5.5652562E7</v>
      </c>
      <c r="H1493" s="17">
        <v>1.0581438E8</v>
      </c>
    </row>
    <row r="1494">
      <c r="A1494" s="7" t="s">
        <v>4147</v>
      </c>
      <c r="B1494" s="17" t="s">
        <v>4149</v>
      </c>
      <c r="C1494" s="17">
        <v>755.0</v>
      </c>
      <c r="D1494" s="17">
        <v>4.092640925E7</v>
      </c>
      <c r="E1494" s="17">
        <v>1.4914351E7</v>
      </c>
      <c r="F1494" s="17">
        <v>2.3675303E7</v>
      </c>
      <c r="G1494" s="17">
        <v>4.3447633E7</v>
      </c>
      <c r="H1494" s="17">
        <v>7.9703283E7</v>
      </c>
    </row>
    <row r="1495">
      <c r="A1495" s="7" t="s">
        <v>4151</v>
      </c>
      <c r="B1495" s="17" t="s">
        <v>4152</v>
      </c>
      <c r="C1495" s="17">
        <v>2657.0</v>
      </c>
      <c r="D1495" s="17">
        <v>4.76384333E7</v>
      </c>
      <c r="E1495" s="17">
        <v>2.2685929E7</v>
      </c>
      <c r="F1495" s="17">
        <v>3.4492511E7</v>
      </c>
      <c r="G1495" s="17">
        <v>5.7634084E7</v>
      </c>
      <c r="H1495" s="17">
        <v>9.2759786E7</v>
      </c>
    </row>
    <row r="1496">
      <c r="A1496" s="7" t="s">
        <v>4153</v>
      </c>
      <c r="B1496" s="17" t="s">
        <v>4154</v>
      </c>
      <c r="C1496" s="17">
        <v>481.0</v>
      </c>
      <c r="D1496" s="17">
        <v>4.541983759E7</v>
      </c>
      <c r="E1496" s="17">
        <v>1.9266076E7</v>
      </c>
      <c r="F1496" s="17">
        <v>2.9171838E7</v>
      </c>
      <c r="G1496" s="17">
        <v>5.1187051E7</v>
      </c>
      <c r="H1496" s="17">
        <v>8.6824383E7</v>
      </c>
    </row>
    <row r="1497">
      <c r="A1497" s="7" t="s">
        <v>4155</v>
      </c>
      <c r="B1497" s="17" t="s">
        <v>4156</v>
      </c>
      <c r="C1497" s="17">
        <v>1405.0</v>
      </c>
      <c r="D1497" s="17">
        <v>5.230645911E7</v>
      </c>
      <c r="E1497" s="17">
        <v>2.4370785E7</v>
      </c>
      <c r="F1497" s="17">
        <v>3.9148422E7</v>
      </c>
      <c r="G1497" s="17">
        <v>6.357058E7</v>
      </c>
      <c r="H1497" s="17">
        <v>1.00519768E8</v>
      </c>
    </row>
    <row r="1498">
      <c r="A1498" s="7" t="s">
        <v>4157</v>
      </c>
      <c r="B1498" s="17" t="s">
        <v>4158</v>
      </c>
      <c r="C1498" s="17">
        <v>1787.0</v>
      </c>
      <c r="D1498" s="17">
        <v>5.024330225E7</v>
      </c>
      <c r="E1498" s="17">
        <v>2.2141404E7</v>
      </c>
      <c r="F1498" s="17">
        <v>3.4264642E7</v>
      </c>
      <c r="G1498" s="17">
        <v>5.5641573E7</v>
      </c>
      <c r="H1498" s="17">
        <v>1.00414633E8</v>
      </c>
    </row>
    <row r="1499">
      <c r="A1499" s="7" t="s">
        <v>4159</v>
      </c>
      <c r="B1499" s="17" t="s">
        <v>4160</v>
      </c>
      <c r="C1499" s="17">
        <v>845.0</v>
      </c>
      <c r="D1499" s="17">
        <v>4.269295043E7</v>
      </c>
      <c r="E1499" s="17">
        <v>1.7208824E7</v>
      </c>
      <c r="F1499" s="17">
        <v>2.6470308E7</v>
      </c>
      <c r="G1499" s="17">
        <v>4.8122097E7</v>
      </c>
      <c r="H1499" s="17">
        <v>9.4825163E7</v>
      </c>
    </row>
    <row r="1500">
      <c r="A1500" s="7" t="s">
        <v>4161</v>
      </c>
      <c r="B1500" s="17" t="s">
        <v>4162</v>
      </c>
      <c r="C1500" s="17">
        <v>11.0</v>
      </c>
      <c r="D1500" s="17">
        <v>6.908781982E7</v>
      </c>
      <c r="E1500" s="17">
        <v>2.3432009E7</v>
      </c>
      <c r="F1500" s="17">
        <v>2.8133623E7</v>
      </c>
      <c r="G1500" s="17">
        <v>6.1742064E7</v>
      </c>
      <c r="H1500" s="17">
        <v>1.15233624E8</v>
      </c>
    </row>
    <row r="1501">
      <c r="A1501" s="7" t="s">
        <v>4163</v>
      </c>
      <c r="B1501" s="17" t="s">
        <v>4164</v>
      </c>
      <c r="C1501" s="17">
        <v>82.0</v>
      </c>
      <c r="D1501" s="17">
        <v>6.931116632E7</v>
      </c>
      <c r="E1501" s="17">
        <v>3.0096981E7</v>
      </c>
      <c r="F1501" s="17">
        <v>5.17754E7</v>
      </c>
      <c r="G1501" s="17">
        <v>8.5526911E7</v>
      </c>
      <c r="H1501" s="17">
        <v>1.523507E8</v>
      </c>
    </row>
    <row r="1502">
      <c r="A1502" s="7" t="s">
        <v>4165</v>
      </c>
      <c r="B1502" s="17" t="s">
        <v>4166</v>
      </c>
      <c r="C1502" s="17">
        <v>40.0</v>
      </c>
      <c r="D1502" s="17">
        <v>5.618839728E7</v>
      </c>
      <c r="E1502" s="17">
        <v>1.7628293E7</v>
      </c>
      <c r="F1502" s="17">
        <v>3.2234693E7</v>
      </c>
      <c r="G1502" s="17">
        <v>6.6362779E7</v>
      </c>
      <c r="H1502" s="17">
        <v>1.14666437E8</v>
      </c>
    </row>
    <row r="1503">
      <c r="A1503" s="7" t="s">
        <v>4167</v>
      </c>
      <c r="B1503" s="17" t="s">
        <v>4168</v>
      </c>
      <c r="C1503" s="17">
        <v>1486.0</v>
      </c>
      <c r="D1503" s="17">
        <v>3.196728589E7</v>
      </c>
      <c r="E1503" s="17">
        <v>1.4492388E7</v>
      </c>
      <c r="F1503" s="17">
        <v>2.2240151E7</v>
      </c>
      <c r="G1503" s="17">
        <v>3.7190563E7</v>
      </c>
      <c r="H1503" s="17">
        <v>6.1528897E7</v>
      </c>
    </row>
    <row r="1504">
      <c r="A1504" s="7" t="s">
        <v>4169</v>
      </c>
      <c r="B1504" s="17" t="s">
        <v>4170</v>
      </c>
      <c r="C1504" s="17">
        <v>4981.0</v>
      </c>
      <c r="D1504" s="17">
        <v>4.573593832E7</v>
      </c>
      <c r="E1504" s="17">
        <v>1.7344117E7</v>
      </c>
      <c r="F1504" s="17">
        <v>2.8113468E7</v>
      </c>
      <c r="G1504" s="17">
        <v>5.4823166E7</v>
      </c>
      <c r="H1504" s="17">
        <v>9.4571403E7</v>
      </c>
    </row>
    <row r="1505">
      <c r="A1505" s="7" t="s">
        <v>4171</v>
      </c>
      <c r="B1505" s="17" t="s">
        <v>4172</v>
      </c>
      <c r="C1505" s="17">
        <v>171.0</v>
      </c>
      <c r="D1505" s="17">
        <v>4.855877709E7</v>
      </c>
      <c r="E1505" s="17">
        <v>1.8612715E7</v>
      </c>
      <c r="F1505" s="17">
        <v>3.0793608E7</v>
      </c>
      <c r="G1505" s="17">
        <v>5.978466E7</v>
      </c>
      <c r="H1505" s="17">
        <v>1.17337335E8</v>
      </c>
    </row>
    <row r="1506">
      <c r="A1506" s="7" t="s">
        <v>4173</v>
      </c>
      <c r="B1506" s="17" t="s">
        <v>4174</v>
      </c>
      <c r="C1506" s="17">
        <v>2092.0</v>
      </c>
      <c r="D1506" s="17">
        <v>4.762244865E7</v>
      </c>
      <c r="E1506" s="17">
        <v>1.8615724E7</v>
      </c>
      <c r="F1506" s="17">
        <v>3.0031067E7</v>
      </c>
      <c r="G1506" s="17">
        <v>5.239642E7</v>
      </c>
      <c r="H1506" s="17">
        <v>9.6308088E7</v>
      </c>
    </row>
    <row r="1507">
      <c r="A1507" s="7" t="s">
        <v>4175</v>
      </c>
      <c r="B1507" s="17" t="s">
        <v>4176</v>
      </c>
      <c r="C1507" s="17">
        <v>2434.0</v>
      </c>
      <c r="D1507" s="17">
        <v>4.475215342E7</v>
      </c>
      <c r="E1507" s="17">
        <v>2.0294709E7</v>
      </c>
      <c r="F1507" s="17">
        <v>3.2318768E7</v>
      </c>
      <c r="G1507" s="17">
        <v>5.4802518E7</v>
      </c>
      <c r="H1507" s="17">
        <v>8.6801992E7</v>
      </c>
    </row>
    <row r="1508">
      <c r="A1508" s="7" t="s">
        <v>4177</v>
      </c>
      <c r="B1508" s="17" t="s">
        <v>4178</v>
      </c>
      <c r="C1508" s="17">
        <v>374.0</v>
      </c>
      <c r="D1508" s="17">
        <v>3.740180775E7</v>
      </c>
      <c r="E1508" s="17">
        <v>1.8374427E7</v>
      </c>
      <c r="F1508" s="17">
        <v>2.5357494E7</v>
      </c>
      <c r="G1508" s="17">
        <v>4.723597E7</v>
      </c>
      <c r="H1508" s="17">
        <v>7.6682952E7</v>
      </c>
    </row>
    <row r="1509">
      <c r="A1509" s="7" t="s">
        <v>4179</v>
      </c>
      <c r="B1509" s="17" t="s">
        <v>4180</v>
      </c>
      <c r="C1509" s="17">
        <v>430.0</v>
      </c>
      <c r="D1509" s="17">
        <v>6.353888821E7</v>
      </c>
      <c r="E1509" s="17">
        <v>2.4797442E7</v>
      </c>
      <c r="F1509" s="17">
        <v>4.3712708E7</v>
      </c>
      <c r="G1509" s="17">
        <v>6.8386151E7</v>
      </c>
      <c r="H1509" s="17">
        <v>1.30496531E8</v>
      </c>
    </row>
    <row r="1510">
      <c r="A1510" s="7" t="s">
        <v>4181</v>
      </c>
      <c r="B1510" s="17" t="s">
        <v>4182</v>
      </c>
      <c r="C1510" s="17">
        <v>125.0</v>
      </c>
      <c r="D1510" s="17">
        <v>3.151073288E7</v>
      </c>
      <c r="E1510" s="17">
        <v>1.406575E7</v>
      </c>
      <c r="F1510" s="17">
        <v>2.0922246E7</v>
      </c>
      <c r="G1510" s="17">
        <v>3.2388E7</v>
      </c>
      <c r="H1510" s="17">
        <v>6.8294501E7</v>
      </c>
    </row>
    <row r="1511">
      <c r="A1511" s="7" t="s">
        <v>4183</v>
      </c>
      <c r="B1511" s="17" t="s">
        <v>4184</v>
      </c>
      <c r="C1511" s="17">
        <v>507.0</v>
      </c>
      <c r="D1511" s="17">
        <v>5.027428945E7</v>
      </c>
      <c r="E1511" s="17">
        <v>2.1083302E7</v>
      </c>
      <c r="F1511" s="17">
        <v>3.3165776E7</v>
      </c>
      <c r="G1511" s="17">
        <v>5.3619091E7</v>
      </c>
      <c r="H1511" s="17">
        <v>1.00933182E8</v>
      </c>
    </row>
    <row r="1512">
      <c r="A1512" s="7" t="s">
        <v>4185</v>
      </c>
      <c r="B1512" s="17" t="s">
        <v>4186</v>
      </c>
      <c r="C1512" s="17">
        <v>93.0</v>
      </c>
      <c r="D1512" s="17">
        <v>4.843396762E7</v>
      </c>
      <c r="E1512" s="17">
        <v>1.7680599E7</v>
      </c>
      <c r="F1512" s="17">
        <v>2.5709997E7</v>
      </c>
      <c r="G1512" s="17">
        <v>5.1073408E7</v>
      </c>
      <c r="H1512" s="17">
        <v>8.0931161E7</v>
      </c>
    </row>
    <row r="1513">
      <c r="A1513" s="7" t="s">
        <v>4187</v>
      </c>
      <c r="B1513" s="17" t="s">
        <v>4188</v>
      </c>
      <c r="C1513" s="17">
        <v>1.0</v>
      </c>
      <c r="D1513" s="17">
        <v>4004069.0</v>
      </c>
      <c r="E1513" s="17">
        <v>4004069.0</v>
      </c>
      <c r="F1513" s="17">
        <v>4004069.0</v>
      </c>
      <c r="G1513" s="17">
        <v>4004069.0</v>
      </c>
      <c r="H1513" s="17">
        <v>4004069.0</v>
      </c>
    </row>
    <row r="1514">
      <c r="A1514" s="7" t="s">
        <v>4189</v>
      </c>
      <c r="B1514" s="17" t="s">
        <v>4190</v>
      </c>
      <c r="C1514" s="17">
        <v>5815.0</v>
      </c>
      <c r="D1514" s="17">
        <v>4.276946592E7</v>
      </c>
      <c r="E1514" s="17">
        <v>1.8269023E7</v>
      </c>
      <c r="F1514" s="17">
        <v>2.8658084E7</v>
      </c>
      <c r="G1514" s="17">
        <v>4.9187037E7</v>
      </c>
      <c r="H1514" s="17">
        <v>8.6936799E7</v>
      </c>
    </row>
    <row r="1515">
      <c r="A1515" s="7" t="s">
        <v>4191</v>
      </c>
      <c r="B1515" s="17" t="s">
        <v>4192</v>
      </c>
      <c r="C1515" s="17">
        <v>1051.0</v>
      </c>
      <c r="D1515" s="17">
        <v>5.21128502E7</v>
      </c>
      <c r="E1515" s="17">
        <v>2.0489028E7</v>
      </c>
      <c r="F1515" s="17">
        <v>3.2392781E7</v>
      </c>
      <c r="G1515" s="17">
        <v>5.509323E7</v>
      </c>
      <c r="H1515" s="17">
        <v>1.03973354E8</v>
      </c>
    </row>
    <row r="1516">
      <c r="A1516" s="7" t="s">
        <v>4193</v>
      </c>
      <c r="B1516" s="17" t="s">
        <v>4194</v>
      </c>
      <c r="C1516" s="17">
        <v>396.0</v>
      </c>
      <c r="D1516" s="17">
        <v>4.508883971E7</v>
      </c>
      <c r="E1516" s="17">
        <v>1.9043018E7</v>
      </c>
      <c r="F1516" s="17">
        <v>3.3298411E7</v>
      </c>
      <c r="G1516" s="17">
        <v>5.1756169E7</v>
      </c>
      <c r="H1516" s="17">
        <v>8.281322E7</v>
      </c>
    </row>
    <row r="1517">
      <c r="A1517" s="7" t="s">
        <v>1141</v>
      </c>
      <c r="B1517" s="17" t="s">
        <v>1142</v>
      </c>
      <c r="C1517" s="17">
        <v>5.0</v>
      </c>
      <c r="D1517" s="17">
        <v>4.11203044E7</v>
      </c>
      <c r="E1517" s="17">
        <v>1.4721197E7</v>
      </c>
      <c r="F1517" s="17">
        <v>1.6122134E7</v>
      </c>
      <c r="G1517" s="17">
        <v>7.2783737E7</v>
      </c>
      <c r="H1517" s="17">
        <v>9.2495616E7</v>
      </c>
    </row>
    <row r="1518">
      <c r="A1518" s="7" t="s">
        <v>4195</v>
      </c>
      <c r="B1518" s="17" t="s">
        <v>4196</v>
      </c>
      <c r="C1518" s="17">
        <v>4329.0</v>
      </c>
      <c r="D1518" s="17">
        <v>5.222246597E7</v>
      </c>
      <c r="E1518" s="17">
        <v>2.2454917E7</v>
      </c>
      <c r="F1518" s="17">
        <v>3.6497832E7</v>
      </c>
      <c r="G1518" s="17">
        <v>6.2665475E7</v>
      </c>
      <c r="H1518" s="17">
        <v>1.02534634E8</v>
      </c>
    </row>
    <row r="1519">
      <c r="A1519" s="7" t="s">
        <v>350</v>
      </c>
      <c r="B1519" s="17" t="s">
        <v>351</v>
      </c>
      <c r="C1519" s="17">
        <v>706.0</v>
      </c>
      <c r="D1519" s="17">
        <v>5.628944855E7</v>
      </c>
      <c r="E1519" s="17">
        <v>2.2446182E7</v>
      </c>
      <c r="F1519" s="17">
        <v>3.6862216E7</v>
      </c>
      <c r="G1519" s="17">
        <v>6.5656636E7</v>
      </c>
      <c r="H1519" s="17">
        <v>1.17740921E8</v>
      </c>
    </row>
    <row r="1520">
      <c r="A1520" s="7" t="s">
        <v>353</v>
      </c>
      <c r="B1520" s="17" t="s">
        <v>354</v>
      </c>
      <c r="C1520" s="17">
        <v>19.0</v>
      </c>
      <c r="D1520" s="17">
        <v>3.722562426E7</v>
      </c>
      <c r="E1520" s="17">
        <v>1.4840941E7</v>
      </c>
      <c r="F1520" s="17">
        <v>2.5420249E7</v>
      </c>
      <c r="G1520" s="17">
        <v>5.9810749E7</v>
      </c>
      <c r="H1520" s="17">
        <v>7.4963205E7</v>
      </c>
    </row>
    <row r="1521">
      <c r="A1521" s="7" t="s">
        <v>355</v>
      </c>
      <c r="B1521" s="17" t="s">
        <v>356</v>
      </c>
      <c r="C1521" s="17">
        <v>121.0</v>
      </c>
      <c r="D1521" s="17">
        <v>5.061297263E7</v>
      </c>
      <c r="E1521" s="17">
        <v>2.1578778E7</v>
      </c>
      <c r="F1521" s="17">
        <v>3.7068076E7</v>
      </c>
      <c r="G1521" s="17">
        <v>6.18781E7</v>
      </c>
      <c r="H1521" s="17">
        <v>1.06817838E8</v>
      </c>
    </row>
    <row r="1522">
      <c r="A1522" s="7" t="s">
        <v>1143</v>
      </c>
      <c r="B1522" s="17" t="s">
        <v>1144</v>
      </c>
      <c r="C1522" s="17">
        <v>5.0</v>
      </c>
      <c r="D1522" s="17">
        <v>3.3102563E7</v>
      </c>
      <c r="E1522" s="17">
        <v>1.3650292E7</v>
      </c>
      <c r="F1522" s="17">
        <v>2.0931452E7</v>
      </c>
      <c r="G1522" s="17">
        <v>4.9552123E7</v>
      </c>
      <c r="H1522" s="17">
        <v>6.8765948E7</v>
      </c>
    </row>
    <row r="1523">
      <c r="A1523" s="7" t="s">
        <v>1145</v>
      </c>
      <c r="B1523" s="17" t="s">
        <v>1146</v>
      </c>
      <c r="C1523" s="17">
        <v>7.0</v>
      </c>
      <c r="D1523" s="17">
        <v>1.76925059E8</v>
      </c>
      <c r="E1523" s="17">
        <v>2.0245751E7</v>
      </c>
      <c r="F1523" s="17">
        <v>5.4194797E7</v>
      </c>
      <c r="G1523" s="17">
        <v>1.30052369E8</v>
      </c>
      <c r="H1523" s="17">
        <v>9.37879056E8</v>
      </c>
    </row>
    <row r="1524">
      <c r="A1524" s="7" t="s">
        <v>774</v>
      </c>
      <c r="B1524" s="17" t="s">
        <v>775</v>
      </c>
      <c r="C1524" s="17">
        <v>44.0</v>
      </c>
      <c r="D1524" s="17">
        <v>7.507226255E7</v>
      </c>
      <c r="E1524" s="17">
        <v>2.6739928E7</v>
      </c>
      <c r="F1524" s="17">
        <v>4.653208E7</v>
      </c>
      <c r="G1524" s="17">
        <v>8.0609684E7</v>
      </c>
      <c r="H1524" s="17">
        <v>2.02798518E8</v>
      </c>
    </row>
    <row r="1525">
      <c r="A1525" s="7" t="s">
        <v>4053</v>
      </c>
      <c r="B1525" s="17" t="s">
        <v>4054</v>
      </c>
      <c r="C1525" s="17">
        <v>491.0</v>
      </c>
      <c r="D1525" s="17">
        <v>7.690306569E7</v>
      </c>
      <c r="E1525" s="17">
        <v>2.8775875E7</v>
      </c>
      <c r="F1525" s="17">
        <v>5.3121469E7</v>
      </c>
      <c r="G1525" s="17">
        <v>9.2672073E7</v>
      </c>
      <c r="H1525" s="17">
        <v>1.51457411E8</v>
      </c>
    </row>
    <row r="1526">
      <c r="A1526" s="7" t="s">
        <v>498</v>
      </c>
      <c r="B1526" s="17" t="s">
        <v>499</v>
      </c>
      <c r="C1526" s="17">
        <v>112.0</v>
      </c>
      <c r="D1526" s="17">
        <v>5.038227405E7</v>
      </c>
      <c r="E1526" s="17">
        <v>1.6420413E7</v>
      </c>
      <c r="F1526" s="17">
        <v>2.800136E7</v>
      </c>
      <c r="G1526" s="17">
        <v>5.8475598E7</v>
      </c>
      <c r="H1526" s="17">
        <v>1.05001298E8</v>
      </c>
    </row>
    <row r="1527">
      <c r="A1527" s="7" t="s">
        <v>500</v>
      </c>
      <c r="B1527" s="17" t="s">
        <v>502</v>
      </c>
      <c r="C1527" s="17">
        <v>210.0</v>
      </c>
      <c r="D1527" s="17">
        <v>6.212259908E7</v>
      </c>
      <c r="E1527" s="17">
        <v>1.7910751E7</v>
      </c>
      <c r="F1527" s="17">
        <v>3.7098572E7</v>
      </c>
      <c r="G1527" s="17">
        <v>6.9928099E7</v>
      </c>
      <c r="H1527" s="17">
        <v>1.1818966E8</v>
      </c>
    </row>
    <row r="1528">
      <c r="A1528" s="7" t="s">
        <v>503</v>
      </c>
      <c r="B1528" s="17" t="s">
        <v>504</v>
      </c>
      <c r="C1528" s="17">
        <v>32.0</v>
      </c>
      <c r="D1528" s="17">
        <v>3.969978328E7</v>
      </c>
      <c r="E1528" s="17">
        <v>1.22859E7</v>
      </c>
      <c r="F1528" s="17">
        <v>2.5315476E7</v>
      </c>
      <c r="G1528" s="17">
        <v>3.9772462E7</v>
      </c>
      <c r="H1528" s="17">
        <v>9.16732E7</v>
      </c>
    </row>
    <row r="1529">
      <c r="A1529" s="7" t="s">
        <v>505</v>
      </c>
      <c r="B1529" s="17" t="s">
        <v>506</v>
      </c>
      <c r="C1529" s="17">
        <v>280.0</v>
      </c>
      <c r="D1529" s="17">
        <v>4.482220262E7</v>
      </c>
      <c r="E1529" s="17">
        <v>1.7799847E7</v>
      </c>
      <c r="F1529" s="17">
        <v>2.7887128E7</v>
      </c>
      <c r="G1529" s="17">
        <v>5.192355E7</v>
      </c>
      <c r="H1529" s="17">
        <v>9.5553514E7</v>
      </c>
    </row>
    <row r="1530">
      <c r="A1530" s="7" t="s">
        <v>358</v>
      </c>
      <c r="B1530" s="17" t="s">
        <v>359</v>
      </c>
      <c r="C1530" s="17">
        <v>157.0</v>
      </c>
      <c r="D1530" s="17">
        <v>3.901596366E7</v>
      </c>
      <c r="E1530" s="17">
        <v>1.6645298E7</v>
      </c>
      <c r="F1530" s="17">
        <v>2.8844627E7</v>
      </c>
      <c r="G1530" s="17">
        <v>4.1093024E7</v>
      </c>
      <c r="H1530" s="17">
        <v>7.8111131E7</v>
      </c>
    </row>
    <row r="1531">
      <c r="A1531" s="7" t="s">
        <v>360</v>
      </c>
      <c r="B1531" s="17" t="s">
        <v>361</v>
      </c>
      <c r="C1531" s="17">
        <v>598.0</v>
      </c>
      <c r="D1531" s="17">
        <v>3.374525772E7</v>
      </c>
      <c r="E1531" s="17">
        <v>1.5384499E7</v>
      </c>
      <c r="F1531" s="17">
        <v>2.3186479E7</v>
      </c>
      <c r="G1531" s="17">
        <v>3.8693543E7</v>
      </c>
      <c r="H1531" s="17">
        <v>6.1024048E7</v>
      </c>
    </row>
    <row r="1532">
      <c r="A1532" s="7" t="s">
        <v>362</v>
      </c>
      <c r="B1532" s="17" t="s">
        <v>364</v>
      </c>
      <c r="C1532" s="17">
        <v>936.0</v>
      </c>
      <c r="D1532" s="17">
        <v>3.697311505E7</v>
      </c>
      <c r="E1532" s="17">
        <v>1.6326919E7</v>
      </c>
      <c r="F1532" s="17">
        <v>2.4787501E7</v>
      </c>
      <c r="G1532" s="17">
        <v>4.192245E7</v>
      </c>
      <c r="H1532" s="17">
        <v>7.1739706E7</v>
      </c>
    </row>
    <row r="1533">
      <c r="A1533" s="7" t="s">
        <v>599</v>
      </c>
      <c r="B1533" s="17" t="s">
        <v>600</v>
      </c>
      <c r="C1533" s="17">
        <v>9.0</v>
      </c>
      <c r="D1533" s="17">
        <v>3.0529292E7</v>
      </c>
      <c r="E1533" s="17">
        <v>1.2105065E7</v>
      </c>
      <c r="F1533" s="17">
        <v>1.5846995E7</v>
      </c>
      <c r="G1533" s="17">
        <v>2.82436E7</v>
      </c>
      <c r="H1533" s="17">
        <v>9.4674006E7</v>
      </c>
    </row>
    <row r="1534">
      <c r="A1534" s="7" t="s">
        <v>601</v>
      </c>
      <c r="B1534" s="17" t="s">
        <v>602</v>
      </c>
      <c r="C1534" s="17">
        <v>17.0</v>
      </c>
      <c r="D1534" s="17">
        <v>4.000963994E7</v>
      </c>
      <c r="E1534" s="17">
        <v>1.6155851E7</v>
      </c>
      <c r="F1534" s="17">
        <v>2.8449563E7</v>
      </c>
      <c r="G1534" s="17">
        <v>6.585405E7</v>
      </c>
      <c r="H1534" s="17">
        <v>8.3004284E7</v>
      </c>
    </row>
    <row r="1535">
      <c r="A1535" s="7" t="s">
        <v>603</v>
      </c>
      <c r="B1535" s="17" t="s">
        <v>604</v>
      </c>
      <c r="C1535" s="17">
        <v>14.0</v>
      </c>
      <c r="D1535" s="17">
        <v>5.318065807E7</v>
      </c>
      <c r="E1535" s="17">
        <v>1.25469E7</v>
      </c>
      <c r="F1535" s="17">
        <v>3.9542758E7</v>
      </c>
      <c r="G1535" s="17">
        <v>6.8136467E7</v>
      </c>
      <c r="H1535" s="17">
        <v>1.74573721E8</v>
      </c>
    </row>
    <row r="1536">
      <c r="A1536" s="7" t="s">
        <v>606</v>
      </c>
      <c r="B1536" s="17" t="s">
        <v>607</v>
      </c>
      <c r="C1536" s="17">
        <v>58.0</v>
      </c>
      <c r="D1536" s="17">
        <v>3.591881693E7</v>
      </c>
      <c r="E1536" s="17">
        <v>1.5844251E7</v>
      </c>
      <c r="F1536" s="17">
        <v>2.5127284E7</v>
      </c>
      <c r="G1536" s="17">
        <v>4.1098213E7</v>
      </c>
      <c r="H1536" s="17">
        <v>6.7424441E7</v>
      </c>
    </row>
    <row r="1537">
      <c r="A1537" s="7" t="s">
        <v>608</v>
      </c>
      <c r="B1537" s="17" t="s">
        <v>609</v>
      </c>
      <c r="C1537" s="17">
        <v>23.0</v>
      </c>
      <c r="D1537" s="17">
        <v>2.409808017E7</v>
      </c>
      <c r="E1537" s="17">
        <v>1.33225E7</v>
      </c>
      <c r="F1537" s="17">
        <v>1.9742E7</v>
      </c>
      <c r="G1537" s="17">
        <v>2.2472503E7</v>
      </c>
      <c r="H1537" s="17">
        <v>5.6960138E7</v>
      </c>
    </row>
    <row r="1538">
      <c r="A1538" s="7" t="s">
        <v>4121</v>
      </c>
      <c r="B1538" s="17" t="s">
        <v>4122</v>
      </c>
      <c r="C1538" s="17">
        <v>206.0</v>
      </c>
      <c r="D1538" s="17">
        <v>5.219589192E7</v>
      </c>
      <c r="E1538" s="17">
        <v>1.8526993E7</v>
      </c>
      <c r="F1538" s="17">
        <v>3.22832E7</v>
      </c>
      <c r="G1538" s="17">
        <v>6.2876418E7</v>
      </c>
      <c r="H1538" s="17">
        <v>1.111135E8</v>
      </c>
    </row>
    <row r="1539">
      <c r="A1539" s="7" t="s">
        <v>4123</v>
      </c>
      <c r="B1539" s="17" t="s">
        <v>4124</v>
      </c>
      <c r="C1539" s="17">
        <v>33.0</v>
      </c>
      <c r="D1539" s="17">
        <v>4.107208585E7</v>
      </c>
      <c r="E1539" s="17">
        <v>1.2812464E7</v>
      </c>
      <c r="F1539" s="17">
        <v>2.0367652E7</v>
      </c>
      <c r="G1539" s="17">
        <v>4.64395E7</v>
      </c>
      <c r="H1539" s="17">
        <v>7.251511E7</v>
      </c>
    </row>
    <row r="1540">
      <c r="A1540" s="7" t="s">
        <v>367</v>
      </c>
      <c r="B1540" s="17" t="s">
        <v>368</v>
      </c>
      <c r="C1540" s="17">
        <v>1324.0</v>
      </c>
      <c r="D1540" s="17">
        <v>3.724999195E7</v>
      </c>
      <c r="E1540" s="17">
        <v>1.3498019E7</v>
      </c>
      <c r="F1540" s="17">
        <v>2.1233185E7</v>
      </c>
      <c r="G1540" s="17">
        <v>4.1859144E7</v>
      </c>
      <c r="H1540" s="17">
        <v>7.6780261E7</v>
      </c>
    </row>
    <row r="1541">
      <c r="A1541" s="7" t="s">
        <v>369</v>
      </c>
      <c r="B1541" s="17" t="s">
        <v>370</v>
      </c>
      <c r="C1541" s="17">
        <v>190.0</v>
      </c>
      <c r="D1541" s="17">
        <v>3.064435591E7</v>
      </c>
      <c r="E1541" s="17">
        <v>1.0172351E7</v>
      </c>
      <c r="F1541" s="17">
        <v>1.5809992E7</v>
      </c>
      <c r="G1541" s="17">
        <v>3.49466E7</v>
      </c>
      <c r="H1541" s="17">
        <v>6.6982511E7</v>
      </c>
    </row>
    <row r="1542">
      <c r="A1542" s="7" t="s">
        <v>371</v>
      </c>
      <c r="B1542" s="17" t="s">
        <v>372</v>
      </c>
      <c r="C1542" s="17">
        <v>2002.0</v>
      </c>
      <c r="D1542" s="17">
        <v>2.693128289E7</v>
      </c>
      <c r="E1542" s="17">
        <v>1.138672E7</v>
      </c>
      <c r="F1542" s="17">
        <v>1.6401716E7</v>
      </c>
      <c r="G1542" s="17">
        <v>2.7184642E7</v>
      </c>
      <c r="H1542" s="17">
        <v>4.9253121E7</v>
      </c>
    </row>
    <row r="1543">
      <c r="A1543" s="7" t="s">
        <v>374</v>
      </c>
      <c r="B1543" s="17" t="s">
        <v>375</v>
      </c>
      <c r="C1543" s="17">
        <v>140.0</v>
      </c>
      <c r="D1543" s="17">
        <v>2.856385602E7</v>
      </c>
      <c r="E1543" s="17">
        <v>1.0758658E7</v>
      </c>
      <c r="F1543" s="17">
        <v>1.8880703E7</v>
      </c>
      <c r="G1543" s="17">
        <v>3.5703221E7</v>
      </c>
      <c r="H1543" s="17">
        <v>5.837157E7</v>
      </c>
    </row>
    <row r="1544">
      <c r="A1544" s="7" t="s">
        <v>376</v>
      </c>
      <c r="B1544" s="17" t="s">
        <v>377</v>
      </c>
      <c r="C1544" s="17">
        <v>2009.0</v>
      </c>
      <c r="D1544" s="17">
        <v>3.19397229E7</v>
      </c>
      <c r="E1544" s="17">
        <v>1.2320968E7</v>
      </c>
      <c r="F1544" s="17">
        <v>1.9558523E7</v>
      </c>
      <c r="G1544" s="17">
        <v>3.6900832E7</v>
      </c>
      <c r="H1544" s="17">
        <v>6.3887357E7</v>
      </c>
    </row>
    <row r="1545">
      <c r="A1545" s="7" t="s">
        <v>610</v>
      </c>
      <c r="B1545" s="17" t="s">
        <v>612</v>
      </c>
      <c r="C1545" s="17">
        <v>499.0</v>
      </c>
      <c r="D1545" s="17">
        <v>2.581990888E7</v>
      </c>
      <c r="E1545" s="17">
        <v>1.2003763E7</v>
      </c>
      <c r="F1545" s="17">
        <v>1.7354345E7</v>
      </c>
      <c r="G1545" s="17">
        <v>3.0142833E7</v>
      </c>
      <c r="H1545" s="17">
        <v>4.4734742E7</v>
      </c>
    </row>
    <row r="1546">
      <c r="A1546" s="7" t="s">
        <v>613</v>
      </c>
      <c r="B1546" s="17" t="s">
        <v>614</v>
      </c>
      <c r="C1546" s="17">
        <v>311.0</v>
      </c>
      <c r="D1546" s="17">
        <v>2.701086341E7</v>
      </c>
      <c r="E1546" s="17">
        <v>1.0698645E7</v>
      </c>
      <c r="F1546" s="17">
        <v>1.5794098E7</v>
      </c>
      <c r="G1546" s="17">
        <v>2.9769961E7</v>
      </c>
      <c r="H1546" s="17">
        <v>5.4088659E7</v>
      </c>
    </row>
    <row r="1547">
      <c r="A1547" s="7" t="s">
        <v>615</v>
      </c>
      <c r="B1547" s="17" t="s">
        <v>616</v>
      </c>
      <c r="C1547" s="17">
        <v>163.0</v>
      </c>
      <c r="D1547" s="17">
        <v>3.319439569E7</v>
      </c>
      <c r="E1547" s="17">
        <v>1.2411077E7</v>
      </c>
      <c r="F1547" s="17">
        <v>2.0709569E7</v>
      </c>
      <c r="G1547" s="17">
        <v>3.7836052E7</v>
      </c>
      <c r="H1547" s="17">
        <v>5.6612939E7</v>
      </c>
    </row>
    <row r="1548">
      <c r="A1548" s="7" t="s">
        <v>617</v>
      </c>
      <c r="B1548" s="17" t="s">
        <v>618</v>
      </c>
      <c r="C1548" s="17">
        <v>47.0</v>
      </c>
      <c r="D1548" s="17">
        <v>4.0585114E7</v>
      </c>
      <c r="E1548" s="17">
        <v>1.4847763E7</v>
      </c>
      <c r="F1548" s="17">
        <v>2.3729628E7</v>
      </c>
      <c r="G1548" s="17">
        <v>4.1565622E7</v>
      </c>
      <c r="H1548" s="17">
        <v>8.4681431E7</v>
      </c>
    </row>
    <row r="1549">
      <c r="A1549" s="7" t="s">
        <v>4125</v>
      </c>
      <c r="B1549" s="17" t="s">
        <v>4126</v>
      </c>
      <c r="C1549" s="17">
        <v>6.0</v>
      </c>
      <c r="D1549" s="17">
        <v>2.492802483E7</v>
      </c>
      <c r="E1549" s="17">
        <v>1.0000067E7</v>
      </c>
      <c r="F1549" s="17">
        <v>1.4897523E7</v>
      </c>
      <c r="G1549" s="17">
        <v>4.3240885E7</v>
      </c>
      <c r="H1549" s="17">
        <v>5.0184507E7</v>
      </c>
    </row>
    <row r="1550">
      <c r="A1550" s="7" t="s">
        <v>4133</v>
      </c>
      <c r="B1550" s="17" t="s">
        <v>4134</v>
      </c>
      <c r="C1550" s="17">
        <v>3.0</v>
      </c>
      <c r="D1550" s="17">
        <v>3.879121533E7</v>
      </c>
      <c r="E1550" s="17">
        <v>1.0275973E7</v>
      </c>
      <c r="F1550" s="17">
        <v>4.5441607E7</v>
      </c>
      <c r="G1550" s="17">
        <v>6.0656066E7</v>
      </c>
      <c r="H1550" s="17">
        <v>6.0656066E7</v>
      </c>
    </row>
    <row r="1551">
      <c r="A1551" s="7" t="s">
        <v>378</v>
      </c>
      <c r="B1551" s="17" t="s">
        <v>379</v>
      </c>
      <c r="C1551" s="17">
        <v>7.0</v>
      </c>
      <c r="D1551" s="17">
        <v>2.955990986E7</v>
      </c>
      <c r="E1551" s="17">
        <v>1.0544373E7</v>
      </c>
      <c r="F1551" s="17">
        <v>1.2657758E7</v>
      </c>
      <c r="G1551" s="17">
        <v>6.3043851E7</v>
      </c>
      <c r="H1551" s="17">
        <v>8.3383925E7</v>
      </c>
    </row>
    <row r="1552">
      <c r="A1552" s="7" t="s">
        <v>619</v>
      </c>
      <c r="B1552" s="17" t="s">
        <v>620</v>
      </c>
      <c r="C1552" s="17">
        <v>2.0</v>
      </c>
      <c r="D1552" s="17">
        <v>2.9536955E7</v>
      </c>
      <c r="E1552" s="17">
        <v>2.7904301E7</v>
      </c>
      <c r="F1552" s="17">
        <v>2.7904301E7</v>
      </c>
      <c r="G1552" s="17">
        <v>3.1169609E7</v>
      </c>
      <c r="H1552" s="17">
        <v>3.1169609E7</v>
      </c>
    </row>
    <row r="1553">
      <c r="A1553" s="7" t="s">
        <v>381</v>
      </c>
      <c r="B1553" s="17" t="s">
        <v>382</v>
      </c>
      <c r="C1553" s="17">
        <v>29.0</v>
      </c>
      <c r="D1553" s="17">
        <v>9.770151369E7</v>
      </c>
      <c r="E1553" s="17">
        <v>1.8875252E7</v>
      </c>
      <c r="F1553" s="17">
        <v>6.8969851E7</v>
      </c>
      <c r="G1553" s="17">
        <v>1.62612877E8</v>
      </c>
      <c r="H1553" s="17">
        <v>2.28475473E8</v>
      </c>
    </row>
    <row r="1554">
      <c r="A1554" s="7" t="s">
        <v>383</v>
      </c>
      <c r="B1554" s="17" t="s">
        <v>384</v>
      </c>
      <c r="C1554" s="17">
        <v>27.0</v>
      </c>
      <c r="D1554" s="17">
        <v>5.752891667E7</v>
      </c>
      <c r="E1554" s="17">
        <v>1.9449486E7</v>
      </c>
      <c r="F1554" s="17">
        <v>3.5713901E7</v>
      </c>
      <c r="G1554" s="17">
        <v>6.3627622E7</v>
      </c>
      <c r="H1554" s="17">
        <v>1.07050703E8</v>
      </c>
    </row>
    <row r="1555">
      <c r="A1555" s="7" t="s">
        <v>4197</v>
      </c>
      <c r="B1555" s="17" t="s">
        <v>4198</v>
      </c>
      <c r="C1555" s="17">
        <v>4.0</v>
      </c>
      <c r="D1555" s="17">
        <v>7.200018975E7</v>
      </c>
      <c r="E1555" s="17">
        <v>5958062.0</v>
      </c>
      <c r="F1555" s="17">
        <v>7.4356305E7</v>
      </c>
      <c r="G1555" s="17">
        <v>7.6679609E7</v>
      </c>
      <c r="H1555" s="17">
        <v>1.31006783E8</v>
      </c>
    </row>
    <row r="1556">
      <c r="A1556" s="7" t="s">
        <v>386</v>
      </c>
      <c r="B1556" s="17" t="s">
        <v>387</v>
      </c>
      <c r="C1556" s="17">
        <v>11.0</v>
      </c>
      <c r="D1556" s="17">
        <v>3.603210109E7</v>
      </c>
      <c r="E1556" s="17">
        <v>1.1399807E7</v>
      </c>
      <c r="F1556" s="17">
        <v>2.1797114E7</v>
      </c>
      <c r="G1556" s="17">
        <v>2.4674134E7</v>
      </c>
      <c r="H1556" s="17">
        <v>2.5544275E7</v>
      </c>
    </row>
    <row r="1557">
      <c r="A1557" s="7" t="s">
        <v>388</v>
      </c>
      <c r="B1557" s="17" t="s">
        <v>389</v>
      </c>
      <c r="C1557" s="17">
        <v>33.0</v>
      </c>
      <c r="D1557" s="17">
        <v>3.696450724E7</v>
      </c>
      <c r="E1557" s="17">
        <v>1.15494E7</v>
      </c>
      <c r="F1557" s="17">
        <v>2.6829589E7</v>
      </c>
      <c r="G1557" s="17">
        <v>3.6387743E7</v>
      </c>
      <c r="H1557" s="17">
        <v>6.6790217E7</v>
      </c>
    </row>
    <row r="1558">
      <c r="A1558" s="7" t="s">
        <v>781</v>
      </c>
      <c r="B1558" s="17" t="s">
        <v>782</v>
      </c>
      <c r="C1558" s="17">
        <v>8487.0</v>
      </c>
      <c r="D1558" s="17">
        <v>2.073022106E7</v>
      </c>
      <c r="E1558" s="17">
        <v>1.07775E7</v>
      </c>
      <c r="F1558" s="17">
        <v>1.5470678E7</v>
      </c>
      <c r="G1558" s="17">
        <v>2.4640202E7</v>
      </c>
      <c r="H1558" s="17">
        <v>3.9391505E7</v>
      </c>
    </row>
    <row r="1559">
      <c r="A1559" s="7" t="s">
        <v>783</v>
      </c>
      <c r="B1559" s="17" t="s">
        <v>784</v>
      </c>
      <c r="C1559" s="17">
        <v>101193.0</v>
      </c>
      <c r="D1559" s="17">
        <v>1.374146133E7</v>
      </c>
      <c r="E1559" s="17">
        <v>7295271.0</v>
      </c>
      <c r="F1559" s="17">
        <v>1.0347851E7</v>
      </c>
      <c r="G1559" s="17">
        <v>1.557203E7</v>
      </c>
      <c r="H1559" s="17">
        <v>2.4072095E7</v>
      </c>
    </row>
    <row r="1560">
      <c r="A1560" s="7" t="s">
        <v>785</v>
      </c>
      <c r="B1560" s="17" t="s">
        <v>786</v>
      </c>
      <c r="C1560" s="17">
        <v>109.0</v>
      </c>
      <c r="D1560" s="17">
        <v>2.220584883E7</v>
      </c>
      <c r="E1560" s="17">
        <v>1.3767116E7</v>
      </c>
      <c r="F1560" s="17">
        <v>1.6356567E7</v>
      </c>
      <c r="G1560" s="17">
        <v>2.575225E7</v>
      </c>
      <c r="H1560" s="17">
        <v>4.5581845E7</v>
      </c>
    </row>
    <row r="1561">
      <c r="A1561" s="7" t="s">
        <v>787</v>
      </c>
      <c r="B1561" s="17" t="s">
        <v>788</v>
      </c>
      <c r="C1561" s="17">
        <v>1165.0</v>
      </c>
      <c r="D1561" s="17">
        <v>2.295108572E7</v>
      </c>
      <c r="E1561" s="17">
        <v>1.0275905E7</v>
      </c>
      <c r="F1561" s="17">
        <v>1.5753938E7</v>
      </c>
      <c r="G1561" s="17">
        <v>2.7461269E7</v>
      </c>
      <c r="H1561" s="17">
        <v>4.608937E7</v>
      </c>
    </row>
    <row r="1562">
      <c r="A1562" s="7" t="s">
        <v>789</v>
      </c>
      <c r="B1562" s="17" t="s">
        <v>790</v>
      </c>
      <c r="C1562" s="17">
        <v>198.0</v>
      </c>
      <c r="D1562" s="17">
        <v>2.14506919E7</v>
      </c>
      <c r="E1562" s="17">
        <v>1.0355326E7</v>
      </c>
      <c r="F1562" s="17">
        <v>1.4247673E7</v>
      </c>
      <c r="G1562" s="17">
        <v>2.44389E7</v>
      </c>
      <c r="H1562" s="17">
        <v>4.457869E7</v>
      </c>
    </row>
    <row r="1563">
      <c r="A1563" s="7" t="s">
        <v>791</v>
      </c>
      <c r="B1563" s="17" t="s">
        <v>792</v>
      </c>
      <c r="C1563" s="17">
        <v>576.0</v>
      </c>
      <c r="D1563" s="17">
        <v>1.456068036E7</v>
      </c>
      <c r="E1563" s="17">
        <v>8124507.0</v>
      </c>
      <c r="F1563" s="17">
        <v>1.1333E7</v>
      </c>
      <c r="G1563" s="17">
        <v>1.7293596E7</v>
      </c>
      <c r="H1563" s="17">
        <v>2.7249662E7</v>
      </c>
    </row>
    <row r="1564">
      <c r="A1564" s="7" t="s">
        <v>390</v>
      </c>
      <c r="B1564" s="17" t="s">
        <v>392</v>
      </c>
      <c r="C1564" s="17">
        <v>11.0</v>
      </c>
      <c r="D1564" s="17">
        <v>1.408574945E7</v>
      </c>
      <c r="E1564" s="17">
        <v>7276650.0</v>
      </c>
      <c r="F1564" s="17">
        <v>1.0279045E7</v>
      </c>
      <c r="G1564" s="17">
        <v>2.2458262E7</v>
      </c>
      <c r="H1564" s="17">
        <v>2.540049E7</v>
      </c>
    </row>
    <row r="1565">
      <c r="A1565" s="7" t="s">
        <v>793</v>
      </c>
      <c r="B1565" s="17" t="s">
        <v>794</v>
      </c>
      <c r="C1565" s="17">
        <v>222.0</v>
      </c>
      <c r="D1565" s="17">
        <v>1.623131218E7</v>
      </c>
      <c r="E1565" s="17">
        <v>7438998.0</v>
      </c>
      <c r="F1565" s="17">
        <v>1.02019E7</v>
      </c>
      <c r="G1565" s="17">
        <v>1.9797365E7</v>
      </c>
      <c r="H1565" s="17">
        <v>3.7960169E7</v>
      </c>
    </row>
    <row r="1566">
      <c r="A1566" s="7" t="s">
        <v>1295</v>
      </c>
      <c r="B1566" s="17" t="s">
        <v>1296</v>
      </c>
      <c r="C1566" s="17">
        <v>30.0</v>
      </c>
      <c r="D1566" s="17">
        <v>1.71146711E7</v>
      </c>
      <c r="E1566" s="17">
        <v>7283797.0</v>
      </c>
      <c r="F1566" s="17">
        <v>1.3968995E7</v>
      </c>
      <c r="G1566" s="17">
        <v>2.5205333E7</v>
      </c>
      <c r="H1566" s="17">
        <v>3.2847476E7</v>
      </c>
    </row>
    <row r="1567">
      <c r="A1567" s="7" t="s">
        <v>393</v>
      </c>
      <c r="B1567" s="17" t="s">
        <v>394</v>
      </c>
      <c r="C1567" s="17">
        <v>3.0</v>
      </c>
      <c r="D1567" s="17">
        <v>2.541999067E7</v>
      </c>
      <c r="E1567" s="17">
        <v>1.5119485E7</v>
      </c>
      <c r="F1567" s="17">
        <v>1.5410436E7</v>
      </c>
      <c r="G1567" s="17">
        <v>4.5730051E7</v>
      </c>
      <c r="H1567" s="17">
        <v>4.5730051E7</v>
      </c>
    </row>
    <row r="1568">
      <c r="A1568" s="7" t="s">
        <v>624</v>
      </c>
      <c r="B1568" s="17" t="s">
        <v>625</v>
      </c>
      <c r="C1568" s="17">
        <v>5.0</v>
      </c>
      <c r="D1568" s="17">
        <v>9034105.6</v>
      </c>
      <c r="E1568" s="17">
        <v>6348885.0</v>
      </c>
      <c r="F1568" s="17">
        <v>8701347.0</v>
      </c>
      <c r="G1568" s="17">
        <v>9936643.0</v>
      </c>
      <c r="H1568" s="17">
        <v>1.4840941E7</v>
      </c>
    </row>
    <row r="1569">
      <c r="A1569" s="7" t="s">
        <v>626</v>
      </c>
      <c r="B1569" s="17" t="s">
        <v>627</v>
      </c>
      <c r="C1569" s="17">
        <v>142.0</v>
      </c>
      <c r="D1569" s="17">
        <v>1.604695512E7</v>
      </c>
      <c r="E1569" s="17">
        <v>6894196.0</v>
      </c>
      <c r="F1569" s="17">
        <v>9962210.0</v>
      </c>
      <c r="G1569" s="17">
        <v>1.3716496E7</v>
      </c>
      <c r="H1569" s="17">
        <v>2.6899046E7</v>
      </c>
    </row>
    <row r="1570">
      <c r="A1570" s="7" t="s">
        <v>629</v>
      </c>
      <c r="B1570" s="17" t="s">
        <v>631</v>
      </c>
      <c r="C1570" s="17">
        <v>2000.0</v>
      </c>
      <c r="D1570" s="17">
        <v>1.965664456E7</v>
      </c>
      <c r="E1570" s="17">
        <v>7831300.0</v>
      </c>
      <c r="F1570" s="17">
        <v>1.2517946E7</v>
      </c>
      <c r="G1570" s="17">
        <v>2.1551672E7</v>
      </c>
      <c r="H1570" s="17">
        <v>3.768565E7</v>
      </c>
    </row>
    <row r="1571">
      <c r="A1571" s="7" t="s">
        <v>632</v>
      </c>
      <c r="B1571" s="17" t="s">
        <v>633</v>
      </c>
      <c r="C1571" s="17">
        <v>2680.0</v>
      </c>
      <c r="D1571" s="17">
        <v>1.973754838E7</v>
      </c>
      <c r="E1571" s="17">
        <v>8285563.0</v>
      </c>
      <c r="F1571" s="17">
        <v>1.3466736E7</v>
      </c>
      <c r="G1571" s="17">
        <v>2.2774644E7</v>
      </c>
      <c r="H1571" s="17">
        <v>3.72894E7</v>
      </c>
    </row>
    <row r="1572">
      <c r="A1572" s="7" t="s">
        <v>634</v>
      </c>
      <c r="B1572" s="17" t="s">
        <v>635</v>
      </c>
      <c r="C1572" s="17">
        <v>99.0</v>
      </c>
      <c r="D1572" s="17">
        <v>2.525957342E7</v>
      </c>
      <c r="E1572" s="17">
        <v>8587600.0</v>
      </c>
      <c r="F1572" s="17">
        <v>1.3825103E7</v>
      </c>
      <c r="G1572" s="17">
        <v>3.6314423E7</v>
      </c>
      <c r="H1572" s="17">
        <v>5.8977206E7</v>
      </c>
    </row>
    <row r="1573">
      <c r="A1573" s="7" t="s">
        <v>1211</v>
      </c>
      <c r="B1573" s="17" t="s">
        <v>1212</v>
      </c>
      <c r="C1573" s="17">
        <v>84.0</v>
      </c>
      <c r="D1573" s="17">
        <v>2.108073193E7</v>
      </c>
      <c r="E1573" s="17">
        <v>6532398.0</v>
      </c>
      <c r="F1573" s="17">
        <v>1.0591565E7</v>
      </c>
      <c r="G1573" s="17">
        <v>1.5696767E7</v>
      </c>
      <c r="H1573" s="17">
        <v>3.6177825E7</v>
      </c>
    </row>
    <row r="1574">
      <c r="A1574" s="7" t="s">
        <v>1123</v>
      </c>
      <c r="B1574" s="17" t="s">
        <v>1124</v>
      </c>
      <c r="C1574" s="17">
        <v>9.0</v>
      </c>
      <c r="D1574" s="17">
        <v>1.103586E7</v>
      </c>
      <c r="E1574" s="17">
        <v>5893060.0</v>
      </c>
      <c r="F1574" s="17">
        <v>6380335.0</v>
      </c>
      <c r="G1574" s="17">
        <v>1.1054931E7</v>
      </c>
      <c r="H1574" s="17">
        <v>3.6767521E7</v>
      </c>
    </row>
    <row r="1575">
      <c r="A1575" s="7" t="s">
        <v>636</v>
      </c>
      <c r="B1575" s="17" t="s">
        <v>637</v>
      </c>
      <c r="C1575" s="17">
        <v>65.0</v>
      </c>
      <c r="D1575" s="17">
        <v>9121603.077</v>
      </c>
      <c r="E1575" s="17">
        <v>4306525.0</v>
      </c>
      <c r="F1575" s="17">
        <v>5137618.0</v>
      </c>
      <c r="G1575" s="17">
        <v>6483157.0</v>
      </c>
      <c r="H1575" s="17">
        <v>1.3045092E7</v>
      </c>
    </row>
    <row r="1576">
      <c r="A1576" s="7" t="s">
        <v>1126</v>
      </c>
      <c r="B1576" s="17" t="s">
        <v>1128</v>
      </c>
      <c r="C1576" s="17">
        <v>54.0</v>
      </c>
      <c r="D1576" s="17">
        <v>1.834957244E7</v>
      </c>
      <c r="E1576" s="17">
        <v>9245947.0</v>
      </c>
      <c r="F1576" s="17">
        <v>1.2098873E7</v>
      </c>
      <c r="G1576" s="17">
        <v>2.53755E7</v>
      </c>
      <c r="H1576" s="17">
        <v>3.5653183E7</v>
      </c>
    </row>
    <row r="1577">
      <c r="A1577" s="7" t="s">
        <v>510</v>
      </c>
      <c r="B1577" s="17" t="s">
        <v>511</v>
      </c>
      <c r="C1577" s="17">
        <v>886.0</v>
      </c>
      <c r="D1577" s="17">
        <v>1.867022118E7</v>
      </c>
      <c r="E1577" s="17">
        <v>7020231.0</v>
      </c>
      <c r="F1577" s="17">
        <v>1.0441883E7</v>
      </c>
      <c r="G1577" s="17">
        <v>1.7501992E7</v>
      </c>
      <c r="H1577" s="17">
        <v>3.6423982E7</v>
      </c>
    </row>
    <row r="1578">
      <c r="A1578" s="7" t="s">
        <v>1129</v>
      </c>
      <c r="B1578" s="17" t="s">
        <v>1130</v>
      </c>
      <c r="C1578" s="17">
        <v>464.0</v>
      </c>
      <c r="D1578" s="17">
        <v>1.535723892E7</v>
      </c>
      <c r="E1578" s="17">
        <v>6554804.0</v>
      </c>
      <c r="F1578" s="17">
        <v>1.0687266E7</v>
      </c>
      <c r="G1578" s="17">
        <v>1.7081679E7</v>
      </c>
      <c r="H1578" s="17">
        <v>2.9763581E7</v>
      </c>
    </row>
    <row r="1579">
      <c r="A1579" s="7" t="s">
        <v>1299</v>
      </c>
      <c r="B1579" s="17" t="s">
        <v>1300</v>
      </c>
      <c r="C1579" s="17">
        <v>132.0</v>
      </c>
      <c r="D1579" s="17">
        <v>3.47250118E7</v>
      </c>
      <c r="E1579" s="17">
        <v>1.5014E7</v>
      </c>
      <c r="F1579" s="17">
        <v>2.3447487E7</v>
      </c>
      <c r="G1579" s="17">
        <v>3.3824388E7</v>
      </c>
      <c r="H1579" s="17">
        <v>5.7323242E7</v>
      </c>
    </row>
    <row r="1580">
      <c r="A1580" s="7" t="s">
        <v>1301</v>
      </c>
      <c r="B1580" s="17" t="s">
        <v>1302</v>
      </c>
      <c r="C1580" s="17">
        <v>504.0</v>
      </c>
      <c r="D1580" s="17">
        <v>3.251000582E7</v>
      </c>
      <c r="E1580" s="17">
        <v>1.8365308E7</v>
      </c>
      <c r="F1580" s="17">
        <v>2.456725E7</v>
      </c>
      <c r="G1580" s="17">
        <v>3.94321E7</v>
      </c>
      <c r="H1580" s="17">
        <v>5.8357734E7</v>
      </c>
    </row>
    <row r="1581">
      <c r="A1581" s="7" t="s">
        <v>1303</v>
      </c>
      <c r="B1581" s="17" t="s">
        <v>1304</v>
      </c>
      <c r="C1581" s="17">
        <v>39.0</v>
      </c>
      <c r="D1581" s="17">
        <v>4.565877338E7</v>
      </c>
      <c r="E1581" s="17">
        <v>2.7879681E7</v>
      </c>
      <c r="F1581" s="17">
        <v>3.2383501E7</v>
      </c>
      <c r="G1581" s="17">
        <v>5.3346651E7</v>
      </c>
      <c r="H1581" s="17">
        <v>1.05061041E8</v>
      </c>
    </row>
    <row r="1582">
      <c r="A1582" s="7" t="s">
        <v>1305</v>
      </c>
      <c r="B1582" s="17" t="s">
        <v>1306</v>
      </c>
      <c r="C1582" s="17">
        <v>150.0</v>
      </c>
      <c r="D1582" s="17">
        <v>3.764222335E7</v>
      </c>
      <c r="E1582" s="17">
        <v>2.1318077E7</v>
      </c>
      <c r="F1582" s="17">
        <v>2.9947352E7</v>
      </c>
      <c r="G1582" s="17">
        <v>4.4390161E7</v>
      </c>
      <c r="H1582" s="17">
        <v>6.1717662E7</v>
      </c>
    </row>
    <row r="1583">
      <c r="A1583" s="7" t="s">
        <v>1307</v>
      </c>
      <c r="B1583" s="17" t="s">
        <v>1308</v>
      </c>
      <c r="C1583" s="17">
        <v>617.0</v>
      </c>
      <c r="D1583" s="17">
        <v>3.692142102E7</v>
      </c>
      <c r="E1583" s="17">
        <v>1.8741067E7</v>
      </c>
      <c r="F1583" s="17">
        <v>2.798433E7</v>
      </c>
      <c r="G1583" s="17">
        <v>4.5664077E7</v>
      </c>
      <c r="H1583" s="17">
        <v>7.0241401E7</v>
      </c>
    </row>
    <row r="1584">
      <c r="A1584" s="7" t="s">
        <v>1309</v>
      </c>
      <c r="B1584" s="17" t="s">
        <v>1310</v>
      </c>
      <c r="C1584" s="17">
        <v>224.0</v>
      </c>
      <c r="D1584" s="17">
        <v>5.359291556E7</v>
      </c>
      <c r="E1584" s="17">
        <v>2.6512944E7</v>
      </c>
      <c r="F1584" s="17">
        <v>3.7369547E7</v>
      </c>
      <c r="G1584" s="17">
        <v>5.6690169E7</v>
      </c>
      <c r="H1584" s="17">
        <v>1.02504532E8</v>
      </c>
    </row>
    <row r="1585">
      <c r="A1585" s="7" t="s">
        <v>1313</v>
      </c>
      <c r="B1585" s="17" t="s">
        <v>1314</v>
      </c>
      <c r="C1585" s="17">
        <v>97.0</v>
      </c>
      <c r="D1585" s="17">
        <v>5.576978866E7</v>
      </c>
      <c r="E1585" s="17">
        <v>2.9939151E7</v>
      </c>
      <c r="F1585" s="17">
        <v>4.2893394E7</v>
      </c>
      <c r="G1585" s="17">
        <v>6.82369E7</v>
      </c>
      <c r="H1585" s="17">
        <v>1.0744094E8</v>
      </c>
    </row>
    <row r="1586">
      <c r="A1586" s="7" t="s">
        <v>1315</v>
      </c>
      <c r="B1586" s="17" t="s">
        <v>1316</v>
      </c>
      <c r="C1586" s="17">
        <v>417.0</v>
      </c>
      <c r="D1586" s="17">
        <v>5.276044258E7</v>
      </c>
      <c r="E1586" s="17">
        <v>2.3317374E7</v>
      </c>
      <c r="F1586" s="17">
        <v>3.8583652E7</v>
      </c>
      <c r="G1586" s="17">
        <v>5.8572338E7</v>
      </c>
      <c r="H1586" s="17">
        <v>1.0108235E8</v>
      </c>
    </row>
    <row r="1587">
      <c r="A1587" s="7" t="s">
        <v>1317</v>
      </c>
      <c r="B1587" s="17" t="s">
        <v>1318</v>
      </c>
      <c r="C1587" s="17">
        <v>94.0</v>
      </c>
      <c r="D1587" s="17">
        <v>4.336838906E7</v>
      </c>
      <c r="E1587" s="17">
        <v>2.3371574E7</v>
      </c>
      <c r="F1587" s="17">
        <v>3.2123303E7</v>
      </c>
      <c r="G1587" s="17">
        <v>5.4189187E7</v>
      </c>
      <c r="H1587" s="17">
        <v>7.4378765E7</v>
      </c>
    </row>
    <row r="1588">
      <c r="A1588" s="7" t="s">
        <v>1321</v>
      </c>
      <c r="B1588" s="17" t="s">
        <v>1322</v>
      </c>
      <c r="C1588" s="17">
        <v>24.0</v>
      </c>
      <c r="D1588" s="17">
        <v>4.561118683E7</v>
      </c>
      <c r="E1588" s="17">
        <v>2.3094669E7</v>
      </c>
      <c r="F1588" s="17">
        <v>3.479125E7</v>
      </c>
      <c r="G1588" s="17">
        <v>6.5898262E7</v>
      </c>
      <c r="H1588" s="17">
        <v>1.019051E8</v>
      </c>
    </row>
    <row r="1589">
      <c r="A1589" s="7" t="s">
        <v>1323</v>
      </c>
      <c r="B1589" s="17" t="s">
        <v>1324</v>
      </c>
      <c r="C1589" s="17">
        <v>433.0</v>
      </c>
      <c r="D1589" s="17">
        <v>7.112842109E7</v>
      </c>
      <c r="E1589" s="17">
        <v>2.4154561E7</v>
      </c>
      <c r="F1589" s="17">
        <v>4.6077917E7</v>
      </c>
      <c r="G1589" s="17">
        <v>9.1202127E7</v>
      </c>
      <c r="H1589" s="17">
        <v>1.5664628E8</v>
      </c>
    </row>
    <row r="1590">
      <c r="A1590" s="7" t="s">
        <v>1325</v>
      </c>
      <c r="B1590" s="17" t="s">
        <v>1326</v>
      </c>
      <c r="C1590" s="17">
        <v>1058.0</v>
      </c>
      <c r="D1590" s="17">
        <v>5.516857892E7</v>
      </c>
      <c r="E1590" s="17">
        <v>2.6578686E7</v>
      </c>
      <c r="F1590" s="17">
        <v>4.5992832E7</v>
      </c>
      <c r="G1590" s="17">
        <v>7.1837245E7</v>
      </c>
      <c r="H1590" s="17">
        <v>9.8115365E7</v>
      </c>
    </row>
    <row r="1591">
      <c r="A1591" s="7" t="s">
        <v>1327</v>
      </c>
      <c r="B1591" s="17" t="s">
        <v>1328</v>
      </c>
      <c r="C1591" s="17">
        <v>19.0</v>
      </c>
      <c r="D1591" s="17">
        <v>8.715755895E7</v>
      </c>
      <c r="E1591" s="17">
        <v>5.3598993E7</v>
      </c>
      <c r="F1591" s="17">
        <v>7.7685151E7</v>
      </c>
      <c r="G1591" s="17">
        <v>1.3265283E8</v>
      </c>
      <c r="H1591" s="17">
        <v>1.54039488E8</v>
      </c>
    </row>
    <row r="1592">
      <c r="A1592" s="7" t="s">
        <v>1329</v>
      </c>
      <c r="B1592" s="17" t="s">
        <v>1330</v>
      </c>
      <c r="C1592" s="17">
        <v>30.0</v>
      </c>
      <c r="D1592" s="17">
        <v>7.15841949E7</v>
      </c>
      <c r="E1592" s="17">
        <v>4.5798244E7</v>
      </c>
      <c r="F1592" s="17">
        <v>6.3321632E7</v>
      </c>
      <c r="G1592" s="17">
        <v>8.7070381E7</v>
      </c>
      <c r="H1592" s="17">
        <v>1.28902526E8</v>
      </c>
    </row>
    <row r="1593">
      <c r="A1593" s="7" t="s">
        <v>1333</v>
      </c>
      <c r="B1593" s="17" t="s">
        <v>1334</v>
      </c>
      <c r="C1593" s="17">
        <v>148.0</v>
      </c>
      <c r="D1593" s="17">
        <v>3.219215694E7</v>
      </c>
      <c r="E1593" s="17">
        <v>1.6657367E7</v>
      </c>
      <c r="F1593" s="17">
        <v>2.7503335E7</v>
      </c>
      <c r="G1593" s="17">
        <v>4.1531248E7</v>
      </c>
      <c r="H1593" s="17">
        <v>5.6822981E7</v>
      </c>
    </row>
    <row r="1594">
      <c r="A1594" s="7" t="s">
        <v>1375</v>
      </c>
      <c r="B1594" s="17" t="s">
        <v>1376</v>
      </c>
      <c r="C1594" s="17">
        <v>381.0</v>
      </c>
      <c r="D1594" s="17">
        <v>3.557259161E7</v>
      </c>
      <c r="E1594" s="17">
        <v>1.8314203E7</v>
      </c>
      <c r="F1594" s="17">
        <v>3.0155117E7</v>
      </c>
      <c r="G1594" s="17">
        <v>4.4676979E7</v>
      </c>
      <c r="H1594" s="17">
        <v>6.1233474E7</v>
      </c>
    </row>
    <row r="1595">
      <c r="A1595" s="7" t="s">
        <v>1429</v>
      </c>
      <c r="B1595" s="17" t="s">
        <v>1430</v>
      </c>
      <c r="C1595" s="17">
        <v>520.0</v>
      </c>
      <c r="D1595" s="17">
        <v>4.513932978E7</v>
      </c>
      <c r="E1595" s="17">
        <v>1.4888619E7</v>
      </c>
      <c r="F1595" s="17">
        <v>2.8398531E7</v>
      </c>
      <c r="G1595" s="17">
        <v>5.7342384E7</v>
      </c>
      <c r="H1595" s="17">
        <v>9.3602979E7</v>
      </c>
    </row>
    <row r="1596">
      <c r="A1596" s="7" t="s">
        <v>395</v>
      </c>
      <c r="B1596" s="17" t="s">
        <v>396</v>
      </c>
      <c r="C1596" s="17">
        <v>180.0</v>
      </c>
      <c r="D1596" s="17">
        <v>2.770060168E7</v>
      </c>
      <c r="E1596" s="17">
        <v>9298600.0</v>
      </c>
      <c r="F1596" s="17">
        <v>1.721612E7</v>
      </c>
      <c r="G1596" s="17">
        <v>3.4251177E7</v>
      </c>
      <c r="H1596" s="17">
        <v>6.4310238E7</v>
      </c>
    </row>
    <row r="1597">
      <c r="A1597" s="7" t="s">
        <v>397</v>
      </c>
      <c r="B1597" s="17" t="s">
        <v>399</v>
      </c>
      <c r="C1597" s="17">
        <v>5.0</v>
      </c>
      <c r="D1597" s="17">
        <v>1.48731962E7</v>
      </c>
      <c r="E1597" s="17">
        <v>8396090.0</v>
      </c>
      <c r="F1597" s="17">
        <v>1.6527027E7</v>
      </c>
      <c r="G1597" s="17">
        <v>1.6714548E7</v>
      </c>
      <c r="H1597" s="17">
        <v>2.6756489E7</v>
      </c>
    </row>
    <row r="1598">
      <c r="A1598" s="7" t="s">
        <v>512</v>
      </c>
      <c r="B1598" s="17" t="s">
        <v>513</v>
      </c>
      <c r="C1598" s="17">
        <v>89.0</v>
      </c>
      <c r="D1598" s="17">
        <v>2.999282487E7</v>
      </c>
      <c r="E1598" s="17">
        <v>8340540.0</v>
      </c>
      <c r="F1598" s="17">
        <v>1.3145377E7</v>
      </c>
      <c r="G1598" s="17">
        <v>3.4533551E7</v>
      </c>
      <c r="H1598" s="17">
        <v>7.474255E7</v>
      </c>
    </row>
    <row r="1599">
      <c r="A1599" s="7" t="s">
        <v>400</v>
      </c>
      <c r="B1599" s="17" t="s">
        <v>401</v>
      </c>
      <c r="C1599" s="17">
        <v>159.0</v>
      </c>
      <c r="D1599" s="17">
        <v>4.394132901E7</v>
      </c>
      <c r="E1599" s="17">
        <v>1.475014E7</v>
      </c>
      <c r="F1599" s="17">
        <v>4.3162573E7</v>
      </c>
      <c r="G1599" s="17">
        <v>5.3898451E7</v>
      </c>
      <c r="H1599" s="17">
        <v>7.8583651E7</v>
      </c>
    </row>
    <row r="1600">
      <c r="A1600" s="7" t="s">
        <v>402</v>
      </c>
      <c r="B1600" s="17" t="s">
        <v>403</v>
      </c>
      <c r="C1600" s="17">
        <v>37.0</v>
      </c>
      <c r="D1600" s="17">
        <v>2.249984276E7</v>
      </c>
      <c r="E1600" s="17">
        <v>1.11875E7</v>
      </c>
      <c r="F1600" s="17">
        <v>1.7356188E7</v>
      </c>
      <c r="G1600" s="17">
        <v>2.9139136E7</v>
      </c>
      <c r="H1600" s="17">
        <v>4.8238745E7</v>
      </c>
    </row>
    <row r="1601">
      <c r="A1601" s="7" t="s">
        <v>639</v>
      </c>
      <c r="B1601" s="17" t="s">
        <v>640</v>
      </c>
      <c r="C1601" s="17">
        <v>229.0</v>
      </c>
      <c r="D1601" s="17">
        <v>2.015806238E7</v>
      </c>
      <c r="E1601" s="17">
        <v>7804388.0</v>
      </c>
      <c r="F1601" s="17">
        <v>1.1438887E7</v>
      </c>
      <c r="G1601" s="17">
        <v>2.0127316E7</v>
      </c>
      <c r="H1601" s="17">
        <v>4.28814E7</v>
      </c>
    </row>
    <row r="1602">
      <c r="A1602" s="7" t="s">
        <v>514</v>
      </c>
      <c r="B1602" s="17" t="s">
        <v>515</v>
      </c>
      <c r="C1602" s="17">
        <v>369.0</v>
      </c>
      <c r="D1602" s="17">
        <v>2.961402585E7</v>
      </c>
      <c r="E1602" s="17">
        <v>1.1000172E7</v>
      </c>
      <c r="F1602" s="17">
        <v>1.880798E7</v>
      </c>
      <c r="G1602" s="17">
        <v>3.1898494E7</v>
      </c>
      <c r="H1602" s="17">
        <v>5.823428E7</v>
      </c>
    </row>
    <row r="1603">
      <c r="A1603" s="7" t="s">
        <v>517</v>
      </c>
      <c r="B1603" s="17" t="s">
        <v>518</v>
      </c>
      <c r="C1603" s="17">
        <v>19.0</v>
      </c>
      <c r="D1603" s="17">
        <v>1.620323279E7</v>
      </c>
      <c r="E1603" s="17">
        <v>6153408.0</v>
      </c>
      <c r="F1603" s="17">
        <v>8238908.0</v>
      </c>
      <c r="G1603" s="17">
        <v>2.0575261E7</v>
      </c>
      <c r="H1603" s="17">
        <v>3.88266E7</v>
      </c>
    </row>
    <row r="1604">
      <c r="A1604" s="7" t="s">
        <v>519</v>
      </c>
      <c r="B1604" s="17" t="s">
        <v>520</v>
      </c>
      <c r="C1604" s="17">
        <v>25.0</v>
      </c>
      <c r="D1604" s="17">
        <v>3.243862808E7</v>
      </c>
      <c r="E1604" s="17">
        <v>7434725.0</v>
      </c>
      <c r="F1604" s="17">
        <v>1.263345E7</v>
      </c>
      <c r="G1604" s="17">
        <v>3.5694993E7</v>
      </c>
      <c r="H1604" s="17">
        <v>1.25492576E8</v>
      </c>
    </row>
    <row r="1605">
      <c r="A1605" s="7" t="s">
        <v>522</v>
      </c>
      <c r="B1605" s="17" t="s">
        <v>524</v>
      </c>
      <c r="C1605" s="17">
        <v>35.0</v>
      </c>
      <c r="D1605" s="17">
        <v>1.224268746E7</v>
      </c>
      <c r="E1605" s="17">
        <v>5787698.0</v>
      </c>
      <c r="F1605" s="17">
        <v>8289813.0</v>
      </c>
      <c r="G1605" s="17">
        <v>1.2782901E7</v>
      </c>
      <c r="H1605" s="17">
        <v>2.1047888E7</v>
      </c>
    </row>
    <row r="1606">
      <c r="A1606" s="7" t="s">
        <v>526</v>
      </c>
      <c r="B1606" s="17" t="s">
        <v>527</v>
      </c>
      <c r="C1606" s="17">
        <v>103.0</v>
      </c>
      <c r="D1606" s="17">
        <v>1.385294199E7</v>
      </c>
      <c r="E1606" s="17">
        <v>8528934.0</v>
      </c>
      <c r="F1606" s="17">
        <v>1.2898854E7</v>
      </c>
      <c r="G1606" s="17">
        <v>1.6973975E7</v>
      </c>
      <c r="H1606" s="17">
        <v>2.129553E7</v>
      </c>
    </row>
    <row r="1607">
      <c r="A1607" s="7" t="s">
        <v>528</v>
      </c>
      <c r="B1607" s="17" t="s">
        <v>529</v>
      </c>
      <c r="C1607" s="17">
        <v>62.0</v>
      </c>
      <c r="D1607" s="17">
        <v>2.150087647E7</v>
      </c>
      <c r="E1607" s="17">
        <v>7199907.0</v>
      </c>
      <c r="F1607" s="17">
        <v>1.0788623E7</v>
      </c>
      <c r="G1607" s="17">
        <v>2.0872374E7</v>
      </c>
      <c r="H1607" s="17">
        <v>3.3658158E7</v>
      </c>
    </row>
    <row r="1608">
      <c r="A1608" s="7" t="s">
        <v>530</v>
      </c>
      <c r="B1608" s="17" t="s">
        <v>532</v>
      </c>
      <c r="C1608" s="17">
        <v>45.0</v>
      </c>
      <c r="D1608" s="17">
        <v>1.53394046E7</v>
      </c>
      <c r="E1608" s="17">
        <v>6193711.0</v>
      </c>
      <c r="F1608" s="17">
        <v>1.2342778E7</v>
      </c>
      <c r="G1608" s="17">
        <v>1.997234E7</v>
      </c>
      <c r="H1608" s="17">
        <v>2.5479332E7</v>
      </c>
    </row>
    <row r="1609">
      <c r="A1609" s="7" t="s">
        <v>795</v>
      </c>
      <c r="B1609" s="17" t="s">
        <v>796</v>
      </c>
      <c r="C1609" s="17">
        <v>5825.0</v>
      </c>
      <c r="D1609" s="17">
        <v>1.159255109E7</v>
      </c>
      <c r="E1609" s="17">
        <v>6397614.0</v>
      </c>
      <c r="F1609" s="17">
        <v>9181841.0</v>
      </c>
      <c r="G1609" s="17">
        <v>1.3352396E7</v>
      </c>
      <c r="H1609" s="17">
        <v>2.005185E7</v>
      </c>
    </row>
    <row r="1610">
      <c r="A1610" s="7" t="s">
        <v>797</v>
      </c>
      <c r="B1610" s="17" t="s">
        <v>798</v>
      </c>
      <c r="C1610" s="17">
        <v>112.0</v>
      </c>
      <c r="D1610" s="17">
        <v>1.181640931E7</v>
      </c>
      <c r="E1610" s="17">
        <v>6456873.0</v>
      </c>
      <c r="F1610" s="17">
        <v>9100443.0</v>
      </c>
      <c r="G1610" s="17">
        <v>1.4508891E7</v>
      </c>
      <c r="H1610" s="17">
        <v>1.9666239E7</v>
      </c>
    </row>
    <row r="1611">
      <c r="A1611" s="7" t="s">
        <v>641</v>
      </c>
      <c r="B1611" s="17" t="s">
        <v>642</v>
      </c>
      <c r="C1611" s="17">
        <v>130.0</v>
      </c>
      <c r="D1611" s="17">
        <v>1.037984458E7</v>
      </c>
      <c r="E1611" s="17">
        <v>5689667.0</v>
      </c>
      <c r="F1611" s="17">
        <v>8521474.0</v>
      </c>
      <c r="G1611" s="17">
        <v>1.29476E7</v>
      </c>
      <c r="H1611" s="17">
        <v>1.7594653E7</v>
      </c>
    </row>
    <row r="1612">
      <c r="A1612" s="7" t="s">
        <v>799</v>
      </c>
      <c r="B1612" s="17" t="s">
        <v>800</v>
      </c>
      <c r="C1612" s="17">
        <v>300.0</v>
      </c>
      <c r="D1612" s="17">
        <v>1.140005607E7</v>
      </c>
      <c r="E1612" s="17">
        <v>6091600.0</v>
      </c>
      <c r="F1612" s="17">
        <v>8976622.0</v>
      </c>
      <c r="G1612" s="17">
        <v>1.2815E7</v>
      </c>
      <c r="H1612" s="17">
        <v>1.8272818E7</v>
      </c>
    </row>
    <row r="1613">
      <c r="A1613" s="7" t="s">
        <v>802</v>
      </c>
      <c r="B1613" s="17" t="s">
        <v>803</v>
      </c>
      <c r="C1613" s="17">
        <v>1534.0</v>
      </c>
      <c r="D1613" s="17">
        <v>1.190821948E7</v>
      </c>
      <c r="E1613" s="17">
        <v>7215530.0</v>
      </c>
      <c r="F1613" s="17">
        <v>9910233.0</v>
      </c>
      <c r="G1613" s="17">
        <v>1.4181231E7</v>
      </c>
      <c r="H1613" s="17">
        <v>2.0584159E7</v>
      </c>
    </row>
    <row r="1614">
      <c r="A1614" s="7" t="s">
        <v>804</v>
      </c>
      <c r="B1614" s="17" t="s">
        <v>805</v>
      </c>
      <c r="C1614" s="17">
        <v>11649.0</v>
      </c>
      <c r="D1614" s="17">
        <v>1.165644957E7</v>
      </c>
      <c r="E1614" s="17">
        <v>6334323.0</v>
      </c>
      <c r="F1614" s="17">
        <v>9108303.0</v>
      </c>
      <c r="G1614" s="17">
        <v>1.3642424E7</v>
      </c>
      <c r="H1614" s="17">
        <v>2.035013E7</v>
      </c>
    </row>
    <row r="1615">
      <c r="A1615" s="7" t="s">
        <v>643</v>
      </c>
      <c r="B1615" s="17" t="s">
        <v>645</v>
      </c>
      <c r="C1615" s="17">
        <v>816.0</v>
      </c>
      <c r="D1615" s="17">
        <v>1.914030468E7</v>
      </c>
      <c r="E1615" s="17">
        <v>7502099.0</v>
      </c>
      <c r="F1615" s="17">
        <v>1.1448915E7</v>
      </c>
      <c r="G1615" s="17">
        <v>1.9199251E7</v>
      </c>
      <c r="H1615" s="17">
        <v>4.1259986E7</v>
      </c>
    </row>
    <row r="1616">
      <c r="A1616" s="7" t="s">
        <v>646</v>
      </c>
      <c r="B1616" s="17" t="s">
        <v>647</v>
      </c>
      <c r="C1616" s="17">
        <v>131.0</v>
      </c>
      <c r="D1616" s="17">
        <v>1.348334936E7</v>
      </c>
      <c r="E1616" s="17">
        <v>6995783.0</v>
      </c>
      <c r="F1616" s="17">
        <v>1.0152149E7</v>
      </c>
      <c r="G1616" s="17">
        <v>1.6870587E7</v>
      </c>
      <c r="H1616" s="17">
        <v>2.6445805E7</v>
      </c>
    </row>
    <row r="1617">
      <c r="A1617" s="7" t="s">
        <v>648</v>
      </c>
      <c r="B1617" s="17" t="s">
        <v>649</v>
      </c>
      <c r="C1617" s="17">
        <v>625.0</v>
      </c>
      <c r="D1617" s="17">
        <v>1.60483098E7</v>
      </c>
      <c r="E1617" s="17">
        <v>6838384.0</v>
      </c>
      <c r="F1617" s="17">
        <v>9962063.0</v>
      </c>
      <c r="G1617" s="17">
        <v>1.67165E7</v>
      </c>
      <c r="H1617" s="17">
        <v>2.7110351E7</v>
      </c>
    </row>
    <row r="1618">
      <c r="A1618" s="7" t="s">
        <v>1213</v>
      </c>
      <c r="B1618" s="17" t="s">
        <v>1214</v>
      </c>
      <c r="C1618" s="17">
        <v>38.0</v>
      </c>
      <c r="D1618" s="17">
        <v>2.007137308E7</v>
      </c>
      <c r="E1618" s="17">
        <v>5849000.0</v>
      </c>
      <c r="F1618" s="17">
        <v>9673597.0</v>
      </c>
      <c r="G1618" s="17">
        <v>1.484942E7</v>
      </c>
      <c r="H1618" s="17">
        <v>2.4931009E7</v>
      </c>
    </row>
    <row r="1619">
      <c r="A1619" s="7" t="s">
        <v>533</v>
      </c>
      <c r="B1619" s="17" t="s">
        <v>534</v>
      </c>
      <c r="C1619" s="17">
        <v>12.0</v>
      </c>
      <c r="D1619" s="17">
        <v>1.442822633E7</v>
      </c>
      <c r="E1619" s="17">
        <v>7659941.0</v>
      </c>
      <c r="F1619" s="17">
        <v>1.4476288E7</v>
      </c>
      <c r="G1619" s="17">
        <v>1.9581791E7</v>
      </c>
      <c r="H1619" s="17">
        <v>2.1016775E7</v>
      </c>
    </row>
    <row r="1620">
      <c r="A1620" s="7" t="s">
        <v>806</v>
      </c>
      <c r="B1620" s="17" t="s">
        <v>807</v>
      </c>
      <c r="C1620" s="17">
        <v>944.0</v>
      </c>
      <c r="D1620" s="17">
        <v>1.208070943E7</v>
      </c>
      <c r="E1620" s="17">
        <v>6517091.0</v>
      </c>
      <c r="F1620" s="17">
        <v>9039261.0</v>
      </c>
      <c r="G1620" s="17">
        <v>1.3271006E7</v>
      </c>
      <c r="H1620" s="17">
        <v>2.176644E7</v>
      </c>
    </row>
    <row r="1621">
      <c r="A1621" s="7" t="s">
        <v>1187</v>
      </c>
      <c r="B1621" s="17" t="s">
        <v>1188</v>
      </c>
      <c r="C1621" s="17">
        <v>63.0</v>
      </c>
      <c r="D1621" s="17">
        <v>7760022.476</v>
      </c>
      <c r="E1621" s="17">
        <v>4318307.0</v>
      </c>
      <c r="F1621" s="17">
        <v>5698633.0</v>
      </c>
      <c r="G1621" s="17">
        <v>1.0255332E7</v>
      </c>
      <c r="H1621" s="17">
        <v>1.3857098E7</v>
      </c>
    </row>
    <row r="1622">
      <c r="A1622" s="7" t="s">
        <v>1189</v>
      </c>
      <c r="B1622" s="17" t="s">
        <v>1190</v>
      </c>
      <c r="C1622" s="17">
        <v>236.0</v>
      </c>
      <c r="D1622" s="17">
        <v>9782006.708</v>
      </c>
      <c r="E1622" s="17">
        <v>5340033.0</v>
      </c>
      <c r="F1622" s="17">
        <v>8082875.0</v>
      </c>
      <c r="G1622" s="17">
        <v>1.2661054E7</v>
      </c>
      <c r="H1622" s="17">
        <v>1.8057529E7</v>
      </c>
    </row>
    <row r="1623">
      <c r="A1623" s="7" t="s">
        <v>1191</v>
      </c>
      <c r="B1623" s="17" t="s">
        <v>1192</v>
      </c>
      <c r="C1623" s="17">
        <v>80.0</v>
      </c>
      <c r="D1623" s="17">
        <v>1.447483719E7</v>
      </c>
      <c r="E1623" s="17">
        <v>6001871.0</v>
      </c>
      <c r="F1623" s="17">
        <v>7512084.0</v>
      </c>
      <c r="G1623" s="17">
        <v>1.4446565E7</v>
      </c>
      <c r="H1623" s="17">
        <v>3.4833008E7</v>
      </c>
    </row>
    <row r="1624">
      <c r="A1624" s="7" t="s">
        <v>809</v>
      </c>
      <c r="B1624" s="17" t="s">
        <v>810</v>
      </c>
      <c r="C1624" s="17">
        <v>16.0</v>
      </c>
      <c r="D1624" s="17">
        <v>3.32859745E7</v>
      </c>
      <c r="E1624" s="17">
        <v>1.0E7</v>
      </c>
      <c r="F1624" s="17">
        <v>1.0666723E7</v>
      </c>
      <c r="G1624" s="17">
        <v>3.7366032E7</v>
      </c>
      <c r="H1624" s="17">
        <v>9.9055271E7</v>
      </c>
    </row>
    <row r="1625">
      <c r="A1625" s="7" t="s">
        <v>811</v>
      </c>
      <c r="B1625" s="17" t="s">
        <v>812</v>
      </c>
      <c r="C1625" s="17">
        <v>3179.0</v>
      </c>
      <c r="D1625" s="17">
        <v>1.155077381E7</v>
      </c>
      <c r="E1625" s="17">
        <v>6216666.0</v>
      </c>
      <c r="F1625" s="17">
        <v>8708504.0</v>
      </c>
      <c r="G1625" s="17">
        <v>1.2903471E7</v>
      </c>
      <c r="H1625" s="17">
        <v>1.990913E7</v>
      </c>
    </row>
    <row r="1626">
      <c r="A1626" s="7" t="s">
        <v>813</v>
      </c>
      <c r="B1626" s="17" t="s">
        <v>815</v>
      </c>
      <c r="C1626" s="17">
        <v>50766.0</v>
      </c>
      <c r="D1626" s="17">
        <v>1.027467128E7</v>
      </c>
      <c r="E1626" s="17">
        <v>6076070.0</v>
      </c>
      <c r="F1626" s="17">
        <v>8371546.0</v>
      </c>
      <c r="G1626" s="17">
        <v>1.2024567E7</v>
      </c>
      <c r="H1626" s="17">
        <v>1.7583227E7</v>
      </c>
    </row>
    <row r="1627">
      <c r="A1627" s="7" t="s">
        <v>1193</v>
      </c>
      <c r="B1627" s="17" t="s">
        <v>1194</v>
      </c>
      <c r="C1627" s="17">
        <v>567.0</v>
      </c>
      <c r="D1627" s="17">
        <v>1.085989533E7</v>
      </c>
      <c r="E1627" s="17">
        <v>7255600.0</v>
      </c>
      <c r="F1627" s="17">
        <v>9486522.0</v>
      </c>
      <c r="G1627" s="17">
        <v>1.2766947E7</v>
      </c>
      <c r="H1627" s="17">
        <v>1.6643398E7</v>
      </c>
    </row>
    <row r="1628">
      <c r="A1628" s="7" t="s">
        <v>818</v>
      </c>
      <c r="B1628" s="17" t="s">
        <v>819</v>
      </c>
      <c r="C1628" s="17">
        <v>1119.0</v>
      </c>
      <c r="D1628" s="17">
        <v>1.18671043E7</v>
      </c>
      <c r="E1628" s="17">
        <v>6604944.0</v>
      </c>
      <c r="F1628" s="17">
        <v>9077185.0</v>
      </c>
      <c r="G1628" s="17">
        <v>1.4090714E7</v>
      </c>
      <c r="H1628" s="17">
        <v>2.0687536E7</v>
      </c>
    </row>
    <row r="1629">
      <c r="A1629" s="7" t="s">
        <v>820</v>
      </c>
      <c r="B1629" s="17" t="s">
        <v>821</v>
      </c>
      <c r="C1629" s="17">
        <v>342.0</v>
      </c>
      <c r="D1629" s="17">
        <v>1.057467549E7</v>
      </c>
      <c r="E1629" s="17">
        <v>5641684.0</v>
      </c>
      <c r="F1629" s="17">
        <v>7838441.0</v>
      </c>
      <c r="G1629" s="17">
        <v>1.1404689E7</v>
      </c>
      <c r="H1629" s="17">
        <v>1.8416329E7</v>
      </c>
    </row>
    <row r="1630">
      <c r="A1630" s="7" t="s">
        <v>535</v>
      </c>
      <c r="B1630" s="17" t="s">
        <v>536</v>
      </c>
      <c r="C1630" s="17">
        <v>41.0</v>
      </c>
      <c r="D1630" s="17">
        <v>1.662034793E7</v>
      </c>
      <c r="E1630" s="17">
        <v>8334785.0</v>
      </c>
      <c r="F1630" s="17">
        <v>1.2846327E7</v>
      </c>
      <c r="G1630" s="17">
        <v>1.8109719E7</v>
      </c>
      <c r="H1630" s="17">
        <v>3.0207834E7</v>
      </c>
    </row>
    <row r="1631">
      <c r="A1631" s="7" t="s">
        <v>822</v>
      </c>
      <c r="B1631" s="17" t="s">
        <v>823</v>
      </c>
      <c r="C1631" s="17">
        <v>383.0</v>
      </c>
      <c r="D1631" s="17">
        <v>1.167588444E7</v>
      </c>
      <c r="E1631" s="17">
        <v>6422160.0</v>
      </c>
      <c r="F1631" s="17">
        <v>8786636.0</v>
      </c>
      <c r="G1631" s="17">
        <v>1.2395475E7</v>
      </c>
      <c r="H1631" s="17">
        <v>1.971493E7</v>
      </c>
    </row>
    <row r="1632">
      <c r="A1632" s="7" t="s">
        <v>824</v>
      </c>
      <c r="B1632" s="17" t="s">
        <v>825</v>
      </c>
      <c r="C1632" s="17">
        <v>325.0</v>
      </c>
      <c r="D1632" s="17">
        <v>1.332693842E7</v>
      </c>
      <c r="E1632" s="17">
        <v>6628000.0</v>
      </c>
      <c r="F1632" s="17">
        <v>9250277.0</v>
      </c>
      <c r="G1632" s="17">
        <v>1.43234E7</v>
      </c>
      <c r="H1632" s="17">
        <v>2.2779717E7</v>
      </c>
    </row>
    <row r="1633">
      <c r="A1633" s="7" t="s">
        <v>538</v>
      </c>
      <c r="B1633" s="17" t="s">
        <v>539</v>
      </c>
      <c r="C1633" s="17">
        <v>179.0</v>
      </c>
      <c r="D1633" s="17">
        <v>2.218960957E7</v>
      </c>
      <c r="E1633" s="17">
        <v>7003566.0</v>
      </c>
      <c r="F1633" s="17">
        <v>1.0964429E7</v>
      </c>
      <c r="G1633" s="17">
        <v>2.0849384E7</v>
      </c>
      <c r="H1633" s="17">
        <v>3.2501986E7</v>
      </c>
    </row>
    <row r="1634">
      <c r="A1634" s="7" t="s">
        <v>826</v>
      </c>
      <c r="B1634" s="17" t="s">
        <v>827</v>
      </c>
      <c r="C1634" s="17">
        <v>27.0</v>
      </c>
      <c r="D1634" s="17">
        <v>1.08191343E7</v>
      </c>
      <c r="E1634" s="17">
        <v>5903258.0</v>
      </c>
      <c r="F1634" s="17">
        <v>8821513.0</v>
      </c>
      <c r="G1634" s="17">
        <v>1.3938698E7</v>
      </c>
      <c r="H1634" s="17">
        <v>2.1125102E7</v>
      </c>
    </row>
    <row r="1635">
      <c r="A1635" s="7" t="s">
        <v>540</v>
      </c>
      <c r="B1635" s="17" t="s">
        <v>541</v>
      </c>
      <c r="C1635" s="17">
        <v>297.0</v>
      </c>
      <c r="D1635" s="17">
        <v>1.680253904E7</v>
      </c>
      <c r="E1635" s="17">
        <v>8400614.0</v>
      </c>
      <c r="F1635" s="17">
        <v>1.1558976E7</v>
      </c>
      <c r="G1635" s="17">
        <v>1.7289065E7</v>
      </c>
      <c r="H1635" s="17">
        <v>2.8920653E7</v>
      </c>
    </row>
    <row r="1636">
      <c r="A1636" s="7" t="s">
        <v>542</v>
      </c>
      <c r="B1636" s="17" t="s">
        <v>543</v>
      </c>
      <c r="C1636" s="17">
        <v>1.0</v>
      </c>
      <c r="D1636" s="17">
        <v>1.3342232E7</v>
      </c>
      <c r="E1636" s="17">
        <v>1.3342232E7</v>
      </c>
      <c r="F1636" s="17">
        <v>1.3342232E7</v>
      </c>
      <c r="G1636" s="17">
        <v>1.3342232E7</v>
      </c>
      <c r="H1636" s="17">
        <v>1.3342232E7</v>
      </c>
    </row>
    <row r="1637">
      <c r="A1637" s="7" t="s">
        <v>545</v>
      </c>
      <c r="B1637" s="17" t="s">
        <v>546</v>
      </c>
      <c r="C1637" s="17">
        <v>4.0</v>
      </c>
      <c r="D1637" s="17">
        <v>6.4152843E7</v>
      </c>
      <c r="E1637" s="17">
        <v>9170555.0</v>
      </c>
      <c r="F1637" s="17">
        <v>1.2302534E7</v>
      </c>
      <c r="G1637" s="17">
        <v>3.8368827E7</v>
      </c>
      <c r="H1637" s="17">
        <v>1.96769456E8</v>
      </c>
    </row>
    <row r="1638">
      <c r="A1638" s="7" t="s">
        <v>547</v>
      </c>
      <c r="B1638" s="17" t="s">
        <v>548</v>
      </c>
      <c r="C1638" s="17">
        <v>8.0</v>
      </c>
      <c r="D1638" s="17">
        <v>7979194.125</v>
      </c>
      <c r="E1638" s="17">
        <v>4578832.0</v>
      </c>
      <c r="F1638" s="17">
        <v>9231973.0</v>
      </c>
      <c r="G1638" s="17">
        <v>9296983.0</v>
      </c>
      <c r="H1638" s="17">
        <v>9918786.0</v>
      </c>
    </row>
    <row r="1639">
      <c r="A1639" s="7" t="s">
        <v>550</v>
      </c>
      <c r="B1639" s="17" t="s">
        <v>551</v>
      </c>
      <c r="C1639" s="17">
        <v>1017.0</v>
      </c>
      <c r="D1639" s="17">
        <v>2.297490542E7</v>
      </c>
      <c r="E1639" s="17">
        <v>8610501.0</v>
      </c>
      <c r="F1639" s="17">
        <v>1.4368121E7</v>
      </c>
      <c r="G1639" s="17">
        <v>2.5696087E7</v>
      </c>
      <c r="H1639" s="17">
        <v>4.6221074E7</v>
      </c>
    </row>
    <row r="1640">
      <c r="A1640" s="7" t="s">
        <v>828</v>
      </c>
      <c r="B1640" s="17" t="s">
        <v>829</v>
      </c>
      <c r="C1640" s="17">
        <v>41.0</v>
      </c>
      <c r="D1640" s="17">
        <v>2.631474795E7</v>
      </c>
      <c r="E1640" s="17">
        <v>7278800.0</v>
      </c>
      <c r="F1640" s="17">
        <v>1.530134E7</v>
      </c>
      <c r="G1640" s="17">
        <v>2.3010317E7</v>
      </c>
      <c r="H1640" s="17">
        <v>3.5214682E7</v>
      </c>
    </row>
    <row r="1641">
      <c r="A1641" s="7" t="s">
        <v>552</v>
      </c>
      <c r="B1641" s="17" t="s">
        <v>553</v>
      </c>
      <c r="C1641" s="17">
        <v>11.0</v>
      </c>
      <c r="D1641" s="17">
        <v>4.675823109E7</v>
      </c>
      <c r="E1641" s="17">
        <v>6858434.0</v>
      </c>
      <c r="F1641" s="17">
        <v>3.7191895E7</v>
      </c>
      <c r="G1641" s="17">
        <v>8.979008E7</v>
      </c>
      <c r="H1641" s="17">
        <v>9.7138128E7</v>
      </c>
    </row>
    <row r="1642">
      <c r="A1642" s="7" t="s">
        <v>554</v>
      </c>
      <c r="B1642" s="17" t="s">
        <v>555</v>
      </c>
      <c r="C1642" s="17">
        <v>372.0</v>
      </c>
      <c r="D1642" s="17">
        <v>1.270564771E7</v>
      </c>
      <c r="E1642" s="17">
        <v>6932958.0</v>
      </c>
      <c r="F1642" s="17">
        <v>9470608.0</v>
      </c>
      <c r="G1642" s="17">
        <v>1.4451411E7</v>
      </c>
      <c r="H1642" s="17">
        <v>2.1295943E7</v>
      </c>
    </row>
    <row r="1643">
      <c r="A1643" s="7" t="s">
        <v>557</v>
      </c>
      <c r="B1643" s="17" t="s">
        <v>558</v>
      </c>
      <c r="C1643" s="17">
        <v>43.0</v>
      </c>
      <c r="D1643" s="17">
        <v>1.231556086E7</v>
      </c>
      <c r="E1643" s="17">
        <v>6792542.0</v>
      </c>
      <c r="F1643" s="17">
        <v>1.0530319E7</v>
      </c>
      <c r="G1643" s="17">
        <v>1.6235686E7</v>
      </c>
      <c r="H1643" s="17">
        <v>2.3540871E7</v>
      </c>
    </row>
    <row r="1644">
      <c r="A1644" s="7" t="s">
        <v>559</v>
      </c>
      <c r="B1644" s="17" t="s">
        <v>560</v>
      </c>
      <c r="C1644" s="17">
        <v>94.0</v>
      </c>
      <c r="D1644" s="17">
        <v>1.710896907E7</v>
      </c>
      <c r="E1644" s="17">
        <v>8679279.0</v>
      </c>
      <c r="F1644" s="17">
        <v>1.1986647E7</v>
      </c>
      <c r="G1644" s="17">
        <v>1.93272E7</v>
      </c>
      <c r="H1644" s="17">
        <v>2.8101346E7</v>
      </c>
    </row>
    <row r="1645">
      <c r="A1645" s="7" t="s">
        <v>561</v>
      </c>
      <c r="B1645" s="17" t="s">
        <v>562</v>
      </c>
      <c r="C1645" s="17">
        <v>106.0</v>
      </c>
      <c r="D1645" s="17">
        <v>1.47997411E7</v>
      </c>
      <c r="E1645" s="17">
        <v>7561000.0</v>
      </c>
      <c r="F1645" s="17">
        <v>1.0763895E7</v>
      </c>
      <c r="G1645" s="17">
        <v>1.5444791E7</v>
      </c>
      <c r="H1645" s="17">
        <v>2.9901033E7</v>
      </c>
    </row>
    <row r="1646">
      <c r="A1646" s="7" t="s">
        <v>245</v>
      </c>
      <c r="B1646" s="17" t="s">
        <v>246</v>
      </c>
      <c r="C1646" s="17">
        <v>1606.0</v>
      </c>
      <c r="D1646" s="17">
        <v>2.957019628E7</v>
      </c>
      <c r="E1646" s="17">
        <v>1.4591803E7</v>
      </c>
      <c r="F1646" s="17">
        <v>2.1771981E7</v>
      </c>
      <c r="G1646" s="17">
        <v>3.5237568E7</v>
      </c>
      <c r="H1646" s="17">
        <v>5.5038279E7</v>
      </c>
    </row>
    <row r="1647">
      <c r="A1647" s="7" t="s">
        <v>247</v>
      </c>
      <c r="B1647" s="17" t="s">
        <v>24</v>
      </c>
      <c r="C1647" s="17">
        <v>893.0</v>
      </c>
      <c r="D1647" s="17">
        <v>2.860405589E7</v>
      </c>
      <c r="E1647" s="17">
        <v>9352248.0</v>
      </c>
      <c r="F1647" s="17">
        <v>1.5871013E7</v>
      </c>
      <c r="G1647" s="17">
        <v>3.2762661E7</v>
      </c>
      <c r="H1647" s="17">
        <v>5.5584761E7</v>
      </c>
    </row>
    <row r="1648">
      <c r="A1648" s="7" t="s">
        <v>249</v>
      </c>
      <c r="B1648" s="17" t="s">
        <v>250</v>
      </c>
      <c r="C1648" s="17">
        <v>1591.0</v>
      </c>
      <c r="D1648" s="17">
        <v>3.792324824E7</v>
      </c>
      <c r="E1648" s="17">
        <v>1.6716181E7</v>
      </c>
      <c r="F1648" s="17">
        <v>2.6257425E7</v>
      </c>
      <c r="G1648" s="17">
        <v>4.6010851E7</v>
      </c>
      <c r="H1648" s="17">
        <v>7.1484578E7</v>
      </c>
    </row>
    <row r="1649">
      <c r="A1649" s="7" t="s">
        <v>180</v>
      </c>
      <c r="B1649" s="17" t="s">
        <v>181</v>
      </c>
      <c r="C1649" s="17">
        <v>332.0</v>
      </c>
      <c r="D1649" s="17">
        <v>3.486700617E7</v>
      </c>
      <c r="E1649" s="17">
        <v>1.7509335E7</v>
      </c>
      <c r="F1649" s="17">
        <v>2.7849715E7</v>
      </c>
      <c r="G1649" s="17">
        <v>4.3738942E7</v>
      </c>
      <c r="H1649" s="17">
        <v>6.0335304E7</v>
      </c>
    </row>
    <row r="1650">
      <c r="A1650" s="7" t="s">
        <v>251</v>
      </c>
      <c r="B1650" s="17" t="s">
        <v>31</v>
      </c>
      <c r="C1650" s="17">
        <v>48.0</v>
      </c>
      <c r="D1650" s="17">
        <v>3.854246881E7</v>
      </c>
      <c r="E1650" s="17">
        <v>1.5852913E7</v>
      </c>
      <c r="F1650" s="17">
        <v>2.2108887E7</v>
      </c>
      <c r="G1650" s="17">
        <v>5.4855522E7</v>
      </c>
      <c r="H1650" s="17">
        <v>8.22691E7</v>
      </c>
    </row>
    <row r="1651">
      <c r="A1651" s="7" t="s">
        <v>184</v>
      </c>
      <c r="B1651" s="17" t="s">
        <v>185</v>
      </c>
      <c r="C1651" s="17">
        <v>47.0</v>
      </c>
      <c r="D1651" s="17">
        <v>3.296485621E7</v>
      </c>
      <c r="E1651" s="17">
        <v>1.5374654E7</v>
      </c>
      <c r="F1651" s="17">
        <v>2.5488442E7</v>
      </c>
      <c r="G1651" s="17">
        <v>4.4912186E7</v>
      </c>
      <c r="H1651" s="17">
        <v>6.8409082E7</v>
      </c>
    </row>
    <row r="1652">
      <c r="A1652" s="7" t="s">
        <v>19</v>
      </c>
      <c r="B1652" s="17" t="s">
        <v>21</v>
      </c>
      <c r="C1652" s="17">
        <v>561.0</v>
      </c>
      <c r="D1652" s="17">
        <v>6.170876183E7</v>
      </c>
      <c r="E1652" s="17">
        <v>2.6328318E7</v>
      </c>
      <c r="F1652" s="17">
        <v>4.7371792E7</v>
      </c>
      <c r="G1652" s="17">
        <v>8.112091E7</v>
      </c>
      <c r="H1652" s="17">
        <v>1.23204704E8</v>
      </c>
    </row>
    <row r="1653">
      <c r="A1653" s="7" t="s">
        <v>186</v>
      </c>
      <c r="B1653" s="17" t="s">
        <v>187</v>
      </c>
      <c r="C1653" s="17">
        <v>12.0</v>
      </c>
      <c r="D1653" s="17">
        <v>3.470718217E7</v>
      </c>
      <c r="E1653" s="17">
        <v>1.6315673E7</v>
      </c>
      <c r="F1653" s="17">
        <v>2.0486866E7</v>
      </c>
      <c r="G1653" s="17">
        <v>3.1838865E7</v>
      </c>
      <c r="H1653" s="17">
        <v>8.0635761E7</v>
      </c>
    </row>
    <row r="1654">
      <c r="A1654" s="7" t="s">
        <v>189</v>
      </c>
      <c r="B1654" s="17" t="s">
        <v>190</v>
      </c>
      <c r="C1654" s="17">
        <v>38.0</v>
      </c>
      <c r="D1654" s="17">
        <v>2.536034642E7</v>
      </c>
      <c r="E1654" s="17">
        <v>2.1342902E7</v>
      </c>
      <c r="F1654" s="17">
        <v>2.3191199E7</v>
      </c>
      <c r="G1654" s="17">
        <v>2.7609347E7</v>
      </c>
      <c r="H1654" s="17">
        <v>3.6960016E7</v>
      </c>
    </row>
    <row r="1655">
      <c r="A1655" s="7" t="s">
        <v>191</v>
      </c>
      <c r="B1655" s="17" t="s">
        <v>192</v>
      </c>
      <c r="C1655" s="17">
        <v>118.0</v>
      </c>
      <c r="D1655" s="17">
        <v>3.247581453E7</v>
      </c>
      <c r="E1655" s="17">
        <v>1.84307E7</v>
      </c>
      <c r="F1655" s="17">
        <v>2.466975E7</v>
      </c>
      <c r="G1655" s="17">
        <v>3.82391E7</v>
      </c>
      <c r="H1655" s="17">
        <v>6.0431141E7</v>
      </c>
    </row>
    <row r="1656">
      <c r="A1656" s="7" t="s">
        <v>195</v>
      </c>
      <c r="B1656" s="17" t="s">
        <v>197</v>
      </c>
      <c r="C1656" s="17">
        <v>20.0</v>
      </c>
      <c r="D1656" s="17">
        <v>2.89450271E7</v>
      </c>
      <c r="E1656" s="17">
        <v>2.2210681E7</v>
      </c>
      <c r="F1656" s="17">
        <v>2.3900862E7</v>
      </c>
      <c r="G1656" s="17">
        <v>2.8321161E7</v>
      </c>
      <c r="H1656" s="17">
        <v>3.5872946E7</v>
      </c>
    </row>
    <row r="1657">
      <c r="A1657" s="7" t="s">
        <v>198</v>
      </c>
      <c r="B1657" s="17" t="s">
        <v>199</v>
      </c>
      <c r="C1657" s="17">
        <v>302.0</v>
      </c>
      <c r="D1657" s="17">
        <v>4.052572904E7</v>
      </c>
      <c r="E1657" s="17">
        <v>1.7345389E7</v>
      </c>
      <c r="F1657" s="17">
        <v>2.68784E7</v>
      </c>
      <c r="G1657" s="17">
        <v>4.5205051E7</v>
      </c>
      <c r="H1657" s="17">
        <v>8.5692924E7</v>
      </c>
    </row>
    <row r="1658">
      <c r="A1658" s="7" t="s">
        <v>22</v>
      </c>
      <c r="B1658" s="17" t="s">
        <v>23</v>
      </c>
      <c r="C1658" s="17">
        <v>56.0</v>
      </c>
      <c r="D1658" s="17">
        <v>6.215272727E7</v>
      </c>
      <c r="E1658" s="17">
        <v>2.8993886E7</v>
      </c>
      <c r="F1658" s="17">
        <v>5.9449238E7</v>
      </c>
      <c r="G1658" s="17">
        <v>7.9473017E7</v>
      </c>
      <c r="H1658" s="17">
        <v>1.2084201E8</v>
      </c>
    </row>
    <row r="1659">
      <c r="A1659" s="7" t="s">
        <v>25</v>
      </c>
      <c r="B1659" s="17" t="s">
        <v>26</v>
      </c>
      <c r="C1659" s="17">
        <v>45.0</v>
      </c>
      <c r="D1659" s="17">
        <v>1.08276642E8</v>
      </c>
      <c r="E1659" s="17">
        <v>2.4332858E7</v>
      </c>
      <c r="F1659" s="17">
        <v>4.3941752E7</v>
      </c>
      <c r="G1659" s="17">
        <v>6.7991869E7</v>
      </c>
      <c r="H1659" s="17">
        <v>1.94837238E8</v>
      </c>
    </row>
    <row r="1660">
      <c r="A1660" s="7" t="s">
        <v>4199</v>
      </c>
      <c r="B1660" s="17" t="s">
        <v>156</v>
      </c>
      <c r="C1660" s="17">
        <v>7.0</v>
      </c>
      <c r="D1660" s="17">
        <v>3.921294557E7</v>
      </c>
      <c r="E1660" s="17">
        <v>1.523607E7</v>
      </c>
      <c r="F1660" s="17">
        <v>3.7733389E7</v>
      </c>
      <c r="G1660" s="17">
        <v>4.3356155E7</v>
      </c>
      <c r="H1660" s="17">
        <v>9.0660622E7</v>
      </c>
    </row>
    <row r="1661">
      <c r="A1661" s="7" t="s">
        <v>29</v>
      </c>
      <c r="B1661" s="17" t="s">
        <v>30</v>
      </c>
      <c r="C1661" s="17">
        <v>12.0</v>
      </c>
      <c r="D1661" s="17">
        <v>4.443179357E8</v>
      </c>
      <c r="E1661" s="17">
        <v>5946914.0</v>
      </c>
      <c r="F1661" s="17">
        <v>3.9523447E7</v>
      </c>
      <c r="G1661" s="17">
        <v>6.97464525E8</v>
      </c>
      <c r="H1661" s="17">
        <v>8.75674077E8</v>
      </c>
    </row>
    <row r="1662">
      <c r="A1662" s="7" t="s">
        <v>32</v>
      </c>
      <c r="B1662" s="17" t="s">
        <v>33</v>
      </c>
      <c r="C1662" s="17">
        <v>176.0</v>
      </c>
      <c r="D1662" s="17">
        <v>6.166802992E7</v>
      </c>
      <c r="E1662" s="17">
        <v>2.4014495E7</v>
      </c>
      <c r="F1662" s="17">
        <v>3.8834989E7</v>
      </c>
      <c r="G1662" s="17">
        <v>6.8780261E7</v>
      </c>
      <c r="H1662" s="17">
        <v>1.35242035E8</v>
      </c>
    </row>
    <row r="1663">
      <c r="A1663" s="7" t="s">
        <v>35</v>
      </c>
      <c r="B1663" s="17" t="s">
        <v>38</v>
      </c>
      <c r="C1663" s="17">
        <v>134.0</v>
      </c>
      <c r="D1663" s="17">
        <v>5.372534035E7</v>
      </c>
      <c r="E1663" s="17">
        <v>1.9265531E7</v>
      </c>
      <c r="F1663" s="17">
        <v>3.2411865E7</v>
      </c>
      <c r="G1663" s="17">
        <v>6.2200076E7</v>
      </c>
      <c r="H1663" s="17">
        <v>1.07551984E8</v>
      </c>
    </row>
    <row r="1664">
      <c r="A1664" s="7" t="s">
        <v>254</v>
      </c>
      <c r="B1664" s="17" t="s">
        <v>37</v>
      </c>
      <c r="C1664" s="17">
        <v>576.0</v>
      </c>
      <c r="D1664" s="17">
        <v>2.322079321E7</v>
      </c>
      <c r="E1664" s="17">
        <v>8274649.0</v>
      </c>
      <c r="F1664" s="17">
        <v>1.4923999E7</v>
      </c>
      <c r="G1664" s="17">
        <v>2.7860756E7</v>
      </c>
      <c r="H1664" s="17">
        <v>4.8214473E7</v>
      </c>
    </row>
    <row r="1665">
      <c r="A1665" s="7" t="s">
        <v>255</v>
      </c>
      <c r="B1665" s="17" t="s">
        <v>257</v>
      </c>
      <c r="C1665" s="17">
        <v>3.0</v>
      </c>
      <c r="D1665" s="17">
        <v>4.934135433E7</v>
      </c>
      <c r="E1665" s="17">
        <v>1.4964564E7</v>
      </c>
      <c r="F1665" s="17">
        <v>4.7894777E7</v>
      </c>
      <c r="G1665" s="17">
        <v>8.5164722E7</v>
      </c>
      <c r="H1665" s="17">
        <v>8.5164722E7</v>
      </c>
    </row>
    <row r="1666">
      <c r="A1666" s="7" t="s">
        <v>39</v>
      </c>
      <c r="B1666" s="17" t="s">
        <v>40</v>
      </c>
      <c r="C1666" s="17">
        <v>1.0</v>
      </c>
      <c r="D1666" s="17">
        <v>4.1920424E7</v>
      </c>
      <c r="E1666" s="17">
        <v>4.1920424E7</v>
      </c>
      <c r="F1666" s="17">
        <v>4.1920424E7</v>
      </c>
      <c r="G1666" s="17">
        <v>4.1920424E7</v>
      </c>
      <c r="H1666" s="17">
        <v>4.1920424E7</v>
      </c>
    </row>
    <row r="1667">
      <c r="A1667" s="7" t="s">
        <v>258</v>
      </c>
      <c r="B1667" s="17" t="s">
        <v>49</v>
      </c>
      <c r="C1667" s="17">
        <v>36.0</v>
      </c>
      <c r="D1667" s="17">
        <v>3.4597641E7</v>
      </c>
      <c r="E1667" s="17">
        <v>1.5011497E7</v>
      </c>
      <c r="F1667" s="17">
        <v>2.6488079E7</v>
      </c>
      <c r="G1667" s="17">
        <v>4.4990363E7</v>
      </c>
      <c r="H1667" s="17">
        <v>7.9162414E7</v>
      </c>
    </row>
    <row r="1668">
      <c r="A1668" s="7" t="s">
        <v>260</v>
      </c>
      <c r="B1668" s="17" t="s">
        <v>109</v>
      </c>
      <c r="C1668" s="17">
        <v>44.0</v>
      </c>
      <c r="D1668" s="17">
        <v>3.469106032E7</v>
      </c>
      <c r="E1668" s="17">
        <v>1.3161068E7</v>
      </c>
      <c r="F1668" s="17">
        <v>1.86043E7</v>
      </c>
      <c r="G1668" s="17">
        <v>3.89556E7</v>
      </c>
      <c r="H1668" s="17">
        <v>9.3429773E7</v>
      </c>
    </row>
    <row r="1669">
      <c r="A1669" s="7" t="s">
        <v>88</v>
      </c>
      <c r="B1669" s="17" t="s">
        <v>54</v>
      </c>
      <c r="C1669" s="17">
        <v>114.0</v>
      </c>
      <c r="D1669" s="17">
        <v>4.422986438E7</v>
      </c>
      <c r="E1669" s="17">
        <v>1.9756098E7</v>
      </c>
      <c r="F1669" s="17">
        <v>3.3363315E7</v>
      </c>
      <c r="G1669" s="17">
        <v>5.2781241E7</v>
      </c>
      <c r="H1669" s="17">
        <v>8.0763676E7</v>
      </c>
    </row>
    <row r="1670">
      <c r="A1670" s="7" t="s">
        <v>200</v>
      </c>
      <c r="B1670" s="17" t="s">
        <v>203</v>
      </c>
      <c r="C1670" s="17">
        <v>8.0</v>
      </c>
      <c r="D1670" s="17">
        <v>9.651287163E7</v>
      </c>
      <c r="E1670" s="17">
        <v>3.5597708E7</v>
      </c>
      <c r="F1670" s="17">
        <v>7.3743148E7</v>
      </c>
      <c r="G1670" s="17">
        <v>1.1174705E8</v>
      </c>
      <c r="H1670" s="17">
        <v>2.12908021E8</v>
      </c>
    </row>
    <row r="1671">
      <c r="A1671" s="7" t="s">
        <v>204</v>
      </c>
      <c r="B1671" s="17" t="s">
        <v>205</v>
      </c>
      <c r="C1671" s="17">
        <v>327.0</v>
      </c>
      <c r="D1671" s="17">
        <v>4.204191136E7</v>
      </c>
      <c r="E1671" s="17">
        <v>1.3040863E7</v>
      </c>
      <c r="F1671" s="17">
        <v>2.2144852E7</v>
      </c>
      <c r="G1671" s="17">
        <v>3.8961709E7</v>
      </c>
      <c r="H1671" s="17">
        <v>9.0805503E7</v>
      </c>
    </row>
    <row r="1672">
      <c r="A1672" s="7" t="s">
        <v>206</v>
      </c>
      <c r="B1672" s="17" t="s">
        <v>207</v>
      </c>
      <c r="C1672" s="17">
        <v>357.0</v>
      </c>
      <c r="D1672" s="17">
        <v>2.722234742E7</v>
      </c>
      <c r="E1672" s="17">
        <v>1.144465E7</v>
      </c>
      <c r="F1672" s="17">
        <v>1.6231463E7</v>
      </c>
      <c r="G1672" s="17">
        <v>2.9711284E7</v>
      </c>
      <c r="H1672" s="17">
        <v>5.4398147E7</v>
      </c>
    </row>
    <row r="1673">
      <c r="A1673" s="7" t="s">
        <v>342</v>
      </c>
      <c r="B1673" s="17" t="s">
        <v>11</v>
      </c>
      <c r="C1673" s="17">
        <v>2331.0</v>
      </c>
      <c r="D1673" s="17">
        <v>4.100512397E7</v>
      </c>
      <c r="E1673" s="17">
        <v>2.3798947E7</v>
      </c>
      <c r="F1673" s="17">
        <v>3.5513501E7</v>
      </c>
      <c r="G1673" s="17">
        <v>4.7936723E7</v>
      </c>
      <c r="H1673" s="17">
        <v>6.7328199E7</v>
      </c>
    </row>
    <row r="1674">
      <c r="A1674" s="7" t="s">
        <v>343</v>
      </c>
      <c r="B1674" s="17" t="s">
        <v>12</v>
      </c>
      <c r="C1674" s="17">
        <v>242.0</v>
      </c>
      <c r="D1674" s="17">
        <v>3.939651451E7</v>
      </c>
      <c r="E1674" s="17">
        <v>1.90072E7</v>
      </c>
      <c r="F1674" s="17">
        <v>2.9773391E7</v>
      </c>
      <c r="G1674" s="17">
        <v>4.8278159E7</v>
      </c>
      <c r="H1674" s="17">
        <v>7.1506255E7</v>
      </c>
    </row>
    <row r="1675">
      <c r="A1675" s="7" t="s">
        <v>232</v>
      </c>
      <c r="B1675" s="17" t="s">
        <v>60</v>
      </c>
      <c r="C1675" s="17">
        <v>111.0</v>
      </c>
      <c r="D1675" s="17">
        <v>4.316142477E7</v>
      </c>
      <c r="E1675" s="17">
        <v>2.0747442E7</v>
      </c>
      <c r="F1675" s="17">
        <v>3.0040473E7</v>
      </c>
      <c r="G1675" s="17">
        <v>5.5497246E7</v>
      </c>
      <c r="H1675" s="17">
        <v>6.7540911E7</v>
      </c>
    </row>
    <row r="1676">
      <c r="A1676" s="7" t="s">
        <v>4200</v>
      </c>
      <c r="B1676" s="17" t="s">
        <v>4201</v>
      </c>
      <c r="C1676" s="17">
        <v>6.0</v>
      </c>
      <c r="D1676" s="17">
        <v>4.17853165E7</v>
      </c>
      <c r="E1676" s="17">
        <v>2.6731547E7</v>
      </c>
      <c r="F1676" s="17">
        <v>3.7043367E7</v>
      </c>
      <c r="G1676" s="17">
        <v>5.9866681E7</v>
      </c>
      <c r="H1676" s="17">
        <v>6.485426E7</v>
      </c>
    </row>
    <row r="1677">
      <c r="A1677" s="7" t="s">
        <v>209</v>
      </c>
      <c r="B1677" s="17" t="s">
        <v>210</v>
      </c>
      <c r="C1677" s="17">
        <v>450.0</v>
      </c>
      <c r="D1677" s="17">
        <v>2.682202525E7</v>
      </c>
      <c r="E1677" s="17">
        <v>1.4161401E7</v>
      </c>
      <c r="F1677" s="17">
        <v>1.9725567E7</v>
      </c>
      <c r="G1677" s="17">
        <v>3.2651085E7</v>
      </c>
      <c r="H1677" s="17">
        <v>5.2658464E7</v>
      </c>
    </row>
    <row r="1678">
      <c r="A1678" s="7" t="s">
        <v>345</v>
      </c>
      <c r="B1678" s="17" t="s">
        <v>13</v>
      </c>
      <c r="C1678" s="17">
        <v>490.0</v>
      </c>
      <c r="D1678" s="17">
        <v>3.811986532E7</v>
      </c>
      <c r="E1678" s="17">
        <v>2.5822204E7</v>
      </c>
      <c r="F1678" s="17">
        <v>3.0607051E7</v>
      </c>
      <c r="G1678" s="17">
        <v>4.5827695E7</v>
      </c>
      <c r="H1678" s="17">
        <v>6.7715035E7</v>
      </c>
    </row>
    <row r="1679">
      <c r="A1679" s="7" t="s">
        <v>346</v>
      </c>
      <c r="B1679" s="17" t="s">
        <v>15</v>
      </c>
      <c r="C1679" s="17">
        <v>3.0</v>
      </c>
      <c r="D1679" s="17">
        <v>2.473942667E7</v>
      </c>
      <c r="E1679" s="17">
        <v>2.1689684E7</v>
      </c>
      <c r="F1679" s="17">
        <v>2.3165138E7</v>
      </c>
      <c r="G1679" s="17">
        <v>2.9363458E7</v>
      </c>
      <c r="H1679" s="17">
        <v>2.9363458E7</v>
      </c>
    </row>
    <row r="1680">
      <c r="A1680" s="7" t="s">
        <v>212</v>
      </c>
      <c r="B1680" s="17" t="s">
        <v>66</v>
      </c>
      <c r="C1680" s="17">
        <v>22.0</v>
      </c>
      <c r="D1680" s="17">
        <v>2.537097977E7</v>
      </c>
      <c r="E1680" s="17">
        <v>1.7890234E7</v>
      </c>
      <c r="F1680" s="17">
        <v>2.260694E7</v>
      </c>
      <c r="G1680" s="17">
        <v>3.264644E7</v>
      </c>
      <c r="H1680" s="17">
        <v>3.707655E7</v>
      </c>
    </row>
    <row r="1681">
      <c r="A1681" s="7" t="s">
        <v>223</v>
      </c>
      <c r="B1681" s="17" t="s">
        <v>224</v>
      </c>
      <c r="C1681" s="17">
        <v>929.0</v>
      </c>
      <c r="D1681" s="17">
        <v>2.386487944E7</v>
      </c>
      <c r="E1681" s="17">
        <v>9825105.0</v>
      </c>
      <c r="F1681" s="17">
        <v>1.4019384E7</v>
      </c>
      <c r="G1681" s="17">
        <v>2.5502792E7</v>
      </c>
      <c r="H1681" s="17">
        <v>5.6842053E7</v>
      </c>
    </row>
    <row r="1682">
      <c r="A1682" s="7" t="s">
        <v>225</v>
      </c>
      <c r="B1682" s="17" t="s">
        <v>226</v>
      </c>
      <c r="C1682" s="17">
        <v>23342.0</v>
      </c>
      <c r="D1682" s="17">
        <v>2.16081712E7</v>
      </c>
      <c r="E1682" s="17">
        <v>1.0332179E7</v>
      </c>
      <c r="F1682" s="17">
        <v>1.5553976E7</v>
      </c>
      <c r="G1682" s="17">
        <v>2.5124284E7</v>
      </c>
      <c r="H1682" s="17">
        <v>4.2083483E7</v>
      </c>
    </row>
    <row r="1683">
      <c r="A1683" s="7" t="s">
        <v>214</v>
      </c>
      <c r="B1683" s="17" t="s">
        <v>217</v>
      </c>
      <c r="C1683" s="17">
        <v>22663.0</v>
      </c>
      <c r="D1683" s="17">
        <v>2.726695982E7</v>
      </c>
      <c r="E1683" s="17">
        <v>1.5158777E7</v>
      </c>
      <c r="F1683" s="17">
        <v>2.20472E7</v>
      </c>
      <c r="G1683" s="17">
        <v>3.1861214E7</v>
      </c>
      <c r="H1683" s="17">
        <v>4.6844683E7</v>
      </c>
    </row>
    <row r="1684">
      <c r="A1684" s="7" t="s">
        <v>218</v>
      </c>
      <c r="B1684" s="17" t="s">
        <v>219</v>
      </c>
      <c r="C1684" s="17">
        <v>876.0</v>
      </c>
      <c r="D1684" s="17">
        <v>2.390901113E7</v>
      </c>
      <c r="E1684" s="17">
        <v>1.4624079E7</v>
      </c>
      <c r="F1684" s="17">
        <v>1.8601564E7</v>
      </c>
      <c r="G1684" s="17">
        <v>2.669245E7</v>
      </c>
      <c r="H1684" s="17">
        <v>4.1433801E7</v>
      </c>
    </row>
    <row r="1685">
      <c r="A1685" s="7" t="s">
        <v>90</v>
      </c>
      <c r="B1685" s="17" t="s">
        <v>91</v>
      </c>
      <c r="C1685" s="17">
        <v>17.0</v>
      </c>
      <c r="D1685" s="17">
        <v>6.217034976E7</v>
      </c>
      <c r="E1685" s="17">
        <v>3.656435E7</v>
      </c>
      <c r="F1685" s="17">
        <v>4.4158588E7</v>
      </c>
      <c r="G1685" s="17">
        <v>6.2319872E7</v>
      </c>
      <c r="H1685" s="17">
        <v>1.16442218E8</v>
      </c>
    </row>
    <row r="1686">
      <c r="A1686" s="7" t="s">
        <v>93</v>
      </c>
      <c r="B1686" s="17" t="s">
        <v>94</v>
      </c>
      <c r="C1686" s="17">
        <v>685.0</v>
      </c>
      <c r="D1686" s="17">
        <v>4.393421612E7</v>
      </c>
      <c r="E1686" s="17">
        <v>2.2181619E7</v>
      </c>
      <c r="F1686" s="17">
        <v>3.442421E7</v>
      </c>
      <c r="G1686" s="17">
        <v>5.623788E7</v>
      </c>
      <c r="H1686" s="17">
        <v>7.9705722E7</v>
      </c>
    </row>
    <row r="1687">
      <c r="A1687" s="7" t="s">
        <v>96</v>
      </c>
      <c r="B1687" s="17" t="s">
        <v>98</v>
      </c>
      <c r="C1687" s="17">
        <v>10.0</v>
      </c>
      <c r="D1687" s="17">
        <v>4.28897696E7</v>
      </c>
      <c r="E1687" s="17">
        <v>1.8011584E7</v>
      </c>
      <c r="F1687" s="17">
        <v>3.9366087E7</v>
      </c>
      <c r="G1687" s="17">
        <v>5.1675663E7</v>
      </c>
      <c r="H1687" s="17">
        <v>7.4284271E7</v>
      </c>
    </row>
    <row r="1688">
      <c r="A1688" s="7" t="s">
        <v>99</v>
      </c>
      <c r="B1688" s="17" t="s">
        <v>100</v>
      </c>
      <c r="C1688" s="17">
        <v>8.0</v>
      </c>
      <c r="D1688" s="17">
        <v>4.137026938E7</v>
      </c>
      <c r="E1688" s="17">
        <v>1.1574826E7</v>
      </c>
      <c r="F1688" s="17">
        <v>2.8820731E7</v>
      </c>
      <c r="G1688" s="17">
        <v>4.6574723E7</v>
      </c>
      <c r="H1688" s="17">
        <v>1.20100726E8</v>
      </c>
    </row>
    <row r="1689">
      <c r="A1689" s="7" t="s">
        <v>107</v>
      </c>
      <c r="B1689" s="17" t="s">
        <v>108</v>
      </c>
      <c r="C1689" s="17">
        <v>15.0</v>
      </c>
      <c r="D1689" s="17">
        <v>3.7775542E7</v>
      </c>
      <c r="E1689" s="17">
        <v>2.6004698E7</v>
      </c>
      <c r="F1689" s="17">
        <v>3.6897646E7</v>
      </c>
      <c r="G1689" s="17">
        <v>5.0910962E7</v>
      </c>
      <c r="H1689" s="17">
        <v>5.1330971E7</v>
      </c>
    </row>
    <row r="1690">
      <c r="A1690" s="7" t="s">
        <v>110</v>
      </c>
      <c r="B1690" s="17" t="s">
        <v>111</v>
      </c>
      <c r="C1690" s="17">
        <v>1546.0</v>
      </c>
      <c r="D1690" s="17">
        <v>4.17181969E7</v>
      </c>
      <c r="E1690" s="17">
        <v>2.1634644E7</v>
      </c>
      <c r="F1690" s="17">
        <v>3.3116958E7</v>
      </c>
      <c r="G1690" s="17">
        <v>5.3332001E7</v>
      </c>
      <c r="H1690" s="17">
        <v>7.623205E7</v>
      </c>
    </row>
    <row r="1691">
      <c r="A1691" s="7" t="s">
        <v>112</v>
      </c>
      <c r="B1691" s="17" t="s">
        <v>114</v>
      </c>
      <c r="C1691" s="17">
        <v>567.0</v>
      </c>
      <c r="D1691" s="17">
        <v>7.248066379E7</v>
      </c>
      <c r="E1691" s="17">
        <v>3.0871744E7</v>
      </c>
      <c r="F1691" s="17">
        <v>5.3103933E7</v>
      </c>
      <c r="G1691" s="17">
        <v>8.0525E7</v>
      </c>
      <c r="H1691" s="17">
        <v>1.18577525E8</v>
      </c>
    </row>
    <row r="1692">
      <c r="A1692" s="7" t="s">
        <v>115</v>
      </c>
      <c r="B1692" s="17" t="s">
        <v>116</v>
      </c>
      <c r="C1692" s="17">
        <v>362.0</v>
      </c>
      <c r="D1692" s="17">
        <v>5.138753448E7</v>
      </c>
      <c r="E1692" s="17">
        <v>2.5140552E7</v>
      </c>
      <c r="F1692" s="17">
        <v>4.1594716E7</v>
      </c>
      <c r="G1692" s="17">
        <v>6.5389701E7</v>
      </c>
      <c r="H1692" s="17">
        <v>9.6079907E7</v>
      </c>
    </row>
    <row r="1693">
      <c r="A1693" s="7" t="s">
        <v>118</v>
      </c>
      <c r="B1693" s="17" t="s">
        <v>120</v>
      </c>
      <c r="C1693" s="17">
        <v>1687.0</v>
      </c>
      <c r="D1693" s="17">
        <v>3.281733438E7</v>
      </c>
      <c r="E1693" s="17">
        <v>1.71115E7</v>
      </c>
      <c r="F1693" s="17">
        <v>2.4826704E7</v>
      </c>
      <c r="G1693" s="17">
        <v>3.9183544E7</v>
      </c>
      <c r="H1693" s="17">
        <v>5.8493268E7</v>
      </c>
    </row>
    <row r="1694">
      <c r="A1694" s="7" t="s">
        <v>121</v>
      </c>
      <c r="B1694" s="17" t="s">
        <v>122</v>
      </c>
      <c r="C1694" s="17">
        <v>138.0</v>
      </c>
      <c r="D1694" s="17">
        <v>3.762682855E7</v>
      </c>
      <c r="E1694" s="17">
        <v>1.835023E7</v>
      </c>
      <c r="F1694" s="17">
        <v>2.5854422E7</v>
      </c>
      <c r="G1694" s="17">
        <v>4.3207632E7</v>
      </c>
      <c r="H1694" s="17">
        <v>6.4698723E7</v>
      </c>
    </row>
    <row r="1695">
      <c r="A1695" s="7" t="s">
        <v>123</v>
      </c>
      <c r="B1695" s="17" t="s">
        <v>124</v>
      </c>
      <c r="C1695" s="17">
        <v>1055.0</v>
      </c>
      <c r="D1695" s="17">
        <v>3.949199692E7</v>
      </c>
      <c r="E1695" s="17">
        <v>2.1082693E7</v>
      </c>
      <c r="F1695" s="17">
        <v>3.0512638E7</v>
      </c>
      <c r="G1695" s="17">
        <v>4.5543576E7</v>
      </c>
      <c r="H1695" s="17">
        <v>6.8050448E7</v>
      </c>
    </row>
    <row r="1696">
      <c r="A1696" s="7" t="s">
        <v>127</v>
      </c>
      <c r="B1696" s="17" t="s">
        <v>128</v>
      </c>
      <c r="C1696" s="17">
        <v>186.0</v>
      </c>
      <c r="D1696" s="17">
        <v>4.589156061E7</v>
      </c>
      <c r="E1696" s="17">
        <v>2.5081248E7</v>
      </c>
      <c r="F1696" s="17">
        <v>4.097205E7</v>
      </c>
      <c r="G1696" s="17">
        <v>5.8546291E7</v>
      </c>
      <c r="H1696" s="17">
        <v>8.2013551E7</v>
      </c>
    </row>
    <row r="1697">
      <c r="A1697" s="7" t="s">
        <v>129</v>
      </c>
      <c r="B1697" s="17" t="s">
        <v>130</v>
      </c>
      <c r="C1697" s="17">
        <v>2005.0</v>
      </c>
      <c r="D1697" s="17">
        <v>3.544201615E7</v>
      </c>
      <c r="E1697" s="17">
        <v>1.8587618E7</v>
      </c>
      <c r="F1697" s="17">
        <v>2.7460241E7</v>
      </c>
      <c r="G1697" s="17">
        <v>4.254062E7</v>
      </c>
      <c r="H1697" s="17">
        <v>5.9464938E7</v>
      </c>
    </row>
    <row r="1698">
      <c r="A1698" s="7" t="s">
        <v>131</v>
      </c>
      <c r="B1698" s="17" t="s">
        <v>132</v>
      </c>
      <c r="C1698" s="17">
        <v>630.0</v>
      </c>
      <c r="D1698" s="17">
        <v>4.984545143E7</v>
      </c>
      <c r="E1698" s="17">
        <v>2.2216955E7</v>
      </c>
      <c r="F1698" s="17">
        <v>4.4417709E7</v>
      </c>
      <c r="G1698" s="17">
        <v>5.9925674E7</v>
      </c>
      <c r="H1698" s="17">
        <v>8.4984425E7</v>
      </c>
    </row>
    <row r="1699">
      <c r="A1699" s="7" t="s">
        <v>135</v>
      </c>
      <c r="B1699" s="17" t="s">
        <v>136</v>
      </c>
      <c r="C1699" s="17">
        <v>11.0</v>
      </c>
      <c r="D1699" s="17">
        <v>7.560737136E7</v>
      </c>
      <c r="E1699" s="17">
        <v>1.8000033E7</v>
      </c>
      <c r="F1699" s="17">
        <v>4.6117434E7</v>
      </c>
      <c r="G1699" s="17">
        <v>6.0990561E7</v>
      </c>
      <c r="H1699" s="17">
        <v>8.6199052E7</v>
      </c>
    </row>
    <row r="1700">
      <c r="A1700" s="7" t="s">
        <v>137</v>
      </c>
      <c r="B1700" s="17" t="s">
        <v>138</v>
      </c>
      <c r="C1700" s="17">
        <v>9.0</v>
      </c>
      <c r="D1700" s="17">
        <v>5.592539589E7</v>
      </c>
      <c r="E1700" s="17">
        <v>4.9528489E7</v>
      </c>
      <c r="F1700" s="17">
        <v>5.83325E7</v>
      </c>
      <c r="G1700" s="17">
        <v>6.7691083E7</v>
      </c>
      <c r="H1700" s="17">
        <v>8.5051355E7</v>
      </c>
    </row>
    <row r="1701">
      <c r="A1701" s="7" t="s">
        <v>139</v>
      </c>
      <c r="B1701" s="17" t="s">
        <v>142</v>
      </c>
      <c r="C1701" s="17">
        <v>42.0</v>
      </c>
      <c r="D1701" s="17">
        <v>6.285294198E7</v>
      </c>
      <c r="E1701" s="17">
        <v>2.829645E7</v>
      </c>
      <c r="F1701" s="17">
        <v>4.9341353E7</v>
      </c>
      <c r="G1701" s="17">
        <v>9.0552594E7</v>
      </c>
      <c r="H1701" s="17">
        <v>1.219545E8</v>
      </c>
    </row>
    <row r="1702">
      <c r="A1702" s="7" t="s">
        <v>143</v>
      </c>
      <c r="B1702" s="17" t="s">
        <v>144</v>
      </c>
      <c r="C1702" s="17">
        <v>46.0</v>
      </c>
      <c r="D1702" s="17">
        <v>3.551830222E7</v>
      </c>
      <c r="E1702" s="17">
        <v>2.156375E7</v>
      </c>
      <c r="F1702" s="17">
        <v>2.65843E7</v>
      </c>
      <c r="G1702" s="17">
        <v>4.23573E7</v>
      </c>
      <c r="H1702" s="17">
        <v>6.2162868E7</v>
      </c>
    </row>
    <row r="1703">
      <c r="A1703" s="7" t="s">
        <v>145</v>
      </c>
      <c r="B1703" s="17" t="s">
        <v>147</v>
      </c>
      <c r="C1703" s="17">
        <v>108.0</v>
      </c>
      <c r="D1703" s="17">
        <v>5.471132219E7</v>
      </c>
      <c r="E1703" s="17">
        <v>2.8040934E7</v>
      </c>
      <c r="F1703" s="17">
        <v>4.5220418E7</v>
      </c>
      <c r="G1703" s="17">
        <v>6.7085956E7</v>
      </c>
      <c r="H1703" s="17">
        <v>9.3129845E7</v>
      </c>
    </row>
    <row r="1704">
      <c r="A1704" s="7" t="s">
        <v>151</v>
      </c>
      <c r="B1704" s="17" t="s">
        <v>153</v>
      </c>
      <c r="C1704" s="17">
        <v>288.0</v>
      </c>
      <c r="D1704" s="17">
        <v>3.206194132E7</v>
      </c>
      <c r="E1704" s="17">
        <v>1.9830594E7</v>
      </c>
      <c r="F1704" s="17">
        <v>2.6447547E7</v>
      </c>
      <c r="G1704" s="17">
        <v>3.6871025E7</v>
      </c>
      <c r="H1704" s="17">
        <v>5.2362979E7</v>
      </c>
    </row>
    <row r="1705">
      <c r="A1705" s="7" t="s">
        <v>154</v>
      </c>
      <c r="B1705" s="17" t="s">
        <v>155</v>
      </c>
      <c r="C1705" s="17">
        <v>136.0</v>
      </c>
      <c r="D1705" s="17">
        <v>3.606284932E7</v>
      </c>
      <c r="E1705" s="17">
        <v>1.6853514E7</v>
      </c>
      <c r="F1705" s="17">
        <v>2.2440894E7</v>
      </c>
      <c r="G1705" s="17">
        <v>4.839901E7</v>
      </c>
      <c r="H1705" s="17">
        <v>7.166372E7</v>
      </c>
    </row>
    <row r="1706">
      <c r="A1706" s="7" t="s">
        <v>157</v>
      </c>
      <c r="B1706" s="17" t="s">
        <v>159</v>
      </c>
      <c r="C1706" s="17">
        <v>185.0</v>
      </c>
      <c r="D1706" s="17">
        <v>5.111760875E7</v>
      </c>
      <c r="E1706" s="17">
        <v>2.1898764E7</v>
      </c>
      <c r="F1706" s="17">
        <v>3.8665366E7</v>
      </c>
      <c r="G1706" s="17">
        <v>5.7462599E7</v>
      </c>
      <c r="H1706" s="17">
        <v>1.13834202E8</v>
      </c>
    </row>
    <row r="1707">
      <c r="A1707" s="7" t="s">
        <v>298</v>
      </c>
      <c r="B1707" s="17" t="s">
        <v>299</v>
      </c>
      <c r="C1707" s="17">
        <v>114.0</v>
      </c>
      <c r="D1707" s="17">
        <v>3.110324247E7</v>
      </c>
      <c r="E1707" s="17">
        <v>2.220805E7</v>
      </c>
      <c r="F1707" s="17">
        <v>2.7369E7</v>
      </c>
      <c r="G1707" s="17">
        <v>3.511305E7</v>
      </c>
      <c r="H1707" s="17">
        <v>4.81914E7</v>
      </c>
    </row>
    <row r="1708">
      <c r="A1708" s="7" t="s">
        <v>300</v>
      </c>
      <c r="B1708" s="17" t="s">
        <v>302</v>
      </c>
      <c r="C1708" s="17">
        <v>62.0</v>
      </c>
      <c r="D1708" s="17">
        <v>3.665354295E7</v>
      </c>
      <c r="E1708" s="17">
        <v>2.0811087E7</v>
      </c>
      <c r="F1708" s="17">
        <v>2.678509E7</v>
      </c>
      <c r="G1708" s="17">
        <v>4.2481814E7</v>
      </c>
      <c r="H1708" s="17">
        <v>6.4813115E7</v>
      </c>
    </row>
    <row r="1709">
      <c r="A1709" s="7" t="s">
        <v>304</v>
      </c>
      <c r="B1709" s="17" t="s">
        <v>305</v>
      </c>
      <c r="C1709" s="17">
        <v>10.0</v>
      </c>
      <c r="D1709" s="17">
        <v>1.031851842E8</v>
      </c>
      <c r="E1709" s="17">
        <v>2.2613589E7</v>
      </c>
      <c r="F1709" s="17">
        <v>2.9975631E7</v>
      </c>
      <c r="G1709" s="17">
        <v>4.0962026E7</v>
      </c>
      <c r="H1709" s="17">
        <v>4.8822291E7</v>
      </c>
    </row>
    <row r="1710">
      <c r="A1710" s="7" t="s">
        <v>306</v>
      </c>
      <c r="B1710" s="17" t="s">
        <v>201</v>
      </c>
      <c r="C1710" s="17">
        <v>279.0</v>
      </c>
      <c r="D1710" s="17">
        <v>4.794205051E7</v>
      </c>
      <c r="E1710" s="17">
        <v>3.432988E7</v>
      </c>
      <c r="F1710" s="17">
        <v>4.5011987E7</v>
      </c>
      <c r="G1710" s="17">
        <v>5.5086214E7</v>
      </c>
      <c r="H1710" s="17">
        <v>7.3263574E7</v>
      </c>
    </row>
    <row r="1711">
      <c r="A1711" s="7" t="s">
        <v>309</v>
      </c>
      <c r="B1711" s="17" t="s">
        <v>208</v>
      </c>
      <c r="C1711" s="17">
        <v>1255.0</v>
      </c>
      <c r="D1711" s="17">
        <v>4.377742465E7</v>
      </c>
      <c r="E1711" s="17">
        <v>2.9253181E7</v>
      </c>
      <c r="F1711" s="17">
        <v>4.0376154E7</v>
      </c>
      <c r="G1711" s="17">
        <v>5.134962E7</v>
      </c>
      <c r="H1711" s="17">
        <v>6.7951307E7</v>
      </c>
    </row>
    <row r="1712">
      <c r="A1712" s="7" t="s">
        <v>310</v>
      </c>
      <c r="B1712" s="17" t="s">
        <v>215</v>
      </c>
      <c r="C1712" s="17">
        <v>5.0</v>
      </c>
      <c r="D1712" s="17">
        <v>3.71584398E7</v>
      </c>
      <c r="E1712" s="17">
        <v>3.9492605E7</v>
      </c>
      <c r="F1712" s="17">
        <v>4.1160182E7</v>
      </c>
      <c r="G1712" s="17">
        <v>4.4107988E7</v>
      </c>
      <c r="H1712" s="17">
        <v>4.6921742E7</v>
      </c>
    </row>
    <row r="1713">
      <c r="A1713" s="7" t="s">
        <v>312</v>
      </c>
      <c r="B1713" s="17" t="s">
        <v>220</v>
      </c>
      <c r="C1713" s="17">
        <v>2059.0</v>
      </c>
      <c r="D1713" s="17">
        <v>4.044041256E7</v>
      </c>
      <c r="E1713" s="17">
        <v>2.3773479E7</v>
      </c>
      <c r="F1713" s="17">
        <v>3.5131531E7</v>
      </c>
      <c r="G1713" s="17">
        <v>4.9583408E7</v>
      </c>
      <c r="H1713" s="17">
        <v>6.7768981E7</v>
      </c>
    </row>
    <row r="1714">
      <c r="A1714" s="7" t="s">
        <v>313</v>
      </c>
      <c r="B1714" s="17" t="s">
        <v>227</v>
      </c>
      <c r="C1714" s="17">
        <v>907.0</v>
      </c>
      <c r="D1714" s="17">
        <v>3.910160085E7</v>
      </c>
      <c r="E1714" s="17">
        <v>2.4490868E7</v>
      </c>
      <c r="F1714" s="17">
        <v>3.4599131E7</v>
      </c>
      <c r="G1714" s="17">
        <v>4.8201085E7</v>
      </c>
      <c r="H1714" s="17">
        <v>6.3080962E7</v>
      </c>
    </row>
    <row r="1715">
      <c r="A1715" s="7" t="s">
        <v>315</v>
      </c>
      <c r="B1715" s="17" t="s">
        <v>316</v>
      </c>
      <c r="C1715" s="17">
        <v>18.0</v>
      </c>
      <c r="D1715" s="17">
        <v>4.542353583E7</v>
      </c>
      <c r="E1715" s="17">
        <v>2.4499925E7</v>
      </c>
      <c r="F1715" s="17">
        <v>3.2981155E7</v>
      </c>
      <c r="G1715" s="17">
        <v>6.2590314E7</v>
      </c>
      <c r="H1715" s="17">
        <v>7.2609084E7</v>
      </c>
    </row>
    <row r="1716">
      <c r="A1716" s="7" t="s">
        <v>160</v>
      </c>
      <c r="B1716" s="17" t="s">
        <v>161</v>
      </c>
      <c r="C1716" s="17">
        <v>36.0</v>
      </c>
      <c r="D1716" s="17">
        <v>2.201347683E7</v>
      </c>
      <c r="E1716" s="17">
        <v>1.3731357E7</v>
      </c>
      <c r="F1716" s="17">
        <v>1.8617991E7</v>
      </c>
      <c r="G1716" s="17">
        <v>2.5557557E7</v>
      </c>
      <c r="H1716" s="17">
        <v>3.0325901E7</v>
      </c>
    </row>
    <row r="1717">
      <c r="A1717" s="7" t="s">
        <v>262</v>
      </c>
      <c r="B1717" s="17" t="s">
        <v>263</v>
      </c>
      <c r="C1717" s="17">
        <v>3.0</v>
      </c>
      <c r="D1717" s="17">
        <v>2.215595533E7</v>
      </c>
      <c r="E1717" s="17">
        <v>1.5434592E7</v>
      </c>
      <c r="F1717" s="17">
        <v>2.3703152E7</v>
      </c>
      <c r="G1717" s="17">
        <v>2.7330122E7</v>
      </c>
      <c r="H1717" s="17">
        <v>2.7330122E7</v>
      </c>
    </row>
    <row r="1718">
      <c r="A1718" s="7" t="s">
        <v>162</v>
      </c>
      <c r="B1718" s="17" t="s">
        <v>163</v>
      </c>
      <c r="C1718" s="17">
        <v>20.0</v>
      </c>
      <c r="D1718" s="17">
        <v>2.95773786E7</v>
      </c>
      <c r="E1718" s="17">
        <v>1.4530867E7</v>
      </c>
      <c r="F1718" s="17">
        <v>2.5010059E7</v>
      </c>
      <c r="G1718" s="17">
        <v>2.9464233E7</v>
      </c>
      <c r="H1718" s="17">
        <v>4.50111E7</v>
      </c>
    </row>
    <row r="1719">
      <c r="A1719" s="7" t="s">
        <v>165</v>
      </c>
      <c r="B1719" s="17" t="s">
        <v>167</v>
      </c>
      <c r="C1719" s="17">
        <v>12.0</v>
      </c>
      <c r="D1719" s="17">
        <v>1.089834417E8</v>
      </c>
      <c r="E1719" s="17">
        <v>1.8424609E7</v>
      </c>
      <c r="F1719" s="17">
        <v>7.5644335E7</v>
      </c>
      <c r="G1719" s="17">
        <v>1.62612877E8</v>
      </c>
      <c r="H1719" s="17">
        <v>2.33751493E8</v>
      </c>
    </row>
    <row r="1720">
      <c r="A1720" s="7" t="s">
        <v>317</v>
      </c>
      <c r="B1720" s="17" t="s">
        <v>318</v>
      </c>
      <c r="C1720" s="17">
        <v>52.0</v>
      </c>
      <c r="D1720" s="17">
        <v>3.130059765E7</v>
      </c>
      <c r="E1720" s="17">
        <v>2.2774214E7</v>
      </c>
      <c r="F1720" s="17">
        <v>2.8409076E7</v>
      </c>
      <c r="G1720" s="17">
        <v>3.880445E7</v>
      </c>
      <c r="H1720" s="17">
        <v>4.5899369E7</v>
      </c>
    </row>
    <row r="1721">
      <c r="A1721" s="7" t="s">
        <v>168</v>
      </c>
      <c r="B1721" s="17" t="s">
        <v>73</v>
      </c>
      <c r="C1721" s="17">
        <v>40.0</v>
      </c>
      <c r="D1721" s="17">
        <v>3.011360402E7</v>
      </c>
      <c r="E1721" s="17">
        <v>1.5593845E7</v>
      </c>
      <c r="F1721" s="17">
        <v>2.8703794E7</v>
      </c>
      <c r="G1721" s="17">
        <v>4.1165202E7</v>
      </c>
      <c r="H1721" s="17">
        <v>5.2471792E7</v>
      </c>
    </row>
    <row r="1722">
      <c r="A1722" s="7" t="s">
        <v>170</v>
      </c>
      <c r="B1722" s="17" t="s">
        <v>80</v>
      </c>
      <c r="C1722" s="17">
        <v>474.0</v>
      </c>
      <c r="D1722" s="17">
        <v>4.799242479E7</v>
      </c>
      <c r="E1722" s="17">
        <v>2.0833185E7</v>
      </c>
      <c r="F1722" s="17">
        <v>3.2837793E7</v>
      </c>
      <c r="G1722" s="17">
        <v>6.1405935E7</v>
      </c>
      <c r="H1722" s="17">
        <v>9.5491425E7</v>
      </c>
    </row>
    <row r="1723">
      <c r="A1723" s="7" t="s">
        <v>265</v>
      </c>
      <c r="B1723" s="17" t="s">
        <v>267</v>
      </c>
      <c r="C1723" s="17">
        <v>38.0</v>
      </c>
      <c r="D1723" s="17">
        <v>5.223699171E7</v>
      </c>
      <c r="E1723" s="17">
        <v>1.9197898E7</v>
      </c>
      <c r="F1723" s="17">
        <v>3.4059424E7</v>
      </c>
      <c r="G1723" s="17">
        <v>5.3744429E7</v>
      </c>
      <c r="H1723" s="17">
        <v>1.10247043E8</v>
      </c>
    </row>
    <row r="1724">
      <c r="A1724" s="7" t="s">
        <v>268</v>
      </c>
      <c r="B1724" s="17" t="s">
        <v>269</v>
      </c>
      <c r="C1724" s="17">
        <v>90.0</v>
      </c>
      <c r="D1724" s="17">
        <v>3.843505799E7</v>
      </c>
      <c r="E1724" s="17">
        <v>1.8935749E7</v>
      </c>
      <c r="F1724" s="17">
        <v>3.1343927E7</v>
      </c>
      <c r="G1724" s="17">
        <v>5.2241562E7</v>
      </c>
      <c r="H1724" s="17">
        <v>7.6684222E7</v>
      </c>
    </row>
    <row r="1725">
      <c r="A1725" s="7" t="s">
        <v>270</v>
      </c>
      <c r="B1725" s="17" t="s">
        <v>273</v>
      </c>
      <c r="C1725" s="17">
        <v>93.0</v>
      </c>
      <c r="D1725" s="17">
        <v>3.767473208E7</v>
      </c>
      <c r="E1725" s="17">
        <v>1.7344056E7</v>
      </c>
      <c r="F1725" s="17">
        <v>2.9745884E7</v>
      </c>
      <c r="G1725" s="17">
        <v>4.9201678E7</v>
      </c>
      <c r="H1725" s="17">
        <v>7.4092E7</v>
      </c>
    </row>
    <row r="1726">
      <c r="A1726" s="7" t="s">
        <v>234</v>
      </c>
      <c r="B1726" s="17" t="s">
        <v>85</v>
      </c>
      <c r="C1726" s="17">
        <v>162.0</v>
      </c>
      <c r="D1726" s="17">
        <v>4.559726098E7</v>
      </c>
      <c r="E1726" s="17">
        <v>2.2756553E7</v>
      </c>
      <c r="F1726" s="17">
        <v>3.4331081E7</v>
      </c>
      <c r="G1726" s="17">
        <v>5.3886758E7</v>
      </c>
      <c r="H1726" s="17">
        <v>8.8431271E7</v>
      </c>
    </row>
    <row r="1727">
      <c r="A1727" s="7" t="s">
        <v>235</v>
      </c>
      <c r="B1727" s="17" t="s">
        <v>236</v>
      </c>
      <c r="C1727" s="17">
        <v>596.0</v>
      </c>
      <c r="D1727" s="17">
        <v>3.749639448E7</v>
      </c>
      <c r="E1727" s="17">
        <v>1.8661003E7</v>
      </c>
      <c r="F1727" s="17">
        <v>2.8570016E7</v>
      </c>
      <c r="G1727" s="17">
        <v>4.8443509E7</v>
      </c>
      <c r="H1727" s="17">
        <v>7.3015397E7</v>
      </c>
    </row>
    <row r="1728">
      <c r="A1728" s="7" t="s">
        <v>347</v>
      </c>
      <c r="B1728" s="17" t="s">
        <v>17</v>
      </c>
      <c r="C1728" s="17">
        <v>81.0</v>
      </c>
      <c r="D1728" s="17">
        <v>2.398830715E7</v>
      </c>
      <c r="E1728" s="17">
        <v>1.12597E7</v>
      </c>
      <c r="F1728" s="17">
        <v>1.9403799E7</v>
      </c>
      <c r="G1728" s="17">
        <v>3.107945E7</v>
      </c>
      <c r="H1728" s="17">
        <v>3.9682435E7</v>
      </c>
    </row>
    <row r="1729">
      <c r="A1729" s="7" t="s">
        <v>349</v>
      </c>
      <c r="B1729" s="17" t="s">
        <v>89</v>
      </c>
      <c r="C1729" s="17">
        <v>50.0</v>
      </c>
      <c r="D1729" s="17">
        <v>4.01771943E7</v>
      </c>
      <c r="E1729" s="17">
        <v>2.0477596E7</v>
      </c>
      <c r="F1729" s="17">
        <v>2.5597725E7</v>
      </c>
      <c r="G1729" s="17">
        <v>3.4811058E7</v>
      </c>
      <c r="H1729" s="17">
        <v>6.1455699E7</v>
      </c>
    </row>
    <row r="1730">
      <c r="A1730" s="7" t="s">
        <v>237</v>
      </c>
      <c r="B1730" s="17" t="s">
        <v>95</v>
      </c>
      <c r="C1730" s="17">
        <v>19.0</v>
      </c>
      <c r="D1730" s="17">
        <v>4.458817279E7</v>
      </c>
      <c r="E1730" s="17">
        <v>2.411335E7</v>
      </c>
      <c r="F1730" s="17">
        <v>4.2441873E7</v>
      </c>
      <c r="G1730" s="17">
        <v>5.8790186E7</v>
      </c>
      <c r="H1730" s="17">
        <v>8.8844324E7</v>
      </c>
    </row>
    <row r="1731">
      <c r="A1731" s="7" t="s">
        <v>321</v>
      </c>
      <c r="B1731" s="17" t="s">
        <v>322</v>
      </c>
      <c r="C1731" s="17">
        <v>5.0</v>
      </c>
      <c r="D1731" s="17">
        <v>2.58361388E7</v>
      </c>
      <c r="E1731" s="17">
        <v>8584730.0</v>
      </c>
      <c r="F1731" s="17">
        <v>9081241.0</v>
      </c>
      <c r="G1731" s="17">
        <v>1.9651602E7</v>
      </c>
      <c r="H1731" s="17">
        <v>8.4823621E7</v>
      </c>
    </row>
    <row r="1732">
      <c r="A1732" s="7" t="s">
        <v>274</v>
      </c>
      <c r="B1732" s="17" t="s">
        <v>275</v>
      </c>
      <c r="C1732" s="17">
        <v>87.0</v>
      </c>
      <c r="D1732" s="17">
        <v>4.939917692E7</v>
      </c>
      <c r="E1732" s="17">
        <v>2.168195E7</v>
      </c>
      <c r="F1732" s="17">
        <v>3.4329479E7</v>
      </c>
      <c r="G1732" s="17">
        <v>5.5331903E7</v>
      </c>
      <c r="H1732" s="17">
        <v>1.19336756E8</v>
      </c>
    </row>
    <row r="1733">
      <c r="A1733" s="7" t="s">
        <v>42</v>
      </c>
      <c r="B1733" s="17" t="s">
        <v>44</v>
      </c>
      <c r="C1733" s="17">
        <v>15.0</v>
      </c>
      <c r="D1733" s="17">
        <v>4.088772213E7</v>
      </c>
      <c r="E1733" s="17">
        <v>1.71655E7</v>
      </c>
      <c r="F1733" s="17">
        <v>2.9676979E7</v>
      </c>
      <c r="G1733" s="17">
        <v>5.1981009E7</v>
      </c>
      <c r="H1733" s="17">
        <v>7.742307E7</v>
      </c>
    </row>
    <row r="1734">
      <c r="A1734" s="7" t="s">
        <v>45</v>
      </c>
      <c r="B1734" s="17" t="s">
        <v>46</v>
      </c>
      <c r="C1734" s="17">
        <v>65.0</v>
      </c>
      <c r="D1734" s="17">
        <v>3.941254188E7</v>
      </c>
      <c r="E1734" s="17">
        <v>2.0955598E7</v>
      </c>
      <c r="F1734" s="17">
        <v>2.8004709E7</v>
      </c>
      <c r="G1734" s="17">
        <v>4.6315502E7</v>
      </c>
      <c r="H1734" s="17">
        <v>6.8243281E7</v>
      </c>
    </row>
    <row r="1735">
      <c r="A1735" s="7" t="s">
        <v>47</v>
      </c>
      <c r="B1735" s="17" t="s">
        <v>48</v>
      </c>
      <c r="C1735" s="17">
        <v>6.0</v>
      </c>
      <c r="D1735" s="17">
        <v>5.469501117E7</v>
      </c>
      <c r="E1735" s="17">
        <v>2.4632506E7</v>
      </c>
      <c r="F1735" s="17">
        <v>3.3702013E7</v>
      </c>
      <c r="G1735" s="17">
        <v>7.9557857E7</v>
      </c>
      <c r="H1735" s="17">
        <v>1.32702552E8</v>
      </c>
    </row>
    <row r="1736">
      <c r="A1736" s="7" t="s">
        <v>50</v>
      </c>
      <c r="B1736" s="17" t="s">
        <v>51</v>
      </c>
      <c r="C1736" s="17">
        <v>120.0</v>
      </c>
      <c r="D1736" s="17">
        <v>6.827741499E7</v>
      </c>
      <c r="E1736" s="17">
        <v>2.6659223E7</v>
      </c>
      <c r="F1736" s="17">
        <v>4.819488E7</v>
      </c>
      <c r="G1736" s="17">
        <v>7.812801E7</v>
      </c>
      <c r="H1736" s="17">
        <v>1.39369381E8</v>
      </c>
    </row>
    <row r="1737">
      <c r="A1737" s="7" t="s">
        <v>52</v>
      </c>
      <c r="B1737" s="17" t="s">
        <v>53</v>
      </c>
      <c r="C1737" s="17">
        <v>12.0</v>
      </c>
      <c r="D1737" s="17">
        <v>8.583469483E7</v>
      </c>
      <c r="E1737" s="17">
        <v>3.1924738E7</v>
      </c>
      <c r="F1737" s="17">
        <v>4.1517336E7</v>
      </c>
      <c r="G1737" s="17">
        <v>9.9729625E7</v>
      </c>
      <c r="H1737" s="17">
        <v>2.11418042E8</v>
      </c>
    </row>
    <row r="1738">
      <c r="A1738" s="7" t="s">
        <v>56</v>
      </c>
      <c r="B1738" s="17" t="s">
        <v>57</v>
      </c>
      <c r="C1738" s="17">
        <v>69.0</v>
      </c>
      <c r="D1738" s="17">
        <v>4.907334386E7</v>
      </c>
      <c r="E1738" s="17">
        <v>2.3189293E7</v>
      </c>
      <c r="F1738" s="17">
        <v>3.77458E7</v>
      </c>
      <c r="G1738" s="17">
        <v>6.2713262E7</v>
      </c>
      <c r="H1738" s="17">
        <v>9.6527233E7</v>
      </c>
    </row>
    <row r="1739">
      <c r="A1739" s="7" t="s">
        <v>58</v>
      </c>
      <c r="B1739" s="17" t="s">
        <v>59</v>
      </c>
      <c r="C1739" s="17">
        <v>40.0</v>
      </c>
      <c r="D1739" s="17">
        <v>7.451632178E7</v>
      </c>
      <c r="E1739" s="17">
        <v>2.4912941E7</v>
      </c>
      <c r="F1739" s="17">
        <v>5.3048596E7</v>
      </c>
      <c r="G1739" s="17">
        <v>1.01884136E8</v>
      </c>
      <c r="H1739" s="17">
        <v>1.37494377E8</v>
      </c>
    </row>
    <row r="1740">
      <c r="A1740" s="7" t="s">
        <v>4202</v>
      </c>
      <c r="B1740" s="17" t="s">
        <v>169</v>
      </c>
      <c r="C1740" s="17">
        <v>1.0</v>
      </c>
      <c r="D1740" s="17">
        <v>9.861282E7</v>
      </c>
      <c r="E1740" s="17">
        <v>9.861282E7</v>
      </c>
      <c r="F1740" s="17">
        <v>9.861282E7</v>
      </c>
      <c r="G1740" s="17">
        <v>9.861282E7</v>
      </c>
      <c r="H1740" s="17">
        <v>9.861282E7</v>
      </c>
    </row>
    <row r="1741">
      <c r="A1741" s="7" t="s">
        <v>61</v>
      </c>
      <c r="B1741" s="17" t="s">
        <v>62</v>
      </c>
      <c r="C1741" s="17">
        <v>123.0</v>
      </c>
      <c r="D1741" s="17">
        <v>1.081121182E8</v>
      </c>
      <c r="E1741" s="17">
        <v>5.6554352E7</v>
      </c>
      <c r="F1741" s="17">
        <v>8.8699828E7</v>
      </c>
      <c r="G1741" s="17">
        <v>1.37529393E8</v>
      </c>
      <c r="H1741" s="17">
        <v>1.95724036E8</v>
      </c>
    </row>
    <row r="1742">
      <c r="A1742" s="7" t="s">
        <v>4205</v>
      </c>
      <c r="B1742" s="17" t="s">
        <v>171</v>
      </c>
      <c r="C1742" s="17">
        <v>2.0</v>
      </c>
      <c r="D1742" s="17">
        <v>6.55739425E7</v>
      </c>
      <c r="E1742" s="17">
        <v>4.3219334E7</v>
      </c>
      <c r="F1742" s="17">
        <v>4.3219334E7</v>
      </c>
      <c r="G1742" s="17">
        <v>8.7928551E7</v>
      </c>
      <c r="H1742" s="17">
        <v>8.7928551E7</v>
      </c>
    </row>
    <row r="1743">
      <c r="A1743" s="7" t="s">
        <v>83</v>
      </c>
      <c r="B1743" s="17" t="s">
        <v>84</v>
      </c>
      <c r="C1743" s="17">
        <v>5.0</v>
      </c>
      <c r="D1743" s="17">
        <v>8.2474014E7</v>
      </c>
      <c r="E1743" s="17">
        <v>3.5628103E7</v>
      </c>
      <c r="F1743" s="17">
        <v>4.1819755E7</v>
      </c>
      <c r="G1743" s="17">
        <v>5.0339742E7</v>
      </c>
      <c r="H1743" s="17">
        <v>2.5481807E8</v>
      </c>
    </row>
    <row r="1744">
      <c r="A1744" s="7" t="s">
        <v>324</v>
      </c>
      <c r="B1744" s="17" t="s">
        <v>326</v>
      </c>
      <c r="C1744" s="17">
        <v>83.0</v>
      </c>
      <c r="D1744" s="17">
        <v>3.392461287E7</v>
      </c>
      <c r="E1744" s="17">
        <v>2.3054967E7</v>
      </c>
      <c r="F1744" s="17">
        <v>2.7737755E7</v>
      </c>
      <c r="G1744" s="17">
        <v>4.2083834E7</v>
      </c>
      <c r="H1744" s="17">
        <v>5.3234081E7</v>
      </c>
    </row>
    <row r="1745">
      <c r="A1745" s="7" t="s">
        <v>327</v>
      </c>
      <c r="B1745" s="17" t="s">
        <v>328</v>
      </c>
      <c r="C1745" s="17">
        <v>7.0</v>
      </c>
      <c r="D1745" s="17">
        <v>1.090839686E7</v>
      </c>
      <c r="E1745" s="17">
        <v>3135142.0</v>
      </c>
      <c r="F1745" s="17">
        <v>7310457.0</v>
      </c>
      <c r="G1745" s="17">
        <v>2.2287693E7</v>
      </c>
      <c r="H1745" s="17">
        <v>2.4235812E7</v>
      </c>
    </row>
    <row r="1746">
      <c r="A1746" s="7" t="s">
        <v>276</v>
      </c>
      <c r="B1746" s="17" t="s">
        <v>278</v>
      </c>
      <c r="C1746" s="17">
        <v>17.0</v>
      </c>
      <c r="D1746" s="17">
        <v>6.1241334E7</v>
      </c>
      <c r="E1746" s="17">
        <v>2.1206776E7</v>
      </c>
      <c r="F1746" s="17">
        <v>3.5868433E7</v>
      </c>
      <c r="G1746" s="17">
        <v>5.3394921E7</v>
      </c>
      <c r="H1746" s="17">
        <v>2.19873859E8</v>
      </c>
    </row>
    <row r="1747">
      <c r="A1747" s="7" t="s">
        <v>331</v>
      </c>
      <c r="B1747" s="17" t="s">
        <v>332</v>
      </c>
      <c r="C1747" s="17">
        <v>133.0</v>
      </c>
      <c r="D1747" s="17">
        <v>7.096804352E7</v>
      </c>
      <c r="E1747" s="17">
        <v>2.9301578E7</v>
      </c>
      <c r="F1747" s="17">
        <v>4.8472284E7</v>
      </c>
      <c r="G1747" s="17">
        <v>8.3330431E7</v>
      </c>
      <c r="H1747" s="17">
        <v>1.48333881E8</v>
      </c>
    </row>
    <row r="1748">
      <c r="A1748" s="7" t="s">
        <v>333</v>
      </c>
      <c r="B1748" s="17" t="s">
        <v>335</v>
      </c>
      <c r="C1748" s="17">
        <v>70.0</v>
      </c>
      <c r="D1748" s="17">
        <v>5.22782903E7</v>
      </c>
      <c r="E1748" s="17">
        <v>3.9178605E7</v>
      </c>
      <c r="F1748" s="17">
        <v>4.2485865E7</v>
      </c>
      <c r="G1748" s="17">
        <v>5.6735775E7</v>
      </c>
      <c r="H1748" s="17">
        <v>8.866095E7</v>
      </c>
    </row>
    <row r="1749">
      <c r="A1749" s="7" t="s">
        <v>336</v>
      </c>
      <c r="B1749" s="17" t="s">
        <v>337</v>
      </c>
      <c r="C1749" s="17">
        <v>1.0</v>
      </c>
      <c r="D1749" s="17">
        <v>6.5139959E7</v>
      </c>
      <c r="E1749" s="17">
        <v>6.5139959E7</v>
      </c>
      <c r="F1749" s="17">
        <v>6.5139959E7</v>
      </c>
      <c r="G1749" s="17">
        <v>6.5139959E7</v>
      </c>
      <c r="H1749" s="17">
        <v>6.5139959E7</v>
      </c>
    </row>
    <row r="1750">
      <c r="A1750" s="7" t="s">
        <v>280</v>
      </c>
      <c r="B1750" s="17" t="s">
        <v>281</v>
      </c>
      <c r="C1750" s="17">
        <v>15.0</v>
      </c>
      <c r="D1750" s="17">
        <v>3.7525372E7</v>
      </c>
      <c r="E1750" s="17">
        <v>2.2444397E7</v>
      </c>
      <c r="F1750" s="17">
        <v>3.3603285E7</v>
      </c>
      <c r="G1750" s="17">
        <v>4.7207428E7</v>
      </c>
      <c r="H1750" s="17">
        <v>6.1161351E7</v>
      </c>
    </row>
    <row r="1751">
      <c r="A1751" s="7" t="s">
        <v>847</v>
      </c>
      <c r="B1751" s="17" t="s">
        <v>848</v>
      </c>
      <c r="C1751" s="17">
        <v>52021.0</v>
      </c>
      <c r="D1751" s="17">
        <v>9849172.932</v>
      </c>
      <c r="E1751" s="17">
        <v>5806676.0</v>
      </c>
      <c r="F1751" s="17">
        <v>7934015.0</v>
      </c>
      <c r="G1751" s="17">
        <v>1.1291245E7</v>
      </c>
      <c r="H1751" s="17">
        <v>1.62423E7</v>
      </c>
    </row>
    <row r="1752">
      <c r="A1752" s="7" t="s">
        <v>849</v>
      </c>
      <c r="B1752" s="17" t="s">
        <v>850</v>
      </c>
      <c r="C1752" s="17">
        <v>3118.0</v>
      </c>
      <c r="D1752" s="17">
        <v>1.099962689E7</v>
      </c>
      <c r="E1752" s="17">
        <v>6675800.0</v>
      </c>
      <c r="F1752" s="17">
        <v>9127132.0</v>
      </c>
      <c r="G1752" s="17">
        <v>1.2681293E7</v>
      </c>
      <c r="H1752" s="17">
        <v>1.6739924E7</v>
      </c>
    </row>
    <row r="1753">
      <c r="A1753" s="7" t="s">
        <v>852</v>
      </c>
      <c r="B1753" s="17" t="s">
        <v>853</v>
      </c>
      <c r="C1753" s="17">
        <v>2690.0</v>
      </c>
      <c r="D1753" s="17">
        <v>1.021915119E7</v>
      </c>
      <c r="E1753" s="17">
        <v>6179455.0</v>
      </c>
      <c r="F1753" s="17">
        <v>8360351.0</v>
      </c>
      <c r="G1753" s="17">
        <v>1.1507087E7</v>
      </c>
      <c r="H1753" s="17">
        <v>1.5653989E7</v>
      </c>
    </row>
    <row r="1754">
      <c r="A1754" s="7" t="s">
        <v>854</v>
      </c>
      <c r="B1754" s="17" t="s">
        <v>855</v>
      </c>
      <c r="C1754" s="17">
        <v>9456.0</v>
      </c>
      <c r="D1754" s="17">
        <v>1.131979957E7</v>
      </c>
      <c r="E1754" s="17">
        <v>6509113.0</v>
      </c>
      <c r="F1754" s="17">
        <v>9081380.0</v>
      </c>
      <c r="G1754" s="17">
        <v>1.286327E7</v>
      </c>
      <c r="H1754" s="17">
        <v>1.8292914E7</v>
      </c>
    </row>
    <row r="1755">
      <c r="A1755" s="7" t="s">
        <v>856</v>
      </c>
      <c r="B1755" s="17" t="s">
        <v>857</v>
      </c>
      <c r="C1755" s="17">
        <v>10962.0</v>
      </c>
      <c r="D1755" s="17">
        <v>1.06201078E7</v>
      </c>
      <c r="E1755" s="17">
        <v>6515704.0</v>
      </c>
      <c r="F1755" s="17">
        <v>9086590.0</v>
      </c>
      <c r="G1755" s="17">
        <v>1.2376891E7</v>
      </c>
      <c r="H1755" s="17">
        <v>1.7579843E7</v>
      </c>
    </row>
    <row r="1756">
      <c r="A1756" s="7" t="s">
        <v>859</v>
      </c>
      <c r="B1756" s="17" t="s">
        <v>860</v>
      </c>
      <c r="C1756" s="17">
        <v>19963.0</v>
      </c>
      <c r="D1756" s="17">
        <v>1.116193861E7</v>
      </c>
      <c r="E1756" s="17">
        <v>6658473.0</v>
      </c>
      <c r="F1756" s="17">
        <v>9102981.0</v>
      </c>
      <c r="G1756" s="17">
        <v>1.271645E7</v>
      </c>
      <c r="H1756" s="17">
        <v>1.7979796E7</v>
      </c>
    </row>
    <row r="1757">
      <c r="A1757" s="7" t="s">
        <v>861</v>
      </c>
      <c r="B1757" s="17" t="s">
        <v>862</v>
      </c>
      <c r="C1757" s="17">
        <v>467.0</v>
      </c>
      <c r="D1757" s="17">
        <v>1.529589071E7</v>
      </c>
      <c r="E1757" s="17">
        <v>6201500.0</v>
      </c>
      <c r="F1757" s="17">
        <v>1.0696747E7</v>
      </c>
      <c r="G1757" s="17">
        <v>1.7139E7</v>
      </c>
      <c r="H1757" s="17">
        <v>2.6392516E7</v>
      </c>
    </row>
    <row r="1758">
      <c r="A1758" s="7" t="s">
        <v>863</v>
      </c>
      <c r="B1758" s="17" t="s">
        <v>864</v>
      </c>
      <c r="C1758" s="17">
        <v>187.0</v>
      </c>
      <c r="D1758" s="17">
        <v>1.373704972E7</v>
      </c>
      <c r="E1758" s="17">
        <v>6569167.0</v>
      </c>
      <c r="F1758" s="17">
        <v>8904312.0</v>
      </c>
      <c r="G1758" s="17">
        <v>1.3232797E7</v>
      </c>
      <c r="H1758" s="17">
        <v>2.0291186E7</v>
      </c>
    </row>
    <row r="1759">
      <c r="A1759" s="7" t="s">
        <v>866</v>
      </c>
      <c r="B1759" s="17" t="s">
        <v>867</v>
      </c>
      <c r="C1759" s="17">
        <v>74.0</v>
      </c>
      <c r="D1759" s="17">
        <v>1.402556646E7</v>
      </c>
      <c r="E1759" s="17">
        <v>5674949.0</v>
      </c>
      <c r="F1759" s="17">
        <v>9354757.0</v>
      </c>
      <c r="G1759" s="17">
        <v>1.3793641E7</v>
      </c>
      <c r="H1759" s="17">
        <v>2.8953595E7</v>
      </c>
    </row>
    <row r="1760">
      <c r="A1760" s="7" t="s">
        <v>868</v>
      </c>
      <c r="B1760" s="17" t="s">
        <v>869</v>
      </c>
      <c r="C1760" s="17">
        <v>39.0</v>
      </c>
      <c r="D1760" s="17">
        <v>1.051014828E7</v>
      </c>
      <c r="E1760" s="17">
        <v>6990137.0</v>
      </c>
      <c r="F1760" s="17">
        <v>1.0363758E7</v>
      </c>
      <c r="G1760" s="17">
        <v>1.3025901E7</v>
      </c>
      <c r="H1760" s="17">
        <v>1.4501597E7</v>
      </c>
    </row>
    <row r="1761">
      <c r="A1761" s="7" t="s">
        <v>870</v>
      </c>
      <c r="B1761" s="17" t="s">
        <v>872</v>
      </c>
      <c r="C1761" s="17">
        <v>128.0</v>
      </c>
      <c r="D1761" s="17">
        <v>1.442070297E7</v>
      </c>
      <c r="E1761" s="17">
        <v>9001512.0</v>
      </c>
      <c r="F1761" s="17">
        <v>1.2403116E7</v>
      </c>
      <c r="G1761" s="17">
        <v>1.641181E7</v>
      </c>
      <c r="H1761" s="17">
        <v>2.1211242E7</v>
      </c>
    </row>
    <row r="1762">
      <c r="A1762" s="7" t="s">
        <v>873</v>
      </c>
      <c r="B1762" s="17" t="s">
        <v>874</v>
      </c>
      <c r="C1762" s="17">
        <v>104.0</v>
      </c>
      <c r="D1762" s="17">
        <v>1.117324294E7</v>
      </c>
      <c r="E1762" s="17">
        <v>6145411.0</v>
      </c>
      <c r="F1762" s="17">
        <v>9213766.0</v>
      </c>
      <c r="G1762" s="17">
        <v>1.2972949E7</v>
      </c>
      <c r="H1762" s="17">
        <v>1.61633E7</v>
      </c>
    </row>
    <row r="1763">
      <c r="A1763" s="7" t="s">
        <v>875</v>
      </c>
      <c r="B1763" s="17" t="s">
        <v>876</v>
      </c>
      <c r="C1763" s="17">
        <v>56.0</v>
      </c>
      <c r="D1763" s="17">
        <v>2.474415766E7</v>
      </c>
      <c r="E1763" s="17">
        <v>1.7404011E7</v>
      </c>
      <c r="F1763" s="17">
        <v>2.292625E7</v>
      </c>
      <c r="G1763" s="17">
        <v>2.7564336E7</v>
      </c>
      <c r="H1763" s="17">
        <v>3.7002195E7</v>
      </c>
    </row>
    <row r="1764">
      <c r="A1764" s="7" t="s">
        <v>878</v>
      </c>
      <c r="B1764" s="17" t="s">
        <v>879</v>
      </c>
      <c r="C1764" s="17">
        <v>202.0</v>
      </c>
      <c r="D1764" s="17">
        <v>1.165710091E7</v>
      </c>
      <c r="E1764" s="17">
        <v>6869860.0</v>
      </c>
      <c r="F1764" s="17">
        <v>8605464.0</v>
      </c>
      <c r="G1764" s="17">
        <v>1.3910008E7</v>
      </c>
      <c r="H1764" s="17">
        <v>2.01436E7</v>
      </c>
    </row>
    <row r="1765">
      <c r="A1765" s="7" t="s">
        <v>880</v>
      </c>
      <c r="B1765" s="17" t="s">
        <v>881</v>
      </c>
      <c r="C1765" s="17">
        <v>653.0</v>
      </c>
      <c r="D1765" s="17">
        <v>1.221917133E7</v>
      </c>
      <c r="E1765" s="17">
        <v>6604226.0</v>
      </c>
      <c r="F1765" s="17">
        <v>9205311.0</v>
      </c>
      <c r="G1765" s="17">
        <v>1.2853695E7</v>
      </c>
      <c r="H1765" s="17">
        <v>1.9992069E7</v>
      </c>
    </row>
    <row r="1766">
      <c r="A1766" s="7" t="s">
        <v>882</v>
      </c>
      <c r="B1766" s="17" t="s">
        <v>883</v>
      </c>
      <c r="C1766" s="17">
        <v>1670.0</v>
      </c>
      <c r="D1766" s="17">
        <v>1.133793451E7</v>
      </c>
      <c r="E1766" s="17">
        <v>6427050.0</v>
      </c>
      <c r="F1766" s="17">
        <v>9641239.0</v>
      </c>
      <c r="G1766" s="17">
        <v>1.3157379E7</v>
      </c>
      <c r="H1766" s="17">
        <v>1.8761E7</v>
      </c>
    </row>
    <row r="1767">
      <c r="A1767" s="7" t="s">
        <v>885</v>
      </c>
      <c r="B1767" s="17" t="s">
        <v>886</v>
      </c>
      <c r="C1767" s="17">
        <v>12.0</v>
      </c>
      <c r="D1767" s="17">
        <v>1.295775175E7</v>
      </c>
      <c r="E1767" s="17">
        <v>6622205.0</v>
      </c>
      <c r="F1767" s="17">
        <v>8242232.0</v>
      </c>
      <c r="G1767" s="17">
        <v>1.901293E7</v>
      </c>
      <c r="H1767" s="17">
        <v>2.3009567E7</v>
      </c>
    </row>
    <row r="1768">
      <c r="A1768" s="7" t="s">
        <v>887</v>
      </c>
      <c r="B1768" s="17" t="s">
        <v>888</v>
      </c>
      <c r="C1768" s="17">
        <v>146.0</v>
      </c>
      <c r="D1768" s="17">
        <v>8718116.788</v>
      </c>
      <c r="E1768" s="17">
        <v>5667498.0</v>
      </c>
      <c r="F1768" s="17">
        <v>6546000.0</v>
      </c>
      <c r="G1768" s="17">
        <v>9793000.0</v>
      </c>
      <c r="H1768" s="17">
        <v>1.5119507E7</v>
      </c>
    </row>
    <row r="1769">
      <c r="A1769" s="7" t="s">
        <v>889</v>
      </c>
      <c r="B1769" s="17" t="s">
        <v>890</v>
      </c>
      <c r="C1769" s="17">
        <v>1331.0</v>
      </c>
      <c r="D1769" s="17">
        <v>1.572130868E7</v>
      </c>
      <c r="E1769" s="17">
        <v>7735500.0</v>
      </c>
      <c r="F1769" s="17">
        <v>1.1448815E7</v>
      </c>
      <c r="G1769" s="17">
        <v>1.700236E7</v>
      </c>
      <c r="H1769" s="17">
        <v>2.6073025E7</v>
      </c>
    </row>
    <row r="1770">
      <c r="A1770" s="7" t="s">
        <v>892</v>
      </c>
      <c r="B1770" s="17" t="s">
        <v>893</v>
      </c>
      <c r="C1770" s="17">
        <v>134.0</v>
      </c>
      <c r="D1770" s="17">
        <v>2.359478787E7</v>
      </c>
      <c r="E1770" s="17">
        <v>7939500.0</v>
      </c>
      <c r="F1770" s="17">
        <v>1.463244E7</v>
      </c>
      <c r="G1770" s="17">
        <v>3.1564543E7</v>
      </c>
      <c r="H1770" s="17">
        <v>5.079611E7</v>
      </c>
    </row>
    <row r="1771">
      <c r="A1771" s="7" t="s">
        <v>894</v>
      </c>
      <c r="B1771" s="17" t="s">
        <v>895</v>
      </c>
      <c r="C1771" s="17">
        <v>85.0</v>
      </c>
      <c r="D1771" s="17">
        <v>3.018022451E7</v>
      </c>
      <c r="E1771" s="17">
        <v>8723151.0</v>
      </c>
      <c r="F1771" s="17">
        <v>1.4592615E7</v>
      </c>
      <c r="G1771" s="17">
        <v>3.3516039E7</v>
      </c>
      <c r="H1771" s="17">
        <v>5.6711529E7</v>
      </c>
    </row>
    <row r="1772">
      <c r="A1772" s="7" t="s">
        <v>896</v>
      </c>
      <c r="B1772" s="17" t="s">
        <v>897</v>
      </c>
      <c r="C1772" s="17">
        <v>2372.0</v>
      </c>
      <c r="D1772" s="17">
        <v>1.698889905E7</v>
      </c>
      <c r="E1772" s="17">
        <v>6973030.0</v>
      </c>
      <c r="F1772" s="17">
        <v>1.0236056E7</v>
      </c>
      <c r="G1772" s="17">
        <v>1.6413345E7</v>
      </c>
      <c r="H1772" s="17">
        <v>3.0060684E7</v>
      </c>
    </row>
    <row r="1773">
      <c r="A1773" s="7" t="s">
        <v>899</v>
      </c>
      <c r="B1773" s="17" t="s">
        <v>900</v>
      </c>
      <c r="C1773" s="17">
        <v>1197.0</v>
      </c>
      <c r="D1773" s="17">
        <v>2.328942518E7</v>
      </c>
      <c r="E1773" s="17">
        <v>8553993.0</v>
      </c>
      <c r="F1773" s="17">
        <v>1.5057684E7</v>
      </c>
      <c r="G1773" s="17">
        <v>2.3618352E7</v>
      </c>
      <c r="H1773" s="17">
        <v>4.5430202E7</v>
      </c>
    </row>
    <row r="1774">
      <c r="A1774" s="7" t="s">
        <v>901</v>
      </c>
      <c r="B1774" s="17" t="s">
        <v>902</v>
      </c>
      <c r="C1774" s="17">
        <v>1253.0</v>
      </c>
      <c r="D1774" s="17">
        <v>1.768479193E7</v>
      </c>
      <c r="E1774" s="17">
        <v>7200899.0</v>
      </c>
      <c r="F1774" s="17">
        <v>1.0982808E7</v>
      </c>
      <c r="G1774" s="17">
        <v>1.7316503E7</v>
      </c>
      <c r="H1774" s="17">
        <v>3.2799953E7</v>
      </c>
    </row>
    <row r="1775">
      <c r="A1775" s="7" t="s">
        <v>904</v>
      </c>
      <c r="B1775" s="17" t="s">
        <v>905</v>
      </c>
      <c r="C1775" s="17">
        <v>676.0</v>
      </c>
      <c r="D1775" s="17">
        <v>2.174391294E7</v>
      </c>
      <c r="E1775" s="17">
        <v>9179740.0</v>
      </c>
      <c r="F1775" s="17">
        <v>1.39588E7</v>
      </c>
      <c r="G1775" s="17">
        <v>2.597634E7</v>
      </c>
      <c r="H1775" s="17">
        <v>4.230085E7</v>
      </c>
    </row>
    <row r="1776">
      <c r="A1776" s="7" t="s">
        <v>906</v>
      </c>
      <c r="B1776" s="17" t="s">
        <v>907</v>
      </c>
      <c r="C1776" s="17">
        <v>57.0</v>
      </c>
      <c r="D1776" s="17">
        <v>2.900095074E7</v>
      </c>
      <c r="E1776" s="17">
        <v>1.4379856E7</v>
      </c>
      <c r="F1776" s="17">
        <v>2.5978953E7</v>
      </c>
      <c r="G1776" s="17">
        <v>3.9794801E7</v>
      </c>
      <c r="H1776" s="17">
        <v>5.5510954E7</v>
      </c>
    </row>
    <row r="1777">
      <c r="A1777" s="7" t="s">
        <v>908</v>
      </c>
      <c r="B1777" s="17" t="s">
        <v>909</v>
      </c>
      <c r="C1777" s="17">
        <v>69.0</v>
      </c>
      <c r="D1777" s="17">
        <v>3.148025125E7</v>
      </c>
      <c r="E1777" s="17">
        <v>1.2804152E7</v>
      </c>
      <c r="F1777" s="17">
        <v>2.1492155E7</v>
      </c>
      <c r="G1777" s="17">
        <v>3.9441882E7</v>
      </c>
      <c r="H1777" s="17">
        <v>6.4710184E7</v>
      </c>
    </row>
    <row r="1778">
      <c r="A1778" s="7" t="s">
        <v>911</v>
      </c>
      <c r="B1778" s="17" t="s">
        <v>912</v>
      </c>
      <c r="C1778" s="17">
        <v>434.0</v>
      </c>
      <c r="D1778" s="17">
        <v>1.814063476E7</v>
      </c>
      <c r="E1778" s="17">
        <v>7910978.0</v>
      </c>
      <c r="F1778" s="17">
        <v>1.3109085E7</v>
      </c>
      <c r="G1778" s="17">
        <v>2.1923009E7</v>
      </c>
      <c r="H1778" s="17">
        <v>3.67826E7</v>
      </c>
    </row>
    <row r="1779">
      <c r="A1779" s="7" t="s">
        <v>913</v>
      </c>
      <c r="B1779" s="17" t="s">
        <v>914</v>
      </c>
      <c r="C1779" s="17">
        <v>34.0</v>
      </c>
      <c r="D1779" s="17">
        <v>6.172287821E7</v>
      </c>
      <c r="E1779" s="17">
        <v>2.5833953E7</v>
      </c>
      <c r="F1779" s="17">
        <v>4.2206149E7</v>
      </c>
      <c r="G1779" s="17">
        <v>8.7364901E7</v>
      </c>
      <c r="H1779" s="17">
        <v>1.38984092E8</v>
      </c>
    </row>
    <row r="1780">
      <c r="A1780" s="7" t="s">
        <v>915</v>
      </c>
      <c r="B1780" s="17" t="s">
        <v>917</v>
      </c>
      <c r="C1780" s="17">
        <v>95.0</v>
      </c>
      <c r="D1780" s="17">
        <v>5.932562836E7</v>
      </c>
      <c r="E1780" s="17">
        <v>2.2306945E7</v>
      </c>
      <c r="F1780" s="17">
        <v>4.6063351E7</v>
      </c>
      <c r="G1780" s="17">
        <v>7.02905E7</v>
      </c>
      <c r="H1780" s="17">
        <v>1.44372789E8</v>
      </c>
    </row>
    <row r="1781">
      <c r="A1781" s="7" t="s">
        <v>918</v>
      </c>
      <c r="B1781" s="17" t="s">
        <v>919</v>
      </c>
      <c r="C1781" s="17">
        <v>47.0</v>
      </c>
      <c r="D1781" s="17">
        <v>7.292330855E7</v>
      </c>
      <c r="E1781" s="17">
        <v>2.3035929E7</v>
      </c>
      <c r="F1781" s="17">
        <v>5.4005329E7</v>
      </c>
      <c r="G1781" s="17">
        <v>9.3795021E7</v>
      </c>
      <c r="H1781" s="17">
        <v>1.65754785E8</v>
      </c>
    </row>
    <row r="1782">
      <c r="A1782" s="7" t="s">
        <v>920</v>
      </c>
      <c r="B1782" s="17" t="s">
        <v>921</v>
      </c>
      <c r="C1782" s="17">
        <v>20.0</v>
      </c>
      <c r="D1782" s="17">
        <v>7.085541855E7</v>
      </c>
      <c r="E1782" s="17">
        <v>2.8849218E7</v>
      </c>
      <c r="F1782" s="17">
        <v>5.7389745E7</v>
      </c>
      <c r="G1782" s="17">
        <v>7.9202876E7</v>
      </c>
      <c r="H1782" s="17">
        <v>1.34290964E8</v>
      </c>
    </row>
    <row r="1783">
      <c r="A1783" s="7" t="s">
        <v>922</v>
      </c>
      <c r="B1783" s="17" t="s">
        <v>924</v>
      </c>
      <c r="C1783" s="17">
        <v>57.0</v>
      </c>
      <c r="D1783" s="17">
        <v>2.145572717E8</v>
      </c>
      <c r="E1783" s="17">
        <v>5.1548112E7</v>
      </c>
      <c r="F1783" s="17">
        <v>1.01302529E8</v>
      </c>
      <c r="G1783" s="17">
        <v>3.1314831E8</v>
      </c>
      <c r="H1783" s="17">
        <v>6.08464607E8</v>
      </c>
    </row>
    <row r="1784">
      <c r="A1784" s="7" t="s">
        <v>925</v>
      </c>
      <c r="B1784" s="17" t="s">
        <v>926</v>
      </c>
      <c r="C1784" s="17">
        <v>2.0</v>
      </c>
      <c r="D1784" s="17">
        <v>2.7721405E7</v>
      </c>
      <c r="E1784" s="17">
        <v>1.7223575E7</v>
      </c>
      <c r="F1784" s="17">
        <v>1.7223575E7</v>
      </c>
      <c r="G1784" s="17">
        <v>3.8219235E7</v>
      </c>
      <c r="H1784" s="17">
        <v>3.8219235E7</v>
      </c>
    </row>
    <row r="1785">
      <c r="A1785" s="7" t="s">
        <v>927</v>
      </c>
      <c r="B1785" s="17" t="s">
        <v>928</v>
      </c>
      <c r="C1785" s="17">
        <v>1.0</v>
      </c>
      <c r="D1785" s="17">
        <v>6.2947725E7</v>
      </c>
      <c r="E1785" s="17">
        <v>6.2947725E7</v>
      </c>
      <c r="F1785" s="17">
        <v>6.2947725E7</v>
      </c>
      <c r="G1785" s="17">
        <v>6.2947725E7</v>
      </c>
      <c r="H1785" s="17">
        <v>6.2947725E7</v>
      </c>
    </row>
    <row r="1786">
      <c r="A1786" s="7" t="s">
        <v>930</v>
      </c>
      <c r="B1786" s="17" t="s">
        <v>931</v>
      </c>
      <c r="C1786" s="17">
        <v>12.0</v>
      </c>
      <c r="D1786" s="17">
        <v>5.989567117E7</v>
      </c>
      <c r="E1786" s="17">
        <v>3.2253896E7</v>
      </c>
      <c r="F1786" s="17">
        <v>4.7135085E7</v>
      </c>
      <c r="G1786" s="17">
        <v>9.1207351E7</v>
      </c>
      <c r="H1786" s="17">
        <v>1.03498088E8</v>
      </c>
    </row>
    <row r="1787">
      <c r="A1787" s="7" t="s">
        <v>932</v>
      </c>
      <c r="B1787" s="17" t="s">
        <v>933</v>
      </c>
      <c r="C1787" s="17">
        <v>3562.0</v>
      </c>
      <c r="D1787" s="17">
        <v>1.202776066E7</v>
      </c>
      <c r="E1787" s="17">
        <v>6531051.0</v>
      </c>
      <c r="F1787" s="17">
        <v>8732048.0</v>
      </c>
      <c r="G1787" s="17">
        <v>1.22898E7</v>
      </c>
      <c r="H1787" s="17">
        <v>1.86598E7</v>
      </c>
    </row>
    <row r="1788">
      <c r="A1788" s="7" t="s">
        <v>655</v>
      </c>
      <c r="B1788" s="17" t="s">
        <v>657</v>
      </c>
      <c r="C1788" s="17">
        <v>743.0</v>
      </c>
      <c r="D1788" s="17">
        <v>2.941069213E7</v>
      </c>
      <c r="E1788" s="17">
        <v>9953496.0</v>
      </c>
      <c r="F1788" s="17">
        <v>1.7770462E7</v>
      </c>
      <c r="G1788" s="17">
        <v>3.4330932E7</v>
      </c>
      <c r="H1788" s="17">
        <v>6.2029572E7</v>
      </c>
    </row>
    <row r="1789">
      <c r="A1789" s="7" t="s">
        <v>658</v>
      </c>
      <c r="B1789" s="17" t="s">
        <v>659</v>
      </c>
      <c r="C1789" s="17">
        <v>39616.0</v>
      </c>
      <c r="D1789" s="17">
        <v>2.073252891E7</v>
      </c>
      <c r="E1789" s="17">
        <v>9574846.0</v>
      </c>
      <c r="F1789" s="17">
        <v>1.395194E7</v>
      </c>
      <c r="G1789" s="17">
        <v>2.21274E7</v>
      </c>
      <c r="H1789" s="17">
        <v>3.8011109E7</v>
      </c>
    </row>
    <row r="1790">
      <c r="A1790" s="7" t="s">
        <v>660</v>
      </c>
      <c r="B1790" s="17" t="s">
        <v>661</v>
      </c>
      <c r="C1790" s="17">
        <v>1069.0</v>
      </c>
      <c r="D1790" s="17">
        <v>5.800505031E7</v>
      </c>
      <c r="E1790" s="17">
        <v>1.6322937E7</v>
      </c>
      <c r="F1790" s="17">
        <v>3.4436752E7</v>
      </c>
      <c r="G1790" s="17">
        <v>7.35294E7</v>
      </c>
      <c r="H1790" s="17">
        <v>1.36707701E8</v>
      </c>
    </row>
    <row r="1791">
      <c r="A1791" s="7" t="s">
        <v>662</v>
      </c>
      <c r="B1791" s="17" t="s">
        <v>663</v>
      </c>
      <c r="C1791" s="17">
        <v>9962.0</v>
      </c>
      <c r="D1791" s="17">
        <v>1.967573421E7</v>
      </c>
      <c r="E1791" s="17">
        <v>9068452.0</v>
      </c>
      <c r="F1791" s="17">
        <v>1.3197359E7</v>
      </c>
      <c r="G1791" s="17">
        <v>2.0553664E7</v>
      </c>
      <c r="H1791" s="17">
        <v>3.5286082E7</v>
      </c>
    </row>
    <row r="1792">
      <c r="A1792" s="7" t="s">
        <v>4206</v>
      </c>
      <c r="B1792" s="17" t="s">
        <v>242</v>
      </c>
      <c r="C1792" s="17">
        <v>1127.0</v>
      </c>
      <c r="D1792" s="17">
        <v>3.643492798E7</v>
      </c>
      <c r="E1792" s="17">
        <v>1.5777506E7</v>
      </c>
      <c r="F1792" s="17">
        <v>2.8907803E7</v>
      </c>
      <c r="G1792" s="17">
        <v>4.3640344E7</v>
      </c>
      <c r="H1792" s="17">
        <v>7.1052637E7</v>
      </c>
    </row>
    <row r="1793">
      <c r="A1793" s="7" t="s">
        <v>664</v>
      </c>
      <c r="B1793" s="17" t="s">
        <v>666</v>
      </c>
      <c r="C1793" s="17">
        <v>346.0</v>
      </c>
      <c r="D1793" s="17">
        <v>2.613994483E7</v>
      </c>
      <c r="E1793" s="17">
        <v>1.0514312E7</v>
      </c>
      <c r="F1793" s="17">
        <v>1.7992908E7</v>
      </c>
      <c r="G1793" s="17">
        <v>3.2079433E7</v>
      </c>
      <c r="H1793" s="17">
        <v>5.3737698E7</v>
      </c>
    </row>
    <row r="1794">
      <c r="A1794" s="7" t="s">
        <v>484</v>
      </c>
      <c r="B1794" s="17" t="s">
        <v>485</v>
      </c>
      <c r="C1794" s="17">
        <v>2679.0</v>
      </c>
      <c r="D1794" s="17">
        <v>3.330399745E7</v>
      </c>
      <c r="E1794" s="17">
        <v>1.5134618E7</v>
      </c>
      <c r="F1794" s="17">
        <v>2.3150187E7</v>
      </c>
      <c r="G1794" s="17">
        <v>3.9171948E7</v>
      </c>
      <c r="H1794" s="17">
        <v>6.7165801E7</v>
      </c>
    </row>
    <row r="1795">
      <c r="A1795" s="7" t="s">
        <v>667</v>
      </c>
      <c r="B1795" s="17" t="s">
        <v>101</v>
      </c>
      <c r="C1795" s="17">
        <v>567.0</v>
      </c>
      <c r="D1795" s="17">
        <v>3.649938137E7</v>
      </c>
      <c r="E1795" s="17">
        <v>1.5179525E7</v>
      </c>
      <c r="F1795" s="17">
        <v>2.4898951E7</v>
      </c>
      <c r="G1795" s="17">
        <v>4.5597827E7</v>
      </c>
      <c r="H1795" s="17">
        <v>7.960555E7</v>
      </c>
    </row>
    <row r="1796">
      <c r="A1796" s="7" t="s">
        <v>668</v>
      </c>
      <c r="B1796" s="17" t="s">
        <v>669</v>
      </c>
      <c r="C1796" s="17">
        <v>1059.0</v>
      </c>
      <c r="D1796" s="17">
        <v>3.351158958E7</v>
      </c>
      <c r="E1796" s="17">
        <v>1.4473462E7</v>
      </c>
      <c r="F1796" s="17">
        <v>2.5084699E7</v>
      </c>
      <c r="G1796" s="17">
        <v>3.7517136E7</v>
      </c>
      <c r="H1796" s="17">
        <v>6.6424853E7</v>
      </c>
    </row>
    <row r="1797">
      <c r="A1797" s="7" t="s">
        <v>671</v>
      </c>
      <c r="B1797" s="17" t="s">
        <v>672</v>
      </c>
      <c r="C1797" s="17">
        <v>38.0</v>
      </c>
      <c r="D1797" s="17">
        <v>2.901222526E7</v>
      </c>
      <c r="E1797" s="17">
        <v>1.7166859E7</v>
      </c>
      <c r="F1797" s="17">
        <v>2.2619963E7</v>
      </c>
      <c r="G1797" s="17">
        <v>3.535185E7</v>
      </c>
      <c r="H1797" s="17">
        <v>6.7184042E7</v>
      </c>
    </row>
    <row r="1798">
      <c r="A1798" s="7" t="s">
        <v>673</v>
      </c>
      <c r="B1798" s="17" t="s">
        <v>674</v>
      </c>
      <c r="C1798" s="17">
        <v>1031.0</v>
      </c>
      <c r="D1798" s="17">
        <v>2.89756613E7</v>
      </c>
      <c r="E1798" s="17">
        <v>8420042.0</v>
      </c>
      <c r="F1798" s="17">
        <v>1.36656E7</v>
      </c>
      <c r="G1798" s="17">
        <v>2.6094111E7</v>
      </c>
      <c r="H1798" s="17">
        <v>6.1478807E7</v>
      </c>
    </row>
    <row r="1799">
      <c r="A1799" s="7" t="s">
        <v>486</v>
      </c>
      <c r="B1799" s="17" t="s">
        <v>487</v>
      </c>
      <c r="C1799" s="17">
        <v>6749.0</v>
      </c>
      <c r="D1799" s="17">
        <v>3.182127326E7</v>
      </c>
      <c r="E1799" s="17">
        <v>1.2234593E7</v>
      </c>
      <c r="F1799" s="17">
        <v>1.864934E7</v>
      </c>
      <c r="G1799" s="17">
        <v>3.7701637E7</v>
      </c>
      <c r="H1799" s="17">
        <v>6.727785E7</v>
      </c>
    </row>
    <row r="1800">
      <c r="A1800" s="7" t="s">
        <v>488</v>
      </c>
      <c r="B1800" s="17" t="s">
        <v>490</v>
      </c>
      <c r="C1800" s="17">
        <v>2370.0</v>
      </c>
      <c r="D1800" s="17">
        <v>2.832243264E7</v>
      </c>
      <c r="E1800" s="17">
        <v>1.2735006E7</v>
      </c>
      <c r="F1800" s="17">
        <v>2.1006541E7</v>
      </c>
      <c r="G1800" s="17">
        <v>3.4137005E7</v>
      </c>
      <c r="H1800" s="17">
        <v>5.3870854E7</v>
      </c>
    </row>
    <row r="1801">
      <c r="A1801" s="7" t="s">
        <v>491</v>
      </c>
      <c r="B1801" s="17" t="s">
        <v>492</v>
      </c>
      <c r="C1801" s="17">
        <v>18419.0</v>
      </c>
      <c r="D1801" s="17">
        <v>2.730182275E7</v>
      </c>
      <c r="E1801" s="17">
        <v>1.1355868E7</v>
      </c>
      <c r="F1801" s="17">
        <v>1.73461E7</v>
      </c>
      <c r="G1801" s="17">
        <v>3.1450744E7</v>
      </c>
      <c r="H1801" s="17">
        <v>5.521475E7</v>
      </c>
    </row>
    <row r="1802">
      <c r="A1802" s="7" t="s">
        <v>675</v>
      </c>
      <c r="B1802" s="17" t="s">
        <v>677</v>
      </c>
      <c r="C1802" s="17">
        <v>1730.0</v>
      </c>
      <c r="D1802" s="17">
        <v>2.278544198E7</v>
      </c>
      <c r="E1802" s="17">
        <v>8277150.0</v>
      </c>
      <c r="F1802" s="17">
        <v>1.2154518E7</v>
      </c>
      <c r="G1802" s="17">
        <v>2.1027978E7</v>
      </c>
      <c r="H1802" s="17">
        <v>4.404492E7</v>
      </c>
    </row>
    <row r="1803">
      <c r="A1803" s="7" t="s">
        <v>678</v>
      </c>
      <c r="B1803" s="17" t="s">
        <v>679</v>
      </c>
      <c r="C1803" s="17">
        <v>24.0</v>
      </c>
      <c r="D1803" s="17">
        <v>3.248244167E7</v>
      </c>
      <c r="E1803" s="17">
        <v>8249900.0</v>
      </c>
      <c r="F1803" s="17">
        <v>1.2823235E7</v>
      </c>
      <c r="G1803" s="17">
        <v>3.0657126E7</v>
      </c>
      <c r="H1803" s="17">
        <v>8.0097321E7</v>
      </c>
    </row>
    <row r="1804">
      <c r="A1804" s="7" t="s">
        <v>680</v>
      </c>
      <c r="B1804" s="17" t="s">
        <v>681</v>
      </c>
      <c r="C1804" s="17">
        <v>316.0</v>
      </c>
      <c r="D1804" s="17">
        <v>2.731627088E7</v>
      </c>
      <c r="E1804" s="17">
        <v>8657171.0</v>
      </c>
      <c r="F1804" s="17">
        <v>1.30534E7</v>
      </c>
      <c r="G1804" s="17">
        <v>2.7490014E7</v>
      </c>
      <c r="H1804" s="17">
        <v>5.4454492E7</v>
      </c>
    </row>
    <row r="1805">
      <c r="A1805" s="7" t="s">
        <v>683</v>
      </c>
      <c r="B1805" s="17" t="s">
        <v>684</v>
      </c>
      <c r="C1805" s="17">
        <v>83.0</v>
      </c>
      <c r="D1805" s="17">
        <v>3.153054955E7</v>
      </c>
      <c r="E1805" s="17">
        <v>1.0570342E7</v>
      </c>
      <c r="F1805" s="17">
        <v>2.0360038E7</v>
      </c>
      <c r="G1805" s="17">
        <v>3.9321702E7</v>
      </c>
      <c r="H1805" s="17">
        <v>8.0853743E7</v>
      </c>
    </row>
    <row r="1806">
      <c r="A1806" s="7" t="s">
        <v>934</v>
      </c>
      <c r="B1806" s="17" t="s">
        <v>935</v>
      </c>
      <c r="C1806" s="17">
        <v>153.0</v>
      </c>
      <c r="D1806" s="17">
        <v>6.608453814E7</v>
      </c>
      <c r="E1806" s="17">
        <v>2.0326899E7</v>
      </c>
      <c r="F1806" s="17">
        <v>3.9559141E7</v>
      </c>
      <c r="G1806" s="17">
        <v>8.4104945E7</v>
      </c>
      <c r="H1806" s="17">
        <v>1.41151039E8</v>
      </c>
    </row>
    <row r="1807">
      <c r="A1807" s="7" t="s">
        <v>685</v>
      </c>
      <c r="B1807" s="17" t="s">
        <v>686</v>
      </c>
      <c r="C1807" s="17">
        <v>710.0</v>
      </c>
      <c r="D1807" s="17">
        <v>3.597444214E7</v>
      </c>
      <c r="E1807" s="17">
        <v>1.0726052E7</v>
      </c>
      <c r="F1807" s="17">
        <v>1.7320489E7</v>
      </c>
      <c r="G1807" s="17">
        <v>4.0236449E7</v>
      </c>
      <c r="H1807" s="17">
        <v>8.6012495E7</v>
      </c>
    </row>
    <row r="1808">
      <c r="A1808" s="7" t="s">
        <v>688</v>
      </c>
      <c r="B1808" s="17" t="s">
        <v>689</v>
      </c>
      <c r="C1808" s="17">
        <v>85.0</v>
      </c>
      <c r="D1808" s="17">
        <v>3.816007278E7</v>
      </c>
      <c r="E1808" s="17">
        <v>1.4535291E7</v>
      </c>
      <c r="F1808" s="17">
        <v>2.3110481E7</v>
      </c>
      <c r="G1808" s="17">
        <v>4.1076964E7</v>
      </c>
      <c r="H1808" s="17">
        <v>7.5709764E7</v>
      </c>
    </row>
    <row r="1809">
      <c r="A1809" s="7" t="s">
        <v>690</v>
      </c>
      <c r="B1809" s="17" t="s">
        <v>691</v>
      </c>
      <c r="C1809" s="17">
        <v>1124.0</v>
      </c>
      <c r="D1809" s="17">
        <v>2.624877135E7</v>
      </c>
      <c r="E1809" s="17">
        <v>1.0279938E7</v>
      </c>
      <c r="F1809" s="17">
        <v>1.7810945E7</v>
      </c>
      <c r="G1809" s="17">
        <v>3.0952157E7</v>
      </c>
      <c r="H1809" s="17">
        <v>4.8839551E7</v>
      </c>
    </row>
    <row r="1810">
      <c r="A1810" s="7" t="s">
        <v>692</v>
      </c>
      <c r="B1810" s="17" t="s">
        <v>693</v>
      </c>
      <c r="C1810" s="17">
        <v>110.0</v>
      </c>
      <c r="D1810" s="17">
        <v>2.804623931E7</v>
      </c>
      <c r="E1810" s="17">
        <v>1.0084883E7</v>
      </c>
      <c r="F1810" s="17">
        <v>1.454717E7</v>
      </c>
      <c r="G1810" s="17">
        <v>3.5997901E7</v>
      </c>
      <c r="H1810" s="17">
        <v>7.3402203E7</v>
      </c>
    </row>
    <row r="1811">
      <c r="A1811" s="7" t="s">
        <v>695</v>
      </c>
      <c r="B1811" s="17" t="s">
        <v>696</v>
      </c>
      <c r="C1811" s="17">
        <v>29825.0</v>
      </c>
      <c r="D1811" s="17">
        <v>1.697158444E7</v>
      </c>
      <c r="E1811" s="17">
        <v>4923606.0</v>
      </c>
      <c r="F1811" s="17">
        <v>8784993.0</v>
      </c>
      <c r="G1811" s="17">
        <v>1.7949858E7</v>
      </c>
      <c r="H1811" s="17">
        <v>3.7245232E7</v>
      </c>
    </row>
    <row r="1812">
      <c r="A1812" s="7" t="s">
        <v>697</v>
      </c>
      <c r="B1812" s="17" t="s">
        <v>698</v>
      </c>
      <c r="C1812" s="17">
        <v>83.0</v>
      </c>
      <c r="D1812" s="17">
        <v>3.181546154E7</v>
      </c>
      <c r="E1812" s="17">
        <v>1.1148245E7</v>
      </c>
      <c r="F1812" s="17">
        <v>1.7287551E7</v>
      </c>
      <c r="G1812" s="17">
        <v>3.3137676E7</v>
      </c>
      <c r="H1812" s="17">
        <v>5.5918919E7</v>
      </c>
    </row>
    <row r="1813">
      <c r="A1813" s="7" t="s">
        <v>699</v>
      </c>
      <c r="B1813" s="17" t="s">
        <v>701</v>
      </c>
      <c r="C1813" s="17">
        <v>314.0</v>
      </c>
      <c r="D1813" s="17">
        <v>2.982907184E7</v>
      </c>
      <c r="E1813" s="17">
        <v>1.2530325E7</v>
      </c>
      <c r="F1813" s="17">
        <v>1.7937635E7</v>
      </c>
      <c r="G1813" s="17">
        <v>2.680489E7</v>
      </c>
      <c r="H1813" s="17">
        <v>5.1849179E7</v>
      </c>
    </row>
    <row r="1814">
      <c r="A1814" s="7" t="s">
        <v>702</v>
      </c>
      <c r="B1814" s="17" t="s">
        <v>703</v>
      </c>
      <c r="C1814" s="17">
        <v>136.0</v>
      </c>
      <c r="D1814" s="17">
        <v>4.061226274E7</v>
      </c>
      <c r="E1814" s="17">
        <v>1.3918414E7</v>
      </c>
      <c r="F1814" s="17">
        <v>2.7185565E7</v>
      </c>
      <c r="G1814" s="17">
        <v>4.63557E7</v>
      </c>
      <c r="H1814" s="17">
        <v>7.0604504E7</v>
      </c>
    </row>
    <row r="1815">
      <c r="A1815" s="7" t="s">
        <v>706</v>
      </c>
      <c r="B1815" s="17" t="s">
        <v>707</v>
      </c>
      <c r="C1815" s="17">
        <v>303.0</v>
      </c>
      <c r="D1815" s="17">
        <v>4.413764562E7</v>
      </c>
      <c r="E1815" s="17">
        <v>1.6020383E7</v>
      </c>
      <c r="F1815" s="17">
        <v>3.0449444E7</v>
      </c>
      <c r="G1815" s="17">
        <v>5.7622908E7</v>
      </c>
      <c r="H1815" s="17">
        <v>9.3132256E7</v>
      </c>
    </row>
    <row r="1816">
      <c r="A1816" s="7" t="s">
        <v>1149</v>
      </c>
      <c r="B1816" s="17" t="s">
        <v>1150</v>
      </c>
      <c r="C1816" s="17">
        <v>5.0</v>
      </c>
      <c r="D1816" s="17">
        <v>1.52747098E7</v>
      </c>
      <c r="E1816" s="17">
        <v>9840289.0</v>
      </c>
      <c r="F1816" s="17">
        <v>1.0679759E7</v>
      </c>
      <c r="G1816" s="17">
        <v>2.4751534E7</v>
      </c>
      <c r="H1816" s="17">
        <v>2.9101967E7</v>
      </c>
    </row>
    <row r="1817">
      <c r="A1817" s="7" t="s">
        <v>1151</v>
      </c>
      <c r="B1817" s="17" t="s">
        <v>1152</v>
      </c>
      <c r="C1817" s="17">
        <v>49.0</v>
      </c>
      <c r="D1817" s="17">
        <v>1.297249186E7</v>
      </c>
      <c r="E1817" s="17">
        <v>5877650.0</v>
      </c>
      <c r="F1817" s="17">
        <v>8682000.0</v>
      </c>
      <c r="G1817" s="17">
        <v>1.7015325E7</v>
      </c>
      <c r="H1817" s="17">
        <v>3.1816E7</v>
      </c>
    </row>
    <row r="1818">
      <c r="A1818" s="7" t="s">
        <v>4207</v>
      </c>
      <c r="B1818" s="17" t="s">
        <v>4208</v>
      </c>
      <c r="C1818" s="17">
        <v>796.0</v>
      </c>
      <c r="D1818" s="17">
        <v>9.851141644E7</v>
      </c>
      <c r="E1818" s="17">
        <v>1.0389889E7</v>
      </c>
      <c r="F1818" s="17">
        <v>2.5877159E7</v>
      </c>
      <c r="G1818" s="17">
        <v>7.7066493E7</v>
      </c>
      <c r="H1818" s="17">
        <v>3.35818121E8</v>
      </c>
    </row>
    <row r="1819">
      <c r="A1819" s="7" t="s">
        <v>4209</v>
      </c>
      <c r="B1819" s="17" t="s">
        <v>4210</v>
      </c>
      <c r="C1819" s="17">
        <v>110.0</v>
      </c>
      <c r="D1819" s="17">
        <v>4.200009701E7</v>
      </c>
      <c r="E1819" s="17">
        <v>1.4314158E7</v>
      </c>
      <c r="F1819" s="17">
        <v>3.2278442E7</v>
      </c>
      <c r="G1819" s="17">
        <v>5.4240531E7</v>
      </c>
      <c r="H1819" s="17">
        <v>8.9825474E7</v>
      </c>
    </row>
    <row r="1820">
      <c r="A1820" s="7" t="s">
        <v>4211</v>
      </c>
      <c r="B1820" s="17" t="s">
        <v>4212</v>
      </c>
      <c r="C1820" s="17">
        <v>27.0</v>
      </c>
      <c r="D1820" s="17">
        <v>5.293294685E7</v>
      </c>
      <c r="E1820" s="17">
        <v>1.5719031E7</v>
      </c>
      <c r="F1820" s="17">
        <v>3.2155552E7</v>
      </c>
      <c r="G1820" s="17">
        <v>4.5487456E7</v>
      </c>
      <c r="H1820" s="17">
        <v>9.7021969E7</v>
      </c>
    </row>
    <row r="1821">
      <c r="A1821" s="7" t="s">
        <v>4213</v>
      </c>
      <c r="B1821" s="17" t="s">
        <v>4214</v>
      </c>
      <c r="C1821" s="17">
        <v>5.0</v>
      </c>
      <c r="D1821" s="17">
        <v>4.66115398E7</v>
      </c>
      <c r="E1821" s="17">
        <v>3.1492747E7</v>
      </c>
      <c r="F1821" s="17">
        <v>3.5273387E7</v>
      </c>
      <c r="G1821" s="17">
        <v>3.85458E7</v>
      </c>
      <c r="H1821" s="17">
        <v>1.04825112E8</v>
      </c>
    </row>
    <row r="1822">
      <c r="A1822" s="7" t="s">
        <v>4215</v>
      </c>
      <c r="B1822" s="17" t="s">
        <v>3934</v>
      </c>
      <c r="C1822" s="17">
        <v>9.0</v>
      </c>
      <c r="D1822" s="17">
        <v>7.261833767E7</v>
      </c>
      <c r="E1822" s="17">
        <v>2.7836547E7</v>
      </c>
      <c r="F1822" s="17">
        <v>4.4587144E7</v>
      </c>
      <c r="G1822" s="17">
        <v>7.0367211E7</v>
      </c>
      <c r="H1822" s="17">
        <v>2.37962779E8</v>
      </c>
    </row>
    <row r="1823">
      <c r="A1823" s="7" t="s">
        <v>4216</v>
      </c>
      <c r="B1823" s="17" t="s">
        <v>4217</v>
      </c>
      <c r="C1823" s="17">
        <v>30.0</v>
      </c>
      <c r="D1823" s="17">
        <v>6.587195137E7</v>
      </c>
      <c r="E1823" s="17">
        <v>1.959684E7</v>
      </c>
      <c r="F1823" s="17">
        <v>3.0965313E7</v>
      </c>
      <c r="G1823" s="17">
        <v>8.873046E7</v>
      </c>
      <c r="H1823" s="17">
        <v>1.71361064E8</v>
      </c>
    </row>
    <row r="1824">
      <c r="A1824" s="7" t="s">
        <v>1153</v>
      </c>
      <c r="B1824" s="17" t="s">
        <v>1154</v>
      </c>
      <c r="C1824" s="17">
        <v>66.0</v>
      </c>
      <c r="D1824" s="17">
        <v>5.653397442E7</v>
      </c>
      <c r="E1824" s="17">
        <v>1.133E7</v>
      </c>
      <c r="F1824" s="17">
        <v>2.1179754E7</v>
      </c>
      <c r="G1824" s="17">
        <v>3.8024415E7</v>
      </c>
      <c r="H1824" s="17">
        <v>6.9322492E7</v>
      </c>
    </row>
    <row r="1825">
      <c r="A1825" s="7" t="s">
        <v>4218</v>
      </c>
      <c r="B1825" s="17" t="s">
        <v>4219</v>
      </c>
      <c r="C1825" s="17">
        <v>4636.0</v>
      </c>
      <c r="D1825" s="17">
        <v>1.943830196E7</v>
      </c>
      <c r="E1825" s="17">
        <v>1.1629446E7</v>
      </c>
      <c r="F1825" s="17">
        <v>1.5595002E7</v>
      </c>
      <c r="G1825" s="17">
        <v>2.2279902E7</v>
      </c>
      <c r="H1825" s="17">
        <v>3.3432837E7</v>
      </c>
    </row>
    <row r="1826">
      <c r="A1826" s="7" t="s">
        <v>4220</v>
      </c>
      <c r="B1826" s="17" t="s">
        <v>4221</v>
      </c>
      <c r="C1826" s="17">
        <v>2901.0</v>
      </c>
      <c r="D1826" s="17">
        <v>3.290970351E7</v>
      </c>
      <c r="E1826" s="17">
        <v>1.4031897E7</v>
      </c>
      <c r="F1826" s="17">
        <v>2.10949E7</v>
      </c>
      <c r="G1826" s="17">
        <v>3.596725E7</v>
      </c>
      <c r="H1826" s="17">
        <v>6.0935186E7</v>
      </c>
    </row>
    <row r="1827">
      <c r="A1827" s="7" t="s">
        <v>4222</v>
      </c>
      <c r="B1827" s="17" t="s">
        <v>4223</v>
      </c>
      <c r="C1827" s="17">
        <v>4659.0</v>
      </c>
      <c r="D1827" s="17">
        <v>3.066977346E7</v>
      </c>
      <c r="E1827" s="17">
        <v>1.5181521E7</v>
      </c>
      <c r="F1827" s="17">
        <v>2.3085043E7</v>
      </c>
      <c r="G1827" s="17">
        <v>3.518815E7</v>
      </c>
      <c r="H1827" s="17">
        <v>5.5624437E7</v>
      </c>
    </row>
    <row r="1828">
      <c r="A1828" s="7" t="s">
        <v>4224</v>
      </c>
      <c r="B1828" s="17" t="s">
        <v>4225</v>
      </c>
      <c r="C1828" s="17">
        <v>7240.0</v>
      </c>
      <c r="D1828" s="17">
        <v>2.702076013E7</v>
      </c>
      <c r="E1828" s="17">
        <v>1.4366935E7</v>
      </c>
      <c r="F1828" s="17">
        <v>2.3513383E7</v>
      </c>
      <c r="G1828" s="17">
        <v>3.411714E7</v>
      </c>
      <c r="H1828" s="17">
        <v>4.8218467E7</v>
      </c>
    </row>
    <row r="1829">
      <c r="A1829" s="7" t="s">
        <v>4226</v>
      </c>
      <c r="B1829" s="17" t="s">
        <v>4227</v>
      </c>
      <c r="C1829" s="17">
        <v>1795.0</v>
      </c>
      <c r="D1829" s="17">
        <v>2.14658216E7</v>
      </c>
      <c r="E1829" s="17">
        <v>1.2275201E7</v>
      </c>
      <c r="F1829" s="17">
        <v>1.712725E7</v>
      </c>
      <c r="G1829" s="17">
        <v>2.5088305E7</v>
      </c>
      <c r="H1829" s="17">
        <v>3.4731287E7</v>
      </c>
    </row>
    <row r="1830">
      <c r="A1830" s="7" t="s">
        <v>4228</v>
      </c>
      <c r="B1830" s="17" t="s">
        <v>4229</v>
      </c>
      <c r="C1830" s="17">
        <v>13.0</v>
      </c>
      <c r="D1830" s="17">
        <v>2.787615992E7</v>
      </c>
      <c r="E1830" s="17">
        <v>2.0878335E7</v>
      </c>
      <c r="F1830" s="17">
        <v>2.212056E7</v>
      </c>
      <c r="G1830" s="17">
        <v>2.9195341E7</v>
      </c>
      <c r="H1830" s="17">
        <v>4.7388597E7</v>
      </c>
    </row>
    <row r="1831">
      <c r="A1831" s="7" t="s">
        <v>4230</v>
      </c>
      <c r="B1831" s="17" t="s">
        <v>4231</v>
      </c>
      <c r="C1831" s="17">
        <v>151.0</v>
      </c>
      <c r="D1831" s="17">
        <v>1.590181768E7</v>
      </c>
      <c r="E1831" s="17">
        <v>1.1541756E7</v>
      </c>
      <c r="F1831" s="17">
        <v>1.4322222E7</v>
      </c>
      <c r="G1831" s="17">
        <v>1.7095167E7</v>
      </c>
      <c r="H1831" s="17">
        <v>2.2226307E7</v>
      </c>
    </row>
    <row r="1832">
      <c r="A1832" s="7" t="s">
        <v>4232</v>
      </c>
      <c r="B1832" s="17" t="s">
        <v>4233</v>
      </c>
      <c r="C1832" s="17">
        <v>1.0</v>
      </c>
      <c r="D1832" s="17">
        <v>1.9126956E7</v>
      </c>
      <c r="E1832" s="17">
        <v>1.9126956E7</v>
      </c>
      <c r="F1832" s="17">
        <v>1.9126956E7</v>
      </c>
      <c r="G1832" s="17">
        <v>1.9126956E7</v>
      </c>
      <c r="H1832" s="17">
        <v>1.9126956E7</v>
      </c>
    </row>
    <row r="1833">
      <c r="A1833" s="7" t="s">
        <v>4234</v>
      </c>
      <c r="B1833" s="17" t="s">
        <v>4235</v>
      </c>
      <c r="C1833" s="17">
        <v>1301.0</v>
      </c>
      <c r="D1833" s="17">
        <v>1.977541051E7</v>
      </c>
      <c r="E1833" s="17">
        <v>1.0506334E7</v>
      </c>
      <c r="F1833" s="17">
        <v>1.380895E7</v>
      </c>
      <c r="G1833" s="17">
        <v>2.1129115E7</v>
      </c>
      <c r="H1833" s="17">
        <v>3.338949E7</v>
      </c>
    </row>
    <row r="1834">
      <c r="A1834" s="7" t="s">
        <v>4236</v>
      </c>
      <c r="B1834" s="17" t="s">
        <v>4237</v>
      </c>
      <c r="C1834" s="17">
        <v>238.0</v>
      </c>
      <c r="D1834" s="17">
        <v>3.379414225E7</v>
      </c>
      <c r="E1834" s="17">
        <v>1.6492766E7</v>
      </c>
      <c r="F1834" s="17">
        <v>2.3486974E7</v>
      </c>
      <c r="G1834" s="17">
        <v>3.8739076E7</v>
      </c>
      <c r="H1834" s="17">
        <v>6.2406111E7</v>
      </c>
    </row>
    <row r="1835">
      <c r="A1835" s="7" t="s">
        <v>4238</v>
      </c>
      <c r="B1835" s="17" t="s">
        <v>4239</v>
      </c>
      <c r="C1835" s="17">
        <v>5.0</v>
      </c>
      <c r="D1835" s="17">
        <v>1.4220049E7</v>
      </c>
      <c r="E1835" s="17">
        <v>1.36558E7</v>
      </c>
      <c r="F1835" s="17">
        <v>1.3740256E7</v>
      </c>
      <c r="G1835" s="17">
        <v>1.6453968E7</v>
      </c>
      <c r="H1835" s="17">
        <v>2.0425313E7</v>
      </c>
    </row>
    <row r="1836">
      <c r="A1836" s="7" t="s">
        <v>4240</v>
      </c>
      <c r="B1836" s="17" t="s">
        <v>4241</v>
      </c>
      <c r="C1836" s="17">
        <v>67.0</v>
      </c>
      <c r="D1836" s="17">
        <v>2.007562006E7</v>
      </c>
      <c r="E1836" s="17">
        <v>8845261.0</v>
      </c>
      <c r="F1836" s="17">
        <v>1.4538851E7</v>
      </c>
      <c r="G1836" s="17">
        <v>2.2322158E7</v>
      </c>
      <c r="H1836" s="17">
        <v>4.53849E7</v>
      </c>
    </row>
    <row r="1837">
      <c r="A1837" s="7" t="s">
        <v>4242</v>
      </c>
      <c r="B1837" s="17" t="s">
        <v>4243</v>
      </c>
      <c r="C1837" s="17">
        <v>11.0</v>
      </c>
      <c r="D1837" s="17">
        <v>2.1149607E7</v>
      </c>
      <c r="E1837" s="17">
        <v>1.31915E7</v>
      </c>
      <c r="F1837" s="17">
        <v>1.6653315E7</v>
      </c>
      <c r="G1837" s="17">
        <v>2.5E7</v>
      </c>
      <c r="H1837" s="17">
        <v>3.0451294E7</v>
      </c>
    </row>
    <row r="1838">
      <c r="A1838" s="7" t="s">
        <v>4244</v>
      </c>
      <c r="B1838" s="17" t="s">
        <v>4245</v>
      </c>
      <c r="C1838" s="17">
        <v>43.0</v>
      </c>
      <c r="D1838" s="17">
        <v>2.032879821E7</v>
      </c>
      <c r="E1838" s="17">
        <v>1.3548919E7</v>
      </c>
      <c r="F1838" s="17">
        <v>1.554858E7</v>
      </c>
      <c r="G1838" s="17">
        <v>2.4597371E7</v>
      </c>
      <c r="H1838" s="17">
        <v>3.1784949E7</v>
      </c>
    </row>
    <row r="1839">
      <c r="A1839" s="7" t="s">
        <v>4246</v>
      </c>
      <c r="B1839" s="17" t="s">
        <v>4247</v>
      </c>
      <c r="C1839" s="17">
        <v>176.0</v>
      </c>
      <c r="D1839" s="17">
        <v>2.022158816E7</v>
      </c>
      <c r="E1839" s="17">
        <v>1.033488E7</v>
      </c>
      <c r="F1839" s="17">
        <v>1.3896419E7</v>
      </c>
      <c r="G1839" s="17">
        <v>2.2579065E7</v>
      </c>
      <c r="H1839" s="17">
        <v>3.3882699E7</v>
      </c>
    </row>
    <row r="1840">
      <c r="A1840" s="7" t="s">
        <v>4248</v>
      </c>
      <c r="B1840" s="17" t="s">
        <v>4249</v>
      </c>
      <c r="C1840" s="17">
        <v>4.0</v>
      </c>
      <c r="D1840" s="17">
        <v>4.356045525E7</v>
      </c>
      <c r="E1840" s="17">
        <v>3.3191575E7</v>
      </c>
      <c r="F1840" s="17">
        <v>3.4795401E7</v>
      </c>
      <c r="G1840" s="17">
        <v>3.5967306E7</v>
      </c>
      <c r="H1840" s="17">
        <v>7.0287539E7</v>
      </c>
    </row>
    <row r="1841">
      <c r="A1841" s="7" t="s">
        <v>4250</v>
      </c>
      <c r="B1841" s="17" t="s">
        <v>4251</v>
      </c>
      <c r="C1841" s="17">
        <v>1.0</v>
      </c>
      <c r="D1841" s="17">
        <v>3.3927728E7</v>
      </c>
      <c r="E1841" s="17">
        <v>3.3927728E7</v>
      </c>
      <c r="F1841" s="17">
        <v>3.3927728E7</v>
      </c>
      <c r="G1841" s="17">
        <v>3.3927728E7</v>
      </c>
      <c r="H1841" s="17">
        <v>3.3927728E7</v>
      </c>
    </row>
    <row r="1842">
      <c r="A1842" s="7" t="s">
        <v>4252</v>
      </c>
      <c r="B1842" s="17" t="s">
        <v>4253</v>
      </c>
      <c r="C1842" s="17">
        <v>707.0</v>
      </c>
      <c r="D1842" s="17">
        <v>2.328866509E7</v>
      </c>
      <c r="E1842" s="17">
        <v>1.0663333E7</v>
      </c>
      <c r="F1842" s="17">
        <v>1.6920914E7</v>
      </c>
      <c r="G1842" s="17">
        <v>2.9038246E7</v>
      </c>
      <c r="H1842" s="17">
        <v>3.7027278E7</v>
      </c>
    </row>
    <row r="1843">
      <c r="A1843" s="7" t="s">
        <v>4254</v>
      </c>
      <c r="B1843" s="17" t="s">
        <v>4255</v>
      </c>
      <c r="C1843" s="17">
        <v>417.0</v>
      </c>
      <c r="D1843" s="17">
        <v>3.602517017E7</v>
      </c>
      <c r="E1843" s="17">
        <v>1.8550977E7</v>
      </c>
      <c r="F1843" s="17">
        <v>2.76552E7</v>
      </c>
      <c r="G1843" s="17">
        <v>4.2377927E7</v>
      </c>
      <c r="H1843" s="17">
        <v>6.9634401E7</v>
      </c>
    </row>
    <row r="1844">
      <c r="A1844" s="7" t="s">
        <v>4256</v>
      </c>
      <c r="B1844" s="17" t="s">
        <v>4257</v>
      </c>
      <c r="C1844" s="17">
        <v>8.0</v>
      </c>
      <c r="D1844" s="17">
        <v>7.311352913E7</v>
      </c>
      <c r="E1844" s="17">
        <v>4.5154793E7</v>
      </c>
      <c r="F1844" s="17">
        <v>5.0403414E7</v>
      </c>
      <c r="G1844" s="17">
        <v>8.8347523E7</v>
      </c>
      <c r="H1844" s="17">
        <v>1.20683742E8</v>
      </c>
    </row>
    <row r="1845">
      <c r="A1845" s="7" t="s">
        <v>4258</v>
      </c>
      <c r="B1845" s="17" t="s">
        <v>4259</v>
      </c>
      <c r="C1845" s="17">
        <v>1296.0</v>
      </c>
      <c r="D1845" s="17">
        <v>4.285308047E7</v>
      </c>
      <c r="E1845" s="17">
        <v>1.882626E7</v>
      </c>
      <c r="F1845" s="17">
        <v>2.8423652E7</v>
      </c>
      <c r="G1845" s="17">
        <v>4.5657105E7</v>
      </c>
      <c r="H1845" s="17">
        <v>8.2879459E7</v>
      </c>
    </row>
    <row r="1846">
      <c r="A1846" s="7" t="s">
        <v>4260</v>
      </c>
      <c r="B1846" s="17" t="s">
        <v>4261</v>
      </c>
      <c r="C1846" s="17">
        <v>15.0</v>
      </c>
      <c r="D1846" s="17">
        <v>1.026973691E8</v>
      </c>
      <c r="E1846" s="17">
        <v>2.7707429E7</v>
      </c>
      <c r="F1846" s="17">
        <v>4.7914215E7</v>
      </c>
      <c r="G1846" s="17">
        <v>8.7971678E7</v>
      </c>
      <c r="H1846" s="17">
        <v>1.15713809E8</v>
      </c>
    </row>
    <row r="1847">
      <c r="A1847" s="7" t="s">
        <v>4262</v>
      </c>
      <c r="B1847" s="17" t="s">
        <v>4263</v>
      </c>
      <c r="C1847" s="17">
        <v>24.0</v>
      </c>
      <c r="D1847" s="17">
        <v>8.302760196E7</v>
      </c>
      <c r="E1847" s="17">
        <v>3.079915E7</v>
      </c>
      <c r="F1847" s="17">
        <v>5.5462304E7</v>
      </c>
      <c r="G1847" s="17">
        <v>1.17512202E8</v>
      </c>
      <c r="H1847" s="17">
        <v>1.58422572E8</v>
      </c>
    </row>
    <row r="1848">
      <c r="A1848" s="7" t="s">
        <v>4264</v>
      </c>
      <c r="B1848" s="17" t="s">
        <v>4265</v>
      </c>
      <c r="C1848" s="17">
        <v>158.0</v>
      </c>
      <c r="D1848" s="17">
        <v>4.677503698E7</v>
      </c>
      <c r="E1848" s="17">
        <v>2.0799153E7</v>
      </c>
      <c r="F1848" s="17">
        <v>3.3525002E7</v>
      </c>
      <c r="G1848" s="17">
        <v>6.1236472E7</v>
      </c>
      <c r="H1848" s="17">
        <v>9.7147723E7</v>
      </c>
    </row>
    <row r="1849">
      <c r="A1849" s="7" t="s">
        <v>4266</v>
      </c>
      <c r="B1849" s="17" t="s">
        <v>4267</v>
      </c>
      <c r="C1849" s="17">
        <v>33.0</v>
      </c>
      <c r="D1849" s="17">
        <v>8.445014739E7</v>
      </c>
      <c r="E1849" s="17">
        <v>7.357043E7</v>
      </c>
      <c r="F1849" s="17">
        <v>8.1213412E7</v>
      </c>
      <c r="G1849" s="17">
        <v>1.00405259E8</v>
      </c>
      <c r="H1849" s="17">
        <v>1.04262995E8</v>
      </c>
    </row>
    <row r="1850">
      <c r="A1850" s="7" t="s">
        <v>4268</v>
      </c>
      <c r="B1850" s="17" t="s">
        <v>4269</v>
      </c>
      <c r="C1850" s="17">
        <v>1.0</v>
      </c>
      <c r="D1850" s="17">
        <v>1.2775852E7</v>
      </c>
      <c r="E1850" s="17">
        <v>1.2775852E7</v>
      </c>
      <c r="F1850" s="17">
        <v>1.2775852E7</v>
      </c>
      <c r="G1850" s="17">
        <v>1.2775852E7</v>
      </c>
      <c r="H1850" s="17">
        <v>1.2775852E7</v>
      </c>
    </row>
    <row r="1851">
      <c r="A1851" s="7" t="s">
        <v>4270</v>
      </c>
      <c r="B1851" s="17" t="s">
        <v>4271</v>
      </c>
      <c r="C1851" s="17">
        <v>11.0</v>
      </c>
      <c r="D1851" s="17">
        <v>1.967230603E8</v>
      </c>
      <c r="E1851" s="17">
        <v>7.6079367E7</v>
      </c>
      <c r="F1851" s="17">
        <v>1.71950441E8</v>
      </c>
      <c r="G1851" s="17">
        <v>3.37699441E8</v>
      </c>
      <c r="H1851" s="17">
        <v>3.37699441E8</v>
      </c>
    </row>
    <row r="1852">
      <c r="A1852" s="7" t="s">
        <v>4272</v>
      </c>
      <c r="B1852" s="17" t="s">
        <v>4273</v>
      </c>
      <c r="C1852" s="17">
        <v>39.0</v>
      </c>
      <c r="D1852" s="17">
        <v>4.130794228E7</v>
      </c>
      <c r="E1852" s="17">
        <v>1.747095E7</v>
      </c>
      <c r="F1852" s="17">
        <v>2.9312191E7</v>
      </c>
      <c r="G1852" s="17">
        <v>5.559657E7</v>
      </c>
      <c r="H1852" s="17">
        <v>7.4652004E7</v>
      </c>
    </row>
    <row r="1853">
      <c r="A1853" s="7" t="s">
        <v>4274</v>
      </c>
      <c r="B1853" s="17" t="s">
        <v>4275</v>
      </c>
      <c r="C1853" s="17">
        <v>4.0</v>
      </c>
      <c r="D1853" s="17">
        <v>1.853665933E8</v>
      </c>
      <c r="E1853" s="17">
        <v>1.3368304E7</v>
      </c>
      <c r="F1853" s="17">
        <v>1.6152117E7</v>
      </c>
      <c r="G1853" s="17">
        <v>3.26098201E8</v>
      </c>
      <c r="H1853" s="17">
        <v>3.85847751E8</v>
      </c>
    </row>
    <row r="1854">
      <c r="A1854" s="7" t="s">
        <v>4276</v>
      </c>
      <c r="B1854" s="17" t="s">
        <v>4277</v>
      </c>
      <c r="C1854" s="17">
        <v>77.0</v>
      </c>
      <c r="D1854" s="17">
        <v>2.672835125E8</v>
      </c>
      <c r="E1854" s="17">
        <v>1.769419E8</v>
      </c>
      <c r="F1854" s="17">
        <v>2.65974655E8</v>
      </c>
      <c r="G1854" s="17">
        <v>3.1047834E8</v>
      </c>
      <c r="H1854" s="17">
        <v>3.87832784E8</v>
      </c>
    </row>
    <row r="1855">
      <c r="A1855" s="7" t="s">
        <v>4278</v>
      </c>
      <c r="B1855" s="17" t="s">
        <v>4279</v>
      </c>
      <c r="C1855" s="17">
        <v>4.0</v>
      </c>
      <c r="D1855" s="17">
        <v>4.97709415E7</v>
      </c>
      <c r="E1855" s="17">
        <v>1.8852355E7</v>
      </c>
      <c r="F1855" s="17">
        <v>5.2603903E7</v>
      </c>
      <c r="G1855" s="17">
        <v>5.6047868E7</v>
      </c>
      <c r="H1855" s="17">
        <v>7.157964E7</v>
      </c>
    </row>
    <row r="1856">
      <c r="A1856" s="7" t="s">
        <v>4280</v>
      </c>
      <c r="B1856" s="17" t="s">
        <v>4281</v>
      </c>
      <c r="C1856" s="17">
        <v>18.0</v>
      </c>
      <c r="D1856" s="17">
        <v>4.235055283E7</v>
      </c>
      <c r="E1856" s="17">
        <v>1.4369517E7</v>
      </c>
      <c r="F1856" s="17">
        <v>2.8278971E7</v>
      </c>
      <c r="G1856" s="17">
        <v>4.9772943E7</v>
      </c>
      <c r="H1856" s="17">
        <v>1.06116663E8</v>
      </c>
    </row>
    <row r="1857">
      <c r="A1857" s="7" t="s">
        <v>4282</v>
      </c>
      <c r="B1857" s="17" t="s">
        <v>4283</v>
      </c>
      <c r="C1857" s="17">
        <v>15.0</v>
      </c>
      <c r="D1857" s="17">
        <v>3.433749953E7</v>
      </c>
      <c r="E1857" s="17">
        <v>1.5091862E7</v>
      </c>
      <c r="F1857" s="17">
        <v>2.5460037E7</v>
      </c>
      <c r="G1857" s="17">
        <v>3.7420271E7</v>
      </c>
      <c r="H1857" s="17">
        <v>6.2497374E7</v>
      </c>
    </row>
    <row r="1858">
      <c r="A1858" s="7" t="s">
        <v>4284</v>
      </c>
      <c r="B1858" s="17" t="s">
        <v>4285</v>
      </c>
      <c r="C1858" s="17">
        <v>33.0</v>
      </c>
      <c r="D1858" s="17">
        <v>1.871386955E7</v>
      </c>
      <c r="E1858" s="17">
        <v>1.1159881E7</v>
      </c>
      <c r="F1858" s="17">
        <v>1.5958162E7</v>
      </c>
      <c r="G1858" s="17">
        <v>2.3286097E7</v>
      </c>
      <c r="H1858" s="17">
        <v>3.3262848E7</v>
      </c>
    </row>
    <row r="1859">
      <c r="A1859" s="7" t="s">
        <v>4286</v>
      </c>
      <c r="B1859" s="17" t="s">
        <v>4287</v>
      </c>
      <c r="C1859" s="17">
        <v>3.0</v>
      </c>
      <c r="D1859" s="17">
        <v>3.301486367E7</v>
      </c>
      <c r="E1859" s="17">
        <v>2.1273889E7</v>
      </c>
      <c r="F1859" s="17">
        <v>2.18304E7</v>
      </c>
      <c r="G1859" s="17">
        <v>5.5940302E7</v>
      </c>
      <c r="H1859" s="17">
        <v>5.5940302E7</v>
      </c>
    </row>
    <row r="1860">
      <c r="A1860" s="7" t="s">
        <v>4288</v>
      </c>
      <c r="B1860" s="17" t="s">
        <v>4289</v>
      </c>
      <c r="C1860" s="17">
        <v>10.0</v>
      </c>
      <c r="D1860" s="17">
        <v>3.75470089E7</v>
      </c>
      <c r="E1860" s="17">
        <v>1.6293564E7</v>
      </c>
      <c r="F1860" s="17">
        <v>1.832295E7</v>
      </c>
      <c r="G1860" s="17">
        <v>2.780289E7</v>
      </c>
      <c r="H1860" s="17">
        <v>3.2061401E7</v>
      </c>
    </row>
    <row r="1861">
      <c r="A1861" s="7" t="s">
        <v>4290</v>
      </c>
      <c r="B1861" s="17" t="s">
        <v>4291</v>
      </c>
      <c r="C1861" s="17">
        <v>5.0</v>
      </c>
      <c r="D1861" s="17">
        <v>3.57883234E7</v>
      </c>
      <c r="E1861" s="17">
        <v>2.6641979E7</v>
      </c>
      <c r="F1861" s="17">
        <v>3.19343E7</v>
      </c>
      <c r="G1861" s="17">
        <v>4.0545102E7</v>
      </c>
      <c r="H1861" s="17">
        <v>5.5584225E7</v>
      </c>
    </row>
    <row r="1862">
      <c r="A1862" s="7" t="s">
        <v>4292</v>
      </c>
      <c r="B1862" s="17" t="s">
        <v>4293</v>
      </c>
      <c r="C1862" s="17">
        <v>162.0</v>
      </c>
      <c r="D1862" s="17">
        <v>3.14971846E7</v>
      </c>
      <c r="E1862" s="17">
        <v>1.4120651E7</v>
      </c>
      <c r="F1862" s="17">
        <v>2.4953151E7</v>
      </c>
      <c r="G1862" s="17">
        <v>3.878335E7</v>
      </c>
      <c r="H1862" s="17">
        <v>5.1430619E7</v>
      </c>
    </row>
    <row r="1863">
      <c r="A1863" s="7" t="s">
        <v>4294</v>
      </c>
      <c r="B1863" s="17" t="s">
        <v>4295</v>
      </c>
      <c r="C1863" s="17">
        <v>2.0</v>
      </c>
      <c r="D1863" s="17">
        <v>1.109153475E8</v>
      </c>
      <c r="E1863" s="17">
        <v>4.6276508E7</v>
      </c>
      <c r="F1863" s="17">
        <v>4.6276508E7</v>
      </c>
      <c r="G1863" s="17">
        <v>1.75554187E8</v>
      </c>
      <c r="H1863" s="17">
        <v>1.75554187E8</v>
      </c>
    </row>
    <row r="1864">
      <c r="A1864" s="7" t="s">
        <v>4296</v>
      </c>
      <c r="B1864" s="17" t="s">
        <v>4297</v>
      </c>
      <c r="C1864" s="17">
        <v>55.0</v>
      </c>
      <c r="D1864" s="17">
        <v>3.322107982E7</v>
      </c>
      <c r="E1864" s="17">
        <v>1.41715E7</v>
      </c>
      <c r="F1864" s="17">
        <v>2.4744978E7</v>
      </c>
      <c r="G1864" s="17">
        <v>3.8163034E7</v>
      </c>
      <c r="H1864" s="17">
        <v>5.37018E7</v>
      </c>
    </row>
    <row r="1865">
      <c r="A1865" s="7" t="s">
        <v>4298</v>
      </c>
      <c r="B1865" s="17" t="s">
        <v>4299</v>
      </c>
      <c r="C1865" s="17">
        <v>5.0</v>
      </c>
      <c r="D1865" s="17">
        <v>2.85417684E7</v>
      </c>
      <c r="E1865" s="17">
        <v>1.1662021E7</v>
      </c>
      <c r="F1865" s="17">
        <v>1.516642E7</v>
      </c>
      <c r="G1865" s="17">
        <v>5.4232342E7</v>
      </c>
      <c r="H1865" s="17">
        <v>5.4918259E7</v>
      </c>
    </row>
    <row r="1866">
      <c r="A1866" s="7" t="s">
        <v>4300</v>
      </c>
      <c r="B1866" s="17" t="s">
        <v>4301</v>
      </c>
      <c r="C1866" s="17">
        <v>203.0</v>
      </c>
      <c r="D1866" s="17">
        <v>2.197921354E7</v>
      </c>
      <c r="E1866" s="17">
        <v>9544004.0</v>
      </c>
      <c r="F1866" s="17">
        <v>1.7196043E7</v>
      </c>
      <c r="G1866" s="17">
        <v>2.8868348E7</v>
      </c>
      <c r="H1866" s="17">
        <v>4.4066342E7</v>
      </c>
    </row>
    <row r="1867">
      <c r="A1867" s="7" t="s">
        <v>4302</v>
      </c>
      <c r="B1867" s="17" t="s">
        <v>4303</v>
      </c>
      <c r="C1867" s="17">
        <v>278.0</v>
      </c>
      <c r="D1867" s="17">
        <v>3.039574651E7</v>
      </c>
      <c r="E1867" s="17">
        <v>1.38236E7</v>
      </c>
      <c r="F1867" s="17">
        <v>2.168415E7</v>
      </c>
      <c r="G1867" s="17">
        <v>3.221743E7</v>
      </c>
      <c r="H1867" s="17">
        <v>6.664902E7</v>
      </c>
    </row>
    <row r="1868">
      <c r="A1868" s="7" t="s">
        <v>4304</v>
      </c>
      <c r="B1868" s="17" t="s">
        <v>4305</v>
      </c>
      <c r="C1868" s="17">
        <v>4.0</v>
      </c>
      <c r="D1868" s="17">
        <v>2.377834675E7</v>
      </c>
      <c r="E1868" s="17">
        <v>1.5667823E7</v>
      </c>
      <c r="F1868" s="17">
        <v>1.5708429E7</v>
      </c>
      <c r="G1868" s="17">
        <v>2.3224462E7</v>
      </c>
      <c r="H1868" s="17">
        <v>4.0512673E7</v>
      </c>
    </row>
    <row r="1869">
      <c r="A1869" s="7" t="s">
        <v>4306</v>
      </c>
      <c r="B1869" s="17" t="s">
        <v>4307</v>
      </c>
      <c r="C1869" s="17">
        <v>10.0</v>
      </c>
      <c r="D1869" s="17">
        <v>2.19405793E7</v>
      </c>
      <c r="E1869" s="17">
        <v>6691524.0</v>
      </c>
      <c r="F1869" s="17">
        <v>1.1914482E7</v>
      </c>
      <c r="G1869" s="17">
        <v>1.9484477E7</v>
      </c>
      <c r="H1869" s="17">
        <v>3.21122E7</v>
      </c>
    </row>
    <row r="1870">
      <c r="A1870" s="7" t="s">
        <v>4308</v>
      </c>
      <c r="B1870" s="17" t="s">
        <v>4309</v>
      </c>
      <c r="C1870" s="17">
        <v>6.0</v>
      </c>
      <c r="D1870" s="17">
        <v>4.2094281E8</v>
      </c>
      <c r="E1870" s="17">
        <v>3.14303368E8</v>
      </c>
      <c r="F1870" s="17">
        <v>3.29888961E8</v>
      </c>
      <c r="G1870" s="17">
        <v>4.66733001E8</v>
      </c>
      <c r="H1870" s="17">
        <v>1.0466983E9</v>
      </c>
    </row>
    <row r="1871">
      <c r="A1871" s="7" t="s">
        <v>4310</v>
      </c>
      <c r="B1871" s="17" t="s">
        <v>4311</v>
      </c>
      <c r="C1871" s="17">
        <v>7.0</v>
      </c>
      <c r="D1871" s="17">
        <v>3.1115207E7</v>
      </c>
      <c r="E1871" s="17">
        <v>1.49689E7</v>
      </c>
      <c r="F1871" s="17">
        <v>2.977325E7</v>
      </c>
      <c r="G1871" s="17">
        <v>4.3165815E7</v>
      </c>
      <c r="H1871" s="17">
        <v>6.029586E7</v>
      </c>
    </row>
    <row r="1872">
      <c r="A1872" s="7" t="s">
        <v>4312</v>
      </c>
      <c r="B1872" s="17" t="s">
        <v>4313</v>
      </c>
      <c r="C1872" s="17">
        <v>47.0</v>
      </c>
      <c r="D1872" s="17">
        <v>2.765687868E7</v>
      </c>
      <c r="E1872" s="17">
        <v>8102480.0</v>
      </c>
      <c r="F1872" s="17">
        <v>1.61106E7</v>
      </c>
      <c r="G1872" s="17">
        <v>2.7071733E7</v>
      </c>
      <c r="H1872" s="17">
        <v>3.6557203E7</v>
      </c>
    </row>
    <row r="1873">
      <c r="A1873" s="7" t="s">
        <v>4314</v>
      </c>
      <c r="B1873" s="17" t="s">
        <v>4315</v>
      </c>
      <c r="C1873" s="17">
        <v>111117.0</v>
      </c>
      <c r="D1873" s="17">
        <v>1.701572264E7</v>
      </c>
      <c r="E1873" s="17">
        <v>9046185.0</v>
      </c>
      <c r="F1873" s="17">
        <v>1.3201452E7</v>
      </c>
      <c r="G1873" s="17">
        <v>2.0557379E7</v>
      </c>
      <c r="H1873" s="17">
        <v>3.072702E7</v>
      </c>
    </row>
    <row r="1874">
      <c r="A1874" s="7" t="s">
        <v>4316</v>
      </c>
      <c r="B1874" s="17" t="s">
        <v>4317</v>
      </c>
      <c r="C1874" s="17">
        <v>3832.0</v>
      </c>
      <c r="D1874" s="17">
        <v>1.778473437E7</v>
      </c>
      <c r="E1874" s="17">
        <v>9631350.0</v>
      </c>
      <c r="F1874" s="17">
        <v>1.37875E7</v>
      </c>
      <c r="G1874" s="17">
        <v>2.0992419E7</v>
      </c>
      <c r="H1874" s="17">
        <v>3.4349761E7</v>
      </c>
    </row>
    <row r="1875">
      <c r="A1875" s="7" t="s">
        <v>4318</v>
      </c>
      <c r="B1875" s="17" t="s">
        <v>4319</v>
      </c>
      <c r="C1875" s="17">
        <v>3351.0</v>
      </c>
      <c r="D1875" s="17">
        <v>2.445906182E7</v>
      </c>
      <c r="E1875" s="17">
        <v>1.0796011E7</v>
      </c>
      <c r="F1875" s="17">
        <v>1.6489631E7</v>
      </c>
      <c r="G1875" s="17">
        <v>2.6495781E7</v>
      </c>
      <c r="H1875" s="17">
        <v>4.0918307E7</v>
      </c>
    </row>
    <row r="1876">
      <c r="A1876" s="7" t="s">
        <v>4320</v>
      </c>
      <c r="B1876" s="17" t="s">
        <v>4321</v>
      </c>
      <c r="C1876" s="17">
        <v>123.0</v>
      </c>
      <c r="D1876" s="17">
        <v>1.766619106E7</v>
      </c>
      <c r="E1876" s="17">
        <v>1.2874762E7</v>
      </c>
      <c r="F1876" s="17">
        <v>1.340451E7</v>
      </c>
      <c r="G1876" s="17">
        <v>1.5140897E7</v>
      </c>
      <c r="H1876" s="17">
        <v>3.0777299E7</v>
      </c>
    </row>
    <row r="1877">
      <c r="A1877" s="7" t="s">
        <v>4322</v>
      </c>
      <c r="B1877" s="17" t="s">
        <v>4323</v>
      </c>
      <c r="C1877" s="17">
        <v>4.0</v>
      </c>
      <c r="D1877" s="17">
        <v>8.071558675E7</v>
      </c>
      <c r="E1877" s="17">
        <v>8812860.0</v>
      </c>
      <c r="F1877" s="17">
        <v>4.4009853E7</v>
      </c>
      <c r="G1877" s="17">
        <v>6.3055714E7</v>
      </c>
      <c r="H1877" s="17">
        <v>2.0698392E8</v>
      </c>
    </row>
    <row r="1878">
      <c r="A1878" s="7" t="s">
        <v>4324</v>
      </c>
      <c r="B1878" s="17" t="s">
        <v>4325</v>
      </c>
      <c r="C1878" s="17">
        <v>15.0</v>
      </c>
      <c r="D1878" s="17">
        <v>2.83350028E7</v>
      </c>
      <c r="E1878" s="17">
        <v>1.2517118E7</v>
      </c>
      <c r="F1878" s="17">
        <v>2.0060913E7</v>
      </c>
      <c r="G1878" s="17">
        <v>2.801051E7</v>
      </c>
      <c r="H1878" s="17">
        <v>7.8224432E7</v>
      </c>
    </row>
    <row r="1879">
      <c r="A1879" s="7" t="s">
        <v>4326</v>
      </c>
      <c r="B1879" s="17" t="s">
        <v>4327</v>
      </c>
      <c r="C1879" s="17">
        <v>14.0</v>
      </c>
      <c r="D1879" s="17">
        <v>2.573605943E7</v>
      </c>
      <c r="E1879" s="17">
        <v>1.69319E7</v>
      </c>
      <c r="F1879" s="17">
        <v>2.4679868E7</v>
      </c>
      <c r="G1879" s="17">
        <v>3.0601544E7</v>
      </c>
      <c r="H1879" s="17">
        <v>3.7086264E7</v>
      </c>
    </row>
    <row r="1880">
      <c r="A1880" s="7" t="s">
        <v>4328</v>
      </c>
      <c r="B1880" s="17" t="s">
        <v>4329</v>
      </c>
      <c r="C1880" s="17">
        <v>18531.0</v>
      </c>
      <c r="D1880" s="17">
        <v>2.15189406E7</v>
      </c>
      <c r="E1880" s="17">
        <v>1.0063722E7</v>
      </c>
      <c r="F1880" s="17">
        <v>1.6284243E7</v>
      </c>
      <c r="G1880" s="17">
        <v>2.58046E7</v>
      </c>
      <c r="H1880" s="17">
        <v>3.8566998E7</v>
      </c>
    </row>
    <row r="1881">
      <c r="A1881" s="7" t="s">
        <v>4330</v>
      </c>
      <c r="B1881" s="17" t="s">
        <v>4331</v>
      </c>
      <c r="C1881" s="17">
        <v>42.0</v>
      </c>
      <c r="D1881" s="17">
        <v>2.106169026E7</v>
      </c>
      <c r="E1881" s="17">
        <v>1.1726583E7</v>
      </c>
      <c r="F1881" s="17">
        <v>1.6274488E7</v>
      </c>
      <c r="G1881" s="17">
        <v>2.8837324E7</v>
      </c>
      <c r="H1881" s="17">
        <v>3.7538941E7</v>
      </c>
    </row>
    <row r="1882">
      <c r="A1882" s="7" t="s">
        <v>4332</v>
      </c>
      <c r="B1882" s="17" t="s">
        <v>4333</v>
      </c>
      <c r="C1882" s="17">
        <v>173.0</v>
      </c>
      <c r="D1882" s="17">
        <v>3.008277088E7</v>
      </c>
      <c r="E1882" s="17">
        <v>1.313175E7</v>
      </c>
      <c r="F1882" s="17">
        <v>2.0743967E7</v>
      </c>
      <c r="G1882" s="17">
        <v>3.2001245E7</v>
      </c>
      <c r="H1882" s="17">
        <v>6.4304121E7</v>
      </c>
    </row>
    <row r="1883">
      <c r="A1883" s="7" t="s">
        <v>4334</v>
      </c>
      <c r="B1883" s="17" t="s">
        <v>4335</v>
      </c>
      <c r="C1883" s="17">
        <v>37.0</v>
      </c>
      <c r="D1883" s="17">
        <v>2.182157797E7</v>
      </c>
      <c r="E1883" s="17">
        <v>1.2092215E7</v>
      </c>
      <c r="F1883" s="17">
        <v>1.7497136E7</v>
      </c>
      <c r="G1883" s="17">
        <v>2.9804737E7</v>
      </c>
      <c r="H1883" s="17">
        <v>4.0267364E7</v>
      </c>
    </row>
    <row r="1884">
      <c r="A1884" s="7" t="s">
        <v>4336</v>
      </c>
      <c r="B1884" s="17" t="s">
        <v>4337</v>
      </c>
      <c r="C1884" s="17">
        <v>9.0</v>
      </c>
      <c r="D1884" s="17">
        <v>6.4969801E7</v>
      </c>
      <c r="E1884" s="17">
        <v>3.624549E7</v>
      </c>
      <c r="F1884" s="17">
        <v>6.6284874E7</v>
      </c>
      <c r="G1884" s="17">
        <v>9.1941785E7</v>
      </c>
      <c r="H1884" s="17">
        <v>1.23370477E8</v>
      </c>
    </row>
    <row r="1885">
      <c r="A1885" s="7" t="s">
        <v>4338</v>
      </c>
      <c r="B1885" s="17" t="s">
        <v>4339</v>
      </c>
      <c r="C1885" s="17">
        <v>35.0</v>
      </c>
      <c r="D1885" s="17">
        <v>3.034978606E7</v>
      </c>
      <c r="E1885" s="17">
        <v>1.6358467E7</v>
      </c>
      <c r="F1885" s="17">
        <v>2.3544333E7</v>
      </c>
      <c r="G1885" s="17">
        <v>3.5424587E7</v>
      </c>
      <c r="H1885" s="17">
        <v>6.8728434E7</v>
      </c>
    </row>
    <row r="1886">
      <c r="A1886" s="7" t="s">
        <v>4340</v>
      </c>
      <c r="B1886" s="17" t="s">
        <v>4341</v>
      </c>
      <c r="C1886" s="17">
        <v>3.0</v>
      </c>
      <c r="D1886" s="17">
        <v>1.124526767E7</v>
      </c>
      <c r="E1886" s="17">
        <v>4715300.0</v>
      </c>
      <c r="F1886" s="17">
        <v>1.3913906E7</v>
      </c>
      <c r="G1886" s="17">
        <v>1.5106597E7</v>
      </c>
      <c r="H1886" s="17">
        <v>1.5106597E7</v>
      </c>
    </row>
    <row r="1887">
      <c r="A1887" s="7" t="s">
        <v>4342</v>
      </c>
      <c r="B1887" s="17" t="s">
        <v>4343</v>
      </c>
      <c r="C1887" s="17">
        <v>35.0</v>
      </c>
      <c r="D1887" s="17">
        <v>2.451876233E7</v>
      </c>
      <c r="E1887" s="17">
        <v>9662821.0</v>
      </c>
      <c r="F1887" s="17">
        <v>2.1959817E7</v>
      </c>
      <c r="G1887" s="17">
        <v>3.2772722E7</v>
      </c>
      <c r="H1887" s="17">
        <v>3.795828E7</v>
      </c>
    </row>
    <row r="1888">
      <c r="A1888" s="7" t="s">
        <v>4344</v>
      </c>
      <c r="B1888" s="17" t="s">
        <v>4345</v>
      </c>
      <c r="C1888" s="17">
        <v>59.0</v>
      </c>
      <c r="D1888" s="17">
        <v>1.713529046E7</v>
      </c>
      <c r="E1888" s="17">
        <v>8654471.0</v>
      </c>
      <c r="F1888" s="17">
        <v>1.0679866E7</v>
      </c>
      <c r="G1888" s="17">
        <v>1.94127E7</v>
      </c>
      <c r="H1888" s="17">
        <v>3.6439016E7</v>
      </c>
    </row>
    <row r="1889">
      <c r="A1889" s="7" t="s">
        <v>4346</v>
      </c>
      <c r="B1889" s="17" t="s">
        <v>4347</v>
      </c>
      <c r="C1889" s="17">
        <v>99.0</v>
      </c>
      <c r="D1889" s="17">
        <v>3.768760979E7</v>
      </c>
      <c r="E1889" s="17">
        <v>1.2411036E7</v>
      </c>
      <c r="F1889" s="17">
        <v>2.18924E7</v>
      </c>
      <c r="G1889" s="17">
        <v>4.3670482E7</v>
      </c>
      <c r="H1889" s="17">
        <v>8.161544E7</v>
      </c>
    </row>
    <row r="1890">
      <c r="A1890" s="7" t="s">
        <v>4348</v>
      </c>
      <c r="B1890" s="17" t="s">
        <v>4349</v>
      </c>
      <c r="C1890" s="17">
        <v>4.0</v>
      </c>
      <c r="D1890" s="17">
        <v>4.3933293E7</v>
      </c>
      <c r="E1890" s="17">
        <v>1.0989717E7</v>
      </c>
      <c r="F1890" s="17">
        <v>3.0893928E7</v>
      </c>
      <c r="G1890" s="17">
        <v>4.4134115E7</v>
      </c>
      <c r="H1890" s="17">
        <v>8.9715412E7</v>
      </c>
    </row>
    <row r="1891">
      <c r="A1891" s="7" t="s">
        <v>4350</v>
      </c>
      <c r="B1891" s="17" t="s">
        <v>4351</v>
      </c>
      <c r="C1891" s="17">
        <v>4.0</v>
      </c>
      <c r="D1891" s="17">
        <v>4.6391144E7</v>
      </c>
      <c r="E1891" s="17">
        <v>1.0121846E7</v>
      </c>
      <c r="F1891" s="17">
        <v>1.9836152E7</v>
      </c>
      <c r="G1891" s="17">
        <v>5.2783364E7</v>
      </c>
      <c r="H1891" s="17">
        <v>1.02823214E8</v>
      </c>
    </row>
    <row r="1892">
      <c r="A1892" s="7" t="s">
        <v>4352</v>
      </c>
      <c r="B1892" s="17" t="s">
        <v>4353</v>
      </c>
      <c r="C1892" s="17">
        <v>1.0</v>
      </c>
      <c r="D1892" s="17">
        <v>9.3134121E7</v>
      </c>
      <c r="E1892" s="17">
        <v>9.3134121E7</v>
      </c>
      <c r="F1892" s="17">
        <v>9.3134121E7</v>
      </c>
      <c r="G1892" s="17">
        <v>9.3134121E7</v>
      </c>
      <c r="H1892" s="17">
        <v>9.3134121E7</v>
      </c>
    </row>
    <row r="1893">
      <c r="A1893" s="7" t="s">
        <v>4354</v>
      </c>
      <c r="B1893" s="17" t="s">
        <v>4355</v>
      </c>
      <c r="C1893" s="17">
        <v>1.0</v>
      </c>
      <c r="D1893" s="17">
        <v>1.8512176E7</v>
      </c>
      <c r="E1893" s="17">
        <v>1.8512176E7</v>
      </c>
      <c r="F1893" s="17">
        <v>1.8512176E7</v>
      </c>
      <c r="G1893" s="17">
        <v>1.8512176E7</v>
      </c>
      <c r="H1893" s="17">
        <v>1.8512176E7</v>
      </c>
    </row>
    <row r="1894">
      <c r="A1894" s="7" t="s">
        <v>4356</v>
      </c>
      <c r="B1894" s="17" t="s">
        <v>4357</v>
      </c>
      <c r="C1894" s="17">
        <v>92.0</v>
      </c>
      <c r="D1894" s="17">
        <v>1.405140839E8</v>
      </c>
      <c r="E1894" s="17">
        <v>5.9215874E7</v>
      </c>
      <c r="F1894" s="17">
        <v>9.1695809E7</v>
      </c>
      <c r="G1894" s="17">
        <v>2.04334484E8</v>
      </c>
      <c r="H1894" s="17">
        <v>3.1884415E8</v>
      </c>
    </row>
    <row r="1895">
      <c r="A1895" s="7" t="s">
        <v>4358</v>
      </c>
      <c r="B1895" s="17" t="s">
        <v>4359</v>
      </c>
      <c r="C1895" s="17">
        <v>2.0</v>
      </c>
      <c r="D1895" s="17">
        <v>2.02058056E8</v>
      </c>
      <c r="E1895" s="17">
        <v>6.1895169E7</v>
      </c>
      <c r="F1895" s="17">
        <v>6.1895169E7</v>
      </c>
      <c r="G1895" s="17">
        <v>3.42220943E8</v>
      </c>
      <c r="H1895" s="17">
        <v>3.42220943E8</v>
      </c>
    </row>
    <row r="1896">
      <c r="A1896" s="7" t="s">
        <v>4360</v>
      </c>
      <c r="B1896" s="17" t="s">
        <v>4361</v>
      </c>
      <c r="C1896" s="17">
        <v>2.0</v>
      </c>
      <c r="D1896" s="17">
        <v>7.97923805E7</v>
      </c>
      <c r="E1896" s="17">
        <v>5.6330062E7</v>
      </c>
      <c r="F1896" s="17">
        <v>5.6330062E7</v>
      </c>
      <c r="G1896" s="17">
        <v>1.03254699E8</v>
      </c>
      <c r="H1896" s="17">
        <v>1.03254699E8</v>
      </c>
    </row>
    <row r="1897">
      <c r="A1897" s="7" t="s">
        <v>4362</v>
      </c>
      <c r="B1897" s="17" t="s">
        <v>4363</v>
      </c>
      <c r="C1897" s="17">
        <v>110.0</v>
      </c>
      <c r="D1897" s="17">
        <v>4.756726668E7</v>
      </c>
      <c r="E1897" s="17">
        <v>2.2564561E7</v>
      </c>
      <c r="F1897" s="17">
        <v>3.522642E7</v>
      </c>
      <c r="G1897" s="17">
        <v>5.6647415E7</v>
      </c>
      <c r="H1897" s="17">
        <v>8.5713918E7</v>
      </c>
    </row>
    <row r="1898">
      <c r="A1898" s="7" t="s">
        <v>4364</v>
      </c>
      <c r="B1898" s="17" t="s">
        <v>4365</v>
      </c>
      <c r="C1898" s="17">
        <v>1.0</v>
      </c>
      <c r="D1898" s="17">
        <v>2.57475E7</v>
      </c>
      <c r="E1898" s="17">
        <v>2.57475E7</v>
      </c>
      <c r="F1898" s="17">
        <v>2.57475E7</v>
      </c>
      <c r="G1898" s="17">
        <v>2.57475E7</v>
      </c>
      <c r="H1898" s="17">
        <v>2.57475E7</v>
      </c>
    </row>
    <row r="1899">
      <c r="A1899" s="7" t="s">
        <v>4366</v>
      </c>
      <c r="B1899" s="17" t="s">
        <v>4367</v>
      </c>
      <c r="C1899" s="17">
        <v>21.0</v>
      </c>
      <c r="D1899" s="17">
        <v>2.282632424E7</v>
      </c>
      <c r="E1899" s="17">
        <v>1.0907427E7</v>
      </c>
      <c r="F1899" s="17">
        <v>1.6582293E7</v>
      </c>
      <c r="G1899" s="17">
        <v>2.2904608E7</v>
      </c>
      <c r="H1899" s="17">
        <v>5.5123243E7</v>
      </c>
    </row>
    <row r="1900">
      <c r="A1900" s="7" t="s">
        <v>4368</v>
      </c>
      <c r="B1900" s="17" t="s">
        <v>4369</v>
      </c>
      <c r="C1900" s="17">
        <v>16.0</v>
      </c>
      <c r="D1900" s="17">
        <v>7.267860406E7</v>
      </c>
      <c r="E1900" s="17">
        <v>1.2315167E7</v>
      </c>
      <c r="F1900" s="17">
        <v>5.5875937E7</v>
      </c>
      <c r="G1900" s="17">
        <v>7.4600814E7</v>
      </c>
      <c r="H1900" s="17">
        <v>1.39993707E8</v>
      </c>
    </row>
    <row r="1901">
      <c r="A1901" s="7" t="s">
        <v>4370</v>
      </c>
      <c r="B1901" s="17" t="s">
        <v>4371</v>
      </c>
      <c r="C1901" s="17">
        <v>7.0</v>
      </c>
      <c r="D1901" s="17">
        <v>1.066931957E8</v>
      </c>
      <c r="E1901" s="17">
        <v>3.0206899E7</v>
      </c>
      <c r="F1901" s="17">
        <v>4.7308512E7</v>
      </c>
      <c r="G1901" s="17">
        <v>2.4537073E8</v>
      </c>
      <c r="H1901" s="17">
        <v>2.86943827E8</v>
      </c>
    </row>
    <row r="1902">
      <c r="A1902" s="7" t="s">
        <v>4372</v>
      </c>
      <c r="B1902" s="17" t="s">
        <v>4373</v>
      </c>
      <c r="C1902" s="17">
        <v>1.0</v>
      </c>
      <c r="D1902" s="17">
        <v>3.4788E7</v>
      </c>
      <c r="E1902" s="17">
        <v>3.4788E7</v>
      </c>
      <c r="F1902" s="17">
        <v>3.4788E7</v>
      </c>
      <c r="G1902" s="17">
        <v>3.4788E7</v>
      </c>
      <c r="H1902" s="17">
        <v>3.4788E7</v>
      </c>
    </row>
    <row r="1903">
      <c r="A1903" s="7" t="s">
        <v>4374</v>
      </c>
      <c r="B1903" s="17" t="s">
        <v>4375</v>
      </c>
      <c r="C1903" s="17">
        <v>260.0</v>
      </c>
      <c r="D1903" s="17">
        <v>4.625024713E7</v>
      </c>
      <c r="E1903" s="17">
        <v>1.8432E7</v>
      </c>
      <c r="F1903" s="17">
        <v>3.067684E7</v>
      </c>
      <c r="G1903" s="17">
        <v>5.2922892E7</v>
      </c>
      <c r="H1903" s="17">
        <v>9.8839617E7</v>
      </c>
    </row>
    <row r="1904">
      <c r="A1904" s="7" t="s">
        <v>4376</v>
      </c>
      <c r="B1904" s="17" t="s">
        <v>4377</v>
      </c>
      <c r="C1904" s="17">
        <v>10.0</v>
      </c>
      <c r="D1904" s="17">
        <v>7.09123119E7</v>
      </c>
      <c r="E1904" s="17">
        <v>4.4404886E7</v>
      </c>
      <c r="F1904" s="17">
        <v>5.6618366E7</v>
      </c>
      <c r="G1904" s="17">
        <v>8.5080434E7</v>
      </c>
      <c r="H1904" s="17">
        <v>1.2893563E8</v>
      </c>
    </row>
    <row r="1905">
      <c r="A1905" s="7" t="s">
        <v>4378</v>
      </c>
      <c r="B1905" s="17" t="s">
        <v>4379</v>
      </c>
      <c r="C1905" s="17">
        <v>72.0</v>
      </c>
      <c r="D1905" s="17">
        <v>6.001777357E7</v>
      </c>
      <c r="E1905" s="17">
        <v>2.17494E7</v>
      </c>
      <c r="F1905" s="17">
        <v>3.7476768E7</v>
      </c>
      <c r="G1905" s="17">
        <v>7.3590004E7</v>
      </c>
      <c r="H1905" s="17">
        <v>1.25735275E8</v>
      </c>
    </row>
    <row r="1906">
      <c r="A1906" s="7" t="s">
        <v>4380</v>
      </c>
      <c r="B1906" s="17" t="s">
        <v>4381</v>
      </c>
      <c r="C1906" s="17">
        <v>2.0</v>
      </c>
      <c r="D1906" s="17">
        <v>1.051793E7</v>
      </c>
      <c r="E1906" s="17">
        <v>965105.0</v>
      </c>
      <c r="F1906" s="17">
        <v>965105.0</v>
      </c>
      <c r="G1906" s="17">
        <v>2.0070755E7</v>
      </c>
      <c r="H1906" s="17">
        <v>2.0070755E7</v>
      </c>
    </row>
    <row r="1907">
      <c r="A1907" s="7" t="s">
        <v>4382</v>
      </c>
      <c r="B1907" s="17" t="s">
        <v>4383</v>
      </c>
      <c r="C1907" s="17">
        <v>1.0</v>
      </c>
      <c r="D1907" s="17">
        <v>3.7351932E7</v>
      </c>
      <c r="E1907" s="17">
        <v>3.7351932E7</v>
      </c>
      <c r="F1907" s="17">
        <v>3.7351932E7</v>
      </c>
      <c r="G1907" s="17">
        <v>3.7351932E7</v>
      </c>
      <c r="H1907" s="17">
        <v>3.7351932E7</v>
      </c>
    </row>
    <row r="1908">
      <c r="A1908" s="7" t="s">
        <v>4384</v>
      </c>
      <c r="B1908" s="17" t="s">
        <v>4385</v>
      </c>
      <c r="C1908" s="17">
        <v>6.0</v>
      </c>
      <c r="D1908" s="17">
        <v>7.477132467E7</v>
      </c>
      <c r="E1908" s="17">
        <v>4.576179E7</v>
      </c>
      <c r="F1908" s="17">
        <v>5.0404102E7</v>
      </c>
      <c r="G1908" s="17">
        <v>1.09388481E8</v>
      </c>
      <c r="H1908" s="17">
        <v>1.58658835E8</v>
      </c>
    </row>
    <row r="1909">
      <c r="A1909" s="7" t="s">
        <v>4386</v>
      </c>
      <c r="B1909" s="17" t="s">
        <v>4387</v>
      </c>
      <c r="C1909" s="17">
        <v>1.0</v>
      </c>
      <c r="D1909" s="17">
        <v>5.9590199E7</v>
      </c>
      <c r="E1909" s="17">
        <v>5.9590199E7</v>
      </c>
      <c r="F1909" s="17">
        <v>5.9590199E7</v>
      </c>
      <c r="G1909" s="17">
        <v>5.9590199E7</v>
      </c>
      <c r="H1909" s="17">
        <v>5.9590199E7</v>
      </c>
    </row>
    <row r="1910">
      <c r="A1910" s="7" t="s">
        <v>4388</v>
      </c>
      <c r="B1910" s="17" t="s">
        <v>4389</v>
      </c>
      <c r="C1910" s="17">
        <v>89.0</v>
      </c>
      <c r="D1910" s="17">
        <v>5.179301847E7</v>
      </c>
      <c r="E1910" s="17">
        <v>1.8904094E7</v>
      </c>
      <c r="F1910" s="17">
        <v>3.9717695E7</v>
      </c>
      <c r="G1910" s="17">
        <v>6.7592852E7</v>
      </c>
      <c r="H1910" s="17">
        <v>1.0918555E8</v>
      </c>
    </row>
    <row r="1911">
      <c r="A1911" s="7" t="s">
        <v>4390</v>
      </c>
      <c r="B1911" s="17" t="s">
        <v>4391</v>
      </c>
      <c r="C1911" s="17">
        <v>1993.0</v>
      </c>
      <c r="D1911" s="17">
        <v>1.873109228E7</v>
      </c>
      <c r="E1911" s="17">
        <v>1.12534E7</v>
      </c>
      <c r="F1911" s="17">
        <v>1.701903E7</v>
      </c>
      <c r="G1911" s="17">
        <v>2.2920501E7</v>
      </c>
      <c r="H1911" s="17">
        <v>3.0049872E7</v>
      </c>
    </row>
    <row r="1912">
      <c r="A1912" s="7" t="s">
        <v>4392</v>
      </c>
      <c r="B1912" s="17" t="s">
        <v>4393</v>
      </c>
      <c r="C1912" s="17">
        <v>38.0</v>
      </c>
      <c r="D1912" s="17">
        <v>7.84126165E7</v>
      </c>
      <c r="E1912" s="17">
        <v>1.9158276E7</v>
      </c>
      <c r="F1912" s="17">
        <v>3.5506915E7</v>
      </c>
      <c r="G1912" s="17">
        <v>1.10854027E8</v>
      </c>
      <c r="H1912" s="17">
        <v>2.37781787E8</v>
      </c>
    </row>
    <row r="1913">
      <c r="A1913" s="7" t="s">
        <v>4394</v>
      </c>
      <c r="B1913" s="17" t="s">
        <v>4395</v>
      </c>
      <c r="C1913" s="17">
        <v>3.0</v>
      </c>
      <c r="D1913" s="17">
        <v>3.374331633E7</v>
      </c>
      <c r="E1913" s="17">
        <v>8255167.0</v>
      </c>
      <c r="F1913" s="17">
        <v>3.1849544E7</v>
      </c>
      <c r="G1913" s="17">
        <v>6.1125238E7</v>
      </c>
      <c r="H1913" s="17">
        <v>6.1125238E7</v>
      </c>
    </row>
    <row r="1914">
      <c r="A1914" s="7" t="s">
        <v>4396</v>
      </c>
      <c r="B1914" s="17" t="s">
        <v>4397</v>
      </c>
      <c r="C1914" s="17">
        <v>16.0</v>
      </c>
      <c r="D1914" s="17">
        <v>2.5663277E7</v>
      </c>
      <c r="E1914" s="17">
        <v>9580255.0</v>
      </c>
      <c r="F1914" s="17">
        <v>1.67798E7</v>
      </c>
      <c r="G1914" s="17">
        <v>3.848622E7</v>
      </c>
      <c r="H1914" s="17">
        <v>4.6624833E7</v>
      </c>
    </row>
    <row r="1915">
      <c r="A1915" s="7" t="s">
        <v>4398</v>
      </c>
      <c r="B1915" s="17" t="s">
        <v>4399</v>
      </c>
      <c r="C1915" s="17">
        <v>4.0</v>
      </c>
      <c r="D1915" s="17">
        <v>1.8807613E7</v>
      </c>
      <c r="E1915" s="17">
        <v>1.5332851E7</v>
      </c>
      <c r="F1915" s="17">
        <v>1.7529865E7</v>
      </c>
      <c r="G1915" s="17">
        <v>2.1066938E7</v>
      </c>
      <c r="H1915" s="17">
        <v>2.1300798E7</v>
      </c>
    </row>
    <row r="1916">
      <c r="A1916" s="7" t="s">
        <v>4400</v>
      </c>
      <c r="B1916" s="17" t="s">
        <v>4401</v>
      </c>
      <c r="C1916" s="17">
        <v>2.0</v>
      </c>
      <c r="D1916" s="17">
        <v>2.5112703E7</v>
      </c>
      <c r="E1916" s="17">
        <v>1.2406618E7</v>
      </c>
      <c r="F1916" s="17">
        <v>1.2406618E7</v>
      </c>
      <c r="G1916" s="17">
        <v>3.7818788E7</v>
      </c>
      <c r="H1916" s="17">
        <v>3.7818788E7</v>
      </c>
    </row>
    <row r="1917">
      <c r="A1917" s="7" t="s">
        <v>4402</v>
      </c>
      <c r="B1917" s="17" t="s">
        <v>4403</v>
      </c>
      <c r="C1917" s="17">
        <v>330.0</v>
      </c>
      <c r="D1917" s="17">
        <v>3.101456403E7</v>
      </c>
      <c r="E1917" s="17">
        <v>9917328.0</v>
      </c>
      <c r="F1917" s="17">
        <v>1.52324E7</v>
      </c>
      <c r="G1917" s="17">
        <v>3.0130318E7</v>
      </c>
      <c r="H1917" s="17">
        <v>6.9229082E7</v>
      </c>
    </row>
    <row r="1918">
      <c r="A1918" s="7" t="s">
        <v>4404</v>
      </c>
      <c r="B1918" s="17" t="s">
        <v>4405</v>
      </c>
      <c r="C1918" s="17">
        <v>651.0</v>
      </c>
      <c r="D1918" s="17">
        <v>1.765447714E7</v>
      </c>
      <c r="E1918" s="17">
        <v>9102507.0</v>
      </c>
      <c r="F1918" s="17">
        <v>1.3121125E7</v>
      </c>
      <c r="G1918" s="17">
        <v>2.2799842E7</v>
      </c>
      <c r="H1918" s="17">
        <v>3.2981818E7</v>
      </c>
    </row>
    <row r="1919">
      <c r="A1919" s="7" t="s">
        <v>4406</v>
      </c>
      <c r="B1919" s="17" t="s">
        <v>4407</v>
      </c>
      <c r="C1919" s="17">
        <v>26.0</v>
      </c>
      <c r="D1919" s="17">
        <v>1.194181238E7</v>
      </c>
      <c r="E1919" s="17">
        <v>8862298.0</v>
      </c>
      <c r="F1919" s="17">
        <v>1.0097779E7</v>
      </c>
      <c r="G1919" s="17">
        <v>1.1474934E7</v>
      </c>
      <c r="H1919" s="17">
        <v>1.958291E7</v>
      </c>
    </row>
    <row r="1920">
      <c r="A1920" s="7" t="s">
        <v>4408</v>
      </c>
      <c r="B1920" s="17" t="s">
        <v>4409</v>
      </c>
      <c r="C1920" s="17">
        <v>1.0</v>
      </c>
      <c r="D1920" s="17">
        <v>9146286.0</v>
      </c>
      <c r="E1920" s="17">
        <v>9146286.0</v>
      </c>
      <c r="F1920" s="17">
        <v>9146286.0</v>
      </c>
      <c r="G1920" s="17">
        <v>9146286.0</v>
      </c>
      <c r="H1920" s="17">
        <v>9146286.0</v>
      </c>
    </row>
    <row r="1921">
      <c r="A1921" s="7" t="s">
        <v>4410</v>
      </c>
      <c r="B1921" s="17" t="s">
        <v>4411</v>
      </c>
      <c r="C1921" s="17">
        <v>1.0</v>
      </c>
      <c r="D1921" s="17">
        <v>1.0507134E7</v>
      </c>
      <c r="E1921" s="17">
        <v>1.0507134E7</v>
      </c>
      <c r="F1921" s="17">
        <v>1.0507134E7</v>
      </c>
      <c r="G1921" s="17">
        <v>1.0507134E7</v>
      </c>
      <c r="H1921" s="17">
        <v>1.0507134E7</v>
      </c>
    </row>
    <row r="1922">
      <c r="A1922" s="7" t="s">
        <v>4412</v>
      </c>
      <c r="B1922" s="17" t="s">
        <v>4413</v>
      </c>
      <c r="C1922" s="17">
        <v>4.0</v>
      </c>
      <c r="D1922" s="17">
        <v>1.855110725E7</v>
      </c>
      <c r="E1922" s="17">
        <v>8306000.0</v>
      </c>
      <c r="F1922" s="17">
        <v>1.2214025E7</v>
      </c>
      <c r="G1922" s="17">
        <v>1.9714594E7</v>
      </c>
      <c r="H1922" s="17">
        <v>3.396981E7</v>
      </c>
    </row>
    <row r="1923">
      <c r="A1923" s="7" t="s">
        <v>4414</v>
      </c>
      <c r="B1923" s="17" t="s">
        <v>4415</v>
      </c>
      <c r="C1923" s="17">
        <v>13.0</v>
      </c>
      <c r="D1923" s="17">
        <v>9.7748039E7</v>
      </c>
      <c r="E1923" s="17">
        <v>1.1982018E7</v>
      </c>
      <c r="F1923" s="17">
        <v>1.37777E7</v>
      </c>
      <c r="G1923" s="17">
        <v>6.1920716E7</v>
      </c>
      <c r="H1923" s="17">
        <v>2.40946068E8</v>
      </c>
    </row>
    <row r="1924">
      <c r="A1924" s="7" t="s">
        <v>4416</v>
      </c>
      <c r="B1924" s="17" t="s">
        <v>4417</v>
      </c>
      <c r="C1924" s="17">
        <v>1.0</v>
      </c>
      <c r="D1924" s="17">
        <v>1.0371678E7</v>
      </c>
      <c r="E1924" s="17">
        <v>1.0371678E7</v>
      </c>
      <c r="F1924" s="17">
        <v>1.0371678E7</v>
      </c>
      <c r="G1924" s="17">
        <v>1.0371678E7</v>
      </c>
      <c r="H1924" s="17">
        <v>1.0371678E7</v>
      </c>
    </row>
    <row r="1925">
      <c r="A1925" s="7" t="s">
        <v>4418</v>
      </c>
      <c r="B1925" s="17" t="s">
        <v>4419</v>
      </c>
      <c r="C1925" s="17">
        <v>5.0</v>
      </c>
      <c r="D1925" s="17">
        <v>2.42621764E7</v>
      </c>
      <c r="E1925" s="17">
        <v>2.0774578E7</v>
      </c>
      <c r="F1925" s="17">
        <v>2.3898774E7</v>
      </c>
      <c r="G1925" s="17">
        <v>3.1941018E7</v>
      </c>
      <c r="H1925" s="17">
        <v>4.0912039E7</v>
      </c>
    </row>
    <row r="1926">
      <c r="A1926" s="7" t="s">
        <v>4420</v>
      </c>
      <c r="B1926" s="17" t="s">
        <v>4421</v>
      </c>
      <c r="C1926" s="17">
        <v>57.0</v>
      </c>
      <c r="D1926" s="17">
        <v>1.788650456E7</v>
      </c>
      <c r="E1926" s="17">
        <v>9443956.0</v>
      </c>
      <c r="F1926" s="17">
        <v>1.6317E7</v>
      </c>
      <c r="G1926" s="17">
        <v>2.1501512E7</v>
      </c>
      <c r="H1926" s="17">
        <v>3.3201595E7</v>
      </c>
    </row>
    <row r="1927">
      <c r="A1927" s="7" t="s">
        <v>4422</v>
      </c>
      <c r="B1927" s="17" t="s">
        <v>4423</v>
      </c>
      <c r="C1927" s="17">
        <v>21474.0</v>
      </c>
      <c r="D1927" s="17">
        <v>1.581948328E7</v>
      </c>
      <c r="E1927" s="17">
        <v>8363000.0</v>
      </c>
      <c r="F1927" s="17">
        <v>1.2073071E7</v>
      </c>
      <c r="G1927" s="17">
        <v>1.8632708E7</v>
      </c>
      <c r="H1927" s="17">
        <v>2.8272187E7</v>
      </c>
    </row>
    <row r="1928">
      <c r="A1928" s="7" t="s">
        <v>4424</v>
      </c>
      <c r="B1928" s="17" t="s">
        <v>4425</v>
      </c>
      <c r="C1928" s="17">
        <v>389.0</v>
      </c>
      <c r="D1928" s="17">
        <v>2.366474339E7</v>
      </c>
      <c r="E1928" s="17">
        <v>1.1988205E7</v>
      </c>
      <c r="F1928" s="17">
        <v>1.7688783E7</v>
      </c>
      <c r="G1928" s="17">
        <v>2.991245E7</v>
      </c>
      <c r="H1928" s="17">
        <v>4.4818999E7</v>
      </c>
    </row>
    <row r="1929">
      <c r="A1929" s="7" t="s">
        <v>4426</v>
      </c>
      <c r="B1929" s="17" t="s">
        <v>4427</v>
      </c>
      <c r="C1929" s="17">
        <v>169.0</v>
      </c>
      <c r="D1929" s="17">
        <v>1.227801731E7</v>
      </c>
      <c r="E1929" s="17">
        <v>4197137.0</v>
      </c>
      <c r="F1929" s="17">
        <v>8430048.0</v>
      </c>
      <c r="G1929" s="17">
        <v>1.5877012E7</v>
      </c>
      <c r="H1929" s="17">
        <v>2.3448933E7</v>
      </c>
    </row>
    <row r="1930">
      <c r="A1930" s="7" t="s">
        <v>4428</v>
      </c>
      <c r="B1930" s="17" t="s">
        <v>4429</v>
      </c>
      <c r="C1930" s="17">
        <v>155.0</v>
      </c>
      <c r="D1930" s="17">
        <v>1.205781392E7</v>
      </c>
      <c r="E1930" s="17">
        <v>7334100.0</v>
      </c>
      <c r="F1930" s="17">
        <v>8332900.0</v>
      </c>
      <c r="G1930" s="17">
        <v>1.06397E7</v>
      </c>
      <c r="H1930" s="17">
        <v>2.3575529E7</v>
      </c>
    </row>
    <row r="1931">
      <c r="A1931" s="7" t="s">
        <v>4430</v>
      </c>
      <c r="B1931" s="17" t="s">
        <v>4431</v>
      </c>
      <c r="C1931" s="17">
        <v>19.0</v>
      </c>
      <c r="D1931" s="17">
        <v>2.161436516E7</v>
      </c>
      <c r="E1931" s="17">
        <v>1.4588731E7</v>
      </c>
      <c r="F1931" s="17">
        <v>1.6925939E7</v>
      </c>
      <c r="G1931" s="17">
        <v>2.9416975E7</v>
      </c>
      <c r="H1931" s="17">
        <v>4.0853407E7</v>
      </c>
    </row>
    <row r="1932">
      <c r="A1932" s="7" t="s">
        <v>4432</v>
      </c>
      <c r="B1932" s="17" t="s">
        <v>4433</v>
      </c>
      <c r="C1932" s="17">
        <v>1088.0</v>
      </c>
      <c r="D1932" s="17">
        <v>2.388094377E7</v>
      </c>
      <c r="E1932" s="17">
        <v>8832609.0</v>
      </c>
      <c r="F1932" s="17">
        <v>1.4399388E7</v>
      </c>
      <c r="G1932" s="17">
        <v>2.45157E7</v>
      </c>
      <c r="H1932" s="17">
        <v>4.549915E7</v>
      </c>
    </row>
    <row r="1933">
      <c r="A1933" s="7" t="s">
        <v>4434</v>
      </c>
      <c r="B1933" s="17" t="s">
        <v>4435</v>
      </c>
      <c r="C1933" s="17">
        <v>1050.0</v>
      </c>
      <c r="D1933" s="17">
        <v>2.104442495E7</v>
      </c>
      <c r="E1933" s="17">
        <v>8134851.0</v>
      </c>
      <c r="F1933" s="17">
        <v>1.2178327E7</v>
      </c>
      <c r="G1933" s="17">
        <v>1.9908399E7</v>
      </c>
      <c r="H1933" s="17">
        <v>3.7840215E7</v>
      </c>
    </row>
    <row r="1934">
      <c r="A1934" s="7" t="s">
        <v>4436</v>
      </c>
      <c r="B1934" s="17" t="s">
        <v>4437</v>
      </c>
      <c r="C1934" s="17">
        <v>3638.0</v>
      </c>
      <c r="D1934" s="17">
        <v>1.473058982E7</v>
      </c>
      <c r="E1934" s="17">
        <v>8160026.0</v>
      </c>
      <c r="F1934" s="17">
        <v>1.13609E7</v>
      </c>
      <c r="G1934" s="17">
        <v>1.63853E7</v>
      </c>
      <c r="H1934" s="17">
        <v>2.4137334E7</v>
      </c>
    </row>
    <row r="1935">
      <c r="A1935" s="7" t="s">
        <v>4438</v>
      </c>
      <c r="B1935" s="17" t="s">
        <v>4439</v>
      </c>
      <c r="C1935" s="17">
        <v>29.0</v>
      </c>
      <c r="D1935" s="17">
        <v>2.63825229E7</v>
      </c>
      <c r="E1935" s="17">
        <v>1.14101E7</v>
      </c>
      <c r="F1935" s="17">
        <v>1.5700534E7</v>
      </c>
      <c r="G1935" s="17">
        <v>2.9637378E7</v>
      </c>
      <c r="H1935" s="17">
        <v>6.1730184E7</v>
      </c>
    </row>
    <row r="1936">
      <c r="A1936" s="7" t="s">
        <v>4440</v>
      </c>
      <c r="B1936" s="17" t="s">
        <v>4441</v>
      </c>
      <c r="C1936" s="17">
        <v>330.0</v>
      </c>
      <c r="D1936" s="17">
        <v>1.54693095E7</v>
      </c>
      <c r="E1936" s="17">
        <v>8505441.0</v>
      </c>
      <c r="F1936" s="17">
        <v>1.2100497E7</v>
      </c>
      <c r="G1936" s="17">
        <v>1.7009136E7</v>
      </c>
      <c r="H1936" s="17">
        <v>2.3584658E7</v>
      </c>
    </row>
    <row r="1937">
      <c r="A1937" s="7" t="s">
        <v>4442</v>
      </c>
      <c r="B1937" s="17" t="s">
        <v>4443</v>
      </c>
      <c r="C1937" s="17">
        <v>17.0</v>
      </c>
      <c r="D1937" s="17">
        <v>1.644439112E7</v>
      </c>
      <c r="E1937" s="17">
        <v>9910029.0</v>
      </c>
      <c r="F1937" s="17">
        <v>1.1277007E7</v>
      </c>
      <c r="G1937" s="17">
        <v>1.7618393E7</v>
      </c>
      <c r="H1937" s="17">
        <v>2.9889862E7</v>
      </c>
    </row>
    <row r="1938">
      <c r="A1938" s="7" t="s">
        <v>4444</v>
      </c>
      <c r="B1938" s="17" t="s">
        <v>4445</v>
      </c>
      <c r="C1938" s="17">
        <v>37.0</v>
      </c>
      <c r="D1938" s="17">
        <v>2.114417562E7</v>
      </c>
      <c r="E1938" s="17">
        <v>1.1130567E7</v>
      </c>
      <c r="F1938" s="17">
        <v>1.4014483E7</v>
      </c>
      <c r="G1938" s="17">
        <v>1.8475653E7</v>
      </c>
      <c r="H1938" s="17">
        <v>5.5575691E7</v>
      </c>
    </row>
    <row r="1939">
      <c r="A1939" s="7" t="s">
        <v>4446</v>
      </c>
      <c r="B1939" s="17" t="s">
        <v>4447</v>
      </c>
      <c r="C1939" s="17">
        <v>9937.0</v>
      </c>
      <c r="D1939" s="17">
        <v>2.937404246E7</v>
      </c>
      <c r="E1939" s="17">
        <v>1.0743639E7</v>
      </c>
      <c r="F1939" s="17">
        <v>1.7659758E7</v>
      </c>
      <c r="G1939" s="17">
        <v>3.0765816E7</v>
      </c>
      <c r="H1939" s="17">
        <v>5.8434397E7</v>
      </c>
    </row>
    <row r="1940">
      <c r="A1940" s="7" t="s">
        <v>4448</v>
      </c>
      <c r="B1940" s="17" t="s">
        <v>4449</v>
      </c>
      <c r="C1940" s="17">
        <v>2888.0</v>
      </c>
      <c r="D1940" s="17">
        <v>1.989139131E7</v>
      </c>
      <c r="E1940" s="17">
        <v>1.014034E7</v>
      </c>
      <c r="F1940" s="17">
        <v>1.331319E7</v>
      </c>
      <c r="G1940" s="17">
        <v>2.1075758E7</v>
      </c>
      <c r="H1940" s="17">
        <v>3.5659824E7</v>
      </c>
    </row>
    <row r="1941">
      <c r="A1941" s="7" t="s">
        <v>4450</v>
      </c>
      <c r="B1941" s="17" t="s">
        <v>4451</v>
      </c>
      <c r="C1941" s="17">
        <v>458.0</v>
      </c>
      <c r="D1941" s="17">
        <v>2.503754191E7</v>
      </c>
      <c r="E1941" s="17">
        <v>1.1218389E7</v>
      </c>
      <c r="F1941" s="17">
        <v>1.6431246E7</v>
      </c>
      <c r="G1941" s="17">
        <v>2.8571987E7</v>
      </c>
      <c r="H1941" s="17">
        <v>5.0872048E7</v>
      </c>
    </row>
    <row r="1942">
      <c r="A1942" s="7" t="s">
        <v>4452</v>
      </c>
      <c r="B1942" s="17" t="s">
        <v>4453</v>
      </c>
      <c r="C1942" s="17">
        <v>60.0</v>
      </c>
      <c r="D1942" s="17">
        <v>1.67465174E7</v>
      </c>
      <c r="E1942" s="17">
        <v>7812544.0</v>
      </c>
      <c r="F1942" s="17">
        <v>1.4035719E7</v>
      </c>
      <c r="G1942" s="17">
        <v>2.0669591E7</v>
      </c>
      <c r="H1942" s="17">
        <v>2.8577317E7</v>
      </c>
    </row>
    <row r="1943">
      <c r="A1943" s="7" t="s">
        <v>4454</v>
      </c>
      <c r="B1943" s="17" t="s">
        <v>4455</v>
      </c>
      <c r="C1943" s="17">
        <v>78.0</v>
      </c>
      <c r="D1943" s="17">
        <v>1.628864353E7</v>
      </c>
      <c r="E1943" s="17">
        <v>8900901.0</v>
      </c>
      <c r="F1943" s="17">
        <v>1.3629096E7</v>
      </c>
      <c r="G1943" s="17">
        <v>2.2302177E7</v>
      </c>
      <c r="H1943" s="17">
        <v>2.7898452E7</v>
      </c>
    </row>
    <row r="1944">
      <c r="A1944" s="7" t="s">
        <v>4456</v>
      </c>
      <c r="B1944" s="17" t="s">
        <v>4457</v>
      </c>
      <c r="C1944" s="17">
        <v>6745.0</v>
      </c>
      <c r="D1944" s="17">
        <v>2.05189216E7</v>
      </c>
      <c r="E1944" s="17">
        <v>1.04432E7</v>
      </c>
      <c r="F1944" s="17">
        <v>1.5559251E7</v>
      </c>
      <c r="G1944" s="17">
        <v>2.3955927E7</v>
      </c>
      <c r="H1944" s="17">
        <v>3.6921304E7</v>
      </c>
    </row>
    <row r="1945">
      <c r="A1945" s="7" t="s">
        <v>4458</v>
      </c>
      <c r="B1945" s="17" t="s">
        <v>4459</v>
      </c>
      <c r="C1945" s="17">
        <v>324.0</v>
      </c>
      <c r="D1945" s="17">
        <v>1.517897385E7</v>
      </c>
      <c r="E1945" s="17">
        <v>8122813.0</v>
      </c>
      <c r="F1945" s="17">
        <v>1.1160167E7</v>
      </c>
      <c r="G1945" s="17">
        <v>1.70835E7</v>
      </c>
      <c r="H1945" s="17">
        <v>2.6126075E7</v>
      </c>
    </row>
    <row r="1946">
      <c r="A1946" s="7" t="s">
        <v>4460</v>
      </c>
      <c r="B1946" s="17" t="s">
        <v>4461</v>
      </c>
      <c r="C1946" s="17">
        <v>228.0</v>
      </c>
      <c r="D1946" s="17">
        <v>2.684159187E7</v>
      </c>
      <c r="E1946" s="17">
        <v>1.0819042E7</v>
      </c>
      <c r="F1946" s="17">
        <v>1.6299517E7</v>
      </c>
      <c r="G1946" s="17">
        <v>2.91668E7</v>
      </c>
      <c r="H1946" s="17">
        <v>5.1996567E7</v>
      </c>
    </row>
    <row r="1947">
      <c r="A1947" s="7" t="s">
        <v>4462</v>
      </c>
      <c r="B1947" s="17" t="s">
        <v>4463</v>
      </c>
      <c r="C1947" s="17">
        <v>248.0</v>
      </c>
      <c r="D1947" s="17">
        <v>3.014856333E7</v>
      </c>
      <c r="E1947" s="17">
        <v>9400433.0</v>
      </c>
      <c r="F1947" s="17">
        <v>1.5147966E7</v>
      </c>
      <c r="G1947" s="17">
        <v>2.8698172E7</v>
      </c>
      <c r="H1947" s="17">
        <v>6.5732112E7</v>
      </c>
    </row>
    <row r="1948">
      <c r="A1948" s="7" t="s">
        <v>4464</v>
      </c>
      <c r="B1948" s="17" t="s">
        <v>4465</v>
      </c>
      <c r="C1948" s="17">
        <v>12.0</v>
      </c>
      <c r="D1948" s="17">
        <v>3.247491892E7</v>
      </c>
      <c r="E1948" s="17">
        <v>9854077.0</v>
      </c>
      <c r="F1948" s="17">
        <v>1.5167782E7</v>
      </c>
      <c r="G1948" s="17">
        <v>2.7727089E7</v>
      </c>
      <c r="H1948" s="17">
        <v>7.937539E7</v>
      </c>
    </row>
    <row r="1949">
      <c r="A1949" s="7" t="s">
        <v>4466</v>
      </c>
      <c r="B1949" s="17" t="s">
        <v>4467</v>
      </c>
      <c r="C1949" s="17">
        <v>267.0</v>
      </c>
      <c r="D1949" s="17">
        <v>8.810142569E7</v>
      </c>
      <c r="E1949" s="17">
        <v>3.2141208E7</v>
      </c>
      <c r="F1949" s="17">
        <v>5.7605741E7</v>
      </c>
      <c r="G1949" s="17">
        <v>9.451235E7</v>
      </c>
      <c r="H1949" s="17">
        <v>2.52444399E8</v>
      </c>
    </row>
    <row r="1950">
      <c r="A1950" s="7" t="s">
        <v>4468</v>
      </c>
      <c r="B1950" s="17" t="s">
        <v>4469</v>
      </c>
      <c r="C1950" s="17">
        <v>6.0</v>
      </c>
      <c r="D1950" s="17">
        <v>5.091037533E7</v>
      </c>
      <c r="E1950" s="17">
        <v>2.8854994E7</v>
      </c>
      <c r="F1950" s="17">
        <v>2.9385996E7</v>
      </c>
      <c r="G1950" s="17">
        <v>8.9891382E7</v>
      </c>
      <c r="H1950" s="17">
        <v>9.3134121E7</v>
      </c>
    </row>
    <row r="1951">
      <c r="A1951" s="7" t="s">
        <v>4470</v>
      </c>
      <c r="B1951" s="17" t="s">
        <v>4471</v>
      </c>
      <c r="C1951" s="17">
        <v>1.0</v>
      </c>
      <c r="D1951" s="17">
        <v>3.624549E7</v>
      </c>
      <c r="E1951" s="17">
        <v>3.624549E7</v>
      </c>
      <c r="F1951" s="17">
        <v>3.624549E7</v>
      </c>
      <c r="G1951" s="17">
        <v>3.624549E7</v>
      </c>
      <c r="H1951" s="17">
        <v>3.624549E7</v>
      </c>
    </row>
    <row r="1952">
      <c r="A1952" s="7" t="s">
        <v>4472</v>
      </c>
      <c r="B1952" s="17" t="s">
        <v>4473</v>
      </c>
      <c r="C1952" s="17">
        <v>2.0</v>
      </c>
      <c r="D1952" s="17">
        <v>2.2053338E7</v>
      </c>
      <c r="E1952" s="17">
        <v>1.580884E7</v>
      </c>
      <c r="F1952" s="17">
        <v>1.580884E7</v>
      </c>
      <c r="G1952" s="17">
        <v>2.8297836E7</v>
      </c>
      <c r="H1952" s="17">
        <v>2.8297836E7</v>
      </c>
    </row>
    <row r="1953">
      <c r="A1953" s="7" t="s">
        <v>4474</v>
      </c>
      <c r="B1953" s="17" t="s">
        <v>4475</v>
      </c>
      <c r="C1953" s="17">
        <v>182.0</v>
      </c>
      <c r="D1953" s="17">
        <v>2.014039722E7</v>
      </c>
      <c r="E1953" s="17">
        <v>8902405.0</v>
      </c>
      <c r="F1953" s="17">
        <v>1.2775567E7</v>
      </c>
      <c r="G1953" s="17">
        <v>2.0652485E7</v>
      </c>
      <c r="H1953" s="17">
        <v>3.7650145E7</v>
      </c>
    </row>
    <row r="1954">
      <c r="A1954" s="7" t="s">
        <v>4476</v>
      </c>
      <c r="B1954" s="17" t="s">
        <v>4477</v>
      </c>
      <c r="C1954" s="17">
        <v>4.0</v>
      </c>
      <c r="D1954" s="17">
        <v>1.91542475E7</v>
      </c>
      <c r="E1954" s="17">
        <v>1000000.0</v>
      </c>
      <c r="F1954" s="17">
        <v>9739350.0</v>
      </c>
      <c r="G1954" s="17">
        <v>2.148094E7</v>
      </c>
      <c r="H1954" s="17">
        <v>4.43967E7</v>
      </c>
    </row>
    <row r="1955">
      <c r="A1955" s="7" t="s">
        <v>4478</v>
      </c>
      <c r="B1955" s="17" t="s">
        <v>4479</v>
      </c>
      <c r="C1955" s="17">
        <v>315.0</v>
      </c>
      <c r="D1955" s="17">
        <v>3.710475786E7</v>
      </c>
      <c r="E1955" s="17">
        <v>1.2935749E7</v>
      </c>
      <c r="F1955" s="17">
        <v>2.1121741E7</v>
      </c>
      <c r="G1955" s="17">
        <v>4.2904854E7</v>
      </c>
      <c r="H1955" s="17">
        <v>9.8925839E7</v>
      </c>
    </row>
    <row r="1956">
      <c r="A1956" s="7" t="s">
        <v>4480</v>
      </c>
      <c r="B1956" s="17" t="s">
        <v>4481</v>
      </c>
      <c r="C1956" s="17">
        <v>24.0</v>
      </c>
      <c r="D1956" s="17">
        <v>3.866469463E7</v>
      </c>
      <c r="E1956" s="17">
        <v>8115529.0</v>
      </c>
      <c r="F1956" s="17">
        <v>8986139.0</v>
      </c>
      <c r="G1956" s="17">
        <v>1.3832109E7</v>
      </c>
      <c r="H1956" s="17">
        <v>1.52540953E8</v>
      </c>
    </row>
    <row r="1957">
      <c r="A1957" s="7" t="s">
        <v>404</v>
      </c>
      <c r="B1957" s="17" t="s">
        <v>406</v>
      </c>
      <c r="C1957" s="17">
        <v>93.0</v>
      </c>
      <c r="D1957" s="17">
        <v>5.002647883E7</v>
      </c>
      <c r="E1957" s="17">
        <v>1.6517809E7</v>
      </c>
      <c r="F1957" s="17">
        <v>2.8766597E7</v>
      </c>
      <c r="G1957" s="17">
        <v>6.2185392E7</v>
      </c>
      <c r="H1957" s="17">
        <v>9.1150043E7</v>
      </c>
    </row>
    <row r="1958">
      <c r="A1958" s="7" t="s">
        <v>4482</v>
      </c>
      <c r="B1958" s="17" t="s">
        <v>4483</v>
      </c>
      <c r="C1958" s="17">
        <v>364.0</v>
      </c>
      <c r="D1958" s="17">
        <v>2.586211519E7</v>
      </c>
      <c r="E1958" s="17">
        <v>1.2032924E7</v>
      </c>
      <c r="F1958" s="17">
        <v>2.0295132E7</v>
      </c>
      <c r="G1958" s="17">
        <v>3.0412872E7</v>
      </c>
      <c r="H1958" s="17">
        <v>4.2473241E7</v>
      </c>
    </row>
    <row r="1959">
      <c r="A1959" s="7" t="s">
        <v>4484</v>
      </c>
      <c r="B1959" s="17" t="s">
        <v>4485</v>
      </c>
      <c r="C1959" s="17">
        <v>13.0</v>
      </c>
      <c r="D1959" s="17">
        <v>3.511025769E7</v>
      </c>
      <c r="E1959" s="17">
        <v>8646426.0</v>
      </c>
      <c r="F1959" s="17">
        <v>1.3970396E7</v>
      </c>
      <c r="G1959" s="17">
        <v>5.8148259E7</v>
      </c>
      <c r="H1959" s="17">
        <v>8.963689E7</v>
      </c>
    </row>
    <row r="1960">
      <c r="A1960" s="7" t="s">
        <v>4486</v>
      </c>
      <c r="B1960" s="17" t="s">
        <v>4487</v>
      </c>
      <c r="C1960" s="17">
        <v>1.0</v>
      </c>
      <c r="D1960" s="17">
        <v>1.9245497E7</v>
      </c>
      <c r="E1960" s="17">
        <v>1.9245497E7</v>
      </c>
      <c r="F1960" s="17">
        <v>1.9245497E7</v>
      </c>
      <c r="G1960" s="17">
        <v>1.9245497E7</v>
      </c>
      <c r="H1960" s="17">
        <v>1.9245497E7</v>
      </c>
    </row>
    <row r="1961">
      <c r="A1961" s="7" t="s">
        <v>4488</v>
      </c>
      <c r="B1961" s="17" t="s">
        <v>4489</v>
      </c>
      <c r="C1961" s="17">
        <v>28.0</v>
      </c>
      <c r="D1961" s="17">
        <v>7.425574075E7</v>
      </c>
      <c r="E1961" s="17">
        <v>5.501242E7</v>
      </c>
      <c r="F1961" s="17">
        <v>6.8566743E7</v>
      </c>
      <c r="G1961" s="17">
        <v>9.4226052E7</v>
      </c>
      <c r="H1961" s="17">
        <v>1.38774847E8</v>
      </c>
    </row>
    <row r="1962">
      <c r="A1962" s="7" t="s">
        <v>4490</v>
      </c>
      <c r="B1962" s="17" t="s">
        <v>4491</v>
      </c>
      <c r="C1962" s="17">
        <v>2.0</v>
      </c>
      <c r="D1962" s="17">
        <v>1.816305045E8</v>
      </c>
      <c r="E1962" s="17">
        <v>1.63626041E8</v>
      </c>
      <c r="F1962" s="17">
        <v>1.63626041E8</v>
      </c>
      <c r="G1962" s="17">
        <v>1.99634968E8</v>
      </c>
      <c r="H1962" s="17">
        <v>1.99634968E8</v>
      </c>
    </row>
    <row r="1963">
      <c r="A1963" s="7" t="s">
        <v>4492</v>
      </c>
      <c r="B1963" s="17" t="s">
        <v>4493</v>
      </c>
      <c r="C1963" s="17">
        <v>75.0</v>
      </c>
      <c r="D1963" s="17">
        <v>5.506051809E7</v>
      </c>
      <c r="E1963" s="17">
        <v>2.0612545E7</v>
      </c>
      <c r="F1963" s="17">
        <v>3.6140313E7</v>
      </c>
      <c r="G1963" s="17">
        <v>8.071755E7</v>
      </c>
      <c r="H1963" s="17">
        <v>1.23874589E8</v>
      </c>
    </row>
    <row r="1964">
      <c r="A1964" s="7" t="s">
        <v>4494</v>
      </c>
      <c r="B1964" s="17" t="s">
        <v>4495</v>
      </c>
      <c r="C1964" s="17">
        <v>1.0</v>
      </c>
      <c r="D1964" s="17">
        <v>2.4200382E7</v>
      </c>
      <c r="E1964" s="17">
        <v>2.4200382E7</v>
      </c>
      <c r="F1964" s="17">
        <v>2.4200382E7</v>
      </c>
      <c r="G1964" s="17">
        <v>2.4200382E7</v>
      </c>
      <c r="H1964" s="17">
        <v>2.4200382E7</v>
      </c>
    </row>
    <row r="1965">
      <c r="A1965" s="7" t="s">
        <v>4496</v>
      </c>
      <c r="B1965" s="17" t="s">
        <v>4497</v>
      </c>
      <c r="C1965" s="17">
        <v>7.0</v>
      </c>
      <c r="D1965" s="17">
        <v>8.693279943E7</v>
      </c>
      <c r="E1965" s="17">
        <v>5.8886683E7</v>
      </c>
      <c r="F1965" s="17">
        <v>7.6477363E7</v>
      </c>
      <c r="G1965" s="17">
        <v>1.03429984E8</v>
      </c>
      <c r="H1965" s="17">
        <v>1.68555005E8</v>
      </c>
    </row>
    <row r="1966">
      <c r="A1966" s="7" t="s">
        <v>4498</v>
      </c>
      <c r="B1966" s="17" t="s">
        <v>4499</v>
      </c>
      <c r="C1966" s="17">
        <v>6.0</v>
      </c>
      <c r="D1966" s="17">
        <v>6.860704483E7</v>
      </c>
      <c r="E1966" s="17">
        <v>1.9013573E7</v>
      </c>
      <c r="F1966" s="17">
        <v>4.6232158E7</v>
      </c>
      <c r="G1966" s="17">
        <v>8.71238E7</v>
      </c>
      <c r="H1966" s="17">
        <v>1.68555005E8</v>
      </c>
    </row>
    <row r="1967">
      <c r="A1967" s="7" t="s">
        <v>4500</v>
      </c>
      <c r="B1967" s="17" t="s">
        <v>4501</v>
      </c>
      <c r="C1967" s="17">
        <v>645.0</v>
      </c>
      <c r="D1967" s="17">
        <v>4.238395181E7</v>
      </c>
      <c r="E1967" s="17">
        <v>1.312128E7</v>
      </c>
      <c r="F1967" s="17">
        <v>2.28957E7</v>
      </c>
      <c r="G1967" s="17">
        <v>4.8891938E7</v>
      </c>
      <c r="H1967" s="17">
        <v>9.3195896E7</v>
      </c>
    </row>
    <row r="1968">
      <c r="A1968" s="7" t="s">
        <v>4502</v>
      </c>
      <c r="B1968" s="17" t="s">
        <v>4503</v>
      </c>
      <c r="C1968" s="17">
        <v>11.0</v>
      </c>
      <c r="D1968" s="17">
        <v>3.939251482E7</v>
      </c>
      <c r="E1968" s="17">
        <v>7943434.0</v>
      </c>
      <c r="F1968" s="17">
        <v>1.8356634E7</v>
      </c>
      <c r="G1968" s="17">
        <v>5.583314E7</v>
      </c>
      <c r="H1968" s="17">
        <v>7.9409639E7</v>
      </c>
    </row>
    <row r="1969">
      <c r="A1969" s="7" t="s">
        <v>4504</v>
      </c>
      <c r="B1969" s="17" t="s">
        <v>4505</v>
      </c>
      <c r="C1969" s="17">
        <v>811.0</v>
      </c>
      <c r="D1969" s="17">
        <v>1.644110057E7</v>
      </c>
      <c r="E1969" s="17">
        <v>9169163.0</v>
      </c>
      <c r="F1969" s="17">
        <v>1.1145325E7</v>
      </c>
      <c r="G1969" s="17">
        <v>1.8981518E7</v>
      </c>
      <c r="H1969" s="17">
        <v>2.9571974E7</v>
      </c>
    </row>
    <row r="1970">
      <c r="A1970" s="7" t="s">
        <v>4506</v>
      </c>
      <c r="B1970" s="17" t="s">
        <v>4507</v>
      </c>
      <c r="C1970" s="17">
        <v>76.0</v>
      </c>
      <c r="D1970" s="17">
        <v>1.295356226E7</v>
      </c>
      <c r="E1970" s="17">
        <v>6285440.0</v>
      </c>
      <c r="F1970" s="17">
        <v>9686418.0</v>
      </c>
      <c r="G1970" s="17">
        <v>1.5829609E7</v>
      </c>
      <c r="H1970" s="17">
        <v>2.5477173E7</v>
      </c>
    </row>
    <row r="1971">
      <c r="A1971" s="7" t="s">
        <v>4508</v>
      </c>
      <c r="B1971" s="17" t="s">
        <v>4509</v>
      </c>
      <c r="C1971" s="17">
        <v>433.0</v>
      </c>
      <c r="D1971" s="17">
        <v>2.079345757E7</v>
      </c>
      <c r="E1971" s="17">
        <v>8863599.0</v>
      </c>
      <c r="F1971" s="17">
        <v>1.31784E7</v>
      </c>
      <c r="G1971" s="17">
        <v>2.2831711E7</v>
      </c>
      <c r="H1971" s="17">
        <v>3.4199402E7</v>
      </c>
    </row>
    <row r="1972">
      <c r="A1972" s="7" t="s">
        <v>4510</v>
      </c>
      <c r="B1972" s="17" t="s">
        <v>4511</v>
      </c>
      <c r="C1972" s="17">
        <v>443521.0</v>
      </c>
      <c r="D1972" s="17">
        <v>1.485609658E7</v>
      </c>
      <c r="E1972" s="17">
        <v>6132126.0</v>
      </c>
      <c r="F1972" s="17">
        <v>9417765.0</v>
      </c>
      <c r="G1972" s="17">
        <v>1.47321E7</v>
      </c>
      <c r="H1972" s="17">
        <v>2.5867607E7</v>
      </c>
    </row>
    <row r="1973">
      <c r="A1973" s="7" t="s">
        <v>4512</v>
      </c>
      <c r="B1973" s="17" t="s">
        <v>4513</v>
      </c>
      <c r="C1973" s="17">
        <v>2744.0</v>
      </c>
      <c r="D1973" s="17">
        <v>1.231099023E7</v>
      </c>
      <c r="E1973" s="17">
        <v>5301026.0</v>
      </c>
      <c r="F1973" s="17">
        <v>8641200.0</v>
      </c>
      <c r="G1973" s="17">
        <v>1.398523E7</v>
      </c>
      <c r="H1973" s="17">
        <v>2.1010414E7</v>
      </c>
    </row>
    <row r="1974">
      <c r="A1974" s="7" t="s">
        <v>4514</v>
      </c>
      <c r="B1974" s="17" t="s">
        <v>4515</v>
      </c>
      <c r="C1974" s="17">
        <v>10483.0</v>
      </c>
      <c r="D1974" s="17">
        <v>1.573191552E7</v>
      </c>
      <c r="E1974" s="17">
        <v>6633669.0</v>
      </c>
      <c r="F1974" s="17">
        <v>9928522.0</v>
      </c>
      <c r="G1974" s="17">
        <v>1.565275E7</v>
      </c>
      <c r="H1974" s="17">
        <v>2.9113508E7</v>
      </c>
    </row>
    <row r="1975">
      <c r="A1975" s="7" t="s">
        <v>4516</v>
      </c>
      <c r="B1975" s="17" t="s">
        <v>4517</v>
      </c>
      <c r="C1975" s="17">
        <v>12.0</v>
      </c>
      <c r="D1975" s="17">
        <v>4.365028533E7</v>
      </c>
      <c r="E1975" s="17">
        <v>4973200.0</v>
      </c>
      <c r="F1975" s="17">
        <v>1.0876645E7</v>
      </c>
      <c r="G1975" s="17">
        <v>3.88575E7</v>
      </c>
      <c r="H1975" s="17">
        <v>4.6987979E7</v>
      </c>
    </row>
    <row r="1976">
      <c r="A1976" s="7" t="s">
        <v>4518</v>
      </c>
      <c r="B1976" s="17" t="s">
        <v>4519</v>
      </c>
      <c r="C1976" s="17">
        <v>1.0</v>
      </c>
      <c r="D1976" s="17">
        <v>1.167314E7</v>
      </c>
      <c r="E1976" s="17">
        <v>1.167314E7</v>
      </c>
      <c r="F1976" s="17">
        <v>1.167314E7</v>
      </c>
      <c r="G1976" s="17">
        <v>1.167314E7</v>
      </c>
      <c r="H1976" s="17">
        <v>1.167314E7</v>
      </c>
    </row>
    <row r="1977">
      <c r="A1977" s="7" t="s">
        <v>4520</v>
      </c>
      <c r="B1977" s="17" t="s">
        <v>4521</v>
      </c>
      <c r="C1977" s="17">
        <v>13.0</v>
      </c>
      <c r="D1977" s="17">
        <v>1.738876877E7</v>
      </c>
      <c r="E1977" s="17">
        <v>6407064.0</v>
      </c>
      <c r="F1977" s="17">
        <v>8978049.0</v>
      </c>
      <c r="G1977" s="17">
        <v>2.5406988E7</v>
      </c>
      <c r="H1977" s="17">
        <v>3.9618068E7</v>
      </c>
    </row>
    <row r="1978">
      <c r="A1978" s="7" t="s">
        <v>4522</v>
      </c>
      <c r="B1978" s="17" t="s">
        <v>4523</v>
      </c>
      <c r="C1978" s="17">
        <v>8.0</v>
      </c>
      <c r="D1978" s="17">
        <v>2.087433813E7</v>
      </c>
      <c r="E1978" s="17">
        <v>2631600.0</v>
      </c>
      <c r="F1978" s="17">
        <v>7500000.0</v>
      </c>
      <c r="G1978" s="17">
        <v>1.5594748E7</v>
      </c>
      <c r="H1978" s="17">
        <v>9.3914085E7</v>
      </c>
    </row>
    <row r="1979">
      <c r="A1979" s="7" t="s">
        <v>4524</v>
      </c>
      <c r="B1979" s="17" t="s">
        <v>4525</v>
      </c>
      <c r="C1979" s="17">
        <v>192.0</v>
      </c>
      <c r="D1979" s="17">
        <v>1.449430953E7</v>
      </c>
      <c r="E1979" s="17">
        <v>6834862.0</v>
      </c>
      <c r="F1979" s="17">
        <v>1.0900743E7</v>
      </c>
      <c r="G1979" s="17">
        <v>1.5019722E7</v>
      </c>
      <c r="H1979" s="17">
        <v>2.6349062E7</v>
      </c>
    </row>
    <row r="1980">
      <c r="A1980" s="7" t="s">
        <v>4526</v>
      </c>
      <c r="B1980" s="17" t="s">
        <v>4527</v>
      </c>
      <c r="C1980" s="17">
        <v>3063.0</v>
      </c>
      <c r="D1980" s="17">
        <v>1.610962348E7</v>
      </c>
      <c r="E1980" s="17">
        <v>8251329.0</v>
      </c>
      <c r="F1980" s="17">
        <v>1.2019645E7</v>
      </c>
      <c r="G1980" s="17">
        <v>1.7949696E7</v>
      </c>
      <c r="H1980" s="17">
        <v>2.750789E7</v>
      </c>
    </row>
    <row r="1981">
      <c r="A1981" s="7" t="s">
        <v>4528</v>
      </c>
      <c r="B1981" s="17" t="s">
        <v>4529</v>
      </c>
      <c r="C1981" s="17">
        <v>1616.0</v>
      </c>
      <c r="D1981" s="17">
        <v>1.345268091E7</v>
      </c>
      <c r="E1981" s="17">
        <v>6470096.0</v>
      </c>
      <c r="F1981" s="17">
        <v>9851700.0</v>
      </c>
      <c r="G1981" s="17">
        <v>1.6378787E7</v>
      </c>
      <c r="H1981" s="17">
        <v>2.5098656E7</v>
      </c>
    </row>
    <row r="1982">
      <c r="A1982" s="7" t="s">
        <v>4530</v>
      </c>
      <c r="B1982" s="17" t="s">
        <v>4531</v>
      </c>
      <c r="C1982" s="17">
        <v>6.0</v>
      </c>
      <c r="D1982" s="17">
        <v>2.623573283E7</v>
      </c>
      <c r="E1982" s="17">
        <v>9764846.0</v>
      </c>
      <c r="F1982" s="17">
        <v>1.7179891E7</v>
      </c>
      <c r="G1982" s="17">
        <v>4.1735833E7</v>
      </c>
      <c r="H1982" s="17">
        <v>5.8435151E7</v>
      </c>
    </row>
    <row r="1983">
      <c r="A1983" s="7" t="s">
        <v>4532</v>
      </c>
      <c r="B1983" s="17" t="s">
        <v>4533</v>
      </c>
      <c r="C1983" s="17">
        <v>2299.0</v>
      </c>
      <c r="D1983" s="17">
        <v>2.132717575E7</v>
      </c>
      <c r="E1983" s="17">
        <v>9693551.0</v>
      </c>
      <c r="F1983" s="17">
        <v>1.4887088E7</v>
      </c>
      <c r="G1983" s="17">
        <v>2.2764284E7</v>
      </c>
      <c r="H1983" s="17">
        <v>3.8353482E7</v>
      </c>
    </row>
    <row r="1984">
      <c r="A1984" s="7" t="s">
        <v>4534</v>
      </c>
      <c r="B1984" s="17" t="s">
        <v>4535</v>
      </c>
      <c r="C1984" s="17">
        <v>107.0</v>
      </c>
      <c r="D1984" s="17">
        <v>1.730552419E7</v>
      </c>
      <c r="E1984" s="17">
        <v>9445786.0</v>
      </c>
      <c r="F1984" s="17">
        <v>1.3739567E7</v>
      </c>
      <c r="G1984" s="17">
        <v>2.0322442E7</v>
      </c>
      <c r="H1984" s="17">
        <v>3.3055283E7</v>
      </c>
    </row>
    <row r="1985">
      <c r="A1985" s="7" t="s">
        <v>4536</v>
      </c>
      <c r="B1985" s="17" t="s">
        <v>4537</v>
      </c>
      <c r="C1985" s="17">
        <v>10.0</v>
      </c>
      <c r="D1985" s="17">
        <v>1.03110437E7</v>
      </c>
      <c r="E1985" s="17">
        <v>5465099.0</v>
      </c>
      <c r="F1985" s="17">
        <v>7628996.0</v>
      </c>
      <c r="G1985" s="17">
        <v>1.63752E7</v>
      </c>
      <c r="H1985" s="17">
        <v>1.8473055E7</v>
      </c>
    </row>
    <row r="1986">
      <c r="A1986" s="7" t="s">
        <v>4538</v>
      </c>
      <c r="B1986" s="17" t="s">
        <v>4539</v>
      </c>
      <c r="C1986" s="17">
        <v>32.0</v>
      </c>
      <c r="D1986" s="17">
        <v>1.112867997E7</v>
      </c>
      <c r="E1986" s="17">
        <v>5210961.0</v>
      </c>
      <c r="F1986" s="17">
        <v>1.283105E7</v>
      </c>
      <c r="G1986" s="17">
        <v>1.463994E7</v>
      </c>
      <c r="H1986" s="17">
        <v>2.0577034E7</v>
      </c>
    </row>
    <row r="1987">
      <c r="A1987" s="7" t="s">
        <v>4540</v>
      </c>
      <c r="B1987" s="17" t="s">
        <v>4541</v>
      </c>
      <c r="C1987" s="17">
        <v>662.0</v>
      </c>
      <c r="D1987" s="17">
        <v>1.525270108E7</v>
      </c>
      <c r="E1987" s="17">
        <v>9385610.0</v>
      </c>
      <c r="F1987" s="17">
        <v>1.2472564E7</v>
      </c>
      <c r="G1987" s="17">
        <v>1.7621225E7</v>
      </c>
      <c r="H1987" s="17">
        <v>2.610039E7</v>
      </c>
    </row>
    <row r="1988">
      <c r="A1988" s="7" t="s">
        <v>4542</v>
      </c>
      <c r="B1988" s="17" t="s">
        <v>4543</v>
      </c>
      <c r="C1988" s="17">
        <v>535.0</v>
      </c>
      <c r="D1988" s="17">
        <v>1.562672358E7</v>
      </c>
      <c r="E1988" s="17">
        <v>8261494.0</v>
      </c>
      <c r="F1988" s="17">
        <v>1.193745E7</v>
      </c>
      <c r="G1988" s="17">
        <v>1.8538866E7</v>
      </c>
      <c r="H1988" s="17">
        <v>2.6238503E7</v>
      </c>
    </row>
    <row r="1989">
      <c r="A1989" s="7" t="s">
        <v>4544</v>
      </c>
      <c r="B1989" s="17" t="s">
        <v>4545</v>
      </c>
      <c r="C1989" s="17">
        <v>11.0</v>
      </c>
      <c r="D1989" s="17">
        <v>1.134770991E7</v>
      </c>
      <c r="E1989" s="17">
        <v>6188996.0</v>
      </c>
      <c r="F1989" s="17">
        <v>8952466.0</v>
      </c>
      <c r="G1989" s="17">
        <v>1.8481212E7</v>
      </c>
      <c r="H1989" s="17">
        <v>2.3529149E7</v>
      </c>
    </row>
    <row r="1990">
      <c r="A1990" s="7" t="s">
        <v>4546</v>
      </c>
      <c r="B1990" s="17" t="s">
        <v>4547</v>
      </c>
      <c r="C1990" s="17">
        <v>5.0</v>
      </c>
      <c r="D1990" s="17">
        <v>3.30008798E7</v>
      </c>
      <c r="E1990" s="17">
        <v>1.1844609E7</v>
      </c>
      <c r="F1990" s="17">
        <v>1.583211E7</v>
      </c>
      <c r="G1990" s="17">
        <v>4.7713752E7</v>
      </c>
      <c r="H1990" s="17">
        <v>8.6335114E7</v>
      </c>
    </row>
    <row r="1991">
      <c r="A1991" s="7" t="s">
        <v>4548</v>
      </c>
      <c r="B1991" s="17" t="s">
        <v>4549</v>
      </c>
      <c r="C1991" s="17">
        <v>38.0</v>
      </c>
      <c r="D1991" s="17">
        <v>2.3687889E7</v>
      </c>
      <c r="E1991" s="17">
        <v>6291673.0</v>
      </c>
      <c r="F1991" s="17">
        <v>1.1613365E7</v>
      </c>
      <c r="G1991" s="17">
        <v>2.0606324E7</v>
      </c>
      <c r="H1991" s="17">
        <v>4.3360376E7</v>
      </c>
    </row>
    <row r="1992">
      <c r="A1992" s="7" t="s">
        <v>4550</v>
      </c>
      <c r="B1992" s="17" t="s">
        <v>4551</v>
      </c>
      <c r="C1992" s="17">
        <v>15.0</v>
      </c>
      <c r="D1992" s="17">
        <v>1.36721202E7</v>
      </c>
      <c r="E1992" s="17">
        <v>6670883.0</v>
      </c>
      <c r="F1992" s="17">
        <v>1.246633E7</v>
      </c>
      <c r="G1992" s="17">
        <v>1.8470236E7</v>
      </c>
      <c r="H1992" s="17">
        <v>2.0820363E7</v>
      </c>
    </row>
    <row r="1993">
      <c r="A1993" s="7" t="s">
        <v>4552</v>
      </c>
      <c r="B1993" s="17" t="s">
        <v>4553</v>
      </c>
      <c r="C1993" s="17">
        <v>262.0</v>
      </c>
      <c r="D1993" s="17">
        <v>2.343891383E7</v>
      </c>
      <c r="E1993" s="17">
        <v>1.1148611E7</v>
      </c>
      <c r="F1993" s="17">
        <v>1.8212647E7</v>
      </c>
      <c r="G1993" s="17">
        <v>2.7208498E7</v>
      </c>
      <c r="H1993" s="17">
        <v>4.7489351E7</v>
      </c>
    </row>
    <row r="1994">
      <c r="A1994" s="7" t="s">
        <v>4554</v>
      </c>
      <c r="B1994" s="17" t="s">
        <v>4555</v>
      </c>
      <c r="C1994" s="17">
        <v>157.0</v>
      </c>
      <c r="D1994" s="17">
        <v>3.301947443E7</v>
      </c>
      <c r="E1994" s="17">
        <v>1.33724E7</v>
      </c>
      <c r="F1994" s="17">
        <v>2.1175917E7</v>
      </c>
      <c r="G1994" s="17">
        <v>3.4086601E7</v>
      </c>
      <c r="H1994" s="17">
        <v>4.5618452E7</v>
      </c>
    </row>
    <row r="1995">
      <c r="A1995" s="7" t="s">
        <v>4556</v>
      </c>
      <c r="B1995" s="17" t="s">
        <v>4557</v>
      </c>
      <c r="C1995" s="17">
        <v>2712.0</v>
      </c>
      <c r="D1995" s="17">
        <v>2.068614784E7</v>
      </c>
      <c r="E1995" s="17">
        <v>1.15041E7</v>
      </c>
      <c r="F1995" s="17">
        <v>1.72674E7</v>
      </c>
      <c r="G1995" s="17">
        <v>2.6261859E7</v>
      </c>
      <c r="H1995" s="17">
        <v>3.5932701E7</v>
      </c>
    </row>
    <row r="1996">
      <c r="A1996" s="7" t="s">
        <v>4558</v>
      </c>
      <c r="B1996" s="17" t="s">
        <v>4559</v>
      </c>
      <c r="C1996" s="17">
        <v>70.0</v>
      </c>
      <c r="D1996" s="17">
        <v>2.363305566E7</v>
      </c>
      <c r="E1996" s="17">
        <v>1.5506767E7</v>
      </c>
      <c r="F1996" s="17">
        <v>2.0044793E7</v>
      </c>
      <c r="G1996" s="17">
        <v>2.8447094E7</v>
      </c>
      <c r="H1996" s="17">
        <v>4.2027411E7</v>
      </c>
    </row>
    <row r="1997">
      <c r="A1997" s="7" t="s">
        <v>4560</v>
      </c>
      <c r="B1997" s="17" t="s">
        <v>4561</v>
      </c>
      <c r="C1997" s="17">
        <v>71.0</v>
      </c>
      <c r="D1997" s="17">
        <v>3.392612594E7</v>
      </c>
      <c r="E1997" s="17">
        <v>1.815957E7</v>
      </c>
      <c r="F1997" s="17">
        <v>2.7792635E7</v>
      </c>
      <c r="G1997" s="17">
        <v>5.2079622E7</v>
      </c>
      <c r="H1997" s="17">
        <v>5.9096108E7</v>
      </c>
    </row>
    <row r="1998">
      <c r="A1998" s="7" t="s">
        <v>4562</v>
      </c>
      <c r="B1998" s="17" t="s">
        <v>4563</v>
      </c>
      <c r="C1998" s="17">
        <v>73.0</v>
      </c>
      <c r="D1998" s="17">
        <v>2.576924363E7</v>
      </c>
      <c r="E1998" s="17">
        <v>1.3403667E7</v>
      </c>
      <c r="F1998" s="17">
        <v>1.9002664E7</v>
      </c>
      <c r="G1998" s="17">
        <v>2.6914848E7</v>
      </c>
      <c r="H1998" s="17">
        <v>4.6076245E7</v>
      </c>
    </row>
    <row r="1999">
      <c r="A1999" s="7" t="s">
        <v>4564</v>
      </c>
      <c r="B1999" s="17" t="s">
        <v>4565</v>
      </c>
      <c r="C1999" s="17">
        <v>19.0</v>
      </c>
      <c r="D1999" s="17">
        <v>2.195418321E7</v>
      </c>
      <c r="E1999" s="17">
        <v>1.172186E7</v>
      </c>
      <c r="F1999" s="17">
        <v>1.9012478E7</v>
      </c>
      <c r="G1999" s="17">
        <v>2.8299587E7</v>
      </c>
      <c r="H1999" s="17">
        <v>4.3576979E7</v>
      </c>
    </row>
    <row r="2000">
      <c r="A2000" s="7" t="s">
        <v>4566</v>
      </c>
      <c r="B2000" s="17" t="s">
        <v>4567</v>
      </c>
      <c r="C2000" s="17">
        <v>22.0</v>
      </c>
      <c r="D2000" s="17">
        <v>3.076211536E7</v>
      </c>
      <c r="E2000" s="17">
        <v>1.9021913E7</v>
      </c>
      <c r="F2000" s="17">
        <v>2.5937404E7</v>
      </c>
      <c r="G2000" s="17">
        <v>4.7291298E7</v>
      </c>
      <c r="H2000" s="17">
        <v>5.5393281E7</v>
      </c>
    </row>
    <row r="2001">
      <c r="A2001" s="7" t="s">
        <v>4568</v>
      </c>
      <c r="B2001" s="17" t="s">
        <v>4569</v>
      </c>
      <c r="C2001" s="17">
        <v>2.0</v>
      </c>
      <c r="D2001" s="17">
        <v>1.79824075E7</v>
      </c>
      <c r="E2001" s="17">
        <v>7863104.0</v>
      </c>
      <c r="F2001" s="17">
        <v>7863104.0</v>
      </c>
      <c r="G2001" s="17">
        <v>2.8101711E7</v>
      </c>
      <c r="H2001" s="17">
        <v>2.8101711E7</v>
      </c>
    </row>
    <row r="2002">
      <c r="A2002" s="7" t="s">
        <v>4570</v>
      </c>
      <c r="B2002" s="17" t="s">
        <v>4571</v>
      </c>
      <c r="C2002" s="17">
        <v>6.0</v>
      </c>
      <c r="D2002" s="17">
        <v>1.941883417E7</v>
      </c>
      <c r="E2002" s="17">
        <v>1.1646997E7</v>
      </c>
      <c r="F2002" s="17">
        <v>2.1882285E7</v>
      </c>
      <c r="G2002" s="17">
        <v>2.7405815E7</v>
      </c>
      <c r="H2002" s="17">
        <v>3.0916426E7</v>
      </c>
    </row>
    <row r="2003">
      <c r="A2003" s="7" t="s">
        <v>4572</v>
      </c>
      <c r="B2003" s="17" t="s">
        <v>4573</v>
      </c>
      <c r="C2003" s="17">
        <v>184.0</v>
      </c>
      <c r="D2003" s="17">
        <v>2.894569648E7</v>
      </c>
      <c r="E2003" s="17">
        <v>1.2003422E7</v>
      </c>
      <c r="F2003" s="17">
        <v>2.0108634E7</v>
      </c>
      <c r="G2003" s="17">
        <v>3.478401E7</v>
      </c>
      <c r="H2003" s="17">
        <v>4.8967757E7</v>
      </c>
    </row>
    <row r="2004">
      <c r="A2004" s="7" t="s">
        <v>4574</v>
      </c>
      <c r="B2004" s="17" t="s">
        <v>4575</v>
      </c>
      <c r="C2004" s="17">
        <v>689.0</v>
      </c>
      <c r="D2004" s="17">
        <v>1.412306611E7</v>
      </c>
      <c r="E2004" s="17">
        <v>7740550.0</v>
      </c>
      <c r="F2004" s="17">
        <v>1.1533508E7</v>
      </c>
      <c r="G2004" s="17">
        <v>1.6831655E7</v>
      </c>
      <c r="H2004" s="17">
        <v>2.4163006E7</v>
      </c>
    </row>
    <row r="2005">
      <c r="A2005" s="7" t="s">
        <v>4576</v>
      </c>
      <c r="B2005" s="17" t="s">
        <v>4577</v>
      </c>
      <c r="C2005" s="17">
        <v>1496.0</v>
      </c>
      <c r="D2005" s="17">
        <v>1.957913867E7</v>
      </c>
      <c r="E2005" s="17">
        <v>1.0065447E7</v>
      </c>
      <c r="F2005" s="17">
        <v>1.4941223E7</v>
      </c>
      <c r="G2005" s="17">
        <v>2.3059079E7</v>
      </c>
      <c r="H2005" s="17">
        <v>3.5127116E7</v>
      </c>
    </row>
    <row r="2006">
      <c r="A2006" s="7" t="s">
        <v>4578</v>
      </c>
      <c r="B2006" s="17" t="s">
        <v>4579</v>
      </c>
      <c r="C2006" s="17">
        <v>48.0</v>
      </c>
      <c r="D2006" s="17">
        <v>2.588412671E7</v>
      </c>
      <c r="E2006" s="17">
        <v>1.15239E7</v>
      </c>
      <c r="F2006" s="17">
        <v>1.8619022E7</v>
      </c>
      <c r="G2006" s="17">
        <v>2.8486174E7</v>
      </c>
      <c r="H2006" s="17">
        <v>4.9672752E7</v>
      </c>
    </row>
    <row r="2007">
      <c r="A2007" s="7" t="s">
        <v>4580</v>
      </c>
      <c r="B2007" s="17" t="s">
        <v>4581</v>
      </c>
      <c r="C2007" s="17">
        <v>105.0</v>
      </c>
      <c r="D2007" s="17">
        <v>4.433837562E7</v>
      </c>
      <c r="E2007" s="17">
        <v>1.4818288E7</v>
      </c>
      <c r="F2007" s="17">
        <v>2.7797514E7</v>
      </c>
      <c r="G2007" s="17">
        <v>5.6629045E7</v>
      </c>
      <c r="H2007" s="17">
        <v>1.29833112E8</v>
      </c>
    </row>
    <row r="2008">
      <c r="A2008" s="7" t="s">
        <v>4582</v>
      </c>
      <c r="B2008" s="17" t="s">
        <v>4583</v>
      </c>
      <c r="C2008" s="17">
        <v>6.0</v>
      </c>
      <c r="D2008" s="17">
        <v>2.239157583E7</v>
      </c>
      <c r="E2008" s="17">
        <v>7905050.0</v>
      </c>
      <c r="F2008" s="17">
        <v>1.2670557E7</v>
      </c>
      <c r="G2008" s="17">
        <v>3.2708923E7</v>
      </c>
      <c r="H2008" s="17">
        <v>4.382618E7</v>
      </c>
    </row>
    <row r="2009">
      <c r="A2009" s="7" t="s">
        <v>4584</v>
      </c>
      <c r="B2009" s="17" t="s">
        <v>4585</v>
      </c>
      <c r="C2009" s="17">
        <v>12391.0</v>
      </c>
      <c r="D2009" s="17">
        <v>1.645943991E7</v>
      </c>
      <c r="E2009" s="17">
        <v>8683974.0</v>
      </c>
      <c r="F2009" s="17">
        <v>1.2107926E7</v>
      </c>
      <c r="G2009" s="17">
        <v>1.8790342E7</v>
      </c>
      <c r="H2009" s="17">
        <v>2.7991588E7</v>
      </c>
    </row>
    <row r="2010">
      <c r="A2010" s="7" t="s">
        <v>4586</v>
      </c>
      <c r="B2010" s="17" t="s">
        <v>4587</v>
      </c>
      <c r="C2010" s="17">
        <v>1413.0</v>
      </c>
      <c r="D2010" s="17">
        <v>2.06456351E7</v>
      </c>
      <c r="E2010" s="17">
        <v>7926893.0</v>
      </c>
      <c r="F2010" s="17">
        <v>1.326666E7</v>
      </c>
      <c r="G2010" s="17">
        <v>2.2175435E7</v>
      </c>
      <c r="H2010" s="17">
        <v>4.0713018E7</v>
      </c>
    </row>
    <row r="2011">
      <c r="A2011" s="7" t="s">
        <v>4588</v>
      </c>
      <c r="B2011" s="17" t="s">
        <v>4589</v>
      </c>
      <c r="C2011" s="17">
        <v>10.0</v>
      </c>
      <c r="D2011" s="17">
        <v>1.48976978E7</v>
      </c>
      <c r="E2011" s="17">
        <v>8439500.0</v>
      </c>
      <c r="F2011" s="17">
        <v>1.1593259E7</v>
      </c>
      <c r="G2011" s="17">
        <v>2.0552832E7</v>
      </c>
      <c r="H2011" s="17">
        <v>2.2745287E7</v>
      </c>
    </row>
    <row r="2012">
      <c r="A2012" s="7" t="s">
        <v>4590</v>
      </c>
      <c r="B2012" s="17" t="s">
        <v>4591</v>
      </c>
      <c r="C2012" s="17">
        <v>14.0</v>
      </c>
      <c r="D2012" s="17">
        <v>1.091821671E7</v>
      </c>
      <c r="E2012" s="17">
        <v>7773300.0</v>
      </c>
      <c r="F2012" s="17">
        <v>9763088.0</v>
      </c>
      <c r="G2012" s="17">
        <v>1.2559991E7</v>
      </c>
      <c r="H2012" s="17">
        <v>2.0407624E7</v>
      </c>
    </row>
    <row r="2013">
      <c r="A2013" s="7" t="s">
        <v>4592</v>
      </c>
      <c r="B2013" s="17" t="s">
        <v>4593</v>
      </c>
      <c r="C2013" s="17">
        <v>11.0</v>
      </c>
      <c r="D2013" s="17">
        <v>3.8927334E7</v>
      </c>
      <c r="E2013" s="17">
        <v>5867556.0</v>
      </c>
      <c r="F2013" s="17">
        <v>1.6899301E7</v>
      </c>
      <c r="G2013" s="17">
        <v>6.0354223E7</v>
      </c>
      <c r="H2013" s="17">
        <v>9.7248412E7</v>
      </c>
    </row>
    <row r="2014">
      <c r="A2014" s="7" t="s">
        <v>4594</v>
      </c>
      <c r="B2014" s="17" t="s">
        <v>4595</v>
      </c>
      <c r="C2014" s="17">
        <v>56.0</v>
      </c>
      <c r="D2014" s="17">
        <v>1.519189377E7</v>
      </c>
      <c r="E2014" s="17">
        <v>7450062.0</v>
      </c>
      <c r="F2014" s="17">
        <v>1.1953514E7</v>
      </c>
      <c r="G2014" s="17">
        <v>1.8875024E7</v>
      </c>
      <c r="H2014" s="17">
        <v>2.4625783E7</v>
      </c>
    </row>
    <row r="2015">
      <c r="A2015" s="7" t="s">
        <v>4596</v>
      </c>
      <c r="B2015" s="17" t="s">
        <v>4597</v>
      </c>
      <c r="C2015" s="17">
        <v>26.0</v>
      </c>
      <c r="D2015" s="17">
        <v>8.647610823E7</v>
      </c>
      <c r="E2015" s="17">
        <v>3.021575E7</v>
      </c>
      <c r="F2015" s="17">
        <v>4.3995483E7</v>
      </c>
      <c r="G2015" s="17">
        <v>1.1400867E8</v>
      </c>
      <c r="H2015" s="17">
        <v>1.85430679E8</v>
      </c>
    </row>
    <row r="2016">
      <c r="A2016" s="7" t="s">
        <v>4598</v>
      </c>
      <c r="B2016" s="17" t="s">
        <v>4599</v>
      </c>
      <c r="C2016" s="17">
        <v>188.0</v>
      </c>
      <c r="D2016" s="17">
        <v>2.717615266E7</v>
      </c>
      <c r="E2016" s="17">
        <v>1.146E7</v>
      </c>
      <c r="F2016" s="17">
        <v>1.9003223E7</v>
      </c>
      <c r="G2016" s="17">
        <v>2.768135E7</v>
      </c>
      <c r="H2016" s="17">
        <v>5.7170223E7</v>
      </c>
    </row>
    <row r="2017">
      <c r="A2017" s="7" t="s">
        <v>4600</v>
      </c>
      <c r="B2017" s="17" t="s">
        <v>4601</v>
      </c>
      <c r="C2017" s="17">
        <v>24.0</v>
      </c>
      <c r="D2017" s="17">
        <v>2.415714217E7</v>
      </c>
      <c r="E2017" s="17">
        <v>1.4653051E7</v>
      </c>
      <c r="F2017" s="17">
        <v>2.0162001E7</v>
      </c>
      <c r="G2017" s="17">
        <v>2.3668951E7</v>
      </c>
      <c r="H2017" s="17">
        <v>3.41692E7</v>
      </c>
    </row>
    <row r="2018">
      <c r="A2018" s="7" t="s">
        <v>4602</v>
      </c>
      <c r="B2018" s="17" t="s">
        <v>4603</v>
      </c>
      <c r="C2018" s="17">
        <v>147.0</v>
      </c>
      <c r="D2018" s="17">
        <v>2.887492185E7</v>
      </c>
      <c r="E2018" s="17">
        <v>1.2989225E7</v>
      </c>
      <c r="F2018" s="17">
        <v>2.2939305E7</v>
      </c>
      <c r="G2018" s="17">
        <v>3.73017E7</v>
      </c>
      <c r="H2018" s="17">
        <v>5.4261451E7</v>
      </c>
    </row>
    <row r="2019">
      <c r="A2019" s="7" t="s">
        <v>4604</v>
      </c>
      <c r="B2019" s="17" t="s">
        <v>4605</v>
      </c>
      <c r="C2019" s="17">
        <v>51.0</v>
      </c>
      <c r="D2019" s="17">
        <v>1.946693831E7</v>
      </c>
      <c r="E2019" s="17">
        <v>7993075.0</v>
      </c>
      <c r="F2019" s="17">
        <v>1.1797982E7</v>
      </c>
      <c r="G2019" s="17">
        <v>2.4241503E7</v>
      </c>
      <c r="H2019" s="17">
        <v>3.4648147E7</v>
      </c>
    </row>
    <row r="2020">
      <c r="A2020" s="7" t="s">
        <v>4606</v>
      </c>
      <c r="B2020" s="17" t="s">
        <v>4607</v>
      </c>
      <c r="C2020" s="17">
        <v>6.0</v>
      </c>
      <c r="D2020" s="17">
        <v>1.043154692E8</v>
      </c>
      <c r="E2020" s="17">
        <v>2.80753E7</v>
      </c>
      <c r="F2020" s="17">
        <v>4.5328757E7</v>
      </c>
      <c r="G2020" s="17">
        <v>1.95978879E8</v>
      </c>
      <c r="H2020" s="17">
        <v>2.83002878E8</v>
      </c>
    </row>
    <row r="2021">
      <c r="A2021" s="7" t="s">
        <v>4608</v>
      </c>
      <c r="B2021" s="17" t="s">
        <v>4609</v>
      </c>
      <c r="C2021" s="17">
        <v>5.0</v>
      </c>
      <c r="D2021" s="17">
        <v>2.3180491E7</v>
      </c>
      <c r="E2021" s="17">
        <v>1.2254021E7</v>
      </c>
      <c r="F2021" s="17">
        <v>1.4936928E7</v>
      </c>
      <c r="G2021" s="17">
        <v>2.53206E7</v>
      </c>
      <c r="H2021" s="17">
        <v>5.3204884E7</v>
      </c>
    </row>
    <row r="2022">
      <c r="A2022" s="7" t="s">
        <v>4610</v>
      </c>
      <c r="B2022" s="17" t="s">
        <v>4611</v>
      </c>
      <c r="C2022" s="17">
        <v>12.0</v>
      </c>
      <c r="D2022" s="17">
        <v>4.730072983E7</v>
      </c>
      <c r="E2022" s="17">
        <v>1.7180067E7</v>
      </c>
      <c r="F2022" s="17">
        <v>3.2223079E7</v>
      </c>
      <c r="G2022" s="17">
        <v>6.6938015E7</v>
      </c>
      <c r="H2022" s="17">
        <v>8.5197359E7</v>
      </c>
    </row>
    <row r="2023">
      <c r="A2023" s="7" t="s">
        <v>4612</v>
      </c>
      <c r="B2023" s="17" t="s">
        <v>4613</v>
      </c>
      <c r="C2023" s="17">
        <v>8.0</v>
      </c>
      <c r="D2023" s="17">
        <v>1.52400115E7</v>
      </c>
      <c r="E2023" s="17">
        <v>1.2800689E7</v>
      </c>
      <c r="F2023" s="17">
        <v>1.4189892E7</v>
      </c>
      <c r="G2023" s="17">
        <v>1.6089871E7</v>
      </c>
      <c r="H2023" s="17">
        <v>2.0174E7</v>
      </c>
    </row>
    <row r="2024">
      <c r="A2024" s="7" t="s">
        <v>4614</v>
      </c>
      <c r="B2024" s="17" t="s">
        <v>4615</v>
      </c>
      <c r="C2024" s="17">
        <v>464.0</v>
      </c>
      <c r="D2024" s="17">
        <v>2.464488011E7</v>
      </c>
      <c r="E2024" s="17">
        <v>1.6001546E7</v>
      </c>
      <c r="F2024" s="17">
        <v>2.1917107E7</v>
      </c>
      <c r="G2024" s="17">
        <v>3.0024859E7</v>
      </c>
      <c r="H2024" s="17">
        <v>3.5593261E7</v>
      </c>
    </row>
    <row r="2025">
      <c r="A2025" s="7" t="s">
        <v>4616</v>
      </c>
      <c r="B2025" s="17" t="s">
        <v>4617</v>
      </c>
      <c r="C2025" s="17">
        <v>12.0</v>
      </c>
      <c r="D2025" s="17">
        <v>4.875753083E7</v>
      </c>
      <c r="E2025" s="17">
        <v>2.0165401E7</v>
      </c>
      <c r="F2025" s="17">
        <v>3.645697E7</v>
      </c>
      <c r="G2025" s="17">
        <v>4.9479788E7</v>
      </c>
      <c r="H2025" s="17">
        <v>1.06152855E8</v>
      </c>
    </row>
    <row r="2026">
      <c r="A2026" s="7" t="s">
        <v>4618</v>
      </c>
      <c r="B2026" s="17" t="s">
        <v>4619</v>
      </c>
      <c r="C2026" s="17">
        <v>10.0</v>
      </c>
      <c r="D2026" s="17">
        <v>1.54426127E7</v>
      </c>
      <c r="E2026" s="17">
        <v>1.0278037E7</v>
      </c>
      <c r="F2026" s="17">
        <v>1.6359892E7</v>
      </c>
      <c r="G2026" s="17">
        <v>1.954411E7</v>
      </c>
      <c r="H2026" s="17">
        <v>2.1207029E7</v>
      </c>
    </row>
    <row r="2027">
      <c r="A2027" s="7" t="s">
        <v>4620</v>
      </c>
      <c r="B2027" s="17" t="s">
        <v>4621</v>
      </c>
      <c r="C2027" s="17">
        <v>4.0</v>
      </c>
      <c r="D2027" s="17">
        <v>1.158353175E7</v>
      </c>
      <c r="E2027" s="17">
        <v>4027244.0</v>
      </c>
      <c r="F2027" s="17">
        <v>1.2588038E7</v>
      </c>
      <c r="G2027" s="17">
        <v>1.3394427E7</v>
      </c>
      <c r="H2027" s="17">
        <v>1.6324418E7</v>
      </c>
    </row>
    <row r="2028">
      <c r="A2028" s="7" t="s">
        <v>4622</v>
      </c>
      <c r="B2028" s="17" t="s">
        <v>4623</v>
      </c>
      <c r="C2028" s="17">
        <v>48.0</v>
      </c>
      <c r="D2028" s="17">
        <v>1.137401554E7</v>
      </c>
      <c r="E2028" s="17">
        <v>8150460.0</v>
      </c>
      <c r="F2028" s="17">
        <v>9248920.0</v>
      </c>
      <c r="G2028" s="17">
        <v>1.341415E7</v>
      </c>
      <c r="H2028" s="17">
        <v>1.683304E7</v>
      </c>
    </row>
    <row r="2029">
      <c r="A2029" s="7" t="s">
        <v>4624</v>
      </c>
      <c r="B2029" s="17" t="s">
        <v>4625</v>
      </c>
      <c r="C2029" s="17">
        <v>4.0</v>
      </c>
      <c r="D2029" s="17">
        <v>2.618703E7</v>
      </c>
      <c r="E2029" s="17">
        <v>1.13749E7</v>
      </c>
      <c r="F2029" s="17">
        <v>2.2967443E7</v>
      </c>
      <c r="G2029" s="17">
        <v>3.4663101E7</v>
      </c>
      <c r="H2029" s="17">
        <v>3.5742676E7</v>
      </c>
    </row>
    <row r="2030">
      <c r="A2030" s="7" t="s">
        <v>4626</v>
      </c>
      <c r="B2030" s="17" t="s">
        <v>4627</v>
      </c>
      <c r="C2030" s="17">
        <v>25.0</v>
      </c>
      <c r="D2030" s="17">
        <v>2.9738602E7</v>
      </c>
      <c r="E2030" s="17">
        <v>1.9431488E7</v>
      </c>
      <c r="F2030" s="17">
        <v>2.4309281E7</v>
      </c>
      <c r="G2030" s="17">
        <v>3.6634128E7</v>
      </c>
      <c r="H2030" s="17">
        <v>4.2082544E7</v>
      </c>
    </row>
    <row r="2031">
      <c r="A2031" s="7" t="s">
        <v>4628</v>
      </c>
      <c r="B2031" s="17" t="s">
        <v>4629</v>
      </c>
      <c r="C2031" s="17">
        <v>36505.0</v>
      </c>
      <c r="D2031" s="17">
        <v>2.314710269E7</v>
      </c>
      <c r="E2031" s="17">
        <v>1.0061442E7</v>
      </c>
      <c r="F2031" s="17">
        <v>1.6364175E7</v>
      </c>
      <c r="G2031" s="17">
        <v>2.71631E7</v>
      </c>
      <c r="H2031" s="17">
        <v>4.0729348E7</v>
      </c>
    </row>
    <row r="2032">
      <c r="A2032" s="7" t="s">
        <v>4630</v>
      </c>
      <c r="B2032" s="17" t="s">
        <v>4631</v>
      </c>
      <c r="C2032" s="17">
        <v>2238.0</v>
      </c>
      <c r="D2032" s="17">
        <v>2.346066719E7</v>
      </c>
      <c r="E2032" s="17">
        <v>1.1129569E7</v>
      </c>
      <c r="F2032" s="17">
        <v>1.5939613E7</v>
      </c>
      <c r="G2032" s="17">
        <v>2.709358E7</v>
      </c>
      <c r="H2032" s="17">
        <v>4.25554E7</v>
      </c>
    </row>
    <row r="2033">
      <c r="A2033" s="7" t="s">
        <v>4632</v>
      </c>
      <c r="B2033" s="17" t="s">
        <v>4633</v>
      </c>
      <c r="C2033" s="17">
        <v>7.0</v>
      </c>
      <c r="D2033" s="17">
        <v>6.006693229E7</v>
      </c>
      <c r="E2033" s="17">
        <v>1.2109901E7</v>
      </c>
      <c r="F2033" s="17">
        <v>3.8509745E7</v>
      </c>
      <c r="G2033" s="17">
        <v>1.09305426E8</v>
      </c>
      <c r="H2033" s="17">
        <v>1.33620805E8</v>
      </c>
    </row>
    <row r="2034">
      <c r="A2034" s="7" t="s">
        <v>4634</v>
      </c>
      <c r="B2034" s="17" t="s">
        <v>4635</v>
      </c>
      <c r="C2034" s="17">
        <v>5.0</v>
      </c>
      <c r="D2034" s="17">
        <v>2.91009244E7</v>
      </c>
      <c r="E2034" s="17">
        <v>2.1877975E7</v>
      </c>
      <c r="F2034" s="17">
        <v>3.0172875E7</v>
      </c>
      <c r="G2034" s="17">
        <v>3.8566003E7</v>
      </c>
      <c r="H2034" s="17">
        <v>4.0049869E7</v>
      </c>
    </row>
    <row r="2035">
      <c r="A2035" s="7" t="s">
        <v>4636</v>
      </c>
      <c r="B2035" s="17" t="s">
        <v>4637</v>
      </c>
      <c r="C2035" s="17">
        <v>193.0</v>
      </c>
      <c r="D2035" s="17">
        <v>2.446080467E7</v>
      </c>
      <c r="E2035" s="17">
        <v>1.1503504E7</v>
      </c>
      <c r="F2035" s="17">
        <v>2.1314317E7</v>
      </c>
      <c r="G2035" s="17">
        <v>3.1387968E7</v>
      </c>
      <c r="H2035" s="17">
        <v>4.9584413E7</v>
      </c>
    </row>
    <row r="2036">
      <c r="A2036" s="7" t="s">
        <v>4638</v>
      </c>
      <c r="B2036" s="17" t="s">
        <v>4639</v>
      </c>
      <c r="C2036" s="17">
        <v>130.0</v>
      </c>
      <c r="D2036" s="17">
        <v>1.651962622E7</v>
      </c>
      <c r="E2036" s="17">
        <v>7571203.0</v>
      </c>
      <c r="F2036" s="17">
        <v>1.0950498E7</v>
      </c>
      <c r="G2036" s="17">
        <v>2.2132913E7</v>
      </c>
      <c r="H2036" s="17">
        <v>3.4768556E7</v>
      </c>
    </row>
    <row r="2037">
      <c r="A2037" s="7" t="s">
        <v>4640</v>
      </c>
      <c r="B2037" s="17" t="s">
        <v>4641</v>
      </c>
      <c r="C2037" s="17">
        <v>1211.0</v>
      </c>
      <c r="D2037" s="17">
        <v>1.609517435E7</v>
      </c>
      <c r="E2037" s="17">
        <v>9502500.0</v>
      </c>
      <c r="F2037" s="17">
        <v>1.1980798E7</v>
      </c>
      <c r="G2037" s="17">
        <v>1.9371454E7</v>
      </c>
      <c r="H2037" s="17">
        <v>2.76464E7</v>
      </c>
    </row>
    <row r="2038">
      <c r="A2038" s="7" t="s">
        <v>4642</v>
      </c>
      <c r="B2038" s="17" t="s">
        <v>4643</v>
      </c>
      <c r="C2038" s="17">
        <v>10.0</v>
      </c>
      <c r="D2038" s="17">
        <v>2.36876937E7</v>
      </c>
      <c r="E2038" s="17">
        <v>5421054.0</v>
      </c>
      <c r="F2038" s="17">
        <v>1.13645E7</v>
      </c>
      <c r="G2038" s="17">
        <v>2.9473071E7</v>
      </c>
      <c r="H2038" s="17">
        <v>4.081196E7</v>
      </c>
    </row>
    <row r="2039">
      <c r="A2039" s="7" t="s">
        <v>4644</v>
      </c>
      <c r="B2039" s="17" t="s">
        <v>4645</v>
      </c>
      <c r="C2039" s="17">
        <v>64.0</v>
      </c>
      <c r="D2039" s="17">
        <v>1.233436866E7</v>
      </c>
      <c r="E2039" s="17">
        <v>7278000.0</v>
      </c>
      <c r="F2039" s="17">
        <v>1.052311E7</v>
      </c>
      <c r="G2039" s="17">
        <v>1.3082952E7</v>
      </c>
      <c r="H2039" s="17">
        <v>2.2362077E7</v>
      </c>
    </row>
    <row r="2040">
      <c r="A2040" s="7" t="s">
        <v>4646</v>
      </c>
      <c r="B2040" s="17" t="s">
        <v>4647</v>
      </c>
      <c r="C2040" s="17">
        <v>1622.0</v>
      </c>
      <c r="D2040" s="17">
        <v>2.145871107E7</v>
      </c>
      <c r="E2040" s="17">
        <v>9758074.0</v>
      </c>
      <c r="F2040" s="17">
        <v>1.3265832E7</v>
      </c>
      <c r="G2040" s="17">
        <v>1.9585826E7</v>
      </c>
      <c r="H2040" s="17">
        <v>3.673785E7</v>
      </c>
    </row>
    <row r="2041">
      <c r="A2041" s="7" t="s">
        <v>4648</v>
      </c>
      <c r="B2041" s="17" t="s">
        <v>4649</v>
      </c>
      <c r="C2041" s="17">
        <v>387.0</v>
      </c>
      <c r="D2041" s="17">
        <v>1.926057607E7</v>
      </c>
      <c r="E2041" s="17">
        <v>1.0818076E7</v>
      </c>
      <c r="F2041" s="17">
        <v>1.4741429E7</v>
      </c>
      <c r="G2041" s="17">
        <v>2.1016391E7</v>
      </c>
      <c r="H2041" s="17">
        <v>3.3677741E7</v>
      </c>
    </row>
    <row r="2042">
      <c r="A2042" s="7" t="s">
        <v>4650</v>
      </c>
      <c r="B2042" s="17" t="s">
        <v>4651</v>
      </c>
      <c r="C2042" s="17">
        <v>37.0</v>
      </c>
      <c r="D2042" s="17">
        <v>3.336212438E7</v>
      </c>
      <c r="E2042" s="17">
        <v>2.5796611E7</v>
      </c>
      <c r="F2042" s="17">
        <v>2.7228555E7</v>
      </c>
      <c r="G2042" s="17">
        <v>3.7769981E7</v>
      </c>
      <c r="H2042" s="17">
        <v>4.9018762E7</v>
      </c>
    </row>
    <row r="2043">
      <c r="A2043" s="7" t="s">
        <v>4652</v>
      </c>
      <c r="B2043" s="17" t="s">
        <v>4653</v>
      </c>
      <c r="C2043" s="17">
        <v>4.0</v>
      </c>
      <c r="D2043" s="17">
        <v>2.77036175E7</v>
      </c>
      <c r="E2043" s="17">
        <v>2.4425813E7</v>
      </c>
      <c r="F2043" s="17">
        <v>2.5376202E7</v>
      </c>
      <c r="G2043" s="17">
        <v>2.6488143E7</v>
      </c>
      <c r="H2043" s="17">
        <v>3.4524312E7</v>
      </c>
    </row>
    <row r="2044">
      <c r="A2044" s="7" t="s">
        <v>4654</v>
      </c>
      <c r="B2044" s="17" t="s">
        <v>4655</v>
      </c>
      <c r="C2044" s="17">
        <v>11.0</v>
      </c>
      <c r="D2044" s="17">
        <v>2.747883345E7</v>
      </c>
      <c r="E2044" s="17">
        <v>1.5268528E7</v>
      </c>
      <c r="F2044" s="17">
        <v>2.4508442E7</v>
      </c>
      <c r="G2044" s="17">
        <v>3.7362224E7</v>
      </c>
      <c r="H2044" s="17">
        <v>5.1650797E7</v>
      </c>
    </row>
    <row r="2045">
      <c r="A2045" s="7" t="s">
        <v>4656</v>
      </c>
      <c r="B2045" s="17" t="s">
        <v>4657</v>
      </c>
      <c r="C2045" s="17">
        <v>4.0</v>
      </c>
      <c r="D2045" s="17">
        <v>2.546188425E7</v>
      </c>
      <c r="E2045" s="17">
        <v>4481279.0</v>
      </c>
      <c r="F2045" s="17">
        <v>9111863.0</v>
      </c>
      <c r="G2045" s="17">
        <v>2.5651388E7</v>
      </c>
      <c r="H2045" s="17">
        <v>6.2603007E7</v>
      </c>
    </row>
    <row r="2046">
      <c r="A2046" s="7" t="s">
        <v>4658</v>
      </c>
      <c r="B2046" s="17" t="s">
        <v>4659</v>
      </c>
      <c r="C2046" s="17">
        <v>3.0</v>
      </c>
      <c r="D2046" s="17">
        <v>1.3303088E7</v>
      </c>
      <c r="E2046" s="17">
        <v>1.144336E7</v>
      </c>
      <c r="F2046" s="17">
        <v>1.1864122E7</v>
      </c>
      <c r="G2046" s="17">
        <v>1.6601782E7</v>
      </c>
      <c r="H2046" s="17">
        <v>1.6601782E7</v>
      </c>
    </row>
    <row r="2047">
      <c r="A2047" s="7" t="s">
        <v>4660</v>
      </c>
      <c r="B2047" s="17" t="s">
        <v>4661</v>
      </c>
      <c r="C2047" s="17">
        <v>196.0</v>
      </c>
      <c r="D2047" s="17">
        <v>3.102460089E7</v>
      </c>
      <c r="E2047" s="17">
        <v>8951298.0</v>
      </c>
      <c r="F2047" s="17">
        <v>1.3036416E7</v>
      </c>
      <c r="G2047" s="17">
        <v>2.4191389E7</v>
      </c>
      <c r="H2047" s="17">
        <v>1.28681508E8</v>
      </c>
    </row>
    <row r="2048">
      <c r="A2048" s="7" t="s">
        <v>4662</v>
      </c>
      <c r="B2048" s="17" t="s">
        <v>4663</v>
      </c>
      <c r="C2048" s="17">
        <v>12.0</v>
      </c>
      <c r="D2048" s="17">
        <v>1.6495024E7</v>
      </c>
      <c r="E2048" s="17">
        <v>7318616.0</v>
      </c>
      <c r="F2048" s="17">
        <v>1.1743544E7</v>
      </c>
      <c r="G2048" s="17">
        <v>1.66315E7</v>
      </c>
      <c r="H2048" s="17">
        <v>2.8722491E7</v>
      </c>
    </row>
    <row r="2049">
      <c r="A2049" s="7" t="s">
        <v>4664</v>
      </c>
      <c r="B2049" s="17" t="s">
        <v>4665</v>
      </c>
      <c r="C2049" s="17">
        <v>1.0</v>
      </c>
      <c r="D2049" s="17">
        <v>1.0347662E7</v>
      </c>
      <c r="E2049" s="17">
        <v>1.0347662E7</v>
      </c>
      <c r="F2049" s="17">
        <v>1.0347662E7</v>
      </c>
      <c r="G2049" s="17">
        <v>1.0347662E7</v>
      </c>
      <c r="H2049" s="17">
        <v>1.0347662E7</v>
      </c>
    </row>
    <row r="2050">
      <c r="A2050" s="7" t="s">
        <v>4666</v>
      </c>
      <c r="B2050" s="17" t="s">
        <v>4667</v>
      </c>
      <c r="C2050" s="17">
        <v>11.0</v>
      </c>
      <c r="D2050" s="17">
        <v>1.417608227E7</v>
      </c>
      <c r="E2050" s="17">
        <v>1.2626184E7</v>
      </c>
      <c r="F2050" s="17">
        <v>1.3181144E7</v>
      </c>
      <c r="G2050" s="17">
        <v>1.6189867E7</v>
      </c>
      <c r="H2050" s="17">
        <v>1.90086E7</v>
      </c>
    </row>
    <row r="2051">
      <c r="A2051" s="7" t="s">
        <v>4668</v>
      </c>
      <c r="B2051" s="17" t="s">
        <v>4669</v>
      </c>
      <c r="C2051" s="17">
        <v>50273.0</v>
      </c>
      <c r="D2051" s="17">
        <v>1.627545297E7</v>
      </c>
      <c r="E2051" s="17">
        <v>9692463.0</v>
      </c>
      <c r="F2051" s="17">
        <v>1.3061898E7</v>
      </c>
      <c r="G2051" s="17">
        <v>1.9402505E7</v>
      </c>
      <c r="H2051" s="17">
        <v>2.8334459E7</v>
      </c>
    </row>
    <row r="2052">
      <c r="A2052" s="7" t="s">
        <v>4670</v>
      </c>
      <c r="B2052" s="17" t="s">
        <v>4671</v>
      </c>
      <c r="C2052" s="17">
        <v>384.0</v>
      </c>
      <c r="D2052" s="17">
        <v>1.920487654E7</v>
      </c>
      <c r="E2052" s="17">
        <v>9757489.0</v>
      </c>
      <c r="F2052" s="17">
        <v>1.720451E7</v>
      </c>
      <c r="G2052" s="17">
        <v>2.3595884E7</v>
      </c>
      <c r="H2052" s="17">
        <v>3.4383474E7</v>
      </c>
    </row>
    <row r="2053">
      <c r="A2053" s="7" t="s">
        <v>4672</v>
      </c>
      <c r="B2053" s="17" t="s">
        <v>4673</v>
      </c>
      <c r="C2053" s="17">
        <v>1657.0</v>
      </c>
      <c r="D2053" s="17">
        <v>1.500363192E7</v>
      </c>
      <c r="E2053" s="17">
        <v>1.0430581E7</v>
      </c>
      <c r="F2053" s="17">
        <v>1.4234219E7</v>
      </c>
      <c r="G2053" s="17">
        <v>1.83532E7</v>
      </c>
      <c r="H2053" s="17">
        <v>2.2775383E7</v>
      </c>
    </row>
    <row r="2054">
      <c r="A2054" s="7" t="s">
        <v>4674</v>
      </c>
      <c r="B2054" s="17" t="s">
        <v>4675</v>
      </c>
      <c r="C2054" s="17">
        <v>246.0</v>
      </c>
      <c r="D2054" s="17">
        <v>1.446721837E7</v>
      </c>
      <c r="E2054" s="17">
        <v>8228643.0</v>
      </c>
      <c r="F2054" s="17">
        <v>1.1855E7</v>
      </c>
      <c r="G2054" s="17">
        <v>1.7268213E7</v>
      </c>
      <c r="H2054" s="17">
        <v>2.7038102E7</v>
      </c>
    </row>
    <row r="2055">
      <c r="A2055" s="7" t="s">
        <v>4676</v>
      </c>
      <c r="B2055" s="17" t="s">
        <v>4677</v>
      </c>
      <c r="C2055" s="17">
        <v>308.0</v>
      </c>
      <c r="D2055" s="17">
        <v>1.52793354E7</v>
      </c>
      <c r="E2055" s="17">
        <v>7579188.0</v>
      </c>
      <c r="F2055" s="17">
        <v>1.125E7</v>
      </c>
      <c r="G2055" s="17">
        <v>1.7011204E7</v>
      </c>
      <c r="H2055" s="17">
        <v>2.3940962E7</v>
      </c>
    </row>
    <row r="2056">
      <c r="A2056" s="7" t="s">
        <v>4678</v>
      </c>
      <c r="B2056" s="17" t="s">
        <v>4679</v>
      </c>
      <c r="C2056" s="17">
        <v>27.0</v>
      </c>
      <c r="D2056" s="17">
        <v>6.031533063E7</v>
      </c>
      <c r="E2056" s="17">
        <v>1.2552485E7</v>
      </c>
      <c r="F2056" s="17">
        <v>3.9578876E7</v>
      </c>
      <c r="G2056" s="17">
        <v>5.9798197E7</v>
      </c>
      <c r="H2056" s="17">
        <v>1.52293358E8</v>
      </c>
    </row>
    <row r="2057">
      <c r="A2057" s="7" t="s">
        <v>4680</v>
      </c>
      <c r="B2057" s="17" t="s">
        <v>4681</v>
      </c>
      <c r="C2057" s="17">
        <v>59.0</v>
      </c>
      <c r="D2057" s="17">
        <v>2.048396027E7</v>
      </c>
      <c r="E2057" s="17">
        <v>1.4502595E7</v>
      </c>
      <c r="F2057" s="17">
        <v>1.6733616E7</v>
      </c>
      <c r="G2057" s="17">
        <v>2.160164E7</v>
      </c>
      <c r="H2057" s="17">
        <v>3.4197907E7</v>
      </c>
    </row>
    <row r="2058">
      <c r="A2058" s="7" t="s">
        <v>4682</v>
      </c>
      <c r="B2058" s="17" t="s">
        <v>4683</v>
      </c>
      <c r="C2058" s="17">
        <v>26.0</v>
      </c>
      <c r="D2058" s="17">
        <v>1.499295012E7</v>
      </c>
      <c r="E2058" s="17">
        <v>1.3316394E7</v>
      </c>
      <c r="F2058" s="17">
        <v>1.4918853E7</v>
      </c>
      <c r="G2058" s="17">
        <v>1.6439754E7</v>
      </c>
      <c r="H2058" s="17">
        <v>1.867876E7</v>
      </c>
    </row>
    <row r="2059">
      <c r="A2059" s="7" t="s">
        <v>4684</v>
      </c>
      <c r="B2059" s="17" t="s">
        <v>4685</v>
      </c>
      <c r="C2059" s="17">
        <v>823.0</v>
      </c>
      <c r="D2059" s="17">
        <v>1.694762624E7</v>
      </c>
      <c r="E2059" s="17">
        <v>1.1082958E7</v>
      </c>
      <c r="F2059" s="17">
        <v>1.4713371E7</v>
      </c>
      <c r="G2059" s="17">
        <v>1.9623058E7</v>
      </c>
      <c r="H2059" s="17">
        <v>2.6625E7</v>
      </c>
    </row>
    <row r="2060">
      <c r="A2060" s="7" t="s">
        <v>4686</v>
      </c>
      <c r="B2060" s="17" t="s">
        <v>4687</v>
      </c>
      <c r="C2060" s="17">
        <v>2.0</v>
      </c>
      <c r="D2060" s="17">
        <v>6287972.0</v>
      </c>
      <c r="E2060" s="17">
        <v>4653135.0</v>
      </c>
      <c r="F2060" s="17">
        <v>4653135.0</v>
      </c>
      <c r="G2060" s="17">
        <v>7922809.0</v>
      </c>
      <c r="H2060" s="17">
        <v>7922809.0</v>
      </c>
    </row>
    <row r="2061">
      <c r="A2061" s="7" t="s">
        <v>4688</v>
      </c>
      <c r="B2061" s="17" t="s">
        <v>4689</v>
      </c>
      <c r="C2061" s="17">
        <v>2.0</v>
      </c>
      <c r="D2061" s="17">
        <v>8327587.0</v>
      </c>
      <c r="E2061" s="17">
        <v>7750000.0</v>
      </c>
      <c r="F2061" s="17">
        <v>7750000.0</v>
      </c>
      <c r="G2061" s="17">
        <v>8905174.0</v>
      </c>
      <c r="H2061" s="17">
        <v>8905174.0</v>
      </c>
    </row>
    <row r="2062">
      <c r="A2062" s="7" t="s">
        <v>4690</v>
      </c>
      <c r="B2062" s="17" t="s">
        <v>4691</v>
      </c>
      <c r="C2062" s="17">
        <v>4.0</v>
      </c>
      <c r="D2062" s="17">
        <v>1.48106555E7</v>
      </c>
      <c r="E2062" s="17">
        <v>7278911.0</v>
      </c>
      <c r="F2062" s="17">
        <v>1.2173405E7</v>
      </c>
      <c r="G2062" s="17">
        <v>1.2768256E7</v>
      </c>
      <c r="H2062" s="17">
        <v>2.702205E7</v>
      </c>
    </row>
    <row r="2063">
      <c r="A2063" s="7" t="s">
        <v>4692</v>
      </c>
      <c r="B2063" s="17" t="s">
        <v>4693</v>
      </c>
      <c r="C2063" s="17">
        <v>2.0</v>
      </c>
      <c r="D2063" s="17">
        <v>7041780.0</v>
      </c>
      <c r="E2063" s="17">
        <v>7041780.0</v>
      </c>
      <c r="F2063" s="17">
        <v>7041780.0</v>
      </c>
      <c r="G2063" s="17">
        <v>7041780.0</v>
      </c>
      <c r="H2063" s="17">
        <v>7041780.0</v>
      </c>
    </row>
    <row r="2064">
      <c r="A2064" s="7" t="s">
        <v>4694</v>
      </c>
      <c r="B2064" s="17" t="s">
        <v>4695</v>
      </c>
      <c r="C2064" s="17">
        <v>3.0</v>
      </c>
      <c r="D2064" s="17">
        <v>7279812.333</v>
      </c>
      <c r="E2064" s="17">
        <v>5120857.0</v>
      </c>
      <c r="F2064" s="17">
        <v>6305765.0</v>
      </c>
      <c r="G2064" s="17">
        <v>1.0412815E7</v>
      </c>
      <c r="H2064" s="17">
        <v>1.0412815E7</v>
      </c>
    </row>
    <row r="2065">
      <c r="A2065" s="7" t="s">
        <v>4696</v>
      </c>
      <c r="B2065" s="17" t="s">
        <v>4697</v>
      </c>
      <c r="C2065" s="17">
        <v>6.0</v>
      </c>
      <c r="D2065" s="17">
        <v>8227036.167</v>
      </c>
      <c r="E2065" s="17">
        <v>6033361.0</v>
      </c>
      <c r="F2065" s="17">
        <v>6284684.0</v>
      </c>
      <c r="G2065" s="17">
        <v>1.0439482E7</v>
      </c>
      <c r="H2065" s="17">
        <v>1.3421866E7</v>
      </c>
    </row>
    <row r="2066">
      <c r="A2066" s="7" t="s">
        <v>4698</v>
      </c>
      <c r="B2066" s="17" t="s">
        <v>4699</v>
      </c>
      <c r="C2066" s="17">
        <v>2.0</v>
      </c>
      <c r="D2066" s="17">
        <v>1.18038E7</v>
      </c>
      <c r="E2066" s="17">
        <v>1.1521048E7</v>
      </c>
      <c r="F2066" s="17">
        <v>1.1521048E7</v>
      </c>
      <c r="G2066" s="17">
        <v>1.2086552E7</v>
      </c>
      <c r="H2066" s="17">
        <v>1.2086552E7</v>
      </c>
    </row>
    <row r="2067">
      <c r="A2067" s="7" t="s">
        <v>4700</v>
      </c>
      <c r="B2067" s="17" t="s">
        <v>4701</v>
      </c>
      <c r="C2067" s="17">
        <v>1.0</v>
      </c>
      <c r="D2067" s="17">
        <v>1.8497E7</v>
      </c>
      <c r="E2067" s="17">
        <v>1.8497E7</v>
      </c>
      <c r="F2067" s="17">
        <v>1.8497E7</v>
      </c>
      <c r="G2067" s="17">
        <v>1.8497E7</v>
      </c>
      <c r="H2067" s="17">
        <v>1.8497E7</v>
      </c>
    </row>
    <row r="2068">
      <c r="A2068" s="7" t="s">
        <v>4702</v>
      </c>
      <c r="B2068" s="17" t="s">
        <v>4703</v>
      </c>
      <c r="C2068" s="17">
        <v>2.0</v>
      </c>
      <c r="D2068" s="17">
        <v>1.6980531E7</v>
      </c>
      <c r="E2068" s="17">
        <v>1.3887117E7</v>
      </c>
      <c r="F2068" s="17">
        <v>1.3887117E7</v>
      </c>
      <c r="G2068" s="17">
        <v>2.0073945E7</v>
      </c>
      <c r="H2068" s="17">
        <v>2.0073945E7</v>
      </c>
    </row>
    <row r="2069">
      <c r="A2069" s="7" t="s">
        <v>4704</v>
      </c>
      <c r="B2069" s="17" t="s">
        <v>4705</v>
      </c>
      <c r="C2069" s="17">
        <v>92.0</v>
      </c>
      <c r="D2069" s="17">
        <v>1.981143518E7</v>
      </c>
      <c r="E2069" s="17">
        <v>1.1138113E7</v>
      </c>
      <c r="F2069" s="17">
        <v>1.3984824E7</v>
      </c>
      <c r="G2069" s="17">
        <v>2.2937788E7</v>
      </c>
      <c r="H2069" s="17">
        <v>3.2352626E7</v>
      </c>
    </row>
    <row r="2070">
      <c r="A2070" s="7" t="s">
        <v>4706</v>
      </c>
      <c r="B2070" s="17" t="s">
        <v>4707</v>
      </c>
      <c r="C2070" s="17">
        <v>15.0</v>
      </c>
      <c r="D2070" s="17">
        <v>2.964281973E7</v>
      </c>
      <c r="E2070" s="17">
        <v>1.1776675E7</v>
      </c>
      <c r="F2070" s="17">
        <v>1.8651125E7</v>
      </c>
      <c r="G2070" s="17">
        <v>3.7938703E7</v>
      </c>
      <c r="H2070" s="17">
        <v>4.5080261E7</v>
      </c>
    </row>
    <row r="2071">
      <c r="A2071" s="7" t="s">
        <v>4708</v>
      </c>
      <c r="B2071" s="17" t="s">
        <v>4709</v>
      </c>
      <c r="C2071" s="17">
        <v>21.0</v>
      </c>
      <c r="D2071" s="17">
        <v>1.125478367E7</v>
      </c>
      <c r="E2071" s="17">
        <v>8320521.0</v>
      </c>
      <c r="F2071" s="17">
        <v>8707038.0</v>
      </c>
      <c r="G2071" s="17">
        <v>9514390.0</v>
      </c>
      <c r="H2071" s="17">
        <v>1.059549E7</v>
      </c>
    </row>
    <row r="2072">
      <c r="A2072" s="7" t="s">
        <v>4710</v>
      </c>
      <c r="B2072" s="17" t="s">
        <v>4711</v>
      </c>
      <c r="C2072" s="17">
        <v>4.0</v>
      </c>
      <c r="D2072" s="17">
        <v>5.026901325E7</v>
      </c>
      <c r="E2072" s="17">
        <v>1.780348E7</v>
      </c>
      <c r="F2072" s="17">
        <v>2.6409032E7</v>
      </c>
      <c r="G2072" s="17">
        <v>7.7795067E7</v>
      </c>
      <c r="H2072" s="17">
        <v>7.9068474E7</v>
      </c>
    </row>
    <row r="2073">
      <c r="A2073" s="7" t="s">
        <v>4712</v>
      </c>
      <c r="B2073" s="17" t="s">
        <v>4713</v>
      </c>
      <c r="C2073" s="17">
        <v>16.0</v>
      </c>
      <c r="D2073" s="17">
        <v>1.650871131E7</v>
      </c>
      <c r="E2073" s="17">
        <v>1.000609E7</v>
      </c>
      <c r="F2073" s="17">
        <v>1.2867972E7</v>
      </c>
      <c r="G2073" s="17">
        <v>2.286274E7</v>
      </c>
      <c r="H2073" s="17">
        <v>2.5516322E7</v>
      </c>
    </row>
    <row r="2074">
      <c r="A2074" s="7" t="s">
        <v>4714</v>
      </c>
      <c r="B2074" s="17" t="s">
        <v>4715</v>
      </c>
      <c r="C2074" s="17">
        <v>1495.0</v>
      </c>
      <c r="D2074" s="17">
        <v>1.618094325E7</v>
      </c>
      <c r="E2074" s="17">
        <v>7218017.0</v>
      </c>
      <c r="F2074" s="17">
        <v>1.1045E7</v>
      </c>
      <c r="G2074" s="17">
        <v>1.7229669E7</v>
      </c>
      <c r="H2074" s="17">
        <v>2.92488E7</v>
      </c>
    </row>
    <row r="2075">
      <c r="A2075" s="7" t="s">
        <v>4716</v>
      </c>
      <c r="B2075" s="17" t="s">
        <v>4717</v>
      </c>
      <c r="C2075" s="17">
        <v>110.0</v>
      </c>
      <c r="D2075" s="17">
        <v>1.206962875E7</v>
      </c>
      <c r="E2075" s="17">
        <v>6290308.0</v>
      </c>
      <c r="F2075" s="17">
        <v>8502571.0</v>
      </c>
      <c r="G2075" s="17">
        <v>1.314016E7</v>
      </c>
      <c r="H2075" s="17">
        <v>1.9196457E7</v>
      </c>
    </row>
    <row r="2076">
      <c r="A2076" s="7" t="s">
        <v>4718</v>
      </c>
      <c r="B2076" s="17" t="s">
        <v>4719</v>
      </c>
      <c r="C2076" s="17">
        <v>34.0</v>
      </c>
      <c r="D2076" s="17">
        <v>1.210741006E7</v>
      </c>
      <c r="E2076" s="17">
        <v>3482950.0</v>
      </c>
      <c r="F2076" s="17">
        <v>4899000.0</v>
      </c>
      <c r="G2076" s="17">
        <v>8363262.0</v>
      </c>
      <c r="H2076" s="17">
        <v>1.5195223E7</v>
      </c>
    </row>
    <row r="2077">
      <c r="A2077" s="7" t="s">
        <v>4720</v>
      </c>
      <c r="B2077" s="17" t="s">
        <v>4721</v>
      </c>
      <c r="C2077" s="17">
        <v>2407.0</v>
      </c>
      <c r="D2077" s="17">
        <v>1.154766932E7</v>
      </c>
      <c r="E2077" s="17">
        <v>6808639.0</v>
      </c>
      <c r="F2077" s="17">
        <v>9394108.0</v>
      </c>
      <c r="G2077" s="17">
        <v>1.3676814E7</v>
      </c>
      <c r="H2077" s="17">
        <v>1.995383E7</v>
      </c>
    </row>
    <row r="2078">
      <c r="A2078" s="7" t="s">
        <v>4722</v>
      </c>
      <c r="B2078" s="17" t="s">
        <v>4723</v>
      </c>
      <c r="C2078" s="17">
        <v>866.0</v>
      </c>
      <c r="D2078" s="17">
        <v>1.333345289E7</v>
      </c>
      <c r="E2078" s="17">
        <v>6707575.0</v>
      </c>
      <c r="F2078" s="17">
        <v>9636814.0</v>
      </c>
      <c r="G2078" s="17">
        <v>1.4341679E7</v>
      </c>
      <c r="H2078" s="17">
        <v>2.3374633E7</v>
      </c>
    </row>
    <row r="2079">
      <c r="A2079" s="7" t="s">
        <v>4724</v>
      </c>
      <c r="B2079" s="17" t="s">
        <v>4725</v>
      </c>
      <c r="C2079" s="17">
        <v>204.0</v>
      </c>
      <c r="D2079" s="17">
        <v>1.314131147E7</v>
      </c>
      <c r="E2079" s="17">
        <v>5816521.0</v>
      </c>
      <c r="F2079" s="17">
        <v>8137663.0</v>
      </c>
      <c r="G2079" s="17">
        <v>1.327121E7</v>
      </c>
      <c r="H2079" s="17">
        <v>2.0398729E7</v>
      </c>
    </row>
    <row r="2080">
      <c r="A2080" s="7" t="s">
        <v>4726</v>
      </c>
      <c r="B2080" s="17" t="s">
        <v>4727</v>
      </c>
      <c r="C2080" s="17">
        <v>61.0</v>
      </c>
      <c r="D2080" s="17">
        <v>1.479913707E7</v>
      </c>
      <c r="E2080" s="17">
        <v>7622254.0</v>
      </c>
      <c r="F2080" s="17">
        <v>1.192831E7</v>
      </c>
      <c r="G2080" s="17">
        <v>1.8619005E7</v>
      </c>
      <c r="H2080" s="17">
        <v>2.5388385E7</v>
      </c>
    </row>
    <row r="2081">
      <c r="A2081" s="7" t="s">
        <v>4728</v>
      </c>
      <c r="B2081" s="17" t="s">
        <v>4729</v>
      </c>
      <c r="C2081" s="17">
        <v>427.0</v>
      </c>
      <c r="D2081" s="17">
        <v>1.815887666E7</v>
      </c>
      <c r="E2081" s="17">
        <v>9090800.0</v>
      </c>
      <c r="F2081" s="17">
        <v>1.2931135E7</v>
      </c>
      <c r="G2081" s="17">
        <v>2.00373E7</v>
      </c>
      <c r="H2081" s="17">
        <v>3.4184154E7</v>
      </c>
    </row>
    <row r="2082">
      <c r="A2082" s="7" t="s">
        <v>4730</v>
      </c>
      <c r="B2082" s="17" t="s">
        <v>4731</v>
      </c>
      <c r="C2082" s="17">
        <v>13.0</v>
      </c>
      <c r="D2082" s="17">
        <v>1.616912362E7</v>
      </c>
      <c r="E2082" s="17">
        <v>9783655.0</v>
      </c>
      <c r="F2082" s="17">
        <v>1.3941651E7</v>
      </c>
      <c r="G2082" s="17">
        <v>2.1752256E7</v>
      </c>
      <c r="H2082" s="17">
        <v>3.4486996E7</v>
      </c>
    </row>
    <row r="2083">
      <c r="A2083" s="7" t="s">
        <v>4732</v>
      </c>
      <c r="B2083" s="17" t="s">
        <v>4733</v>
      </c>
      <c r="C2083" s="17">
        <v>43.0</v>
      </c>
      <c r="D2083" s="17">
        <v>9506633.814</v>
      </c>
      <c r="E2083" s="17">
        <v>6156449.0</v>
      </c>
      <c r="F2083" s="17">
        <v>7876000.0</v>
      </c>
      <c r="G2083" s="17">
        <v>1.2135115E7</v>
      </c>
      <c r="H2083" s="17">
        <v>1.5388336E7</v>
      </c>
    </row>
    <row r="2084">
      <c r="A2084" s="7" t="s">
        <v>4734</v>
      </c>
      <c r="B2084" s="17" t="s">
        <v>4735</v>
      </c>
      <c r="C2084" s="17">
        <v>85.0</v>
      </c>
      <c r="D2084" s="17">
        <v>1.36227242E7</v>
      </c>
      <c r="E2084" s="17">
        <v>7893649.0</v>
      </c>
      <c r="F2084" s="17">
        <v>1.1118442E7</v>
      </c>
      <c r="G2084" s="17">
        <v>1.698525E7</v>
      </c>
      <c r="H2084" s="17">
        <v>2.4249453E7</v>
      </c>
    </row>
    <row r="2085">
      <c r="A2085" s="7" t="s">
        <v>4736</v>
      </c>
      <c r="B2085" s="17" t="s">
        <v>4737</v>
      </c>
      <c r="C2085" s="17">
        <v>293.0</v>
      </c>
      <c r="D2085" s="17">
        <v>1.513840914E7</v>
      </c>
      <c r="E2085" s="17">
        <v>8310000.0</v>
      </c>
      <c r="F2085" s="17">
        <v>1.2055683E7</v>
      </c>
      <c r="G2085" s="17">
        <v>1.7851742E7</v>
      </c>
      <c r="H2085" s="17">
        <v>2.5473324E7</v>
      </c>
    </row>
    <row r="2086">
      <c r="A2086" s="7" t="s">
        <v>4738</v>
      </c>
      <c r="B2086" s="17" t="s">
        <v>4739</v>
      </c>
      <c r="C2086" s="17">
        <v>155.0</v>
      </c>
      <c r="D2086" s="17">
        <v>1.331265869E7</v>
      </c>
      <c r="E2086" s="17">
        <v>7467100.0</v>
      </c>
      <c r="F2086" s="17">
        <v>1.0626291E7</v>
      </c>
      <c r="G2086" s="17">
        <v>1.6205017E7</v>
      </c>
      <c r="H2086" s="17">
        <v>2.5312505E7</v>
      </c>
    </row>
    <row r="2087">
      <c r="A2087" s="7" t="s">
        <v>4740</v>
      </c>
      <c r="B2087" s="17" t="s">
        <v>4741</v>
      </c>
      <c r="C2087" s="17">
        <v>56.0</v>
      </c>
      <c r="D2087" s="17">
        <v>1.87399635E7</v>
      </c>
      <c r="E2087" s="17">
        <v>7974185.0</v>
      </c>
      <c r="F2087" s="17">
        <v>1.4405561E7</v>
      </c>
      <c r="G2087" s="17">
        <v>2.36807E7</v>
      </c>
      <c r="H2087" s="17">
        <v>3.2360146E7</v>
      </c>
    </row>
    <row r="2088">
      <c r="A2088" s="7" t="s">
        <v>4742</v>
      </c>
      <c r="B2088" s="17" t="s">
        <v>4743</v>
      </c>
      <c r="C2088" s="17">
        <v>196.0</v>
      </c>
      <c r="D2088" s="17">
        <v>1.438180452E7</v>
      </c>
      <c r="E2088" s="17">
        <v>6640036.0</v>
      </c>
      <c r="F2088" s="17">
        <v>7926561.0</v>
      </c>
      <c r="G2088" s="17">
        <v>1.21769E7</v>
      </c>
      <c r="H2088" s="17">
        <v>2.3088376E7</v>
      </c>
    </row>
    <row r="2089">
      <c r="A2089" s="7" t="s">
        <v>4744</v>
      </c>
      <c r="B2089" s="17" t="s">
        <v>4745</v>
      </c>
      <c r="C2089" s="17">
        <v>52.0</v>
      </c>
      <c r="D2089" s="17">
        <v>1.069952763E7</v>
      </c>
      <c r="E2089" s="17">
        <v>3628283.0</v>
      </c>
      <c r="F2089" s="17">
        <v>7996937.0</v>
      </c>
      <c r="G2089" s="17">
        <v>1.5088018E7</v>
      </c>
      <c r="H2089" s="17">
        <v>2.6107175E7</v>
      </c>
    </row>
    <row r="2090">
      <c r="A2090" s="7" t="s">
        <v>4746</v>
      </c>
      <c r="B2090" s="17" t="s">
        <v>4747</v>
      </c>
      <c r="C2090" s="17">
        <v>244.0</v>
      </c>
      <c r="D2090" s="17">
        <v>1.185207457E7</v>
      </c>
      <c r="E2090" s="17">
        <v>6173081.0</v>
      </c>
      <c r="F2090" s="17">
        <v>8266363.0</v>
      </c>
      <c r="G2090" s="17">
        <v>1.2713716E7</v>
      </c>
      <c r="H2090" s="17">
        <v>1.8958115E7</v>
      </c>
    </row>
    <row r="2091">
      <c r="A2091" s="7" t="s">
        <v>4748</v>
      </c>
      <c r="B2091" s="17" t="s">
        <v>4749</v>
      </c>
      <c r="C2091" s="17">
        <v>3080.0</v>
      </c>
      <c r="D2091" s="17">
        <v>1.381083507E7</v>
      </c>
      <c r="E2091" s="17">
        <v>7481827.0</v>
      </c>
      <c r="F2091" s="17">
        <v>1.0555E7</v>
      </c>
      <c r="G2091" s="17">
        <v>1.5673195E7</v>
      </c>
      <c r="H2091" s="17">
        <v>2.4589175E7</v>
      </c>
    </row>
    <row r="2092">
      <c r="A2092" s="7" t="s">
        <v>4750</v>
      </c>
      <c r="B2092" s="17" t="s">
        <v>4751</v>
      </c>
      <c r="C2092" s="17">
        <v>203.0</v>
      </c>
      <c r="D2092" s="17">
        <v>1.451165998E7</v>
      </c>
      <c r="E2092" s="17">
        <v>7092113.0</v>
      </c>
      <c r="F2092" s="17">
        <v>9888795.0</v>
      </c>
      <c r="G2092" s="17">
        <v>1.5847808E7</v>
      </c>
      <c r="H2092" s="17">
        <v>2.7174119E7</v>
      </c>
    </row>
    <row r="2093">
      <c r="A2093" s="7" t="s">
        <v>4752</v>
      </c>
      <c r="B2093" s="17" t="s">
        <v>4753</v>
      </c>
      <c r="C2093" s="17">
        <v>21.0</v>
      </c>
      <c r="D2093" s="17">
        <v>1.659293152E7</v>
      </c>
      <c r="E2093" s="17">
        <v>8282660.0</v>
      </c>
      <c r="F2093" s="17">
        <v>1.44588E7</v>
      </c>
      <c r="G2093" s="17">
        <v>1.968275E7</v>
      </c>
      <c r="H2093" s="17">
        <v>2.7636478E7</v>
      </c>
    </row>
    <row r="2094">
      <c r="A2094" s="7" t="s">
        <v>4754</v>
      </c>
      <c r="B2094" s="17" t="s">
        <v>4755</v>
      </c>
      <c r="C2094" s="17">
        <v>446.0</v>
      </c>
      <c r="D2094" s="17">
        <v>1.409393161E7</v>
      </c>
      <c r="E2094" s="17">
        <v>8399143.0</v>
      </c>
      <c r="F2094" s="17">
        <v>1.17106E7</v>
      </c>
      <c r="G2094" s="17">
        <v>1.5626561E7</v>
      </c>
      <c r="H2094" s="17">
        <v>2.33824E7</v>
      </c>
    </row>
    <row r="2095">
      <c r="A2095" s="7" t="s">
        <v>4756</v>
      </c>
      <c r="B2095" s="17" t="s">
        <v>4757</v>
      </c>
      <c r="C2095" s="17">
        <v>52.0</v>
      </c>
      <c r="D2095" s="17">
        <v>1.588353231E7</v>
      </c>
      <c r="E2095" s="17">
        <v>7833882.0</v>
      </c>
      <c r="F2095" s="17">
        <v>1.1623665E7</v>
      </c>
      <c r="G2095" s="17">
        <v>1.8537344E7</v>
      </c>
      <c r="H2095" s="17">
        <v>2.667702E7</v>
      </c>
    </row>
    <row r="2096">
      <c r="A2096" s="7" t="s">
        <v>4758</v>
      </c>
      <c r="B2096" s="17" t="s">
        <v>4759</v>
      </c>
      <c r="C2096" s="17">
        <v>220.0</v>
      </c>
      <c r="D2096" s="17">
        <v>1.447000042E7</v>
      </c>
      <c r="E2096" s="17">
        <v>7832173.0</v>
      </c>
      <c r="F2096" s="17">
        <v>1.1632044E7</v>
      </c>
      <c r="G2096" s="17">
        <v>1.749693E7</v>
      </c>
      <c r="H2096" s="17">
        <v>2.4235647E7</v>
      </c>
    </row>
    <row r="2097">
      <c r="A2097" s="7" t="s">
        <v>4760</v>
      </c>
      <c r="B2097" s="17" t="s">
        <v>4761</v>
      </c>
      <c r="C2097" s="17">
        <v>47.0</v>
      </c>
      <c r="D2097" s="17">
        <v>1.333603287E7</v>
      </c>
      <c r="E2097" s="17">
        <v>6584350.0</v>
      </c>
      <c r="F2097" s="17">
        <v>1.1739845E7</v>
      </c>
      <c r="G2097" s="17">
        <v>1.4835918E7</v>
      </c>
      <c r="H2097" s="17">
        <v>2.4047584E7</v>
      </c>
    </row>
    <row r="2098">
      <c r="A2098" s="7" t="s">
        <v>4762</v>
      </c>
      <c r="B2098" s="17" t="s">
        <v>4763</v>
      </c>
      <c r="C2098" s="17">
        <v>69.0</v>
      </c>
      <c r="D2098" s="17">
        <v>1.196002494E7</v>
      </c>
      <c r="E2098" s="17">
        <v>6887900.0</v>
      </c>
      <c r="F2098" s="17">
        <v>9595604.0</v>
      </c>
      <c r="G2098" s="17">
        <v>1.391182E7</v>
      </c>
      <c r="H2098" s="17">
        <v>2.2771048E7</v>
      </c>
    </row>
    <row r="2099">
      <c r="A2099" s="7" t="s">
        <v>4764</v>
      </c>
      <c r="B2099" s="17" t="s">
        <v>4765</v>
      </c>
      <c r="C2099" s="17">
        <v>4766.0</v>
      </c>
      <c r="D2099" s="17">
        <v>1.50411793E7</v>
      </c>
      <c r="E2099" s="17">
        <v>8060500.0</v>
      </c>
      <c r="F2099" s="17">
        <v>1.1898295E7</v>
      </c>
      <c r="G2099" s="17">
        <v>1.7996537E7</v>
      </c>
      <c r="H2099" s="17">
        <v>2.6226854E7</v>
      </c>
    </row>
    <row r="2100">
      <c r="A2100" s="7" t="s">
        <v>4766</v>
      </c>
      <c r="B2100" s="17" t="s">
        <v>4767</v>
      </c>
      <c r="C2100" s="17">
        <v>293.0</v>
      </c>
      <c r="D2100" s="17">
        <v>2.145924229E7</v>
      </c>
      <c r="E2100" s="17">
        <v>1.0266583E7</v>
      </c>
      <c r="F2100" s="17">
        <v>1.6628387E7</v>
      </c>
      <c r="G2100" s="17">
        <v>2.5521114E7</v>
      </c>
      <c r="H2100" s="17">
        <v>3.6119685E7</v>
      </c>
    </row>
    <row r="2101">
      <c r="A2101" s="7" t="s">
        <v>4768</v>
      </c>
      <c r="B2101" s="17" t="s">
        <v>4769</v>
      </c>
      <c r="C2101" s="17">
        <v>204.0</v>
      </c>
      <c r="D2101" s="17">
        <v>1.279656475E7</v>
      </c>
      <c r="E2101" s="17">
        <v>6880470.0</v>
      </c>
      <c r="F2101" s="17">
        <v>9776740.0</v>
      </c>
      <c r="G2101" s="17">
        <v>1.5533185E7</v>
      </c>
      <c r="H2101" s="17">
        <v>2.352707E7</v>
      </c>
    </row>
    <row r="2102">
      <c r="A2102" s="7" t="s">
        <v>4770</v>
      </c>
      <c r="B2102" s="17" t="s">
        <v>4771</v>
      </c>
      <c r="C2102" s="17">
        <v>24.0</v>
      </c>
      <c r="D2102" s="17">
        <v>2.268075642E7</v>
      </c>
      <c r="E2102" s="17">
        <v>9847079.0</v>
      </c>
      <c r="F2102" s="17">
        <v>2.8201367E7</v>
      </c>
      <c r="G2102" s="17">
        <v>2.904227E7</v>
      </c>
      <c r="H2102" s="17">
        <v>2.9837147E7</v>
      </c>
    </row>
    <row r="2103">
      <c r="A2103" s="7" t="s">
        <v>4772</v>
      </c>
      <c r="B2103" s="17" t="s">
        <v>4773</v>
      </c>
      <c r="C2103" s="17">
        <v>29.0</v>
      </c>
      <c r="D2103" s="17">
        <v>1.4830711E7</v>
      </c>
      <c r="E2103" s="17">
        <v>7715000.0</v>
      </c>
      <c r="F2103" s="17">
        <v>9189359.0</v>
      </c>
      <c r="G2103" s="17">
        <v>1.05E7</v>
      </c>
      <c r="H2103" s="17">
        <v>2.4911546E7</v>
      </c>
    </row>
    <row r="2104">
      <c r="A2104" s="7" t="s">
        <v>4774</v>
      </c>
      <c r="B2104" s="17" t="s">
        <v>4775</v>
      </c>
      <c r="C2104" s="17">
        <v>56.0</v>
      </c>
      <c r="D2104" s="17">
        <v>1.303811263E7</v>
      </c>
      <c r="E2104" s="17">
        <v>7731028.0</v>
      </c>
      <c r="F2104" s="17">
        <v>1.1634808E7</v>
      </c>
      <c r="G2104" s="17">
        <v>1.5160017E7</v>
      </c>
      <c r="H2104" s="17">
        <v>2.3201964E7</v>
      </c>
    </row>
    <row r="2105">
      <c r="A2105" s="7" t="s">
        <v>4776</v>
      </c>
      <c r="B2105" s="17" t="s">
        <v>4777</v>
      </c>
      <c r="C2105" s="17">
        <v>6.0</v>
      </c>
      <c r="D2105" s="17">
        <v>8877359.333</v>
      </c>
      <c r="E2105" s="17">
        <v>4084831.0</v>
      </c>
      <c r="F2105" s="17">
        <v>7563957.0</v>
      </c>
      <c r="G2105" s="17">
        <v>1.0923636E7</v>
      </c>
      <c r="H2105" s="17">
        <v>1.6443903E7</v>
      </c>
    </row>
    <row r="2106">
      <c r="A2106" s="7" t="s">
        <v>4778</v>
      </c>
      <c r="B2106" s="17" t="s">
        <v>4779</v>
      </c>
      <c r="C2106" s="17">
        <v>1.0</v>
      </c>
      <c r="D2106" s="17">
        <v>2567510.0</v>
      </c>
      <c r="E2106" s="17">
        <v>2567510.0</v>
      </c>
      <c r="F2106" s="17">
        <v>2567510.0</v>
      </c>
      <c r="G2106" s="17">
        <v>2567510.0</v>
      </c>
      <c r="H2106" s="17">
        <v>2567510.0</v>
      </c>
    </row>
    <row r="2107">
      <c r="A2107" s="7" t="s">
        <v>4780</v>
      </c>
      <c r="B2107" s="17" t="s">
        <v>4781</v>
      </c>
      <c r="C2107" s="17">
        <v>16.0</v>
      </c>
      <c r="D2107" s="17">
        <v>1.255583625E7</v>
      </c>
      <c r="E2107" s="17">
        <v>7964868.0</v>
      </c>
      <c r="F2107" s="17">
        <v>1.0150915E7</v>
      </c>
      <c r="G2107" s="17">
        <v>1.5536724E7</v>
      </c>
      <c r="H2107" s="17">
        <v>2.367349E7</v>
      </c>
    </row>
    <row r="2108">
      <c r="A2108" s="7" t="s">
        <v>4782</v>
      </c>
      <c r="B2108" s="17" t="s">
        <v>4783</v>
      </c>
      <c r="C2108" s="17">
        <v>36.0</v>
      </c>
      <c r="D2108" s="17">
        <v>1.393948283E7</v>
      </c>
      <c r="E2108" s="17">
        <v>6661827.0</v>
      </c>
      <c r="F2108" s="17">
        <v>8658701.0</v>
      </c>
      <c r="G2108" s="17">
        <v>1.1216234E7</v>
      </c>
      <c r="H2108" s="17">
        <v>3.3951134E7</v>
      </c>
    </row>
    <row r="2109">
      <c r="A2109" s="7" t="s">
        <v>4784</v>
      </c>
      <c r="B2109" s="17" t="s">
        <v>4785</v>
      </c>
      <c r="C2109" s="17">
        <v>1.0</v>
      </c>
      <c r="D2109" s="17">
        <v>9496100.0</v>
      </c>
      <c r="E2109" s="17">
        <v>9496100.0</v>
      </c>
      <c r="F2109" s="17">
        <v>9496100.0</v>
      </c>
      <c r="G2109" s="17">
        <v>9496100.0</v>
      </c>
      <c r="H2109" s="17">
        <v>9496100.0</v>
      </c>
    </row>
    <row r="2110">
      <c r="A2110" s="7" t="s">
        <v>4786</v>
      </c>
      <c r="B2110" s="17" t="s">
        <v>4787</v>
      </c>
      <c r="C2110" s="17">
        <v>29.0</v>
      </c>
      <c r="D2110" s="17">
        <v>1.152108545E7</v>
      </c>
      <c r="E2110" s="17">
        <v>6886824.0</v>
      </c>
      <c r="F2110" s="17">
        <v>8897600.0</v>
      </c>
      <c r="G2110" s="17">
        <v>1.3354741E7</v>
      </c>
      <c r="H2110" s="17">
        <v>2.2994767E7</v>
      </c>
    </row>
    <row r="2111">
      <c r="A2111" s="7" t="s">
        <v>4788</v>
      </c>
      <c r="B2111" s="17" t="s">
        <v>4789</v>
      </c>
      <c r="C2111" s="17">
        <v>10.0</v>
      </c>
      <c r="D2111" s="17">
        <v>1.31554371E7</v>
      </c>
      <c r="E2111" s="17">
        <v>9078168.0</v>
      </c>
      <c r="F2111" s="17">
        <v>1.0083347E7</v>
      </c>
      <c r="G2111" s="17">
        <v>1.3614325E7</v>
      </c>
      <c r="H2111" s="17">
        <v>1.4641523E7</v>
      </c>
    </row>
    <row r="2112">
      <c r="A2112" s="7" t="s">
        <v>4790</v>
      </c>
      <c r="B2112" s="17" t="s">
        <v>4791</v>
      </c>
      <c r="C2112" s="17">
        <v>11335.0</v>
      </c>
      <c r="D2112" s="17">
        <v>1.120398295E7</v>
      </c>
      <c r="E2112" s="17">
        <v>6793626.0</v>
      </c>
      <c r="F2112" s="17">
        <v>9184323.0</v>
      </c>
      <c r="G2112" s="17">
        <v>1.3234263E7</v>
      </c>
      <c r="H2112" s="17">
        <v>1.9366122E7</v>
      </c>
    </row>
    <row r="2113">
      <c r="A2113" s="7" t="s">
        <v>4792</v>
      </c>
      <c r="B2113" s="17" t="s">
        <v>4793</v>
      </c>
      <c r="C2113" s="17">
        <v>261.0</v>
      </c>
      <c r="D2113" s="17">
        <v>1.645075192E7</v>
      </c>
      <c r="E2113" s="17">
        <v>8084075.0</v>
      </c>
      <c r="F2113" s="17">
        <v>1.3280853E7</v>
      </c>
      <c r="G2113" s="17">
        <v>1.9010481E7</v>
      </c>
      <c r="H2113" s="17">
        <v>2.90201E7</v>
      </c>
    </row>
    <row r="2114">
      <c r="A2114" s="7" t="s">
        <v>4794</v>
      </c>
      <c r="B2114" s="17" t="s">
        <v>4795</v>
      </c>
      <c r="C2114" s="17">
        <v>96.0</v>
      </c>
      <c r="D2114" s="17">
        <v>1.65871171E7</v>
      </c>
      <c r="E2114" s="17">
        <v>7867915.0</v>
      </c>
      <c r="F2114" s="17">
        <v>1.067539E7</v>
      </c>
      <c r="G2114" s="17">
        <v>1.8437701E7</v>
      </c>
      <c r="H2114" s="17">
        <v>3.3333826E7</v>
      </c>
    </row>
    <row r="2115">
      <c r="A2115" s="7" t="s">
        <v>4796</v>
      </c>
      <c r="B2115" s="17" t="s">
        <v>4797</v>
      </c>
      <c r="C2115" s="17">
        <v>20.0</v>
      </c>
      <c r="D2115" s="17">
        <v>1.026223255E7</v>
      </c>
      <c r="E2115" s="17">
        <v>5856504.0</v>
      </c>
      <c r="F2115" s="17">
        <v>8134620.0</v>
      </c>
      <c r="G2115" s="17">
        <v>1.5430282E7</v>
      </c>
      <c r="H2115" s="17">
        <v>1.8368125E7</v>
      </c>
    </row>
    <row r="2116">
      <c r="A2116" s="7" t="s">
        <v>4798</v>
      </c>
      <c r="B2116" s="17" t="s">
        <v>4799</v>
      </c>
      <c r="C2116" s="17">
        <v>254.0</v>
      </c>
      <c r="D2116" s="17">
        <v>1.127446794E7</v>
      </c>
      <c r="E2116" s="17">
        <v>6623000.0</v>
      </c>
      <c r="F2116" s="17">
        <v>8927774.0</v>
      </c>
      <c r="G2116" s="17">
        <v>1.26597E7</v>
      </c>
      <c r="H2116" s="17">
        <v>2.0028744E7</v>
      </c>
    </row>
    <row r="2117">
      <c r="A2117" s="7" t="s">
        <v>4800</v>
      </c>
      <c r="B2117" s="17" t="s">
        <v>4801</v>
      </c>
      <c r="C2117" s="17">
        <v>82.0</v>
      </c>
      <c r="D2117" s="17">
        <v>1.858928068E7</v>
      </c>
      <c r="E2117" s="17">
        <v>7045789.0</v>
      </c>
      <c r="F2117" s="17">
        <v>9118052.0</v>
      </c>
      <c r="G2117" s="17">
        <v>1.4859719E7</v>
      </c>
      <c r="H2117" s="17">
        <v>2.2635444E7</v>
      </c>
    </row>
    <row r="2118">
      <c r="A2118" s="7" t="s">
        <v>4802</v>
      </c>
      <c r="B2118" s="17" t="s">
        <v>4803</v>
      </c>
      <c r="C2118" s="17">
        <v>76.0</v>
      </c>
      <c r="D2118" s="17">
        <v>1.133537036E7</v>
      </c>
      <c r="E2118" s="17">
        <v>6191300.0</v>
      </c>
      <c r="F2118" s="17">
        <v>8847700.0</v>
      </c>
      <c r="G2118" s="17">
        <v>1.2531111E7</v>
      </c>
      <c r="H2118" s="17">
        <v>2.10725E7</v>
      </c>
    </row>
    <row r="2119">
      <c r="A2119" s="7" t="s">
        <v>4804</v>
      </c>
      <c r="B2119" s="17" t="s">
        <v>4805</v>
      </c>
      <c r="C2119" s="17">
        <v>2.0</v>
      </c>
      <c r="D2119" s="17">
        <v>6624316.5</v>
      </c>
      <c r="E2119" s="17">
        <v>5408742.0</v>
      </c>
      <c r="F2119" s="17">
        <v>5408742.0</v>
      </c>
      <c r="G2119" s="17">
        <v>7839891.0</v>
      </c>
      <c r="H2119" s="17">
        <v>7839891.0</v>
      </c>
    </row>
    <row r="2120">
      <c r="A2120" s="7" t="s">
        <v>4806</v>
      </c>
      <c r="B2120" s="17" t="s">
        <v>4807</v>
      </c>
      <c r="C2120" s="17">
        <v>136.0</v>
      </c>
      <c r="D2120" s="17">
        <v>1.249294262E7</v>
      </c>
      <c r="E2120" s="17">
        <v>6766234.0</v>
      </c>
      <c r="F2120" s="17">
        <v>9920782.0</v>
      </c>
      <c r="G2120" s="17">
        <v>1.5623202E7</v>
      </c>
      <c r="H2120" s="17">
        <v>2.4832995E7</v>
      </c>
    </row>
    <row r="2121">
      <c r="A2121" s="7" t="s">
        <v>4808</v>
      </c>
      <c r="B2121" s="17" t="s">
        <v>4809</v>
      </c>
      <c r="C2121" s="17">
        <v>10.0</v>
      </c>
      <c r="D2121" s="17">
        <v>1.27747881E7</v>
      </c>
      <c r="E2121" s="17">
        <v>8536283.0</v>
      </c>
      <c r="F2121" s="17">
        <v>9769196.0</v>
      </c>
      <c r="G2121" s="17">
        <v>1.6582285E7</v>
      </c>
      <c r="H2121" s="17">
        <v>1.7423459E7</v>
      </c>
    </row>
    <row r="2122">
      <c r="A2122" s="7" t="s">
        <v>4810</v>
      </c>
      <c r="B2122" s="17" t="s">
        <v>4811</v>
      </c>
      <c r="C2122" s="17">
        <v>2.0</v>
      </c>
      <c r="D2122" s="17">
        <v>1.37230715E7</v>
      </c>
      <c r="E2122" s="17">
        <v>1.3352654E7</v>
      </c>
      <c r="F2122" s="17">
        <v>1.3352654E7</v>
      </c>
      <c r="G2122" s="17">
        <v>1.4093489E7</v>
      </c>
      <c r="H2122" s="17">
        <v>1.4093489E7</v>
      </c>
    </row>
    <row r="2123">
      <c r="A2123" s="7" t="s">
        <v>4812</v>
      </c>
      <c r="B2123" s="17" t="s">
        <v>4813</v>
      </c>
      <c r="C2123" s="17">
        <v>40.0</v>
      </c>
      <c r="D2123" s="17">
        <v>8992111.75</v>
      </c>
      <c r="E2123" s="17">
        <v>6090530.0</v>
      </c>
      <c r="F2123" s="17">
        <v>7024681.0</v>
      </c>
      <c r="G2123" s="17">
        <v>9858988.0</v>
      </c>
      <c r="H2123" s="17">
        <v>1.308339E7</v>
      </c>
    </row>
    <row r="2124">
      <c r="A2124" s="7" t="s">
        <v>4814</v>
      </c>
      <c r="B2124" s="17" t="s">
        <v>4815</v>
      </c>
      <c r="C2124" s="17">
        <v>118.0</v>
      </c>
      <c r="D2124" s="17">
        <v>1.123604165E7</v>
      </c>
      <c r="E2124" s="17">
        <v>6514248.0</v>
      </c>
      <c r="F2124" s="17">
        <v>1.0206221E7</v>
      </c>
      <c r="G2124" s="17">
        <v>1.3587414E7</v>
      </c>
      <c r="H2124" s="17">
        <v>2.1198528E7</v>
      </c>
    </row>
    <row r="2125">
      <c r="A2125" s="7" t="s">
        <v>4816</v>
      </c>
      <c r="B2125" s="17" t="s">
        <v>4817</v>
      </c>
      <c r="C2125" s="17">
        <v>6.0</v>
      </c>
      <c r="D2125" s="17">
        <v>1.672623833E7</v>
      </c>
      <c r="E2125" s="17">
        <v>8953037.0</v>
      </c>
      <c r="F2125" s="17">
        <v>9928229.0</v>
      </c>
      <c r="G2125" s="17">
        <v>2.3762979E7</v>
      </c>
      <c r="H2125" s="17">
        <v>4.1013172E7</v>
      </c>
    </row>
    <row r="2126">
      <c r="A2126" s="7" t="s">
        <v>4818</v>
      </c>
      <c r="B2126" s="17" t="s">
        <v>4819</v>
      </c>
      <c r="C2126" s="17">
        <v>3.0</v>
      </c>
      <c r="D2126" s="17">
        <v>8953849.667</v>
      </c>
      <c r="E2126" s="17">
        <v>6009169.0</v>
      </c>
      <c r="F2126" s="17">
        <v>7939735.0</v>
      </c>
      <c r="G2126" s="17">
        <v>1.2912645E7</v>
      </c>
      <c r="H2126" s="17">
        <v>1.2912645E7</v>
      </c>
    </row>
    <row r="2127">
      <c r="A2127" s="7" t="s">
        <v>4820</v>
      </c>
      <c r="B2127" s="17" t="s">
        <v>4821</v>
      </c>
      <c r="C2127" s="17">
        <v>2.0</v>
      </c>
      <c r="D2127" s="17">
        <v>1.958228E7</v>
      </c>
      <c r="E2127" s="17">
        <v>6806473.0</v>
      </c>
      <c r="F2127" s="17">
        <v>6806473.0</v>
      </c>
      <c r="G2127" s="17">
        <v>3.2358087E7</v>
      </c>
      <c r="H2127" s="17">
        <v>3.2358087E7</v>
      </c>
    </row>
    <row r="2128">
      <c r="A2128" s="7" t="s">
        <v>4822</v>
      </c>
      <c r="B2128" s="17" t="s">
        <v>4823</v>
      </c>
      <c r="C2128" s="17">
        <v>1.0</v>
      </c>
      <c r="D2128" s="17">
        <v>2.2448106E7</v>
      </c>
      <c r="E2128" s="17">
        <v>2.2448106E7</v>
      </c>
      <c r="F2128" s="17">
        <v>2.2448106E7</v>
      </c>
      <c r="G2128" s="17">
        <v>2.2448106E7</v>
      </c>
      <c r="H2128" s="17">
        <v>2.2448106E7</v>
      </c>
    </row>
    <row r="2129">
      <c r="A2129" s="7" t="s">
        <v>4824</v>
      </c>
      <c r="B2129" s="17" t="s">
        <v>4825</v>
      </c>
      <c r="C2129" s="17">
        <v>4.0</v>
      </c>
      <c r="D2129" s="17">
        <v>8554724.0</v>
      </c>
      <c r="E2129" s="17">
        <v>3545875.0</v>
      </c>
      <c r="F2129" s="17">
        <v>7170882.0</v>
      </c>
      <c r="G2129" s="17">
        <v>1.1210379E7</v>
      </c>
      <c r="H2129" s="17">
        <v>1.229176E7</v>
      </c>
    </row>
    <row r="2130">
      <c r="A2130" s="7" t="s">
        <v>4826</v>
      </c>
      <c r="B2130" s="17" t="s">
        <v>4827</v>
      </c>
      <c r="C2130" s="17">
        <v>13.0</v>
      </c>
      <c r="D2130" s="17">
        <v>1.264462615E7</v>
      </c>
      <c r="E2130" s="17">
        <v>5660800.0</v>
      </c>
      <c r="F2130" s="17">
        <v>8834367.0</v>
      </c>
      <c r="G2130" s="17">
        <v>1.316472E7</v>
      </c>
      <c r="H2130" s="17">
        <v>3.6555395E7</v>
      </c>
    </row>
    <row r="2131">
      <c r="A2131" s="7" t="s">
        <v>4828</v>
      </c>
      <c r="B2131" s="17" t="s">
        <v>4829</v>
      </c>
      <c r="C2131" s="17">
        <v>6.0</v>
      </c>
      <c r="D2131" s="17">
        <v>8226537.5</v>
      </c>
      <c r="E2131" s="17">
        <v>5674324.0</v>
      </c>
      <c r="F2131" s="17">
        <v>7691012.0</v>
      </c>
      <c r="G2131" s="17">
        <v>1.0805783E7</v>
      </c>
      <c r="H2131" s="17">
        <v>1.1375E7</v>
      </c>
    </row>
    <row r="2132">
      <c r="A2132" s="7" t="s">
        <v>4830</v>
      </c>
      <c r="B2132" s="17" t="s">
        <v>4831</v>
      </c>
      <c r="C2132" s="17">
        <v>12.0</v>
      </c>
      <c r="D2132" s="17">
        <v>8638182.083</v>
      </c>
      <c r="E2132" s="17">
        <v>5245809.0</v>
      </c>
      <c r="F2132" s="17">
        <v>8151809.0</v>
      </c>
      <c r="G2132" s="17">
        <v>1.0555903E7</v>
      </c>
      <c r="H2132" s="17">
        <v>1.1975095E7</v>
      </c>
    </row>
    <row r="2133">
      <c r="A2133" s="7" t="s">
        <v>4832</v>
      </c>
      <c r="B2133" s="17" t="s">
        <v>4833</v>
      </c>
      <c r="C2133" s="17">
        <v>6.0</v>
      </c>
      <c r="D2133" s="17">
        <v>1.5826564E7</v>
      </c>
      <c r="E2133" s="17">
        <v>7885417.0</v>
      </c>
      <c r="F2133" s="17">
        <v>1.2020141E7</v>
      </c>
      <c r="G2133" s="17">
        <v>2.4278437E7</v>
      </c>
      <c r="H2133" s="17">
        <v>2.9558077E7</v>
      </c>
    </row>
    <row r="2134">
      <c r="A2134" s="7" t="s">
        <v>4834</v>
      </c>
      <c r="B2134" s="17" t="s">
        <v>4835</v>
      </c>
      <c r="C2134" s="17">
        <v>8588.0</v>
      </c>
      <c r="D2134" s="17">
        <v>9044640.855</v>
      </c>
      <c r="E2134" s="17">
        <v>4746998.0</v>
      </c>
      <c r="F2134" s="17">
        <v>6787219.0</v>
      </c>
      <c r="G2134" s="17">
        <v>1.0433157E7</v>
      </c>
      <c r="H2134" s="17">
        <v>1.5975488E7</v>
      </c>
    </row>
    <row r="2135">
      <c r="A2135" s="7" t="s">
        <v>4836</v>
      </c>
      <c r="B2135" s="17" t="s">
        <v>4837</v>
      </c>
      <c r="C2135" s="17">
        <v>248.0</v>
      </c>
      <c r="D2135" s="17">
        <v>1.309149682E7</v>
      </c>
      <c r="E2135" s="17">
        <v>7123200.0</v>
      </c>
      <c r="F2135" s="17">
        <v>9848316.0</v>
      </c>
      <c r="G2135" s="17">
        <v>1.4069633E7</v>
      </c>
      <c r="H2135" s="17">
        <v>2.2661318E7</v>
      </c>
    </row>
    <row r="2136">
      <c r="A2136" s="7" t="s">
        <v>4838</v>
      </c>
      <c r="B2136" s="17" t="s">
        <v>4839</v>
      </c>
      <c r="C2136" s="17">
        <v>32.0</v>
      </c>
      <c r="D2136" s="17">
        <v>1.311232378E7</v>
      </c>
      <c r="E2136" s="17">
        <v>6037964.0</v>
      </c>
      <c r="F2136" s="17">
        <v>9148540.0</v>
      </c>
      <c r="G2136" s="17">
        <v>1.1174206E7</v>
      </c>
      <c r="H2136" s="17">
        <v>2.6012807E7</v>
      </c>
    </row>
    <row r="2137">
      <c r="A2137" s="7" t="s">
        <v>4840</v>
      </c>
      <c r="B2137" s="17" t="s">
        <v>4841</v>
      </c>
      <c r="C2137" s="17">
        <v>815.0</v>
      </c>
      <c r="D2137" s="17">
        <v>1.206588294E7</v>
      </c>
      <c r="E2137" s="17">
        <v>6388282.0</v>
      </c>
      <c r="F2137" s="17">
        <v>9354400.0</v>
      </c>
      <c r="G2137" s="17">
        <v>1.36725E7</v>
      </c>
      <c r="H2137" s="17">
        <v>1.98478E7</v>
      </c>
    </row>
    <row r="2138">
      <c r="A2138" s="7" t="s">
        <v>4842</v>
      </c>
      <c r="B2138" s="17" t="s">
        <v>4843</v>
      </c>
      <c r="C2138" s="17">
        <v>38.0</v>
      </c>
      <c r="D2138" s="17">
        <v>1.991015779E7</v>
      </c>
      <c r="E2138" s="17">
        <v>7776500.0</v>
      </c>
      <c r="F2138" s="17">
        <v>1.0158891E7</v>
      </c>
      <c r="G2138" s="17">
        <v>1.4157533E7</v>
      </c>
      <c r="H2138" s="17">
        <v>2.5857115E7</v>
      </c>
    </row>
    <row r="2139">
      <c r="A2139" s="7" t="s">
        <v>4844</v>
      </c>
      <c r="B2139" s="17" t="s">
        <v>4845</v>
      </c>
      <c r="C2139" s="17">
        <v>141.0</v>
      </c>
      <c r="D2139" s="17">
        <v>2.332728522E7</v>
      </c>
      <c r="E2139" s="17">
        <v>1.198948E7</v>
      </c>
      <c r="F2139" s="17">
        <v>1.6393863E7</v>
      </c>
      <c r="G2139" s="17">
        <v>2.9293276E7</v>
      </c>
      <c r="H2139" s="17">
        <v>4.2018786E7</v>
      </c>
    </row>
    <row r="2140">
      <c r="A2140" s="7" t="s">
        <v>4846</v>
      </c>
      <c r="B2140" s="17" t="s">
        <v>4847</v>
      </c>
      <c r="C2140" s="17">
        <v>29.0</v>
      </c>
      <c r="D2140" s="17">
        <v>2.267318852E7</v>
      </c>
      <c r="E2140" s="17">
        <v>1.15644E7</v>
      </c>
      <c r="F2140" s="17">
        <v>1.4519333E7</v>
      </c>
      <c r="G2140" s="17">
        <v>1.9718816E7</v>
      </c>
      <c r="H2140" s="17">
        <v>7.1847889E7</v>
      </c>
    </row>
    <row r="2141">
      <c r="A2141" s="7" t="s">
        <v>4848</v>
      </c>
      <c r="B2141" s="17" t="s">
        <v>4849</v>
      </c>
      <c r="C2141" s="17">
        <v>146.0</v>
      </c>
      <c r="D2141" s="17">
        <v>1.326071479E7</v>
      </c>
      <c r="E2141" s="17">
        <v>6312803.0</v>
      </c>
      <c r="F2141" s="17">
        <v>8695093.0</v>
      </c>
      <c r="G2141" s="17">
        <v>1.4321912E7</v>
      </c>
      <c r="H2141" s="17">
        <v>2.3449034E7</v>
      </c>
    </row>
    <row r="2142">
      <c r="A2142" s="7" t="s">
        <v>4850</v>
      </c>
      <c r="B2142" s="17" t="s">
        <v>4851</v>
      </c>
      <c r="C2142" s="17">
        <v>1561.0</v>
      </c>
      <c r="D2142" s="17">
        <v>1.794151915E7</v>
      </c>
      <c r="E2142" s="17">
        <v>8677993.0</v>
      </c>
      <c r="F2142" s="17">
        <v>1.3133987E7</v>
      </c>
      <c r="G2142" s="17">
        <v>2.0840658E7</v>
      </c>
      <c r="H2142" s="17">
        <v>3.2814545E7</v>
      </c>
    </row>
    <row r="2143">
      <c r="A2143" s="7" t="s">
        <v>4852</v>
      </c>
      <c r="B2143" s="17" t="s">
        <v>4853</v>
      </c>
      <c r="C2143" s="17">
        <v>49.0</v>
      </c>
      <c r="D2143" s="17">
        <v>1.438722841E7</v>
      </c>
      <c r="E2143" s="17">
        <v>7315621.0</v>
      </c>
      <c r="F2143" s="17">
        <v>1.1370467E7</v>
      </c>
      <c r="G2143" s="17">
        <v>1.6541747E7</v>
      </c>
      <c r="H2143" s="17">
        <v>2.7523993E7</v>
      </c>
    </row>
    <row r="2144">
      <c r="A2144" s="7" t="s">
        <v>4854</v>
      </c>
      <c r="B2144" s="17" t="s">
        <v>4855</v>
      </c>
      <c r="C2144" s="17">
        <v>1702.0</v>
      </c>
      <c r="D2144" s="17">
        <v>1.655518808E7</v>
      </c>
      <c r="E2144" s="17">
        <v>8666783.0</v>
      </c>
      <c r="F2144" s="17">
        <v>1.2607253E7</v>
      </c>
      <c r="G2144" s="17">
        <v>1.8299242E7</v>
      </c>
      <c r="H2144" s="17">
        <v>2.8715843E7</v>
      </c>
    </row>
    <row r="2145">
      <c r="A2145" s="7" t="s">
        <v>4856</v>
      </c>
      <c r="B2145" s="17" t="s">
        <v>4857</v>
      </c>
      <c r="C2145" s="17">
        <v>409.0</v>
      </c>
      <c r="D2145" s="17">
        <v>1.700859667E7</v>
      </c>
      <c r="E2145" s="17">
        <v>7445791.0</v>
      </c>
      <c r="F2145" s="17">
        <v>1.2107898E7</v>
      </c>
      <c r="G2145" s="17">
        <v>1.9549167E7</v>
      </c>
      <c r="H2145" s="17">
        <v>3.3559214E7</v>
      </c>
    </row>
    <row r="2146">
      <c r="A2146" s="7" t="s">
        <v>4858</v>
      </c>
      <c r="B2146" s="17" t="s">
        <v>4859</v>
      </c>
      <c r="C2146" s="17">
        <v>6.0</v>
      </c>
      <c r="D2146" s="17">
        <v>2.773898267E7</v>
      </c>
      <c r="E2146" s="17">
        <v>7842000.0</v>
      </c>
      <c r="F2146" s="17">
        <v>1.5246E7</v>
      </c>
      <c r="G2146" s="17">
        <v>3.7149505E7</v>
      </c>
      <c r="H2146" s="17">
        <v>7.2720171E7</v>
      </c>
    </row>
    <row r="2147">
      <c r="A2147" s="7" t="s">
        <v>4860</v>
      </c>
      <c r="B2147" s="17" t="s">
        <v>4861</v>
      </c>
      <c r="C2147" s="17">
        <v>1.0</v>
      </c>
      <c r="D2147" s="17">
        <v>8534504.0</v>
      </c>
      <c r="E2147" s="17">
        <v>8534504.0</v>
      </c>
      <c r="F2147" s="17">
        <v>8534504.0</v>
      </c>
      <c r="G2147" s="17">
        <v>8534504.0</v>
      </c>
      <c r="H2147" s="17">
        <v>8534504.0</v>
      </c>
    </row>
    <row r="2148">
      <c r="A2148" s="7" t="s">
        <v>4862</v>
      </c>
      <c r="B2148" s="17" t="s">
        <v>4863</v>
      </c>
      <c r="C2148" s="17">
        <v>515.0</v>
      </c>
      <c r="D2148" s="17">
        <v>1.323131685E7</v>
      </c>
      <c r="E2148" s="17">
        <v>6521775.0</v>
      </c>
      <c r="F2148" s="17">
        <v>1.06234E7</v>
      </c>
      <c r="G2148" s="17">
        <v>1.6444882E7</v>
      </c>
      <c r="H2148" s="17">
        <v>2.5318462E7</v>
      </c>
    </row>
    <row r="2149">
      <c r="A2149" s="7" t="s">
        <v>4864</v>
      </c>
      <c r="B2149" s="17" t="s">
        <v>4865</v>
      </c>
      <c r="C2149" s="17">
        <v>2.0</v>
      </c>
      <c r="D2149" s="17">
        <v>8.8531906E7</v>
      </c>
      <c r="E2149" s="17">
        <v>5.8758683E7</v>
      </c>
      <c r="F2149" s="17">
        <v>5.8758683E7</v>
      </c>
      <c r="G2149" s="17">
        <v>1.18305129E8</v>
      </c>
      <c r="H2149" s="17">
        <v>1.18305129E8</v>
      </c>
    </row>
    <row r="2150">
      <c r="A2150" s="7" t="s">
        <v>4866</v>
      </c>
      <c r="B2150" s="17" t="s">
        <v>4867</v>
      </c>
      <c r="C2150" s="17">
        <v>1.0</v>
      </c>
      <c r="D2150" s="17">
        <v>7579746.0</v>
      </c>
      <c r="E2150" s="17">
        <v>7579746.0</v>
      </c>
      <c r="F2150" s="17">
        <v>7579746.0</v>
      </c>
      <c r="G2150" s="17">
        <v>7579746.0</v>
      </c>
      <c r="H2150" s="17">
        <v>7579746.0</v>
      </c>
    </row>
    <row r="2151">
      <c r="A2151" s="7" t="s">
        <v>4868</v>
      </c>
      <c r="B2151" s="17" t="s">
        <v>4869</v>
      </c>
      <c r="C2151" s="17">
        <v>667.0</v>
      </c>
      <c r="D2151" s="17">
        <v>8740273.063</v>
      </c>
      <c r="E2151" s="17">
        <v>4382131.0</v>
      </c>
      <c r="F2151" s="17">
        <v>6735000.0</v>
      </c>
      <c r="G2151" s="17">
        <v>1.0154164E7</v>
      </c>
      <c r="H2151" s="17">
        <v>1.3347326E7</v>
      </c>
    </row>
    <row r="2152">
      <c r="A2152" s="7" t="s">
        <v>4870</v>
      </c>
      <c r="B2152" s="17" t="s">
        <v>4871</v>
      </c>
      <c r="C2152" s="17">
        <v>171.0</v>
      </c>
      <c r="D2152" s="17">
        <v>1.476856784E7</v>
      </c>
      <c r="E2152" s="17">
        <v>6688604.0</v>
      </c>
      <c r="F2152" s="17">
        <v>1.03381E7</v>
      </c>
      <c r="G2152" s="17">
        <v>1.4596637E7</v>
      </c>
      <c r="H2152" s="17">
        <v>2.6542186E7</v>
      </c>
    </row>
    <row r="2153">
      <c r="A2153" s="7" t="s">
        <v>4872</v>
      </c>
      <c r="B2153" s="17" t="s">
        <v>4873</v>
      </c>
      <c r="C2153" s="17">
        <v>275.0</v>
      </c>
      <c r="D2153" s="17">
        <v>1.055193384E7</v>
      </c>
      <c r="E2153" s="17">
        <v>6798557.0</v>
      </c>
      <c r="F2153" s="17">
        <v>9393379.0</v>
      </c>
      <c r="G2153" s="17">
        <v>1.3499955E7</v>
      </c>
      <c r="H2153" s="17">
        <v>1.7639085E7</v>
      </c>
    </row>
    <row r="2154">
      <c r="A2154" s="7" t="s">
        <v>4874</v>
      </c>
      <c r="B2154" s="17" t="s">
        <v>4875</v>
      </c>
      <c r="C2154" s="17">
        <v>1.0</v>
      </c>
      <c r="D2154" s="17">
        <v>9669400.0</v>
      </c>
      <c r="E2154" s="17">
        <v>9669400.0</v>
      </c>
      <c r="F2154" s="17">
        <v>9669400.0</v>
      </c>
      <c r="G2154" s="17">
        <v>9669400.0</v>
      </c>
      <c r="H2154" s="17">
        <v>9669400.0</v>
      </c>
    </row>
    <row r="2155">
      <c r="A2155" s="7" t="s">
        <v>4876</v>
      </c>
      <c r="B2155" s="17" t="s">
        <v>4877</v>
      </c>
      <c r="C2155" s="17">
        <v>3.0</v>
      </c>
      <c r="D2155" s="17">
        <v>1.4745726E7</v>
      </c>
      <c r="E2155" s="17">
        <v>1.1286357E7</v>
      </c>
      <c r="F2155" s="17">
        <v>1.1388554E7</v>
      </c>
      <c r="G2155" s="17">
        <v>2.1562267E7</v>
      </c>
      <c r="H2155" s="17">
        <v>2.1562267E7</v>
      </c>
    </row>
    <row r="2156">
      <c r="A2156" s="7" t="s">
        <v>4878</v>
      </c>
      <c r="B2156" s="17" t="s">
        <v>4879</v>
      </c>
      <c r="C2156" s="17">
        <v>1.0</v>
      </c>
      <c r="D2156" s="17">
        <v>1.2544633E7</v>
      </c>
      <c r="E2156" s="17">
        <v>1.2544633E7</v>
      </c>
      <c r="F2156" s="17">
        <v>1.2544633E7</v>
      </c>
      <c r="G2156" s="17">
        <v>1.2544633E7</v>
      </c>
      <c r="H2156" s="17">
        <v>1.2544633E7</v>
      </c>
    </row>
    <row r="2157">
      <c r="A2157" s="7" t="s">
        <v>4880</v>
      </c>
      <c r="B2157" s="17" t="s">
        <v>4881</v>
      </c>
      <c r="C2157" s="17">
        <v>4.0</v>
      </c>
      <c r="D2157" s="17">
        <v>2.735696425E7</v>
      </c>
      <c r="E2157" s="17">
        <v>3694539.0</v>
      </c>
      <c r="F2157" s="17">
        <v>1.246E7</v>
      </c>
      <c r="G2157" s="17">
        <v>2.18016E7</v>
      </c>
      <c r="H2157" s="17">
        <v>7.1471718E7</v>
      </c>
    </row>
    <row r="2158">
      <c r="A2158" s="7" t="s">
        <v>4882</v>
      </c>
      <c r="B2158" s="17" t="s">
        <v>4883</v>
      </c>
      <c r="C2158" s="17">
        <v>71.0</v>
      </c>
      <c r="D2158" s="17">
        <v>1.384952983E7</v>
      </c>
      <c r="E2158" s="17">
        <v>7369900.0</v>
      </c>
      <c r="F2158" s="17">
        <v>1.0948352E7</v>
      </c>
      <c r="G2158" s="17">
        <v>1.550472E7</v>
      </c>
      <c r="H2158" s="17">
        <v>2.1616896E7</v>
      </c>
    </row>
    <row r="2159">
      <c r="A2159" s="7" t="s">
        <v>4884</v>
      </c>
      <c r="B2159" s="17" t="s">
        <v>4885</v>
      </c>
      <c r="C2159" s="17">
        <v>49.0</v>
      </c>
      <c r="D2159" s="17">
        <v>1.306557365E7</v>
      </c>
      <c r="E2159" s="17">
        <v>6381600.0</v>
      </c>
      <c r="F2159" s="17">
        <v>1.0102487E7</v>
      </c>
      <c r="G2159" s="17">
        <v>1.7066E7</v>
      </c>
      <c r="H2159" s="17">
        <v>2.344145E7</v>
      </c>
    </row>
    <row r="2160">
      <c r="A2160" s="7" t="s">
        <v>4886</v>
      </c>
      <c r="B2160" s="17" t="s">
        <v>4887</v>
      </c>
      <c r="C2160" s="17">
        <v>35.0</v>
      </c>
      <c r="D2160" s="17">
        <v>4.034626391E7</v>
      </c>
      <c r="E2160" s="17">
        <v>1.0526074E7</v>
      </c>
      <c r="F2160" s="17">
        <v>2.0214802E7</v>
      </c>
      <c r="G2160" s="17">
        <v>2.91153E7</v>
      </c>
      <c r="H2160" s="17">
        <v>9.0093191E7</v>
      </c>
    </row>
    <row r="2161">
      <c r="A2161" s="7" t="s">
        <v>4888</v>
      </c>
      <c r="B2161" s="17" t="s">
        <v>4889</v>
      </c>
      <c r="C2161" s="17">
        <v>218.0</v>
      </c>
      <c r="D2161" s="17">
        <v>1.776544499E7</v>
      </c>
      <c r="E2161" s="17">
        <v>8370641.0</v>
      </c>
      <c r="F2161" s="17">
        <v>1.2149655E7</v>
      </c>
      <c r="G2161" s="17">
        <v>2.0562875E7</v>
      </c>
      <c r="H2161" s="17">
        <v>3.79375E7</v>
      </c>
    </row>
    <row r="2162">
      <c r="A2162" s="7" t="s">
        <v>4890</v>
      </c>
      <c r="B2162" s="17" t="s">
        <v>4891</v>
      </c>
      <c r="C2162" s="17">
        <v>50.0</v>
      </c>
      <c r="D2162" s="17">
        <v>2.386178364E7</v>
      </c>
      <c r="E2162" s="17">
        <v>1.0376505E7</v>
      </c>
      <c r="F2162" s="17">
        <v>1.7255426E7</v>
      </c>
      <c r="G2162" s="17">
        <v>2.7657216E7</v>
      </c>
      <c r="H2162" s="17">
        <v>4.388936E7</v>
      </c>
    </row>
    <row r="2163">
      <c r="A2163" s="7" t="s">
        <v>4892</v>
      </c>
      <c r="B2163" s="17" t="s">
        <v>4893</v>
      </c>
      <c r="C2163" s="17">
        <v>2406.0</v>
      </c>
      <c r="D2163" s="17">
        <v>2.694232869E7</v>
      </c>
      <c r="E2163" s="17">
        <v>9671000.0</v>
      </c>
      <c r="F2163" s="17">
        <v>1.4923389E7</v>
      </c>
      <c r="G2163" s="17">
        <v>2.7043288E7</v>
      </c>
      <c r="H2163" s="17">
        <v>5.4988937E7</v>
      </c>
    </row>
    <row r="2164">
      <c r="A2164" s="7" t="s">
        <v>4894</v>
      </c>
      <c r="B2164" s="17" t="s">
        <v>4895</v>
      </c>
      <c r="C2164" s="17">
        <v>157.0</v>
      </c>
      <c r="D2164" s="17">
        <v>2.602591132E7</v>
      </c>
      <c r="E2164" s="17">
        <v>1.4420671E7</v>
      </c>
      <c r="F2164" s="17">
        <v>1.6934441E7</v>
      </c>
      <c r="G2164" s="17">
        <v>2.8789312E7</v>
      </c>
      <c r="H2164" s="17">
        <v>4.7511985E7</v>
      </c>
    </row>
    <row r="2165">
      <c r="A2165" s="7" t="s">
        <v>4896</v>
      </c>
      <c r="B2165" s="17" t="s">
        <v>4897</v>
      </c>
      <c r="C2165" s="17">
        <v>28.0</v>
      </c>
      <c r="D2165" s="17">
        <v>1.768983057E7</v>
      </c>
      <c r="E2165" s="17">
        <v>1.0949202E7</v>
      </c>
      <c r="F2165" s="17">
        <v>1.3692863E7</v>
      </c>
      <c r="G2165" s="17">
        <v>2.2641818E7</v>
      </c>
      <c r="H2165" s="17">
        <v>4.3061544E7</v>
      </c>
    </row>
    <row r="2166">
      <c r="A2166" s="7" t="s">
        <v>4898</v>
      </c>
      <c r="B2166" s="17" t="s">
        <v>4899</v>
      </c>
      <c r="C2166" s="17">
        <v>31.0</v>
      </c>
      <c r="D2166" s="17">
        <v>2.107198965E7</v>
      </c>
      <c r="E2166" s="17">
        <v>7990000.0</v>
      </c>
      <c r="F2166" s="17">
        <v>1.1647441E7</v>
      </c>
      <c r="G2166" s="17">
        <v>3.5945145E7</v>
      </c>
      <c r="H2166" s="17">
        <v>4.5358796E7</v>
      </c>
    </row>
    <row r="2167">
      <c r="A2167" s="7" t="s">
        <v>4900</v>
      </c>
      <c r="B2167" s="17" t="s">
        <v>4901</v>
      </c>
      <c r="C2167" s="17">
        <v>1449.0</v>
      </c>
      <c r="D2167" s="17">
        <v>1.762712892E7</v>
      </c>
      <c r="E2167" s="17">
        <v>8623700.0</v>
      </c>
      <c r="F2167" s="17">
        <v>1.2312333E7</v>
      </c>
      <c r="G2167" s="17">
        <v>2.0318862E7</v>
      </c>
      <c r="H2167" s="17">
        <v>3.6746171E7</v>
      </c>
    </row>
    <row r="2168">
      <c r="A2168" s="7" t="s">
        <v>4902</v>
      </c>
      <c r="B2168" s="17" t="s">
        <v>4903</v>
      </c>
      <c r="C2168" s="17">
        <v>177.0</v>
      </c>
      <c r="D2168" s="17">
        <v>2.594112939E7</v>
      </c>
      <c r="E2168" s="17">
        <v>1.01136E7</v>
      </c>
      <c r="F2168" s="17">
        <v>1.6490351E7</v>
      </c>
      <c r="G2168" s="17">
        <v>3.917015E7</v>
      </c>
      <c r="H2168" s="17">
        <v>5.2950044E7</v>
      </c>
    </row>
    <row r="2169">
      <c r="A2169" s="7" t="s">
        <v>4904</v>
      </c>
      <c r="B2169" s="17" t="s">
        <v>4905</v>
      </c>
      <c r="C2169" s="17">
        <v>206.0</v>
      </c>
      <c r="D2169" s="17">
        <v>2.997650594E7</v>
      </c>
      <c r="E2169" s="17">
        <v>1.0110075E7</v>
      </c>
      <c r="F2169" s="17">
        <v>1.9114735E7</v>
      </c>
      <c r="G2169" s="17">
        <v>4.429266E7</v>
      </c>
      <c r="H2169" s="17">
        <v>6.6610339E7</v>
      </c>
    </row>
    <row r="2170">
      <c r="A2170" s="7" t="s">
        <v>4906</v>
      </c>
      <c r="B2170" s="17" t="s">
        <v>4907</v>
      </c>
      <c r="C2170" s="17">
        <v>218.0</v>
      </c>
      <c r="D2170" s="17">
        <v>6.605864738E7</v>
      </c>
      <c r="E2170" s="17">
        <v>1.4828599E7</v>
      </c>
      <c r="F2170" s="17">
        <v>1.9865934E7</v>
      </c>
      <c r="G2170" s="17">
        <v>3.1465567E7</v>
      </c>
      <c r="H2170" s="17">
        <v>4.6058142E7</v>
      </c>
    </row>
    <row r="2171">
      <c r="A2171" s="7" t="s">
        <v>4908</v>
      </c>
      <c r="B2171" s="17" t="s">
        <v>4909</v>
      </c>
      <c r="C2171" s="17">
        <v>2431.0</v>
      </c>
      <c r="D2171" s="17">
        <v>2.519921547E7</v>
      </c>
      <c r="E2171" s="17">
        <v>1.2510061E7</v>
      </c>
      <c r="F2171" s="17">
        <v>2.0112226E7</v>
      </c>
      <c r="G2171" s="17">
        <v>2.99243E7</v>
      </c>
      <c r="H2171" s="17">
        <v>4.7228826E7</v>
      </c>
    </row>
    <row r="2172">
      <c r="A2172" s="7" t="s">
        <v>4910</v>
      </c>
      <c r="B2172" s="17" t="s">
        <v>4911</v>
      </c>
      <c r="C2172" s="17">
        <v>14641.0</v>
      </c>
      <c r="D2172" s="17">
        <v>1.86721437E7</v>
      </c>
      <c r="E2172" s="17">
        <v>8550623.0</v>
      </c>
      <c r="F2172" s="17">
        <v>1.2817671E7</v>
      </c>
      <c r="G2172" s="17">
        <v>2.0172101E7</v>
      </c>
      <c r="H2172" s="17">
        <v>3.5117017E7</v>
      </c>
    </row>
    <row r="2173">
      <c r="A2173" s="7" t="s">
        <v>4912</v>
      </c>
      <c r="B2173" s="17" t="s">
        <v>4913</v>
      </c>
      <c r="C2173" s="17">
        <v>126.0</v>
      </c>
      <c r="D2173" s="17">
        <v>2.220530763E7</v>
      </c>
      <c r="E2173" s="17">
        <v>1.1237066E7</v>
      </c>
      <c r="F2173" s="17">
        <v>1.68412E7</v>
      </c>
      <c r="G2173" s="17">
        <v>2.7948503E7</v>
      </c>
      <c r="H2173" s="17">
        <v>4.2765001E7</v>
      </c>
    </row>
    <row r="2174">
      <c r="A2174" s="7" t="s">
        <v>4914</v>
      </c>
      <c r="B2174" s="17" t="s">
        <v>4915</v>
      </c>
      <c r="C2174" s="17">
        <v>1708.0</v>
      </c>
      <c r="D2174" s="17">
        <v>1.781443447E7</v>
      </c>
      <c r="E2174" s="17">
        <v>8411768.0</v>
      </c>
      <c r="F2174" s="17">
        <v>1.2157576E7</v>
      </c>
      <c r="G2174" s="17">
        <v>1.9662232E7</v>
      </c>
      <c r="H2174" s="17">
        <v>3.2923903E7</v>
      </c>
    </row>
    <row r="2175">
      <c r="A2175" s="7" t="s">
        <v>4916</v>
      </c>
      <c r="B2175" s="17" t="s">
        <v>4917</v>
      </c>
      <c r="C2175" s="17">
        <v>981.0</v>
      </c>
      <c r="D2175" s="17">
        <v>2.297100666E7</v>
      </c>
      <c r="E2175" s="17">
        <v>1.10585E7</v>
      </c>
      <c r="F2175" s="17">
        <v>1.5808932E7</v>
      </c>
      <c r="G2175" s="17">
        <v>2.7146325E7</v>
      </c>
      <c r="H2175" s="17">
        <v>4.6954514E7</v>
      </c>
    </row>
    <row r="2176">
      <c r="A2176" s="7" t="s">
        <v>4918</v>
      </c>
      <c r="B2176" s="17" t="s">
        <v>4919</v>
      </c>
      <c r="C2176" s="17">
        <v>21289.0</v>
      </c>
      <c r="D2176" s="17">
        <v>2.033184268E7</v>
      </c>
      <c r="E2176" s="17">
        <v>9579432.0</v>
      </c>
      <c r="F2176" s="17">
        <v>1.3756406E7</v>
      </c>
      <c r="G2176" s="17">
        <v>2.2311221E7</v>
      </c>
      <c r="H2176" s="17">
        <v>3.916576E7</v>
      </c>
    </row>
    <row r="2177">
      <c r="A2177" s="7" t="s">
        <v>4920</v>
      </c>
      <c r="B2177" s="17" t="s">
        <v>4921</v>
      </c>
      <c r="C2177" s="17">
        <v>564.0</v>
      </c>
      <c r="D2177" s="17">
        <v>2.205930631E7</v>
      </c>
      <c r="E2177" s="17">
        <v>1.1654171E7</v>
      </c>
      <c r="F2177" s="17">
        <v>1.5601814E7</v>
      </c>
      <c r="G2177" s="17">
        <v>2.3941829E7</v>
      </c>
      <c r="H2177" s="17">
        <v>4.2584922E7</v>
      </c>
    </row>
    <row r="2178">
      <c r="A2178" s="7" t="s">
        <v>4922</v>
      </c>
      <c r="B2178" s="17" t="s">
        <v>4923</v>
      </c>
      <c r="C2178" s="17">
        <v>44.0</v>
      </c>
      <c r="D2178" s="17">
        <v>1.871405743E7</v>
      </c>
      <c r="E2178" s="17">
        <v>8396100.0</v>
      </c>
      <c r="F2178" s="17">
        <v>1.18759E7</v>
      </c>
      <c r="G2178" s="17">
        <v>1.8747531E7</v>
      </c>
      <c r="H2178" s="17">
        <v>4.1398952E7</v>
      </c>
    </row>
    <row r="2179">
      <c r="A2179" s="7" t="s">
        <v>4924</v>
      </c>
      <c r="B2179" s="17" t="s">
        <v>4925</v>
      </c>
      <c r="C2179" s="17">
        <v>33.0</v>
      </c>
      <c r="D2179" s="17">
        <v>2.519910506E7</v>
      </c>
      <c r="E2179" s="17">
        <v>1.2686562E7</v>
      </c>
      <c r="F2179" s="17">
        <v>1.7998368E7</v>
      </c>
      <c r="G2179" s="17">
        <v>2.7244197E7</v>
      </c>
      <c r="H2179" s="17">
        <v>5.2513671E7</v>
      </c>
    </row>
    <row r="2180">
      <c r="A2180" s="7" t="s">
        <v>4926</v>
      </c>
      <c r="B2180" s="17" t="s">
        <v>4927</v>
      </c>
      <c r="C2180" s="17">
        <v>8.0</v>
      </c>
      <c r="D2180" s="17">
        <v>2.130032063E7</v>
      </c>
      <c r="E2180" s="17">
        <v>1.1214551E7</v>
      </c>
      <c r="F2180" s="17">
        <v>1.6256751E7</v>
      </c>
      <c r="G2180" s="17">
        <v>2.1804664E7</v>
      </c>
      <c r="H2180" s="17">
        <v>4.1162816E7</v>
      </c>
    </row>
    <row r="2181">
      <c r="A2181" s="7" t="s">
        <v>4928</v>
      </c>
      <c r="B2181" s="17" t="s">
        <v>4929</v>
      </c>
      <c r="C2181" s="17">
        <v>15339.0</v>
      </c>
      <c r="D2181" s="17">
        <v>2.977463385E7</v>
      </c>
      <c r="E2181" s="17">
        <v>1.2666333E7</v>
      </c>
      <c r="F2181" s="17">
        <v>1.8760505E7</v>
      </c>
      <c r="G2181" s="17">
        <v>3.4598189E7</v>
      </c>
      <c r="H2181" s="17">
        <v>5.784355E7</v>
      </c>
    </row>
    <row r="2182">
      <c r="A2182" s="7" t="s">
        <v>4930</v>
      </c>
      <c r="B2182" s="17" t="s">
        <v>4931</v>
      </c>
      <c r="C2182" s="17">
        <v>410.0</v>
      </c>
      <c r="D2182" s="17">
        <v>2.178673659E7</v>
      </c>
      <c r="E2182" s="17">
        <v>8721738.0</v>
      </c>
      <c r="F2182" s="17">
        <v>1.2591891E7</v>
      </c>
      <c r="G2182" s="17">
        <v>3.2504638E7</v>
      </c>
      <c r="H2182" s="17">
        <v>5.0935853E7</v>
      </c>
    </row>
    <row r="2183">
      <c r="A2183" s="7" t="s">
        <v>4932</v>
      </c>
      <c r="B2183" s="17" t="s">
        <v>4933</v>
      </c>
      <c r="C2183" s="17">
        <v>444.0</v>
      </c>
      <c r="D2183" s="17">
        <v>3.616279323E7</v>
      </c>
      <c r="E2183" s="17">
        <v>1.6356567E7</v>
      </c>
      <c r="F2183" s="17">
        <v>2.68595E7</v>
      </c>
      <c r="G2183" s="17">
        <v>4.3822464E7</v>
      </c>
      <c r="H2183" s="17">
        <v>8.9326194E7</v>
      </c>
    </row>
    <row r="2184">
      <c r="A2184" s="7" t="s">
        <v>4934</v>
      </c>
      <c r="B2184" s="17" t="s">
        <v>4935</v>
      </c>
      <c r="C2184" s="17">
        <v>67.0</v>
      </c>
      <c r="D2184" s="17">
        <v>1.876758478E7</v>
      </c>
      <c r="E2184" s="17">
        <v>1.0562315E7</v>
      </c>
      <c r="F2184" s="17">
        <v>1.6031439E7</v>
      </c>
      <c r="G2184" s="17">
        <v>2.5046599E7</v>
      </c>
      <c r="H2184" s="17">
        <v>3.4707614E7</v>
      </c>
    </row>
    <row r="2185">
      <c r="A2185" s="7" t="s">
        <v>4936</v>
      </c>
      <c r="B2185" s="17" t="s">
        <v>4937</v>
      </c>
      <c r="C2185" s="17">
        <v>22.0</v>
      </c>
      <c r="D2185" s="17">
        <v>1.575215973E7</v>
      </c>
      <c r="E2185" s="17">
        <v>9192200.0</v>
      </c>
      <c r="F2185" s="17">
        <v>1.09175E7</v>
      </c>
      <c r="G2185" s="17">
        <v>1.99423E7</v>
      </c>
      <c r="H2185" s="17">
        <v>3.3228932E7</v>
      </c>
    </row>
    <row r="2186">
      <c r="A2186" s="7" t="s">
        <v>4938</v>
      </c>
      <c r="B2186" s="17" t="s">
        <v>4939</v>
      </c>
      <c r="C2186" s="17">
        <v>1.0</v>
      </c>
      <c r="D2186" s="17">
        <v>4.6945267E7</v>
      </c>
      <c r="E2186" s="17">
        <v>4.6945267E7</v>
      </c>
      <c r="F2186" s="17">
        <v>4.6945267E7</v>
      </c>
      <c r="G2186" s="17">
        <v>4.6945267E7</v>
      </c>
      <c r="H2186" s="17">
        <v>4.6945267E7</v>
      </c>
    </row>
    <row r="2187">
      <c r="A2187" s="7" t="s">
        <v>4940</v>
      </c>
      <c r="B2187" s="17" t="s">
        <v>4941</v>
      </c>
      <c r="C2187" s="17">
        <v>41.0</v>
      </c>
      <c r="D2187" s="17">
        <v>1.419216259E7</v>
      </c>
      <c r="E2187" s="17">
        <v>8535933.0</v>
      </c>
      <c r="F2187" s="17">
        <v>1.1600352E7</v>
      </c>
      <c r="G2187" s="17">
        <v>1.6580298E7</v>
      </c>
      <c r="H2187" s="17">
        <v>2.6932746E7</v>
      </c>
    </row>
    <row r="2188">
      <c r="A2188" s="7" t="s">
        <v>4942</v>
      </c>
      <c r="B2188" s="17" t="s">
        <v>4943</v>
      </c>
      <c r="C2188" s="17">
        <v>3.0</v>
      </c>
      <c r="D2188" s="17">
        <v>9512013.333</v>
      </c>
      <c r="E2188" s="17">
        <v>7956980.0</v>
      </c>
      <c r="F2188" s="17">
        <v>9849759.0</v>
      </c>
      <c r="G2188" s="17">
        <v>1.0729301E7</v>
      </c>
      <c r="H2188" s="17">
        <v>1.0729301E7</v>
      </c>
    </row>
    <row r="2189">
      <c r="A2189" s="7" t="s">
        <v>4944</v>
      </c>
      <c r="B2189" s="17" t="s">
        <v>4945</v>
      </c>
      <c r="C2189" s="17">
        <v>1.0</v>
      </c>
      <c r="D2189" s="17">
        <v>2.089156E7</v>
      </c>
      <c r="E2189" s="17">
        <v>2.089156E7</v>
      </c>
      <c r="F2189" s="17">
        <v>2.089156E7</v>
      </c>
      <c r="G2189" s="17">
        <v>2.089156E7</v>
      </c>
      <c r="H2189" s="17">
        <v>2.089156E7</v>
      </c>
    </row>
    <row r="2190">
      <c r="A2190" s="7" t="s">
        <v>4946</v>
      </c>
      <c r="B2190" s="17" t="s">
        <v>4947</v>
      </c>
      <c r="C2190" s="17">
        <v>32.0</v>
      </c>
      <c r="D2190" s="17">
        <v>2.281900475E7</v>
      </c>
      <c r="E2190" s="17">
        <v>1.0488345E7</v>
      </c>
      <c r="F2190" s="17">
        <v>1.3116806E7</v>
      </c>
      <c r="G2190" s="17">
        <v>2.8075981E7</v>
      </c>
      <c r="H2190" s="17">
        <v>4.2326057E7</v>
      </c>
    </row>
    <row r="2191">
      <c r="A2191" s="7" t="s">
        <v>4948</v>
      </c>
      <c r="B2191" s="17" t="s">
        <v>4949</v>
      </c>
      <c r="C2191" s="17">
        <v>88.0</v>
      </c>
      <c r="D2191" s="17">
        <v>2.341099958E7</v>
      </c>
      <c r="E2191" s="17">
        <v>1.0694745E7</v>
      </c>
      <c r="F2191" s="17">
        <v>1.7862966E7</v>
      </c>
      <c r="G2191" s="17">
        <v>2.6991E7</v>
      </c>
      <c r="H2191" s="17">
        <v>4.5101728E7</v>
      </c>
    </row>
    <row r="2192">
      <c r="A2192" s="7" t="s">
        <v>4950</v>
      </c>
      <c r="B2192" s="17" t="s">
        <v>4951</v>
      </c>
      <c r="C2192" s="17">
        <v>464.0</v>
      </c>
      <c r="D2192" s="17">
        <v>3.340704391E7</v>
      </c>
      <c r="E2192" s="17">
        <v>1.9367651E7</v>
      </c>
      <c r="F2192" s="17">
        <v>2.834176E7</v>
      </c>
      <c r="G2192" s="17">
        <v>4.3613697E7</v>
      </c>
      <c r="H2192" s="17">
        <v>6.0362526E7</v>
      </c>
    </row>
    <row r="2193">
      <c r="A2193" s="7" t="s">
        <v>4952</v>
      </c>
      <c r="B2193" s="17" t="s">
        <v>4953</v>
      </c>
      <c r="C2193" s="17">
        <v>2644.0</v>
      </c>
      <c r="D2193" s="17">
        <v>2.543050872E7</v>
      </c>
      <c r="E2193" s="17">
        <v>1.1143261E7</v>
      </c>
      <c r="F2193" s="17">
        <v>1.8044941E7</v>
      </c>
      <c r="G2193" s="17">
        <v>3.3300689E7</v>
      </c>
      <c r="H2193" s="17">
        <v>5.1295626E7</v>
      </c>
    </row>
    <row r="2194">
      <c r="A2194" s="7" t="s">
        <v>4954</v>
      </c>
      <c r="B2194" s="17" t="s">
        <v>4955</v>
      </c>
      <c r="C2194" s="17">
        <v>109.0</v>
      </c>
      <c r="D2194" s="17">
        <v>1.909410383E7</v>
      </c>
      <c r="E2194" s="17">
        <v>1.00435E7</v>
      </c>
      <c r="F2194" s="17">
        <v>1.5377856E7</v>
      </c>
      <c r="G2194" s="17">
        <v>2.5958386E7</v>
      </c>
      <c r="H2194" s="17">
        <v>3.4446267E7</v>
      </c>
    </row>
    <row r="2195">
      <c r="A2195" s="7" t="s">
        <v>4956</v>
      </c>
      <c r="B2195" s="17" t="s">
        <v>4957</v>
      </c>
      <c r="C2195" s="17">
        <v>28.0</v>
      </c>
      <c r="D2195" s="17">
        <v>1.261944318E7</v>
      </c>
      <c r="E2195" s="17">
        <v>8586647.0</v>
      </c>
      <c r="F2195" s="17">
        <v>1.2965145E7</v>
      </c>
      <c r="G2195" s="17">
        <v>1.689437E7</v>
      </c>
      <c r="H2195" s="17">
        <v>1.8720165E7</v>
      </c>
    </row>
    <row r="2196">
      <c r="A2196" s="7" t="s">
        <v>4958</v>
      </c>
      <c r="B2196" s="17" t="s">
        <v>4959</v>
      </c>
      <c r="C2196" s="17">
        <v>2.0</v>
      </c>
      <c r="D2196" s="17">
        <v>5988867.0</v>
      </c>
      <c r="E2196" s="17">
        <v>5335000.0</v>
      </c>
      <c r="F2196" s="17">
        <v>5335000.0</v>
      </c>
      <c r="G2196" s="17">
        <v>6642734.0</v>
      </c>
      <c r="H2196" s="17">
        <v>6642734.0</v>
      </c>
    </row>
    <row r="2197">
      <c r="A2197" s="7" t="s">
        <v>4960</v>
      </c>
      <c r="B2197" s="17" t="s">
        <v>4961</v>
      </c>
      <c r="C2197" s="17">
        <v>27.0</v>
      </c>
      <c r="D2197" s="17">
        <v>2.513287441E7</v>
      </c>
      <c r="E2197" s="17">
        <v>1.1932334E7</v>
      </c>
      <c r="F2197" s="17">
        <v>1.4134087E7</v>
      </c>
      <c r="G2197" s="17">
        <v>2.8106799E7</v>
      </c>
      <c r="H2197" s="17">
        <v>4.46416E7</v>
      </c>
    </row>
    <row r="2198">
      <c r="A2198" s="7" t="s">
        <v>4962</v>
      </c>
      <c r="B2198" s="17" t="s">
        <v>4963</v>
      </c>
      <c r="C2198" s="17">
        <v>2.0</v>
      </c>
      <c r="D2198" s="17">
        <v>5.28224845E7</v>
      </c>
      <c r="E2198" s="17">
        <v>3.9857873E7</v>
      </c>
      <c r="F2198" s="17">
        <v>3.9857873E7</v>
      </c>
      <c r="G2198" s="17">
        <v>6.5787096E7</v>
      </c>
      <c r="H2198" s="17">
        <v>6.5787096E7</v>
      </c>
    </row>
    <row r="2199">
      <c r="A2199" s="7" t="s">
        <v>4964</v>
      </c>
      <c r="B2199" s="17" t="s">
        <v>4965</v>
      </c>
      <c r="C2199" s="17">
        <v>31.0</v>
      </c>
      <c r="D2199" s="17">
        <v>1.956192852E7</v>
      </c>
      <c r="E2199" s="17">
        <v>9339080.0</v>
      </c>
      <c r="F2199" s="17">
        <v>1.2632761E7</v>
      </c>
      <c r="G2199" s="17">
        <v>2.6959013E7</v>
      </c>
      <c r="H2199" s="17">
        <v>4.2437531E7</v>
      </c>
    </row>
    <row r="2200">
      <c r="A2200" s="7" t="s">
        <v>4966</v>
      </c>
      <c r="B2200" s="17" t="s">
        <v>4967</v>
      </c>
      <c r="C2200" s="17">
        <v>400.0</v>
      </c>
      <c r="D2200" s="17">
        <v>1.812921174E7</v>
      </c>
      <c r="E2200" s="17">
        <v>9551000.0</v>
      </c>
      <c r="F2200" s="17">
        <v>1.379692E7</v>
      </c>
      <c r="G2200" s="17">
        <v>2.2628558E7</v>
      </c>
      <c r="H2200" s="17">
        <v>3.4031235E7</v>
      </c>
    </row>
    <row r="2201">
      <c r="A2201" s="7" t="s">
        <v>4968</v>
      </c>
      <c r="B2201" s="17" t="s">
        <v>4969</v>
      </c>
      <c r="C2201" s="17">
        <v>278.0</v>
      </c>
      <c r="D2201" s="17">
        <v>1.469988382E7</v>
      </c>
      <c r="E2201" s="17">
        <v>8716818.0</v>
      </c>
      <c r="F2201" s="17">
        <v>1.2111789E7</v>
      </c>
      <c r="G2201" s="17">
        <v>1.7128953E7</v>
      </c>
      <c r="H2201" s="17">
        <v>2.4472001E7</v>
      </c>
    </row>
    <row r="2202">
      <c r="A2202" s="7" t="s">
        <v>4970</v>
      </c>
      <c r="B2202" s="17" t="s">
        <v>4971</v>
      </c>
      <c r="C2202" s="17">
        <v>414.0</v>
      </c>
      <c r="D2202" s="17">
        <v>1.787009101E7</v>
      </c>
      <c r="E2202" s="17">
        <v>8725737.0</v>
      </c>
      <c r="F2202" s="17">
        <v>1.2942941E7</v>
      </c>
      <c r="G2202" s="17">
        <v>1.9517616E7</v>
      </c>
      <c r="H2202" s="17">
        <v>3.7964171E7</v>
      </c>
    </row>
    <row r="2203">
      <c r="A2203" s="7" t="s">
        <v>4972</v>
      </c>
      <c r="B2203" s="17" t="s">
        <v>4973</v>
      </c>
      <c r="C2203" s="17">
        <v>4.0</v>
      </c>
      <c r="D2203" s="17">
        <v>7424412.75</v>
      </c>
      <c r="E2203" s="17">
        <v>2547576.0</v>
      </c>
      <c r="F2203" s="17">
        <v>4085525.0</v>
      </c>
      <c r="G2203" s="17">
        <v>7558104.0</v>
      </c>
      <c r="H2203" s="17">
        <v>1.5506446E7</v>
      </c>
    </row>
    <row r="2204">
      <c r="A2204" s="7" t="s">
        <v>4974</v>
      </c>
      <c r="B2204" s="17" t="s">
        <v>4975</v>
      </c>
      <c r="C2204" s="17">
        <v>29.0</v>
      </c>
      <c r="D2204" s="17">
        <v>2.803821259E7</v>
      </c>
      <c r="E2204" s="17">
        <v>1.4123496E7</v>
      </c>
      <c r="F2204" s="17">
        <v>2.598767E7</v>
      </c>
      <c r="G2204" s="17">
        <v>3.3686203E7</v>
      </c>
      <c r="H2204" s="17">
        <v>4.8103073E7</v>
      </c>
    </row>
    <row r="2205">
      <c r="A2205" s="7" t="s">
        <v>4976</v>
      </c>
      <c r="B2205" s="17" t="s">
        <v>4977</v>
      </c>
      <c r="C2205" s="17">
        <v>371.0</v>
      </c>
      <c r="D2205" s="17">
        <v>2.192684296E7</v>
      </c>
      <c r="E2205" s="17">
        <v>1.0798585E7</v>
      </c>
      <c r="F2205" s="17">
        <v>1.5641871E7</v>
      </c>
      <c r="G2205" s="17">
        <v>2.2865426E7</v>
      </c>
      <c r="H2205" s="17">
        <v>4.0954312E7</v>
      </c>
    </row>
    <row r="2206">
      <c r="A2206" s="7" t="s">
        <v>4978</v>
      </c>
      <c r="B2206" s="17" t="s">
        <v>4979</v>
      </c>
      <c r="C2206" s="17">
        <v>8.0</v>
      </c>
      <c r="D2206" s="17">
        <v>3.498066388E7</v>
      </c>
      <c r="E2206" s="17">
        <v>7500000.0</v>
      </c>
      <c r="F2206" s="17">
        <v>8329986.0</v>
      </c>
      <c r="G2206" s="17">
        <v>1.64071E7</v>
      </c>
      <c r="H2206" s="17">
        <v>2.03682439E8</v>
      </c>
    </row>
    <row r="2207">
      <c r="A2207" s="7" t="s">
        <v>4980</v>
      </c>
      <c r="B2207" s="17" t="s">
        <v>4981</v>
      </c>
      <c r="C2207" s="17">
        <v>61.0</v>
      </c>
      <c r="D2207" s="17">
        <v>1.657979948E7</v>
      </c>
      <c r="E2207" s="17">
        <v>1.0117005E7</v>
      </c>
      <c r="F2207" s="17">
        <v>1.4667765E7</v>
      </c>
      <c r="G2207" s="17">
        <v>2.1057068E7</v>
      </c>
      <c r="H2207" s="17">
        <v>3.24297E7</v>
      </c>
    </row>
    <row r="2208">
      <c r="A2208" s="7" t="s">
        <v>4982</v>
      </c>
      <c r="B2208" s="17" t="s">
        <v>4983</v>
      </c>
      <c r="C2208" s="17">
        <v>57.0</v>
      </c>
      <c r="D2208" s="17">
        <v>1.494419942E7</v>
      </c>
      <c r="E2208" s="17">
        <v>8528157.0</v>
      </c>
      <c r="F2208" s="17">
        <v>1.1729328E7</v>
      </c>
      <c r="G2208" s="17">
        <v>1.3969294E7</v>
      </c>
      <c r="H2208" s="17">
        <v>3.1997398E7</v>
      </c>
    </row>
    <row r="2209">
      <c r="A2209" s="7" t="s">
        <v>4984</v>
      </c>
      <c r="B2209" s="17" t="s">
        <v>4985</v>
      </c>
      <c r="C2209" s="17">
        <v>169.0</v>
      </c>
      <c r="D2209" s="17">
        <v>1.232404353E7</v>
      </c>
      <c r="E2209" s="17">
        <v>7420831.0</v>
      </c>
      <c r="F2209" s="17">
        <v>8650018.0</v>
      </c>
      <c r="G2209" s="17">
        <v>1.6691607E7</v>
      </c>
      <c r="H2209" s="17">
        <v>2.2632753E7</v>
      </c>
    </row>
    <row r="2210">
      <c r="A2210" s="7" t="s">
        <v>4986</v>
      </c>
      <c r="B2210" s="17" t="s">
        <v>4987</v>
      </c>
      <c r="C2210" s="17">
        <v>251.0</v>
      </c>
      <c r="D2210" s="17">
        <v>1.970608258E7</v>
      </c>
      <c r="E2210" s="17">
        <v>1.1473721E7</v>
      </c>
      <c r="F2210" s="17">
        <v>1.4358799E7</v>
      </c>
      <c r="G2210" s="17">
        <v>2.4059155E7</v>
      </c>
      <c r="H2210" s="17">
        <v>3.9512741E7</v>
      </c>
    </row>
    <row r="2211">
      <c r="A2211" s="7" t="s">
        <v>4988</v>
      </c>
      <c r="B2211" s="17" t="s">
        <v>4989</v>
      </c>
      <c r="C2211" s="17">
        <v>2022.0</v>
      </c>
      <c r="D2211" s="17">
        <v>1.140590764E7</v>
      </c>
      <c r="E2211" s="17">
        <v>6070978.0</v>
      </c>
      <c r="F2211" s="17">
        <v>9024000.0</v>
      </c>
      <c r="G2211" s="17">
        <v>1.5267181E7</v>
      </c>
      <c r="H2211" s="17">
        <v>2.0477322E7</v>
      </c>
    </row>
    <row r="2212">
      <c r="A2212" s="7" t="s">
        <v>4990</v>
      </c>
      <c r="B2212" s="17" t="s">
        <v>4991</v>
      </c>
      <c r="C2212" s="17">
        <v>8031.0</v>
      </c>
      <c r="D2212" s="17">
        <v>1.535909383E7</v>
      </c>
      <c r="E2212" s="17">
        <v>8642816.0</v>
      </c>
      <c r="F2212" s="17">
        <v>1.2471505E7</v>
      </c>
      <c r="G2212" s="17">
        <v>1.7140853E7</v>
      </c>
      <c r="H2212" s="17">
        <v>2.61376E7</v>
      </c>
    </row>
    <row r="2213">
      <c r="A2213" s="7" t="s">
        <v>4992</v>
      </c>
      <c r="B2213" s="17" t="s">
        <v>4993</v>
      </c>
      <c r="C2213" s="17">
        <v>53221.0</v>
      </c>
      <c r="D2213" s="17">
        <v>1.200668258E7</v>
      </c>
      <c r="E2213" s="17">
        <v>7783000.0</v>
      </c>
      <c r="F2213" s="17">
        <v>1.0422687E7</v>
      </c>
      <c r="G2213" s="17">
        <v>1.400945E7</v>
      </c>
      <c r="H2213" s="17">
        <v>1.8986706E7</v>
      </c>
    </row>
    <row r="2214">
      <c r="A2214" s="7" t="s">
        <v>4994</v>
      </c>
      <c r="B2214" s="17" t="s">
        <v>4995</v>
      </c>
      <c r="C2214" s="17">
        <v>3760.0</v>
      </c>
      <c r="D2214" s="17">
        <v>1.753268454E7</v>
      </c>
      <c r="E2214" s="17">
        <v>9119800.0</v>
      </c>
      <c r="F2214" s="17">
        <v>1.3111105E7</v>
      </c>
      <c r="G2214" s="17">
        <v>2.0065915E7</v>
      </c>
      <c r="H2214" s="17">
        <v>3.281715E7</v>
      </c>
    </row>
    <row r="2215">
      <c r="A2215" s="7" t="s">
        <v>4996</v>
      </c>
      <c r="B2215" s="17" t="s">
        <v>4997</v>
      </c>
      <c r="C2215" s="17">
        <v>233.0</v>
      </c>
      <c r="D2215" s="17">
        <v>1.906662536E7</v>
      </c>
      <c r="E2215" s="17">
        <v>1.0043735E7</v>
      </c>
      <c r="F2215" s="17">
        <v>1.3620953E7</v>
      </c>
      <c r="G2215" s="17">
        <v>2.2106691E7</v>
      </c>
      <c r="H2215" s="17">
        <v>3.4215732E7</v>
      </c>
    </row>
    <row r="2216">
      <c r="A2216" s="7" t="s">
        <v>4998</v>
      </c>
      <c r="B2216" s="17" t="s">
        <v>4999</v>
      </c>
      <c r="C2216" s="17">
        <v>46.0</v>
      </c>
      <c r="D2216" s="17">
        <v>2.18656267E7</v>
      </c>
      <c r="E2216" s="17">
        <v>1.163706E7</v>
      </c>
      <c r="F2216" s="17">
        <v>1.6134881E7</v>
      </c>
      <c r="G2216" s="17">
        <v>2.5898147E7</v>
      </c>
      <c r="H2216" s="17">
        <v>4.4232919E7</v>
      </c>
    </row>
    <row r="2217">
      <c r="A2217" s="7" t="s">
        <v>5000</v>
      </c>
      <c r="B2217" s="17" t="s">
        <v>5001</v>
      </c>
      <c r="C2217" s="17">
        <v>2639.0</v>
      </c>
      <c r="D2217" s="17">
        <v>2.45709412E7</v>
      </c>
      <c r="E2217" s="17">
        <v>1.0867284E7</v>
      </c>
      <c r="F2217" s="17">
        <v>1.5810654E7</v>
      </c>
      <c r="G2217" s="17">
        <v>2.8401231E7</v>
      </c>
      <c r="H2217" s="17">
        <v>4.8467246E7</v>
      </c>
    </row>
    <row r="2218">
      <c r="A2218" s="7" t="s">
        <v>5002</v>
      </c>
      <c r="B2218" s="17" t="s">
        <v>5003</v>
      </c>
      <c r="C2218" s="17">
        <v>94.0</v>
      </c>
      <c r="D2218" s="17">
        <v>2.020992454E7</v>
      </c>
      <c r="E2218" s="17">
        <v>1.171891E7</v>
      </c>
      <c r="F2218" s="17">
        <v>1.7482458E7</v>
      </c>
      <c r="G2218" s="17">
        <v>2.2321701E7</v>
      </c>
      <c r="H2218" s="17">
        <v>3.4921722E7</v>
      </c>
    </row>
    <row r="2219">
      <c r="A2219" s="7" t="s">
        <v>5004</v>
      </c>
      <c r="B2219" s="17" t="s">
        <v>5005</v>
      </c>
      <c r="C2219" s="17">
        <v>70.0</v>
      </c>
      <c r="D2219" s="17">
        <v>1.897798096E7</v>
      </c>
      <c r="E2219" s="17">
        <v>1.2489E7</v>
      </c>
      <c r="F2219" s="17">
        <v>1.5597E7</v>
      </c>
      <c r="G2219" s="17">
        <v>2.2746509E7</v>
      </c>
      <c r="H2219" s="17">
        <v>3.0190089E7</v>
      </c>
    </row>
    <row r="2220">
      <c r="A2220" s="7" t="s">
        <v>5006</v>
      </c>
      <c r="B2220" s="17" t="s">
        <v>5007</v>
      </c>
      <c r="C2220" s="17">
        <v>240.0</v>
      </c>
      <c r="D2220" s="17">
        <v>2.073474887E7</v>
      </c>
      <c r="E2220" s="17">
        <v>1.0900296E7</v>
      </c>
      <c r="F2220" s="17">
        <v>1.4611982E7</v>
      </c>
      <c r="G2220" s="17">
        <v>2.49617E7</v>
      </c>
      <c r="H2220" s="17">
        <v>3.6364271E7</v>
      </c>
    </row>
    <row r="2221">
      <c r="A2221" s="7" t="s">
        <v>5008</v>
      </c>
      <c r="B2221" s="17" t="s">
        <v>5009</v>
      </c>
      <c r="C2221" s="17">
        <v>4473.0</v>
      </c>
      <c r="D2221" s="17">
        <v>1.473181003E7</v>
      </c>
      <c r="E2221" s="17">
        <v>8927161.0</v>
      </c>
      <c r="F2221" s="17">
        <v>1.1978942E7</v>
      </c>
      <c r="G2221" s="17">
        <v>1.7058817E7</v>
      </c>
      <c r="H2221" s="17">
        <v>2.450451E7</v>
      </c>
    </row>
    <row r="2222">
      <c r="A2222" s="7" t="s">
        <v>5010</v>
      </c>
      <c r="B2222" s="17" t="s">
        <v>5011</v>
      </c>
      <c r="C2222" s="17">
        <v>929.0</v>
      </c>
      <c r="D2222" s="17">
        <v>1.561503268E7</v>
      </c>
      <c r="E2222" s="17">
        <v>8431400.0</v>
      </c>
      <c r="F2222" s="17">
        <v>1.1995194E7</v>
      </c>
      <c r="G2222" s="17">
        <v>1.6933819E7</v>
      </c>
      <c r="H2222" s="17">
        <v>3.2422382E7</v>
      </c>
    </row>
    <row r="2223">
      <c r="A2223" s="7" t="s">
        <v>5012</v>
      </c>
      <c r="B2223" s="17" t="s">
        <v>5013</v>
      </c>
      <c r="C2223" s="17">
        <v>31.0</v>
      </c>
      <c r="D2223" s="17">
        <v>2.270272516E7</v>
      </c>
      <c r="E2223" s="17">
        <v>1.37243E7</v>
      </c>
      <c r="F2223" s="17">
        <v>1.87645E7</v>
      </c>
      <c r="G2223" s="17">
        <v>2.5078618E7</v>
      </c>
      <c r="H2223" s="17">
        <v>3.7692741E7</v>
      </c>
    </row>
    <row r="2224">
      <c r="A2224" s="7" t="s">
        <v>5014</v>
      </c>
      <c r="B2224" s="17" t="s">
        <v>5015</v>
      </c>
      <c r="C2224" s="17">
        <v>3580.0</v>
      </c>
      <c r="D2224" s="17">
        <v>1.645187605E7</v>
      </c>
      <c r="E2224" s="17">
        <v>8939600.0</v>
      </c>
      <c r="F2224" s="17">
        <v>1.2638278E7</v>
      </c>
      <c r="G2224" s="17">
        <v>1.8725657E7</v>
      </c>
      <c r="H2224" s="17">
        <v>2.8946349E7</v>
      </c>
    </row>
    <row r="2225">
      <c r="A2225" s="7" t="s">
        <v>5016</v>
      </c>
      <c r="B2225" s="17" t="s">
        <v>5017</v>
      </c>
      <c r="C2225" s="17">
        <v>31.0</v>
      </c>
      <c r="D2225" s="17">
        <v>2.578865774E7</v>
      </c>
      <c r="E2225" s="17">
        <v>1.3106E7</v>
      </c>
      <c r="F2225" s="17">
        <v>2.2851259E7</v>
      </c>
      <c r="G2225" s="17">
        <v>2.8823197E7</v>
      </c>
      <c r="H2225" s="17">
        <v>4.275035E7</v>
      </c>
    </row>
    <row r="2226">
      <c r="A2226" s="7" t="s">
        <v>5018</v>
      </c>
      <c r="B2226" s="17" t="s">
        <v>5019</v>
      </c>
      <c r="C2226" s="17">
        <v>482.0</v>
      </c>
      <c r="D2226" s="17">
        <v>1.366548211E7</v>
      </c>
      <c r="E2226" s="17">
        <v>7437309.0</v>
      </c>
      <c r="F2226" s="17">
        <v>9920000.0</v>
      </c>
      <c r="G2226" s="17">
        <v>1.5979175E7</v>
      </c>
      <c r="H2226" s="17">
        <v>2.6274E7</v>
      </c>
    </row>
    <row r="2227">
      <c r="A2227" s="7" t="s">
        <v>5020</v>
      </c>
      <c r="B2227" s="17" t="s">
        <v>5021</v>
      </c>
      <c r="C2227" s="17">
        <v>30.0</v>
      </c>
      <c r="D2227" s="17">
        <v>1.29087651E7</v>
      </c>
      <c r="E2227" s="17">
        <v>1.01057E7</v>
      </c>
      <c r="F2227" s="17">
        <v>1.1453E7</v>
      </c>
      <c r="G2227" s="17">
        <v>1.3618171E7</v>
      </c>
      <c r="H2227" s="17">
        <v>1.572943E7</v>
      </c>
    </row>
    <row r="2228">
      <c r="A2228" s="7" t="s">
        <v>5022</v>
      </c>
      <c r="B2228" s="17" t="s">
        <v>5023</v>
      </c>
      <c r="C2228" s="17">
        <v>26.0</v>
      </c>
      <c r="D2228" s="17">
        <v>2.068719365E7</v>
      </c>
      <c r="E2228" s="17">
        <v>1.1074391E7</v>
      </c>
      <c r="F2228" s="17">
        <v>1.912325E7</v>
      </c>
      <c r="G2228" s="17">
        <v>2.3821582E7</v>
      </c>
      <c r="H2228" s="17">
        <v>3.3293478E7</v>
      </c>
    </row>
    <row r="2229">
      <c r="A2229" s="7" t="s">
        <v>5024</v>
      </c>
      <c r="B2229" s="17" t="s">
        <v>5025</v>
      </c>
      <c r="C2229" s="17">
        <v>82.0</v>
      </c>
      <c r="D2229" s="17">
        <v>1.815428576E7</v>
      </c>
      <c r="E2229" s="17">
        <v>9694757.0</v>
      </c>
      <c r="F2229" s="17">
        <v>1.2881218E7</v>
      </c>
      <c r="G2229" s="17">
        <v>2.769972E7</v>
      </c>
      <c r="H2229" s="17">
        <v>3.3577596E7</v>
      </c>
    </row>
    <row r="2230">
      <c r="A2230" s="7" t="s">
        <v>5026</v>
      </c>
      <c r="B2230" s="17" t="s">
        <v>5027</v>
      </c>
      <c r="C2230" s="17">
        <v>103.0</v>
      </c>
      <c r="D2230" s="17">
        <v>2.919188868E7</v>
      </c>
      <c r="E2230" s="17">
        <v>1.28482E7</v>
      </c>
      <c r="F2230" s="17">
        <v>2.6729863E7</v>
      </c>
      <c r="G2230" s="17">
        <v>3.9380755E7</v>
      </c>
      <c r="H2230" s="17">
        <v>4.8118615E7</v>
      </c>
    </row>
    <row r="2231">
      <c r="A2231" s="7" t="s">
        <v>5028</v>
      </c>
      <c r="B2231" s="17" t="s">
        <v>5029</v>
      </c>
      <c r="C2231" s="17">
        <v>34.0</v>
      </c>
      <c r="D2231" s="17">
        <v>1.565905721E7</v>
      </c>
      <c r="E2231" s="17">
        <v>8388457.0</v>
      </c>
      <c r="F2231" s="17">
        <v>9321965.0</v>
      </c>
      <c r="G2231" s="17">
        <v>2.2226376E7</v>
      </c>
      <c r="H2231" s="17">
        <v>3.2131549E7</v>
      </c>
    </row>
    <row r="2232">
      <c r="A2232" s="7" t="s">
        <v>5030</v>
      </c>
      <c r="B2232" s="17" t="s">
        <v>5031</v>
      </c>
      <c r="C2232" s="17">
        <v>74.0</v>
      </c>
      <c r="D2232" s="17">
        <v>1.412875055E7</v>
      </c>
      <c r="E2232" s="17">
        <v>9776100.0</v>
      </c>
      <c r="F2232" s="17">
        <v>1.1126419E7</v>
      </c>
      <c r="G2232" s="17">
        <v>1.4473366E7</v>
      </c>
      <c r="H2232" s="17">
        <v>1.9312915E7</v>
      </c>
    </row>
    <row r="2233">
      <c r="A2233" s="7" t="s">
        <v>5032</v>
      </c>
      <c r="B2233" s="17" t="s">
        <v>5033</v>
      </c>
      <c r="C2233" s="17">
        <v>18.0</v>
      </c>
      <c r="D2233" s="17">
        <v>1.200936606E7</v>
      </c>
      <c r="E2233" s="17">
        <v>1.0756751E7</v>
      </c>
      <c r="F2233" s="17">
        <v>1.193719E7</v>
      </c>
      <c r="G2233" s="17">
        <v>1.357665E7</v>
      </c>
      <c r="H2233" s="17">
        <v>1.8936E7</v>
      </c>
    </row>
    <row r="2234">
      <c r="A2234" s="7" t="s">
        <v>5034</v>
      </c>
      <c r="B2234" s="17" t="s">
        <v>5035</v>
      </c>
      <c r="C2234" s="17">
        <v>5.0</v>
      </c>
      <c r="D2234" s="17">
        <v>2.61153258E7</v>
      </c>
      <c r="E2234" s="17">
        <v>8045163.0</v>
      </c>
      <c r="F2234" s="17">
        <v>2.8892234E7</v>
      </c>
      <c r="G2234" s="17">
        <v>3.1586226E7</v>
      </c>
      <c r="H2234" s="17">
        <v>5.8859989E7</v>
      </c>
    </row>
    <row r="2235">
      <c r="A2235" s="7" t="s">
        <v>5036</v>
      </c>
      <c r="B2235" s="17" t="s">
        <v>5037</v>
      </c>
      <c r="C2235" s="17">
        <v>3.0</v>
      </c>
      <c r="D2235" s="17">
        <v>2.632553067E7</v>
      </c>
      <c r="E2235" s="17">
        <v>4310526.0</v>
      </c>
      <c r="F2235" s="17">
        <v>5978000.0</v>
      </c>
      <c r="G2235" s="17">
        <v>6.8688066E7</v>
      </c>
      <c r="H2235" s="17">
        <v>6.8688066E7</v>
      </c>
    </row>
    <row r="2236">
      <c r="A2236" s="7" t="s">
        <v>5038</v>
      </c>
      <c r="B2236" s="17" t="s">
        <v>5039</v>
      </c>
      <c r="C2236" s="17">
        <v>3.0</v>
      </c>
      <c r="D2236" s="17">
        <v>9601302.667</v>
      </c>
      <c r="E2236" s="17">
        <v>5271000.0</v>
      </c>
      <c r="F2236" s="17">
        <v>1.0820677E7</v>
      </c>
      <c r="G2236" s="17">
        <v>1.2712231E7</v>
      </c>
      <c r="H2236" s="17">
        <v>1.2712231E7</v>
      </c>
    </row>
    <row r="2237">
      <c r="A2237" s="7" t="s">
        <v>5040</v>
      </c>
      <c r="B2237" s="17" t="s">
        <v>5041</v>
      </c>
      <c r="C2237" s="17">
        <v>17.0</v>
      </c>
      <c r="D2237" s="17">
        <v>9967777.235</v>
      </c>
      <c r="E2237" s="17">
        <v>6118947.0</v>
      </c>
      <c r="F2237" s="17">
        <v>7535122.0</v>
      </c>
      <c r="G2237" s="17">
        <v>9416057.0</v>
      </c>
      <c r="H2237" s="17">
        <v>2.3286979E7</v>
      </c>
    </row>
    <row r="2238">
      <c r="A2238" s="7" t="s">
        <v>5042</v>
      </c>
      <c r="B2238" s="17" t="s">
        <v>5043</v>
      </c>
      <c r="C2238" s="17">
        <v>101.0</v>
      </c>
      <c r="D2238" s="17">
        <v>1.289661158E7</v>
      </c>
      <c r="E2238" s="17">
        <v>6223209.0</v>
      </c>
      <c r="F2238" s="17">
        <v>1.0375591E7</v>
      </c>
      <c r="G2238" s="17">
        <v>1.4427577E7</v>
      </c>
      <c r="H2238" s="17">
        <v>2.7630457E7</v>
      </c>
    </row>
    <row r="2239">
      <c r="A2239" s="7" t="s">
        <v>5044</v>
      </c>
      <c r="B2239" s="17" t="s">
        <v>5045</v>
      </c>
      <c r="C2239" s="17">
        <v>205.0</v>
      </c>
      <c r="D2239" s="17">
        <v>7985536.151</v>
      </c>
      <c r="E2239" s="17">
        <v>4562800.0</v>
      </c>
      <c r="F2239" s="17">
        <v>5763385.0</v>
      </c>
      <c r="G2239" s="17">
        <v>9391333.0</v>
      </c>
      <c r="H2239" s="17">
        <v>1.5002708E7</v>
      </c>
    </row>
    <row r="2240">
      <c r="A2240" s="7" t="s">
        <v>5046</v>
      </c>
      <c r="B2240" s="17" t="s">
        <v>5047</v>
      </c>
      <c r="C2240" s="17">
        <v>883.0</v>
      </c>
      <c r="D2240" s="17">
        <v>9595850.985</v>
      </c>
      <c r="E2240" s="17">
        <v>4900000.0</v>
      </c>
      <c r="F2240" s="17">
        <v>7226400.0</v>
      </c>
      <c r="G2240" s="17">
        <v>1.0182535E7</v>
      </c>
      <c r="H2240" s="17">
        <v>1.4386094E7</v>
      </c>
    </row>
    <row r="2241">
      <c r="A2241" s="7" t="s">
        <v>5048</v>
      </c>
      <c r="B2241" s="17" t="s">
        <v>5049</v>
      </c>
      <c r="C2241" s="17">
        <v>6182.0</v>
      </c>
      <c r="D2241" s="17">
        <v>9683280.112</v>
      </c>
      <c r="E2241" s="17">
        <v>4671393.0</v>
      </c>
      <c r="F2241" s="17">
        <v>7031660.0</v>
      </c>
      <c r="G2241" s="17">
        <v>1.0682058E7</v>
      </c>
      <c r="H2241" s="17">
        <v>1.7735183E7</v>
      </c>
    </row>
    <row r="2242">
      <c r="A2242" s="7" t="s">
        <v>5050</v>
      </c>
      <c r="B2242" s="17" t="s">
        <v>5051</v>
      </c>
      <c r="C2242" s="17">
        <v>78.0</v>
      </c>
      <c r="D2242" s="17">
        <v>7322463.744</v>
      </c>
      <c r="E2242" s="17">
        <v>2531970.0</v>
      </c>
      <c r="F2242" s="17">
        <v>5505626.0</v>
      </c>
      <c r="G2242" s="17">
        <v>8738858.0</v>
      </c>
      <c r="H2242" s="17">
        <v>1.5587794E7</v>
      </c>
    </row>
    <row r="2243">
      <c r="A2243" s="7" t="s">
        <v>5052</v>
      </c>
      <c r="B2243" s="17" t="s">
        <v>5053</v>
      </c>
      <c r="C2243" s="17">
        <v>817.0</v>
      </c>
      <c r="D2243" s="17">
        <v>7405557.824</v>
      </c>
      <c r="E2243" s="17">
        <v>4278141.0</v>
      </c>
      <c r="F2243" s="17">
        <v>5658885.0</v>
      </c>
      <c r="G2243" s="17">
        <v>9057661.0</v>
      </c>
      <c r="H2243" s="17">
        <v>1.2582867E7</v>
      </c>
    </row>
    <row r="2244">
      <c r="A2244" s="7" t="s">
        <v>5054</v>
      </c>
      <c r="B2244" s="17" t="s">
        <v>5055</v>
      </c>
      <c r="C2244" s="17">
        <v>45.0</v>
      </c>
      <c r="D2244" s="17">
        <v>8666485.311</v>
      </c>
      <c r="E2244" s="17">
        <v>3714000.0</v>
      </c>
      <c r="F2244" s="17">
        <v>5093500.0</v>
      </c>
      <c r="G2244" s="17">
        <v>1.1779498E7</v>
      </c>
      <c r="H2244" s="17">
        <v>2.004216E7</v>
      </c>
    </row>
    <row r="2245">
      <c r="A2245" s="7" t="s">
        <v>5056</v>
      </c>
      <c r="B2245" s="17" t="s">
        <v>5057</v>
      </c>
      <c r="C2245" s="17">
        <v>2858.0</v>
      </c>
      <c r="D2245" s="17">
        <v>8407186.366</v>
      </c>
      <c r="E2245" s="17">
        <v>4807774.0</v>
      </c>
      <c r="F2245" s="17">
        <v>7314945.0</v>
      </c>
      <c r="G2245" s="17">
        <v>9820634.0</v>
      </c>
      <c r="H2245" s="17">
        <v>1.46759E7</v>
      </c>
    </row>
    <row r="2246">
      <c r="A2246" s="7" t="s">
        <v>5058</v>
      </c>
      <c r="B2246" s="17" t="s">
        <v>5059</v>
      </c>
      <c r="C2246" s="17">
        <v>92.0</v>
      </c>
      <c r="D2246" s="17">
        <v>8352939.717</v>
      </c>
      <c r="E2246" s="17">
        <v>5559069.0</v>
      </c>
      <c r="F2246" s="17">
        <v>7655441.0</v>
      </c>
      <c r="G2246" s="17">
        <v>8992907.0</v>
      </c>
      <c r="H2246" s="17">
        <v>1.1766817E7</v>
      </c>
    </row>
    <row r="2247">
      <c r="A2247" s="7" t="s">
        <v>5060</v>
      </c>
      <c r="B2247" s="17" t="s">
        <v>5061</v>
      </c>
      <c r="C2247" s="17">
        <v>3103.0</v>
      </c>
      <c r="D2247" s="17">
        <v>9177122.48</v>
      </c>
      <c r="E2247" s="17">
        <v>4951700.0</v>
      </c>
      <c r="F2247" s="17">
        <v>7204762.0</v>
      </c>
      <c r="G2247" s="17">
        <v>1.0607294E7</v>
      </c>
      <c r="H2247" s="17">
        <v>1.6368698E7</v>
      </c>
    </row>
    <row r="2248">
      <c r="A2248" s="7" t="s">
        <v>5062</v>
      </c>
      <c r="B2248" s="17" t="s">
        <v>5063</v>
      </c>
      <c r="C2248" s="17">
        <v>186.0</v>
      </c>
      <c r="D2248" s="17">
        <v>2.935947351E7</v>
      </c>
      <c r="E2248" s="17">
        <v>7009739.0</v>
      </c>
      <c r="F2248" s="17">
        <v>1.5910321E7</v>
      </c>
      <c r="G2248" s="17">
        <v>3.124753E7</v>
      </c>
      <c r="H2248" s="17">
        <v>6.5594914E7</v>
      </c>
    </row>
    <row r="2249">
      <c r="A2249" s="7" t="s">
        <v>5064</v>
      </c>
      <c r="B2249" s="17" t="s">
        <v>5065</v>
      </c>
      <c r="C2249" s="17">
        <v>554.0</v>
      </c>
      <c r="D2249" s="17">
        <v>1.037081181E7</v>
      </c>
      <c r="E2249" s="17">
        <v>5428615.0</v>
      </c>
      <c r="F2249" s="17">
        <v>8675717.0</v>
      </c>
      <c r="G2249" s="17">
        <v>1.2509216E7</v>
      </c>
      <c r="H2249" s="17">
        <v>1.7747087E7</v>
      </c>
    </row>
    <row r="2250">
      <c r="A2250" s="7" t="s">
        <v>5066</v>
      </c>
      <c r="B2250" s="17" t="s">
        <v>5067</v>
      </c>
      <c r="C2250" s="17">
        <v>525.0</v>
      </c>
      <c r="D2250" s="17">
        <v>9842776.966</v>
      </c>
      <c r="E2250" s="17">
        <v>5575010.0</v>
      </c>
      <c r="F2250" s="17">
        <v>8112251.0</v>
      </c>
      <c r="G2250" s="17">
        <v>1.23469E7</v>
      </c>
      <c r="H2250" s="17">
        <v>1.69198E7</v>
      </c>
    </row>
    <row r="2251">
      <c r="A2251" s="7" t="s">
        <v>5068</v>
      </c>
      <c r="B2251" s="17" t="s">
        <v>5069</v>
      </c>
      <c r="C2251" s="17">
        <v>121.0</v>
      </c>
      <c r="D2251" s="17">
        <v>1.136317377E7</v>
      </c>
      <c r="E2251" s="17">
        <v>4867326.0</v>
      </c>
      <c r="F2251" s="17">
        <v>8715881.0</v>
      </c>
      <c r="G2251" s="17">
        <v>1.5577832E7</v>
      </c>
      <c r="H2251" s="17">
        <v>1.8538652E7</v>
      </c>
    </row>
    <row r="2252">
      <c r="A2252" s="7" t="s">
        <v>5070</v>
      </c>
      <c r="B2252" s="17" t="s">
        <v>5071</v>
      </c>
      <c r="C2252" s="17">
        <v>8.0</v>
      </c>
      <c r="D2252" s="17">
        <v>1.486186425E7</v>
      </c>
      <c r="E2252" s="17">
        <v>5845431.0</v>
      </c>
      <c r="F2252" s="17">
        <v>7383600.0</v>
      </c>
      <c r="G2252" s="17">
        <v>2.2066799E7</v>
      </c>
      <c r="H2252" s="17">
        <v>2.9561055E7</v>
      </c>
    </row>
    <row r="2253">
      <c r="A2253" s="7" t="s">
        <v>5072</v>
      </c>
      <c r="B2253" s="17" t="s">
        <v>5073</v>
      </c>
      <c r="C2253" s="17">
        <v>90.0</v>
      </c>
      <c r="D2253" s="17">
        <v>9809654.711</v>
      </c>
      <c r="E2253" s="17">
        <v>5462652.0</v>
      </c>
      <c r="F2253" s="17">
        <v>7410136.0</v>
      </c>
      <c r="G2253" s="17">
        <v>1.2485158E7</v>
      </c>
      <c r="H2253" s="17">
        <v>1.8018985E7</v>
      </c>
    </row>
    <row r="2254">
      <c r="A2254" s="7" t="s">
        <v>5074</v>
      </c>
      <c r="B2254" s="17" t="s">
        <v>5075</v>
      </c>
      <c r="C2254" s="17">
        <v>412.0</v>
      </c>
      <c r="D2254" s="17">
        <v>1.497947225E7</v>
      </c>
      <c r="E2254" s="17">
        <v>8080531.0</v>
      </c>
      <c r="F2254" s="17">
        <v>1.1136629E7</v>
      </c>
      <c r="G2254" s="17">
        <v>1.7259609E7</v>
      </c>
      <c r="H2254" s="17">
        <v>2.6473057E7</v>
      </c>
    </row>
    <row r="2255">
      <c r="A2255" s="7" t="s">
        <v>5076</v>
      </c>
      <c r="B2255" s="17" t="s">
        <v>5077</v>
      </c>
      <c r="C2255" s="17">
        <v>1733.0</v>
      </c>
      <c r="D2255" s="17">
        <v>7597279.504</v>
      </c>
      <c r="E2255" s="17">
        <v>3876500.0</v>
      </c>
      <c r="F2255" s="17">
        <v>6004366.0</v>
      </c>
      <c r="G2255" s="17">
        <v>1.1415729E7</v>
      </c>
      <c r="H2255" s="17">
        <v>1.450895E7</v>
      </c>
    </row>
    <row r="2256">
      <c r="A2256" s="7" t="s">
        <v>5078</v>
      </c>
      <c r="B2256" s="17" t="s">
        <v>5079</v>
      </c>
      <c r="C2256" s="17">
        <v>1843.0</v>
      </c>
      <c r="D2256" s="17">
        <v>2.126564172E7</v>
      </c>
      <c r="E2256" s="17">
        <v>9470409.0</v>
      </c>
      <c r="F2256" s="17">
        <v>1.7205441E7</v>
      </c>
      <c r="G2256" s="17">
        <v>2.8784905E7</v>
      </c>
      <c r="H2256" s="17">
        <v>3.7805101E7</v>
      </c>
    </row>
    <row r="2257">
      <c r="A2257" s="7" t="s">
        <v>5080</v>
      </c>
      <c r="B2257" s="17" t="s">
        <v>5081</v>
      </c>
      <c r="C2257" s="17">
        <v>2280.0</v>
      </c>
      <c r="D2257" s="17">
        <v>1.853940634E7</v>
      </c>
      <c r="E2257" s="17">
        <v>8511874.0</v>
      </c>
      <c r="F2257" s="17">
        <v>1.1515599E7</v>
      </c>
      <c r="G2257" s="17">
        <v>1.78949E7</v>
      </c>
      <c r="H2257" s="17">
        <v>3.1172E7</v>
      </c>
    </row>
    <row r="2258">
      <c r="A2258" s="7" t="s">
        <v>5082</v>
      </c>
      <c r="B2258" s="17" t="s">
        <v>5083</v>
      </c>
      <c r="C2258" s="17">
        <v>18.0</v>
      </c>
      <c r="D2258" s="17">
        <v>2.059754061E7</v>
      </c>
      <c r="E2258" s="17">
        <v>7967700.0</v>
      </c>
      <c r="F2258" s="17">
        <v>1.4134897E7</v>
      </c>
      <c r="G2258" s="17">
        <v>3.1727224E7</v>
      </c>
      <c r="H2258" s="17">
        <v>4.497533E7</v>
      </c>
    </row>
    <row r="2259">
      <c r="A2259" s="7" t="s">
        <v>5084</v>
      </c>
      <c r="B2259" s="17" t="s">
        <v>5085</v>
      </c>
      <c r="C2259" s="17">
        <v>6.0</v>
      </c>
      <c r="D2259" s="17">
        <v>1.55283405E7</v>
      </c>
      <c r="E2259" s="17">
        <v>7398642.0</v>
      </c>
      <c r="F2259" s="17">
        <v>1.2174803E7</v>
      </c>
      <c r="G2259" s="17">
        <v>1.86974E7</v>
      </c>
      <c r="H2259" s="17">
        <v>3.3896095E7</v>
      </c>
    </row>
    <row r="2260">
      <c r="A2260" s="7" t="s">
        <v>5086</v>
      </c>
      <c r="B2260" s="17" t="s">
        <v>5087</v>
      </c>
      <c r="C2260" s="17">
        <v>3871.0</v>
      </c>
      <c r="D2260" s="17">
        <v>1.571898765E7</v>
      </c>
      <c r="E2260" s="17">
        <v>6811674.0</v>
      </c>
      <c r="F2260" s="17">
        <v>1.1235306E7</v>
      </c>
      <c r="G2260" s="17">
        <v>1.6245466E7</v>
      </c>
      <c r="H2260" s="17">
        <v>2.6918423E7</v>
      </c>
    </row>
    <row r="2261">
      <c r="A2261" s="7" t="s">
        <v>5088</v>
      </c>
      <c r="B2261" s="17" t="s">
        <v>5089</v>
      </c>
      <c r="C2261" s="17">
        <v>75.0</v>
      </c>
      <c r="D2261" s="17">
        <v>1.570049511E7</v>
      </c>
      <c r="E2261" s="17">
        <v>4865220.0</v>
      </c>
      <c r="F2261" s="17">
        <v>1.1078345E7</v>
      </c>
      <c r="G2261" s="17">
        <v>2.2211445E7</v>
      </c>
      <c r="H2261" s="17">
        <v>3.5776676E7</v>
      </c>
    </row>
    <row r="2262">
      <c r="A2262" s="7" t="s">
        <v>5090</v>
      </c>
      <c r="B2262" s="17" t="s">
        <v>5091</v>
      </c>
      <c r="C2262" s="17">
        <v>118.0</v>
      </c>
      <c r="D2262" s="17">
        <v>1.669694537E7</v>
      </c>
      <c r="E2262" s="17">
        <v>1.1195125E7</v>
      </c>
      <c r="F2262" s="17">
        <v>1.2968174E7</v>
      </c>
      <c r="G2262" s="17">
        <v>1.8834242E7</v>
      </c>
      <c r="H2262" s="17">
        <v>3.1782709E7</v>
      </c>
    </row>
    <row r="2263">
      <c r="A2263" s="7" t="s">
        <v>5092</v>
      </c>
      <c r="B2263" s="17" t="s">
        <v>5093</v>
      </c>
      <c r="C2263" s="17">
        <v>20.0</v>
      </c>
      <c r="D2263" s="17">
        <v>2.293962185E7</v>
      </c>
      <c r="E2263" s="17">
        <v>8174587.0</v>
      </c>
      <c r="F2263" s="17">
        <v>1.3141449E7</v>
      </c>
      <c r="G2263" s="17">
        <v>2.9321843E7</v>
      </c>
      <c r="H2263" s="17">
        <v>4.8124374E7</v>
      </c>
    </row>
    <row r="2264">
      <c r="A2264" s="7" t="s">
        <v>5094</v>
      </c>
      <c r="B2264" s="17" t="s">
        <v>5095</v>
      </c>
      <c r="C2264" s="17">
        <v>1103.0</v>
      </c>
      <c r="D2264" s="17">
        <v>1.680287341E7</v>
      </c>
      <c r="E2264" s="17">
        <v>8346000.0</v>
      </c>
      <c r="F2264" s="17">
        <v>1.1036972E7</v>
      </c>
      <c r="G2264" s="17">
        <v>2.0145E7</v>
      </c>
      <c r="H2264" s="17">
        <v>3.3932201E7</v>
      </c>
    </row>
    <row r="2265">
      <c r="A2265" s="7" t="s">
        <v>5096</v>
      </c>
      <c r="B2265" s="17" t="s">
        <v>5097</v>
      </c>
      <c r="C2265" s="17">
        <v>17365.0</v>
      </c>
      <c r="D2265" s="17">
        <v>1.890066625E7</v>
      </c>
      <c r="E2265" s="17">
        <v>9109382.0</v>
      </c>
      <c r="F2265" s="17">
        <v>1.3794155E7</v>
      </c>
      <c r="G2265" s="17">
        <v>2.2799525E7</v>
      </c>
      <c r="H2265" s="17">
        <v>3.5928807E7</v>
      </c>
    </row>
    <row r="2266">
      <c r="A2266" s="7" t="s">
        <v>5098</v>
      </c>
      <c r="B2266" s="17" t="s">
        <v>5099</v>
      </c>
      <c r="C2266" s="17">
        <v>74.0</v>
      </c>
      <c r="D2266" s="17">
        <v>2.153819884E7</v>
      </c>
      <c r="E2266" s="17">
        <v>9438000.0</v>
      </c>
      <c r="F2266" s="17">
        <v>1.4665891E7</v>
      </c>
      <c r="G2266" s="17">
        <v>2.7891316E7</v>
      </c>
      <c r="H2266" s="17">
        <v>4.52509E7</v>
      </c>
    </row>
    <row r="2267">
      <c r="A2267" s="7" t="s">
        <v>5100</v>
      </c>
      <c r="B2267" s="17" t="s">
        <v>5101</v>
      </c>
      <c r="C2267" s="17">
        <v>5196.0</v>
      </c>
      <c r="D2267" s="17">
        <v>1.953783104E7</v>
      </c>
      <c r="E2267" s="17">
        <v>1.0341307E7</v>
      </c>
      <c r="F2267" s="17">
        <v>1.4313E7</v>
      </c>
      <c r="G2267" s="17">
        <v>2.2866022E7</v>
      </c>
      <c r="H2267" s="17">
        <v>3.5340837E7</v>
      </c>
    </row>
    <row r="2268">
      <c r="A2268" s="7" t="s">
        <v>5102</v>
      </c>
      <c r="B2268" s="17" t="s">
        <v>5103</v>
      </c>
      <c r="C2268" s="17">
        <v>44.0</v>
      </c>
      <c r="D2268" s="17">
        <v>3.161142945E7</v>
      </c>
      <c r="E2268" s="17">
        <v>1.0547833E7</v>
      </c>
      <c r="F2268" s="17">
        <v>2.2238465E7</v>
      </c>
      <c r="G2268" s="17">
        <v>3.9684773E7</v>
      </c>
      <c r="H2268" s="17">
        <v>6.9983134E7</v>
      </c>
    </row>
    <row r="2269">
      <c r="A2269" s="7" t="s">
        <v>5104</v>
      </c>
      <c r="B2269" s="17" t="s">
        <v>5105</v>
      </c>
      <c r="C2269" s="17">
        <v>1096.0</v>
      </c>
      <c r="D2269" s="17">
        <v>2.565115452E7</v>
      </c>
      <c r="E2269" s="17">
        <v>1.1773418E7</v>
      </c>
      <c r="F2269" s="17">
        <v>1.8372087E7</v>
      </c>
      <c r="G2269" s="17">
        <v>3.1286241E7</v>
      </c>
      <c r="H2269" s="17">
        <v>4.9093051E7</v>
      </c>
    </row>
    <row r="2270">
      <c r="A2270" s="7" t="s">
        <v>5106</v>
      </c>
      <c r="B2270" s="17" t="s">
        <v>5107</v>
      </c>
      <c r="C2270" s="17">
        <v>25659.0</v>
      </c>
      <c r="D2270" s="17">
        <v>2.732920913E7</v>
      </c>
      <c r="E2270" s="17">
        <v>1.1546059E7</v>
      </c>
      <c r="F2270" s="17">
        <v>1.7483E7</v>
      </c>
      <c r="G2270" s="17">
        <v>3.198115E7</v>
      </c>
      <c r="H2270" s="17">
        <v>5.2984768E7</v>
      </c>
    </row>
    <row r="2271">
      <c r="A2271" s="7" t="s">
        <v>5108</v>
      </c>
      <c r="B2271" s="17" t="s">
        <v>5109</v>
      </c>
      <c r="C2271" s="17">
        <v>77.0</v>
      </c>
      <c r="D2271" s="17">
        <v>2.703451583E7</v>
      </c>
      <c r="E2271" s="17">
        <v>9154498.0</v>
      </c>
      <c r="F2271" s="17">
        <v>1.8819602E7</v>
      </c>
      <c r="G2271" s="17">
        <v>3.4562297E7</v>
      </c>
      <c r="H2271" s="17">
        <v>4.8013377E7</v>
      </c>
    </row>
    <row r="2272">
      <c r="A2272" s="7" t="s">
        <v>5110</v>
      </c>
      <c r="B2272" s="17" t="s">
        <v>5111</v>
      </c>
      <c r="C2272" s="17">
        <v>4721.0</v>
      </c>
      <c r="D2272" s="17">
        <v>2.283055445E7</v>
      </c>
      <c r="E2272" s="17">
        <v>1.00591E7</v>
      </c>
      <c r="F2272" s="17">
        <v>1.5696186E7</v>
      </c>
      <c r="G2272" s="17">
        <v>2.6425404E7</v>
      </c>
      <c r="H2272" s="17">
        <v>4.2383993E7</v>
      </c>
    </row>
    <row r="2273">
      <c r="A2273" s="7" t="s">
        <v>5112</v>
      </c>
      <c r="B2273" s="17" t="s">
        <v>5113</v>
      </c>
      <c r="C2273" s="17">
        <v>60.0</v>
      </c>
      <c r="D2273" s="17">
        <v>3.937694513E7</v>
      </c>
      <c r="E2273" s="17">
        <v>1.3301181E7</v>
      </c>
      <c r="F2273" s="17">
        <v>2.5272296E7</v>
      </c>
      <c r="G2273" s="17">
        <v>4.946731E7</v>
      </c>
      <c r="H2273" s="17">
        <v>9.2487428E7</v>
      </c>
    </row>
    <row r="2274">
      <c r="A2274" s="7" t="s">
        <v>5114</v>
      </c>
      <c r="B2274" s="17" t="s">
        <v>5115</v>
      </c>
      <c r="C2274" s="17">
        <v>1311.0</v>
      </c>
      <c r="D2274" s="17">
        <v>3.595332042E7</v>
      </c>
      <c r="E2274" s="17">
        <v>1.4678004E7</v>
      </c>
      <c r="F2274" s="17">
        <v>2.7377101E7</v>
      </c>
      <c r="G2274" s="17">
        <v>4.5624058E7</v>
      </c>
      <c r="H2274" s="17">
        <v>6.8006055E7</v>
      </c>
    </row>
    <row r="2275">
      <c r="A2275" s="7" t="s">
        <v>5116</v>
      </c>
      <c r="B2275" s="17" t="s">
        <v>5117</v>
      </c>
      <c r="C2275" s="17">
        <v>6.0</v>
      </c>
      <c r="D2275" s="17">
        <v>2.679115783E7</v>
      </c>
      <c r="E2275" s="17">
        <v>1.4213106E7</v>
      </c>
      <c r="F2275" s="17">
        <v>1.7656874E7</v>
      </c>
      <c r="G2275" s="17">
        <v>1.9214109E7</v>
      </c>
      <c r="H2275" s="17">
        <v>8.1345436E7</v>
      </c>
    </row>
    <row r="2276">
      <c r="A2276" s="7" t="s">
        <v>5118</v>
      </c>
      <c r="B2276" s="17" t="s">
        <v>5119</v>
      </c>
      <c r="C2276" s="17">
        <v>247.0</v>
      </c>
      <c r="D2276" s="17">
        <v>2.121011976E7</v>
      </c>
      <c r="E2276" s="17">
        <v>1.0579891E7</v>
      </c>
      <c r="F2276" s="17">
        <v>1.5260035E7</v>
      </c>
      <c r="G2276" s="17">
        <v>2.8107032E7</v>
      </c>
      <c r="H2276" s="17">
        <v>4.2064123E7</v>
      </c>
    </row>
    <row r="2277">
      <c r="A2277" s="7" t="s">
        <v>407</v>
      </c>
      <c r="B2277" s="17" t="s">
        <v>408</v>
      </c>
      <c r="C2277" s="17">
        <v>28.0</v>
      </c>
      <c r="D2277" s="17">
        <v>7.491447068E7</v>
      </c>
      <c r="E2277" s="17">
        <v>1.7439895E7</v>
      </c>
      <c r="F2277" s="17">
        <v>4.64076E7</v>
      </c>
      <c r="G2277" s="17">
        <v>9.95587E7</v>
      </c>
      <c r="H2277" s="17">
        <v>2.40946068E8</v>
      </c>
    </row>
    <row r="2278">
      <c r="A2278" s="7" t="s">
        <v>5120</v>
      </c>
      <c r="B2278" s="17" t="s">
        <v>5121</v>
      </c>
      <c r="C2278" s="17">
        <v>4146.0</v>
      </c>
      <c r="D2278" s="17">
        <v>1.757133684E7</v>
      </c>
      <c r="E2278" s="17">
        <v>1.00804E7</v>
      </c>
      <c r="F2278" s="17">
        <v>1.4449E7</v>
      </c>
      <c r="G2278" s="17">
        <v>2.0090313E7</v>
      </c>
      <c r="H2278" s="17">
        <v>3.0412288E7</v>
      </c>
    </row>
    <row r="2279">
      <c r="A2279" s="7" t="s">
        <v>5122</v>
      </c>
      <c r="B2279" s="17" t="s">
        <v>5123</v>
      </c>
      <c r="C2279" s="17">
        <v>29758.0</v>
      </c>
      <c r="D2279" s="17">
        <v>5620162.588</v>
      </c>
      <c r="E2279" s="17">
        <v>3546504.0</v>
      </c>
      <c r="F2279" s="17">
        <v>4851726.0</v>
      </c>
      <c r="G2279" s="17">
        <v>6705826.0</v>
      </c>
      <c r="H2279" s="17">
        <v>9244500.0</v>
      </c>
    </row>
    <row r="2280">
      <c r="A2280" s="7" t="s">
        <v>5124</v>
      </c>
      <c r="B2280" s="17" t="s">
        <v>5125</v>
      </c>
      <c r="C2280" s="17">
        <v>103786.0</v>
      </c>
      <c r="D2280" s="17">
        <v>6066531.647</v>
      </c>
      <c r="E2280" s="17">
        <v>3662874.0</v>
      </c>
      <c r="F2280" s="17">
        <v>5031170.0</v>
      </c>
      <c r="G2280" s="17">
        <v>7150163.0</v>
      </c>
      <c r="H2280" s="17">
        <v>1.0261777E7</v>
      </c>
    </row>
    <row r="2281">
      <c r="A2281" s="7" t="s">
        <v>5126</v>
      </c>
      <c r="B2281" s="17" t="s">
        <v>5127</v>
      </c>
      <c r="C2281" s="17">
        <v>55862.0</v>
      </c>
      <c r="D2281" s="17">
        <v>7086344.595</v>
      </c>
      <c r="E2281" s="17">
        <v>3942915.0</v>
      </c>
      <c r="F2281" s="17">
        <v>5555990.0</v>
      </c>
      <c r="G2281" s="17">
        <v>8158847.0</v>
      </c>
      <c r="H2281" s="17">
        <v>1.2290536E7</v>
      </c>
    </row>
    <row r="2282">
      <c r="A2282" s="7" t="s">
        <v>5128</v>
      </c>
      <c r="B2282" s="17" t="s">
        <v>5129</v>
      </c>
      <c r="C2282" s="17">
        <v>221.0</v>
      </c>
      <c r="D2282" s="17">
        <v>2.106463756E7</v>
      </c>
      <c r="E2282" s="17">
        <v>9146197.0</v>
      </c>
      <c r="F2282" s="17">
        <v>1.581E7</v>
      </c>
      <c r="G2282" s="17">
        <v>2.6097885E7</v>
      </c>
      <c r="H2282" s="17">
        <v>3.9444326E7</v>
      </c>
    </row>
    <row r="2283">
      <c r="A2283" s="7" t="s">
        <v>5130</v>
      </c>
      <c r="B2283" s="17" t="s">
        <v>5131</v>
      </c>
      <c r="C2283" s="17">
        <v>3.0</v>
      </c>
      <c r="D2283" s="17">
        <v>1.4297974E7</v>
      </c>
      <c r="E2283" s="17">
        <v>5576385.0</v>
      </c>
      <c r="F2283" s="17">
        <v>1.3313278E7</v>
      </c>
      <c r="G2283" s="17">
        <v>2.4004259E7</v>
      </c>
      <c r="H2283" s="17">
        <v>2.4004259E7</v>
      </c>
    </row>
    <row r="2284">
      <c r="A2284" s="7" t="s">
        <v>5132</v>
      </c>
      <c r="B2284" s="17" t="s">
        <v>5133</v>
      </c>
      <c r="C2284" s="17">
        <v>323.0</v>
      </c>
      <c r="D2284" s="17">
        <v>2.324674247E7</v>
      </c>
      <c r="E2284" s="17">
        <v>1.00724E7</v>
      </c>
      <c r="F2284" s="17">
        <v>1.3222481E7</v>
      </c>
      <c r="G2284" s="17">
        <v>2.3177676E7</v>
      </c>
      <c r="H2284" s="17">
        <v>8.2438534E7</v>
      </c>
    </row>
    <row r="2285">
      <c r="A2285" s="7" t="s">
        <v>5134</v>
      </c>
      <c r="B2285" s="17" t="s">
        <v>5135</v>
      </c>
      <c r="C2285" s="17">
        <v>2.0</v>
      </c>
      <c r="D2285" s="17">
        <v>1.3155113E7</v>
      </c>
      <c r="E2285" s="17">
        <v>6341313.0</v>
      </c>
      <c r="F2285" s="17">
        <v>6341313.0</v>
      </c>
      <c r="G2285" s="17">
        <v>1.9968913E7</v>
      </c>
      <c r="H2285" s="17">
        <v>1.9968913E7</v>
      </c>
    </row>
    <row r="2286">
      <c r="A2286" s="7" t="s">
        <v>5136</v>
      </c>
      <c r="B2286" s="17" t="s">
        <v>5137</v>
      </c>
      <c r="C2286" s="17">
        <v>173.0</v>
      </c>
      <c r="D2286" s="17">
        <v>1.486240847E7</v>
      </c>
      <c r="E2286" s="17">
        <v>7981310.0</v>
      </c>
      <c r="F2286" s="17">
        <v>1.1316699E7</v>
      </c>
      <c r="G2286" s="17">
        <v>1.6271245E7</v>
      </c>
      <c r="H2286" s="17">
        <v>2.8843605E7</v>
      </c>
    </row>
    <row r="2287">
      <c r="A2287" s="7" t="s">
        <v>5138</v>
      </c>
      <c r="B2287" s="17" t="s">
        <v>5139</v>
      </c>
      <c r="C2287" s="17">
        <v>4.0</v>
      </c>
      <c r="D2287" s="17">
        <v>1.485089175E7</v>
      </c>
      <c r="E2287" s="17">
        <v>4477501.0</v>
      </c>
      <c r="F2287" s="17">
        <v>4490000.0</v>
      </c>
      <c r="G2287" s="17">
        <v>1.2062909E7</v>
      </c>
      <c r="H2287" s="17">
        <v>3.8373157E7</v>
      </c>
    </row>
    <row r="2288">
      <c r="A2288" s="7" t="s">
        <v>5140</v>
      </c>
      <c r="B2288" s="17" t="s">
        <v>5141</v>
      </c>
      <c r="C2288" s="17">
        <v>6.0</v>
      </c>
      <c r="D2288" s="17">
        <v>3.443084967E7</v>
      </c>
      <c r="E2288" s="17">
        <v>1.625042E7</v>
      </c>
      <c r="F2288" s="17">
        <v>2.0479783E7</v>
      </c>
      <c r="G2288" s="17">
        <v>4.5688282E7</v>
      </c>
      <c r="H2288" s="17">
        <v>9.0030494E7</v>
      </c>
    </row>
    <row r="2289">
      <c r="A2289" s="7" t="s">
        <v>5142</v>
      </c>
      <c r="B2289" s="17" t="s">
        <v>5143</v>
      </c>
      <c r="C2289" s="17">
        <v>383.0</v>
      </c>
      <c r="D2289" s="17">
        <v>2.076860803E7</v>
      </c>
      <c r="E2289" s="17">
        <v>9898135.0</v>
      </c>
      <c r="F2289" s="17">
        <v>1.4626092E7</v>
      </c>
      <c r="G2289" s="17">
        <v>2.4036928E7</v>
      </c>
      <c r="H2289" s="17">
        <v>3.7296309E7</v>
      </c>
    </row>
    <row r="2290">
      <c r="A2290" s="7" t="s">
        <v>409</v>
      </c>
      <c r="B2290" s="17" t="s">
        <v>410</v>
      </c>
      <c r="C2290" s="17">
        <v>3.0</v>
      </c>
      <c r="D2290" s="17">
        <v>2.247100233E7</v>
      </c>
      <c r="E2290" s="17">
        <v>1.2524199E7</v>
      </c>
      <c r="F2290" s="17">
        <v>1.7469501E7</v>
      </c>
      <c r="G2290" s="17">
        <v>3.7419307E7</v>
      </c>
      <c r="H2290" s="17">
        <v>3.7419307E7</v>
      </c>
    </row>
    <row r="2291">
      <c r="A2291" s="7" t="s">
        <v>5144</v>
      </c>
      <c r="B2291" s="17" t="s">
        <v>5145</v>
      </c>
      <c r="C2291" s="17">
        <v>248.0</v>
      </c>
      <c r="D2291" s="17">
        <v>2.327493867E7</v>
      </c>
      <c r="E2291" s="17">
        <v>1.0520836E7</v>
      </c>
      <c r="F2291" s="17">
        <v>1.5636408E7</v>
      </c>
      <c r="G2291" s="17">
        <v>2.70414E7</v>
      </c>
      <c r="H2291" s="17">
        <v>4.247675E7</v>
      </c>
    </row>
    <row r="2292">
      <c r="A2292" s="7" t="s">
        <v>5146</v>
      </c>
      <c r="B2292" s="17" t="s">
        <v>5147</v>
      </c>
      <c r="C2292" s="17">
        <v>490.0</v>
      </c>
      <c r="D2292" s="17">
        <v>7299722.556</v>
      </c>
      <c r="E2292" s="17">
        <v>3663766.0</v>
      </c>
      <c r="F2292" s="17">
        <v>5184533.0</v>
      </c>
      <c r="G2292" s="17">
        <v>7941300.0</v>
      </c>
      <c r="H2292" s="17">
        <v>1.4589337E7</v>
      </c>
    </row>
    <row r="2293">
      <c r="A2293" s="7" t="s">
        <v>5148</v>
      </c>
      <c r="B2293" s="17" t="s">
        <v>5149</v>
      </c>
      <c r="C2293" s="17">
        <v>1956.0</v>
      </c>
      <c r="D2293" s="17">
        <v>6397459.809</v>
      </c>
      <c r="E2293" s="17">
        <v>3500000.0</v>
      </c>
      <c r="F2293" s="17">
        <v>4898490.0</v>
      </c>
      <c r="G2293" s="17">
        <v>7839246.0</v>
      </c>
      <c r="H2293" s="17">
        <v>1.176247E7</v>
      </c>
    </row>
    <row r="2294">
      <c r="A2294" s="7" t="s">
        <v>5150</v>
      </c>
      <c r="B2294" s="17" t="s">
        <v>5151</v>
      </c>
      <c r="C2294" s="17">
        <v>1674.0</v>
      </c>
      <c r="D2294" s="17">
        <v>7902206.133</v>
      </c>
      <c r="E2294" s="17">
        <v>3949114.0</v>
      </c>
      <c r="F2294" s="17">
        <v>5588089.0</v>
      </c>
      <c r="G2294" s="17">
        <v>8713770.0</v>
      </c>
      <c r="H2294" s="17">
        <v>1.3973531E7</v>
      </c>
    </row>
    <row r="2295">
      <c r="A2295" s="7" t="s">
        <v>5152</v>
      </c>
      <c r="B2295" s="17" t="s">
        <v>5153</v>
      </c>
      <c r="C2295" s="17">
        <v>5.0</v>
      </c>
      <c r="D2295" s="17">
        <v>5836908.2</v>
      </c>
      <c r="E2295" s="17">
        <v>4738733.0</v>
      </c>
      <c r="F2295" s="17">
        <v>5250066.0</v>
      </c>
      <c r="G2295" s="17">
        <v>7397638.0</v>
      </c>
      <c r="H2295" s="17">
        <v>7875541.0</v>
      </c>
    </row>
    <row r="2296">
      <c r="A2296" s="7" t="s">
        <v>5154</v>
      </c>
      <c r="B2296" s="17" t="s">
        <v>5155</v>
      </c>
      <c r="C2296" s="17">
        <v>43514.0</v>
      </c>
      <c r="D2296" s="17">
        <v>1.081538057E7</v>
      </c>
      <c r="E2296" s="17">
        <v>6644749.0</v>
      </c>
      <c r="F2296" s="17">
        <v>9178243.0</v>
      </c>
      <c r="G2296" s="17">
        <v>1.2668654E7</v>
      </c>
      <c r="H2296" s="17">
        <v>1.8E7</v>
      </c>
    </row>
    <row r="2297">
      <c r="A2297" s="7" t="s">
        <v>5156</v>
      </c>
      <c r="B2297" s="17" t="s">
        <v>5157</v>
      </c>
      <c r="C2297" s="17">
        <v>470.0</v>
      </c>
      <c r="D2297" s="17">
        <v>1.719948223E7</v>
      </c>
      <c r="E2297" s="17">
        <v>8705199.0</v>
      </c>
      <c r="F2297" s="17">
        <v>1.358527E7</v>
      </c>
      <c r="G2297" s="17">
        <v>2.1121143E7</v>
      </c>
      <c r="H2297" s="17">
        <v>3.0396972E7</v>
      </c>
    </row>
    <row r="2298">
      <c r="A2298" s="7" t="s">
        <v>5158</v>
      </c>
      <c r="B2298" s="17" t="s">
        <v>5159</v>
      </c>
      <c r="C2298" s="17">
        <v>35.0</v>
      </c>
      <c r="D2298" s="17">
        <v>9800155.857</v>
      </c>
      <c r="E2298" s="17">
        <v>5953045.0</v>
      </c>
      <c r="F2298" s="17">
        <v>7926850.0</v>
      </c>
      <c r="G2298" s="17">
        <v>1.07035E7</v>
      </c>
      <c r="H2298" s="17">
        <v>2.2003604E7</v>
      </c>
    </row>
    <row r="2299">
      <c r="A2299" s="7" t="s">
        <v>5160</v>
      </c>
      <c r="B2299" s="17" t="s">
        <v>5161</v>
      </c>
      <c r="C2299" s="17">
        <v>2.0</v>
      </c>
      <c r="D2299" s="17">
        <v>4816564.0</v>
      </c>
      <c r="E2299" s="17">
        <v>4564518.0</v>
      </c>
      <c r="F2299" s="17">
        <v>4564518.0</v>
      </c>
      <c r="G2299" s="17">
        <v>5068610.0</v>
      </c>
      <c r="H2299" s="17">
        <v>5068610.0</v>
      </c>
    </row>
    <row r="2300">
      <c r="A2300" s="7" t="s">
        <v>5162</v>
      </c>
      <c r="B2300" s="17" t="s">
        <v>5163</v>
      </c>
      <c r="C2300" s="17">
        <v>3586.0</v>
      </c>
      <c r="D2300" s="17">
        <v>6549131.439</v>
      </c>
      <c r="E2300" s="17">
        <v>4496816.0</v>
      </c>
      <c r="F2300" s="17">
        <v>6056200.0</v>
      </c>
      <c r="G2300" s="17">
        <v>7745570.0</v>
      </c>
      <c r="H2300" s="17">
        <v>1.0389607E7</v>
      </c>
    </row>
    <row r="2301">
      <c r="A2301" s="7" t="s">
        <v>5164</v>
      </c>
      <c r="B2301" s="17" t="s">
        <v>5165</v>
      </c>
      <c r="C2301" s="17">
        <v>44.0</v>
      </c>
      <c r="D2301" s="17">
        <v>9163469.227</v>
      </c>
      <c r="E2301" s="17">
        <v>4442880.0</v>
      </c>
      <c r="F2301" s="17">
        <v>6096500.0</v>
      </c>
      <c r="G2301" s="17">
        <v>8290666.0</v>
      </c>
      <c r="H2301" s="17">
        <v>2.558228E7</v>
      </c>
    </row>
    <row r="2302">
      <c r="A2302" s="7" t="s">
        <v>5166</v>
      </c>
      <c r="B2302" s="17" t="s">
        <v>5167</v>
      </c>
      <c r="C2302" s="17">
        <v>38.0</v>
      </c>
      <c r="D2302" s="17">
        <v>1.604770339E7</v>
      </c>
      <c r="E2302" s="17">
        <v>5155521.0</v>
      </c>
      <c r="F2302" s="17">
        <v>9505946.0</v>
      </c>
      <c r="G2302" s="17">
        <v>1.4742385E7</v>
      </c>
      <c r="H2302" s="17">
        <v>3.7954358E7</v>
      </c>
    </row>
    <row r="2303">
      <c r="A2303" s="7" t="s">
        <v>5168</v>
      </c>
      <c r="B2303" s="17" t="s">
        <v>5169</v>
      </c>
      <c r="C2303" s="17">
        <v>165.0</v>
      </c>
      <c r="D2303" s="17">
        <v>1.28887103E7</v>
      </c>
      <c r="E2303" s="17">
        <v>5766437.0</v>
      </c>
      <c r="F2303" s="17">
        <v>8894134.0</v>
      </c>
      <c r="G2303" s="17">
        <v>1.7367993E7</v>
      </c>
      <c r="H2303" s="17">
        <v>2.58353E7</v>
      </c>
    </row>
    <row r="2304">
      <c r="A2304" s="7" t="s">
        <v>5170</v>
      </c>
      <c r="B2304" s="17" t="s">
        <v>5171</v>
      </c>
      <c r="C2304" s="17">
        <v>8.0</v>
      </c>
      <c r="D2304" s="17">
        <v>1.107760763E7</v>
      </c>
      <c r="E2304" s="17">
        <v>4505357.0</v>
      </c>
      <c r="F2304" s="17">
        <v>6986751.0</v>
      </c>
      <c r="G2304" s="17">
        <v>1.1197643E7</v>
      </c>
      <c r="H2304" s="17">
        <v>2.7847719E7</v>
      </c>
    </row>
    <row r="2305">
      <c r="A2305" s="7" t="s">
        <v>5172</v>
      </c>
      <c r="B2305" s="17" t="s">
        <v>5173</v>
      </c>
      <c r="C2305" s="17">
        <v>62.0</v>
      </c>
      <c r="D2305" s="17">
        <v>1.505825905E7</v>
      </c>
      <c r="E2305" s="17">
        <v>8602755.0</v>
      </c>
      <c r="F2305" s="17">
        <v>1.297847E7</v>
      </c>
      <c r="G2305" s="17">
        <v>1.7809914E7</v>
      </c>
      <c r="H2305" s="17">
        <v>2.5130367E7</v>
      </c>
    </row>
    <row r="2306">
      <c r="A2306" s="7" t="s">
        <v>5174</v>
      </c>
      <c r="B2306" s="17" t="s">
        <v>5175</v>
      </c>
      <c r="C2306" s="17">
        <v>496.0</v>
      </c>
      <c r="D2306" s="17">
        <v>1.982354854E7</v>
      </c>
      <c r="E2306" s="17">
        <v>1.1336048E7</v>
      </c>
      <c r="F2306" s="17">
        <v>1.4958328E7</v>
      </c>
      <c r="G2306" s="17">
        <v>2.3624193E7</v>
      </c>
      <c r="H2306" s="17">
        <v>3.7051265E7</v>
      </c>
    </row>
    <row r="2307">
      <c r="A2307" s="7" t="s">
        <v>5176</v>
      </c>
      <c r="B2307" s="17" t="s">
        <v>5177</v>
      </c>
      <c r="C2307" s="17">
        <v>28.0</v>
      </c>
      <c r="D2307" s="17">
        <v>8719758.5</v>
      </c>
      <c r="E2307" s="17">
        <v>5057295.0</v>
      </c>
      <c r="F2307" s="17">
        <v>7029776.0</v>
      </c>
      <c r="G2307" s="17">
        <v>1.0135329E7</v>
      </c>
      <c r="H2307" s="17">
        <v>1.8316344E7</v>
      </c>
    </row>
    <row r="2308">
      <c r="A2308" s="7" t="s">
        <v>5178</v>
      </c>
      <c r="B2308" s="17" t="s">
        <v>5179</v>
      </c>
      <c r="C2308" s="17">
        <v>122.0</v>
      </c>
      <c r="D2308" s="17">
        <v>9933321.385</v>
      </c>
      <c r="E2308" s="17">
        <v>4709225.0</v>
      </c>
      <c r="F2308" s="17">
        <v>6428941.0</v>
      </c>
      <c r="G2308" s="17">
        <v>1.0544825E7</v>
      </c>
      <c r="H2308" s="17">
        <v>1.74472E7</v>
      </c>
    </row>
    <row r="2309">
      <c r="A2309" s="7" t="s">
        <v>5180</v>
      </c>
      <c r="B2309" s="17" t="s">
        <v>5181</v>
      </c>
      <c r="C2309" s="17">
        <v>22.0</v>
      </c>
      <c r="D2309" s="17">
        <v>3.290412282E7</v>
      </c>
      <c r="E2309" s="17">
        <v>1.2913288E7</v>
      </c>
      <c r="F2309" s="17">
        <v>1.717542E7</v>
      </c>
      <c r="G2309" s="17">
        <v>3.042275E7</v>
      </c>
      <c r="H2309" s="17">
        <v>8.4397928E7</v>
      </c>
    </row>
    <row r="2310">
      <c r="A2310" s="7" t="s">
        <v>5182</v>
      </c>
      <c r="B2310" s="17" t="s">
        <v>5183</v>
      </c>
      <c r="C2310" s="17">
        <v>41.0</v>
      </c>
      <c r="D2310" s="17">
        <v>1.404873336E7</v>
      </c>
      <c r="E2310" s="17">
        <v>9463364.0</v>
      </c>
      <c r="F2310" s="17">
        <v>1.1715267E7</v>
      </c>
      <c r="G2310" s="17">
        <v>1.7188045E7</v>
      </c>
      <c r="H2310" s="17">
        <v>2.2113041E7</v>
      </c>
    </row>
    <row r="2311">
      <c r="A2311" s="7" t="s">
        <v>5184</v>
      </c>
      <c r="B2311" s="17" t="s">
        <v>5185</v>
      </c>
      <c r="C2311" s="17">
        <v>187.0</v>
      </c>
      <c r="D2311" s="17">
        <v>2.084073326E7</v>
      </c>
      <c r="E2311" s="17">
        <v>6209809.0</v>
      </c>
      <c r="F2311" s="17">
        <v>1.0696401E7</v>
      </c>
      <c r="G2311" s="17">
        <v>2.3314689E7</v>
      </c>
      <c r="H2311" s="17">
        <v>4.2972489E7</v>
      </c>
    </row>
    <row r="2312">
      <c r="A2312" s="7" t="s">
        <v>5186</v>
      </c>
      <c r="B2312" s="17" t="s">
        <v>5187</v>
      </c>
      <c r="C2312" s="17">
        <v>172.0</v>
      </c>
      <c r="D2312" s="17">
        <v>1.328930269E7</v>
      </c>
      <c r="E2312" s="17">
        <v>4564000.0</v>
      </c>
      <c r="F2312" s="17">
        <v>7790166.0</v>
      </c>
      <c r="G2312" s="17">
        <v>1.4857822E7</v>
      </c>
      <c r="H2312" s="17">
        <v>2.7851901E7</v>
      </c>
    </row>
    <row r="2313">
      <c r="A2313" s="7" t="s">
        <v>5188</v>
      </c>
      <c r="B2313" s="17" t="s">
        <v>5189</v>
      </c>
      <c r="C2313" s="17">
        <v>3.0</v>
      </c>
      <c r="D2313" s="17">
        <v>1.1890232E7</v>
      </c>
      <c r="E2313" s="17">
        <v>6419879.0</v>
      </c>
      <c r="F2313" s="17">
        <v>9575150.0</v>
      </c>
      <c r="G2313" s="17">
        <v>1.9675667E7</v>
      </c>
      <c r="H2313" s="17">
        <v>1.9675667E7</v>
      </c>
    </row>
    <row r="2314">
      <c r="A2314" s="7" t="s">
        <v>5190</v>
      </c>
      <c r="B2314" s="17" t="s">
        <v>5191</v>
      </c>
      <c r="C2314" s="17">
        <v>6.0</v>
      </c>
      <c r="D2314" s="17">
        <v>3.90865885E7</v>
      </c>
      <c r="E2314" s="17">
        <v>6953062.0</v>
      </c>
      <c r="F2314" s="17">
        <v>2.3472355E7</v>
      </c>
      <c r="G2314" s="17">
        <v>4.6925086E7</v>
      </c>
      <c r="H2314" s="17">
        <v>1.18251925E8</v>
      </c>
    </row>
    <row r="2315">
      <c r="A2315" s="7" t="s">
        <v>5192</v>
      </c>
      <c r="B2315" s="17" t="s">
        <v>5193</v>
      </c>
      <c r="C2315" s="17">
        <v>500.0</v>
      </c>
      <c r="D2315" s="17">
        <v>1.246649087E7</v>
      </c>
      <c r="E2315" s="17">
        <v>4789934.0</v>
      </c>
      <c r="F2315" s="17">
        <v>8096753.0</v>
      </c>
      <c r="G2315" s="17">
        <v>1.3394942E7</v>
      </c>
      <c r="H2315" s="17">
        <v>2.1674518E7</v>
      </c>
    </row>
    <row r="2316">
      <c r="A2316" s="7" t="s">
        <v>5194</v>
      </c>
      <c r="B2316" s="17" t="s">
        <v>5195</v>
      </c>
      <c r="C2316" s="17">
        <v>74.0</v>
      </c>
      <c r="D2316" s="17">
        <v>2.069424132E7</v>
      </c>
      <c r="E2316" s="17">
        <v>3300906.0</v>
      </c>
      <c r="F2316" s="17">
        <v>7373453.0</v>
      </c>
      <c r="G2316" s="17">
        <v>1.67835E7</v>
      </c>
      <c r="H2316" s="17">
        <v>7.9263113E7</v>
      </c>
    </row>
    <row r="2317">
      <c r="A2317" s="7" t="s">
        <v>5196</v>
      </c>
      <c r="B2317" s="17" t="s">
        <v>5197</v>
      </c>
      <c r="C2317" s="17">
        <v>227.0</v>
      </c>
      <c r="D2317" s="17">
        <v>1.239490225E7</v>
      </c>
      <c r="E2317" s="17">
        <v>5878258.0</v>
      </c>
      <c r="F2317" s="17">
        <v>8794486.0</v>
      </c>
      <c r="G2317" s="17">
        <v>1.3531E7</v>
      </c>
      <c r="H2317" s="17">
        <v>1.9375768E7</v>
      </c>
    </row>
    <row r="2318">
      <c r="A2318" s="7" t="s">
        <v>5198</v>
      </c>
      <c r="B2318" s="17" t="s">
        <v>5199</v>
      </c>
      <c r="C2318" s="17">
        <v>17.0</v>
      </c>
      <c r="D2318" s="17">
        <v>2.518399306E7</v>
      </c>
      <c r="E2318" s="17">
        <v>4906490.0</v>
      </c>
      <c r="F2318" s="17">
        <v>8712000.0</v>
      </c>
      <c r="G2318" s="17">
        <v>3.9725866E7</v>
      </c>
      <c r="H2318" s="17">
        <v>7.1833553E7</v>
      </c>
    </row>
    <row r="2319">
      <c r="A2319" s="7" t="s">
        <v>5200</v>
      </c>
      <c r="B2319" s="17" t="s">
        <v>5201</v>
      </c>
      <c r="C2319" s="17">
        <v>1421.0</v>
      </c>
      <c r="D2319" s="17">
        <v>1.034718419E7</v>
      </c>
      <c r="E2319" s="17">
        <v>5130472.0</v>
      </c>
      <c r="F2319" s="17">
        <v>7265546.0</v>
      </c>
      <c r="G2319" s="17">
        <v>1.1011181E7</v>
      </c>
      <c r="H2319" s="17">
        <v>1.7020835E7</v>
      </c>
    </row>
    <row r="2320">
      <c r="A2320" s="7" t="s">
        <v>5202</v>
      </c>
      <c r="B2320" s="17" t="s">
        <v>5203</v>
      </c>
      <c r="C2320" s="17">
        <v>92.0</v>
      </c>
      <c r="D2320" s="17">
        <v>2.785290175E7</v>
      </c>
      <c r="E2320" s="17">
        <v>8441720.0</v>
      </c>
      <c r="F2320" s="17">
        <v>1.4818573E7</v>
      </c>
      <c r="G2320" s="17">
        <v>2.948141E7</v>
      </c>
      <c r="H2320" s="17">
        <v>5.8268542E7</v>
      </c>
    </row>
    <row r="2321">
      <c r="A2321" s="7" t="s">
        <v>412</v>
      </c>
      <c r="B2321" s="17" t="s">
        <v>413</v>
      </c>
      <c r="C2321" s="17">
        <v>1311.0</v>
      </c>
      <c r="D2321" s="17">
        <v>2.569771659E7</v>
      </c>
      <c r="E2321" s="17">
        <v>1.1967397E7</v>
      </c>
      <c r="F2321" s="17">
        <v>1.7967668E7</v>
      </c>
      <c r="G2321" s="17">
        <v>2.8920322E7</v>
      </c>
      <c r="H2321" s="17">
        <v>4.774385E7</v>
      </c>
    </row>
    <row r="2322">
      <c r="A2322" s="7" t="s">
        <v>5204</v>
      </c>
      <c r="B2322" s="17" t="s">
        <v>5205</v>
      </c>
      <c r="C2322" s="17">
        <v>1055.0</v>
      </c>
      <c r="D2322" s="17">
        <v>2.650464887E7</v>
      </c>
      <c r="E2322" s="17">
        <v>1.0431987E7</v>
      </c>
      <c r="F2322" s="17">
        <v>1.6785645E7</v>
      </c>
      <c r="G2322" s="17">
        <v>3.0454329E7</v>
      </c>
      <c r="H2322" s="17">
        <v>5.9725851E7</v>
      </c>
    </row>
    <row r="2323">
      <c r="A2323" s="7" t="s">
        <v>414</v>
      </c>
      <c r="B2323" s="17" t="s">
        <v>415</v>
      </c>
      <c r="C2323" s="17">
        <v>402.0</v>
      </c>
      <c r="D2323" s="17">
        <v>2.202581011E7</v>
      </c>
      <c r="E2323" s="17">
        <v>9461696.0</v>
      </c>
      <c r="F2323" s="17">
        <v>1.5215188E7</v>
      </c>
      <c r="G2323" s="17">
        <v>2.52312E7</v>
      </c>
      <c r="H2323" s="17">
        <v>4.6838992E7</v>
      </c>
    </row>
    <row r="2324">
      <c r="A2324" s="7" t="s">
        <v>416</v>
      </c>
      <c r="B2324" s="17" t="s">
        <v>417</v>
      </c>
      <c r="C2324" s="17">
        <v>26.0</v>
      </c>
      <c r="D2324" s="17">
        <v>3.148924115E7</v>
      </c>
      <c r="E2324" s="17">
        <v>1.1258389E7</v>
      </c>
      <c r="F2324" s="17">
        <v>1.57855E7</v>
      </c>
      <c r="G2324" s="17">
        <v>3.5378483E7</v>
      </c>
      <c r="H2324" s="17">
        <v>4.75527E7</v>
      </c>
    </row>
    <row r="2325">
      <c r="A2325" s="7" t="s">
        <v>5206</v>
      </c>
      <c r="B2325" s="17" t="s">
        <v>5207</v>
      </c>
      <c r="C2325" s="17">
        <v>8.0</v>
      </c>
      <c r="D2325" s="17">
        <v>2.9115961E7</v>
      </c>
      <c r="E2325" s="17">
        <v>1.153914E7</v>
      </c>
      <c r="F2325" s="17">
        <v>1.2701571E7</v>
      </c>
      <c r="G2325" s="17">
        <v>3.8330005E7</v>
      </c>
      <c r="H2325" s="17">
        <v>9.6938333E7</v>
      </c>
    </row>
    <row r="2326">
      <c r="A2326" s="7" t="s">
        <v>5208</v>
      </c>
      <c r="B2326" s="17" t="s">
        <v>5209</v>
      </c>
      <c r="C2326" s="17">
        <v>27.0</v>
      </c>
      <c r="D2326" s="17">
        <v>3.341813778E7</v>
      </c>
      <c r="E2326" s="17">
        <v>1.0911207E7</v>
      </c>
      <c r="F2326" s="17">
        <v>2.0632616E7</v>
      </c>
      <c r="G2326" s="17">
        <v>4.1748988E7</v>
      </c>
      <c r="H2326" s="17">
        <v>7.319014E7</v>
      </c>
    </row>
    <row r="2327">
      <c r="A2327" s="7" t="s">
        <v>5210</v>
      </c>
      <c r="B2327" s="17" t="s">
        <v>5211</v>
      </c>
      <c r="C2327" s="17">
        <v>279.0</v>
      </c>
      <c r="D2327" s="17">
        <v>2.17940287E7</v>
      </c>
      <c r="E2327" s="17">
        <v>1.0120876E7</v>
      </c>
      <c r="F2327" s="17">
        <v>1.6981034E7</v>
      </c>
      <c r="G2327" s="17">
        <v>2.5718243E7</v>
      </c>
      <c r="H2327" s="17">
        <v>4.0710023E7</v>
      </c>
    </row>
    <row r="2328">
      <c r="A2328" s="7" t="s">
        <v>5212</v>
      </c>
      <c r="B2328" s="17" t="s">
        <v>5213</v>
      </c>
      <c r="C2328" s="17">
        <v>9.0</v>
      </c>
      <c r="D2328" s="17">
        <v>1.638105344E7</v>
      </c>
      <c r="E2328" s="17">
        <v>1.148017E7</v>
      </c>
      <c r="F2328" s="17">
        <v>1.7906269E7</v>
      </c>
      <c r="G2328" s="17">
        <v>1.8175236E7</v>
      </c>
      <c r="H2328" s="17">
        <v>2.9723105E7</v>
      </c>
    </row>
    <row r="2329">
      <c r="A2329" s="7" t="s">
        <v>5214</v>
      </c>
      <c r="B2329" s="17" t="s">
        <v>5215</v>
      </c>
      <c r="C2329" s="17">
        <v>19.0</v>
      </c>
      <c r="D2329" s="17">
        <v>2.983626837E7</v>
      </c>
      <c r="E2329" s="17">
        <v>1.324064E7</v>
      </c>
      <c r="F2329" s="17">
        <v>3.2103075E7</v>
      </c>
      <c r="G2329" s="17">
        <v>4.1098231E7</v>
      </c>
      <c r="H2329" s="17">
        <v>4.3024769E7</v>
      </c>
    </row>
    <row r="2330">
      <c r="A2330" s="7" t="s">
        <v>5216</v>
      </c>
      <c r="B2330" s="17" t="s">
        <v>5217</v>
      </c>
      <c r="C2330" s="17">
        <v>3.0</v>
      </c>
      <c r="D2330" s="17">
        <v>3.0369343E7</v>
      </c>
      <c r="E2330" s="17">
        <v>5827887.0</v>
      </c>
      <c r="F2330" s="17">
        <v>4.084146E7</v>
      </c>
      <c r="G2330" s="17">
        <v>4.4438682E7</v>
      </c>
      <c r="H2330" s="17">
        <v>4.4438682E7</v>
      </c>
    </row>
    <row r="2331">
      <c r="A2331" s="7" t="s">
        <v>5218</v>
      </c>
      <c r="B2331" s="17" t="s">
        <v>5219</v>
      </c>
      <c r="C2331" s="17">
        <v>876.0</v>
      </c>
      <c r="D2331" s="17">
        <v>3.146944939E7</v>
      </c>
      <c r="E2331" s="17">
        <v>7934227.0</v>
      </c>
      <c r="F2331" s="17">
        <v>1.7179947E7</v>
      </c>
      <c r="G2331" s="17">
        <v>3.810779E7</v>
      </c>
      <c r="H2331" s="17">
        <v>9.2490184E7</v>
      </c>
    </row>
    <row r="2332">
      <c r="A2332" s="7" t="s">
        <v>421</v>
      </c>
      <c r="B2332" s="17" t="s">
        <v>422</v>
      </c>
      <c r="C2332" s="17">
        <v>9.0</v>
      </c>
      <c r="D2332" s="17">
        <v>2.894136E7</v>
      </c>
      <c r="E2332" s="17">
        <v>2.0409336E7</v>
      </c>
      <c r="F2332" s="17">
        <v>3.1375634E7</v>
      </c>
      <c r="G2332" s="17">
        <v>3.2365956E7</v>
      </c>
      <c r="H2332" s="17">
        <v>5.3095582E7</v>
      </c>
    </row>
    <row r="2333">
      <c r="A2333" s="7" t="s">
        <v>423</v>
      </c>
      <c r="B2333" s="17" t="s">
        <v>424</v>
      </c>
      <c r="C2333" s="17">
        <v>231.0</v>
      </c>
      <c r="D2333" s="17">
        <v>2.666441704E7</v>
      </c>
      <c r="E2333" s="17">
        <v>1.146777E7</v>
      </c>
      <c r="F2333" s="17">
        <v>1.9598005E7</v>
      </c>
      <c r="G2333" s="17">
        <v>2.8743339E7</v>
      </c>
      <c r="H2333" s="17">
        <v>5.0528246E7</v>
      </c>
    </row>
    <row r="2334">
      <c r="A2334" s="7" t="s">
        <v>425</v>
      </c>
      <c r="B2334" s="17" t="s">
        <v>427</v>
      </c>
      <c r="C2334" s="17">
        <v>6.0</v>
      </c>
      <c r="D2334" s="17">
        <v>4.65845765E7</v>
      </c>
      <c r="E2334" s="17">
        <v>1.4740977E7</v>
      </c>
      <c r="F2334" s="17">
        <v>5.0745401E7</v>
      </c>
      <c r="G2334" s="17">
        <v>6.4610496E7</v>
      </c>
      <c r="H2334" s="17">
        <v>8.2302493E7</v>
      </c>
    </row>
    <row r="2335">
      <c r="A2335" s="7" t="s">
        <v>428</v>
      </c>
      <c r="B2335" s="17" t="s">
        <v>429</v>
      </c>
      <c r="C2335" s="17">
        <v>134.0</v>
      </c>
      <c r="D2335" s="17">
        <v>1.603966423E7</v>
      </c>
      <c r="E2335" s="17">
        <v>7414540.0</v>
      </c>
      <c r="F2335" s="17">
        <v>1.4739855E7</v>
      </c>
      <c r="G2335" s="17">
        <v>2.1687654E7</v>
      </c>
      <c r="H2335" s="17">
        <v>2.8733889E7</v>
      </c>
    </row>
    <row r="2336">
      <c r="A2336" s="7" t="s">
        <v>5220</v>
      </c>
      <c r="B2336" s="17" t="s">
        <v>5221</v>
      </c>
      <c r="C2336" s="17">
        <v>46.0</v>
      </c>
      <c r="D2336" s="17">
        <v>1.886179213E7</v>
      </c>
      <c r="E2336" s="17">
        <v>8291500.0</v>
      </c>
      <c r="F2336" s="17">
        <v>1.290995E7</v>
      </c>
      <c r="G2336" s="17">
        <v>2.3674836E7</v>
      </c>
      <c r="H2336" s="17">
        <v>3.0802725E7</v>
      </c>
    </row>
    <row r="2337">
      <c r="A2337" s="7" t="s">
        <v>5222</v>
      </c>
      <c r="B2337" s="17" t="s">
        <v>5223</v>
      </c>
      <c r="C2337" s="17">
        <v>232.0</v>
      </c>
      <c r="D2337" s="17">
        <v>2.97642364E7</v>
      </c>
      <c r="E2337" s="17">
        <v>1.685211E7</v>
      </c>
      <c r="F2337" s="17">
        <v>2.5320187E7</v>
      </c>
      <c r="G2337" s="17">
        <v>3.6699195E7</v>
      </c>
      <c r="H2337" s="17">
        <v>5.073009E7</v>
      </c>
    </row>
    <row r="2338">
      <c r="A2338" s="7" t="s">
        <v>5224</v>
      </c>
      <c r="B2338" s="17" t="s">
        <v>5225</v>
      </c>
      <c r="C2338" s="17">
        <v>21.0</v>
      </c>
      <c r="D2338" s="17">
        <v>2.830113957E7</v>
      </c>
      <c r="E2338" s="17">
        <v>1.4432706E7</v>
      </c>
      <c r="F2338" s="17">
        <v>2.8156533E7</v>
      </c>
      <c r="G2338" s="17">
        <v>3.1860084E7</v>
      </c>
      <c r="H2338" s="17">
        <v>4.2738706E7</v>
      </c>
    </row>
    <row r="2339">
      <c r="A2339" s="7" t="s">
        <v>5226</v>
      </c>
      <c r="B2339" s="17" t="s">
        <v>5227</v>
      </c>
      <c r="C2339" s="17">
        <v>515.0</v>
      </c>
      <c r="D2339" s="17">
        <v>2.54784099E7</v>
      </c>
      <c r="E2339" s="17">
        <v>6741159.0</v>
      </c>
      <c r="F2339" s="17">
        <v>1.1637097E7</v>
      </c>
      <c r="G2339" s="17">
        <v>2.2319237E7</v>
      </c>
      <c r="H2339" s="17">
        <v>3.0674172E7</v>
      </c>
    </row>
    <row r="2340">
      <c r="A2340" s="7" t="s">
        <v>5228</v>
      </c>
      <c r="B2340" s="17" t="s">
        <v>5229</v>
      </c>
      <c r="C2340" s="17">
        <v>486.0</v>
      </c>
      <c r="D2340" s="17">
        <v>3.688542838E7</v>
      </c>
      <c r="E2340" s="17">
        <v>1.4330598E7</v>
      </c>
      <c r="F2340" s="17">
        <v>2.564539E7</v>
      </c>
      <c r="G2340" s="17">
        <v>4.0360251E7</v>
      </c>
      <c r="H2340" s="17">
        <v>9.9931066E7</v>
      </c>
    </row>
    <row r="2341">
      <c r="A2341" s="7" t="s">
        <v>5230</v>
      </c>
      <c r="B2341" s="17" t="s">
        <v>5231</v>
      </c>
      <c r="C2341" s="17">
        <v>28.0</v>
      </c>
      <c r="D2341" s="17">
        <v>1.434286561E7</v>
      </c>
      <c r="E2341" s="17">
        <v>5644511.0</v>
      </c>
      <c r="F2341" s="17">
        <v>7507525.0</v>
      </c>
      <c r="G2341" s="17">
        <v>2.1240049E7</v>
      </c>
      <c r="H2341" s="17">
        <v>3.4714309E7</v>
      </c>
    </row>
    <row r="2342">
      <c r="A2342" s="7" t="s">
        <v>5232</v>
      </c>
      <c r="B2342" s="17" t="s">
        <v>5233</v>
      </c>
      <c r="C2342" s="17">
        <v>30.0</v>
      </c>
      <c r="D2342" s="17">
        <v>2.182204673E7</v>
      </c>
      <c r="E2342" s="17">
        <v>1.30759E7</v>
      </c>
      <c r="F2342" s="17">
        <v>1.6735406E7</v>
      </c>
      <c r="G2342" s="17">
        <v>2.41746E7</v>
      </c>
      <c r="H2342" s="17">
        <v>3.4669351E7</v>
      </c>
    </row>
    <row r="2343">
      <c r="A2343" s="7" t="s">
        <v>5234</v>
      </c>
      <c r="B2343" s="17" t="s">
        <v>5235</v>
      </c>
      <c r="C2343" s="17">
        <v>8.0</v>
      </c>
      <c r="D2343" s="17">
        <v>2.237755525E7</v>
      </c>
      <c r="E2343" s="17">
        <v>9642200.0</v>
      </c>
      <c r="F2343" s="17">
        <v>1.2341078E7</v>
      </c>
      <c r="G2343" s="17">
        <v>1.3977451E7</v>
      </c>
      <c r="H2343" s="17">
        <v>9.0611146E7</v>
      </c>
    </row>
    <row r="2344">
      <c r="A2344" s="7" t="s">
        <v>5236</v>
      </c>
      <c r="B2344" s="17" t="s">
        <v>5237</v>
      </c>
      <c r="C2344" s="17">
        <v>3.0</v>
      </c>
      <c r="D2344" s="17">
        <v>8.2199985E7</v>
      </c>
      <c r="E2344" s="17">
        <v>2.99238E7</v>
      </c>
      <c r="F2344" s="17">
        <v>3.478585E7</v>
      </c>
      <c r="G2344" s="17">
        <v>1.81890305E8</v>
      </c>
      <c r="H2344" s="17">
        <v>1.81890305E8</v>
      </c>
    </row>
    <row r="2345">
      <c r="A2345" s="7" t="s">
        <v>5238</v>
      </c>
      <c r="B2345" s="17" t="s">
        <v>5239</v>
      </c>
      <c r="C2345" s="17">
        <v>56.0</v>
      </c>
      <c r="D2345" s="17">
        <v>1.113628061E7</v>
      </c>
      <c r="E2345" s="17">
        <v>6005167.0</v>
      </c>
      <c r="F2345" s="17">
        <v>8217347.0</v>
      </c>
      <c r="G2345" s="17">
        <v>1.1598985E7</v>
      </c>
      <c r="H2345" s="17">
        <v>1.8602815E7</v>
      </c>
    </row>
    <row r="2346">
      <c r="A2346" s="7" t="s">
        <v>5240</v>
      </c>
      <c r="B2346" s="17" t="s">
        <v>5241</v>
      </c>
      <c r="C2346" s="17">
        <v>460.0</v>
      </c>
      <c r="D2346" s="17">
        <v>9375854.416</v>
      </c>
      <c r="E2346" s="17">
        <v>5094220.0</v>
      </c>
      <c r="F2346" s="17">
        <v>7546560.0</v>
      </c>
      <c r="G2346" s="17">
        <v>1.0609164E7</v>
      </c>
      <c r="H2346" s="17">
        <v>1.5958722E7</v>
      </c>
    </row>
    <row r="2347">
      <c r="A2347" s="7" t="s">
        <v>5242</v>
      </c>
      <c r="B2347" s="17" t="s">
        <v>5243</v>
      </c>
      <c r="C2347" s="17">
        <v>351.0</v>
      </c>
      <c r="D2347" s="17">
        <v>9812326.926</v>
      </c>
      <c r="E2347" s="17">
        <v>4908577.0</v>
      </c>
      <c r="F2347" s="17">
        <v>7413660.0</v>
      </c>
      <c r="G2347" s="17">
        <v>1.0365667E7</v>
      </c>
      <c r="H2347" s="17">
        <v>1.6351035E7</v>
      </c>
    </row>
    <row r="2348">
      <c r="A2348" s="7" t="s">
        <v>5244</v>
      </c>
      <c r="B2348" s="17" t="s">
        <v>5245</v>
      </c>
      <c r="C2348" s="17">
        <v>15.0</v>
      </c>
      <c r="D2348" s="17">
        <v>6552328.867</v>
      </c>
      <c r="E2348" s="17">
        <v>3470531.0</v>
      </c>
      <c r="F2348" s="17">
        <v>5536253.0</v>
      </c>
      <c r="G2348" s="17">
        <v>8919850.0</v>
      </c>
      <c r="H2348" s="17">
        <v>1.3277E7</v>
      </c>
    </row>
    <row r="2349">
      <c r="A2349" s="7" t="s">
        <v>5246</v>
      </c>
      <c r="B2349" s="17" t="s">
        <v>5247</v>
      </c>
      <c r="C2349" s="17">
        <v>14.0</v>
      </c>
      <c r="D2349" s="17">
        <v>7401855.714</v>
      </c>
      <c r="E2349" s="17">
        <v>3661150.0</v>
      </c>
      <c r="F2349" s="17">
        <v>7553751.0</v>
      </c>
      <c r="G2349" s="17">
        <v>8390667.0</v>
      </c>
      <c r="H2349" s="17">
        <v>1.031133E7</v>
      </c>
    </row>
    <row r="2350">
      <c r="A2350" s="7" t="s">
        <v>5248</v>
      </c>
      <c r="B2350" s="17" t="s">
        <v>5249</v>
      </c>
      <c r="C2350" s="17">
        <v>1876.0</v>
      </c>
      <c r="D2350" s="17">
        <v>6719017.55</v>
      </c>
      <c r="E2350" s="17">
        <v>4214338.0</v>
      </c>
      <c r="F2350" s="17">
        <v>5702037.0</v>
      </c>
      <c r="G2350" s="17">
        <v>7991163.0</v>
      </c>
      <c r="H2350" s="17">
        <v>1.1224758E7</v>
      </c>
    </row>
    <row r="2351">
      <c r="A2351" s="7" t="s">
        <v>5250</v>
      </c>
      <c r="B2351" s="17" t="s">
        <v>5251</v>
      </c>
      <c r="C2351" s="17">
        <v>5192.0</v>
      </c>
      <c r="D2351" s="17">
        <v>7638159.168</v>
      </c>
      <c r="E2351" s="17">
        <v>4638890.0</v>
      </c>
      <c r="F2351" s="17">
        <v>6477944.0</v>
      </c>
      <c r="G2351" s="17">
        <v>9259528.0</v>
      </c>
      <c r="H2351" s="17">
        <v>1.2795092E7</v>
      </c>
    </row>
    <row r="2352">
      <c r="A2352" s="7" t="s">
        <v>5252</v>
      </c>
      <c r="B2352" s="17" t="s">
        <v>5253</v>
      </c>
      <c r="C2352" s="17">
        <v>1626.0</v>
      </c>
      <c r="D2352" s="17">
        <v>7871522.476</v>
      </c>
      <c r="E2352" s="17">
        <v>4786617.0</v>
      </c>
      <c r="F2352" s="17">
        <v>6707022.0</v>
      </c>
      <c r="G2352" s="17">
        <v>9385357.0</v>
      </c>
      <c r="H2352" s="17">
        <v>1.2725149E7</v>
      </c>
    </row>
    <row r="2353">
      <c r="A2353" s="7" t="s">
        <v>5254</v>
      </c>
      <c r="B2353" s="17" t="s">
        <v>5255</v>
      </c>
      <c r="C2353" s="17">
        <v>77.0</v>
      </c>
      <c r="D2353" s="17">
        <v>7993665.558</v>
      </c>
      <c r="E2353" s="17">
        <v>5051489.0</v>
      </c>
      <c r="F2353" s="17">
        <v>7037656.0</v>
      </c>
      <c r="G2353" s="17">
        <v>9835600.0</v>
      </c>
      <c r="H2353" s="17">
        <v>1.2900527E7</v>
      </c>
    </row>
    <row r="2354">
      <c r="A2354" s="7" t="s">
        <v>5256</v>
      </c>
      <c r="B2354" s="17" t="s">
        <v>5257</v>
      </c>
      <c r="C2354" s="17">
        <v>1160.0</v>
      </c>
      <c r="D2354" s="17">
        <v>8941717.04</v>
      </c>
      <c r="E2354" s="17">
        <v>4976312.0</v>
      </c>
      <c r="F2354" s="17">
        <v>7165271.0</v>
      </c>
      <c r="G2354" s="17">
        <v>1.0063202E7</v>
      </c>
      <c r="H2354" s="17">
        <v>1.5594508E7</v>
      </c>
    </row>
    <row r="2355">
      <c r="A2355" s="7" t="s">
        <v>5258</v>
      </c>
      <c r="B2355" s="17" t="s">
        <v>5259</v>
      </c>
      <c r="C2355" s="17">
        <v>27.0</v>
      </c>
      <c r="D2355" s="17">
        <v>2.530484819E7</v>
      </c>
      <c r="E2355" s="17">
        <v>9817267.0</v>
      </c>
      <c r="F2355" s="17">
        <v>1.5105586E7</v>
      </c>
      <c r="G2355" s="17">
        <v>4.0444477E7</v>
      </c>
      <c r="H2355" s="17">
        <v>6.1325636E7</v>
      </c>
    </row>
    <row r="2356">
      <c r="A2356" s="7" t="s">
        <v>5260</v>
      </c>
      <c r="B2356" s="17" t="s">
        <v>5261</v>
      </c>
      <c r="C2356" s="17">
        <v>67.0</v>
      </c>
      <c r="D2356" s="17">
        <v>3.859683913E7</v>
      </c>
      <c r="E2356" s="17">
        <v>1.3374986E7</v>
      </c>
      <c r="F2356" s="17">
        <v>1.9386353E7</v>
      </c>
      <c r="G2356" s="17">
        <v>3.9487027E7</v>
      </c>
      <c r="H2356" s="17">
        <v>1.01622972E8</v>
      </c>
    </row>
    <row r="2357">
      <c r="A2357" s="7" t="s">
        <v>5262</v>
      </c>
      <c r="B2357" s="17" t="s">
        <v>5263</v>
      </c>
      <c r="C2357" s="17">
        <v>76.0</v>
      </c>
      <c r="D2357" s="17">
        <v>1.345017592E7</v>
      </c>
      <c r="E2357" s="17">
        <v>6118272.0</v>
      </c>
      <c r="F2357" s="17">
        <v>8590553.0</v>
      </c>
      <c r="G2357" s="17">
        <v>1.5059798E7</v>
      </c>
      <c r="H2357" s="17">
        <v>2.7627978E7</v>
      </c>
    </row>
    <row r="2358">
      <c r="A2358" s="7" t="s">
        <v>5264</v>
      </c>
      <c r="B2358" s="17" t="s">
        <v>5265</v>
      </c>
      <c r="C2358" s="17">
        <v>62.0</v>
      </c>
      <c r="D2358" s="17">
        <v>1.323087874E7</v>
      </c>
      <c r="E2358" s="17">
        <v>5076023.0</v>
      </c>
      <c r="F2358" s="17">
        <v>8582102.0</v>
      </c>
      <c r="G2358" s="17">
        <v>1.71429E7</v>
      </c>
      <c r="H2358" s="17">
        <v>3.4174661E7</v>
      </c>
    </row>
    <row r="2359">
      <c r="A2359" s="7" t="s">
        <v>5266</v>
      </c>
      <c r="B2359" s="17" t="s">
        <v>5267</v>
      </c>
      <c r="C2359" s="17">
        <v>1560.0</v>
      </c>
      <c r="D2359" s="17">
        <v>8214498.474</v>
      </c>
      <c r="E2359" s="17">
        <v>3382534.0</v>
      </c>
      <c r="F2359" s="17">
        <v>5032168.0</v>
      </c>
      <c r="G2359" s="17">
        <v>8922371.0</v>
      </c>
      <c r="H2359" s="17">
        <v>1.5363045E7</v>
      </c>
    </row>
    <row r="2360">
      <c r="A2360" s="7" t="s">
        <v>651</v>
      </c>
      <c r="B2360" s="17" t="s">
        <v>652</v>
      </c>
      <c r="C2360" s="17">
        <v>123.0</v>
      </c>
      <c r="D2360" s="17">
        <v>1.053712378E7</v>
      </c>
      <c r="E2360" s="17">
        <v>4823910.0</v>
      </c>
      <c r="F2360" s="17">
        <v>7243577.0</v>
      </c>
      <c r="G2360" s="17">
        <v>1.149288E7</v>
      </c>
      <c r="H2360" s="17">
        <v>1.9445353E7</v>
      </c>
    </row>
    <row r="2361">
      <c r="A2361" s="7" t="s">
        <v>5268</v>
      </c>
      <c r="B2361" s="17" t="s">
        <v>5269</v>
      </c>
      <c r="C2361" s="17">
        <v>927.0</v>
      </c>
      <c r="D2361" s="17">
        <v>1.238355949E7</v>
      </c>
      <c r="E2361" s="17">
        <v>4610895.0</v>
      </c>
      <c r="F2361" s="17">
        <v>7580160.0</v>
      </c>
      <c r="G2361" s="17">
        <v>1.2881275E7</v>
      </c>
      <c r="H2361" s="17">
        <v>2.1793342E7</v>
      </c>
    </row>
    <row r="2362">
      <c r="A2362" s="7" t="s">
        <v>5270</v>
      </c>
      <c r="B2362" s="17" t="s">
        <v>5271</v>
      </c>
      <c r="C2362" s="17">
        <v>27.0</v>
      </c>
      <c r="D2362" s="17">
        <v>9815716.556</v>
      </c>
      <c r="E2362" s="17">
        <v>3621850.0</v>
      </c>
      <c r="F2362" s="17">
        <v>7781649.0</v>
      </c>
      <c r="G2362" s="17">
        <v>1.7057793E7</v>
      </c>
      <c r="H2362" s="17">
        <v>2.0021886E7</v>
      </c>
    </row>
    <row r="2363">
      <c r="A2363" s="7" t="s">
        <v>5272</v>
      </c>
      <c r="B2363" s="17" t="s">
        <v>5273</v>
      </c>
      <c r="C2363" s="17">
        <v>27.0</v>
      </c>
      <c r="D2363" s="17">
        <v>1.020141474E7</v>
      </c>
      <c r="E2363" s="17">
        <v>6658480.0</v>
      </c>
      <c r="F2363" s="17">
        <v>9311695.0</v>
      </c>
      <c r="G2363" s="17">
        <v>1.2374061E7</v>
      </c>
      <c r="H2363" s="17">
        <v>1.6608427E7</v>
      </c>
    </row>
    <row r="2364">
      <c r="A2364" s="7" t="s">
        <v>5274</v>
      </c>
      <c r="B2364" s="17" t="s">
        <v>5275</v>
      </c>
      <c r="C2364" s="17">
        <v>28.0</v>
      </c>
      <c r="D2364" s="17">
        <v>7722395.286</v>
      </c>
      <c r="E2364" s="17">
        <v>4180297.0</v>
      </c>
      <c r="F2364" s="17">
        <v>5766688.0</v>
      </c>
      <c r="G2364" s="17">
        <v>7813585.0</v>
      </c>
      <c r="H2364" s="17">
        <v>1.8021274E7</v>
      </c>
    </row>
    <row r="2365">
      <c r="A2365" s="7" t="s">
        <v>5276</v>
      </c>
      <c r="B2365" s="17" t="s">
        <v>5277</v>
      </c>
      <c r="C2365" s="17">
        <v>39.0</v>
      </c>
      <c r="D2365" s="17">
        <v>8544815.462</v>
      </c>
      <c r="E2365" s="17">
        <v>3895194.0</v>
      </c>
      <c r="F2365" s="17">
        <v>6995900.0</v>
      </c>
      <c r="G2365" s="17">
        <v>1.135555E7</v>
      </c>
      <c r="H2365" s="17">
        <v>1.704375E7</v>
      </c>
    </row>
    <row r="2366">
      <c r="A2366" s="7" t="s">
        <v>5278</v>
      </c>
      <c r="B2366" s="17" t="s">
        <v>5279</v>
      </c>
      <c r="C2366" s="17">
        <v>21.0</v>
      </c>
      <c r="D2366" s="17">
        <v>6219373.714</v>
      </c>
      <c r="E2366" s="17">
        <v>4002704.0</v>
      </c>
      <c r="F2366" s="17">
        <v>4562667.0</v>
      </c>
      <c r="G2366" s="17">
        <v>6434895.0</v>
      </c>
      <c r="H2366" s="17">
        <v>1.023823E7</v>
      </c>
    </row>
    <row r="2367">
      <c r="A2367" s="7" t="s">
        <v>5280</v>
      </c>
      <c r="B2367" s="17" t="s">
        <v>5281</v>
      </c>
      <c r="C2367" s="17">
        <v>7.0</v>
      </c>
      <c r="D2367" s="17">
        <v>4740304.286</v>
      </c>
      <c r="E2367" s="17">
        <v>3432842.0</v>
      </c>
      <c r="F2367" s="17">
        <v>4511000.0</v>
      </c>
      <c r="G2367" s="17">
        <v>5127000.0</v>
      </c>
      <c r="H2367" s="17">
        <v>8425516.0</v>
      </c>
    </row>
    <row r="2368">
      <c r="A2368" s="7" t="s">
        <v>5282</v>
      </c>
      <c r="B2368" s="17" t="s">
        <v>5283</v>
      </c>
      <c r="C2368" s="17">
        <v>3.0</v>
      </c>
      <c r="D2368" s="17">
        <v>5362340.0</v>
      </c>
      <c r="E2368" s="17">
        <v>1992174.0</v>
      </c>
      <c r="F2368" s="17">
        <v>6763141.0</v>
      </c>
      <c r="G2368" s="17">
        <v>7331705.0</v>
      </c>
      <c r="H2368" s="17">
        <v>7331705.0</v>
      </c>
    </row>
    <row r="2369">
      <c r="A2369" s="7" t="s">
        <v>5284</v>
      </c>
      <c r="B2369" s="17" t="s">
        <v>5285</v>
      </c>
      <c r="C2369" s="17">
        <v>1.0</v>
      </c>
      <c r="D2369" s="17">
        <v>4147779.0</v>
      </c>
      <c r="E2369" s="17">
        <v>4147779.0</v>
      </c>
      <c r="F2369" s="17">
        <v>4147779.0</v>
      </c>
      <c r="G2369" s="17">
        <v>4147779.0</v>
      </c>
      <c r="H2369" s="17">
        <v>4147779.0</v>
      </c>
    </row>
    <row r="2370">
      <c r="A2370" s="7" t="s">
        <v>5286</v>
      </c>
      <c r="B2370" s="17" t="s">
        <v>5287</v>
      </c>
      <c r="C2370" s="17">
        <v>17.0</v>
      </c>
      <c r="D2370" s="17">
        <v>5853714.412</v>
      </c>
      <c r="E2370" s="17">
        <v>4526498.0</v>
      </c>
      <c r="F2370" s="17">
        <v>5354947.0</v>
      </c>
      <c r="G2370" s="17">
        <v>7906029.0</v>
      </c>
      <c r="H2370" s="17">
        <v>8276760.0</v>
      </c>
    </row>
    <row r="2371">
      <c r="A2371" s="7" t="s">
        <v>5288</v>
      </c>
      <c r="B2371" s="17" t="s">
        <v>5289</v>
      </c>
      <c r="C2371" s="17">
        <v>11.0</v>
      </c>
      <c r="D2371" s="17">
        <v>4283459.364</v>
      </c>
      <c r="E2371" s="17">
        <v>3075402.0</v>
      </c>
      <c r="F2371" s="17">
        <v>3875737.0</v>
      </c>
      <c r="G2371" s="17">
        <v>5354956.0</v>
      </c>
      <c r="H2371" s="17">
        <v>8060108.0</v>
      </c>
    </row>
    <row r="2372">
      <c r="A2372" s="7" t="s">
        <v>5290</v>
      </c>
      <c r="B2372" s="17" t="s">
        <v>5291</v>
      </c>
      <c r="C2372" s="17">
        <v>1088.0</v>
      </c>
      <c r="D2372" s="17">
        <v>5423751.529</v>
      </c>
      <c r="E2372" s="17">
        <v>3430000.0</v>
      </c>
      <c r="F2372" s="17">
        <v>4736763.0</v>
      </c>
      <c r="G2372" s="17">
        <v>6198023.0</v>
      </c>
      <c r="H2372" s="17">
        <v>8917714.0</v>
      </c>
    </row>
    <row r="2373">
      <c r="A2373" s="7" t="s">
        <v>5292</v>
      </c>
      <c r="B2373" s="17" t="s">
        <v>5293</v>
      </c>
      <c r="C2373" s="17">
        <v>13.0</v>
      </c>
      <c r="D2373" s="17">
        <v>4415875.385</v>
      </c>
      <c r="E2373" s="17">
        <v>2982743.0</v>
      </c>
      <c r="F2373" s="17">
        <v>4304800.0</v>
      </c>
      <c r="G2373" s="17">
        <v>5094275.0</v>
      </c>
      <c r="H2373" s="17">
        <v>6596000.0</v>
      </c>
    </row>
    <row r="2374">
      <c r="A2374" s="7" t="s">
        <v>5294</v>
      </c>
      <c r="B2374" s="17" t="s">
        <v>5295</v>
      </c>
      <c r="C2374" s="17">
        <v>571.0</v>
      </c>
      <c r="D2374" s="17">
        <v>6797948.551</v>
      </c>
      <c r="E2374" s="17">
        <v>2895000.0</v>
      </c>
      <c r="F2374" s="17">
        <v>4149631.0</v>
      </c>
      <c r="G2374" s="17">
        <v>5984436.0</v>
      </c>
      <c r="H2374" s="17">
        <v>8406877.0</v>
      </c>
    </row>
    <row r="2375">
      <c r="A2375" s="7" t="s">
        <v>5296</v>
      </c>
      <c r="B2375" s="17" t="s">
        <v>5297</v>
      </c>
      <c r="C2375" s="17">
        <v>4.0</v>
      </c>
      <c r="D2375" s="17">
        <v>2.515423575E7</v>
      </c>
      <c r="E2375" s="17">
        <v>2725000.0</v>
      </c>
      <c r="F2375" s="17">
        <v>5501900.0</v>
      </c>
      <c r="G2375" s="17">
        <v>1.057057E7</v>
      </c>
      <c r="H2375" s="17">
        <v>8.1819473E7</v>
      </c>
    </row>
    <row r="2376">
      <c r="A2376" s="7" t="s">
        <v>5298</v>
      </c>
      <c r="B2376" s="17" t="s">
        <v>5299</v>
      </c>
      <c r="C2376" s="17">
        <v>2548.0</v>
      </c>
      <c r="D2376" s="17">
        <v>5998818.015</v>
      </c>
      <c r="E2376" s="17">
        <v>3893260.0</v>
      </c>
      <c r="F2376" s="17">
        <v>5302183.0</v>
      </c>
      <c r="G2376" s="17">
        <v>7319238.0</v>
      </c>
      <c r="H2376" s="17">
        <v>9390461.0</v>
      </c>
    </row>
    <row r="2377">
      <c r="A2377" s="7" t="s">
        <v>5300</v>
      </c>
      <c r="B2377" s="17" t="s">
        <v>5301</v>
      </c>
      <c r="C2377" s="17">
        <v>4344.0</v>
      </c>
      <c r="D2377" s="17">
        <v>5785205.581</v>
      </c>
      <c r="E2377" s="17">
        <v>3646818.0</v>
      </c>
      <c r="F2377" s="17">
        <v>5046200.0</v>
      </c>
      <c r="G2377" s="17">
        <v>6823884.0</v>
      </c>
      <c r="H2377" s="17">
        <v>9083111.0</v>
      </c>
    </row>
    <row r="2378">
      <c r="A2378" s="7" t="s">
        <v>5302</v>
      </c>
      <c r="B2378" s="17" t="s">
        <v>5303</v>
      </c>
      <c r="C2378" s="17">
        <v>9.0</v>
      </c>
      <c r="D2378" s="17">
        <v>6419638.0</v>
      </c>
      <c r="E2378" s="17">
        <v>3791844.0</v>
      </c>
      <c r="F2378" s="17">
        <v>6286297.0</v>
      </c>
      <c r="G2378" s="17">
        <v>9166241.0</v>
      </c>
      <c r="H2378" s="17">
        <v>9883315.0</v>
      </c>
    </row>
    <row r="2379">
      <c r="A2379" s="7" t="s">
        <v>5304</v>
      </c>
      <c r="B2379" s="17" t="s">
        <v>5305</v>
      </c>
      <c r="C2379" s="17">
        <v>40.0</v>
      </c>
      <c r="D2379" s="17">
        <v>7650547.1</v>
      </c>
      <c r="E2379" s="17">
        <v>4990316.0</v>
      </c>
      <c r="F2379" s="17">
        <v>5868687.0</v>
      </c>
      <c r="G2379" s="17">
        <v>7907981.0</v>
      </c>
      <c r="H2379" s="17">
        <v>1.3787176E7</v>
      </c>
    </row>
    <row r="2380">
      <c r="A2380" s="7" t="s">
        <v>5306</v>
      </c>
      <c r="B2380" s="17" t="s">
        <v>5307</v>
      </c>
      <c r="C2380" s="17">
        <v>730.0</v>
      </c>
      <c r="D2380" s="17">
        <v>6046989.138</v>
      </c>
      <c r="E2380" s="17">
        <v>3996060.0</v>
      </c>
      <c r="F2380" s="17">
        <v>5064659.0</v>
      </c>
      <c r="G2380" s="17">
        <v>8311601.0</v>
      </c>
      <c r="H2380" s="17">
        <v>9218083.0</v>
      </c>
    </row>
    <row r="2381">
      <c r="A2381" s="7" t="s">
        <v>5308</v>
      </c>
      <c r="B2381" s="17" t="s">
        <v>5309</v>
      </c>
      <c r="C2381" s="17">
        <v>854.0</v>
      </c>
      <c r="D2381" s="17">
        <v>6568680.315</v>
      </c>
      <c r="E2381" s="17">
        <v>4391873.0</v>
      </c>
      <c r="F2381" s="17">
        <v>4795057.0</v>
      </c>
      <c r="G2381" s="17">
        <v>6570984.0</v>
      </c>
      <c r="H2381" s="17">
        <v>1.3316185E7</v>
      </c>
    </row>
    <row r="2382">
      <c r="A2382" s="7" t="s">
        <v>5310</v>
      </c>
      <c r="B2382" s="17" t="s">
        <v>5311</v>
      </c>
      <c r="C2382" s="17">
        <v>286.0</v>
      </c>
      <c r="D2382" s="17">
        <v>9681391.776</v>
      </c>
      <c r="E2382" s="17">
        <v>4547499.0</v>
      </c>
      <c r="F2382" s="17">
        <v>7341600.0</v>
      </c>
      <c r="G2382" s="17">
        <v>1.0230526E7</v>
      </c>
      <c r="H2382" s="17">
        <v>2.1502549E7</v>
      </c>
    </row>
    <row r="2383">
      <c r="A2383" s="7" t="s">
        <v>5312</v>
      </c>
      <c r="B2383" s="17" t="s">
        <v>5313</v>
      </c>
      <c r="C2383" s="17">
        <v>3.0</v>
      </c>
      <c r="D2383" s="17">
        <v>4386683.0</v>
      </c>
      <c r="E2383" s="17">
        <v>1025000.0</v>
      </c>
      <c r="F2383" s="17">
        <v>2182772.0</v>
      </c>
      <c r="G2383" s="17">
        <v>9952277.0</v>
      </c>
      <c r="H2383" s="17">
        <v>9952277.0</v>
      </c>
    </row>
    <row r="2384">
      <c r="A2384" s="7" t="s">
        <v>5314</v>
      </c>
      <c r="B2384" s="17" t="s">
        <v>5315</v>
      </c>
      <c r="C2384" s="17">
        <v>2.0</v>
      </c>
      <c r="D2384" s="17">
        <v>5330218.0</v>
      </c>
      <c r="E2384" s="17">
        <v>3397436.0</v>
      </c>
      <c r="F2384" s="17">
        <v>3397436.0</v>
      </c>
      <c r="G2384" s="17">
        <v>7263000.0</v>
      </c>
      <c r="H2384" s="17">
        <v>7263000.0</v>
      </c>
    </row>
    <row r="2385">
      <c r="A2385" s="7" t="s">
        <v>5316</v>
      </c>
      <c r="B2385" s="17" t="s">
        <v>5317</v>
      </c>
      <c r="C2385" s="17">
        <v>42.0</v>
      </c>
      <c r="D2385" s="17">
        <v>8602102.929</v>
      </c>
      <c r="E2385" s="17">
        <v>7061400.0</v>
      </c>
      <c r="F2385" s="17">
        <v>7634900.0</v>
      </c>
      <c r="G2385" s="17">
        <v>8453200.0</v>
      </c>
      <c r="H2385" s="17">
        <v>9531900.0</v>
      </c>
    </row>
    <row r="2386">
      <c r="A2386" s="7" t="s">
        <v>5318</v>
      </c>
      <c r="B2386" s="17" t="s">
        <v>5319</v>
      </c>
      <c r="C2386" s="17">
        <v>122376.0</v>
      </c>
      <c r="D2386" s="17">
        <v>5891398.284</v>
      </c>
      <c r="E2386" s="17">
        <v>3553000.0</v>
      </c>
      <c r="F2386" s="17">
        <v>4896227.0</v>
      </c>
      <c r="G2386" s="17">
        <v>7050000.0</v>
      </c>
      <c r="H2386" s="17">
        <v>1.0524206E7</v>
      </c>
    </row>
    <row r="2387">
      <c r="A2387" s="7" t="s">
        <v>5320</v>
      </c>
      <c r="B2387" s="17" t="s">
        <v>5321</v>
      </c>
      <c r="C2387" s="17">
        <v>2221.0</v>
      </c>
      <c r="D2387" s="17">
        <v>4020964.588</v>
      </c>
      <c r="E2387" s="17">
        <v>2648977.0</v>
      </c>
      <c r="F2387" s="17">
        <v>3407020.0</v>
      </c>
      <c r="G2387" s="17">
        <v>4471383.0</v>
      </c>
      <c r="H2387" s="17">
        <v>6358759.0</v>
      </c>
    </row>
    <row r="2388">
      <c r="A2388" s="7" t="s">
        <v>5322</v>
      </c>
      <c r="B2388" s="17" t="s">
        <v>5323</v>
      </c>
      <c r="C2388" s="17">
        <v>296683.0</v>
      </c>
      <c r="D2388" s="17">
        <v>4921070.76</v>
      </c>
      <c r="E2388" s="17">
        <v>3109211.0</v>
      </c>
      <c r="F2388" s="17">
        <v>4150771.0</v>
      </c>
      <c r="G2388" s="17">
        <v>5758850.0</v>
      </c>
      <c r="H2388" s="17">
        <v>7881418.0</v>
      </c>
    </row>
    <row r="2389">
      <c r="A2389" s="7" t="s">
        <v>5324</v>
      </c>
      <c r="B2389" s="17" t="s">
        <v>5325</v>
      </c>
      <c r="C2389" s="17">
        <v>33258.0</v>
      </c>
      <c r="D2389" s="17">
        <v>4812941.15</v>
      </c>
      <c r="E2389" s="17">
        <v>3046034.0</v>
      </c>
      <c r="F2389" s="17">
        <v>4066949.0</v>
      </c>
      <c r="G2389" s="17">
        <v>5568011.0</v>
      </c>
      <c r="H2389" s="17">
        <v>7776800.0</v>
      </c>
    </row>
    <row r="2390">
      <c r="A2390" s="7" t="s">
        <v>5326</v>
      </c>
      <c r="B2390" s="17" t="s">
        <v>5327</v>
      </c>
      <c r="C2390" s="17">
        <v>18.0</v>
      </c>
      <c r="D2390" s="17">
        <v>7139956.611</v>
      </c>
      <c r="E2390" s="17">
        <v>2810000.0</v>
      </c>
      <c r="F2390" s="17">
        <v>5143744.0</v>
      </c>
      <c r="G2390" s="17">
        <v>6851808.0</v>
      </c>
      <c r="H2390" s="17">
        <v>1.7518804E7</v>
      </c>
    </row>
    <row r="2391">
      <c r="A2391" s="7" t="s">
        <v>5328</v>
      </c>
      <c r="B2391" s="17" t="s">
        <v>5329</v>
      </c>
      <c r="C2391" s="17">
        <v>5.0</v>
      </c>
      <c r="D2391" s="17">
        <v>6318655.6</v>
      </c>
      <c r="E2391" s="17">
        <v>2946546.0</v>
      </c>
      <c r="F2391" s="17">
        <v>3194715.0</v>
      </c>
      <c r="G2391" s="17">
        <v>9272000.0</v>
      </c>
      <c r="H2391" s="17">
        <v>1.33326E7</v>
      </c>
    </row>
    <row r="2392">
      <c r="A2392" s="7" t="s">
        <v>5330</v>
      </c>
      <c r="B2392" s="17" t="s">
        <v>5331</v>
      </c>
      <c r="C2392" s="17">
        <v>4.0</v>
      </c>
      <c r="D2392" s="17">
        <v>8960715.0</v>
      </c>
      <c r="E2392" s="17">
        <v>4871268.0</v>
      </c>
      <c r="F2392" s="17">
        <v>7024504.0</v>
      </c>
      <c r="G2392" s="17">
        <v>7024504.0</v>
      </c>
      <c r="H2392" s="17">
        <v>1.6922584E7</v>
      </c>
    </row>
    <row r="2393">
      <c r="A2393" s="7" t="s">
        <v>5332</v>
      </c>
      <c r="B2393" s="17" t="s">
        <v>5333</v>
      </c>
      <c r="C2393" s="17">
        <v>235.0</v>
      </c>
      <c r="D2393" s="17">
        <v>4281202.966</v>
      </c>
      <c r="E2393" s="17">
        <v>3648778.0</v>
      </c>
      <c r="F2393" s="17">
        <v>4286842.0</v>
      </c>
      <c r="G2393" s="17">
        <v>4678254.0</v>
      </c>
      <c r="H2393" s="17">
        <v>5079476.0</v>
      </c>
    </row>
    <row r="2394">
      <c r="A2394" s="7" t="s">
        <v>5334</v>
      </c>
      <c r="B2394" s="17" t="s">
        <v>5335</v>
      </c>
      <c r="C2394" s="17">
        <v>63079.0</v>
      </c>
      <c r="D2394" s="17">
        <v>1.237158609E7</v>
      </c>
      <c r="E2394" s="17">
        <v>7431570.0</v>
      </c>
      <c r="F2394" s="17">
        <v>1.040615E7</v>
      </c>
      <c r="G2394" s="17">
        <v>1.4763489E7</v>
      </c>
      <c r="H2394" s="17">
        <v>2.1188E7</v>
      </c>
    </row>
    <row r="2395">
      <c r="A2395" s="7" t="s">
        <v>5336</v>
      </c>
      <c r="B2395" s="17" t="s">
        <v>5337</v>
      </c>
      <c r="C2395" s="17">
        <v>425092.0</v>
      </c>
      <c r="D2395" s="17">
        <v>1.113497756E7</v>
      </c>
      <c r="E2395" s="17">
        <v>7160061.0</v>
      </c>
      <c r="F2395" s="17">
        <v>9717195.0</v>
      </c>
      <c r="G2395" s="17">
        <v>1.32238E7</v>
      </c>
      <c r="H2395" s="17">
        <v>1.781E7</v>
      </c>
    </row>
    <row r="2396">
      <c r="A2396" s="7" t="s">
        <v>5338</v>
      </c>
      <c r="B2396" s="17" t="s">
        <v>5339</v>
      </c>
      <c r="C2396" s="17">
        <v>6372.0</v>
      </c>
      <c r="D2396" s="17">
        <v>1.09538294E7</v>
      </c>
      <c r="E2396" s="17">
        <v>6377032.0</v>
      </c>
      <c r="F2396" s="17">
        <v>9220835.0</v>
      </c>
      <c r="G2396" s="17">
        <v>1.3611507E7</v>
      </c>
      <c r="H2396" s="17">
        <v>2.024275E7</v>
      </c>
    </row>
    <row r="2397">
      <c r="A2397" s="7" t="s">
        <v>5340</v>
      </c>
      <c r="B2397" s="17" t="s">
        <v>5341</v>
      </c>
      <c r="C2397" s="17">
        <v>392.0</v>
      </c>
      <c r="D2397" s="17">
        <v>1.488164012E7</v>
      </c>
      <c r="E2397" s="17">
        <v>7162374.0</v>
      </c>
      <c r="F2397" s="17">
        <v>1.1396226E7</v>
      </c>
      <c r="G2397" s="17">
        <v>1.8232359E7</v>
      </c>
      <c r="H2397" s="17">
        <v>2.8905483E7</v>
      </c>
    </row>
    <row r="2398">
      <c r="A2398" s="7" t="s">
        <v>5342</v>
      </c>
      <c r="B2398" s="17" t="s">
        <v>5343</v>
      </c>
      <c r="C2398" s="17">
        <v>296790.0</v>
      </c>
      <c r="D2398" s="17">
        <v>1.121828807E7</v>
      </c>
      <c r="E2398" s="17">
        <v>7129142.0</v>
      </c>
      <c r="F2398" s="17">
        <v>9694726.0</v>
      </c>
      <c r="G2398" s="17">
        <v>1.3258E7</v>
      </c>
      <c r="H2398" s="17">
        <v>1.8137209E7</v>
      </c>
    </row>
    <row r="2399">
      <c r="A2399" s="7" t="s">
        <v>5344</v>
      </c>
      <c r="B2399" s="17" t="s">
        <v>5345</v>
      </c>
      <c r="C2399" s="17">
        <v>119.0</v>
      </c>
      <c r="D2399" s="17">
        <v>1.842435287E7</v>
      </c>
      <c r="E2399" s="17">
        <v>8275571.0</v>
      </c>
      <c r="F2399" s="17">
        <v>1.1842263E7</v>
      </c>
      <c r="G2399" s="17">
        <v>2.1718447E7</v>
      </c>
      <c r="H2399" s="17">
        <v>3.8155939E7</v>
      </c>
    </row>
    <row r="2400">
      <c r="A2400" s="7" t="s">
        <v>5346</v>
      </c>
      <c r="B2400" s="17" t="s">
        <v>5347</v>
      </c>
      <c r="C2400" s="17">
        <v>150690.0</v>
      </c>
      <c r="D2400" s="17">
        <v>1.119035182E7</v>
      </c>
      <c r="E2400" s="17">
        <v>7169497.0</v>
      </c>
      <c r="F2400" s="17">
        <v>9416475.0</v>
      </c>
      <c r="G2400" s="17">
        <v>1.2775028E7</v>
      </c>
      <c r="H2400" s="17">
        <v>1.8830436E7</v>
      </c>
    </row>
    <row r="2401">
      <c r="A2401" s="7" t="s">
        <v>5348</v>
      </c>
      <c r="B2401" s="17" t="s">
        <v>5349</v>
      </c>
      <c r="C2401" s="17">
        <v>146.0</v>
      </c>
      <c r="D2401" s="17">
        <v>4411209.836</v>
      </c>
      <c r="E2401" s="17">
        <v>1908017.0</v>
      </c>
      <c r="F2401" s="17">
        <v>2872000.0</v>
      </c>
      <c r="G2401" s="17">
        <v>4034518.0</v>
      </c>
      <c r="H2401" s="17">
        <v>8803355.0</v>
      </c>
    </row>
    <row r="2402">
      <c r="A2402" s="7" t="s">
        <v>5350</v>
      </c>
      <c r="B2402" s="17" t="s">
        <v>5351</v>
      </c>
      <c r="C2402" s="17">
        <v>220.0</v>
      </c>
      <c r="D2402" s="17">
        <v>1.198585724E7</v>
      </c>
      <c r="E2402" s="17">
        <v>4986417.0</v>
      </c>
      <c r="F2402" s="17">
        <v>8911881.0</v>
      </c>
      <c r="G2402" s="17">
        <v>1.17873E7</v>
      </c>
      <c r="H2402" s="17">
        <v>2.345228E7</v>
      </c>
    </row>
    <row r="2403">
      <c r="A2403" s="7" t="s">
        <v>5352</v>
      </c>
      <c r="B2403" s="17" t="s">
        <v>5353</v>
      </c>
      <c r="C2403" s="17">
        <v>14.0</v>
      </c>
      <c r="D2403" s="17">
        <v>1.102328671E7</v>
      </c>
      <c r="E2403" s="17">
        <v>5872923.0</v>
      </c>
      <c r="F2403" s="17">
        <v>7910039.0</v>
      </c>
      <c r="G2403" s="17">
        <v>1.4728992E7</v>
      </c>
      <c r="H2403" s="17">
        <v>1.8789205E7</v>
      </c>
    </row>
    <row r="2404">
      <c r="A2404" s="7" t="s">
        <v>5354</v>
      </c>
      <c r="B2404" s="17" t="s">
        <v>5355</v>
      </c>
      <c r="C2404" s="17">
        <v>34.0</v>
      </c>
      <c r="D2404" s="17">
        <v>2.403508053E7</v>
      </c>
      <c r="E2404" s="17">
        <v>1.5611564E7</v>
      </c>
      <c r="F2404" s="17">
        <v>1.989023E7</v>
      </c>
      <c r="G2404" s="17">
        <v>2.7847023E7</v>
      </c>
      <c r="H2404" s="17">
        <v>4.1563632E7</v>
      </c>
    </row>
    <row r="2405">
      <c r="A2405" s="7" t="s">
        <v>5356</v>
      </c>
      <c r="B2405" s="17" t="s">
        <v>5357</v>
      </c>
      <c r="C2405" s="17">
        <v>80915.0</v>
      </c>
      <c r="D2405" s="17">
        <v>8924898.585</v>
      </c>
      <c r="E2405" s="17">
        <v>4566278.0</v>
      </c>
      <c r="F2405" s="17">
        <v>7159829.0</v>
      </c>
      <c r="G2405" s="17">
        <v>1.13854E7</v>
      </c>
      <c r="H2405" s="17">
        <v>1.6130252E7</v>
      </c>
    </row>
    <row r="2406">
      <c r="A2406" s="7" t="s">
        <v>5358</v>
      </c>
      <c r="B2406" s="17" t="s">
        <v>5359</v>
      </c>
      <c r="C2406" s="17">
        <v>23.0</v>
      </c>
      <c r="D2406" s="17">
        <v>8204152.913</v>
      </c>
      <c r="E2406" s="17">
        <v>4238171.0</v>
      </c>
      <c r="F2406" s="17">
        <v>4853150.0</v>
      </c>
      <c r="G2406" s="17">
        <v>9865540.0</v>
      </c>
      <c r="H2406" s="17">
        <v>1.4592313E7</v>
      </c>
    </row>
    <row r="2407">
      <c r="A2407" s="7" t="s">
        <v>5360</v>
      </c>
      <c r="B2407" s="17" t="s">
        <v>5361</v>
      </c>
      <c r="C2407" s="17">
        <v>150405.0</v>
      </c>
      <c r="D2407" s="17">
        <v>8405957.469</v>
      </c>
      <c r="E2407" s="17">
        <v>4313360.0</v>
      </c>
      <c r="F2407" s="17">
        <v>7128130.0</v>
      </c>
      <c r="G2407" s="17">
        <v>1.0692372E7</v>
      </c>
      <c r="H2407" s="17">
        <v>1.5025216E7</v>
      </c>
    </row>
    <row r="2408">
      <c r="A2408" s="7" t="s">
        <v>5362</v>
      </c>
      <c r="B2408" s="17" t="s">
        <v>5363</v>
      </c>
      <c r="C2408" s="17">
        <v>1007.0</v>
      </c>
      <c r="D2408" s="17">
        <v>6237832.725</v>
      </c>
      <c r="E2408" s="17">
        <v>2882070.0</v>
      </c>
      <c r="F2408" s="17">
        <v>4072707.0</v>
      </c>
      <c r="G2408" s="17">
        <v>7521500.0</v>
      </c>
      <c r="H2408" s="17">
        <v>1.3074458E7</v>
      </c>
    </row>
    <row r="2409">
      <c r="A2409" s="7" t="s">
        <v>5364</v>
      </c>
      <c r="B2409" s="17" t="s">
        <v>5365</v>
      </c>
      <c r="C2409" s="17">
        <v>60.0</v>
      </c>
      <c r="D2409" s="17">
        <v>1.469841267E7</v>
      </c>
      <c r="E2409" s="17">
        <v>5550646.0</v>
      </c>
      <c r="F2409" s="17">
        <v>1.1325987E7</v>
      </c>
      <c r="G2409" s="17">
        <v>2.1796177E7</v>
      </c>
      <c r="H2409" s="17">
        <v>2.9788651E7</v>
      </c>
    </row>
    <row r="2410">
      <c r="A2410" s="7" t="s">
        <v>5366</v>
      </c>
      <c r="B2410" s="17" t="s">
        <v>5367</v>
      </c>
      <c r="C2410" s="17">
        <v>173.0</v>
      </c>
      <c r="D2410" s="17">
        <v>1.251090782E7</v>
      </c>
      <c r="E2410" s="17">
        <v>5009623.0</v>
      </c>
      <c r="F2410" s="17">
        <v>7425064.0</v>
      </c>
      <c r="G2410" s="17">
        <v>1.3799391E7</v>
      </c>
      <c r="H2410" s="17">
        <v>2.9788651E7</v>
      </c>
    </row>
    <row r="2411">
      <c r="A2411" s="7" t="s">
        <v>5368</v>
      </c>
      <c r="B2411" s="17" t="s">
        <v>5369</v>
      </c>
      <c r="C2411" s="17">
        <v>212.0</v>
      </c>
      <c r="D2411" s="17">
        <v>1.267766833E7</v>
      </c>
      <c r="E2411" s="17">
        <v>4051819.0</v>
      </c>
      <c r="F2411" s="17">
        <v>6452960.0</v>
      </c>
      <c r="G2411" s="17">
        <v>1.3712268E7</v>
      </c>
      <c r="H2411" s="17">
        <v>2.2654035E7</v>
      </c>
    </row>
    <row r="2412">
      <c r="A2412" s="7" t="s">
        <v>5370</v>
      </c>
      <c r="B2412" s="17" t="s">
        <v>5371</v>
      </c>
      <c r="C2412" s="17">
        <v>9568.0</v>
      </c>
      <c r="D2412" s="17">
        <v>5834379.438</v>
      </c>
      <c r="E2412" s="17">
        <v>3097974.0</v>
      </c>
      <c r="F2412" s="17">
        <v>4729105.0</v>
      </c>
      <c r="G2412" s="17">
        <v>7099761.0</v>
      </c>
      <c r="H2412" s="17">
        <v>1.0350405E7</v>
      </c>
    </row>
    <row r="2413">
      <c r="A2413" s="7" t="s">
        <v>5372</v>
      </c>
      <c r="B2413" s="17" t="s">
        <v>5373</v>
      </c>
      <c r="C2413" s="17">
        <v>347.0</v>
      </c>
      <c r="D2413" s="17">
        <v>1.963590809E7</v>
      </c>
      <c r="E2413" s="17">
        <v>9723535.0</v>
      </c>
      <c r="F2413" s="17">
        <v>1.4483E7</v>
      </c>
      <c r="G2413" s="17">
        <v>2.3738845E7</v>
      </c>
      <c r="H2413" s="17">
        <v>3.6488579E7</v>
      </c>
    </row>
    <row r="2414">
      <c r="A2414" s="7" t="s">
        <v>5374</v>
      </c>
      <c r="B2414" s="17" t="s">
        <v>5375</v>
      </c>
      <c r="C2414" s="17">
        <v>370.0</v>
      </c>
      <c r="D2414" s="17">
        <v>9664790.659</v>
      </c>
      <c r="E2414" s="17">
        <v>4797950.0</v>
      </c>
      <c r="F2414" s="17">
        <v>7333304.0</v>
      </c>
      <c r="G2414" s="17">
        <v>1.1892338E7</v>
      </c>
      <c r="H2414" s="17">
        <v>1.7467347E7</v>
      </c>
    </row>
    <row r="2415">
      <c r="A2415" s="7" t="s">
        <v>5376</v>
      </c>
      <c r="B2415" s="17" t="s">
        <v>5377</v>
      </c>
      <c r="C2415" s="17">
        <v>25.0</v>
      </c>
      <c r="D2415" s="17">
        <v>1.874732116E7</v>
      </c>
      <c r="E2415" s="17">
        <v>9945722.0</v>
      </c>
      <c r="F2415" s="17">
        <v>1.3647503E7</v>
      </c>
      <c r="G2415" s="17">
        <v>2.1043924E7</v>
      </c>
      <c r="H2415" s="17">
        <v>3.6600194E7</v>
      </c>
    </row>
    <row r="2416">
      <c r="A2416" s="7" t="s">
        <v>5378</v>
      </c>
      <c r="B2416" s="17" t="s">
        <v>5379</v>
      </c>
      <c r="C2416" s="17">
        <v>192.0</v>
      </c>
      <c r="D2416" s="17">
        <v>4.035259447E7</v>
      </c>
      <c r="E2416" s="17">
        <v>1.1872567E7</v>
      </c>
      <c r="F2416" s="17">
        <v>1.9525428E7</v>
      </c>
      <c r="G2416" s="17">
        <v>4.9803804E7</v>
      </c>
      <c r="H2416" s="17">
        <v>1.1430815E8</v>
      </c>
    </row>
    <row r="2417">
      <c r="A2417" s="7" t="s">
        <v>5380</v>
      </c>
      <c r="B2417" s="17" t="s">
        <v>5381</v>
      </c>
      <c r="C2417" s="17">
        <v>1059.0</v>
      </c>
      <c r="D2417" s="17">
        <v>8227577.014</v>
      </c>
      <c r="E2417" s="17">
        <v>4274000.0</v>
      </c>
      <c r="F2417" s="17">
        <v>6168712.0</v>
      </c>
      <c r="G2417" s="17">
        <v>9618861.0</v>
      </c>
      <c r="H2417" s="17">
        <v>1.3192471E7</v>
      </c>
    </row>
    <row r="2418">
      <c r="A2418" s="7" t="s">
        <v>5382</v>
      </c>
      <c r="B2418" s="17" t="s">
        <v>5383</v>
      </c>
      <c r="C2418" s="17">
        <v>13937.0</v>
      </c>
      <c r="D2418" s="17">
        <v>6015198.764</v>
      </c>
      <c r="E2418" s="17">
        <v>3409956.0</v>
      </c>
      <c r="F2418" s="17">
        <v>5070868.0</v>
      </c>
      <c r="G2418" s="17">
        <v>6873981.0</v>
      </c>
      <c r="H2418" s="17">
        <v>9955014.0</v>
      </c>
    </row>
    <row r="2419">
      <c r="A2419" s="7" t="s">
        <v>5384</v>
      </c>
      <c r="B2419" s="17" t="s">
        <v>5385</v>
      </c>
      <c r="C2419" s="17">
        <v>2710.0</v>
      </c>
      <c r="D2419" s="17">
        <v>5516094.46</v>
      </c>
      <c r="E2419" s="17">
        <v>3623093.0</v>
      </c>
      <c r="F2419" s="17">
        <v>4569100.0</v>
      </c>
      <c r="G2419" s="17">
        <v>6314232.0</v>
      </c>
      <c r="H2419" s="17">
        <v>1.0151045E7</v>
      </c>
    </row>
    <row r="2420">
      <c r="A2420" s="7" t="s">
        <v>5386</v>
      </c>
      <c r="B2420" s="17" t="s">
        <v>5387</v>
      </c>
      <c r="C2420" s="17">
        <v>3098.0</v>
      </c>
      <c r="D2420" s="17">
        <v>5820299.59</v>
      </c>
      <c r="E2420" s="17">
        <v>3655025.0</v>
      </c>
      <c r="F2420" s="17">
        <v>5048248.0</v>
      </c>
      <c r="G2420" s="17">
        <v>6378000.0</v>
      </c>
      <c r="H2420" s="17">
        <v>8882400.0</v>
      </c>
    </row>
    <row r="2421">
      <c r="A2421" s="7" t="s">
        <v>5388</v>
      </c>
      <c r="B2421" s="17" t="s">
        <v>5389</v>
      </c>
      <c r="C2421" s="17">
        <v>117.0</v>
      </c>
      <c r="D2421" s="17">
        <v>1.434088552E7</v>
      </c>
      <c r="E2421" s="17">
        <v>7393000.0</v>
      </c>
      <c r="F2421" s="17">
        <v>9433984.0</v>
      </c>
      <c r="G2421" s="17">
        <v>1.5423276E7</v>
      </c>
      <c r="H2421" s="17">
        <v>3.1809063E7</v>
      </c>
    </row>
    <row r="2422">
      <c r="A2422" s="7" t="s">
        <v>5390</v>
      </c>
      <c r="B2422" s="17" t="s">
        <v>5391</v>
      </c>
      <c r="C2422" s="17">
        <v>268.0</v>
      </c>
      <c r="D2422" s="17">
        <v>1.117609991E7</v>
      </c>
      <c r="E2422" s="17">
        <v>6325968.0</v>
      </c>
      <c r="F2422" s="17">
        <v>9025015.0</v>
      </c>
      <c r="G2422" s="17">
        <v>1.3631315E7</v>
      </c>
      <c r="H2422" s="17">
        <v>1.8414011E7</v>
      </c>
    </row>
    <row r="2423">
      <c r="A2423" s="7" t="s">
        <v>5392</v>
      </c>
      <c r="B2423" s="17" t="s">
        <v>5393</v>
      </c>
      <c r="C2423" s="17">
        <v>8.0</v>
      </c>
      <c r="D2423" s="17">
        <v>1.103407478E7</v>
      </c>
      <c r="E2423" s="17">
        <v>6739095.0</v>
      </c>
      <c r="F2423" s="17">
        <v>9160300.0</v>
      </c>
      <c r="G2423" s="17">
        <v>1.1357387E7</v>
      </c>
      <c r="H2423" s="17">
        <v>3.2419651E7</v>
      </c>
    </row>
    <row r="2424">
      <c r="A2424" s="7" t="s">
        <v>5394</v>
      </c>
      <c r="B2424" s="17" t="s">
        <v>5395</v>
      </c>
      <c r="C2424" s="17">
        <v>56.0</v>
      </c>
      <c r="D2424" s="17">
        <v>9487982.107</v>
      </c>
      <c r="E2424" s="17">
        <v>3217280.0</v>
      </c>
      <c r="F2424" s="17">
        <v>6632500.0</v>
      </c>
      <c r="G2424" s="17">
        <v>1.0417574E7</v>
      </c>
      <c r="H2424" s="17">
        <v>1.7668876E7</v>
      </c>
    </row>
    <row r="2425">
      <c r="A2425" s="7" t="s">
        <v>5396</v>
      </c>
      <c r="B2425" s="17" t="s">
        <v>5397</v>
      </c>
      <c r="C2425" s="17">
        <v>45.0</v>
      </c>
      <c r="D2425" s="17">
        <v>1.7934313E7</v>
      </c>
      <c r="E2425" s="17">
        <v>7378537.0</v>
      </c>
      <c r="F2425" s="17">
        <v>1.1230019E7</v>
      </c>
      <c r="G2425" s="17">
        <v>2.1157299E7</v>
      </c>
      <c r="H2425" s="17">
        <v>3.39783E7</v>
      </c>
    </row>
    <row r="2426">
      <c r="A2426" s="7" t="s">
        <v>5398</v>
      </c>
      <c r="B2426" s="17" t="s">
        <v>5399</v>
      </c>
      <c r="C2426" s="17">
        <v>274.0</v>
      </c>
      <c r="D2426" s="17">
        <v>1.6878791E7</v>
      </c>
      <c r="E2426" s="17">
        <v>7869060.0</v>
      </c>
      <c r="F2426" s="17">
        <v>1.2382087E7</v>
      </c>
      <c r="G2426" s="17">
        <v>2.23098E7</v>
      </c>
      <c r="H2426" s="17">
        <v>2.8788466E7</v>
      </c>
    </row>
    <row r="2427">
      <c r="A2427" s="7" t="s">
        <v>5400</v>
      </c>
      <c r="B2427" s="17" t="s">
        <v>5401</v>
      </c>
      <c r="C2427" s="17">
        <v>72.0</v>
      </c>
      <c r="D2427" s="17">
        <v>1.987375122E7</v>
      </c>
      <c r="E2427" s="17">
        <v>9959340.0</v>
      </c>
      <c r="F2427" s="17">
        <v>1.7128296E7</v>
      </c>
      <c r="G2427" s="17">
        <v>1.9016966E7</v>
      </c>
      <c r="H2427" s="17">
        <v>2.3242142E7</v>
      </c>
    </row>
    <row r="2428">
      <c r="A2428" s="7" t="s">
        <v>5402</v>
      </c>
      <c r="B2428" s="17" t="s">
        <v>5403</v>
      </c>
      <c r="C2428" s="17">
        <v>388.0</v>
      </c>
      <c r="D2428" s="17">
        <v>1.510670847E7</v>
      </c>
      <c r="E2428" s="17">
        <v>7588854.0</v>
      </c>
      <c r="F2428" s="17">
        <v>1.0767299E7</v>
      </c>
      <c r="G2428" s="17">
        <v>1.67672E7</v>
      </c>
      <c r="H2428" s="17">
        <v>2.6751718E7</v>
      </c>
    </row>
    <row r="2429">
      <c r="A2429" s="7" t="s">
        <v>5404</v>
      </c>
      <c r="B2429" s="17" t="s">
        <v>5405</v>
      </c>
      <c r="C2429" s="17">
        <v>4.0</v>
      </c>
      <c r="D2429" s="17">
        <v>8.068510975E7</v>
      </c>
      <c r="E2429" s="17">
        <v>6009000.0</v>
      </c>
      <c r="F2429" s="17">
        <v>2.2950899E7</v>
      </c>
      <c r="G2429" s="17">
        <v>4.4767191E7</v>
      </c>
      <c r="H2429" s="17">
        <v>2.49013349E8</v>
      </c>
    </row>
    <row r="2430">
      <c r="A2430" s="7" t="s">
        <v>5406</v>
      </c>
      <c r="B2430" s="17" t="s">
        <v>5407</v>
      </c>
      <c r="C2430" s="17">
        <v>1063.0</v>
      </c>
      <c r="D2430" s="17">
        <v>2.041644689E7</v>
      </c>
      <c r="E2430" s="17">
        <v>8396926.0</v>
      </c>
      <c r="F2430" s="17">
        <v>1.1720881E7</v>
      </c>
      <c r="G2430" s="17">
        <v>1.7974E7</v>
      </c>
      <c r="H2430" s="17">
        <v>3.6915175E7</v>
      </c>
    </row>
    <row r="2431">
      <c r="A2431" s="7" t="s">
        <v>5408</v>
      </c>
      <c r="B2431" s="17" t="s">
        <v>5409</v>
      </c>
      <c r="C2431" s="17">
        <v>523.0</v>
      </c>
      <c r="D2431" s="17">
        <v>5.26086822E7</v>
      </c>
      <c r="E2431" s="17">
        <v>1.6192391E7</v>
      </c>
      <c r="F2431" s="17">
        <v>3.224314E7</v>
      </c>
      <c r="G2431" s="17">
        <v>5.9694926E7</v>
      </c>
      <c r="H2431" s="17">
        <v>1.26935154E8</v>
      </c>
    </row>
    <row r="2432">
      <c r="A2432" s="7" t="s">
        <v>5410</v>
      </c>
      <c r="B2432" s="17" t="s">
        <v>5411</v>
      </c>
      <c r="C2432" s="17">
        <v>45.0</v>
      </c>
      <c r="D2432" s="17">
        <v>2.596115596E7</v>
      </c>
      <c r="E2432" s="17">
        <v>1.0836274E7</v>
      </c>
      <c r="F2432" s="17">
        <v>1.959209E7</v>
      </c>
      <c r="G2432" s="17">
        <v>3.3016953E7</v>
      </c>
      <c r="H2432" s="17">
        <v>4.8621634E7</v>
      </c>
    </row>
    <row r="2433">
      <c r="A2433" s="7" t="s">
        <v>5412</v>
      </c>
      <c r="B2433" s="17" t="s">
        <v>5413</v>
      </c>
      <c r="C2433" s="17">
        <v>14.0</v>
      </c>
      <c r="D2433" s="17">
        <v>3.978328729E7</v>
      </c>
      <c r="E2433" s="17">
        <v>2.0733846E7</v>
      </c>
      <c r="F2433" s="17">
        <v>4.1122867E7</v>
      </c>
      <c r="G2433" s="17">
        <v>5.4132455E7</v>
      </c>
      <c r="H2433" s="17">
        <v>5.6483784E7</v>
      </c>
    </row>
    <row r="2434">
      <c r="A2434" s="7" t="s">
        <v>5414</v>
      </c>
      <c r="B2434" s="17" t="s">
        <v>5415</v>
      </c>
      <c r="C2434" s="17">
        <v>13.0</v>
      </c>
      <c r="D2434" s="17">
        <v>1.709663392E7</v>
      </c>
      <c r="E2434" s="17">
        <v>1.1304925E7</v>
      </c>
      <c r="F2434" s="17">
        <v>1.1762239E7</v>
      </c>
      <c r="G2434" s="17">
        <v>1.4441E7</v>
      </c>
      <c r="H2434" s="17">
        <v>3.1303226E7</v>
      </c>
    </row>
    <row r="2435">
      <c r="A2435" s="7" t="s">
        <v>5416</v>
      </c>
      <c r="B2435" s="17" t="s">
        <v>5417</v>
      </c>
      <c r="C2435" s="17">
        <v>379.0</v>
      </c>
      <c r="D2435" s="17">
        <v>3.923985049E7</v>
      </c>
      <c r="E2435" s="17">
        <v>1.2969072E7</v>
      </c>
      <c r="F2435" s="17">
        <v>2.303313E7</v>
      </c>
      <c r="G2435" s="17">
        <v>3.9767933E7</v>
      </c>
      <c r="H2435" s="17">
        <v>9.6604521E7</v>
      </c>
    </row>
    <row r="2436">
      <c r="A2436" s="7" t="s">
        <v>5418</v>
      </c>
      <c r="B2436" s="17" t="s">
        <v>5419</v>
      </c>
      <c r="C2436" s="17">
        <v>126.0</v>
      </c>
      <c r="D2436" s="17">
        <v>1.201517425E8</v>
      </c>
      <c r="E2436" s="17">
        <v>4.3540381E7</v>
      </c>
      <c r="F2436" s="17">
        <v>7.8919731E7</v>
      </c>
      <c r="G2436" s="17">
        <v>1.63801327E8</v>
      </c>
      <c r="H2436" s="17">
        <v>2.71728452E8</v>
      </c>
    </row>
    <row r="2437">
      <c r="A2437" s="7" t="s">
        <v>5420</v>
      </c>
      <c r="B2437" s="17" t="s">
        <v>5421</v>
      </c>
      <c r="C2437" s="17">
        <v>32.0</v>
      </c>
      <c r="D2437" s="17">
        <v>6.202676216E7</v>
      </c>
      <c r="E2437" s="17">
        <v>1.4165826E7</v>
      </c>
      <c r="F2437" s="17">
        <v>3.6533701E7</v>
      </c>
      <c r="G2437" s="17">
        <v>6.1848042E7</v>
      </c>
      <c r="H2437" s="17">
        <v>1.39949926E8</v>
      </c>
    </row>
    <row r="2438">
      <c r="A2438" s="7" t="s">
        <v>5422</v>
      </c>
      <c r="B2438" s="17" t="s">
        <v>5423</v>
      </c>
      <c r="C2438" s="17">
        <v>921.0</v>
      </c>
      <c r="D2438" s="17">
        <v>4.753930044E7</v>
      </c>
      <c r="E2438" s="17">
        <v>2.3914157E7</v>
      </c>
      <c r="F2438" s="17">
        <v>3.7102785E7</v>
      </c>
      <c r="G2438" s="17">
        <v>5.4728967E7</v>
      </c>
      <c r="H2438" s="17">
        <v>9.0625511E7</v>
      </c>
    </row>
    <row r="2439">
      <c r="A2439" s="7" t="s">
        <v>5424</v>
      </c>
      <c r="B2439" s="17" t="s">
        <v>5425</v>
      </c>
      <c r="C2439" s="17">
        <v>43.0</v>
      </c>
      <c r="D2439" s="17">
        <v>9.34531044E7</v>
      </c>
      <c r="E2439" s="17">
        <v>3.356E7</v>
      </c>
      <c r="F2439" s="17">
        <v>6.961005E7</v>
      </c>
      <c r="G2439" s="17">
        <v>1.10136903E8</v>
      </c>
      <c r="H2439" s="17">
        <v>1.71503011E8</v>
      </c>
    </row>
    <row r="2440">
      <c r="A2440" s="7" t="s">
        <v>5426</v>
      </c>
      <c r="B2440" s="17" t="s">
        <v>5427</v>
      </c>
      <c r="C2440" s="17">
        <v>28.0</v>
      </c>
      <c r="D2440" s="17">
        <v>5.807221586E7</v>
      </c>
      <c r="E2440" s="17">
        <v>1.9794647E7</v>
      </c>
      <c r="F2440" s="17">
        <v>4.5410467E7</v>
      </c>
      <c r="G2440" s="17">
        <v>8.6905994E7</v>
      </c>
      <c r="H2440" s="17">
        <v>1.79983483E8</v>
      </c>
    </row>
    <row r="2441">
      <c r="A2441" s="7" t="s">
        <v>5428</v>
      </c>
      <c r="B2441" s="17" t="s">
        <v>5429</v>
      </c>
      <c r="C2441" s="17">
        <v>2499.0</v>
      </c>
      <c r="D2441" s="17">
        <v>5.337748374E7</v>
      </c>
      <c r="E2441" s="17">
        <v>2.811519E7</v>
      </c>
      <c r="F2441" s="17">
        <v>4.2325235E7</v>
      </c>
      <c r="G2441" s="17">
        <v>6.609E7</v>
      </c>
      <c r="H2441" s="17">
        <v>9.8789416E7</v>
      </c>
    </row>
    <row r="2442">
      <c r="A2442" s="7" t="s">
        <v>5430</v>
      </c>
      <c r="B2442" s="17" t="s">
        <v>5431</v>
      </c>
      <c r="C2442" s="17">
        <v>42.0</v>
      </c>
      <c r="D2442" s="17">
        <v>4.259394807E7</v>
      </c>
      <c r="E2442" s="17">
        <v>2.2632988E7</v>
      </c>
      <c r="F2442" s="17">
        <v>3.2777103E7</v>
      </c>
      <c r="G2442" s="17">
        <v>4.9708104E7</v>
      </c>
      <c r="H2442" s="17">
        <v>9.0087861E7</v>
      </c>
    </row>
    <row r="2443">
      <c r="A2443" s="7" t="s">
        <v>5432</v>
      </c>
      <c r="B2443" s="17" t="s">
        <v>5433</v>
      </c>
      <c r="C2443" s="17">
        <v>20.0</v>
      </c>
      <c r="D2443" s="17">
        <v>2.546822981E7</v>
      </c>
      <c r="E2443" s="17">
        <v>1.038905E7</v>
      </c>
      <c r="F2443" s="17">
        <v>1.55708E7</v>
      </c>
      <c r="G2443" s="17">
        <v>2.61627E7</v>
      </c>
      <c r="H2443" s="17">
        <v>6.3593964E7</v>
      </c>
    </row>
    <row r="2444">
      <c r="A2444" s="7" t="s">
        <v>5434</v>
      </c>
      <c r="B2444" s="17" t="s">
        <v>5435</v>
      </c>
      <c r="C2444" s="17">
        <v>20.0</v>
      </c>
      <c r="D2444" s="17">
        <v>3.083988785E7</v>
      </c>
      <c r="E2444" s="17">
        <v>1.419815E7</v>
      </c>
      <c r="F2444" s="17">
        <v>2.0910045E7</v>
      </c>
      <c r="G2444" s="17">
        <v>3.9572539E7</v>
      </c>
      <c r="H2444" s="17">
        <v>6.1609936E7</v>
      </c>
    </row>
    <row r="2445">
      <c r="A2445" s="7" t="s">
        <v>5436</v>
      </c>
      <c r="B2445" s="17" t="s">
        <v>5437</v>
      </c>
      <c r="C2445" s="17">
        <v>41.0</v>
      </c>
      <c r="D2445" s="17">
        <v>4.236936154E7</v>
      </c>
      <c r="E2445" s="17">
        <v>2.0587174E7</v>
      </c>
      <c r="F2445" s="17">
        <v>3.826854E7</v>
      </c>
      <c r="G2445" s="17">
        <v>4.594301E7</v>
      </c>
      <c r="H2445" s="17">
        <v>6.4118567E7</v>
      </c>
    </row>
    <row r="2446">
      <c r="A2446" s="7" t="s">
        <v>5438</v>
      </c>
      <c r="B2446" s="17" t="s">
        <v>5439</v>
      </c>
      <c r="C2446" s="17">
        <v>100.0</v>
      </c>
      <c r="D2446" s="17">
        <v>4.738640788E7</v>
      </c>
      <c r="E2446" s="17">
        <v>1.9831591E7</v>
      </c>
      <c r="F2446" s="17">
        <v>2.7928126E7</v>
      </c>
      <c r="G2446" s="17">
        <v>5.1173322E7</v>
      </c>
      <c r="H2446" s="17">
        <v>9.4834746E7</v>
      </c>
    </row>
    <row r="2447">
      <c r="A2447" s="7" t="s">
        <v>5440</v>
      </c>
      <c r="B2447" s="17" t="s">
        <v>5441</v>
      </c>
      <c r="C2447" s="17">
        <v>345.0</v>
      </c>
      <c r="D2447" s="17">
        <v>3.318367339E7</v>
      </c>
      <c r="E2447" s="17">
        <v>1.6925735E7</v>
      </c>
      <c r="F2447" s="17">
        <v>2.8781547E7</v>
      </c>
      <c r="G2447" s="17">
        <v>3.7714685E7</v>
      </c>
      <c r="H2447" s="17">
        <v>6.2853282E7</v>
      </c>
    </row>
    <row r="2448">
      <c r="A2448" s="7" t="s">
        <v>5442</v>
      </c>
      <c r="B2448" s="17" t="s">
        <v>5443</v>
      </c>
      <c r="C2448" s="17">
        <v>73.0</v>
      </c>
      <c r="D2448" s="17">
        <v>2.941164148E7</v>
      </c>
      <c r="E2448" s="17">
        <v>1.348449E7</v>
      </c>
      <c r="F2448" s="17">
        <v>2.1047E7</v>
      </c>
      <c r="G2448" s="17">
        <v>3.5926624E7</v>
      </c>
      <c r="H2448" s="17">
        <v>5.6000222E7</v>
      </c>
    </row>
    <row r="2449">
      <c r="A2449" s="7" t="s">
        <v>5444</v>
      </c>
      <c r="B2449" s="17" t="s">
        <v>5445</v>
      </c>
      <c r="C2449" s="17">
        <v>5.0</v>
      </c>
      <c r="D2449" s="17">
        <v>1.69944514E7</v>
      </c>
      <c r="E2449" s="17">
        <v>7339667.0</v>
      </c>
      <c r="F2449" s="17">
        <v>9994966.0</v>
      </c>
      <c r="G2449" s="17">
        <v>2.8098964E7</v>
      </c>
      <c r="H2449" s="17">
        <v>3.2636526E7</v>
      </c>
    </row>
    <row r="2450">
      <c r="A2450" s="7" t="s">
        <v>5446</v>
      </c>
      <c r="B2450" s="17" t="s">
        <v>5447</v>
      </c>
      <c r="C2450" s="17">
        <v>16.0</v>
      </c>
      <c r="D2450" s="17">
        <v>3.710227419E7</v>
      </c>
      <c r="E2450" s="17">
        <v>1.008056E7</v>
      </c>
      <c r="F2450" s="17">
        <v>2.764414E7</v>
      </c>
      <c r="G2450" s="17">
        <v>5.247879E7</v>
      </c>
      <c r="H2450" s="17">
        <v>9.4834746E7</v>
      </c>
    </row>
    <row r="2451">
      <c r="A2451" s="7" t="s">
        <v>5448</v>
      </c>
      <c r="B2451" s="17" t="s">
        <v>5449</v>
      </c>
      <c r="C2451" s="17">
        <v>99.0</v>
      </c>
      <c r="D2451" s="17">
        <v>3.948476614E7</v>
      </c>
      <c r="E2451" s="17">
        <v>1.503607E7</v>
      </c>
      <c r="F2451" s="17">
        <v>2.1631208E7</v>
      </c>
      <c r="G2451" s="17">
        <v>4.9573156E7</v>
      </c>
      <c r="H2451" s="17">
        <v>9.6330101E7</v>
      </c>
    </row>
    <row r="2452">
      <c r="A2452" s="7" t="s">
        <v>5450</v>
      </c>
      <c r="B2452" s="17" t="s">
        <v>5451</v>
      </c>
      <c r="C2452" s="17">
        <v>77.0</v>
      </c>
      <c r="D2452" s="17">
        <v>3.562470053E7</v>
      </c>
      <c r="E2452" s="17">
        <v>1.1839325E7</v>
      </c>
      <c r="F2452" s="17">
        <v>2.5262862E7</v>
      </c>
      <c r="G2452" s="17">
        <v>4.46882E7</v>
      </c>
      <c r="H2452" s="17">
        <v>7.8463188E7</v>
      </c>
    </row>
    <row r="2453">
      <c r="A2453" s="7" t="s">
        <v>5452</v>
      </c>
      <c r="B2453" s="17" t="s">
        <v>5453</v>
      </c>
      <c r="C2453" s="17">
        <v>137.0</v>
      </c>
      <c r="D2453" s="17">
        <v>4.292637085E7</v>
      </c>
      <c r="E2453" s="17">
        <v>1.6187007E7</v>
      </c>
      <c r="F2453" s="17">
        <v>2.8043816E7</v>
      </c>
      <c r="G2453" s="17">
        <v>5.2290405E7</v>
      </c>
      <c r="H2453" s="17">
        <v>9.0675019E7</v>
      </c>
    </row>
    <row r="2454">
      <c r="A2454" s="7" t="s">
        <v>5454</v>
      </c>
      <c r="B2454" s="17" t="s">
        <v>5455</v>
      </c>
      <c r="C2454" s="17">
        <v>2046.0</v>
      </c>
      <c r="D2454" s="17">
        <v>4.866249814E7</v>
      </c>
      <c r="E2454" s="17">
        <v>2.3057884E7</v>
      </c>
      <c r="F2454" s="17">
        <v>3.465939E7</v>
      </c>
      <c r="G2454" s="17">
        <v>6.1008846E7</v>
      </c>
      <c r="H2454" s="17">
        <v>9.9815091E7</v>
      </c>
    </row>
    <row r="2455">
      <c r="A2455" s="7" t="s">
        <v>5456</v>
      </c>
      <c r="B2455" s="17" t="s">
        <v>5457</v>
      </c>
      <c r="C2455" s="17">
        <v>519.0</v>
      </c>
      <c r="D2455" s="17">
        <v>2.419386935E7</v>
      </c>
      <c r="E2455" s="17">
        <v>1.01277E7</v>
      </c>
      <c r="F2455" s="17">
        <v>1.6654936E7</v>
      </c>
      <c r="G2455" s="17">
        <v>2.9472108E7</v>
      </c>
      <c r="H2455" s="17">
        <v>5.1296899E7</v>
      </c>
    </row>
    <row r="2456">
      <c r="A2456" s="7" t="s">
        <v>5458</v>
      </c>
      <c r="B2456" s="17" t="s">
        <v>5459</v>
      </c>
      <c r="C2456" s="17">
        <v>3784.0</v>
      </c>
      <c r="D2456" s="17">
        <v>4.370715742E7</v>
      </c>
      <c r="E2456" s="17">
        <v>2.0753855E7</v>
      </c>
      <c r="F2456" s="17">
        <v>3.0684302E7</v>
      </c>
      <c r="G2456" s="17">
        <v>5.3613837E7</v>
      </c>
      <c r="H2456" s="17">
        <v>8.8329672E7</v>
      </c>
    </row>
    <row r="2457">
      <c r="A2457" s="7" t="s">
        <v>5460</v>
      </c>
      <c r="B2457" s="17" t="s">
        <v>5461</v>
      </c>
      <c r="C2457" s="17">
        <v>460.0</v>
      </c>
      <c r="D2457" s="17">
        <v>2.603944048E7</v>
      </c>
      <c r="E2457" s="17">
        <v>9831880.0</v>
      </c>
      <c r="F2457" s="17">
        <v>1.737306E7</v>
      </c>
      <c r="G2457" s="17">
        <v>2.8303154E7</v>
      </c>
      <c r="H2457" s="17">
        <v>5.2679451E7</v>
      </c>
    </row>
    <row r="2458">
      <c r="A2458" s="7" t="s">
        <v>5462</v>
      </c>
      <c r="B2458" s="17" t="s">
        <v>5463</v>
      </c>
      <c r="C2458" s="17">
        <v>3149.0</v>
      </c>
      <c r="D2458" s="17">
        <v>4.077516168E7</v>
      </c>
      <c r="E2458" s="17">
        <v>1.9429483E7</v>
      </c>
      <c r="F2458" s="17">
        <v>2.9878139E7</v>
      </c>
      <c r="G2458" s="17">
        <v>4.7861825E7</v>
      </c>
      <c r="H2458" s="17">
        <v>8.1558679E7</v>
      </c>
    </row>
    <row r="2459">
      <c r="A2459" s="7" t="s">
        <v>5464</v>
      </c>
      <c r="B2459" s="17" t="s">
        <v>5465</v>
      </c>
      <c r="C2459" s="17">
        <v>414.0</v>
      </c>
      <c r="D2459" s="17">
        <v>2.785294475E7</v>
      </c>
      <c r="E2459" s="17">
        <v>1.1251432E7</v>
      </c>
      <c r="F2459" s="17">
        <v>2.0310681E7</v>
      </c>
      <c r="G2459" s="17">
        <v>3.5856852E7</v>
      </c>
      <c r="H2459" s="17">
        <v>5.6203953E7</v>
      </c>
    </row>
    <row r="2460">
      <c r="A2460" s="7" t="s">
        <v>5466</v>
      </c>
      <c r="B2460" s="17" t="s">
        <v>5467</v>
      </c>
      <c r="C2460" s="17">
        <v>128.0</v>
      </c>
      <c r="D2460" s="17">
        <v>3.340736663E7</v>
      </c>
      <c r="E2460" s="17">
        <v>1.5181258E7</v>
      </c>
      <c r="F2460" s="17">
        <v>2.3444331E7</v>
      </c>
      <c r="G2460" s="17">
        <v>4.153075E7</v>
      </c>
      <c r="H2460" s="17">
        <v>6.8310621E7</v>
      </c>
    </row>
    <row r="2461">
      <c r="A2461" s="7" t="s">
        <v>5468</v>
      </c>
      <c r="B2461" s="17" t="s">
        <v>5469</v>
      </c>
      <c r="C2461" s="17">
        <v>1455.0</v>
      </c>
      <c r="D2461" s="17">
        <v>6.047548997E7</v>
      </c>
      <c r="E2461" s="17">
        <v>2.7470748E7</v>
      </c>
      <c r="F2461" s="17">
        <v>4.6923375E7</v>
      </c>
      <c r="G2461" s="17">
        <v>7.6163184E7</v>
      </c>
      <c r="H2461" s="17">
        <v>1.19328916E8</v>
      </c>
    </row>
    <row r="2462">
      <c r="A2462" s="7" t="s">
        <v>5470</v>
      </c>
      <c r="B2462" s="17" t="s">
        <v>5471</v>
      </c>
      <c r="C2462" s="17">
        <v>350.0</v>
      </c>
      <c r="D2462" s="17">
        <v>3.75894676E7</v>
      </c>
      <c r="E2462" s="17">
        <v>1.1313135E7</v>
      </c>
      <c r="F2462" s="17">
        <v>2.34971E7</v>
      </c>
      <c r="G2462" s="17">
        <v>4.9926025E7</v>
      </c>
      <c r="H2462" s="17">
        <v>9.03825E7</v>
      </c>
    </row>
    <row r="2463">
      <c r="A2463" s="7" t="s">
        <v>5472</v>
      </c>
      <c r="B2463" s="17" t="s">
        <v>5473</v>
      </c>
      <c r="C2463" s="17">
        <v>308.0</v>
      </c>
      <c r="D2463" s="17">
        <v>7.720548263E7</v>
      </c>
      <c r="E2463" s="17">
        <v>3.7531391E7</v>
      </c>
      <c r="F2463" s="17">
        <v>6.1298807E7</v>
      </c>
      <c r="G2463" s="17">
        <v>9.2439886E7</v>
      </c>
      <c r="H2463" s="17">
        <v>1.42585863E8</v>
      </c>
    </row>
    <row r="2464">
      <c r="A2464" s="7" t="s">
        <v>5474</v>
      </c>
      <c r="B2464" s="17" t="s">
        <v>5475</v>
      </c>
      <c r="C2464" s="17">
        <v>522.0</v>
      </c>
      <c r="D2464" s="17">
        <v>1.306390289E7</v>
      </c>
      <c r="E2464" s="17">
        <v>4615861.0</v>
      </c>
      <c r="F2464" s="17">
        <v>7459611.0</v>
      </c>
      <c r="G2464" s="17">
        <v>1.1821E7</v>
      </c>
      <c r="H2464" s="17">
        <v>2.3688073E7</v>
      </c>
    </row>
    <row r="2465">
      <c r="A2465" s="7" t="s">
        <v>5476</v>
      </c>
      <c r="B2465" s="17" t="s">
        <v>5477</v>
      </c>
      <c r="C2465" s="17">
        <v>20.0</v>
      </c>
      <c r="D2465" s="17">
        <v>4.820596765E7</v>
      </c>
      <c r="E2465" s="17">
        <v>1.2011274E7</v>
      </c>
      <c r="F2465" s="17">
        <v>2.9082134E7</v>
      </c>
      <c r="G2465" s="17">
        <v>7.4540925E7</v>
      </c>
      <c r="H2465" s="17">
        <v>8.6074589E7</v>
      </c>
    </row>
    <row r="2466">
      <c r="A2466" s="7" t="s">
        <v>5478</v>
      </c>
      <c r="B2466" s="17" t="s">
        <v>5479</v>
      </c>
      <c r="C2466" s="17">
        <v>69.0</v>
      </c>
      <c r="D2466" s="17">
        <v>1.197678427E7</v>
      </c>
      <c r="E2466" s="17">
        <v>4938866.0</v>
      </c>
      <c r="F2466" s="17">
        <v>6443803.0</v>
      </c>
      <c r="G2466" s="17">
        <v>1.1605639E7</v>
      </c>
      <c r="H2466" s="17">
        <v>2.7141965E7</v>
      </c>
    </row>
    <row r="2467">
      <c r="A2467" s="7" t="s">
        <v>5480</v>
      </c>
      <c r="B2467" s="17" t="s">
        <v>5481</v>
      </c>
      <c r="C2467" s="17">
        <v>43.0</v>
      </c>
      <c r="D2467" s="17">
        <v>1.21464277E7</v>
      </c>
      <c r="E2467" s="17">
        <v>6186758.0</v>
      </c>
      <c r="F2467" s="17">
        <v>9784064.0</v>
      </c>
      <c r="G2467" s="17">
        <v>1.8457819E7</v>
      </c>
      <c r="H2467" s="17">
        <v>2.2735557E7</v>
      </c>
    </row>
    <row r="2468">
      <c r="A2468" s="7" t="s">
        <v>5482</v>
      </c>
      <c r="B2468" s="17" t="s">
        <v>5483</v>
      </c>
      <c r="C2468" s="17">
        <v>1900.0</v>
      </c>
      <c r="D2468" s="17">
        <v>1.392973199E7</v>
      </c>
      <c r="E2468" s="17">
        <v>6131252.0</v>
      </c>
      <c r="F2468" s="17">
        <v>9492807.0</v>
      </c>
      <c r="G2468" s="17">
        <v>1.5986064E7</v>
      </c>
      <c r="H2468" s="17">
        <v>2.4232548E7</v>
      </c>
    </row>
    <row r="2469">
      <c r="A2469" s="7" t="s">
        <v>5484</v>
      </c>
      <c r="B2469" s="17" t="s">
        <v>5485</v>
      </c>
      <c r="C2469" s="17">
        <v>23.0</v>
      </c>
      <c r="D2469" s="17">
        <v>2.708505243E7</v>
      </c>
      <c r="E2469" s="17">
        <v>7155531.0</v>
      </c>
      <c r="F2469" s="17">
        <v>2.1338448E7</v>
      </c>
      <c r="G2469" s="17">
        <v>4.1163782E7</v>
      </c>
      <c r="H2469" s="17">
        <v>5.4881767E7</v>
      </c>
    </row>
    <row r="2470">
      <c r="A2470" s="7" t="s">
        <v>5486</v>
      </c>
      <c r="B2470" s="17" t="s">
        <v>5487</v>
      </c>
      <c r="C2470" s="17">
        <v>733.0</v>
      </c>
      <c r="D2470" s="17">
        <v>1.569582576E7</v>
      </c>
      <c r="E2470" s="17">
        <v>7982927.0</v>
      </c>
      <c r="F2470" s="17">
        <v>1.1748435E7</v>
      </c>
      <c r="G2470" s="17">
        <v>1.8370933E7</v>
      </c>
      <c r="H2470" s="17">
        <v>2.7789311E7</v>
      </c>
    </row>
    <row r="2471">
      <c r="A2471" s="7" t="s">
        <v>5488</v>
      </c>
      <c r="B2471" s="17" t="s">
        <v>5489</v>
      </c>
      <c r="C2471" s="17">
        <v>139.0</v>
      </c>
      <c r="D2471" s="17">
        <v>1.408211761E7</v>
      </c>
      <c r="E2471" s="17">
        <v>6578665.0</v>
      </c>
      <c r="F2471" s="17">
        <v>1.0389905E7</v>
      </c>
      <c r="G2471" s="17">
        <v>1.6392596E7</v>
      </c>
      <c r="H2471" s="17">
        <v>2.5986957E7</v>
      </c>
    </row>
    <row r="2472">
      <c r="A2472" s="7" t="s">
        <v>5490</v>
      </c>
      <c r="B2472" s="17" t="s">
        <v>5491</v>
      </c>
      <c r="C2472" s="17">
        <v>262.0</v>
      </c>
      <c r="D2472" s="17">
        <v>1.543000981E7</v>
      </c>
      <c r="E2472" s="17">
        <v>7301941.0</v>
      </c>
      <c r="F2472" s="17">
        <v>1.2076618E7</v>
      </c>
      <c r="G2472" s="17">
        <v>1.804093E7</v>
      </c>
      <c r="H2472" s="17">
        <v>3.05495E7</v>
      </c>
    </row>
    <row r="2473">
      <c r="A2473" s="7" t="s">
        <v>5492</v>
      </c>
      <c r="B2473" s="17" t="s">
        <v>5493</v>
      </c>
      <c r="C2473" s="17">
        <v>445.0</v>
      </c>
      <c r="D2473" s="17">
        <v>1.392090771E7</v>
      </c>
      <c r="E2473" s="17">
        <v>6950900.0</v>
      </c>
      <c r="F2473" s="17">
        <v>9932747.0</v>
      </c>
      <c r="G2473" s="17">
        <v>1.6070068E7</v>
      </c>
      <c r="H2473" s="17">
        <v>2.4417144E7</v>
      </c>
    </row>
    <row r="2474">
      <c r="A2474" s="7" t="s">
        <v>5494</v>
      </c>
      <c r="B2474" s="17" t="s">
        <v>5495</v>
      </c>
      <c r="C2474" s="17">
        <v>309.0</v>
      </c>
      <c r="D2474" s="17">
        <v>1.209954665E7</v>
      </c>
      <c r="E2474" s="17">
        <v>7015651.0</v>
      </c>
      <c r="F2474" s="17">
        <v>9603967.0</v>
      </c>
      <c r="G2474" s="17">
        <v>1.3642085E7</v>
      </c>
      <c r="H2474" s="17">
        <v>2.0529291E7</v>
      </c>
    </row>
    <row r="2475">
      <c r="A2475" s="7" t="s">
        <v>5496</v>
      </c>
      <c r="B2475" s="17" t="s">
        <v>5497</v>
      </c>
      <c r="C2475" s="17">
        <v>1032.0</v>
      </c>
      <c r="D2475" s="17">
        <v>2.288073035E7</v>
      </c>
      <c r="E2475" s="17">
        <v>1.0719664E7</v>
      </c>
      <c r="F2475" s="17">
        <v>1.6015672E7</v>
      </c>
      <c r="G2475" s="17">
        <v>2.8033529E7</v>
      </c>
      <c r="H2475" s="17">
        <v>4.3425762E7</v>
      </c>
    </row>
    <row r="2476">
      <c r="A2476" s="7" t="s">
        <v>5498</v>
      </c>
      <c r="B2476" s="17" t="s">
        <v>5499</v>
      </c>
      <c r="C2476" s="17">
        <v>109.0</v>
      </c>
      <c r="D2476" s="17">
        <v>1.813652889E7</v>
      </c>
      <c r="E2476" s="17">
        <v>9046850.0</v>
      </c>
      <c r="F2476" s="17">
        <v>1.2623688E7</v>
      </c>
      <c r="G2476" s="17">
        <v>1.9452049E7</v>
      </c>
      <c r="H2476" s="17">
        <v>3.3152184E7</v>
      </c>
    </row>
    <row r="2477">
      <c r="A2477" s="7" t="s">
        <v>5500</v>
      </c>
      <c r="B2477" s="17" t="s">
        <v>5501</v>
      </c>
      <c r="C2477" s="17">
        <v>2328.0</v>
      </c>
      <c r="D2477" s="17">
        <v>1.900531193E7</v>
      </c>
      <c r="E2477" s="17">
        <v>9651000.0</v>
      </c>
      <c r="F2477" s="17">
        <v>1.3463905E7</v>
      </c>
      <c r="G2477" s="17">
        <v>2.1811222E7</v>
      </c>
      <c r="H2477" s="17">
        <v>3.6503932E7</v>
      </c>
    </row>
    <row r="2478">
      <c r="A2478" s="7" t="s">
        <v>5502</v>
      </c>
      <c r="B2478" s="17" t="s">
        <v>5503</v>
      </c>
      <c r="C2478" s="17">
        <v>1349.0</v>
      </c>
      <c r="D2478" s="17">
        <v>1.466349888E7</v>
      </c>
      <c r="E2478" s="17">
        <v>8126251.0</v>
      </c>
      <c r="F2478" s="17">
        <v>1.19175E7</v>
      </c>
      <c r="G2478" s="17">
        <v>1.7410888E7</v>
      </c>
      <c r="H2478" s="17">
        <v>2.461155E7</v>
      </c>
    </row>
    <row r="2479">
      <c r="A2479" s="7" t="s">
        <v>5504</v>
      </c>
      <c r="B2479" s="17" t="s">
        <v>5505</v>
      </c>
      <c r="C2479" s="17">
        <v>1280.0</v>
      </c>
      <c r="D2479" s="17">
        <v>1.570086023E7</v>
      </c>
      <c r="E2479" s="17">
        <v>8023500.0</v>
      </c>
      <c r="F2479" s="17">
        <v>1.1350157E7</v>
      </c>
      <c r="G2479" s="17">
        <v>1.8361186E7</v>
      </c>
      <c r="H2479" s="17">
        <v>2.7656638E7</v>
      </c>
    </row>
    <row r="2480">
      <c r="A2480" s="7" t="s">
        <v>5506</v>
      </c>
      <c r="B2480" s="17" t="s">
        <v>5507</v>
      </c>
      <c r="C2480" s="17">
        <v>15.0</v>
      </c>
      <c r="D2480" s="17">
        <v>1.99552548E7</v>
      </c>
      <c r="E2480" s="17">
        <v>6235197.0</v>
      </c>
      <c r="F2480" s="17">
        <v>9897061.0</v>
      </c>
      <c r="G2480" s="17">
        <v>2.75237E7</v>
      </c>
      <c r="H2480" s="17">
        <v>6.1729447E7</v>
      </c>
    </row>
    <row r="2481">
      <c r="A2481" s="7" t="s">
        <v>5508</v>
      </c>
      <c r="B2481" s="17" t="s">
        <v>5509</v>
      </c>
      <c r="C2481" s="17">
        <v>45.0</v>
      </c>
      <c r="D2481" s="17">
        <v>1.800898046E8</v>
      </c>
      <c r="E2481" s="17">
        <v>3.7903025E7</v>
      </c>
      <c r="F2481" s="17">
        <v>1.78518291E8</v>
      </c>
      <c r="G2481" s="17">
        <v>2.30872966E8</v>
      </c>
      <c r="H2481" s="17">
        <v>3.07524824E8</v>
      </c>
    </row>
    <row r="2482">
      <c r="A2482" s="7" t="s">
        <v>5510</v>
      </c>
      <c r="B2482" s="17" t="s">
        <v>5511</v>
      </c>
      <c r="C2482" s="17">
        <v>9.0</v>
      </c>
      <c r="D2482" s="17">
        <v>3.723060333E7</v>
      </c>
      <c r="E2482" s="17">
        <v>2.1779173E7</v>
      </c>
      <c r="F2482" s="17">
        <v>2.3428392E7</v>
      </c>
      <c r="G2482" s="17">
        <v>3.2923099E7</v>
      </c>
      <c r="H2482" s="17">
        <v>8.9211165E7</v>
      </c>
    </row>
    <row r="2483">
      <c r="A2483" s="7" t="s">
        <v>5512</v>
      </c>
      <c r="B2483" s="17" t="s">
        <v>5513</v>
      </c>
      <c r="C2483" s="17">
        <v>7.0</v>
      </c>
      <c r="D2483" s="17">
        <v>1.407783914E7</v>
      </c>
      <c r="E2483" s="17">
        <v>6477250.0</v>
      </c>
      <c r="F2483" s="17">
        <v>1.0522073E7</v>
      </c>
      <c r="G2483" s="17">
        <v>2.1675951E7</v>
      </c>
      <c r="H2483" s="17">
        <v>2.9739714E7</v>
      </c>
    </row>
    <row r="2484">
      <c r="A2484" s="7" t="s">
        <v>5514</v>
      </c>
      <c r="B2484" s="17" t="s">
        <v>5515</v>
      </c>
      <c r="C2484" s="17">
        <v>7.0</v>
      </c>
      <c r="D2484" s="17">
        <v>8453699.714</v>
      </c>
      <c r="E2484" s="17">
        <v>6364557.0</v>
      </c>
      <c r="F2484" s="17">
        <v>7826127.0</v>
      </c>
      <c r="G2484" s="17">
        <v>1.0237087E7</v>
      </c>
      <c r="H2484" s="17">
        <v>1.2545203E7</v>
      </c>
    </row>
    <row r="2485">
      <c r="A2485" s="7" t="s">
        <v>5516</v>
      </c>
      <c r="B2485" s="17" t="s">
        <v>5517</v>
      </c>
      <c r="C2485" s="17">
        <v>41.0</v>
      </c>
      <c r="D2485" s="17">
        <v>2.637402802E7</v>
      </c>
      <c r="E2485" s="17">
        <v>1.4732971E7</v>
      </c>
      <c r="F2485" s="17">
        <v>2.1384798E7</v>
      </c>
      <c r="G2485" s="17">
        <v>3.34207E7</v>
      </c>
      <c r="H2485" s="17">
        <v>5.1427368E7</v>
      </c>
    </row>
    <row r="2486">
      <c r="A2486" s="7" t="s">
        <v>5518</v>
      </c>
      <c r="B2486" s="17" t="s">
        <v>5519</v>
      </c>
      <c r="C2486" s="17">
        <v>12.0</v>
      </c>
      <c r="D2486" s="17">
        <v>3.358663067E7</v>
      </c>
      <c r="E2486" s="17">
        <v>1.2757174E7</v>
      </c>
      <c r="F2486" s="17">
        <v>2.2718824E7</v>
      </c>
      <c r="G2486" s="17">
        <v>4.251305E7</v>
      </c>
      <c r="H2486" s="17">
        <v>5.8290685E7</v>
      </c>
    </row>
    <row r="2487">
      <c r="A2487" s="7" t="s">
        <v>5520</v>
      </c>
      <c r="B2487" s="17" t="s">
        <v>5521</v>
      </c>
      <c r="C2487" s="17">
        <v>20.0</v>
      </c>
      <c r="D2487" s="17">
        <v>1.769629995E7</v>
      </c>
      <c r="E2487" s="17">
        <v>8553000.0</v>
      </c>
      <c r="F2487" s="17">
        <v>1.5371661E7</v>
      </c>
      <c r="G2487" s="17">
        <v>2.2636204E7</v>
      </c>
      <c r="H2487" s="17">
        <v>3.3560116E7</v>
      </c>
    </row>
    <row r="2488">
      <c r="A2488" s="7" t="s">
        <v>5522</v>
      </c>
      <c r="B2488" s="17" t="s">
        <v>5523</v>
      </c>
      <c r="C2488" s="17">
        <v>7.0</v>
      </c>
      <c r="D2488" s="17">
        <v>1.908268586E7</v>
      </c>
      <c r="E2488" s="17">
        <v>5980540.0</v>
      </c>
      <c r="F2488" s="17">
        <v>1.256825E7</v>
      </c>
      <c r="G2488" s="17">
        <v>3.81018E7</v>
      </c>
      <c r="H2488" s="17">
        <v>4.5485821E7</v>
      </c>
    </row>
    <row r="2489">
      <c r="A2489" s="7" t="s">
        <v>5524</v>
      </c>
      <c r="B2489" s="17" t="s">
        <v>5525</v>
      </c>
      <c r="C2489" s="17">
        <v>34.0</v>
      </c>
      <c r="D2489" s="17">
        <v>2.204932756E7</v>
      </c>
      <c r="E2489" s="17">
        <v>6434323.0</v>
      </c>
      <c r="F2489" s="17">
        <v>1.3240226E7</v>
      </c>
      <c r="G2489" s="17">
        <v>2.0648337E7</v>
      </c>
      <c r="H2489" s="17">
        <v>4.7784703E7</v>
      </c>
    </row>
    <row r="2490">
      <c r="A2490" s="7" t="s">
        <v>5526</v>
      </c>
      <c r="B2490" s="17" t="s">
        <v>5527</v>
      </c>
      <c r="C2490" s="17">
        <v>129.0</v>
      </c>
      <c r="D2490" s="17">
        <v>1.918019827E7</v>
      </c>
      <c r="E2490" s="17">
        <v>7298235.0</v>
      </c>
      <c r="F2490" s="17">
        <v>1.0429735E7</v>
      </c>
      <c r="G2490" s="17">
        <v>2.768615E7</v>
      </c>
      <c r="H2490" s="17">
        <v>3.8056292E7</v>
      </c>
    </row>
    <row r="2491">
      <c r="A2491" s="7" t="s">
        <v>5528</v>
      </c>
      <c r="B2491" s="17" t="s">
        <v>5529</v>
      </c>
      <c r="C2491" s="17">
        <v>56.0</v>
      </c>
      <c r="D2491" s="17">
        <v>2.572120866E7</v>
      </c>
      <c r="E2491" s="17">
        <v>1.171863E7</v>
      </c>
      <c r="F2491" s="17">
        <v>1.563975E7</v>
      </c>
      <c r="G2491" s="17">
        <v>3.2674701E7</v>
      </c>
      <c r="H2491" s="17">
        <v>4.6259847E7</v>
      </c>
    </row>
    <row r="2492">
      <c r="A2492" s="7" t="s">
        <v>5530</v>
      </c>
      <c r="B2492" s="17" t="s">
        <v>5531</v>
      </c>
      <c r="C2492" s="17">
        <v>205.0</v>
      </c>
      <c r="D2492" s="17">
        <v>2.245184017E7</v>
      </c>
      <c r="E2492" s="17">
        <v>1.1509398E7</v>
      </c>
      <c r="F2492" s="17">
        <v>1.7627408E7</v>
      </c>
      <c r="G2492" s="17">
        <v>2.8525605E7</v>
      </c>
      <c r="H2492" s="17">
        <v>4.1071199E7</v>
      </c>
    </row>
    <row r="2493">
      <c r="A2493" s="7" t="s">
        <v>5532</v>
      </c>
      <c r="B2493" s="17" t="s">
        <v>5533</v>
      </c>
      <c r="C2493" s="17">
        <v>365.0</v>
      </c>
      <c r="D2493" s="17">
        <v>2.053509384E7</v>
      </c>
      <c r="E2493" s="17">
        <v>1.0476455E7</v>
      </c>
      <c r="F2493" s="17">
        <v>1.5497692E7</v>
      </c>
      <c r="G2493" s="17">
        <v>2.6488059E7</v>
      </c>
      <c r="H2493" s="17">
        <v>4.0006686E7</v>
      </c>
    </row>
    <row r="2494">
      <c r="A2494" s="7" t="s">
        <v>5534</v>
      </c>
      <c r="B2494" s="17" t="s">
        <v>5535</v>
      </c>
      <c r="C2494" s="17">
        <v>81.0</v>
      </c>
      <c r="D2494" s="17">
        <v>1.550700916E7</v>
      </c>
      <c r="E2494" s="17">
        <v>8354700.0</v>
      </c>
      <c r="F2494" s="17">
        <v>1.1795201E7</v>
      </c>
      <c r="G2494" s="17">
        <v>2.0983944E7</v>
      </c>
      <c r="H2494" s="17">
        <v>3.0080265E7</v>
      </c>
    </row>
    <row r="2495">
      <c r="A2495" s="7" t="s">
        <v>5536</v>
      </c>
      <c r="B2495" s="17" t="s">
        <v>5537</v>
      </c>
      <c r="C2495" s="17">
        <v>359.0</v>
      </c>
      <c r="D2495" s="17">
        <v>3.260051721E7</v>
      </c>
      <c r="E2495" s="17">
        <v>1.59E7</v>
      </c>
      <c r="F2495" s="17">
        <v>2.9948564E7</v>
      </c>
      <c r="G2495" s="17">
        <v>4.07192E7</v>
      </c>
      <c r="H2495" s="17">
        <v>5.5589034E7</v>
      </c>
    </row>
    <row r="2496">
      <c r="A2496" s="7" t="s">
        <v>5538</v>
      </c>
      <c r="B2496" s="17" t="s">
        <v>5539</v>
      </c>
      <c r="C2496" s="17">
        <v>33.0</v>
      </c>
      <c r="D2496" s="17">
        <v>2.136598885E7</v>
      </c>
      <c r="E2496" s="17">
        <v>1.3451175E7</v>
      </c>
      <c r="F2496" s="17">
        <v>1.4772055E7</v>
      </c>
      <c r="G2496" s="17">
        <v>2.63266E7</v>
      </c>
      <c r="H2496" s="17">
        <v>3.769415E7</v>
      </c>
    </row>
    <row r="2497">
      <c r="A2497" s="7" t="s">
        <v>5540</v>
      </c>
      <c r="B2497" s="17" t="s">
        <v>5541</v>
      </c>
      <c r="C2497" s="17">
        <v>482.0</v>
      </c>
      <c r="D2497" s="17">
        <v>2.461874453E7</v>
      </c>
      <c r="E2497" s="17">
        <v>1.155755E7</v>
      </c>
      <c r="F2497" s="17">
        <v>1.74586E7</v>
      </c>
      <c r="G2497" s="17">
        <v>3.132885E7</v>
      </c>
      <c r="H2497" s="17">
        <v>4.574233E7</v>
      </c>
    </row>
    <row r="2498">
      <c r="A2498" s="7" t="s">
        <v>5542</v>
      </c>
      <c r="B2498" s="17" t="s">
        <v>5543</v>
      </c>
      <c r="C2498" s="17">
        <v>173.0</v>
      </c>
      <c r="D2498" s="17">
        <v>1.493086516E7</v>
      </c>
      <c r="E2498" s="17">
        <v>7489469.0</v>
      </c>
      <c r="F2498" s="17">
        <v>1.0733155E7</v>
      </c>
      <c r="G2498" s="17">
        <v>1.8049996E7</v>
      </c>
      <c r="H2498" s="17">
        <v>3.1211701E7</v>
      </c>
    </row>
    <row r="2499">
      <c r="A2499" s="7" t="s">
        <v>5544</v>
      </c>
      <c r="B2499" s="17" t="s">
        <v>5545</v>
      </c>
      <c r="C2499" s="17">
        <v>246.0</v>
      </c>
      <c r="D2499" s="17">
        <v>2.799325503E7</v>
      </c>
      <c r="E2499" s="17">
        <v>8174094.0</v>
      </c>
      <c r="F2499" s="17">
        <v>1.2592107E7</v>
      </c>
      <c r="G2499" s="17">
        <v>2.71667E7</v>
      </c>
      <c r="H2499" s="17">
        <v>6.5280918E7</v>
      </c>
    </row>
    <row r="2500">
      <c r="A2500" s="7" t="s">
        <v>5546</v>
      </c>
      <c r="B2500" s="17" t="s">
        <v>5547</v>
      </c>
      <c r="C2500" s="17">
        <v>115.0</v>
      </c>
      <c r="D2500" s="17">
        <v>2.433125797E7</v>
      </c>
      <c r="E2500" s="17">
        <v>8253553.0</v>
      </c>
      <c r="F2500" s="17">
        <v>1.1920648E7</v>
      </c>
      <c r="G2500" s="17">
        <v>2.361743E7</v>
      </c>
      <c r="H2500" s="17">
        <v>4.343545E7</v>
      </c>
    </row>
    <row r="2501">
      <c r="A2501" s="7" t="s">
        <v>5548</v>
      </c>
      <c r="B2501" s="17" t="s">
        <v>5549</v>
      </c>
      <c r="C2501" s="17">
        <v>281.0</v>
      </c>
      <c r="D2501" s="17">
        <v>1.081493154E8</v>
      </c>
      <c r="E2501" s="17">
        <v>2.9425561E7</v>
      </c>
      <c r="F2501" s="17">
        <v>7.7029827E7</v>
      </c>
      <c r="G2501" s="17">
        <v>1.35120601E8</v>
      </c>
      <c r="H2501" s="17">
        <v>2.26024318E8</v>
      </c>
    </row>
    <row r="2502">
      <c r="A2502" s="7" t="s">
        <v>5550</v>
      </c>
      <c r="B2502" s="17" t="s">
        <v>5551</v>
      </c>
      <c r="C2502" s="17">
        <v>265.0</v>
      </c>
      <c r="D2502" s="17">
        <v>2.880265697E7</v>
      </c>
      <c r="E2502" s="17">
        <v>1.5119058E7</v>
      </c>
      <c r="F2502" s="17">
        <v>2.5382863E7</v>
      </c>
      <c r="G2502" s="17">
        <v>3.5406321E7</v>
      </c>
      <c r="H2502" s="17">
        <v>5.0069749E7</v>
      </c>
    </row>
    <row r="2503">
      <c r="A2503" s="7" t="s">
        <v>5552</v>
      </c>
      <c r="B2503" s="17" t="s">
        <v>5553</v>
      </c>
      <c r="C2503" s="17">
        <v>446.0</v>
      </c>
      <c r="D2503" s="17">
        <v>2.795938914E7</v>
      </c>
      <c r="E2503" s="17">
        <v>1.2339873E7</v>
      </c>
      <c r="F2503" s="17">
        <v>2.1282547E7</v>
      </c>
      <c r="G2503" s="17">
        <v>3.3134238E7</v>
      </c>
      <c r="H2503" s="17">
        <v>5.345322E7</v>
      </c>
    </row>
    <row r="2504">
      <c r="A2504" s="7" t="s">
        <v>5554</v>
      </c>
      <c r="B2504" s="17" t="s">
        <v>5555</v>
      </c>
      <c r="C2504" s="17">
        <v>89.0</v>
      </c>
      <c r="D2504" s="17">
        <v>1.878087053E7</v>
      </c>
      <c r="E2504" s="17">
        <v>9614600.0</v>
      </c>
      <c r="F2504" s="17">
        <v>1.5701523E7</v>
      </c>
      <c r="G2504" s="17">
        <v>2.3210639E7</v>
      </c>
      <c r="H2504" s="17">
        <v>3.2855175E7</v>
      </c>
    </row>
    <row r="2505">
      <c r="A2505" s="7" t="s">
        <v>5556</v>
      </c>
      <c r="B2505" s="17" t="s">
        <v>5557</v>
      </c>
      <c r="C2505" s="17">
        <v>582.0</v>
      </c>
      <c r="D2505" s="17">
        <v>4.505804506E7</v>
      </c>
      <c r="E2505" s="17">
        <v>2.1368567E7</v>
      </c>
      <c r="F2505" s="17">
        <v>3.4086255E7</v>
      </c>
      <c r="G2505" s="17">
        <v>5.6391802E7</v>
      </c>
      <c r="H2505" s="17">
        <v>8.895989E7</v>
      </c>
    </row>
    <row r="2506">
      <c r="A2506" s="7" t="s">
        <v>5558</v>
      </c>
      <c r="B2506" s="17" t="s">
        <v>5559</v>
      </c>
      <c r="C2506" s="17">
        <v>33.0</v>
      </c>
      <c r="D2506" s="17">
        <v>3.327955403E7</v>
      </c>
      <c r="E2506" s="17">
        <v>9550190.0</v>
      </c>
      <c r="F2506" s="17">
        <v>1.932355E7</v>
      </c>
      <c r="G2506" s="17">
        <v>3.7857902E7</v>
      </c>
      <c r="H2506" s="17">
        <v>5.3076824E7</v>
      </c>
    </row>
    <row r="2507">
      <c r="A2507" s="7" t="s">
        <v>5560</v>
      </c>
      <c r="B2507" s="17" t="s">
        <v>5561</v>
      </c>
      <c r="C2507" s="17">
        <v>556.0</v>
      </c>
      <c r="D2507" s="17">
        <v>3.236118842E7</v>
      </c>
      <c r="E2507" s="17">
        <v>1.5233699E7</v>
      </c>
      <c r="F2507" s="17">
        <v>2.5665048E7</v>
      </c>
      <c r="G2507" s="17">
        <v>3.65077E7</v>
      </c>
      <c r="H2507" s="17">
        <v>6.2469647E7</v>
      </c>
    </row>
    <row r="2508">
      <c r="A2508" s="7" t="s">
        <v>5562</v>
      </c>
      <c r="B2508" s="17" t="s">
        <v>5563</v>
      </c>
      <c r="C2508" s="17">
        <v>148.0</v>
      </c>
      <c r="D2508" s="17">
        <v>2.104497629E7</v>
      </c>
      <c r="E2508" s="17">
        <v>8258337.0</v>
      </c>
      <c r="F2508" s="17">
        <v>1.48404E7</v>
      </c>
      <c r="G2508" s="17">
        <v>2.6354739E7</v>
      </c>
      <c r="H2508" s="17">
        <v>4.3160827E7</v>
      </c>
    </row>
    <row r="2509">
      <c r="A2509" s="7" t="s">
        <v>5564</v>
      </c>
      <c r="B2509" s="17" t="s">
        <v>5565</v>
      </c>
      <c r="C2509" s="17">
        <v>507.0</v>
      </c>
      <c r="D2509" s="17">
        <v>3.647206269E7</v>
      </c>
      <c r="E2509" s="17">
        <v>1.053747E7</v>
      </c>
      <c r="F2509" s="17">
        <v>1.8683621E7</v>
      </c>
      <c r="G2509" s="17">
        <v>4.294505E7</v>
      </c>
      <c r="H2509" s="17">
        <v>9.422969E7</v>
      </c>
    </row>
    <row r="2510">
      <c r="A2510" s="7" t="s">
        <v>5566</v>
      </c>
      <c r="B2510" s="17" t="s">
        <v>5567</v>
      </c>
      <c r="C2510" s="17">
        <v>121.0</v>
      </c>
      <c r="D2510" s="17">
        <v>3.010355514E7</v>
      </c>
      <c r="E2510" s="17">
        <v>9892935.0</v>
      </c>
      <c r="F2510" s="17">
        <v>1.548545E7</v>
      </c>
      <c r="G2510" s="17">
        <v>3.7972309E7</v>
      </c>
      <c r="H2510" s="17">
        <v>7.1130118E7</v>
      </c>
    </row>
    <row r="2511">
      <c r="A2511" s="7" t="s">
        <v>5568</v>
      </c>
      <c r="B2511" s="17" t="s">
        <v>5569</v>
      </c>
      <c r="C2511" s="17">
        <v>171.0</v>
      </c>
      <c r="D2511" s="17">
        <v>2.997123509E7</v>
      </c>
      <c r="E2511" s="17">
        <v>9695426.0</v>
      </c>
      <c r="F2511" s="17">
        <v>1.579295E7</v>
      </c>
      <c r="G2511" s="17">
        <v>3.6547129E7</v>
      </c>
      <c r="H2511" s="17">
        <v>7.6333283E7</v>
      </c>
    </row>
    <row r="2512">
      <c r="A2512" s="7" t="s">
        <v>5570</v>
      </c>
      <c r="B2512" s="17" t="s">
        <v>5571</v>
      </c>
      <c r="C2512" s="17">
        <v>339.0</v>
      </c>
      <c r="D2512" s="17">
        <v>3.010455776E7</v>
      </c>
      <c r="E2512" s="17">
        <v>1.3466724E7</v>
      </c>
      <c r="F2512" s="17">
        <v>1.99991E7</v>
      </c>
      <c r="G2512" s="17">
        <v>3.6345737E7</v>
      </c>
      <c r="H2512" s="17">
        <v>6.4562468E7</v>
      </c>
    </row>
    <row r="2513">
      <c r="A2513" s="7" t="s">
        <v>5572</v>
      </c>
      <c r="B2513" s="17" t="s">
        <v>5573</v>
      </c>
      <c r="C2513" s="17">
        <v>134.0</v>
      </c>
      <c r="D2513" s="17">
        <v>2.545350084E7</v>
      </c>
      <c r="E2513" s="17">
        <v>1.185277E7</v>
      </c>
      <c r="F2513" s="17">
        <v>1.776985E7</v>
      </c>
      <c r="G2513" s="17">
        <v>2.5406624E7</v>
      </c>
      <c r="H2513" s="17">
        <v>4.7421718E7</v>
      </c>
    </row>
    <row r="2514">
      <c r="A2514" s="7" t="s">
        <v>5574</v>
      </c>
      <c r="B2514" s="17" t="s">
        <v>5575</v>
      </c>
      <c r="C2514" s="17">
        <v>26.0</v>
      </c>
      <c r="D2514" s="17">
        <v>1.46657775E7</v>
      </c>
      <c r="E2514" s="17">
        <v>6685578.0</v>
      </c>
      <c r="F2514" s="17">
        <v>1.5701877E7</v>
      </c>
      <c r="G2514" s="17">
        <v>2.0481E7</v>
      </c>
      <c r="H2514" s="17">
        <v>2.56366E7</v>
      </c>
    </row>
    <row r="2515">
      <c r="A2515" s="7" t="s">
        <v>5576</v>
      </c>
      <c r="B2515" s="17" t="s">
        <v>5577</v>
      </c>
      <c r="C2515" s="17">
        <v>988.0</v>
      </c>
      <c r="D2515" s="17">
        <v>3.659101545E7</v>
      </c>
      <c r="E2515" s="17">
        <v>1.4768399E7</v>
      </c>
      <c r="F2515" s="17">
        <v>2.308115E7</v>
      </c>
      <c r="G2515" s="17">
        <v>4.6699088E7</v>
      </c>
      <c r="H2515" s="17">
        <v>7.8083822E7</v>
      </c>
    </row>
    <row r="2516">
      <c r="A2516" s="7" t="s">
        <v>5578</v>
      </c>
      <c r="B2516" s="17" t="s">
        <v>5579</v>
      </c>
      <c r="C2516" s="17">
        <v>54.0</v>
      </c>
      <c r="D2516" s="17">
        <v>2.065424165E7</v>
      </c>
      <c r="E2516" s="17">
        <v>1.3181325E7</v>
      </c>
      <c r="F2516" s="17">
        <v>1.7343701E7</v>
      </c>
      <c r="G2516" s="17">
        <v>2.27506E7</v>
      </c>
      <c r="H2516" s="17">
        <v>2.9015156E7</v>
      </c>
    </row>
    <row r="2517">
      <c r="A2517" s="7" t="s">
        <v>5580</v>
      </c>
      <c r="B2517" s="17" t="s">
        <v>5581</v>
      </c>
      <c r="C2517" s="17">
        <v>422.0</v>
      </c>
      <c r="D2517" s="17">
        <v>2.251432271E7</v>
      </c>
      <c r="E2517" s="17">
        <v>1.1720662E7</v>
      </c>
      <c r="F2517" s="17">
        <v>1.645E7</v>
      </c>
      <c r="G2517" s="17">
        <v>2.5724892E7</v>
      </c>
      <c r="H2517" s="17">
        <v>4.1266914E7</v>
      </c>
    </row>
    <row r="2518">
      <c r="A2518" s="7" t="s">
        <v>5582</v>
      </c>
      <c r="B2518" s="17" t="s">
        <v>5583</v>
      </c>
      <c r="C2518" s="17">
        <v>54.0</v>
      </c>
      <c r="D2518" s="17">
        <v>1.76847932E7</v>
      </c>
      <c r="E2518" s="17">
        <v>9256944.0</v>
      </c>
      <c r="F2518" s="17">
        <v>1.4418058E7</v>
      </c>
      <c r="G2518" s="17">
        <v>2.24259E7</v>
      </c>
      <c r="H2518" s="17">
        <v>3.5384759E7</v>
      </c>
    </row>
    <row r="2519">
      <c r="A2519" s="7" t="s">
        <v>5584</v>
      </c>
      <c r="B2519" s="17" t="s">
        <v>5585</v>
      </c>
      <c r="C2519" s="17">
        <v>771.0</v>
      </c>
      <c r="D2519" s="17">
        <v>4.455895E7</v>
      </c>
      <c r="E2519" s="17">
        <v>1.5310872E7</v>
      </c>
      <c r="F2519" s="17">
        <v>2.8515376E7</v>
      </c>
      <c r="G2519" s="17">
        <v>6.7139504E7</v>
      </c>
      <c r="H2519" s="17">
        <v>9.8336834E7</v>
      </c>
    </row>
    <row r="2520">
      <c r="A2520" s="7" t="s">
        <v>5586</v>
      </c>
      <c r="B2520" s="17" t="s">
        <v>5587</v>
      </c>
      <c r="C2520" s="17">
        <v>49.0</v>
      </c>
      <c r="D2520" s="17">
        <v>2.49339148E7</v>
      </c>
      <c r="E2520" s="17">
        <v>1.2049728E7</v>
      </c>
      <c r="F2520" s="17">
        <v>1.662547E7</v>
      </c>
      <c r="G2520" s="17">
        <v>3.3128219E7</v>
      </c>
      <c r="H2520" s="17">
        <v>4.6823438E7</v>
      </c>
    </row>
    <row r="2521">
      <c r="A2521" s="7" t="s">
        <v>5588</v>
      </c>
      <c r="B2521" s="17" t="s">
        <v>5589</v>
      </c>
      <c r="C2521" s="17">
        <v>2.0</v>
      </c>
      <c r="D2521" s="17">
        <v>1.307581E7</v>
      </c>
      <c r="E2521" s="17">
        <v>1.0793987E7</v>
      </c>
      <c r="F2521" s="17">
        <v>1.0793987E7</v>
      </c>
      <c r="G2521" s="17">
        <v>1.5357633E7</v>
      </c>
      <c r="H2521" s="17">
        <v>1.5357633E7</v>
      </c>
    </row>
    <row r="2522">
      <c r="A2522" s="7" t="s">
        <v>5590</v>
      </c>
      <c r="B2522" s="17" t="s">
        <v>5591</v>
      </c>
      <c r="C2522" s="17">
        <v>7.0</v>
      </c>
      <c r="D2522" s="17">
        <v>2.604309114E7</v>
      </c>
      <c r="E2522" s="17">
        <v>1.5495001E7</v>
      </c>
      <c r="F2522" s="17">
        <v>2.1282E7</v>
      </c>
      <c r="G2522" s="17">
        <v>2.89831E7</v>
      </c>
      <c r="H2522" s="17">
        <v>5.9529759E7</v>
      </c>
    </row>
    <row r="2523">
      <c r="A2523" s="7" t="s">
        <v>5592</v>
      </c>
      <c r="B2523" s="17" t="s">
        <v>5593</v>
      </c>
      <c r="C2523" s="17">
        <v>5.0</v>
      </c>
      <c r="D2523" s="17">
        <v>2.986795333E7</v>
      </c>
      <c r="E2523" s="17">
        <v>2.1006541E7</v>
      </c>
      <c r="F2523" s="17">
        <v>2.1006541E7</v>
      </c>
      <c r="G2523" s="17">
        <v>3.9246878E7</v>
      </c>
      <c r="H2523" s="17">
        <v>4.937218E7</v>
      </c>
    </row>
    <row r="2524">
      <c r="A2524" s="7" t="s">
        <v>5594</v>
      </c>
      <c r="B2524" s="17" t="s">
        <v>5595</v>
      </c>
      <c r="C2524" s="17">
        <v>11.0</v>
      </c>
      <c r="D2524" s="17">
        <v>2.228209673E7</v>
      </c>
      <c r="E2524" s="17">
        <v>1.210727E7</v>
      </c>
      <c r="F2524" s="17">
        <v>2.2203039E7</v>
      </c>
      <c r="G2524" s="17">
        <v>3.346308E7</v>
      </c>
      <c r="H2524" s="17">
        <v>3.4620572E7</v>
      </c>
    </row>
    <row r="2525">
      <c r="A2525" s="7" t="s">
        <v>5596</v>
      </c>
      <c r="B2525" s="17" t="s">
        <v>5597</v>
      </c>
      <c r="C2525" s="17">
        <v>14.0</v>
      </c>
      <c r="D2525" s="17">
        <v>2.04832825E7</v>
      </c>
      <c r="E2525" s="17">
        <v>6825327.0</v>
      </c>
      <c r="F2525" s="17">
        <v>1.5555634E7</v>
      </c>
      <c r="G2525" s="17">
        <v>2.0783628E7</v>
      </c>
      <c r="H2525" s="17">
        <v>6.0983715E7</v>
      </c>
    </row>
    <row r="2526">
      <c r="A2526" s="7" t="s">
        <v>5598</v>
      </c>
      <c r="B2526" s="17" t="s">
        <v>5599</v>
      </c>
      <c r="C2526" s="17">
        <v>73.0</v>
      </c>
      <c r="D2526" s="17">
        <v>1.63813133E7</v>
      </c>
      <c r="E2526" s="17">
        <v>9463691.0</v>
      </c>
      <c r="F2526" s="17">
        <v>1.40277E7</v>
      </c>
      <c r="G2526" s="17">
        <v>1.8817467E7</v>
      </c>
      <c r="H2526" s="17">
        <v>2.9569855E7</v>
      </c>
    </row>
    <row r="2527">
      <c r="A2527" s="7" t="s">
        <v>5600</v>
      </c>
      <c r="B2527" s="17" t="s">
        <v>5601</v>
      </c>
      <c r="C2527" s="17">
        <v>35.0</v>
      </c>
      <c r="D2527" s="17">
        <v>2.086033063E7</v>
      </c>
      <c r="E2527" s="17">
        <v>8063648.0</v>
      </c>
      <c r="F2527" s="17">
        <v>1.4434598E7</v>
      </c>
      <c r="G2527" s="17">
        <v>3.0522873E7</v>
      </c>
      <c r="H2527" s="17">
        <v>4.6052567E7</v>
      </c>
    </row>
    <row r="2528">
      <c r="A2528" s="7" t="s">
        <v>5602</v>
      </c>
      <c r="B2528" s="17" t="s">
        <v>5603</v>
      </c>
      <c r="C2528" s="17">
        <v>194.0</v>
      </c>
      <c r="D2528" s="17">
        <v>2.006599485E7</v>
      </c>
      <c r="E2528" s="17">
        <v>6582752.0</v>
      </c>
      <c r="F2528" s="17">
        <v>1.024826E7</v>
      </c>
      <c r="G2528" s="17">
        <v>1.81737E7</v>
      </c>
      <c r="H2528" s="17">
        <v>4.0425688E7</v>
      </c>
    </row>
    <row r="2529">
      <c r="A2529" s="7" t="s">
        <v>5604</v>
      </c>
      <c r="B2529" s="17" t="s">
        <v>5605</v>
      </c>
      <c r="C2529" s="17">
        <v>151.0</v>
      </c>
      <c r="D2529" s="17">
        <v>3.241623656E7</v>
      </c>
      <c r="E2529" s="17">
        <v>9240035.0</v>
      </c>
      <c r="F2529" s="17">
        <v>1.9353369E7</v>
      </c>
      <c r="G2529" s="17">
        <v>3.4655875E7</v>
      </c>
      <c r="H2529" s="17">
        <v>7.6333283E7</v>
      </c>
    </row>
    <row r="2530">
      <c r="A2530" s="7" t="s">
        <v>5606</v>
      </c>
      <c r="B2530" s="17" t="s">
        <v>5607</v>
      </c>
      <c r="C2530" s="17">
        <v>215.0</v>
      </c>
      <c r="D2530" s="17">
        <v>3.554089637E7</v>
      </c>
      <c r="E2530" s="17">
        <v>1.2970032E7</v>
      </c>
      <c r="F2530" s="17">
        <v>2.2770818E7</v>
      </c>
      <c r="G2530" s="17">
        <v>4.3112536E7</v>
      </c>
      <c r="H2530" s="17">
        <v>7.9182636E7</v>
      </c>
    </row>
    <row r="2531">
      <c r="A2531" s="7" t="s">
        <v>5608</v>
      </c>
      <c r="B2531" s="17" t="s">
        <v>5609</v>
      </c>
      <c r="C2531" s="17">
        <v>194.0</v>
      </c>
      <c r="D2531" s="17">
        <v>2.512683985E7</v>
      </c>
      <c r="E2531" s="17">
        <v>9542631.0</v>
      </c>
      <c r="F2531" s="17">
        <v>1.5261352E7</v>
      </c>
      <c r="G2531" s="17">
        <v>2.7364572E7</v>
      </c>
      <c r="H2531" s="17">
        <v>4.6491972E7</v>
      </c>
    </row>
    <row r="2532">
      <c r="A2532" s="7" t="s">
        <v>5610</v>
      </c>
      <c r="B2532" s="17" t="s">
        <v>5611</v>
      </c>
      <c r="C2532" s="17">
        <v>112.0</v>
      </c>
      <c r="D2532" s="17">
        <v>1.886617037E7</v>
      </c>
      <c r="E2532" s="17">
        <v>7333644.0</v>
      </c>
      <c r="F2532" s="17">
        <v>1.3695751E7</v>
      </c>
      <c r="G2532" s="17">
        <v>2.2010506E7</v>
      </c>
      <c r="H2532" s="17">
        <v>3.0214509E7</v>
      </c>
    </row>
    <row r="2533">
      <c r="A2533" s="7" t="s">
        <v>5612</v>
      </c>
      <c r="B2533" s="17" t="s">
        <v>5613</v>
      </c>
      <c r="C2533" s="17">
        <v>603.0</v>
      </c>
      <c r="D2533" s="17">
        <v>4.423071135E7</v>
      </c>
      <c r="E2533" s="17">
        <v>1.3099601E7</v>
      </c>
      <c r="F2533" s="17">
        <v>2.6806654E7</v>
      </c>
      <c r="G2533" s="17">
        <v>5.2050406E7</v>
      </c>
      <c r="H2533" s="17">
        <v>1.07311602E8</v>
      </c>
    </row>
    <row r="2534">
      <c r="A2534" s="7" t="s">
        <v>5614</v>
      </c>
      <c r="B2534" s="17" t="s">
        <v>5615</v>
      </c>
      <c r="C2534" s="17">
        <v>106.0</v>
      </c>
      <c r="D2534" s="17">
        <v>2.258660794E7</v>
      </c>
      <c r="E2534" s="17">
        <v>9988206.0</v>
      </c>
      <c r="F2534" s="17">
        <v>1.8660851E7</v>
      </c>
      <c r="G2534" s="17">
        <v>3.3140834E7</v>
      </c>
      <c r="H2534" s="17">
        <v>4.2286273E7</v>
      </c>
    </row>
    <row r="2535">
      <c r="A2535" s="7" t="s">
        <v>5616</v>
      </c>
      <c r="B2535" s="17" t="s">
        <v>5617</v>
      </c>
      <c r="C2535" s="17">
        <v>422.0</v>
      </c>
      <c r="D2535" s="17">
        <v>2.917040561E7</v>
      </c>
      <c r="E2535" s="17">
        <v>1.1280705E7</v>
      </c>
      <c r="F2535" s="17">
        <v>1.897095E7</v>
      </c>
      <c r="G2535" s="17">
        <v>3.34934E7</v>
      </c>
      <c r="H2535" s="17">
        <v>5.6168174E7</v>
      </c>
    </row>
    <row r="2536">
      <c r="A2536" s="7" t="s">
        <v>5618</v>
      </c>
      <c r="B2536" s="17" t="s">
        <v>5619</v>
      </c>
      <c r="C2536" s="17">
        <v>230.0</v>
      </c>
      <c r="D2536" s="17">
        <v>1.963246769E7</v>
      </c>
      <c r="E2536" s="17">
        <v>7370843.0</v>
      </c>
      <c r="F2536" s="17">
        <v>1.3898352E7</v>
      </c>
      <c r="G2536" s="17">
        <v>2.5032998E7</v>
      </c>
      <c r="H2536" s="17">
        <v>3.4761448E7</v>
      </c>
    </row>
    <row r="2537">
      <c r="A2537" s="7" t="s">
        <v>5620</v>
      </c>
      <c r="B2537" s="17" t="s">
        <v>5621</v>
      </c>
      <c r="C2537" s="17">
        <v>617.0</v>
      </c>
      <c r="D2537" s="17">
        <v>2.734523851E7</v>
      </c>
      <c r="E2537" s="17">
        <v>9290745.0</v>
      </c>
      <c r="F2537" s="17">
        <v>1.526432E7</v>
      </c>
      <c r="G2537" s="17">
        <v>2.9129001E7</v>
      </c>
      <c r="H2537" s="17">
        <v>6.303534E7</v>
      </c>
    </row>
    <row r="2538">
      <c r="A2538" s="7" t="s">
        <v>5622</v>
      </c>
      <c r="B2538" s="17" t="s">
        <v>5623</v>
      </c>
      <c r="C2538" s="17">
        <v>11.0</v>
      </c>
      <c r="D2538" s="17">
        <v>5.783874227E7</v>
      </c>
      <c r="E2538" s="17">
        <v>2.6997887E7</v>
      </c>
      <c r="F2538" s="17">
        <v>4.1324051E7</v>
      </c>
      <c r="G2538" s="17">
        <v>8.2994017E7</v>
      </c>
      <c r="H2538" s="17">
        <v>9.8520545E7</v>
      </c>
    </row>
    <row r="2539">
      <c r="A2539" s="7" t="s">
        <v>5624</v>
      </c>
      <c r="B2539" s="17" t="s">
        <v>5625</v>
      </c>
      <c r="C2539" s="17">
        <v>43.0</v>
      </c>
      <c r="D2539" s="17">
        <v>8.087561914E7</v>
      </c>
      <c r="E2539" s="17">
        <v>3.6737167E7</v>
      </c>
      <c r="F2539" s="17">
        <v>6.2741516E7</v>
      </c>
      <c r="G2539" s="17">
        <v>1.12247233E8</v>
      </c>
      <c r="H2539" s="17">
        <v>1.51270179E8</v>
      </c>
    </row>
    <row r="2540">
      <c r="A2540" s="7" t="s">
        <v>5626</v>
      </c>
      <c r="B2540" s="17" t="s">
        <v>5627</v>
      </c>
      <c r="C2540" s="17">
        <v>4.0</v>
      </c>
      <c r="D2540" s="17">
        <v>2.012652625E7</v>
      </c>
      <c r="E2540" s="17">
        <v>7715911.0</v>
      </c>
      <c r="F2540" s="17">
        <v>2.0319976E7</v>
      </c>
      <c r="G2540" s="17">
        <v>2.4730967E7</v>
      </c>
      <c r="H2540" s="17">
        <v>2.7739251E7</v>
      </c>
    </row>
    <row r="2541">
      <c r="A2541" s="7" t="s">
        <v>5628</v>
      </c>
      <c r="B2541" s="17" t="s">
        <v>5629</v>
      </c>
      <c r="C2541" s="17">
        <v>5.0</v>
      </c>
      <c r="D2541" s="17">
        <v>1.749448E7</v>
      </c>
      <c r="E2541" s="17">
        <v>8300895.0</v>
      </c>
      <c r="F2541" s="17">
        <v>8563600.0</v>
      </c>
      <c r="G2541" s="17">
        <v>1.61221E7</v>
      </c>
      <c r="H2541" s="17">
        <v>5.1687105E7</v>
      </c>
    </row>
    <row r="2542">
      <c r="A2542" s="7" t="s">
        <v>5630</v>
      </c>
      <c r="B2542" s="17" t="s">
        <v>5631</v>
      </c>
      <c r="C2542" s="17">
        <v>1.0</v>
      </c>
      <c r="D2542" s="17">
        <v>2.1854337E7</v>
      </c>
      <c r="E2542" s="17">
        <v>2.1854337E7</v>
      </c>
      <c r="F2542" s="17">
        <v>2.1854337E7</v>
      </c>
      <c r="G2542" s="17">
        <v>2.1854337E7</v>
      </c>
      <c r="H2542" s="17">
        <v>2.1854337E7</v>
      </c>
    </row>
    <row r="2543">
      <c r="A2543" s="7" t="s">
        <v>5632</v>
      </c>
      <c r="B2543" s="17" t="s">
        <v>5633</v>
      </c>
      <c r="C2543" s="17">
        <v>30.0</v>
      </c>
      <c r="D2543" s="17">
        <v>4.00841179E7</v>
      </c>
      <c r="E2543" s="17">
        <v>1.9477141E7</v>
      </c>
      <c r="F2543" s="17">
        <v>2.9884001E7</v>
      </c>
      <c r="G2543" s="17">
        <v>4.2452447E7</v>
      </c>
      <c r="H2543" s="17">
        <v>1.07907676E8</v>
      </c>
    </row>
    <row r="2544">
      <c r="A2544" s="7" t="s">
        <v>5634</v>
      </c>
      <c r="B2544" s="17" t="s">
        <v>5635</v>
      </c>
      <c r="C2544" s="17">
        <v>3.0</v>
      </c>
      <c r="D2544" s="17">
        <v>1.160906267E7</v>
      </c>
      <c r="E2544" s="17">
        <v>6224207.0</v>
      </c>
      <c r="F2544" s="17">
        <v>8782681.0</v>
      </c>
      <c r="G2544" s="17">
        <v>1.98203E7</v>
      </c>
      <c r="H2544" s="17">
        <v>1.98203E7</v>
      </c>
    </row>
    <row r="2545">
      <c r="A2545" s="7" t="s">
        <v>5636</v>
      </c>
      <c r="B2545" s="17" t="s">
        <v>5637</v>
      </c>
      <c r="C2545" s="17">
        <v>34.0</v>
      </c>
      <c r="D2545" s="17">
        <v>5.286036259E7</v>
      </c>
      <c r="E2545" s="17">
        <v>1.8675962E7</v>
      </c>
      <c r="F2545" s="17">
        <v>3.59868E7</v>
      </c>
      <c r="G2545" s="17">
        <v>5.8072782E7</v>
      </c>
      <c r="H2545" s="17">
        <v>1.3648875E8</v>
      </c>
    </row>
    <row r="2546">
      <c r="A2546" s="7" t="s">
        <v>5638</v>
      </c>
      <c r="B2546" s="17" t="s">
        <v>5639</v>
      </c>
      <c r="C2546" s="17">
        <v>7.0</v>
      </c>
      <c r="D2546" s="17">
        <v>3.456160571E7</v>
      </c>
      <c r="E2546" s="17">
        <v>1.2457221E7</v>
      </c>
      <c r="F2546" s="17">
        <v>2.2800067E7</v>
      </c>
      <c r="G2546" s="17">
        <v>7.0573851E7</v>
      </c>
      <c r="H2546" s="17">
        <v>8.4064875E7</v>
      </c>
    </row>
    <row r="2547">
      <c r="A2547" s="7" t="s">
        <v>5640</v>
      </c>
      <c r="B2547" s="17" t="s">
        <v>5641</v>
      </c>
      <c r="C2547" s="17">
        <v>88.0</v>
      </c>
      <c r="D2547" s="17">
        <v>6.775719847E7</v>
      </c>
      <c r="E2547" s="17">
        <v>2.6088868E7</v>
      </c>
      <c r="F2547" s="17">
        <v>4.6923034E7</v>
      </c>
      <c r="G2547" s="17">
        <v>9.1842632E7</v>
      </c>
      <c r="H2547" s="17">
        <v>1.44836955E8</v>
      </c>
    </row>
    <row r="2548">
      <c r="A2548" s="7" t="s">
        <v>5642</v>
      </c>
      <c r="B2548" s="17" t="s">
        <v>5643</v>
      </c>
      <c r="C2548" s="17">
        <v>58.0</v>
      </c>
      <c r="D2548" s="17">
        <v>1.779079626E7</v>
      </c>
      <c r="E2548" s="17">
        <v>9043396.0</v>
      </c>
      <c r="F2548" s="17">
        <v>1.282464E7</v>
      </c>
      <c r="G2548" s="17">
        <v>2.1816791E7</v>
      </c>
      <c r="H2548" s="17">
        <v>3.20014E7</v>
      </c>
    </row>
    <row r="2549">
      <c r="A2549" s="7" t="s">
        <v>5644</v>
      </c>
      <c r="B2549" s="17" t="s">
        <v>5645</v>
      </c>
      <c r="C2549" s="17">
        <v>68.0</v>
      </c>
      <c r="D2549" s="17">
        <v>5.351420632E7</v>
      </c>
      <c r="E2549" s="17">
        <v>1.0318825E7</v>
      </c>
      <c r="F2549" s="17">
        <v>2.3611695E7</v>
      </c>
      <c r="G2549" s="17">
        <v>6.0352936E7</v>
      </c>
      <c r="H2549" s="17">
        <v>1.19110737E8</v>
      </c>
    </row>
    <row r="2550">
      <c r="A2550" s="7" t="s">
        <v>5646</v>
      </c>
      <c r="B2550" s="17" t="s">
        <v>5647</v>
      </c>
      <c r="C2550" s="17">
        <v>92.0</v>
      </c>
      <c r="D2550" s="17">
        <v>2.300722378E7</v>
      </c>
      <c r="E2550" s="17">
        <v>8575689.0</v>
      </c>
      <c r="F2550" s="17">
        <v>1.2635E7</v>
      </c>
      <c r="G2550" s="17">
        <v>2.1783818E7</v>
      </c>
      <c r="H2550" s="17">
        <v>4.0481244E7</v>
      </c>
    </row>
    <row r="2551">
      <c r="A2551" s="7" t="s">
        <v>5648</v>
      </c>
      <c r="B2551" s="17" t="s">
        <v>5649</v>
      </c>
      <c r="C2551" s="17">
        <v>196.0</v>
      </c>
      <c r="D2551" s="17">
        <v>1.922755697E7</v>
      </c>
      <c r="E2551" s="17">
        <v>8989886.0</v>
      </c>
      <c r="F2551" s="17">
        <v>1.41595E7</v>
      </c>
      <c r="G2551" s="17">
        <v>2.3494751E7</v>
      </c>
      <c r="H2551" s="17">
        <v>3.8237011E7</v>
      </c>
    </row>
    <row r="2552">
      <c r="A2552" s="7" t="s">
        <v>5650</v>
      </c>
      <c r="B2552" s="17" t="s">
        <v>5651</v>
      </c>
      <c r="C2552" s="17">
        <v>37.0</v>
      </c>
      <c r="D2552" s="17">
        <v>1.704846084E7</v>
      </c>
      <c r="E2552" s="17">
        <v>6218000.0</v>
      </c>
      <c r="F2552" s="17">
        <v>1.0619725E7</v>
      </c>
      <c r="G2552" s="17">
        <v>1.9005036E7</v>
      </c>
      <c r="H2552" s="17">
        <v>5.0072332E7</v>
      </c>
    </row>
    <row r="2553">
      <c r="A2553" s="7" t="s">
        <v>5652</v>
      </c>
      <c r="B2553" s="17" t="s">
        <v>5653</v>
      </c>
      <c r="C2553" s="17">
        <v>215.0</v>
      </c>
      <c r="D2553" s="17">
        <v>3.768616436E7</v>
      </c>
      <c r="E2553" s="17">
        <v>1.3946118E7</v>
      </c>
      <c r="F2553" s="17">
        <v>2.4989341E7</v>
      </c>
      <c r="G2553" s="17">
        <v>4.8567558E7</v>
      </c>
      <c r="H2553" s="17">
        <v>9.2770006E7</v>
      </c>
    </row>
    <row r="2554">
      <c r="A2554" s="7" t="s">
        <v>5654</v>
      </c>
      <c r="B2554" s="17" t="s">
        <v>5655</v>
      </c>
      <c r="C2554" s="17">
        <v>17.0</v>
      </c>
      <c r="D2554" s="17">
        <v>1.5567324E7</v>
      </c>
      <c r="E2554" s="17">
        <v>8206600.0</v>
      </c>
      <c r="F2554" s="17">
        <v>1.2766334E7</v>
      </c>
      <c r="G2554" s="17">
        <v>2.1524303E7</v>
      </c>
      <c r="H2554" s="17">
        <v>3.2458192E7</v>
      </c>
    </row>
    <row r="2555">
      <c r="A2555" s="7" t="s">
        <v>5656</v>
      </c>
      <c r="B2555" s="17" t="s">
        <v>5657</v>
      </c>
      <c r="C2555" s="17">
        <v>203.0</v>
      </c>
      <c r="D2555" s="17">
        <v>2.250784395E7</v>
      </c>
      <c r="E2555" s="17">
        <v>8626842.0</v>
      </c>
      <c r="F2555" s="17">
        <v>1.4066169E7</v>
      </c>
      <c r="G2555" s="17">
        <v>2.2146408E7</v>
      </c>
      <c r="H2555" s="17">
        <v>4.4929525E7</v>
      </c>
    </row>
    <row r="2556">
      <c r="A2556" s="7" t="s">
        <v>5658</v>
      </c>
      <c r="B2556" s="17" t="s">
        <v>5659</v>
      </c>
      <c r="C2556" s="17">
        <v>98.0</v>
      </c>
      <c r="D2556" s="17">
        <v>1.751357295E7</v>
      </c>
      <c r="E2556" s="17">
        <v>7687000.0</v>
      </c>
      <c r="F2556" s="17">
        <v>1.15652E7</v>
      </c>
      <c r="G2556" s="17">
        <v>2.2058532E7</v>
      </c>
      <c r="H2556" s="17">
        <v>3.3778817E7</v>
      </c>
    </row>
    <row r="2557">
      <c r="A2557" s="7" t="s">
        <v>5660</v>
      </c>
      <c r="B2557" s="17" t="s">
        <v>5661</v>
      </c>
      <c r="C2557" s="17">
        <v>233.0</v>
      </c>
      <c r="D2557" s="17">
        <v>4.4021321E7</v>
      </c>
      <c r="E2557" s="17">
        <v>1.016738E7</v>
      </c>
      <c r="F2557" s="17">
        <v>1.732507E7</v>
      </c>
      <c r="G2557" s="17">
        <v>5.3644683E7</v>
      </c>
      <c r="H2557" s="17">
        <v>1.09329356E8</v>
      </c>
    </row>
    <row r="2558">
      <c r="A2558" s="7" t="s">
        <v>5662</v>
      </c>
      <c r="B2558" s="17" t="s">
        <v>5663</v>
      </c>
      <c r="C2558" s="17">
        <v>15.0</v>
      </c>
      <c r="D2558" s="17">
        <v>1.339007947E7</v>
      </c>
      <c r="E2558" s="17">
        <v>7006700.0</v>
      </c>
      <c r="F2558" s="17">
        <v>9285000.0</v>
      </c>
      <c r="G2558" s="17">
        <v>1.9809329E7</v>
      </c>
      <c r="H2558" s="17">
        <v>2.3396603E7</v>
      </c>
    </row>
    <row r="2559">
      <c r="A2559" s="7" t="s">
        <v>5664</v>
      </c>
      <c r="B2559" s="17" t="s">
        <v>5665</v>
      </c>
      <c r="C2559" s="17">
        <v>27.0</v>
      </c>
      <c r="D2559" s="17">
        <v>4.468181348E7</v>
      </c>
      <c r="E2559" s="17">
        <v>1.2477551E7</v>
      </c>
      <c r="F2559" s="17">
        <v>2.548615E7</v>
      </c>
      <c r="G2559" s="17">
        <v>8.0776424E7</v>
      </c>
      <c r="H2559" s="17">
        <v>1.06552401E8</v>
      </c>
    </row>
    <row r="2560">
      <c r="A2560" s="7" t="s">
        <v>5666</v>
      </c>
      <c r="B2560" s="17" t="s">
        <v>5667</v>
      </c>
      <c r="C2560" s="17">
        <v>12.0</v>
      </c>
      <c r="D2560" s="17">
        <v>2.343857325E7</v>
      </c>
      <c r="E2560" s="17">
        <v>1.1962264E7</v>
      </c>
      <c r="F2560" s="17">
        <v>1.4772873E7</v>
      </c>
      <c r="G2560" s="17">
        <v>2.9155727E7</v>
      </c>
      <c r="H2560" s="17">
        <v>4.7950477E7</v>
      </c>
    </row>
    <row r="2561">
      <c r="A2561" s="7" t="s">
        <v>5668</v>
      </c>
      <c r="B2561" s="17" t="s">
        <v>5669</v>
      </c>
      <c r="C2561" s="17">
        <v>46.0</v>
      </c>
      <c r="D2561" s="17">
        <v>1.754464811E7</v>
      </c>
      <c r="E2561" s="17">
        <v>1.1187634E7</v>
      </c>
      <c r="F2561" s="17">
        <v>1.31867E7</v>
      </c>
      <c r="G2561" s="17">
        <v>2.1264955E7</v>
      </c>
      <c r="H2561" s="17">
        <v>2.9726607E7</v>
      </c>
    </row>
    <row r="2562">
      <c r="A2562" s="7" t="s">
        <v>5670</v>
      </c>
      <c r="B2562" s="17" t="s">
        <v>5671</v>
      </c>
      <c r="C2562" s="17">
        <v>14.0</v>
      </c>
      <c r="D2562" s="17">
        <v>1.632159164E7</v>
      </c>
      <c r="E2562" s="17">
        <v>1.0261013E7</v>
      </c>
      <c r="F2562" s="17">
        <v>1.7509776E7</v>
      </c>
      <c r="G2562" s="17">
        <v>2.1174398E7</v>
      </c>
      <c r="H2562" s="17">
        <v>2.4007782E7</v>
      </c>
    </row>
    <row r="2563">
      <c r="A2563" s="7" t="s">
        <v>5672</v>
      </c>
      <c r="B2563" s="17" t="s">
        <v>5673</v>
      </c>
      <c r="C2563" s="17">
        <v>31.0</v>
      </c>
      <c r="D2563" s="17">
        <v>2.853913887E7</v>
      </c>
      <c r="E2563" s="17">
        <v>1.3805347E7</v>
      </c>
      <c r="F2563" s="17">
        <v>2.2765874E7</v>
      </c>
      <c r="G2563" s="17">
        <v>3.3519653E7</v>
      </c>
      <c r="H2563" s="17">
        <v>5.1060822E7</v>
      </c>
    </row>
    <row r="2564">
      <c r="A2564" s="7" t="s">
        <v>5674</v>
      </c>
      <c r="B2564" s="17" t="s">
        <v>5675</v>
      </c>
      <c r="C2564" s="17">
        <v>9.0</v>
      </c>
      <c r="D2564" s="17">
        <v>2.562029067E7</v>
      </c>
      <c r="E2564" s="17">
        <v>1.2350316E7</v>
      </c>
      <c r="F2564" s="17">
        <v>2.3366255E7</v>
      </c>
      <c r="G2564" s="17">
        <v>3.1690758E7</v>
      </c>
      <c r="H2564" s="17">
        <v>5.7459941E7</v>
      </c>
    </row>
    <row r="2565">
      <c r="A2565" s="7" t="s">
        <v>5676</v>
      </c>
      <c r="B2565" s="17" t="s">
        <v>5677</v>
      </c>
      <c r="C2565" s="17">
        <v>81.0</v>
      </c>
      <c r="D2565" s="17">
        <v>1.538869105E7</v>
      </c>
      <c r="E2565" s="17">
        <v>7961693.0</v>
      </c>
      <c r="F2565" s="17">
        <v>1.2139385E7</v>
      </c>
      <c r="G2565" s="17">
        <v>1.9550872E7</v>
      </c>
      <c r="H2565" s="17">
        <v>2.4359917E7</v>
      </c>
    </row>
    <row r="2566">
      <c r="A2566" s="7" t="s">
        <v>5678</v>
      </c>
      <c r="B2566" s="17" t="s">
        <v>5679</v>
      </c>
      <c r="C2566" s="17">
        <v>58.0</v>
      </c>
      <c r="D2566" s="17">
        <v>2.230322321E7</v>
      </c>
      <c r="E2566" s="17">
        <v>1.3953335E7</v>
      </c>
      <c r="F2566" s="17">
        <v>1.8381749E7</v>
      </c>
      <c r="G2566" s="17">
        <v>2.2706569E7</v>
      </c>
      <c r="H2566" s="17">
        <v>3.8478443E7</v>
      </c>
    </row>
    <row r="2567">
      <c r="A2567" s="7" t="s">
        <v>5680</v>
      </c>
      <c r="B2567" s="17" t="s">
        <v>5681</v>
      </c>
      <c r="C2567" s="17">
        <v>57.0</v>
      </c>
      <c r="D2567" s="17">
        <v>3.684788553E7</v>
      </c>
      <c r="E2567" s="17">
        <v>1.2156316E7</v>
      </c>
      <c r="F2567" s="17">
        <v>1.5612967E7</v>
      </c>
      <c r="G2567" s="17">
        <v>2.1678845E7</v>
      </c>
      <c r="H2567" s="17">
        <v>1.0056149E8</v>
      </c>
    </row>
    <row r="2568">
      <c r="A2568" s="7" t="s">
        <v>5682</v>
      </c>
      <c r="B2568" s="17" t="s">
        <v>5683</v>
      </c>
      <c r="C2568" s="17">
        <v>1.0</v>
      </c>
      <c r="D2568" s="17">
        <v>4.4759027E7</v>
      </c>
      <c r="E2568" s="17">
        <v>4.4759027E7</v>
      </c>
      <c r="F2568" s="17">
        <v>4.4759027E7</v>
      </c>
      <c r="G2568" s="17">
        <v>4.4759027E7</v>
      </c>
      <c r="H2568" s="17">
        <v>4.4759027E7</v>
      </c>
    </row>
    <row r="2569">
      <c r="A2569" s="7" t="s">
        <v>5684</v>
      </c>
      <c r="B2569" s="17" t="s">
        <v>5685</v>
      </c>
      <c r="C2569" s="17">
        <v>196.0</v>
      </c>
      <c r="D2569" s="17">
        <v>4.871569097E7</v>
      </c>
      <c r="E2569" s="17">
        <v>1.5617178E7</v>
      </c>
      <c r="F2569" s="17">
        <v>4.3266282E7</v>
      </c>
      <c r="G2569" s="17">
        <v>6.81439E7</v>
      </c>
      <c r="H2569" s="17">
        <v>9.7956799E7</v>
      </c>
    </row>
    <row r="2570">
      <c r="A2570" s="7" t="s">
        <v>5686</v>
      </c>
      <c r="B2570" s="17" t="s">
        <v>5687</v>
      </c>
      <c r="C2570" s="17">
        <v>301.0</v>
      </c>
      <c r="D2570" s="17">
        <v>2.94571019E7</v>
      </c>
      <c r="E2570" s="17">
        <v>1.5024234E7</v>
      </c>
      <c r="F2570" s="17">
        <v>2.2344348E7</v>
      </c>
      <c r="G2570" s="17">
        <v>3.26291E7</v>
      </c>
      <c r="H2570" s="17">
        <v>5.5510334E7</v>
      </c>
    </row>
    <row r="2571">
      <c r="A2571" s="7" t="s">
        <v>5688</v>
      </c>
      <c r="B2571" s="17" t="s">
        <v>5689</v>
      </c>
      <c r="C2571" s="17">
        <v>502.0</v>
      </c>
      <c r="D2571" s="17">
        <v>3.269586455E7</v>
      </c>
      <c r="E2571" s="17">
        <v>1.7683418E7</v>
      </c>
      <c r="F2571" s="17">
        <v>2.6913523E7</v>
      </c>
      <c r="G2571" s="17">
        <v>3.7001024E7</v>
      </c>
      <c r="H2571" s="17">
        <v>6.1714923E7</v>
      </c>
    </row>
    <row r="2572">
      <c r="A2572" s="7" t="s">
        <v>5690</v>
      </c>
      <c r="B2572" s="17" t="s">
        <v>5691</v>
      </c>
      <c r="C2572" s="17">
        <v>635.0</v>
      </c>
      <c r="D2572" s="17">
        <v>2.703539898E7</v>
      </c>
      <c r="E2572" s="17">
        <v>1.27781E7</v>
      </c>
      <c r="F2572" s="17">
        <v>2.0724385E7</v>
      </c>
      <c r="G2572" s="17">
        <v>3.287505E7</v>
      </c>
      <c r="H2572" s="17">
        <v>4.8944834E7</v>
      </c>
    </row>
    <row r="2573">
      <c r="A2573" s="7" t="s">
        <v>5692</v>
      </c>
      <c r="B2573" s="17" t="s">
        <v>5693</v>
      </c>
      <c r="C2573" s="17">
        <v>60.0</v>
      </c>
      <c r="D2573" s="17">
        <v>2.214124525E7</v>
      </c>
      <c r="E2573" s="17">
        <v>1.1705374E7</v>
      </c>
      <c r="F2573" s="17">
        <v>2.0550984E7</v>
      </c>
      <c r="G2573" s="17">
        <v>2.78385E7</v>
      </c>
      <c r="H2573" s="17">
        <v>3.69063E7</v>
      </c>
    </row>
    <row r="2574">
      <c r="A2574" s="7" t="s">
        <v>5694</v>
      </c>
      <c r="B2574" s="17" t="s">
        <v>5695</v>
      </c>
      <c r="C2574" s="17">
        <v>1261.0</v>
      </c>
      <c r="D2574" s="17">
        <v>3.94222476E7</v>
      </c>
      <c r="E2574" s="17">
        <v>2.1930262E7</v>
      </c>
      <c r="F2574" s="17">
        <v>3.3327688E7</v>
      </c>
      <c r="G2574" s="17">
        <v>4.5310978E7</v>
      </c>
      <c r="H2574" s="17">
        <v>7.30746E7</v>
      </c>
    </row>
    <row r="2575">
      <c r="A2575" s="7" t="s">
        <v>5696</v>
      </c>
      <c r="B2575" s="17" t="s">
        <v>5697</v>
      </c>
      <c r="C2575" s="17">
        <v>44.0</v>
      </c>
      <c r="D2575" s="17">
        <v>2.804058191E7</v>
      </c>
      <c r="E2575" s="17">
        <v>1.3451175E7</v>
      </c>
      <c r="F2575" s="17">
        <v>2.1501901E7</v>
      </c>
      <c r="G2575" s="17">
        <v>3.3057229E7</v>
      </c>
      <c r="H2575" s="17">
        <v>4.4010468E7</v>
      </c>
    </row>
    <row r="2576">
      <c r="A2576" s="7" t="s">
        <v>5698</v>
      </c>
      <c r="B2576" s="17" t="s">
        <v>5699</v>
      </c>
      <c r="C2576" s="17">
        <v>999.0</v>
      </c>
      <c r="D2576" s="17">
        <v>3.225686508E7</v>
      </c>
      <c r="E2576" s="17">
        <v>1.7162601E7</v>
      </c>
      <c r="F2576" s="17">
        <v>2.7168622E7</v>
      </c>
      <c r="G2576" s="17">
        <v>3.8441487E7</v>
      </c>
      <c r="H2576" s="17">
        <v>5.6866913E7</v>
      </c>
    </row>
    <row r="2577">
      <c r="A2577" s="7" t="s">
        <v>5700</v>
      </c>
      <c r="B2577" s="17" t="s">
        <v>5701</v>
      </c>
      <c r="C2577" s="17">
        <v>74.0</v>
      </c>
      <c r="D2577" s="17">
        <v>2.7198306E7</v>
      </c>
      <c r="E2577" s="17">
        <v>1.2893781E7</v>
      </c>
      <c r="F2577" s="17">
        <v>2.5676795E7</v>
      </c>
      <c r="G2577" s="17">
        <v>3.0733509E7</v>
      </c>
      <c r="H2577" s="17">
        <v>4.8410634E7</v>
      </c>
    </row>
    <row r="2578">
      <c r="A2578" s="7" t="s">
        <v>5702</v>
      </c>
      <c r="B2578" s="17" t="s">
        <v>5703</v>
      </c>
      <c r="C2578" s="17">
        <v>290.0</v>
      </c>
      <c r="D2578" s="17">
        <v>4.399358183E7</v>
      </c>
      <c r="E2578" s="17">
        <v>1.6007218E7</v>
      </c>
      <c r="F2578" s="17">
        <v>2.8537E7</v>
      </c>
      <c r="G2578" s="17">
        <v>6.2331E7</v>
      </c>
      <c r="H2578" s="17">
        <v>9.8587969E7</v>
      </c>
    </row>
    <row r="2579">
      <c r="A2579" s="7" t="s">
        <v>5704</v>
      </c>
      <c r="B2579" s="17" t="s">
        <v>5705</v>
      </c>
      <c r="C2579" s="17">
        <v>98.0</v>
      </c>
      <c r="D2579" s="17">
        <v>3.998165342E7</v>
      </c>
      <c r="E2579" s="17">
        <v>1.0545375E7</v>
      </c>
      <c r="F2579" s="17">
        <v>1.96507E7</v>
      </c>
      <c r="G2579" s="17">
        <v>4.1642554E7</v>
      </c>
      <c r="H2579" s="17">
        <v>9.6136543E7</v>
      </c>
    </row>
    <row r="2580">
      <c r="A2580" s="7" t="s">
        <v>5706</v>
      </c>
      <c r="B2580" s="17" t="s">
        <v>5707</v>
      </c>
      <c r="C2580" s="17">
        <v>195.0</v>
      </c>
      <c r="D2580" s="17">
        <v>5.758883192E7</v>
      </c>
      <c r="E2580" s="17">
        <v>1.2593486E7</v>
      </c>
      <c r="F2580" s="17">
        <v>4.0049704E7</v>
      </c>
      <c r="G2580" s="17">
        <v>8.4482823E7</v>
      </c>
      <c r="H2580" s="17">
        <v>1.27238599E8</v>
      </c>
    </row>
    <row r="2581">
      <c r="A2581" s="7" t="s">
        <v>5708</v>
      </c>
      <c r="B2581" s="17" t="s">
        <v>5709</v>
      </c>
      <c r="C2581" s="17">
        <v>236.0</v>
      </c>
      <c r="D2581" s="17">
        <v>5.766293811E7</v>
      </c>
      <c r="E2581" s="17">
        <v>1.9987104E7</v>
      </c>
      <c r="F2581" s="17">
        <v>4.11587E7</v>
      </c>
      <c r="G2581" s="17">
        <v>8.1232802E7</v>
      </c>
      <c r="H2581" s="17">
        <v>1.23772118E8</v>
      </c>
    </row>
    <row r="2582">
      <c r="A2582" s="7" t="s">
        <v>5710</v>
      </c>
      <c r="B2582" s="17" t="s">
        <v>5711</v>
      </c>
      <c r="C2582" s="17">
        <v>461.0</v>
      </c>
      <c r="D2582" s="17">
        <v>5.179885309E7</v>
      </c>
      <c r="E2582" s="17">
        <v>1.3563005E7</v>
      </c>
      <c r="F2582" s="17">
        <v>3.281475E7</v>
      </c>
      <c r="G2582" s="17">
        <v>7.8168893E7</v>
      </c>
      <c r="H2582" s="17">
        <v>1.30117685E8</v>
      </c>
    </row>
    <row r="2583">
      <c r="A2583" s="7" t="s">
        <v>5712</v>
      </c>
      <c r="B2583" s="17" t="s">
        <v>5713</v>
      </c>
      <c r="C2583" s="17">
        <v>140.0</v>
      </c>
      <c r="D2583" s="17">
        <v>4.712845265E7</v>
      </c>
      <c r="E2583" s="17">
        <v>1.2719918E7</v>
      </c>
      <c r="F2583" s="17">
        <v>2.8197213E7</v>
      </c>
      <c r="G2583" s="17">
        <v>5.9846493E7</v>
      </c>
      <c r="H2583" s="17">
        <v>1.18792678E8</v>
      </c>
    </row>
    <row r="2584">
      <c r="A2584" s="7" t="s">
        <v>5714</v>
      </c>
      <c r="B2584" s="17" t="s">
        <v>5715</v>
      </c>
      <c r="C2584" s="17">
        <v>832.0</v>
      </c>
      <c r="D2584" s="17">
        <v>6.451060473E7</v>
      </c>
      <c r="E2584" s="17">
        <v>3.2452297E7</v>
      </c>
      <c r="F2584" s="17">
        <v>4.63794E7</v>
      </c>
      <c r="G2584" s="17">
        <v>8.4687527E7</v>
      </c>
      <c r="H2584" s="17">
        <v>1.33969714E8</v>
      </c>
    </row>
    <row r="2585">
      <c r="A2585" s="7" t="s">
        <v>5716</v>
      </c>
      <c r="B2585" s="17" t="s">
        <v>5717</v>
      </c>
      <c r="C2585" s="17">
        <v>64.0</v>
      </c>
      <c r="D2585" s="17">
        <v>5.010312466E7</v>
      </c>
      <c r="E2585" s="17">
        <v>2.388135E7</v>
      </c>
      <c r="F2585" s="17">
        <v>3.669515E7</v>
      </c>
      <c r="G2585" s="17">
        <v>7.5519132E7</v>
      </c>
      <c r="H2585" s="17">
        <v>9.5076844E7</v>
      </c>
    </row>
    <row r="2586">
      <c r="A2586" s="7" t="s">
        <v>5718</v>
      </c>
      <c r="B2586" s="17" t="s">
        <v>5719</v>
      </c>
      <c r="C2586" s="17">
        <v>1536.0</v>
      </c>
      <c r="D2586" s="17">
        <v>4.67656319E7</v>
      </c>
      <c r="E2586" s="17">
        <v>2.4876311E7</v>
      </c>
      <c r="F2586" s="17">
        <v>3.6880697E7</v>
      </c>
      <c r="G2586" s="17">
        <v>5.3793741E7</v>
      </c>
      <c r="H2586" s="17">
        <v>9.5355267E7</v>
      </c>
    </row>
    <row r="2587">
      <c r="A2587" s="7" t="s">
        <v>5720</v>
      </c>
      <c r="B2587" s="17" t="s">
        <v>5721</v>
      </c>
      <c r="C2587" s="17">
        <v>134.0</v>
      </c>
      <c r="D2587" s="17">
        <v>3.968079357E7</v>
      </c>
      <c r="E2587" s="17">
        <v>1.0883796E7</v>
      </c>
      <c r="F2587" s="17">
        <v>2.5487851E7</v>
      </c>
      <c r="G2587" s="17">
        <v>5.3940836E7</v>
      </c>
      <c r="H2587" s="17">
        <v>1.0205758E8</v>
      </c>
    </row>
    <row r="2588">
      <c r="A2588" s="7" t="s">
        <v>5722</v>
      </c>
      <c r="B2588" s="17" t="s">
        <v>5723</v>
      </c>
      <c r="C2588" s="17">
        <v>413.0</v>
      </c>
      <c r="D2588" s="17">
        <v>5.707581486E7</v>
      </c>
      <c r="E2588" s="17">
        <v>1.195657E7</v>
      </c>
      <c r="F2588" s="17">
        <v>3.4630912E7</v>
      </c>
      <c r="G2588" s="17">
        <v>8.676605E7</v>
      </c>
      <c r="H2588" s="17">
        <v>1.33828828E8</v>
      </c>
    </row>
    <row r="2589">
      <c r="A2589" s="7" t="s">
        <v>5724</v>
      </c>
      <c r="B2589" s="17" t="s">
        <v>5725</v>
      </c>
      <c r="C2589" s="17">
        <v>3.0</v>
      </c>
      <c r="D2589" s="17">
        <v>2.172958833E7</v>
      </c>
      <c r="E2589" s="17">
        <v>7029918.0</v>
      </c>
      <c r="F2589" s="17">
        <v>1.0829997E7</v>
      </c>
      <c r="G2589" s="17">
        <v>4.732885E7</v>
      </c>
      <c r="H2589" s="17">
        <v>4.732885E7</v>
      </c>
    </row>
    <row r="2590">
      <c r="A2590" s="7" t="s">
        <v>5726</v>
      </c>
      <c r="B2590" s="17" t="s">
        <v>5727</v>
      </c>
      <c r="C2590" s="17">
        <v>4.0</v>
      </c>
      <c r="D2590" s="17">
        <v>2.5544539E7</v>
      </c>
      <c r="E2590" s="17">
        <v>9831380.0</v>
      </c>
      <c r="F2590" s="17">
        <v>2.3770842E7</v>
      </c>
      <c r="G2590" s="17">
        <v>2.8525605E7</v>
      </c>
      <c r="H2590" s="17">
        <v>4.0050329E7</v>
      </c>
    </row>
    <row r="2591">
      <c r="A2591" s="7" t="s">
        <v>5728</v>
      </c>
      <c r="B2591" s="17" t="s">
        <v>5729</v>
      </c>
      <c r="C2591" s="17">
        <v>28.0</v>
      </c>
      <c r="D2591" s="17">
        <v>3.221418332E7</v>
      </c>
      <c r="E2591" s="17">
        <v>1.9220013E7</v>
      </c>
      <c r="F2591" s="17">
        <v>2.77767E7</v>
      </c>
      <c r="G2591" s="17">
        <v>3.782925E7</v>
      </c>
      <c r="H2591" s="17">
        <v>4.9287043E7</v>
      </c>
    </row>
    <row r="2592">
      <c r="A2592" s="7" t="s">
        <v>5730</v>
      </c>
      <c r="B2592" s="17" t="s">
        <v>5731</v>
      </c>
      <c r="C2592" s="17">
        <v>4.0</v>
      </c>
      <c r="D2592" s="17">
        <v>3.30284125E7</v>
      </c>
      <c r="E2592" s="17">
        <v>4171338.0</v>
      </c>
      <c r="F2592" s="17">
        <v>7801212.0</v>
      </c>
      <c r="G2592" s="17">
        <v>1.9935577E7</v>
      </c>
      <c r="H2592" s="17">
        <v>1.00205523E8</v>
      </c>
    </row>
    <row r="2593">
      <c r="A2593" s="7" t="s">
        <v>5732</v>
      </c>
      <c r="B2593" s="17" t="s">
        <v>5733</v>
      </c>
      <c r="C2593" s="17">
        <v>28.0</v>
      </c>
      <c r="D2593" s="17">
        <v>4.700818039E7</v>
      </c>
      <c r="E2593" s="17">
        <v>2.3731861E7</v>
      </c>
      <c r="F2593" s="17">
        <v>3.2770298E7</v>
      </c>
      <c r="G2593" s="17">
        <v>5.0123881E7</v>
      </c>
      <c r="H2593" s="17">
        <v>9.0856339E7</v>
      </c>
    </row>
    <row r="2594">
      <c r="A2594" s="7" t="s">
        <v>5734</v>
      </c>
      <c r="B2594" s="17" t="s">
        <v>5735</v>
      </c>
      <c r="C2594" s="17">
        <v>22.0</v>
      </c>
      <c r="D2594" s="17">
        <v>3.17416887E7</v>
      </c>
      <c r="E2594" s="17">
        <v>1.827941E7</v>
      </c>
      <c r="F2594" s="17">
        <v>2.9884916E7</v>
      </c>
      <c r="G2594" s="17">
        <v>4.5854154E7</v>
      </c>
      <c r="H2594" s="17">
        <v>5.446135E7</v>
      </c>
    </row>
    <row r="2595">
      <c r="A2595" s="7" t="s">
        <v>5736</v>
      </c>
      <c r="B2595" s="17" t="s">
        <v>5737</v>
      </c>
      <c r="C2595" s="17">
        <v>4.0</v>
      </c>
      <c r="D2595" s="17">
        <v>1.924815675E7</v>
      </c>
      <c r="E2595" s="17">
        <v>1.1734057E7</v>
      </c>
      <c r="F2595" s="17">
        <v>1.3587536E7</v>
      </c>
      <c r="G2595" s="17">
        <v>2.3904698E7</v>
      </c>
      <c r="H2595" s="17">
        <v>2.7766336E7</v>
      </c>
    </row>
    <row r="2596">
      <c r="A2596" s="7" t="s">
        <v>5738</v>
      </c>
      <c r="B2596" s="17" t="s">
        <v>5739</v>
      </c>
      <c r="C2596" s="17">
        <v>39.0</v>
      </c>
      <c r="D2596" s="17">
        <v>2.057357133E7</v>
      </c>
      <c r="E2596" s="17">
        <v>7755052.0</v>
      </c>
      <c r="F2596" s="17">
        <v>1.0321006E7</v>
      </c>
      <c r="G2596" s="17">
        <v>2.2374615E7</v>
      </c>
      <c r="H2596" s="17">
        <v>6.6192407E7</v>
      </c>
    </row>
    <row r="2597">
      <c r="A2597" s="7" t="s">
        <v>5740</v>
      </c>
      <c r="B2597" s="17" t="s">
        <v>5741</v>
      </c>
      <c r="C2597" s="17">
        <v>9.0</v>
      </c>
      <c r="D2597" s="17">
        <v>3.832230711E7</v>
      </c>
      <c r="E2597" s="17">
        <v>1.3833887E7</v>
      </c>
      <c r="F2597" s="17">
        <v>3.4106371E7</v>
      </c>
      <c r="G2597" s="17">
        <v>5.7889567E7</v>
      </c>
      <c r="H2597" s="17">
        <v>1.02222924E8</v>
      </c>
    </row>
    <row r="2598">
      <c r="A2598" s="7" t="s">
        <v>5742</v>
      </c>
      <c r="B2598" s="17" t="s">
        <v>5743</v>
      </c>
      <c r="C2598" s="17">
        <v>12.0</v>
      </c>
      <c r="D2598" s="17">
        <v>2.431764092E7</v>
      </c>
      <c r="E2598" s="17">
        <v>1.4001247E7</v>
      </c>
      <c r="F2598" s="17">
        <v>1.77735E7</v>
      </c>
      <c r="G2598" s="17">
        <v>2.7471E7</v>
      </c>
      <c r="H2598" s="17">
        <v>4.2058718E7</v>
      </c>
    </row>
    <row r="2599">
      <c r="A2599" s="7" t="s">
        <v>5744</v>
      </c>
      <c r="B2599" s="17" t="s">
        <v>5745</v>
      </c>
      <c r="C2599" s="17">
        <v>21.0</v>
      </c>
      <c r="D2599" s="17">
        <v>2.60104875E7</v>
      </c>
      <c r="E2599" s="17">
        <v>1.7152782E7</v>
      </c>
      <c r="F2599" s="17">
        <v>2.57692E7</v>
      </c>
      <c r="G2599" s="17">
        <v>3.97094E7</v>
      </c>
      <c r="H2599" s="17">
        <v>4.1606895E7</v>
      </c>
    </row>
    <row r="2600">
      <c r="A2600" s="7" t="s">
        <v>5746</v>
      </c>
      <c r="B2600" s="17" t="s">
        <v>5747</v>
      </c>
      <c r="C2600" s="17">
        <v>11.0</v>
      </c>
      <c r="D2600" s="17">
        <v>1.356675645E7</v>
      </c>
      <c r="E2600" s="17">
        <v>8936849.0</v>
      </c>
      <c r="F2600" s="17">
        <v>1.1413708E7</v>
      </c>
      <c r="G2600" s="17">
        <v>2.0575491E7</v>
      </c>
      <c r="H2600" s="17">
        <v>2.526828E7</v>
      </c>
    </row>
    <row r="2601">
      <c r="A2601" s="7" t="s">
        <v>5748</v>
      </c>
      <c r="B2601" s="17" t="s">
        <v>5749</v>
      </c>
      <c r="C2601" s="17">
        <v>111.0</v>
      </c>
      <c r="D2601" s="17">
        <v>3.969561268E7</v>
      </c>
      <c r="E2601" s="17">
        <v>2.9297162E7</v>
      </c>
      <c r="F2601" s="17">
        <v>3.9030047E7</v>
      </c>
      <c r="G2601" s="17">
        <v>4.645438E7</v>
      </c>
      <c r="H2601" s="17">
        <v>5.7339755E7</v>
      </c>
    </row>
    <row r="2602">
      <c r="A2602" s="7" t="s">
        <v>5750</v>
      </c>
      <c r="B2602" s="17" t="s">
        <v>5751</v>
      </c>
      <c r="C2602" s="17">
        <v>91.0</v>
      </c>
      <c r="D2602" s="17">
        <v>3.685307348E7</v>
      </c>
      <c r="E2602" s="17">
        <v>2.1803166E7</v>
      </c>
      <c r="F2602" s="17">
        <v>3.407955E7</v>
      </c>
      <c r="G2602" s="17">
        <v>4.2571956E7</v>
      </c>
      <c r="H2602" s="17">
        <v>5.9041318E7</v>
      </c>
    </row>
    <row r="2603">
      <c r="A2603" s="7" t="s">
        <v>5752</v>
      </c>
      <c r="B2603" s="17" t="s">
        <v>5753</v>
      </c>
      <c r="C2603" s="17">
        <v>10.0</v>
      </c>
      <c r="D2603" s="17">
        <v>2.5347126E7</v>
      </c>
      <c r="E2603" s="17">
        <v>1.1876893E7</v>
      </c>
      <c r="F2603" s="17">
        <v>2.1316014E7</v>
      </c>
      <c r="G2603" s="17">
        <v>3.5948558E7</v>
      </c>
      <c r="H2603" s="17">
        <v>3.8193551E7</v>
      </c>
    </row>
    <row r="2604">
      <c r="A2604" s="7" t="s">
        <v>5754</v>
      </c>
      <c r="B2604" s="17" t="s">
        <v>5755</v>
      </c>
      <c r="C2604" s="17">
        <v>25.0</v>
      </c>
      <c r="D2604" s="17">
        <v>1.903970784E7</v>
      </c>
      <c r="E2604" s="17">
        <v>1.0184334E7</v>
      </c>
      <c r="F2604" s="17">
        <v>1.4280886E7</v>
      </c>
      <c r="G2604" s="17">
        <v>2.5081314E7</v>
      </c>
      <c r="H2604" s="17">
        <v>3.5542748E7</v>
      </c>
    </row>
    <row r="2605">
      <c r="A2605" s="7" t="s">
        <v>5756</v>
      </c>
      <c r="B2605" s="17" t="s">
        <v>5757</v>
      </c>
      <c r="C2605" s="17">
        <v>1.0</v>
      </c>
      <c r="D2605" s="17">
        <v>5971650.0</v>
      </c>
      <c r="E2605" s="17">
        <v>5971650.0</v>
      </c>
      <c r="F2605" s="17">
        <v>5971650.0</v>
      </c>
      <c r="G2605" s="17">
        <v>5971650.0</v>
      </c>
      <c r="H2605" s="17">
        <v>5971650.0</v>
      </c>
    </row>
    <row r="2606">
      <c r="A2606" s="7" t="s">
        <v>5758</v>
      </c>
      <c r="B2606" s="17" t="s">
        <v>5759</v>
      </c>
      <c r="C2606" s="17">
        <v>30.0</v>
      </c>
      <c r="D2606" s="17">
        <v>2.574673547E7</v>
      </c>
      <c r="E2606" s="17">
        <v>1.2463696E7</v>
      </c>
      <c r="F2606" s="17">
        <v>2.343044E7</v>
      </c>
      <c r="G2606" s="17">
        <v>3.4886618E7</v>
      </c>
      <c r="H2606" s="17">
        <v>4.2191E7</v>
      </c>
    </row>
    <row r="2607">
      <c r="A2607" s="7" t="s">
        <v>5760</v>
      </c>
      <c r="B2607" s="17" t="s">
        <v>5761</v>
      </c>
      <c r="C2607" s="17">
        <v>88.0</v>
      </c>
      <c r="D2607" s="17">
        <v>4.794374806E7</v>
      </c>
      <c r="E2607" s="17">
        <v>2.0009253E7</v>
      </c>
      <c r="F2607" s="17">
        <v>2.8848701E7</v>
      </c>
      <c r="G2607" s="17">
        <v>4.03664E7</v>
      </c>
      <c r="H2607" s="17">
        <v>7.9396214E7</v>
      </c>
    </row>
    <row r="2608">
      <c r="A2608" s="7" t="s">
        <v>5762</v>
      </c>
      <c r="B2608" s="17" t="s">
        <v>5763</v>
      </c>
      <c r="C2608" s="17">
        <v>187.0</v>
      </c>
      <c r="D2608" s="17">
        <v>3.098340629E7</v>
      </c>
      <c r="E2608" s="17">
        <v>2.222361E7</v>
      </c>
      <c r="F2608" s="17">
        <v>2.63042E7</v>
      </c>
      <c r="G2608" s="17">
        <v>3.4173631E7</v>
      </c>
      <c r="H2608" s="17">
        <v>4.69643E7</v>
      </c>
    </row>
    <row r="2609">
      <c r="A2609" s="7" t="s">
        <v>5764</v>
      </c>
      <c r="B2609" s="17" t="s">
        <v>5765</v>
      </c>
      <c r="C2609" s="17">
        <v>199.0</v>
      </c>
      <c r="D2609" s="17">
        <v>3.592021752E7</v>
      </c>
      <c r="E2609" s="17">
        <v>2.0954002E7</v>
      </c>
      <c r="F2609" s="17">
        <v>2.8738756E7</v>
      </c>
      <c r="G2609" s="17">
        <v>3.6197E7</v>
      </c>
      <c r="H2609" s="17">
        <v>6.6298372E7</v>
      </c>
    </row>
    <row r="2610">
      <c r="A2610" s="7" t="s">
        <v>5766</v>
      </c>
      <c r="B2610" s="17" t="s">
        <v>5767</v>
      </c>
      <c r="C2610" s="17">
        <v>74.0</v>
      </c>
      <c r="D2610" s="17">
        <v>2.657095428E7</v>
      </c>
      <c r="E2610" s="17">
        <v>1.5469034E7</v>
      </c>
      <c r="F2610" s="17">
        <v>2.0477293E7</v>
      </c>
      <c r="G2610" s="17">
        <v>2.621725E7</v>
      </c>
      <c r="H2610" s="17">
        <v>5.1049299E7</v>
      </c>
    </row>
    <row r="2611">
      <c r="A2611" s="7" t="s">
        <v>5768</v>
      </c>
      <c r="B2611" s="17" t="s">
        <v>5769</v>
      </c>
      <c r="C2611" s="17">
        <v>286.0</v>
      </c>
      <c r="D2611" s="17">
        <v>4.775215621E7</v>
      </c>
      <c r="E2611" s="17">
        <v>3.0023993E7</v>
      </c>
      <c r="F2611" s="17">
        <v>3.830305E7</v>
      </c>
      <c r="G2611" s="17">
        <v>5.1656098E7</v>
      </c>
      <c r="H2611" s="17">
        <v>8.5142736E7</v>
      </c>
    </row>
    <row r="2612">
      <c r="A2612" s="7" t="s">
        <v>5770</v>
      </c>
      <c r="B2612" s="17" t="s">
        <v>5771</v>
      </c>
      <c r="C2612" s="17">
        <v>50.0</v>
      </c>
      <c r="D2612" s="17">
        <v>4.851517624E7</v>
      </c>
      <c r="E2612" s="17">
        <v>1.8272846E7</v>
      </c>
      <c r="F2612" s="17">
        <v>3.298484E7</v>
      </c>
      <c r="G2612" s="17">
        <v>5.2525457E7</v>
      </c>
      <c r="H2612" s="17">
        <v>1.07933046E8</v>
      </c>
    </row>
    <row r="2613">
      <c r="A2613" s="7" t="s">
        <v>5772</v>
      </c>
      <c r="B2613" s="17" t="s">
        <v>5773</v>
      </c>
      <c r="C2613" s="17">
        <v>260.0</v>
      </c>
      <c r="D2613" s="17">
        <v>3.802784917E7</v>
      </c>
      <c r="E2613" s="17">
        <v>2.499015E7</v>
      </c>
      <c r="F2613" s="17">
        <v>3.2565105E7</v>
      </c>
      <c r="G2613" s="17">
        <v>4.0200489E7</v>
      </c>
      <c r="H2613" s="17">
        <v>6.4655943E7</v>
      </c>
    </row>
    <row r="2614">
      <c r="A2614" s="7" t="s">
        <v>5774</v>
      </c>
      <c r="B2614" s="17" t="s">
        <v>5775</v>
      </c>
      <c r="C2614" s="17">
        <v>60.0</v>
      </c>
      <c r="D2614" s="17">
        <v>2.920527592E7</v>
      </c>
      <c r="E2614" s="17">
        <v>2.2869E7</v>
      </c>
      <c r="F2614" s="17">
        <v>2.700145E7</v>
      </c>
      <c r="G2614" s="17">
        <v>3.4701811E7</v>
      </c>
      <c r="H2614" s="17">
        <v>4.2716776E7</v>
      </c>
    </row>
    <row r="2615">
      <c r="A2615" s="7" t="s">
        <v>5776</v>
      </c>
      <c r="B2615" s="17" t="s">
        <v>5777</v>
      </c>
      <c r="C2615" s="17">
        <v>185.0</v>
      </c>
      <c r="D2615" s="17">
        <v>3.40198255E7</v>
      </c>
      <c r="E2615" s="17">
        <v>1.4372414E7</v>
      </c>
      <c r="F2615" s="17">
        <v>2.263145E7</v>
      </c>
      <c r="G2615" s="17">
        <v>3.723073E7</v>
      </c>
      <c r="H2615" s="17">
        <v>7.3781902E7</v>
      </c>
    </row>
    <row r="2616">
      <c r="A2616" s="7" t="s">
        <v>5778</v>
      </c>
      <c r="B2616" s="17" t="s">
        <v>5779</v>
      </c>
      <c r="C2616" s="17">
        <v>84.0</v>
      </c>
      <c r="D2616" s="17">
        <v>3.492410906E7</v>
      </c>
      <c r="E2616" s="17">
        <v>1.2198872E7</v>
      </c>
      <c r="F2616" s="17">
        <v>2.4965801E7</v>
      </c>
      <c r="G2616" s="17">
        <v>4.4962647E7</v>
      </c>
      <c r="H2616" s="17">
        <v>6.7145219E7</v>
      </c>
    </row>
    <row r="2617">
      <c r="A2617" s="7" t="s">
        <v>5780</v>
      </c>
      <c r="B2617" s="17" t="s">
        <v>5781</v>
      </c>
      <c r="C2617" s="17">
        <v>1824.0</v>
      </c>
      <c r="D2617" s="17">
        <v>4.233349306E7</v>
      </c>
      <c r="E2617" s="17">
        <v>1.4091724E7</v>
      </c>
      <c r="F2617" s="17">
        <v>2.6064586E7</v>
      </c>
      <c r="G2617" s="17">
        <v>5.1505348E7</v>
      </c>
      <c r="H2617" s="17">
        <v>9.3405818E7</v>
      </c>
    </row>
    <row r="2618">
      <c r="A2618" s="7" t="s">
        <v>5782</v>
      </c>
      <c r="B2618" s="17" t="s">
        <v>5783</v>
      </c>
      <c r="C2618" s="17">
        <v>155.0</v>
      </c>
      <c r="D2618" s="17">
        <v>2.989916462E7</v>
      </c>
      <c r="E2618" s="17">
        <v>1.4185835E7</v>
      </c>
      <c r="F2618" s="17">
        <v>2.2572284E7</v>
      </c>
      <c r="G2618" s="17">
        <v>3.5900679E7</v>
      </c>
      <c r="H2618" s="17">
        <v>5.615002E7</v>
      </c>
    </row>
    <row r="2619">
      <c r="A2619" s="7" t="s">
        <v>5784</v>
      </c>
      <c r="B2619" s="17" t="s">
        <v>5785</v>
      </c>
      <c r="C2619" s="17">
        <v>251.0</v>
      </c>
      <c r="D2619" s="17">
        <v>2.796015637E7</v>
      </c>
      <c r="E2619" s="17">
        <v>1.1575197E7</v>
      </c>
      <c r="F2619" s="17">
        <v>1.9236128E7</v>
      </c>
      <c r="G2619" s="17">
        <v>3.3924281E7</v>
      </c>
      <c r="H2619" s="17">
        <v>5.9666928E7</v>
      </c>
    </row>
    <row r="2620">
      <c r="A2620" s="7" t="s">
        <v>5786</v>
      </c>
      <c r="B2620" s="17" t="s">
        <v>5787</v>
      </c>
      <c r="C2620" s="17">
        <v>99.0</v>
      </c>
      <c r="D2620" s="17">
        <v>3.103064569E7</v>
      </c>
      <c r="E2620" s="17">
        <v>1.0676666E7</v>
      </c>
      <c r="F2620" s="17">
        <v>2.0575491E7</v>
      </c>
      <c r="G2620" s="17">
        <v>3.6168238E7</v>
      </c>
      <c r="H2620" s="17">
        <v>7.9424547E7</v>
      </c>
    </row>
    <row r="2621">
      <c r="A2621" s="7" t="s">
        <v>5788</v>
      </c>
      <c r="B2621" s="17" t="s">
        <v>5789</v>
      </c>
      <c r="C2621" s="17">
        <v>487.0</v>
      </c>
      <c r="D2621" s="17">
        <v>4.099381254E7</v>
      </c>
      <c r="E2621" s="17">
        <v>2.1025778E7</v>
      </c>
      <c r="F2621" s="17">
        <v>3.4288E7</v>
      </c>
      <c r="G2621" s="17">
        <v>4.6943724E7</v>
      </c>
      <c r="H2621" s="17">
        <v>7.1591503E7</v>
      </c>
    </row>
    <row r="2622">
      <c r="A2622" s="7" t="s">
        <v>5790</v>
      </c>
      <c r="B2622" s="17" t="s">
        <v>5791</v>
      </c>
      <c r="C2622" s="17">
        <v>228.0</v>
      </c>
      <c r="D2622" s="17">
        <v>2.284668242E7</v>
      </c>
      <c r="E2622" s="17">
        <v>1.1503794E7</v>
      </c>
      <c r="F2622" s="17">
        <v>1.6224086E7</v>
      </c>
      <c r="G2622" s="17">
        <v>2.6228527E7</v>
      </c>
      <c r="H2622" s="17">
        <v>4.3114087E7</v>
      </c>
    </row>
    <row r="2623">
      <c r="A2623" s="7" t="s">
        <v>5792</v>
      </c>
      <c r="B2623" s="17" t="s">
        <v>5793</v>
      </c>
      <c r="C2623" s="17">
        <v>413.0</v>
      </c>
      <c r="D2623" s="17">
        <v>3.650238751E7</v>
      </c>
      <c r="E2623" s="17">
        <v>1.8874352E7</v>
      </c>
      <c r="F2623" s="17">
        <v>3.0406689E7</v>
      </c>
      <c r="G2623" s="17">
        <v>4.19622E7</v>
      </c>
      <c r="H2623" s="17">
        <v>6.451296E7</v>
      </c>
    </row>
    <row r="2624">
      <c r="A2624" s="7" t="s">
        <v>5794</v>
      </c>
      <c r="B2624" s="17" t="s">
        <v>5795</v>
      </c>
      <c r="C2624" s="17">
        <v>71.0</v>
      </c>
      <c r="D2624" s="17">
        <v>3.900897141E7</v>
      </c>
      <c r="E2624" s="17">
        <v>1.1761881E7</v>
      </c>
      <c r="F2624" s="17">
        <v>2.4183986E7</v>
      </c>
      <c r="G2624" s="17">
        <v>4.7396592E7</v>
      </c>
      <c r="H2624" s="17">
        <v>9.2495566E7</v>
      </c>
    </row>
    <row r="2625">
      <c r="A2625" s="7" t="s">
        <v>5796</v>
      </c>
      <c r="B2625" s="17" t="s">
        <v>5797</v>
      </c>
      <c r="C2625" s="17">
        <v>316.0</v>
      </c>
      <c r="D2625" s="17">
        <v>4.534203179E7</v>
      </c>
      <c r="E2625" s="17">
        <v>1.26356E7</v>
      </c>
      <c r="F2625" s="17">
        <v>2.44335E7</v>
      </c>
      <c r="G2625" s="17">
        <v>5.3246316E7</v>
      </c>
      <c r="H2625" s="17">
        <v>1.09762851E8</v>
      </c>
    </row>
    <row r="2626">
      <c r="A2626" s="7" t="s">
        <v>5798</v>
      </c>
      <c r="B2626" s="17" t="s">
        <v>5799</v>
      </c>
      <c r="C2626" s="17">
        <v>4225.0</v>
      </c>
      <c r="D2626" s="17">
        <v>1.28474999E7</v>
      </c>
      <c r="E2626" s="17">
        <v>5910989.0</v>
      </c>
      <c r="F2626" s="17">
        <v>9050343.0</v>
      </c>
      <c r="G2626" s="17">
        <v>1.497205E7</v>
      </c>
      <c r="H2626" s="17">
        <v>2.5705274E7</v>
      </c>
    </row>
    <row r="2627">
      <c r="A2627" s="7" t="s">
        <v>5800</v>
      </c>
      <c r="B2627" s="17" t="s">
        <v>5801</v>
      </c>
      <c r="C2627" s="17">
        <v>7922.0</v>
      </c>
      <c r="D2627" s="17">
        <v>1.09807397E7</v>
      </c>
      <c r="E2627" s="17">
        <v>5959550.0</v>
      </c>
      <c r="F2627" s="17">
        <v>8134712.0</v>
      </c>
      <c r="G2627" s="17">
        <v>1.2628386E7</v>
      </c>
      <c r="H2627" s="17">
        <v>2.1381667E7</v>
      </c>
    </row>
    <row r="2628">
      <c r="A2628" s="7" t="s">
        <v>5802</v>
      </c>
      <c r="B2628" s="17" t="s">
        <v>5803</v>
      </c>
      <c r="C2628" s="17">
        <v>8226.0</v>
      </c>
      <c r="D2628" s="17">
        <v>1.168478732E7</v>
      </c>
      <c r="E2628" s="17">
        <v>5714636.0</v>
      </c>
      <c r="F2628" s="17">
        <v>8162789.0</v>
      </c>
      <c r="G2628" s="17">
        <v>1.39269E7</v>
      </c>
      <c r="H2628" s="17">
        <v>2.3164231E7</v>
      </c>
    </row>
    <row r="2629">
      <c r="A2629" s="7" t="s">
        <v>5804</v>
      </c>
      <c r="B2629" s="17" t="s">
        <v>5805</v>
      </c>
      <c r="C2629" s="17">
        <v>24454.0</v>
      </c>
      <c r="D2629" s="17">
        <v>1.028191161E7</v>
      </c>
      <c r="E2629" s="17">
        <v>5285400.0</v>
      </c>
      <c r="F2629" s="17">
        <v>7252914.0</v>
      </c>
      <c r="G2629" s="17">
        <v>1.1570641E7</v>
      </c>
      <c r="H2629" s="17">
        <v>2.0607939E7</v>
      </c>
    </row>
    <row r="2630">
      <c r="A2630" s="7" t="s">
        <v>5806</v>
      </c>
      <c r="B2630" s="17" t="s">
        <v>5807</v>
      </c>
      <c r="C2630" s="17">
        <v>5612.0</v>
      </c>
      <c r="D2630" s="17">
        <v>9950466.138</v>
      </c>
      <c r="E2630" s="17">
        <v>5117439.0</v>
      </c>
      <c r="F2630" s="17">
        <v>7188000.0</v>
      </c>
      <c r="G2630" s="17">
        <v>1.1510972E7</v>
      </c>
      <c r="H2630" s="17">
        <v>2.0348535E7</v>
      </c>
    </row>
    <row r="2631">
      <c r="A2631" s="7" t="s">
        <v>5808</v>
      </c>
      <c r="B2631" s="17" t="s">
        <v>5809</v>
      </c>
      <c r="C2631" s="17">
        <v>6330.0</v>
      </c>
      <c r="D2631" s="17">
        <v>1.62212039E7</v>
      </c>
      <c r="E2631" s="17">
        <v>6762866.0</v>
      </c>
      <c r="F2631" s="17">
        <v>1.0154716E7</v>
      </c>
      <c r="G2631" s="17">
        <v>1.9086573E7</v>
      </c>
      <c r="H2631" s="17">
        <v>3.1989533E7</v>
      </c>
    </row>
    <row r="2632">
      <c r="A2632" s="7" t="s">
        <v>5810</v>
      </c>
      <c r="B2632" s="17" t="s">
        <v>5811</v>
      </c>
      <c r="C2632" s="17">
        <v>1438.0</v>
      </c>
      <c r="D2632" s="17">
        <v>1.266537492E7</v>
      </c>
      <c r="E2632" s="17">
        <v>5980100.0</v>
      </c>
      <c r="F2632" s="17">
        <v>8899760.0</v>
      </c>
      <c r="G2632" s="17">
        <v>1.4717139E7</v>
      </c>
      <c r="H2632" s="17">
        <v>2.4079433E7</v>
      </c>
    </row>
    <row r="2633">
      <c r="A2633" s="7" t="s">
        <v>5812</v>
      </c>
      <c r="B2633" s="17" t="s">
        <v>5813</v>
      </c>
      <c r="C2633" s="17">
        <v>13224.0</v>
      </c>
      <c r="D2633" s="17">
        <v>1.220956385E7</v>
      </c>
      <c r="E2633" s="17">
        <v>5905086.0</v>
      </c>
      <c r="F2633" s="17">
        <v>8363134.0</v>
      </c>
      <c r="G2633" s="17">
        <v>1.3983795E7</v>
      </c>
      <c r="H2633" s="17">
        <v>2.3817723E7</v>
      </c>
    </row>
    <row r="2634">
      <c r="A2634" s="7" t="s">
        <v>5814</v>
      </c>
      <c r="B2634" s="17" t="s">
        <v>5815</v>
      </c>
      <c r="C2634" s="17">
        <v>4910.0</v>
      </c>
      <c r="D2634" s="17">
        <v>1.048703038E7</v>
      </c>
      <c r="E2634" s="17">
        <v>5131675.0</v>
      </c>
      <c r="F2634" s="17">
        <v>7220668.0</v>
      </c>
      <c r="G2634" s="17">
        <v>1.24795E7</v>
      </c>
      <c r="H2634" s="17">
        <v>2.18136E7</v>
      </c>
    </row>
    <row r="2635">
      <c r="A2635" s="7" t="s">
        <v>5816</v>
      </c>
      <c r="B2635" s="17" t="s">
        <v>5817</v>
      </c>
      <c r="C2635" s="17">
        <v>10443.0</v>
      </c>
      <c r="D2635" s="17">
        <v>1.104619054E7</v>
      </c>
      <c r="E2635" s="17">
        <v>5224031.0</v>
      </c>
      <c r="F2635" s="17">
        <v>7479390.0</v>
      </c>
      <c r="G2635" s="17">
        <v>1.1988853E7</v>
      </c>
      <c r="H2635" s="17">
        <v>2.1331337E7</v>
      </c>
    </row>
    <row r="2636">
      <c r="A2636" s="7" t="s">
        <v>5818</v>
      </c>
      <c r="B2636" s="17" t="s">
        <v>5819</v>
      </c>
      <c r="C2636" s="17">
        <v>31.0</v>
      </c>
      <c r="D2636" s="17">
        <v>2.860101903E7</v>
      </c>
      <c r="E2636" s="17">
        <v>1.3145234E7</v>
      </c>
      <c r="F2636" s="17">
        <v>2.1535872E7</v>
      </c>
      <c r="G2636" s="17">
        <v>3.6422249E7</v>
      </c>
      <c r="H2636" s="17">
        <v>6.0012803E7</v>
      </c>
    </row>
    <row r="2637">
      <c r="A2637" s="7" t="s">
        <v>5820</v>
      </c>
      <c r="B2637" s="17" t="s">
        <v>5821</v>
      </c>
      <c r="C2637" s="17">
        <v>87.0</v>
      </c>
      <c r="D2637" s="17">
        <v>2.254845794E7</v>
      </c>
      <c r="E2637" s="17">
        <v>1.3554623E7</v>
      </c>
      <c r="F2637" s="17">
        <v>1.92888E7</v>
      </c>
      <c r="G2637" s="17">
        <v>2.9844774E7</v>
      </c>
      <c r="H2637" s="17">
        <v>3.7240638E7</v>
      </c>
    </row>
    <row r="2638">
      <c r="A2638" s="7" t="s">
        <v>5822</v>
      </c>
      <c r="B2638" s="17" t="s">
        <v>5823</v>
      </c>
      <c r="C2638" s="17">
        <v>101.0</v>
      </c>
      <c r="D2638" s="17">
        <v>2.192695343E7</v>
      </c>
      <c r="E2638" s="17">
        <v>1.0781489E7</v>
      </c>
      <c r="F2638" s="17">
        <v>1.8598393E7</v>
      </c>
      <c r="G2638" s="17">
        <v>3.0620076E7</v>
      </c>
      <c r="H2638" s="17">
        <v>3.6767906E7</v>
      </c>
    </row>
    <row r="2639">
      <c r="A2639" s="7" t="s">
        <v>5824</v>
      </c>
      <c r="B2639" s="17" t="s">
        <v>5825</v>
      </c>
      <c r="C2639" s="17">
        <v>353.0</v>
      </c>
      <c r="D2639" s="17">
        <v>2.097068751E7</v>
      </c>
      <c r="E2639" s="17">
        <v>9800800.0</v>
      </c>
      <c r="F2639" s="17">
        <v>1.766635E7</v>
      </c>
      <c r="G2639" s="17">
        <v>2.801445E7</v>
      </c>
      <c r="H2639" s="17">
        <v>3.873507E7</v>
      </c>
    </row>
    <row r="2640">
      <c r="A2640" s="7" t="s">
        <v>5826</v>
      </c>
      <c r="B2640" s="17" t="s">
        <v>5827</v>
      </c>
      <c r="C2640" s="17">
        <v>47.0</v>
      </c>
      <c r="D2640" s="17">
        <v>2.258554934E7</v>
      </c>
      <c r="E2640" s="17">
        <v>7405868.0</v>
      </c>
      <c r="F2640" s="17">
        <v>1.3321419E7</v>
      </c>
      <c r="G2640" s="17">
        <v>3.102042E7</v>
      </c>
      <c r="H2640" s="17">
        <v>3.9398064E7</v>
      </c>
    </row>
    <row r="2641">
      <c r="A2641" s="7" t="s">
        <v>5828</v>
      </c>
      <c r="B2641" s="17" t="s">
        <v>5829</v>
      </c>
      <c r="C2641" s="17">
        <v>188.0</v>
      </c>
      <c r="D2641" s="17">
        <v>3.216858422E7</v>
      </c>
      <c r="E2641" s="17">
        <v>1.44947E7</v>
      </c>
      <c r="F2641" s="17">
        <v>2.6771996E7</v>
      </c>
      <c r="G2641" s="17">
        <v>4.3216198E7</v>
      </c>
      <c r="H2641" s="17">
        <v>5.906392E7</v>
      </c>
    </row>
    <row r="2642">
      <c r="A2642" s="7" t="s">
        <v>5830</v>
      </c>
      <c r="B2642" s="17" t="s">
        <v>5831</v>
      </c>
      <c r="C2642" s="17">
        <v>21.0</v>
      </c>
      <c r="D2642" s="17">
        <v>2.958800962E7</v>
      </c>
      <c r="E2642" s="17">
        <v>1.0298E7</v>
      </c>
      <c r="F2642" s="17">
        <v>2.1814E7</v>
      </c>
      <c r="G2642" s="17">
        <v>3.2248999E7</v>
      </c>
      <c r="H2642" s="17">
        <v>5.9869055E7</v>
      </c>
    </row>
    <row r="2643">
      <c r="A2643" s="7" t="s">
        <v>5832</v>
      </c>
      <c r="B2643" s="17" t="s">
        <v>5833</v>
      </c>
      <c r="C2643" s="17">
        <v>213.0</v>
      </c>
      <c r="D2643" s="17">
        <v>2.641231727E7</v>
      </c>
      <c r="E2643" s="17">
        <v>1.3336694E7</v>
      </c>
      <c r="F2643" s="17">
        <v>2.066213E7</v>
      </c>
      <c r="G2643" s="17">
        <v>3.3888893E7</v>
      </c>
      <c r="H2643" s="17">
        <v>4.6607362E7</v>
      </c>
    </row>
    <row r="2644">
      <c r="A2644" s="7" t="s">
        <v>5834</v>
      </c>
      <c r="B2644" s="17" t="s">
        <v>5835</v>
      </c>
      <c r="C2644" s="17">
        <v>46.0</v>
      </c>
      <c r="D2644" s="17">
        <v>1.286888326E7</v>
      </c>
      <c r="E2644" s="17">
        <v>8403678.0</v>
      </c>
      <c r="F2644" s="17">
        <v>9978478.0</v>
      </c>
      <c r="G2644" s="17">
        <v>1.3834921E7</v>
      </c>
      <c r="H2644" s="17">
        <v>2.4893522E7</v>
      </c>
    </row>
    <row r="2645">
      <c r="A2645" s="7" t="s">
        <v>5836</v>
      </c>
      <c r="B2645" s="17" t="s">
        <v>5837</v>
      </c>
      <c r="C2645" s="17">
        <v>84.0</v>
      </c>
      <c r="D2645" s="17">
        <v>2.202587168E7</v>
      </c>
      <c r="E2645" s="17">
        <v>1.1437359E7</v>
      </c>
      <c r="F2645" s="17">
        <v>1.9456105E7</v>
      </c>
      <c r="G2645" s="17">
        <v>2.8502634E7</v>
      </c>
      <c r="H2645" s="17">
        <v>4.0868567E7</v>
      </c>
    </row>
    <row r="2646">
      <c r="A2646" s="7" t="s">
        <v>5838</v>
      </c>
      <c r="B2646" s="17" t="s">
        <v>5839</v>
      </c>
      <c r="C2646" s="17">
        <v>3.0</v>
      </c>
      <c r="D2646" s="17">
        <v>1.4327542E7</v>
      </c>
      <c r="E2646" s="17">
        <v>6878648.0</v>
      </c>
      <c r="F2646" s="17">
        <v>7073161.0</v>
      </c>
      <c r="G2646" s="17">
        <v>2.9030817E7</v>
      </c>
      <c r="H2646" s="17">
        <v>2.9030817E7</v>
      </c>
    </row>
    <row r="2647">
      <c r="A2647" s="7" t="s">
        <v>5840</v>
      </c>
      <c r="B2647" s="17" t="s">
        <v>5841</v>
      </c>
      <c r="C2647" s="17">
        <v>10.0</v>
      </c>
      <c r="D2647" s="17">
        <v>9538710.4</v>
      </c>
      <c r="E2647" s="17">
        <v>7436294.0</v>
      </c>
      <c r="F2647" s="17">
        <v>8952004.0</v>
      </c>
      <c r="G2647" s="17">
        <v>1.17872E7</v>
      </c>
      <c r="H2647" s="17">
        <v>1.3970049E7</v>
      </c>
    </row>
    <row r="2648">
      <c r="A2648" s="7" t="s">
        <v>5842</v>
      </c>
      <c r="B2648" s="17" t="s">
        <v>5843</v>
      </c>
      <c r="C2648" s="17">
        <v>11.0</v>
      </c>
      <c r="D2648" s="17">
        <v>2.339916836E7</v>
      </c>
      <c r="E2648" s="17">
        <v>8782388.0</v>
      </c>
      <c r="F2648" s="17">
        <v>1.882362E7</v>
      </c>
      <c r="G2648" s="17">
        <v>3.7301553E7</v>
      </c>
      <c r="H2648" s="17">
        <v>4.812565E7</v>
      </c>
    </row>
    <row r="2649">
      <c r="A2649" s="7" t="s">
        <v>5844</v>
      </c>
      <c r="B2649" s="17" t="s">
        <v>5845</v>
      </c>
      <c r="C2649" s="17">
        <v>2.0</v>
      </c>
      <c r="D2649" s="17">
        <v>2.508161E7</v>
      </c>
      <c r="E2649" s="17">
        <v>1.1552643E7</v>
      </c>
      <c r="F2649" s="17">
        <v>1.1552643E7</v>
      </c>
      <c r="G2649" s="17">
        <v>3.8610577E7</v>
      </c>
      <c r="H2649" s="17">
        <v>3.8610577E7</v>
      </c>
    </row>
    <row r="2650">
      <c r="A2650" s="7" t="s">
        <v>5846</v>
      </c>
      <c r="B2650" s="17" t="s">
        <v>5847</v>
      </c>
      <c r="C2650" s="17">
        <v>3.0</v>
      </c>
      <c r="D2650" s="17">
        <v>3.735653133E7</v>
      </c>
      <c r="E2650" s="17">
        <v>2.780995E7</v>
      </c>
      <c r="F2650" s="17">
        <v>2.8234189E7</v>
      </c>
      <c r="G2650" s="17">
        <v>5.6025455E7</v>
      </c>
      <c r="H2650" s="17">
        <v>5.6025455E7</v>
      </c>
    </row>
    <row r="2651">
      <c r="A2651" s="7" t="s">
        <v>5848</v>
      </c>
      <c r="B2651" s="17" t="s">
        <v>5849</v>
      </c>
      <c r="C2651" s="17">
        <v>4.0</v>
      </c>
      <c r="D2651" s="17">
        <v>6.017666475E7</v>
      </c>
      <c r="E2651" s="17">
        <v>4642859.0</v>
      </c>
      <c r="F2651" s="17">
        <v>2.0736027E7</v>
      </c>
      <c r="G2651" s="17">
        <v>1.07231217E8</v>
      </c>
      <c r="H2651" s="17">
        <v>1.08096556E8</v>
      </c>
    </row>
    <row r="2652">
      <c r="A2652" s="7" t="s">
        <v>5850</v>
      </c>
      <c r="B2652" s="17" t="s">
        <v>5851</v>
      </c>
      <c r="C2652" s="17">
        <v>4.0</v>
      </c>
      <c r="D2652" s="17">
        <v>3.6718741E7</v>
      </c>
      <c r="E2652" s="17">
        <v>1.0874429E7</v>
      </c>
      <c r="F2652" s="17">
        <v>1.3049776E7</v>
      </c>
      <c r="G2652" s="17">
        <v>1.9076216E7</v>
      </c>
      <c r="H2652" s="17">
        <v>1.03874543E8</v>
      </c>
    </row>
    <row r="2653">
      <c r="A2653" s="7" t="s">
        <v>5852</v>
      </c>
      <c r="B2653" s="17" t="s">
        <v>5853</v>
      </c>
      <c r="C2653" s="17">
        <v>3.0</v>
      </c>
      <c r="D2653" s="17">
        <v>1.3432782E7</v>
      </c>
      <c r="E2653" s="17">
        <v>2425300.0</v>
      </c>
      <c r="F2653" s="17">
        <v>8556884.0</v>
      </c>
      <c r="G2653" s="17">
        <v>2.9316162E7</v>
      </c>
      <c r="H2653" s="17">
        <v>2.9316162E7</v>
      </c>
    </row>
    <row r="2654">
      <c r="A2654" s="7" t="s">
        <v>5854</v>
      </c>
      <c r="B2654" s="17" t="s">
        <v>5855</v>
      </c>
      <c r="C2654" s="17">
        <v>6.0</v>
      </c>
      <c r="D2654" s="17">
        <v>1.026033333E7</v>
      </c>
      <c r="E2654" s="17">
        <v>6751755.0</v>
      </c>
      <c r="F2654" s="17">
        <v>8752706.0</v>
      </c>
      <c r="G2654" s="17">
        <v>1.4852929E7</v>
      </c>
      <c r="H2654" s="17">
        <v>1.9790235E7</v>
      </c>
    </row>
    <row r="2655">
      <c r="A2655" s="7" t="s">
        <v>5856</v>
      </c>
      <c r="B2655" s="17" t="s">
        <v>5857</v>
      </c>
      <c r="C2655" s="17">
        <v>10.0</v>
      </c>
      <c r="D2655" s="17">
        <v>2.79331313E7</v>
      </c>
      <c r="E2655" s="17">
        <v>6100000.0</v>
      </c>
      <c r="F2655" s="17">
        <v>1.9559775E7</v>
      </c>
      <c r="G2655" s="17">
        <v>3.2773125E7</v>
      </c>
      <c r="H2655" s="17">
        <v>3.4086255E7</v>
      </c>
    </row>
    <row r="2656">
      <c r="A2656" s="7" t="s">
        <v>5858</v>
      </c>
      <c r="B2656" s="17" t="s">
        <v>5859</v>
      </c>
      <c r="C2656" s="17">
        <v>2.0</v>
      </c>
      <c r="D2656" s="17">
        <v>4.12025105E7</v>
      </c>
      <c r="E2656" s="17">
        <v>2.3002753E7</v>
      </c>
      <c r="F2656" s="17">
        <v>2.3002753E7</v>
      </c>
      <c r="G2656" s="17">
        <v>5.9402268E7</v>
      </c>
      <c r="H2656" s="17">
        <v>5.9402268E7</v>
      </c>
    </row>
    <row r="2657">
      <c r="A2657" s="7" t="s">
        <v>5860</v>
      </c>
      <c r="B2657" s="17" t="s">
        <v>5861</v>
      </c>
      <c r="C2657" s="17">
        <v>2.0</v>
      </c>
      <c r="D2657" s="17">
        <v>8180538.0</v>
      </c>
      <c r="E2657" s="17">
        <v>7584836.0</v>
      </c>
      <c r="F2657" s="17">
        <v>7584836.0</v>
      </c>
      <c r="G2657" s="17">
        <v>8776240.0</v>
      </c>
      <c r="H2657" s="17">
        <v>8776240.0</v>
      </c>
    </row>
    <row r="2658">
      <c r="A2658" s="7" t="s">
        <v>5862</v>
      </c>
      <c r="B2658" s="17" t="s">
        <v>5863</v>
      </c>
      <c r="C2658" s="17">
        <v>1.0</v>
      </c>
      <c r="D2658" s="17">
        <v>1.4733573E7</v>
      </c>
      <c r="E2658" s="17">
        <v>1.4733573E7</v>
      </c>
      <c r="F2658" s="17">
        <v>1.4733573E7</v>
      </c>
      <c r="G2658" s="17">
        <v>1.4733573E7</v>
      </c>
      <c r="H2658" s="17">
        <v>1.4733573E7</v>
      </c>
    </row>
    <row r="2659">
      <c r="A2659" s="7" t="s">
        <v>5864</v>
      </c>
      <c r="B2659" s="17" t="s">
        <v>5865</v>
      </c>
      <c r="C2659" s="17">
        <v>1.0</v>
      </c>
      <c r="D2659" s="17">
        <v>2.1264254E7</v>
      </c>
      <c r="E2659" s="17">
        <v>2.1264254E7</v>
      </c>
      <c r="F2659" s="17">
        <v>2.1264254E7</v>
      </c>
      <c r="G2659" s="17">
        <v>2.1264254E7</v>
      </c>
      <c r="H2659" s="17">
        <v>2.1264254E7</v>
      </c>
    </row>
    <row r="2660">
      <c r="A2660" s="7" t="s">
        <v>5866</v>
      </c>
      <c r="B2660" s="17" t="s">
        <v>5867</v>
      </c>
      <c r="C2660" s="17">
        <v>4.0</v>
      </c>
      <c r="D2660" s="17">
        <v>4.937616825E7</v>
      </c>
      <c r="E2660" s="17">
        <v>2.9076062E7</v>
      </c>
      <c r="F2660" s="17">
        <v>2.9609215E7</v>
      </c>
      <c r="G2660" s="17">
        <v>5.2402534E7</v>
      </c>
      <c r="H2660" s="17">
        <v>8.6416862E7</v>
      </c>
    </row>
    <row r="2661">
      <c r="A2661" s="7" t="s">
        <v>5868</v>
      </c>
      <c r="B2661" s="17" t="s">
        <v>5869</v>
      </c>
      <c r="C2661" s="17">
        <v>2.0</v>
      </c>
      <c r="D2661" s="17">
        <v>3757690.5</v>
      </c>
      <c r="E2661" s="17">
        <v>3678940.0</v>
      </c>
      <c r="F2661" s="17">
        <v>3678940.0</v>
      </c>
      <c r="G2661" s="17">
        <v>3836441.0</v>
      </c>
      <c r="H2661" s="17">
        <v>3836441.0</v>
      </c>
    </row>
    <row r="2662">
      <c r="A2662" s="7" t="s">
        <v>5870</v>
      </c>
      <c r="B2662" s="17" t="s">
        <v>5871</v>
      </c>
      <c r="C2662" s="17">
        <v>31.0</v>
      </c>
      <c r="D2662" s="17">
        <v>2.682533774E7</v>
      </c>
      <c r="E2662" s="17">
        <v>6097189.0</v>
      </c>
      <c r="F2662" s="17">
        <v>1.3278435E7</v>
      </c>
      <c r="G2662" s="17">
        <v>3.223447E7</v>
      </c>
      <c r="H2662" s="17">
        <v>5.6880021E7</v>
      </c>
    </row>
    <row r="2663">
      <c r="A2663" s="7" t="s">
        <v>5872</v>
      </c>
      <c r="B2663" s="17" t="s">
        <v>5873</v>
      </c>
      <c r="C2663" s="17">
        <v>1.0</v>
      </c>
      <c r="D2663" s="17">
        <v>3.3143497E7</v>
      </c>
      <c r="E2663" s="17">
        <v>3.3143497E7</v>
      </c>
      <c r="F2663" s="17">
        <v>3.3143497E7</v>
      </c>
      <c r="G2663" s="17">
        <v>3.3143497E7</v>
      </c>
      <c r="H2663" s="17">
        <v>3.3143497E7</v>
      </c>
    </row>
    <row r="2664">
      <c r="A2664" s="7" t="s">
        <v>5874</v>
      </c>
      <c r="B2664" s="17" t="s">
        <v>5875</v>
      </c>
      <c r="C2664" s="17">
        <v>773.0</v>
      </c>
      <c r="D2664" s="17">
        <v>1.080272595E7</v>
      </c>
      <c r="E2664" s="17">
        <v>5006391.0</v>
      </c>
      <c r="F2664" s="17">
        <v>7523500.0</v>
      </c>
      <c r="G2664" s="17">
        <v>1.1484362E7</v>
      </c>
      <c r="H2664" s="17">
        <v>2.0855667E7</v>
      </c>
    </row>
    <row r="2665">
      <c r="A2665" s="7" t="s">
        <v>5876</v>
      </c>
      <c r="B2665" s="17" t="s">
        <v>5877</v>
      </c>
      <c r="C2665" s="17">
        <v>3888.0</v>
      </c>
      <c r="D2665" s="17">
        <v>1.105062126E7</v>
      </c>
      <c r="E2665" s="17">
        <v>5365476.0</v>
      </c>
      <c r="F2665" s="17">
        <v>7550000.0</v>
      </c>
      <c r="G2665" s="17">
        <v>1.2100146E7</v>
      </c>
      <c r="H2665" s="17">
        <v>2.1419151E7</v>
      </c>
    </row>
    <row r="2666">
      <c r="A2666" s="7" t="s">
        <v>5878</v>
      </c>
      <c r="B2666" s="17" t="s">
        <v>5879</v>
      </c>
      <c r="C2666" s="17">
        <v>11622.0</v>
      </c>
      <c r="D2666" s="17">
        <v>1.128850036E7</v>
      </c>
      <c r="E2666" s="17">
        <v>5271541.0</v>
      </c>
      <c r="F2666" s="17">
        <v>7540623.0</v>
      </c>
      <c r="G2666" s="17">
        <v>1.2328334E7</v>
      </c>
      <c r="H2666" s="17">
        <v>2.1343677E7</v>
      </c>
    </row>
    <row r="2667">
      <c r="A2667" s="7" t="s">
        <v>5880</v>
      </c>
      <c r="B2667" s="17" t="s">
        <v>5881</v>
      </c>
      <c r="C2667" s="17">
        <v>794.0</v>
      </c>
      <c r="D2667" s="17">
        <v>1.303317186E7</v>
      </c>
      <c r="E2667" s="17">
        <v>5600828.0</v>
      </c>
      <c r="F2667" s="17">
        <v>8452900.0</v>
      </c>
      <c r="G2667" s="17">
        <v>1.2867195E7</v>
      </c>
      <c r="H2667" s="17">
        <v>2.49585E7</v>
      </c>
    </row>
    <row r="2668">
      <c r="A2668" s="7" t="s">
        <v>5882</v>
      </c>
      <c r="B2668" s="17" t="s">
        <v>5883</v>
      </c>
      <c r="C2668" s="17">
        <v>554.0</v>
      </c>
      <c r="D2668" s="17">
        <v>1.285989055E7</v>
      </c>
      <c r="E2668" s="17">
        <v>5483555.0</v>
      </c>
      <c r="F2668" s="17">
        <v>8473871.0</v>
      </c>
      <c r="G2668" s="17">
        <v>1.4228397E7</v>
      </c>
      <c r="H2668" s="17">
        <v>2.3711197E7</v>
      </c>
    </row>
    <row r="2669">
      <c r="A2669" s="7" t="s">
        <v>5884</v>
      </c>
      <c r="B2669" s="17" t="s">
        <v>5885</v>
      </c>
      <c r="C2669" s="17">
        <v>1039.0</v>
      </c>
      <c r="D2669" s="17">
        <v>1.688955031E7</v>
      </c>
      <c r="E2669" s="17">
        <v>6595712.0</v>
      </c>
      <c r="F2669" s="17">
        <v>1.0000896E7</v>
      </c>
      <c r="G2669" s="17">
        <v>1.8507079E7</v>
      </c>
      <c r="H2669" s="17">
        <v>3.3055502E7</v>
      </c>
    </row>
    <row r="2670">
      <c r="A2670" s="7" t="s">
        <v>5886</v>
      </c>
      <c r="B2670" s="17" t="s">
        <v>5887</v>
      </c>
      <c r="C2670" s="17">
        <v>3505.0</v>
      </c>
      <c r="D2670" s="17">
        <v>1.236321957E7</v>
      </c>
      <c r="E2670" s="17">
        <v>5725000.0</v>
      </c>
      <c r="F2670" s="17">
        <v>8437950.0</v>
      </c>
      <c r="G2670" s="17">
        <v>1.4068777E7</v>
      </c>
      <c r="H2670" s="17">
        <v>2.3736727E7</v>
      </c>
    </row>
    <row r="2671">
      <c r="A2671" s="7" t="s">
        <v>5888</v>
      </c>
      <c r="B2671" s="17" t="s">
        <v>5889</v>
      </c>
      <c r="C2671" s="17">
        <v>1223.0</v>
      </c>
      <c r="D2671" s="17">
        <v>1.08631217E7</v>
      </c>
      <c r="E2671" s="17">
        <v>5207746.0</v>
      </c>
      <c r="F2671" s="17">
        <v>7917200.0</v>
      </c>
      <c r="G2671" s="17">
        <v>1.2370864E7</v>
      </c>
      <c r="H2671" s="17">
        <v>2.1283211E7</v>
      </c>
    </row>
    <row r="2672">
      <c r="A2672" s="7" t="s">
        <v>5890</v>
      </c>
      <c r="B2672" s="17" t="s">
        <v>5891</v>
      </c>
      <c r="C2672" s="17">
        <v>412.0</v>
      </c>
      <c r="D2672" s="17">
        <v>1.155108002E7</v>
      </c>
      <c r="E2672" s="17">
        <v>5494386.0</v>
      </c>
      <c r="F2672" s="17">
        <v>8225955.0</v>
      </c>
      <c r="G2672" s="17">
        <v>1.3094338E7</v>
      </c>
      <c r="H2672" s="17">
        <v>2.1000679E7</v>
      </c>
    </row>
    <row r="2673">
      <c r="A2673" s="7" t="s">
        <v>5892</v>
      </c>
      <c r="B2673" s="17" t="s">
        <v>5893</v>
      </c>
      <c r="C2673" s="17">
        <v>1512.0</v>
      </c>
      <c r="D2673" s="17">
        <v>1.198010261E7</v>
      </c>
      <c r="E2673" s="17">
        <v>5353150.0</v>
      </c>
      <c r="F2673" s="17">
        <v>7796997.0</v>
      </c>
      <c r="G2673" s="17">
        <v>1.303763E7</v>
      </c>
      <c r="H2673" s="17">
        <v>2.2763429E7</v>
      </c>
    </row>
    <row r="2674">
      <c r="A2674" s="7" t="s">
        <v>5894</v>
      </c>
      <c r="B2674" s="17" t="s">
        <v>5895</v>
      </c>
      <c r="C2674" s="17">
        <v>7.0</v>
      </c>
      <c r="D2674" s="17">
        <v>2.425431943E7</v>
      </c>
      <c r="E2674" s="17">
        <v>1.8902801E7</v>
      </c>
      <c r="F2674" s="17">
        <v>2.3250321E7</v>
      </c>
      <c r="G2674" s="17">
        <v>3.0823996E7</v>
      </c>
      <c r="H2674" s="17">
        <v>3.2995837E7</v>
      </c>
    </row>
    <row r="2675">
      <c r="A2675" s="7" t="s">
        <v>5896</v>
      </c>
      <c r="B2675" s="17" t="s">
        <v>5897</v>
      </c>
      <c r="C2675" s="17">
        <v>116.0</v>
      </c>
      <c r="D2675" s="17">
        <v>2.721231152E7</v>
      </c>
      <c r="E2675" s="17">
        <v>9504401.0</v>
      </c>
      <c r="F2675" s="17">
        <v>1.4403488E7</v>
      </c>
      <c r="G2675" s="17">
        <v>2.55279E7</v>
      </c>
      <c r="H2675" s="17">
        <v>4.6551789E7</v>
      </c>
    </row>
    <row r="2676">
      <c r="A2676" s="7" t="s">
        <v>5898</v>
      </c>
      <c r="B2676" s="17" t="s">
        <v>5899</v>
      </c>
      <c r="C2676" s="17">
        <v>839.0</v>
      </c>
      <c r="D2676" s="17">
        <v>2.170580822E7</v>
      </c>
      <c r="E2676" s="17">
        <v>8844267.0</v>
      </c>
      <c r="F2676" s="17">
        <v>1.453284E7</v>
      </c>
      <c r="G2676" s="17">
        <v>2.4226913E7</v>
      </c>
      <c r="H2676" s="17">
        <v>4.2302088E7</v>
      </c>
    </row>
    <row r="2677">
      <c r="A2677" s="7" t="s">
        <v>5900</v>
      </c>
      <c r="B2677" s="17" t="s">
        <v>5901</v>
      </c>
      <c r="C2677" s="17">
        <v>2530.0</v>
      </c>
      <c r="D2677" s="17">
        <v>1.742766054E7</v>
      </c>
      <c r="E2677" s="17">
        <v>7914565.0</v>
      </c>
      <c r="F2677" s="17">
        <v>1.1200128E7</v>
      </c>
      <c r="G2677" s="17">
        <v>1.9110931E7</v>
      </c>
      <c r="H2677" s="17">
        <v>3.5575494E7</v>
      </c>
    </row>
    <row r="2678">
      <c r="A2678" s="7" t="s">
        <v>5902</v>
      </c>
      <c r="B2678" s="17" t="s">
        <v>5903</v>
      </c>
      <c r="C2678" s="17">
        <v>387.0</v>
      </c>
      <c r="D2678" s="17">
        <v>2.825070191E7</v>
      </c>
      <c r="E2678" s="17">
        <v>9013199.0</v>
      </c>
      <c r="F2678" s="17">
        <v>1.4140283E7</v>
      </c>
      <c r="G2678" s="17">
        <v>2.7372317E7</v>
      </c>
      <c r="H2678" s="17">
        <v>5.6789942E7</v>
      </c>
    </row>
    <row r="2679">
      <c r="A2679" s="7" t="s">
        <v>5904</v>
      </c>
      <c r="B2679" s="17" t="s">
        <v>5905</v>
      </c>
      <c r="C2679" s="17">
        <v>486.0</v>
      </c>
      <c r="D2679" s="17">
        <v>2.083759053E7</v>
      </c>
      <c r="E2679" s="17">
        <v>8159727.0</v>
      </c>
      <c r="F2679" s="17">
        <v>1.16762E7</v>
      </c>
      <c r="G2679" s="17">
        <v>2.2463401E7</v>
      </c>
      <c r="H2679" s="17">
        <v>3.886287E7</v>
      </c>
    </row>
    <row r="2680">
      <c r="A2680" s="7" t="s">
        <v>5906</v>
      </c>
      <c r="B2680" s="17" t="s">
        <v>5907</v>
      </c>
      <c r="C2680" s="17">
        <v>968.0</v>
      </c>
      <c r="D2680" s="17">
        <v>4.803447808E7</v>
      </c>
      <c r="E2680" s="17">
        <v>2.904755E7</v>
      </c>
      <c r="F2680" s="17">
        <v>3.9676202E7</v>
      </c>
      <c r="G2680" s="17">
        <v>5.4537983E7</v>
      </c>
      <c r="H2680" s="17">
        <v>9.0561839E7</v>
      </c>
    </row>
    <row r="2681">
      <c r="A2681" s="7" t="s">
        <v>5908</v>
      </c>
      <c r="B2681" s="17" t="s">
        <v>5909</v>
      </c>
      <c r="C2681" s="17">
        <v>650.0</v>
      </c>
      <c r="D2681" s="17">
        <v>2.702175271E7</v>
      </c>
      <c r="E2681" s="17">
        <v>1.1951818E7</v>
      </c>
      <c r="F2681" s="17">
        <v>1.9804791E7</v>
      </c>
      <c r="G2681" s="17">
        <v>3.3248021E7</v>
      </c>
      <c r="H2681" s="17">
        <v>5.343051E7</v>
      </c>
    </row>
    <row r="2682">
      <c r="A2682" s="7" t="s">
        <v>5910</v>
      </c>
      <c r="B2682" s="17" t="s">
        <v>5911</v>
      </c>
      <c r="C2682" s="17">
        <v>365.0</v>
      </c>
      <c r="D2682" s="17">
        <v>2.253641496E7</v>
      </c>
      <c r="E2682" s="17">
        <v>8441210.0</v>
      </c>
      <c r="F2682" s="17">
        <v>1.336365E7</v>
      </c>
      <c r="G2682" s="17">
        <v>2.5982027E7</v>
      </c>
      <c r="H2682" s="17">
        <v>4.6486526E7</v>
      </c>
    </row>
    <row r="2683">
      <c r="A2683" s="7" t="s">
        <v>5912</v>
      </c>
      <c r="B2683" s="17" t="s">
        <v>5913</v>
      </c>
      <c r="C2683" s="17">
        <v>376.0</v>
      </c>
      <c r="D2683" s="17">
        <v>1.690328058E7</v>
      </c>
      <c r="E2683" s="17">
        <v>8172500.0</v>
      </c>
      <c r="F2683" s="17">
        <v>1.1350593E7</v>
      </c>
      <c r="G2683" s="17">
        <v>2.09235E7</v>
      </c>
      <c r="H2683" s="17">
        <v>3.2846576E7</v>
      </c>
    </row>
    <row r="2684">
      <c r="A2684" s="7" t="s">
        <v>5914</v>
      </c>
      <c r="B2684" s="17" t="s">
        <v>5915</v>
      </c>
      <c r="C2684" s="17">
        <v>314.0</v>
      </c>
      <c r="D2684" s="17">
        <v>2.636732358E7</v>
      </c>
      <c r="E2684" s="17">
        <v>8827828.0</v>
      </c>
      <c r="F2684" s="17">
        <v>1.4751911E7</v>
      </c>
      <c r="G2684" s="17">
        <v>2.790308E7</v>
      </c>
      <c r="H2684" s="17">
        <v>6.652529E7</v>
      </c>
    </row>
    <row r="2685">
      <c r="A2685" s="7" t="s">
        <v>5916</v>
      </c>
      <c r="B2685" s="17" t="s">
        <v>5917</v>
      </c>
      <c r="C2685" s="17">
        <v>175.0</v>
      </c>
      <c r="D2685" s="17">
        <v>2.225950446E7</v>
      </c>
      <c r="E2685" s="17">
        <v>9273000.0</v>
      </c>
      <c r="F2685" s="17">
        <v>1.4683708E7</v>
      </c>
      <c r="G2685" s="17">
        <v>2.8509153E7</v>
      </c>
      <c r="H2685" s="17">
        <v>4.5947512E7</v>
      </c>
    </row>
    <row r="2686">
      <c r="A2686" s="7" t="s">
        <v>5918</v>
      </c>
      <c r="B2686" s="17" t="s">
        <v>5919</v>
      </c>
      <c r="C2686" s="17">
        <v>353.0</v>
      </c>
      <c r="D2686" s="17">
        <v>2.176379938E7</v>
      </c>
      <c r="E2686" s="17">
        <v>9255535.0</v>
      </c>
      <c r="F2686" s="17">
        <v>1.723126E7</v>
      </c>
      <c r="G2686" s="17">
        <v>2.5811027E7</v>
      </c>
      <c r="H2686" s="17">
        <v>4.0036957E7</v>
      </c>
    </row>
    <row r="2687">
      <c r="A2687" s="7" t="s">
        <v>5920</v>
      </c>
      <c r="B2687" s="17" t="s">
        <v>5921</v>
      </c>
      <c r="C2687" s="17">
        <v>836.0</v>
      </c>
      <c r="D2687" s="17">
        <v>1.919468464E7</v>
      </c>
      <c r="E2687" s="17">
        <v>9270565.0</v>
      </c>
      <c r="F2687" s="17">
        <v>1.3310432E7</v>
      </c>
      <c r="G2687" s="17">
        <v>2.367301E7</v>
      </c>
      <c r="H2687" s="17">
        <v>3.7851501E7</v>
      </c>
    </row>
    <row r="2688">
      <c r="A2688" s="7" t="s">
        <v>5922</v>
      </c>
      <c r="B2688" s="17" t="s">
        <v>5923</v>
      </c>
      <c r="C2688" s="17">
        <v>234.0</v>
      </c>
      <c r="D2688" s="17">
        <v>1.839162061E7</v>
      </c>
      <c r="E2688" s="17">
        <v>8722345.0</v>
      </c>
      <c r="F2688" s="17">
        <v>1.1919787E7</v>
      </c>
      <c r="G2688" s="17">
        <v>2.3142527E7</v>
      </c>
      <c r="H2688" s="17">
        <v>3.56744E7</v>
      </c>
    </row>
    <row r="2689">
      <c r="A2689" s="7" t="s">
        <v>5924</v>
      </c>
      <c r="B2689" s="17" t="s">
        <v>5925</v>
      </c>
      <c r="C2689" s="17">
        <v>534.0</v>
      </c>
      <c r="D2689" s="17">
        <v>1.494759767E7</v>
      </c>
      <c r="E2689" s="17">
        <v>7454261.0</v>
      </c>
      <c r="F2689" s="17">
        <v>1.0586319E7</v>
      </c>
      <c r="G2689" s="17">
        <v>1.68577E7</v>
      </c>
      <c r="H2689" s="17">
        <v>2.9830903E7</v>
      </c>
    </row>
    <row r="2690">
      <c r="A2690" s="7" t="s">
        <v>5926</v>
      </c>
      <c r="B2690" s="17" t="s">
        <v>5927</v>
      </c>
      <c r="C2690" s="17">
        <v>317.0</v>
      </c>
      <c r="D2690" s="17">
        <v>3.550859695E7</v>
      </c>
      <c r="E2690" s="17">
        <v>1.5236588E7</v>
      </c>
      <c r="F2690" s="17">
        <v>2.46726E7</v>
      </c>
      <c r="G2690" s="17">
        <v>3.9359634E7</v>
      </c>
      <c r="H2690" s="17">
        <v>6.6356123E7</v>
      </c>
    </row>
    <row r="2691">
      <c r="A2691" s="7" t="s">
        <v>5928</v>
      </c>
      <c r="B2691" s="17" t="s">
        <v>5929</v>
      </c>
      <c r="C2691" s="17">
        <v>778.0</v>
      </c>
      <c r="D2691" s="17">
        <v>2.701793195E7</v>
      </c>
      <c r="E2691" s="17">
        <v>1.2137779E7</v>
      </c>
      <c r="F2691" s="17">
        <v>2.01905E7</v>
      </c>
      <c r="G2691" s="17">
        <v>3.22712E7</v>
      </c>
      <c r="H2691" s="17">
        <v>5.0098476E7</v>
      </c>
    </row>
    <row r="2692">
      <c r="A2692" s="7" t="s">
        <v>5930</v>
      </c>
      <c r="B2692" s="17" t="s">
        <v>5931</v>
      </c>
      <c r="C2692" s="17">
        <v>227.0</v>
      </c>
      <c r="D2692" s="17">
        <v>1.765580336E7</v>
      </c>
      <c r="E2692" s="17">
        <v>8333421.0</v>
      </c>
      <c r="F2692" s="17">
        <v>1.1954509E7</v>
      </c>
      <c r="G2692" s="17">
        <v>2.038609E7</v>
      </c>
      <c r="H2692" s="17">
        <v>3.6488299E7</v>
      </c>
    </row>
    <row r="2693">
      <c r="A2693" s="7" t="s">
        <v>5932</v>
      </c>
      <c r="B2693" s="17" t="s">
        <v>5933</v>
      </c>
      <c r="C2693" s="17">
        <v>322.0</v>
      </c>
      <c r="D2693" s="17">
        <v>1.637726051E7</v>
      </c>
      <c r="E2693" s="17">
        <v>7857447.0</v>
      </c>
      <c r="F2693" s="17">
        <v>1.1217805E7</v>
      </c>
      <c r="G2693" s="17">
        <v>2.0412791E7</v>
      </c>
      <c r="H2693" s="17">
        <v>3.1048541E7</v>
      </c>
    </row>
    <row r="2694">
      <c r="A2694" s="7" t="s">
        <v>5934</v>
      </c>
      <c r="B2694" s="17" t="s">
        <v>5935</v>
      </c>
      <c r="C2694" s="17">
        <v>298.0</v>
      </c>
      <c r="D2694" s="17">
        <v>2.898244939E7</v>
      </c>
      <c r="E2694" s="17">
        <v>1.1914164E7</v>
      </c>
      <c r="F2694" s="17">
        <v>2.0367937E7</v>
      </c>
      <c r="G2694" s="17">
        <v>3.4056566E7</v>
      </c>
      <c r="H2694" s="17">
        <v>5.5941427E7</v>
      </c>
    </row>
    <row r="2695">
      <c r="A2695" s="7" t="s">
        <v>5936</v>
      </c>
      <c r="B2695" s="17" t="s">
        <v>5937</v>
      </c>
      <c r="C2695" s="17">
        <v>8.0</v>
      </c>
      <c r="D2695" s="17">
        <v>3.00654595E7</v>
      </c>
      <c r="E2695" s="17">
        <v>1.1856825E7</v>
      </c>
      <c r="F2695" s="17">
        <v>1.8407684E7</v>
      </c>
      <c r="G2695" s="17">
        <v>3.8410796E7</v>
      </c>
      <c r="H2695" s="17">
        <v>8.7382618E7</v>
      </c>
    </row>
    <row r="2696">
      <c r="A2696" s="7" t="s">
        <v>5938</v>
      </c>
      <c r="B2696" s="17" t="s">
        <v>5939</v>
      </c>
      <c r="C2696" s="17">
        <v>4176.0</v>
      </c>
      <c r="D2696" s="17">
        <v>2.434065736E7</v>
      </c>
      <c r="E2696" s="17">
        <v>1.1107827E7</v>
      </c>
      <c r="F2696" s="17">
        <v>1.7409355E7</v>
      </c>
      <c r="G2696" s="17">
        <v>2.9047143E7</v>
      </c>
      <c r="H2696" s="17">
        <v>4.77634E7</v>
      </c>
    </row>
    <row r="2697">
      <c r="A2697" s="7" t="s">
        <v>5940</v>
      </c>
      <c r="B2697" s="17" t="s">
        <v>5941</v>
      </c>
      <c r="C2697" s="17">
        <v>16504.0</v>
      </c>
      <c r="D2697" s="17">
        <v>2.50654779E7</v>
      </c>
      <c r="E2697" s="17">
        <v>1.1920196E7</v>
      </c>
      <c r="F2697" s="17">
        <v>1.8425234E7</v>
      </c>
      <c r="G2697" s="17">
        <v>3.004162E7</v>
      </c>
      <c r="H2697" s="17">
        <v>4.6743751E7</v>
      </c>
    </row>
    <row r="2698">
      <c r="A2698" s="7" t="s">
        <v>5942</v>
      </c>
      <c r="B2698" s="17" t="s">
        <v>5943</v>
      </c>
      <c r="C2698" s="17">
        <v>37777.0</v>
      </c>
      <c r="D2698" s="17">
        <v>2.116723281E7</v>
      </c>
      <c r="E2698" s="17">
        <v>1.0151802E7</v>
      </c>
      <c r="F2698" s="17">
        <v>1.5019033E7</v>
      </c>
      <c r="G2698" s="17">
        <v>2.5191617E7</v>
      </c>
      <c r="H2698" s="17">
        <v>3.9849931E7</v>
      </c>
    </row>
    <row r="2699">
      <c r="A2699" s="7" t="s">
        <v>5944</v>
      </c>
      <c r="B2699" s="17" t="s">
        <v>5945</v>
      </c>
      <c r="C2699" s="17">
        <v>6301.0</v>
      </c>
      <c r="D2699" s="17">
        <v>2.058069083E7</v>
      </c>
      <c r="E2699" s="17">
        <v>9050981.0</v>
      </c>
      <c r="F2699" s="17">
        <v>1.3875E7</v>
      </c>
      <c r="G2699" s="17">
        <v>2.5070229E7</v>
      </c>
      <c r="H2699" s="17">
        <v>4.0794802E7</v>
      </c>
    </row>
    <row r="2700">
      <c r="A2700" s="7" t="s">
        <v>5946</v>
      </c>
      <c r="B2700" s="17" t="s">
        <v>5947</v>
      </c>
      <c r="C2700" s="17">
        <v>10775.0</v>
      </c>
      <c r="D2700" s="17">
        <v>1.766881614E7</v>
      </c>
      <c r="E2700" s="17">
        <v>8421634.0</v>
      </c>
      <c r="F2700" s="17">
        <v>1.1983244E7</v>
      </c>
      <c r="G2700" s="17">
        <v>1.9771998E7</v>
      </c>
      <c r="H2700" s="17">
        <v>3.2119973E7</v>
      </c>
    </row>
    <row r="2701">
      <c r="A2701" s="7" t="s">
        <v>5948</v>
      </c>
      <c r="B2701" s="17" t="s">
        <v>5949</v>
      </c>
      <c r="C2701" s="17">
        <v>19299.0</v>
      </c>
      <c r="D2701" s="17">
        <v>3.497782547E7</v>
      </c>
      <c r="E2701" s="17">
        <v>1.8293775E7</v>
      </c>
      <c r="F2701" s="17">
        <v>2.7625939E7</v>
      </c>
      <c r="G2701" s="17">
        <v>4.116291E7</v>
      </c>
      <c r="H2701" s="17">
        <v>6.2438841E7</v>
      </c>
    </row>
    <row r="2702">
      <c r="A2702" s="7" t="s">
        <v>5950</v>
      </c>
      <c r="B2702" s="17" t="s">
        <v>5951</v>
      </c>
      <c r="C2702" s="17">
        <v>25160.0</v>
      </c>
      <c r="D2702" s="17">
        <v>2.738584422E7</v>
      </c>
      <c r="E2702" s="17">
        <v>1.38169E7</v>
      </c>
      <c r="F2702" s="17">
        <v>2.1573923E7</v>
      </c>
      <c r="G2702" s="17">
        <v>3.2875097E7</v>
      </c>
      <c r="H2702" s="17">
        <v>4.91609E7</v>
      </c>
    </row>
    <row r="2703">
      <c r="A2703" s="7" t="s">
        <v>5952</v>
      </c>
      <c r="B2703" s="17" t="s">
        <v>5953</v>
      </c>
      <c r="C2703" s="17">
        <v>5986.0</v>
      </c>
      <c r="D2703" s="17">
        <v>2.040489428E7</v>
      </c>
      <c r="E2703" s="17">
        <v>8931148.0</v>
      </c>
      <c r="F2703" s="17">
        <v>1.4065757E7</v>
      </c>
      <c r="G2703" s="17">
        <v>2.497493E7</v>
      </c>
      <c r="H2703" s="17">
        <v>3.9311067E7</v>
      </c>
    </row>
    <row r="2704">
      <c r="A2704" s="7" t="s">
        <v>5954</v>
      </c>
      <c r="B2704" s="17" t="s">
        <v>5955</v>
      </c>
      <c r="C2704" s="17">
        <v>6909.0</v>
      </c>
      <c r="D2704" s="17">
        <v>1.669583648E7</v>
      </c>
      <c r="E2704" s="17">
        <v>8285888.0</v>
      </c>
      <c r="F2704" s="17">
        <v>1.180033E7</v>
      </c>
      <c r="G2704" s="17">
        <v>1.9706775E7</v>
      </c>
      <c r="H2704" s="17">
        <v>3.1684274E7</v>
      </c>
    </row>
    <row r="2705">
      <c r="A2705" s="7" t="s">
        <v>5956</v>
      </c>
      <c r="B2705" s="17" t="s">
        <v>5957</v>
      </c>
      <c r="C2705" s="17">
        <v>18425.0</v>
      </c>
      <c r="D2705" s="17">
        <v>2.636279927E7</v>
      </c>
      <c r="E2705" s="17">
        <v>1.1654714E7</v>
      </c>
      <c r="F2705" s="17">
        <v>1.7720942E7</v>
      </c>
      <c r="G2705" s="17">
        <v>2.9694756E7</v>
      </c>
      <c r="H2705" s="17">
        <v>5.1504836E7</v>
      </c>
    </row>
    <row r="2706">
      <c r="A2706" s="7" t="s">
        <v>5958</v>
      </c>
      <c r="B2706" s="17" t="s">
        <v>5959</v>
      </c>
      <c r="C2706" s="17">
        <v>14.0</v>
      </c>
      <c r="D2706" s="17">
        <v>1.31304245E7</v>
      </c>
      <c r="E2706" s="17">
        <v>7254395.0</v>
      </c>
      <c r="F2706" s="17">
        <v>1.1421602E7</v>
      </c>
      <c r="G2706" s="17">
        <v>1.6869228E7</v>
      </c>
      <c r="H2706" s="17">
        <v>2.5633059E7</v>
      </c>
    </row>
    <row r="2707">
      <c r="A2707" s="7" t="s">
        <v>5960</v>
      </c>
      <c r="B2707" s="17" t="s">
        <v>5961</v>
      </c>
      <c r="C2707" s="17">
        <v>223.0</v>
      </c>
      <c r="D2707" s="17">
        <v>1.065364594E7</v>
      </c>
      <c r="E2707" s="17">
        <v>7088050.0</v>
      </c>
      <c r="F2707" s="17">
        <v>8784303.0</v>
      </c>
      <c r="G2707" s="17">
        <v>1.2222071E7</v>
      </c>
      <c r="H2707" s="17">
        <v>1.88747E7</v>
      </c>
    </row>
    <row r="2708">
      <c r="A2708" s="7" t="s">
        <v>5962</v>
      </c>
      <c r="B2708" s="17" t="s">
        <v>5963</v>
      </c>
      <c r="C2708" s="17">
        <v>291.0</v>
      </c>
      <c r="D2708" s="17">
        <v>1.200517626E7</v>
      </c>
      <c r="E2708" s="17">
        <v>7029775.0</v>
      </c>
      <c r="F2708" s="17">
        <v>9542377.0</v>
      </c>
      <c r="G2708" s="17">
        <v>1.3495863E7</v>
      </c>
      <c r="H2708" s="17">
        <v>2.1354075E7</v>
      </c>
    </row>
    <row r="2709">
      <c r="A2709" s="7" t="s">
        <v>5964</v>
      </c>
      <c r="B2709" s="17" t="s">
        <v>5965</v>
      </c>
      <c r="C2709" s="17">
        <v>40.0</v>
      </c>
      <c r="D2709" s="17">
        <v>2.109812368E7</v>
      </c>
      <c r="E2709" s="17">
        <v>1.0032322E7</v>
      </c>
      <c r="F2709" s="17">
        <v>1.3925856E7</v>
      </c>
      <c r="G2709" s="17">
        <v>2.6940619E7</v>
      </c>
      <c r="H2709" s="17">
        <v>4.3597544E7</v>
      </c>
    </row>
    <row r="2710">
      <c r="A2710" s="7" t="s">
        <v>5966</v>
      </c>
      <c r="B2710" s="17" t="s">
        <v>5967</v>
      </c>
      <c r="C2710" s="17">
        <v>129.0</v>
      </c>
      <c r="D2710" s="17">
        <v>1.49395579E7</v>
      </c>
      <c r="E2710" s="17">
        <v>8303500.0</v>
      </c>
      <c r="F2710" s="17">
        <v>1.0607954E7</v>
      </c>
      <c r="G2710" s="17">
        <v>1.5676652E7</v>
      </c>
      <c r="H2710" s="17">
        <v>2.5274911E7</v>
      </c>
    </row>
    <row r="2711">
      <c r="A2711" s="7" t="s">
        <v>5968</v>
      </c>
      <c r="B2711" s="17" t="s">
        <v>5969</v>
      </c>
      <c r="C2711" s="17">
        <v>62.0</v>
      </c>
      <c r="D2711" s="17">
        <v>1.261266185E7</v>
      </c>
      <c r="E2711" s="17">
        <v>8148530.0</v>
      </c>
      <c r="F2711" s="17">
        <v>9737503.0</v>
      </c>
      <c r="G2711" s="17">
        <v>1.5388659E7</v>
      </c>
      <c r="H2711" s="17">
        <v>2.53006E7</v>
      </c>
    </row>
    <row r="2712">
      <c r="A2712" s="7" t="s">
        <v>5970</v>
      </c>
      <c r="B2712" s="17" t="s">
        <v>5971</v>
      </c>
      <c r="C2712" s="17">
        <v>54.0</v>
      </c>
      <c r="D2712" s="17">
        <v>1.800977031E7</v>
      </c>
      <c r="E2712" s="17">
        <v>7426647.0</v>
      </c>
      <c r="F2712" s="17">
        <v>1.2225711E7</v>
      </c>
      <c r="G2712" s="17">
        <v>2.0749077E7</v>
      </c>
      <c r="H2712" s="17">
        <v>3.5406321E7</v>
      </c>
    </row>
    <row r="2713">
      <c r="A2713" s="7" t="s">
        <v>5972</v>
      </c>
      <c r="B2713" s="17" t="s">
        <v>5973</v>
      </c>
      <c r="C2713" s="17">
        <v>56.0</v>
      </c>
      <c r="D2713" s="17">
        <v>1.970387286E7</v>
      </c>
      <c r="E2713" s="17">
        <v>9535609.0</v>
      </c>
      <c r="F2713" s="17">
        <v>1.4995404E7</v>
      </c>
      <c r="G2713" s="17">
        <v>2.083977E7</v>
      </c>
      <c r="H2713" s="17">
        <v>3.3431468E7</v>
      </c>
    </row>
    <row r="2714">
      <c r="A2714" s="7" t="s">
        <v>5974</v>
      </c>
      <c r="B2714" s="17" t="s">
        <v>5975</v>
      </c>
      <c r="C2714" s="17">
        <v>19.0</v>
      </c>
      <c r="D2714" s="17">
        <v>3.927911037E7</v>
      </c>
      <c r="E2714" s="17">
        <v>1.8302535E7</v>
      </c>
      <c r="F2714" s="17">
        <v>3.045695E7</v>
      </c>
      <c r="G2714" s="17">
        <v>4.7477E7</v>
      </c>
      <c r="H2714" s="17">
        <v>9.3753142E7</v>
      </c>
    </row>
    <row r="2715">
      <c r="A2715" s="7" t="s">
        <v>5976</v>
      </c>
      <c r="B2715" s="17" t="s">
        <v>5977</v>
      </c>
      <c r="C2715" s="17">
        <v>39.0</v>
      </c>
      <c r="D2715" s="17">
        <v>3.25755781E7</v>
      </c>
      <c r="E2715" s="17">
        <v>1.5363678E7</v>
      </c>
      <c r="F2715" s="17">
        <v>2.2504856E7</v>
      </c>
      <c r="G2715" s="17">
        <v>4.604435E7</v>
      </c>
      <c r="H2715" s="17">
        <v>7.5335625E7</v>
      </c>
    </row>
    <row r="2716">
      <c r="A2716" s="7" t="s">
        <v>5978</v>
      </c>
      <c r="B2716" s="17" t="s">
        <v>5979</v>
      </c>
      <c r="C2716" s="17">
        <v>20.0</v>
      </c>
      <c r="D2716" s="17">
        <v>1.58182501E7</v>
      </c>
      <c r="E2716" s="17">
        <v>4499954.0</v>
      </c>
      <c r="F2716" s="17">
        <v>1.4712173E7</v>
      </c>
      <c r="G2716" s="17">
        <v>2.3942647E7</v>
      </c>
      <c r="H2716" s="17">
        <v>3.080215E7</v>
      </c>
    </row>
    <row r="2717">
      <c r="A2717" s="7" t="s">
        <v>5980</v>
      </c>
      <c r="B2717" s="17" t="s">
        <v>5981</v>
      </c>
      <c r="C2717" s="17">
        <v>477.0</v>
      </c>
      <c r="D2717" s="17">
        <v>2.024909447E7</v>
      </c>
      <c r="E2717" s="17">
        <v>8657581.0</v>
      </c>
      <c r="F2717" s="17">
        <v>1.4346423E7</v>
      </c>
      <c r="G2717" s="17">
        <v>2.4350414E7</v>
      </c>
      <c r="H2717" s="17">
        <v>4.0298766E7</v>
      </c>
    </row>
    <row r="2718">
      <c r="A2718" s="7" t="s">
        <v>5982</v>
      </c>
      <c r="B2718" s="17" t="s">
        <v>5983</v>
      </c>
      <c r="C2718" s="17">
        <v>297.0</v>
      </c>
      <c r="D2718" s="17">
        <v>3.323160261E7</v>
      </c>
      <c r="E2718" s="17">
        <v>1.3592266E7</v>
      </c>
      <c r="F2718" s="17">
        <v>2.381403E7</v>
      </c>
      <c r="G2718" s="17">
        <v>4.5789977E7</v>
      </c>
      <c r="H2718" s="17">
        <v>7.2515077E7</v>
      </c>
    </row>
    <row r="2719">
      <c r="A2719" s="7" t="s">
        <v>5984</v>
      </c>
      <c r="B2719" s="17" t="s">
        <v>5985</v>
      </c>
      <c r="C2719" s="17">
        <v>953.0</v>
      </c>
      <c r="D2719" s="17">
        <v>2.81790718E7</v>
      </c>
      <c r="E2719" s="17">
        <v>1.15086E7</v>
      </c>
      <c r="F2719" s="17">
        <v>1.8515831E7</v>
      </c>
      <c r="G2719" s="17">
        <v>3.2262301E7</v>
      </c>
      <c r="H2719" s="17">
        <v>5.9264416E7</v>
      </c>
    </row>
    <row r="2720">
      <c r="A2720" s="7" t="s">
        <v>5986</v>
      </c>
      <c r="B2720" s="17" t="s">
        <v>5987</v>
      </c>
      <c r="C2720" s="17">
        <v>701.0</v>
      </c>
      <c r="D2720" s="17">
        <v>1.980894842E7</v>
      </c>
      <c r="E2720" s="17">
        <v>8720389.0</v>
      </c>
      <c r="F2720" s="17">
        <v>1.2539258E7</v>
      </c>
      <c r="G2720" s="17">
        <v>2.2794625E7</v>
      </c>
      <c r="H2720" s="17">
        <v>3.8231488E7</v>
      </c>
    </row>
    <row r="2721">
      <c r="A2721" s="7" t="s">
        <v>5988</v>
      </c>
      <c r="B2721" s="17" t="s">
        <v>5989</v>
      </c>
      <c r="C2721" s="17">
        <v>2983.0</v>
      </c>
      <c r="D2721" s="17">
        <v>1.547258263E7</v>
      </c>
      <c r="E2721" s="17">
        <v>7833776.0</v>
      </c>
      <c r="F2721" s="17">
        <v>1.1019092E7</v>
      </c>
      <c r="G2721" s="17">
        <v>1.7008342E7</v>
      </c>
      <c r="H2721" s="17">
        <v>2.8034389E7</v>
      </c>
    </row>
    <row r="2722">
      <c r="A2722" s="7" t="s">
        <v>5990</v>
      </c>
      <c r="B2722" s="17" t="s">
        <v>5991</v>
      </c>
      <c r="C2722" s="17">
        <v>705.0</v>
      </c>
      <c r="D2722" s="17">
        <v>4.81042596E7</v>
      </c>
      <c r="E2722" s="17">
        <v>2.0028146E7</v>
      </c>
      <c r="F2722" s="17">
        <v>3.5060351E7</v>
      </c>
      <c r="G2722" s="17">
        <v>6.2880551E7</v>
      </c>
      <c r="H2722" s="17">
        <v>1.04351251E8</v>
      </c>
    </row>
    <row r="2723">
      <c r="A2723" s="7" t="s">
        <v>5992</v>
      </c>
      <c r="B2723" s="17" t="s">
        <v>5993</v>
      </c>
      <c r="C2723" s="17">
        <v>2375.0</v>
      </c>
      <c r="D2723" s="17">
        <v>3.362718339E7</v>
      </c>
      <c r="E2723" s="17">
        <v>1.402829E7</v>
      </c>
      <c r="F2723" s="17">
        <v>2.528E7</v>
      </c>
      <c r="G2723" s="17">
        <v>4.0581506E7</v>
      </c>
      <c r="H2723" s="17">
        <v>6.7055938E7</v>
      </c>
    </row>
    <row r="2724">
      <c r="A2724" s="7" t="s">
        <v>5994</v>
      </c>
      <c r="B2724" s="17" t="s">
        <v>5995</v>
      </c>
      <c r="C2724" s="17">
        <v>989.0</v>
      </c>
      <c r="D2724" s="17">
        <v>2.178790752E7</v>
      </c>
      <c r="E2724" s="17">
        <v>9269000.0</v>
      </c>
      <c r="F2724" s="17">
        <v>1.4085362E7</v>
      </c>
      <c r="G2724" s="17">
        <v>2.5226644E7</v>
      </c>
      <c r="H2724" s="17">
        <v>4.4893956E7</v>
      </c>
    </row>
    <row r="2725">
      <c r="A2725" s="7" t="s">
        <v>5996</v>
      </c>
      <c r="B2725" s="17" t="s">
        <v>5997</v>
      </c>
      <c r="C2725" s="17">
        <v>1654.0</v>
      </c>
      <c r="D2725" s="17">
        <v>1.712091276E7</v>
      </c>
      <c r="E2725" s="17">
        <v>8034206.0</v>
      </c>
      <c r="F2725" s="17">
        <v>1.1553962E7</v>
      </c>
      <c r="G2725" s="17">
        <v>1.9017558E7</v>
      </c>
      <c r="H2725" s="17">
        <v>3.318445E7</v>
      </c>
    </row>
    <row r="2726">
      <c r="A2726" s="7" t="s">
        <v>5998</v>
      </c>
      <c r="B2726" s="17" t="s">
        <v>5999</v>
      </c>
      <c r="C2726" s="17">
        <v>668.0</v>
      </c>
      <c r="D2726" s="17">
        <v>2.678738529E7</v>
      </c>
      <c r="E2726" s="17">
        <v>9466623.0</v>
      </c>
      <c r="F2726" s="17">
        <v>1.4474097E7</v>
      </c>
      <c r="G2726" s="17">
        <v>3.0009921E7</v>
      </c>
      <c r="H2726" s="17">
        <v>5.6985703E7</v>
      </c>
    </row>
    <row r="2727">
      <c r="A2727" s="7" t="s">
        <v>6000</v>
      </c>
      <c r="B2727" s="17" t="s">
        <v>6001</v>
      </c>
      <c r="C2727" s="17">
        <v>108.0</v>
      </c>
      <c r="D2727" s="17">
        <v>1.433877891E7</v>
      </c>
      <c r="E2727" s="17">
        <v>7385850.0</v>
      </c>
      <c r="F2727" s="17">
        <v>9876527.0</v>
      </c>
      <c r="G2727" s="17">
        <v>1.64722E7</v>
      </c>
      <c r="H2727" s="17">
        <v>3.1649369E7</v>
      </c>
    </row>
    <row r="2728">
      <c r="A2728" s="7" t="s">
        <v>6002</v>
      </c>
      <c r="B2728" s="17" t="s">
        <v>6003</v>
      </c>
      <c r="C2728" s="17">
        <v>2347.0</v>
      </c>
      <c r="D2728" s="17">
        <v>1.196480833E7</v>
      </c>
      <c r="E2728" s="17">
        <v>5780036.0</v>
      </c>
      <c r="F2728" s="17">
        <v>8006800.0</v>
      </c>
      <c r="G2728" s="17">
        <v>1.333233E7</v>
      </c>
      <c r="H2728" s="17">
        <v>2.3425943E7</v>
      </c>
    </row>
    <row r="2729">
      <c r="A2729" s="7" t="s">
        <v>6004</v>
      </c>
      <c r="B2729" s="17" t="s">
        <v>6005</v>
      </c>
      <c r="C2729" s="17">
        <v>991.0</v>
      </c>
      <c r="D2729" s="17">
        <v>1.46864111E7</v>
      </c>
      <c r="E2729" s="17">
        <v>6065032.0</v>
      </c>
      <c r="F2729" s="17">
        <v>9123296.0</v>
      </c>
      <c r="G2729" s="17">
        <v>1.5877426E7</v>
      </c>
      <c r="H2729" s="17">
        <v>2.8877809E7</v>
      </c>
    </row>
    <row r="2730">
      <c r="A2730" s="7" t="s">
        <v>6006</v>
      </c>
      <c r="B2730" s="17" t="s">
        <v>6007</v>
      </c>
      <c r="C2730" s="17">
        <v>258.0</v>
      </c>
      <c r="D2730" s="17">
        <v>1.235951423E7</v>
      </c>
      <c r="E2730" s="17">
        <v>5910141.0</v>
      </c>
      <c r="F2730" s="17">
        <v>7642310.0</v>
      </c>
      <c r="G2730" s="17">
        <v>1.2895191E7</v>
      </c>
      <c r="H2730" s="17">
        <v>2.4700951E7</v>
      </c>
    </row>
    <row r="2731">
      <c r="A2731" s="7" t="s">
        <v>6008</v>
      </c>
      <c r="B2731" s="17" t="s">
        <v>6009</v>
      </c>
      <c r="C2731" s="17">
        <v>301.0</v>
      </c>
      <c r="D2731" s="17">
        <v>1.529225086E7</v>
      </c>
      <c r="E2731" s="17">
        <v>6235000.0</v>
      </c>
      <c r="F2731" s="17">
        <v>8739260.0</v>
      </c>
      <c r="G2731" s="17">
        <v>1.4260593E7</v>
      </c>
      <c r="H2731" s="17">
        <v>3.1785015E7</v>
      </c>
    </row>
    <row r="2732">
      <c r="A2732" s="7" t="s">
        <v>6010</v>
      </c>
      <c r="B2732" s="17" t="s">
        <v>6011</v>
      </c>
      <c r="C2732" s="17">
        <v>624.0</v>
      </c>
      <c r="D2732" s="17">
        <v>2.797849555E7</v>
      </c>
      <c r="E2732" s="17">
        <v>9448106.0</v>
      </c>
      <c r="F2732" s="17">
        <v>1.6245555E7</v>
      </c>
      <c r="G2732" s="17">
        <v>3.22339E7</v>
      </c>
      <c r="H2732" s="17">
        <v>6.1733301E7</v>
      </c>
    </row>
    <row r="2733">
      <c r="A2733" s="7" t="s">
        <v>6012</v>
      </c>
      <c r="B2733" s="17" t="s">
        <v>6013</v>
      </c>
      <c r="C2733" s="17">
        <v>364.0</v>
      </c>
      <c r="D2733" s="17">
        <v>1.529686862E7</v>
      </c>
      <c r="E2733" s="17">
        <v>5769627.0</v>
      </c>
      <c r="F2733" s="17">
        <v>8730131.0</v>
      </c>
      <c r="G2733" s="17">
        <v>1.4195426E7</v>
      </c>
      <c r="H2733" s="17">
        <v>2.8322593E7</v>
      </c>
    </row>
    <row r="2734">
      <c r="A2734" s="7" t="s">
        <v>6014</v>
      </c>
      <c r="B2734" s="17" t="s">
        <v>6015</v>
      </c>
      <c r="C2734" s="17">
        <v>327.0</v>
      </c>
      <c r="D2734" s="17">
        <v>1.240341756E7</v>
      </c>
      <c r="E2734" s="17">
        <v>4875000.0</v>
      </c>
      <c r="F2734" s="17">
        <v>8005399.0</v>
      </c>
      <c r="G2734" s="17">
        <v>1.579672E7</v>
      </c>
      <c r="H2734" s="17">
        <v>2.53605E7</v>
      </c>
    </row>
    <row r="2735">
      <c r="A2735" s="7" t="s">
        <v>6016</v>
      </c>
      <c r="B2735" s="17" t="s">
        <v>6017</v>
      </c>
      <c r="C2735" s="17">
        <v>177.0</v>
      </c>
      <c r="D2735" s="17">
        <v>1.330225217E7</v>
      </c>
      <c r="E2735" s="17">
        <v>6157922.0</v>
      </c>
      <c r="F2735" s="17">
        <v>9512609.0</v>
      </c>
      <c r="G2735" s="17">
        <v>1.5655058E7</v>
      </c>
      <c r="H2735" s="17">
        <v>2.8050402E7</v>
      </c>
    </row>
    <row r="2736">
      <c r="A2736" s="7" t="s">
        <v>6018</v>
      </c>
      <c r="B2736" s="17" t="s">
        <v>6019</v>
      </c>
      <c r="C2736" s="17">
        <v>149.0</v>
      </c>
      <c r="D2736" s="17">
        <v>1.352903983E7</v>
      </c>
      <c r="E2736" s="17">
        <v>5428058.0</v>
      </c>
      <c r="F2736" s="17">
        <v>9228300.0</v>
      </c>
      <c r="G2736" s="17">
        <v>1.4934082E7</v>
      </c>
      <c r="H2736" s="17">
        <v>2.8082064E7</v>
      </c>
    </row>
    <row r="2737">
      <c r="A2737" s="7" t="s">
        <v>6020</v>
      </c>
      <c r="B2737" s="17" t="s">
        <v>6021</v>
      </c>
      <c r="C2737" s="17">
        <v>27.0</v>
      </c>
      <c r="D2737" s="17">
        <v>3.141207068E7</v>
      </c>
      <c r="E2737" s="17">
        <v>1.1802243E7</v>
      </c>
      <c r="F2737" s="17">
        <v>1.5044977E7</v>
      </c>
      <c r="G2737" s="17">
        <v>4.620611E7</v>
      </c>
      <c r="H2737" s="17">
        <v>9.9670503E7</v>
      </c>
    </row>
    <row r="2738">
      <c r="A2738" s="7" t="s">
        <v>6022</v>
      </c>
      <c r="B2738" s="17" t="s">
        <v>6023</v>
      </c>
      <c r="C2738" s="17">
        <v>558.0</v>
      </c>
      <c r="D2738" s="17">
        <v>1.979363451E7</v>
      </c>
      <c r="E2738" s="17">
        <v>9409610.0</v>
      </c>
      <c r="F2738" s="17">
        <v>1.3634825E7</v>
      </c>
      <c r="G2738" s="17">
        <v>2.3423064E7</v>
      </c>
      <c r="H2738" s="17">
        <v>4.0573042E7</v>
      </c>
    </row>
    <row r="2739">
      <c r="A2739" s="7" t="s">
        <v>6024</v>
      </c>
      <c r="B2739" s="17" t="s">
        <v>6025</v>
      </c>
      <c r="C2739" s="17">
        <v>599.0</v>
      </c>
      <c r="D2739" s="17">
        <v>2.079808519E7</v>
      </c>
      <c r="E2739" s="17">
        <v>9749986.0</v>
      </c>
      <c r="F2739" s="17">
        <v>1.456339E7</v>
      </c>
      <c r="G2739" s="17">
        <v>2.5895437E7</v>
      </c>
      <c r="H2739" s="17">
        <v>4.0423784E7</v>
      </c>
    </row>
    <row r="2740">
      <c r="A2740" s="7" t="s">
        <v>6026</v>
      </c>
      <c r="B2740" s="17" t="s">
        <v>6027</v>
      </c>
      <c r="C2740" s="17">
        <v>216.0</v>
      </c>
      <c r="D2740" s="17">
        <v>2.001302883E7</v>
      </c>
      <c r="E2740" s="17">
        <v>8945835.0</v>
      </c>
      <c r="F2740" s="17">
        <v>1.4124061E7</v>
      </c>
      <c r="G2740" s="17">
        <v>2.644555E7</v>
      </c>
      <c r="H2740" s="17">
        <v>4.4003429E7</v>
      </c>
    </row>
    <row r="2741">
      <c r="A2741" s="7" t="s">
        <v>6028</v>
      </c>
      <c r="B2741" s="17" t="s">
        <v>6029</v>
      </c>
      <c r="C2741" s="17">
        <v>560.0</v>
      </c>
      <c r="D2741" s="17">
        <v>1.88699214E7</v>
      </c>
      <c r="E2741" s="17">
        <v>8538434.0</v>
      </c>
      <c r="F2741" s="17">
        <v>1.3367841E7</v>
      </c>
      <c r="G2741" s="17">
        <v>2.3086283E7</v>
      </c>
      <c r="H2741" s="17">
        <v>3.602195E7</v>
      </c>
    </row>
    <row r="2742">
      <c r="A2742" s="7" t="s">
        <v>6030</v>
      </c>
      <c r="B2742" s="17" t="s">
        <v>6031</v>
      </c>
      <c r="C2742" s="17">
        <v>431.0</v>
      </c>
      <c r="D2742" s="17">
        <v>3.265474816E7</v>
      </c>
      <c r="E2742" s="17">
        <v>1.3503148E7</v>
      </c>
      <c r="F2742" s="17">
        <v>2.2316548E7</v>
      </c>
      <c r="G2742" s="17">
        <v>3.9518278E7</v>
      </c>
      <c r="H2742" s="17">
        <v>6.5124E7</v>
      </c>
    </row>
    <row r="2743">
      <c r="A2743" s="7" t="s">
        <v>6032</v>
      </c>
      <c r="B2743" s="17" t="s">
        <v>6033</v>
      </c>
      <c r="C2743" s="17">
        <v>105.0</v>
      </c>
      <c r="D2743" s="17">
        <v>2.492867888E7</v>
      </c>
      <c r="E2743" s="17">
        <v>1.030957E7</v>
      </c>
      <c r="F2743" s="17">
        <v>1.93007E7</v>
      </c>
      <c r="G2743" s="17">
        <v>3.0230351E7</v>
      </c>
      <c r="H2743" s="17">
        <v>4.2783115E7</v>
      </c>
    </row>
    <row r="2744">
      <c r="A2744" s="7" t="s">
        <v>6034</v>
      </c>
      <c r="B2744" s="17" t="s">
        <v>6035</v>
      </c>
      <c r="C2744" s="17">
        <v>193.0</v>
      </c>
      <c r="D2744" s="17">
        <v>2.567375737E7</v>
      </c>
      <c r="E2744" s="17">
        <v>1.20306E7</v>
      </c>
      <c r="F2744" s="17">
        <v>1.875027E7</v>
      </c>
      <c r="G2744" s="17">
        <v>2.9323617E7</v>
      </c>
      <c r="H2744" s="17">
        <v>4.6882E7</v>
      </c>
    </row>
    <row r="2745">
      <c r="A2745" s="7" t="s">
        <v>6036</v>
      </c>
      <c r="B2745" s="17" t="s">
        <v>6037</v>
      </c>
      <c r="C2745" s="17">
        <v>395.0</v>
      </c>
      <c r="D2745" s="17">
        <v>1.771134393E7</v>
      </c>
      <c r="E2745" s="17">
        <v>8714528.0</v>
      </c>
      <c r="F2745" s="17">
        <v>1.3071774E7</v>
      </c>
      <c r="G2745" s="17">
        <v>2.162117E7</v>
      </c>
      <c r="H2745" s="17">
        <v>3.346944E7</v>
      </c>
    </row>
    <row r="2746">
      <c r="A2746" s="7" t="s">
        <v>6038</v>
      </c>
      <c r="B2746" s="17" t="s">
        <v>6039</v>
      </c>
      <c r="C2746" s="17">
        <v>78.0</v>
      </c>
      <c r="D2746" s="17">
        <v>2.250067165E7</v>
      </c>
      <c r="E2746" s="17">
        <v>1.0025989E7</v>
      </c>
      <c r="F2746" s="17">
        <v>1.5536031E7</v>
      </c>
      <c r="G2746" s="17">
        <v>2.9185709E7</v>
      </c>
      <c r="H2746" s="17">
        <v>4.5216859E7</v>
      </c>
    </row>
    <row r="2747">
      <c r="A2747" s="7" t="s">
        <v>6040</v>
      </c>
      <c r="B2747" s="17" t="s">
        <v>6041</v>
      </c>
      <c r="C2747" s="17">
        <v>19.0</v>
      </c>
      <c r="D2747" s="17">
        <v>1.947806074E7</v>
      </c>
      <c r="E2747" s="17">
        <v>9753511.0</v>
      </c>
      <c r="F2747" s="17">
        <v>1.0992002E7</v>
      </c>
      <c r="G2747" s="17">
        <v>1.2372874E7</v>
      </c>
      <c r="H2747" s="17">
        <v>3.0025901E7</v>
      </c>
    </row>
    <row r="2748">
      <c r="A2748" s="7" t="s">
        <v>6042</v>
      </c>
      <c r="B2748" s="17" t="s">
        <v>6043</v>
      </c>
      <c r="C2748" s="17">
        <v>6.0</v>
      </c>
      <c r="D2748" s="17">
        <v>4.729645883E7</v>
      </c>
      <c r="E2748" s="17">
        <v>7665318.0</v>
      </c>
      <c r="F2748" s="17">
        <v>1.328463E7</v>
      </c>
      <c r="G2748" s="17">
        <v>3.4446835E7</v>
      </c>
      <c r="H2748" s="17">
        <v>1.88584783E8</v>
      </c>
    </row>
    <row r="2749">
      <c r="A2749" s="7" t="s">
        <v>6044</v>
      </c>
      <c r="B2749" s="17" t="s">
        <v>6045</v>
      </c>
      <c r="C2749" s="17">
        <v>2.0</v>
      </c>
      <c r="D2749" s="17">
        <v>8770750.0</v>
      </c>
      <c r="E2749" s="17">
        <v>6632964.0</v>
      </c>
      <c r="F2749" s="17">
        <v>6632964.0</v>
      </c>
      <c r="G2749" s="17">
        <v>1.0908536E7</v>
      </c>
      <c r="H2749" s="17">
        <v>1.0908536E7</v>
      </c>
    </row>
    <row r="2750">
      <c r="A2750" s="7" t="s">
        <v>6046</v>
      </c>
      <c r="B2750" s="17" t="s">
        <v>6047</v>
      </c>
      <c r="C2750" s="17">
        <v>2.0</v>
      </c>
      <c r="D2750" s="17">
        <v>1.3787047E7</v>
      </c>
      <c r="E2750" s="17">
        <v>1.1290343E7</v>
      </c>
      <c r="F2750" s="17">
        <v>1.1290343E7</v>
      </c>
      <c r="G2750" s="17">
        <v>1.6283751E7</v>
      </c>
      <c r="H2750" s="17">
        <v>1.6283751E7</v>
      </c>
    </row>
    <row r="2751">
      <c r="A2751" s="7" t="s">
        <v>6048</v>
      </c>
      <c r="B2751" s="17" t="s">
        <v>6049</v>
      </c>
      <c r="C2751" s="17">
        <v>6.0</v>
      </c>
      <c r="D2751" s="17">
        <v>3.006399983E7</v>
      </c>
      <c r="E2751" s="17">
        <v>2.6154527E7</v>
      </c>
      <c r="F2751" s="17">
        <v>2.6841154E7</v>
      </c>
      <c r="G2751" s="17">
        <v>3.4189369E7</v>
      </c>
      <c r="H2751" s="17">
        <v>4.80556E7</v>
      </c>
    </row>
    <row r="2752">
      <c r="A2752" s="7" t="s">
        <v>6050</v>
      </c>
      <c r="B2752" s="17" t="s">
        <v>6051</v>
      </c>
      <c r="C2752" s="17">
        <v>8.0</v>
      </c>
      <c r="D2752" s="17">
        <v>4.839110125E7</v>
      </c>
      <c r="E2752" s="17">
        <v>1.0805485E7</v>
      </c>
      <c r="F2752" s="17">
        <v>3.9601818E7</v>
      </c>
      <c r="G2752" s="17">
        <v>7.2321646E7</v>
      </c>
      <c r="H2752" s="17">
        <v>8.0760092E7</v>
      </c>
    </row>
    <row r="2753">
      <c r="A2753" s="7" t="s">
        <v>6052</v>
      </c>
      <c r="B2753" s="17" t="s">
        <v>6053</v>
      </c>
      <c r="C2753" s="17">
        <v>7.0</v>
      </c>
      <c r="D2753" s="17">
        <v>4.591898671E7</v>
      </c>
      <c r="E2753" s="17">
        <v>1.7407343E7</v>
      </c>
      <c r="F2753" s="17">
        <v>5.3626332E7</v>
      </c>
      <c r="G2753" s="17">
        <v>7.2321646E7</v>
      </c>
      <c r="H2753" s="17">
        <v>7.9150882E7</v>
      </c>
    </row>
    <row r="2754">
      <c r="A2754" s="7" t="s">
        <v>6054</v>
      </c>
      <c r="B2754" s="17" t="s">
        <v>6055</v>
      </c>
      <c r="C2754" s="17">
        <v>4.0</v>
      </c>
      <c r="D2754" s="17">
        <v>2.24242975E7</v>
      </c>
      <c r="E2754" s="17">
        <v>5990000.0</v>
      </c>
      <c r="F2754" s="17">
        <v>1.0426683E7</v>
      </c>
      <c r="G2754" s="17">
        <v>3.069245E7</v>
      </c>
      <c r="H2754" s="17">
        <v>4.2588057E7</v>
      </c>
    </row>
    <row r="2755">
      <c r="A2755" s="7" t="s">
        <v>6056</v>
      </c>
      <c r="B2755" s="17" t="s">
        <v>6057</v>
      </c>
      <c r="C2755" s="17">
        <v>4.0</v>
      </c>
      <c r="D2755" s="17">
        <v>8205385.0</v>
      </c>
      <c r="E2755" s="17">
        <v>6934398.0</v>
      </c>
      <c r="F2755" s="17">
        <v>8567622.0</v>
      </c>
      <c r="G2755" s="17">
        <v>8596306.0</v>
      </c>
      <c r="H2755" s="17">
        <v>8723214.0</v>
      </c>
    </row>
    <row r="2756">
      <c r="A2756" s="7" t="s">
        <v>6058</v>
      </c>
      <c r="B2756" s="17" t="s">
        <v>6059</v>
      </c>
      <c r="C2756" s="17">
        <v>10.0</v>
      </c>
      <c r="D2756" s="17">
        <v>2.41346448E7</v>
      </c>
      <c r="E2756" s="17">
        <v>8199263.0</v>
      </c>
      <c r="F2756" s="17">
        <v>1.1330482E7</v>
      </c>
      <c r="G2756" s="17">
        <v>2.115E7</v>
      </c>
      <c r="H2756" s="17">
        <v>4.902025E7</v>
      </c>
    </row>
    <row r="2757">
      <c r="A2757" s="7" t="s">
        <v>6060</v>
      </c>
      <c r="B2757" s="17" t="s">
        <v>6061</v>
      </c>
      <c r="C2757" s="17">
        <v>5.0</v>
      </c>
      <c r="D2757" s="17">
        <v>1.6757146E7</v>
      </c>
      <c r="E2757" s="17">
        <v>4052400.0</v>
      </c>
      <c r="F2757" s="17">
        <v>5559617.0</v>
      </c>
      <c r="G2757" s="17">
        <v>2.3302447E7</v>
      </c>
      <c r="H2757" s="17">
        <v>4.6818866E7</v>
      </c>
    </row>
    <row r="2758">
      <c r="A2758" s="7" t="s">
        <v>6062</v>
      </c>
      <c r="B2758" s="17" t="s">
        <v>6063</v>
      </c>
      <c r="C2758" s="17">
        <v>19.0</v>
      </c>
      <c r="D2758" s="17">
        <v>1.925478595E7</v>
      </c>
      <c r="E2758" s="17">
        <v>7868860.0</v>
      </c>
      <c r="F2758" s="17">
        <v>1.9054502E7</v>
      </c>
      <c r="G2758" s="17">
        <v>3.1891341E7</v>
      </c>
      <c r="H2758" s="17">
        <v>3.4709875E7</v>
      </c>
    </row>
    <row r="2759">
      <c r="A2759" s="7" t="s">
        <v>6064</v>
      </c>
      <c r="B2759" s="17" t="s">
        <v>6065</v>
      </c>
      <c r="C2759" s="17">
        <v>20.0</v>
      </c>
      <c r="D2759" s="17">
        <v>1.269338095E7</v>
      </c>
      <c r="E2759" s="17">
        <v>7461419.0</v>
      </c>
      <c r="F2759" s="17">
        <v>1.1055401E7</v>
      </c>
      <c r="G2759" s="17">
        <v>1.8917425E7</v>
      </c>
      <c r="H2759" s="17">
        <v>2.0245323E7</v>
      </c>
    </row>
    <row r="2760">
      <c r="A2760" s="7" t="s">
        <v>6066</v>
      </c>
      <c r="B2760" s="17" t="s">
        <v>6067</v>
      </c>
      <c r="C2760" s="17">
        <v>17.0</v>
      </c>
      <c r="D2760" s="17">
        <v>2.045104565E7</v>
      </c>
      <c r="E2760" s="17">
        <v>6212100.0</v>
      </c>
      <c r="F2760" s="17">
        <v>1.2224534E7</v>
      </c>
      <c r="G2760" s="17">
        <v>2.007597E7</v>
      </c>
      <c r="H2760" s="17">
        <v>4.9562327E7</v>
      </c>
    </row>
    <row r="2761">
      <c r="A2761" s="7" t="s">
        <v>6068</v>
      </c>
      <c r="B2761" s="17" t="s">
        <v>6069</v>
      </c>
      <c r="C2761" s="17">
        <v>58.0</v>
      </c>
      <c r="D2761" s="17">
        <v>1.473379716E7</v>
      </c>
      <c r="E2761" s="17">
        <v>6399500.0</v>
      </c>
      <c r="F2761" s="17">
        <v>9344745.0</v>
      </c>
      <c r="G2761" s="17">
        <v>2.247358E7</v>
      </c>
      <c r="H2761" s="17">
        <v>2.6833858E7</v>
      </c>
    </row>
    <row r="2762">
      <c r="A2762" s="7" t="s">
        <v>6070</v>
      </c>
      <c r="B2762" s="17" t="s">
        <v>6071</v>
      </c>
      <c r="C2762" s="17">
        <v>86.0</v>
      </c>
      <c r="D2762" s="17">
        <v>4.196616999E7</v>
      </c>
      <c r="E2762" s="17">
        <v>1.9312867E7</v>
      </c>
      <c r="F2762" s="17">
        <v>3.1376E7</v>
      </c>
      <c r="G2762" s="17">
        <v>5.0542272E7</v>
      </c>
      <c r="H2762" s="17">
        <v>7.3277102E7</v>
      </c>
    </row>
    <row r="2763">
      <c r="A2763" s="7" t="s">
        <v>6072</v>
      </c>
      <c r="B2763" s="17" t="s">
        <v>6073</v>
      </c>
      <c r="C2763" s="17">
        <v>77.0</v>
      </c>
      <c r="D2763" s="17">
        <v>2.899997332E7</v>
      </c>
      <c r="E2763" s="17">
        <v>7831843.0</v>
      </c>
      <c r="F2763" s="17">
        <v>2.1204187E7</v>
      </c>
      <c r="G2763" s="17">
        <v>4.2679213E7</v>
      </c>
      <c r="H2763" s="17">
        <v>4.9858821E7</v>
      </c>
    </row>
    <row r="2764">
      <c r="A2764" s="7" t="s">
        <v>6074</v>
      </c>
      <c r="B2764" s="17" t="s">
        <v>6075</v>
      </c>
      <c r="C2764" s="17">
        <v>24.0</v>
      </c>
      <c r="D2764" s="17">
        <v>1.022396133E7</v>
      </c>
      <c r="E2764" s="17">
        <v>5026595.0</v>
      </c>
      <c r="F2764" s="17">
        <v>7811158.0</v>
      </c>
      <c r="G2764" s="17">
        <v>1.1127261E7</v>
      </c>
      <c r="H2764" s="17">
        <v>1.909685E7</v>
      </c>
    </row>
    <row r="2765">
      <c r="A2765" s="7" t="s">
        <v>6076</v>
      </c>
      <c r="B2765" s="17" t="s">
        <v>6077</v>
      </c>
      <c r="C2765" s="17">
        <v>19.0</v>
      </c>
      <c r="D2765" s="17">
        <v>1.5468435E7</v>
      </c>
      <c r="E2765" s="17">
        <v>6454372.0</v>
      </c>
      <c r="F2765" s="17">
        <v>1.568506E7</v>
      </c>
      <c r="G2765" s="17">
        <v>2.3776226E7</v>
      </c>
      <c r="H2765" s="17">
        <v>2.572451E7</v>
      </c>
    </row>
    <row r="2766">
      <c r="A2766" s="7" t="s">
        <v>6078</v>
      </c>
      <c r="B2766" s="17" t="s">
        <v>6079</v>
      </c>
      <c r="C2766" s="17">
        <v>24.0</v>
      </c>
      <c r="D2766" s="17">
        <v>2.928745296E7</v>
      </c>
      <c r="E2766" s="17">
        <v>1.4314508E7</v>
      </c>
      <c r="F2766" s="17">
        <v>2.5224441E7</v>
      </c>
      <c r="G2766" s="17">
        <v>3.675645E7</v>
      </c>
      <c r="H2766" s="17">
        <v>4.88634E7</v>
      </c>
    </row>
    <row r="2767">
      <c r="A2767" s="7" t="s">
        <v>6080</v>
      </c>
      <c r="B2767" s="17" t="s">
        <v>6081</v>
      </c>
      <c r="C2767" s="17">
        <v>113.0</v>
      </c>
      <c r="D2767" s="17">
        <v>1.766825212E7</v>
      </c>
      <c r="E2767" s="17">
        <v>8839000.0</v>
      </c>
      <c r="F2767" s="17">
        <v>1.3781204E7</v>
      </c>
      <c r="G2767" s="17">
        <v>2.2767314E7</v>
      </c>
      <c r="H2767" s="17">
        <v>3.301355E7</v>
      </c>
    </row>
    <row r="2768">
      <c r="A2768" s="7" t="s">
        <v>6082</v>
      </c>
      <c r="B2768" s="17" t="s">
        <v>6083</v>
      </c>
      <c r="C2768" s="17">
        <v>312.0</v>
      </c>
      <c r="D2768" s="17">
        <v>1.676729058E7</v>
      </c>
      <c r="E2768" s="17">
        <v>9103000.0</v>
      </c>
      <c r="F2768" s="17">
        <v>1.2914734E7</v>
      </c>
      <c r="G2768" s="17">
        <v>1.9780701E7</v>
      </c>
      <c r="H2768" s="17">
        <v>3.059056E7</v>
      </c>
    </row>
    <row r="2769">
      <c r="A2769" s="7" t="s">
        <v>6084</v>
      </c>
      <c r="B2769" s="17" t="s">
        <v>6085</v>
      </c>
      <c r="C2769" s="17">
        <v>261.0</v>
      </c>
      <c r="D2769" s="17">
        <v>1.534234635E7</v>
      </c>
      <c r="E2769" s="17">
        <v>8415061.0</v>
      </c>
      <c r="F2769" s="17">
        <v>1.2679976E7</v>
      </c>
      <c r="G2769" s="17">
        <v>1.84176E7</v>
      </c>
      <c r="H2769" s="17">
        <v>2.7961797E7</v>
      </c>
    </row>
    <row r="2770">
      <c r="A2770" s="7" t="s">
        <v>6086</v>
      </c>
      <c r="B2770" s="17" t="s">
        <v>6087</v>
      </c>
      <c r="C2770" s="17">
        <v>321.0</v>
      </c>
      <c r="D2770" s="17">
        <v>1.378683505E7</v>
      </c>
      <c r="E2770" s="17">
        <v>7339963.0</v>
      </c>
      <c r="F2770" s="17">
        <v>1.0456018E7</v>
      </c>
      <c r="G2770" s="17">
        <v>1.838756E7</v>
      </c>
      <c r="H2770" s="17">
        <v>2.7693165E7</v>
      </c>
    </row>
    <row r="2771">
      <c r="A2771" s="7" t="s">
        <v>6088</v>
      </c>
      <c r="B2771" s="17" t="s">
        <v>6089</v>
      </c>
      <c r="C2771" s="17">
        <v>206.0</v>
      </c>
      <c r="D2771" s="17">
        <v>1.476879139E7</v>
      </c>
      <c r="E2771" s="17">
        <v>8072200.0</v>
      </c>
      <c r="F2771" s="17">
        <v>1.2190843E7</v>
      </c>
      <c r="G2771" s="17">
        <v>1.9756958E7</v>
      </c>
      <c r="H2771" s="17">
        <v>2.7106108E7</v>
      </c>
    </row>
    <row r="2772">
      <c r="A2772" s="7" t="s">
        <v>6090</v>
      </c>
      <c r="B2772" s="17" t="s">
        <v>6091</v>
      </c>
      <c r="C2772" s="17">
        <v>218.0</v>
      </c>
      <c r="D2772" s="17">
        <v>2.665179523E7</v>
      </c>
      <c r="E2772" s="17">
        <v>1.266353E7</v>
      </c>
      <c r="F2772" s="17">
        <v>2.1637226E7</v>
      </c>
      <c r="G2772" s="17">
        <v>3.9992755E7</v>
      </c>
      <c r="H2772" s="17">
        <v>4.9390501E7</v>
      </c>
    </row>
    <row r="2773">
      <c r="A2773" s="7" t="s">
        <v>6092</v>
      </c>
      <c r="B2773" s="17" t="s">
        <v>6093</v>
      </c>
      <c r="C2773" s="17">
        <v>2999.0</v>
      </c>
      <c r="D2773" s="17">
        <v>1.720782192E7</v>
      </c>
      <c r="E2773" s="17">
        <v>8555682.0</v>
      </c>
      <c r="F2773" s="17">
        <v>1.2586692E7</v>
      </c>
      <c r="G2773" s="17">
        <v>2.0600372E7</v>
      </c>
      <c r="H2773" s="17">
        <v>3.24162E7</v>
      </c>
    </row>
    <row r="2774">
      <c r="A2774" s="7" t="s">
        <v>6094</v>
      </c>
      <c r="B2774" s="17" t="s">
        <v>6095</v>
      </c>
      <c r="C2774" s="17">
        <v>545.0</v>
      </c>
      <c r="D2774" s="17">
        <v>1.691881001E7</v>
      </c>
      <c r="E2774" s="17">
        <v>9052532.0</v>
      </c>
      <c r="F2774" s="17">
        <v>1.3658675E7</v>
      </c>
      <c r="G2774" s="17">
        <v>2.0350386E7</v>
      </c>
      <c r="H2774" s="17">
        <v>2.9619513E7</v>
      </c>
    </row>
    <row r="2775">
      <c r="A2775" s="7" t="s">
        <v>6096</v>
      </c>
      <c r="B2775" s="17" t="s">
        <v>6097</v>
      </c>
      <c r="C2775" s="17">
        <v>181.0</v>
      </c>
      <c r="D2775" s="17">
        <v>1.637249714E7</v>
      </c>
      <c r="E2775" s="17">
        <v>7578002.0</v>
      </c>
      <c r="F2775" s="17">
        <v>1.15038E7</v>
      </c>
      <c r="G2775" s="17">
        <v>1.9814249E7</v>
      </c>
      <c r="H2775" s="17">
        <v>2.7575559E7</v>
      </c>
    </row>
    <row r="2776">
      <c r="A2776" s="7" t="s">
        <v>6098</v>
      </c>
      <c r="B2776" s="17" t="s">
        <v>6099</v>
      </c>
      <c r="C2776" s="17">
        <v>76.0</v>
      </c>
      <c r="D2776" s="17">
        <v>1.567314247E7</v>
      </c>
      <c r="E2776" s="17">
        <v>8347681.0</v>
      </c>
      <c r="F2776" s="17">
        <v>1.1064321E7</v>
      </c>
      <c r="G2776" s="17">
        <v>1.8019343E7</v>
      </c>
      <c r="H2776" s="17">
        <v>3.0161576E7</v>
      </c>
    </row>
    <row r="2777">
      <c r="A2777" s="7" t="s">
        <v>6100</v>
      </c>
      <c r="B2777" s="17" t="s">
        <v>6101</v>
      </c>
      <c r="C2777" s="17">
        <v>13.0</v>
      </c>
      <c r="D2777" s="17">
        <v>3.871740229E7</v>
      </c>
      <c r="E2777" s="17">
        <v>2.6111458E7</v>
      </c>
      <c r="F2777" s="17">
        <v>3.2659936E7</v>
      </c>
      <c r="G2777" s="17">
        <v>3.7997482E7</v>
      </c>
      <c r="H2777" s="17">
        <v>6.7030728E7</v>
      </c>
    </row>
    <row r="2778">
      <c r="A2778" s="7" t="s">
        <v>6102</v>
      </c>
      <c r="B2778" s="17" t="s">
        <v>6103</v>
      </c>
      <c r="C2778" s="17">
        <v>193.0</v>
      </c>
      <c r="D2778" s="17">
        <v>4.119450041E7</v>
      </c>
      <c r="E2778" s="17">
        <v>2.3517847E7</v>
      </c>
      <c r="F2778" s="17">
        <v>3.1921533E7</v>
      </c>
      <c r="G2778" s="17">
        <v>5.3678367E7</v>
      </c>
      <c r="H2778" s="17">
        <v>7.58917E7</v>
      </c>
    </row>
    <row r="2779">
      <c r="A2779" s="7" t="s">
        <v>6104</v>
      </c>
      <c r="B2779" s="17" t="s">
        <v>6105</v>
      </c>
      <c r="C2779" s="17">
        <v>9.0</v>
      </c>
      <c r="D2779" s="17">
        <v>2.206108411E7</v>
      </c>
      <c r="E2779" s="17">
        <v>8504085.0</v>
      </c>
      <c r="F2779" s="17">
        <v>1.480047E7</v>
      </c>
      <c r="G2779" s="17">
        <v>2.9910374E7</v>
      </c>
      <c r="H2779" s="17">
        <v>5.0249122E7</v>
      </c>
    </row>
    <row r="2780">
      <c r="A2780" s="7" t="s">
        <v>6106</v>
      </c>
      <c r="B2780" s="17" t="s">
        <v>6107</v>
      </c>
      <c r="C2780" s="17">
        <v>86.0</v>
      </c>
      <c r="D2780" s="17">
        <v>3.3119669E7</v>
      </c>
      <c r="E2780" s="17">
        <v>1.7535374E7</v>
      </c>
      <c r="F2780" s="17">
        <v>2.4391709E7</v>
      </c>
      <c r="G2780" s="17">
        <v>3.9658416E7</v>
      </c>
      <c r="H2780" s="17">
        <v>5.7773571E7</v>
      </c>
    </row>
    <row r="2781">
      <c r="A2781" s="7" t="s">
        <v>6108</v>
      </c>
      <c r="B2781" s="17" t="s">
        <v>6109</v>
      </c>
      <c r="C2781" s="17">
        <v>17.0</v>
      </c>
      <c r="D2781" s="17">
        <v>2.584133011E7</v>
      </c>
      <c r="E2781" s="17">
        <v>1.2087955E7</v>
      </c>
      <c r="F2781" s="17">
        <v>1.736479E7</v>
      </c>
      <c r="G2781" s="17">
        <v>2.2615156E7</v>
      </c>
      <c r="H2781" s="17">
        <v>8.3999532E7</v>
      </c>
    </row>
    <row r="2782">
      <c r="A2782" s="7" t="s">
        <v>6110</v>
      </c>
      <c r="B2782" s="17" t="s">
        <v>6111</v>
      </c>
      <c r="C2782" s="17">
        <v>21.0</v>
      </c>
      <c r="D2782" s="17">
        <v>5.37344349E7</v>
      </c>
      <c r="E2782" s="17">
        <v>3.8234357E7</v>
      </c>
      <c r="F2782" s="17">
        <v>4.7652254E7</v>
      </c>
      <c r="G2782" s="17">
        <v>7.0175842E7</v>
      </c>
      <c r="H2782" s="17">
        <v>9.0115713E7</v>
      </c>
    </row>
    <row r="2783">
      <c r="A2783" s="7" t="s">
        <v>6112</v>
      </c>
      <c r="B2783" s="17" t="s">
        <v>6113</v>
      </c>
      <c r="C2783" s="17">
        <v>943.0</v>
      </c>
      <c r="D2783" s="17">
        <v>3.867777142E7</v>
      </c>
      <c r="E2783" s="17">
        <v>2.0657783E7</v>
      </c>
      <c r="F2783" s="17">
        <v>3.13203E7</v>
      </c>
      <c r="G2783" s="17">
        <v>4.962686E7</v>
      </c>
      <c r="H2783" s="17">
        <v>6.8909787E7</v>
      </c>
    </row>
    <row r="2784">
      <c r="A2784" s="7" t="s">
        <v>6114</v>
      </c>
      <c r="B2784" s="17" t="s">
        <v>6115</v>
      </c>
      <c r="C2784" s="17">
        <v>54.0</v>
      </c>
      <c r="D2784" s="17">
        <v>5.116711011E7</v>
      </c>
      <c r="E2784" s="17">
        <v>2.9566473E7</v>
      </c>
      <c r="F2784" s="17">
        <v>4.2156244E7</v>
      </c>
      <c r="G2784" s="17">
        <v>6.7738104E7</v>
      </c>
      <c r="H2784" s="17">
        <v>8.6527154E7</v>
      </c>
    </row>
    <row r="2785">
      <c r="A2785" s="7" t="s">
        <v>6116</v>
      </c>
      <c r="B2785" s="17" t="s">
        <v>6117</v>
      </c>
      <c r="C2785" s="17">
        <v>17.0</v>
      </c>
      <c r="D2785" s="17">
        <v>3.0021148E7</v>
      </c>
      <c r="E2785" s="17">
        <v>9690020.0</v>
      </c>
      <c r="F2785" s="17">
        <v>2.1686247E7</v>
      </c>
      <c r="G2785" s="17">
        <v>3.8129562E7</v>
      </c>
      <c r="H2785" s="17">
        <v>7.5225309E7</v>
      </c>
    </row>
    <row r="2786">
      <c r="A2786" s="7" t="s">
        <v>6118</v>
      </c>
      <c r="B2786" s="17" t="s">
        <v>6119</v>
      </c>
      <c r="C2786" s="17">
        <v>11.0</v>
      </c>
      <c r="D2786" s="17">
        <v>3.558226927E7</v>
      </c>
      <c r="E2786" s="17">
        <v>1.0793923E7</v>
      </c>
      <c r="F2786" s="17">
        <v>1.6379727E7</v>
      </c>
      <c r="G2786" s="17">
        <v>5.8170911E7</v>
      </c>
      <c r="H2786" s="17">
        <v>6.2609511E7</v>
      </c>
    </row>
    <row r="2787">
      <c r="A2787" s="7" t="s">
        <v>6120</v>
      </c>
      <c r="B2787" s="17" t="s">
        <v>6121</v>
      </c>
      <c r="C2787" s="17">
        <v>5.0</v>
      </c>
      <c r="D2787" s="17">
        <v>4.37412136E7</v>
      </c>
      <c r="E2787" s="17">
        <v>5160686.0</v>
      </c>
      <c r="F2787" s="17">
        <v>1.1021697E7</v>
      </c>
      <c r="G2787" s="17">
        <v>3.6446386E7</v>
      </c>
      <c r="H2787" s="17">
        <v>1.62491299E8</v>
      </c>
    </row>
    <row r="2788">
      <c r="A2788" s="7" t="s">
        <v>6122</v>
      </c>
      <c r="B2788" s="17" t="s">
        <v>6123</v>
      </c>
      <c r="C2788" s="17">
        <v>22.0</v>
      </c>
      <c r="D2788" s="17">
        <v>1.367760791E7</v>
      </c>
      <c r="E2788" s="17">
        <v>6252852.0</v>
      </c>
      <c r="F2788" s="17">
        <v>7787227.0</v>
      </c>
      <c r="G2788" s="17">
        <v>1.7892126E7</v>
      </c>
      <c r="H2788" s="17">
        <v>3.4203069E7</v>
      </c>
    </row>
    <row r="2789">
      <c r="A2789" s="7" t="s">
        <v>6124</v>
      </c>
      <c r="B2789" s="17" t="s">
        <v>6125</v>
      </c>
      <c r="C2789" s="17">
        <v>31.0</v>
      </c>
      <c r="D2789" s="17">
        <v>1.765939881E7</v>
      </c>
      <c r="E2789" s="17">
        <v>7803039.0</v>
      </c>
      <c r="F2789" s="17">
        <v>1.2850734E7</v>
      </c>
      <c r="G2789" s="17">
        <v>2.2008142E7</v>
      </c>
      <c r="H2789" s="17">
        <v>3.9336476E7</v>
      </c>
    </row>
    <row r="2790">
      <c r="A2790" s="7" t="s">
        <v>6126</v>
      </c>
      <c r="B2790" s="17" t="s">
        <v>6127</v>
      </c>
      <c r="C2790" s="17">
        <v>61.0</v>
      </c>
      <c r="D2790" s="17">
        <v>1.14382558E7</v>
      </c>
      <c r="E2790" s="17">
        <v>6313601.0</v>
      </c>
      <c r="F2790" s="17">
        <v>8528229.0</v>
      </c>
      <c r="G2790" s="17">
        <v>1.217772E7</v>
      </c>
      <c r="H2790" s="17">
        <v>1.9162742E7</v>
      </c>
    </row>
    <row r="2791">
      <c r="A2791" s="7" t="s">
        <v>6128</v>
      </c>
      <c r="B2791" s="17" t="s">
        <v>6129</v>
      </c>
      <c r="C2791" s="17">
        <v>27.0</v>
      </c>
      <c r="D2791" s="17">
        <v>1.620133141E7</v>
      </c>
      <c r="E2791" s="17">
        <v>7344237.0</v>
      </c>
      <c r="F2791" s="17">
        <v>1.1350378E7</v>
      </c>
      <c r="G2791" s="17">
        <v>1.8285038E7</v>
      </c>
      <c r="H2791" s="17">
        <v>3.9166945E7</v>
      </c>
    </row>
    <row r="2792">
      <c r="A2792" s="7" t="s">
        <v>6130</v>
      </c>
      <c r="B2792" s="17" t="s">
        <v>6131</v>
      </c>
      <c r="C2792" s="17">
        <v>19.0</v>
      </c>
      <c r="D2792" s="17">
        <v>3.024793937E7</v>
      </c>
      <c r="E2792" s="17">
        <v>1.6361729E7</v>
      </c>
      <c r="F2792" s="17">
        <v>2.0098083E7</v>
      </c>
      <c r="G2792" s="17">
        <v>5.2726701E7</v>
      </c>
      <c r="H2792" s="17">
        <v>6.5835452E7</v>
      </c>
    </row>
    <row r="2793">
      <c r="A2793" s="7" t="s">
        <v>6132</v>
      </c>
      <c r="B2793" s="17" t="s">
        <v>6133</v>
      </c>
      <c r="C2793" s="17">
        <v>172.0</v>
      </c>
      <c r="D2793" s="17">
        <v>2.271385465E7</v>
      </c>
      <c r="E2793" s="17">
        <v>8992243.0</v>
      </c>
      <c r="F2793" s="17">
        <v>1.4741067E7</v>
      </c>
      <c r="G2793" s="17">
        <v>2.5062171E7</v>
      </c>
      <c r="H2793" s="17">
        <v>5.7423269E7</v>
      </c>
    </row>
    <row r="2794">
      <c r="A2794" s="7" t="s">
        <v>6134</v>
      </c>
      <c r="B2794" s="17" t="s">
        <v>6135</v>
      </c>
      <c r="C2794" s="17">
        <v>37.0</v>
      </c>
      <c r="D2794" s="17">
        <v>2.112138135E7</v>
      </c>
      <c r="E2794" s="17">
        <v>8865250.0</v>
      </c>
      <c r="F2794" s="17">
        <v>1.4026557E7</v>
      </c>
      <c r="G2794" s="17">
        <v>2.4501616E7</v>
      </c>
      <c r="H2794" s="17">
        <v>4.8093831E7</v>
      </c>
    </row>
    <row r="2795">
      <c r="A2795" s="7" t="s">
        <v>6136</v>
      </c>
      <c r="B2795" s="17" t="s">
        <v>6137</v>
      </c>
      <c r="C2795" s="17">
        <v>24.0</v>
      </c>
      <c r="D2795" s="17">
        <v>1.555663863E7</v>
      </c>
      <c r="E2795" s="17">
        <v>8272037.0</v>
      </c>
      <c r="F2795" s="17">
        <v>9939524.0</v>
      </c>
      <c r="G2795" s="17">
        <v>1.695415E7</v>
      </c>
      <c r="H2795" s="17">
        <v>3.4146346E7</v>
      </c>
    </row>
    <row r="2796">
      <c r="A2796" s="7" t="s">
        <v>6138</v>
      </c>
      <c r="B2796" s="17" t="s">
        <v>6139</v>
      </c>
      <c r="C2796" s="17">
        <v>16.0</v>
      </c>
      <c r="D2796" s="17">
        <v>3.717077644E7</v>
      </c>
      <c r="E2796" s="17">
        <v>7854775.0</v>
      </c>
      <c r="F2796" s="17">
        <v>1.8780481E7</v>
      </c>
      <c r="G2796" s="17">
        <v>7.77876E7</v>
      </c>
      <c r="H2796" s="17">
        <v>9.291061E7</v>
      </c>
    </row>
    <row r="2797">
      <c r="A2797" s="7" t="s">
        <v>6140</v>
      </c>
      <c r="B2797" s="17" t="s">
        <v>6141</v>
      </c>
      <c r="C2797" s="17">
        <v>327.0</v>
      </c>
      <c r="D2797" s="17">
        <v>1.623959914E7</v>
      </c>
      <c r="E2797" s="17">
        <v>7320872.0</v>
      </c>
      <c r="F2797" s="17">
        <v>1.1047595E7</v>
      </c>
      <c r="G2797" s="17">
        <v>2.0746911E7</v>
      </c>
      <c r="H2797" s="17">
        <v>3.6282927E7</v>
      </c>
    </row>
    <row r="2798">
      <c r="A2798" s="7" t="s">
        <v>6142</v>
      </c>
      <c r="B2798" s="17" t="s">
        <v>6143</v>
      </c>
      <c r="C2798" s="17">
        <v>1044.0</v>
      </c>
      <c r="D2798" s="17">
        <v>1.431379323E7</v>
      </c>
      <c r="E2798" s="17">
        <v>6993389.0</v>
      </c>
      <c r="F2798" s="17">
        <v>1.04614E7</v>
      </c>
      <c r="G2798" s="17">
        <v>1.5856203E7</v>
      </c>
      <c r="H2798" s="17">
        <v>2.9036419E7</v>
      </c>
    </row>
    <row r="2799">
      <c r="A2799" s="7" t="s">
        <v>6144</v>
      </c>
      <c r="B2799" s="17" t="s">
        <v>6145</v>
      </c>
      <c r="C2799" s="17">
        <v>636.0</v>
      </c>
      <c r="D2799" s="17">
        <v>1.642901621E7</v>
      </c>
      <c r="E2799" s="17">
        <v>7253000.0</v>
      </c>
      <c r="F2799" s="17">
        <v>1.040599E7</v>
      </c>
      <c r="G2799" s="17">
        <v>1.9311907E7</v>
      </c>
      <c r="H2799" s="17">
        <v>3.4003466E7</v>
      </c>
    </row>
    <row r="2800">
      <c r="A2800" s="7" t="s">
        <v>6146</v>
      </c>
      <c r="B2800" s="17" t="s">
        <v>6147</v>
      </c>
      <c r="C2800" s="17">
        <v>777.0</v>
      </c>
      <c r="D2800" s="17">
        <v>1.30031002E7</v>
      </c>
      <c r="E2800" s="17">
        <v>6861173.0</v>
      </c>
      <c r="F2800" s="17">
        <v>9376053.0</v>
      </c>
      <c r="G2800" s="17">
        <v>1.4026886E7</v>
      </c>
      <c r="H2800" s="17">
        <v>2.4818797E7</v>
      </c>
    </row>
    <row r="2801">
      <c r="A2801" s="7" t="s">
        <v>6148</v>
      </c>
      <c r="B2801" s="17" t="s">
        <v>6149</v>
      </c>
      <c r="C2801" s="17">
        <v>1458.0</v>
      </c>
      <c r="D2801" s="17">
        <v>1.341595182E7</v>
      </c>
      <c r="E2801" s="17">
        <v>6870000.0</v>
      </c>
      <c r="F2801" s="17">
        <v>9636468.0</v>
      </c>
      <c r="G2801" s="17">
        <v>1.6108508E7</v>
      </c>
      <c r="H2801" s="17">
        <v>2.5315479E7</v>
      </c>
    </row>
    <row r="2802">
      <c r="A2802" s="7" t="s">
        <v>6150</v>
      </c>
      <c r="B2802" s="17" t="s">
        <v>6151</v>
      </c>
      <c r="C2802" s="17">
        <v>187.0</v>
      </c>
      <c r="D2802" s="17">
        <v>3.713684885E7</v>
      </c>
      <c r="E2802" s="17">
        <v>1.2861629E7</v>
      </c>
      <c r="F2802" s="17">
        <v>2.592936E7</v>
      </c>
      <c r="G2802" s="17">
        <v>5.4917678E7</v>
      </c>
      <c r="H2802" s="17">
        <v>8.2734705E7</v>
      </c>
    </row>
    <row r="2803">
      <c r="A2803" s="7" t="s">
        <v>6152</v>
      </c>
      <c r="B2803" s="17" t="s">
        <v>6153</v>
      </c>
      <c r="C2803" s="17">
        <v>755.0</v>
      </c>
      <c r="D2803" s="17">
        <v>2.124468643E7</v>
      </c>
      <c r="E2803" s="17">
        <v>9661934.0</v>
      </c>
      <c r="F2803" s="17">
        <v>1.4294674E7</v>
      </c>
      <c r="G2803" s="17">
        <v>2.6399512E7</v>
      </c>
      <c r="H2803" s="17">
        <v>4.5059133E7</v>
      </c>
    </row>
    <row r="2804">
      <c r="A2804" s="7" t="s">
        <v>6154</v>
      </c>
      <c r="B2804" s="17" t="s">
        <v>6155</v>
      </c>
      <c r="C2804" s="17">
        <v>428.0</v>
      </c>
      <c r="D2804" s="17">
        <v>1.634841195E7</v>
      </c>
      <c r="E2804" s="17">
        <v>8175798.0</v>
      </c>
      <c r="F2804" s="17">
        <v>1.123197E7</v>
      </c>
      <c r="G2804" s="17">
        <v>1.7407343E7</v>
      </c>
      <c r="H2804" s="17">
        <v>3.342135E7</v>
      </c>
    </row>
    <row r="2805">
      <c r="A2805" s="7" t="s">
        <v>6156</v>
      </c>
      <c r="B2805" s="17" t="s">
        <v>6157</v>
      </c>
      <c r="C2805" s="17">
        <v>355.0</v>
      </c>
      <c r="D2805" s="17">
        <v>1.323422767E7</v>
      </c>
      <c r="E2805" s="17">
        <v>6962690.0</v>
      </c>
      <c r="F2805" s="17">
        <v>9728444.0</v>
      </c>
      <c r="G2805" s="17">
        <v>1.48983E7</v>
      </c>
      <c r="H2805" s="17">
        <v>2.6033267E7</v>
      </c>
    </row>
    <row r="2806">
      <c r="A2806" s="7" t="s">
        <v>6158</v>
      </c>
      <c r="B2806" s="17" t="s">
        <v>6159</v>
      </c>
      <c r="C2806" s="17">
        <v>83.0</v>
      </c>
      <c r="D2806" s="17">
        <v>2.212630747E7</v>
      </c>
      <c r="E2806" s="17">
        <v>8981356.0</v>
      </c>
      <c r="F2806" s="17">
        <v>1.5008548E7</v>
      </c>
      <c r="G2806" s="17">
        <v>2.5214995E7</v>
      </c>
      <c r="H2806" s="17">
        <v>4.5793582E7</v>
      </c>
    </row>
    <row r="2807">
      <c r="A2807" s="7" t="s">
        <v>6160</v>
      </c>
      <c r="B2807" s="17" t="s">
        <v>6161</v>
      </c>
      <c r="C2807" s="17">
        <v>67.0</v>
      </c>
      <c r="D2807" s="17">
        <v>5.70151779E7</v>
      </c>
      <c r="E2807" s="17">
        <v>3.3456251E7</v>
      </c>
      <c r="F2807" s="17">
        <v>4.4576529E7</v>
      </c>
      <c r="G2807" s="17">
        <v>8.1228191E7</v>
      </c>
      <c r="H2807" s="17">
        <v>1.05811749E8</v>
      </c>
    </row>
    <row r="2808">
      <c r="A2808" s="7" t="s">
        <v>6162</v>
      </c>
      <c r="B2808" s="17" t="s">
        <v>6163</v>
      </c>
      <c r="C2808" s="17">
        <v>1582.0</v>
      </c>
      <c r="D2808" s="17">
        <v>6.089976369E7</v>
      </c>
      <c r="E2808" s="17">
        <v>3.0538345E7</v>
      </c>
      <c r="F2808" s="17">
        <v>5.229791E7</v>
      </c>
      <c r="G2808" s="17">
        <v>7.5075204E7</v>
      </c>
      <c r="H2808" s="17">
        <v>1.08356896E8</v>
      </c>
    </row>
    <row r="2809">
      <c r="A2809" s="7" t="s">
        <v>6164</v>
      </c>
      <c r="B2809" s="17" t="s">
        <v>6165</v>
      </c>
      <c r="C2809" s="17">
        <v>29.0</v>
      </c>
      <c r="D2809" s="17">
        <v>1.773607128E7</v>
      </c>
      <c r="E2809" s="17">
        <v>4778000.0</v>
      </c>
      <c r="F2809" s="17">
        <v>1.0132E7</v>
      </c>
      <c r="G2809" s="17">
        <v>2.6359208E7</v>
      </c>
      <c r="H2809" s="17">
        <v>4.5856448E7</v>
      </c>
    </row>
    <row r="2810">
      <c r="A2810" s="7" t="s">
        <v>6166</v>
      </c>
      <c r="B2810" s="17" t="s">
        <v>6167</v>
      </c>
      <c r="C2810" s="17">
        <v>5.0</v>
      </c>
      <c r="D2810" s="17">
        <v>6.97477122E7</v>
      </c>
      <c r="E2810" s="17">
        <v>5.6498159E7</v>
      </c>
      <c r="F2810" s="17">
        <v>6.2283389E7</v>
      </c>
      <c r="G2810" s="17">
        <v>7.8890244E7</v>
      </c>
      <c r="H2810" s="17">
        <v>1.09545048E8</v>
      </c>
    </row>
    <row r="2811">
      <c r="A2811" s="7" t="s">
        <v>6168</v>
      </c>
      <c r="B2811" s="17" t="s">
        <v>6169</v>
      </c>
      <c r="C2811" s="17">
        <v>9.0</v>
      </c>
      <c r="D2811" s="17">
        <v>2.152472111E7</v>
      </c>
      <c r="E2811" s="17">
        <v>1.6284597E7</v>
      </c>
      <c r="F2811" s="17">
        <v>2.7409601E7</v>
      </c>
      <c r="G2811" s="17">
        <v>2.78588E7</v>
      </c>
      <c r="H2811" s="17">
        <v>3.3154768E7</v>
      </c>
    </row>
    <row r="2812">
      <c r="A2812" s="7" t="s">
        <v>6170</v>
      </c>
      <c r="B2812" s="17" t="s">
        <v>6171</v>
      </c>
      <c r="C2812" s="17">
        <v>6.0</v>
      </c>
      <c r="D2812" s="17">
        <v>5.559088783E7</v>
      </c>
      <c r="E2812" s="17">
        <v>1.5706E7</v>
      </c>
      <c r="F2812" s="17">
        <v>4.6365223E7</v>
      </c>
      <c r="G2812" s="17">
        <v>7.9820805E7</v>
      </c>
      <c r="H2812" s="17">
        <v>1.11474336E8</v>
      </c>
    </row>
    <row r="2813">
      <c r="A2813" s="7" t="s">
        <v>6172</v>
      </c>
      <c r="B2813" s="17" t="s">
        <v>6173</v>
      </c>
      <c r="C2813" s="17">
        <v>518.0</v>
      </c>
      <c r="D2813" s="17">
        <v>4.127351603E7</v>
      </c>
      <c r="E2813" s="17">
        <v>1.88796E7</v>
      </c>
      <c r="F2813" s="17">
        <v>2.5971561E7</v>
      </c>
      <c r="G2813" s="17">
        <v>5.7558848E7</v>
      </c>
      <c r="H2813" s="17">
        <v>8.1454691E7</v>
      </c>
    </row>
    <row r="2814">
      <c r="A2814" s="7" t="s">
        <v>6174</v>
      </c>
      <c r="B2814" s="17" t="s">
        <v>6175</v>
      </c>
      <c r="C2814" s="17">
        <v>637.0</v>
      </c>
      <c r="D2814" s="17">
        <v>3.798470572E7</v>
      </c>
      <c r="E2814" s="17">
        <v>2.0476666E7</v>
      </c>
      <c r="F2814" s="17">
        <v>3.0357889E7</v>
      </c>
      <c r="G2814" s="17">
        <v>5.219191E7</v>
      </c>
      <c r="H2814" s="17">
        <v>6.7075948E7</v>
      </c>
    </row>
    <row r="2815">
      <c r="A2815" s="7" t="s">
        <v>6176</v>
      </c>
      <c r="B2815" s="17" t="s">
        <v>6177</v>
      </c>
      <c r="C2815" s="17">
        <v>217.0</v>
      </c>
      <c r="D2815" s="17">
        <v>1.396984722E7</v>
      </c>
      <c r="E2815" s="17">
        <v>5985866.0</v>
      </c>
      <c r="F2815" s="17">
        <v>8496000.0</v>
      </c>
      <c r="G2815" s="17">
        <v>1.4469334E7</v>
      </c>
      <c r="H2815" s="17">
        <v>3.1325232E7</v>
      </c>
    </row>
    <row r="2816">
      <c r="A2816" s="7" t="s">
        <v>6178</v>
      </c>
      <c r="B2816" s="17" t="s">
        <v>6179</v>
      </c>
      <c r="C2816" s="17">
        <v>333.0</v>
      </c>
      <c r="D2816" s="17">
        <v>3.109171772E7</v>
      </c>
      <c r="E2816" s="17">
        <v>1.3855531E7</v>
      </c>
      <c r="F2816" s="17">
        <v>2.730799E7</v>
      </c>
      <c r="G2816" s="17">
        <v>3.9866634E7</v>
      </c>
      <c r="H2816" s="17">
        <v>5.9321687E7</v>
      </c>
    </row>
    <row r="2817">
      <c r="A2817" s="7" t="s">
        <v>6180</v>
      </c>
      <c r="B2817" s="17" t="s">
        <v>6181</v>
      </c>
      <c r="C2817" s="17">
        <v>297.0</v>
      </c>
      <c r="D2817" s="17">
        <v>2.171091125E7</v>
      </c>
      <c r="E2817" s="17">
        <v>8824500.0</v>
      </c>
      <c r="F2817" s="17">
        <v>1.272644E7</v>
      </c>
      <c r="G2817" s="17">
        <v>2.7605571E7</v>
      </c>
      <c r="H2817" s="17">
        <v>5.0450648E7</v>
      </c>
    </row>
    <row r="2818">
      <c r="A2818" s="7" t="s">
        <v>6182</v>
      </c>
      <c r="B2818" s="17" t="s">
        <v>6183</v>
      </c>
      <c r="C2818" s="17">
        <v>988.0</v>
      </c>
      <c r="D2818" s="17">
        <v>1.578200309E7</v>
      </c>
      <c r="E2818" s="17">
        <v>6558330.0</v>
      </c>
      <c r="F2818" s="17">
        <v>9635019.0</v>
      </c>
      <c r="G2818" s="17">
        <v>1.8322487E7</v>
      </c>
      <c r="H2818" s="17">
        <v>3.4083869E7</v>
      </c>
    </row>
    <row r="2819">
      <c r="A2819" s="7" t="s">
        <v>6184</v>
      </c>
      <c r="B2819" s="17" t="s">
        <v>6185</v>
      </c>
      <c r="C2819" s="17">
        <v>730.0</v>
      </c>
      <c r="D2819" s="17">
        <v>1.422555913E7</v>
      </c>
      <c r="E2819" s="17">
        <v>6638680.0</v>
      </c>
      <c r="F2819" s="17">
        <v>9527454.0</v>
      </c>
      <c r="G2819" s="17">
        <v>1.5979039E7</v>
      </c>
      <c r="H2819" s="17">
        <v>3.4142129E7</v>
      </c>
    </row>
    <row r="2820">
      <c r="A2820" s="7" t="s">
        <v>6186</v>
      </c>
      <c r="B2820" s="17" t="s">
        <v>6187</v>
      </c>
      <c r="C2820" s="17">
        <v>145.0</v>
      </c>
      <c r="D2820" s="17">
        <v>5.126827353E7</v>
      </c>
      <c r="E2820" s="17">
        <v>1.6095572E7</v>
      </c>
      <c r="F2820" s="17">
        <v>3.9282128E7</v>
      </c>
      <c r="G2820" s="17">
        <v>8.43985E7</v>
      </c>
      <c r="H2820" s="17">
        <v>1.02152052E8</v>
      </c>
    </row>
    <row r="2821">
      <c r="A2821" s="7" t="s">
        <v>6188</v>
      </c>
      <c r="B2821" s="17" t="s">
        <v>6189</v>
      </c>
      <c r="C2821" s="17">
        <v>3056.0</v>
      </c>
      <c r="D2821" s="17">
        <v>2.333736717E7</v>
      </c>
      <c r="E2821" s="17">
        <v>1.038058E7</v>
      </c>
      <c r="F2821" s="17">
        <v>1.6749709E7</v>
      </c>
      <c r="G2821" s="17">
        <v>3.07082E7</v>
      </c>
      <c r="H2821" s="17">
        <v>4.45465E7</v>
      </c>
    </row>
    <row r="2822">
      <c r="A2822" s="7" t="s">
        <v>6190</v>
      </c>
      <c r="B2822" s="17" t="s">
        <v>6191</v>
      </c>
      <c r="C2822" s="17">
        <v>449.0</v>
      </c>
      <c r="D2822" s="17">
        <v>2.022119287E7</v>
      </c>
      <c r="E2822" s="17">
        <v>8328816.0</v>
      </c>
      <c r="F2822" s="17">
        <v>1.3805499E7</v>
      </c>
      <c r="G2822" s="17">
        <v>2.5890233E7</v>
      </c>
      <c r="H2822" s="17">
        <v>4.5257048E7</v>
      </c>
    </row>
    <row r="2823">
      <c r="A2823" s="7" t="s">
        <v>6192</v>
      </c>
      <c r="B2823" s="17" t="s">
        <v>6193</v>
      </c>
      <c r="C2823" s="17">
        <v>383.0</v>
      </c>
      <c r="D2823" s="17">
        <v>1.368956606E7</v>
      </c>
      <c r="E2823" s="17">
        <v>5931525.0</v>
      </c>
      <c r="F2823" s="17">
        <v>8306060.0</v>
      </c>
      <c r="G2823" s="17">
        <v>1.5404295E7</v>
      </c>
      <c r="H2823" s="17">
        <v>3.1152191E7</v>
      </c>
    </row>
    <row r="2824">
      <c r="A2824" s="7" t="s">
        <v>6194</v>
      </c>
      <c r="B2824" s="17" t="s">
        <v>6195</v>
      </c>
      <c r="C2824" s="17">
        <v>92.0</v>
      </c>
      <c r="D2824" s="17">
        <v>1.926854279E7</v>
      </c>
      <c r="E2824" s="17">
        <v>6452986.0</v>
      </c>
      <c r="F2824" s="17">
        <v>1.126558E7</v>
      </c>
      <c r="G2824" s="17">
        <v>1.9713301E7</v>
      </c>
      <c r="H2824" s="17">
        <v>3.8472124E7</v>
      </c>
    </row>
    <row r="2825">
      <c r="A2825" s="7" t="s">
        <v>6196</v>
      </c>
      <c r="B2825" s="17" t="s">
        <v>6197</v>
      </c>
      <c r="C2825" s="17">
        <v>78.0</v>
      </c>
      <c r="D2825" s="17">
        <v>8820213.551</v>
      </c>
      <c r="E2825" s="17">
        <v>4187636.0</v>
      </c>
      <c r="F2825" s="17">
        <v>5819965.0</v>
      </c>
      <c r="G2825" s="17">
        <v>1.0043406E7</v>
      </c>
      <c r="H2825" s="17">
        <v>1.5812309E7</v>
      </c>
    </row>
    <row r="2826">
      <c r="A2826" s="7" t="s">
        <v>6198</v>
      </c>
      <c r="B2826" s="17" t="s">
        <v>6199</v>
      </c>
      <c r="C2826" s="17">
        <v>69.0</v>
      </c>
      <c r="D2826" s="17">
        <v>1.785105103E7</v>
      </c>
      <c r="E2826" s="17">
        <v>6493353.0</v>
      </c>
      <c r="F2826" s="17">
        <v>1.1965163E7</v>
      </c>
      <c r="G2826" s="17">
        <v>2.3778595E7</v>
      </c>
      <c r="H2826" s="17">
        <v>4.055228E7</v>
      </c>
    </row>
    <row r="2827">
      <c r="A2827" s="7" t="s">
        <v>6200</v>
      </c>
      <c r="B2827" s="17" t="s">
        <v>6201</v>
      </c>
      <c r="C2827" s="17">
        <v>70.0</v>
      </c>
      <c r="D2827" s="17">
        <v>1.581068694E7</v>
      </c>
      <c r="E2827" s="17">
        <v>6336361.0</v>
      </c>
      <c r="F2827" s="17">
        <v>1.030689E7</v>
      </c>
      <c r="G2827" s="17">
        <v>1.8418768E7</v>
      </c>
      <c r="H2827" s="17">
        <v>3.1887215E7</v>
      </c>
    </row>
    <row r="2828">
      <c r="A2828" s="7" t="s">
        <v>6202</v>
      </c>
      <c r="B2828" s="17" t="s">
        <v>6203</v>
      </c>
      <c r="C2828" s="17">
        <v>112.0</v>
      </c>
      <c r="D2828" s="17">
        <v>1.151568166E7</v>
      </c>
      <c r="E2828" s="17">
        <v>6525574.0</v>
      </c>
      <c r="F2828" s="17">
        <v>8647839.0</v>
      </c>
      <c r="G2828" s="17">
        <v>1.2750464E7</v>
      </c>
      <c r="H2828" s="17">
        <v>2.221205E7</v>
      </c>
    </row>
    <row r="2829">
      <c r="A2829" s="7" t="s">
        <v>6204</v>
      </c>
      <c r="B2829" s="17" t="s">
        <v>6205</v>
      </c>
      <c r="C2829" s="17">
        <v>121.0</v>
      </c>
      <c r="D2829" s="17">
        <v>1.207237499E7</v>
      </c>
      <c r="E2829" s="17">
        <v>6830840.0</v>
      </c>
      <c r="F2829" s="17">
        <v>1.0150192E7</v>
      </c>
      <c r="G2829" s="17">
        <v>1.40645E7</v>
      </c>
      <c r="H2829" s="17">
        <v>1.9639001E7</v>
      </c>
    </row>
    <row r="2830">
      <c r="A2830" s="7" t="s">
        <v>6206</v>
      </c>
      <c r="B2830" s="17" t="s">
        <v>6207</v>
      </c>
      <c r="C2830" s="17">
        <v>164.0</v>
      </c>
      <c r="D2830" s="17">
        <v>1.703762682E7</v>
      </c>
      <c r="E2830" s="17">
        <v>4453287.0</v>
      </c>
      <c r="F2830" s="17">
        <v>6555153.0</v>
      </c>
      <c r="G2830" s="17">
        <v>2.7120575E7</v>
      </c>
      <c r="H2830" s="17">
        <v>3.6166005E7</v>
      </c>
    </row>
    <row r="2831">
      <c r="A2831" s="7" t="s">
        <v>6208</v>
      </c>
      <c r="B2831" s="17" t="s">
        <v>6209</v>
      </c>
      <c r="C2831" s="17">
        <v>482.0</v>
      </c>
      <c r="D2831" s="17">
        <v>1.87923422E7</v>
      </c>
      <c r="E2831" s="17">
        <v>5905888.0</v>
      </c>
      <c r="F2831" s="17">
        <v>1.1609144E7</v>
      </c>
      <c r="G2831" s="17">
        <v>2.6098626E7</v>
      </c>
      <c r="H2831" s="17">
        <v>3.883845E7</v>
      </c>
    </row>
    <row r="2832">
      <c r="A2832" s="7" t="s">
        <v>6210</v>
      </c>
      <c r="B2832" s="17" t="s">
        <v>6211</v>
      </c>
      <c r="C2832" s="17">
        <v>176.0</v>
      </c>
      <c r="D2832" s="17">
        <v>1.832675735E7</v>
      </c>
      <c r="E2832" s="17">
        <v>8553569.0</v>
      </c>
      <c r="F2832" s="17">
        <v>1.2462267E7</v>
      </c>
      <c r="G2832" s="17">
        <v>2.0424866E7</v>
      </c>
      <c r="H2832" s="17">
        <v>3.3959446E7</v>
      </c>
    </row>
    <row r="2833">
      <c r="A2833" s="7" t="s">
        <v>6212</v>
      </c>
      <c r="B2833" s="17" t="s">
        <v>6213</v>
      </c>
      <c r="C2833" s="17">
        <v>201.0</v>
      </c>
      <c r="D2833" s="17">
        <v>1.260378904E7</v>
      </c>
      <c r="E2833" s="17">
        <v>7165048.0</v>
      </c>
      <c r="F2833" s="17">
        <v>9419300.0</v>
      </c>
      <c r="G2833" s="17">
        <v>1.3223628E7</v>
      </c>
      <c r="H2833" s="17">
        <v>2.1061747E7</v>
      </c>
    </row>
    <row r="2834">
      <c r="A2834" s="7" t="s">
        <v>6214</v>
      </c>
      <c r="B2834" s="17" t="s">
        <v>6215</v>
      </c>
      <c r="C2834" s="17">
        <v>56.0</v>
      </c>
      <c r="D2834" s="17">
        <v>2.774247657E7</v>
      </c>
      <c r="E2834" s="17">
        <v>5078619.0</v>
      </c>
      <c r="F2834" s="17">
        <v>8327622.0</v>
      </c>
      <c r="G2834" s="17">
        <v>6.0343646E7</v>
      </c>
      <c r="H2834" s="17">
        <v>7.8074435E7</v>
      </c>
    </row>
    <row r="2835">
      <c r="A2835" s="7" t="s">
        <v>6216</v>
      </c>
      <c r="B2835" s="17" t="s">
        <v>6217</v>
      </c>
      <c r="C2835" s="17">
        <v>28.0</v>
      </c>
      <c r="D2835" s="17">
        <v>1.477401386E7</v>
      </c>
      <c r="E2835" s="17">
        <v>8806681.0</v>
      </c>
      <c r="F2835" s="17">
        <v>9679101.0</v>
      </c>
      <c r="G2835" s="17">
        <v>1.8826573E7</v>
      </c>
      <c r="H2835" s="17">
        <v>3.2707578E7</v>
      </c>
    </row>
    <row r="2836">
      <c r="A2836" s="7" t="s">
        <v>6218</v>
      </c>
      <c r="B2836" s="17" t="s">
        <v>6219</v>
      </c>
      <c r="C2836" s="17">
        <v>34.0</v>
      </c>
      <c r="D2836" s="17">
        <v>2.726282441E7</v>
      </c>
      <c r="E2836" s="17">
        <v>9119774.0</v>
      </c>
      <c r="F2836" s="17">
        <v>1.2078965E7</v>
      </c>
      <c r="G2836" s="17">
        <v>3.244435E7</v>
      </c>
      <c r="H2836" s="17">
        <v>6.027425E7</v>
      </c>
    </row>
    <row r="2837">
      <c r="A2837" s="7" t="s">
        <v>6220</v>
      </c>
      <c r="B2837" s="17" t="s">
        <v>6221</v>
      </c>
      <c r="C2837" s="17">
        <v>44.0</v>
      </c>
      <c r="D2837" s="17">
        <v>1.955414657E7</v>
      </c>
      <c r="E2837" s="17">
        <v>9174862.0</v>
      </c>
      <c r="F2837" s="17">
        <v>1.3318683E7</v>
      </c>
      <c r="G2837" s="17">
        <v>2.2893895E7</v>
      </c>
      <c r="H2837" s="17">
        <v>3.7104748E7</v>
      </c>
    </row>
    <row r="2838">
      <c r="A2838" s="7" t="s">
        <v>6222</v>
      </c>
      <c r="B2838" s="17" t="s">
        <v>6223</v>
      </c>
      <c r="C2838" s="17">
        <v>53.0</v>
      </c>
      <c r="D2838" s="17">
        <v>1.178522774E7</v>
      </c>
      <c r="E2838" s="17">
        <v>8570151.0</v>
      </c>
      <c r="F2838" s="17">
        <v>9485391.0</v>
      </c>
      <c r="G2838" s="17">
        <v>1.2894703E7</v>
      </c>
      <c r="H2838" s="17">
        <v>1.8774965E7</v>
      </c>
    </row>
    <row r="2839">
      <c r="A2839" s="7" t="s">
        <v>6224</v>
      </c>
      <c r="B2839" s="17" t="s">
        <v>6225</v>
      </c>
      <c r="C2839" s="17">
        <v>79.0</v>
      </c>
      <c r="D2839" s="17">
        <v>1.665857068E7</v>
      </c>
      <c r="E2839" s="17">
        <v>7545633.0</v>
      </c>
      <c r="F2839" s="17">
        <v>9367427.0</v>
      </c>
      <c r="G2839" s="17">
        <v>1.6962718E7</v>
      </c>
      <c r="H2839" s="17">
        <v>3.4980269E7</v>
      </c>
    </row>
    <row r="2840">
      <c r="A2840" s="7" t="s">
        <v>6226</v>
      </c>
      <c r="B2840" s="17" t="s">
        <v>6227</v>
      </c>
      <c r="C2840" s="17">
        <v>16.0</v>
      </c>
      <c r="D2840" s="17">
        <v>2.360967444E7</v>
      </c>
      <c r="E2840" s="17">
        <v>1.5558197E7</v>
      </c>
      <c r="F2840" s="17">
        <v>1.8445429E7</v>
      </c>
      <c r="G2840" s="17">
        <v>2.80998E7</v>
      </c>
      <c r="H2840" s="17">
        <v>4.0055806E7</v>
      </c>
    </row>
    <row r="2841">
      <c r="A2841" s="7" t="s">
        <v>6228</v>
      </c>
      <c r="B2841" s="17" t="s">
        <v>6229</v>
      </c>
      <c r="C2841" s="17">
        <v>174.0</v>
      </c>
      <c r="D2841" s="17">
        <v>3.72438033E7</v>
      </c>
      <c r="E2841" s="17">
        <v>9922119.0</v>
      </c>
      <c r="F2841" s="17">
        <v>1.8903883E7</v>
      </c>
      <c r="G2841" s="17">
        <v>3.3417958E7</v>
      </c>
      <c r="H2841" s="17">
        <v>1.12837908E8</v>
      </c>
    </row>
    <row r="2842">
      <c r="A2842" s="7" t="s">
        <v>6230</v>
      </c>
      <c r="B2842" s="17" t="s">
        <v>6231</v>
      </c>
      <c r="C2842" s="17">
        <v>60.0</v>
      </c>
      <c r="D2842" s="17">
        <v>1.638351272E7</v>
      </c>
      <c r="E2842" s="17">
        <v>7460137.0</v>
      </c>
      <c r="F2842" s="17">
        <v>1.1251728E7</v>
      </c>
      <c r="G2842" s="17">
        <v>1.9273383E7</v>
      </c>
      <c r="H2842" s="17">
        <v>3.5349319E7</v>
      </c>
    </row>
    <row r="2843">
      <c r="A2843" s="7" t="s">
        <v>6232</v>
      </c>
      <c r="B2843" s="17" t="s">
        <v>6233</v>
      </c>
      <c r="C2843" s="17">
        <v>67.0</v>
      </c>
      <c r="D2843" s="17">
        <v>1.842584949E7</v>
      </c>
      <c r="E2843" s="17">
        <v>7016759.0</v>
      </c>
      <c r="F2843" s="17">
        <v>1.26155E7</v>
      </c>
      <c r="G2843" s="17">
        <v>1.9146159E7</v>
      </c>
      <c r="H2843" s="17">
        <v>3.8303044E7</v>
      </c>
    </row>
    <row r="2844">
      <c r="A2844" s="7" t="s">
        <v>6234</v>
      </c>
      <c r="B2844" s="17" t="s">
        <v>6235</v>
      </c>
      <c r="C2844" s="17">
        <v>91.0</v>
      </c>
      <c r="D2844" s="17">
        <v>7.137104736E7</v>
      </c>
      <c r="E2844" s="17">
        <v>3.6091169E7</v>
      </c>
      <c r="F2844" s="17">
        <v>6.6861907E7</v>
      </c>
      <c r="G2844" s="17">
        <v>9.787721E7</v>
      </c>
      <c r="H2844" s="17">
        <v>1.30808693E8</v>
      </c>
    </row>
    <row r="2845">
      <c r="A2845" s="7" t="s">
        <v>6236</v>
      </c>
      <c r="B2845" s="17" t="s">
        <v>6237</v>
      </c>
      <c r="C2845" s="17">
        <v>1449.0</v>
      </c>
      <c r="D2845" s="17">
        <v>6.672274343E7</v>
      </c>
      <c r="E2845" s="17">
        <v>5.0114539E7</v>
      </c>
      <c r="F2845" s="17">
        <v>6.0215159E7</v>
      </c>
      <c r="G2845" s="17">
        <v>7.4249762E7</v>
      </c>
      <c r="H2845" s="17">
        <v>1.0364033E8</v>
      </c>
    </row>
    <row r="2846">
      <c r="A2846" s="7" t="s">
        <v>6238</v>
      </c>
      <c r="B2846" s="17" t="s">
        <v>6239</v>
      </c>
      <c r="C2846" s="17">
        <v>18.0</v>
      </c>
      <c r="D2846" s="17">
        <v>1.459658189E8</v>
      </c>
      <c r="E2846" s="17">
        <v>9.073825E7</v>
      </c>
      <c r="F2846" s="17">
        <v>1.07885487E8</v>
      </c>
      <c r="G2846" s="17">
        <v>1.24744867E8</v>
      </c>
      <c r="H2846" s="17">
        <v>1.718503E8</v>
      </c>
    </row>
    <row r="2847">
      <c r="A2847" s="7" t="s">
        <v>6240</v>
      </c>
      <c r="B2847" s="17" t="s">
        <v>6241</v>
      </c>
      <c r="C2847" s="17">
        <v>913.0</v>
      </c>
      <c r="D2847" s="17">
        <v>8.635269755E7</v>
      </c>
      <c r="E2847" s="17">
        <v>5.2127349E7</v>
      </c>
      <c r="F2847" s="17">
        <v>7.0467438E7</v>
      </c>
      <c r="G2847" s="17">
        <v>1.02159691E8</v>
      </c>
      <c r="H2847" s="17">
        <v>1.57718428E8</v>
      </c>
    </row>
    <row r="2848">
      <c r="A2848" s="7" t="s">
        <v>6242</v>
      </c>
      <c r="B2848" s="17" t="s">
        <v>6243</v>
      </c>
      <c r="C2848" s="17">
        <v>732.0</v>
      </c>
      <c r="D2848" s="17">
        <v>9.725443018E7</v>
      </c>
      <c r="E2848" s="17">
        <v>5.44714E7</v>
      </c>
      <c r="F2848" s="17">
        <v>7.9117049E7</v>
      </c>
      <c r="G2848" s="17">
        <v>1.13650581E8</v>
      </c>
      <c r="H2848" s="17">
        <v>1.64573395E8</v>
      </c>
    </row>
    <row r="2849">
      <c r="A2849" s="7" t="s">
        <v>6244</v>
      </c>
      <c r="B2849" s="17" t="s">
        <v>6245</v>
      </c>
      <c r="C2849" s="17">
        <v>133.0</v>
      </c>
      <c r="D2849" s="17">
        <v>5.853372077E7</v>
      </c>
      <c r="E2849" s="17">
        <v>3.3669752E7</v>
      </c>
      <c r="F2849" s="17">
        <v>4.7471605E7</v>
      </c>
      <c r="G2849" s="17">
        <v>6.7881726E7</v>
      </c>
      <c r="H2849" s="17">
        <v>9.9287212E7</v>
      </c>
    </row>
    <row r="2850">
      <c r="A2850" s="7" t="s">
        <v>6246</v>
      </c>
      <c r="B2850" s="17" t="s">
        <v>6247</v>
      </c>
      <c r="C2850" s="17">
        <v>2480.0</v>
      </c>
      <c r="D2850" s="17">
        <v>8.406361994E7</v>
      </c>
      <c r="E2850" s="17">
        <v>5.2542769E7</v>
      </c>
      <c r="F2850" s="17">
        <v>7.6707762E7</v>
      </c>
      <c r="G2850" s="17">
        <v>1.06560194E8</v>
      </c>
      <c r="H2850" s="17">
        <v>1.34331952E8</v>
      </c>
    </row>
    <row r="2851">
      <c r="A2851" s="7" t="s">
        <v>6248</v>
      </c>
      <c r="B2851" s="17" t="s">
        <v>6249</v>
      </c>
      <c r="C2851" s="17">
        <v>421.0</v>
      </c>
      <c r="D2851" s="17">
        <v>7.097669531E7</v>
      </c>
      <c r="E2851" s="17">
        <v>4.6547215E7</v>
      </c>
      <c r="F2851" s="17">
        <v>6.2334362E7</v>
      </c>
      <c r="G2851" s="17">
        <v>9.007275E7</v>
      </c>
      <c r="H2851" s="17">
        <v>1.1076177E8</v>
      </c>
    </row>
    <row r="2852">
      <c r="A2852" s="7" t="s">
        <v>6250</v>
      </c>
      <c r="B2852" s="17" t="s">
        <v>6251</v>
      </c>
      <c r="C2852" s="17">
        <v>528.0</v>
      </c>
      <c r="D2852" s="17">
        <v>6.203763359E7</v>
      </c>
      <c r="E2852" s="17">
        <v>3.851452E7</v>
      </c>
      <c r="F2852" s="17">
        <v>5.4177782E7</v>
      </c>
      <c r="G2852" s="17">
        <v>7.4222143E7</v>
      </c>
      <c r="H2852" s="17">
        <v>1.05267E8</v>
      </c>
    </row>
    <row r="2853">
      <c r="A2853" s="7" t="s">
        <v>6252</v>
      </c>
      <c r="B2853" s="17" t="s">
        <v>6253</v>
      </c>
      <c r="C2853" s="17">
        <v>5968.0</v>
      </c>
      <c r="D2853" s="17">
        <v>6.804990267E7</v>
      </c>
      <c r="E2853" s="17">
        <v>4.5823685E7</v>
      </c>
      <c r="F2853" s="17">
        <v>5.8310098E7</v>
      </c>
      <c r="G2853" s="17">
        <v>7.8266541E7</v>
      </c>
      <c r="H2853" s="17">
        <v>1.10843821E8</v>
      </c>
    </row>
    <row r="2854">
      <c r="A2854" s="7" t="s">
        <v>6254</v>
      </c>
      <c r="B2854" s="17" t="s">
        <v>6255</v>
      </c>
      <c r="C2854" s="17">
        <v>392.0</v>
      </c>
      <c r="D2854" s="17">
        <v>3.187101928E7</v>
      </c>
      <c r="E2854" s="17">
        <v>2.0269267E7</v>
      </c>
      <c r="F2854" s="17">
        <v>2.942995E7</v>
      </c>
      <c r="G2854" s="17">
        <v>3.8061638E7</v>
      </c>
      <c r="H2854" s="17">
        <v>4.84788E7</v>
      </c>
    </row>
    <row r="2855">
      <c r="A2855" s="7" t="s">
        <v>6256</v>
      </c>
      <c r="B2855" s="17" t="s">
        <v>6257</v>
      </c>
      <c r="C2855" s="17">
        <v>54.0</v>
      </c>
      <c r="D2855" s="17">
        <v>3.561831426E7</v>
      </c>
      <c r="E2855" s="17">
        <v>2.697793E7</v>
      </c>
      <c r="F2855" s="17">
        <v>3.4759063E7</v>
      </c>
      <c r="G2855" s="17">
        <v>3.933765E7</v>
      </c>
      <c r="H2855" s="17">
        <v>4.7037081E7</v>
      </c>
    </row>
    <row r="2856">
      <c r="A2856" s="7" t="s">
        <v>6258</v>
      </c>
      <c r="B2856" s="17" t="s">
        <v>6259</v>
      </c>
      <c r="C2856" s="17">
        <v>34.0</v>
      </c>
      <c r="D2856" s="17">
        <v>3.380922135E7</v>
      </c>
      <c r="E2856" s="17">
        <v>2.6033267E7</v>
      </c>
      <c r="F2856" s="17">
        <v>2.9124E7</v>
      </c>
      <c r="G2856" s="17">
        <v>3.8822149E7</v>
      </c>
      <c r="H2856" s="17">
        <v>4.986865E7</v>
      </c>
    </row>
    <row r="2857">
      <c r="A2857" s="7" t="s">
        <v>6260</v>
      </c>
      <c r="B2857" s="17" t="s">
        <v>6261</v>
      </c>
      <c r="C2857" s="17">
        <v>8.0</v>
      </c>
      <c r="D2857" s="17">
        <v>3.207788088E7</v>
      </c>
      <c r="E2857" s="17">
        <v>2.31786E7</v>
      </c>
      <c r="F2857" s="17">
        <v>2.643515E7</v>
      </c>
      <c r="G2857" s="17">
        <v>2.88317E7</v>
      </c>
      <c r="H2857" s="17">
        <v>6.1584749E7</v>
      </c>
    </row>
    <row r="2858">
      <c r="A2858" s="7" t="s">
        <v>6262</v>
      </c>
      <c r="B2858" s="17" t="s">
        <v>6263</v>
      </c>
      <c r="C2858" s="17">
        <v>11.0</v>
      </c>
      <c r="D2858" s="17">
        <v>4.4349639E7</v>
      </c>
      <c r="E2858" s="17">
        <v>2.83105E7</v>
      </c>
      <c r="F2858" s="17">
        <v>3.2738713E7</v>
      </c>
      <c r="G2858" s="17">
        <v>6.2522129E7</v>
      </c>
      <c r="H2858" s="17">
        <v>7.6367753E7</v>
      </c>
    </row>
    <row r="2859">
      <c r="A2859" s="7" t="s">
        <v>6264</v>
      </c>
      <c r="B2859" s="17" t="s">
        <v>6265</v>
      </c>
      <c r="C2859" s="17">
        <v>18.0</v>
      </c>
      <c r="D2859" s="17">
        <v>2.715191533E7</v>
      </c>
      <c r="E2859" s="17">
        <v>9715059.0</v>
      </c>
      <c r="F2859" s="17">
        <v>1.7482351E7</v>
      </c>
      <c r="G2859" s="17">
        <v>3.5985057E7</v>
      </c>
      <c r="H2859" s="17">
        <v>5.2433038E7</v>
      </c>
    </row>
    <row r="2860">
      <c r="A2860" s="7" t="s">
        <v>6266</v>
      </c>
      <c r="B2860" s="17" t="s">
        <v>6267</v>
      </c>
      <c r="C2860" s="17">
        <v>15.0</v>
      </c>
      <c r="D2860" s="17">
        <v>4.156640447E7</v>
      </c>
      <c r="E2860" s="17">
        <v>2.3166305E7</v>
      </c>
      <c r="F2860" s="17">
        <v>2.7538739E7</v>
      </c>
      <c r="G2860" s="17">
        <v>5.5287053E7</v>
      </c>
      <c r="H2860" s="17">
        <v>8.5249078E7</v>
      </c>
    </row>
    <row r="2861">
      <c r="A2861" s="7" t="s">
        <v>6268</v>
      </c>
      <c r="B2861" s="17" t="s">
        <v>6269</v>
      </c>
      <c r="C2861" s="17">
        <v>15.0</v>
      </c>
      <c r="D2861" s="17">
        <v>2.7553579E7</v>
      </c>
      <c r="E2861" s="17">
        <v>1.8103967E7</v>
      </c>
      <c r="F2861" s="17">
        <v>2.4880908E7</v>
      </c>
      <c r="G2861" s="17">
        <v>3.193073E7</v>
      </c>
      <c r="H2861" s="17">
        <v>4.403915E7</v>
      </c>
    </row>
    <row r="2862">
      <c r="A2862" s="7" t="s">
        <v>6270</v>
      </c>
      <c r="B2862" s="17" t="s">
        <v>6271</v>
      </c>
      <c r="C2862" s="17">
        <v>47.0</v>
      </c>
      <c r="D2862" s="17">
        <v>2.130367457E7</v>
      </c>
      <c r="E2862" s="17">
        <v>8142000.0</v>
      </c>
      <c r="F2862" s="17">
        <v>1.3370851E7</v>
      </c>
      <c r="G2862" s="17">
        <v>2.6475759E7</v>
      </c>
      <c r="H2862" s="17">
        <v>4.9743928E7</v>
      </c>
    </row>
    <row r="2863">
      <c r="A2863" s="7" t="s">
        <v>6272</v>
      </c>
      <c r="B2863" s="17" t="s">
        <v>6273</v>
      </c>
      <c r="C2863" s="17">
        <v>12.0</v>
      </c>
      <c r="D2863" s="17">
        <v>3.174172417E7</v>
      </c>
      <c r="E2863" s="17">
        <v>2.2323319E7</v>
      </c>
      <c r="F2863" s="17">
        <v>2.6314192E7</v>
      </c>
      <c r="G2863" s="17">
        <v>3.8817291E7</v>
      </c>
      <c r="H2863" s="17">
        <v>5.0985019E7</v>
      </c>
    </row>
    <row r="2864">
      <c r="A2864" s="7" t="s">
        <v>6274</v>
      </c>
      <c r="B2864" s="17" t="s">
        <v>6275</v>
      </c>
      <c r="C2864" s="17">
        <v>103.0</v>
      </c>
      <c r="D2864" s="17">
        <v>4.379253416E7</v>
      </c>
      <c r="E2864" s="17">
        <v>2.5389967E7</v>
      </c>
      <c r="F2864" s="17">
        <v>3.3421611E7</v>
      </c>
      <c r="G2864" s="17">
        <v>4.8686E7</v>
      </c>
      <c r="H2864" s="17">
        <v>6.6245464E7</v>
      </c>
    </row>
    <row r="2865">
      <c r="A2865" s="7" t="s">
        <v>6276</v>
      </c>
      <c r="B2865" s="17" t="s">
        <v>6277</v>
      </c>
      <c r="C2865" s="17">
        <v>21.0</v>
      </c>
      <c r="D2865" s="17">
        <v>2.624796871E7</v>
      </c>
      <c r="E2865" s="17">
        <v>1.8073034E7</v>
      </c>
      <c r="F2865" s="17">
        <v>2.657625E7</v>
      </c>
      <c r="G2865" s="17">
        <v>2.949775E7</v>
      </c>
      <c r="H2865" s="17">
        <v>4.7370315E7</v>
      </c>
    </row>
    <row r="2866">
      <c r="A2866" s="7" t="s">
        <v>6278</v>
      </c>
      <c r="B2866" s="17" t="s">
        <v>6279</v>
      </c>
      <c r="C2866" s="17">
        <v>42.0</v>
      </c>
      <c r="D2866" s="17">
        <v>2.681574764E7</v>
      </c>
      <c r="E2866" s="17">
        <v>1.2250849E7</v>
      </c>
      <c r="F2866" s="17">
        <v>2.200418E7</v>
      </c>
      <c r="G2866" s="17">
        <v>3.0732877E7</v>
      </c>
      <c r="H2866" s="17">
        <v>4.3973419E7</v>
      </c>
    </row>
    <row r="2867">
      <c r="A2867" s="7" t="s">
        <v>6280</v>
      </c>
      <c r="B2867" s="17" t="s">
        <v>6281</v>
      </c>
      <c r="C2867" s="17">
        <v>19.0</v>
      </c>
      <c r="D2867" s="17">
        <v>2.906296832E7</v>
      </c>
      <c r="E2867" s="17">
        <v>1.5137429E7</v>
      </c>
      <c r="F2867" s="17">
        <v>2.16406E7</v>
      </c>
      <c r="G2867" s="17">
        <v>2.73799E7</v>
      </c>
      <c r="H2867" s="17">
        <v>4.4393714E7</v>
      </c>
    </row>
    <row r="2868">
      <c r="A2868" s="7" t="s">
        <v>6282</v>
      </c>
      <c r="B2868" s="17" t="s">
        <v>6283</v>
      </c>
      <c r="C2868" s="17">
        <v>50.0</v>
      </c>
      <c r="D2868" s="17">
        <v>2.838326136E7</v>
      </c>
      <c r="E2868" s="17">
        <v>2.0240886E7</v>
      </c>
      <c r="F2868" s="17">
        <v>2.37868E7</v>
      </c>
      <c r="G2868" s="17">
        <v>3.05572E7</v>
      </c>
      <c r="H2868" s="17">
        <v>4.18163E7</v>
      </c>
    </row>
    <row r="2869">
      <c r="A2869" s="7" t="s">
        <v>6284</v>
      </c>
      <c r="B2869" s="17" t="s">
        <v>6285</v>
      </c>
      <c r="C2869" s="17">
        <v>7.0</v>
      </c>
      <c r="D2869" s="17">
        <v>3.311212543E7</v>
      </c>
      <c r="E2869" s="17">
        <v>2.1599142E7</v>
      </c>
      <c r="F2869" s="17">
        <v>2.8042551E7</v>
      </c>
      <c r="G2869" s="17">
        <v>4.902025E7</v>
      </c>
      <c r="H2869" s="17">
        <v>6.0890472E7</v>
      </c>
    </row>
    <row r="2870">
      <c r="A2870" s="7" t="s">
        <v>6286</v>
      </c>
      <c r="B2870" s="17" t="s">
        <v>6287</v>
      </c>
      <c r="C2870" s="17">
        <v>65.0</v>
      </c>
      <c r="D2870" s="17">
        <v>2.063161472E7</v>
      </c>
      <c r="E2870" s="17">
        <v>9480944.0</v>
      </c>
      <c r="F2870" s="17">
        <v>1.6805916E7</v>
      </c>
      <c r="G2870" s="17">
        <v>2.47895E7</v>
      </c>
      <c r="H2870" s="17">
        <v>3.79669E7</v>
      </c>
    </row>
    <row r="2871">
      <c r="A2871" s="7" t="s">
        <v>6288</v>
      </c>
      <c r="B2871" s="17" t="s">
        <v>6289</v>
      </c>
      <c r="C2871" s="17">
        <v>77.0</v>
      </c>
      <c r="D2871" s="17">
        <v>2.652272286E7</v>
      </c>
      <c r="E2871" s="17">
        <v>1.185155E7</v>
      </c>
      <c r="F2871" s="17">
        <v>2.0551792E7</v>
      </c>
      <c r="G2871" s="17">
        <v>3.0822805E7</v>
      </c>
      <c r="H2871" s="17">
        <v>5.1543892E7</v>
      </c>
    </row>
    <row r="2872">
      <c r="A2872" s="7" t="s">
        <v>6290</v>
      </c>
      <c r="B2872" s="17" t="s">
        <v>6291</v>
      </c>
      <c r="C2872" s="17">
        <v>69.0</v>
      </c>
      <c r="D2872" s="17">
        <v>7.827800778E7</v>
      </c>
      <c r="E2872" s="17">
        <v>6.9226456E7</v>
      </c>
      <c r="F2872" s="17">
        <v>8.2889957E7</v>
      </c>
      <c r="G2872" s="17">
        <v>9.4016017E7</v>
      </c>
      <c r="H2872" s="17">
        <v>9.9480956E7</v>
      </c>
    </row>
    <row r="2873">
      <c r="A2873" s="7" t="s">
        <v>6292</v>
      </c>
      <c r="B2873" s="17" t="s">
        <v>6293</v>
      </c>
      <c r="C2873" s="17">
        <v>9.0</v>
      </c>
      <c r="D2873" s="17">
        <v>1.261674597E8</v>
      </c>
      <c r="E2873" s="17">
        <v>8.1246135E7</v>
      </c>
      <c r="F2873" s="17">
        <v>1.565419E8</v>
      </c>
      <c r="G2873" s="17">
        <v>1.74203856E8</v>
      </c>
      <c r="H2873" s="17">
        <v>1.80804622E8</v>
      </c>
    </row>
    <row r="2874">
      <c r="A2874" s="7" t="s">
        <v>6294</v>
      </c>
      <c r="B2874" s="17" t="s">
        <v>6295</v>
      </c>
      <c r="C2874" s="17">
        <v>14.0</v>
      </c>
      <c r="D2874" s="17">
        <v>5.827572879E7</v>
      </c>
      <c r="E2874" s="17">
        <v>4.453185E7</v>
      </c>
      <c r="F2874" s="17">
        <v>6.6192407E7</v>
      </c>
      <c r="G2874" s="17">
        <v>7.9007733E7</v>
      </c>
      <c r="H2874" s="17">
        <v>8.0150112E7</v>
      </c>
    </row>
    <row r="2875">
      <c r="A2875" s="7" t="s">
        <v>6296</v>
      </c>
      <c r="B2875" s="17" t="s">
        <v>6297</v>
      </c>
      <c r="C2875" s="17">
        <v>6.0</v>
      </c>
      <c r="D2875" s="17">
        <v>2.122402317E8</v>
      </c>
      <c r="E2875" s="17">
        <v>9.9794248E7</v>
      </c>
      <c r="F2875" s="17">
        <v>1.0156362E8</v>
      </c>
      <c r="G2875" s="17">
        <v>3.50784753E8</v>
      </c>
      <c r="H2875" s="17">
        <v>5.36900306E8</v>
      </c>
    </row>
    <row r="2876">
      <c r="A2876" s="7" t="s">
        <v>6298</v>
      </c>
      <c r="B2876" s="17" t="s">
        <v>6299</v>
      </c>
      <c r="C2876" s="17">
        <v>149.0</v>
      </c>
      <c r="D2876" s="17">
        <v>9.075378818E7</v>
      </c>
      <c r="E2876" s="17">
        <v>7.0401272E7</v>
      </c>
      <c r="F2876" s="17">
        <v>9.1875416E7</v>
      </c>
      <c r="G2876" s="17">
        <v>1.09298418E8</v>
      </c>
      <c r="H2876" s="17">
        <v>1.23214909E8</v>
      </c>
    </row>
    <row r="2877">
      <c r="A2877" s="7" t="s">
        <v>6300</v>
      </c>
      <c r="B2877" s="17" t="s">
        <v>6301</v>
      </c>
      <c r="C2877" s="17">
        <v>9.0</v>
      </c>
      <c r="D2877" s="17">
        <v>8.91395291E7</v>
      </c>
      <c r="E2877" s="17">
        <v>3.5235976E7</v>
      </c>
      <c r="F2877" s="17">
        <v>9.2730544E7</v>
      </c>
      <c r="G2877" s="17">
        <v>1.29441763E8</v>
      </c>
      <c r="H2877" s="17">
        <v>1.41378858E8</v>
      </c>
    </row>
    <row r="2878">
      <c r="A2878" s="7" t="s">
        <v>6302</v>
      </c>
      <c r="B2878" s="17" t="s">
        <v>6303</v>
      </c>
      <c r="C2878" s="17">
        <v>8.0</v>
      </c>
      <c r="D2878" s="17">
        <v>9.500060575E7</v>
      </c>
      <c r="E2878" s="17">
        <v>4.5152236E7</v>
      </c>
      <c r="F2878" s="17">
        <v>6.885445E7</v>
      </c>
      <c r="G2878" s="17">
        <v>1.32291221E8</v>
      </c>
      <c r="H2878" s="17">
        <v>1.76635976E8</v>
      </c>
    </row>
    <row r="2879">
      <c r="A2879" s="7" t="s">
        <v>6304</v>
      </c>
      <c r="B2879" s="17" t="s">
        <v>6305</v>
      </c>
      <c r="C2879" s="17">
        <v>106.0</v>
      </c>
      <c r="D2879" s="17">
        <v>7.561933029E7</v>
      </c>
      <c r="E2879" s="17">
        <v>3.8737675E7</v>
      </c>
      <c r="F2879" s="17">
        <v>7.3013144E7</v>
      </c>
      <c r="G2879" s="17">
        <v>1.03015964E8</v>
      </c>
      <c r="H2879" s="17">
        <v>1.29049593E8</v>
      </c>
    </row>
    <row r="2880">
      <c r="A2880" s="7" t="s">
        <v>6306</v>
      </c>
      <c r="B2880" s="17" t="s">
        <v>6307</v>
      </c>
      <c r="C2880" s="17">
        <v>33.0</v>
      </c>
      <c r="D2880" s="17">
        <v>7.634374173E7</v>
      </c>
      <c r="E2880" s="17">
        <v>4.6710013E7</v>
      </c>
      <c r="F2880" s="17">
        <v>5.6683856E7</v>
      </c>
      <c r="G2880" s="17">
        <v>8.8561601E7</v>
      </c>
      <c r="H2880" s="17">
        <v>1.03692427E8</v>
      </c>
    </row>
    <row r="2881">
      <c r="A2881" s="7" t="s">
        <v>6308</v>
      </c>
      <c r="B2881" s="17" t="s">
        <v>6309</v>
      </c>
      <c r="C2881" s="17">
        <v>284.0</v>
      </c>
      <c r="D2881" s="17">
        <v>4.547442145E7</v>
      </c>
      <c r="E2881" s="17">
        <v>1.6928734E7</v>
      </c>
      <c r="F2881" s="17">
        <v>3.3535951E7</v>
      </c>
      <c r="G2881" s="17">
        <v>6.3407427E7</v>
      </c>
      <c r="H2881" s="17">
        <v>9.5825967E7</v>
      </c>
    </row>
    <row r="2882">
      <c r="A2882" s="7" t="s">
        <v>6310</v>
      </c>
      <c r="B2882" s="17" t="s">
        <v>6311</v>
      </c>
      <c r="C2882" s="17">
        <v>14.0</v>
      </c>
      <c r="D2882" s="17">
        <v>4.4524045E7</v>
      </c>
      <c r="E2882" s="17">
        <v>3.318662E7</v>
      </c>
      <c r="F2882" s="17">
        <v>4.6490979E7</v>
      </c>
      <c r="G2882" s="17">
        <v>5.1991742E7</v>
      </c>
      <c r="H2882" s="17">
        <v>5.3346044E7</v>
      </c>
    </row>
    <row r="2883">
      <c r="A2883" s="7" t="s">
        <v>6312</v>
      </c>
      <c r="B2883" s="17" t="s">
        <v>6313</v>
      </c>
      <c r="C2883" s="17">
        <v>47.0</v>
      </c>
      <c r="D2883" s="17">
        <v>4.108733713E7</v>
      </c>
      <c r="E2883" s="17">
        <v>2.3045243E7</v>
      </c>
      <c r="F2883" s="17">
        <v>3.5143756E7</v>
      </c>
      <c r="G2883" s="17">
        <v>5.2106218E7</v>
      </c>
      <c r="H2883" s="17">
        <v>6.9061229E7</v>
      </c>
    </row>
    <row r="2884">
      <c r="A2884" s="7" t="s">
        <v>6314</v>
      </c>
      <c r="B2884" s="17" t="s">
        <v>6315</v>
      </c>
      <c r="C2884" s="17">
        <v>114.0</v>
      </c>
      <c r="D2884" s="17">
        <v>2.917689939E7</v>
      </c>
      <c r="E2884" s="17">
        <v>1.3543907E7</v>
      </c>
      <c r="F2884" s="17">
        <v>2.3823967E7</v>
      </c>
      <c r="G2884" s="17">
        <v>3.69933E7</v>
      </c>
      <c r="H2884" s="17">
        <v>5.10747E7</v>
      </c>
    </row>
    <row r="2885">
      <c r="A2885" s="7" t="s">
        <v>6316</v>
      </c>
      <c r="B2885" s="17" t="s">
        <v>6317</v>
      </c>
      <c r="C2885" s="17">
        <v>3354.0</v>
      </c>
      <c r="D2885" s="17">
        <v>5.079082042E7</v>
      </c>
      <c r="E2885" s="17">
        <v>3.3191676E7</v>
      </c>
      <c r="F2885" s="17">
        <v>4.4919723E7</v>
      </c>
      <c r="G2885" s="17">
        <v>6.24487E7</v>
      </c>
      <c r="H2885" s="17">
        <v>8.6635305E7</v>
      </c>
    </row>
    <row r="2886">
      <c r="A2886" s="7" t="s">
        <v>6318</v>
      </c>
      <c r="B2886" s="17" t="s">
        <v>6319</v>
      </c>
      <c r="C2886" s="17">
        <v>159.0</v>
      </c>
      <c r="D2886" s="17">
        <v>3.627135353E7</v>
      </c>
      <c r="E2886" s="17">
        <v>1.4067427E7</v>
      </c>
      <c r="F2886" s="17">
        <v>2.7684296E7</v>
      </c>
      <c r="G2886" s="17">
        <v>5.2230703E7</v>
      </c>
      <c r="H2886" s="17">
        <v>7.531875E7</v>
      </c>
    </row>
    <row r="2887">
      <c r="A2887" s="7" t="s">
        <v>6320</v>
      </c>
      <c r="B2887" s="17" t="s">
        <v>6321</v>
      </c>
      <c r="C2887" s="17">
        <v>1906.0</v>
      </c>
      <c r="D2887" s="17">
        <v>4.371660866E7</v>
      </c>
      <c r="E2887" s="17">
        <v>2.1538303E7</v>
      </c>
      <c r="F2887" s="17">
        <v>3.6580957E7</v>
      </c>
      <c r="G2887" s="17">
        <v>5.7484742E7</v>
      </c>
      <c r="H2887" s="17">
        <v>8.0018916E7</v>
      </c>
    </row>
    <row r="2888">
      <c r="A2888" s="7" t="s">
        <v>6322</v>
      </c>
      <c r="B2888" s="17" t="s">
        <v>6323</v>
      </c>
      <c r="C2888" s="17">
        <v>531.0</v>
      </c>
      <c r="D2888" s="17">
        <v>3.017508106E7</v>
      </c>
      <c r="E2888" s="17">
        <v>1.4804926E7</v>
      </c>
      <c r="F2888" s="17">
        <v>2.36416E7</v>
      </c>
      <c r="G2888" s="17">
        <v>3.7131426E7</v>
      </c>
      <c r="H2888" s="17">
        <v>5.6866913E7</v>
      </c>
    </row>
    <row r="2889">
      <c r="A2889" s="7" t="s">
        <v>6324</v>
      </c>
      <c r="B2889" s="17" t="s">
        <v>6325</v>
      </c>
      <c r="C2889" s="17">
        <v>6871.0</v>
      </c>
      <c r="D2889" s="17">
        <v>5.613809426E7</v>
      </c>
      <c r="E2889" s="17">
        <v>3.8253959E7</v>
      </c>
      <c r="F2889" s="17">
        <v>5.1002818E7</v>
      </c>
      <c r="G2889" s="17">
        <v>6.79475E7</v>
      </c>
      <c r="H2889" s="17">
        <v>8.6678885E7</v>
      </c>
    </row>
    <row r="2890">
      <c r="A2890" s="7" t="s">
        <v>6326</v>
      </c>
      <c r="B2890" s="17" t="s">
        <v>6327</v>
      </c>
      <c r="C2890" s="17">
        <v>12269.0</v>
      </c>
      <c r="D2890" s="17">
        <v>4.729221491E7</v>
      </c>
      <c r="E2890" s="17">
        <v>3.3171465E7</v>
      </c>
      <c r="F2890" s="17">
        <v>4.2006E7</v>
      </c>
      <c r="G2890" s="17">
        <v>5.5696229E7</v>
      </c>
      <c r="H2890" s="17">
        <v>7.4800352E7</v>
      </c>
    </row>
    <row r="2891">
      <c r="A2891" s="7" t="s">
        <v>6328</v>
      </c>
      <c r="B2891" s="17" t="s">
        <v>6329</v>
      </c>
      <c r="C2891" s="17">
        <v>366.0</v>
      </c>
      <c r="D2891" s="17">
        <v>6.404472227E7</v>
      </c>
      <c r="E2891" s="17">
        <v>3.9682788E7</v>
      </c>
      <c r="F2891" s="17">
        <v>5.624114E7</v>
      </c>
      <c r="G2891" s="17">
        <v>7.9761718E7</v>
      </c>
      <c r="H2891" s="17">
        <v>1.14046486E8</v>
      </c>
    </row>
    <row r="2892">
      <c r="A2892" s="7" t="s">
        <v>6330</v>
      </c>
      <c r="B2892" s="17" t="s">
        <v>6331</v>
      </c>
      <c r="C2892" s="17">
        <v>8350.0</v>
      </c>
      <c r="D2892" s="17">
        <v>5.582325808E7</v>
      </c>
      <c r="E2892" s="17">
        <v>3.84521E7</v>
      </c>
      <c r="F2892" s="17">
        <v>4.9621475E7</v>
      </c>
      <c r="G2892" s="17">
        <v>6.7556982E7</v>
      </c>
      <c r="H2892" s="17">
        <v>8.7256214E7</v>
      </c>
    </row>
    <row r="2893">
      <c r="A2893" s="7" t="s">
        <v>6332</v>
      </c>
      <c r="B2893" s="17" t="s">
        <v>6333</v>
      </c>
      <c r="C2893" s="17">
        <v>130.0</v>
      </c>
      <c r="D2893" s="17">
        <v>8.197881198E7</v>
      </c>
      <c r="E2893" s="17">
        <v>4.0387481E7</v>
      </c>
      <c r="F2893" s="17">
        <v>6.6561073E7</v>
      </c>
      <c r="G2893" s="17">
        <v>1.15616785E8</v>
      </c>
      <c r="H2893" s="17">
        <v>1.60958507E8</v>
      </c>
    </row>
    <row r="2894">
      <c r="A2894" s="7" t="s">
        <v>6334</v>
      </c>
      <c r="B2894" s="17" t="s">
        <v>6335</v>
      </c>
      <c r="C2894" s="17">
        <v>14.0</v>
      </c>
      <c r="D2894" s="17">
        <v>5.77438525E7</v>
      </c>
      <c r="E2894" s="17">
        <v>2.0722371E7</v>
      </c>
      <c r="F2894" s="17">
        <v>7.0989242E7</v>
      </c>
      <c r="G2894" s="17">
        <v>7.827375E7</v>
      </c>
      <c r="H2894" s="17">
        <v>8.861475E7</v>
      </c>
    </row>
    <row r="2895">
      <c r="A2895" s="7" t="s">
        <v>6336</v>
      </c>
      <c r="B2895" s="17" t="s">
        <v>6337</v>
      </c>
      <c r="C2895" s="17">
        <v>49.0</v>
      </c>
      <c r="D2895" s="17">
        <v>2.253091169E7</v>
      </c>
      <c r="E2895" s="17">
        <v>1.1258234E7</v>
      </c>
      <c r="F2895" s="17">
        <v>1.8103967E7</v>
      </c>
      <c r="G2895" s="17">
        <v>2.8138939E7</v>
      </c>
      <c r="H2895" s="17">
        <v>4.4313317E7</v>
      </c>
    </row>
    <row r="2896">
      <c r="A2896" s="7" t="s">
        <v>6338</v>
      </c>
      <c r="B2896" s="17" t="s">
        <v>6339</v>
      </c>
      <c r="C2896" s="17">
        <v>19.0</v>
      </c>
      <c r="D2896" s="17">
        <v>2.849733295E7</v>
      </c>
      <c r="E2896" s="17">
        <v>6244847.0</v>
      </c>
      <c r="F2896" s="17">
        <v>1.2645586E7</v>
      </c>
      <c r="G2896" s="17">
        <v>2.3897874E7</v>
      </c>
      <c r="H2896" s="17">
        <v>1.13373507E8</v>
      </c>
    </row>
    <row r="2897">
      <c r="A2897" s="7" t="s">
        <v>6340</v>
      </c>
      <c r="B2897" s="17" t="s">
        <v>6341</v>
      </c>
      <c r="C2897" s="17">
        <v>1673.0</v>
      </c>
      <c r="D2897" s="17">
        <v>7.380728456E7</v>
      </c>
      <c r="E2897" s="17">
        <v>4.8846054E7</v>
      </c>
      <c r="F2897" s="17">
        <v>6.2024588E7</v>
      </c>
      <c r="G2897" s="17">
        <v>8.1896588E7</v>
      </c>
      <c r="H2897" s="17">
        <v>1.13697393E8</v>
      </c>
    </row>
    <row r="2898">
      <c r="A2898" s="7" t="s">
        <v>6342</v>
      </c>
      <c r="B2898" s="17" t="s">
        <v>6343</v>
      </c>
      <c r="C2898" s="17">
        <v>1372.0</v>
      </c>
      <c r="D2898" s="17">
        <v>8.805283484E7</v>
      </c>
      <c r="E2898" s="17">
        <v>6.1719562E7</v>
      </c>
      <c r="F2898" s="17">
        <v>7.78536E7</v>
      </c>
      <c r="G2898" s="17">
        <v>1.01225458E8</v>
      </c>
      <c r="H2898" s="17">
        <v>1.345446E8</v>
      </c>
    </row>
    <row r="2899">
      <c r="A2899" s="7" t="s">
        <v>6344</v>
      </c>
      <c r="B2899" s="17" t="s">
        <v>6345</v>
      </c>
      <c r="C2899" s="17">
        <v>247.0</v>
      </c>
      <c r="D2899" s="17">
        <v>1.050589704E8</v>
      </c>
      <c r="E2899" s="17">
        <v>8.983425E7</v>
      </c>
      <c r="F2899" s="17">
        <v>9.72965E7</v>
      </c>
      <c r="G2899" s="17">
        <v>1.12630584E8</v>
      </c>
      <c r="H2899" s="17">
        <v>1.43788817E8</v>
      </c>
    </row>
    <row r="2900">
      <c r="A2900" s="7" t="s">
        <v>6346</v>
      </c>
      <c r="B2900" s="17" t="s">
        <v>6347</v>
      </c>
      <c r="C2900" s="17">
        <v>128.0</v>
      </c>
      <c r="D2900" s="17">
        <v>6.000275766E7</v>
      </c>
      <c r="E2900" s="17">
        <v>3.6103648E7</v>
      </c>
      <c r="F2900" s="17">
        <v>5.0185924E7</v>
      </c>
      <c r="G2900" s="17">
        <v>6.043383E7</v>
      </c>
      <c r="H2900" s="17">
        <v>1.01848692E8</v>
      </c>
    </row>
    <row r="2901">
      <c r="A2901" s="7" t="s">
        <v>6348</v>
      </c>
      <c r="B2901" s="17" t="s">
        <v>6349</v>
      </c>
      <c r="C2901" s="17">
        <v>495.0</v>
      </c>
      <c r="D2901" s="17">
        <v>5.12279007E7</v>
      </c>
      <c r="E2901" s="17">
        <v>3.1471042E7</v>
      </c>
      <c r="F2901" s="17">
        <v>4.4840021E7</v>
      </c>
      <c r="G2901" s="17">
        <v>6.00876E7</v>
      </c>
      <c r="H2901" s="17">
        <v>8.4996725E7</v>
      </c>
    </row>
    <row r="2902">
      <c r="A2902" s="7" t="s">
        <v>6350</v>
      </c>
      <c r="B2902" s="17" t="s">
        <v>6351</v>
      </c>
      <c r="C2902" s="17">
        <v>42.0</v>
      </c>
      <c r="D2902" s="17">
        <v>3.334833152E7</v>
      </c>
      <c r="E2902" s="17">
        <v>1.5048167E7</v>
      </c>
      <c r="F2902" s="17">
        <v>2.71001E7</v>
      </c>
      <c r="G2902" s="17">
        <v>4.1043887E7</v>
      </c>
      <c r="H2902" s="17">
        <v>7.6335082E7</v>
      </c>
    </row>
    <row r="2903">
      <c r="A2903" s="7" t="s">
        <v>6352</v>
      </c>
      <c r="B2903" s="17" t="s">
        <v>6353</v>
      </c>
      <c r="C2903" s="17">
        <v>95.0</v>
      </c>
      <c r="D2903" s="17">
        <v>2.202247687E7</v>
      </c>
      <c r="E2903" s="17">
        <v>1.1111862E7</v>
      </c>
      <c r="F2903" s="17">
        <v>1.6941242E7</v>
      </c>
      <c r="G2903" s="17">
        <v>2.9051424E7</v>
      </c>
      <c r="H2903" s="17">
        <v>4.3203933E7</v>
      </c>
    </row>
    <row r="2904">
      <c r="A2904" s="7" t="s">
        <v>6354</v>
      </c>
      <c r="B2904" s="17" t="s">
        <v>6355</v>
      </c>
      <c r="C2904" s="17">
        <v>16.0</v>
      </c>
      <c r="D2904" s="17">
        <v>2.981738644E7</v>
      </c>
      <c r="E2904" s="17">
        <v>1.4265945E7</v>
      </c>
      <c r="F2904" s="17">
        <v>3.01141E7</v>
      </c>
      <c r="G2904" s="17">
        <v>4.0105442E7</v>
      </c>
      <c r="H2904" s="17">
        <v>4.8857301E7</v>
      </c>
    </row>
    <row r="2905">
      <c r="A2905" s="7" t="s">
        <v>6356</v>
      </c>
      <c r="B2905" s="17" t="s">
        <v>6357</v>
      </c>
      <c r="C2905" s="17">
        <v>52.0</v>
      </c>
      <c r="D2905" s="17">
        <v>2.921765483E7</v>
      </c>
      <c r="E2905" s="17">
        <v>1.6972567E7</v>
      </c>
      <c r="F2905" s="17">
        <v>2.1878404E7</v>
      </c>
      <c r="G2905" s="17">
        <v>3.668382E7</v>
      </c>
      <c r="H2905" s="17">
        <v>5.3464136E7</v>
      </c>
    </row>
    <row r="2906">
      <c r="A2906" s="7" t="s">
        <v>6358</v>
      </c>
      <c r="B2906" s="17" t="s">
        <v>6359</v>
      </c>
      <c r="C2906" s="17">
        <v>654.0</v>
      </c>
      <c r="D2906" s="17">
        <v>1.632655427E7</v>
      </c>
      <c r="E2906" s="17">
        <v>7386475.0</v>
      </c>
      <c r="F2906" s="17">
        <v>1.1043757E7</v>
      </c>
      <c r="G2906" s="17">
        <v>2.0506478E7</v>
      </c>
      <c r="H2906" s="17">
        <v>3.5642023E7</v>
      </c>
    </row>
    <row r="2907">
      <c r="A2907" s="7" t="s">
        <v>6360</v>
      </c>
      <c r="B2907" s="17" t="s">
        <v>6361</v>
      </c>
      <c r="C2907" s="17">
        <v>29.0</v>
      </c>
      <c r="D2907" s="17">
        <v>6.487254579E7</v>
      </c>
      <c r="E2907" s="17">
        <v>4.2670807E7</v>
      </c>
      <c r="F2907" s="17">
        <v>5.1259751E7</v>
      </c>
      <c r="G2907" s="17">
        <v>8.3752542E7</v>
      </c>
      <c r="H2907" s="17">
        <v>1.374048E8</v>
      </c>
    </row>
    <row r="2908">
      <c r="A2908" s="7" t="s">
        <v>6362</v>
      </c>
      <c r="B2908" s="17" t="s">
        <v>6363</v>
      </c>
      <c r="C2908" s="17">
        <v>79.0</v>
      </c>
      <c r="D2908" s="17">
        <v>6.254680489E7</v>
      </c>
      <c r="E2908" s="17">
        <v>3.9775E7</v>
      </c>
      <c r="F2908" s="17">
        <v>4.8455429E7</v>
      </c>
      <c r="G2908" s="17">
        <v>7.671975E7</v>
      </c>
      <c r="H2908" s="17">
        <v>1.08561348E8</v>
      </c>
    </row>
    <row r="2909">
      <c r="A2909" s="7" t="s">
        <v>6364</v>
      </c>
      <c r="B2909" s="17" t="s">
        <v>6365</v>
      </c>
      <c r="C2909" s="17">
        <v>97.0</v>
      </c>
      <c r="D2909" s="17">
        <v>3.594455916E7</v>
      </c>
      <c r="E2909" s="17">
        <v>1.5072086E7</v>
      </c>
      <c r="F2909" s="17">
        <v>2.7644942E7</v>
      </c>
      <c r="G2909" s="17">
        <v>4.9451764E7</v>
      </c>
      <c r="H2909" s="17">
        <v>6.7031996E7</v>
      </c>
    </row>
    <row r="2910">
      <c r="A2910" s="7" t="s">
        <v>6366</v>
      </c>
      <c r="B2910" s="17" t="s">
        <v>6367</v>
      </c>
      <c r="C2910" s="17">
        <v>433.0</v>
      </c>
      <c r="D2910" s="17">
        <v>3.604922467E7</v>
      </c>
      <c r="E2910" s="17">
        <v>1.7492151E7</v>
      </c>
      <c r="F2910" s="17">
        <v>2.9205832E7</v>
      </c>
      <c r="G2910" s="17">
        <v>4.9676808E7</v>
      </c>
      <c r="H2910" s="17">
        <v>6.6311884E7</v>
      </c>
    </row>
    <row r="2911">
      <c r="A2911" s="7" t="s">
        <v>6368</v>
      </c>
      <c r="B2911" s="17" t="s">
        <v>6369</v>
      </c>
      <c r="C2911" s="17">
        <v>44.0</v>
      </c>
      <c r="D2911" s="17">
        <v>6.049660132E7</v>
      </c>
      <c r="E2911" s="17">
        <v>3.5690004E7</v>
      </c>
      <c r="F2911" s="17">
        <v>4.8441585E7</v>
      </c>
      <c r="G2911" s="17">
        <v>8.0741578E7</v>
      </c>
      <c r="H2911" s="17">
        <v>1.081674E8</v>
      </c>
    </row>
    <row r="2912">
      <c r="A2912" s="7" t="s">
        <v>6370</v>
      </c>
      <c r="B2912" s="17" t="s">
        <v>6371</v>
      </c>
      <c r="C2912" s="17">
        <v>216.0</v>
      </c>
      <c r="D2912" s="17">
        <v>3.23891613E7</v>
      </c>
      <c r="E2912" s="17">
        <v>1.4706567E7</v>
      </c>
      <c r="F2912" s="17">
        <v>2.3194967E7</v>
      </c>
      <c r="G2912" s="17">
        <v>4.0988462E7</v>
      </c>
      <c r="H2912" s="17">
        <v>6.735965E7</v>
      </c>
    </row>
    <row r="2913">
      <c r="A2913" s="7" t="s">
        <v>6372</v>
      </c>
      <c r="B2913" s="17" t="s">
        <v>6373</v>
      </c>
      <c r="C2913" s="17">
        <v>1.0</v>
      </c>
      <c r="D2913" s="17">
        <v>4.3648275E7</v>
      </c>
      <c r="E2913" s="17">
        <v>4.3648275E7</v>
      </c>
      <c r="F2913" s="17">
        <v>4.3648275E7</v>
      </c>
      <c r="G2913" s="17">
        <v>4.3648275E7</v>
      </c>
      <c r="H2913" s="17">
        <v>4.3648275E7</v>
      </c>
    </row>
    <row r="2914">
      <c r="A2914" s="7" t="s">
        <v>6374</v>
      </c>
      <c r="B2914" s="17" t="s">
        <v>6375</v>
      </c>
      <c r="C2914" s="17">
        <v>2881.0</v>
      </c>
      <c r="D2914" s="17">
        <v>1.175961173E7</v>
      </c>
      <c r="E2914" s="17">
        <v>4281740.0</v>
      </c>
      <c r="F2914" s="17">
        <v>6745393.0</v>
      </c>
      <c r="G2914" s="17">
        <v>1.1972611E7</v>
      </c>
      <c r="H2914" s="17">
        <v>2.2726494E7</v>
      </c>
    </row>
    <row r="2915">
      <c r="A2915" s="7" t="s">
        <v>6376</v>
      </c>
      <c r="B2915" s="17" t="s">
        <v>6377</v>
      </c>
      <c r="C2915" s="17">
        <v>2747.0</v>
      </c>
      <c r="D2915" s="17">
        <v>2.640442463E7</v>
      </c>
      <c r="E2915" s="17">
        <v>4390159.0</v>
      </c>
      <c r="F2915" s="17">
        <v>6942422.0</v>
      </c>
      <c r="G2915" s="17">
        <v>1.496E7</v>
      </c>
      <c r="H2915" s="17">
        <v>4.2124544E7</v>
      </c>
    </row>
    <row r="2916">
      <c r="A2916" s="7" t="s">
        <v>6378</v>
      </c>
      <c r="B2916" s="17" t="s">
        <v>6379</v>
      </c>
      <c r="C2916" s="17">
        <v>74.0</v>
      </c>
      <c r="D2916" s="17">
        <v>2.517761799E7</v>
      </c>
      <c r="E2916" s="17">
        <v>8203343.0</v>
      </c>
      <c r="F2916" s="17">
        <v>1.5499484E7</v>
      </c>
      <c r="G2916" s="17">
        <v>2.6773992E7</v>
      </c>
      <c r="H2916" s="17">
        <v>5.6726325E7</v>
      </c>
    </row>
    <row r="2917">
      <c r="A2917" s="7" t="s">
        <v>6380</v>
      </c>
      <c r="B2917" s="17" t="s">
        <v>6381</v>
      </c>
      <c r="C2917" s="17">
        <v>179.0</v>
      </c>
      <c r="D2917" s="17">
        <v>2.370047788E7</v>
      </c>
      <c r="E2917" s="17">
        <v>8504000.0</v>
      </c>
      <c r="F2917" s="17">
        <v>1.3822771E7</v>
      </c>
      <c r="G2917" s="17">
        <v>2.9492179E7</v>
      </c>
      <c r="H2917" s="17">
        <v>5.2312973E7</v>
      </c>
    </row>
    <row r="2918">
      <c r="A2918" s="7" t="s">
        <v>6382</v>
      </c>
      <c r="B2918" s="17" t="s">
        <v>6383</v>
      </c>
      <c r="C2918" s="17">
        <v>75.0</v>
      </c>
      <c r="D2918" s="17">
        <v>3.816686669E7</v>
      </c>
      <c r="E2918" s="17">
        <v>1.0306367E7</v>
      </c>
      <c r="F2918" s="17">
        <v>1.883304E7</v>
      </c>
      <c r="G2918" s="17">
        <v>3.8441495E7</v>
      </c>
      <c r="H2918" s="17">
        <v>7.5602862E7</v>
      </c>
    </row>
    <row r="2919">
      <c r="A2919" s="7" t="s">
        <v>6384</v>
      </c>
      <c r="B2919" s="17" t="s">
        <v>6385</v>
      </c>
      <c r="C2919" s="17">
        <v>403.0</v>
      </c>
      <c r="D2919" s="17">
        <v>2.634846553E7</v>
      </c>
      <c r="E2919" s="17">
        <v>9243434.0</v>
      </c>
      <c r="F2919" s="17">
        <v>1.9215835E7</v>
      </c>
      <c r="G2919" s="17">
        <v>2.9257084E7</v>
      </c>
      <c r="H2919" s="17">
        <v>5.6974945E7</v>
      </c>
    </row>
    <row r="2920">
      <c r="A2920" s="7" t="s">
        <v>6386</v>
      </c>
      <c r="B2920" s="17" t="s">
        <v>6387</v>
      </c>
      <c r="C2920" s="17">
        <v>24.0</v>
      </c>
      <c r="D2920" s="17">
        <v>2.156623354E7</v>
      </c>
      <c r="E2920" s="17">
        <v>9076235.0</v>
      </c>
      <c r="F2920" s="17">
        <v>1.793161E7</v>
      </c>
      <c r="G2920" s="17">
        <v>2.5284856E7</v>
      </c>
      <c r="H2920" s="17">
        <v>4.5913352E7</v>
      </c>
    </row>
    <row r="2921">
      <c r="A2921" s="7" t="s">
        <v>6388</v>
      </c>
      <c r="B2921" s="17" t="s">
        <v>6389</v>
      </c>
      <c r="C2921" s="17">
        <v>13.0</v>
      </c>
      <c r="D2921" s="17">
        <v>1.212226469E7</v>
      </c>
      <c r="E2921" s="17">
        <v>6070700.0</v>
      </c>
      <c r="F2921" s="17">
        <v>8130484.0</v>
      </c>
      <c r="G2921" s="17">
        <v>1.3798822E7</v>
      </c>
      <c r="H2921" s="17">
        <v>2.6675683E7</v>
      </c>
    </row>
    <row r="2922">
      <c r="A2922" s="7" t="s">
        <v>6390</v>
      </c>
      <c r="B2922" s="17" t="s">
        <v>6391</v>
      </c>
      <c r="C2922" s="17">
        <v>30.0</v>
      </c>
      <c r="D2922" s="17">
        <v>1.4613844E7</v>
      </c>
      <c r="E2922" s="17">
        <v>7513384.0</v>
      </c>
      <c r="F2922" s="17">
        <v>1.1536586E7</v>
      </c>
      <c r="G2922" s="17">
        <v>1.8142152E7</v>
      </c>
      <c r="H2922" s="17">
        <v>2.1138431E7</v>
      </c>
    </row>
    <row r="2923">
      <c r="A2923" s="7" t="s">
        <v>6392</v>
      </c>
      <c r="B2923" s="17" t="s">
        <v>6393</v>
      </c>
      <c r="C2923" s="17">
        <v>3018.0</v>
      </c>
      <c r="D2923" s="17">
        <v>1.228083315E7</v>
      </c>
      <c r="E2923" s="17">
        <v>6609436.0</v>
      </c>
      <c r="F2923" s="17">
        <v>9291265.0</v>
      </c>
      <c r="G2923" s="17">
        <v>1.4364058E7</v>
      </c>
      <c r="H2923" s="17">
        <v>2.2217666E7</v>
      </c>
    </row>
    <row r="2924">
      <c r="A2924" s="7" t="s">
        <v>6394</v>
      </c>
      <c r="B2924" s="17" t="s">
        <v>6395</v>
      </c>
      <c r="C2924" s="17">
        <v>37.0</v>
      </c>
      <c r="D2924" s="17">
        <v>1.302685457E7</v>
      </c>
      <c r="E2924" s="17">
        <v>6840548.0</v>
      </c>
      <c r="F2924" s="17">
        <v>1.0031065E7</v>
      </c>
      <c r="G2924" s="17">
        <v>1.3927773E7</v>
      </c>
      <c r="H2924" s="17">
        <v>3.2532496E7</v>
      </c>
    </row>
    <row r="2925">
      <c r="A2925" s="7" t="s">
        <v>6396</v>
      </c>
      <c r="B2925" s="17" t="s">
        <v>6397</v>
      </c>
      <c r="C2925" s="17">
        <v>7.0</v>
      </c>
      <c r="D2925" s="17">
        <v>9478776.571</v>
      </c>
      <c r="E2925" s="17">
        <v>7379795.0</v>
      </c>
      <c r="F2925" s="17">
        <v>1.0330514E7</v>
      </c>
      <c r="G2925" s="17">
        <v>1.1092463E7</v>
      </c>
      <c r="H2925" s="17">
        <v>1.1215458E7</v>
      </c>
    </row>
    <row r="2926">
      <c r="A2926" s="7" t="s">
        <v>6398</v>
      </c>
      <c r="B2926" s="17" t="s">
        <v>6399</v>
      </c>
      <c r="C2926" s="17">
        <v>30.0</v>
      </c>
      <c r="D2926" s="17">
        <v>9049259.633</v>
      </c>
      <c r="E2926" s="17">
        <v>5828000.0</v>
      </c>
      <c r="F2926" s="17">
        <v>6892146.0</v>
      </c>
      <c r="G2926" s="17">
        <v>9084288.0</v>
      </c>
      <c r="H2926" s="17">
        <v>2.0383495E7</v>
      </c>
    </row>
    <row r="2927">
      <c r="A2927" s="7" t="s">
        <v>6400</v>
      </c>
      <c r="B2927" s="17" t="s">
        <v>6401</v>
      </c>
      <c r="C2927" s="17">
        <v>181.0</v>
      </c>
      <c r="D2927" s="17">
        <v>1.332973264E7</v>
      </c>
      <c r="E2927" s="17">
        <v>6439033.0</v>
      </c>
      <c r="F2927" s="17">
        <v>8892413.0</v>
      </c>
      <c r="G2927" s="17">
        <v>1.373567E7</v>
      </c>
      <c r="H2927" s="17">
        <v>2.165557E7</v>
      </c>
    </row>
    <row r="2928">
      <c r="A2928" s="7" t="s">
        <v>6402</v>
      </c>
      <c r="B2928" s="17" t="s">
        <v>6403</v>
      </c>
      <c r="C2928" s="17">
        <v>374.0</v>
      </c>
      <c r="D2928" s="17">
        <v>1.668305969E7</v>
      </c>
      <c r="E2928" s="17">
        <v>7144252.0</v>
      </c>
      <c r="F2928" s="17">
        <v>1.0485145E7</v>
      </c>
      <c r="G2928" s="17">
        <v>1.7693921E7</v>
      </c>
      <c r="H2928" s="17">
        <v>2.8284624E7</v>
      </c>
    </row>
    <row r="2929">
      <c r="A2929" s="7" t="s">
        <v>6404</v>
      </c>
      <c r="B2929" s="17" t="s">
        <v>6405</v>
      </c>
      <c r="C2929" s="17">
        <v>928.0</v>
      </c>
      <c r="D2929" s="17">
        <v>1.535430421E7</v>
      </c>
      <c r="E2929" s="17">
        <v>7123737.0</v>
      </c>
      <c r="F2929" s="17">
        <v>1.0376015E7</v>
      </c>
      <c r="G2929" s="17">
        <v>1.4706517E7</v>
      </c>
      <c r="H2929" s="17">
        <v>2.3829774E7</v>
      </c>
    </row>
    <row r="2930">
      <c r="A2930" s="7" t="s">
        <v>6406</v>
      </c>
      <c r="B2930" s="17" t="s">
        <v>6407</v>
      </c>
      <c r="C2930" s="17">
        <v>106.0</v>
      </c>
      <c r="D2930" s="17">
        <v>1.662334643E7</v>
      </c>
      <c r="E2930" s="17">
        <v>7539706.0</v>
      </c>
      <c r="F2930" s="17">
        <v>1.2195809E7</v>
      </c>
      <c r="G2930" s="17">
        <v>1.9501731E7</v>
      </c>
      <c r="H2930" s="17">
        <v>3.5692665E7</v>
      </c>
    </row>
    <row r="2931">
      <c r="A2931" s="7" t="s">
        <v>6408</v>
      </c>
      <c r="B2931" s="17" t="s">
        <v>6409</v>
      </c>
      <c r="C2931" s="17">
        <v>7160.0</v>
      </c>
      <c r="D2931" s="17">
        <v>8898325.324</v>
      </c>
      <c r="E2931" s="17">
        <v>5617412.0</v>
      </c>
      <c r="F2931" s="17">
        <v>7371428.0</v>
      </c>
      <c r="G2931" s="17">
        <v>1.0158478E7</v>
      </c>
      <c r="H2931" s="17">
        <v>1.4231739E7</v>
      </c>
    </row>
    <row r="2932">
      <c r="A2932" s="7" t="s">
        <v>6410</v>
      </c>
      <c r="B2932" s="17" t="s">
        <v>6411</v>
      </c>
      <c r="C2932" s="17">
        <v>86.0</v>
      </c>
      <c r="D2932" s="17">
        <v>1.207742076E7</v>
      </c>
      <c r="E2932" s="17">
        <v>6619379.0</v>
      </c>
      <c r="F2932" s="17">
        <v>9823034.0</v>
      </c>
      <c r="G2932" s="17">
        <v>1.3196985E7</v>
      </c>
      <c r="H2932" s="17">
        <v>1.854615E7</v>
      </c>
    </row>
    <row r="2933">
      <c r="A2933" s="7" t="s">
        <v>6412</v>
      </c>
      <c r="B2933" s="17" t="s">
        <v>6413</v>
      </c>
      <c r="C2933" s="17">
        <v>740.0</v>
      </c>
      <c r="D2933" s="17">
        <v>1.028144003E7</v>
      </c>
      <c r="E2933" s="17">
        <v>6086053.0</v>
      </c>
      <c r="F2933" s="17">
        <v>7942526.0</v>
      </c>
      <c r="G2933" s="17">
        <v>1.0945963E7</v>
      </c>
      <c r="H2933" s="17">
        <v>1.7849915E7</v>
      </c>
    </row>
    <row r="2934">
      <c r="A2934" s="7" t="s">
        <v>6414</v>
      </c>
      <c r="B2934" s="17" t="s">
        <v>6415</v>
      </c>
      <c r="C2934" s="17">
        <v>250.0</v>
      </c>
      <c r="D2934" s="17">
        <v>9633312.761</v>
      </c>
      <c r="E2934" s="17">
        <v>5579500.0</v>
      </c>
      <c r="F2934" s="17">
        <v>8250225.0</v>
      </c>
      <c r="G2934" s="17">
        <v>1.19592E7</v>
      </c>
      <c r="H2934" s="17">
        <v>1.6150275E7</v>
      </c>
    </row>
    <row r="2935">
      <c r="A2935" s="7" t="s">
        <v>6416</v>
      </c>
      <c r="B2935" s="17" t="s">
        <v>6417</v>
      </c>
      <c r="C2935" s="17">
        <v>12.0</v>
      </c>
      <c r="D2935" s="17">
        <v>1.246670192E7</v>
      </c>
      <c r="E2935" s="17">
        <v>5170318.0</v>
      </c>
      <c r="F2935" s="17">
        <v>8944850.0</v>
      </c>
      <c r="G2935" s="17">
        <v>1.344579E7</v>
      </c>
      <c r="H2935" s="17">
        <v>2.2007654E7</v>
      </c>
    </row>
    <row r="2936">
      <c r="A2936" s="7" t="s">
        <v>6418</v>
      </c>
      <c r="B2936" s="17" t="s">
        <v>6419</v>
      </c>
      <c r="C2936" s="17">
        <v>213.0</v>
      </c>
      <c r="D2936" s="17">
        <v>1.223857907E7</v>
      </c>
      <c r="E2936" s="17">
        <v>6686098.0</v>
      </c>
      <c r="F2936" s="17">
        <v>8781946.0</v>
      </c>
      <c r="G2936" s="17">
        <v>1.4767169E7</v>
      </c>
      <c r="H2936" s="17">
        <v>2.1558823E7</v>
      </c>
    </row>
    <row r="2937">
      <c r="A2937" s="7" t="s">
        <v>6420</v>
      </c>
      <c r="B2937" s="17" t="s">
        <v>6421</v>
      </c>
      <c r="C2937" s="17">
        <v>18.0</v>
      </c>
      <c r="D2937" s="17">
        <v>1.2427442E7</v>
      </c>
      <c r="E2937" s="17">
        <v>5257157.0</v>
      </c>
      <c r="F2937" s="17">
        <v>9551400.0</v>
      </c>
      <c r="G2937" s="17">
        <v>1.4606199E7</v>
      </c>
      <c r="H2937" s="17">
        <v>2.6301617E7</v>
      </c>
    </row>
    <row r="2938">
      <c r="A2938" s="7" t="s">
        <v>6422</v>
      </c>
      <c r="B2938" s="17" t="s">
        <v>6423</v>
      </c>
      <c r="C2938" s="17">
        <v>382.0</v>
      </c>
      <c r="D2938" s="17">
        <v>1.219106078E7</v>
      </c>
      <c r="E2938" s="17">
        <v>6053367.0</v>
      </c>
      <c r="F2938" s="17">
        <v>8551780.0</v>
      </c>
      <c r="G2938" s="17">
        <v>1.4066749E7</v>
      </c>
      <c r="H2938" s="17">
        <v>2.2087876E7</v>
      </c>
    </row>
    <row r="2939">
      <c r="A2939" s="7" t="s">
        <v>6424</v>
      </c>
      <c r="B2939" s="17" t="s">
        <v>6425</v>
      </c>
      <c r="C2939" s="17">
        <v>158.0</v>
      </c>
      <c r="D2939" s="17">
        <v>1.404291781E7</v>
      </c>
      <c r="E2939" s="17">
        <v>7756296.0</v>
      </c>
      <c r="F2939" s="17">
        <v>1.0325774E7</v>
      </c>
      <c r="G2939" s="17">
        <v>1.5335678E7</v>
      </c>
      <c r="H2939" s="17">
        <v>2.4271743E7</v>
      </c>
    </row>
    <row r="2940">
      <c r="A2940" s="7" t="s">
        <v>6426</v>
      </c>
      <c r="B2940" s="17" t="s">
        <v>6427</v>
      </c>
      <c r="C2940" s="17">
        <v>222.0</v>
      </c>
      <c r="D2940" s="17">
        <v>1.137923079E7</v>
      </c>
      <c r="E2940" s="17">
        <v>6054739.0</v>
      </c>
      <c r="F2940" s="17">
        <v>7440500.0</v>
      </c>
      <c r="G2940" s="17">
        <v>1.1995659E7</v>
      </c>
      <c r="H2940" s="17">
        <v>2.0777788E7</v>
      </c>
    </row>
    <row r="2941">
      <c r="A2941" s="7" t="s">
        <v>6428</v>
      </c>
      <c r="B2941" s="17" t="s">
        <v>6429</v>
      </c>
      <c r="C2941" s="17">
        <v>855.0</v>
      </c>
      <c r="D2941" s="17">
        <v>1.301430653E7</v>
      </c>
      <c r="E2941" s="17">
        <v>6642930.0</v>
      </c>
      <c r="F2941" s="17">
        <v>9438185.0</v>
      </c>
      <c r="G2941" s="17">
        <v>1.4875689E7</v>
      </c>
      <c r="H2941" s="17">
        <v>2.60297E7</v>
      </c>
    </row>
    <row r="2942">
      <c r="A2942" s="7" t="s">
        <v>6430</v>
      </c>
      <c r="B2942" s="17" t="s">
        <v>6431</v>
      </c>
      <c r="C2942" s="17">
        <v>48.0</v>
      </c>
      <c r="D2942" s="17">
        <v>2.496262096E7</v>
      </c>
      <c r="E2942" s="17">
        <v>8993594.0</v>
      </c>
      <c r="F2942" s="17">
        <v>1.5325651E7</v>
      </c>
      <c r="G2942" s="17">
        <v>2.9111847E7</v>
      </c>
      <c r="H2942" s="17">
        <v>5.0029275E7</v>
      </c>
    </row>
    <row r="2943">
      <c r="A2943" s="7" t="s">
        <v>6432</v>
      </c>
      <c r="B2943" s="17" t="s">
        <v>6433</v>
      </c>
      <c r="C2943" s="17">
        <v>50.0</v>
      </c>
      <c r="D2943" s="17">
        <v>1.30485632E7</v>
      </c>
      <c r="E2943" s="17">
        <v>6347400.0</v>
      </c>
      <c r="F2943" s="17">
        <v>9998700.0</v>
      </c>
      <c r="G2943" s="17">
        <v>1.5718618E7</v>
      </c>
      <c r="H2943" s="17">
        <v>2.289383E7</v>
      </c>
    </row>
    <row r="2944">
      <c r="A2944" s="7" t="s">
        <v>6434</v>
      </c>
      <c r="B2944" s="17" t="s">
        <v>6435</v>
      </c>
      <c r="C2944" s="17">
        <v>625.0</v>
      </c>
      <c r="D2944" s="17">
        <v>1.487830739E7</v>
      </c>
      <c r="E2944" s="17">
        <v>7512909.0</v>
      </c>
      <c r="F2944" s="17">
        <v>1.0766655E7</v>
      </c>
      <c r="G2944" s="17">
        <v>1.7085466E7</v>
      </c>
      <c r="H2944" s="17">
        <v>2.6837501E7</v>
      </c>
    </row>
    <row r="2945">
      <c r="A2945" s="7" t="s">
        <v>6436</v>
      </c>
      <c r="B2945" s="17" t="s">
        <v>6437</v>
      </c>
      <c r="C2945" s="17">
        <v>2886.0</v>
      </c>
      <c r="D2945" s="17">
        <v>1.396881176E7</v>
      </c>
      <c r="E2945" s="17">
        <v>7103029.0</v>
      </c>
      <c r="F2945" s="17">
        <v>1.0159023E7</v>
      </c>
      <c r="G2945" s="17">
        <v>1.5165621E7</v>
      </c>
      <c r="H2945" s="17">
        <v>2.4861317E7</v>
      </c>
    </row>
    <row r="2946">
      <c r="A2946" s="7" t="s">
        <v>6438</v>
      </c>
      <c r="B2946" s="17" t="s">
        <v>6439</v>
      </c>
      <c r="C2946" s="17">
        <v>705.0</v>
      </c>
      <c r="D2946" s="17">
        <v>1.327353014E7</v>
      </c>
      <c r="E2946" s="17">
        <v>7002300.0</v>
      </c>
      <c r="F2946" s="17">
        <v>9588236.0</v>
      </c>
      <c r="G2946" s="17">
        <v>1.4365585E7</v>
      </c>
      <c r="H2946" s="17">
        <v>2.3828943E7</v>
      </c>
    </row>
    <row r="2947">
      <c r="A2947" s="7" t="s">
        <v>6440</v>
      </c>
      <c r="B2947" s="17" t="s">
        <v>6441</v>
      </c>
      <c r="C2947" s="17">
        <v>28.0</v>
      </c>
      <c r="D2947" s="17">
        <v>2.118219632E7</v>
      </c>
      <c r="E2947" s="17">
        <v>1.0909309E7</v>
      </c>
      <c r="F2947" s="17">
        <v>1.5260377E7</v>
      </c>
      <c r="G2947" s="17">
        <v>2.7609305E7</v>
      </c>
      <c r="H2947" s="17">
        <v>4.7453274E7</v>
      </c>
    </row>
    <row r="2948">
      <c r="A2948" s="7" t="s">
        <v>6442</v>
      </c>
      <c r="B2948" s="17" t="s">
        <v>6443</v>
      </c>
      <c r="C2948" s="17">
        <v>9.0</v>
      </c>
      <c r="D2948" s="17">
        <v>1.782796656E7</v>
      </c>
      <c r="E2948" s="17">
        <v>8207905.0</v>
      </c>
      <c r="F2948" s="17">
        <v>1.1304163E7</v>
      </c>
      <c r="G2948" s="17">
        <v>1.4310271E7</v>
      </c>
      <c r="H2948" s="17">
        <v>7.2727014E7</v>
      </c>
    </row>
    <row r="2949">
      <c r="A2949" s="7" t="s">
        <v>6444</v>
      </c>
      <c r="B2949" s="17" t="s">
        <v>6445</v>
      </c>
      <c r="C2949" s="17">
        <v>445.0</v>
      </c>
      <c r="D2949" s="17">
        <v>1.566257485E7</v>
      </c>
      <c r="E2949" s="17">
        <v>7850447.0</v>
      </c>
      <c r="F2949" s="17">
        <v>1.1598993E7</v>
      </c>
      <c r="G2949" s="17">
        <v>1.82406E7</v>
      </c>
      <c r="H2949" s="17">
        <v>2.6681728E7</v>
      </c>
    </row>
    <row r="2950">
      <c r="A2950" s="7" t="s">
        <v>6446</v>
      </c>
      <c r="B2950" s="17" t="s">
        <v>6447</v>
      </c>
      <c r="C2950" s="17">
        <v>32.0</v>
      </c>
      <c r="D2950" s="17">
        <v>1.138668438E7</v>
      </c>
      <c r="E2950" s="17">
        <v>5324497.0</v>
      </c>
      <c r="F2950" s="17">
        <v>7262456.0</v>
      </c>
      <c r="G2950" s="17">
        <v>1.2710425E7</v>
      </c>
      <c r="H2950" s="17">
        <v>2.2206219E7</v>
      </c>
    </row>
    <row r="2951">
      <c r="A2951" s="7" t="s">
        <v>6448</v>
      </c>
      <c r="B2951" s="17" t="s">
        <v>6449</v>
      </c>
      <c r="C2951" s="17">
        <v>28.0</v>
      </c>
      <c r="D2951" s="17">
        <v>2.454128818E7</v>
      </c>
      <c r="E2951" s="17">
        <v>1.019475E7</v>
      </c>
      <c r="F2951" s="17">
        <v>2.0170712E7</v>
      </c>
      <c r="G2951" s="17">
        <v>3.7902971E7</v>
      </c>
      <c r="H2951" s="17">
        <v>4.8334787E7</v>
      </c>
    </row>
    <row r="2952">
      <c r="A2952" s="7" t="s">
        <v>6450</v>
      </c>
      <c r="B2952" s="17" t="s">
        <v>6451</v>
      </c>
      <c r="C2952" s="17">
        <v>69.0</v>
      </c>
      <c r="D2952" s="17">
        <v>3.119179149E7</v>
      </c>
      <c r="E2952" s="17">
        <v>1.4072189E7</v>
      </c>
      <c r="F2952" s="17">
        <v>2.4634731E7</v>
      </c>
      <c r="G2952" s="17">
        <v>3.4815118E7</v>
      </c>
      <c r="H2952" s="17">
        <v>5.959529E7</v>
      </c>
    </row>
    <row r="2953">
      <c r="A2953" s="7" t="s">
        <v>6452</v>
      </c>
      <c r="B2953" s="17" t="s">
        <v>6453</v>
      </c>
      <c r="C2953" s="17">
        <v>6.0</v>
      </c>
      <c r="D2953" s="17">
        <v>2.768178267E7</v>
      </c>
      <c r="E2953" s="17">
        <v>1.1208788E7</v>
      </c>
      <c r="F2953" s="17">
        <v>1.2049571E7</v>
      </c>
      <c r="G2953" s="17">
        <v>4.5127204E7</v>
      </c>
      <c r="H2953" s="17">
        <v>5.4772E7</v>
      </c>
    </row>
    <row r="2954">
      <c r="A2954" s="7" t="s">
        <v>6454</v>
      </c>
      <c r="B2954" s="17" t="s">
        <v>6455</v>
      </c>
      <c r="C2954" s="17">
        <v>15.0</v>
      </c>
      <c r="D2954" s="17">
        <v>5.077520887E7</v>
      </c>
      <c r="E2954" s="17">
        <v>1.6983256E7</v>
      </c>
      <c r="F2954" s="17">
        <v>3.8547429E7</v>
      </c>
      <c r="G2954" s="17">
        <v>4.7697669E7</v>
      </c>
      <c r="H2954" s="17">
        <v>1.15963381E8</v>
      </c>
    </row>
    <row r="2955">
      <c r="A2955" s="7" t="s">
        <v>6456</v>
      </c>
      <c r="B2955" s="17" t="s">
        <v>6457</v>
      </c>
      <c r="C2955" s="17">
        <v>6.0</v>
      </c>
      <c r="D2955" s="17">
        <v>1.03365235E7</v>
      </c>
      <c r="E2955" s="17">
        <v>7382788.0</v>
      </c>
      <c r="F2955" s="17">
        <v>7539694.0</v>
      </c>
      <c r="G2955" s="17">
        <v>1.4693852E7</v>
      </c>
      <c r="H2955" s="17">
        <v>1.9784E7</v>
      </c>
    </row>
    <row r="2956">
      <c r="A2956" s="7" t="s">
        <v>6458</v>
      </c>
      <c r="B2956" s="17" t="s">
        <v>6459</v>
      </c>
      <c r="C2956" s="17">
        <v>3.0</v>
      </c>
      <c r="D2956" s="17">
        <v>1.987396967E7</v>
      </c>
      <c r="E2956" s="17">
        <v>6870823.0</v>
      </c>
      <c r="F2956" s="17">
        <v>7187214.0</v>
      </c>
      <c r="G2956" s="17">
        <v>4.5563872E7</v>
      </c>
      <c r="H2956" s="17">
        <v>4.5563872E7</v>
      </c>
    </row>
    <row r="2957">
      <c r="A2957" s="7" t="s">
        <v>6460</v>
      </c>
      <c r="B2957" s="17" t="s">
        <v>6461</v>
      </c>
      <c r="C2957" s="17">
        <v>138.0</v>
      </c>
      <c r="D2957" s="17">
        <v>1.689356798E7</v>
      </c>
      <c r="E2957" s="17">
        <v>7117411.0</v>
      </c>
      <c r="F2957" s="17">
        <v>1.13495E7</v>
      </c>
      <c r="G2957" s="17">
        <v>2.0936811E7</v>
      </c>
      <c r="H2957" s="17">
        <v>3.5404832E7</v>
      </c>
    </row>
    <row r="2958">
      <c r="A2958" s="7" t="s">
        <v>6462</v>
      </c>
      <c r="B2958" s="17" t="s">
        <v>6463</v>
      </c>
      <c r="C2958" s="17">
        <v>495.0</v>
      </c>
      <c r="D2958" s="17">
        <v>1.640967587E7</v>
      </c>
      <c r="E2958" s="17">
        <v>7943500.0</v>
      </c>
      <c r="F2958" s="17">
        <v>1.2222654E7</v>
      </c>
      <c r="G2958" s="17">
        <v>1.9461822E7</v>
      </c>
      <c r="H2958" s="17">
        <v>3.1459862E7</v>
      </c>
    </row>
    <row r="2959">
      <c r="A2959" s="7" t="s">
        <v>6464</v>
      </c>
      <c r="B2959" s="17" t="s">
        <v>6465</v>
      </c>
      <c r="C2959" s="17">
        <v>37.0</v>
      </c>
      <c r="D2959" s="17">
        <v>1.479508084E7</v>
      </c>
      <c r="E2959" s="17">
        <v>8357394.0</v>
      </c>
      <c r="F2959" s="17">
        <v>1.24904E7</v>
      </c>
      <c r="G2959" s="17">
        <v>1.8261377E7</v>
      </c>
      <c r="H2959" s="17">
        <v>2.5227734E7</v>
      </c>
    </row>
    <row r="2960">
      <c r="A2960" s="7" t="s">
        <v>6466</v>
      </c>
      <c r="B2960" s="17" t="s">
        <v>6467</v>
      </c>
      <c r="C2960" s="17">
        <v>115.0</v>
      </c>
      <c r="D2960" s="17">
        <v>1.006312781E8</v>
      </c>
      <c r="E2960" s="17">
        <v>9843175.0</v>
      </c>
      <c r="F2960" s="17">
        <v>1.5523567E7</v>
      </c>
      <c r="G2960" s="17">
        <v>3.1970984E7</v>
      </c>
      <c r="H2960" s="17">
        <v>4.817925E7</v>
      </c>
    </row>
    <row r="2961">
      <c r="A2961" s="7" t="s">
        <v>6468</v>
      </c>
      <c r="B2961" s="17" t="s">
        <v>6469</v>
      </c>
      <c r="C2961" s="17">
        <v>3.0</v>
      </c>
      <c r="D2961" s="17">
        <v>1.358578367E7</v>
      </c>
      <c r="E2961" s="17">
        <v>5875000.0</v>
      </c>
      <c r="F2961" s="17">
        <v>1.7191749E7</v>
      </c>
      <c r="G2961" s="17">
        <v>1.7690602E7</v>
      </c>
      <c r="H2961" s="17">
        <v>1.7690602E7</v>
      </c>
    </row>
    <row r="2962">
      <c r="A2962" s="7" t="s">
        <v>6470</v>
      </c>
      <c r="B2962" s="17" t="s">
        <v>6471</v>
      </c>
      <c r="C2962" s="17">
        <v>6.0</v>
      </c>
      <c r="D2962" s="17">
        <v>2.3497821E7</v>
      </c>
      <c r="E2962" s="17">
        <v>7196888.0</v>
      </c>
      <c r="F2962" s="17">
        <v>2.4318707E7</v>
      </c>
      <c r="G2962" s="17">
        <v>3.4050088E7</v>
      </c>
      <c r="H2962" s="17">
        <v>3.780985E7</v>
      </c>
    </row>
    <row r="2963">
      <c r="A2963" s="7" t="s">
        <v>6472</v>
      </c>
      <c r="B2963" s="17" t="s">
        <v>6473</v>
      </c>
      <c r="C2963" s="17">
        <v>18.0</v>
      </c>
      <c r="D2963" s="17">
        <v>2.975584244E7</v>
      </c>
      <c r="E2963" s="17">
        <v>1.5275313E7</v>
      </c>
      <c r="F2963" s="17">
        <v>2.3247104E7</v>
      </c>
      <c r="G2963" s="17">
        <v>4.0546814E7</v>
      </c>
      <c r="H2963" s="17">
        <v>6.2815923E7</v>
      </c>
    </row>
    <row r="2964">
      <c r="A2964" s="7" t="s">
        <v>6474</v>
      </c>
      <c r="B2964" s="17" t="s">
        <v>6475</v>
      </c>
      <c r="C2964" s="17">
        <v>124.0</v>
      </c>
      <c r="D2964" s="17">
        <v>1.576588863E7</v>
      </c>
      <c r="E2964" s="17">
        <v>7521513.0</v>
      </c>
      <c r="F2964" s="17">
        <v>1.0610618E7</v>
      </c>
      <c r="G2964" s="17">
        <v>2.1119241E7</v>
      </c>
      <c r="H2964" s="17">
        <v>3.0554044E7</v>
      </c>
    </row>
    <row r="2965">
      <c r="A2965" s="7" t="s">
        <v>6476</v>
      </c>
      <c r="B2965" s="17" t="s">
        <v>6477</v>
      </c>
      <c r="C2965" s="17">
        <v>81.0</v>
      </c>
      <c r="D2965" s="17">
        <v>2.186949685E7</v>
      </c>
      <c r="E2965" s="17">
        <v>1.0457355E7</v>
      </c>
      <c r="F2965" s="17">
        <v>1.3483434E7</v>
      </c>
      <c r="G2965" s="17">
        <v>2.43346E7</v>
      </c>
      <c r="H2965" s="17">
        <v>4.2096704E7</v>
      </c>
    </row>
    <row r="2966">
      <c r="A2966" s="7" t="s">
        <v>6478</v>
      </c>
      <c r="B2966" s="17" t="s">
        <v>6479</v>
      </c>
      <c r="C2966" s="17">
        <v>1223.0</v>
      </c>
      <c r="D2966" s="17">
        <v>1.679640467E7</v>
      </c>
      <c r="E2966" s="17">
        <v>7620305.0</v>
      </c>
      <c r="F2966" s="17">
        <v>1.0213256E7</v>
      </c>
      <c r="G2966" s="17">
        <v>1.667801E7</v>
      </c>
      <c r="H2966" s="17">
        <v>3.0487359E7</v>
      </c>
    </row>
    <row r="2967">
      <c r="A2967" s="7" t="s">
        <v>6480</v>
      </c>
      <c r="B2967" s="17" t="s">
        <v>6481</v>
      </c>
      <c r="C2967" s="17">
        <v>194.0</v>
      </c>
      <c r="D2967" s="17">
        <v>1.776269257E7</v>
      </c>
      <c r="E2967" s="17">
        <v>8170781.0</v>
      </c>
      <c r="F2967" s="17">
        <v>1.0661576E7</v>
      </c>
      <c r="G2967" s="17">
        <v>1.7548741E7</v>
      </c>
      <c r="H2967" s="17">
        <v>3.4321101E7</v>
      </c>
    </row>
    <row r="2968">
      <c r="A2968" s="7" t="s">
        <v>6482</v>
      </c>
      <c r="B2968" s="17" t="s">
        <v>6483</v>
      </c>
      <c r="C2968" s="17">
        <v>452.0</v>
      </c>
      <c r="D2968" s="17">
        <v>1.447230555E7</v>
      </c>
      <c r="E2968" s="17">
        <v>7264908.0</v>
      </c>
      <c r="F2968" s="17">
        <v>9213674.0</v>
      </c>
      <c r="G2968" s="17">
        <v>1.5607447E7</v>
      </c>
      <c r="H2968" s="17">
        <v>2.54649E7</v>
      </c>
    </row>
    <row r="2969">
      <c r="A2969" s="7" t="s">
        <v>6484</v>
      </c>
      <c r="B2969" s="17" t="s">
        <v>6485</v>
      </c>
      <c r="C2969" s="17">
        <v>5.0</v>
      </c>
      <c r="D2969" s="17">
        <v>8471363.2</v>
      </c>
      <c r="E2969" s="17">
        <v>5456539.0</v>
      </c>
      <c r="F2969" s="17">
        <v>6086547.0</v>
      </c>
      <c r="G2969" s="17">
        <v>8768580.0</v>
      </c>
      <c r="H2969" s="17">
        <v>2.092175E7</v>
      </c>
    </row>
    <row r="2970">
      <c r="A2970" s="7" t="s">
        <v>6486</v>
      </c>
      <c r="B2970" s="17" t="s">
        <v>6487</v>
      </c>
      <c r="C2970" s="17">
        <v>5.0</v>
      </c>
      <c r="D2970" s="17">
        <v>3.84850834E7</v>
      </c>
      <c r="E2970" s="17">
        <v>8832000.0</v>
      </c>
      <c r="F2970" s="17">
        <v>9217760.0</v>
      </c>
      <c r="G2970" s="17">
        <v>3.7365788E7</v>
      </c>
      <c r="H2970" s="17">
        <v>1.29926201E8</v>
      </c>
    </row>
    <row r="2971">
      <c r="A2971" s="7" t="s">
        <v>6488</v>
      </c>
      <c r="B2971" s="17" t="s">
        <v>6489</v>
      </c>
      <c r="C2971" s="17">
        <v>5.0</v>
      </c>
      <c r="D2971" s="17">
        <v>6750445.8</v>
      </c>
      <c r="E2971" s="17">
        <v>2216284.0</v>
      </c>
      <c r="F2971" s="17">
        <v>5194659.0</v>
      </c>
      <c r="G2971" s="17">
        <v>6357400.0</v>
      </c>
      <c r="H2971" s="17">
        <v>1.82588E7</v>
      </c>
    </row>
    <row r="2972">
      <c r="A2972" s="7" t="s">
        <v>6490</v>
      </c>
      <c r="B2972" s="17" t="s">
        <v>6491</v>
      </c>
      <c r="C2972" s="17">
        <v>8.0</v>
      </c>
      <c r="D2972" s="17">
        <v>1.671584038E7</v>
      </c>
      <c r="E2972" s="17">
        <v>3661500.0</v>
      </c>
      <c r="F2972" s="17">
        <v>9758200.0</v>
      </c>
      <c r="G2972" s="17">
        <v>2.7977914E7</v>
      </c>
      <c r="H2972" s="17">
        <v>4.327542E7</v>
      </c>
    </row>
    <row r="2973">
      <c r="A2973" s="7" t="s">
        <v>6492</v>
      </c>
      <c r="B2973" s="17" t="s">
        <v>6493</v>
      </c>
      <c r="C2973" s="17">
        <v>14.0</v>
      </c>
      <c r="D2973" s="17">
        <v>1.686024007E7</v>
      </c>
      <c r="E2973" s="17">
        <v>4920137.0</v>
      </c>
      <c r="F2973" s="17">
        <v>1.770351E7</v>
      </c>
      <c r="G2973" s="17">
        <v>2.1769713E7</v>
      </c>
      <c r="H2973" s="17">
        <v>3.268944E7</v>
      </c>
    </row>
    <row r="2974">
      <c r="A2974" s="7" t="s">
        <v>6494</v>
      </c>
      <c r="B2974" s="17" t="s">
        <v>6495</v>
      </c>
      <c r="C2974" s="17">
        <v>144.0</v>
      </c>
      <c r="D2974" s="17">
        <v>1.296428976E7</v>
      </c>
      <c r="E2974" s="17">
        <v>6472570.0</v>
      </c>
      <c r="F2974" s="17">
        <v>9427081.0</v>
      </c>
      <c r="G2974" s="17">
        <v>1.4736102E7</v>
      </c>
      <c r="H2974" s="17">
        <v>2.6002129E7</v>
      </c>
    </row>
    <row r="2975">
      <c r="A2975" s="7" t="s">
        <v>6496</v>
      </c>
      <c r="B2975" s="17" t="s">
        <v>6497</v>
      </c>
      <c r="C2975" s="17">
        <v>619.0</v>
      </c>
      <c r="D2975" s="17">
        <v>1.235402937E7</v>
      </c>
      <c r="E2975" s="17">
        <v>6392189.0</v>
      </c>
      <c r="F2975" s="17">
        <v>8977900.0</v>
      </c>
      <c r="G2975" s="17">
        <v>1.3595112E7</v>
      </c>
      <c r="H2975" s="17">
        <v>2.2128E7</v>
      </c>
    </row>
    <row r="2976">
      <c r="A2976" s="7" t="s">
        <v>6498</v>
      </c>
      <c r="B2976" s="17" t="s">
        <v>6499</v>
      </c>
      <c r="C2976" s="17">
        <v>220.0</v>
      </c>
      <c r="D2976" s="17">
        <v>2.306907903E7</v>
      </c>
      <c r="E2976" s="17">
        <v>8299355.0</v>
      </c>
      <c r="F2976" s="17">
        <v>1.2807709E7</v>
      </c>
      <c r="G2976" s="17">
        <v>2.50625E7</v>
      </c>
      <c r="H2976" s="17">
        <v>4.3593724E7</v>
      </c>
    </row>
    <row r="2977">
      <c r="A2977" s="7" t="s">
        <v>6500</v>
      </c>
      <c r="B2977" s="17" t="s">
        <v>6501</v>
      </c>
      <c r="C2977" s="17">
        <v>48.0</v>
      </c>
      <c r="D2977" s="17">
        <v>9170333.646</v>
      </c>
      <c r="E2977" s="17">
        <v>5831694.0</v>
      </c>
      <c r="F2977" s="17">
        <v>8394511.0</v>
      </c>
      <c r="G2977" s="17">
        <v>1.1049025E7</v>
      </c>
      <c r="H2977" s="17">
        <v>1.4145789E7</v>
      </c>
    </row>
    <row r="2978">
      <c r="A2978" s="7" t="s">
        <v>6502</v>
      </c>
      <c r="B2978" s="17" t="s">
        <v>6503</v>
      </c>
      <c r="C2978" s="17">
        <v>1243.0</v>
      </c>
      <c r="D2978" s="17">
        <v>1.471326339E7</v>
      </c>
      <c r="E2978" s="17">
        <v>7662879.0</v>
      </c>
      <c r="F2978" s="17">
        <v>1.2212619E7</v>
      </c>
      <c r="G2978" s="17">
        <v>1.5151554E7</v>
      </c>
      <c r="H2978" s="17">
        <v>2.554092E7</v>
      </c>
    </row>
    <row r="2979">
      <c r="A2979" s="7" t="s">
        <v>6504</v>
      </c>
      <c r="B2979" s="17" t="s">
        <v>6505</v>
      </c>
      <c r="C2979" s="17">
        <v>379.0</v>
      </c>
      <c r="D2979" s="17">
        <v>1.682655375E7</v>
      </c>
      <c r="E2979" s="17">
        <v>8053171.0</v>
      </c>
      <c r="F2979" s="17">
        <v>1.1585435E7</v>
      </c>
      <c r="G2979" s="17">
        <v>1.9209668E7</v>
      </c>
      <c r="H2979" s="17">
        <v>3.3615808E7</v>
      </c>
    </row>
    <row r="2980">
      <c r="A2980" s="7" t="s">
        <v>6506</v>
      </c>
      <c r="B2980" s="17" t="s">
        <v>6507</v>
      </c>
      <c r="C2980" s="17">
        <v>113.0</v>
      </c>
      <c r="D2980" s="17">
        <v>2.87197636E7</v>
      </c>
      <c r="E2980" s="17">
        <v>1.8220949E7</v>
      </c>
      <c r="F2980" s="17">
        <v>2.2953051E7</v>
      </c>
      <c r="G2980" s="17">
        <v>3.10976E7</v>
      </c>
      <c r="H2980" s="17">
        <v>5.8979124E7</v>
      </c>
    </row>
    <row r="2981">
      <c r="A2981" s="7" t="s">
        <v>6508</v>
      </c>
      <c r="B2981" s="17" t="s">
        <v>6509</v>
      </c>
      <c r="C2981" s="17">
        <v>569.0</v>
      </c>
      <c r="D2981" s="17">
        <v>1.757493751E7</v>
      </c>
      <c r="E2981" s="17">
        <v>6966641.0</v>
      </c>
      <c r="F2981" s="17">
        <v>1.1269145E7</v>
      </c>
      <c r="G2981" s="17">
        <v>2.21397E7</v>
      </c>
      <c r="H2981" s="17">
        <v>3.4731427E7</v>
      </c>
    </row>
    <row r="2982">
      <c r="A2982" s="7" t="s">
        <v>6510</v>
      </c>
      <c r="B2982" s="17" t="s">
        <v>6511</v>
      </c>
      <c r="C2982" s="17">
        <v>12298.0</v>
      </c>
      <c r="D2982" s="17">
        <v>1.532918046E7</v>
      </c>
      <c r="E2982" s="17">
        <v>7242833.0</v>
      </c>
      <c r="F2982" s="17">
        <v>1.054536E7</v>
      </c>
      <c r="G2982" s="17">
        <v>1.595165E7</v>
      </c>
      <c r="H2982" s="17">
        <v>2.66986E7</v>
      </c>
    </row>
    <row r="2983">
      <c r="A2983" s="7" t="s">
        <v>6512</v>
      </c>
      <c r="B2983" s="17" t="s">
        <v>6513</v>
      </c>
      <c r="C2983" s="17">
        <v>25.0</v>
      </c>
      <c r="D2983" s="17">
        <v>1.41385394E7</v>
      </c>
      <c r="E2983" s="17">
        <v>7124700.0</v>
      </c>
      <c r="F2983" s="17">
        <v>8836500.0</v>
      </c>
      <c r="G2983" s="17">
        <v>1.3441347E7</v>
      </c>
      <c r="H2983" s="17">
        <v>2.518269E7</v>
      </c>
    </row>
    <row r="2984">
      <c r="A2984" s="7" t="s">
        <v>6514</v>
      </c>
      <c r="B2984" s="17" t="s">
        <v>6515</v>
      </c>
      <c r="C2984" s="17">
        <v>393.0</v>
      </c>
      <c r="D2984" s="17">
        <v>2.247777553E7</v>
      </c>
      <c r="E2984" s="17">
        <v>7719984.0</v>
      </c>
      <c r="F2984" s="17">
        <v>1.4932795E7</v>
      </c>
      <c r="G2984" s="17">
        <v>2.4797375E7</v>
      </c>
      <c r="H2984" s="17">
        <v>4.567455E7</v>
      </c>
    </row>
    <row r="2985">
      <c r="A2985" s="7" t="s">
        <v>6516</v>
      </c>
      <c r="B2985" s="17" t="s">
        <v>6517</v>
      </c>
      <c r="C2985" s="17">
        <v>15563.0</v>
      </c>
      <c r="D2985" s="17">
        <v>1.067429901E7</v>
      </c>
      <c r="E2985" s="17">
        <v>5796500.0</v>
      </c>
      <c r="F2985" s="17">
        <v>8070449.0</v>
      </c>
      <c r="G2985" s="17">
        <v>1.16934E7</v>
      </c>
      <c r="H2985" s="17">
        <v>1.8707067E7</v>
      </c>
    </row>
    <row r="2986">
      <c r="A2986" s="7" t="s">
        <v>6518</v>
      </c>
      <c r="B2986" s="17" t="s">
        <v>6519</v>
      </c>
      <c r="C2986" s="17">
        <v>77.0</v>
      </c>
      <c r="D2986" s="17">
        <v>1.171873504E7</v>
      </c>
      <c r="E2986" s="17">
        <v>5760750.0</v>
      </c>
      <c r="F2986" s="17">
        <v>8352213.0</v>
      </c>
      <c r="G2986" s="17">
        <v>1.2137943E7</v>
      </c>
      <c r="H2986" s="17">
        <v>2.0989968E7</v>
      </c>
    </row>
    <row r="2987">
      <c r="A2987" s="7" t="s">
        <v>952</v>
      </c>
      <c r="B2987" s="17" t="s">
        <v>953</v>
      </c>
      <c r="C2987" s="17">
        <v>3172.0</v>
      </c>
      <c r="D2987" s="17">
        <v>8751279.518</v>
      </c>
      <c r="E2987" s="17">
        <v>5495397.0</v>
      </c>
      <c r="F2987" s="17">
        <v>7168365.0</v>
      </c>
      <c r="G2987" s="17">
        <v>9894934.0</v>
      </c>
      <c r="H2987" s="17">
        <v>1.4222781E7</v>
      </c>
    </row>
    <row r="2988">
      <c r="A2988" s="7" t="s">
        <v>954</v>
      </c>
      <c r="B2988" s="17" t="s">
        <v>955</v>
      </c>
      <c r="C2988" s="17">
        <v>1341.0</v>
      </c>
      <c r="D2988" s="17">
        <v>1.137578023E7</v>
      </c>
      <c r="E2988" s="17">
        <v>6054150.0</v>
      </c>
      <c r="F2988" s="17">
        <v>9505250.0</v>
      </c>
      <c r="G2988" s="17">
        <v>1.2134E7</v>
      </c>
      <c r="H2988" s="17">
        <v>1.6635719E7</v>
      </c>
    </row>
    <row r="2989">
      <c r="A2989" s="7" t="s">
        <v>956</v>
      </c>
      <c r="B2989" s="17" t="s">
        <v>958</v>
      </c>
      <c r="C2989" s="17">
        <v>36029.0</v>
      </c>
      <c r="D2989" s="17">
        <v>1.030477901E7</v>
      </c>
      <c r="E2989" s="17">
        <v>5866703.0</v>
      </c>
      <c r="F2989" s="17">
        <v>7938662.0</v>
      </c>
      <c r="G2989" s="17">
        <v>1.11457E7</v>
      </c>
      <c r="H2989" s="17">
        <v>1.6483074E7</v>
      </c>
    </row>
    <row r="2990">
      <c r="A2990" s="7" t="s">
        <v>959</v>
      </c>
      <c r="B2990" s="17" t="s">
        <v>960</v>
      </c>
      <c r="C2990" s="17">
        <v>13.0</v>
      </c>
      <c r="D2990" s="17">
        <v>9318964.692</v>
      </c>
      <c r="E2990" s="17">
        <v>6196796.0</v>
      </c>
      <c r="F2990" s="17">
        <v>8654700.0</v>
      </c>
      <c r="G2990" s="17">
        <v>1.1964165E7</v>
      </c>
      <c r="H2990" s="17">
        <v>1.6069095E7</v>
      </c>
    </row>
    <row r="2991">
      <c r="A2991" s="7" t="s">
        <v>961</v>
      </c>
      <c r="B2991" s="17" t="s">
        <v>962</v>
      </c>
      <c r="C2991" s="17">
        <v>175.0</v>
      </c>
      <c r="D2991" s="17">
        <v>1.26263255E7</v>
      </c>
      <c r="E2991" s="17">
        <v>6932880.0</v>
      </c>
      <c r="F2991" s="17">
        <v>9568000.0</v>
      </c>
      <c r="G2991" s="17">
        <v>1.4528985E7</v>
      </c>
      <c r="H2991" s="17">
        <v>2.080392E7</v>
      </c>
    </row>
    <row r="2992">
      <c r="A2992" s="7" t="s">
        <v>963</v>
      </c>
      <c r="B2992" s="17" t="s">
        <v>964</v>
      </c>
      <c r="C2992" s="17">
        <v>30.0</v>
      </c>
      <c r="D2992" s="17">
        <v>5.43817733E7</v>
      </c>
      <c r="E2992" s="17">
        <v>9311220.0</v>
      </c>
      <c r="F2992" s="17">
        <v>1.4892381E7</v>
      </c>
      <c r="G2992" s="17">
        <v>6.15405E7</v>
      </c>
      <c r="H2992" s="17">
        <v>1.67466995E8</v>
      </c>
    </row>
    <row r="2993">
      <c r="A2993" s="7" t="s">
        <v>965</v>
      </c>
      <c r="B2993" s="17" t="s">
        <v>966</v>
      </c>
      <c r="C2993" s="17">
        <v>4697.0</v>
      </c>
      <c r="D2993" s="17">
        <v>1.260798071E7</v>
      </c>
      <c r="E2993" s="17">
        <v>6768606.0</v>
      </c>
      <c r="F2993" s="17">
        <v>9504979.0</v>
      </c>
      <c r="G2993" s="17">
        <v>1.4998454E7</v>
      </c>
      <c r="H2993" s="17">
        <v>2.200417E7</v>
      </c>
    </row>
    <row r="2994">
      <c r="A2994" s="7" t="s">
        <v>967</v>
      </c>
      <c r="B2994" s="17" t="s">
        <v>968</v>
      </c>
      <c r="C2994" s="17">
        <v>4443.0</v>
      </c>
      <c r="D2994" s="17">
        <v>1.200401288E7</v>
      </c>
      <c r="E2994" s="17">
        <v>6498624.0</v>
      </c>
      <c r="F2994" s="17">
        <v>8855306.0</v>
      </c>
      <c r="G2994" s="17">
        <v>1.2557682E7</v>
      </c>
      <c r="H2994" s="17">
        <v>2.0536616E7</v>
      </c>
    </row>
    <row r="2995">
      <c r="A2995" s="7" t="s">
        <v>969</v>
      </c>
      <c r="B2995" s="17" t="s">
        <v>970</v>
      </c>
      <c r="C2995" s="17">
        <v>1466.0</v>
      </c>
      <c r="D2995" s="17">
        <v>1.27551131E7</v>
      </c>
      <c r="E2995" s="17">
        <v>5979679.0</v>
      </c>
      <c r="F2995" s="17">
        <v>8072200.0</v>
      </c>
      <c r="G2995" s="17">
        <v>1.2505093E7</v>
      </c>
      <c r="H2995" s="17">
        <v>2.2253473E7</v>
      </c>
    </row>
    <row r="2996">
      <c r="A2996" s="7" t="s">
        <v>6520</v>
      </c>
      <c r="B2996" s="17" t="s">
        <v>6521</v>
      </c>
      <c r="C2996" s="17">
        <v>1178.0</v>
      </c>
      <c r="D2996" s="17">
        <v>1.056970986E7</v>
      </c>
      <c r="E2996" s="17">
        <v>5198501.0</v>
      </c>
      <c r="F2996" s="17">
        <v>7250381.0</v>
      </c>
      <c r="G2996" s="17">
        <v>1.1748609E7</v>
      </c>
      <c r="H2996" s="17">
        <v>2.0060201E7</v>
      </c>
    </row>
    <row r="2997">
      <c r="A2997" s="7" t="s">
        <v>6522</v>
      </c>
      <c r="B2997" s="17" t="s">
        <v>6523</v>
      </c>
      <c r="C2997" s="17">
        <v>854.0</v>
      </c>
      <c r="D2997" s="17">
        <v>1.325293305E7</v>
      </c>
      <c r="E2997" s="17">
        <v>7024387.0</v>
      </c>
      <c r="F2997" s="17">
        <v>9617100.0</v>
      </c>
      <c r="G2997" s="17">
        <v>1.4058159E7</v>
      </c>
      <c r="H2997" s="17">
        <v>2.4489739E7</v>
      </c>
    </row>
    <row r="2998">
      <c r="A2998" s="7" t="s">
        <v>6524</v>
      </c>
      <c r="B2998" s="17" t="s">
        <v>6525</v>
      </c>
      <c r="C2998" s="17">
        <v>32.0</v>
      </c>
      <c r="D2998" s="17">
        <v>1.318991097E7</v>
      </c>
      <c r="E2998" s="17">
        <v>6300752.0</v>
      </c>
      <c r="F2998" s="17">
        <v>1.000815E7</v>
      </c>
      <c r="G2998" s="17">
        <v>1.3692602E7</v>
      </c>
      <c r="H2998" s="17">
        <v>2.5753535E7</v>
      </c>
    </row>
    <row r="2999">
      <c r="A2999" s="7" t="s">
        <v>6526</v>
      </c>
      <c r="B2999" s="17" t="s">
        <v>6527</v>
      </c>
      <c r="C2999" s="17">
        <v>342.0</v>
      </c>
      <c r="D2999" s="17">
        <v>3.255447424E7</v>
      </c>
      <c r="E2999" s="17">
        <v>1.321092E7</v>
      </c>
      <c r="F2999" s="17">
        <v>2.7922976E7</v>
      </c>
      <c r="G2999" s="17">
        <v>4.193603E7</v>
      </c>
      <c r="H2999" s="17">
        <v>6.4526749E7</v>
      </c>
    </row>
    <row r="3000">
      <c r="A3000" s="7" t="s">
        <v>6528</v>
      </c>
      <c r="B3000" s="17" t="s">
        <v>6529</v>
      </c>
      <c r="C3000" s="17">
        <v>5338.0</v>
      </c>
      <c r="D3000" s="17">
        <v>1.446797424E7</v>
      </c>
      <c r="E3000" s="17">
        <v>6872184.0</v>
      </c>
      <c r="F3000" s="17">
        <v>9957056.0</v>
      </c>
      <c r="G3000" s="17">
        <v>1.5801495E7</v>
      </c>
      <c r="H3000" s="17">
        <v>2.639995E7</v>
      </c>
    </row>
    <row r="3001">
      <c r="A3001" s="7" t="s">
        <v>6530</v>
      </c>
      <c r="B3001" s="17" t="s">
        <v>6531</v>
      </c>
      <c r="C3001" s="17">
        <v>2466.0</v>
      </c>
      <c r="D3001" s="17">
        <v>1.524304062E7</v>
      </c>
      <c r="E3001" s="17">
        <v>6776386.0</v>
      </c>
      <c r="F3001" s="17">
        <v>9522226.0</v>
      </c>
      <c r="G3001" s="17">
        <v>1.510175E7</v>
      </c>
      <c r="H3001" s="17">
        <v>2.6650298E7</v>
      </c>
    </row>
    <row r="3002">
      <c r="A3002" s="7" t="s">
        <v>6532</v>
      </c>
      <c r="B3002" s="17" t="s">
        <v>6533</v>
      </c>
      <c r="C3002" s="17">
        <v>51.0</v>
      </c>
      <c r="D3002" s="17">
        <v>1.862812869E7</v>
      </c>
      <c r="E3002" s="17">
        <v>8165000.0</v>
      </c>
      <c r="F3002" s="17">
        <v>1.2137528E7</v>
      </c>
      <c r="G3002" s="17">
        <v>2.1003867E7</v>
      </c>
      <c r="H3002" s="17">
        <v>3.8196238E7</v>
      </c>
    </row>
    <row r="3003">
      <c r="A3003" s="7" t="s">
        <v>6534</v>
      </c>
      <c r="B3003" s="17" t="s">
        <v>6535</v>
      </c>
      <c r="C3003" s="17">
        <v>75.0</v>
      </c>
      <c r="D3003" s="17">
        <v>1.311788737E7</v>
      </c>
      <c r="E3003" s="17">
        <v>6933406.0</v>
      </c>
      <c r="F3003" s="17">
        <v>1.0776E7</v>
      </c>
      <c r="G3003" s="17">
        <v>1.68415E7</v>
      </c>
      <c r="H3003" s="17">
        <v>2.393315E7</v>
      </c>
    </row>
    <row r="3004">
      <c r="A3004" s="7" t="s">
        <v>6536</v>
      </c>
      <c r="B3004" s="17" t="s">
        <v>6537</v>
      </c>
      <c r="C3004" s="17">
        <v>1050.0</v>
      </c>
      <c r="D3004" s="17">
        <v>1.391851391E7</v>
      </c>
      <c r="E3004" s="17">
        <v>6664698.0</v>
      </c>
      <c r="F3004" s="17">
        <v>1.0369881E7</v>
      </c>
      <c r="G3004" s="17">
        <v>1.5489629E7</v>
      </c>
      <c r="H3004" s="17">
        <v>2.6330628E7</v>
      </c>
    </row>
    <row r="3005">
      <c r="A3005" s="7" t="s">
        <v>6538</v>
      </c>
      <c r="B3005" s="17" t="s">
        <v>6539</v>
      </c>
      <c r="C3005" s="17">
        <v>363.0</v>
      </c>
      <c r="D3005" s="17">
        <v>1.303207778E7</v>
      </c>
      <c r="E3005" s="17">
        <v>6464190.0</v>
      </c>
      <c r="F3005" s="17">
        <v>9920737.0</v>
      </c>
      <c r="G3005" s="17">
        <v>1.4375457E7</v>
      </c>
      <c r="H3005" s="17">
        <v>2.5272727E7</v>
      </c>
    </row>
    <row r="3006">
      <c r="A3006" s="7" t="s">
        <v>6540</v>
      </c>
      <c r="B3006" s="17" t="s">
        <v>6541</v>
      </c>
      <c r="C3006" s="17">
        <v>183.0</v>
      </c>
      <c r="D3006" s="17">
        <v>3.116299946E7</v>
      </c>
      <c r="E3006" s="17">
        <v>2.0425008E7</v>
      </c>
      <c r="F3006" s="17">
        <v>2.90487E7</v>
      </c>
      <c r="G3006" s="17">
        <v>3.6942023E7</v>
      </c>
      <c r="H3006" s="17">
        <v>5.0887962E7</v>
      </c>
    </row>
    <row r="3007">
      <c r="A3007" s="7" t="s">
        <v>6542</v>
      </c>
      <c r="B3007" s="17" t="s">
        <v>6543</v>
      </c>
      <c r="C3007" s="17">
        <v>27.0</v>
      </c>
      <c r="D3007" s="17">
        <v>1.428829319E7</v>
      </c>
      <c r="E3007" s="17">
        <v>7717500.0</v>
      </c>
      <c r="F3007" s="17">
        <v>9655223.0</v>
      </c>
      <c r="G3007" s="17">
        <v>1.4035699E7</v>
      </c>
      <c r="H3007" s="17">
        <v>3.6218643E7</v>
      </c>
    </row>
    <row r="3008">
      <c r="A3008" s="7" t="s">
        <v>6544</v>
      </c>
      <c r="B3008" s="17" t="s">
        <v>6545</v>
      </c>
      <c r="C3008" s="17">
        <v>38.0</v>
      </c>
      <c r="D3008" s="17">
        <v>3.563796303E7</v>
      </c>
      <c r="E3008" s="17">
        <v>1.1100309E7</v>
      </c>
      <c r="F3008" s="17">
        <v>2.905025E7</v>
      </c>
      <c r="G3008" s="17">
        <v>4.6458583E7</v>
      </c>
      <c r="H3008" s="17">
        <v>7.9697288E7</v>
      </c>
    </row>
    <row r="3009">
      <c r="A3009" s="7" t="s">
        <v>6546</v>
      </c>
      <c r="B3009" s="17" t="s">
        <v>6547</v>
      </c>
      <c r="C3009" s="17">
        <v>178.0</v>
      </c>
      <c r="D3009" s="17">
        <v>8601086.382</v>
      </c>
      <c r="E3009" s="17">
        <v>3099508.0</v>
      </c>
      <c r="F3009" s="17">
        <v>3338983.0</v>
      </c>
      <c r="G3009" s="17">
        <v>6631062.0</v>
      </c>
      <c r="H3009" s="17">
        <v>1.8513489E7</v>
      </c>
    </row>
    <row r="3010">
      <c r="A3010" s="7" t="s">
        <v>6548</v>
      </c>
      <c r="B3010" s="17" t="s">
        <v>6549</v>
      </c>
      <c r="C3010" s="17">
        <v>105.0</v>
      </c>
      <c r="D3010" s="17">
        <v>2.15262837E7</v>
      </c>
      <c r="E3010" s="17">
        <v>8241911.0</v>
      </c>
      <c r="F3010" s="17">
        <v>1.26529E7</v>
      </c>
      <c r="G3010" s="17">
        <v>2.4368838E7</v>
      </c>
      <c r="H3010" s="17">
        <v>4.3315051E7</v>
      </c>
    </row>
    <row r="3011">
      <c r="A3011" s="7" t="s">
        <v>6550</v>
      </c>
      <c r="B3011" s="17" t="s">
        <v>6551</v>
      </c>
      <c r="C3011" s="17">
        <v>111.0</v>
      </c>
      <c r="D3011" s="17">
        <v>3.464960125E7</v>
      </c>
      <c r="E3011" s="17">
        <v>1.3475166E7</v>
      </c>
      <c r="F3011" s="17">
        <v>1.6438495E7</v>
      </c>
      <c r="G3011" s="17">
        <v>4.3166399E7</v>
      </c>
      <c r="H3011" s="17">
        <v>8.109825E7</v>
      </c>
    </row>
    <row r="3012">
      <c r="A3012" s="7" t="s">
        <v>6552</v>
      </c>
      <c r="B3012" s="17" t="s">
        <v>6553</v>
      </c>
      <c r="C3012" s="17">
        <v>310.0</v>
      </c>
      <c r="D3012" s="17">
        <v>1.64617518E7</v>
      </c>
      <c r="E3012" s="17">
        <v>7172080.0</v>
      </c>
      <c r="F3012" s="17">
        <v>1.1112466E7</v>
      </c>
      <c r="G3012" s="17">
        <v>2.0075018E7</v>
      </c>
      <c r="H3012" s="17">
        <v>3.2378485E7</v>
      </c>
    </row>
    <row r="3013">
      <c r="A3013" s="7" t="s">
        <v>6554</v>
      </c>
      <c r="B3013" s="17" t="s">
        <v>6555</v>
      </c>
      <c r="C3013" s="17">
        <v>485.0</v>
      </c>
      <c r="D3013" s="17">
        <v>1.692661877E7</v>
      </c>
      <c r="E3013" s="17">
        <v>7337000.0</v>
      </c>
      <c r="F3013" s="17">
        <v>1.1051881E7</v>
      </c>
      <c r="G3013" s="17">
        <v>2.37836E7</v>
      </c>
      <c r="H3013" s="17">
        <v>3.974545E7</v>
      </c>
    </row>
    <row r="3014">
      <c r="A3014" s="7" t="s">
        <v>6556</v>
      </c>
      <c r="B3014" s="17" t="s">
        <v>6557</v>
      </c>
      <c r="C3014" s="17">
        <v>561.0</v>
      </c>
      <c r="D3014" s="17">
        <v>1.996605075E7</v>
      </c>
      <c r="E3014" s="17">
        <v>9222345.0</v>
      </c>
      <c r="F3014" s="17">
        <v>1.493995E7</v>
      </c>
      <c r="G3014" s="17">
        <v>2.487E7</v>
      </c>
      <c r="H3014" s="17">
        <v>3.7072858E7</v>
      </c>
    </row>
    <row r="3015">
      <c r="A3015" s="7" t="s">
        <v>6558</v>
      </c>
      <c r="B3015" s="17" t="s">
        <v>6559</v>
      </c>
      <c r="C3015" s="17">
        <v>65.0</v>
      </c>
      <c r="D3015" s="17">
        <v>2.410477214E7</v>
      </c>
      <c r="E3015" s="17">
        <v>1.204875E7</v>
      </c>
      <c r="F3015" s="17">
        <v>1.8495E7</v>
      </c>
      <c r="G3015" s="17">
        <v>2.8576754E7</v>
      </c>
      <c r="H3015" s="17">
        <v>3.74284E7</v>
      </c>
    </row>
    <row r="3016">
      <c r="A3016" s="7" t="s">
        <v>6560</v>
      </c>
      <c r="B3016" s="17" t="s">
        <v>6561</v>
      </c>
      <c r="C3016" s="17">
        <v>595.0</v>
      </c>
      <c r="D3016" s="17">
        <v>2.203729256E7</v>
      </c>
      <c r="E3016" s="17">
        <v>7534826.0</v>
      </c>
      <c r="F3016" s="17">
        <v>1.2071126E7</v>
      </c>
      <c r="G3016" s="17">
        <v>2.265623E7</v>
      </c>
      <c r="H3016" s="17">
        <v>4.94481E7</v>
      </c>
    </row>
    <row r="3017">
      <c r="A3017" s="7" t="s">
        <v>6562</v>
      </c>
      <c r="B3017" s="17" t="s">
        <v>6563</v>
      </c>
      <c r="C3017" s="17">
        <v>2709.0</v>
      </c>
      <c r="D3017" s="17">
        <v>1.692492289E7</v>
      </c>
      <c r="E3017" s="17">
        <v>7955663.0</v>
      </c>
      <c r="F3017" s="17">
        <v>1.1180076E7</v>
      </c>
      <c r="G3017" s="17">
        <v>1.7934553E7</v>
      </c>
      <c r="H3017" s="17">
        <v>3.2326992E7</v>
      </c>
    </row>
    <row r="3018">
      <c r="A3018" s="7" t="s">
        <v>6564</v>
      </c>
      <c r="B3018" s="17" t="s">
        <v>6565</v>
      </c>
      <c r="C3018" s="17">
        <v>87.0</v>
      </c>
      <c r="D3018" s="17">
        <v>2.377457938E7</v>
      </c>
      <c r="E3018" s="17">
        <v>6926185.0</v>
      </c>
      <c r="F3018" s="17">
        <v>1.015989E7</v>
      </c>
      <c r="G3018" s="17">
        <v>1.8308051E7</v>
      </c>
      <c r="H3018" s="17">
        <v>4.402922E7</v>
      </c>
    </row>
    <row r="3019">
      <c r="A3019" s="7" t="s">
        <v>6566</v>
      </c>
      <c r="B3019" s="17" t="s">
        <v>6567</v>
      </c>
      <c r="C3019" s="17">
        <v>645.0</v>
      </c>
      <c r="D3019" s="17">
        <v>1.805335368E7</v>
      </c>
      <c r="E3019" s="17">
        <v>6924771.0</v>
      </c>
      <c r="F3019" s="17">
        <v>1.2767617E7</v>
      </c>
      <c r="G3019" s="17">
        <v>2.3474359E7</v>
      </c>
      <c r="H3019" s="17">
        <v>3.3865218E7</v>
      </c>
    </row>
    <row r="3020">
      <c r="A3020" s="7" t="s">
        <v>6568</v>
      </c>
      <c r="B3020" s="17" t="s">
        <v>6569</v>
      </c>
      <c r="C3020" s="17">
        <v>4.0</v>
      </c>
      <c r="D3020" s="17">
        <v>5.6215488E7</v>
      </c>
      <c r="E3020" s="17">
        <v>1.00568E7</v>
      </c>
      <c r="F3020" s="17">
        <v>1.1514069E7</v>
      </c>
      <c r="G3020" s="17">
        <v>2.2767314E7</v>
      </c>
      <c r="H3020" s="17">
        <v>1.80523769E8</v>
      </c>
    </row>
    <row r="3021">
      <c r="A3021" s="7" t="s">
        <v>6570</v>
      </c>
      <c r="B3021" s="17" t="s">
        <v>6571</v>
      </c>
      <c r="C3021" s="17">
        <v>12.0</v>
      </c>
      <c r="D3021" s="17">
        <v>3.965406242E7</v>
      </c>
      <c r="E3021" s="17">
        <v>4855700.0</v>
      </c>
      <c r="F3021" s="17">
        <v>7074962.0</v>
      </c>
      <c r="G3021" s="17">
        <v>4.3878139E7</v>
      </c>
      <c r="H3021" s="17">
        <v>1.17936825E8</v>
      </c>
    </row>
    <row r="3022">
      <c r="A3022" s="7" t="s">
        <v>6572</v>
      </c>
      <c r="B3022" s="17" t="s">
        <v>6573</v>
      </c>
      <c r="C3022" s="17">
        <v>47.0</v>
      </c>
      <c r="D3022" s="17">
        <v>9073627.468</v>
      </c>
      <c r="E3022" s="17">
        <v>3232600.0</v>
      </c>
      <c r="F3022" s="17">
        <v>4686787.0</v>
      </c>
      <c r="G3022" s="17">
        <v>1.41583E7</v>
      </c>
      <c r="H3022" s="17">
        <v>2.0154998E7</v>
      </c>
    </row>
    <row r="3023">
      <c r="A3023" s="7" t="s">
        <v>6574</v>
      </c>
      <c r="B3023" s="17" t="s">
        <v>6575</v>
      </c>
      <c r="C3023" s="17">
        <v>109.0</v>
      </c>
      <c r="D3023" s="17">
        <v>1.840891497E7</v>
      </c>
      <c r="E3023" s="17">
        <v>4882610.0</v>
      </c>
      <c r="F3023" s="17">
        <v>8166584.0</v>
      </c>
      <c r="G3023" s="17">
        <v>2.1013652E7</v>
      </c>
      <c r="H3023" s="17">
        <v>6.0701852E7</v>
      </c>
    </row>
    <row r="3024">
      <c r="A3024" s="7" t="s">
        <v>6576</v>
      </c>
      <c r="B3024" s="17" t="s">
        <v>6577</v>
      </c>
      <c r="C3024" s="17">
        <v>98.0</v>
      </c>
      <c r="D3024" s="17">
        <v>8875095.364</v>
      </c>
      <c r="E3024" s="17">
        <v>3138247.0</v>
      </c>
      <c r="F3024" s="17">
        <v>5431534.0</v>
      </c>
      <c r="G3024" s="17">
        <v>8369276.0</v>
      </c>
      <c r="H3024" s="17">
        <v>1.6705006E7</v>
      </c>
    </row>
    <row r="3025">
      <c r="A3025" s="7" t="s">
        <v>6578</v>
      </c>
      <c r="B3025" s="17" t="s">
        <v>6579</v>
      </c>
      <c r="C3025" s="17">
        <v>102.0</v>
      </c>
      <c r="D3025" s="17">
        <v>1.291138897E7</v>
      </c>
      <c r="E3025" s="17">
        <v>3877667.0</v>
      </c>
      <c r="F3025" s="17">
        <v>5626529.0</v>
      </c>
      <c r="G3025" s="17">
        <v>9807322.0</v>
      </c>
      <c r="H3025" s="17">
        <v>2.7358808E7</v>
      </c>
    </row>
    <row r="3026">
      <c r="A3026" s="7" t="s">
        <v>6580</v>
      </c>
      <c r="B3026" s="17" t="s">
        <v>6581</v>
      </c>
      <c r="C3026" s="17">
        <v>276.0</v>
      </c>
      <c r="D3026" s="17">
        <v>1.719030774E7</v>
      </c>
      <c r="E3026" s="17">
        <v>4175689.0</v>
      </c>
      <c r="F3026" s="17">
        <v>8128803.0</v>
      </c>
      <c r="G3026" s="17">
        <v>1.8399668E7</v>
      </c>
      <c r="H3026" s="17">
        <v>5.1239393E7</v>
      </c>
    </row>
    <row r="3027">
      <c r="A3027" s="7" t="s">
        <v>6582</v>
      </c>
      <c r="B3027" s="17" t="s">
        <v>6583</v>
      </c>
      <c r="C3027" s="17">
        <v>328.0</v>
      </c>
      <c r="D3027" s="17">
        <v>1.430960064E7</v>
      </c>
      <c r="E3027" s="17">
        <v>6678814.0</v>
      </c>
      <c r="F3027" s="17">
        <v>1.00551E7</v>
      </c>
      <c r="G3027" s="17">
        <v>1.675955E7</v>
      </c>
      <c r="H3027" s="17">
        <v>2.7968519E7</v>
      </c>
    </row>
    <row r="3028">
      <c r="A3028" s="7" t="s">
        <v>6584</v>
      </c>
      <c r="B3028" s="17" t="s">
        <v>6585</v>
      </c>
      <c r="C3028" s="17">
        <v>35.0</v>
      </c>
      <c r="D3028" s="17">
        <v>2.658842083E7</v>
      </c>
      <c r="E3028" s="17">
        <v>9443475.0</v>
      </c>
      <c r="F3028" s="17">
        <v>1.6723501E7</v>
      </c>
      <c r="G3028" s="17">
        <v>3.2403325E7</v>
      </c>
      <c r="H3028" s="17">
        <v>5.6838102E7</v>
      </c>
    </row>
    <row r="3029">
      <c r="A3029" s="7" t="s">
        <v>1011</v>
      </c>
      <c r="B3029" s="17" t="s">
        <v>1012</v>
      </c>
      <c r="C3029" s="17">
        <v>7549.0</v>
      </c>
      <c r="D3029" s="17">
        <v>1.318010332E7</v>
      </c>
      <c r="E3029" s="17">
        <v>6886615.0</v>
      </c>
      <c r="F3029" s="17">
        <v>9590100.0</v>
      </c>
      <c r="G3029" s="17">
        <v>1.4442912E7</v>
      </c>
      <c r="H3029" s="17">
        <v>2.3758021E7</v>
      </c>
    </row>
    <row r="3030">
      <c r="A3030" s="7" t="s">
        <v>1013</v>
      </c>
      <c r="B3030" s="17" t="s">
        <v>1014</v>
      </c>
      <c r="C3030" s="17">
        <v>662.0</v>
      </c>
      <c r="D3030" s="17">
        <v>1.350611103E7</v>
      </c>
      <c r="E3030" s="17">
        <v>6937350.0</v>
      </c>
      <c r="F3030" s="17">
        <v>9556934.0</v>
      </c>
      <c r="G3030" s="17">
        <v>1.5330268E7</v>
      </c>
      <c r="H3030" s="17">
        <v>2.667915E7</v>
      </c>
    </row>
    <row r="3031">
      <c r="A3031" s="7" t="s">
        <v>6586</v>
      </c>
      <c r="B3031" s="17" t="s">
        <v>6587</v>
      </c>
      <c r="C3031" s="17">
        <v>174.0</v>
      </c>
      <c r="D3031" s="17">
        <v>1.935828352E7</v>
      </c>
      <c r="E3031" s="17">
        <v>8172910.0</v>
      </c>
      <c r="F3031" s="17">
        <v>1.1961859E7</v>
      </c>
      <c r="G3031" s="17">
        <v>2.1216976E7</v>
      </c>
      <c r="H3031" s="17">
        <v>3.9308646E7</v>
      </c>
    </row>
    <row r="3032">
      <c r="A3032" s="7" t="s">
        <v>6588</v>
      </c>
      <c r="B3032" s="17" t="s">
        <v>6589</v>
      </c>
      <c r="C3032" s="17">
        <v>41.0</v>
      </c>
      <c r="D3032" s="17">
        <v>2.304053271E7</v>
      </c>
      <c r="E3032" s="17">
        <v>7351967.0</v>
      </c>
      <c r="F3032" s="17">
        <v>1.2181006E7</v>
      </c>
      <c r="G3032" s="17">
        <v>2.3901048E7</v>
      </c>
      <c r="H3032" s="17">
        <v>3.842097E7</v>
      </c>
    </row>
    <row r="3033">
      <c r="A3033" s="7" t="s">
        <v>6590</v>
      </c>
      <c r="B3033" s="17" t="s">
        <v>6591</v>
      </c>
      <c r="C3033" s="17">
        <v>137.0</v>
      </c>
      <c r="D3033" s="17">
        <v>3.862381453E7</v>
      </c>
      <c r="E3033" s="17">
        <v>1.1933739E7</v>
      </c>
      <c r="F3033" s="17">
        <v>1.9387544E7</v>
      </c>
      <c r="G3033" s="17">
        <v>3.8314785E7</v>
      </c>
      <c r="H3033" s="17">
        <v>9.8930633E7</v>
      </c>
    </row>
    <row r="3034">
      <c r="A3034" s="7" t="s">
        <v>6592</v>
      </c>
      <c r="B3034" s="17" t="s">
        <v>6593</v>
      </c>
      <c r="C3034" s="17">
        <v>49.0</v>
      </c>
      <c r="D3034" s="17">
        <v>4.757748455E7</v>
      </c>
      <c r="E3034" s="17">
        <v>1.2695928E7</v>
      </c>
      <c r="F3034" s="17">
        <v>3.0251166E7</v>
      </c>
      <c r="G3034" s="17">
        <v>6.793989E7</v>
      </c>
      <c r="H3034" s="17">
        <v>1.09065875E8</v>
      </c>
    </row>
    <row r="3035">
      <c r="A3035" s="7" t="s">
        <v>6594</v>
      </c>
      <c r="B3035" s="17" t="s">
        <v>6595</v>
      </c>
      <c r="C3035" s="17">
        <v>134.0</v>
      </c>
      <c r="D3035" s="17">
        <v>4.346807784E7</v>
      </c>
      <c r="E3035" s="17">
        <v>1.7685751E7</v>
      </c>
      <c r="F3035" s="17">
        <v>2.8714996E7</v>
      </c>
      <c r="G3035" s="17">
        <v>5.0286045E7</v>
      </c>
      <c r="H3035" s="17">
        <v>1.0333835E8</v>
      </c>
    </row>
    <row r="3036">
      <c r="A3036" s="7" t="s">
        <v>6596</v>
      </c>
      <c r="B3036" s="17" t="s">
        <v>6597</v>
      </c>
      <c r="C3036" s="17">
        <v>29.0</v>
      </c>
      <c r="D3036" s="17">
        <v>5.78363346E7</v>
      </c>
      <c r="E3036" s="17">
        <v>2.75512E7</v>
      </c>
      <c r="F3036" s="17">
        <v>4.8850259E7</v>
      </c>
      <c r="G3036" s="17">
        <v>9.2178133E7</v>
      </c>
      <c r="H3036" s="17">
        <v>1.11745461E8</v>
      </c>
    </row>
    <row r="3037">
      <c r="A3037" s="7" t="s">
        <v>6598</v>
      </c>
      <c r="B3037" s="17" t="s">
        <v>6599</v>
      </c>
      <c r="C3037" s="17">
        <v>21.0</v>
      </c>
      <c r="D3037" s="17">
        <v>7.482677981E7</v>
      </c>
      <c r="E3037" s="17">
        <v>3.2031569E7</v>
      </c>
      <c r="F3037" s="17">
        <v>5.9027754E7</v>
      </c>
      <c r="G3037" s="17">
        <v>1.08916452E8</v>
      </c>
      <c r="H3037" s="17">
        <v>1.20558721E8</v>
      </c>
    </row>
    <row r="3038">
      <c r="A3038" s="7" t="s">
        <v>6600</v>
      </c>
      <c r="B3038" s="17" t="s">
        <v>6601</v>
      </c>
      <c r="C3038" s="17">
        <v>223.0</v>
      </c>
      <c r="D3038" s="17">
        <v>2.176426287E7</v>
      </c>
      <c r="E3038" s="17">
        <v>8366249.0</v>
      </c>
      <c r="F3038" s="17">
        <v>1.4442947E7</v>
      </c>
      <c r="G3038" s="17">
        <v>2.4585832E7</v>
      </c>
      <c r="H3038" s="17">
        <v>4.5890001E7</v>
      </c>
    </row>
    <row r="3039">
      <c r="A3039" s="7" t="s">
        <v>1015</v>
      </c>
      <c r="B3039" s="17" t="s">
        <v>1016</v>
      </c>
      <c r="C3039" s="17">
        <v>29451.0</v>
      </c>
      <c r="D3039" s="17">
        <v>1.506889161E7</v>
      </c>
      <c r="E3039" s="17">
        <v>7545000.0</v>
      </c>
      <c r="F3039" s="17">
        <v>1.0761803E7</v>
      </c>
      <c r="G3039" s="17">
        <v>1.6332126E7</v>
      </c>
      <c r="H3039" s="17">
        <v>2.6933374E7</v>
      </c>
    </row>
    <row r="3040">
      <c r="A3040" s="7" t="s">
        <v>6602</v>
      </c>
      <c r="B3040" s="17" t="s">
        <v>6603</v>
      </c>
      <c r="C3040" s="17">
        <v>1810.0</v>
      </c>
      <c r="D3040" s="17">
        <v>2.394876087E7</v>
      </c>
      <c r="E3040" s="17">
        <v>9613000.0</v>
      </c>
      <c r="F3040" s="17">
        <v>1.4814382E7</v>
      </c>
      <c r="G3040" s="17">
        <v>2.5802713E7</v>
      </c>
      <c r="H3040" s="17">
        <v>4.3995204E7</v>
      </c>
    </row>
    <row r="3041">
      <c r="A3041" s="7" t="s">
        <v>6604</v>
      </c>
      <c r="B3041" s="17" t="s">
        <v>6605</v>
      </c>
      <c r="C3041" s="17">
        <v>135.0</v>
      </c>
      <c r="D3041" s="17">
        <v>2.373892063E7</v>
      </c>
      <c r="E3041" s="17">
        <v>1.0809969E7</v>
      </c>
      <c r="F3041" s="17">
        <v>1.6218967E7</v>
      </c>
      <c r="G3041" s="17">
        <v>2.6068331E7</v>
      </c>
      <c r="H3041" s="17">
        <v>5.0466448E7</v>
      </c>
    </row>
    <row r="3042">
      <c r="A3042" s="7" t="s">
        <v>6606</v>
      </c>
      <c r="B3042" s="17" t="s">
        <v>6607</v>
      </c>
      <c r="C3042" s="17">
        <v>244.0</v>
      </c>
      <c r="D3042" s="17">
        <v>2.445271691E7</v>
      </c>
      <c r="E3042" s="17">
        <v>1.1268967E7</v>
      </c>
      <c r="F3042" s="17">
        <v>1.5900941E7</v>
      </c>
      <c r="G3042" s="17">
        <v>2.666269E7</v>
      </c>
      <c r="H3042" s="17">
        <v>4.2356411E7</v>
      </c>
    </row>
    <row r="3043">
      <c r="A3043" s="7" t="s">
        <v>6608</v>
      </c>
      <c r="B3043" s="17" t="s">
        <v>6609</v>
      </c>
      <c r="C3043" s="17">
        <v>5941.0</v>
      </c>
      <c r="D3043" s="17">
        <v>3.085516075E7</v>
      </c>
      <c r="E3043" s="17">
        <v>1.3370637E7</v>
      </c>
      <c r="F3043" s="17">
        <v>2.0628028E7</v>
      </c>
      <c r="G3043" s="17">
        <v>3.4581402E7</v>
      </c>
      <c r="H3043" s="17">
        <v>5.9947955E7</v>
      </c>
    </row>
    <row r="3044">
      <c r="A3044" s="7" t="s">
        <v>6610</v>
      </c>
      <c r="B3044" s="17" t="s">
        <v>6611</v>
      </c>
      <c r="C3044" s="17">
        <v>140.0</v>
      </c>
      <c r="D3044" s="17">
        <v>3.704165282E7</v>
      </c>
      <c r="E3044" s="17">
        <v>1.50645E7</v>
      </c>
      <c r="F3044" s="17">
        <v>2.274133E7</v>
      </c>
      <c r="G3044" s="17">
        <v>3.7289688E7</v>
      </c>
      <c r="H3044" s="17">
        <v>7.4493621E7</v>
      </c>
    </row>
    <row r="3045">
      <c r="A3045" s="7" t="s">
        <v>6612</v>
      </c>
      <c r="B3045" s="17" t="s">
        <v>6613</v>
      </c>
      <c r="C3045" s="17">
        <v>2518.0</v>
      </c>
      <c r="D3045" s="17">
        <v>4.314635952E7</v>
      </c>
      <c r="E3045" s="17">
        <v>1.8563931E7</v>
      </c>
      <c r="F3045" s="17">
        <v>2.9799141E7</v>
      </c>
      <c r="G3045" s="17">
        <v>5.129643E7</v>
      </c>
      <c r="H3045" s="17">
        <v>8.8225228E7</v>
      </c>
    </row>
    <row r="3046">
      <c r="A3046" s="7" t="s">
        <v>6614</v>
      </c>
      <c r="B3046" s="17" t="s">
        <v>6615</v>
      </c>
      <c r="C3046" s="17">
        <v>96.0</v>
      </c>
      <c r="D3046" s="17">
        <v>6.754365076E7</v>
      </c>
      <c r="E3046" s="17">
        <v>3.4434639E7</v>
      </c>
      <c r="F3046" s="17">
        <v>5.3570896E7</v>
      </c>
      <c r="G3046" s="17">
        <v>8.2892006E7</v>
      </c>
      <c r="H3046" s="17">
        <v>1.21808276E8</v>
      </c>
    </row>
    <row r="3047">
      <c r="A3047" s="7" t="s">
        <v>6616</v>
      </c>
      <c r="B3047" s="17" t="s">
        <v>6617</v>
      </c>
      <c r="C3047" s="17">
        <v>15.0</v>
      </c>
      <c r="D3047" s="17">
        <v>9.59155038E7</v>
      </c>
      <c r="E3047" s="17">
        <v>2.6301967E7</v>
      </c>
      <c r="F3047" s="17">
        <v>4.6025116E7</v>
      </c>
      <c r="G3047" s="17">
        <v>2.14640911E8</v>
      </c>
      <c r="H3047" s="17">
        <v>2.43733E8</v>
      </c>
    </row>
    <row r="3048">
      <c r="A3048" s="7" t="s">
        <v>6618</v>
      </c>
      <c r="B3048" s="17" t="s">
        <v>6619</v>
      </c>
      <c r="C3048" s="17">
        <v>25.0</v>
      </c>
      <c r="D3048" s="17">
        <v>1.970596316E7</v>
      </c>
      <c r="E3048" s="17">
        <v>7501311.0</v>
      </c>
      <c r="F3048" s="17">
        <v>1.0692103E7</v>
      </c>
      <c r="G3048" s="17">
        <v>2.1104606E7</v>
      </c>
      <c r="H3048" s="17">
        <v>3.8947869E7</v>
      </c>
    </row>
    <row r="3049">
      <c r="A3049" s="7" t="s">
        <v>6620</v>
      </c>
      <c r="B3049" s="17" t="s">
        <v>6621</v>
      </c>
      <c r="C3049" s="17">
        <v>246.0</v>
      </c>
      <c r="D3049" s="17">
        <v>1.654022818E7</v>
      </c>
      <c r="E3049" s="17">
        <v>7630211.0</v>
      </c>
      <c r="F3049" s="17">
        <v>1.070672E7</v>
      </c>
      <c r="G3049" s="17">
        <v>1.6482419E7</v>
      </c>
      <c r="H3049" s="17">
        <v>3.2167088E7</v>
      </c>
    </row>
    <row r="3050">
      <c r="A3050" s="7" t="s">
        <v>6622</v>
      </c>
      <c r="B3050" s="17" t="s">
        <v>6623</v>
      </c>
      <c r="C3050" s="17">
        <v>18.0</v>
      </c>
      <c r="D3050" s="17">
        <v>1.452709244E7</v>
      </c>
      <c r="E3050" s="17">
        <v>5415221.0</v>
      </c>
      <c r="F3050" s="17">
        <v>9097657.0</v>
      </c>
      <c r="G3050" s="17">
        <v>1.4580647E7</v>
      </c>
      <c r="H3050" s="17">
        <v>5.0641124E7</v>
      </c>
    </row>
    <row r="3051">
      <c r="A3051" s="7" t="s">
        <v>6624</v>
      </c>
      <c r="B3051" s="17" t="s">
        <v>6625</v>
      </c>
      <c r="C3051" s="17">
        <v>16.0</v>
      </c>
      <c r="D3051" s="17">
        <v>6899999.563</v>
      </c>
      <c r="E3051" s="17">
        <v>3700000.0</v>
      </c>
      <c r="F3051" s="17">
        <v>5651591.0</v>
      </c>
      <c r="G3051" s="17">
        <v>1.0334E7</v>
      </c>
      <c r="H3051" s="17">
        <v>1.21939E7</v>
      </c>
    </row>
    <row r="3052">
      <c r="A3052" s="7" t="s">
        <v>6626</v>
      </c>
      <c r="B3052" s="17" t="s">
        <v>6627</v>
      </c>
      <c r="C3052" s="17">
        <v>18.0</v>
      </c>
      <c r="D3052" s="17">
        <v>2.476036144E7</v>
      </c>
      <c r="E3052" s="17">
        <v>6695471.0</v>
      </c>
      <c r="F3052" s="17">
        <v>1.2059632E7</v>
      </c>
      <c r="G3052" s="17">
        <v>2.2547558E7</v>
      </c>
      <c r="H3052" s="17">
        <v>8.7E7</v>
      </c>
    </row>
    <row r="3053">
      <c r="A3053" s="7" t="s">
        <v>6628</v>
      </c>
      <c r="B3053" s="17" t="s">
        <v>6629</v>
      </c>
      <c r="C3053" s="17">
        <v>38.0</v>
      </c>
      <c r="D3053" s="17">
        <v>1.031391674E7</v>
      </c>
      <c r="E3053" s="17">
        <v>6778312.0</v>
      </c>
      <c r="F3053" s="17">
        <v>7183534.0</v>
      </c>
      <c r="G3053" s="17">
        <v>8611774.0</v>
      </c>
      <c r="H3053" s="17">
        <v>1.7131156E7</v>
      </c>
    </row>
    <row r="3054">
      <c r="A3054" s="7" t="s">
        <v>6630</v>
      </c>
      <c r="B3054" s="17" t="s">
        <v>6631</v>
      </c>
      <c r="C3054" s="17">
        <v>13.0</v>
      </c>
      <c r="D3054" s="17">
        <v>4.357787892E7</v>
      </c>
      <c r="E3054" s="17">
        <v>8052572.0</v>
      </c>
      <c r="F3054" s="17">
        <v>1.5187401E7</v>
      </c>
      <c r="G3054" s="17">
        <v>2.5989049E7</v>
      </c>
      <c r="H3054" s="17">
        <v>4.9941477E7</v>
      </c>
    </row>
    <row r="3055">
      <c r="A3055" s="7" t="s">
        <v>6632</v>
      </c>
      <c r="B3055" s="17" t="s">
        <v>6633</v>
      </c>
      <c r="C3055" s="17">
        <v>3.0</v>
      </c>
      <c r="D3055" s="17">
        <v>2.284830767E7</v>
      </c>
      <c r="E3055" s="17">
        <v>8620400.0</v>
      </c>
      <c r="F3055" s="17">
        <v>1.2715568E7</v>
      </c>
      <c r="G3055" s="17">
        <v>4.7208955E7</v>
      </c>
      <c r="H3055" s="17">
        <v>4.7208955E7</v>
      </c>
    </row>
    <row r="3056">
      <c r="A3056" s="7" t="s">
        <v>6634</v>
      </c>
      <c r="B3056" s="17" t="s">
        <v>6635</v>
      </c>
      <c r="C3056" s="17">
        <v>5.0</v>
      </c>
      <c r="D3056" s="17">
        <v>1.37240022E7</v>
      </c>
      <c r="E3056" s="17">
        <v>1.1430539E7</v>
      </c>
      <c r="F3056" s="17">
        <v>1.246824E7</v>
      </c>
      <c r="G3056" s="17">
        <v>1.9311956E7</v>
      </c>
      <c r="H3056" s="17">
        <v>2.3553E7</v>
      </c>
    </row>
    <row r="3057">
      <c r="A3057" s="7" t="s">
        <v>6636</v>
      </c>
      <c r="B3057" s="17" t="s">
        <v>6637</v>
      </c>
      <c r="C3057" s="17">
        <v>2876.0</v>
      </c>
      <c r="D3057" s="17">
        <v>1.434506895E7</v>
      </c>
      <c r="E3057" s="17">
        <v>6815779.0</v>
      </c>
      <c r="F3057" s="17">
        <v>9875922.0</v>
      </c>
      <c r="G3057" s="17">
        <v>1.5466086E7</v>
      </c>
      <c r="H3057" s="17">
        <v>2.5250039E7</v>
      </c>
    </row>
    <row r="3058">
      <c r="A3058" s="7" t="s">
        <v>6638</v>
      </c>
      <c r="B3058" s="17" t="s">
        <v>6639</v>
      </c>
      <c r="C3058" s="17">
        <v>3.0</v>
      </c>
      <c r="D3058" s="17">
        <v>1.15135454E8</v>
      </c>
      <c r="E3058" s="17">
        <v>8.634405E7</v>
      </c>
      <c r="F3058" s="17">
        <v>8.7039525E7</v>
      </c>
      <c r="G3058" s="17">
        <v>1.72022787E8</v>
      </c>
      <c r="H3058" s="17">
        <v>1.72022787E8</v>
      </c>
    </row>
    <row r="3059">
      <c r="A3059" s="7" t="s">
        <v>6640</v>
      </c>
      <c r="B3059" s="17" t="s">
        <v>6641</v>
      </c>
      <c r="C3059" s="17">
        <v>4.0</v>
      </c>
      <c r="D3059" s="17">
        <v>5484559.0</v>
      </c>
      <c r="E3059" s="17">
        <v>3969986.0</v>
      </c>
      <c r="F3059" s="17">
        <v>4266704.0</v>
      </c>
      <c r="G3059" s="17">
        <v>5003477.0</v>
      </c>
      <c r="H3059" s="17">
        <v>8698069.0</v>
      </c>
    </row>
    <row r="3060">
      <c r="A3060" s="7" t="s">
        <v>6642</v>
      </c>
      <c r="B3060" s="17" t="s">
        <v>6643</v>
      </c>
      <c r="C3060" s="17">
        <v>1.0</v>
      </c>
      <c r="D3060" s="17">
        <v>9747810.0</v>
      </c>
      <c r="E3060" s="17">
        <v>9747810.0</v>
      </c>
      <c r="F3060" s="17">
        <v>9747810.0</v>
      </c>
      <c r="G3060" s="17">
        <v>9747810.0</v>
      </c>
      <c r="H3060" s="17">
        <v>9747810.0</v>
      </c>
    </row>
    <row r="3061">
      <c r="A3061" s="7" t="s">
        <v>6644</v>
      </c>
      <c r="B3061" s="17" t="s">
        <v>6645</v>
      </c>
      <c r="C3061" s="17">
        <v>5.0</v>
      </c>
      <c r="D3061" s="17">
        <v>5.52800426E7</v>
      </c>
      <c r="E3061" s="17">
        <v>1.6080526E7</v>
      </c>
      <c r="F3061" s="17">
        <v>8.078335E7</v>
      </c>
      <c r="G3061" s="17">
        <v>8.41355E7</v>
      </c>
      <c r="H3061" s="17">
        <v>8.873455E7</v>
      </c>
    </row>
    <row r="3062">
      <c r="A3062" s="7" t="s">
        <v>6646</v>
      </c>
      <c r="B3062" s="17" t="s">
        <v>6647</v>
      </c>
      <c r="C3062" s="17">
        <v>7.0</v>
      </c>
      <c r="D3062" s="17">
        <v>1.077390529E7</v>
      </c>
      <c r="E3062" s="17">
        <v>4291583.0</v>
      </c>
      <c r="F3062" s="17">
        <v>6993077.0</v>
      </c>
      <c r="G3062" s="17">
        <v>1.0821107E7</v>
      </c>
      <c r="H3062" s="17">
        <v>3.5681612E7</v>
      </c>
    </row>
    <row r="3063">
      <c r="A3063" s="7" t="s">
        <v>6648</v>
      </c>
      <c r="B3063" s="17" t="s">
        <v>6649</v>
      </c>
      <c r="C3063" s="17">
        <v>1.0</v>
      </c>
      <c r="D3063" s="17">
        <v>1.8781565E7</v>
      </c>
      <c r="E3063" s="17">
        <v>1.8781565E7</v>
      </c>
      <c r="F3063" s="17">
        <v>1.8781565E7</v>
      </c>
      <c r="G3063" s="17">
        <v>1.8781565E7</v>
      </c>
      <c r="H3063" s="17">
        <v>1.8781565E7</v>
      </c>
    </row>
    <row r="3064">
      <c r="A3064" s="7" t="s">
        <v>6650</v>
      </c>
      <c r="B3064" s="17" t="s">
        <v>6651</v>
      </c>
      <c r="C3064" s="17">
        <v>2.0</v>
      </c>
      <c r="D3064" s="17">
        <v>1.8105554E7</v>
      </c>
      <c r="E3064" s="17">
        <v>9693827.0</v>
      </c>
      <c r="F3064" s="17">
        <v>9693827.0</v>
      </c>
      <c r="G3064" s="17">
        <v>2.6517281E7</v>
      </c>
      <c r="H3064" s="17">
        <v>2.6517281E7</v>
      </c>
    </row>
    <row r="3065">
      <c r="A3065" s="7" t="s">
        <v>6652</v>
      </c>
      <c r="B3065" s="17" t="s">
        <v>6653</v>
      </c>
      <c r="C3065" s="17">
        <v>16.0</v>
      </c>
      <c r="D3065" s="17">
        <v>3.879523363E7</v>
      </c>
      <c r="E3065" s="17">
        <v>2.7804613E7</v>
      </c>
      <c r="F3065" s="17">
        <v>3.3246467E7</v>
      </c>
      <c r="G3065" s="17">
        <v>3.4048689E7</v>
      </c>
      <c r="H3065" s="17">
        <v>8.8726575E7</v>
      </c>
    </row>
    <row r="3066">
      <c r="A3066" s="7" t="s">
        <v>6654</v>
      </c>
      <c r="B3066" s="17" t="s">
        <v>6655</v>
      </c>
      <c r="C3066" s="17">
        <v>5.0</v>
      </c>
      <c r="D3066" s="17">
        <v>1.8278431E7</v>
      </c>
      <c r="E3066" s="17">
        <v>9879183.0</v>
      </c>
      <c r="F3066" s="17">
        <v>1.1433631E7</v>
      </c>
      <c r="G3066" s="17">
        <v>3.0168113E7</v>
      </c>
      <c r="H3066" s="17">
        <v>3.520675E7</v>
      </c>
    </row>
    <row r="3067">
      <c r="A3067" s="7" t="s">
        <v>6656</v>
      </c>
      <c r="B3067" s="17" t="s">
        <v>6657</v>
      </c>
      <c r="C3067" s="17">
        <v>3258.0</v>
      </c>
      <c r="D3067" s="17">
        <v>8.202837971E7</v>
      </c>
      <c r="E3067" s="17">
        <v>5.5360335E7</v>
      </c>
      <c r="F3067" s="17">
        <v>7.2377611E7</v>
      </c>
      <c r="G3067" s="17">
        <v>9.6190274E7</v>
      </c>
      <c r="H3067" s="17">
        <v>1.28894001E8</v>
      </c>
    </row>
    <row r="3068">
      <c r="A3068" s="7" t="s">
        <v>6658</v>
      </c>
      <c r="B3068" s="17" t="s">
        <v>6659</v>
      </c>
      <c r="C3068" s="17">
        <v>209.0</v>
      </c>
      <c r="D3068" s="17">
        <v>5.735312758E7</v>
      </c>
      <c r="E3068" s="17">
        <v>1.2111848E7</v>
      </c>
      <c r="F3068" s="17">
        <v>2.3283374E7</v>
      </c>
      <c r="G3068" s="17">
        <v>7.9628595E7</v>
      </c>
      <c r="H3068" s="17">
        <v>1.16528341E8</v>
      </c>
    </row>
    <row r="3069">
      <c r="A3069" s="7" t="s">
        <v>6660</v>
      </c>
      <c r="B3069" s="17" t="s">
        <v>6661</v>
      </c>
      <c r="C3069" s="17">
        <v>4.0</v>
      </c>
      <c r="D3069" s="17">
        <v>3.6977717E7</v>
      </c>
      <c r="E3069" s="17">
        <v>1.3940619E7</v>
      </c>
      <c r="F3069" s="17">
        <v>3.3614947E7</v>
      </c>
      <c r="G3069" s="17">
        <v>3.6494872E7</v>
      </c>
      <c r="H3069" s="17">
        <v>6.386043E7</v>
      </c>
    </row>
    <row r="3070">
      <c r="A3070" s="7" t="s">
        <v>6662</v>
      </c>
      <c r="B3070" s="17" t="s">
        <v>6663</v>
      </c>
      <c r="C3070" s="17">
        <v>5.0</v>
      </c>
      <c r="D3070" s="17">
        <v>6.05361294E7</v>
      </c>
      <c r="E3070" s="17">
        <v>2.93765E7</v>
      </c>
      <c r="F3070" s="17">
        <v>4.7205831E7</v>
      </c>
      <c r="G3070" s="17">
        <v>7.3561761E7</v>
      </c>
      <c r="H3070" s="17">
        <v>1.29016755E8</v>
      </c>
    </row>
    <row r="3071">
      <c r="A3071" s="7" t="s">
        <v>6664</v>
      </c>
      <c r="B3071" s="17" t="s">
        <v>6665</v>
      </c>
      <c r="C3071" s="17">
        <v>201.0</v>
      </c>
      <c r="D3071" s="17">
        <v>4.928396241E7</v>
      </c>
      <c r="E3071" s="17">
        <v>2.9974275E7</v>
      </c>
      <c r="F3071" s="17">
        <v>4.4098455E7</v>
      </c>
      <c r="G3071" s="17">
        <v>5.5867556E7</v>
      </c>
      <c r="H3071" s="17">
        <v>8.6767966E7</v>
      </c>
    </row>
    <row r="3072">
      <c r="A3072" s="7" t="s">
        <v>6666</v>
      </c>
      <c r="B3072" s="17" t="s">
        <v>6667</v>
      </c>
      <c r="C3072" s="17">
        <v>446.0</v>
      </c>
      <c r="D3072" s="17">
        <v>5.551093868E7</v>
      </c>
      <c r="E3072" s="17">
        <v>3.1220485E7</v>
      </c>
      <c r="F3072" s="17">
        <v>4.385425E7</v>
      </c>
      <c r="G3072" s="17">
        <v>6.6658714E7</v>
      </c>
      <c r="H3072" s="17">
        <v>1.02831132E8</v>
      </c>
    </row>
    <row r="3073">
      <c r="A3073" s="7" t="s">
        <v>6668</v>
      </c>
      <c r="B3073" s="17" t="s">
        <v>6669</v>
      </c>
      <c r="C3073" s="17">
        <v>149.0</v>
      </c>
      <c r="D3073" s="17">
        <v>5.269239113E7</v>
      </c>
      <c r="E3073" s="17">
        <v>2.82216E7</v>
      </c>
      <c r="F3073" s="17">
        <v>3.7354565E7</v>
      </c>
      <c r="G3073" s="17">
        <v>6.323995E7</v>
      </c>
      <c r="H3073" s="17">
        <v>1.174112E8</v>
      </c>
    </row>
    <row r="3074">
      <c r="A3074" s="7" t="s">
        <v>6670</v>
      </c>
      <c r="B3074" s="17" t="s">
        <v>6671</v>
      </c>
      <c r="C3074" s="17">
        <v>72.0</v>
      </c>
      <c r="D3074" s="17">
        <v>7.777583722E7</v>
      </c>
      <c r="E3074" s="17">
        <v>3.8589825E7</v>
      </c>
      <c r="F3074" s="17">
        <v>6.0434132E7</v>
      </c>
      <c r="G3074" s="17">
        <v>8.0971094E7</v>
      </c>
      <c r="H3074" s="17">
        <v>1.35513738E8</v>
      </c>
    </row>
    <row r="3075">
      <c r="A3075" s="7" t="s">
        <v>6672</v>
      </c>
      <c r="B3075" s="17" t="s">
        <v>6673</v>
      </c>
      <c r="C3075" s="17">
        <v>2.0</v>
      </c>
      <c r="D3075" s="17">
        <v>7.15421225E7</v>
      </c>
      <c r="E3075" s="17">
        <v>1.4919275E7</v>
      </c>
      <c r="F3075" s="17">
        <v>1.4919275E7</v>
      </c>
      <c r="G3075" s="17">
        <v>1.2816497E8</v>
      </c>
      <c r="H3075" s="17">
        <v>1.2816497E8</v>
      </c>
    </row>
    <row r="3076">
      <c r="A3076" s="7" t="s">
        <v>6674</v>
      </c>
      <c r="B3076" s="17" t="s">
        <v>6675</v>
      </c>
      <c r="C3076" s="17">
        <v>12.0</v>
      </c>
      <c r="D3076" s="17">
        <v>9.66031275E7</v>
      </c>
      <c r="E3076" s="17">
        <v>7.9109191E7</v>
      </c>
      <c r="F3076" s="17">
        <v>8.9821828E7</v>
      </c>
      <c r="G3076" s="17">
        <v>9.7657191E7</v>
      </c>
      <c r="H3076" s="17">
        <v>1.40678069E8</v>
      </c>
    </row>
    <row r="3077">
      <c r="A3077" s="7" t="s">
        <v>6676</v>
      </c>
      <c r="B3077" s="17" t="s">
        <v>6677</v>
      </c>
      <c r="C3077" s="17">
        <v>60.0</v>
      </c>
      <c r="D3077" s="17">
        <v>7.53754005E7</v>
      </c>
      <c r="E3077" s="17">
        <v>4.2173525E7</v>
      </c>
      <c r="F3077" s="17">
        <v>5.288876E7</v>
      </c>
      <c r="G3077" s="17">
        <v>7.4660394E7</v>
      </c>
      <c r="H3077" s="17">
        <v>1.458821E8</v>
      </c>
    </row>
    <row r="3078">
      <c r="A3078" s="7" t="s">
        <v>6678</v>
      </c>
      <c r="B3078" s="17" t="s">
        <v>6679</v>
      </c>
      <c r="C3078" s="17">
        <v>11.0</v>
      </c>
      <c r="D3078" s="17">
        <v>1.092037305E8</v>
      </c>
      <c r="E3078" s="17">
        <v>6.0133459E7</v>
      </c>
      <c r="F3078" s="17">
        <v>9.5277755E7</v>
      </c>
      <c r="G3078" s="17">
        <v>1.64167112E8</v>
      </c>
      <c r="H3078" s="17">
        <v>1.71520661E8</v>
      </c>
    </row>
    <row r="3079">
      <c r="A3079" s="7" t="s">
        <v>6680</v>
      </c>
      <c r="B3079" s="17" t="s">
        <v>6681</v>
      </c>
      <c r="C3079" s="17">
        <v>9.0</v>
      </c>
      <c r="D3079" s="17">
        <v>8.314441033E7</v>
      </c>
      <c r="E3079" s="17">
        <v>5.125625E7</v>
      </c>
      <c r="F3079" s="17">
        <v>7.5444E7</v>
      </c>
      <c r="G3079" s="17">
        <v>9.8616414E7</v>
      </c>
      <c r="H3079" s="17">
        <v>1.64167112E8</v>
      </c>
    </row>
    <row r="3080">
      <c r="A3080" s="7" t="s">
        <v>6682</v>
      </c>
      <c r="B3080" s="17" t="s">
        <v>6683</v>
      </c>
      <c r="C3080" s="17">
        <v>38.0</v>
      </c>
      <c r="D3080" s="17">
        <v>7.232988789E7</v>
      </c>
      <c r="E3080" s="17">
        <v>4.7982572E7</v>
      </c>
      <c r="F3080" s="17">
        <v>5.6402261E7</v>
      </c>
      <c r="G3080" s="17">
        <v>6.73456E7</v>
      </c>
      <c r="H3080" s="17">
        <v>1.19591689E8</v>
      </c>
    </row>
    <row r="3081">
      <c r="A3081" s="7" t="s">
        <v>6684</v>
      </c>
      <c r="B3081" s="17" t="s">
        <v>6685</v>
      </c>
      <c r="C3081" s="17">
        <v>2.0</v>
      </c>
      <c r="D3081" s="17">
        <v>9.18101665E7</v>
      </c>
      <c r="E3081" s="17">
        <v>7.6760149E7</v>
      </c>
      <c r="F3081" s="17">
        <v>7.6760149E7</v>
      </c>
      <c r="G3081" s="17">
        <v>1.06860184E8</v>
      </c>
      <c r="H3081" s="17">
        <v>1.06860184E8</v>
      </c>
    </row>
    <row r="3082">
      <c r="A3082" s="7" t="s">
        <v>6686</v>
      </c>
      <c r="B3082" s="17" t="s">
        <v>6687</v>
      </c>
      <c r="C3082" s="17">
        <v>1.0</v>
      </c>
      <c r="D3082" s="17">
        <v>1.4619437E8</v>
      </c>
      <c r="E3082" s="17">
        <v>1.4619437E8</v>
      </c>
      <c r="F3082" s="17">
        <v>1.4619437E8</v>
      </c>
      <c r="G3082" s="17">
        <v>1.4619437E8</v>
      </c>
      <c r="H3082" s="17">
        <v>1.4619437E8</v>
      </c>
    </row>
    <row r="3083">
      <c r="A3083" s="7" t="s">
        <v>6688</v>
      </c>
      <c r="B3083" s="17" t="s">
        <v>6689</v>
      </c>
      <c r="C3083" s="17">
        <v>11.0</v>
      </c>
      <c r="D3083" s="17">
        <v>5.387969873E7</v>
      </c>
      <c r="E3083" s="17">
        <v>2.507181E7</v>
      </c>
      <c r="F3083" s="17">
        <v>4.3413972E7</v>
      </c>
      <c r="G3083" s="17">
        <v>8.9369135E7</v>
      </c>
      <c r="H3083" s="17">
        <v>9.2014123E7</v>
      </c>
    </row>
    <row r="3084">
      <c r="A3084" s="7" t="s">
        <v>6690</v>
      </c>
      <c r="B3084" s="17" t="s">
        <v>6691</v>
      </c>
      <c r="C3084" s="17">
        <v>1.0</v>
      </c>
      <c r="D3084" s="17">
        <v>1.32728495E8</v>
      </c>
      <c r="E3084" s="17">
        <v>1.32728495E8</v>
      </c>
      <c r="F3084" s="17">
        <v>1.32728495E8</v>
      </c>
      <c r="G3084" s="17">
        <v>1.32728495E8</v>
      </c>
      <c r="H3084" s="17">
        <v>1.32728495E8</v>
      </c>
    </row>
    <row r="3085">
      <c r="A3085" s="7" t="s">
        <v>6692</v>
      </c>
      <c r="B3085" s="17" t="s">
        <v>6693</v>
      </c>
      <c r="C3085" s="17">
        <v>356.0</v>
      </c>
      <c r="D3085" s="17">
        <v>4.428088761E7</v>
      </c>
      <c r="E3085" s="17">
        <v>3.407445E7</v>
      </c>
      <c r="F3085" s="17">
        <v>4.1153E7</v>
      </c>
      <c r="G3085" s="17">
        <v>4.836105E7</v>
      </c>
      <c r="H3085" s="17">
        <v>5.983432E7</v>
      </c>
    </row>
    <row r="3086">
      <c r="A3086" s="7" t="s">
        <v>6694</v>
      </c>
      <c r="B3086" s="17" t="s">
        <v>6695</v>
      </c>
      <c r="C3086" s="17">
        <v>113.0</v>
      </c>
      <c r="D3086" s="17">
        <v>3.915954267E7</v>
      </c>
      <c r="E3086" s="17">
        <v>2.5096551E7</v>
      </c>
      <c r="F3086" s="17">
        <v>3.523905E7</v>
      </c>
      <c r="G3086" s="17">
        <v>4.4977601E7</v>
      </c>
      <c r="H3086" s="17">
        <v>6.1872439E7</v>
      </c>
    </row>
    <row r="3087">
      <c r="A3087" s="7" t="s">
        <v>6696</v>
      </c>
      <c r="B3087" s="17" t="s">
        <v>6697</v>
      </c>
      <c r="C3087" s="17">
        <v>9.0</v>
      </c>
      <c r="D3087" s="17">
        <v>3.694838556E7</v>
      </c>
      <c r="E3087" s="17">
        <v>2.5633402E7</v>
      </c>
      <c r="F3087" s="17">
        <v>3.127056E7</v>
      </c>
      <c r="G3087" s="17">
        <v>3.7595555E7</v>
      </c>
      <c r="H3087" s="17">
        <v>8.6588209E7</v>
      </c>
    </row>
    <row r="3088">
      <c r="A3088" s="7" t="s">
        <v>6698</v>
      </c>
      <c r="B3088" s="17" t="s">
        <v>6699</v>
      </c>
      <c r="C3088" s="17">
        <v>57.0</v>
      </c>
      <c r="D3088" s="17">
        <v>1.185483778E8</v>
      </c>
      <c r="E3088" s="17">
        <v>5.6026515E7</v>
      </c>
      <c r="F3088" s="17">
        <v>7.6037561E7</v>
      </c>
      <c r="G3088" s="17">
        <v>1.31126831E8</v>
      </c>
      <c r="H3088" s="17">
        <v>1.67473636E8</v>
      </c>
    </row>
    <row r="3089">
      <c r="A3089" s="7" t="s">
        <v>6700</v>
      </c>
      <c r="B3089" s="17" t="s">
        <v>6701</v>
      </c>
      <c r="C3089" s="17">
        <v>4.0</v>
      </c>
      <c r="D3089" s="17">
        <v>9.891355425E7</v>
      </c>
      <c r="E3089" s="17">
        <v>5.4742819E7</v>
      </c>
      <c r="F3089" s="17">
        <v>6.5829558E7</v>
      </c>
      <c r="G3089" s="17">
        <v>1.0499619E8</v>
      </c>
      <c r="H3089" s="17">
        <v>1.7008565E8</v>
      </c>
    </row>
    <row r="3090">
      <c r="A3090" s="7" t="s">
        <v>6702</v>
      </c>
      <c r="B3090" s="17" t="s">
        <v>6703</v>
      </c>
      <c r="C3090" s="17">
        <v>1520.0</v>
      </c>
      <c r="D3090" s="17">
        <v>8.008911097E7</v>
      </c>
      <c r="E3090" s="17">
        <v>4.8783187E7</v>
      </c>
      <c r="F3090" s="17">
        <v>6.892E7</v>
      </c>
      <c r="G3090" s="17">
        <v>9.511855E7</v>
      </c>
      <c r="H3090" s="17">
        <v>1.33932565E8</v>
      </c>
    </row>
    <row r="3091">
      <c r="A3091" s="7" t="s">
        <v>6704</v>
      </c>
      <c r="B3091" s="17" t="s">
        <v>6705</v>
      </c>
      <c r="C3091" s="17">
        <v>40.0</v>
      </c>
      <c r="D3091" s="17">
        <v>8.748253418E7</v>
      </c>
      <c r="E3091" s="17">
        <v>3.4259513E7</v>
      </c>
      <c r="F3091" s="17">
        <v>6.1339851E7</v>
      </c>
      <c r="G3091" s="17">
        <v>1.02756318E8</v>
      </c>
      <c r="H3091" s="17">
        <v>1.54384126E8</v>
      </c>
    </row>
    <row r="3092">
      <c r="A3092" s="7" t="s">
        <v>6706</v>
      </c>
      <c r="B3092" s="17" t="s">
        <v>6707</v>
      </c>
      <c r="C3092" s="17">
        <v>11.0</v>
      </c>
      <c r="D3092" s="17">
        <v>5.982527945E7</v>
      </c>
      <c r="E3092" s="17">
        <v>2.9983006E7</v>
      </c>
      <c r="F3092" s="17">
        <v>4.80939E7</v>
      </c>
      <c r="G3092" s="17">
        <v>7.0684377E7</v>
      </c>
      <c r="H3092" s="17">
        <v>7.0800192E7</v>
      </c>
    </row>
    <row r="3093">
      <c r="A3093" s="7" t="s">
        <v>6708</v>
      </c>
      <c r="B3093" s="17" t="s">
        <v>6709</v>
      </c>
      <c r="C3093" s="17">
        <v>2.0</v>
      </c>
      <c r="D3093" s="17">
        <v>8.84324205E7</v>
      </c>
      <c r="E3093" s="17">
        <v>7.920765E7</v>
      </c>
      <c r="F3093" s="17">
        <v>7.920765E7</v>
      </c>
      <c r="G3093" s="17">
        <v>9.7657191E7</v>
      </c>
      <c r="H3093" s="17">
        <v>9.7657191E7</v>
      </c>
    </row>
    <row r="3094">
      <c r="A3094" s="7" t="s">
        <v>1018</v>
      </c>
      <c r="B3094" s="17" t="s">
        <v>1019</v>
      </c>
      <c r="C3094" s="17">
        <v>94.0</v>
      </c>
      <c r="D3094" s="17">
        <v>1.300711247E7</v>
      </c>
      <c r="E3094" s="17">
        <v>6864419.0</v>
      </c>
      <c r="F3094" s="17">
        <v>1.02E7</v>
      </c>
      <c r="G3094" s="17">
        <v>1.2961192E7</v>
      </c>
      <c r="H3094" s="17">
        <v>2.5126586E7</v>
      </c>
    </row>
    <row r="3095">
      <c r="A3095" s="7" t="s">
        <v>6710</v>
      </c>
      <c r="B3095" s="17" t="s">
        <v>6711</v>
      </c>
      <c r="C3095" s="17">
        <v>4.0</v>
      </c>
      <c r="D3095" s="17">
        <v>2.08923655E7</v>
      </c>
      <c r="E3095" s="17">
        <v>1.957163E7</v>
      </c>
      <c r="F3095" s="17">
        <v>1.9677848E7</v>
      </c>
      <c r="G3095" s="17">
        <v>1.974979E7</v>
      </c>
      <c r="H3095" s="17">
        <v>2.4570194E7</v>
      </c>
    </row>
    <row r="3096">
      <c r="A3096" s="7" t="s">
        <v>6712</v>
      </c>
      <c r="B3096" s="17" t="s">
        <v>6713</v>
      </c>
      <c r="C3096" s="17">
        <v>20.0</v>
      </c>
      <c r="D3096" s="17">
        <v>1.72864201E7</v>
      </c>
      <c r="E3096" s="17">
        <v>8051298.0</v>
      </c>
      <c r="F3096" s="17">
        <v>9840920.0</v>
      </c>
      <c r="G3096" s="17">
        <v>1.3318114E7</v>
      </c>
      <c r="H3096" s="17">
        <v>1.4007741E7</v>
      </c>
    </row>
    <row r="3097">
      <c r="A3097" s="7" t="s">
        <v>6714</v>
      </c>
      <c r="B3097" s="17" t="s">
        <v>6715</v>
      </c>
      <c r="C3097" s="17">
        <v>5365.0</v>
      </c>
      <c r="D3097" s="17">
        <v>9610710.092</v>
      </c>
      <c r="E3097" s="17">
        <v>5816676.0</v>
      </c>
      <c r="F3097" s="17">
        <v>7919100.0</v>
      </c>
      <c r="G3097" s="17">
        <v>1.1041478E7</v>
      </c>
      <c r="H3097" s="17">
        <v>1.5811724E7</v>
      </c>
    </row>
    <row r="3098">
      <c r="A3098" s="7" t="s">
        <v>6716</v>
      </c>
      <c r="B3098" s="17" t="s">
        <v>6717</v>
      </c>
      <c r="C3098" s="17">
        <v>2919.0</v>
      </c>
      <c r="D3098" s="17">
        <v>1.425095528E7</v>
      </c>
      <c r="E3098" s="17">
        <v>6495636.0</v>
      </c>
      <c r="F3098" s="17">
        <v>9522509.0</v>
      </c>
      <c r="G3098" s="17">
        <v>1.4738586E7</v>
      </c>
      <c r="H3098" s="17">
        <v>2.3462334E7</v>
      </c>
    </row>
    <row r="3099">
      <c r="A3099" s="7" t="s">
        <v>6718</v>
      </c>
      <c r="B3099" s="17" t="s">
        <v>6719</v>
      </c>
      <c r="C3099" s="17">
        <v>17.0</v>
      </c>
      <c r="D3099" s="17">
        <v>1.539722871E7</v>
      </c>
      <c r="E3099" s="17">
        <v>6915545.0</v>
      </c>
      <c r="F3099" s="17">
        <v>1.290598E7</v>
      </c>
      <c r="G3099" s="17">
        <v>1.4759099E7</v>
      </c>
      <c r="H3099" s="17">
        <v>4.4942124E7</v>
      </c>
    </row>
    <row r="3100">
      <c r="A3100" s="7" t="s">
        <v>6720</v>
      </c>
      <c r="B3100" s="17" t="s">
        <v>6721</v>
      </c>
      <c r="C3100" s="17">
        <v>12.0</v>
      </c>
      <c r="D3100" s="17">
        <v>2.1445814E7</v>
      </c>
      <c r="E3100" s="17">
        <v>8533725.0</v>
      </c>
      <c r="F3100" s="17">
        <v>1.65322E7</v>
      </c>
      <c r="G3100" s="17">
        <v>2.0113963E7</v>
      </c>
      <c r="H3100" s="17">
        <v>4.5388527E7</v>
      </c>
    </row>
    <row r="3101">
      <c r="A3101" s="7" t="s">
        <v>6722</v>
      </c>
      <c r="B3101" s="17" t="s">
        <v>6723</v>
      </c>
      <c r="C3101" s="17">
        <v>28755.0</v>
      </c>
      <c r="D3101" s="17">
        <v>1.059115433E7</v>
      </c>
      <c r="E3101" s="17">
        <v>6315758.0</v>
      </c>
      <c r="F3101" s="17">
        <v>8498450.0</v>
      </c>
      <c r="G3101" s="17">
        <v>1.2157538E7</v>
      </c>
      <c r="H3101" s="17">
        <v>1.7760017E7</v>
      </c>
    </row>
    <row r="3102">
      <c r="A3102" s="7" t="s">
        <v>6724</v>
      </c>
      <c r="B3102" s="17" t="s">
        <v>6725</v>
      </c>
      <c r="C3102" s="17">
        <v>55.0</v>
      </c>
      <c r="D3102" s="17">
        <v>8560080.071</v>
      </c>
      <c r="E3102" s="17">
        <v>5185055.0</v>
      </c>
      <c r="F3102" s="17">
        <v>6354816.0</v>
      </c>
      <c r="G3102" s="17">
        <v>9494064.0</v>
      </c>
      <c r="H3102" s="17">
        <v>1.2027867E7</v>
      </c>
    </row>
    <row r="3103">
      <c r="A3103" s="7" t="s">
        <v>6726</v>
      </c>
      <c r="B3103" s="17" t="s">
        <v>6727</v>
      </c>
      <c r="C3103" s="17">
        <v>15410.0</v>
      </c>
      <c r="D3103" s="17">
        <v>1.067255849E7</v>
      </c>
      <c r="E3103" s="17">
        <v>6412589.0</v>
      </c>
      <c r="F3103" s="17">
        <v>8612814.0</v>
      </c>
      <c r="G3103" s="17">
        <v>1.2540571E7</v>
      </c>
      <c r="H3103" s="17">
        <v>1.8793787E7</v>
      </c>
    </row>
    <row r="3104">
      <c r="A3104" s="7" t="s">
        <v>6728</v>
      </c>
      <c r="B3104" s="17" t="s">
        <v>6729</v>
      </c>
      <c r="C3104" s="17">
        <v>61163.0</v>
      </c>
      <c r="D3104" s="17">
        <v>1.051491643E7</v>
      </c>
      <c r="E3104" s="17">
        <v>6095996.0</v>
      </c>
      <c r="F3104" s="17">
        <v>8353490.0</v>
      </c>
      <c r="G3104" s="17">
        <v>1.1814493E7</v>
      </c>
      <c r="H3104" s="17">
        <v>1.7645163E7</v>
      </c>
    </row>
    <row r="3105">
      <c r="A3105" s="7" t="s">
        <v>6730</v>
      </c>
      <c r="B3105" s="17" t="s">
        <v>6731</v>
      </c>
      <c r="C3105" s="17">
        <v>1160.0</v>
      </c>
      <c r="D3105" s="17">
        <v>1.599037036E7</v>
      </c>
      <c r="E3105" s="17">
        <v>8120738.0</v>
      </c>
      <c r="F3105" s="17">
        <v>1.1603897E7</v>
      </c>
      <c r="G3105" s="17">
        <v>1.990675E7</v>
      </c>
      <c r="H3105" s="17">
        <v>3.1413602E7</v>
      </c>
    </row>
    <row r="3106">
      <c r="A3106" s="7" t="s">
        <v>6732</v>
      </c>
      <c r="B3106" s="17" t="s">
        <v>6733</v>
      </c>
      <c r="C3106" s="17">
        <v>534.0</v>
      </c>
      <c r="D3106" s="17">
        <v>1.408734296E7</v>
      </c>
      <c r="E3106" s="17">
        <v>8449800.0</v>
      </c>
      <c r="F3106" s="17">
        <v>1.1864099E7</v>
      </c>
      <c r="G3106" s="17">
        <v>1.66528E7</v>
      </c>
      <c r="H3106" s="17">
        <v>2.3904E7</v>
      </c>
    </row>
    <row r="3107">
      <c r="A3107" s="7" t="s">
        <v>6734</v>
      </c>
      <c r="B3107" s="17" t="s">
        <v>6735</v>
      </c>
      <c r="C3107" s="17">
        <v>1958.0</v>
      </c>
      <c r="D3107" s="17">
        <v>9123110.921</v>
      </c>
      <c r="E3107" s="17">
        <v>6069401.0</v>
      </c>
      <c r="F3107" s="17">
        <v>7809707.0</v>
      </c>
      <c r="G3107" s="17">
        <v>1.05288E7</v>
      </c>
      <c r="H3107" s="17">
        <v>1.35557E7</v>
      </c>
    </row>
    <row r="3108">
      <c r="A3108" s="7" t="s">
        <v>6736</v>
      </c>
      <c r="B3108" s="17" t="s">
        <v>6737</v>
      </c>
      <c r="C3108" s="17">
        <v>27.0</v>
      </c>
      <c r="D3108" s="17">
        <v>1.584384126E7</v>
      </c>
      <c r="E3108" s="17">
        <v>9379054.0</v>
      </c>
      <c r="F3108" s="17">
        <v>1.310796E7</v>
      </c>
      <c r="G3108" s="17">
        <v>2.10915E7</v>
      </c>
      <c r="H3108" s="17">
        <v>2.5851849E7</v>
      </c>
    </row>
    <row r="3109">
      <c r="A3109" s="7" t="s">
        <v>6738</v>
      </c>
      <c r="B3109" s="17" t="s">
        <v>6739</v>
      </c>
      <c r="C3109" s="17">
        <v>24.0</v>
      </c>
      <c r="D3109" s="17">
        <v>1.905248679E7</v>
      </c>
      <c r="E3109" s="17">
        <v>8121762.0</v>
      </c>
      <c r="F3109" s="17">
        <v>1.026384E7</v>
      </c>
      <c r="G3109" s="17">
        <v>1.5431095E7</v>
      </c>
      <c r="H3109" s="17">
        <v>2.0658225E7</v>
      </c>
    </row>
    <row r="3110">
      <c r="A3110" s="7" t="s">
        <v>6740</v>
      </c>
      <c r="B3110" s="17" t="s">
        <v>6741</v>
      </c>
      <c r="C3110" s="17">
        <v>22.0</v>
      </c>
      <c r="D3110" s="17">
        <v>4.253520714E7</v>
      </c>
      <c r="E3110" s="17">
        <v>1.2454288E7</v>
      </c>
      <c r="F3110" s="17">
        <v>2.3113407E7</v>
      </c>
      <c r="G3110" s="17">
        <v>7.8548716E7</v>
      </c>
      <c r="H3110" s="17">
        <v>9.6252075E7</v>
      </c>
    </row>
    <row r="3111">
      <c r="A3111" s="7" t="s">
        <v>6742</v>
      </c>
      <c r="B3111" s="17" t="s">
        <v>6743</v>
      </c>
      <c r="C3111" s="17">
        <v>7.0</v>
      </c>
      <c r="D3111" s="17">
        <v>1.196715657E7</v>
      </c>
      <c r="E3111" s="17">
        <v>6776407.0</v>
      </c>
      <c r="F3111" s="17">
        <v>1.1983409E7</v>
      </c>
      <c r="G3111" s="17">
        <v>1.5644788E7</v>
      </c>
      <c r="H3111" s="17">
        <v>2.1611701E7</v>
      </c>
    </row>
    <row r="3112">
      <c r="A3112" s="7" t="s">
        <v>6744</v>
      </c>
      <c r="B3112" s="17" t="s">
        <v>6745</v>
      </c>
      <c r="C3112" s="17">
        <v>625.0</v>
      </c>
      <c r="D3112" s="17">
        <v>1.087955982E7</v>
      </c>
      <c r="E3112" s="17">
        <v>6562876.0</v>
      </c>
      <c r="F3112" s="17">
        <v>9149083.0</v>
      </c>
      <c r="G3112" s="17">
        <v>1.256632E7</v>
      </c>
      <c r="H3112" s="17">
        <v>1.62879E7</v>
      </c>
    </row>
    <row r="3113">
      <c r="A3113" s="7" t="s">
        <v>6746</v>
      </c>
      <c r="B3113" s="17" t="s">
        <v>6747</v>
      </c>
      <c r="C3113" s="17">
        <v>33.0</v>
      </c>
      <c r="D3113" s="17">
        <v>1.542195867E7</v>
      </c>
      <c r="E3113" s="17">
        <v>8072155.0</v>
      </c>
      <c r="F3113" s="17">
        <v>1.1829721E7</v>
      </c>
      <c r="G3113" s="17">
        <v>1.3922774E7</v>
      </c>
      <c r="H3113" s="17">
        <v>3.3600391E7</v>
      </c>
    </row>
    <row r="3114">
      <c r="A3114" s="7" t="s">
        <v>6748</v>
      </c>
      <c r="B3114" s="17" t="s">
        <v>6749</v>
      </c>
      <c r="C3114" s="17">
        <v>4993.0</v>
      </c>
      <c r="D3114" s="17">
        <v>1.458161406E7</v>
      </c>
      <c r="E3114" s="17">
        <v>7669082.0</v>
      </c>
      <c r="F3114" s="17">
        <v>1.0775764E7</v>
      </c>
      <c r="G3114" s="17">
        <v>1.6361672E7</v>
      </c>
      <c r="H3114" s="17">
        <v>2.4819315E7</v>
      </c>
    </row>
    <row r="3115">
      <c r="A3115" s="7" t="s">
        <v>6750</v>
      </c>
      <c r="B3115" s="17" t="s">
        <v>6751</v>
      </c>
      <c r="C3115" s="17">
        <v>195.0</v>
      </c>
      <c r="D3115" s="17">
        <v>1.880934425E7</v>
      </c>
      <c r="E3115" s="17">
        <v>8200900.0</v>
      </c>
      <c r="F3115" s="17">
        <v>1.3082632E7</v>
      </c>
      <c r="G3115" s="17">
        <v>2.1439177E7</v>
      </c>
      <c r="H3115" s="17">
        <v>4.2783878E7</v>
      </c>
    </row>
    <row r="3116">
      <c r="A3116" s="7" t="s">
        <v>6752</v>
      </c>
      <c r="B3116" s="17" t="s">
        <v>6753</v>
      </c>
      <c r="C3116" s="17">
        <v>8063.0</v>
      </c>
      <c r="D3116" s="17">
        <v>2.161447179E7</v>
      </c>
      <c r="E3116" s="17">
        <v>1.1763515E7</v>
      </c>
      <c r="F3116" s="17">
        <v>1.6130302E7</v>
      </c>
      <c r="G3116" s="17">
        <v>2.4631763E7</v>
      </c>
      <c r="H3116" s="17">
        <v>4.4947594E7</v>
      </c>
    </row>
    <row r="3117">
      <c r="A3117" s="7" t="s">
        <v>6754</v>
      </c>
      <c r="B3117" s="17" t="s">
        <v>6755</v>
      </c>
      <c r="C3117" s="17">
        <v>48.0</v>
      </c>
      <c r="D3117" s="17">
        <v>1.664238956E7</v>
      </c>
      <c r="E3117" s="17">
        <v>7894147.0</v>
      </c>
      <c r="F3117" s="17">
        <v>1.2606769E7</v>
      </c>
      <c r="G3117" s="17">
        <v>1.8724117E7</v>
      </c>
      <c r="H3117" s="17">
        <v>3.214935E7</v>
      </c>
    </row>
    <row r="3118">
      <c r="A3118" s="7" t="s">
        <v>6756</v>
      </c>
      <c r="B3118" s="17" t="s">
        <v>6757</v>
      </c>
      <c r="C3118" s="17">
        <v>8665.0</v>
      </c>
      <c r="D3118" s="17">
        <v>2.388195935E7</v>
      </c>
      <c r="E3118" s="17">
        <v>1.1421831E7</v>
      </c>
      <c r="F3118" s="17">
        <v>1.696368E7</v>
      </c>
      <c r="G3118" s="17">
        <v>2.7224725E7</v>
      </c>
      <c r="H3118" s="17">
        <v>4.4481868E7</v>
      </c>
    </row>
    <row r="3119">
      <c r="A3119" s="7" t="s">
        <v>6758</v>
      </c>
      <c r="B3119" s="17" t="s">
        <v>6759</v>
      </c>
      <c r="C3119" s="17">
        <v>83.0</v>
      </c>
      <c r="D3119" s="17">
        <v>1.857570281E7</v>
      </c>
      <c r="E3119" s="17">
        <v>1.20347E7</v>
      </c>
      <c r="F3119" s="17">
        <v>1.45805E7</v>
      </c>
      <c r="G3119" s="17">
        <v>2.0600665E7</v>
      </c>
      <c r="H3119" s="17">
        <v>3.7449415E7</v>
      </c>
    </row>
    <row r="3120">
      <c r="A3120" s="7" t="s">
        <v>6760</v>
      </c>
      <c r="B3120" s="17" t="s">
        <v>6761</v>
      </c>
      <c r="C3120" s="17">
        <v>742.0</v>
      </c>
      <c r="D3120" s="17">
        <v>2.013880714E7</v>
      </c>
      <c r="E3120" s="17">
        <v>1.198806E7</v>
      </c>
      <c r="F3120" s="17">
        <v>1.64218E7</v>
      </c>
      <c r="G3120" s="17">
        <v>2.4743348E7</v>
      </c>
      <c r="H3120" s="17">
        <v>3.3133837E7</v>
      </c>
    </row>
    <row r="3121">
      <c r="A3121" s="7" t="s">
        <v>6762</v>
      </c>
      <c r="B3121" s="17" t="s">
        <v>6763</v>
      </c>
      <c r="C3121" s="17">
        <v>18.0</v>
      </c>
      <c r="D3121" s="17">
        <v>1.711144767E7</v>
      </c>
      <c r="E3121" s="17">
        <v>9530614.0</v>
      </c>
      <c r="F3121" s="17">
        <v>1.3893939E7</v>
      </c>
      <c r="G3121" s="17">
        <v>1.8951773E7</v>
      </c>
      <c r="H3121" s="17">
        <v>3.7449415E7</v>
      </c>
    </row>
    <row r="3122">
      <c r="A3122" s="7" t="s">
        <v>6764</v>
      </c>
      <c r="B3122" s="17" t="s">
        <v>6765</v>
      </c>
      <c r="C3122" s="17">
        <v>1.0</v>
      </c>
      <c r="D3122" s="17">
        <v>1.8742675E7</v>
      </c>
      <c r="E3122" s="17">
        <v>1.8742675E7</v>
      </c>
      <c r="F3122" s="17">
        <v>1.8742675E7</v>
      </c>
      <c r="G3122" s="17">
        <v>1.8742675E7</v>
      </c>
      <c r="H3122" s="17">
        <v>1.8742675E7</v>
      </c>
    </row>
    <row r="3123">
      <c r="A3123" s="7" t="s">
        <v>6766</v>
      </c>
      <c r="B3123" s="17" t="s">
        <v>6767</v>
      </c>
      <c r="C3123" s="17">
        <v>1.0</v>
      </c>
      <c r="D3123" s="17">
        <v>9979000.0</v>
      </c>
      <c r="E3123" s="17">
        <v>9979000.0</v>
      </c>
      <c r="F3123" s="17">
        <v>9979000.0</v>
      </c>
      <c r="G3123" s="17">
        <v>9979000.0</v>
      </c>
      <c r="H3123" s="17">
        <v>9979000.0</v>
      </c>
    </row>
    <row r="3124">
      <c r="A3124" s="7" t="s">
        <v>6768</v>
      </c>
      <c r="B3124" s="17" t="s">
        <v>6769</v>
      </c>
      <c r="C3124" s="17">
        <v>17.0</v>
      </c>
      <c r="D3124" s="17">
        <v>8201726.706</v>
      </c>
      <c r="E3124" s="17">
        <v>3803368.0</v>
      </c>
      <c r="F3124" s="17">
        <v>5911497.0</v>
      </c>
      <c r="G3124" s="17">
        <v>9676915.0</v>
      </c>
      <c r="H3124" s="17">
        <v>2.05967E7</v>
      </c>
    </row>
    <row r="3125">
      <c r="A3125" s="7" t="s">
        <v>6770</v>
      </c>
      <c r="B3125" s="17" t="s">
        <v>6771</v>
      </c>
      <c r="C3125" s="17">
        <v>5.0</v>
      </c>
      <c r="D3125" s="17">
        <v>6.0679472E7</v>
      </c>
      <c r="E3125" s="17">
        <v>1.3675942E7</v>
      </c>
      <c r="F3125" s="17">
        <v>4.3020302E7</v>
      </c>
      <c r="G3125" s="17">
        <v>4.3337872E7</v>
      </c>
      <c r="H3125" s="17">
        <v>1.90279485E8</v>
      </c>
    </row>
    <row r="3126">
      <c r="A3126" s="7" t="s">
        <v>6772</v>
      </c>
      <c r="B3126" s="17" t="s">
        <v>6773</v>
      </c>
      <c r="C3126" s="17">
        <v>1.0</v>
      </c>
      <c r="D3126" s="17">
        <v>2.2093961E7</v>
      </c>
      <c r="E3126" s="17">
        <v>2.2093961E7</v>
      </c>
      <c r="F3126" s="17">
        <v>2.2093961E7</v>
      </c>
      <c r="G3126" s="17">
        <v>2.2093961E7</v>
      </c>
      <c r="H3126" s="17">
        <v>2.2093961E7</v>
      </c>
    </row>
    <row r="3127">
      <c r="A3127" s="7" t="s">
        <v>6774</v>
      </c>
      <c r="B3127" s="17" t="s">
        <v>6775</v>
      </c>
      <c r="C3127" s="17">
        <v>20.0</v>
      </c>
      <c r="D3127" s="17">
        <v>3.954976865E7</v>
      </c>
      <c r="E3127" s="17">
        <v>1.9587713E7</v>
      </c>
      <c r="F3127" s="17">
        <v>2.25424E7</v>
      </c>
      <c r="G3127" s="17">
        <v>3.9104824E7</v>
      </c>
      <c r="H3127" s="17">
        <v>1.00100391E8</v>
      </c>
    </row>
    <row r="3128">
      <c r="A3128" s="7" t="s">
        <v>6776</v>
      </c>
      <c r="B3128" s="17" t="s">
        <v>6777</v>
      </c>
      <c r="C3128" s="17">
        <v>194.0</v>
      </c>
      <c r="D3128" s="17">
        <v>5.148163808E7</v>
      </c>
      <c r="E3128" s="17">
        <v>1.2373574E7</v>
      </c>
      <c r="F3128" s="17">
        <v>2.64029E7</v>
      </c>
      <c r="G3128" s="17">
        <v>7.4676139E7</v>
      </c>
      <c r="H3128" s="17">
        <v>1.21290229E8</v>
      </c>
    </row>
    <row r="3129">
      <c r="A3129" s="7" t="s">
        <v>6778</v>
      </c>
      <c r="B3129" s="17" t="s">
        <v>6779</v>
      </c>
      <c r="C3129" s="17">
        <v>6.0</v>
      </c>
      <c r="D3129" s="17">
        <v>1.298546325E8</v>
      </c>
      <c r="E3129" s="17">
        <v>2.5298849E7</v>
      </c>
      <c r="F3129" s="17">
        <v>2.5477914E7</v>
      </c>
      <c r="G3129" s="17">
        <v>5.1509378E7</v>
      </c>
      <c r="H3129" s="17">
        <v>6.2686578E8</v>
      </c>
    </row>
    <row r="3130">
      <c r="A3130" s="7" t="s">
        <v>6780</v>
      </c>
      <c r="B3130" s="17" t="s">
        <v>6781</v>
      </c>
      <c r="C3130" s="17">
        <v>1.0</v>
      </c>
      <c r="D3130" s="17">
        <v>3.1175829E7</v>
      </c>
      <c r="E3130" s="17">
        <v>3.1175829E7</v>
      </c>
      <c r="F3130" s="17">
        <v>3.1175829E7</v>
      </c>
      <c r="G3130" s="17">
        <v>3.1175829E7</v>
      </c>
      <c r="H3130" s="17">
        <v>3.1175829E7</v>
      </c>
    </row>
    <row r="3131">
      <c r="A3131" s="7" t="s">
        <v>6782</v>
      </c>
      <c r="B3131" s="17" t="s">
        <v>6783</v>
      </c>
      <c r="C3131" s="17">
        <v>2.0</v>
      </c>
      <c r="D3131" s="17">
        <v>8.970218E7</v>
      </c>
      <c r="E3131" s="17">
        <v>8.292896E7</v>
      </c>
      <c r="F3131" s="17">
        <v>8.292896E7</v>
      </c>
      <c r="G3131" s="17">
        <v>9.64754E7</v>
      </c>
      <c r="H3131" s="17">
        <v>9.64754E7</v>
      </c>
    </row>
    <row r="3132">
      <c r="A3132" s="7" t="s">
        <v>6784</v>
      </c>
      <c r="B3132" s="17" t="s">
        <v>6785</v>
      </c>
      <c r="C3132" s="17">
        <v>1.0</v>
      </c>
      <c r="D3132" s="17">
        <v>3.4835982E7</v>
      </c>
      <c r="E3132" s="17">
        <v>3.4835982E7</v>
      </c>
      <c r="F3132" s="17">
        <v>3.4835982E7</v>
      </c>
      <c r="G3132" s="17">
        <v>3.4835982E7</v>
      </c>
      <c r="H3132" s="17">
        <v>3.4835982E7</v>
      </c>
    </row>
    <row r="3133">
      <c r="A3133" s="7" t="s">
        <v>6786</v>
      </c>
      <c r="B3133" s="17" t="s">
        <v>6787</v>
      </c>
      <c r="C3133" s="17">
        <v>49.0</v>
      </c>
      <c r="D3133" s="17">
        <v>9.805435535E7</v>
      </c>
      <c r="E3133" s="17">
        <v>8.9388971E7</v>
      </c>
      <c r="F3133" s="17">
        <v>9.7417485E7</v>
      </c>
      <c r="G3133" s="17">
        <v>1.07060696E8</v>
      </c>
      <c r="H3133" s="17">
        <v>1.18322726E8</v>
      </c>
    </row>
    <row r="3134">
      <c r="A3134" s="7" t="s">
        <v>6788</v>
      </c>
      <c r="B3134" s="17" t="s">
        <v>6789</v>
      </c>
      <c r="C3134" s="17">
        <v>2.0</v>
      </c>
      <c r="D3134" s="17">
        <v>1.6964638E7</v>
      </c>
      <c r="E3134" s="17">
        <v>7161000.0</v>
      </c>
      <c r="F3134" s="17">
        <v>7161000.0</v>
      </c>
      <c r="G3134" s="17">
        <v>2.6768276E7</v>
      </c>
      <c r="H3134" s="17">
        <v>2.6768276E7</v>
      </c>
    </row>
    <row r="3135">
      <c r="A3135" s="7" t="s">
        <v>6790</v>
      </c>
      <c r="B3135" s="17" t="s">
        <v>6791</v>
      </c>
      <c r="C3135" s="17">
        <v>209.0</v>
      </c>
      <c r="D3135" s="17">
        <v>2.817496294E7</v>
      </c>
      <c r="E3135" s="17">
        <v>1.1702557E7</v>
      </c>
      <c r="F3135" s="17">
        <v>1.7750267E7</v>
      </c>
      <c r="G3135" s="17">
        <v>2.8242687E7</v>
      </c>
      <c r="H3135" s="17">
        <v>5.7304686E7</v>
      </c>
    </row>
    <row r="3136">
      <c r="A3136" s="7" t="s">
        <v>6792</v>
      </c>
      <c r="B3136" s="17" t="s">
        <v>6793</v>
      </c>
      <c r="C3136" s="17">
        <v>9.0</v>
      </c>
      <c r="D3136" s="17">
        <v>1.081923976E8</v>
      </c>
      <c r="E3136" s="17">
        <v>2.4972945E7</v>
      </c>
      <c r="F3136" s="17">
        <v>4.717622E7</v>
      </c>
      <c r="G3136" s="17">
        <v>5.5855579E7</v>
      </c>
      <c r="H3136" s="17">
        <v>5.54411887E8</v>
      </c>
    </row>
    <row r="3137">
      <c r="A3137" s="7" t="s">
        <v>6794</v>
      </c>
      <c r="B3137" s="17" t="s">
        <v>6795</v>
      </c>
      <c r="C3137" s="17">
        <v>44.0</v>
      </c>
      <c r="D3137" s="17">
        <v>3.110813816E7</v>
      </c>
      <c r="E3137" s="17">
        <v>1.267581E7</v>
      </c>
      <c r="F3137" s="17">
        <v>2.1756654E7</v>
      </c>
      <c r="G3137" s="17">
        <v>3.1363588E7</v>
      </c>
      <c r="H3137" s="17">
        <v>9.4165955E7</v>
      </c>
    </row>
    <row r="3138">
      <c r="A3138" s="7" t="s">
        <v>6796</v>
      </c>
      <c r="B3138" s="17" t="s">
        <v>6797</v>
      </c>
      <c r="C3138" s="17">
        <v>55.0</v>
      </c>
      <c r="D3138" s="17">
        <v>3.416732193E7</v>
      </c>
      <c r="E3138" s="17">
        <v>1.8489113E7</v>
      </c>
      <c r="F3138" s="17">
        <v>2.620143E7</v>
      </c>
      <c r="G3138" s="17">
        <v>3.458421E7</v>
      </c>
      <c r="H3138" s="17">
        <v>6.6497447E7</v>
      </c>
    </row>
    <row r="3139">
      <c r="A3139" s="7" t="s">
        <v>6798</v>
      </c>
      <c r="B3139" s="17" t="s">
        <v>6799</v>
      </c>
      <c r="C3139" s="17">
        <v>23.0</v>
      </c>
      <c r="D3139" s="17">
        <v>1.382141898E8</v>
      </c>
      <c r="E3139" s="17">
        <v>4.8104202E7</v>
      </c>
      <c r="F3139" s="17">
        <v>1.36736827E8</v>
      </c>
      <c r="G3139" s="17">
        <v>1.88238329E8</v>
      </c>
      <c r="H3139" s="17">
        <v>2.19124675E8</v>
      </c>
    </row>
    <row r="3140">
      <c r="A3140" s="7" t="s">
        <v>6800</v>
      </c>
      <c r="B3140" s="17" t="s">
        <v>6801</v>
      </c>
      <c r="C3140" s="17">
        <v>8.0</v>
      </c>
      <c r="D3140" s="17">
        <v>6.204902938E7</v>
      </c>
      <c r="E3140" s="17">
        <v>1.6954076E7</v>
      </c>
      <c r="F3140" s="17">
        <v>2.2408904E7</v>
      </c>
      <c r="G3140" s="17">
        <v>7.1163882E7</v>
      </c>
      <c r="H3140" s="17">
        <v>2.19124675E8</v>
      </c>
    </row>
    <row r="3141">
      <c r="A3141" s="7" t="s">
        <v>6802</v>
      </c>
      <c r="B3141" s="17" t="s">
        <v>6803</v>
      </c>
      <c r="C3141" s="17">
        <v>6.0</v>
      </c>
      <c r="D3141" s="17">
        <v>6.295146117E7</v>
      </c>
      <c r="E3141" s="17">
        <v>7901927.0</v>
      </c>
      <c r="F3141" s="17">
        <v>1.6194069E7</v>
      </c>
      <c r="G3141" s="17">
        <v>7.4063475E7</v>
      </c>
      <c r="H3141" s="17">
        <v>2.09103042E8</v>
      </c>
    </row>
    <row r="3142">
      <c r="A3142" s="7" t="s">
        <v>6804</v>
      </c>
      <c r="B3142" s="17" t="s">
        <v>6805</v>
      </c>
      <c r="C3142" s="17">
        <v>56.0</v>
      </c>
      <c r="D3142" s="17">
        <v>4.233559941E7</v>
      </c>
      <c r="E3142" s="17">
        <v>1.4676168E7</v>
      </c>
      <c r="F3142" s="17">
        <v>3.0232836E7</v>
      </c>
      <c r="G3142" s="17">
        <v>5.6073047E7</v>
      </c>
      <c r="H3142" s="17">
        <v>8.3695892E7</v>
      </c>
    </row>
    <row r="3143">
      <c r="A3143" s="7" t="s">
        <v>6806</v>
      </c>
      <c r="B3143" s="17" t="s">
        <v>6807</v>
      </c>
      <c r="C3143" s="17">
        <v>63.0</v>
      </c>
      <c r="D3143" s="17">
        <v>1.180905206E7</v>
      </c>
      <c r="E3143" s="17">
        <v>7147803.0</v>
      </c>
      <c r="F3143" s="17">
        <v>9695404.0</v>
      </c>
      <c r="G3143" s="17">
        <v>1.2852416E7</v>
      </c>
      <c r="H3143" s="17">
        <v>1.672055E7</v>
      </c>
    </row>
    <row r="3144">
      <c r="A3144" s="7" t="s">
        <v>6808</v>
      </c>
      <c r="B3144" s="17" t="s">
        <v>6809</v>
      </c>
      <c r="C3144" s="17">
        <v>134.0</v>
      </c>
      <c r="D3144" s="17">
        <v>2.081386398E7</v>
      </c>
      <c r="E3144" s="17">
        <v>7729134.0</v>
      </c>
      <c r="F3144" s="17">
        <v>1.516589E7</v>
      </c>
      <c r="G3144" s="17">
        <v>3.3841409E7</v>
      </c>
      <c r="H3144" s="17">
        <v>4.0014697E7</v>
      </c>
    </row>
    <row r="3145">
      <c r="A3145" s="7" t="s">
        <v>6810</v>
      </c>
      <c r="B3145" s="17" t="s">
        <v>6811</v>
      </c>
      <c r="C3145" s="17">
        <v>89.0</v>
      </c>
      <c r="D3145" s="17">
        <v>2.932100527E7</v>
      </c>
      <c r="E3145" s="17">
        <v>1.246815E7</v>
      </c>
      <c r="F3145" s="17">
        <v>1.8098134E7</v>
      </c>
      <c r="G3145" s="17">
        <v>3.8729612E7</v>
      </c>
      <c r="H3145" s="17">
        <v>7.8033715E7</v>
      </c>
    </row>
    <row r="3146">
      <c r="A3146" s="7" t="s">
        <v>6812</v>
      </c>
      <c r="B3146" s="17" t="s">
        <v>6813</v>
      </c>
      <c r="C3146" s="17">
        <v>243.0</v>
      </c>
      <c r="D3146" s="17">
        <v>2.492424451E7</v>
      </c>
      <c r="E3146" s="17">
        <v>1.3841173E7</v>
      </c>
      <c r="F3146" s="17">
        <v>2.0913978E7</v>
      </c>
      <c r="G3146" s="17">
        <v>3.0915532E7</v>
      </c>
      <c r="H3146" s="17">
        <v>4.9160406E7</v>
      </c>
    </row>
    <row r="3147">
      <c r="A3147" s="7" t="s">
        <v>6814</v>
      </c>
      <c r="B3147" s="17" t="s">
        <v>6815</v>
      </c>
      <c r="C3147" s="17">
        <v>58.0</v>
      </c>
      <c r="D3147" s="17">
        <v>3.222393112E7</v>
      </c>
      <c r="E3147" s="17">
        <v>1.51045E7</v>
      </c>
      <c r="F3147" s="17">
        <v>2.2873894E7</v>
      </c>
      <c r="G3147" s="17">
        <v>3.0497377E7</v>
      </c>
      <c r="H3147" s="17">
        <v>4.7401281E7</v>
      </c>
    </row>
    <row r="3148">
      <c r="A3148" s="7" t="s">
        <v>6816</v>
      </c>
      <c r="B3148" s="17" t="s">
        <v>6817</v>
      </c>
      <c r="C3148" s="17">
        <v>2.0</v>
      </c>
      <c r="D3148" s="17">
        <v>2.75117065E7</v>
      </c>
      <c r="E3148" s="17">
        <v>1.2946479E7</v>
      </c>
      <c r="F3148" s="17">
        <v>1.2946479E7</v>
      </c>
      <c r="G3148" s="17">
        <v>4.2076934E7</v>
      </c>
      <c r="H3148" s="17">
        <v>4.2076934E7</v>
      </c>
    </row>
    <row r="3149">
      <c r="A3149" s="7" t="s">
        <v>6818</v>
      </c>
      <c r="B3149" s="17" t="s">
        <v>6819</v>
      </c>
      <c r="C3149" s="17">
        <v>17.0</v>
      </c>
      <c r="D3149" s="17">
        <v>1.914011559E7</v>
      </c>
      <c r="E3149" s="17">
        <v>7719033.0</v>
      </c>
      <c r="F3149" s="17">
        <v>1.3777891E7</v>
      </c>
      <c r="G3149" s="17">
        <v>2.2817876E7</v>
      </c>
      <c r="H3149" s="17">
        <v>5.6295273E7</v>
      </c>
    </row>
    <row r="3150">
      <c r="A3150" s="7" t="s">
        <v>6820</v>
      </c>
      <c r="B3150" s="17" t="s">
        <v>6821</v>
      </c>
      <c r="C3150" s="17">
        <v>90.0</v>
      </c>
      <c r="D3150" s="17">
        <v>2.020617784E7</v>
      </c>
      <c r="E3150" s="17">
        <v>1.1959095E7</v>
      </c>
      <c r="F3150" s="17">
        <v>1.6113903E7</v>
      </c>
      <c r="G3150" s="17">
        <v>2.0842992E7</v>
      </c>
      <c r="H3150" s="17">
        <v>2.8736406E7</v>
      </c>
    </row>
    <row r="3151">
      <c r="A3151" s="7" t="s">
        <v>6822</v>
      </c>
      <c r="B3151" s="17" t="s">
        <v>6823</v>
      </c>
      <c r="C3151" s="17">
        <v>68.0</v>
      </c>
      <c r="D3151" s="17">
        <v>1.105702528E7</v>
      </c>
      <c r="E3151" s="17">
        <v>5180000.0</v>
      </c>
      <c r="F3151" s="17">
        <v>7204599.0</v>
      </c>
      <c r="G3151" s="17">
        <v>1.3893005E7</v>
      </c>
      <c r="H3151" s="17">
        <v>2.1612589E7</v>
      </c>
    </row>
    <row r="3152">
      <c r="A3152" s="7" t="s">
        <v>6824</v>
      </c>
      <c r="B3152" s="17" t="s">
        <v>6825</v>
      </c>
      <c r="C3152" s="17">
        <v>35.0</v>
      </c>
      <c r="D3152" s="17">
        <v>9872034.2</v>
      </c>
      <c r="E3152" s="17">
        <v>3728900.0</v>
      </c>
      <c r="F3152" s="17">
        <v>6638505.0</v>
      </c>
      <c r="G3152" s="17">
        <v>8576829.0</v>
      </c>
      <c r="H3152" s="17">
        <v>1.8893037E7</v>
      </c>
    </row>
    <row r="3153">
      <c r="A3153" s="7" t="s">
        <v>6826</v>
      </c>
      <c r="B3153" s="17" t="s">
        <v>6827</v>
      </c>
      <c r="C3153" s="17">
        <v>4.0</v>
      </c>
      <c r="D3153" s="17">
        <v>1.592392975E7</v>
      </c>
      <c r="E3153" s="17">
        <v>5840517.0</v>
      </c>
      <c r="F3153" s="17">
        <v>1.4109266E7</v>
      </c>
      <c r="G3153" s="17">
        <v>1.4414327E7</v>
      </c>
      <c r="H3153" s="17">
        <v>2.9331609E7</v>
      </c>
    </row>
    <row r="3154">
      <c r="A3154" s="7" t="s">
        <v>6828</v>
      </c>
      <c r="B3154" s="17" t="s">
        <v>6829</v>
      </c>
      <c r="C3154" s="17">
        <v>3.0</v>
      </c>
      <c r="D3154" s="17">
        <v>3.969465767E7</v>
      </c>
      <c r="E3154" s="17">
        <v>8208161.0</v>
      </c>
      <c r="F3154" s="17">
        <v>5.3869905E7</v>
      </c>
      <c r="G3154" s="17">
        <v>5.7005907E7</v>
      </c>
      <c r="H3154" s="17">
        <v>5.7005907E7</v>
      </c>
    </row>
    <row r="3155">
      <c r="A3155" s="7" t="s">
        <v>6830</v>
      </c>
      <c r="B3155" s="17" t="s">
        <v>6831</v>
      </c>
      <c r="C3155" s="17">
        <v>17.0</v>
      </c>
      <c r="D3155" s="17">
        <v>7513401.824</v>
      </c>
      <c r="E3155" s="17">
        <v>5968331.0</v>
      </c>
      <c r="F3155" s="17">
        <v>7089869.0</v>
      </c>
      <c r="G3155" s="17">
        <v>8072503.0</v>
      </c>
      <c r="H3155" s="17">
        <v>9690543.0</v>
      </c>
    </row>
    <row r="3156">
      <c r="A3156" s="7" t="s">
        <v>6832</v>
      </c>
      <c r="B3156" s="17" t="s">
        <v>6833</v>
      </c>
      <c r="C3156" s="17">
        <v>182.0</v>
      </c>
      <c r="D3156" s="17">
        <v>1.101697834E7</v>
      </c>
      <c r="E3156" s="17">
        <v>7996139.0</v>
      </c>
      <c r="F3156" s="17">
        <v>1.0547338E7</v>
      </c>
      <c r="G3156" s="17">
        <v>1.3038724E7</v>
      </c>
      <c r="H3156" s="17">
        <v>1.4209985E7</v>
      </c>
    </row>
    <row r="3157">
      <c r="A3157" s="7" t="s">
        <v>6834</v>
      </c>
      <c r="B3157" s="17" t="s">
        <v>6835</v>
      </c>
      <c r="C3157" s="17">
        <v>1035.0</v>
      </c>
      <c r="D3157" s="17">
        <v>1.187863903E7</v>
      </c>
      <c r="E3157" s="17">
        <v>3753900.0</v>
      </c>
      <c r="F3157" s="17">
        <v>6110342.0</v>
      </c>
      <c r="G3157" s="17">
        <v>1.2489774E7</v>
      </c>
      <c r="H3157" s="17">
        <v>2.3299741E7</v>
      </c>
    </row>
    <row r="3158">
      <c r="A3158" s="7" t="s">
        <v>6836</v>
      </c>
      <c r="B3158" s="17" t="s">
        <v>6837</v>
      </c>
      <c r="C3158" s="17">
        <v>352.0</v>
      </c>
      <c r="D3158" s="17">
        <v>6123982.946</v>
      </c>
      <c r="E3158" s="17">
        <v>3533862.0</v>
      </c>
      <c r="F3158" s="17">
        <v>4936100.0</v>
      </c>
      <c r="G3158" s="17">
        <v>7156228.0</v>
      </c>
      <c r="H3158" s="17">
        <v>1.0216787E7</v>
      </c>
    </row>
    <row r="3159">
      <c r="A3159" s="7" t="s">
        <v>6838</v>
      </c>
      <c r="B3159" s="17" t="s">
        <v>6839</v>
      </c>
      <c r="C3159" s="17">
        <v>51.0</v>
      </c>
      <c r="D3159" s="17">
        <v>1.02816631E7</v>
      </c>
      <c r="E3159" s="17">
        <v>5560000.0</v>
      </c>
      <c r="F3159" s="17">
        <v>7269751.0</v>
      </c>
      <c r="G3159" s="17">
        <v>1.1451179E7</v>
      </c>
      <c r="H3159" s="17">
        <v>1.6452753E7</v>
      </c>
    </row>
    <row r="3160">
      <c r="A3160" s="7" t="s">
        <v>6840</v>
      </c>
      <c r="B3160" s="17" t="s">
        <v>6841</v>
      </c>
      <c r="C3160" s="17">
        <v>45666.0</v>
      </c>
      <c r="D3160" s="17">
        <v>1.134484712E7</v>
      </c>
      <c r="E3160" s="17">
        <v>5751625.0</v>
      </c>
      <c r="F3160" s="17">
        <v>8235779.0</v>
      </c>
      <c r="G3160" s="17">
        <v>1.2490231E7</v>
      </c>
      <c r="H3160" s="17">
        <v>1.945196E7</v>
      </c>
    </row>
    <row r="3161">
      <c r="A3161" s="7" t="s">
        <v>6842</v>
      </c>
      <c r="B3161" s="17" t="s">
        <v>6843</v>
      </c>
      <c r="C3161" s="17">
        <v>2324.0</v>
      </c>
      <c r="D3161" s="17">
        <v>1.093518889E7</v>
      </c>
      <c r="E3161" s="17">
        <v>5500000.0</v>
      </c>
      <c r="F3161" s="17">
        <v>7651450.0</v>
      </c>
      <c r="G3161" s="17">
        <v>1.1998857E7</v>
      </c>
      <c r="H3161" s="17">
        <v>2.0770341E7</v>
      </c>
    </row>
    <row r="3162">
      <c r="A3162" s="7" t="s">
        <v>708</v>
      </c>
      <c r="B3162" s="17" t="s">
        <v>710</v>
      </c>
      <c r="C3162" s="17">
        <v>769.0</v>
      </c>
      <c r="D3162" s="17">
        <v>1.670123703E7</v>
      </c>
      <c r="E3162" s="17">
        <v>4866032.0</v>
      </c>
      <c r="F3162" s="17">
        <v>9459068.0</v>
      </c>
      <c r="G3162" s="17">
        <v>1.7188757E7</v>
      </c>
      <c r="H3162" s="17">
        <v>3.2263619E7</v>
      </c>
    </row>
    <row r="3163">
      <c r="A3163" s="7" t="s">
        <v>6844</v>
      </c>
      <c r="B3163" s="17" t="s">
        <v>6845</v>
      </c>
      <c r="C3163" s="17">
        <v>2524.0</v>
      </c>
      <c r="D3163" s="17">
        <v>3.633795313E7</v>
      </c>
      <c r="E3163" s="17">
        <v>1.4657918E7</v>
      </c>
      <c r="F3163" s="17">
        <v>2.1200274E7</v>
      </c>
      <c r="G3163" s="17">
        <v>3.3457664E7</v>
      </c>
      <c r="H3163" s="17">
        <v>8.4373629E7</v>
      </c>
    </row>
    <row r="3164">
      <c r="A3164" s="7" t="s">
        <v>6846</v>
      </c>
      <c r="B3164" s="17" t="s">
        <v>6847</v>
      </c>
      <c r="C3164" s="17">
        <v>3955.0</v>
      </c>
      <c r="D3164" s="17">
        <v>1.434431149E7</v>
      </c>
      <c r="E3164" s="17">
        <v>5810800.0</v>
      </c>
      <c r="F3164" s="17">
        <v>8903194.0</v>
      </c>
      <c r="G3164" s="17">
        <v>1.4176452E7</v>
      </c>
      <c r="H3164" s="17">
        <v>2.6024316E7</v>
      </c>
    </row>
    <row r="3165">
      <c r="A3165" s="7" t="s">
        <v>6848</v>
      </c>
      <c r="B3165" s="17" t="s">
        <v>6849</v>
      </c>
      <c r="C3165" s="17">
        <v>75.0</v>
      </c>
      <c r="D3165" s="17">
        <v>1.448304953E7</v>
      </c>
      <c r="E3165" s="17">
        <v>6535292.0</v>
      </c>
      <c r="F3165" s="17">
        <v>9778190.0</v>
      </c>
      <c r="G3165" s="17">
        <v>1.4456638E7</v>
      </c>
      <c r="H3165" s="17">
        <v>3.1770253E7</v>
      </c>
    </row>
    <row r="3166">
      <c r="A3166" s="7" t="s">
        <v>6850</v>
      </c>
      <c r="B3166" s="17" t="s">
        <v>6851</v>
      </c>
      <c r="C3166" s="17">
        <v>24915.0</v>
      </c>
      <c r="D3166" s="17">
        <v>8892873.632</v>
      </c>
      <c r="E3166" s="17">
        <v>5181067.0</v>
      </c>
      <c r="F3166" s="17">
        <v>6925938.0</v>
      </c>
      <c r="G3166" s="17">
        <v>9671468.0</v>
      </c>
      <c r="H3166" s="17">
        <v>1.4309399E7</v>
      </c>
    </row>
    <row r="3167">
      <c r="A3167" s="7" t="s">
        <v>6852</v>
      </c>
      <c r="B3167" s="17" t="s">
        <v>6853</v>
      </c>
      <c r="C3167" s="17">
        <v>323.0</v>
      </c>
      <c r="D3167" s="17">
        <v>2.33526258E7</v>
      </c>
      <c r="E3167" s="17">
        <v>5175304.0</v>
      </c>
      <c r="F3167" s="17">
        <v>9433302.0</v>
      </c>
      <c r="G3167" s="17">
        <v>2.1557277E7</v>
      </c>
      <c r="H3167" s="17">
        <v>4.8077141E7</v>
      </c>
    </row>
    <row r="3168">
      <c r="A3168" s="7" t="s">
        <v>6854</v>
      </c>
      <c r="B3168" s="17" t="s">
        <v>6855</v>
      </c>
      <c r="C3168" s="17">
        <v>177.0</v>
      </c>
      <c r="D3168" s="17">
        <v>8199308.156</v>
      </c>
      <c r="E3168" s="17">
        <v>2468065.0</v>
      </c>
      <c r="F3168" s="17">
        <v>3852180.0</v>
      </c>
      <c r="G3168" s="17">
        <v>8112797.0</v>
      </c>
      <c r="H3168" s="17">
        <v>1.3382843E7</v>
      </c>
    </row>
    <row r="3169">
      <c r="A3169" s="7" t="s">
        <v>6856</v>
      </c>
      <c r="B3169" s="17" t="s">
        <v>6857</v>
      </c>
      <c r="C3169" s="17">
        <v>4495.0</v>
      </c>
      <c r="D3169" s="17">
        <v>8959837.13</v>
      </c>
      <c r="E3169" s="17">
        <v>2408121.0</v>
      </c>
      <c r="F3169" s="17">
        <v>4255471.0</v>
      </c>
      <c r="G3169" s="17">
        <v>7732037.0</v>
      </c>
      <c r="H3169" s="17">
        <v>1.62035E7</v>
      </c>
    </row>
    <row r="3170">
      <c r="A3170" s="7" t="s">
        <v>6858</v>
      </c>
      <c r="B3170" s="17" t="s">
        <v>6859</v>
      </c>
      <c r="C3170" s="17">
        <v>200.0</v>
      </c>
      <c r="D3170" s="17">
        <v>1.054985248E7</v>
      </c>
      <c r="E3170" s="17">
        <v>5971000.0</v>
      </c>
      <c r="F3170" s="17">
        <v>8256955.0</v>
      </c>
      <c r="G3170" s="17">
        <v>1.2083042E7</v>
      </c>
      <c r="H3170" s="17">
        <v>1.978794E7</v>
      </c>
    </row>
    <row r="3171">
      <c r="A3171" s="7" t="s">
        <v>1009</v>
      </c>
      <c r="B3171" s="17" t="s">
        <v>1010</v>
      </c>
      <c r="C3171" s="17">
        <v>248043.0</v>
      </c>
      <c r="D3171" s="17">
        <v>1.435384175E7</v>
      </c>
      <c r="E3171" s="17">
        <v>6466826.0</v>
      </c>
      <c r="F3171" s="17">
        <v>9394335.0</v>
      </c>
      <c r="G3171" s="17">
        <v>1.4472231E7</v>
      </c>
      <c r="H3171" s="17">
        <v>2.481869E7</v>
      </c>
    </row>
    <row r="3172">
      <c r="A3172" s="7" t="s">
        <v>6860</v>
      </c>
      <c r="B3172" s="17" t="s">
        <v>6861</v>
      </c>
      <c r="C3172" s="17">
        <v>1281.0</v>
      </c>
      <c r="D3172" s="17">
        <v>1.112722526E7</v>
      </c>
      <c r="E3172" s="17">
        <v>5345557.0</v>
      </c>
      <c r="F3172" s="17">
        <v>8093500.0</v>
      </c>
      <c r="G3172" s="17">
        <v>1.2073E7</v>
      </c>
      <c r="H3172" s="17">
        <v>2.1118456E7</v>
      </c>
    </row>
    <row r="3173">
      <c r="A3173" s="7" t="s">
        <v>6862</v>
      </c>
      <c r="B3173" s="17" t="s">
        <v>6863</v>
      </c>
      <c r="C3173" s="17">
        <v>42.0</v>
      </c>
      <c r="D3173" s="17">
        <v>1.697743431E7</v>
      </c>
      <c r="E3173" s="17">
        <v>5645854.0</v>
      </c>
      <c r="F3173" s="17">
        <v>7825981.0</v>
      </c>
      <c r="G3173" s="17">
        <v>1.298467E7</v>
      </c>
      <c r="H3173" s="17">
        <v>3.7425627E7</v>
      </c>
    </row>
    <row r="3174">
      <c r="A3174" s="7" t="s">
        <v>6864</v>
      </c>
      <c r="B3174" s="17" t="s">
        <v>6865</v>
      </c>
      <c r="C3174" s="17">
        <v>27.0</v>
      </c>
      <c r="D3174" s="17">
        <v>6.881120137E7</v>
      </c>
      <c r="E3174" s="17">
        <v>2.5929841E7</v>
      </c>
      <c r="F3174" s="17">
        <v>4.8221509E7</v>
      </c>
      <c r="G3174" s="17">
        <v>8.200622E7</v>
      </c>
      <c r="H3174" s="17">
        <v>1.59884235E8</v>
      </c>
    </row>
    <row r="3175">
      <c r="A3175" s="7" t="s">
        <v>6866</v>
      </c>
      <c r="B3175" s="17" t="s">
        <v>6867</v>
      </c>
      <c r="C3175" s="17">
        <v>94.0</v>
      </c>
      <c r="D3175" s="17">
        <v>1.739042236E7</v>
      </c>
      <c r="E3175" s="17">
        <v>6959903.0</v>
      </c>
      <c r="F3175" s="17">
        <v>1.0214357E7</v>
      </c>
      <c r="G3175" s="17">
        <v>1.560673E7</v>
      </c>
      <c r="H3175" s="17">
        <v>3.068135E7</v>
      </c>
    </row>
    <row r="3176">
      <c r="A3176" s="7" t="s">
        <v>6868</v>
      </c>
      <c r="B3176" s="17" t="s">
        <v>6869</v>
      </c>
      <c r="C3176" s="17">
        <v>801.0</v>
      </c>
      <c r="D3176" s="17">
        <v>1.564994721E7</v>
      </c>
      <c r="E3176" s="17">
        <v>6446107.0</v>
      </c>
      <c r="F3176" s="17">
        <v>1.033872E7</v>
      </c>
      <c r="G3176" s="17">
        <v>1.7389045E7</v>
      </c>
      <c r="H3176" s="17">
        <v>2.9412202E7</v>
      </c>
    </row>
    <row r="3177">
      <c r="A3177" s="7" t="s">
        <v>6870</v>
      </c>
      <c r="B3177" s="17" t="s">
        <v>6871</v>
      </c>
      <c r="C3177" s="17">
        <v>38291.0</v>
      </c>
      <c r="D3177" s="17">
        <v>1.857369838E7</v>
      </c>
      <c r="E3177" s="17">
        <v>6467572.0</v>
      </c>
      <c r="F3177" s="17">
        <v>1.0198719E7</v>
      </c>
      <c r="G3177" s="17">
        <v>1.9560268E7</v>
      </c>
      <c r="H3177" s="17">
        <v>3.685857E7</v>
      </c>
    </row>
    <row r="3178">
      <c r="A3178" s="7" t="s">
        <v>6872</v>
      </c>
      <c r="B3178" s="17" t="s">
        <v>6873</v>
      </c>
      <c r="C3178" s="17">
        <v>124551.0</v>
      </c>
      <c r="D3178" s="17">
        <v>9265703.096</v>
      </c>
      <c r="E3178" s="17">
        <v>5579274.0</v>
      </c>
      <c r="F3178" s="17">
        <v>7570409.0</v>
      </c>
      <c r="G3178" s="17">
        <v>1.0824356E7</v>
      </c>
      <c r="H3178" s="17">
        <v>1.546053E7</v>
      </c>
    </row>
    <row r="3179">
      <c r="A3179" s="7" t="s">
        <v>971</v>
      </c>
      <c r="B3179" s="17" t="s">
        <v>973</v>
      </c>
      <c r="C3179" s="17">
        <v>12948.0</v>
      </c>
      <c r="D3179" s="17">
        <v>1.467203803E7</v>
      </c>
      <c r="E3179" s="17">
        <v>7243389.0</v>
      </c>
      <c r="F3179" s="17">
        <v>1.0425429E7</v>
      </c>
      <c r="G3179" s="17">
        <v>1.5495287E7</v>
      </c>
      <c r="H3179" s="17">
        <v>2.5469111E7</v>
      </c>
    </row>
    <row r="3180">
      <c r="A3180" s="7" t="s">
        <v>6874</v>
      </c>
      <c r="B3180" s="17" t="s">
        <v>6875</v>
      </c>
      <c r="C3180" s="17">
        <v>194.0</v>
      </c>
      <c r="D3180" s="17">
        <v>1.645994624E7</v>
      </c>
      <c r="E3180" s="17">
        <v>6717731.0</v>
      </c>
      <c r="F3180" s="17">
        <v>1.0782019E7</v>
      </c>
      <c r="G3180" s="17">
        <v>1.7438948E7</v>
      </c>
      <c r="H3180" s="17">
        <v>3.2390925E7</v>
      </c>
    </row>
    <row r="3181">
      <c r="A3181" s="7" t="s">
        <v>6876</v>
      </c>
      <c r="B3181" s="17" t="s">
        <v>6877</v>
      </c>
      <c r="C3181" s="17">
        <v>27056.0</v>
      </c>
      <c r="D3181" s="17">
        <v>1.482291461E7</v>
      </c>
      <c r="E3181" s="17">
        <v>5119460.0</v>
      </c>
      <c r="F3181" s="17">
        <v>8338046.0</v>
      </c>
      <c r="G3181" s="17">
        <v>1.4249134E7</v>
      </c>
      <c r="H3181" s="17">
        <v>2.8435588E7</v>
      </c>
    </row>
    <row r="3182">
      <c r="A3182" s="7" t="s">
        <v>974</v>
      </c>
      <c r="B3182" s="17" t="s">
        <v>975</v>
      </c>
      <c r="C3182" s="17">
        <v>846.0</v>
      </c>
      <c r="D3182" s="17">
        <v>3.670294611E7</v>
      </c>
      <c r="E3182" s="17">
        <v>1.12635E7</v>
      </c>
      <c r="F3182" s="17">
        <v>1.9395015E7</v>
      </c>
      <c r="G3182" s="17">
        <v>3.8617089E7</v>
      </c>
      <c r="H3182" s="17">
        <v>8.8111003E7</v>
      </c>
    </row>
    <row r="3183">
      <c r="A3183" s="7" t="s">
        <v>976</v>
      </c>
      <c r="B3183" s="17" t="s">
        <v>977</v>
      </c>
      <c r="C3183" s="17">
        <v>438.0</v>
      </c>
      <c r="D3183" s="17">
        <v>2.463118695E7</v>
      </c>
      <c r="E3183" s="17">
        <v>1.0672449E7</v>
      </c>
      <c r="F3183" s="17">
        <v>1.6206225E7</v>
      </c>
      <c r="G3183" s="17">
        <v>2.7314147E7</v>
      </c>
      <c r="H3183" s="17">
        <v>4.690495E7</v>
      </c>
    </row>
    <row r="3184">
      <c r="A3184" s="7" t="s">
        <v>978</v>
      </c>
      <c r="B3184" s="17" t="s">
        <v>979</v>
      </c>
      <c r="C3184" s="17">
        <v>386.0</v>
      </c>
      <c r="D3184" s="17">
        <v>2.275245167E7</v>
      </c>
      <c r="E3184" s="17">
        <v>9219864.0</v>
      </c>
      <c r="F3184" s="17">
        <v>1.4066749E7</v>
      </c>
      <c r="G3184" s="17">
        <v>2.3660342E7</v>
      </c>
      <c r="H3184" s="17">
        <v>4.9027567E7</v>
      </c>
    </row>
    <row r="3185">
      <c r="A3185" s="7" t="s">
        <v>981</v>
      </c>
      <c r="B3185" s="17" t="s">
        <v>982</v>
      </c>
      <c r="C3185" s="17">
        <v>1397.0</v>
      </c>
      <c r="D3185" s="17">
        <v>3.210290087E7</v>
      </c>
      <c r="E3185" s="17">
        <v>1.1168828E7</v>
      </c>
      <c r="F3185" s="17">
        <v>1.9142627E7</v>
      </c>
      <c r="G3185" s="17">
        <v>3.307108E7</v>
      </c>
      <c r="H3185" s="17">
        <v>6.4048277E7</v>
      </c>
    </row>
    <row r="3186">
      <c r="A3186" s="7" t="s">
        <v>6878</v>
      </c>
      <c r="B3186" s="17" t="s">
        <v>6879</v>
      </c>
      <c r="C3186" s="17">
        <v>46.0</v>
      </c>
      <c r="D3186" s="17">
        <v>6.210542124E7</v>
      </c>
      <c r="E3186" s="17">
        <v>1.546303E7</v>
      </c>
      <c r="F3186" s="17">
        <v>2.3990347E7</v>
      </c>
      <c r="G3186" s="17">
        <v>4.8459891E7</v>
      </c>
      <c r="H3186" s="17">
        <v>1.15886408E8</v>
      </c>
    </row>
    <row r="3187">
      <c r="A3187" s="7" t="s">
        <v>6880</v>
      </c>
      <c r="B3187" s="17" t="s">
        <v>6881</v>
      </c>
      <c r="C3187" s="17">
        <v>5.0</v>
      </c>
      <c r="D3187" s="17">
        <v>1.4929001E7</v>
      </c>
      <c r="E3187" s="17">
        <v>7984251.0</v>
      </c>
      <c r="F3187" s="17">
        <v>8335641.0</v>
      </c>
      <c r="G3187" s="17">
        <v>2.1216484E7</v>
      </c>
      <c r="H3187" s="17">
        <v>2.9876226E7</v>
      </c>
    </row>
    <row r="3188">
      <c r="A3188" s="7" t="s">
        <v>6882</v>
      </c>
      <c r="B3188" s="17" t="s">
        <v>6883</v>
      </c>
      <c r="C3188" s="17">
        <v>10.0</v>
      </c>
      <c r="D3188" s="17">
        <v>1.81168565E7</v>
      </c>
      <c r="E3188" s="17">
        <v>9953301.0</v>
      </c>
      <c r="F3188" s="17">
        <v>1.2368196E7</v>
      </c>
      <c r="G3188" s="17">
        <v>2.9423096E7</v>
      </c>
      <c r="H3188" s="17">
        <v>3.1205832E7</v>
      </c>
    </row>
    <row r="3189">
      <c r="A3189" s="7" t="s">
        <v>983</v>
      </c>
      <c r="B3189" s="17" t="s">
        <v>984</v>
      </c>
      <c r="C3189" s="17">
        <v>10.0</v>
      </c>
      <c r="D3189" s="17">
        <v>5.5558978E7</v>
      </c>
      <c r="E3189" s="17">
        <v>1.3351489E7</v>
      </c>
      <c r="F3189" s="17">
        <v>3.6915664E7</v>
      </c>
      <c r="G3189" s="17">
        <v>1.05730273E8</v>
      </c>
      <c r="H3189" s="17">
        <v>1.35378485E8</v>
      </c>
    </row>
    <row r="3190">
      <c r="A3190" s="7" t="s">
        <v>985</v>
      </c>
      <c r="B3190" s="17" t="s">
        <v>986</v>
      </c>
      <c r="C3190" s="17">
        <v>60.0</v>
      </c>
      <c r="D3190" s="17">
        <v>2.903845132E7</v>
      </c>
      <c r="E3190" s="17">
        <v>1.0893324E7</v>
      </c>
      <c r="F3190" s="17">
        <v>1.8582684E7</v>
      </c>
      <c r="G3190" s="17">
        <v>2.8969058E7</v>
      </c>
      <c r="H3190" s="17">
        <v>5.578022E7</v>
      </c>
    </row>
    <row r="3191">
      <c r="A3191" s="7" t="s">
        <v>987</v>
      </c>
      <c r="B3191" s="17" t="s">
        <v>989</v>
      </c>
      <c r="C3191" s="17">
        <v>17.0</v>
      </c>
      <c r="D3191" s="17">
        <v>5.648992224E7</v>
      </c>
      <c r="E3191" s="17">
        <v>1.9374275E7</v>
      </c>
      <c r="F3191" s="17">
        <v>3.5241426E7</v>
      </c>
      <c r="G3191" s="17">
        <v>5.6316159E7</v>
      </c>
      <c r="H3191" s="17">
        <v>1.74086113E8</v>
      </c>
    </row>
    <row r="3192">
      <c r="A3192" s="7" t="s">
        <v>990</v>
      </c>
      <c r="B3192" s="17" t="s">
        <v>991</v>
      </c>
      <c r="C3192" s="17">
        <v>4073.0</v>
      </c>
      <c r="D3192" s="17">
        <v>3.83467822E7</v>
      </c>
      <c r="E3192" s="17">
        <v>1.1069161E7</v>
      </c>
      <c r="F3192" s="17">
        <v>1.9880704E7</v>
      </c>
      <c r="G3192" s="17">
        <v>4.4920727E7</v>
      </c>
      <c r="H3192" s="17">
        <v>9.0154827E7</v>
      </c>
    </row>
    <row r="3193">
      <c r="A3193" s="7" t="s">
        <v>992</v>
      </c>
      <c r="B3193" s="17" t="s">
        <v>993</v>
      </c>
      <c r="C3193" s="17">
        <v>3503.0</v>
      </c>
      <c r="D3193" s="17">
        <v>3.016649836E7</v>
      </c>
      <c r="E3193" s="17">
        <v>9321239.0</v>
      </c>
      <c r="F3193" s="17">
        <v>1.4437157E7</v>
      </c>
      <c r="G3193" s="17">
        <v>2.9597937E7</v>
      </c>
      <c r="H3193" s="17">
        <v>6.2542001E7</v>
      </c>
    </row>
    <row r="3194">
      <c r="A3194" s="7" t="s">
        <v>994</v>
      </c>
      <c r="B3194" s="17" t="s">
        <v>996</v>
      </c>
      <c r="C3194" s="17">
        <v>279.0</v>
      </c>
      <c r="D3194" s="17">
        <v>4.007695439E7</v>
      </c>
      <c r="E3194" s="17">
        <v>9961666.0</v>
      </c>
      <c r="F3194" s="17">
        <v>1.7952101E7</v>
      </c>
      <c r="G3194" s="17">
        <v>3.8485368E7</v>
      </c>
      <c r="H3194" s="17">
        <v>9.4116566E7</v>
      </c>
    </row>
    <row r="3195">
      <c r="A3195" s="7" t="s">
        <v>6884</v>
      </c>
      <c r="B3195" s="17" t="s">
        <v>6885</v>
      </c>
      <c r="C3195" s="17">
        <v>14.0</v>
      </c>
      <c r="D3195" s="17">
        <v>5.991146E7</v>
      </c>
      <c r="E3195" s="17">
        <v>2.3116845E7</v>
      </c>
      <c r="F3195" s="17">
        <v>4.1765697E7</v>
      </c>
      <c r="G3195" s="17">
        <v>7.7410188E7</v>
      </c>
      <c r="H3195" s="17">
        <v>1.48464389E8</v>
      </c>
    </row>
    <row r="3196">
      <c r="A3196" s="7" t="s">
        <v>997</v>
      </c>
      <c r="B3196" s="17" t="s">
        <v>998</v>
      </c>
      <c r="C3196" s="17">
        <v>1147.0</v>
      </c>
      <c r="D3196" s="17">
        <v>2.651845712E7</v>
      </c>
      <c r="E3196" s="17">
        <v>9286141.0</v>
      </c>
      <c r="F3196" s="17">
        <v>1.5072877E7</v>
      </c>
      <c r="G3196" s="17">
        <v>2.8147272E7</v>
      </c>
      <c r="H3196" s="17">
        <v>5.735592E7</v>
      </c>
    </row>
    <row r="3197">
      <c r="A3197" s="7" t="s">
        <v>6886</v>
      </c>
      <c r="B3197" s="17" t="s">
        <v>6887</v>
      </c>
      <c r="C3197" s="17">
        <v>553.0</v>
      </c>
      <c r="D3197" s="17">
        <v>1.808927567E7</v>
      </c>
      <c r="E3197" s="17">
        <v>7778990.0</v>
      </c>
      <c r="F3197" s="17">
        <v>1.1090266E7</v>
      </c>
      <c r="G3197" s="17">
        <v>1.8066709E7</v>
      </c>
      <c r="H3197" s="17">
        <v>3.4780375E7</v>
      </c>
    </row>
    <row r="3198">
      <c r="A3198" s="7" t="s">
        <v>999</v>
      </c>
      <c r="B3198" s="17" t="s">
        <v>1000</v>
      </c>
      <c r="C3198" s="17">
        <v>3244.0</v>
      </c>
      <c r="D3198" s="17">
        <v>3.149227672E7</v>
      </c>
      <c r="E3198" s="17">
        <v>1.088785E7</v>
      </c>
      <c r="F3198" s="17">
        <v>1.8764823E7</v>
      </c>
      <c r="G3198" s="17">
        <v>3.2157208E7</v>
      </c>
      <c r="H3198" s="17">
        <v>5.9743326E7</v>
      </c>
    </row>
    <row r="3199">
      <c r="A3199" s="7" t="s">
        <v>6888</v>
      </c>
      <c r="B3199" s="17" t="s">
        <v>6889</v>
      </c>
      <c r="C3199" s="17">
        <v>38.0</v>
      </c>
      <c r="D3199" s="17">
        <v>6.786662745E7</v>
      </c>
      <c r="E3199" s="17">
        <v>3.3727472E7</v>
      </c>
      <c r="F3199" s="17">
        <v>4.5236579E7</v>
      </c>
      <c r="G3199" s="17">
        <v>9.2453522E7</v>
      </c>
      <c r="H3199" s="17">
        <v>1.66840343E8</v>
      </c>
    </row>
    <row r="3200">
      <c r="A3200" s="7" t="s">
        <v>6890</v>
      </c>
      <c r="B3200" s="17" t="s">
        <v>6891</v>
      </c>
      <c r="C3200" s="17">
        <v>4.0</v>
      </c>
      <c r="D3200" s="17">
        <v>1.462159293E8</v>
      </c>
      <c r="E3200" s="17">
        <v>8882782.0</v>
      </c>
      <c r="F3200" s="17">
        <v>2.0431133E7</v>
      </c>
      <c r="G3200" s="17">
        <v>9.5473441E7</v>
      </c>
      <c r="H3200" s="17">
        <v>4.60076361E8</v>
      </c>
    </row>
    <row r="3201">
      <c r="A3201" s="7" t="s">
        <v>6892</v>
      </c>
      <c r="B3201" s="17" t="s">
        <v>6893</v>
      </c>
      <c r="C3201" s="17">
        <v>16.0</v>
      </c>
      <c r="D3201" s="17">
        <v>4.803068944E7</v>
      </c>
      <c r="E3201" s="17">
        <v>1.334205E7</v>
      </c>
      <c r="F3201" s="17">
        <v>2.664264E7</v>
      </c>
      <c r="G3201" s="17">
        <v>4.1279163E7</v>
      </c>
      <c r="H3201" s="17">
        <v>1.48221219E8</v>
      </c>
    </row>
    <row r="3202">
      <c r="A3202" s="7" t="s">
        <v>6894</v>
      </c>
      <c r="B3202" s="17" t="s">
        <v>6895</v>
      </c>
      <c r="C3202" s="17">
        <v>22.0</v>
      </c>
      <c r="D3202" s="17">
        <v>3.146149114E7</v>
      </c>
      <c r="E3202" s="17">
        <v>1.0627485E7</v>
      </c>
      <c r="F3202" s="17">
        <v>2.2316586E7</v>
      </c>
      <c r="G3202" s="17">
        <v>3.2133982E7</v>
      </c>
      <c r="H3202" s="17">
        <v>5.1643037E7</v>
      </c>
    </row>
    <row r="3203">
      <c r="A3203" s="7" t="s">
        <v>1002</v>
      </c>
      <c r="B3203" s="17" t="s">
        <v>1003</v>
      </c>
      <c r="C3203" s="17">
        <v>438.0</v>
      </c>
      <c r="D3203" s="17">
        <v>3.407091536E7</v>
      </c>
      <c r="E3203" s="17">
        <v>9543950.0</v>
      </c>
      <c r="F3203" s="17">
        <v>1.7716729E7</v>
      </c>
      <c r="G3203" s="17">
        <v>3.3811924E7</v>
      </c>
      <c r="H3203" s="17">
        <v>7.8793422E7</v>
      </c>
    </row>
    <row r="3204">
      <c r="A3204" s="7" t="s">
        <v>6896</v>
      </c>
      <c r="B3204" s="17" t="s">
        <v>6897</v>
      </c>
      <c r="C3204" s="17">
        <v>23.0</v>
      </c>
      <c r="D3204" s="17">
        <v>2.625253835E7</v>
      </c>
      <c r="E3204" s="17">
        <v>7896800.0</v>
      </c>
      <c r="F3204" s="17">
        <v>1.1295272E7</v>
      </c>
      <c r="G3204" s="17">
        <v>3.4748891E7</v>
      </c>
      <c r="H3204" s="17">
        <v>5.0904635E7</v>
      </c>
    </row>
    <row r="3205">
      <c r="A3205" s="7" t="s">
        <v>6898</v>
      </c>
      <c r="B3205" s="17" t="s">
        <v>6899</v>
      </c>
      <c r="C3205" s="17">
        <v>4.0</v>
      </c>
      <c r="D3205" s="17">
        <v>3.263794125E7</v>
      </c>
      <c r="E3205" s="17">
        <v>7295513.0</v>
      </c>
      <c r="F3205" s="17">
        <v>7852400.0</v>
      </c>
      <c r="G3205" s="17">
        <v>4.1458013E7</v>
      </c>
      <c r="H3205" s="17">
        <v>7.3945839E7</v>
      </c>
    </row>
    <row r="3206">
      <c r="A3206" s="7" t="s">
        <v>6902</v>
      </c>
      <c r="B3206" s="17" t="s">
        <v>6903</v>
      </c>
      <c r="C3206" s="17">
        <v>132.0</v>
      </c>
      <c r="D3206" s="17">
        <v>4.965511586E7</v>
      </c>
      <c r="E3206" s="17">
        <v>1.7524667E7</v>
      </c>
      <c r="F3206" s="17">
        <v>4.0335466E7</v>
      </c>
      <c r="G3206" s="17">
        <v>5.9645768E7</v>
      </c>
      <c r="H3206" s="17">
        <v>1.10936719E8</v>
      </c>
    </row>
    <row r="3207">
      <c r="A3207" s="7" t="s">
        <v>6904</v>
      </c>
      <c r="B3207" s="17" t="s">
        <v>6905</v>
      </c>
      <c r="C3207" s="17">
        <v>2596.0</v>
      </c>
      <c r="D3207" s="17">
        <v>2.062877291E7</v>
      </c>
      <c r="E3207" s="17">
        <v>8439914.0</v>
      </c>
      <c r="F3207" s="17">
        <v>1.3542053E7</v>
      </c>
      <c r="G3207" s="17">
        <v>2.6243404E7</v>
      </c>
      <c r="H3207" s="17">
        <v>4.2629445E7</v>
      </c>
    </row>
    <row r="3208">
      <c r="A3208" s="7" t="s">
        <v>6906</v>
      </c>
      <c r="B3208" s="17" t="s">
        <v>6907</v>
      </c>
      <c r="C3208" s="17">
        <v>261.0</v>
      </c>
      <c r="D3208" s="17">
        <v>2.132033494E7</v>
      </c>
      <c r="E3208" s="17">
        <v>1.0524807E7</v>
      </c>
      <c r="F3208" s="17">
        <v>1.8987348E7</v>
      </c>
      <c r="G3208" s="17">
        <v>2.6222781E7</v>
      </c>
      <c r="H3208" s="17">
        <v>4.0604678E7</v>
      </c>
    </row>
    <row r="3209">
      <c r="A3209" s="7" t="s">
        <v>6908</v>
      </c>
      <c r="B3209" s="17" t="s">
        <v>6909</v>
      </c>
      <c r="C3209" s="17">
        <v>62.0</v>
      </c>
      <c r="D3209" s="17">
        <v>2.625013889E7</v>
      </c>
      <c r="E3209" s="17">
        <v>7626415.0</v>
      </c>
      <c r="F3209" s="17">
        <v>9548402.0</v>
      </c>
      <c r="G3209" s="17">
        <v>1.6811667E7</v>
      </c>
      <c r="H3209" s="17">
        <v>3.0792816E7</v>
      </c>
    </row>
    <row r="3210">
      <c r="A3210" s="7" t="s">
        <v>6910</v>
      </c>
      <c r="B3210" s="17" t="s">
        <v>6911</v>
      </c>
      <c r="C3210" s="17">
        <v>48.0</v>
      </c>
      <c r="D3210" s="17">
        <v>2.408947021E7</v>
      </c>
      <c r="E3210" s="17">
        <v>9232934.0</v>
      </c>
      <c r="F3210" s="17">
        <v>1.3071198E7</v>
      </c>
      <c r="G3210" s="17">
        <v>2.754553E7</v>
      </c>
      <c r="H3210" s="17">
        <v>4.923373E7</v>
      </c>
    </row>
    <row r="3211">
      <c r="A3211" s="7" t="s">
        <v>6912</v>
      </c>
      <c r="B3211" s="17" t="s">
        <v>6913</v>
      </c>
      <c r="C3211" s="17">
        <v>5008.0</v>
      </c>
      <c r="D3211" s="17">
        <v>1.870724506E7</v>
      </c>
      <c r="E3211" s="17">
        <v>7450613.0</v>
      </c>
      <c r="F3211" s="17">
        <v>1.13408E7</v>
      </c>
      <c r="G3211" s="17">
        <v>1.9245218E7</v>
      </c>
      <c r="H3211" s="17">
        <v>3.2559099E7</v>
      </c>
    </row>
    <row r="3212">
      <c r="A3212" s="7" t="s">
        <v>6914</v>
      </c>
      <c r="B3212" s="17" t="s">
        <v>6915</v>
      </c>
      <c r="C3212" s="17">
        <v>5.0</v>
      </c>
      <c r="D3212" s="17">
        <v>1.06804586E7</v>
      </c>
      <c r="E3212" s="17">
        <v>6008825.0</v>
      </c>
      <c r="F3212" s="17">
        <v>7053464.0</v>
      </c>
      <c r="G3212" s="17">
        <v>7131040.0</v>
      </c>
      <c r="H3212" s="17">
        <v>2.7206164E7</v>
      </c>
    </row>
    <row r="3213">
      <c r="A3213" s="7" t="s">
        <v>1004</v>
      </c>
      <c r="B3213" s="17" t="s">
        <v>1005</v>
      </c>
      <c r="C3213" s="17">
        <v>170.0</v>
      </c>
      <c r="D3213" s="17">
        <v>2.371393726E7</v>
      </c>
      <c r="E3213" s="17">
        <v>8904494.0</v>
      </c>
      <c r="F3213" s="17">
        <v>1.532202E7</v>
      </c>
      <c r="G3213" s="17">
        <v>2.7580189E7</v>
      </c>
      <c r="H3213" s="17">
        <v>5.2096949E7</v>
      </c>
    </row>
    <row r="3214">
      <c r="A3214" s="7" t="s">
        <v>6916</v>
      </c>
      <c r="B3214" s="17" t="s">
        <v>6917</v>
      </c>
      <c r="C3214" s="17">
        <v>44.0</v>
      </c>
      <c r="D3214" s="17">
        <v>2.214781234E7</v>
      </c>
      <c r="E3214" s="17">
        <v>5313000.0</v>
      </c>
      <c r="F3214" s="17">
        <v>1.3987986E7</v>
      </c>
      <c r="G3214" s="17">
        <v>2.4462724E7</v>
      </c>
      <c r="H3214" s="17">
        <v>4.8067742E7</v>
      </c>
    </row>
    <row r="3215">
      <c r="A3215" s="7" t="s">
        <v>1006</v>
      </c>
      <c r="B3215" s="17" t="s">
        <v>1007</v>
      </c>
      <c r="C3215" s="17">
        <v>9.0</v>
      </c>
      <c r="D3215" s="17">
        <v>4.462884789E7</v>
      </c>
      <c r="E3215" s="17">
        <v>2.8905636E7</v>
      </c>
      <c r="F3215" s="17">
        <v>4.5014231E7</v>
      </c>
      <c r="G3215" s="17">
        <v>6.6440917E7</v>
      </c>
      <c r="H3215" s="17">
        <v>8.228295E7</v>
      </c>
    </row>
    <row r="3216">
      <c r="A3216" s="7" t="s">
        <v>6918</v>
      </c>
      <c r="B3216" s="17" t="s">
        <v>6919</v>
      </c>
      <c r="C3216" s="17">
        <v>6.0</v>
      </c>
      <c r="D3216" s="17">
        <v>2.308204217E7</v>
      </c>
      <c r="E3216" s="17">
        <v>8461048.0</v>
      </c>
      <c r="F3216" s="17">
        <v>1.1664763E7</v>
      </c>
      <c r="G3216" s="17">
        <v>4.2308609E7</v>
      </c>
      <c r="H3216" s="17">
        <v>4.2933617E7</v>
      </c>
    </row>
    <row r="3217">
      <c r="A3217" s="7" t="s">
        <v>6920</v>
      </c>
      <c r="B3217" s="17" t="s">
        <v>6921</v>
      </c>
      <c r="C3217" s="17">
        <v>2.0</v>
      </c>
      <c r="D3217" s="17">
        <v>1.8731178E7</v>
      </c>
      <c r="E3217" s="17">
        <v>9908756.0</v>
      </c>
      <c r="F3217" s="17">
        <v>9908756.0</v>
      </c>
      <c r="G3217" s="17">
        <v>2.75536E7</v>
      </c>
      <c r="H3217" s="17">
        <v>2.75536E7</v>
      </c>
    </row>
    <row r="3218">
      <c r="A3218" s="7" t="s">
        <v>6922</v>
      </c>
      <c r="B3218" s="17" t="s">
        <v>6923</v>
      </c>
      <c r="C3218" s="17">
        <v>3.0</v>
      </c>
      <c r="D3218" s="17">
        <v>2.9506581E7</v>
      </c>
      <c r="E3218" s="17">
        <v>1.30995E7</v>
      </c>
      <c r="F3218" s="17">
        <v>2.0493993E7</v>
      </c>
      <c r="G3218" s="17">
        <v>5.492625E7</v>
      </c>
      <c r="H3218" s="17">
        <v>5.492625E7</v>
      </c>
    </row>
    <row r="3219">
      <c r="A3219" s="7" t="s">
        <v>6924</v>
      </c>
      <c r="B3219" s="17" t="s">
        <v>6925</v>
      </c>
      <c r="C3219" s="17">
        <v>235.0</v>
      </c>
      <c r="D3219" s="17">
        <v>1.106548056E7</v>
      </c>
      <c r="E3219" s="17">
        <v>5946000.0</v>
      </c>
      <c r="F3219" s="17">
        <v>8413000.0</v>
      </c>
      <c r="G3219" s="17">
        <v>1.2578811E7</v>
      </c>
      <c r="H3219" s="17">
        <v>1.6463425E7</v>
      </c>
    </row>
    <row r="3220">
      <c r="A3220" s="7" t="s">
        <v>6926</v>
      </c>
      <c r="B3220" s="17" t="s">
        <v>6927</v>
      </c>
      <c r="C3220" s="17">
        <v>183.0</v>
      </c>
      <c r="D3220" s="17">
        <v>9963984.536</v>
      </c>
      <c r="E3220" s="17">
        <v>4367905.0</v>
      </c>
      <c r="F3220" s="17">
        <v>6173703.0</v>
      </c>
      <c r="G3220" s="17">
        <v>1.0146762E7</v>
      </c>
      <c r="H3220" s="17">
        <v>2.2460828E7</v>
      </c>
    </row>
    <row r="3221">
      <c r="A3221" s="7" t="s">
        <v>6928</v>
      </c>
      <c r="B3221" s="17" t="s">
        <v>6929</v>
      </c>
      <c r="C3221" s="17">
        <v>2674.0</v>
      </c>
      <c r="D3221" s="17">
        <v>3.106361017E7</v>
      </c>
      <c r="E3221" s="17">
        <v>6198602.0</v>
      </c>
      <c r="F3221" s="17">
        <v>1.2554735E7</v>
      </c>
      <c r="G3221" s="17">
        <v>3.1134415E7</v>
      </c>
      <c r="H3221" s="17">
        <v>7.3374003E7</v>
      </c>
    </row>
    <row r="3222">
      <c r="A3222" s="7" t="s">
        <v>6930</v>
      </c>
      <c r="B3222" s="17" t="s">
        <v>6931</v>
      </c>
      <c r="C3222" s="17">
        <v>622441.0</v>
      </c>
      <c r="D3222" s="17">
        <v>1.53515893E7</v>
      </c>
      <c r="E3222" s="17">
        <v>4659500.0</v>
      </c>
      <c r="F3222" s="17">
        <v>7061460.0</v>
      </c>
      <c r="G3222" s="17">
        <v>1.3503427E7</v>
      </c>
      <c r="H3222" s="17">
        <v>3.2634059E7</v>
      </c>
    </row>
    <row r="3223">
      <c r="A3223" s="7" t="s">
        <v>6932</v>
      </c>
      <c r="B3223" s="17" t="s">
        <v>6933</v>
      </c>
      <c r="C3223" s="17">
        <v>3445.0</v>
      </c>
      <c r="D3223" s="17">
        <v>1.251767268E7</v>
      </c>
      <c r="E3223" s="17">
        <v>4595700.0</v>
      </c>
      <c r="F3223" s="17">
        <v>6725373.0</v>
      </c>
      <c r="G3223" s="17">
        <v>1.2209034E7</v>
      </c>
      <c r="H3223" s="17">
        <v>2.3302718E7</v>
      </c>
    </row>
    <row r="3224">
      <c r="A3224" s="7" t="s">
        <v>6934</v>
      </c>
      <c r="B3224" s="17" t="s">
        <v>6935</v>
      </c>
      <c r="C3224" s="17">
        <v>32.0</v>
      </c>
      <c r="D3224" s="17">
        <v>9143636.094</v>
      </c>
      <c r="E3224" s="17">
        <v>4117800.0</v>
      </c>
      <c r="F3224" s="17">
        <v>5134646.0</v>
      </c>
      <c r="G3224" s="17">
        <v>1.1301303E7</v>
      </c>
      <c r="H3224" s="17">
        <v>1.6739248E7</v>
      </c>
    </row>
    <row r="3225">
      <c r="A3225" s="7" t="s">
        <v>6936</v>
      </c>
      <c r="B3225" s="17" t="s">
        <v>6937</v>
      </c>
      <c r="C3225" s="17">
        <v>208.0</v>
      </c>
      <c r="D3225" s="17">
        <v>1.120952854E7</v>
      </c>
      <c r="E3225" s="17">
        <v>4302600.0</v>
      </c>
      <c r="F3225" s="17">
        <v>7117314.0</v>
      </c>
      <c r="G3225" s="17">
        <v>1.2386118E7</v>
      </c>
      <c r="H3225" s="17">
        <v>1.9855235E7</v>
      </c>
    </row>
    <row r="3226">
      <c r="A3226" s="7" t="s">
        <v>6938</v>
      </c>
      <c r="B3226" s="17" t="s">
        <v>6939</v>
      </c>
      <c r="C3226" s="17">
        <v>56.0</v>
      </c>
      <c r="D3226" s="17">
        <v>2.278472514E7</v>
      </c>
      <c r="E3226" s="17">
        <v>4807866.0</v>
      </c>
      <c r="F3226" s="17">
        <v>7499471.0</v>
      </c>
      <c r="G3226" s="17">
        <v>2.3202724E7</v>
      </c>
      <c r="H3226" s="17">
        <v>4.5304055E7</v>
      </c>
    </row>
    <row r="3227">
      <c r="A3227" s="7" t="s">
        <v>6940</v>
      </c>
      <c r="B3227" s="17" t="s">
        <v>6941</v>
      </c>
      <c r="C3227" s="17">
        <v>21.0</v>
      </c>
      <c r="D3227" s="17">
        <v>2.101215686E7</v>
      </c>
      <c r="E3227" s="17">
        <v>4035206.0</v>
      </c>
      <c r="F3227" s="17">
        <v>1.0173814E7</v>
      </c>
      <c r="G3227" s="17">
        <v>1.9753942E7</v>
      </c>
      <c r="H3227" s="17">
        <v>5.3783669E7</v>
      </c>
    </row>
    <row r="3228">
      <c r="A3228" s="7" t="s">
        <v>6942</v>
      </c>
      <c r="B3228" s="17" t="s">
        <v>6943</v>
      </c>
      <c r="C3228" s="17">
        <v>6968.0</v>
      </c>
      <c r="D3228" s="17">
        <v>1.253898723E7</v>
      </c>
      <c r="E3228" s="17">
        <v>3358751.0</v>
      </c>
      <c r="F3228" s="17">
        <v>6386937.0</v>
      </c>
      <c r="G3228" s="17">
        <v>1.2140146E7</v>
      </c>
      <c r="H3228" s="17">
        <v>2.569563E7</v>
      </c>
    </row>
    <row r="3229">
      <c r="A3229" s="7" t="s">
        <v>6944</v>
      </c>
      <c r="B3229" s="17" t="s">
        <v>6945</v>
      </c>
      <c r="C3229" s="17">
        <v>7419.0</v>
      </c>
      <c r="D3229" s="17">
        <v>1.120819688E7</v>
      </c>
      <c r="E3229" s="17">
        <v>4835100.0</v>
      </c>
      <c r="F3229" s="17">
        <v>8205184.0</v>
      </c>
      <c r="G3229" s="17">
        <v>1.2296822E7</v>
      </c>
      <c r="H3229" s="17">
        <v>2.07403E7</v>
      </c>
    </row>
    <row r="3230">
      <c r="A3230" s="7" t="s">
        <v>6946</v>
      </c>
      <c r="B3230" s="17" t="s">
        <v>6947</v>
      </c>
      <c r="C3230" s="17">
        <v>7320.0</v>
      </c>
      <c r="D3230" s="17">
        <v>1.388791133E7</v>
      </c>
      <c r="E3230" s="17">
        <v>5817834.0</v>
      </c>
      <c r="F3230" s="17">
        <v>8782657.0</v>
      </c>
      <c r="G3230" s="17">
        <v>1.4105799E7</v>
      </c>
      <c r="H3230" s="17">
        <v>2.3828514E7</v>
      </c>
    </row>
    <row r="3231">
      <c r="A3231" s="7" t="s">
        <v>6948</v>
      </c>
      <c r="B3231" s="17" t="s">
        <v>6949</v>
      </c>
      <c r="C3231" s="17">
        <v>46.0</v>
      </c>
      <c r="D3231" s="17">
        <v>1.987358787E7</v>
      </c>
      <c r="E3231" s="17">
        <v>4100605.0</v>
      </c>
      <c r="F3231" s="17">
        <v>6912640.0</v>
      </c>
      <c r="G3231" s="17">
        <v>2.3192801E7</v>
      </c>
      <c r="H3231" s="17">
        <v>5.533915E7</v>
      </c>
    </row>
    <row r="3232">
      <c r="A3232" s="7" t="s">
        <v>6950</v>
      </c>
      <c r="B3232" s="17" t="s">
        <v>6951</v>
      </c>
      <c r="C3232" s="17">
        <v>85.0</v>
      </c>
      <c r="D3232" s="17">
        <v>9552668.906</v>
      </c>
      <c r="E3232" s="17">
        <v>4102726.0</v>
      </c>
      <c r="F3232" s="17">
        <v>6948418.0</v>
      </c>
      <c r="G3232" s="17">
        <v>1.1876874E7</v>
      </c>
      <c r="H3232" s="17">
        <v>1.9224621E7</v>
      </c>
    </row>
    <row r="3233">
      <c r="A3233" s="7" t="s">
        <v>6952</v>
      </c>
      <c r="B3233" s="17" t="s">
        <v>6953</v>
      </c>
      <c r="C3233" s="17">
        <v>302.0</v>
      </c>
      <c r="D3233" s="17">
        <v>1.282427919E7</v>
      </c>
      <c r="E3233" s="17">
        <v>4150000.0</v>
      </c>
      <c r="F3233" s="17">
        <v>6959168.0</v>
      </c>
      <c r="G3233" s="17">
        <v>1.2132972E7</v>
      </c>
      <c r="H3233" s="17">
        <v>2.5974172E7</v>
      </c>
    </row>
    <row r="3234">
      <c r="A3234" s="7" t="s">
        <v>6954</v>
      </c>
      <c r="B3234" s="17" t="s">
        <v>6955</v>
      </c>
      <c r="C3234" s="17">
        <v>4990.0</v>
      </c>
      <c r="D3234" s="17">
        <v>1.294423556E7</v>
      </c>
      <c r="E3234" s="17">
        <v>4303612.0</v>
      </c>
      <c r="F3234" s="17">
        <v>7345263.0</v>
      </c>
      <c r="G3234" s="17">
        <v>1.3487335E7</v>
      </c>
      <c r="H3234" s="17">
        <v>3.0311122E7</v>
      </c>
    </row>
    <row r="3235">
      <c r="A3235" s="7" t="s">
        <v>6956</v>
      </c>
      <c r="B3235" s="17" t="s">
        <v>6957</v>
      </c>
      <c r="C3235" s="17">
        <v>15162.0</v>
      </c>
      <c r="D3235" s="17">
        <v>1.345585996E7</v>
      </c>
      <c r="E3235" s="17">
        <v>3127675.0</v>
      </c>
      <c r="F3235" s="17">
        <v>6333710.0</v>
      </c>
      <c r="G3235" s="17">
        <v>1.4544585E7</v>
      </c>
      <c r="H3235" s="17">
        <v>3.2332685E7</v>
      </c>
    </row>
    <row r="3236">
      <c r="A3236" s="7" t="s">
        <v>6958</v>
      </c>
      <c r="B3236" s="17" t="s">
        <v>6959</v>
      </c>
      <c r="C3236" s="17">
        <v>222.0</v>
      </c>
      <c r="D3236" s="17">
        <v>2.526211553E7</v>
      </c>
      <c r="E3236" s="17">
        <v>1.3435773E7</v>
      </c>
      <c r="F3236" s="17">
        <v>2.4653797E7</v>
      </c>
      <c r="G3236" s="17">
        <v>3.094275E7</v>
      </c>
      <c r="H3236" s="17">
        <v>3.6920434E7</v>
      </c>
    </row>
    <row r="3237">
      <c r="A3237" s="7" t="s">
        <v>6960</v>
      </c>
      <c r="B3237" s="17" t="s">
        <v>6961</v>
      </c>
      <c r="C3237" s="17">
        <v>22644.0</v>
      </c>
      <c r="D3237" s="17">
        <v>2.096691044E7</v>
      </c>
      <c r="E3237" s="17">
        <v>3563140.0</v>
      </c>
      <c r="F3237" s="17">
        <v>6126622.0</v>
      </c>
      <c r="G3237" s="17">
        <v>1.7100492E7</v>
      </c>
      <c r="H3237" s="17">
        <v>5.7918744E7</v>
      </c>
    </row>
    <row r="3238">
      <c r="A3238" s="7" t="s">
        <v>6962</v>
      </c>
      <c r="B3238" s="17" t="s">
        <v>6963</v>
      </c>
      <c r="C3238" s="17">
        <v>12282.0</v>
      </c>
      <c r="D3238" s="17">
        <v>1.688923326E7</v>
      </c>
      <c r="E3238" s="17">
        <v>3142980.0</v>
      </c>
      <c r="F3238" s="17">
        <v>4913538.0</v>
      </c>
      <c r="G3238" s="17">
        <v>1.0067794E7</v>
      </c>
      <c r="H3238" s="17">
        <v>4.6531831E7</v>
      </c>
    </row>
    <row r="3239">
      <c r="A3239" s="7" t="s">
        <v>6964</v>
      </c>
      <c r="B3239" s="17" t="s">
        <v>6965</v>
      </c>
      <c r="C3239" s="17">
        <v>99204.0</v>
      </c>
      <c r="D3239" s="17">
        <v>9252577.13</v>
      </c>
      <c r="E3239" s="17">
        <v>2886000.0</v>
      </c>
      <c r="F3239" s="17">
        <v>4173987.0</v>
      </c>
      <c r="G3239" s="17">
        <v>6819775.0</v>
      </c>
      <c r="H3239" s="17">
        <v>1.46971E7</v>
      </c>
    </row>
    <row r="3240">
      <c r="A3240" s="7" t="s">
        <v>6966</v>
      </c>
      <c r="B3240" s="17" t="s">
        <v>6967</v>
      </c>
      <c r="C3240" s="17">
        <v>4221.0</v>
      </c>
      <c r="D3240" s="17">
        <v>1.405591942E7</v>
      </c>
      <c r="E3240" s="17">
        <v>3024166.0</v>
      </c>
      <c r="F3240" s="17">
        <v>4630567.0</v>
      </c>
      <c r="G3240" s="17">
        <v>9085492.0</v>
      </c>
      <c r="H3240" s="17">
        <v>4.2350208E7</v>
      </c>
    </row>
    <row r="3241">
      <c r="A3241" s="7" t="s">
        <v>6968</v>
      </c>
      <c r="B3241" s="17" t="s">
        <v>6969</v>
      </c>
      <c r="C3241" s="17">
        <v>19.0</v>
      </c>
      <c r="D3241" s="17">
        <v>1.613952195E7</v>
      </c>
      <c r="E3241" s="17">
        <v>8325279.0</v>
      </c>
      <c r="F3241" s="17">
        <v>1.1549056E7</v>
      </c>
      <c r="G3241" s="17">
        <v>1.7370262E7</v>
      </c>
      <c r="H3241" s="17">
        <v>2.4195108E7</v>
      </c>
    </row>
    <row r="3242">
      <c r="A3242" s="7" t="s">
        <v>6970</v>
      </c>
      <c r="B3242" s="17" t="s">
        <v>6971</v>
      </c>
      <c r="C3242" s="17">
        <v>100.0</v>
      </c>
      <c r="D3242" s="17">
        <v>1.070828557E7</v>
      </c>
      <c r="E3242" s="17">
        <v>5630031.0</v>
      </c>
      <c r="F3242" s="17">
        <v>7239132.0</v>
      </c>
      <c r="G3242" s="17">
        <v>9722707.0</v>
      </c>
      <c r="H3242" s="17">
        <v>1.3176167E7</v>
      </c>
    </row>
    <row r="3243">
      <c r="A3243" s="7" t="s">
        <v>6972</v>
      </c>
      <c r="B3243" s="17" t="s">
        <v>6973</v>
      </c>
      <c r="C3243" s="17">
        <v>28.0</v>
      </c>
      <c r="D3243" s="17">
        <v>2.592448918E7</v>
      </c>
      <c r="E3243" s="17">
        <v>5235000.0</v>
      </c>
      <c r="F3243" s="17">
        <v>7916814.0</v>
      </c>
      <c r="G3243" s="17">
        <v>1.714718E7</v>
      </c>
      <c r="H3243" s="17">
        <v>6.8563561E7</v>
      </c>
    </row>
    <row r="3244">
      <c r="A3244" s="7" t="s">
        <v>6974</v>
      </c>
      <c r="B3244" s="17" t="s">
        <v>6975</v>
      </c>
      <c r="C3244" s="17">
        <v>18.0</v>
      </c>
      <c r="D3244" s="17">
        <v>7802126.056</v>
      </c>
      <c r="E3244" s="17">
        <v>5485332.0</v>
      </c>
      <c r="F3244" s="17">
        <v>5960193.0</v>
      </c>
      <c r="G3244" s="17">
        <v>8808271.0</v>
      </c>
      <c r="H3244" s="17">
        <v>1.7563907E7</v>
      </c>
    </row>
    <row r="3245">
      <c r="A3245" s="7" t="s">
        <v>6976</v>
      </c>
      <c r="B3245" s="17" t="s">
        <v>6977</v>
      </c>
      <c r="C3245" s="17">
        <v>6.0</v>
      </c>
      <c r="D3245" s="17">
        <v>2.16099285E7</v>
      </c>
      <c r="E3245" s="17">
        <v>1.4210369E7</v>
      </c>
      <c r="F3245" s="17">
        <v>1.78722E7</v>
      </c>
      <c r="G3245" s="17">
        <v>2.69058E7</v>
      </c>
      <c r="H3245" s="17">
        <v>3.7934455E7</v>
      </c>
    </row>
    <row r="3246">
      <c r="A3246" s="7" t="s">
        <v>6978</v>
      </c>
      <c r="B3246" s="17" t="s">
        <v>6979</v>
      </c>
      <c r="C3246" s="17">
        <v>10.0</v>
      </c>
      <c r="D3246" s="17">
        <v>3490771.7</v>
      </c>
      <c r="E3246" s="17">
        <v>2401300.0</v>
      </c>
      <c r="F3246" s="17">
        <v>2719532.0</v>
      </c>
      <c r="G3246" s="17">
        <v>5486398.0</v>
      </c>
      <c r="H3246" s="17">
        <v>5828450.0</v>
      </c>
    </row>
    <row r="3247">
      <c r="A3247" s="7" t="s">
        <v>6980</v>
      </c>
      <c r="B3247" s="17" t="s">
        <v>6981</v>
      </c>
      <c r="C3247" s="17">
        <v>105.0</v>
      </c>
      <c r="D3247" s="17">
        <v>3.579272893E7</v>
      </c>
      <c r="E3247" s="17">
        <v>6514072.0</v>
      </c>
      <c r="F3247" s="17">
        <v>1.442878E7</v>
      </c>
      <c r="G3247" s="17">
        <v>4.2951813E7</v>
      </c>
      <c r="H3247" s="17">
        <v>1.11639582E8</v>
      </c>
    </row>
    <row r="3248">
      <c r="A3248" s="7" t="s">
        <v>6982</v>
      </c>
      <c r="B3248" s="17" t="s">
        <v>6983</v>
      </c>
      <c r="C3248" s="17">
        <v>254.0</v>
      </c>
      <c r="D3248" s="17">
        <v>2.423325456E7</v>
      </c>
      <c r="E3248" s="17">
        <v>4915011.0</v>
      </c>
      <c r="F3248" s="17">
        <v>1.1791316E7</v>
      </c>
      <c r="G3248" s="17">
        <v>3.3898187E7</v>
      </c>
      <c r="H3248" s="17">
        <v>6.7753411E7</v>
      </c>
    </row>
    <row r="3249">
      <c r="A3249" s="7" t="s">
        <v>6984</v>
      </c>
      <c r="B3249" s="17" t="s">
        <v>6985</v>
      </c>
      <c r="C3249" s="17">
        <v>4871.0</v>
      </c>
      <c r="D3249" s="17">
        <v>7426795.115</v>
      </c>
      <c r="E3249" s="17">
        <v>3256392.0</v>
      </c>
      <c r="F3249" s="17">
        <v>4715078.0</v>
      </c>
      <c r="G3249" s="17">
        <v>8339564.0</v>
      </c>
      <c r="H3249" s="17">
        <v>1.3278773E7</v>
      </c>
    </row>
    <row r="3250">
      <c r="A3250" s="7" t="s">
        <v>6986</v>
      </c>
      <c r="B3250" s="17" t="s">
        <v>6987</v>
      </c>
      <c r="C3250" s="17">
        <v>1.0</v>
      </c>
      <c r="D3250" s="17">
        <v>1.4732985E7</v>
      </c>
      <c r="E3250" s="17">
        <v>1.4732985E7</v>
      </c>
      <c r="F3250" s="17">
        <v>1.4732985E7</v>
      </c>
      <c r="G3250" s="17">
        <v>1.4732985E7</v>
      </c>
      <c r="H3250" s="17">
        <v>1.4732985E7</v>
      </c>
    </row>
    <row r="3251">
      <c r="A3251" s="7" t="s">
        <v>6988</v>
      </c>
      <c r="B3251" s="17" t="s">
        <v>6989</v>
      </c>
      <c r="C3251" s="17">
        <v>38582.0</v>
      </c>
      <c r="D3251" s="17">
        <v>2.450784295E7</v>
      </c>
      <c r="E3251" s="17">
        <v>7474095.0</v>
      </c>
      <c r="F3251" s="17">
        <v>1.237625E7</v>
      </c>
      <c r="G3251" s="17">
        <v>2.4871552E7</v>
      </c>
      <c r="H3251" s="17">
        <v>5.4192222E7</v>
      </c>
    </row>
    <row r="3252">
      <c r="A3252" s="7" t="s">
        <v>6990</v>
      </c>
      <c r="B3252" s="17" t="s">
        <v>6991</v>
      </c>
      <c r="C3252" s="17">
        <v>4892.0</v>
      </c>
      <c r="D3252" s="17">
        <v>7682219.126</v>
      </c>
      <c r="E3252" s="17">
        <v>2834256.0</v>
      </c>
      <c r="F3252" s="17">
        <v>3951731.0</v>
      </c>
      <c r="G3252" s="17">
        <v>6910500.0</v>
      </c>
      <c r="H3252" s="17">
        <v>1.3036772E7</v>
      </c>
    </row>
    <row r="3253">
      <c r="A3253" s="7" t="s">
        <v>6992</v>
      </c>
      <c r="B3253" s="17" t="s">
        <v>6993</v>
      </c>
      <c r="C3253" s="17">
        <v>18785.0</v>
      </c>
      <c r="D3253" s="17">
        <v>1.166214719E7</v>
      </c>
      <c r="E3253" s="17">
        <v>4040222.0</v>
      </c>
      <c r="F3253" s="17">
        <v>6897396.0</v>
      </c>
      <c r="G3253" s="17">
        <v>1.3599609E7</v>
      </c>
      <c r="H3253" s="17">
        <v>2.3933862E7</v>
      </c>
    </row>
    <row r="3254">
      <c r="A3254" s="7" t="s">
        <v>6994</v>
      </c>
      <c r="B3254" s="17" t="s">
        <v>6995</v>
      </c>
      <c r="C3254" s="17">
        <v>2226073.0</v>
      </c>
      <c r="D3254" s="17">
        <v>1.129382079E7</v>
      </c>
      <c r="E3254" s="17">
        <v>3653477.0</v>
      </c>
      <c r="F3254" s="17">
        <v>5810081.0</v>
      </c>
      <c r="G3254" s="17">
        <v>1.0608E7</v>
      </c>
      <c r="H3254" s="17">
        <v>2.183337E7</v>
      </c>
    </row>
    <row r="3255">
      <c r="A3255" s="7" t="s">
        <v>6996</v>
      </c>
      <c r="B3255" s="17" t="s">
        <v>6997</v>
      </c>
      <c r="C3255" s="17">
        <v>1459529.0</v>
      </c>
      <c r="D3255" s="17">
        <v>9719619.835</v>
      </c>
      <c r="E3255" s="17">
        <v>3509730.0</v>
      </c>
      <c r="F3255" s="17">
        <v>5440906.0</v>
      </c>
      <c r="G3255" s="17">
        <v>9482205.0</v>
      </c>
      <c r="H3255" s="17">
        <v>1.8273669E7</v>
      </c>
    </row>
    <row r="3256">
      <c r="A3256" s="7" t="s">
        <v>6998</v>
      </c>
      <c r="B3256" s="17" t="s">
        <v>252</v>
      </c>
      <c r="C3256" s="17">
        <v>18.0</v>
      </c>
      <c r="D3256" s="17">
        <v>2.817208683E7</v>
      </c>
      <c r="E3256" s="17">
        <v>1.1967941E7</v>
      </c>
      <c r="F3256" s="17">
        <v>2.3736645E7</v>
      </c>
      <c r="G3256" s="17">
        <v>3.53E7</v>
      </c>
      <c r="H3256" s="17">
        <v>7.8886192E7</v>
      </c>
    </row>
    <row r="3257">
      <c r="A3257" s="7" t="s">
        <v>6999</v>
      </c>
      <c r="B3257" s="17" t="s">
        <v>256</v>
      </c>
      <c r="C3257" s="17">
        <v>173.0</v>
      </c>
      <c r="D3257" s="17">
        <v>1.027838661E7</v>
      </c>
      <c r="E3257" s="17">
        <v>3305738.0</v>
      </c>
      <c r="F3257" s="17">
        <v>5316240.0</v>
      </c>
      <c r="G3257" s="17">
        <v>1.0293105E7</v>
      </c>
      <c r="H3257" s="17">
        <v>2.153215E7</v>
      </c>
    </row>
    <row r="3258">
      <c r="A3258" s="7" t="s">
        <v>240</v>
      </c>
      <c r="B3258" s="17" t="s">
        <v>103</v>
      </c>
      <c r="C3258" s="17">
        <v>550.0</v>
      </c>
      <c r="D3258" s="17">
        <v>4.387144533E7</v>
      </c>
      <c r="E3258" s="17">
        <v>2.3311517E7</v>
      </c>
      <c r="F3258" s="17">
        <v>3.6250867E7</v>
      </c>
      <c r="G3258" s="17">
        <v>5.060815E7</v>
      </c>
      <c r="H3258" s="17">
        <v>7.2860467E7</v>
      </c>
    </row>
    <row r="3259">
      <c r="A3259" s="7" t="s">
        <v>7000</v>
      </c>
      <c r="B3259" s="17" t="s">
        <v>261</v>
      </c>
      <c r="C3259" s="17">
        <v>194.0</v>
      </c>
      <c r="D3259" s="17">
        <v>4.428169712E7</v>
      </c>
      <c r="E3259" s="17">
        <v>1.7130541E7</v>
      </c>
      <c r="F3259" s="17">
        <v>2.6010651E7</v>
      </c>
      <c r="G3259" s="17">
        <v>4.81914E7</v>
      </c>
      <c r="H3259" s="17">
        <v>8.4406275E7</v>
      </c>
    </row>
    <row r="3260">
      <c r="A3260" s="7" t="s">
        <v>7001</v>
      </c>
      <c r="B3260" s="17" t="s">
        <v>266</v>
      </c>
      <c r="C3260" s="17">
        <v>185.0</v>
      </c>
      <c r="D3260" s="17">
        <v>1.05980531E7</v>
      </c>
      <c r="E3260" s="17">
        <v>2906750.0</v>
      </c>
      <c r="F3260" s="17">
        <v>4409923.0</v>
      </c>
      <c r="G3260" s="17">
        <v>8561418.0</v>
      </c>
      <c r="H3260" s="17">
        <v>2.108395E7</v>
      </c>
    </row>
    <row r="3261">
      <c r="A3261" s="7" t="s">
        <v>7002</v>
      </c>
      <c r="B3261" s="17" t="s">
        <v>7003</v>
      </c>
      <c r="C3261" s="17">
        <v>1080.0</v>
      </c>
      <c r="D3261" s="17">
        <v>1.97107289E7</v>
      </c>
      <c r="E3261" s="17">
        <v>6630821.0</v>
      </c>
      <c r="F3261" s="17">
        <v>1.0820662E7</v>
      </c>
      <c r="G3261" s="17">
        <v>1.8667778E7</v>
      </c>
      <c r="H3261" s="17">
        <v>3.9822597E7</v>
      </c>
    </row>
    <row r="3262">
      <c r="A3262" s="7" t="s">
        <v>7004</v>
      </c>
      <c r="B3262" s="17" t="s">
        <v>7005</v>
      </c>
      <c r="C3262" s="17">
        <v>285.0</v>
      </c>
      <c r="D3262" s="17">
        <v>2.499404098E7</v>
      </c>
      <c r="E3262" s="17">
        <v>4392990.0</v>
      </c>
      <c r="F3262" s="17">
        <v>8035440.0</v>
      </c>
      <c r="G3262" s="17">
        <v>2.5236718E7</v>
      </c>
      <c r="H3262" s="17">
        <v>6.2246412E7</v>
      </c>
    </row>
    <row r="3263">
      <c r="A3263" s="7" t="s">
        <v>7006</v>
      </c>
      <c r="B3263" s="17" t="s">
        <v>7007</v>
      </c>
      <c r="C3263" s="17">
        <v>129.0</v>
      </c>
      <c r="D3263" s="17">
        <v>2.70067724E7</v>
      </c>
      <c r="E3263" s="17">
        <v>4247400.0</v>
      </c>
      <c r="F3263" s="17">
        <v>9853375.0</v>
      </c>
      <c r="G3263" s="17">
        <v>2.127095E7</v>
      </c>
      <c r="H3263" s="17">
        <v>7.3884141E7</v>
      </c>
    </row>
    <row r="3264">
      <c r="A3264" s="7" t="s">
        <v>7008</v>
      </c>
      <c r="B3264" s="17" t="s">
        <v>7009</v>
      </c>
      <c r="C3264" s="17">
        <v>2696.0</v>
      </c>
      <c r="D3264" s="17">
        <v>1.393445335E7</v>
      </c>
      <c r="E3264" s="17">
        <v>4437618.0</v>
      </c>
      <c r="F3264" s="17">
        <v>7492899.0</v>
      </c>
      <c r="G3264" s="17">
        <v>1.4167596E7</v>
      </c>
      <c r="H3264" s="17">
        <v>2.7301341E7</v>
      </c>
    </row>
    <row r="3265">
      <c r="A3265" s="7" t="s">
        <v>7010</v>
      </c>
      <c r="B3265" s="17" t="s">
        <v>7011</v>
      </c>
      <c r="C3265" s="17">
        <v>2670.0</v>
      </c>
      <c r="D3265" s="17">
        <v>1.235385555E7</v>
      </c>
      <c r="E3265" s="17">
        <v>4158683.0</v>
      </c>
      <c r="F3265" s="17">
        <v>7406000.0</v>
      </c>
      <c r="G3265" s="17">
        <v>1.38261E7</v>
      </c>
      <c r="H3265" s="17">
        <v>2.5405299E7</v>
      </c>
    </row>
    <row r="3266">
      <c r="A3266" s="7" t="s">
        <v>7012</v>
      </c>
      <c r="B3266" s="17" t="s">
        <v>271</v>
      </c>
      <c r="C3266" s="17">
        <v>110.0</v>
      </c>
      <c r="D3266" s="17">
        <v>1.092951606E7</v>
      </c>
      <c r="E3266" s="17">
        <v>3394655.0</v>
      </c>
      <c r="F3266" s="17">
        <v>5236000.0</v>
      </c>
      <c r="G3266" s="17">
        <v>1.0442892E7</v>
      </c>
      <c r="H3266" s="17">
        <v>2.156375E7</v>
      </c>
    </row>
    <row r="3267">
      <c r="A3267" s="7" t="s">
        <v>7013</v>
      </c>
      <c r="B3267" s="17" t="s">
        <v>7014</v>
      </c>
      <c r="C3267" s="17">
        <v>5746.0</v>
      </c>
      <c r="D3267" s="17">
        <v>1.98936624E7</v>
      </c>
      <c r="E3267" s="17">
        <v>4143100.0</v>
      </c>
      <c r="F3267" s="17">
        <v>9885549.0</v>
      </c>
      <c r="G3267" s="17">
        <v>2.37075E7</v>
      </c>
      <c r="H3267" s="17">
        <v>4.261115E7</v>
      </c>
    </row>
    <row r="3268">
      <c r="A3268" s="7" t="s">
        <v>7015</v>
      </c>
      <c r="B3268" s="17" t="s">
        <v>7016</v>
      </c>
      <c r="C3268" s="17">
        <v>6525.0</v>
      </c>
      <c r="D3268" s="17">
        <v>1.708078452E7</v>
      </c>
      <c r="E3268" s="17">
        <v>6511470.0</v>
      </c>
      <c r="F3268" s="17">
        <v>1.0895681E7</v>
      </c>
      <c r="G3268" s="17">
        <v>1.96265E7</v>
      </c>
      <c r="H3268" s="17">
        <v>3.6591629E7</v>
      </c>
    </row>
    <row r="3269">
      <c r="A3269" s="7" t="s">
        <v>7017</v>
      </c>
      <c r="B3269" s="17" t="s">
        <v>7018</v>
      </c>
      <c r="C3269" s="17">
        <v>79.0</v>
      </c>
      <c r="D3269" s="17">
        <v>1.626004382E7</v>
      </c>
      <c r="E3269" s="17">
        <v>5111700.0</v>
      </c>
      <c r="F3269" s="17">
        <v>7559520.0</v>
      </c>
      <c r="G3269" s="17">
        <v>2.1017293E7</v>
      </c>
      <c r="H3269" s="17">
        <v>3.0263398E7</v>
      </c>
    </row>
    <row r="3270">
      <c r="A3270" s="7" t="s">
        <v>7019</v>
      </c>
      <c r="B3270" s="17" t="s">
        <v>7020</v>
      </c>
      <c r="C3270" s="17">
        <v>1209.0</v>
      </c>
      <c r="D3270" s="17">
        <v>2.147102827E7</v>
      </c>
      <c r="E3270" s="17">
        <v>6036774.0</v>
      </c>
      <c r="F3270" s="17">
        <v>1.4415286E7</v>
      </c>
      <c r="G3270" s="17">
        <v>2.8210087E7</v>
      </c>
      <c r="H3270" s="17">
        <v>4.5731633E7</v>
      </c>
    </row>
    <row r="3271">
      <c r="A3271" s="7" t="s">
        <v>7021</v>
      </c>
      <c r="B3271" s="17" t="s">
        <v>7022</v>
      </c>
      <c r="C3271" s="17">
        <v>3124.0</v>
      </c>
      <c r="D3271" s="17">
        <v>3.870925581E7</v>
      </c>
      <c r="E3271" s="17">
        <v>1.572245E7</v>
      </c>
      <c r="F3271" s="17">
        <v>2.5476281E7</v>
      </c>
      <c r="G3271" s="17">
        <v>4.0175483E7</v>
      </c>
      <c r="H3271" s="17">
        <v>7.5249319E7</v>
      </c>
    </row>
    <row r="3272">
      <c r="A3272" s="7" t="s">
        <v>7023</v>
      </c>
      <c r="B3272" s="17" t="s">
        <v>7024</v>
      </c>
      <c r="C3272" s="17">
        <v>175.0</v>
      </c>
      <c r="D3272" s="17">
        <v>2.543952749E7</v>
      </c>
      <c r="E3272" s="17">
        <v>7765794.0</v>
      </c>
      <c r="F3272" s="17">
        <v>1.7480351E7</v>
      </c>
      <c r="G3272" s="17">
        <v>3.312721E7</v>
      </c>
      <c r="H3272" s="17">
        <v>5.8330083E7</v>
      </c>
    </row>
    <row r="3273">
      <c r="A3273" s="7" t="s">
        <v>7025</v>
      </c>
      <c r="B3273" s="17" t="s">
        <v>7026</v>
      </c>
      <c r="C3273" s="17">
        <v>794.0</v>
      </c>
      <c r="D3273" s="17">
        <v>2.028705053E7</v>
      </c>
      <c r="E3273" s="17">
        <v>8110500.0</v>
      </c>
      <c r="F3273" s="17">
        <v>1.3421912E7</v>
      </c>
      <c r="G3273" s="17">
        <v>2.23727E7</v>
      </c>
      <c r="H3273" s="17">
        <v>3.6911011E7</v>
      </c>
    </row>
    <row r="3274">
      <c r="A3274" s="7" t="s">
        <v>7027</v>
      </c>
      <c r="B3274" s="17" t="s">
        <v>7028</v>
      </c>
      <c r="C3274" s="17">
        <v>520.0</v>
      </c>
      <c r="D3274" s="17">
        <v>2.236290118E7</v>
      </c>
      <c r="E3274" s="17">
        <v>7990949.0</v>
      </c>
      <c r="F3274" s="17">
        <v>1.3725167E7</v>
      </c>
      <c r="G3274" s="17">
        <v>2.1881385E7</v>
      </c>
      <c r="H3274" s="17">
        <v>4.0730264E7</v>
      </c>
    </row>
    <row r="3275">
      <c r="A3275" s="7" t="s">
        <v>7029</v>
      </c>
      <c r="B3275" s="17" t="s">
        <v>7030</v>
      </c>
      <c r="C3275" s="17">
        <v>83.0</v>
      </c>
      <c r="D3275" s="17">
        <v>3.176612611E7</v>
      </c>
      <c r="E3275" s="17">
        <v>5360800.0</v>
      </c>
      <c r="F3275" s="17">
        <v>1.4969585E7</v>
      </c>
      <c r="G3275" s="17">
        <v>3.74329E7</v>
      </c>
      <c r="H3275" s="17">
        <v>6.3725979E7</v>
      </c>
    </row>
    <row r="3276">
      <c r="A3276" s="7" t="s">
        <v>7031</v>
      </c>
      <c r="B3276" s="17" t="s">
        <v>7032</v>
      </c>
      <c r="C3276" s="17">
        <v>19109.0</v>
      </c>
      <c r="D3276" s="17">
        <v>1.320614333E7</v>
      </c>
      <c r="E3276" s="17">
        <v>3964995.0</v>
      </c>
      <c r="F3276" s="17">
        <v>8516991.0</v>
      </c>
      <c r="G3276" s="17">
        <v>1.5053407E7</v>
      </c>
      <c r="H3276" s="17">
        <v>2.86059E7</v>
      </c>
    </row>
    <row r="3277">
      <c r="A3277" s="7" t="s">
        <v>7033</v>
      </c>
      <c r="B3277" s="17" t="s">
        <v>7034</v>
      </c>
      <c r="C3277" s="17">
        <v>18.0</v>
      </c>
      <c r="D3277" s="17">
        <v>1.265659256E7</v>
      </c>
      <c r="E3277" s="17">
        <v>3606500.0</v>
      </c>
      <c r="F3277" s="17">
        <v>5649871.0</v>
      </c>
      <c r="G3277" s="17">
        <v>1.4892758E7</v>
      </c>
      <c r="H3277" s="17">
        <v>4.1030343E7</v>
      </c>
    </row>
    <row r="3278">
      <c r="A3278" s="7" t="s">
        <v>7035</v>
      </c>
      <c r="B3278" s="17" t="s">
        <v>7036</v>
      </c>
      <c r="C3278" s="17">
        <v>8.0</v>
      </c>
      <c r="D3278" s="17">
        <v>1.145386063E7</v>
      </c>
      <c r="E3278" s="17">
        <v>3783070.0</v>
      </c>
      <c r="F3278" s="17">
        <v>8658065.0</v>
      </c>
      <c r="G3278" s="17">
        <v>1.2519008E7</v>
      </c>
      <c r="H3278" s="17">
        <v>2.637136E7</v>
      </c>
    </row>
    <row r="3279">
      <c r="A3279" s="7" t="s">
        <v>7037</v>
      </c>
      <c r="B3279" s="17" t="s">
        <v>7038</v>
      </c>
      <c r="C3279" s="17">
        <v>9.0</v>
      </c>
      <c r="D3279" s="17">
        <v>1.534406611E7</v>
      </c>
      <c r="E3279" s="17">
        <v>7729023.0</v>
      </c>
      <c r="F3279" s="17">
        <v>1.1036213E7</v>
      </c>
      <c r="G3279" s="17">
        <v>1.3902754E7</v>
      </c>
      <c r="H3279" s="17">
        <v>4.137823E7</v>
      </c>
    </row>
    <row r="3280">
      <c r="A3280" s="7" t="s">
        <v>7039</v>
      </c>
      <c r="B3280" s="17" t="s">
        <v>7040</v>
      </c>
      <c r="C3280" s="17">
        <v>6.0</v>
      </c>
      <c r="D3280" s="17">
        <v>6965499.167</v>
      </c>
      <c r="E3280" s="17">
        <v>3412993.0</v>
      </c>
      <c r="F3280" s="17">
        <v>6453900.0</v>
      </c>
      <c r="G3280" s="17">
        <v>7559500.0</v>
      </c>
      <c r="H3280" s="17">
        <v>1.4394289E7</v>
      </c>
    </row>
    <row r="3281">
      <c r="A3281" s="7" t="s">
        <v>7041</v>
      </c>
      <c r="B3281" s="17" t="s">
        <v>7042</v>
      </c>
      <c r="C3281" s="17">
        <v>3.0</v>
      </c>
      <c r="D3281" s="17">
        <v>2.085956667E7</v>
      </c>
      <c r="E3281" s="17">
        <v>1.080125E7</v>
      </c>
      <c r="F3281" s="17">
        <v>1.6248326E7</v>
      </c>
      <c r="G3281" s="17">
        <v>3.5529124E7</v>
      </c>
      <c r="H3281" s="17">
        <v>3.5529124E7</v>
      </c>
    </row>
    <row r="3282">
      <c r="A3282" s="7" t="s">
        <v>7043</v>
      </c>
      <c r="B3282" s="17" t="s">
        <v>7044</v>
      </c>
      <c r="C3282" s="17">
        <v>53.0</v>
      </c>
      <c r="D3282" s="17">
        <v>7959979.792</v>
      </c>
      <c r="E3282" s="17">
        <v>3415335.0</v>
      </c>
      <c r="F3282" s="17">
        <v>5851766.0</v>
      </c>
      <c r="G3282" s="17">
        <v>1.020834E7</v>
      </c>
      <c r="H3282" s="17">
        <v>1.5400895E7</v>
      </c>
    </row>
    <row r="3283">
      <c r="A3283" s="7" t="s">
        <v>7045</v>
      </c>
      <c r="B3283" s="17" t="s">
        <v>7046</v>
      </c>
      <c r="C3283" s="17">
        <v>1.0</v>
      </c>
      <c r="D3283" s="17">
        <v>8709208.0</v>
      </c>
      <c r="E3283" s="17">
        <v>8709208.0</v>
      </c>
      <c r="F3283" s="17">
        <v>8709208.0</v>
      </c>
      <c r="G3283" s="17">
        <v>8709208.0</v>
      </c>
      <c r="H3283" s="17">
        <v>8709208.0</v>
      </c>
    </row>
    <row r="3284">
      <c r="A3284" s="7" t="s">
        <v>7047</v>
      </c>
      <c r="B3284" s="17" t="s">
        <v>7048</v>
      </c>
      <c r="C3284" s="17">
        <v>1.0</v>
      </c>
      <c r="D3284" s="17">
        <v>4145054.0</v>
      </c>
      <c r="E3284" s="17">
        <v>4145054.0</v>
      </c>
      <c r="F3284" s="17">
        <v>4145054.0</v>
      </c>
      <c r="G3284" s="17">
        <v>4145054.0</v>
      </c>
      <c r="H3284" s="17">
        <v>4145054.0</v>
      </c>
    </row>
    <row r="3285">
      <c r="A3285" s="7" t="s">
        <v>7049</v>
      </c>
      <c r="B3285" s="17" t="s">
        <v>7050</v>
      </c>
      <c r="C3285" s="17">
        <v>119.0</v>
      </c>
      <c r="D3285" s="17">
        <v>1.090047433E7</v>
      </c>
      <c r="E3285" s="17">
        <v>3037137.0</v>
      </c>
      <c r="F3285" s="17">
        <v>5955000.0</v>
      </c>
      <c r="G3285" s="17">
        <v>1.2033905E7</v>
      </c>
      <c r="H3285" s="17">
        <v>2.6228705E7</v>
      </c>
    </row>
    <row r="3286">
      <c r="A3286" s="7" t="s">
        <v>7051</v>
      </c>
      <c r="B3286" s="17" t="s">
        <v>7052</v>
      </c>
      <c r="C3286" s="17">
        <v>6.0</v>
      </c>
      <c r="D3286" s="17">
        <v>8901939.429</v>
      </c>
      <c r="E3286" s="17">
        <v>3734937.0</v>
      </c>
      <c r="F3286" s="17">
        <v>5433425.0</v>
      </c>
      <c r="G3286" s="17">
        <v>9127319.0</v>
      </c>
      <c r="H3286" s="17">
        <v>3.0620701E7</v>
      </c>
    </row>
    <row r="3287">
      <c r="A3287" s="7" t="s">
        <v>7053</v>
      </c>
      <c r="B3287" s="17" t="s">
        <v>7054</v>
      </c>
      <c r="C3287" s="17">
        <v>99.0</v>
      </c>
      <c r="D3287" s="17">
        <v>1.142977264E7</v>
      </c>
      <c r="E3287" s="17">
        <v>3180752.0</v>
      </c>
      <c r="F3287" s="17">
        <v>7195051.0</v>
      </c>
      <c r="G3287" s="17">
        <v>1.4830639E7</v>
      </c>
      <c r="H3287" s="17">
        <v>2.7323627E7</v>
      </c>
    </row>
    <row r="3288">
      <c r="A3288" s="7" t="s">
        <v>7055</v>
      </c>
      <c r="B3288" s="17" t="s">
        <v>7056</v>
      </c>
      <c r="C3288" s="17">
        <v>8.0</v>
      </c>
      <c r="D3288" s="17">
        <v>1.688812688E7</v>
      </c>
      <c r="E3288" s="17">
        <v>3670414.0</v>
      </c>
      <c r="F3288" s="17">
        <v>1.3828765E7</v>
      </c>
      <c r="G3288" s="17">
        <v>1.7926611E7</v>
      </c>
      <c r="H3288" s="17">
        <v>3.7741538E7</v>
      </c>
    </row>
    <row r="3289">
      <c r="A3289" s="7" t="s">
        <v>7057</v>
      </c>
      <c r="B3289" s="17" t="s">
        <v>7058</v>
      </c>
      <c r="C3289" s="17">
        <v>94.0</v>
      </c>
      <c r="D3289" s="17">
        <v>7500202.277</v>
      </c>
      <c r="E3289" s="17">
        <v>3344170.0</v>
      </c>
      <c r="F3289" s="17">
        <v>5500738.0</v>
      </c>
      <c r="G3289" s="17">
        <v>9637757.0</v>
      </c>
      <c r="H3289" s="17">
        <v>1.272299E7</v>
      </c>
    </row>
    <row r="3290">
      <c r="A3290" s="7" t="s">
        <v>7059</v>
      </c>
      <c r="B3290" s="17" t="s">
        <v>277</v>
      </c>
      <c r="C3290" s="17">
        <v>69438.0</v>
      </c>
      <c r="D3290" s="17">
        <v>2.185595145E7</v>
      </c>
      <c r="E3290" s="17">
        <v>7219900.0</v>
      </c>
      <c r="F3290" s="17">
        <v>1.26519E7</v>
      </c>
      <c r="G3290" s="17">
        <v>2.487172E7</v>
      </c>
      <c r="H3290" s="17">
        <v>4.7244071E7</v>
      </c>
    </row>
    <row r="3291">
      <c r="A3291" s="7" t="s">
        <v>7060</v>
      </c>
      <c r="B3291" s="17" t="s">
        <v>283</v>
      </c>
      <c r="C3291" s="17">
        <v>388.0</v>
      </c>
      <c r="D3291" s="17">
        <v>1.705610005E7</v>
      </c>
      <c r="E3291" s="17">
        <v>5579717.0</v>
      </c>
      <c r="F3291" s="17">
        <v>9690254.0</v>
      </c>
      <c r="G3291" s="17">
        <v>2.0808203E7</v>
      </c>
      <c r="H3291" s="17">
        <v>4.1466498E7</v>
      </c>
    </row>
    <row r="3292">
      <c r="A3292" s="7" t="s">
        <v>7061</v>
      </c>
      <c r="B3292" s="17" t="s">
        <v>7062</v>
      </c>
      <c r="C3292" s="17">
        <v>618.0</v>
      </c>
      <c r="D3292" s="17">
        <v>1.314340874E7</v>
      </c>
      <c r="E3292" s="17">
        <v>4923493.0</v>
      </c>
      <c r="F3292" s="17">
        <v>8636642.0</v>
      </c>
      <c r="G3292" s="17">
        <v>1.4732291E7</v>
      </c>
      <c r="H3292" s="17">
        <v>2.6517581E7</v>
      </c>
    </row>
    <row r="3293">
      <c r="A3293" s="7" t="s">
        <v>7063</v>
      </c>
      <c r="B3293" s="17" t="s">
        <v>286</v>
      </c>
      <c r="C3293" s="17">
        <v>46.0</v>
      </c>
      <c r="D3293" s="17">
        <v>2.513030774E7</v>
      </c>
      <c r="E3293" s="17">
        <v>4913894.0</v>
      </c>
      <c r="F3293" s="17">
        <v>1.3242897E7</v>
      </c>
      <c r="G3293" s="17">
        <v>2.6421669E7</v>
      </c>
      <c r="H3293" s="17">
        <v>7.892687E7</v>
      </c>
    </row>
    <row r="3294">
      <c r="A3294" s="7" t="s">
        <v>7064</v>
      </c>
      <c r="B3294" s="17" t="s">
        <v>7065</v>
      </c>
      <c r="C3294" s="17">
        <v>2630.0</v>
      </c>
      <c r="D3294" s="17">
        <v>1.173480345E7</v>
      </c>
      <c r="E3294" s="17">
        <v>3422310.0</v>
      </c>
      <c r="F3294" s="17">
        <v>5852214.0</v>
      </c>
      <c r="G3294" s="17">
        <v>1.2641273E7</v>
      </c>
      <c r="H3294" s="17">
        <v>2.36623E7</v>
      </c>
    </row>
    <row r="3295">
      <c r="A3295" s="7" t="s">
        <v>7066</v>
      </c>
      <c r="B3295" s="17" t="s">
        <v>7067</v>
      </c>
      <c r="C3295" s="17">
        <v>72.0</v>
      </c>
      <c r="D3295" s="17">
        <v>1.372956147E7</v>
      </c>
      <c r="E3295" s="17">
        <v>3397642.0</v>
      </c>
      <c r="F3295" s="17">
        <v>5000000.0</v>
      </c>
      <c r="G3295" s="17">
        <v>1.4888177E7</v>
      </c>
      <c r="H3295" s="17">
        <v>3.4992556E7</v>
      </c>
    </row>
    <row r="3296">
      <c r="A3296" s="7" t="s">
        <v>7068</v>
      </c>
      <c r="B3296" s="17" t="s">
        <v>7069</v>
      </c>
      <c r="C3296" s="17">
        <v>46.0</v>
      </c>
      <c r="D3296" s="17">
        <v>2.071998343E7</v>
      </c>
      <c r="E3296" s="17">
        <v>3927061.0</v>
      </c>
      <c r="F3296" s="17">
        <v>8353766.0</v>
      </c>
      <c r="G3296" s="17">
        <v>1.7511394E7</v>
      </c>
      <c r="H3296" s="17">
        <v>3.594486E7</v>
      </c>
    </row>
    <row r="3297">
      <c r="A3297" s="7" t="s">
        <v>7070</v>
      </c>
      <c r="B3297" s="17" t="s">
        <v>7071</v>
      </c>
      <c r="C3297" s="17">
        <v>22.0</v>
      </c>
      <c r="D3297" s="17">
        <v>3.872637559E7</v>
      </c>
      <c r="E3297" s="17">
        <v>3342000.0</v>
      </c>
      <c r="F3297" s="17">
        <v>5530359.0</v>
      </c>
      <c r="G3297" s="17">
        <v>7.3705552E7</v>
      </c>
      <c r="H3297" s="17">
        <v>1.51416429E8</v>
      </c>
    </row>
    <row r="3298">
      <c r="A3298" s="7" t="s">
        <v>7072</v>
      </c>
      <c r="B3298" s="17" t="s">
        <v>7073</v>
      </c>
      <c r="C3298" s="17">
        <v>110.0</v>
      </c>
      <c r="D3298" s="17">
        <v>1.391673776E7</v>
      </c>
      <c r="E3298" s="17">
        <v>6433164.0</v>
      </c>
      <c r="F3298" s="17">
        <v>9661459.0</v>
      </c>
      <c r="G3298" s="17">
        <v>1.542845E7</v>
      </c>
      <c r="H3298" s="17">
        <v>2.6772264E7</v>
      </c>
    </row>
    <row r="3299">
      <c r="A3299" s="7" t="s">
        <v>7074</v>
      </c>
      <c r="B3299" s="17" t="s">
        <v>7075</v>
      </c>
      <c r="C3299" s="17">
        <v>18.0</v>
      </c>
      <c r="D3299" s="17">
        <v>3.268614956E7</v>
      </c>
      <c r="E3299" s="17">
        <v>8613201.0</v>
      </c>
      <c r="F3299" s="17">
        <v>1.540845E7</v>
      </c>
      <c r="G3299" s="17">
        <v>1.999193E7</v>
      </c>
      <c r="H3299" s="17">
        <v>9.97924E7</v>
      </c>
    </row>
    <row r="3300">
      <c r="A3300" s="7" t="s">
        <v>7076</v>
      </c>
      <c r="B3300" s="17" t="s">
        <v>7077</v>
      </c>
      <c r="C3300" s="17">
        <v>122.0</v>
      </c>
      <c r="D3300" s="17">
        <v>2.1084928E7</v>
      </c>
      <c r="E3300" s="17">
        <v>4751528.0</v>
      </c>
      <c r="F3300" s="17">
        <v>9541870.0</v>
      </c>
      <c r="G3300" s="17">
        <v>2.4179381E7</v>
      </c>
      <c r="H3300" s="17">
        <v>4.436005E7</v>
      </c>
    </row>
    <row r="3301">
      <c r="A3301" s="7" t="s">
        <v>7078</v>
      </c>
      <c r="B3301" s="17" t="s">
        <v>7079</v>
      </c>
      <c r="C3301" s="17">
        <v>153933.0</v>
      </c>
      <c r="D3301" s="17">
        <v>1.405173375E7</v>
      </c>
      <c r="E3301" s="17">
        <v>3660625.0</v>
      </c>
      <c r="F3301" s="17">
        <v>7442706.0</v>
      </c>
      <c r="G3301" s="17">
        <v>1.5424457E7</v>
      </c>
      <c r="H3301" s="17">
        <v>2.9043901E7</v>
      </c>
    </row>
    <row r="3302">
      <c r="A3302" s="7" t="s">
        <v>7080</v>
      </c>
      <c r="B3302" s="17" t="s">
        <v>7081</v>
      </c>
      <c r="C3302" s="17">
        <v>25815.0</v>
      </c>
      <c r="D3302" s="17">
        <v>1.840316803E7</v>
      </c>
      <c r="E3302" s="17">
        <v>6156800.0</v>
      </c>
      <c r="F3302" s="17">
        <v>1.1906546E7</v>
      </c>
      <c r="G3302" s="17">
        <v>2.2021019E7</v>
      </c>
      <c r="H3302" s="17">
        <v>3.7238582E7</v>
      </c>
    </row>
    <row r="3303">
      <c r="A3303" s="7" t="s">
        <v>7082</v>
      </c>
      <c r="B3303" s="17" t="s">
        <v>7083</v>
      </c>
      <c r="C3303" s="17">
        <v>24610.0</v>
      </c>
      <c r="D3303" s="17">
        <v>1.745117278E7</v>
      </c>
      <c r="E3303" s="17">
        <v>6736062.0</v>
      </c>
      <c r="F3303" s="17">
        <v>1.1308739E7</v>
      </c>
      <c r="G3303" s="17">
        <v>2.0485144E7</v>
      </c>
      <c r="H3303" s="17">
        <v>3.4762286E7</v>
      </c>
    </row>
    <row r="3304">
      <c r="A3304" s="7" t="s">
        <v>7084</v>
      </c>
      <c r="B3304" s="17" t="s">
        <v>7085</v>
      </c>
      <c r="C3304" s="17">
        <v>60955.0</v>
      </c>
      <c r="D3304" s="17">
        <v>1.579031935E7</v>
      </c>
      <c r="E3304" s="17">
        <v>6818185.0</v>
      </c>
      <c r="F3304" s="17">
        <v>1.0561532E7</v>
      </c>
      <c r="G3304" s="17">
        <v>1.8173291E7</v>
      </c>
      <c r="H3304" s="17">
        <v>3.1166575E7</v>
      </c>
    </row>
    <row r="3305">
      <c r="A3305" s="7" t="s">
        <v>7086</v>
      </c>
      <c r="B3305" s="17" t="s">
        <v>7087</v>
      </c>
      <c r="C3305" s="17">
        <v>3509.0</v>
      </c>
      <c r="D3305" s="17">
        <v>1.966238695E7</v>
      </c>
      <c r="E3305" s="17">
        <v>6579325.0</v>
      </c>
      <c r="F3305" s="17">
        <v>1.1998562E7</v>
      </c>
      <c r="G3305" s="17">
        <v>2.3057041E7</v>
      </c>
      <c r="H3305" s="17">
        <v>4.390425E7</v>
      </c>
    </row>
    <row r="3306">
      <c r="A3306" s="7" t="s">
        <v>7088</v>
      </c>
      <c r="B3306" s="17" t="s">
        <v>7089</v>
      </c>
      <c r="C3306" s="17">
        <v>25.0</v>
      </c>
      <c r="D3306" s="17">
        <v>2.104467924E7</v>
      </c>
      <c r="E3306" s="17">
        <v>4774882.0</v>
      </c>
      <c r="F3306" s="17">
        <v>8934184.0</v>
      </c>
      <c r="G3306" s="17">
        <v>3.6654402E7</v>
      </c>
      <c r="H3306" s="17">
        <v>5.14967E7</v>
      </c>
    </row>
    <row r="3307">
      <c r="A3307" s="7" t="s">
        <v>7090</v>
      </c>
      <c r="B3307" s="17" t="s">
        <v>7091</v>
      </c>
      <c r="C3307" s="17">
        <v>36563.0</v>
      </c>
      <c r="D3307" s="17">
        <v>3.07630935E7</v>
      </c>
      <c r="E3307" s="17">
        <v>6103512.0</v>
      </c>
      <c r="F3307" s="17">
        <v>2.051773E7</v>
      </c>
      <c r="G3307" s="17">
        <v>4.3199445E7</v>
      </c>
      <c r="H3307" s="17">
        <v>6.843527E7</v>
      </c>
    </row>
    <row r="3308">
      <c r="A3308" s="7" t="s">
        <v>7092</v>
      </c>
      <c r="B3308" s="17" t="s">
        <v>7093</v>
      </c>
      <c r="C3308" s="17">
        <v>70072.0</v>
      </c>
      <c r="D3308" s="17">
        <v>2.381951536E7</v>
      </c>
      <c r="E3308" s="17">
        <v>6386800.0</v>
      </c>
      <c r="F3308" s="17">
        <v>1.4331327E7</v>
      </c>
      <c r="G3308" s="17">
        <v>3.182864E7</v>
      </c>
      <c r="H3308" s="17">
        <v>5.28785E7</v>
      </c>
    </row>
    <row r="3309">
      <c r="A3309" s="7" t="s">
        <v>7094</v>
      </c>
      <c r="B3309" s="17" t="s">
        <v>7095</v>
      </c>
      <c r="C3309" s="17">
        <v>58629.0</v>
      </c>
      <c r="D3309" s="17">
        <v>1.71589614E7</v>
      </c>
      <c r="E3309" s="17">
        <v>6814288.0</v>
      </c>
      <c r="F3309" s="17">
        <v>1.1143487E7</v>
      </c>
      <c r="G3309" s="17">
        <v>2.0154623E7</v>
      </c>
      <c r="H3309" s="17">
        <v>3.4871205E7</v>
      </c>
    </row>
    <row r="3310">
      <c r="A3310" s="7" t="s">
        <v>7096</v>
      </c>
      <c r="B3310" s="17" t="s">
        <v>7097</v>
      </c>
      <c r="C3310" s="17">
        <v>4229.0</v>
      </c>
      <c r="D3310" s="17">
        <v>2.056877477E7</v>
      </c>
      <c r="E3310" s="17">
        <v>6536614.0</v>
      </c>
      <c r="F3310" s="17">
        <v>1.282515E7</v>
      </c>
      <c r="G3310" s="17">
        <v>2.6685631E7</v>
      </c>
      <c r="H3310" s="17">
        <v>4.589975E7</v>
      </c>
    </row>
    <row r="3311">
      <c r="A3311" s="7" t="s">
        <v>7098</v>
      </c>
      <c r="B3311" s="17" t="s">
        <v>7099</v>
      </c>
      <c r="C3311" s="17">
        <v>1166.0</v>
      </c>
      <c r="D3311" s="17">
        <v>2.612724308E7</v>
      </c>
      <c r="E3311" s="17">
        <v>7962264.0</v>
      </c>
      <c r="F3311" s="17">
        <v>1.4428856E7</v>
      </c>
      <c r="G3311" s="17">
        <v>3.0436631E7</v>
      </c>
      <c r="H3311" s="17">
        <v>6.3461251E7</v>
      </c>
    </row>
    <row r="3312">
      <c r="A3312" s="7" t="s">
        <v>7100</v>
      </c>
      <c r="B3312" s="17" t="s">
        <v>7101</v>
      </c>
      <c r="C3312" s="17">
        <v>65.0</v>
      </c>
      <c r="D3312" s="17">
        <v>1.9731176E7</v>
      </c>
      <c r="E3312" s="17">
        <v>7314604.0</v>
      </c>
      <c r="F3312" s="17">
        <v>1.8551787E7</v>
      </c>
      <c r="G3312" s="17">
        <v>2.7635619E7</v>
      </c>
      <c r="H3312" s="17">
        <v>2.8445555E7</v>
      </c>
    </row>
    <row r="3313">
      <c r="A3313" s="7" t="s">
        <v>7102</v>
      </c>
      <c r="B3313" s="17" t="s">
        <v>7103</v>
      </c>
      <c r="C3313" s="17">
        <v>2418.0</v>
      </c>
      <c r="D3313" s="17">
        <v>1.28867114E7</v>
      </c>
      <c r="E3313" s="17">
        <v>3082250.0</v>
      </c>
      <c r="F3313" s="17">
        <v>5119408.0</v>
      </c>
      <c r="G3313" s="17">
        <v>1.3455139E7</v>
      </c>
      <c r="H3313" s="17">
        <v>3.1045781E7</v>
      </c>
    </row>
    <row r="3314">
      <c r="A3314" s="7" t="s">
        <v>7104</v>
      </c>
      <c r="B3314" s="17" t="s">
        <v>7105</v>
      </c>
      <c r="C3314" s="17">
        <v>3.0</v>
      </c>
      <c r="D3314" s="17">
        <v>2.081579567E7</v>
      </c>
      <c r="E3314" s="17">
        <v>6642950.0</v>
      </c>
      <c r="F3314" s="17">
        <v>9195924.0</v>
      </c>
      <c r="G3314" s="17">
        <v>4.6608513E7</v>
      </c>
      <c r="H3314" s="17">
        <v>4.6608513E7</v>
      </c>
    </row>
    <row r="3315">
      <c r="A3315" s="7" t="s">
        <v>7106</v>
      </c>
      <c r="B3315" s="17" t="s">
        <v>7107</v>
      </c>
      <c r="C3315" s="17">
        <v>286.0</v>
      </c>
      <c r="D3315" s="17">
        <v>1.501717586E7</v>
      </c>
      <c r="E3315" s="17">
        <v>6266559.0</v>
      </c>
      <c r="F3315" s="17">
        <v>1.0903286E7</v>
      </c>
      <c r="G3315" s="17">
        <v>1.8291525E7</v>
      </c>
      <c r="H3315" s="17">
        <v>3.2005631E7</v>
      </c>
    </row>
    <row r="3316">
      <c r="A3316" s="7" t="s">
        <v>7108</v>
      </c>
      <c r="B3316" s="17" t="s">
        <v>7109</v>
      </c>
      <c r="C3316" s="17">
        <v>24.0</v>
      </c>
      <c r="D3316" s="17">
        <v>4.546989833E7</v>
      </c>
      <c r="E3316" s="17">
        <v>7224517.0</v>
      </c>
      <c r="F3316" s="17">
        <v>1.43253E7</v>
      </c>
      <c r="G3316" s="17">
        <v>5.26526E7</v>
      </c>
      <c r="H3316" s="17">
        <v>1.413956E8</v>
      </c>
    </row>
    <row r="3317">
      <c r="A3317" s="7" t="s">
        <v>7110</v>
      </c>
      <c r="B3317" s="17" t="s">
        <v>7111</v>
      </c>
      <c r="C3317" s="17">
        <v>482.0</v>
      </c>
      <c r="D3317" s="17">
        <v>1.430182296E7</v>
      </c>
      <c r="E3317" s="17">
        <v>5208682.0</v>
      </c>
      <c r="F3317" s="17">
        <v>9444099.0</v>
      </c>
      <c r="G3317" s="17">
        <v>1.7440842E7</v>
      </c>
      <c r="H3317" s="17">
        <v>3.2962531E7</v>
      </c>
    </row>
    <row r="3318">
      <c r="A3318" s="7" t="s">
        <v>7112</v>
      </c>
      <c r="B3318" s="17" t="s">
        <v>7113</v>
      </c>
      <c r="C3318" s="17">
        <v>12977.0</v>
      </c>
      <c r="D3318" s="17">
        <v>3.53536407E7</v>
      </c>
      <c r="E3318" s="17">
        <v>8155081.0</v>
      </c>
      <c r="F3318" s="17">
        <v>1.6837647E7</v>
      </c>
      <c r="G3318" s="17">
        <v>3.9642957E7</v>
      </c>
      <c r="H3318" s="17">
        <v>7.8038777E7</v>
      </c>
    </row>
    <row r="3319">
      <c r="A3319" s="7" t="s">
        <v>7114</v>
      </c>
      <c r="B3319" s="17" t="s">
        <v>7115</v>
      </c>
      <c r="C3319" s="17">
        <v>2285.0</v>
      </c>
      <c r="D3319" s="17">
        <v>4.291232934E7</v>
      </c>
      <c r="E3319" s="17">
        <v>2.4621314E7</v>
      </c>
      <c r="F3319" s="17">
        <v>2.9857451E7</v>
      </c>
      <c r="G3319" s="17">
        <v>4.3317969E7</v>
      </c>
      <c r="H3319" s="17">
        <v>8.4155901E7</v>
      </c>
    </row>
    <row r="3320">
      <c r="A3320" s="7" t="s">
        <v>7116</v>
      </c>
      <c r="B3320" s="17" t="s">
        <v>7117</v>
      </c>
      <c r="C3320" s="17">
        <v>55.0</v>
      </c>
      <c r="D3320" s="17">
        <v>4.620440376E7</v>
      </c>
      <c r="E3320" s="17">
        <v>2.3133698E7</v>
      </c>
      <c r="F3320" s="17">
        <v>3.8955669E7</v>
      </c>
      <c r="G3320" s="17">
        <v>6.0783708E7</v>
      </c>
      <c r="H3320" s="17">
        <v>8.6622077E7</v>
      </c>
    </row>
    <row r="3321">
      <c r="A3321" s="7" t="s">
        <v>7118</v>
      </c>
      <c r="B3321" s="17" t="s">
        <v>7119</v>
      </c>
      <c r="C3321" s="17">
        <v>4.0</v>
      </c>
      <c r="D3321" s="17">
        <v>6.4011255E7</v>
      </c>
      <c r="E3321" s="17">
        <v>2.7098168E7</v>
      </c>
      <c r="F3321" s="17">
        <v>7.4137531E7</v>
      </c>
      <c r="G3321" s="17">
        <v>7.7083498E7</v>
      </c>
      <c r="H3321" s="17">
        <v>7.7725823E7</v>
      </c>
    </row>
    <row r="3322">
      <c r="A3322" s="7" t="s">
        <v>7120</v>
      </c>
      <c r="B3322" s="17" t="s">
        <v>7121</v>
      </c>
      <c r="C3322" s="17">
        <v>26.0</v>
      </c>
      <c r="D3322" s="17">
        <v>5.7407146E7</v>
      </c>
      <c r="E3322" s="17">
        <v>2.2815558E7</v>
      </c>
      <c r="F3322" s="17">
        <v>4.3231804E7</v>
      </c>
      <c r="G3322" s="17">
        <v>7.8576938E7</v>
      </c>
      <c r="H3322" s="17">
        <v>1.02446584E8</v>
      </c>
    </row>
    <row r="3323">
      <c r="A3323" s="7" t="s">
        <v>7122</v>
      </c>
      <c r="B3323" s="17" t="s">
        <v>7123</v>
      </c>
      <c r="C3323" s="17">
        <v>3.0</v>
      </c>
      <c r="D3323" s="17">
        <v>1.2030445E7</v>
      </c>
      <c r="E3323" s="17">
        <v>7904671.0</v>
      </c>
      <c r="F3323" s="17">
        <v>8370531.0</v>
      </c>
      <c r="G3323" s="17">
        <v>1.9816133E7</v>
      </c>
      <c r="H3323" s="17">
        <v>1.9816133E7</v>
      </c>
    </row>
    <row r="3324">
      <c r="A3324" s="7" t="s">
        <v>7124</v>
      </c>
      <c r="B3324" s="17" t="s">
        <v>7125</v>
      </c>
      <c r="C3324" s="17">
        <v>30153.0</v>
      </c>
      <c r="D3324" s="17">
        <v>1.162629072E7</v>
      </c>
      <c r="E3324" s="17">
        <v>4200606.0</v>
      </c>
      <c r="F3324" s="17">
        <v>6498089.0</v>
      </c>
      <c r="G3324" s="17">
        <v>1.2377503E7</v>
      </c>
      <c r="H3324" s="17">
        <v>2.2648563E7</v>
      </c>
    </row>
    <row r="3325">
      <c r="A3325" s="7" t="s">
        <v>7126</v>
      </c>
      <c r="B3325" s="17" t="s">
        <v>7127</v>
      </c>
      <c r="C3325" s="17">
        <v>166.0</v>
      </c>
      <c r="D3325" s="17">
        <v>1.616683588E7</v>
      </c>
      <c r="E3325" s="17">
        <v>4305480.0</v>
      </c>
      <c r="F3325" s="17">
        <v>7198801.0</v>
      </c>
      <c r="G3325" s="17">
        <v>2.007641E7</v>
      </c>
      <c r="H3325" s="17">
        <v>4.039351E7</v>
      </c>
    </row>
    <row r="3326">
      <c r="A3326" s="7" t="s">
        <v>7128</v>
      </c>
      <c r="B3326" s="17" t="s">
        <v>7129</v>
      </c>
      <c r="C3326" s="17">
        <v>433.0</v>
      </c>
      <c r="D3326" s="17">
        <v>5.107325011E7</v>
      </c>
      <c r="E3326" s="17">
        <v>1.7412382E7</v>
      </c>
      <c r="F3326" s="17">
        <v>3.5359758E7</v>
      </c>
      <c r="G3326" s="17">
        <v>6.3681449E7</v>
      </c>
      <c r="H3326" s="17">
        <v>1.13427191E8</v>
      </c>
    </row>
    <row r="3327">
      <c r="A3327" s="7" t="s">
        <v>7130</v>
      </c>
      <c r="B3327" s="17" t="s">
        <v>7131</v>
      </c>
      <c r="C3327" s="17">
        <v>8631.0</v>
      </c>
      <c r="D3327" s="17">
        <v>3.587999458E7</v>
      </c>
      <c r="E3327" s="17">
        <v>1.4661989E7</v>
      </c>
      <c r="F3327" s="17">
        <v>1.9869009E7</v>
      </c>
      <c r="G3327" s="17">
        <v>3.0706256E7</v>
      </c>
      <c r="H3327" s="17">
        <v>7.7242314E7</v>
      </c>
    </row>
    <row r="3328">
      <c r="A3328" s="7" t="s">
        <v>7132</v>
      </c>
      <c r="B3328" s="17" t="s">
        <v>7133</v>
      </c>
      <c r="C3328" s="17">
        <v>175.0</v>
      </c>
      <c r="D3328" s="17">
        <v>4.391413951E7</v>
      </c>
      <c r="E3328" s="17">
        <v>1.345801E7</v>
      </c>
      <c r="F3328" s="17">
        <v>2.5349538E7</v>
      </c>
      <c r="G3328" s="17">
        <v>4.4331052E7</v>
      </c>
      <c r="H3328" s="17">
        <v>8.4861362E7</v>
      </c>
    </row>
    <row r="3329">
      <c r="A3329" s="7" t="s">
        <v>7134</v>
      </c>
      <c r="B3329" s="17" t="s">
        <v>7135</v>
      </c>
      <c r="C3329" s="17">
        <v>49.0</v>
      </c>
      <c r="D3329" s="17">
        <v>6.398594465E7</v>
      </c>
      <c r="E3329" s="17">
        <v>1.5232073E7</v>
      </c>
      <c r="F3329" s="17">
        <v>2.7062928E7</v>
      </c>
      <c r="G3329" s="17">
        <v>7.8456668E7</v>
      </c>
      <c r="H3329" s="17">
        <v>1.68798225E8</v>
      </c>
    </row>
    <row r="3330">
      <c r="A3330" s="7" t="s">
        <v>7136</v>
      </c>
      <c r="B3330" s="17" t="s">
        <v>7137</v>
      </c>
      <c r="C3330" s="17">
        <v>88.0</v>
      </c>
      <c r="D3330" s="17">
        <v>2.472924445E7</v>
      </c>
      <c r="E3330" s="17">
        <v>4700000.0</v>
      </c>
      <c r="F3330" s="17">
        <v>1.0447311E7</v>
      </c>
      <c r="G3330" s="17">
        <v>2.7280955E7</v>
      </c>
      <c r="H3330" s="17">
        <v>6.025513E7</v>
      </c>
    </row>
    <row r="3331">
      <c r="A3331" s="7" t="s">
        <v>7138</v>
      </c>
      <c r="B3331" s="17" t="s">
        <v>7139</v>
      </c>
      <c r="C3331" s="17">
        <v>144.0</v>
      </c>
      <c r="D3331" s="17">
        <v>5.73090659E7</v>
      </c>
      <c r="E3331" s="17">
        <v>2.2737543E7</v>
      </c>
      <c r="F3331" s="17">
        <v>4.0730084E7</v>
      </c>
      <c r="G3331" s="17">
        <v>7.207925E7</v>
      </c>
      <c r="H3331" s="17">
        <v>1.16181501E8</v>
      </c>
    </row>
    <row r="3332">
      <c r="A3332" s="7" t="s">
        <v>7140</v>
      </c>
      <c r="B3332" s="17" t="s">
        <v>7141</v>
      </c>
      <c r="C3332" s="17">
        <v>4.0</v>
      </c>
      <c r="D3332" s="17">
        <v>4.471893275E7</v>
      </c>
      <c r="E3332" s="17">
        <v>2.1268323E7</v>
      </c>
      <c r="F3332" s="17">
        <v>2.1268323E7</v>
      </c>
      <c r="G3332" s="17">
        <v>2.5077452E7</v>
      </c>
      <c r="H3332" s="17">
        <v>1.11261633E8</v>
      </c>
    </row>
    <row r="3333">
      <c r="A3333" s="7" t="s">
        <v>7142</v>
      </c>
      <c r="B3333" s="17" t="s">
        <v>289</v>
      </c>
      <c r="C3333" s="17">
        <v>293.0</v>
      </c>
      <c r="D3333" s="17">
        <v>6.146953322E7</v>
      </c>
      <c r="E3333" s="17">
        <v>4.228615E7</v>
      </c>
      <c r="F3333" s="17">
        <v>5.450625E7</v>
      </c>
      <c r="G3333" s="17">
        <v>7.0477327E7</v>
      </c>
      <c r="H3333" s="17">
        <v>1.03620048E8</v>
      </c>
    </row>
    <row r="3334">
      <c r="A3334" s="7" t="s">
        <v>7143</v>
      </c>
      <c r="B3334" s="17" t="s">
        <v>7144</v>
      </c>
      <c r="C3334" s="17">
        <v>2216.0</v>
      </c>
      <c r="D3334" s="17">
        <v>5.326819608E7</v>
      </c>
      <c r="E3334" s="17">
        <v>1.9263639E7</v>
      </c>
      <c r="F3334" s="17">
        <v>3.711932E7</v>
      </c>
      <c r="G3334" s="17">
        <v>6.7217686E7</v>
      </c>
      <c r="H3334" s="17">
        <v>1.1289076E8</v>
      </c>
    </row>
    <row r="3335">
      <c r="A3335" s="7" t="s">
        <v>7145</v>
      </c>
      <c r="B3335" s="17" t="s">
        <v>7146</v>
      </c>
      <c r="C3335" s="17">
        <v>597.0</v>
      </c>
      <c r="D3335" s="17">
        <v>4.763423836E7</v>
      </c>
      <c r="E3335" s="17">
        <v>1.5937697E7</v>
      </c>
      <c r="F3335" s="17">
        <v>3.5866106E7</v>
      </c>
      <c r="G3335" s="17">
        <v>6.411417E7</v>
      </c>
      <c r="H3335" s="17">
        <v>1.01108585E8</v>
      </c>
    </row>
    <row r="3336">
      <c r="A3336" s="7" t="s">
        <v>7147</v>
      </c>
      <c r="B3336" s="17" t="s">
        <v>7148</v>
      </c>
      <c r="C3336" s="17">
        <v>414.0</v>
      </c>
      <c r="D3336" s="17">
        <v>1.501261366E7</v>
      </c>
      <c r="E3336" s="17">
        <v>6173893.0</v>
      </c>
      <c r="F3336" s="17">
        <v>1.0274119E7</v>
      </c>
      <c r="G3336" s="17">
        <v>1.6090182E7</v>
      </c>
      <c r="H3336" s="17">
        <v>2.6269644E7</v>
      </c>
    </row>
    <row r="3337">
      <c r="A3337" s="7" t="s">
        <v>7149</v>
      </c>
      <c r="B3337" s="17" t="s">
        <v>7150</v>
      </c>
      <c r="C3337" s="17">
        <v>353.0</v>
      </c>
      <c r="D3337" s="17">
        <v>4.259797252E7</v>
      </c>
      <c r="E3337" s="17">
        <v>2.4698089E7</v>
      </c>
      <c r="F3337" s="17">
        <v>3.201714E7</v>
      </c>
      <c r="G3337" s="17">
        <v>5.2482933E7</v>
      </c>
      <c r="H3337" s="17">
        <v>8.3582045E7</v>
      </c>
    </row>
    <row r="3338">
      <c r="A3338" s="7" t="s">
        <v>7151</v>
      </c>
      <c r="B3338" s="17" t="s">
        <v>7152</v>
      </c>
      <c r="C3338" s="17">
        <v>783.0</v>
      </c>
      <c r="D3338" s="17">
        <v>3.096361853E7</v>
      </c>
      <c r="E3338" s="17">
        <v>1.537227E7</v>
      </c>
      <c r="F3338" s="17">
        <v>3.0357423E7</v>
      </c>
      <c r="G3338" s="17">
        <v>3.92856E7</v>
      </c>
      <c r="H3338" s="17">
        <v>4.8551507E7</v>
      </c>
    </row>
    <row r="3339">
      <c r="A3339" s="7" t="s">
        <v>7153</v>
      </c>
      <c r="B3339" s="17" t="s">
        <v>7154</v>
      </c>
      <c r="C3339" s="17">
        <v>48.0</v>
      </c>
      <c r="D3339" s="17">
        <v>2.883195473E7</v>
      </c>
      <c r="E3339" s="17">
        <v>1.26269E7</v>
      </c>
      <c r="F3339" s="17">
        <v>1.6437317E7</v>
      </c>
      <c r="G3339" s="17">
        <v>3.2530916E7</v>
      </c>
      <c r="H3339" s="17">
        <v>7.227931E7</v>
      </c>
    </row>
    <row r="3340">
      <c r="A3340" s="7" t="s">
        <v>7155</v>
      </c>
      <c r="B3340" s="17" t="s">
        <v>7156</v>
      </c>
      <c r="C3340" s="17">
        <v>1803.0</v>
      </c>
      <c r="D3340" s="17">
        <v>2.849772094E7</v>
      </c>
      <c r="E3340" s="17">
        <v>1.3391488E7</v>
      </c>
      <c r="F3340" s="17">
        <v>2.2170445E7</v>
      </c>
      <c r="G3340" s="17">
        <v>3.3417038E7</v>
      </c>
      <c r="H3340" s="17">
        <v>6.4360791E7</v>
      </c>
    </row>
    <row r="3341">
      <c r="A3341" s="7" t="s">
        <v>7157</v>
      </c>
      <c r="B3341" s="17" t="s">
        <v>7158</v>
      </c>
      <c r="C3341" s="17">
        <v>23365.0</v>
      </c>
      <c r="D3341" s="17">
        <v>3.678600793E7</v>
      </c>
      <c r="E3341" s="17">
        <v>1.55556E7</v>
      </c>
      <c r="F3341" s="17">
        <v>2.72068E7</v>
      </c>
      <c r="G3341" s="17">
        <v>4.5739979E7</v>
      </c>
      <c r="H3341" s="17">
        <v>7.345037E7</v>
      </c>
    </row>
    <row r="3342">
      <c r="A3342" s="7" t="s">
        <v>7159</v>
      </c>
      <c r="B3342" s="17" t="s">
        <v>7160</v>
      </c>
      <c r="C3342" s="17">
        <v>13442.0</v>
      </c>
      <c r="D3342" s="17">
        <v>4.01277061E7</v>
      </c>
      <c r="E3342" s="17">
        <v>1.5810231E7</v>
      </c>
      <c r="F3342" s="17">
        <v>2.5454016E7</v>
      </c>
      <c r="G3342" s="17">
        <v>5.4832831E7</v>
      </c>
      <c r="H3342" s="17">
        <v>8.4139994E7</v>
      </c>
    </row>
    <row r="3343">
      <c r="A3343" s="7" t="s">
        <v>7161</v>
      </c>
      <c r="B3343" s="17" t="s">
        <v>7162</v>
      </c>
      <c r="C3343" s="17">
        <v>12184.0</v>
      </c>
      <c r="D3343" s="17">
        <v>3.057052805E7</v>
      </c>
      <c r="E3343" s="17">
        <v>1.3255249E7</v>
      </c>
      <c r="F3343" s="17">
        <v>1.8910612E7</v>
      </c>
      <c r="G3343" s="17">
        <v>3.6983881E7</v>
      </c>
      <c r="H3343" s="17">
        <v>6.2743263E7</v>
      </c>
    </row>
    <row r="3344">
      <c r="A3344" s="7" t="s">
        <v>7163</v>
      </c>
      <c r="B3344" s="17" t="s">
        <v>7164</v>
      </c>
      <c r="C3344" s="17">
        <v>29.0</v>
      </c>
      <c r="D3344" s="17">
        <v>2.945361217E7</v>
      </c>
      <c r="E3344" s="17">
        <v>1.41479E7</v>
      </c>
      <c r="F3344" s="17">
        <v>2.2545123E7</v>
      </c>
      <c r="G3344" s="17">
        <v>2.9597371E7</v>
      </c>
      <c r="H3344" s="17">
        <v>8.216519E7</v>
      </c>
    </row>
    <row r="3345">
      <c r="A3345" s="7" t="s">
        <v>7165</v>
      </c>
      <c r="B3345" s="17" t="s">
        <v>7166</v>
      </c>
      <c r="C3345" s="17">
        <v>862.0</v>
      </c>
      <c r="D3345" s="17">
        <v>4.429982759E7</v>
      </c>
      <c r="E3345" s="17">
        <v>2.9002018E7</v>
      </c>
      <c r="F3345" s="17">
        <v>3.7480753E7</v>
      </c>
      <c r="G3345" s="17">
        <v>5.0432672E7</v>
      </c>
      <c r="H3345" s="17">
        <v>6.7427725E7</v>
      </c>
    </row>
    <row r="3346">
      <c r="A3346" s="7" t="s">
        <v>7167</v>
      </c>
      <c r="B3346" s="17" t="s">
        <v>7168</v>
      </c>
      <c r="C3346" s="17">
        <v>96.0</v>
      </c>
      <c r="D3346" s="17">
        <v>4.171287801E7</v>
      </c>
      <c r="E3346" s="17">
        <v>2.2711138E7</v>
      </c>
      <c r="F3346" s="17">
        <v>3.6294955E7</v>
      </c>
      <c r="G3346" s="17">
        <v>6.6955912E7</v>
      </c>
      <c r="H3346" s="17">
        <v>7.6368203E7</v>
      </c>
    </row>
    <row r="3347">
      <c r="A3347" s="7" t="s">
        <v>7169</v>
      </c>
      <c r="B3347" s="17" t="s">
        <v>7170</v>
      </c>
      <c r="C3347" s="17">
        <v>50.0</v>
      </c>
      <c r="D3347" s="17">
        <v>1.898121384E7</v>
      </c>
      <c r="E3347" s="17">
        <v>6410121.0</v>
      </c>
      <c r="F3347" s="17">
        <v>1.1162365E7</v>
      </c>
      <c r="G3347" s="17">
        <v>1.73539E7</v>
      </c>
      <c r="H3347" s="17">
        <v>5.028444E7</v>
      </c>
    </row>
    <row r="3348">
      <c r="A3348" s="7" t="s">
        <v>7171</v>
      </c>
      <c r="B3348" s="17" t="s">
        <v>7172</v>
      </c>
      <c r="C3348" s="17">
        <v>623.0</v>
      </c>
      <c r="D3348" s="17">
        <v>5.521930829E7</v>
      </c>
      <c r="E3348" s="17">
        <v>3.2753703E7</v>
      </c>
      <c r="F3348" s="17">
        <v>4.6370428E7</v>
      </c>
      <c r="G3348" s="17">
        <v>5.6778345E7</v>
      </c>
      <c r="H3348" s="17">
        <v>9.3167045E7</v>
      </c>
    </row>
    <row r="3349">
      <c r="A3349" s="7" t="s">
        <v>7173</v>
      </c>
      <c r="B3349" s="17" t="s">
        <v>301</v>
      </c>
      <c r="C3349" s="17">
        <v>24.0</v>
      </c>
      <c r="D3349" s="17">
        <v>6.928221129E7</v>
      </c>
      <c r="E3349" s="17">
        <v>1.27174E7</v>
      </c>
      <c r="F3349" s="17">
        <v>3.1742698E7</v>
      </c>
      <c r="G3349" s="17">
        <v>5.8653082E7</v>
      </c>
      <c r="H3349" s="17">
        <v>1.44983245E8</v>
      </c>
    </row>
    <row r="3350">
      <c r="A3350" s="7" t="s">
        <v>7174</v>
      </c>
      <c r="B3350" s="17" t="s">
        <v>7175</v>
      </c>
      <c r="C3350" s="17">
        <v>31.0</v>
      </c>
      <c r="D3350" s="17">
        <v>3.541253455E7</v>
      </c>
      <c r="E3350" s="17">
        <v>1.3168672E7</v>
      </c>
      <c r="F3350" s="17">
        <v>3.158366E7</v>
      </c>
      <c r="G3350" s="17">
        <v>4.8163179E7</v>
      </c>
      <c r="H3350" s="17">
        <v>6.7659179E7</v>
      </c>
    </row>
    <row r="3351">
      <c r="A3351" s="7" t="s">
        <v>7176</v>
      </c>
      <c r="B3351" s="17" t="s">
        <v>7177</v>
      </c>
      <c r="C3351" s="17">
        <v>345.0</v>
      </c>
      <c r="D3351" s="17">
        <v>5.271869617E7</v>
      </c>
      <c r="E3351" s="17">
        <v>2.1241601E7</v>
      </c>
      <c r="F3351" s="17">
        <v>3.6411139E7</v>
      </c>
      <c r="G3351" s="17">
        <v>6.472767E7</v>
      </c>
      <c r="H3351" s="17">
        <v>1.03979827E8</v>
      </c>
    </row>
    <row r="3352">
      <c r="A3352" s="7" t="s">
        <v>7178</v>
      </c>
      <c r="B3352" s="17" t="s">
        <v>7179</v>
      </c>
      <c r="C3352" s="17">
        <v>849.0</v>
      </c>
      <c r="D3352" s="17">
        <v>4.053782691E7</v>
      </c>
      <c r="E3352" s="17">
        <v>1.9812841E7</v>
      </c>
      <c r="F3352" s="17">
        <v>3.5102766E7</v>
      </c>
      <c r="G3352" s="17">
        <v>4.9729797E7</v>
      </c>
      <c r="H3352" s="17">
        <v>7.3995249E7</v>
      </c>
    </row>
    <row r="3353">
      <c r="A3353" s="7" t="s">
        <v>7180</v>
      </c>
      <c r="B3353" s="17" t="s">
        <v>7181</v>
      </c>
      <c r="C3353" s="17">
        <v>4.0</v>
      </c>
      <c r="D3353" s="17">
        <v>1.62199455E7</v>
      </c>
      <c r="E3353" s="17">
        <v>1995863.0</v>
      </c>
      <c r="F3353" s="17">
        <v>1.0344486E7</v>
      </c>
      <c r="G3353" s="17">
        <v>1.747188E7</v>
      </c>
      <c r="H3353" s="17">
        <v>3.5067553E7</v>
      </c>
    </row>
    <row r="3354">
      <c r="A3354" s="7" t="s">
        <v>7182</v>
      </c>
      <c r="B3354" s="17" t="s">
        <v>7183</v>
      </c>
      <c r="C3354" s="17">
        <v>47.0</v>
      </c>
      <c r="D3354" s="17">
        <v>1.548901432E7</v>
      </c>
      <c r="E3354" s="17">
        <v>3961716.0</v>
      </c>
      <c r="F3354" s="17">
        <v>7411714.0</v>
      </c>
      <c r="G3354" s="17">
        <v>1.7792013E7</v>
      </c>
      <c r="H3354" s="17">
        <v>4.3091245E7</v>
      </c>
    </row>
    <row r="3355">
      <c r="A3355" s="7" t="s">
        <v>7184</v>
      </c>
      <c r="B3355" s="17" t="s">
        <v>7185</v>
      </c>
      <c r="C3355" s="17">
        <v>15762.0</v>
      </c>
      <c r="D3355" s="17">
        <v>2.497486515E7</v>
      </c>
      <c r="E3355" s="17">
        <v>4938214.0</v>
      </c>
      <c r="F3355" s="17">
        <v>9528834.0</v>
      </c>
      <c r="G3355" s="17">
        <v>2.215781E7</v>
      </c>
      <c r="H3355" s="17">
        <v>5.8680679E7</v>
      </c>
    </row>
    <row r="3356">
      <c r="A3356" s="7" t="s">
        <v>7186</v>
      </c>
      <c r="B3356" s="17" t="s">
        <v>7187</v>
      </c>
      <c r="C3356" s="17">
        <v>366.0</v>
      </c>
      <c r="D3356" s="17">
        <v>2.885047285E7</v>
      </c>
      <c r="E3356" s="17">
        <v>1.1292863E7</v>
      </c>
      <c r="F3356" s="17">
        <v>1.7770521E7</v>
      </c>
      <c r="G3356" s="17">
        <v>2.7931885E7</v>
      </c>
      <c r="H3356" s="17">
        <v>5.2006475E7</v>
      </c>
    </row>
    <row r="3357">
      <c r="A3357" s="7" t="s">
        <v>7188</v>
      </c>
      <c r="B3357" s="17" t="s">
        <v>7189</v>
      </c>
      <c r="C3357" s="17">
        <v>629.0</v>
      </c>
      <c r="D3357" s="17">
        <v>7.839185489E7</v>
      </c>
      <c r="E3357" s="17">
        <v>1.343121E7</v>
      </c>
      <c r="F3357" s="17">
        <v>2.7167574E7</v>
      </c>
      <c r="G3357" s="17">
        <v>7.7261991E7</v>
      </c>
      <c r="H3357" s="17">
        <v>2.41120844E8</v>
      </c>
    </row>
    <row r="3358">
      <c r="A3358" s="7" t="s">
        <v>7190</v>
      </c>
      <c r="B3358" s="17" t="s">
        <v>7191</v>
      </c>
      <c r="C3358" s="17">
        <v>391144.0</v>
      </c>
      <c r="D3358" s="17">
        <v>1.882894041E7</v>
      </c>
      <c r="E3358" s="17">
        <v>4825813.0</v>
      </c>
      <c r="F3358" s="17">
        <v>7934156.0</v>
      </c>
      <c r="G3358" s="17">
        <v>1.6411063E7</v>
      </c>
      <c r="H3358" s="17">
        <v>4.2589825E7</v>
      </c>
    </row>
    <row r="3359">
      <c r="A3359" s="7" t="s">
        <v>7192</v>
      </c>
      <c r="B3359" s="17" t="s">
        <v>7193</v>
      </c>
      <c r="C3359" s="17">
        <v>5536.0</v>
      </c>
      <c r="D3359" s="17">
        <v>4.830718255E7</v>
      </c>
      <c r="E3359" s="17">
        <v>8425602.0</v>
      </c>
      <c r="F3359" s="17">
        <v>1.8737726E7</v>
      </c>
      <c r="G3359" s="17">
        <v>6.1854779E7</v>
      </c>
      <c r="H3359" s="17">
        <v>1.25974092E8</v>
      </c>
    </row>
    <row r="3360">
      <c r="A3360" s="7" t="s">
        <v>7194</v>
      </c>
      <c r="B3360" s="17" t="s">
        <v>7195</v>
      </c>
      <c r="C3360" s="17">
        <v>14654.0</v>
      </c>
      <c r="D3360" s="17">
        <v>2.850047943E7</v>
      </c>
      <c r="E3360" s="17">
        <v>6280317.0</v>
      </c>
      <c r="F3360" s="17">
        <v>1.178572E7</v>
      </c>
      <c r="G3360" s="17">
        <v>3.4000689E7</v>
      </c>
      <c r="H3360" s="17">
        <v>6.8853719E7</v>
      </c>
    </row>
    <row r="3361">
      <c r="A3361" s="7" t="s">
        <v>7196</v>
      </c>
      <c r="B3361" s="17" t="s">
        <v>7197</v>
      </c>
      <c r="C3361" s="17">
        <v>41381.0</v>
      </c>
      <c r="D3361" s="17">
        <v>2.589796204E7</v>
      </c>
      <c r="E3361" s="17">
        <v>6136653.0</v>
      </c>
      <c r="F3361" s="17">
        <v>9915500.0</v>
      </c>
      <c r="G3361" s="17">
        <v>1.918391E7</v>
      </c>
      <c r="H3361" s="17">
        <v>4.696785E7</v>
      </c>
    </row>
    <row r="3362">
      <c r="A3362" s="7" t="s">
        <v>7198</v>
      </c>
      <c r="B3362" s="17" t="s">
        <v>7199</v>
      </c>
      <c r="C3362" s="17">
        <v>1963.0</v>
      </c>
      <c r="D3362" s="17">
        <v>1.814298815E7</v>
      </c>
      <c r="E3362" s="17">
        <v>6209899.0</v>
      </c>
      <c r="F3362" s="17">
        <v>9574002.0</v>
      </c>
      <c r="G3362" s="17">
        <v>1.7666926E7</v>
      </c>
      <c r="H3362" s="17">
        <v>3.594701E7</v>
      </c>
    </row>
    <row r="3363">
      <c r="A3363" s="7" t="s">
        <v>7200</v>
      </c>
      <c r="B3363" s="17" t="s">
        <v>307</v>
      </c>
      <c r="C3363" s="17">
        <v>13346.0</v>
      </c>
      <c r="D3363" s="17">
        <v>9004242.102</v>
      </c>
      <c r="E3363" s="17">
        <v>3415288.0</v>
      </c>
      <c r="F3363" s="17">
        <v>5298024.0</v>
      </c>
      <c r="G3363" s="17">
        <v>1.0234355E7</v>
      </c>
      <c r="H3363" s="17">
        <v>1.8141044E7</v>
      </c>
    </row>
    <row r="3364">
      <c r="A3364" s="7" t="s">
        <v>7201</v>
      </c>
      <c r="B3364" s="17" t="s">
        <v>7202</v>
      </c>
      <c r="C3364" s="17">
        <v>62229.0</v>
      </c>
      <c r="D3364" s="17">
        <v>1.242233446E7</v>
      </c>
      <c r="E3364" s="17">
        <v>3881800.0</v>
      </c>
      <c r="F3364" s="17">
        <v>7936664.0</v>
      </c>
      <c r="G3364" s="17">
        <v>1.38898E7</v>
      </c>
      <c r="H3364" s="17">
        <v>2.43465E7</v>
      </c>
    </row>
    <row r="3365">
      <c r="A3365" s="7" t="s">
        <v>7203</v>
      </c>
      <c r="B3365" s="17" t="s">
        <v>7204</v>
      </c>
      <c r="C3365" s="17">
        <v>717263.0</v>
      </c>
      <c r="D3365" s="17">
        <v>8270609.331</v>
      </c>
      <c r="E3365" s="17">
        <v>3119000.0</v>
      </c>
      <c r="F3365" s="17">
        <v>4711656.0</v>
      </c>
      <c r="G3365" s="17">
        <v>8445928.0</v>
      </c>
      <c r="H3365" s="17">
        <v>1.6046456E7</v>
      </c>
    </row>
    <row r="3366">
      <c r="A3366" s="7" t="s">
        <v>7205</v>
      </c>
      <c r="B3366" s="17" t="s">
        <v>7206</v>
      </c>
      <c r="C3366" s="17">
        <v>5652.0</v>
      </c>
      <c r="D3366" s="17">
        <v>1.280879977E7</v>
      </c>
      <c r="E3366" s="17">
        <v>3258733.0</v>
      </c>
      <c r="F3366" s="17">
        <v>5269710.0</v>
      </c>
      <c r="G3366" s="17">
        <v>1.047249E7</v>
      </c>
      <c r="H3366" s="17">
        <v>2.7691881E7</v>
      </c>
    </row>
    <row r="3367">
      <c r="A3367" s="7" t="s">
        <v>7207</v>
      </c>
      <c r="B3367" s="17" t="s">
        <v>7208</v>
      </c>
      <c r="C3367" s="17">
        <v>1105.0</v>
      </c>
      <c r="D3367" s="17">
        <v>1.351138449E7</v>
      </c>
      <c r="E3367" s="17">
        <v>2173080.0</v>
      </c>
      <c r="F3367" s="17">
        <v>4726550.0</v>
      </c>
      <c r="G3367" s="17">
        <v>1.3570526E7</v>
      </c>
      <c r="H3367" s="17">
        <v>3.2582894E7</v>
      </c>
    </row>
    <row r="3368">
      <c r="A3368" s="7" t="s">
        <v>7209</v>
      </c>
      <c r="B3368" s="17" t="s">
        <v>7210</v>
      </c>
      <c r="C3368" s="17">
        <v>17394.0</v>
      </c>
      <c r="D3368" s="17">
        <v>2.929354217E7</v>
      </c>
      <c r="E3368" s="17">
        <v>8117748.0</v>
      </c>
      <c r="F3368" s="17">
        <v>1.4235618E7</v>
      </c>
      <c r="G3368" s="17">
        <v>2.9674674E7</v>
      </c>
      <c r="H3368" s="17">
        <v>6.1547435E7</v>
      </c>
    </row>
    <row r="3369">
      <c r="A3369" s="7" t="s">
        <v>7211</v>
      </c>
      <c r="B3369" s="17" t="s">
        <v>7212</v>
      </c>
      <c r="C3369" s="17">
        <v>3393.0</v>
      </c>
      <c r="D3369" s="17">
        <v>5.066900793E7</v>
      </c>
      <c r="E3369" s="17">
        <v>9695100.0</v>
      </c>
      <c r="F3369" s="17">
        <v>2.0928838E7</v>
      </c>
      <c r="G3369" s="17">
        <v>5.7573552E7</v>
      </c>
      <c r="H3369" s="17">
        <v>1.14921665E8</v>
      </c>
    </row>
    <row r="3370">
      <c r="A3370" s="7" t="s">
        <v>7213</v>
      </c>
      <c r="B3370" s="17" t="s">
        <v>7214</v>
      </c>
      <c r="C3370" s="17">
        <v>401707.0</v>
      </c>
      <c r="D3370" s="17">
        <v>7168321.462</v>
      </c>
      <c r="E3370" s="17">
        <v>3083000.0</v>
      </c>
      <c r="F3370" s="17">
        <v>5806257.0</v>
      </c>
      <c r="G3370" s="17">
        <v>9354979.0</v>
      </c>
      <c r="H3370" s="17">
        <v>1.3407407E7</v>
      </c>
    </row>
    <row r="3371">
      <c r="A3371" s="7" t="s">
        <v>7215</v>
      </c>
      <c r="B3371" s="17" t="s">
        <v>7216</v>
      </c>
      <c r="C3371" s="17">
        <v>75287.0</v>
      </c>
      <c r="D3371" s="17">
        <v>1.035087732E7</v>
      </c>
      <c r="E3371" s="17">
        <v>3391868.0</v>
      </c>
      <c r="F3371" s="17">
        <v>5930269.0</v>
      </c>
      <c r="G3371" s="17">
        <v>1.0795053E7</v>
      </c>
      <c r="H3371" s="17">
        <v>1.90272E7</v>
      </c>
    </row>
    <row r="3372">
      <c r="A3372" s="7" t="s">
        <v>7217</v>
      </c>
      <c r="B3372" s="17" t="s">
        <v>7218</v>
      </c>
      <c r="C3372" s="17">
        <v>2144.0</v>
      </c>
      <c r="D3372" s="17">
        <v>8978216.475</v>
      </c>
      <c r="E3372" s="17">
        <v>2180254.0</v>
      </c>
      <c r="F3372" s="17">
        <v>4816379.0</v>
      </c>
      <c r="G3372" s="17">
        <v>9646755.0</v>
      </c>
      <c r="H3372" s="17">
        <v>1.89071E7</v>
      </c>
    </row>
    <row r="3373">
      <c r="A3373" s="7" t="s">
        <v>7219</v>
      </c>
      <c r="B3373" s="17" t="s">
        <v>7220</v>
      </c>
      <c r="C3373" s="17">
        <v>35.0</v>
      </c>
      <c r="D3373" s="17">
        <v>8302208.171</v>
      </c>
      <c r="E3373" s="17">
        <v>2562503.0</v>
      </c>
      <c r="F3373" s="17">
        <v>6664401.0</v>
      </c>
      <c r="G3373" s="17">
        <v>1.0117E7</v>
      </c>
      <c r="H3373" s="17">
        <v>1.9723811E7</v>
      </c>
    </row>
    <row r="3374">
      <c r="A3374" s="7" t="s">
        <v>7221</v>
      </c>
      <c r="B3374" s="17" t="s">
        <v>7222</v>
      </c>
      <c r="C3374" s="17">
        <v>74.0</v>
      </c>
      <c r="D3374" s="17">
        <v>9839758.378</v>
      </c>
      <c r="E3374" s="17">
        <v>7253700.0</v>
      </c>
      <c r="F3374" s="17">
        <v>8259517.0</v>
      </c>
      <c r="G3374" s="17">
        <v>9880656.0</v>
      </c>
      <c r="H3374" s="17">
        <v>1.3108457E7</v>
      </c>
    </row>
    <row r="3375">
      <c r="A3375" s="7" t="s">
        <v>7223</v>
      </c>
      <c r="B3375" s="17" t="s">
        <v>7224</v>
      </c>
      <c r="C3375" s="17">
        <v>26.0</v>
      </c>
      <c r="D3375" s="17">
        <v>8926750.692</v>
      </c>
      <c r="E3375" s="17">
        <v>6007239.0</v>
      </c>
      <c r="F3375" s="17">
        <v>8843541.0</v>
      </c>
      <c r="G3375" s="17">
        <v>1.1447104E7</v>
      </c>
      <c r="H3375" s="17">
        <v>1.427391E7</v>
      </c>
    </row>
    <row r="3376">
      <c r="A3376" s="7" t="s">
        <v>7225</v>
      </c>
      <c r="B3376" s="17" t="s">
        <v>7226</v>
      </c>
      <c r="C3376" s="17">
        <v>7.0</v>
      </c>
      <c r="D3376" s="17">
        <v>2.890722614E7</v>
      </c>
      <c r="E3376" s="17">
        <v>4561500.0</v>
      </c>
      <c r="F3376" s="17">
        <v>6101921.0</v>
      </c>
      <c r="G3376" s="17">
        <v>2.236038E7</v>
      </c>
      <c r="H3376" s="17">
        <v>1.40280653E8</v>
      </c>
    </row>
    <row r="3377">
      <c r="A3377" s="7" t="s">
        <v>7227</v>
      </c>
      <c r="B3377" s="17" t="s">
        <v>7228</v>
      </c>
      <c r="C3377" s="17">
        <v>3.0</v>
      </c>
      <c r="D3377" s="17">
        <v>1.276515433E7</v>
      </c>
      <c r="E3377" s="17">
        <v>2987868.0</v>
      </c>
      <c r="F3377" s="17">
        <v>1.0892052E7</v>
      </c>
      <c r="G3377" s="17">
        <v>2.4415543E7</v>
      </c>
      <c r="H3377" s="17">
        <v>2.4415543E7</v>
      </c>
    </row>
    <row r="3378">
      <c r="A3378" s="7" t="s">
        <v>7229</v>
      </c>
      <c r="B3378" s="17" t="s">
        <v>7230</v>
      </c>
      <c r="C3378" s="17">
        <v>4.0</v>
      </c>
      <c r="D3378" s="17">
        <v>6515970.5</v>
      </c>
      <c r="E3378" s="17">
        <v>1611795.0</v>
      </c>
      <c r="F3378" s="17">
        <v>4950392.0</v>
      </c>
      <c r="G3378" s="17">
        <v>8705195.0</v>
      </c>
      <c r="H3378" s="17">
        <v>1.07965E7</v>
      </c>
    </row>
    <row r="3379">
      <c r="A3379" s="7" t="s">
        <v>7231</v>
      </c>
      <c r="B3379" s="17" t="s">
        <v>7232</v>
      </c>
      <c r="C3379" s="17">
        <v>1.0</v>
      </c>
      <c r="D3379" s="17">
        <v>3.2076543E7</v>
      </c>
      <c r="E3379" s="17">
        <v>3.2076543E7</v>
      </c>
      <c r="F3379" s="17">
        <v>3.2076543E7</v>
      </c>
      <c r="G3379" s="17">
        <v>3.2076543E7</v>
      </c>
      <c r="H3379" s="17">
        <v>3.2076543E7</v>
      </c>
    </row>
    <row r="3380">
      <c r="A3380" s="7" t="s">
        <v>7233</v>
      </c>
      <c r="B3380" s="17" t="s">
        <v>7234</v>
      </c>
      <c r="C3380" s="17">
        <v>10.0</v>
      </c>
      <c r="D3380" s="17">
        <v>1.93993568E7</v>
      </c>
      <c r="E3380" s="17">
        <v>3291907.0</v>
      </c>
      <c r="F3380" s="17">
        <v>4757200.0</v>
      </c>
      <c r="G3380" s="17">
        <v>8437635.0</v>
      </c>
      <c r="H3380" s="17">
        <v>6.7484242E7</v>
      </c>
    </row>
    <row r="3381">
      <c r="A3381" s="7" t="s">
        <v>7235</v>
      </c>
      <c r="B3381" s="17" t="s">
        <v>7236</v>
      </c>
      <c r="C3381" s="17">
        <v>45.0</v>
      </c>
      <c r="D3381" s="17">
        <v>8460496.622</v>
      </c>
      <c r="E3381" s="17">
        <v>2960282.0</v>
      </c>
      <c r="F3381" s="17">
        <v>4503000.0</v>
      </c>
      <c r="G3381" s="17">
        <v>8910217.0</v>
      </c>
      <c r="H3381" s="17">
        <v>1.4779431E7</v>
      </c>
    </row>
    <row r="3382">
      <c r="A3382" s="7" t="s">
        <v>7237</v>
      </c>
      <c r="B3382" s="17" t="s">
        <v>7238</v>
      </c>
      <c r="C3382" s="17">
        <v>322.0</v>
      </c>
      <c r="D3382" s="17">
        <v>3.615232466E7</v>
      </c>
      <c r="E3382" s="17">
        <v>8382837.0</v>
      </c>
      <c r="F3382" s="17">
        <v>1.7996962E7</v>
      </c>
      <c r="G3382" s="17">
        <v>3.7979361E7</v>
      </c>
      <c r="H3382" s="17">
        <v>8.4501903E7</v>
      </c>
    </row>
    <row r="3383">
      <c r="A3383" s="7" t="s">
        <v>7239</v>
      </c>
      <c r="B3383" s="17" t="s">
        <v>7240</v>
      </c>
      <c r="C3383" s="17">
        <v>14304.0</v>
      </c>
      <c r="D3383" s="17">
        <v>3.481090141E7</v>
      </c>
      <c r="E3383" s="17">
        <v>8861359.0</v>
      </c>
      <c r="F3383" s="17">
        <v>1.5012355E7</v>
      </c>
      <c r="G3383" s="17">
        <v>3.455904E7</v>
      </c>
      <c r="H3383" s="17">
        <v>8.230439E7</v>
      </c>
    </row>
    <row r="3384">
      <c r="A3384" s="7" t="s">
        <v>7241</v>
      </c>
      <c r="B3384" s="17" t="s">
        <v>7242</v>
      </c>
      <c r="C3384" s="17">
        <v>359.0</v>
      </c>
      <c r="D3384" s="17">
        <v>2.524736079E7</v>
      </c>
      <c r="E3384" s="17">
        <v>1.0820095E7</v>
      </c>
      <c r="F3384" s="17">
        <v>1.6803411E7</v>
      </c>
      <c r="G3384" s="17">
        <v>2.8740402E7</v>
      </c>
      <c r="H3384" s="17">
        <v>5.0886233E7</v>
      </c>
    </row>
    <row r="3385">
      <c r="A3385" s="7" t="s">
        <v>7243</v>
      </c>
      <c r="B3385" s="17" t="s">
        <v>7244</v>
      </c>
      <c r="C3385" s="17">
        <v>10694.0</v>
      </c>
      <c r="D3385" s="17">
        <v>3.013145464E7</v>
      </c>
      <c r="E3385" s="17">
        <v>7579033.0</v>
      </c>
      <c r="F3385" s="17">
        <v>1.27692E7</v>
      </c>
      <c r="G3385" s="17">
        <v>3.3900294E7</v>
      </c>
      <c r="H3385" s="17">
        <v>7.9541934E7</v>
      </c>
    </row>
    <row r="3386">
      <c r="A3386" s="7" t="s">
        <v>7245</v>
      </c>
      <c r="B3386" s="17" t="s">
        <v>7246</v>
      </c>
      <c r="C3386" s="17">
        <v>1499.0</v>
      </c>
      <c r="D3386" s="17">
        <v>3.467386002E7</v>
      </c>
      <c r="E3386" s="17">
        <v>7911673.0</v>
      </c>
      <c r="F3386" s="17">
        <v>1.6000228E7</v>
      </c>
      <c r="G3386" s="17">
        <v>3.4540351E7</v>
      </c>
      <c r="H3386" s="17">
        <v>6.4643741E7</v>
      </c>
    </row>
    <row r="3387">
      <c r="A3387" s="7" t="s">
        <v>7247</v>
      </c>
      <c r="B3387" s="17" t="s">
        <v>7248</v>
      </c>
      <c r="C3387" s="17">
        <v>545.0</v>
      </c>
      <c r="D3387" s="17">
        <v>3.745874408E7</v>
      </c>
      <c r="E3387" s="17">
        <v>1.0705227E7</v>
      </c>
      <c r="F3387" s="17">
        <v>2.1788988E7</v>
      </c>
      <c r="G3387" s="17">
        <v>5.222823E7</v>
      </c>
      <c r="H3387" s="17">
        <v>7.8648108E7</v>
      </c>
    </row>
    <row r="3388">
      <c r="A3388" s="7" t="s">
        <v>7249</v>
      </c>
      <c r="B3388" s="17" t="s">
        <v>7250</v>
      </c>
      <c r="C3388" s="17">
        <v>103.0</v>
      </c>
      <c r="D3388" s="17">
        <v>3.282083382E7</v>
      </c>
      <c r="E3388" s="17">
        <v>8420019.0</v>
      </c>
      <c r="F3388" s="17">
        <v>1.69023E7</v>
      </c>
      <c r="G3388" s="17">
        <v>3.5206736E7</v>
      </c>
      <c r="H3388" s="17">
        <v>8.0092426E7</v>
      </c>
    </row>
    <row r="3389">
      <c r="A3389" s="7" t="s">
        <v>7251</v>
      </c>
      <c r="B3389" s="17" t="s">
        <v>311</v>
      </c>
      <c r="C3389" s="17">
        <v>6847.0</v>
      </c>
      <c r="D3389" s="17">
        <v>3.226538432E7</v>
      </c>
      <c r="E3389" s="17">
        <v>9602728.0</v>
      </c>
      <c r="F3389" s="17">
        <v>1.753724E7</v>
      </c>
      <c r="G3389" s="17">
        <v>3.7305472E7</v>
      </c>
      <c r="H3389" s="17">
        <v>6.9753791E7</v>
      </c>
    </row>
    <row r="3390">
      <c r="A3390" s="7" t="s">
        <v>7252</v>
      </c>
      <c r="B3390" s="17" t="s">
        <v>7253</v>
      </c>
      <c r="C3390" s="17">
        <v>380.0</v>
      </c>
      <c r="D3390" s="17">
        <v>3.922933579E7</v>
      </c>
      <c r="E3390" s="17">
        <v>9720210.0</v>
      </c>
      <c r="F3390" s="17">
        <v>1.7931E7</v>
      </c>
      <c r="G3390" s="17">
        <v>5.23604E7</v>
      </c>
      <c r="H3390" s="17">
        <v>9.2143704E7</v>
      </c>
    </row>
    <row r="3391">
      <c r="A3391" s="7" t="s">
        <v>7254</v>
      </c>
      <c r="B3391" s="17" t="s">
        <v>7255</v>
      </c>
      <c r="C3391" s="17">
        <v>3120.0</v>
      </c>
      <c r="D3391" s="17">
        <v>9634661.998</v>
      </c>
      <c r="E3391" s="17">
        <v>3952232.0</v>
      </c>
      <c r="F3391" s="17">
        <v>6537587.0</v>
      </c>
      <c r="G3391" s="17">
        <v>1.1449558E7</v>
      </c>
      <c r="H3391" s="17">
        <v>1.8315147E7</v>
      </c>
    </row>
    <row r="3392">
      <c r="A3392" s="7" t="s">
        <v>7256</v>
      </c>
      <c r="B3392" s="17" t="s">
        <v>7257</v>
      </c>
      <c r="C3392" s="17">
        <v>1566.0</v>
      </c>
      <c r="D3392" s="17">
        <v>5835731.857</v>
      </c>
      <c r="E3392" s="17">
        <v>2756000.0</v>
      </c>
      <c r="F3392" s="17">
        <v>3256000.0</v>
      </c>
      <c r="G3392" s="17">
        <v>1.0062E7</v>
      </c>
      <c r="H3392" s="17">
        <v>1.1062E7</v>
      </c>
    </row>
    <row r="3393">
      <c r="A3393" s="7" t="s">
        <v>7258</v>
      </c>
      <c r="B3393" s="17" t="s">
        <v>7259</v>
      </c>
      <c r="C3393" s="17">
        <v>39853.0</v>
      </c>
      <c r="D3393" s="17">
        <v>8471929.563</v>
      </c>
      <c r="E3393" s="17">
        <v>3146000.0</v>
      </c>
      <c r="F3393" s="17">
        <v>5386201.0</v>
      </c>
      <c r="G3393" s="17">
        <v>8957019.0</v>
      </c>
      <c r="H3393" s="17">
        <v>1.5722836E7</v>
      </c>
    </row>
    <row r="3394">
      <c r="A3394" s="7" t="s">
        <v>7260</v>
      </c>
      <c r="B3394" s="17" t="s">
        <v>7261</v>
      </c>
      <c r="C3394" s="17">
        <v>2487.0</v>
      </c>
      <c r="D3394" s="17">
        <v>1.25135555E7</v>
      </c>
      <c r="E3394" s="17">
        <v>4431028.0</v>
      </c>
      <c r="F3394" s="17">
        <v>6861136.0</v>
      </c>
      <c r="G3394" s="17">
        <v>1.2374853E7</v>
      </c>
      <c r="H3394" s="17">
        <v>2.4726377E7</v>
      </c>
    </row>
    <row r="3395">
      <c r="A3395" s="7" t="s">
        <v>7262</v>
      </c>
      <c r="B3395" s="17" t="s">
        <v>7263</v>
      </c>
      <c r="C3395" s="17">
        <v>151423.0</v>
      </c>
      <c r="D3395" s="17">
        <v>1.360679433E7</v>
      </c>
      <c r="E3395" s="17">
        <v>3157000.0</v>
      </c>
      <c r="F3395" s="17">
        <v>5598679.0</v>
      </c>
      <c r="G3395" s="17">
        <v>1.2712109E7</v>
      </c>
      <c r="H3395" s="17">
        <v>2.7816609E7</v>
      </c>
    </row>
    <row r="3396">
      <c r="A3396" s="7" t="s">
        <v>7264</v>
      </c>
      <c r="B3396" s="17" t="s">
        <v>7265</v>
      </c>
      <c r="C3396" s="17">
        <v>65013.0</v>
      </c>
      <c r="D3396" s="17">
        <v>5395290.079</v>
      </c>
      <c r="E3396" s="17">
        <v>2754800.0</v>
      </c>
      <c r="F3396" s="17">
        <v>4002200.0</v>
      </c>
      <c r="G3396" s="17">
        <v>6241391.0</v>
      </c>
      <c r="H3396" s="17">
        <v>9798331.0</v>
      </c>
    </row>
    <row r="3397">
      <c r="A3397" s="7" t="s">
        <v>7266</v>
      </c>
      <c r="B3397" s="17" t="s">
        <v>7267</v>
      </c>
      <c r="C3397" s="17">
        <v>176088.0</v>
      </c>
      <c r="D3397" s="17">
        <v>1.253726767E7</v>
      </c>
      <c r="E3397" s="17">
        <v>3558942.0</v>
      </c>
      <c r="F3397" s="17">
        <v>6257570.0</v>
      </c>
      <c r="G3397" s="17">
        <v>1.2567274E7</v>
      </c>
      <c r="H3397" s="17">
        <v>2.6899802E7</v>
      </c>
    </row>
    <row r="3398">
      <c r="A3398" s="7" t="s">
        <v>7268</v>
      </c>
      <c r="B3398" s="17" t="s">
        <v>7269</v>
      </c>
      <c r="C3398" s="17">
        <v>24737.0</v>
      </c>
      <c r="D3398" s="17">
        <v>1.957067758E7</v>
      </c>
      <c r="E3398" s="17">
        <v>8515913.0</v>
      </c>
      <c r="F3398" s="17">
        <v>1.3099853E7</v>
      </c>
      <c r="G3398" s="17">
        <v>2.2574713E7</v>
      </c>
      <c r="H3398" s="17">
        <v>3.9001269E7</v>
      </c>
    </row>
    <row r="3399">
      <c r="A3399" s="7" t="s">
        <v>7270</v>
      </c>
      <c r="B3399" s="17" t="s">
        <v>7271</v>
      </c>
      <c r="C3399" s="17">
        <v>66685.0</v>
      </c>
      <c r="D3399" s="17">
        <v>1.839948392E7</v>
      </c>
      <c r="E3399" s="17">
        <v>4803900.0</v>
      </c>
      <c r="F3399" s="17">
        <v>8772348.0</v>
      </c>
      <c r="G3399" s="17">
        <v>1.8550982E7</v>
      </c>
      <c r="H3399" s="17">
        <v>4.0564774E7</v>
      </c>
    </row>
    <row r="3400">
      <c r="A3400" s="7" t="s">
        <v>7272</v>
      </c>
      <c r="B3400" s="17" t="s">
        <v>7273</v>
      </c>
      <c r="C3400" s="17">
        <v>34321.0</v>
      </c>
      <c r="D3400" s="17">
        <v>1.76544067E7</v>
      </c>
      <c r="E3400" s="17">
        <v>3726400.0</v>
      </c>
      <c r="F3400" s="17">
        <v>7734200.0</v>
      </c>
      <c r="G3400" s="17">
        <v>1.3226175E7</v>
      </c>
      <c r="H3400" s="17">
        <v>2.7202794E7</v>
      </c>
    </row>
    <row r="3401">
      <c r="A3401" s="7" t="s">
        <v>7274</v>
      </c>
      <c r="B3401" s="17" t="s">
        <v>7275</v>
      </c>
      <c r="C3401" s="17">
        <v>48951.0</v>
      </c>
      <c r="D3401" s="17">
        <v>7869036.276</v>
      </c>
      <c r="E3401" s="17">
        <v>2948121.0</v>
      </c>
      <c r="F3401" s="17">
        <v>4795000.0</v>
      </c>
      <c r="G3401" s="17">
        <v>9003498.0</v>
      </c>
      <c r="H3401" s="17">
        <v>1.44766E7</v>
      </c>
    </row>
    <row r="3402">
      <c r="A3402" s="7" t="s">
        <v>7276</v>
      </c>
      <c r="B3402" s="17" t="s">
        <v>7277</v>
      </c>
      <c r="C3402" s="17">
        <v>7.0</v>
      </c>
      <c r="D3402" s="17">
        <v>1.831139671E7</v>
      </c>
      <c r="E3402" s="17">
        <v>4441200.0</v>
      </c>
      <c r="F3402" s="17">
        <v>1.4451E7</v>
      </c>
      <c r="G3402" s="17">
        <v>3.9167339E7</v>
      </c>
      <c r="H3402" s="17">
        <v>4.4927422E7</v>
      </c>
    </row>
    <row r="3403">
      <c r="A3403" s="7" t="s">
        <v>7278</v>
      </c>
      <c r="B3403" s="17" t="s">
        <v>7279</v>
      </c>
      <c r="C3403" s="17">
        <v>9510.0</v>
      </c>
      <c r="D3403" s="17">
        <v>1.929652704E7</v>
      </c>
      <c r="E3403" s="17">
        <v>8590673.0</v>
      </c>
      <c r="F3403" s="17">
        <v>1.383E7</v>
      </c>
      <c r="G3403" s="17">
        <v>1.8979001E7</v>
      </c>
      <c r="H3403" s="17">
        <v>3.8634892E7</v>
      </c>
    </row>
    <row r="3404">
      <c r="A3404" s="7" t="s">
        <v>7280</v>
      </c>
      <c r="B3404" s="17" t="s">
        <v>7281</v>
      </c>
      <c r="C3404" s="17">
        <v>30.0</v>
      </c>
      <c r="D3404" s="17">
        <v>9275818.0</v>
      </c>
      <c r="E3404" s="17">
        <v>3998000.0</v>
      </c>
      <c r="F3404" s="17">
        <v>6053944.0</v>
      </c>
      <c r="G3404" s="17">
        <v>8208750.0</v>
      </c>
      <c r="H3404" s="17">
        <v>2.0287955E7</v>
      </c>
    </row>
    <row r="3405">
      <c r="A3405" s="7" t="s">
        <v>7282</v>
      </c>
      <c r="B3405" s="17" t="s">
        <v>7283</v>
      </c>
      <c r="C3405" s="17">
        <v>6658.0</v>
      </c>
      <c r="D3405" s="17">
        <v>1.252615307E7</v>
      </c>
      <c r="E3405" s="17">
        <v>3460447.0</v>
      </c>
      <c r="F3405" s="17">
        <v>5577606.0</v>
      </c>
      <c r="G3405" s="17">
        <v>1.0992549E7</v>
      </c>
      <c r="H3405" s="17">
        <v>2.421905E7</v>
      </c>
    </row>
    <row r="3406">
      <c r="A3406" s="7" t="s">
        <v>7284</v>
      </c>
      <c r="B3406" s="17" t="s">
        <v>7285</v>
      </c>
      <c r="C3406" s="17">
        <v>12914.0</v>
      </c>
      <c r="D3406" s="17">
        <v>1.857988003E7</v>
      </c>
      <c r="E3406" s="17">
        <v>3771621.0</v>
      </c>
      <c r="F3406" s="17">
        <v>6538150.0</v>
      </c>
      <c r="G3406" s="17">
        <v>1.3806327E7</v>
      </c>
      <c r="H3406" s="17">
        <v>3.8258742E7</v>
      </c>
    </row>
    <row r="3407">
      <c r="A3407" s="7" t="s">
        <v>7286</v>
      </c>
      <c r="B3407" s="17" t="s">
        <v>7287</v>
      </c>
      <c r="C3407" s="17">
        <v>1891.0</v>
      </c>
      <c r="D3407" s="17">
        <v>1.441156799E7</v>
      </c>
      <c r="E3407" s="17">
        <v>3785800.0</v>
      </c>
      <c r="F3407" s="17">
        <v>5751939.0</v>
      </c>
      <c r="G3407" s="17">
        <v>1.2079103E7</v>
      </c>
      <c r="H3407" s="17">
        <v>3.0987651E7</v>
      </c>
    </row>
    <row r="3408">
      <c r="A3408" s="7" t="s">
        <v>7288</v>
      </c>
      <c r="B3408" s="17" t="s">
        <v>7289</v>
      </c>
      <c r="C3408" s="17">
        <v>1.0</v>
      </c>
      <c r="D3408" s="17">
        <v>1.0248272E7</v>
      </c>
      <c r="E3408" s="17">
        <v>1.0248272E7</v>
      </c>
      <c r="F3408" s="17">
        <v>1.0248272E7</v>
      </c>
      <c r="G3408" s="17">
        <v>1.0248272E7</v>
      </c>
      <c r="H3408" s="17">
        <v>1.0248272E7</v>
      </c>
    </row>
    <row r="3409">
      <c r="A3409" s="7" t="s">
        <v>7290</v>
      </c>
      <c r="B3409" s="17" t="s">
        <v>7291</v>
      </c>
      <c r="C3409" s="17">
        <v>307.0</v>
      </c>
      <c r="D3409" s="17">
        <v>6225867.3</v>
      </c>
      <c r="E3409" s="17">
        <v>3505000.0</v>
      </c>
      <c r="F3409" s="17">
        <v>4526315.0</v>
      </c>
      <c r="G3409" s="17">
        <v>6500150.0</v>
      </c>
      <c r="H3409" s="17">
        <v>8617267.0</v>
      </c>
    </row>
    <row r="3410">
      <c r="A3410" s="7" t="s">
        <v>7292</v>
      </c>
      <c r="B3410" s="17" t="s">
        <v>7293</v>
      </c>
      <c r="C3410" s="17">
        <v>137.0</v>
      </c>
      <c r="D3410" s="17">
        <v>9411552.226</v>
      </c>
      <c r="E3410" s="17">
        <v>4600239.0</v>
      </c>
      <c r="F3410" s="17">
        <v>5316140.0</v>
      </c>
      <c r="G3410" s="17">
        <v>7053590.0</v>
      </c>
      <c r="H3410" s="17">
        <v>1.9111157E7</v>
      </c>
    </row>
    <row r="3411">
      <c r="A3411" s="7" t="s">
        <v>7294</v>
      </c>
      <c r="B3411" s="17" t="s">
        <v>7295</v>
      </c>
      <c r="C3411" s="17">
        <v>381.0</v>
      </c>
      <c r="D3411" s="17">
        <v>1.556407692E7</v>
      </c>
      <c r="E3411" s="17">
        <v>3949845.0</v>
      </c>
      <c r="F3411" s="17">
        <v>5998305.0</v>
      </c>
      <c r="G3411" s="17">
        <v>1.0482161E7</v>
      </c>
      <c r="H3411" s="17">
        <v>2.6699687E7</v>
      </c>
    </row>
    <row r="3412">
      <c r="A3412" s="7" t="s">
        <v>7296</v>
      </c>
      <c r="B3412" s="17" t="s">
        <v>7297</v>
      </c>
      <c r="C3412" s="17">
        <v>407.0</v>
      </c>
      <c r="D3412" s="17">
        <v>2.729580385E7</v>
      </c>
      <c r="E3412" s="17">
        <v>1.4493398E7</v>
      </c>
      <c r="F3412" s="17">
        <v>2.0186872E7</v>
      </c>
      <c r="G3412" s="17">
        <v>2.7783415E7</v>
      </c>
      <c r="H3412" s="17">
        <v>4.8378678E7</v>
      </c>
    </row>
    <row r="3413">
      <c r="A3413" s="7" t="s">
        <v>7298</v>
      </c>
      <c r="B3413" s="17" t="s">
        <v>7299</v>
      </c>
      <c r="C3413" s="17">
        <v>309.0</v>
      </c>
      <c r="D3413" s="17">
        <v>1.765026163E7</v>
      </c>
      <c r="E3413" s="17">
        <v>6983155.0</v>
      </c>
      <c r="F3413" s="17">
        <v>1.62346E7</v>
      </c>
      <c r="G3413" s="17">
        <v>1.97279E7</v>
      </c>
      <c r="H3413" s="17">
        <v>2.7748468E7</v>
      </c>
    </row>
    <row r="3414">
      <c r="A3414" s="7" t="s">
        <v>7300</v>
      </c>
      <c r="B3414" s="17" t="s">
        <v>7301</v>
      </c>
      <c r="C3414" s="17">
        <v>142.0</v>
      </c>
      <c r="D3414" s="17">
        <v>1.940419641E7</v>
      </c>
      <c r="E3414" s="17">
        <v>6575886.0</v>
      </c>
      <c r="F3414" s="17">
        <v>8427627.0</v>
      </c>
      <c r="G3414" s="17">
        <v>1.8629781E7</v>
      </c>
      <c r="H3414" s="17">
        <v>3.4924983E7</v>
      </c>
    </row>
    <row r="3415">
      <c r="A3415" s="7" t="s">
        <v>7302</v>
      </c>
      <c r="B3415" s="17" t="s">
        <v>7303</v>
      </c>
      <c r="C3415" s="17">
        <v>499.0</v>
      </c>
      <c r="D3415" s="17">
        <v>1.536307442E7</v>
      </c>
      <c r="E3415" s="17">
        <v>8268675.0</v>
      </c>
      <c r="F3415" s="17">
        <v>1.0654577E7</v>
      </c>
      <c r="G3415" s="17">
        <v>1.6415807E7</v>
      </c>
      <c r="H3415" s="17">
        <v>2.4324553E7</v>
      </c>
    </row>
    <row r="3416">
      <c r="A3416" s="7" t="s">
        <v>7304</v>
      </c>
      <c r="B3416" s="17" t="s">
        <v>7305</v>
      </c>
      <c r="C3416" s="17">
        <v>48.0</v>
      </c>
      <c r="D3416" s="17">
        <v>9607091.646</v>
      </c>
      <c r="E3416" s="17">
        <v>5433049.0</v>
      </c>
      <c r="F3416" s="17">
        <v>7478670.0</v>
      </c>
      <c r="G3416" s="17">
        <v>1.30407E7</v>
      </c>
      <c r="H3416" s="17">
        <v>1.8668929E7</v>
      </c>
    </row>
    <row r="3417">
      <c r="A3417" s="7" t="s">
        <v>7306</v>
      </c>
      <c r="B3417" s="17" t="s">
        <v>7307</v>
      </c>
      <c r="C3417" s="17">
        <v>23698.0</v>
      </c>
      <c r="D3417" s="17">
        <v>8599359.98</v>
      </c>
      <c r="E3417" s="17">
        <v>3674342.0</v>
      </c>
      <c r="F3417" s="17">
        <v>6134500.0</v>
      </c>
      <c r="G3417" s="17">
        <v>9754872.0</v>
      </c>
      <c r="H3417" s="17">
        <v>1.5965E7</v>
      </c>
    </row>
    <row r="3418">
      <c r="A3418" s="7" t="s">
        <v>7308</v>
      </c>
      <c r="B3418" s="17" t="s">
        <v>7309</v>
      </c>
      <c r="C3418" s="17">
        <v>150.0</v>
      </c>
      <c r="D3418" s="17">
        <v>4.428716763E7</v>
      </c>
      <c r="E3418" s="17">
        <v>1.295435E7</v>
      </c>
      <c r="F3418" s="17">
        <v>3.0405169E7</v>
      </c>
      <c r="G3418" s="17">
        <v>5.895147E7</v>
      </c>
      <c r="H3418" s="17">
        <v>8.6853053E7</v>
      </c>
    </row>
    <row r="3419">
      <c r="A3419" s="7" t="s">
        <v>7310</v>
      </c>
      <c r="B3419" s="17" t="s">
        <v>7311</v>
      </c>
      <c r="C3419" s="17">
        <v>1074.0</v>
      </c>
      <c r="D3419" s="17">
        <v>1.241205303E7</v>
      </c>
      <c r="E3419" s="17">
        <v>5458433.0</v>
      </c>
      <c r="F3419" s="17">
        <v>8527275.0</v>
      </c>
      <c r="G3419" s="17">
        <v>1.3121472E7</v>
      </c>
      <c r="H3419" s="17">
        <v>2.0161188E7</v>
      </c>
    </row>
    <row r="3420">
      <c r="A3420" s="7" t="s">
        <v>1215</v>
      </c>
      <c r="B3420" s="17" t="s">
        <v>1216</v>
      </c>
      <c r="C3420" s="17">
        <v>60.0</v>
      </c>
      <c r="D3420" s="17">
        <v>1.4707309E7</v>
      </c>
      <c r="E3420" s="17">
        <v>5517190.0</v>
      </c>
      <c r="F3420" s="17">
        <v>1.132238E7</v>
      </c>
      <c r="G3420" s="17">
        <v>1.8714051E7</v>
      </c>
      <c r="H3420" s="17">
        <v>2.6972184E7</v>
      </c>
    </row>
    <row r="3421">
      <c r="A3421" s="7" t="s">
        <v>7312</v>
      </c>
      <c r="B3421" s="17" t="s">
        <v>7313</v>
      </c>
      <c r="C3421" s="17">
        <v>5.0</v>
      </c>
      <c r="D3421" s="17">
        <v>2.7546197E7</v>
      </c>
      <c r="E3421" s="17">
        <v>4266945.0</v>
      </c>
      <c r="F3421" s="17">
        <v>1.25076E7</v>
      </c>
      <c r="G3421" s="17">
        <v>2.3463664E7</v>
      </c>
      <c r="H3421" s="17">
        <v>9.5642044E7</v>
      </c>
    </row>
    <row r="3422">
      <c r="A3422" s="7" t="s">
        <v>7314</v>
      </c>
      <c r="B3422" s="17" t="s">
        <v>7315</v>
      </c>
      <c r="C3422" s="17">
        <v>1193.0</v>
      </c>
      <c r="D3422" s="17">
        <v>2.259812259E7</v>
      </c>
      <c r="E3422" s="17">
        <v>5991300.0</v>
      </c>
      <c r="F3422" s="17">
        <v>1.2013414E7</v>
      </c>
      <c r="G3422" s="17">
        <v>2.582284E7</v>
      </c>
      <c r="H3422" s="17">
        <v>5.3568248E7</v>
      </c>
    </row>
    <row r="3423">
      <c r="A3423" s="7" t="s">
        <v>7316</v>
      </c>
      <c r="B3423" s="17" t="s">
        <v>7317</v>
      </c>
      <c r="C3423" s="17">
        <v>2.0</v>
      </c>
      <c r="D3423" s="17">
        <v>3759691.5</v>
      </c>
      <c r="E3423" s="17">
        <v>2845274.0</v>
      </c>
      <c r="F3423" s="17">
        <v>2845274.0</v>
      </c>
      <c r="G3423" s="17">
        <v>4674109.0</v>
      </c>
      <c r="H3423" s="17">
        <v>4674109.0</v>
      </c>
    </row>
    <row r="3424">
      <c r="A3424" s="7" t="s">
        <v>7318</v>
      </c>
      <c r="B3424" s="17" t="s">
        <v>7319</v>
      </c>
      <c r="C3424" s="17">
        <v>37.0</v>
      </c>
      <c r="D3424" s="17">
        <v>8978705.919</v>
      </c>
      <c r="E3424" s="17">
        <v>5095000.0</v>
      </c>
      <c r="F3424" s="17">
        <v>7309720.0</v>
      </c>
      <c r="G3424" s="17">
        <v>9712000.0</v>
      </c>
      <c r="H3424" s="17">
        <v>1.3339602E7</v>
      </c>
    </row>
    <row r="3425">
      <c r="A3425" s="7" t="s">
        <v>7320</v>
      </c>
      <c r="B3425" s="17" t="s">
        <v>7321</v>
      </c>
      <c r="C3425" s="17">
        <v>100349.0</v>
      </c>
      <c r="D3425" s="17">
        <v>7588145.589</v>
      </c>
      <c r="E3425" s="17">
        <v>3855467.0</v>
      </c>
      <c r="F3425" s="17">
        <v>5300765.0</v>
      </c>
      <c r="G3425" s="17">
        <v>7719725.0</v>
      </c>
      <c r="H3425" s="17">
        <v>1.1968487E7</v>
      </c>
    </row>
    <row r="3426">
      <c r="A3426" s="7" t="s">
        <v>7322</v>
      </c>
      <c r="B3426" s="17" t="s">
        <v>7323</v>
      </c>
      <c r="C3426" s="17">
        <v>1943.0</v>
      </c>
      <c r="D3426" s="17">
        <v>1.143716229E7</v>
      </c>
      <c r="E3426" s="17">
        <v>3860418.0</v>
      </c>
      <c r="F3426" s="17">
        <v>5336690.0</v>
      </c>
      <c r="G3426" s="17">
        <v>8674786.0</v>
      </c>
      <c r="H3426" s="17">
        <v>1.6001401E7</v>
      </c>
    </row>
    <row r="3427">
      <c r="A3427" s="7" t="s">
        <v>7324</v>
      </c>
      <c r="B3427" s="17" t="s">
        <v>7325</v>
      </c>
      <c r="C3427" s="17">
        <v>1823.0</v>
      </c>
      <c r="D3427" s="17">
        <v>6589481.5</v>
      </c>
      <c r="E3427" s="17">
        <v>2248069.0</v>
      </c>
      <c r="F3427" s="17">
        <v>2992303.0</v>
      </c>
      <c r="G3427" s="17">
        <v>4603590.0</v>
      </c>
      <c r="H3427" s="17">
        <v>7335807.0</v>
      </c>
    </row>
    <row r="3428">
      <c r="A3428" s="7" t="s">
        <v>7326</v>
      </c>
      <c r="B3428" s="17" t="s">
        <v>7327</v>
      </c>
      <c r="C3428" s="17">
        <v>55.0</v>
      </c>
      <c r="D3428" s="17">
        <v>6398826.145</v>
      </c>
      <c r="E3428" s="17">
        <v>2300000.0</v>
      </c>
      <c r="F3428" s="17">
        <v>3136066.0</v>
      </c>
      <c r="G3428" s="17">
        <v>3984299.0</v>
      </c>
      <c r="H3428" s="17">
        <v>9239200.0</v>
      </c>
    </row>
    <row r="3429">
      <c r="A3429" s="7" t="s">
        <v>7328</v>
      </c>
      <c r="B3429" s="17" t="s">
        <v>7329</v>
      </c>
      <c r="C3429" s="17">
        <v>13.0</v>
      </c>
      <c r="D3429" s="17">
        <v>7243672.0</v>
      </c>
      <c r="E3429" s="17">
        <v>4618425.0</v>
      </c>
      <c r="F3429" s="17">
        <v>5698665.0</v>
      </c>
      <c r="G3429" s="17">
        <v>7770630.0</v>
      </c>
      <c r="H3429" s="17">
        <v>1.0105935E7</v>
      </c>
    </row>
    <row r="3430">
      <c r="A3430" s="7" t="s">
        <v>7330</v>
      </c>
      <c r="B3430" s="17" t="s">
        <v>7331</v>
      </c>
      <c r="C3430" s="17">
        <v>24.0</v>
      </c>
      <c r="D3430" s="17">
        <v>6758202.958</v>
      </c>
      <c r="E3430" s="17">
        <v>2641800.0</v>
      </c>
      <c r="F3430" s="17">
        <v>4218500.0</v>
      </c>
      <c r="G3430" s="17">
        <v>6728185.0</v>
      </c>
      <c r="H3430" s="17">
        <v>1.01604E7</v>
      </c>
    </row>
    <row r="3431">
      <c r="A3431" s="7" t="s">
        <v>7332</v>
      </c>
      <c r="B3431" s="17" t="s">
        <v>7333</v>
      </c>
      <c r="C3431" s="17">
        <v>1.0</v>
      </c>
      <c r="D3431" s="17">
        <v>5983043.0</v>
      </c>
      <c r="E3431" s="17">
        <v>5983043.0</v>
      </c>
      <c r="F3431" s="17">
        <v>5983043.0</v>
      </c>
      <c r="G3431" s="17">
        <v>5983043.0</v>
      </c>
      <c r="H3431" s="17">
        <v>5983043.0</v>
      </c>
    </row>
    <row r="3432">
      <c r="A3432" s="7" t="s">
        <v>7334</v>
      </c>
      <c r="B3432" s="17" t="s">
        <v>7335</v>
      </c>
      <c r="C3432" s="17">
        <v>2.0</v>
      </c>
      <c r="D3432" s="17">
        <v>3351840.5</v>
      </c>
      <c r="E3432" s="17">
        <v>2854304.0</v>
      </c>
      <c r="F3432" s="17">
        <v>2854304.0</v>
      </c>
      <c r="G3432" s="17">
        <v>3849377.0</v>
      </c>
      <c r="H3432" s="17">
        <v>3849377.0</v>
      </c>
    </row>
    <row r="3433">
      <c r="A3433" s="7" t="s">
        <v>7336</v>
      </c>
      <c r="B3433" s="17" t="s">
        <v>7337</v>
      </c>
      <c r="C3433" s="17">
        <v>824.0</v>
      </c>
      <c r="D3433" s="17">
        <v>5584277.099</v>
      </c>
      <c r="E3433" s="17">
        <v>1635500.0</v>
      </c>
      <c r="F3433" s="17">
        <v>2500000.0</v>
      </c>
      <c r="G3433" s="17">
        <v>4545459.0</v>
      </c>
      <c r="H3433" s="17">
        <v>9657943.0</v>
      </c>
    </row>
    <row r="3434">
      <c r="A3434" s="7" t="s">
        <v>7338</v>
      </c>
      <c r="B3434" s="17" t="s">
        <v>7339</v>
      </c>
      <c r="C3434" s="17">
        <v>81.0</v>
      </c>
      <c r="D3434" s="17">
        <v>1.556389628E7</v>
      </c>
      <c r="E3434" s="17">
        <v>6000000.0</v>
      </c>
      <c r="F3434" s="17">
        <v>8313400.0</v>
      </c>
      <c r="G3434" s="17">
        <v>1.5516751E7</v>
      </c>
      <c r="H3434" s="17">
        <v>4.1386828E7</v>
      </c>
    </row>
    <row r="3435">
      <c r="A3435" s="7" t="s">
        <v>7340</v>
      </c>
      <c r="B3435" s="17" t="s">
        <v>7341</v>
      </c>
      <c r="C3435" s="17">
        <v>4.0</v>
      </c>
      <c r="D3435" s="17">
        <v>9520167.5</v>
      </c>
      <c r="E3435" s="17">
        <v>7153263.0</v>
      </c>
      <c r="F3435" s="17">
        <v>1.0090041E7</v>
      </c>
      <c r="G3435" s="17">
        <v>1.0090041E7</v>
      </c>
      <c r="H3435" s="17">
        <v>1.0747325E7</v>
      </c>
    </row>
    <row r="3436">
      <c r="A3436" s="7" t="s">
        <v>7342</v>
      </c>
      <c r="B3436" s="17" t="s">
        <v>7343</v>
      </c>
      <c r="C3436" s="17">
        <v>969.0</v>
      </c>
      <c r="D3436" s="17">
        <v>1.248067294E7</v>
      </c>
      <c r="E3436" s="17">
        <v>4072727.0</v>
      </c>
      <c r="F3436" s="17">
        <v>6062863.0</v>
      </c>
      <c r="G3436" s="17">
        <v>1.1540247E7</v>
      </c>
      <c r="H3436" s="17">
        <v>2.89216E7</v>
      </c>
    </row>
    <row r="3437">
      <c r="A3437" s="7" t="s">
        <v>7344</v>
      </c>
      <c r="B3437" s="17" t="s">
        <v>7345</v>
      </c>
      <c r="C3437" s="17">
        <v>69.0</v>
      </c>
      <c r="D3437" s="17">
        <v>6.186599668E7</v>
      </c>
      <c r="E3437" s="17">
        <v>1.7739957E7</v>
      </c>
      <c r="F3437" s="17">
        <v>7.0848795E7</v>
      </c>
      <c r="G3437" s="17">
        <v>8.8170749E7</v>
      </c>
      <c r="H3437" s="17">
        <v>1.10061071E8</v>
      </c>
    </row>
    <row r="3438">
      <c r="A3438" s="7" t="s">
        <v>7346</v>
      </c>
      <c r="B3438" s="17" t="s">
        <v>7347</v>
      </c>
      <c r="C3438" s="17">
        <v>284.0</v>
      </c>
      <c r="D3438" s="17">
        <v>1.328578802E7</v>
      </c>
      <c r="E3438" s="17">
        <v>6464185.0</v>
      </c>
      <c r="F3438" s="17">
        <v>1.0313089E7</v>
      </c>
      <c r="G3438" s="17">
        <v>1.735447E7</v>
      </c>
      <c r="H3438" s="17">
        <v>2.6445008E7</v>
      </c>
    </row>
    <row r="3439">
      <c r="A3439" s="7" t="s">
        <v>7348</v>
      </c>
      <c r="B3439" s="17" t="s">
        <v>7349</v>
      </c>
      <c r="C3439" s="17">
        <v>83.0</v>
      </c>
      <c r="D3439" s="17">
        <v>1.558970113E7</v>
      </c>
      <c r="E3439" s="17">
        <v>3393643.0</v>
      </c>
      <c r="F3439" s="17">
        <v>6584153.0</v>
      </c>
      <c r="G3439" s="17">
        <v>1.370345E7</v>
      </c>
      <c r="H3439" s="17">
        <v>5.1966758E7</v>
      </c>
    </row>
    <row r="3440">
      <c r="A3440" s="7" t="s">
        <v>7350</v>
      </c>
      <c r="B3440" s="17" t="s">
        <v>7351</v>
      </c>
      <c r="C3440" s="17">
        <v>175.0</v>
      </c>
      <c r="D3440" s="17">
        <v>8.319456292E7</v>
      </c>
      <c r="E3440" s="17">
        <v>1.3266604E7</v>
      </c>
      <c r="F3440" s="17">
        <v>4.213951E7</v>
      </c>
      <c r="G3440" s="17">
        <v>1.26653897E8</v>
      </c>
      <c r="H3440" s="17">
        <v>1.77770017E8</v>
      </c>
    </row>
    <row r="3441">
      <c r="A3441" s="7" t="s">
        <v>7352</v>
      </c>
      <c r="B3441" s="17" t="s">
        <v>7353</v>
      </c>
      <c r="C3441" s="17">
        <v>4.0</v>
      </c>
      <c r="D3441" s="17">
        <v>1.12850315E7</v>
      </c>
      <c r="E3441" s="17">
        <v>3324181.0</v>
      </c>
      <c r="F3441" s="17">
        <v>6485895.0</v>
      </c>
      <c r="G3441" s="17">
        <v>8647372.0</v>
      </c>
      <c r="H3441" s="17">
        <v>2.6682678E7</v>
      </c>
    </row>
    <row r="3442">
      <c r="A3442" s="7" t="s">
        <v>7354</v>
      </c>
      <c r="B3442" s="17" t="s">
        <v>7355</v>
      </c>
      <c r="C3442" s="17">
        <v>56.0</v>
      </c>
      <c r="D3442" s="17">
        <v>7073359.089</v>
      </c>
      <c r="E3442" s="17">
        <v>3307696.0</v>
      </c>
      <c r="F3442" s="17">
        <v>4669113.0</v>
      </c>
      <c r="G3442" s="17">
        <v>7109600.0</v>
      </c>
      <c r="H3442" s="17">
        <v>1.2453814E7</v>
      </c>
    </row>
    <row r="3443">
      <c r="A3443" s="7" t="s">
        <v>7356</v>
      </c>
      <c r="B3443" s="17" t="s">
        <v>7357</v>
      </c>
      <c r="C3443" s="17">
        <v>3.0</v>
      </c>
      <c r="D3443" s="17">
        <v>4.994447767E7</v>
      </c>
      <c r="E3443" s="17">
        <v>3324181.0</v>
      </c>
      <c r="F3443" s="17">
        <v>2.3046902E7</v>
      </c>
      <c r="G3443" s="17">
        <v>1.2346235E8</v>
      </c>
      <c r="H3443" s="17">
        <v>1.2346235E8</v>
      </c>
    </row>
    <row r="3444">
      <c r="A3444" s="7" t="s">
        <v>7358</v>
      </c>
      <c r="B3444" s="17" t="s">
        <v>7359</v>
      </c>
      <c r="C3444" s="17">
        <v>60.0</v>
      </c>
      <c r="D3444" s="17">
        <v>2.431385698E7</v>
      </c>
      <c r="E3444" s="17">
        <v>3777359.0</v>
      </c>
      <c r="F3444" s="17">
        <v>6315120.0</v>
      </c>
      <c r="G3444" s="17">
        <v>1.8431866E7</v>
      </c>
      <c r="H3444" s="17">
        <v>5.8784336E7</v>
      </c>
    </row>
    <row r="3445">
      <c r="A3445" s="7" t="s">
        <v>7360</v>
      </c>
      <c r="B3445" s="17" t="s">
        <v>7361</v>
      </c>
      <c r="C3445" s="17">
        <v>14404.0</v>
      </c>
      <c r="D3445" s="17">
        <v>2.873671565E7</v>
      </c>
      <c r="E3445" s="17">
        <v>6986285.0</v>
      </c>
      <c r="F3445" s="17">
        <v>1.438851E7</v>
      </c>
      <c r="G3445" s="17">
        <v>3.1993248E7</v>
      </c>
      <c r="H3445" s="17">
        <v>6.27937E7</v>
      </c>
    </row>
    <row r="3446">
      <c r="A3446" s="7" t="s">
        <v>7362</v>
      </c>
      <c r="B3446" s="17" t="s">
        <v>7363</v>
      </c>
      <c r="C3446" s="17">
        <v>16722.0</v>
      </c>
      <c r="D3446" s="17">
        <v>1.126721589E7</v>
      </c>
      <c r="E3446" s="17">
        <v>4287497.0</v>
      </c>
      <c r="F3446" s="17">
        <v>6711565.0</v>
      </c>
      <c r="G3446" s="17">
        <v>1.1609528E7</v>
      </c>
      <c r="H3446" s="17">
        <v>2.1828562E7</v>
      </c>
    </row>
    <row r="3447">
      <c r="A3447" s="7" t="s">
        <v>7364</v>
      </c>
      <c r="B3447" s="17" t="s">
        <v>7365</v>
      </c>
      <c r="C3447" s="17">
        <v>2564530.0</v>
      </c>
      <c r="D3447" s="17">
        <v>1.045388318E7</v>
      </c>
      <c r="E3447" s="17">
        <v>3476850.0</v>
      </c>
      <c r="F3447" s="17">
        <v>5591950.0</v>
      </c>
      <c r="G3447" s="17">
        <v>1.0135896E7</v>
      </c>
      <c r="H3447" s="17">
        <v>1.990598E7</v>
      </c>
    </row>
    <row r="3448">
      <c r="A3448" s="7" t="s">
        <v>7366</v>
      </c>
      <c r="B3448" s="17" t="s">
        <v>7367</v>
      </c>
      <c r="C3448" s="17">
        <v>115.0</v>
      </c>
      <c r="D3448" s="17">
        <v>1.199838317E7</v>
      </c>
      <c r="E3448" s="17">
        <v>3728199.0</v>
      </c>
      <c r="F3448" s="17">
        <v>5405600.0</v>
      </c>
      <c r="G3448" s="17">
        <v>9048000.0</v>
      </c>
      <c r="H3448" s="17">
        <v>2.7064602E7</v>
      </c>
    </row>
    <row r="3449">
      <c r="A3449" s="7" t="s">
        <v>7368</v>
      </c>
      <c r="B3449" s="17" t="s">
        <v>7369</v>
      </c>
      <c r="C3449" s="17">
        <v>62597.0</v>
      </c>
      <c r="D3449" s="17">
        <v>2.161060579E7</v>
      </c>
      <c r="E3449" s="17">
        <v>6635936.0</v>
      </c>
      <c r="F3449" s="17">
        <v>1.163296E7</v>
      </c>
      <c r="G3449" s="17">
        <v>2.1469292E7</v>
      </c>
      <c r="H3449" s="17">
        <v>4.865255E7</v>
      </c>
    </row>
    <row r="3450">
      <c r="A3450" s="7" t="s">
        <v>7370</v>
      </c>
      <c r="B3450" s="17" t="s">
        <v>7371</v>
      </c>
      <c r="C3450" s="17">
        <v>41.0</v>
      </c>
      <c r="D3450" s="17">
        <v>1.46519159E7</v>
      </c>
      <c r="E3450" s="17">
        <v>3647000.0</v>
      </c>
      <c r="F3450" s="17">
        <v>7403428.0</v>
      </c>
      <c r="G3450" s="17">
        <v>1.4867E7</v>
      </c>
      <c r="H3450" s="17">
        <v>2.1784302E7</v>
      </c>
    </row>
    <row r="3451">
      <c r="A3451" s="7" t="s">
        <v>7372</v>
      </c>
      <c r="B3451" s="17" t="s">
        <v>7373</v>
      </c>
      <c r="C3451" s="17">
        <v>55.0</v>
      </c>
      <c r="D3451" s="17">
        <v>2.031155584E7</v>
      </c>
      <c r="E3451" s="17">
        <v>4765000.0</v>
      </c>
      <c r="F3451" s="17">
        <v>8652800.0</v>
      </c>
      <c r="G3451" s="17">
        <v>2.4938992E7</v>
      </c>
      <c r="H3451" s="17">
        <v>5.689671E7</v>
      </c>
    </row>
    <row r="3452">
      <c r="A3452" s="7" t="s">
        <v>7374</v>
      </c>
      <c r="B3452" s="17" t="s">
        <v>7375</v>
      </c>
      <c r="C3452" s="17">
        <v>134.0</v>
      </c>
      <c r="D3452" s="17">
        <v>8108040.194</v>
      </c>
      <c r="E3452" s="17">
        <v>3281131.0</v>
      </c>
      <c r="F3452" s="17">
        <v>4366370.0</v>
      </c>
      <c r="G3452" s="17">
        <v>6036108.0</v>
      </c>
      <c r="H3452" s="17">
        <v>1.8931999E7</v>
      </c>
    </row>
    <row r="3453">
      <c r="A3453" s="7" t="s">
        <v>7376</v>
      </c>
      <c r="B3453" s="17" t="s">
        <v>7377</v>
      </c>
      <c r="C3453" s="17">
        <v>225.0</v>
      </c>
      <c r="D3453" s="17">
        <v>7.891599916E7</v>
      </c>
      <c r="E3453" s="17">
        <v>1.6730385E7</v>
      </c>
      <c r="F3453" s="17">
        <v>2.9381363E7</v>
      </c>
      <c r="G3453" s="17">
        <v>8.8374522E7</v>
      </c>
      <c r="H3453" s="17">
        <v>2.62189815E8</v>
      </c>
    </row>
    <row r="3454">
      <c r="A3454" s="7" t="s">
        <v>7378</v>
      </c>
      <c r="B3454" s="17" t="s">
        <v>7379</v>
      </c>
      <c r="C3454" s="17">
        <v>887.0</v>
      </c>
      <c r="D3454" s="17">
        <v>1.996708081E7</v>
      </c>
      <c r="E3454" s="17">
        <v>5509932.0</v>
      </c>
      <c r="F3454" s="17">
        <v>8160511.0</v>
      </c>
      <c r="G3454" s="17">
        <v>2.0051521E7</v>
      </c>
      <c r="H3454" s="17">
        <v>4.891E7</v>
      </c>
    </row>
    <row r="3455">
      <c r="A3455" s="7" t="s">
        <v>7380</v>
      </c>
      <c r="B3455" s="17" t="s">
        <v>7381</v>
      </c>
      <c r="C3455" s="17">
        <v>3197.0</v>
      </c>
      <c r="D3455" s="17">
        <v>2.808066952E7</v>
      </c>
      <c r="E3455" s="17">
        <v>8979540.0</v>
      </c>
      <c r="F3455" s="17">
        <v>1.7572151E7</v>
      </c>
      <c r="G3455" s="17">
        <v>3.4486264E7</v>
      </c>
      <c r="H3455" s="17">
        <v>6.2356775E7</v>
      </c>
    </row>
    <row r="3456">
      <c r="A3456" s="7" t="s">
        <v>7382</v>
      </c>
      <c r="B3456" s="17" t="s">
        <v>7383</v>
      </c>
      <c r="C3456" s="17">
        <v>11576.0</v>
      </c>
      <c r="D3456" s="17">
        <v>4.783494873E7</v>
      </c>
      <c r="E3456" s="17">
        <v>1.0782484E7</v>
      </c>
      <c r="F3456" s="17">
        <v>2.3918675E7</v>
      </c>
      <c r="G3456" s="17">
        <v>6.1735153E7</v>
      </c>
      <c r="H3456" s="17">
        <v>1.0994328E8</v>
      </c>
    </row>
    <row r="3457">
      <c r="A3457" s="7" t="s">
        <v>7384</v>
      </c>
      <c r="B3457" s="17" t="s">
        <v>7385</v>
      </c>
      <c r="C3457" s="17">
        <v>4194.0</v>
      </c>
      <c r="D3457" s="17">
        <v>5.002560827E7</v>
      </c>
      <c r="E3457" s="17">
        <v>1.7240318E7</v>
      </c>
      <c r="F3457" s="17">
        <v>3.1307303E7</v>
      </c>
      <c r="G3457" s="17">
        <v>6.0553254E7</v>
      </c>
      <c r="H3457" s="17">
        <v>1.0969956E8</v>
      </c>
    </row>
    <row r="3458">
      <c r="A3458" s="7" t="s">
        <v>7386</v>
      </c>
      <c r="B3458" s="17" t="s">
        <v>7387</v>
      </c>
      <c r="C3458" s="17">
        <v>962.0</v>
      </c>
      <c r="D3458" s="17">
        <v>2.568454863E7</v>
      </c>
      <c r="E3458" s="17">
        <v>1.082703E7</v>
      </c>
      <c r="F3458" s="17">
        <v>1.6639435E7</v>
      </c>
      <c r="G3458" s="17">
        <v>2.6751523E7</v>
      </c>
      <c r="H3458" s="17">
        <v>5.1688102E7</v>
      </c>
    </row>
    <row r="3459">
      <c r="A3459" s="7" t="s">
        <v>7388</v>
      </c>
      <c r="B3459" s="17" t="s">
        <v>7389</v>
      </c>
      <c r="C3459" s="17">
        <v>129.0</v>
      </c>
      <c r="D3459" s="17">
        <v>1.303851038E8</v>
      </c>
      <c r="E3459" s="17">
        <v>2.8953197E7</v>
      </c>
      <c r="F3459" s="17">
        <v>1.2294901E8</v>
      </c>
      <c r="G3459" s="17">
        <v>1.8727335E8</v>
      </c>
      <c r="H3459" s="17">
        <v>2.3956775E8</v>
      </c>
    </row>
    <row r="3460">
      <c r="A3460" s="7" t="s">
        <v>7390</v>
      </c>
      <c r="B3460" s="17" t="s">
        <v>7391</v>
      </c>
      <c r="C3460" s="17">
        <v>35649.0</v>
      </c>
      <c r="D3460" s="17">
        <v>3.442758536E7</v>
      </c>
      <c r="E3460" s="17">
        <v>9237197.0</v>
      </c>
      <c r="F3460" s="17">
        <v>1.7493013E7</v>
      </c>
      <c r="G3460" s="17">
        <v>3.6053195E7</v>
      </c>
      <c r="H3460" s="17">
        <v>7.6184513E7</v>
      </c>
    </row>
    <row r="3461">
      <c r="A3461" s="7" t="s">
        <v>7392</v>
      </c>
      <c r="B3461" s="17" t="s">
        <v>7393</v>
      </c>
      <c r="C3461" s="17">
        <v>424.0</v>
      </c>
      <c r="D3461" s="17">
        <v>3.494110766E7</v>
      </c>
      <c r="E3461" s="17">
        <v>9708902.0</v>
      </c>
      <c r="F3461" s="17">
        <v>1.9830914E7</v>
      </c>
      <c r="G3461" s="17">
        <v>3.5501926E7</v>
      </c>
      <c r="H3461" s="17">
        <v>8.1042612E7</v>
      </c>
    </row>
    <row r="3462">
      <c r="A3462" s="7" t="s">
        <v>7394</v>
      </c>
      <c r="B3462" s="17" t="s">
        <v>7395</v>
      </c>
      <c r="C3462" s="17">
        <v>5364.0</v>
      </c>
      <c r="D3462" s="17">
        <v>4.160349212E7</v>
      </c>
      <c r="E3462" s="17">
        <v>8055377.0</v>
      </c>
      <c r="F3462" s="17">
        <v>1.8910283E7</v>
      </c>
      <c r="G3462" s="17">
        <v>5.559097E7</v>
      </c>
      <c r="H3462" s="17">
        <v>1.07128169E8</v>
      </c>
    </row>
    <row r="3463">
      <c r="A3463" s="7" t="s">
        <v>7396</v>
      </c>
      <c r="B3463" s="17" t="s">
        <v>7397</v>
      </c>
      <c r="C3463" s="17">
        <v>1865.0</v>
      </c>
      <c r="D3463" s="17">
        <v>1.095056422E7</v>
      </c>
      <c r="E3463" s="17">
        <v>3684897.0</v>
      </c>
      <c r="F3463" s="17">
        <v>7258690.0</v>
      </c>
      <c r="G3463" s="17">
        <v>1.2344495E7</v>
      </c>
      <c r="H3463" s="17">
        <v>1.9459796E7</v>
      </c>
    </row>
    <row r="3464">
      <c r="A3464" s="7" t="s">
        <v>7398</v>
      </c>
      <c r="B3464" s="17" t="s">
        <v>7399</v>
      </c>
      <c r="C3464" s="17">
        <v>2705.0</v>
      </c>
      <c r="D3464" s="17">
        <v>1.169411068E7</v>
      </c>
      <c r="E3464" s="17">
        <v>5935160.0</v>
      </c>
      <c r="F3464" s="17">
        <v>8947400.0</v>
      </c>
      <c r="G3464" s="17">
        <v>1.32506E7</v>
      </c>
      <c r="H3464" s="17">
        <v>1.9264E7</v>
      </c>
    </row>
    <row r="3465">
      <c r="A3465" s="7" t="s">
        <v>7400</v>
      </c>
      <c r="B3465" s="17" t="s">
        <v>7401</v>
      </c>
      <c r="C3465" s="17">
        <v>241784.0</v>
      </c>
      <c r="D3465" s="17">
        <v>1.015434362E7</v>
      </c>
      <c r="E3465" s="17">
        <v>2902674.0</v>
      </c>
      <c r="F3465" s="17">
        <v>4997603.0</v>
      </c>
      <c r="G3465" s="17">
        <v>9797549.0</v>
      </c>
      <c r="H3465" s="17">
        <v>2.0285193E7</v>
      </c>
    </row>
    <row r="3466">
      <c r="A3466" s="7" t="s">
        <v>7402</v>
      </c>
      <c r="B3466" s="17" t="s">
        <v>7403</v>
      </c>
      <c r="C3466" s="17">
        <v>1.0</v>
      </c>
      <c r="D3466" s="17">
        <v>7939443.0</v>
      </c>
      <c r="E3466" s="17">
        <v>7939443.0</v>
      </c>
      <c r="F3466" s="17">
        <v>7939443.0</v>
      </c>
      <c r="G3466" s="17">
        <v>7939443.0</v>
      </c>
      <c r="H3466" s="17">
        <v>7939443.0</v>
      </c>
    </row>
    <row r="3467">
      <c r="A3467" s="7" t="s">
        <v>7404</v>
      </c>
      <c r="B3467" s="17" t="s">
        <v>7405</v>
      </c>
      <c r="C3467" s="17">
        <v>930.0</v>
      </c>
      <c r="D3467" s="17">
        <v>7.89078427E7</v>
      </c>
      <c r="E3467" s="17">
        <v>5347395.0</v>
      </c>
      <c r="F3467" s="17">
        <v>2.5544624E7</v>
      </c>
      <c r="G3467" s="17">
        <v>1.02256841E8</v>
      </c>
      <c r="H3467" s="17">
        <v>2.2990549E8</v>
      </c>
    </row>
    <row r="3468">
      <c r="A3468" s="7" t="s">
        <v>7406</v>
      </c>
      <c r="B3468" s="17" t="s">
        <v>7407</v>
      </c>
      <c r="C3468" s="17">
        <v>330.0</v>
      </c>
      <c r="D3468" s="17">
        <v>4.713721017E7</v>
      </c>
      <c r="E3468" s="17">
        <v>1.3536834E7</v>
      </c>
      <c r="F3468" s="17">
        <v>3.1381403E7</v>
      </c>
      <c r="G3468" s="17">
        <v>6.2949002E7</v>
      </c>
      <c r="H3468" s="17">
        <v>1.07809888E8</v>
      </c>
    </row>
    <row r="3469">
      <c r="A3469" s="7" t="s">
        <v>7408</v>
      </c>
      <c r="B3469" s="17" t="s">
        <v>7409</v>
      </c>
      <c r="C3469" s="17">
        <v>625.0</v>
      </c>
      <c r="D3469" s="17">
        <v>1.011163625E8</v>
      </c>
      <c r="E3469" s="17">
        <v>2.2412905E7</v>
      </c>
      <c r="F3469" s="17">
        <v>4.7276465E7</v>
      </c>
      <c r="G3469" s="17">
        <v>1.1872845E8</v>
      </c>
      <c r="H3469" s="17">
        <v>2.67729396E8</v>
      </c>
    </row>
    <row r="3470">
      <c r="A3470" s="7" t="s">
        <v>7410</v>
      </c>
      <c r="B3470" s="17" t="s">
        <v>7411</v>
      </c>
      <c r="C3470" s="17">
        <v>143.0</v>
      </c>
      <c r="D3470" s="17">
        <v>1.673261263E7</v>
      </c>
      <c r="E3470" s="17">
        <v>5362150.0</v>
      </c>
      <c r="F3470" s="17">
        <v>8657700.0</v>
      </c>
      <c r="G3470" s="17">
        <v>1.9380722E7</v>
      </c>
      <c r="H3470" s="17">
        <v>3.612629E7</v>
      </c>
    </row>
    <row r="3471">
      <c r="A3471" s="7" t="s">
        <v>7412</v>
      </c>
      <c r="B3471" s="17" t="s">
        <v>7413</v>
      </c>
      <c r="C3471" s="17">
        <v>2.0</v>
      </c>
      <c r="D3471" s="17">
        <v>8.3899595E7</v>
      </c>
      <c r="E3471" s="17">
        <v>7.8635191E7</v>
      </c>
      <c r="F3471" s="17">
        <v>7.8635191E7</v>
      </c>
      <c r="G3471" s="17">
        <v>8.9163999E7</v>
      </c>
      <c r="H3471" s="17">
        <v>8.9163999E7</v>
      </c>
    </row>
    <row r="3472">
      <c r="A3472" s="7" t="s">
        <v>7414</v>
      </c>
      <c r="B3472" s="17" t="s">
        <v>7415</v>
      </c>
      <c r="C3472" s="17">
        <v>36.0</v>
      </c>
      <c r="D3472" s="17">
        <v>3482411.167</v>
      </c>
      <c r="E3472" s="17">
        <v>1786877.0</v>
      </c>
      <c r="F3472" s="17">
        <v>2508065.0</v>
      </c>
      <c r="G3472" s="17">
        <v>3914426.0</v>
      </c>
      <c r="H3472" s="17">
        <v>5768000.0</v>
      </c>
    </row>
    <row r="3473">
      <c r="A3473" s="7" t="s">
        <v>7416</v>
      </c>
      <c r="B3473" s="17" t="s">
        <v>7417</v>
      </c>
      <c r="C3473" s="17">
        <v>5.0</v>
      </c>
      <c r="D3473" s="17">
        <v>4.25366472E7</v>
      </c>
      <c r="E3473" s="17">
        <v>3.7564543E7</v>
      </c>
      <c r="F3473" s="17">
        <v>4.4206858E7</v>
      </c>
      <c r="G3473" s="17">
        <v>5.5393492E7</v>
      </c>
      <c r="H3473" s="17">
        <v>6.9729863E7</v>
      </c>
    </row>
    <row r="3474">
      <c r="A3474" s="7" t="s">
        <v>7418</v>
      </c>
      <c r="B3474" s="17" t="s">
        <v>7419</v>
      </c>
      <c r="C3474" s="17">
        <v>7.0</v>
      </c>
      <c r="D3474" s="17">
        <v>2.2375081E7</v>
      </c>
      <c r="E3474" s="17">
        <v>1785863.0</v>
      </c>
      <c r="F3474" s="17">
        <v>1.8381171E7</v>
      </c>
      <c r="G3474" s="17">
        <v>3.7021053E7</v>
      </c>
      <c r="H3474" s="17">
        <v>5.9515261E7</v>
      </c>
    </row>
    <row r="3475">
      <c r="A3475" s="7" t="s">
        <v>7420</v>
      </c>
      <c r="B3475" s="17" t="s">
        <v>7421</v>
      </c>
      <c r="C3475" s="17">
        <v>2.0</v>
      </c>
      <c r="D3475" s="17">
        <v>4927382.5</v>
      </c>
      <c r="E3475" s="17">
        <v>1755000.0</v>
      </c>
      <c r="F3475" s="17">
        <v>1755000.0</v>
      </c>
      <c r="G3475" s="17">
        <v>8099765.0</v>
      </c>
      <c r="H3475" s="17">
        <v>8099765.0</v>
      </c>
    </row>
    <row r="3476">
      <c r="A3476" s="7" t="s">
        <v>7422</v>
      </c>
      <c r="B3476" s="17" t="s">
        <v>7423</v>
      </c>
      <c r="C3476" s="17">
        <v>61.0</v>
      </c>
      <c r="D3476" s="17">
        <v>1.168401402E7</v>
      </c>
      <c r="E3476" s="17">
        <v>2826580.0</v>
      </c>
      <c r="F3476" s="17">
        <v>4956553.0</v>
      </c>
      <c r="G3476" s="17">
        <v>1.1252371E7</v>
      </c>
      <c r="H3476" s="17">
        <v>2.4244472E7</v>
      </c>
    </row>
    <row r="3477">
      <c r="A3477" s="7" t="s">
        <v>7424</v>
      </c>
      <c r="B3477" s="17" t="s">
        <v>7425</v>
      </c>
      <c r="C3477" s="17">
        <v>1173.0</v>
      </c>
      <c r="D3477" s="17">
        <v>1.324834426E8</v>
      </c>
      <c r="E3477" s="17">
        <v>3.60653E7</v>
      </c>
      <c r="F3477" s="17">
        <v>1.13679868E8</v>
      </c>
      <c r="G3477" s="17">
        <v>2.123276E8</v>
      </c>
      <c r="H3477" s="17">
        <v>2.49013349E8</v>
      </c>
    </row>
    <row r="3478">
      <c r="A3478" s="7" t="s">
        <v>7426</v>
      </c>
      <c r="B3478" s="17" t="s">
        <v>7427</v>
      </c>
      <c r="C3478" s="17">
        <v>29.0</v>
      </c>
      <c r="D3478" s="17">
        <v>5.550979776E7</v>
      </c>
      <c r="E3478" s="17">
        <v>2.3364492E7</v>
      </c>
      <c r="F3478" s="17">
        <v>3.1835877E7</v>
      </c>
      <c r="G3478" s="17">
        <v>8.19961E7</v>
      </c>
      <c r="H3478" s="17">
        <v>1.29607882E8</v>
      </c>
    </row>
    <row r="3479">
      <c r="A3479" s="7" t="s">
        <v>7428</v>
      </c>
      <c r="B3479" s="17" t="s">
        <v>7429</v>
      </c>
      <c r="C3479" s="17">
        <v>1.0</v>
      </c>
      <c r="D3479" s="17">
        <v>1.8998557E7</v>
      </c>
      <c r="E3479" s="17">
        <v>1.8998557E7</v>
      </c>
      <c r="F3479" s="17">
        <v>1.8998557E7</v>
      </c>
      <c r="G3479" s="17">
        <v>1.8998557E7</v>
      </c>
      <c r="H3479" s="17">
        <v>1.8998557E7</v>
      </c>
    </row>
    <row r="3480">
      <c r="A3480" s="7" t="s">
        <v>7430</v>
      </c>
      <c r="B3480" s="17" t="s">
        <v>7431</v>
      </c>
      <c r="C3480" s="17">
        <v>24.0</v>
      </c>
      <c r="D3480" s="17">
        <v>3.471696279E7</v>
      </c>
      <c r="E3480" s="17">
        <v>1.0784549E7</v>
      </c>
      <c r="F3480" s="17">
        <v>3.3894689E7</v>
      </c>
      <c r="G3480" s="17">
        <v>4.5609929E7</v>
      </c>
      <c r="H3480" s="17">
        <v>6.0815009E7</v>
      </c>
    </row>
    <row r="3481">
      <c r="A3481" s="7" t="s">
        <v>7432</v>
      </c>
      <c r="B3481" s="17" t="s">
        <v>7433</v>
      </c>
      <c r="C3481" s="17">
        <v>98.0</v>
      </c>
      <c r="D3481" s="17">
        <v>5.077134448E7</v>
      </c>
      <c r="E3481" s="17">
        <v>2.5608902E7</v>
      </c>
      <c r="F3481" s="17">
        <v>4.3364218E7</v>
      </c>
      <c r="G3481" s="17">
        <v>6.0049624E7</v>
      </c>
      <c r="H3481" s="17">
        <v>8.4338263E7</v>
      </c>
    </row>
    <row r="3482">
      <c r="A3482" s="7" t="s">
        <v>7434</v>
      </c>
      <c r="B3482" s="17" t="s">
        <v>7435</v>
      </c>
      <c r="C3482" s="17">
        <v>1.0</v>
      </c>
      <c r="D3482" s="17">
        <v>5.2042709E7</v>
      </c>
      <c r="E3482" s="17">
        <v>5.2042709E7</v>
      </c>
      <c r="F3482" s="17">
        <v>5.2042709E7</v>
      </c>
      <c r="G3482" s="17">
        <v>5.2042709E7</v>
      </c>
      <c r="H3482" s="17">
        <v>5.2042709E7</v>
      </c>
    </row>
    <row r="3483">
      <c r="A3483" s="7" t="s">
        <v>7436</v>
      </c>
      <c r="B3483" s="17" t="s">
        <v>7437</v>
      </c>
      <c r="C3483" s="17">
        <v>26.0</v>
      </c>
      <c r="D3483" s="17">
        <v>2.603600454E7</v>
      </c>
      <c r="E3483" s="17">
        <v>2.1510782E7</v>
      </c>
      <c r="F3483" s="17">
        <v>2.3141999E7</v>
      </c>
      <c r="G3483" s="17">
        <v>2.5283363E7</v>
      </c>
      <c r="H3483" s="17">
        <v>5.28476E7</v>
      </c>
    </row>
    <row r="3484">
      <c r="A3484" s="7" t="s">
        <v>7438</v>
      </c>
      <c r="B3484" s="17" t="s">
        <v>7439</v>
      </c>
      <c r="C3484" s="17">
        <v>2.0</v>
      </c>
      <c r="D3484" s="17">
        <v>5329512.5</v>
      </c>
      <c r="E3484" s="17">
        <v>1636609.0</v>
      </c>
      <c r="F3484" s="17">
        <v>1636609.0</v>
      </c>
      <c r="G3484" s="17">
        <v>9022416.0</v>
      </c>
      <c r="H3484" s="17">
        <v>9022416.0</v>
      </c>
    </row>
    <row r="3485">
      <c r="A3485" s="7" t="s">
        <v>7440</v>
      </c>
      <c r="B3485" s="17" t="s">
        <v>7441</v>
      </c>
      <c r="C3485" s="17">
        <v>5.0</v>
      </c>
      <c r="D3485" s="17">
        <v>2.57978652E7</v>
      </c>
      <c r="E3485" s="17">
        <v>2.5232009E7</v>
      </c>
      <c r="F3485" s="17">
        <v>2.549126E7</v>
      </c>
      <c r="G3485" s="17">
        <v>2.9754734E7</v>
      </c>
      <c r="H3485" s="17">
        <v>3.7145887E7</v>
      </c>
    </row>
    <row r="3486">
      <c r="A3486" s="7" t="s">
        <v>7442</v>
      </c>
      <c r="B3486" s="17" t="s">
        <v>7443</v>
      </c>
      <c r="C3486" s="17">
        <v>956.0</v>
      </c>
      <c r="D3486" s="17">
        <v>5.192151435E7</v>
      </c>
      <c r="E3486" s="17">
        <v>2.2149821E7</v>
      </c>
      <c r="F3486" s="17">
        <v>3.7170227E7</v>
      </c>
      <c r="G3486" s="17">
        <v>6.7244253E7</v>
      </c>
      <c r="H3486" s="17">
        <v>9.8138138E7</v>
      </c>
    </row>
    <row r="3487">
      <c r="A3487" s="7" t="s">
        <v>7444</v>
      </c>
      <c r="B3487" s="17" t="s">
        <v>7445</v>
      </c>
      <c r="C3487" s="17">
        <v>10.0</v>
      </c>
      <c r="D3487" s="17">
        <v>1.58844692E7</v>
      </c>
      <c r="E3487" s="17">
        <v>6250296.0</v>
      </c>
      <c r="F3487" s="17">
        <v>8248572.0</v>
      </c>
      <c r="G3487" s="17">
        <v>2.704218E7</v>
      </c>
      <c r="H3487" s="17">
        <v>2.7717264E7</v>
      </c>
    </row>
    <row r="3488">
      <c r="A3488" s="7" t="s">
        <v>7446</v>
      </c>
      <c r="B3488" s="17" t="s">
        <v>7447</v>
      </c>
      <c r="C3488" s="17">
        <v>28.0</v>
      </c>
      <c r="D3488" s="17">
        <v>9502101.821</v>
      </c>
      <c r="E3488" s="17">
        <v>4952433.0</v>
      </c>
      <c r="F3488" s="17">
        <v>9844313.0</v>
      </c>
      <c r="G3488" s="17">
        <v>1.112326E7</v>
      </c>
      <c r="H3488" s="17">
        <v>1.3857296E7</v>
      </c>
    </row>
    <row r="3489">
      <c r="A3489" s="7" t="s">
        <v>7448</v>
      </c>
      <c r="B3489" s="17" t="s">
        <v>7449</v>
      </c>
      <c r="C3489" s="17">
        <v>35.0</v>
      </c>
      <c r="D3489" s="17">
        <v>1.478036131E7</v>
      </c>
      <c r="E3489" s="17">
        <v>6394853.0</v>
      </c>
      <c r="F3489" s="17">
        <v>8401241.0</v>
      </c>
      <c r="G3489" s="17">
        <v>1.5632153E7</v>
      </c>
      <c r="H3489" s="17">
        <v>4.0175593E7</v>
      </c>
    </row>
    <row r="3490">
      <c r="A3490" s="7" t="s">
        <v>7450</v>
      </c>
      <c r="B3490" s="17" t="s">
        <v>7451</v>
      </c>
      <c r="C3490" s="17">
        <v>236.0</v>
      </c>
      <c r="D3490" s="17">
        <v>3.325746883E7</v>
      </c>
      <c r="E3490" s="17">
        <v>2.5820378E7</v>
      </c>
      <c r="F3490" s="17">
        <v>3.1867956E7</v>
      </c>
      <c r="G3490" s="17">
        <v>3.8422323E7</v>
      </c>
      <c r="H3490" s="17">
        <v>4.695866E7</v>
      </c>
    </row>
    <row r="3491">
      <c r="A3491" s="7" t="s">
        <v>7452</v>
      </c>
      <c r="B3491" s="17" t="s">
        <v>7453</v>
      </c>
      <c r="C3491" s="17">
        <v>25.0</v>
      </c>
      <c r="D3491" s="17">
        <v>9415956.92</v>
      </c>
      <c r="E3491" s="17">
        <v>2441000.0</v>
      </c>
      <c r="F3491" s="17">
        <v>3348550.0</v>
      </c>
      <c r="G3491" s="17">
        <v>1.2654371E7</v>
      </c>
      <c r="H3491" s="17">
        <v>2.250176E7</v>
      </c>
    </row>
    <row r="3492">
      <c r="A3492" s="7" t="s">
        <v>7454</v>
      </c>
      <c r="B3492" s="17" t="s">
        <v>7455</v>
      </c>
      <c r="C3492" s="17">
        <v>44.0</v>
      </c>
      <c r="D3492" s="17">
        <v>9826204.04</v>
      </c>
      <c r="E3492" s="17">
        <v>4641598.0</v>
      </c>
      <c r="F3492" s="17">
        <v>6937689.0</v>
      </c>
      <c r="G3492" s="17">
        <v>8701535.0</v>
      </c>
      <c r="H3492" s="17">
        <v>2.015356E7</v>
      </c>
    </row>
    <row r="3493">
      <c r="A3493" s="7" t="s">
        <v>7456</v>
      </c>
      <c r="B3493" s="17" t="s">
        <v>7457</v>
      </c>
      <c r="C3493" s="17">
        <v>37.0</v>
      </c>
      <c r="D3493" s="17">
        <v>2.391382103E7</v>
      </c>
      <c r="E3493" s="17">
        <v>4585592.0</v>
      </c>
      <c r="F3493" s="17">
        <v>6773469.0</v>
      </c>
      <c r="G3493" s="17">
        <v>1.3557255E7</v>
      </c>
      <c r="H3493" s="17">
        <v>8.2174079E7</v>
      </c>
    </row>
    <row r="3494">
      <c r="A3494" s="7" t="s">
        <v>7458</v>
      </c>
      <c r="B3494" s="17" t="s">
        <v>7459</v>
      </c>
      <c r="C3494" s="17">
        <v>117.0</v>
      </c>
      <c r="D3494" s="17">
        <v>1.353970841E7</v>
      </c>
      <c r="E3494" s="17">
        <v>5541782.0</v>
      </c>
      <c r="F3494" s="17">
        <v>9070713.0</v>
      </c>
      <c r="G3494" s="17">
        <v>1.7272532E7</v>
      </c>
      <c r="H3494" s="17">
        <v>2.5012185E7</v>
      </c>
    </row>
    <row r="3495">
      <c r="A3495" s="7" t="s">
        <v>7460</v>
      </c>
      <c r="B3495" s="17" t="s">
        <v>7461</v>
      </c>
      <c r="C3495" s="17">
        <v>3.0</v>
      </c>
      <c r="D3495" s="17">
        <v>5458210.333</v>
      </c>
      <c r="E3495" s="17">
        <v>877100.0</v>
      </c>
      <c r="F3495" s="17">
        <v>6868395.0</v>
      </c>
      <c r="G3495" s="17">
        <v>8629136.0</v>
      </c>
      <c r="H3495" s="17">
        <v>8629136.0</v>
      </c>
    </row>
    <row r="3496">
      <c r="A3496" s="7" t="s">
        <v>7462</v>
      </c>
      <c r="B3496" s="17" t="s">
        <v>7463</v>
      </c>
      <c r="C3496" s="17">
        <v>63.0</v>
      </c>
      <c r="D3496" s="17">
        <v>9928750.683</v>
      </c>
      <c r="E3496" s="17">
        <v>3262450.0</v>
      </c>
      <c r="F3496" s="17">
        <v>5021675.0</v>
      </c>
      <c r="G3496" s="17">
        <v>9662700.0</v>
      </c>
      <c r="H3496" s="17">
        <v>1.3549699E7</v>
      </c>
    </row>
    <row r="3497">
      <c r="A3497" s="7" t="s">
        <v>7464</v>
      </c>
      <c r="B3497" s="17" t="s">
        <v>7465</v>
      </c>
      <c r="C3497" s="17">
        <v>797.0</v>
      </c>
      <c r="D3497" s="17">
        <v>1.912846305E7</v>
      </c>
      <c r="E3497" s="17">
        <v>1.0441033E7</v>
      </c>
      <c r="F3497" s="17">
        <v>1.45232E7</v>
      </c>
      <c r="G3497" s="17">
        <v>2.0729932E7</v>
      </c>
      <c r="H3497" s="17">
        <v>3.008481E7</v>
      </c>
    </row>
    <row r="3498">
      <c r="A3498" s="7" t="s">
        <v>7466</v>
      </c>
      <c r="B3498" s="17" t="s">
        <v>7467</v>
      </c>
      <c r="C3498" s="17">
        <v>25.0</v>
      </c>
      <c r="D3498" s="17">
        <v>1.661993384E7</v>
      </c>
      <c r="E3498" s="17">
        <v>7917935.0</v>
      </c>
      <c r="F3498" s="17">
        <v>1.0326E7</v>
      </c>
      <c r="G3498" s="17">
        <v>1.7854687E7</v>
      </c>
      <c r="H3498" s="17">
        <v>4.2418448E7</v>
      </c>
    </row>
    <row r="3499">
      <c r="A3499" s="7" t="s">
        <v>7468</v>
      </c>
      <c r="B3499" s="17" t="s">
        <v>7469</v>
      </c>
      <c r="C3499" s="17">
        <v>2.0</v>
      </c>
      <c r="D3499" s="17">
        <v>9252418.5</v>
      </c>
      <c r="E3499" s="17">
        <v>8236124.0</v>
      </c>
      <c r="F3499" s="17">
        <v>8236124.0</v>
      </c>
      <c r="G3499" s="17">
        <v>1.0268713E7</v>
      </c>
      <c r="H3499" s="17">
        <v>1.0268713E7</v>
      </c>
    </row>
    <row r="3500">
      <c r="A3500" s="7" t="s">
        <v>7470</v>
      </c>
      <c r="B3500" s="17" t="s">
        <v>7471</v>
      </c>
      <c r="C3500" s="17">
        <v>78.0</v>
      </c>
      <c r="D3500" s="17">
        <v>1.353147044E7</v>
      </c>
      <c r="E3500" s="17">
        <v>8766240.0</v>
      </c>
      <c r="F3500" s="17">
        <v>1.2977827E7</v>
      </c>
      <c r="G3500" s="17">
        <v>1.7627399E7</v>
      </c>
      <c r="H3500" s="17">
        <v>2.1628375E7</v>
      </c>
    </row>
    <row r="3501">
      <c r="A3501" s="7" t="s">
        <v>7472</v>
      </c>
      <c r="B3501" s="17" t="s">
        <v>7473</v>
      </c>
      <c r="C3501" s="17">
        <v>156.0</v>
      </c>
      <c r="D3501" s="17">
        <v>1.569244163E7</v>
      </c>
      <c r="E3501" s="17">
        <v>9073596.0</v>
      </c>
      <c r="F3501" s="17">
        <v>1.2012675E7</v>
      </c>
      <c r="G3501" s="17">
        <v>1.6647446E7</v>
      </c>
      <c r="H3501" s="17">
        <v>2.1440867E7</v>
      </c>
    </row>
    <row r="3502">
      <c r="A3502" s="7" t="s">
        <v>7474</v>
      </c>
      <c r="B3502" s="17" t="s">
        <v>7475</v>
      </c>
      <c r="C3502" s="17">
        <v>2.0</v>
      </c>
      <c r="D3502" s="17">
        <v>2.6813423E7</v>
      </c>
      <c r="E3502" s="17">
        <v>1.0040924E7</v>
      </c>
      <c r="F3502" s="17">
        <v>1.0040924E7</v>
      </c>
      <c r="G3502" s="17">
        <v>4.3585922E7</v>
      </c>
      <c r="H3502" s="17">
        <v>4.3585922E7</v>
      </c>
    </row>
    <row r="3503">
      <c r="A3503" s="7" t="s">
        <v>7476</v>
      </c>
      <c r="B3503" s="17" t="s">
        <v>7477</v>
      </c>
      <c r="C3503" s="17">
        <v>1.0</v>
      </c>
      <c r="D3503" s="17">
        <v>1.8825301E7</v>
      </c>
      <c r="E3503" s="17">
        <v>1.8825301E7</v>
      </c>
      <c r="F3503" s="17">
        <v>1.8825301E7</v>
      </c>
      <c r="G3503" s="17">
        <v>1.8825301E7</v>
      </c>
      <c r="H3503" s="17">
        <v>1.8825301E7</v>
      </c>
    </row>
    <row r="3504">
      <c r="A3504" s="7" t="s">
        <v>7478</v>
      </c>
      <c r="B3504" s="17" t="s">
        <v>7479</v>
      </c>
      <c r="C3504" s="17">
        <v>74.0</v>
      </c>
      <c r="D3504" s="17">
        <v>1.201338618E7</v>
      </c>
      <c r="E3504" s="17">
        <v>8345600.0</v>
      </c>
      <c r="F3504" s="17">
        <v>1.0527857E7</v>
      </c>
      <c r="G3504" s="17">
        <v>1.3255983E7</v>
      </c>
      <c r="H3504" s="17">
        <v>1.8810811E7</v>
      </c>
    </row>
    <row r="3505">
      <c r="A3505" s="7" t="s">
        <v>7480</v>
      </c>
      <c r="B3505" s="17" t="s">
        <v>7481</v>
      </c>
      <c r="C3505" s="17">
        <v>4.0</v>
      </c>
      <c r="D3505" s="17">
        <v>1.06847345E7</v>
      </c>
      <c r="E3505" s="17">
        <v>4495247.0</v>
      </c>
      <c r="F3505" s="17">
        <v>5481474.0</v>
      </c>
      <c r="G3505" s="17">
        <v>8905923.0</v>
      </c>
      <c r="H3505" s="17">
        <v>2.3856294E7</v>
      </c>
    </row>
    <row r="3506">
      <c r="A3506" s="7" t="s">
        <v>7482</v>
      </c>
      <c r="B3506" s="17" t="s">
        <v>7483</v>
      </c>
      <c r="C3506" s="17">
        <v>48.0</v>
      </c>
      <c r="D3506" s="17">
        <v>6251341.625</v>
      </c>
      <c r="E3506" s="17">
        <v>2530200.0</v>
      </c>
      <c r="F3506" s="17">
        <v>4974278.0</v>
      </c>
      <c r="G3506" s="17">
        <v>8536276.0</v>
      </c>
      <c r="H3506" s="17">
        <v>1.3971446E7</v>
      </c>
    </row>
    <row r="3507">
      <c r="A3507" s="7" t="s">
        <v>7484</v>
      </c>
      <c r="B3507" s="17" t="s">
        <v>7485</v>
      </c>
      <c r="C3507" s="17">
        <v>3376.0</v>
      </c>
      <c r="D3507" s="17">
        <v>9615079.57</v>
      </c>
      <c r="E3507" s="17">
        <v>1445000.0</v>
      </c>
      <c r="F3507" s="17">
        <v>2125000.0</v>
      </c>
      <c r="G3507" s="17">
        <v>6492238.0</v>
      </c>
      <c r="H3507" s="17">
        <v>2.0571914E7</v>
      </c>
    </row>
    <row r="3508">
      <c r="A3508" s="7" t="s">
        <v>7486</v>
      </c>
      <c r="B3508" s="17" t="s">
        <v>7487</v>
      </c>
      <c r="C3508" s="17">
        <v>29.0</v>
      </c>
      <c r="D3508" s="17">
        <v>1.097198021E7</v>
      </c>
      <c r="E3508" s="17">
        <v>6672944.0</v>
      </c>
      <c r="F3508" s="17">
        <v>1.1597409E7</v>
      </c>
      <c r="G3508" s="17">
        <v>1.407586E7</v>
      </c>
      <c r="H3508" s="17">
        <v>1.7213321E7</v>
      </c>
    </row>
    <row r="3509">
      <c r="A3509" s="7" t="s">
        <v>7488</v>
      </c>
      <c r="B3509" s="17" t="s">
        <v>7489</v>
      </c>
      <c r="C3509" s="17">
        <v>1.0</v>
      </c>
      <c r="D3509" s="17">
        <v>1.2159585E7</v>
      </c>
      <c r="E3509" s="17">
        <v>1.2159585E7</v>
      </c>
      <c r="F3509" s="17">
        <v>1.2159585E7</v>
      </c>
      <c r="G3509" s="17">
        <v>1.2159585E7</v>
      </c>
      <c r="H3509" s="17">
        <v>1.2159585E7</v>
      </c>
    </row>
    <row r="3510">
      <c r="A3510" s="7" t="s">
        <v>7490</v>
      </c>
      <c r="B3510" s="17" t="s">
        <v>7491</v>
      </c>
      <c r="C3510" s="17">
        <v>2.0</v>
      </c>
      <c r="D3510" s="17">
        <v>1.468638E7</v>
      </c>
      <c r="E3510" s="17">
        <v>1.3772706E7</v>
      </c>
      <c r="F3510" s="17">
        <v>1.3772706E7</v>
      </c>
      <c r="G3510" s="17">
        <v>1.5600054E7</v>
      </c>
      <c r="H3510" s="17">
        <v>1.5600054E7</v>
      </c>
    </row>
    <row r="3511">
      <c r="A3511" s="7" t="s">
        <v>7492</v>
      </c>
      <c r="B3511" s="17" t="s">
        <v>7493</v>
      </c>
      <c r="C3511" s="17">
        <v>22.0</v>
      </c>
      <c r="D3511" s="17">
        <v>8909555.364</v>
      </c>
      <c r="E3511" s="17">
        <v>7562240.0</v>
      </c>
      <c r="F3511" s="17">
        <v>9123091.0</v>
      </c>
      <c r="G3511" s="17">
        <v>1.0464469E7</v>
      </c>
      <c r="H3511" s="17">
        <v>1.292128E7</v>
      </c>
    </row>
    <row r="3512">
      <c r="A3512" s="7" t="s">
        <v>7494</v>
      </c>
      <c r="B3512" s="17" t="s">
        <v>7495</v>
      </c>
      <c r="C3512" s="17">
        <v>1387.0</v>
      </c>
      <c r="D3512" s="17">
        <v>3.210106112E7</v>
      </c>
      <c r="E3512" s="17">
        <v>6785497.0</v>
      </c>
      <c r="F3512" s="17">
        <v>1.25268E7</v>
      </c>
      <c r="G3512" s="17">
        <v>3.2514218E7</v>
      </c>
      <c r="H3512" s="17">
        <v>7.3985545E7</v>
      </c>
    </row>
    <row r="3513">
      <c r="A3513" s="7" t="s">
        <v>7496</v>
      </c>
      <c r="B3513" s="17" t="s">
        <v>7497</v>
      </c>
      <c r="C3513" s="17">
        <v>148.0</v>
      </c>
      <c r="D3513" s="17">
        <v>8534347.5</v>
      </c>
      <c r="E3513" s="17">
        <v>2760304.0</v>
      </c>
      <c r="F3513" s="17">
        <v>4576849.0</v>
      </c>
      <c r="G3513" s="17">
        <v>8473450.0</v>
      </c>
      <c r="H3513" s="17">
        <v>1.6684335E7</v>
      </c>
    </row>
    <row r="3514">
      <c r="A3514" s="7" t="s">
        <v>7498</v>
      </c>
      <c r="B3514" s="17" t="s">
        <v>7499</v>
      </c>
      <c r="C3514" s="17">
        <v>42.0</v>
      </c>
      <c r="D3514" s="17">
        <v>1.504841895E7</v>
      </c>
      <c r="E3514" s="17">
        <v>6285469.0</v>
      </c>
      <c r="F3514" s="17">
        <v>1.65478E7</v>
      </c>
      <c r="G3514" s="17">
        <v>1.96661E7</v>
      </c>
      <c r="H3514" s="17">
        <v>2.6765643E7</v>
      </c>
    </row>
    <row r="3515">
      <c r="A3515" s="7" t="s">
        <v>7500</v>
      </c>
      <c r="B3515" s="17" t="s">
        <v>7501</v>
      </c>
      <c r="C3515" s="17">
        <v>60.0</v>
      </c>
      <c r="D3515" s="17">
        <v>1.987742172E7</v>
      </c>
      <c r="E3515" s="17">
        <v>6124318.0</v>
      </c>
      <c r="F3515" s="17">
        <v>1.6802E7</v>
      </c>
      <c r="G3515" s="17">
        <v>1.76363E7</v>
      </c>
      <c r="H3515" s="17">
        <v>4.12225E7</v>
      </c>
    </row>
    <row r="3516">
      <c r="A3516" s="7" t="s">
        <v>7502</v>
      </c>
      <c r="B3516" s="17" t="s">
        <v>7503</v>
      </c>
      <c r="C3516" s="17">
        <v>13.0</v>
      </c>
      <c r="D3516" s="17">
        <v>7853063.923</v>
      </c>
      <c r="E3516" s="17">
        <v>4214757.0</v>
      </c>
      <c r="F3516" s="17">
        <v>6026524.0</v>
      </c>
      <c r="G3516" s="17">
        <v>1.0923216E7</v>
      </c>
      <c r="H3516" s="17">
        <v>1.3586502E7</v>
      </c>
    </row>
    <row r="3517">
      <c r="A3517" s="7" t="s">
        <v>7504</v>
      </c>
      <c r="B3517" s="17" t="s">
        <v>7505</v>
      </c>
      <c r="C3517" s="17">
        <v>1.0</v>
      </c>
      <c r="D3517" s="17">
        <v>4897400.0</v>
      </c>
      <c r="E3517" s="17">
        <v>4897400.0</v>
      </c>
      <c r="F3517" s="17">
        <v>4897400.0</v>
      </c>
      <c r="G3517" s="17">
        <v>4897400.0</v>
      </c>
      <c r="H3517" s="17">
        <v>4897400.0</v>
      </c>
    </row>
    <row r="3518">
      <c r="A3518" s="7" t="s">
        <v>7506</v>
      </c>
      <c r="B3518" s="17" t="s">
        <v>7507</v>
      </c>
      <c r="C3518" s="17">
        <v>6.0</v>
      </c>
      <c r="D3518" s="17">
        <v>1.354869617E7</v>
      </c>
      <c r="E3518" s="17">
        <v>2789100.0</v>
      </c>
      <c r="F3518" s="17">
        <v>4761561.0</v>
      </c>
      <c r="G3518" s="17">
        <v>1.6791375E7</v>
      </c>
      <c r="H3518" s="17">
        <v>4.4906041E7</v>
      </c>
    </row>
    <row r="3519">
      <c r="A3519" s="7" t="s">
        <v>7508</v>
      </c>
      <c r="B3519" s="17" t="s">
        <v>7509</v>
      </c>
      <c r="C3519" s="17">
        <v>86.0</v>
      </c>
      <c r="D3519" s="17">
        <v>1.283731143E7</v>
      </c>
      <c r="E3519" s="17">
        <v>5864200.0</v>
      </c>
      <c r="F3519" s="17">
        <v>1.0115672E7</v>
      </c>
      <c r="G3519" s="17">
        <v>1.6793569E7</v>
      </c>
      <c r="H3519" s="17">
        <v>2.391635E7</v>
      </c>
    </row>
    <row r="3520">
      <c r="A3520" s="7" t="s">
        <v>7510</v>
      </c>
      <c r="B3520" s="17" t="s">
        <v>7511</v>
      </c>
      <c r="C3520" s="17">
        <v>2.0</v>
      </c>
      <c r="D3520" s="17">
        <v>8504039.0</v>
      </c>
      <c r="E3520" s="17">
        <v>3060500.0</v>
      </c>
      <c r="F3520" s="17">
        <v>3060500.0</v>
      </c>
      <c r="G3520" s="17">
        <v>1.3947578E7</v>
      </c>
      <c r="H3520" s="17">
        <v>1.3947578E7</v>
      </c>
    </row>
    <row r="3521">
      <c r="A3521" s="7" t="s">
        <v>7512</v>
      </c>
      <c r="B3521" s="17" t="s">
        <v>7513</v>
      </c>
      <c r="C3521" s="17">
        <v>289.0</v>
      </c>
      <c r="D3521" s="17">
        <v>1.468782842E7</v>
      </c>
      <c r="E3521" s="17">
        <v>1.08224E7</v>
      </c>
      <c r="F3521" s="17">
        <v>1.5191E7</v>
      </c>
      <c r="G3521" s="17">
        <v>1.69608E7</v>
      </c>
      <c r="H3521" s="17">
        <v>2.12425E7</v>
      </c>
    </row>
    <row r="3522">
      <c r="A3522" s="7" t="s">
        <v>7514</v>
      </c>
      <c r="B3522" s="17" t="s">
        <v>7515</v>
      </c>
      <c r="C3522" s="17">
        <v>7.0</v>
      </c>
      <c r="D3522" s="17">
        <v>1.133688957E7</v>
      </c>
      <c r="E3522" s="17">
        <v>1.0136885E7</v>
      </c>
      <c r="F3522" s="17">
        <v>1.0982815E7</v>
      </c>
      <c r="G3522" s="17">
        <v>1.2778818E7</v>
      </c>
      <c r="H3522" s="17">
        <v>1.8259538E7</v>
      </c>
    </row>
    <row r="3523">
      <c r="A3523" s="7" t="s">
        <v>7516</v>
      </c>
      <c r="B3523" s="17" t="s">
        <v>7517</v>
      </c>
      <c r="C3523" s="17">
        <v>7.0</v>
      </c>
      <c r="D3523" s="17">
        <v>5824646.714</v>
      </c>
      <c r="E3523" s="17">
        <v>4847100.0</v>
      </c>
      <c r="F3523" s="17">
        <v>5683200.0</v>
      </c>
      <c r="G3523" s="17">
        <v>5939300.0</v>
      </c>
      <c r="H3523" s="17">
        <v>8357127.0</v>
      </c>
    </row>
    <row r="3524">
      <c r="A3524" s="7" t="s">
        <v>7518</v>
      </c>
      <c r="B3524" s="17" t="s">
        <v>7519</v>
      </c>
      <c r="C3524" s="17">
        <v>1.0</v>
      </c>
      <c r="D3524" s="17">
        <v>6799793.0</v>
      </c>
      <c r="E3524" s="17">
        <v>6799793.0</v>
      </c>
      <c r="F3524" s="17">
        <v>6799793.0</v>
      </c>
      <c r="G3524" s="17">
        <v>6799793.0</v>
      </c>
      <c r="H3524" s="17">
        <v>6799793.0</v>
      </c>
    </row>
    <row r="3525">
      <c r="A3525" s="7" t="s">
        <v>7520</v>
      </c>
      <c r="B3525" s="17" t="s">
        <v>7521</v>
      </c>
      <c r="C3525" s="17">
        <v>547.0</v>
      </c>
      <c r="D3525" s="17">
        <v>8866497.541</v>
      </c>
      <c r="E3525" s="17">
        <v>3153213.0</v>
      </c>
      <c r="F3525" s="17">
        <v>5987500.0</v>
      </c>
      <c r="G3525" s="17">
        <v>1.1368547E7</v>
      </c>
      <c r="H3525" s="17">
        <v>1.78725E7</v>
      </c>
    </row>
    <row r="3526">
      <c r="A3526" s="7" t="s">
        <v>7522</v>
      </c>
      <c r="B3526" s="17" t="s">
        <v>7523</v>
      </c>
      <c r="C3526" s="17">
        <v>11.0</v>
      </c>
      <c r="D3526" s="17">
        <v>6451134.0</v>
      </c>
      <c r="E3526" s="17">
        <v>3720440.0</v>
      </c>
      <c r="F3526" s="17">
        <v>6107043.0</v>
      </c>
      <c r="G3526" s="17">
        <v>9596036.0</v>
      </c>
      <c r="H3526" s="17">
        <v>1.1107688E7</v>
      </c>
    </row>
    <row r="3527">
      <c r="A3527" s="7" t="s">
        <v>7524</v>
      </c>
      <c r="B3527" s="17" t="s">
        <v>7525</v>
      </c>
      <c r="C3527" s="17">
        <v>3.0</v>
      </c>
      <c r="D3527" s="17">
        <v>1.354703333E7</v>
      </c>
      <c r="E3527" s="17">
        <v>1.07453E7</v>
      </c>
      <c r="F3527" s="17">
        <v>1.11252E7</v>
      </c>
      <c r="G3527" s="17">
        <v>1.87706E7</v>
      </c>
      <c r="H3527" s="17">
        <v>1.87706E7</v>
      </c>
    </row>
    <row r="3528">
      <c r="A3528" s="7" t="s">
        <v>7526</v>
      </c>
      <c r="B3528" s="17" t="s">
        <v>7527</v>
      </c>
      <c r="C3528" s="17">
        <v>6.0</v>
      </c>
      <c r="D3528" s="17">
        <v>9917746.5</v>
      </c>
      <c r="E3528" s="17">
        <v>3318559.0</v>
      </c>
      <c r="F3528" s="17">
        <v>7719095.0</v>
      </c>
      <c r="G3528" s="17">
        <v>1.70912E7</v>
      </c>
      <c r="H3528" s="17">
        <v>1.77219E7</v>
      </c>
    </row>
    <row r="3529">
      <c r="A3529" s="7" t="s">
        <v>7528</v>
      </c>
      <c r="B3529" s="17" t="s">
        <v>7529</v>
      </c>
      <c r="C3529" s="17">
        <v>21.0</v>
      </c>
      <c r="D3529" s="17">
        <v>1.296276019E7</v>
      </c>
      <c r="E3529" s="17">
        <v>3108212.0</v>
      </c>
      <c r="F3529" s="17">
        <v>6010967.0</v>
      </c>
      <c r="G3529" s="17">
        <v>1.68532E7</v>
      </c>
      <c r="H3529" s="17">
        <v>2.4510536E7</v>
      </c>
    </row>
    <row r="3530">
      <c r="A3530" s="7" t="s">
        <v>7530</v>
      </c>
      <c r="B3530" s="17" t="s">
        <v>7531</v>
      </c>
      <c r="C3530" s="17">
        <v>762.0</v>
      </c>
      <c r="D3530" s="17">
        <v>9301118.477</v>
      </c>
      <c r="E3530" s="17">
        <v>3794636.0</v>
      </c>
      <c r="F3530" s="17">
        <v>5036746.0</v>
      </c>
      <c r="G3530" s="17">
        <v>7896572.0</v>
      </c>
      <c r="H3530" s="17">
        <v>1.5687135E7</v>
      </c>
    </row>
    <row r="3531">
      <c r="A3531" s="7" t="s">
        <v>7532</v>
      </c>
      <c r="B3531" s="17" t="s">
        <v>7533</v>
      </c>
      <c r="C3531" s="17">
        <v>389.0</v>
      </c>
      <c r="D3531" s="17">
        <v>1.921719489E7</v>
      </c>
      <c r="E3531" s="17">
        <v>6133980.0</v>
      </c>
      <c r="F3531" s="17">
        <v>9562647.0</v>
      </c>
      <c r="G3531" s="17">
        <v>1.7676855E7</v>
      </c>
      <c r="H3531" s="17">
        <v>4.0507461E7</v>
      </c>
    </row>
    <row r="3532">
      <c r="A3532" s="7" t="s">
        <v>7534</v>
      </c>
      <c r="B3532" s="17" t="s">
        <v>7535</v>
      </c>
      <c r="C3532" s="17">
        <v>1307.0</v>
      </c>
      <c r="D3532" s="17">
        <v>3.291243176E7</v>
      </c>
      <c r="E3532" s="17">
        <v>4284330.0</v>
      </c>
      <c r="F3532" s="17">
        <v>1.1903038E7</v>
      </c>
      <c r="G3532" s="17">
        <v>3.5062845E7</v>
      </c>
      <c r="H3532" s="17">
        <v>9.0829134E7</v>
      </c>
    </row>
    <row r="3533">
      <c r="A3533" s="7" t="s">
        <v>7536</v>
      </c>
      <c r="B3533" s="17" t="s">
        <v>7537</v>
      </c>
      <c r="C3533" s="17">
        <v>236.0</v>
      </c>
      <c r="D3533" s="17">
        <v>1.195317027E7</v>
      </c>
      <c r="E3533" s="17">
        <v>7448922.0</v>
      </c>
      <c r="F3533" s="17">
        <v>9055830.0</v>
      </c>
      <c r="G3533" s="17">
        <v>1.1555537E7</v>
      </c>
      <c r="H3533" s="17">
        <v>1.3427977E7</v>
      </c>
    </row>
    <row r="3534">
      <c r="A3534" s="7" t="s">
        <v>7538</v>
      </c>
      <c r="B3534" s="17" t="s">
        <v>7539</v>
      </c>
      <c r="C3534" s="17">
        <v>69.0</v>
      </c>
      <c r="D3534" s="17">
        <v>7518367.667</v>
      </c>
      <c r="E3534" s="17">
        <v>4952300.0</v>
      </c>
      <c r="F3534" s="17">
        <v>6109300.0</v>
      </c>
      <c r="G3534" s="17">
        <v>8498900.0</v>
      </c>
      <c r="H3534" s="17">
        <v>1.233065E7</v>
      </c>
    </row>
    <row r="3535">
      <c r="A3535" s="7" t="s">
        <v>7540</v>
      </c>
      <c r="B3535" s="17" t="s">
        <v>7541</v>
      </c>
      <c r="C3535" s="17">
        <v>2.0</v>
      </c>
      <c r="D3535" s="17">
        <v>5359190.0</v>
      </c>
      <c r="E3535" s="17">
        <v>4737500.0</v>
      </c>
      <c r="F3535" s="17">
        <v>4737500.0</v>
      </c>
      <c r="G3535" s="17">
        <v>5980880.0</v>
      </c>
      <c r="H3535" s="17">
        <v>5980880.0</v>
      </c>
    </row>
    <row r="3536">
      <c r="A3536" s="7" t="s">
        <v>7542</v>
      </c>
      <c r="B3536" s="17" t="s">
        <v>7543</v>
      </c>
      <c r="C3536" s="17">
        <v>1.0</v>
      </c>
      <c r="D3536" s="17">
        <v>5002316.0</v>
      </c>
      <c r="E3536" s="17">
        <v>5002316.0</v>
      </c>
      <c r="F3536" s="17">
        <v>5002316.0</v>
      </c>
      <c r="G3536" s="17">
        <v>5002316.0</v>
      </c>
      <c r="H3536" s="17">
        <v>5002316.0</v>
      </c>
    </row>
    <row r="3537">
      <c r="A3537" s="7" t="s">
        <v>7544</v>
      </c>
      <c r="B3537" s="17" t="s">
        <v>7545</v>
      </c>
      <c r="C3537" s="17">
        <v>22.0</v>
      </c>
      <c r="D3537" s="17">
        <v>8819323.174</v>
      </c>
      <c r="E3537" s="17">
        <v>6572613.0</v>
      </c>
      <c r="F3537" s="17">
        <v>8928810.0</v>
      </c>
      <c r="G3537" s="17">
        <v>1.0480529E7</v>
      </c>
      <c r="H3537" s="17">
        <v>1.2490932E7</v>
      </c>
    </row>
    <row r="3538">
      <c r="A3538" s="7" t="s">
        <v>7546</v>
      </c>
      <c r="B3538" s="17" t="s">
        <v>7547</v>
      </c>
      <c r="C3538" s="17">
        <v>12.0</v>
      </c>
      <c r="D3538" s="17">
        <v>1.174780233E7</v>
      </c>
      <c r="E3538" s="17">
        <v>4227500.0</v>
      </c>
      <c r="F3538" s="17">
        <v>5469772.0</v>
      </c>
      <c r="G3538" s="17">
        <v>1.8501746E7</v>
      </c>
      <c r="H3538" s="17">
        <v>2.626684E7</v>
      </c>
    </row>
    <row r="3539">
      <c r="A3539" s="7" t="s">
        <v>7548</v>
      </c>
      <c r="B3539" s="17" t="s">
        <v>7549</v>
      </c>
      <c r="C3539" s="17">
        <v>776.0</v>
      </c>
      <c r="D3539" s="17">
        <v>1.444580916E7</v>
      </c>
      <c r="E3539" s="17">
        <v>6773166.0</v>
      </c>
      <c r="F3539" s="17">
        <v>9379200.0</v>
      </c>
      <c r="G3539" s="17">
        <v>1.652185E7</v>
      </c>
      <c r="H3539" s="17">
        <v>2.46776E7</v>
      </c>
    </row>
    <row r="3540">
      <c r="A3540" s="7" t="s">
        <v>7550</v>
      </c>
      <c r="B3540" s="17" t="s">
        <v>7551</v>
      </c>
      <c r="C3540" s="17">
        <v>25.0</v>
      </c>
      <c r="D3540" s="17">
        <v>9378958.56</v>
      </c>
      <c r="E3540" s="17">
        <v>5377435.0</v>
      </c>
      <c r="F3540" s="17">
        <v>6292835.0</v>
      </c>
      <c r="G3540" s="17">
        <v>1.01588E7</v>
      </c>
      <c r="H3540" s="17">
        <v>1.3102955E7</v>
      </c>
    </row>
    <row r="3541">
      <c r="A3541" s="7" t="s">
        <v>7552</v>
      </c>
      <c r="B3541" s="17" t="s">
        <v>7553</v>
      </c>
      <c r="C3541" s="17">
        <v>2.0</v>
      </c>
      <c r="D3541" s="17">
        <v>6094958.0</v>
      </c>
      <c r="E3541" s="17">
        <v>4409876.0</v>
      </c>
      <c r="F3541" s="17">
        <v>4409876.0</v>
      </c>
      <c r="G3541" s="17">
        <v>7780040.0</v>
      </c>
      <c r="H3541" s="17">
        <v>7780040.0</v>
      </c>
    </row>
    <row r="3542">
      <c r="A3542" s="7" t="s">
        <v>7554</v>
      </c>
      <c r="B3542" s="17" t="s">
        <v>7555</v>
      </c>
      <c r="C3542" s="17">
        <v>85.0</v>
      </c>
      <c r="D3542" s="17">
        <v>1.099095333E7</v>
      </c>
      <c r="E3542" s="17">
        <v>6246180.0</v>
      </c>
      <c r="F3542" s="17">
        <v>7898732.0</v>
      </c>
      <c r="G3542" s="17">
        <v>1.158E7</v>
      </c>
      <c r="H3542" s="17">
        <v>1.952471E7</v>
      </c>
    </row>
    <row r="3543">
      <c r="A3543" s="7" t="s">
        <v>7556</v>
      </c>
      <c r="B3543" s="17" t="s">
        <v>7557</v>
      </c>
      <c r="C3543" s="17">
        <v>21.0</v>
      </c>
      <c r="D3543" s="17">
        <v>1.391434319E7</v>
      </c>
      <c r="E3543" s="17">
        <v>7554803.0</v>
      </c>
      <c r="F3543" s="17">
        <v>8443452.0</v>
      </c>
      <c r="G3543" s="17">
        <v>1.1074484E7</v>
      </c>
      <c r="H3543" s="17">
        <v>2.0271009E7</v>
      </c>
    </row>
    <row r="3544">
      <c r="A3544" s="7" t="s">
        <v>7558</v>
      </c>
      <c r="B3544" s="17" t="s">
        <v>7559</v>
      </c>
      <c r="C3544" s="17">
        <v>3.0</v>
      </c>
      <c r="D3544" s="17">
        <v>1.108714267E7</v>
      </c>
      <c r="E3544" s="17">
        <v>7866895.0</v>
      </c>
      <c r="F3544" s="17">
        <v>1.23166E7</v>
      </c>
      <c r="G3544" s="17">
        <v>1.3077933E7</v>
      </c>
      <c r="H3544" s="17">
        <v>1.3077933E7</v>
      </c>
    </row>
    <row r="3545">
      <c r="A3545" s="7" t="s">
        <v>7560</v>
      </c>
      <c r="B3545" s="17" t="s">
        <v>7561</v>
      </c>
      <c r="C3545" s="17">
        <v>34.0</v>
      </c>
      <c r="D3545" s="17">
        <v>1.267800403E7</v>
      </c>
      <c r="E3545" s="17">
        <v>5238573.0</v>
      </c>
      <c r="F3545" s="17">
        <v>7487761.0</v>
      </c>
      <c r="G3545" s="17">
        <v>1.1061921E7</v>
      </c>
      <c r="H3545" s="17">
        <v>1.3921512E7</v>
      </c>
    </row>
    <row r="3546">
      <c r="A3546" s="7" t="s">
        <v>7562</v>
      </c>
      <c r="B3546" s="17" t="s">
        <v>7563</v>
      </c>
      <c r="C3546" s="17">
        <v>1.0</v>
      </c>
      <c r="D3546" s="17">
        <v>1.50551E7</v>
      </c>
      <c r="E3546" s="17">
        <v>1.50551E7</v>
      </c>
      <c r="F3546" s="17">
        <v>1.50551E7</v>
      </c>
      <c r="G3546" s="17">
        <v>1.50551E7</v>
      </c>
      <c r="H3546" s="17">
        <v>1.50551E7</v>
      </c>
    </row>
    <row r="3547">
      <c r="A3547" s="7" t="s">
        <v>7566</v>
      </c>
      <c r="B3547" s="17" t="s">
        <v>7567</v>
      </c>
      <c r="C3547" s="17">
        <v>5330.0</v>
      </c>
      <c r="D3547" s="17">
        <v>8881750.071</v>
      </c>
      <c r="E3547" s="17">
        <v>4070224.0</v>
      </c>
      <c r="F3547" s="17">
        <v>5984272.0</v>
      </c>
      <c r="G3547" s="17">
        <v>9073000.0</v>
      </c>
      <c r="H3547" s="17">
        <v>1.5800646E7</v>
      </c>
    </row>
    <row r="3548">
      <c r="A3548" s="7" t="s">
        <v>7568</v>
      </c>
      <c r="B3548" s="17" t="s">
        <v>7569</v>
      </c>
      <c r="C3548" s="17">
        <v>38.0</v>
      </c>
      <c r="D3548" s="17">
        <v>1.149233626E7</v>
      </c>
      <c r="E3548" s="17">
        <v>4555583.0</v>
      </c>
      <c r="F3548" s="17">
        <v>7457763.0</v>
      </c>
      <c r="G3548" s="17">
        <v>1.5410086E7</v>
      </c>
      <c r="H3548" s="17">
        <v>2.8532861E7</v>
      </c>
    </row>
    <row r="3549">
      <c r="A3549" s="7" t="s">
        <v>7570</v>
      </c>
      <c r="B3549" s="17" t="s">
        <v>7571</v>
      </c>
      <c r="C3549" s="17">
        <v>4.0</v>
      </c>
      <c r="D3549" s="17">
        <v>8645544.5</v>
      </c>
      <c r="E3549" s="17">
        <v>4772876.0</v>
      </c>
      <c r="F3549" s="17">
        <v>5899358.0</v>
      </c>
      <c r="G3549" s="17">
        <v>8930788.0</v>
      </c>
      <c r="H3549" s="17">
        <v>1.4979156E7</v>
      </c>
    </row>
    <row r="3550">
      <c r="A3550" s="7" t="s">
        <v>7572</v>
      </c>
      <c r="B3550" s="17" t="s">
        <v>7573</v>
      </c>
      <c r="C3550" s="17">
        <v>1.0</v>
      </c>
      <c r="D3550" s="17">
        <v>9409376.0</v>
      </c>
      <c r="E3550" s="17">
        <v>9409376.0</v>
      </c>
      <c r="F3550" s="17">
        <v>9409376.0</v>
      </c>
      <c r="G3550" s="17">
        <v>9409376.0</v>
      </c>
      <c r="H3550" s="17">
        <v>9409376.0</v>
      </c>
    </row>
    <row r="3551">
      <c r="A3551" s="7" t="s">
        <v>7574</v>
      </c>
      <c r="B3551" s="17" t="s">
        <v>7575</v>
      </c>
      <c r="C3551" s="17">
        <v>1.0</v>
      </c>
      <c r="D3551" s="17">
        <v>4690450.0</v>
      </c>
      <c r="E3551" s="17">
        <v>4690450.0</v>
      </c>
      <c r="F3551" s="17">
        <v>4690450.0</v>
      </c>
      <c r="G3551" s="17">
        <v>4690450.0</v>
      </c>
      <c r="H3551" s="17">
        <v>4690450.0</v>
      </c>
    </row>
    <row r="3552">
      <c r="A3552" s="7" t="s">
        <v>7576</v>
      </c>
      <c r="B3552" s="17" t="s">
        <v>7577</v>
      </c>
      <c r="C3552" s="17">
        <v>783.0</v>
      </c>
      <c r="D3552" s="17">
        <v>8245027.895</v>
      </c>
      <c r="E3552" s="17">
        <v>4057980.0</v>
      </c>
      <c r="F3552" s="17">
        <v>5653804.0</v>
      </c>
      <c r="G3552" s="17">
        <v>8578499.0</v>
      </c>
      <c r="H3552" s="17">
        <v>1.5800459E7</v>
      </c>
    </row>
    <row r="3553">
      <c r="A3553" s="7" t="s">
        <v>7578</v>
      </c>
      <c r="B3553" s="17" t="s">
        <v>7579</v>
      </c>
      <c r="C3553" s="17">
        <v>1681.0</v>
      </c>
      <c r="D3553" s="17">
        <v>1.0513331E7</v>
      </c>
      <c r="E3553" s="17">
        <v>4092835.0</v>
      </c>
      <c r="F3553" s="17">
        <v>1.0499957E7</v>
      </c>
      <c r="G3553" s="17">
        <v>1.4828254E7</v>
      </c>
      <c r="H3553" s="17">
        <v>1.7731506E7</v>
      </c>
    </row>
    <row r="3554">
      <c r="A3554" s="7" t="s">
        <v>7580</v>
      </c>
      <c r="B3554" s="17" t="s">
        <v>7581</v>
      </c>
      <c r="C3554" s="17">
        <v>42163.0</v>
      </c>
      <c r="D3554" s="17">
        <v>9858902.067</v>
      </c>
      <c r="E3554" s="17">
        <v>3981129.0</v>
      </c>
      <c r="F3554" s="17">
        <v>5794567.0</v>
      </c>
      <c r="G3554" s="17">
        <v>9348076.0</v>
      </c>
      <c r="H3554" s="17">
        <v>1.7465767E7</v>
      </c>
    </row>
    <row r="3555">
      <c r="A3555" s="7" t="s">
        <v>7582</v>
      </c>
      <c r="B3555" s="17" t="s">
        <v>7583</v>
      </c>
      <c r="C3555" s="17">
        <v>38184.0</v>
      </c>
      <c r="D3555" s="17">
        <v>2.377799036E7</v>
      </c>
      <c r="E3555" s="17">
        <v>4907500.0</v>
      </c>
      <c r="F3555" s="17">
        <v>8602096.0</v>
      </c>
      <c r="G3555" s="17">
        <v>2.0172881E7</v>
      </c>
      <c r="H3555" s="17">
        <v>5.5299073E7</v>
      </c>
    </row>
    <row r="3556">
      <c r="A3556" s="7" t="s">
        <v>7584</v>
      </c>
      <c r="B3556" s="17" t="s">
        <v>7585</v>
      </c>
      <c r="C3556" s="17">
        <v>35003.0</v>
      </c>
      <c r="D3556" s="17">
        <v>2.61618361E7</v>
      </c>
      <c r="E3556" s="17">
        <v>5373267.0</v>
      </c>
      <c r="F3556" s="17">
        <v>1.059327E7</v>
      </c>
      <c r="G3556" s="17">
        <v>2.8354751E7</v>
      </c>
      <c r="H3556" s="17">
        <v>6.6069223E7</v>
      </c>
    </row>
    <row r="3557">
      <c r="A3557" s="7" t="s">
        <v>7586</v>
      </c>
      <c r="B3557" s="17" t="s">
        <v>7587</v>
      </c>
      <c r="C3557" s="17">
        <v>5007.0</v>
      </c>
      <c r="D3557" s="17">
        <v>1.044588999E7</v>
      </c>
      <c r="E3557" s="17">
        <v>3783302.0</v>
      </c>
      <c r="F3557" s="17">
        <v>5862804.0</v>
      </c>
      <c r="G3557" s="17">
        <v>9924500.0</v>
      </c>
      <c r="H3557" s="17">
        <v>1.9262602E7</v>
      </c>
    </row>
    <row r="3558">
      <c r="A3558" s="7" t="s">
        <v>7588</v>
      </c>
      <c r="B3558" s="17" t="s">
        <v>7589</v>
      </c>
      <c r="C3558" s="17">
        <v>143.0</v>
      </c>
      <c r="D3558" s="17">
        <v>1.38860898E7</v>
      </c>
      <c r="E3558" s="17">
        <v>5874388.0</v>
      </c>
      <c r="F3558" s="17">
        <v>8184312.0</v>
      </c>
      <c r="G3558" s="17">
        <v>1.2964059E7</v>
      </c>
      <c r="H3558" s="17">
        <v>2.8696647E7</v>
      </c>
    </row>
    <row r="3559">
      <c r="A3559" s="7" t="s">
        <v>7590</v>
      </c>
      <c r="B3559" s="17" t="s">
        <v>7591</v>
      </c>
      <c r="C3559" s="17">
        <v>174.0</v>
      </c>
      <c r="D3559" s="17">
        <v>7632614.897</v>
      </c>
      <c r="E3559" s="17">
        <v>3504428.0</v>
      </c>
      <c r="F3559" s="17">
        <v>5468567.0</v>
      </c>
      <c r="G3559" s="17">
        <v>9609958.0</v>
      </c>
      <c r="H3559" s="17">
        <v>1.2589364E7</v>
      </c>
    </row>
    <row r="3560">
      <c r="A3560" s="7" t="s">
        <v>7592</v>
      </c>
      <c r="B3560" s="17" t="s">
        <v>7593</v>
      </c>
      <c r="C3560" s="17">
        <v>189.0</v>
      </c>
      <c r="D3560" s="17">
        <v>2.578172469E7</v>
      </c>
      <c r="E3560" s="17">
        <v>6691904.0</v>
      </c>
      <c r="F3560" s="17">
        <v>1.4632996E7</v>
      </c>
      <c r="G3560" s="17">
        <v>2.8606659E7</v>
      </c>
      <c r="H3560" s="17">
        <v>6.5261393E7</v>
      </c>
    </row>
    <row r="3561">
      <c r="A3561" s="7" t="s">
        <v>7594</v>
      </c>
      <c r="B3561" s="17" t="s">
        <v>7595</v>
      </c>
      <c r="C3561" s="17">
        <v>16.0</v>
      </c>
      <c r="D3561" s="17">
        <v>1.634525456E7</v>
      </c>
      <c r="E3561" s="17">
        <v>2393836.0</v>
      </c>
      <c r="F3561" s="17">
        <v>7048077.0</v>
      </c>
      <c r="G3561" s="17">
        <v>1.4228435E7</v>
      </c>
      <c r="H3561" s="17">
        <v>5.703162E7</v>
      </c>
    </row>
    <row r="3562">
      <c r="A3562" s="7" t="s">
        <v>7596</v>
      </c>
      <c r="B3562" s="17" t="s">
        <v>7597</v>
      </c>
      <c r="C3562" s="17">
        <v>359.0</v>
      </c>
      <c r="D3562" s="17">
        <v>1.282748226E7</v>
      </c>
      <c r="E3562" s="17">
        <v>4261429.0</v>
      </c>
      <c r="F3562" s="17">
        <v>6630419.0</v>
      </c>
      <c r="G3562" s="17">
        <v>1.1079719E7</v>
      </c>
      <c r="H3562" s="17">
        <v>2.5311624E7</v>
      </c>
    </row>
    <row r="3563">
      <c r="A3563" s="7" t="s">
        <v>7598</v>
      </c>
      <c r="B3563" s="17" t="s">
        <v>7599</v>
      </c>
      <c r="C3563" s="17">
        <v>231.0</v>
      </c>
      <c r="D3563" s="17">
        <v>6145970.81</v>
      </c>
      <c r="E3563" s="17">
        <v>3283700.0</v>
      </c>
      <c r="F3563" s="17">
        <v>4045623.0</v>
      </c>
      <c r="G3563" s="17">
        <v>5550300.0</v>
      </c>
      <c r="H3563" s="17">
        <v>9535289.0</v>
      </c>
    </row>
    <row r="3564">
      <c r="A3564" s="7" t="s">
        <v>7600</v>
      </c>
      <c r="B3564" s="17" t="s">
        <v>7601</v>
      </c>
      <c r="C3564" s="17">
        <v>6510.0</v>
      </c>
      <c r="D3564" s="17">
        <v>1.825373866E7</v>
      </c>
      <c r="E3564" s="17">
        <v>5340700.0</v>
      </c>
      <c r="F3564" s="17">
        <v>1.0445165E7</v>
      </c>
      <c r="G3564" s="17">
        <v>1.9324719E7</v>
      </c>
      <c r="H3564" s="17">
        <v>3.7798715E7</v>
      </c>
    </row>
    <row r="3565">
      <c r="A3565" s="7" t="s">
        <v>7602</v>
      </c>
      <c r="B3565" s="17" t="s">
        <v>7603</v>
      </c>
      <c r="C3565" s="17">
        <v>95.0</v>
      </c>
      <c r="D3565" s="17">
        <v>2.181507547E7</v>
      </c>
      <c r="E3565" s="17">
        <v>8336617.0</v>
      </c>
      <c r="F3565" s="17">
        <v>1.2832724E7</v>
      </c>
      <c r="G3565" s="17">
        <v>1.8880883E7</v>
      </c>
      <c r="H3565" s="17">
        <v>3.0155577E7</v>
      </c>
    </row>
    <row r="3566">
      <c r="A3566" s="7" t="s">
        <v>7604</v>
      </c>
      <c r="B3566" s="17" t="s">
        <v>7605</v>
      </c>
      <c r="C3566" s="17">
        <v>44.0</v>
      </c>
      <c r="D3566" s="17">
        <v>1.004188691E7</v>
      </c>
      <c r="E3566" s="17">
        <v>3642000.0</v>
      </c>
      <c r="F3566" s="17">
        <v>6408664.0</v>
      </c>
      <c r="G3566" s="17">
        <v>1.0658434E7</v>
      </c>
      <c r="H3566" s="17">
        <v>1.8367678E7</v>
      </c>
    </row>
    <row r="3567">
      <c r="A3567" s="7" t="s">
        <v>7606</v>
      </c>
      <c r="B3567" s="17" t="s">
        <v>7607</v>
      </c>
      <c r="C3567" s="17">
        <v>732.0</v>
      </c>
      <c r="D3567" s="17">
        <v>2.035328081E7</v>
      </c>
      <c r="E3567" s="17">
        <v>1.0900135E7</v>
      </c>
      <c r="F3567" s="17">
        <v>1.5952618E7</v>
      </c>
      <c r="G3567" s="17">
        <v>2.2359247E7</v>
      </c>
      <c r="H3567" s="17">
        <v>4.0369079E7</v>
      </c>
    </row>
    <row r="3568">
      <c r="A3568" s="7" t="s">
        <v>7608</v>
      </c>
      <c r="B3568" s="17" t="s">
        <v>7609</v>
      </c>
      <c r="C3568" s="17">
        <v>31.0</v>
      </c>
      <c r="D3568" s="17">
        <v>3.404266584E7</v>
      </c>
      <c r="E3568" s="17">
        <v>1.2400151E7</v>
      </c>
      <c r="F3568" s="17">
        <v>2.2488896E7</v>
      </c>
      <c r="G3568" s="17">
        <v>5.5630311E7</v>
      </c>
      <c r="H3568" s="17">
        <v>7.3731846E7</v>
      </c>
    </row>
    <row r="3569">
      <c r="A3569" s="7" t="s">
        <v>7610</v>
      </c>
      <c r="B3569" s="17" t="s">
        <v>7611</v>
      </c>
      <c r="C3569" s="17">
        <v>4.0</v>
      </c>
      <c r="D3569" s="17">
        <v>2.028378925E7</v>
      </c>
      <c r="E3569" s="17">
        <v>4783138.0</v>
      </c>
      <c r="F3569" s="17">
        <v>5798319.0</v>
      </c>
      <c r="G3569" s="17">
        <v>8341600.0</v>
      </c>
      <c r="H3569" s="17">
        <v>6.22121E7</v>
      </c>
    </row>
    <row r="3570">
      <c r="A3570" s="7" t="s">
        <v>7612</v>
      </c>
      <c r="B3570" s="17" t="s">
        <v>7613</v>
      </c>
      <c r="C3570" s="17">
        <v>33.0</v>
      </c>
      <c r="D3570" s="17">
        <v>8831788.152</v>
      </c>
      <c r="E3570" s="17">
        <v>6214665.0</v>
      </c>
      <c r="F3570" s="17">
        <v>7547210.0</v>
      </c>
      <c r="G3570" s="17">
        <v>1.098075E7</v>
      </c>
      <c r="H3570" s="17">
        <v>1.295459E7</v>
      </c>
    </row>
    <row r="3571">
      <c r="A3571" s="7" t="s">
        <v>7614</v>
      </c>
      <c r="B3571" s="17" t="s">
        <v>7615</v>
      </c>
      <c r="C3571" s="17">
        <v>285.0</v>
      </c>
      <c r="D3571" s="17">
        <v>1.119330027E7</v>
      </c>
      <c r="E3571" s="17">
        <v>6178400.0</v>
      </c>
      <c r="F3571" s="17">
        <v>8684913.0</v>
      </c>
      <c r="G3571" s="17">
        <v>1.3235464E7</v>
      </c>
      <c r="H3571" s="17">
        <v>2.1172585E7</v>
      </c>
    </row>
    <row r="3572">
      <c r="A3572" s="7" t="s">
        <v>7616</v>
      </c>
      <c r="B3572" s="17" t="s">
        <v>7617</v>
      </c>
      <c r="C3572" s="17">
        <v>1743.0</v>
      </c>
      <c r="D3572" s="17">
        <v>1.022479071E7</v>
      </c>
      <c r="E3572" s="17">
        <v>4295690.0</v>
      </c>
      <c r="F3572" s="17">
        <v>6866641.0</v>
      </c>
      <c r="G3572" s="17">
        <v>1.2105348E7</v>
      </c>
      <c r="H3572" s="17">
        <v>1.9083555E7</v>
      </c>
    </row>
    <row r="3573">
      <c r="A3573" s="7" t="s">
        <v>7618</v>
      </c>
      <c r="B3573" s="17" t="s">
        <v>7619</v>
      </c>
      <c r="C3573" s="17">
        <v>7.0</v>
      </c>
      <c r="D3573" s="17">
        <v>7659010.714</v>
      </c>
      <c r="E3573" s="17">
        <v>5106924.0</v>
      </c>
      <c r="F3573" s="17">
        <v>6946750.0</v>
      </c>
      <c r="G3573" s="17">
        <v>1.0065E7</v>
      </c>
      <c r="H3573" s="17">
        <v>1.224735E7</v>
      </c>
    </row>
    <row r="3574">
      <c r="A3574" s="7" t="s">
        <v>7620</v>
      </c>
      <c r="B3574" s="17" t="s">
        <v>7621</v>
      </c>
      <c r="C3574" s="17">
        <v>55675.0</v>
      </c>
      <c r="D3574" s="17">
        <v>1.115441117E7</v>
      </c>
      <c r="E3574" s="17">
        <v>3675600.0</v>
      </c>
      <c r="F3574" s="17">
        <v>5410508.0</v>
      </c>
      <c r="G3574" s="17">
        <v>9094700.0</v>
      </c>
      <c r="H3574" s="17">
        <v>1.8473175E7</v>
      </c>
    </row>
    <row r="3575">
      <c r="A3575" s="7" t="s">
        <v>7622</v>
      </c>
      <c r="B3575" s="17" t="s">
        <v>7623</v>
      </c>
      <c r="C3575" s="17">
        <v>932.0</v>
      </c>
      <c r="D3575" s="17">
        <v>1.073755667E7</v>
      </c>
      <c r="E3575" s="17">
        <v>4285448.0</v>
      </c>
      <c r="F3575" s="17">
        <v>6090767.0</v>
      </c>
      <c r="G3575" s="17">
        <v>9924999.0</v>
      </c>
      <c r="H3575" s="17">
        <v>2.0750593E7</v>
      </c>
    </row>
    <row r="3576">
      <c r="A3576" s="7" t="s">
        <v>7624</v>
      </c>
      <c r="B3576" s="17" t="s">
        <v>7625</v>
      </c>
      <c r="C3576" s="17">
        <v>166.0</v>
      </c>
      <c r="D3576" s="17">
        <v>4629537.536</v>
      </c>
      <c r="E3576" s="17">
        <v>3048737.0</v>
      </c>
      <c r="F3576" s="17">
        <v>3601320.0</v>
      </c>
      <c r="G3576" s="17">
        <v>4787288.0</v>
      </c>
      <c r="H3576" s="17">
        <v>6282114.0</v>
      </c>
    </row>
    <row r="3577">
      <c r="A3577" s="7" t="s">
        <v>7626</v>
      </c>
      <c r="B3577" s="17" t="s">
        <v>7627</v>
      </c>
      <c r="C3577" s="17">
        <v>1.0</v>
      </c>
      <c r="D3577" s="17">
        <v>1.0136745E7</v>
      </c>
      <c r="E3577" s="17">
        <v>1.0136745E7</v>
      </c>
      <c r="F3577" s="17">
        <v>1.0136745E7</v>
      </c>
      <c r="G3577" s="17">
        <v>1.0136745E7</v>
      </c>
      <c r="H3577" s="17">
        <v>1.0136745E7</v>
      </c>
    </row>
    <row r="3578">
      <c r="A3578" s="7" t="s">
        <v>7628</v>
      </c>
      <c r="B3578" s="17" t="s">
        <v>7629</v>
      </c>
      <c r="C3578" s="17">
        <v>5.0</v>
      </c>
      <c r="D3578" s="17">
        <v>1.90292386E7</v>
      </c>
      <c r="E3578" s="17">
        <v>5722896.0</v>
      </c>
      <c r="F3578" s="17">
        <v>7018250.0</v>
      </c>
      <c r="G3578" s="17">
        <v>7252261.0</v>
      </c>
      <c r="H3578" s="17">
        <v>7.1267362E7</v>
      </c>
    </row>
    <row r="3579">
      <c r="A3579" s="7" t="s">
        <v>7630</v>
      </c>
      <c r="B3579" s="17" t="s">
        <v>7631</v>
      </c>
      <c r="C3579" s="17">
        <v>19.0</v>
      </c>
      <c r="D3579" s="17">
        <v>5623241.895</v>
      </c>
      <c r="E3579" s="17">
        <v>2847452.0</v>
      </c>
      <c r="F3579" s="17">
        <v>3859726.0</v>
      </c>
      <c r="G3579" s="17">
        <v>6877459.0</v>
      </c>
      <c r="H3579" s="17">
        <v>1.1471539E7</v>
      </c>
    </row>
    <row r="3580">
      <c r="A3580" s="7" t="s">
        <v>7632</v>
      </c>
      <c r="B3580" s="17" t="s">
        <v>7633</v>
      </c>
      <c r="C3580" s="17">
        <v>2.0</v>
      </c>
      <c r="D3580" s="17">
        <v>2218472.0</v>
      </c>
      <c r="E3580" s="17">
        <v>1866151.0</v>
      </c>
      <c r="F3580" s="17">
        <v>1866151.0</v>
      </c>
      <c r="G3580" s="17">
        <v>2570793.0</v>
      </c>
      <c r="H3580" s="17">
        <v>2570793.0</v>
      </c>
    </row>
    <row r="3581">
      <c r="A3581" s="7" t="s">
        <v>7634</v>
      </c>
      <c r="B3581" s="17" t="s">
        <v>7635</v>
      </c>
      <c r="C3581" s="17">
        <v>2911.0</v>
      </c>
      <c r="D3581" s="17">
        <v>9053519.695</v>
      </c>
      <c r="E3581" s="17">
        <v>3993000.0</v>
      </c>
      <c r="F3581" s="17">
        <v>5760227.0</v>
      </c>
      <c r="G3581" s="17">
        <v>9057721.0</v>
      </c>
      <c r="H3581" s="17">
        <v>1.4977343E7</v>
      </c>
    </row>
    <row r="3582">
      <c r="A3582" s="7" t="s">
        <v>7636</v>
      </c>
      <c r="B3582" s="17" t="s">
        <v>7637</v>
      </c>
      <c r="C3582" s="17">
        <v>9253.0</v>
      </c>
      <c r="D3582" s="17">
        <v>8213147.088</v>
      </c>
      <c r="E3582" s="17">
        <v>3782608.0</v>
      </c>
      <c r="F3582" s="17">
        <v>5299856.0</v>
      </c>
      <c r="G3582" s="17">
        <v>8123140.0</v>
      </c>
      <c r="H3582" s="17">
        <v>1.3878988E7</v>
      </c>
    </row>
    <row r="3583">
      <c r="A3583" s="7" t="s">
        <v>7638</v>
      </c>
      <c r="B3583" s="17" t="s">
        <v>7639</v>
      </c>
      <c r="C3583" s="17">
        <v>10491.0</v>
      </c>
      <c r="D3583" s="17">
        <v>6287637.366</v>
      </c>
      <c r="E3583" s="17">
        <v>2357318.0</v>
      </c>
      <c r="F3583" s="17">
        <v>3678200.0</v>
      </c>
      <c r="G3583" s="17">
        <v>6416218.0</v>
      </c>
      <c r="H3583" s="17">
        <v>1.0065846E7</v>
      </c>
    </row>
    <row r="3584">
      <c r="A3584" s="7" t="s">
        <v>7640</v>
      </c>
      <c r="B3584" s="17" t="s">
        <v>7641</v>
      </c>
      <c r="C3584" s="17">
        <v>25011.0</v>
      </c>
      <c r="D3584" s="17">
        <v>2.955000995E7</v>
      </c>
      <c r="E3584" s="17">
        <v>4385803.0</v>
      </c>
      <c r="F3584" s="17">
        <v>1.18607E7</v>
      </c>
      <c r="G3584" s="17">
        <v>3.1480945E7</v>
      </c>
      <c r="H3584" s="17">
        <v>7.1801777E7</v>
      </c>
    </row>
    <row r="3585">
      <c r="A3585" s="7" t="s">
        <v>7642</v>
      </c>
      <c r="B3585" s="17" t="s">
        <v>7643</v>
      </c>
      <c r="C3585" s="17">
        <v>22555.0</v>
      </c>
      <c r="D3585" s="17">
        <v>2.942638887E7</v>
      </c>
      <c r="E3585" s="17">
        <v>5134497.0</v>
      </c>
      <c r="F3585" s="17">
        <v>1.374503E7</v>
      </c>
      <c r="G3585" s="17">
        <v>3.3554881E7</v>
      </c>
      <c r="H3585" s="17">
        <v>7.37742E7</v>
      </c>
    </row>
    <row r="3586">
      <c r="A3586" s="7" t="s">
        <v>7644</v>
      </c>
      <c r="B3586" s="17" t="s">
        <v>7645</v>
      </c>
      <c r="C3586" s="17">
        <v>150700.0</v>
      </c>
      <c r="D3586" s="17">
        <v>5480074.964</v>
      </c>
      <c r="E3586" s="17">
        <v>2358414.0</v>
      </c>
      <c r="F3586" s="17">
        <v>3632808.0</v>
      </c>
      <c r="G3586" s="17">
        <v>6044000.0</v>
      </c>
      <c r="H3586" s="17">
        <v>1.0443E7</v>
      </c>
    </row>
    <row r="3587">
      <c r="A3587" s="7" t="s">
        <v>7646</v>
      </c>
      <c r="B3587" s="17" t="s">
        <v>7647</v>
      </c>
      <c r="C3587" s="17">
        <v>761.0</v>
      </c>
      <c r="D3587" s="17">
        <v>1.023086871E7</v>
      </c>
      <c r="E3587" s="17">
        <v>3878931.0</v>
      </c>
      <c r="F3587" s="17">
        <v>8188120.0</v>
      </c>
      <c r="G3587" s="17">
        <v>1.1880848E7</v>
      </c>
      <c r="H3587" s="17">
        <v>1.7131182E7</v>
      </c>
    </row>
    <row r="3588">
      <c r="A3588" s="7" t="s">
        <v>7648</v>
      </c>
      <c r="B3588" s="17" t="s">
        <v>7649</v>
      </c>
      <c r="C3588" s="17">
        <v>25.0</v>
      </c>
      <c r="D3588" s="17">
        <v>8452698.48</v>
      </c>
      <c r="E3588" s="17">
        <v>4317437.0</v>
      </c>
      <c r="F3588" s="17">
        <v>7096632.0</v>
      </c>
      <c r="G3588" s="17">
        <v>8708500.0</v>
      </c>
      <c r="H3588" s="17">
        <v>1.724935E7</v>
      </c>
    </row>
    <row r="3589">
      <c r="A3589" s="7" t="s">
        <v>7650</v>
      </c>
      <c r="B3589" s="17" t="s">
        <v>7651</v>
      </c>
      <c r="C3589" s="17">
        <v>33.0</v>
      </c>
      <c r="D3589" s="17">
        <v>1.036714788E7</v>
      </c>
      <c r="E3589" s="17">
        <v>3808460.0</v>
      </c>
      <c r="F3589" s="17">
        <v>6115301.0</v>
      </c>
      <c r="G3589" s="17">
        <v>1.33871E7</v>
      </c>
      <c r="H3589" s="17">
        <v>2.2551989E7</v>
      </c>
    </row>
    <row r="3590">
      <c r="A3590" s="7" t="s">
        <v>7652</v>
      </c>
      <c r="B3590" s="17" t="s">
        <v>7653</v>
      </c>
      <c r="C3590" s="17">
        <v>5.0</v>
      </c>
      <c r="D3590" s="17">
        <v>9854236.2</v>
      </c>
      <c r="E3590" s="17">
        <v>2880004.0</v>
      </c>
      <c r="F3590" s="17">
        <v>3791000.0</v>
      </c>
      <c r="G3590" s="17">
        <v>9260980.0</v>
      </c>
      <c r="H3590" s="17">
        <v>3.0509938E7</v>
      </c>
    </row>
    <row r="3591">
      <c r="A3591" s="7" t="s">
        <v>7654</v>
      </c>
      <c r="B3591" s="17" t="s">
        <v>7655</v>
      </c>
      <c r="C3591" s="17">
        <v>14407.0</v>
      </c>
      <c r="D3591" s="17">
        <v>5917624.891</v>
      </c>
      <c r="E3591" s="17">
        <v>2918308.0</v>
      </c>
      <c r="F3591" s="17">
        <v>4632060.0</v>
      </c>
      <c r="G3591" s="17">
        <v>6638108.0</v>
      </c>
      <c r="H3591" s="17">
        <v>9766100.0</v>
      </c>
    </row>
    <row r="3592">
      <c r="A3592" s="7" t="s">
        <v>7656</v>
      </c>
      <c r="B3592" s="17" t="s">
        <v>7657</v>
      </c>
      <c r="C3592" s="17">
        <v>6924.0</v>
      </c>
      <c r="D3592" s="17">
        <v>2981567.207</v>
      </c>
      <c r="E3592" s="17">
        <v>1622400.0</v>
      </c>
      <c r="F3592" s="17">
        <v>2202200.0</v>
      </c>
      <c r="G3592" s="17">
        <v>3307540.0</v>
      </c>
      <c r="H3592" s="17">
        <v>6107262.0</v>
      </c>
    </row>
    <row r="3593">
      <c r="A3593" s="7" t="s">
        <v>7658</v>
      </c>
      <c r="B3593" s="17" t="s">
        <v>7659</v>
      </c>
      <c r="C3593" s="17">
        <v>1335.0</v>
      </c>
      <c r="D3593" s="17">
        <v>1.0266489E7</v>
      </c>
      <c r="E3593" s="17">
        <v>3326642.0</v>
      </c>
      <c r="F3593" s="17">
        <v>7797743.0</v>
      </c>
      <c r="G3593" s="17">
        <v>1.1903E7</v>
      </c>
      <c r="H3593" s="17">
        <v>1.8796292E7</v>
      </c>
    </row>
    <row r="3594">
      <c r="A3594" s="7" t="s">
        <v>7660</v>
      </c>
      <c r="B3594" s="17" t="s">
        <v>7661</v>
      </c>
      <c r="C3594" s="17">
        <v>9.0</v>
      </c>
      <c r="D3594" s="17">
        <v>1.103048811E7</v>
      </c>
      <c r="E3594" s="17">
        <v>4651215.0</v>
      </c>
      <c r="F3594" s="17">
        <v>9773479.0</v>
      </c>
      <c r="G3594" s="17">
        <v>1.53505E7</v>
      </c>
      <c r="H3594" s="17">
        <v>2.4697179E7</v>
      </c>
    </row>
    <row r="3595">
      <c r="A3595" s="7" t="s">
        <v>7662</v>
      </c>
      <c r="B3595" s="17" t="s">
        <v>7663</v>
      </c>
      <c r="C3595" s="17">
        <v>17.0</v>
      </c>
      <c r="D3595" s="17">
        <v>1.005328512E7</v>
      </c>
      <c r="E3595" s="17">
        <v>3719422.0</v>
      </c>
      <c r="F3595" s="17">
        <v>7947600.0</v>
      </c>
      <c r="G3595" s="17">
        <v>1.0346E7</v>
      </c>
      <c r="H3595" s="17">
        <v>1.495541E7</v>
      </c>
    </row>
    <row r="3596">
      <c r="A3596" s="7" t="s">
        <v>7664</v>
      </c>
      <c r="B3596" s="17" t="s">
        <v>7665</v>
      </c>
      <c r="C3596" s="17">
        <v>16.0</v>
      </c>
      <c r="D3596" s="17">
        <v>1.042923513E7</v>
      </c>
      <c r="E3596" s="17">
        <v>5850000.0</v>
      </c>
      <c r="F3596" s="17">
        <v>8495193.0</v>
      </c>
      <c r="G3596" s="17">
        <v>1.19394E7</v>
      </c>
      <c r="H3596" s="17">
        <v>2.1111632E7</v>
      </c>
    </row>
    <row r="3597">
      <c r="A3597" s="7" t="s">
        <v>7666</v>
      </c>
      <c r="B3597" s="17" t="s">
        <v>7667</v>
      </c>
      <c r="C3597" s="17">
        <v>5.0</v>
      </c>
      <c r="D3597" s="17">
        <v>8188134.4</v>
      </c>
      <c r="E3597" s="17">
        <v>6984118.0</v>
      </c>
      <c r="F3597" s="17">
        <v>7985730.0</v>
      </c>
      <c r="G3597" s="17">
        <v>1.00207E7</v>
      </c>
      <c r="H3597" s="17">
        <v>1.1622905E7</v>
      </c>
    </row>
    <row r="3598">
      <c r="A3598" s="7" t="s">
        <v>7668</v>
      </c>
      <c r="B3598" s="17" t="s">
        <v>7669</v>
      </c>
      <c r="C3598" s="17">
        <v>6.0</v>
      </c>
      <c r="D3598" s="17">
        <v>1.773357517E7</v>
      </c>
      <c r="E3598" s="17">
        <v>1692227.0</v>
      </c>
      <c r="F3598" s="17">
        <v>6272686.0</v>
      </c>
      <c r="G3598" s="17">
        <v>4.0361874E7</v>
      </c>
      <c r="H3598" s="17">
        <v>4.683785E7</v>
      </c>
    </row>
    <row r="3599">
      <c r="A3599" s="7" t="s">
        <v>7672</v>
      </c>
      <c r="B3599" s="17" t="s">
        <v>7673</v>
      </c>
      <c r="C3599" s="17">
        <v>3.0</v>
      </c>
      <c r="D3599" s="17">
        <v>6526475.0</v>
      </c>
      <c r="E3599" s="17">
        <v>2369712.0</v>
      </c>
      <c r="F3599" s="17">
        <v>7495350.0</v>
      </c>
      <c r="G3599" s="17">
        <v>9714363.0</v>
      </c>
      <c r="H3599" s="17">
        <v>9714363.0</v>
      </c>
    </row>
    <row r="3600">
      <c r="A3600" s="7" t="s">
        <v>7674</v>
      </c>
      <c r="B3600" s="17" t="s">
        <v>7675</v>
      </c>
      <c r="C3600" s="17">
        <v>15.0</v>
      </c>
      <c r="D3600" s="17">
        <v>7745446.333</v>
      </c>
      <c r="E3600" s="17">
        <v>6902328.0</v>
      </c>
      <c r="F3600" s="17">
        <v>8550403.0</v>
      </c>
      <c r="G3600" s="17">
        <v>9538710.0</v>
      </c>
      <c r="H3600" s="17">
        <v>1.0980452E7</v>
      </c>
    </row>
    <row r="3601">
      <c r="A3601" s="7" t="s">
        <v>7676</v>
      </c>
      <c r="B3601" s="17" t="s">
        <v>7677</v>
      </c>
      <c r="C3601" s="17">
        <v>28.0</v>
      </c>
      <c r="D3601" s="17">
        <v>9752984.321</v>
      </c>
      <c r="E3601" s="17">
        <v>4860016.0</v>
      </c>
      <c r="F3601" s="17">
        <v>7657046.0</v>
      </c>
      <c r="G3601" s="17">
        <v>1.4386365E7</v>
      </c>
      <c r="H3601" s="17">
        <v>2.202281E7</v>
      </c>
    </row>
    <row r="3602">
      <c r="A3602" s="7" t="s">
        <v>7678</v>
      </c>
      <c r="B3602" s="17" t="s">
        <v>7679</v>
      </c>
      <c r="C3602" s="17">
        <v>58.0</v>
      </c>
      <c r="D3602" s="17">
        <v>1.013853031E7</v>
      </c>
      <c r="E3602" s="17">
        <v>3973201.0</v>
      </c>
      <c r="F3602" s="17">
        <v>5250257.0</v>
      </c>
      <c r="G3602" s="17">
        <v>1.189155E7</v>
      </c>
      <c r="H3602" s="17">
        <v>1.6301613E7</v>
      </c>
    </row>
    <row r="3603">
      <c r="A3603" s="7" t="s">
        <v>7680</v>
      </c>
      <c r="B3603" s="17" t="s">
        <v>7681</v>
      </c>
      <c r="C3603" s="17">
        <v>5215841.0</v>
      </c>
      <c r="D3603" s="17">
        <v>8246687.539</v>
      </c>
      <c r="E3603" s="17">
        <v>2938673.0</v>
      </c>
      <c r="F3603" s="17">
        <v>4771184.0</v>
      </c>
      <c r="G3603" s="17">
        <v>8610000.0</v>
      </c>
      <c r="H3603" s="17">
        <v>1.573854E7</v>
      </c>
    </row>
    <row r="3604">
      <c r="A3604" s="7" t="s">
        <v>7682</v>
      </c>
      <c r="B3604" s="17" t="s">
        <v>7683</v>
      </c>
      <c r="C3604" s="17">
        <v>132967.0</v>
      </c>
      <c r="D3604" s="17">
        <v>7792714.536</v>
      </c>
      <c r="E3604" s="17">
        <v>2837123.0</v>
      </c>
      <c r="F3604" s="17">
        <v>4538446.0</v>
      </c>
      <c r="G3604" s="17">
        <v>8294993.0</v>
      </c>
      <c r="H3604" s="17">
        <v>1.5E7</v>
      </c>
    </row>
    <row r="3605">
      <c r="A3605" s="7" t="s">
        <v>7684</v>
      </c>
      <c r="B3605" s="17" t="s">
        <v>7685</v>
      </c>
      <c r="C3605" s="17">
        <v>1161.0</v>
      </c>
      <c r="D3605" s="17">
        <v>7840234.644</v>
      </c>
      <c r="E3605" s="17">
        <v>2911092.0</v>
      </c>
      <c r="F3605" s="17">
        <v>4467035.0</v>
      </c>
      <c r="G3605" s="17">
        <v>8129670.0</v>
      </c>
      <c r="H3605" s="17">
        <v>1.5428881E7</v>
      </c>
    </row>
    <row r="3606">
      <c r="A3606" s="7" t="s">
        <v>7686</v>
      </c>
      <c r="B3606" s="17" t="s">
        <v>7687</v>
      </c>
      <c r="C3606" s="17">
        <v>707.0</v>
      </c>
      <c r="D3606" s="17">
        <v>1.524866725E7</v>
      </c>
      <c r="E3606" s="17">
        <v>4142152.0</v>
      </c>
      <c r="F3606" s="17">
        <v>6866741.0</v>
      </c>
      <c r="G3606" s="17">
        <v>1.2823875E7</v>
      </c>
      <c r="H3606" s="17">
        <v>3.4529485E7</v>
      </c>
    </row>
    <row r="3607">
      <c r="A3607" s="7" t="s">
        <v>7688</v>
      </c>
      <c r="B3607" s="17" t="s">
        <v>7689</v>
      </c>
      <c r="C3607" s="17">
        <v>1937.0</v>
      </c>
      <c r="D3607" s="17">
        <v>1.287735562E7</v>
      </c>
      <c r="E3607" s="17">
        <v>5463071.0</v>
      </c>
      <c r="F3607" s="17">
        <v>7646018.0</v>
      </c>
      <c r="G3607" s="17">
        <v>1.1187253E7</v>
      </c>
      <c r="H3607" s="17">
        <v>2.4387437E7</v>
      </c>
    </row>
    <row r="3608">
      <c r="A3608" s="7" t="s">
        <v>7690</v>
      </c>
      <c r="B3608" s="17" t="s">
        <v>7691</v>
      </c>
      <c r="C3608" s="17">
        <v>10160.0</v>
      </c>
      <c r="D3608" s="17">
        <v>9796846.86</v>
      </c>
      <c r="E3608" s="17">
        <v>5469239.0</v>
      </c>
      <c r="F3608" s="17">
        <v>7211100.0</v>
      </c>
      <c r="G3608" s="17">
        <v>1.05252E7</v>
      </c>
      <c r="H3608" s="17">
        <v>1.7345522E7</v>
      </c>
    </row>
    <row r="3609">
      <c r="A3609" s="7" t="s">
        <v>7692</v>
      </c>
      <c r="B3609" s="17" t="s">
        <v>7693</v>
      </c>
      <c r="C3609" s="17">
        <v>1083.0</v>
      </c>
      <c r="D3609" s="17">
        <v>1.137897596E7</v>
      </c>
      <c r="E3609" s="17">
        <v>5807400.0</v>
      </c>
      <c r="F3609" s="17">
        <v>1.0233568E7</v>
      </c>
      <c r="G3609" s="17">
        <v>1.3005968E7</v>
      </c>
      <c r="H3609" s="17">
        <v>1.6727729E7</v>
      </c>
    </row>
    <row r="3610">
      <c r="A3610" s="7" t="s">
        <v>7694</v>
      </c>
      <c r="B3610" s="17" t="s">
        <v>7695</v>
      </c>
      <c r="C3610" s="17">
        <v>374769.0</v>
      </c>
      <c r="D3610" s="17">
        <v>8290916.373</v>
      </c>
      <c r="E3610" s="17">
        <v>3271973.0</v>
      </c>
      <c r="F3610" s="17">
        <v>5394000.0</v>
      </c>
      <c r="G3610" s="17">
        <v>9181095.0</v>
      </c>
      <c r="H3610" s="17">
        <v>1.5500452E7</v>
      </c>
    </row>
    <row r="3611">
      <c r="A3611" s="7" t="s">
        <v>7696</v>
      </c>
      <c r="B3611" s="17" t="s">
        <v>7697</v>
      </c>
      <c r="C3611" s="17">
        <v>928452.0</v>
      </c>
      <c r="D3611" s="17">
        <v>8944022.821</v>
      </c>
      <c r="E3611" s="17">
        <v>3080703.0</v>
      </c>
      <c r="F3611" s="17">
        <v>4986571.0</v>
      </c>
      <c r="G3611" s="17">
        <v>8935068.0</v>
      </c>
      <c r="H3611" s="17">
        <v>1.583318E7</v>
      </c>
    </row>
    <row r="3612">
      <c r="A3612" s="7" t="s">
        <v>7698</v>
      </c>
      <c r="B3612" s="17" t="s">
        <v>7699</v>
      </c>
      <c r="C3612" s="17">
        <v>40.0</v>
      </c>
      <c r="D3612" s="17">
        <v>6562722.95</v>
      </c>
      <c r="E3612" s="17">
        <v>3052219.0</v>
      </c>
      <c r="F3612" s="17">
        <v>5090892.0</v>
      </c>
      <c r="G3612" s="17">
        <v>7752738.0</v>
      </c>
      <c r="H3612" s="17">
        <v>1.1830106E7</v>
      </c>
    </row>
    <row r="3613">
      <c r="A3613" s="7" t="s">
        <v>7700</v>
      </c>
      <c r="B3613" s="17" t="s">
        <v>7701</v>
      </c>
      <c r="C3613" s="17">
        <v>20.0</v>
      </c>
      <c r="D3613" s="17">
        <v>2.04175654E7</v>
      </c>
      <c r="E3613" s="17">
        <v>5201342.0</v>
      </c>
      <c r="F3613" s="17">
        <v>1.229105E7</v>
      </c>
      <c r="G3613" s="17">
        <v>2.7979913E7</v>
      </c>
      <c r="H3613" s="17">
        <v>3.343936E7</v>
      </c>
    </row>
    <row r="3614">
      <c r="A3614" s="7" t="s">
        <v>7702</v>
      </c>
      <c r="B3614" s="17" t="s">
        <v>7703</v>
      </c>
      <c r="C3614" s="17">
        <v>23.0</v>
      </c>
      <c r="D3614" s="17">
        <v>4.063473891E7</v>
      </c>
      <c r="E3614" s="17">
        <v>7219363.0</v>
      </c>
      <c r="F3614" s="17">
        <v>2.064285E7</v>
      </c>
      <c r="G3614" s="17">
        <v>4.73512E7</v>
      </c>
      <c r="H3614" s="17">
        <v>1.175333E8</v>
      </c>
    </row>
    <row r="3615">
      <c r="A3615" s="7" t="s">
        <v>7704</v>
      </c>
      <c r="B3615" s="17" t="s">
        <v>7705</v>
      </c>
      <c r="C3615" s="17">
        <v>17.0</v>
      </c>
      <c r="D3615" s="17">
        <v>1.146074059E7</v>
      </c>
      <c r="E3615" s="17">
        <v>2774151.0</v>
      </c>
      <c r="F3615" s="17">
        <v>5293608.0</v>
      </c>
      <c r="G3615" s="17">
        <v>1.7060742E7</v>
      </c>
      <c r="H3615" s="17">
        <v>2.9735984E7</v>
      </c>
    </row>
    <row r="3616">
      <c r="A3616" s="7" t="s">
        <v>7706</v>
      </c>
      <c r="B3616" s="17" t="s">
        <v>7707</v>
      </c>
      <c r="C3616" s="17">
        <v>1.0</v>
      </c>
      <c r="D3616" s="17">
        <v>1.8878489E7</v>
      </c>
      <c r="E3616" s="17">
        <v>1.8878489E7</v>
      </c>
      <c r="F3616" s="17">
        <v>1.8878489E7</v>
      </c>
      <c r="G3616" s="17">
        <v>1.8878489E7</v>
      </c>
      <c r="H3616" s="17">
        <v>1.8878489E7</v>
      </c>
    </row>
    <row r="3617">
      <c r="A3617" s="7" t="s">
        <v>7708</v>
      </c>
      <c r="B3617" s="17" t="s">
        <v>7709</v>
      </c>
      <c r="C3617" s="17">
        <v>1.0</v>
      </c>
      <c r="D3617" s="17">
        <v>1.1006334E7</v>
      </c>
      <c r="E3617" s="17">
        <v>1.1006334E7</v>
      </c>
      <c r="F3617" s="17">
        <v>1.1006334E7</v>
      </c>
      <c r="G3617" s="17">
        <v>1.1006334E7</v>
      </c>
      <c r="H3617" s="17">
        <v>1.1006334E7</v>
      </c>
    </row>
    <row r="3618">
      <c r="A3618" s="7" t="s">
        <v>7710</v>
      </c>
      <c r="B3618" s="17" t="s">
        <v>7711</v>
      </c>
      <c r="C3618" s="17">
        <v>431.0</v>
      </c>
      <c r="D3618" s="17">
        <v>1.356964999E7</v>
      </c>
      <c r="E3618" s="17">
        <v>6901056.0</v>
      </c>
      <c r="F3618" s="17">
        <v>8860700.0</v>
      </c>
      <c r="G3618" s="17">
        <v>1.41279E7</v>
      </c>
      <c r="H3618" s="17">
        <v>2.2571916E7</v>
      </c>
    </row>
    <row r="3619">
      <c r="A3619" s="7" t="s">
        <v>7712</v>
      </c>
      <c r="B3619" s="17" t="s">
        <v>7713</v>
      </c>
      <c r="C3619" s="17">
        <v>9.0</v>
      </c>
      <c r="D3619" s="17">
        <v>1.836751011E7</v>
      </c>
      <c r="E3619" s="17">
        <v>5427500.0</v>
      </c>
      <c r="F3619" s="17">
        <v>1.1429509E7</v>
      </c>
      <c r="G3619" s="17">
        <v>2.34371E7</v>
      </c>
      <c r="H3619" s="17">
        <v>5.1323289E7</v>
      </c>
    </row>
    <row r="3620">
      <c r="A3620" s="7" t="s">
        <v>7714</v>
      </c>
      <c r="B3620" s="17" t="s">
        <v>7715</v>
      </c>
      <c r="C3620" s="17">
        <v>2.0</v>
      </c>
      <c r="D3620" s="17">
        <v>7513782.5</v>
      </c>
      <c r="E3620" s="17">
        <v>4807766.0</v>
      </c>
      <c r="F3620" s="17">
        <v>4807766.0</v>
      </c>
      <c r="G3620" s="17">
        <v>1.0219799E7</v>
      </c>
      <c r="H3620" s="17">
        <v>1.0219799E7</v>
      </c>
    </row>
    <row r="3621">
      <c r="A3621" s="7" t="s">
        <v>7716</v>
      </c>
      <c r="B3621" s="17" t="s">
        <v>7717</v>
      </c>
      <c r="C3621" s="17">
        <v>47.0</v>
      </c>
      <c r="D3621" s="17">
        <v>1.440071553E7</v>
      </c>
      <c r="E3621" s="17">
        <v>5755800.0</v>
      </c>
      <c r="F3621" s="17">
        <v>9484955.0</v>
      </c>
      <c r="G3621" s="17">
        <v>1.7060742E7</v>
      </c>
      <c r="H3621" s="17">
        <v>2.6780727E7</v>
      </c>
    </row>
    <row r="3622">
      <c r="A3622" s="7" t="s">
        <v>7718</v>
      </c>
      <c r="B3622" s="17" t="s">
        <v>7719</v>
      </c>
      <c r="C3622" s="17">
        <v>4.0</v>
      </c>
      <c r="D3622" s="17">
        <v>1.5501054E7</v>
      </c>
      <c r="E3622" s="17">
        <v>7775366.0</v>
      </c>
      <c r="F3622" s="17">
        <v>8593859.0</v>
      </c>
      <c r="G3622" s="17">
        <v>1.71218E7</v>
      </c>
      <c r="H3622" s="17">
        <v>2.8513191E7</v>
      </c>
    </row>
    <row r="3623">
      <c r="A3623" s="7" t="s">
        <v>7720</v>
      </c>
      <c r="B3623" s="17" t="s">
        <v>7721</v>
      </c>
      <c r="C3623" s="17">
        <v>1.0</v>
      </c>
      <c r="D3623" s="17">
        <v>1.4036879E7</v>
      </c>
      <c r="E3623" s="17">
        <v>1.4036879E7</v>
      </c>
      <c r="F3623" s="17">
        <v>1.4036879E7</v>
      </c>
      <c r="G3623" s="17">
        <v>1.4036879E7</v>
      </c>
      <c r="H3623" s="17">
        <v>1.4036879E7</v>
      </c>
    </row>
    <row r="3624">
      <c r="A3624" s="7" t="s">
        <v>7722</v>
      </c>
      <c r="B3624" s="17" t="s">
        <v>7723</v>
      </c>
      <c r="C3624" s="17">
        <v>18.0</v>
      </c>
      <c r="D3624" s="17">
        <v>9322765.556</v>
      </c>
      <c r="E3624" s="17">
        <v>3226700.0</v>
      </c>
      <c r="F3624" s="17">
        <v>6042600.0</v>
      </c>
      <c r="G3624" s="17">
        <v>1.12482E7</v>
      </c>
      <c r="H3624" s="17">
        <v>2.13633E7</v>
      </c>
    </row>
    <row r="3625">
      <c r="A3625" s="7" t="s">
        <v>7724</v>
      </c>
      <c r="B3625" s="17" t="s">
        <v>7725</v>
      </c>
      <c r="C3625" s="17">
        <v>1.0</v>
      </c>
      <c r="D3625" s="17">
        <v>4131300.0</v>
      </c>
      <c r="E3625" s="17">
        <v>4131300.0</v>
      </c>
      <c r="F3625" s="17">
        <v>4131300.0</v>
      </c>
      <c r="G3625" s="17">
        <v>4131300.0</v>
      </c>
      <c r="H3625" s="17">
        <v>4131300.0</v>
      </c>
    </row>
    <row r="3626">
      <c r="A3626" s="7" t="s">
        <v>7726</v>
      </c>
      <c r="B3626" s="17" t="s">
        <v>7727</v>
      </c>
      <c r="C3626" s="17">
        <v>3.0</v>
      </c>
      <c r="D3626" s="17">
        <v>4.894758867E7</v>
      </c>
      <c r="E3626" s="17">
        <v>1.6278114E7</v>
      </c>
      <c r="F3626" s="17">
        <v>1.7470782E7</v>
      </c>
      <c r="G3626" s="17">
        <v>1.1309387E8</v>
      </c>
      <c r="H3626" s="17">
        <v>1.1309387E8</v>
      </c>
    </row>
    <row r="3627">
      <c r="A3627" s="7" t="s">
        <v>7728</v>
      </c>
      <c r="B3627" s="17" t="s">
        <v>7729</v>
      </c>
      <c r="C3627" s="17">
        <v>588.0</v>
      </c>
      <c r="D3627" s="17">
        <v>1.422457667E7</v>
      </c>
      <c r="E3627" s="17">
        <v>4612781.0</v>
      </c>
      <c r="F3627" s="17">
        <v>8271364.0</v>
      </c>
      <c r="G3627" s="17">
        <v>1.691205E7</v>
      </c>
      <c r="H3627" s="17">
        <v>3.3818586E7</v>
      </c>
    </row>
    <row r="3628">
      <c r="A3628" s="7" t="s">
        <v>7730</v>
      </c>
      <c r="B3628" s="17" t="s">
        <v>7731</v>
      </c>
      <c r="C3628" s="17">
        <v>11.0</v>
      </c>
      <c r="D3628" s="17">
        <v>1.047606082E7</v>
      </c>
      <c r="E3628" s="17">
        <v>4657900.0</v>
      </c>
      <c r="F3628" s="17">
        <v>8496608.0</v>
      </c>
      <c r="G3628" s="17">
        <v>1.1973773E7</v>
      </c>
      <c r="H3628" s="17">
        <v>1.733409E7</v>
      </c>
    </row>
    <row r="3629">
      <c r="A3629" s="7" t="s">
        <v>7732</v>
      </c>
      <c r="B3629" s="17" t="s">
        <v>7733</v>
      </c>
      <c r="C3629" s="17">
        <v>1.0</v>
      </c>
      <c r="D3629" s="17">
        <v>2591052.0</v>
      </c>
      <c r="E3629" s="17">
        <v>2591052.0</v>
      </c>
      <c r="F3629" s="17">
        <v>2591052.0</v>
      </c>
      <c r="G3629" s="17">
        <v>2591052.0</v>
      </c>
      <c r="H3629" s="17">
        <v>2591052.0</v>
      </c>
    </row>
    <row r="3630">
      <c r="A3630" s="7" t="s">
        <v>7734</v>
      </c>
      <c r="B3630" s="17" t="s">
        <v>7735</v>
      </c>
      <c r="C3630" s="17">
        <v>10.0</v>
      </c>
      <c r="D3630" s="17">
        <v>1.86835275E7</v>
      </c>
      <c r="E3630" s="17">
        <v>3359402.0</v>
      </c>
      <c r="F3630" s="17">
        <v>4639990.0</v>
      </c>
      <c r="G3630" s="17">
        <v>3.0756847E7</v>
      </c>
      <c r="H3630" s="17">
        <v>4.6741941E7</v>
      </c>
    </row>
    <row r="3631">
      <c r="A3631" s="7" t="s">
        <v>7736</v>
      </c>
      <c r="B3631" s="17" t="s">
        <v>7737</v>
      </c>
      <c r="C3631" s="17">
        <v>202.0</v>
      </c>
      <c r="D3631" s="17">
        <v>7931462.015</v>
      </c>
      <c r="E3631" s="17">
        <v>2483859.0</v>
      </c>
      <c r="F3631" s="17">
        <v>5689620.0</v>
      </c>
      <c r="G3631" s="17">
        <v>9216437.0</v>
      </c>
      <c r="H3631" s="17">
        <v>1.8245208E7</v>
      </c>
    </row>
    <row r="3632">
      <c r="A3632" s="7" t="s">
        <v>7738</v>
      </c>
      <c r="B3632" s="17" t="s">
        <v>7739</v>
      </c>
      <c r="C3632" s="17">
        <v>26.0</v>
      </c>
      <c r="D3632" s="17">
        <v>2.012076196E7</v>
      </c>
      <c r="E3632" s="17">
        <v>5268982.0</v>
      </c>
      <c r="F3632" s="17">
        <v>1.1389312E7</v>
      </c>
      <c r="G3632" s="17">
        <v>1.9720517E7</v>
      </c>
      <c r="H3632" s="17">
        <v>2.943537E7</v>
      </c>
    </row>
    <row r="3633">
      <c r="A3633" s="7" t="s">
        <v>7740</v>
      </c>
      <c r="B3633" s="17" t="s">
        <v>7741</v>
      </c>
      <c r="C3633" s="17">
        <v>120.0</v>
      </c>
      <c r="D3633" s="17">
        <v>9486147.8</v>
      </c>
      <c r="E3633" s="17">
        <v>3813974.0</v>
      </c>
      <c r="F3633" s="17">
        <v>7869725.0</v>
      </c>
      <c r="G3633" s="17">
        <v>1.2183315E7</v>
      </c>
      <c r="H3633" s="17">
        <v>1.7101144E7</v>
      </c>
    </row>
    <row r="3634">
      <c r="A3634" s="7" t="s">
        <v>7742</v>
      </c>
      <c r="B3634" s="17" t="s">
        <v>7743</v>
      </c>
      <c r="C3634" s="17">
        <v>796.0</v>
      </c>
      <c r="D3634" s="17">
        <v>5994479.691</v>
      </c>
      <c r="E3634" s="17">
        <v>4202922.0</v>
      </c>
      <c r="F3634" s="17">
        <v>5117619.0</v>
      </c>
      <c r="G3634" s="17">
        <v>6871839.0</v>
      </c>
      <c r="H3634" s="17">
        <v>8909244.0</v>
      </c>
    </row>
    <row r="3635">
      <c r="A3635" s="7" t="s">
        <v>7744</v>
      </c>
      <c r="B3635" s="17" t="s">
        <v>7745</v>
      </c>
      <c r="C3635" s="17">
        <v>99.0</v>
      </c>
      <c r="D3635" s="17">
        <v>9342249.475</v>
      </c>
      <c r="E3635" s="17">
        <v>4652389.0</v>
      </c>
      <c r="F3635" s="17">
        <v>8019351.0</v>
      </c>
      <c r="G3635" s="17">
        <v>1.2066788E7</v>
      </c>
      <c r="H3635" s="17">
        <v>1.7189766E7</v>
      </c>
    </row>
    <row r="3636">
      <c r="A3636" s="7" t="s">
        <v>7746</v>
      </c>
      <c r="B3636" s="17" t="s">
        <v>7747</v>
      </c>
      <c r="C3636" s="17">
        <v>2.0</v>
      </c>
      <c r="D3636" s="17">
        <v>1.00216195E7</v>
      </c>
      <c r="E3636" s="17">
        <v>8609756.0</v>
      </c>
      <c r="F3636" s="17">
        <v>8609756.0</v>
      </c>
      <c r="G3636" s="17">
        <v>1.1433483E7</v>
      </c>
      <c r="H3636" s="17">
        <v>1.1433483E7</v>
      </c>
    </row>
    <row r="3637">
      <c r="A3637" s="7" t="s">
        <v>7748</v>
      </c>
      <c r="B3637" s="17" t="s">
        <v>7749</v>
      </c>
      <c r="C3637" s="17">
        <v>1.0</v>
      </c>
      <c r="D3637" s="17">
        <v>1.5279519E7</v>
      </c>
      <c r="E3637" s="17">
        <v>1.5279519E7</v>
      </c>
      <c r="F3637" s="17">
        <v>1.5279519E7</v>
      </c>
      <c r="G3637" s="17">
        <v>1.5279519E7</v>
      </c>
      <c r="H3637" s="17">
        <v>1.5279519E7</v>
      </c>
    </row>
    <row r="3638">
      <c r="A3638" s="7" t="s">
        <v>7750</v>
      </c>
      <c r="B3638" s="17" t="s">
        <v>7751</v>
      </c>
      <c r="C3638" s="17">
        <v>2.0</v>
      </c>
      <c r="D3638" s="17">
        <v>9822420.0</v>
      </c>
      <c r="E3638" s="17">
        <v>9396457.0</v>
      </c>
      <c r="F3638" s="17">
        <v>9396457.0</v>
      </c>
      <c r="G3638" s="17">
        <v>1.0248383E7</v>
      </c>
      <c r="H3638" s="17">
        <v>1.0248383E7</v>
      </c>
    </row>
    <row r="3639">
      <c r="A3639" s="7" t="s">
        <v>7752</v>
      </c>
      <c r="B3639" s="17" t="s">
        <v>7753</v>
      </c>
      <c r="C3639" s="17">
        <v>4.0</v>
      </c>
      <c r="D3639" s="17">
        <v>8803700.25</v>
      </c>
      <c r="E3639" s="17">
        <v>3639108.0</v>
      </c>
      <c r="F3639" s="17">
        <v>4277533.0</v>
      </c>
      <c r="G3639" s="17">
        <v>1.142271E7</v>
      </c>
      <c r="H3639" s="17">
        <v>1.587545E7</v>
      </c>
    </row>
    <row r="3640">
      <c r="A3640" s="7" t="s">
        <v>7754</v>
      </c>
      <c r="B3640" s="17" t="s">
        <v>7755</v>
      </c>
      <c r="C3640" s="17">
        <v>958.0</v>
      </c>
      <c r="D3640" s="17">
        <v>1.280038433E7</v>
      </c>
      <c r="E3640" s="17">
        <v>5724300.0</v>
      </c>
      <c r="F3640" s="17">
        <v>9027258.0</v>
      </c>
      <c r="G3640" s="17">
        <v>1.5469253E7</v>
      </c>
      <c r="H3640" s="17">
        <v>2.3749561E7</v>
      </c>
    </row>
    <row r="3641">
      <c r="A3641" s="7" t="s">
        <v>7756</v>
      </c>
      <c r="B3641" s="17" t="s">
        <v>7757</v>
      </c>
      <c r="C3641" s="17">
        <v>27.0</v>
      </c>
      <c r="D3641" s="17">
        <v>7795195.074</v>
      </c>
      <c r="E3641" s="17">
        <v>4874835.0</v>
      </c>
      <c r="F3641" s="17">
        <v>5400775.0</v>
      </c>
      <c r="G3641" s="17">
        <v>7611910.0</v>
      </c>
      <c r="H3641" s="17">
        <v>9816400.0</v>
      </c>
    </row>
    <row r="3642">
      <c r="A3642" s="7" t="s">
        <v>7758</v>
      </c>
      <c r="B3642" s="17" t="s">
        <v>7759</v>
      </c>
      <c r="C3642" s="17">
        <v>145.0</v>
      </c>
      <c r="D3642" s="17">
        <v>1.04104953E7</v>
      </c>
      <c r="E3642" s="17">
        <v>6866536.0</v>
      </c>
      <c r="F3642" s="17">
        <v>8114874.0</v>
      </c>
      <c r="G3642" s="17">
        <v>1.1488649E7</v>
      </c>
      <c r="H3642" s="17">
        <v>1.6826131E7</v>
      </c>
    </row>
    <row r="3643">
      <c r="A3643" s="7" t="s">
        <v>7760</v>
      </c>
      <c r="B3643" s="17" t="s">
        <v>7761</v>
      </c>
      <c r="C3643" s="17">
        <v>125.0</v>
      </c>
      <c r="D3643" s="17">
        <v>1.307874947E7</v>
      </c>
      <c r="E3643" s="17">
        <v>8070735.0</v>
      </c>
      <c r="F3643" s="17">
        <v>9650049.0</v>
      </c>
      <c r="G3643" s="17">
        <v>1.4901331E7</v>
      </c>
      <c r="H3643" s="17">
        <v>2.0089588E7</v>
      </c>
    </row>
    <row r="3644">
      <c r="A3644" s="7" t="s">
        <v>7762</v>
      </c>
      <c r="B3644" s="17" t="s">
        <v>7763</v>
      </c>
      <c r="C3644" s="17">
        <v>130.0</v>
      </c>
      <c r="D3644" s="17">
        <v>1.117964762E7</v>
      </c>
      <c r="E3644" s="17">
        <v>7332786.0</v>
      </c>
      <c r="F3644" s="17">
        <v>1.01083E7</v>
      </c>
      <c r="G3644" s="17">
        <v>1.2263847E7</v>
      </c>
      <c r="H3644" s="17">
        <v>1.81197E7</v>
      </c>
    </row>
    <row r="3645">
      <c r="A3645" s="7" t="s">
        <v>7764</v>
      </c>
      <c r="B3645" s="17" t="s">
        <v>7765</v>
      </c>
      <c r="C3645" s="17">
        <v>2.0</v>
      </c>
      <c r="D3645" s="17">
        <v>3.14561465E7</v>
      </c>
      <c r="E3645" s="17">
        <v>1.3892032E7</v>
      </c>
      <c r="F3645" s="17">
        <v>1.3892032E7</v>
      </c>
      <c r="G3645" s="17">
        <v>4.9020261E7</v>
      </c>
      <c r="H3645" s="17">
        <v>4.9020261E7</v>
      </c>
    </row>
    <row r="3646">
      <c r="A3646" s="7" t="s">
        <v>7766</v>
      </c>
      <c r="B3646" s="17" t="s">
        <v>7767</v>
      </c>
      <c r="C3646" s="17">
        <v>10.0</v>
      </c>
      <c r="D3646" s="17">
        <v>1.09700628E7</v>
      </c>
      <c r="E3646" s="17">
        <v>6900022.0</v>
      </c>
      <c r="F3646" s="17">
        <v>8909086.0</v>
      </c>
      <c r="G3646" s="17">
        <v>1.1228713E7</v>
      </c>
      <c r="H3646" s="17">
        <v>1.2134376E7</v>
      </c>
    </row>
    <row r="3647">
      <c r="A3647" s="7" t="s">
        <v>7768</v>
      </c>
      <c r="B3647" s="17" t="s">
        <v>7769</v>
      </c>
      <c r="C3647" s="17">
        <v>1204.0</v>
      </c>
      <c r="D3647" s="17">
        <v>1.526237414E7</v>
      </c>
      <c r="E3647" s="17">
        <v>7449383.0</v>
      </c>
      <c r="F3647" s="17">
        <v>1.0940099E7</v>
      </c>
      <c r="G3647" s="17">
        <v>1.6884044E7</v>
      </c>
      <c r="H3647" s="17">
        <v>2.9948876E7</v>
      </c>
    </row>
    <row r="3648">
      <c r="A3648" s="7" t="s">
        <v>7770</v>
      </c>
      <c r="B3648" s="17" t="s">
        <v>7771</v>
      </c>
      <c r="C3648" s="17">
        <v>16.0</v>
      </c>
      <c r="D3648" s="17">
        <v>7731154.438</v>
      </c>
      <c r="E3648" s="17">
        <v>4132265.0</v>
      </c>
      <c r="F3648" s="17">
        <v>4400551.0</v>
      </c>
      <c r="G3648" s="17">
        <v>6040049.0</v>
      </c>
      <c r="H3648" s="17">
        <v>2.81604E7</v>
      </c>
    </row>
    <row r="3649">
      <c r="A3649" s="7" t="s">
        <v>7772</v>
      </c>
      <c r="B3649" s="17" t="s">
        <v>7773</v>
      </c>
      <c r="C3649" s="17">
        <v>19.0</v>
      </c>
      <c r="D3649" s="17">
        <v>8287262.842</v>
      </c>
      <c r="E3649" s="17">
        <v>5242739.0</v>
      </c>
      <c r="F3649" s="17">
        <v>7020561.0</v>
      </c>
      <c r="G3649" s="17">
        <v>9458920.0</v>
      </c>
      <c r="H3649" s="17">
        <v>1.1684178E7</v>
      </c>
    </row>
    <row r="3650">
      <c r="A3650" s="7" t="s">
        <v>7774</v>
      </c>
      <c r="B3650" s="17" t="s">
        <v>7775</v>
      </c>
      <c r="C3650" s="17">
        <v>246.0</v>
      </c>
      <c r="D3650" s="17">
        <v>7459299.764</v>
      </c>
      <c r="E3650" s="17">
        <v>5047906.0</v>
      </c>
      <c r="F3650" s="17">
        <v>6205930.0</v>
      </c>
      <c r="G3650" s="17">
        <v>8041483.0</v>
      </c>
      <c r="H3650" s="17">
        <v>1.12671E7</v>
      </c>
    </row>
    <row r="3651">
      <c r="A3651" s="7" t="s">
        <v>7776</v>
      </c>
      <c r="B3651" s="17" t="s">
        <v>7777</v>
      </c>
      <c r="C3651" s="17">
        <v>66.0</v>
      </c>
      <c r="D3651" s="17">
        <v>1.356576429E7</v>
      </c>
      <c r="E3651" s="17">
        <v>3544315.0</v>
      </c>
      <c r="F3651" s="17">
        <v>5866222.0</v>
      </c>
      <c r="G3651" s="17">
        <v>1.4882674E7</v>
      </c>
      <c r="H3651" s="17">
        <v>3.3364883E7</v>
      </c>
    </row>
    <row r="3652">
      <c r="A3652" s="7" t="s">
        <v>7778</v>
      </c>
      <c r="B3652" s="17" t="s">
        <v>7779</v>
      </c>
      <c r="C3652" s="17">
        <v>57.0</v>
      </c>
      <c r="D3652" s="17">
        <v>1.551478818E7</v>
      </c>
      <c r="E3652" s="17">
        <v>6808902.0</v>
      </c>
      <c r="F3652" s="17">
        <v>1.36035E7</v>
      </c>
      <c r="G3652" s="17">
        <v>1.7581395E7</v>
      </c>
      <c r="H3652" s="17">
        <v>3.6450896E7</v>
      </c>
    </row>
    <row r="3653">
      <c r="A3653" s="7" t="s">
        <v>7780</v>
      </c>
      <c r="B3653" s="17" t="s">
        <v>7781</v>
      </c>
      <c r="C3653" s="17">
        <v>72.0</v>
      </c>
      <c r="D3653" s="17">
        <v>2.108542582E7</v>
      </c>
      <c r="E3653" s="17">
        <v>1.2276063E7</v>
      </c>
      <c r="F3653" s="17">
        <v>1.7422132E7</v>
      </c>
      <c r="G3653" s="17">
        <v>2.4121908E7</v>
      </c>
      <c r="H3653" s="17">
        <v>4.0686126E7</v>
      </c>
    </row>
    <row r="3654">
      <c r="A3654" s="7" t="s">
        <v>7782</v>
      </c>
      <c r="B3654" s="17" t="s">
        <v>7783</v>
      </c>
      <c r="C3654" s="17">
        <v>149.0</v>
      </c>
      <c r="D3654" s="17">
        <v>1.214220997E7</v>
      </c>
      <c r="E3654" s="17">
        <v>5833097.0</v>
      </c>
      <c r="F3654" s="17">
        <v>1.2264396E7</v>
      </c>
      <c r="G3654" s="17">
        <v>1.5396165E7</v>
      </c>
      <c r="H3654" s="17">
        <v>2.0581751E7</v>
      </c>
    </row>
    <row r="3655">
      <c r="A3655" s="7" t="s">
        <v>7784</v>
      </c>
      <c r="B3655" s="17" t="s">
        <v>7785</v>
      </c>
      <c r="C3655" s="17">
        <v>2.0</v>
      </c>
      <c r="D3655" s="17">
        <v>1.37557035E7</v>
      </c>
      <c r="E3655" s="17">
        <v>1.0778244E7</v>
      </c>
      <c r="F3655" s="17">
        <v>1.0778244E7</v>
      </c>
      <c r="G3655" s="17">
        <v>1.6733163E7</v>
      </c>
      <c r="H3655" s="17">
        <v>1.6733163E7</v>
      </c>
    </row>
    <row r="3656">
      <c r="A3656" s="7" t="s">
        <v>7786</v>
      </c>
      <c r="B3656" s="17" t="s">
        <v>7787</v>
      </c>
      <c r="C3656" s="17">
        <v>5.0</v>
      </c>
      <c r="D3656" s="17">
        <v>7531972.2</v>
      </c>
      <c r="E3656" s="17">
        <v>5105186.0</v>
      </c>
      <c r="F3656" s="17">
        <v>5181340.0</v>
      </c>
      <c r="G3656" s="17">
        <v>6545160.0</v>
      </c>
      <c r="H3656" s="17">
        <v>1.7396057E7</v>
      </c>
    </row>
    <row r="3657">
      <c r="A3657" s="7" t="s">
        <v>7788</v>
      </c>
      <c r="B3657" s="17" t="s">
        <v>7789</v>
      </c>
      <c r="C3657" s="17">
        <v>23.0</v>
      </c>
      <c r="D3657" s="17">
        <v>6424589.0</v>
      </c>
      <c r="E3657" s="17">
        <v>3536774.0</v>
      </c>
      <c r="F3657" s="17">
        <v>5101813.0</v>
      </c>
      <c r="G3657" s="17">
        <v>6837450.0</v>
      </c>
      <c r="H3657" s="17">
        <v>1.2363242E7</v>
      </c>
    </row>
    <row r="3658">
      <c r="A3658" s="7" t="s">
        <v>7790</v>
      </c>
      <c r="B3658" s="17" t="s">
        <v>7791</v>
      </c>
      <c r="C3658" s="17">
        <v>608.0</v>
      </c>
      <c r="D3658" s="17">
        <v>2.08606782E7</v>
      </c>
      <c r="E3658" s="17">
        <v>8215332.0</v>
      </c>
      <c r="F3658" s="17">
        <v>1.3369029E7</v>
      </c>
      <c r="G3658" s="17">
        <v>2.201685E7</v>
      </c>
      <c r="H3658" s="17">
        <v>3.8769886E7</v>
      </c>
    </row>
    <row r="3659">
      <c r="A3659" s="7" t="s">
        <v>7792</v>
      </c>
      <c r="B3659" s="17" t="s">
        <v>7793</v>
      </c>
      <c r="C3659" s="17">
        <v>15.0</v>
      </c>
      <c r="D3659" s="17">
        <v>3.547750527E7</v>
      </c>
      <c r="E3659" s="17">
        <v>7623924.0</v>
      </c>
      <c r="F3659" s="17">
        <v>2.1621846E7</v>
      </c>
      <c r="G3659" s="17">
        <v>4.1185481E7</v>
      </c>
      <c r="H3659" s="17">
        <v>1.08735807E8</v>
      </c>
    </row>
    <row r="3660">
      <c r="A3660" s="7" t="s">
        <v>7794</v>
      </c>
      <c r="B3660" s="17" t="s">
        <v>7795</v>
      </c>
      <c r="C3660" s="17">
        <v>2.0</v>
      </c>
      <c r="D3660" s="17">
        <v>5.7558634E7</v>
      </c>
      <c r="E3660" s="17">
        <v>1.6077829E7</v>
      </c>
      <c r="F3660" s="17">
        <v>1.6077829E7</v>
      </c>
      <c r="G3660" s="17">
        <v>9.9039439E7</v>
      </c>
      <c r="H3660" s="17">
        <v>9.9039439E7</v>
      </c>
    </row>
    <row r="3661">
      <c r="A3661" s="7" t="s">
        <v>7796</v>
      </c>
      <c r="B3661" s="17" t="s">
        <v>7797</v>
      </c>
      <c r="C3661" s="17">
        <v>91.0</v>
      </c>
      <c r="D3661" s="17">
        <v>1.599848027E7</v>
      </c>
      <c r="E3661" s="17">
        <v>7830797.0</v>
      </c>
      <c r="F3661" s="17">
        <v>1.2131821E7</v>
      </c>
      <c r="G3661" s="17">
        <v>1.834875E7</v>
      </c>
      <c r="H3661" s="17">
        <v>3.2586868E7</v>
      </c>
    </row>
    <row r="3662">
      <c r="A3662" s="7" t="s">
        <v>7798</v>
      </c>
      <c r="B3662" s="17" t="s">
        <v>7799</v>
      </c>
      <c r="C3662" s="17">
        <v>43.0</v>
      </c>
      <c r="D3662" s="17">
        <v>2.459293826E7</v>
      </c>
      <c r="E3662" s="17">
        <v>9540884.0</v>
      </c>
      <c r="F3662" s="17">
        <v>1.6737465E7</v>
      </c>
      <c r="G3662" s="17">
        <v>2.8622682E7</v>
      </c>
      <c r="H3662" s="17">
        <v>4.717544E7</v>
      </c>
    </row>
    <row r="3663">
      <c r="A3663" s="7" t="s">
        <v>7800</v>
      </c>
      <c r="B3663" s="17" t="s">
        <v>7801</v>
      </c>
      <c r="C3663" s="17">
        <v>27.0</v>
      </c>
      <c r="D3663" s="17">
        <v>1.713931667E7</v>
      </c>
      <c r="E3663" s="17">
        <v>8154013.0</v>
      </c>
      <c r="F3663" s="17">
        <v>1.128605E7</v>
      </c>
      <c r="G3663" s="17">
        <v>2.0074489E7</v>
      </c>
      <c r="H3663" s="17">
        <v>3.300275E7</v>
      </c>
    </row>
    <row r="3664">
      <c r="A3664" s="7" t="s">
        <v>7802</v>
      </c>
      <c r="B3664" s="17" t="s">
        <v>7803</v>
      </c>
      <c r="C3664" s="17">
        <v>3.0</v>
      </c>
      <c r="D3664" s="17">
        <v>5604188.0</v>
      </c>
      <c r="E3664" s="17">
        <v>3014400.0</v>
      </c>
      <c r="F3664" s="17">
        <v>6656987.0</v>
      </c>
      <c r="G3664" s="17">
        <v>7141177.0</v>
      </c>
      <c r="H3664" s="17">
        <v>7141177.0</v>
      </c>
    </row>
    <row r="3665">
      <c r="A3665" s="7" t="s">
        <v>7804</v>
      </c>
      <c r="B3665" s="17" t="s">
        <v>7805</v>
      </c>
      <c r="C3665" s="17">
        <v>952.0</v>
      </c>
      <c r="D3665" s="17">
        <v>1.582667337E7</v>
      </c>
      <c r="E3665" s="17">
        <v>5650370.0</v>
      </c>
      <c r="F3665" s="17">
        <v>1.1631599E7</v>
      </c>
      <c r="G3665" s="17">
        <v>1.84149E7</v>
      </c>
      <c r="H3665" s="17">
        <v>3.1284916E7</v>
      </c>
    </row>
    <row r="3666">
      <c r="A3666" s="7" t="s">
        <v>7806</v>
      </c>
      <c r="B3666" s="17" t="s">
        <v>7807</v>
      </c>
      <c r="C3666" s="17">
        <v>14.0</v>
      </c>
      <c r="D3666" s="17">
        <v>1.106322329E7</v>
      </c>
      <c r="E3666" s="17">
        <v>3899760.0</v>
      </c>
      <c r="F3666" s="17">
        <v>7199500.0</v>
      </c>
      <c r="G3666" s="17">
        <v>1.2074579E7</v>
      </c>
      <c r="H3666" s="17">
        <v>3.0866902E7</v>
      </c>
    </row>
    <row r="3667">
      <c r="A3667" s="7" t="s">
        <v>7808</v>
      </c>
      <c r="B3667" s="17" t="s">
        <v>7809</v>
      </c>
      <c r="C3667" s="17">
        <v>1.0</v>
      </c>
      <c r="D3667" s="17">
        <v>1.6800111E7</v>
      </c>
      <c r="E3667" s="17">
        <v>1.6800111E7</v>
      </c>
      <c r="F3667" s="17">
        <v>1.6800111E7</v>
      </c>
      <c r="G3667" s="17">
        <v>1.6800111E7</v>
      </c>
      <c r="H3667" s="17">
        <v>1.6800111E7</v>
      </c>
    </row>
    <row r="3668">
      <c r="A3668" s="7" t="s">
        <v>7810</v>
      </c>
      <c r="B3668" s="17" t="s">
        <v>7811</v>
      </c>
      <c r="C3668" s="17">
        <v>9.0</v>
      </c>
      <c r="D3668" s="17">
        <v>1.148756378E7</v>
      </c>
      <c r="E3668" s="17">
        <v>8144958.0</v>
      </c>
      <c r="F3668" s="17">
        <v>9416540.0</v>
      </c>
      <c r="G3668" s="17">
        <v>1.4462213E7</v>
      </c>
      <c r="H3668" s="17">
        <v>2.107268E7</v>
      </c>
    </row>
    <row r="3669">
      <c r="A3669" s="7" t="s">
        <v>7812</v>
      </c>
      <c r="B3669" s="17" t="s">
        <v>7813</v>
      </c>
      <c r="C3669" s="17">
        <v>154.0</v>
      </c>
      <c r="D3669" s="17">
        <v>1.062128145E7</v>
      </c>
      <c r="E3669" s="17">
        <v>5365840.0</v>
      </c>
      <c r="F3669" s="17">
        <v>7295273.0</v>
      </c>
      <c r="G3669" s="17">
        <v>1.3603912E7</v>
      </c>
      <c r="H3669" s="17">
        <v>2.112855E7</v>
      </c>
    </row>
    <row r="3670">
      <c r="A3670" s="7" t="s">
        <v>7814</v>
      </c>
      <c r="B3670" s="17" t="s">
        <v>7815</v>
      </c>
      <c r="C3670" s="17">
        <v>2.0</v>
      </c>
      <c r="D3670" s="17">
        <v>7269602.5</v>
      </c>
      <c r="E3670" s="17">
        <v>6732098.0</v>
      </c>
      <c r="F3670" s="17">
        <v>6732098.0</v>
      </c>
      <c r="G3670" s="17">
        <v>7807107.0</v>
      </c>
      <c r="H3670" s="17">
        <v>7807107.0</v>
      </c>
    </row>
    <row r="3671">
      <c r="A3671" s="7" t="s">
        <v>7816</v>
      </c>
      <c r="B3671" s="17" t="s">
        <v>7817</v>
      </c>
      <c r="C3671" s="17">
        <v>2108.0</v>
      </c>
      <c r="D3671" s="17">
        <v>5291892.748</v>
      </c>
      <c r="E3671" s="17">
        <v>2627720.0</v>
      </c>
      <c r="F3671" s="17">
        <v>3707450.0</v>
      </c>
      <c r="G3671" s="17">
        <v>5391891.0</v>
      </c>
      <c r="H3671" s="17">
        <v>8361499.0</v>
      </c>
    </row>
    <row r="3672">
      <c r="A3672" s="7" t="s">
        <v>7818</v>
      </c>
      <c r="B3672" s="17" t="s">
        <v>7819</v>
      </c>
      <c r="C3672" s="17">
        <v>384.0</v>
      </c>
      <c r="D3672" s="17">
        <v>2.070464284E7</v>
      </c>
      <c r="E3672" s="17">
        <v>3840055.0</v>
      </c>
      <c r="F3672" s="17">
        <v>8058017.0</v>
      </c>
      <c r="G3672" s="17">
        <v>2.050315E7</v>
      </c>
      <c r="H3672" s="17">
        <v>5.0104121E7</v>
      </c>
    </row>
    <row r="3673">
      <c r="A3673" s="7" t="s">
        <v>7820</v>
      </c>
      <c r="B3673" s="17" t="s">
        <v>7821</v>
      </c>
      <c r="C3673" s="17">
        <v>1748.0</v>
      </c>
      <c r="D3673" s="17">
        <v>9068159.576</v>
      </c>
      <c r="E3673" s="17">
        <v>2715414.0</v>
      </c>
      <c r="F3673" s="17">
        <v>4070200.0</v>
      </c>
      <c r="G3673" s="17">
        <v>7271186.0</v>
      </c>
      <c r="H3673" s="17">
        <v>1.4321963E7</v>
      </c>
    </row>
    <row r="3674">
      <c r="A3674" s="7" t="s">
        <v>7822</v>
      </c>
      <c r="B3674" s="17" t="s">
        <v>7823</v>
      </c>
      <c r="C3674" s="17">
        <v>3096.0</v>
      </c>
      <c r="D3674" s="17">
        <v>4519407.51</v>
      </c>
      <c r="E3674" s="17">
        <v>1997450.0</v>
      </c>
      <c r="F3674" s="17">
        <v>2863048.0</v>
      </c>
      <c r="G3674" s="17">
        <v>4476789.0</v>
      </c>
      <c r="H3674" s="17">
        <v>7267009.0</v>
      </c>
    </row>
    <row r="3675">
      <c r="A3675" s="7" t="s">
        <v>7824</v>
      </c>
      <c r="B3675" s="17" t="s">
        <v>7825</v>
      </c>
      <c r="C3675" s="17">
        <v>116.0</v>
      </c>
      <c r="D3675" s="17">
        <v>5463940.931</v>
      </c>
      <c r="E3675" s="17">
        <v>2920426.0</v>
      </c>
      <c r="F3675" s="17">
        <v>3842800.0</v>
      </c>
      <c r="G3675" s="17">
        <v>5281400.0</v>
      </c>
      <c r="H3675" s="17">
        <v>9312300.0</v>
      </c>
    </row>
    <row r="3676">
      <c r="A3676" s="7" t="s">
        <v>7826</v>
      </c>
      <c r="B3676" s="17" t="s">
        <v>7827</v>
      </c>
      <c r="C3676" s="17">
        <v>3.0</v>
      </c>
      <c r="D3676" s="17">
        <v>7353193.0</v>
      </c>
      <c r="E3676" s="17">
        <v>2103279.0</v>
      </c>
      <c r="F3676" s="17">
        <v>3970500.0</v>
      </c>
      <c r="G3676" s="17">
        <v>1.59858E7</v>
      </c>
      <c r="H3676" s="17">
        <v>1.59858E7</v>
      </c>
    </row>
    <row r="3677">
      <c r="A3677" s="7" t="s">
        <v>7828</v>
      </c>
      <c r="B3677" s="17" t="s">
        <v>7829</v>
      </c>
      <c r="C3677" s="17">
        <v>2.0</v>
      </c>
      <c r="D3677" s="17">
        <v>1.5217659E7</v>
      </c>
      <c r="E3677" s="17">
        <v>7158077.0</v>
      </c>
      <c r="F3677" s="17">
        <v>7158077.0</v>
      </c>
      <c r="G3677" s="17">
        <v>2.3277241E7</v>
      </c>
      <c r="H3677" s="17">
        <v>2.3277241E7</v>
      </c>
    </row>
    <row r="3678">
      <c r="A3678" s="7" t="s">
        <v>7830</v>
      </c>
      <c r="B3678" s="17" t="s">
        <v>7831</v>
      </c>
      <c r="C3678" s="17">
        <v>2.0</v>
      </c>
      <c r="D3678" s="17">
        <v>9833614.0</v>
      </c>
      <c r="E3678" s="17">
        <v>5733128.0</v>
      </c>
      <c r="F3678" s="17">
        <v>5733128.0</v>
      </c>
      <c r="G3678" s="17">
        <v>1.39341E7</v>
      </c>
      <c r="H3678" s="17">
        <v>1.39341E7</v>
      </c>
    </row>
    <row r="3679">
      <c r="A3679" s="7" t="s">
        <v>7832</v>
      </c>
      <c r="B3679" s="17" t="s">
        <v>7833</v>
      </c>
      <c r="C3679" s="17">
        <v>86.0</v>
      </c>
      <c r="D3679" s="17">
        <v>5321157.081</v>
      </c>
      <c r="E3679" s="17">
        <v>2480854.0</v>
      </c>
      <c r="F3679" s="17">
        <v>3491377.0</v>
      </c>
      <c r="G3679" s="17">
        <v>6308000.0</v>
      </c>
      <c r="H3679" s="17">
        <v>1.0350069E7</v>
      </c>
    </row>
    <row r="3680">
      <c r="A3680" s="7" t="s">
        <v>7834</v>
      </c>
      <c r="B3680" s="17" t="s">
        <v>7835</v>
      </c>
      <c r="C3680" s="17">
        <v>1323.0</v>
      </c>
      <c r="D3680" s="17">
        <v>1.021186159E7</v>
      </c>
      <c r="E3680" s="17">
        <v>2461501.0</v>
      </c>
      <c r="F3680" s="17">
        <v>3843939.0</v>
      </c>
      <c r="G3680" s="17">
        <v>7711119.0</v>
      </c>
      <c r="H3680" s="17">
        <v>1.9044308E7</v>
      </c>
    </row>
    <row r="3681">
      <c r="A3681" s="7" t="s">
        <v>7836</v>
      </c>
      <c r="B3681" s="17" t="s">
        <v>7837</v>
      </c>
      <c r="C3681" s="17">
        <v>2307.0</v>
      </c>
      <c r="D3681" s="17">
        <v>2.235479115E7</v>
      </c>
      <c r="E3681" s="17">
        <v>7207902.0</v>
      </c>
      <c r="F3681" s="17">
        <v>1.378473E7</v>
      </c>
      <c r="G3681" s="17">
        <v>2.6548465E7</v>
      </c>
      <c r="H3681" s="17">
        <v>4.8354966E7</v>
      </c>
    </row>
    <row r="3682">
      <c r="A3682" s="7" t="s">
        <v>7838</v>
      </c>
      <c r="B3682" s="17" t="s">
        <v>7840</v>
      </c>
      <c r="C3682" s="17">
        <v>99.0</v>
      </c>
      <c r="D3682" s="17">
        <v>1.443131038E7</v>
      </c>
      <c r="E3682" s="17">
        <v>5893935.0</v>
      </c>
      <c r="F3682" s="17">
        <v>7762735.0</v>
      </c>
      <c r="G3682" s="17">
        <v>1.7194577E7</v>
      </c>
      <c r="H3682" s="17">
        <v>3.4927463E7</v>
      </c>
    </row>
    <row r="3683">
      <c r="A3683" s="7" t="s">
        <v>7841</v>
      </c>
      <c r="B3683" s="17" t="s">
        <v>7842</v>
      </c>
      <c r="C3683" s="17">
        <v>6.0</v>
      </c>
      <c r="D3683" s="17">
        <v>1.06026155E7</v>
      </c>
      <c r="E3683" s="17">
        <v>5529830.0</v>
      </c>
      <c r="F3683" s="17">
        <v>7941858.0</v>
      </c>
      <c r="G3683" s="17">
        <v>1.19107E7</v>
      </c>
      <c r="H3683" s="17">
        <v>2.5269075E7</v>
      </c>
    </row>
    <row r="3684">
      <c r="A3684" s="7" t="s">
        <v>7843</v>
      </c>
      <c r="B3684" s="17" t="s">
        <v>7844</v>
      </c>
      <c r="C3684" s="17">
        <v>347.0</v>
      </c>
      <c r="D3684" s="17">
        <v>1.525013209E7</v>
      </c>
      <c r="E3684" s="17">
        <v>6321182.0</v>
      </c>
      <c r="F3684" s="17">
        <v>1.002268E7</v>
      </c>
      <c r="G3684" s="17">
        <v>1.8996227E7</v>
      </c>
      <c r="H3684" s="17">
        <v>3.0782305E7</v>
      </c>
    </row>
    <row r="3685">
      <c r="A3685" s="7" t="s">
        <v>7845</v>
      </c>
      <c r="B3685" s="17" t="s">
        <v>7846</v>
      </c>
      <c r="C3685" s="17">
        <v>326.0</v>
      </c>
      <c r="D3685" s="17">
        <v>2.540600664E7</v>
      </c>
      <c r="E3685" s="17">
        <v>1.1774878E7</v>
      </c>
      <c r="F3685" s="17">
        <v>1.7434134E7</v>
      </c>
      <c r="G3685" s="17">
        <v>2.8451113E7</v>
      </c>
      <c r="H3685" s="17">
        <v>4.7016419E7</v>
      </c>
    </row>
    <row r="3686">
      <c r="A3686" s="7" t="s">
        <v>7847</v>
      </c>
      <c r="B3686" s="17" t="s">
        <v>7848</v>
      </c>
      <c r="C3686" s="17">
        <v>1.0</v>
      </c>
      <c r="D3686" s="17">
        <v>2502511.0</v>
      </c>
      <c r="E3686" s="17">
        <v>2502511.0</v>
      </c>
      <c r="F3686" s="17">
        <v>2502511.0</v>
      </c>
      <c r="G3686" s="17">
        <v>2502511.0</v>
      </c>
      <c r="H3686" s="17">
        <v>2502511.0</v>
      </c>
    </row>
    <row r="3687">
      <c r="A3687" s="7" t="s">
        <v>7849</v>
      </c>
      <c r="B3687" s="17" t="s">
        <v>7850</v>
      </c>
      <c r="C3687" s="17">
        <v>4.0</v>
      </c>
      <c r="D3687" s="17">
        <v>2.415144225E7</v>
      </c>
      <c r="E3687" s="17">
        <v>1.39221E7</v>
      </c>
      <c r="F3687" s="17">
        <v>1.8540569E7</v>
      </c>
      <c r="G3687" s="17">
        <v>2.49885E7</v>
      </c>
      <c r="H3687" s="17">
        <v>3.91546E7</v>
      </c>
    </row>
    <row r="3688">
      <c r="A3688" s="7" t="s">
        <v>7851</v>
      </c>
      <c r="B3688" s="17" t="s">
        <v>7852</v>
      </c>
      <c r="C3688" s="17">
        <v>162.0</v>
      </c>
      <c r="D3688" s="17">
        <v>2.391149578E7</v>
      </c>
      <c r="E3688" s="17">
        <v>1.249899E7</v>
      </c>
      <c r="F3688" s="17">
        <v>1.6696383E7</v>
      </c>
      <c r="G3688" s="17">
        <v>2.33187E7</v>
      </c>
      <c r="H3688" s="17">
        <v>3.21676E7</v>
      </c>
    </row>
    <row r="3689">
      <c r="A3689" s="7" t="s">
        <v>7853</v>
      </c>
      <c r="B3689" s="17" t="s">
        <v>7854</v>
      </c>
      <c r="C3689" s="17">
        <v>42.0</v>
      </c>
      <c r="D3689" s="17">
        <v>1.580332726E7</v>
      </c>
      <c r="E3689" s="17">
        <v>9021291.0</v>
      </c>
      <c r="F3689" s="17">
        <v>1.4463773E7</v>
      </c>
      <c r="G3689" s="17">
        <v>2.1012427E7</v>
      </c>
      <c r="H3689" s="17">
        <v>2.7570041E7</v>
      </c>
    </row>
    <row r="3690">
      <c r="A3690" s="7" t="s">
        <v>7855</v>
      </c>
      <c r="B3690" s="17" t="s">
        <v>7856</v>
      </c>
      <c r="C3690" s="17">
        <v>38933.0</v>
      </c>
      <c r="D3690" s="17">
        <v>7233567.226</v>
      </c>
      <c r="E3690" s="17">
        <v>2403139.0</v>
      </c>
      <c r="F3690" s="17">
        <v>3590706.0</v>
      </c>
      <c r="G3690" s="17">
        <v>6169054.0</v>
      </c>
      <c r="H3690" s="17">
        <v>1.2683601E7</v>
      </c>
    </row>
    <row r="3691">
      <c r="A3691" s="7" t="s">
        <v>7857</v>
      </c>
      <c r="B3691" s="17" t="s">
        <v>7858</v>
      </c>
      <c r="C3691" s="17">
        <v>1402.0</v>
      </c>
      <c r="D3691" s="17">
        <v>5954316.288</v>
      </c>
      <c r="E3691" s="17">
        <v>2770851.0</v>
      </c>
      <c r="F3691" s="17">
        <v>3697264.0</v>
      </c>
      <c r="G3691" s="17">
        <v>5461300.0</v>
      </c>
      <c r="H3691" s="17">
        <v>9514677.0</v>
      </c>
    </row>
    <row r="3692">
      <c r="A3692" s="7" t="s">
        <v>7859</v>
      </c>
      <c r="B3692" s="17" t="s">
        <v>7860</v>
      </c>
      <c r="C3692" s="17">
        <v>8.0</v>
      </c>
      <c r="D3692" s="17">
        <v>3587332.0</v>
      </c>
      <c r="E3692" s="17">
        <v>2286559.0</v>
      </c>
      <c r="F3692" s="17">
        <v>2605348.0</v>
      </c>
      <c r="G3692" s="17">
        <v>3231771.0</v>
      </c>
      <c r="H3692" s="17">
        <v>9373336.0</v>
      </c>
    </row>
    <row r="3693">
      <c r="A3693" s="7" t="s">
        <v>7861</v>
      </c>
      <c r="B3693" s="17" t="s">
        <v>7862</v>
      </c>
      <c r="C3693" s="17">
        <v>6.0</v>
      </c>
      <c r="D3693" s="17">
        <v>1.699893067E7</v>
      </c>
      <c r="E3693" s="17">
        <v>2030200.0</v>
      </c>
      <c r="F3693" s="17">
        <v>5097500.0</v>
      </c>
      <c r="G3693" s="17">
        <v>1.869656E7</v>
      </c>
      <c r="H3693" s="17">
        <v>6.8160142E7</v>
      </c>
    </row>
    <row r="3694">
      <c r="A3694" s="7" t="s">
        <v>7863</v>
      </c>
      <c r="B3694" s="17" t="s">
        <v>7864</v>
      </c>
      <c r="C3694" s="17">
        <v>2.0</v>
      </c>
      <c r="D3694" s="17">
        <v>9885892.5</v>
      </c>
      <c r="E3694" s="17">
        <v>7816150.0</v>
      </c>
      <c r="F3694" s="17">
        <v>7816150.0</v>
      </c>
      <c r="G3694" s="17">
        <v>1.1955635E7</v>
      </c>
      <c r="H3694" s="17">
        <v>1.1955635E7</v>
      </c>
    </row>
    <row r="3695">
      <c r="A3695" s="7" t="s">
        <v>7865</v>
      </c>
      <c r="B3695" s="17" t="s">
        <v>7866</v>
      </c>
      <c r="C3695" s="17">
        <v>3207.0</v>
      </c>
      <c r="D3695" s="17">
        <v>5900328.727</v>
      </c>
      <c r="E3695" s="17">
        <v>2397584.0</v>
      </c>
      <c r="F3695" s="17">
        <v>3373591.0</v>
      </c>
      <c r="G3695" s="17">
        <v>5266988.0</v>
      </c>
      <c r="H3695" s="17">
        <v>8716294.0</v>
      </c>
    </row>
    <row r="3696">
      <c r="A3696" s="7" t="s">
        <v>7867</v>
      </c>
      <c r="B3696" s="17" t="s">
        <v>7868</v>
      </c>
      <c r="C3696" s="17">
        <v>7063.0</v>
      </c>
      <c r="D3696" s="17">
        <v>6542675.643</v>
      </c>
      <c r="E3696" s="17">
        <v>2511845.0</v>
      </c>
      <c r="F3696" s="17">
        <v>3630165.0</v>
      </c>
      <c r="G3696" s="17">
        <v>5909031.0</v>
      </c>
      <c r="H3696" s="17">
        <v>1.0736849E7</v>
      </c>
    </row>
    <row r="3697">
      <c r="A3697" s="7" t="s">
        <v>7869</v>
      </c>
      <c r="B3697" s="17" t="s">
        <v>7870</v>
      </c>
      <c r="C3697" s="17">
        <v>90.0</v>
      </c>
      <c r="D3697" s="17">
        <v>9234686.297</v>
      </c>
      <c r="E3697" s="17">
        <v>3904991.0</v>
      </c>
      <c r="F3697" s="17">
        <v>4893184.0</v>
      </c>
      <c r="G3697" s="17">
        <v>1.3325563E7</v>
      </c>
      <c r="H3697" s="17">
        <v>1.8439127E7</v>
      </c>
    </row>
    <row r="3698">
      <c r="A3698" s="7" t="s">
        <v>7871</v>
      </c>
      <c r="B3698" s="17" t="s">
        <v>7872</v>
      </c>
      <c r="C3698" s="17">
        <v>27.0</v>
      </c>
      <c r="D3698" s="17">
        <v>2.195053767E7</v>
      </c>
      <c r="E3698" s="17">
        <v>6812185.0</v>
      </c>
      <c r="F3698" s="17">
        <v>1.6158606E7</v>
      </c>
      <c r="G3698" s="17">
        <v>2.5492696E7</v>
      </c>
      <c r="H3698" s="17">
        <v>4.7141812E7</v>
      </c>
    </row>
    <row r="3699">
      <c r="A3699" s="7" t="s">
        <v>7873</v>
      </c>
      <c r="B3699" s="17" t="s">
        <v>7874</v>
      </c>
      <c r="C3699" s="17">
        <v>75.0</v>
      </c>
      <c r="D3699" s="17">
        <v>2.540124372E7</v>
      </c>
      <c r="E3699" s="17">
        <v>6574442.0</v>
      </c>
      <c r="F3699" s="17">
        <v>1.749599E7</v>
      </c>
      <c r="G3699" s="17">
        <v>3.3966333E7</v>
      </c>
      <c r="H3699" s="17">
        <v>4.7575463E7</v>
      </c>
    </row>
    <row r="3700">
      <c r="A3700" s="7" t="s">
        <v>7875</v>
      </c>
      <c r="B3700" s="17" t="s">
        <v>7876</v>
      </c>
      <c r="C3700" s="17">
        <v>512.0</v>
      </c>
      <c r="D3700" s="17">
        <v>8880745.514</v>
      </c>
      <c r="E3700" s="17">
        <v>4567999.0</v>
      </c>
      <c r="F3700" s="17">
        <v>7534771.0</v>
      </c>
      <c r="G3700" s="17">
        <v>1.0296865E7</v>
      </c>
      <c r="H3700" s="17">
        <v>1.5094372E7</v>
      </c>
    </row>
    <row r="3701">
      <c r="A3701" s="7" t="s">
        <v>7877</v>
      </c>
      <c r="B3701" s="17" t="s">
        <v>7878</v>
      </c>
      <c r="C3701" s="17">
        <v>1.0</v>
      </c>
      <c r="D3701" s="17">
        <v>2947309.0</v>
      </c>
      <c r="E3701" s="17">
        <v>2947309.0</v>
      </c>
      <c r="F3701" s="17">
        <v>2947309.0</v>
      </c>
      <c r="G3701" s="17">
        <v>2947309.0</v>
      </c>
      <c r="H3701" s="17">
        <v>2947309.0</v>
      </c>
    </row>
    <row r="3702">
      <c r="A3702" s="7" t="s">
        <v>7879</v>
      </c>
      <c r="B3702" s="17" t="s">
        <v>7880</v>
      </c>
      <c r="C3702" s="17">
        <v>1.0</v>
      </c>
      <c r="D3702" s="17">
        <v>3.70258E7</v>
      </c>
      <c r="E3702" s="17">
        <v>3.70258E7</v>
      </c>
      <c r="F3702" s="17">
        <v>3.70258E7</v>
      </c>
      <c r="G3702" s="17">
        <v>3.70258E7</v>
      </c>
      <c r="H3702" s="17">
        <v>3.70258E7</v>
      </c>
    </row>
    <row r="3703">
      <c r="A3703" s="7" t="s">
        <v>7881</v>
      </c>
      <c r="B3703" s="17" t="s">
        <v>7882</v>
      </c>
      <c r="C3703" s="17">
        <v>655.0</v>
      </c>
      <c r="D3703" s="17">
        <v>2.898234711E7</v>
      </c>
      <c r="E3703" s="17">
        <v>1.2477473E7</v>
      </c>
      <c r="F3703" s="17">
        <v>2.0506698E7</v>
      </c>
      <c r="G3703" s="17">
        <v>3.406771E7</v>
      </c>
      <c r="H3703" s="17">
        <v>6.0946535E7</v>
      </c>
    </row>
    <row r="3704">
      <c r="A3704" s="7" t="s">
        <v>7883</v>
      </c>
      <c r="B3704" s="17" t="s">
        <v>7884</v>
      </c>
      <c r="C3704" s="17">
        <v>22.0</v>
      </c>
      <c r="D3704" s="17">
        <v>2.690363336E7</v>
      </c>
      <c r="E3704" s="17">
        <v>9091285.0</v>
      </c>
      <c r="F3704" s="17">
        <v>1.119107E7</v>
      </c>
      <c r="G3704" s="17">
        <v>3.779639E7</v>
      </c>
      <c r="H3704" s="17">
        <v>5.7912496E7</v>
      </c>
    </row>
    <row r="3705">
      <c r="A3705" s="7" t="s">
        <v>7885</v>
      </c>
      <c r="B3705" s="17" t="s">
        <v>7886</v>
      </c>
      <c r="C3705" s="17">
        <v>1.0</v>
      </c>
      <c r="D3705" s="17">
        <v>1.618592E7</v>
      </c>
      <c r="E3705" s="17">
        <v>1.618592E7</v>
      </c>
      <c r="F3705" s="17">
        <v>1.618592E7</v>
      </c>
      <c r="G3705" s="17">
        <v>1.618592E7</v>
      </c>
      <c r="H3705" s="17">
        <v>1.618592E7</v>
      </c>
    </row>
    <row r="3706">
      <c r="A3706" s="7" t="s">
        <v>7887</v>
      </c>
      <c r="B3706" s="17" t="s">
        <v>7888</v>
      </c>
      <c r="C3706" s="17">
        <v>42.0</v>
      </c>
      <c r="D3706" s="17">
        <v>2.201062838E7</v>
      </c>
      <c r="E3706" s="17">
        <v>1.0933808E7</v>
      </c>
      <c r="F3706" s="17">
        <v>1.6809776E7</v>
      </c>
      <c r="G3706" s="17">
        <v>2.2326466E7</v>
      </c>
      <c r="H3706" s="17">
        <v>4.3286054E7</v>
      </c>
    </row>
    <row r="3707">
      <c r="A3707" s="7" t="s">
        <v>7889</v>
      </c>
      <c r="B3707" s="17" t="s">
        <v>7890</v>
      </c>
      <c r="C3707" s="17">
        <v>188.0</v>
      </c>
      <c r="D3707" s="17">
        <v>2.236156311E7</v>
      </c>
      <c r="E3707" s="17">
        <v>1.4167695E7</v>
      </c>
      <c r="F3707" s="17">
        <v>1.720839E7</v>
      </c>
      <c r="G3707" s="17">
        <v>2.386637E7</v>
      </c>
      <c r="H3707" s="17">
        <v>3.6555034E7</v>
      </c>
    </row>
    <row r="3708">
      <c r="A3708" s="7" t="s">
        <v>7891</v>
      </c>
      <c r="B3708" s="17" t="s">
        <v>7892</v>
      </c>
      <c r="C3708" s="17">
        <v>1.0</v>
      </c>
      <c r="D3708" s="17">
        <v>1.15964E7</v>
      </c>
      <c r="E3708" s="17">
        <v>1.15964E7</v>
      </c>
      <c r="F3708" s="17">
        <v>1.15964E7</v>
      </c>
      <c r="G3708" s="17">
        <v>1.15964E7</v>
      </c>
      <c r="H3708" s="17">
        <v>1.15964E7</v>
      </c>
    </row>
    <row r="3709">
      <c r="A3709" s="7" t="s">
        <v>7893</v>
      </c>
      <c r="B3709" s="17" t="s">
        <v>7894</v>
      </c>
      <c r="C3709" s="17">
        <v>2.0</v>
      </c>
      <c r="D3709" s="17">
        <v>1.5985045E7</v>
      </c>
      <c r="E3709" s="17">
        <v>1.4797328E7</v>
      </c>
      <c r="F3709" s="17">
        <v>1.4797328E7</v>
      </c>
      <c r="G3709" s="17">
        <v>1.7172762E7</v>
      </c>
      <c r="H3709" s="17">
        <v>1.7172762E7</v>
      </c>
    </row>
    <row r="3710">
      <c r="A3710" s="7" t="s">
        <v>7895</v>
      </c>
      <c r="B3710" s="17" t="s">
        <v>7896</v>
      </c>
      <c r="C3710" s="17">
        <v>53.0</v>
      </c>
      <c r="D3710" s="17">
        <v>1.816910483E7</v>
      </c>
      <c r="E3710" s="17">
        <v>1.2730387E7</v>
      </c>
      <c r="F3710" s="17">
        <v>1.6695916E7</v>
      </c>
      <c r="G3710" s="17">
        <v>1.8795413E7</v>
      </c>
      <c r="H3710" s="17">
        <v>2.8251936E7</v>
      </c>
    </row>
    <row r="3711">
      <c r="A3711" s="7" t="s">
        <v>7897</v>
      </c>
      <c r="B3711" s="17" t="s">
        <v>7898</v>
      </c>
      <c r="C3711" s="17">
        <v>1.0</v>
      </c>
      <c r="D3711" s="17">
        <v>4.3634045E7</v>
      </c>
      <c r="E3711" s="17">
        <v>4.3634045E7</v>
      </c>
      <c r="F3711" s="17">
        <v>4.3634045E7</v>
      </c>
      <c r="G3711" s="17">
        <v>4.3634045E7</v>
      </c>
      <c r="H3711" s="17">
        <v>4.3634045E7</v>
      </c>
    </row>
    <row r="3712">
      <c r="A3712" s="7" t="s">
        <v>7899</v>
      </c>
      <c r="B3712" s="17" t="s">
        <v>7900</v>
      </c>
      <c r="C3712" s="17">
        <v>10943.0</v>
      </c>
      <c r="D3712" s="17">
        <v>1.09750049E7</v>
      </c>
      <c r="E3712" s="17">
        <v>3660000.0</v>
      </c>
      <c r="F3712" s="17">
        <v>6148369.0</v>
      </c>
      <c r="G3712" s="17">
        <v>1.145485E7</v>
      </c>
      <c r="H3712" s="17">
        <v>2.230919E7</v>
      </c>
    </row>
    <row r="3713">
      <c r="A3713" s="7" t="s">
        <v>7901</v>
      </c>
      <c r="B3713" s="17" t="s">
        <v>7902</v>
      </c>
      <c r="C3713" s="17">
        <v>167.0</v>
      </c>
      <c r="D3713" s="17">
        <v>1.347861999E7</v>
      </c>
      <c r="E3713" s="17">
        <v>3772509.0</v>
      </c>
      <c r="F3713" s="17">
        <v>5924219.0</v>
      </c>
      <c r="G3713" s="17">
        <v>1.2883325E7</v>
      </c>
      <c r="H3713" s="17">
        <v>3.286144E7</v>
      </c>
    </row>
    <row r="3714">
      <c r="A3714" s="7" t="s">
        <v>7903</v>
      </c>
      <c r="B3714" s="17" t="s">
        <v>7904</v>
      </c>
      <c r="C3714" s="17">
        <v>3.0</v>
      </c>
      <c r="D3714" s="17">
        <v>1.6006524E7</v>
      </c>
      <c r="E3714" s="17">
        <v>7105869.0</v>
      </c>
      <c r="F3714" s="17">
        <v>1.4658781E7</v>
      </c>
      <c r="G3714" s="17">
        <v>2.6254922E7</v>
      </c>
      <c r="H3714" s="17">
        <v>2.6254922E7</v>
      </c>
    </row>
    <row r="3715">
      <c r="A3715" s="7" t="s">
        <v>7905</v>
      </c>
      <c r="B3715" s="17" t="s">
        <v>7906</v>
      </c>
      <c r="C3715" s="17">
        <v>2.0</v>
      </c>
      <c r="D3715" s="17">
        <v>5692247.0</v>
      </c>
      <c r="E3715" s="17">
        <v>3064589.0</v>
      </c>
      <c r="F3715" s="17">
        <v>3064589.0</v>
      </c>
      <c r="G3715" s="17">
        <v>8319905.0</v>
      </c>
      <c r="H3715" s="17">
        <v>8319905.0</v>
      </c>
    </row>
    <row r="3716">
      <c r="A3716" s="7" t="s">
        <v>7907</v>
      </c>
      <c r="B3716" s="17" t="s">
        <v>7908</v>
      </c>
      <c r="C3716" s="17">
        <v>134.0</v>
      </c>
      <c r="D3716" s="17">
        <v>9016660.104</v>
      </c>
      <c r="E3716" s="17">
        <v>3409084.0</v>
      </c>
      <c r="F3716" s="17">
        <v>6074000.0</v>
      </c>
      <c r="G3716" s="17">
        <v>1.4415E7</v>
      </c>
      <c r="H3716" s="17">
        <v>1.7714802E7</v>
      </c>
    </row>
    <row r="3717">
      <c r="A3717" s="7" t="s">
        <v>7909</v>
      </c>
      <c r="B3717" s="17" t="s">
        <v>7910</v>
      </c>
      <c r="C3717" s="17">
        <v>3883.0</v>
      </c>
      <c r="D3717" s="17">
        <v>2.033078384E7</v>
      </c>
      <c r="E3717" s="17">
        <v>6353040.0</v>
      </c>
      <c r="F3717" s="17">
        <v>9924224.0</v>
      </c>
      <c r="G3717" s="17">
        <v>1.7401371E7</v>
      </c>
      <c r="H3717" s="17">
        <v>3.9455865E7</v>
      </c>
    </row>
    <row r="3718">
      <c r="A3718" s="7" t="s">
        <v>7911</v>
      </c>
      <c r="B3718" s="17" t="s">
        <v>7912</v>
      </c>
      <c r="C3718" s="17">
        <v>52.0</v>
      </c>
      <c r="D3718" s="17">
        <v>2.782692115E7</v>
      </c>
      <c r="E3718" s="17">
        <v>5850000.0</v>
      </c>
      <c r="F3718" s="17">
        <v>1.2695099E7</v>
      </c>
      <c r="G3718" s="17">
        <v>2.4225325E7</v>
      </c>
      <c r="H3718" s="17">
        <v>4.9134288E7</v>
      </c>
    </row>
    <row r="3719">
      <c r="A3719" s="7" t="s">
        <v>7913</v>
      </c>
      <c r="B3719" s="17" t="s">
        <v>7914</v>
      </c>
      <c r="C3719" s="17">
        <v>99.0</v>
      </c>
      <c r="D3719" s="17">
        <v>2.048222301E7</v>
      </c>
      <c r="E3719" s="17">
        <v>8267377.0</v>
      </c>
      <c r="F3719" s="17">
        <v>1.3919975E7</v>
      </c>
      <c r="G3719" s="17">
        <v>2.3350776E7</v>
      </c>
      <c r="H3719" s="17">
        <v>4.536775E7</v>
      </c>
    </row>
    <row r="3720">
      <c r="A3720" s="7" t="s">
        <v>7915</v>
      </c>
      <c r="B3720" s="17" t="s">
        <v>7916</v>
      </c>
      <c r="C3720" s="17">
        <v>127.0</v>
      </c>
      <c r="D3720" s="17">
        <v>3.115276195E7</v>
      </c>
      <c r="E3720" s="17">
        <v>1.1207459E7</v>
      </c>
      <c r="F3720" s="17">
        <v>1.869105E7</v>
      </c>
      <c r="G3720" s="17">
        <v>3.3559151E7</v>
      </c>
      <c r="H3720" s="17">
        <v>5.6576596E7</v>
      </c>
    </row>
    <row r="3721">
      <c r="A3721" s="7" t="s">
        <v>7917</v>
      </c>
      <c r="B3721" s="17" t="s">
        <v>7918</v>
      </c>
      <c r="C3721" s="17">
        <v>164.0</v>
      </c>
      <c r="D3721" s="17">
        <v>2.903063302E7</v>
      </c>
      <c r="E3721" s="17">
        <v>1.3919975E7</v>
      </c>
      <c r="F3721" s="17">
        <v>2.2231279E7</v>
      </c>
      <c r="G3721" s="17">
        <v>4.4284898E7</v>
      </c>
      <c r="H3721" s="17">
        <v>5.6785802E7</v>
      </c>
    </row>
    <row r="3722">
      <c r="A3722" s="7" t="s">
        <v>7919</v>
      </c>
      <c r="B3722" s="17" t="s">
        <v>7920</v>
      </c>
      <c r="C3722" s="17">
        <v>1.0</v>
      </c>
      <c r="D3722" s="17">
        <v>1.027295E7</v>
      </c>
      <c r="E3722" s="17">
        <v>1.027295E7</v>
      </c>
      <c r="F3722" s="17">
        <v>1.027295E7</v>
      </c>
      <c r="G3722" s="17">
        <v>1.027295E7</v>
      </c>
      <c r="H3722" s="17">
        <v>1.027295E7</v>
      </c>
    </row>
    <row r="3723">
      <c r="A3723" s="7" t="s">
        <v>7921</v>
      </c>
      <c r="B3723" s="17" t="s">
        <v>7922</v>
      </c>
      <c r="C3723" s="17">
        <v>5.0</v>
      </c>
      <c r="D3723" s="17">
        <v>9394738.6</v>
      </c>
      <c r="E3723" s="17">
        <v>7607040.0</v>
      </c>
      <c r="F3723" s="17">
        <v>1.0096387E7</v>
      </c>
      <c r="G3723" s="17">
        <v>1.1347932E7</v>
      </c>
      <c r="H3723" s="17">
        <v>1.1992333E7</v>
      </c>
    </row>
    <row r="3724">
      <c r="A3724" s="7" t="s">
        <v>7923</v>
      </c>
      <c r="B3724" s="17" t="s">
        <v>7924</v>
      </c>
      <c r="C3724" s="17">
        <v>9.0</v>
      </c>
      <c r="D3724" s="17">
        <v>1.473813767E7</v>
      </c>
      <c r="E3724" s="17">
        <v>8566605.0</v>
      </c>
      <c r="F3724" s="17">
        <v>9860472.0</v>
      </c>
      <c r="G3724" s="17">
        <v>1.4824836E7</v>
      </c>
      <c r="H3724" s="17">
        <v>3.7052525E7</v>
      </c>
    </row>
    <row r="3725">
      <c r="A3725" s="7" t="s">
        <v>7925</v>
      </c>
      <c r="B3725" s="17" t="s">
        <v>7926</v>
      </c>
      <c r="C3725" s="17">
        <v>373.0</v>
      </c>
      <c r="D3725" s="17">
        <v>2.729725046E7</v>
      </c>
      <c r="E3725" s="17">
        <v>1.007395E7</v>
      </c>
      <c r="F3725" s="17">
        <v>1.75718E7</v>
      </c>
      <c r="G3725" s="17">
        <v>3.5816022E7</v>
      </c>
      <c r="H3725" s="17">
        <v>5.6983212E7</v>
      </c>
    </row>
    <row r="3726">
      <c r="A3726" s="7" t="s">
        <v>7927</v>
      </c>
      <c r="B3726" s="17" t="s">
        <v>7928</v>
      </c>
      <c r="C3726" s="17">
        <v>30.0</v>
      </c>
      <c r="D3726" s="17">
        <v>9259094.0</v>
      </c>
      <c r="E3726" s="17">
        <v>6857100.0</v>
      </c>
      <c r="F3726" s="17">
        <v>7872650.0</v>
      </c>
      <c r="G3726" s="17">
        <v>1.1287149E7</v>
      </c>
      <c r="H3726" s="17">
        <v>1.4287221E7</v>
      </c>
    </row>
    <row r="3727">
      <c r="A3727" s="7" t="s">
        <v>7929</v>
      </c>
      <c r="B3727" s="17" t="s">
        <v>7930</v>
      </c>
      <c r="C3727" s="17">
        <v>1.0</v>
      </c>
      <c r="D3727" s="17">
        <v>9585444.0</v>
      </c>
      <c r="E3727" s="17">
        <v>9585444.0</v>
      </c>
      <c r="F3727" s="17">
        <v>9585444.0</v>
      </c>
      <c r="G3727" s="17">
        <v>9585444.0</v>
      </c>
      <c r="H3727" s="17">
        <v>9585444.0</v>
      </c>
    </row>
    <row r="3728">
      <c r="A3728" s="7" t="s">
        <v>7931</v>
      </c>
      <c r="B3728" s="17" t="s">
        <v>7932</v>
      </c>
      <c r="C3728" s="17">
        <v>59.0</v>
      </c>
      <c r="D3728" s="17">
        <v>1.883155822E7</v>
      </c>
      <c r="E3728" s="17">
        <v>1.05924E7</v>
      </c>
      <c r="F3728" s="17">
        <v>1.487008E7</v>
      </c>
      <c r="G3728" s="17">
        <v>2.2820715E7</v>
      </c>
      <c r="H3728" s="17">
        <v>3.3481017E7</v>
      </c>
    </row>
    <row r="3729">
      <c r="A3729" s="7" t="s">
        <v>7933</v>
      </c>
      <c r="B3729" s="17" t="s">
        <v>7934</v>
      </c>
      <c r="C3729" s="17">
        <v>28.0</v>
      </c>
      <c r="D3729" s="17">
        <v>2.861625493E7</v>
      </c>
      <c r="E3729" s="17">
        <v>1.9332487E7</v>
      </c>
      <c r="F3729" s="17">
        <v>2.297725E7</v>
      </c>
      <c r="G3729" s="17">
        <v>3.7840786E7</v>
      </c>
      <c r="H3729" s="17">
        <v>5.1560517E7</v>
      </c>
    </row>
    <row r="3730">
      <c r="A3730" s="7" t="s">
        <v>7935</v>
      </c>
      <c r="B3730" s="17" t="s">
        <v>7936</v>
      </c>
      <c r="C3730" s="17">
        <v>1.0</v>
      </c>
      <c r="D3730" s="17">
        <v>7586180.0</v>
      </c>
      <c r="E3730" s="17">
        <v>7586180.0</v>
      </c>
      <c r="F3730" s="17">
        <v>7586180.0</v>
      </c>
      <c r="G3730" s="17">
        <v>7586180.0</v>
      </c>
      <c r="H3730" s="17">
        <v>7586180.0</v>
      </c>
    </row>
    <row r="3731">
      <c r="A3731" s="7" t="s">
        <v>7937</v>
      </c>
      <c r="B3731" s="17" t="s">
        <v>7938</v>
      </c>
      <c r="C3731" s="17">
        <v>40.0</v>
      </c>
      <c r="D3731" s="17">
        <v>1.809131625E7</v>
      </c>
      <c r="E3731" s="17">
        <v>1.1489949E7</v>
      </c>
      <c r="F3731" s="17">
        <v>1.4771778E7</v>
      </c>
      <c r="G3731" s="17">
        <v>1.8711293E7</v>
      </c>
      <c r="H3731" s="17">
        <v>2.6917355E7</v>
      </c>
    </row>
    <row r="3732">
      <c r="A3732" s="7" t="s">
        <v>7939</v>
      </c>
      <c r="B3732" s="17" t="s">
        <v>7940</v>
      </c>
      <c r="C3732" s="17">
        <v>4.0</v>
      </c>
      <c r="D3732" s="17">
        <v>1.0745356E7</v>
      </c>
      <c r="E3732" s="17">
        <v>2085332.0</v>
      </c>
      <c r="F3732" s="17">
        <v>6499976.0</v>
      </c>
      <c r="G3732" s="17">
        <v>1.6012854E7</v>
      </c>
      <c r="H3732" s="17">
        <v>1.8383262E7</v>
      </c>
    </row>
    <row r="3733">
      <c r="A3733" s="7" t="s">
        <v>7941</v>
      </c>
      <c r="B3733" s="17" t="s">
        <v>7942</v>
      </c>
      <c r="C3733" s="17">
        <v>1087.0</v>
      </c>
      <c r="D3733" s="17">
        <v>1.917969927E7</v>
      </c>
      <c r="E3733" s="17">
        <v>5002394.0</v>
      </c>
      <c r="F3733" s="17">
        <v>1.05201E7</v>
      </c>
      <c r="G3733" s="17">
        <v>2.3940628E7</v>
      </c>
      <c r="H3733" s="17">
        <v>4.5359118E7</v>
      </c>
    </row>
    <row r="3734">
      <c r="A3734" s="7" t="s">
        <v>7943</v>
      </c>
      <c r="B3734" s="17" t="s">
        <v>7944</v>
      </c>
      <c r="C3734" s="17">
        <v>16.0</v>
      </c>
      <c r="D3734" s="17">
        <v>8118649.875</v>
      </c>
      <c r="E3734" s="17">
        <v>2707210.0</v>
      </c>
      <c r="F3734" s="17">
        <v>4001600.0</v>
      </c>
      <c r="G3734" s="17">
        <v>7710881.0</v>
      </c>
      <c r="H3734" s="17">
        <v>2.878655E7</v>
      </c>
    </row>
    <row r="3735">
      <c r="A3735" s="7" t="s">
        <v>7945</v>
      </c>
      <c r="B3735" s="17" t="s">
        <v>7946</v>
      </c>
      <c r="C3735" s="17">
        <v>2.0</v>
      </c>
      <c r="D3735" s="17">
        <v>1.19277715E7</v>
      </c>
      <c r="E3735" s="17">
        <v>4591775.0</v>
      </c>
      <c r="F3735" s="17">
        <v>4591775.0</v>
      </c>
      <c r="G3735" s="17">
        <v>1.9263768E7</v>
      </c>
      <c r="H3735" s="17">
        <v>1.9263768E7</v>
      </c>
    </row>
    <row r="3736">
      <c r="A3736" s="7" t="s">
        <v>7947</v>
      </c>
      <c r="B3736" s="17" t="s">
        <v>7948</v>
      </c>
      <c r="C3736" s="17">
        <v>37.0</v>
      </c>
      <c r="D3736" s="17">
        <v>1.036031308E7</v>
      </c>
      <c r="E3736" s="17">
        <v>3571100.0</v>
      </c>
      <c r="F3736" s="17">
        <v>6187000.0</v>
      </c>
      <c r="G3736" s="17">
        <v>1.5938521E7</v>
      </c>
      <c r="H3736" s="17">
        <v>2.1665183E7</v>
      </c>
    </row>
    <row r="3737">
      <c r="A3737" s="7" t="s">
        <v>7949</v>
      </c>
      <c r="B3737" s="17" t="s">
        <v>7950</v>
      </c>
      <c r="C3737" s="17">
        <v>102.0</v>
      </c>
      <c r="D3737" s="17">
        <v>1.379075611E7</v>
      </c>
      <c r="E3737" s="17">
        <v>7794045.0</v>
      </c>
      <c r="F3737" s="17">
        <v>1.2628015E7</v>
      </c>
      <c r="G3737" s="17">
        <v>1.629601E7</v>
      </c>
      <c r="H3737" s="17">
        <v>2.0375314E7</v>
      </c>
    </row>
    <row r="3738">
      <c r="A3738" s="7" t="s">
        <v>7951</v>
      </c>
      <c r="B3738" s="17" t="s">
        <v>7952</v>
      </c>
      <c r="C3738" s="17">
        <v>48.0</v>
      </c>
      <c r="D3738" s="17">
        <v>8697952.479</v>
      </c>
      <c r="E3738" s="17">
        <v>2611379.0</v>
      </c>
      <c r="F3738" s="17">
        <v>6585159.0</v>
      </c>
      <c r="G3738" s="17">
        <v>1.10219E7</v>
      </c>
      <c r="H3738" s="17">
        <v>2.0505571E7</v>
      </c>
    </row>
    <row r="3739">
      <c r="A3739" s="7" t="s">
        <v>7953</v>
      </c>
      <c r="B3739" s="17" t="s">
        <v>7954</v>
      </c>
      <c r="C3739" s="17">
        <v>86.0</v>
      </c>
      <c r="D3739" s="17">
        <v>1.725148406E7</v>
      </c>
      <c r="E3739" s="17">
        <v>5427475.0</v>
      </c>
      <c r="F3739" s="17">
        <v>1.4060173E7</v>
      </c>
      <c r="G3739" s="17">
        <v>2.3128085E7</v>
      </c>
      <c r="H3739" s="17">
        <v>4.0122434E7</v>
      </c>
    </row>
    <row r="3740">
      <c r="A3740" s="7" t="s">
        <v>7955</v>
      </c>
      <c r="B3740" s="17" t="s">
        <v>7956</v>
      </c>
      <c r="C3740" s="17">
        <v>202.0</v>
      </c>
      <c r="D3740" s="17">
        <v>9649778.876</v>
      </c>
      <c r="E3740" s="17">
        <v>3413193.0</v>
      </c>
      <c r="F3740" s="17">
        <v>5079625.0</v>
      </c>
      <c r="G3740" s="17">
        <v>8859088.0</v>
      </c>
      <c r="H3740" s="17">
        <v>2.1139678E7</v>
      </c>
    </row>
    <row r="3741">
      <c r="A3741" s="7" t="s">
        <v>7957</v>
      </c>
      <c r="B3741" s="17" t="s">
        <v>7958</v>
      </c>
      <c r="C3741" s="17">
        <v>24.0</v>
      </c>
      <c r="D3741" s="17">
        <v>1.990834367E7</v>
      </c>
      <c r="E3741" s="17">
        <v>1.3011603E7</v>
      </c>
      <c r="F3741" s="17">
        <v>1.7028216E7</v>
      </c>
      <c r="G3741" s="17">
        <v>1.8824412E7</v>
      </c>
      <c r="H3741" s="17">
        <v>3.73211E7</v>
      </c>
    </row>
    <row r="3742">
      <c r="A3742" s="7" t="s">
        <v>7959</v>
      </c>
      <c r="B3742" s="17" t="s">
        <v>7960</v>
      </c>
      <c r="C3742" s="17">
        <v>2.0</v>
      </c>
      <c r="D3742" s="17">
        <v>9474256.0</v>
      </c>
      <c r="E3742" s="17">
        <v>4812755.0</v>
      </c>
      <c r="F3742" s="17">
        <v>4812755.0</v>
      </c>
      <c r="G3742" s="17">
        <v>1.4135757E7</v>
      </c>
      <c r="H3742" s="17">
        <v>1.4135757E7</v>
      </c>
    </row>
    <row r="3743">
      <c r="A3743" s="7" t="s">
        <v>7961</v>
      </c>
      <c r="B3743" s="17" t="s">
        <v>7962</v>
      </c>
      <c r="C3743" s="17">
        <v>2.0</v>
      </c>
      <c r="D3743" s="17">
        <v>1.36089365E7</v>
      </c>
      <c r="E3743" s="17">
        <v>2317068.0</v>
      </c>
      <c r="F3743" s="17">
        <v>2317068.0</v>
      </c>
      <c r="G3743" s="17">
        <v>2.4900805E7</v>
      </c>
      <c r="H3743" s="17">
        <v>2.4900805E7</v>
      </c>
    </row>
    <row r="3744">
      <c r="A3744" s="7" t="s">
        <v>7963</v>
      </c>
      <c r="B3744" s="17" t="s">
        <v>7964</v>
      </c>
      <c r="C3744" s="17">
        <v>169.0</v>
      </c>
      <c r="D3744" s="17">
        <v>2.50210395E7</v>
      </c>
      <c r="E3744" s="17">
        <v>1.326435E7</v>
      </c>
      <c r="F3744" s="17">
        <v>1.78527E7</v>
      </c>
      <c r="G3744" s="17">
        <v>2.770212E7</v>
      </c>
      <c r="H3744" s="17">
        <v>4.1483884E7</v>
      </c>
    </row>
    <row r="3745">
      <c r="A3745" s="7" t="s">
        <v>7965</v>
      </c>
      <c r="B3745" s="17" t="s">
        <v>7966</v>
      </c>
      <c r="C3745" s="17">
        <v>5.0</v>
      </c>
      <c r="D3745" s="17">
        <v>3.59601392E7</v>
      </c>
      <c r="E3745" s="17">
        <v>1.04154E7</v>
      </c>
      <c r="F3745" s="17">
        <v>2.2533064E7</v>
      </c>
      <c r="G3745" s="17">
        <v>3.8174461E7</v>
      </c>
      <c r="H3745" s="17">
        <v>9.8719871E7</v>
      </c>
    </row>
    <row r="3746">
      <c r="A3746" s="7" t="s">
        <v>7967</v>
      </c>
      <c r="B3746" s="17" t="s">
        <v>7968</v>
      </c>
      <c r="C3746" s="17">
        <v>17.0</v>
      </c>
      <c r="D3746" s="17">
        <v>1.674865565E7</v>
      </c>
      <c r="E3746" s="17">
        <v>1.515528E7</v>
      </c>
      <c r="F3746" s="17">
        <v>1.7111202E7</v>
      </c>
      <c r="G3746" s="17">
        <v>1.9034035E7</v>
      </c>
      <c r="H3746" s="17">
        <v>2.2206656E7</v>
      </c>
    </row>
    <row r="3747">
      <c r="A3747" s="7" t="s">
        <v>7969</v>
      </c>
      <c r="B3747" s="17" t="s">
        <v>7970</v>
      </c>
      <c r="C3747" s="17">
        <v>23.0</v>
      </c>
      <c r="D3747" s="17">
        <v>2.061958135E7</v>
      </c>
      <c r="E3747" s="17">
        <v>1.26013E7</v>
      </c>
      <c r="F3747" s="17">
        <v>1.541668E7</v>
      </c>
      <c r="G3747" s="17">
        <v>2.4729944E7</v>
      </c>
      <c r="H3747" s="17">
        <v>3.4788E7</v>
      </c>
    </row>
    <row r="3748">
      <c r="A3748" s="7" t="s">
        <v>7971</v>
      </c>
      <c r="B3748" s="17" t="s">
        <v>7972</v>
      </c>
      <c r="C3748" s="17">
        <v>4.0</v>
      </c>
      <c r="D3748" s="17">
        <v>4.437194875E7</v>
      </c>
      <c r="E3748" s="17">
        <v>1.0298222E7</v>
      </c>
      <c r="F3748" s="17">
        <v>1.34417E7</v>
      </c>
      <c r="G3748" s="17">
        <v>1.3754166E7</v>
      </c>
      <c r="H3748" s="17">
        <v>1.39993707E8</v>
      </c>
    </row>
    <row r="3749">
      <c r="A3749" s="7" t="s">
        <v>7973</v>
      </c>
      <c r="B3749" s="17" t="s">
        <v>7974</v>
      </c>
      <c r="C3749" s="17">
        <v>1.0</v>
      </c>
      <c r="D3749" s="17">
        <v>2.1579156E7</v>
      </c>
      <c r="E3749" s="17">
        <v>2.1579156E7</v>
      </c>
      <c r="F3749" s="17">
        <v>2.1579156E7</v>
      </c>
      <c r="G3749" s="17">
        <v>2.1579156E7</v>
      </c>
      <c r="H3749" s="17">
        <v>2.1579156E7</v>
      </c>
    </row>
    <row r="3750">
      <c r="A3750" s="7" t="s">
        <v>7975</v>
      </c>
      <c r="B3750" s="17" t="s">
        <v>7976</v>
      </c>
      <c r="C3750" s="17">
        <v>11760.0</v>
      </c>
      <c r="D3750" s="17">
        <v>7826851.34</v>
      </c>
      <c r="E3750" s="17">
        <v>2949936.0</v>
      </c>
      <c r="F3750" s="17">
        <v>4334557.0</v>
      </c>
      <c r="G3750" s="17">
        <v>7460018.0</v>
      </c>
      <c r="H3750" s="17">
        <v>1.425E7</v>
      </c>
    </row>
    <row r="3751">
      <c r="A3751" s="7" t="s">
        <v>7977</v>
      </c>
      <c r="B3751" s="17" t="s">
        <v>7978</v>
      </c>
      <c r="C3751" s="17">
        <v>12.0</v>
      </c>
      <c r="D3751" s="17">
        <v>8056640.083</v>
      </c>
      <c r="E3751" s="17">
        <v>2576750.0</v>
      </c>
      <c r="F3751" s="17">
        <v>3249200.0</v>
      </c>
      <c r="G3751" s="17">
        <v>4329000.0</v>
      </c>
      <c r="H3751" s="17">
        <v>1.801501E7</v>
      </c>
    </row>
    <row r="3752">
      <c r="A3752" s="7" t="s">
        <v>7979</v>
      </c>
      <c r="B3752" s="17" t="s">
        <v>7980</v>
      </c>
      <c r="C3752" s="17">
        <v>1.0</v>
      </c>
      <c r="D3752" s="17">
        <v>1814900.0</v>
      </c>
      <c r="E3752" s="17">
        <v>1814900.0</v>
      </c>
      <c r="F3752" s="17">
        <v>1814900.0</v>
      </c>
      <c r="G3752" s="17">
        <v>1814900.0</v>
      </c>
      <c r="H3752" s="17">
        <v>1814900.0</v>
      </c>
    </row>
    <row r="3753">
      <c r="A3753" s="7" t="s">
        <v>7981</v>
      </c>
      <c r="B3753" s="17" t="s">
        <v>7982</v>
      </c>
      <c r="C3753" s="17">
        <v>1.0</v>
      </c>
      <c r="D3753" s="17">
        <v>1.031045E7</v>
      </c>
      <c r="E3753" s="17">
        <v>1.031045E7</v>
      </c>
      <c r="F3753" s="17">
        <v>1.031045E7</v>
      </c>
      <c r="G3753" s="17">
        <v>1.031045E7</v>
      </c>
      <c r="H3753" s="17">
        <v>1.031045E7</v>
      </c>
    </row>
    <row r="3754">
      <c r="A3754" s="7" t="s">
        <v>7983</v>
      </c>
      <c r="B3754" s="17" t="s">
        <v>7984</v>
      </c>
      <c r="C3754" s="17">
        <v>502.0</v>
      </c>
      <c r="D3754" s="17">
        <v>7934349.817</v>
      </c>
      <c r="E3754" s="17">
        <v>3691524.0</v>
      </c>
      <c r="F3754" s="17">
        <v>4837807.0</v>
      </c>
      <c r="G3754" s="17">
        <v>1.2425E7</v>
      </c>
      <c r="H3754" s="17">
        <v>1.7100325E7</v>
      </c>
    </row>
    <row r="3755">
      <c r="A3755" s="7" t="s">
        <v>7985</v>
      </c>
      <c r="B3755" s="17" t="s">
        <v>7986</v>
      </c>
      <c r="C3755" s="17">
        <v>766.0</v>
      </c>
      <c r="D3755" s="17">
        <v>7236826.24</v>
      </c>
      <c r="E3755" s="17">
        <v>3457546.0</v>
      </c>
      <c r="F3755" s="17">
        <v>5236330.0</v>
      </c>
      <c r="G3755" s="17">
        <v>9647144.0</v>
      </c>
      <c r="H3755" s="17">
        <v>1.427778E7</v>
      </c>
    </row>
    <row r="3756">
      <c r="A3756" s="7" t="s">
        <v>7987</v>
      </c>
      <c r="B3756" s="17" t="s">
        <v>7988</v>
      </c>
      <c r="C3756" s="17">
        <v>11230.0</v>
      </c>
      <c r="D3756" s="17">
        <v>6453968.613</v>
      </c>
      <c r="E3756" s="17">
        <v>2697386.0</v>
      </c>
      <c r="F3756" s="17">
        <v>4013700.0</v>
      </c>
      <c r="G3756" s="17">
        <v>6613600.0</v>
      </c>
      <c r="H3756" s="17">
        <v>1.25198E7</v>
      </c>
    </row>
    <row r="3757">
      <c r="A3757" s="7" t="s">
        <v>7989</v>
      </c>
      <c r="B3757" s="17" t="s">
        <v>7990</v>
      </c>
      <c r="C3757" s="17">
        <v>4984.0</v>
      </c>
      <c r="D3757" s="17">
        <v>2.130476952E7</v>
      </c>
      <c r="E3757" s="17">
        <v>5153352.0</v>
      </c>
      <c r="F3757" s="17">
        <v>1.071719E7</v>
      </c>
      <c r="G3757" s="17">
        <v>2.0167028E7</v>
      </c>
      <c r="H3757" s="17">
        <v>4.5606934E7</v>
      </c>
    </row>
    <row r="3758">
      <c r="A3758" s="7" t="s">
        <v>7991</v>
      </c>
      <c r="B3758" s="17" t="s">
        <v>7992</v>
      </c>
      <c r="C3758" s="17">
        <v>7093.0</v>
      </c>
      <c r="D3758" s="17">
        <v>2.530462359E7</v>
      </c>
      <c r="E3758" s="17">
        <v>5167800.0</v>
      </c>
      <c r="F3758" s="17">
        <v>1.2478215E7</v>
      </c>
      <c r="G3758" s="17">
        <v>2.5955645E7</v>
      </c>
      <c r="H3758" s="17">
        <v>5.85742E7</v>
      </c>
    </row>
    <row r="3759">
      <c r="A3759" s="7" t="s">
        <v>7993</v>
      </c>
      <c r="B3759" s="17" t="s">
        <v>7994</v>
      </c>
      <c r="C3759" s="17">
        <v>8074.0</v>
      </c>
      <c r="D3759" s="17">
        <v>5597477.351</v>
      </c>
      <c r="E3759" s="17">
        <v>2394552.0</v>
      </c>
      <c r="F3759" s="17">
        <v>3554500.0</v>
      </c>
      <c r="G3759" s="17">
        <v>6280912.0</v>
      </c>
      <c r="H3759" s="17">
        <v>1.163406E7</v>
      </c>
    </row>
    <row r="3760">
      <c r="A3760" s="7" t="s">
        <v>7995</v>
      </c>
      <c r="B3760" s="17" t="s">
        <v>7996</v>
      </c>
      <c r="C3760" s="17">
        <v>1512.0</v>
      </c>
      <c r="D3760" s="17">
        <v>4419464.111</v>
      </c>
      <c r="E3760" s="17">
        <v>2566700.0</v>
      </c>
      <c r="F3760" s="17">
        <v>3421900.0</v>
      </c>
      <c r="G3760" s="17">
        <v>5041726.0</v>
      </c>
      <c r="H3760" s="17">
        <v>7886716.0</v>
      </c>
    </row>
    <row r="3761">
      <c r="A3761" s="7" t="s">
        <v>7997</v>
      </c>
      <c r="B3761" s="17" t="s">
        <v>7998</v>
      </c>
      <c r="C3761" s="17">
        <v>10.0</v>
      </c>
      <c r="D3761" s="17">
        <v>8554742.9</v>
      </c>
      <c r="E3761" s="17">
        <v>3600400.0</v>
      </c>
      <c r="F3761" s="17">
        <v>5197759.0</v>
      </c>
      <c r="G3761" s="17">
        <v>1.2085198E7</v>
      </c>
      <c r="H3761" s="17">
        <v>1.4243866E7</v>
      </c>
    </row>
    <row r="3762">
      <c r="A3762" s="7" t="s">
        <v>7999</v>
      </c>
      <c r="B3762" s="17" t="s">
        <v>8000</v>
      </c>
      <c r="C3762" s="17">
        <v>15.0</v>
      </c>
      <c r="D3762" s="17">
        <v>1.75620164E7</v>
      </c>
      <c r="E3762" s="17">
        <v>6837489.0</v>
      </c>
      <c r="F3762" s="17">
        <v>1.6735731E7</v>
      </c>
      <c r="G3762" s="17">
        <v>2.9636145E7</v>
      </c>
      <c r="H3762" s="17">
        <v>3.3802563E7</v>
      </c>
    </row>
    <row r="3763">
      <c r="A3763" s="7" t="s">
        <v>8001</v>
      </c>
      <c r="B3763" s="17" t="s">
        <v>8002</v>
      </c>
      <c r="C3763" s="17">
        <v>5.0</v>
      </c>
      <c r="D3763" s="17">
        <v>1.30397758E7</v>
      </c>
      <c r="E3763" s="17">
        <v>1.1093733E7</v>
      </c>
      <c r="F3763" s="17">
        <v>1.1251376E7</v>
      </c>
      <c r="G3763" s="17">
        <v>1.7625964E7</v>
      </c>
      <c r="H3763" s="17">
        <v>1.8259835E7</v>
      </c>
    </row>
    <row r="3764">
      <c r="A3764" s="7" t="s">
        <v>8003</v>
      </c>
      <c r="B3764" s="17" t="s">
        <v>8004</v>
      </c>
      <c r="C3764" s="17">
        <v>1308.0</v>
      </c>
      <c r="D3764" s="17">
        <v>3512215.984</v>
      </c>
      <c r="E3764" s="17">
        <v>2326375.0</v>
      </c>
      <c r="F3764" s="17">
        <v>2787548.0</v>
      </c>
      <c r="G3764" s="17">
        <v>3665284.0</v>
      </c>
      <c r="H3764" s="17">
        <v>5690243.0</v>
      </c>
    </row>
    <row r="3765">
      <c r="A3765" s="7" t="s">
        <v>8005</v>
      </c>
      <c r="B3765" s="17" t="s">
        <v>8006</v>
      </c>
      <c r="C3765" s="17">
        <v>106.0</v>
      </c>
      <c r="D3765" s="17">
        <v>9008696.642</v>
      </c>
      <c r="E3765" s="17">
        <v>3231788.0</v>
      </c>
      <c r="F3765" s="17">
        <v>6211138.0</v>
      </c>
      <c r="G3765" s="17">
        <v>1.0888866E7</v>
      </c>
      <c r="H3765" s="17">
        <v>2.08901E7</v>
      </c>
    </row>
    <row r="3766">
      <c r="A3766" s="7" t="s">
        <v>8007</v>
      </c>
      <c r="B3766" s="17" t="s">
        <v>8008</v>
      </c>
      <c r="C3766" s="17">
        <v>2090.0</v>
      </c>
      <c r="D3766" s="17">
        <v>1.709970033E7</v>
      </c>
      <c r="E3766" s="17">
        <v>9050394.0</v>
      </c>
      <c r="F3766" s="17">
        <v>1.267665E7</v>
      </c>
      <c r="G3766" s="17">
        <v>2.028529E7</v>
      </c>
      <c r="H3766" s="17">
        <v>2.9764902E7</v>
      </c>
    </row>
    <row r="3767">
      <c r="A3767" s="7" t="s">
        <v>8009</v>
      </c>
      <c r="B3767" s="17" t="s">
        <v>8010</v>
      </c>
      <c r="C3767" s="17">
        <v>200.0</v>
      </c>
      <c r="D3767" s="17">
        <v>1.167890843E7</v>
      </c>
      <c r="E3767" s="17">
        <v>7773235.0</v>
      </c>
      <c r="F3767" s="17">
        <v>9171250.0</v>
      </c>
      <c r="G3767" s="17">
        <v>1.2680136E7</v>
      </c>
      <c r="H3767" s="17">
        <v>1.6945166E7</v>
      </c>
    </row>
    <row r="3768">
      <c r="A3768" s="7" t="s">
        <v>8011</v>
      </c>
      <c r="B3768" s="17" t="s">
        <v>8012</v>
      </c>
      <c r="C3768" s="17">
        <v>3.0</v>
      </c>
      <c r="D3768" s="17">
        <v>1.3894857E7</v>
      </c>
      <c r="E3768" s="17">
        <v>3574648.0</v>
      </c>
      <c r="F3768" s="17">
        <v>1.0014255E7</v>
      </c>
      <c r="G3768" s="17">
        <v>2.8095668E7</v>
      </c>
      <c r="H3768" s="17">
        <v>2.8095668E7</v>
      </c>
    </row>
    <row r="3769">
      <c r="A3769" s="7" t="s">
        <v>8013</v>
      </c>
      <c r="B3769" s="17" t="s">
        <v>8014</v>
      </c>
      <c r="C3769" s="17">
        <v>371.0</v>
      </c>
      <c r="D3769" s="17">
        <v>1.338252738E7</v>
      </c>
      <c r="E3769" s="17">
        <v>9760279.0</v>
      </c>
      <c r="F3769" s="17">
        <v>1.2335875E7</v>
      </c>
      <c r="G3769" s="17">
        <v>1.5576435E7</v>
      </c>
      <c r="H3769" s="17">
        <v>1.9793167E7</v>
      </c>
    </row>
    <row r="3770">
      <c r="A3770" s="7" t="s">
        <v>8015</v>
      </c>
      <c r="B3770" s="17" t="s">
        <v>8016</v>
      </c>
      <c r="C3770" s="17">
        <v>266.0</v>
      </c>
      <c r="D3770" s="17">
        <v>1.71994163E7</v>
      </c>
      <c r="E3770" s="17">
        <v>1.143126E7</v>
      </c>
      <c r="F3770" s="17">
        <v>1.4307643E7</v>
      </c>
      <c r="G3770" s="17">
        <v>1.948939E7</v>
      </c>
      <c r="H3770" s="17">
        <v>2.7649163E7</v>
      </c>
    </row>
    <row r="3771">
      <c r="A3771" s="7" t="s">
        <v>8017</v>
      </c>
      <c r="B3771" s="17" t="s">
        <v>8018</v>
      </c>
      <c r="C3771" s="17">
        <v>3.0</v>
      </c>
      <c r="D3771" s="17">
        <v>1.359149367E7</v>
      </c>
      <c r="E3771" s="17">
        <v>8990741.0</v>
      </c>
      <c r="F3771" s="17">
        <v>1.3671348E7</v>
      </c>
      <c r="G3771" s="17">
        <v>1.8112392E7</v>
      </c>
      <c r="H3771" s="17">
        <v>1.8112392E7</v>
      </c>
    </row>
    <row r="3772">
      <c r="A3772" s="7" t="s">
        <v>8019</v>
      </c>
      <c r="B3772" s="17" t="s">
        <v>8020</v>
      </c>
      <c r="C3772" s="17">
        <v>1.0</v>
      </c>
      <c r="D3772" s="17">
        <v>8498500.0</v>
      </c>
      <c r="E3772" s="17">
        <v>8498500.0</v>
      </c>
      <c r="F3772" s="17">
        <v>8498500.0</v>
      </c>
      <c r="G3772" s="17">
        <v>8498500.0</v>
      </c>
      <c r="H3772" s="17">
        <v>8498500.0</v>
      </c>
    </row>
    <row r="3773">
      <c r="A3773" s="7" t="s">
        <v>8021</v>
      </c>
      <c r="B3773" s="17" t="s">
        <v>8022</v>
      </c>
      <c r="C3773" s="17">
        <v>255.0</v>
      </c>
      <c r="D3773" s="17">
        <v>1.29098801E7</v>
      </c>
      <c r="E3773" s="17">
        <v>9756023.0</v>
      </c>
      <c r="F3773" s="17">
        <v>1.2081146E7</v>
      </c>
      <c r="G3773" s="17">
        <v>1.4761883E7</v>
      </c>
      <c r="H3773" s="17">
        <v>1.7678334E7</v>
      </c>
    </row>
    <row r="3774">
      <c r="A3774" s="7" t="s">
        <v>8023</v>
      </c>
      <c r="B3774" s="17" t="s">
        <v>8024</v>
      </c>
      <c r="C3774" s="17">
        <v>6.0</v>
      </c>
      <c r="D3774" s="17">
        <v>8738597.5</v>
      </c>
      <c r="E3774" s="17">
        <v>4055395.0</v>
      </c>
      <c r="F3774" s="17">
        <v>8249740.0</v>
      </c>
      <c r="G3774" s="17">
        <v>1.1689E7</v>
      </c>
      <c r="H3774" s="17">
        <v>1.56026E7</v>
      </c>
    </row>
    <row r="3775">
      <c r="A3775" s="7" t="s">
        <v>8025</v>
      </c>
      <c r="B3775" s="17" t="s">
        <v>8026</v>
      </c>
      <c r="C3775" s="17">
        <v>323600.0</v>
      </c>
      <c r="D3775" s="17">
        <v>8306662.113</v>
      </c>
      <c r="E3775" s="17">
        <v>2760813.0</v>
      </c>
      <c r="F3775" s="17">
        <v>4359783.0</v>
      </c>
      <c r="G3775" s="17">
        <v>8090030.0</v>
      </c>
      <c r="H3775" s="17">
        <v>1.503389E7</v>
      </c>
    </row>
    <row r="3776">
      <c r="A3776" s="7" t="s">
        <v>8027</v>
      </c>
      <c r="B3776" s="17" t="s">
        <v>8028</v>
      </c>
      <c r="C3776" s="17">
        <v>3559.0</v>
      </c>
      <c r="D3776" s="17">
        <v>1.068949612E7</v>
      </c>
      <c r="E3776" s="17">
        <v>3137228.0</v>
      </c>
      <c r="F3776" s="17">
        <v>4844900.0</v>
      </c>
      <c r="G3776" s="17">
        <v>9207104.0</v>
      </c>
      <c r="H3776" s="17">
        <v>2.2051064E7</v>
      </c>
    </row>
    <row r="3777">
      <c r="A3777" s="7" t="s">
        <v>8029</v>
      </c>
      <c r="B3777" s="17" t="s">
        <v>8030</v>
      </c>
      <c r="C3777" s="17">
        <v>68.0</v>
      </c>
      <c r="D3777" s="17">
        <v>7517763.868</v>
      </c>
      <c r="E3777" s="17">
        <v>3286391.0</v>
      </c>
      <c r="F3777" s="17">
        <v>5155716.0</v>
      </c>
      <c r="G3777" s="17">
        <v>9282000.0</v>
      </c>
      <c r="H3777" s="17">
        <v>1.5643181E7</v>
      </c>
    </row>
    <row r="3778">
      <c r="A3778" s="7" t="s">
        <v>8031</v>
      </c>
      <c r="B3778" s="17" t="s">
        <v>8032</v>
      </c>
      <c r="C3778" s="17">
        <v>48.0</v>
      </c>
      <c r="D3778" s="17">
        <v>1.488825923E7</v>
      </c>
      <c r="E3778" s="17">
        <v>3826781.0</v>
      </c>
      <c r="F3778" s="17">
        <v>5205000.0</v>
      </c>
      <c r="G3778" s="17">
        <v>1.24675E7</v>
      </c>
      <c r="H3778" s="17">
        <v>2.2319496E7</v>
      </c>
    </row>
    <row r="3779">
      <c r="A3779" s="7" t="s">
        <v>8033</v>
      </c>
      <c r="B3779" s="17" t="s">
        <v>8034</v>
      </c>
      <c r="C3779" s="17">
        <v>12.0</v>
      </c>
      <c r="D3779" s="17">
        <v>3.524726525E7</v>
      </c>
      <c r="E3779" s="17">
        <v>2937630.0</v>
      </c>
      <c r="F3779" s="17">
        <v>6914900.0</v>
      </c>
      <c r="G3779" s="17">
        <v>1.216724E7</v>
      </c>
      <c r="H3779" s="17">
        <v>7.4137531E7</v>
      </c>
    </row>
    <row r="3780">
      <c r="A3780" s="7" t="s">
        <v>8035</v>
      </c>
      <c r="B3780" s="17" t="s">
        <v>8036</v>
      </c>
      <c r="C3780" s="17">
        <v>10.0</v>
      </c>
      <c r="D3780" s="17">
        <v>2.43143464E7</v>
      </c>
      <c r="E3780" s="17">
        <v>2762680.0</v>
      </c>
      <c r="F3780" s="17">
        <v>3049113.0</v>
      </c>
      <c r="G3780" s="17">
        <v>3.0750632E7</v>
      </c>
      <c r="H3780" s="17">
        <v>4.23735E7</v>
      </c>
    </row>
    <row r="3781">
      <c r="A3781" s="7" t="s">
        <v>8037</v>
      </c>
      <c r="B3781" s="17" t="s">
        <v>8038</v>
      </c>
      <c r="C3781" s="17">
        <v>4.0</v>
      </c>
      <c r="D3781" s="17">
        <v>1.73939775E7</v>
      </c>
      <c r="E3781" s="17">
        <v>1771000.0</v>
      </c>
      <c r="F3781" s="17">
        <v>2974527.0</v>
      </c>
      <c r="G3781" s="17">
        <v>1.6999793E7</v>
      </c>
      <c r="H3781" s="17">
        <v>4.783059E7</v>
      </c>
    </row>
    <row r="3782">
      <c r="A3782" s="7" t="s">
        <v>8039</v>
      </c>
      <c r="B3782" s="17" t="s">
        <v>8040</v>
      </c>
      <c r="C3782" s="17">
        <v>27816.0</v>
      </c>
      <c r="D3782" s="17">
        <v>7082973.11</v>
      </c>
      <c r="E3782" s="17">
        <v>3006388.0</v>
      </c>
      <c r="F3782" s="17">
        <v>4671271.0</v>
      </c>
      <c r="G3782" s="17">
        <v>8051139.0</v>
      </c>
      <c r="H3782" s="17">
        <v>1.2666988E7</v>
      </c>
    </row>
    <row r="3783">
      <c r="A3783" s="7" t="s">
        <v>8041</v>
      </c>
      <c r="B3783" s="17" t="s">
        <v>8042</v>
      </c>
      <c r="C3783" s="17">
        <v>55279.0</v>
      </c>
      <c r="D3783" s="17">
        <v>8754983.987</v>
      </c>
      <c r="E3783" s="17">
        <v>2911347.0</v>
      </c>
      <c r="F3783" s="17">
        <v>4604300.0</v>
      </c>
      <c r="G3783" s="17">
        <v>8901640.0</v>
      </c>
      <c r="H3783" s="17">
        <v>1.5660621E7</v>
      </c>
    </row>
    <row r="3784">
      <c r="A3784" s="7" t="s">
        <v>8043</v>
      </c>
      <c r="B3784" s="17" t="s">
        <v>8044</v>
      </c>
      <c r="C3784" s="17">
        <v>125.0</v>
      </c>
      <c r="D3784" s="17">
        <v>1.224357902E7</v>
      </c>
      <c r="E3784" s="17">
        <v>3752304.0</v>
      </c>
      <c r="F3784" s="17">
        <v>7185625.0</v>
      </c>
      <c r="G3784" s="17">
        <v>1.2520254E7</v>
      </c>
      <c r="H3784" s="17">
        <v>2.3525652E7</v>
      </c>
    </row>
    <row r="3785">
      <c r="A3785" s="7" t="s">
        <v>8045</v>
      </c>
      <c r="B3785" s="17" t="s">
        <v>8046</v>
      </c>
      <c r="C3785" s="17">
        <v>138.0</v>
      </c>
      <c r="D3785" s="17">
        <v>2.031881272E7</v>
      </c>
      <c r="E3785" s="17">
        <v>5531268.0</v>
      </c>
      <c r="F3785" s="17">
        <v>1.1214837E7</v>
      </c>
      <c r="G3785" s="17">
        <v>2.4240938E7</v>
      </c>
      <c r="H3785" s="17">
        <v>4.0522678E7</v>
      </c>
    </row>
    <row r="3786">
      <c r="A3786" s="7" t="s">
        <v>8047</v>
      </c>
      <c r="B3786" s="17" t="s">
        <v>8048</v>
      </c>
      <c r="C3786" s="17">
        <v>373.0</v>
      </c>
      <c r="D3786" s="17">
        <v>1.203895655E7</v>
      </c>
      <c r="E3786" s="17">
        <v>2662958.0</v>
      </c>
      <c r="F3786" s="17">
        <v>6502800.0</v>
      </c>
      <c r="G3786" s="17">
        <v>1.1655E7</v>
      </c>
      <c r="H3786" s="17">
        <v>2.5423E7</v>
      </c>
    </row>
    <row r="3787">
      <c r="A3787" s="7" t="s">
        <v>8049</v>
      </c>
      <c r="B3787" s="17" t="s">
        <v>8050</v>
      </c>
      <c r="C3787" s="17">
        <v>510.0</v>
      </c>
      <c r="D3787" s="17">
        <v>1.058306289E7</v>
      </c>
      <c r="E3787" s="17">
        <v>7170187.0</v>
      </c>
      <c r="F3787" s="17">
        <v>9026260.0</v>
      </c>
      <c r="G3787" s="17">
        <v>1.1459E7</v>
      </c>
      <c r="H3787" s="17">
        <v>1.5782725E7</v>
      </c>
    </row>
    <row r="3788">
      <c r="A3788" s="7" t="s">
        <v>8051</v>
      </c>
      <c r="B3788" s="17" t="s">
        <v>8052</v>
      </c>
      <c r="C3788" s="17">
        <v>2.0</v>
      </c>
      <c r="D3788" s="17">
        <v>7157144.5</v>
      </c>
      <c r="E3788" s="17">
        <v>5710770.0</v>
      </c>
      <c r="F3788" s="17">
        <v>5710770.0</v>
      </c>
      <c r="G3788" s="17">
        <v>8603519.0</v>
      </c>
      <c r="H3788" s="17">
        <v>8603519.0</v>
      </c>
    </row>
    <row r="3789">
      <c r="A3789" s="7" t="s">
        <v>8053</v>
      </c>
      <c r="B3789" s="17" t="s">
        <v>8054</v>
      </c>
      <c r="C3789" s="17">
        <v>1.0</v>
      </c>
      <c r="D3789" s="17">
        <v>2491959.0</v>
      </c>
      <c r="E3789" s="17">
        <v>2491959.0</v>
      </c>
      <c r="F3789" s="17">
        <v>2491959.0</v>
      </c>
      <c r="G3789" s="17">
        <v>2491959.0</v>
      </c>
      <c r="H3789" s="17">
        <v>2491959.0</v>
      </c>
    </row>
    <row r="3790">
      <c r="A3790" s="7" t="s">
        <v>8055</v>
      </c>
      <c r="B3790" s="17" t="s">
        <v>8056</v>
      </c>
      <c r="C3790" s="17">
        <v>4.0</v>
      </c>
      <c r="D3790" s="17">
        <v>8359995.5</v>
      </c>
      <c r="E3790" s="17">
        <v>5655730.0</v>
      </c>
      <c r="F3790" s="17">
        <v>6044145.0</v>
      </c>
      <c r="G3790" s="17">
        <v>9544789.0</v>
      </c>
      <c r="H3790" s="17">
        <v>1.2195318E7</v>
      </c>
    </row>
    <row r="3791">
      <c r="A3791" s="7" t="s">
        <v>8057</v>
      </c>
      <c r="B3791" s="17" t="s">
        <v>8058</v>
      </c>
      <c r="C3791" s="17">
        <v>4.0</v>
      </c>
      <c r="D3791" s="17">
        <v>1.9069161E7</v>
      </c>
      <c r="E3791" s="17">
        <v>9390520.0</v>
      </c>
      <c r="F3791" s="17">
        <v>1.728384E7</v>
      </c>
      <c r="G3791" s="17">
        <v>1.9406033E7</v>
      </c>
      <c r="H3791" s="17">
        <v>3.0196251E7</v>
      </c>
    </row>
    <row r="3792">
      <c r="A3792" s="7" t="s">
        <v>8059</v>
      </c>
      <c r="B3792" s="17" t="s">
        <v>8060</v>
      </c>
      <c r="C3792" s="17">
        <v>3892.0</v>
      </c>
      <c r="D3792" s="17">
        <v>1.738500968E7</v>
      </c>
      <c r="E3792" s="17">
        <v>7414397.0</v>
      </c>
      <c r="F3792" s="17">
        <v>1.1331369E7</v>
      </c>
      <c r="G3792" s="17">
        <v>1.7665503E7</v>
      </c>
      <c r="H3792" s="17">
        <v>4.3893601E7</v>
      </c>
    </row>
    <row r="3793">
      <c r="A3793" s="7" t="s">
        <v>8061</v>
      </c>
      <c r="B3793" s="17" t="s">
        <v>8062</v>
      </c>
      <c r="C3793" s="17">
        <v>152.0</v>
      </c>
      <c r="D3793" s="17">
        <v>9360405.566</v>
      </c>
      <c r="E3793" s="17">
        <v>4186350.0</v>
      </c>
      <c r="F3793" s="17">
        <v>7089870.0</v>
      </c>
      <c r="G3793" s="17">
        <v>1.0455705E7</v>
      </c>
      <c r="H3793" s="17">
        <v>1.809781E7</v>
      </c>
    </row>
    <row r="3794">
      <c r="A3794" s="7" t="s">
        <v>8063</v>
      </c>
      <c r="B3794" s="17" t="s">
        <v>8064</v>
      </c>
      <c r="C3794" s="17">
        <v>8.0</v>
      </c>
      <c r="D3794" s="17">
        <v>9591242.5</v>
      </c>
      <c r="E3794" s="17">
        <v>7230399.0</v>
      </c>
      <c r="F3794" s="17">
        <v>7464050.0</v>
      </c>
      <c r="G3794" s="17">
        <v>8982736.0</v>
      </c>
      <c r="H3794" s="17">
        <v>2.128164E7</v>
      </c>
    </row>
    <row r="3795">
      <c r="A3795" s="7" t="s">
        <v>8065</v>
      </c>
      <c r="B3795" s="17" t="s">
        <v>8066</v>
      </c>
      <c r="C3795" s="17">
        <v>394.0</v>
      </c>
      <c r="D3795" s="17">
        <v>1.230251407E7</v>
      </c>
      <c r="E3795" s="17">
        <v>6265248.0</v>
      </c>
      <c r="F3795" s="17">
        <v>8620172.0</v>
      </c>
      <c r="G3795" s="17">
        <v>1.566141E7</v>
      </c>
      <c r="H3795" s="17">
        <v>2.5819972E7</v>
      </c>
    </row>
    <row r="3796">
      <c r="A3796" s="7" t="s">
        <v>8067</v>
      </c>
      <c r="B3796" s="17" t="s">
        <v>8068</v>
      </c>
      <c r="C3796" s="17">
        <v>526.0</v>
      </c>
      <c r="D3796" s="17">
        <v>2.460522435E7</v>
      </c>
      <c r="E3796" s="17">
        <v>1.0606474E7</v>
      </c>
      <c r="F3796" s="17">
        <v>1.5288425E7</v>
      </c>
      <c r="G3796" s="17">
        <v>3.7149649E7</v>
      </c>
      <c r="H3796" s="17">
        <v>5.4126837E7</v>
      </c>
    </row>
    <row r="3797">
      <c r="A3797" s="7" t="s">
        <v>8069</v>
      </c>
      <c r="B3797" s="17" t="s">
        <v>8070</v>
      </c>
      <c r="C3797" s="17">
        <v>3.0</v>
      </c>
      <c r="D3797" s="17">
        <v>6151607.0</v>
      </c>
      <c r="E3797" s="17">
        <v>2344360.0</v>
      </c>
      <c r="F3797" s="17">
        <v>3028327.0</v>
      </c>
      <c r="G3797" s="17">
        <v>1.3082134E7</v>
      </c>
      <c r="H3797" s="17">
        <v>1.3082134E7</v>
      </c>
    </row>
    <row r="3798">
      <c r="A3798" s="7" t="s">
        <v>8071</v>
      </c>
      <c r="B3798" s="17" t="s">
        <v>8072</v>
      </c>
      <c r="C3798" s="17">
        <v>214.0</v>
      </c>
      <c r="D3798" s="17">
        <v>8517058.383</v>
      </c>
      <c r="E3798" s="17">
        <v>4239158.0</v>
      </c>
      <c r="F3798" s="17">
        <v>7011522.0</v>
      </c>
      <c r="G3798" s="17">
        <v>1.1091855E7</v>
      </c>
      <c r="H3798" s="17">
        <v>1.3904E7</v>
      </c>
    </row>
    <row r="3799">
      <c r="A3799" s="7" t="s">
        <v>8073</v>
      </c>
      <c r="B3799" s="17" t="s">
        <v>8074</v>
      </c>
      <c r="C3799" s="17">
        <v>3.0</v>
      </c>
      <c r="D3799" s="17">
        <v>1.4220889E7</v>
      </c>
      <c r="E3799" s="17">
        <v>7570320.0</v>
      </c>
      <c r="F3799" s="17">
        <v>1.4772558E7</v>
      </c>
      <c r="G3799" s="17">
        <v>2.0319789E7</v>
      </c>
      <c r="H3799" s="17">
        <v>2.0319789E7</v>
      </c>
    </row>
    <row r="3800">
      <c r="A3800" s="7" t="s">
        <v>8075</v>
      </c>
      <c r="B3800" s="17" t="s">
        <v>8076</v>
      </c>
      <c r="C3800" s="17">
        <v>6887.0</v>
      </c>
      <c r="D3800" s="17">
        <v>1.615116346E7</v>
      </c>
      <c r="E3800" s="17">
        <v>5397779.0</v>
      </c>
      <c r="F3800" s="17">
        <v>9143047.0</v>
      </c>
      <c r="G3800" s="17">
        <v>1.5895065E7</v>
      </c>
      <c r="H3800" s="17">
        <v>3.3348771E7</v>
      </c>
    </row>
    <row r="3801">
      <c r="A3801" s="7" t="s">
        <v>8077</v>
      </c>
      <c r="B3801" s="17" t="s">
        <v>8078</v>
      </c>
      <c r="C3801" s="17">
        <v>131.0</v>
      </c>
      <c r="D3801" s="17">
        <v>1.530067581E7</v>
      </c>
      <c r="E3801" s="17">
        <v>8702608.0</v>
      </c>
      <c r="F3801" s="17">
        <v>1.047094E7</v>
      </c>
      <c r="G3801" s="17">
        <v>1.5025298E7</v>
      </c>
      <c r="H3801" s="17">
        <v>2.7107403E7</v>
      </c>
    </row>
    <row r="3802">
      <c r="A3802" s="7" t="s">
        <v>8079</v>
      </c>
      <c r="B3802" s="17" t="s">
        <v>8080</v>
      </c>
      <c r="C3802" s="17">
        <v>2.0</v>
      </c>
      <c r="D3802" s="17">
        <v>4625046.0</v>
      </c>
      <c r="E3802" s="17">
        <v>4596506.0</v>
      </c>
      <c r="F3802" s="17">
        <v>4596506.0</v>
      </c>
      <c r="G3802" s="17">
        <v>4653586.0</v>
      </c>
      <c r="H3802" s="17">
        <v>4653586.0</v>
      </c>
    </row>
    <row r="3803">
      <c r="A3803" s="7" t="s">
        <v>8081</v>
      </c>
      <c r="B3803" s="17" t="s">
        <v>8082</v>
      </c>
      <c r="C3803" s="17">
        <v>1.0</v>
      </c>
      <c r="D3803" s="17">
        <v>8809502.0</v>
      </c>
      <c r="E3803" s="17">
        <v>8809502.0</v>
      </c>
      <c r="F3803" s="17">
        <v>8809502.0</v>
      </c>
      <c r="G3803" s="17">
        <v>8809502.0</v>
      </c>
      <c r="H3803" s="17">
        <v>8809502.0</v>
      </c>
    </row>
    <row r="3804">
      <c r="A3804" s="7" t="s">
        <v>8083</v>
      </c>
      <c r="B3804" s="17" t="s">
        <v>8084</v>
      </c>
      <c r="C3804" s="17">
        <v>38.0</v>
      </c>
      <c r="D3804" s="17">
        <v>1.072080963E7</v>
      </c>
      <c r="E3804" s="17">
        <v>4853410.0</v>
      </c>
      <c r="F3804" s="17">
        <v>8936229.0</v>
      </c>
      <c r="G3804" s="17">
        <v>1.4243869E7</v>
      </c>
      <c r="H3804" s="17">
        <v>2.1665183E7</v>
      </c>
    </row>
    <row r="3805">
      <c r="A3805" s="7" t="s">
        <v>8085</v>
      </c>
      <c r="B3805" s="17" t="s">
        <v>8086</v>
      </c>
      <c r="C3805" s="17">
        <v>783.0</v>
      </c>
      <c r="D3805" s="17">
        <v>1.141826185E7</v>
      </c>
      <c r="E3805" s="17">
        <v>5241145.0</v>
      </c>
      <c r="F3805" s="17">
        <v>8860646.0</v>
      </c>
      <c r="G3805" s="17">
        <v>1.409687E7</v>
      </c>
      <c r="H3805" s="17">
        <v>1.8843077E7</v>
      </c>
    </row>
    <row r="3806">
      <c r="A3806" s="7" t="s">
        <v>8087</v>
      </c>
      <c r="B3806" s="17" t="s">
        <v>8088</v>
      </c>
      <c r="C3806" s="17">
        <v>116.0</v>
      </c>
      <c r="D3806" s="17">
        <v>1.431272978E7</v>
      </c>
      <c r="E3806" s="17">
        <v>7386156.0</v>
      </c>
      <c r="F3806" s="17">
        <v>1.051E7</v>
      </c>
      <c r="G3806" s="17">
        <v>1.4E7</v>
      </c>
      <c r="H3806" s="17">
        <v>2.6E7</v>
      </c>
    </row>
    <row r="3807">
      <c r="A3807" s="7" t="s">
        <v>8089</v>
      </c>
      <c r="B3807" s="17" t="s">
        <v>8090</v>
      </c>
      <c r="C3807" s="17">
        <v>368.0</v>
      </c>
      <c r="D3807" s="17">
        <v>3.132579836E7</v>
      </c>
      <c r="E3807" s="17">
        <v>1.2708805E7</v>
      </c>
      <c r="F3807" s="17">
        <v>2.3027799E7</v>
      </c>
      <c r="G3807" s="17">
        <v>4.0466081E7</v>
      </c>
      <c r="H3807" s="17">
        <v>6.995535E7</v>
      </c>
    </row>
    <row r="3808">
      <c r="A3808" s="7" t="s">
        <v>8091</v>
      </c>
      <c r="B3808" s="17" t="s">
        <v>8092</v>
      </c>
      <c r="C3808" s="17">
        <v>622.0</v>
      </c>
      <c r="D3808" s="17">
        <v>3.201401527E7</v>
      </c>
      <c r="E3808" s="17">
        <v>1.5104744E7</v>
      </c>
      <c r="F3808" s="17">
        <v>2.712735E7</v>
      </c>
      <c r="G3808" s="17">
        <v>4.020892E7</v>
      </c>
      <c r="H3808" s="17">
        <v>5.3804417E7</v>
      </c>
    </row>
    <row r="3809">
      <c r="A3809" s="7" t="s">
        <v>8093</v>
      </c>
      <c r="B3809" s="17" t="s">
        <v>8094</v>
      </c>
      <c r="C3809" s="17">
        <v>52.0</v>
      </c>
      <c r="D3809" s="17">
        <v>1.183035094E7</v>
      </c>
      <c r="E3809" s="17">
        <v>8827042.0</v>
      </c>
      <c r="F3809" s="17">
        <v>1.1017098E7</v>
      </c>
      <c r="G3809" s="17">
        <v>1.3221541E7</v>
      </c>
      <c r="H3809" s="17">
        <v>1.449678E7</v>
      </c>
    </row>
    <row r="3810">
      <c r="A3810" s="7" t="s">
        <v>8095</v>
      </c>
      <c r="B3810" s="17" t="s">
        <v>8096</v>
      </c>
      <c r="C3810" s="17">
        <v>3.0</v>
      </c>
      <c r="D3810" s="17">
        <v>1.0893205E7</v>
      </c>
      <c r="E3810" s="17">
        <v>8190690.0</v>
      </c>
      <c r="F3810" s="17">
        <v>1.094036E7</v>
      </c>
      <c r="G3810" s="17">
        <v>1.3548565E7</v>
      </c>
      <c r="H3810" s="17">
        <v>1.3548565E7</v>
      </c>
    </row>
    <row r="3811">
      <c r="A3811" s="7" t="s">
        <v>8097</v>
      </c>
      <c r="B3811" s="17" t="s">
        <v>8098</v>
      </c>
      <c r="C3811" s="17">
        <v>1.0</v>
      </c>
      <c r="D3811" s="17">
        <v>1.6301789E7</v>
      </c>
      <c r="E3811" s="17">
        <v>1.6301789E7</v>
      </c>
      <c r="F3811" s="17">
        <v>1.6301789E7</v>
      </c>
      <c r="G3811" s="17">
        <v>1.6301789E7</v>
      </c>
      <c r="H3811" s="17">
        <v>1.6301789E7</v>
      </c>
    </row>
    <row r="3812">
      <c r="A3812" s="7" t="s">
        <v>8099</v>
      </c>
      <c r="B3812" s="17" t="s">
        <v>8100</v>
      </c>
      <c r="C3812" s="17">
        <v>1.0</v>
      </c>
      <c r="D3812" s="17">
        <v>8.367755E7</v>
      </c>
      <c r="E3812" s="17">
        <v>8.367755E7</v>
      </c>
      <c r="F3812" s="17">
        <v>8.367755E7</v>
      </c>
      <c r="G3812" s="17">
        <v>8.367755E7</v>
      </c>
      <c r="H3812" s="17">
        <v>8.367755E7</v>
      </c>
    </row>
    <row r="3813">
      <c r="A3813" s="7" t="s">
        <v>8101</v>
      </c>
      <c r="B3813" s="17" t="s">
        <v>8102</v>
      </c>
      <c r="C3813" s="17">
        <v>1398.0</v>
      </c>
      <c r="D3813" s="17">
        <v>1.041861119E7</v>
      </c>
      <c r="E3813" s="17">
        <v>4817000.0</v>
      </c>
      <c r="F3813" s="17">
        <v>6900635.0</v>
      </c>
      <c r="G3813" s="17">
        <v>1.0576E7</v>
      </c>
      <c r="H3813" s="17">
        <v>1.6809224E7</v>
      </c>
    </row>
    <row r="3814">
      <c r="A3814" s="7" t="s">
        <v>8103</v>
      </c>
      <c r="B3814" s="17" t="s">
        <v>8104</v>
      </c>
      <c r="C3814" s="17">
        <v>21.0</v>
      </c>
      <c r="D3814" s="17">
        <v>2.108499076E7</v>
      </c>
      <c r="E3814" s="17">
        <v>6447020.0</v>
      </c>
      <c r="F3814" s="17">
        <v>1.21106E7</v>
      </c>
      <c r="G3814" s="17">
        <v>1.8508643E7</v>
      </c>
      <c r="H3814" s="17">
        <v>4.8166462E7</v>
      </c>
    </row>
    <row r="3815">
      <c r="A3815" s="7" t="s">
        <v>8105</v>
      </c>
      <c r="B3815" s="17" t="s">
        <v>8106</v>
      </c>
      <c r="C3815" s="17">
        <v>3.0</v>
      </c>
      <c r="D3815" s="17">
        <v>1.3009333E7</v>
      </c>
      <c r="E3815" s="17">
        <v>6069800.0</v>
      </c>
      <c r="F3815" s="17">
        <v>1.0799177E7</v>
      </c>
      <c r="G3815" s="17">
        <v>2.2159022E7</v>
      </c>
      <c r="H3815" s="17">
        <v>2.2159022E7</v>
      </c>
    </row>
    <row r="3816">
      <c r="A3816" s="7" t="s">
        <v>8107</v>
      </c>
      <c r="B3816" s="17" t="s">
        <v>8108</v>
      </c>
      <c r="C3816" s="17">
        <v>65.0</v>
      </c>
      <c r="D3816" s="17">
        <v>1.660107191E7</v>
      </c>
      <c r="E3816" s="17">
        <v>7551777.0</v>
      </c>
      <c r="F3816" s="17">
        <v>1.0332725E7</v>
      </c>
      <c r="G3816" s="17">
        <v>1.3966899E7</v>
      </c>
      <c r="H3816" s="17">
        <v>5.1117098E7</v>
      </c>
    </row>
    <row r="3817">
      <c r="A3817" s="7" t="s">
        <v>8109</v>
      </c>
      <c r="B3817" s="17" t="s">
        <v>8110</v>
      </c>
      <c r="C3817" s="17">
        <v>325.0</v>
      </c>
      <c r="D3817" s="17">
        <v>1.431845789E7</v>
      </c>
      <c r="E3817" s="17">
        <v>8538621.0</v>
      </c>
      <c r="F3817" s="17">
        <v>1.0694478E7</v>
      </c>
      <c r="G3817" s="17">
        <v>1.5067952E7</v>
      </c>
      <c r="H3817" s="17">
        <v>2.7619136E7</v>
      </c>
    </row>
    <row r="3818">
      <c r="A3818" s="7" t="s">
        <v>8111</v>
      </c>
      <c r="B3818" s="17" t="s">
        <v>8112</v>
      </c>
      <c r="C3818" s="17">
        <v>1.0</v>
      </c>
      <c r="D3818" s="17">
        <v>5970932.0</v>
      </c>
      <c r="E3818" s="17">
        <v>5970932.0</v>
      </c>
      <c r="F3818" s="17">
        <v>5970932.0</v>
      </c>
      <c r="G3818" s="17">
        <v>5970932.0</v>
      </c>
      <c r="H3818" s="17">
        <v>5970932.0</v>
      </c>
    </row>
    <row r="3819">
      <c r="A3819" s="7" t="s">
        <v>8113</v>
      </c>
      <c r="B3819" s="17" t="s">
        <v>8114</v>
      </c>
      <c r="C3819" s="17">
        <v>92.0</v>
      </c>
      <c r="D3819" s="17">
        <v>1.189603508E7</v>
      </c>
      <c r="E3819" s="17">
        <v>5406890.0</v>
      </c>
      <c r="F3819" s="17">
        <v>6129982.0</v>
      </c>
      <c r="G3819" s="17">
        <v>8123592.0</v>
      </c>
      <c r="H3819" s="17">
        <v>1.8020719E7</v>
      </c>
    </row>
    <row r="3820">
      <c r="A3820" s="7" t="s">
        <v>8115</v>
      </c>
      <c r="B3820" s="17" t="s">
        <v>8116</v>
      </c>
      <c r="C3820" s="17">
        <v>1.0</v>
      </c>
      <c r="D3820" s="17">
        <v>9097436.0</v>
      </c>
      <c r="E3820" s="17">
        <v>9097436.0</v>
      </c>
      <c r="F3820" s="17">
        <v>9097436.0</v>
      </c>
      <c r="G3820" s="17">
        <v>9097436.0</v>
      </c>
      <c r="H3820" s="17">
        <v>9097436.0</v>
      </c>
    </row>
    <row r="3821">
      <c r="A3821" s="7" t="s">
        <v>8117</v>
      </c>
      <c r="B3821" s="17" t="s">
        <v>8118</v>
      </c>
      <c r="C3821" s="17">
        <v>2442.0</v>
      </c>
      <c r="D3821" s="17">
        <v>1.942830682E7</v>
      </c>
      <c r="E3821" s="17">
        <v>7523841.0</v>
      </c>
      <c r="F3821" s="17">
        <v>1.0684519E7</v>
      </c>
      <c r="G3821" s="17">
        <v>2.00771E7</v>
      </c>
      <c r="H3821" s="17">
        <v>3.9061016E7</v>
      </c>
    </row>
    <row r="3822">
      <c r="A3822" s="7" t="s">
        <v>8119</v>
      </c>
      <c r="B3822" s="17" t="s">
        <v>8120</v>
      </c>
      <c r="C3822" s="17">
        <v>39.0</v>
      </c>
      <c r="D3822" s="17">
        <v>9644300.821</v>
      </c>
      <c r="E3822" s="17">
        <v>5943071.0</v>
      </c>
      <c r="F3822" s="17">
        <v>9449300.0</v>
      </c>
      <c r="G3822" s="17">
        <v>1.1598592E7</v>
      </c>
      <c r="H3822" s="17">
        <v>1.7060727E7</v>
      </c>
    </row>
    <row r="3823">
      <c r="A3823" s="7" t="s">
        <v>8121</v>
      </c>
      <c r="B3823" s="17" t="s">
        <v>8122</v>
      </c>
      <c r="C3823" s="17">
        <v>1.0</v>
      </c>
      <c r="D3823" s="17">
        <v>2849964.0</v>
      </c>
      <c r="E3823" s="17">
        <v>2849964.0</v>
      </c>
      <c r="F3823" s="17">
        <v>2849964.0</v>
      </c>
      <c r="G3823" s="17">
        <v>2849964.0</v>
      </c>
      <c r="H3823" s="17">
        <v>2849964.0</v>
      </c>
    </row>
    <row r="3824">
      <c r="A3824" s="7" t="s">
        <v>8123</v>
      </c>
      <c r="B3824" s="17" t="s">
        <v>8124</v>
      </c>
      <c r="C3824" s="17">
        <v>8.0</v>
      </c>
      <c r="D3824" s="17">
        <v>6.628431575E7</v>
      </c>
      <c r="E3824" s="17">
        <v>3.6155298E7</v>
      </c>
      <c r="F3824" s="17">
        <v>4.7876258E7</v>
      </c>
      <c r="G3824" s="17">
        <v>6.6893696E7</v>
      </c>
      <c r="H3824" s="17">
        <v>1.63434898E8</v>
      </c>
    </row>
    <row r="3825">
      <c r="A3825" s="7" t="s">
        <v>8125</v>
      </c>
      <c r="B3825" s="17" t="s">
        <v>8126</v>
      </c>
      <c r="C3825" s="17">
        <v>2.0</v>
      </c>
      <c r="D3825" s="17">
        <v>7706556.5</v>
      </c>
      <c r="E3825" s="17">
        <v>4304125.0</v>
      </c>
      <c r="F3825" s="17">
        <v>4304125.0</v>
      </c>
      <c r="G3825" s="17">
        <v>1.1108988E7</v>
      </c>
      <c r="H3825" s="17">
        <v>1.1108988E7</v>
      </c>
    </row>
    <row r="3826">
      <c r="A3826" s="7" t="s">
        <v>8127</v>
      </c>
      <c r="B3826" s="17" t="s">
        <v>8128</v>
      </c>
      <c r="C3826" s="17">
        <v>17.0</v>
      </c>
      <c r="D3826" s="17">
        <v>3.135377929E7</v>
      </c>
      <c r="E3826" s="17">
        <v>5894200.0</v>
      </c>
      <c r="F3826" s="17">
        <v>8197786.0</v>
      </c>
      <c r="G3826" s="17">
        <v>1.3596473E7</v>
      </c>
      <c r="H3826" s="17">
        <v>9.4305246E7</v>
      </c>
    </row>
    <row r="3827">
      <c r="A3827" s="7" t="s">
        <v>8129</v>
      </c>
      <c r="B3827" s="17" t="s">
        <v>8130</v>
      </c>
      <c r="C3827" s="17">
        <v>91.0</v>
      </c>
      <c r="D3827" s="17">
        <v>1.348323148E7</v>
      </c>
      <c r="E3827" s="17">
        <v>5273097.0</v>
      </c>
      <c r="F3827" s="17">
        <v>6017991.0</v>
      </c>
      <c r="G3827" s="17">
        <v>9362557.0</v>
      </c>
      <c r="H3827" s="17">
        <v>3.6759486E7</v>
      </c>
    </row>
    <row r="3828">
      <c r="A3828" s="7" t="s">
        <v>8131</v>
      </c>
      <c r="B3828" s="17" t="s">
        <v>8132</v>
      </c>
      <c r="C3828" s="17">
        <v>449.0</v>
      </c>
      <c r="D3828" s="17">
        <v>2.159482574E7</v>
      </c>
      <c r="E3828" s="17">
        <v>4573298.0</v>
      </c>
      <c r="F3828" s="17">
        <v>1.080237E7</v>
      </c>
      <c r="G3828" s="17">
        <v>1.9777047E7</v>
      </c>
      <c r="H3828" s="17">
        <v>3.2049666E7</v>
      </c>
    </row>
    <row r="3829">
      <c r="A3829" s="7" t="s">
        <v>8133</v>
      </c>
      <c r="B3829" s="17" t="s">
        <v>8134</v>
      </c>
      <c r="C3829" s="17">
        <v>1142.0</v>
      </c>
      <c r="D3829" s="17">
        <v>2.248244311E7</v>
      </c>
      <c r="E3829" s="17">
        <v>9722751.0</v>
      </c>
      <c r="F3829" s="17">
        <v>1.319853E7</v>
      </c>
      <c r="G3829" s="17">
        <v>2.3771156E7</v>
      </c>
      <c r="H3829" s="17">
        <v>4.8423385E7</v>
      </c>
    </row>
    <row r="3830">
      <c r="A3830" s="7" t="s">
        <v>8135</v>
      </c>
      <c r="B3830" s="17" t="s">
        <v>8136</v>
      </c>
      <c r="C3830" s="17">
        <v>4840.0</v>
      </c>
      <c r="D3830" s="17">
        <v>2.729636889E7</v>
      </c>
      <c r="E3830" s="17">
        <v>6657627.0</v>
      </c>
      <c r="F3830" s="17">
        <v>1.3784921E7</v>
      </c>
      <c r="G3830" s="17">
        <v>3.1581058E7</v>
      </c>
      <c r="H3830" s="17">
        <v>6.3683E7</v>
      </c>
    </row>
    <row r="3831">
      <c r="A3831" s="7" t="s">
        <v>8137</v>
      </c>
      <c r="B3831" s="17" t="s">
        <v>8138</v>
      </c>
      <c r="C3831" s="17">
        <v>786.0</v>
      </c>
      <c r="D3831" s="17">
        <v>1.202786048E7</v>
      </c>
      <c r="E3831" s="17">
        <v>4053755.0</v>
      </c>
      <c r="F3831" s="17">
        <v>6607746.0</v>
      </c>
      <c r="G3831" s="17">
        <v>1.0199054E7</v>
      </c>
      <c r="H3831" s="17">
        <v>1.9759008E7</v>
      </c>
    </row>
    <row r="3832">
      <c r="A3832" s="7" t="s">
        <v>8139</v>
      </c>
      <c r="B3832" s="17" t="s">
        <v>8140</v>
      </c>
      <c r="C3832" s="17">
        <v>9.0</v>
      </c>
      <c r="D3832" s="17">
        <v>1.2849514E7</v>
      </c>
      <c r="E3832" s="17">
        <v>6497536.0</v>
      </c>
      <c r="F3832" s="17">
        <v>6801359.0</v>
      </c>
      <c r="G3832" s="17">
        <v>9908024.0</v>
      </c>
      <c r="H3832" s="17">
        <v>5.1357091E7</v>
      </c>
    </row>
    <row r="3833">
      <c r="A3833" s="7" t="s">
        <v>8141</v>
      </c>
      <c r="B3833" s="17" t="s">
        <v>8142</v>
      </c>
      <c r="C3833" s="17">
        <v>1.0</v>
      </c>
      <c r="D3833" s="17">
        <v>1.2088402E7</v>
      </c>
      <c r="E3833" s="17">
        <v>1.2088402E7</v>
      </c>
      <c r="F3833" s="17">
        <v>1.2088402E7</v>
      </c>
      <c r="G3833" s="17">
        <v>1.2088402E7</v>
      </c>
      <c r="H3833" s="17">
        <v>1.2088402E7</v>
      </c>
    </row>
    <row r="3834">
      <c r="A3834" s="7" t="s">
        <v>8143</v>
      </c>
      <c r="B3834" s="17" t="s">
        <v>8144</v>
      </c>
      <c r="C3834" s="17">
        <v>2.0</v>
      </c>
      <c r="D3834" s="17">
        <v>2.63659765E7</v>
      </c>
      <c r="E3834" s="17">
        <v>7368557.0</v>
      </c>
      <c r="F3834" s="17">
        <v>7368557.0</v>
      </c>
      <c r="G3834" s="17">
        <v>4.5363396E7</v>
      </c>
      <c r="H3834" s="17">
        <v>4.5363396E7</v>
      </c>
    </row>
    <row r="3835">
      <c r="A3835" s="7" t="s">
        <v>8145</v>
      </c>
      <c r="B3835" s="17" t="s">
        <v>8146</v>
      </c>
      <c r="C3835" s="17">
        <v>4.0</v>
      </c>
      <c r="D3835" s="17">
        <v>4.0419065E7</v>
      </c>
      <c r="E3835" s="17">
        <v>5610239.0</v>
      </c>
      <c r="F3835" s="17">
        <v>3.9120364E7</v>
      </c>
      <c r="G3835" s="17">
        <v>5.6649538E7</v>
      </c>
      <c r="H3835" s="17">
        <v>6.0296119E7</v>
      </c>
    </row>
    <row r="3836">
      <c r="A3836" s="7" t="s">
        <v>8147</v>
      </c>
      <c r="B3836" s="17" t="s">
        <v>8148</v>
      </c>
      <c r="C3836" s="17">
        <v>40.0</v>
      </c>
      <c r="D3836" s="17">
        <v>2.919461113E7</v>
      </c>
      <c r="E3836" s="17">
        <v>5183434.0</v>
      </c>
      <c r="F3836" s="17">
        <v>1.0844544E7</v>
      </c>
      <c r="G3836" s="17">
        <v>3.1166967E7</v>
      </c>
      <c r="H3836" s="17">
        <v>6.2677511E7</v>
      </c>
    </row>
    <row r="3837">
      <c r="A3837" s="7" t="s">
        <v>8149</v>
      </c>
      <c r="B3837" s="17" t="s">
        <v>8150</v>
      </c>
      <c r="C3837" s="17">
        <v>2.0</v>
      </c>
      <c r="D3837" s="17">
        <v>7776625.5</v>
      </c>
      <c r="E3837" s="17">
        <v>6288521.0</v>
      </c>
      <c r="F3837" s="17">
        <v>6288521.0</v>
      </c>
      <c r="G3837" s="17">
        <v>9264730.0</v>
      </c>
      <c r="H3837" s="17">
        <v>9264730.0</v>
      </c>
    </row>
    <row r="3838">
      <c r="A3838" s="7" t="s">
        <v>8151</v>
      </c>
      <c r="B3838" s="17" t="s">
        <v>8152</v>
      </c>
      <c r="C3838" s="17">
        <v>6642.0</v>
      </c>
      <c r="D3838" s="17">
        <v>1.186149778E7</v>
      </c>
      <c r="E3838" s="17">
        <v>5928335.0</v>
      </c>
      <c r="F3838" s="17">
        <v>9087621.0</v>
      </c>
      <c r="G3838" s="17">
        <v>1.3493627E7</v>
      </c>
      <c r="H3838" s="17">
        <v>2.211406E7</v>
      </c>
    </row>
    <row r="3839">
      <c r="A3839" s="7" t="s">
        <v>8153</v>
      </c>
      <c r="B3839" s="17" t="s">
        <v>8154</v>
      </c>
      <c r="C3839" s="17">
        <v>250.0</v>
      </c>
      <c r="D3839" s="17">
        <v>7457680.088</v>
      </c>
      <c r="E3839" s="17">
        <v>4676135.0</v>
      </c>
      <c r="F3839" s="17">
        <v>6084600.0</v>
      </c>
      <c r="G3839" s="17">
        <v>7389984.0</v>
      </c>
      <c r="H3839" s="17">
        <v>1.0906871E7</v>
      </c>
    </row>
    <row r="3840">
      <c r="A3840" s="7" t="s">
        <v>8155</v>
      </c>
      <c r="B3840" s="17" t="s">
        <v>8156</v>
      </c>
      <c r="C3840" s="17">
        <v>3.0</v>
      </c>
      <c r="D3840" s="17">
        <v>9207377.0</v>
      </c>
      <c r="E3840" s="17">
        <v>7731107.0</v>
      </c>
      <c r="F3840" s="17">
        <v>8045322.0</v>
      </c>
      <c r="G3840" s="17">
        <v>1.1845702E7</v>
      </c>
      <c r="H3840" s="17">
        <v>1.1845702E7</v>
      </c>
    </row>
    <row r="3841">
      <c r="A3841" s="7" t="s">
        <v>8157</v>
      </c>
      <c r="B3841" s="17" t="s">
        <v>8158</v>
      </c>
      <c r="C3841" s="17">
        <v>1210.0</v>
      </c>
      <c r="D3841" s="17">
        <v>8811047.479</v>
      </c>
      <c r="E3841" s="17">
        <v>5867500.0</v>
      </c>
      <c r="F3841" s="17">
        <v>7150603.0</v>
      </c>
      <c r="G3841" s="17">
        <v>1.0042703E7</v>
      </c>
      <c r="H3841" s="17">
        <v>1.4039946E7</v>
      </c>
    </row>
    <row r="3842">
      <c r="A3842" s="7" t="s">
        <v>8159</v>
      </c>
      <c r="B3842" s="17" t="s">
        <v>8160</v>
      </c>
      <c r="C3842" s="17">
        <v>633.0</v>
      </c>
      <c r="D3842" s="17">
        <v>1.134395618E7</v>
      </c>
      <c r="E3842" s="17">
        <v>6926276.0</v>
      </c>
      <c r="F3842" s="17">
        <v>1.0504304E7</v>
      </c>
      <c r="G3842" s="17">
        <v>1.3916587E7</v>
      </c>
      <c r="H3842" s="17">
        <v>1.8667572E7</v>
      </c>
    </row>
    <row r="3843">
      <c r="A3843" s="7" t="s">
        <v>8161</v>
      </c>
      <c r="B3843" s="17" t="s">
        <v>8162</v>
      </c>
      <c r="C3843" s="17">
        <v>2.0</v>
      </c>
      <c r="D3843" s="17">
        <v>1.36875375E7</v>
      </c>
      <c r="E3843" s="17">
        <v>9494715.0</v>
      </c>
      <c r="F3843" s="17">
        <v>9494715.0</v>
      </c>
      <c r="G3843" s="17">
        <v>1.788036E7</v>
      </c>
      <c r="H3843" s="17">
        <v>1.788036E7</v>
      </c>
    </row>
    <row r="3844">
      <c r="A3844" s="7" t="s">
        <v>8163</v>
      </c>
      <c r="B3844" s="17" t="s">
        <v>8164</v>
      </c>
      <c r="C3844" s="17">
        <v>2.0</v>
      </c>
      <c r="D3844" s="17">
        <v>7677530.5</v>
      </c>
      <c r="E3844" s="17">
        <v>5052300.0</v>
      </c>
      <c r="F3844" s="17">
        <v>5052300.0</v>
      </c>
      <c r="G3844" s="17">
        <v>1.0302761E7</v>
      </c>
      <c r="H3844" s="17">
        <v>1.0302761E7</v>
      </c>
    </row>
    <row r="3845">
      <c r="A3845" s="7" t="s">
        <v>8165</v>
      </c>
      <c r="B3845" s="17" t="s">
        <v>8166</v>
      </c>
      <c r="C3845" s="17">
        <v>678.0</v>
      </c>
      <c r="D3845" s="17">
        <v>8941829.864</v>
      </c>
      <c r="E3845" s="17">
        <v>5334041.0</v>
      </c>
      <c r="F3845" s="17">
        <v>6827562.0</v>
      </c>
      <c r="G3845" s="17">
        <v>9788600.0</v>
      </c>
      <c r="H3845" s="17">
        <v>1.21453E7</v>
      </c>
    </row>
    <row r="3846">
      <c r="A3846" s="7" t="s">
        <v>8167</v>
      </c>
      <c r="B3846" s="17" t="s">
        <v>8168</v>
      </c>
      <c r="C3846" s="17">
        <v>12052.0</v>
      </c>
      <c r="D3846" s="17">
        <v>1.412360032E7</v>
      </c>
      <c r="E3846" s="17">
        <v>6666804.0</v>
      </c>
      <c r="F3846" s="17">
        <v>9576260.0</v>
      </c>
      <c r="G3846" s="17">
        <v>1.5178251E7</v>
      </c>
      <c r="H3846" s="17">
        <v>2.4592558E7</v>
      </c>
    </row>
    <row r="3847">
      <c r="A3847" s="7" t="s">
        <v>8169</v>
      </c>
      <c r="B3847" s="17" t="s">
        <v>8170</v>
      </c>
      <c r="C3847" s="17">
        <v>961.0</v>
      </c>
      <c r="D3847" s="17">
        <v>1.284760858E7</v>
      </c>
      <c r="E3847" s="17">
        <v>7339900.0</v>
      </c>
      <c r="F3847" s="17">
        <v>8535399.0</v>
      </c>
      <c r="G3847" s="17">
        <v>1.1692474E7</v>
      </c>
      <c r="H3847" s="17">
        <v>2.4965633E7</v>
      </c>
    </row>
    <row r="3848">
      <c r="A3848" s="7" t="s">
        <v>8171</v>
      </c>
      <c r="B3848" s="17" t="s">
        <v>8172</v>
      </c>
      <c r="C3848" s="17">
        <v>5.0</v>
      </c>
      <c r="D3848" s="17">
        <v>7572542.2</v>
      </c>
      <c r="E3848" s="17">
        <v>5486644.0</v>
      </c>
      <c r="F3848" s="17">
        <v>7473660.0</v>
      </c>
      <c r="G3848" s="17">
        <v>8588000.0</v>
      </c>
      <c r="H3848" s="17">
        <v>1.1035981E7</v>
      </c>
    </row>
    <row r="3849">
      <c r="A3849" s="7" t="s">
        <v>8173</v>
      </c>
      <c r="B3849" s="17" t="s">
        <v>8174</v>
      </c>
      <c r="C3849" s="17">
        <v>3.0</v>
      </c>
      <c r="D3849" s="17">
        <v>3.3693106E7</v>
      </c>
      <c r="E3849" s="17">
        <v>8748384.0</v>
      </c>
      <c r="F3849" s="17">
        <v>1.8404725E7</v>
      </c>
      <c r="G3849" s="17">
        <v>7.3926209E7</v>
      </c>
      <c r="H3849" s="17">
        <v>7.3926209E7</v>
      </c>
    </row>
    <row r="3850">
      <c r="A3850" s="7" t="s">
        <v>8175</v>
      </c>
      <c r="B3850" s="17" t="s">
        <v>8176</v>
      </c>
      <c r="C3850" s="17">
        <v>114.0</v>
      </c>
      <c r="D3850" s="17">
        <v>8.03137997E7</v>
      </c>
      <c r="E3850" s="17">
        <v>1.3398055E7</v>
      </c>
      <c r="F3850" s="17">
        <v>5.6075098E7</v>
      </c>
      <c r="G3850" s="17">
        <v>1.22016072E8</v>
      </c>
      <c r="H3850" s="17">
        <v>1.97842211E8</v>
      </c>
    </row>
    <row r="3851">
      <c r="A3851" s="7" t="s">
        <v>8177</v>
      </c>
      <c r="B3851" s="17" t="s">
        <v>8178</v>
      </c>
      <c r="C3851" s="17">
        <v>2.0</v>
      </c>
      <c r="D3851" s="17">
        <v>1.067350365E8</v>
      </c>
      <c r="E3851" s="17">
        <v>4.5463521E7</v>
      </c>
      <c r="F3851" s="17">
        <v>4.5463521E7</v>
      </c>
      <c r="G3851" s="17">
        <v>1.68006552E8</v>
      </c>
      <c r="H3851" s="17">
        <v>1.68006552E8</v>
      </c>
    </row>
    <row r="3852">
      <c r="A3852" s="7" t="s">
        <v>8179</v>
      </c>
      <c r="B3852" s="17" t="s">
        <v>8180</v>
      </c>
      <c r="C3852" s="17">
        <v>5.0</v>
      </c>
      <c r="D3852" s="17">
        <v>7.99766398E7</v>
      </c>
      <c r="E3852" s="17">
        <v>1.3254232E7</v>
      </c>
      <c r="F3852" s="17">
        <v>1.5784788E7</v>
      </c>
      <c r="G3852" s="17">
        <v>8.6902288E7</v>
      </c>
      <c r="H3852" s="17">
        <v>2.79458791E8</v>
      </c>
    </row>
    <row r="3853">
      <c r="A3853" s="7" t="s">
        <v>8181</v>
      </c>
      <c r="B3853" s="17" t="s">
        <v>8182</v>
      </c>
      <c r="C3853" s="17">
        <v>233.0</v>
      </c>
      <c r="D3853" s="17">
        <v>1.09359776E7</v>
      </c>
      <c r="E3853" s="17">
        <v>4810510.0</v>
      </c>
      <c r="F3853" s="17">
        <v>6131832.0</v>
      </c>
      <c r="G3853" s="17">
        <v>9831331.0</v>
      </c>
      <c r="H3853" s="17">
        <v>1.6865094E7</v>
      </c>
    </row>
    <row r="3854">
      <c r="A3854" s="7" t="s">
        <v>8183</v>
      </c>
      <c r="B3854" s="17" t="s">
        <v>8184</v>
      </c>
      <c r="C3854" s="17">
        <v>4543.0</v>
      </c>
      <c r="D3854" s="17">
        <v>2.893980654E7</v>
      </c>
      <c r="E3854" s="17">
        <v>5955731.0</v>
      </c>
      <c r="F3854" s="17">
        <v>1.0233592E7</v>
      </c>
      <c r="G3854" s="17">
        <v>2.1815152E7</v>
      </c>
      <c r="H3854" s="17">
        <v>7.2751679E7</v>
      </c>
    </row>
    <row r="3855">
      <c r="A3855" s="7" t="s">
        <v>8185</v>
      </c>
      <c r="B3855" s="17" t="s">
        <v>8186</v>
      </c>
      <c r="C3855" s="17">
        <v>410.0</v>
      </c>
      <c r="D3855" s="17">
        <v>8399038.556</v>
      </c>
      <c r="E3855" s="17">
        <v>2230771.0</v>
      </c>
      <c r="F3855" s="17">
        <v>2521109.0</v>
      </c>
      <c r="G3855" s="17">
        <v>3087846.0</v>
      </c>
      <c r="H3855" s="17">
        <v>1.388142E7</v>
      </c>
    </row>
    <row r="3856">
      <c r="A3856" s="7" t="s">
        <v>8187</v>
      </c>
      <c r="B3856" s="17" t="s">
        <v>8188</v>
      </c>
      <c r="C3856" s="17">
        <v>5457.0</v>
      </c>
      <c r="D3856" s="17">
        <v>1.840237329E7</v>
      </c>
      <c r="E3856" s="17">
        <v>6640155.0</v>
      </c>
      <c r="F3856" s="17">
        <v>1.0817E7</v>
      </c>
      <c r="G3856" s="17">
        <v>2.14807E7</v>
      </c>
      <c r="H3856" s="17">
        <v>3.2859378E7</v>
      </c>
    </row>
    <row r="3857">
      <c r="A3857" s="7" t="s">
        <v>8189</v>
      </c>
      <c r="B3857" s="17" t="s">
        <v>8190</v>
      </c>
      <c r="C3857" s="17">
        <v>7351.0</v>
      </c>
      <c r="D3857" s="17">
        <v>1.675815829E7</v>
      </c>
      <c r="E3857" s="17">
        <v>6782612.0</v>
      </c>
      <c r="F3857" s="17">
        <v>9252407.0</v>
      </c>
      <c r="G3857" s="17">
        <v>1.3667635E7</v>
      </c>
      <c r="H3857" s="17">
        <v>2.6791381E7</v>
      </c>
    </row>
    <row r="3858">
      <c r="A3858" s="7" t="s">
        <v>8191</v>
      </c>
      <c r="B3858" s="17" t="s">
        <v>8192</v>
      </c>
      <c r="C3858" s="17">
        <v>341.0</v>
      </c>
      <c r="D3858" s="17">
        <v>1.866715917E7</v>
      </c>
      <c r="E3858" s="17">
        <v>1.0428451E7</v>
      </c>
      <c r="F3858" s="17">
        <v>1.4605589E7</v>
      </c>
      <c r="G3858" s="17">
        <v>1.9303353E7</v>
      </c>
      <c r="H3858" s="17">
        <v>3.0426492E7</v>
      </c>
    </row>
    <row r="3859">
      <c r="A3859" s="7" t="s">
        <v>8193</v>
      </c>
      <c r="B3859" s="17" t="s">
        <v>8194</v>
      </c>
      <c r="C3859" s="17">
        <v>2.0</v>
      </c>
      <c r="D3859" s="17">
        <v>1.1266371E7</v>
      </c>
      <c r="E3859" s="17">
        <v>8178742.0</v>
      </c>
      <c r="F3859" s="17">
        <v>8178742.0</v>
      </c>
      <c r="G3859" s="17">
        <v>1.4354E7</v>
      </c>
      <c r="H3859" s="17">
        <v>1.4354E7</v>
      </c>
    </row>
    <row r="3860">
      <c r="A3860" s="7" t="s">
        <v>8195</v>
      </c>
      <c r="B3860" s="17" t="s">
        <v>8196</v>
      </c>
      <c r="C3860" s="17">
        <v>60.0</v>
      </c>
      <c r="D3860" s="17">
        <v>1.565761808E7</v>
      </c>
      <c r="E3860" s="17">
        <v>1.0017323E7</v>
      </c>
      <c r="F3860" s="17">
        <v>1.3109256E7</v>
      </c>
      <c r="G3860" s="17">
        <v>1.784298E7</v>
      </c>
      <c r="H3860" s="17">
        <v>2.7662614E7</v>
      </c>
    </row>
    <row r="3861">
      <c r="A3861" s="7" t="s">
        <v>8197</v>
      </c>
      <c r="B3861" s="17" t="s">
        <v>8198</v>
      </c>
      <c r="C3861" s="17">
        <v>2.0</v>
      </c>
      <c r="D3861" s="17">
        <v>3.5164083E7</v>
      </c>
      <c r="E3861" s="17">
        <v>3.5164083E7</v>
      </c>
      <c r="F3861" s="17">
        <v>3.5164083E7</v>
      </c>
      <c r="G3861" s="17">
        <v>3.5164083E7</v>
      </c>
      <c r="H3861" s="17">
        <v>3.5164083E7</v>
      </c>
    </row>
    <row r="3862">
      <c r="A3862" s="7" t="s">
        <v>8199</v>
      </c>
      <c r="B3862" s="17" t="s">
        <v>8200</v>
      </c>
      <c r="C3862" s="17">
        <v>252.0</v>
      </c>
      <c r="D3862" s="17">
        <v>1.265185606E7</v>
      </c>
      <c r="E3862" s="17">
        <v>1.0203592E7</v>
      </c>
      <c r="F3862" s="17">
        <v>1.1191945E7</v>
      </c>
      <c r="G3862" s="17">
        <v>1.3270174E7</v>
      </c>
      <c r="H3862" s="17">
        <v>1.7470846E7</v>
      </c>
    </row>
    <row r="3863">
      <c r="A3863" s="7" t="s">
        <v>8201</v>
      </c>
      <c r="B3863" s="17" t="s">
        <v>8202</v>
      </c>
      <c r="C3863" s="17">
        <v>3035.0</v>
      </c>
      <c r="D3863" s="17">
        <v>1.633299433E7</v>
      </c>
      <c r="E3863" s="17">
        <v>6491961.0</v>
      </c>
      <c r="F3863" s="17">
        <v>9923604.0</v>
      </c>
      <c r="G3863" s="17">
        <v>1.6673112E7</v>
      </c>
      <c r="H3863" s="17">
        <v>3.4522294E7</v>
      </c>
    </row>
    <row r="3864">
      <c r="A3864" s="7" t="s">
        <v>8203</v>
      </c>
      <c r="B3864" s="17" t="s">
        <v>8204</v>
      </c>
      <c r="C3864" s="17">
        <v>362.0</v>
      </c>
      <c r="D3864" s="17">
        <v>1.365096382E7</v>
      </c>
      <c r="E3864" s="17">
        <v>8753287.0</v>
      </c>
      <c r="F3864" s="17">
        <v>1.029451E7</v>
      </c>
      <c r="G3864" s="17">
        <v>1.3602046E7</v>
      </c>
      <c r="H3864" s="17">
        <v>1.7742937E7</v>
      </c>
    </row>
    <row r="3865">
      <c r="A3865" s="7" t="s">
        <v>8205</v>
      </c>
      <c r="B3865" s="17" t="s">
        <v>8206</v>
      </c>
      <c r="C3865" s="17">
        <v>5.0</v>
      </c>
      <c r="D3865" s="17">
        <v>1.2566012E7</v>
      </c>
      <c r="E3865" s="17">
        <v>5965628.0</v>
      </c>
      <c r="F3865" s="17">
        <v>8299060.0</v>
      </c>
      <c r="G3865" s="17">
        <v>9936000.0</v>
      </c>
      <c r="H3865" s="17">
        <v>3.6066869E7</v>
      </c>
    </row>
    <row r="3866">
      <c r="A3866" s="7" t="s">
        <v>8207</v>
      </c>
      <c r="B3866" s="17" t="s">
        <v>8208</v>
      </c>
      <c r="C3866" s="17">
        <v>149.0</v>
      </c>
      <c r="D3866" s="17">
        <v>1.21951497E7</v>
      </c>
      <c r="E3866" s="17">
        <v>6636791.0</v>
      </c>
      <c r="F3866" s="17">
        <v>1.0124926E7</v>
      </c>
      <c r="G3866" s="17">
        <v>1.3984657E7</v>
      </c>
      <c r="H3866" s="17">
        <v>1.8240881E7</v>
      </c>
    </row>
    <row r="3867">
      <c r="A3867" s="7" t="s">
        <v>8209</v>
      </c>
      <c r="B3867" s="17" t="s">
        <v>8210</v>
      </c>
      <c r="C3867" s="17">
        <v>24.0</v>
      </c>
      <c r="D3867" s="17">
        <v>3.400973313E7</v>
      </c>
      <c r="E3867" s="17">
        <v>9623395.0</v>
      </c>
      <c r="F3867" s="17">
        <v>1.539653E7</v>
      </c>
      <c r="G3867" s="17">
        <v>3.8934435E7</v>
      </c>
      <c r="H3867" s="17">
        <v>7.6277913E7</v>
      </c>
    </row>
    <row r="3868">
      <c r="A3868" s="7" t="s">
        <v>8211</v>
      </c>
      <c r="B3868" s="17" t="s">
        <v>8212</v>
      </c>
      <c r="C3868" s="17">
        <v>2.0</v>
      </c>
      <c r="D3868" s="17">
        <v>2.4205285E7</v>
      </c>
      <c r="E3868" s="17">
        <v>1.2365208E7</v>
      </c>
      <c r="F3868" s="17">
        <v>1.2365208E7</v>
      </c>
      <c r="G3868" s="17">
        <v>3.6045362E7</v>
      </c>
      <c r="H3868" s="17">
        <v>3.6045362E7</v>
      </c>
    </row>
    <row r="3869">
      <c r="A3869" s="7" t="s">
        <v>8213</v>
      </c>
      <c r="B3869" s="17" t="s">
        <v>8214</v>
      </c>
      <c r="C3869" s="17">
        <v>14.0</v>
      </c>
      <c r="D3869" s="17">
        <v>2.467337771E7</v>
      </c>
      <c r="E3869" s="17">
        <v>1.1789807E7</v>
      </c>
      <c r="F3869" s="17">
        <v>2.4219856E7</v>
      </c>
      <c r="G3869" s="17">
        <v>3.4755016E7</v>
      </c>
      <c r="H3869" s="17">
        <v>4.4201242E7</v>
      </c>
    </row>
    <row r="3870">
      <c r="A3870" s="7" t="s">
        <v>8215</v>
      </c>
      <c r="B3870" s="17" t="s">
        <v>8216</v>
      </c>
      <c r="C3870" s="17">
        <v>77.0</v>
      </c>
      <c r="D3870" s="17">
        <v>1.248052397E7</v>
      </c>
      <c r="E3870" s="17">
        <v>6961680.0</v>
      </c>
      <c r="F3870" s="17">
        <v>8155498.0</v>
      </c>
      <c r="G3870" s="17">
        <v>1.044593E7</v>
      </c>
      <c r="H3870" s="17">
        <v>2.4492085E7</v>
      </c>
    </row>
    <row r="3871">
      <c r="A3871" s="7" t="s">
        <v>8217</v>
      </c>
      <c r="B3871" s="17" t="s">
        <v>8218</v>
      </c>
      <c r="C3871" s="17">
        <v>100.0</v>
      </c>
      <c r="D3871" s="17">
        <v>6446931.41</v>
      </c>
      <c r="E3871" s="17">
        <v>4727497.0</v>
      </c>
      <c r="F3871" s="17">
        <v>5393036.0</v>
      </c>
      <c r="G3871" s="17">
        <v>6655257.0</v>
      </c>
      <c r="H3871" s="17">
        <v>8336756.0</v>
      </c>
    </row>
    <row r="3872">
      <c r="A3872" s="7" t="s">
        <v>8219</v>
      </c>
      <c r="B3872" s="17" t="s">
        <v>8220</v>
      </c>
      <c r="C3872" s="17">
        <v>10568.0</v>
      </c>
      <c r="D3872" s="17">
        <v>1.659296542E7</v>
      </c>
      <c r="E3872" s="17">
        <v>6639342.0</v>
      </c>
      <c r="F3872" s="17">
        <v>9649421.0</v>
      </c>
      <c r="G3872" s="17">
        <v>1.6968849E7</v>
      </c>
      <c r="H3872" s="17">
        <v>3.1272424E7</v>
      </c>
    </row>
    <row r="3873">
      <c r="A3873" s="7" t="s">
        <v>8221</v>
      </c>
      <c r="B3873" s="17" t="s">
        <v>8222</v>
      </c>
      <c r="C3873" s="17">
        <v>402.0</v>
      </c>
      <c r="D3873" s="17">
        <v>1.053114943E7</v>
      </c>
      <c r="E3873" s="17">
        <v>6691463.0</v>
      </c>
      <c r="F3873" s="17">
        <v>8028778.0</v>
      </c>
      <c r="G3873" s="17">
        <v>1.148697E7</v>
      </c>
      <c r="H3873" s="17">
        <v>1.7280226E7</v>
      </c>
    </row>
    <row r="3874">
      <c r="A3874" s="7" t="s">
        <v>8223</v>
      </c>
      <c r="B3874" s="17" t="s">
        <v>8224</v>
      </c>
      <c r="C3874" s="17">
        <v>4.0</v>
      </c>
      <c r="D3874" s="17">
        <v>7314398.25</v>
      </c>
      <c r="E3874" s="17">
        <v>4159450.0</v>
      </c>
      <c r="F3874" s="17">
        <v>4542316.0</v>
      </c>
      <c r="G3874" s="17">
        <v>7368124.0</v>
      </c>
      <c r="H3874" s="17">
        <v>1.3187703E7</v>
      </c>
    </row>
    <row r="3875">
      <c r="A3875" s="7" t="s">
        <v>8225</v>
      </c>
      <c r="B3875" s="17" t="s">
        <v>8226</v>
      </c>
      <c r="C3875" s="17">
        <v>1.0</v>
      </c>
      <c r="D3875" s="17">
        <v>1.4780301E7</v>
      </c>
      <c r="E3875" s="17">
        <v>1.4780301E7</v>
      </c>
      <c r="F3875" s="17">
        <v>1.4780301E7</v>
      </c>
      <c r="G3875" s="17">
        <v>1.4780301E7</v>
      </c>
      <c r="H3875" s="17">
        <v>1.4780301E7</v>
      </c>
    </row>
    <row r="3876">
      <c r="A3876" s="7" t="s">
        <v>8227</v>
      </c>
      <c r="B3876" s="17" t="s">
        <v>8228</v>
      </c>
      <c r="C3876" s="17">
        <v>398.0</v>
      </c>
      <c r="D3876" s="17">
        <v>1.877267515E7</v>
      </c>
      <c r="E3876" s="17">
        <v>1.2075419E7</v>
      </c>
      <c r="F3876" s="17">
        <v>1.9828451E7</v>
      </c>
      <c r="G3876" s="17">
        <v>2.1366229E7</v>
      </c>
      <c r="H3876" s="17">
        <v>2.2698878E7</v>
      </c>
    </row>
    <row r="3877">
      <c r="A3877" s="7" t="s">
        <v>8229</v>
      </c>
      <c r="B3877" s="17" t="s">
        <v>8230</v>
      </c>
      <c r="C3877" s="17">
        <v>507.0</v>
      </c>
      <c r="D3877" s="17">
        <v>1.164888184E7</v>
      </c>
      <c r="E3877" s="17">
        <v>5315984.0</v>
      </c>
      <c r="F3877" s="17">
        <v>8073964.0</v>
      </c>
      <c r="G3877" s="17">
        <v>1.2433628E7</v>
      </c>
      <c r="H3877" s="17">
        <v>2.494998E7</v>
      </c>
    </row>
    <row r="3878">
      <c r="A3878" s="7" t="s">
        <v>8231</v>
      </c>
      <c r="B3878" s="17" t="s">
        <v>8232</v>
      </c>
      <c r="C3878" s="17">
        <v>5261.0</v>
      </c>
      <c r="D3878" s="17">
        <v>4449022.616</v>
      </c>
      <c r="E3878" s="17">
        <v>2182237.0</v>
      </c>
      <c r="F3878" s="17">
        <v>3118000.0</v>
      </c>
      <c r="G3878" s="17">
        <v>4942122.0</v>
      </c>
      <c r="H3878" s="17">
        <v>7306346.0</v>
      </c>
    </row>
    <row r="3879">
      <c r="A3879" s="7" t="s">
        <v>8233</v>
      </c>
      <c r="B3879" s="17" t="s">
        <v>8234</v>
      </c>
      <c r="C3879" s="17">
        <v>965.0</v>
      </c>
      <c r="D3879" s="17">
        <v>2.212800505E7</v>
      </c>
      <c r="E3879" s="17">
        <v>7389813.0</v>
      </c>
      <c r="F3879" s="17">
        <v>1.2125995E7</v>
      </c>
      <c r="G3879" s="17">
        <v>2.1544088E7</v>
      </c>
      <c r="H3879" s="17">
        <v>4.5740909E7</v>
      </c>
    </row>
    <row r="3880">
      <c r="A3880" s="7" t="s">
        <v>8235</v>
      </c>
      <c r="B3880" s="17" t="s">
        <v>8236</v>
      </c>
      <c r="C3880" s="17">
        <v>862.0</v>
      </c>
      <c r="D3880" s="17">
        <v>1.916047017E7</v>
      </c>
      <c r="E3880" s="17">
        <v>6566200.0</v>
      </c>
      <c r="F3880" s="17">
        <v>9949361.0</v>
      </c>
      <c r="G3880" s="17">
        <v>2.3057004E7</v>
      </c>
      <c r="H3880" s="17">
        <v>4.4905856E7</v>
      </c>
    </row>
    <row r="3881">
      <c r="A3881" s="7" t="s">
        <v>8237</v>
      </c>
      <c r="B3881" s="17" t="s">
        <v>8238</v>
      </c>
      <c r="C3881" s="17">
        <v>1016.0</v>
      </c>
      <c r="D3881" s="17">
        <v>1.109916578E7</v>
      </c>
      <c r="E3881" s="17">
        <v>6269202.0</v>
      </c>
      <c r="F3881" s="17">
        <v>9966124.0</v>
      </c>
      <c r="G3881" s="17">
        <v>1.3257265E7</v>
      </c>
      <c r="H3881" s="17">
        <v>1.8513231E7</v>
      </c>
    </row>
    <row r="3882">
      <c r="A3882" s="7" t="s">
        <v>8239</v>
      </c>
      <c r="B3882" s="17" t="s">
        <v>8240</v>
      </c>
      <c r="C3882" s="17">
        <v>6.0</v>
      </c>
      <c r="D3882" s="17">
        <v>1.087408733E7</v>
      </c>
      <c r="E3882" s="17">
        <v>4829000.0</v>
      </c>
      <c r="F3882" s="17">
        <v>9450500.0</v>
      </c>
      <c r="G3882" s="17">
        <v>1.4058928E7</v>
      </c>
      <c r="H3882" s="17">
        <v>2.11888E7</v>
      </c>
    </row>
    <row r="3883">
      <c r="A3883" s="7" t="s">
        <v>8241</v>
      </c>
      <c r="B3883" s="17" t="s">
        <v>8242</v>
      </c>
      <c r="C3883" s="17">
        <v>4.0</v>
      </c>
      <c r="D3883" s="17">
        <v>1.140506975E7</v>
      </c>
      <c r="E3883" s="17">
        <v>7376619.0</v>
      </c>
      <c r="F3883" s="17">
        <v>9552829.0</v>
      </c>
      <c r="G3883" s="17">
        <v>1.1242003E7</v>
      </c>
      <c r="H3883" s="17">
        <v>1.7448828E7</v>
      </c>
    </row>
    <row r="3884">
      <c r="A3884" s="7" t="s">
        <v>8243</v>
      </c>
      <c r="B3884" s="17" t="s">
        <v>8244</v>
      </c>
      <c r="C3884" s="17">
        <v>303.0</v>
      </c>
      <c r="D3884" s="17">
        <v>9346885.007</v>
      </c>
      <c r="E3884" s="17">
        <v>4194702.0</v>
      </c>
      <c r="F3884" s="17">
        <v>6777363.0</v>
      </c>
      <c r="G3884" s="17">
        <v>1.0489953E7</v>
      </c>
      <c r="H3884" s="17">
        <v>1.8103336E7</v>
      </c>
    </row>
    <row r="3885">
      <c r="A3885" s="7" t="s">
        <v>8245</v>
      </c>
      <c r="B3885" s="17" t="s">
        <v>8246</v>
      </c>
      <c r="C3885" s="17">
        <v>1.0</v>
      </c>
      <c r="D3885" s="17">
        <v>1.0258125E7</v>
      </c>
      <c r="E3885" s="17">
        <v>1.0258125E7</v>
      </c>
      <c r="F3885" s="17">
        <v>1.0258125E7</v>
      </c>
      <c r="G3885" s="17">
        <v>1.0258125E7</v>
      </c>
      <c r="H3885" s="17">
        <v>1.0258125E7</v>
      </c>
    </row>
    <row r="3886">
      <c r="A3886" s="7" t="s">
        <v>8247</v>
      </c>
      <c r="B3886" s="17" t="s">
        <v>8248</v>
      </c>
      <c r="C3886" s="17">
        <v>4770.0</v>
      </c>
      <c r="D3886" s="17">
        <v>1.119152556E7</v>
      </c>
      <c r="E3886" s="17">
        <v>6412400.0</v>
      </c>
      <c r="F3886" s="17">
        <v>9114966.0</v>
      </c>
      <c r="G3886" s="17">
        <v>1.2195123E7</v>
      </c>
      <c r="H3886" s="17">
        <v>1.6532468E7</v>
      </c>
    </row>
    <row r="3887">
      <c r="A3887" s="7" t="s">
        <v>8249</v>
      </c>
      <c r="B3887" s="17" t="s">
        <v>8250</v>
      </c>
      <c r="C3887" s="17">
        <v>98.0</v>
      </c>
      <c r="D3887" s="17">
        <v>1.787493645E7</v>
      </c>
      <c r="E3887" s="17">
        <v>8358275.0</v>
      </c>
      <c r="F3887" s="17">
        <v>1.2111083E7</v>
      </c>
      <c r="G3887" s="17">
        <v>2.1449109E7</v>
      </c>
      <c r="H3887" s="17">
        <v>3.51267E7</v>
      </c>
    </row>
    <row r="3888">
      <c r="A3888" s="7" t="s">
        <v>8251</v>
      </c>
      <c r="B3888" s="17" t="s">
        <v>8252</v>
      </c>
      <c r="C3888" s="17">
        <v>4.0</v>
      </c>
      <c r="D3888" s="17">
        <v>1.681349525E7</v>
      </c>
      <c r="E3888" s="17">
        <v>5863969.0</v>
      </c>
      <c r="F3888" s="17">
        <v>6205703.0</v>
      </c>
      <c r="G3888" s="17">
        <v>1.911744E7</v>
      </c>
      <c r="H3888" s="17">
        <v>3.6066869E7</v>
      </c>
    </row>
    <row r="3889">
      <c r="A3889" s="7" t="s">
        <v>8253</v>
      </c>
      <c r="B3889" s="17" t="s">
        <v>8255</v>
      </c>
      <c r="C3889" s="17">
        <v>232.0</v>
      </c>
      <c r="D3889" s="17">
        <v>1.422895785E7</v>
      </c>
      <c r="E3889" s="17">
        <v>7336423.0</v>
      </c>
      <c r="F3889" s="17">
        <v>1.0437063E7</v>
      </c>
      <c r="G3889" s="17">
        <v>1.5443792E7</v>
      </c>
      <c r="H3889" s="17">
        <v>2.851002E7</v>
      </c>
    </row>
    <row r="3890">
      <c r="A3890" s="7" t="s">
        <v>8257</v>
      </c>
      <c r="B3890" s="17" t="s">
        <v>8258</v>
      </c>
      <c r="C3890" s="17">
        <v>283.0</v>
      </c>
      <c r="D3890" s="17">
        <v>9965663.216</v>
      </c>
      <c r="E3890" s="17">
        <v>8069721.0</v>
      </c>
      <c r="F3890" s="17">
        <v>9310565.0</v>
      </c>
      <c r="G3890" s="17">
        <v>1.0772809E7</v>
      </c>
      <c r="H3890" s="17">
        <v>1.3822186E7</v>
      </c>
    </row>
    <row r="3891">
      <c r="A3891" s="7" t="s">
        <v>8259</v>
      </c>
      <c r="B3891" s="17" t="s">
        <v>8260</v>
      </c>
      <c r="C3891" s="17">
        <v>1.0</v>
      </c>
      <c r="D3891" s="17">
        <v>7.2888303E7</v>
      </c>
      <c r="E3891" s="17">
        <v>7.2888303E7</v>
      </c>
      <c r="F3891" s="17">
        <v>7.2888303E7</v>
      </c>
      <c r="G3891" s="17">
        <v>7.2888303E7</v>
      </c>
      <c r="H3891" s="17">
        <v>7.2888303E7</v>
      </c>
    </row>
    <row r="3892">
      <c r="A3892" s="7" t="s">
        <v>8261</v>
      </c>
      <c r="B3892" s="17" t="s">
        <v>8262</v>
      </c>
      <c r="C3892" s="17">
        <v>2.0</v>
      </c>
      <c r="D3892" s="17">
        <v>1.0730113E7</v>
      </c>
      <c r="E3892" s="17">
        <v>4691625.0</v>
      </c>
      <c r="F3892" s="17">
        <v>4691625.0</v>
      </c>
      <c r="G3892" s="17">
        <v>1.6768601E7</v>
      </c>
      <c r="H3892" s="17">
        <v>1.6768601E7</v>
      </c>
    </row>
    <row r="3893">
      <c r="A3893" s="7" t="s">
        <v>8263</v>
      </c>
      <c r="B3893" s="17" t="s">
        <v>8264</v>
      </c>
      <c r="C3893" s="17">
        <v>174.0</v>
      </c>
      <c r="D3893" s="17">
        <v>1.587431298E7</v>
      </c>
      <c r="E3893" s="17">
        <v>9142883.0</v>
      </c>
      <c r="F3893" s="17">
        <v>1.1838764E7</v>
      </c>
      <c r="G3893" s="17">
        <v>2.033641E7</v>
      </c>
      <c r="H3893" s="17">
        <v>2.9396337E7</v>
      </c>
    </row>
    <row r="3894">
      <c r="A3894" s="7" t="s">
        <v>8265</v>
      </c>
      <c r="B3894" s="17" t="s">
        <v>8266</v>
      </c>
      <c r="C3894" s="17">
        <v>3.0</v>
      </c>
      <c r="D3894" s="17">
        <v>9646498.333</v>
      </c>
      <c r="E3894" s="17">
        <v>7215454.0</v>
      </c>
      <c r="F3894" s="17">
        <v>1.0002204E7</v>
      </c>
      <c r="G3894" s="17">
        <v>1.1721837E7</v>
      </c>
      <c r="H3894" s="17">
        <v>1.1721837E7</v>
      </c>
    </row>
    <row r="3895">
      <c r="A3895" s="7" t="s">
        <v>8267</v>
      </c>
      <c r="B3895" s="17" t="s">
        <v>8268</v>
      </c>
      <c r="C3895" s="17">
        <v>9987.0</v>
      </c>
      <c r="D3895" s="17">
        <v>1.187439474E7</v>
      </c>
      <c r="E3895" s="17">
        <v>6187276.0</v>
      </c>
      <c r="F3895" s="17">
        <v>8782360.0</v>
      </c>
      <c r="G3895" s="17">
        <v>1.365255E7</v>
      </c>
      <c r="H3895" s="17">
        <v>2.2062075E7</v>
      </c>
    </row>
    <row r="3896">
      <c r="A3896" s="7" t="s">
        <v>8269</v>
      </c>
      <c r="B3896" s="17" t="s">
        <v>8270</v>
      </c>
      <c r="C3896" s="17">
        <v>370.0</v>
      </c>
      <c r="D3896" s="17">
        <v>1.171130763E7</v>
      </c>
      <c r="E3896" s="17">
        <v>6125666.0</v>
      </c>
      <c r="F3896" s="17">
        <v>9971061.0</v>
      </c>
      <c r="G3896" s="17">
        <v>1.3993448E7</v>
      </c>
      <c r="H3896" s="17">
        <v>2.274022E7</v>
      </c>
    </row>
    <row r="3897">
      <c r="A3897" s="7" t="s">
        <v>8271</v>
      </c>
      <c r="B3897" s="17" t="s">
        <v>8272</v>
      </c>
      <c r="C3897" s="17">
        <v>3.0</v>
      </c>
      <c r="D3897" s="17">
        <v>2.239674033E7</v>
      </c>
      <c r="E3897" s="17">
        <v>4851235.0</v>
      </c>
      <c r="F3897" s="17">
        <v>2.6566646E7</v>
      </c>
      <c r="G3897" s="17">
        <v>3.577234E7</v>
      </c>
      <c r="H3897" s="17">
        <v>3.577234E7</v>
      </c>
    </row>
    <row r="3898">
      <c r="A3898" s="7" t="s">
        <v>8273</v>
      </c>
      <c r="B3898" s="17" t="s">
        <v>8274</v>
      </c>
      <c r="C3898" s="17">
        <v>2.0</v>
      </c>
      <c r="D3898" s="17">
        <v>3913202.0</v>
      </c>
      <c r="E3898" s="17">
        <v>3813808.0</v>
      </c>
      <c r="F3898" s="17">
        <v>3813808.0</v>
      </c>
      <c r="G3898" s="17">
        <v>4012596.0</v>
      </c>
      <c r="H3898" s="17">
        <v>4012596.0</v>
      </c>
    </row>
    <row r="3899">
      <c r="A3899" s="7" t="s">
        <v>8275</v>
      </c>
      <c r="B3899" s="17" t="s">
        <v>8276</v>
      </c>
      <c r="C3899" s="17">
        <v>945.0</v>
      </c>
      <c r="D3899" s="17">
        <v>1.230627103E7</v>
      </c>
      <c r="E3899" s="17">
        <v>6161200.0</v>
      </c>
      <c r="F3899" s="17">
        <v>8337200.0</v>
      </c>
      <c r="G3899" s="17">
        <v>1.5639888E7</v>
      </c>
      <c r="H3899" s="17">
        <v>2.16558E7</v>
      </c>
    </row>
    <row r="3900">
      <c r="A3900" s="7" t="s">
        <v>8277</v>
      </c>
      <c r="B3900" s="17" t="s">
        <v>8278</v>
      </c>
      <c r="C3900" s="17">
        <v>111.0</v>
      </c>
      <c r="D3900" s="17">
        <v>3.288640443E7</v>
      </c>
      <c r="E3900" s="17">
        <v>4662096.0</v>
      </c>
      <c r="F3900" s="17">
        <v>1.2842829E7</v>
      </c>
      <c r="G3900" s="17">
        <v>3.4457752E7</v>
      </c>
      <c r="H3900" s="17">
        <v>7.7899691E7</v>
      </c>
    </row>
    <row r="3901">
      <c r="A3901" s="7" t="s">
        <v>8279</v>
      </c>
      <c r="B3901" s="17" t="s">
        <v>8280</v>
      </c>
      <c r="C3901" s="17">
        <v>679.0</v>
      </c>
      <c r="D3901" s="17">
        <v>2.057494196E7</v>
      </c>
      <c r="E3901" s="17">
        <v>9836000.0</v>
      </c>
      <c r="F3901" s="17">
        <v>1.28818E7</v>
      </c>
      <c r="G3901" s="17">
        <v>2.2467463E7</v>
      </c>
      <c r="H3901" s="17">
        <v>3.7414161E7</v>
      </c>
    </row>
    <row r="3902">
      <c r="A3902" s="7" t="s">
        <v>8281</v>
      </c>
      <c r="B3902" s="17" t="s">
        <v>8282</v>
      </c>
      <c r="C3902" s="17">
        <v>380.0</v>
      </c>
      <c r="D3902" s="17">
        <v>9814028.777</v>
      </c>
      <c r="E3902" s="17">
        <v>3488000.0</v>
      </c>
      <c r="F3902" s="17">
        <v>5640458.0</v>
      </c>
      <c r="G3902" s="17">
        <v>9795510.0</v>
      </c>
      <c r="H3902" s="17">
        <v>1.7057793E7</v>
      </c>
    </row>
    <row r="3903">
      <c r="A3903" s="7" t="s">
        <v>8283</v>
      </c>
      <c r="B3903" s="17" t="s">
        <v>8284</v>
      </c>
      <c r="C3903" s="17">
        <v>309.0</v>
      </c>
      <c r="D3903" s="17">
        <v>2.767253791E7</v>
      </c>
      <c r="E3903" s="17">
        <v>5099300.0</v>
      </c>
      <c r="F3903" s="17">
        <v>6342972.0</v>
      </c>
      <c r="G3903" s="17">
        <v>1.881676E7</v>
      </c>
      <c r="H3903" s="17">
        <v>6.6421488E7</v>
      </c>
    </row>
    <row r="3904">
      <c r="A3904" s="7" t="s">
        <v>8285</v>
      </c>
      <c r="B3904" s="17" t="s">
        <v>8286</v>
      </c>
      <c r="C3904" s="17">
        <v>2.0</v>
      </c>
      <c r="D3904" s="17">
        <v>5501123.5</v>
      </c>
      <c r="E3904" s="17">
        <v>5060247.0</v>
      </c>
      <c r="F3904" s="17">
        <v>5060247.0</v>
      </c>
      <c r="G3904" s="17">
        <v>5942000.0</v>
      </c>
      <c r="H3904" s="17">
        <v>5942000.0</v>
      </c>
    </row>
    <row r="3905">
      <c r="A3905" s="7" t="s">
        <v>8287</v>
      </c>
      <c r="B3905" s="17" t="s">
        <v>8288</v>
      </c>
      <c r="C3905" s="17">
        <v>1.0</v>
      </c>
      <c r="D3905" s="17">
        <v>2.0370544E7</v>
      </c>
      <c r="E3905" s="17">
        <v>2.0370544E7</v>
      </c>
      <c r="F3905" s="17">
        <v>2.0370544E7</v>
      </c>
      <c r="G3905" s="17">
        <v>2.0370544E7</v>
      </c>
      <c r="H3905" s="17">
        <v>2.0370544E7</v>
      </c>
    </row>
    <row r="3906">
      <c r="A3906" s="7" t="s">
        <v>8289</v>
      </c>
      <c r="B3906" s="17" t="s">
        <v>8290</v>
      </c>
      <c r="C3906" s="17">
        <v>521.0</v>
      </c>
      <c r="D3906" s="17">
        <v>1.169612474E7</v>
      </c>
      <c r="E3906" s="17">
        <v>7159000.0</v>
      </c>
      <c r="F3906" s="17">
        <v>8659000.0</v>
      </c>
      <c r="G3906" s="17">
        <v>1.04655E7</v>
      </c>
      <c r="H3906" s="17">
        <v>1.7262862E7</v>
      </c>
    </row>
    <row r="3907">
      <c r="A3907" s="7" t="s">
        <v>8291</v>
      </c>
      <c r="B3907" s="17" t="s">
        <v>8292</v>
      </c>
      <c r="C3907" s="17">
        <v>7.0</v>
      </c>
      <c r="D3907" s="17">
        <v>3.311763343E7</v>
      </c>
      <c r="E3907" s="17">
        <v>6756861.0</v>
      </c>
      <c r="F3907" s="17">
        <v>1.9411957E7</v>
      </c>
      <c r="G3907" s="17">
        <v>5.3544154E7</v>
      </c>
      <c r="H3907" s="17">
        <v>8.7464171E7</v>
      </c>
    </row>
    <row r="3908">
      <c r="A3908" s="7" t="s">
        <v>8293</v>
      </c>
      <c r="B3908" s="17" t="s">
        <v>8294</v>
      </c>
      <c r="C3908" s="17">
        <v>3.0</v>
      </c>
      <c r="D3908" s="17">
        <v>1.051161933E7</v>
      </c>
      <c r="E3908" s="17">
        <v>7659000.0</v>
      </c>
      <c r="F3908" s="17">
        <v>8659000.0</v>
      </c>
      <c r="G3908" s="17">
        <v>1.5216858E7</v>
      </c>
      <c r="H3908" s="17">
        <v>1.5216858E7</v>
      </c>
    </row>
    <row r="3909">
      <c r="A3909" s="7" t="s">
        <v>8295</v>
      </c>
      <c r="B3909" s="17" t="s">
        <v>8296</v>
      </c>
      <c r="C3909" s="17">
        <v>8.0</v>
      </c>
      <c r="D3909" s="17">
        <v>8693236.5</v>
      </c>
      <c r="E3909" s="17">
        <v>5412910.0</v>
      </c>
      <c r="F3909" s="17">
        <v>8638168.0</v>
      </c>
      <c r="G3909" s="17">
        <v>1.0368599E7</v>
      </c>
      <c r="H3909" s="17">
        <v>1.2961372E7</v>
      </c>
    </row>
    <row r="3910">
      <c r="A3910" s="7" t="s">
        <v>8297</v>
      </c>
      <c r="B3910" s="17" t="s">
        <v>8298</v>
      </c>
      <c r="C3910" s="17">
        <v>12.0</v>
      </c>
      <c r="D3910" s="17">
        <v>1.039553608E7</v>
      </c>
      <c r="E3910" s="17">
        <v>8733166.0</v>
      </c>
      <c r="F3910" s="17">
        <v>9756420.0</v>
      </c>
      <c r="G3910" s="17">
        <v>1.1581123E7</v>
      </c>
      <c r="H3910" s="17">
        <v>1.2392665E7</v>
      </c>
    </row>
    <row r="3911">
      <c r="A3911" s="7" t="s">
        <v>8299</v>
      </c>
      <c r="B3911" s="17" t="s">
        <v>8300</v>
      </c>
      <c r="C3911" s="17">
        <v>3.0</v>
      </c>
      <c r="D3911" s="17">
        <v>1.033882867E7</v>
      </c>
      <c r="E3911" s="17">
        <v>5655554.0</v>
      </c>
      <c r="F3911" s="17">
        <v>7381400.0</v>
      </c>
      <c r="G3911" s="17">
        <v>1.7979532E7</v>
      </c>
      <c r="H3911" s="17">
        <v>1.7979532E7</v>
      </c>
    </row>
    <row r="3912">
      <c r="A3912" s="7" t="s">
        <v>8301</v>
      </c>
      <c r="B3912" s="17" t="s">
        <v>8302</v>
      </c>
      <c r="C3912" s="17">
        <v>1.0</v>
      </c>
      <c r="D3912" s="17">
        <v>1.43917716E8</v>
      </c>
      <c r="E3912" s="17">
        <v>1.43917716E8</v>
      </c>
      <c r="F3912" s="17">
        <v>1.43917716E8</v>
      </c>
      <c r="G3912" s="17">
        <v>1.43917716E8</v>
      </c>
      <c r="H3912" s="17">
        <v>1.43917716E8</v>
      </c>
    </row>
    <row r="3913">
      <c r="A3913" s="7" t="s">
        <v>8303</v>
      </c>
      <c r="B3913" s="17" t="s">
        <v>8304</v>
      </c>
      <c r="C3913" s="17">
        <v>3637.0</v>
      </c>
      <c r="D3913" s="17">
        <v>1.385359624E7</v>
      </c>
      <c r="E3913" s="17">
        <v>7486186.0</v>
      </c>
      <c r="F3913" s="17">
        <v>1.0007686E7</v>
      </c>
      <c r="G3913" s="17">
        <v>1.5419286E7</v>
      </c>
      <c r="H3913" s="17">
        <v>2.4360514E7</v>
      </c>
    </row>
    <row r="3914">
      <c r="A3914" s="7" t="s">
        <v>8305</v>
      </c>
      <c r="B3914" s="17" t="s">
        <v>8306</v>
      </c>
      <c r="C3914" s="17">
        <v>206.0</v>
      </c>
      <c r="D3914" s="17">
        <v>1.375336484E7</v>
      </c>
      <c r="E3914" s="17">
        <v>4004757.0</v>
      </c>
      <c r="F3914" s="17">
        <v>4737151.0</v>
      </c>
      <c r="G3914" s="17">
        <v>5900392.0</v>
      </c>
      <c r="H3914" s="17">
        <v>9139371.0</v>
      </c>
    </row>
    <row r="3915">
      <c r="A3915" s="7" t="s">
        <v>8307</v>
      </c>
      <c r="B3915" s="17" t="s">
        <v>8308</v>
      </c>
      <c r="C3915" s="17">
        <v>1.0</v>
      </c>
      <c r="D3915" s="17">
        <v>8556368.0</v>
      </c>
      <c r="E3915" s="17">
        <v>8556368.0</v>
      </c>
      <c r="F3915" s="17">
        <v>8556368.0</v>
      </c>
      <c r="G3915" s="17">
        <v>8556368.0</v>
      </c>
      <c r="H3915" s="17">
        <v>8556368.0</v>
      </c>
    </row>
    <row r="3916">
      <c r="A3916" s="7" t="s">
        <v>8309</v>
      </c>
      <c r="B3916" s="17" t="s">
        <v>8310</v>
      </c>
      <c r="C3916" s="17">
        <v>7.0</v>
      </c>
      <c r="D3916" s="17">
        <v>3.047554043E7</v>
      </c>
      <c r="E3916" s="17">
        <v>6310647.0</v>
      </c>
      <c r="F3916" s="17">
        <v>1.1790314E7</v>
      </c>
      <c r="G3916" s="17">
        <v>3.1036315E7</v>
      </c>
      <c r="H3916" s="17">
        <v>1.38660519E8</v>
      </c>
    </row>
    <row r="3917">
      <c r="A3917" s="7" t="s">
        <v>8311</v>
      </c>
      <c r="B3917" s="17" t="s">
        <v>8312</v>
      </c>
      <c r="C3917" s="17">
        <v>353.0</v>
      </c>
      <c r="D3917" s="17">
        <v>5052485.909</v>
      </c>
      <c r="E3917" s="17">
        <v>3328212.0</v>
      </c>
      <c r="F3917" s="17">
        <v>4272407.0</v>
      </c>
      <c r="G3917" s="17">
        <v>5727514.0</v>
      </c>
      <c r="H3917" s="17">
        <v>7290492.0</v>
      </c>
    </row>
    <row r="3918">
      <c r="A3918" s="7" t="s">
        <v>8313</v>
      </c>
      <c r="B3918" s="17" t="s">
        <v>8314</v>
      </c>
      <c r="C3918" s="17">
        <v>312.0</v>
      </c>
      <c r="D3918" s="17">
        <v>1.79733824E7</v>
      </c>
      <c r="E3918" s="17">
        <v>1.4034E7</v>
      </c>
      <c r="F3918" s="17">
        <v>1.884377E7</v>
      </c>
      <c r="G3918" s="17">
        <v>2.1698432E7</v>
      </c>
      <c r="H3918" s="17">
        <v>2.632466E7</v>
      </c>
    </row>
    <row r="3919">
      <c r="A3919" s="7" t="s">
        <v>8315</v>
      </c>
      <c r="B3919" s="17" t="s">
        <v>314</v>
      </c>
      <c r="C3919" s="17">
        <v>31.0</v>
      </c>
      <c r="D3919" s="17">
        <v>2.298409087E7</v>
      </c>
      <c r="E3919" s="17">
        <v>1.3173189E7</v>
      </c>
      <c r="F3919" s="17">
        <v>1.6817618E7</v>
      </c>
      <c r="G3919" s="17">
        <v>2.918078E7</v>
      </c>
      <c r="H3919" s="17">
        <v>3.5750053E7</v>
      </c>
    </row>
    <row r="3920">
      <c r="A3920" s="7" t="s">
        <v>8316</v>
      </c>
      <c r="B3920" s="17" t="s">
        <v>8317</v>
      </c>
      <c r="C3920" s="17">
        <v>27.0</v>
      </c>
      <c r="D3920" s="17">
        <v>1.832721952E7</v>
      </c>
      <c r="E3920" s="17">
        <v>6401667.0</v>
      </c>
      <c r="F3920" s="17">
        <v>1.1921661E7</v>
      </c>
      <c r="G3920" s="17">
        <v>2.2315828E7</v>
      </c>
      <c r="H3920" s="17">
        <v>4.9572902E7</v>
      </c>
    </row>
    <row r="3921">
      <c r="A3921" s="7" t="s">
        <v>8318</v>
      </c>
      <c r="B3921" s="17" t="s">
        <v>8319</v>
      </c>
      <c r="C3921" s="17">
        <v>4.0</v>
      </c>
      <c r="D3921" s="17">
        <v>1.7772334E7</v>
      </c>
      <c r="E3921" s="17">
        <v>4948774.0</v>
      </c>
      <c r="F3921" s="17">
        <v>5429026.0</v>
      </c>
      <c r="G3921" s="17">
        <v>8630138.0</v>
      </c>
      <c r="H3921" s="17">
        <v>5.2081398E7</v>
      </c>
    </row>
    <row r="3922">
      <c r="A3922" s="7" t="s">
        <v>8320</v>
      </c>
      <c r="B3922" s="17" t="s">
        <v>8321</v>
      </c>
      <c r="C3922" s="17">
        <v>14.0</v>
      </c>
      <c r="D3922" s="17">
        <v>3.939072029E7</v>
      </c>
      <c r="E3922" s="17">
        <v>9104062.0</v>
      </c>
      <c r="F3922" s="17">
        <v>1.9520562E7</v>
      </c>
      <c r="G3922" s="17">
        <v>4.9160061E7</v>
      </c>
      <c r="H3922" s="17">
        <v>1.2244991E8</v>
      </c>
    </row>
    <row r="3923">
      <c r="A3923" s="7" t="s">
        <v>8322</v>
      </c>
      <c r="B3923" s="17" t="s">
        <v>8323</v>
      </c>
      <c r="C3923" s="17">
        <v>8.0</v>
      </c>
      <c r="D3923" s="17">
        <v>1.945623625E7</v>
      </c>
      <c r="E3923" s="17">
        <v>3510150.0</v>
      </c>
      <c r="F3923" s="17">
        <v>7953800.0</v>
      </c>
      <c r="G3923" s="17">
        <v>1.1156678E7</v>
      </c>
      <c r="H3923" s="17">
        <v>9.766335E7</v>
      </c>
    </row>
    <row r="3924">
      <c r="A3924" s="7" t="s">
        <v>8324</v>
      </c>
      <c r="B3924" s="17" t="s">
        <v>8325</v>
      </c>
      <c r="C3924" s="17">
        <v>312.0</v>
      </c>
      <c r="D3924" s="17">
        <v>1.10729873E7</v>
      </c>
      <c r="E3924" s="17">
        <v>4194000.0</v>
      </c>
      <c r="F3924" s="17">
        <v>5299000.0</v>
      </c>
      <c r="G3924" s="17">
        <v>7594000.0</v>
      </c>
      <c r="H3924" s="17">
        <v>1.5827574E7</v>
      </c>
    </row>
    <row r="3925">
      <c r="A3925" s="7" t="s">
        <v>8326</v>
      </c>
      <c r="B3925" s="17" t="s">
        <v>8327</v>
      </c>
      <c r="C3925" s="17">
        <v>107.0</v>
      </c>
      <c r="D3925" s="17">
        <v>7459171.028</v>
      </c>
      <c r="E3925" s="17">
        <v>3758656.0</v>
      </c>
      <c r="F3925" s="17">
        <v>5179186.0</v>
      </c>
      <c r="G3925" s="17">
        <v>8473786.0</v>
      </c>
      <c r="H3925" s="17">
        <v>1.2000277E7</v>
      </c>
    </row>
    <row r="3926">
      <c r="A3926" s="7" t="s">
        <v>8328</v>
      </c>
      <c r="B3926" s="17" t="s">
        <v>8329</v>
      </c>
      <c r="C3926" s="17">
        <v>3.0</v>
      </c>
      <c r="D3926" s="17">
        <v>1.2012511E7</v>
      </c>
      <c r="E3926" s="17">
        <v>5521584.0</v>
      </c>
      <c r="F3926" s="17">
        <v>1.16426E7</v>
      </c>
      <c r="G3926" s="17">
        <v>1.8873349E7</v>
      </c>
      <c r="H3926" s="17">
        <v>1.8873349E7</v>
      </c>
    </row>
    <row r="3927">
      <c r="A3927" s="7" t="s">
        <v>8330</v>
      </c>
      <c r="B3927" s="17" t="s">
        <v>319</v>
      </c>
      <c r="C3927" s="17">
        <v>294.0</v>
      </c>
      <c r="D3927" s="17">
        <v>4.553388539E7</v>
      </c>
      <c r="E3927" s="17">
        <v>1.5072518E7</v>
      </c>
      <c r="F3927" s="17">
        <v>2.632358E7</v>
      </c>
      <c r="G3927" s="17">
        <v>5.7515989E7</v>
      </c>
      <c r="H3927" s="17">
        <v>1.09488976E8</v>
      </c>
    </row>
    <row r="3928">
      <c r="A3928" s="7" t="s">
        <v>8331</v>
      </c>
      <c r="B3928" s="17" t="s">
        <v>8332</v>
      </c>
      <c r="C3928" s="17">
        <v>19.0</v>
      </c>
      <c r="D3928" s="17">
        <v>1.638620258E7</v>
      </c>
      <c r="E3928" s="17">
        <v>6285353.0</v>
      </c>
      <c r="F3928" s="17">
        <v>8739017.0</v>
      </c>
      <c r="G3928" s="17">
        <v>1.1799423E7</v>
      </c>
      <c r="H3928" s="17">
        <v>3.5219707E7</v>
      </c>
    </row>
    <row r="3929">
      <c r="A3929" s="7" t="s">
        <v>8333</v>
      </c>
      <c r="B3929" s="17" t="s">
        <v>8334</v>
      </c>
      <c r="C3929" s="17">
        <v>2.0</v>
      </c>
      <c r="D3929" s="17">
        <v>8228191.0</v>
      </c>
      <c r="E3929" s="17">
        <v>7172880.0</v>
      </c>
      <c r="F3929" s="17">
        <v>7172880.0</v>
      </c>
      <c r="G3929" s="17">
        <v>9283502.0</v>
      </c>
      <c r="H3929" s="17">
        <v>9283502.0</v>
      </c>
    </row>
    <row r="3930">
      <c r="A3930" s="7" t="s">
        <v>8335</v>
      </c>
      <c r="B3930" s="17" t="s">
        <v>8336</v>
      </c>
      <c r="C3930" s="17">
        <v>2.0</v>
      </c>
      <c r="D3930" s="17">
        <v>2.26957985E7</v>
      </c>
      <c r="E3930" s="17">
        <v>2274196.0</v>
      </c>
      <c r="F3930" s="17">
        <v>2274196.0</v>
      </c>
      <c r="G3930" s="17">
        <v>4.3117401E7</v>
      </c>
      <c r="H3930" s="17">
        <v>4.3117401E7</v>
      </c>
    </row>
    <row r="3931">
      <c r="A3931" s="7" t="s">
        <v>8337</v>
      </c>
      <c r="B3931" s="17" t="s">
        <v>329</v>
      </c>
      <c r="C3931" s="17">
        <v>1260.0</v>
      </c>
      <c r="D3931" s="17">
        <v>2.357005567E7</v>
      </c>
      <c r="E3931" s="17">
        <v>7724839.0</v>
      </c>
      <c r="F3931" s="17">
        <v>2.263E7</v>
      </c>
      <c r="G3931" s="17">
        <v>2.9817767E7</v>
      </c>
      <c r="H3931" s="17">
        <v>4.7461173E7</v>
      </c>
    </row>
    <row r="3932">
      <c r="A3932" s="7" t="s">
        <v>8338</v>
      </c>
      <c r="B3932" s="17" t="s">
        <v>8339</v>
      </c>
      <c r="C3932" s="17">
        <v>105.0</v>
      </c>
      <c r="D3932" s="17">
        <v>1.582291047E7</v>
      </c>
      <c r="E3932" s="17">
        <v>6025409.0</v>
      </c>
      <c r="F3932" s="17">
        <v>1.2222071E7</v>
      </c>
      <c r="G3932" s="17">
        <v>2.201685E7</v>
      </c>
      <c r="H3932" s="17">
        <v>3.31584E7</v>
      </c>
    </row>
    <row r="3933">
      <c r="A3933" s="7" t="s">
        <v>8340</v>
      </c>
      <c r="B3933" s="17" t="s">
        <v>8341</v>
      </c>
      <c r="C3933" s="17">
        <v>246.0</v>
      </c>
      <c r="D3933" s="17">
        <v>1.662730499E7</v>
      </c>
      <c r="E3933" s="17">
        <v>8566253.0</v>
      </c>
      <c r="F3933" s="17">
        <v>1.89852E7</v>
      </c>
      <c r="G3933" s="17">
        <v>1.96005E7</v>
      </c>
      <c r="H3933" s="17">
        <v>2.1179001E7</v>
      </c>
    </row>
    <row r="3934">
      <c r="A3934" s="7" t="s">
        <v>8342</v>
      </c>
      <c r="B3934" s="17" t="s">
        <v>8343</v>
      </c>
      <c r="C3934" s="17">
        <v>441.0</v>
      </c>
      <c r="D3934" s="17">
        <v>9780448.791</v>
      </c>
      <c r="E3934" s="17">
        <v>4051356.0</v>
      </c>
      <c r="F3934" s="17">
        <v>5203980.0</v>
      </c>
      <c r="G3934" s="17">
        <v>8184587.0</v>
      </c>
      <c r="H3934" s="17">
        <v>1.5556292E7</v>
      </c>
    </row>
    <row r="3935">
      <c r="A3935" s="7" t="s">
        <v>8344</v>
      </c>
      <c r="B3935" s="17" t="s">
        <v>8345</v>
      </c>
      <c r="C3935" s="17">
        <v>8.0</v>
      </c>
      <c r="D3935" s="17">
        <v>1.22004408E8</v>
      </c>
      <c r="E3935" s="17">
        <v>4.8080549E7</v>
      </c>
      <c r="F3935" s="17">
        <v>9.7451467E7</v>
      </c>
      <c r="G3935" s="17">
        <v>1.6944381E8</v>
      </c>
      <c r="H3935" s="17">
        <v>2.15512019E8</v>
      </c>
    </row>
    <row r="3936">
      <c r="A3936" s="7" t="s">
        <v>8346</v>
      </c>
      <c r="B3936" s="17" t="s">
        <v>8347</v>
      </c>
      <c r="C3936" s="17">
        <v>689.0</v>
      </c>
      <c r="D3936" s="17">
        <v>2.238650281E7</v>
      </c>
      <c r="E3936" s="17">
        <v>5507011.0</v>
      </c>
      <c r="F3936" s="17">
        <v>1.4779196E7</v>
      </c>
      <c r="G3936" s="17">
        <v>2.7852881E7</v>
      </c>
      <c r="H3936" s="17">
        <v>3.83049E7</v>
      </c>
    </row>
    <row r="3937">
      <c r="A3937" s="7" t="s">
        <v>8348</v>
      </c>
      <c r="B3937" s="17" t="s">
        <v>8349</v>
      </c>
      <c r="C3937" s="17">
        <v>44.0</v>
      </c>
      <c r="D3937" s="17">
        <v>3.125505918E7</v>
      </c>
      <c r="E3937" s="17">
        <v>4226392.0</v>
      </c>
      <c r="F3937" s="17">
        <v>9435907.0</v>
      </c>
      <c r="G3937" s="17">
        <v>3.8395615E7</v>
      </c>
      <c r="H3937" s="17">
        <v>7.87015E7</v>
      </c>
    </row>
    <row r="3938">
      <c r="A3938" s="7" t="s">
        <v>8350</v>
      </c>
      <c r="B3938" s="17" t="s">
        <v>8351</v>
      </c>
      <c r="C3938" s="17">
        <v>67.0</v>
      </c>
      <c r="D3938" s="17">
        <v>5.276143854E7</v>
      </c>
      <c r="E3938" s="17">
        <v>1.69995E7</v>
      </c>
      <c r="F3938" s="17">
        <v>2.9068593E7</v>
      </c>
      <c r="G3938" s="17">
        <v>6.4835258E7</v>
      </c>
      <c r="H3938" s="17">
        <v>1.33220449E8</v>
      </c>
    </row>
    <row r="3939">
      <c r="A3939" s="7" t="s">
        <v>8352</v>
      </c>
      <c r="B3939" s="17" t="s">
        <v>8353</v>
      </c>
      <c r="C3939" s="17">
        <v>3.0</v>
      </c>
      <c r="D3939" s="17">
        <v>1.336523527E8</v>
      </c>
      <c r="E3939" s="17">
        <v>9927372.0</v>
      </c>
      <c r="F3939" s="17">
        <v>4.6765468E7</v>
      </c>
      <c r="G3939" s="17">
        <v>3.44264218E8</v>
      </c>
      <c r="H3939" s="17">
        <v>3.44264218E8</v>
      </c>
    </row>
    <row r="3940">
      <c r="A3940" s="7" t="s">
        <v>8354</v>
      </c>
      <c r="B3940" s="17" t="s">
        <v>8355</v>
      </c>
      <c r="C3940" s="17">
        <v>2.0</v>
      </c>
      <c r="D3940" s="17">
        <v>7029483.5</v>
      </c>
      <c r="E3940" s="17">
        <v>5311908.0</v>
      </c>
      <c r="F3940" s="17">
        <v>5311908.0</v>
      </c>
      <c r="G3940" s="17">
        <v>8747059.0</v>
      </c>
      <c r="H3940" s="17">
        <v>8747059.0</v>
      </c>
    </row>
    <row r="3941">
      <c r="A3941" s="7" t="s">
        <v>8356</v>
      </c>
      <c r="B3941" s="17" t="s">
        <v>8357</v>
      </c>
      <c r="C3941" s="17">
        <v>3198.0</v>
      </c>
      <c r="D3941" s="17">
        <v>2.758538783E7</v>
      </c>
      <c r="E3941" s="17">
        <v>7499722.0</v>
      </c>
      <c r="F3941" s="17">
        <v>1.5694196E7</v>
      </c>
      <c r="G3941" s="17">
        <v>3.1429E7</v>
      </c>
      <c r="H3941" s="17">
        <v>6.0957185E7</v>
      </c>
    </row>
    <row r="3942">
      <c r="A3942" s="7" t="s">
        <v>8358</v>
      </c>
      <c r="B3942" s="17" t="s">
        <v>8359</v>
      </c>
      <c r="C3942" s="17">
        <v>85.0</v>
      </c>
      <c r="D3942" s="17">
        <v>4.147276936E7</v>
      </c>
      <c r="E3942" s="17">
        <v>1.8646E7</v>
      </c>
      <c r="F3942" s="17">
        <v>3.1429E7</v>
      </c>
      <c r="G3942" s="17">
        <v>5.4288296E7</v>
      </c>
      <c r="H3942" s="17">
        <v>7.6746764E7</v>
      </c>
    </row>
    <row r="3943">
      <c r="A3943" s="7" t="s">
        <v>8360</v>
      </c>
      <c r="B3943" s="17" t="s">
        <v>8361</v>
      </c>
      <c r="C3943" s="17">
        <v>204.0</v>
      </c>
      <c r="D3943" s="17">
        <v>3.721952789E7</v>
      </c>
      <c r="E3943" s="17">
        <v>1.7726319E7</v>
      </c>
      <c r="F3943" s="17">
        <v>3.0129553E7</v>
      </c>
      <c r="G3943" s="17">
        <v>5.0160829E7</v>
      </c>
      <c r="H3943" s="17">
        <v>7.522275E7</v>
      </c>
    </row>
    <row r="3944">
      <c r="A3944" s="7" t="s">
        <v>8362</v>
      </c>
      <c r="B3944" s="17" t="s">
        <v>8363</v>
      </c>
      <c r="C3944" s="17">
        <v>1.0</v>
      </c>
      <c r="D3944" s="17">
        <v>1.0851101E7</v>
      </c>
      <c r="E3944" s="17">
        <v>1.0851101E7</v>
      </c>
      <c r="F3944" s="17">
        <v>1.0851101E7</v>
      </c>
      <c r="G3944" s="17">
        <v>1.0851101E7</v>
      </c>
      <c r="H3944" s="17">
        <v>1.0851101E7</v>
      </c>
    </row>
    <row r="3945">
      <c r="A3945" s="7" t="s">
        <v>8364</v>
      </c>
      <c r="B3945" s="17" t="s">
        <v>8365</v>
      </c>
      <c r="C3945" s="17">
        <v>497.0</v>
      </c>
      <c r="D3945" s="17">
        <v>2.898453771E7</v>
      </c>
      <c r="E3945" s="17">
        <v>8729334.0</v>
      </c>
      <c r="F3945" s="17">
        <v>1.223132E7</v>
      </c>
      <c r="G3945" s="17">
        <v>3.3802051E7</v>
      </c>
      <c r="H3945" s="17">
        <v>6.9896096E7</v>
      </c>
    </row>
    <row r="3946">
      <c r="A3946" s="7" t="s">
        <v>8366</v>
      </c>
      <c r="B3946" s="17" t="s">
        <v>8367</v>
      </c>
      <c r="C3946" s="17">
        <v>4.0</v>
      </c>
      <c r="D3946" s="17">
        <v>2.478758275E7</v>
      </c>
      <c r="E3946" s="17">
        <v>9574804.0</v>
      </c>
      <c r="F3946" s="17">
        <v>1.4034E7</v>
      </c>
      <c r="G3946" s="17">
        <v>3.2111691E7</v>
      </c>
      <c r="H3946" s="17">
        <v>4.3429836E7</v>
      </c>
    </row>
    <row r="3947">
      <c r="A3947" s="7" t="s">
        <v>8368</v>
      </c>
      <c r="B3947" s="17" t="s">
        <v>8369</v>
      </c>
      <c r="C3947" s="17">
        <v>3.0</v>
      </c>
      <c r="D3947" s="17">
        <v>4.186302633E7</v>
      </c>
      <c r="E3947" s="17">
        <v>2.623742E7</v>
      </c>
      <c r="F3947" s="17">
        <v>3.6445081E7</v>
      </c>
      <c r="G3947" s="17">
        <v>6.2906578E7</v>
      </c>
      <c r="H3947" s="17">
        <v>6.2906578E7</v>
      </c>
    </row>
    <row r="3948">
      <c r="A3948" s="7" t="s">
        <v>8370</v>
      </c>
      <c r="B3948" s="17" t="s">
        <v>8371</v>
      </c>
      <c r="C3948" s="17">
        <v>8.0</v>
      </c>
      <c r="D3948" s="17">
        <v>1.744766113E7</v>
      </c>
      <c r="E3948" s="17">
        <v>7325800.0</v>
      </c>
      <c r="F3948" s="17">
        <v>1.5609E7</v>
      </c>
      <c r="G3948" s="17">
        <v>2.15575E7</v>
      </c>
      <c r="H3948" s="17">
        <v>3.1499E7</v>
      </c>
    </row>
    <row r="3949">
      <c r="A3949" s="7" t="s">
        <v>8372</v>
      </c>
      <c r="B3949" s="17" t="s">
        <v>8373</v>
      </c>
      <c r="C3949" s="17">
        <v>413.0</v>
      </c>
      <c r="D3949" s="17">
        <v>1.869774291E7</v>
      </c>
      <c r="E3949" s="17">
        <v>1.1747383E7</v>
      </c>
      <c r="F3949" s="17">
        <v>1.501625E7</v>
      </c>
      <c r="G3949" s="17">
        <v>1.8041197E7</v>
      </c>
      <c r="H3949" s="17">
        <v>2.860777E7</v>
      </c>
    </row>
    <row r="3950">
      <c r="A3950" s="7" t="s">
        <v>8374</v>
      </c>
      <c r="B3950" s="17" t="s">
        <v>8375</v>
      </c>
      <c r="C3950" s="17">
        <v>93.0</v>
      </c>
      <c r="D3950" s="17">
        <v>1.762507111E7</v>
      </c>
      <c r="E3950" s="17">
        <v>1.1910121E7</v>
      </c>
      <c r="F3950" s="17">
        <v>1.3878968E7</v>
      </c>
      <c r="G3950" s="17">
        <v>1.6287058E7</v>
      </c>
      <c r="H3950" s="17">
        <v>2.635727E7</v>
      </c>
    </row>
    <row r="3951">
      <c r="A3951" s="7" t="s">
        <v>8376</v>
      </c>
      <c r="B3951" s="17" t="s">
        <v>8377</v>
      </c>
      <c r="C3951" s="17">
        <v>1.0</v>
      </c>
      <c r="D3951" s="17">
        <v>9953354.0</v>
      </c>
      <c r="E3951" s="17">
        <v>9953354.0</v>
      </c>
      <c r="F3951" s="17">
        <v>9953354.0</v>
      </c>
      <c r="G3951" s="17">
        <v>9953354.0</v>
      </c>
      <c r="H3951" s="17">
        <v>9953354.0</v>
      </c>
    </row>
    <row r="3952">
      <c r="A3952" s="7" t="s">
        <v>711</v>
      </c>
      <c r="B3952" s="17" t="s">
        <v>712</v>
      </c>
      <c r="C3952" s="17">
        <v>6045.0</v>
      </c>
      <c r="D3952" s="17">
        <v>2.096971459E7</v>
      </c>
      <c r="E3952" s="17">
        <v>1.22133E7</v>
      </c>
      <c r="F3952" s="17">
        <v>1.5042347E7</v>
      </c>
      <c r="G3952" s="17">
        <v>2.03464E7</v>
      </c>
      <c r="H3952" s="17">
        <v>2.6427304E7</v>
      </c>
    </row>
    <row r="3953">
      <c r="A3953" s="7" t="s">
        <v>8378</v>
      </c>
      <c r="B3953" s="17" t="s">
        <v>8379</v>
      </c>
      <c r="C3953" s="17">
        <v>83.0</v>
      </c>
      <c r="D3953" s="17">
        <v>1.807073945E7</v>
      </c>
      <c r="E3953" s="17">
        <v>1.23658E7</v>
      </c>
      <c r="F3953" s="17">
        <v>1.4226978E7</v>
      </c>
      <c r="G3953" s="17">
        <v>2.4673136E7</v>
      </c>
      <c r="H3953" s="17">
        <v>2.4792201E7</v>
      </c>
    </row>
    <row r="3954">
      <c r="A3954" s="7" t="s">
        <v>8380</v>
      </c>
      <c r="B3954" s="17" t="s">
        <v>8381</v>
      </c>
      <c r="C3954" s="17">
        <v>5.0</v>
      </c>
      <c r="D3954" s="17">
        <v>2.33503044E7</v>
      </c>
      <c r="E3954" s="17">
        <v>1.4180674E7</v>
      </c>
      <c r="F3954" s="17">
        <v>1.6766191E7</v>
      </c>
      <c r="G3954" s="17">
        <v>3.703716E7</v>
      </c>
      <c r="H3954" s="17">
        <v>3.7922643E7</v>
      </c>
    </row>
    <row r="3955">
      <c r="A3955" s="7" t="s">
        <v>8382</v>
      </c>
      <c r="B3955" s="17" t="s">
        <v>8383</v>
      </c>
      <c r="C3955" s="17">
        <v>672.0</v>
      </c>
      <c r="D3955" s="17">
        <v>2.202002086E7</v>
      </c>
      <c r="E3955" s="17">
        <v>1.22103E7</v>
      </c>
      <c r="F3955" s="17">
        <v>1.22997E7</v>
      </c>
      <c r="G3955" s="17">
        <v>3.9667012E7</v>
      </c>
      <c r="H3955" s="17">
        <v>3.9713026E7</v>
      </c>
    </row>
    <row r="3956">
      <c r="A3956" s="7" t="s">
        <v>8384</v>
      </c>
      <c r="B3956" s="17" t="s">
        <v>8385</v>
      </c>
      <c r="C3956" s="17">
        <v>327.0</v>
      </c>
      <c r="D3956" s="17">
        <v>3.720944368E7</v>
      </c>
      <c r="E3956" s="17">
        <v>4.2767206E7</v>
      </c>
      <c r="F3956" s="17">
        <v>4.3286635E7</v>
      </c>
      <c r="G3956" s="17">
        <v>4.3329299E7</v>
      </c>
      <c r="H3956" s="17">
        <v>4.3407186E7</v>
      </c>
    </row>
    <row r="3957">
      <c r="A3957" s="7" t="s">
        <v>8386</v>
      </c>
      <c r="B3957" s="17" t="s">
        <v>8387</v>
      </c>
      <c r="C3957" s="17">
        <v>4.0</v>
      </c>
      <c r="D3957" s="17">
        <v>6.79150385E7</v>
      </c>
      <c r="E3957" s="17">
        <v>1.7683125E7</v>
      </c>
      <c r="F3957" s="17">
        <v>2.0306548E7</v>
      </c>
      <c r="G3957" s="17">
        <v>4.7700153E7</v>
      </c>
      <c r="H3957" s="17">
        <v>1.85970328E8</v>
      </c>
    </row>
    <row r="3958">
      <c r="A3958" s="7" t="s">
        <v>8388</v>
      </c>
      <c r="B3958" s="17" t="s">
        <v>8389</v>
      </c>
      <c r="C3958" s="17">
        <v>551.0</v>
      </c>
      <c r="D3958" s="17">
        <v>2.388085855E7</v>
      </c>
      <c r="E3958" s="17">
        <v>2.4334028E7</v>
      </c>
      <c r="F3958" s="17">
        <v>2.4664349E7</v>
      </c>
      <c r="G3958" s="17">
        <v>2.491748E7</v>
      </c>
      <c r="H3958" s="17">
        <v>2.5744236E7</v>
      </c>
    </row>
    <row r="3959">
      <c r="A3959" s="7" t="s">
        <v>8390</v>
      </c>
      <c r="B3959" s="17" t="s">
        <v>8391</v>
      </c>
      <c r="C3959" s="17">
        <v>2822.0</v>
      </c>
      <c r="D3959" s="17">
        <v>2.028616599E7</v>
      </c>
      <c r="E3959" s="17">
        <v>7436690.0</v>
      </c>
      <c r="F3959" s="17">
        <v>1.738098E7</v>
      </c>
      <c r="G3959" s="17">
        <v>2.79751E7</v>
      </c>
      <c r="H3959" s="17">
        <v>4.04545E7</v>
      </c>
    </row>
    <row r="3960">
      <c r="A3960" s="7" t="s">
        <v>8392</v>
      </c>
      <c r="B3960" s="17" t="s">
        <v>8393</v>
      </c>
      <c r="C3960" s="17">
        <v>702.0</v>
      </c>
      <c r="D3960" s="17">
        <v>2.233842623E7</v>
      </c>
      <c r="E3960" s="17">
        <v>4115647.0</v>
      </c>
      <c r="F3960" s="17">
        <v>8173072.0</v>
      </c>
      <c r="G3960" s="17">
        <v>2.890741E7</v>
      </c>
      <c r="H3960" s="17">
        <v>5.3676419E7</v>
      </c>
    </row>
    <row r="3961">
      <c r="A3961" s="7" t="s">
        <v>8394</v>
      </c>
      <c r="B3961" s="17" t="s">
        <v>8395</v>
      </c>
      <c r="C3961" s="17">
        <v>57.0</v>
      </c>
      <c r="D3961" s="17">
        <v>3.319793389E7</v>
      </c>
      <c r="E3961" s="17">
        <v>2.4824992E7</v>
      </c>
      <c r="F3961" s="17">
        <v>2.6313288E7</v>
      </c>
      <c r="G3961" s="17">
        <v>2.8001511E7</v>
      </c>
      <c r="H3961" s="17">
        <v>3.1062123E7</v>
      </c>
    </row>
    <row r="3962">
      <c r="A3962" s="7" t="s">
        <v>8396</v>
      </c>
      <c r="B3962" s="17" t="s">
        <v>8397</v>
      </c>
      <c r="C3962" s="17">
        <v>21.0</v>
      </c>
      <c r="D3962" s="17">
        <v>4.119856457E7</v>
      </c>
      <c r="E3962" s="17">
        <v>5614283.0</v>
      </c>
      <c r="F3962" s="17">
        <v>2.1161439E7</v>
      </c>
      <c r="G3962" s="17">
        <v>5.0407724E7</v>
      </c>
      <c r="H3962" s="17">
        <v>8.9609049E7</v>
      </c>
    </row>
    <row r="3963">
      <c r="A3963" s="7" t="s">
        <v>8398</v>
      </c>
      <c r="B3963" s="17" t="s">
        <v>8399</v>
      </c>
      <c r="C3963" s="17">
        <v>32.0</v>
      </c>
      <c r="D3963" s="17">
        <v>3.379752794E7</v>
      </c>
      <c r="E3963" s="17">
        <v>3.3824543E7</v>
      </c>
      <c r="F3963" s="17">
        <v>3.3852811E7</v>
      </c>
      <c r="G3963" s="17">
        <v>3.4082996E7</v>
      </c>
      <c r="H3963" s="17">
        <v>3.414385E7</v>
      </c>
    </row>
    <row r="3964">
      <c r="A3964" s="7" t="s">
        <v>8400</v>
      </c>
      <c r="B3964" s="17" t="s">
        <v>8401</v>
      </c>
      <c r="C3964" s="17">
        <v>122.0</v>
      </c>
      <c r="D3964" s="17">
        <v>1.7795396E7</v>
      </c>
      <c r="E3964" s="17">
        <v>4029743.0</v>
      </c>
      <c r="F3964" s="17">
        <v>4238757.0</v>
      </c>
      <c r="G3964" s="17">
        <v>2.8629595E7</v>
      </c>
      <c r="H3964" s="17">
        <v>4.5267524E7</v>
      </c>
    </row>
    <row r="3965">
      <c r="A3965" s="7" t="s">
        <v>8402</v>
      </c>
      <c r="B3965" s="17" t="s">
        <v>8403</v>
      </c>
      <c r="C3965" s="17">
        <v>102.0</v>
      </c>
      <c r="D3965" s="17">
        <v>1.440886542E7</v>
      </c>
      <c r="E3965" s="17">
        <v>3982048.0</v>
      </c>
      <c r="F3965" s="17">
        <v>4006221.0</v>
      </c>
      <c r="G3965" s="17">
        <v>1.7620294E7</v>
      </c>
      <c r="H3965" s="17">
        <v>3.7657328E7</v>
      </c>
    </row>
    <row r="3966">
      <c r="A3966" s="7" t="s">
        <v>8404</v>
      </c>
      <c r="B3966" s="17" t="s">
        <v>8405</v>
      </c>
      <c r="C3966" s="17">
        <v>1.0</v>
      </c>
      <c r="D3966" s="17">
        <v>3.4641426E7</v>
      </c>
      <c r="E3966" s="17">
        <v>3.4641426E7</v>
      </c>
      <c r="F3966" s="17">
        <v>3.4641426E7</v>
      </c>
      <c r="G3966" s="17">
        <v>3.4641426E7</v>
      </c>
      <c r="H3966" s="17">
        <v>3.4641426E7</v>
      </c>
    </row>
    <row r="3967">
      <c r="A3967" s="7" t="s">
        <v>8406</v>
      </c>
      <c r="B3967" s="17" t="s">
        <v>8407</v>
      </c>
      <c r="C3967" s="17">
        <v>26.0</v>
      </c>
      <c r="D3967" s="17">
        <v>2.413843292E7</v>
      </c>
      <c r="E3967" s="17">
        <v>3353931.0</v>
      </c>
      <c r="F3967" s="17">
        <v>5316654.0</v>
      </c>
      <c r="G3967" s="17">
        <v>2.6120871E7</v>
      </c>
      <c r="H3967" s="17">
        <v>4.6035684E7</v>
      </c>
    </row>
    <row r="3968">
      <c r="A3968" s="7" t="s">
        <v>8408</v>
      </c>
      <c r="B3968" s="17" t="s">
        <v>8409</v>
      </c>
      <c r="C3968" s="17">
        <v>5.0</v>
      </c>
      <c r="D3968" s="17">
        <v>1.25861022E7</v>
      </c>
      <c r="E3968" s="17">
        <v>5304941.0</v>
      </c>
      <c r="F3968" s="17">
        <v>1.2851859E7</v>
      </c>
      <c r="G3968" s="17">
        <v>1.9886305E7</v>
      </c>
      <c r="H3968" s="17">
        <v>2.0174384E7</v>
      </c>
    </row>
    <row r="3969">
      <c r="A3969" s="7" t="s">
        <v>8410</v>
      </c>
      <c r="B3969" s="17" t="s">
        <v>8411</v>
      </c>
      <c r="C3969" s="17">
        <v>1.0</v>
      </c>
      <c r="D3969" s="17">
        <v>1.5271033E7</v>
      </c>
      <c r="E3969" s="17">
        <v>1.5271033E7</v>
      </c>
      <c r="F3969" s="17">
        <v>1.5271033E7</v>
      </c>
      <c r="G3969" s="17">
        <v>1.5271033E7</v>
      </c>
      <c r="H3969" s="17">
        <v>1.5271033E7</v>
      </c>
    </row>
    <row r="3970">
      <c r="A3970" s="7" t="s">
        <v>8412</v>
      </c>
      <c r="B3970" s="17" t="s">
        <v>8413</v>
      </c>
      <c r="C3970" s="17">
        <v>5018.0</v>
      </c>
      <c r="D3970" s="17">
        <v>1.637401216E7</v>
      </c>
      <c r="E3970" s="17">
        <v>3678617.0</v>
      </c>
      <c r="F3970" s="17">
        <v>6006155.0</v>
      </c>
      <c r="G3970" s="17">
        <v>1.3686876E7</v>
      </c>
      <c r="H3970" s="17">
        <v>4.3332142E7</v>
      </c>
    </row>
    <row r="3971">
      <c r="A3971" s="7" t="s">
        <v>8414</v>
      </c>
      <c r="B3971" s="17" t="s">
        <v>8415</v>
      </c>
      <c r="C3971" s="17">
        <v>497.0</v>
      </c>
      <c r="D3971" s="17">
        <v>3.84724108E7</v>
      </c>
      <c r="E3971" s="17">
        <v>1.6241768E7</v>
      </c>
      <c r="F3971" s="17">
        <v>2.5033872E7</v>
      </c>
      <c r="G3971" s="17">
        <v>5.2357822E7</v>
      </c>
      <c r="H3971" s="17">
        <v>8.3055886E7</v>
      </c>
    </row>
    <row r="3972">
      <c r="A3972" s="7" t="s">
        <v>8416</v>
      </c>
      <c r="B3972" s="17" t="s">
        <v>8417</v>
      </c>
      <c r="C3972" s="17">
        <v>24.0</v>
      </c>
      <c r="D3972" s="17">
        <v>2.785962438E7</v>
      </c>
      <c r="E3972" s="17">
        <v>5139581.0</v>
      </c>
      <c r="F3972" s="17">
        <v>7265120.0</v>
      </c>
      <c r="G3972" s="17">
        <v>3.1921992E7</v>
      </c>
      <c r="H3972" s="17">
        <v>7.29491E7</v>
      </c>
    </row>
    <row r="3973">
      <c r="A3973" s="7" t="s">
        <v>8418</v>
      </c>
      <c r="B3973" s="17" t="s">
        <v>8419</v>
      </c>
      <c r="C3973" s="17">
        <v>3884.0</v>
      </c>
      <c r="D3973" s="17">
        <v>2.344517059E7</v>
      </c>
      <c r="E3973" s="17">
        <v>4480011.0</v>
      </c>
      <c r="F3973" s="17">
        <v>7631833.0</v>
      </c>
      <c r="G3973" s="17">
        <v>2.0728289E7</v>
      </c>
      <c r="H3973" s="17">
        <v>6.5375301E7</v>
      </c>
    </row>
    <row r="3974">
      <c r="A3974" s="7" t="s">
        <v>8420</v>
      </c>
      <c r="B3974" s="17" t="s">
        <v>8421</v>
      </c>
      <c r="C3974" s="17">
        <v>6898.0</v>
      </c>
      <c r="D3974" s="17">
        <v>2.014066726E7</v>
      </c>
      <c r="E3974" s="17">
        <v>5046366.0</v>
      </c>
      <c r="F3974" s="17">
        <v>7843257.0</v>
      </c>
      <c r="G3974" s="17">
        <v>1.6317132E7</v>
      </c>
      <c r="H3974" s="17">
        <v>4.8872509E7</v>
      </c>
    </row>
    <row r="3975">
      <c r="A3975" s="7" t="s">
        <v>8422</v>
      </c>
      <c r="B3975" s="17" t="s">
        <v>8423</v>
      </c>
      <c r="C3975" s="17">
        <v>49.0</v>
      </c>
      <c r="D3975" s="17">
        <v>1.323472563E7</v>
      </c>
      <c r="E3975" s="17">
        <v>4653519.0</v>
      </c>
      <c r="F3975" s="17">
        <v>7094671.0</v>
      </c>
      <c r="G3975" s="17">
        <v>1.3466805E7</v>
      </c>
      <c r="H3975" s="17">
        <v>3.3098685E7</v>
      </c>
    </row>
    <row r="3976">
      <c r="A3976" s="7" t="s">
        <v>8424</v>
      </c>
      <c r="B3976" s="17" t="s">
        <v>8425</v>
      </c>
      <c r="C3976" s="17">
        <v>9471.0</v>
      </c>
      <c r="D3976" s="17">
        <v>1.318951288E7</v>
      </c>
      <c r="E3976" s="17">
        <v>2450010.0</v>
      </c>
      <c r="F3976" s="17">
        <v>5012960.0</v>
      </c>
      <c r="G3976" s="17">
        <v>9223231.0</v>
      </c>
      <c r="H3976" s="17">
        <v>3.2135912E7</v>
      </c>
    </row>
    <row r="3977">
      <c r="A3977" s="7" t="s">
        <v>8426</v>
      </c>
      <c r="B3977" s="17" t="s">
        <v>8427</v>
      </c>
      <c r="C3977" s="17">
        <v>1602.0</v>
      </c>
      <c r="D3977" s="17">
        <v>2.258537994E7</v>
      </c>
      <c r="E3977" s="17">
        <v>4263097.0</v>
      </c>
      <c r="F3977" s="17">
        <v>8509152.0</v>
      </c>
      <c r="G3977" s="17">
        <v>1.9588959E7</v>
      </c>
      <c r="H3977" s="17">
        <v>5.4736456E7</v>
      </c>
    </row>
    <row r="3978">
      <c r="A3978" s="7" t="s">
        <v>8428</v>
      </c>
      <c r="B3978" s="17" t="s">
        <v>8429</v>
      </c>
      <c r="C3978" s="17">
        <v>1865.0</v>
      </c>
      <c r="D3978" s="17">
        <v>1.272459398E7</v>
      </c>
      <c r="E3978" s="17">
        <v>4081460.0</v>
      </c>
      <c r="F3978" s="17">
        <v>6107708.0</v>
      </c>
      <c r="G3978" s="17">
        <v>1.0285551E7</v>
      </c>
      <c r="H3978" s="17">
        <v>2.1935087E7</v>
      </c>
    </row>
    <row r="3979">
      <c r="A3979" s="7" t="s">
        <v>8430</v>
      </c>
      <c r="B3979" s="17" t="s">
        <v>8431</v>
      </c>
      <c r="C3979" s="17">
        <v>47542.0</v>
      </c>
      <c r="D3979" s="17">
        <v>2.683549339E7</v>
      </c>
      <c r="E3979" s="17">
        <v>5458339.0</v>
      </c>
      <c r="F3979" s="17">
        <v>9423372.0</v>
      </c>
      <c r="G3979" s="17">
        <v>2.3142515E7</v>
      </c>
      <c r="H3979" s="17">
        <v>6.7229407E7</v>
      </c>
    </row>
    <row r="3980">
      <c r="A3980" s="7" t="s">
        <v>8432</v>
      </c>
      <c r="B3980" s="17" t="s">
        <v>8433</v>
      </c>
      <c r="C3980" s="17">
        <v>51563.0</v>
      </c>
      <c r="D3980" s="17">
        <v>2.105744385E7</v>
      </c>
      <c r="E3980" s="17">
        <v>4988702.0</v>
      </c>
      <c r="F3980" s="17">
        <v>7824233.0</v>
      </c>
      <c r="G3980" s="17">
        <v>1.6353179E7</v>
      </c>
      <c r="H3980" s="17">
        <v>4.819757E7</v>
      </c>
    </row>
    <row r="3981">
      <c r="A3981" s="7" t="s">
        <v>8434</v>
      </c>
      <c r="B3981" s="17" t="s">
        <v>8435</v>
      </c>
      <c r="C3981" s="17">
        <v>7815.0</v>
      </c>
      <c r="D3981" s="17">
        <v>1.631558923E7</v>
      </c>
      <c r="E3981" s="17">
        <v>4990899.0</v>
      </c>
      <c r="F3981" s="17">
        <v>7147362.0</v>
      </c>
      <c r="G3981" s="17">
        <v>1.4383885E7</v>
      </c>
      <c r="H3981" s="17">
        <v>3.658218E7</v>
      </c>
    </row>
    <row r="3982">
      <c r="A3982" s="7" t="s">
        <v>8436</v>
      </c>
      <c r="B3982" s="17" t="s">
        <v>8437</v>
      </c>
      <c r="C3982" s="17">
        <v>9912.0</v>
      </c>
      <c r="D3982" s="17">
        <v>2.737184873E7</v>
      </c>
      <c r="E3982" s="17">
        <v>5665716.0</v>
      </c>
      <c r="F3982" s="17">
        <v>1.0028716E7</v>
      </c>
      <c r="G3982" s="17">
        <v>2.5214666E7</v>
      </c>
      <c r="H3982" s="17">
        <v>8.1934115E7</v>
      </c>
    </row>
    <row r="3983">
      <c r="A3983" s="7" t="s">
        <v>8438</v>
      </c>
      <c r="B3983" s="17" t="s">
        <v>8439</v>
      </c>
      <c r="C3983" s="17">
        <v>1977.0</v>
      </c>
      <c r="D3983" s="17">
        <v>1.610862648E7</v>
      </c>
      <c r="E3983" s="17">
        <v>4297500.0</v>
      </c>
      <c r="F3983" s="17">
        <v>6460817.0</v>
      </c>
      <c r="G3983" s="17">
        <v>1.192933E7</v>
      </c>
      <c r="H3983" s="17">
        <v>3.6802378E7</v>
      </c>
    </row>
    <row r="3984">
      <c r="A3984" s="7" t="s">
        <v>8440</v>
      </c>
      <c r="B3984" s="17" t="s">
        <v>8441</v>
      </c>
      <c r="C3984" s="17">
        <v>7179.0</v>
      </c>
      <c r="D3984" s="17">
        <v>4.057213848E7</v>
      </c>
      <c r="E3984" s="17">
        <v>5390902.0</v>
      </c>
      <c r="F3984" s="17">
        <v>1.1057685E7</v>
      </c>
      <c r="G3984" s="17">
        <v>3.839849E7</v>
      </c>
      <c r="H3984" s="17">
        <v>1.06741585E8</v>
      </c>
    </row>
    <row r="3985">
      <c r="A3985" s="7" t="s">
        <v>8442</v>
      </c>
      <c r="B3985" s="17" t="s">
        <v>8443</v>
      </c>
      <c r="C3985" s="17">
        <v>27727.0</v>
      </c>
      <c r="D3985" s="17">
        <v>2.087356329E7</v>
      </c>
      <c r="E3985" s="17">
        <v>5175290.0</v>
      </c>
      <c r="F3985" s="17">
        <v>8084800.0</v>
      </c>
      <c r="G3985" s="17">
        <v>1.5994134E7</v>
      </c>
      <c r="H3985" s="17">
        <v>4.9688314E7</v>
      </c>
    </row>
    <row r="3986">
      <c r="A3986" s="7" t="s">
        <v>8444</v>
      </c>
      <c r="B3986" s="17" t="s">
        <v>8445</v>
      </c>
      <c r="C3986" s="17">
        <v>35562.0</v>
      </c>
      <c r="D3986" s="17">
        <v>3.121112621E7</v>
      </c>
      <c r="E3986" s="17">
        <v>5197900.0</v>
      </c>
      <c r="F3986" s="17">
        <v>9829441.0</v>
      </c>
      <c r="G3986" s="17">
        <v>2.7614285E7</v>
      </c>
      <c r="H3986" s="17">
        <v>8.4765126E7</v>
      </c>
    </row>
    <row r="3987">
      <c r="A3987" s="7" t="s">
        <v>8446</v>
      </c>
      <c r="B3987" s="17" t="s">
        <v>8447</v>
      </c>
      <c r="C3987" s="17">
        <v>20201.0</v>
      </c>
      <c r="D3987" s="17">
        <v>1.477243104E7</v>
      </c>
      <c r="E3987" s="17">
        <v>4511016.0</v>
      </c>
      <c r="F3987" s="17">
        <v>6888245.0</v>
      </c>
      <c r="G3987" s="17">
        <v>1.390515E7</v>
      </c>
      <c r="H3987" s="17">
        <v>3.2986485E7</v>
      </c>
    </row>
    <row r="3988">
      <c r="A3988" s="7" t="s">
        <v>8448</v>
      </c>
      <c r="B3988" s="17" t="s">
        <v>8449</v>
      </c>
      <c r="C3988" s="17">
        <v>663.0</v>
      </c>
      <c r="D3988" s="17">
        <v>1.509638866E7</v>
      </c>
      <c r="E3988" s="17">
        <v>4006761.0</v>
      </c>
      <c r="F3988" s="17">
        <v>6507467.0</v>
      </c>
      <c r="G3988" s="17">
        <v>1.7177462E7</v>
      </c>
      <c r="H3988" s="17">
        <v>3.8934069E7</v>
      </c>
    </row>
    <row r="3989">
      <c r="A3989" s="7" t="s">
        <v>8450</v>
      </c>
      <c r="B3989" s="17" t="s">
        <v>8451</v>
      </c>
      <c r="C3989" s="17">
        <v>8836.0</v>
      </c>
      <c r="D3989" s="17">
        <v>1.344070044E7</v>
      </c>
      <c r="E3989" s="17">
        <v>4196362.0</v>
      </c>
      <c r="F3989" s="17">
        <v>6208427.0</v>
      </c>
      <c r="G3989" s="17">
        <v>1.0817637E7</v>
      </c>
      <c r="H3989" s="17">
        <v>2.4076948E7</v>
      </c>
    </row>
    <row r="3990">
      <c r="A3990" s="7" t="s">
        <v>8452</v>
      </c>
      <c r="B3990" s="17" t="s">
        <v>8453</v>
      </c>
      <c r="C3990" s="17">
        <v>475.0</v>
      </c>
      <c r="D3990" s="17">
        <v>3.94655408E7</v>
      </c>
      <c r="E3990" s="17">
        <v>9465382.0</v>
      </c>
      <c r="F3990" s="17">
        <v>2.5134367E7</v>
      </c>
      <c r="G3990" s="17">
        <v>5.7947366E7</v>
      </c>
      <c r="H3990" s="17">
        <v>9.55631E7</v>
      </c>
    </row>
    <row r="3991">
      <c r="A3991" s="7" t="s">
        <v>8454</v>
      </c>
      <c r="B3991" s="17" t="s">
        <v>8455</v>
      </c>
      <c r="C3991" s="17">
        <v>187.0</v>
      </c>
      <c r="D3991" s="17">
        <v>2.877990756E7</v>
      </c>
      <c r="E3991" s="17">
        <v>6198824.0</v>
      </c>
      <c r="F3991" s="17">
        <v>1.4740928E7</v>
      </c>
      <c r="G3991" s="17">
        <v>3.1673081E7</v>
      </c>
      <c r="H3991" s="17">
        <v>5.5431053E7</v>
      </c>
    </row>
    <row r="3992">
      <c r="A3992" s="7" t="s">
        <v>8458</v>
      </c>
      <c r="B3992" s="17" t="s">
        <v>8459</v>
      </c>
      <c r="C3992" s="17">
        <v>477.0</v>
      </c>
      <c r="D3992" s="17">
        <v>8366269.755</v>
      </c>
      <c r="E3992" s="17">
        <v>4420284.0</v>
      </c>
      <c r="F3992" s="17">
        <v>5974712.0</v>
      </c>
      <c r="G3992" s="17">
        <v>8664779.0</v>
      </c>
      <c r="H3992" s="17">
        <v>1.4165017E7</v>
      </c>
    </row>
    <row r="3993">
      <c r="A3993" s="7" t="s">
        <v>8460</v>
      </c>
      <c r="B3993" s="17" t="s">
        <v>8461</v>
      </c>
      <c r="C3993" s="17">
        <v>476.0</v>
      </c>
      <c r="D3993" s="17">
        <v>1.510558597E7</v>
      </c>
      <c r="E3993" s="17">
        <v>5210675.0</v>
      </c>
      <c r="F3993" s="17">
        <v>7630119.0</v>
      </c>
      <c r="G3993" s="17">
        <v>1.4304572E7</v>
      </c>
      <c r="H3993" s="17">
        <v>2.4867631E7</v>
      </c>
    </row>
    <row r="3994">
      <c r="A3994" s="7" t="s">
        <v>8462</v>
      </c>
      <c r="B3994" s="17" t="s">
        <v>8463</v>
      </c>
      <c r="C3994" s="17">
        <v>10360.0</v>
      </c>
      <c r="D3994" s="17">
        <v>2.020883802E7</v>
      </c>
      <c r="E3994" s="17">
        <v>4620855.0</v>
      </c>
      <c r="F3994" s="17">
        <v>7524985.0</v>
      </c>
      <c r="G3994" s="17">
        <v>1.6134658E7</v>
      </c>
      <c r="H3994" s="17">
        <v>3.9668698E7</v>
      </c>
    </row>
    <row r="3995">
      <c r="A3995" s="7" t="s">
        <v>8464</v>
      </c>
      <c r="B3995" s="17" t="s">
        <v>8465</v>
      </c>
      <c r="C3995" s="17">
        <v>764.0</v>
      </c>
      <c r="D3995" s="17">
        <v>1.254340125E7</v>
      </c>
      <c r="E3995" s="17">
        <v>4158833.0</v>
      </c>
      <c r="F3995" s="17">
        <v>6123640.0</v>
      </c>
      <c r="G3995" s="17">
        <v>1.0665224E7</v>
      </c>
      <c r="H3995" s="17">
        <v>1.7697194E7</v>
      </c>
    </row>
    <row r="3996">
      <c r="A3996" s="7" t="s">
        <v>8466</v>
      </c>
      <c r="B3996" s="17" t="s">
        <v>8467</v>
      </c>
      <c r="C3996" s="17">
        <v>137.0</v>
      </c>
      <c r="D3996" s="17">
        <v>2.455727775E7</v>
      </c>
      <c r="E3996" s="17">
        <v>5469302.0</v>
      </c>
      <c r="F3996" s="17">
        <v>1.3777467E7</v>
      </c>
      <c r="G3996" s="17">
        <v>2.7263891E7</v>
      </c>
      <c r="H3996" s="17">
        <v>7.144685E7</v>
      </c>
    </row>
    <row r="3997">
      <c r="A3997" s="7" t="s">
        <v>8468</v>
      </c>
      <c r="B3997" s="17" t="s">
        <v>8469</v>
      </c>
      <c r="C3997" s="17">
        <v>52.0</v>
      </c>
      <c r="D3997" s="17">
        <v>1.33645316E7</v>
      </c>
      <c r="E3997" s="17">
        <v>4335531.0</v>
      </c>
      <c r="F3997" s="17">
        <v>6586507.0</v>
      </c>
      <c r="G3997" s="17">
        <v>1.0457875E7</v>
      </c>
      <c r="H3997" s="17">
        <v>2.3315951E7</v>
      </c>
    </row>
    <row r="3998">
      <c r="A3998" s="7" t="s">
        <v>8470</v>
      </c>
      <c r="B3998" s="17" t="s">
        <v>8471</v>
      </c>
      <c r="C3998" s="17">
        <v>14.0</v>
      </c>
      <c r="D3998" s="17">
        <v>5.93334905E7</v>
      </c>
      <c r="E3998" s="17">
        <v>7390000.0</v>
      </c>
      <c r="F3998" s="17">
        <v>1.1346295E7</v>
      </c>
      <c r="G3998" s="17">
        <v>1.01534938E8</v>
      </c>
      <c r="H3998" s="17">
        <v>1.51880861E8</v>
      </c>
    </row>
    <row r="3999">
      <c r="A3999" s="7" t="s">
        <v>8472</v>
      </c>
      <c r="B3999" s="17" t="s">
        <v>8473</v>
      </c>
      <c r="C3999" s="17">
        <v>50.0</v>
      </c>
      <c r="D3999" s="17">
        <v>1.948008096E7</v>
      </c>
      <c r="E3999" s="17">
        <v>3458054.0</v>
      </c>
      <c r="F3999" s="17">
        <v>8351210.0</v>
      </c>
      <c r="G3999" s="17">
        <v>1.9503426E7</v>
      </c>
      <c r="H3999" s="17">
        <v>4.756189E7</v>
      </c>
    </row>
    <row r="4000">
      <c r="A4000" s="7" t="s">
        <v>8474</v>
      </c>
      <c r="B4000" s="17" t="s">
        <v>8475</v>
      </c>
      <c r="C4000" s="17">
        <v>10179.0</v>
      </c>
      <c r="D4000" s="17">
        <v>9031371.487</v>
      </c>
      <c r="E4000" s="17">
        <v>4047250.0</v>
      </c>
      <c r="F4000" s="17">
        <v>5895720.0</v>
      </c>
      <c r="G4000" s="17">
        <v>8968655.0</v>
      </c>
      <c r="H4000" s="17">
        <v>1.5148131E7</v>
      </c>
    </row>
    <row r="4001">
      <c r="A4001" s="7" t="s">
        <v>8476</v>
      </c>
      <c r="B4001" s="17" t="s">
        <v>8477</v>
      </c>
      <c r="C4001" s="17">
        <v>107051.0</v>
      </c>
      <c r="D4001" s="17">
        <v>1.143848636E7</v>
      </c>
      <c r="E4001" s="17">
        <v>3964959.0</v>
      </c>
      <c r="F4001" s="17">
        <v>6077878.0</v>
      </c>
      <c r="G4001" s="17">
        <v>1.0479853E7</v>
      </c>
      <c r="H4001" s="17">
        <v>2.08874E7</v>
      </c>
    </row>
    <row r="4002">
      <c r="A4002" s="7" t="s">
        <v>8478</v>
      </c>
      <c r="B4002" s="17" t="s">
        <v>8479</v>
      </c>
      <c r="C4002" s="17">
        <v>3032.0</v>
      </c>
      <c r="D4002" s="17">
        <v>1.281441861E8</v>
      </c>
      <c r="E4002" s="17">
        <v>2.309491E7</v>
      </c>
      <c r="F4002" s="17">
        <v>8.652595E7</v>
      </c>
      <c r="G4002" s="17">
        <v>2.2175865E8</v>
      </c>
      <c r="H4002" s="17">
        <v>2.72595865E8</v>
      </c>
    </row>
    <row r="4003">
      <c r="A4003" s="7" t="s">
        <v>8480</v>
      </c>
      <c r="B4003" s="17" t="s">
        <v>8481</v>
      </c>
      <c r="C4003" s="17">
        <v>36.0</v>
      </c>
      <c r="D4003" s="17">
        <v>9976216.083</v>
      </c>
      <c r="E4003" s="17">
        <v>3563019.0</v>
      </c>
      <c r="F4003" s="17">
        <v>6608964.0</v>
      </c>
      <c r="G4003" s="17">
        <v>1.03119E7</v>
      </c>
      <c r="H4003" s="17">
        <v>2.1984302E7</v>
      </c>
    </row>
    <row r="4004">
      <c r="A4004" s="7" t="s">
        <v>8482</v>
      </c>
      <c r="B4004" s="17" t="s">
        <v>8483</v>
      </c>
      <c r="C4004" s="17">
        <v>5410.0</v>
      </c>
      <c r="D4004" s="17">
        <v>1.152511642E7</v>
      </c>
      <c r="E4004" s="17">
        <v>4192792.0</v>
      </c>
      <c r="F4004" s="17">
        <v>5773350.0</v>
      </c>
      <c r="G4004" s="17">
        <v>9607715.0</v>
      </c>
      <c r="H4004" s="17">
        <v>2.15697E7</v>
      </c>
    </row>
    <row r="4005">
      <c r="A4005" s="7" t="s">
        <v>8484</v>
      </c>
      <c r="B4005" s="17" t="s">
        <v>8485</v>
      </c>
      <c r="C4005" s="17">
        <v>80709.0</v>
      </c>
      <c r="D4005" s="17">
        <v>1.516473535E7</v>
      </c>
      <c r="E4005" s="17">
        <v>4202140.0</v>
      </c>
      <c r="F4005" s="17">
        <v>6489100.0</v>
      </c>
      <c r="G4005" s="17">
        <v>1.2660401E7</v>
      </c>
      <c r="H4005" s="17">
        <v>3.5170608E7</v>
      </c>
    </row>
    <row r="4006">
      <c r="A4006" s="7" t="s">
        <v>8486</v>
      </c>
      <c r="B4006" s="17" t="s">
        <v>8487</v>
      </c>
      <c r="C4006" s="17">
        <v>1392.0</v>
      </c>
      <c r="D4006" s="17">
        <v>8034975.836</v>
      </c>
      <c r="E4006" s="17">
        <v>3574501.0</v>
      </c>
      <c r="F4006" s="17">
        <v>4861050.0</v>
      </c>
      <c r="G4006" s="17">
        <v>7578415.0</v>
      </c>
      <c r="H4006" s="17">
        <v>1.2998645E7</v>
      </c>
    </row>
    <row r="4007">
      <c r="A4007" s="7" t="s">
        <v>8488</v>
      </c>
      <c r="B4007" s="17" t="s">
        <v>8489</v>
      </c>
      <c r="C4007" s="17">
        <v>122.0</v>
      </c>
      <c r="D4007" s="17">
        <v>9105271.123</v>
      </c>
      <c r="E4007" s="17">
        <v>1904458.0</v>
      </c>
      <c r="F4007" s="17">
        <v>2598866.0</v>
      </c>
      <c r="G4007" s="17">
        <v>4398264.0</v>
      </c>
      <c r="H4007" s="17">
        <v>1.9243407E7</v>
      </c>
    </row>
    <row r="4008">
      <c r="A4008" s="7" t="s">
        <v>8490</v>
      </c>
      <c r="B4008" s="17" t="s">
        <v>8491</v>
      </c>
      <c r="C4008" s="17">
        <v>17.0</v>
      </c>
      <c r="D4008" s="17">
        <v>7.189628018E7</v>
      </c>
      <c r="E4008" s="17">
        <v>1.1691444E7</v>
      </c>
      <c r="F4008" s="17">
        <v>3.2599252E7</v>
      </c>
      <c r="G4008" s="17">
        <v>9.3630703E7</v>
      </c>
      <c r="H4008" s="17">
        <v>2.62841615E8</v>
      </c>
    </row>
    <row r="4009">
      <c r="A4009" s="7" t="s">
        <v>8492</v>
      </c>
      <c r="B4009" s="17" t="s">
        <v>8493</v>
      </c>
      <c r="C4009" s="17">
        <v>20.0</v>
      </c>
      <c r="D4009" s="17">
        <v>5.168606929E7</v>
      </c>
      <c r="E4009" s="17">
        <v>6744307.0</v>
      </c>
      <c r="F4009" s="17">
        <v>1.4872672E7</v>
      </c>
      <c r="G4009" s="17">
        <v>8.0558697E7</v>
      </c>
      <c r="H4009" s="17">
        <v>1.61040476E8</v>
      </c>
    </row>
    <row r="4010">
      <c r="A4010" s="7" t="s">
        <v>8494</v>
      </c>
      <c r="B4010" s="17" t="s">
        <v>8495</v>
      </c>
      <c r="C4010" s="17">
        <v>27.0</v>
      </c>
      <c r="D4010" s="17">
        <v>4.506401715E7</v>
      </c>
      <c r="E4010" s="17">
        <v>6058970.0</v>
      </c>
      <c r="F4010" s="17">
        <v>2.9318025E7</v>
      </c>
      <c r="G4010" s="17">
        <v>8.4637116E7</v>
      </c>
      <c r="H4010" s="17">
        <v>1.07284703E8</v>
      </c>
    </row>
    <row r="4011">
      <c r="A4011" s="7" t="s">
        <v>8496</v>
      </c>
      <c r="B4011" s="17" t="s">
        <v>8497</v>
      </c>
      <c r="C4011" s="17">
        <v>403.0</v>
      </c>
      <c r="D4011" s="17">
        <v>4.936762204E7</v>
      </c>
      <c r="E4011" s="17">
        <v>8847394.0</v>
      </c>
      <c r="F4011" s="17">
        <v>3.2841881E7</v>
      </c>
      <c r="G4011" s="17">
        <v>7.2561527E7</v>
      </c>
      <c r="H4011" s="17">
        <v>1.20243387E8</v>
      </c>
    </row>
    <row r="4012">
      <c r="A4012" s="7" t="s">
        <v>8498</v>
      </c>
      <c r="B4012" s="17" t="s">
        <v>8499</v>
      </c>
      <c r="C4012" s="17">
        <v>10.0</v>
      </c>
      <c r="D4012" s="17">
        <v>1.14253163E7</v>
      </c>
      <c r="E4012" s="17">
        <v>3136800.0</v>
      </c>
      <c r="F4012" s="17">
        <v>3650867.0</v>
      </c>
      <c r="G4012" s="17">
        <v>2.0090857E7</v>
      </c>
      <c r="H4012" s="17">
        <v>2.0159243E7</v>
      </c>
    </row>
    <row r="4013">
      <c r="A4013" s="7" t="s">
        <v>8500</v>
      </c>
      <c r="B4013" s="17" t="s">
        <v>8501</v>
      </c>
      <c r="C4013" s="17">
        <v>932.0</v>
      </c>
      <c r="D4013" s="17">
        <v>2.149323737E7</v>
      </c>
      <c r="E4013" s="17">
        <v>5194208.0</v>
      </c>
      <c r="F4013" s="17">
        <v>9535881.0</v>
      </c>
      <c r="G4013" s="17">
        <v>3.0390378E7</v>
      </c>
      <c r="H4013" s="17">
        <v>5.00239E7</v>
      </c>
    </row>
    <row r="4014">
      <c r="A4014" s="7" t="s">
        <v>8502</v>
      </c>
      <c r="B4014" s="17" t="s">
        <v>8503</v>
      </c>
      <c r="C4014" s="17">
        <v>278.0</v>
      </c>
      <c r="D4014" s="17">
        <v>1.697904828E7</v>
      </c>
      <c r="E4014" s="17">
        <v>4787428.0</v>
      </c>
      <c r="F4014" s="17">
        <v>8052085.0</v>
      </c>
      <c r="G4014" s="17">
        <v>1.6680804E7</v>
      </c>
      <c r="H4014" s="17">
        <v>4.5933454E7</v>
      </c>
    </row>
    <row r="4015">
      <c r="A4015" s="7" t="s">
        <v>8504</v>
      </c>
      <c r="B4015" s="17" t="s">
        <v>8505</v>
      </c>
      <c r="C4015" s="17">
        <v>317.0</v>
      </c>
      <c r="D4015" s="17">
        <v>1.86378935E7</v>
      </c>
      <c r="E4015" s="17">
        <v>3899277.0</v>
      </c>
      <c r="F4015" s="17">
        <v>6657481.0</v>
      </c>
      <c r="G4015" s="17">
        <v>1.2050095E7</v>
      </c>
      <c r="H4015" s="17">
        <v>3.614608E7</v>
      </c>
    </row>
    <row r="4016">
      <c r="A4016" s="7" t="s">
        <v>8506</v>
      </c>
      <c r="B4016" s="17" t="s">
        <v>8507</v>
      </c>
      <c r="C4016" s="17">
        <v>16096.0</v>
      </c>
      <c r="D4016" s="17">
        <v>1.430054117E7</v>
      </c>
      <c r="E4016" s="17">
        <v>5351206.0</v>
      </c>
      <c r="F4016" s="17">
        <v>8312927.0</v>
      </c>
      <c r="G4016" s="17">
        <v>1.5051915E7</v>
      </c>
      <c r="H4016" s="17">
        <v>2.89223E7</v>
      </c>
    </row>
    <row r="4017">
      <c r="A4017" s="7" t="s">
        <v>8508</v>
      </c>
      <c r="B4017" s="17" t="s">
        <v>8509</v>
      </c>
      <c r="C4017" s="17">
        <v>4027.0</v>
      </c>
      <c r="D4017" s="17">
        <v>1.561666831E7</v>
      </c>
      <c r="E4017" s="17">
        <v>3980831.0</v>
      </c>
      <c r="F4017" s="17">
        <v>8778711.0</v>
      </c>
      <c r="G4017" s="17">
        <v>1.8941097E7</v>
      </c>
      <c r="H4017" s="17">
        <v>3.3145176E7</v>
      </c>
    </row>
    <row r="4018">
      <c r="A4018" s="7" t="s">
        <v>8510</v>
      </c>
      <c r="B4018" s="17" t="s">
        <v>8511</v>
      </c>
      <c r="C4018" s="17">
        <v>1089.0</v>
      </c>
      <c r="D4018" s="17">
        <v>3.225127368E7</v>
      </c>
      <c r="E4018" s="17">
        <v>1.1085022E7</v>
      </c>
      <c r="F4018" s="17">
        <v>2.0982839E7</v>
      </c>
      <c r="G4018" s="17">
        <v>3.9611945E7</v>
      </c>
      <c r="H4018" s="17">
        <v>7.152584E7</v>
      </c>
    </row>
    <row r="4019">
      <c r="A4019" s="7" t="s">
        <v>8512</v>
      </c>
      <c r="B4019" s="17" t="s">
        <v>8513</v>
      </c>
      <c r="C4019" s="17">
        <v>3296.0</v>
      </c>
      <c r="D4019" s="17">
        <v>2.212106663E7</v>
      </c>
      <c r="E4019" s="17">
        <v>5677240.0</v>
      </c>
      <c r="F4019" s="17">
        <v>9187274.0</v>
      </c>
      <c r="G4019" s="17">
        <v>1.8427204E7</v>
      </c>
      <c r="H4019" s="17">
        <v>4.0874692E7</v>
      </c>
    </row>
    <row r="4020">
      <c r="A4020" s="7" t="s">
        <v>8514</v>
      </c>
      <c r="B4020" s="17" t="s">
        <v>8515</v>
      </c>
      <c r="C4020" s="17">
        <v>368150.0</v>
      </c>
      <c r="D4020" s="17">
        <v>1.548053742E7</v>
      </c>
      <c r="E4020" s="17">
        <v>6565378.0</v>
      </c>
      <c r="F4020" s="17">
        <v>9970863.0</v>
      </c>
      <c r="G4020" s="17">
        <v>1.5552766E7</v>
      </c>
      <c r="H4020" s="17">
        <v>2.8747037E7</v>
      </c>
    </row>
    <row r="4021">
      <c r="A4021" s="7" t="s">
        <v>8516</v>
      </c>
      <c r="B4021" s="17" t="s">
        <v>8517</v>
      </c>
      <c r="C4021" s="17">
        <v>23.0</v>
      </c>
      <c r="D4021" s="17">
        <v>1.920484943E7</v>
      </c>
      <c r="E4021" s="17">
        <v>5315200.0</v>
      </c>
      <c r="F4021" s="17">
        <v>8639307.0</v>
      </c>
      <c r="G4021" s="17">
        <v>1.94405E7</v>
      </c>
      <c r="H4021" s="17">
        <v>6.0299841E7</v>
      </c>
    </row>
    <row r="4022">
      <c r="A4022" s="7" t="s">
        <v>8518</v>
      </c>
      <c r="B4022" s="17" t="s">
        <v>8519</v>
      </c>
      <c r="C4022" s="17">
        <v>6956.0</v>
      </c>
      <c r="D4022" s="17">
        <v>1.643165861E7</v>
      </c>
      <c r="E4022" s="17">
        <v>5423274.0</v>
      </c>
      <c r="F4022" s="17">
        <v>8377600.0</v>
      </c>
      <c r="G4022" s="17">
        <v>1.151687E7</v>
      </c>
      <c r="H4022" s="17">
        <v>2.76063E7</v>
      </c>
    </row>
    <row r="4023">
      <c r="A4023" s="7" t="s">
        <v>8520</v>
      </c>
      <c r="B4023" s="17" t="s">
        <v>8521</v>
      </c>
      <c r="C4023" s="17">
        <v>95.0</v>
      </c>
      <c r="D4023" s="17">
        <v>1.053410782E7</v>
      </c>
      <c r="E4023" s="17">
        <v>5997219.0</v>
      </c>
      <c r="F4023" s="17">
        <v>7306307.0</v>
      </c>
      <c r="G4023" s="17">
        <v>1.0165729E7</v>
      </c>
      <c r="H4023" s="17">
        <v>2.0708E7</v>
      </c>
    </row>
    <row r="4024">
      <c r="A4024" s="7" t="s">
        <v>8522</v>
      </c>
      <c r="B4024" s="17" t="s">
        <v>8523</v>
      </c>
      <c r="C4024" s="17">
        <v>5.0</v>
      </c>
      <c r="D4024" s="17">
        <v>9252784.4</v>
      </c>
      <c r="E4024" s="17">
        <v>6821355.0</v>
      </c>
      <c r="F4024" s="17">
        <v>9829810.0</v>
      </c>
      <c r="G4024" s="17">
        <v>9876664.0</v>
      </c>
      <c r="H4024" s="17">
        <v>1.4501073E7</v>
      </c>
    </row>
    <row r="4025">
      <c r="A4025" s="7" t="s">
        <v>8524</v>
      </c>
      <c r="B4025" s="17" t="s">
        <v>8525</v>
      </c>
      <c r="C4025" s="17">
        <v>8.0</v>
      </c>
      <c r="D4025" s="17">
        <v>2.151950688E7</v>
      </c>
      <c r="E4025" s="17">
        <v>1926774.0</v>
      </c>
      <c r="F4025" s="17">
        <v>6393250.0</v>
      </c>
      <c r="G4025" s="17">
        <v>3.7303376E7</v>
      </c>
      <c r="H4025" s="17">
        <v>5.9112976E7</v>
      </c>
    </row>
    <row r="4026">
      <c r="A4026" s="7" t="s">
        <v>8526</v>
      </c>
      <c r="B4026" s="17" t="s">
        <v>8527</v>
      </c>
      <c r="C4026" s="17">
        <v>85.0</v>
      </c>
      <c r="D4026" s="17">
        <v>1.813288252E7</v>
      </c>
      <c r="E4026" s="17">
        <v>7155000.0</v>
      </c>
      <c r="F4026" s="17">
        <v>1.1790767E7</v>
      </c>
      <c r="G4026" s="17">
        <v>2.5200645E7</v>
      </c>
      <c r="H4026" s="17">
        <v>4.0361705E7</v>
      </c>
    </row>
    <row r="4027">
      <c r="A4027" s="7" t="s">
        <v>8528</v>
      </c>
      <c r="B4027" s="17" t="s">
        <v>8529</v>
      </c>
      <c r="C4027" s="17">
        <v>10.0</v>
      </c>
      <c r="D4027" s="17">
        <v>1.37153875E7</v>
      </c>
      <c r="E4027" s="17">
        <v>4544077.0</v>
      </c>
      <c r="F4027" s="17">
        <v>9646903.0</v>
      </c>
      <c r="G4027" s="17">
        <v>1.3352577E7</v>
      </c>
      <c r="H4027" s="17">
        <v>1.4909064E7</v>
      </c>
    </row>
    <row r="4028">
      <c r="A4028" s="7" t="s">
        <v>8530</v>
      </c>
      <c r="B4028" s="17" t="s">
        <v>8531</v>
      </c>
      <c r="C4028" s="17">
        <v>233.0</v>
      </c>
      <c r="D4028" s="17">
        <v>5.294365362E7</v>
      </c>
      <c r="E4028" s="17">
        <v>6118421.0</v>
      </c>
      <c r="F4028" s="17">
        <v>1.8179405E7</v>
      </c>
      <c r="G4028" s="17">
        <v>5.9384728E7</v>
      </c>
      <c r="H4028" s="17">
        <v>1.16991942E8</v>
      </c>
    </row>
    <row r="4029">
      <c r="A4029" s="7" t="s">
        <v>8532</v>
      </c>
      <c r="B4029" s="17" t="s">
        <v>8533</v>
      </c>
      <c r="C4029" s="17">
        <v>610.0</v>
      </c>
      <c r="D4029" s="17">
        <v>1.278160692E7</v>
      </c>
      <c r="E4029" s="17">
        <v>5249941.0</v>
      </c>
      <c r="F4029" s="17">
        <v>8542090.0</v>
      </c>
      <c r="G4029" s="17">
        <v>1.4947922E7</v>
      </c>
      <c r="H4029" s="17">
        <v>2.33839E7</v>
      </c>
    </row>
    <row r="4030">
      <c r="A4030" s="7" t="s">
        <v>8534</v>
      </c>
      <c r="B4030" s="17" t="s">
        <v>8535</v>
      </c>
      <c r="C4030" s="17">
        <v>1.0</v>
      </c>
      <c r="D4030" s="17">
        <v>1.7275668E7</v>
      </c>
      <c r="E4030" s="17">
        <v>1.7275668E7</v>
      </c>
      <c r="F4030" s="17">
        <v>1.7275668E7</v>
      </c>
      <c r="G4030" s="17">
        <v>1.7275668E7</v>
      </c>
      <c r="H4030" s="17">
        <v>1.7275668E7</v>
      </c>
    </row>
    <row r="4031">
      <c r="A4031" s="7" t="s">
        <v>8536</v>
      </c>
      <c r="B4031" s="17" t="s">
        <v>8537</v>
      </c>
      <c r="C4031" s="17">
        <v>39.0</v>
      </c>
      <c r="D4031" s="17">
        <v>4.599646013E7</v>
      </c>
      <c r="E4031" s="17">
        <v>5688356.0</v>
      </c>
      <c r="F4031" s="17">
        <v>1.9722067E7</v>
      </c>
      <c r="G4031" s="17">
        <v>5.86668E7</v>
      </c>
      <c r="H4031" s="17">
        <v>1.28008488E8</v>
      </c>
    </row>
    <row r="4032">
      <c r="A4032" s="7" t="s">
        <v>8538</v>
      </c>
      <c r="B4032" s="17" t="s">
        <v>8539</v>
      </c>
      <c r="C4032" s="17">
        <v>1116.0</v>
      </c>
      <c r="D4032" s="17">
        <v>1.555189771E7</v>
      </c>
      <c r="E4032" s="17">
        <v>5496884.0</v>
      </c>
      <c r="F4032" s="17">
        <v>7600650.0</v>
      </c>
      <c r="G4032" s="17">
        <v>1.5753458E7</v>
      </c>
      <c r="H4032" s="17">
        <v>3.6636595E7</v>
      </c>
    </row>
    <row r="4033">
      <c r="A4033" s="7" t="s">
        <v>8540</v>
      </c>
      <c r="B4033" s="17" t="s">
        <v>8541</v>
      </c>
      <c r="C4033" s="17">
        <v>191.0</v>
      </c>
      <c r="D4033" s="17">
        <v>2.68292852E7</v>
      </c>
      <c r="E4033" s="17">
        <v>8150418.0</v>
      </c>
      <c r="F4033" s="17">
        <v>1.5448779E7</v>
      </c>
      <c r="G4033" s="17">
        <v>3.4924222E7</v>
      </c>
      <c r="H4033" s="17">
        <v>5.6399256E7</v>
      </c>
    </row>
    <row r="4034">
      <c r="A4034" s="7" t="s">
        <v>8542</v>
      </c>
      <c r="B4034" s="17" t="s">
        <v>8543</v>
      </c>
      <c r="C4034" s="17">
        <v>567.0</v>
      </c>
      <c r="D4034" s="17">
        <v>1.823808195E7</v>
      </c>
      <c r="E4034" s="17">
        <v>5123300.0</v>
      </c>
      <c r="F4034" s="17">
        <v>7515600.0</v>
      </c>
      <c r="G4034" s="17">
        <v>1.5954902E7</v>
      </c>
      <c r="H4034" s="17">
        <v>3.9322585E7</v>
      </c>
    </row>
    <row r="4035">
      <c r="A4035" s="7" t="s">
        <v>8544</v>
      </c>
      <c r="B4035" s="17" t="s">
        <v>8545</v>
      </c>
      <c r="C4035" s="17">
        <v>9133.0</v>
      </c>
      <c r="D4035" s="17">
        <v>2.314163216E7</v>
      </c>
      <c r="E4035" s="17">
        <v>5988178.0</v>
      </c>
      <c r="F4035" s="17">
        <v>1.0121997E7</v>
      </c>
      <c r="G4035" s="17">
        <v>1.9255601E7</v>
      </c>
      <c r="H4035" s="17">
        <v>4.4901027E7</v>
      </c>
    </row>
    <row r="4036">
      <c r="A4036" s="7" t="s">
        <v>8546</v>
      </c>
      <c r="B4036" s="17" t="s">
        <v>8547</v>
      </c>
      <c r="C4036" s="17">
        <v>4.0</v>
      </c>
      <c r="D4036" s="17">
        <v>4.9826578E7</v>
      </c>
      <c r="E4036" s="17">
        <v>2240403.0</v>
      </c>
      <c r="F4036" s="17">
        <v>1.5041055E7</v>
      </c>
      <c r="G4036" s="17">
        <v>1.624012E7</v>
      </c>
      <c r="H4036" s="17">
        <v>1.65784734E8</v>
      </c>
    </row>
    <row r="4037">
      <c r="A4037" s="7" t="s">
        <v>8548</v>
      </c>
      <c r="B4037" s="17" t="s">
        <v>8549</v>
      </c>
      <c r="C4037" s="17">
        <v>2.0</v>
      </c>
      <c r="D4037" s="17">
        <v>4973171.0</v>
      </c>
      <c r="E4037" s="17">
        <v>3627478.0</v>
      </c>
      <c r="F4037" s="17">
        <v>3627478.0</v>
      </c>
      <c r="G4037" s="17">
        <v>6318864.0</v>
      </c>
      <c r="H4037" s="17">
        <v>6318864.0</v>
      </c>
    </row>
    <row r="4038">
      <c r="A4038" s="7" t="s">
        <v>8550</v>
      </c>
      <c r="B4038" s="17" t="s">
        <v>8551</v>
      </c>
      <c r="C4038" s="17">
        <v>3.0</v>
      </c>
      <c r="D4038" s="17">
        <v>1.39313892E8</v>
      </c>
      <c r="E4038" s="17">
        <v>2248383.0</v>
      </c>
      <c r="F4038" s="17">
        <v>7495751.0</v>
      </c>
      <c r="G4038" s="17">
        <v>4.08197542E8</v>
      </c>
      <c r="H4038" s="17">
        <v>4.08197542E8</v>
      </c>
    </row>
    <row r="4039">
      <c r="A4039" s="7" t="s">
        <v>8554</v>
      </c>
      <c r="B4039" s="17" t="s">
        <v>8555</v>
      </c>
      <c r="C4039" s="17">
        <v>1737.0</v>
      </c>
      <c r="D4039" s="17">
        <v>1.316027878E7</v>
      </c>
      <c r="E4039" s="17">
        <v>4012160.0</v>
      </c>
      <c r="F4039" s="17">
        <v>5422517.0</v>
      </c>
      <c r="G4039" s="17">
        <v>8710963.0</v>
      </c>
      <c r="H4039" s="17">
        <v>2.9094099E7</v>
      </c>
    </row>
    <row r="4040">
      <c r="A4040" s="7" t="s">
        <v>8556</v>
      </c>
      <c r="B4040" s="17" t="s">
        <v>8557</v>
      </c>
      <c r="C4040" s="17">
        <v>2899.0</v>
      </c>
      <c r="D4040" s="17">
        <v>1.760770913E7</v>
      </c>
      <c r="E4040" s="17">
        <v>3938102.0</v>
      </c>
      <c r="F4040" s="17">
        <v>6629016.0</v>
      </c>
      <c r="G4040" s="17">
        <v>1.506226E7</v>
      </c>
      <c r="H4040" s="17">
        <v>3.9077772E7</v>
      </c>
    </row>
    <row r="4041">
      <c r="A4041" s="7" t="s">
        <v>8558</v>
      </c>
      <c r="B4041" s="17" t="s">
        <v>8559</v>
      </c>
      <c r="C4041" s="17">
        <v>4416.0</v>
      </c>
      <c r="D4041" s="17">
        <v>2.955498462E7</v>
      </c>
      <c r="E4041" s="17">
        <v>5513610.0</v>
      </c>
      <c r="F4041" s="17">
        <v>9778690.0</v>
      </c>
      <c r="G4041" s="17">
        <v>2.6674295E7</v>
      </c>
      <c r="H4041" s="17">
        <v>8.1401669E7</v>
      </c>
    </row>
    <row r="4042">
      <c r="A4042" s="7" t="s">
        <v>8560</v>
      </c>
      <c r="B4042" s="17" t="s">
        <v>8561</v>
      </c>
      <c r="C4042" s="17">
        <v>350.0</v>
      </c>
      <c r="D4042" s="17">
        <v>1.385972969E7</v>
      </c>
      <c r="E4042" s="17">
        <v>1.197721E7</v>
      </c>
      <c r="F4042" s="17">
        <v>1.4555486E7</v>
      </c>
      <c r="G4042" s="17">
        <v>1.6298289E7</v>
      </c>
      <c r="H4042" s="17">
        <v>1.8444389E7</v>
      </c>
    </row>
    <row r="4043">
      <c r="A4043" s="7" t="s">
        <v>8562</v>
      </c>
      <c r="B4043" s="17" t="s">
        <v>8563</v>
      </c>
      <c r="C4043" s="17">
        <v>3659.0</v>
      </c>
      <c r="D4043" s="17">
        <v>8089483.113</v>
      </c>
      <c r="E4043" s="17">
        <v>3803178.0</v>
      </c>
      <c r="F4043" s="17">
        <v>4955335.0</v>
      </c>
      <c r="G4043" s="17">
        <v>1.3332554E7</v>
      </c>
      <c r="H4043" s="17">
        <v>1.6462802E7</v>
      </c>
    </row>
    <row r="4044">
      <c r="A4044" s="7" t="s">
        <v>8564</v>
      </c>
      <c r="B4044" s="17" t="s">
        <v>8565</v>
      </c>
      <c r="C4044" s="17">
        <v>4383.0</v>
      </c>
      <c r="D4044" s="17">
        <v>1.13802896E7</v>
      </c>
      <c r="E4044" s="17">
        <v>5694654.0</v>
      </c>
      <c r="F4044" s="17">
        <v>8478269.0</v>
      </c>
      <c r="G4044" s="17">
        <v>1.4148752E7</v>
      </c>
      <c r="H4044" s="17">
        <v>1.7866209E7</v>
      </c>
    </row>
    <row r="4045">
      <c r="A4045" s="7" t="s">
        <v>8566</v>
      </c>
      <c r="B4045" s="17" t="s">
        <v>8567</v>
      </c>
      <c r="C4045" s="17">
        <v>142040.0</v>
      </c>
      <c r="D4045" s="17">
        <v>1.851700677E7</v>
      </c>
      <c r="E4045" s="17">
        <v>6385621.0</v>
      </c>
      <c r="F4045" s="17">
        <v>1.1042E7</v>
      </c>
      <c r="G4045" s="17">
        <v>2.0123406E7</v>
      </c>
      <c r="H4045" s="17">
        <v>3.7221056E7</v>
      </c>
    </row>
    <row r="4046">
      <c r="A4046" s="7" t="s">
        <v>8568</v>
      </c>
      <c r="B4046" s="17" t="s">
        <v>8569</v>
      </c>
      <c r="C4046" s="17">
        <v>448.0</v>
      </c>
      <c r="D4046" s="17">
        <v>1.698570709E7</v>
      </c>
      <c r="E4046" s="17">
        <v>6091116.0</v>
      </c>
      <c r="F4046" s="17">
        <v>9772952.0</v>
      </c>
      <c r="G4046" s="17">
        <v>2.042148E7</v>
      </c>
      <c r="H4046" s="17">
        <v>3.4561013E7</v>
      </c>
    </row>
    <row r="4047">
      <c r="A4047" s="7" t="s">
        <v>8570</v>
      </c>
      <c r="B4047" s="17" t="s">
        <v>8571</v>
      </c>
      <c r="C4047" s="17">
        <v>32786.0</v>
      </c>
      <c r="D4047" s="17">
        <v>1.217470441E7</v>
      </c>
      <c r="E4047" s="17">
        <v>3822600.0</v>
      </c>
      <c r="F4047" s="17">
        <v>7175395.0</v>
      </c>
      <c r="G4047" s="17">
        <v>1.3223895E7</v>
      </c>
      <c r="H4047" s="17">
        <v>2.2454614E7</v>
      </c>
    </row>
    <row r="4048">
      <c r="A4048" s="7" t="s">
        <v>8572</v>
      </c>
      <c r="B4048" s="17" t="s">
        <v>8573</v>
      </c>
      <c r="C4048" s="17">
        <v>1044733.0</v>
      </c>
      <c r="D4048" s="17">
        <v>9570912.698</v>
      </c>
      <c r="E4048" s="17">
        <v>3454534.0</v>
      </c>
      <c r="F4048" s="17">
        <v>5027402.0</v>
      </c>
      <c r="G4048" s="17">
        <v>8164862.0</v>
      </c>
      <c r="H4048" s="17">
        <v>1.6213106E7</v>
      </c>
    </row>
    <row r="4049">
      <c r="A4049" s="7" t="s">
        <v>8574</v>
      </c>
      <c r="B4049" s="17" t="s">
        <v>8575</v>
      </c>
      <c r="C4049" s="17">
        <v>626.0</v>
      </c>
      <c r="D4049" s="17">
        <v>1.135241781E7</v>
      </c>
      <c r="E4049" s="17">
        <v>4932200.0</v>
      </c>
      <c r="F4049" s="17">
        <v>6312108.0</v>
      </c>
      <c r="G4049" s="17">
        <v>1.1330854E7</v>
      </c>
      <c r="H4049" s="17">
        <v>2.3123326E7</v>
      </c>
    </row>
    <row r="4050">
      <c r="A4050" s="7" t="s">
        <v>8576</v>
      </c>
      <c r="B4050" s="17" t="s">
        <v>8577</v>
      </c>
      <c r="C4050" s="17">
        <v>1265638.0</v>
      </c>
      <c r="D4050" s="17">
        <v>1.189556394E7</v>
      </c>
      <c r="E4050" s="17">
        <v>4060801.0</v>
      </c>
      <c r="F4050" s="17">
        <v>6587942.0</v>
      </c>
      <c r="G4050" s="17">
        <v>1.1709992E7</v>
      </c>
      <c r="H4050" s="17">
        <v>2.2574996E7</v>
      </c>
    </row>
    <row r="4051">
      <c r="A4051" s="7" t="s">
        <v>8578</v>
      </c>
      <c r="B4051" s="17" t="s">
        <v>8579</v>
      </c>
      <c r="C4051" s="17">
        <v>79382.0</v>
      </c>
      <c r="D4051" s="17">
        <v>1.393334833E7</v>
      </c>
      <c r="E4051" s="17">
        <v>4017508.0</v>
      </c>
      <c r="F4051" s="17">
        <v>6861761.0</v>
      </c>
      <c r="G4051" s="17">
        <v>1.2884086E7</v>
      </c>
      <c r="H4051" s="17">
        <v>2.7879528E7</v>
      </c>
    </row>
    <row r="4052">
      <c r="A4052" s="7" t="s">
        <v>8580</v>
      </c>
      <c r="B4052" s="17" t="s">
        <v>8581</v>
      </c>
      <c r="C4052" s="17">
        <v>29.0</v>
      </c>
      <c r="D4052" s="17">
        <v>1.262817259E7</v>
      </c>
      <c r="E4052" s="17">
        <v>4468507.0</v>
      </c>
      <c r="F4052" s="17">
        <v>1.0687127E7</v>
      </c>
      <c r="G4052" s="17">
        <v>1.4940461E7</v>
      </c>
      <c r="H4052" s="17">
        <v>3.2456654E7</v>
      </c>
    </row>
    <row r="4053">
      <c r="A4053" s="7" t="s">
        <v>8582</v>
      </c>
      <c r="B4053" s="17" t="s">
        <v>8583</v>
      </c>
      <c r="C4053" s="17">
        <v>62.0</v>
      </c>
      <c r="D4053" s="17">
        <v>6956162.758</v>
      </c>
      <c r="E4053" s="17">
        <v>2556379.0</v>
      </c>
      <c r="F4053" s="17">
        <v>5490505.0</v>
      </c>
      <c r="G4053" s="17">
        <v>9323611.0</v>
      </c>
      <c r="H4053" s="17">
        <v>1.5690106E7</v>
      </c>
    </row>
    <row r="4054">
      <c r="A4054" s="7" t="s">
        <v>8584</v>
      </c>
      <c r="B4054" s="17" t="s">
        <v>8585</v>
      </c>
      <c r="C4054" s="17">
        <v>10279.0</v>
      </c>
      <c r="D4054" s="17">
        <v>2.904588895E7</v>
      </c>
      <c r="E4054" s="17">
        <v>4172579.0</v>
      </c>
      <c r="F4054" s="17">
        <v>6865944.0</v>
      </c>
      <c r="G4054" s="17">
        <v>1.6262003E7</v>
      </c>
      <c r="H4054" s="17">
        <v>6.6337686E7</v>
      </c>
    </row>
    <row r="4055">
      <c r="A4055" s="7" t="s">
        <v>8586</v>
      </c>
      <c r="B4055" s="17" t="s">
        <v>8587</v>
      </c>
      <c r="C4055" s="17">
        <v>300.0</v>
      </c>
      <c r="D4055" s="17">
        <v>1.282808216E7</v>
      </c>
      <c r="E4055" s="17">
        <v>6915012.0</v>
      </c>
      <c r="F4055" s="17">
        <v>1.2849478E7</v>
      </c>
      <c r="G4055" s="17">
        <v>1.7224861E7</v>
      </c>
      <c r="H4055" s="17">
        <v>1.9947559E7</v>
      </c>
    </row>
    <row r="4056">
      <c r="A4056" s="7" t="s">
        <v>8588</v>
      </c>
      <c r="B4056" s="17" t="s">
        <v>8589</v>
      </c>
      <c r="C4056" s="17">
        <v>235.0</v>
      </c>
      <c r="D4056" s="17">
        <v>2.161025154E7</v>
      </c>
      <c r="E4056" s="17">
        <v>4944763.0</v>
      </c>
      <c r="F4056" s="17">
        <v>8861404.0</v>
      </c>
      <c r="G4056" s="17">
        <v>1.7618074E7</v>
      </c>
      <c r="H4056" s="17">
        <v>4.0663937E7</v>
      </c>
    </row>
    <row r="4057">
      <c r="A4057" s="7" t="s">
        <v>8590</v>
      </c>
      <c r="B4057" s="17" t="s">
        <v>8591</v>
      </c>
      <c r="C4057" s="17">
        <v>7.0</v>
      </c>
      <c r="D4057" s="17">
        <v>7482720.143</v>
      </c>
      <c r="E4057" s="17">
        <v>3137000.0</v>
      </c>
      <c r="F4057" s="17">
        <v>5825979.0</v>
      </c>
      <c r="G4057" s="17">
        <v>1.4611003E7</v>
      </c>
      <c r="H4057" s="17">
        <v>1.5895478E7</v>
      </c>
    </row>
    <row r="4058">
      <c r="A4058" s="7" t="s">
        <v>8592</v>
      </c>
      <c r="B4058" s="17" t="s">
        <v>8593</v>
      </c>
      <c r="C4058" s="17">
        <v>1999.0</v>
      </c>
      <c r="D4058" s="17">
        <v>1.555263641E7</v>
      </c>
      <c r="E4058" s="17">
        <v>1.2231024E7</v>
      </c>
      <c r="F4058" s="17">
        <v>1.4457175E7</v>
      </c>
      <c r="G4058" s="17">
        <v>1.7067878E7</v>
      </c>
      <c r="H4058" s="17">
        <v>1.952013E7</v>
      </c>
    </row>
    <row r="4059">
      <c r="A4059" s="7" t="s">
        <v>8594</v>
      </c>
      <c r="B4059" s="17" t="s">
        <v>8595</v>
      </c>
      <c r="C4059" s="17">
        <v>35.0</v>
      </c>
      <c r="D4059" s="17">
        <v>2.30570238E7</v>
      </c>
      <c r="E4059" s="17">
        <v>3544217.0</v>
      </c>
      <c r="F4059" s="17">
        <v>7007741.0</v>
      </c>
      <c r="G4059" s="17">
        <v>3.3220407E7</v>
      </c>
      <c r="H4059" s="17">
        <v>7.01993E7</v>
      </c>
    </row>
    <row r="4060">
      <c r="A4060" s="7" t="s">
        <v>8596</v>
      </c>
      <c r="B4060" s="17" t="s">
        <v>8597</v>
      </c>
      <c r="C4060" s="17">
        <v>7538.0</v>
      </c>
      <c r="D4060" s="17">
        <v>8658069.658</v>
      </c>
      <c r="E4060" s="17">
        <v>4868139.0</v>
      </c>
      <c r="F4060" s="17">
        <v>6933790.0</v>
      </c>
      <c r="G4060" s="17">
        <v>9624270.0</v>
      </c>
      <c r="H4060" s="17">
        <v>1.4592807E7</v>
      </c>
    </row>
    <row r="4061">
      <c r="A4061" s="7" t="s">
        <v>8598</v>
      </c>
      <c r="B4061" s="17" t="s">
        <v>8599</v>
      </c>
      <c r="C4061" s="17">
        <v>6519.0</v>
      </c>
      <c r="D4061" s="17">
        <v>6401610.388</v>
      </c>
      <c r="E4061" s="17">
        <v>4077699.0</v>
      </c>
      <c r="F4061" s="17">
        <v>5050147.0</v>
      </c>
      <c r="G4061" s="17">
        <v>6747386.0</v>
      </c>
      <c r="H4061" s="17">
        <v>9088502.0</v>
      </c>
    </row>
    <row r="4062">
      <c r="A4062" s="7" t="s">
        <v>8600</v>
      </c>
      <c r="B4062" s="17" t="s">
        <v>8602</v>
      </c>
      <c r="C4062" s="17">
        <v>765.0</v>
      </c>
      <c r="D4062" s="17">
        <v>1.123717817E7</v>
      </c>
      <c r="E4062" s="17">
        <v>7420079.0</v>
      </c>
      <c r="F4062" s="17">
        <v>1.2028879E7</v>
      </c>
      <c r="G4062" s="17">
        <v>1.3990373E7</v>
      </c>
      <c r="H4062" s="17">
        <v>1.5509376E7</v>
      </c>
    </row>
    <row r="4063">
      <c r="A4063" s="7" t="s">
        <v>8604</v>
      </c>
      <c r="B4063" s="17" t="s">
        <v>8605</v>
      </c>
      <c r="C4063" s="17">
        <v>5233.0</v>
      </c>
      <c r="D4063" s="17">
        <v>1.19514878E7</v>
      </c>
      <c r="E4063" s="17">
        <v>3948028.0</v>
      </c>
      <c r="F4063" s="17">
        <v>5989974.0</v>
      </c>
      <c r="G4063" s="17">
        <v>1.2111866E7</v>
      </c>
      <c r="H4063" s="17">
        <v>2.5516397E7</v>
      </c>
    </row>
    <row r="4064">
      <c r="A4064" s="7" t="s">
        <v>8606</v>
      </c>
      <c r="B4064" s="17" t="s">
        <v>8607</v>
      </c>
      <c r="C4064" s="17">
        <v>10.0</v>
      </c>
      <c r="D4064" s="17">
        <v>1.0882331E7</v>
      </c>
      <c r="E4064" s="17">
        <v>2164076.0</v>
      </c>
      <c r="F4064" s="17">
        <v>3100000.0</v>
      </c>
      <c r="G4064" s="17">
        <v>1.54E7</v>
      </c>
      <c r="H4064" s="17">
        <v>1.9475575E7</v>
      </c>
    </row>
    <row r="4065">
      <c r="A4065" s="7" t="s">
        <v>8608</v>
      </c>
      <c r="B4065" s="17" t="s">
        <v>8609</v>
      </c>
      <c r="C4065" s="17">
        <v>443.0</v>
      </c>
      <c r="D4065" s="17">
        <v>1.502626943E7</v>
      </c>
      <c r="E4065" s="17">
        <v>1.3157585E7</v>
      </c>
      <c r="F4065" s="17">
        <v>1.4833452E7</v>
      </c>
      <c r="G4065" s="17">
        <v>1.726861E7</v>
      </c>
      <c r="H4065" s="17">
        <v>1.9794767E7</v>
      </c>
    </row>
    <row r="4066">
      <c r="A4066" s="7" t="s">
        <v>8610</v>
      </c>
      <c r="B4066" s="17" t="s">
        <v>8611</v>
      </c>
      <c r="C4066" s="17">
        <v>13510.0</v>
      </c>
      <c r="D4066" s="17">
        <v>7428527.999</v>
      </c>
      <c r="E4066" s="17">
        <v>4735602.0</v>
      </c>
      <c r="F4066" s="17">
        <v>6109768.0</v>
      </c>
      <c r="G4066" s="17">
        <v>8611603.0</v>
      </c>
      <c r="H4066" s="17">
        <v>1.2692277E7</v>
      </c>
    </row>
    <row r="4067">
      <c r="A4067" s="7" t="s">
        <v>8612</v>
      </c>
      <c r="B4067" s="17" t="s">
        <v>8613</v>
      </c>
      <c r="C4067" s="17">
        <v>2.0</v>
      </c>
      <c r="D4067" s="17">
        <v>1.0366559E7</v>
      </c>
      <c r="E4067" s="17">
        <v>5330858.0</v>
      </c>
      <c r="F4067" s="17">
        <v>5330858.0</v>
      </c>
      <c r="G4067" s="17">
        <v>1.540226E7</v>
      </c>
      <c r="H4067" s="17">
        <v>1.540226E7</v>
      </c>
    </row>
    <row r="4068">
      <c r="A4068" s="7" t="s">
        <v>8616</v>
      </c>
      <c r="B4068" s="17" t="s">
        <v>8617</v>
      </c>
      <c r="C4068" s="17">
        <v>3697.0</v>
      </c>
      <c r="D4068" s="17">
        <v>1.260071582E7</v>
      </c>
      <c r="E4068" s="17">
        <v>4020372.0</v>
      </c>
      <c r="F4068" s="17">
        <v>6184475.0</v>
      </c>
      <c r="G4068" s="17">
        <v>1.5481354E7</v>
      </c>
      <c r="H4068" s="17">
        <v>2.9045373E7</v>
      </c>
    </row>
    <row r="4069">
      <c r="A4069" s="7" t="s">
        <v>8620</v>
      </c>
      <c r="B4069" s="17" t="s">
        <v>8621</v>
      </c>
      <c r="C4069" s="17">
        <v>11.0</v>
      </c>
      <c r="D4069" s="17">
        <v>1.821076464E7</v>
      </c>
      <c r="E4069" s="17">
        <v>4327332.0</v>
      </c>
      <c r="F4069" s="17">
        <v>1.8654687E7</v>
      </c>
      <c r="G4069" s="17">
        <v>2.5357565E7</v>
      </c>
      <c r="H4069" s="17">
        <v>2.7856918E7</v>
      </c>
    </row>
    <row r="4070">
      <c r="A4070" s="7" t="s">
        <v>8622</v>
      </c>
      <c r="B4070" s="17" t="s">
        <v>8623</v>
      </c>
      <c r="C4070" s="17">
        <v>2518.0</v>
      </c>
      <c r="D4070" s="17">
        <v>6241715.799</v>
      </c>
      <c r="E4070" s="17">
        <v>3945515.0</v>
      </c>
      <c r="F4070" s="17">
        <v>6455185.0</v>
      </c>
      <c r="G4070" s="17">
        <v>7754494.0</v>
      </c>
      <c r="H4070" s="17">
        <v>8959139.0</v>
      </c>
    </row>
    <row r="4071">
      <c r="A4071" s="7" t="s">
        <v>8624</v>
      </c>
      <c r="B4071" s="17" t="s">
        <v>8625</v>
      </c>
      <c r="C4071" s="17">
        <v>683.0</v>
      </c>
      <c r="D4071" s="17">
        <v>7532298.648</v>
      </c>
      <c r="E4071" s="17">
        <v>5179639.0</v>
      </c>
      <c r="F4071" s="17">
        <v>7009000.0</v>
      </c>
      <c r="G4071" s="17">
        <v>8720829.0</v>
      </c>
      <c r="H4071" s="17">
        <v>1.1363887E7</v>
      </c>
    </row>
    <row r="4072">
      <c r="A4072" s="7" t="s">
        <v>8626</v>
      </c>
      <c r="B4072" s="17" t="s">
        <v>8627</v>
      </c>
      <c r="C4072" s="17">
        <v>2505.0</v>
      </c>
      <c r="D4072" s="17">
        <v>1.099816275E7</v>
      </c>
      <c r="E4072" s="17">
        <v>6705858.0</v>
      </c>
      <c r="F4072" s="17">
        <v>9532017.0</v>
      </c>
      <c r="G4072" s="17">
        <v>1.4695248E7</v>
      </c>
      <c r="H4072" s="17">
        <v>1.8327672E7</v>
      </c>
    </row>
    <row r="4073">
      <c r="A4073" s="7" t="s">
        <v>8628</v>
      </c>
      <c r="B4073" s="17" t="s">
        <v>8629</v>
      </c>
      <c r="C4073" s="17">
        <v>90.0</v>
      </c>
      <c r="D4073" s="17">
        <v>1.185676613E7</v>
      </c>
      <c r="E4073" s="17">
        <v>8498265.0</v>
      </c>
      <c r="F4073" s="17">
        <v>1.152483E7</v>
      </c>
      <c r="G4073" s="17">
        <v>1.3929815E7</v>
      </c>
      <c r="H4073" s="17">
        <v>1.6846662E7</v>
      </c>
    </row>
    <row r="4074">
      <c r="A4074" s="7" t="s">
        <v>8630</v>
      </c>
      <c r="B4074" s="17" t="s">
        <v>8631</v>
      </c>
      <c r="C4074" s="17">
        <v>336.0</v>
      </c>
      <c r="D4074" s="17">
        <v>6847174.863</v>
      </c>
      <c r="E4074" s="17">
        <v>4866486.0</v>
      </c>
      <c r="F4074" s="17">
        <v>5839483.0</v>
      </c>
      <c r="G4074" s="17">
        <v>7805556.0</v>
      </c>
      <c r="H4074" s="17">
        <v>1.1006852E7</v>
      </c>
    </row>
    <row r="4075">
      <c r="A4075" s="7" t="s">
        <v>8632</v>
      </c>
      <c r="B4075" s="17" t="s">
        <v>8633</v>
      </c>
      <c r="C4075" s="17">
        <v>133.0</v>
      </c>
      <c r="D4075" s="17">
        <v>6475542.489</v>
      </c>
      <c r="E4075" s="17">
        <v>3319516.0</v>
      </c>
      <c r="F4075" s="17">
        <v>4390353.0</v>
      </c>
      <c r="G4075" s="17">
        <v>5461718.0</v>
      </c>
      <c r="H4075" s="17">
        <v>6461401.0</v>
      </c>
    </row>
    <row r="4076">
      <c r="A4076" s="7" t="s">
        <v>8634</v>
      </c>
      <c r="B4076" s="17" t="s">
        <v>8635</v>
      </c>
      <c r="C4076" s="17">
        <v>300.0</v>
      </c>
      <c r="D4076" s="17">
        <v>4033696.227</v>
      </c>
      <c r="E4076" s="17">
        <v>3328224.0</v>
      </c>
      <c r="F4076" s="17">
        <v>3705224.0</v>
      </c>
      <c r="G4076" s="17">
        <v>4075286.0</v>
      </c>
      <c r="H4076" s="17">
        <v>5054821.0</v>
      </c>
    </row>
    <row r="4077">
      <c r="A4077" s="7" t="s">
        <v>8636</v>
      </c>
      <c r="B4077" s="17" t="s">
        <v>8637</v>
      </c>
      <c r="C4077" s="17">
        <v>1613.0</v>
      </c>
      <c r="D4077" s="17">
        <v>5303529.121</v>
      </c>
      <c r="E4077" s="17">
        <v>2409757.0</v>
      </c>
      <c r="F4077" s="17">
        <v>4194712.0</v>
      </c>
      <c r="G4077" s="17">
        <v>5694359.0</v>
      </c>
      <c r="H4077" s="17">
        <v>9207803.0</v>
      </c>
    </row>
    <row r="4078">
      <c r="A4078" s="7" t="s">
        <v>8638</v>
      </c>
      <c r="B4078" s="17" t="s">
        <v>8639</v>
      </c>
      <c r="C4078" s="17">
        <v>171.0</v>
      </c>
      <c r="D4078" s="17">
        <v>5785863.363</v>
      </c>
      <c r="E4078" s="17">
        <v>3081974.0</v>
      </c>
      <c r="F4078" s="17">
        <v>4288498.0</v>
      </c>
      <c r="G4078" s="17">
        <v>5696243.0</v>
      </c>
      <c r="H4078" s="17">
        <v>8773351.0</v>
      </c>
    </row>
    <row r="4079">
      <c r="A4079" s="7" t="s">
        <v>8640</v>
      </c>
      <c r="B4079" s="17" t="s">
        <v>8641</v>
      </c>
      <c r="C4079" s="17">
        <v>14.0</v>
      </c>
      <c r="D4079" s="17">
        <v>4033004.571</v>
      </c>
      <c r="E4079" s="17">
        <v>2506000.0</v>
      </c>
      <c r="F4079" s="17">
        <v>3373492.0</v>
      </c>
      <c r="G4079" s="17">
        <v>5610391.0</v>
      </c>
      <c r="H4079" s="17">
        <v>6097800.0</v>
      </c>
    </row>
    <row r="4080">
      <c r="A4080" s="7" t="s">
        <v>8642</v>
      </c>
      <c r="B4080" s="17" t="s">
        <v>8643</v>
      </c>
      <c r="C4080" s="17">
        <v>626.0</v>
      </c>
      <c r="D4080" s="17">
        <v>8135552.048</v>
      </c>
      <c r="E4080" s="17">
        <v>4187000.0</v>
      </c>
      <c r="F4080" s="17">
        <v>6007000.0</v>
      </c>
      <c r="G4080" s="17">
        <v>8827000.0</v>
      </c>
      <c r="H4080" s="17">
        <v>1.4116E7</v>
      </c>
    </row>
    <row r="4081">
      <c r="A4081" s="7" t="s">
        <v>8644</v>
      </c>
      <c r="B4081" s="17" t="s">
        <v>8645</v>
      </c>
      <c r="C4081" s="17">
        <v>276.0</v>
      </c>
      <c r="D4081" s="17">
        <v>6839565.484</v>
      </c>
      <c r="E4081" s="17">
        <v>4381306.0</v>
      </c>
      <c r="F4081" s="17">
        <v>5307703.0</v>
      </c>
      <c r="G4081" s="17">
        <v>6792962.0</v>
      </c>
      <c r="H4081" s="17">
        <v>1.0339797E7</v>
      </c>
    </row>
    <row r="4082">
      <c r="A4082" s="7" t="s">
        <v>8646</v>
      </c>
      <c r="B4082" s="17" t="s">
        <v>8647</v>
      </c>
      <c r="C4082" s="17">
        <v>15964.0</v>
      </c>
      <c r="D4082" s="17">
        <v>1.255997053E7</v>
      </c>
      <c r="E4082" s="17">
        <v>4080636.0</v>
      </c>
      <c r="F4082" s="17">
        <v>6211180.0</v>
      </c>
      <c r="G4082" s="17">
        <v>1.135765E7</v>
      </c>
      <c r="H4082" s="17">
        <v>1.9157725E7</v>
      </c>
    </row>
    <row r="4083">
      <c r="A4083" s="7" t="s">
        <v>8648</v>
      </c>
      <c r="B4083" s="17" t="s">
        <v>8649</v>
      </c>
      <c r="C4083" s="17">
        <v>9398.0</v>
      </c>
      <c r="D4083" s="17">
        <v>1.050267743E7</v>
      </c>
      <c r="E4083" s="17">
        <v>3635453.0</v>
      </c>
      <c r="F4083" s="17">
        <v>5697984.0</v>
      </c>
      <c r="G4083" s="17">
        <v>9900000.0</v>
      </c>
      <c r="H4083" s="17">
        <v>1.6152752E7</v>
      </c>
    </row>
    <row r="4084">
      <c r="A4084" s="7" t="s">
        <v>8650</v>
      </c>
      <c r="B4084" s="17" t="s">
        <v>8651</v>
      </c>
      <c r="C4084" s="17">
        <v>3.0</v>
      </c>
      <c r="D4084" s="17">
        <v>9402219.333</v>
      </c>
      <c r="E4084" s="17">
        <v>5292926.0</v>
      </c>
      <c r="F4084" s="17">
        <v>7552423.0</v>
      </c>
      <c r="G4084" s="17">
        <v>1.5361309E7</v>
      </c>
      <c r="H4084" s="17">
        <v>1.5361309E7</v>
      </c>
    </row>
    <row r="4085">
      <c r="A4085" s="7" t="s">
        <v>8652</v>
      </c>
      <c r="B4085" s="17" t="s">
        <v>8653</v>
      </c>
      <c r="C4085" s="17">
        <v>4312.0</v>
      </c>
      <c r="D4085" s="17">
        <v>1.040564923E7</v>
      </c>
      <c r="E4085" s="17">
        <v>4565838.0</v>
      </c>
      <c r="F4085" s="17">
        <v>7119777.0</v>
      </c>
      <c r="G4085" s="17">
        <v>1.3507355E7</v>
      </c>
      <c r="H4085" s="17">
        <v>1.8041845E7</v>
      </c>
    </row>
    <row r="4086">
      <c r="A4086" s="7" t="s">
        <v>8654</v>
      </c>
      <c r="B4086" s="17" t="s">
        <v>8655</v>
      </c>
      <c r="C4086" s="17">
        <v>16.0</v>
      </c>
      <c r="D4086" s="17">
        <v>1.19862625E7</v>
      </c>
      <c r="E4086" s="17">
        <v>8468395.0</v>
      </c>
      <c r="F4086" s="17">
        <v>1.2835736E7</v>
      </c>
      <c r="G4086" s="17">
        <v>1.3990373E7</v>
      </c>
      <c r="H4086" s="17">
        <v>1.4654007E7</v>
      </c>
    </row>
    <row r="4087">
      <c r="A4087" s="7" t="s">
        <v>8656</v>
      </c>
      <c r="B4087" s="17" t="s">
        <v>8657</v>
      </c>
      <c r="C4087" s="17">
        <v>2158.0</v>
      </c>
      <c r="D4087" s="17">
        <v>7124718.563</v>
      </c>
      <c r="E4087" s="17">
        <v>4430727.0</v>
      </c>
      <c r="F4087" s="17">
        <v>5115000.0</v>
      </c>
      <c r="G4087" s="17">
        <v>7257000.0</v>
      </c>
      <c r="H4087" s="17">
        <v>1.2389E7</v>
      </c>
    </row>
    <row r="4088">
      <c r="A4088" s="7" t="s">
        <v>8658</v>
      </c>
      <c r="B4088" s="17" t="s">
        <v>8659</v>
      </c>
      <c r="C4088" s="17">
        <v>5.0</v>
      </c>
      <c r="D4088" s="17">
        <v>3.61543726E7</v>
      </c>
      <c r="E4088" s="17">
        <v>4610316.0</v>
      </c>
      <c r="F4088" s="17">
        <v>1.3259009E7</v>
      </c>
      <c r="G4088" s="17">
        <v>1.7501753E7</v>
      </c>
      <c r="H4088" s="17">
        <v>1.41396175E8</v>
      </c>
    </row>
    <row r="4089">
      <c r="A4089" s="7" t="s">
        <v>8660</v>
      </c>
      <c r="B4089" s="17" t="s">
        <v>8661</v>
      </c>
      <c r="C4089" s="17">
        <v>1.0</v>
      </c>
      <c r="D4089" s="17">
        <v>3517145.0</v>
      </c>
      <c r="E4089" s="17">
        <v>3517145.0</v>
      </c>
      <c r="F4089" s="17">
        <v>3517145.0</v>
      </c>
      <c r="G4089" s="17">
        <v>3517145.0</v>
      </c>
      <c r="H4089" s="17">
        <v>3517145.0</v>
      </c>
    </row>
    <row r="4090">
      <c r="A4090" s="7" t="s">
        <v>8664</v>
      </c>
      <c r="B4090" s="17" t="s">
        <v>8665</v>
      </c>
      <c r="C4090" s="17">
        <v>1396.0</v>
      </c>
      <c r="D4090" s="17">
        <v>7231430.863</v>
      </c>
      <c r="E4090" s="17">
        <v>1904863.0</v>
      </c>
      <c r="F4090" s="17">
        <v>3870992.0</v>
      </c>
      <c r="G4090" s="17">
        <v>8685020.0</v>
      </c>
      <c r="H4090" s="17">
        <v>1.24955E7</v>
      </c>
    </row>
    <row r="4091">
      <c r="A4091" s="7" t="s">
        <v>8666</v>
      </c>
      <c r="B4091" s="17" t="s">
        <v>8667</v>
      </c>
      <c r="C4091" s="17">
        <v>24.0</v>
      </c>
      <c r="D4091" s="17">
        <v>1.385246236E8</v>
      </c>
      <c r="E4091" s="17">
        <v>4.8080549E7</v>
      </c>
      <c r="F4091" s="17">
        <v>1.05964853E8</v>
      </c>
      <c r="G4091" s="17">
        <v>1.89652107E8</v>
      </c>
      <c r="H4091" s="17">
        <v>2.91415011E8</v>
      </c>
    </row>
    <row r="4092">
      <c r="A4092" s="7" t="s">
        <v>8668</v>
      </c>
      <c r="B4092" s="17" t="s">
        <v>8669</v>
      </c>
      <c r="C4092" s="17">
        <v>3.0</v>
      </c>
      <c r="D4092" s="17">
        <v>1.4267167E7</v>
      </c>
      <c r="E4092" s="17">
        <v>4274880.0</v>
      </c>
      <c r="F4092" s="17">
        <v>1.5192537E7</v>
      </c>
      <c r="G4092" s="17">
        <v>2.3334084E7</v>
      </c>
      <c r="H4092" s="17">
        <v>2.3334084E7</v>
      </c>
    </row>
    <row r="4093">
      <c r="A4093" s="7" t="s">
        <v>8670</v>
      </c>
      <c r="B4093" s="17" t="s">
        <v>8671</v>
      </c>
      <c r="C4093" s="17">
        <v>3.0</v>
      </c>
      <c r="D4093" s="17">
        <v>1.8238936E7</v>
      </c>
      <c r="E4093" s="17">
        <v>974961.0</v>
      </c>
      <c r="F4093" s="17">
        <v>9069126.0</v>
      </c>
      <c r="G4093" s="17">
        <v>4.4672721E7</v>
      </c>
      <c r="H4093" s="17">
        <v>4.4672721E7</v>
      </c>
    </row>
    <row r="4094">
      <c r="A4094" s="7" t="s">
        <v>8672</v>
      </c>
      <c r="B4094" s="17" t="s">
        <v>8673</v>
      </c>
      <c r="C4094" s="17">
        <v>5.0</v>
      </c>
      <c r="D4094" s="17">
        <v>9454115.6</v>
      </c>
      <c r="E4094" s="17">
        <v>8046166.0</v>
      </c>
      <c r="F4094" s="17">
        <v>8285300.0</v>
      </c>
      <c r="G4094" s="17">
        <v>1.1646975E7</v>
      </c>
      <c r="H4094" s="17">
        <v>1.5385123E7</v>
      </c>
    </row>
    <row r="4095">
      <c r="A4095" s="7" t="s">
        <v>8674</v>
      </c>
      <c r="B4095" s="17" t="s">
        <v>8675</v>
      </c>
      <c r="C4095" s="17">
        <v>1.0</v>
      </c>
      <c r="D4095" s="17">
        <v>1300000.0</v>
      </c>
      <c r="E4095" s="17">
        <v>1300000.0</v>
      </c>
      <c r="F4095" s="17">
        <v>1300000.0</v>
      </c>
      <c r="G4095" s="17">
        <v>1300000.0</v>
      </c>
      <c r="H4095" s="17">
        <v>1300000.0</v>
      </c>
    </row>
    <row r="4096">
      <c r="A4096" s="7" t="s">
        <v>8676</v>
      </c>
      <c r="B4096" s="17" t="s">
        <v>8677</v>
      </c>
      <c r="C4096" s="17">
        <v>1.0</v>
      </c>
      <c r="D4096" s="17">
        <v>3.29954E7</v>
      </c>
      <c r="E4096" s="17">
        <v>3.29954E7</v>
      </c>
      <c r="F4096" s="17">
        <v>3.29954E7</v>
      </c>
      <c r="G4096" s="17">
        <v>3.29954E7</v>
      </c>
      <c r="H4096" s="17">
        <v>3.29954E7</v>
      </c>
    </row>
    <row r="4097">
      <c r="A4097" s="7" t="s">
        <v>8678</v>
      </c>
      <c r="B4097" s="17" t="s">
        <v>8679</v>
      </c>
      <c r="C4097" s="17">
        <v>1.0</v>
      </c>
      <c r="D4097" s="17">
        <v>558648.0</v>
      </c>
      <c r="E4097" s="17">
        <v>558648.0</v>
      </c>
      <c r="F4097" s="17">
        <v>558648.0</v>
      </c>
      <c r="G4097" s="17">
        <v>558648.0</v>
      </c>
      <c r="H4097" s="17">
        <v>558648.0</v>
      </c>
    </row>
    <row r="4098">
      <c r="A4098" s="7" t="s">
        <v>8680</v>
      </c>
      <c r="B4098" s="17" t="s">
        <v>8681</v>
      </c>
      <c r="C4098" s="17">
        <v>5.0</v>
      </c>
      <c r="D4098" s="17">
        <v>7179749.8</v>
      </c>
      <c r="E4098" s="17">
        <v>4689247.0</v>
      </c>
      <c r="F4098" s="17">
        <v>6940800.0</v>
      </c>
      <c r="G4098" s="17">
        <v>7873232.0</v>
      </c>
      <c r="H4098" s="17">
        <v>1.4282237E7</v>
      </c>
    </row>
    <row r="4099">
      <c r="A4099" s="7" t="s">
        <v>8682</v>
      </c>
      <c r="B4099" s="17" t="s">
        <v>8683</v>
      </c>
      <c r="C4099" s="17">
        <v>1.0</v>
      </c>
      <c r="D4099" s="17">
        <v>8465788.0</v>
      </c>
      <c r="E4099" s="17">
        <v>8465788.0</v>
      </c>
      <c r="F4099" s="17">
        <v>8465788.0</v>
      </c>
      <c r="G4099" s="17">
        <v>8465788.0</v>
      </c>
      <c r="H4099" s="17">
        <v>8465788.0</v>
      </c>
    </row>
    <row r="4100">
      <c r="A4100" s="7" t="s">
        <v>8684</v>
      </c>
      <c r="B4100" s="17" t="s">
        <v>8685</v>
      </c>
      <c r="C4100" s="17">
        <v>4.0</v>
      </c>
      <c r="D4100" s="17">
        <v>1.0840634E7</v>
      </c>
      <c r="E4100" s="17">
        <v>5096055.0</v>
      </c>
      <c r="F4100" s="17">
        <v>1.13327E7</v>
      </c>
      <c r="G4100" s="17">
        <v>1.188195E7</v>
      </c>
      <c r="H4100" s="17">
        <v>1.5051831E7</v>
      </c>
    </row>
    <row r="4101">
      <c r="A4101" s="7" t="s">
        <v>8688</v>
      </c>
      <c r="B4101" s="17" t="s">
        <v>8689</v>
      </c>
      <c r="C4101" s="17">
        <v>1.0</v>
      </c>
      <c r="D4101" s="17">
        <v>3.0402863E7</v>
      </c>
      <c r="E4101" s="17">
        <v>3.0402863E7</v>
      </c>
      <c r="F4101" s="17">
        <v>3.0402863E7</v>
      </c>
      <c r="G4101" s="17">
        <v>3.0402863E7</v>
      </c>
      <c r="H4101" s="17">
        <v>3.0402863E7</v>
      </c>
    </row>
    <row r="4102">
      <c r="A4102" s="7" t="s">
        <v>8690</v>
      </c>
      <c r="B4102" s="17" t="s">
        <v>8691</v>
      </c>
      <c r="C4102" s="17">
        <v>5242.0</v>
      </c>
      <c r="D4102" s="17">
        <v>2.169258343E7</v>
      </c>
      <c r="E4102" s="17">
        <v>6469300.0</v>
      </c>
      <c r="F4102" s="17">
        <v>1.0088191E7</v>
      </c>
      <c r="G4102" s="17">
        <v>1.9690795E7</v>
      </c>
      <c r="H4102" s="17">
        <v>7.024142E7</v>
      </c>
    </row>
    <row r="4103">
      <c r="A4103" s="7" t="s">
        <v>8692</v>
      </c>
      <c r="B4103" s="17" t="s">
        <v>8693</v>
      </c>
      <c r="C4103" s="17">
        <v>2632.0</v>
      </c>
      <c r="D4103" s="17">
        <v>1.98876944E7</v>
      </c>
      <c r="E4103" s="17">
        <v>6783548.0</v>
      </c>
      <c r="F4103" s="17">
        <v>1.3085918E7</v>
      </c>
      <c r="G4103" s="17">
        <v>2.2862541E7</v>
      </c>
      <c r="H4103" s="17">
        <v>4.0974416E7</v>
      </c>
    </row>
    <row r="4104">
      <c r="A4104" s="7" t="s">
        <v>8694</v>
      </c>
      <c r="B4104" s="17" t="s">
        <v>8695</v>
      </c>
      <c r="C4104" s="17">
        <v>851.0</v>
      </c>
      <c r="D4104" s="17">
        <v>2.52319294E7</v>
      </c>
      <c r="E4104" s="17">
        <v>6469300.0</v>
      </c>
      <c r="F4104" s="17">
        <v>8604200.0</v>
      </c>
      <c r="G4104" s="17">
        <v>2.249785E7</v>
      </c>
      <c r="H4104" s="17">
        <v>5.38383E7</v>
      </c>
    </row>
    <row r="4105">
      <c r="A4105" s="7" t="s">
        <v>8696</v>
      </c>
      <c r="B4105" s="17" t="s">
        <v>8697</v>
      </c>
      <c r="C4105" s="17">
        <v>1567.0</v>
      </c>
      <c r="D4105" s="17">
        <v>1.617070463E7</v>
      </c>
      <c r="E4105" s="17">
        <v>8214400.0</v>
      </c>
      <c r="F4105" s="17">
        <v>1.20821E7</v>
      </c>
      <c r="G4105" s="17">
        <v>1.66195E7</v>
      </c>
      <c r="H4105" s="17">
        <v>2.38878E7</v>
      </c>
    </row>
    <row r="4106">
      <c r="A4106" s="7" t="s">
        <v>8698</v>
      </c>
      <c r="B4106" s="17" t="s">
        <v>8699</v>
      </c>
      <c r="C4106" s="17">
        <v>174.0</v>
      </c>
      <c r="D4106" s="17">
        <v>6.211237301E7</v>
      </c>
      <c r="E4106" s="17">
        <v>8508588.0</v>
      </c>
      <c r="F4106" s="17">
        <v>1.6044494E7</v>
      </c>
      <c r="G4106" s="17">
        <v>4.8358699E7</v>
      </c>
      <c r="H4106" s="17">
        <v>2.123276E8</v>
      </c>
    </row>
    <row r="4107">
      <c r="A4107" s="7" t="s">
        <v>8700</v>
      </c>
      <c r="B4107" s="17" t="s">
        <v>8701</v>
      </c>
      <c r="C4107" s="17">
        <v>20.0</v>
      </c>
      <c r="D4107" s="17">
        <v>2.75288792E7</v>
      </c>
      <c r="E4107" s="17">
        <v>3206403.0</v>
      </c>
      <c r="F4107" s="17">
        <v>7861302.0</v>
      </c>
      <c r="G4107" s="17">
        <v>2.273225E7</v>
      </c>
      <c r="H4107" s="17">
        <v>8.72195E7</v>
      </c>
    </row>
    <row r="4108">
      <c r="A4108" s="7" t="s">
        <v>8702</v>
      </c>
      <c r="B4108" s="17" t="s">
        <v>8703</v>
      </c>
      <c r="C4108" s="17">
        <v>6.0</v>
      </c>
      <c r="D4108" s="17">
        <v>9670444.667</v>
      </c>
      <c r="E4108" s="17">
        <v>7141053.0</v>
      </c>
      <c r="F4108" s="17">
        <v>7513014.0</v>
      </c>
      <c r="G4108" s="17">
        <v>1.431427E7</v>
      </c>
      <c r="H4108" s="17">
        <v>1.46768E7</v>
      </c>
    </row>
    <row r="4109">
      <c r="A4109" s="7" t="s">
        <v>8704</v>
      </c>
      <c r="B4109" s="17" t="s">
        <v>8705</v>
      </c>
      <c r="C4109" s="17">
        <v>1891.0</v>
      </c>
      <c r="D4109" s="17">
        <v>1.694012908E7</v>
      </c>
      <c r="E4109" s="17">
        <v>5641520.0</v>
      </c>
      <c r="F4109" s="17">
        <v>1.0006985E7</v>
      </c>
      <c r="G4109" s="17">
        <v>1.7653909E7</v>
      </c>
      <c r="H4109" s="17">
        <v>2.84546E7</v>
      </c>
    </row>
    <row r="4110">
      <c r="A4110" s="7" t="s">
        <v>8706</v>
      </c>
      <c r="B4110" s="17" t="s">
        <v>8707</v>
      </c>
      <c r="C4110" s="17">
        <v>1959.0</v>
      </c>
      <c r="D4110" s="17">
        <v>5.285016243E7</v>
      </c>
      <c r="E4110" s="17">
        <v>1.4233582E7</v>
      </c>
      <c r="F4110" s="17">
        <v>3.4747301E7</v>
      </c>
      <c r="G4110" s="17">
        <v>8.0151867E7</v>
      </c>
      <c r="H4110" s="17">
        <v>9.0079641E7</v>
      </c>
    </row>
    <row r="4111">
      <c r="A4111" s="7" t="s">
        <v>8709</v>
      </c>
      <c r="B4111" s="17" t="s">
        <v>8711</v>
      </c>
      <c r="C4111" s="17">
        <v>58.0</v>
      </c>
      <c r="D4111" s="17">
        <v>2.594639075E7</v>
      </c>
      <c r="E4111" s="17">
        <v>3022917.0</v>
      </c>
      <c r="F4111" s="17">
        <v>1.160795E7</v>
      </c>
      <c r="G4111" s="17">
        <v>2.460135E7</v>
      </c>
      <c r="H4111" s="17">
        <v>5.434075E7</v>
      </c>
    </row>
    <row r="4112">
      <c r="A4112" s="7" t="s">
        <v>8712</v>
      </c>
      <c r="B4112" s="17" t="s">
        <v>8713</v>
      </c>
      <c r="C4112" s="17">
        <v>1755.0</v>
      </c>
      <c r="D4112" s="17">
        <v>3.372002646E7</v>
      </c>
      <c r="E4112" s="17">
        <v>9873925.0</v>
      </c>
      <c r="F4112" s="17">
        <v>1.76362E7</v>
      </c>
      <c r="G4112" s="17">
        <v>7.0223028E7</v>
      </c>
      <c r="H4112" s="17">
        <v>8.2191459E7</v>
      </c>
    </row>
    <row r="4113">
      <c r="A4113" s="7" t="s">
        <v>8714</v>
      </c>
      <c r="B4113" s="17" t="s">
        <v>8715</v>
      </c>
      <c r="C4113" s="17">
        <v>47.0</v>
      </c>
      <c r="D4113" s="17">
        <v>2.553297187E7</v>
      </c>
      <c r="E4113" s="17">
        <v>8667323.0</v>
      </c>
      <c r="F4113" s="17">
        <v>1.73512E7</v>
      </c>
      <c r="G4113" s="17">
        <v>2.2491781E7</v>
      </c>
      <c r="H4113" s="17">
        <v>8.7548216E7</v>
      </c>
    </row>
    <row r="4114">
      <c r="A4114" s="7" t="s">
        <v>8716</v>
      </c>
      <c r="B4114" s="17" t="s">
        <v>8717</v>
      </c>
      <c r="C4114" s="17">
        <v>19.0</v>
      </c>
      <c r="D4114" s="17">
        <v>3.530843932E7</v>
      </c>
      <c r="E4114" s="17">
        <v>1.09619E7</v>
      </c>
      <c r="F4114" s="17">
        <v>1.550235E7</v>
      </c>
      <c r="G4114" s="17">
        <v>3.4899471E7</v>
      </c>
      <c r="H4114" s="17">
        <v>1.2641275E8</v>
      </c>
    </row>
    <row r="4115">
      <c r="A4115" s="7" t="s">
        <v>8718</v>
      </c>
      <c r="B4115" s="17" t="s">
        <v>8719</v>
      </c>
      <c r="C4115" s="17">
        <v>613.0</v>
      </c>
      <c r="D4115" s="17">
        <v>2.284397253E7</v>
      </c>
      <c r="E4115" s="17">
        <v>1.0097319E7</v>
      </c>
      <c r="F4115" s="17">
        <v>1.7323801E7</v>
      </c>
      <c r="G4115" s="17">
        <v>3.0034052E7</v>
      </c>
      <c r="H4115" s="17">
        <v>4.3711822E7</v>
      </c>
    </row>
    <row r="4116">
      <c r="A4116" s="7" t="s">
        <v>8720</v>
      </c>
      <c r="B4116" s="17" t="s">
        <v>8721</v>
      </c>
      <c r="C4116" s="17">
        <v>10.0</v>
      </c>
      <c r="D4116" s="17">
        <v>1.26551422E7</v>
      </c>
      <c r="E4116" s="17">
        <v>6343128.0</v>
      </c>
      <c r="F4116" s="17">
        <v>1.0012742E7</v>
      </c>
      <c r="G4116" s="17">
        <v>1.9540451E7</v>
      </c>
      <c r="H4116" s="17">
        <v>2.5122083E7</v>
      </c>
    </row>
    <row r="4117">
      <c r="A4117" s="7" t="s">
        <v>8722</v>
      </c>
      <c r="B4117" s="17" t="s">
        <v>8723</v>
      </c>
      <c r="C4117" s="17">
        <v>33.0</v>
      </c>
      <c r="D4117" s="17">
        <v>1.587898347E7</v>
      </c>
      <c r="E4117" s="17">
        <v>6564800.0</v>
      </c>
      <c r="F4117" s="17">
        <v>1.0524702E7</v>
      </c>
      <c r="G4117" s="17">
        <v>2.0474351E7</v>
      </c>
      <c r="H4117" s="17">
        <v>3.1984442E7</v>
      </c>
    </row>
    <row r="4118">
      <c r="A4118" s="7" t="s">
        <v>8724</v>
      </c>
      <c r="B4118" s="17" t="s">
        <v>8725</v>
      </c>
      <c r="C4118" s="17">
        <v>28.0</v>
      </c>
      <c r="D4118" s="17">
        <v>4.695715976E7</v>
      </c>
      <c r="E4118" s="17">
        <v>1.4636195E7</v>
      </c>
      <c r="F4118" s="17">
        <v>2.8885531E7</v>
      </c>
      <c r="G4118" s="17">
        <v>5.2804941E7</v>
      </c>
      <c r="H4118" s="17">
        <v>1.27680276E8</v>
      </c>
    </row>
    <row r="4119">
      <c r="A4119" s="7" t="s">
        <v>8726</v>
      </c>
      <c r="B4119" s="17" t="s">
        <v>8727</v>
      </c>
      <c r="C4119" s="17">
        <v>14.0</v>
      </c>
      <c r="D4119" s="17">
        <v>6292099.786</v>
      </c>
      <c r="E4119" s="17">
        <v>2601740.0</v>
      </c>
      <c r="F4119" s="17">
        <v>5597463.0</v>
      </c>
      <c r="G4119" s="17">
        <v>8366274.0</v>
      </c>
      <c r="H4119" s="17">
        <v>1.0072889E7</v>
      </c>
    </row>
    <row r="4120">
      <c r="A4120" s="7" t="s">
        <v>8728</v>
      </c>
      <c r="B4120" s="17" t="s">
        <v>8729</v>
      </c>
      <c r="C4120" s="17">
        <v>24.0</v>
      </c>
      <c r="D4120" s="17">
        <v>3.139680783E7</v>
      </c>
      <c r="E4120" s="17">
        <v>4214176.0</v>
      </c>
      <c r="F4120" s="17">
        <v>6201158.0</v>
      </c>
      <c r="G4120" s="17">
        <v>1.0740332E7</v>
      </c>
      <c r="H4120" s="17">
        <v>8.147235E7</v>
      </c>
    </row>
    <row r="4121">
      <c r="A4121" s="7" t="s">
        <v>8730</v>
      </c>
      <c r="B4121" s="17" t="s">
        <v>8731</v>
      </c>
      <c r="C4121" s="17">
        <v>55.0</v>
      </c>
      <c r="D4121" s="17">
        <v>1.060706907E7</v>
      </c>
      <c r="E4121" s="17">
        <v>7398000.0</v>
      </c>
      <c r="F4121" s="17">
        <v>8597716.0</v>
      </c>
      <c r="G4121" s="17">
        <v>1.4645407E7</v>
      </c>
      <c r="H4121" s="17">
        <v>1.6651861E7</v>
      </c>
    </row>
    <row r="4122">
      <c r="A4122" s="7" t="s">
        <v>8732</v>
      </c>
      <c r="B4122" s="17" t="s">
        <v>8733</v>
      </c>
      <c r="C4122" s="17">
        <v>1.0</v>
      </c>
      <c r="D4122" s="17">
        <v>4838000.0</v>
      </c>
      <c r="E4122" s="17">
        <v>4838000.0</v>
      </c>
      <c r="F4122" s="17">
        <v>4838000.0</v>
      </c>
      <c r="G4122" s="17">
        <v>4838000.0</v>
      </c>
      <c r="H4122" s="17">
        <v>4838000.0</v>
      </c>
    </row>
    <row r="4123">
      <c r="A4123" s="7" t="s">
        <v>8734</v>
      </c>
      <c r="B4123" s="17" t="s">
        <v>8735</v>
      </c>
      <c r="C4123" s="17">
        <v>34.0</v>
      </c>
      <c r="D4123" s="17">
        <v>1.213277753E7</v>
      </c>
      <c r="E4123" s="17">
        <v>6200000.0</v>
      </c>
      <c r="F4123" s="17">
        <v>1.1989E7</v>
      </c>
      <c r="G4123" s="17">
        <v>1.46206E7</v>
      </c>
      <c r="H4123" s="17">
        <v>1.900458E7</v>
      </c>
    </row>
    <row r="4124">
      <c r="A4124" s="7" t="s">
        <v>8736</v>
      </c>
      <c r="B4124" s="17" t="s">
        <v>8737</v>
      </c>
      <c r="C4124" s="17">
        <v>9.0</v>
      </c>
      <c r="D4124" s="17">
        <v>1.112235289E7</v>
      </c>
      <c r="E4124" s="17">
        <v>7462840.0</v>
      </c>
      <c r="F4124" s="17">
        <v>1.0045E7</v>
      </c>
      <c r="G4124" s="17">
        <v>1.3019834E7</v>
      </c>
      <c r="H4124" s="17">
        <v>2.4952989E7</v>
      </c>
    </row>
    <row r="4125">
      <c r="A4125" s="7" t="s">
        <v>8738</v>
      </c>
      <c r="B4125" s="17" t="s">
        <v>8739</v>
      </c>
      <c r="C4125" s="17">
        <v>1.0</v>
      </c>
      <c r="D4125" s="17">
        <v>1218700.0</v>
      </c>
      <c r="E4125" s="17">
        <v>1218700.0</v>
      </c>
      <c r="F4125" s="17">
        <v>1218700.0</v>
      </c>
      <c r="G4125" s="17">
        <v>1218700.0</v>
      </c>
      <c r="H4125" s="17">
        <v>1218700.0</v>
      </c>
    </row>
    <row r="4126">
      <c r="A4126" s="7" t="s">
        <v>8740</v>
      </c>
      <c r="B4126" s="17" t="s">
        <v>8741</v>
      </c>
      <c r="C4126" s="17">
        <v>799.0</v>
      </c>
      <c r="D4126" s="17">
        <v>9973188.202</v>
      </c>
      <c r="E4126" s="17">
        <v>4005892.0</v>
      </c>
      <c r="F4126" s="17">
        <v>7746320.0</v>
      </c>
      <c r="G4126" s="17">
        <v>1.0564635E7</v>
      </c>
      <c r="H4126" s="17">
        <v>1.738285E7</v>
      </c>
    </row>
    <row r="4127">
      <c r="A4127" s="7" t="s">
        <v>8742</v>
      </c>
      <c r="B4127" s="17" t="s">
        <v>8743</v>
      </c>
      <c r="C4127" s="17">
        <v>59.0</v>
      </c>
      <c r="D4127" s="17">
        <v>1.723101336E7</v>
      </c>
      <c r="E4127" s="17">
        <v>7083367.0</v>
      </c>
      <c r="F4127" s="17">
        <v>1.7851169E7</v>
      </c>
      <c r="G4127" s="17">
        <v>2.3711872E7</v>
      </c>
      <c r="H4127" s="17">
        <v>3.3633582E7</v>
      </c>
    </row>
    <row r="4128">
      <c r="A4128" s="7" t="s">
        <v>8744</v>
      </c>
      <c r="B4128" s="17" t="s">
        <v>8745</v>
      </c>
      <c r="C4128" s="17">
        <v>13.0</v>
      </c>
      <c r="D4128" s="17">
        <v>2.339763292E7</v>
      </c>
      <c r="E4128" s="17">
        <v>1.21524E7</v>
      </c>
      <c r="F4128" s="17">
        <v>1.45233E7</v>
      </c>
      <c r="G4128" s="17">
        <v>2.3519267E7</v>
      </c>
      <c r="H4128" s="17">
        <v>6.0092976E7</v>
      </c>
    </row>
    <row r="4129">
      <c r="A4129" s="7" t="s">
        <v>8746</v>
      </c>
      <c r="B4129" s="17" t="s">
        <v>8747</v>
      </c>
      <c r="C4129" s="17">
        <v>215.0</v>
      </c>
      <c r="D4129" s="17">
        <v>8186084.833</v>
      </c>
      <c r="E4129" s="17">
        <v>7459988.0</v>
      </c>
      <c r="F4129" s="17">
        <v>7845000.0</v>
      </c>
      <c r="G4129" s="17">
        <v>8220000.0</v>
      </c>
      <c r="H4129" s="17">
        <v>8577388.0</v>
      </c>
    </row>
    <row r="4130">
      <c r="A4130" s="7" t="s">
        <v>8748</v>
      </c>
      <c r="B4130" s="17" t="s">
        <v>8749</v>
      </c>
      <c r="C4130" s="17">
        <v>2.0</v>
      </c>
      <c r="D4130" s="17">
        <v>1.22458415E7</v>
      </c>
      <c r="E4130" s="17">
        <v>9441909.0</v>
      </c>
      <c r="F4130" s="17">
        <v>9441909.0</v>
      </c>
      <c r="G4130" s="17">
        <v>1.5049774E7</v>
      </c>
      <c r="H4130" s="17">
        <v>1.5049774E7</v>
      </c>
    </row>
    <row r="4131">
      <c r="A4131" s="7" t="s">
        <v>8750</v>
      </c>
      <c r="B4131" s="17" t="s">
        <v>8751</v>
      </c>
      <c r="C4131" s="17">
        <v>4.0</v>
      </c>
      <c r="D4131" s="17">
        <v>5347827.75</v>
      </c>
      <c r="E4131" s="17">
        <v>3091643.0</v>
      </c>
      <c r="F4131" s="17">
        <v>6047600.0</v>
      </c>
      <c r="G4131" s="17">
        <v>6066939.0</v>
      </c>
      <c r="H4131" s="17">
        <v>6185129.0</v>
      </c>
    </row>
    <row r="4132">
      <c r="A4132" s="7" t="s">
        <v>8752</v>
      </c>
      <c r="B4132" s="17" t="s">
        <v>8753</v>
      </c>
      <c r="C4132" s="17">
        <v>48.0</v>
      </c>
      <c r="D4132" s="17">
        <v>1.14165646E7</v>
      </c>
      <c r="E4132" s="17">
        <v>4492021.0</v>
      </c>
      <c r="F4132" s="17">
        <v>1.1562845E7</v>
      </c>
      <c r="G4132" s="17">
        <v>1.6516345E7</v>
      </c>
      <c r="H4132" s="17">
        <v>2.1832187E7</v>
      </c>
    </row>
    <row r="4133">
      <c r="A4133" s="7" t="s">
        <v>8754</v>
      </c>
      <c r="B4133" s="17" t="s">
        <v>8755</v>
      </c>
      <c r="C4133" s="17">
        <v>12.0</v>
      </c>
      <c r="D4133" s="17">
        <v>7034007.5</v>
      </c>
      <c r="E4133" s="17">
        <v>1463770.0</v>
      </c>
      <c r="F4133" s="17">
        <v>4525793.0</v>
      </c>
      <c r="G4133" s="17">
        <v>1.0500749E7</v>
      </c>
      <c r="H4133" s="17">
        <v>1.364305E7</v>
      </c>
    </row>
    <row r="4134">
      <c r="A4134" s="7" t="s">
        <v>8756</v>
      </c>
      <c r="B4134" s="17" t="s">
        <v>8757</v>
      </c>
      <c r="C4134" s="17">
        <v>269.0</v>
      </c>
      <c r="D4134" s="17">
        <v>5056206.284</v>
      </c>
      <c r="E4134" s="17">
        <v>2921756.0</v>
      </c>
      <c r="F4134" s="17">
        <v>3767970.0</v>
      </c>
      <c r="G4134" s="17">
        <v>4981841.0</v>
      </c>
      <c r="H4134" s="17">
        <v>7066239.0</v>
      </c>
    </row>
    <row r="4135">
      <c r="A4135" s="7" t="s">
        <v>8758</v>
      </c>
      <c r="B4135" s="17" t="s">
        <v>8759</v>
      </c>
      <c r="C4135" s="17">
        <v>2.0</v>
      </c>
      <c r="D4135" s="17">
        <v>4444311.5</v>
      </c>
      <c r="E4135" s="17">
        <v>2723997.0</v>
      </c>
      <c r="F4135" s="17">
        <v>2723997.0</v>
      </c>
      <c r="G4135" s="17">
        <v>6164626.0</v>
      </c>
      <c r="H4135" s="17">
        <v>6164626.0</v>
      </c>
    </row>
    <row r="4136">
      <c r="A4136" s="7" t="s">
        <v>8760</v>
      </c>
      <c r="B4136" s="17" t="s">
        <v>8761</v>
      </c>
      <c r="C4136" s="17">
        <v>3.0</v>
      </c>
      <c r="D4136" s="17">
        <v>4783490.0</v>
      </c>
      <c r="E4136" s="17">
        <v>2723997.0</v>
      </c>
      <c r="F4136" s="17">
        <v>5252944.0</v>
      </c>
      <c r="G4136" s="17">
        <v>6373529.0</v>
      </c>
      <c r="H4136" s="17">
        <v>6373529.0</v>
      </c>
    </row>
    <row r="4137">
      <c r="A4137" s="7" t="s">
        <v>8762</v>
      </c>
      <c r="B4137" s="17" t="s">
        <v>8763</v>
      </c>
      <c r="C4137" s="17">
        <v>1.0</v>
      </c>
      <c r="D4137" s="17">
        <v>2723997.0</v>
      </c>
      <c r="E4137" s="17">
        <v>2723997.0</v>
      </c>
      <c r="F4137" s="17">
        <v>2723997.0</v>
      </c>
      <c r="G4137" s="17">
        <v>2723997.0</v>
      </c>
      <c r="H4137" s="17">
        <v>2723997.0</v>
      </c>
    </row>
    <row r="4138">
      <c r="A4138" s="7" t="s">
        <v>8764</v>
      </c>
      <c r="B4138" s="17" t="s">
        <v>8765</v>
      </c>
      <c r="C4138" s="17">
        <v>8.0</v>
      </c>
      <c r="D4138" s="17">
        <v>5172699.0</v>
      </c>
      <c r="E4138" s="17">
        <v>2525192.0</v>
      </c>
      <c r="F4138" s="17">
        <v>3640280.0</v>
      </c>
      <c r="G4138" s="17">
        <v>4302342.0</v>
      </c>
      <c r="H4138" s="17">
        <v>1.3967E7</v>
      </c>
    </row>
    <row r="4139">
      <c r="A4139" s="7" t="s">
        <v>8766</v>
      </c>
      <c r="B4139" s="17" t="s">
        <v>8767</v>
      </c>
      <c r="C4139" s="17">
        <v>349.0</v>
      </c>
      <c r="D4139" s="17">
        <v>2.690364644E7</v>
      </c>
      <c r="E4139" s="17">
        <v>4521661.0</v>
      </c>
      <c r="F4139" s="17">
        <v>1.0837227E7</v>
      </c>
      <c r="G4139" s="17">
        <v>2.8155197E7</v>
      </c>
      <c r="H4139" s="17">
        <v>7.7203753E7</v>
      </c>
    </row>
    <row r="4140">
      <c r="A4140" s="7" t="s">
        <v>8768</v>
      </c>
      <c r="B4140" s="17" t="s">
        <v>8769</v>
      </c>
      <c r="C4140" s="17">
        <v>808.0</v>
      </c>
      <c r="D4140" s="17">
        <v>2.758192384E7</v>
      </c>
      <c r="E4140" s="17">
        <v>7445000.0</v>
      </c>
      <c r="F4140" s="17">
        <v>1.1398339E7</v>
      </c>
      <c r="G4140" s="17">
        <v>2.9875728E7</v>
      </c>
      <c r="H4140" s="17">
        <v>7.3658703E7</v>
      </c>
    </row>
    <row r="4141">
      <c r="A4141" s="7" t="s">
        <v>8770</v>
      </c>
      <c r="B4141" s="17" t="s">
        <v>8771</v>
      </c>
      <c r="C4141" s="17">
        <v>28.0</v>
      </c>
      <c r="D4141" s="17">
        <v>1.95922905E7</v>
      </c>
      <c r="E4141" s="17">
        <v>5851880.0</v>
      </c>
      <c r="F4141" s="17">
        <v>6042522.0</v>
      </c>
      <c r="G4141" s="17">
        <v>8476834.0</v>
      </c>
      <c r="H4141" s="17">
        <v>3.1507818E7</v>
      </c>
    </row>
    <row r="4142">
      <c r="A4142" s="7" t="s">
        <v>8772</v>
      </c>
      <c r="B4142" s="17" t="s">
        <v>8773</v>
      </c>
      <c r="C4142" s="17">
        <v>339.0</v>
      </c>
      <c r="D4142" s="17">
        <v>8715367.678</v>
      </c>
      <c r="E4142" s="17">
        <v>3423000.0</v>
      </c>
      <c r="F4142" s="17">
        <v>7497717.0</v>
      </c>
      <c r="G4142" s="17">
        <v>8030987.0</v>
      </c>
      <c r="H4142" s="17">
        <v>8550000.0</v>
      </c>
    </row>
    <row r="4143">
      <c r="A4143" s="7" t="s">
        <v>8774</v>
      </c>
      <c r="B4143" s="17" t="s">
        <v>8775</v>
      </c>
      <c r="C4143" s="17">
        <v>223.0</v>
      </c>
      <c r="D4143" s="17">
        <v>7394168.893</v>
      </c>
      <c r="E4143" s="17">
        <v>7422097.0</v>
      </c>
      <c r="F4143" s="17">
        <v>7795000.0</v>
      </c>
      <c r="G4143" s="17">
        <v>8142878.0</v>
      </c>
      <c r="H4143" s="17">
        <v>8417051.0</v>
      </c>
    </row>
    <row r="4144">
      <c r="A4144" s="7" t="s">
        <v>8776</v>
      </c>
      <c r="B4144" s="17" t="s">
        <v>8777</v>
      </c>
      <c r="C4144" s="17">
        <v>161.0</v>
      </c>
      <c r="D4144" s="17">
        <v>2.017109806E7</v>
      </c>
      <c r="E4144" s="17">
        <v>5791687.0</v>
      </c>
      <c r="F4144" s="17">
        <v>6545309.0</v>
      </c>
      <c r="G4144" s="17">
        <v>2.5732367E7</v>
      </c>
      <c r="H4144" s="17">
        <v>4.4158583E7</v>
      </c>
    </row>
    <row r="4145">
      <c r="A4145" s="7" t="s">
        <v>8778</v>
      </c>
      <c r="B4145" s="17" t="s">
        <v>8779</v>
      </c>
      <c r="C4145" s="17">
        <v>3.0</v>
      </c>
      <c r="D4145" s="17">
        <v>7444489.333</v>
      </c>
      <c r="E4145" s="17">
        <v>5518934.0</v>
      </c>
      <c r="F4145" s="17">
        <v>5960534.0</v>
      </c>
      <c r="G4145" s="17">
        <v>1.0854E7</v>
      </c>
      <c r="H4145" s="17">
        <v>1.0854E7</v>
      </c>
    </row>
    <row r="4146">
      <c r="A4146" s="7" t="s">
        <v>8780</v>
      </c>
      <c r="B4146" s="17" t="s">
        <v>8781</v>
      </c>
      <c r="C4146" s="17">
        <v>20.0</v>
      </c>
      <c r="D4146" s="17">
        <v>9776653.0</v>
      </c>
      <c r="E4146" s="17">
        <v>3228322.0</v>
      </c>
      <c r="F4146" s="17">
        <v>8177643.0</v>
      </c>
      <c r="G4146" s="17">
        <v>1.2206864E7</v>
      </c>
      <c r="H4146" s="17">
        <v>1.6847704E7</v>
      </c>
    </row>
    <row r="4147">
      <c r="A4147" s="7" t="s">
        <v>8782</v>
      </c>
      <c r="B4147" s="17" t="s">
        <v>8783</v>
      </c>
      <c r="C4147" s="17">
        <v>2360.0</v>
      </c>
      <c r="D4147" s="17">
        <v>1.834273692E7</v>
      </c>
      <c r="E4147" s="17">
        <v>3594974.0</v>
      </c>
      <c r="F4147" s="17">
        <v>6746775.0</v>
      </c>
      <c r="G4147" s="17">
        <v>1.8435693E7</v>
      </c>
      <c r="H4147" s="17">
        <v>4.2023734E7</v>
      </c>
    </row>
    <row r="4148">
      <c r="A4148" s="7" t="s">
        <v>8784</v>
      </c>
      <c r="B4148" s="17" t="s">
        <v>8785</v>
      </c>
      <c r="C4148" s="17">
        <v>21.0</v>
      </c>
      <c r="D4148" s="17">
        <v>5.424858648E7</v>
      </c>
      <c r="E4148" s="17">
        <v>4.1519517E7</v>
      </c>
      <c r="F4148" s="17">
        <v>5.5893885E7</v>
      </c>
      <c r="G4148" s="17">
        <v>7.3795009E7</v>
      </c>
      <c r="H4148" s="17">
        <v>8.2932729E7</v>
      </c>
    </row>
    <row r="4149">
      <c r="A4149" s="7" t="s">
        <v>8788</v>
      </c>
      <c r="B4149" s="17" t="s">
        <v>8789</v>
      </c>
      <c r="C4149" s="17">
        <v>3565.0</v>
      </c>
      <c r="D4149" s="17">
        <v>2.198072959E7</v>
      </c>
      <c r="E4149" s="17">
        <v>6875000.0</v>
      </c>
      <c r="F4149" s="17">
        <v>1.143807E7</v>
      </c>
      <c r="G4149" s="17">
        <v>2.0010105E7</v>
      </c>
      <c r="H4149" s="17">
        <v>3.9902638E7</v>
      </c>
    </row>
    <row r="4150">
      <c r="A4150" s="7" t="s">
        <v>8790</v>
      </c>
      <c r="B4150" s="17" t="s">
        <v>8791</v>
      </c>
      <c r="C4150" s="17">
        <v>53.0</v>
      </c>
      <c r="D4150" s="17">
        <v>2.475076017E7</v>
      </c>
      <c r="E4150" s="17">
        <v>7887182.0</v>
      </c>
      <c r="F4150" s="17">
        <v>1.2101211E7</v>
      </c>
      <c r="G4150" s="17">
        <v>2.1706847E7</v>
      </c>
      <c r="H4150" s="17">
        <v>5.1717739E7</v>
      </c>
    </row>
    <row r="4151">
      <c r="A4151" s="7" t="s">
        <v>8792</v>
      </c>
      <c r="B4151" s="17" t="s">
        <v>8793</v>
      </c>
      <c r="C4151" s="17">
        <v>47925.0</v>
      </c>
      <c r="D4151" s="17">
        <v>4.983360542E7</v>
      </c>
      <c r="E4151" s="17">
        <v>1.4918557E7</v>
      </c>
      <c r="F4151" s="17">
        <v>3.041688E7</v>
      </c>
      <c r="G4151" s="17">
        <v>6.1650364E7</v>
      </c>
      <c r="H4151" s="17">
        <v>1.11999902E8</v>
      </c>
    </row>
    <row r="4152">
      <c r="A4152" s="7" t="s">
        <v>8794</v>
      </c>
      <c r="B4152" s="17" t="s">
        <v>8795</v>
      </c>
      <c r="C4152" s="17">
        <v>9769.0</v>
      </c>
      <c r="D4152" s="17">
        <v>3.365245667E7</v>
      </c>
      <c r="E4152" s="17">
        <v>1.0317478E7</v>
      </c>
      <c r="F4152" s="17">
        <v>2.0181004E7</v>
      </c>
      <c r="G4152" s="17">
        <v>4.184534E7</v>
      </c>
      <c r="H4152" s="17">
        <v>7.5894695E7</v>
      </c>
    </row>
    <row r="4153">
      <c r="A4153" s="7" t="s">
        <v>1155</v>
      </c>
      <c r="B4153" s="17" t="s">
        <v>1156</v>
      </c>
      <c r="C4153" s="17">
        <v>822.0</v>
      </c>
      <c r="D4153" s="17">
        <v>1.707975655E7</v>
      </c>
      <c r="E4153" s="17">
        <v>3189000.0</v>
      </c>
      <c r="F4153" s="17">
        <v>6265204.0</v>
      </c>
      <c r="G4153" s="17">
        <v>1.3404385E7</v>
      </c>
      <c r="H4153" s="17">
        <v>3.7758194E7</v>
      </c>
    </row>
    <row r="4154">
      <c r="A4154" s="7" t="s">
        <v>1157</v>
      </c>
      <c r="B4154" s="17" t="s">
        <v>1158</v>
      </c>
      <c r="C4154" s="17">
        <v>144475.0</v>
      </c>
      <c r="D4154" s="17">
        <v>2.204554986E7</v>
      </c>
      <c r="E4154" s="17">
        <v>5673217.0</v>
      </c>
      <c r="F4154" s="17">
        <v>1.0515777E7</v>
      </c>
      <c r="G4154" s="17">
        <v>2.2103866E7</v>
      </c>
      <c r="H4154" s="17">
        <v>4.8512523E7</v>
      </c>
    </row>
    <row r="4155">
      <c r="A4155" s="7" t="s">
        <v>1159</v>
      </c>
      <c r="B4155" s="17" t="s">
        <v>1160</v>
      </c>
      <c r="C4155" s="17">
        <v>1410.0</v>
      </c>
      <c r="D4155" s="17">
        <v>1.550928184E7</v>
      </c>
      <c r="E4155" s="17">
        <v>4510925.0</v>
      </c>
      <c r="F4155" s="17">
        <v>8291700.0</v>
      </c>
      <c r="G4155" s="17">
        <v>1.4974538E7</v>
      </c>
      <c r="H4155" s="17">
        <v>2.9845252E7</v>
      </c>
    </row>
    <row r="4156">
      <c r="A4156" s="7" t="s">
        <v>1161</v>
      </c>
      <c r="B4156" s="17" t="s">
        <v>1162</v>
      </c>
      <c r="C4156" s="17">
        <v>485.0</v>
      </c>
      <c r="D4156" s="17">
        <v>1.524045389E7</v>
      </c>
      <c r="E4156" s="17">
        <v>3595984.0</v>
      </c>
      <c r="F4156" s="17">
        <v>6076123.0</v>
      </c>
      <c r="G4156" s="17">
        <v>1.5852972E7</v>
      </c>
      <c r="H4156" s="17">
        <v>3.3529479E7</v>
      </c>
    </row>
    <row r="4157">
      <c r="A4157" s="7" t="s">
        <v>8796</v>
      </c>
      <c r="B4157" s="17" t="s">
        <v>8797</v>
      </c>
      <c r="C4157" s="17">
        <v>762.0</v>
      </c>
      <c r="D4157" s="17">
        <v>7367051.037</v>
      </c>
      <c r="E4157" s="17">
        <v>2897946.0</v>
      </c>
      <c r="F4157" s="17">
        <v>5040294.0</v>
      </c>
      <c r="G4157" s="17">
        <v>8089850.0</v>
      </c>
      <c r="H4157" s="17">
        <v>1.4506892E7</v>
      </c>
    </row>
    <row r="4158">
      <c r="A4158" s="7" t="s">
        <v>8798</v>
      </c>
      <c r="B4158" s="17" t="s">
        <v>8799</v>
      </c>
      <c r="C4158" s="17">
        <v>1006.0</v>
      </c>
      <c r="D4158" s="17">
        <v>7446580.813</v>
      </c>
      <c r="E4158" s="17">
        <v>3155019.0</v>
      </c>
      <c r="F4158" s="17">
        <v>4809431.0</v>
      </c>
      <c r="G4158" s="17">
        <v>7881520.0</v>
      </c>
      <c r="H4158" s="17">
        <v>1.3778917E7</v>
      </c>
    </row>
    <row r="4159">
      <c r="A4159" s="7" t="s">
        <v>8800</v>
      </c>
      <c r="B4159" s="17" t="s">
        <v>8801</v>
      </c>
      <c r="C4159" s="17">
        <v>15.0</v>
      </c>
      <c r="D4159" s="17">
        <v>2.0569969E7</v>
      </c>
      <c r="E4159" s="17">
        <v>9608980.0</v>
      </c>
      <c r="F4159" s="17">
        <v>1.6934788E7</v>
      </c>
      <c r="G4159" s="17">
        <v>3.0650995E7</v>
      </c>
      <c r="H4159" s="17">
        <v>4.182719E7</v>
      </c>
    </row>
    <row r="4160">
      <c r="A4160" s="7" t="s">
        <v>8802</v>
      </c>
      <c r="B4160" s="17" t="s">
        <v>8803</v>
      </c>
      <c r="C4160" s="17">
        <v>3307.0</v>
      </c>
      <c r="D4160" s="17">
        <v>7154036.931</v>
      </c>
      <c r="E4160" s="17">
        <v>3344694.0</v>
      </c>
      <c r="F4160" s="17">
        <v>5504476.0</v>
      </c>
      <c r="G4160" s="17">
        <v>9986189.0</v>
      </c>
      <c r="H4160" s="17">
        <v>1.4357965E7</v>
      </c>
    </row>
    <row r="4161">
      <c r="A4161" s="7" t="s">
        <v>8806</v>
      </c>
      <c r="B4161" s="17" t="s">
        <v>8807</v>
      </c>
      <c r="C4161" s="17">
        <v>13.0</v>
      </c>
      <c r="D4161" s="17">
        <v>1.490329162E7</v>
      </c>
      <c r="E4161" s="17">
        <v>8317100.0</v>
      </c>
      <c r="F4161" s="17">
        <v>1.1130519E7</v>
      </c>
      <c r="G4161" s="17">
        <v>1.5205448E7</v>
      </c>
      <c r="H4161" s="17">
        <v>2.9639545E7</v>
      </c>
    </row>
    <row r="4162">
      <c r="A4162" s="7" t="s">
        <v>8808</v>
      </c>
      <c r="B4162" s="17" t="s">
        <v>8809</v>
      </c>
      <c r="C4162" s="17">
        <v>328.0</v>
      </c>
      <c r="D4162" s="17">
        <v>8981075.241</v>
      </c>
      <c r="E4162" s="17">
        <v>2754573.0</v>
      </c>
      <c r="F4162" s="17">
        <v>4390469.0</v>
      </c>
      <c r="G4162" s="17">
        <v>8905458.0</v>
      </c>
      <c r="H4162" s="17">
        <v>1.5101316E7</v>
      </c>
    </row>
    <row r="4163">
      <c r="A4163" s="7" t="s">
        <v>1195</v>
      </c>
      <c r="B4163" s="17" t="s">
        <v>1196</v>
      </c>
      <c r="C4163" s="17">
        <v>65.0</v>
      </c>
      <c r="D4163" s="17">
        <v>1.051720633E7</v>
      </c>
      <c r="E4163" s="17">
        <v>5221983.0</v>
      </c>
      <c r="F4163" s="17">
        <v>7343762.0</v>
      </c>
      <c r="G4163" s="17">
        <v>1.1115865E7</v>
      </c>
      <c r="H4163" s="17">
        <v>2.4283696E7</v>
      </c>
    </row>
    <row r="4164">
      <c r="A4164" s="7" t="s">
        <v>8810</v>
      </c>
      <c r="B4164" s="17" t="s">
        <v>8811</v>
      </c>
      <c r="C4164" s="17">
        <v>21.0</v>
      </c>
      <c r="D4164" s="17">
        <v>1.482111457E7</v>
      </c>
      <c r="E4164" s="17">
        <v>5218000.0</v>
      </c>
      <c r="F4164" s="17">
        <v>1.07949E7</v>
      </c>
      <c r="G4164" s="17">
        <v>2.0056985E7</v>
      </c>
      <c r="H4164" s="17">
        <v>3.0003E7</v>
      </c>
    </row>
    <row r="4165">
      <c r="A4165" s="7" t="s">
        <v>1197</v>
      </c>
      <c r="B4165" s="17" t="s">
        <v>1199</v>
      </c>
      <c r="C4165" s="17">
        <v>141.0</v>
      </c>
      <c r="D4165" s="17">
        <v>1.763457299E7</v>
      </c>
      <c r="E4165" s="17">
        <v>5662374.0</v>
      </c>
      <c r="F4165" s="17">
        <v>9922000.0</v>
      </c>
      <c r="G4165" s="17">
        <v>2.2360248E7</v>
      </c>
      <c r="H4165" s="17">
        <v>3.62807E7</v>
      </c>
    </row>
    <row r="4166">
      <c r="A4166" s="7" t="s">
        <v>653</v>
      </c>
      <c r="B4166" s="17" t="s">
        <v>654</v>
      </c>
      <c r="C4166" s="17">
        <v>331.0</v>
      </c>
      <c r="D4166" s="17">
        <v>1.454808088E7</v>
      </c>
      <c r="E4166" s="17">
        <v>4799533.0</v>
      </c>
      <c r="F4166" s="17">
        <v>8381483.0</v>
      </c>
      <c r="G4166" s="17">
        <v>1.60525E7</v>
      </c>
      <c r="H4166" s="17">
        <v>2.6807265E7</v>
      </c>
    </row>
    <row r="4167">
      <c r="A4167" s="7" t="s">
        <v>1201</v>
      </c>
      <c r="B4167" s="17" t="s">
        <v>1202</v>
      </c>
      <c r="C4167" s="17">
        <v>15.0</v>
      </c>
      <c r="D4167" s="17">
        <v>2.396226753E7</v>
      </c>
      <c r="E4167" s="17">
        <v>4020600.0</v>
      </c>
      <c r="F4167" s="17">
        <v>1.2757767E7</v>
      </c>
      <c r="G4167" s="17">
        <v>3.9492626E7</v>
      </c>
      <c r="H4167" s="17">
        <v>4.7074855E7</v>
      </c>
    </row>
    <row r="4168">
      <c r="A4168" s="7" t="s">
        <v>8812</v>
      </c>
      <c r="B4168" s="17" t="s">
        <v>8813</v>
      </c>
      <c r="C4168" s="17">
        <v>486.0</v>
      </c>
      <c r="D4168" s="17">
        <v>2.119376972E7</v>
      </c>
      <c r="E4168" s="17">
        <v>9153017.0</v>
      </c>
      <c r="F4168" s="17">
        <v>1.6164979E7</v>
      </c>
      <c r="G4168" s="17">
        <v>2.5393305E7</v>
      </c>
      <c r="H4168" s="17">
        <v>3.9761137E7</v>
      </c>
    </row>
    <row r="4169">
      <c r="A4169" s="7" t="s">
        <v>1203</v>
      </c>
      <c r="B4169" s="17" t="s">
        <v>1204</v>
      </c>
      <c r="C4169" s="17">
        <v>58.0</v>
      </c>
      <c r="D4169" s="17">
        <v>1.145787678E7</v>
      </c>
      <c r="E4169" s="17">
        <v>4332708.0</v>
      </c>
      <c r="F4169" s="17">
        <v>7420978.0</v>
      </c>
      <c r="G4169" s="17">
        <v>1.396936E7</v>
      </c>
      <c r="H4169" s="17">
        <v>2.702603E7</v>
      </c>
    </row>
    <row r="4170">
      <c r="A4170" s="7" t="s">
        <v>1163</v>
      </c>
      <c r="B4170" s="17" t="s">
        <v>1164</v>
      </c>
      <c r="C4170" s="17">
        <v>61.0</v>
      </c>
      <c r="D4170" s="17">
        <v>1.244495197E7</v>
      </c>
      <c r="E4170" s="17">
        <v>4877206.0</v>
      </c>
      <c r="F4170" s="17">
        <v>1.0739074E7</v>
      </c>
      <c r="G4170" s="17">
        <v>1.2826032E7</v>
      </c>
      <c r="H4170" s="17">
        <v>1.9582332E7</v>
      </c>
    </row>
    <row r="4171">
      <c r="A4171" s="7" t="s">
        <v>1165</v>
      </c>
      <c r="B4171" s="17" t="s">
        <v>1166</v>
      </c>
      <c r="C4171" s="17">
        <v>18.0</v>
      </c>
      <c r="D4171" s="17">
        <v>1.5491547E7</v>
      </c>
      <c r="E4171" s="17">
        <v>8300252.0</v>
      </c>
      <c r="F4171" s="17">
        <v>9429780.0</v>
      </c>
      <c r="G4171" s="17">
        <v>2.4696246E7</v>
      </c>
      <c r="H4171" s="17">
        <v>2.9526736E7</v>
      </c>
    </row>
    <row r="4172">
      <c r="A4172" s="7" t="s">
        <v>1167</v>
      </c>
      <c r="B4172" s="17" t="s">
        <v>1168</v>
      </c>
      <c r="C4172" s="17">
        <v>61.0</v>
      </c>
      <c r="D4172" s="17">
        <v>2.196953098E7</v>
      </c>
      <c r="E4172" s="17">
        <v>1.0155744E7</v>
      </c>
      <c r="F4172" s="17">
        <v>1.4683663E7</v>
      </c>
      <c r="G4172" s="17">
        <v>2.5643018E7</v>
      </c>
      <c r="H4172" s="17">
        <v>3.44939E7</v>
      </c>
    </row>
    <row r="4173">
      <c r="A4173" s="7" t="s">
        <v>1169</v>
      </c>
      <c r="B4173" s="17" t="s">
        <v>1170</v>
      </c>
      <c r="C4173" s="17">
        <v>917.0</v>
      </c>
      <c r="D4173" s="17">
        <v>1.291255077E7</v>
      </c>
      <c r="E4173" s="17">
        <v>5294025.0</v>
      </c>
      <c r="F4173" s="17">
        <v>8126700.0</v>
      </c>
      <c r="G4173" s="17">
        <v>1.39703E7</v>
      </c>
      <c r="H4173" s="17">
        <v>2.4487368E7</v>
      </c>
    </row>
    <row r="4174">
      <c r="A4174" s="7" t="s">
        <v>1171</v>
      </c>
      <c r="B4174" s="17" t="s">
        <v>1172</v>
      </c>
      <c r="C4174" s="17">
        <v>2.0</v>
      </c>
      <c r="D4174" s="17">
        <v>3364754.0</v>
      </c>
      <c r="E4174" s="17">
        <v>3363793.0</v>
      </c>
      <c r="F4174" s="17">
        <v>3363793.0</v>
      </c>
      <c r="G4174" s="17">
        <v>3365715.0</v>
      </c>
      <c r="H4174" s="17">
        <v>3365715.0</v>
      </c>
    </row>
    <row r="4175">
      <c r="A4175" s="7" t="s">
        <v>1173</v>
      </c>
      <c r="B4175" s="17" t="s">
        <v>1174</v>
      </c>
      <c r="C4175" s="17">
        <v>7460.0</v>
      </c>
      <c r="D4175" s="17">
        <v>2.271691429E7</v>
      </c>
      <c r="E4175" s="17">
        <v>5379733.0</v>
      </c>
      <c r="F4175" s="17">
        <v>1.1122032E7</v>
      </c>
      <c r="G4175" s="17">
        <v>2.3275488E7</v>
      </c>
      <c r="H4175" s="17">
        <v>5.0127761E7</v>
      </c>
    </row>
    <row r="4176">
      <c r="A4176" s="7" t="s">
        <v>1238</v>
      </c>
      <c r="B4176" s="17" t="s">
        <v>1239</v>
      </c>
      <c r="C4176" s="17">
        <v>6950.0</v>
      </c>
      <c r="D4176" s="17">
        <v>1.682268849E7</v>
      </c>
      <c r="E4176" s="17">
        <v>5200100.0</v>
      </c>
      <c r="F4176" s="17">
        <v>9275000.0</v>
      </c>
      <c r="G4176" s="17">
        <v>1.9783173E7</v>
      </c>
      <c r="H4176" s="17">
        <v>3.8291471E7</v>
      </c>
    </row>
    <row r="4177">
      <c r="A4177" s="7" t="s">
        <v>1175</v>
      </c>
      <c r="B4177" s="17" t="s">
        <v>1176</v>
      </c>
      <c r="C4177" s="17">
        <v>728.0</v>
      </c>
      <c r="D4177" s="17">
        <v>1.738695076E7</v>
      </c>
      <c r="E4177" s="17">
        <v>6175062.0</v>
      </c>
      <c r="F4177" s="17">
        <v>1.0408971E7</v>
      </c>
      <c r="G4177" s="17">
        <v>1.7756704E7</v>
      </c>
      <c r="H4177" s="17">
        <v>2.8443661E7</v>
      </c>
    </row>
    <row r="4178">
      <c r="A4178" s="7" t="s">
        <v>1240</v>
      </c>
      <c r="B4178" s="17" t="s">
        <v>1241</v>
      </c>
      <c r="C4178" s="17">
        <v>72.0</v>
      </c>
      <c r="D4178" s="17">
        <v>1.933552225E7</v>
      </c>
      <c r="E4178" s="17">
        <v>3277111.0</v>
      </c>
      <c r="F4178" s="17">
        <v>6209626.0</v>
      </c>
      <c r="G4178" s="17">
        <v>2.03411E7</v>
      </c>
      <c r="H4178" s="17">
        <v>4.5266917E7</v>
      </c>
    </row>
    <row r="4179">
      <c r="A4179" s="7" t="s">
        <v>1177</v>
      </c>
      <c r="B4179" s="17" t="s">
        <v>1178</v>
      </c>
      <c r="C4179" s="17">
        <v>4.0</v>
      </c>
      <c r="D4179" s="17">
        <v>7860308.25</v>
      </c>
      <c r="E4179" s="17">
        <v>3128000.0</v>
      </c>
      <c r="F4179" s="17">
        <v>3931100.0</v>
      </c>
      <c r="G4179" s="17">
        <v>8895133.0</v>
      </c>
      <c r="H4179" s="17">
        <v>1.5487E7</v>
      </c>
    </row>
    <row r="4180">
      <c r="A4180" s="7" t="s">
        <v>1179</v>
      </c>
      <c r="B4180" s="17" t="s">
        <v>1180</v>
      </c>
      <c r="C4180" s="17">
        <v>1273.0</v>
      </c>
      <c r="D4180" s="17">
        <v>1.571002067E7</v>
      </c>
      <c r="E4180" s="17">
        <v>4476900.0</v>
      </c>
      <c r="F4180" s="17">
        <v>9098224.0</v>
      </c>
      <c r="G4180" s="17">
        <v>1.7393757E7</v>
      </c>
      <c r="H4180" s="17">
        <v>3.3370947E7</v>
      </c>
    </row>
    <row r="4181">
      <c r="A4181" s="7" t="s">
        <v>1181</v>
      </c>
      <c r="B4181" s="17" t="s">
        <v>1182</v>
      </c>
      <c r="C4181" s="17">
        <v>4582.0</v>
      </c>
      <c r="D4181" s="17">
        <v>2.577220648E7</v>
      </c>
      <c r="E4181" s="17">
        <v>4962174.0</v>
      </c>
      <c r="F4181" s="17">
        <v>1.4874221E7</v>
      </c>
      <c r="G4181" s="17">
        <v>2.5469401E7</v>
      </c>
      <c r="H4181" s="17">
        <v>5.5687214E7</v>
      </c>
    </row>
    <row r="4182">
      <c r="A4182" s="7" t="s">
        <v>8818</v>
      </c>
      <c r="B4182" s="17" t="s">
        <v>8819</v>
      </c>
      <c r="C4182" s="17">
        <v>1.0</v>
      </c>
      <c r="D4182" s="17">
        <v>1.2060843E7</v>
      </c>
      <c r="E4182" s="17">
        <v>1.2060843E7</v>
      </c>
      <c r="F4182" s="17">
        <v>1.2060843E7</v>
      </c>
      <c r="G4182" s="17">
        <v>1.2060843E7</v>
      </c>
      <c r="H4182" s="17">
        <v>1.2060843E7</v>
      </c>
    </row>
    <row r="4183">
      <c r="A4183" s="7" t="s">
        <v>282</v>
      </c>
      <c r="B4183" s="17" t="s">
        <v>117</v>
      </c>
      <c r="C4183" s="17">
        <v>39.0</v>
      </c>
      <c r="D4183" s="17">
        <v>3.743923649E7</v>
      </c>
      <c r="E4183" s="17">
        <v>1.174655E7</v>
      </c>
      <c r="F4183" s="17">
        <v>3.4005752E7</v>
      </c>
      <c r="G4183" s="17">
        <v>4.3326933E7</v>
      </c>
      <c r="H4183" s="17">
        <v>6.9443866E7</v>
      </c>
    </row>
    <row r="4184">
      <c r="A4184" s="7" t="s">
        <v>284</v>
      </c>
      <c r="B4184" s="17" t="s">
        <v>125</v>
      </c>
      <c r="C4184" s="17">
        <v>1.0</v>
      </c>
      <c r="D4184" s="17">
        <v>1.7757E7</v>
      </c>
      <c r="E4184" s="17">
        <v>1.7757E7</v>
      </c>
      <c r="F4184" s="17">
        <v>1.7757E7</v>
      </c>
      <c r="G4184" s="17">
        <v>1.7757E7</v>
      </c>
      <c r="H4184" s="17">
        <v>1.7757E7</v>
      </c>
    </row>
    <row r="4185">
      <c r="A4185" s="7" t="s">
        <v>1183</v>
      </c>
      <c r="B4185" s="17" t="s">
        <v>1184</v>
      </c>
      <c r="C4185" s="17">
        <v>7.0</v>
      </c>
      <c r="D4185" s="17">
        <v>2.559773286E7</v>
      </c>
      <c r="E4185" s="17">
        <v>4275215.0</v>
      </c>
      <c r="F4185" s="17">
        <v>7766284.0</v>
      </c>
      <c r="G4185" s="17">
        <v>1.4298632E7</v>
      </c>
      <c r="H4185" s="17">
        <v>1.34900047E8</v>
      </c>
    </row>
    <row r="4186">
      <c r="A4186" s="7" t="s">
        <v>8822</v>
      </c>
      <c r="B4186" s="17" t="s">
        <v>8823</v>
      </c>
      <c r="C4186" s="17">
        <v>19995.0</v>
      </c>
      <c r="D4186" s="17">
        <v>7934071.952</v>
      </c>
      <c r="E4186" s="17">
        <v>3768701.0</v>
      </c>
      <c r="F4186" s="17">
        <v>6503723.0</v>
      </c>
      <c r="G4186" s="17">
        <v>1.0702946E7</v>
      </c>
      <c r="H4186" s="17">
        <v>1.4217255E7</v>
      </c>
    </row>
    <row r="4187">
      <c r="A4187" s="7" t="s">
        <v>8824</v>
      </c>
      <c r="B4187" s="17" t="s">
        <v>8825</v>
      </c>
      <c r="C4187" s="17">
        <v>8.0</v>
      </c>
      <c r="D4187" s="17">
        <v>8842029.75</v>
      </c>
      <c r="E4187" s="17">
        <v>5610000.0</v>
      </c>
      <c r="F4187" s="17">
        <v>7560126.0</v>
      </c>
      <c r="G4187" s="17">
        <v>9037500.0</v>
      </c>
      <c r="H4187" s="17">
        <v>1.9202929E7</v>
      </c>
    </row>
    <row r="4188">
      <c r="A4188" s="7" t="s">
        <v>8826</v>
      </c>
      <c r="B4188" s="17" t="s">
        <v>8827</v>
      </c>
      <c r="C4188" s="17">
        <v>2026.0</v>
      </c>
      <c r="D4188" s="17">
        <v>1.581293493E7</v>
      </c>
      <c r="E4188" s="17">
        <v>8446043.0</v>
      </c>
      <c r="F4188" s="17">
        <v>9551606.0</v>
      </c>
      <c r="G4188" s="17">
        <v>1.0285926E7</v>
      </c>
      <c r="H4188" s="17">
        <v>1.2749157E7</v>
      </c>
    </row>
    <row r="4189">
      <c r="A4189" s="7" t="s">
        <v>8828</v>
      </c>
      <c r="B4189" s="17" t="s">
        <v>8829</v>
      </c>
      <c r="C4189" s="17">
        <v>13.0</v>
      </c>
      <c r="D4189" s="17">
        <v>1.244350492E7</v>
      </c>
      <c r="E4189" s="17">
        <v>6000000.0</v>
      </c>
      <c r="F4189" s="17">
        <v>9153417.0</v>
      </c>
      <c r="G4189" s="17">
        <v>1.9328808E7</v>
      </c>
      <c r="H4189" s="17">
        <v>2.1158613E7</v>
      </c>
    </row>
    <row r="4190">
      <c r="A4190" s="7" t="s">
        <v>8832</v>
      </c>
      <c r="B4190" s="17" t="s">
        <v>8833</v>
      </c>
      <c r="C4190" s="17">
        <v>13239.0</v>
      </c>
      <c r="D4190" s="17">
        <v>1.156992807E7</v>
      </c>
      <c r="E4190" s="17">
        <v>6865980.0</v>
      </c>
      <c r="F4190" s="17">
        <v>9770129.0</v>
      </c>
      <c r="G4190" s="17">
        <v>1.2445E7</v>
      </c>
      <c r="H4190" s="17">
        <v>1.7915471E7</v>
      </c>
    </row>
    <row r="4191">
      <c r="A4191" s="7" t="s">
        <v>8834</v>
      </c>
      <c r="B4191" s="17" t="s">
        <v>8835</v>
      </c>
      <c r="C4191" s="17">
        <v>1759.0</v>
      </c>
      <c r="D4191" s="17">
        <v>8098926.289</v>
      </c>
      <c r="E4191" s="17">
        <v>4058006.0</v>
      </c>
      <c r="F4191" s="17">
        <v>5863299.0</v>
      </c>
      <c r="G4191" s="17">
        <v>9184714.0</v>
      </c>
      <c r="H4191" s="17">
        <v>1.2795704E7</v>
      </c>
    </row>
    <row r="4192">
      <c r="A4192" s="7" t="s">
        <v>8836</v>
      </c>
      <c r="B4192" s="17" t="s">
        <v>8837</v>
      </c>
      <c r="C4192" s="17">
        <v>1838.0</v>
      </c>
      <c r="D4192" s="17">
        <v>1.359894924E7</v>
      </c>
      <c r="E4192" s="17">
        <v>9636700.0</v>
      </c>
      <c r="F4192" s="17">
        <v>1.40842E7</v>
      </c>
      <c r="G4192" s="17">
        <v>1.70158E7</v>
      </c>
      <c r="H4192" s="17">
        <v>1.98794E7</v>
      </c>
    </row>
    <row r="4193">
      <c r="A4193" s="7" t="s">
        <v>8838</v>
      </c>
      <c r="B4193" s="17" t="s">
        <v>8839</v>
      </c>
      <c r="C4193" s="17">
        <v>3236.0</v>
      </c>
      <c r="D4193" s="17">
        <v>7629904.292</v>
      </c>
      <c r="E4193" s="17">
        <v>3111500.0</v>
      </c>
      <c r="F4193" s="17">
        <v>5252614.0</v>
      </c>
      <c r="G4193" s="17">
        <v>8195000.0</v>
      </c>
      <c r="H4193" s="17">
        <v>1.3187272E7</v>
      </c>
    </row>
    <row r="4194">
      <c r="A4194" s="7" t="s">
        <v>8840</v>
      </c>
      <c r="B4194" s="17" t="s">
        <v>8841</v>
      </c>
      <c r="C4194" s="17">
        <v>1723.0</v>
      </c>
      <c r="D4194" s="17">
        <v>1.242376788E7</v>
      </c>
      <c r="E4194" s="17">
        <v>4272000.0</v>
      </c>
      <c r="F4194" s="17">
        <v>7544575.0</v>
      </c>
      <c r="G4194" s="17">
        <v>1.3475174E7</v>
      </c>
      <c r="H4194" s="17">
        <v>2.385979E7</v>
      </c>
    </row>
    <row r="4195">
      <c r="A4195" s="7" t="s">
        <v>8842</v>
      </c>
      <c r="B4195" s="17" t="s">
        <v>8843</v>
      </c>
      <c r="C4195" s="17">
        <v>3555.0</v>
      </c>
      <c r="D4195" s="17">
        <v>1.555337199E7</v>
      </c>
      <c r="E4195" s="17">
        <v>5367700.0</v>
      </c>
      <c r="F4195" s="17">
        <v>9142762.0</v>
      </c>
      <c r="G4195" s="17">
        <v>1.4523682E7</v>
      </c>
      <c r="H4195" s="17">
        <v>3.1915813E7</v>
      </c>
    </row>
    <row r="4196">
      <c r="A4196" s="7" t="s">
        <v>8844</v>
      </c>
      <c r="B4196" s="17" t="s">
        <v>8845</v>
      </c>
      <c r="C4196" s="17">
        <v>300.0</v>
      </c>
      <c r="D4196" s="17">
        <v>9.894406764E7</v>
      </c>
      <c r="E4196" s="17">
        <v>1.3251409E7</v>
      </c>
      <c r="F4196" s="17">
        <v>4.9538576E7</v>
      </c>
      <c r="G4196" s="17">
        <v>1.32613561E8</v>
      </c>
      <c r="H4196" s="17">
        <v>2.65659993E8</v>
      </c>
    </row>
    <row r="4197">
      <c r="A4197" s="7" t="s">
        <v>8846</v>
      </c>
      <c r="B4197" s="17" t="s">
        <v>8847</v>
      </c>
      <c r="C4197" s="17">
        <v>1889.0</v>
      </c>
      <c r="D4197" s="17">
        <v>5.714324531E7</v>
      </c>
      <c r="E4197" s="17">
        <v>8317029.0</v>
      </c>
      <c r="F4197" s="17">
        <v>1.9454445E7</v>
      </c>
      <c r="G4197" s="17">
        <v>6.0049624E7</v>
      </c>
      <c r="H4197" s="17">
        <v>1.54618669E8</v>
      </c>
    </row>
    <row r="4198">
      <c r="A4198" s="7" t="s">
        <v>8848</v>
      </c>
      <c r="B4198" s="17" t="s">
        <v>8849</v>
      </c>
      <c r="C4198" s="17">
        <v>548.0</v>
      </c>
      <c r="D4198" s="17">
        <v>1.913020675E7</v>
      </c>
      <c r="E4198" s="17">
        <v>6716761.0</v>
      </c>
      <c r="F4198" s="17">
        <v>1.0613033E7</v>
      </c>
      <c r="G4198" s="17">
        <v>1.7578754E7</v>
      </c>
      <c r="H4198" s="17">
        <v>3.5569199E7</v>
      </c>
    </row>
    <row r="4199">
      <c r="A4199" s="7" t="s">
        <v>8850</v>
      </c>
      <c r="B4199" s="17" t="s">
        <v>8851</v>
      </c>
      <c r="C4199" s="17">
        <v>132.0</v>
      </c>
      <c r="D4199" s="17">
        <v>1.453788445E7</v>
      </c>
      <c r="E4199" s="17">
        <v>3895000.0</v>
      </c>
      <c r="F4199" s="17">
        <v>8199147.0</v>
      </c>
      <c r="G4199" s="17">
        <v>1.235625E7</v>
      </c>
      <c r="H4199" s="17">
        <v>2.8558697E7</v>
      </c>
    </row>
    <row r="4200">
      <c r="A4200" s="7" t="s">
        <v>8852</v>
      </c>
      <c r="B4200" s="17" t="s">
        <v>8853</v>
      </c>
      <c r="C4200" s="17">
        <v>128286.0</v>
      </c>
      <c r="D4200" s="17">
        <v>1.681869676E7</v>
      </c>
      <c r="E4200" s="17">
        <v>6836461.0</v>
      </c>
      <c r="F4200" s="17">
        <v>1.0417199E7</v>
      </c>
      <c r="G4200" s="17">
        <v>1.6259066E7</v>
      </c>
      <c r="H4200" s="17">
        <v>3.0294761E7</v>
      </c>
    </row>
    <row r="4201">
      <c r="A4201" s="7" t="s">
        <v>8854</v>
      </c>
      <c r="B4201" s="17" t="s">
        <v>8855</v>
      </c>
      <c r="C4201" s="17">
        <v>67704.0</v>
      </c>
      <c r="D4201" s="17">
        <v>2.074316618E7</v>
      </c>
      <c r="E4201" s="17">
        <v>5281531.0</v>
      </c>
      <c r="F4201" s="17">
        <v>9728560.0</v>
      </c>
      <c r="G4201" s="17">
        <v>1.9459953E7</v>
      </c>
      <c r="H4201" s="17">
        <v>4.2444985E7</v>
      </c>
    </row>
    <row r="4202">
      <c r="A4202" s="7" t="s">
        <v>8856</v>
      </c>
      <c r="B4202" s="17" t="s">
        <v>8857</v>
      </c>
      <c r="C4202" s="17">
        <v>883.0</v>
      </c>
      <c r="D4202" s="17">
        <v>2.794205847E7</v>
      </c>
      <c r="E4202" s="17">
        <v>7806226.0</v>
      </c>
      <c r="F4202" s="17">
        <v>1.5296205E7</v>
      </c>
      <c r="G4202" s="17">
        <v>2.7639E7</v>
      </c>
      <c r="H4202" s="17">
        <v>6.4075399E7</v>
      </c>
    </row>
    <row r="4203">
      <c r="A4203" s="7" t="s">
        <v>8858</v>
      </c>
      <c r="B4203" s="17" t="s">
        <v>8859</v>
      </c>
      <c r="C4203" s="17">
        <v>149300.0</v>
      </c>
      <c r="D4203" s="17">
        <v>3.673404733E7</v>
      </c>
      <c r="E4203" s="17">
        <v>1.3284637E7</v>
      </c>
      <c r="F4203" s="17">
        <v>2.3068152E7</v>
      </c>
      <c r="G4203" s="17">
        <v>4.1790019E7</v>
      </c>
      <c r="H4203" s="17">
        <v>7.5941307E7</v>
      </c>
    </row>
    <row r="4204">
      <c r="A4204" s="7" t="s">
        <v>8860</v>
      </c>
      <c r="B4204" s="17" t="s">
        <v>8861</v>
      </c>
      <c r="C4204" s="17">
        <v>67852.0</v>
      </c>
      <c r="D4204" s="17">
        <v>8.24454427E7</v>
      </c>
      <c r="E4204" s="17">
        <v>3.7906715E7</v>
      </c>
      <c r="F4204" s="17">
        <v>5.9274739E7</v>
      </c>
      <c r="G4204" s="17">
        <v>9.8474391E7</v>
      </c>
      <c r="H4204" s="17">
        <v>1.5981935E8</v>
      </c>
    </row>
    <row r="4205">
      <c r="A4205" s="7" t="s">
        <v>1242</v>
      </c>
      <c r="B4205" s="17" t="s">
        <v>1243</v>
      </c>
      <c r="C4205" s="17">
        <v>2452.0</v>
      </c>
      <c r="D4205" s="17">
        <v>2.023960113E7</v>
      </c>
      <c r="E4205" s="17">
        <v>6297305.0</v>
      </c>
      <c r="F4205" s="17">
        <v>9939362.0</v>
      </c>
      <c r="G4205" s="17">
        <v>1.87743E7</v>
      </c>
      <c r="H4205" s="17">
        <v>3.9318131E7</v>
      </c>
    </row>
    <row r="4206">
      <c r="A4206" s="7" t="s">
        <v>1244</v>
      </c>
      <c r="B4206" s="17" t="s">
        <v>1245</v>
      </c>
      <c r="C4206" s="17">
        <v>78.0</v>
      </c>
      <c r="D4206" s="17">
        <v>2.587855803E7</v>
      </c>
      <c r="E4206" s="17">
        <v>7396542.0</v>
      </c>
      <c r="F4206" s="17">
        <v>1.3684485E7</v>
      </c>
      <c r="G4206" s="17">
        <v>2.2865457E7</v>
      </c>
      <c r="H4206" s="17">
        <v>8.4460017E7</v>
      </c>
    </row>
    <row r="4207">
      <c r="A4207" s="7" t="s">
        <v>1246</v>
      </c>
      <c r="B4207" s="17" t="s">
        <v>1247</v>
      </c>
      <c r="C4207" s="17">
        <v>98.0</v>
      </c>
      <c r="D4207" s="17">
        <v>1.929412827E7</v>
      </c>
      <c r="E4207" s="17">
        <v>4281075.0</v>
      </c>
      <c r="F4207" s="17">
        <v>7681613.0</v>
      </c>
      <c r="G4207" s="17">
        <v>1.4094483E7</v>
      </c>
      <c r="H4207" s="17">
        <v>3.8270374E7</v>
      </c>
    </row>
    <row r="4208">
      <c r="A4208" s="7" t="s">
        <v>1248</v>
      </c>
      <c r="B4208" s="17" t="s">
        <v>1249</v>
      </c>
      <c r="C4208" s="17">
        <v>58.0</v>
      </c>
      <c r="D4208" s="17">
        <v>1.019408812E7</v>
      </c>
      <c r="E4208" s="17">
        <v>3877968.0</v>
      </c>
      <c r="F4208" s="17">
        <v>7456695.0</v>
      </c>
      <c r="G4208" s="17">
        <v>1.3336276E7</v>
      </c>
      <c r="H4208" s="17">
        <v>1.8085154E7</v>
      </c>
    </row>
    <row r="4209">
      <c r="A4209" s="7" t="s">
        <v>338</v>
      </c>
      <c r="B4209" s="17" t="s">
        <v>339</v>
      </c>
      <c r="C4209" s="17">
        <v>111.0</v>
      </c>
      <c r="D4209" s="17">
        <v>3.250513968E7</v>
      </c>
      <c r="E4209" s="17">
        <v>2.2684853E7</v>
      </c>
      <c r="F4209" s="17">
        <v>3.0076328E7</v>
      </c>
      <c r="G4209" s="17">
        <v>3.9993605E7</v>
      </c>
      <c r="H4209" s="17">
        <v>5.1544712E7</v>
      </c>
    </row>
    <row r="4210">
      <c r="A4210" s="7" t="s">
        <v>8864</v>
      </c>
      <c r="B4210" s="17" t="s">
        <v>8865</v>
      </c>
      <c r="C4210" s="17">
        <v>63.0</v>
      </c>
      <c r="D4210" s="17">
        <v>2.220014494E7</v>
      </c>
      <c r="E4210" s="17">
        <v>6239773.0</v>
      </c>
      <c r="F4210" s="17">
        <v>1.179083E7</v>
      </c>
      <c r="G4210" s="17">
        <v>1.9202316E7</v>
      </c>
      <c r="H4210" s="17">
        <v>6.8724764E7</v>
      </c>
    </row>
    <row r="4211">
      <c r="A4211" s="7" t="s">
        <v>8866</v>
      </c>
      <c r="B4211" s="17" t="s">
        <v>8867</v>
      </c>
      <c r="C4211" s="17">
        <v>130.0</v>
      </c>
      <c r="D4211" s="17">
        <v>1.465208228E7</v>
      </c>
      <c r="E4211" s="17">
        <v>5701893.0</v>
      </c>
      <c r="F4211" s="17">
        <v>1.0056734E7</v>
      </c>
      <c r="G4211" s="17">
        <v>1.8005709E7</v>
      </c>
      <c r="H4211" s="17">
        <v>3.2945764E7</v>
      </c>
    </row>
    <row r="4212">
      <c r="A4212" s="7" t="s">
        <v>8868</v>
      </c>
      <c r="B4212" s="17" t="s">
        <v>8869</v>
      </c>
      <c r="C4212" s="17">
        <v>106.0</v>
      </c>
      <c r="D4212" s="17">
        <v>1.428544657E7</v>
      </c>
      <c r="E4212" s="17">
        <v>4144000.0</v>
      </c>
      <c r="F4212" s="17">
        <v>7014736.0</v>
      </c>
      <c r="G4212" s="17">
        <v>1.0927496E7</v>
      </c>
      <c r="H4212" s="17">
        <v>2.7479017E7</v>
      </c>
    </row>
    <row r="4213">
      <c r="A4213" s="7" t="s">
        <v>8870</v>
      </c>
      <c r="B4213" s="17" t="s">
        <v>8871</v>
      </c>
      <c r="C4213" s="17">
        <v>21.0</v>
      </c>
      <c r="D4213" s="17">
        <v>2.642415057E7</v>
      </c>
      <c r="E4213" s="17">
        <v>1.5354485E7</v>
      </c>
      <c r="F4213" s="17">
        <v>2.6928188E7</v>
      </c>
      <c r="G4213" s="17">
        <v>3.0409885E7</v>
      </c>
      <c r="H4213" s="17">
        <v>3.2404639E7</v>
      </c>
    </row>
    <row r="4214">
      <c r="A4214" s="7" t="s">
        <v>8872</v>
      </c>
      <c r="B4214" s="17" t="s">
        <v>8873</v>
      </c>
      <c r="C4214" s="17">
        <v>842.0</v>
      </c>
      <c r="D4214" s="17">
        <v>1.468131853E7</v>
      </c>
      <c r="E4214" s="17">
        <v>7391400.0</v>
      </c>
      <c r="F4214" s="17">
        <v>1.0627187E7</v>
      </c>
      <c r="G4214" s="17">
        <v>1.3894816E7</v>
      </c>
      <c r="H4214" s="17">
        <v>2.9372071E7</v>
      </c>
    </row>
    <row r="4215">
      <c r="A4215" s="7" t="s">
        <v>8874</v>
      </c>
      <c r="B4215" s="17" t="s">
        <v>8875</v>
      </c>
      <c r="C4215" s="17">
        <v>29257.0</v>
      </c>
      <c r="D4215" s="17">
        <v>1.532004637E7</v>
      </c>
      <c r="E4215" s="17">
        <v>6925494.0</v>
      </c>
      <c r="F4215" s="17">
        <v>1.088315E7</v>
      </c>
      <c r="G4215" s="17">
        <v>1.6575666E7</v>
      </c>
      <c r="H4215" s="17">
        <v>2.6399929E7</v>
      </c>
    </row>
    <row r="4216">
      <c r="A4216" s="7" t="s">
        <v>8876</v>
      </c>
      <c r="B4216" s="17" t="s">
        <v>8877</v>
      </c>
      <c r="C4216" s="17">
        <v>378.0</v>
      </c>
      <c r="D4216" s="17">
        <v>1.306810388E7</v>
      </c>
      <c r="E4216" s="17">
        <v>7022716.0</v>
      </c>
      <c r="F4216" s="17">
        <v>8924000.0</v>
      </c>
      <c r="G4216" s="17">
        <v>1.5976816E7</v>
      </c>
      <c r="H4216" s="17">
        <v>2.7045078E7</v>
      </c>
    </row>
    <row r="4217">
      <c r="A4217" s="7" t="s">
        <v>8878</v>
      </c>
      <c r="B4217" s="17" t="s">
        <v>8879</v>
      </c>
      <c r="C4217" s="17">
        <v>189.0</v>
      </c>
      <c r="D4217" s="17">
        <v>8184662.709</v>
      </c>
      <c r="E4217" s="17">
        <v>6295586.0</v>
      </c>
      <c r="F4217" s="17">
        <v>7783588.0</v>
      </c>
      <c r="G4217" s="17">
        <v>9910285.0</v>
      </c>
      <c r="H4217" s="17">
        <v>1.2713648E7</v>
      </c>
    </row>
    <row r="4218">
      <c r="A4218" s="7" t="s">
        <v>8882</v>
      </c>
      <c r="B4218" s="17" t="s">
        <v>8883</v>
      </c>
      <c r="C4218" s="17">
        <v>1531.0</v>
      </c>
      <c r="D4218" s="17">
        <v>3.933951228E7</v>
      </c>
      <c r="E4218" s="17">
        <v>9786574.0</v>
      </c>
      <c r="F4218" s="17">
        <v>1.8483751E7</v>
      </c>
      <c r="G4218" s="17">
        <v>3.5800519E7</v>
      </c>
      <c r="H4218" s="17">
        <v>8.0644234E7</v>
      </c>
    </row>
    <row r="4219">
      <c r="A4219" s="7" t="s">
        <v>8884</v>
      </c>
      <c r="B4219" s="17" t="s">
        <v>8885</v>
      </c>
      <c r="C4219" s="17">
        <v>5.0</v>
      </c>
      <c r="D4219" s="17">
        <v>2683973.8</v>
      </c>
      <c r="E4219" s="17">
        <v>1837171.0</v>
      </c>
      <c r="F4219" s="17">
        <v>2585768.0</v>
      </c>
      <c r="G4219" s="17">
        <v>3333000.0</v>
      </c>
      <c r="H4219" s="17">
        <v>5100317.0</v>
      </c>
    </row>
    <row r="4220">
      <c r="A4220" s="7" t="s">
        <v>8886</v>
      </c>
      <c r="B4220" s="17" t="s">
        <v>8887</v>
      </c>
      <c r="C4220" s="17">
        <v>13.0</v>
      </c>
      <c r="D4220" s="17">
        <v>8234919.769</v>
      </c>
      <c r="E4220" s="17">
        <v>3736530.0</v>
      </c>
      <c r="F4220" s="17">
        <v>5673400.0</v>
      </c>
      <c r="G4220" s="17">
        <v>7501737.0</v>
      </c>
      <c r="H4220" s="17">
        <v>2.0229434E7</v>
      </c>
    </row>
    <row r="4221">
      <c r="A4221" s="7" t="s">
        <v>8890</v>
      </c>
      <c r="B4221" s="17" t="s">
        <v>8891</v>
      </c>
      <c r="C4221" s="17">
        <v>693.0</v>
      </c>
      <c r="D4221" s="17">
        <v>6631617.295</v>
      </c>
      <c r="E4221" s="17">
        <v>4068700.0</v>
      </c>
      <c r="F4221" s="17">
        <v>4987403.0</v>
      </c>
      <c r="G4221" s="17">
        <v>7054977.0</v>
      </c>
      <c r="H4221" s="17">
        <v>1.0921004E7</v>
      </c>
    </row>
    <row r="4222">
      <c r="A4222" s="7" t="s">
        <v>8892</v>
      </c>
      <c r="B4222" s="17" t="s">
        <v>8893</v>
      </c>
      <c r="C4222" s="17">
        <v>36.0</v>
      </c>
      <c r="D4222" s="17">
        <v>1.157018231E7</v>
      </c>
      <c r="E4222" s="17">
        <v>3140000.0</v>
      </c>
      <c r="F4222" s="17">
        <v>5062700.0</v>
      </c>
      <c r="G4222" s="17">
        <v>1.4725095E7</v>
      </c>
      <c r="H4222" s="17">
        <v>1.951054E7</v>
      </c>
    </row>
    <row r="4223">
      <c r="A4223" s="7" t="s">
        <v>8896</v>
      </c>
      <c r="B4223" s="17" t="s">
        <v>8897</v>
      </c>
      <c r="C4223" s="17">
        <v>6.0</v>
      </c>
      <c r="D4223" s="17">
        <v>3.18976705E7</v>
      </c>
      <c r="E4223" s="17">
        <v>6000000.0</v>
      </c>
      <c r="F4223" s="17">
        <v>1.2745758E7</v>
      </c>
      <c r="G4223" s="17">
        <v>1.9284516E7</v>
      </c>
      <c r="H4223" s="17">
        <v>1.33433744E8</v>
      </c>
    </row>
    <row r="4224">
      <c r="A4224" s="7" t="s">
        <v>8898</v>
      </c>
      <c r="B4224" s="17" t="s">
        <v>8899</v>
      </c>
      <c r="C4224" s="17">
        <v>1304.0</v>
      </c>
      <c r="D4224" s="17">
        <v>1.774534203E7</v>
      </c>
      <c r="E4224" s="17">
        <v>7398586.0</v>
      </c>
      <c r="F4224" s="17">
        <v>1.1503873E7</v>
      </c>
      <c r="G4224" s="17">
        <v>2.1527072E7</v>
      </c>
      <c r="H4224" s="17">
        <v>3.49878E7</v>
      </c>
    </row>
    <row r="4225">
      <c r="A4225" s="7" t="s">
        <v>8900</v>
      </c>
      <c r="B4225" s="17" t="s">
        <v>8901</v>
      </c>
      <c r="C4225" s="17">
        <v>826.0</v>
      </c>
      <c r="D4225" s="17">
        <v>9581017.486</v>
      </c>
      <c r="E4225" s="17">
        <v>4684336.0</v>
      </c>
      <c r="F4225" s="17">
        <v>6941471.0</v>
      </c>
      <c r="G4225" s="17">
        <v>1.1816132E7</v>
      </c>
      <c r="H4225" s="17">
        <v>1.7925297E7</v>
      </c>
    </row>
    <row r="4226">
      <c r="A4226" s="7" t="s">
        <v>8902</v>
      </c>
      <c r="B4226" s="17" t="s">
        <v>8903</v>
      </c>
      <c r="C4226" s="17">
        <v>63.0</v>
      </c>
      <c r="D4226" s="17">
        <v>7364052.429</v>
      </c>
      <c r="E4226" s="17">
        <v>5653149.0</v>
      </c>
      <c r="F4226" s="17">
        <v>6533066.0</v>
      </c>
      <c r="G4226" s="17">
        <v>7944416.0</v>
      </c>
      <c r="H4226" s="17">
        <v>9812713.0</v>
      </c>
    </row>
    <row r="4227">
      <c r="A4227" s="7" t="s">
        <v>8904</v>
      </c>
      <c r="B4227" s="17" t="s">
        <v>8905</v>
      </c>
      <c r="C4227" s="17">
        <v>20.0</v>
      </c>
      <c r="D4227" s="17">
        <v>2.027061245E7</v>
      </c>
      <c r="E4227" s="17">
        <v>7883947.0</v>
      </c>
      <c r="F4227" s="17">
        <v>1.2750446E7</v>
      </c>
      <c r="G4227" s="17">
        <v>2.0551219E7</v>
      </c>
      <c r="H4227" s="17">
        <v>4.3540067E7</v>
      </c>
    </row>
    <row r="4228">
      <c r="A4228" s="7" t="s">
        <v>8906</v>
      </c>
      <c r="B4228" s="17" t="s">
        <v>8907</v>
      </c>
      <c r="C4228" s="17">
        <v>342.0</v>
      </c>
      <c r="D4228" s="17">
        <v>1.669504309E7</v>
      </c>
      <c r="E4228" s="17">
        <v>6230580.0</v>
      </c>
      <c r="F4228" s="17">
        <v>9934652.0</v>
      </c>
      <c r="G4228" s="17">
        <v>2.167732E7</v>
      </c>
      <c r="H4228" s="17">
        <v>2.4514648E7</v>
      </c>
    </row>
    <row r="4229">
      <c r="A4229" s="7" t="s">
        <v>8908</v>
      </c>
      <c r="B4229" s="17" t="s">
        <v>8909</v>
      </c>
      <c r="C4229" s="17">
        <v>467.0</v>
      </c>
      <c r="D4229" s="17">
        <v>2.494216532E7</v>
      </c>
      <c r="E4229" s="17">
        <v>7462907.0</v>
      </c>
      <c r="F4229" s="17">
        <v>1.487443E7</v>
      </c>
      <c r="G4229" s="17">
        <v>3.2115625E7</v>
      </c>
      <c r="H4229" s="17">
        <v>5.3796586E7</v>
      </c>
    </row>
    <row r="4230">
      <c r="A4230" s="7" t="s">
        <v>8912</v>
      </c>
      <c r="B4230" s="17" t="s">
        <v>8913</v>
      </c>
      <c r="C4230" s="17">
        <v>400.0</v>
      </c>
      <c r="D4230" s="17">
        <v>1.883623612E7</v>
      </c>
      <c r="E4230" s="17">
        <v>5228350.0</v>
      </c>
      <c r="F4230" s="17">
        <v>8269767.0</v>
      </c>
      <c r="G4230" s="17">
        <v>1.3419938E7</v>
      </c>
      <c r="H4230" s="17">
        <v>3.1684791E7</v>
      </c>
    </row>
    <row r="4231">
      <c r="A4231" s="7" t="s">
        <v>8914</v>
      </c>
      <c r="B4231" s="17" t="s">
        <v>8915</v>
      </c>
      <c r="C4231" s="17">
        <v>557.0</v>
      </c>
      <c r="D4231" s="17">
        <v>2.944055959E7</v>
      </c>
      <c r="E4231" s="17">
        <v>7411399.0</v>
      </c>
      <c r="F4231" s="17">
        <v>1.4713226E7</v>
      </c>
      <c r="G4231" s="17">
        <v>2.974426E7</v>
      </c>
      <c r="H4231" s="17">
        <v>7.1707914E7</v>
      </c>
    </row>
    <row r="4232">
      <c r="A4232" s="7" t="s">
        <v>8916</v>
      </c>
      <c r="B4232" s="17" t="s">
        <v>8917</v>
      </c>
      <c r="C4232" s="17">
        <v>1916.0</v>
      </c>
      <c r="D4232" s="17">
        <v>4.24059843E7</v>
      </c>
      <c r="E4232" s="17">
        <v>1.0255284E7</v>
      </c>
      <c r="F4232" s="17">
        <v>1.9586269E7</v>
      </c>
      <c r="G4232" s="17">
        <v>5.0690527E7</v>
      </c>
      <c r="H4232" s="17">
        <v>1.02690739E8</v>
      </c>
    </row>
    <row r="4233">
      <c r="A4233" s="7" t="s">
        <v>8918</v>
      </c>
      <c r="B4233" s="17" t="s">
        <v>8919</v>
      </c>
      <c r="C4233" s="17">
        <v>21.0</v>
      </c>
      <c r="D4233" s="17">
        <v>2.81565279E7</v>
      </c>
      <c r="E4233" s="17">
        <v>1.3300436E7</v>
      </c>
      <c r="F4233" s="17">
        <v>1.6668108E7</v>
      </c>
      <c r="G4233" s="17">
        <v>2.7492645E7</v>
      </c>
      <c r="H4233" s="17">
        <v>4.3033271E7</v>
      </c>
    </row>
    <row r="4234">
      <c r="A4234" s="7" t="s">
        <v>8920</v>
      </c>
      <c r="B4234" s="17" t="s">
        <v>8921</v>
      </c>
      <c r="C4234" s="17">
        <v>120.0</v>
      </c>
      <c r="D4234" s="17">
        <v>3.876545041E7</v>
      </c>
      <c r="E4234" s="17">
        <v>1.5290155E7</v>
      </c>
      <c r="F4234" s="17">
        <v>2.8534002E7</v>
      </c>
      <c r="G4234" s="17">
        <v>5.4009667E7</v>
      </c>
      <c r="H4234" s="17">
        <v>6.7774256E7</v>
      </c>
    </row>
    <row r="4235">
      <c r="A4235" s="7" t="s">
        <v>8922</v>
      </c>
      <c r="B4235" s="17" t="s">
        <v>8923</v>
      </c>
      <c r="C4235" s="17">
        <v>178.0</v>
      </c>
      <c r="D4235" s="17">
        <v>4.452524726E7</v>
      </c>
      <c r="E4235" s="17">
        <v>3726115.0</v>
      </c>
      <c r="F4235" s="17">
        <v>6732202.0</v>
      </c>
      <c r="G4235" s="17">
        <v>1.5353184E7</v>
      </c>
      <c r="H4235" s="17">
        <v>1.78518291E8</v>
      </c>
    </row>
    <row r="4236">
      <c r="A4236" s="7" t="s">
        <v>8924</v>
      </c>
      <c r="B4236" s="17" t="s">
        <v>8925</v>
      </c>
      <c r="C4236" s="17">
        <v>438.0</v>
      </c>
      <c r="D4236" s="17">
        <v>4.483959582E7</v>
      </c>
      <c r="E4236" s="17">
        <v>7815221.0</v>
      </c>
      <c r="F4236" s="17">
        <v>1.74122E7</v>
      </c>
      <c r="G4236" s="17">
        <v>5.1687309E7</v>
      </c>
      <c r="H4236" s="17">
        <v>1.1335465E8</v>
      </c>
    </row>
    <row r="4237">
      <c r="A4237" s="7" t="s">
        <v>1252</v>
      </c>
      <c r="B4237" s="17" t="s">
        <v>1253</v>
      </c>
      <c r="C4237" s="17">
        <v>562.0</v>
      </c>
      <c r="D4237" s="17">
        <v>1.580005211E7</v>
      </c>
      <c r="E4237" s="17">
        <v>6658188.0</v>
      </c>
      <c r="F4237" s="17">
        <v>1.1239618E7</v>
      </c>
      <c r="G4237" s="17">
        <v>1.8189431E7</v>
      </c>
      <c r="H4237" s="17">
        <v>3.4072163E7</v>
      </c>
    </row>
    <row r="4238">
      <c r="A4238" s="7" t="s">
        <v>1255</v>
      </c>
      <c r="B4238" s="17" t="s">
        <v>1256</v>
      </c>
      <c r="C4238" s="17">
        <v>7.0</v>
      </c>
      <c r="D4238" s="17">
        <v>2.193940029E7</v>
      </c>
      <c r="E4238" s="17">
        <v>1.4421781E7</v>
      </c>
      <c r="F4238" s="17">
        <v>2.0065767E7</v>
      </c>
      <c r="G4238" s="17">
        <v>3.2330255E7</v>
      </c>
      <c r="H4238" s="17">
        <v>3.891632E7</v>
      </c>
    </row>
    <row r="4239">
      <c r="A4239" s="7" t="s">
        <v>1257</v>
      </c>
      <c r="B4239" s="17" t="s">
        <v>1258</v>
      </c>
      <c r="C4239" s="17">
        <v>41.0</v>
      </c>
      <c r="D4239" s="17">
        <v>2.057403854E7</v>
      </c>
      <c r="E4239" s="17">
        <v>8584000.0</v>
      </c>
      <c r="F4239" s="17">
        <v>1.5478288E7</v>
      </c>
      <c r="G4239" s="17">
        <v>2.4205453E7</v>
      </c>
      <c r="H4239" s="17">
        <v>4.3199076E7</v>
      </c>
    </row>
    <row r="4240">
      <c r="A4240" s="7" t="s">
        <v>287</v>
      </c>
      <c r="B4240" s="17" t="s">
        <v>134</v>
      </c>
      <c r="C4240" s="17">
        <v>75.0</v>
      </c>
      <c r="D4240" s="17">
        <v>1.153965456E7</v>
      </c>
      <c r="E4240" s="17">
        <v>4991200.0</v>
      </c>
      <c r="F4240" s="17">
        <v>6797567.0</v>
      </c>
      <c r="G4240" s="17">
        <v>1.1059353E7</v>
      </c>
      <c r="H4240" s="17">
        <v>2.3451383E7</v>
      </c>
    </row>
    <row r="4241">
      <c r="A4241" s="7" t="s">
        <v>288</v>
      </c>
      <c r="B4241" s="17" t="s">
        <v>141</v>
      </c>
      <c r="C4241" s="17">
        <v>633.0</v>
      </c>
      <c r="D4241" s="17">
        <v>2.698272133E7</v>
      </c>
      <c r="E4241" s="17">
        <v>1.1383807E7</v>
      </c>
      <c r="F4241" s="17">
        <v>2.2590744E7</v>
      </c>
      <c r="G4241" s="17">
        <v>3.8699101E7</v>
      </c>
      <c r="H4241" s="17">
        <v>4.7524729E7</v>
      </c>
    </row>
    <row r="4242">
      <c r="A4242" s="7" t="s">
        <v>291</v>
      </c>
      <c r="B4242" s="17" t="s">
        <v>146</v>
      </c>
      <c r="C4242" s="17">
        <v>11.0</v>
      </c>
      <c r="D4242" s="17">
        <v>1.869424309E7</v>
      </c>
      <c r="E4242" s="17">
        <v>8095033.0</v>
      </c>
      <c r="F4242" s="17">
        <v>1.9275589E7</v>
      </c>
      <c r="G4242" s="17">
        <v>2.9635692E7</v>
      </c>
      <c r="H4242" s="17">
        <v>3.1803494E7</v>
      </c>
    </row>
    <row r="4243">
      <c r="A4243" s="7" t="s">
        <v>1259</v>
      </c>
      <c r="B4243" s="17" t="s">
        <v>1260</v>
      </c>
      <c r="C4243" s="17">
        <v>1404.0</v>
      </c>
      <c r="D4243" s="17">
        <v>3.084408148E7</v>
      </c>
      <c r="E4243" s="17">
        <v>1.0283672E7</v>
      </c>
      <c r="F4243" s="17">
        <v>1.8222369E7</v>
      </c>
      <c r="G4243" s="17">
        <v>3.4208434E7</v>
      </c>
      <c r="H4243" s="17">
        <v>7.0790449E7</v>
      </c>
    </row>
    <row r="4244">
      <c r="A4244" s="7" t="s">
        <v>8926</v>
      </c>
      <c r="B4244" s="17" t="s">
        <v>8927</v>
      </c>
      <c r="C4244" s="17">
        <v>82.0</v>
      </c>
      <c r="D4244" s="17">
        <v>3.435912807E7</v>
      </c>
      <c r="E4244" s="17">
        <v>1.1401199E7</v>
      </c>
      <c r="F4244" s="17">
        <v>1.706049E7</v>
      </c>
      <c r="G4244" s="17">
        <v>2.8197046E7</v>
      </c>
      <c r="H4244" s="17">
        <v>5.5021026E7</v>
      </c>
    </row>
    <row r="4245">
      <c r="A4245" s="7" t="s">
        <v>8928</v>
      </c>
      <c r="B4245" s="17" t="s">
        <v>8929</v>
      </c>
      <c r="C4245" s="17">
        <v>10931.0</v>
      </c>
      <c r="D4245" s="17">
        <v>1.627621399E7</v>
      </c>
      <c r="E4245" s="17">
        <v>8115862.0</v>
      </c>
      <c r="F4245" s="17">
        <v>1.2250721E7</v>
      </c>
      <c r="G4245" s="17">
        <v>1.973805E7</v>
      </c>
      <c r="H4245" s="17">
        <v>2.743711E7</v>
      </c>
    </row>
    <row r="4246">
      <c r="A4246" s="7" t="s">
        <v>8930</v>
      </c>
      <c r="B4246" s="17" t="s">
        <v>8931</v>
      </c>
      <c r="C4246" s="17">
        <v>25.0</v>
      </c>
      <c r="D4246" s="17">
        <v>1.798389372E7</v>
      </c>
      <c r="E4246" s="17">
        <v>7847417.0</v>
      </c>
      <c r="F4246" s="17">
        <v>9261500.0</v>
      </c>
      <c r="G4246" s="17">
        <v>2.8469857E7</v>
      </c>
      <c r="H4246" s="17">
        <v>4.7441173E7</v>
      </c>
    </row>
    <row r="4247">
      <c r="A4247" s="7" t="s">
        <v>8932</v>
      </c>
      <c r="B4247" s="17" t="s">
        <v>8933</v>
      </c>
      <c r="C4247" s="17">
        <v>104340.0</v>
      </c>
      <c r="D4247" s="17">
        <v>1.472422536E7</v>
      </c>
      <c r="E4247" s="17">
        <v>6612273.0</v>
      </c>
      <c r="F4247" s="17">
        <v>1.0290015E7</v>
      </c>
      <c r="G4247" s="17">
        <v>1.5865E7</v>
      </c>
      <c r="H4247" s="17">
        <v>2.5617896E7</v>
      </c>
    </row>
    <row r="4248">
      <c r="A4248" s="7" t="s">
        <v>8934</v>
      </c>
      <c r="B4248" s="17" t="s">
        <v>8935</v>
      </c>
      <c r="C4248" s="17">
        <v>2902.0</v>
      </c>
      <c r="D4248" s="17">
        <v>1.676707209E7</v>
      </c>
      <c r="E4248" s="17">
        <v>8735118.0</v>
      </c>
      <c r="F4248" s="17">
        <v>1.329826E7</v>
      </c>
      <c r="G4248" s="17">
        <v>2.0841498E7</v>
      </c>
      <c r="H4248" s="17">
        <v>3.361543E7</v>
      </c>
    </row>
    <row r="4249">
      <c r="A4249" s="7" t="s">
        <v>8936</v>
      </c>
      <c r="B4249" s="17" t="s">
        <v>8937</v>
      </c>
      <c r="C4249" s="17">
        <v>16.0</v>
      </c>
      <c r="D4249" s="17">
        <v>1.671430244E7</v>
      </c>
      <c r="E4249" s="17">
        <v>8909240.0</v>
      </c>
      <c r="F4249" s="17">
        <v>1.428672E7</v>
      </c>
      <c r="G4249" s="17">
        <v>1.7613549E7</v>
      </c>
      <c r="H4249" s="17">
        <v>3.5515279E7</v>
      </c>
    </row>
    <row r="4250">
      <c r="A4250" s="7" t="s">
        <v>8938</v>
      </c>
      <c r="B4250" s="17" t="s">
        <v>8939</v>
      </c>
      <c r="C4250" s="17">
        <v>2202.0</v>
      </c>
      <c r="D4250" s="17">
        <v>1.062514451E7</v>
      </c>
      <c r="E4250" s="17">
        <v>5186898.0</v>
      </c>
      <c r="F4250" s="17">
        <v>6671917.0</v>
      </c>
      <c r="G4250" s="17">
        <v>1.0942259E7</v>
      </c>
      <c r="H4250" s="17">
        <v>1.6705055E7</v>
      </c>
    </row>
    <row r="4251">
      <c r="A4251" s="7" t="s">
        <v>8940</v>
      </c>
      <c r="B4251" s="17" t="s">
        <v>8941</v>
      </c>
      <c r="C4251" s="17">
        <v>3298.0</v>
      </c>
      <c r="D4251" s="17">
        <v>8173653.477</v>
      </c>
      <c r="E4251" s="17">
        <v>3791646.0</v>
      </c>
      <c r="F4251" s="17">
        <v>5722898.0</v>
      </c>
      <c r="G4251" s="17">
        <v>9353792.0</v>
      </c>
      <c r="H4251" s="17">
        <v>1.5022524E7</v>
      </c>
    </row>
    <row r="4252">
      <c r="A4252" s="7" t="s">
        <v>8942</v>
      </c>
      <c r="B4252" s="17" t="s">
        <v>8943</v>
      </c>
      <c r="C4252" s="17">
        <v>37.0</v>
      </c>
      <c r="D4252" s="17">
        <v>8758473.5</v>
      </c>
      <c r="E4252" s="17">
        <v>2004500.0</v>
      </c>
      <c r="F4252" s="17">
        <v>4923682.0</v>
      </c>
      <c r="G4252" s="17">
        <v>1.1935E7</v>
      </c>
      <c r="H4252" s="17">
        <v>2.4129417E7</v>
      </c>
    </row>
    <row r="4253">
      <c r="A4253" s="7" t="s">
        <v>8944</v>
      </c>
      <c r="B4253" s="17" t="s">
        <v>8945</v>
      </c>
      <c r="C4253" s="17">
        <v>28.0</v>
      </c>
      <c r="D4253" s="17">
        <v>1.897975139E7</v>
      </c>
      <c r="E4253" s="17">
        <v>4581382.0</v>
      </c>
      <c r="F4253" s="17">
        <v>7483134.0</v>
      </c>
      <c r="G4253" s="17">
        <v>1.6500203E7</v>
      </c>
      <c r="H4253" s="17">
        <v>3.5819659E7</v>
      </c>
    </row>
    <row r="4254">
      <c r="A4254" s="7" t="s">
        <v>8946</v>
      </c>
      <c r="B4254" s="17" t="s">
        <v>8947</v>
      </c>
      <c r="C4254" s="17">
        <v>918.0</v>
      </c>
      <c r="D4254" s="17">
        <v>7235267.709</v>
      </c>
      <c r="E4254" s="17">
        <v>3377123.0</v>
      </c>
      <c r="F4254" s="17">
        <v>4676782.0</v>
      </c>
      <c r="G4254" s="17">
        <v>7831172.0</v>
      </c>
      <c r="H4254" s="17">
        <v>1.4779857E7</v>
      </c>
    </row>
    <row r="4255">
      <c r="A4255" s="7" t="s">
        <v>8948</v>
      </c>
      <c r="B4255" s="17" t="s">
        <v>8949</v>
      </c>
      <c r="C4255" s="17">
        <v>31.0</v>
      </c>
      <c r="D4255" s="17">
        <v>1.20250651E7</v>
      </c>
      <c r="E4255" s="17">
        <v>3929378.0</v>
      </c>
      <c r="F4255" s="17">
        <v>7761243.0</v>
      </c>
      <c r="G4255" s="17">
        <v>1.4372247E7</v>
      </c>
      <c r="H4255" s="17">
        <v>2.2611085E7</v>
      </c>
    </row>
    <row r="4256">
      <c r="A4256" s="7" t="s">
        <v>1261</v>
      </c>
      <c r="B4256" s="17" t="s">
        <v>1262</v>
      </c>
      <c r="C4256" s="17">
        <v>12.0</v>
      </c>
      <c r="D4256" s="17">
        <v>2.725899575E7</v>
      </c>
      <c r="E4256" s="17">
        <v>5870398.0</v>
      </c>
      <c r="F4256" s="17">
        <v>2.1837448E7</v>
      </c>
      <c r="G4256" s="17">
        <v>3.6365059E7</v>
      </c>
      <c r="H4256" s="17">
        <v>4.1206217E7</v>
      </c>
    </row>
    <row r="4257">
      <c r="A4257" s="7" t="s">
        <v>1263</v>
      </c>
      <c r="B4257" s="17" t="s">
        <v>1264</v>
      </c>
      <c r="C4257" s="17">
        <v>310.0</v>
      </c>
      <c r="D4257" s="17">
        <v>3.040427431E7</v>
      </c>
      <c r="E4257" s="17">
        <v>1.0360665E7</v>
      </c>
      <c r="F4257" s="17">
        <v>1.8875525E7</v>
      </c>
      <c r="G4257" s="17">
        <v>3.3109085E7</v>
      </c>
      <c r="H4257" s="17">
        <v>5.9732539E7</v>
      </c>
    </row>
    <row r="4258">
      <c r="A4258" s="7" t="s">
        <v>1265</v>
      </c>
      <c r="B4258" s="17" t="s">
        <v>1266</v>
      </c>
      <c r="C4258" s="17">
        <v>53.0</v>
      </c>
      <c r="D4258" s="17">
        <v>1.551512121E7</v>
      </c>
      <c r="E4258" s="17">
        <v>5939000.0</v>
      </c>
      <c r="F4258" s="17">
        <v>9500300.0</v>
      </c>
      <c r="G4258" s="17">
        <v>1.41505E7</v>
      </c>
      <c r="H4258" s="17">
        <v>2.6180913E7</v>
      </c>
    </row>
    <row r="4259">
      <c r="A4259" s="7" t="s">
        <v>1267</v>
      </c>
      <c r="B4259" s="17" t="s">
        <v>1268</v>
      </c>
      <c r="C4259" s="17">
        <v>45.0</v>
      </c>
      <c r="D4259" s="17">
        <v>2.535305138E7</v>
      </c>
      <c r="E4259" s="17">
        <v>4361366.0</v>
      </c>
      <c r="F4259" s="17">
        <v>1.0024992E7</v>
      </c>
      <c r="G4259" s="17">
        <v>2.7573672E7</v>
      </c>
      <c r="H4259" s="17">
        <v>9.016716E7</v>
      </c>
    </row>
    <row r="4260">
      <c r="A4260" s="7" t="s">
        <v>1269</v>
      </c>
      <c r="B4260" s="17" t="s">
        <v>1270</v>
      </c>
      <c r="C4260" s="17">
        <v>21.0</v>
      </c>
      <c r="D4260" s="17">
        <v>9.01091519E7</v>
      </c>
      <c r="E4260" s="17">
        <v>3.4018728E7</v>
      </c>
      <c r="F4260" s="17">
        <v>5.0879972E7</v>
      </c>
      <c r="G4260" s="17">
        <v>1.0527407E8</v>
      </c>
      <c r="H4260" s="17">
        <v>1.61903528E8</v>
      </c>
    </row>
    <row r="4261">
      <c r="A4261" s="7" t="s">
        <v>1271</v>
      </c>
      <c r="B4261" s="17" t="s">
        <v>1272</v>
      </c>
      <c r="C4261" s="17">
        <v>88.0</v>
      </c>
      <c r="D4261" s="17">
        <v>3.731866207E7</v>
      </c>
      <c r="E4261" s="17">
        <v>9653507.0</v>
      </c>
      <c r="F4261" s="17">
        <v>2.3121568E7</v>
      </c>
      <c r="G4261" s="17">
        <v>4.6599401E7</v>
      </c>
      <c r="H4261" s="17">
        <v>8.2989283E7</v>
      </c>
    </row>
    <row r="4262">
      <c r="A4262" s="7" t="s">
        <v>1273</v>
      </c>
      <c r="B4262" s="17" t="s">
        <v>1274</v>
      </c>
      <c r="C4262" s="17">
        <v>43.0</v>
      </c>
      <c r="D4262" s="17">
        <v>8739434.341</v>
      </c>
      <c r="E4262" s="17">
        <v>5153115.0</v>
      </c>
      <c r="F4262" s="17">
        <v>6552785.0</v>
      </c>
      <c r="G4262" s="17">
        <v>7701450.0</v>
      </c>
      <c r="H4262" s="17">
        <v>1.72072E7</v>
      </c>
    </row>
    <row r="4263">
      <c r="A4263" s="7" t="s">
        <v>8950</v>
      </c>
      <c r="B4263" s="17" t="s">
        <v>8951</v>
      </c>
      <c r="C4263" s="17">
        <v>835.0</v>
      </c>
      <c r="D4263" s="17">
        <v>1.635117407E7</v>
      </c>
      <c r="E4263" s="17">
        <v>6528494.0</v>
      </c>
      <c r="F4263" s="17">
        <v>1.1224956E7</v>
      </c>
      <c r="G4263" s="17">
        <v>1.9887775E7</v>
      </c>
      <c r="H4263" s="17">
        <v>3.3126679E7</v>
      </c>
    </row>
    <row r="4264">
      <c r="A4264" s="7" t="s">
        <v>8952</v>
      </c>
      <c r="B4264" s="17" t="s">
        <v>8953</v>
      </c>
      <c r="C4264" s="17">
        <v>36536.0</v>
      </c>
      <c r="D4264" s="17">
        <v>1.141924819E7</v>
      </c>
      <c r="E4264" s="17">
        <v>3130000.0</v>
      </c>
      <c r="F4264" s="17">
        <v>5024774.0</v>
      </c>
      <c r="G4264" s="17">
        <v>1.01301E7</v>
      </c>
      <c r="H4264" s="17">
        <v>2.2537725E7</v>
      </c>
    </row>
    <row r="4265">
      <c r="A4265" s="7" t="s">
        <v>8954</v>
      </c>
      <c r="B4265" s="17" t="s">
        <v>8955</v>
      </c>
      <c r="C4265" s="17">
        <v>228.0</v>
      </c>
      <c r="D4265" s="17">
        <v>4.392209387E7</v>
      </c>
      <c r="E4265" s="17">
        <v>7069060.0</v>
      </c>
      <c r="F4265" s="17">
        <v>2.0343202E7</v>
      </c>
      <c r="G4265" s="17">
        <v>5.8134658E7</v>
      </c>
      <c r="H4265" s="17">
        <v>1.18344354E8</v>
      </c>
    </row>
    <row r="4266">
      <c r="A4266" s="7" t="s">
        <v>776</v>
      </c>
      <c r="B4266" s="17" t="s">
        <v>777</v>
      </c>
      <c r="C4266" s="17">
        <v>562.0</v>
      </c>
      <c r="D4266" s="17">
        <v>1.584669712E7</v>
      </c>
      <c r="E4266" s="17">
        <v>7627736.0</v>
      </c>
      <c r="F4266" s="17">
        <v>1.1597677E7</v>
      </c>
      <c r="G4266" s="17">
        <v>1.8170161E7</v>
      </c>
      <c r="H4266" s="17">
        <v>2.7352063E7</v>
      </c>
    </row>
    <row r="4267">
      <c r="A4267" s="7" t="s">
        <v>778</v>
      </c>
      <c r="B4267" s="17" t="s">
        <v>779</v>
      </c>
      <c r="C4267" s="17">
        <v>100.0</v>
      </c>
      <c r="D4267" s="17">
        <v>1.84609827E7</v>
      </c>
      <c r="E4267" s="17">
        <v>7443669.0</v>
      </c>
      <c r="F4267" s="17">
        <v>1.2815929E7</v>
      </c>
      <c r="G4267" s="17">
        <v>2.1270104E7</v>
      </c>
      <c r="H4267" s="17">
        <v>2.8629974E7</v>
      </c>
    </row>
    <row r="4268">
      <c r="A4268" s="7" t="s">
        <v>725</v>
      </c>
      <c r="B4268" s="17" t="s">
        <v>726</v>
      </c>
      <c r="C4268" s="17">
        <v>19.0</v>
      </c>
      <c r="D4268" s="17">
        <v>3.215901337E7</v>
      </c>
      <c r="E4268" s="17">
        <v>7852101.0</v>
      </c>
      <c r="F4268" s="17">
        <v>1.6427664E7</v>
      </c>
      <c r="G4268" s="17">
        <v>6.7773672E7</v>
      </c>
      <c r="H4268" s="17">
        <v>7.2452067E7</v>
      </c>
    </row>
    <row r="4269">
      <c r="A4269" s="7" t="s">
        <v>1275</v>
      </c>
      <c r="B4269" s="17" t="s">
        <v>1276</v>
      </c>
      <c r="C4269" s="17">
        <v>43.0</v>
      </c>
      <c r="D4269" s="17">
        <v>1.166878502E7</v>
      </c>
      <c r="E4269" s="17">
        <v>5455193.0</v>
      </c>
      <c r="F4269" s="17">
        <v>8364930.0</v>
      </c>
      <c r="G4269" s="17">
        <v>1.5265167E7</v>
      </c>
      <c r="H4269" s="17">
        <v>2.624875E7</v>
      </c>
    </row>
    <row r="4270">
      <c r="A4270" s="7" t="s">
        <v>8956</v>
      </c>
      <c r="B4270" s="17" t="s">
        <v>8957</v>
      </c>
      <c r="C4270" s="17">
        <v>1459.0</v>
      </c>
      <c r="D4270" s="17">
        <v>8043135.518</v>
      </c>
      <c r="E4270" s="17">
        <v>4512092.0</v>
      </c>
      <c r="F4270" s="17">
        <v>6300981.0</v>
      </c>
      <c r="G4270" s="17">
        <v>8865570.0</v>
      </c>
      <c r="H4270" s="17">
        <v>1.3056615E7</v>
      </c>
    </row>
    <row r="4271">
      <c r="A4271" s="7" t="s">
        <v>8958</v>
      </c>
      <c r="B4271" s="17" t="s">
        <v>8959</v>
      </c>
      <c r="C4271" s="17">
        <v>1397.0</v>
      </c>
      <c r="D4271" s="17">
        <v>1.00059356E7</v>
      </c>
      <c r="E4271" s="17">
        <v>5198134.0</v>
      </c>
      <c r="F4271" s="17">
        <v>7400000.0</v>
      </c>
      <c r="G4271" s="17">
        <v>1.1978421E7</v>
      </c>
      <c r="H4271" s="17">
        <v>1.6921739E7</v>
      </c>
    </row>
    <row r="4272">
      <c r="A4272" s="7" t="s">
        <v>8960</v>
      </c>
      <c r="B4272" s="17" t="s">
        <v>8961</v>
      </c>
      <c r="C4272" s="17">
        <v>358.0</v>
      </c>
      <c r="D4272" s="17">
        <v>9583403.134</v>
      </c>
      <c r="E4272" s="17">
        <v>3471625.0</v>
      </c>
      <c r="F4272" s="17">
        <v>5563900.0</v>
      </c>
      <c r="G4272" s="17">
        <v>9682101.0</v>
      </c>
      <c r="H4272" s="17">
        <v>1.6073251E7</v>
      </c>
    </row>
    <row r="4273">
      <c r="A4273" s="7" t="s">
        <v>8962</v>
      </c>
      <c r="B4273" s="17" t="s">
        <v>8963</v>
      </c>
      <c r="C4273" s="17">
        <v>109.0</v>
      </c>
      <c r="D4273" s="17">
        <v>1.095981142E7</v>
      </c>
      <c r="E4273" s="17">
        <v>4516124.0</v>
      </c>
      <c r="F4273" s="17">
        <v>7027825.0</v>
      </c>
      <c r="G4273" s="17">
        <v>1.2982785E7</v>
      </c>
      <c r="H4273" s="17">
        <v>2.3540995E7</v>
      </c>
    </row>
    <row r="4274">
      <c r="A4274" s="7" t="s">
        <v>8964</v>
      </c>
      <c r="B4274" s="17" t="s">
        <v>8965</v>
      </c>
      <c r="C4274" s="17">
        <v>131.0</v>
      </c>
      <c r="D4274" s="17">
        <v>2.169161474E7</v>
      </c>
      <c r="E4274" s="17">
        <v>8628900.0</v>
      </c>
      <c r="F4274" s="17">
        <v>1.5147403E7</v>
      </c>
      <c r="G4274" s="17">
        <v>2.1794542E7</v>
      </c>
      <c r="H4274" s="17">
        <v>3.2886746E7</v>
      </c>
    </row>
    <row r="4275">
      <c r="A4275" s="7" t="s">
        <v>8966</v>
      </c>
      <c r="B4275" s="17" t="s">
        <v>8967</v>
      </c>
      <c r="C4275" s="17">
        <v>7.0</v>
      </c>
      <c r="D4275" s="17">
        <v>4717476.143</v>
      </c>
      <c r="E4275" s="17">
        <v>2166829.0</v>
      </c>
      <c r="F4275" s="17">
        <v>4454118.0</v>
      </c>
      <c r="G4275" s="17">
        <v>5013147.0</v>
      </c>
      <c r="H4275" s="17">
        <v>1.084746E7</v>
      </c>
    </row>
    <row r="4276">
      <c r="A4276" s="7" t="s">
        <v>8968</v>
      </c>
      <c r="B4276" s="17" t="s">
        <v>8969</v>
      </c>
      <c r="C4276" s="17">
        <v>37.0</v>
      </c>
      <c r="D4276" s="17">
        <v>9118683.649</v>
      </c>
      <c r="E4276" s="17">
        <v>4791612.0</v>
      </c>
      <c r="F4276" s="17">
        <v>5921811.0</v>
      </c>
      <c r="G4276" s="17">
        <v>1.0883972E7</v>
      </c>
      <c r="H4276" s="17">
        <v>1.2740598E7</v>
      </c>
    </row>
    <row r="4277">
      <c r="A4277" s="7" t="s">
        <v>1277</v>
      </c>
      <c r="B4277" s="17" t="s">
        <v>1278</v>
      </c>
      <c r="C4277" s="17">
        <v>61.0</v>
      </c>
      <c r="D4277" s="17">
        <v>1.074432948E7</v>
      </c>
      <c r="E4277" s="17">
        <v>2617859.0</v>
      </c>
      <c r="F4277" s="17">
        <v>3746700.0</v>
      </c>
      <c r="G4277" s="17">
        <v>8410531.0</v>
      </c>
      <c r="H4277" s="17">
        <v>1.5773119E7</v>
      </c>
    </row>
    <row r="4278">
      <c r="A4278" s="7" t="s">
        <v>8970</v>
      </c>
      <c r="B4278" s="17" t="s">
        <v>8971</v>
      </c>
      <c r="C4278" s="17">
        <v>74.0</v>
      </c>
      <c r="D4278" s="17">
        <v>1.704640786E7</v>
      </c>
      <c r="E4278" s="17">
        <v>9539414.0</v>
      </c>
      <c r="F4278" s="17">
        <v>1.2263964E7</v>
      </c>
      <c r="G4278" s="17">
        <v>1.8532328E7</v>
      </c>
      <c r="H4278" s="17">
        <v>2.427913E7</v>
      </c>
    </row>
    <row r="4279">
      <c r="A4279" s="7" t="s">
        <v>1279</v>
      </c>
      <c r="B4279" s="17" t="s">
        <v>1280</v>
      </c>
      <c r="C4279" s="17">
        <v>634.0</v>
      </c>
      <c r="D4279" s="17">
        <v>9801907.954</v>
      </c>
      <c r="E4279" s="17">
        <v>5011458.0</v>
      </c>
      <c r="F4279" s="17">
        <v>7302246.0</v>
      </c>
      <c r="G4279" s="17">
        <v>1.0749394E7</v>
      </c>
      <c r="H4279" s="17">
        <v>1.7053883E7</v>
      </c>
    </row>
    <row r="4280">
      <c r="A4280" s="7" t="s">
        <v>8972</v>
      </c>
      <c r="B4280" s="17" t="s">
        <v>8973</v>
      </c>
      <c r="C4280" s="17">
        <v>652.0</v>
      </c>
      <c r="D4280" s="17">
        <v>7955223.805</v>
      </c>
      <c r="E4280" s="17">
        <v>4541300.0</v>
      </c>
      <c r="F4280" s="17">
        <v>7555300.0</v>
      </c>
      <c r="G4280" s="17">
        <v>8531100.0</v>
      </c>
      <c r="H4280" s="17">
        <v>1.251534E7</v>
      </c>
    </row>
    <row r="4281">
      <c r="A4281" s="7" t="s">
        <v>8974</v>
      </c>
      <c r="B4281" s="17" t="s">
        <v>8975</v>
      </c>
      <c r="C4281" s="17">
        <v>88.0</v>
      </c>
      <c r="D4281" s="17">
        <v>1.470088682E7</v>
      </c>
      <c r="E4281" s="17">
        <v>4877074.0</v>
      </c>
      <c r="F4281" s="17">
        <v>7739724.0</v>
      </c>
      <c r="G4281" s="17">
        <v>1.4570151E7</v>
      </c>
      <c r="H4281" s="17">
        <v>2.4086851E7</v>
      </c>
    </row>
    <row r="4282">
      <c r="A4282" s="7" t="s">
        <v>8976</v>
      </c>
      <c r="B4282" s="17" t="s">
        <v>8977</v>
      </c>
      <c r="C4282" s="17">
        <v>9.0</v>
      </c>
      <c r="D4282" s="17">
        <v>8231029.111</v>
      </c>
      <c r="E4282" s="17">
        <v>4662089.0</v>
      </c>
      <c r="F4282" s="17">
        <v>4746905.0</v>
      </c>
      <c r="G4282" s="17">
        <v>6454916.0</v>
      </c>
      <c r="H4282" s="17">
        <v>2.5203177E7</v>
      </c>
    </row>
    <row r="4283">
      <c r="A4283" s="7" t="s">
        <v>8978</v>
      </c>
      <c r="B4283" s="17" t="s">
        <v>8979</v>
      </c>
      <c r="C4283" s="17">
        <v>20.0</v>
      </c>
      <c r="D4283" s="17">
        <v>9902099.5</v>
      </c>
      <c r="E4283" s="17">
        <v>6368500.0</v>
      </c>
      <c r="F4283" s="17">
        <v>7986600.0</v>
      </c>
      <c r="G4283" s="17">
        <v>1.2846268E7</v>
      </c>
      <c r="H4283" s="17">
        <v>1.4014621E7</v>
      </c>
    </row>
    <row r="4284">
      <c r="A4284" s="7" t="s">
        <v>8980</v>
      </c>
      <c r="B4284" s="17" t="s">
        <v>8981</v>
      </c>
      <c r="C4284" s="17">
        <v>6.0</v>
      </c>
      <c r="D4284" s="17">
        <v>1.114295667E7</v>
      </c>
      <c r="E4284" s="17">
        <v>6918924.0</v>
      </c>
      <c r="F4284" s="17">
        <v>8511900.0</v>
      </c>
      <c r="G4284" s="17">
        <v>1.738472E7</v>
      </c>
      <c r="H4284" s="17">
        <v>2.3539521E7</v>
      </c>
    </row>
    <row r="4285">
      <c r="A4285" s="7" t="s">
        <v>8982</v>
      </c>
      <c r="B4285" s="17" t="s">
        <v>8983</v>
      </c>
      <c r="C4285" s="17">
        <v>2009.0</v>
      </c>
      <c r="D4285" s="17">
        <v>5014810.596</v>
      </c>
      <c r="E4285" s="17">
        <v>1835670.0</v>
      </c>
      <c r="F4285" s="17">
        <v>2492860.0</v>
      </c>
      <c r="G4285" s="17">
        <v>4442631.0</v>
      </c>
      <c r="H4285" s="17">
        <v>8828800.0</v>
      </c>
    </row>
    <row r="4286">
      <c r="A4286" s="7" t="s">
        <v>8984</v>
      </c>
      <c r="B4286" s="17" t="s">
        <v>8985</v>
      </c>
      <c r="C4286" s="17">
        <v>46.0</v>
      </c>
      <c r="D4286" s="17">
        <v>1.270289367E7</v>
      </c>
      <c r="E4286" s="17">
        <v>4623258.0</v>
      </c>
      <c r="F4286" s="17">
        <v>7625429.0</v>
      </c>
      <c r="G4286" s="17">
        <v>9337018.0</v>
      </c>
      <c r="H4286" s="17">
        <v>1.8963583E7</v>
      </c>
    </row>
    <row r="4287">
      <c r="A4287" s="7" t="s">
        <v>8986</v>
      </c>
      <c r="B4287" s="17" t="s">
        <v>8987</v>
      </c>
      <c r="C4287" s="17">
        <v>444.0</v>
      </c>
      <c r="D4287" s="17">
        <v>8693751.712</v>
      </c>
      <c r="E4287" s="17">
        <v>5209873.0</v>
      </c>
      <c r="F4287" s="17">
        <v>7133044.0</v>
      </c>
      <c r="G4287" s="17">
        <v>1.0108997E7</v>
      </c>
      <c r="H4287" s="17">
        <v>1.4016376E7</v>
      </c>
    </row>
    <row r="4288">
      <c r="A4288" s="7" t="s">
        <v>8988</v>
      </c>
      <c r="B4288" s="17" t="s">
        <v>8989</v>
      </c>
      <c r="C4288" s="17">
        <v>94.0</v>
      </c>
      <c r="D4288" s="17">
        <v>1.348606302E7</v>
      </c>
      <c r="E4288" s="17">
        <v>5689881.0</v>
      </c>
      <c r="F4288" s="17">
        <v>7930000.0</v>
      </c>
      <c r="G4288" s="17">
        <v>1.22152E7</v>
      </c>
      <c r="H4288" s="17">
        <v>2.1047523E7</v>
      </c>
    </row>
    <row r="4289">
      <c r="A4289" s="7" t="s">
        <v>8992</v>
      </c>
      <c r="B4289" s="17" t="s">
        <v>8993</v>
      </c>
      <c r="C4289" s="17">
        <v>480.0</v>
      </c>
      <c r="D4289" s="17">
        <v>1.675028182E7</v>
      </c>
      <c r="E4289" s="17">
        <v>1.071235E7</v>
      </c>
      <c r="F4289" s="17">
        <v>1.3166621E7</v>
      </c>
      <c r="G4289" s="17">
        <v>1.7633E7</v>
      </c>
      <c r="H4289" s="17">
        <v>3.1024469E7</v>
      </c>
    </row>
    <row r="4290">
      <c r="A4290" s="7" t="s">
        <v>292</v>
      </c>
      <c r="B4290" s="17" t="s">
        <v>293</v>
      </c>
      <c r="C4290" s="17">
        <v>77.0</v>
      </c>
      <c r="D4290" s="17">
        <v>1.067667865E7</v>
      </c>
      <c r="E4290" s="17">
        <v>3887092.0</v>
      </c>
      <c r="F4290" s="17">
        <v>6229023.0</v>
      </c>
      <c r="G4290" s="17">
        <v>1.2063263E7</v>
      </c>
      <c r="H4290" s="17">
        <v>2.4405741E7</v>
      </c>
    </row>
    <row r="4291">
      <c r="A4291" s="7" t="s">
        <v>8994</v>
      </c>
      <c r="B4291" s="17" t="s">
        <v>8995</v>
      </c>
      <c r="C4291" s="17">
        <v>30.0</v>
      </c>
      <c r="D4291" s="17">
        <v>1.177425433E7</v>
      </c>
      <c r="E4291" s="17">
        <v>3821369.0</v>
      </c>
      <c r="F4291" s="17">
        <v>7225000.0</v>
      </c>
      <c r="G4291" s="17">
        <v>1.67768E7</v>
      </c>
      <c r="H4291" s="17">
        <v>2.36952E7</v>
      </c>
    </row>
    <row r="4292">
      <c r="A4292" s="7" t="s">
        <v>8996</v>
      </c>
      <c r="B4292" s="17" t="s">
        <v>8997</v>
      </c>
      <c r="C4292" s="17">
        <v>500.0</v>
      </c>
      <c r="D4292" s="17">
        <v>1.956230733E7</v>
      </c>
      <c r="E4292" s="17">
        <v>4595000.0</v>
      </c>
      <c r="F4292" s="17">
        <v>9436958.0</v>
      </c>
      <c r="G4292" s="17">
        <v>2.0067515E7</v>
      </c>
      <c r="H4292" s="17">
        <v>4.6899618E7</v>
      </c>
    </row>
    <row r="4293">
      <c r="A4293" s="7" t="s">
        <v>8998</v>
      </c>
      <c r="B4293" s="17" t="s">
        <v>8999</v>
      </c>
      <c r="C4293" s="17">
        <v>240.0</v>
      </c>
      <c r="D4293" s="17">
        <v>2.207500591E7</v>
      </c>
      <c r="E4293" s="17">
        <v>5827414.0</v>
      </c>
      <c r="F4293" s="17">
        <v>9257295.0</v>
      </c>
      <c r="G4293" s="17">
        <v>1.9396283E7</v>
      </c>
      <c r="H4293" s="17">
        <v>3.7122279E7</v>
      </c>
    </row>
    <row r="4294">
      <c r="A4294" s="7" t="s">
        <v>9000</v>
      </c>
      <c r="B4294" s="17" t="s">
        <v>9001</v>
      </c>
      <c r="C4294" s="17">
        <v>528.0</v>
      </c>
      <c r="D4294" s="17">
        <v>1.258453281E7</v>
      </c>
      <c r="E4294" s="17">
        <v>6287402.0</v>
      </c>
      <c r="F4294" s="17">
        <v>9645000.0</v>
      </c>
      <c r="G4294" s="17">
        <v>1.2778358E7</v>
      </c>
      <c r="H4294" s="17">
        <v>2.2861409E7</v>
      </c>
    </row>
    <row r="4295">
      <c r="A4295" s="7" t="s">
        <v>9002</v>
      </c>
      <c r="B4295" s="17" t="s">
        <v>9003</v>
      </c>
      <c r="C4295" s="17">
        <v>50065.0</v>
      </c>
      <c r="D4295" s="17">
        <v>1.925707594E7</v>
      </c>
      <c r="E4295" s="17">
        <v>4574284.0</v>
      </c>
      <c r="F4295" s="17">
        <v>8149283.0</v>
      </c>
      <c r="G4295" s="17">
        <v>1.885304E7</v>
      </c>
      <c r="H4295" s="17">
        <v>4.749091E7</v>
      </c>
    </row>
    <row r="4296">
      <c r="A4296" s="7" t="s">
        <v>9004</v>
      </c>
      <c r="B4296" s="17" t="s">
        <v>9005</v>
      </c>
      <c r="C4296" s="17">
        <v>908690.0</v>
      </c>
      <c r="D4296" s="17">
        <v>1.945951784E7</v>
      </c>
      <c r="E4296" s="17">
        <v>5280720.0</v>
      </c>
      <c r="F4296" s="17">
        <v>9006570.0</v>
      </c>
      <c r="G4296" s="17">
        <v>1.862533E7</v>
      </c>
      <c r="H4296" s="17">
        <v>4.1998754E7</v>
      </c>
    </row>
    <row r="4297">
      <c r="A4297" s="7" t="s">
        <v>9006</v>
      </c>
      <c r="B4297" s="17" t="s">
        <v>9007</v>
      </c>
      <c r="C4297" s="17">
        <v>57343.0</v>
      </c>
      <c r="D4297" s="17">
        <v>3.743731931E7</v>
      </c>
      <c r="E4297" s="17">
        <v>9013380.0</v>
      </c>
      <c r="F4297" s="17">
        <v>1.657753E7</v>
      </c>
      <c r="G4297" s="17">
        <v>3.7562121E7</v>
      </c>
      <c r="H4297" s="17">
        <v>8.80691E7</v>
      </c>
    </row>
    <row r="4298">
      <c r="A4298" s="7" t="s">
        <v>9008</v>
      </c>
      <c r="B4298" s="17" t="s">
        <v>9009</v>
      </c>
      <c r="C4298" s="17">
        <v>3187.0</v>
      </c>
      <c r="D4298" s="17">
        <v>6.173099081E7</v>
      </c>
      <c r="E4298" s="17">
        <v>1.2961226E7</v>
      </c>
      <c r="F4298" s="17">
        <v>3.319532E7</v>
      </c>
      <c r="G4298" s="17">
        <v>8.0999229E7</v>
      </c>
      <c r="H4298" s="17">
        <v>1.52459009E8</v>
      </c>
    </row>
    <row r="4299">
      <c r="A4299" s="7" t="s">
        <v>9012</v>
      </c>
      <c r="B4299" s="17" t="s">
        <v>9013</v>
      </c>
      <c r="C4299" s="17">
        <v>47700.0</v>
      </c>
      <c r="D4299" s="17">
        <v>4.228580142E7</v>
      </c>
      <c r="E4299" s="17">
        <v>1.1045782E7</v>
      </c>
      <c r="F4299" s="17">
        <v>2.14541E7</v>
      </c>
      <c r="G4299" s="17">
        <v>4.6701625E7</v>
      </c>
      <c r="H4299" s="17">
        <v>9.9231414E7</v>
      </c>
    </row>
    <row r="4300">
      <c r="A4300" s="7" t="s">
        <v>9014</v>
      </c>
      <c r="B4300" s="17" t="s">
        <v>9015</v>
      </c>
      <c r="C4300" s="17">
        <v>3379.0</v>
      </c>
      <c r="D4300" s="17">
        <v>2.200648631E7</v>
      </c>
      <c r="E4300" s="17">
        <v>4442278.0</v>
      </c>
      <c r="F4300" s="17">
        <v>7244584.0</v>
      </c>
      <c r="G4300" s="17">
        <v>1.2971E7</v>
      </c>
      <c r="H4300" s="17">
        <v>4.0840699E7</v>
      </c>
    </row>
    <row r="4301">
      <c r="A4301" s="7" t="s">
        <v>9016</v>
      </c>
      <c r="B4301" s="17" t="s">
        <v>9017</v>
      </c>
      <c r="C4301" s="17">
        <v>2870.0</v>
      </c>
      <c r="D4301" s="17">
        <v>2.799910727E7</v>
      </c>
      <c r="E4301" s="17">
        <v>7237520.0</v>
      </c>
      <c r="F4301" s="17">
        <v>1.450556E7</v>
      </c>
      <c r="G4301" s="17">
        <v>3.003E7</v>
      </c>
      <c r="H4301" s="17">
        <v>6.0898469E7</v>
      </c>
    </row>
    <row r="4302">
      <c r="A4302" s="7" t="s">
        <v>9018</v>
      </c>
      <c r="B4302" s="17" t="s">
        <v>9019</v>
      </c>
      <c r="C4302" s="17">
        <v>9488.0</v>
      </c>
      <c r="D4302" s="17">
        <v>2.063819117E7</v>
      </c>
      <c r="E4302" s="17">
        <v>1.0936993E7</v>
      </c>
      <c r="F4302" s="17">
        <v>1.4299683E7</v>
      </c>
      <c r="G4302" s="17">
        <v>2.0100819E7</v>
      </c>
      <c r="H4302" s="17">
        <v>3.7904715E7</v>
      </c>
    </row>
    <row r="4303">
      <c r="A4303" s="7" t="s">
        <v>9020</v>
      </c>
      <c r="B4303" s="17" t="s">
        <v>9021</v>
      </c>
      <c r="C4303" s="17">
        <v>2178.0</v>
      </c>
      <c r="D4303" s="17">
        <v>7951156.316</v>
      </c>
      <c r="E4303" s="17">
        <v>3935466.0</v>
      </c>
      <c r="F4303" s="17">
        <v>4989674.0</v>
      </c>
      <c r="G4303" s="17">
        <v>7254427.0</v>
      </c>
      <c r="H4303" s="17">
        <v>1.2154482E7</v>
      </c>
    </row>
    <row r="4304">
      <c r="A4304" s="7" t="s">
        <v>9022</v>
      </c>
      <c r="B4304" s="17" t="s">
        <v>9023</v>
      </c>
      <c r="C4304" s="17">
        <v>3971.0</v>
      </c>
      <c r="D4304" s="17">
        <v>1.110212677E7</v>
      </c>
      <c r="E4304" s="17">
        <v>3870137.0</v>
      </c>
      <c r="F4304" s="17">
        <v>6568331.0</v>
      </c>
      <c r="G4304" s="17">
        <v>1.1565342E7</v>
      </c>
      <c r="H4304" s="17">
        <v>2.0051285E7</v>
      </c>
    </row>
    <row r="4305">
      <c r="A4305" s="7" t="s">
        <v>9024</v>
      </c>
      <c r="B4305" s="17" t="s">
        <v>9025</v>
      </c>
      <c r="C4305" s="17">
        <v>529.0</v>
      </c>
      <c r="D4305" s="17">
        <v>3.055618198E7</v>
      </c>
      <c r="E4305" s="17">
        <v>7522000.0</v>
      </c>
      <c r="F4305" s="17">
        <v>1.16E7</v>
      </c>
      <c r="G4305" s="17">
        <v>1.665E7</v>
      </c>
      <c r="H4305" s="17">
        <v>4.0E7</v>
      </c>
    </row>
    <row r="4306">
      <c r="A4306" s="7" t="s">
        <v>9026</v>
      </c>
      <c r="B4306" s="17" t="s">
        <v>9027</v>
      </c>
      <c r="C4306" s="17">
        <v>805.0</v>
      </c>
      <c r="D4306" s="17">
        <v>2.488494933E7</v>
      </c>
      <c r="E4306" s="17">
        <v>5608085.0</v>
      </c>
      <c r="F4306" s="17">
        <v>1.0472162E7</v>
      </c>
      <c r="G4306" s="17">
        <v>2.1192641E7</v>
      </c>
      <c r="H4306" s="17">
        <v>5.8166714E7</v>
      </c>
    </row>
    <row r="4307">
      <c r="A4307" s="7" t="s">
        <v>294</v>
      </c>
      <c r="B4307" s="17" t="s">
        <v>295</v>
      </c>
      <c r="C4307" s="17">
        <v>58874.0</v>
      </c>
      <c r="D4307" s="17">
        <v>1.672497532E7</v>
      </c>
      <c r="E4307" s="17">
        <v>3785200.0</v>
      </c>
      <c r="F4307" s="17">
        <v>6618758.0</v>
      </c>
      <c r="G4307" s="17">
        <v>1.42182E7</v>
      </c>
      <c r="H4307" s="17">
        <v>3.7401337E7</v>
      </c>
    </row>
    <row r="4308">
      <c r="A4308" s="7" t="s">
        <v>9028</v>
      </c>
      <c r="B4308" s="17" t="s">
        <v>9029</v>
      </c>
      <c r="C4308" s="17">
        <v>5948.0</v>
      </c>
      <c r="D4308" s="17">
        <v>4462681.973</v>
      </c>
      <c r="E4308" s="17">
        <v>2408014.0</v>
      </c>
      <c r="F4308" s="17">
        <v>3260000.0</v>
      </c>
      <c r="G4308" s="17">
        <v>4375275.0</v>
      </c>
      <c r="H4308" s="17">
        <v>7136000.0</v>
      </c>
    </row>
    <row r="4309">
      <c r="A4309" s="7" t="s">
        <v>9030</v>
      </c>
      <c r="B4309" s="17" t="s">
        <v>9031</v>
      </c>
      <c r="C4309" s="17">
        <v>99152.0</v>
      </c>
      <c r="D4309" s="17">
        <v>1.130051067E7</v>
      </c>
      <c r="E4309" s="17">
        <v>4014781.0</v>
      </c>
      <c r="F4309" s="17">
        <v>6375890.0</v>
      </c>
      <c r="G4309" s="17">
        <v>1.1364715E7</v>
      </c>
      <c r="H4309" s="17">
        <v>2.1342552E7</v>
      </c>
    </row>
    <row r="4310">
      <c r="A4310" s="7" t="s">
        <v>9032</v>
      </c>
      <c r="B4310" s="17" t="s">
        <v>9033</v>
      </c>
      <c r="C4310" s="17">
        <v>3658787.0</v>
      </c>
      <c r="D4310" s="17">
        <v>8682954.965</v>
      </c>
      <c r="E4310" s="17">
        <v>2889304.0</v>
      </c>
      <c r="F4310" s="17">
        <v>4683917.0</v>
      </c>
      <c r="G4310" s="17">
        <v>8709839.0</v>
      </c>
      <c r="H4310" s="17">
        <v>1.626523E7</v>
      </c>
    </row>
    <row r="4311">
      <c r="A4311" s="7" t="s">
        <v>9034</v>
      </c>
      <c r="B4311" s="17" t="s">
        <v>9035</v>
      </c>
      <c r="C4311" s="17">
        <v>26050.0</v>
      </c>
      <c r="D4311" s="17">
        <v>2.334779681E7</v>
      </c>
      <c r="E4311" s="17">
        <v>5380500.0</v>
      </c>
      <c r="F4311" s="17">
        <v>9228404.0</v>
      </c>
      <c r="G4311" s="17">
        <v>2.081395E7</v>
      </c>
      <c r="H4311" s="17">
        <v>5.203493E7</v>
      </c>
    </row>
    <row r="4312">
      <c r="A4312" s="7" t="s">
        <v>9036</v>
      </c>
      <c r="B4312" s="17" t="s">
        <v>9037</v>
      </c>
      <c r="C4312" s="17">
        <v>902.0</v>
      </c>
      <c r="D4312" s="17">
        <v>6249779.973</v>
      </c>
      <c r="E4312" s="17">
        <v>1885000.0</v>
      </c>
      <c r="F4312" s="17">
        <v>3345677.0</v>
      </c>
      <c r="G4312" s="17">
        <v>7694100.0</v>
      </c>
      <c r="H4312" s="17">
        <v>1.2411979E7</v>
      </c>
    </row>
    <row r="4313">
      <c r="A4313" s="7" t="s">
        <v>9038</v>
      </c>
      <c r="B4313" s="17" t="s">
        <v>9039</v>
      </c>
      <c r="C4313" s="17">
        <v>1865132.0</v>
      </c>
      <c r="D4313" s="17">
        <v>9476236.772</v>
      </c>
      <c r="E4313" s="17">
        <v>3176298.0</v>
      </c>
      <c r="F4313" s="17">
        <v>5340438.0</v>
      </c>
      <c r="G4313" s="17">
        <v>9775573.0</v>
      </c>
      <c r="H4313" s="17">
        <v>1.7577709E7</v>
      </c>
    </row>
    <row r="4314">
      <c r="A4314" s="7" t="s">
        <v>9040</v>
      </c>
      <c r="B4314" s="17" t="s">
        <v>9041</v>
      </c>
      <c r="C4314" s="17">
        <v>88831.0</v>
      </c>
      <c r="D4314" s="17">
        <v>7954603.419</v>
      </c>
      <c r="E4314" s="17">
        <v>2681058.0</v>
      </c>
      <c r="F4314" s="17">
        <v>4564001.0</v>
      </c>
      <c r="G4314" s="17">
        <v>8543550.0</v>
      </c>
      <c r="H4314" s="17">
        <v>1.64525E7</v>
      </c>
    </row>
    <row r="4315">
      <c r="A4315" s="7" t="s">
        <v>9042</v>
      </c>
      <c r="B4315" s="17" t="s">
        <v>9043</v>
      </c>
      <c r="C4315" s="17">
        <v>65106.0</v>
      </c>
      <c r="D4315" s="17">
        <v>1.423067956E7</v>
      </c>
      <c r="E4315" s="17">
        <v>3493096.0</v>
      </c>
      <c r="F4315" s="17">
        <v>6305000.0</v>
      </c>
      <c r="G4315" s="17">
        <v>1.240839E7</v>
      </c>
      <c r="H4315" s="17">
        <v>2.8100512E7</v>
      </c>
    </row>
    <row r="4316">
      <c r="A4316" s="7" t="s">
        <v>9044</v>
      </c>
      <c r="B4316" s="17" t="s">
        <v>9045</v>
      </c>
      <c r="C4316" s="17">
        <v>3207.0</v>
      </c>
      <c r="D4316" s="17">
        <v>1.043915072E7</v>
      </c>
      <c r="E4316" s="17">
        <v>2593896.0</v>
      </c>
      <c r="F4316" s="17">
        <v>4428323.0</v>
      </c>
      <c r="G4316" s="17">
        <v>7953263.0</v>
      </c>
      <c r="H4316" s="17">
        <v>1.4503697E7</v>
      </c>
    </row>
    <row r="4317">
      <c r="A4317" s="7" t="s">
        <v>9046</v>
      </c>
      <c r="B4317" s="17" t="s">
        <v>9047</v>
      </c>
      <c r="C4317" s="17">
        <v>147612.0</v>
      </c>
      <c r="D4317" s="17">
        <v>1.022542443E7</v>
      </c>
      <c r="E4317" s="17">
        <v>4288800.0</v>
      </c>
      <c r="F4317" s="17">
        <v>6539700.0</v>
      </c>
      <c r="G4317" s="17">
        <v>1.0858865E7</v>
      </c>
      <c r="H4317" s="17">
        <v>1.8262593E7</v>
      </c>
    </row>
    <row r="4318">
      <c r="A4318" s="7" t="s">
        <v>9048</v>
      </c>
      <c r="B4318" s="17" t="s">
        <v>9049</v>
      </c>
      <c r="C4318" s="17">
        <v>664.0</v>
      </c>
      <c r="D4318" s="17">
        <v>2.904146075E7</v>
      </c>
      <c r="E4318" s="17">
        <v>5278220.0</v>
      </c>
      <c r="F4318" s="17">
        <v>1.5033183E7</v>
      </c>
      <c r="G4318" s="17">
        <v>5.1911481E7</v>
      </c>
      <c r="H4318" s="17">
        <v>6.4276719E7</v>
      </c>
    </row>
    <row r="4319">
      <c r="A4319" s="7" t="s">
        <v>9050</v>
      </c>
      <c r="B4319" s="17" t="s">
        <v>9051</v>
      </c>
      <c r="C4319" s="17">
        <v>8782.0</v>
      </c>
      <c r="D4319" s="17">
        <v>1.190968232E7</v>
      </c>
      <c r="E4319" s="17">
        <v>4600000.0</v>
      </c>
      <c r="F4319" s="17">
        <v>8862600.0</v>
      </c>
      <c r="G4319" s="17">
        <v>1.494046E7</v>
      </c>
      <c r="H4319" s="17">
        <v>2.0530311E7</v>
      </c>
    </row>
    <row r="4320">
      <c r="A4320" s="7" t="s">
        <v>9052</v>
      </c>
      <c r="B4320" s="17" t="s">
        <v>9053</v>
      </c>
      <c r="C4320" s="17">
        <v>44.0</v>
      </c>
      <c r="D4320" s="17">
        <v>1.38507908E7</v>
      </c>
      <c r="E4320" s="17">
        <v>3077040.0</v>
      </c>
      <c r="F4320" s="17">
        <v>6198600.0</v>
      </c>
      <c r="G4320" s="17">
        <v>1.2499042E7</v>
      </c>
      <c r="H4320" s="17">
        <v>2.9772034E7</v>
      </c>
    </row>
    <row r="4321">
      <c r="A4321" s="7" t="s">
        <v>9054</v>
      </c>
      <c r="B4321" s="17" t="s">
        <v>9055</v>
      </c>
      <c r="C4321" s="17">
        <v>1501.0</v>
      </c>
      <c r="D4321" s="17">
        <v>1.437381679E7</v>
      </c>
      <c r="E4321" s="17">
        <v>3855862.0</v>
      </c>
      <c r="F4321" s="17">
        <v>7127900.0</v>
      </c>
      <c r="G4321" s="17">
        <v>1.3480653E7</v>
      </c>
      <c r="H4321" s="17">
        <v>3.1499E7</v>
      </c>
    </row>
    <row r="4322">
      <c r="A4322" s="7" t="s">
        <v>9056</v>
      </c>
      <c r="B4322" s="17" t="s">
        <v>9057</v>
      </c>
      <c r="C4322" s="17">
        <v>1126475.0</v>
      </c>
      <c r="D4322" s="17">
        <v>8761791.803</v>
      </c>
      <c r="E4322" s="17">
        <v>3070122.0</v>
      </c>
      <c r="F4322" s="17">
        <v>5080477.0</v>
      </c>
      <c r="G4322" s="17">
        <v>9108800.0</v>
      </c>
      <c r="H4322" s="17">
        <v>1.6503338E7</v>
      </c>
    </row>
    <row r="4323">
      <c r="A4323" s="7" t="s">
        <v>9058</v>
      </c>
      <c r="B4323" s="17" t="s">
        <v>9059</v>
      </c>
      <c r="C4323" s="17">
        <v>19508.0</v>
      </c>
      <c r="D4323" s="17">
        <v>1.664396765E7</v>
      </c>
      <c r="E4323" s="17">
        <v>4055400.0</v>
      </c>
      <c r="F4323" s="17">
        <v>7945602.0</v>
      </c>
      <c r="G4323" s="17">
        <v>1.710125E7</v>
      </c>
      <c r="H4323" s="17">
        <v>3.6045215E7</v>
      </c>
    </row>
    <row r="4324">
      <c r="A4324" s="7" t="s">
        <v>9062</v>
      </c>
      <c r="B4324" s="17" t="s">
        <v>9063</v>
      </c>
      <c r="C4324" s="17">
        <v>37.0</v>
      </c>
      <c r="D4324" s="17">
        <v>1.243974186E7</v>
      </c>
      <c r="E4324" s="17">
        <v>4359800.0</v>
      </c>
      <c r="F4324" s="17">
        <v>9829365.0</v>
      </c>
      <c r="G4324" s="17">
        <v>1.6594552E7</v>
      </c>
      <c r="H4324" s="17">
        <v>2.5739796E7</v>
      </c>
    </row>
    <row r="4325">
      <c r="A4325" s="7" t="s">
        <v>9064</v>
      </c>
      <c r="B4325" s="17" t="s">
        <v>9065</v>
      </c>
      <c r="C4325" s="17">
        <v>48.0</v>
      </c>
      <c r="D4325" s="17">
        <v>5148547.25</v>
      </c>
      <c r="E4325" s="17">
        <v>3590594.0</v>
      </c>
      <c r="F4325" s="17">
        <v>4210000.0</v>
      </c>
      <c r="G4325" s="17">
        <v>5107260.0</v>
      </c>
      <c r="H4325" s="17">
        <v>9177000.0</v>
      </c>
    </row>
    <row r="4326">
      <c r="A4326" s="7" t="s">
        <v>9066</v>
      </c>
      <c r="B4326" s="17" t="s">
        <v>9067</v>
      </c>
      <c r="C4326" s="17">
        <v>93.0</v>
      </c>
      <c r="D4326" s="17">
        <v>6184646.516</v>
      </c>
      <c r="E4326" s="17">
        <v>3104006.0</v>
      </c>
      <c r="F4326" s="17">
        <v>4121948.0</v>
      </c>
      <c r="G4326" s="17">
        <v>5356097.0</v>
      </c>
      <c r="H4326" s="17">
        <v>8048532.0</v>
      </c>
    </row>
    <row r="4327">
      <c r="A4327" s="7" t="s">
        <v>9068</v>
      </c>
      <c r="B4327" s="17" t="s">
        <v>9069</v>
      </c>
      <c r="C4327" s="17">
        <v>21.0</v>
      </c>
      <c r="D4327" s="17">
        <v>7991624.571</v>
      </c>
      <c r="E4327" s="17">
        <v>3206754.0</v>
      </c>
      <c r="F4327" s="17">
        <v>5192486.0</v>
      </c>
      <c r="G4327" s="17">
        <v>7989400.0</v>
      </c>
      <c r="H4327" s="17">
        <v>2.1305068E7</v>
      </c>
    </row>
    <row r="4328">
      <c r="A4328" s="7" t="s">
        <v>9070</v>
      </c>
      <c r="B4328" s="17" t="s">
        <v>9071</v>
      </c>
      <c r="C4328" s="17">
        <v>58.0</v>
      </c>
      <c r="D4328" s="17">
        <v>9426141.086</v>
      </c>
      <c r="E4328" s="17">
        <v>4060200.0</v>
      </c>
      <c r="F4328" s="17">
        <v>6206754.0</v>
      </c>
      <c r="G4328" s="17">
        <v>1.1750629E7</v>
      </c>
      <c r="H4328" s="17">
        <v>2.1723276E7</v>
      </c>
    </row>
    <row r="4329">
      <c r="A4329" s="7" t="s">
        <v>9072</v>
      </c>
      <c r="B4329" s="17" t="s">
        <v>9073</v>
      </c>
      <c r="C4329" s="17">
        <v>52.0</v>
      </c>
      <c r="D4329" s="17">
        <v>9070528.096</v>
      </c>
      <c r="E4329" s="17">
        <v>3979595.0</v>
      </c>
      <c r="F4329" s="17">
        <v>6746066.0</v>
      </c>
      <c r="G4329" s="17">
        <v>1.0296994E7</v>
      </c>
      <c r="H4329" s="17">
        <v>1.9520115E7</v>
      </c>
    </row>
    <row r="4330">
      <c r="A4330" s="7" t="s">
        <v>9074</v>
      </c>
      <c r="B4330" s="17" t="s">
        <v>9075</v>
      </c>
      <c r="C4330" s="17">
        <v>5.0</v>
      </c>
      <c r="D4330" s="17">
        <v>8414757.0</v>
      </c>
      <c r="E4330" s="17">
        <v>3838404.0</v>
      </c>
      <c r="F4330" s="17">
        <v>4510593.0</v>
      </c>
      <c r="G4330" s="17">
        <v>1.3500425E7</v>
      </c>
      <c r="H4330" s="17">
        <v>1.7040799E7</v>
      </c>
    </row>
    <row r="4331">
      <c r="A4331" s="7" t="s">
        <v>9076</v>
      </c>
      <c r="B4331" s="17" t="s">
        <v>9077</v>
      </c>
      <c r="C4331" s="17">
        <v>569.0</v>
      </c>
      <c r="D4331" s="17">
        <v>1.980643577E7</v>
      </c>
      <c r="E4331" s="17">
        <v>4713635.0</v>
      </c>
      <c r="F4331" s="17">
        <v>9429992.0</v>
      </c>
      <c r="G4331" s="17">
        <v>2.4461306E7</v>
      </c>
      <c r="H4331" s="17">
        <v>4.304937E7</v>
      </c>
    </row>
    <row r="4332">
      <c r="A4332" s="7" t="s">
        <v>9078</v>
      </c>
      <c r="B4332" s="17" t="s">
        <v>9079</v>
      </c>
      <c r="C4332" s="17">
        <v>197.0</v>
      </c>
      <c r="D4332" s="17">
        <v>1.83260434E7</v>
      </c>
      <c r="E4332" s="17">
        <v>3867916.0</v>
      </c>
      <c r="F4332" s="17">
        <v>7187555.0</v>
      </c>
      <c r="G4332" s="17">
        <v>1.7756186E7</v>
      </c>
      <c r="H4332" s="17">
        <v>4.9397429E7</v>
      </c>
    </row>
    <row r="4333">
      <c r="A4333" s="7" t="s">
        <v>9080</v>
      </c>
      <c r="B4333" s="17" t="s">
        <v>9081</v>
      </c>
      <c r="C4333" s="17">
        <v>335.0</v>
      </c>
      <c r="D4333" s="17">
        <v>8080866.601</v>
      </c>
      <c r="E4333" s="17">
        <v>1966600.0</v>
      </c>
      <c r="F4333" s="17">
        <v>6023828.0</v>
      </c>
      <c r="G4333" s="17">
        <v>1.0732047E7</v>
      </c>
      <c r="H4333" s="17">
        <v>1.6994052E7</v>
      </c>
    </row>
    <row r="4334">
      <c r="A4334" s="7" t="s">
        <v>9082</v>
      </c>
      <c r="B4334" s="17" t="s">
        <v>9083</v>
      </c>
      <c r="C4334" s="17">
        <v>11.0</v>
      </c>
      <c r="D4334" s="17">
        <v>5.258044636E7</v>
      </c>
      <c r="E4334" s="17">
        <v>8147500.0</v>
      </c>
      <c r="F4334" s="17">
        <v>1.2246479E7</v>
      </c>
      <c r="G4334" s="17">
        <v>7.1220482E7</v>
      </c>
      <c r="H4334" s="17">
        <v>1.18577946E8</v>
      </c>
    </row>
    <row r="4335">
      <c r="A4335" s="7" t="s">
        <v>9084</v>
      </c>
      <c r="B4335" s="17" t="s">
        <v>9085</v>
      </c>
      <c r="C4335" s="17">
        <v>203.0</v>
      </c>
      <c r="D4335" s="17">
        <v>1.996279149E7</v>
      </c>
      <c r="E4335" s="17">
        <v>4077000.0</v>
      </c>
      <c r="F4335" s="17">
        <v>7046173.0</v>
      </c>
      <c r="G4335" s="17">
        <v>1.7335E7</v>
      </c>
      <c r="H4335" s="17">
        <v>3.7121063E7</v>
      </c>
    </row>
    <row r="4336">
      <c r="A4336" s="7" t="s">
        <v>9087</v>
      </c>
      <c r="B4336" s="17" t="s">
        <v>9089</v>
      </c>
      <c r="C4336" s="17">
        <v>31.0</v>
      </c>
      <c r="D4336" s="17">
        <v>6657583.452</v>
      </c>
      <c r="E4336" s="17">
        <v>2108816.0</v>
      </c>
      <c r="F4336" s="17">
        <v>4281042.0</v>
      </c>
      <c r="G4336" s="17">
        <v>8703700.0</v>
      </c>
      <c r="H4336" s="17">
        <v>1.3716612E7</v>
      </c>
    </row>
    <row r="4337">
      <c r="A4337" s="7" t="s">
        <v>9090</v>
      </c>
      <c r="B4337" s="17" t="s">
        <v>9091</v>
      </c>
      <c r="C4337" s="17">
        <v>5.0</v>
      </c>
      <c r="D4337" s="17">
        <v>5.61851788E7</v>
      </c>
      <c r="E4337" s="17">
        <v>1.6986725E7</v>
      </c>
      <c r="F4337" s="17">
        <v>3.8599582E7</v>
      </c>
      <c r="G4337" s="17">
        <v>8.7906542E7</v>
      </c>
      <c r="H4337" s="17">
        <v>1.31090595E8</v>
      </c>
    </row>
    <row r="4338">
      <c r="A4338" s="7" t="s">
        <v>9092</v>
      </c>
      <c r="B4338" s="17" t="s">
        <v>9093</v>
      </c>
      <c r="C4338" s="17">
        <v>12.0</v>
      </c>
      <c r="D4338" s="17">
        <v>1.139293983E7</v>
      </c>
      <c r="E4338" s="17">
        <v>6816500.0</v>
      </c>
      <c r="F4338" s="17">
        <v>7275300.0</v>
      </c>
      <c r="G4338" s="17">
        <v>1.2104593E7</v>
      </c>
      <c r="H4338" s="17">
        <v>2.333706E7</v>
      </c>
    </row>
    <row r="4339">
      <c r="A4339" s="7" t="s">
        <v>9094</v>
      </c>
      <c r="B4339" s="17" t="s">
        <v>9095</v>
      </c>
      <c r="C4339" s="17">
        <v>2.0</v>
      </c>
      <c r="D4339" s="17">
        <v>6153804.0</v>
      </c>
      <c r="E4339" s="17">
        <v>2409315.0</v>
      </c>
      <c r="F4339" s="17">
        <v>2409315.0</v>
      </c>
      <c r="G4339" s="17">
        <v>9898293.0</v>
      </c>
      <c r="H4339" s="17">
        <v>9898293.0</v>
      </c>
    </row>
    <row r="4340">
      <c r="A4340" s="7" t="s">
        <v>9096</v>
      </c>
      <c r="B4340" s="17" t="s">
        <v>9097</v>
      </c>
      <c r="C4340" s="17">
        <v>36.0</v>
      </c>
      <c r="D4340" s="17">
        <v>9075090.278</v>
      </c>
      <c r="E4340" s="17">
        <v>3145400.0</v>
      </c>
      <c r="F4340" s="17">
        <v>4719925.0</v>
      </c>
      <c r="G4340" s="17">
        <v>6646238.0</v>
      </c>
      <c r="H4340" s="17">
        <v>1.1930581E7</v>
      </c>
    </row>
    <row r="4341">
      <c r="A4341" s="7" t="s">
        <v>9098</v>
      </c>
      <c r="B4341" s="17" t="s">
        <v>9099</v>
      </c>
      <c r="C4341" s="17">
        <v>9.0</v>
      </c>
      <c r="D4341" s="17">
        <v>1.532243833E7</v>
      </c>
      <c r="E4341" s="17">
        <v>3577502.0</v>
      </c>
      <c r="F4341" s="17">
        <v>6177000.0</v>
      </c>
      <c r="G4341" s="17">
        <v>1.060761E7</v>
      </c>
      <c r="H4341" s="17">
        <v>8.9572969E7</v>
      </c>
    </row>
    <row r="4342">
      <c r="A4342" s="7" t="s">
        <v>9100</v>
      </c>
      <c r="B4342" s="17" t="s">
        <v>9101</v>
      </c>
      <c r="C4342" s="17">
        <v>56.0</v>
      </c>
      <c r="D4342" s="17">
        <v>1.005147696E7</v>
      </c>
      <c r="E4342" s="17">
        <v>3712700.0</v>
      </c>
      <c r="F4342" s="17">
        <v>5543600.0</v>
      </c>
      <c r="G4342" s="17">
        <v>9611198.0</v>
      </c>
      <c r="H4342" s="17">
        <v>2.4742137E7</v>
      </c>
    </row>
    <row r="4343">
      <c r="A4343" s="7" t="s">
        <v>9102</v>
      </c>
      <c r="B4343" s="17" t="s">
        <v>9103</v>
      </c>
      <c r="C4343" s="17">
        <v>12.0</v>
      </c>
      <c r="D4343" s="17">
        <v>1.006323292E7</v>
      </c>
      <c r="E4343" s="17">
        <v>1811229.0</v>
      </c>
      <c r="F4343" s="17">
        <v>3898000.0</v>
      </c>
      <c r="G4343" s="17">
        <v>1.53799E7</v>
      </c>
      <c r="H4343" s="17">
        <v>2.2324697E7</v>
      </c>
    </row>
    <row r="4344">
      <c r="A4344" s="7" t="s">
        <v>9104</v>
      </c>
      <c r="B4344" s="17" t="s">
        <v>9105</v>
      </c>
      <c r="C4344" s="17">
        <v>53.0</v>
      </c>
      <c r="D4344" s="17">
        <v>5556562.321</v>
      </c>
      <c r="E4344" s="17">
        <v>2204025.0</v>
      </c>
      <c r="F4344" s="17">
        <v>3284775.0</v>
      </c>
      <c r="G4344" s="17">
        <v>5107600.0</v>
      </c>
      <c r="H4344" s="17">
        <v>1.0045198E7</v>
      </c>
    </row>
    <row r="4345">
      <c r="A4345" s="7" t="s">
        <v>9106</v>
      </c>
      <c r="B4345" s="17" t="s">
        <v>9107</v>
      </c>
      <c r="C4345" s="17">
        <v>2438.0</v>
      </c>
      <c r="D4345" s="17">
        <v>7776491.274</v>
      </c>
      <c r="E4345" s="17">
        <v>4190423.0</v>
      </c>
      <c r="F4345" s="17">
        <v>7734145.0</v>
      </c>
      <c r="G4345" s="17">
        <v>9642717.0</v>
      </c>
      <c r="H4345" s="17">
        <v>1.1801036E7</v>
      </c>
    </row>
    <row r="4346">
      <c r="A4346" s="7" t="s">
        <v>9108</v>
      </c>
      <c r="B4346" s="17" t="s">
        <v>9109</v>
      </c>
      <c r="C4346" s="17">
        <v>548.0</v>
      </c>
      <c r="D4346" s="17">
        <v>1.198111716E7</v>
      </c>
      <c r="E4346" s="17">
        <v>4250190.0</v>
      </c>
      <c r="F4346" s="17">
        <v>7123338.0</v>
      </c>
      <c r="G4346" s="17">
        <v>1.2225663E7</v>
      </c>
      <c r="H4346" s="17">
        <v>2.3803403E7</v>
      </c>
    </row>
    <row r="4347">
      <c r="A4347" s="7" t="s">
        <v>9110</v>
      </c>
      <c r="B4347" s="17" t="s">
        <v>9111</v>
      </c>
      <c r="C4347" s="17">
        <v>32.0</v>
      </c>
      <c r="D4347" s="17">
        <v>1.258094084E7</v>
      </c>
      <c r="E4347" s="17">
        <v>9999084.0</v>
      </c>
      <c r="F4347" s="17">
        <v>1.030345E7</v>
      </c>
      <c r="G4347" s="17">
        <v>1.2778464E7</v>
      </c>
      <c r="H4347" s="17">
        <v>1.656872E7</v>
      </c>
    </row>
    <row r="4348">
      <c r="A4348" s="7" t="s">
        <v>9112</v>
      </c>
      <c r="B4348" s="17" t="s">
        <v>9113</v>
      </c>
      <c r="C4348" s="17">
        <v>60.0</v>
      </c>
      <c r="D4348" s="17">
        <v>7482188.133</v>
      </c>
      <c r="E4348" s="17">
        <v>3061289.0</v>
      </c>
      <c r="F4348" s="17">
        <v>4482765.0</v>
      </c>
      <c r="G4348" s="17">
        <v>8066375.0</v>
      </c>
      <c r="H4348" s="17">
        <v>1.61362E7</v>
      </c>
    </row>
    <row r="4349">
      <c r="A4349" s="7" t="s">
        <v>9114</v>
      </c>
      <c r="B4349" s="17" t="s">
        <v>9115</v>
      </c>
      <c r="C4349" s="17">
        <v>4059.0</v>
      </c>
      <c r="D4349" s="17">
        <v>9794042.874</v>
      </c>
      <c r="E4349" s="17">
        <v>3219349.0</v>
      </c>
      <c r="F4349" s="17">
        <v>5898183.0</v>
      </c>
      <c r="G4349" s="17">
        <v>9202500.0</v>
      </c>
      <c r="H4349" s="17">
        <v>1.760868E7</v>
      </c>
    </row>
    <row r="4350">
      <c r="A4350" s="7" t="s">
        <v>9116</v>
      </c>
      <c r="B4350" s="17" t="s">
        <v>9117</v>
      </c>
      <c r="C4350" s="17">
        <v>108039.0</v>
      </c>
      <c r="D4350" s="17">
        <v>2.156474969E7</v>
      </c>
      <c r="E4350" s="17">
        <v>5198804.0</v>
      </c>
      <c r="F4350" s="17">
        <v>1.0187569E7</v>
      </c>
      <c r="G4350" s="17">
        <v>2.2114118E7</v>
      </c>
      <c r="H4350" s="17">
        <v>4.8752788E7</v>
      </c>
    </row>
    <row r="4351">
      <c r="A4351" s="7" t="s">
        <v>9120</v>
      </c>
      <c r="B4351" s="17" t="s">
        <v>9121</v>
      </c>
      <c r="C4351" s="17">
        <v>1100.0</v>
      </c>
      <c r="D4351" s="17">
        <v>2.919851964E7</v>
      </c>
      <c r="E4351" s="17">
        <v>8738665.0</v>
      </c>
      <c r="F4351" s="17">
        <v>1.6697165E7</v>
      </c>
      <c r="G4351" s="17">
        <v>3.2877069E7</v>
      </c>
      <c r="H4351" s="17">
        <v>6.6194883E7</v>
      </c>
    </row>
    <row r="4352">
      <c r="A4352" s="7" t="s">
        <v>9122</v>
      </c>
      <c r="B4352" s="17" t="s">
        <v>9123</v>
      </c>
      <c r="C4352" s="17">
        <v>3786.0</v>
      </c>
      <c r="D4352" s="17">
        <v>7.035965538E7</v>
      </c>
      <c r="E4352" s="17">
        <v>1.0778396E7</v>
      </c>
      <c r="F4352" s="17">
        <v>2.52646E7</v>
      </c>
      <c r="G4352" s="17">
        <v>7.7089248E7</v>
      </c>
      <c r="H4352" s="17">
        <v>2.31716458E8</v>
      </c>
    </row>
    <row r="4353">
      <c r="A4353" s="7" t="s">
        <v>9124</v>
      </c>
      <c r="B4353" s="17" t="s">
        <v>9125</v>
      </c>
      <c r="C4353" s="17">
        <v>1558.0</v>
      </c>
      <c r="D4353" s="17">
        <v>1.260745157E7</v>
      </c>
      <c r="E4353" s="17">
        <v>3711167.0</v>
      </c>
      <c r="F4353" s="17">
        <v>6683107.0</v>
      </c>
      <c r="G4353" s="17">
        <v>1.3409243E7</v>
      </c>
      <c r="H4353" s="17">
        <v>2.7609046E7</v>
      </c>
    </row>
    <row r="4354">
      <c r="A4354" s="7" t="s">
        <v>9126</v>
      </c>
      <c r="B4354" s="17" t="s">
        <v>9127</v>
      </c>
      <c r="C4354" s="17">
        <v>34.0</v>
      </c>
      <c r="D4354" s="17">
        <v>1.466395526E7</v>
      </c>
      <c r="E4354" s="17">
        <v>4128294.0</v>
      </c>
      <c r="F4354" s="17">
        <v>6633203.0</v>
      </c>
      <c r="G4354" s="17">
        <v>1.3144418E7</v>
      </c>
      <c r="H4354" s="17">
        <v>2.0535727E7</v>
      </c>
    </row>
    <row r="4355">
      <c r="A4355" s="7" t="s">
        <v>9128</v>
      </c>
      <c r="B4355" s="17" t="s">
        <v>9129</v>
      </c>
      <c r="C4355" s="17">
        <v>542.0</v>
      </c>
      <c r="D4355" s="17">
        <v>1.155640236E7</v>
      </c>
      <c r="E4355" s="17">
        <v>3597500.0</v>
      </c>
      <c r="F4355" s="17">
        <v>6795860.0</v>
      </c>
      <c r="G4355" s="17">
        <v>1.028246E7</v>
      </c>
      <c r="H4355" s="17">
        <v>1.7371847E7</v>
      </c>
    </row>
    <row r="4356">
      <c r="A4356" s="7" t="s">
        <v>9130</v>
      </c>
      <c r="B4356" s="17" t="s">
        <v>9131</v>
      </c>
      <c r="C4356" s="17">
        <v>583.0</v>
      </c>
      <c r="D4356" s="17">
        <v>9.30106664E7</v>
      </c>
      <c r="E4356" s="17">
        <v>2.8650959E7</v>
      </c>
      <c r="F4356" s="17">
        <v>6.5551386E7</v>
      </c>
      <c r="G4356" s="17">
        <v>1.1721605E8</v>
      </c>
      <c r="H4356" s="17">
        <v>1.91727885E8</v>
      </c>
    </row>
    <row r="4357">
      <c r="A4357" s="7" t="s">
        <v>9132</v>
      </c>
      <c r="B4357" s="17" t="s">
        <v>9133</v>
      </c>
      <c r="C4357" s="17">
        <v>335.0</v>
      </c>
      <c r="D4357" s="17">
        <v>4.065211867E7</v>
      </c>
      <c r="E4357" s="17">
        <v>1.6399597E7</v>
      </c>
      <c r="F4357" s="17">
        <v>2.76555E7</v>
      </c>
      <c r="G4357" s="17">
        <v>4.8088946E7</v>
      </c>
      <c r="H4357" s="17">
        <v>8.2740616E7</v>
      </c>
    </row>
    <row r="4358">
      <c r="A4358" s="7" t="s">
        <v>9134</v>
      </c>
      <c r="B4358" s="17" t="s">
        <v>9135</v>
      </c>
      <c r="C4358" s="17">
        <v>8.0</v>
      </c>
      <c r="D4358" s="17">
        <v>3.354159413E7</v>
      </c>
      <c r="E4358" s="17">
        <v>3793831.0</v>
      </c>
      <c r="F4358" s="17">
        <v>7077364.0</v>
      </c>
      <c r="G4358" s="17">
        <v>3.1561086E7</v>
      </c>
      <c r="H4358" s="17">
        <v>1.60352727E8</v>
      </c>
    </row>
    <row r="4359">
      <c r="A4359" s="7" t="s">
        <v>9136</v>
      </c>
      <c r="B4359" s="17" t="s">
        <v>9137</v>
      </c>
      <c r="C4359" s="17">
        <v>1661.0</v>
      </c>
      <c r="D4359" s="17">
        <v>4.467596926E7</v>
      </c>
      <c r="E4359" s="17">
        <v>1.5665087E7</v>
      </c>
      <c r="F4359" s="17">
        <v>2.6911651E7</v>
      </c>
      <c r="G4359" s="17">
        <v>5.3064144E7</v>
      </c>
      <c r="H4359" s="17">
        <v>1.02627414E8</v>
      </c>
    </row>
    <row r="4360">
      <c r="A4360" s="7" t="s">
        <v>9138</v>
      </c>
      <c r="B4360" s="17" t="s">
        <v>9139</v>
      </c>
      <c r="C4360" s="17">
        <v>2025.0</v>
      </c>
      <c r="D4360" s="17">
        <v>8698294.135</v>
      </c>
      <c r="E4360" s="17">
        <v>3851900.0</v>
      </c>
      <c r="F4360" s="17">
        <v>5354600.0</v>
      </c>
      <c r="G4360" s="17">
        <v>8353100.0</v>
      </c>
      <c r="H4360" s="17">
        <v>1.36437E7</v>
      </c>
    </row>
    <row r="4361">
      <c r="A4361" s="7" t="s">
        <v>9140</v>
      </c>
      <c r="B4361" s="17" t="s">
        <v>9141</v>
      </c>
      <c r="C4361" s="17">
        <v>45.0</v>
      </c>
      <c r="D4361" s="17">
        <v>1.973308178E7</v>
      </c>
      <c r="E4361" s="17">
        <v>2763500.0</v>
      </c>
      <c r="F4361" s="17">
        <v>4483192.0</v>
      </c>
      <c r="G4361" s="17">
        <v>1.1985316E7</v>
      </c>
      <c r="H4361" s="17">
        <v>5.99229E7</v>
      </c>
    </row>
    <row r="4362">
      <c r="A4362" s="7" t="s">
        <v>9142</v>
      </c>
      <c r="B4362" s="17" t="s">
        <v>9143</v>
      </c>
      <c r="C4362" s="17">
        <v>144.0</v>
      </c>
      <c r="D4362" s="17">
        <v>8435347.424</v>
      </c>
      <c r="E4362" s="17">
        <v>3535000.0</v>
      </c>
      <c r="F4362" s="17">
        <v>4268487.0</v>
      </c>
      <c r="G4362" s="17">
        <v>5219000.0</v>
      </c>
      <c r="H4362" s="17">
        <v>1.71218E7</v>
      </c>
    </row>
    <row r="4363">
      <c r="A4363" s="7" t="s">
        <v>9144</v>
      </c>
      <c r="B4363" s="17" t="s">
        <v>9145</v>
      </c>
      <c r="C4363" s="17">
        <v>25.0</v>
      </c>
      <c r="D4363" s="17">
        <v>6461767.28</v>
      </c>
      <c r="E4363" s="17">
        <v>3066400.0</v>
      </c>
      <c r="F4363" s="17">
        <v>3916517.0</v>
      </c>
      <c r="G4363" s="17">
        <v>6308231.0</v>
      </c>
      <c r="H4363" s="17">
        <v>1.6224922E7</v>
      </c>
    </row>
    <row r="4364">
      <c r="A4364" s="7" t="s">
        <v>9146</v>
      </c>
      <c r="B4364" s="17" t="s">
        <v>9147</v>
      </c>
      <c r="C4364" s="17">
        <v>58.0</v>
      </c>
      <c r="D4364" s="17">
        <v>3.430198903E7</v>
      </c>
      <c r="E4364" s="17">
        <v>4158000.0</v>
      </c>
      <c r="F4364" s="17">
        <v>1.6093221E7</v>
      </c>
      <c r="G4364" s="17">
        <v>5.2270214E7</v>
      </c>
      <c r="H4364" s="17">
        <v>9.5324201E7</v>
      </c>
    </row>
    <row r="4365">
      <c r="A4365" s="7" t="s">
        <v>9148</v>
      </c>
      <c r="B4365" s="17" t="s">
        <v>9149</v>
      </c>
      <c r="C4365" s="17">
        <v>1291.0</v>
      </c>
      <c r="D4365" s="17">
        <v>2.532516492E7</v>
      </c>
      <c r="E4365" s="17">
        <v>6193101.0</v>
      </c>
      <c r="F4365" s="17">
        <v>1.13639E7</v>
      </c>
      <c r="G4365" s="17">
        <v>2.9557653E7</v>
      </c>
      <c r="H4365" s="17">
        <v>5.8850261E7</v>
      </c>
    </row>
    <row r="4366">
      <c r="A4366" s="7" t="s">
        <v>9150</v>
      </c>
      <c r="B4366" s="17" t="s">
        <v>9151</v>
      </c>
      <c r="C4366" s="17">
        <v>21370.0</v>
      </c>
      <c r="D4366" s="17">
        <v>1.604379275E7</v>
      </c>
      <c r="E4366" s="17">
        <v>3460907.0</v>
      </c>
      <c r="F4366" s="17">
        <v>7375166.0</v>
      </c>
      <c r="G4366" s="17">
        <v>1.6234565E7</v>
      </c>
      <c r="H4366" s="17">
        <v>3.218084E7</v>
      </c>
    </row>
    <row r="4367">
      <c r="A4367" s="7" t="s">
        <v>9152</v>
      </c>
      <c r="B4367" s="17" t="s">
        <v>9153</v>
      </c>
      <c r="C4367" s="17">
        <v>72376.0</v>
      </c>
      <c r="D4367" s="17">
        <v>1.295999319E7</v>
      </c>
      <c r="E4367" s="17">
        <v>3108218.0</v>
      </c>
      <c r="F4367" s="17">
        <v>6082590.0</v>
      </c>
      <c r="G4367" s="17">
        <v>1.3482591E7</v>
      </c>
      <c r="H4367" s="17">
        <v>2.825675E7</v>
      </c>
    </row>
    <row r="4368">
      <c r="A4368" s="7" t="s">
        <v>9156</v>
      </c>
      <c r="B4368" s="17" t="s">
        <v>9157</v>
      </c>
      <c r="C4368" s="17">
        <v>1883.0</v>
      </c>
      <c r="D4368" s="17">
        <v>1.25198074E7</v>
      </c>
      <c r="E4368" s="17">
        <v>5302537.0</v>
      </c>
      <c r="F4368" s="17">
        <v>8778514.0</v>
      </c>
      <c r="G4368" s="17">
        <v>1.4174349E7</v>
      </c>
      <c r="H4368" s="17">
        <v>2.4242975E7</v>
      </c>
    </row>
    <row r="4369">
      <c r="A4369" s="7" t="s">
        <v>9158</v>
      </c>
      <c r="B4369" s="17" t="s">
        <v>9159</v>
      </c>
      <c r="C4369" s="17">
        <v>30.0</v>
      </c>
      <c r="D4369" s="17">
        <v>1.393257037E7</v>
      </c>
      <c r="E4369" s="17">
        <v>5143731.0</v>
      </c>
      <c r="F4369" s="17">
        <v>5740490.0</v>
      </c>
      <c r="G4369" s="17">
        <v>1.4828656E7</v>
      </c>
      <c r="H4369" s="17">
        <v>2.3231743E7</v>
      </c>
    </row>
    <row r="4370">
      <c r="A4370" s="7" t="s">
        <v>9160</v>
      </c>
      <c r="B4370" s="17" t="s">
        <v>9161</v>
      </c>
      <c r="C4370" s="17">
        <v>104.0</v>
      </c>
      <c r="D4370" s="17">
        <v>1.199654424E7</v>
      </c>
      <c r="E4370" s="17">
        <v>4450000.0</v>
      </c>
      <c r="F4370" s="17">
        <v>6564600.0</v>
      </c>
      <c r="G4370" s="17">
        <v>1.1170683E7</v>
      </c>
      <c r="H4370" s="17">
        <v>1.9799267E7</v>
      </c>
    </row>
    <row r="4371">
      <c r="A4371" s="7" t="s">
        <v>9162</v>
      </c>
      <c r="B4371" s="17" t="s">
        <v>9163</v>
      </c>
      <c r="C4371" s="17">
        <v>20.0</v>
      </c>
      <c r="D4371" s="17">
        <v>1.022065975E7</v>
      </c>
      <c r="E4371" s="17">
        <v>2221400.0</v>
      </c>
      <c r="F4371" s="17">
        <v>4799087.0</v>
      </c>
      <c r="G4371" s="17">
        <v>1.4764546E7</v>
      </c>
      <c r="H4371" s="17">
        <v>2.08622E7</v>
      </c>
    </row>
    <row r="4372">
      <c r="A4372" s="7" t="s">
        <v>9164</v>
      </c>
      <c r="B4372" s="17" t="s">
        <v>9165</v>
      </c>
      <c r="C4372" s="17">
        <v>13.0</v>
      </c>
      <c r="D4372" s="17">
        <v>2.134578323E7</v>
      </c>
      <c r="E4372" s="17">
        <v>4624514.0</v>
      </c>
      <c r="F4372" s="17">
        <v>6492820.0</v>
      </c>
      <c r="G4372" s="17">
        <v>7969402.0</v>
      </c>
      <c r="H4372" s="17">
        <v>7.5680447E7</v>
      </c>
    </row>
    <row r="4373">
      <c r="A4373" s="7" t="s">
        <v>9166</v>
      </c>
      <c r="B4373" s="17" t="s">
        <v>9167</v>
      </c>
      <c r="C4373" s="17">
        <v>145.0</v>
      </c>
      <c r="D4373" s="17">
        <v>9.374599497E7</v>
      </c>
      <c r="E4373" s="17">
        <v>1.2246819E7</v>
      </c>
      <c r="F4373" s="17">
        <v>3.2488364E7</v>
      </c>
      <c r="G4373" s="17">
        <v>1.188115E8</v>
      </c>
      <c r="H4373" s="17">
        <v>2.00667977E8</v>
      </c>
    </row>
    <row r="4374">
      <c r="A4374" s="7" t="s">
        <v>1281</v>
      </c>
      <c r="B4374" s="17" t="s">
        <v>1282</v>
      </c>
      <c r="C4374" s="17">
        <v>13.0</v>
      </c>
      <c r="D4374" s="17">
        <v>9015433.462</v>
      </c>
      <c r="E4374" s="17">
        <v>3443578.0</v>
      </c>
      <c r="F4374" s="17">
        <v>7922125.0</v>
      </c>
      <c r="G4374" s="17">
        <v>1.3353121E7</v>
      </c>
      <c r="H4374" s="17">
        <v>1.7433656E7</v>
      </c>
    </row>
    <row r="4375">
      <c r="A4375" s="7" t="s">
        <v>9168</v>
      </c>
      <c r="B4375" s="17" t="s">
        <v>9169</v>
      </c>
      <c r="C4375" s="17">
        <v>11.0</v>
      </c>
      <c r="D4375" s="17">
        <v>2.108029608E7</v>
      </c>
      <c r="E4375" s="17">
        <v>2974800.0</v>
      </c>
      <c r="F4375" s="17">
        <v>1.2996067E7</v>
      </c>
      <c r="G4375" s="17">
        <v>1.3736061E7</v>
      </c>
      <c r="H4375" s="17">
        <v>6.1299215E7</v>
      </c>
    </row>
    <row r="4376">
      <c r="A4376" s="7" t="s">
        <v>9170</v>
      </c>
      <c r="B4376" s="17" t="s">
        <v>9171</v>
      </c>
      <c r="C4376" s="17">
        <v>16.0</v>
      </c>
      <c r="D4376" s="17">
        <v>1.580678869E7</v>
      </c>
      <c r="E4376" s="17">
        <v>5274995.0</v>
      </c>
      <c r="F4376" s="17">
        <v>8466478.0</v>
      </c>
      <c r="G4376" s="17">
        <v>1.7426034E7</v>
      </c>
      <c r="H4376" s="17">
        <v>2.6949463E7</v>
      </c>
    </row>
    <row r="4377">
      <c r="A4377" s="7" t="s">
        <v>9172</v>
      </c>
      <c r="B4377" s="17" t="s">
        <v>9173</v>
      </c>
      <c r="C4377" s="17">
        <v>20.0</v>
      </c>
      <c r="D4377" s="17">
        <v>1.49904543E7</v>
      </c>
      <c r="E4377" s="17">
        <v>2936972.0</v>
      </c>
      <c r="F4377" s="17">
        <v>4277963.0</v>
      </c>
      <c r="G4377" s="17">
        <v>5910261.0</v>
      </c>
      <c r="H4377" s="17">
        <v>9770895.0</v>
      </c>
    </row>
    <row r="4378">
      <c r="A4378" s="7" t="s">
        <v>9174</v>
      </c>
      <c r="B4378" s="17" t="s">
        <v>9175</v>
      </c>
      <c r="C4378" s="17">
        <v>22.0</v>
      </c>
      <c r="D4378" s="17">
        <v>1.992632182E7</v>
      </c>
      <c r="E4378" s="17">
        <v>5501840.0</v>
      </c>
      <c r="F4378" s="17">
        <v>1.1351879E7</v>
      </c>
      <c r="G4378" s="17">
        <v>2.004396E7</v>
      </c>
      <c r="H4378" s="17">
        <v>5.7275527E7</v>
      </c>
    </row>
    <row r="4379">
      <c r="A4379" s="7" t="s">
        <v>9176</v>
      </c>
      <c r="B4379" s="17" t="s">
        <v>9177</v>
      </c>
      <c r="C4379" s="17">
        <v>1745.0</v>
      </c>
      <c r="D4379" s="17">
        <v>8220359.33</v>
      </c>
      <c r="E4379" s="17">
        <v>3448823.0</v>
      </c>
      <c r="F4379" s="17">
        <v>5613973.0</v>
      </c>
      <c r="G4379" s="17">
        <v>1.2042114E7</v>
      </c>
      <c r="H4379" s="17">
        <v>1.5357687E7</v>
      </c>
    </row>
    <row r="4380">
      <c r="A4380" s="7" t="s">
        <v>9179</v>
      </c>
      <c r="B4380" s="17" t="s">
        <v>9181</v>
      </c>
      <c r="C4380" s="17">
        <v>4.0</v>
      </c>
      <c r="D4380" s="17">
        <v>2811938.75</v>
      </c>
      <c r="E4380" s="17">
        <v>2257862.0</v>
      </c>
      <c r="F4380" s="17">
        <v>2369985.0</v>
      </c>
      <c r="G4380" s="17">
        <v>2738915.0</v>
      </c>
      <c r="H4380" s="17">
        <v>3880993.0</v>
      </c>
    </row>
    <row r="4381">
      <c r="A4381" s="7" t="s">
        <v>9182</v>
      </c>
      <c r="B4381" s="17" t="s">
        <v>9183</v>
      </c>
      <c r="C4381" s="17">
        <v>30.0</v>
      </c>
      <c r="D4381" s="17">
        <v>9145221.233</v>
      </c>
      <c r="E4381" s="17">
        <v>3189671.0</v>
      </c>
      <c r="F4381" s="17">
        <v>4996100.0</v>
      </c>
      <c r="G4381" s="17">
        <v>8418814.0</v>
      </c>
      <c r="H4381" s="17">
        <v>1.0952049E7</v>
      </c>
    </row>
    <row r="4382">
      <c r="A4382" s="7" t="s">
        <v>9184</v>
      </c>
      <c r="B4382" s="17" t="s">
        <v>9185</v>
      </c>
      <c r="C4382" s="17">
        <v>496.0</v>
      </c>
      <c r="D4382" s="17">
        <v>6211819.396</v>
      </c>
      <c r="E4382" s="17">
        <v>2628000.0</v>
      </c>
      <c r="F4382" s="17">
        <v>4584000.0</v>
      </c>
      <c r="G4382" s="17">
        <v>6680000.0</v>
      </c>
      <c r="H4382" s="17">
        <v>1.1187E7</v>
      </c>
    </row>
    <row r="4383">
      <c r="A4383" s="7" t="s">
        <v>9186</v>
      </c>
      <c r="B4383" s="17" t="s">
        <v>9187</v>
      </c>
      <c r="C4383" s="17">
        <v>1.0</v>
      </c>
      <c r="D4383" s="17">
        <v>7.0678932E7</v>
      </c>
      <c r="E4383" s="17">
        <v>7.0678932E7</v>
      </c>
      <c r="F4383" s="17">
        <v>7.0678932E7</v>
      </c>
      <c r="G4383" s="17">
        <v>7.0678932E7</v>
      </c>
      <c r="H4383" s="17">
        <v>7.0678932E7</v>
      </c>
    </row>
    <row r="4384">
      <c r="A4384" s="7" t="s">
        <v>9188</v>
      </c>
      <c r="B4384" s="17" t="s">
        <v>9189</v>
      </c>
      <c r="C4384" s="17">
        <v>34.0</v>
      </c>
      <c r="D4384" s="17">
        <v>7113094.382</v>
      </c>
      <c r="E4384" s="17">
        <v>2705169.0</v>
      </c>
      <c r="F4384" s="17">
        <v>4129232.0</v>
      </c>
      <c r="G4384" s="17">
        <v>9999999.0</v>
      </c>
      <c r="H4384" s="17">
        <v>1.5516623E7</v>
      </c>
    </row>
    <row r="4385">
      <c r="A4385" s="7" t="s">
        <v>9192</v>
      </c>
      <c r="B4385" s="17" t="s">
        <v>9193</v>
      </c>
      <c r="C4385" s="17">
        <v>46.0</v>
      </c>
      <c r="D4385" s="17">
        <v>6768500.326</v>
      </c>
      <c r="E4385" s="17">
        <v>2000000.0</v>
      </c>
      <c r="F4385" s="17">
        <v>3721734.0</v>
      </c>
      <c r="G4385" s="17">
        <v>8339493.0</v>
      </c>
      <c r="H4385" s="17">
        <v>1.6192354E7</v>
      </c>
    </row>
    <row r="4386">
      <c r="A4386" s="7" t="s">
        <v>9194</v>
      </c>
      <c r="B4386" s="17" t="s">
        <v>9195</v>
      </c>
      <c r="C4386" s="17">
        <v>88.0</v>
      </c>
      <c r="D4386" s="17">
        <v>6916408.67</v>
      </c>
      <c r="E4386" s="17">
        <v>2259600.0</v>
      </c>
      <c r="F4386" s="17">
        <v>3821521.0</v>
      </c>
      <c r="G4386" s="17">
        <v>7432728.0</v>
      </c>
      <c r="H4386" s="17">
        <v>1.089312E7</v>
      </c>
    </row>
    <row r="4387">
      <c r="A4387" s="7" t="s">
        <v>9196</v>
      </c>
      <c r="B4387" s="17" t="s">
        <v>9197</v>
      </c>
      <c r="C4387" s="17">
        <v>422713.0</v>
      </c>
      <c r="D4387" s="17">
        <v>4122890.021</v>
      </c>
      <c r="E4387" s="17">
        <v>2558424.0</v>
      </c>
      <c r="F4387" s="17">
        <v>3378959.0</v>
      </c>
      <c r="G4387" s="17">
        <v>4653322.0</v>
      </c>
      <c r="H4387" s="17">
        <v>6513000.0</v>
      </c>
    </row>
    <row r="4388">
      <c r="A4388" s="7" t="s">
        <v>9198</v>
      </c>
      <c r="B4388" s="17" t="s">
        <v>9199</v>
      </c>
      <c r="C4388" s="17">
        <v>697.0</v>
      </c>
      <c r="D4388" s="17">
        <v>4346833.201</v>
      </c>
      <c r="E4388" s="17">
        <v>2655000.0</v>
      </c>
      <c r="F4388" s="17">
        <v>3586950.0</v>
      </c>
      <c r="G4388" s="17">
        <v>4922208.0</v>
      </c>
      <c r="H4388" s="17">
        <v>7059000.0</v>
      </c>
    </row>
    <row r="4389">
      <c r="A4389" s="7" t="s">
        <v>9200</v>
      </c>
      <c r="B4389" s="17" t="s">
        <v>9201</v>
      </c>
      <c r="C4389" s="17">
        <v>510.0</v>
      </c>
      <c r="D4389" s="17">
        <v>3841866.098</v>
      </c>
      <c r="E4389" s="17">
        <v>2401526.0</v>
      </c>
      <c r="F4389" s="17">
        <v>3196882.0</v>
      </c>
      <c r="G4389" s="17">
        <v>4624725.0</v>
      </c>
      <c r="H4389" s="17">
        <v>6096106.0</v>
      </c>
    </row>
    <row r="4390">
      <c r="A4390" s="7" t="s">
        <v>9202</v>
      </c>
      <c r="B4390" s="17" t="s">
        <v>9203</v>
      </c>
      <c r="C4390" s="17">
        <v>257.0</v>
      </c>
      <c r="D4390" s="17">
        <v>3564424.401</v>
      </c>
      <c r="E4390" s="17">
        <v>2389092.0</v>
      </c>
      <c r="F4390" s="17">
        <v>2905000.0</v>
      </c>
      <c r="G4390" s="17">
        <v>3963071.0</v>
      </c>
      <c r="H4390" s="17">
        <v>5871739.0</v>
      </c>
    </row>
    <row r="4391">
      <c r="A4391" s="7" t="s">
        <v>9204</v>
      </c>
      <c r="B4391" s="17" t="s">
        <v>9205</v>
      </c>
      <c r="C4391" s="17">
        <v>1979.0</v>
      </c>
      <c r="D4391" s="17">
        <v>3628442.178</v>
      </c>
      <c r="E4391" s="17">
        <v>2405540.0</v>
      </c>
      <c r="F4391" s="17">
        <v>3083983.0</v>
      </c>
      <c r="G4391" s="17">
        <v>4119163.0</v>
      </c>
      <c r="H4391" s="17">
        <v>5650706.0</v>
      </c>
    </row>
    <row r="4392">
      <c r="A4392" s="7" t="s">
        <v>9206</v>
      </c>
      <c r="B4392" s="17" t="s">
        <v>9207</v>
      </c>
      <c r="C4392" s="17">
        <v>1573.0</v>
      </c>
      <c r="D4392" s="17">
        <v>3749264.898</v>
      </c>
      <c r="E4392" s="17">
        <v>2213625.0</v>
      </c>
      <c r="F4392" s="17">
        <v>3037214.0</v>
      </c>
      <c r="G4392" s="17">
        <v>4251400.0</v>
      </c>
      <c r="H4392" s="17">
        <v>6155816.0</v>
      </c>
    </row>
    <row r="4393">
      <c r="A4393" s="7" t="s">
        <v>9208</v>
      </c>
      <c r="B4393" s="17" t="s">
        <v>9209</v>
      </c>
      <c r="C4393" s="17">
        <v>109.0</v>
      </c>
      <c r="D4393" s="17">
        <v>1.637569426E7</v>
      </c>
      <c r="E4393" s="17">
        <v>3632635.0</v>
      </c>
      <c r="F4393" s="17">
        <v>4870672.0</v>
      </c>
      <c r="G4393" s="17">
        <v>1.6389016E7</v>
      </c>
      <c r="H4393" s="17">
        <v>4.2133605E7</v>
      </c>
    </row>
    <row r="4394">
      <c r="A4394" s="7" t="s">
        <v>9210</v>
      </c>
      <c r="B4394" s="17" t="s">
        <v>9211</v>
      </c>
      <c r="C4394" s="17">
        <v>562.0</v>
      </c>
      <c r="D4394" s="17">
        <v>6100445.644</v>
      </c>
      <c r="E4394" s="17">
        <v>3088346.0</v>
      </c>
      <c r="F4394" s="17">
        <v>4306805.0</v>
      </c>
      <c r="G4394" s="17">
        <v>5832930.0</v>
      </c>
      <c r="H4394" s="17">
        <v>8816809.0</v>
      </c>
    </row>
    <row r="4395">
      <c r="A4395" s="7" t="s">
        <v>9212</v>
      </c>
      <c r="B4395" s="17" t="s">
        <v>9213</v>
      </c>
      <c r="C4395" s="17">
        <v>1928.0</v>
      </c>
      <c r="D4395" s="17">
        <v>3630410.866</v>
      </c>
      <c r="E4395" s="17">
        <v>2517508.0</v>
      </c>
      <c r="F4395" s="17">
        <v>3178992.0</v>
      </c>
      <c r="G4395" s="17">
        <v>4189900.0</v>
      </c>
      <c r="H4395" s="17">
        <v>5350077.0</v>
      </c>
    </row>
    <row r="4396">
      <c r="A4396" s="7" t="s">
        <v>9214</v>
      </c>
      <c r="B4396" s="17" t="s">
        <v>9215</v>
      </c>
      <c r="C4396" s="17">
        <v>3934.0</v>
      </c>
      <c r="D4396" s="17">
        <v>3370940.279</v>
      </c>
      <c r="E4396" s="17">
        <v>2014002.0</v>
      </c>
      <c r="F4396" s="17">
        <v>2604156.0</v>
      </c>
      <c r="G4396" s="17">
        <v>3634101.0</v>
      </c>
      <c r="H4396" s="17">
        <v>5785267.0</v>
      </c>
    </row>
    <row r="4397">
      <c r="A4397" s="7" t="s">
        <v>9216</v>
      </c>
      <c r="B4397" s="17" t="s">
        <v>9217</v>
      </c>
      <c r="C4397" s="17">
        <v>238.0</v>
      </c>
      <c r="D4397" s="17">
        <v>4171027.055</v>
      </c>
      <c r="E4397" s="17">
        <v>2237820.0</v>
      </c>
      <c r="F4397" s="17">
        <v>3168967.0</v>
      </c>
      <c r="G4397" s="17">
        <v>4379000.0</v>
      </c>
      <c r="H4397" s="17">
        <v>6444398.0</v>
      </c>
    </row>
    <row r="4398">
      <c r="A4398" s="7" t="s">
        <v>9218</v>
      </c>
      <c r="B4398" s="17" t="s">
        <v>9219</v>
      </c>
      <c r="C4398" s="17">
        <v>3.0</v>
      </c>
      <c r="D4398" s="17">
        <v>1.030770333E7</v>
      </c>
      <c r="E4398" s="17">
        <v>2155009.0</v>
      </c>
      <c r="F4398" s="17">
        <v>6248038.0</v>
      </c>
      <c r="G4398" s="17">
        <v>2.2520063E7</v>
      </c>
      <c r="H4398" s="17">
        <v>2.2520063E7</v>
      </c>
    </row>
    <row r="4399">
      <c r="A4399" s="7" t="s">
        <v>9220</v>
      </c>
      <c r="B4399" s="17" t="s">
        <v>9221</v>
      </c>
      <c r="C4399" s="17">
        <v>1.0</v>
      </c>
      <c r="D4399" s="17">
        <v>3875362.0</v>
      </c>
      <c r="E4399" s="17">
        <v>3875362.0</v>
      </c>
      <c r="F4399" s="17">
        <v>3875362.0</v>
      </c>
      <c r="G4399" s="17">
        <v>3875362.0</v>
      </c>
      <c r="H4399" s="17">
        <v>3875362.0</v>
      </c>
    </row>
    <row r="4400">
      <c r="A4400" s="7" t="s">
        <v>9224</v>
      </c>
      <c r="B4400" s="17" t="s">
        <v>9225</v>
      </c>
      <c r="C4400" s="17">
        <v>47.0</v>
      </c>
      <c r="D4400" s="17">
        <v>9137230.702</v>
      </c>
      <c r="E4400" s="17">
        <v>2133000.0</v>
      </c>
      <c r="F4400" s="17">
        <v>3010817.0</v>
      </c>
      <c r="G4400" s="17">
        <v>4550151.0</v>
      </c>
      <c r="H4400" s="17">
        <v>7960882.0</v>
      </c>
    </row>
    <row r="4401">
      <c r="A4401" s="7" t="s">
        <v>9226</v>
      </c>
      <c r="B4401" s="17" t="s">
        <v>9227</v>
      </c>
      <c r="C4401" s="17">
        <v>882.0</v>
      </c>
      <c r="D4401" s="17">
        <v>3982355.229</v>
      </c>
      <c r="E4401" s="17">
        <v>2300714.0</v>
      </c>
      <c r="F4401" s="17">
        <v>3045000.0</v>
      </c>
      <c r="G4401" s="17">
        <v>4373000.0</v>
      </c>
      <c r="H4401" s="17">
        <v>6108709.0</v>
      </c>
    </row>
    <row r="4402">
      <c r="A4402" s="7" t="s">
        <v>9230</v>
      </c>
      <c r="B4402" s="17" t="s">
        <v>9231</v>
      </c>
      <c r="C4402" s="17">
        <v>2.0</v>
      </c>
      <c r="D4402" s="17">
        <v>2997004.5</v>
      </c>
      <c r="E4402" s="17">
        <v>2249009.0</v>
      </c>
      <c r="F4402" s="17">
        <v>2249009.0</v>
      </c>
      <c r="G4402" s="17">
        <v>3745000.0</v>
      </c>
      <c r="H4402" s="17">
        <v>3745000.0</v>
      </c>
    </row>
    <row r="4403">
      <c r="A4403" s="7" t="s">
        <v>9232</v>
      </c>
      <c r="B4403" s="17" t="s">
        <v>9233</v>
      </c>
      <c r="C4403" s="17">
        <v>77.0</v>
      </c>
      <c r="D4403" s="17">
        <v>7843303.299</v>
      </c>
      <c r="E4403" s="17">
        <v>2531726.0</v>
      </c>
      <c r="F4403" s="17">
        <v>3262680.0</v>
      </c>
      <c r="G4403" s="17">
        <v>4721316.0</v>
      </c>
      <c r="H4403" s="17">
        <v>1.4334592E7</v>
      </c>
    </row>
    <row r="4404">
      <c r="A4404" s="7" t="s">
        <v>9235</v>
      </c>
      <c r="B4404" s="17" t="s">
        <v>9237</v>
      </c>
      <c r="C4404" s="17">
        <v>29.0</v>
      </c>
      <c r="D4404" s="17">
        <v>6416757.138</v>
      </c>
      <c r="E4404" s="17">
        <v>2506772.0</v>
      </c>
      <c r="F4404" s="17">
        <v>3123440.0</v>
      </c>
      <c r="G4404" s="17">
        <v>4855972.0</v>
      </c>
      <c r="H4404" s="17">
        <v>1.2094696E7</v>
      </c>
    </row>
    <row r="4405">
      <c r="A4405" s="7" t="s">
        <v>9238</v>
      </c>
      <c r="B4405" s="17" t="s">
        <v>9239</v>
      </c>
      <c r="C4405" s="17">
        <v>6.0</v>
      </c>
      <c r="D4405" s="17">
        <v>2765920.667</v>
      </c>
      <c r="E4405" s="17">
        <v>2039645.0</v>
      </c>
      <c r="F4405" s="17">
        <v>2182926.0</v>
      </c>
      <c r="G4405" s="17">
        <v>3771195.0</v>
      </c>
      <c r="H4405" s="17">
        <v>5086008.0</v>
      </c>
    </row>
    <row r="4406">
      <c r="A4406" s="7" t="s">
        <v>9240</v>
      </c>
      <c r="B4406" s="17" t="s">
        <v>9241</v>
      </c>
      <c r="C4406" s="17">
        <v>7.0</v>
      </c>
      <c r="D4406" s="17">
        <v>1.1631694E7</v>
      </c>
      <c r="E4406" s="17">
        <v>2934401.0</v>
      </c>
      <c r="F4406" s="17">
        <v>8877211.0</v>
      </c>
      <c r="G4406" s="17">
        <v>1.4911111E7</v>
      </c>
      <c r="H4406" s="17">
        <v>3.5174721E7</v>
      </c>
    </row>
    <row r="4407">
      <c r="A4407" s="7" t="s">
        <v>9242</v>
      </c>
      <c r="B4407" s="17" t="s">
        <v>9243</v>
      </c>
      <c r="C4407" s="17">
        <v>280.0</v>
      </c>
      <c r="D4407" s="17">
        <v>8118368.136</v>
      </c>
      <c r="E4407" s="17">
        <v>2315045.0</v>
      </c>
      <c r="F4407" s="17">
        <v>3132968.0</v>
      </c>
      <c r="G4407" s="17">
        <v>6765533.0</v>
      </c>
      <c r="H4407" s="17">
        <v>1.9364245E7</v>
      </c>
    </row>
    <row r="4408">
      <c r="A4408" s="7" t="s">
        <v>9244</v>
      </c>
      <c r="B4408" s="17" t="s">
        <v>9245</v>
      </c>
      <c r="C4408" s="17">
        <v>1.0</v>
      </c>
      <c r="D4408" s="17">
        <v>180000.0</v>
      </c>
      <c r="E4408" s="17">
        <v>180000.0</v>
      </c>
      <c r="F4408" s="17">
        <v>180000.0</v>
      </c>
      <c r="G4408" s="17">
        <v>180000.0</v>
      </c>
      <c r="H4408" s="17">
        <v>180000.0</v>
      </c>
    </row>
    <row r="4409">
      <c r="A4409" s="7" t="s">
        <v>9246</v>
      </c>
      <c r="B4409" s="17" t="s">
        <v>9247</v>
      </c>
      <c r="C4409" s="17">
        <v>4.0</v>
      </c>
      <c r="D4409" s="17">
        <v>6552721.75</v>
      </c>
      <c r="E4409" s="17">
        <v>1673133.0</v>
      </c>
      <c r="F4409" s="17">
        <v>3274201.0</v>
      </c>
      <c r="G4409" s="17">
        <v>4967818.0</v>
      </c>
      <c r="H4409" s="17">
        <v>1.6295735E7</v>
      </c>
    </row>
    <row r="4410">
      <c r="A4410" s="7" t="s">
        <v>9248</v>
      </c>
      <c r="B4410" s="17" t="s">
        <v>9249</v>
      </c>
      <c r="C4410" s="17">
        <v>55.0</v>
      </c>
      <c r="D4410" s="17">
        <v>1.333103475E7</v>
      </c>
      <c r="E4410" s="17">
        <v>4509974.0</v>
      </c>
      <c r="F4410" s="17">
        <v>6198829.0</v>
      </c>
      <c r="G4410" s="17">
        <v>1.53355E7</v>
      </c>
      <c r="H4410" s="17">
        <v>3.9692836E7</v>
      </c>
    </row>
    <row r="4411">
      <c r="A4411" s="7" t="s">
        <v>9250</v>
      </c>
      <c r="B4411" s="17" t="s">
        <v>9251</v>
      </c>
      <c r="C4411" s="17">
        <v>12500.0</v>
      </c>
      <c r="D4411" s="17">
        <v>4345305.275</v>
      </c>
      <c r="E4411" s="17">
        <v>2501601.0</v>
      </c>
      <c r="F4411" s="17">
        <v>3670388.0</v>
      </c>
      <c r="G4411" s="17">
        <v>4986188.0</v>
      </c>
      <c r="H4411" s="17">
        <v>6913674.0</v>
      </c>
    </row>
    <row r="4412">
      <c r="A4412" s="7" t="s">
        <v>9252</v>
      </c>
      <c r="B4412" s="17" t="s">
        <v>9253</v>
      </c>
      <c r="C4412" s="17">
        <v>84837.0</v>
      </c>
      <c r="D4412" s="17">
        <v>4004083.12</v>
      </c>
      <c r="E4412" s="17">
        <v>2336099.0</v>
      </c>
      <c r="F4412" s="17">
        <v>3228612.0</v>
      </c>
      <c r="G4412" s="17">
        <v>4611962.0</v>
      </c>
      <c r="H4412" s="17">
        <v>6678300.0</v>
      </c>
    </row>
    <row r="4413">
      <c r="A4413" s="7" t="s">
        <v>9254</v>
      </c>
      <c r="B4413" s="17" t="s">
        <v>9255</v>
      </c>
      <c r="C4413" s="17">
        <v>11.0</v>
      </c>
      <c r="D4413" s="17">
        <v>3355762.182</v>
      </c>
      <c r="E4413" s="17">
        <v>2638166.0</v>
      </c>
      <c r="F4413" s="17">
        <v>3042000.0</v>
      </c>
      <c r="G4413" s="17">
        <v>3894305.0</v>
      </c>
      <c r="H4413" s="17">
        <v>4139694.0</v>
      </c>
    </row>
    <row r="4414">
      <c r="A4414" s="7" t="s">
        <v>9256</v>
      </c>
      <c r="B4414" s="17" t="s">
        <v>9257</v>
      </c>
      <c r="C4414" s="17">
        <v>5.0</v>
      </c>
      <c r="D4414" s="17">
        <v>2782157.6</v>
      </c>
      <c r="E4414" s="17">
        <v>1676652.0</v>
      </c>
      <c r="F4414" s="17">
        <v>2260200.0</v>
      </c>
      <c r="G4414" s="17">
        <v>2949600.0</v>
      </c>
      <c r="H4414" s="17">
        <v>5708819.0</v>
      </c>
    </row>
    <row r="4415">
      <c r="A4415" s="7" t="s">
        <v>9258</v>
      </c>
      <c r="B4415" s="17" t="s">
        <v>9259</v>
      </c>
      <c r="C4415" s="17">
        <v>5.0</v>
      </c>
      <c r="D4415" s="17">
        <v>4646073.8</v>
      </c>
      <c r="E4415" s="17">
        <v>3224326.0</v>
      </c>
      <c r="F4415" s="17">
        <v>3252150.0</v>
      </c>
      <c r="G4415" s="17">
        <v>5196000.0</v>
      </c>
      <c r="H4415" s="17">
        <v>9640977.0</v>
      </c>
    </row>
    <row r="4416">
      <c r="A4416" s="7" t="s">
        <v>9260</v>
      </c>
      <c r="B4416" s="17" t="s">
        <v>9261</v>
      </c>
      <c r="C4416" s="17">
        <v>1.0</v>
      </c>
      <c r="D4416" s="17">
        <v>2198980.0</v>
      </c>
      <c r="E4416" s="17">
        <v>2198980.0</v>
      </c>
      <c r="F4416" s="17">
        <v>2198980.0</v>
      </c>
      <c r="G4416" s="17">
        <v>2198980.0</v>
      </c>
      <c r="H4416" s="17">
        <v>2198980.0</v>
      </c>
    </row>
    <row r="4417">
      <c r="A4417" s="7" t="s">
        <v>9262</v>
      </c>
      <c r="B4417" s="17" t="s">
        <v>9263</v>
      </c>
      <c r="C4417" s="17">
        <v>13.0</v>
      </c>
      <c r="D4417" s="17">
        <v>5859736.077</v>
      </c>
      <c r="E4417" s="17">
        <v>2457187.0</v>
      </c>
      <c r="F4417" s="17">
        <v>4219131.0</v>
      </c>
      <c r="G4417" s="17">
        <v>7651484.0</v>
      </c>
      <c r="H4417" s="17">
        <v>8709137.0</v>
      </c>
    </row>
    <row r="4418">
      <c r="A4418" s="7" t="s">
        <v>9264</v>
      </c>
      <c r="B4418" s="17" t="s">
        <v>9265</v>
      </c>
      <c r="C4418" s="17">
        <v>79.0</v>
      </c>
      <c r="D4418" s="17">
        <v>2899378.051</v>
      </c>
      <c r="E4418" s="17">
        <v>1803544.0</v>
      </c>
      <c r="F4418" s="17">
        <v>2589156.0</v>
      </c>
      <c r="G4418" s="17">
        <v>3562855.0</v>
      </c>
      <c r="H4418" s="17">
        <v>5076129.0</v>
      </c>
    </row>
    <row r="4419">
      <c r="A4419" s="7" t="s">
        <v>9267</v>
      </c>
      <c r="B4419" s="17" t="s">
        <v>9269</v>
      </c>
      <c r="C4419" s="17">
        <v>840.0</v>
      </c>
      <c r="D4419" s="17">
        <v>3006061.798</v>
      </c>
      <c r="E4419" s="17">
        <v>1752010.0</v>
      </c>
      <c r="F4419" s="17">
        <v>2555291.0</v>
      </c>
      <c r="G4419" s="17">
        <v>3575135.0</v>
      </c>
      <c r="H4419" s="17">
        <v>4767970.0</v>
      </c>
    </row>
    <row r="4420">
      <c r="A4420" s="7" t="s">
        <v>9270</v>
      </c>
      <c r="B4420" s="17" t="s">
        <v>9271</v>
      </c>
      <c r="C4420" s="17">
        <v>4.0</v>
      </c>
      <c r="D4420" s="17">
        <v>6639868.75</v>
      </c>
      <c r="E4420" s="17">
        <v>2221379.0</v>
      </c>
      <c r="F4420" s="17">
        <v>2964642.0</v>
      </c>
      <c r="G4420" s="17">
        <v>5181100.0</v>
      </c>
      <c r="H4420" s="17">
        <v>1.6192354E7</v>
      </c>
    </row>
    <row r="4421">
      <c r="A4421" s="7" t="s">
        <v>9272</v>
      </c>
      <c r="B4421" s="17" t="s">
        <v>9273</v>
      </c>
      <c r="C4421" s="17">
        <v>7670.0</v>
      </c>
      <c r="D4421" s="17">
        <v>5199065.034</v>
      </c>
      <c r="E4421" s="17">
        <v>2426337.0</v>
      </c>
      <c r="F4421" s="17">
        <v>3468714.0</v>
      </c>
      <c r="G4421" s="17">
        <v>5224888.0</v>
      </c>
      <c r="H4421" s="17">
        <v>8138995.0</v>
      </c>
    </row>
    <row r="4422">
      <c r="A4422" s="7" t="s">
        <v>9274</v>
      </c>
      <c r="B4422" s="17" t="s">
        <v>9275</v>
      </c>
      <c r="C4422" s="17">
        <v>49.0</v>
      </c>
      <c r="D4422" s="17">
        <v>9618430.735</v>
      </c>
      <c r="E4422" s="17">
        <v>3011400.0</v>
      </c>
      <c r="F4422" s="17">
        <v>4629504.0</v>
      </c>
      <c r="G4422" s="17">
        <v>1.1567788E7</v>
      </c>
      <c r="H4422" s="17">
        <v>3.0355419E7</v>
      </c>
    </row>
    <row r="4423">
      <c r="A4423" s="7" t="s">
        <v>9276</v>
      </c>
      <c r="B4423" s="17" t="s">
        <v>9277</v>
      </c>
      <c r="C4423" s="17">
        <v>71.0</v>
      </c>
      <c r="D4423" s="17">
        <v>6386657.493</v>
      </c>
      <c r="E4423" s="17">
        <v>2754500.0</v>
      </c>
      <c r="F4423" s="17">
        <v>4004826.0</v>
      </c>
      <c r="G4423" s="17">
        <v>5147774.0</v>
      </c>
      <c r="H4423" s="17">
        <v>8214905.0</v>
      </c>
    </row>
    <row r="4424">
      <c r="A4424" s="7" t="s">
        <v>9280</v>
      </c>
      <c r="B4424" s="17" t="s">
        <v>9281</v>
      </c>
      <c r="C4424" s="17">
        <v>98.0</v>
      </c>
      <c r="D4424" s="17">
        <v>6566134.408</v>
      </c>
      <c r="E4424" s="17">
        <v>2898431.0</v>
      </c>
      <c r="F4424" s="17">
        <v>4329000.0</v>
      </c>
      <c r="G4424" s="17">
        <v>6233237.0</v>
      </c>
      <c r="H4424" s="17">
        <v>9091253.0</v>
      </c>
    </row>
    <row r="4425">
      <c r="A4425" s="7" t="s">
        <v>9282</v>
      </c>
      <c r="B4425" s="17" t="s">
        <v>442</v>
      </c>
      <c r="C4425" s="17">
        <v>155.0</v>
      </c>
      <c r="D4425" s="17">
        <v>2.14018726E7</v>
      </c>
      <c r="E4425" s="17">
        <v>5201209.0</v>
      </c>
      <c r="F4425" s="17">
        <v>1.0496538E7</v>
      </c>
      <c r="G4425" s="17">
        <v>2.5209722E7</v>
      </c>
      <c r="H4425" s="17">
        <v>4.6752932E7</v>
      </c>
    </row>
    <row r="4426">
      <c r="A4426" s="7" t="s">
        <v>9283</v>
      </c>
      <c r="B4426" s="17" t="s">
        <v>9284</v>
      </c>
      <c r="C4426" s="17">
        <v>51.0</v>
      </c>
      <c r="D4426" s="17">
        <v>2.210921055E7</v>
      </c>
      <c r="E4426" s="17">
        <v>7839870.0</v>
      </c>
      <c r="F4426" s="17">
        <v>1.270286E7</v>
      </c>
      <c r="G4426" s="17">
        <v>1.8197102E7</v>
      </c>
      <c r="H4426" s="17">
        <v>3.1309872E7</v>
      </c>
    </row>
    <row r="4427">
      <c r="A4427" s="7" t="s">
        <v>9285</v>
      </c>
      <c r="B4427" s="17" t="s">
        <v>9286</v>
      </c>
      <c r="C4427" s="17">
        <v>20.0</v>
      </c>
      <c r="D4427" s="17">
        <v>1.99388931E7</v>
      </c>
      <c r="E4427" s="17">
        <v>3885047.0</v>
      </c>
      <c r="F4427" s="17">
        <v>5332891.0</v>
      </c>
      <c r="G4427" s="17">
        <v>1.6192354E7</v>
      </c>
      <c r="H4427" s="17">
        <v>6.5197714E7</v>
      </c>
    </row>
    <row r="4428">
      <c r="A4428" s="7" t="s">
        <v>9287</v>
      </c>
      <c r="B4428" s="17" t="s">
        <v>9288</v>
      </c>
      <c r="C4428" s="17">
        <v>86.0</v>
      </c>
      <c r="D4428" s="17">
        <v>7378308.988</v>
      </c>
      <c r="E4428" s="17">
        <v>2440000.0</v>
      </c>
      <c r="F4428" s="17">
        <v>3242000.0</v>
      </c>
      <c r="G4428" s="17">
        <v>5585081.0</v>
      </c>
      <c r="H4428" s="17">
        <v>1.7741779E7</v>
      </c>
    </row>
    <row r="4429">
      <c r="A4429" s="7" t="s">
        <v>9289</v>
      </c>
      <c r="B4429" s="17" t="s">
        <v>9290</v>
      </c>
      <c r="C4429" s="17">
        <v>4780.0</v>
      </c>
      <c r="D4429" s="17">
        <v>4942501.468</v>
      </c>
      <c r="E4429" s="17">
        <v>2373900.0</v>
      </c>
      <c r="F4429" s="17">
        <v>3267552.0</v>
      </c>
      <c r="G4429" s="17">
        <v>4842176.0</v>
      </c>
      <c r="H4429" s="17">
        <v>8017858.0</v>
      </c>
    </row>
    <row r="4430">
      <c r="A4430" s="7" t="s">
        <v>9291</v>
      </c>
      <c r="B4430" s="17" t="s">
        <v>9292</v>
      </c>
      <c r="C4430" s="17">
        <v>6.0</v>
      </c>
      <c r="D4430" s="17">
        <v>3140395.167</v>
      </c>
      <c r="E4430" s="17">
        <v>2142101.0</v>
      </c>
      <c r="F4430" s="17">
        <v>2603000.0</v>
      </c>
      <c r="G4430" s="17">
        <v>3250221.0</v>
      </c>
      <c r="H4430" s="17">
        <v>6792049.0</v>
      </c>
    </row>
    <row r="4431">
      <c r="A4431" s="7" t="s">
        <v>9293</v>
      </c>
      <c r="B4431" s="17" t="s">
        <v>9294</v>
      </c>
      <c r="C4431" s="17">
        <v>23.0</v>
      </c>
      <c r="D4431" s="17">
        <v>4425238.739</v>
      </c>
      <c r="E4431" s="17">
        <v>2530688.0</v>
      </c>
      <c r="F4431" s="17">
        <v>3684717.0</v>
      </c>
      <c r="G4431" s="17">
        <v>4058781.0</v>
      </c>
      <c r="H4431" s="17">
        <v>5155198.0</v>
      </c>
    </row>
    <row r="4432">
      <c r="A4432" s="7" t="s">
        <v>9295</v>
      </c>
      <c r="B4432" s="17" t="s">
        <v>9296</v>
      </c>
      <c r="C4432" s="17">
        <v>6.0</v>
      </c>
      <c r="D4432" s="17">
        <v>3.106697967E7</v>
      </c>
      <c r="E4432" s="17">
        <v>5660950.0</v>
      </c>
      <c r="F4432" s="17">
        <v>5987500.0</v>
      </c>
      <c r="G4432" s="17">
        <v>5.56677E7</v>
      </c>
      <c r="H4432" s="17">
        <v>6.4857028E7</v>
      </c>
    </row>
    <row r="4433">
      <c r="A4433" s="7" t="s">
        <v>9299</v>
      </c>
      <c r="B4433" s="17" t="s">
        <v>9300</v>
      </c>
      <c r="C4433" s="17">
        <v>14.0</v>
      </c>
      <c r="D4433" s="17">
        <v>1.067741957E7</v>
      </c>
      <c r="E4433" s="17">
        <v>3542500.0</v>
      </c>
      <c r="F4433" s="17">
        <v>7681500.0</v>
      </c>
      <c r="G4433" s="17">
        <v>1.030846E7</v>
      </c>
      <c r="H4433" s="17">
        <v>1.8127818E7</v>
      </c>
    </row>
    <row r="4434">
      <c r="A4434" s="7" t="s">
        <v>9301</v>
      </c>
      <c r="B4434" s="17" t="s">
        <v>9302</v>
      </c>
      <c r="C4434" s="17">
        <v>11.0</v>
      </c>
      <c r="D4434" s="17">
        <v>5766792.455</v>
      </c>
      <c r="E4434" s="17">
        <v>2410175.0</v>
      </c>
      <c r="F4434" s="17">
        <v>4214894.0</v>
      </c>
      <c r="G4434" s="17">
        <v>1.0174069E7</v>
      </c>
      <c r="H4434" s="17">
        <v>1.0489234E7</v>
      </c>
    </row>
    <row r="4435">
      <c r="A4435" s="7" t="s">
        <v>9303</v>
      </c>
      <c r="B4435" s="17" t="s">
        <v>9304</v>
      </c>
      <c r="C4435" s="17">
        <v>306.0</v>
      </c>
      <c r="D4435" s="17">
        <v>6392589.389</v>
      </c>
      <c r="E4435" s="17">
        <v>1400700.0</v>
      </c>
      <c r="F4435" s="17">
        <v>2387175.0</v>
      </c>
      <c r="G4435" s="17">
        <v>3478805.0</v>
      </c>
      <c r="H4435" s="17">
        <v>6140396.0</v>
      </c>
    </row>
    <row r="4436">
      <c r="A4436" s="7" t="s">
        <v>9305</v>
      </c>
      <c r="B4436" s="17" t="s">
        <v>9306</v>
      </c>
      <c r="C4436" s="17">
        <v>71.0</v>
      </c>
      <c r="D4436" s="17">
        <v>3860274.465</v>
      </c>
      <c r="E4436" s="17">
        <v>2063096.0</v>
      </c>
      <c r="F4436" s="17">
        <v>3002218.0</v>
      </c>
      <c r="G4436" s="17">
        <v>3912410.0</v>
      </c>
      <c r="H4436" s="17">
        <v>6281680.0</v>
      </c>
    </row>
    <row r="4437">
      <c r="A4437" s="7" t="s">
        <v>9307</v>
      </c>
      <c r="B4437" s="17" t="s">
        <v>9308</v>
      </c>
      <c r="C4437" s="17">
        <v>7.0</v>
      </c>
      <c r="D4437" s="17">
        <v>4161810.571</v>
      </c>
      <c r="E4437" s="17">
        <v>3344432.0</v>
      </c>
      <c r="F4437" s="17">
        <v>3613931.0</v>
      </c>
      <c r="G4437" s="17">
        <v>4158838.0</v>
      </c>
      <c r="H4437" s="17">
        <v>7859611.0</v>
      </c>
    </row>
    <row r="4438">
      <c r="A4438" s="7" t="s">
        <v>9309</v>
      </c>
      <c r="B4438" s="17" t="s">
        <v>9310</v>
      </c>
      <c r="C4438" s="17">
        <v>644.0</v>
      </c>
      <c r="D4438" s="17">
        <v>3842450.348</v>
      </c>
      <c r="E4438" s="17">
        <v>2280075.0</v>
      </c>
      <c r="F4438" s="17">
        <v>3298785.0</v>
      </c>
      <c r="G4438" s="17">
        <v>4679943.0</v>
      </c>
      <c r="H4438" s="17">
        <v>6503805.0</v>
      </c>
    </row>
    <row r="4439">
      <c r="A4439" s="7" t="s">
        <v>9311</v>
      </c>
      <c r="B4439" s="17" t="s">
        <v>9312</v>
      </c>
      <c r="C4439" s="17">
        <v>43676.0</v>
      </c>
      <c r="D4439" s="17">
        <v>3553121.52</v>
      </c>
      <c r="E4439" s="17">
        <v>2162918.0</v>
      </c>
      <c r="F4439" s="17">
        <v>2968560.0</v>
      </c>
      <c r="G4439" s="17">
        <v>4195279.0</v>
      </c>
      <c r="H4439" s="17">
        <v>5832626.0</v>
      </c>
    </row>
    <row r="4440">
      <c r="A4440" s="7" t="s">
        <v>9313</v>
      </c>
      <c r="B4440" s="17" t="s">
        <v>9314</v>
      </c>
      <c r="C4440" s="17">
        <v>2244.0</v>
      </c>
      <c r="D4440" s="17">
        <v>4396369.78</v>
      </c>
      <c r="E4440" s="17">
        <v>2504657.0</v>
      </c>
      <c r="F4440" s="17">
        <v>3142488.0</v>
      </c>
      <c r="G4440" s="17">
        <v>4171886.0</v>
      </c>
      <c r="H4440" s="17">
        <v>5941859.0</v>
      </c>
    </row>
    <row r="4441">
      <c r="A4441" s="7" t="s">
        <v>9315</v>
      </c>
      <c r="B4441" s="17" t="s">
        <v>9316</v>
      </c>
      <c r="C4441" s="17">
        <v>165.0</v>
      </c>
      <c r="D4441" s="17">
        <v>6860967.564</v>
      </c>
      <c r="E4441" s="17">
        <v>2965559.0</v>
      </c>
      <c r="F4441" s="17">
        <v>4554482.0</v>
      </c>
      <c r="G4441" s="17">
        <v>8175883.0</v>
      </c>
      <c r="H4441" s="17">
        <v>1.3437673E7</v>
      </c>
    </row>
    <row r="4442">
      <c r="A4442" s="7" t="s">
        <v>9317</v>
      </c>
      <c r="B4442" s="17" t="s">
        <v>9318</v>
      </c>
      <c r="C4442" s="17">
        <v>154945.0</v>
      </c>
      <c r="D4442" s="17">
        <v>3950485.708</v>
      </c>
      <c r="E4442" s="17">
        <v>2195471.0</v>
      </c>
      <c r="F4442" s="17">
        <v>3034659.0</v>
      </c>
      <c r="G4442" s="17">
        <v>4359801.0</v>
      </c>
      <c r="H4442" s="17">
        <v>6429261.0</v>
      </c>
    </row>
    <row r="4443">
      <c r="A4443" s="7" t="s">
        <v>9319</v>
      </c>
      <c r="B4443" s="17" t="s">
        <v>9320</v>
      </c>
      <c r="C4443" s="17">
        <v>515425.0</v>
      </c>
      <c r="D4443" s="17">
        <v>4198519.667</v>
      </c>
      <c r="E4443" s="17">
        <v>2178509.0</v>
      </c>
      <c r="F4443" s="17">
        <v>3017274.0</v>
      </c>
      <c r="G4443" s="17">
        <v>4396600.0</v>
      </c>
      <c r="H4443" s="17">
        <v>6669882.0</v>
      </c>
    </row>
    <row r="4444">
      <c r="A4444" s="7" t="s">
        <v>9321</v>
      </c>
      <c r="B4444" s="17" t="s">
        <v>9322</v>
      </c>
      <c r="C4444" s="17">
        <v>5.0</v>
      </c>
      <c r="D4444" s="17">
        <v>1.14667004E7</v>
      </c>
      <c r="E4444" s="17">
        <v>3682542.0</v>
      </c>
      <c r="F4444" s="17">
        <v>8279939.0</v>
      </c>
      <c r="G4444" s="17">
        <v>1.8110253E7</v>
      </c>
      <c r="H4444" s="17">
        <v>2.5995768E7</v>
      </c>
    </row>
    <row r="4445">
      <c r="A4445" s="7" t="s">
        <v>9323</v>
      </c>
      <c r="B4445" s="17" t="s">
        <v>9324</v>
      </c>
      <c r="C4445" s="17">
        <v>41145.0</v>
      </c>
      <c r="D4445" s="17">
        <v>9141351.931</v>
      </c>
      <c r="E4445" s="17">
        <v>3585581.0</v>
      </c>
      <c r="F4445" s="17">
        <v>5376256.0</v>
      </c>
      <c r="G4445" s="17">
        <v>8864089.0</v>
      </c>
      <c r="H4445" s="17">
        <v>1.6551167E7</v>
      </c>
    </row>
    <row r="4446">
      <c r="A4446" s="7" t="s">
        <v>9325</v>
      </c>
      <c r="B4446" s="17" t="s">
        <v>9326</v>
      </c>
      <c r="C4446" s="17">
        <v>2937.0</v>
      </c>
      <c r="D4446" s="17">
        <v>1.31245517E7</v>
      </c>
      <c r="E4446" s="17">
        <v>4003257.0</v>
      </c>
      <c r="F4446" s="17">
        <v>6162433.0</v>
      </c>
      <c r="G4446" s="17">
        <v>1.1666315E7</v>
      </c>
      <c r="H4446" s="17">
        <v>2.7029157E7</v>
      </c>
    </row>
    <row r="4447">
      <c r="A4447" s="7" t="s">
        <v>9327</v>
      </c>
      <c r="B4447" s="17" t="s">
        <v>9328</v>
      </c>
      <c r="C4447" s="17">
        <v>1428.0</v>
      </c>
      <c r="D4447" s="17">
        <v>1.242108915E7</v>
      </c>
      <c r="E4447" s="17">
        <v>3757887.0</v>
      </c>
      <c r="F4447" s="17">
        <v>5626298.0</v>
      </c>
      <c r="G4447" s="17">
        <v>1.1151684E7</v>
      </c>
      <c r="H4447" s="17">
        <v>2.418355E7</v>
      </c>
    </row>
    <row r="4448">
      <c r="A4448" s="7" t="s">
        <v>9329</v>
      </c>
      <c r="B4448" s="17" t="s">
        <v>9330</v>
      </c>
      <c r="C4448" s="17">
        <v>75.0</v>
      </c>
      <c r="D4448" s="17">
        <v>2.213047659E7</v>
      </c>
      <c r="E4448" s="17">
        <v>4459239.0</v>
      </c>
      <c r="F4448" s="17">
        <v>6878108.0</v>
      </c>
      <c r="G4448" s="17">
        <v>1.0738381E7</v>
      </c>
      <c r="H4448" s="17">
        <v>3.3991229E7</v>
      </c>
    </row>
    <row r="4449">
      <c r="A4449" s="7" t="s">
        <v>9331</v>
      </c>
      <c r="B4449" s="17" t="s">
        <v>9332</v>
      </c>
      <c r="C4449" s="17">
        <v>386.0</v>
      </c>
      <c r="D4449" s="17">
        <v>9776437.883</v>
      </c>
      <c r="E4449" s="17">
        <v>4544805.0</v>
      </c>
      <c r="F4449" s="17">
        <v>6581919.0</v>
      </c>
      <c r="G4449" s="17">
        <v>1.0792178E7</v>
      </c>
      <c r="H4449" s="17">
        <v>2.0243517E7</v>
      </c>
    </row>
    <row r="4450">
      <c r="A4450" s="7" t="s">
        <v>9333</v>
      </c>
      <c r="B4450" s="17" t="s">
        <v>9334</v>
      </c>
      <c r="C4450" s="17">
        <v>164.0</v>
      </c>
      <c r="D4450" s="17">
        <v>9301035.97</v>
      </c>
      <c r="E4450" s="17">
        <v>4098766.0</v>
      </c>
      <c r="F4450" s="17">
        <v>6241594.0</v>
      </c>
      <c r="G4450" s="17">
        <v>9309315.0</v>
      </c>
      <c r="H4450" s="17">
        <v>1.2849202E7</v>
      </c>
    </row>
    <row r="4451">
      <c r="A4451" s="7" t="s">
        <v>9335</v>
      </c>
      <c r="B4451" s="17" t="s">
        <v>9336</v>
      </c>
      <c r="C4451" s="17">
        <v>12488.0</v>
      </c>
      <c r="D4451" s="17">
        <v>9078706.892</v>
      </c>
      <c r="E4451" s="17">
        <v>3708122.0</v>
      </c>
      <c r="F4451" s="17">
        <v>5364299.0</v>
      </c>
      <c r="G4451" s="17">
        <v>8649216.0</v>
      </c>
      <c r="H4451" s="17">
        <v>1.605999E7</v>
      </c>
    </row>
    <row r="4452">
      <c r="A4452" s="7" t="s">
        <v>9337</v>
      </c>
      <c r="B4452" s="17" t="s">
        <v>9338</v>
      </c>
      <c r="C4452" s="17">
        <v>789.0</v>
      </c>
      <c r="D4452" s="17">
        <v>9331604.417</v>
      </c>
      <c r="E4452" s="17">
        <v>3735740.0</v>
      </c>
      <c r="F4452" s="17">
        <v>5142799.0</v>
      </c>
      <c r="G4452" s="17">
        <v>8992443.0</v>
      </c>
      <c r="H4452" s="17">
        <v>1.9082682E7</v>
      </c>
    </row>
    <row r="4453">
      <c r="A4453" s="7" t="s">
        <v>9339</v>
      </c>
      <c r="B4453" s="17" t="s">
        <v>9340</v>
      </c>
      <c r="C4453" s="17">
        <v>20003.0</v>
      </c>
      <c r="D4453" s="17">
        <v>9183183.532</v>
      </c>
      <c r="E4453" s="17">
        <v>3677422.0</v>
      </c>
      <c r="F4453" s="17">
        <v>5565943.0</v>
      </c>
      <c r="G4453" s="17">
        <v>9311251.0</v>
      </c>
      <c r="H4453" s="17">
        <v>1.6870661E7</v>
      </c>
    </row>
    <row r="4454">
      <c r="A4454" s="7" t="s">
        <v>9341</v>
      </c>
      <c r="B4454" s="17" t="s">
        <v>9342</v>
      </c>
      <c r="C4454" s="17">
        <v>121.0</v>
      </c>
      <c r="D4454" s="17">
        <v>8876941.851</v>
      </c>
      <c r="E4454" s="17">
        <v>3853039.0</v>
      </c>
      <c r="F4454" s="17">
        <v>5613995.0</v>
      </c>
      <c r="G4454" s="17">
        <v>8834754.0</v>
      </c>
      <c r="H4454" s="17">
        <v>1.7965732E7</v>
      </c>
    </row>
    <row r="4455">
      <c r="A4455" s="7" t="s">
        <v>9343</v>
      </c>
      <c r="B4455" s="17" t="s">
        <v>9344</v>
      </c>
      <c r="C4455" s="17">
        <v>251.0</v>
      </c>
      <c r="D4455" s="17">
        <v>9751935.697</v>
      </c>
      <c r="E4455" s="17">
        <v>4502824.0</v>
      </c>
      <c r="F4455" s="17">
        <v>6431414.0</v>
      </c>
      <c r="G4455" s="17">
        <v>9903600.0</v>
      </c>
      <c r="H4455" s="17">
        <v>1.796838E7</v>
      </c>
    </row>
    <row r="4456">
      <c r="A4456" s="7" t="s">
        <v>9345</v>
      </c>
      <c r="B4456" s="17" t="s">
        <v>9346</v>
      </c>
      <c r="C4456" s="17">
        <v>16.0</v>
      </c>
      <c r="D4456" s="17">
        <v>1.521062669E7</v>
      </c>
      <c r="E4456" s="17">
        <v>3557997.0</v>
      </c>
      <c r="F4456" s="17">
        <v>4782200.0</v>
      </c>
      <c r="G4456" s="17">
        <v>1.3857672E7</v>
      </c>
      <c r="H4456" s="17">
        <v>3.7882808E7</v>
      </c>
    </row>
    <row r="4457">
      <c r="A4457" s="7" t="s">
        <v>9347</v>
      </c>
      <c r="B4457" s="17" t="s">
        <v>9348</v>
      </c>
      <c r="C4457" s="17">
        <v>7547.0</v>
      </c>
      <c r="D4457" s="17">
        <v>1.408281675E7</v>
      </c>
      <c r="E4457" s="17">
        <v>4992516.0</v>
      </c>
      <c r="F4457" s="17">
        <v>7835148.0</v>
      </c>
      <c r="G4457" s="17">
        <v>1.3924832E7</v>
      </c>
      <c r="H4457" s="17">
        <v>2.7009264E7</v>
      </c>
    </row>
    <row r="4458">
      <c r="A4458" s="7" t="s">
        <v>9349</v>
      </c>
      <c r="B4458" s="17" t="s">
        <v>9350</v>
      </c>
      <c r="C4458" s="17">
        <v>1626.0</v>
      </c>
      <c r="D4458" s="17">
        <v>1.153464144E7</v>
      </c>
      <c r="E4458" s="17">
        <v>3872119.0</v>
      </c>
      <c r="F4458" s="17">
        <v>6197929.0</v>
      </c>
      <c r="G4458" s="17">
        <v>1.0887153E7</v>
      </c>
      <c r="H4458" s="17">
        <v>2.0882109E7</v>
      </c>
    </row>
    <row r="4459">
      <c r="A4459" s="7" t="s">
        <v>9351</v>
      </c>
      <c r="B4459" s="17" t="s">
        <v>9352</v>
      </c>
      <c r="C4459" s="17">
        <v>760.0</v>
      </c>
      <c r="D4459" s="17">
        <v>7179963.363</v>
      </c>
      <c r="E4459" s="17">
        <v>3260097.0</v>
      </c>
      <c r="F4459" s="17">
        <v>4710300.0</v>
      </c>
      <c r="G4459" s="17">
        <v>7022500.0</v>
      </c>
      <c r="H4459" s="17">
        <v>1.2484606E7</v>
      </c>
    </row>
    <row r="4460">
      <c r="A4460" s="7" t="s">
        <v>9353</v>
      </c>
      <c r="B4460" s="17" t="s">
        <v>9354</v>
      </c>
      <c r="C4460" s="17">
        <v>38.0</v>
      </c>
      <c r="D4460" s="17">
        <v>7881093.342</v>
      </c>
      <c r="E4460" s="17">
        <v>4088895.0</v>
      </c>
      <c r="F4460" s="17">
        <v>6015247.0</v>
      </c>
      <c r="G4460" s="17">
        <v>8373522.0</v>
      </c>
      <c r="H4460" s="17">
        <v>1.0299702E7</v>
      </c>
    </row>
    <row r="4461">
      <c r="A4461" s="7" t="s">
        <v>9355</v>
      </c>
      <c r="B4461" s="17" t="s">
        <v>9356</v>
      </c>
      <c r="C4461" s="17">
        <v>6.0</v>
      </c>
      <c r="D4461" s="17">
        <v>1.128229783E7</v>
      </c>
      <c r="E4461" s="17">
        <v>6141479.0</v>
      </c>
      <c r="F4461" s="17">
        <v>6688650.0</v>
      </c>
      <c r="G4461" s="17">
        <v>1.5507606E7</v>
      </c>
      <c r="H4461" s="17">
        <v>2.3850126E7</v>
      </c>
    </row>
    <row r="4462">
      <c r="A4462" s="7" t="s">
        <v>9357</v>
      </c>
      <c r="B4462" s="17" t="s">
        <v>9358</v>
      </c>
      <c r="C4462" s="17">
        <v>4090.0</v>
      </c>
      <c r="D4462" s="17">
        <v>8009893.251</v>
      </c>
      <c r="E4462" s="17">
        <v>3706014.0</v>
      </c>
      <c r="F4462" s="17">
        <v>5444422.0</v>
      </c>
      <c r="G4462" s="17">
        <v>8418320.0</v>
      </c>
      <c r="H4462" s="17">
        <v>1.4425877E7</v>
      </c>
    </row>
    <row r="4463">
      <c r="A4463" s="7" t="s">
        <v>9359</v>
      </c>
      <c r="B4463" s="17" t="s">
        <v>9360</v>
      </c>
      <c r="C4463" s="17">
        <v>1.0</v>
      </c>
      <c r="D4463" s="17">
        <v>9.2652742E7</v>
      </c>
      <c r="E4463" s="17">
        <v>9.2652742E7</v>
      </c>
      <c r="F4463" s="17">
        <v>9.2652742E7</v>
      </c>
      <c r="G4463" s="17">
        <v>9.2652742E7</v>
      </c>
      <c r="H4463" s="17">
        <v>9.2652742E7</v>
      </c>
    </row>
    <row r="4464">
      <c r="A4464" s="7" t="s">
        <v>9361</v>
      </c>
      <c r="B4464" s="17" t="s">
        <v>9362</v>
      </c>
      <c r="C4464" s="17">
        <v>14464.0</v>
      </c>
      <c r="D4464" s="17">
        <v>8994026.469</v>
      </c>
      <c r="E4464" s="17">
        <v>3920599.0</v>
      </c>
      <c r="F4464" s="17">
        <v>5784394.0</v>
      </c>
      <c r="G4464" s="17">
        <v>9455514.0</v>
      </c>
      <c r="H4464" s="17">
        <v>1.6598848E7</v>
      </c>
    </row>
    <row r="4465">
      <c r="A4465" s="7" t="s">
        <v>9363</v>
      </c>
      <c r="B4465" s="17" t="s">
        <v>9366</v>
      </c>
      <c r="C4465" s="17">
        <v>2630.0</v>
      </c>
      <c r="D4465" s="17">
        <v>8184026.976</v>
      </c>
      <c r="E4465" s="17">
        <v>3237140.0</v>
      </c>
      <c r="F4465" s="17">
        <v>4725000.0</v>
      </c>
      <c r="G4465" s="17">
        <v>8014091.0</v>
      </c>
      <c r="H4465" s="17">
        <v>1.4518203E7</v>
      </c>
    </row>
    <row r="4466">
      <c r="A4466" s="7" t="s">
        <v>9367</v>
      </c>
      <c r="B4466" s="17" t="s">
        <v>9368</v>
      </c>
      <c r="C4466" s="17">
        <v>90862.0</v>
      </c>
      <c r="D4466" s="17">
        <v>9592173.398</v>
      </c>
      <c r="E4466" s="17">
        <v>3808583.0</v>
      </c>
      <c r="F4466" s="17">
        <v>5701847.0</v>
      </c>
      <c r="G4466" s="17">
        <v>9406309.0</v>
      </c>
      <c r="H4466" s="17">
        <v>1.7506348E7</v>
      </c>
    </row>
    <row r="4467">
      <c r="A4467" s="7" t="s">
        <v>9369</v>
      </c>
      <c r="B4467" s="17" t="s">
        <v>9370</v>
      </c>
      <c r="C4467" s="17">
        <v>6841.0</v>
      </c>
      <c r="D4467" s="17">
        <v>1.120083387E7</v>
      </c>
      <c r="E4467" s="17">
        <v>3660041.0</v>
      </c>
      <c r="F4467" s="17">
        <v>5797363.0</v>
      </c>
      <c r="G4467" s="17">
        <v>1.0481754E7</v>
      </c>
      <c r="H4467" s="17">
        <v>2.27983E7</v>
      </c>
    </row>
    <row r="4468">
      <c r="A4468" s="7" t="s">
        <v>9371</v>
      </c>
      <c r="B4468" s="17" t="s">
        <v>9372</v>
      </c>
      <c r="C4468" s="17">
        <v>134.0</v>
      </c>
      <c r="D4468" s="17">
        <v>6903040.881</v>
      </c>
      <c r="E4468" s="17">
        <v>3067561.0</v>
      </c>
      <c r="F4468" s="17">
        <v>4864823.0</v>
      </c>
      <c r="G4468" s="17">
        <v>8496244.0</v>
      </c>
      <c r="H4468" s="17">
        <v>1.353345E7</v>
      </c>
    </row>
    <row r="4469">
      <c r="A4469" s="7" t="s">
        <v>9373</v>
      </c>
      <c r="B4469" s="17" t="s">
        <v>9374</v>
      </c>
      <c r="C4469" s="17">
        <v>451.0</v>
      </c>
      <c r="D4469" s="17">
        <v>1.063786289E7</v>
      </c>
      <c r="E4469" s="17">
        <v>3406862.0</v>
      </c>
      <c r="F4469" s="17">
        <v>5507509.0</v>
      </c>
      <c r="G4469" s="17">
        <v>9698829.0</v>
      </c>
      <c r="H4469" s="17">
        <v>1.9963224E7</v>
      </c>
    </row>
    <row r="4470">
      <c r="A4470" s="7" t="s">
        <v>9375</v>
      </c>
      <c r="B4470" s="17" t="s">
        <v>9376</v>
      </c>
      <c r="C4470" s="17">
        <v>14373.0</v>
      </c>
      <c r="D4470" s="17">
        <v>1.425686192E7</v>
      </c>
      <c r="E4470" s="17">
        <v>5242000.0</v>
      </c>
      <c r="F4470" s="17">
        <v>8134666.0</v>
      </c>
      <c r="G4470" s="17">
        <v>1.4054894E7</v>
      </c>
      <c r="H4470" s="17">
        <v>2.759535E7</v>
      </c>
    </row>
    <row r="4471">
      <c r="A4471" s="7" t="s">
        <v>9377</v>
      </c>
      <c r="B4471" s="17" t="s">
        <v>9378</v>
      </c>
      <c r="C4471" s="17">
        <v>1275.0</v>
      </c>
      <c r="D4471" s="17">
        <v>6015624.169</v>
      </c>
      <c r="E4471" s="17">
        <v>2996006.0</v>
      </c>
      <c r="F4471" s="17">
        <v>4110154.0</v>
      </c>
      <c r="G4471" s="17">
        <v>6192502.0</v>
      </c>
      <c r="H4471" s="17">
        <v>1.04784E7</v>
      </c>
    </row>
    <row r="4472">
      <c r="A4472" s="7" t="s">
        <v>9379</v>
      </c>
      <c r="B4472" s="17" t="s">
        <v>9381</v>
      </c>
      <c r="C4472" s="17">
        <v>445.0</v>
      </c>
      <c r="D4472" s="17">
        <v>1.142687463E7</v>
      </c>
      <c r="E4472" s="17">
        <v>4552199.0</v>
      </c>
      <c r="F4472" s="17">
        <v>7344110.0</v>
      </c>
      <c r="G4472" s="17">
        <v>1.3800555E7</v>
      </c>
      <c r="H4472" s="17">
        <v>2.4320006E7</v>
      </c>
    </row>
    <row r="4473">
      <c r="A4473" s="7" t="s">
        <v>9383</v>
      </c>
      <c r="B4473" s="17" t="s">
        <v>9384</v>
      </c>
      <c r="C4473" s="17">
        <v>3.0</v>
      </c>
      <c r="D4473" s="17">
        <v>6881949.667</v>
      </c>
      <c r="E4473" s="17">
        <v>2972523.0</v>
      </c>
      <c r="F4473" s="17">
        <v>2972544.0</v>
      </c>
      <c r="G4473" s="17">
        <v>1.4700782E7</v>
      </c>
      <c r="H4473" s="17">
        <v>1.4700782E7</v>
      </c>
    </row>
    <row r="4474">
      <c r="A4474" s="7" t="s">
        <v>9385</v>
      </c>
      <c r="B4474" s="17" t="s">
        <v>9386</v>
      </c>
      <c r="C4474" s="17">
        <v>28.0</v>
      </c>
      <c r="D4474" s="17">
        <v>1.204896661E7</v>
      </c>
      <c r="E4474" s="17">
        <v>5428607.0</v>
      </c>
      <c r="F4474" s="17">
        <v>8010812.0</v>
      </c>
      <c r="G4474" s="17">
        <v>1.14071E7</v>
      </c>
      <c r="H4474" s="17">
        <v>1.3868314E7</v>
      </c>
    </row>
    <row r="4475">
      <c r="A4475" s="7" t="s">
        <v>9387</v>
      </c>
      <c r="B4475" s="17" t="s">
        <v>9388</v>
      </c>
      <c r="C4475" s="17">
        <v>7106.0</v>
      </c>
      <c r="D4475" s="17">
        <v>7854091.868</v>
      </c>
      <c r="E4475" s="17">
        <v>3362048.0</v>
      </c>
      <c r="F4475" s="17">
        <v>5091919.0</v>
      </c>
      <c r="G4475" s="17">
        <v>8118751.0</v>
      </c>
      <c r="H4475" s="17">
        <v>1.397E7</v>
      </c>
    </row>
    <row r="4476">
      <c r="A4476" s="7" t="s">
        <v>9389</v>
      </c>
      <c r="B4476" s="17" t="s">
        <v>9390</v>
      </c>
      <c r="C4476" s="17">
        <v>3564.0</v>
      </c>
      <c r="D4476" s="17">
        <v>3.172936395E7</v>
      </c>
      <c r="E4476" s="17">
        <v>9009941.0</v>
      </c>
      <c r="F4476" s="17">
        <v>1.6509717E7</v>
      </c>
      <c r="G4476" s="17">
        <v>3.4941225E7</v>
      </c>
      <c r="H4476" s="17">
        <v>6.9549738E7</v>
      </c>
    </row>
    <row r="4477">
      <c r="A4477" s="7" t="s">
        <v>9391</v>
      </c>
      <c r="B4477" s="17" t="s">
        <v>9392</v>
      </c>
      <c r="C4477" s="17">
        <v>128.0</v>
      </c>
      <c r="D4477" s="17">
        <v>1.876384799E7</v>
      </c>
      <c r="E4477" s="17">
        <v>6984737.0</v>
      </c>
      <c r="F4477" s="17">
        <v>1.0404428E7</v>
      </c>
      <c r="G4477" s="17">
        <v>2.39648E7</v>
      </c>
      <c r="H4477" s="17">
        <v>4.00465E7</v>
      </c>
    </row>
    <row r="4478">
      <c r="A4478" s="7" t="s">
        <v>9393</v>
      </c>
      <c r="B4478" s="17" t="s">
        <v>9394</v>
      </c>
      <c r="C4478" s="17">
        <v>1404.0</v>
      </c>
      <c r="D4478" s="17">
        <v>3.418845928E7</v>
      </c>
      <c r="E4478" s="17">
        <v>8814471.0</v>
      </c>
      <c r="F4478" s="17">
        <v>1.6975082E7</v>
      </c>
      <c r="G4478" s="17">
        <v>3.7321662E7</v>
      </c>
      <c r="H4478" s="17">
        <v>7.9809466E7</v>
      </c>
    </row>
    <row r="4479">
      <c r="A4479" s="7" t="s">
        <v>9395</v>
      </c>
      <c r="B4479" s="17" t="s">
        <v>9396</v>
      </c>
      <c r="C4479" s="17">
        <v>114.0</v>
      </c>
      <c r="D4479" s="17">
        <v>1.860574821E7</v>
      </c>
      <c r="E4479" s="17">
        <v>5397400.0</v>
      </c>
      <c r="F4479" s="17">
        <v>9459816.0</v>
      </c>
      <c r="G4479" s="17">
        <v>2.1559206E7</v>
      </c>
      <c r="H4479" s="17">
        <v>3.719E7</v>
      </c>
    </row>
    <row r="4480">
      <c r="A4480" s="7" t="s">
        <v>9397</v>
      </c>
      <c r="B4480" s="17" t="s">
        <v>9398</v>
      </c>
      <c r="C4480" s="17">
        <v>3635.0</v>
      </c>
      <c r="D4480" s="17">
        <v>3.862405073E7</v>
      </c>
      <c r="E4480" s="17">
        <v>7396215.0</v>
      </c>
      <c r="F4480" s="17">
        <v>1.9074682E7</v>
      </c>
      <c r="G4480" s="17">
        <v>5.8179006E7</v>
      </c>
      <c r="H4480" s="17">
        <v>9.3546458E7</v>
      </c>
    </row>
    <row r="4481">
      <c r="A4481" s="7" t="s">
        <v>9399</v>
      </c>
      <c r="B4481" s="17" t="s">
        <v>9400</v>
      </c>
      <c r="C4481" s="17">
        <v>327.0</v>
      </c>
      <c r="D4481" s="17">
        <v>2.335131058E7</v>
      </c>
      <c r="E4481" s="17">
        <v>6949751.0</v>
      </c>
      <c r="F4481" s="17">
        <v>1.3553366E7</v>
      </c>
      <c r="G4481" s="17">
        <v>2.4295867E7</v>
      </c>
      <c r="H4481" s="17">
        <v>4.9223022E7</v>
      </c>
    </row>
    <row r="4482">
      <c r="A4482" s="7" t="s">
        <v>9401</v>
      </c>
      <c r="B4482" s="17" t="s">
        <v>9402</v>
      </c>
      <c r="C4482" s="17">
        <v>6217.0</v>
      </c>
      <c r="D4482" s="17">
        <v>1.010163479E7</v>
      </c>
      <c r="E4482" s="17">
        <v>4776160.0</v>
      </c>
      <c r="F4482" s="17">
        <v>7001488.0</v>
      </c>
      <c r="G4482" s="17">
        <v>1.086169E7</v>
      </c>
      <c r="H4482" s="17">
        <v>1.7406301E7</v>
      </c>
    </row>
    <row r="4483">
      <c r="A4483" s="7" t="s">
        <v>9403</v>
      </c>
      <c r="B4483" s="17" t="s">
        <v>9404</v>
      </c>
      <c r="C4483" s="17">
        <v>4385.0</v>
      </c>
      <c r="D4483" s="17">
        <v>1.744649381E7</v>
      </c>
      <c r="E4483" s="17">
        <v>5004485.0</v>
      </c>
      <c r="F4483" s="17">
        <v>9112818.0</v>
      </c>
      <c r="G4483" s="17">
        <v>1.9131392E7</v>
      </c>
      <c r="H4483" s="17">
        <v>3.77758E7</v>
      </c>
    </row>
    <row r="4484">
      <c r="A4484" s="7" t="s">
        <v>9405</v>
      </c>
      <c r="B4484" s="17" t="s">
        <v>9406</v>
      </c>
      <c r="C4484" s="17">
        <v>407.0</v>
      </c>
      <c r="D4484" s="17">
        <v>1.195201089E7</v>
      </c>
      <c r="E4484" s="17">
        <v>5254557.0</v>
      </c>
      <c r="F4484" s="17">
        <v>7335777.0</v>
      </c>
      <c r="G4484" s="17">
        <v>1.300839E7</v>
      </c>
      <c r="H4484" s="17">
        <v>2.3521467E7</v>
      </c>
    </row>
    <row r="4485">
      <c r="A4485" s="7" t="s">
        <v>9407</v>
      </c>
      <c r="B4485" s="17" t="s">
        <v>9408</v>
      </c>
      <c r="C4485" s="17">
        <v>27.0</v>
      </c>
      <c r="D4485" s="17">
        <v>1.466576467E7</v>
      </c>
      <c r="E4485" s="17">
        <v>6188640.0</v>
      </c>
      <c r="F4485" s="17">
        <v>1.1698659E7</v>
      </c>
      <c r="G4485" s="17">
        <v>1.9858978E7</v>
      </c>
      <c r="H4485" s="17">
        <v>2.6519732E7</v>
      </c>
    </row>
    <row r="4486">
      <c r="A4486" s="7" t="s">
        <v>9409</v>
      </c>
      <c r="B4486" s="17" t="s">
        <v>9410</v>
      </c>
      <c r="C4486" s="17">
        <v>8.0</v>
      </c>
      <c r="D4486" s="17">
        <v>3.2799156E7</v>
      </c>
      <c r="E4486" s="17">
        <v>7589334.0</v>
      </c>
      <c r="F4486" s="17">
        <v>9804300.0</v>
      </c>
      <c r="G4486" s="17">
        <v>1.9779591E7</v>
      </c>
      <c r="H4486" s="17">
        <v>1.20825063E8</v>
      </c>
    </row>
    <row r="4487">
      <c r="A4487" s="7" t="s">
        <v>9413</v>
      </c>
      <c r="B4487" s="17" t="s">
        <v>9414</v>
      </c>
      <c r="C4487" s="17">
        <v>6.0</v>
      </c>
      <c r="D4487" s="17">
        <v>8.236638083E7</v>
      </c>
      <c r="E4487" s="17">
        <v>5004401.0</v>
      </c>
      <c r="F4487" s="17">
        <v>8230833.0</v>
      </c>
      <c r="G4487" s="17">
        <v>1.93668532E8</v>
      </c>
      <c r="H4487" s="17">
        <v>2.00636798E8</v>
      </c>
    </row>
    <row r="4488">
      <c r="A4488" s="7" t="s">
        <v>9415</v>
      </c>
      <c r="B4488" s="17" t="s">
        <v>9416</v>
      </c>
      <c r="C4488" s="17">
        <v>822.0</v>
      </c>
      <c r="D4488" s="17">
        <v>1.513820295E7</v>
      </c>
      <c r="E4488" s="17">
        <v>5466551.0</v>
      </c>
      <c r="F4488" s="17">
        <v>7960923.0</v>
      </c>
      <c r="G4488" s="17">
        <v>1.458572E7</v>
      </c>
      <c r="H4488" s="17">
        <v>2.8442309E7</v>
      </c>
    </row>
    <row r="4489">
      <c r="A4489" s="7" t="s">
        <v>9417</v>
      </c>
      <c r="B4489" s="17" t="s">
        <v>9418</v>
      </c>
      <c r="C4489" s="17">
        <v>1.0</v>
      </c>
      <c r="D4489" s="17">
        <v>9813455.0</v>
      </c>
      <c r="E4489" s="17">
        <v>9813455.0</v>
      </c>
      <c r="F4489" s="17">
        <v>9813455.0</v>
      </c>
      <c r="G4489" s="17">
        <v>9813455.0</v>
      </c>
      <c r="H4489" s="17">
        <v>9813455.0</v>
      </c>
    </row>
    <row r="4490">
      <c r="A4490" s="7" t="s">
        <v>9419</v>
      </c>
      <c r="B4490" s="17" t="s">
        <v>9420</v>
      </c>
      <c r="C4490" s="17">
        <v>127.0</v>
      </c>
      <c r="D4490" s="17">
        <v>1.784324539E7</v>
      </c>
      <c r="E4490" s="17">
        <v>5141714.0</v>
      </c>
      <c r="F4490" s="17">
        <v>8593983.0</v>
      </c>
      <c r="G4490" s="17">
        <v>2.1405E7</v>
      </c>
      <c r="H4490" s="17">
        <v>3.7947234E7</v>
      </c>
    </row>
    <row r="4491">
      <c r="A4491" s="7" t="s">
        <v>9421</v>
      </c>
      <c r="B4491" s="17" t="s">
        <v>9422</v>
      </c>
      <c r="C4491" s="17">
        <v>94.0</v>
      </c>
      <c r="D4491" s="17">
        <v>2.0361E7</v>
      </c>
      <c r="E4491" s="17">
        <v>6050509.0</v>
      </c>
      <c r="F4491" s="17">
        <v>1.07395E7</v>
      </c>
      <c r="G4491" s="17">
        <v>2.26708E7</v>
      </c>
      <c r="H4491" s="17">
        <v>5.0095034E7</v>
      </c>
    </row>
    <row r="4492">
      <c r="A4492" s="7" t="s">
        <v>9423</v>
      </c>
      <c r="B4492" s="17" t="s">
        <v>9424</v>
      </c>
      <c r="C4492" s="17">
        <v>123.0</v>
      </c>
      <c r="D4492" s="17">
        <v>1.104797675E7</v>
      </c>
      <c r="E4492" s="17">
        <v>4223583.0</v>
      </c>
      <c r="F4492" s="17">
        <v>6882106.0</v>
      </c>
      <c r="G4492" s="17">
        <v>1.1775803E7</v>
      </c>
      <c r="H4492" s="17">
        <v>1.9984442E7</v>
      </c>
    </row>
    <row r="4493">
      <c r="A4493" s="7" t="s">
        <v>9425</v>
      </c>
      <c r="B4493" s="17" t="s">
        <v>9426</v>
      </c>
      <c r="C4493" s="17">
        <v>179.0</v>
      </c>
      <c r="D4493" s="17">
        <v>1.717011604E7</v>
      </c>
      <c r="E4493" s="17">
        <v>4891537.0</v>
      </c>
      <c r="F4493" s="17">
        <v>8396830.0</v>
      </c>
      <c r="G4493" s="17">
        <v>1.9051211E7</v>
      </c>
      <c r="H4493" s="17">
        <v>4.058855E7</v>
      </c>
    </row>
    <row r="4494">
      <c r="A4494" s="7" t="s">
        <v>9427</v>
      </c>
      <c r="B4494" s="17" t="s">
        <v>9428</v>
      </c>
      <c r="C4494" s="17">
        <v>2605.0</v>
      </c>
      <c r="D4494" s="17">
        <v>1.481919485E7</v>
      </c>
      <c r="E4494" s="17">
        <v>4411445.0</v>
      </c>
      <c r="F4494" s="17">
        <v>7482379.0</v>
      </c>
      <c r="G4494" s="17">
        <v>1.549183E7</v>
      </c>
      <c r="H4494" s="17">
        <v>3.1287358E7</v>
      </c>
    </row>
    <row r="4495">
      <c r="A4495" s="7" t="s">
        <v>9429</v>
      </c>
      <c r="B4495" s="17" t="s">
        <v>9430</v>
      </c>
      <c r="C4495" s="17">
        <v>1.0</v>
      </c>
      <c r="D4495" s="17">
        <v>8910228.0</v>
      </c>
      <c r="E4495" s="17">
        <v>8910228.0</v>
      </c>
      <c r="F4495" s="17">
        <v>8910228.0</v>
      </c>
      <c r="G4495" s="17">
        <v>8910228.0</v>
      </c>
      <c r="H4495" s="17">
        <v>8910228.0</v>
      </c>
    </row>
    <row r="4496">
      <c r="A4496" s="7" t="s">
        <v>9431</v>
      </c>
      <c r="B4496" s="17" t="s">
        <v>9432</v>
      </c>
      <c r="C4496" s="17">
        <v>23.0</v>
      </c>
      <c r="D4496" s="17">
        <v>1.884436017E7</v>
      </c>
      <c r="E4496" s="17">
        <v>3690568.0</v>
      </c>
      <c r="F4496" s="17">
        <v>6480379.0</v>
      </c>
      <c r="G4496" s="17">
        <v>1.4811184E7</v>
      </c>
      <c r="H4496" s="17">
        <v>2.7366545E7</v>
      </c>
    </row>
    <row r="4497">
      <c r="A4497" s="7" t="s">
        <v>9433</v>
      </c>
      <c r="B4497" s="17" t="s">
        <v>9434</v>
      </c>
      <c r="C4497" s="17">
        <v>13.0</v>
      </c>
      <c r="D4497" s="17">
        <v>5.306591208E7</v>
      </c>
      <c r="E4497" s="17">
        <v>5549990.0</v>
      </c>
      <c r="F4497" s="17">
        <v>3.2631869E7</v>
      </c>
      <c r="G4497" s="17">
        <v>6.5505475E7</v>
      </c>
      <c r="H4497" s="17">
        <v>1.7982715E8</v>
      </c>
    </row>
    <row r="4498">
      <c r="A4498" s="7" t="s">
        <v>9435</v>
      </c>
      <c r="B4498" s="17" t="s">
        <v>9436</v>
      </c>
      <c r="C4498" s="17">
        <v>1.0</v>
      </c>
      <c r="D4498" s="17">
        <v>1.48703944E8</v>
      </c>
      <c r="E4498" s="17">
        <v>1.48703944E8</v>
      </c>
      <c r="F4498" s="17">
        <v>1.48703944E8</v>
      </c>
      <c r="G4498" s="17">
        <v>1.48703944E8</v>
      </c>
      <c r="H4498" s="17">
        <v>1.48703944E8</v>
      </c>
    </row>
    <row r="4499">
      <c r="A4499" s="7" t="s">
        <v>9437</v>
      </c>
      <c r="B4499" s="17" t="s">
        <v>9438</v>
      </c>
      <c r="C4499" s="17">
        <v>3.0</v>
      </c>
      <c r="D4499" s="17">
        <v>2233132.0</v>
      </c>
      <c r="E4499" s="17">
        <v>1574396.0</v>
      </c>
      <c r="F4499" s="17">
        <v>2450000.0</v>
      </c>
      <c r="G4499" s="17">
        <v>2675000.0</v>
      </c>
      <c r="H4499" s="17">
        <v>2675000.0</v>
      </c>
    </row>
    <row r="4500">
      <c r="A4500" s="7" t="s">
        <v>9439</v>
      </c>
      <c r="B4500" s="17" t="s">
        <v>9440</v>
      </c>
      <c r="C4500" s="17">
        <v>2.0</v>
      </c>
      <c r="D4500" s="17">
        <v>8501088.0</v>
      </c>
      <c r="E4500" s="17">
        <v>2822731.0</v>
      </c>
      <c r="F4500" s="17">
        <v>2822731.0</v>
      </c>
      <c r="G4500" s="17">
        <v>1.4179445E7</v>
      </c>
      <c r="H4500" s="17">
        <v>1.4179445E7</v>
      </c>
    </row>
    <row r="4501">
      <c r="A4501" s="7" t="s">
        <v>9441</v>
      </c>
      <c r="B4501" s="17" t="s">
        <v>9442</v>
      </c>
      <c r="C4501" s="17">
        <v>3.0</v>
      </c>
      <c r="D4501" s="17">
        <v>8801041.0</v>
      </c>
      <c r="E4501" s="17">
        <v>1072830.0</v>
      </c>
      <c r="F4501" s="17">
        <v>2020293.0</v>
      </c>
      <c r="G4501" s="17">
        <v>2.331E7</v>
      </c>
      <c r="H4501" s="17">
        <v>2.331E7</v>
      </c>
    </row>
    <row r="4502">
      <c r="A4502" s="7" t="s">
        <v>9443</v>
      </c>
      <c r="B4502" s="17" t="s">
        <v>9444</v>
      </c>
      <c r="C4502" s="17">
        <v>1.0</v>
      </c>
      <c r="D4502" s="17">
        <v>1.1176108E7</v>
      </c>
      <c r="E4502" s="17">
        <v>1.1176108E7</v>
      </c>
      <c r="F4502" s="17">
        <v>1.1176108E7</v>
      </c>
      <c r="G4502" s="17">
        <v>1.1176108E7</v>
      </c>
      <c r="H4502" s="17">
        <v>1.1176108E7</v>
      </c>
    </row>
    <row r="4503">
      <c r="A4503" s="7" t="s">
        <v>9445</v>
      </c>
      <c r="B4503" s="17" t="s">
        <v>9446</v>
      </c>
      <c r="C4503" s="17">
        <v>1.0</v>
      </c>
      <c r="D4503" s="17">
        <v>5292857.0</v>
      </c>
      <c r="E4503" s="17">
        <v>5292857.0</v>
      </c>
      <c r="F4503" s="17">
        <v>5292857.0</v>
      </c>
      <c r="G4503" s="17">
        <v>5292857.0</v>
      </c>
      <c r="H4503" s="17">
        <v>5292857.0</v>
      </c>
    </row>
    <row r="4504">
      <c r="A4504" s="7" t="s">
        <v>9449</v>
      </c>
      <c r="B4504" s="17" t="s">
        <v>9450</v>
      </c>
      <c r="C4504" s="17">
        <v>1.0</v>
      </c>
      <c r="D4504" s="17">
        <v>2.65515E7</v>
      </c>
      <c r="E4504" s="17">
        <v>2.65515E7</v>
      </c>
      <c r="F4504" s="17">
        <v>2.65515E7</v>
      </c>
      <c r="G4504" s="17">
        <v>2.65515E7</v>
      </c>
      <c r="H4504" s="17">
        <v>2.65515E7</v>
      </c>
    </row>
    <row r="4505">
      <c r="A4505" s="7" t="s">
        <v>9451</v>
      </c>
      <c r="B4505" s="17" t="s">
        <v>9452</v>
      </c>
      <c r="C4505" s="17">
        <v>4.0</v>
      </c>
      <c r="D4505" s="17">
        <v>5096716.75</v>
      </c>
      <c r="E4505" s="17">
        <v>2747635.0</v>
      </c>
      <c r="F4505" s="17">
        <v>4433888.0</v>
      </c>
      <c r="G4505" s="17">
        <v>5481545.0</v>
      </c>
      <c r="H4505" s="17">
        <v>7723799.0</v>
      </c>
    </row>
    <row r="4506">
      <c r="A4506" s="7" t="s">
        <v>9453</v>
      </c>
      <c r="B4506" s="17" t="s">
        <v>9454</v>
      </c>
      <c r="C4506" s="17">
        <v>1.0</v>
      </c>
      <c r="D4506" s="17">
        <v>3298700.0</v>
      </c>
      <c r="E4506" s="17">
        <v>3298700.0</v>
      </c>
      <c r="F4506" s="17">
        <v>3298700.0</v>
      </c>
      <c r="G4506" s="17">
        <v>3298700.0</v>
      </c>
      <c r="H4506" s="17">
        <v>3298700.0</v>
      </c>
    </row>
    <row r="4507">
      <c r="A4507" s="7" t="s">
        <v>9455</v>
      </c>
      <c r="B4507" s="17" t="s">
        <v>9456</v>
      </c>
      <c r="C4507" s="17">
        <v>1.0</v>
      </c>
      <c r="D4507" s="17">
        <v>2.8340831E7</v>
      </c>
      <c r="E4507" s="17">
        <v>2.8340831E7</v>
      </c>
      <c r="F4507" s="17">
        <v>2.8340831E7</v>
      </c>
      <c r="G4507" s="17">
        <v>2.8340831E7</v>
      </c>
      <c r="H4507" s="17">
        <v>2.8340831E7</v>
      </c>
    </row>
    <row r="4508">
      <c r="A4508" s="7" t="s">
        <v>9457</v>
      </c>
      <c r="B4508" s="17" t="s">
        <v>9458</v>
      </c>
      <c r="C4508" s="17">
        <v>1.0</v>
      </c>
      <c r="D4508" s="17">
        <v>6704311.0</v>
      </c>
      <c r="E4508" s="17">
        <v>6704311.0</v>
      </c>
      <c r="F4508" s="17">
        <v>6704311.0</v>
      </c>
      <c r="G4508" s="17">
        <v>6704311.0</v>
      </c>
      <c r="H4508" s="17">
        <v>6704311.0</v>
      </c>
    </row>
    <row r="4509">
      <c r="A4509" s="7" t="s">
        <v>9459</v>
      </c>
      <c r="B4509" s="17" t="s">
        <v>9461</v>
      </c>
      <c r="C4509" s="17">
        <v>2.0</v>
      </c>
      <c r="D4509" s="17">
        <v>1.08204575E7</v>
      </c>
      <c r="E4509" s="17">
        <v>3679215.0</v>
      </c>
      <c r="F4509" s="17">
        <v>3679215.0</v>
      </c>
      <c r="G4509" s="17">
        <v>1.79617E7</v>
      </c>
      <c r="H4509" s="17">
        <v>1.79617E7</v>
      </c>
    </row>
    <row r="4510">
      <c r="A4510" s="7" t="s">
        <v>9463</v>
      </c>
      <c r="B4510" s="17" t="s">
        <v>9464</v>
      </c>
      <c r="C4510" s="17">
        <v>1.0</v>
      </c>
      <c r="D4510" s="17">
        <v>5145643.0</v>
      </c>
      <c r="E4510" s="17">
        <v>5145643.0</v>
      </c>
      <c r="F4510" s="17">
        <v>5145643.0</v>
      </c>
      <c r="G4510" s="17">
        <v>5145643.0</v>
      </c>
      <c r="H4510" s="17">
        <v>5145643.0</v>
      </c>
    </row>
    <row r="4511">
      <c r="A4511" s="7" t="s">
        <v>9469</v>
      </c>
      <c r="B4511" s="17" t="s">
        <v>9470</v>
      </c>
      <c r="C4511" s="17">
        <v>4.0</v>
      </c>
      <c r="D4511" s="17">
        <v>4.264188275E7</v>
      </c>
      <c r="E4511" s="17">
        <v>7302000.0</v>
      </c>
      <c r="F4511" s="17">
        <v>1.8836251E7</v>
      </c>
      <c r="G4511" s="17">
        <v>2.5214785E7</v>
      </c>
      <c r="H4511" s="17">
        <v>1.19214495E8</v>
      </c>
    </row>
    <row r="4512">
      <c r="A4512" s="7" t="s">
        <v>9473</v>
      </c>
      <c r="B4512" s="17" t="s">
        <v>9474</v>
      </c>
      <c r="C4512" s="17">
        <v>25.0</v>
      </c>
      <c r="D4512" s="17">
        <v>3811886.28</v>
      </c>
      <c r="E4512" s="17">
        <v>1783173.0</v>
      </c>
      <c r="F4512" s="17">
        <v>2733792.0</v>
      </c>
      <c r="G4512" s="17">
        <v>4593960.0</v>
      </c>
      <c r="H4512" s="17">
        <v>9329562.0</v>
      </c>
    </row>
    <row r="4513">
      <c r="A4513" s="7" t="s">
        <v>9475</v>
      </c>
      <c r="B4513" s="17" t="s">
        <v>9476</v>
      </c>
      <c r="C4513" s="17">
        <v>1.0</v>
      </c>
      <c r="D4513" s="17">
        <v>1.079365E8</v>
      </c>
      <c r="E4513" s="17">
        <v>1.079365E8</v>
      </c>
      <c r="F4513" s="17">
        <v>1.079365E8</v>
      </c>
      <c r="G4513" s="17">
        <v>1.079365E8</v>
      </c>
      <c r="H4513" s="17">
        <v>1.079365E8</v>
      </c>
    </row>
    <row r="4514">
      <c r="A4514" s="7" t="s">
        <v>9477</v>
      </c>
      <c r="B4514" s="17" t="s">
        <v>9478</v>
      </c>
      <c r="C4514" s="17">
        <v>1.0</v>
      </c>
      <c r="D4514" s="17">
        <v>3096613.0</v>
      </c>
      <c r="E4514" s="17">
        <v>3096613.0</v>
      </c>
      <c r="F4514" s="17">
        <v>3096613.0</v>
      </c>
      <c r="G4514" s="17">
        <v>3096613.0</v>
      </c>
      <c r="H4514" s="17">
        <v>3096613.0</v>
      </c>
    </row>
    <row r="4515">
      <c r="A4515" s="7" t="s">
        <v>9479</v>
      </c>
      <c r="B4515" s="17" t="s">
        <v>9480</v>
      </c>
      <c r="C4515" s="17">
        <v>2.0</v>
      </c>
      <c r="D4515" s="17">
        <v>2.3695795E7</v>
      </c>
      <c r="E4515" s="17">
        <v>8770102.0</v>
      </c>
      <c r="F4515" s="17">
        <v>8770102.0</v>
      </c>
      <c r="G4515" s="17">
        <v>3.8621488E7</v>
      </c>
      <c r="H4515" s="17">
        <v>3.8621488E7</v>
      </c>
    </row>
    <row r="4516">
      <c r="A4516" s="7" t="s">
        <v>9481</v>
      </c>
      <c r="B4516" s="17" t="s">
        <v>9482</v>
      </c>
      <c r="C4516" s="17">
        <v>714.0</v>
      </c>
      <c r="D4516" s="17">
        <v>1.297045523E7</v>
      </c>
      <c r="E4516" s="17">
        <v>4866630.0</v>
      </c>
      <c r="F4516" s="17">
        <v>7927867.0</v>
      </c>
      <c r="G4516" s="17">
        <v>1.4406928E7</v>
      </c>
      <c r="H4516" s="17">
        <v>2.9056783E7</v>
      </c>
    </row>
    <row r="4517">
      <c r="A4517" s="7" t="s">
        <v>9483</v>
      </c>
      <c r="B4517" s="17" t="s">
        <v>9484</v>
      </c>
      <c r="C4517" s="17">
        <v>149.0</v>
      </c>
      <c r="D4517" s="17">
        <v>9972797.161</v>
      </c>
      <c r="E4517" s="17">
        <v>3918450.0</v>
      </c>
      <c r="F4517" s="17">
        <v>6077400.0</v>
      </c>
      <c r="G4517" s="17">
        <v>1.1473435E7</v>
      </c>
      <c r="H4517" s="17">
        <v>1.6769742E7</v>
      </c>
    </row>
    <row r="4518">
      <c r="A4518" s="7" t="s">
        <v>9485</v>
      </c>
      <c r="B4518" s="17" t="s">
        <v>9486</v>
      </c>
      <c r="C4518" s="17">
        <v>3236.0</v>
      </c>
      <c r="D4518" s="17">
        <v>9228157.678</v>
      </c>
      <c r="E4518" s="17">
        <v>3597300.0</v>
      </c>
      <c r="F4518" s="17">
        <v>5607763.0</v>
      </c>
      <c r="G4518" s="17">
        <v>9703760.0</v>
      </c>
      <c r="H4518" s="17">
        <v>1.9546404E7</v>
      </c>
    </row>
    <row r="4519">
      <c r="A4519" s="7" t="s">
        <v>9487</v>
      </c>
      <c r="B4519" s="17" t="s">
        <v>9488</v>
      </c>
      <c r="C4519" s="17">
        <v>28.0</v>
      </c>
      <c r="D4519" s="17">
        <v>6529734.821</v>
      </c>
      <c r="E4519" s="17">
        <v>4658930.0</v>
      </c>
      <c r="F4519" s="17">
        <v>6387710.0</v>
      </c>
      <c r="G4519" s="17">
        <v>8188354.0</v>
      </c>
      <c r="H4519" s="17">
        <v>1.0959409E7</v>
      </c>
    </row>
    <row r="4520">
      <c r="A4520" s="7" t="s">
        <v>9489</v>
      </c>
      <c r="B4520" s="17" t="s">
        <v>9490</v>
      </c>
      <c r="C4520" s="17">
        <v>1.0</v>
      </c>
      <c r="D4520" s="17">
        <v>7687416.0</v>
      </c>
      <c r="E4520" s="17">
        <v>7687416.0</v>
      </c>
      <c r="F4520" s="17">
        <v>7687416.0</v>
      </c>
      <c r="G4520" s="17">
        <v>7687416.0</v>
      </c>
      <c r="H4520" s="17">
        <v>7687416.0</v>
      </c>
    </row>
    <row r="4521">
      <c r="A4521" s="7" t="s">
        <v>9491</v>
      </c>
      <c r="B4521" s="17" t="s">
        <v>9492</v>
      </c>
      <c r="C4521" s="17">
        <v>1.0</v>
      </c>
      <c r="D4521" s="17">
        <v>1.0238368E7</v>
      </c>
      <c r="E4521" s="17">
        <v>1.0238368E7</v>
      </c>
      <c r="F4521" s="17">
        <v>1.0238368E7</v>
      </c>
      <c r="G4521" s="17">
        <v>1.0238368E7</v>
      </c>
      <c r="H4521" s="17">
        <v>1.0238368E7</v>
      </c>
    </row>
    <row r="4522">
      <c r="A4522" s="7" t="s">
        <v>9493</v>
      </c>
      <c r="B4522" s="17" t="s">
        <v>9494</v>
      </c>
      <c r="C4522" s="17">
        <v>10.0</v>
      </c>
      <c r="D4522" s="17">
        <v>4355686.7</v>
      </c>
      <c r="E4522" s="17">
        <v>2922939.0</v>
      </c>
      <c r="F4522" s="17">
        <v>3806793.0</v>
      </c>
      <c r="G4522" s="17">
        <v>5021181.0</v>
      </c>
      <c r="H4522" s="17">
        <v>5618000.0</v>
      </c>
    </row>
    <row r="4523">
      <c r="A4523" s="7" t="s">
        <v>9495</v>
      </c>
      <c r="B4523" s="17" t="s">
        <v>9496</v>
      </c>
      <c r="C4523" s="17">
        <v>73.0</v>
      </c>
      <c r="D4523" s="17">
        <v>8067228.0</v>
      </c>
      <c r="E4523" s="17">
        <v>3603157.0</v>
      </c>
      <c r="F4523" s="17">
        <v>5332330.0</v>
      </c>
      <c r="G4523" s="17">
        <v>9409808.0</v>
      </c>
      <c r="H4523" s="17">
        <v>1.7006101E7</v>
      </c>
    </row>
    <row r="4524">
      <c r="A4524" s="7" t="s">
        <v>9497</v>
      </c>
      <c r="B4524" s="17" t="s">
        <v>9498</v>
      </c>
      <c r="C4524" s="17">
        <v>48.0</v>
      </c>
      <c r="D4524" s="17">
        <v>9291706.813</v>
      </c>
      <c r="E4524" s="17">
        <v>2840476.0</v>
      </c>
      <c r="F4524" s="17">
        <v>5042673.0</v>
      </c>
      <c r="G4524" s="17">
        <v>7465056.0</v>
      </c>
      <c r="H4524" s="17">
        <v>1.7753186E7</v>
      </c>
    </row>
    <row r="4525">
      <c r="A4525" s="7" t="s">
        <v>9501</v>
      </c>
      <c r="B4525" s="17" t="s">
        <v>9502</v>
      </c>
      <c r="C4525" s="17">
        <v>21.0</v>
      </c>
      <c r="D4525" s="17">
        <v>1.691002448E7</v>
      </c>
      <c r="E4525" s="17">
        <v>4361160.0</v>
      </c>
      <c r="F4525" s="17">
        <v>9186189.0</v>
      </c>
      <c r="G4525" s="17">
        <v>1.6893693E7</v>
      </c>
      <c r="H4525" s="17">
        <v>3.0611447E7</v>
      </c>
    </row>
    <row r="4526">
      <c r="A4526" s="7" t="s">
        <v>9503</v>
      </c>
      <c r="B4526" s="17" t="s">
        <v>9504</v>
      </c>
      <c r="C4526" s="17">
        <v>154.0</v>
      </c>
      <c r="D4526" s="17">
        <v>7263886.877</v>
      </c>
      <c r="E4526" s="17">
        <v>3003697.0</v>
      </c>
      <c r="F4526" s="17">
        <v>4421411.0</v>
      </c>
      <c r="G4526" s="17">
        <v>7912870.0</v>
      </c>
      <c r="H4526" s="17">
        <v>1.6360728E7</v>
      </c>
    </row>
    <row r="4527">
      <c r="A4527" s="7" t="s">
        <v>9505</v>
      </c>
      <c r="B4527" s="17" t="s">
        <v>9506</v>
      </c>
      <c r="C4527" s="17">
        <v>346.0</v>
      </c>
      <c r="D4527" s="17">
        <v>8748900.679</v>
      </c>
      <c r="E4527" s="17">
        <v>3708910.0</v>
      </c>
      <c r="F4527" s="17">
        <v>5631131.0</v>
      </c>
      <c r="G4527" s="17">
        <v>8482680.0</v>
      </c>
      <c r="H4527" s="17">
        <v>1.57935E7</v>
      </c>
    </row>
    <row r="4528">
      <c r="A4528" s="7" t="s">
        <v>9507</v>
      </c>
      <c r="B4528" s="17" t="s">
        <v>9508</v>
      </c>
      <c r="C4528" s="17">
        <v>652.0</v>
      </c>
      <c r="D4528" s="17">
        <v>9383521.698</v>
      </c>
      <c r="E4528" s="17">
        <v>3166902.0</v>
      </c>
      <c r="F4528" s="17">
        <v>5040025.0</v>
      </c>
      <c r="G4528" s="17">
        <v>9152500.0</v>
      </c>
      <c r="H4528" s="17">
        <v>1.776574E7</v>
      </c>
    </row>
    <row r="4529">
      <c r="A4529" s="7" t="s">
        <v>9509</v>
      </c>
      <c r="B4529" s="17" t="s">
        <v>9510</v>
      </c>
      <c r="C4529" s="17">
        <v>207.0</v>
      </c>
      <c r="D4529" s="17">
        <v>5756065.556</v>
      </c>
      <c r="E4529" s="17">
        <v>3327805.0</v>
      </c>
      <c r="F4529" s="17">
        <v>4346990.0</v>
      </c>
      <c r="G4529" s="17">
        <v>6580487.0</v>
      </c>
      <c r="H4529" s="17">
        <v>1.0167218E7</v>
      </c>
    </row>
    <row r="4530">
      <c r="A4530" s="7" t="s">
        <v>9511</v>
      </c>
      <c r="B4530" s="17" t="s">
        <v>9512</v>
      </c>
      <c r="C4530" s="17">
        <v>2410.0</v>
      </c>
      <c r="D4530" s="17">
        <v>6708272.059</v>
      </c>
      <c r="E4530" s="17">
        <v>2965000.0</v>
      </c>
      <c r="F4530" s="17">
        <v>4702000.0</v>
      </c>
      <c r="G4530" s="17">
        <v>7538500.0</v>
      </c>
      <c r="H4530" s="17">
        <v>1.2196992E7</v>
      </c>
    </row>
    <row r="4531">
      <c r="A4531" s="7" t="s">
        <v>9513</v>
      </c>
      <c r="B4531" s="17" t="s">
        <v>9514</v>
      </c>
      <c r="C4531" s="17">
        <v>125.0</v>
      </c>
      <c r="D4531" s="17">
        <v>7313879.248</v>
      </c>
      <c r="E4531" s="17">
        <v>3690709.0</v>
      </c>
      <c r="F4531" s="17">
        <v>4863600.0</v>
      </c>
      <c r="G4531" s="17">
        <v>6248016.0</v>
      </c>
      <c r="H4531" s="17">
        <v>9821217.0</v>
      </c>
    </row>
    <row r="4532">
      <c r="A4532" s="7" t="s">
        <v>9515</v>
      </c>
      <c r="B4532" s="17" t="s">
        <v>9516</v>
      </c>
      <c r="C4532" s="17">
        <v>12.0</v>
      </c>
      <c r="D4532" s="17">
        <v>6118107.833</v>
      </c>
      <c r="E4532" s="17">
        <v>2413563.0</v>
      </c>
      <c r="F4532" s="17">
        <v>2491686.0</v>
      </c>
      <c r="G4532" s="17">
        <v>4141184.0</v>
      </c>
      <c r="H4532" s="17">
        <v>1.4034617E7</v>
      </c>
    </row>
    <row r="4533">
      <c r="A4533" s="7" t="s">
        <v>9517</v>
      </c>
      <c r="B4533" s="17" t="s">
        <v>9518</v>
      </c>
      <c r="C4533" s="17">
        <v>15.0</v>
      </c>
      <c r="D4533" s="17">
        <v>2.300259293E7</v>
      </c>
      <c r="E4533" s="17">
        <v>3095412.0</v>
      </c>
      <c r="F4533" s="17">
        <v>1.8892994E7</v>
      </c>
      <c r="G4533" s="17">
        <v>4.0494978E7</v>
      </c>
      <c r="H4533" s="17">
        <v>5.2338191E7</v>
      </c>
    </row>
    <row r="4534">
      <c r="A4534" s="7" t="s">
        <v>9519</v>
      </c>
      <c r="B4534" s="17" t="s">
        <v>9520</v>
      </c>
      <c r="C4534" s="17">
        <v>28.0</v>
      </c>
      <c r="D4534" s="17">
        <v>8437421.429</v>
      </c>
      <c r="E4534" s="17">
        <v>2228954.0</v>
      </c>
      <c r="F4534" s="17">
        <v>4089508.0</v>
      </c>
      <c r="G4534" s="17">
        <v>9209401.0</v>
      </c>
      <c r="H4534" s="17">
        <v>2.1133275E7</v>
      </c>
    </row>
    <row r="4535">
      <c r="A4535" s="7" t="s">
        <v>9522</v>
      </c>
      <c r="B4535" s="17" t="s">
        <v>9524</v>
      </c>
      <c r="C4535" s="17">
        <v>16.0</v>
      </c>
      <c r="D4535" s="17">
        <v>1.864345081E7</v>
      </c>
      <c r="E4535" s="17">
        <v>2878119.0</v>
      </c>
      <c r="F4535" s="17">
        <v>1.1864868E7</v>
      </c>
      <c r="G4535" s="17">
        <v>2.4514499E7</v>
      </c>
      <c r="H4535" s="17">
        <v>4.8159694E7</v>
      </c>
    </row>
    <row r="4536">
      <c r="A4536" s="7" t="s">
        <v>9525</v>
      </c>
      <c r="B4536" s="17" t="s">
        <v>9526</v>
      </c>
      <c r="C4536" s="17">
        <v>3.0</v>
      </c>
      <c r="D4536" s="17">
        <v>5.464720433E7</v>
      </c>
      <c r="E4536" s="17">
        <v>2.8667455E7</v>
      </c>
      <c r="F4536" s="17">
        <v>6.7637079E7</v>
      </c>
      <c r="G4536" s="17">
        <v>6.7637079E7</v>
      </c>
      <c r="H4536" s="17">
        <v>6.7637079E7</v>
      </c>
    </row>
    <row r="4537">
      <c r="A4537" s="7" t="s">
        <v>9527</v>
      </c>
      <c r="B4537" s="17" t="s">
        <v>9528</v>
      </c>
      <c r="C4537" s="17">
        <v>2.0</v>
      </c>
      <c r="D4537" s="17">
        <v>3289731.5</v>
      </c>
      <c r="E4537" s="17">
        <v>2523863.0</v>
      </c>
      <c r="F4537" s="17">
        <v>2523863.0</v>
      </c>
      <c r="G4537" s="17">
        <v>4055600.0</v>
      </c>
      <c r="H4537" s="17">
        <v>4055600.0</v>
      </c>
    </row>
    <row r="4538">
      <c r="A4538" s="7" t="s">
        <v>9529</v>
      </c>
      <c r="B4538" s="17" t="s">
        <v>9530</v>
      </c>
      <c r="C4538" s="17">
        <v>61.0</v>
      </c>
      <c r="D4538" s="17">
        <v>2.229143103E7</v>
      </c>
      <c r="E4538" s="17">
        <v>5921110.0</v>
      </c>
      <c r="F4538" s="17">
        <v>1.058675E7</v>
      </c>
      <c r="G4538" s="17">
        <v>3.00935E7</v>
      </c>
      <c r="H4538" s="17">
        <v>4.7631024E7</v>
      </c>
    </row>
    <row r="4539">
      <c r="A4539" s="7" t="s">
        <v>9531</v>
      </c>
      <c r="B4539" s="17" t="s">
        <v>9532</v>
      </c>
      <c r="C4539" s="17">
        <v>2.0</v>
      </c>
      <c r="D4539" s="17">
        <v>1.1606005E7</v>
      </c>
      <c r="E4539" s="17">
        <v>1965600.0</v>
      </c>
      <c r="F4539" s="17">
        <v>1965600.0</v>
      </c>
      <c r="G4539" s="17">
        <v>2.124641E7</v>
      </c>
      <c r="H4539" s="17">
        <v>2.124641E7</v>
      </c>
    </row>
    <row r="4540">
      <c r="A4540" s="7" t="s">
        <v>9533</v>
      </c>
      <c r="B4540" s="17" t="s">
        <v>9534</v>
      </c>
      <c r="C4540" s="17">
        <v>4458.0</v>
      </c>
      <c r="D4540" s="17">
        <v>1.75957972E7</v>
      </c>
      <c r="E4540" s="17">
        <v>5689734.0</v>
      </c>
      <c r="F4540" s="17">
        <v>9651500.0</v>
      </c>
      <c r="G4540" s="17">
        <v>1.825223E7</v>
      </c>
      <c r="H4540" s="17">
        <v>3.6943314E7</v>
      </c>
    </row>
    <row r="4541">
      <c r="A4541" s="7" t="s">
        <v>9535</v>
      </c>
      <c r="B4541" s="17" t="s">
        <v>9536</v>
      </c>
      <c r="C4541" s="17">
        <v>200.0</v>
      </c>
      <c r="D4541" s="17">
        <v>8790341.855</v>
      </c>
      <c r="E4541" s="17">
        <v>3552760.0</v>
      </c>
      <c r="F4541" s="17">
        <v>6271303.0</v>
      </c>
      <c r="G4541" s="17">
        <v>1.0827607E7</v>
      </c>
      <c r="H4541" s="17">
        <v>1.8618517E7</v>
      </c>
    </row>
    <row r="4542">
      <c r="A4542" s="7" t="s">
        <v>9537</v>
      </c>
      <c r="B4542" s="17" t="s">
        <v>9538</v>
      </c>
      <c r="C4542" s="17">
        <v>14.0</v>
      </c>
      <c r="D4542" s="17">
        <v>7898083.0</v>
      </c>
      <c r="E4542" s="17">
        <v>2191097.0</v>
      </c>
      <c r="F4542" s="17">
        <v>7551734.0</v>
      </c>
      <c r="G4542" s="17">
        <v>1.3445306E7</v>
      </c>
      <c r="H4542" s="17">
        <v>1.4092052E7</v>
      </c>
    </row>
    <row r="4543">
      <c r="A4543" s="7" t="s">
        <v>9539</v>
      </c>
      <c r="B4543" s="17" t="s">
        <v>9540</v>
      </c>
      <c r="C4543" s="17">
        <v>10.0</v>
      </c>
      <c r="D4543" s="17">
        <v>1.47362084E7</v>
      </c>
      <c r="E4543" s="17">
        <v>5462000.0</v>
      </c>
      <c r="F4543" s="17">
        <v>1.081671E7</v>
      </c>
      <c r="G4543" s="17">
        <v>1.9733277E7</v>
      </c>
      <c r="H4543" s="17">
        <v>2.9392E7</v>
      </c>
    </row>
    <row r="4544">
      <c r="A4544" s="7" t="s">
        <v>9541</v>
      </c>
      <c r="B4544" s="17" t="s">
        <v>9542</v>
      </c>
      <c r="C4544" s="17">
        <v>1.0</v>
      </c>
      <c r="D4544" s="17">
        <v>6012994.0</v>
      </c>
      <c r="E4544" s="17">
        <v>6012994.0</v>
      </c>
      <c r="F4544" s="17">
        <v>6012994.0</v>
      </c>
      <c r="G4544" s="17">
        <v>6012994.0</v>
      </c>
      <c r="H4544" s="17">
        <v>6012994.0</v>
      </c>
    </row>
    <row r="4545">
      <c r="A4545" s="7" t="s">
        <v>9543</v>
      </c>
      <c r="B4545" s="17" t="s">
        <v>9544</v>
      </c>
      <c r="C4545" s="17">
        <v>18.0</v>
      </c>
      <c r="D4545" s="17">
        <v>1.072043383E7</v>
      </c>
      <c r="E4545" s="17">
        <v>4258033.0</v>
      </c>
      <c r="F4545" s="17">
        <v>7864221.0</v>
      </c>
      <c r="G4545" s="17">
        <v>1.30691E7</v>
      </c>
      <c r="H4545" s="17">
        <v>2.7184071E7</v>
      </c>
    </row>
    <row r="4546">
      <c r="A4546" s="7" t="s">
        <v>9545</v>
      </c>
      <c r="B4546" s="17" t="s">
        <v>9546</v>
      </c>
      <c r="C4546" s="17">
        <v>99.0</v>
      </c>
      <c r="D4546" s="17">
        <v>7867312.192</v>
      </c>
      <c r="E4546" s="17">
        <v>2218148.0</v>
      </c>
      <c r="F4546" s="17">
        <v>3739520.0</v>
      </c>
      <c r="G4546" s="17">
        <v>8513453.0</v>
      </c>
      <c r="H4546" s="17">
        <v>1.8318405E7</v>
      </c>
    </row>
    <row r="4547">
      <c r="A4547" s="7" t="s">
        <v>9547</v>
      </c>
      <c r="B4547" s="17" t="s">
        <v>9548</v>
      </c>
      <c r="C4547" s="17">
        <v>421.0</v>
      </c>
      <c r="D4547" s="17">
        <v>8226456.074</v>
      </c>
      <c r="E4547" s="17">
        <v>2913591.0</v>
      </c>
      <c r="F4547" s="17">
        <v>4430557.0</v>
      </c>
      <c r="G4547" s="17">
        <v>8288945.0</v>
      </c>
      <c r="H4547" s="17">
        <v>1.4071376E7</v>
      </c>
    </row>
    <row r="4548">
      <c r="A4548" s="7" t="s">
        <v>9549</v>
      </c>
      <c r="B4548" s="17" t="s">
        <v>9550</v>
      </c>
      <c r="C4548" s="17">
        <v>11.0</v>
      </c>
      <c r="D4548" s="17">
        <v>1.114247218E7</v>
      </c>
      <c r="E4548" s="17">
        <v>3452000.0</v>
      </c>
      <c r="F4548" s="17">
        <v>5126746.0</v>
      </c>
      <c r="G4548" s="17">
        <v>9189981.0</v>
      </c>
      <c r="H4548" s="17">
        <v>1.1728896E7</v>
      </c>
    </row>
    <row r="4549">
      <c r="A4549" s="7" t="s">
        <v>9551</v>
      </c>
      <c r="B4549" s="17" t="s">
        <v>9552</v>
      </c>
      <c r="C4549" s="17">
        <v>3.0</v>
      </c>
      <c r="D4549" s="17">
        <v>6352233.333</v>
      </c>
      <c r="E4549" s="17">
        <v>1588939.0</v>
      </c>
      <c r="F4549" s="17">
        <v>8548477.0</v>
      </c>
      <c r="G4549" s="17">
        <v>8919284.0</v>
      </c>
      <c r="H4549" s="17">
        <v>8919284.0</v>
      </c>
    </row>
    <row r="4550">
      <c r="A4550" s="7" t="s">
        <v>9553</v>
      </c>
      <c r="B4550" s="17" t="s">
        <v>9554</v>
      </c>
      <c r="C4550" s="17">
        <v>697.0</v>
      </c>
      <c r="D4550" s="17">
        <v>8378082.654</v>
      </c>
      <c r="E4550" s="17">
        <v>3194177.0</v>
      </c>
      <c r="F4550" s="17">
        <v>4736296.0</v>
      </c>
      <c r="G4550" s="17">
        <v>8410477.0</v>
      </c>
      <c r="H4550" s="17">
        <v>1.57941E7</v>
      </c>
    </row>
    <row r="4551">
      <c r="A4551" s="7" t="s">
        <v>9555</v>
      </c>
      <c r="B4551" s="17" t="s">
        <v>9556</v>
      </c>
      <c r="C4551" s="17">
        <v>477.0</v>
      </c>
      <c r="D4551" s="17">
        <v>4872958.79</v>
      </c>
      <c r="E4551" s="17">
        <v>2665289.0</v>
      </c>
      <c r="F4551" s="17">
        <v>3707651.0</v>
      </c>
      <c r="G4551" s="17">
        <v>5572116.0</v>
      </c>
      <c r="H4551" s="17">
        <v>8183519.0</v>
      </c>
    </row>
    <row r="4552">
      <c r="A4552" s="7" t="s">
        <v>9557</v>
      </c>
      <c r="B4552" s="17" t="s">
        <v>9558</v>
      </c>
      <c r="C4552" s="17">
        <v>14.0</v>
      </c>
      <c r="D4552" s="17">
        <v>2.402459936E7</v>
      </c>
      <c r="E4552" s="17">
        <v>6519550.0</v>
      </c>
      <c r="F4552" s="17">
        <v>8612000.0</v>
      </c>
      <c r="G4552" s="17">
        <v>1.4929328E7</v>
      </c>
      <c r="H4552" s="17">
        <v>5.583102E7</v>
      </c>
    </row>
    <row r="4553">
      <c r="A4553" s="7" t="s">
        <v>9559</v>
      </c>
      <c r="B4553" s="17" t="s">
        <v>9560</v>
      </c>
      <c r="C4553" s="17">
        <v>2.0</v>
      </c>
      <c r="D4553" s="17">
        <v>3.2134225E7</v>
      </c>
      <c r="E4553" s="17">
        <v>4573450.0</v>
      </c>
      <c r="F4553" s="17">
        <v>4573450.0</v>
      </c>
      <c r="G4553" s="17">
        <v>5.9695E7</v>
      </c>
      <c r="H4553" s="17">
        <v>5.9695E7</v>
      </c>
    </row>
    <row r="4554">
      <c r="A4554" s="7" t="s">
        <v>9561</v>
      </c>
      <c r="B4554" s="17" t="s">
        <v>9562</v>
      </c>
      <c r="C4554" s="17">
        <v>1.0</v>
      </c>
      <c r="D4554" s="17">
        <v>2127400.0</v>
      </c>
      <c r="E4554" s="17">
        <v>2127400.0</v>
      </c>
      <c r="F4554" s="17">
        <v>2127400.0</v>
      </c>
      <c r="G4554" s="17">
        <v>2127400.0</v>
      </c>
      <c r="H4554" s="17">
        <v>2127400.0</v>
      </c>
    </row>
    <row r="4555">
      <c r="A4555" s="7" t="s">
        <v>9565</v>
      </c>
      <c r="B4555" s="17" t="s">
        <v>9566</v>
      </c>
      <c r="C4555" s="17">
        <v>10.0</v>
      </c>
      <c r="D4555" s="17">
        <v>3.2314004E7</v>
      </c>
      <c r="E4555" s="17">
        <v>6074535.0</v>
      </c>
      <c r="F4555" s="17">
        <v>9452252.0</v>
      </c>
      <c r="G4555" s="17">
        <v>3.4548918E7</v>
      </c>
      <c r="H4555" s="17">
        <v>5.750475E7</v>
      </c>
    </row>
    <row r="4556">
      <c r="A4556" s="7" t="s">
        <v>9567</v>
      </c>
      <c r="B4556" s="17" t="s">
        <v>9568</v>
      </c>
      <c r="C4556" s="17">
        <v>1.0</v>
      </c>
      <c r="D4556" s="17">
        <v>7347715.0</v>
      </c>
      <c r="E4556" s="17">
        <v>7347715.0</v>
      </c>
      <c r="F4556" s="17">
        <v>7347715.0</v>
      </c>
      <c r="G4556" s="17">
        <v>7347715.0</v>
      </c>
      <c r="H4556" s="17">
        <v>7347715.0</v>
      </c>
    </row>
    <row r="4557">
      <c r="A4557" s="7" t="s">
        <v>9569</v>
      </c>
      <c r="B4557" s="17" t="s">
        <v>9570</v>
      </c>
      <c r="C4557" s="17">
        <v>9.0</v>
      </c>
      <c r="D4557" s="17">
        <v>3.230825967E7</v>
      </c>
      <c r="E4557" s="17">
        <v>9893329.0</v>
      </c>
      <c r="F4557" s="17">
        <v>1.986727E7</v>
      </c>
      <c r="G4557" s="17">
        <v>2.6273066E7</v>
      </c>
      <c r="H4557" s="17">
        <v>1.35548685E8</v>
      </c>
    </row>
    <row r="4558">
      <c r="A4558" s="7" t="s">
        <v>9571</v>
      </c>
      <c r="B4558" s="17" t="s">
        <v>9572</v>
      </c>
      <c r="C4558" s="17">
        <v>9.0</v>
      </c>
      <c r="D4558" s="17">
        <v>1.399979556E7</v>
      </c>
      <c r="E4558" s="17">
        <v>4053082.0</v>
      </c>
      <c r="F4558" s="17">
        <v>1.0040312E7</v>
      </c>
      <c r="G4558" s="17">
        <v>1.5075243E7</v>
      </c>
      <c r="H4558" s="17">
        <v>5.3942741E7</v>
      </c>
    </row>
    <row r="4559">
      <c r="A4559" s="7" t="s">
        <v>9573</v>
      </c>
      <c r="B4559" s="17" t="s">
        <v>9574</v>
      </c>
      <c r="C4559" s="17">
        <v>21.0</v>
      </c>
      <c r="D4559" s="17">
        <v>3.286041062E7</v>
      </c>
      <c r="E4559" s="17">
        <v>1.2125949E7</v>
      </c>
      <c r="F4559" s="17">
        <v>1.3610888E7</v>
      </c>
      <c r="G4559" s="17">
        <v>3.1191845E7</v>
      </c>
      <c r="H4559" s="17">
        <v>8.0328274E7</v>
      </c>
    </row>
    <row r="4560">
      <c r="A4560" s="7" t="s">
        <v>9575</v>
      </c>
      <c r="B4560" s="17" t="s">
        <v>9576</v>
      </c>
      <c r="C4560" s="17">
        <v>20.0</v>
      </c>
      <c r="D4560" s="17">
        <v>3.3608361E7</v>
      </c>
      <c r="E4560" s="17">
        <v>1.1276679E7</v>
      </c>
      <c r="F4560" s="17">
        <v>2.2543947E7</v>
      </c>
      <c r="G4560" s="17">
        <v>5.7550018E7</v>
      </c>
      <c r="H4560" s="17">
        <v>6.9134729E7</v>
      </c>
    </row>
    <row r="4561">
      <c r="A4561" s="7" t="s">
        <v>9577</v>
      </c>
      <c r="B4561" s="17" t="s">
        <v>9578</v>
      </c>
      <c r="C4561" s="17">
        <v>5.0</v>
      </c>
      <c r="D4561" s="17">
        <v>7.93729604E7</v>
      </c>
      <c r="E4561" s="17">
        <v>3.2923295E7</v>
      </c>
      <c r="F4561" s="17">
        <v>3.7363628E7</v>
      </c>
      <c r="G4561" s="17">
        <v>1.3052505E8</v>
      </c>
      <c r="H4561" s="17">
        <v>1.6992895E8</v>
      </c>
    </row>
    <row r="4562">
      <c r="A4562" s="7" t="s">
        <v>9579</v>
      </c>
      <c r="B4562" s="17" t="s">
        <v>9580</v>
      </c>
      <c r="C4562" s="17">
        <v>568.0</v>
      </c>
      <c r="D4562" s="17">
        <v>3.903131311E7</v>
      </c>
      <c r="E4562" s="17">
        <v>9370687.0</v>
      </c>
      <c r="F4562" s="17">
        <v>2.030596E7</v>
      </c>
      <c r="G4562" s="17">
        <v>4.46204E7</v>
      </c>
      <c r="H4562" s="17">
        <v>9.3389712E7</v>
      </c>
    </row>
    <row r="4563">
      <c r="A4563" s="7" t="s">
        <v>9581</v>
      </c>
      <c r="B4563" s="17" t="s">
        <v>9582</v>
      </c>
      <c r="C4563" s="17">
        <v>59.0</v>
      </c>
      <c r="D4563" s="17">
        <v>3.120459524E7</v>
      </c>
      <c r="E4563" s="17">
        <v>1.2089409E7</v>
      </c>
      <c r="F4563" s="17">
        <v>1.8862465E7</v>
      </c>
      <c r="G4563" s="17">
        <v>3.8133238E7</v>
      </c>
      <c r="H4563" s="17">
        <v>7.7573261E7</v>
      </c>
    </row>
    <row r="4564">
      <c r="A4564" s="7" t="s">
        <v>9583</v>
      </c>
      <c r="B4564" s="17" t="s">
        <v>9584</v>
      </c>
      <c r="C4564" s="17">
        <v>96.0</v>
      </c>
      <c r="D4564" s="17">
        <v>2.959236482E7</v>
      </c>
      <c r="E4564" s="17">
        <v>3742538.0</v>
      </c>
      <c r="F4564" s="17">
        <v>1.2621449E7</v>
      </c>
      <c r="G4564" s="17">
        <v>3.7000795E7</v>
      </c>
      <c r="H4564" s="17">
        <v>7.4734214E7</v>
      </c>
    </row>
    <row r="4565">
      <c r="A4565" s="7" t="s">
        <v>9585</v>
      </c>
      <c r="B4565" s="17" t="s">
        <v>9586</v>
      </c>
      <c r="C4565" s="17">
        <v>17.0</v>
      </c>
      <c r="D4565" s="17">
        <v>1.7438101E7</v>
      </c>
      <c r="E4565" s="17">
        <v>3526612.0</v>
      </c>
      <c r="F4565" s="17">
        <v>9999860.0</v>
      </c>
      <c r="G4565" s="17">
        <v>2.9990324E7</v>
      </c>
      <c r="H4565" s="17">
        <v>4.8333437E7</v>
      </c>
    </row>
    <row r="4566">
      <c r="A4566" s="7" t="s">
        <v>9587</v>
      </c>
      <c r="B4566" s="17" t="s">
        <v>9588</v>
      </c>
      <c r="C4566" s="17">
        <v>971.0</v>
      </c>
      <c r="D4566" s="17">
        <v>4.443805527E7</v>
      </c>
      <c r="E4566" s="17">
        <v>1.382385E7</v>
      </c>
      <c r="F4566" s="17">
        <v>2.6584988E7</v>
      </c>
      <c r="G4566" s="17">
        <v>5.3606944E7</v>
      </c>
      <c r="H4566" s="17">
        <v>9.8480357E7</v>
      </c>
    </row>
    <row r="4567">
      <c r="A4567" s="7" t="s">
        <v>9591</v>
      </c>
      <c r="B4567" s="17" t="s">
        <v>9592</v>
      </c>
      <c r="C4567" s="17">
        <v>2504.0</v>
      </c>
      <c r="D4567" s="17">
        <v>5.078856847E7</v>
      </c>
      <c r="E4567" s="17">
        <v>1.5683368E7</v>
      </c>
      <c r="F4567" s="17">
        <v>3.00155E7</v>
      </c>
      <c r="G4567" s="17">
        <v>6.1192397E7</v>
      </c>
      <c r="H4567" s="17">
        <v>1.12509368E8</v>
      </c>
    </row>
    <row r="4568">
      <c r="A4568" s="7" t="s">
        <v>9593</v>
      </c>
      <c r="B4568" s="17" t="s">
        <v>9594</v>
      </c>
      <c r="C4568" s="17">
        <v>759.0</v>
      </c>
      <c r="D4568" s="17">
        <v>5.046142317E7</v>
      </c>
      <c r="E4568" s="17">
        <v>1.4239629E7</v>
      </c>
      <c r="F4568" s="17">
        <v>2.98636E7</v>
      </c>
      <c r="G4568" s="17">
        <v>6.1999778E7</v>
      </c>
      <c r="H4568" s="17">
        <v>1.1395242E8</v>
      </c>
    </row>
    <row r="4569">
      <c r="A4569" s="7" t="s">
        <v>9595</v>
      </c>
      <c r="B4569" s="17" t="s">
        <v>9596</v>
      </c>
      <c r="C4569" s="17">
        <v>8.0</v>
      </c>
      <c r="D4569" s="17">
        <v>1.694800325E7</v>
      </c>
      <c r="E4569" s="17">
        <v>3213500.0</v>
      </c>
      <c r="F4569" s="17">
        <v>1.0835111E7</v>
      </c>
      <c r="G4569" s="17">
        <v>1.9529407E7</v>
      </c>
      <c r="H4569" s="17">
        <v>5.4636247E7</v>
      </c>
    </row>
    <row r="4570">
      <c r="A4570" s="7" t="s">
        <v>9597</v>
      </c>
      <c r="B4570" s="17" t="s">
        <v>9599</v>
      </c>
      <c r="C4570" s="17">
        <v>74.0</v>
      </c>
      <c r="D4570" s="17">
        <v>3.277034555E7</v>
      </c>
      <c r="E4570" s="17">
        <v>1.1597844E7</v>
      </c>
      <c r="F4570" s="17">
        <v>2.0864181E7</v>
      </c>
      <c r="G4570" s="17">
        <v>4.1367302E7</v>
      </c>
      <c r="H4570" s="17">
        <v>7.6766911E7</v>
      </c>
    </row>
    <row r="4571">
      <c r="A4571" s="7" t="s">
        <v>9601</v>
      </c>
      <c r="B4571" s="17" t="s">
        <v>9602</v>
      </c>
      <c r="C4571" s="17">
        <v>2248.0</v>
      </c>
      <c r="D4571" s="17">
        <v>6.640879684E7</v>
      </c>
      <c r="E4571" s="17">
        <v>1.9498876E7</v>
      </c>
      <c r="F4571" s="17">
        <v>4.0984063E7</v>
      </c>
      <c r="G4571" s="17">
        <v>8.69515E7</v>
      </c>
      <c r="H4571" s="17">
        <v>1.49695594E8</v>
      </c>
    </row>
    <row r="4572">
      <c r="A4572" s="7" t="s">
        <v>9603</v>
      </c>
      <c r="B4572" s="17" t="s">
        <v>9604</v>
      </c>
      <c r="C4572" s="17">
        <v>2452.0</v>
      </c>
      <c r="D4572" s="17">
        <v>4.356274809E7</v>
      </c>
      <c r="E4572" s="17">
        <v>1.27476E7</v>
      </c>
      <c r="F4572" s="17">
        <v>2.5300988E7</v>
      </c>
      <c r="G4572" s="17">
        <v>5.2141693E7</v>
      </c>
      <c r="H4572" s="17">
        <v>1.00426108E8</v>
      </c>
    </row>
    <row r="4573">
      <c r="A4573" s="7" t="s">
        <v>9605</v>
      </c>
      <c r="B4573" s="17" t="s">
        <v>9606</v>
      </c>
      <c r="C4573" s="17">
        <v>35010.0</v>
      </c>
      <c r="D4573" s="17">
        <v>4.21179583E7</v>
      </c>
      <c r="E4573" s="17">
        <v>1.05047E7</v>
      </c>
      <c r="F4573" s="17">
        <v>2.1912949E7</v>
      </c>
      <c r="G4573" s="17">
        <v>4.8708135E7</v>
      </c>
      <c r="H4573" s="17">
        <v>9.8677712E7</v>
      </c>
    </row>
    <row r="4574">
      <c r="A4574" s="7" t="s">
        <v>9607</v>
      </c>
      <c r="B4574" s="17" t="s">
        <v>9608</v>
      </c>
      <c r="C4574" s="17">
        <v>22.0</v>
      </c>
      <c r="D4574" s="17">
        <v>3.616279309E7</v>
      </c>
      <c r="E4574" s="17">
        <v>5673000.0</v>
      </c>
      <c r="F4574" s="17">
        <v>1.0308302E7</v>
      </c>
      <c r="G4574" s="17">
        <v>4.3641861E7</v>
      </c>
      <c r="H4574" s="17">
        <v>8.8721275E7</v>
      </c>
    </row>
    <row r="4575">
      <c r="A4575" s="7" t="s">
        <v>9609</v>
      </c>
      <c r="B4575" s="17" t="s">
        <v>9610</v>
      </c>
      <c r="C4575" s="17">
        <v>6.0</v>
      </c>
      <c r="D4575" s="17">
        <v>1.147278467E7</v>
      </c>
      <c r="E4575" s="17">
        <v>2440160.0</v>
      </c>
      <c r="F4575" s="17">
        <v>2908728.0</v>
      </c>
      <c r="G4575" s="17">
        <v>1.335756E7</v>
      </c>
      <c r="H4575" s="17">
        <v>4.533186E7</v>
      </c>
    </row>
    <row r="4576">
      <c r="A4576" s="7" t="s">
        <v>9611</v>
      </c>
      <c r="B4576" s="17" t="s">
        <v>9612</v>
      </c>
      <c r="C4576" s="17">
        <v>4.0</v>
      </c>
      <c r="D4576" s="17">
        <v>2.062514775E7</v>
      </c>
      <c r="E4576" s="17">
        <v>4778749.0</v>
      </c>
      <c r="F4576" s="17">
        <v>1.371375E7</v>
      </c>
      <c r="G4576" s="17">
        <v>2.4706896E7</v>
      </c>
      <c r="H4576" s="17">
        <v>3.9301196E7</v>
      </c>
    </row>
    <row r="4577">
      <c r="A4577" s="7" t="s">
        <v>9613</v>
      </c>
      <c r="B4577" s="17" t="s">
        <v>9614</v>
      </c>
      <c r="C4577" s="17">
        <v>12.0</v>
      </c>
      <c r="D4577" s="17">
        <v>1.495272125E7</v>
      </c>
      <c r="E4577" s="17">
        <v>8466356.0</v>
      </c>
      <c r="F4577" s="17">
        <v>1.03803E7</v>
      </c>
      <c r="G4577" s="17">
        <v>1.823963E7</v>
      </c>
      <c r="H4577" s="17">
        <v>3.1091191E7</v>
      </c>
    </row>
    <row r="4578">
      <c r="A4578" s="7" t="s">
        <v>9615</v>
      </c>
      <c r="B4578" s="17" t="s">
        <v>9616</v>
      </c>
      <c r="C4578" s="17">
        <v>13.0</v>
      </c>
      <c r="D4578" s="17">
        <v>1.293135785E7</v>
      </c>
      <c r="E4578" s="17">
        <v>6859652.0</v>
      </c>
      <c r="F4578" s="17">
        <v>8986716.0</v>
      </c>
      <c r="G4578" s="17">
        <v>1.4659159E7</v>
      </c>
      <c r="H4578" s="17">
        <v>2.211686E7</v>
      </c>
    </row>
    <row r="4579">
      <c r="A4579" s="7" t="s">
        <v>9619</v>
      </c>
      <c r="B4579" s="17" t="s">
        <v>9620</v>
      </c>
      <c r="C4579" s="17">
        <v>1.0</v>
      </c>
      <c r="D4579" s="17">
        <v>2.068759E7</v>
      </c>
      <c r="E4579" s="17">
        <v>2.068759E7</v>
      </c>
      <c r="F4579" s="17">
        <v>2.068759E7</v>
      </c>
      <c r="G4579" s="17">
        <v>2.068759E7</v>
      </c>
      <c r="H4579" s="17">
        <v>2.068759E7</v>
      </c>
    </row>
    <row r="4580">
      <c r="A4580" s="7" t="s">
        <v>9621</v>
      </c>
      <c r="B4580" s="17" t="s">
        <v>9622</v>
      </c>
      <c r="C4580" s="17">
        <v>1.0</v>
      </c>
      <c r="D4580" s="17">
        <v>6114879.0</v>
      </c>
      <c r="E4580" s="17">
        <v>6114879.0</v>
      </c>
      <c r="F4580" s="17">
        <v>6114879.0</v>
      </c>
      <c r="G4580" s="17">
        <v>6114879.0</v>
      </c>
      <c r="H4580" s="17">
        <v>6114879.0</v>
      </c>
    </row>
    <row r="4581">
      <c r="A4581" s="7" t="s">
        <v>9623</v>
      </c>
      <c r="B4581" s="17" t="s">
        <v>9624</v>
      </c>
      <c r="C4581" s="17">
        <v>2.0</v>
      </c>
      <c r="D4581" s="17">
        <v>3994127.5</v>
      </c>
      <c r="E4581" s="17">
        <v>3665250.0</v>
      </c>
      <c r="F4581" s="17">
        <v>3665250.0</v>
      </c>
      <c r="G4581" s="17">
        <v>4323005.0</v>
      </c>
      <c r="H4581" s="17">
        <v>4323005.0</v>
      </c>
    </row>
    <row r="4582">
      <c r="A4582" s="7" t="s">
        <v>9627</v>
      </c>
      <c r="B4582" s="17" t="s">
        <v>9628</v>
      </c>
      <c r="C4582" s="17">
        <v>2.0</v>
      </c>
      <c r="D4582" s="17">
        <v>1.0086617E7</v>
      </c>
      <c r="E4582" s="17">
        <v>9856509.0</v>
      </c>
      <c r="F4582" s="17">
        <v>9856509.0</v>
      </c>
      <c r="G4582" s="17">
        <v>1.0316725E7</v>
      </c>
      <c r="H4582" s="17">
        <v>1.0316725E7</v>
      </c>
    </row>
    <row r="4583">
      <c r="A4583" s="7" t="s">
        <v>9629</v>
      </c>
      <c r="B4583" s="17" t="s">
        <v>9630</v>
      </c>
      <c r="C4583" s="17">
        <v>2.0</v>
      </c>
      <c r="D4583" s="17">
        <v>3464692.0</v>
      </c>
      <c r="E4583" s="17">
        <v>1918956.0</v>
      </c>
      <c r="F4583" s="17">
        <v>1918956.0</v>
      </c>
      <c r="G4583" s="17">
        <v>5010428.0</v>
      </c>
      <c r="H4583" s="17">
        <v>5010428.0</v>
      </c>
    </row>
    <row r="4584">
      <c r="A4584" s="7" t="s">
        <v>9631</v>
      </c>
      <c r="B4584" s="17" t="s">
        <v>9632</v>
      </c>
      <c r="C4584" s="17">
        <v>62.0</v>
      </c>
      <c r="D4584" s="17">
        <v>4355971.21</v>
      </c>
      <c r="E4584" s="17">
        <v>2625909.0</v>
      </c>
      <c r="F4584" s="17">
        <v>3425447.0</v>
      </c>
      <c r="G4584" s="17">
        <v>4769415.0</v>
      </c>
      <c r="H4584" s="17">
        <v>7906447.0</v>
      </c>
    </row>
    <row r="4585">
      <c r="A4585" s="7" t="s">
        <v>9635</v>
      </c>
      <c r="B4585" s="17" t="s">
        <v>9636</v>
      </c>
      <c r="C4585" s="17">
        <v>317.0</v>
      </c>
      <c r="D4585" s="17">
        <v>8633704.833</v>
      </c>
      <c r="E4585" s="17">
        <v>3193569.0</v>
      </c>
      <c r="F4585" s="17">
        <v>4823500.0</v>
      </c>
      <c r="G4585" s="17">
        <v>9351332.0</v>
      </c>
      <c r="H4585" s="17">
        <v>1.6649861E7</v>
      </c>
    </row>
    <row r="4586">
      <c r="A4586" s="7" t="s">
        <v>9637</v>
      </c>
      <c r="B4586" s="17" t="s">
        <v>9638</v>
      </c>
      <c r="C4586" s="17">
        <v>1.0</v>
      </c>
      <c r="D4586" s="17">
        <v>3485068.0</v>
      </c>
      <c r="E4586" s="17">
        <v>3485068.0</v>
      </c>
      <c r="F4586" s="17">
        <v>3485068.0</v>
      </c>
      <c r="G4586" s="17">
        <v>3485068.0</v>
      </c>
      <c r="H4586" s="17">
        <v>3485068.0</v>
      </c>
    </row>
    <row r="4587">
      <c r="A4587" s="7" t="s">
        <v>9639</v>
      </c>
      <c r="B4587" s="17" t="s">
        <v>9640</v>
      </c>
      <c r="C4587" s="17">
        <v>855.0</v>
      </c>
      <c r="D4587" s="17">
        <v>1.659066857E7</v>
      </c>
      <c r="E4587" s="17">
        <v>7866612.0</v>
      </c>
      <c r="F4587" s="17">
        <v>1.2128144E7</v>
      </c>
      <c r="G4587" s="17">
        <v>2.0292231E7</v>
      </c>
      <c r="H4587" s="17">
        <v>3.2598937E7</v>
      </c>
    </row>
    <row r="4588">
      <c r="A4588" s="7" t="s">
        <v>9641</v>
      </c>
      <c r="B4588" s="17" t="s">
        <v>9642</v>
      </c>
      <c r="C4588" s="17">
        <v>1.0</v>
      </c>
      <c r="D4588" s="17">
        <v>6.5690408E7</v>
      </c>
      <c r="E4588" s="17">
        <v>6.5690408E7</v>
      </c>
      <c r="F4588" s="17">
        <v>6.5690408E7</v>
      </c>
      <c r="G4588" s="17">
        <v>6.5690408E7</v>
      </c>
      <c r="H4588" s="17">
        <v>6.5690408E7</v>
      </c>
    </row>
    <row r="4589">
      <c r="A4589" s="7" t="s">
        <v>9643</v>
      </c>
      <c r="B4589" s="17" t="s">
        <v>9644</v>
      </c>
      <c r="C4589" s="17">
        <v>1.0</v>
      </c>
      <c r="D4589" s="17">
        <v>1.3461167E7</v>
      </c>
      <c r="E4589" s="17">
        <v>1.3461167E7</v>
      </c>
      <c r="F4589" s="17">
        <v>1.3461167E7</v>
      </c>
      <c r="G4589" s="17">
        <v>1.3461167E7</v>
      </c>
      <c r="H4589" s="17">
        <v>1.3461167E7</v>
      </c>
    </row>
    <row r="4590">
      <c r="A4590" s="7" t="s">
        <v>9645</v>
      </c>
      <c r="B4590" s="17" t="s">
        <v>9646</v>
      </c>
      <c r="C4590" s="17">
        <v>19.0</v>
      </c>
      <c r="D4590" s="17">
        <v>1.090781832E7</v>
      </c>
      <c r="E4590" s="17">
        <v>4796675.0</v>
      </c>
      <c r="F4590" s="17">
        <v>7557234.0</v>
      </c>
      <c r="G4590" s="17">
        <v>1.3220583E7</v>
      </c>
      <c r="H4590" s="17">
        <v>2.2848315E7</v>
      </c>
    </row>
    <row r="4591">
      <c r="A4591" s="7" t="s">
        <v>9647</v>
      </c>
      <c r="B4591" s="17" t="s">
        <v>9648</v>
      </c>
      <c r="C4591" s="17">
        <v>1051.0</v>
      </c>
      <c r="D4591" s="17">
        <v>3295083.374</v>
      </c>
      <c r="E4591" s="17">
        <v>2216793.0</v>
      </c>
      <c r="F4591" s="17">
        <v>2966627.0</v>
      </c>
      <c r="G4591" s="17">
        <v>3746854.0</v>
      </c>
      <c r="H4591" s="17">
        <v>4708026.0</v>
      </c>
    </row>
    <row r="4592">
      <c r="A4592" s="7" t="s">
        <v>9651</v>
      </c>
      <c r="B4592" s="17" t="s">
        <v>9652</v>
      </c>
      <c r="C4592" s="17">
        <v>38.0</v>
      </c>
      <c r="D4592" s="17">
        <v>8933343.5</v>
      </c>
      <c r="E4592" s="17">
        <v>2300689.0</v>
      </c>
      <c r="F4592" s="17">
        <v>2851155.0</v>
      </c>
      <c r="G4592" s="17">
        <v>5299979.0</v>
      </c>
      <c r="H4592" s="17">
        <v>7528000.0</v>
      </c>
    </row>
    <row r="4593">
      <c r="A4593" s="7" t="s">
        <v>9653</v>
      </c>
      <c r="B4593" s="17" t="s">
        <v>9654</v>
      </c>
      <c r="C4593" s="17">
        <v>205.0</v>
      </c>
      <c r="D4593" s="17">
        <v>1.650889534E7</v>
      </c>
      <c r="E4593" s="17">
        <v>3178251.0</v>
      </c>
      <c r="F4593" s="17">
        <v>6607223.0</v>
      </c>
      <c r="G4593" s="17">
        <v>1.888425E7</v>
      </c>
      <c r="H4593" s="17">
        <v>4.0432986E7</v>
      </c>
    </row>
    <row r="4594">
      <c r="A4594" s="7" t="s">
        <v>9655</v>
      </c>
      <c r="B4594" s="17" t="s">
        <v>9656</v>
      </c>
      <c r="C4594" s="17">
        <v>179.0</v>
      </c>
      <c r="D4594" s="17">
        <v>1.147059675E7</v>
      </c>
      <c r="E4594" s="17">
        <v>2805980.0</v>
      </c>
      <c r="F4594" s="17">
        <v>4118949.0</v>
      </c>
      <c r="G4594" s="17">
        <v>7443337.0</v>
      </c>
      <c r="H4594" s="17">
        <v>1.3549484E7</v>
      </c>
    </row>
    <row r="4595">
      <c r="A4595" s="7" t="s">
        <v>9658</v>
      </c>
      <c r="B4595" s="17" t="s">
        <v>9659</v>
      </c>
      <c r="C4595" s="17">
        <v>21.0</v>
      </c>
      <c r="D4595" s="17">
        <v>7277313.762</v>
      </c>
      <c r="E4595" s="17">
        <v>3883323.0</v>
      </c>
      <c r="F4595" s="17">
        <v>6393058.0</v>
      </c>
      <c r="G4595" s="17">
        <v>7963354.0</v>
      </c>
      <c r="H4595" s="17">
        <v>1.0910089E7</v>
      </c>
    </row>
    <row r="4596">
      <c r="A4596" s="7" t="s">
        <v>9660</v>
      </c>
      <c r="B4596" s="17" t="s">
        <v>9661</v>
      </c>
      <c r="C4596" s="17">
        <v>6.0</v>
      </c>
      <c r="D4596" s="17">
        <v>1.366793567E7</v>
      </c>
      <c r="E4596" s="17">
        <v>1667429.0</v>
      </c>
      <c r="F4596" s="17">
        <v>1895000.0</v>
      </c>
      <c r="G4596" s="17">
        <v>3.2987612E7</v>
      </c>
      <c r="H4596" s="17">
        <v>4.0070967E7</v>
      </c>
    </row>
    <row r="4597">
      <c r="A4597" s="7" t="s">
        <v>9662</v>
      </c>
      <c r="B4597" s="17" t="s">
        <v>9663</v>
      </c>
      <c r="C4597" s="17">
        <v>2946.0</v>
      </c>
      <c r="D4597" s="17">
        <v>4818009.91</v>
      </c>
      <c r="E4597" s="17">
        <v>2202500.0</v>
      </c>
      <c r="F4597" s="17">
        <v>3042882.0</v>
      </c>
      <c r="G4597" s="17">
        <v>4375950.0</v>
      </c>
      <c r="H4597" s="17">
        <v>6739060.0</v>
      </c>
    </row>
    <row r="4598">
      <c r="A4598" s="7" t="s">
        <v>9666</v>
      </c>
      <c r="B4598" s="17" t="s">
        <v>9667</v>
      </c>
      <c r="C4598" s="17">
        <v>172768.0</v>
      </c>
      <c r="D4598" s="17">
        <v>4258003.776</v>
      </c>
      <c r="E4598" s="17">
        <v>2240944.0</v>
      </c>
      <c r="F4598" s="17">
        <v>3089903.0</v>
      </c>
      <c r="G4598" s="17">
        <v>4512233.0</v>
      </c>
      <c r="H4598" s="17">
        <v>6950323.0</v>
      </c>
    </row>
    <row r="4599">
      <c r="A4599" s="7" t="s">
        <v>9668</v>
      </c>
      <c r="B4599" s="17" t="s">
        <v>9669</v>
      </c>
      <c r="C4599" s="17">
        <v>5.0</v>
      </c>
      <c r="D4599" s="17">
        <v>1.93930472E7</v>
      </c>
      <c r="E4599" s="17">
        <v>7511872.0</v>
      </c>
      <c r="F4599" s="17">
        <v>7786000.0</v>
      </c>
      <c r="G4599" s="17">
        <v>2.41998E7</v>
      </c>
      <c r="H4599" s="17">
        <v>5.0958964E7</v>
      </c>
    </row>
    <row r="4600">
      <c r="A4600" s="7" t="s">
        <v>9670</v>
      </c>
      <c r="B4600" s="17" t="s">
        <v>9671</v>
      </c>
      <c r="C4600" s="17">
        <v>133.0</v>
      </c>
      <c r="D4600" s="17">
        <v>1.049484289E7</v>
      </c>
      <c r="E4600" s="17">
        <v>2727832.0</v>
      </c>
      <c r="F4600" s="17">
        <v>5110000.0</v>
      </c>
      <c r="G4600" s="17">
        <v>1.3652504E7</v>
      </c>
      <c r="H4600" s="17">
        <v>2.8156791E7</v>
      </c>
    </row>
    <row r="4601">
      <c r="A4601" s="7" t="s">
        <v>9672</v>
      </c>
      <c r="B4601" s="17" t="s">
        <v>9673</v>
      </c>
      <c r="C4601" s="17">
        <v>114.0</v>
      </c>
      <c r="D4601" s="17">
        <v>7854314.781</v>
      </c>
      <c r="E4601" s="17">
        <v>2481486.0</v>
      </c>
      <c r="F4601" s="17">
        <v>3389300.0</v>
      </c>
      <c r="G4601" s="17">
        <v>6860500.0</v>
      </c>
      <c r="H4601" s="17">
        <v>1.357112E7</v>
      </c>
    </row>
    <row r="4602">
      <c r="A4602" s="7" t="s">
        <v>9674</v>
      </c>
      <c r="B4602" s="17" t="s">
        <v>9675</v>
      </c>
      <c r="C4602" s="17">
        <v>399.0</v>
      </c>
      <c r="D4602" s="17">
        <v>8310767.318</v>
      </c>
      <c r="E4602" s="17">
        <v>2435096.0</v>
      </c>
      <c r="F4602" s="17">
        <v>4525000.0</v>
      </c>
      <c r="G4602" s="17">
        <v>8981151.0</v>
      </c>
      <c r="H4602" s="17">
        <v>1.6651268E7</v>
      </c>
    </row>
    <row r="4603">
      <c r="A4603" s="7" t="s">
        <v>9676</v>
      </c>
      <c r="B4603" s="17" t="s">
        <v>9677</v>
      </c>
      <c r="C4603" s="17">
        <v>12.0</v>
      </c>
      <c r="D4603" s="17">
        <v>1.343677108E7</v>
      </c>
      <c r="E4603" s="17">
        <v>3531243.0</v>
      </c>
      <c r="F4603" s="17">
        <v>7284450.0</v>
      </c>
      <c r="G4603" s="17">
        <v>1.1775861E7</v>
      </c>
      <c r="H4603" s="17">
        <v>3.990236E7</v>
      </c>
    </row>
    <row r="4604">
      <c r="A4604" s="7" t="s">
        <v>9678</v>
      </c>
      <c r="B4604" s="17" t="s">
        <v>9679</v>
      </c>
      <c r="C4604" s="17">
        <v>5.0</v>
      </c>
      <c r="D4604" s="17">
        <v>3293218.0</v>
      </c>
      <c r="E4604" s="17">
        <v>2289000.0</v>
      </c>
      <c r="F4604" s="17">
        <v>3001744.0</v>
      </c>
      <c r="G4604" s="17">
        <v>3555468.0</v>
      </c>
      <c r="H4604" s="17">
        <v>5477040.0</v>
      </c>
    </row>
    <row r="4605">
      <c r="A4605" s="7" t="s">
        <v>9680</v>
      </c>
      <c r="B4605" s="17" t="s">
        <v>9681</v>
      </c>
      <c r="C4605" s="17">
        <v>9.0</v>
      </c>
      <c r="D4605" s="17">
        <v>2.375104756E7</v>
      </c>
      <c r="E4605" s="17">
        <v>6114464.0</v>
      </c>
      <c r="F4605" s="17">
        <v>7997500.0</v>
      </c>
      <c r="G4605" s="17">
        <v>1.054695E7</v>
      </c>
      <c r="H4605" s="17">
        <v>1.425009E8</v>
      </c>
    </row>
    <row r="4606">
      <c r="A4606" s="7" t="s">
        <v>9682</v>
      </c>
      <c r="B4606" s="17" t="s">
        <v>9683</v>
      </c>
      <c r="C4606" s="17">
        <v>11.0</v>
      </c>
      <c r="D4606" s="17">
        <v>9735479.545</v>
      </c>
      <c r="E4606" s="17">
        <v>6095413.0</v>
      </c>
      <c r="F4606" s="17">
        <v>8620000.0</v>
      </c>
      <c r="G4606" s="17">
        <v>1.43355E7</v>
      </c>
      <c r="H4606" s="17">
        <v>1.7391653E7</v>
      </c>
    </row>
    <row r="4607">
      <c r="A4607" s="7" t="s">
        <v>9684</v>
      </c>
      <c r="B4607" s="17" t="s">
        <v>9685</v>
      </c>
      <c r="C4607" s="17">
        <v>1813.0</v>
      </c>
      <c r="D4607" s="17">
        <v>9478598.621</v>
      </c>
      <c r="E4607" s="17">
        <v>2617808.0</v>
      </c>
      <c r="F4607" s="17">
        <v>4735000.0</v>
      </c>
      <c r="G4607" s="17">
        <v>9401196.0</v>
      </c>
      <c r="H4607" s="17">
        <v>1.9568201E7</v>
      </c>
    </row>
    <row r="4608">
      <c r="A4608" s="7" t="s">
        <v>9686</v>
      </c>
      <c r="B4608" s="17" t="s">
        <v>9687</v>
      </c>
      <c r="C4608" s="17">
        <v>90.0</v>
      </c>
      <c r="D4608" s="17">
        <v>7775387.889</v>
      </c>
      <c r="E4608" s="17">
        <v>2982133.0</v>
      </c>
      <c r="F4608" s="17">
        <v>5925673.0</v>
      </c>
      <c r="G4608" s="17">
        <v>9788000.0</v>
      </c>
      <c r="H4608" s="17">
        <v>1.3570387E7</v>
      </c>
    </row>
    <row r="4609">
      <c r="A4609" s="7" t="s">
        <v>9690</v>
      </c>
      <c r="B4609" s="17" t="s">
        <v>9691</v>
      </c>
      <c r="C4609" s="17">
        <v>3.0</v>
      </c>
      <c r="D4609" s="17">
        <v>1553071.667</v>
      </c>
      <c r="E4609" s="17">
        <v>1000000.0</v>
      </c>
      <c r="F4609" s="17">
        <v>1657680.0</v>
      </c>
      <c r="G4609" s="17">
        <v>2001535.0</v>
      </c>
      <c r="H4609" s="17">
        <v>2001535.0</v>
      </c>
    </row>
    <row r="4610">
      <c r="A4610" s="7" t="s">
        <v>9694</v>
      </c>
      <c r="B4610" s="17" t="s">
        <v>9695</v>
      </c>
      <c r="C4610" s="17">
        <v>15.0</v>
      </c>
      <c r="D4610" s="17">
        <v>8492134.8</v>
      </c>
      <c r="E4610" s="17">
        <v>2000000.0</v>
      </c>
      <c r="F4610" s="17">
        <v>3479833.0</v>
      </c>
      <c r="G4610" s="17">
        <v>4998732.0</v>
      </c>
      <c r="H4610" s="17">
        <v>2.3596E7</v>
      </c>
    </row>
    <row r="4611">
      <c r="A4611" s="7" t="s">
        <v>9696</v>
      </c>
      <c r="B4611" s="17" t="s">
        <v>9697</v>
      </c>
      <c r="C4611" s="17">
        <v>69.0</v>
      </c>
      <c r="D4611" s="17">
        <v>8093058.275</v>
      </c>
      <c r="E4611" s="17">
        <v>3215751.0</v>
      </c>
      <c r="F4611" s="17">
        <v>6320876.0</v>
      </c>
      <c r="G4611" s="17">
        <v>1.1248937E7</v>
      </c>
      <c r="H4611" s="17">
        <v>1.5989207E7</v>
      </c>
    </row>
    <row r="4612">
      <c r="A4612" s="7" t="s">
        <v>9698</v>
      </c>
      <c r="B4612" s="17" t="s">
        <v>9699</v>
      </c>
      <c r="C4612" s="17">
        <v>69.0</v>
      </c>
      <c r="D4612" s="17">
        <v>9503038.362</v>
      </c>
      <c r="E4612" s="17">
        <v>2778536.0</v>
      </c>
      <c r="F4612" s="17">
        <v>5018981.0</v>
      </c>
      <c r="G4612" s="17">
        <v>1.1007E7</v>
      </c>
      <c r="H4612" s="17">
        <v>1.7770639E7</v>
      </c>
    </row>
    <row r="4613">
      <c r="A4613" s="7" t="s">
        <v>9700</v>
      </c>
      <c r="B4613" s="17" t="s">
        <v>9701</v>
      </c>
      <c r="C4613" s="17">
        <v>62.0</v>
      </c>
      <c r="D4613" s="17">
        <v>9759549.371</v>
      </c>
      <c r="E4613" s="17">
        <v>2046100.0</v>
      </c>
      <c r="F4613" s="17">
        <v>4632000.0</v>
      </c>
      <c r="G4613" s="17">
        <v>1.0555134E7</v>
      </c>
      <c r="H4613" s="17">
        <v>2.05191E7</v>
      </c>
    </row>
    <row r="4614">
      <c r="A4614" s="7" t="s">
        <v>9702</v>
      </c>
      <c r="B4614" s="17" t="s">
        <v>9703</v>
      </c>
      <c r="C4614" s="17">
        <v>132.0</v>
      </c>
      <c r="D4614" s="17">
        <v>6457920.917</v>
      </c>
      <c r="E4614" s="17">
        <v>1000000.0</v>
      </c>
      <c r="F4614" s="17">
        <v>4076703.0</v>
      </c>
      <c r="G4614" s="17">
        <v>9577000.0</v>
      </c>
      <c r="H4614" s="17">
        <v>1.2865217E7</v>
      </c>
    </row>
    <row r="4615">
      <c r="A4615" s="7" t="s">
        <v>9704</v>
      </c>
      <c r="B4615" s="17" t="s">
        <v>9705</v>
      </c>
      <c r="C4615" s="17">
        <v>4.0</v>
      </c>
      <c r="D4615" s="17">
        <v>9568035.0</v>
      </c>
      <c r="E4615" s="17">
        <v>1000000.0</v>
      </c>
      <c r="F4615" s="17">
        <v>4631386.0</v>
      </c>
      <c r="G4615" s="17">
        <v>1.07958E7</v>
      </c>
      <c r="H4615" s="17">
        <v>2.1844954E7</v>
      </c>
    </row>
    <row r="4616">
      <c r="A4616" s="7" t="s">
        <v>9706</v>
      </c>
      <c r="B4616" s="17" t="s">
        <v>9707</v>
      </c>
      <c r="C4616" s="17">
        <v>154.0</v>
      </c>
      <c r="D4616" s="17">
        <v>2.877510018E7</v>
      </c>
      <c r="E4616" s="17">
        <v>1.398933E7</v>
      </c>
      <c r="F4616" s="17">
        <v>2.7163828E7</v>
      </c>
      <c r="G4616" s="17">
        <v>3.776445E7</v>
      </c>
      <c r="H4616" s="17">
        <v>5.18596E7</v>
      </c>
    </row>
    <row r="4617">
      <c r="A4617" s="7" t="s">
        <v>9710</v>
      </c>
      <c r="B4617" s="17" t="s">
        <v>9711</v>
      </c>
      <c r="C4617" s="17">
        <v>7.0</v>
      </c>
      <c r="D4617" s="17">
        <v>8060781.143</v>
      </c>
      <c r="E4617" s="17">
        <v>2721173.0</v>
      </c>
      <c r="F4617" s="17">
        <v>4969987.0</v>
      </c>
      <c r="G4617" s="17">
        <v>1.2306278E7</v>
      </c>
      <c r="H4617" s="17">
        <v>1.8612E7</v>
      </c>
    </row>
    <row r="4618">
      <c r="A4618" s="7" t="s">
        <v>9712</v>
      </c>
      <c r="B4618" s="17" t="s">
        <v>9713</v>
      </c>
      <c r="C4618" s="17">
        <v>51.0</v>
      </c>
      <c r="D4618" s="17">
        <v>1.064388657E7</v>
      </c>
      <c r="E4618" s="17">
        <v>3711900.0</v>
      </c>
      <c r="F4618" s="17">
        <v>5540370.0</v>
      </c>
      <c r="G4618" s="17">
        <v>1.46144E7</v>
      </c>
      <c r="H4618" s="17">
        <v>2.48981E7</v>
      </c>
    </row>
    <row r="4619">
      <c r="A4619" s="7" t="s">
        <v>9714</v>
      </c>
      <c r="B4619" s="17" t="s">
        <v>9715</v>
      </c>
      <c r="C4619" s="17">
        <v>34.0</v>
      </c>
      <c r="D4619" s="17">
        <v>9905050.559</v>
      </c>
      <c r="E4619" s="17">
        <v>4980000.0</v>
      </c>
      <c r="F4619" s="17">
        <v>9339000.0</v>
      </c>
      <c r="G4619" s="17">
        <v>1.4187412E7</v>
      </c>
      <c r="H4619" s="17">
        <v>1.9431E7</v>
      </c>
    </row>
    <row r="4620">
      <c r="A4620" s="7" t="s">
        <v>9716</v>
      </c>
      <c r="B4620" s="17" t="s">
        <v>9717</v>
      </c>
      <c r="C4620" s="17">
        <v>56.0</v>
      </c>
      <c r="D4620" s="17">
        <v>1.184376702E7</v>
      </c>
      <c r="E4620" s="17">
        <v>3500159.0</v>
      </c>
      <c r="F4620" s="17">
        <v>6916858.0</v>
      </c>
      <c r="G4620" s="17">
        <v>1.4398507E7</v>
      </c>
      <c r="H4620" s="17">
        <v>3.0262905E7</v>
      </c>
    </row>
    <row r="4621">
      <c r="A4621" s="7" t="s">
        <v>9718</v>
      </c>
      <c r="B4621" s="17" t="s">
        <v>9719</v>
      </c>
      <c r="C4621" s="17">
        <v>111.0</v>
      </c>
      <c r="D4621" s="17">
        <v>5445441.423</v>
      </c>
      <c r="E4621" s="17">
        <v>1000000.0</v>
      </c>
      <c r="F4621" s="17">
        <v>1000000.0</v>
      </c>
      <c r="G4621" s="17">
        <v>5475000.0</v>
      </c>
      <c r="H4621" s="17">
        <v>9204392.0</v>
      </c>
    </row>
    <row r="4622">
      <c r="A4622" s="7" t="s">
        <v>9721</v>
      </c>
      <c r="B4622" s="17" t="s">
        <v>9722</v>
      </c>
      <c r="C4622" s="17">
        <v>3.0</v>
      </c>
      <c r="D4622" s="17">
        <v>4650360.333</v>
      </c>
      <c r="E4622" s="17">
        <v>2277255.0</v>
      </c>
      <c r="F4622" s="17">
        <v>3285342.0</v>
      </c>
      <c r="G4622" s="17">
        <v>8388484.0</v>
      </c>
      <c r="H4622" s="17">
        <v>8388484.0</v>
      </c>
    </row>
    <row r="4623">
      <c r="A4623" s="7" t="s">
        <v>9723</v>
      </c>
      <c r="B4623" s="17" t="s">
        <v>9724</v>
      </c>
      <c r="C4623" s="17">
        <v>271.0</v>
      </c>
      <c r="D4623" s="17">
        <v>1.3365475E7</v>
      </c>
      <c r="E4623" s="17">
        <v>3684367.0</v>
      </c>
      <c r="F4623" s="17">
        <v>7680547.0</v>
      </c>
      <c r="G4623" s="17">
        <v>1.2467637E7</v>
      </c>
      <c r="H4623" s="17">
        <v>2.2501013E7</v>
      </c>
    </row>
    <row r="4624">
      <c r="A4624" s="7" t="s">
        <v>9725</v>
      </c>
      <c r="B4624" s="17" t="s">
        <v>9726</v>
      </c>
      <c r="C4624" s="17">
        <v>2347.0</v>
      </c>
      <c r="D4624" s="17">
        <v>8208513.391</v>
      </c>
      <c r="E4624" s="17">
        <v>3141000.0</v>
      </c>
      <c r="F4624" s="17">
        <v>5931305.0</v>
      </c>
      <c r="G4624" s="17">
        <v>1.0051051E7</v>
      </c>
      <c r="H4624" s="17">
        <v>1.5701957E7</v>
      </c>
    </row>
    <row r="4625">
      <c r="A4625" s="7" t="s">
        <v>9727</v>
      </c>
      <c r="B4625" s="17" t="s">
        <v>9728</v>
      </c>
      <c r="C4625" s="17">
        <v>76.0</v>
      </c>
      <c r="D4625" s="17">
        <v>4511918.474</v>
      </c>
      <c r="E4625" s="17">
        <v>1834084.0</v>
      </c>
      <c r="F4625" s="17">
        <v>3361600.0</v>
      </c>
      <c r="G4625" s="17">
        <v>4579100.0</v>
      </c>
      <c r="H4625" s="17">
        <v>7132301.0</v>
      </c>
    </row>
    <row r="4626">
      <c r="A4626" s="7" t="s">
        <v>9729</v>
      </c>
      <c r="B4626" s="17" t="s">
        <v>9730</v>
      </c>
      <c r="C4626" s="17">
        <v>16.0</v>
      </c>
      <c r="D4626" s="17">
        <v>6850638.125</v>
      </c>
      <c r="E4626" s="17">
        <v>3136156.0</v>
      </c>
      <c r="F4626" s="17">
        <v>4377988.0</v>
      </c>
      <c r="G4626" s="17">
        <v>7051778.0</v>
      </c>
      <c r="H4626" s="17">
        <v>1.4637729E7</v>
      </c>
    </row>
    <row r="4627">
      <c r="A4627" s="7" t="s">
        <v>9733</v>
      </c>
      <c r="B4627" s="17" t="s">
        <v>9734</v>
      </c>
      <c r="C4627" s="17">
        <v>13.0</v>
      </c>
      <c r="D4627" s="17">
        <v>3280352.769</v>
      </c>
      <c r="E4627" s="17">
        <v>1861859.0</v>
      </c>
      <c r="F4627" s="17">
        <v>2766168.0</v>
      </c>
      <c r="G4627" s="17">
        <v>3182327.0</v>
      </c>
      <c r="H4627" s="17">
        <v>5749691.0</v>
      </c>
    </row>
    <row r="4628">
      <c r="A4628" s="7" t="s">
        <v>9735</v>
      </c>
      <c r="B4628" s="17" t="s">
        <v>9736</v>
      </c>
      <c r="C4628" s="17">
        <v>21.0</v>
      </c>
      <c r="D4628" s="17">
        <v>6238937.714</v>
      </c>
      <c r="E4628" s="17">
        <v>3232519.0</v>
      </c>
      <c r="F4628" s="17">
        <v>4981092.0</v>
      </c>
      <c r="G4628" s="17">
        <v>7669442.0</v>
      </c>
      <c r="H4628" s="17">
        <v>1.0816372E7</v>
      </c>
    </row>
    <row r="4629">
      <c r="A4629" s="7" t="s">
        <v>9737</v>
      </c>
      <c r="B4629" s="17" t="s">
        <v>9738</v>
      </c>
      <c r="C4629" s="17">
        <v>7.0</v>
      </c>
      <c r="D4629" s="17">
        <v>1.648090571E7</v>
      </c>
      <c r="E4629" s="17">
        <v>9344870.0</v>
      </c>
      <c r="F4629" s="17">
        <v>1.1959151E7</v>
      </c>
      <c r="G4629" s="17">
        <v>1.3307112E7</v>
      </c>
      <c r="H4629" s="17">
        <v>5.151795E7</v>
      </c>
    </row>
    <row r="4630">
      <c r="A4630" s="7" t="s">
        <v>9739</v>
      </c>
      <c r="B4630" s="17" t="s">
        <v>9740</v>
      </c>
      <c r="C4630" s="17">
        <v>2.0</v>
      </c>
      <c r="D4630" s="17">
        <v>3814171.0</v>
      </c>
      <c r="E4630" s="17">
        <v>2124418.0</v>
      </c>
      <c r="F4630" s="17">
        <v>2124418.0</v>
      </c>
      <c r="G4630" s="17">
        <v>5503924.0</v>
      </c>
      <c r="H4630" s="17">
        <v>5503924.0</v>
      </c>
    </row>
    <row r="4631">
      <c r="A4631" s="7" t="s">
        <v>9741</v>
      </c>
      <c r="B4631" s="17" t="s">
        <v>9742</v>
      </c>
      <c r="C4631" s="17">
        <v>1.0</v>
      </c>
      <c r="D4631" s="17">
        <v>4446448.0</v>
      </c>
      <c r="E4631" s="17">
        <v>4446448.0</v>
      </c>
      <c r="F4631" s="17">
        <v>4446448.0</v>
      </c>
      <c r="G4631" s="17">
        <v>4446448.0</v>
      </c>
      <c r="H4631" s="17">
        <v>4446448.0</v>
      </c>
    </row>
    <row r="4632">
      <c r="A4632" s="7" t="s">
        <v>9743</v>
      </c>
      <c r="B4632" s="17" t="s">
        <v>9744</v>
      </c>
      <c r="C4632" s="17">
        <v>12.0</v>
      </c>
      <c r="D4632" s="17">
        <v>2.167845117E7</v>
      </c>
      <c r="E4632" s="17">
        <v>2249161.0</v>
      </c>
      <c r="F4632" s="17">
        <v>2506103.0</v>
      </c>
      <c r="G4632" s="17">
        <v>7118500.0</v>
      </c>
      <c r="H4632" s="17">
        <v>2.3442634E7</v>
      </c>
    </row>
    <row r="4633">
      <c r="A4633" s="7" t="s">
        <v>9747</v>
      </c>
      <c r="B4633" s="17" t="s">
        <v>9748</v>
      </c>
      <c r="C4633" s="17">
        <v>106.0</v>
      </c>
      <c r="D4633" s="17">
        <v>3895550.783</v>
      </c>
      <c r="E4633" s="17">
        <v>2243031.0</v>
      </c>
      <c r="F4633" s="17">
        <v>2881205.0</v>
      </c>
      <c r="G4633" s="17">
        <v>4336269.0</v>
      </c>
      <c r="H4633" s="17">
        <v>6176845.0</v>
      </c>
    </row>
    <row r="4634">
      <c r="A4634" s="7" t="s">
        <v>9749</v>
      </c>
      <c r="B4634" s="17" t="s">
        <v>9750</v>
      </c>
      <c r="C4634" s="17">
        <v>8.0</v>
      </c>
      <c r="D4634" s="17">
        <v>1.712219063E7</v>
      </c>
      <c r="E4634" s="17">
        <v>5612307.0</v>
      </c>
      <c r="F4634" s="17">
        <v>7995457.0</v>
      </c>
      <c r="G4634" s="17">
        <v>9185596.0</v>
      </c>
      <c r="H4634" s="17">
        <v>7.8815149E7</v>
      </c>
    </row>
    <row r="4635">
      <c r="A4635" s="7" t="s">
        <v>9751</v>
      </c>
      <c r="B4635" s="17" t="s">
        <v>9752</v>
      </c>
      <c r="C4635" s="17">
        <v>4.0</v>
      </c>
      <c r="D4635" s="17">
        <v>1.298434175E7</v>
      </c>
      <c r="E4635" s="17">
        <v>1000000.0</v>
      </c>
      <c r="F4635" s="17">
        <v>2371292.0</v>
      </c>
      <c r="G4635" s="17">
        <v>6852430.0</v>
      </c>
      <c r="H4635" s="17">
        <v>4.1713645E7</v>
      </c>
    </row>
    <row r="4636">
      <c r="A4636" s="7" t="s">
        <v>9753</v>
      </c>
      <c r="B4636" s="17" t="s">
        <v>9754</v>
      </c>
      <c r="C4636" s="17">
        <v>2.0</v>
      </c>
      <c r="D4636" s="17">
        <v>6642030.5</v>
      </c>
      <c r="E4636" s="17">
        <v>3258311.0</v>
      </c>
      <c r="F4636" s="17">
        <v>3258311.0</v>
      </c>
      <c r="G4636" s="17">
        <v>1.002575E7</v>
      </c>
      <c r="H4636" s="17">
        <v>1.002575E7</v>
      </c>
    </row>
    <row r="4637">
      <c r="A4637" s="7" t="s">
        <v>9755</v>
      </c>
      <c r="B4637" s="17" t="s">
        <v>9756</v>
      </c>
      <c r="C4637" s="17">
        <v>4.0</v>
      </c>
      <c r="D4637" s="17">
        <v>4020237.5</v>
      </c>
      <c r="E4637" s="17">
        <v>2438252.0</v>
      </c>
      <c r="F4637" s="17">
        <v>3051934.0</v>
      </c>
      <c r="G4637" s="17">
        <v>3306221.0</v>
      </c>
      <c r="H4637" s="17">
        <v>7284543.0</v>
      </c>
    </row>
    <row r="4638">
      <c r="A4638" s="7" t="s">
        <v>9757</v>
      </c>
      <c r="B4638" s="17" t="s">
        <v>9758</v>
      </c>
      <c r="C4638" s="17">
        <v>2.0</v>
      </c>
      <c r="D4638" s="17">
        <v>2.20063985E7</v>
      </c>
      <c r="E4638" s="17">
        <v>1.5990621E7</v>
      </c>
      <c r="F4638" s="17">
        <v>1.5990621E7</v>
      </c>
      <c r="G4638" s="17">
        <v>2.8022176E7</v>
      </c>
      <c r="H4638" s="17">
        <v>2.8022176E7</v>
      </c>
    </row>
    <row r="4639">
      <c r="A4639" s="7" t="s">
        <v>9759</v>
      </c>
      <c r="B4639" s="17" t="s">
        <v>9760</v>
      </c>
      <c r="C4639" s="17">
        <v>2.0</v>
      </c>
      <c r="D4639" s="17">
        <v>6296368.5</v>
      </c>
      <c r="E4639" s="17">
        <v>5632700.0</v>
      </c>
      <c r="F4639" s="17">
        <v>5632700.0</v>
      </c>
      <c r="G4639" s="17">
        <v>6960037.0</v>
      </c>
      <c r="H4639" s="17">
        <v>6960037.0</v>
      </c>
    </row>
    <row r="4640">
      <c r="A4640" s="7" t="s">
        <v>9761</v>
      </c>
      <c r="B4640" s="17" t="s">
        <v>9762</v>
      </c>
      <c r="C4640" s="17">
        <v>29.0</v>
      </c>
      <c r="D4640" s="17">
        <v>6852409.069</v>
      </c>
      <c r="E4640" s="17">
        <v>3215575.0</v>
      </c>
      <c r="F4640" s="17">
        <v>4192922.0</v>
      </c>
      <c r="G4640" s="17">
        <v>7271195.0</v>
      </c>
      <c r="H4640" s="17">
        <v>1.660465E7</v>
      </c>
    </row>
    <row r="4641">
      <c r="A4641" s="7" t="s">
        <v>9765</v>
      </c>
      <c r="B4641" s="17" t="s">
        <v>9766</v>
      </c>
      <c r="C4641" s="17">
        <v>40.0</v>
      </c>
      <c r="D4641" s="17">
        <v>9840955.4</v>
      </c>
      <c r="E4641" s="17">
        <v>5141049.0</v>
      </c>
      <c r="F4641" s="17">
        <v>8868045.0</v>
      </c>
      <c r="G4641" s="17">
        <v>1.1589747E7</v>
      </c>
      <c r="H4641" s="17">
        <v>1.4876692E7</v>
      </c>
    </row>
    <row r="4642">
      <c r="A4642" s="7" t="s">
        <v>9767</v>
      </c>
      <c r="B4642" s="17" t="s">
        <v>9768</v>
      </c>
      <c r="C4642" s="17">
        <v>2.0</v>
      </c>
      <c r="D4642" s="17">
        <v>4833430.0</v>
      </c>
      <c r="E4642" s="17">
        <v>4283450.0</v>
      </c>
      <c r="F4642" s="17">
        <v>4283450.0</v>
      </c>
      <c r="G4642" s="17">
        <v>5383410.0</v>
      </c>
      <c r="H4642" s="17">
        <v>5383410.0</v>
      </c>
    </row>
    <row r="4643">
      <c r="A4643" s="7" t="s">
        <v>9769</v>
      </c>
      <c r="B4643" s="17" t="s">
        <v>9770</v>
      </c>
      <c r="C4643" s="17">
        <v>149.0</v>
      </c>
      <c r="D4643" s="17">
        <v>6789150.262</v>
      </c>
      <c r="E4643" s="17">
        <v>2425913.0</v>
      </c>
      <c r="F4643" s="17">
        <v>3594486.0</v>
      </c>
      <c r="G4643" s="17">
        <v>5428930.0</v>
      </c>
      <c r="H4643" s="17">
        <v>1.0643E7</v>
      </c>
    </row>
    <row r="4644">
      <c r="A4644" s="7" t="s">
        <v>9771</v>
      </c>
      <c r="B4644" s="17" t="s">
        <v>9772</v>
      </c>
      <c r="C4644" s="17">
        <v>5.0</v>
      </c>
      <c r="D4644" s="17">
        <v>4840064.8</v>
      </c>
      <c r="E4644" s="17">
        <v>3293438.0</v>
      </c>
      <c r="F4644" s="17">
        <v>3746951.0</v>
      </c>
      <c r="G4644" s="17">
        <v>4138400.0</v>
      </c>
      <c r="H4644" s="17">
        <v>1.1799779E7</v>
      </c>
    </row>
    <row r="4645">
      <c r="A4645" s="7" t="s">
        <v>9775</v>
      </c>
      <c r="B4645" s="17" t="s">
        <v>9776</v>
      </c>
      <c r="C4645" s="17">
        <v>153.0</v>
      </c>
      <c r="D4645" s="17">
        <v>5678088.301</v>
      </c>
      <c r="E4645" s="17">
        <v>2355800.0</v>
      </c>
      <c r="F4645" s="17">
        <v>3515680.0</v>
      </c>
      <c r="G4645" s="17">
        <v>5664772.0</v>
      </c>
      <c r="H4645" s="17">
        <v>1.0754861E7</v>
      </c>
    </row>
    <row r="4646">
      <c r="A4646" s="7" t="s">
        <v>9777</v>
      </c>
      <c r="B4646" s="17" t="s">
        <v>9778</v>
      </c>
      <c r="C4646" s="17">
        <v>216.0</v>
      </c>
      <c r="D4646" s="17">
        <v>9762797.574</v>
      </c>
      <c r="E4646" s="17">
        <v>2630579.0</v>
      </c>
      <c r="F4646" s="17">
        <v>3953806.0</v>
      </c>
      <c r="G4646" s="17">
        <v>6078373.0</v>
      </c>
      <c r="H4646" s="17">
        <v>1.2689651E7</v>
      </c>
    </row>
    <row r="4647">
      <c r="A4647" s="7" t="s">
        <v>9779</v>
      </c>
      <c r="B4647" s="17" t="s">
        <v>9780</v>
      </c>
      <c r="C4647" s="17">
        <v>6.0</v>
      </c>
      <c r="D4647" s="17">
        <v>4978934.833</v>
      </c>
      <c r="E4647" s="17">
        <v>3000000.0</v>
      </c>
      <c r="F4647" s="17">
        <v>3147907.0</v>
      </c>
      <c r="G4647" s="17">
        <v>3609674.0</v>
      </c>
      <c r="H4647" s="17">
        <v>1.4362123E7</v>
      </c>
    </row>
    <row r="4648">
      <c r="A4648" s="7" t="s">
        <v>9781</v>
      </c>
      <c r="B4648" s="17" t="s">
        <v>9782</v>
      </c>
      <c r="C4648" s="17">
        <v>40.0</v>
      </c>
      <c r="D4648" s="17">
        <v>4115059.8</v>
      </c>
      <c r="E4648" s="17">
        <v>2629500.0</v>
      </c>
      <c r="F4648" s="17">
        <v>3232180.0</v>
      </c>
      <c r="G4648" s="17">
        <v>5042150.0</v>
      </c>
      <c r="H4648" s="17">
        <v>7208320.0</v>
      </c>
    </row>
    <row r="4649">
      <c r="A4649" s="7" t="s">
        <v>9783</v>
      </c>
      <c r="B4649" s="17" t="s">
        <v>9784</v>
      </c>
      <c r="C4649" s="17">
        <v>2659.0</v>
      </c>
      <c r="D4649" s="17">
        <v>9396918.069</v>
      </c>
      <c r="E4649" s="17">
        <v>5145023.0</v>
      </c>
      <c r="F4649" s="17">
        <v>7507946.0</v>
      </c>
      <c r="G4649" s="17">
        <v>1.1141777E7</v>
      </c>
      <c r="H4649" s="17">
        <v>1.6380388E7</v>
      </c>
    </row>
    <row r="4650">
      <c r="A4650" s="7" t="s">
        <v>9785</v>
      </c>
      <c r="B4650" s="17" t="s">
        <v>9786</v>
      </c>
      <c r="C4650" s="17">
        <v>38.0</v>
      </c>
      <c r="D4650" s="17">
        <v>8883999.421</v>
      </c>
      <c r="E4650" s="17">
        <v>3966264.0</v>
      </c>
      <c r="F4650" s="17">
        <v>6208073.0</v>
      </c>
      <c r="G4650" s="17">
        <v>1.15E7</v>
      </c>
      <c r="H4650" s="17">
        <v>1.8418426E7</v>
      </c>
    </row>
    <row r="4651">
      <c r="A4651" s="7" t="s">
        <v>9787</v>
      </c>
      <c r="B4651" s="17" t="s">
        <v>9788</v>
      </c>
      <c r="C4651" s="17">
        <v>5.0</v>
      </c>
      <c r="D4651" s="17">
        <v>4055111.4</v>
      </c>
      <c r="E4651" s="17">
        <v>2025398.0</v>
      </c>
      <c r="F4651" s="17">
        <v>2900500.0</v>
      </c>
      <c r="G4651" s="17">
        <v>4045260.0</v>
      </c>
      <c r="H4651" s="17">
        <v>9665190.0</v>
      </c>
    </row>
    <row r="4652">
      <c r="A4652" s="7" t="s">
        <v>9791</v>
      </c>
      <c r="B4652" s="17" t="s">
        <v>9792</v>
      </c>
      <c r="C4652" s="17">
        <v>2.0</v>
      </c>
      <c r="D4652" s="17">
        <v>8899550.0</v>
      </c>
      <c r="E4652" s="17">
        <v>2204200.0</v>
      </c>
      <c r="F4652" s="17">
        <v>2204200.0</v>
      </c>
      <c r="G4652" s="17">
        <v>1.55949E7</v>
      </c>
      <c r="H4652" s="17">
        <v>1.55949E7</v>
      </c>
    </row>
    <row r="4653">
      <c r="A4653" s="7" t="s">
        <v>9793</v>
      </c>
      <c r="B4653" s="17" t="s">
        <v>9794</v>
      </c>
      <c r="C4653" s="17">
        <v>3.0</v>
      </c>
      <c r="D4653" s="17">
        <v>1.061973033E7</v>
      </c>
      <c r="E4653" s="17">
        <v>6941638.0</v>
      </c>
      <c r="F4653" s="17">
        <v>7049429.0</v>
      </c>
      <c r="G4653" s="17">
        <v>1.7868124E7</v>
      </c>
      <c r="H4653" s="17">
        <v>1.7868124E7</v>
      </c>
    </row>
    <row r="4654">
      <c r="A4654" s="7" t="s">
        <v>9795</v>
      </c>
      <c r="B4654" s="17" t="s">
        <v>9796</v>
      </c>
      <c r="C4654" s="17">
        <v>5.0</v>
      </c>
      <c r="D4654" s="17">
        <v>6042538.8</v>
      </c>
      <c r="E4654" s="17">
        <v>5085339.0</v>
      </c>
      <c r="F4654" s="17">
        <v>5173773.0</v>
      </c>
      <c r="G4654" s="17">
        <v>7428400.0</v>
      </c>
      <c r="H4654" s="17">
        <v>8664050.0</v>
      </c>
    </row>
    <row r="4655">
      <c r="A4655" s="7" t="s">
        <v>9797</v>
      </c>
      <c r="B4655" s="17" t="s">
        <v>9798</v>
      </c>
      <c r="C4655" s="17">
        <v>1.0</v>
      </c>
      <c r="D4655" s="17">
        <v>2126450.0</v>
      </c>
      <c r="E4655" s="17">
        <v>2126450.0</v>
      </c>
      <c r="F4655" s="17">
        <v>2126450.0</v>
      </c>
      <c r="G4655" s="17">
        <v>2126450.0</v>
      </c>
      <c r="H4655" s="17">
        <v>2126450.0</v>
      </c>
    </row>
    <row r="4656">
      <c r="A4656" s="7" t="s">
        <v>9801</v>
      </c>
      <c r="B4656" s="17" t="s">
        <v>9802</v>
      </c>
      <c r="C4656" s="17">
        <v>7.0</v>
      </c>
      <c r="D4656" s="17">
        <v>1.411588286E7</v>
      </c>
      <c r="E4656" s="17">
        <v>4414125.0</v>
      </c>
      <c r="F4656" s="17">
        <v>1.1876945E7</v>
      </c>
      <c r="G4656" s="17">
        <v>1.4385101E7</v>
      </c>
      <c r="H4656" s="17">
        <v>4.8471938E7</v>
      </c>
    </row>
    <row r="4657">
      <c r="A4657" s="7" t="s">
        <v>9803</v>
      </c>
      <c r="B4657" s="17" t="s">
        <v>9804</v>
      </c>
      <c r="C4657" s="17">
        <v>1.0</v>
      </c>
      <c r="D4657" s="17">
        <v>6895983.0</v>
      </c>
      <c r="E4657" s="17">
        <v>6895983.0</v>
      </c>
      <c r="F4657" s="17">
        <v>6895983.0</v>
      </c>
      <c r="G4657" s="17">
        <v>6895983.0</v>
      </c>
      <c r="H4657" s="17">
        <v>6895983.0</v>
      </c>
    </row>
    <row r="4658">
      <c r="A4658" s="7" t="s">
        <v>9805</v>
      </c>
      <c r="B4658" s="17" t="s">
        <v>9806</v>
      </c>
      <c r="C4658" s="17">
        <v>4.0</v>
      </c>
      <c r="D4658" s="17">
        <v>2047462.25</v>
      </c>
      <c r="E4658" s="17">
        <v>272007.0</v>
      </c>
      <c r="F4658" s="17">
        <v>2043900.0</v>
      </c>
      <c r="G4658" s="17">
        <v>2289342.0</v>
      </c>
      <c r="H4658" s="17">
        <v>3584600.0</v>
      </c>
    </row>
    <row r="4659">
      <c r="A4659" s="7" t="s">
        <v>9807</v>
      </c>
      <c r="B4659" s="17" t="s">
        <v>9808</v>
      </c>
      <c r="C4659" s="17">
        <v>2.0</v>
      </c>
      <c r="D4659" s="17">
        <v>4160286.0</v>
      </c>
      <c r="E4659" s="17">
        <v>3234079.0</v>
      </c>
      <c r="F4659" s="17">
        <v>3234079.0</v>
      </c>
      <c r="G4659" s="17">
        <v>5086493.0</v>
      </c>
      <c r="H4659" s="17">
        <v>5086493.0</v>
      </c>
    </row>
    <row r="4660">
      <c r="A4660" s="7" t="s">
        <v>9809</v>
      </c>
      <c r="B4660" s="17" t="s">
        <v>9810</v>
      </c>
      <c r="C4660" s="17">
        <v>2.0</v>
      </c>
      <c r="D4660" s="17">
        <v>7087414.0</v>
      </c>
      <c r="E4660" s="17">
        <v>3742969.0</v>
      </c>
      <c r="F4660" s="17">
        <v>3742969.0</v>
      </c>
      <c r="G4660" s="17">
        <v>1.0431859E7</v>
      </c>
      <c r="H4660" s="17">
        <v>1.0431859E7</v>
      </c>
    </row>
    <row r="4661">
      <c r="A4661" s="7" t="s">
        <v>9811</v>
      </c>
      <c r="B4661" s="17" t="s">
        <v>9812</v>
      </c>
      <c r="C4661" s="17">
        <v>1.0</v>
      </c>
      <c r="D4661" s="17">
        <v>4404840.0</v>
      </c>
      <c r="E4661" s="17">
        <v>4404840.0</v>
      </c>
      <c r="F4661" s="17">
        <v>4404840.0</v>
      </c>
      <c r="G4661" s="17">
        <v>4404840.0</v>
      </c>
      <c r="H4661" s="17">
        <v>4404840.0</v>
      </c>
    </row>
    <row r="4662">
      <c r="A4662" s="7" t="s">
        <v>9813</v>
      </c>
      <c r="B4662" s="17" t="s">
        <v>9814</v>
      </c>
      <c r="C4662" s="17">
        <v>55.0</v>
      </c>
      <c r="D4662" s="17">
        <v>4162741.618</v>
      </c>
      <c r="E4662" s="17">
        <v>2297478.0</v>
      </c>
      <c r="F4662" s="17">
        <v>2902037.0</v>
      </c>
      <c r="G4662" s="17">
        <v>4893331.0</v>
      </c>
      <c r="H4662" s="17">
        <v>6241514.0</v>
      </c>
    </row>
    <row r="4663">
      <c r="A4663" s="7" t="s">
        <v>9817</v>
      </c>
      <c r="B4663" s="17" t="s">
        <v>9818</v>
      </c>
      <c r="C4663" s="17">
        <v>87.0</v>
      </c>
      <c r="D4663" s="17">
        <v>9896503.782</v>
      </c>
      <c r="E4663" s="17">
        <v>2792716.0</v>
      </c>
      <c r="F4663" s="17">
        <v>4446475.0</v>
      </c>
      <c r="G4663" s="17">
        <v>1.0550734E7</v>
      </c>
      <c r="H4663" s="17">
        <v>1.6417258E7</v>
      </c>
    </row>
    <row r="4664">
      <c r="A4664" s="7" t="s">
        <v>9819</v>
      </c>
      <c r="B4664" s="17" t="s">
        <v>9820</v>
      </c>
      <c r="C4664" s="17">
        <v>14.0</v>
      </c>
      <c r="D4664" s="17">
        <v>7418691.643</v>
      </c>
      <c r="E4664" s="17">
        <v>2279560.0</v>
      </c>
      <c r="F4664" s="17">
        <v>4698274.0</v>
      </c>
      <c r="G4664" s="17">
        <v>9773375.0</v>
      </c>
      <c r="H4664" s="17">
        <v>1.4953201E7</v>
      </c>
    </row>
    <row r="4665">
      <c r="A4665" s="7" t="s">
        <v>9821</v>
      </c>
      <c r="B4665" s="17" t="s">
        <v>9822</v>
      </c>
      <c r="C4665" s="17">
        <v>4.0</v>
      </c>
      <c r="D4665" s="17">
        <v>8124241.25</v>
      </c>
      <c r="E4665" s="17">
        <v>3215983.0</v>
      </c>
      <c r="F4665" s="17">
        <v>4087417.0</v>
      </c>
      <c r="G4665" s="17">
        <v>7368278.0</v>
      </c>
      <c r="H4665" s="17">
        <v>1.7825287E7</v>
      </c>
    </row>
    <row r="4666">
      <c r="A4666" s="7" t="s">
        <v>9825</v>
      </c>
      <c r="B4666" s="17" t="s">
        <v>9826</v>
      </c>
      <c r="C4666" s="17">
        <v>2.0</v>
      </c>
      <c r="D4666" s="17">
        <v>5745179.0</v>
      </c>
      <c r="E4666" s="17">
        <v>2706029.0</v>
      </c>
      <c r="F4666" s="17">
        <v>2706029.0</v>
      </c>
      <c r="G4666" s="17">
        <v>8784329.0</v>
      </c>
      <c r="H4666" s="17">
        <v>8784329.0</v>
      </c>
    </row>
    <row r="4667">
      <c r="A4667" s="7" t="s">
        <v>9827</v>
      </c>
      <c r="B4667" s="17" t="s">
        <v>9828</v>
      </c>
      <c r="C4667" s="17">
        <v>2.0</v>
      </c>
      <c r="D4667" s="17">
        <v>1998100.0</v>
      </c>
      <c r="E4667" s="17">
        <v>1950000.0</v>
      </c>
      <c r="F4667" s="17">
        <v>1950000.0</v>
      </c>
      <c r="G4667" s="17">
        <v>2046200.0</v>
      </c>
      <c r="H4667" s="17">
        <v>2046200.0</v>
      </c>
    </row>
    <row r="4668">
      <c r="A4668" s="7" t="s">
        <v>9829</v>
      </c>
      <c r="B4668" s="17" t="s">
        <v>9830</v>
      </c>
      <c r="C4668" s="17">
        <v>1.0</v>
      </c>
      <c r="D4668" s="17">
        <v>1.46145E7</v>
      </c>
      <c r="E4668" s="17">
        <v>1.46145E7</v>
      </c>
      <c r="F4668" s="17">
        <v>1.46145E7</v>
      </c>
      <c r="G4668" s="17">
        <v>1.46145E7</v>
      </c>
      <c r="H4668" s="17">
        <v>1.46145E7</v>
      </c>
    </row>
    <row r="4669">
      <c r="A4669" s="7" t="s">
        <v>9831</v>
      </c>
      <c r="B4669" s="17" t="s">
        <v>9832</v>
      </c>
      <c r="C4669" s="17">
        <v>2.0</v>
      </c>
      <c r="D4669" s="17">
        <v>6318339.0</v>
      </c>
      <c r="E4669" s="17">
        <v>3144500.0</v>
      </c>
      <c r="F4669" s="17">
        <v>3144500.0</v>
      </c>
      <c r="G4669" s="17">
        <v>9492178.0</v>
      </c>
      <c r="H4669" s="17">
        <v>9492178.0</v>
      </c>
    </row>
    <row r="4670">
      <c r="A4670" s="7" t="s">
        <v>9833</v>
      </c>
      <c r="B4670" s="17" t="s">
        <v>9834</v>
      </c>
      <c r="C4670" s="17">
        <v>4.0</v>
      </c>
      <c r="D4670" s="17">
        <v>1.449431025E7</v>
      </c>
      <c r="E4670" s="17">
        <v>3160100.0</v>
      </c>
      <c r="F4670" s="17">
        <v>3281350.0</v>
      </c>
      <c r="G4670" s="17">
        <v>1.660225E7</v>
      </c>
      <c r="H4670" s="17">
        <v>3.4933541E7</v>
      </c>
    </row>
    <row r="4671">
      <c r="A4671" s="7" t="s">
        <v>9835</v>
      </c>
      <c r="B4671" s="17" t="s">
        <v>9836</v>
      </c>
      <c r="C4671" s="17">
        <v>5.0</v>
      </c>
      <c r="D4671" s="17">
        <v>1.2676348E7</v>
      </c>
      <c r="E4671" s="17">
        <v>8749098.0</v>
      </c>
      <c r="F4671" s="17">
        <v>1.1393184E7</v>
      </c>
      <c r="G4671" s="17">
        <v>1.1777058E7</v>
      </c>
      <c r="H4671" s="17">
        <v>2.57074E7</v>
      </c>
    </row>
    <row r="4672">
      <c r="A4672" s="7" t="s">
        <v>9837</v>
      </c>
      <c r="B4672" s="17" t="s">
        <v>9838</v>
      </c>
      <c r="C4672" s="17">
        <v>4.0</v>
      </c>
      <c r="D4672" s="17">
        <v>9842581.75</v>
      </c>
      <c r="E4672" s="17">
        <v>4961989.0</v>
      </c>
      <c r="F4672" s="17">
        <v>5124991.0</v>
      </c>
      <c r="G4672" s="17">
        <v>1.3965365E7</v>
      </c>
      <c r="H4672" s="17">
        <v>1.5317982E7</v>
      </c>
    </row>
    <row r="4673">
      <c r="A4673" s="7" t="s">
        <v>9839</v>
      </c>
      <c r="B4673" s="17" t="s">
        <v>9840</v>
      </c>
      <c r="C4673" s="17">
        <v>3.0</v>
      </c>
      <c r="D4673" s="17">
        <v>2541656.333</v>
      </c>
      <c r="E4673" s="17">
        <v>1888865.0</v>
      </c>
      <c r="F4673" s="17">
        <v>2516840.0</v>
      </c>
      <c r="G4673" s="17">
        <v>3219264.0</v>
      </c>
      <c r="H4673" s="17">
        <v>3219264.0</v>
      </c>
    </row>
    <row r="4674">
      <c r="A4674" s="7" t="s">
        <v>9841</v>
      </c>
      <c r="B4674" s="17" t="s">
        <v>9842</v>
      </c>
      <c r="C4674" s="17">
        <v>1.0</v>
      </c>
      <c r="D4674" s="17">
        <v>3185000.0</v>
      </c>
      <c r="E4674" s="17">
        <v>3185000.0</v>
      </c>
      <c r="F4674" s="17">
        <v>3185000.0</v>
      </c>
      <c r="G4674" s="17">
        <v>3185000.0</v>
      </c>
      <c r="H4674" s="17">
        <v>3185000.0</v>
      </c>
    </row>
    <row r="4675">
      <c r="A4675" s="7" t="s">
        <v>9843</v>
      </c>
      <c r="B4675" s="17" t="s">
        <v>9844</v>
      </c>
      <c r="C4675" s="17">
        <v>2.0</v>
      </c>
      <c r="D4675" s="17">
        <v>3807791.0</v>
      </c>
      <c r="E4675" s="17">
        <v>2137920.0</v>
      </c>
      <c r="F4675" s="17">
        <v>2137920.0</v>
      </c>
      <c r="G4675" s="17">
        <v>5477662.0</v>
      </c>
      <c r="H4675" s="17">
        <v>5477662.0</v>
      </c>
    </row>
    <row r="4676">
      <c r="A4676" s="7" t="s">
        <v>9845</v>
      </c>
      <c r="B4676" s="17" t="s">
        <v>9846</v>
      </c>
      <c r="C4676" s="17">
        <v>274.0</v>
      </c>
      <c r="D4676" s="17">
        <v>4131130.153</v>
      </c>
      <c r="E4676" s="17">
        <v>2000000.0</v>
      </c>
      <c r="F4676" s="17">
        <v>2909000.0</v>
      </c>
      <c r="G4676" s="17">
        <v>3896500.0</v>
      </c>
      <c r="H4676" s="17">
        <v>5992270.0</v>
      </c>
    </row>
    <row r="4677">
      <c r="A4677" s="7" t="s">
        <v>9847</v>
      </c>
      <c r="B4677" s="17" t="s">
        <v>9848</v>
      </c>
      <c r="C4677" s="17">
        <v>1.0</v>
      </c>
      <c r="D4677" s="17">
        <v>1.4242651E7</v>
      </c>
      <c r="E4677" s="17">
        <v>1.4242651E7</v>
      </c>
      <c r="F4677" s="17">
        <v>1.4242651E7</v>
      </c>
      <c r="G4677" s="17">
        <v>1.4242651E7</v>
      </c>
      <c r="H4677" s="17">
        <v>1.4242651E7</v>
      </c>
    </row>
    <row r="4678">
      <c r="A4678" s="7" t="s">
        <v>9849</v>
      </c>
      <c r="B4678" s="17" t="s">
        <v>9850</v>
      </c>
      <c r="C4678" s="17">
        <v>1.0</v>
      </c>
      <c r="D4678" s="17">
        <v>4639794.0</v>
      </c>
      <c r="E4678" s="17">
        <v>4639794.0</v>
      </c>
      <c r="F4678" s="17">
        <v>4639794.0</v>
      </c>
      <c r="G4678" s="17">
        <v>4639794.0</v>
      </c>
      <c r="H4678" s="17">
        <v>4639794.0</v>
      </c>
    </row>
    <row r="4679">
      <c r="A4679" s="7" t="s">
        <v>9852</v>
      </c>
      <c r="B4679" s="17" t="s">
        <v>9853</v>
      </c>
      <c r="C4679" s="17">
        <v>2.0</v>
      </c>
      <c r="D4679" s="17">
        <v>1.66818785E7</v>
      </c>
      <c r="E4679" s="17">
        <v>3108920.0</v>
      </c>
      <c r="F4679" s="17">
        <v>3108920.0</v>
      </c>
      <c r="G4679" s="17">
        <v>3.0254837E7</v>
      </c>
      <c r="H4679" s="17">
        <v>3.0254837E7</v>
      </c>
    </row>
    <row r="4680">
      <c r="A4680" s="7" t="s">
        <v>9854</v>
      </c>
      <c r="B4680" s="17" t="s">
        <v>9855</v>
      </c>
      <c r="C4680" s="17">
        <v>7.0</v>
      </c>
      <c r="D4680" s="17">
        <v>1.131039786E7</v>
      </c>
      <c r="E4680" s="17">
        <v>1273000.0</v>
      </c>
      <c r="F4680" s="17">
        <v>2455493.0</v>
      </c>
      <c r="G4680" s="17">
        <v>1.7363781E7</v>
      </c>
      <c r="H4680" s="17">
        <v>5.218525E7</v>
      </c>
    </row>
    <row r="4681">
      <c r="A4681" s="7" t="s">
        <v>9856</v>
      </c>
      <c r="B4681" s="17" t="s">
        <v>9857</v>
      </c>
      <c r="C4681" s="17">
        <v>2.0</v>
      </c>
      <c r="D4681" s="17">
        <v>1.2111881E7</v>
      </c>
      <c r="E4681" s="17">
        <v>1705271.0</v>
      </c>
      <c r="F4681" s="17">
        <v>1705271.0</v>
      </c>
      <c r="G4681" s="17">
        <v>2.2518491E7</v>
      </c>
      <c r="H4681" s="17">
        <v>2.2518491E7</v>
      </c>
    </row>
    <row r="4682">
      <c r="A4682" s="7" t="s">
        <v>9858</v>
      </c>
      <c r="B4682" s="17" t="s">
        <v>9859</v>
      </c>
      <c r="C4682" s="17">
        <v>3.0</v>
      </c>
      <c r="D4682" s="17">
        <v>1750472.667</v>
      </c>
      <c r="E4682" s="17">
        <v>1529791.0</v>
      </c>
      <c r="F4682" s="17">
        <v>1716274.0</v>
      </c>
      <c r="G4682" s="17">
        <v>2005353.0</v>
      </c>
      <c r="H4682" s="17">
        <v>2005353.0</v>
      </c>
    </row>
    <row r="4683">
      <c r="A4683" s="7" t="s">
        <v>9860</v>
      </c>
      <c r="B4683" s="17" t="s">
        <v>9861</v>
      </c>
      <c r="C4683" s="17">
        <v>18.0</v>
      </c>
      <c r="D4683" s="17">
        <v>6392115.889</v>
      </c>
      <c r="E4683" s="17">
        <v>3255243.0</v>
      </c>
      <c r="F4683" s="17">
        <v>6226400.0</v>
      </c>
      <c r="G4683" s="17">
        <v>9494942.0</v>
      </c>
      <c r="H4683" s="17">
        <v>1.12633E7</v>
      </c>
    </row>
    <row r="4684">
      <c r="A4684" s="7" t="s">
        <v>9862</v>
      </c>
      <c r="B4684" s="17" t="s">
        <v>9863</v>
      </c>
      <c r="C4684" s="17">
        <v>1.0</v>
      </c>
      <c r="D4684" s="17">
        <v>1336274.0</v>
      </c>
      <c r="E4684" s="17">
        <v>1336274.0</v>
      </c>
      <c r="F4684" s="17">
        <v>1336274.0</v>
      </c>
      <c r="G4684" s="17">
        <v>1336274.0</v>
      </c>
      <c r="H4684" s="17">
        <v>1336274.0</v>
      </c>
    </row>
    <row r="4685">
      <c r="A4685" s="7" t="s">
        <v>9864</v>
      </c>
      <c r="B4685" s="17" t="s">
        <v>9865</v>
      </c>
      <c r="C4685" s="17">
        <v>1.0</v>
      </c>
      <c r="D4685" s="17">
        <v>3251146.0</v>
      </c>
      <c r="E4685" s="17">
        <v>3251146.0</v>
      </c>
      <c r="F4685" s="17">
        <v>3251146.0</v>
      </c>
      <c r="G4685" s="17">
        <v>3251146.0</v>
      </c>
      <c r="H4685" s="17">
        <v>3251146.0</v>
      </c>
    </row>
    <row r="4686">
      <c r="A4686" s="7" t="s">
        <v>9868</v>
      </c>
      <c r="B4686" s="17" t="s">
        <v>9869</v>
      </c>
      <c r="C4686" s="17">
        <v>4.0</v>
      </c>
      <c r="D4686" s="17">
        <v>5646267.75</v>
      </c>
      <c r="E4686" s="17">
        <v>2034868.0</v>
      </c>
      <c r="F4686" s="17">
        <v>2283944.0</v>
      </c>
      <c r="G4686" s="17">
        <v>6214881.0</v>
      </c>
      <c r="H4686" s="17">
        <v>1.2051378E7</v>
      </c>
    </row>
    <row r="4687">
      <c r="A4687" s="7" t="s">
        <v>9870</v>
      </c>
      <c r="B4687" s="17" t="s">
        <v>9871</v>
      </c>
      <c r="C4687" s="17">
        <v>7.0</v>
      </c>
      <c r="D4687" s="17">
        <v>3789809.571</v>
      </c>
      <c r="E4687" s="17">
        <v>3219356.0</v>
      </c>
      <c r="F4687" s="17">
        <v>3826000.0</v>
      </c>
      <c r="G4687" s="17">
        <v>4734849.0</v>
      </c>
      <c r="H4687" s="17">
        <v>5519809.0</v>
      </c>
    </row>
    <row r="4688">
      <c r="A4688" s="7" t="s">
        <v>9872</v>
      </c>
      <c r="B4688" s="17" t="s">
        <v>9873</v>
      </c>
      <c r="C4688" s="17">
        <v>17.0</v>
      </c>
      <c r="D4688" s="17">
        <v>5576477.118</v>
      </c>
      <c r="E4688" s="17">
        <v>3206063.0</v>
      </c>
      <c r="F4688" s="17">
        <v>4645082.0</v>
      </c>
      <c r="G4688" s="17">
        <v>7592025.0</v>
      </c>
      <c r="H4688" s="17">
        <v>1.3194501E7</v>
      </c>
    </row>
    <row r="4689">
      <c r="A4689" s="7" t="s">
        <v>9874</v>
      </c>
      <c r="B4689" s="17" t="s">
        <v>9875</v>
      </c>
      <c r="C4689" s="17">
        <v>3.0</v>
      </c>
      <c r="D4689" s="17">
        <v>8.767030967E7</v>
      </c>
      <c r="E4689" s="17">
        <v>2.2081521E7</v>
      </c>
      <c r="F4689" s="17">
        <v>1.09749781E8</v>
      </c>
      <c r="G4689" s="17">
        <v>1.31179627E8</v>
      </c>
      <c r="H4689" s="17">
        <v>1.31179627E8</v>
      </c>
    </row>
    <row r="4690">
      <c r="A4690" s="7" t="s">
        <v>9876</v>
      </c>
      <c r="B4690" s="17" t="s">
        <v>9877</v>
      </c>
      <c r="C4690" s="17">
        <v>50.0</v>
      </c>
      <c r="D4690" s="17">
        <v>2.95917057E7</v>
      </c>
      <c r="E4690" s="17">
        <v>4650490.0</v>
      </c>
      <c r="F4690" s="17">
        <v>8903580.0</v>
      </c>
      <c r="G4690" s="17">
        <v>2.5840167E7</v>
      </c>
      <c r="H4690" s="17">
        <v>5.7002541E7</v>
      </c>
    </row>
    <row r="4691">
      <c r="A4691" s="7" t="s">
        <v>9878</v>
      </c>
      <c r="B4691" s="17" t="s">
        <v>9879</v>
      </c>
      <c r="C4691" s="17">
        <v>14.0</v>
      </c>
      <c r="D4691" s="17">
        <v>3.141003393E7</v>
      </c>
      <c r="E4691" s="17">
        <v>6908894.0</v>
      </c>
      <c r="F4691" s="17">
        <v>1.7948607E7</v>
      </c>
      <c r="G4691" s="17">
        <v>3.4917801E7</v>
      </c>
      <c r="H4691" s="17">
        <v>9.459418E7</v>
      </c>
    </row>
    <row r="4692">
      <c r="A4692" s="7" t="s">
        <v>9882</v>
      </c>
      <c r="B4692" s="17" t="s">
        <v>9883</v>
      </c>
      <c r="C4692" s="17">
        <v>1.0</v>
      </c>
      <c r="D4692" s="17">
        <v>2.0907307E7</v>
      </c>
      <c r="E4692" s="17">
        <v>2.0907307E7</v>
      </c>
      <c r="F4692" s="17">
        <v>2.0907307E7</v>
      </c>
      <c r="G4692" s="17">
        <v>2.0907307E7</v>
      </c>
      <c r="H4692" s="17">
        <v>2.0907307E7</v>
      </c>
    </row>
    <row r="4693">
      <c r="A4693" s="7" t="s">
        <v>9884</v>
      </c>
      <c r="B4693" s="17" t="s">
        <v>9885</v>
      </c>
      <c r="C4693" s="17">
        <v>7.0</v>
      </c>
      <c r="D4693" s="17">
        <v>1.368342486E7</v>
      </c>
      <c r="E4693" s="17">
        <v>4984116.0</v>
      </c>
      <c r="F4693" s="17">
        <v>6675728.0</v>
      </c>
      <c r="G4693" s="17">
        <v>1.9739066E7</v>
      </c>
      <c r="H4693" s="17">
        <v>4.4339197E7</v>
      </c>
    </row>
    <row r="4694">
      <c r="A4694" s="7" t="s">
        <v>9886</v>
      </c>
      <c r="B4694" s="17" t="s">
        <v>9887</v>
      </c>
      <c r="C4694" s="17">
        <v>1.0</v>
      </c>
      <c r="D4694" s="17">
        <v>3338200.0</v>
      </c>
      <c r="E4694" s="17">
        <v>3338200.0</v>
      </c>
      <c r="F4694" s="17">
        <v>3338200.0</v>
      </c>
      <c r="G4694" s="17">
        <v>3338200.0</v>
      </c>
      <c r="H4694" s="17">
        <v>3338200.0</v>
      </c>
    </row>
    <row r="4695">
      <c r="A4695" s="7" t="s">
        <v>9888</v>
      </c>
      <c r="B4695" s="17" t="s">
        <v>9889</v>
      </c>
      <c r="C4695" s="17">
        <v>10.0</v>
      </c>
      <c r="D4695" s="17">
        <v>7848296.7</v>
      </c>
      <c r="E4695" s="17">
        <v>2777752.0</v>
      </c>
      <c r="F4695" s="17">
        <v>3898008.0</v>
      </c>
      <c r="G4695" s="17">
        <v>9527561.0</v>
      </c>
      <c r="H4695" s="17">
        <v>1.4771192E7</v>
      </c>
    </row>
    <row r="4696">
      <c r="A4696" s="7" t="s">
        <v>9890</v>
      </c>
      <c r="B4696" s="17" t="s">
        <v>9891</v>
      </c>
      <c r="C4696" s="17">
        <v>57.0</v>
      </c>
      <c r="D4696" s="17">
        <v>5584742.789</v>
      </c>
      <c r="E4696" s="17">
        <v>2264433.0</v>
      </c>
      <c r="F4696" s="17">
        <v>2881965.0</v>
      </c>
      <c r="G4696" s="17">
        <v>5346166.0</v>
      </c>
      <c r="H4696" s="17">
        <v>1.2402685E7</v>
      </c>
    </row>
    <row r="4697">
      <c r="A4697" s="7" t="s">
        <v>9892</v>
      </c>
      <c r="B4697" s="17" t="s">
        <v>9893</v>
      </c>
      <c r="C4697" s="17">
        <v>3.0</v>
      </c>
      <c r="D4697" s="17">
        <v>9790992.333</v>
      </c>
      <c r="E4697" s="17">
        <v>5050267.0</v>
      </c>
      <c r="F4697" s="17">
        <v>1.080739E7</v>
      </c>
      <c r="G4697" s="17">
        <v>1.351532E7</v>
      </c>
      <c r="H4697" s="17">
        <v>1.351532E7</v>
      </c>
    </row>
    <row r="4698">
      <c r="A4698" s="7" t="s">
        <v>9894</v>
      </c>
      <c r="B4698" s="17" t="s">
        <v>9895</v>
      </c>
      <c r="C4698" s="17">
        <v>1.0</v>
      </c>
      <c r="D4698" s="17">
        <v>9905710.0</v>
      </c>
      <c r="E4698" s="17">
        <v>9905710.0</v>
      </c>
      <c r="F4698" s="17">
        <v>9905710.0</v>
      </c>
      <c r="G4698" s="17">
        <v>9905710.0</v>
      </c>
      <c r="H4698" s="17">
        <v>9905710.0</v>
      </c>
    </row>
    <row r="4699">
      <c r="A4699" s="7" t="s">
        <v>9896</v>
      </c>
      <c r="B4699" s="17" t="s">
        <v>9897</v>
      </c>
      <c r="C4699" s="17">
        <v>1.0</v>
      </c>
      <c r="D4699" s="17">
        <v>3019657.0</v>
      </c>
      <c r="E4699" s="17">
        <v>3019657.0</v>
      </c>
      <c r="F4699" s="17">
        <v>3019657.0</v>
      </c>
      <c r="G4699" s="17">
        <v>3019657.0</v>
      </c>
      <c r="H4699" s="17">
        <v>3019657.0</v>
      </c>
    </row>
    <row r="4700">
      <c r="A4700" s="7" t="s">
        <v>9898</v>
      </c>
      <c r="B4700" s="17" t="s">
        <v>9899</v>
      </c>
      <c r="C4700" s="17">
        <v>2.0</v>
      </c>
      <c r="D4700" s="17">
        <v>7.62115785E7</v>
      </c>
      <c r="E4700" s="17">
        <v>2.3690949E7</v>
      </c>
      <c r="F4700" s="17">
        <v>2.3690949E7</v>
      </c>
      <c r="G4700" s="17">
        <v>1.28732208E8</v>
      </c>
      <c r="H4700" s="17">
        <v>1.28732208E8</v>
      </c>
    </row>
    <row r="4701">
      <c r="A4701" s="7" t="s">
        <v>9900</v>
      </c>
      <c r="B4701" s="17" t="s">
        <v>9901</v>
      </c>
      <c r="C4701" s="17">
        <v>1.0</v>
      </c>
      <c r="D4701" s="17">
        <v>6377013.0</v>
      </c>
      <c r="E4701" s="17">
        <v>6377013.0</v>
      </c>
      <c r="F4701" s="17">
        <v>6377013.0</v>
      </c>
      <c r="G4701" s="17">
        <v>6377013.0</v>
      </c>
      <c r="H4701" s="17">
        <v>6377013.0</v>
      </c>
    </row>
    <row r="4702">
      <c r="A4702" s="7" t="s">
        <v>9902</v>
      </c>
      <c r="B4702" s="17" t="s">
        <v>9903</v>
      </c>
      <c r="C4702" s="17">
        <v>6.0</v>
      </c>
      <c r="D4702" s="17">
        <v>7090537.833</v>
      </c>
      <c r="E4702" s="17">
        <v>5090976.0</v>
      </c>
      <c r="F4702" s="17">
        <v>6904690.0</v>
      </c>
      <c r="G4702" s="17">
        <v>8442263.0</v>
      </c>
      <c r="H4702" s="17">
        <v>1.0770752E7</v>
      </c>
    </row>
    <row r="4703">
      <c r="A4703" s="7" t="s">
        <v>9904</v>
      </c>
      <c r="B4703" s="17" t="s">
        <v>9905</v>
      </c>
      <c r="C4703" s="17">
        <v>1.0</v>
      </c>
      <c r="D4703" s="17">
        <v>3348500.0</v>
      </c>
      <c r="E4703" s="17">
        <v>3348500.0</v>
      </c>
      <c r="F4703" s="17">
        <v>3348500.0</v>
      </c>
      <c r="G4703" s="17">
        <v>3348500.0</v>
      </c>
      <c r="H4703" s="17">
        <v>3348500.0</v>
      </c>
    </row>
    <row r="4704">
      <c r="A4704" s="7" t="s">
        <v>9906</v>
      </c>
      <c r="B4704" s="17" t="s">
        <v>9907</v>
      </c>
      <c r="C4704" s="17">
        <v>4.0</v>
      </c>
      <c r="D4704" s="17">
        <v>4.116402125E7</v>
      </c>
      <c r="E4704" s="17">
        <v>4441663.0</v>
      </c>
      <c r="F4704" s="17">
        <v>1.2737806E7</v>
      </c>
      <c r="G4704" s="17">
        <v>2.5759902E7</v>
      </c>
      <c r="H4704" s="17">
        <v>1.21716714E8</v>
      </c>
    </row>
    <row r="4705">
      <c r="A4705" s="7" t="s">
        <v>9908</v>
      </c>
      <c r="B4705" s="17" t="s">
        <v>9909</v>
      </c>
      <c r="C4705" s="17">
        <v>3.0</v>
      </c>
      <c r="D4705" s="17">
        <v>1.726528833E7</v>
      </c>
      <c r="E4705" s="17">
        <v>7844252.0</v>
      </c>
      <c r="F4705" s="17">
        <v>1.2765881E7</v>
      </c>
      <c r="G4705" s="17">
        <v>3.1185732E7</v>
      </c>
      <c r="H4705" s="17">
        <v>3.1185732E7</v>
      </c>
    </row>
    <row r="4706">
      <c r="A4706" s="7" t="s">
        <v>9910</v>
      </c>
      <c r="B4706" s="17" t="s">
        <v>9911</v>
      </c>
      <c r="C4706" s="17">
        <v>1.0</v>
      </c>
      <c r="D4706" s="17">
        <v>9.8138138E7</v>
      </c>
      <c r="E4706" s="17">
        <v>9.8138138E7</v>
      </c>
      <c r="F4706" s="17">
        <v>9.8138138E7</v>
      </c>
      <c r="G4706" s="17">
        <v>9.8138138E7</v>
      </c>
      <c r="H4706" s="17">
        <v>9.8138138E7</v>
      </c>
    </row>
    <row r="4707">
      <c r="A4707" s="7" t="s">
        <v>9912</v>
      </c>
      <c r="B4707" s="17" t="s">
        <v>9913</v>
      </c>
      <c r="C4707" s="17">
        <v>41.0</v>
      </c>
      <c r="D4707" s="17">
        <v>2.12952161E7</v>
      </c>
      <c r="E4707" s="17">
        <v>6010511.0</v>
      </c>
      <c r="F4707" s="17">
        <v>1.0173746E7</v>
      </c>
      <c r="G4707" s="17">
        <v>1.80908E7</v>
      </c>
      <c r="H4707" s="17">
        <v>4.1780486E7</v>
      </c>
    </row>
    <row r="4708">
      <c r="A4708" s="7" t="s">
        <v>9914</v>
      </c>
      <c r="B4708" s="17" t="s">
        <v>9915</v>
      </c>
      <c r="C4708" s="17">
        <v>380.0</v>
      </c>
      <c r="D4708" s="17">
        <v>2.513728579E7</v>
      </c>
      <c r="E4708" s="17">
        <v>6378461.0</v>
      </c>
      <c r="F4708" s="17">
        <v>1.2079931E7</v>
      </c>
      <c r="G4708" s="17">
        <v>2.5332402E7</v>
      </c>
      <c r="H4708" s="17">
        <v>5.4904522E7</v>
      </c>
    </row>
    <row r="4709">
      <c r="A4709" s="7" t="s">
        <v>9916</v>
      </c>
      <c r="B4709" s="17" t="s">
        <v>9917</v>
      </c>
      <c r="C4709" s="17">
        <v>1.0</v>
      </c>
      <c r="D4709" s="17">
        <v>6.1884198E7</v>
      </c>
      <c r="E4709" s="17">
        <v>6.1884198E7</v>
      </c>
      <c r="F4709" s="17">
        <v>6.1884198E7</v>
      </c>
      <c r="G4709" s="17">
        <v>6.1884198E7</v>
      </c>
      <c r="H4709" s="17">
        <v>6.1884198E7</v>
      </c>
    </row>
    <row r="4710">
      <c r="A4710" s="7" t="s">
        <v>9918</v>
      </c>
      <c r="B4710" s="17" t="s">
        <v>9919</v>
      </c>
      <c r="C4710" s="17">
        <v>4.0</v>
      </c>
      <c r="D4710" s="17">
        <v>9274071.25</v>
      </c>
      <c r="E4710" s="17">
        <v>4428711.0</v>
      </c>
      <c r="F4710" s="17">
        <v>4661350.0</v>
      </c>
      <c r="G4710" s="17">
        <v>7888660.0</v>
      </c>
      <c r="H4710" s="17">
        <v>2.0117564E7</v>
      </c>
    </row>
    <row r="4711">
      <c r="A4711" s="7" t="s">
        <v>9922</v>
      </c>
      <c r="B4711" s="17" t="s">
        <v>9923</v>
      </c>
      <c r="C4711" s="17">
        <v>12.0</v>
      </c>
      <c r="D4711" s="17">
        <v>1.441654208E7</v>
      </c>
      <c r="E4711" s="17">
        <v>5660800.0</v>
      </c>
      <c r="F4711" s="17">
        <v>8673779.0</v>
      </c>
      <c r="G4711" s="17">
        <v>1.7455816E7</v>
      </c>
      <c r="H4711" s="17">
        <v>2.9048764E7</v>
      </c>
    </row>
    <row r="4712">
      <c r="A4712" s="7" t="s">
        <v>9925</v>
      </c>
      <c r="B4712" s="17" t="s">
        <v>9926</v>
      </c>
      <c r="C4712" s="17">
        <v>1.0</v>
      </c>
      <c r="D4712" s="17">
        <v>5389000.0</v>
      </c>
      <c r="E4712" s="17">
        <v>5389000.0</v>
      </c>
      <c r="F4712" s="17">
        <v>5389000.0</v>
      </c>
      <c r="G4712" s="17">
        <v>5389000.0</v>
      </c>
      <c r="H4712" s="17">
        <v>5389000.0</v>
      </c>
    </row>
    <row r="4713">
      <c r="A4713" s="7" t="s">
        <v>9927</v>
      </c>
      <c r="B4713" s="17" t="s">
        <v>9928</v>
      </c>
      <c r="C4713" s="17">
        <v>46.0</v>
      </c>
      <c r="D4713" s="17">
        <v>1.45228967E7</v>
      </c>
      <c r="E4713" s="17">
        <v>5307138.0</v>
      </c>
      <c r="F4713" s="17">
        <v>7330912.0</v>
      </c>
      <c r="G4713" s="17">
        <v>1.3207777E7</v>
      </c>
      <c r="H4713" s="17">
        <v>3.6458199E7</v>
      </c>
    </row>
    <row r="4714">
      <c r="A4714" s="7" t="s">
        <v>9929</v>
      </c>
      <c r="B4714" s="17" t="s">
        <v>9930</v>
      </c>
      <c r="C4714" s="17">
        <v>173.0</v>
      </c>
      <c r="D4714" s="17">
        <v>1.806263218E7</v>
      </c>
      <c r="E4714" s="17">
        <v>6147250.0</v>
      </c>
      <c r="F4714" s="17">
        <v>9692952.0</v>
      </c>
      <c r="G4714" s="17">
        <v>1.8659756E7</v>
      </c>
      <c r="H4714" s="17">
        <v>3.8242289E7</v>
      </c>
    </row>
    <row r="4715">
      <c r="A4715" s="7" t="s">
        <v>9931</v>
      </c>
      <c r="B4715" s="17" t="s">
        <v>9932</v>
      </c>
      <c r="C4715" s="17">
        <v>158.0</v>
      </c>
      <c r="D4715" s="17">
        <v>6990276.215</v>
      </c>
      <c r="E4715" s="17">
        <v>2871942.0</v>
      </c>
      <c r="F4715" s="17">
        <v>3958022.0</v>
      </c>
      <c r="G4715" s="17">
        <v>5936347.0</v>
      </c>
      <c r="H4715" s="17">
        <v>1.1401195E7</v>
      </c>
    </row>
    <row r="4716">
      <c r="A4716" s="7" t="s">
        <v>9933</v>
      </c>
      <c r="B4716" s="17" t="s">
        <v>9934</v>
      </c>
      <c r="C4716" s="17">
        <v>3316.0</v>
      </c>
      <c r="D4716" s="17">
        <v>4206865.852</v>
      </c>
      <c r="E4716" s="17">
        <v>2375205.0</v>
      </c>
      <c r="F4716" s="17">
        <v>3224522.0</v>
      </c>
      <c r="G4716" s="17">
        <v>4477500.0</v>
      </c>
      <c r="H4716" s="17">
        <v>6772670.0</v>
      </c>
    </row>
    <row r="4717">
      <c r="A4717" s="7" t="s">
        <v>9935</v>
      </c>
      <c r="B4717" s="17" t="s">
        <v>9936</v>
      </c>
      <c r="C4717" s="17">
        <v>80.0</v>
      </c>
      <c r="D4717" s="17">
        <v>3552769.113</v>
      </c>
      <c r="E4717" s="17">
        <v>2710000.0</v>
      </c>
      <c r="F4717" s="17">
        <v>2910000.0</v>
      </c>
      <c r="G4717" s="17">
        <v>3040000.0</v>
      </c>
      <c r="H4717" s="17">
        <v>3430811.0</v>
      </c>
    </row>
    <row r="4718">
      <c r="A4718" s="7" t="s">
        <v>9937</v>
      </c>
      <c r="B4718" s="17" t="s">
        <v>9938</v>
      </c>
      <c r="C4718" s="17">
        <v>23.0</v>
      </c>
      <c r="D4718" s="17">
        <v>9158502.609</v>
      </c>
      <c r="E4718" s="17">
        <v>3946809.0</v>
      </c>
      <c r="F4718" s="17">
        <v>6117218.0</v>
      </c>
      <c r="G4718" s="17">
        <v>1.2820655E7</v>
      </c>
      <c r="H4718" s="17">
        <v>1.63092E7</v>
      </c>
    </row>
    <row r="4719">
      <c r="A4719" s="7" t="s">
        <v>9941</v>
      </c>
      <c r="B4719" s="17" t="s">
        <v>9942</v>
      </c>
      <c r="C4719" s="17">
        <v>249436.0</v>
      </c>
      <c r="D4719" s="17">
        <v>4529168.309</v>
      </c>
      <c r="E4719" s="17">
        <v>2602768.0</v>
      </c>
      <c r="F4719" s="17">
        <v>3608800.0</v>
      </c>
      <c r="G4719" s="17">
        <v>5217622.0</v>
      </c>
      <c r="H4719" s="17">
        <v>7588095.0</v>
      </c>
    </row>
    <row r="4720">
      <c r="A4720" s="7" t="s">
        <v>9943</v>
      </c>
      <c r="B4720" s="17" t="s">
        <v>9944</v>
      </c>
      <c r="C4720" s="17">
        <v>474.0</v>
      </c>
      <c r="D4720" s="17">
        <v>9566428.418</v>
      </c>
      <c r="E4720" s="17">
        <v>2950033.0</v>
      </c>
      <c r="F4720" s="17">
        <v>5171935.0</v>
      </c>
      <c r="G4720" s="17">
        <v>1.0433747E7</v>
      </c>
      <c r="H4720" s="17">
        <v>2.281162E7</v>
      </c>
    </row>
    <row r="4721">
      <c r="A4721" s="7" t="s">
        <v>9945</v>
      </c>
      <c r="B4721" s="17" t="s">
        <v>9946</v>
      </c>
      <c r="C4721" s="17">
        <v>11974.0</v>
      </c>
      <c r="D4721" s="17">
        <v>7060264.369</v>
      </c>
      <c r="E4721" s="17">
        <v>3020376.0</v>
      </c>
      <c r="F4721" s="17">
        <v>4563860.0</v>
      </c>
      <c r="G4721" s="17">
        <v>7854595.0</v>
      </c>
      <c r="H4721" s="17">
        <v>1.3589923E7</v>
      </c>
    </row>
    <row r="4722">
      <c r="A4722" s="7" t="s">
        <v>9947</v>
      </c>
      <c r="B4722" s="17" t="s">
        <v>9948</v>
      </c>
      <c r="C4722" s="17">
        <v>30790.0</v>
      </c>
      <c r="D4722" s="17">
        <v>4963965.668</v>
      </c>
      <c r="E4722" s="17">
        <v>2713687.0</v>
      </c>
      <c r="F4722" s="17">
        <v>3833151.0</v>
      </c>
      <c r="G4722" s="17">
        <v>5768884.0</v>
      </c>
      <c r="H4722" s="17">
        <v>8804000.0</v>
      </c>
    </row>
    <row r="4723">
      <c r="A4723" s="7" t="s">
        <v>9949</v>
      </c>
      <c r="B4723" s="17" t="s">
        <v>9950</v>
      </c>
      <c r="C4723" s="17">
        <v>30614.0</v>
      </c>
      <c r="D4723" s="17">
        <v>4905420.368</v>
      </c>
      <c r="E4723" s="17">
        <v>2659000.0</v>
      </c>
      <c r="F4723" s="17">
        <v>3756289.0</v>
      </c>
      <c r="G4723" s="17">
        <v>5517718.0</v>
      </c>
      <c r="H4723" s="17">
        <v>8353500.0</v>
      </c>
    </row>
    <row r="4724">
      <c r="A4724" s="7" t="s">
        <v>9951</v>
      </c>
      <c r="B4724" s="17" t="s">
        <v>9952</v>
      </c>
      <c r="C4724" s="17">
        <v>417.0</v>
      </c>
      <c r="D4724" s="17">
        <v>4520583.429</v>
      </c>
      <c r="E4724" s="17">
        <v>2724800.0</v>
      </c>
      <c r="F4724" s="17">
        <v>3606945.0</v>
      </c>
      <c r="G4724" s="17">
        <v>5120356.0</v>
      </c>
      <c r="H4724" s="17">
        <v>7279683.0</v>
      </c>
    </row>
    <row r="4725">
      <c r="A4725" s="7" t="s">
        <v>9955</v>
      </c>
      <c r="B4725" s="17" t="s">
        <v>9956</v>
      </c>
      <c r="C4725" s="17">
        <v>1.0</v>
      </c>
      <c r="D4725" s="17">
        <v>2249968.0</v>
      </c>
      <c r="E4725" s="17">
        <v>2249968.0</v>
      </c>
      <c r="F4725" s="17">
        <v>2249968.0</v>
      </c>
      <c r="G4725" s="17">
        <v>2249968.0</v>
      </c>
      <c r="H4725" s="17">
        <v>2249968.0</v>
      </c>
    </row>
    <row r="4726">
      <c r="A4726" s="7" t="s">
        <v>9957</v>
      </c>
      <c r="B4726" s="17" t="s">
        <v>9958</v>
      </c>
      <c r="C4726" s="17">
        <v>1.0</v>
      </c>
      <c r="D4726" s="17">
        <v>7638600.0</v>
      </c>
      <c r="E4726" s="17">
        <v>7638600.0</v>
      </c>
      <c r="F4726" s="17">
        <v>7638600.0</v>
      </c>
      <c r="G4726" s="17">
        <v>7638600.0</v>
      </c>
      <c r="H4726" s="17">
        <v>7638600.0</v>
      </c>
    </row>
    <row r="4727">
      <c r="A4727" s="7" t="s">
        <v>9959</v>
      </c>
      <c r="B4727" s="17" t="s">
        <v>9961</v>
      </c>
      <c r="C4727" s="17">
        <v>52.0</v>
      </c>
      <c r="D4727" s="17">
        <v>5474527.269</v>
      </c>
      <c r="E4727" s="17">
        <v>4073269.0</v>
      </c>
      <c r="F4727" s="17">
        <v>5216038.0</v>
      </c>
      <c r="G4727" s="17">
        <v>6449033.0</v>
      </c>
      <c r="H4727" s="17">
        <v>8514740.0</v>
      </c>
    </row>
    <row r="4728">
      <c r="A4728" s="7" t="s">
        <v>9962</v>
      </c>
      <c r="B4728" s="17" t="s">
        <v>9963</v>
      </c>
      <c r="C4728" s="17">
        <v>11.0</v>
      </c>
      <c r="D4728" s="17">
        <v>2499883.364</v>
      </c>
      <c r="E4728" s="17">
        <v>1620733.0</v>
      </c>
      <c r="F4728" s="17">
        <v>1954667.0</v>
      </c>
      <c r="G4728" s="17">
        <v>3839595.0</v>
      </c>
      <c r="H4728" s="17">
        <v>4445305.0</v>
      </c>
    </row>
    <row r="4729">
      <c r="A4729" s="7" t="s">
        <v>9964</v>
      </c>
      <c r="B4729" s="17" t="s">
        <v>9965</v>
      </c>
      <c r="C4729" s="17">
        <v>11.0</v>
      </c>
      <c r="D4729" s="17">
        <v>3325898.273</v>
      </c>
      <c r="E4729" s="17">
        <v>2351232.0</v>
      </c>
      <c r="F4729" s="17">
        <v>3089245.0</v>
      </c>
      <c r="G4729" s="17">
        <v>4949384.0</v>
      </c>
      <c r="H4729" s="17">
        <v>5367620.0</v>
      </c>
    </row>
    <row r="4730">
      <c r="A4730" s="7" t="s">
        <v>9966</v>
      </c>
      <c r="B4730" s="17" t="s">
        <v>9967</v>
      </c>
      <c r="C4730" s="17">
        <v>7.0</v>
      </c>
      <c r="D4730" s="17">
        <v>2845226.143</v>
      </c>
      <c r="E4730" s="17">
        <v>60000.0</v>
      </c>
      <c r="F4730" s="17">
        <v>3699205.0</v>
      </c>
      <c r="G4730" s="17">
        <v>4247083.0</v>
      </c>
      <c r="H4730" s="17">
        <v>7172950.0</v>
      </c>
    </row>
    <row r="4731">
      <c r="A4731" s="7" t="s">
        <v>9968</v>
      </c>
      <c r="B4731" s="17" t="s">
        <v>9969</v>
      </c>
      <c r="C4731" s="17">
        <v>1.0</v>
      </c>
      <c r="D4731" s="17">
        <v>2.9235E7</v>
      </c>
      <c r="E4731" s="17">
        <v>2.9235E7</v>
      </c>
      <c r="F4731" s="17">
        <v>2.9235E7</v>
      </c>
      <c r="G4731" s="17">
        <v>2.9235E7</v>
      </c>
      <c r="H4731" s="17">
        <v>2.9235E7</v>
      </c>
    </row>
    <row r="4732">
      <c r="A4732" s="7" t="s">
        <v>9970</v>
      </c>
      <c r="B4732" s="17" t="s">
        <v>9971</v>
      </c>
      <c r="C4732" s="17">
        <v>2.0</v>
      </c>
      <c r="D4732" s="17">
        <v>4974267.5</v>
      </c>
      <c r="E4732" s="17">
        <v>4953606.0</v>
      </c>
      <c r="F4732" s="17">
        <v>4953606.0</v>
      </c>
      <c r="G4732" s="17">
        <v>4994929.0</v>
      </c>
      <c r="H4732" s="17">
        <v>4994929.0</v>
      </c>
    </row>
    <row r="4733">
      <c r="A4733" s="7" t="s">
        <v>9972</v>
      </c>
      <c r="B4733" s="17" t="s">
        <v>9973</v>
      </c>
      <c r="C4733" s="17">
        <v>1.0</v>
      </c>
      <c r="D4733" s="17">
        <v>1.1730598E7</v>
      </c>
      <c r="E4733" s="17">
        <v>1.1730598E7</v>
      </c>
      <c r="F4733" s="17">
        <v>1.1730598E7</v>
      </c>
      <c r="G4733" s="17">
        <v>1.1730598E7</v>
      </c>
      <c r="H4733" s="17">
        <v>1.1730598E7</v>
      </c>
    </row>
    <row r="4734">
      <c r="A4734" s="7" t="s">
        <v>9974</v>
      </c>
      <c r="B4734" s="17" t="s">
        <v>9975</v>
      </c>
      <c r="C4734" s="17">
        <v>1.0</v>
      </c>
      <c r="D4734" s="17">
        <v>5540682.0</v>
      </c>
      <c r="E4734" s="17">
        <v>5540682.0</v>
      </c>
      <c r="F4734" s="17">
        <v>5540682.0</v>
      </c>
      <c r="G4734" s="17">
        <v>5540682.0</v>
      </c>
      <c r="H4734" s="17">
        <v>5540682.0</v>
      </c>
    </row>
    <row r="4735">
      <c r="A4735" s="7" t="s">
        <v>9976</v>
      </c>
      <c r="B4735" s="17" t="s">
        <v>9977</v>
      </c>
      <c r="C4735" s="17">
        <v>9.0</v>
      </c>
      <c r="D4735" s="17">
        <v>4870790.778</v>
      </c>
      <c r="E4735" s="17">
        <v>2238000.0</v>
      </c>
      <c r="F4735" s="17">
        <v>2932594.0</v>
      </c>
      <c r="G4735" s="17">
        <v>7939744.0</v>
      </c>
      <c r="H4735" s="17">
        <v>1.1827045E7</v>
      </c>
    </row>
    <row r="4736">
      <c r="A4736" s="7" t="s">
        <v>9978</v>
      </c>
      <c r="B4736" s="17" t="s">
        <v>9979</v>
      </c>
      <c r="C4736" s="17">
        <v>1.0</v>
      </c>
      <c r="D4736" s="17">
        <v>4237492.0</v>
      </c>
      <c r="E4736" s="17">
        <v>4237492.0</v>
      </c>
      <c r="F4736" s="17">
        <v>4237492.0</v>
      </c>
      <c r="G4736" s="17">
        <v>4237492.0</v>
      </c>
      <c r="H4736" s="17">
        <v>4237492.0</v>
      </c>
    </row>
    <row r="4737">
      <c r="A4737" s="7" t="s">
        <v>9980</v>
      </c>
      <c r="B4737" s="17" t="s">
        <v>9981</v>
      </c>
      <c r="C4737" s="17">
        <v>3.0</v>
      </c>
      <c r="D4737" s="17">
        <v>6630531.0</v>
      </c>
      <c r="E4737" s="17">
        <v>3317978.0</v>
      </c>
      <c r="F4737" s="17">
        <v>3673946.0</v>
      </c>
      <c r="G4737" s="17">
        <v>1.2899669E7</v>
      </c>
      <c r="H4737" s="17">
        <v>1.2899669E7</v>
      </c>
    </row>
    <row r="4738">
      <c r="A4738" s="7" t="s">
        <v>9982</v>
      </c>
      <c r="B4738" s="17" t="s">
        <v>9983</v>
      </c>
      <c r="C4738" s="17">
        <v>10.0</v>
      </c>
      <c r="D4738" s="17">
        <v>5724087.2</v>
      </c>
      <c r="E4738" s="17">
        <v>2508388.0</v>
      </c>
      <c r="F4738" s="17">
        <v>3750000.0</v>
      </c>
      <c r="G4738" s="17">
        <v>8207885.0</v>
      </c>
      <c r="H4738" s="17">
        <v>8254662.0</v>
      </c>
    </row>
    <row r="4739">
      <c r="A4739" s="7" t="s">
        <v>9984</v>
      </c>
      <c r="B4739" s="17" t="s">
        <v>9985</v>
      </c>
      <c r="C4739" s="17">
        <v>89.0</v>
      </c>
      <c r="D4739" s="17">
        <v>4686934.899</v>
      </c>
      <c r="E4739" s="17">
        <v>1747967.0</v>
      </c>
      <c r="F4739" s="17">
        <v>2386104.0</v>
      </c>
      <c r="G4739" s="17">
        <v>4557926.0</v>
      </c>
      <c r="H4739" s="17">
        <v>7178948.0</v>
      </c>
    </row>
    <row r="4740">
      <c r="A4740" s="7" t="s">
        <v>9986</v>
      </c>
      <c r="B4740" s="17" t="s">
        <v>9987</v>
      </c>
      <c r="C4740" s="17">
        <v>1.0</v>
      </c>
      <c r="D4740" s="17">
        <v>1.0860911E7</v>
      </c>
      <c r="E4740" s="17">
        <v>1.0860911E7</v>
      </c>
      <c r="F4740" s="17">
        <v>1.0860911E7</v>
      </c>
      <c r="G4740" s="17">
        <v>1.0860911E7</v>
      </c>
      <c r="H4740" s="17">
        <v>1.0860911E7</v>
      </c>
    </row>
    <row r="4741">
      <c r="A4741" s="7" t="s">
        <v>9988</v>
      </c>
      <c r="B4741" s="17" t="s">
        <v>9989</v>
      </c>
      <c r="C4741" s="17">
        <v>23.0</v>
      </c>
      <c r="D4741" s="17">
        <v>9741869.913</v>
      </c>
      <c r="E4741" s="17">
        <v>2884237.0</v>
      </c>
      <c r="F4741" s="17">
        <v>4099830.0</v>
      </c>
      <c r="G4741" s="17">
        <v>6565985.0</v>
      </c>
      <c r="H4741" s="17">
        <v>1.4624663E7</v>
      </c>
    </row>
    <row r="4742">
      <c r="A4742" s="7" t="s">
        <v>9990</v>
      </c>
      <c r="B4742" s="17" t="s">
        <v>9991</v>
      </c>
      <c r="C4742" s="17">
        <v>188.0</v>
      </c>
      <c r="D4742" s="17">
        <v>8144479.532</v>
      </c>
      <c r="E4742" s="17">
        <v>2869521.0</v>
      </c>
      <c r="F4742" s="17">
        <v>4474158.0</v>
      </c>
      <c r="G4742" s="17">
        <v>9007277.0</v>
      </c>
      <c r="H4742" s="17">
        <v>1.6717261E7</v>
      </c>
    </row>
    <row r="4743">
      <c r="A4743" s="7" t="s">
        <v>9992</v>
      </c>
      <c r="B4743" s="17" t="s">
        <v>9993</v>
      </c>
      <c r="C4743" s="17">
        <v>51.0</v>
      </c>
      <c r="D4743" s="17">
        <v>6198830.588</v>
      </c>
      <c r="E4743" s="17">
        <v>2348604.0</v>
      </c>
      <c r="F4743" s="17">
        <v>3716790.0</v>
      </c>
      <c r="G4743" s="17">
        <v>6758541.0</v>
      </c>
      <c r="H4743" s="17">
        <v>1.5241973E7</v>
      </c>
    </row>
    <row r="4744">
      <c r="A4744" s="7" t="s">
        <v>9994</v>
      </c>
      <c r="B4744" s="17" t="s">
        <v>9995</v>
      </c>
      <c r="C4744" s="17">
        <v>3.0</v>
      </c>
      <c r="D4744" s="17">
        <v>2.944873367E7</v>
      </c>
      <c r="E4744" s="17">
        <v>1.4835738E7</v>
      </c>
      <c r="F4744" s="17">
        <v>1.5343749E7</v>
      </c>
      <c r="G4744" s="17">
        <v>5.8166714E7</v>
      </c>
      <c r="H4744" s="17">
        <v>5.8166714E7</v>
      </c>
    </row>
    <row r="4745">
      <c r="A4745" s="7" t="s">
        <v>9996</v>
      </c>
      <c r="B4745" s="17" t="s">
        <v>9997</v>
      </c>
      <c r="C4745" s="17">
        <v>44.0</v>
      </c>
      <c r="D4745" s="17">
        <v>4.185233884E7</v>
      </c>
      <c r="E4745" s="17">
        <v>1.2117903E7</v>
      </c>
      <c r="F4745" s="17">
        <v>3.0199201E7</v>
      </c>
      <c r="G4745" s="17">
        <v>5.3489525E7</v>
      </c>
      <c r="H4745" s="17">
        <v>9.9346593E7</v>
      </c>
    </row>
    <row r="4746">
      <c r="A4746" s="7" t="s">
        <v>9998</v>
      </c>
      <c r="B4746" s="17" t="s">
        <v>9999</v>
      </c>
      <c r="C4746" s="17">
        <v>66.0</v>
      </c>
      <c r="D4746" s="17">
        <v>4421062.455</v>
      </c>
      <c r="E4746" s="17">
        <v>2457568.0</v>
      </c>
      <c r="F4746" s="17">
        <v>3594210.0</v>
      </c>
      <c r="G4746" s="17">
        <v>5424171.0</v>
      </c>
      <c r="H4746" s="17">
        <v>6963895.0</v>
      </c>
    </row>
    <row r="4747">
      <c r="A4747" s="7" t="s">
        <v>10002</v>
      </c>
      <c r="B4747" s="17" t="s">
        <v>10003</v>
      </c>
      <c r="C4747" s="17">
        <v>5.0</v>
      </c>
      <c r="D4747" s="17">
        <v>1.40146782E7</v>
      </c>
      <c r="E4747" s="17">
        <v>4568002.0</v>
      </c>
      <c r="F4747" s="17">
        <v>6749478.0</v>
      </c>
      <c r="G4747" s="17">
        <v>2.1176878E7</v>
      </c>
      <c r="H4747" s="17">
        <v>3.415627E7</v>
      </c>
    </row>
    <row r="4748">
      <c r="A4748" s="7" t="s">
        <v>10004</v>
      </c>
      <c r="B4748" s="17" t="s">
        <v>10005</v>
      </c>
      <c r="C4748" s="17">
        <v>44.0</v>
      </c>
      <c r="D4748" s="17">
        <v>5955171.568</v>
      </c>
      <c r="E4748" s="17">
        <v>2770101.0</v>
      </c>
      <c r="F4748" s="17">
        <v>4244000.0</v>
      </c>
      <c r="G4748" s="17">
        <v>6398686.0</v>
      </c>
      <c r="H4748" s="17">
        <v>9963502.0</v>
      </c>
    </row>
    <row r="4749">
      <c r="A4749" s="7" t="s">
        <v>10006</v>
      </c>
      <c r="B4749" s="17" t="s">
        <v>10007</v>
      </c>
      <c r="C4749" s="17">
        <v>643.0</v>
      </c>
      <c r="D4749" s="17">
        <v>1.220691824E7</v>
      </c>
      <c r="E4749" s="17">
        <v>2830000.0</v>
      </c>
      <c r="F4749" s="17">
        <v>4377925.0</v>
      </c>
      <c r="G4749" s="17">
        <v>7338912.0</v>
      </c>
      <c r="H4749" s="17">
        <v>1.3042483E7</v>
      </c>
    </row>
    <row r="4750">
      <c r="A4750" s="7" t="s">
        <v>10008</v>
      </c>
      <c r="B4750" s="17" t="s">
        <v>10009</v>
      </c>
      <c r="C4750" s="17">
        <v>3.0</v>
      </c>
      <c r="D4750" s="17">
        <v>3359599.333</v>
      </c>
      <c r="E4750" s="17">
        <v>2348482.0</v>
      </c>
      <c r="F4750" s="17">
        <v>3642528.0</v>
      </c>
      <c r="G4750" s="17">
        <v>4087788.0</v>
      </c>
      <c r="H4750" s="17">
        <v>4087788.0</v>
      </c>
    </row>
    <row r="4751">
      <c r="A4751" s="7" t="s">
        <v>10010</v>
      </c>
      <c r="B4751" s="17" t="s">
        <v>10011</v>
      </c>
      <c r="C4751" s="17">
        <v>37.0</v>
      </c>
      <c r="D4751" s="17">
        <v>9153531.432</v>
      </c>
      <c r="E4751" s="17">
        <v>2782000.0</v>
      </c>
      <c r="F4751" s="17">
        <v>4033146.0</v>
      </c>
      <c r="G4751" s="17">
        <v>5264515.0</v>
      </c>
      <c r="H4751" s="17">
        <v>1.6186651E7</v>
      </c>
    </row>
    <row r="4752">
      <c r="A4752" s="7" t="s">
        <v>10012</v>
      </c>
      <c r="B4752" s="17" t="s">
        <v>10013</v>
      </c>
      <c r="C4752" s="17">
        <v>24.0</v>
      </c>
      <c r="D4752" s="17">
        <v>1.324280988E7</v>
      </c>
      <c r="E4752" s="17">
        <v>2462603.0</v>
      </c>
      <c r="F4752" s="17">
        <v>6920023.0</v>
      </c>
      <c r="G4752" s="17">
        <v>1.7324616E7</v>
      </c>
      <c r="H4752" s="17">
        <v>3.1249469E7</v>
      </c>
    </row>
    <row r="4753">
      <c r="A4753" s="7" t="s">
        <v>10014</v>
      </c>
      <c r="B4753" s="17" t="s">
        <v>10015</v>
      </c>
      <c r="C4753" s="17">
        <v>247.0</v>
      </c>
      <c r="D4753" s="17">
        <v>6197837.032</v>
      </c>
      <c r="E4753" s="17">
        <v>3046611.0</v>
      </c>
      <c r="F4753" s="17">
        <v>4566045.0</v>
      </c>
      <c r="G4753" s="17">
        <v>7008405.0</v>
      </c>
      <c r="H4753" s="17">
        <v>1.1819686E7</v>
      </c>
    </row>
    <row r="4754">
      <c r="A4754" s="7" t="s">
        <v>10016</v>
      </c>
      <c r="B4754" s="17" t="s">
        <v>10017</v>
      </c>
      <c r="C4754" s="17">
        <v>1261.0</v>
      </c>
      <c r="D4754" s="17">
        <v>4796846.797</v>
      </c>
      <c r="E4754" s="17">
        <v>2389448.0</v>
      </c>
      <c r="F4754" s="17">
        <v>3336680.0</v>
      </c>
      <c r="G4754" s="17">
        <v>4931859.0</v>
      </c>
      <c r="H4754" s="17">
        <v>7474927.0</v>
      </c>
    </row>
    <row r="4755">
      <c r="A4755" s="7" t="s">
        <v>10018</v>
      </c>
      <c r="B4755" s="17" t="s">
        <v>10019</v>
      </c>
      <c r="C4755" s="17">
        <v>6972.0</v>
      </c>
      <c r="D4755" s="17">
        <v>4615037.241</v>
      </c>
      <c r="E4755" s="17">
        <v>2318012.0</v>
      </c>
      <c r="F4755" s="17">
        <v>3271225.0</v>
      </c>
      <c r="G4755" s="17">
        <v>4782866.0</v>
      </c>
      <c r="H4755" s="17">
        <v>7349640.0</v>
      </c>
    </row>
    <row r="4756">
      <c r="A4756" s="7" t="s">
        <v>10020</v>
      </c>
      <c r="B4756" s="17" t="s">
        <v>10021</v>
      </c>
      <c r="C4756" s="17">
        <v>12.0</v>
      </c>
      <c r="D4756" s="17">
        <v>4745024.583</v>
      </c>
      <c r="E4756" s="17">
        <v>2300000.0</v>
      </c>
      <c r="F4756" s="17">
        <v>3782595.0</v>
      </c>
      <c r="G4756" s="17">
        <v>3974054.0</v>
      </c>
      <c r="H4756" s="17">
        <v>5798644.0</v>
      </c>
    </row>
    <row r="4757">
      <c r="A4757" s="7" t="s">
        <v>10022</v>
      </c>
      <c r="B4757" s="17" t="s">
        <v>10023</v>
      </c>
      <c r="C4757" s="17">
        <v>56.0</v>
      </c>
      <c r="D4757" s="17">
        <v>9232810.554</v>
      </c>
      <c r="E4757" s="17">
        <v>2463841.0</v>
      </c>
      <c r="F4757" s="17">
        <v>3658791.0</v>
      </c>
      <c r="G4757" s="17">
        <v>9201648.0</v>
      </c>
      <c r="H4757" s="17">
        <v>2.6719167E7</v>
      </c>
    </row>
    <row r="4758">
      <c r="A4758" s="7" t="s">
        <v>10024</v>
      </c>
      <c r="B4758" s="17" t="s">
        <v>10025</v>
      </c>
      <c r="C4758" s="17">
        <v>15.0</v>
      </c>
      <c r="D4758" s="17">
        <v>3.12991396E7</v>
      </c>
      <c r="E4758" s="17">
        <v>2904275.0</v>
      </c>
      <c r="F4758" s="17">
        <v>6773116.0</v>
      </c>
      <c r="G4758" s="17">
        <v>2.79275E7</v>
      </c>
      <c r="H4758" s="17">
        <v>3.7401999E7</v>
      </c>
    </row>
    <row r="4759">
      <c r="A4759" s="7" t="s">
        <v>10026</v>
      </c>
      <c r="B4759" s="17" t="s">
        <v>10027</v>
      </c>
      <c r="C4759" s="17">
        <v>2039.0</v>
      </c>
      <c r="D4759" s="17">
        <v>5325028.017</v>
      </c>
      <c r="E4759" s="17">
        <v>2645000.0</v>
      </c>
      <c r="F4759" s="17">
        <v>3782803.0</v>
      </c>
      <c r="G4759" s="17">
        <v>5746837.0</v>
      </c>
      <c r="H4759" s="17">
        <v>9181851.0</v>
      </c>
    </row>
    <row r="4760">
      <c r="A4760" s="7" t="s">
        <v>10028</v>
      </c>
      <c r="B4760" s="17" t="s">
        <v>10029</v>
      </c>
      <c r="C4760" s="17">
        <v>743.0</v>
      </c>
      <c r="D4760" s="17">
        <v>5116161.444</v>
      </c>
      <c r="E4760" s="17">
        <v>2610366.0</v>
      </c>
      <c r="F4760" s="17">
        <v>3703483.0</v>
      </c>
      <c r="G4760" s="17">
        <v>5542504.0</v>
      </c>
      <c r="H4760" s="17">
        <v>8847981.0</v>
      </c>
    </row>
    <row r="4761">
      <c r="A4761" s="7" t="s">
        <v>10030</v>
      </c>
      <c r="B4761" s="17" t="s">
        <v>10031</v>
      </c>
      <c r="C4761" s="17">
        <v>50.0</v>
      </c>
      <c r="D4761" s="17">
        <v>5235470.32</v>
      </c>
      <c r="E4761" s="17">
        <v>2635724.0</v>
      </c>
      <c r="F4761" s="17">
        <v>3533230.0</v>
      </c>
      <c r="G4761" s="17">
        <v>5825110.0</v>
      </c>
      <c r="H4761" s="17">
        <v>7101053.0</v>
      </c>
    </row>
    <row r="4762">
      <c r="A4762" s="7" t="s">
        <v>10032</v>
      </c>
      <c r="B4762" s="17" t="s">
        <v>10033</v>
      </c>
      <c r="C4762" s="17">
        <v>901.0</v>
      </c>
      <c r="D4762" s="17">
        <v>6367507.346</v>
      </c>
      <c r="E4762" s="17">
        <v>2641602.0</v>
      </c>
      <c r="F4762" s="17">
        <v>3870399.0</v>
      </c>
      <c r="G4762" s="17">
        <v>5973789.0</v>
      </c>
      <c r="H4762" s="17">
        <v>1.0754209E7</v>
      </c>
    </row>
    <row r="4763">
      <c r="A4763" s="7" t="s">
        <v>10034</v>
      </c>
      <c r="B4763" s="17" t="s">
        <v>10035</v>
      </c>
      <c r="C4763" s="17">
        <v>5446.0</v>
      </c>
      <c r="D4763" s="17">
        <v>6660573.066</v>
      </c>
      <c r="E4763" s="17">
        <v>2637320.0</v>
      </c>
      <c r="F4763" s="17">
        <v>3792479.0</v>
      </c>
      <c r="G4763" s="17">
        <v>6056488.0</v>
      </c>
      <c r="H4763" s="17">
        <v>1.0743804E7</v>
      </c>
    </row>
    <row r="4764">
      <c r="A4764" s="7" t="s">
        <v>10036</v>
      </c>
      <c r="B4764" s="17" t="s">
        <v>10037</v>
      </c>
      <c r="C4764" s="17">
        <v>6.0</v>
      </c>
      <c r="D4764" s="17">
        <v>4019677.833</v>
      </c>
      <c r="E4764" s="17">
        <v>2820829.0</v>
      </c>
      <c r="F4764" s="17">
        <v>3160000.0</v>
      </c>
      <c r="G4764" s="17">
        <v>5197675.0</v>
      </c>
      <c r="H4764" s="17">
        <v>5774851.0</v>
      </c>
    </row>
    <row r="4765">
      <c r="A4765" s="7" t="s">
        <v>10038</v>
      </c>
      <c r="B4765" s="17" t="s">
        <v>10039</v>
      </c>
      <c r="C4765" s="17">
        <v>15.0</v>
      </c>
      <c r="D4765" s="17">
        <v>3615813.067</v>
      </c>
      <c r="E4765" s="17">
        <v>2104620.0</v>
      </c>
      <c r="F4765" s="17">
        <v>2323264.0</v>
      </c>
      <c r="G4765" s="17">
        <v>5415924.0</v>
      </c>
      <c r="H4765" s="17">
        <v>7696452.0</v>
      </c>
    </row>
    <row r="4766">
      <c r="A4766" s="7" t="s">
        <v>10040</v>
      </c>
      <c r="B4766" s="17" t="s">
        <v>10041</v>
      </c>
      <c r="C4766" s="17">
        <v>21.0</v>
      </c>
      <c r="D4766" s="17">
        <v>3905088.905</v>
      </c>
      <c r="E4766" s="17">
        <v>3013500.0</v>
      </c>
      <c r="F4766" s="17">
        <v>3661646.0</v>
      </c>
      <c r="G4766" s="17">
        <v>4929600.0</v>
      </c>
      <c r="H4766" s="17">
        <v>5923404.0</v>
      </c>
    </row>
    <row r="4767">
      <c r="A4767" s="7" t="s">
        <v>10042</v>
      </c>
      <c r="B4767" s="17" t="s">
        <v>10043</v>
      </c>
      <c r="C4767" s="17">
        <v>165.0</v>
      </c>
      <c r="D4767" s="17">
        <v>1.276950282E7</v>
      </c>
      <c r="E4767" s="17">
        <v>2966442.0</v>
      </c>
      <c r="F4767" s="17">
        <v>5670728.0</v>
      </c>
      <c r="G4767" s="17">
        <v>1.5514532E7</v>
      </c>
      <c r="H4767" s="17">
        <v>3.618721E7</v>
      </c>
    </row>
    <row r="4768">
      <c r="A4768" s="7" t="s">
        <v>10046</v>
      </c>
      <c r="B4768" s="17" t="s">
        <v>10047</v>
      </c>
      <c r="C4768" s="17">
        <v>45.0</v>
      </c>
      <c r="D4768" s="17">
        <v>1.453397087E7</v>
      </c>
      <c r="E4768" s="17">
        <v>2713565.0</v>
      </c>
      <c r="F4768" s="17">
        <v>4511804.0</v>
      </c>
      <c r="G4768" s="17">
        <v>1.0541826E7</v>
      </c>
      <c r="H4768" s="17">
        <v>1.8644385E7</v>
      </c>
    </row>
    <row r="4769">
      <c r="A4769" s="7" t="s">
        <v>10048</v>
      </c>
      <c r="B4769" s="17" t="s">
        <v>10049</v>
      </c>
      <c r="C4769" s="17">
        <v>41626.0</v>
      </c>
      <c r="D4769" s="17">
        <v>5994278.908</v>
      </c>
      <c r="E4769" s="17">
        <v>3213784.0</v>
      </c>
      <c r="F4769" s="17">
        <v>4500000.0</v>
      </c>
      <c r="G4769" s="17">
        <v>6562306.0</v>
      </c>
      <c r="H4769" s="17">
        <v>9666572.0</v>
      </c>
    </row>
    <row r="4770">
      <c r="A4770" s="7" t="s">
        <v>10050</v>
      </c>
      <c r="B4770" s="17" t="s">
        <v>10051</v>
      </c>
      <c r="C4770" s="17">
        <v>90.0</v>
      </c>
      <c r="D4770" s="17">
        <v>4753702.289</v>
      </c>
      <c r="E4770" s="17">
        <v>2810748.0</v>
      </c>
      <c r="F4770" s="17">
        <v>3887603.0</v>
      </c>
      <c r="G4770" s="17">
        <v>6102646.0</v>
      </c>
      <c r="H4770" s="17">
        <v>8239754.0</v>
      </c>
    </row>
    <row r="4771">
      <c r="A4771" s="7" t="s">
        <v>10052</v>
      </c>
      <c r="B4771" s="17" t="s">
        <v>10053</v>
      </c>
      <c r="C4771" s="17">
        <v>7747.0</v>
      </c>
      <c r="D4771" s="17">
        <v>4294360.065</v>
      </c>
      <c r="E4771" s="17">
        <v>2411666.0</v>
      </c>
      <c r="F4771" s="17">
        <v>3421568.0</v>
      </c>
      <c r="G4771" s="17">
        <v>5178284.0</v>
      </c>
      <c r="H4771" s="17">
        <v>7491872.0</v>
      </c>
    </row>
    <row r="4772">
      <c r="A4772" s="7" t="s">
        <v>10054</v>
      </c>
      <c r="B4772" s="17" t="s">
        <v>10055</v>
      </c>
      <c r="C4772" s="17">
        <v>20163.0</v>
      </c>
      <c r="D4772" s="17">
        <v>4468979.643</v>
      </c>
      <c r="E4772" s="17">
        <v>2490247.0</v>
      </c>
      <c r="F4772" s="17">
        <v>3572978.0</v>
      </c>
      <c r="G4772" s="17">
        <v>5345478.0</v>
      </c>
      <c r="H4772" s="17">
        <v>7839720.0</v>
      </c>
    </row>
    <row r="4773">
      <c r="A4773" s="7" t="s">
        <v>10056</v>
      </c>
      <c r="B4773" s="17" t="s">
        <v>10057</v>
      </c>
      <c r="C4773" s="17">
        <v>74523.0</v>
      </c>
      <c r="D4773" s="17">
        <v>4494762.089</v>
      </c>
      <c r="E4773" s="17">
        <v>2534682.0</v>
      </c>
      <c r="F4773" s="17">
        <v>3632981.0</v>
      </c>
      <c r="G4773" s="17">
        <v>5397400.0</v>
      </c>
      <c r="H4773" s="17">
        <v>7725094.0</v>
      </c>
    </row>
    <row r="4774">
      <c r="A4774" s="7" t="s">
        <v>10058</v>
      </c>
      <c r="B4774" s="17" t="s">
        <v>10059</v>
      </c>
      <c r="C4774" s="17">
        <v>14.0</v>
      </c>
      <c r="D4774" s="17">
        <v>1.619421729E7</v>
      </c>
      <c r="E4774" s="17">
        <v>4254706.0</v>
      </c>
      <c r="F4774" s="17">
        <v>1.2089783E7</v>
      </c>
      <c r="G4774" s="17">
        <v>2.0468819E7</v>
      </c>
      <c r="H4774" s="17">
        <v>4.4050866E7</v>
      </c>
    </row>
    <row r="4775">
      <c r="A4775" s="7" t="s">
        <v>10060</v>
      </c>
      <c r="B4775" s="17" t="s">
        <v>10061</v>
      </c>
      <c r="C4775" s="17">
        <v>118.0</v>
      </c>
      <c r="D4775" s="17">
        <v>7940035.661</v>
      </c>
      <c r="E4775" s="17">
        <v>2864916.0</v>
      </c>
      <c r="F4775" s="17">
        <v>4515845.0</v>
      </c>
      <c r="G4775" s="17">
        <v>7110819.0</v>
      </c>
      <c r="H4775" s="17">
        <v>1.2799701E7</v>
      </c>
    </row>
    <row r="4776">
      <c r="A4776" s="7" t="s">
        <v>10062</v>
      </c>
      <c r="B4776" s="17" t="s">
        <v>10063</v>
      </c>
      <c r="C4776" s="17">
        <v>558.0</v>
      </c>
      <c r="D4776" s="17">
        <v>6493769.993</v>
      </c>
      <c r="E4776" s="17">
        <v>2593000.0</v>
      </c>
      <c r="F4776" s="17">
        <v>3693496.0</v>
      </c>
      <c r="G4776" s="17">
        <v>5671428.0</v>
      </c>
      <c r="H4776" s="17">
        <v>9270000.0</v>
      </c>
    </row>
    <row r="4777">
      <c r="A4777" s="7" t="s">
        <v>10064</v>
      </c>
      <c r="B4777" s="17" t="s">
        <v>10065</v>
      </c>
      <c r="C4777" s="17">
        <v>940.0</v>
      </c>
      <c r="D4777" s="17">
        <v>8343783.612</v>
      </c>
      <c r="E4777" s="17">
        <v>5087323.0</v>
      </c>
      <c r="F4777" s="17">
        <v>6826219.0</v>
      </c>
      <c r="G4777" s="17">
        <v>9398347.0</v>
      </c>
      <c r="H4777" s="17">
        <v>1.3529533E7</v>
      </c>
    </row>
    <row r="4778">
      <c r="A4778" s="7" t="s">
        <v>10066</v>
      </c>
      <c r="B4778" s="17" t="s">
        <v>10067</v>
      </c>
      <c r="C4778" s="17">
        <v>19.0</v>
      </c>
      <c r="D4778" s="17">
        <v>3255236.211</v>
      </c>
      <c r="E4778" s="17">
        <v>2020282.0</v>
      </c>
      <c r="F4778" s="17">
        <v>2632537.0</v>
      </c>
      <c r="G4778" s="17">
        <v>4586196.0</v>
      </c>
      <c r="H4778" s="17">
        <v>5627300.0</v>
      </c>
    </row>
    <row r="4779">
      <c r="A4779" s="7" t="s">
        <v>10068</v>
      </c>
      <c r="B4779" s="17" t="s">
        <v>10069</v>
      </c>
      <c r="C4779" s="17">
        <v>397.0</v>
      </c>
      <c r="D4779" s="17">
        <v>7812964.562</v>
      </c>
      <c r="E4779" s="17">
        <v>4328263.0</v>
      </c>
      <c r="F4779" s="17">
        <v>6303679.0</v>
      </c>
      <c r="G4779" s="17">
        <v>9727756.0</v>
      </c>
      <c r="H4779" s="17">
        <v>1.4710654E7</v>
      </c>
    </row>
    <row r="4780">
      <c r="A4780" s="7" t="s">
        <v>10070</v>
      </c>
      <c r="B4780" s="17" t="s">
        <v>10071</v>
      </c>
      <c r="C4780" s="17">
        <v>2240.0</v>
      </c>
      <c r="D4780" s="17">
        <v>4157533.517</v>
      </c>
      <c r="E4780" s="17">
        <v>2401365.0</v>
      </c>
      <c r="F4780" s="17">
        <v>3343405.0</v>
      </c>
      <c r="G4780" s="17">
        <v>4638085.0</v>
      </c>
      <c r="H4780" s="17">
        <v>6488184.0</v>
      </c>
    </row>
    <row r="4781">
      <c r="A4781" s="7" t="s">
        <v>10072</v>
      </c>
      <c r="B4781" s="17" t="s">
        <v>10073</v>
      </c>
      <c r="C4781" s="17">
        <v>44.0</v>
      </c>
      <c r="D4781" s="17">
        <v>4472379.773</v>
      </c>
      <c r="E4781" s="17">
        <v>2441140.0</v>
      </c>
      <c r="F4781" s="17">
        <v>3109608.0</v>
      </c>
      <c r="G4781" s="17">
        <v>4992551.0</v>
      </c>
      <c r="H4781" s="17">
        <v>9745874.0</v>
      </c>
    </row>
    <row r="4782">
      <c r="A4782" s="7" t="s">
        <v>10074</v>
      </c>
      <c r="B4782" s="17" t="s">
        <v>10076</v>
      </c>
      <c r="C4782" s="17">
        <v>5544.0</v>
      </c>
      <c r="D4782" s="17">
        <v>3870130.517</v>
      </c>
      <c r="E4782" s="17">
        <v>2193000.0</v>
      </c>
      <c r="F4782" s="17">
        <v>3063495.0</v>
      </c>
      <c r="G4782" s="17">
        <v>4419900.0</v>
      </c>
      <c r="H4782" s="17">
        <v>6256081.0</v>
      </c>
    </row>
    <row r="4783">
      <c r="A4783" s="7" t="s">
        <v>10078</v>
      </c>
      <c r="B4783" s="17" t="s">
        <v>10079</v>
      </c>
      <c r="C4783" s="17">
        <v>211.0</v>
      </c>
      <c r="D4783" s="17">
        <v>3999264.379</v>
      </c>
      <c r="E4783" s="17">
        <v>2248745.0</v>
      </c>
      <c r="F4783" s="17">
        <v>3130000.0</v>
      </c>
      <c r="G4783" s="17">
        <v>4687135.0</v>
      </c>
      <c r="H4783" s="17">
        <v>7157663.0</v>
      </c>
    </row>
    <row r="4784">
      <c r="A4784" s="7" t="s">
        <v>10080</v>
      </c>
      <c r="B4784" s="17" t="s">
        <v>10081</v>
      </c>
      <c r="C4784" s="17">
        <v>395.0</v>
      </c>
      <c r="D4784" s="17">
        <v>4017349.043</v>
      </c>
      <c r="E4784" s="17">
        <v>2238500.0</v>
      </c>
      <c r="F4784" s="17">
        <v>3180251.0</v>
      </c>
      <c r="G4784" s="17">
        <v>4751413.0</v>
      </c>
      <c r="H4784" s="17">
        <v>6793925.0</v>
      </c>
    </row>
    <row r="4785">
      <c r="A4785" s="7" t="s">
        <v>10082</v>
      </c>
      <c r="B4785" s="17" t="s">
        <v>10083</v>
      </c>
      <c r="C4785" s="17">
        <v>2389.0</v>
      </c>
      <c r="D4785" s="17">
        <v>5672262.019</v>
      </c>
      <c r="E4785" s="17">
        <v>2552319.0</v>
      </c>
      <c r="F4785" s="17">
        <v>3691887.0</v>
      </c>
      <c r="G4785" s="17">
        <v>5630323.0</v>
      </c>
      <c r="H4785" s="17">
        <v>8741162.0</v>
      </c>
    </row>
    <row r="4786">
      <c r="A4786" s="7" t="s">
        <v>10084</v>
      </c>
      <c r="B4786" s="17" t="s">
        <v>10085</v>
      </c>
      <c r="C4786" s="17">
        <v>1.0</v>
      </c>
      <c r="D4786" s="17">
        <v>1286606.0</v>
      </c>
      <c r="E4786" s="17">
        <v>1286606.0</v>
      </c>
      <c r="F4786" s="17">
        <v>1286606.0</v>
      </c>
      <c r="G4786" s="17">
        <v>1286606.0</v>
      </c>
      <c r="H4786" s="17">
        <v>1286606.0</v>
      </c>
    </row>
    <row r="4787">
      <c r="A4787" s="7" t="s">
        <v>10086</v>
      </c>
      <c r="B4787" s="17" t="s">
        <v>448</v>
      </c>
      <c r="C4787" s="17">
        <v>48.0</v>
      </c>
      <c r="D4787" s="17">
        <v>8201110.667</v>
      </c>
      <c r="E4787" s="17">
        <v>3918900.0</v>
      </c>
      <c r="F4787" s="17">
        <v>5302867.0</v>
      </c>
      <c r="G4787" s="17">
        <v>9536025.0</v>
      </c>
      <c r="H4787" s="17">
        <v>1.89615E7</v>
      </c>
    </row>
    <row r="4788">
      <c r="A4788" s="7" t="s">
        <v>10087</v>
      </c>
      <c r="B4788" s="17" t="s">
        <v>453</v>
      </c>
      <c r="C4788" s="17">
        <v>2611.0</v>
      </c>
      <c r="D4788" s="17">
        <v>5860910.105</v>
      </c>
      <c r="E4788" s="17">
        <v>2995300.0</v>
      </c>
      <c r="F4788" s="17">
        <v>4030679.0</v>
      </c>
      <c r="G4788" s="17">
        <v>6337673.0</v>
      </c>
      <c r="H4788" s="17">
        <v>1.0317029E7</v>
      </c>
    </row>
    <row r="4789">
      <c r="A4789" s="7" t="s">
        <v>10088</v>
      </c>
      <c r="B4789" s="17" t="s">
        <v>10089</v>
      </c>
      <c r="C4789" s="17">
        <v>9.0</v>
      </c>
      <c r="D4789" s="17">
        <v>7820549.556</v>
      </c>
      <c r="E4789" s="17">
        <v>5679877.0</v>
      </c>
      <c r="F4789" s="17">
        <v>7392915.0</v>
      </c>
      <c r="G4789" s="17">
        <v>1.0635851E7</v>
      </c>
      <c r="H4789" s="17">
        <v>1.4292884E7</v>
      </c>
    </row>
    <row r="4790">
      <c r="A4790" s="7" t="s">
        <v>10090</v>
      </c>
      <c r="B4790" s="17" t="s">
        <v>454</v>
      </c>
      <c r="C4790" s="17">
        <v>115.0</v>
      </c>
      <c r="D4790" s="17">
        <v>9862491.583</v>
      </c>
      <c r="E4790" s="17">
        <v>3390781.0</v>
      </c>
      <c r="F4790" s="17">
        <v>6643303.0</v>
      </c>
      <c r="G4790" s="17">
        <v>1.2876495E7</v>
      </c>
      <c r="H4790" s="17">
        <v>1.9753354E7</v>
      </c>
    </row>
    <row r="4791">
      <c r="A4791" s="7" t="s">
        <v>10091</v>
      </c>
      <c r="B4791" s="17" t="s">
        <v>457</v>
      </c>
      <c r="C4791" s="17">
        <v>405.0</v>
      </c>
      <c r="D4791" s="17">
        <v>9604195.19</v>
      </c>
      <c r="E4791" s="17">
        <v>3507822.0</v>
      </c>
      <c r="F4791" s="17">
        <v>5566996.0</v>
      </c>
      <c r="G4791" s="17">
        <v>9112260.0</v>
      </c>
      <c r="H4791" s="17">
        <v>1.6835297E7</v>
      </c>
    </row>
    <row r="4792">
      <c r="A4792" s="7" t="s">
        <v>10092</v>
      </c>
      <c r="B4792" s="17" t="s">
        <v>465</v>
      </c>
      <c r="C4792" s="17">
        <v>226.0</v>
      </c>
      <c r="D4792" s="17">
        <v>1.080031098E7</v>
      </c>
      <c r="E4792" s="17">
        <v>3967773.0</v>
      </c>
      <c r="F4792" s="17">
        <v>7102797.0</v>
      </c>
      <c r="G4792" s="17">
        <v>1.2466092E7</v>
      </c>
      <c r="H4792" s="17">
        <v>2.4507791E7</v>
      </c>
    </row>
    <row r="4793">
      <c r="A4793" s="7" t="s">
        <v>10093</v>
      </c>
      <c r="B4793" s="17" t="s">
        <v>471</v>
      </c>
      <c r="C4793" s="17">
        <v>8400.0</v>
      </c>
      <c r="D4793" s="17">
        <v>9629466.763</v>
      </c>
      <c r="E4793" s="17">
        <v>3813861.0</v>
      </c>
      <c r="F4793" s="17">
        <v>6076000.0</v>
      </c>
      <c r="G4793" s="17">
        <v>1.0378831E7</v>
      </c>
      <c r="H4793" s="17">
        <v>1.8258858E7</v>
      </c>
    </row>
    <row r="4794">
      <c r="A4794" s="7" t="s">
        <v>10094</v>
      </c>
      <c r="B4794" s="17" t="s">
        <v>10095</v>
      </c>
      <c r="C4794" s="17">
        <v>3.0</v>
      </c>
      <c r="D4794" s="17">
        <v>1.790756667E7</v>
      </c>
      <c r="E4794" s="17">
        <v>2067000.0</v>
      </c>
      <c r="F4794" s="17">
        <v>6634150.0</v>
      </c>
      <c r="G4794" s="17">
        <v>4.502155E7</v>
      </c>
      <c r="H4794" s="17">
        <v>4.502155E7</v>
      </c>
    </row>
    <row r="4795">
      <c r="A4795" s="7" t="s">
        <v>10096</v>
      </c>
      <c r="B4795" s="17" t="s">
        <v>477</v>
      </c>
      <c r="C4795" s="17">
        <v>32.0</v>
      </c>
      <c r="D4795" s="17">
        <v>8892710.094</v>
      </c>
      <c r="E4795" s="17">
        <v>3584469.0</v>
      </c>
      <c r="F4795" s="17">
        <v>6681500.0</v>
      </c>
      <c r="G4795" s="17">
        <v>1.3332535E7</v>
      </c>
      <c r="H4795" s="17">
        <v>1.7043659E7</v>
      </c>
    </row>
    <row r="4796">
      <c r="A4796" s="7" t="s">
        <v>10097</v>
      </c>
      <c r="B4796" s="17" t="s">
        <v>483</v>
      </c>
      <c r="C4796" s="17">
        <v>685.0</v>
      </c>
      <c r="D4796" s="17">
        <v>1.709924006E7</v>
      </c>
      <c r="E4796" s="17">
        <v>5684221.0</v>
      </c>
      <c r="F4796" s="17">
        <v>1.0263952E7</v>
      </c>
      <c r="G4796" s="17">
        <v>1.9367367E7</v>
      </c>
      <c r="H4796" s="17">
        <v>3.612906E7</v>
      </c>
    </row>
    <row r="4797">
      <c r="A4797" s="7" t="s">
        <v>10098</v>
      </c>
      <c r="B4797" s="17" t="s">
        <v>489</v>
      </c>
      <c r="C4797" s="17">
        <v>4.0</v>
      </c>
      <c r="D4797" s="17">
        <v>7079044.5</v>
      </c>
      <c r="E4797" s="17">
        <v>1290500.0</v>
      </c>
      <c r="F4797" s="17">
        <v>6044926.0</v>
      </c>
      <c r="G4797" s="17">
        <v>6472191.0</v>
      </c>
      <c r="H4797" s="17">
        <v>1.4508561E7</v>
      </c>
    </row>
    <row r="4798">
      <c r="A4798" s="7" t="s">
        <v>10101</v>
      </c>
      <c r="B4798" s="17" t="s">
        <v>495</v>
      </c>
      <c r="C4798" s="17">
        <v>366.0</v>
      </c>
      <c r="D4798" s="17">
        <v>6016975.798</v>
      </c>
      <c r="E4798" s="17">
        <v>2812688.0</v>
      </c>
      <c r="F4798" s="17">
        <v>4047000.0</v>
      </c>
      <c r="G4798" s="17">
        <v>6483020.0</v>
      </c>
      <c r="H4798" s="17">
        <v>1.0538145E7</v>
      </c>
    </row>
    <row r="4799">
      <c r="A4799" s="7" t="s">
        <v>10102</v>
      </c>
      <c r="B4799" s="17" t="s">
        <v>501</v>
      </c>
      <c r="C4799" s="17">
        <v>3468.0</v>
      </c>
      <c r="D4799" s="17">
        <v>6635388.661</v>
      </c>
      <c r="E4799" s="17">
        <v>3140278.0</v>
      </c>
      <c r="F4799" s="17">
        <v>4443389.0</v>
      </c>
      <c r="G4799" s="17">
        <v>6692050.0</v>
      </c>
      <c r="H4799" s="17">
        <v>1.1083037E7</v>
      </c>
    </row>
    <row r="4800">
      <c r="A4800" s="7" t="s">
        <v>10103</v>
      </c>
      <c r="B4800" s="17" t="s">
        <v>509</v>
      </c>
      <c r="C4800" s="17">
        <v>796.0</v>
      </c>
      <c r="D4800" s="17">
        <v>1.652063265E7</v>
      </c>
      <c r="E4800" s="17">
        <v>4254208.0</v>
      </c>
      <c r="F4800" s="17">
        <v>7603182.0</v>
      </c>
      <c r="G4800" s="17">
        <v>1.4660142E7</v>
      </c>
      <c r="H4800" s="17">
        <v>2.6940284E7</v>
      </c>
    </row>
    <row r="4801">
      <c r="A4801" s="7" t="s">
        <v>10104</v>
      </c>
      <c r="B4801" s="17" t="s">
        <v>516</v>
      </c>
      <c r="C4801" s="17">
        <v>1266.0</v>
      </c>
      <c r="D4801" s="17">
        <v>1.732143243E7</v>
      </c>
      <c r="E4801" s="17">
        <v>5707200.0</v>
      </c>
      <c r="F4801" s="17">
        <v>1.0278009E7</v>
      </c>
      <c r="G4801" s="17">
        <v>1.972162E7</v>
      </c>
      <c r="H4801" s="17">
        <v>3.88938E7</v>
      </c>
    </row>
    <row r="4802">
      <c r="A4802" s="7" t="s">
        <v>10105</v>
      </c>
      <c r="B4802" s="17" t="s">
        <v>525</v>
      </c>
      <c r="C4802" s="17">
        <v>6231.0</v>
      </c>
      <c r="D4802" s="17">
        <v>1.346300198E7</v>
      </c>
      <c r="E4802" s="17">
        <v>4616405.0</v>
      </c>
      <c r="F4802" s="17">
        <v>7790000.0</v>
      </c>
      <c r="G4802" s="17">
        <v>1.42507E7</v>
      </c>
      <c r="H4802" s="17">
        <v>2.675405E7</v>
      </c>
    </row>
    <row r="4803">
      <c r="A4803" s="7" t="s">
        <v>10106</v>
      </c>
      <c r="B4803" s="17" t="s">
        <v>531</v>
      </c>
      <c r="C4803" s="17">
        <v>3053.0</v>
      </c>
      <c r="D4803" s="17">
        <v>1.382929633E7</v>
      </c>
      <c r="E4803" s="17">
        <v>4315177.0</v>
      </c>
      <c r="F4803" s="17">
        <v>7403317.0</v>
      </c>
      <c r="G4803" s="17">
        <v>1.4065906E7</v>
      </c>
      <c r="H4803" s="17">
        <v>2.9367394E7</v>
      </c>
    </row>
    <row r="4804">
      <c r="A4804" s="7" t="s">
        <v>10107</v>
      </c>
      <c r="B4804" s="17" t="s">
        <v>537</v>
      </c>
      <c r="C4804" s="17">
        <v>1324.0</v>
      </c>
      <c r="D4804" s="17">
        <v>1.984334069E7</v>
      </c>
      <c r="E4804" s="17">
        <v>6594887.0</v>
      </c>
      <c r="F4804" s="17">
        <v>1.1538012E7</v>
      </c>
      <c r="G4804" s="17">
        <v>2.3081611E7</v>
      </c>
      <c r="H4804" s="17">
        <v>4.4283773E7</v>
      </c>
    </row>
    <row r="4805">
      <c r="A4805" s="7" t="s">
        <v>10108</v>
      </c>
      <c r="B4805" s="17" t="s">
        <v>544</v>
      </c>
      <c r="C4805" s="17">
        <v>154.0</v>
      </c>
      <c r="D4805" s="17">
        <v>1.156449611E7</v>
      </c>
      <c r="E4805" s="17">
        <v>4085245.0</v>
      </c>
      <c r="F4805" s="17">
        <v>6651369.0</v>
      </c>
      <c r="G4805" s="17">
        <v>1.1438314E7</v>
      </c>
      <c r="H4805" s="17">
        <v>2.2766022E7</v>
      </c>
    </row>
    <row r="4806">
      <c r="A4806" s="7" t="s">
        <v>10109</v>
      </c>
      <c r="B4806" s="17" t="s">
        <v>549</v>
      </c>
      <c r="C4806" s="17">
        <v>1021.0</v>
      </c>
      <c r="D4806" s="17">
        <v>9220415.181</v>
      </c>
      <c r="E4806" s="17">
        <v>3445900.0</v>
      </c>
      <c r="F4806" s="17">
        <v>5561850.0</v>
      </c>
      <c r="G4806" s="17">
        <v>9755092.0</v>
      </c>
      <c r="H4806" s="17">
        <v>1.7728053E7</v>
      </c>
    </row>
    <row r="4807">
      <c r="A4807" s="7" t="s">
        <v>10110</v>
      </c>
      <c r="B4807" s="17" t="s">
        <v>10111</v>
      </c>
      <c r="C4807" s="17">
        <v>4.0</v>
      </c>
      <c r="D4807" s="17">
        <v>6970613.25</v>
      </c>
      <c r="E4807" s="17">
        <v>4447488.0</v>
      </c>
      <c r="F4807" s="17">
        <v>5963415.0</v>
      </c>
      <c r="G4807" s="17">
        <v>8499742.0</v>
      </c>
      <c r="H4807" s="17">
        <v>8971808.0</v>
      </c>
    </row>
    <row r="4808">
      <c r="A4808" s="7" t="s">
        <v>10112</v>
      </c>
      <c r="B4808" s="17" t="s">
        <v>556</v>
      </c>
      <c r="C4808" s="17">
        <v>55.0</v>
      </c>
      <c r="D4808" s="17">
        <v>1.06915772E7</v>
      </c>
      <c r="E4808" s="17">
        <v>4250833.0</v>
      </c>
      <c r="F4808" s="17">
        <v>6704662.0</v>
      </c>
      <c r="G4808" s="17">
        <v>1.222459E7</v>
      </c>
      <c r="H4808" s="17">
        <v>2.1888505E7</v>
      </c>
    </row>
    <row r="4809">
      <c r="A4809" s="7" t="s">
        <v>10115</v>
      </c>
      <c r="B4809" s="17" t="s">
        <v>563</v>
      </c>
      <c r="C4809" s="17">
        <v>1854.0</v>
      </c>
      <c r="D4809" s="17">
        <v>7635770.968</v>
      </c>
      <c r="E4809" s="17">
        <v>3171840.0</v>
      </c>
      <c r="F4809" s="17">
        <v>4617029.0</v>
      </c>
      <c r="G4809" s="17">
        <v>8055359.0</v>
      </c>
      <c r="H4809" s="17">
        <v>1.3625576E7</v>
      </c>
    </row>
    <row r="4810">
      <c r="A4810" s="7" t="s">
        <v>10116</v>
      </c>
      <c r="B4810" s="17" t="s">
        <v>10117</v>
      </c>
      <c r="C4810" s="17">
        <v>22.0</v>
      </c>
      <c r="D4810" s="17">
        <v>7175495.318</v>
      </c>
      <c r="E4810" s="17">
        <v>2415964.0</v>
      </c>
      <c r="F4810" s="17">
        <v>5523451.0</v>
      </c>
      <c r="G4810" s="17">
        <v>1.03653E7</v>
      </c>
      <c r="H4810" s="17">
        <v>1.4651702E7</v>
      </c>
    </row>
    <row r="4811">
      <c r="A4811" s="7" t="s">
        <v>10118</v>
      </c>
      <c r="B4811" s="17" t="s">
        <v>10119</v>
      </c>
      <c r="C4811" s="17">
        <v>10842.0</v>
      </c>
      <c r="D4811" s="17">
        <v>1.255380254E7</v>
      </c>
      <c r="E4811" s="17">
        <v>4441221.0</v>
      </c>
      <c r="F4811" s="17">
        <v>7280200.0</v>
      </c>
      <c r="G4811" s="17">
        <v>1.3050544E7</v>
      </c>
      <c r="H4811" s="17">
        <v>2.4849752E7</v>
      </c>
    </row>
    <row r="4812">
      <c r="A4812" s="7" t="s">
        <v>10120</v>
      </c>
      <c r="B4812" s="17" t="s">
        <v>10121</v>
      </c>
      <c r="C4812" s="17">
        <v>1799.0</v>
      </c>
      <c r="D4812" s="17">
        <v>1.140946324E7</v>
      </c>
      <c r="E4812" s="17">
        <v>3764764.0</v>
      </c>
      <c r="F4812" s="17">
        <v>6497898.0</v>
      </c>
      <c r="G4812" s="17">
        <v>1.2189945E7</v>
      </c>
      <c r="H4812" s="17">
        <v>2.3270049E7</v>
      </c>
    </row>
    <row r="4813">
      <c r="A4813" s="7" t="s">
        <v>10122</v>
      </c>
      <c r="B4813" s="17" t="s">
        <v>10123</v>
      </c>
      <c r="C4813" s="17">
        <v>157.0</v>
      </c>
      <c r="D4813" s="17">
        <v>2.432383731E7</v>
      </c>
      <c r="E4813" s="17">
        <v>5032540.0</v>
      </c>
      <c r="F4813" s="17">
        <v>1.4278051E7</v>
      </c>
      <c r="G4813" s="17">
        <v>3.11564E7</v>
      </c>
      <c r="H4813" s="17">
        <v>5.5726373E7</v>
      </c>
    </row>
    <row r="4814">
      <c r="A4814" s="7" t="s">
        <v>10126</v>
      </c>
      <c r="B4814" s="17" t="s">
        <v>10127</v>
      </c>
      <c r="C4814" s="17">
        <v>700.0</v>
      </c>
      <c r="D4814" s="17">
        <v>1.090555723E7</v>
      </c>
      <c r="E4814" s="17">
        <v>3595170.0</v>
      </c>
      <c r="F4814" s="17">
        <v>6226500.0</v>
      </c>
      <c r="G4814" s="17">
        <v>1.230975E7</v>
      </c>
      <c r="H4814" s="17">
        <v>2.3093079E7</v>
      </c>
    </row>
    <row r="4815">
      <c r="A4815" s="7" t="s">
        <v>10128</v>
      </c>
      <c r="B4815" s="17" t="s">
        <v>10129</v>
      </c>
      <c r="C4815" s="17">
        <v>3442.0</v>
      </c>
      <c r="D4815" s="17">
        <v>1.265985696E7</v>
      </c>
      <c r="E4815" s="17">
        <v>4339550.0</v>
      </c>
      <c r="F4815" s="17">
        <v>7262923.0</v>
      </c>
      <c r="G4815" s="17">
        <v>1.2926749E7</v>
      </c>
      <c r="H4815" s="17">
        <v>2.51672E7</v>
      </c>
    </row>
    <row r="4816">
      <c r="A4816" s="7" t="s">
        <v>10130</v>
      </c>
      <c r="B4816" s="17" t="s">
        <v>10131</v>
      </c>
      <c r="C4816" s="17">
        <v>80.0</v>
      </c>
      <c r="D4816" s="17">
        <v>1.486667754E7</v>
      </c>
      <c r="E4816" s="17">
        <v>4471221.0</v>
      </c>
      <c r="F4816" s="17">
        <v>7500021.0</v>
      </c>
      <c r="G4816" s="17">
        <v>1.5702355E7</v>
      </c>
      <c r="H4816" s="17">
        <v>3.192543E7</v>
      </c>
    </row>
    <row r="4817">
      <c r="A4817" s="7" t="s">
        <v>10132</v>
      </c>
      <c r="B4817" s="17" t="s">
        <v>10133</v>
      </c>
      <c r="C4817" s="17">
        <v>1485.0</v>
      </c>
      <c r="D4817" s="17">
        <v>1.1857123E7</v>
      </c>
      <c r="E4817" s="17">
        <v>4152675.0</v>
      </c>
      <c r="F4817" s="17">
        <v>6567989.0</v>
      </c>
      <c r="G4817" s="17">
        <v>1.2095246E7</v>
      </c>
      <c r="H4817" s="17">
        <v>2.4002449E7</v>
      </c>
    </row>
    <row r="4818">
      <c r="A4818" s="7" t="s">
        <v>10134</v>
      </c>
      <c r="B4818" s="17" t="s">
        <v>10135</v>
      </c>
      <c r="C4818" s="17">
        <v>4055.0</v>
      </c>
      <c r="D4818" s="17">
        <v>1.414773531E7</v>
      </c>
      <c r="E4818" s="17">
        <v>4778650.0</v>
      </c>
      <c r="F4818" s="17">
        <v>8030823.0</v>
      </c>
      <c r="G4818" s="17">
        <v>1.50892E7</v>
      </c>
      <c r="H4818" s="17">
        <v>2.9703728E7</v>
      </c>
    </row>
    <row r="4819">
      <c r="A4819" s="7" t="s">
        <v>10136</v>
      </c>
      <c r="B4819" s="17" t="s">
        <v>10137</v>
      </c>
      <c r="C4819" s="17">
        <v>3024.0</v>
      </c>
      <c r="D4819" s="17">
        <v>1.35403527E7</v>
      </c>
      <c r="E4819" s="17">
        <v>4665083.0</v>
      </c>
      <c r="F4819" s="17">
        <v>7931865.0</v>
      </c>
      <c r="G4819" s="17">
        <v>1.4278051E7</v>
      </c>
      <c r="H4819" s="17">
        <v>2.6113922E7</v>
      </c>
    </row>
    <row r="4820">
      <c r="A4820" s="7" t="s">
        <v>10138</v>
      </c>
      <c r="B4820" s="17" t="s">
        <v>10139</v>
      </c>
      <c r="C4820" s="17">
        <v>5636.0</v>
      </c>
      <c r="D4820" s="17">
        <v>8601362.145</v>
      </c>
      <c r="E4820" s="17">
        <v>3292854.0</v>
      </c>
      <c r="F4820" s="17">
        <v>5389900.0</v>
      </c>
      <c r="G4820" s="17">
        <v>9478622.0</v>
      </c>
      <c r="H4820" s="17">
        <v>1.6643237E7</v>
      </c>
    </row>
    <row r="4821">
      <c r="A4821" s="7" t="s">
        <v>10140</v>
      </c>
      <c r="B4821" s="17" t="s">
        <v>10141</v>
      </c>
      <c r="C4821" s="17">
        <v>14.0</v>
      </c>
      <c r="D4821" s="17">
        <v>1.711841E7</v>
      </c>
      <c r="E4821" s="17">
        <v>1.04206E7</v>
      </c>
      <c r="F4821" s="17">
        <v>2.2172723E7</v>
      </c>
      <c r="G4821" s="17">
        <v>2.402955E7</v>
      </c>
      <c r="H4821" s="17">
        <v>2.5592001E7</v>
      </c>
    </row>
    <row r="4822">
      <c r="A4822" s="7" t="s">
        <v>10142</v>
      </c>
      <c r="B4822" s="17" t="s">
        <v>10143</v>
      </c>
      <c r="C4822" s="17">
        <v>8.0</v>
      </c>
      <c r="D4822" s="17">
        <v>2.4066935E7</v>
      </c>
      <c r="E4822" s="17">
        <v>6212276.0</v>
      </c>
      <c r="F4822" s="17">
        <v>1.7163096E7</v>
      </c>
      <c r="G4822" s="17">
        <v>2.0874847E7</v>
      </c>
      <c r="H4822" s="17">
        <v>6.405114E7</v>
      </c>
    </row>
    <row r="4823">
      <c r="A4823" s="7" t="s">
        <v>10144</v>
      </c>
      <c r="B4823" s="17" t="s">
        <v>10145</v>
      </c>
      <c r="C4823" s="17">
        <v>25.0</v>
      </c>
      <c r="D4823" s="17">
        <v>1.381480656E7</v>
      </c>
      <c r="E4823" s="17">
        <v>7784719.0</v>
      </c>
      <c r="F4823" s="17">
        <v>1.3026755E7</v>
      </c>
      <c r="G4823" s="17">
        <v>1.6208025E7</v>
      </c>
      <c r="H4823" s="17">
        <v>2.2981731E7</v>
      </c>
    </row>
    <row r="4824">
      <c r="A4824" s="7" t="s">
        <v>10146</v>
      </c>
      <c r="B4824" s="17" t="s">
        <v>10147</v>
      </c>
      <c r="C4824" s="17">
        <v>11.0</v>
      </c>
      <c r="D4824" s="17">
        <v>1.952466973E7</v>
      </c>
      <c r="E4824" s="17">
        <v>7678073.0</v>
      </c>
      <c r="F4824" s="17">
        <v>1.2036218E7</v>
      </c>
      <c r="G4824" s="17">
        <v>1.7179135E7</v>
      </c>
      <c r="H4824" s="17">
        <v>4.8903787E7</v>
      </c>
    </row>
    <row r="4825">
      <c r="A4825" s="7" t="s">
        <v>10150</v>
      </c>
      <c r="B4825" s="17" t="s">
        <v>10151</v>
      </c>
      <c r="C4825" s="17">
        <v>10.0</v>
      </c>
      <c r="D4825" s="17">
        <v>2.80774607E7</v>
      </c>
      <c r="E4825" s="17">
        <v>7694151.0</v>
      </c>
      <c r="F4825" s="17">
        <v>1.5628549E7</v>
      </c>
      <c r="G4825" s="17">
        <v>3.1225854E7</v>
      </c>
      <c r="H4825" s="17">
        <v>5.4742169E7</v>
      </c>
    </row>
    <row r="4826">
      <c r="A4826" s="7" t="s">
        <v>10152</v>
      </c>
      <c r="B4826" s="17" t="s">
        <v>10153</v>
      </c>
      <c r="C4826" s="17">
        <v>110.0</v>
      </c>
      <c r="D4826" s="17">
        <v>2.063107555E7</v>
      </c>
      <c r="E4826" s="17">
        <v>5458597.0</v>
      </c>
      <c r="F4826" s="17">
        <v>1.0465941E7</v>
      </c>
      <c r="G4826" s="17">
        <v>2.1650568E7</v>
      </c>
      <c r="H4826" s="17">
        <v>4.7742367E7</v>
      </c>
    </row>
    <row r="4827">
      <c r="A4827" s="7" t="s">
        <v>10154</v>
      </c>
      <c r="B4827" s="17" t="s">
        <v>10155</v>
      </c>
      <c r="C4827" s="17">
        <v>47.0</v>
      </c>
      <c r="D4827" s="17">
        <v>1.545259445E7</v>
      </c>
      <c r="E4827" s="17">
        <v>6318518.0</v>
      </c>
      <c r="F4827" s="17">
        <v>1.000773E7</v>
      </c>
      <c r="G4827" s="17">
        <v>2.0105294E7</v>
      </c>
      <c r="H4827" s="17">
        <v>3.0110126E7</v>
      </c>
    </row>
    <row r="4828">
      <c r="A4828" s="7" t="s">
        <v>10156</v>
      </c>
      <c r="B4828" s="17" t="s">
        <v>10157</v>
      </c>
      <c r="C4828" s="17">
        <v>255.0</v>
      </c>
      <c r="D4828" s="17">
        <v>1.606389047E7</v>
      </c>
      <c r="E4828" s="17">
        <v>6133565.0</v>
      </c>
      <c r="F4828" s="17">
        <v>1.077043E7</v>
      </c>
      <c r="G4828" s="17">
        <v>1.858E7</v>
      </c>
      <c r="H4828" s="17">
        <v>3.192543E7</v>
      </c>
    </row>
    <row r="4829">
      <c r="A4829" s="7" t="s">
        <v>10158</v>
      </c>
      <c r="B4829" s="17" t="s">
        <v>10159</v>
      </c>
      <c r="C4829" s="17">
        <v>15.0</v>
      </c>
      <c r="D4829" s="17">
        <v>8172614.267</v>
      </c>
      <c r="E4829" s="17">
        <v>4909301.0</v>
      </c>
      <c r="F4829" s="17">
        <v>6462025.0</v>
      </c>
      <c r="G4829" s="17">
        <v>1.2260933E7</v>
      </c>
      <c r="H4829" s="17">
        <v>1.5472667E7</v>
      </c>
    </row>
    <row r="4830">
      <c r="A4830" s="7" t="s">
        <v>10160</v>
      </c>
      <c r="B4830" s="17" t="s">
        <v>10161</v>
      </c>
      <c r="C4830" s="17">
        <v>624.0</v>
      </c>
      <c r="D4830" s="17">
        <v>1.690596568E7</v>
      </c>
      <c r="E4830" s="17">
        <v>5677862.0</v>
      </c>
      <c r="F4830" s="17">
        <v>9718367.0</v>
      </c>
      <c r="G4830" s="17">
        <v>1.9384591E7</v>
      </c>
      <c r="H4830" s="17">
        <v>3.614E7</v>
      </c>
    </row>
    <row r="4831">
      <c r="A4831" s="7" t="s">
        <v>10162</v>
      </c>
      <c r="B4831" s="17" t="s">
        <v>10163</v>
      </c>
      <c r="C4831" s="17">
        <v>1070.0</v>
      </c>
      <c r="D4831" s="17">
        <v>1.547074802E7</v>
      </c>
      <c r="E4831" s="17">
        <v>5058731.0</v>
      </c>
      <c r="F4831" s="17">
        <v>8497870.0</v>
      </c>
      <c r="G4831" s="17">
        <v>1.64123E7</v>
      </c>
      <c r="H4831" s="17">
        <v>3.1225854E7</v>
      </c>
    </row>
    <row r="4832">
      <c r="A4832" s="7" t="s">
        <v>10164</v>
      </c>
      <c r="B4832" s="17" t="s">
        <v>10165</v>
      </c>
      <c r="C4832" s="17">
        <v>4.0</v>
      </c>
      <c r="D4832" s="17">
        <v>2696774.0</v>
      </c>
      <c r="E4832" s="17">
        <v>1255000.0</v>
      </c>
      <c r="F4832" s="17">
        <v>1501778.0</v>
      </c>
      <c r="G4832" s="17">
        <v>3609674.0</v>
      </c>
      <c r="H4832" s="17">
        <v>4420644.0</v>
      </c>
    </row>
    <row r="4833">
      <c r="A4833" s="7" t="s">
        <v>10168</v>
      </c>
      <c r="B4833" s="17" t="s">
        <v>10169</v>
      </c>
      <c r="C4833" s="17">
        <v>221.0</v>
      </c>
      <c r="D4833" s="17">
        <v>9848194.014</v>
      </c>
      <c r="E4833" s="17">
        <v>4635215.0</v>
      </c>
      <c r="F4833" s="17">
        <v>7541689.0</v>
      </c>
      <c r="G4833" s="17">
        <v>1.3032737E7</v>
      </c>
      <c r="H4833" s="17">
        <v>1.7677542E7</v>
      </c>
    </row>
    <row r="4834">
      <c r="A4834" s="7" t="s">
        <v>10170</v>
      </c>
      <c r="B4834" s="17" t="s">
        <v>10171</v>
      </c>
      <c r="C4834" s="17">
        <v>86.0</v>
      </c>
      <c r="D4834" s="17">
        <v>1.730055365E7</v>
      </c>
      <c r="E4834" s="17">
        <v>5735314.0</v>
      </c>
      <c r="F4834" s="17">
        <v>9219272.0</v>
      </c>
      <c r="G4834" s="17">
        <v>1.7681489E7</v>
      </c>
      <c r="H4834" s="17">
        <v>3.7315188E7</v>
      </c>
    </row>
    <row r="4835">
      <c r="A4835" s="7" t="s">
        <v>10172</v>
      </c>
      <c r="B4835" s="17" t="s">
        <v>10173</v>
      </c>
      <c r="C4835" s="17">
        <v>1664.0</v>
      </c>
      <c r="D4835" s="17">
        <v>1.384186676E7</v>
      </c>
      <c r="E4835" s="17">
        <v>5755000.0</v>
      </c>
      <c r="F4835" s="17">
        <v>8561754.0</v>
      </c>
      <c r="G4835" s="17">
        <v>1.4766986E7</v>
      </c>
      <c r="H4835" s="17">
        <v>2.5928206E7</v>
      </c>
    </row>
    <row r="4836">
      <c r="A4836" s="7" t="s">
        <v>10174</v>
      </c>
      <c r="B4836" s="17" t="s">
        <v>10175</v>
      </c>
      <c r="C4836" s="17">
        <v>799.0</v>
      </c>
      <c r="D4836" s="17">
        <v>1.401648616E7</v>
      </c>
      <c r="E4836" s="17">
        <v>4358658.0</v>
      </c>
      <c r="F4836" s="17">
        <v>7573905.0</v>
      </c>
      <c r="G4836" s="17">
        <v>1.4766986E7</v>
      </c>
      <c r="H4836" s="17">
        <v>2.8729553E7</v>
      </c>
    </row>
    <row r="4837">
      <c r="A4837" s="7" t="s">
        <v>10178</v>
      </c>
      <c r="B4837" s="17" t="s">
        <v>10179</v>
      </c>
      <c r="C4837" s="17">
        <v>2540.0</v>
      </c>
      <c r="D4837" s="17">
        <v>1.179135369E7</v>
      </c>
      <c r="E4837" s="17">
        <v>3818561.0</v>
      </c>
      <c r="F4837" s="17">
        <v>6846068.0</v>
      </c>
      <c r="G4837" s="17">
        <v>1.2233053E7</v>
      </c>
      <c r="H4837" s="17">
        <v>2.1703685E7</v>
      </c>
    </row>
    <row r="4838">
      <c r="A4838" s="7" t="s">
        <v>10180</v>
      </c>
      <c r="B4838" s="17" t="s">
        <v>10181</v>
      </c>
      <c r="C4838" s="17">
        <v>20.0</v>
      </c>
      <c r="D4838" s="17">
        <v>7.380562285E7</v>
      </c>
      <c r="E4838" s="17">
        <v>9409774.0</v>
      </c>
      <c r="F4838" s="17">
        <v>3.3445942E7</v>
      </c>
      <c r="G4838" s="17">
        <v>1.20613932E8</v>
      </c>
      <c r="H4838" s="17">
        <v>1.74373201E8</v>
      </c>
    </row>
    <row r="4839">
      <c r="A4839" s="7" t="s">
        <v>10182</v>
      </c>
      <c r="B4839" s="17" t="s">
        <v>570</v>
      </c>
      <c r="C4839" s="17">
        <v>43.0</v>
      </c>
      <c r="D4839" s="17">
        <v>4.263853956E7</v>
      </c>
      <c r="E4839" s="17">
        <v>5862879.0</v>
      </c>
      <c r="F4839" s="17">
        <v>1.1719629E7</v>
      </c>
      <c r="G4839" s="17">
        <v>2.4535527E7</v>
      </c>
      <c r="H4839" s="17">
        <v>1.0266896E8</v>
      </c>
    </row>
    <row r="4840">
      <c r="A4840" s="7" t="s">
        <v>10183</v>
      </c>
      <c r="B4840" s="17" t="s">
        <v>573</v>
      </c>
      <c r="C4840" s="17">
        <v>1.0</v>
      </c>
      <c r="D4840" s="17">
        <v>1351122.0</v>
      </c>
      <c r="E4840" s="17">
        <v>1351122.0</v>
      </c>
      <c r="F4840" s="17">
        <v>1351122.0</v>
      </c>
      <c r="G4840" s="17">
        <v>1351122.0</v>
      </c>
      <c r="H4840" s="17">
        <v>1351122.0</v>
      </c>
    </row>
    <row r="4841">
      <c r="A4841" s="7" t="s">
        <v>10184</v>
      </c>
      <c r="B4841" s="17" t="s">
        <v>10185</v>
      </c>
      <c r="C4841" s="17">
        <v>65.0</v>
      </c>
      <c r="D4841" s="17">
        <v>2.892027726E7</v>
      </c>
      <c r="E4841" s="17">
        <v>6916895.0</v>
      </c>
      <c r="F4841" s="17">
        <v>1.6139321E7</v>
      </c>
      <c r="G4841" s="17">
        <v>4.0881338E7</v>
      </c>
      <c r="H4841" s="17">
        <v>5.5012101E7</v>
      </c>
    </row>
    <row r="4842">
      <c r="A4842" s="7" t="s">
        <v>10186</v>
      </c>
      <c r="B4842" s="17" t="s">
        <v>10189</v>
      </c>
      <c r="C4842" s="17">
        <v>453.0</v>
      </c>
      <c r="D4842" s="17">
        <v>4.159093496E7</v>
      </c>
      <c r="E4842" s="17">
        <v>6768771.0</v>
      </c>
      <c r="F4842" s="17">
        <v>1.6237132E7</v>
      </c>
      <c r="G4842" s="17">
        <v>3.818942E7</v>
      </c>
      <c r="H4842" s="17">
        <v>7.7124404E7</v>
      </c>
    </row>
    <row r="4843">
      <c r="A4843" s="7" t="s">
        <v>10190</v>
      </c>
      <c r="B4843" s="17" t="s">
        <v>10191</v>
      </c>
      <c r="C4843" s="17">
        <v>2.0</v>
      </c>
      <c r="D4843" s="17">
        <v>4196317.5</v>
      </c>
      <c r="E4843" s="17">
        <v>3986792.0</v>
      </c>
      <c r="F4843" s="17">
        <v>3986792.0</v>
      </c>
      <c r="G4843" s="17">
        <v>4405843.0</v>
      </c>
      <c r="H4843" s="17">
        <v>4405843.0</v>
      </c>
    </row>
    <row r="4844">
      <c r="A4844" s="7" t="s">
        <v>10192</v>
      </c>
      <c r="B4844" s="17" t="s">
        <v>10193</v>
      </c>
      <c r="C4844" s="17">
        <v>81.0</v>
      </c>
      <c r="D4844" s="17">
        <v>4598040.605</v>
      </c>
      <c r="E4844" s="17">
        <v>2290200.0</v>
      </c>
      <c r="F4844" s="17">
        <v>2977345.0</v>
      </c>
      <c r="G4844" s="17">
        <v>3930000.0</v>
      </c>
      <c r="H4844" s="17">
        <v>5763243.0</v>
      </c>
    </row>
    <row r="4845">
      <c r="A4845" s="7" t="s">
        <v>10194</v>
      </c>
      <c r="B4845" s="17" t="s">
        <v>10195</v>
      </c>
      <c r="C4845" s="17">
        <v>3.0</v>
      </c>
      <c r="D4845" s="17">
        <v>2.100040867E7</v>
      </c>
      <c r="E4845" s="17">
        <v>7836777.0</v>
      </c>
      <c r="F4845" s="17">
        <v>2.3062748E7</v>
      </c>
      <c r="G4845" s="17">
        <v>3.2101701E7</v>
      </c>
      <c r="H4845" s="17">
        <v>3.2101701E7</v>
      </c>
    </row>
    <row r="4846">
      <c r="A4846" s="7" t="s">
        <v>10196</v>
      </c>
      <c r="B4846" s="17" t="s">
        <v>330</v>
      </c>
      <c r="C4846" s="17">
        <v>1.0</v>
      </c>
      <c r="D4846" s="17">
        <v>2397156.0</v>
      </c>
      <c r="E4846" s="17">
        <v>2397156.0</v>
      </c>
      <c r="F4846" s="17">
        <v>2397156.0</v>
      </c>
      <c r="G4846" s="17">
        <v>2397156.0</v>
      </c>
      <c r="H4846" s="17">
        <v>2397156.0</v>
      </c>
    </row>
    <row r="4847">
      <c r="A4847" s="7" t="s">
        <v>10197</v>
      </c>
      <c r="B4847" s="17" t="s">
        <v>10198</v>
      </c>
      <c r="C4847" s="17">
        <v>246.0</v>
      </c>
      <c r="D4847" s="17">
        <v>4956176.252</v>
      </c>
      <c r="E4847" s="17">
        <v>2580629.0</v>
      </c>
      <c r="F4847" s="17">
        <v>3491548.0</v>
      </c>
      <c r="G4847" s="17">
        <v>5131700.0</v>
      </c>
      <c r="H4847" s="17">
        <v>8724468.0</v>
      </c>
    </row>
    <row r="4848">
      <c r="A4848" s="7" t="s">
        <v>10199</v>
      </c>
      <c r="B4848" s="17" t="s">
        <v>10200</v>
      </c>
      <c r="C4848" s="17">
        <v>1690.0</v>
      </c>
      <c r="D4848" s="17">
        <v>3903197.849</v>
      </c>
      <c r="E4848" s="17">
        <v>2128724.0</v>
      </c>
      <c r="F4848" s="17">
        <v>2958400.0</v>
      </c>
      <c r="G4848" s="17">
        <v>4295525.0</v>
      </c>
      <c r="H4848" s="17">
        <v>6553481.0</v>
      </c>
    </row>
    <row r="4849">
      <c r="A4849" s="7" t="s">
        <v>10201</v>
      </c>
      <c r="B4849" s="17" t="s">
        <v>10202</v>
      </c>
      <c r="C4849" s="17">
        <v>10.0</v>
      </c>
      <c r="D4849" s="17">
        <v>1.036099281E8</v>
      </c>
      <c r="E4849" s="17">
        <v>7165000.0</v>
      </c>
      <c r="F4849" s="17">
        <v>8861359.0</v>
      </c>
      <c r="G4849" s="17">
        <v>9.5104458E7</v>
      </c>
      <c r="H4849" s="17">
        <v>1.7359316E8</v>
      </c>
    </row>
    <row r="4850">
      <c r="A4850" s="7" t="s">
        <v>10203</v>
      </c>
      <c r="B4850" s="17" t="s">
        <v>10204</v>
      </c>
      <c r="C4850" s="17">
        <v>1.0</v>
      </c>
      <c r="D4850" s="17">
        <v>7.5146459E7</v>
      </c>
      <c r="E4850" s="17">
        <v>7.5146459E7</v>
      </c>
      <c r="F4850" s="17">
        <v>7.5146459E7</v>
      </c>
      <c r="G4850" s="17">
        <v>7.5146459E7</v>
      </c>
      <c r="H4850" s="17">
        <v>7.5146459E7</v>
      </c>
    </row>
    <row r="4851">
      <c r="A4851" s="7" t="s">
        <v>10205</v>
      </c>
      <c r="B4851" s="17" t="s">
        <v>10206</v>
      </c>
      <c r="C4851" s="17">
        <v>3.0</v>
      </c>
      <c r="D4851" s="17">
        <v>9454072.667</v>
      </c>
      <c r="E4851" s="17">
        <v>5969213.0</v>
      </c>
      <c r="F4851" s="17">
        <v>1.0183425E7</v>
      </c>
      <c r="G4851" s="17">
        <v>1.220958E7</v>
      </c>
      <c r="H4851" s="17">
        <v>1.220958E7</v>
      </c>
    </row>
    <row r="4852">
      <c r="A4852" s="7" t="s">
        <v>10207</v>
      </c>
      <c r="B4852" s="17" t="s">
        <v>10208</v>
      </c>
      <c r="C4852" s="17">
        <v>11.0</v>
      </c>
      <c r="D4852" s="17">
        <v>3.058401964E7</v>
      </c>
      <c r="E4852" s="17">
        <v>3436769.0</v>
      </c>
      <c r="F4852" s="17">
        <v>6286700.0</v>
      </c>
      <c r="G4852" s="17">
        <v>9851096.0</v>
      </c>
      <c r="H4852" s="17">
        <v>2.4012755E7</v>
      </c>
    </row>
    <row r="4853">
      <c r="A4853" s="7" t="s">
        <v>10211</v>
      </c>
      <c r="B4853" s="17" t="s">
        <v>10212</v>
      </c>
      <c r="C4853" s="17">
        <v>4.0</v>
      </c>
      <c r="D4853" s="17">
        <v>5510875.5</v>
      </c>
      <c r="E4853" s="17">
        <v>1941394.0</v>
      </c>
      <c r="F4853" s="17">
        <v>4148484.0</v>
      </c>
      <c r="G4853" s="17">
        <v>7214375.0</v>
      </c>
      <c r="H4853" s="17">
        <v>8739249.0</v>
      </c>
    </row>
    <row r="4854">
      <c r="A4854" s="7" t="s">
        <v>10213</v>
      </c>
      <c r="B4854" s="17" t="s">
        <v>10214</v>
      </c>
      <c r="C4854" s="17">
        <v>4.0</v>
      </c>
      <c r="D4854" s="17">
        <v>4603014.0</v>
      </c>
      <c r="E4854" s="17">
        <v>2965590.0</v>
      </c>
      <c r="F4854" s="17">
        <v>4487436.0</v>
      </c>
      <c r="G4854" s="17">
        <v>4906832.0</v>
      </c>
      <c r="H4854" s="17">
        <v>6052198.0</v>
      </c>
    </row>
    <row r="4855">
      <c r="A4855" s="7" t="s">
        <v>10215</v>
      </c>
      <c r="B4855" s="17" t="s">
        <v>10216</v>
      </c>
      <c r="C4855" s="17">
        <v>11.0</v>
      </c>
      <c r="D4855" s="17">
        <v>5505151.455</v>
      </c>
      <c r="E4855" s="17">
        <v>2013784.0</v>
      </c>
      <c r="F4855" s="17">
        <v>4346473.0</v>
      </c>
      <c r="G4855" s="17">
        <v>9267853.0</v>
      </c>
      <c r="H4855" s="17">
        <v>1.04526E7</v>
      </c>
    </row>
    <row r="4856">
      <c r="A4856" s="7" t="s">
        <v>10217</v>
      </c>
      <c r="B4856" s="17" t="s">
        <v>10218</v>
      </c>
      <c r="C4856" s="17">
        <v>10.0</v>
      </c>
      <c r="D4856" s="17">
        <v>3444600.6</v>
      </c>
      <c r="E4856" s="17">
        <v>2223884.0</v>
      </c>
      <c r="F4856" s="17">
        <v>3314258.0</v>
      </c>
      <c r="G4856" s="17">
        <v>4348327.0</v>
      </c>
      <c r="H4856" s="17">
        <v>5019112.0</v>
      </c>
    </row>
    <row r="4857">
      <c r="A4857" s="7" t="s">
        <v>10219</v>
      </c>
      <c r="B4857" s="17" t="s">
        <v>10220</v>
      </c>
      <c r="C4857" s="17">
        <v>11.0</v>
      </c>
      <c r="D4857" s="17">
        <v>4.105098082E7</v>
      </c>
      <c r="E4857" s="17">
        <v>4653739.0</v>
      </c>
      <c r="F4857" s="17">
        <v>7420875.0</v>
      </c>
      <c r="G4857" s="17">
        <v>2.3181708E7</v>
      </c>
      <c r="H4857" s="17">
        <v>7.857603E7</v>
      </c>
    </row>
    <row r="4858">
      <c r="A4858" s="7" t="s">
        <v>10221</v>
      </c>
      <c r="B4858" s="17" t="s">
        <v>10222</v>
      </c>
      <c r="C4858" s="17">
        <v>96.0</v>
      </c>
      <c r="D4858" s="17">
        <v>4901147.49</v>
      </c>
      <c r="E4858" s="17">
        <v>2955854.0</v>
      </c>
      <c r="F4858" s="17">
        <v>4065966.0</v>
      </c>
      <c r="G4858" s="17">
        <v>5265045.0</v>
      </c>
      <c r="H4858" s="17">
        <v>6681707.0</v>
      </c>
    </row>
    <row r="4859">
      <c r="A4859" s="7" t="s">
        <v>10223</v>
      </c>
      <c r="B4859" s="17" t="s">
        <v>10224</v>
      </c>
      <c r="C4859" s="17">
        <v>389.0</v>
      </c>
      <c r="D4859" s="17">
        <v>6795628.542</v>
      </c>
      <c r="E4859" s="17">
        <v>2997014.0</v>
      </c>
      <c r="F4859" s="17">
        <v>4221045.0</v>
      </c>
      <c r="G4859" s="17">
        <v>6602063.0</v>
      </c>
      <c r="H4859" s="17">
        <v>1.0281948E7</v>
      </c>
    </row>
    <row r="4860">
      <c r="A4860" s="7" t="s">
        <v>10225</v>
      </c>
      <c r="B4860" s="17" t="s">
        <v>10226</v>
      </c>
      <c r="C4860" s="17">
        <v>15.0</v>
      </c>
      <c r="D4860" s="17">
        <v>6587200.467</v>
      </c>
      <c r="E4860" s="17">
        <v>2270000.0</v>
      </c>
      <c r="F4860" s="17">
        <v>3540581.0</v>
      </c>
      <c r="G4860" s="17">
        <v>5465210.0</v>
      </c>
      <c r="H4860" s="17">
        <v>2.5785442E7</v>
      </c>
    </row>
    <row r="4861">
      <c r="A4861" s="7" t="s">
        <v>10227</v>
      </c>
      <c r="B4861" s="17" t="s">
        <v>10228</v>
      </c>
      <c r="C4861" s="17">
        <v>12.0</v>
      </c>
      <c r="D4861" s="17">
        <v>6396647.167</v>
      </c>
      <c r="E4861" s="17">
        <v>2145683.0</v>
      </c>
      <c r="F4861" s="17">
        <v>5887800.0</v>
      </c>
      <c r="G4861" s="17">
        <v>6510693.0</v>
      </c>
      <c r="H4861" s="17">
        <v>1.2988056E7</v>
      </c>
    </row>
    <row r="4862">
      <c r="A4862" s="7" t="s">
        <v>10229</v>
      </c>
      <c r="B4862" s="17" t="s">
        <v>10230</v>
      </c>
      <c r="C4862" s="17">
        <v>53.0</v>
      </c>
      <c r="D4862" s="17">
        <v>1.073506664E7</v>
      </c>
      <c r="E4862" s="17">
        <v>4279964.0</v>
      </c>
      <c r="F4862" s="17">
        <v>6766304.0</v>
      </c>
      <c r="G4862" s="17">
        <v>1.3941618E7</v>
      </c>
      <c r="H4862" s="17">
        <v>2.1262381E7</v>
      </c>
    </row>
    <row r="4863">
      <c r="A4863" s="7" t="s">
        <v>10232</v>
      </c>
      <c r="B4863" s="17" t="s">
        <v>10234</v>
      </c>
      <c r="C4863" s="17">
        <v>3.0</v>
      </c>
      <c r="D4863" s="17">
        <v>9731058.667</v>
      </c>
      <c r="E4863" s="17">
        <v>3379100.0</v>
      </c>
      <c r="F4863" s="17">
        <v>4646076.0</v>
      </c>
      <c r="G4863" s="17">
        <v>2.1168E7</v>
      </c>
      <c r="H4863" s="17">
        <v>2.1168E7</v>
      </c>
    </row>
    <row r="4864">
      <c r="A4864" s="7" t="s">
        <v>10235</v>
      </c>
      <c r="B4864" s="17" t="s">
        <v>10236</v>
      </c>
      <c r="C4864" s="17">
        <v>9.0</v>
      </c>
      <c r="D4864" s="17">
        <v>3947332.556</v>
      </c>
      <c r="E4864" s="17">
        <v>2566155.0</v>
      </c>
      <c r="F4864" s="17">
        <v>3460700.0</v>
      </c>
      <c r="G4864" s="17">
        <v>5493912.0</v>
      </c>
      <c r="H4864" s="17">
        <v>7070768.0</v>
      </c>
    </row>
    <row r="4865">
      <c r="A4865" s="7" t="s">
        <v>10237</v>
      </c>
      <c r="B4865" s="17" t="s">
        <v>10238</v>
      </c>
      <c r="C4865" s="17">
        <v>5.0</v>
      </c>
      <c r="D4865" s="17">
        <v>3615167.0</v>
      </c>
      <c r="E4865" s="17">
        <v>2090864.0</v>
      </c>
      <c r="F4865" s="17">
        <v>2288900.0</v>
      </c>
      <c r="G4865" s="17">
        <v>4241539.0</v>
      </c>
      <c r="H4865" s="17">
        <v>7575352.0</v>
      </c>
    </row>
    <row r="4866">
      <c r="A4866" s="7" t="s">
        <v>10239</v>
      </c>
      <c r="B4866" s="17" t="s">
        <v>10240</v>
      </c>
      <c r="C4866" s="17">
        <v>82.0</v>
      </c>
      <c r="D4866" s="17">
        <v>3400353.854</v>
      </c>
      <c r="E4866" s="17">
        <v>1801486.0</v>
      </c>
      <c r="F4866" s="17">
        <v>2275813.0</v>
      </c>
      <c r="G4866" s="17">
        <v>4058843.0</v>
      </c>
      <c r="H4866" s="17">
        <v>6542749.0</v>
      </c>
    </row>
    <row r="4867">
      <c r="A4867" s="7" t="s">
        <v>10241</v>
      </c>
      <c r="B4867" s="17" t="s">
        <v>10242</v>
      </c>
      <c r="C4867" s="17">
        <v>23.0</v>
      </c>
      <c r="D4867" s="17">
        <v>4760587.261</v>
      </c>
      <c r="E4867" s="17">
        <v>2098258.0</v>
      </c>
      <c r="F4867" s="17">
        <v>3290500.0</v>
      </c>
      <c r="G4867" s="17">
        <v>5688652.0</v>
      </c>
      <c r="H4867" s="17">
        <v>1.0144466E7</v>
      </c>
    </row>
    <row r="4868">
      <c r="A4868" s="7" t="s">
        <v>10243</v>
      </c>
      <c r="B4868" s="17" t="s">
        <v>10244</v>
      </c>
      <c r="C4868" s="17">
        <v>165.0</v>
      </c>
      <c r="D4868" s="17">
        <v>1.677708148E7</v>
      </c>
      <c r="E4868" s="17">
        <v>4084655.0</v>
      </c>
      <c r="F4868" s="17">
        <v>8477043.0</v>
      </c>
      <c r="G4868" s="17">
        <v>1.7409261E7</v>
      </c>
      <c r="H4868" s="17">
        <v>4.0318573E7</v>
      </c>
    </row>
    <row r="4869">
      <c r="A4869" s="7" t="s">
        <v>10245</v>
      </c>
      <c r="B4869" s="17" t="s">
        <v>10246</v>
      </c>
      <c r="C4869" s="17">
        <v>4.0</v>
      </c>
      <c r="D4869" s="17">
        <v>4918736.5</v>
      </c>
      <c r="E4869" s="17">
        <v>2420000.0</v>
      </c>
      <c r="F4869" s="17">
        <v>2930060.0</v>
      </c>
      <c r="G4869" s="17">
        <v>4194800.0</v>
      </c>
      <c r="H4869" s="17">
        <v>1.0130086E7</v>
      </c>
    </row>
    <row r="4870">
      <c r="A4870" s="7" t="s">
        <v>10249</v>
      </c>
      <c r="B4870" s="17" t="s">
        <v>10250</v>
      </c>
      <c r="C4870" s="17">
        <v>12.0</v>
      </c>
      <c r="D4870" s="17">
        <v>4393524.917</v>
      </c>
      <c r="E4870" s="17">
        <v>2171450.0</v>
      </c>
      <c r="F4870" s="17">
        <v>3215889.0</v>
      </c>
      <c r="G4870" s="17">
        <v>5360000.0</v>
      </c>
      <c r="H4870" s="17">
        <v>7027854.0</v>
      </c>
    </row>
    <row r="4871">
      <c r="A4871" s="7" t="s">
        <v>10251</v>
      </c>
      <c r="B4871" s="17" t="s">
        <v>10252</v>
      </c>
      <c r="C4871" s="17">
        <v>4806.0</v>
      </c>
      <c r="D4871" s="17">
        <v>3852671.483</v>
      </c>
      <c r="E4871" s="17">
        <v>2253300.0</v>
      </c>
      <c r="F4871" s="17">
        <v>2950786.0</v>
      </c>
      <c r="G4871" s="17">
        <v>3822350.0</v>
      </c>
      <c r="H4871" s="17">
        <v>4825920.0</v>
      </c>
    </row>
    <row r="4872">
      <c r="A4872" s="7" t="s">
        <v>10253</v>
      </c>
      <c r="B4872" s="17" t="s">
        <v>10254</v>
      </c>
      <c r="C4872" s="17">
        <v>202499.0</v>
      </c>
      <c r="D4872" s="17">
        <v>3451081.201</v>
      </c>
      <c r="E4872" s="17">
        <v>2085434.0</v>
      </c>
      <c r="F4872" s="17">
        <v>2835775.0</v>
      </c>
      <c r="G4872" s="17">
        <v>3999800.0</v>
      </c>
      <c r="H4872" s="17">
        <v>5647688.0</v>
      </c>
    </row>
    <row r="4873">
      <c r="A4873" s="7" t="s">
        <v>10255</v>
      </c>
      <c r="B4873" s="17" t="s">
        <v>10256</v>
      </c>
      <c r="C4873" s="17">
        <v>1.0</v>
      </c>
      <c r="D4873" s="17">
        <v>9203100.0</v>
      </c>
      <c r="E4873" s="17">
        <v>9203100.0</v>
      </c>
      <c r="F4873" s="17">
        <v>9203100.0</v>
      </c>
      <c r="G4873" s="17">
        <v>9203100.0</v>
      </c>
      <c r="H4873" s="17">
        <v>9203100.0</v>
      </c>
    </row>
    <row r="4874">
      <c r="A4874" s="7" t="s">
        <v>10257</v>
      </c>
      <c r="B4874" s="17" t="s">
        <v>10258</v>
      </c>
      <c r="C4874" s="17">
        <v>196.0</v>
      </c>
      <c r="D4874" s="17">
        <v>6644310.459</v>
      </c>
      <c r="E4874" s="17">
        <v>2748800.0</v>
      </c>
      <c r="F4874" s="17">
        <v>4789362.0</v>
      </c>
      <c r="G4874" s="17">
        <v>7035600.0</v>
      </c>
      <c r="H4874" s="17">
        <v>1.3646901E7</v>
      </c>
    </row>
    <row r="4875">
      <c r="A4875" s="7" t="s">
        <v>10259</v>
      </c>
      <c r="B4875" s="17" t="s">
        <v>10260</v>
      </c>
      <c r="C4875" s="17">
        <v>119.0</v>
      </c>
      <c r="D4875" s="17">
        <v>8815003.882</v>
      </c>
      <c r="E4875" s="17">
        <v>3885884.0</v>
      </c>
      <c r="F4875" s="17">
        <v>5802459.0</v>
      </c>
      <c r="G4875" s="17">
        <v>1.0218527E7</v>
      </c>
      <c r="H4875" s="17">
        <v>1.7584708E7</v>
      </c>
    </row>
    <row r="4876">
      <c r="A4876" s="7" t="s">
        <v>10261</v>
      </c>
      <c r="B4876" s="17" t="s">
        <v>10262</v>
      </c>
      <c r="C4876" s="17">
        <v>35.0</v>
      </c>
      <c r="D4876" s="17">
        <v>6253189.2</v>
      </c>
      <c r="E4876" s="17">
        <v>3050000.0</v>
      </c>
      <c r="F4876" s="17">
        <v>5625766.0</v>
      </c>
      <c r="G4876" s="17">
        <v>7020113.0</v>
      </c>
      <c r="H4876" s="17">
        <v>8956266.0</v>
      </c>
    </row>
    <row r="4877">
      <c r="A4877" s="7" t="s">
        <v>10263</v>
      </c>
      <c r="B4877" s="17" t="s">
        <v>10264</v>
      </c>
      <c r="C4877" s="17">
        <v>286.0</v>
      </c>
      <c r="D4877" s="17">
        <v>6984342.245</v>
      </c>
      <c r="E4877" s="17">
        <v>3250327.0</v>
      </c>
      <c r="F4877" s="17">
        <v>4594932.0</v>
      </c>
      <c r="G4877" s="17">
        <v>7359732.0</v>
      </c>
      <c r="H4877" s="17">
        <v>1.2974238E7</v>
      </c>
    </row>
    <row r="4878">
      <c r="A4878" s="7" t="s">
        <v>10265</v>
      </c>
      <c r="B4878" s="17" t="s">
        <v>10266</v>
      </c>
      <c r="C4878" s="17">
        <v>4434.0</v>
      </c>
      <c r="D4878" s="17">
        <v>1.02466545E7</v>
      </c>
      <c r="E4878" s="17">
        <v>3599924.0</v>
      </c>
      <c r="F4878" s="17">
        <v>5458815.0</v>
      </c>
      <c r="G4878" s="17">
        <v>9512464.0</v>
      </c>
      <c r="H4878" s="17">
        <v>1.8591571E7</v>
      </c>
    </row>
    <row r="4879">
      <c r="A4879" s="7" t="s">
        <v>10271</v>
      </c>
      <c r="B4879" s="17" t="s">
        <v>10272</v>
      </c>
      <c r="C4879" s="17">
        <v>20.0</v>
      </c>
      <c r="D4879" s="17">
        <v>1.2704605E7</v>
      </c>
      <c r="E4879" s="17">
        <v>2652991.0</v>
      </c>
      <c r="F4879" s="17">
        <v>5779700.0</v>
      </c>
      <c r="G4879" s="17">
        <v>1.3385905E7</v>
      </c>
      <c r="H4879" s="17">
        <v>2.19218E7</v>
      </c>
    </row>
    <row r="4880">
      <c r="A4880" s="7" t="s">
        <v>10273</v>
      </c>
      <c r="B4880" s="17" t="s">
        <v>10274</v>
      </c>
      <c r="C4880" s="17">
        <v>1370.0</v>
      </c>
      <c r="D4880" s="17">
        <v>1.261380198E7</v>
      </c>
      <c r="E4880" s="17">
        <v>3976830.0</v>
      </c>
      <c r="F4880" s="17">
        <v>6260773.0</v>
      </c>
      <c r="G4880" s="17">
        <v>1.1733992E7</v>
      </c>
      <c r="H4880" s="17">
        <v>2.571534E7</v>
      </c>
    </row>
    <row r="4881">
      <c r="A4881" s="7" t="s">
        <v>10275</v>
      </c>
      <c r="B4881" s="17" t="s">
        <v>10276</v>
      </c>
      <c r="C4881" s="17">
        <v>18.0</v>
      </c>
      <c r="D4881" s="17">
        <v>1.143229533E7</v>
      </c>
      <c r="E4881" s="17">
        <v>4738481.0</v>
      </c>
      <c r="F4881" s="17">
        <v>5327924.0</v>
      </c>
      <c r="G4881" s="17">
        <v>1.1606555E7</v>
      </c>
      <c r="H4881" s="17">
        <v>2.6734456E7</v>
      </c>
    </row>
    <row r="4882">
      <c r="A4882" s="7" t="s">
        <v>10277</v>
      </c>
      <c r="B4882" s="17" t="s">
        <v>10278</v>
      </c>
      <c r="C4882" s="17">
        <v>91.0</v>
      </c>
      <c r="D4882" s="17">
        <v>9862004.967</v>
      </c>
      <c r="E4882" s="17">
        <v>3496900.0</v>
      </c>
      <c r="F4882" s="17">
        <v>5257587.0</v>
      </c>
      <c r="G4882" s="17">
        <v>7794341.0</v>
      </c>
      <c r="H4882" s="17">
        <v>1.3413731E7</v>
      </c>
    </row>
    <row r="4883">
      <c r="A4883" s="7" t="s">
        <v>10280</v>
      </c>
      <c r="B4883" s="17" t="s">
        <v>10282</v>
      </c>
      <c r="C4883" s="17">
        <v>211.0</v>
      </c>
      <c r="D4883" s="17">
        <v>9521123.9</v>
      </c>
      <c r="E4883" s="17">
        <v>3087053.0</v>
      </c>
      <c r="F4883" s="17">
        <v>4747508.0</v>
      </c>
      <c r="G4883" s="17">
        <v>7504017.0</v>
      </c>
      <c r="H4883" s="17">
        <v>1.455192E7</v>
      </c>
    </row>
    <row r="4884">
      <c r="A4884" s="7" t="s">
        <v>10283</v>
      </c>
      <c r="B4884" s="17" t="s">
        <v>10284</v>
      </c>
      <c r="C4884" s="17">
        <v>420.0</v>
      </c>
      <c r="D4884" s="17">
        <v>1.075095636E7</v>
      </c>
      <c r="E4884" s="17">
        <v>3397789.0</v>
      </c>
      <c r="F4884" s="17">
        <v>5174747.0</v>
      </c>
      <c r="G4884" s="17">
        <v>8628726.0</v>
      </c>
      <c r="H4884" s="17">
        <v>1.6309616E7</v>
      </c>
    </row>
    <row r="4885">
      <c r="A4885" s="7" t="s">
        <v>10285</v>
      </c>
      <c r="B4885" s="17" t="s">
        <v>10286</v>
      </c>
      <c r="C4885" s="17">
        <v>10.0</v>
      </c>
      <c r="D4885" s="17">
        <v>6573468.1</v>
      </c>
      <c r="E4885" s="17">
        <v>3163558.0</v>
      </c>
      <c r="F4885" s="17">
        <v>4301120.0</v>
      </c>
      <c r="G4885" s="17">
        <v>7713600.0</v>
      </c>
      <c r="H4885" s="17">
        <v>9009000.0</v>
      </c>
    </row>
    <row r="4886">
      <c r="A4886" s="7" t="s">
        <v>10287</v>
      </c>
      <c r="B4886" s="17" t="s">
        <v>10288</v>
      </c>
      <c r="C4886" s="17">
        <v>21.0</v>
      </c>
      <c r="D4886" s="17">
        <v>1.086587981E7</v>
      </c>
      <c r="E4886" s="17">
        <v>5211557.0</v>
      </c>
      <c r="F4886" s="17">
        <v>7167174.0</v>
      </c>
      <c r="G4886" s="17">
        <v>1.1006448E7</v>
      </c>
      <c r="H4886" s="17">
        <v>2.7348548E7</v>
      </c>
    </row>
    <row r="4887">
      <c r="A4887" s="7" t="s">
        <v>10289</v>
      </c>
      <c r="B4887" s="17" t="s">
        <v>10290</v>
      </c>
      <c r="C4887" s="17">
        <v>143.0</v>
      </c>
      <c r="D4887" s="17">
        <v>1.095705375E7</v>
      </c>
      <c r="E4887" s="17">
        <v>3339504.0</v>
      </c>
      <c r="F4887" s="17">
        <v>4889448.0</v>
      </c>
      <c r="G4887" s="17">
        <v>8799000.0</v>
      </c>
      <c r="H4887" s="17">
        <v>2.0588172E7</v>
      </c>
    </row>
    <row r="4888">
      <c r="A4888" s="7" t="s">
        <v>10291</v>
      </c>
      <c r="B4888" s="17" t="s">
        <v>10292</v>
      </c>
      <c r="C4888" s="17">
        <v>9.0</v>
      </c>
      <c r="D4888" s="17">
        <v>1.366321978E7</v>
      </c>
      <c r="E4888" s="17">
        <v>3959259.0</v>
      </c>
      <c r="F4888" s="17">
        <v>7090803.0</v>
      </c>
      <c r="G4888" s="17">
        <v>9775915.0</v>
      </c>
      <c r="H4888" s="17">
        <v>5.8881779E7</v>
      </c>
    </row>
    <row r="4889">
      <c r="A4889" s="7" t="s">
        <v>10293</v>
      </c>
      <c r="B4889" s="17" t="s">
        <v>10294</v>
      </c>
      <c r="C4889" s="17">
        <v>862.0</v>
      </c>
      <c r="D4889" s="17">
        <v>1.781568902E7</v>
      </c>
      <c r="E4889" s="17">
        <v>4325681.0</v>
      </c>
      <c r="F4889" s="17">
        <v>8245461.0</v>
      </c>
      <c r="G4889" s="17">
        <v>1.822445E7</v>
      </c>
      <c r="H4889" s="17">
        <v>4.00964E7</v>
      </c>
    </row>
    <row r="4890">
      <c r="A4890" s="7" t="s">
        <v>10295</v>
      </c>
      <c r="B4890" s="17" t="s">
        <v>10296</v>
      </c>
      <c r="C4890" s="17">
        <v>691.0</v>
      </c>
      <c r="D4890" s="17">
        <v>1.027334992E7</v>
      </c>
      <c r="E4890" s="17">
        <v>2950000.0</v>
      </c>
      <c r="F4890" s="17">
        <v>4755000.0</v>
      </c>
      <c r="G4890" s="17">
        <v>9294041.0</v>
      </c>
      <c r="H4890" s="17">
        <v>2.184975E7</v>
      </c>
    </row>
    <row r="4891">
      <c r="A4891" s="7" t="s">
        <v>10297</v>
      </c>
      <c r="B4891" s="17" t="s">
        <v>10298</v>
      </c>
      <c r="C4891" s="17">
        <v>56.0</v>
      </c>
      <c r="D4891" s="17">
        <v>1.172526177E7</v>
      </c>
      <c r="E4891" s="17">
        <v>3489426.0</v>
      </c>
      <c r="F4891" s="17">
        <v>7082862.0</v>
      </c>
      <c r="G4891" s="17">
        <v>1.2273718E7</v>
      </c>
      <c r="H4891" s="17">
        <v>3.3056161E7</v>
      </c>
    </row>
    <row r="4892">
      <c r="A4892" s="7" t="s">
        <v>10299</v>
      </c>
      <c r="B4892" s="17" t="s">
        <v>10300</v>
      </c>
      <c r="C4892" s="17">
        <v>16.0</v>
      </c>
      <c r="D4892" s="17">
        <v>1.101787706E7</v>
      </c>
      <c r="E4892" s="17">
        <v>2445000.0</v>
      </c>
      <c r="F4892" s="17">
        <v>4316999.0</v>
      </c>
      <c r="G4892" s="17">
        <v>7554491.0</v>
      </c>
      <c r="H4892" s="17">
        <v>3.1970293E7</v>
      </c>
    </row>
    <row r="4893">
      <c r="A4893" s="7" t="s">
        <v>10301</v>
      </c>
      <c r="B4893" s="17" t="s">
        <v>10302</v>
      </c>
      <c r="C4893" s="17">
        <v>6.0</v>
      </c>
      <c r="D4893" s="17">
        <v>6868866.5</v>
      </c>
      <c r="E4893" s="17">
        <v>4530100.0</v>
      </c>
      <c r="F4893" s="17">
        <v>5496288.0</v>
      </c>
      <c r="G4893" s="17">
        <v>9614510.0</v>
      </c>
      <c r="H4893" s="17">
        <v>1.2511157E7</v>
      </c>
    </row>
    <row r="4894">
      <c r="A4894" s="7" t="s">
        <v>10303</v>
      </c>
      <c r="B4894" s="17" t="s">
        <v>10304</v>
      </c>
      <c r="C4894" s="17">
        <v>45.0</v>
      </c>
      <c r="D4894" s="17">
        <v>1.129596518E7</v>
      </c>
      <c r="E4894" s="17">
        <v>4141733.0</v>
      </c>
      <c r="F4894" s="17">
        <v>7340133.0</v>
      </c>
      <c r="G4894" s="17">
        <v>1.573041E7</v>
      </c>
      <c r="H4894" s="17">
        <v>2.16436E7</v>
      </c>
    </row>
    <row r="4895">
      <c r="A4895" s="7" t="s">
        <v>10305</v>
      </c>
      <c r="B4895" s="17" t="s">
        <v>10306</v>
      </c>
      <c r="C4895" s="17">
        <v>161.0</v>
      </c>
      <c r="D4895" s="17">
        <v>1.655388747E7</v>
      </c>
      <c r="E4895" s="17">
        <v>3956505.0</v>
      </c>
      <c r="F4895" s="17">
        <v>5486408.0</v>
      </c>
      <c r="G4895" s="17">
        <v>1.3527872E7</v>
      </c>
      <c r="H4895" s="17">
        <v>3.2131992E7</v>
      </c>
    </row>
    <row r="4896">
      <c r="A4896" s="7" t="s">
        <v>10307</v>
      </c>
      <c r="B4896" s="17" t="s">
        <v>10308</v>
      </c>
      <c r="C4896" s="17">
        <v>9.0</v>
      </c>
      <c r="D4896" s="17">
        <v>8851418.222</v>
      </c>
      <c r="E4896" s="17">
        <v>2205267.0</v>
      </c>
      <c r="F4896" s="17">
        <v>5574863.0</v>
      </c>
      <c r="G4896" s="17">
        <v>1.2271654E7</v>
      </c>
      <c r="H4896" s="17">
        <v>2.78146E7</v>
      </c>
    </row>
    <row r="4897">
      <c r="A4897" s="7" t="s">
        <v>10309</v>
      </c>
      <c r="B4897" s="17" t="s">
        <v>10310</v>
      </c>
      <c r="C4897" s="17">
        <v>477.0</v>
      </c>
      <c r="D4897" s="17">
        <v>1.159395257E7</v>
      </c>
      <c r="E4897" s="17">
        <v>3513358.0</v>
      </c>
      <c r="F4897" s="17">
        <v>5661325.0</v>
      </c>
      <c r="G4897" s="17">
        <v>1.0970036E7</v>
      </c>
      <c r="H4897" s="17">
        <v>2.1505681E7</v>
      </c>
    </row>
    <row r="4898">
      <c r="A4898" s="7" t="s">
        <v>10311</v>
      </c>
      <c r="B4898" s="17" t="s">
        <v>10312</v>
      </c>
      <c r="C4898" s="17">
        <v>3408.0</v>
      </c>
      <c r="D4898" s="17">
        <v>1.119339387E7</v>
      </c>
      <c r="E4898" s="17">
        <v>3349808.0</v>
      </c>
      <c r="F4898" s="17">
        <v>5419893.0</v>
      </c>
      <c r="G4898" s="17">
        <v>1.0353752E7</v>
      </c>
      <c r="H4898" s="17">
        <v>2.135149E7</v>
      </c>
    </row>
    <row r="4899">
      <c r="A4899" s="7" t="s">
        <v>10313</v>
      </c>
      <c r="B4899" s="17" t="s">
        <v>10314</v>
      </c>
      <c r="C4899" s="17">
        <v>1496.0</v>
      </c>
      <c r="D4899" s="17">
        <v>3.441284828E7</v>
      </c>
      <c r="E4899" s="17">
        <v>6199852.0</v>
      </c>
      <c r="F4899" s="17">
        <v>1.4302906E7</v>
      </c>
      <c r="G4899" s="17">
        <v>3.8815306E7</v>
      </c>
      <c r="H4899" s="17">
        <v>8.2521296E7</v>
      </c>
    </row>
    <row r="4900">
      <c r="A4900" s="7" t="s">
        <v>10315</v>
      </c>
      <c r="B4900" s="17" t="s">
        <v>10316</v>
      </c>
      <c r="C4900" s="17">
        <v>672.0</v>
      </c>
      <c r="D4900" s="17">
        <v>2.028993801E7</v>
      </c>
      <c r="E4900" s="17">
        <v>4116770.0</v>
      </c>
      <c r="F4900" s="17">
        <v>6890887.0</v>
      </c>
      <c r="G4900" s="17">
        <v>1.7286382E7</v>
      </c>
      <c r="H4900" s="17">
        <v>4.9659078E7</v>
      </c>
    </row>
    <row r="4901">
      <c r="A4901" s="7" t="s">
        <v>10317</v>
      </c>
      <c r="B4901" s="17" t="s">
        <v>10318</v>
      </c>
      <c r="C4901" s="17">
        <v>375.0</v>
      </c>
      <c r="D4901" s="17">
        <v>1.043786385E7</v>
      </c>
      <c r="E4901" s="17">
        <v>2913962.0</v>
      </c>
      <c r="F4901" s="17">
        <v>4241012.0</v>
      </c>
      <c r="G4901" s="17">
        <v>7481018.0</v>
      </c>
      <c r="H4901" s="17">
        <v>2.2447414E7</v>
      </c>
    </row>
    <row r="4902">
      <c r="A4902" s="7" t="s">
        <v>10319</v>
      </c>
      <c r="B4902" s="17" t="s">
        <v>10320</v>
      </c>
      <c r="C4902" s="17">
        <v>287.0</v>
      </c>
      <c r="D4902" s="17">
        <v>6.175116684E7</v>
      </c>
      <c r="E4902" s="17">
        <v>6697490.0</v>
      </c>
      <c r="F4902" s="17">
        <v>2.5766919E7</v>
      </c>
      <c r="G4902" s="17">
        <v>6.9490893E7</v>
      </c>
      <c r="H4902" s="17">
        <v>1.69686442E8</v>
      </c>
    </row>
    <row r="4903">
      <c r="A4903" s="7" t="s">
        <v>10321</v>
      </c>
      <c r="B4903" s="17" t="s">
        <v>10322</v>
      </c>
      <c r="C4903" s="17">
        <v>7.0</v>
      </c>
      <c r="D4903" s="17">
        <v>8.981969729E7</v>
      </c>
      <c r="E4903" s="17">
        <v>1.5750313E7</v>
      </c>
      <c r="F4903" s="17">
        <v>2.2068217E7</v>
      </c>
      <c r="G4903" s="17">
        <v>1.96641392E8</v>
      </c>
      <c r="H4903" s="17">
        <v>2.9914089E8</v>
      </c>
    </row>
    <row r="4904">
      <c r="A4904" s="7" t="s">
        <v>10323</v>
      </c>
      <c r="B4904" s="17" t="s">
        <v>10324</v>
      </c>
      <c r="C4904" s="17">
        <v>5.0</v>
      </c>
      <c r="D4904" s="17">
        <v>6.40409694E7</v>
      </c>
      <c r="E4904" s="17">
        <v>6688595.0</v>
      </c>
      <c r="F4904" s="17">
        <v>1.2275466E7</v>
      </c>
      <c r="G4904" s="17">
        <v>1.7746448E7</v>
      </c>
      <c r="H4904" s="17">
        <v>2.78049026E8</v>
      </c>
    </row>
    <row r="4905">
      <c r="A4905" s="7" t="s">
        <v>10325</v>
      </c>
      <c r="B4905" s="17" t="s">
        <v>10326</v>
      </c>
      <c r="C4905" s="17">
        <v>91.0</v>
      </c>
      <c r="D4905" s="17">
        <v>9.321716719E7</v>
      </c>
      <c r="E4905" s="17">
        <v>2.0296313E7</v>
      </c>
      <c r="F4905" s="17">
        <v>5.52764E7</v>
      </c>
      <c r="G4905" s="17">
        <v>1.3812215E8</v>
      </c>
      <c r="H4905" s="17">
        <v>2.18272886E8</v>
      </c>
    </row>
    <row r="4906">
      <c r="A4906" s="7" t="s">
        <v>10327</v>
      </c>
      <c r="B4906" s="17" t="s">
        <v>10328</v>
      </c>
      <c r="C4906" s="17">
        <v>683.0</v>
      </c>
      <c r="D4906" s="17">
        <v>1.918820755E7</v>
      </c>
      <c r="E4906" s="17">
        <v>3947527.0</v>
      </c>
      <c r="F4906" s="17">
        <v>7383918.0</v>
      </c>
      <c r="G4906" s="17">
        <v>1.8424687E7</v>
      </c>
      <c r="H4906" s="17">
        <v>3.9608245E7</v>
      </c>
    </row>
    <row r="4907">
      <c r="A4907" s="7" t="s">
        <v>10329</v>
      </c>
      <c r="B4907" s="17" t="s">
        <v>10330</v>
      </c>
      <c r="C4907" s="17">
        <v>1466.0</v>
      </c>
      <c r="D4907" s="17">
        <v>1.451595769E7</v>
      </c>
      <c r="E4907" s="17">
        <v>3314851.0</v>
      </c>
      <c r="F4907" s="17">
        <v>5599115.0</v>
      </c>
      <c r="G4907" s="17">
        <v>1.1771498E7</v>
      </c>
      <c r="H4907" s="17">
        <v>2.4586598E7</v>
      </c>
    </row>
    <row r="4908">
      <c r="A4908" s="7" t="s">
        <v>10331</v>
      </c>
      <c r="B4908" s="17" t="s">
        <v>10332</v>
      </c>
      <c r="C4908" s="17">
        <v>3.0</v>
      </c>
      <c r="D4908" s="17">
        <v>5.548223233E7</v>
      </c>
      <c r="E4908" s="17">
        <v>4715380.0</v>
      </c>
      <c r="F4908" s="17">
        <v>7027311.0</v>
      </c>
      <c r="G4908" s="17">
        <v>1.54704006E8</v>
      </c>
      <c r="H4908" s="17">
        <v>1.54704006E8</v>
      </c>
    </row>
    <row r="4909">
      <c r="A4909" s="7" t="s">
        <v>10333</v>
      </c>
      <c r="B4909" s="17" t="s">
        <v>10334</v>
      </c>
      <c r="C4909" s="17">
        <v>1.0</v>
      </c>
      <c r="D4909" s="17">
        <v>3042575.0</v>
      </c>
      <c r="E4909" s="17">
        <v>3042575.0</v>
      </c>
      <c r="F4909" s="17">
        <v>3042575.0</v>
      </c>
      <c r="G4909" s="17">
        <v>3042575.0</v>
      </c>
      <c r="H4909" s="17">
        <v>3042575.0</v>
      </c>
    </row>
    <row r="4910">
      <c r="A4910" s="7" t="s">
        <v>10335</v>
      </c>
      <c r="B4910" s="17" t="s">
        <v>10336</v>
      </c>
      <c r="C4910" s="17">
        <v>2.0</v>
      </c>
      <c r="D4910" s="17">
        <v>3388985.0</v>
      </c>
      <c r="E4910" s="17">
        <v>869796.0</v>
      </c>
      <c r="F4910" s="17">
        <v>869796.0</v>
      </c>
      <c r="G4910" s="17">
        <v>5908174.0</v>
      </c>
      <c r="H4910" s="17">
        <v>5908174.0</v>
      </c>
    </row>
    <row r="4911">
      <c r="A4911" s="7" t="s">
        <v>10337</v>
      </c>
      <c r="B4911" s="17" t="s">
        <v>10338</v>
      </c>
      <c r="C4911" s="17">
        <v>4.0</v>
      </c>
      <c r="D4911" s="17">
        <v>3.058554625E7</v>
      </c>
      <c r="E4911" s="17">
        <v>2793892.0</v>
      </c>
      <c r="F4911" s="17">
        <v>6316589.0</v>
      </c>
      <c r="G4911" s="17">
        <v>3.2350456E7</v>
      </c>
      <c r="H4911" s="17">
        <v>8.0881248E7</v>
      </c>
    </row>
    <row r="4912">
      <c r="A4912" s="7" t="s">
        <v>10339</v>
      </c>
      <c r="B4912" s="17" t="s">
        <v>10340</v>
      </c>
      <c r="C4912" s="17">
        <v>2.0</v>
      </c>
      <c r="D4912" s="17">
        <v>1.22692595E7</v>
      </c>
      <c r="E4912" s="17">
        <v>5665609.0</v>
      </c>
      <c r="F4912" s="17">
        <v>5665609.0</v>
      </c>
      <c r="G4912" s="17">
        <v>1.887291E7</v>
      </c>
      <c r="H4912" s="17">
        <v>1.887291E7</v>
      </c>
    </row>
    <row r="4913">
      <c r="A4913" s="7" t="s">
        <v>10341</v>
      </c>
      <c r="B4913" s="17" t="s">
        <v>10342</v>
      </c>
      <c r="C4913" s="17">
        <v>2.0</v>
      </c>
      <c r="D4913" s="17">
        <v>1.88098405E7</v>
      </c>
      <c r="E4913" s="17">
        <v>7963481.0</v>
      </c>
      <c r="F4913" s="17">
        <v>7963481.0</v>
      </c>
      <c r="G4913" s="17">
        <v>2.96562E7</v>
      </c>
      <c r="H4913" s="17">
        <v>2.96562E7</v>
      </c>
    </row>
    <row r="4914">
      <c r="A4914" s="7" t="s">
        <v>10343</v>
      </c>
      <c r="B4914" s="17" t="s">
        <v>10344</v>
      </c>
      <c r="C4914" s="17">
        <v>5.0</v>
      </c>
      <c r="D4914" s="17">
        <v>2.33287978E7</v>
      </c>
      <c r="E4914" s="17">
        <v>2113674.0</v>
      </c>
      <c r="F4914" s="17">
        <v>2368438.0</v>
      </c>
      <c r="G4914" s="17">
        <v>7484784.0</v>
      </c>
      <c r="H4914" s="17">
        <v>1.02712093E8</v>
      </c>
    </row>
    <row r="4915">
      <c r="A4915" s="7" t="s">
        <v>10345</v>
      </c>
      <c r="B4915" s="17" t="s">
        <v>10346</v>
      </c>
      <c r="C4915" s="17">
        <v>2.0</v>
      </c>
      <c r="D4915" s="17">
        <v>6672714.0</v>
      </c>
      <c r="E4915" s="17">
        <v>3052156.0</v>
      </c>
      <c r="F4915" s="17">
        <v>3052156.0</v>
      </c>
      <c r="G4915" s="17">
        <v>1.0293272E7</v>
      </c>
      <c r="H4915" s="17">
        <v>1.0293272E7</v>
      </c>
    </row>
    <row r="4916">
      <c r="A4916" s="7" t="s">
        <v>10347</v>
      </c>
      <c r="B4916" s="17" t="s">
        <v>10348</v>
      </c>
      <c r="C4916" s="17">
        <v>3.0</v>
      </c>
      <c r="D4916" s="17">
        <v>1.531099367E7</v>
      </c>
      <c r="E4916" s="17">
        <v>5846124.0</v>
      </c>
      <c r="F4916" s="17">
        <v>1.8667933E7</v>
      </c>
      <c r="G4916" s="17">
        <v>2.1418924E7</v>
      </c>
      <c r="H4916" s="17">
        <v>2.1418924E7</v>
      </c>
    </row>
    <row r="4917">
      <c r="A4917" s="7" t="s">
        <v>10349</v>
      </c>
      <c r="B4917" s="17" t="s">
        <v>10350</v>
      </c>
      <c r="C4917" s="17">
        <v>13.0</v>
      </c>
      <c r="D4917" s="17">
        <v>9163891.846</v>
      </c>
      <c r="E4917" s="17">
        <v>5568010.0</v>
      </c>
      <c r="F4917" s="17">
        <v>6057500.0</v>
      </c>
      <c r="G4917" s="17">
        <v>9910186.0</v>
      </c>
      <c r="H4917" s="17">
        <v>1.031222E7</v>
      </c>
    </row>
    <row r="4918">
      <c r="A4918" s="7" t="s">
        <v>10351</v>
      </c>
      <c r="B4918" s="17" t="s">
        <v>10352</v>
      </c>
      <c r="C4918" s="17">
        <v>3.0</v>
      </c>
      <c r="D4918" s="17">
        <v>4376990.0</v>
      </c>
      <c r="E4918" s="17">
        <v>2355182.0</v>
      </c>
      <c r="F4918" s="17">
        <v>3428458.0</v>
      </c>
      <c r="G4918" s="17">
        <v>7347330.0</v>
      </c>
      <c r="H4918" s="17">
        <v>7347330.0</v>
      </c>
    </row>
    <row r="4919">
      <c r="A4919" s="7" t="s">
        <v>10353</v>
      </c>
      <c r="B4919" s="17" t="s">
        <v>10354</v>
      </c>
      <c r="C4919" s="17">
        <v>1.0</v>
      </c>
      <c r="D4919" s="17">
        <v>2811243.0</v>
      </c>
      <c r="E4919" s="17">
        <v>2811243.0</v>
      </c>
      <c r="F4919" s="17">
        <v>2811243.0</v>
      </c>
      <c r="G4919" s="17">
        <v>2811243.0</v>
      </c>
      <c r="H4919" s="17">
        <v>2811243.0</v>
      </c>
    </row>
    <row r="4920">
      <c r="A4920" s="7" t="s">
        <v>10355</v>
      </c>
      <c r="B4920" s="17" t="s">
        <v>10356</v>
      </c>
      <c r="C4920" s="17">
        <v>1.0</v>
      </c>
      <c r="D4920" s="17">
        <v>3024000.0</v>
      </c>
      <c r="E4920" s="17">
        <v>3024000.0</v>
      </c>
      <c r="F4920" s="17">
        <v>3024000.0</v>
      </c>
      <c r="G4920" s="17">
        <v>3024000.0</v>
      </c>
      <c r="H4920" s="17">
        <v>3024000.0</v>
      </c>
    </row>
    <row r="4921">
      <c r="A4921" s="7" t="s">
        <v>10357</v>
      </c>
      <c r="B4921" s="17" t="s">
        <v>10358</v>
      </c>
      <c r="C4921" s="17">
        <v>3.0</v>
      </c>
      <c r="D4921" s="17">
        <v>5379824.333</v>
      </c>
      <c r="E4921" s="17">
        <v>1578900.0</v>
      </c>
      <c r="F4921" s="17">
        <v>1823000.0</v>
      </c>
      <c r="G4921" s="17">
        <v>1.2737573E7</v>
      </c>
      <c r="H4921" s="17">
        <v>1.2737573E7</v>
      </c>
    </row>
    <row r="4922">
      <c r="A4922" s="7" t="s">
        <v>10359</v>
      </c>
      <c r="B4922" s="17" t="s">
        <v>10360</v>
      </c>
      <c r="C4922" s="17">
        <v>3.0</v>
      </c>
      <c r="D4922" s="17">
        <v>9565442.667</v>
      </c>
      <c r="E4922" s="17">
        <v>5397250.0</v>
      </c>
      <c r="F4922" s="17">
        <v>1.0559805E7</v>
      </c>
      <c r="G4922" s="17">
        <v>1.2739273E7</v>
      </c>
      <c r="H4922" s="17">
        <v>1.2739273E7</v>
      </c>
    </row>
    <row r="4923">
      <c r="A4923" s="7" t="s">
        <v>10362</v>
      </c>
      <c r="B4923" s="17" t="s">
        <v>10364</v>
      </c>
      <c r="C4923" s="17">
        <v>4.0</v>
      </c>
      <c r="D4923" s="17">
        <v>2.7092835E7</v>
      </c>
      <c r="E4923" s="17">
        <v>4221682.0</v>
      </c>
      <c r="F4923" s="17">
        <v>5218550.0</v>
      </c>
      <c r="G4923" s="17">
        <v>2.2752238E7</v>
      </c>
      <c r="H4923" s="17">
        <v>7.617887E7</v>
      </c>
    </row>
    <row r="4924">
      <c r="A4924" s="7" t="s">
        <v>10365</v>
      </c>
      <c r="B4924" s="17" t="s">
        <v>10366</v>
      </c>
      <c r="C4924" s="17">
        <v>36.0</v>
      </c>
      <c r="D4924" s="17">
        <v>1.257730289E7</v>
      </c>
      <c r="E4924" s="17">
        <v>5457719.0</v>
      </c>
      <c r="F4924" s="17">
        <v>8141000.0</v>
      </c>
      <c r="G4924" s="17">
        <v>1.2509679E7</v>
      </c>
      <c r="H4924" s="17">
        <v>2.430618E7</v>
      </c>
    </row>
    <row r="4925">
      <c r="A4925" s="7" t="s">
        <v>10367</v>
      </c>
      <c r="B4925" s="17" t="s">
        <v>10368</v>
      </c>
      <c r="C4925" s="17">
        <v>2.0</v>
      </c>
      <c r="D4925" s="17">
        <v>4741370.0</v>
      </c>
      <c r="E4925" s="17">
        <v>4605000.0</v>
      </c>
      <c r="F4925" s="17">
        <v>4605000.0</v>
      </c>
      <c r="G4925" s="17">
        <v>4877740.0</v>
      </c>
      <c r="H4925" s="17">
        <v>4877740.0</v>
      </c>
    </row>
    <row r="4926">
      <c r="A4926" s="7" t="s">
        <v>10369</v>
      </c>
      <c r="B4926" s="17" t="s">
        <v>10370</v>
      </c>
      <c r="C4926" s="17">
        <v>19.0</v>
      </c>
      <c r="D4926" s="17">
        <v>1.0519048E7</v>
      </c>
      <c r="E4926" s="17">
        <v>2994050.0</v>
      </c>
      <c r="F4926" s="17">
        <v>6652001.0</v>
      </c>
      <c r="G4926" s="17">
        <v>1.752474E7</v>
      </c>
      <c r="H4926" s="17">
        <v>3.0966452E7</v>
      </c>
    </row>
    <row r="4927">
      <c r="A4927" s="7" t="s">
        <v>10371</v>
      </c>
      <c r="B4927" s="17" t="s">
        <v>10372</v>
      </c>
      <c r="C4927" s="17">
        <v>41.0</v>
      </c>
      <c r="D4927" s="17">
        <v>3.791653322E7</v>
      </c>
      <c r="E4927" s="17">
        <v>5283941.0</v>
      </c>
      <c r="F4927" s="17">
        <v>1.481275E7</v>
      </c>
      <c r="G4927" s="17">
        <v>2.7889751E7</v>
      </c>
      <c r="H4927" s="17">
        <v>8.2354501E7</v>
      </c>
    </row>
    <row r="4928">
      <c r="A4928" s="7" t="s">
        <v>10373</v>
      </c>
      <c r="B4928" s="17" t="s">
        <v>10374</v>
      </c>
      <c r="C4928" s="17">
        <v>390.0</v>
      </c>
      <c r="D4928" s="17">
        <v>4.092615473E7</v>
      </c>
      <c r="E4928" s="17">
        <v>8214966.0</v>
      </c>
      <c r="F4928" s="17">
        <v>1.4926036E7</v>
      </c>
      <c r="G4928" s="17">
        <v>5.3382479E7</v>
      </c>
      <c r="H4928" s="17">
        <v>1.14624698E8</v>
      </c>
    </row>
    <row r="4929">
      <c r="A4929" s="7" t="s">
        <v>10375</v>
      </c>
      <c r="B4929" s="17" t="s">
        <v>10376</v>
      </c>
      <c r="C4929" s="17">
        <v>2.0</v>
      </c>
      <c r="D4929" s="17">
        <v>1.29848535E7</v>
      </c>
      <c r="E4929" s="17">
        <v>1197760.0</v>
      </c>
      <c r="F4929" s="17">
        <v>1197760.0</v>
      </c>
      <c r="G4929" s="17">
        <v>2.4771947E7</v>
      </c>
      <c r="H4929" s="17">
        <v>2.4771947E7</v>
      </c>
    </row>
    <row r="4930">
      <c r="A4930" s="7" t="s">
        <v>10377</v>
      </c>
      <c r="B4930" s="17" t="s">
        <v>10378</v>
      </c>
      <c r="C4930" s="17">
        <v>33.0</v>
      </c>
      <c r="D4930" s="17">
        <v>5.779802639E7</v>
      </c>
      <c r="E4930" s="17">
        <v>1.137556E7</v>
      </c>
      <c r="F4930" s="17">
        <v>1.7941895E7</v>
      </c>
      <c r="G4930" s="17">
        <v>5.4090836E7</v>
      </c>
      <c r="H4930" s="17">
        <v>2.22918344E8</v>
      </c>
    </row>
    <row r="4931">
      <c r="A4931" s="7" t="s">
        <v>10379</v>
      </c>
      <c r="B4931" s="17" t="s">
        <v>10380</v>
      </c>
      <c r="C4931" s="17">
        <v>2.0</v>
      </c>
      <c r="D4931" s="17">
        <v>5.0777923E7</v>
      </c>
      <c r="E4931" s="17">
        <v>3.3463179E7</v>
      </c>
      <c r="F4931" s="17">
        <v>3.3463179E7</v>
      </c>
      <c r="G4931" s="17">
        <v>6.8092667E7</v>
      </c>
      <c r="H4931" s="17">
        <v>6.8092667E7</v>
      </c>
    </row>
    <row r="4932">
      <c r="A4932" s="7" t="s">
        <v>10381</v>
      </c>
      <c r="B4932" s="17" t="s">
        <v>10382</v>
      </c>
      <c r="C4932" s="17">
        <v>206.0</v>
      </c>
      <c r="D4932" s="17">
        <v>2.219440284E7</v>
      </c>
      <c r="E4932" s="17">
        <v>6464942.0</v>
      </c>
      <c r="F4932" s="17">
        <v>1.0197865E7</v>
      </c>
      <c r="G4932" s="17">
        <v>1.8347375E7</v>
      </c>
      <c r="H4932" s="17">
        <v>6.62293E7</v>
      </c>
    </row>
    <row r="4933">
      <c r="A4933" s="7" t="s">
        <v>10383</v>
      </c>
      <c r="B4933" s="17" t="s">
        <v>10384</v>
      </c>
      <c r="C4933" s="17">
        <v>8.0</v>
      </c>
      <c r="D4933" s="17">
        <v>2.146697138E7</v>
      </c>
      <c r="E4933" s="17">
        <v>6115987.0</v>
      </c>
      <c r="F4933" s="17">
        <v>1.245699E7</v>
      </c>
      <c r="G4933" s="17">
        <v>2.3371087E7</v>
      </c>
      <c r="H4933" s="17">
        <v>5.50081E7</v>
      </c>
    </row>
    <row r="4934">
      <c r="A4934" s="7" t="s">
        <v>10385</v>
      </c>
      <c r="B4934" s="17" t="s">
        <v>10386</v>
      </c>
      <c r="C4934" s="17">
        <v>34.0</v>
      </c>
      <c r="D4934" s="17">
        <v>3.116332591E7</v>
      </c>
      <c r="E4934" s="17">
        <v>1.0617438E7</v>
      </c>
      <c r="F4934" s="17">
        <v>2.3981048E7</v>
      </c>
      <c r="G4934" s="17">
        <v>4.39713E7</v>
      </c>
      <c r="H4934" s="17">
        <v>7.341154E7</v>
      </c>
    </row>
    <row r="4935">
      <c r="A4935" s="7" t="s">
        <v>10387</v>
      </c>
      <c r="B4935" s="17" t="s">
        <v>10388</v>
      </c>
      <c r="C4935" s="17">
        <v>1.0</v>
      </c>
      <c r="D4935" s="17">
        <v>1.5677007E7</v>
      </c>
      <c r="E4935" s="17">
        <v>1.5677007E7</v>
      </c>
      <c r="F4935" s="17">
        <v>1.5677007E7</v>
      </c>
      <c r="G4935" s="17">
        <v>1.5677007E7</v>
      </c>
      <c r="H4935" s="17">
        <v>1.5677007E7</v>
      </c>
    </row>
    <row r="4936">
      <c r="A4936" s="7" t="s">
        <v>10389</v>
      </c>
      <c r="B4936" s="17" t="s">
        <v>10390</v>
      </c>
      <c r="C4936" s="17">
        <v>1.0</v>
      </c>
      <c r="D4936" s="17">
        <v>1.2102959E7</v>
      </c>
      <c r="E4936" s="17">
        <v>1.2102959E7</v>
      </c>
      <c r="F4936" s="17">
        <v>1.2102959E7</v>
      </c>
      <c r="G4936" s="17">
        <v>1.2102959E7</v>
      </c>
      <c r="H4936" s="17">
        <v>1.2102959E7</v>
      </c>
    </row>
    <row r="4937">
      <c r="A4937" s="7" t="s">
        <v>10391</v>
      </c>
      <c r="B4937" s="17" t="s">
        <v>10392</v>
      </c>
      <c r="C4937" s="17">
        <v>5.0</v>
      </c>
      <c r="D4937" s="17">
        <v>1.91756456E7</v>
      </c>
      <c r="E4937" s="17">
        <v>4616693.0</v>
      </c>
      <c r="F4937" s="17">
        <v>8218286.0</v>
      </c>
      <c r="G4937" s="17">
        <v>1.9401007E7</v>
      </c>
      <c r="H4937" s="17">
        <v>6.0306367E7</v>
      </c>
    </row>
    <row r="4938">
      <c r="A4938" s="7" t="s">
        <v>10393</v>
      </c>
      <c r="B4938" s="17" t="s">
        <v>10394</v>
      </c>
      <c r="C4938" s="17">
        <v>252.0</v>
      </c>
      <c r="D4938" s="17">
        <v>1.285828574E7</v>
      </c>
      <c r="E4938" s="17">
        <v>4676050.0</v>
      </c>
      <c r="F4938" s="17">
        <v>6736100.0</v>
      </c>
      <c r="G4938" s="17">
        <v>9472900.0</v>
      </c>
      <c r="H4938" s="17">
        <v>2.6232598E7</v>
      </c>
    </row>
    <row r="4939">
      <c r="A4939" s="7" t="s">
        <v>10396</v>
      </c>
      <c r="B4939" s="17" t="s">
        <v>10398</v>
      </c>
      <c r="C4939" s="17">
        <v>1.0</v>
      </c>
      <c r="D4939" s="17">
        <v>1.66735433E8</v>
      </c>
      <c r="E4939" s="17">
        <v>1.66735433E8</v>
      </c>
      <c r="F4939" s="17">
        <v>1.66735433E8</v>
      </c>
      <c r="G4939" s="17">
        <v>1.66735433E8</v>
      </c>
      <c r="H4939" s="17">
        <v>1.66735433E8</v>
      </c>
    </row>
    <row r="4940">
      <c r="A4940" s="7" t="s">
        <v>10399</v>
      </c>
      <c r="B4940" s="17" t="s">
        <v>10400</v>
      </c>
      <c r="C4940" s="17">
        <v>2.0</v>
      </c>
      <c r="D4940" s="17">
        <v>4453386.0</v>
      </c>
      <c r="E4940" s="17">
        <v>2693722.0</v>
      </c>
      <c r="F4940" s="17">
        <v>2693722.0</v>
      </c>
      <c r="G4940" s="17">
        <v>6213050.0</v>
      </c>
      <c r="H4940" s="17">
        <v>6213050.0</v>
      </c>
    </row>
    <row r="4941">
      <c r="A4941" s="7" t="s">
        <v>10401</v>
      </c>
      <c r="B4941" s="17" t="s">
        <v>10402</v>
      </c>
      <c r="C4941" s="17">
        <v>1.0</v>
      </c>
      <c r="D4941" s="17">
        <v>3.1939026E7</v>
      </c>
      <c r="E4941" s="17">
        <v>3.1939026E7</v>
      </c>
      <c r="F4941" s="17">
        <v>3.1939026E7</v>
      </c>
      <c r="G4941" s="17">
        <v>3.1939026E7</v>
      </c>
      <c r="H4941" s="17">
        <v>3.1939026E7</v>
      </c>
    </row>
    <row r="4942">
      <c r="A4942" s="7" t="s">
        <v>10403</v>
      </c>
      <c r="B4942" s="17" t="s">
        <v>10404</v>
      </c>
      <c r="C4942" s="17">
        <v>10.0</v>
      </c>
      <c r="D4942" s="17">
        <v>5.18943837E7</v>
      </c>
      <c r="E4942" s="17">
        <v>6421425.0</v>
      </c>
      <c r="F4942" s="17">
        <v>8512100.0</v>
      </c>
      <c r="G4942" s="17">
        <v>1.7204129E7</v>
      </c>
      <c r="H4942" s="17">
        <v>1.00602401E8</v>
      </c>
    </row>
    <row r="4943">
      <c r="A4943" s="7" t="s">
        <v>10405</v>
      </c>
      <c r="B4943" s="17" t="s">
        <v>10406</v>
      </c>
      <c r="C4943" s="17">
        <v>1.0</v>
      </c>
      <c r="D4943" s="17">
        <v>7465777.0</v>
      </c>
      <c r="E4943" s="17">
        <v>7465777.0</v>
      </c>
      <c r="F4943" s="17">
        <v>7465777.0</v>
      </c>
      <c r="G4943" s="17">
        <v>7465777.0</v>
      </c>
      <c r="H4943" s="17">
        <v>7465777.0</v>
      </c>
    </row>
    <row r="4944">
      <c r="A4944" s="7" t="s">
        <v>10407</v>
      </c>
      <c r="B4944" s="17" t="s">
        <v>10408</v>
      </c>
      <c r="C4944" s="17">
        <v>4.0</v>
      </c>
      <c r="D4944" s="17">
        <v>1.01821375E7</v>
      </c>
      <c r="E4944" s="17">
        <v>7588844.0</v>
      </c>
      <c r="F4944" s="17">
        <v>8264595.0</v>
      </c>
      <c r="G4944" s="17">
        <v>1.0700436E7</v>
      </c>
      <c r="H4944" s="17">
        <v>1.4174675E7</v>
      </c>
    </row>
    <row r="4945">
      <c r="A4945" s="7" t="s">
        <v>10409</v>
      </c>
      <c r="B4945" s="17" t="s">
        <v>10410</v>
      </c>
      <c r="C4945" s="17">
        <v>3.0</v>
      </c>
      <c r="D4945" s="17">
        <v>1.604651733E7</v>
      </c>
      <c r="E4945" s="17">
        <v>6094351.0</v>
      </c>
      <c r="F4945" s="17">
        <v>1.6103469E7</v>
      </c>
      <c r="G4945" s="17">
        <v>2.5941732E7</v>
      </c>
      <c r="H4945" s="17">
        <v>2.5941732E7</v>
      </c>
    </row>
    <row r="4946">
      <c r="A4946" s="7" t="s">
        <v>10411</v>
      </c>
      <c r="B4946" s="17" t="s">
        <v>10412</v>
      </c>
      <c r="C4946" s="17">
        <v>4.0</v>
      </c>
      <c r="D4946" s="17">
        <v>1.438023775E7</v>
      </c>
      <c r="E4946" s="17">
        <v>1914943.0</v>
      </c>
      <c r="F4946" s="17">
        <v>9438598.0</v>
      </c>
      <c r="G4946" s="17">
        <v>2.2411788E7</v>
      </c>
      <c r="H4946" s="17">
        <v>2.3755622E7</v>
      </c>
    </row>
    <row r="4947">
      <c r="A4947" s="7" t="s">
        <v>10413</v>
      </c>
      <c r="B4947" s="17" t="s">
        <v>10414</v>
      </c>
      <c r="C4947" s="17">
        <v>12.0</v>
      </c>
      <c r="D4947" s="17">
        <v>1.129677886E8</v>
      </c>
      <c r="E4947" s="17">
        <v>4721716.0</v>
      </c>
      <c r="F4947" s="17">
        <v>9371533.0</v>
      </c>
      <c r="G4947" s="17">
        <v>1.3115057E7</v>
      </c>
      <c r="H4947" s="17">
        <v>2.1536234E7</v>
      </c>
    </row>
    <row r="4948">
      <c r="A4948" s="7" t="s">
        <v>10415</v>
      </c>
      <c r="B4948" s="17" t="s">
        <v>10416</v>
      </c>
      <c r="C4948" s="17">
        <v>1.0</v>
      </c>
      <c r="D4948" s="17">
        <v>1.56549188E8</v>
      </c>
      <c r="E4948" s="17">
        <v>1.56549188E8</v>
      </c>
      <c r="F4948" s="17">
        <v>1.56549188E8</v>
      </c>
      <c r="G4948" s="17">
        <v>1.56549188E8</v>
      </c>
      <c r="H4948" s="17">
        <v>1.56549188E8</v>
      </c>
    </row>
    <row r="4949">
      <c r="A4949" s="7" t="s">
        <v>10417</v>
      </c>
      <c r="B4949" s="17" t="s">
        <v>10418</v>
      </c>
      <c r="C4949" s="17">
        <v>4.0</v>
      </c>
      <c r="D4949" s="17">
        <v>1.604405225E7</v>
      </c>
      <c r="E4949" s="17">
        <v>6481246.0</v>
      </c>
      <c r="F4949" s="17">
        <v>1.0400575E7</v>
      </c>
      <c r="G4949" s="17">
        <v>1.8408857E7</v>
      </c>
      <c r="H4949" s="17">
        <v>2.8885531E7</v>
      </c>
    </row>
    <row r="4950">
      <c r="A4950" s="7" t="s">
        <v>10419</v>
      </c>
      <c r="B4950" s="17" t="s">
        <v>10420</v>
      </c>
      <c r="C4950" s="17">
        <v>25.0</v>
      </c>
      <c r="D4950" s="17">
        <v>1.53570194E7</v>
      </c>
      <c r="E4950" s="17">
        <v>7262916.0</v>
      </c>
      <c r="F4950" s="17">
        <v>9925261.0</v>
      </c>
      <c r="G4950" s="17">
        <v>1.3770225E7</v>
      </c>
      <c r="H4950" s="17">
        <v>2.5683444E7</v>
      </c>
    </row>
    <row r="4951">
      <c r="A4951" s="7" t="s">
        <v>10421</v>
      </c>
      <c r="B4951" s="17" t="s">
        <v>10422</v>
      </c>
      <c r="C4951" s="17">
        <v>472.0</v>
      </c>
      <c r="D4951" s="17">
        <v>3.412801819E7</v>
      </c>
      <c r="E4951" s="17">
        <v>8472850.0</v>
      </c>
      <c r="F4951" s="17">
        <v>1.4776638E7</v>
      </c>
      <c r="G4951" s="17">
        <v>2.9796138E7</v>
      </c>
      <c r="H4951" s="17">
        <v>8.2836484E7</v>
      </c>
    </row>
    <row r="4952">
      <c r="A4952" s="7" t="s">
        <v>10423</v>
      </c>
      <c r="B4952" s="17" t="s">
        <v>10424</v>
      </c>
      <c r="C4952" s="17">
        <v>2304.0</v>
      </c>
      <c r="D4952" s="17">
        <v>1.469342647E7</v>
      </c>
      <c r="E4952" s="17">
        <v>4587431.0</v>
      </c>
      <c r="F4952" s="17">
        <v>7133141.0</v>
      </c>
      <c r="G4952" s="17">
        <v>1.252344E7</v>
      </c>
      <c r="H4952" s="17">
        <v>2.5730116E7</v>
      </c>
    </row>
    <row r="4953">
      <c r="A4953" s="7" t="s">
        <v>10425</v>
      </c>
      <c r="B4953" s="17" t="s">
        <v>10426</v>
      </c>
      <c r="C4953" s="17">
        <v>1.0</v>
      </c>
      <c r="D4953" s="17">
        <v>5005871.0</v>
      </c>
      <c r="E4953" s="17">
        <v>5005871.0</v>
      </c>
      <c r="F4953" s="17">
        <v>5005871.0</v>
      </c>
      <c r="G4953" s="17">
        <v>5005871.0</v>
      </c>
      <c r="H4953" s="17">
        <v>5005871.0</v>
      </c>
    </row>
    <row r="4954">
      <c r="A4954" s="7" t="s">
        <v>10427</v>
      </c>
      <c r="B4954" s="17" t="s">
        <v>10428</v>
      </c>
      <c r="C4954" s="17">
        <v>306.0</v>
      </c>
      <c r="D4954" s="17">
        <v>9556666.382</v>
      </c>
      <c r="E4954" s="17">
        <v>2419151.0</v>
      </c>
      <c r="F4954" s="17">
        <v>4594915.0</v>
      </c>
      <c r="G4954" s="17">
        <v>8015048.0</v>
      </c>
      <c r="H4954" s="17">
        <v>1.7807627E7</v>
      </c>
    </row>
    <row r="4955">
      <c r="A4955" s="7" t="s">
        <v>10429</v>
      </c>
      <c r="B4955" s="17" t="s">
        <v>10430</v>
      </c>
      <c r="C4955" s="17">
        <v>1303.0</v>
      </c>
      <c r="D4955" s="17">
        <v>5092175.021</v>
      </c>
      <c r="E4955" s="17">
        <v>1311000.0</v>
      </c>
      <c r="F4955" s="17">
        <v>2435000.0</v>
      </c>
      <c r="G4955" s="17">
        <v>4203395.0</v>
      </c>
      <c r="H4955" s="17">
        <v>8899331.0</v>
      </c>
    </row>
    <row r="4956">
      <c r="A4956" s="7" t="s">
        <v>10431</v>
      </c>
      <c r="B4956" s="17" t="s">
        <v>10432</v>
      </c>
      <c r="C4956" s="17">
        <v>7602.0</v>
      </c>
      <c r="D4956" s="17">
        <v>5297378.324</v>
      </c>
      <c r="E4956" s="17">
        <v>2031000.0</v>
      </c>
      <c r="F4956" s="17">
        <v>3059931.0</v>
      </c>
      <c r="G4956" s="17">
        <v>4452583.0</v>
      </c>
      <c r="H4956" s="17">
        <v>8000000.0</v>
      </c>
    </row>
    <row r="4957">
      <c r="A4957" s="7" t="s">
        <v>10433</v>
      </c>
      <c r="B4957" s="17" t="s">
        <v>10434</v>
      </c>
      <c r="C4957" s="17">
        <v>2.0</v>
      </c>
      <c r="D4957" s="17">
        <v>2576548.0</v>
      </c>
      <c r="E4957" s="17">
        <v>1876781.0</v>
      </c>
      <c r="F4957" s="17">
        <v>1876781.0</v>
      </c>
      <c r="G4957" s="17">
        <v>3276315.0</v>
      </c>
      <c r="H4957" s="17">
        <v>3276315.0</v>
      </c>
    </row>
    <row r="4958">
      <c r="A4958" s="7" t="s">
        <v>10435</v>
      </c>
      <c r="B4958" s="17" t="s">
        <v>10436</v>
      </c>
      <c r="C4958" s="17">
        <v>61.0</v>
      </c>
      <c r="D4958" s="17">
        <v>4563558.59</v>
      </c>
      <c r="E4958" s="17">
        <v>2140000.0</v>
      </c>
      <c r="F4958" s="17">
        <v>3255826.0</v>
      </c>
      <c r="G4958" s="17">
        <v>5969477.0</v>
      </c>
      <c r="H4958" s="17">
        <v>7480000.0</v>
      </c>
    </row>
    <row r="4959">
      <c r="A4959" s="7" t="s">
        <v>10437</v>
      </c>
      <c r="B4959" s="17" t="s">
        <v>10438</v>
      </c>
      <c r="C4959" s="17">
        <v>1515.0</v>
      </c>
      <c r="D4959" s="17">
        <v>5037985.982</v>
      </c>
      <c r="E4959" s="17">
        <v>1629617.0</v>
      </c>
      <c r="F4959" s="17">
        <v>2786000.0</v>
      </c>
      <c r="G4959" s="17">
        <v>4644312.0</v>
      </c>
      <c r="H4959" s="17">
        <v>8580113.0</v>
      </c>
    </row>
    <row r="4960">
      <c r="A4960" s="7" t="s">
        <v>10439</v>
      </c>
      <c r="B4960" s="17" t="s">
        <v>10440</v>
      </c>
      <c r="C4960" s="17">
        <v>12274.0</v>
      </c>
      <c r="D4960" s="17">
        <v>3834160.808</v>
      </c>
      <c r="E4960" s="17">
        <v>2131079.0</v>
      </c>
      <c r="F4960" s="17">
        <v>3055100.0</v>
      </c>
      <c r="G4960" s="17">
        <v>4140056.0</v>
      </c>
      <c r="H4960" s="17">
        <v>6186197.0</v>
      </c>
    </row>
    <row r="4961">
      <c r="A4961" s="7" t="s">
        <v>10441</v>
      </c>
      <c r="B4961" s="17" t="s">
        <v>10442</v>
      </c>
      <c r="C4961" s="17">
        <v>2.0</v>
      </c>
      <c r="D4961" s="17">
        <v>1.59763855E7</v>
      </c>
      <c r="E4961" s="17">
        <v>3257621.0</v>
      </c>
      <c r="F4961" s="17">
        <v>3257621.0</v>
      </c>
      <c r="G4961" s="17">
        <v>2.869515E7</v>
      </c>
      <c r="H4961" s="17">
        <v>2.869515E7</v>
      </c>
    </row>
    <row r="4962">
      <c r="A4962" s="7" t="s">
        <v>10443</v>
      </c>
      <c r="B4962" s="17" t="s">
        <v>10444</v>
      </c>
      <c r="C4962" s="17">
        <v>5.0</v>
      </c>
      <c r="D4962" s="17">
        <v>1.26704196E7</v>
      </c>
      <c r="E4962" s="17">
        <v>2055500.0</v>
      </c>
      <c r="F4962" s="17">
        <v>2084000.0</v>
      </c>
      <c r="G4962" s="17">
        <v>4755598.0</v>
      </c>
      <c r="H4962" s="17">
        <v>5.3125E7</v>
      </c>
    </row>
    <row r="4963">
      <c r="A4963" s="7" t="s">
        <v>10445</v>
      </c>
      <c r="B4963" s="17" t="s">
        <v>10446</v>
      </c>
      <c r="C4963" s="17">
        <v>93.0</v>
      </c>
      <c r="D4963" s="17">
        <v>4976111.968</v>
      </c>
      <c r="E4963" s="17">
        <v>2226592.0</v>
      </c>
      <c r="F4963" s="17">
        <v>3110000.0</v>
      </c>
      <c r="G4963" s="17">
        <v>7159085.0</v>
      </c>
      <c r="H4963" s="17">
        <v>1.0472782E7</v>
      </c>
    </row>
    <row r="4964">
      <c r="A4964" s="7" t="s">
        <v>10447</v>
      </c>
      <c r="B4964" s="17" t="s">
        <v>10448</v>
      </c>
      <c r="C4964" s="17">
        <v>173.0</v>
      </c>
      <c r="D4964" s="17">
        <v>4384119.676</v>
      </c>
      <c r="E4964" s="17">
        <v>1909000.0</v>
      </c>
      <c r="F4964" s="17">
        <v>3007308.0</v>
      </c>
      <c r="G4964" s="17">
        <v>5134500.0</v>
      </c>
      <c r="H4964" s="17">
        <v>9691596.0</v>
      </c>
    </row>
    <row r="4965">
      <c r="A4965" s="7" t="s">
        <v>10449</v>
      </c>
      <c r="B4965" s="17" t="s">
        <v>10450</v>
      </c>
      <c r="C4965" s="17">
        <v>35.0</v>
      </c>
      <c r="D4965" s="17">
        <v>3546950.371</v>
      </c>
      <c r="E4965" s="17">
        <v>1912772.0</v>
      </c>
      <c r="F4965" s="17">
        <v>2458197.0</v>
      </c>
      <c r="G4965" s="17">
        <v>4363480.0</v>
      </c>
      <c r="H4965" s="17">
        <v>6772780.0</v>
      </c>
    </row>
    <row r="4966">
      <c r="A4966" s="7" t="s">
        <v>10451</v>
      </c>
      <c r="B4966" s="17" t="s">
        <v>10452</v>
      </c>
      <c r="C4966" s="17">
        <v>64.0</v>
      </c>
      <c r="D4966" s="17">
        <v>7442770.188</v>
      </c>
      <c r="E4966" s="17">
        <v>3293869.0</v>
      </c>
      <c r="F4966" s="17">
        <v>5986989.0</v>
      </c>
      <c r="G4966" s="17">
        <v>9215681.0</v>
      </c>
      <c r="H4966" s="17">
        <v>1.430721E7</v>
      </c>
    </row>
    <row r="4967">
      <c r="A4967" s="7" t="s">
        <v>10453</v>
      </c>
      <c r="B4967" s="17" t="s">
        <v>10454</v>
      </c>
      <c r="C4967" s="17">
        <v>195.0</v>
      </c>
      <c r="D4967" s="17">
        <v>2988707.118</v>
      </c>
      <c r="E4967" s="17">
        <v>1000000.0</v>
      </c>
      <c r="F4967" s="17">
        <v>1625111.0</v>
      </c>
      <c r="G4967" s="17">
        <v>3438000.0</v>
      </c>
      <c r="H4967" s="17">
        <v>5583000.0</v>
      </c>
    </row>
    <row r="4968">
      <c r="A4968" s="7" t="s">
        <v>10455</v>
      </c>
      <c r="B4968" s="17" t="s">
        <v>10456</v>
      </c>
      <c r="C4968" s="17">
        <v>1050.0</v>
      </c>
      <c r="D4968" s="17">
        <v>4441092.983</v>
      </c>
      <c r="E4968" s="17">
        <v>2230000.0</v>
      </c>
      <c r="F4968" s="17">
        <v>3290431.0</v>
      </c>
      <c r="G4968" s="17">
        <v>4814443.0</v>
      </c>
      <c r="H4968" s="17">
        <v>7405448.0</v>
      </c>
    </row>
    <row r="4969">
      <c r="A4969" s="7" t="s">
        <v>10457</v>
      </c>
      <c r="B4969" s="17" t="s">
        <v>10458</v>
      </c>
      <c r="C4969" s="17">
        <v>1.0</v>
      </c>
      <c r="D4969" s="17">
        <v>7026005.0</v>
      </c>
      <c r="E4969" s="17">
        <v>7026005.0</v>
      </c>
      <c r="F4969" s="17">
        <v>7026005.0</v>
      </c>
      <c r="G4969" s="17">
        <v>7026005.0</v>
      </c>
      <c r="H4969" s="17">
        <v>7026005.0</v>
      </c>
    </row>
    <row r="4970">
      <c r="A4970" s="7" t="s">
        <v>10459</v>
      </c>
      <c r="B4970" s="17" t="s">
        <v>10460</v>
      </c>
      <c r="C4970" s="17">
        <v>2.0</v>
      </c>
      <c r="D4970" s="17">
        <v>6971885.5</v>
      </c>
      <c r="E4970" s="17">
        <v>3990173.0</v>
      </c>
      <c r="F4970" s="17">
        <v>3990173.0</v>
      </c>
      <c r="G4970" s="17">
        <v>9953598.0</v>
      </c>
      <c r="H4970" s="17">
        <v>9953598.0</v>
      </c>
    </row>
    <row r="4971">
      <c r="A4971" s="7" t="s">
        <v>10461</v>
      </c>
      <c r="B4971" s="17" t="s">
        <v>10462</v>
      </c>
      <c r="C4971" s="17">
        <v>1.0</v>
      </c>
      <c r="D4971" s="17">
        <v>2730543.0</v>
      </c>
      <c r="E4971" s="17">
        <v>2730543.0</v>
      </c>
      <c r="F4971" s="17">
        <v>2730543.0</v>
      </c>
      <c r="G4971" s="17">
        <v>2730543.0</v>
      </c>
      <c r="H4971" s="17">
        <v>2730543.0</v>
      </c>
    </row>
    <row r="4972">
      <c r="A4972" s="7" t="s">
        <v>10463</v>
      </c>
      <c r="B4972" s="17" t="s">
        <v>10464</v>
      </c>
      <c r="C4972" s="17">
        <v>2.0</v>
      </c>
      <c r="D4972" s="17">
        <v>2632862.5</v>
      </c>
      <c r="E4972" s="17">
        <v>1624000.0</v>
      </c>
      <c r="F4972" s="17">
        <v>1624000.0</v>
      </c>
      <c r="G4972" s="17">
        <v>3641725.0</v>
      </c>
      <c r="H4972" s="17">
        <v>3641725.0</v>
      </c>
    </row>
    <row r="4973">
      <c r="A4973" s="7" t="s">
        <v>10465</v>
      </c>
      <c r="B4973" s="17" t="s">
        <v>10466</v>
      </c>
      <c r="C4973" s="17">
        <v>1.0</v>
      </c>
      <c r="D4973" s="17">
        <v>5353400.0</v>
      </c>
      <c r="E4973" s="17">
        <v>5353400.0</v>
      </c>
      <c r="F4973" s="17">
        <v>5353400.0</v>
      </c>
      <c r="G4973" s="17">
        <v>5353400.0</v>
      </c>
      <c r="H4973" s="17">
        <v>5353400.0</v>
      </c>
    </row>
    <row r="4974">
      <c r="A4974" s="7" t="s">
        <v>10467</v>
      </c>
      <c r="B4974" s="17" t="s">
        <v>10468</v>
      </c>
      <c r="C4974" s="17">
        <v>1.0</v>
      </c>
      <c r="D4974" s="17">
        <v>3.7615371E7</v>
      </c>
      <c r="E4974" s="17">
        <v>3.7615371E7</v>
      </c>
      <c r="F4974" s="17">
        <v>3.7615371E7</v>
      </c>
      <c r="G4974" s="17">
        <v>3.7615371E7</v>
      </c>
      <c r="H4974" s="17">
        <v>3.7615371E7</v>
      </c>
    </row>
    <row r="4975">
      <c r="A4975" s="7" t="s">
        <v>10469</v>
      </c>
      <c r="B4975" s="17" t="s">
        <v>10470</v>
      </c>
      <c r="C4975" s="17">
        <v>2.0</v>
      </c>
      <c r="D4975" s="17">
        <v>3683021.5</v>
      </c>
      <c r="E4975" s="17">
        <v>2892808.0</v>
      </c>
      <c r="F4975" s="17">
        <v>2892808.0</v>
      </c>
      <c r="G4975" s="17">
        <v>4473235.0</v>
      </c>
      <c r="H4975" s="17">
        <v>4473235.0</v>
      </c>
    </row>
    <row r="4976">
      <c r="A4976" s="7" t="s">
        <v>10471</v>
      </c>
      <c r="B4976" s="17" t="s">
        <v>10472</v>
      </c>
      <c r="C4976" s="17">
        <v>2.0</v>
      </c>
      <c r="D4976" s="17">
        <v>5.101511E7</v>
      </c>
      <c r="E4976" s="17">
        <v>1.5068051E7</v>
      </c>
      <c r="F4976" s="17">
        <v>1.5068051E7</v>
      </c>
      <c r="G4976" s="17">
        <v>8.6962169E7</v>
      </c>
      <c r="H4976" s="17">
        <v>8.6962169E7</v>
      </c>
    </row>
    <row r="4977">
      <c r="A4977" s="7" t="s">
        <v>10473</v>
      </c>
      <c r="B4977" s="17" t="s">
        <v>10474</v>
      </c>
      <c r="C4977" s="17">
        <v>27.0</v>
      </c>
      <c r="D4977" s="17">
        <v>4.098658E7</v>
      </c>
      <c r="E4977" s="17">
        <v>5068700.0</v>
      </c>
      <c r="F4977" s="17">
        <v>6954920.0</v>
      </c>
      <c r="G4977" s="17">
        <v>1.443668E7</v>
      </c>
      <c r="H4977" s="17">
        <v>3.04899E7</v>
      </c>
    </row>
    <row r="4978">
      <c r="A4978" s="7" t="s">
        <v>10475</v>
      </c>
      <c r="B4978" s="17" t="s">
        <v>580</v>
      </c>
      <c r="C4978" s="17">
        <v>7.0</v>
      </c>
      <c r="D4978" s="17">
        <v>8654849.857</v>
      </c>
      <c r="E4978" s="17">
        <v>4575772.0</v>
      </c>
      <c r="F4978" s="17">
        <v>5927115.0</v>
      </c>
      <c r="G4978" s="17">
        <v>1.3690038E7</v>
      </c>
      <c r="H4978" s="17">
        <v>1.5759373E7</v>
      </c>
    </row>
    <row r="4979">
      <c r="A4979" s="7" t="s">
        <v>10476</v>
      </c>
      <c r="B4979" s="17" t="s">
        <v>10477</v>
      </c>
      <c r="C4979" s="17">
        <v>464.0</v>
      </c>
      <c r="D4979" s="17">
        <v>1.810668066E7</v>
      </c>
      <c r="E4979" s="17">
        <v>6567114.0</v>
      </c>
      <c r="F4979" s="17">
        <v>1.0652551E7</v>
      </c>
      <c r="G4979" s="17">
        <v>2.05826E7</v>
      </c>
      <c r="H4979" s="17">
        <v>3.8998136E7</v>
      </c>
    </row>
    <row r="4980">
      <c r="A4980" s="7" t="s">
        <v>10478</v>
      </c>
      <c r="B4980" s="17" t="s">
        <v>10479</v>
      </c>
      <c r="C4980" s="17">
        <v>8.0</v>
      </c>
      <c r="D4980" s="17">
        <v>1.40110165E7</v>
      </c>
      <c r="E4980" s="17">
        <v>5753105.0</v>
      </c>
      <c r="F4980" s="17">
        <v>1.1419439E7</v>
      </c>
      <c r="G4980" s="17">
        <v>1.57775E7</v>
      </c>
      <c r="H4980" s="17">
        <v>2.739689E7</v>
      </c>
    </row>
    <row r="4981">
      <c r="A4981" s="7" t="s">
        <v>10480</v>
      </c>
      <c r="B4981" s="17" t="s">
        <v>10481</v>
      </c>
      <c r="C4981" s="17">
        <v>33.0</v>
      </c>
      <c r="D4981" s="17">
        <v>2.646565994E7</v>
      </c>
      <c r="E4981" s="17">
        <v>7257399.0</v>
      </c>
      <c r="F4981" s="17">
        <v>1.0440522E7</v>
      </c>
      <c r="G4981" s="17">
        <v>2.1469E7</v>
      </c>
      <c r="H4981" s="17">
        <v>7.8619575E7</v>
      </c>
    </row>
    <row r="4982">
      <c r="A4982" s="7" t="s">
        <v>10482</v>
      </c>
      <c r="B4982" s="17" t="s">
        <v>10483</v>
      </c>
      <c r="C4982" s="17">
        <v>318.0</v>
      </c>
      <c r="D4982" s="17">
        <v>2.209841695E7</v>
      </c>
      <c r="E4982" s="17">
        <v>5758645.0</v>
      </c>
      <c r="F4982" s="17">
        <v>9503385.0</v>
      </c>
      <c r="G4982" s="17">
        <v>1.898495E7</v>
      </c>
      <c r="H4982" s="17">
        <v>4.7918599E7</v>
      </c>
    </row>
    <row r="4983">
      <c r="A4983" s="7" t="s">
        <v>10484</v>
      </c>
      <c r="B4983" s="17" t="s">
        <v>10485</v>
      </c>
      <c r="C4983" s="17">
        <v>91.0</v>
      </c>
      <c r="D4983" s="17">
        <v>2.676525463E7</v>
      </c>
      <c r="E4983" s="17">
        <v>5539593.0</v>
      </c>
      <c r="F4983" s="17">
        <v>1.1447964E7</v>
      </c>
      <c r="G4983" s="17">
        <v>2.3654805E7</v>
      </c>
      <c r="H4983" s="17">
        <v>6.3853537E7</v>
      </c>
    </row>
    <row r="4984">
      <c r="A4984" s="7" t="s">
        <v>10486</v>
      </c>
      <c r="B4984" s="17" t="s">
        <v>10487</v>
      </c>
      <c r="C4984" s="17">
        <v>2.0</v>
      </c>
      <c r="D4984" s="17">
        <v>2370997.5</v>
      </c>
      <c r="E4984" s="17">
        <v>2367355.0</v>
      </c>
      <c r="F4984" s="17">
        <v>2367355.0</v>
      </c>
      <c r="G4984" s="17">
        <v>2374640.0</v>
      </c>
      <c r="H4984" s="17">
        <v>2374640.0</v>
      </c>
    </row>
    <row r="4985">
      <c r="A4985" s="7" t="s">
        <v>10488</v>
      </c>
      <c r="B4985" s="17" t="s">
        <v>10489</v>
      </c>
      <c r="C4985" s="17">
        <v>1.0</v>
      </c>
      <c r="D4985" s="17">
        <v>1.2011926E7</v>
      </c>
      <c r="E4985" s="17">
        <v>1.2011926E7</v>
      </c>
      <c r="F4985" s="17">
        <v>1.2011926E7</v>
      </c>
      <c r="G4985" s="17">
        <v>1.2011926E7</v>
      </c>
      <c r="H4985" s="17">
        <v>1.2011926E7</v>
      </c>
    </row>
    <row r="4986">
      <c r="A4986" s="7" t="s">
        <v>10490</v>
      </c>
      <c r="B4986" s="17" t="s">
        <v>10491</v>
      </c>
      <c r="C4986" s="17">
        <v>1.0</v>
      </c>
      <c r="D4986" s="17">
        <v>7475408.0</v>
      </c>
      <c r="E4986" s="17">
        <v>7475408.0</v>
      </c>
      <c r="F4986" s="17">
        <v>7475408.0</v>
      </c>
      <c r="G4986" s="17">
        <v>7475408.0</v>
      </c>
      <c r="H4986" s="17">
        <v>7475408.0</v>
      </c>
    </row>
    <row r="4987">
      <c r="A4987" s="7" t="s">
        <v>10492</v>
      </c>
      <c r="B4987" s="17" t="s">
        <v>10493</v>
      </c>
      <c r="C4987" s="17">
        <v>1.0</v>
      </c>
      <c r="D4987" s="17">
        <v>1.1147005E7</v>
      </c>
      <c r="E4987" s="17">
        <v>1.1147005E7</v>
      </c>
      <c r="F4987" s="17">
        <v>1.1147005E7</v>
      </c>
      <c r="G4987" s="17">
        <v>1.1147005E7</v>
      </c>
      <c r="H4987" s="17">
        <v>1.1147005E7</v>
      </c>
    </row>
    <row r="4988">
      <c r="A4988" s="7" t="s">
        <v>10494</v>
      </c>
      <c r="B4988" s="17" t="s">
        <v>10495</v>
      </c>
      <c r="C4988" s="17">
        <v>1.0</v>
      </c>
      <c r="D4988" s="17">
        <v>2246112.0</v>
      </c>
      <c r="E4988" s="17">
        <v>2246112.0</v>
      </c>
      <c r="F4988" s="17">
        <v>2246112.0</v>
      </c>
      <c r="G4988" s="17">
        <v>2246112.0</v>
      </c>
      <c r="H4988" s="17">
        <v>2246112.0</v>
      </c>
    </row>
    <row r="4989">
      <c r="A4989" s="7" t="s">
        <v>10496</v>
      </c>
      <c r="B4989" s="17" t="s">
        <v>10497</v>
      </c>
      <c r="C4989" s="17">
        <v>2.0</v>
      </c>
      <c r="D4989" s="17">
        <v>2717118.5</v>
      </c>
      <c r="E4989" s="17">
        <v>2538000.0</v>
      </c>
      <c r="F4989" s="17">
        <v>2538000.0</v>
      </c>
      <c r="G4989" s="17">
        <v>2896237.0</v>
      </c>
      <c r="H4989" s="17">
        <v>2896237.0</v>
      </c>
    </row>
    <row r="4990">
      <c r="A4990" s="7" t="s">
        <v>10498</v>
      </c>
      <c r="B4990" s="17" t="s">
        <v>10499</v>
      </c>
      <c r="C4990" s="17">
        <v>2.0</v>
      </c>
      <c r="D4990" s="17">
        <v>5112670.5</v>
      </c>
      <c r="E4990" s="17">
        <v>4176341.0</v>
      </c>
      <c r="F4990" s="17">
        <v>4176341.0</v>
      </c>
      <c r="G4990" s="17">
        <v>6049000.0</v>
      </c>
      <c r="H4990" s="17">
        <v>6049000.0</v>
      </c>
    </row>
    <row r="4991">
      <c r="A4991" s="7" t="s">
        <v>10500</v>
      </c>
      <c r="B4991" s="17" t="s">
        <v>10503</v>
      </c>
      <c r="C4991" s="17">
        <v>1.0</v>
      </c>
      <c r="D4991" s="17">
        <v>6.9689489E7</v>
      </c>
      <c r="E4991" s="17">
        <v>6.9689489E7</v>
      </c>
      <c r="F4991" s="17">
        <v>6.9689489E7</v>
      </c>
      <c r="G4991" s="17">
        <v>6.9689489E7</v>
      </c>
      <c r="H4991" s="17">
        <v>6.9689489E7</v>
      </c>
    </row>
    <row r="4992">
      <c r="A4992" s="7" t="s">
        <v>10504</v>
      </c>
      <c r="B4992" s="17" t="s">
        <v>598</v>
      </c>
      <c r="C4992" s="17">
        <v>1.0</v>
      </c>
      <c r="D4992" s="17">
        <v>1782458.0</v>
      </c>
      <c r="E4992" s="17">
        <v>1782458.0</v>
      </c>
      <c r="F4992" s="17">
        <v>1782458.0</v>
      </c>
      <c r="G4992" s="17">
        <v>1782458.0</v>
      </c>
      <c r="H4992" s="17">
        <v>1782458.0</v>
      </c>
    </row>
    <row r="4993">
      <c r="A4993" s="7" t="s">
        <v>10505</v>
      </c>
      <c r="B4993" s="17" t="s">
        <v>605</v>
      </c>
      <c r="C4993" s="17">
        <v>1.0</v>
      </c>
      <c r="D4993" s="17">
        <v>6855540.0</v>
      </c>
      <c r="E4993" s="17">
        <v>6855540.0</v>
      </c>
      <c r="F4993" s="17">
        <v>6855540.0</v>
      </c>
      <c r="G4993" s="17">
        <v>6855540.0</v>
      </c>
      <c r="H4993" s="17">
        <v>6855540.0</v>
      </c>
    </row>
    <row r="4994">
      <c r="A4994" s="7" t="s">
        <v>10506</v>
      </c>
      <c r="B4994" s="17" t="s">
        <v>10507</v>
      </c>
      <c r="C4994" s="17">
        <v>2.0</v>
      </c>
      <c r="D4994" s="17">
        <v>4.02592825E7</v>
      </c>
      <c r="E4994" s="17">
        <v>1.47301E7</v>
      </c>
      <c r="F4994" s="17">
        <v>1.47301E7</v>
      </c>
      <c r="G4994" s="17">
        <v>6.5788465E7</v>
      </c>
      <c r="H4994" s="17">
        <v>6.5788465E7</v>
      </c>
    </row>
    <row r="4995">
      <c r="A4995" s="7" t="s">
        <v>10510</v>
      </c>
      <c r="B4995" s="17" t="s">
        <v>623</v>
      </c>
      <c r="C4995" s="17">
        <v>1.0</v>
      </c>
      <c r="D4995" s="17">
        <v>4823424.0</v>
      </c>
      <c r="E4995" s="17">
        <v>4823424.0</v>
      </c>
      <c r="F4995" s="17">
        <v>4823424.0</v>
      </c>
      <c r="G4995" s="17">
        <v>4823424.0</v>
      </c>
      <c r="H4995" s="17">
        <v>4823424.0</v>
      </c>
    </row>
    <row r="4996">
      <c r="A4996" s="7" t="s">
        <v>10511</v>
      </c>
      <c r="B4996" s="17" t="s">
        <v>638</v>
      </c>
      <c r="C4996" s="17">
        <v>5.0</v>
      </c>
      <c r="D4996" s="17">
        <v>3.24223378E7</v>
      </c>
      <c r="E4996" s="17">
        <v>1.8472652E7</v>
      </c>
      <c r="F4996" s="17">
        <v>2.0079384E7</v>
      </c>
      <c r="G4996" s="17">
        <v>5.5548701E7</v>
      </c>
      <c r="H4996" s="17">
        <v>6.3333058E7</v>
      </c>
    </row>
    <row r="4997">
      <c r="A4997" s="7" t="s">
        <v>10512</v>
      </c>
      <c r="B4997" s="17" t="s">
        <v>10513</v>
      </c>
      <c r="C4997" s="17">
        <v>8.0</v>
      </c>
      <c r="D4997" s="17">
        <v>1.020674188E7</v>
      </c>
      <c r="E4997" s="17">
        <v>3953273.0</v>
      </c>
      <c r="F4997" s="17">
        <v>5779468.0</v>
      </c>
      <c r="G4997" s="17">
        <v>1.376235E7</v>
      </c>
      <c r="H4997" s="17">
        <v>2.3859311E7</v>
      </c>
    </row>
    <row r="4998">
      <c r="A4998" s="7" t="s">
        <v>10514</v>
      </c>
      <c r="B4998" s="17" t="s">
        <v>10515</v>
      </c>
      <c r="C4998" s="17">
        <v>2.0</v>
      </c>
      <c r="D4998" s="17">
        <v>2.24296655E7</v>
      </c>
      <c r="E4998" s="17">
        <v>7749609.0</v>
      </c>
      <c r="F4998" s="17">
        <v>7749609.0</v>
      </c>
      <c r="G4998" s="17">
        <v>3.7109722E7</v>
      </c>
      <c r="H4998" s="17">
        <v>3.7109722E7</v>
      </c>
    </row>
    <row r="4999">
      <c r="A4999" s="7" t="s">
        <v>10516</v>
      </c>
      <c r="B4999" s="17" t="s">
        <v>10517</v>
      </c>
      <c r="C4999" s="17">
        <v>1.0</v>
      </c>
      <c r="D4999" s="17">
        <v>4603806.0</v>
      </c>
      <c r="E4999" s="17">
        <v>4603806.0</v>
      </c>
      <c r="F4999" s="17">
        <v>4603806.0</v>
      </c>
      <c r="G4999" s="17">
        <v>4603806.0</v>
      </c>
      <c r="H4999" s="17">
        <v>4603806.0</v>
      </c>
    </row>
    <row r="5000">
      <c r="A5000" s="7" t="s">
        <v>10518</v>
      </c>
      <c r="B5000" s="17" t="s">
        <v>10519</v>
      </c>
      <c r="C5000" s="17">
        <v>21.0</v>
      </c>
      <c r="D5000" s="17">
        <v>6388120.0</v>
      </c>
      <c r="E5000" s="17">
        <v>2768374.0</v>
      </c>
      <c r="F5000" s="17">
        <v>3831139.0</v>
      </c>
      <c r="G5000" s="17">
        <v>8144788.0</v>
      </c>
      <c r="H5000" s="17">
        <v>1.1355198E7</v>
      </c>
    </row>
    <row r="5001">
      <c r="A5001" s="7" t="s">
        <v>10520</v>
      </c>
      <c r="B5001" s="17" t="s">
        <v>10521</v>
      </c>
      <c r="C5001" s="17">
        <v>30.0</v>
      </c>
      <c r="D5001" s="17">
        <v>1.36652635E7</v>
      </c>
      <c r="E5001" s="17">
        <v>4176271.0</v>
      </c>
      <c r="F5001" s="17">
        <v>5661585.0</v>
      </c>
      <c r="G5001" s="17">
        <v>2.0251579E7</v>
      </c>
      <c r="H5001" s="17">
        <v>3.1001042E7</v>
      </c>
    </row>
    <row r="5002">
      <c r="A5002" s="7" t="s">
        <v>10522</v>
      </c>
      <c r="B5002" s="17" t="s">
        <v>10523</v>
      </c>
      <c r="C5002" s="17">
        <v>2.0</v>
      </c>
      <c r="D5002" s="17">
        <v>1.13123425E7</v>
      </c>
      <c r="E5002" s="17">
        <v>4134401.0</v>
      </c>
      <c r="F5002" s="17">
        <v>4134401.0</v>
      </c>
      <c r="G5002" s="17">
        <v>1.8490284E7</v>
      </c>
      <c r="H5002" s="17">
        <v>1.8490284E7</v>
      </c>
    </row>
    <row r="5003">
      <c r="A5003" s="7" t="s">
        <v>10524</v>
      </c>
      <c r="B5003" s="17" t="s">
        <v>10525</v>
      </c>
      <c r="C5003" s="17">
        <v>7.0</v>
      </c>
      <c r="D5003" s="17">
        <v>8790991.0</v>
      </c>
      <c r="E5003" s="17">
        <v>6547226.0</v>
      </c>
      <c r="F5003" s="17">
        <v>1.0360605E7</v>
      </c>
      <c r="G5003" s="17">
        <v>1.1662847E7</v>
      </c>
      <c r="H5003" s="17">
        <v>1.20003E7</v>
      </c>
    </row>
    <row r="5004">
      <c r="A5004" s="7" t="s">
        <v>10526</v>
      </c>
      <c r="B5004" s="17" t="s">
        <v>10527</v>
      </c>
      <c r="C5004" s="17">
        <v>5.0</v>
      </c>
      <c r="D5004" s="17">
        <v>4631920.8</v>
      </c>
      <c r="E5004" s="17">
        <v>3539000.0</v>
      </c>
      <c r="F5004" s="17">
        <v>3987789.0</v>
      </c>
      <c r="G5004" s="17">
        <v>6039893.0</v>
      </c>
      <c r="H5004" s="17">
        <v>6948210.0</v>
      </c>
    </row>
    <row r="5005">
      <c r="A5005" s="7" t="s">
        <v>10528</v>
      </c>
      <c r="B5005" s="17" t="s">
        <v>10529</v>
      </c>
      <c r="C5005" s="17">
        <v>3.0</v>
      </c>
      <c r="D5005" s="17">
        <v>1532037.333</v>
      </c>
      <c r="E5005" s="17">
        <v>1000000.0</v>
      </c>
      <c r="F5005" s="17">
        <v>1000000.0</v>
      </c>
      <c r="G5005" s="17">
        <v>2596112.0</v>
      </c>
      <c r="H5005" s="17">
        <v>2596112.0</v>
      </c>
    </row>
    <row r="5006">
      <c r="A5006" s="7" t="s">
        <v>10531</v>
      </c>
      <c r="B5006" s="17" t="s">
        <v>10533</v>
      </c>
      <c r="C5006" s="17">
        <v>1.0</v>
      </c>
      <c r="D5006" s="17">
        <v>8216153.0</v>
      </c>
      <c r="E5006" s="17">
        <v>8216153.0</v>
      </c>
      <c r="F5006" s="17">
        <v>8216153.0</v>
      </c>
      <c r="G5006" s="17">
        <v>8216153.0</v>
      </c>
      <c r="H5006" s="17">
        <v>8216153.0</v>
      </c>
    </row>
    <row r="5007">
      <c r="A5007" s="7" t="s">
        <v>10534</v>
      </c>
      <c r="B5007" s="17" t="s">
        <v>10535</v>
      </c>
      <c r="C5007" s="17">
        <v>1.0</v>
      </c>
      <c r="D5007" s="17">
        <v>2833000.0</v>
      </c>
      <c r="E5007" s="17">
        <v>2833000.0</v>
      </c>
      <c r="F5007" s="17">
        <v>2833000.0</v>
      </c>
      <c r="G5007" s="17">
        <v>2833000.0</v>
      </c>
      <c r="H5007" s="17">
        <v>2833000.0</v>
      </c>
    </row>
    <row r="5008">
      <c r="A5008" s="7" t="s">
        <v>10536</v>
      </c>
      <c r="B5008" s="17" t="s">
        <v>10537</v>
      </c>
      <c r="C5008" s="17">
        <v>1.0</v>
      </c>
      <c r="D5008" s="17">
        <v>6717666.0</v>
      </c>
      <c r="E5008" s="17">
        <v>6717666.0</v>
      </c>
      <c r="F5008" s="17">
        <v>6717666.0</v>
      </c>
      <c r="G5008" s="17">
        <v>6717666.0</v>
      </c>
      <c r="H5008" s="17">
        <v>6717666.0</v>
      </c>
    </row>
    <row r="5009">
      <c r="A5009" s="7" t="s">
        <v>10538</v>
      </c>
      <c r="B5009" s="17" t="s">
        <v>10539</v>
      </c>
      <c r="C5009" s="17">
        <v>4.0</v>
      </c>
      <c r="D5009" s="17">
        <v>6088140.5</v>
      </c>
      <c r="E5009" s="17">
        <v>1841000.0</v>
      </c>
      <c r="F5009" s="17">
        <v>2702000.0</v>
      </c>
      <c r="G5009" s="17">
        <v>3748561.0</v>
      </c>
      <c r="H5009" s="17">
        <v>1.6061001E7</v>
      </c>
    </row>
    <row r="5010">
      <c r="A5010" s="7" t="s">
        <v>10542</v>
      </c>
      <c r="B5010" s="17" t="s">
        <v>10543</v>
      </c>
      <c r="C5010" s="17">
        <v>7.0</v>
      </c>
      <c r="D5010" s="17">
        <v>8975676.714</v>
      </c>
      <c r="E5010" s="17">
        <v>4698555.0</v>
      </c>
      <c r="F5010" s="17">
        <v>6847812.0</v>
      </c>
      <c r="G5010" s="17">
        <v>1.336E7</v>
      </c>
      <c r="H5010" s="17">
        <v>2.0441231E7</v>
      </c>
    </row>
    <row r="5011">
      <c r="A5011" s="7" t="s">
        <v>10544</v>
      </c>
      <c r="B5011" s="17" t="s">
        <v>10545</v>
      </c>
      <c r="C5011" s="17">
        <v>3.0</v>
      </c>
      <c r="D5011" s="17">
        <v>1.328358333E7</v>
      </c>
      <c r="E5011" s="17">
        <v>7016990.0</v>
      </c>
      <c r="F5011" s="17">
        <v>1.6270561E7</v>
      </c>
      <c r="G5011" s="17">
        <v>1.6563199E7</v>
      </c>
      <c r="H5011" s="17">
        <v>1.6563199E7</v>
      </c>
    </row>
    <row r="5012">
      <c r="A5012" s="7" t="s">
        <v>10546</v>
      </c>
      <c r="B5012" s="17" t="s">
        <v>10547</v>
      </c>
      <c r="C5012" s="17">
        <v>1.0</v>
      </c>
      <c r="D5012" s="17">
        <v>1.0318206E7</v>
      </c>
      <c r="E5012" s="17">
        <v>1.0318206E7</v>
      </c>
      <c r="F5012" s="17">
        <v>1.0318206E7</v>
      </c>
      <c r="G5012" s="17">
        <v>1.0318206E7</v>
      </c>
      <c r="H5012" s="17">
        <v>1.0318206E7</v>
      </c>
    </row>
    <row r="5013">
      <c r="A5013" s="7" t="s">
        <v>10548</v>
      </c>
      <c r="B5013" s="17" t="s">
        <v>10549</v>
      </c>
      <c r="C5013" s="17">
        <v>54.0</v>
      </c>
      <c r="D5013" s="17">
        <v>1.412337089E7</v>
      </c>
      <c r="E5013" s="17">
        <v>2800251.0</v>
      </c>
      <c r="F5013" s="17">
        <v>5859610.0</v>
      </c>
      <c r="G5013" s="17">
        <v>1.2848957E7</v>
      </c>
      <c r="H5013" s="17">
        <v>3.179388E7</v>
      </c>
    </row>
    <row r="5014">
      <c r="A5014" s="7" t="s">
        <v>10550</v>
      </c>
      <c r="B5014" s="17" t="s">
        <v>10551</v>
      </c>
      <c r="C5014" s="17">
        <v>4.0</v>
      </c>
      <c r="D5014" s="17">
        <v>2505517.0</v>
      </c>
      <c r="E5014" s="17">
        <v>1854445.0</v>
      </c>
      <c r="F5014" s="17">
        <v>2642799.0</v>
      </c>
      <c r="G5014" s="17">
        <v>2742794.0</v>
      </c>
      <c r="H5014" s="17">
        <v>2782030.0</v>
      </c>
    </row>
    <row r="5015">
      <c r="A5015" s="7" t="s">
        <v>10552</v>
      </c>
      <c r="B5015" s="17" t="s">
        <v>10553</v>
      </c>
      <c r="C5015" s="17">
        <v>476.0</v>
      </c>
      <c r="D5015" s="17">
        <v>5870745.128</v>
      </c>
      <c r="E5015" s="17">
        <v>3017253.0</v>
      </c>
      <c r="F5015" s="17">
        <v>4413617.0</v>
      </c>
      <c r="G5015" s="17">
        <v>6165500.0</v>
      </c>
      <c r="H5015" s="17">
        <v>1.0202E7</v>
      </c>
    </row>
    <row r="5016">
      <c r="A5016" s="7" t="s">
        <v>10554</v>
      </c>
      <c r="B5016" s="17" t="s">
        <v>10555</v>
      </c>
      <c r="C5016" s="17">
        <v>17.0</v>
      </c>
      <c r="D5016" s="17">
        <v>6541212.353</v>
      </c>
      <c r="E5016" s="17">
        <v>2712904.0</v>
      </c>
      <c r="F5016" s="17">
        <v>3279653.0</v>
      </c>
      <c r="G5016" s="17">
        <v>3847248.0</v>
      </c>
      <c r="H5016" s="17">
        <v>1.12415E7</v>
      </c>
    </row>
    <row r="5017">
      <c r="A5017" s="7" t="s">
        <v>10556</v>
      </c>
      <c r="B5017" s="17" t="s">
        <v>10557</v>
      </c>
      <c r="C5017" s="17">
        <v>307.0</v>
      </c>
      <c r="D5017" s="17">
        <v>5044718.827</v>
      </c>
      <c r="E5017" s="17">
        <v>2970798.0</v>
      </c>
      <c r="F5017" s="17">
        <v>4259286.0</v>
      </c>
      <c r="G5017" s="17">
        <v>5797514.0</v>
      </c>
      <c r="H5017" s="17">
        <v>8577022.0</v>
      </c>
    </row>
    <row r="5018">
      <c r="A5018" s="7" t="s">
        <v>10558</v>
      </c>
      <c r="B5018" s="17" t="s">
        <v>10559</v>
      </c>
      <c r="C5018" s="17">
        <v>12.0</v>
      </c>
      <c r="D5018" s="17">
        <v>3804881.25</v>
      </c>
      <c r="E5018" s="17">
        <v>2161103.0</v>
      </c>
      <c r="F5018" s="17">
        <v>2742794.0</v>
      </c>
      <c r="G5018" s="17">
        <v>3112769.0</v>
      </c>
      <c r="H5018" s="17">
        <v>8207037.0</v>
      </c>
    </row>
    <row r="5019">
      <c r="A5019" s="7" t="s">
        <v>10560</v>
      </c>
      <c r="B5019" s="17" t="s">
        <v>10561</v>
      </c>
      <c r="C5019" s="17">
        <v>247.0</v>
      </c>
      <c r="D5019" s="17">
        <v>6491657.085</v>
      </c>
      <c r="E5019" s="17">
        <v>2281500.0</v>
      </c>
      <c r="F5019" s="17">
        <v>3843706.0</v>
      </c>
      <c r="G5019" s="17">
        <v>6449340.0</v>
      </c>
      <c r="H5019" s="17">
        <v>1.4379878E7</v>
      </c>
    </row>
    <row r="5020">
      <c r="A5020" s="7" t="s">
        <v>10562</v>
      </c>
      <c r="B5020" s="17" t="s">
        <v>10563</v>
      </c>
      <c r="C5020" s="17">
        <v>85.0</v>
      </c>
      <c r="D5020" s="17">
        <v>5335515.953</v>
      </c>
      <c r="E5020" s="17">
        <v>2121700.0</v>
      </c>
      <c r="F5020" s="17">
        <v>3436528.0</v>
      </c>
      <c r="G5020" s="17">
        <v>5429390.0</v>
      </c>
      <c r="H5020" s="17">
        <v>8091240.0</v>
      </c>
    </row>
    <row r="5021">
      <c r="A5021" s="7" t="s">
        <v>10564</v>
      </c>
      <c r="B5021" s="17" t="s">
        <v>10565</v>
      </c>
      <c r="C5021" s="17">
        <v>1295.0</v>
      </c>
      <c r="D5021" s="17">
        <v>6110942.62</v>
      </c>
      <c r="E5021" s="17">
        <v>2166500.0</v>
      </c>
      <c r="F5021" s="17">
        <v>3568000.0</v>
      </c>
      <c r="G5021" s="17">
        <v>6051680.0</v>
      </c>
      <c r="H5021" s="17">
        <v>1.1704704E7</v>
      </c>
    </row>
    <row r="5022">
      <c r="A5022" s="7" t="s">
        <v>10566</v>
      </c>
      <c r="B5022" s="17" t="s">
        <v>10567</v>
      </c>
      <c r="C5022" s="17">
        <v>2.0</v>
      </c>
      <c r="D5022" s="17">
        <v>4376633.0</v>
      </c>
      <c r="E5022" s="17">
        <v>1902867.0</v>
      </c>
      <c r="F5022" s="17">
        <v>1902867.0</v>
      </c>
      <c r="G5022" s="17">
        <v>6850399.0</v>
      </c>
      <c r="H5022" s="17">
        <v>6850399.0</v>
      </c>
    </row>
    <row r="5023">
      <c r="A5023" s="7" t="s">
        <v>10568</v>
      </c>
      <c r="B5023" s="17" t="s">
        <v>10569</v>
      </c>
      <c r="C5023" s="17">
        <v>6.0</v>
      </c>
      <c r="D5023" s="17">
        <v>1.051198517E7</v>
      </c>
      <c r="E5023" s="17">
        <v>1950078.0</v>
      </c>
      <c r="F5023" s="17">
        <v>3499508.0</v>
      </c>
      <c r="G5023" s="17">
        <v>9142189.0</v>
      </c>
      <c r="H5023" s="17">
        <v>4.0926193E7</v>
      </c>
    </row>
    <row r="5024">
      <c r="A5024" s="7" t="s">
        <v>10570</v>
      </c>
      <c r="B5024" s="17" t="s">
        <v>10571</v>
      </c>
      <c r="C5024" s="17">
        <v>1.0</v>
      </c>
      <c r="D5024" s="17">
        <v>1.0113809E7</v>
      </c>
      <c r="E5024" s="17">
        <v>1.0113809E7</v>
      </c>
      <c r="F5024" s="17">
        <v>1.0113809E7</v>
      </c>
      <c r="G5024" s="17">
        <v>1.0113809E7</v>
      </c>
      <c r="H5024" s="17">
        <v>1.0113809E7</v>
      </c>
    </row>
    <row r="5025">
      <c r="A5025" s="7" t="s">
        <v>10572</v>
      </c>
      <c r="B5025" s="17" t="s">
        <v>10573</v>
      </c>
      <c r="C5025" s="17">
        <v>1.0</v>
      </c>
      <c r="D5025" s="17">
        <v>2.1764972E7</v>
      </c>
      <c r="E5025" s="17">
        <v>2.1764972E7</v>
      </c>
      <c r="F5025" s="17">
        <v>2.1764972E7</v>
      </c>
      <c r="G5025" s="17">
        <v>2.1764972E7</v>
      </c>
      <c r="H5025" s="17">
        <v>2.1764972E7</v>
      </c>
    </row>
    <row r="5026">
      <c r="A5026" s="7" t="s">
        <v>10574</v>
      </c>
      <c r="B5026" s="17" t="s">
        <v>10575</v>
      </c>
      <c r="C5026" s="17">
        <v>2.0</v>
      </c>
      <c r="D5026" s="17">
        <v>7020639.0</v>
      </c>
      <c r="E5026" s="17">
        <v>4576914.0</v>
      </c>
      <c r="F5026" s="17">
        <v>4576914.0</v>
      </c>
      <c r="G5026" s="17">
        <v>9464364.0</v>
      </c>
      <c r="H5026" s="17">
        <v>9464364.0</v>
      </c>
    </row>
    <row r="5027">
      <c r="A5027" s="7" t="s">
        <v>10576</v>
      </c>
      <c r="B5027" s="17" t="s">
        <v>10577</v>
      </c>
      <c r="C5027" s="17">
        <v>23.0</v>
      </c>
      <c r="D5027" s="17">
        <v>6692227.304</v>
      </c>
      <c r="E5027" s="17">
        <v>2301662.0</v>
      </c>
      <c r="F5027" s="17">
        <v>3430000.0</v>
      </c>
      <c r="G5027" s="17">
        <v>8527700.0</v>
      </c>
      <c r="H5027" s="17">
        <v>1.9955577E7</v>
      </c>
    </row>
    <row r="5028">
      <c r="A5028" s="7" t="s">
        <v>10578</v>
      </c>
      <c r="B5028" s="17" t="s">
        <v>10579</v>
      </c>
      <c r="C5028" s="17">
        <v>177.0</v>
      </c>
      <c r="D5028" s="17">
        <v>8875773.056</v>
      </c>
      <c r="E5028" s="17">
        <v>2390000.0</v>
      </c>
      <c r="F5028" s="17">
        <v>3681329.0</v>
      </c>
      <c r="G5028" s="17">
        <v>7831800.0</v>
      </c>
      <c r="H5028" s="17">
        <v>1.8505E7</v>
      </c>
    </row>
    <row r="5029">
      <c r="A5029" s="7" t="s">
        <v>10580</v>
      </c>
      <c r="B5029" s="17" t="s">
        <v>10581</v>
      </c>
      <c r="C5029" s="17">
        <v>477.0</v>
      </c>
      <c r="D5029" s="17">
        <v>4492231.6</v>
      </c>
      <c r="E5029" s="17">
        <v>2291456.0</v>
      </c>
      <c r="F5029" s="17">
        <v>3286785.0</v>
      </c>
      <c r="G5029" s="17">
        <v>4759275.0</v>
      </c>
      <c r="H5029" s="17">
        <v>7454421.0</v>
      </c>
    </row>
    <row r="5030">
      <c r="A5030" s="7" t="s">
        <v>10582</v>
      </c>
      <c r="B5030" s="17" t="s">
        <v>10583</v>
      </c>
      <c r="C5030" s="17">
        <v>13.0</v>
      </c>
      <c r="D5030" s="17">
        <v>5.284570462E7</v>
      </c>
      <c r="E5030" s="17">
        <v>1.7371936E7</v>
      </c>
      <c r="F5030" s="17">
        <v>2.7495729E7</v>
      </c>
      <c r="G5030" s="17">
        <v>8.5553924E7</v>
      </c>
      <c r="H5030" s="17">
        <v>1.31717082E8</v>
      </c>
    </row>
    <row r="5031">
      <c r="A5031" s="7" t="s">
        <v>10584</v>
      </c>
      <c r="B5031" s="17" t="s">
        <v>10585</v>
      </c>
      <c r="C5031" s="17">
        <v>1.0</v>
      </c>
      <c r="D5031" s="17">
        <v>4281594.0</v>
      </c>
      <c r="E5031" s="17">
        <v>4281594.0</v>
      </c>
      <c r="F5031" s="17">
        <v>4281594.0</v>
      </c>
      <c r="G5031" s="17">
        <v>4281594.0</v>
      </c>
      <c r="H5031" s="17">
        <v>4281594.0</v>
      </c>
    </row>
    <row r="5032">
      <c r="A5032" s="7" t="s">
        <v>10586</v>
      </c>
      <c r="B5032" s="17" t="s">
        <v>10587</v>
      </c>
      <c r="C5032" s="17">
        <v>11.0</v>
      </c>
      <c r="D5032" s="17">
        <v>2298404.727</v>
      </c>
      <c r="E5032" s="17">
        <v>1250000.0</v>
      </c>
      <c r="F5032" s="17">
        <v>2320000.0</v>
      </c>
      <c r="G5032" s="17">
        <v>3395206.0</v>
      </c>
      <c r="H5032" s="17">
        <v>3690250.0</v>
      </c>
    </row>
    <row r="5033">
      <c r="A5033" s="7" t="s">
        <v>10588</v>
      </c>
      <c r="B5033" s="17" t="s">
        <v>10589</v>
      </c>
      <c r="C5033" s="17">
        <v>10.0</v>
      </c>
      <c r="D5033" s="17">
        <v>5893643.9</v>
      </c>
      <c r="E5033" s="17">
        <v>2611580.0</v>
      </c>
      <c r="F5033" s="17">
        <v>3257212.0</v>
      </c>
      <c r="G5033" s="17">
        <v>7410702.0</v>
      </c>
      <c r="H5033" s="17">
        <v>1.0729847E7</v>
      </c>
    </row>
    <row r="5034">
      <c r="A5034" s="7" t="s">
        <v>10590</v>
      </c>
      <c r="B5034" s="17" t="s">
        <v>10591</v>
      </c>
      <c r="C5034" s="17">
        <v>119.0</v>
      </c>
      <c r="D5034" s="17">
        <v>5049357.025</v>
      </c>
      <c r="E5034" s="17">
        <v>2007000.0</v>
      </c>
      <c r="F5034" s="17">
        <v>3006500.0</v>
      </c>
      <c r="G5034" s="17">
        <v>5053178.0</v>
      </c>
      <c r="H5034" s="17">
        <v>1.0829561E7</v>
      </c>
    </row>
    <row r="5035">
      <c r="A5035" s="7" t="s">
        <v>10592</v>
      </c>
      <c r="B5035" s="17" t="s">
        <v>10593</v>
      </c>
      <c r="C5035" s="17">
        <v>30.0</v>
      </c>
      <c r="D5035" s="17">
        <v>5383650.7</v>
      </c>
      <c r="E5035" s="17">
        <v>1800191.0</v>
      </c>
      <c r="F5035" s="17">
        <v>2629963.0</v>
      </c>
      <c r="G5035" s="17">
        <v>6010000.0</v>
      </c>
      <c r="H5035" s="17">
        <v>8672898.0</v>
      </c>
    </row>
    <row r="5036">
      <c r="A5036" s="7" t="s">
        <v>10594</v>
      </c>
      <c r="B5036" s="17" t="s">
        <v>10595</v>
      </c>
      <c r="C5036" s="17">
        <v>9.0</v>
      </c>
      <c r="D5036" s="17">
        <v>5222426.667</v>
      </c>
      <c r="E5036" s="17">
        <v>2997993.0</v>
      </c>
      <c r="F5036" s="17">
        <v>3032373.0</v>
      </c>
      <c r="G5036" s="17">
        <v>6534357.0</v>
      </c>
      <c r="H5036" s="17">
        <v>1.2094043E7</v>
      </c>
    </row>
    <row r="5037">
      <c r="A5037" s="7" t="s">
        <v>10596</v>
      </c>
      <c r="B5037" s="17" t="s">
        <v>10597</v>
      </c>
      <c r="C5037" s="17">
        <v>4.0</v>
      </c>
      <c r="D5037" s="17">
        <v>1.80456365E7</v>
      </c>
      <c r="E5037" s="17">
        <v>9987819.0</v>
      </c>
      <c r="F5037" s="17">
        <v>1.01628E7</v>
      </c>
      <c r="G5037" s="17">
        <v>1.5917402E7</v>
      </c>
      <c r="H5037" s="17">
        <v>3.6114525E7</v>
      </c>
    </row>
    <row r="5038">
      <c r="A5038" s="7" t="s">
        <v>10598</v>
      </c>
      <c r="B5038" s="17" t="s">
        <v>10599</v>
      </c>
      <c r="C5038" s="17">
        <v>5.0</v>
      </c>
      <c r="D5038" s="17">
        <v>1.03900826E7</v>
      </c>
      <c r="E5038" s="17">
        <v>1541500.0</v>
      </c>
      <c r="F5038" s="17">
        <v>2885000.0</v>
      </c>
      <c r="G5038" s="17">
        <v>1.403E7</v>
      </c>
      <c r="H5038" s="17">
        <v>3.2027041E7</v>
      </c>
    </row>
    <row r="5039">
      <c r="A5039" s="7" t="s">
        <v>10600</v>
      </c>
      <c r="B5039" s="17" t="s">
        <v>10601</v>
      </c>
      <c r="C5039" s="17">
        <v>19.0</v>
      </c>
      <c r="D5039" s="17">
        <v>1.166916053E7</v>
      </c>
      <c r="E5039" s="17">
        <v>2351898.0</v>
      </c>
      <c r="F5039" s="17">
        <v>3633725.0</v>
      </c>
      <c r="G5039" s="17">
        <v>1.26389E7</v>
      </c>
      <c r="H5039" s="17">
        <v>2.349E7</v>
      </c>
    </row>
    <row r="5040">
      <c r="A5040" s="7" t="s">
        <v>10602</v>
      </c>
      <c r="B5040" s="17" t="s">
        <v>10603</v>
      </c>
      <c r="C5040" s="17">
        <v>616.0</v>
      </c>
      <c r="D5040" s="17">
        <v>6060719.927</v>
      </c>
      <c r="E5040" s="17">
        <v>2156584.0</v>
      </c>
      <c r="F5040" s="17">
        <v>3383408.0</v>
      </c>
      <c r="G5040" s="17">
        <v>6187500.0</v>
      </c>
      <c r="H5040" s="17">
        <v>1.0618788E7</v>
      </c>
    </row>
    <row r="5041">
      <c r="A5041" s="7" t="s">
        <v>10604</v>
      </c>
      <c r="B5041" s="17" t="s">
        <v>10605</v>
      </c>
      <c r="C5041" s="17">
        <v>86.0</v>
      </c>
      <c r="D5041" s="17">
        <v>1.583826127E7</v>
      </c>
      <c r="E5041" s="17">
        <v>5056187.0</v>
      </c>
      <c r="F5041" s="17">
        <v>7453198.0</v>
      </c>
      <c r="G5041" s="17">
        <v>1.6860926E7</v>
      </c>
      <c r="H5041" s="17">
        <v>3.6552585E7</v>
      </c>
    </row>
    <row r="5042">
      <c r="A5042" s="7" t="s">
        <v>10606</v>
      </c>
      <c r="B5042" s="17" t="s">
        <v>10607</v>
      </c>
      <c r="C5042" s="17">
        <v>5.0</v>
      </c>
      <c r="D5042" s="17">
        <v>3938034.2</v>
      </c>
      <c r="E5042" s="17">
        <v>2789613.0</v>
      </c>
      <c r="F5042" s="17">
        <v>3191167.0</v>
      </c>
      <c r="G5042" s="17">
        <v>4425898.0</v>
      </c>
      <c r="H5042" s="17">
        <v>7398212.0</v>
      </c>
    </row>
    <row r="5043">
      <c r="A5043" s="7" t="s">
        <v>10608</v>
      </c>
      <c r="B5043" s="17" t="s">
        <v>10609</v>
      </c>
      <c r="C5043" s="17">
        <v>20.0</v>
      </c>
      <c r="D5043" s="17">
        <v>6153538.35</v>
      </c>
      <c r="E5043" s="17">
        <v>2467759.0</v>
      </c>
      <c r="F5043" s="17">
        <v>4163140.0</v>
      </c>
      <c r="G5043" s="17">
        <v>1.0097259E7</v>
      </c>
      <c r="H5043" s="17">
        <v>1.314348E7</v>
      </c>
    </row>
    <row r="5044">
      <c r="A5044" s="7" t="s">
        <v>10610</v>
      </c>
      <c r="B5044" s="17" t="s">
        <v>10611</v>
      </c>
      <c r="C5044" s="17">
        <v>5.0</v>
      </c>
      <c r="D5044" s="17">
        <v>5189647.0</v>
      </c>
      <c r="E5044" s="17">
        <v>3785598.0</v>
      </c>
      <c r="F5044" s="17">
        <v>4144023.0</v>
      </c>
      <c r="G5044" s="17">
        <v>5347001.0</v>
      </c>
      <c r="H5044" s="17">
        <v>9722291.0</v>
      </c>
    </row>
    <row r="5045">
      <c r="A5045" s="7" t="s">
        <v>10612</v>
      </c>
      <c r="B5045" s="17" t="s">
        <v>10613</v>
      </c>
      <c r="C5045" s="17">
        <v>1.0</v>
      </c>
      <c r="D5045" s="17">
        <v>1988966.0</v>
      </c>
      <c r="E5045" s="17">
        <v>1988966.0</v>
      </c>
      <c r="F5045" s="17">
        <v>1988966.0</v>
      </c>
      <c r="G5045" s="17">
        <v>1988966.0</v>
      </c>
      <c r="H5045" s="17">
        <v>1988966.0</v>
      </c>
    </row>
    <row r="5046">
      <c r="A5046" s="7" t="s">
        <v>10614</v>
      </c>
      <c r="B5046" s="17" t="s">
        <v>10615</v>
      </c>
      <c r="C5046" s="17">
        <v>403.0</v>
      </c>
      <c r="D5046" s="17">
        <v>6349941.61</v>
      </c>
      <c r="E5046" s="17">
        <v>3040500.0</v>
      </c>
      <c r="F5046" s="17">
        <v>4267219.0</v>
      </c>
      <c r="G5046" s="17">
        <v>7029381.0</v>
      </c>
      <c r="H5046" s="17">
        <v>1.1567E7</v>
      </c>
    </row>
    <row r="5047">
      <c r="A5047" s="7" t="s">
        <v>10616</v>
      </c>
      <c r="B5047" s="17" t="s">
        <v>10617</v>
      </c>
      <c r="C5047" s="17">
        <v>215.0</v>
      </c>
      <c r="D5047" s="17">
        <v>7530538.991</v>
      </c>
      <c r="E5047" s="17">
        <v>2595000.0</v>
      </c>
      <c r="F5047" s="17">
        <v>4287500.0</v>
      </c>
      <c r="G5047" s="17">
        <v>7209537.0</v>
      </c>
      <c r="H5047" s="17">
        <v>1.5101405E7</v>
      </c>
    </row>
    <row r="5048">
      <c r="A5048" s="7" t="s">
        <v>10618</v>
      </c>
      <c r="B5048" s="17" t="s">
        <v>10619</v>
      </c>
      <c r="C5048" s="17">
        <v>217.0</v>
      </c>
      <c r="D5048" s="17">
        <v>7335589.429</v>
      </c>
      <c r="E5048" s="17">
        <v>3611400.0</v>
      </c>
      <c r="F5048" s="17">
        <v>4554732.0</v>
      </c>
      <c r="G5048" s="17">
        <v>6810344.0</v>
      </c>
      <c r="H5048" s="17">
        <v>1.2943926E7</v>
      </c>
    </row>
    <row r="5049">
      <c r="A5049" s="7" t="s">
        <v>10620</v>
      </c>
      <c r="B5049" s="17" t="s">
        <v>10621</v>
      </c>
      <c r="C5049" s="17">
        <v>3035.0</v>
      </c>
      <c r="D5049" s="17">
        <v>6454955.538</v>
      </c>
      <c r="E5049" s="17">
        <v>3431987.0</v>
      </c>
      <c r="F5049" s="17">
        <v>4622728.0</v>
      </c>
      <c r="G5049" s="17">
        <v>6747454.0</v>
      </c>
      <c r="H5049" s="17">
        <v>1.0428714E7</v>
      </c>
    </row>
    <row r="5050">
      <c r="A5050" s="7" t="s">
        <v>10622</v>
      </c>
      <c r="B5050" s="17" t="s">
        <v>10623</v>
      </c>
      <c r="C5050" s="17">
        <v>2.0</v>
      </c>
      <c r="D5050" s="17">
        <v>7603771.5</v>
      </c>
      <c r="E5050" s="17">
        <v>6041122.0</v>
      </c>
      <c r="F5050" s="17">
        <v>6041122.0</v>
      </c>
      <c r="G5050" s="17">
        <v>9166421.0</v>
      </c>
      <c r="H5050" s="17">
        <v>9166421.0</v>
      </c>
    </row>
    <row r="5051">
      <c r="A5051" s="7" t="s">
        <v>10624</v>
      </c>
      <c r="B5051" s="17" t="s">
        <v>10625</v>
      </c>
      <c r="C5051" s="17">
        <v>14.0</v>
      </c>
      <c r="D5051" s="17">
        <v>1.826066214E7</v>
      </c>
      <c r="E5051" s="17">
        <v>7097405.0</v>
      </c>
      <c r="F5051" s="17">
        <v>1.0209608E7</v>
      </c>
      <c r="G5051" s="17">
        <v>2.1439125E7</v>
      </c>
      <c r="H5051" s="17">
        <v>4.4497857E7</v>
      </c>
    </row>
    <row r="5052">
      <c r="A5052" s="7" t="s">
        <v>10626</v>
      </c>
      <c r="B5052" s="17" t="s">
        <v>10627</v>
      </c>
      <c r="C5052" s="17">
        <v>1.0</v>
      </c>
      <c r="D5052" s="17">
        <v>8259118.0</v>
      </c>
      <c r="E5052" s="17">
        <v>8259118.0</v>
      </c>
      <c r="F5052" s="17">
        <v>8259118.0</v>
      </c>
      <c r="G5052" s="17">
        <v>8259118.0</v>
      </c>
      <c r="H5052" s="17">
        <v>8259118.0</v>
      </c>
    </row>
    <row r="5053">
      <c r="A5053" s="7" t="s">
        <v>10628</v>
      </c>
      <c r="B5053" s="17" t="s">
        <v>10630</v>
      </c>
      <c r="C5053" s="17">
        <v>3.0</v>
      </c>
      <c r="D5053" s="17">
        <v>2.371821133E7</v>
      </c>
      <c r="E5053" s="17">
        <v>3275132.0</v>
      </c>
      <c r="F5053" s="17">
        <v>2.71452E7</v>
      </c>
      <c r="G5053" s="17">
        <v>4.0734302E7</v>
      </c>
      <c r="H5053" s="17">
        <v>4.0734302E7</v>
      </c>
    </row>
    <row r="5054">
      <c r="A5054" s="7" t="s">
        <v>10632</v>
      </c>
      <c r="B5054" s="17" t="s">
        <v>10633</v>
      </c>
      <c r="C5054" s="17">
        <v>10.0</v>
      </c>
      <c r="D5054" s="17">
        <v>7408145.6</v>
      </c>
      <c r="E5054" s="17">
        <v>1195000.0</v>
      </c>
      <c r="F5054" s="17">
        <v>4718079.0</v>
      </c>
      <c r="G5054" s="17">
        <v>5916859.0</v>
      </c>
      <c r="H5054" s="17">
        <v>1.6403895E7</v>
      </c>
    </row>
    <row r="5055">
      <c r="A5055" s="7" t="s">
        <v>10634</v>
      </c>
      <c r="B5055" s="17" t="s">
        <v>10635</v>
      </c>
      <c r="C5055" s="17">
        <v>4.0</v>
      </c>
      <c r="D5055" s="17">
        <v>9894533.5</v>
      </c>
      <c r="E5055" s="17">
        <v>4543983.0</v>
      </c>
      <c r="F5055" s="17">
        <v>6409676.0</v>
      </c>
      <c r="G5055" s="17">
        <v>1.021975E7</v>
      </c>
      <c r="H5055" s="17">
        <v>1.8404725E7</v>
      </c>
    </row>
    <row r="5056">
      <c r="A5056" s="7" t="s">
        <v>10636</v>
      </c>
      <c r="B5056" s="17" t="s">
        <v>10637</v>
      </c>
      <c r="C5056" s="17">
        <v>23.0</v>
      </c>
      <c r="D5056" s="17">
        <v>1.673260865E7</v>
      </c>
      <c r="E5056" s="17">
        <v>6042911.0</v>
      </c>
      <c r="F5056" s="17">
        <v>7612500.0</v>
      </c>
      <c r="G5056" s="17">
        <v>1.2829015E7</v>
      </c>
      <c r="H5056" s="17">
        <v>3.340432E7</v>
      </c>
    </row>
    <row r="5057">
      <c r="A5057" s="7" t="s">
        <v>10638</v>
      </c>
      <c r="B5057" s="17" t="s">
        <v>10639</v>
      </c>
      <c r="C5057" s="17">
        <v>4.0</v>
      </c>
      <c r="D5057" s="17">
        <v>1.21987835E7</v>
      </c>
      <c r="E5057" s="17">
        <v>3546520.0</v>
      </c>
      <c r="F5057" s="17">
        <v>3720350.0</v>
      </c>
      <c r="G5057" s="17">
        <v>5491468.0</v>
      </c>
      <c r="H5057" s="17">
        <v>3.6036796E7</v>
      </c>
    </row>
    <row r="5058">
      <c r="A5058" s="7" t="s">
        <v>10640</v>
      </c>
      <c r="B5058" s="17" t="s">
        <v>10641</v>
      </c>
      <c r="C5058" s="17">
        <v>7.0</v>
      </c>
      <c r="D5058" s="17">
        <v>4599364.429</v>
      </c>
      <c r="E5058" s="17">
        <v>2965348.0</v>
      </c>
      <c r="F5058" s="17">
        <v>3375922.0</v>
      </c>
      <c r="G5058" s="17">
        <v>5669046.0</v>
      </c>
      <c r="H5058" s="17">
        <v>9920774.0</v>
      </c>
    </row>
    <row r="5059">
      <c r="A5059" s="7" t="s">
        <v>10644</v>
      </c>
      <c r="B5059" s="17" t="s">
        <v>10645</v>
      </c>
      <c r="C5059" s="17">
        <v>4.0</v>
      </c>
      <c r="D5059" s="17">
        <v>1810898.0</v>
      </c>
      <c r="E5059" s="17">
        <v>1148000.0</v>
      </c>
      <c r="F5059" s="17">
        <v>1686696.0</v>
      </c>
      <c r="G5059" s="17">
        <v>1688004.0</v>
      </c>
      <c r="H5059" s="17">
        <v>2720892.0</v>
      </c>
    </row>
    <row r="5060">
      <c r="A5060" s="7" t="s">
        <v>10646</v>
      </c>
      <c r="B5060" s="17" t="s">
        <v>10647</v>
      </c>
      <c r="C5060" s="17">
        <v>3.0</v>
      </c>
      <c r="D5060" s="17">
        <v>1.1047956E7</v>
      </c>
      <c r="E5060" s="17">
        <v>2180300.0</v>
      </c>
      <c r="F5060" s="17">
        <v>7639371.0</v>
      </c>
      <c r="G5060" s="17">
        <v>2.3324197E7</v>
      </c>
      <c r="H5060" s="17">
        <v>2.3324197E7</v>
      </c>
    </row>
    <row r="5061">
      <c r="A5061" s="7" t="s">
        <v>10648</v>
      </c>
      <c r="B5061" s="17" t="s">
        <v>10649</v>
      </c>
      <c r="C5061" s="17">
        <v>19.0</v>
      </c>
      <c r="D5061" s="17">
        <v>7537693.211</v>
      </c>
      <c r="E5061" s="17">
        <v>2121404.0</v>
      </c>
      <c r="F5061" s="17">
        <v>3419872.0</v>
      </c>
      <c r="G5061" s="17">
        <v>9261318.0</v>
      </c>
      <c r="H5061" s="17">
        <v>2.6717539E7</v>
      </c>
    </row>
    <row r="5062">
      <c r="A5062" s="7" t="s">
        <v>10650</v>
      </c>
      <c r="B5062" s="17" t="s">
        <v>10651</v>
      </c>
      <c r="C5062" s="17">
        <v>37.0</v>
      </c>
      <c r="D5062" s="17">
        <v>9167129.595</v>
      </c>
      <c r="E5062" s="17">
        <v>4840669.0</v>
      </c>
      <c r="F5062" s="17">
        <v>6673591.0</v>
      </c>
      <c r="G5062" s="17">
        <v>9067900.0</v>
      </c>
      <c r="H5062" s="17">
        <v>1.8104281E7</v>
      </c>
    </row>
    <row r="5063">
      <c r="A5063" s="7" t="s">
        <v>10652</v>
      </c>
      <c r="B5063" s="17" t="s">
        <v>10653</v>
      </c>
      <c r="C5063" s="17">
        <v>552.0</v>
      </c>
      <c r="D5063" s="17">
        <v>8038668.002</v>
      </c>
      <c r="E5063" s="17">
        <v>3548428.0</v>
      </c>
      <c r="F5063" s="17">
        <v>5119155.0</v>
      </c>
      <c r="G5063" s="17">
        <v>8447863.0</v>
      </c>
      <c r="H5063" s="17">
        <v>1.4142062E7</v>
      </c>
    </row>
    <row r="5064">
      <c r="A5064" s="7" t="s">
        <v>10654</v>
      </c>
      <c r="B5064" s="17" t="s">
        <v>10655</v>
      </c>
      <c r="C5064" s="17">
        <v>40.0</v>
      </c>
      <c r="D5064" s="17">
        <v>6778027.75</v>
      </c>
      <c r="E5064" s="17">
        <v>3216761.0</v>
      </c>
      <c r="F5064" s="17">
        <v>4488394.0</v>
      </c>
      <c r="G5064" s="17">
        <v>6849155.0</v>
      </c>
      <c r="H5064" s="17">
        <v>1.0311977E7</v>
      </c>
    </row>
    <row r="5065">
      <c r="A5065" s="7" t="s">
        <v>10656</v>
      </c>
      <c r="B5065" s="17" t="s">
        <v>10657</v>
      </c>
      <c r="C5065" s="17">
        <v>30.0</v>
      </c>
      <c r="D5065" s="17">
        <v>1.994163947E7</v>
      </c>
      <c r="E5065" s="17">
        <v>4675769.0</v>
      </c>
      <c r="F5065" s="17">
        <v>9131475.0</v>
      </c>
      <c r="G5065" s="17">
        <v>1.8167316E7</v>
      </c>
      <c r="H5065" s="17">
        <v>4.4448997E7</v>
      </c>
    </row>
    <row r="5066">
      <c r="A5066" s="7" t="s">
        <v>10658</v>
      </c>
      <c r="B5066" s="17" t="s">
        <v>10659</v>
      </c>
      <c r="C5066" s="17">
        <v>1265.0</v>
      </c>
      <c r="D5066" s="17">
        <v>7791117.497</v>
      </c>
      <c r="E5066" s="17">
        <v>3383748.0</v>
      </c>
      <c r="F5066" s="17">
        <v>4863219.0</v>
      </c>
      <c r="G5066" s="17">
        <v>7519750.0</v>
      </c>
      <c r="H5066" s="17">
        <v>1.2406646E7</v>
      </c>
    </row>
    <row r="5067">
      <c r="A5067" s="7" t="s">
        <v>10660</v>
      </c>
      <c r="B5067" s="17" t="s">
        <v>10661</v>
      </c>
      <c r="C5067" s="17">
        <v>59286.0</v>
      </c>
      <c r="D5067" s="17">
        <v>7592781.643</v>
      </c>
      <c r="E5067" s="17">
        <v>3525000.0</v>
      </c>
      <c r="F5067" s="17">
        <v>5100700.0</v>
      </c>
      <c r="G5067" s="17">
        <v>7891137.0</v>
      </c>
      <c r="H5067" s="17">
        <v>1.292152E7</v>
      </c>
    </row>
    <row r="5068">
      <c r="A5068" s="7" t="s">
        <v>10662</v>
      </c>
      <c r="B5068" s="17" t="s">
        <v>10663</v>
      </c>
      <c r="C5068" s="17">
        <v>3.0</v>
      </c>
      <c r="D5068" s="17">
        <v>2.404560867E7</v>
      </c>
      <c r="E5068" s="17">
        <v>2029709.0</v>
      </c>
      <c r="F5068" s="17">
        <v>2.4703767E7</v>
      </c>
      <c r="G5068" s="17">
        <v>4.540335E7</v>
      </c>
      <c r="H5068" s="17">
        <v>4.540335E7</v>
      </c>
    </row>
    <row r="5069">
      <c r="A5069" s="7" t="s">
        <v>10664</v>
      </c>
      <c r="B5069" s="17" t="s">
        <v>10665</v>
      </c>
      <c r="C5069" s="17">
        <v>122.0</v>
      </c>
      <c r="D5069" s="17">
        <v>5446360.82</v>
      </c>
      <c r="E5069" s="17">
        <v>2807655.0</v>
      </c>
      <c r="F5069" s="17">
        <v>4110185.0</v>
      </c>
      <c r="G5069" s="17">
        <v>6646051.0</v>
      </c>
      <c r="H5069" s="17">
        <v>9930000.0</v>
      </c>
    </row>
    <row r="5070">
      <c r="A5070" s="7" t="s">
        <v>10666</v>
      </c>
      <c r="B5070" s="17" t="s">
        <v>10667</v>
      </c>
      <c r="C5070" s="17">
        <v>1.0</v>
      </c>
      <c r="D5070" s="17">
        <v>5181194.0</v>
      </c>
      <c r="E5070" s="17">
        <v>5181194.0</v>
      </c>
      <c r="F5070" s="17">
        <v>5181194.0</v>
      </c>
      <c r="G5070" s="17">
        <v>5181194.0</v>
      </c>
      <c r="H5070" s="17">
        <v>5181194.0</v>
      </c>
    </row>
    <row r="5071">
      <c r="A5071" s="7" t="s">
        <v>10668</v>
      </c>
      <c r="B5071" s="17" t="s">
        <v>10669</v>
      </c>
      <c r="C5071" s="17">
        <v>7.0</v>
      </c>
      <c r="D5071" s="17">
        <v>3.381751871E7</v>
      </c>
      <c r="E5071" s="17">
        <v>2500297.0</v>
      </c>
      <c r="F5071" s="17">
        <v>7379000.0</v>
      </c>
      <c r="G5071" s="17">
        <v>9327679.0</v>
      </c>
      <c r="H5071" s="17">
        <v>2.00837177E8</v>
      </c>
    </row>
    <row r="5072">
      <c r="A5072" s="7" t="s">
        <v>10672</v>
      </c>
      <c r="B5072" s="17" t="s">
        <v>10673</v>
      </c>
      <c r="C5072" s="17">
        <v>14.0</v>
      </c>
      <c r="D5072" s="17">
        <v>9758969.5</v>
      </c>
      <c r="E5072" s="17">
        <v>2866261.0</v>
      </c>
      <c r="F5072" s="17">
        <v>5940700.0</v>
      </c>
      <c r="G5072" s="17">
        <v>1.2236212E7</v>
      </c>
      <c r="H5072" s="17">
        <v>2.8948432E7</v>
      </c>
    </row>
    <row r="5073">
      <c r="A5073" s="7" t="s">
        <v>10674</v>
      </c>
      <c r="B5073" s="17" t="s">
        <v>10675</v>
      </c>
      <c r="C5073" s="17">
        <v>19.0</v>
      </c>
      <c r="D5073" s="17">
        <v>5894972.158</v>
      </c>
      <c r="E5073" s="17">
        <v>2080469.0</v>
      </c>
      <c r="F5073" s="17">
        <v>3192100.0</v>
      </c>
      <c r="G5073" s="17">
        <v>6241150.0</v>
      </c>
      <c r="H5073" s="17">
        <v>1.7643983E7</v>
      </c>
    </row>
    <row r="5074">
      <c r="A5074" s="7" t="s">
        <v>10676</v>
      </c>
      <c r="B5074" s="17" t="s">
        <v>10677</v>
      </c>
      <c r="C5074" s="17">
        <v>33.0</v>
      </c>
      <c r="D5074" s="17">
        <v>4293229.364</v>
      </c>
      <c r="E5074" s="17">
        <v>2187500.0</v>
      </c>
      <c r="F5074" s="17">
        <v>2697500.0</v>
      </c>
      <c r="G5074" s="17">
        <v>3053757.0</v>
      </c>
      <c r="H5074" s="17">
        <v>9399178.0</v>
      </c>
    </row>
    <row r="5075">
      <c r="A5075" s="7" t="s">
        <v>10678</v>
      </c>
      <c r="B5075" s="17" t="s">
        <v>10679</v>
      </c>
      <c r="C5075" s="17">
        <v>49.0</v>
      </c>
      <c r="D5075" s="17">
        <v>1.516971294E7</v>
      </c>
      <c r="E5075" s="17">
        <v>3411244.0</v>
      </c>
      <c r="F5075" s="17">
        <v>7179430.0</v>
      </c>
      <c r="G5075" s="17">
        <v>1.92001E7</v>
      </c>
      <c r="H5075" s="17">
        <v>3.6385948E7</v>
      </c>
    </row>
    <row r="5076">
      <c r="A5076" s="7" t="s">
        <v>10680</v>
      </c>
      <c r="B5076" s="17" t="s">
        <v>10681</v>
      </c>
      <c r="C5076" s="17">
        <v>34.0</v>
      </c>
      <c r="D5076" s="17">
        <v>2.984217179E7</v>
      </c>
      <c r="E5076" s="17">
        <v>1.1376057E7</v>
      </c>
      <c r="F5076" s="17">
        <v>1.6032932E7</v>
      </c>
      <c r="G5076" s="17">
        <v>3.753655E7</v>
      </c>
      <c r="H5076" s="17">
        <v>6.0737597E7</v>
      </c>
    </row>
    <row r="5077">
      <c r="A5077" s="7" t="s">
        <v>10682</v>
      </c>
      <c r="B5077" s="17" t="s">
        <v>10683</v>
      </c>
      <c r="C5077" s="17">
        <v>72.0</v>
      </c>
      <c r="D5077" s="17">
        <v>5.158461033E7</v>
      </c>
      <c r="E5077" s="17">
        <v>1.67477E7</v>
      </c>
      <c r="F5077" s="17">
        <v>2.5829582E7</v>
      </c>
      <c r="G5077" s="17">
        <v>6.1822442E7</v>
      </c>
      <c r="H5077" s="17">
        <v>1.23148048E8</v>
      </c>
    </row>
    <row r="5078">
      <c r="A5078" s="7" t="s">
        <v>10684</v>
      </c>
      <c r="B5078" s="17" t="s">
        <v>10685</v>
      </c>
      <c r="C5078" s="17">
        <v>178.0</v>
      </c>
      <c r="D5078" s="17">
        <v>3.116941175E7</v>
      </c>
      <c r="E5078" s="17">
        <v>8297332.0</v>
      </c>
      <c r="F5078" s="17">
        <v>1.9026934E7</v>
      </c>
      <c r="G5078" s="17">
        <v>3.8794725E7</v>
      </c>
      <c r="H5078" s="17">
        <v>7.4956238E7</v>
      </c>
    </row>
    <row r="5079">
      <c r="A5079" s="7" t="s">
        <v>10686</v>
      </c>
      <c r="B5079" s="17" t="s">
        <v>10687</v>
      </c>
      <c r="C5079" s="17">
        <v>554.0</v>
      </c>
      <c r="D5079" s="17">
        <v>3.402629582E7</v>
      </c>
      <c r="E5079" s="17">
        <v>1.2166091E7</v>
      </c>
      <c r="F5079" s="17">
        <v>2.1721586E7</v>
      </c>
      <c r="G5079" s="17">
        <v>4.0214202E7</v>
      </c>
      <c r="H5079" s="17">
        <v>6.9398445E7</v>
      </c>
    </row>
    <row r="5080">
      <c r="A5080" s="7" t="s">
        <v>10688</v>
      </c>
      <c r="B5080" s="17" t="s">
        <v>10689</v>
      </c>
      <c r="C5080" s="17">
        <v>132.0</v>
      </c>
      <c r="D5080" s="17">
        <v>2.467383119E7</v>
      </c>
      <c r="E5080" s="17">
        <v>5298100.0</v>
      </c>
      <c r="F5080" s="17">
        <v>1.245228E7</v>
      </c>
      <c r="G5080" s="17">
        <v>2.6952937E7</v>
      </c>
      <c r="H5080" s="17">
        <v>5.55613E7</v>
      </c>
    </row>
    <row r="5081">
      <c r="A5081" s="7" t="s">
        <v>10690</v>
      </c>
      <c r="B5081" s="17" t="s">
        <v>10691</v>
      </c>
      <c r="C5081" s="17">
        <v>1430.0</v>
      </c>
      <c r="D5081" s="17">
        <v>3.283604978E7</v>
      </c>
      <c r="E5081" s="17">
        <v>1.0404905E7</v>
      </c>
      <c r="F5081" s="17">
        <v>1.7855479E7</v>
      </c>
      <c r="G5081" s="17">
        <v>3.6725521E7</v>
      </c>
      <c r="H5081" s="17">
        <v>7.0323063E7</v>
      </c>
    </row>
    <row r="5082">
      <c r="A5082" s="7" t="s">
        <v>10692</v>
      </c>
      <c r="B5082" s="17" t="s">
        <v>10693</v>
      </c>
      <c r="C5082" s="17">
        <v>1125.0</v>
      </c>
      <c r="D5082" s="17">
        <v>4.407693857E7</v>
      </c>
      <c r="E5082" s="17">
        <v>1.2937587E7</v>
      </c>
      <c r="F5082" s="17">
        <v>2.613225E7</v>
      </c>
      <c r="G5082" s="17">
        <v>5.4050369E7</v>
      </c>
      <c r="H5082" s="17">
        <v>9.6768437E7</v>
      </c>
    </row>
    <row r="5083">
      <c r="A5083" s="7" t="s">
        <v>10694</v>
      </c>
      <c r="B5083" s="17" t="s">
        <v>10695</v>
      </c>
      <c r="C5083" s="17">
        <v>344.0</v>
      </c>
      <c r="D5083" s="17">
        <v>3.977166672E7</v>
      </c>
      <c r="E5083" s="17">
        <v>7035973.0</v>
      </c>
      <c r="F5083" s="17">
        <v>1.9832393E7</v>
      </c>
      <c r="G5083" s="17">
        <v>4.7099517E7</v>
      </c>
      <c r="H5083" s="17">
        <v>1.03093335E8</v>
      </c>
    </row>
    <row r="5084">
      <c r="A5084" s="7" t="s">
        <v>10696</v>
      </c>
      <c r="B5084" s="17" t="s">
        <v>10697</v>
      </c>
      <c r="C5084" s="17">
        <v>26.0</v>
      </c>
      <c r="D5084" s="17">
        <v>3.619026885E7</v>
      </c>
      <c r="E5084" s="17">
        <v>9201386.0</v>
      </c>
      <c r="F5084" s="17">
        <v>2.2918845E7</v>
      </c>
      <c r="G5084" s="17">
        <v>5.386829E7</v>
      </c>
      <c r="H5084" s="17">
        <v>7.0073276E7</v>
      </c>
    </row>
    <row r="5085">
      <c r="A5085" s="7" t="s">
        <v>10698</v>
      </c>
      <c r="B5085" s="17" t="s">
        <v>10699</v>
      </c>
      <c r="C5085" s="17">
        <v>2126.0</v>
      </c>
      <c r="D5085" s="17">
        <v>5.599870958E7</v>
      </c>
      <c r="E5085" s="17">
        <v>1.2981687E7</v>
      </c>
      <c r="F5085" s="17">
        <v>2.7393782E7</v>
      </c>
      <c r="G5085" s="17">
        <v>6.3931557E7</v>
      </c>
      <c r="H5085" s="17">
        <v>1.38316172E8</v>
      </c>
    </row>
    <row r="5086">
      <c r="A5086" s="7" t="s">
        <v>10700</v>
      </c>
      <c r="B5086" s="17" t="s">
        <v>10701</v>
      </c>
      <c r="C5086" s="17">
        <v>2869.0</v>
      </c>
      <c r="D5086" s="17">
        <v>4.00668867E7</v>
      </c>
      <c r="E5086" s="17">
        <v>1.2171182E7</v>
      </c>
      <c r="F5086" s="17">
        <v>2.3797005E7</v>
      </c>
      <c r="G5086" s="17">
        <v>4.7030913E7</v>
      </c>
      <c r="H5086" s="17">
        <v>8.6815787E7</v>
      </c>
    </row>
    <row r="5087">
      <c r="A5087" s="7" t="s">
        <v>10702</v>
      </c>
      <c r="B5087" s="17" t="s">
        <v>10703</v>
      </c>
      <c r="C5087" s="17">
        <v>15.0</v>
      </c>
      <c r="D5087" s="17">
        <v>2.842094867E7</v>
      </c>
      <c r="E5087" s="17">
        <v>9283670.0</v>
      </c>
      <c r="F5087" s="17">
        <v>2.582105E7</v>
      </c>
      <c r="G5087" s="17">
        <v>4.1064629E7</v>
      </c>
      <c r="H5087" s="17">
        <v>5.0051972E7</v>
      </c>
    </row>
    <row r="5088">
      <c r="A5088" s="7" t="s">
        <v>10704</v>
      </c>
      <c r="B5088" s="17" t="s">
        <v>10705</v>
      </c>
      <c r="C5088" s="17">
        <v>220.0</v>
      </c>
      <c r="D5088" s="17">
        <v>3.18204016E7</v>
      </c>
      <c r="E5088" s="17">
        <v>1.2176553E7</v>
      </c>
      <c r="F5088" s="17">
        <v>2.189855E7</v>
      </c>
      <c r="G5088" s="17">
        <v>3.6246242E7</v>
      </c>
      <c r="H5088" s="17">
        <v>6.3047276E7</v>
      </c>
    </row>
    <row r="5089">
      <c r="A5089" s="7" t="s">
        <v>10706</v>
      </c>
      <c r="B5089" s="17" t="s">
        <v>10707</v>
      </c>
      <c r="C5089" s="17">
        <v>1246.0</v>
      </c>
      <c r="D5089" s="17">
        <v>5.513850771E7</v>
      </c>
      <c r="E5089" s="17">
        <v>1.3950552E7</v>
      </c>
      <c r="F5089" s="17">
        <v>2.8658512E7</v>
      </c>
      <c r="G5089" s="17">
        <v>6.6104764E7</v>
      </c>
      <c r="H5089" s="17">
        <v>1.3436026E8</v>
      </c>
    </row>
    <row r="5090">
      <c r="A5090" s="7" t="s">
        <v>10708</v>
      </c>
      <c r="B5090" s="17" t="s">
        <v>10709</v>
      </c>
      <c r="C5090" s="17">
        <v>271.0</v>
      </c>
      <c r="D5090" s="17">
        <v>6708845.672</v>
      </c>
      <c r="E5090" s="17">
        <v>3684708.0</v>
      </c>
      <c r="F5090" s="17">
        <v>4298054.0</v>
      </c>
      <c r="G5090" s="17">
        <v>5868438.0</v>
      </c>
      <c r="H5090" s="17">
        <v>1.2516866E7</v>
      </c>
    </row>
    <row r="5091">
      <c r="A5091" s="7" t="s">
        <v>10710</v>
      </c>
      <c r="B5091" s="17" t="s">
        <v>10711</v>
      </c>
      <c r="C5091" s="17">
        <v>2.0</v>
      </c>
      <c r="D5091" s="17">
        <v>3.84224285E7</v>
      </c>
      <c r="E5091" s="17">
        <v>1.70915E7</v>
      </c>
      <c r="F5091" s="17">
        <v>1.70915E7</v>
      </c>
      <c r="G5091" s="17">
        <v>5.9753357E7</v>
      </c>
      <c r="H5091" s="17">
        <v>5.9753357E7</v>
      </c>
    </row>
    <row r="5092">
      <c r="A5092" s="7" t="s">
        <v>10712</v>
      </c>
      <c r="B5092" s="17" t="s">
        <v>10713</v>
      </c>
      <c r="C5092" s="17">
        <v>3168.0</v>
      </c>
      <c r="D5092" s="17">
        <v>4.066898589E7</v>
      </c>
      <c r="E5092" s="17">
        <v>8714507.0</v>
      </c>
      <c r="F5092" s="17">
        <v>2.0401481E7</v>
      </c>
      <c r="G5092" s="17">
        <v>4.8645442E7</v>
      </c>
      <c r="H5092" s="17">
        <v>9.5575679E7</v>
      </c>
    </row>
    <row r="5093">
      <c r="A5093" s="7" t="s">
        <v>10714</v>
      </c>
      <c r="B5093" s="17" t="s">
        <v>10715</v>
      </c>
      <c r="C5093" s="17">
        <v>12.0</v>
      </c>
      <c r="D5093" s="17">
        <v>1.024562783E7</v>
      </c>
      <c r="E5093" s="17">
        <v>4320400.0</v>
      </c>
      <c r="F5093" s="17">
        <v>9448400.0</v>
      </c>
      <c r="G5093" s="17">
        <v>1.13763E7</v>
      </c>
      <c r="H5093" s="17">
        <v>2.01966E7</v>
      </c>
    </row>
    <row r="5094">
      <c r="A5094" s="7" t="s">
        <v>10716</v>
      </c>
      <c r="B5094" s="17" t="s">
        <v>10717</v>
      </c>
      <c r="C5094" s="17">
        <v>7.0</v>
      </c>
      <c r="D5094" s="17">
        <v>2.733776771E7</v>
      </c>
      <c r="E5094" s="17">
        <v>6500300.0</v>
      </c>
      <c r="F5094" s="17">
        <v>1.1793746E7</v>
      </c>
      <c r="G5094" s="17">
        <v>5.4980036E7</v>
      </c>
      <c r="H5094" s="17">
        <v>8.5514039E7</v>
      </c>
    </row>
    <row r="5095">
      <c r="A5095" s="7" t="s">
        <v>10720</v>
      </c>
      <c r="B5095" s="17" t="s">
        <v>10721</v>
      </c>
      <c r="C5095" s="17">
        <v>6.0</v>
      </c>
      <c r="D5095" s="17">
        <v>2.917820617E7</v>
      </c>
      <c r="E5095" s="17">
        <v>1.2526814E7</v>
      </c>
      <c r="F5095" s="17">
        <v>1.282585E7</v>
      </c>
      <c r="G5095" s="17">
        <v>4.5100934E7</v>
      </c>
      <c r="H5095" s="17">
        <v>7.589686E7</v>
      </c>
    </row>
    <row r="5096">
      <c r="A5096" s="7" t="s">
        <v>10722</v>
      </c>
      <c r="B5096" s="17" t="s">
        <v>10723</v>
      </c>
      <c r="C5096" s="17">
        <v>1.0</v>
      </c>
      <c r="D5096" s="17">
        <v>1.4160897E7</v>
      </c>
      <c r="E5096" s="17">
        <v>1.4160897E7</v>
      </c>
      <c r="F5096" s="17">
        <v>1.4160897E7</v>
      </c>
      <c r="G5096" s="17">
        <v>1.4160897E7</v>
      </c>
      <c r="H5096" s="17">
        <v>1.4160897E7</v>
      </c>
    </row>
    <row r="5097">
      <c r="A5097" s="7" t="s">
        <v>10724</v>
      </c>
      <c r="B5097" s="17" t="s">
        <v>10725</v>
      </c>
      <c r="C5097" s="17">
        <v>22.0</v>
      </c>
      <c r="D5097" s="17">
        <v>2.216408573E7</v>
      </c>
      <c r="E5097" s="17">
        <v>9073430.0</v>
      </c>
      <c r="F5097" s="17">
        <v>1.2526814E7</v>
      </c>
      <c r="G5097" s="17">
        <v>3.2411954E7</v>
      </c>
      <c r="H5097" s="17">
        <v>3.95383E7</v>
      </c>
    </row>
    <row r="5098">
      <c r="A5098" s="7" t="s">
        <v>10726</v>
      </c>
      <c r="B5098" s="17" t="s">
        <v>10727</v>
      </c>
      <c r="C5098" s="17">
        <v>125.0</v>
      </c>
      <c r="D5098" s="17">
        <v>7451250.344</v>
      </c>
      <c r="E5098" s="17">
        <v>4499220.0</v>
      </c>
      <c r="F5098" s="17">
        <v>6845411.0</v>
      </c>
      <c r="G5098" s="17">
        <v>9249227.0</v>
      </c>
      <c r="H5098" s="17">
        <v>1.1657775E7</v>
      </c>
    </row>
    <row r="5099">
      <c r="A5099" s="7" t="s">
        <v>10728</v>
      </c>
      <c r="B5099" s="17" t="s">
        <v>10729</v>
      </c>
      <c r="C5099" s="17">
        <v>24.0</v>
      </c>
      <c r="D5099" s="17">
        <v>2.698462621E7</v>
      </c>
      <c r="E5099" s="17">
        <v>5227750.0</v>
      </c>
      <c r="F5099" s="17">
        <v>8747131.0</v>
      </c>
      <c r="G5099" s="17">
        <v>2.7894568E7</v>
      </c>
      <c r="H5099" s="17">
        <v>8.1641222E7</v>
      </c>
    </row>
    <row r="5100">
      <c r="A5100" s="7" t="s">
        <v>10730</v>
      </c>
      <c r="B5100" s="17" t="s">
        <v>10731</v>
      </c>
      <c r="C5100" s="17">
        <v>706.0</v>
      </c>
      <c r="D5100" s="17">
        <v>1.661491225E7</v>
      </c>
      <c r="E5100" s="17">
        <v>5655843.0</v>
      </c>
      <c r="F5100" s="17">
        <v>1.0555966E7</v>
      </c>
      <c r="G5100" s="17">
        <v>2.08425E7</v>
      </c>
      <c r="H5100" s="17">
        <v>3.600617E7</v>
      </c>
    </row>
    <row r="5101">
      <c r="A5101" s="7" t="s">
        <v>10732</v>
      </c>
      <c r="B5101" s="17" t="s">
        <v>10733</v>
      </c>
      <c r="C5101" s="17">
        <v>1.0</v>
      </c>
      <c r="D5101" s="17">
        <v>1.820631E7</v>
      </c>
      <c r="E5101" s="17">
        <v>1.820631E7</v>
      </c>
      <c r="F5101" s="17">
        <v>1.820631E7</v>
      </c>
      <c r="G5101" s="17">
        <v>1.820631E7</v>
      </c>
      <c r="H5101" s="17">
        <v>1.820631E7</v>
      </c>
    </row>
    <row r="5102">
      <c r="A5102" s="7" t="s">
        <v>10734</v>
      </c>
      <c r="B5102" s="17" t="s">
        <v>10735</v>
      </c>
      <c r="C5102" s="17">
        <v>20483.0</v>
      </c>
      <c r="D5102" s="17">
        <v>3480680.916</v>
      </c>
      <c r="E5102" s="17">
        <v>1971327.0</v>
      </c>
      <c r="F5102" s="17">
        <v>2619684.0</v>
      </c>
      <c r="G5102" s="17">
        <v>3760600.0</v>
      </c>
      <c r="H5102" s="17">
        <v>5817472.0</v>
      </c>
    </row>
    <row r="5103">
      <c r="A5103" s="7" t="s">
        <v>10736</v>
      </c>
      <c r="B5103" s="17" t="s">
        <v>10737</v>
      </c>
      <c r="C5103" s="17">
        <v>21.0</v>
      </c>
      <c r="D5103" s="17">
        <v>1.154098214E7</v>
      </c>
      <c r="E5103" s="17">
        <v>8417644.0</v>
      </c>
      <c r="F5103" s="17">
        <v>1.1417699E7</v>
      </c>
      <c r="G5103" s="17">
        <v>1.4383117E7</v>
      </c>
      <c r="H5103" s="17">
        <v>1.8065149E7</v>
      </c>
    </row>
    <row r="5104">
      <c r="A5104" s="7" t="s">
        <v>10738</v>
      </c>
      <c r="B5104" s="17" t="s">
        <v>10739</v>
      </c>
      <c r="C5104" s="17">
        <v>17.0</v>
      </c>
      <c r="D5104" s="17">
        <v>6743696.706</v>
      </c>
      <c r="E5104" s="17">
        <v>4507586.0</v>
      </c>
      <c r="F5104" s="17">
        <v>6249427.0</v>
      </c>
      <c r="G5104" s="17">
        <v>8551906.0</v>
      </c>
      <c r="H5104" s="17">
        <v>1.134E7</v>
      </c>
    </row>
    <row r="5105">
      <c r="A5105" s="7" t="s">
        <v>10740</v>
      </c>
      <c r="B5105" s="17" t="s">
        <v>10741</v>
      </c>
      <c r="C5105" s="17">
        <v>4.0</v>
      </c>
      <c r="D5105" s="17">
        <v>8865138.75</v>
      </c>
      <c r="E5105" s="17">
        <v>5359220.0</v>
      </c>
      <c r="F5105" s="17">
        <v>6585831.0</v>
      </c>
      <c r="G5105" s="17">
        <v>1.0481604E7</v>
      </c>
      <c r="H5105" s="17">
        <v>1.30339E7</v>
      </c>
    </row>
    <row r="5106">
      <c r="A5106" s="7" t="s">
        <v>10742</v>
      </c>
      <c r="B5106" s="17" t="s">
        <v>10743</v>
      </c>
      <c r="C5106" s="17">
        <v>8.0</v>
      </c>
      <c r="D5106" s="17">
        <v>1.451543225E7</v>
      </c>
      <c r="E5106" s="17">
        <v>5626001.0</v>
      </c>
      <c r="F5106" s="17">
        <v>9691400.0</v>
      </c>
      <c r="G5106" s="17">
        <v>1.5274623E7</v>
      </c>
      <c r="H5106" s="17">
        <v>3.7879237E7</v>
      </c>
    </row>
    <row r="5107">
      <c r="A5107" s="7" t="s">
        <v>10744</v>
      </c>
      <c r="B5107" s="17" t="s">
        <v>10745</v>
      </c>
      <c r="C5107" s="17">
        <v>8.0</v>
      </c>
      <c r="D5107" s="17">
        <v>8981805.5</v>
      </c>
      <c r="E5107" s="17">
        <v>2342270.0</v>
      </c>
      <c r="F5107" s="17">
        <v>6525150.0</v>
      </c>
      <c r="G5107" s="17">
        <v>1.3718932E7</v>
      </c>
      <c r="H5107" s="17">
        <v>1.9163304E7</v>
      </c>
    </row>
    <row r="5108">
      <c r="A5108" s="7" t="s">
        <v>10746</v>
      </c>
      <c r="B5108" s="17" t="s">
        <v>10747</v>
      </c>
      <c r="C5108" s="17">
        <v>9.0</v>
      </c>
      <c r="D5108" s="17">
        <v>4.934979344E7</v>
      </c>
      <c r="E5108" s="17">
        <v>9735130.0</v>
      </c>
      <c r="F5108" s="17">
        <v>1.6321819E7</v>
      </c>
      <c r="G5108" s="17">
        <v>5.2228706E7</v>
      </c>
      <c r="H5108" s="17">
        <v>1.75016896E8</v>
      </c>
    </row>
    <row r="5109">
      <c r="A5109" s="7" t="s">
        <v>10748</v>
      </c>
      <c r="B5109" s="17" t="s">
        <v>10749</v>
      </c>
      <c r="C5109" s="17">
        <v>3.0</v>
      </c>
      <c r="D5109" s="17">
        <v>1.606260633E7</v>
      </c>
      <c r="E5109" s="17">
        <v>1.1680672E7</v>
      </c>
      <c r="F5109" s="17">
        <v>1.6172558E7</v>
      </c>
      <c r="G5109" s="17">
        <v>2.0334589E7</v>
      </c>
      <c r="H5109" s="17">
        <v>2.0334589E7</v>
      </c>
    </row>
    <row r="5110">
      <c r="A5110" s="7" t="s">
        <v>10750</v>
      </c>
      <c r="B5110" s="17" t="s">
        <v>10751</v>
      </c>
      <c r="C5110" s="17">
        <v>2.0</v>
      </c>
      <c r="D5110" s="17">
        <v>4310262.0</v>
      </c>
      <c r="E5110" s="17">
        <v>4234193.0</v>
      </c>
      <c r="F5110" s="17">
        <v>4234193.0</v>
      </c>
      <c r="G5110" s="17">
        <v>4386331.0</v>
      </c>
      <c r="H5110" s="17">
        <v>4386331.0</v>
      </c>
    </row>
    <row r="5111">
      <c r="A5111" s="7" t="s">
        <v>10752</v>
      </c>
      <c r="B5111" s="17" t="s">
        <v>10753</v>
      </c>
      <c r="C5111" s="17">
        <v>65.0</v>
      </c>
      <c r="D5111" s="17">
        <v>1.282046445E7</v>
      </c>
      <c r="E5111" s="17">
        <v>5378070.0</v>
      </c>
      <c r="F5111" s="17">
        <v>7353608.0</v>
      </c>
      <c r="G5111" s="17">
        <v>1.5563322E7</v>
      </c>
      <c r="H5111" s="17">
        <v>2.8421062E7</v>
      </c>
    </row>
    <row r="5112">
      <c r="A5112" s="7" t="s">
        <v>10754</v>
      </c>
      <c r="B5112" s="17" t="s">
        <v>10755</v>
      </c>
      <c r="C5112" s="17">
        <v>195.0</v>
      </c>
      <c r="D5112" s="17">
        <v>1.301250535E7</v>
      </c>
      <c r="E5112" s="17">
        <v>7092358.0</v>
      </c>
      <c r="F5112" s="17">
        <v>1.0740652E7</v>
      </c>
      <c r="G5112" s="17">
        <v>1.592936E7</v>
      </c>
      <c r="H5112" s="17">
        <v>2.0342334E7</v>
      </c>
    </row>
    <row r="5113">
      <c r="A5113" s="7" t="s">
        <v>10756</v>
      </c>
      <c r="B5113" s="17" t="s">
        <v>10757</v>
      </c>
      <c r="C5113" s="17">
        <v>58.0</v>
      </c>
      <c r="D5113" s="17">
        <v>1.417474784E7</v>
      </c>
      <c r="E5113" s="17">
        <v>4610678.0</v>
      </c>
      <c r="F5113" s="17">
        <v>8895078.0</v>
      </c>
      <c r="G5113" s="17">
        <v>1.7376529E7</v>
      </c>
      <c r="H5113" s="17">
        <v>3.9602182E7</v>
      </c>
    </row>
    <row r="5114">
      <c r="A5114" s="7" t="s">
        <v>10758</v>
      </c>
      <c r="B5114" s="17" t="s">
        <v>10759</v>
      </c>
      <c r="C5114" s="17">
        <v>19.0</v>
      </c>
      <c r="D5114" s="17">
        <v>1.3805749E7</v>
      </c>
      <c r="E5114" s="17">
        <v>3698909.0</v>
      </c>
      <c r="F5114" s="17">
        <v>1.12875E7</v>
      </c>
      <c r="G5114" s="17">
        <v>2.4832278E7</v>
      </c>
      <c r="H5114" s="17">
        <v>2.9884891E7</v>
      </c>
    </row>
    <row r="5115">
      <c r="A5115" s="7" t="s">
        <v>10760</v>
      </c>
      <c r="B5115" s="17" t="s">
        <v>10761</v>
      </c>
      <c r="C5115" s="17">
        <v>35.0</v>
      </c>
      <c r="D5115" s="17">
        <v>9810741.714</v>
      </c>
      <c r="E5115" s="17">
        <v>4446885.0</v>
      </c>
      <c r="F5115" s="17">
        <v>4961900.0</v>
      </c>
      <c r="G5115" s="17">
        <v>1.22123E7</v>
      </c>
      <c r="H5115" s="17">
        <v>2.123357E7</v>
      </c>
    </row>
    <row r="5116">
      <c r="A5116" s="7" t="s">
        <v>10762</v>
      </c>
      <c r="B5116" s="17" t="s">
        <v>10763</v>
      </c>
      <c r="C5116" s="17">
        <v>36.0</v>
      </c>
      <c r="D5116" s="17">
        <v>1.608898672E7</v>
      </c>
      <c r="E5116" s="17">
        <v>3992255.0</v>
      </c>
      <c r="F5116" s="17">
        <v>7593108.0</v>
      </c>
      <c r="G5116" s="17">
        <v>1.4829969E7</v>
      </c>
      <c r="H5116" s="17">
        <v>3.238584E7</v>
      </c>
    </row>
    <row r="5117">
      <c r="A5117" s="7" t="s">
        <v>10764</v>
      </c>
      <c r="B5117" s="17" t="s">
        <v>10765</v>
      </c>
      <c r="C5117" s="17">
        <v>18.0</v>
      </c>
      <c r="D5117" s="17">
        <v>1.289472889E7</v>
      </c>
      <c r="E5117" s="17">
        <v>6816738.0</v>
      </c>
      <c r="F5117" s="17">
        <v>1.1157385E7</v>
      </c>
      <c r="G5117" s="17">
        <v>1.8305736E7</v>
      </c>
      <c r="H5117" s="17">
        <v>2.604995E7</v>
      </c>
    </row>
    <row r="5118">
      <c r="A5118" s="7" t="s">
        <v>10768</v>
      </c>
      <c r="B5118" s="17" t="s">
        <v>10769</v>
      </c>
      <c r="C5118" s="17">
        <v>16.0</v>
      </c>
      <c r="D5118" s="17">
        <v>1.411727394E7</v>
      </c>
      <c r="E5118" s="17">
        <v>5060768.0</v>
      </c>
      <c r="F5118" s="17">
        <v>1.0140191E7</v>
      </c>
      <c r="G5118" s="17">
        <v>1.3873532E7</v>
      </c>
      <c r="H5118" s="17">
        <v>2.375E7</v>
      </c>
    </row>
    <row r="5119">
      <c r="A5119" s="7" t="s">
        <v>10770</v>
      </c>
      <c r="B5119" s="17" t="s">
        <v>10771</v>
      </c>
      <c r="C5119" s="17">
        <v>12.0</v>
      </c>
      <c r="D5119" s="17">
        <v>1.176358675E7</v>
      </c>
      <c r="E5119" s="17">
        <v>6243452.0</v>
      </c>
      <c r="F5119" s="17">
        <v>7637118.0</v>
      </c>
      <c r="G5119" s="17">
        <v>9535244.0</v>
      </c>
      <c r="H5119" s="17">
        <v>2.5590275E7</v>
      </c>
    </row>
    <row r="5120">
      <c r="A5120" s="7" t="s">
        <v>10772</v>
      </c>
      <c r="B5120" s="17" t="s">
        <v>10773</v>
      </c>
      <c r="C5120" s="17">
        <v>73.0</v>
      </c>
      <c r="D5120" s="17">
        <v>1.401648184E7</v>
      </c>
      <c r="E5120" s="17">
        <v>4168838.0</v>
      </c>
      <c r="F5120" s="17">
        <v>5022000.0</v>
      </c>
      <c r="G5120" s="17">
        <v>1.319545E7</v>
      </c>
      <c r="H5120" s="17">
        <v>2.0122749E7</v>
      </c>
    </row>
    <row r="5121">
      <c r="A5121" s="7" t="s">
        <v>10774</v>
      </c>
      <c r="B5121" s="17" t="s">
        <v>10775</v>
      </c>
      <c r="C5121" s="17">
        <v>3375.0</v>
      </c>
      <c r="D5121" s="17">
        <v>1.509427459E7</v>
      </c>
      <c r="E5121" s="17">
        <v>4832083.0</v>
      </c>
      <c r="F5121" s="17">
        <v>8196855.0</v>
      </c>
      <c r="G5121" s="17">
        <v>1.5049918E7</v>
      </c>
      <c r="H5121" s="17">
        <v>2.6375373E7</v>
      </c>
    </row>
    <row r="5122">
      <c r="A5122" s="7" t="s">
        <v>10776</v>
      </c>
      <c r="B5122" s="17" t="s">
        <v>10777</v>
      </c>
      <c r="C5122" s="17">
        <v>66.0</v>
      </c>
      <c r="D5122" s="17">
        <v>1.678959015E7</v>
      </c>
      <c r="E5122" s="17">
        <v>6363150.0</v>
      </c>
      <c r="F5122" s="17">
        <v>7869300.0</v>
      </c>
      <c r="G5122" s="17">
        <v>1.32012E7</v>
      </c>
      <c r="H5122" s="17">
        <v>3.593414E7</v>
      </c>
    </row>
    <row r="5123">
      <c r="A5123" s="7" t="s">
        <v>10778</v>
      </c>
      <c r="B5123" s="17" t="s">
        <v>10779</v>
      </c>
      <c r="C5123" s="17">
        <v>69.0</v>
      </c>
      <c r="D5123" s="17">
        <v>1.828106778E7</v>
      </c>
      <c r="E5123" s="17">
        <v>6213939.0</v>
      </c>
      <c r="F5123" s="17">
        <v>9757700.0</v>
      </c>
      <c r="G5123" s="17">
        <v>1.5561914E7</v>
      </c>
      <c r="H5123" s="17">
        <v>5.3510398E7</v>
      </c>
    </row>
    <row r="5124">
      <c r="A5124" s="7" t="s">
        <v>10780</v>
      </c>
      <c r="B5124" s="17" t="s">
        <v>10781</v>
      </c>
      <c r="C5124" s="17">
        <v>224.0</v>
      </c>
      <c r="D5124" s="17">
        <v>1.711890626E7</v>
      </c>
      <c r="E5124" s="17">
        <v>4980641.0</v>
      </c>
      <c r="F5124" s="17">
        <v>9440900.0</v>
      </c>
      <c r="G5124" s="17">
        <v>1.6645848E7</v>
      </c>
      <c r="H5124" s="17">
        <v>2.8258545E7</v>
      </c>
    </row>
    <row r="5125">
      <c r="A5125" s="7" t="s">
        <v>10782</v>
      </c>
      <c r="B5125" s="17" t="s">
        <v>10783</v>
      </c>
      <c r="C5125" s="17">
        <v>3.0</v>
      </c>
      <c r="D5125" s="17">
        <v>1.1238271E7</v>
      </c>
      <c r="E5125" s="17">
        <v>4174973.0</v>
      </c>
      <c r="F5125" s="17">
        <v>7400000.0</v>
      </c>
      <c r="G5125" s="17">
        <v>2.213984E7</v>
      </c>
      <c r="H5125" s="17">
        <v>2.213984E7</v>
      </c>
    </row>
    <row r="5126">
      <c r="A5126" s="7" t="s">
        <v>10784</v>
      </c>
      <c r="B5126" s="17" t="s">
        <v>10785</v>
      </c>
      <c r="C5126" s="17">
        <v>5.0</v>
      </c>
      <c r="D5126" s="17">
        <v>9207269.8</v>
      </c>
      <c r="E5126" s="17">
        <v>5707000.0</v>
      </c>
      <c r="F5126" s="17">
        <v>6200187.0</v>
      </c>
      <c r="G5126" s="17">
        <v>1.0926146E7</v>
      </c>
      <c r="H5126" s="17">
        <v>1.7601812E7</v>
      </c>
    </row>
    <row r="5127">
      <c r="A5127" s="7" t="s">
        <v>10786</v>
      </c>
      <c r="B5127" s="17" t="s">
        <v>10787</v>
      </c>
      <c r="C5127" s="17">
        <v>15.0</v>
      </c>
      <c r="D5127" s="17">
        <v>1.02231774E7</v>
      </c>
      <c r="E5127" s="17">
        <v>5430186.0</v>
      </c>
      <c r="F5127" s="17">
        <v>6795358.0</v>
      </c>
      <c r="G5127" s="17">
        <v>1.3955856E7</v>
      </c>
      <c r="H5127" s="17">
        <v>2.2946645E7</v>
      </c>
    </row>
    <row r="5128">
      <c r="A5128" s="7" t="s">
        <v>10788</v>
      </c>
      <c r="B5128" s="17" t="s">
        <v>10789</v>
      </c>
      <c r="C5128" s="17">
        <v>47.0</v>
      </c>
      <c r="D5128" s="17">
        <v>9531593.532</v>
      </c>
      <c r="E5128" s="17">
        <v>3408875.0</v>
      </c>
      <c r="F5128" s="17">
        <v>4788133.0</v>
      </c>
      <c r="G5128" s="17">
        <v>1.1794092E7</v>
      </c>
      <c r="H5128" s="17">
        <v>2.1847076E7</v>
      </c>
    </row>
    <row r="5129">
      <c r="A5129" s="7" t="s">
        <v>10790</v>
      </c>
      <c r="B5129" s="17" t="s">
        <v>10791</v>
      </c>
      <c r="C5129" s="17">
        <v>44.0</v>
      </c>
      <c r="D5129" s="17">
        <v>1.014156039E7</v>
      </c>
      <c r="E5129" s="17">
        <v>4636760.0</v>
      </c>
      <c r="F5129" s="17">
        <v>8067520.0</v>
      </c>
      <c r="G5129" s="17">
        <v>1.3294706E7</v>
      </c>
      <c r="H5129" s="17">
        <v>1.868111E7</v>
      </c>
    </row>
    <row r="5130">
      <c r="A5130" s="7" t="s">
        <v>10792</v>
      </c>
      <c r="B5130" s="17" t="s">
        <v>10793</v>
      </c>
      <c r="C5130" s="17">
        <v>23.0</v>
      </c>
      <c r="D5130" s="17">
        <v>2.294023243E7</v>
      </c>
      <c r="E5130" s="17">
        <v>4386679.0</v>
      </c>
      <c r="F5130" s="17">
        <v>1.06914E7</v>
      </c>
      <c r="G5130" s="17">
        <v>2.6106955E7</v>
      </c>
      <c r="H5130" s="17">
        <v>5.1614188E7</v>
      </c>
    </row>
    <row r="5131">
      <c r="A5131" s="7" t="s">
        <v>10796</v>
      </c>
      <c r="B5131" s="17" t="s">
        <v>10797</v>
      </c>
      <c r="C5131" s="17">
        <v>1.0</v>
      </c>
      <c r="D5131" s="17">
        <v>2.4299399E7</v>
      </c>
      <c r="E5131" s="17">
        <v>2.4299399E7</v>
      </c>
      <c r="F5131" s="17">
        <v>2.4299399E7</v>
      </c>
      <c r="G5131" s="17">
        <v>2.4299399E7</v>
      </c>
      <c r="H5131" s="17">
        <v>2.4299399E7</v>
      </c>
    </row>
    <row r="5132">
      <c r="A5132" s="7" t="s">
        <v>10798</v>
      </c>
      <c r="B5132" s="17" t="s">
        <v>10799</v>
      </c>
      <c r="C5132" s="17">
        <v>4.0</v>
      </c>
      <c r="D5132" s="17">
        <v>2.06870815E7</v>
      </c>
      <c r="E5132" s="17">
        <v>3121000.0</v>
      </c>
      <c r="F5132" s="17">
        <v>5704805.0</v>
      </c>
      <c r="G5132" s="17">
        <v>1.2544821E7</v>
      </c>
      <c r="H5132" s="17">
        <v>6.13777E7</v>
      </c>
    </row>
    <row r="5133">
      <c r="A5133" s="7" t="s">
        <v>10800</v>
      </c>
      <c r="B5133" s="17" t="s">
        <v>10801</v>
      </c>
      <c r="C5133" s="17">
        <v>310.0</v>
      </c>
      <c r="D5133" s="17">
        <v>1.73982056E7</v>
      </c>
      <c r="E5133" s="17">
        <v>5053300.0</v>
      </c>
      <c r="F5133" s="17">
        <v>7499722.0</v>
      </c>
      <c r="G5133" s="17">
        <v>1.3908621E7</v>
      </c>
      <c r="H5133" s="17">
        <v>2.7844003E7</v>
      </c>
    </row>
    <row r="5134">
      <c r="A5134" s="7" t="s">
        <v>10802</v>
      </c>
      <c r="B5134" s="17" t="s">
        <v>10803</v>
      </c>
      <c r="C5134" s="17">
        <v>232.0</v>
      </c>
      <c r="D5134" s="17">
        <v>1.295238665E7</v>
      </c>
      <c r="E5134" s="17">
        <v>5341925.0</v>
      </c>
      <c r="F5134" s="17">
        <v>9118620.0</v>
      </c>
      <c r="G5134" s="17">
        <v>1.5495695E7</v>
      </c>
      <c r="H5134" s="17">
        <v>2.4386304E7</v>
      </c>
    </row>
    <row r="5135">
      <c r="A5135" s="7" t="s">
        <v>10804</v>
      </c>
      <c r="B5135" s="17" t="s">
        <v>10805</v>
      </c>
      <c r="C5135" s="17">
        <v>2.0</v>
      </c>
      <c r="D5135" s="17">
        <v>4210961.5</v>
      </c>
      <c r="E5135" s="17">
        <v>3309230.0</v>
      </c>
      <c r="F5135" s="17">
        <v>3309230.0</v>
      </c>
      <c r="G5135" s="17">
        <v>5112693.0</v>
      </c>
      <c r="H5135" s="17">
        <v>5112693.0</v>
      </c>
    </row>
    <row r="5136">
      <c r="A5136" s="7" t="s">
        <v>10806</v>
      </c>
      <c r="B5136" s="17" t="s">
        <v>10807</v>
      </c>
      <c r="C5136" s="17">
        <v>3.0</v>
      </c>
      <c r="D5136" s="17">
        <v>9541348.333</v>
      </c>
      <c r="E5136" s="17">
        <v>6880182.0</v>
      </c>
      <c r="F5136" s="17">
        <v>1.0155523E7</v>
      </c>
      <c r="G5136" s="17">
        <v>1.158834E7</v>
      </c>
      <c r="H5136" s="17">
        <v>1.158834E7</v>
      </c>
    </row>
    <row r="5137">
      <c r="A5137" s="7" t="s">
        <v>10808</v>
      </c>
      <c r="B5137" s="17" t="s">
        <v>10809</v>
      </c>
      <c r="C5137" s="17">
        <v>5.0</v>
      </c>
      <c r="D5137" s="17">
        <v>1.96113448E7</v>
      </c>
      <c r="E5137" s="17">
        <v>5734412.0</v>
      </c>
      <c r="F5137" s="17">
        <v>7153241.0</v>
      </c>
      <c r="G5137" s="17">
        <v>3.6866074E7</v>
      </c>
      <c r="H5137" s="17">
        <v>4.6430985E7</v>
      </c>
    </row>
    <row r="5138">
      <c r="A5138" s="7" t="s">
        <v>10810</v>
      </c>
      <c r="B5138" s="17" t="s">
        <v>10811</v>
      </c>
      <c r="C5138" s="17">
        <v>1.0</v>
      </c>
      <c r="D5138" s="17">
        <v>2915897.0</v>
      </c>
      <c r="E5138" s="17">
        <v>2915897.0</v>
      </c>
      <c r="F5138" s="17">
        <v>2915897.0</v>
      </c>
      <c r="G5138" s="17">
        <v>2915897.0</v>
      </c>
      <c r="H5138" s="17">
        <v>2915897.0</v>
      </c>
    </row>
    <row r="5139">
      <c r="A5139" s="7" t="s">
        <v>10812</v>
      </c>
      <c r="B5139" s="17" t="s">
        <v>10813</v>
      </c>
      <c r="C5139" s="17">
        <v>7.0</v>
      </c>
      <c r="D5139" s="17">
        <v>1.523477943E7</v>
      </c>
      <c r="E5139" s="17">
        <v>5032512.0</v>
      </c>
      <c r="F5139" s="17">
        <v>7579515.0</v>
      </c>
      <c r="G5139" s="17">
        <v>2.5132255E7</v>
      </c>
      <c r="H5139" s="17">
        <v>3.73531E7</v>
      </c>
    </row>
    <row r="5140">
      <c r="A5140" s="7" t="s">
        <v>10814</v>
      </c>
      <c r="B5140" s="17" t="s">
        <v>10815</v>
      </c>
      <c r="C5140" s="17">
        <v>1.0</v>
      </c>
      <c r="D5140" s="17">
        <v>2.94311384E8</v>
      </c>
      <c r="E5140" s="17">
        <v>2.94311384E8</v>
      </c>
      <c r="F5140" s="17">
        <v>2.94311384E8</v>
      </c>
      <c r="G5140" s="17">
        <v>2.94311384E8</v>
      </c>
      <c r="H5140" s="17">
        <v>2.94311384E8</v>
      </c>
    </row>
    <row r="5141">
      <c r="A5141" s="7" t="s">
        <v>10816</v>
      </c>
      <c r="B5141" s="17" t="s">
        <v>10817</v>
      </c>
      <c r="C5141" s="17">
        <v>4.0</v>
      </c>
      <c r="D5141" s="17">
        <v>9331858.0</v>
      </c>
      <c r="E5141" s="17">
        <v>900000.0</v>
      </c>
      <c r="F5141" s="17">
        <v>1.1547927E7</v>
      </c>
      <c r="G5141" s="17">
        <v>1.2045505E7</v>
      </c>
      <c r="H5141" s="17">
        <v>1.2834E7</v>
      </c>
    </row>
    <row r="5142">
      <c r="A5142" s="7" t="s">
        <v>10818</v>
      </c>
      <c r="B5142" s="17" t="s">
        <v>10819</v>
      </c>
      <c r="C5142" s="17">
        <v>1.0</v>
      </c>
      <c r="D5142" s="17">
        <v>6587059.0</v>
      </c>
      <c r="E5142" s="17">
        <v>6587059.0</v>
      </c>
      <c r="F5142" s="17">
        <v>6587059.0</v>
      </c>
      <c r="G5142" s="17">
        <v>6587059.0</v>
      </c>
      <c r="H5142" s="17">
        <v>6587059.0</v>
      </c>
    </row>
    <row r="5143">
      <c r="A5143" s="7" t="s">
        <v>10820</v>
      </c>
      <c r="B5143" s="17" t="s">
        <v>10821</v>
      </c>
      <c r="C5143" s="17">
        <v>3.0</v>
      </c>
      <c r="D5143" s="17">
        <v>3.535435067E7</v>
      </c>
      <c r="E5143" s="17">
        <v>1.3451962E7</v>
      </c>
      <c r="F5143" s="17">
        <v>3.6234618E7</v>
      </c>
      <c r="G5143" s="17">
        <v>5.6376472E7</v>
      </c>
      <c r="H5143" s="17">
        <v>5.6376472E7</v>
      </c>
    </row>
    <row r="5144">
      <c r="A5144" s="7" t="s">
        <v>10822</v>
      </c>
      <c r="B5144" s="17" t="s">
        <v>10823</v>
      </c>
      <c r="C5144" s="17">
        <v>3.0</v>
      </c>
      <c r="D5144" s="17">
        <v>2.888997267E7</v>
      </c>
      <c r="E5144" s="17">
        <v>5766445.0</v>
      </c>
      <c r="F5144" s="17">
        <v>2.6853601E7</v>
      </c>
      <c r="G5144" s="17">
        <v>5.4049872E7</v>
      </c>
      <c r="H5144" s="17">
        <v>5.4049872E7</v>
      </c>
    </row>
    <row r="5145">
      <c r="A5145" s="7" t="s">
        <v>10824</v>
      </c>
      <c r="B5145" s="17" t="s">
        <v>10825</v>
      </c>
      <c r="C5145" s="17">
        <v>384.0</v>
      </c>
      <c r="D5145" s="17">
        <v>1.715904335E7</v>
      </c>
      <c r="E5145" s="17">
        <v>5270864.0</v>
      </c>
      <c r="F5145" s="17">
        <v>9163831.0</v>
      </c>
      <c r="G5145" s="17">
        <v>1.5648275E7</v>
      </c>
      <c r="H5145" s="17">
        <v>3.0208569E7</v>
      </c>
    </row>
    <row r="5146">
      <c r="A5146" s="7" t="s">
        <v>10826</v>
      </c>
      <c r="B5146" s="17" t="s">
        <v>10827</v>
      </c>
      <c r="C5146" s="17">
        <v>1462.0</v>
      </c>
      <c r="D5146" s="17">
        <v>1.547567888E7</v>
      </c>
      <c r="E5146" s="17">
        <v>5200239.0</v>
      </c>
      <c r="F5146" s="17">
        <v>8866837.0</v>
      </c>
      <c r="G5146" s="17">
        <v>1.6999208E7</v>
      </c>
      <c r="H5146" s="17">
        <v>3.2130669E7</v>
      </c>
    </row>
    <row r="5147">
      <c r="A5147" s="7" t="s">
        <v>10828</v>
      </c>
      <c r="B5147" s="17" t="s">
        <v>10829</v>
      </c>
      <c r="C5147" s="17">
        <v>367.0</v>
      </c>
      <c r="D5147" s="17">
        <v>1.536100671E7</v>
      </c>
      <c r="E5147" s="17">
        <v>5319569.0</v>
      </c>
      <c r="F5147" s="17">
        <v>8643632.0</v>
      </c>
      <c r="G5147" s="17">
        <v>1.4723166E7</v>
      </c>
      <c r="H5147" s="17">
        <v>2.5748069E7</v>
      </c>
    </row>
    <row r="5148">
      <c r="A5148" s="7" t="s">
        <v>10830</v>
      </c>
      <c r="B5148" s="17" t="s">
        <v>10831</v>
      </c>
      <c r="C5148" s="17">
        <v>19.0</v>
      </c>
      <c r="D5148" s="17">
        <v>1.247605411E7</v>
      </c>
      <c r="E5148" s="17">
        <v>5599912.0</v>
      </c>
      <c r="F5148" s="17">
        <v>8618939.0</v>
      </c>
      <c r="G5148" s="17">
        <v>2.0779541E7</v>
      </c>
      <c r="H5148" s="17">
        <v>2.9667054E7</v>
      </c>
    </row>
    <row r="5149">
      <c r="A5149" s="7" t="s">
        <v>10834</v>
      </c>
      <c r="B5149" s="17" t="s">
        <v>10835</v>
      </c>
      <c r="C5149" s="17">
        <v>12.0</v>
      </c>
      <c r="D5149" s="17">
        <v>2.08527315E7</v>
      </c>
      <c r="E5149" s="17">
        <v>6848647.0</v>
      </c>
      <c r="F5149" s="17">
        <v>1.44412E7</v>
      </c>
      <c r="G5149" s="17">
        <v>2.1988507E7</v>
      </c>
      <c r="H5149" s="17">
        <v>3.8874967E7</v>
      </c>
    </row>
    <row r="5150">
      <c r="A5150" s="7" t="s">
        <v>10836</v>
      </c>
      <c r="B5150" s="17" t="s">
        <v>10837</v>
      </c>
      <c r="C5150" s="17">
        <v>314.0</v>
      </c>
      <c r="D5150" s="17">
        <v>1.205353832E7</v>
      </c>
      <c r="E5150" s="17">
        <v>5230104.0</v>
      </c>
      <c r="F5150" s="17">
        <v>8140867.0</v>
      </c>
      <c r="G5150" s="17">
        <v>1.4216486E7</v>
      </c>
      <c r="H5150" s="17">
        <v>2.3004189E7</v>
      </c>
    </row>
    <row r="5151">
      <c r="A5151" s="7" t="s">
        <v>10838</v>
      </c>
      <c r="B5151" s="17" t="s">
        <v>10839</v>
      </c>
      <c r="C5151" s="17">
        <v>15.0</v>
      </c>
      <c r="D5151" s="17">
        <v>1.11339178E7</v>
      </c>
      <c r="E5151" s="17">
        <v>4519409.0</v>
      </c>
      <c r="F5151" s="17">
        <v>9357211.0</v>
      </c>
      <c r="G5151" s="17">
        <v>1.8188148E7</v>
      </c>
      <c r="H5151" s="17">
        <v>2.1206714E7</v>
      </c>
    </row>
    <row r="5152">
      <c r="A5152" s="7" t="s">
        <v>10840</v>
      </c>
      <c r="B5152" s="17" t="s">
        <v>10841</v>
      </c>
      <c r="C5152" s="17">
        <v>8.0</v>
      </c>
      <c r="D5152" s="17">
        <v>1.60594165E7</v>
      </c>
      <c r="E5152" s="17">
        <v>6883582.0</v>
      </c>
      <c r="F5152" s="17">
        <v>8498269.0</v>
      </c>
      <c r="G5152" s="17">
        <v>2.4168827E7</v>
      </c>
      <c r="H5152" s="17">
        <v>2.9391661E7</v>
      </c>
    </row>
    <row r="5153">
      <c r="A5153" s="7" t="s">
        <v>10842</v>
      </c>
      <c r="B5153" s="17" t="s">
        <v>10843</v>
      </c>
      <c r="C5153" s="17">
        <v>10.0</v>
      </c>
      <c r="D5153" s="17">
        <v>7563528.8</v>
      </c>
      <c r="E5153" s="17">
        <v>3786704.0</v>
      </c>
      <c r="F5153" s="17">
        <v>6058464.0</v>
      </c>
      <c r="G5153" s="17">
        <v>8259024.0</v>
      </c>
      <c r="H5153" s="17">
        <v>1.1980271E7</v>
      </c>
    </row>
    <row r="5154">
      <c r="A5154" s="7" t="s">
        <v>10844</v>
      </c>
      <c r="B5154" s="17" t="s">
        <v>10845</v>
      </c>
      <c r="C5154" s="17">
        <v>378.0</v>
      </c>
      <c r="D5154" s="17">
        <v>1.201641581E7</v>
      </c>
      <c r="E5154" s="17">
        <v>4722648.0</v>
      </c>
      <c r="F5154" s="17">
        <v>8102239.0</v>
      </c>
      <c r="G5154" s="17">
        <v>1.4131906E7</v>
      </c>
      <c r="H5154" s="17">
        <v>2.255615E7</v>
      </c>
    </row>
    <row r="5155">
      <c r="A5155" s="7" t="s">
        <v>10848</v>
      </c>
      <c r="B5155" s="17" t="s">
        <v>10849</v>
      </c>
      <c r="C5155" s="17">
        <v>3.0</v>
      </c>
      <c r="D5155" s="17">
        <v>1.485604633E7</v>
      </c>
      <c r="E5155" s="17">
        <v>4550496.0</v>
      </c>
      <c r="F5155" s="17">
        <v>1.0373456E7</v>
      </c>
      <c r="G5155" s="17">
        <v>2.9644187E7</v>
      </c>
      <c r="H5155" s="17">
        <v>2.9644187E7</v>
      </c>
    </row>
    <row r="5156">
      <c r="A5156" s="7" t="s">
        <v>10850</v>
      </c>
      <c r="B5156" s="17" t="s">
        <v>10851</v>
      </c>
      <c r="C5156" s="17">
        <v>4.0</v>
      </c>
      <c r="D5156" s="17">
        <v>1.215764425E7</v>
      </c>
      <c r="E5156" s="17">
        <v>7082672.0</v>
      </c>
      <c r="F5156" s="17">
        <v>9689506.0</v>
      </c>
      <c r="G5156" s="17">
        <v>1.3643141E7</v>
      </c>
      <c r="H5156" s="17">
        <v>1.8215258E7</v>
      </c>
    </row>
    <row r="5157">
      <c r="A5157" s="7" t="s">
        <v>10852</v>
      </c>
      <c r="B5157" s="17" t="s">
        <v>10853</v>
      </c>
      <c r="C5157" s="17">
        <v>2.0</v>
      </c>
      <c r="D5157" s="17">
        <v>1.2260034E7</v>
      </c>
      <c r="E5157" s="17">
        <v>7751945.0</v>
      </c>
      <c r="F5157" s="17">
        <v>7751945.0</v>
      </c>
      <c r="G5157" s="17">
        <v>1.6768123E7</v>
      </c>
      <c r="H5157" s="17">
        <v>1.6768123E7</v>
      </c>
    </row>
    <row r="5158">
      <c r="A5158" s="7" t="s">
        <v>10854</v>
      </c>
      <c r="B5158" s="17" t="s">
        <v>10855</v>
      </c>
      <c r="C5158" s="17">
        <v>5.0</v>
      </c>
      <c r="D5158" s="17">
        <v>1.7486271E7</v>
      </c>
      <c r="E5158" s="17">
        <v>8421120.0</v>
      </c>
      <c r="F5158" s="17">
        <v>2.0795799E7</v>
      </c>
      <c r="G5158" s="17">
        <v>2.5017673E7</v>
      </c>
      <c r="H5158" s="17">
        <v>2.89952E7</v>
      </c>
    </row>
    <row r="5159">
      <c r="A5159" s="7" t="s">
        <v>10856</v>
      </c>
      <c r="B5159" s="17" t="s">
        <v>10857</v>
      </c>
      <c r="C5159" s="17">
        <v>1.0</v>
      </c>
      <c r="D5159" s="17">
        <v>1.2705064E7</v>
      </c>
      <c r="E5159" s="17">
        <v>1.2705064E7</v>
      </c>
      <c r="F5159" s="17">
        <v>1.2705064E7</v>
      </c>
      <c r="G5159" s="17">
        <v>1.2705064E7</v>
      </c>
      <c r="H5159" s="17">
        <v>1.2705064E7</v>
      </c>
    </row>
    <row r="5160">
      <c r="A5160" s="7" t="s">
        <v>10858</v>
      </c>
      <c r="B5160" s="17" t="s">
        <v>10859</v>
      </c>
      <c r="C5160" s="17">
        <v>369.0</v>
      </c>
      <c r="D5160" s="17">
        <v>1.598845469E7</v>
      </c>
      <c r="E5160" s="17">
        <v>5017468.0</v>
      </c>
      <c r="F5160" s="17">
        <v>8570867.0</v>
      </c>
      <c r="G5160" s="17">
        <v>1.8128591E7</v>
      </c>
      <c r="H5160" s="17">
        <v>3.4394886E7</v>
      </c>
    </row>
    <row r="5161">
      <c r="A5161" s="7" t="s">
        <v>10860</v>
      </c>
      <c r="B5161" s="17" t="s">
        <v>10861</v>
      </c>
      <c r="C5161" s="17">
        <v>157.0</v>
      </c>
      <c r="D5161" s="17">
        <v>8824499.936</v>
      </c>
      <c r="E5161" s="17">
        <v>3482880.0</v>
      </c>
      <c r="F5161" s="17">
        <v>5214785.0</v>
      </c>
      <c r="G5161" s="17">
        <v>9331633.0</v>
      </c>
      <c r="H5161" s="17">
        <v>1.6594343E7</v>
      </c>
    </row>
    <row r="5162">
      <c r="A5162" s="7" t="s">
        <v>10862</v>
      </c>
      <c r="B5162" s="17" t="s">
        <v>10863</v>
      </c>
      <c r="C5162" s="17">
        <v>108.0</v>
      </c>
      <c r="D5162" s="17">
        <v>1.042803061E7</v>
      </c>
      <c r="E5162" s="17">
        <v>5304879.0</v>
      </c>
      <c r="F5162" s="17">
        <v>7080216.0</v>
      </c>
      <c r="G5162" s="17">
        <v>1.1931254E7</v>
      </c>
      <c r="H5162" s="17">
        <v>1.8174773E7</v>
      </c>
    </row>
    <row r="5163">
      <c r="A5163" s="7" t="s">
        <v>10864</v>
      </c>
      <c r="B5163" s="17" t="s">
        <v>10865</v>
      </c>
      <c r="C5163" s="17">
        <v>37.0</v>
      </c>
      <c r="D5163" s="17">
        <v>7173866.73</v>
      </c>
      <c r="E5163" s="17">
        <v>4905190.0</v>
      </c>
      <c r="F5163" s="17">
        <v>6795226.0</v>
      </c>
      <c r="G5163" s="17">
        <v>8434859.0</v>
      </c>
      <c r="H5163" s="17">
        <v>1.3019688E7</v>
      </c>
    </row>
    <row r="5164">
      <c r="A5164" s="7" t="s">
        <v>10866</v>
      </c>
      <c r="B5164" s="17" t="s">
        <v>10867</v>
      </c>
      <c r="C5164" s="17">
        <v>62.0</v>
      </c>
      <c r="D5164" s="17">
        <v>9838797.919</v>
      </c>
      <c r="E5164" s="17">
        <v>4339814.0</v>
      </c>
      <c r="F5164" s="17">
        <v>8826647.0</v>
      </c>
      <c r="G5164" s="17">
        <v>1.1907242E7</v>
      </c>
      <c r="H5164" s="17">
        <v>1.6602E7</v>
      </c>
    </row>
    <row r="5165">
      <c r="A5165" s="7" t="s">
        <v>10868</v>
      </c>
      <c r="B5165" s="17" t="s">
        <v>10869</v>
      </c>
      <c r="C5165" s="17">
        <v>887.0</v>
      </c>
      <c r="D5165" s="17">
        <v>2.522828323E7</v>
      </c>
      <c r="E5165" s="17">
        <v>9452115.0</v>
      </c>
      <c r="F5165" s="17">
        <v>1.5280729E7</v>
      </c>
      <c r="G5165" s="17">
        <v>2.3706159E7</v>
      </c>
      <c r="H5165" s="17">
        <v>6.6323415E7</v>
      </c>
    </row>
    <row r="5166">
      <c r="A5166" s="7" t="s">
        <v>10870</v>
      </c>
      <c r="B5166" s="17" t="s">
        <v>10871</v>
      </c>
      <c r="C5166" s="17">
        <v>12618.0</v>
      </c>
      <c r="D5166" s="17">
        <v>1.13435369E7</v>
      </c>
      <c r="E5166" s="17">
        <v>4727751.0</v>
      </c>
      <c r="F5166" s="17">
        <v>7497900.0</v>
      </c>
      <c r="G5166" s="17">
        <v>1.2447183E7</v>
      </c>
      <c r="H5166" s="17">
        <v>1.9842767E7</v>
      </c>
    </row>
    <row r="5167">
      <c r="A5167" s="7" t="s">
        <v>10872</v>
      </c>
      <c r="B5167" s="17" t="s">
        <v>10873</v>
      </c>
      <c r="C5167" s="17">
        <v>2.0</v>
      </c>
      <c r="D5167" s="17">
        <v>1.3940187E7</v>
      </c>
      <c r="E5167" s="17">
        <v>1.2154221E7</v>
      </c>
      <c r="F5167" s="17">
        <v>1.2154221E7</v>
      </c>
      <c r="G5167" s="17">
        <v>1.5726153E7</v>
      </c>
      <c r="H5167" s="17">
        <v>1.5726153E7</v>
      </c>
    </row>
    <row r="5168">
      <c r="A5168" s="7" t="s">
        <v>10874</v>
      </c>
      <c r="B5168" s="17" t="s">
        <v>10875</v>
      </c>
      <c r="C5168" s="17">
        <v>2.0</v>
      </c>
      <c r="D5168" s="17">
        <v>3109472.0</v>
      </c>
      <c r="E5168" s="17">
        <v>2228100.0</v>
      </c>
      <c r="F5168" s="17">
        <v>2228100.0</v>
      </c>
      <c r="G5168" s="17">
        <v>3990844.0</v>
      </c>
      <c r="H5168" s="17">
        <v>3990844.0</v>
      </c>
    </row>
    <row r="5169">
      <c r="A5169" s="7" t="s">
        <v>10878</v>
      </c>
      <c r="B5169" s="17" t="s">
        <v>10879</v>
      </c>
      <c r="C5169" s="17">
        <v>1.0</v>
      </c>
      <c r="D5169" s="17">
        <v>4.816725E7</v>
      </c>
      <c r="E5169" s="17">
        <v>4.816725E7</v>
      </c>
      <c r="F5169" s="17">
        <v>4.816725E7</v>
      </c>
      <c r="G5169" s="17">
        <v>4.816725E7</v>
      </c>
      <c r="H5169" s="17">
        <v>4.816725E7</v>
      </c>
    </row>
    <row r="5170">
      <c r="A5170" s="7" t="s">
        <v>10880</v>
      </c>
      <c r="B5170" s="17" t="s">
        <v>10881</v>
      </c>
      <c r="C5170" s="17">
        <v>106.0</v>
      </c>
      <c r="D5170" s="17">
        <v>1.734905952E7</v>
      </c>
      <c r="E5170" s="17">
        <v>4915774.0</v>
      </c>
      <c r="F5170" s="17">
        <v>8259301.0</v>
      </c>
      <c r="G5170" s="17">
        <v>1.8202314E7</v>
      </c>
      <c r="H5170" s="17">
        <v>3.6909449E7</v>
      </c>
    </row>
    <row r="5171">
      <c r="A5171" s="7" t="s">
        <v>10882</v>
      </c>
      <c r="B5171" s="17" t="s">
        <v>10883</v>
      </c>
      <c r="C5171" s="17">
        <v>30.0</v>
      </c>
      <c r="D5171" s="17">
        <v>1.53626253E7</v>
      </c>
      <c r="E5171" s="17">
        <v>6904681.0</v>
      </c>
      <c r="F5171" s="17">
        <v>1.0258405E7</v>
      </c>
      <c r="G5171" s="17">
        <v>1.4883922E7</v>
      </c>
      <c r="H5171" s="17">
        <v>2.0089036E7</v>
      </c>
    </row>
    <row r="5172">
      <c r="A5172" s="7" t="s">
        <v>10886</v>
      </c>
      <c r="B5172" s="17" t="s">
        <v>10887</v>
      </c>
      <c r="C5172" s="17">
        <v>24.0</v>
      </c>
      <c r="D5172" s="17">
        <v>1.298211158E7</v>
      </c>
      <c r="E5172" s="17">
        <v>5571466.0</v>
      </c>
      <c r="F5172" s="17">
        <v>8756099.0</v>
      </c>
      <c r="G5172" s="17">
        <v>1.2810838E7</v>
      </c>
      <c r="H5172" s="17">
        <v>1.935485E7</v>
      </c>
    </row>
    <row r="5173">
      <c r="A5173" s="7" t="s">
        <v>10888</v>
      </c>
      <c r="B5173" s="17" t="s">
        <v>10889</v>
      </c>
      <c r="C5173" s="17">
        <v>45.0</v>
      </c>
      <c r="D5173" s="17">
        <v>1.636401029E7</v>
      </c>
      <c r="E5173" s="17">
        <v>5469999.0</v>
      </c>
      <c r="F5173" s="17">
        <v>8635847.0</v>
      </c>
      <c r="G5173" s="17">
        <v>1.6775142E7</v>
      </c>
      <c r="H5173" s="17">
        <v>3.0821913E7</v>
      </c>
    </row>
    <row r="5174">
      <c r="A5174" s="7" t="s">
        <v>10890</v>
      </c>
      <c r="B5174" s="17" t="s">
        <v>10891</v>
      </c>
      <c r="C5174" s="17">
        <v>15.0</v>
      </c>
      <c r="D5174" s="17">
        <v>1.01623218E7</v>
      </c>
      <c r="E5174" s="17">
        <v>5520532.0</v>
      </c>
      <c r="F5174" s="17">
        <v>8304200.0</v>
      </c>
      <c r="G5174" s="17">
        <v>1.322953E7</v>
      </c>
      <c r="H5174" s="17">
        <v>2.1970622E7</v>
      </c>
    </row>
    <row r="5175">
      <c r="A5175" s="7" t="s">
        <v>10892</v>
      </c>
      <c r="B5175" s="17" t="s">
        <v>10893</v>
      </c>
      <c r="C5175" s="17">
        <v>2.0</v>
      </c>
      <c r="D5175" s="17">
        <v>8827850.5</v>
      </c>
      <c r="E5175" s="17">
        <v>5589901.0</v>
      </c>
      <c r="F5175" s="17">
        <v>5589901.0</v>
      </c>
      <c r="G5175" s="17">
        <v>1.20658E7</v>
      </c>
      <c r="H5175" s="17">
        <v>1.20658E7</v>
      </c>
    </row>
    <row r="5176">
      <c r="A5176" s="7" t="s">
        <v>10894</v>
      </c>
      <c r="B5176" s="17" t="s">
        <v>10895</v>
      </c>
      <c r="C5176" s="17">
        <v>18.0</v>
      </c>
      <c r="D5176" s="17">
        <v>2.141212706E7</v>
      </c>
      <c r="E5176" s="17">
        <v>9345000.0</v>
      </c>
      <c r="F5176" s="17">
        <v>1.6962512E7</v>
      </c>
      <c r="G5176" s="17">
        <v>3.6434275E7</v>
      </c>
      <c r="H5176" s="17">
        <v>4.9291003E7</v>
      </c>
    </row>
    <row r="5177">
      <c r="A5177" s="7" t="s">
        <v>10898</v>
      </c>
      <c r="B5177" s="17" t="s">
        <v>10899</v>
      </c>
      <c r="C5177" s="17">
        <v>14.0</v>
      </c>
      <c r="D5177" s="17">
        <v>3.390985079E7</v>
      </c>
      <c r="E5177" s="17">
        <v>8598963.0</v>
      </c>
      <c r="F5177" s="17">
        <v>2.3521411E7</v>
      </c>
      <c r="G5177" s="17">
        <v>4.5231709E7</v>
      </c>
      <c r="H5177" s="17">
        <v>6.9847224E7</v>
      </c>
    </row>
    <row r="5178">
      <c r="A5178" s="7" t="s">
        <v>10900</v>
      </c>
      <c r="B5178" s="17" t="s">
        <v>10901</v>
      </c>
      <c r="C5178" s="17">
        <v>11.0</v>
      </c>
      <c r="D5178" s="17">
        <v>1.748369682E7</v>
      </c>
      <c r="E5178" s="17">
        <v>4360906.0</v>
      </c>
      <c r="F5178" s="17">
        <v>6673344.0</v>
      </c>
      <c r="G5178" s="17">
        <v>3.4321199E7</v>
      </c>
      <c r="H5178" s="17">
        <v>3.8895971E7</v>
      </c>
    </row>
    <row r="5179">
      <c r="A5179" s="7" t="s">
        <v>10902</v>
      </c>
      <c r="B5179" s="17" t="s">
        <v>10903</v>
      </c>
      <c r="C5179" s="17">
        <v>79.0</v>
      </c>
      <c r="D5179" s="17">
        <v>3.761882485E7</v>
      </c>
      <c r="E5179" s="17">
        <v>6832620.0</v>
      </c>
      <c r="F5179" s="17">
        <v>1.5357189E7</v>
      </c>
      <c r="G5179" s="17">
        <v>3.6209901E7</v>
      </c>
      <c r="H5179" s="17">
        <v>5.6898807E7</v>
      </c>
    </row>
    <row r="5180">
      <c r="A5180" s="7" t="s">
        <v>10904</v>
      </c>
      <c r="B5180" s="17" t="s">
        <v>10905</v>
      </c>
      <c r="C5180" s="17">
        <v>13.0</v>
      </c>
      <c r="D5180" s="17">
        <v>2.008513954E7</v>
      </c>
      <c r="E5180" s="17">
        <v>3896685.0</v>
      </c>
      <c r="F5180" s="17">
        <v>6161358.0</v>
      </c>
      <c r="G5180" s="17">
        <v>2.4945372E7</v>
      </c>
      <c r="H5180" s="17">
        <v>5.0707887E7</v>
      </c>
    </row>
    <row r="5181">
      <c r="A5181" s="7" t="s">
        <v>10906</v>
      </c>
      <c r="B5181" s="17" t="s">
        <v>10907</v>
      </c>
      <c r="C5181" s="17">
        <v>703.0</v>
      </c>
      <c r="D5181" s="17">
        <v>2.042097598E7</v>
      </c>
      <c r="E5181" s="17">
        <v>5508939.0</v>
      </c>
      <c r="F5181" s="17">
        <v>1.0111965E7</v>
      </c>
      <c r="G5181" s="17">
        <v>1.94889E7</v>
      </c>
      <c r="H5181" s="17">
        <v>4.2774083E7</v>
      </c>
    </row>
    <row r="5182">
      <c r="A5182" s="7" t="s">
        <v>10908</v>
      </c>
      <c r="B5182" s="17" t="s">
        <v>10909</v>
      </c>
      <c r="C5182" s="17">
        <v>132.0</v>
      </c>
      <c r="D5182" s="17">
        <v>3.434054381E7</v>
      </c>
      <c r="E5182" s="17">
        <v>6287579.0</v>
      </c>
      <c r="F5182" s="17">
        <v>1.3049328E7</v>
      </c>
      <c r="G5182" s="17">
        <v>3.1573096E7</v>
      </c>
      <c r="H5182" s="17">
        <v>8.8598E7</v>
      </c>
    </row>
    <row r="5183">
      <c r="A5183" s="7" t="s">
        <v>10910</v>
      </c>
      <c r="B5183" s="17" t="s">
        <v>10911</v>
      </c>
      <c r="C5183" s="17">
        <v>46.0</v>
      </c>
      <c r="D5183" s="17">
        <v>1.917915785E7</v>
      </c>
      <c r="E5183" s="17">
        <v>4881000.0</v>
      </c>
      <c r="F5183" s="17">
        <v>8824725.0</v>
      </c>
      <c r="G5183" s="17">
        <v>1.64589E7</v>
      </c>
      <c r="H5183" s="17">
        <v>3.4486785E7</v>
      </c>
    </row>
    <row r="5184">
      <c r="A5184" s="7" t="s">
        <v>10912</v>
      </c>
      <c r="B5184" s="17" t="s">
        <v>10913</v>
      </c>
      <c r="C5184" s="17">
        <v>75.0</v>
      </c>
      <c r="D5184" s="17">
        <v>2.930886228E7</v>
      </c>
      <c r="E5184" s="17">
        <v>6521281.0</v>
      </c>
      <c r="F5184" s="17">
        <v>1.2923979E7</v>
      </c>
      <c r="G5184" s="17">
        <v>3.2793283E7</v>
      </c>
      <c r="H5184" s="17">
        <v>1.00789174E8</v>
      </c>
    </row>
    <row r="5185">
      <c r="A5185" s="7" t="s">
        <v>10915</v>
      </c>
      <c r="B5185" s="17" t="s">
        <v>10917</v>
      </c>
      <c r="C5185" s="17">
        <v>94.0</v>
      </c>
      <c r="D5185" s="17">
        <v>2.655480233E7</v>
      </c>
      <c r="E5185" s="17">
        <v>5801467.0</v>
      </c>
      <c r="F5185" s="17">
        <v>1.094146E7</v>
      </c>
      <c r="G5185" s="17">
        <v>4.0464261E7</v>
      </c>
      <c r="H5185" s="17">
        <v>7.177366E7</v>
      </c>
    </row>
    <row r="5186">
      <c r="A5186" s="7" t="s">
        <v>10918</v>
      </c>
      <c r="B5186" s="17" t="s">
        <v>10919</v>
      </c>
      <c r="C5186" s="17">
        <v>66.0</v>
      </c>
      <c r="D5186" s="17">
        <v>2.825936027E7</v>
      </c>
      <c r="E5186" s="17">
        <v>7462043.0</v>
      </c>
      <c r="F5186" s="17">
        <v>9547601.0</v>
      </c>
      <c r="G5186" s="17">
        <v>3.1819756E7</v>
      </c>
      <c r="H5186" s="17">
        <v>8.7883133E7</v>
      </c>
    </row>
    <row r="5187">
      <c r="A5187" s="7" t="s">
        <v>10920</v>
      </c>
      <c r="B5187" s="17" t="s">
        <v>10921</v>
      </c>
      <c r="C5187" s="17">
        <v>2.0</v>
      </c>
      <c r="D5187" s="17">
        <v>1.76152725E7</v>
      </c>
      <c r="E5187" s="17">
        <v>1.4893391E7</v>
      </c>
      <c r="F5187" s="17">
        <v>1.4893391E7</v>
      </c>
      <c r="G5187" s="17">
        <v>2.0337154E7</v>
      </c>
      <c r="H5187" s="17">
        <v>2.0337154E7</v>
      </c>
    </row>
    <row r="5188">
      <c r="A5188" s="7" t="s">
        <v>10922</v>
      </c>
      <c r="B5188" s="17" t="s">
        <v>10923</v>
      </c>
      <c r="C5188" s="17">
        <v>11.0</v>
      </c>
      <c r="D5188" s="17">
        <v>3.394767273E7</v>
      </c>
      <c r="E5188" s="17">
        <v>2722812.0</v>
      </c>
      <c r="F5188" s="17">
        <v>4.1486894E7</v>
      </c>
      <c r="G5188" s="17">
        <v>5.532784E7</v>
      </c>
      <c r="H5188" s="17">
        <v>6.1241203E7</v>
      </c>
    </row>
    <row r="5189">
      <c r="A5189" s="7" t="s">
        <v>10924</v>
      </c>
      <c r="B5189" s="17" t="s">
        <v>10925</v>
      </c>
      <c r="C5189" s="17">
        <v>26.0</v>
      </c>
      <c r="D5189" s="17">
        <v>2.444438288E7</v>
      </c>
      <c r="E5189" s="17">
        <v>7610844.0</v>
      </c>
      <c r="F5189" s="17">
        <v>1.3579615E7</v>
      </c>
      <c r="G5189" s="17">
        <v>3.85615E7</v>
      </c>
      <c r="H5189" s="17">
        <v>6.536653E7</v>
      </c>
    </row>
    <row r="5190">
      <c r="A5190" s="7" t="s">
        <v>10926</v>
      </c>
      <c r="B5190" s="17" t="s">
        <v>10927</v>
      </c>
      <c r="C5190" s="17">
        <v>1545.0</v>
      </c>
      <c r="D5190" s="17">
        <v>2.391873224E7</v>
      </c>
      <c r="E5190" s="17">
        <v>6588850.0</v>
      </c>
      <c r="F5190" s="17">
        <v>1.1530594E7</v>
      </c>
      <c r="G5190" s="17">
        <v>2.663742E7</v>
      </c>
      <c r="H5190" s="17">
        <v>5.8845942E7</v>
      </c>
    </row>
    <row r="5191">
      <c r="A5191" s="7" t="s">
        <v>10928</v>
      </c>
      <c r="B5191" s="17" t="s">
        <v>10929</v>
      </c>
      <c r="C5191" s="17">
        <v>387.0</v>
      </c>
      <c r="D5191" s="17">
        <v>2.798403316E7</v>
      </c>
      <c r="E5191" s="17">
        <v>5289041.0</v>
      </c>
      <c r="F5191" s="17">
        <v>1.2077243E7</v>
      </c>
      <c r="G5191" s="17">
        <v>3.3345359E7</v>
      </c>
      <c r="H5191" s="17">
        <v>7.7186074E7</v>
      </c>
    </row>
    <row r="5192">
      <c r="A5192" s="7" t="s">
        <v>10930</v>
      </c>
      <c r="B5192" s="17" t="s">
        <v>10931</v>
      </c>
      <c r="C5192" s="17">
        <v>74.0</v>
      </c>
      <c r="D5192" s="17">
        <v>3.298539573E7</v>
      </c>
      <c r="E5192" s="17">
        <v>6914967.0</v>
      </c>
      <c r="F5192" s="17">
        <v>1.6043188E7</v>
      </c>
      <c r="G5192" s="17">
        <v>4.023375E7</v>
      </c>
      <c r="H5192" s="17">
        <v>6.407916E7</v>
      </c>
    </row>
    <row r="5193">
      <c r="A5193" s="7" t="s">
        <v>10932</v>
      </c>
      <c r="B5193" s="17" t="s">
        <v>10933</v>
      </c>
      <c r="C5193" s="17">
        <v>358.0</v>
      </c>
      <c r="D5193" s="17">
        <v>2.879682428E7</v>
      </c>
      <c r="E5193" s="17">
        <v>6197238.0</v>
      </c>
      <c r="F5193" s="17">
        <v>1.6703702E7</v>
      </c>
      <c r="G5193" s="17">
        <v>3.4097515E7</v>
      </c>
      <c r="H5193" s="17">
        <v>6.1839239E7</v>
      </c>
    </row>
    <row r="5194">
      <c r="A5194" s="7" t="s">
        <v>10934</v>
      </c>
      <c r="B5194" s="17" t="s">
        <v>10935</v>
      </c>
      <c r="C5194" s="17">
        <v>2.0</v>
      </c>
      <c r="D5194" s="17">
        <v>1.8933325E7</v>
      </c>
      <c r="E5194" s="17">
        <v>1.652535E7</v>
      </c>
      <c r="F5194" s="17">
        <v>1.652535E7</v>
      </c>
      <c r="G5194" s="17">
        <v>2.13413E7</v>
      </c>
      <c r="H5194" s="17">
        <v>2.13413E7</v>
      </c>
    </row>
    <row r="5195">
      <c r="A5195" s="7" t="s">
        <v>10936</v>
      </c>
      <c r="B5195" s="17" t="s">
        <v>10937</v>
      </c>
      <c r="C5195" s="17">
        <v>9.0</v>
      </c>
      <c r="D5195" s="17">
        <v>4.574011244E7</v>
      </c>
      <c r="E5195" s="17">
        <v>2.1580978E7</v>
      </c>
      <c r="F5195" s="17">
        <v>3.0943694E7</v>
      </c>
      <c r="G5195" s="17">
        <v>6.1704781E7</v>
      </c>
      <c r="H5195" s="17">
        <v>1.22565333E8</v>
      </c>
    </row>
    <row r="5196">
      <c r="A5196" s="7" t="s">
        <v>10938</v>
      </c>
      <c r="B5196" s="17" t="s">
        <v>10939</v>
      </c>
      <c r="C5196" s="17">
        <v>41.0</v>
      </c>
      <c r="D5196" s="17">
        <v>4.960091612E7</v>
      </c>
      <c r="E5196" s="17">
        <v>1.37292E7</v>
      </c>
      <c r="F5196" s="17">
        <v>2.3134945E7</v>
      </c>
      <c r="G5196" s="17">
        <v>5.4369822E7</v>
      </c>
      <c r="H5196" s="17">
        <v>1.23609999E8</v>
      </c>
    </row>
    <row r="5197">
      <c r="A5197" s="7" t="s">
        <v>10940</v>
      </c>
      <c r="B5197" s="17" t="s">
        <v>10941</v>
      </c>
      <c r="C5197" s="17">
        <v>3.0</v>
      </c>
      <c r="D5197" s="17">
        <v>6591262.0</v>
      </c>
      <c r="E5197" s="17">
        <v>2748137.0</v>
      </c>
      <c r="F5197" s="17">
        <v>8381875.0</v>
      </c>
      <c r="G5197" s="17">
        <v>8643774.0</v>
      </c>
      <c r="H5197" s="17">
        <v>8643774.0</v>
      </c>
    </row>
    <row r="5198">
      <c r="A5198" s="7" t="s">
        <v>10942</v>
      </c>
      <c r="B5198" s="17" t="s">
        <v>10943</v>
      </c>
      <c r="C5198" s="17">
        <v>1553.0</v>
      </c>
      <c r="D5198" s="17">
        <v>1.803834162E7</v>
      </c>
      <c r="E5198" s="17">
        <v>4503197.0</v>
      </c>
      <c r="F5198" s="17">
        <v>8185511.0</v>
      </c>
      <c r="G5198" s="17">
        <v>2.0347702E7</v>
      </c>
      <c r="H5198" s="17">
        <v>4.5821177E7</v>
      </c>
    </row>
    <row r="5199">
      <c r="A5199" s="7" t="s">
        <v>10944</v>
      </c>
      <c r="B5199" s="17" t="s">
        <v>10945</v>
      </c>
      <c r="C5199" s="17">
        <v>227.0</v>
      </c>
      <c r="D5199" s="17">
        <v>1.305209607E7</v>
      </c>
      <c r="E5199" s="17">
        <v>3728656.0</v>
      </c>
      <c r="F5199" s="17">
        <v>6362910.0</v>
      </c>
      <c r="G5199" s="17">
        <v>1.402517E7</v>
      </c>
      <c r="H5199" s="17">
        <v>2.8512673E7</v>
      </c>
    </row>
    <row r="5200">
      <c r="A5200" s="7" t="s">
        <v>10946</v>
      </c>
      <c r="B5200" s="17" t="s">
        <v>10947</v>
      </c>
      <c r="C5200" s="17">
        <v>2309.0</v>
      </c>
      <c r="D5200" s="17">
        <v>1.70433694E7</v>
      </c>
      <c r="E5200" s="17">
        <v>4462590.0</v>
      </c>
      <c r="F5200" s="17">
        <v>7251973.0</v>
      </c>
      <c r="G5200" s="17">
        <v>1.7211714E7</v>
      </c>
      <c r="H5200" s="17">
        <v>4.5439951E7</v>
      </c>
    </row>
    <row r="5201">
      <c r="A5201" s="7" t="s">
        <v>10948</v>
      </c>
      <c r="B5201" s="17" t="s">
        <v>10949</v>
      </c>
      <c r="C5201" s="17">
        <v>131.0</v>
      </c>
      <c r="D5201" s="17">
        <v>1.900647944E7</v>
      </c>
      <c r="E5201" s="17">
        <v>5862254.0</v>
      </c>
      <c r="F5201" s="17">
        <v>8985228.0</v>
      </c>
      <c r="G5201" s="17">
        <v>1.8820418E7</v>
      </c>
      <c r="H5201" s="17">
        <v>4.4244876E7</v>
      </c>
    </row>
    <row r="5202">
      <c r="A5202" s="7" t="s">
        <v>10950</v>
      </c>
      <c r="B5202" s="17" t="s">
        <v>10951</v>
      </c>
      <c r="C5202" s="17">
        <v>1453.0</v>
      </c>
      <c r="D5202" s="17">
        <v>1.916162767E7</v>
      </c>
      <c r="E5202" s="17">
        <v>4699356.0</v>
      </c>
      <c r="F5202" s="17">
        <v>7626122.0</v>
      </c>
      <c r="G5202" s="17">
        <v>1.99809E7</v>
      </c>
      <c r="H5202" s="17">
        <v>4.6941438E7</v>
      </c>
    </row>
    <row r="5203">
      <c r="A5203" s="7" t="s">
        <v>10952</v>
      </c>
      <c r="B5203" s="17" t="s">
        <v>10953</v>
      </c>
      <c r="C5203" s="17">
        <v>49.0</v>
      </c>
      <c r="D5203" s="17">
        <v>2.983286143E7</v>
      </c>
      <c r="E5203" s="17">
        <v>1.085149E7</v>
      </c>
      <c r="F5203" s="17">
        <v>2.6092715E7</v>
      </c>
      <c r="G5203" s="17">
        <v>3.6585814E7</v>
      </c>
      <c r="H5203" s="17">
        <v>7.3553497E7</v>
      </c>
    </row>
    <row r="5204">
      <c r="A5204" s="7" t="s">
        <v>10954</v>
      </c>
      <c r="B5204" s="17" t="s">
        <v>10955</v>
      </c>
      <c r="C5204" s="17">
        <v>1314.0</v>
      </c>
      <c r="D5204" s="17">
        <v>1.767360341E7</v>
      </c>
      <c r="E5204" s="17">
        <v>4838788.0</v>
      </c>
      <c r="F5204" s="17">
        <v>7352014.0</v>
      </c>
      <c r="G5204" s="17">
        <v>1.602045E7</v>
      </c>
      <c r="H5204" s="17">
        <v>4.2702891E7</v>
      </c>
    </row>
    <row r="5205">
      <c r="A5205" s="7" t="s">
        <v>10956</v>
      </c>
      <c r="B5205" s="17" t="s">
        <v>10957</v>
      </c>
      <c r="C5205" s="17">
        <v>5175.0</v>
      </c>
      <c r="D5205" s="17">
        <v>1.75114047E7</v>
      </c>
      <c r="E5205" s="17">
        <v>4697689.0</v>
      </c>
      <c r="F5205" s="17">
        <v>7875094.0</v>
      </c>
      <c r="G5205" s="17">
        <v>1.6843932E7</v>
      </c>
      <c r="H5205" s="17">
        <v>4.1245051E7</v>
      </c>
    </row>
    <row r="5206">
      <c r="A5206" s="7" t="s">
        <v>10958</v>
      </c>
      <c r="B5206" s="17" t="s">
        <v>10959</v>
      </c>
      <c r="C5206" s="17">
        <v>269.0</v>
      </c>
      <c r="D5206" s="17">
        <v>1.306966735E7</v>
      </c>
      <c r="E5206" s="17">
        <v>3432905.0</v>
      </c>
      <c r="F5206" s="17">
        <v>4696300.0</v>
      </c>
      <c r="G5206" s="17">
        <v>1.1806569E7</v>
      </c>
      <c r="H5206" s="17">
        <v>3.92827E7</v>
      </c>
    </row>
    <row r="5207">
      <c r="A5207" s="7" t="s">
        <v>10962</v>
      </c>
      <c r="B5207" s="17" t="s">
        <v>10963</v>
      </c>
      <c r="C5207" s="17">
        <v>11322.0</v>
      </c>
      <c r="D5207" s="17">
        <v>1.555356774E7</v>
      </c>
      <c r="E5207" s="17">
        <v>4653888.0</v>
      </c>
      <c r="F5207" s="17">
        <v>7231638.0</v>
      </c>
      <c r="G5207" s="17">
        <v>1.2823278E7</v>
      </c>
      <c r="H5207" s="17">
        <v>3.06722E7</v>
      </c>
    </row>
    <row r="5208">
      <c r="A5208" s="7" t="s">
        <v>10964</v>
      </c>
      <c r="B5208" s="17" t="s">
        <v>10965</v>
      </c>
      <c r="C5208" s="17">
        <v>5414.0</v>
      </c>
      <c r="D5208" s="17">
        <v>1.580040534E7</v>
      </c>
      <c r="E5208" s="17">
        <v>4591500.0</v>
      </c>
      <c r="F5208" s="17">
        <v>7150150.0</v>
      </c>
      <c r="G5208" s="17">
        <v>1.4168116E7</v>
      </c>
      <c r="H5208" s="17">
        <v>3.7953801E7</v>
      </c>
    </row>
    <row r="5209">
      <c r="A5209" s="7" t="s">
        <v>10966</v>
      </c>
      <c r="B5209" s="17" t="s">
        <v>10967</v>
      </c>
      <c r="C5209" s="17">
        <v>25691.0</v>
      </c>
      <c r="D5209" s="17">
        <v>1.361627264E7</v>
      </c>
      <c r="E5209" s="17">
        <v>4461784.0</v>
      </c>
      <c r="F5209" s="17">
        <v>6964530.0</v>
      </c>
      <c r="G5209" s="17">
        <v>1.2249099E7</v>
      </c>
      <c r="H5209" s="17">
        <v>2.8256386E7</v>
      </c>
    </row>
    <row r="5210">
      <c r="A5210" s="7" t="s">
        <v>10968</v>
      </c>
      <c r="B5210" s="17" t="s">
        <v>10969</v>
      </c>
      <c r="C5210" s="17">
        <v>302.0</v>
      </c>
      <c r="D5210" s="17">
        <v>1.27150143E7</v>
      </c>
      <c r="E5210" s="17">
        <v>4534896.0</v>
      </c>
      <c r="F5210" s="17">
        <v>8344283.0</v>
      </c>
      <c r="G5210" s="17">
        <v>1.5735634E7</v>
      </c>
      <c r="H5210" s="17">
        <v>2.5044675E7</v>
      </c>
    </row>
    <row r="5211">
      <c r="A5211" s="7" t="s">
        <v>10970</v>
      </c>
      <c r="B5211" s="17" t="s">
        <v>10971</v>
      </c>
      <c r="C5211" s="17">
        <v>71.0</v>
      </c>
      <c r="D5211" s="17">
        <v>1.441723777E7</v>
      </c>
      <c r="E5211" s="17">
        <v>4554396.0</v>
      </c>
      <c r="F5211" s="17">
        <v>8350126.0</v>
      </c>
      <c r="G5211" s="17">
        <v>1.5369711E7</v>
      </c>
      <c r="H5211" s="17">
        <v>2.8774855E7</v>
      </c>
    </row>
    <row r="5212">
      <c r="A5212" s="7" t="s">
        <v>10972</v>
      </c>
      <c r="B5212" s="17" t="s">
        <v>10973</v>
      </c>
      <c r="C5212" s="17">
        <v>563.0</v>
      </c>
      <c r="D5212" s="17">
        <v>1.871896083E7</v>
      </c>
      <c r="E5212" s="17">
        <v>4495279.0</v>
      </c>
      <c r="F5212" s="17">
        <v>8712531.0</v>
      </c>
      <c r="G5212" s="17">
        <v>1.7143852E7</v>
      </c>
      <c r="H5212" s="17">
        <v>3.8194829E7</v>
      </c>
    </row>
    <row r="5213">
      <c r="A5213" s="7" t="s">
        <v>10974</v>
      </c>
      <c r="B5213" s="17" t="s">
        <v>10975</v>
      </c>
      <c r="C5213" s="17">
        <v>1.0</v>
      </c>
      <c r="D5213" s="17">
        <v>3.210775E7</v>
      </c>
      <c r="E5213" s="17">
        <v>3.210775E7</v>
      </c>
      <c r="F5213" s="17">
        <v>3.210775E7</v>
      </c>
      <c r="G5213" s="17">
        <v>3.210775E7</v>
      </c>
      <c r="H5213" s="17">
        <v>3.210775E7</v>
      </c>
    </row>
    <row r="5214">
      <c r="A5214" s="7" t="s">
        <v>10976</v>
      </c>
      <c r="B5214" s="17" t="s">
        <v>182</v>
      </c>
      <c r="C5214" s="17">
        <v>5875.0</v>
      </c>
      <c r="D5214" s="17">
        <v>1.73262946E7</v>
      </c>
      <c r="E5214" s="17">
        <v>4694990.0</v>
      </c>
      <c r="F5214" s="17">
        <v>9218896.0</v>
      </c>
      <c r="G5214" s="17">
        <v>2.0113011E7</v>
      </c>
      <c r="H5214" s="17">
        <v>4.2787909E7</v>
      </c>
    </row>
    <row r="5215">
      <c r="A5215" s="7" t="s">
        <v>10977</v>
      </c>
      <c r="B5215" s="17" t="s">
        <v>183</v>
      </c>
      <c r="C5215" s="17">
        <v>1010.0</v>
      </c>
      <c r="D5215" s="17">
        <v>2.335209596E7</v>
      </c>
      <c r="E5215" s="17">
        <v>5931300.0</v>
      </c>
      <c r="F5215" s="17">
        <v>1.2478215E7</v>
      </c>
      <c r="G5215" s="17">
        <v>3.037275E7</v>
      </c>
      <c r="H5215" s="17">
        <v>5.6240559E7</v>
      </c>
    </row>
    <row r="5216">
      <c r="A5216" s="7" t="s">
        <v>10978</v>
      </c>
      <c r="B5216" s="17" t="s">
        <v>188</v>
      </c>
      <c r="C5216" s="17">
        <v>384.0</v>
      </c>
      <c r="D5216" s="17">
        <v>1.697746361E7</v>
      </c>
      <c r="E5216" s="17">
        <v>5034260.0</v>
      </c>
      <c r="F5216" s="17">
        <v>8182967.0</v>
      </c>
      <c r="G5216" s="17">
        <v>1.7214964E7</v>
      </c>
      <c r="H5216" s="17">
        <v>3.54386E7</v>
      </c>
    </row>
    <row r="5217">
      <c r="A5217" s="7" t="s">
        <v>10979</v>
      </c>
      <c r="B5217" s="17" t="s">
        <v>202</v>
      </c>
      <c r="C5217" s="17">
        <v>16.0</v>
      </c>
      <c r="D5217" s="17">
        <v>3.425081988E7</v>
      </c>
      <c r="E5217" s="17">
        <v>8363751.0</v>
      </c>
      <c r="F5217" s="17">
        <v>2.5696801E7</v>
      </c>
      <c r="G5217" s="17">
        <v>4.1628001E7</v>
      </c>
      <c r="H5217" s="17">
        <v>8.2078465E7</v>
      </c>
    </row>
    <row r="5218">
      <c r="A5218" s="7" t="s">
        <v>10980</v>
      </c>
      <c r="B5218" s="17" t="s">
        <v>211</v>
      </c>
      <c r="C5218" s="17">
        <v>40.0</v>
      </c>
      <c r="D5218" s="17">
        <v>1.01357231E7</v>
      </c>
      <c r="E5218" s="17">
        <v>3626190.0</v>
      </c>
      <c r="F5218" s="17">
        <v>4942008.0</v>
      </c>
      <c r="G5218" s="17">
        <v>1.4820006E7</v>
      </c>
      <c r="H5218" s="17">
        <v>2.4617429E7</v>
      </c>
    </row>
    <row r="5219">
      <c r="A5219" s="7" t="s">
        <v>10981</v>
      </c>
      <c r="B5219" s="17" t="s">
        <v>216</v>
      </c>
      <c r="C5219" s="17">
        <v>1147.0</v>
      </c>
      <c r="D5219" s="17">
        <v>1.651121511E7</v>
      </c>
      <c r="E5219" s="17">
        <v>4739400.0</v>
      </c>
      <c r="F5219" s="17">
        <v>8871648.0</v>
      </c>
      <c r="G5219" s="17">
        <v>1.9156247E7</v>
      </c>
      <c r="H5219" s="17">
        <v>3.6786879E7</v>
      </c>
    </row>
    <row r="5220">
      <c r="A5220" s="7" t="s">
        <v>10982</v>
      </c>
      <c r="B5220" s="17" t="s">
        <v>222</v>
      </c>
      <c r="C5220" s="17">
        <v>399.0</v>
      </c>
      <c r="D5220" s="17">
        <v>2.344329166E7</v>
      </c>
      <c r="E5220" s="17">
        <v>5396709.0</v>
      </c>
      <c r="F5220" s="17">
        <v>1.128569E7</v>
      </c>
      <c r="G5220" s="17">
        <v>2.8013356E7</v>
      </c>
      <c r="H5220" s="17">
        <v>6.024617E7</v>
      </c>
    </row>
    <row r="5221">
      <c r="A5221" s="7" t="s">
        <v>10983</v>
      </c>
      <c r="B5221" s="17" t="s">
        <v>229</v>
      </c>
      <c r="C5221" s="17">
        <v>232.0</v>
      </c>
      <c r="D5221" s="17">
        <v>3.274962532E7</v>
      </c>
      <c r="E5221" s="17">
        <v>6156301.0</v>
      </c>
      <c r="F5221" s="17">
        <v>1.6387117E7</v>
      </c>
      <c r="G5221" s="17">
        <v>4.8874709E7</v>
      </c>
      <c r="H5221" s="17">
        <v>7.6682728E7</v>
      </c>
    </row>
    <row r="5222">
      <c r="A5222" s="7" t="s">
        <v>10984</v>
      </c>
      <c r="B5222" s="17" t="s">
        <v>233</v>
      </c>
      <c r="C5222" s="17">
        <v>724.0</v>
      </c>
      <c r="D5222" s="17">
        <v>2.712701981E7</v>
      </c>
      <c r="E5222" s="17">
        <v>5119981.0</v>
      </c>
      <c r="F5222" s="17">
        <v>1.1680158E7</v>
      </c>
      <c r="G5222" s="17">
        <v>3.4350889E7</v>
      </c>
      <c r="H5222" s="17">
        <v>6.8266173E7</v>
      </c>
    </row>
    <row r="5223">
      <c r="A5223" s="7" t="s">
        <v>10985</v>
      </c>
      <c r="B5223" s="17" t="s">
        <v>239</v>
      </c>
      <c r="C5223" s="17">
        <v>10.0</v>
      </c>
      <c r="D5223" s="17">
        <v>9613853.4</v>
      </c>
      <c r="E5223" s="17">
        <v>3823712.0</v>
      </c>
      <c r="F5223" s="17">
        <v>4129626.0</v>
      </c>
      <c r="G5223" s="17">
        <v>9174890.0</v>
      </c>
      <c r="H5223" s="17">
        <v>1.977077E7</v>
      </c>
    </row>
    <row r="5224">
      <c r="A5224" s="7" t="s">
        <v>10986</v>
      </c>
      <c r="B5224" s="17" t="s">
        <v>248</v>
      </c>
      <c r="C5224" s="17">
        <v>68.0</v>
      </c>
      <c r="D5224" s="17">
        <v>3.163169862E7</v>
      </c>
      <c r="E5224" s="17">
        <v>7413878.0</v>
      </c>
      <c r="F5224" s="17">
        <v>1.8186546E7</v>
      </c>
      <c r="G5224" s="17">
        <v>4.0218923E7</v>
      </c>
      <c r="H5224" s="17">
        <v>7.84875E7</v>
      </c>
    </row>
    <row r="5225">
      <c r="A5225" s="7" t="s">
        <v>10987</v>
      </c>
      <c r="B5225" s="17" t="s">
        <v>10988</v>
      </c>
      <c r="C5225" s="17">
        <v>1.0</v>
      </c>
      <c r="D5225" s="17">
        <v>1435750.0</v>
      </c>
      <c r="E5225" s="17">
        <v>1435750.0</v>
      </c>
      <c r="F5225" s="17">
        <v>1435750.0</v>
      </c>
      <c r="G5225" s="17">
        <v>1435750.0</v>
      </c>
      <c r="H5225" s="17">
        <v>1435750.0</v>
      </c>
    </row>
    <row r="5226">
      <c r="A5226" s="7" t="s">
        <v>10989</v>
      </c>
      <c r="B5226" s="17" t="s">
        <v>253</v>
      </c>
      <c r="C5226" s="17">
        <v>778.0</v>
      </c>
      <c r="D5226" s="17">
        <v>2.822140441E7</v>
      </c>
      <c r="E5226" s="17">
        <v>6304751.0</v>
      </c>
      <c r="F5226" s="17">
        <v>1.4768097E7</v>
      </c>
      <c r="G5226" s="17">
        <v>3.6511143E7</v>
      </c>
      <c r="H5226" s="17">
        <v>7.2487172E7</v>
      </c>
    </row>
    <row r="5227">
      <c r="A5227" s="7" t="s">
        <v>10990</v>
      </c>
      <c r="B5227" s="17" t="s">
        <v>259</v>
      </c>
      <c r="C5227" s="17">
        <v>67.0</v>
      </c>
      <c r="D5227" s="17">
        <v>3.103681034E7</v>
      </c>
      <c r="E5227" s="17">
        <v>8368792.0</v>
      </c>
      <c r="F5227" s="17">
        <v>1.7403952E7</v>
      </c>
      <c r="G5227" s="17">
        <v>4.2306914E7</v>
      </c>
      <c r="H5227" s="17">
        <v>6.4279485E7</v>
      </c>
    </row>
    <row r="5228">
      <c r="A5228" s="7" t="s">
        <v>10992</v>
      </c>
      <c r="B5228" s="17" t="s">
        <v>264</v>
      </c>
      <c r="C5228" s="17">
        <v>37.0</v>
      </c>
      <c r="D5228" s="17">
        <v>2.710646105E7</v>
      </c>
      <c r="E5228" s="17">
        <v>8979257.0</v>
      </c>
      <c r="F5228" s="17">
        <v>2.1467411E7</v>
      </c>
      <c r="G5228" s="17">
        <v>3.7910629E7</v>
      </c>
      <c r="H5228" s="17">
        <v>5.4611701E7</v>
      </c>
    </row>
    <row r="5229">
      <c r="A5229" s="7" t="s">
        <v>10994</v>
      </c>
      <c r="B5229" s="17" t="s">
        <v>272</v>
      </c>
      <c r="C5229" s="17">
        <v>189.0</v>
      </c>
      <c r="D5229" s="17">
        <v>2.710832407E7</v>
      </c>
      <c r="E5229" s="17">
        <v>4963100.0</v>
      </c>
      <c r="F5229" s="17">
        <v>1.1569031E7</v>
      </c>
      <c r="G5229" s="17">
        <v>4.3970451E7</v>
      </c>
      <c r="H5229" s="17">
        <v>6.4791598E7</v>
      </c>
    </row>
    <row r="5230">
      <c r="A5230" s="7" t="s">
        <v>10995</v>
      </c>
      <c r="B5230" s="17" t="s">
        <v>279</v>
      </c>
      <c r="C5230" s="17">
        <v>31.0</v>
      </c>
      <c r="D5230" s="17">
        <v>2.063181339E7</v>
      </c>
      <c r="E5230" s="17">
        <v>4221755.0</v>
      </c>
      <c r="F5230" s="17">
        <v>1.0056288E7</v>
      </c>
      <c r="G5230" s="17">
        <v>1.9787763E7</v>
      </c>
      <c r="H5230" s="17">
        <v>5.5393054E7</v>
      </c>
    </row>
    <row r="5231">
      <c r="A5231" s="7" t="s">
        <v>10996</v>
      </c>
      <c r="B5231" s="17" t="s">
        <v>285</v>
      </c>
      <c r="C5231" s="17">
        <v>20.0</v>
      </c>
      <c r="D5231" s="17">
        <v>1.573818845E7</v>
      </c>
      <c r="E5231" s="17">
        <v>5073304.0</v>
      </c>
      <c r="F5231" s="17">
        <v>9123322.0</v>
      </c>
      <c r="G5231" s="17">
        <v>2.2628402E7</v>
      </c>
      <c r="H5231" s="17">
        <v>3.6976799E7</v>
      </c>
    </row>
    <row r="5232">
      <c r="A5232" s="7" t="s">
        <v>10997</v>
      </c>
      <c r="B5232" s="17" t="s">
        <v>290</v>
      </c>
      <c r="C5232" s="17">
        <v>14.0</v>
      </c>
      <c r="D5232" s="17">
        <v>3.839112007E7</v>
      </c>
      <c r="E5232" s="17">
        <v>8506529.0</v>
      </c>
      <c r="F5232" s="17">
        <v>3.293051E7</v>
      </c>
      <c r="G5232" s="17">
        <v>4.6918763E7</v>
      </c>
      <c r="H5232" s="17">
        <v>1.13305286E8</v>
      </c>
    </row>
    <row r="5233">
      <c r="A5233" s="7" t="s">
        <v>10998</v>
      </c>
      <c r="B5233" s="17" t="s">
        <v>296</v>
      </c>
      <c r="C5233" s="17">
        <v>1581.0</v>
      </c>
      <c r="D5233" s="17">
        <v>2.18130859E7</v>
      </c>
      <c r="E5233" s="17">
        <v>4735724.0</v>
      </c>
      <c r="F5233" s="17">
        <v>1.01934E7</v>
      </c>
      <c r="G5233" s="17">
        <v>2.6211613E7</v>
      </c>
      <c r="H5233" s="17">
        <v>5.6794535E7</v>
      </c>
    </row>
    <row r="5234">
      <c r="A5234" s="7" t="s">
        <v>10999</v>
      </c>
      <c r="B5234" s="17" t="s">
        <v>11000</v>
      </c>
      <c r="C5234" s="17">
        <v>49.0</v>
      </c>
      <c r="D5234" s="17">
        <v>2.475714412E7</v>
      </c>
      <c r="E5234" s="17">
        <v>5676300.0</v>
      </c>
      <c r="F5234" s="17">
        <v>1.075215E7</v>
      </c>
      <c r="G5234" s="17">
        <v>2.5444947E7</v>
      </c>
      <c r="H5234" s="17">
        <v>8.7448628E7</v>
      </c>
    </row>
    <row r="5235">
      <c r="A5235" s="7" t="s">
        <v>11001</v>
      </c>
      <c r="B5235" s="17" t="s">
        <v>11002</v>
      </c>
      <c r="C5235" s="17">
        <v>43.0</v>
      </c>
      <c r="D5235" s="17">
        <v>3.686078967E7</v>
      </c>
      <c r="E5235" s="17">
        <v>1.1069519E7</v>
      </c>
      <c r="F5235" s="17">
        <v>2.639904E7</v>
      </c>
      <c r="G5235" s="17">
        <v>4.508679E7</v>
      </c>
      <c r="H5235" s="17">
        <v>8.252663E7</v>
      </c>
    </row>
    <row r="5236">
      <c r="A5236" s="7" t="s">
        <v>11003</v>
      </c>
      <c r="B5236" s="17" t="s">
        <v>11004</v>
      </c>
      <c r="C5236" s="17">
        <v>25.0</v>
      </c>
      <c r="D5236" s="17">
        <v>2.283527212E7</v>
      </c>
      <c r="E5236" s="17">
        <v>3334832.0</v>
      </c>
      <c r="F5236" s="17">
        <v>6146737.0</v>
      </c>
      <c r="G5236" s="17">
        <v>3.8579447E7</v>
      </c>
      <c r="H5236" s="17">
        <v>6.9550275E7</v>
      </c>
    </row>
    <row r="5237">
      <c r="A5237" s="7" t="s">
        <v>11005</v>
      </c>
      <c r="B5237" s="17" t="s">
        <v>11007</v>
      </c>
      <c r="C5237" s="17">
        <v>194.0</v>
      </c>
      <c r="D5237" s="17">
        <v>3.093502944E7</v>
      </c>
      <c r="E5237" s="17">
        <v>6806879.0</v>
      </c>
      <c r="F5237" s="17">
        <v>1.6137625E7</v>
      </c>
      <c r="G5237" s="17">
        <v>3.9006444E7</v>
      </c>
      <c r="H5237" s="17">
        <v>8.7542729E7</v>
      </c>
    </row>
    <row r="5238">
      <c r="A5238" s="7" t="s">
        <v>11009</v>
      </c>
      <c r="B5238" s="17" t="s">
        <v>11010</v>
      </c>
      <c r="C5238" s="17">
        <v>1041.0</v>
      </c>
      <c r="D5238" s="17">
        <v>1.793206577E7</v>
      </c>
      <c r="E5238" s="17">
        <v>5591450.0</v>
      </c>
      <c r="F5238" s="17">
        <v>9722331.0</v>
      </c>
      <c r="G5238" s="17">
        <v>1.8791299E7</v>
      </c>
      <c r="H5238" s="17">
        <v>3.4920867E7</v>
      </c>
    </row>
    <row r="5239">
      <c r="A5239" s="7" t="s">
        <v>11011</v>
      </c>
      <c r="B5239" s="17" t="s">
        <v>11012</v>
      </c>
      <c r="C5239" s="17">
        <v>70.0</v>
      </c>
      <c r="D5239" s="17">
        <v>2.256555423E7</v>
      </c>
      <c r="E5239" s="17">
        <v>6616000.0</v>
      </c>
      <c r="F5239" s="17">
        <v>1.1961494E7</v>
      </c>
      <c r="G5239" s="17">
        <v>2.291245E7</v>
      </c>
      <c r="H5239" s="17">
        <v>4.3290106E7</v>
      </c>
    </row>
    <row r="5240">
      <c r="A5240" s="7" t="s">
        <v>11013</v>
      </c>
      <c r="B5240" s="17" t="s">
        <v>11014</v>
      </c>
      <c r="C5240" s="17">
        <v>299.0</v>
      </c>
      <c r="D5240" s="17">
        <v>1.774821115E7</v>
      </c>
      <c r="E5240" s="17">
        <v>5398800.0</v>
      </c>
      <c r="F5240" s="17">
        <v>9382385.0</v>
      </c>
      <c r="G5240" s="17">
        <v>1.952471E7</v>
      </c>
      <c r="H5240" s="17">
        <v>4.0320345E7</v>
      </c>
    </row>
    <row r="5241">
      <c r="A5241" s="7" t="s">
        <v>11015</v>
      </c>
      <c r="B5241" s="17" t="s">
        <v>11016</v>
      </c>
      <c r="C5241" s="17">
        <v>26.0</v>
      </c>
      <c r="D5241" s="17">
        <v>2.565890054E7</v>
      </c>
      <c r="E5241" s="17">
        <v>8524945.0</v>
      </c>
      <c r="F5241" s="17">
        <v>1.6543717E7</v>
      </c>
      <c r="G5241" s="17">
        <v>3.4462703E7</v>
      </c>
      <c r="H5241" s="17">
        <v>5.9539076E7</v>
      </c>
    </row>
    <row r="5242">
      <c r="A5242" s="7" t="s">
        <v>11017</v>
      </c>
      <c r="B5242" s="17" t="s">
        <v>11018</v>
      </c>
      <c r="C5242" s="17">
        <v>14.0</v>
      </c>
      <c r="D5242" s="17">
        <v>3.557114564E7</v>
      </c>
      <c r="E5242" s="17">
        <v>2377300.0</v>
      </c>
      <c r="F5242" s="17">
        <v>9941788.0</v>
      </c>
      <c r="G5242" s="17">
        <v>1.9444026E7</v>
      </c>
      <c r="H5242" s="17">
        <v>1.54161969E8</v>
      </c>
    </row>
    <row r="5243">
      <c r="A5243" s="7" t="s">
        <v>11019</v>
      </c>
      <c r="B5243" s="17" t="s">
        <v>11020</v>
      </c>
      <c r="C5243" s="17">
        <v>19.0</v>
      </c>
      <c r="D5243" s="17">
        <v>3.561549847E7</v>
      </c>
      <c r="E5243" s="17">
        <v>6566141.0</v>
      </c>
      <c r="F5243" s="17">
        <v>1.9653628E7</v>
      </c>
      <c r="G5243" s="17">
        <v>3.9767933E7</v>
      </c>
      <c r="H5243" s="17">
        <v>1.32621681E8</v>
      </c>
    </row>
    <row r="5244">
      <c r="A5244" s="7" t="s">
        <v>11021</v>
      </c>
      <c r="B5244" s="17" t="s">
        <v>11022</v>
      </c>
      <c r="C5244" s="17">
        <v>40.0</v>
      </c>
      <c r="D5244" s="17">
        <v>3.276955898E7</v>
      </c>
      <c r="E5244" s="17">
        <v>1.0924364E7</v>
      </c>
      <c r="F5244" s="17">
        <v>1.4515837E7</v>
      </c>
      <c r="G5244" s="17">
        <v>2.5072252E7</v>
      </c>
      <c r="H5244" s="17">
        <v>8.9538393E7</v>
      </c>
    </row>
    <row r="5245">
      <c r="A5245" s="7" t="s">
        <v>11023</v>
      </c>
      <c r="B5245" s="17" t="s">
        <v>11024</v>
      </c>
      <c r="C5245" s="17">
        <v>992.0</v>
      </c>
      <c r="D5245" s="17">
        <v>1.863879157E7</v>
      </c>
      <c r="E5245" s="17">
        <v>5092466.0</v>
      </c>
      <c r="F5245" s="17">
        <v>9094359.0</v>
      </c>
      <c r="G5245" s="17">
        <v>1.9090075E7</v>
      </c>
      <c r="H5245" s="17">
        <v>3.8921344E7</v>
      </c>
    </row>
    <row r="5246">
      <c r="A5246" s="7" t="s">
        <v>11025</v>
      </c>
      <c r="B5246" s="17" t="s">
        <v>11026</v>
      </c>
      <c r="C5246" s="17">
        <v>209.0</v>
      </c>
      <c r="D5246" s="17">
        <v>1.330692744E7</v>
      </c>
      <c r="E5246" s="17">
        <v>4832145.0</v>
      </c>
      <c r="F5246" s="17">
        <v>8897001.0</v>
      </c>
      <c r="G5246" s="17">
        <v>1.6693905E7</v>
      </c>
      <c r="H5246" s="17">
        <v>3.1807351E7</v>
      </c>
    </row>
    <row r="5247">
      <c r="A5247" s="7" t="s">
        <v>11027</v>
      </c>
      <c r="B5247" s="17" t="s">
        <v>11028</v>
      </c>
      <c r="C5247" s="17">
        <v>69.0</v>
      </c>
      <c r="D5247" s="17">
        <v>2.332695751E7</v>
      </c>
      <c r="E5247" s="17">
        <v>6144869.0</v>
      </c>
      <c r="F5247" s="17">
        <v>1.1046509E7</v>
      </c>
      <c r="G5247" s="17">
        <v>2.6093313E7</v>
      </c>
      <c r="H5247" s="17">
        <v>4.6645916E7</v>
      </c>
    </row>
    <row r="5248">
      <c r="A5248" s="7" t="s">
        <v>11029</v>
      </c>
      <c r="B5248" s="17" t="s">
        <v>11030</v>
      </c>
      <c r="C5248" s="17">
        <v>17.0</v>
      </c>
      <c r="D5248" s="17">
        <v>2.2350512E7</v>
      </c>
      <c r="E5248" s="17">
        <v>8285073.0</v>
      </c>
      <c r="F5248" s="17">
        <v>1.6915651E7</v>
      </c>
      <c r="G5248" s="17">
        <v>3.0453518E7</v>
      </c>
      <c r="H5248" s="17">
        <v>4.486497E7</v>
      </c>
    </row>
    <row r="5249">
      <c r="A5249" s="7" t="s">
        <v>11031</v>
      </c>
      <c r="B5249" s="17" t="s">
        <v>11032</v>
      </c>
      <c r="C5249" s="17">
        <v>16.0</v>
      </c>
      <c r="D5249" s="17">
        <v>2.282826969E7</v>
      </c>
      <c r="E5249" s="17">
        <v>7661299.0</v>
      </c>
      <c r="F5249" s="17">
        <v>1.1681346E7</v>
      </c>
      <c r="G5249" s="17">
        <v>1.6738508E7</v>
      </c>
      <c r="H5249" s="17">
        <v>7.7858326E7</v>
      </c>
    </row>
    <row r="5250">
      <c r="A5250" s="7" t="s">
        <v>11033</v>
      </c>
      <c r="B5250" s="17" t="s">
        <v>11034</v>
      </c>
      <c r="C5250" s="17">
        <v>10.0</v>
      </c>
      <c r="D5250" s="17">
        <v>3.49680806E7</v>
      </c>
      <c r="E5250" s="17">
        <v>5037968.0</v>
      </c>
      <c r="F5250" s="17">
        <v>2.0268863E7</v>
      </c>
      <c r="G5250" s="17">
        <v>5.3898774E7</v>
      </c>
      <c r="H5250" s="17">
        <v>8.2013278E7</v>
      </c>
    </row>
    <row r="5251">
      <c r="A5251" s="7" t="s">
        <v>11035</v>
      </c>
      <c r="B5251" s="17" t="s">
        <v>11036</v>
      </c>
      <c r="C5251" s="17">
        <v>2195.0</v>
      </c>
      <c r="D5251" s="17">
        <v>2.289889717E7</v>
      </c>
      <c r="E5251" s="17">
        <v>5299084.0</v>
      </c>
      <c r="F5251" s="17">
        <v>1.0703209E7</v>
      </c>
      <c r="G5251" s="17">
        <v>2.253467E7</v>
      </c>
      <c r="H5251" s="17">
        <v>4.2947817E7</v>
      </c>
    </row>
    <row r="5252">
      <c r="A5252" s="7" t="s">
        <v>11037</v>
      </c>
      <c r="B5252" s="17" t="s">
        <v>11038</v>
      </c>
      <c r="C5252" s="17">
        <v>20.0</v>
      </c>
      <c r="D5252" s="17">
        <v>4.30077801E7</v>
      </c>
      <c r="E5252" s="17">
        <v>7722300.0</v>
      </c>
      <c r="F5252" s="17">
        <v>1.6494943E7</v>
      </c>
      <c r="G5252" s="17">
        <v>5.2400833E7</v>
      </c>
      <c r="H5252" s="17">
        <v>1.21700851E8</v>
      </c>
    </row>
    <row r="5253">
      <c r="A5253" s="7" t="s">
        <v>11039</v>
      </c>
      <c r="B5253" s="17" t="s">
        <v>11040</v>
      </c>
      <c r="C5253" s="17">
        <v>2.0</v>
      </c>
      <c r="D5253" s="17">
        <v>2.45170435E7</v>
      </c>
      <c r="E5253" s="17">
        <v>5061636.0</v>
      </c>
      <c r="F5253" s="17">
        <v>5061636.0</v>
      </c>
      <c r="G5253" s="17">
        <v>4.3972451E7</v>
      </c>
      <c r="H5253" s="17">
        <v>4.3972451E7</v>
      </c>
    </row>
    <row r="5254">
      <c r="A5254" s="7" t="s">
        <v>11041</v>
      </c>
      <c r="B5254" s="17" t="s">
        <v>11042</v>
      </c>
      <c r="C5254" s="17">
        <v>339.0</v>
      </c>
      <c r="D5254" s="17">
        <v>1.637172168E7</v>
      </c>
      <c r="E5254" s="17">
        <v>5866189.0</v>
      </c>
      <c r="F5254" s="17">
        <v>9805428.0</v>
      </c>
      <c r="G5254" s="17">
        <v>1.553358E7</v>
      </c>
      <c r="H5254" s="17">
        <v>3.3636987E7</v>
      </c>
    </row>
    <row r="5255">
      <c r="A5255" s="7" t="s">
        <v>11043</v>
      </c>
      <c r="B5255" s="17" t="s">
        <v>11044</v>
      </c>
      <c r="C5255" s="17">
        <v>445.0</v>
      </c>
      <c r="D5255" s="17">
        <v>1.939028323E7</v>
      </c>
      <c r="E5255" s="17">
        <v>5703298.0</v>
      </c>
      <c r="F5255" s="17">
        <v>1.049039E7</v>
      </c>
      <c r="G5255" s="17">
        <v>1.9580765E7</v>
      </c>
      <c r="H5255" s="17">
        <v>4.6941431E7</v>
      </c>
    </row>
    <row r="5256">
      <c r="A5256" s="7" t="s">
        <v>11045</v>
      </c>
      <c r="B5256" s="17" t="s">
        <v>11046</v>
      </c>
      <c r="C5256" s="17">
        <v>119.0</v>
      </c>
      <c r="D5256" s="17">
        <v>2.424725527E7</v>
      </c>
      <c r="E5256" s="17">
        <v>6483068.0</v>
      </c>
      <c r="F5256" s="17">
        <v>1.0859086E7</v>
      </c>
      <c r="G5256" s="17">
        <v>2.256664E7</v>
      </c>
      <c r="H5256" s="17">
        <v>4.7324306E7</v>
      </c>
    </row>
    <row r="5257">
      <c r="A5257" s="7" t="s">
        <v>11047</v>
      </c>
      <c r="B5257" s="17" t="s">
        <v>11048</v>
      </c>
      <c r="C5257" s="17">
        <v>129.0</v>
      </c>
      <c r="D5257" s="17">
        <v>2.191827878E7</v>
      </c>
      <c r="E5257" s="17">
        <v>6787512.0</v>
      </c>
      <c r="F5257" s="17">
        <v>9777039.0</v>
      </c>
      <c r="G5257" s="17">
        <v>2.1185348E7</v>
      </c>
      <c r="H5257" s="17">
        <v>5.5311459E7</v>
      </c>
    </row>
    <row r="5258">
      <c r="A5258" s="7" t="s">
        <v>11049</v>
      </c>
      <c r="B5258" s="17" t="s">
        <v>11050</v>
      </c>
      <c r="C5258" s="17">
        <v>516.0</v>
      </c>
      <c r="D5258" s="17">
        <v>1.1388097E7</v>
      </c>
      <c r="E5258" s="17">
        <v>3198468.0</v>
      </c>
      <c r="F5258" s="17">
        <v>6164379.0</v>
      </c>
      <c r="G5258" s="17">
        <v>1.1802516E7</v>
      </c>
      <c r="H5258" s="17">
        <v>2.2402257E7</v>
      </c>
    </row>
    <row r="5259">
      <c r="A5259" s="7" t="s">
        <v>11051</v>
      </c>
      <c r="B5259" s="17" t="s">
        <v>11052</v>
      </c>
      <c r="C5259" s="17">
        <v>23124.0</v>
      </c>
      <c r="D5259" s="17">
        <v>1.752229974E7</v>
      </c>
      <c r="E5259" s="17">
        <v>5802291.0</v>
      </c>
      <c r="F5259" s="17">
        <v>9877000.0</v>
      </c>
      <c r="G5259" s="17">
        <v>1.8271058E7</v>
      </c>
      <c r="H5259" s="17">
        <v>3.684705E7</v>
      </c>
    </row>
    <row r="5260">
      <c r="A5260" s="7" t="s">
        <v>11053</v>
      </c>
      <c r="B5260" s="17" t="s">
        <v>11054</v>
      </c>
      <c r="C5260" s="17">
        <v>922.0</v>
      </c>
      <c r="D5260" s="17">
        <v>1.568133091E7</v>
      </c>
      <c r="E5260" s="17">
        <v>4437039.0</v>
      </c>
      <c r="F5260" s="17">
        <v>6567237.0</v>
      </c>
      <c r="G5260" s="17">
        <v>1.2461066E7</v>
      </c>
      <c r="H5260" s="17">
        <v>3.1412283E7</v>
      </c>
    </row>
    <row r="5261">
      <c r="A5261" s="7" t="s">
        <v>11055</v>
      </c>
      <c r="B5261" s="17" t="s">
        <v>11056</v>
      </c>
      <c r="C5261" s="17">
        <v>1.0</v>
      </c>
      <c r="D5261" s="17">
        <v>7284492.0</v>
      </c>
      <c r="E5261" s="17">
        <v>7284492.0</v>
      </c>
      <c r="F5261" s="17">
        <v>7284492.0</v>
      </c>
      <c r="G5261" s="17">
        <v>7284492.0</v>
      </c>
      <c r="H5261" s="17">
        <v>7284492.0</v>
      </c>
    </row>
    <row r="5262">
      <c r="A5262" s="7" t="s">
        <v>11057</v>
      </c>
      <c r="B5262" s="17" t="s">
        <v>11058</v>
      </c>
      <c r="C5262" s="17">
        <v>19.0</v>
      </c>
      <c r="D5262" s="17">
        <v>7.340188889E7</v>
      </c>
      <c r="E5262" s="17">
        <v>7797730.0</v>
      </c>
      <c r="F5262" s="17">
        <v>2.4251153E7</v>
      </c>
      <c r="G5262" s="17">
        <v>9.2254907E7</v>
      </c>
      <c r="H5262" s="17">
        <v>2.63468158E8</v>
      </c>
    </row>
    <row r="5263">
      <c r="A5263" s="7" t="s">
        <v>11059</v>
      </c>
      <c r="B5263" s="17" t="s">
        <v>11060</v>
      </c>
      <c r="C5263" s="17">
        <v>261.0</v>
      </c>
      <c r="D5263" s="17">
        <v>3.096136454E7</v>
      </c>
      <c r="E5263" s="17">
        <v>8520188.0</v>
      </c>
      <c r="F5263" s="17">
        <v>1.6350246E7</v>
      </c>
      <c r="G5263" s="17">
        <v>3.6349318E7</v>
      </c>
      <c r="H5263" s="17">
        <v>8.185567E7</v>
      </c>
    </row>
    <row r="5264">
      <c r="A5264" s="7" t="s">
        <v>11061</v>
      </c>
      <c r="B5264" s="17" t="s">
        <v>11062</v>
      </c>
      <c r="C5264" s="17">
        <v>26.0</v>
      </c>
      <c r="D5264" s="17">
        <v>2.301648865E7</v>
      </c>
      <c r="E5264" s="17">
        <v>7327900.0</v>
      </c>
      <c r="F5264" s="17">
        <v>1.180902E7</v>
      </c>
      <c r="G5264" s="17">
        <v>2.8027711E7</v>
      </c>
      <c r="H5264" s="17">
        <v>5.6131372E7</v>
      </c>
    </row>
    <row r="5265">
      <c r="A5265" s="7" t="s">
        <v>11063</v>
      </c>
      <c r="B5265" s="17" t="s">
        <v>11064</v>
      </c>
      <c r="C5265" s="17">
        <v>734.0</v>
      </c>
      <c r="D5265" s="17">
        <v>2.939983522E7</v>
      </c>
      <c r="E5265" s="17">
        <v>7403135.0</v>
      </c>
      <c r="F5265" s="17">
        <v>1.3874773E7</v>
      </c>
      <c r="G5265" s="17">
        <v>3.3791936E7</v>
      </c>
      <c r="H5265" s="17">
        <v>7.9591082E7</v>
      </c>
    </row>
    <row r="5266">
      <c r="A5266" s="7" t="s">
        <v>11065</v>
      </c>
      <c r="B5266" s="17" t="s">
        <v>11066</v>
      </c>
      <c r="C5266" s="17">
        <v>389.0</v>
      </c>
      <c r="D5266" s="17">
        <v>1.799410342E7</v>
      </c>
      <c r="E5266" s="17">
        <v>6362005.0</v>
      </c>
      <c r="F5266" s="17">
        <v>1.06525E7</v>
      </c>
      <c r="G5266" s="17">
        <v>1.9605652E7</v>
      </c>
      <c r="H5266" s="17">
        <v>4.3749821E7</v>
      </c>
    </row>
    <row r="5267">
      <c r="A5267" s="7" t="s">
        <v>11067</v>
      </c>
      <c r="B5267" s="17" t="s">
        <v>11068</v>
      </c>
      <c r="C5267" s="17">
        <v>27.0</v>
      </c>
      <c r="D5267" s="17">
        <v>1.464970019E7</v>
      </c>
      <c r="E5267" s="17">
        <v>6503000.0</v>
      </c>
      <c r="F5267" s="17">
        <v>8663203.0</v>
      </c>
      <c r="G5267" s="17">
        <v>1.2675123E7</v>
      </c>
      <c r="H5267" s="17">
        <v>4.2276191E7</v>
      </c>
    </row>
    <row r="5268">
      <c r="A5268" s="7" t="s">
        <v>11071</v>
      </c>
      <c r="B5268" s="17" t="s">
        <v>11072</v>
      </c>
      <c r="C5268" s="17">
        <v>3.0</v>
      </c>
      <c r="D5268" s="17">
        <v>4.873163867E7</v>
      </c>
      <c r="E5268" s="17">
        <v>4164869.0</v>
      </c>
      <c r="F5268" s="17">
        <v>1.2323847E7</v>
      </c>
      <c r="G5268" s="17">
        <v>1.297062E8</v>
      </c>
      <c r="H5268" s="17">
        <v>1.297062E8</v>
      </c>
    </row>
    <row r="5269">
      <c r="A5269" s="7" t="s">
        <v>11073</v>
      </c>
      <c r="B5269" s="17" t="s">
        <v>11074</v>
      </c>
      <c r="C5269" s="17">
        <v>3.0</v>
      </c>
      <c r="D5269" s="17">
        <v>4.380454967E7</v>
      </c>
      <c r="E5269" s="17">
        <v>3301086.0</v>
      </c>
      <c r="F5269" s="17">
        <v>3.3348819E7</v>
      </c>
      <c r="G5269" s="17">
        <v>9.4763744E7</v>
      </c>
      <c r="H5269" s="17">
        <v>9.4763744E7</v>
      </c>
    </row>
    <row r="5270">
      <c r="A5270" s="7" t="s">
        <v>11075</v>
      </c>
      <c r="B5270" s="17" t="s">
        <v>11076</v>
      </c>
      <c r="C5270" s="17">
        <v>3.0</v>
      </c>
      <c r="D5270" s="17">
        <v>1.214773267E7</v>
      </c>
      <c r="E5270" s="17">
        <v>5419018.0</v>
      </c>
      <c r="F5270" s="17">
        <v>1.3921422E7</v>
      </c>
      <c r="G5270" s="17">
        <v>1.7102758E7</v>
      </c>
      <c r="H5270" s="17">
        <v>1.7102758E7</v>
      </c>
    </row>
    <row r="5271">
      <c r="A5271" s="7" t="s">
        <v>11077</v>
      </c>
      <c r="B5271" s="17" t="s">
        <v>11078</v>
      </c>
      <c r="C5271" s="17">
        <v>524.0</v>
      </c>
      <c r="D5271" s="17">
        <v>2.157826658E7</v>
      </c>
      <c r="E5271" s="17">
        <v>6040708.0</v>
      </c>
      <c r="F5271" s="17">
        <v>1.3146974E7</v>
      </c>
      <c r="G5271" s="17">
        <v>2.6432247E7</v>
      </c>
      <c r="H5271" s="17">
        <v>4.4787576E7</v>
      </c>
    </row>
    <row r="5272">
      <c r="A5272" s="7" t="s">
        <v>11079</v>
      </c>
      <c r="B5272" s="17" t="s">
        <v>11080</v>
      </c>
      <c r="C5272" s="17">
        <v>91.0</v>
      </c>
      <c r="D5272" s="17">
        <v>2.027861979E7</v>
      </c>
      <c r="E5272" s="17">
        <v>7541431.0</v>
      </c>
      <c r="F5272" s="17">
        <v>1.418312E7</v>
      </c>
      <c r="G5272" s="17">
        <v>2.0988471E7</v>
      </c>
      <c r="H5272" s="17">
        <v>3.19502E7</v>
      </c>
    </row>
    <row r="5273">
      <c r="A5273" s="7" t="s">
        <v>11081</v>
      </c>
      <c r="B5273" s="17" t="s">
        <v>11082</v>
      </c>
      <c r="C5273" s="17">
        <v>2162.0</v>
      </c>
      <c r="D5273" s="17">
        <v>2.313698888E7</v>
      </c>
      <c r="E5273" s="17">
        <v>7860261.0</v>
      </c>
      <c r="F5273" s="17">
        <v>1.5505951E7</v>
      </c>
      <c r="G5273" s="17">
        <v>2.6821427E7</v>
      </c>
      <c r="H5273" s="17">
        <v>4.4984208E7</v>
      </c>
    </row>
    <row r="5274">
      <c r="A5274" s="7" t="s">
        <v>11083</v>
      </c>
      <c r="B5274" s="17" t="s">
        <v>11084</v>
      </c>
      <c r="C5274" s="17">
        <v>89.0</v>
      </c>
      <c r="D5274" s="17">
        <v>1.80325122E7</v>
      </c>
      <c r="E5274" s="17">
        <v>6817166.0</v>
      </c>
      <c r="F5274" s="17">
        <v>1.3703669E7</v>
      </c>
      <c r="G5274" s="17">
        <v>2.2107509E7</v>
      </c>
      <c r="H5274" s="17">
        <v>3.5548811E7</v>
      </c>
    </row>
    <row r="5275">
      <c r="A5275" s="7" t="s">
        <v>11086</v>
      </c>
      <c r="B5275" s="17" t="s">
        <v>11087</v>
      </c>
      <c r="C5275" s="17">
        <v>14.0</v>
      </c>
      <c r="D5275" s="17">
        <v>2.5876486E7</v>
      </c>
      <c r="E5275" s="17">
        <v>1.6415007E7</v>
      </c>
      <c r="F5275" s="17">
        <v>2.2586345E7</v>
      </c>
      <c r="G5275" s="17">
        <v>2.7374308E7</v>
      </c>
      <c r="H5275" s="17">
        <v>4.865436E7</v>
      </c>
    </row>
    <row r="5276">
      <c r="A5276" s="7" t="s">
        <v>11088</v>
      </c>
      <c r="B5276" s="17" t="s">
        <v>11089</v>
      </c>
      <c r="C5276" s="17">
        <v>184.0</v>
      </c>
      <c r="D5276" s="17">
        <v>1.535690089E7</v>
      </c>
      <c r="E5276" s="17">
        <v>5425330.0</v>
      </c>
      <c r="F5276" s="17">
        <v>1.0234454E7</v>
      </c>
      <c r="G5276" s="17">
        <v>1.9478642E7</v>
      </c>
      <c r="H5276" s="17">
        <v>2.8359196E7</v>
      </c>
    </row>
    <row r="5277">
      <c r="A5277" s="7" t="s">
        <v>11090</v>
      </c>
      <c r="B5277" s="17" t="s">
        <v>11091</v>
      </c>
      <c r="C5277" s="17">
        <v>8.0</v>
      </c>
      <c r="D5277" s="17">
        <v>4552335.625</v>
      </c>
      <c r="E5277" s="17">
        <v>2600563.0</v>
      </c>
      <c r="F5277" s="17">
        <v>3792063.0</v>
      </c>
      <c r="G5277" s="17">
        <v>4982510.0</v>
      </c>
      <c r="H5277" s="17">
        <v>8659700.0</v>
      </c>
    </row>
    <row r="5278">
      <c r="A5278" s="7" t="s">
        <v>11092</v>
      </c>
      <c r="B5278" s="17" t="s">
        <v>11093</v>
      </c>
      <c r="C5278" s="17">
        <v>150.0</v>
      </c>
      <c r="D5278" s="17">
        <v>2.360973578E7</v>
      </c>
      <c r="E5278" s="17">
        <v>5987550.0</v>
      </c>
      <c r="F5278" s="17">
        <v>1.2178492E7</v>
      </c>
      <c r="G5278" s="17">
        <v>2.50655E7</v>
      </c>
      <c r="H5278" s="17">
        <v>5.7762674E7</v>
      </c>
    </row>
    <row r="5279">
      <c r="A5279" s="7" t="s">
        <v>11094</v>
      </c>
      <c r="B5279" s="17" t="s">
        <v>11095</v>
      </c>
      <c r="C5279" s="17">
        <v>20.0</v>
      </c>
      <c r="D5279" s="17">
        <v>1.78713714E7</v>
      </c>
      <c r="E5279" s="17">
        <v>7403116.0</v>
      </c>
      <c r="F5279" s="17">
        <v>8037948.0</v>
      </c>
      <c r="G5279" s="17">
        <v>2.315033E7</v>
      </c>
      <c r="H5279" s="17">
        <v>4.2210721E7</v>
      </c>
    </row>
    <row r="5280">
      <c r="A5280" s="7" t="s">
        <v>11096</v>
      </c>
      <c r="B5280" s="17" t="s">
        <v>11097</v>
      </c>
      <c r="C5280" s="17">
        <v>3.0</v>
      </c>
      <c r="D5280" s="17">
        <v>5.7889735E7</v>
      </c>
      <c r="E5280" s="17">
        <v>9419963.0</v>
      </c>
      <c r="F5280" s="17">
        <v>2.5742834E7</v>
      </c>
      <c r="G5280" s="17">
        <v>1.38506408E8</v>
      </c>
      <c r="H5280" s="17">
        <v>1.38506408E8</v>
      </c>
    </row>
    <row r="5281">
      <c r="A5281" s="7" t="s">
        <v>11098</v>
      </c>
      <c r="B5281" s="17" t="s">
        <v>11099</v>
      </c>
      <c r="C5281" s="17">
        <v>60.0</v>
      </c>
      <c r="D5281" s="17">
        <v>4.235945948E7</v>
      </c>
      <c r="E5281" s="17">
        <v>1.100785E7</v>
      </c>
      <c r="F5281" s="17">
        <v>2.1390045E7</v>
      </c>
      <c r="G5281" s="17">
        <v>4.5237199E7</v>
      </c>
      <c r="H5281" s="17">
        <v>9.3641028E7</v>
      </c>
    </row>
    <row r="5282">
      <c r="A5282" s="7" t="s">
        <v>11100</v>
      </c>
      <c r="B5282" s="17" t="s">
        <v>11101</v>
      </c>
      <c r="C5282" s="17">
        <v>137.0</v>
      </c>
      <c r="D5282" s="17">
        <v>3.743691647E7</v>
      </c>
      <c r="E5282" s="17">
        <v>6969046.0</v>
      </c>
      <c r="F5282" s="17">
        <v>1.5555708E7</v>
      </c>
      <c r="G5282" s="17">
        <v>4.5399316E7</v>
      </c>
      <c r="H5282" s="17">
        <v>9.626444E7</v>
      </c>
    </row>
    <row r="5283">
      <c r="A5283" s="7" t="s">
        <v>11102</v>
      </c>
      <c r="B5283" s="17" t="s">
        <v>11103</v>
      </c>
      <c r="C5283" s="17">
        <v>20.0</v>
      </c>
      <c r="D5283" s="17">
        <v>1.434163935E7</v>
      </c>
      <c r="E5283" s="17">
        <v>4533847.0</v>
      </c>
      <c r="F5283" s="17">
        <v>6410448.0</v>
      </c>
      <c r="G5283" s="17">
        <v>1.3280449E7</v>
      </c>
      <c r="H5283" s="17">
        <v>4.388082E7</v>
      </c>
    </row>
    <row r="5284">
      <c r="A5284" s="7" t="s">
        <v>11104</v>
      </c>
      <c r="B5284" s="17" t="s">
        <v>11105</v>
      </c>
      <c r="C5284" s="17">
        <v>183.0</v>
      </c>
      <c r="D5284" s="17">
        <v>2.649987202E7</v>
      </c>
      <c r="E5284" s="17">
        <v>5627522.0</v>
      </c>
      <c r="F5284" s="17">
        <v>1.0724531E7</v>
      </c>
      <c r="G5284" s="17">
        <v>2.8138241E7</v>
      </c>
      <c r="H5284" s="17">
        <v>6.7605114E7</v>
      </c>
    </row>
    <row r="5285">
      <c r="A5285" s="7" t="s">
        <v>11106</v>
      </c>
      <c r="B5285" s="17" t="s">
        <v>11107</v>
      </c>
      <c r="C5285" s="17">
        <v>26.0</v>
      </c>
      <c r="D5285" s="17">
        <v>1.792710223E7</v>
      </c>
      <c r="E5285" s="17">
        <v>8228175.0</v>
      </c>
      <c r="F5285" s="17">
        <v>1.0002204E7</v>
      </c>
      <c r="G5285" s="17">
        <v>1.5724057E7</v>
      </c>
      <c r="H5285" s="17">
        <v>6.0116078E7</v>
      </c>
    </row>
    <row r="5286">
      <c r="A5286" s="7" t="s">
        <v>11108</v>
      </c>
      <c r="B5286" s="17" t="s">
        <v>11111</v>
      </c>
      <c r="C5286" s="17">
        <v>374.0</v>
      </c>
      <c r="D5286" s="17">
        <v>2.992750651E7</v>
      </c>
      <c r="E5286" s="17">
        <v>6168300.0</v>
      </c>
      <c r="F5286" s="17">
        <v>1.1481704E7</v>
      </c>
      <c r="G5286" s="17">
        <v>2.5438405E7</v>
      </c>
      <c r="H5286" s="17">
        <v>6.8569604E7</v>
      </c>
    </row>
    <row r="5287">
      <c r="A5287" s="7" t="s">
        <v>11112</v>
      </c>
      <c r="B5287" s="17" t="s">
        <v>11113</v>
      </c>
      <c r="C5287" s="17">
        <v>188.0</v>
      </c>
      <c r="D5287" s="17">
        <v>5.033372354E7</v>
      </c>
      <c r="E5287" s="17">
        <v>7897804.0</v>
      </c>
      <c r="F5287" s="17">
        <v>2.4192192E7</v>
      </c>
      <c r="G5287" s="17">
        <v>6.638795E7</v>
      </c>
      <c r="H5287" s="17">
        <v>1.265606E8</v>
      </c>
    </row>
    <row r="5288">
      <c r="A5288" s="7" t="s">
        <v>11114</v>
      </c>
      <c r="B5288" s="17" t="s">
        <v>11115</v>
      </c>
      <c r="C5288" s="17">
        <v>87.0</v>
      </c>
      <c r="D5288" s="17">
        <v>2.69263566E7</v>
      </c>
      <c r="E5288" s="17">
        <v>7400302.0</v>
      </c>
      <c r="F5288" s="17">
        <v>1.789957E7</v>
      </c>
      <c r="G5288" s="17">
        <v>3.4757707E7</v>
      </c>
      <c r="H5288" s="17">
        <v>7.3465762E7</v>
      </c>
    </row>
    <row r="5289">
      <c r="A5289" s="7" t="s">
        <v>11116</v>
      </c>
      <c r="B5289" s="17" t="s">
        <v>11117</v>
      </c>
      <c r="C5289" s="17">
        <v>211.0</v>
      </c>
      <c r="D5289" s="17">
        <v>2.743057416E7</v>
      </c>
      <c r="E5289" s="17">
        <v>7690738.0</v>
      </c>
      <c r="F5289" s="17">
        <v>1.5661123E7</v>
      </c>
      <c r="G5289" s="17">
        <v>3.1999116E7</v>
      </c>
      <c r="H5289" s="17">
        <v>4.7962195E7</v>
      </c>
    </row>
    <row r="5290">
      <c r="A5290" s="7" t="s">
        <v>11118</v>
      </c>
      <c r="B5290" s="17" t="s">
        <v>11119</v>
      </c>
      <c r="C5290" s="17">
        <v>34.0</v>
      </c>
      <c r="D5290" s="17">
        <v>2.307254632E7</v>
      </c>
      <c r="E5290" s="17">
        <v>8530477.0</v>
      </c>
      <c r="F5290" s="17">
        <v>1.4526024E7</v>
      </c>
      <c r="G5290" s="17">
        <v>2.2296053E7</v>
      </c>
      <c r="H5290" s="17">
        <v>3.4039941E7</v>
      </c>
    </row>
    <row r="5291">
      <c r="A5291" s="7" t="s">
        <v>11120</v>
      </c>
      <c r="B5291" s="17" t="s">
        <v>11121</v>
      </c>
      <c r="C5291" s="17">
        <v>747.0</v>
      </c>
      <c r="D5291" s="17">
        <v>1.888932421E7</v>
      </c>
      <c r="E5291" s="17">
        <v>6794297.0</v>
      </c>
      <c r="F5291" s="17">
        <v>1.3235406E7</v>
      </c>
      <c r="G5291" s="17">
        <v>2.4331767E7</v>
      </c>
      <c r="H5291" s="17">
        <v>3.8519877E7</v>
      </c>
    </row>
    <row r="5292">
      <c r="A5292" s="7" t="s">
        <v>11122</v>
      </c>
      <c r="B5292" s="17" t="s">
        <v>11123</v>
      </c>
      <c r="C5292" s="17">
        <v>1.0</v>
      </c>
      <c r="D5292" s="17">
        <v>1.3775129E7</v>
      </c>
      <c r="E5292" s="17">
        <v>1.3775129E7</v>
      </c>
      <c r="F5292" s="17">
        <v>1.3775129E7</v>
      </c>
      <c r="G5292" s="17">
        <v>1.3775129E7</v>
      </c>
      <c r="H5292" s="17">
        <v>1.3775129E7</v>
      </c>
    </row>
    <row r="5293">
      <c r="A5293" s="7" t="s">
        <v>11124</v>
      </c>
      <c r="B5293" s="17" t="s">
        <v>11125</v>
      </c>
      <c r="C5293" s="17">
        <v>12.0</v>
      </c>
      <c r="D5293" s="17">
        <v>7662061.5</v>
      </c>
      <c r="E5293" s="17">
        <v>3784348.0</v>
      </c>
      <c r="F5293" s="17">
        <v>5728528.0</v>
      </c>
      <c r="G5293" s="17">
        <v>1.0320844E7</v>
      </c>
      <c r="H5293" s="17">
        <v>1.3545298E7</v>
      </c>
    </row>
    <row r="5294">
      <c r="A5294" s="7" t="s">
        <v>11126</v>
      </c>
      <c r="B5294" s="17" t="s">
        <v>11127</v>
      </c>
      <c r="C5294" s="17">
        <v>52.0</v>
      </c>
      <c r="D5294" s="17">
        <v>1.453280173E7</v>
      </c>
      <c r="E5294" s="17">
        <v>6724916.0</v>
      </c>
      <c r="F5294" s="17">
        <v>1.0481701E7</v>
      </c>
      <c r="G5294" s="17">
        <v>1.9161768E7</v>
      </c>
      <c r="H5294" s="17">
        <v>3.1053746E7</v>
      </c>
    </row>
    <row r="5295">
      <c r="A5295" s="7" t="s">
        <v>11128</v>
      </c>
      <c r="B5295" s="17" t="s">
        <v>11129</v>
      </c>
      <c r="C5295" s="17">
        <v>15.0</v>
      </c>
      <c r="D5295" s="17">
        <v>1.771155287E7</v>
      </c>
      <c r="E5295" s="17">
        <v>5391691.0</v>
      </c>
      <c r="F5295" s="17">
        <v>1.1316572E7</v>
      </c>
      <c r="G5295" s="17">
        <v>2.08371E7</v>
      </c>
      <c r="H5295" s="17">
        <v>3.4119975E7</v>
      </c>
    </row>
    <row r="5296">
      <c r="A5296" s="7" t="s">
        <v>11130</v>
      </c>
      <c r="B5296" s="17" t="s">
        <v>11131</v>
      </c>
      <c r="C5296" s="17">
        <v>117.0</v>
      </c>
      <c r="D5296" s="17">
        <v>1.135082485E7</v>
      </c>
      <c r="E5296" s="17">
        <v>5417647.0</v>
      </c>
      <c r="F5296" s="17">
        <v>7978361.0</v>
      </c>
      <c r="G5296" s="17">
        <v>1.426204E7</v>
      </c>
      <c r="H5296" s="17">
        <v>2.4364631E7</v>
      </c>
    </row>
    <row r="5297">
      <c r="A5297" s="7" t="s">
        <v>11132</v>
      </c>
      <c r="B5297" s="17" t="s">
        <v>11133</v>
      </c>
      <c r="C5297" s="17">
        <v>55.0</v>
      </c>
      <c r="D5297" s="17">
        <v>1.369974291E7</v>
      </c>
      <c r="E5297" s="17">
        <v>5201916.0</v>
      </c>
      <c r="F5297" s="17">
        <v>9230286.0</v>
      </c>
      <c r="G5297" s="17">
        <v>1.6305233E7</v>
      </c>
      <c r="H5297" s="17">
        <v>2.1216484E7</v>
      </c>
    </row>
    <row r="5298">
      <c r="A5298" s="7" t="s">
        <v>11136</v>
      </c>
      <c r="B5298" s="17" t="s">
        <v>11137</v>
      </c>
      <c r="C5298" s="17">
        <v>98.0</v>
      </c>
      <c r="D5298" s="17">
        <v>1.68285115E7</v>
      </c>
      <c r="E5298" s="17">
        <v>6048856.0</v>
      </c>
      <c r="F5298" s="17">
        <v>8602660.0</v>
      </c>
      <c r="G5298" s="17">
        <v>1.4184071E7</v>
      </c>
      <c r="H5298" s="17">
        <v>3.2016314E7</v>
      </c>
    </row>
    <row r="5299">
      <c r="A5299" s="7" t="s">
        <v>11138</v>
      </c>
      <c r="B5299" s="17" t="s">
        <v>11139</v>
      </c>
      <c r="C5299" s="17">
        <v>58.0</v>
      </c>
      <c r="D5299" s="17">
        <v>1.500808929E7</v>
      </c>
      <c r="E5299" s="17">
        <v>5891500.0</v>
      </c>
      <c r="F5299" s="17">
        <v>1.0122012E7</v>
      </c>
      <c r="G5299" s="17">
        <v>1.718668E7</v>
      </c>
      <c r="H5299" s="17">
        <v>3.4797026E7</v>
      </c>
    </row>
    <row r="5300">
      <c r="A5300" s="7" t="s">
        <v>11140</v>
      </c>
      <c r="B5300" s="17" t="s">
        <v>11141</v>
      </c>
      <c r="C5300" s="17">
        <v>442.0</v>
      </c>
      <c r="D5300" s="17">
        <v>1.334039029E7</v>
      </c>
      <c r="E5300" s="17">
        <v>6075800.0</v>
      </c>
      <c r="F5300" s="17">
        <v>8725689.0</v>
      </c>
      <c r="G5300" s="17">
        <v>1.46753E7</v>
      </c>
      <c r="H5300" s="17">
        <v>2.5667193E7</v>
      </c>
    </row>
    <row r="5301">
      <c r="A5301" s="7" t="s">
        <v>11142</v>
      </c>
      <c r="B5301" s="17" t="s">
        <v>11143</v>
      </c>
      <c r="C5301" s="17">
        <v>51.0</v>
      </c>
      <c r="D5301" s="17">
        <v>1.647486447E7</v>
      </c>
      <c r="E5301" s="17">
        <v>5894698.0</v>
      </c>
      <c r="F5301" s="17">
        <v>1.2642549E7</v>
      </c>
      <c r="G5301" s="17">
        <v>2.6550122E7</v>
      </c>
      <c r="H5301" s="17">
        <v>3.1556123E7</v>
      </c>
    </row>
    <row r="5302">
      <c r="A5302" s="7" t="s">
        <v>11144</v>
      </c>
      <c r="B5302" s="17" t="s">
        <v>11145</v>
      </c>
      <c r="C5302" s="17">
        <v>523.0</v>
      </c>
      <c r="D5302" s="17">
        <v>1.292645796E7</v>
      </c>
      <c r="E5302" s="17">
        <v>5501845.0</v>
      </c>
      <c r="F5302" s="17">
        <v>8353414.0</v>
      </c>
      <c r="G5302" s="17">
        <v>1.2945507E7</v>
      </c>
      <c r="H5302" s="17">
        <v>2.1674222E7</v>
      </c>
    </row>
    <row r="5303">
      <c r="A5303" s="7" t="s">
        <v>11146</v>
      </c>
      <c r="B5303" s="17" t="s">
        <v>11147</v>
      </c>
      <c r="C5303" s="17">
        <v>149.0</v>
      </c>
      <c r="D5303" s="17">
        <v>1.595338999E7</v>
      </c>
      <c r="E5303" s="17">
        <v>5554841.0</v>
      </c>
      <c r="F5303" s="17">
        <v>1.0011999E7</v>
      </c>
      <c r="G5303" s="17">
        <v>1.7758858E7</v>
      </c>
      <c r="H5303" s="17">
        <v>3.0286101E7</v>
      </c>
    </row>
    <row r="5304">
      <c r="A5304" s="7" t="s">
        <v>11148</v>
      </c>
      <c r="B5304" s="17" t="s">
        <v>11149</v>
      </c>
      <c r="C5304" s="17">
        <v>438.0</v>
      </c>
      <c r="D5304" s="17">
        <v>2.258729753E7</v>
      </c>
      <c r="E5304" s="17">
        <v>8764000.0</v>
      </c>
      <c r="F5304" s="17">
        <v>1.6006167E7</v>
      </c>
      <c r="G5304" s="17">
        <v>2.6349735E7</v>
      </c>
      <c r="H5304" s="17">
        <v>4.5263391E7</v>
      </c>
    </row>
    <row r="5305">
      <c r="A5305" s="7" t="s">
        <v>11150</v>
      </c>
      <c r="B5305" s="17" t="s">
        <v>11151</v>
      </c>
      <c r="C5305" s="17">
        <v>452.0</v>
      </c>
      <c r="D5305" s="17">
        <v>1.598635916E7</v>
      </c>
      <c r="E5305" s="17">
        <v>5627457.0</v>
      </c>
      <c r="F5305" s="17">
        <v>9162316.0</v>
      </c>
      <c r="G5305" s="17">
        <v>1.6020174E7</v>
      </c>
      <c r="H5305" s="17">
        <v>2.9991073E7</v>
      </c>
    </row>
    <row r="5306">
      <c r="A5306" s="7" t="s">
        <v>11152</v>
      </c>
      <c r="B5306" s="17" t="s">
        <v>11153</v>
      </c>
      <c r="C5306" s="17">
        <v>2057.0</v>
      </c>
      <c r="D5306" s="17">
        <v>1.826749089E7</v>
      </c>
      <c r="E5306" s="17">
        <v>6703820.0</v>
      </c>
      <c r="F5306" s="17">
        <v>1.0412095E7</v>
      </c>
      <c r="G5306" s="17">
        <v>1.7960448E7</v>
      </c>
      <c r="H5306" s="17">
        <v>3.3290667E7</v>
      </c>
    </row>
    <row r="5307">
      <c r="A5307" s="7" t="s">
        <v>11154</v>
      </c>
      <c r="B5307" s="17" t="s">
        <v>11155</v>
      </c>
      <c r="C5307" s="17">
        <v>675.0</v>
      </c>
      <c r="D5307" s="17">
        <v>1.769445662E7</v>
      </c>
      <c r="E5307" s="17">
        <v>5624368.0</v>
      </c>
      <c r="F5307" s="17">
        <v>9019815.0</v>
      </c>
      <c r="G5307" s="17">
        <v>1.6347201E7</v>
      </c>
      <c r="H5307" s="17">
        <v>3.1250952E7</v>
      </c>
    </row>
    <row r="5308">
      <c r="A5308" s="7" t="s">
        <v>11156</v>
      </c>
      <c r="B5308" s="17" t="s">
        <v>11157</v>
      </c>
      <c r="C5308" s="17">
        <v>492.0</v>
      </c>
      <c r="D5308" s="17">
        <v>1.493701394E7</v>
      </c>
      <c r="E5308" s="17">
        <v>6127316.0</v>
      </c>
      <c r="F5308" s="17">
        <v>9516350.0</v>
      </c>
      <c r="G5308" s="17">
        <v>1.5767992E7</v>
      </c>
      <c r="H5308" s="17">
        <v>2.58254E7</v>
      </c>
    </row>
    <row r="5309">
      <c r="A5309" s="7" t="s">
        <v>11158</v>
      </c>
      <c r="B5309" s="17" t="s">
        <v>11159</v>
      </c>
      <c r="C5309" s="17">
        <v>194.0</v>
      </c>
      <c r="D5309" s="17">
        <v>1.344395107E7</v>
      </c>
      <c r="E5309" s="17">
        <v>5596670.0</v>
      </c>
      <c r="F5309" s="17">
        <v>9376265.0</v>
      </c>
      <c r="G5309" s="17">
        <v>1.424E7</v>
      </c>
      <c r="H5309" s="17">
        <v>2.53217E7</v>
      </c>
    </row>
    <row r="5310">
      <c r="A5310" s="7" t="s">
        <v>11160</v>
      </c>
      <c r="B5310" s="17" t="s">
        <v>11161</v>
      </c>
      <c r="C5310" s="17">
        <v>686.0</v>
      </c>
      <c r="D5310" s="17">
        <v>1.299916599E7</v>
      </c>
      <c r="E5310" s="17">
        <v>5258136.0</v>
      </c>
      <c r="F5310" s="17">
        <v>8825021.0</v>
      </c>
      <c r="G5310" s="17">
        <v>1.5294116E7</v>
      </c>
      <c r="H5310" s="17">
        <v>2.459008E7</v>
      </c>
    </row>
    <row r="5311">
      <c r="A5311" s="7" t="s">
        <v>11162</v>
      </c>
      <c r="B5311" s="17" t="s">
        <v>11163</v>
      </c>
      <c r="C5311" s="17">
        <v>45.0</v>
      </c>
      <c r="D5311" s="17">
        <v>1.480492642E7</v>
      </c>
      <c r="E5311" s="17">
        <v>7032480.0</v>
      </c>
      <c r="F5311" s="17">
        <v>9796012.0</v>
      </c>
      <c r="G5311" s="17">
        <v>1.4989767E7</v>
      </c>
      <c r="H5311" s="17">
        <v>4.1613042E7</v>
      </c>
    </row>
    <row r="5312">
      <c r="A5312" s="7" t="s">
        <v>11164</v>
      </c>
      <c r="B5312" s="17" t="s">
        <v>11165</v>
      </c>
      <c r="C5312" s="17">
        <v>1160.0</v>
      </c>
      <c r="D5312" s="17">
        <v>1.555817116E7</v>
      </c>
      <c r="E5312" s="17">
        <v>6083580.0</v>
      </c>
      <c r="F5312" s="17">
        <v>9370687.0</v>
      </c>
      <c r="G5312" s="17">
        <v>1.6198492E7</v>
      </c>
      <c r="H5312" s="17">
        <v>3.1477331E7</v>
      </c>
    </row>
    <row r="5313">
      <c r="A5313" s="7" t="s">
        <v>11166</v>
      </c>
      <c r="B5313" s="17" t="s">
        <v>11167</v>
      </c>
      <c r="C5313" s="17">
        <v>43.0</v>
      </c>
      <c r="D5313" s="17">
        <v>1.435725177E7</v>
      </c>
      <c r="E5313" s="17">
        <v>5098873.0</v>
      </c>
      <c r="F5313" s="17">
        <v>8628765.0</v>
      </c>
      <c r="G5313" s="17">
        <v>1.8533587E7</v>
      </c>
      <c r="H5313" s="17">
        <v>3.4778035E7</v>
      </c>
    </row>
    <row r="5314">
      <c r="A5314" s="7" t="s">
        <v>11168</v>
      </c>
      <c r="B5314" s="17" t="s">
        <v>11169</v>
      </c>
      <c r="C5314" s="17">
        <v>23.0</v>
      </c>
      <c r="D5314" s="17">
        <v>2.38775787E7</v>
      </c>
      <c r="E5314" s="17">
        <v>7048274.0</v>
      </c>
      <c r="F5314" s="17">
        <v>1.3596478E7</v>
      </c>
      <c r="G5314" s="17">
        <v>1.8131669E7</v>
      </c>
      <c r="H5314" s="17">
        <v>4.8191162E7</v>
      </c>
    </row>
    <row r="5315">
      <c r="A5315" s="7" t="s">
        <v>11174</v>
      </c>
      <c r="B5315" s="17" t="s">
        <v>11175</v>
      </c>
      <c r="C5315" s="17">
        <v>3.0</v>
      </c>
      <c r="D5315" s="17">
        <v>2.6277963E7</v>
      </c>
      <c r="E5315" s="17">
        <v>1832887.0</v>
      </c>
      <c r="F5315" s="17">
        <v>1.8081744E7</v>
      </c>
      <c r="G5315" s="17">
        <v>5.8919258E7</v>
      </c>
      <c r="H5315" s="17">
        <v>5.8919258E7</v>
      </c>
    </row>
    <row r="5316">
      <c r="A5316" s="7" t="s">
        <v>11176</v>
      </c>
      <c r="B5316" s="17" t="s">
        <v>11179</v>
      </c>
      <c r="C5316" s="17">
        <v>15.0</v>
      </c>
      <c r="D5316" s="17">
        <v>9731479.6</v>
      </c>
      <c r="E5316" s="17">
        <v>4775118.0</v>
      </c>
      <c r="F5316" s="17">
        <v>6111137.0</v>
      </c>
      <c r="G5316" s="17">
        <v>1.0519151E7</v>
      </c>
      <c r="H5316" s="17">
        <v>2.1195909E7</v>
      </c>
    </row>
    <row r="5317">
      <c r="A5317" s="7" t="s">
        <v>11180</v>
      </c>
      <c r="B5317" s="17" t="s">
        <v>11181</v>
      </c>
      <c r="C5317" s="17">
        <v>45.0</v>
      </c>
      <c r="D5317" s="17">
        <v>1.643033213E7</v>
      </c>
      <c r="E5317" s="17">
        <v>6985013.0</v>
      </c>
      <c r="F5317" s="17">
        <v>9229490.0</v>
      </c>
      <c r="G5317" s="17">
        <v>1.8920319E7</v>
      </c>
      <c r="H5317" s="17">
        <v>3.274482E7</v>
      </c>
    </row>
    <row r="5318">
      <c r="A5318" s="7" t="s">
        <v>11182</v>
      </c>
      <c r="B5318" s="17" t="s">
        <v>11183</v>
      </c>
      <c r="C5318" s="17">
        <v>7.0</v>
      </c>
      <c r="D5318" s="17">
        <v>2.398084357E7</v>
      </c>
      <c r="E5318" s="17">
        <v>7183825.0</v>
      </c>
      <c r="F5318" s="17">
        <v>1.2007017E7</v>
      </c>
      <c r="G5318" s="17">
        <v>4.2686065E7</v>
      </c>
      <c r="H5318" s="17">
        <v>7.2137947E7</v>
      </c>
    </row>
    <row r="5319">
      <c r="A5319" s="7" t="s">
        <v>11184</v>
      </c>
      <c r="B5319" s="17" t="s">
        <v>11185</v>
      </c>
      <c r="C5319" s="17">
        <v>9.0</v>
      </c>
      <c r="D5319" s="17">
        <v>9828690.556</v>
      </c>
      <c r="E5319" s="17">
        <v>6210344.0</v>
      </c>
      <c r="F5319" s="17">
        <v>9463964.0</v>
      </c>
      <c r="G5319" s="17">
        <v>1.3651334E7</v>
      </c>
      <c r="H5319" s="17">
        <v>1.7277447E7</v>
      </c>
    </row>
    <row r="5320">
      <c r="A5320" s="7" t="s">
        <v>11186</v>
      </c>
      <c r="B5320" s="17" t="s">
        <v>11187</v>
      </c>
      <c r="C5320" s="17">
        <v>1.0</v>
      </c>
      <c r="D5320" s="17">
        <v>7.7015156E7</v>
      </c>
      <c r="E5320" s="17">
        <v>7.7015156E7</v>
      </c>
      <c r="F5320" s="17">
        <v>7.7015156E7</v>
      </c>
      <c r="G5320" s="17">
        <v>7.7015156E7</v>
      </c>
      <c r="H5320" s="17">
        <v>7.7015156E7</v>
      </c>
    </row>
    <row r="5321">
      <c r="A5321" s="7" t="s">
        <v>11189</v>
      </c>
      <c r="B5321" s="17" t="s">
        <v>11190</v>
      </c>
      <c r="C5321" s="17">
        <v>7.0</v>
      </c>
      <c r="D5321" s="17">
        <v>1.3213851E7</v>
      </c>
      <c r="E5321" s="17">
        <v>3952300.0</v>
      </c>
      <c r="F5321" s="17">
        <v>1.2851859E7</v>
      </c>
      <c r="G5321" s="17">
        <v>2.1255894E7</v>
      </c>
      <c r="H5321" s="17">
        <v>3.0266086E7</v>
      </c>
    </row>
    <row r="5322">
      <c r="A5322" s="7" t="s">
        <v>11191</v>
      </c>
      <c r="B5322" s="17" t="s">
        <v>11192</v>
      </c>
      <c r="C5322" s="17">
        <v>83.0</v>
      </c>
      <c r="D5322" s="17">
        <v>2.348625895E7</v>
      </c>
      <c r="E5322" s="17">
        <v>8728929.0</v>
      </c>
      <c r="F5322" s="17">
        <v>1.602315E7</v>
      </c>
      <c r="G5322" s="17">
        <v>2.402305E7</v>
      </c>
      <c r="H5322" s="17">
        <v>4.556475E7</v>
      </c>
    </row>
    <row r="5323">
      <c r="A5323" s="7" t="s">
        <v>11193</v>
      </c>
      <c r="B5323" s="17" t="s">
        <v>11194</v>
      </c>
      <c r="C5323" s="17">
        <v>59.0</v>
      </c>
      <c r="D5323" s="17">
        <v>2.067968558E7</v>
      </c>
      <c r="E5323" s="17">
        <v>8886049.0</v>
      </c>
      <c r="F5323" s="17">
        <v>1.7201075E7</v>
      </c>
      <c r="G5323" s="17">
        <v>2.284038E7</v>
      </c>
      <c r="H5323" s="17">
        <v>4.405711E7</v>
      </c>
    </row>
    <row r="5324">
      <c r="A5324" s="7" t="s">
        <v>11195</v>
      </c>
      <c r="B5324" s="17" t="s">
        <v>11196</v>
      </c>
      <c r="C5324" s="17">
        <v>75.0</v>
      </c>
      <c r="D5324" s="17">
        <v>2.46571806E7</v>
      </c>
      <c r="E5324" s="17">
        <v>7956531.0</v>
      </c>
      <c r="F5324" s="17">
        <v>1.5440972E7</v>
      </c>
      <c r="G5324" s="17">
        <v>2.8167263E7</v>
      </c>
      <c r="H5324" s="17">
        <v>3.92128E7</v>
      </c>
    </row>
    <row r="5325">
      <c r="A5325" s="7" t="s">
        <v>11197</v>
      </c>
      <c r="B5325" s="17" t="s">
        <v>11198</v>
      </c>
      <c r="C5325" s="17">
        <v>11.0</v>
      </c>
      <c r="D5325" s="17">
        <v>6.132105682E7</v>
      </c>
      <c r="E5325" s="17">
        <v>9244954.0</v>
      </c>
      <c r="F5325" s="17">
        <v>4.13283E7</v>
      </c>
      <c r="G5325" s="17">
        <v>7.6089176E7</v>
      </c>
      <c r="H5325" s="17">
        <v>1.55566601E8</v>
      </c>
    </row>
    <row r="5326">
      <c r="A5326" s="7" t="s">
        <v>11199</v>
      </c>
      <c r="B5326" s="17" t="s">
        <v>11200</v>
      </c>
      <c r="C5326" s="17">
        <v>28.0</v>
      </c>
      <c r="D5326" s="17">
        <v>2.649010443E7</v>
      </c>
      <c r="E5326" s="17">
        <v>5708572.0</v>
      </c>
      <c r="F5326" s="17">
        <v>1.637876E7</v>
      </c>
      <c r="G5326" s="17">
        <v>3.135625E7</v>
      </c>
      <c r="H5326" s="17">
        <v>5.2052958E7</v>
      </c>
    </row>
    <row r="5327">
      <c r="A5327" s="7" t="s">
        <v>11203</v>
      </c>
      <c r="B5327" s="17" t="s">
        <v>11204</v>
      </c>
      <c r="C5327" s="17">
        <v>14.0</v>
      </c>
      <c r="D5327" s="17">
        <v>1.2995995E7</v>
      </c>
      <c r="E5327" s="17">
        <v>9558887.0</v>
      </c>
      <c r="F5327" s="17">
        <v>1.0696264E7</v>
      </c>
      <c r="G5327" s="17">
        <v>1.5603737E7</v>
      </c>
      <c r="H5327" s="17">
        <v>1.8169968E7</v>
      </c>
    </row>
    <row r="5328">
      <c r="A5328" s="7" t="s">
        <v>11205</v>
      </c>
      <c r="B5328" s="17" t="s">
        <v>11206</v>
      </c>
      <c r="C5328" s="17">
        <v>18.0</v>
      </c>
      <c r="D5328" s="17">
        <v>2.359884606E7</v>
      </c>
      <c r="E5328" s="17">
        <v>9799841.0</v>
      </c>
      <c r="F5328" s="17">
        <v>1.2497716E7</v>
      </c>
      <c r="G5328" s="17">
        <v>3.278355E7</v>
      </c>
      <c r="H5328" s="17">
        <v>3.30556E7</v>
      </c>
    </row>
    <row r="5329">
      <c r="A5329" s="7" t="s">
        <v>11207</v>
      </c>
      <c r="B5329" s="17" t="s">
        <v>11208</v>
      </c>
      <c r="C5329" s="17">
        <v>4.0</v>
      </c>
      <c r="D5329" s="17">
        <v>1.000865925E7</v>
      </c>
      <c r="E5329" s="17">
        <v>1398615.0</v>
      </c>
      <c r="F5329" s="17">
        <v>3274756.0</v>
      </c>
      <c r="G5329" s="17">
        <v>6530078.0</v>
      </c>
      <c r="H5329" s="17">
        <v>2.8831188E7</v>
      </c>
    </row>
    <row r="5330">
      <c r="A5330" s="7" t="s">
        <v>11209</v>
      </c>
      <c r="B5330" s="17" t="s">
        <v>11210</v>
      </c>
      <c r="C5330" s="17">
        <v>150.0</v>
      </c>
      <c r="D5330" s="17">
        <v>2.472551508E7</v>
      </c>
      <c r="E5330" s="17">
        <v>7326314.0</v>
      </c>
      <c r="F5330" s="17">
        <v>1.4150867E7</v>
      </c>
      <c r="G5330" s="17">
        <v>2.617664E7</v>
      </c>
      <c r="H5330" s="17">
        <v>4.5892791E7</v>
      </c>
    </row>
    <row r="5331">
      <c r="A5331" s="7" t="s">
        <v>11211</v>
      </c>
      <c r="B5331" s="17" t="s">
        <v>11212</v>
      </c>
      <c r="C5331" s="17">
        <v>318.0</v>
      </c>
      <c r="D5331" s="17">
        <v>3.180018826E7</v>
      </c>
      <c r="E5331" s="17">
        <v>1.0912584E7</v>
      </c>
      <c r="F5331" s="17">
        <v>2.1410716E7</v>
      </c>
      <c r="G5331" s="17">
        <v>3.9447046E7</v>
      </c>
      <c r="H5331" s="17">
        <v>6.5632661E7</v>
      </c>
    </row>
    <row r="5332">
      <c r="A5332" s="7" t="s">
        <v>11213</v>
      </c>
      <c r="B5332" s="17" t="s">
        <v>11214</v>
      </c>
      <c r="C5332" s="17">
        <v>407.0</v>
      </c>
      <c r="D5332" s="17">
        <v>2.336427374E7</v>
      </c>
      <c r="E5332" s="17">
        <v>6337894.0</v>
      </c>
      <c r="F5332" s="17">
        <v>1.452662E7</v>
      </c>
      <c r="G5332" s="17">
        <v>2.6275549E7</v>
      </c>
      <c r="H5332" s="17">
        <v>5.0793604E7</v>
      </c>
    </row>
    <row r="5333">
      <c r="A5333" s="7" t="s">
        <v>11215</v>
      </c>
      <c r="B5333" s="17" t="s">
        <v>11216</v>
      </c>
      <c r="C5333" s="17">
        <v>312.0</v>
      </c>
      <c r="D5333" s="17">
        <v>2.681208334E7</v>
      </c>
      <c r="E5333" s="17">
        <v>7205526.0</v>
      </c>
      <c r="F5333" s="17">
        <v>1.6068312E7</v>
      </c>
      <c r="G5333" s="17">
        <v>3.1586898E7</v>
      </c>
      <c r="H5333" s="17">
        <v>5.9870516E7</v>
      </c>
    </row>
    <row r="5334">
      <c r="A5334" s="7" t="s">
        <v>11217</v>
      </c>
      <c r="B5334" s="17" t="s">
        <v>11218</v>
      </c>
      <c r="C5334" s="17">
        <v>23.0</v>
      </c>
      <c r="D5334" s="17">
        <v>1.849461943E7</v>
      </c>
      <c r="E5334" s="17">
        <v>9408409.0</v>
      </c>
      <c r="F5334" s="17">
        <v>1.747846E7</v>
      </c>
      <c r="G5334" s="17">
        <v>2.8360139E7</v>
      </c>
      <c r="H5334" s="17">
        <v>3.8130401E7</v>
      </c>
    </row>
    <row r="5335">
      <c r="A5335" s="7" t="s">
        <v>11219</v>
      </c>
      <c r="B5335" s="17" t="s">
        <v>11220</v>
      </c>
      <c r="C5335" s="17">
        <v>919.0</v>
      </c>
      <c r="D5335" s="17">
        <v>1.679612573E7</v>
      </c>
      <c r="E5335" s="17">
        <v>5543206.0</v>
      </c>
      <c r="F5335" s="17">
        <v>1.08966E7</v>
      </c>
      <c r="G5335" s="17">
        <v>1.9870228E7</v>
      </c>
      <c r="H5335" s="17">
        <v>3.3594791E7</v>
      </c>
    </row>
    <row r="5336">
      <c r="A5336" s="7" t="s">
        <v>11221</v>
      </c>
      <c r="B5336" s="17" t="s">
        <v>11222</v>
      </c>
      <c r="C5336" s="17">
        <v>737.0</v>
      </c>
      <c r="D5336" s="17">
        <v>2.080463601E7</v>
      </c>
      <c r="E5336" s="17">
        <v>8074180.0</v>
      </c>
      <c r="F5336" s="17">
        <v>1.390085E7</v>
      </c>
      <c r="G5336" s="17">
        <v>2.31606E7</v>
      </c>
      <c r="H5336" s="17">
        <v>3.808928E7</v>
      </c>
    </row>
    <row r="5337">
      <c r="A5337" s="7" t="s">
        <v>11223</v>
      </c>
      <c r="B5337" s="17" t="s">
        <v>11224</v>
      </c>
      <c r="C5337" s="17">
        <v>1793.0</v>
      </c>
      <c r="D5337" s="17">
        <v>2.006991181E7</v>
      </c>
      <c r="E5337" s="17">
        <v>8704300.0</v>
      </c>
      <c r="F5337" s="17">
        <v>1.4683845E7</v>
      </c>
      <c r="G5337" s="17">
        <v>2.2961664E7</v>
      </c>
      <c r="H5337" s="17">
        <v>3.52403E7</v>
      </c>
    </row>
    <row r="5338">
      <c r="A5338" s="7" t="s">
        <v>11225</v>
      </c>
      <c r="B5338" s="17" t="s">
        <v>11226</v>
      </c>
      <c r="C5338" s="17">
        <v>405.0</v>
      </c>
      <c r="D5338" s="17">
        <v>2.957067763E7</v>
      </c>
      <c r="E5338" s="17">
        <v>6863622.0</v>
      </c>
      <c r="F5338" s="17">
        <v>1.2752383E7</v>
      </c>
      <c r="G5338" s="17">
        <v>2.1645992E7</v>
      </c>
      <c r="H5338" s="17">
        <v>4.2944075E7</v>
      </c>
    </row>
    <row r="5339">
      <c r="A5339" s="7" t="s">
        <v>11227</v>
      </c>
      <c r="B5339" s="17" t="s">
        <v>11228</v>
      </c>
      <c r="C5339" s="17">
        <v>666.0</v>
      </c>
      <c r="D5339" s="17">
        <v>2.652943971E7</v>
      </c>
      <c r="E5339" s="17">
        <v>8171338.0</v>
      </c>
      <c r="F5339" s="17">
        <v>1.601874E7</v>
      </c>
      <c r="G5339" s="17">
        <v>2.7730395E7</v>
      </c>
      <c r="H5339" s="17">
        <v>5.3363803E7</v>
      </c>
    </row>
    <row r="5340">
      <c r="A5340" s="7" t="s">
        <v>11229</v>
      </c>
      <c r="B5340" s="17" t="s">
        <v>11230</v>
      </c>
      <c r="C5340" s="17">
        <v>391.0</v>
      </c>
      <c r="D5340" s="17">
        <v>2.03502886E7</v>
      </c>
      <c r="E5340" s="17">
        <v>7676249.0</v>
      </c>
      <c r="F5340" s="17">
        <v>1.3488509E7</v>
      </c>
      <c r="G5340" s="17">
        <v>2.42667E7</v>
      </c>
      <c r="H5340" s="17">
        <v>3.8788449E7</v>
      </c>
    </row>
    <row r="5341">
      <c r="A5341" s="7" t="s">
        <v>11231</v>
      </c>
      <c r="B5341" s="17" t="s">
        <v>11232</v>
      </c>
      <c r="C5341" s="17">
        <v>192.0</v>
      </c>
      <c r="D5341" s="17">
        <v>1.831184046E7</v>
      </c>
      <c r="E5341" s="17">
        <v>7164983.0</v>
      </c>
      <c r="F5341" s="17">
        <v>1.2239991E7</v>
      </c>
      <c r="G5341" s="17">
        <v>2.0381683E7</v>
      </c>
      <c r="H5341" s="17">
        <v>3.4617036E7</v>
      </c>
    </row>
    <row r="5342">
      <c r="A5342" s="7" t="s">
        <v>11233</v>
      </c>
      <c r="B5342" s="17" t="s">
        <v>11234</v>
      </c>
      <c r="C5342" s="17">
        <v>51.0</v>
      </c>
      <c r="D5342" s="17">
        <v>1.668521539E7</v>
      </c>
      <c r="E5342" s="17">
        <v>9149344.0</v>
      </c>
      <c r="F5342" s="17">
        <v>1.3338711E7</v>
      </c>
      <c r="G5342" s="17">
        <v>2.21649E7</v>
      </c>
      <c r="H5342" s="17">
        <v>2.9066589E7</v>
      </c>
    </row>
    <row r="5343">
      <c r="A5343" s="7" t="s">
        <v>11235</v>
      </c>
      <c r="B5343" s="17" t="s">
        <v>11236</v>
      </c>
      <c r="C5343" s="17">
        <v>2048.0</v>
      </c>
      <c r="D5343" s="17">
        <v>2.094811643E7</v>
      </c>
      <c r="E5343" s="17">
        <v>6748049.0</v>
      </c>
      <c r="F5343" s="17">
        <v>1.3703906E7</v>
      </c>
      <c r="G5343" s="17">
        <v>2.3362345E7</v>
      </c>
      <c r="H5343" s="17">
        <v>3.9487079E7</v>
      </c>
    </row>
    <row r="5344">
      <c r="A5344" s="7" t="s">
        <v>11237</v>
      </c>
      <c r="B5344" s="17" t="s">
        <v>11238</v>
      </c>
      <c r="C5344" s="17">
        <v>4.0</v>
      </c>
      <c r="D5344" s="17">
        <v>8153130.5</v>
      </c>
      <c r="E5344" s="17">
        <v>5956885.0</v>
      </c>
      <c r="F5344" s="17">
        <v>6641975.0</v>
      </c>
      <c r="G5344" s="17">
        <v>7692744.0</v>
      </c>
      <c r="H5344" s="17">
        <v>1.2320918E7</v>
      </c>
    </row>
    <row r="5345">
      <c r="A5345" s="7" t="s">
        <v>11239</v>
      </c>
      <c r="B5345" s="17" t="s">
        <v>11240</v>
      </c>
      <c r="C5345" s="17">
        <v>454.0</v>
      </c>
      <c r="D5345" s="17">
        <v>1.292693117E7</v>
      </c>
      <c r="E5345" s="17">
        <v>5358400.0</v>
      </c>
      <c r="F5345" s="17">
        <v>9894477.0</v>
      </c>
      <c r="G5345" s="17">
        <v>1.5743637E7</v>
      </c>
      <c r="H5345" s="17">
        <v>2.6085084E7</v>
      </c>
    </row>
    <row r="5346">
      <c r="A5346" s="7" t="s">
        <v>11241</v>
      </c>
      <c r="B5346" s="17" t="s">
        <v>11242</v>
      </c>
      <c r="C5346" s="17">
        <v>628.0</v>
      </c>
      <c r="D5346" s="17">
        <v>1.277573013E7</v>
      </c>
      <c r="E5346" s="17">
        <v>6063098.0</v>
      </c>
      <c r="F5346" s="17">
        <v>1.0499399E7</v>
      </c>
      <c r="G5346" s="17">
        <v>1.6071167E7</v>
      </c>
      <c r="H5346" s="17">
        <v>2.2560575E7</v>
      </c>
    </row>
    <row r="5347">
      <c r="A5347" s="7" t="s">
        <v>11243</v>
      </c>
      <c r="B5347" s="17" t="s">
        <v>11245</v>
      </c>
      <c r="C5347" s="17">
        <v>136.0</v>
      </c>
      <c r="D5347" s="17">
        <v>1.24926919E7</v>
      </c>
      <c r="E5347" s="17">
        <v>6167836.0</v>
      </c>
      <c r="F5347" s="17">
        <v>9322897.0</v>
      </c>
      <c r="G5347" s="17">
        <v>1.4516E7</v>
      </c>
      <c r="H5347" s="17">
        <v>1.9655822E7</v>
      </c>
    </row>
    <row r="5348">
      <c r="A5348" s="7" t="s">
        <v>11247</v>
      </c>
      <c r="B5348" s="17" t="s">
        <v>11248</v>
      </c>
      <c r="C5348" s="17">
        <v>85.0</v>
      </c>
      <c r="D5348" s="17">
        <v>1.306007028E7</v>
      </c>
      <c r="E5348" s="17">
        <v>5481595.0</v>
      </c>
      <c r="F5348" s="17">
        <v>9491178.0</v>
      </c>
      <c r="G5348" s="17">
        <v>1.59853E7</v>
      </c>
      <c r="H5348" s="17">
        <v>2.4941565E7</v>
      </c>
    </row>
    <row r="5349">
      <c r="A5349" s="7" t="s">
        <v>11249</v>
      </c>
      <c r="B5349" s="17" t="s">
        <v>11250</v>
      </c>
      <c r="C5349" s="17">
        <v>903.0</v>
      </c>
      <c r="D5349" s="17">
        <v>9883761.408</v>
      </c>
      <c r="E5349" s="17">
        <v>2986285.0</v>
      </c>
      <c r="F5349" s="17">
        <v>5031041.0</v>
      </c>
      <c r="G5349" s="17">
        <v>1.2677992E7</v>
      </c>
      <c r="H5349" s="17">
        <v>1.9767193E7</v>
      </c>
    </row>
    <row r="5350">
      <c r="A5350" s="7" t="s">
        <v>11251</v>
      </c>
      <c r="B5350" s="17" t="s">
        <v>11252</v>
      </c>
      <c r="C5350" s="17">
        <v>88.0</v>
      </c>
      <c r="D5350" s="17">
        <v>1.44513224E7</v>
      </c>
      <c r="E5350" s="17">
        <v>7401808.0</v>
      </c>
      <c r="F5350" s="17">
        <v>1.2139358E7</v>
      </c>
      <c r="G5350" s="17">
        <v>1.8361572E7</v>
      </c>
      <c r="H5350" s="17">
        <v>2.9162751E7</v>
      </c>
    </row>
    <row r="5351">
      <c r="A5351" s="7" t="s">
        <v>11253</v>
      </c>
      <c r="B5351" s="17" t="s">
        <v>11254</v>
      </c>
      <c r="C5351" s="17">
        <v>151.0</v>
      </c>
      <c r="D5351" s="17">
        <v>1.371638324E7</v>
      </c>
      <c r="E5351" s="17">
        <v>6575000.0</v>
      </c>
      <c r="F5351" s="17">
        <v>1.1250145E7</v>
      </c>
      <c r="G5351" s="17">
        <v>1.7108603E7</v>
      </c>
      <c r="H5351" s="17">
        <v>2.5650633E7</v>
      </c>
    </row>
    <row r="5352">
      <c r="A5352" s="7" t="s">
        <v>11255</v>
      </c>
      <c r="B5352" s="17" t="s">
        <v>11256</v>
      </c>
      <c r="C5352" s="17">
        <v>3657.0</v>
      </c>
      <c r="D5352" s="17">
        <v>4.114120652E7</v>
      </c>
      <c r="E5352" s="17">
        <v>9033818.0</v>
      </c>
      <c r="F5352" s="17">
        <v>1.8350731E7</v>
      </c>
      <c r="G5352" s="17">
        <v>7.7562236E7</v>
      </c>
      <c r="H5352" s="17">
        <v>1.03716223E8</v>
      </c>
    </row>
    <row r="5353">
      <c r="A5353" s="7" t="s">
        <v>11257</v>
      </c>
      <c r="B5353" s="17" t="s">
        <v>11258</v>
      </c>
      <c r="C5353" s="17">
        <v>71889.0</v>
      </c>
      <c r="D5353" s="17">
        <v>1.289277628E7</v>
      </c>
      <c r="E5353" s="17">
        <v>5110154.0</v>
      </c>
      <c r="F5353" s="17">
        <v>8675650.0</v>
      </c>
      <c r="G5353" s="17">
        <v>1.5309133E7</v>
      </c>
      <c r="H5353" s="17">
        <v>2.5677331E7</v>
      </c>
    </row>
    <row r="5354">
      <c r="A5354" s="7" t="s">
        <v>11259</v>
      </c>
      <c r="B5354" s="17" t="s">
        <v>11260</v>
      </c>
      <c r="C5354" s="17">
        <v>1.0</v>
      </c>
      <c r="D5354" s="17">
        <v>1.1648839E7</v>
      </c>
      <c r="E5354" s="17">
        <v>1.1648839E7</v>
      </c>
      <c r="F5354" s="17">
        <v>1.1648839E7</v>
      </c>
      <c r="G5354" s="17">
        <v>1.1648839E7</v>
      </c>
      <c r="H5354" s="17">
        <v>1.1648839E7</v>
      </c>
    </row>
    <row r="5355">
      <c r="A5355" s="7" t="s">
        <v>11261</v>
      </c>
      <c r="B5355" s="17" t="s">
        <v>11262</v>
      </c>
      <c r="C5355" s="17">
        <v>27.0</v>
      </c>
      <c r="D5355" s="17">
        <v>1.737511689E7</v>
      </c>
      <c r="E5355" s="17">
        <v>5826800.0</v>
      </c>
      <c r="F5355" s="17">
        <v>1.1648839E7</v>
      </c>
      <c r="G5355" s="17">
        <v>1.5650861E7</v>
      </c>
      <c r="H5355" s="17">
        <v>2.9181082E7</v>
      </c>
    </row>
    <row r="5356">
      <c r="A5356" s="7" t="s">
        <v>11263</v>
      </c>
      <c r="B5356" s="17" t="s">
        <v>11264</v>
      </c>
      <c r="C5356" s="17">
        <v>9.0</v>
      </c>
      <c r="D5356" s="17">
        <v>6343268.556</v>
      </c>
      <c r="E5356" s="17">
        <v>3524586.0</v>
      </c>
      <c r="F5356" s="17">
        <v>5192890.0</v>
      </c>
      <c r="G5356" s="17">
        <v>7805382.0</v>
      </c>
      <c r="H5356" s="17">
        <v>1.4805606E7</v>
      </c>
    </row>
    <row r="5357">
      <c r="A5357" s="7" t="s">
        <v>11265</v>
      </c>
      <c r="B5357" s="17" t="s">
        <v>11266</v>
      </c>
      <c r="C5357" s="17">
        <v>3.0</v>
      </c>
      <c r="D5357" s="17">
        <v>1.379775533E7</v>
      </c>
      <c r="E5357" s="17">
        <v>2123199.0</v>
      </c>
      <c r="F5357" s="17">
        <v>4991415.0</v>
      </c>
      <c r="G5357" s="17">
        <v>3.4278652E7</v>
      </c>
      <c r="H5357" s="17">
        <v>3.4278652E7</v>
      </c>
    </row>
    <row r="5358">
      <c r="A5358" s="7" t="s">
        <v>11267</v>
      </c>
      <c r="B5358" s="17" t="s">
        <v>11268</v>
      </c>
      <c r="C5358" s="17">
        <v>11.0</v>
      </c>
      <c r="D5358" s="17">
        <v>8391128.273</v>
      </c>
      <c r="E5358" s="17">
        <v>2268519.0</v>
      </c>
      <c r="F5358" s="17">
        <v>4705800.0</v>
      </c>
      <c r="G5358" s="17">
        <v>1.079385E7</v>
      </c>
      <c r="H5358" s="17">
        <v>1.6351035E7</v>
      </c>
    </row>
    <row r="5359">
      <c r="A5359" s="7" t="s">
        <v>11270</v>
      </c>
      <c r="B5359" s="17" t="s">
        <v>11272</v>
      </c>
      <c r="C5359" s="17">
        <v>498.0</v>
      </c>
      <c r="D5359" s="17">
        <v>1.552030861E7</v>
      </c>
      <c r="E5359" s="17">
        <v>4640085.0</v>
      </c>
      <c r="F5359" s="17">
        <v>8256700.0</v>
      </c>
      <c r="G5359" s="17">
        <v>1.5461766E7</v>
      </c>
      <c r="H5359" s="17">
        <v>3.4194666E7</v>
      </c>
    </row>
    <row r="5360">
      <c r="A5360" s="7" t="s">
        <v>11273</v>
      </c>
      <c r="B5360" s="17" t="s">
        <v>11274</v>
      </c>
      <c r="C5360" s="17">
        <v>295.0</v>
      </c>
      <c r="D5360" s="17">
        <v>1.236630834E7</v>
      </c>
      <c r="E5360" s="17">
        <v>4167281.0</v>
      </c>
      <c r="F5360" s="17">
        <v>7807152.0</v>
      </c>
      <c r="G5360" s="17">
        <v>1.4448627E7</v>
      </c>
      <c r="H5360" s="17">
        <v>2.6824677E7</v>
      </c>
    </row>
    <row r="5361">
      <c r="A5361" s="7" t="s">
        <v>11275</v>
      </c>
      <c r="B5361" s="17" t="s">
        <v>11276</v>
      </c>
      <c r="C5361" s="17">
        <v>3.0</v>
      </c>
      <c r="D5361" s="17">
        <v>5826097.0</v>
      </c>
      <c r="E5361" s="17">
        <v>2729499.0</v>
      </c>
      <c r="F5361" s="17">
        <v>5673224.0</v>
      </c>
      <c r="G5361" s="17">
        <v>9075568.0</v>
      </c>
      <c r="H5361" s="17">
        <v>9075568.0</v>
      </c>
    </row>
    <row r="5362">
      <c r="A5362" s="7" t="s">
        <v>11277</v>
      </c>
      <c r="B5362" s="17" t="s">
        <v>11278</v>
      </c>
      <c r="C5362" s="17">
        <v>601.0</v>
      </c>
      <c r="D5362" s="17">
        <v>1.046452207E7</v>
      </c>
      <c r="E5362" s="17">
        <v>3637795.0</v>
      </c>
      <c r="F5362" s="17">
        <v>6776030.0</v>
      </c>
      <c r="G5362" s="17">
        <v>1.0994717E7</v>
      </c>
      <c r="H5362" s="17">
        <v>2.1100951E7</v>
      </c>
    </row>
    <row r="5363">
      <c r="A5363" s="7" t="s">
        <v>11279</v>
      </c>
      <c r="B5363" s="17" t="s">
        <v>11280</v>
      </c>
      <c r="C5363" s="17">
        <v>944.0</v>
      </c>
      <c r="D5363" s="17">
        <v>8467540.951</v>
      </c>
      <c r="E5363" s="17">
        <v>3646315.0</v>
      </c>
      <c r="F5363" s="17">
        <v>6894543.0</v>
      </c>
      <c r="G5363" s="17">
        <v>1.1207677E7</v>
      </c>
      <c r="H5363" s="17">
        <v>1.5615302E7</v>
      </c>
    </row>
    <row r="5364">
      <c r="A5364" s="7" t="s">
        <v>11281</v>
      </c>
      <c r="B5364" s="17" t="s">
        <v>11282</v>
      </c>
      <c r="C5364" s="17">
        <v>260.0</v>
      </c>
      <c r="D5364" s="17">
        <v>8432089.573</v>
      </c>
      <c r="E5364" s="17">
        <v>3872487.0</v>
      </c>
      <c r="F5364" s="17">
        <v>5499250.0</v>
      </c>
      <c r="G5364" s="17">
        <v>8708900.0</v>
      </c>
      <c r="H5364" s="17">
        <v>1.4861925E7</v>
      </c>
    </row>
    <row r="5365">
      <c r="A5365" s="7" t="s">
        <v>11283</v>
      </c>
      <c r="B5365" s="17" t="s">
        <v>11284</v>
      </c>
      <c r="C5365" s="17">
        <v>30252.0</v>
      </c>
      <c r="D5365" s="17">
        <v>1.464658988E7</v>
      </c>
      <c r="E5365" s="17">
        <v>4721919.0</v>
      </c>
      <c r="F5365" s="17">
        <v>8701609.0</v>
      </c>
      <c r="G5365" s="17">
        <v>1.6632062E7</v>
      </c>
      <c r="H5365" s="17">
        <v>2.8097967E7</v>
      </c>
    </row>
    <row r="5366">
      <c r="A5366" s="7" t="s">
        <v>11285</v>
      </c>
      <c r="B5366" s="17" t="s">
        <v>11286</v>
      </c>
      <c r="C5366" s="17">
        <v>6.0</v>
      </c>
      <c r="D5366" s="17">
        <v>1.602413617E7</v>
      </c>
      <c r="E5366" s="17">
        <v>3532122.0</v>
      </c>
      <c r="F5366" s="17">
        <v>4786047.0</v>
      </c>
      <c r="G5366" s="17">
        <v>3.5244232E7</v>
      </c>
      <c r="H5366" s="17">
        <v>3.856546E7</v>
      </c>
    </row>
    <row r="5367">
      <c r="A5367" s="7" t="s">
        <v>11289</v>
      </c>
      <c r="B5367" s="17" t="s">
        <v>11290</v>
      </c>
      <c r="C5367" s="17">
        <v>6066.0</v>
      </c>
      <c r="D5367" s="17">
        <v>2.115084159E7</v>
      </c>
      <c r="E5367" s="17">
        <v>5120140.0</v>
      </c>
      <c r="F5367" s="17">
        <v>1.1259576E7</v>
      </c>
      <c r="G5367" s="17">
        <v>2.1150947E7</v>
      </c>
      <c r="H5367" s="17">
        <v>4.3306822E7</v>
      </c>
    </row>
    <row r="5368">
      <c r="A5368" s="7" t="s">
        <v>11291</v>
      </c>
      <c r="B5368" s="17" t="s">
        <v>11292</v>
      </c>
      <c r="C5368" s="17">
        <v>85.0</v>
      </c>
      <c r="D5368" s="17">
        <v>2.86333504E7</v>
      </c>
      <c r="E5368" s="17">
        <v>7398279.0</v>
      </c>
      <c r="F5368" s="17">
        <v>1.457695E7</v>
      </c>
      <c r="G5368" s="17">
        <v>4.432673E7</v>
      </c>
      <c r="H5368" s="17">
        <v>6.9711967E7</v>
      </c>
    </row>
    <row r="5369">
      <c r="A5369" s="7" t="s">
        <v>11293</v>
      </c>
      <c r="B5369" s="17" t="s">
        <v>11294</v>
      </c>
      <c r="C5369" s="17">
        <v>3.0</v>
      </c>
      <c r="D5369" s="17">
        <v>2.8228569E7</v>
      </c>
      <c r="E5369" s="17">
        <v>1.1934306E7</v>
      </c>
      <c r="F5369" s="17">
        <v>3.0948789E7</v>
      </c>
      <c r="G5369" s="17">
        <v>4.1802612E7</v>
      </c>
      <c r="H5369" s="17">
        <v>4.1802612E7</v>
      </c>
    </row>
    <row r="5370">
      <c r="A5370" s="7" t="s">
        <v>11295</v>
      </c>
      <c r="B5370" s="17" t="s">
        <v>11296</v>
      </c>
      <c r="C5370" s="17">
        <v>7.0</v>
      </c>
      <c r="D5370" s="17">
        <v>1.8746777E7</v>
      </c>
      <c r="E5370" s="17">
        <v>1.7500231E7</v>
      </c>
      <c r="F5370" s="17">
        <v>1.9195189E7</v>
      </c>
      <c r="G5370" s="17">
        <v>2.5739716E7</v>
      </c>
      <c r="H5370" s="17">
        <v>2.6541975E7</v>
      </c>
    </row>
    <row r="5371">
      <c r="A5371" s="7" t="s">
        <v>11297</v>
      </c>
      <c r="B5371" s="17" t="s">
        <v>11298</v>
      </c>
      <c r="C5371" s="17">
        <v>368.0</v>
      </c>
      <c r="D5371" s="17">
        <v>2.133138585E7</v>
      </c>
      <c r="E5371" s="17">
        <v>5090091.0</v>
      </c>
      <c r="F5371" s="17">
        <v>1.0832546E7</v>
      </c>
      <c r="G5371" s="17">
        <v>2.4764416E7</v>
      </c>
      <c r="H5371" s="17">
        <v>4.9674951E7</v>
      </c>
    </row>
    <row r="5372">
      <c r="A5372" s="7" t="s">
        <v>11299</v>
      </c>
      <c r="B5372" s="17" t="s">
        <v>11302</v>
      </c>
      <c r="C5372" s="17">
        <v>476.0</v>
      </c>
      <c r="D5372" s="17">
        <v>2.102380399E7</v>
      </c>
      <c r="E5372" s="17">
        <v>5565845.0</v>
      </c>
      <c r="F5372" s="17">
        <v>1.3320969E7</v>
      </c>
      <c r="G5372" s="17">
        <v>2.2266846E7</v>
      </c>
      <c r="H5372" s="17">
        <v>4.3226744E7</v>
      </c>
    </row>
    <row r="5373">
      <c r="A5373" s="7" t="s">
        <v>11303</v>
      </c>
      <c r="B5373" s="17" t="s">
        <v>11304</v>
      </c>
      <c r="C5373" s="17">
        <v>16051.0</v>
      </c>
      <c r="D5373" s="17">
        <v>1.966148825E7</v>
      </c>
      <c r="E5373" s="17">
        <v>4354428.0</v>
      </c>
      <c r="F5373" s="17">
        <v>8629188.0</v>
      </c>
      <c r="G5373" s="17">
        <v>2.0990559E7</v>
      </c>
      <c r="H5373" s="17">
        <v>4.6687024E7</v>
      </c>
    </row>
    <row r="5374">
      <c r="A5374" s="7" t="s">
        <v>11305</v>
      </c>
      <c r="B5374" s="17" t="s">
        <v>11306</v>
      </c>
      <c r="C5374" s="17">
        <v>27.0</v>
      </c>
      <c r="D5374" s="17">
        <v>2.054259548E7</v>
      </c>
      <c r="E5374" s="17">
        <v>5815634.0</v>
      </c>
      <c r="F5374" s="17">
        <v>1.1923486E7</v>
      </c>
      <c r="G5374" s="17">
        <v>2.2571578E7</v>
      </c>
      <c r="H5374" s="17">
        <v>6.2936919E7</v>
      </c>
    </row>
    <row r="5375">
      <c r="A5375" s="7" t="s">
        <v>11307</v>
      </c>
      <c r="B5375" s="17" t="s">
        <v>11308</v>
      </c>
      <c r="C5375" s="17">
        <v>1.0</v>
      </c>
      <c r="D5375" s="17">
        <v>1.2042755E7</v>
      </c>
      <c r="E5375" s="17">
        <v>1.2042755E7</v>
      </c>
      <c r="F5375" s="17">
        <v>1.2042755E7</v>
      </c>
      <c r="G5375" s="17">
        <v>1.2042755E7</v>
      </c>
      <c r="H5375" s="17">
        <v>1.2042755E7</v>
      </c>
    </row>
    <row r="5376">
      <c r="A5376" s="7" t="s">
        <v>11309</v>
      </c>
      <c r="B5376" s="17" t="s">
        <v>11310</v>
      </c>
      <c r="C5376" s="17">
        <v>2.0</v>
      </c>
      <c r="D5376" s="17">
        <v>7340795.0</v>
      </c>
      <c r="E5376" s="17">
        <v>3299788.0</v>
      </c>
      <c r="F5376" s="17">
        <v>3299788.0</v>
      </c>
      <c r="G5376" s="17">
        <v>1.1381802E7</v>
      </c>
      <c r="H5376" s="17">
        <v>1.1381802E7</v>
      </c>
    </row>
    <row r="5377">
      <c r="A5377" s="7" t="s">
        <v>11311</v>
      </c>
      <c r="B5377" s="17" t="s">
        <v>11312</v>
      </c>
      <c r="C5377" s="17">
        <v>54.0</v>
      </c>
      <c r="D5377" s="17">
        <v>1.851661731E7</v>
      </c>
      <c r="E5377" s="17">
        <v>3472369.0</v>
      </c>
      <c r="F5377" s="17">
        <v>1.1461261E7</v>
      </c>
      <c r="G5377" s="17">
        <v>2.2917483E7</v>
      </c>
      <c r="H5377" s="17">
        <v>6.0362526E7</v>
      </c>
    </row>
    <row r="5378">
      <c r="A5378" s="7" t="s">
        <v>11315</v>
      </c>
      <c r="B5378" s="17" t="s">
        <v>11316</v>
      </c>
      <c r="C5378" s="17">
        <v>4.0</v>
      </c>
      <c r="D5378" s="17">
        <v>6719738.75</v>
      </c>
      <c r="E5378" s="17">
        <v>6105122.0</v>
      </c>
      <c r="F5378" s="17">
        <v>6165000.0</v>
      </c>
      <c r="G5378" s="17">
        <v>7135248.0</v>
      </c>
      <c r="H5378" s="17">
        <v>7473585.0</v>
      </c>
    </row>
    <row r="5379">
      <c r="A5379" s="7" t="s">
        <v>11317</v>
      </c>
      <c r="B5379" s="17" t="s">
        <v>11318</v>
      </c>
      <c r="C5379" s="17">
        <v>79.0</v>
      </c>
      <c r="D5379" s="17">
        <v>1.415706701E7</v>
      </c>
      <c r="E5379" s="17">
        <v>1970316.0</v>
      </c>
      <c r="F5379" s="17">
        <v>3127897.0</v>
      </c>
      <c r="G5379" s="17">
        <v>1.8234313E7</v>
      </c>
      <c r="H5379" s="17">
        <v>4.7573145E7</v>
      </c>
    </row>
    <row r="5380">
      <c r="A5380" s="7" t="s">
        <v>11319</v>
      </c>
      <c r="B5380" s="17" t="s">
        <v>11320</v>
      </c>
      <c r="C5380" s="17">
        <v>15.0</v>
      </c>
      <c r="D5380" s="17">
        <v>1.09167726E7</v>
      </c>
      <c r="E5380" s="17">
        <v>4288038.0</v>
      </c>
      <c r="F5380" s="17">
        <v>5153300.0</v>
      </c>
      <c r="G5380" s="17">
        <v>1.5877277E7</v>
      </c>
      <c r="H5380" s="17">
        <v>1.8311007E7</v>
      </c>
    </row>
    <row r="5381">
      <c r="A5381" s="7" t="s">
        <v>11321</v>
      </c>
      <c r="B5381" s="17" t="s">
        <v>11322</v>
      </c>
      <c r="C5381" s="17">
        <v>1175.0</v>
      </c>
      <c r="D5381" s="17">
        <v>9634190.187</v>
      </c>
      <c r="E5381" s="17">
        <v>3301860.0</v>
      </c>
      <c r="F5381" s="17">
        <v>6375400.0</v>
      </c>
      <c r="G5381" s="17">
        <v>1.10095E7</v>
      </c>
      <c r="H5381" s="17">
        <v>1.7132238E7</v>
      </c>
    </row>
    <row r="5382">
      <c r="A5382" s="7" t="s">
        <v>11323</v>
      </c>
      <c r="B5382" s="17" t="s">
        <v>11324</v>
      </c>
      <c r="C5382" s="17">
        <v>1.0</v>
      </c>
      <c r="D5382" s="17">
        <v>1600176.0</v>
      </c>
      <c r="E5382" s="17">
        <v>1600176.0</v>
      </c>
      <c r="F5382" s="17">
        <v>1600176.0</v>
      </c>
      <c r="G5382" s="17">
        <v>1600176.0</v>
      </c>
      <c r="H5382" s="17">
        <v>1600176.0</v>
      </c>
    </row>
    <row r="5383">
      <c r="A5383" s="7" t="s">
        <v>11325</v>
      </c>
      <c r="B5383" s="17" t="s">
        <v>11326</v>
      </c>
      <c r="C5383" s="17">
        <v>5.0</v>
      </c>
      <c r="D5383" s="17">
        <v>1.73342708E7</v>
      </c>
      <c r="E5383" s="17">
        <v>1.1591926E7</v>
      </c>
      <c r="F5383" s="17">
        <v>1.5735851E7</v>
      </c>
      <c r="G5383" s="17">
        <v>1.9543097E7</v>
      </c>
      <c r="H5383" s="17">
        <v>2.8492526E7</v>
      </c>
    </row>
    <row r="5384">
      <c r="A5384" s="7" t="s">
        <v>11329</v>
      </c>
      <c r="B5384" s="17" t="s">
        <v>11330</v>
      </c>
      <c r="C5384" s="17">
        <v>30.0</v>
      </c>
      <c r="D5384" s="17">
        <v>1.54791407E7</v>
      </c>
      <c r="E5384" s="17">
        <v>5929504.0</v>
      </c>
      <c r="F5384" s="17">
        <v>1.0439028E7</v>
      </c>
      <c r="G5384" s="17">
        <v>2.3623685E7</v>
      </c>
      <c r="H5384" s="17">
        <v>3.1710531E7</v>
      </c>
    </row>
    <row r="5385">
      <c r="A5385" s="7" t="s">
        <v>11331</v>
      </c>
      <c r="B5385" s="17" t="s">
        <v>11332</v>
      </c>
      <c r="C5385" s="17">
        <v>25.0</v>
      </c>
      <c r="D5385" s="17">
        <v>1.312499088E7</v>
      </c>
      <c r="E5385" s="17">
        <v>1907519.0</v>
      </c>
      <c r="F5385" s="17">
        <v>1.0097024E7</v>
      </c>
      <c r="G5385" s="17">
        <v>1.7394688E7</v>
      </c>
      <c r="H5385" s="17">
        <v>3.1056624E7</v>
      </c>
    </row>
    <row r="5386">
      <c r="A5386" s="7" t="s">
        <v>11333</v>
      </c>
      <c r="B5386" s="17" t="s">
        <v>11335</v>
      </c>
      <c r="C5386" s="17">
        <v>5.0</v>
      </c>
      <c r="D5386" s="17">
        <v>8479288.6</v>
      </c>
      <c r="E5386" s="17">
        <v>4040661.0</v>
      </c>
      <c r="F5386" s="17">
        <v>9555882.0</v>
      </c>
      <c r="G5386" s="17">
        <v>1.23569E7</v>
      </c>
      <c r="H5386" s="17">
        <v>1.28755E7</v>
      </c>
    </row>
    <row r="5387">
      <c r="A5387" s="7" t="s">
        <v>11337</v>
      </c>
      <c r="B5387" s="17" t="s">
        <v>11338</v>
      </c>
      <c r="C5387" s="17">
        <v>493.0</v>
      </c>
      <c r="D5387" s="17">
        <v>1.770273379E7</v>
      </c>
      <c r="E5387" s="17">
        <v>7643721.0</v>
      </c>
      <c r="F5387" s="17">
        <v>1.3406719E7</v>
      </c>
      <c r="G5387" s="17">
        <v>2.227681E7</v>
      </c>
      <c r="H5387" s="17">
        <v>3.1629753E7</v>
      </c>
    </row>
    <row r="5388">
      <c r="A5388" s="7" t="s">
        <v>11339</v>
      </c>
      <c r="B5388" s="17" t="s">
        <v>11340</v>
      </c>
      <c r="C5388" s="17">
        <v>4658.0</v>
      </c>
      <c r="D5388" s="17">
        <v>1.909779503E7</v>
      </c>
      <c r="E5388" s="17">
        <v>7258914.0</v>
      </c>
      <c r="F5388" s="17">
        <v>1.2196227E7</v>
      </c>
      <c r="G5388" s="17">
        <v>2.169517E7</v>
      </c>
      <c r="H5388" s="17">
        <v>3.7406465E7</v>
      </c>
    </row>
    <row r="5389">
      <c r="A5389" s="7" t="s">
        <v>11341</v>
      </c>
      <c r="B5389" s="17" t="s">
        <v>11342</v>
      </c>
      <c r="C5389" s="17">
        <v>61.0</v>
      </c>
      <c r="D5389" s="17">
        <v>1.523548248E7</v>
      </c>
      <c r="E5389" s="17">
        <v>6858926.0</v>
      </c>
      <c r="F5389" s="17">
        <v>1.247495E7</v>
      </c>
      <c r="G5389" s="17">
        <v>2.0298594E7</v>
      </c>
      <c r="H5389" s="17">
        <v>2.854248E7</v>
      </c>
    </row>
    <row r="5390">
      <c r="A5390" s="7" t="s">
        <v>11343</v>
      </c>
      <c r="B5390" s="17" t="s">
        <v>11344</v>
      </c>
      <c r="C5390" s="17">
        <v>53.0</v>
      </c>
      <c r="D5390" s="17">
        <v>1.245525179E7</v>
      </c>
      <c r="E5390" s="17">
        <v>7256944.0</v>
      </c>
      <c r="F5390" s="17">
        <v>1.0931855E7</v>
      </c>
      <c r="G5390" s="17">
        <v>1.4893782E7</v>
      </c>
      <c r="H5390" s="17">
        <v>2.2996221E7</v>
      </c>
    </row>
    <row r="5391">
      <c r="A5391" s="7" t="s">
        <v>11345</v>
      </c>
      <c r="B5391" s="17" t="s">
        <v>11346</v>
      </c>
      <c r="C5391" s="17">
        <v>1763.0</v>
      </c>
      <c r="D5391" s="17">
        <v>1.439066056E7</v>
      </c>
      <c r="E5391" s="17">
        <v>6182268.0</v>
      </c>
      <c r="F5391" s="17">
        <v>9492745.0</v>
      </c>
      <c r="G5391" s="17">
        <v>1.590046E7</v>
      </c>
      <c r="H5391" s="17">
        <v>2.7644491E7</v>
      </c>
    </row>
    <row r="5392">
      <c r="A5392" s="7" t="s">
        <v>11347</v>
      </c>
      <c r="B5392" s="17" t="s">
        <v>11348</v>
      </c>
      <c r="C5392" s="17">
        <v>9.0</v>
      </c>
      <c r="D5392" s="17">
        <v>1.6085824E7</v>
      </c>
      <c r="E5392" s="17">
        <v>8694436.0</v>
      </c>
      <c r="F5392" s="17">
        <v>1.2192891E7</v>
      </c>
      <c r="G5392" s="17">
        <v>2.3454928E7</v>
      </c>
      <c r="H5392" s="17">
        <v>3.5936998E7</v>
      </c>
    </row>
    <row r="5393">
      <c r="A5393" s="7" t="s">
        <v>11349</v>
      </c>
      <c r="B5393" s="17" t="s">
        <v>11350</v>
      </c>
      <c r="C5393" s="17">
        <v>6.0</v>
      </c>
      <c r="D5393" s="17">
        <v>1.978764683E7</v>
      </c>
      <c r="E5393" s="17">
        <v>8456850.0</v>
      </c>
      <c r="F5393" s="17">
        <v>1.0409246E7</v>
      </c>
      <c r="G5393" s="17">
        <v>3.6632213E7</v>
      </c>
      <c r="H5393" s="17">
        <v>4.6555372E7</v>
      </c>
    </row>
    <row r="5394">
      <c r="A5394" s="7" t="s">
        <v>11351</v>
      </c>
      <c r="B5394" s="17" t="s">
        <v>11352</v>
      </c>
      <c r="C5394" s="17">
        <v>51.0</v>
      </c>
      <c r="D5394" s="17">
        <v>1.962380614E7</v>
      </c>
      <c r="E5394" s="17">
        <v>8219829.0</v>
      </c>
      <c r="F5394" s="17">
        <v>1.1451141E7</v>
      </c>
      <c r="G5394" s="17">
        <v>2.5068742E7</v>
      </c>
      <c r="H5394" s="17">
        <v>4.4053119E7</v>
      </c>
    </row>
    <row r="5395">
      <c r="A5395" s="7" t="s">
        <v>11353</v>
      </c>
      <c r="B5395" s="17" t="s">
        <v>11354</v>
      </c>
      <c r="C5395" s="17">
        <v>3.0</v>
      </c>
      <c r="D5395" s="17">
        <v>2.513589967E7</v>
      </c>
      <c r="E5395" s="17">
        <v>3430865.0</v>
      </c>
      <c r="F5395" s="17">
        <v>3.5079334E7</v>
      </c>
      <c r="G5395" s="17">
        <v>3.68975E7</v>
      </c>
      <c r="H5395" s="17">
        <v>3.68975E7</v>
      </c>
    </row>
    <row r="5396">
      <c r="A5396" s="7" t="s">
        <v>11355</v>
      </c>
      <c r="B5396" s="17" t="s">
        <v>11356</v>
      </c>
      <c r="C5396" s="17">
        <v>5.0</v>
      </c>
      <c r="D5396" s="17">
        <v>1.86198906E7</v>
      </c>
      <c r="E5396" s="17">
        <v>7096999.0</v>
      </c>
      <c r="F5396" s="17">
        <v>9328000.0</v>
      </c>
      <c r="G5396" s="17">
        <v>1.5295207E7</v>
      </c>
      <c r="H5396" s="17">
        <v>5.9167685E7</v>
      </c>
    </row>
    <row r="5397">
      <c r="A5397" s="7" t="s">
        <v>11359</v>
      </c>
      <c r="B5397" s="17" t="s">
        <v>11360</v>
      </c>
      <c r="C5397" s="17">
        <v>30.0</v>
      </c>
      <c r="D5397" s="17">
        <v>1.440506867E7</v>
      </c>
      <c r="E5397" s="17">
        <v>4915110.0</v>
      </c>
      <c r="F5397" s="17">
        <v>8236480.0</v>
      </c>
      <c r="G5397" s="17">
        <v>1.9874519E7</v>
      </c>
      <c r="H5397" s="17">
        <v>2.7789883E7</v>
      </c>
    </row>
    <row r="5398">
      <c r="A5398" s="7" t="s">
        <v>11361</v>
      </c>
      <c r="B5398" s="17" t="s">
        <v>11362</v>
      </c>
      <c r="C5398" s="17">
        <v>525.0</v>
      </c>
      <c r="D5398" s="17">
        <v>2.862538859E7</v>
      </c>
      <c r="E5398" s="17">
        <v>6956170.0</v>
      </c>
      <c r="F5398" s="17">
        <v>1.8712299E7</v>
      </c>
      <c r="G5398" s="17">
        <v>3.7223467E7</v>
      </c>
      <c r="H5398" s="17">
        <v>6.9618756E7</v>
      </c>
    </row>
    <row r="5399">
      <c r="A5399" s="7" t="s">
        <v>11363</v>
      </c>
      <c r="B5399" s="17" t="s">
        <v>11364</v>
      </c>
      <c r="C5399" s="17">
        <v>354.0</v>
      </c>
      <c r="D5399" s="17">
        <v>3.742507532E7</v>
      </c>
      <c r="E5399" s="17">
        <v>8235733.0</v>
      </c>
      <c r="F5399" s="17">
        <v>2.267948E7</v>
      </c>
      <c r="G5399" s="17">
        <v>4.3832484E7</v>
      </c>
      <c r="H5399" s="17">
        <v>8.8347523E7</v>
      </c>
    </row>
    <row r="5400">
      <c r="A5400" s="7" t="s">
        <v>11365</v>
      </c>
      <c r="B5400" s="17" t="s">
        <v>11366</v>
      </c>
      <c r="C5400" s="17">
        <v>1007.0</v>
      </c>
      <c r="D5400" s="17">
        <v>2.178161157E7</v>
      </c>
      <c r="E5400" s="17">
        <v>5611733.0</v>
      </c>
      <c r="F5400" s="17">
        <v>1.1347898E7</v>
      </c>
      <c r="G5400" s="17">
        <v>2.76552E7</v>
      </c>
      <c r="H5400" s="17">
        <v>4.946379E7</v>
      </c>
    </row>
    <row r="5401">
      <c r="A5401" s="7" t="s">
        <v>11367</v>
      </c>
      <c r="B5401" s="17" t="s">
        <v>11368</v>
      </c>
      <c r="C5401" s="17">
        <v>2.0</v>
      </c>
      <c r="D5401" s="17">
        <v>1.91935405E7</v>
      </c>
      <c r="E5401" s="17">
        <v>1.0298222E7</v>
      </c>
      <c r="F5401" s="17">
        <v>1.0298222E7</v>
      </c>
      <c r="G5401" s="17">
        <v>2.8088859E7</v>
      </c>
      <c r="H5401" s="17">
        <v>2.8088859E7</v>
      </c>
    </row>
    <row r="5402">
      <c r="A5402" s="7" t="s">
        <v>11370</v>
      </c>
      <c r="B5402" s="17" t="s">
        <v>11372</v>
      </c>
      <c r="C5402" s="17">
        <v>44.0</v>
      </c>
      <c r="D5402" s="17">
        <v>1.886819341E7</v>
      </c>
      <c r="E5402" s="17">
        <v>8542242.0</v>
      </c>
      <c r="F5402" s="17">
        <v>1.3652717E7</v>
      </c>
      <c r="G5402" s="17">
        <v>2.725855E7</v>
      </c>
      <c r="H5402" s="17">
        <v>4.3209991E7</v>
      </c>
    </row>
    <row r="5403">
      <c r="A5403" s="7" t="s">
        <v>11373</v>
      </c>
      <c r="B5403" s="17" t="s">
        <v>11374</v>
      </c>
      <c r="C5403" s="17">
        <v>15.0</v>
      </c>
      <c r="D5403" s="17">
        <v>1.699373787E7</v>
      </c>
      <c r="E5403" s="17">
        <v>7233737.0</v>
      </c>
      <c r="F5403" s="17">
        <v>1.2720228E7</v>
      </c>
      <c r="G5403" s="17">
        <v>2.07626E7</v>
      </c>
      <c r="H5403" s="17">
        <v>4.4463685E7</v>
      </c>
    </row>
    <row r="5404">
      <c r="A5404" s="7" t="s">
        <v>11375</v>
      </c>
      <c r="B5404" s="17" t="s">
        <v>11376</v>
      </c>
      <c r="C5404" s="17">
        <v>46.0</v>
      </c>
      <c r="D5404" s="17">
        <v>2.993051493E7</v>
      </c>
      <c r="E5404" s="17">
        <v>6704655.0</v>
      </c>
      <c r="F5404" s="17">
        <v>2.2744203E7</v>
      </c>
      <c r="G5404" s="17">
        <v>3.25852E7</v>
      </c>
      <c r="H5404" s="17">
        <v>8.239795E7</v>
      </c>
    </row>
    <row r="5405">
      <c r="A5405" s="7" t="s">
        <v>11377</v>
      </c>
      <c r="B5405" s="17" t="s">
        <v>11378</v>
      </c>
      <c r="C5405" s="17">
        <v>1.0</v>
      </c>
      <c r="D5405" s="17">
        <v>1.0696564E7</v>
      </c>
      <c r="E5405" s="17">
        <v>1.0696564E7</v>
      </c>
      <c r="F5405" s="17">
        <v>1.0696564E7</v>
      </c>
      <c r="G5405" s="17">
        <v>1.0696564E7</v>
      </c>
      <c r="H5405" s="17">
        <v>1.0696564E7</v>
      </c>
    </row>
    <row r="5406">
      <c r="A5406" s="7" t="s">
        <v>11379</v>
      </c>
      <c r="B5406" s="17" t="s">
        <v>11380</v>
      </c>
      <c r="C5406" s="17">
        <v>27.0</v>
      </c>
      <c r="D5406" s="17">
        <v>3.083657037E7</v>
      </c>
      <c r="E5406" s="17">
        <v>1.0230505E7</v>
      </c>
      <c r="F5406" s="17">
        <v>1.5500269E7</v>
      </c>
      <c r="G5406" s="17">
        <v>3.424071E7</v>
      </c>
      <c r="H5406" s="17">
        <v>5.2812562E7</v>
      </c>
    </row>
    <row r="5407">
      <c r="A5407" s="7" t="s">
        <v>11381</v>
      </c>
      <c r="B5407" s="17" t="s">
        <v>11382</v>
      </c>
      <c r="C5407" s="17">
        <v>21.0</v>
      </c>
      <c r="D5407" s="17">
        <v>1.997377833E7</v>
      </c>
      <c r="E5407" s="17">
        <v>9205930.0</v>
      </c>
      <c r="F5407" s="17">
        <v>1.448158E7</v>
      </c>
      <c r="G5407" s="17">
        <v>2.7544356E7</v>
      </c>
      <c r="H5407" s="17">
        <v>3.3001104E7</v>
      </c>
    </row>
    <row r="5408">
      <c r="A5408" s="7" t="s">
        <v>11383</v>
      </c>
      <c r="B5408" s="17" t="s">
        <v>11384</v>
      </c>
      <c r="C5408" s="17">
        <v>43.0</v>
      </c>
      <c r="D5408" s="17">
        <v>2.178690049E7</v>
      </c>
      <c r="E5408" s="17">
        <v>5580975.0</v>
      </c>
      <c r="F5408" s="17">
        <v>1.2378939E7</v>
      </c>
      <c r="G5408" s="17">
        <v>3.4486649E7</v>
      </c>
      <c r="H5408" s="17">
        <v>4.0721919E7</v>
      </c>
    </row>
    <row r="5409">
      <c r="A5409" s="7" t="s">
        <v>11385</v>
      </c>
      <c r="B5409" s="17" t="s">
        <v>11386</v>
      </c>
      <c r="C5409" s="17">
        <v>5.0</v>
      </c>
      <c r="D5409" s="17">
        <v>2.8791632E7</v>
      </c>
      <c r="E5409" s="17">
        <v>1.5070167E7</v>
      </c>
      <c r="F5409" s="17">
        <v>2.9985009E7</v>
      </c>
      <c r="G5409" s="17">
        <v>3.6631584E7</v>
      </c>
      <c r="H5409" s="17">
        <v>4.86349E7</v>
      </c>
    </row>
    <row r="5410">
      <c r="A5410" s="7" t="s">
        <v>11387</v>
      </c>
      <c r="B5410" s="17" t="s">
        <v>11389</v>
      </c>
      <c r="C5410" s="17">
        <v>268.0</v>
      </c>
      <c r="D5410" s="17">
        <v>1.68572879E7</v>
      </c>
      <c r="E5410" s="17">
        <v>7570850.0</v>
      </c>
      <c r="F5410" s="17">
        <v>1.2933281E7</v>
      </c>
      <c r="G5410" s="17">
        <v>2.0326739E7</v>
      </c>
      <c r="H5410" s="17">
        <v>3.2868666E7</v>
      </c>
    </row>
    <row r="5411">
      <c r="A5411" s="7" t="s">
        <v>11391</v>
      </c>
      <c r="B5411" s="17" t="s">
        <v>11392</v>
      </c>
      <c r="C5411" s="17">
        <v>39.0</v>
      </c>
      <c r="D5411" s="17">
        <v>2.126436533E7</v>
      </c>
      <c r="E5411" s="17">
        <v>9649100.0</v>
      </c>
      <c r="F5411" s="17">
        <v>1.3894348E7</v>
      </c>
      <c r="G5411" s="17">
        <v>2.4554777E7</v>
      </c>
      <c r="H5411" s="17">
        <v>3.5613716E7</v>
      </c>
    </row>
    <row r="5412">
      <c r="A5412" s="7" t="s">
        <v>11393</v>
      </c>
      <c r="B5412" s="17" t="s">
        <v>11394</v>
      </c>
      <c r="C5412" s="17">
        <v>107.0</v>
      </c>
      <c r="D5412" s="17">
        <v>2.211996409E7</v>
      </c>
      <c r="E5412" s="17">
        <v>8600805.0</v>
      </c>
      <c r="F5412" s="17">
        <v>1.7138831E7</v>
      </c>
      <c r="G5412" s="17">
        <v>2.741041E7</v>
      </c>
      <c r="H5412" s="17">
        <v>4.2115129E7</v>
      </c>
    </row>
    <row r="5413">
      <c r="A5413" s="7" t="s">
        <v>11395</v>
      </c>
      <c r="B5413" s="17" t="s">
        <v>11396</v>
      </c>
      <c r="C5413" s="17">
        <v>45.0</v>
      </c>
      <c r="D5413" s="17">
        <v>2.705607433E7</v>
      </c>
      <c r="E5413" s="17">
        <v>9071520.0</v>
      </c>
      <c r="F5413" s="17">
        <v>1.6785673E7</v>
      </c>
      <c r="G5413" s="17">
        <v>3.5169146E7</v>
      </c>
      <c r="H5413" s="17">
        <v>5.9771242E7</v>
      </c>
    </row>
    <row r="5414">
      <c r="A5414" s="7" t="s">
        <v>11397</v>
      </c>
      <c r="B5414" s="17" t="s">
        <v>11398</v>
      </c>
      <c r="C5414" s="17">
        <v>49.0</v>
      </c>
      <c r="D5414" s="17">
        <v>1.549924363E7</v>
      </c>
      <c r="E5414" s="17">
        <v>7946794.0</v>
      </c>
      <c r="F5414" s="17">
        <v>1.2154649E7</v>
      </c>
      <c r="G5414" s="17">
        <v>1.7537546E7</v>
      </c>
      <c r="H5414" s="17">
        <v>3.3090138E7</v>
      </c>
    </row>
    <row r="5415">
      <c r="A5415" s="7" t="s">
        <v>11399</v>
      </c>
      <c r="B5415" s="17" t="s">
        <v>11400</v>
      </c>
      <c r="C5415" s="17">
        <v>123.0</v>
      </c>
      <c r="D5415" s="17">
        <v>2.411473941E7</v>
      </c>
      <c r="E5415" s="17">
        <v>9516341.0</v>
      </c>
      <c r="F5415" s="17">
        <v>1.6125738E7</v>
      </c>
      <c r="G5415" s="17">
        <v>3.0008284E7</v>
      </c>
      <c r="H5415" s="17">
        <v>5.1496605E7</v>
      </c>
    </row>
    <row r="5416">
      <c r="A5416" s="7" t="s">
        <v>11403</v>
      </c>
      <c r="B5416" s="17" t="s">
        <v>11404</v>
      </c>
      <c r="C5416" s="17">
        <v>33.0</v>
      </c>
      <c r="D5416" s="17">
        <v>2.833233688E7</v>
      </c>
      <c r="E5416" s="17">
        <v>1.06128E7</v>
      </c>
      <c r="F5416" s="17">
        <v>1.824596E7</v>
      </c>
      <c r="G5416" s="17">
        <v>4.0393211E7</v>
      </c>
      <c r="H5416" s="17">
        <v>5.6330062E7</v>
      </c>
    </row>
    <row r="5417">
      <c r="A5417" s="7" t="s">
        <v>11405</v>
      </c>
      <c r="B5417" s="17" t="s">
        <v>11406</v>
      </c>
      <c r="C5417" s="17">
        <v>17.0</v>
      </c>
      <c r="D5417" s="17">
        <v>1.851833088E7</v>
      </c>
      <c r="E5417" s="17">
        <v>1.0066942E7</v>
      </c>
      <c r="F5417" s="17">
        <v>1.4183185E7</v>
      </c>
      <c r="G5417" s="17">
        <v>2.229354E7</v>
      </c>
      <c r="H5417" s="17">
        <v>3.2814479E7</v>
      </c>
    </row>
    <row r="5418">
      <c r="A5418" s="7" t="s">
        <v>11407</v>
      </c>
      <c r="B5418" s="17" t="s">
        <v>11408</v>
      </c>
      <c r="C5418" s="17">
        <v>135.0</v>
      </c>
      <c r="D5418" s="17">
        <v>1.625502541E7</v>
      </c>
      <c r="E5418" s="17">
        <v>6185046.0</v>
      </c>
      <c r="F5418" s="17">
        <v>1.3445356E7</v>
      </c>
      <c r="G5418" s="17">
        <v>2.1675412E7</v>
      </c>
      <c r="H5418" s="17">
        <v>3.1381703E7</v>
      </c>
    </row>
    <row r="5419">
      <c r="A5419" s="7" t="s">
        <v>11409</v>
      </c>
      <c r="B5419" s="17" t="s">
        <v>11410</v>
      </c>
      <c r="C5419" s="17">
        <v>7444.0</v>
      </c>
      <c r="D5419" s="17">
        <v>2.034842325E7</v>
      </c>
      <c r="E5419" s="17">
        <v>6353959.0</v>
      </c>
      <c r="F5419" s="17">
        <v>1.2082956E7</v>
      </c>
      <c r="G5419" s="17">
        <v>2.1996901E7</v>
      </c>
      <c r="H5419" s="17">
        <v>3.8852966E7</v>
      </c>
    </row>
    <row r="5420">
      <c r="A5420" s="7" t="s">
        <v>11411</v>
      </c>
      <c r="B5420" s="17" t="s">
        <v>11412</v>
      </c>
      <c r="C5420" s="17">
        <v>60.0</v>
      </c>
      <c r="D5420" s="17">
        <v>1.632890325E7</v>
      </c>
      <c r="E5420" s="17">
        <v>6671870.0</v>
      </c>
      <c r="F5420" s="17">
        <v>1.093646E7</v>
      </c>
      <c r="G5420" s="17">
        <v>1.8729019E7</v>
      </c>
      <c r="H5420" s="17">
        <v>2.8378106E7</v>
      </c>
    </row>
    <row r="5421">
      <c r="A5421" s="7" t="s">
        <v>11413</v>
      </c>
      <c r="B5421" s="17" t="s">
        <v>11414</v>
      </c>
      <c r="C5421" s="17">
        <v>3.0</v>
      </c>
      <c r="D5421" s="17">
        <v>3.544180167E7</v>
      </c>
      <c r="E5421" s="17">
        <v>1.2049102E7</v>
      </c>
      <c r="F5421" s="17">
        <v>3.4424257E7</v>
      </c>
      <c r="G5421" s="17">
        <v>5.9852046E7</v>
      </c>
      <c r="H5421" s="17">
        <v>5.9852046E7</v>
      </c>
    </row>
    <row r="5422">
      <c r="A5422" s="7" t="s">
        <v>11415</v>
      </c>
      <c r="B5422" s="17" t="s">
        <v>11416</v>
      </c>
      <c r="C5422" s="17">
        <v>46.0</v>
      </c>
      <c r="D5422" s="17">
        <v>2.239915941E7</v>
      </c>
      <c r="E5422" s="17">
        <v>5840800.0</v>
      </c>
      <c r="F5422" s="17">
        <v>1.6763978E7</v>
      </c>
      <c r="G5422" s="17">
        <v>2.5835062E7</v>
      </c>
      <c r="H5422" s="17">
        <v>5.4594432E7</v>
      </c>
    </row>
    <row r="5423">
      <c r="A5423" s="7" t="s">
        <v>11417</v>
      </c>
      <c r="B5423" s="17" t="s">
        <v>11418</v>
      </c>
      <c r="C5423" s="17">
        <v>134.0</v>
      </c>
      <c r="D5423" s="17">
        <v>1.115262081E7</v>
      </c>
      <c r="E5423" s="17">
        <v>4816689.0</v>
      </c>
      <c r="F5423" s="17">
        <v>6512591.0</v>
      </c>
      <c r="G5423" s="17">
        <v>1.5075E7</v>
      </c>
      <c r="H5423" s="17">
        <v>2.2960805E7</v>
      </c>
    </row>
    <row r="5424">
      <c r="A5424" s="7" t="s">
        <v>11421</v>
      </c>
      <c r="B5424" s="17" t="s">
        <v>11422</v>
      </c>
      <c r="C5424" s="17">
        <v>3.0</v>
      </c>
      <c r="D5424" s="17">
        <v>1.420328967E7</v>
      </c>
      <c r="E5424" s="17">
        <v>1.1166983E7</v>
      </c>
      <c r="F5424" s="17">
        <v>1.2526632E7</v>
      </c>
      <c r="G5424" s="17">
        <v>1.8916254E7</v>
      </c>
      <c r="H5424" s="17">
        <v>1.8916254E7</v>
      </c>
    </row>
    <row r="5425">
      <c r="A5425" s="7" t="s">
        <v>11423</v>
      </c>
      <c r="B5425" s="17" t="s">
        <v>11424</v>
      </c>
      <c r="C5425" s="17">
        <v>1578.0</v>
      </c>
      <c r="D5425" s="17">
        <v>1.066007599E7</v>
      </c>
      <c r="E5425" s="17">
        <v>4753850.0</v>
      </c>
      <c r="F5425" s="17">
        <v>7411363.0</v>
      </c>
      <c r="G5425" s="17">
        <v>1.12372E7</v>
      </c>
      <c r="H5425" s="17">
        <v>1.74853E7</v>
      </c>
    </row>
    <row r="5426">
      <c r="A5426" s="7" t="s">
        <v>11425</v>
      </c>
      <c r="B5426" s="17" t="s">
        <v>11426</v>
      </c>
      <c r="C5426" s="17">
        <v>5.0</v>
      </c>
      <c r="D5426" s="17">
        <v>3.09356034E7</v>
      </c>
      <c r="E5426" s="17">
        <v>1.3820275E7</v>
      </c>
      <c r="F5426" s="17">
        <v>2.0361314E7</v>
      </c>
      <c r="G5426" s="17">
        <v>3.3852619E7</v>
      </c>
      <c r="H5426" s="17">
        <v>7.4861736E7</v>
      </c>
    </row>
    <row r="5427">
      <c r="A5427" s="7" t="s">
        <v>11427</v>
      </c>
      <c r="B5427" s="17" t="s">
        <v>11428</v>
      </c>
      <c r="C5427" s="17">
        <v>12.0</v>
      </c>
      <c r="D5427" s="17">
        <v>1.229526808E7</v>
      </c>
      <c r="E5427" s="17">
        <v>7041816.0</v>
      </c>
      <c r="F5427" s="17">
        <v>9282638.0</v>
      </c>
      <c r="G5427" s="17">
        <v>1.6793672E7</v>
      </c>
      <c r="H5427" s="17">
        <v>1.843124E7</v>
      </c>
    </row>
    <row r="5428">
      <c r="A5428" s="7" t="s">
        <v>11429</v>
      </c>
      <c r="B5428" s="17" t="s">
        <v>11430</v>
      </c>
      <c r="C5428" s="17">
        <v>28.0</v>
      </c>
      <c r="D5428" s="17">
        <v>1.291080082E7</v>
      </c>
      <c r="E5428" s="17">
        <v>6674222.0</v>
      </c>
      <c r="F5428" s="17">
        <v>7865250.0</v>
      </c>
      <c r="G5428" s="17">
        <v>1.6305551E7</v>
      </c>
      <c r="H5428" s="17">
        <v>2.3650178E7</v>
      </c>
    </row>
    <row r="5429">
      <c r="A5429" s="7" t="s">
        <v>11431</v>
      </c>
      <c r="B5429" s="17" t="s">
        <v>11432</v>
      </c>
      <c r="C5429" s="17">
        <v>313.0</v>
      </c>
      <c r="D5429" s="17">
        <v>1.927864405E7</v>
      </c>
      <c r="E5429" s="17">
        <v>5718867.0</v>
      </c>
      <c r="F5429" s="17">
        <v>1.17634E7</v>
      </c>
      <c r="G5429" s="17">
        <v>2.0788934E7</v>
      </c>
      <c r="H5429" s="17">
        <v>3.6373548E7</v>
      </c>
    </row>
    <row r="5430">
      <c r="A5430" s="7" t="s">
        <v>11433</v>
      </c>
      <c r="B5430" s="17" t="s">
        <v>11434</v>
      </c>
      <c r="C5430" s="17">
        <v>4.0</v>
      </c>
      <c r="D5430" s="17">
        <v>1.7671651E7</v>
      </c>
      <c r="E5430" s="17">
        <v>4280500.0</v>
      </c>
      <c r="F5430" s="17">
        <v>4588900.0</v>
      </c>
      <c r="G5430" s="17">
        <v>5111300.0</v>
      </c>
      <c r="H5430" s="17">
        <v>5.6705904E7</v>
      </c>
    </row>
    <row r="5431">
      <c r="A5431" s="7" t="s">
        <v>11437</v>
      </c>
      <c r="B5431" s="17" t="s">
        <v>11438</v>
      </c>
      <c r="C5431" s="17">
        <v>63.0</v>
      </c>
      <c r="D5431" s="17">
        <v>1.259945719E7</v>
      </c>
      <c r="E5431" s="17">
        <v>3764613.0</v>
      </c>
      <c r="F5431" s="17">
        <v>7835903.0</v>
      </c>
      <c r="G5431" s="17">
        <v>1.6718854E7</v>
      </c>
      <c r="H5431" s="17">
        <v>2.5802739E7</v>
      </c>
    </row>
    <row r="5432">
      <c r="A5432" s="7" t="s">
        <v>11439</v>
      </c>
      <c r="B5432" s="17" t="s">
        <v>11440</v>
      </c>
      <c r="C5432" s="17">
        <v>110.0</v>
      </c>
      <c r="D5432" s="17">
        <v>6.581481903E7</v>
      </c>
      <c r="E5432" s="17">
        <v>1.5699129E7</v>
      </c>
      <c r="F5432" s="17">
        <v>5.6593741E7</v>
      </c>
      <c r="G5432" s="17">
        <v>8.237487E7</v>
      </c>
      <c r="H5432" s="17">
        <v>1.359268E8</v>
      </c>
    </row>
    <row r="5433">
      <c r="A5433" s="7" t="s">
        <v>11441</v>
      </c>
      <c r="B5433" s="17" t="s">
        <v>11442</v>
      </c>
      <c r="C5433" s="17">
        <v>10.0</v>
      </c>
      <c r="D5433" s="17">
        <v>8.48793312E7</v>
      </c>
      <c r="E5433" s="17">
        <v>4.2469915E7</v>
      </c>
      <c r="F5433" s="17">
        <v>5.2807877E7</v>
      </c>
      <c r="G5433" s="17">
        <v>1.10718381E8</v>
      </c>
      <c r="H5433" s="17">
        <v>1.71850357E8</v>
      </c>
    </row>
    <row r="5434">
      <c r="A5434" s="7" t="s">
        <v>11443</v>
      </c>
      <c r="B5434" s="17" t="s">
        <v>11444</v>
      </c>
      <c r="C5434" s="17">
        <v>71.0</v>
      </c>
      <c r="D5434" s="17">
        <v>5.2451469E7</v>
      </c>
      <c r="E5434" s="17">
        <v>9356009.0</v>
      </c>
      <c r="F5434" s="17">
        <v>4.1162417E7</v>
      </c>
      <c r="G5434" s="17">
        <v>7.1695332E7</v>
      </c>
      <c r="H5434" s="17">
        <v>1.19657857E8</v>
      </c>
    </row>
    <row r="5435">
      <c r="A5435" s="7" t="s">
        <v>11445</v>
      </c>
      <c r="B5435" s="17" t="s">
        <v>11446</v>
      </c>
      <c r="C5435" s="17">
        <v>2.0</v>
      </c>
      <c r="D5435" s="17">
        <v>2.06717695E7</v>
      </c>
      <c r="E5435" s="17">
        <v>1.5410697E7</v>
      </c>
      <c r="F5435" s="17">
        <v>1.5410697E7</v>
      </c>
      <c r="G5435" s="17">
        <v>2.5932842E7</v>
      </c>
      <c r="H5435" s="17">
        <v>2.5932842E7</v>
      </c>
    </row>
    <row r="5436">
      <c r="A5436" s="7" t="s">
        <v>11447</v>
      </c>
      <c r="B5436" s="17" t="s">
        <v>11448</v>
      </c>
      <c r="C5436" s="17">
        <v>188.0</v>
      </c>
      <c r="D5436" s="17">
        <v>5.814781371E7</v>
      </c>
      <c r="E5436" s="17">
        <v>6575834.0</v>
      </c>
      <c r="F5436" s="17">
        <v>2.5683464E7</v>
      </c>
      <c r="G5436" s="17">
        <v>5.349025E7</v>
      </c>
      <c r="H5436" s="17">
        <v>1.04923509E8</v>
      </c>
    </row>
    <row r="5437">
      <c r="A5437" s="7" t="s">
        <v>11449</v>
      </c>
      <c r="B5437" s="17" t="s">
        <v>11450</v>
      </c>
      <c r="C5437" s="17">
        <v>243.0</v>
      </c>
      <c r="D5437" s="17">
        <v>5.894608202E7</v>
      </c>
      <c r="E5437" s="17">
        <v>2.06085E7</v>
      </c>
      <c r="F5437" s="17">
        <v>4.1612708E7</v>
      </c>
      <c r="G5437" s="17">
        <v>8.6311767E7</v>
      </c>
      <c r="H5437" s="17">
        <v>1.29845073E8</v>
      </c>
    </row>
    <row r="5438">
      <c r="A5438" s="7" t="s">
        <v>11451</v>
      </c>
      <c r="B5438" s="17" t="s">
        <v>11452</v>
      </c>
      <c r="C5438" s="17">
        <v>166.0</v>
      </c>
      <c r="D5438" s="17">
        <v>5.816190104E7</v>
      </c>
      <c r="E5438" s="17">
        <v>1.5191258E7</v>
      </c>
      <c r="F5438" s="17">
        <v>4.2991667E7</v>
      </c>
      <c r="G5438" s="17">
        <v>7.9719673E7</v>
      </c>
      <c r="H5438" s="17">
        <v>1.34388277E8</v>
      </c>
    </row>
    <row r="5439">
      <c r="A5439" s="7" t="s">
        <v>11453</v>
      </c>
      <c r="B5439" s="17" t="s">
        <v>11454</v>
      </c>
      <c r="C5439" s="17">
        <v>169.0</v>
      </c>
      <c r="D5439" s="17">
        <v>5.072658796E7</v>
      </c>
      <c r="E5439" s="17">
        <v>1.1657357E7</v>
      </c>
      <c r="F5439" s="17">
        <v>3.4626522E7</v>
      </c>
      <c r="G5439" s="17">
        <v>6.8350431E7</v>
      </c>
      <c r="H5439" s="17">
        <v>1.33989094E8</v>
      </c>
    </row>
    <row r="5440">
      <c r="A5440" s="7" t="s">
        <v>11455</v>
      </c>
      <c r="B5440" s="17" t="s">
        <v>11456</v>
      </c>
      <c r="C5440" s="17">
        <v>92.0</v>
      </c>
      <c r="D5440" s="17">
        <v>2.763696826E7</v>
      </c>
      <c r="E5440" s="17">
        <v>5482391.0</v>
      </c>
      <c r="F5440" s="17">
        <v>8715481.0</v>
      </c>
      <c r="G5440" s="17">
        <v>2.9536054E7</v>
      </c>
      <c r="H5440" s="17">
        <v>6.5713727E7</v>
      </c>
    </row>
    <row r="5441">
      <c r="A5441" s="7" t="s">
        <v>11459</v>
      </c>
      <c r="B5441" s="17" t="s">
        <v>11460</v>
      </c>
      <c r="C5441" s="17">
        <v>76.0</v>
      </c>
      <c r="D5441" s="17">
        <v>6.966223778E7</v>
      </c>
      <c r="E5441" s="17">
        <v>1.67973E7</v>
      </c>
      <c r="F5441" s="17">
        <v>4.7675015E7</v>
      </c>
      <c r="G5441" s="17">
        <v>1.07262647E8</v>
      </c>
      <c r="H5441" s="17">
        <v>1.55798348E8</v>
      </c>
    </row>
    <row r="5442">
      <c r="A5442" s="7" t="s">
        <v>11461</v>
      </c>
      <c r="B5442" s="17" t="s">
        <v>11462</v>
      </c>
      <c r="C5442" s="17">
        <v>438.0</v>
      </c>
      <c r="D5442" s="17">
        <v>4.646705828E7</v>
      </c>
      <c r="E5442" s="17">
        <v>6227700.0</v>
      </c>
      <c r="F5442" s="17">
        <v>1.8998557E7</v>
      </c>
      <c r="G5442" s="17">
        <v>5.834296E7</v>
      </c>
      <c r="H5442" s="17">
        <v>1.2173075E8</v>
      </c>
    </row>
    <row r="5443">
      <c r="A5443" s="7" t="s">
        <v>11463</v>
      </c>
      <c r="B5443" s="17" t="s">
        <v>11464</v>
      </c>
      <c r="C5443" s="17">
        <v>52.0</v>
      </c>
      <c r="D5443" s="17">
        <v>4.4573331E7</v>
      </c>
      <c r="E5443" s="17">
        <v>7710000.0</v>
      </c>
      <c r="F5443" s="17">
        <v>2.9803131E7</v>
      </c>
      <c r="G5443" s="17">
        <v>6.1488166E7</v>
      </c>
      <c r="H5443" s="17">
        <v>8.5980085E7</v>
      </c>
    </row>
    <row r="5444">
      <c r="A5444" s="7" t="s">
        <v>11465</v>
      </c>
      <c r="B5444" s="17" t="s">
        <v>11466</v>
      </c>
      <c r="C5444" s="17">
        <v>76.0</v>
      </c>
      <c r="D5444" s="17">
        <v>5.396419136E7</v>
      </c>
      <c r="E5444" s="17">
        <v>1.0568724E7</v>
      </c>
      <c r="F5444" s="17">
        <v>2.9299E7</v>
      </c>
      <c r="G5444" s="17">
        <v>7.633219E7</v>
      </c>
      <c r="H5444" s="17">
        <v>1.35312051E8</v>
      </c>
    </row>
    <row r="5445">
      <c r="A5445" s="7" t="s">
        <v>11467</v>
      </c>
      <c r="B5445" s="17" t="s">
        <v>11468</v>
      </c>
      <c r="C5445" s="17">
        <v>2638.0</v>
      </c>
      <c r="D5445" s="17">
        <v>5.972123971E7</v>
      </c>
      <c r="E5445" s="17">
        <v>1.12033E7</v>
      </c>
      <c r="F5445" s="17">
        <v>3.6365388E7</v>
      </c>
      <c r="G5445" s="17">
        <v>7.6831858E7</v>
      </c>
      <c r="H5445" s="17">
        <v>1.46496867E8</v>
      </c>
    </row>
    <row r="5446">
      <c r="A5446" s="7" t="s">
        <v>11469</v>
      </c>
      <c r="B5446" s="17" t="s">
        <v>11470</v>
      </c>
      <c r="C5446" s="17">
        <v>84.0</v>
      </c>
      <c r="D5446" s="17">
        <v>7.53606023E7</v>
      </c>
      <c r="E5446" s="17">
        <v>1.0739142E7</v>
      </c>
      <c r="F5446" s="17">
        <v>5.7748934E7</v>
      </c>
      <c r="G5446" s="17">
        <v>1.08094743E8</v>
      </c>
      <c r="H5446" s="17">
        <v>1.76038695E8</v>
      </c>
    </row>
    <row r="5447">
      <c r="A5447" s="7" t="s">
        <v>11471</v>
      </c>
      <c r="B5447" s="17" t="s">
        <v>11472</v>
      </c>
      <c r="C5447" s="17">
        <v>16.0</v>
      </c>
      <c r="D5447" s="17">
        <v>1.803118275E7</v>
      </c>
      <c r="E5447" s="17">
        <v>4837442.0</v>
      </c>
      <c r="F5447" s="17">
        <v>1.4674008E7</v>
      </c>
      <c r="G5447" s="17">
        <v>2.5803936E7</v>
      </c>
      <c r="H5447" s="17">
        <v>3.8319152E7</v>
      </c>
    </row>
    <row r="5448">
      <c r="A5448" s="7" t="s">
        <v>11473</v>
      </c>
      <c r="B5448" s="17" t="s">
        <v>11474</v>
      </c>
      <c r="C5448" s="17">
        <v>5.0</v>
      </c>
      <c r="D5448" s="17">
        <v>4.84343362E7</v>
      </c>
      <c r="E5448" s="17">
        <v>2.35277E7</v>
      </c>
      <c r="F5448" s="17">
        <v>5.0947367E7</v>
      </c>
      <c r="G5448" s="17">
        <v>7.9932537E7</v>
      </c>
      <c r="H5448" s="17">
        <v>8.5179842E7</v>
      </c>
    </row>
    <row r="5449">
      <c r="A5449" s="7" t="s">
        <v>11475</v>
      </c>
      <c r="B5449" s="17" t="s">
        <v>11476</v>
      </c>
      <c r="C5449" s="17">
        <v>2.0</v>
      </c>
      <c r="D5449" s="17">
        <v>6.3586038E7</v>
      </c>
      <c r="E5449" s="17">
        <v>5.8781016E7</v>
      </c>
      <c r="F5449" s="17">
        <v>5.8781016E7</v>
      </c>
      <c r="G5449" s="17">
        <v>6.839106E7</v>
      </c>
      <c r="H5449" s="17">
        <v>6.839106E7</v>
      </c>
    </row>
    <row r="5450">
      <c r="A5450" s="7" t="s">
        <v>11477</v>
      </c>
      <c r="B5450" s="17" t="s">
        <v>11478</v>
      </c>
      <c r="C5450" s="17">
        <v>11.0</v>
      </c>
      <c r="D5450" s="17">
        <v>5.654094273E7</v>
      </c>
      <c r="E5450" s="17">
        <v>1.0430903E7</v>
      </c>
      <c r="F5450" s="17">
        <v>3.4646119E7</v>
      </c>
      <c r="G5450" s="17">
        <v>8.2754567E7</v>
      </c>
      <c r="H5450" s="17">
        <v>8.6615099E7</v>
      </c>
    </row>
    <row r="5451">
      <c r="A5451" s="7" t="s">
        <v>11481</v>
      </c>
      <c r="B5451" s="17" t="s">
        <v>11482</v>
      </c>
      <c r="C5451" s="17">
        <v>26.0</v>
      </c>
      <c r="D5451" s="17">
        <v>3.546765008E7</v>
      </c>
      <c r="E5451" s="17">
        <v>8872838.0</v>
      </c>
      <c r="F5451" s="17">
        <v>1.3843248E7</v>
      </c>
      <c r="G5451" s="17">
        <v>3.4108271E7</v>
      </c>
      <c r="H5451" s="17">
        <v>1.21836127E8</v>
      </c>
    </row>
    <row r="5452">
      <c r="A5452" s="7" t="s">
        <v>11483</v>
      </c>
      <c r="B5452" s="17" t="s">
        <v>11484</v>
      </c>
      <c r="C5452" s="17">
        <v>26.0</v>
      </c>
      <c r="D5452" s="17">
        <v>4.454320492E7</v>
      </c>
      <c r="E5452" s="17">
        <v>9167862.0</v>
      </c>
      <c r="F5452" s="17">
        <v>2.89531E7</v>
      </c>
      <c r="G5452" s="17">
        <v>8.2127522E7</v>
      </c>
      <c r="H5452" s="17">
        <v>9.9901E7</v>
      </c>
    </row>
    <row r="5453">
      <c r="A5453" s="7" t="s">
        <v>11485</v>
      </c>
      <c r="B5453" s="17" t="s">
        <v>11486</v>
      </c>
      <c r="C5453" s="17">
        <v>10068.0</v>
      </c>
      <c r="D5453" s="17">
        <v>2.358916438E7</v>
      </c>
      <c r="E5453" s="17">
        <v>8901100.0</v>
      </c>
      <c r="F5453" s="17">
        <v>1.6754429E7</v>
      </c>
      <c r="G5453" s="17">
        <v>2.7904777E7</v>
      </c>
      <c r="H5453" s="17">
        <v>4.7685121E7</v>
      </c>
    </row>
    <row r="5454">
      <c r="A5454" s="7" t="s">
        <v>11487</v>
      </c>
      <c r="B5454" s="17" t="s">
        <v>11488</v>
      </c>
      <c r="C5454" s="17">
        <v>38.0</v>
      </c>
      <c r="D5454" s="17">
        <v>4.392975771E7</v>
      </c>
      <c r="E5454" s="17">
        <v>7262780.0</v>
      </c>
      <c r="F5454" s="17">
        <v>2.0817452E7</v>
      </c>
      <c r="G5454" s="17">
        <v>4.9466262E7</v>
      </c>
      <c r="H5454" s="17">
        <v>1.30194159E8</v>
      </c>
    </row>
    <row r="5455">
      <c r="A5455" s="7" t="s">
        <v>11489</v>
      </c>
      <c r="B5455" s="17" t="s">
        <v>11490</v>
      </c>
      <c r="C5455" s="17">
        <v>17.0</v>
      </c>
      <c r="D5455" s="17">
        <v>1.082843529E7</v>
      </c>
      <c r="E5455" s="17">
        <v>5445051.0</v>
      </c>
      <c r="F5455" s="17">
        <v>9203184.0</v>
      </c>
      <c r="G5455" s="17">
        <v>1.125534E7</v>
      </c>
      <c r="H5455" s="17">
        <v>2.0685E7</v>
      </c>
    </row>
    <row r="5456">
      <c r="A5456" s="7" t="s">
        <v>11491</v>
      </c>
      <c r="B5456" s="17" t="s">
        <v>11492</v>
      </c>
      <c r="C5456" s="17">
        <v>767.0</v>
      </c>
      <c r="D5456" s="17">
        <v>1.676284633E7</v>
      </c>
      <c r="E5456" s="17">
        <v>5723900.0</v>
      </c>
      <c r="F5456" s="17">
        <v>8586853.0</v>
      </c>
      <c r="G5456" s="17">
        <v>1.6099058E7</v>
      </c>
      <c r="H5456" s="17">
        <v>3.3376297E7</v>
      </c>
    </row>
    <row r="5457">
      <c r="A5457" s="7" t="s">
        <v>11495</v>
      </c>
      <c r="B5457" s="17" t="s">
        <v>11496</v>
      </c>
      <c r="C5457" s="17">
        <v>18.0</v>
      </c>
      <c r="D5457" s="17">
        <v>1.307541056E7</v>
      </c>
      <c r="E5457" s="17">
        <v>4757655.0</v>
      </c>
      <c r="F5457" s="17">
        <v>6341598.0</v>
      </c>
      <c r="G5457" s="17">
        <v>1.8235599E7</v>
      </c>
      <c r="H5457" s="17">
        <v>3.949875E7</v>
      </c>
    </row>
    <row r="5458">
      <c r="A5458" s="7" t="s">
        <v>11497</v>
      </c>
      <c r="B5458" s="17" t="s">
        <v>11498</v>
      </c>
      <c r="C5458" s="17">
        <v>64.0</v>
      </c>
      <c r="D5458" s="17">
        <v>9.365777091E7</v>
      </c>
      <c r="E5458" s="17">
        <v>5.7186069E7</v>
      </c>
      <c r="F5458" s="17">
        <v>9.7233421E7</v>
      </c>
      <c r="G5458" s="17">
        <v>1.12649069E8</v>
      </c>
      <c r="H5458" s="17">
        <v>1.49935795E8</v>
      </c>
    </row>
    <row r="5459">
      <c r="A5459" s="7" t="s">
        <v>11499</v>
      </c>
      <c r="B5459" s="17" t="s">
        <v>11500</v>
      </c>
      <c r="C5459" s="17">
        <v>6.0</v>
      </c>
      <c r="D5459" s="17">
        <v>7.839719433E7</v>
      </c>
      <c r="E5459" s="17">
        <v>3244973.0</v>
      </c>
      <c r="F5459" s="17">
        <v>4459786.0</v>
      </c>
      <c r="G5459" s="17">
        <v>1.35487853E8</v>
      </c>
      <c r="H5459" s="17">
        <v>1.99323977E8</v>
      </c>
    </row>
    <row r="5460">
      <c r="A5460" s="7" t="s">
        <v>11501</v>
      </c>
      <c r="B5460" s="17" t="s">
        <v>11502</v>
      </c>
      <c r="C5460" s="17">
        <v>75.0</v>
      </c>
      <c r="D5460" s="17">
        <v>5.129637436E7</v>
      </c>
      <c r="E5460" s="17">
        <v>8902385.0</v>
      </c>
      <c r="F5460" s="17">
        <v>3.6074766E7</v>
      </c>
      <c r="G5460" s="17">
        <v>6.3784442E7</v>
      </c>
      <c r="H5460" s="17">
        <v>1.34372519E8</v>
      </c>
    </row>
    <row r="5461">
      <c r="A5461" s="7" t="s">
        <v>11503</v>
      </c>
      <c r="B5461" s="17" t="s">
        <v>11504</v>
      </c>
      <c r="C5461" s="17">
        <v>14.0</v>
      </c>
      <c r="D5461" s="17">
        <v>1.748065529E7</v>
      </c>
      <c r="E5461" s="17">
        <v>3864138.0</v>
      </c>
      <c r="F5461" s="17">
        <v>1.0183175E7</v>
      </c>
      <c r="G5461" s="17">
        <v>2.5776545E7</v>
      </c>
      <c r="H5461" s="17">
        <v>3.4097627E7</v>
      </c>
    </row>
    <row r="5462">
      <c r="A5462" s="7" t="s">
        <v>11505</v>
      </c>
      <c r="B5462" s="17" t="s">
        <v>11506</v>
      </c>
      <c r="C5462" s="17">
        <v>1.0</v>
      </c>
      <c r="D5462" s="17">
        <v>1428100.0</v>
      </c>
      <c r="E5462" s="17">
        <v>1428100.0</v>
      </c>
      <c r="F5462" s="17">
        <v>1428100.0</v>
      </c>
      <c r="G5462" s="17">
        <v>1428100.0</v>
      </c>
      <c r="H5462" s="17">
        <v>1428100.0</v>
      </c>
    </row>
    <row r="5463">
      <c r="A5463" s="7" t="s">
        <v>11507</v>
      </c>
      <c r="B5463" s="17" t="s">
        <v>11508</v>
      </c>
      <c r="C5463" s="17">
        <v>86.0</v>
      </c>
      <c r="D5463" s="17">
        <v>1.646441653E7</v>
      </c>
      <c r="E5463" s="17">
        <v>5349800.0</v>
      </c>
      <c r="F5463" s="17">
        <v>7261770.0</v>
      </c>
      <c r="G5463" s="17">
        <v>1.897561E7</v>
      </c>
      <c r="H5463" s="17">
        <v>4.0703056E7</v>
      </c>
    </row>
    <row r="5464">
      <c r="A5464" s="7" t="s">
        <v>11511</v>
      </c>
      <c r="B5464" s="17" t="s">
        <v>11512</v>
      </c>
      <c r="C5464" s="17">
        <v>1850.0</v>
      </c>
      <c r="D5464" s="17">
        <v>1.328896693E7</v>
      </c>
      <c r="E5464" s="17">
        <v>4886361.0</v>
      </c>
      <c r="F5464" s="17">
        <v>7806867.0</v>
      </c>
      <c r="G5464" s="17">
        <v>1.299847E7</v>
      </c>
      <c r="H5464" s="17">
        <v>2.3781469E7</v>
      </c>
    </row>
    <row r="5465">
      <c r="A5465" s="7" t="s">
        <v>11513</v>
      </c>
      <c r="B5465" s="17" t="s">
        <v>11514</v>
      </c>
      <c r="C5465" s="17">
        <v>236.0</v>
      </c>
      <c r="D5465" s="17">
        <v>2.222190198E7</v>
      </c>
      <c r="E5465" s="17">
        <v>5596293.0</v>
      </c>
      <c r="F5465" s="17">
        <v>9395638.0</v>
      </c>
      <c r="G5465" s="17">
        <v>1.9297E7</v>
      </c>
      <c r="H5465" s="17">
        <v>4.2604854E7</v>
      </c>
    </row>
    <row r="5466">
      <c r="A5466" s="7" t="s">
        <v>11515</v>
      </c>
      <c r="B5466" s="17" t="s">
        <v>11516</v>
      </c>
      <c r="C5466" s="17">
        <v>782.0</v>
      </c>
      <c r="D5466" s="17">
        <v>2.603003421E7</v>
      </c>
      <c r="E5466" s="17">
        <v>6196156.0</v>
      </c>
      <c r="F5466" s="17">
        <v>1.4489625E7</v>
      </c>
      <c r="G5466" s="17">
        <v>2.8511195E7</v>
      </c>
      <c r="H5466" s="17">
        <v>5.4060075E7</v>
      </c>
    </row>
    <row r="5467">
      <c r="A5467" s="7" t="s">
        <v>11517</v>
      </c>
      <c r="B5467" s="17" t="s">
        <v>11518</v>
      </c>
      <c r="C5467" s="17">
        <v>177.0</v>
      </c>
      <c r="D5467" s="17">
        <v>1.917722403E7</v>
      </c>
      <c r="E5467" s="17">
        <v>6792060.0</v>
      </c>
      <c r="F5467" s="17">
        <v>9915198.0</v>
      </c>
      <c r="G5467" s="17">
        <v>2.0260469E7</v>
      </c>
      <c r="H5467" s="17">
        <v>4.2390741E7</v>
      </c>
    </row>
    <row r="5468">
      <c r="A5468" s="7" t="s">
        <v>11519</v>
      </c>
      <c r="B5468" s="17" t="s">
        <v>11520</v>
      </c>
      <c r="C5468" s="17">
        <v>85.0</v>
      </c>
      <c r="D5468" s="17">
        <v>1.334282451E7</v>
      </c>
      <c r="E5468" s="17">
        <v>6890642.0</v>
      </c>
      <c r="F5468" s="17">
        <v>1.0317558E7</v>
      </c>
      <c r="G5468" s="17">
        <v>1.5281189E7</v>
      </c>
      <c r="H5468" s="17">
        <v>2.4425748E7</v>
      </c>
    </row>
    <row r="5469">
      <c r="A5469" s="7" t="s">
        <v>11521</v>
      </c>
      <c r="B5469" s="17" t="s">
        <v>11522</v>
      </c>
      <c r="C5469" s="17">
        <v>180.0</v>
      </c>
      <c r="D5469" s="17">
        <v>1.514252616E7</v>
      </c>
      <c r="E5469" s="17">
        <v>5363100.0</v>
      </c>
      <c r="F5469" s="17">
        <v>9820500.0</v>
      </c>
      <c r="G5469" s="17">
        <v>1.7006175E7</v>
      </c>
      <c r="H5469" s="17">
        <v>3.1690758E7</v>
      </c>
    </row>
    <row r="5470">
      <c r="A5470" s="7" t="s">
        <v>11523</v>
      </c>
      <c r="B5470" s="17" t="s">
        <v>11524</v>
      </c>
      <c r="C5470" s="17">
        <v>24.0</v>
      </c>
      <c r="D5470" s="17">
        <v>9643958.25</v>
      </c>
      <c r="E5470" s="17">
        <v>6089736.0</v>
      </c>
      <c r="F5470" s="17">
        <v>7821825.0</v>
      </c>
      <c r="G5470" s="17">
        <v>1.1293572E7</v>
      </c>
      <c r="H5470" s="17">
        <v>1.8405366E7</v>
      </c>
    </row>
    <row r="5471">
      <c r="A5471" s="7" t="s">
        <v>11525</v>
      </c>
      <c r="B5471" s="17" t="s">
        <v>11526</v>
      </c>
      <c r="C5471" s="17">
        <v>14.0</v>
      </c>
      <c r="D5471" s="17">
        <v>2.467745964E7</v>
      </c>
      <c r="E5471" s="17">
        <v>4972422.0</v>
      </c>
      <c r="F5471" s="17">
        <v>1.0295492E7</v>
      </c>
      <c r="G5471" s="17">
        <v>1.228062E7</v>
      </c>
      <c r="H5471" s="17">
        <v>2.0366223E7</v>
      </c>
    </row>
    <row r="5472">
      <c r="A5472" s="7" t="s">
        <v>11527</v>
      </c>
      <c r="B5472" s="17" t="s">
        <v>11528</v>
      </c>
      <c r="C5472" s="17">
        <v>2892.0</v>
      </c>
      <c r="D5472" s="17">
        <v>1.987431492E7</v>
      </c>
      <c r="E5472" s="17">
        <v>5478394.0</v>
      </c>
      <c r="F5472" s="17">
        <v>9792278.0</v>
      </c>
      <c r="G5472" s="17">
        <v>1.8934513E7</v>
      </c>
      <c r="H5472" s="17">
        <v>4.201588E7</v>
      </c>
    </row>
    <row r="5473">
      <c r="A5473" s="7" t="s">
        <v>11529</v>
      </c>
      <c r="B5473" s="17" t="s">
        <v>11530</v>
      </c>
      <c r="C5473" s="17">
        <v>40.0</v>
      </c>
      <c r="D5473" s="17">
        <v>2.394879165E7</v>
      </c>
      <c r="E5473" s="17">
        <v>1.0970716E7</v>
      </c>
      <c r="F5473" s="17">
        <v>1.5888074E7</v>
      </c>
      <c r="G5473" s="17">
        <v>3.5000117E7</v>
      </c>
      <c r="H5473" s="17">
        <v>4.4615065E7</v>
      </c>
    </row>
    <row r="5474">
      <c r="A5474" s="7" t="s">
        <v>11531</v>
      </c>
      <c r="B5474" s="17" t="s">
        <v>11532</v>
      </c>
      <c r="C5474" s="17">
        <v>426.0</v>
      </c>
      <c r="D5474" s="17">
        <v>3.640284205E7</v>
      </c>
      <c r="E5474" s="17">
        <v>4508280.0</v>
      </c>
      <c r="F5474" s="17">
        <v>1.1744E7</v>
      </c>
      <c r="G5474" s="17">
        <v>5.2836547E7</v>
      </c>
      <c r="H5474" s="17">
        <v>8.8179775E7</v>
      </c>
    </row>
    <row r="5475">
      <c r="A5475" s="7" t="s">
        <v>11533</v>
      </c>
      <c r="B5475" s="17" t="s">
        <v>11534</v>
      </c>
      <c r="C5475" s="17">
        <v>1019.0</v>
      </c>
      <c r="D5475" s="17">
        <v>2.331552147E7</v>
      </c>
      <c r="E5475" s="17">
        <v>9160000.0</v>
      </c>
      <c r="F5475" s="17">
        <v>1.576609E7</v>
      </c>
      <c r="G5475" s="17">
        <v>2.6974157E7</v>
      </c>
      <c r="H5475" s="17">
        <v>5.0155106E7</v>
      </c>
    </row>
    <row r="5476">
      <c r="A5476" s="7" t="s">
        <v>11538</v>
      </c>
      <c r="B5476" s="17" t="s">
        <v>11540</v>
      </c>
      <c r="C5476" s="17">
        <v>320.0</v>
      </c>
      <c r="D5476" s="17">
        <v>1.802333795E7</v>
      </c>
      <c r="E5476" s="17">
        <v>6499790.0</v>
      </c>
      <c r="F5476" s="17">
        <v>1.1801166E7</v>
      </c>
      <c r="G5476" s="17">
        <v>2.07175E7</v>
      </c>
      <c r="H5476" s="17">
        <v>3.5652511E7</v>
      </c>
    </row>
    <row r="5477">
      <c r="A5477" s="7" t="s">
        <v>11541</v>
      </c>
      <c r="B5477" s="17" t="s">
        <v>11542</v>
      </c>
      <c r="C5477" s="17">
        <v>202.0</v>
      </c>
      <c r="D5477" s="17">
        <v>2.403091291E7</v>
      </c>
      <c r="E5477" s="17">
        <v>3267676.0</v>
      </c>
      <c r="F5477" s="17">
        <v>7581225.0</v>
      </c>
      <c r="G5477" s="17">
        <v>2.9766474E7</v>
      </c>
      <c r="H5477" s="17">
        <v>5.9489532E7</v>
      </c>
    </row>
    <row r="5478">
      <c r="A5478" s="7" t="s">
        <v>11543</v>
      </c>
      <c r="B5478" s="17" t="s">
        <v>11544</v>
      </c>
      <c r="C5478" s="17">
        <v>48.0</v>
      </c>
      <c r="D5478" s="17">
        <v>1.945995415E7</v>
      </c>
      <c r="E5478" s="17">
        <v>4521300.0</v>
      </c>
      <c r="F5478" s="17">
        <v>6109000.0</v>
      </c>
      <c r="G5478" s="17">
        <v>1.6971691E7</v>
      </c>
      <c r="H5478" s="17">
        <v>4.6822588E7</v>
      </c>
    </row>
    <row r="5479">
      <c r="A5479" s="7" t="s">
        <v>11545</v>
      </c>
      <c r="B5479" s="17" t="s">
        <v>11546</v>
      </c>
      <c r="C5479" s="17">
        <v>1434.0</v>
      </c>
      <c r="D5479" s="17">
        <v>1.392377744E7</v>
      </c>
      <c r="E5479" s="17">
        <v>5052122.0</v>
      </c>
      <c r="F5479" s="17">
        <v>8889323.0</v>
      </c>
      <c r="G5479" s="17">
        <v>1.591849E7</v>
      </c>
      <c r="H5479" s="17">
        <v>2.6999804E7</v>
      </c>
    </row>
    <row r="5480">
      <c r="A5480" s="7" t="s">
        <v>11547</v>
      </c>
      <c r="B5480" s="17" t="s">
        <v>11548</v>
      </c>
      <c r="C5480" s="17">
        <v>8781.0</v>
      </c>
      <c r="D5480" s="17">
        <v>2.092284847E7</v>
      </c>
      <c r="E5480" s="17">
        <v>6271521.0</v>
      </c>
      <c r="F5480" s="17">
        <v>1.0850428E7</v>
      </c>
      <c r="G5480" s="17">
        <v>2.1673376E7</v>
      </c>
      <c r="H5480" s="17">
        <v>4.6949818E7</v>
      </c>
    </row>
    <row r="5481">
      <c r="A5481" s="7" t="s">
        <v>11551</v>
      </c>
      <c r="B5481" s="17" t="s">
        <v>11552</v>
      </c>
      <c r="C5481" s="17">
        <v>84.0</v>
      </c>
      <c r="D5481" s="17">
        <v>2.132566979E7</v>
      </c>
      <c r="E5481" s="17">
        <v>5785340.0</v>
      </c>
      <c r="F5481" s="17">
        <v>9983408.0</v>
      </c>
      <c r="G5481" s="17">
        <v>2.1981777E7</v>
      </c>
      <c r="H5481" s="17">
        <v>3.99988E7</v>
      </c>
    </row>
    <row r="5482">
      <c r="A5482" s="7" t="s">
        <v>11553</v>
      </c>
      <c r="B5482" s="17" t="s">
        <v>11554</v>
      </c>
      <c r="C5482" s="17">
        <v>7574.0</v>
      </c>
      <c r="D5482" s="17">
        <v>2.194937105E7</v>
      </c>
      <c r="E5482" s="17">
        <v>7709019.0</v>
      </c>
      <c r="F5482" s="17">
        <v>1.3386129E7</v>
      </c>
      <c r="G5482" s="17">
        <v>2.4331299E7</v>
      </c>
      <c r="H5482" s="17">
        <v>4.6818235E7</v>
      </c>
    </row>
    <row r="5483">
      <c r="A5483" s="7" t="s">
        <v>11555</v>
      </c>
      <c r="B5483" s="17" t="s">
        <v>11556</v>
      </c>
      <c r="C5483" s="17">
        <v>74.0</v>
      </c>
      <c r="D5483" s="17">
        <v>1.430312762E7</v>
      </c>
      <c r="E5483" s="17">
        <v>3944294.0</v>
      </c>
      <c r="F5483" s="17">
        <v>7067439.0</v>
      </c>
      <c r="G5483" s="17">
        <v>1.1188594E7</v>
      </c>
      <c r="H5483" s="17">
        <v>3.9116239E7</v>
      </c>
    </row>
    <row r="5484">
      <c r="A5484" s="7" t="s">
        <v>11557</v>
      </c>
      <c r="B5484" s="17" t="s">
        <v>11558</v>
      </c>
      <c r="C5484" s="17">
        <v>133.0</v>
      </c>
      <c r="D5484" s="17">
        <v>4.961209098E7</v>
      </c>
      <c r="E5484" s="17">
        <v>8923528.0</v>
      </c>
      <c r="F5484" s="17">
        <v>3.475574E7</v>
      </c>
      <c r="G5484" s="17">
        <v>6.5734656E7</v>
      </c>
      <c r="H5484" s="17">
        <v>1.05989871E8</v>
      </c>
    </row>
    <row r="5485">
      <c r="A5485" s="7" t="s">
        <v>11559</v>
      </c>
      <c r="B5485" s="17" t="s">
        <v>11560</v>
      </c>
      <c r="C5485" s="17">
        <v>505.0</v>
      </c>
      <c r="D5485" s="17">
        <v>3.849762721E7</v>
      </c>
      <c r="E5485" s="17">
        <v>5743879.0</v>
      </c>
      <c r="F5485" s="17">
        <v>1.6403369E7</v>
      </c>
      <c r="G5485" s="17">
        <v>3.9244267E7</v>
      </c>
      <c r="H5485" s="17">
        <v>1.01269612E8</v>
      </c>
    </row>
    <row r="5486">
      <c r="A5486" s="7" t="s">
        <v>11561</v>
      </c>
      <c r="B5486" s="17" t="s">
        <v>11562</v>
      </c>
      <c r="C5486" s="17">
        <v>2981.0</v>
      </c>
      <c r="D5486" s="17">
        <v>2.603340275E7</v>
      </c>
      <c r="E5486" s="17">
        <v>4914333.0</v>
      </c>
      <c r="F5486" s="17">
        <v>1.4464112E7</v>
      </c>
      <c r="G5486" s="17">
        <v>3.3659225E7</v>
      </c>
      <c r="H5486" s="17">
        <v>6.3236267E7</v>
      </c>
    </row>
    <row r="5487">
      <c r="A5487" s="7" t="s">
        <v>11563</v>
      </c>
      <c r="B5487" s="17" t="s">
        <v>303</v>
      </c>
      <c r="C5487" s="17">
        <v>6866.0</v>
      </c>
      <c r="D5487" s="17">
        <v>2.05175837E7</v>
      </c>
      <c r="E5487" s="17">
        <v>5345638.0</v>
      </c>
      <c r="F5487" s="17">
        <v>9991818.0</v>
      </c>
      <c r="G5487" s="17">
        <v>2.0982631E7</v>
      </c>
      <c r="H5487" s="17">
        <v>5.0706512E7</v>
      </c>
    </row>
    <row r="5488">
      <c r="A5488" s="7" t="s">
        <v>11564</v>
      </c>
      <c r="B5488" s="17" t="s">
        <v>11565</v>
      </c>
      <c r="C5488" s="17">
        <v>309.0</v>
      </c>
      <c r="D5488" s="17">
        <v>2.79675383E7</v>
      </c>
      <c r="E5488" s="17">
        <v>5326946.0</v>
      </c>
      <c r="F5488" s="17">
        <v>1.3152185E7</v>
      </c>
      <c r="G5488" s="17">
        <v>2.8862503E7</v>
      </c>
      <c r="H5488" s="17">
        <v>6.3504251E7</v>
      </c>
    </row>
    <row r="5489">
      <c r="A5489" s="7" t="s">
        <v>11566</v>
      </c>
      <c r="B5489" s="17" t="s">
        <v>11567</v>
      </c>
      <c r="C5489" s="17">
        <v>81.0</v>
      </c>
      <c r="D5489" s="17">
        <v>2.421189359E7</v>
      </c>
      <c r="E5489" s="17">
        <v>8288979.0</v>
      </c>
      <c r="F5489" s="17">
        <v>1.7652769E7</v>
      </c>
      <c r="G5489" s="17">
        <v>3.0886534E7</v>
      </c>
      <c r="H5489" s="17">
        <v>5.7423026E7</v>
      </c>
    </row>
    <row r="5490">
      <c r="A5490" s="7" t="s">
        <v>11568</v>
      </c>
      <c r="B5490" s="17" t="s">
        <v>11569</v>
      </c>
      <c r="C5490" s="17">
        <v>300.0</v>
      </c>
      <c r="D5490" s="17">
        <v>3.005993687E7</v>
      </c>
      <c r="E5490" s="17">
        <v>1.0619416E7</v>
      </c>
      <c r="F5490" s="17">
        <v>1.8544403E7</v>
      </c>
      <c r="G5490" s="17">
        <v>3.2157452E7</v>
      </c>
      <c r="H5490" s="17">
        <v>6.5743811E7</v>
      </c>
    </row>
    <row r="5491">
      <c r="A5491" s="7" t="s">
        <v>11572</v>
      </c>
      <c r="B5491" s="17" t="s">
        <v>11573</v>
      </c>
      <c r="C5491" s="17">
        <v>295.0</v>
      </c>
      <c r="D5491" s="17">
        <v>1.636929619E7</v>
      </c>
      <c r="E5491" s="17">
        <v>5296893.0</v>
      </c>
      <c r="F5491" s="17">
        <v>1.1091556E7</v>
      </c>
      <c r="G5491" s="17">
        <v>2.0070751E7</v>
      </c>
      <c r="H5491" s="17">
        <v>3.5432259E7</v>
      </c>
    </row>
    <row r="5492">
      <c r="A5492" s="7" t="s">
        <v>11574</v>
      </c>
      <c r="B5492" s="17" t="s">
        <v>11575</v>
      </c>
      <c r="C5492" s="17">
        <v>4280.0</v>
      </c>
      <c r="D5492" s="17">
        <v>3.263949315E7</v>
      </c>
      <c r="E5492" s="17">
        <v>7698275.0</v>
      </c>
      <c r="F5492" s="17">
        <v>1.5682505E7</v>
      </c>
      <c r="G5492" s="17">
        <v>3.6922806E7</v>
      </c>
      <c r="H5492" s="17">
        <v>7.7603815E7</v>
      </c>
    </row>
    <row r="5493">
      <c r="A5493" s="7" t="s">
        <v>11576</v>
      </c>
      <c r="B5493" s="17" t="s">
        <v>11577</v>
      </c>
      <c r="C5493" s="17">
        <v>138.0</v>
      </c>
      <c r="D5493" s="17">
        <v>3.872750051E7</v>
      </c>
      <c r="E5493" s="17">
        <v>1.1879151E7</v>
      </c>
      <c r="F5493" s="17">
        <v>2.9392801E7</v>
      </c>
      <c r="G5493" s="17">
        <v>4.6142851E7</v>
      </c>
      <c r="H5493" s="17">
        <v>7.7586002E7</v>
      </c>
    </row>
    <row r="5494">
      <c r="A5494" s="7" t="s">
        <v>11578</v>
      </c>
      <c r="B5494" s="17" t="s">
        <v>11579</v>
      </c>
      <c r="C5494" s="17">
        <v>7908.0</v>
      </c>
      <c r="D5494" s="17">
        <v>2.717425588E7</v>
      </c>
      <c r="E5494" s="17">
        <v>6227751.0</v>
      </c>
      <c r="F5494" s="17">
        <v>1.2603875E7</v>
      </c>
      <c r="G5494" s="17">
        <v>3.0544421E7</v>
      </c>
      <c r="H5494" s="17">
        <v>7.2689029E7</v>
      </c>
    </row>
    <row r="5495">
      <c r="A5495" s="7" t="s">
        <v>11580</v>
      </c>
      <c r="B5495" s="17" t="s">
        <v>11581</v>
      </c>
      <c r="C5495" s="17">
        <v>318.0</v>
      </c>
      <c r="D5495" s="17">
        <v>2.977593974E7</v>
      </c>
      <c r="E5495" s="17">
        <v>3911110.0</v>
      </c>
      <c r="F5495" s="17">
        <v>1.2919072E7</v>
      </c>
      <c r="G5495" s="17">
        <v>3.478165E7</v>
      </c>
      <c r="H5495" s="17">
        <v>8.1598544E7</v>
      </c>
    </row>
    <row r="5496">
      <c r="A5496" s="7" t="s">
        <v>11582</v>
      </c>
      <c r="B5496" s="17" t="s">
        <v>11583</v>
      </c>
      <c r="C5496" s="17">
        <v>107.0</v>
      </c>
      <c r="D5496" s="17">
        <v>4.091082334E7</v>
      </c>
      <c r="E5496" s="17">
        <v>1.1177553E7</v>
      </c>
      <c r="F5496" s="17">
        <v>2.1068654E7</v>
      </c>
      <c r="G5496" s="17">
        <v>5.9185578E7</v>
      </c>
      <c r="H5496" s="17">
        <v>1.03306052E8</v>
      </c>
    </row>
    <row r="5497">
      <c r="A5497" s="7" t="s">
        <v>11584</v>
      </c>
      <c r="B5497" s="17" t="s">
        <v>11585</v>
      </c>
      <c r="C5497" s="17">
        <v>2535.0</v>
      </c>
      <c r="D5497" s="17">
        <v>1.83480811E7</v>
      </c>
      <c r="E5497" s="17">
        <v>5485281.0</v>
      </c>
      <c r="F5497" s="17">
        <v>9573800.0</v>
      </c>
      <c r="G5497" s="17">
        <v>1.7983851E7</v>
      </c>
      <c r="H5497" s="17">
        <v>3.821167E7</v>
      </c>
    </row>
    <row r="5498">
      <c r="A5498" s="7" t="s">
        <v>11586</v>
      </c>
      <c r="B5498" s="17" t="s">
        <v>11587</v>
      </c>
      <c r="C5498" s="17">
        <v>187.0</v>
      </c>
      <c r="D5498" s="17">
        <v>1.617914759E7</v>
      </c>
      <c r="E5498" s="17">
        <v>5516849.0</v>
      </c>
      <c r="F5498" s="17">
        <v>9014884.0</v>
      </c>
      <c r="G5498" s="17">
        <v>1.7685735E7</v>
      </c>
      <c r="H5498" s="17">
        <v>3.4752295E7</v>
      </c>
    </row>
    <row r="5499">
      <c r="A5499" s="7" t="s">
        <v>11588</v>
      </c>
      <c r="B5499" s="17" t="s">
        <v>11589</v>
      </c>
      <c r="C5499" s="17">
        <v>2.0</v>
      </c>
      <c r="D5499" s="17">
        <v>1.173957895E8</v>
      </c>
      <c r="E5499" s="17">
        <v>1.5820715E7</v>
      </c>
      <c r="F5499" s="17">
        <v>1.5820715E7</v>
      </c>
      <c r="G5499" s="17">
        <v>2.18970864E8</v>
      </c>
      <c r="H5499" s="17">
        <v>2.18970864E8</v>
      </c>
    </row>
    <row r="5500">
      <c r="A5500" s="7" t="s">
        <v>11590</v>
      </c>
      <c r="B5500" s="17" t="s">
        <v>11591</v>
      </c>
      <c r="C5500" s="17">
        <v>125.0</v>
      </c>
      <c r="D5500" s="17">
        <v>1.924872198E7</v>
      </c>
      <c r="E5500" s="17">
        <v>5460302.0</v>
      </c>
      <c r="F5500" s="17">
        <v>9010765.0</v>
      </c>
      <c r="G5500" s="17">
        <v>1.7729435E7</v>
      </c>
      <c r="H5500" s="17">
        <v>3.6965373E7</v>
      </c>
    </row>
    <row r="5501">
      <c r="A5501" s="7" t="s">
        <v>11592</v>
      </c>
      <c r="B5501" s="17" t="s">
        <v>11593</v>
      </c>
      <c r="C5501" s="17">
        <v>364.0</v>
      </c>
      <c r="D5501" s="17">
        <v>2.746920128E7</v>
      </c>
      <c r="E5501" s="17">
        <v>7309331.0</v>
      </c>
      <c r="F5501" s="17">
        <v>1.4411643E7</v>
      </c>
      <c r="G5501" s="17">
        <v>2.9602458E7</v>
      </c>
      <c r="H5501" s="17">
        <v>5.860822E7</v>
      </c>
    </row>
    <row r="5502">
      <c r="A5502" s="7" t="s">
        <v>11596</v>
      </c>
      <c r="B5502" s="17" t="s">
        <v>11597</v>
      </c>
      <c r="C5502" s="17">
        <v>77.0</v>
      </c>
      <c r="D5502" s="17">
        <v>1.339053066E7</v>
      </c>
      <c r="E5502" s="17">
        <v>4740873.0</v>
      </c>
      <c r="F5502" s="17">
        <v>7353854.0</v>
      </c>
      <c r="G5502" s="17">
        <v>1.487148E7</v>
      </c>
      <c r="H5502" s="17">
        <v>3.7429799E7</v>
      </c>
    </row>
    <row r="5503">
      <c r="A5503" s="7" t="s">
        <v>11598</v>
      </c>
      <c r="B5503" s="17" t="s">
        <v>11599</v>
      </c>
      <c r="C5503" s="17">
        <v>216.0</v>
      </c>
      <c r="D5503" s="17">
        <v>3.01764872E7</v>
      </c>
      <c r="E5503" s="17">
        <v>7647950.0</v>
      </c>
      <c r="F5503" s="17">
        <v>1.7130688E7</v>
      </c>
      <c r="G5503" s="17">
        <v>4.47693E7</v>
      </c>
      <c r="H5503" s="17">
        <v>7.4591179E7</v>
      </c>
    </row>
    <row r="5504">
      <c r="A5504" s="7" t="s">
        <v>11600</v>
      </c>
      <c r="B5504" s="17" t="s">
        <v>11601</v>
      </c>
      <c r="C5504" s="17">
        <v>105.0</v>
      </c>
      <c r="D5504" s="17">
        <v>3.155645157E7</v>
      </c>
      <c r="E5504" s="17">
        <v>9373012.0</v>
      </c>
      <c r="F5504" s="17">
        <v>1.7526736E7</v>
      </c>
      <c r="G5504" s="17">
        <v>4.3918149E7</v>
      </c>
      <c r="H5504" s="17">
        <v>7.0198675E7</v>
      </c>
    </row>
    <row r="5505">
      <c r="A5505" s="7" t="s">
        <v>11602</v>
      </c>
      <c r="B5505" s="17" t="s">
        <v>11604</v>
      </c>
      <c r="C5505" s="17">
        <v>21.0</v>
      </c>
      <c r="D5505" s="17">
        <v>1.467922519E7</v>
      </c>
      <c r="E5505" s="17">
        <v>6541122.0</v>
      </c>
      <c r="F5505" s="17">
        <v>1.0807595E7</v>
      </c>
      <c r="G5505" s="17">
        <v>1.9061889E7</v>
      </c>
      <c r="H5505" s="17">
        <v>2.5215914E7</v>
      </c>
    </row>
    <row r="5506">
      <c r="A5506" s="7" t="s">
        <v>11608</v>
      </c>
      <c r="B5506" s="17" t="s">
        <v>11609</v>
      </c>
      <c r="C5506" s="17">
        <v>94.0</v>
      </c>
      <c r="D5506" s="17">
        <v>1.630720893E7</v>
      </c>
      <c r="E5506" s="17">
        <v>4892140.0</v>
      </c>
      <c r="F5506" s="17">
        <v>9393288.0</v>
      </c>
      <c r="G5506" s="17">
        <v>2.057E7</v>
      </c>
      <c r="H5506" s="17">
        <v>4.359496E7</v>
      </c>
    </row>
    <row r="5507">
      <c r="A5507" s="7" t="s">
        <v>11610</v>
      </c>
      <c r="B5507" s="17" t="s">
        <v>11611</v>
      </c>
      <c r="C5507" s="17">
        <v>124.0</v>
      </c>
      <c r="D5507" s="17">
        <v>2.294911686E7</v>
      </c>
      <c r="E5507" s="17">
        <v>6697382.0</v>
      </c>
      <c r="F5507" s="17">
        <v>1.3224264E7</v>
      </c>
      <c r="G5507" s="17">
        <v>2.4838552E7</v>
      </c>
      <c r="H5507" s="17">
        <v>6.4009069E7</v>
      </c>
    </row>
    <row r="5508">
      <c r="A5508" s="7" t="s">
        <v>11612</v>
      </c>
      <c r="B5508" s="17" t="s">
        <v>11613</v>
      </c>
      <c r="C5508" s="17">
        <v>2198.0</v>
      </c>
      <c r="D5508" s="17">
        <v>1.826154838E7</v>
      </c>
      <c r="E5508" s="17">
        <v>4512800.0</v>
      </c>
      <c r="F5508" s="17">
        <v>8369140.0</v>
      </c>
      <c r="G5508" s="17">
        <v>1.9254807E7</v>
      </c>
      <c r="H5508" s="17">
        <v>4.848927E7</v>
      </c>
    </row>
    <row r="5509">
      <c r="A5509" s="7" t="s">
        <v>11615</v>
      </c>
      <c r="B5509" s="17" t="s">
        <v>11617</v>
      </c>
      <c r="C5509" s="17">
        <v>21.0</v>
      </c>
      <c r="D5509" s="17">
        <v>1.961504105E7</v>
      </c>
      <c r="E5509" s="17">
        <v>7573250.0</v>
      </c>
      <c r="F5509" s="17">
        <v>9635275.0</v>
      </c>
      <c r="G5509" s="17">
        <v>2.22118E7</v>
      </c>
      <c r="H5509" s="17">
        <v>4.8416122E7</v>
      </c>
    </row>
    <row r="5510">
      <c r="A5510" s="7" t="s">
        <v>11618</v>
      </c>
      <c r="B5510" s="17" t="s">
        <v>11619</v>
      </c>
      <c r="C5510" s="17">
        <v>12.0</v>
      </c>
      <c r="D5510" s="17">
        <v>1.177601E7</v>
      </c>
      <c r="E5510" s="17">
        <v>6424712.0</v>
      </c>
      <c r="F5510" s="17">
        <v>9763858.0</v>
      </c>
      <c r="G5510" s="17">
        <v>1.4859502E7</v>
      </c>
      <c r="H5510" s="17">
        <v>2.048635E7</v>
      </c>
    </row>
    <row r="5511">
      <c r="A5511" s="7" t="s">
        <v>11620</v>
      </c>
      <c r="B5511" s="17" t="s">
        <v>11621</v>
      </c>
      <c r="C5511" s="17">
        <v>30.0</v>
      </c>
      <c r="D5511" s="17">
        <v>1.880317583E7</v>
      </c>
      <c r="E5511" s="17">
        <v>7248626.0</v>
      </c>
      <c r="F5511" s="17">
        <v>9249200.0</v>
      </c>
      <c r="G5511" s="17">
        <v>2.1578692E7</v>
      </c>
      <c r="H5511" s="17">
        <v>2.998534E7</v>
      </c>
    </row>
    <row r="5512">
      <c r="A5512" s="7" t="s">
        <v>11622</v>
      </c>
      <c r="B5512" s="17" t="s">
        <v>11623</v>
      </c>
      <c r="C5512" s="17">
        <v>14.0</v>
      </c>
      <c r="D5512" s="17">
        <v>1.310210507E7</v>
      </c>
      <c r="E5512" s="17">
        <v>9450256.0</v>
      </c>
      <c r="F5512" s="17">
        <v>1.302933E7</v>
      </c>
      <c r="G5512" s="17">
        <v>1.79132E7</v>
      </c>
      <c r="H5512" s="17">
        <v>1.83067E7</v>
      </c>
    </row>
    <row r="5513">
      <c r="A5513" s="7" t="s">
        <v>11624</v>
      </c>
      <c r="B5513" s="17" t="s">
        <v>11625</v>
      </c>
      <c r="C5513" s="17">
        <v>1.0</v>
      </c>
      <c r="D5513" s="17">
        <v>2.1223414E7</v>
      </c>
      <c r="E5513" s="17">
        <v>2.1223414E7</v>
      </c>
      <c r="F5513" s="17">
        <v>2.1223414E7</v>
      </c>
      <c r="G5513" s="17">
        <v>2.1223414E7</v>
      </c>
      <c r="H5513" s="17">
        <v>2.1223414E7</v>
      </c>
    </row>
    <row r="5514">
      <c r="A5514" s="7" t="s">
        <v>11626</v>
      </c>
      <c r="B5514" s="17" t="s">
        <v>11627</v>
      </c>
      <c r="C5514" s="17">
        <v>4.0</v>
      </c>
      <c r="D5514" s="17">
        <v>1.4959446E7</v>
      </c>
      <c r="E5514" s="17">
        <v>3671260.0</v>
      </c>
      <c r="F5514" s="17">
        <v>4936200.0</v>
      </c>
      <c r="G5514" s="17">
        <v>2.443373E7</v>
      </c>
      <c r="H5514" s="17">
        <v>2.6796594E7</v>
      </c>
    </row>
    <row r="5515">
      <c r="A5515" s="7" t="s">
        <v>11630</v>
      </c>
      <c r="B5515" s="17" t="s">
        <v>11631</v>
      </c>
      <c r="C5515" s="17">
        <v>36.0</v>
      </c>
      <c r="D5515" s="17">
        <v>1.219645792E7</v>
      </c>
      <c r="E5515" s="17">
        <v>7300054.0</v>
      </c>
      <c r="F5515" s="17">
        <v>9432543.0</v>
      </c>
      <c r="G5515" s="17">
        <v>1.6085287E7</v>
      </c>
      <c r="H5515" s="17">
        <v>2.2430381E7</v>
      </c>
    </row>
    <row r="5516">
      <c r="A5516" s="7" t="s">
        <v>11632</v>
      </c>
      <c r="B5516" s="17" t="s">
        <v>11633</v>
      </c>
      <c r="C5516" s="17">
        <v>211.0</v>
      </c>
      <c r="D5516" s="17">
        <v>1.552473511E7</v>
      </c>
      <c r="E5516" s="17">
        <v>4559056.0</v>
      </c>
      <c r="F5516" s="17">
        <v>8846169.0</v>
      </c>
      <c r="G5516" s="17">
        <v>1.6034898E7</v>
      </c>
      <c r="H5516" s="17">
        <v>3.389226E7</v>
      </c>
    </row>
    <row r="5517">
      <c r="A5517" s="7" t="s">
        <v>11634</v>
      </c>
      <c r="B5517" s="17" t="s">
        <v>11635</v>
      </c>
      <c r="C5517" s="17">
        <v>155.0</v>
      </c>
      <c r="D5517" s="17">
        <v>2.073324396E7</v>
      </c>
      <c r="E5517" s="17">
        <v>8648097.0</v>
      </c>
      <c r="F5517" s="17">
        <v>1.3105636E7</v>
      </c>
      <c r="G5517" s="17">
        <v>2.0559704E7</v>
      </c>
      <c r="H5517" s="17">
        <v>3.9811596E7</v>
      </c>
    </row>
    <row r="5518">
      <c r="A5518" s="7" t="s">
        <v>11636</v>
      </c>
      <c r="B5518" s="17" t="s">
        <v>11637</v>
      </c>
      <c r="C5518" s="17">
        <v>79.0</v>
      </c>
      <c r="D5518" s="17">
        <v>2.160605311E7</v>
      </c>
      <c r="E5518" s="17">
        <v>8804273.0</v>
      </c>
      <c r="F5518" s="17">
        <v>1.4926999E7</v>
      </c>
      <c r="G5518" s="17">
        <v>2.5967641E7</v>
      </c>
      <c r="H5518" s="17">
        <v>4.2571E7</v>
      </c>
    </row>
    <row r="5519">
      <c r="A5519" s="7" t="s">
        <v>11638</v>
      </c>
      <c r="B5519" s="17" t="s">
        <v>11639</v>
      </c>
      <c r="C5519" s="17">
        <v>2396.0</v>
      </c>
      <c r="D5519" s="17">
        <v>2.475450908E7</v>
      </c>
      <c r="E5519" s="17">
        <v>9208474.0</v>
      </c>
      <c r="F5519" s="17">
        <v>1.4907129E7</v>
      </c>
      <c r="G5519" s="17">
        <v>2.4798018E7</v>
      </c>
      <c r="H5519" s="17">
        <v>4.8674759E7</v>
      </c>
    </row>
    <row r="5520">
      <c r="A5520" s="7" t="s">
        <v>11640</v>
      </c>
      <c r="B5520" s="17" t="s">
        <v>11641</v>
      </c>
      <c r="C5520" s="17">
        <v>199.0</v>
      </c>
      <c r="D5520" s="17">
        <v>2.314003805E7</v>
      </c>
      <c r="E5520" s="17">
        <v>6759452.0</v>
      </c>
      <c r="F5520" s="17">
        <v>1.0381703E7</v>
      </c>
      <c r="G5520" s="17">
        <v>1.8361997E7</v>
      </c>
      <c r="H5520" s="17">
        <v>6.5275193E7</v>
      </c>
    </row>
    <row r="5521">
      <c r="A5521" s="7" t="s">
        <v>11642</v>
      </c>
      <c r="B5521" s="17" t="s">
        <v>11643</v>
      </c>
      <c r="C5521" s="17">
        <v>155.0</v>
      </c>
      <c r="D5521" s="17">
        <v>2.484992792E7</v>
      </c>
      <c r="E5521" s="17">
        <v>5822202.0</v>
      </c>
      <c r="F5521" s="17">
        <v>1.12087E7</v>
      </c>
      <c r="G5521" s="17">
        <v>2.7467065E7</v>
      </c>
      <c r="H5521" s="17">
        <v>6.1274885E7</v>
      </c>
    </row>
    <row r="5522">
      <c r="A5522" s="7" t="s">
        <v>11644</v>
      </c>
      <c r="B5522" s="17" t="s">
        <v>11645</v>
      </c>
      <c r="C5522" s="17">
        <v>70.0</v>
      </c>
      <c r="D5522" s="17">
        <v>2.336939131E7</v>
      </c>
      <c r="E5522" s="17">
        <v>7907283.0</v>
      </c>
      <c r="F5522" s="17">
        <v>1.38101E7</v>
      </c>
      <c r="G5522" s="17">
        <v>2.762465E7</v>
      </c>
      <c r="H5522" s="17">
        <v>4.8501806E7</v>
      </c>
    </row>
    <row r="5523">
      <c r="A5523" s="7" t="s">
        <v>11646</v>
      </c>
      <c r="B5523" s="17" t="s">
        <v>11647</v>
      </c>
      <c r="C5523" s="17">
        <v>221.0</v>
      </c>
      <c r="D5523" s="17">
        <v>1.691197368E7</v>
      </c>
      <c r="E5523" s="17">
        <v>5708500.0</v>
      </c>
      <c r="F5523" s="17">
        <v>1.1651651E7</v>
      </c>
      <c r="G5523" s="17">
        <v>1.8286618E7</v>
      </c>
      <c r="H5523" s="17">
        <v>2.9221806E7</v>
      </c>
    </row>
    <row r="5524">
      <c r="A5524" s="7" t="s">
        <v>11650</v>
      </c>
      <c r="B5524" s="17" t="s">
        <v>11651</v>
      </c>
      <c r="C5524" s="17">
        <v>19.0</v>
      </c>
      <c r="D5524" s="17">
        <v>1.010078668E7</v>
      </c>
      <c r="E5524" s="17">
        <v>4756190.0</v>
      </c>
      <c r="F5524" s="17">
        <v>9141150.0</v>
      </c>
      <c r="G5524" s="17">
        <v>1.323325E7</v>
      </c>
      <c r="H5524" s="17">
        <v>2.3335503E7</v>
      </c>
    </row>
    <row r="5525">
      <c r="A5525" s="7" t="s">
        <v>11654</v>
      </c>
      <c r="B5525" s="17" t="s">
        <v>11655</v>
      </c>
      <c r="C5525" s="17">
        <v>3.0</v>
      </c>
      <c r="D5525" s="17">
        <v>3.192578367E7</v>
      </c>
      <c r="E5525" s="17">
        <v>3425296.0</v>
      </c>
      <c r="F5525" s="17">
        <v>2.5960013E7</v>
      </c>
      <c r="G5525" s="17">
        <v>6.6392042E7</v>
      </c>
      <c r="H5525" s="17">
        <v>6.6392042E7</v>
      </c>
    </row>
    <row r="5526">
      <c r="A5526" s="7" t="s">
        <v>11656</v>
      </c>
      <c r="B5526" s="17" t="s">
        <v>11657</v>
      </c>
      <c r="C5526" s="17">
        <v>130.0</v>
      </c>
      <c r="D5526" s="17">
        <v>1.698496578E7</v>
      </c>
      <c r="E5526" s="17">
        <v>5236124.0</v>
      </c>
      <c r="F5526" s="17">
        <v>9430850.0</v>
      </c>
      <c r="G5526" s="17">
        <v>1.8235901E7</v>
      </c>
      <c r="H5526" s="17">
        <v>3.4249728E7</v>
      </c>
    </row>
    <row r="5527">
      <c r="A5527" s="7" t="s">
        <v>11658</v>
      </c>
      <c r="B5527" s="17" t="s">
        <v>11659</v>
      </c>
      <c r="C5527" s="17">
        <v>158.0</v>
      </c>
      <c r="D5527" s="17">
        <v>8804517.544</v>
      </c>
      <c r="E5527" s="17">
        <v>3383736.0</v>
      </c>
      <c r="F5527" s="17">
        <v>5566446.0</v>
      </c>
      <c r="G5527" s="17">
        <v>1.0856048E7</v>
      </c>
      <c r="H5527" s="17">
        <v>1.8534722E7</v>
      </c>
    </row>
    <row r="5528">
      <c r="A5528" s="7" t="s">
        <v>11660</v>
      </c>
      <c r="B5528" s="17" t="s">
        <v>11661</v>
      </c>
      <c r="C5528" s="17">
        <v>65.0</v>
      </c>
      <c r="D5528" s="17">
        <v>2.439886226E7</v>
      </c>
      <c r="E5528" s="17">
        <v>7878972.0</v>
      </c>
      <c r="F5528" s="17">
        <v>1.3391061E7</v>
      </c>
      <c r="G5528" s="17">
        <v>2.265545E7</v>
      </c>
      <c r="H5528" s="17">
        <v>6.1801929E7</v>
      </c>
    </row>
    <row r="5529">
      <c r="A5529" s="7" t="s">
        <v>11662</v>
      </c>
      <c r="B5529" s="17" t="s">
        <v>11663</v>
      </c>
      <c r="C5529" s="17">
        <v>38.0</v>
      </c>
      <c r="D5529" s="17">
        <v>1.809428097E7</v>
      </c>
      <c r="E5529" s="17">
        <v>6822750.0</v>
      </c>
      <c r="F5529" s="17">
        <v>1.3586329E7</v>
      </c>
      <c r="G5529" s="17">
        <v>1.824265E7</v>
      </c>
      <c r="H5529" s="17">
        <v>3.2038209E7</v>
      </c>
    </row>
    <row r="5530">
      <c r="A5530" s="7" t="s">
        <v>11666</v>
      </c>
      <c r="B5530" s="17" t="s">
        <v>11667</v>
      </c>
      <c r="C5530" s="17">
        <v>24.0</v>
      </c>
      <c r="D5530" s="17">
        <v>1.977863217E7</v>
      </c>
      <c r="E5530" s="17">
        <v>6117500.0</v>
      </c>
      <c r="F5530" s="17">
        <v>1.1935625E7</v>
      </c>
      <c r="G5530" s="17">
        <v>1.9605598E7</v>
      </c>
      <c r="H5530" s="17">
        <v>4.1192936E7</v>
      </c>
    </row>
    <row r="5531">
      <c r="A5531" s="7" t="s">
        <v>11668</v>
      </c>
      <c r="B5531" s="17" t="s">
        <v>11669</v>
      </c>
      <c r="C5531" s="17">
        <v>24.0</v>
      </c>
      <c r="D5531" s="17">
        <v>5.151885496E7</v>
      </c>
      <c r="E5531" s="17">
        <v>3822200.0</v>
      </c>
      <c r="F5531" s="17">
        <v>1.0608864E7</v>
      </c>
      <c r="G5531" s="17">
        <v>2.845412E7</v>
      </c>
      <c r="H5531" s="17">
        <v>7.4960957E7</v>
      </c>
    </row>
    <row r="5532">
      <c r="A5532" s="7" t="s">
        <v>11670</v>
      </c>
      <c r="B5532" s="17" t="s">
        <v>11671</v>
      </c>
      <c r="C5532" s="17">
        <v>1135.0</v>
      </c>
      <c r="D5532" s="17">
        <v>1.630497799E7</v>
      </c>
      <c r="E5532" s="17">
        <v>6115308.0</v>
      </c>
      <c r="F5532" s="17">
        <v>1.13855E7</v>
      </c>
      <c r="G5532" s="17">
        <v>1.8795015E7</v>
      </c>
      <c r="H5532" s="17">
        <v>2.9825988E7</v>
      </c>
    </row>
    <row r="5533">
      <c r="A5533" s="7" t="s">
        <v>11672</v>
      </c>
      <c r="B5533" s="17" t="s">
        <v>11673</v>
      </c>
      <c r="C5533" s="17">
        <v>106.0</v>
      </c>
      <c r="D5533" s="17">
        <v>2.536570886E7</v>
      </c>
      <c r="E5533" s="17">
        <v>6712117.0</v>
      </c>
      <c r="F5533" s="17">
        <v>1.3569188E7</v>
      </c>
      <c r="G5533" s="17">
        <v>2.3340305E7</v>
      </c>
      <c r="H5533" s="17">
        <v>5.9977389E7</v>
      </c>
    </row>
    <row r="5534">
      <c r="A5534" s="7" t="s">
        <v>11674</v>
      </c>
      <c r="B5534" s="17" t="s">
        <v>11675</v>
      </c>
      <c r="C5534" s="17">
        <v>193.0</v>
      </c>
      <c r="D5534" s="17">
        <v>1.563922359E7</v>
      </c>
      <c r="E5534" s="17">
        <v>5719524.0</v>
      </c>
      <c r="F5534" s="17">
        <v>1.1124891E7</v>
      </c>
      <c r="G5534" s="17">
        <v>1.8553648E7</v>
      </c>
      <c r="H5534" s="17">
        <v>3.0338322E7</v>
      </c>
    </row>
    <row r="5535">
      <c r="A5535" s="7" t="s">
        <v>11676</v>
      </c>
      <c r="B5535" s="17" t="s">
        <v>11677</v>
      </c>
      <c r="C5535" s="17">
        <v>9706.0</v>
      </c>
      <c r="D5535" s="17">
        <v>1.749090649E7</v>
      </c>
      <c r="E5535" s="17">
        <v>5518688.0</v>
      </c>
      <c r="F5535" s="17">
        <v>1.0276114E7</v>
      </c>
      <c r="G5535" s="17">
        <v>1.7918924E7</v>
      </c>
      <c r="H5535" s="17">
        <v>3.46118E7</v>
      </c>
    </row>
    <row r="5536">
      <c r="A5536" s="7" t="s">
        <v>11678</v>
      </c>
      <c r="B5536" s="17" t="s">
        <v>11679</v>
      </c>
      <c r="C5536" s="17">
        <v>48.0</v>
      </c>
      <c r="D5536" s="17">
        <v>2.690396035E7</v>
      </c>
      <c r="E5536" s="17">
        <v>7205923.0</v>
      </c>
      <c r="F5536" s="17">
        <v>1.4553834E7</v>
      </c>
      <c r="G5536" s="17">
        <v>2.4569363E7</v>
      </c>
      <c r="H5536" s="17">
        <v>5.8850076E7</v>
      </c>
    </row>
    <row r="5537">
      <c r="A5537" s="7" t="s">
        <v>11680</v>
      </c>
      <c r="B5537" s="17" t="s">
        <v>11681</v>
      </c>
      <c r="C5537" s="17">
        <v>6.0</v>
      </c>
      <c r="D5537" s="17">
        <v>1.188908483E7</v>
      </c>
      <c r="E5537" s="17">
        <v>2760672.0</v>
      </c>
      <c r="F5537" s="17">
        <v>1.145483E7</v>
      </c>
      <c r="G5537" s="17">
        <v>1.20326E7</v>
      </c>
      <c r="H5537" s="17">
        <v>3.1983909E7</v>
      </c>
    </row>
    <row r="5538">
      <c r="A5538" s="7" t="s">
        <v>11684</v>
      </c>
      <c r="B5538" s="17" t="s">
        <v>11685</v>
      </c>
      <c r="C5538" s="17">
        <v>3.0</v>
      </c>
      <c r="D5538" s="17">
        <v>2.0459135E7</v>
      </c>
      <c r="E5538" s="17">
        <v>3945583.0</v>
      </c>
      <c r="F5538" s="17">
        <v>7438922.0</v>
      </c>
      <c r="G5538" s="17">
        <v>4.99929E7</v>
      </c>
      <c r="H5538" s="17">
        <v>4.99929E7</v>
      </c>
    </row>
    <row r="5539">
      <c r="A5539" s="7" t="s">
        <v>11686</v>
      </c>
      <c r="B5539" s="17" t="s">
        <v>11687</v>
      </c>
      <c r="C5539" s="17">
        <v>4.0</v>
      </c>
      <c r="D5539" s="17">
        <v>5923358.5</v>
      </c>
      <c r="E5539" s="17">
        <v>5327591.0</v>
      </c>
      <c r="F5539" s="17">
        <v>5690803.0</v>
      </c>
      <c r="G5539" s="17">
        <v>5882000.0</v>
      </c>
      <c r="H5539" s="17">
        <v>6793040.0</v>
      </c>
    </row>
    <row r="5540">
      <c r="A5540" s="7" t="s">
        <v>11688</v>
      </c>
      <c r="B5540" s="17" t="s">
        <v>11689</v>
      </c>
      <c r="C5540" s="17">
        <v>2.0</v>
      </c>
      <c r="D5540" s="17">
        <v>1.15352635E7</v>
      </c>
      <c r="E5540" s="17">
        <v>7483576.0</v>
      </c>
      <c r="F5540" s="17">
        <v>7483576.0</v>
      </c>
      <c r="G5540" s="17">
        <v>1.5586951E7</v>
      </c>
      <c r="H5540" s="17">
        <v>1.5586951E7</v>
      </c>
    </row>
    <row r="5541">
      <c r="A5541" s="7" t="s">
        <v>11690</v>
      </c>
      <c r="B5541" s="17" t="s">
        <v>11691</v>
      </c>
      <c r="C5541" s="17">
        <v>5.0</v>
      </c>
      <c r="D5541" s="17">
        <v>9465486.0</v>
      </c>
      <c r="E5541" s="17">
        <v>7398920.0</v>
      </c>
      <c r="F5541" s="17">
        <v>8477100.0</v>
      </c>
      <c r="G5541" s="17">
        <v>1.200608E7</v>
      </c>
      <c r="H5541" s="17">
        <v>1.378335E7</v>
      </c>
    </row>
    <row r="5542">
      <c r="A5542" s="7" t="s">
        <v>11692</v>
      </c>
      <c r="B5542" s="17" t="s">
        <v>11693</v>
      </c>
      <c r="C5542" s="17">
        <v>3.0</v>
      </c>
      <c r="D5542" s="17">
        <v>4801602.0</v>
      </c>
      <c r="E5542" s="17">
        <v>3178376.0</v>
      </c>
      <c r="F5542" s="17">
        <v>4168089.0</v>
      </c>
      <c r="G5542" s="17">
        <v>7058341.0</v>
      </c>
      <c r="H5542" s="17">
        <v>7058341.0</v>
      </c>
    </row>
    <row r="5543">
      <c r="A5543" s="7" t="s">
        <v>11694</v>
      </c>
      <c r="B5543" s="17" t="s">
        <v>11695</v>
      </c>
      <c r="C5543" s="17">
        <v>72.0</v>
      </c>
      <c r="D5543" s="17">
        <v>2.005456886E7</v>
      </c>
      <c r="E5543" s="17">
        <v>7832027.0</v>
      </c>
      <c r="F5543" s="17">
        <v>1.1577565E7</v>
      </c>
      <c r="G5543" s="17">
        <v>1.9109264E7</v>
      </c>
      <c r="H5543" s="17">
        <v>4.9506975E7</v>
      </c>
    </row>
    <row r="5544">
      <c r="A5544" s="7" t="s">
        <v>11697</v>
      </c>
      <c r="B5544" s="17" t="s">
        <v>11699</v>
      </c>
      <c r="C5544" s="17">
        <v>1.0</v>
      </c>
      <c r="D5544" s="17">
        <v>1.3132535E7</v>
      </c>
      <c r="E5544" s="17">
        <v>1.3132535E7</v>
      </c>
      <c r="F5544" s="17">
        <v>1.3132535E7</v>
      </c>
      <c r="G5544" s="17">
        <v>1.3132535E7</v>
      </c>
      <c r="H5544" s="17">
        <v>1.3132535E7</v>
      </c>
    </row>
    <row r="5545">
      <c r="A5545" s="7" t="s">
        <v>11700</v>
      </c>
      <c r="B5545" s="17" t="s">
        <v>11701</v>
      </c>
      <c r="C5545" s="17">
        <v>53.0</v>
      </c>
      <c r="D5545" s="17">
        <v>2.234274296E7</v>
      </c>
      <c r="E5545" s="17">
        <v>4402831.0</v>
      </c>
      <c r="F5545" s="17">
        <v>8266005.0</v>
      </c>
      <c r="G5545" s="17">
        <v>1.54794E7</v>
      </c>
      <c r="H5545" s="17">
        <v>5.5363374E7</v>
      </c>
    </row>
    <row r="5546">
      <c r="A5546" s="7" t="s">
        <v>11702</v>
      </c>
      <c r="B5546" s="17" t="s">
        <v>11703</v>
      </c>
      <c r="C5546" s="17">
        <v>2.0</v>
      </c>
      <c r="D5546" s="17">
        <v>6131127.5</v>
      </c>
      <c r="E5546" s="17">
        <v>5890555.0</v>
      </c>
      <c r="F5546" s="17">
        <v>5890555.0</v>
      </c>
      <c r="G5546" s="17">
        <v>6371700.0</v>
      </c>
      <c r="H5546" s="17">
        <v>6371700.0</v>
      </c>
    </row>
    <row r="5547">
      <c r="A5547" s="7" t="s">
        <v>11704</v>
      </c>
      <c r="B5547" s="17" t="s">
        <v>11705</v>
      </c>
      <c r="C5547" s="17">
        <v>2307.0</v>
      </c>
      <c r="D5547" s="17">
        <v>1.843609043E7</v>
      </c>
      <c r="E5547" s="17">
        <v>5408144.0</v>
      </c>
      <c r="F5547" s="17">
        <v>8794750.0</v>
      </c>
      <c r="G5547" s="17">
        <v>1.7405191E7</v>
      </c>
      <c r="H5547" s="17">
        <v>3.4291656E7</v>
      </c>
    </row>
    <row r="5548">
      <c r="A5548" s="7" t="s">
        <v>11706</v>
      </c>
      <c r="B5548" s="17" t="s">
        <v>11707</v>
      </c>
      <c r="C5548" s="17">
        <v>21.0</v>
      </c>
      <c r="D5548" s="17">
        <v>1.698375138E7</v>
      </c>
      <c r="E5548" s="17">
        <v>6590456.0</v>
      </c>
      <c r="F5548" s="17">
        <v>1.1199817E7</v>
      </c>
      <c r="G5548" s="17">
        <v>2.3680688E7</v>
      </c>
      <c r="H5548" s="17">
        <v>2.672983E7</v>
      </c>
    </row>
    <row r="5549">
      <c r="A5549" s="7" t="s">
        <v>11708</v>
      </c>
      <c r="B5549" s="17" t="s">
        <v>11709</v>
      </c>
      <c r="C5549" s="17">
        <v>68.0</v>
      </c>
      <c r="D5549" s="17">
        <v>4.350678974E7</v>
      </c>
      <c r="E5549" s="17">
        <v>1.1643059E7</v>
      </c>
      <c r="F5549" s="17">
        <v>1.9646631E7</v>
      </c>
      <c r="G5549" s="17">
        <v>7.5799566E7</v>
      </c>
      <c r="H5549" s="17">
        <v>1.21935131E8</v>
      </c>
    </row>
    <row r="5550">
      <c r="A5550" s="7" t="s">
        <v>11712</v>
      </c>
      <c r="B5550" s="17" t="s">
        <v>11713</v>
      </c>
      <c r="C5550" s="17">
        <v>96.0</v>
      </c>
      <c r="D5550" s="17">
        <v>2.804201507E7</v>
      </c>
      <c r="E5550" s="17">
        <v>6750755.0</v>
      </c>
      <c r="F5550" s="17">
        <v>1.644553E7</v>
      </c>
      <c r="G5550" s="17">
        <v>3.0700001E7</v>
      </c>
      <c r="H5550" s="17">
        <v>7.4748221E7</v>
      </c>
    </row>
    <row r="5551">
      <c r="A5551" s="7" t="s">
        <v>11714</v>
      </c>
      <c r="B5551" s="17" t="s">
        <v>11715</v>
      </c>
      <c r="C5551" s="17">
        <v>20009.0</v>
      </c>
      <c r="D5551" s="17">
        <v>1.309791082E7</v>
      </c>
      <c r="E5551" s="17">
        <v>5226380.0</v>
      </c>
      <c r="F5551" s="17">
        <v>8492599.0</v>
      </c>
      <c r="G5551" s="17">
        <v>1.3304808E7</v>
      </c>
      <c r="H5551" s="17">
        <v>2.3896025E7</v>
      </c>
    </row>
    <row r="5552">
      <c r="A5552" s="7" t="s">
        <v>11716</v>
      </c>
      <c r="B5552" s="17" t="s">
        <v>11717</v>
      </c>
      <c r="C5552" s="17">
        <v>1221.0</v>
      </c>
      <c r="D5552" s="17">
        <v>1.730989007E7</v>
      </c>
      <c r="E5552" s="17">
        <v>5918373.0</v>
      </c>
      <c r="F5552" s="17">
        <v>1.0000112E7</v>
      </c>
      <c r="G5552" s="17">
        <v>1.685529E7</v>
      </c>
      <c r="H5552" s="17">
        <v>2.58188E7</v>
      </c>
    </row>
    <row r="5553">
      <c r="A5553" s="7" t="s">
        <v>11718</v>
      </c>
      <c r="B5553" s="17" t="s">
        <v>11719</v>
      </c>
      <c r="C5553" s="17">
        <v>18.0</v>
      </c>
      <c r="D5553" s="17">
        <v>1.523405172E7</v>
      </c>
      <c r="E5553" s="17">
        <v>8957706.0</v>
      </c>
      <c r="F5553" s="17">
        <v>1.0054297E7</v>
      </c>
      <c r="G5553" s="17">
        <v>1.8813073E7</v>
      </c>
      <c r="H5553" s="17">
        <v>2.2815354E7</v>
      </c>
    </row>
    <row r="5554">
      <c r="A5554" s="7" t="s">
        <v>11720</v>
      </c>
      <c r="B5554" s="17" t="s">
        <v>11721</v>
      </c>
      <c r="C5554" s="17">
        <v>45.0</v>
      </c>
      <c r="D5554" s="17">
        <v>1.635126609E7</v>
      </c>
      <c r="E5554" s="17">
        <v>6120610.0</v>
      </c>
      <c r="F5554" s="17">
        <v>1.018331E7</v>
      </c>
      <c r="G5554" s="17">
        <v>2.128986E7</v>
      </c>
      <c r="H5554" s="17">
        <v>3.4604556E7</v>
      </c>
    </row>
    <row r="5555">
      <c r="A5555" s="7" t="s">
        <v>11722</v>
      </c>
      <c r="B5555" s="17" t="s">
        <v>11723</v>
      </c>
      <c r="C5555" s="17">
        <v>20.0</v>
      </c>
      <c r="D5555" s="17">
        <v>1.62963736E7</v>
      </c>
      <c r="E5555" s="17">
        <v>6066800.0</v>
      </c>
      <c r="F5555" s="17">
        <v>1.0427344E7</v>
      </c>
      <c r="G5555" s="17">
        <v>1.7269648E7</v>
      </c>
      <c r="H5555" s="17">
        <v>2.8779572E7</v>
      </c>
    </row>
    <row r="5556">
      <c r="A5556" s="7" t="s">
        <v>11726</v>
      </c>
      <c r="B5556" s="17" t="s">
        <v>11727</v>
      </c>
      <c r="C5556" s="17">
        <v>11.0</v>
      </c>
      <c r="D5556" s="17">
        <v>2.355666518E7</v>
      </c>
      <c r="E5556" s="17">
        <v>7747072.0</v>
      </c>
      <c r="F5556" s="17">
        <v>1.3391097E7</v>
      </c>
      <c r="G5556" s="17">
        <v>2.5736737E7</v>
      </c>
      <c r="H5556" s="17">
        <v>3.2254914E7</v>
      </c>
    </row>
    <row r="5557">
      <c r="A5557" s="7" t="s">
        <v>11728</v>
      </c>
      <c r="B5557" s="17" t="s">
        <v>11729</v>
      </c>
      <c r="C5557" s="17">
        <v>5.0</v>
      </c>
      <c r="D5557" s="17">
        <v>6344793.8</v>
      </c>
      <c r="E5557" s="17">
        <v>5941861.0</v>
      </c>
      <c r="F5557" s="17">
        <v>6827467.0</v>
      </c>
      <c r="G5557" s="17">
        <v>6871718.0</v>
      </c>
      <c r="H5557" s="17">
        <v>1.0367004E7</v>
      </c>
    </row>
    <row r="5558">
      <c r="A5558" s="7" t="s">
        <v>11730</v>
      </c>
      <c r="B5558" s="17" t="s">
        <v>11731</v>
      </c>
      <c r="C5558" s="17">
        <v>4.0</v>
      </c>
      <c r="D5558" s="17">
        <v>1.7573699E7</v>
      </c>
      <c r="E5558" s="17">
        <v>2035411.0</v>
      </c>
      <c r="F5558" s="17">
        <v>4350533.0</v>
      </c>
      <c r="G5558" s="17">
        <v>2.6790601E7</v>
      </c>
      <c r="H5558" s="17">
        <v>3.7118251E7</v>
      </c>
    </row>
    <row r="5559">
      <c r="A5559" s="7" t="s">
        <v>11732</v>
      </c>
      <c r="B5559" s="17" t="s">
        <v>11733</v>
      </c>
      <c r="C5559" s="17">
        <v>56.0</v>
      </c>
      <c r="D5559" s="17">
        <v>1.166048855E7</v>
      </c>
      <c r="E5559" s="17">
        <v>4879000.0</v>
      </c>
      <c r="F5559" s="17">
        <v>9062438.0</v>
      </c>
      <c r="G5559" s="17">
        <v>1.4533221E7</v>
      </c>
      <c r="H5559" s="17">
        <v>2.5020756E7</v>
      </c>
    </row>
    <row r="5560">
      <c r="A5560" s="7" t="s">
        <v>11734</v>
      </c>
      <c r="B5560" s="17" t="s">
        <v>11735</v>
      </c>
      <c r="C5560" s="17">
        <v>5742.0</v>
      </c>
      <c r="D5560" s="17">
        <v>2.635721996E7</v>
      </c>
      <c r="E5560" s="17">
        <v>7468129.0</v>
      </c>
      <c r="F5560" s="17">
        <v>1.413239E7</v>
      </c>
      <c r="G5560" s="17">
        <v>2.8511439E7</v>
      </c>
      <c r="H5560" s="17">
        <v>6.0425397E7</v>
      </c>
    </row>
    <row r="5561">
      <c r="A5561" s="7" t="s">
        <v>11736</v>
      </c>
      <c r="B5561" s="17" t="s">
        <v>11737</v>
      </c>
      <c r="C5561" s="17">
        <v>3379.0</v>
      </c>
      <c r="D5561" s="17">
        <v>1.385609844E7</v>
      </c>
      <c r="E5561" s="17">
        <v>4915818.0</v>
      </c>
      <c r="F5561" s="17">
        <v>8177482.0</v>
      </c>
      <c r="G5561" s="17">
        <v>1.5036752E7</v>
      </c>
      <c r="H5561" s="17">
        <v>2.816717E7</v>
      </c>
    </row>
    <row r="5562">
      <c r="A5562" s="7" t="s">
        <v>11738</v>
      </c>
      <c r="B5562" s="17" t="s">
        <v>11739</v>
      </c>
      <c r="C5562" s="17">
        <v>24.0</v>
      </c>
      <c r="D5562" s="17">
        <v>1.242942329E7</v>
      </c>
      <c r="E5562" s="17">
        <v>5136000.0</v>
      </c>
      <c r="F5562" s="17">
        <v>8287451.0</v>
      </c>
      <c r="G5562" s="17">
        <v>1.7395751E7</v>
      </c>
      <c r="H5562" s="17">
        <v>2.7576052E7</v>
      </c>
    </row>
    <row r="5563">
      <c r="A5563" s="7" t="s">
        <v>11742</v>
      </c>
      <c r="B5563" s="17" t="s">
        <v>11743</v>
      </c>
      <c r="C5563" s="17">
        <v>25.0</v>
      </c>
      <c r="D5563" s="17">
        <v>3.098997688E7</v>
      </c>
      <c r="E5563" s="17">
        <v>1.2058561E7</v>
      </c>
      <c r="F5563" s="17">
        <v>2.8138377E7</v>
      </c>
      <c r="G5563" s="17">
        <v>3.9173194E7</v>
      </c>
      <c r="H5563" s="17">
        <v>5.8582856E7</v>
      </c>
    </row>
    <row r="5564">
      <c r="A5564" s="7" t="s">
        <v>11744</v>
      </c>
      <c r="B5564" s="17" t="s">
        <v>11745</v>
      </c>
      <c r="C5564" s="17">
        <v>99.0</v>
      </c>
      <c r="D5564" s="17">
        <v>1.886570838E7</v>
      </c>
      <c r="E5564" s="17">
        <v>6793801.0</v>
      </c>
      <c r="F5564" s="17">
        <v>1.1585291E7</v>
      </c>
      <c r="G5564" s="17">
        <v>2.1880023E7</v>
      </c>
      <c r="H5564" s="17">
        <v>3.963019E7</v>
      </c>
    </row>
    <row r="5565">
      <c r="A5565" s="7" t="s">
        <v>11746</v>
      </c>
      <c r="B5565" s="17" t="s">
        <v>11747</v>
      </c>
      <c r="C5565" s="17">
        <v>462.0</v>
      </c>
      <c r="D5565" s="17">
        <v>2.185021459E7</v>
      </c>
      <c r="E5565" s="17">
        <v>8609419.0</v>
      </c>
      <c r="F5565" s="17">
        <v>1.3860446E7</v>
      </c>
      <c r="G5565" s="17">
        <v>2.725981E7</v>
      </c>
      <c r="H5565" s="17">
        <v>4.8668551E7</v>
      </c>
    </row>
    <row r="5566">
      <c r="A5566" s="7" t="s">
        <v>11748</v>
      </c>
      <c r="B5566" s="17" t="s">
        <v>11749</v>
      </c>
      <c r="C5566" s="17">
        <v>1.0</v>
      </c>
      <c r="D5566" s="17">
        <v>5183307.0</v>
      </c>
      <c r="E5566" s="17">
        <v>5183307.0</v>
      </c>
      <c r="F5566" s="17">
        <v>5183307.0</v>
      </c>
      <c r="G5566" s="17">
        <v>5183307.0</v>
      </c>
      <c r="H5566" s="17">
        <v>5183307.0</v>
      </c>
    </row>
    <row r="5567">
      <c r="A5567" s="7" t="s">
        <v>11750</v>
      </c>
      <c r="B5567" s="17" t="s">
        <v>11751</v>
      </c>
      <c r="C5567" s="17">
        <v>10.0</v>
      </c>
      <c r="D5567" s="17">
        <v>9868034.8</v>
      </c>
      <c r="E5567" s="17">
        <v>5321876.0</v>
      </c>
      <c r="F5567" s="17">
        <v>8491810.0</v>
      </c>
      <c r="G5567" s="17">
        <v>1.306132E7</v>
      </c>
      <c r="H5567" s="17">
        <v>1.917615E7</v>
      </c>
    </row>
    <row r="5568">
      <c r="A5568" s="7" t="s">
        <v>11752</v>
      </c>
      <c r="B5568" s="17" t="s">
        <v>11753</v>
      </c>
      <c r="C5568" s="17">
        <v>4.0</v>
      </c>
      <c r="D5568" s="17">
        <v>1.337907475E7</v>
      </c>
      <c r="E5568" s="17">
        <v>4457666.0</v>
      </c>
      <c r="F5568" s="17">
        <v>7525507.0</v>
      </c>
      <c r="G5568" s="17">
        <v>9428453.0</v>
      </c>
      <c r="H5568" s="17">
        <v>3.2104673E7</v>
      </c>
    </row>
    <row r="5569">
      <c r="A5569" s="7" t="s">
        <v>11754</v>
      </c>
      <c r="B5569" s="17" t="s">
        <v>11755</v>
      </c>
      <c r="C5569" s="17">
        <v>55.0</v>
      </c>
      <c r="D5569" s="17">
        <v>1.277948098E7</v>
      </c>
      <c r="E5569" s="17">
        <v>4967768.0</v>
      </c>
      <c r="F5569" s="17">
        <v>7726735.0</v>
      </c>
      <c r="G5569" s="17">
        <v>1.5039474E7</v>
      </c>
      <c r="H5569" s="17">
        <v>2.9560307E7</v>
      </c>
    </row>
    <row r="5570">
      <c r="A5570" s="7" t="s">
        <v>11756</v>
      </c>
      <c r="B5570" s="17" t="s">
        <v>11757</v>
      </c>
      <c r="C5570" s="17">
        <v>227.0</v>
      </c>
      <c r="D5570" s="17">
        <v>2.285863899E7</v>
      </c>
      <c r="E5570" s="17">
        <v>8896557.0</v>
      </c>
      <c r="F5570" s="17">
        <v>1.4943202E7</v>
      </c>
      <c r="G5570" s="17">
        <v>2.7904E7</v>
      </c>
      <c r="H5570" s="17">
        <v>4.9725367E7</v>
      </c>
    </row>
    <row r="5571">
      <c r="A5571" s="7" t="s">
        <v>11760</v>
      </c>
      <c r="B5571" s="17" t="s">
        <v>11761</v>
      </c>
      <c r="C5571" s="17">
        <v>63.0</v>
      </c>
      <c r="D5571" s="17">
        <v>1.49322249E7</v>
      </c>
      <c r="E5571" s="17">
        <v>4882750.0</v>
      </c>
      <c r="F5571" s="17">
        <v>9149162.0</v>
      </c>
      <c r="G5571" s="17">
        <v>1.7192028E7</v>
      </c>
      <c r="H5571" s="17">
        <v>2.7054967E7</v>
      </c>
    </row>
    <row r="5572">
      <c r="A5572" s="7" t="s">
        <v>11762</v>
      </c>
      <c r="B5572" s="17" t="s">
        <v>11763</v>
      </c>
      <c r="C5572" s="17">
        <v>27.0</v>
      </c>
      <c r="D5572" s="17">
        <v>1.503462356E7</v>
      </c>
      <c r="E5572" s="17">
        <v>3788096.0</v>
      </c>
      <c r="F5572" s="17">
        <v>9999149.0</v>
      </c>
      <c r="G5572" s="17">
        <v>1.8998013E7</v>
      </c>
      <c r="H5572" s="17">
        <v>5.0815918E7</v>
      </c>
    </row>
    <row r="5573">
      <c r="A5573" s="7" t="s">
        <v>11764</v>
      </c>
      <c r="B5573" s="17" t="s">
        <v>11765</v>
      </c>
      <c r="C5573" s="17">
        <v>2.0</v>
      </c>
      <c r="D5573" s="17">
        <v>4191352.0</v>
      </c>
      <c r="E5573" s="17">
        <v>2197989.0</v>
      </c>
      <c r="F5573" s="17">
        <v>2197989.0</v>
      </c>
      <c r="G5573" s="17">
        <v>6184715.0</v>
      </c>
      <c r="H5573" s="17">
        <v>6184715.0</v>
      </c>
    </row>
    <row r="5574">
      <c r="A5574" s="7" t="s">
        <v>11766</v>
      </c>
      <c r="B5574" s="17" t="s">
        <v>11767</v>
      </c>
      <c r="C5574" s="17">
        <v>1.0</v>
      </c>
      <c r="D5574" s="17">
        <v>4459379.0</v>
      </c>
      <c r="E5574" s="17">
        <v>4459379.0</v>
      </c>
      <c r="F5574" s="17">
        <v>4459379.0</v>
      </c>
      <c r="G5574" s="17">
        <v>4459379.0</v>
      </c>
      <c r="H5574" s="17">
        <v>4459379.0</v>
      </c>
    </row>
    <row r="5575">
      <c r="A5575" s="7" t="s">
        <v>11768</v>
      </c>
      <c r="B5575" s="17" t="s">
        <v>11769</v>
      </c>
      <c r="C5575" s="17">
        <v>31.0</v>
      </c>
      <c r="D5575" s="17">
        <v>1.802241994E7</v>
      </c>
      <c r="E5575" s="17">
        <v>8842409.0</v>
      </c>
      <c r="F5575" s="17">
        <v>1.2584278E7</v>
      </c>
      <c r="G5575" s="17">
        <v>1.6889807E7</v>
      </c>
      <c r="H5575" s="17">
        <v>4.0571426E7</v>
      </c>
    </row>
    <row r="5576">
      <c r="A5576" s="7" t="s">
        <v>11771</v>
      </c>
      <c r="B5576" s="17" t="s">
        <v>11773</v>
      </c>
      <c r="C5576" s="17">
        <v>87.0</v>
      </c>
      <c r="D5576" s="17">
        <v>2.298110609E7</v>
      </c>
      <c r="E5576" s="17">
        <v>7180400.0</v>
      </c>
      <c r="F5576" s="17">
        <v>1.133633E7</v>
      </c>
      <c r="G5576" s="17">
        <v>2.6430416E7</v>
      </c>
      <c r="H5576" s="17">
        <v>5.0692436E7</v>
      </c>
    </row>
    <row r="5577">
      <c r="A5577" s="7" t="s">
        <v>11774</v>
      </c>
      <c r="B5577" s="17" t="s">
        <v>11775</v>
      </c>
      <c r="C5577" s="17">
        <v>30.0</v>
      </c>
      <c r="D5577" s="17">
        <v>1.459276017E7</v>
      </c>
      <c r="E5577" s="17">
        <v>5780122.0</v>
      </c>
      <c r="F5577" s="17">
        <v>8009001.0</v>
      </c>
      <c r="G5577" s="17">
        <v>1.5321902E7</v>
      </c>
      <c r="H5577" s="17">
        <v>2.5490774E7</v>
      </c>
    </row>
    <row r="5578">
      <c r="A5578" s="7" t="s">
        <v>11776</v>
      </c>
      <c r="B5578" s="17" t="s">
        <v>11777</v>
      </c>
      <c r="C5578" s="17">
        <v>62.0</v>
      </c>
      <c r="D5578" s="17">
        <v>1.867207313E7</v>
      </c>
      <c r="E5578" s="17">
        <v>6481392.0</v>
      </c>
      <c r="F5578" s="17">
        <v>9592958.0</v>
      </c>
      <c r="G5578" s="17">
        <v>1.6478584E7</v>
      </c>
      <c r="H5578" s="17">
        <v>3.6320684E7</v>
      </c>
    </row>
    <row r="5579">
      <c r="A5579" s="7" t="s">
        <v>11778</v>
      </c>
      <c r="B5579" s="17" t="s">
        <v>11779</v>
      </c>
      <c r="C5579" s="17">
        <v>16.0</v>
      </c>
      <c r="D5579" s="17">
        <v>1.288671544E7</v>
      </c>
      <c r="E5579" s="17">
        <v>3951963.0</v>
      </c>
      <c r="F5579" s="17">
        <v>6414214.0</v>
      </c>
      <c r="G5579" s="17">
        <v>1.35795E7</v>
      </c>
      <c r="H5579" s="17">
        <v>3.1774513E7</v>
      </c>
    </row>
    <row r="5580">
      <c r="A5580" s="7" t="s">
        <v>11780</v>
      </c>
      <c r="B5580" s="17" t="s">
        <v>11781</v>
      </c>
      <c r="C5580" s="17">
        <v>1.0</v>
      </c>
      <c r="D5580" s="17">
        <v>1430038.0</v>
      </c>
      <c r="E5580" s="17">
        <v>1430038.0</v>
      </c>
      <c r="F5580" s="17">
        <v>1430038.0</v>
      </c>
      <c r="G5580" s="17">
        <v>1430038.0</v>
      </c>
      <c r="H5580" s="17">
        <v>1430038.0</v>
      </c>
    </row>
    <row r="5581">
      <c r="A5581" s="7" t="s">
        <v>11782</v>
      </c>
      <c r="B5581" s="17" t="s">
        <v>11783</v>
      </c>
      <c r="C5581" s="17">
        <v>562.0</v>
      </c>
      <c r="D5581" s="17">
        <v>2.015348503E7</v>
      </c>
      <c r="E5581" s="17">
        <v>7477109.0</v>
      </c>
      <c r="F5581" s="17">
        <v>1.3885742E7</v>
      </c>
      <c r="G5581" s="17">
        <v>2.3166673E7</v>
      </c>
      <c r="H5581" s="17">
        <v>4.1875E7</v>
      </c>
    </row>
    <row r="5582">
      <c r="A5582" s="7" t="s">
        <v>11784</v>
      </c>
      <c r="B5582" s="17" t="s">
        <v>11787</v>
      </c>
      <c r="C5582" s="17">
        <v>43.0</v>
      </c>
      <c r="D5582" s="17">
        <v>1.160873426E7</v>
      </c>
      <c r="E5582" s="17">
        <v>4914564.0</v>
      </c>
      <c r="F5582" s="17">
        <v>7506191.0</v>
      </c>
      <c r="G5582" s="17">
        <v>1.168775E7</v>
      </c>
      <c r="H5582" s="17">
        <v>1.7802978E7</v>
      </c>
    </row>
    <row r="5583">
      <c r="A5583" s="7" t="s">
        <v>11788</v>
      </c>
      <c r="B5583" s="17" t="s">
        <v>11789</v>
      </c>
      <c r="C5583" s="17">
        <v>14.0</v>
      </c>
      <c r="D5583" s="17">
        <v>1.284634286E7</v>
      </c>
      <c r="E5583" s="17">
        <v>5237261.0</v>
      </c>
      <c r="F5583" s="17">
        <v>1.1796856E7</v>
      </c>
      <c r="G5583" s="17">
        <v>1.5894522E7</v>
      </c>
      <c r="H5583" s="17">
        <v>2.4596328E7</v>
      </c>
    </row>
    <row r="5584">
      <c r="A5584" s="7" t="s">
        <v>11790</v>
      </c>
      <c r="B5584" s="17" t="s">
        <v>11791</v>
      </c>
      <c r="C5584" s="17">
        <v>591.0</v>
      </c>
      <c r="D5584" s="17">
        <v>1.169356099E7</v>
      </c>
      <c r="E5584" s="17">
        <v>3981814.0</v>
      </c>
      <c r="F5584" s="17">
        <v>6875718.0</v>
      </c>
      <c r="G5584" s="17">
        <v>1.33185E7</v>
      </c>
      <c r="H5584" s="17">
        <v>2.2466243E7</v>
      </c>
    </row>
    <row r="5585">
      <c r="A5585" s="7" t="s">
        <v>11792</v>
      </c>
      <c r="B5585" s="17" t="s">
        <v>11793</v>
      </c>
      <c r="C5585" s="17">
        <v>22.0</v>
      </c>
      <c r="D5585" s="17">
        <v>9479287.909</v>
      </c>
      <c r="E5585" s="17">
        <v>2671908.0</v>
      </c>
      <c r="F5585" s="17">
        <v>5530800.0</v>
      </c>
      <c r="G5585" s="17">
        <v>1.1053623E7</v>
      </c>
      <c r="H5585" s="17">
        <v>2.2374727E7</v>
      </c>
    </row>
    <row r="5586">
      <c r="A5586" s="7" t="s">
        <v>11794</v>
      </c>
      <c r="B5586" s="17" t="s">
        <v>11795</v>
      </c>
      <c r="C5586" s="17">
        <v>8.0</v>
      </c>
      <c r="D5586" s="17">
        <v>1.386325263E7</v>
      </c>
      <c r="E5586" s="17">
        <v>3265206.0</v>
      </c>
      <c r="F5586" s="17">
        <v>8026212.0</v>
      </c>
      <c r="G5586" s="17">
        <v>9313212.0</v>
      </c>
      <c r="H5586" s="17">
        <v>5.907895E7</v>
      </c>
    </row>
    <row r="5587">
      <c r="A5587" s="7" t="s">
        <v>11796</v>
      </c>
      <c r="B5587" s="17" t="s">
        <v>11797</v>
      </c>
      <c r="C5587" s="17">
        <v>2.0</v>
      </c>
      <c r="D5587" s="17">
        <v>9469133.5</v>
      </c>
      <c r="E5587" s="17">
        <v>8979382.0</v>
      </c>
      <c r="F5587" s="17">
        <v>8979382.0</v>
      </c>
      <c r="G5587" s="17">
        <v>9958885.0</v>
      </c>
      <c r="H5587" s="17">
        <v>9958885.0</v>
      </c>
    </row>
    <row r="5588">
      <c r="A5588" s="7" t="s">
        <v>11798</v>
      </c>
      <c r="B5588" s="17" t="s">
        <v>11799</v>
      </c>
      <c r="C5588" s="17">
        <v>28.0</v>
      </c>
      <c r="D5588" s="17">
        <v>1.448878675E7</v>
      </c>
      <c r="E5588" s="17">
        <v>3673092.0</v>
      </c>
      <c r="F5588" s="17">
        <v>4857162.0</v>
      </c>
      <c r="G5588" s="17">
        <v>9546005.0</v>
      </c>
      <c r="H5588" s="17">
        <v>1.3308122E7</v>
      </c>
    </row>
    <row r="5589">
      <c r="A5589" s="7" t="s">
        <v>11800</v>
      </c>
      <c r="B5589" s="17" t="s">
        <v>11801</v>
      </c>
      <c r="C5589" s="17">
        <v>160.0</v>
      </c>
      <c r="D5589" s="17">
        <v>1.673010027E7</v>
      </c>
      <c r="E5589" s="17">
        <v>3462628.0</v>
      </c>
      <c r="F5589" s="17">
        <v>8348906.0</v>
      </c>
      <c r="G5589" s="17">
        <v>1.4885162E7</v>
      </c>
      <c r="H5589" s="17">
        <v>2.873822E7</v>
      </c>
    </row>
    <row r="5590">
      <c r="A5590" s="7" t="s">
        <v>11802</v>
      </c>
      <c r="B5590" s="17" t="s">
        <v>11803</v>
      </c>
      <c r="C5590" s="17">
        <v>9.0</v>
      </c>
      <c r="D5590" s="17">
        <v>8048306.222</v>
      </c>
      <c r="E5590" s="17">
        <v>4439416.0</v>
      </c>
      <c r="F5590" s="17">
        <v>8218100.0</v>
      </c>
      <c r="G5590" s="17">
        <v>1.1028786E7</v>
      </c>
      <c r="H5590" s="17">
        <v>1.5945348E7</v>
      </c>
    </row>
    <row r="5591">
      <c r="A5591" s="7" t="s">
        <v>11804</v>
      </c>
      <c r="B5591" s="17" t="s">
        <v>11805</v>
      </c>
      <c r="C5591" s="17">
        <v>17.0</v>
      </c>
      <c r="D5591" s="17">
        <v>1.950373194E7</v>
      </c>
      <c r="E5591" s="17">
        <v>4206900.0</v>
      </c>
      <c r="F5591" s="17">
        <v>9989600.0</v>
      </c>
      <c r="G5591" s="17">
        <v>2.13661E7</v>
      </c>
      <c r="H5591" s="17">
        <v>7.2750353E7</v>
      </c>
    </row>
    <row r="5592">
      <c r="A5592" s="7" t="s">
        <v>11808</v>
      </c>
      <c r="B5592" s="17" t="s">
        <v>11809</v>
      </c>
      <c r="C5592" s="17">
        <v>105.0</v>
      </c>
      <c r="D5592" s="17">
        <v>1.729580865E7</v>
      </c>
      <c r="E5592" s="17">
        <v>6503542.0</v>
      </c>
      <c r="F5592" s="17">
        <v>1.0058636E7</v>
      </c>
      <c r="G5592" s="17">
        <v>1.4357807E7</v>
      </c>
      <c r="H5592" s="17">
        <v>2.237447E7</v>
      </c>
    </row>
    <row r="5593">
      <c r="A5593" s="7" t="s">
        <v>11810</v>
      </c>
      <c r="B5593" s="17" t="s">
        <v>11811</v>
      </c>
      <c r="C5593" s="17">
        <v>34.0</v>
      </c>
      <c r="D5593" s="17">
        <v>2.290383859E7</v>
      </c>
      <c r="E5593" s="17">
        <v>4566980.0</v>
      </c>
      <c r="F5593" s="17">
        <v>8273725.0</v>
      </c>
      <c r="G5593" s="17">
        <v>3.5178129E7</v>
      </c>
      <c r="H5593" s="17">
        <v>7.0588223E7</v>
      </c>
    </row>
    <row r="5594">
      <c r="A5594" s="7" t="s">
        <v>11812</v>
      </c>
      <c r="B5594" s="17" t="s">
        <v>11813</v>
      </c>
      <c r="C5594" s="17">
        <v>59.0</v>
      </c>
      <c r="D5594" s="17">
        <v>1.045915995E7</v>
      </c>
      <c r="E5594" s="17">
        <v>4394720.0</v>
      </c>
      <c r="F5594" s="17">
        <v>9141500.0</v>
      </c>
      <c r="G5594" s="17">
        <v>1.5748097E7</v>
      </c>
      <c r="H5594" s="17">
        <v>1.9007757E7</v>
      </c>
    </row>
    <row r="5595">
      <c r="A5595" s="7" t="s">
        <v>11814</v>
      </c>
      <c r="B5595" s="17" t="s">
        <v>11815</v>
      </c>
      <c r="C5595" s="17">
        <v>8.0</v>
      </c>
      <c r="D5595" s="17">
        <v>2.287197938E7</v>
      </c>
      <c r="E5595" s="17">
        <v>2555595.0</v>
      </c>
      <c r="F5595" s="17">
        <v>9956013.0</v>
      </c>
      <c r="G5595" s="17">
        <v>1.3189329E7</v>
      </c>
      <c r="H5595" s="17">
        <v>1.0858981E8</v>
      </c>
    </row>
    <row r="5596">
      <c r="A5596" s="7" t="s">
        <v>11816</v>
      </c>
      <c r="B5596" s="17" t="s">
        <v>11817</v>
      </c>
      <c r="C5596" s="17">
        <v>7.0</v>
      </c>
      <c r="D5596" s="17">
        <v>2.3356596E7</v>
      </c>
      <c r="E5596" s="17">
        <v>4011937.0</v>
      </c>
      <c r="F5596" s="17">
        <v>9982400.0</v>
      </c>
      <c r="G5596" s="17">
        <v>5.6556424E7</v>
      </c>
      <c r="H5596" s="17">
        <v>6.7674611E7</v>
      </c>
    </row>
    <row r="5597">
      <c r="A5597" s="7" t="s">
        <v>11818</v>
      </c>
      <c r="B5597" s="17" t="s">
        <v>11819</v>
      </c>
      <c r="C5597" s="17">
        <v>78.0</v>
      </c>
      <c r="D5597" s="17">
        <v>1.568679283E7</v>
      </c>
      <c r="E5597" s="17">
        <v>5330832.0</v>
      </c>
      <c r="F5597" s="17">
        <v>1.0156297E7</v>
      </c>
      <c r="G5597" s="17">
        <v>2.0626314E7</v>
      </c>
      <c r="H5597" s="17">
        <v>3.4096286E7</v>
      </c>
    </row>
    <row r="5598">
      <c r="A5598" s="7" t="s">
        <v>11820</v>
      </c>
      <c r="B5598" s="17" t="s">
        <v>11821</v>
      </c>
      <c r="C5598" s="17">
        <v>17.0</v>
      </c>
      <c r="D5598" s="17">
        <v>1.790706676E7</v>
      </c>
      <c r="E5598" s="17">
        <v>9079860.0</v>
      </c>
      <c r="F5598" s="17">
        <v>1.4613974E7</v>
      </c>
      <c r="G5598" s="17">
        <v>2.1267078E7</v>
      </c>
      <c r="H5598" s="17">
        <v>3.6782004E7</v>
      </c>
    </row>
    <row r="5599">
      <c r="A5599" s="7" t="s">
        <v>11822</v>
      </c>
      <c r="B5599" s="17" t="s">
        <v>11823</v>
      </c>
      <c r="C5599" s="17">
        <v>82.0</v>
      </c>
      <c r="D5599" s="17">
        <v>1.963179384E7</v>
      </c>
      <c r="E5599" s="17">
        <v>7203065.0</v>
      </c>
      <c r="F5599" s="17">
        <v>1.1229598E7</v>
      </c>
      <c r="G5599" s="17">
        <v>1.9824942E7</v>
      </c>
      <c r="H5599" s="17">
        <v>3.4717004E7</v>
      </c>
    </row>
    <row r="5600">
      <c r="A5600" s="7" t="s">
        <v>11824</v>
      </c>
      <c r="B5600" s="17" t="s">
        <v>11825</v>
      </c>
      <c r="C5600" s="17">
        <v>5.0</v>
      </c>
      <c r="D5600" s="17">
        <v>1.05605058E7</v>
      </c>
      <c r="E5600" s="17">
        <v>7506633.0</v>
      </c>
      <c r="F5600" s="17">
        <v>8808033.0</v>
      </c>
      <c r="G5600" s="17">
        <v>1.3496861E7</v>
      </c>
      <c r="H5600" s="17">
        <v>1.6475179E7</v>
      </c>
    </row>
    <row r="5601">
      <c r="A5601" s="7" t="s">
        <v>11828</v>
      </c>
      <c r="B5601" s="17" t="s">
        <v>11829</v>
      </c>
      <c r="C5601" s="17">
        <v>8.0</v>
      </c>
      <c r="D5601" s="17">
        <v>1.594125263E7</v>
      </c>
      <c r="E5601" s="17">
        <v>4251930.0</v>
      </c>
      <c r="F5601" s="17">
        <v>1.0084204E7</v>
      </c>
      <c r="G5601" s="17">
        <v>2.3926538E7</v>
      </c>
      <c r="H5601" s="17">
        <v>3.4059089E7</v>
      </c>
    </row>
    <row r="5602">
      <c r="A5602" s="7" t="s">
        <v>11830</v>
      </c>
      <c r="B5602" s="17" t="s">
        <v>308</v>
      </c>
      <c r="C5602" s="17">
        <v>28.0</v>
      </c>
      <c r="D5602" s="17">
        <v>1.479681989E7</v>
      </c>
      <c r="E5602" s="17">
        <v>5512814.0</v>
      </c>
      <c r="F5602" s="17">
        <v>9317856.0</v>
      </c>
      <c r="G5602" s="17">
        <v>2.076655E7</v>
      </c>
      <c r="H5602" s="17">
        <v>3.1925025E7</v>
      </c>
    </row>
    <row r="5603">
      <c r="A5603" s="7" t="s">
        <v>11831</v>
      </c>
      <c r="B5603" s="17" t="s">
        <v>11832</v>
      </c>
      <c r="C5603" s="17">
        <v>5.0</v>
      </c>
      <c r="D5603" s="17">
        <v>1.8187758E7</v>
      </c>
      <c r="E5603" s="17">
        <v>6085126.0</v>
      </c>
      <c r="F5603" s="17">
        <v>1.4579267E7</v>
      </c>
      <c r="G5603" s="17">
        <v>2.75731E7</v>
      </c>
      <c r="H5603" s="17">
        <v>3.9137847E7</v>
      </c>
    </row>
    <row r="5604">
      <c r="A5604" s="7" t="s">
        <v>11833</v>
      </c>
      <c r="B5604" s="17" t="s">
        <v>11834</v>
      </c>
      <c r="C5604" s="17">
        <v>7.0</v>
      </c>
      <c r="D5604" s="17">
        <v>6156474.714</v>
      </c>
      <c r="E5604" s="17">
        <v>4437100.0</v>
      </c>
      <c r="F5604" s="17">
        <v>5662150.0</v>
      </c>
      <c r="G5604" s="17">
        <v>7948938.0</v>
      </c>
      <c r="H5604" s="17">
        <v>9417370.0</v>
      </c>
    </row>
    <row r="5605">
      <c r="A5605" s="7" t="s">
        <v>11835</v>
      </c>
      <c r="B5605" s="17" t="s">
        <v>11836</v>
      </c>
      <c r="C5605" s="17">
        <v>14.0</v>
      </c>
      <c r="D5605" s="17">
        <v>1.032300921E7</v>
      </c>
      <c r="E5605" s="17">
        <v>2895000.0</v>
      </c>
      <c r="F5605" s="17">
        <v>7247118.0</v>
      </c>
      <c r="G5605" s="17">
        <v>1.6721613E7</v>
      </c>
      <c r="H5605" s="17">
        <v>2.2621148E7</v>
      </c>
    </row>
    <row r="5606">
      <c r="A5606" s="7" t="s">
        <v>11837</v>
      </c>
      <c r="B5606" s="17" t="s">
        <v>11838</v>
      </c>
      <c r="C5606" s="17">
        <v>58.0</v>
      </c>
      <c r="D5606" s="17">
        <v>1.380297403E7</v>
      </c>
      <c r="E5606" s="17">
        <v>4153475.0</v>
      </c>
      <c r="F5606" s="17">
        <v>6584866.0</v>
      </c>
      <c r="G5606" s="17">
        <v>1.4208165E7</v>
      </c>
      <c r="H5606" s="17">
        <v>4.17356E7</v>
      </c>
    </row>
    <row r="5607">
      <c r="A5607" s="7" t="s">
        <v>11839</v>
      </c>
      <c r="B5607" s="17" t="s">
        <v>11840</v>
      </c>
      <c r="C5607" s="17">
        <v>7.0</v>
      </c>
      <c r="D5607" s="17">
        <v>9662181.143</v>
      </c>
      <c r="E5607" s="17">
        <v>3443000.0</v>
      </c>
      <c r="F5607" s="17">
        <v>9572095.0</v>
      </c>
      <c r="G5607" s="17">
        <v>1.7878587E7</v>
      </c>
      <c r="H5607" s="17">
        <v>1.8257096E7</v>
      </c>
    </row>
    <row r="5608">
      <c r="A5608" s="7" t="s">
        <v>11841</v>
      </c>
      <c r="B5608" s="17" t="s">
        <v>11842</v>
      </c>
      <c r="C5608" s="17">
        <v>3.0</v>
      </c>
      <c r="D5608" s="17">
        <v>1.605854067E7</v>
      </c>
      <c r="E5608" s="17">
        <v>2313030.0</v>
      </c>
      <c r="F5608" s="17">
        <v>2.0945341E7</v>
      </c>
      <c r="G5608" s="17">
        <v>2.4917251E7</v>
      </c>
      <c r="H5608" s="17">
        <v>2.4917251E7</v>
      </c>
    </row>
    <row r="5609">
      <c r="A5609" s="7" t="s">
        <v>11843</v>
      </c>
      <c r="B5609" s="17" t="s">
        <v>11844</v>
      </c>
      <c r="C5609" s="17">
        <v>6.0</v>
      </c>
      <c r="D5609" s="17">
        <v>5308812.167</v>
      </c>
      <c r="E5609" s="17">
        <v>3487400.0</v>
      </c>
      <c r="F5609" s="17">
        <v>5668000.0</v>
      </c>
      <c r="G5609" s="17">
        <v>6747000.0</v>
      </c>
      <c r="H5609" s="17">
        <v>7245577.0</v>
      </c>
    </row>
    <row r="5610">
      <c r="A5610" s="7" t="s">
        <v>11845</v>
      </c>
      <c r="B5610" s="17" t="s">
        <v>11846</v>
      </c>
      <c r="C5610" s="17">
        <v>14.0</v>
      </c>
      <c r="D5610" s="17">
        <v>6412850.429</v>
      </c>
      <c r="E5610" s="17">
        <v>4033200.0</v>
      </c>
      <c r="F5610" s="17">
        <v>5005223.0</v>
      </c>
      <c r="G5610" s="17">
        <v>6830000.0</v>
      </c>
      <c r="H5610" s="17">
        <v>1.36125E7</v>
      </c>
    </row>
    <row r="5611">
      <c r="A5611" s="7" t="s">
        <v>11847</v>
      </c>
      <c r="B5611" s="17" t="s">
        <v>11848</v>
      </c>
      <c r="C5611" s="17">
        <v>9.0</v>
      </c>
      <c r="D5611" s="17">
        <v>7602745.778</v>
      </c>
      <c r="E5611" s="17">
        <v>6257607.0</v>
      </c>
      <c r="F5611" s="17">
        <v>6930285.0</v>
      </c>
      <c r="G5611" s="17">
        <v>9077975.0</v>
      </c>
      <c r="H5611" s="17">
        <v>1.0906807E7</v>
      </c>
    </row>
    <row r="5612">
      <c r="A5612" s="7" t="s">
        <v>11849</v>
      </c>
      <c r="B5612" s="17" t="s">
        <v>11850</v>
      </c>
      <c r="C5612" s="17">
        <v>5.0</v>
      </c>
      <c r="D5612" s="17">
        <v>9147650.0</v>
      </c>
      <c r="E5612" s="17">
        <v>7245577.0</v>
      </c>
      <c r="F5612" s="17">
        <v>8946099.0</v>
      </c>
      <c r="G5612" s="17">
        <v>1.1212389E7</v>
      </c>
      <c r="H5612" s="17">
        <v>1.3025712E7</v>
      </c>
    </row>
    <row r="5613">
      <c r="A5613" s="7" t="s">
        <v>11851</v>
      </c>
      <c r="B5613" s="17" t="s">
        <v>11852</v>
      </c>
      <c r="C5613" s="17">
        <v>19.0</v>
      </c>
      <c r="D5613" s="17">
        <v>1.010848789E7</v>
      </c>
      <c r="E5613" s="17">
        <v>5815471.0</v>
      </c>
      <c r="F5613" s="17">
        <v>6812977.0</v>
      </c>
      <c r="G5613" s="17">
        <v>7703609.0</v>
      </c>
      <c r="H5613" s="17">
        <v>1.5230056E7</v>
      </c>
    </row>
    <row r="5614">
      <c r="A5614" s="7" t="s">
        <v>11853</v>
      </c>
      <c r="B5614" s="17" t="s">
        <v>11854</v>
      </c>
      <c r="C5614" s="17">
        <v>21.0</v>
      </c>
      <c r="D5614" s="17">
        <v>1.022907019E7</v>
      </c>
      <c r="E5614" s="17">
        <v>6360000.0</v>
      </c>
      <c r="F5614" s="17">
        <v>7554000.0</v>
      </c>
      <c r="G5614" s="17">
        <v>8777056.0</v>
      </c>
      <c r="H5614" s="17">
        <v>1.4756574E7</v>
      </c>
    </row>
    <row r="5615">
      <c r="A5615" s="7" t="s">
        <v>11855</v>
      </c>
      <c r="B5615" s="17" t="s">
        <v>11856</v>
      </c>
      <c r="C5615" s="17">
        <v>11.0</v>
      </c>
      <c r="D5615" s="17">
        <v>1.138882455E7</v>
      </c>
      <c r="E5615" s="17">
        <v>4978400.0</v>
      </c>
      <c r="F5615" s="17">
        <v>7835265.0</v>
      </c>
      <c r="G5615" s="17">
        <v>1.2278904E7</v>
      </c>
      <c r="H5615" s="17">
        <v>3.1500206E7</v>
      </c>
    </row>
    <row r="5616">
      <c r="A5616" s="7" t="s">
        <v>11857</v>
      </c>
      <c r="B5616" s="17" t="s">
        <v>11858</v>
      </c>
      <c r="C5616" s="17">
        <v>15.0</v>
      </c>
      <c r="D5616" s="17">
        <v>8676662.733</v>
      </c>
      <c r="E5616" s="17">
        <v>5624762.0</v>
      </c>
      <c r="F5616" s="17">
        <v>8641336.0</v>
      </c>
      <c r="G5616" s="17">
        <v>1.1163965E7</v>
      </c>
      <c r="H5616" s="17">
        <v>1.4572308E7</v>
      </c>
    </row>
    <row r="5617">
      <c r="A5617" s="7" t="s">
        <v>11861</v>
      </c>
      <c r="B5617" s="17" t="s">
        <v>11862</v>
      </c>
      <c r="C5617" s="17">
        <v>8.0</v>
      </c>
      <c r="D5617" s="17">
        <v>7513182.875</v>
      </c>
      <c r="E5617" s="17">
        <v>2779224.0</v>
      </c>
      <c r="F5617" s="17">
        <v>7687973.0</v>
      </c>
      <c r="G5617" s="17">
        <v>1.0910688E7</v>
      </c>
      <c r="H5617" s="17">
        <v>1.1487916E7</v>
      </c>
    </row>
    <row r="5618">
      <c r="A5618" s="7" t="s">
        <v>11863</v>
      </c>
      <c r="B5618" s="17" t="s">
        <v>11864</v>
      </c>
      <c r="C5618" s="17">
        <v>33.0</v>
      </c>
      <c r="D5618" s="17">
        <v>1.493187958E7</v>
      </c>
      <c r="E5618" s="17">
        <v>6676799.0</v>
      </c>
      <c r="F5618" s="17">
        <v>9379898.0</v>
      </c>
      <c r="G5618" s="17">
        <v>1.8675191E7</v>
      </c>
      <c r="H5618" s="17">
        <v>2.3960843E7</v>
      </c>
    </row>
    <row r="5619">
      <c r="A5619" s="7" t="s">
        <v>11865</v>
      </c>
      <c r="B5619" s="17" t="s">
        <v>11866</v>
      </c>
      <c r="C5619" s="17">
        <v>22.0</v>
      </c>
      <c r="D5619" s="17">
        <v>1.051352314E7</v>
      </c>
      <c r="E5619" s="17">
        <v>5668360.0</v>
      </c>
      <c r="F5619" s="17">
        <v>7467100.0</v>
      </c>
      <c r="G5619" s="17">
        <v>1.1273453E7</v>
      </c>
      <c r="H5619" s="17">
        <v>1.6679063E7</v>
      </c>
    </row>
    <row r="5620">
      <c r="A5620" s="7" t="s">
        <v>11867</v>
      </c>
      <c r="B5620" s="17" t="s">
        <v>11868</v>
      </c>
      <c r="C5620" s="17">
        <v>43.0</v>
      </c>
      <c r="D5620" s="17">
        <v>1.186646512E7</v>
      </c>
      <c r="E5620" s="17">
        <v>6653251.0</v>
      </c>
      <c r="F5620" s="17">
        <v>1.3947349E7</v>
      </c>
      <c r="G5620" s="17">
        <v>1.5768508E7</v>
      </c>
      <c r="H5620" s="17">
        <v>1.665934E7</v>
      </c>
    </row>
    <row r="5621">
      <c r="A5621" s="7" t="s">
        <v>11869</v>
      </c>
      <c r="B5621" s="17" t="s">
        <v>11870</v>
      </c>
      <c r="C5621" s="17">
        <v>2.0</v>
      </c>
      <c r="D5621" s="17">
        <v>1.3017957E7</v>
      </c>
      <c r="E5621" s="17">
        <v>5169267.0</v>
      </c>
      <c r="F5621" s="17">
        <v>5169267.0</v>
      </c>
      <c r="G5621" s="17">
        <v>2.0866647E7</v>
      </c>
      <c r="H5621" s="17">
        <v>2.0866647E7</v>
      </c>
    </row>
    <row r="5622">
      <c r="A5622" s="7" t="s">
        <v>11871</v>
      </c>
      <c r="B5622" s="17" t="s">
        <v>11872</v>
      </c>
      <c r="C5622" s="17">
        <v>15.0</v>
      </c>
      <c r="D5622" s="17">
        <v>2.407392967E7</v>
      </c>
      <c r="E5622" s="17">
        <v>6647725.0</v>
      </c>
      <c r="F5622" s="17">
        <v>1.5233715E7</v>
      </c>
      <c r="G5622" s="17">
        <v>2.5817655E7</v>
      </c>
      <c r="H5622" s="17">
        <v>6.4182777E7</v>
      </c>
    </row>
    <row r="5623">
      <c r="A5623" s="7" t="s">
        <v>11875</v>
      </c>
      <c r="B5623" s="17" t="s">
        <v>11876</v>
      </c>
      <c r="C5623" s="17">
        <v>12.0</v>
      </c>
      <c r="D5623" s="17">
        <v>7957863.75</v>
      </c>
      <c r="E5623" s="17">
        <v>5631947.0</v>
      </c>
      <c r="F5623" s="17">
        <v>7473381.0</v>
      </c>
      <c r="G5623" s="17">
        <v>8965417.0</v>
      </c>
      <c r="H5623" s="17">
        <v>1.1697868E7</v>
      </c>
    </row>
    <row r="5624">
      <c r="A5624" s="7" t="s">
        <v>11877</v>
      </c>
      <c r="B5624" s="17" t="s">
        <v>11878</v>
      </c>
      <c r="C5624" s="17">
        <v>25.0</v>
      </c>
      <c r="D5624" s="17">
        <v>1.123265296E7</v>
      </c>
      <c r="E5624" s="17">
        <v>6301700.0</v>
      </c>
      <c r="F5624" s="17">
        <v>8785892.0</v>
      </c>
      <c r="G5624" s="17">
        <v>1.5822089E7</v>
      </c>
      <c r="H5624" s="17">
        <v>2.1668455E7</v>
      </c>
    </row>
    <row r="5625">
      <c r="A5625" s="7" t="s">
        <v>11879</v>
      </c>
      <c r="B5625" s="17" t="s">
        <v>11880</v>
      </c>
      <c r="C5625" s="17">
        <v>5.0</v>
      </c>
      <c r="D5625" s="17">
        <v>6938835.8</v>
      </c>
      <c r="E5625" s="17">
        <v>6129559.0</v>
      </c>
      <c r="F5625" s="17">
        <v>7255395.0</v>
      </c>
      <c r="G5625" s="17">
        <v>7466039.0</v>
      </c>
      <c r="H5625" s="17">
        <v>7788786.0</v>
      </c>
    </row>
    <row r="5626">
      <c r="A5626" s="7" t="s">
        <v>11881</v>
      </c>
      <c r="B5626" s="17" t="s">
        <v>11882</v>
      </c>
      <c r="C5626" s="17">
        <v>15.0</v>
      </c>
      <c r="D5626" s="17">
        <v>1.4480025E7</v>
      </c>
      <c r="E5626" s="17">
        <v>5063533.0</v>
      </c>
      <c r="F5626" s="17">
        <v>6044602.0</v>
      </c>
      <c r="G5626" s="17">
        <v>1.7064796E7</v>
      </c>
      <c r="H5626" s="17">
        <v>4.9150958E7</v>
      </c>
    </row>
    <row r="5627">
      <c r="A5627" s="7" t="s">
        <v>11883</v>
      </c>
      <c r="B5627" s="17" t="s">
        <v>11884</v>
      </c>
      <c r="C5627" s="17">
        <v>13.0</v>
      </c>
      <c r="D5627" s="17">
        <v>9102090.385</v>
      </c>
      <c r="E5627" s="17">
        <v>5607420.0</v>
      </c>
      <c r="F5627" s="17">
        <v>7651976.0</v>
      </c>
      <c r="G5627" s="17">
        <v>1.3108305E7</v>
      </c>
      <c r="H5627" s="17">
        <v>1.458112E7</v>
      </c>
    </row>
    <row r="5628">
      <c r="A5628" s="7" t="s">
        <v>11885</v>
      </c>
      <c r="B5628" s="17" t="s">
        <v>11886</v>
      </c>
      <c r="C5628" s="17">
        <v>11.0</v>
      </c>
      <c r="D5628" s="17">
        <v>9859989.455</v>
      </c>
      <c r="E5628" s="17">
        <v>6787150.0</v>
      </c>
      <c r="F5628" s="17">
        <v>9457569.0</v>
      </c>
      <c r="G5628" s="17">
        <v>1.0110776E7</v>
      </c>
      <c r="H5628" s="17">
        <v>1.0874851E7</v>
      </c>
    </row>
    <row r="5629">
      <c r="A5629" s="7" t="s">
        <v>11889</v>
      </c>
      <c r="B5629" s="17" t="s">
        <v>11890</v>
      </c>
      <c r="C5629" s="17">
        <v>7.0</v>
      </c>
      <c r="D5629" s="17">
        <v>8669664.714</v>
      </c>
      <c r="E5629" s="17">
        <v>4986860.0</v>
      </c>
      <c r="F5629" s="17">
        <v>7498800.0</v>
      </c>
      <c r="G5629" s="17">
        <v>1.1742661E7</v>
      </c>
      <c r="H5629" s="17">
        <v>1.6520279E7</v>
      </c>
    </row>
    <row r="5630">
      <c r="A5630" s="7" t="s">
        <v>11891</v>
      </c>
      <c r="B5630" s="17" t="s">
        <v>11892</v>
      </c>
      <c r="C5630" s="17">
        <v>17.0</v>
      </c>
      <c r="D5630" s="17">
        <v>1.299997041E7</v>
      </c>
      <c r="E5630" s="17">
        <v>4795000.0</v>
      </c>
      <c r="F5630" s="17">
        <v>7339081.0</v>
      </c>
      <c r="G5630" s="17">
        <v>2.1319188E7</v>
      </c>
      <c r="H5630" s="17">
        <v>3.1939618E7</v>
      </c>
    </row>
    <row r="5631">
      <c r="A5631" s="7" t="s">
        <v>11893</v>
      </c>
      <c r="B5631" s="17" t="s">
        <v>11894</v>
      </c>
      <c r="C5631" s="17">
        <v>6.0</v>
      </c>
      <c r="D5631" s="17">
        <v>6229801.333</v>
      </c>
      <c r="E5631" s="17">
        <v>4179652.0</v>
      </c>
      <c r="F5631" s="17">
        <v>4882610.0</v>
      </c>
      <c r="G5631" s="17">
        <v>5984282.0</v>
      </c>
      <c r="H5631" s="17">
        <v>1.3460524E7</v>
      </c>
    </row>
    <row r="5632">
      <c r="A5632" s="7" t="s">
        <v>11895</v>
      </c>
      <c r="B5632" s="17" t="s">
        <v>11896</v>
      </c>
      <c r="C5632" s="17">
        <v>85.0</v>
      </c>
      <c r="D5632" s="17">
        <v>1.392131546E7</v>
      </c>
      <c r="E5632" s="17">
        <v>6629368.0</v>
      </c>
      <c r="F5632" s="17">
        <v>1.0173971E7</v>
      </c>
      <c r="G5632" s="17">
        <v>1.7557173E7</v>
      </c>
      <c r="H5632" s="17">
        <v>3.1425764E7</v>
      </c>
    </row>
    <row r="5633">
      <c r="A5633" s="7" t="s">
        <v>11897</v>
      </c>
      <c r="B5633" s="17" t="s">
        <v>11898</v>
      </c>
      <c r="C5633" s="17">
        <v>42.0</v>
      </c>
      <c r="D5633" s="17">
        <v>1.028305214E7</v>
      </c>
      <c r="E5633" s="17">
        <v>5985784.0</v>
      </c>
      <c r="F5633" s="17">
        <v>7833786.0</v>
      </c>
      <c r="G5633" s="17">
        <v>1.2954369E7</v>
      </c>
      <c r="H5633" s="17">
        <v>2.1677265E7</v>
      </c>
    </row>
    <row r="5634">
      <c r="A5634" s="7" t="s">
        <v>11899</v>
      </c>
      <c r="B5634" s="17" t="s">
        <v>11900</v>
      </c>
      <c r="C5634" s="17">
        <v>379.0</v>
      </c>
      <c r="D5634" s="17">
        <v>1.165034783E7</v>
      </c>
      <c r="E5634" s="17">
        <v>5863245.0</v>
      </c>
      <c r="F5634" s="17">
        <v>9149425.0</v>
      </c>
      <c r="G5634" s="17">
        <v>1.4302357E7</v>
      </c>
      <c r="H5634" s="17">
        <v>2.1700901E7</v>
      </c>
    </row>
    <row r="5635">
      <c r="A5635" s="7" t="s">
        <v>11901</v>
      </c>
      <c r="B5635" s="17" t="s">
        <v>11902</v>
      </c>
      <c r="C5635" s="17">
        <v>24.0</v>
      </c>
      <c r="D5635" s="17">
        <v>7802686.667</v>
      </c>
      <c r="E5635" s="17">
        <v>4188878.0</v>
      </c>
      <c r="F5635" s="17">
        <v>6581254.0</v>
      </c>
      <c r="G5635" s="17">
        <v>8683634.0</v>
      </c>
      <c r="H5635" s="17">
        <v>1.1418584E7</v>
      </c>
    </row>
    <row r="5636">
      <c r="A5636" s="7" t="s">
        <v>11903</v>
      </c>
      <c r="B5636" s="17" t="s">
        <v>11904</v>
      </c>
      <c r="C5636" s="17">
        <v>3.0</v>
      </c>
      <c r="D5636" s="17">
        <v>2.3201199E7</v>
      </c>
      <c r="E5636" s="17">
        <v>1.3841515E7</v>
      </c>
      <c r="F5636" s="17">
        <v>2.5176379E7</v>
      </c>
      <c r="G5636" s="17">
        <v>3.0585703E7</v>
      </c>
      <c r="H5636" s="17">
        <v>3.0585703E7</v>
      </c>
    </row>
    <row r="5637">
      <c r="A5637" s="7" t="s">
        <v>11905</v>
      </c>
      <c r="B5637" s="17" t="s">
        <v>11908</v>
      </c>
      <c r="C5637" s="17">
        <v>33.0</v>
      </c>
      <c r="D5637" s="17">
        <v>8493541.788</v>
      </c>
      <c r="E5637" s="17">
        <v>4169686.0</v>
      </c>
      <c r="F5637" s="17">
        <v>5576500.0</v>
      </c>
      <c r="G5637" s="17">
        <v>1.05392E7</v>
      </c>
      <c r="H5637" s="17">
        <v>1.5552548E7</v>
      </c>
    </row>
    <row r="5638">
      <c r="A5638" s="7" t="s">
        <v>11909</v>
      </c>
      <c r="B5638" s="17" t="s">
        <v>11910</v>
      </c>
      <c r="C5638" s="17">
        <v>387.0</v>
      </c>
      <c r="D5638" s="17">
        <v>1.022323105E7</v>
      </c>
      <c r="E5638" s="17">
        <v>4312000.0</v>
      </c>
      <c r="F5638" s="17">
        <v>6931228.0</v>
      </c>
      <c r="G5638" s="17">
        <v>1.1515957E7</v>
      </c>
      <c r="H5638" s="17">
        <v>1.9088315E7</v>
      </c>
    </row>
    <row r="5639">
      <c r="A5639" s="7" t="s">
        <v>11913</v>
      </c>
      <c r="B5639" s="17" t="s">
        <v>11914</v>
      </c>
      <c r="C5639" s="17">
        <v>43.0</v>
      </c>
      <c r="D5639" s="17">
        <v>1.316271509E7</v>
      </c>
      <c r="E5639" s="17">
        <v>4605382.0</v>
      </c>
      <c r="F5639" s="17">
        <v>1.0618138E7</v>
      </c>
      <c r="G5639" s="17">
        <v>1.5734964E7</v>
      </c>
      <c r="H5639" s="17">
        <v>2.2508913E7</v>
      </c>
    </row>
    <row r="5640">
      <c r="A5640" s="7" t="s">
        <v>11915</v>
      </c>
      <c r="B5640" s="17" t="s">
        <v>11916</v>
      </c>
      <c r="C5640" s="17">
        <v>9.0</v>
      </c>
      <c r="D5640" s="17">
        <v>1.182799333E7</v>
      </c>
      <c r="E5640" s="17">
        <v>6505251.0</v>
      </c>
      <c r="F5640" s="17">
        <v>8973069.0</v>
      </c>
      <c r="G5640" s="17">
        <v>1.0622376E7</v>
      </c>
      <c r="H5640" s="17">
        <v>3.4590441E7</v>
      </c>
    </row>
    <row r="5641">
      <c r="A5641" s="7" t="s">
        <v>11917</v>
      </c>
      <c r="B5641" s="17" t="s">
        <v>11918</v>
      </c>
      <c r="C5641" s="17">
        <v>7.0</v>
      </c>
      <c r="D5641" s="17">
        <v>1.545661143E7</v>
      </c>
      <c r="E5641" s="17">
        <v>8621661.0</v>
      </c>
      <c r="F5641" s="17">
        <v>1.4217699E7</v>
      </c>
      <c r="G5641" s="17">
        <v>1.7944795E7</v>
      </c>
      <c r="H5641" s="17">
        <v>3.4878285E7</v>
      </c>
    </row>
    <row r="5642">
      <c r="A5642" s="7" t="s">
        <v>11919</v>
      </c>
      <c r="B5642" s="17" t="s">
        <v>11920</v>
      </c>
      <c r="C5642" s="17">
        <v>29.0</v>
      </c>
      <c r="D5642" s="17">
        <v>9778412.414</v>
      </c>
      <c r="E5642" s="17">
        <v>3653656.0</v>
      </c>
      <c r="F5642" s="17">
        <v>8290959.0</v>
      </c>
      <c r="G5642" s="17">
        <v>1.3708588E7</v>
      </c>
      <c r="H5642" s="17">
        <v>2.6626641E7</v>
      </c>
    </row>
    <row r="5643">
      <c r="A5643" s="7" t="s">
        <v>11921</v>
      </c>
      <c r="B5643" s="17" t="s">
        <v>11922</v>
      </c>
      <c r="C5643" s="17">
        <v>4.0</v>
      </c>
      <c r="D5643" s="17">
        <v>1.425174925E7</v>
      </c>
      <c r="E5643" s="17">
        <v>7073101.0</v>
      </c>
      <c r="F5643" s="17">
        <v>8838489.0</v>
      </c>
      <c r="G5643" s="17">
        <v>1.9263827E7</v>
      </c>
      <c r="H5643" s="17">
        <v>2.183158E7</v>
      </c>
    </row>
    <row r="5644">
      <c r="A5644" s="7" t="s">
        <v>11923</v>
      </c>
      <c r="B5644" s="17" t="s">
        <v>11924</v>
      </c>
      <c r="C5644" s="17">
        <v>41.0</v>
      </c>
      <c r="D5644" s="17">
        <v>1.392860795E7</v>
      </c>
      <c r="E5644" s="17">
        <v>7831713.0</v>
      </c>
      <c r="F5644" s="17">
        <v>1.2058097E7</v>
      </c>
      <c r="G5644" s="17">
        <v>1.7544514E7</v>
      </c>
      <c r="H5644" s="17">
        <v>2.1465958E7</v>
      </c>
    </row>
    <row r="5645">
      <c r="A5645" s="7" t="s">
        <v>11925</v>
      </c>
      <c r="B5645" s="17" t="s">
        <v>11926</v>
      </c>
      <c r="C5645" s="17">
        <v>8.0</v>
      </c>
      <c r="D5645" s="17">
        <v>2.584794713E7</v>
      </c>
      <c r="E5645" s="17">
        <v>4722113.0</v>
      </c>
      <c r="F5645" s="17">
        <v>7474444.0</v>
      </c>
      <c r="G5645" s="17">
        <v>1.8834546E7</v>
      </c>
      <c r="H5645" s="17">
        <v>8.9027589E7</v>
      </c>
    </row>
    <row r="5646">
      <c r="A5646" s="7" t="s">
        <v>11927</v>
      </c>
      <c r="B5646" s="17" t="s">
        <v>11928</v>
      </c>
      <c r="C5646" s="17">
        <v>54.0</v>
      </c>
      <c r="D5646" s="17">
        <v>1.42937902E7</v>
      </c>
      <c r="E5646" s="17">
        <v>8399781.0</v>
      </c>
      <c r="F5646" s="17">
        <v>1.2100767E7</v>
      </c>
      <c r="G5646" s="17">
        <v>1.8575422E7</v>
      </c>
      <c r="H5646" s="17">
        <v>2.246943E7</v>
      </c>
    </row>
    <row r="5647">
      <c r="A5647" s="7" t="s">
        <v>11929</v>
      </c>
      <c r="B5647" s="17" t="s">
        <v>11930</v>
      </c>
      <c r="C5647" s="17">
        <v>7.0</v>
      </c>
      <c r="D5647" s="17">
        <v>8531181.714</v>
      </c>
      <c r="E5647" s="17">
        <v>3060645.0</v>
      </c>
      <c r="F5647" s="17">
        <v>3931453.0</v>
      </c>
      <c r="G5647" s="17">
        <v>1.3872798E7</v>
      </c>
      <c r="H5647" s="17">
        <v>2.4391446E7</v>
      </c>
    </row>
    <row r="5648">
      <c r="A5648" s="7" t="s">
        <v>11931</v>
      </c>
      <c r="B5648" s="17" t="s">
        <v>11932</v>
      </c>
      <c r="C5648" s="17">
        <v>12.0</v>
      </c>
      <c r="D5648" s="17">
        <v>1.338694075E7</v>
      </c>
      <c r="E5648" s="17">
        <v>6791696.0</v>
      </c>
      <c r="F5648" s="17">
        <v>1.49524E7</v>
      </c>
      <c r="G5648" s="17">
        <v>1.799545E7</v>
      </c>
      <c r="H5648" s="17">
        <v>1.9970431E7</v>
      </c>
    </row>
    <row r="5649">
      <c r="A5649" s="7" t="s">
        <v>11933</v>
      </c>
      <c r="B5649" s="17" t="s">
        <v>11934</v>
      </c>
      <c r="C5649" s="17">
        <v>44.0</v>
      </c>
      <c r="D5649" s="17">
        <v>1.036805134E7</v>
      </c>
      <c r="E5649" s="17">
        <v>5276324.0</v>
      </c>
      <c r="F5649" s="17">
        <v>9148850.0</v>
      </c>
      <c r="G5649" s="17">
        <v>1.2394934E7</v>
      </c>
      <c r="H5649" s="17">
        <v>2.1113734E7</v>
      </c>
    </row>
    <row r="5650">
      <c r="A5650" s="7" t="s">
        <v>11935</v>
      </c>
      <c r="B5650" s="17" t="s">
        <v>11936</v>
      </c>
      <c r="C5650" s="17">
        <v>26.0</v>
      </c>
      <c r="D5650" s="17">
        <v>1.101148242E7</v>
      </c>
      <c r="E5650" s="17">
        <v>5903275.0</v>
      </c>
      <c r="F5650" s="17">
        <v>8706964.0</v>
      </c>
      <c r="G5650" s="17">
        <v>1.2515978E7</v>
      </c>
      <c r="H5650" s="17">
        <v>2.4050323E7</v>
      </c>
    </row>
    <row r="5651">
      <c r="A5651" s="7" t="s">
        <v>11937</v>
      </c>
      <c r="B5651" s="17" t="s">
        <v>11938</v>
      </c>
      <c r="C5651" s="17">
        <v>5.0</v>
      </c>
      <c r="D5651" s="17">
        <v>7028815.6</v>
      </c>
      <c r="E5651" s="17">
        <v>4734263.0</v>
      </c>
      <c r="F5651" s="17">
        <v>6145050.0</v>
      </c>
      <c r="G5651" s="17">
        <v>8465997.0</v>
      </c>
      <c r="H5651" s="17">
        <v>1.1398768E7</v>
      </c>
    </row>
    <row r="5652">
      <c r="A5652" s="7" t="s">
        <v>11939</v>
      </c>
      <c r="B5652" s="17" t="s">
        <v>11940</v>
      </c>
      <c r="C5652" s="17">
        <v>6.0</v>
      </c>
      <c r="D5652" s="17">
        <v>1.034617517E7</v>
      </c>
      <c r="E5652" s="17">
        <v>7721692.0</v>
      </c>
      <c r="F5652" s="17">
        <v>7924273.0</v>
      </c>
      <c r="G5652" s="17">
        <v>1.1592826E7</v>
      </c>
      <c r="H5652" s="17">
        <v>1.6591624E7</v>
      </c>
    </row>
    <row r="5653">
      <c r="A5653" s="7" t="s">
        <v>11941</v>
      </c>
      <c r="B5653" s="17" t="s">
        <v>11942</v>
      </c>
      <c r="C5653" s="17">
        <v>171.0</v>
      </c>
      <c r="D5653" s="17">
        <v>9066521.222</v>
      </c>
      <c r="E5653" s="17">
        <v>5953793.0</v>
      </c>
      <c r="F5653" s="17">
        <v>7700000.0</v>
      </c>
      <c r="G5653" s="17">
        <v>1.0875929E7</v>
      </c>
      <c r="H5653" s="17">
        <v>1.5683053E7</v>
      </c>
    </row>
    <row r="5654">
      <c r="A5654" s="7" t="s">
        <v>11943</v>
      </c>
      <c r="B5654" s="17" t="s">
        <v>11944</v>
      </c>
      <c r="C5654" s="17">
        <v>89.0</v>
      </c>
      <c r="D5654" s="17">
        <v>9252028.551</v>
      </c>
      <c r="E5654" s="17">
        <v>5867831.0</v>
      </c>
      <c r="F5654" s="17">
        <v>7849674.0</v>
      </c>
      <c r="G5654" s="17">
        <v>1.1327919E7</v>
      </c>
      <c r="H5654" s="17">
        <v>1.550125E7</v>
      </c>
    </row>
    <row r="5655">
      <c r="A5655" s="7" t="s">
        <v>11945</v>
      </c>
      <c r="B5655" s="17" t="s">
        <v>11946</v>
      </c>
      <c r="C5655" s="17">
        <v>5.0</v>
      </c>
      <c r="D5655" s="17">
        <v>2.37894276E7</v>
      </c>
      <c r="E5655" s="17">
        <v>8936847.0</v>
      </c>
      <c r="F5655" s="17">
        <v>1.32881E7</v>
      </c>
      <c r="G5655" s="17">
        <v>1.4817454E7</v>
      </c>
      <c r="H5655" s="17">
        <v>7.757153E7</v>
      </c>
    </row>
    <row r="5656">
      <c r="A5656" s="7" t="s">
        <v>11947</v>
      </c>
      <c r="B5656" s="17" t="s">
        <v>11948</v>
      </c>
      <c r="C5656" s="17">
        <v>33.0</v>
      </c>
      <c r="D5656" s="17">
        <v>8584077.727</v>
      </c>
      <c r="E5656" s="17">
        <v>6133904.0</v>
      </c>
      <c r="F5656" s="17">
        <v>7296397.0</v>
      </c>
      <c r="G5656" s="17">
        <v>1.0613378E7</v>
      </c>
      <c r="H5656" s="17">
        <v>1.6239591E7</v>
      </c>
    </row>
    <row r="5657">
      <c r="A5657" s="7" t="s">
        <v>11949</v>
      </c>
      <c r="B5657" s="17" t="s">
        <v>11950</v>
      </c>
      <c r="C5657" s="17">
        <v>122.0</v>
      </c>
      <c r="D5657" s="17">
        <v>8477312.975</v>
      </c>
      <c r="E5657" s="17">
        <v>5025899.0</v>
      </c>
      <c r="F5657" s="17">
        <v>7131715.0</v>
      </c>
      <c r="G5657" s="17">
        <v>9990088.0</v>
      </c>
      <c r="H5657" s="17">
        <v>1.383956E7</v>
      </c>
    </row>
    <row r="5658">
      <c r="A5658" s="7" t="s">
        <v>11951</v>
      </c>
      <c r="B5658" s="17" t="s">
        <v>11952</v>
      </c>
      <c r="C5658" s="17">
        <v>7.0</v>
      </c>
      <c r="D5658" s="17">
        <v>9103809.571</v>
      </c>
      <c r="E5658" s="17">
        <v>4701000.0</v>
      </c>
      <c r="F5658" s="17">
        <v>8374587.0</v>
      </c>
      <c r="G5658" s="17">
        <v>1.4515921E7</v>
      </c>
      <c r="H5658" s="17">
        <v>1.58886E7</v>
      </c>
    </row>
    <row r="5659">
      <c r="A5659" s="7" t="s">
        <v>11953</v>
      </c>
      <c r="B5659" s="17" t="s">
        <v>11954</v>
      </c>
      <c r="C5659" s="17">
        <v>5.0</v>
      </c>
      <c r="D5659" s="17">
        <v>1.15655434E7</v>
      </c>
      <c r="E5659" s="17">
        <v>6474419.0</v>
      </c>
      <c r="F5659" s="17">
        <v>9163807.0</v>
      </c>
      <c r="G5659" s="17">
        <v>1.6776886E7</v>
      </c>
      <c r="H5659" s="17">
        <v>2.1757537E7</v>
      </c>
    </row>
    <row r="5660">
      <c r="A5660" s="7" t="s">
        <v>11955</v>
      </c>
      <c r="B5660" s="17" t="s">
        <v>11956</v>
      </c>
      <c r="C5660" s="17">
        <v>22.0</v>
      </c>
      <c r="D5660" s="17">
        <v>8939770.909</v>
      </c>
      <c r="E5660" s="17">
        <v>5610382.0</v>
      </c>
      <c r="F5660" s="17">
        <v>6622850.0</v>
      </c>
      <c r="G5660" s="17">
        <v>9301500.0</v>
      </c>
      <c r="H5660" s="17">
        <v>1.393792E7</v>
      </c>
    </row>
    <row r="5661">
      <c r="A5661" s="7" t="s">
        <v>11957</v>
      </c>
      <c r="B5661" s="17" t="s">
        <v>11958</v>
      </c>
      <c r="C5661" s="17">
        <v>16.0</v>
      </c>
      <c r="D5661" s="17">
        <v>1.036678194E7</v>
      </c>
      <c r="E5661" s="17">
        <v>4690734.0</v>
      </c>
      <c r="F5661" s="17">
        <v>7725797.0</v>
      </c>
      <c r="G5661" s="17">
        <v>1.2179326E7</v>
      </c>
      <c r="H5661" s="17">
        <v>1.7156272E7</v>
      </c>
    </row>
    <row r="5662">
      <c r="A5662" s="7" t="s">
        <v>11959</v>
      </c>
      <c r="B5662" s="17" t="s">
        <v>11960</v>
      </c>
      <c r="C5662" s="17">
        <v>311.0</v>
      </c>
      <c r="D5662" s="17">
        <v>2.420188456E7</v>
      </c>
      <c r="E5662" s="17">
        <v>5551474.0</v>
      </c>
      <c r="F5662" s="17">
        <v>7599249.0</v>
      </c>
      <c r="G5662" s="17">
        <v>1.2003099E7</v>
      </c>
      <c r="H5662" s="17">
        <v>1.8312609E7</v>
      </c>
    </row>
    <row r="5663">
      <c r="A5663" s="7" t="s">
        <v>11961</v>
      </c>
      <c r="B5663" s="17" t="s">
        <v>11962</v>
      </c>
      <c r="C5663" s="17">
        <v>19.0</v>
      </c>
      <c r="D5663" s="17">
        <v>9926620.316</v>
      </c>
      <c r="E5663" s="17">
        <v>3551505.0</v>
      </c>
      <c r="F5663" s="17">
        <v>8842673.0</v>
      </c>
      <c r="G5663" s="17">
        <v>1.2740958E7</v>
      </c>
      <c r="H5663" s="17">
        <v>1.667896E7</v>
      </c>
    </row>
    <row r="5664">
      <c r="A5664" s="7" t="s">
        <v>11963</v>
      </c>
      <c r="B5664" s="17" t="s">
        <v>11964</v>
      </c>
      <c r="C5664" s="17">
        <v>155.0</v>
      </c>
      <c r="D5664" s="17">
        <v>1.030597636E7</v>
      </c>
      <c r="E5664" s="17">
        <v>6076119.0</v>
      </c>
      <c r="F5664" s="17">
        <v>8331689.0</v>
      </c>
      <c r="G5664" s="17">
        <v>1.3312627E7</v>
      </c>
      <c r="H5664" s="17">
        <v>1.78381E7</v>
      </c>
    </row>
    <row r="5665">
      <c r="A5665" s="7" t="s">
        <v>11965</v>
      </c>
      <c r="B5665" s="17" t="s">
        <v>11966</v>
      </c>
      <c r="C5665" s="17">
        <v>46.0</v>
      </c>
      <c r="D5665" s="17">
        <v>9336114.565</v>
      </c>
      <c r="E5665" s="17">
        <v>4939624.0</v>
      </c>
      <c r="F5665" s="17">
        <v>7637212.0</v>
      </c>
      <c r="G5665" s="17">
        <v>1.134125E7</v>
      </c>
      <c r="H5665" s="17">
        <v>1.8027341E7</v>
      </c>
    </row>
    <row r="5666">
      <c r="A5666" s="7" t="s">
        <v>11967</v>
      </c>
      <c r="B5666" s="17" t="s">
        <v>11968</v>
      </c>
      <c r="C5666" s="17">
        <v>20.0</v>
      </c>
      <c r="D5666" s="17">
        <v>2.280895535E7</v>
      </c>
      <c r="E5666" s="17">
        <v>7962214.0</v>
      </c>
      <c r="F5666" s="17">
        <v>1.1871245E7</v>
      </c>
      <c r="G5666" s="17">
        <v>1.4598443E7</v>
      </c>
      <c r="H5666" s="17">
        <v>1.6690142E7</v>
      </c>
    </row>
    <row r="5667">
      <c r="A5667" s="7" t="s">
        <v>11969</v>
      </c>
      <c r="B5667" s="17" t="s">
        <v>11970</v>
      </c>
      <c r="C5667" s="17">
        <v>21.0</v>
      </c>
      <c r="D5667" s="17">
        <v>9962162.762</v>
      </c>
      <c r="E5667" s="17">
        <v>7066543.0</v>
      </c>
      <c r="F5667" s="17">
        <v>8788200.0</v>
      </c>
      <c r="G5667" s="17">
        <v>1.1287355E7</v>
      </c>
      <c r="H5667" s="17">
        <v>1.545993E7</v>
      </c>
    </row>
    <row r="5668">
      <c r="A5668" s="7" t="s">
        <v>11971</v>
      </c>
      <c r="B5668" s="17" t="s">
        <v>11972</v>
      </c>
      <c r="C5668" s="17">
        <v>12.0</v>
      </c>
      <c r="D5668" s="17">
        <v>1.713568175E7</v>
      </c>
      <c r="E5668" s="17">
        <v>6248907.0</v>
      </c>
      <c r="F5668" s="17">
        <v>1.2809747E7</v>
      </c>
      <c r="G5668" s="17">
        <v>1.9307817E7</v>
      </c>
      <c r="H5668" s="17">
        <v>2.794165E7</v>
      </c>
    </row>
    <row r="5669">
      <c r="A5669" s="7" t="s">
        <v>11973</v>
      </c>
      <c r="B5669" s="17" t="s">
        <v>11974</v>
      </c>
      <c r="C5669" s="17">
        <v>719.0</v>
      </c>
      <c r="D5669" s="17">
        <v>1.094451684E7</v>
      </c>
      <c r="E5669" s="17">
        <v>5734680.0</v>
      </c>
      <c r="F5669" s="17">
        <v>8630000.0</v>
      </c>
      <c r="G5669" s="17">
        <v>1.320055E7</v>
      </c>
      <c r="H5669" s="17">
        <v>2.0279446E7</v>
      </c>
    </row>
    <row r="5670">
      <c r="A5670" s="7" t="s">
        <v>11975</v>
      </c>
      <c r="B5670" s="17" t="s">
        <v>11976</v>
      </c>
      <c r="C5670" s="17">
        <v>222.0</v>
      </c>
      <c r="D5670" s="17">
        <v>1.049791718E7</v>
      </c>
      <c r="E5670" s="17">
        <v>5814297.0</v>
      </c>
      <c r="F5670" s="17">
        <v>8415913.0</v>
      </c>
      <c r="G5670" s="17">
        <v>1.238009E7</v>
      </c>
      <c r="H5670" s="17">
        <v>1.9180182E7</v>
      </c>
    </row>
    <row r="5671">
      <c r="A5671" s="7" t="s">
        <v>11977</v>
      </c>
      <c r="B5671" s="17" t="s">
        <v>11978</v>
      </c>
      <c r="C5671" s="17">
        <v>17.0</v>
      </c>
      <c r="D5671" s="17">
        <v>8474288.647</v>
      </c>
      <c r="E5671" s="17">
        <v>4248916.0</v>
      </c>
      <c r="F5671" s="17">
        <v>6575213.0</v>
      </c>
      <c r="G5671" s="17">
        <v>9190666.0</v>
      </c>
      <c r="H5671" s="17">
        <v>1.7352721E7</v>
      </c>
    </row>
    <row r="5672">
      <c r="A5672" s="7" t="s">
        <v>11979</v>
      </c>
      <c r="B5672" s="17" t="s">
        <v>11980</v>
      </c>
      <c r="C5672" s="17">
        <v>623.0</v>
      </c>
      <c r="D5672" s="17">
        <v>1.03374285E7</v>
      </c>
      <c r="E5672" s="17">
        <v>6332188.0</v>
      </c>
      <c r="F5672" s="17">
        <v>8354939.0</v>
      </c>
      <c r="G5672" s="17">
        <v>1.2143997E7</v>
      </c>
      <c r="H5672" s="17">
        <v>1.8226074E7</v>
      </c>
    </row>
    <row r="5673">
      <c r="A5673" s="7" t="s">
        <v>11981</v>
      </c>
      <c r="B5673" s="17" t="s">
        <v>11982</v>
      </c>
      <c r="C5673" s="17">
        <v>9.0</v>
      </c>
      <c r="D5673" s="17">
        <v>1.446495189E7</v>
      </c>
      <c r="E5673" s="17">
        <v>1.0218273E7</v>
      </c>
      <c r="F5673" s="17">
        <v>1.2554272E7</v>
      </c>
      <c r="G5673" s="17">
        <v>1.7885983E7</v>
      </c>
      <c r="H5673" s="17">
        <v>3.0384277E7</v>
      </c>
    </row>
    <row r="5674">
      <c r="A5674" s="7" t="s">
        <v>11983</v>
      </c>
      <c r="B5674" s="17" t="s">
        <v>11984</v>
      </c>
      <c r="C5674" s="17">
        <v>15.0</v>
      </c>
      <c r="D5674" s="17">
        <v>9528067.0</v>
      </c>
      <c r="E5674" s="17">
        <v>4965706.0</v>
      </c>
      <c r="F5674" s="17">
        <v>7168654.0</v>
      </c>
      <c r="G5674" s="17">
        <v>1.2226754E7</v>
      </c>
      <c r="H5674" s="17">
        <v>2.19304E7</v>
      </c>
    </row>
    <row r="5675">
      <c r="A5675" s="7" t="s">
        <v>11985</v>
      </c>
      <c r="B5675" s="17" t="s">
        <v>11986</v>
      </c>
      <c r="C5675" s="17">
        <v>160.0</v>
      </c>
      <c r="D5675" s="17">
        <v>1.141182274E7</v>
      </c>
      <c r="E5675" s="17">
        <v>5532995.0</v>
      </c>
      <c r="F5675" s="17">
        <v>8457700.0</v>
      </c>
      <c r="G5675" s="17">
        <v>1.2593171E7</v>
      </c>
      <c r="H5675" s="17">
        <v>1.6315228E7</v>
      </c>
    </row>
    <row r="5676">
      <c r="A5676" s="7" t="s">
        <v>11987</v>
      </c>
      <c r="B5676" s="17" t="s">
        <v>11988</v>
      </c>
      <c r="C5676" s="17">
        <v>65.0</v>
      </c>
      <c r="D5676" s="17">
        <v>1.331196571E7</v>
      </c>
      <c r="E5676" s="17">
        <v>7661838.0</v>
      </c>
      <c r="F5676" s="17">
        <v>1.1699725E7</v>
      </c>
      <c r="G5676" s="17">
        <v>1.6335621E7</v>
      </c>
      <c r="H5676" s="17">
        <v>2.5079369E7</v>
      </c>
    </row>
    <row r="5677">
      <c r="A5677" s="7" t="s">
        <v>11989</v>
      </c>
      <c r="B5677" s="17" t="s">
        <v>11990</v>
      </c>
      <c r="C5677" s="17">
        <v>63.0</v>
      </c>
      <c r="D5677" s="17">
        <v>1.094375724E7</v>
      </c>
      <c r="E5677" s="17">
        <v>5956639.0</v>
      </c>
      <c r="F5677" s="17">
        <v>9062363.0</v>
      </c>
      <c r="G5677" s="17">
        <v>1.238545E7</v>
      </c>
      <c r="H5677" s="17">
        <v>1.6877152E7</v>
      </c>
    </row>
    <row r="5678">
      <c r="A5678" s="7" t="s">
        <v>11991</v>
      </c>
      <c r="B5678" s="17" t="s">
        <v>11992</v>
      </c>
      <c r="C5678" s="17">
        <v>6.0</v>
      </c>
      <c r="D5678" s="17">
        <v>1.177134883E7</v>
      </c>
      <c r="E5678" s="17">
        <v>6920856.0</v>
      </c>
      <c r="F5678" s="17">
        <v>1.2385706E7</v>
      </c>
      <c r="G5678" s="17">
        <v>1.4377544E7</v>
      </c>
      <c r="H5678" s="17">
        <v>2.0323384E7</v>
      </c>
    </row>
    <row r="5679">
      <c r="A5679" s="7" t="s">
        <v>11993</v>
      </c>
      <c r="B5679" s="17" t="s">
        <v>11994</v>
      </c>
      <c r="C5679" s="17">
        <v>4.0</v>
      </c>
      <c r="D5679" s="17">
        <v>2.2988535E7</v>
      </c>
      <c r="E5679" s="17">
        <v>8856198.0</v>
      </c>
      <c r="F5679" s="17">
        <v>1.6730677E7</v>
      </c>
      <c r="G5679" s="17">
        <v>1.9587215E7</v>
      </c>
      <c r="H5679" s="17">
        <v>4.678005E7</v>
      </c>
    </row>
    <row r="5680">
      <c r="A5680" s="7" t="s">
        <v>11995</v>
      </c>
      <c r="B5680" s="17" t="s">
        <v>11996</v>
      </c>
      <c r="C5680" s="17">
        <v>40.0</v>
      </c>
      <c r="D5680" s="17">
        <v>7993825.375</v>
      </c>
      <c r="E5680" s="17">
        <v>4751184.0</v>
      </c>
      <c r="F5680" s="17">
        <v>6724438.0</v>
      </c>
      <c r="G5680" s="17">
        <v>9760055.0</v>
      </c>
      <c r="H5680" s="17">
        <v>1.2391134E7</v>
      </c>
    </row>
    <row r="5681">
      <c r="A5681" s="7" t="s">
        <v>11997</v>
      </c>
      <c r="B5681" s="17" t="s">
        <v>11998</v>
      </c>
      <c r="C5681" s="17">
        <v>521.0</v>
      </c>
      <c r="D5681" s="17">
        <v>1.012553867E7</v>
      </c>
      <c r="E5681" s="17">
        <v>5713711.0</v>
      </c>
      <c r="F5681" s="17">
        <v>8494719.0</v>
      </c>
      <c r="G5681" s="17">
        <v>1.2152995E7</v>
      </c>
      <c r="H5681" s="17">
        <v>1.757923E7</v>
      </c>
    </row>
    <row r="5682">
      <c r="A5682" s="7" t="s">
        <v>11999</v>
      </c>
      <c r="B5682" s="17" t="s">
        <v>12000</v>
      </c>
      <c r="C5682" s="17">
        <v>390.0</v>
      </c>
      <c r="D5682" s="17">
        <v>1.235630572E7</v>
      </c>
      <c r="E5682" s="17">
        <v>5991978.0</v>
      </c>
      <c r="F5682" s="17">
        <v>8646001.0</v>
      </c>
      <c r="G5682" s="17">
        <v>1.4519027E7</v>
      </c>
      <c r="H5682" s="17">
        <v>2.107095E7</v>
      </c>
    </row>
    <row r="5683">
      <c r="A5683" s="7" t="s">
        <v>12001</v>
      </c>
      <c r="B5683" s="17" t="s">
        <v>12002</v>
      </c>
      <c r="C5683" s="17">
        <v>186.0</v>
      </c>
      <c r="D5683" s="17">
        <v>1.425236735E7</v>
      </c>
      <c r="E5683" s="17">
        <v>7039100.0</v>
      </c>
      <c r="F5683" s="17">
        <v>1.01998E7</v>
      </c>
      <c r="G5683" s="17">
        <v>1.4083161E7</v>
      </c>
      <c r="H5683" s="17">
        <v>2.6838445E7</v>
      </c>
    </row>
    <row r="5684">
      <c r="A5684" s="7" t="s">
        <v>12003</v>
      </c>
      <c r="B5684" s="17" t="s">
        <v>12004</v>
      </c>
      <c r="C5684" s="17">
        <v>1643.0</v>
      </c>
      <c r="D5684" s="17">
        <v>1.571942508E7</v>
      </c>
      <c r="E5684" s="17">
        <v>5905100.0</v>
      </c>
      <c r="F5684" s="17">
        <v>1.0139116E7</v>
      </c>
      <c r="G5684" s="17">
        <v>1.65793E7</v>
      </c>
      <c r="H5684" s="17">
        <v>2.8573143E7</v>
      </c>
    </row>
    <row r="5685">
      <c r="A5685" s="7" t="s">
        <v>12005</v>
      </c>
      <c r="B5685" s="17" t="s">
        <v>12006</v>
      </c>
      <c r="C5685" s="17">
        <v>47.0</v>
      </c>
      <c r="D5685" s="17">
        <v>2.552056721E7</v>
      </c>
      <c r="E5685" s="17">
        <v>8610396.0</v>
      </c>
      <c r="F5685" s="17">
        <v>1.579998E7</v>
      </c>
      <c r="G5685" s="17">
        <v>2.8054947E7</v>
      </c>
      <c r="H5685" s="17">
        <v>3.6230133E7</v>
      </c>
    </row>
    <row r="5686">
      <c r="A5686" s="7" t="s">
        <v>12007</v>
      </c>
      <c r="B5686" s="17" t="s">
        <v>12008</v>
      </c>
      <c r="C5686" s="17">
        <v>66.0</v>
      </c>
      <c r="D5686" s="17">
        <v>1.476824461E7</v>
      </c>
      <c r="E5686" s="17">
        <v>6150636.0</v>
      </c>
      <c r="F5686" s="17">
        <v>8691861.0</v>
      </c>
      <c r="G5686" s="17">
        <v>1.3971576E7</v>
      </c>
      <c r="H5686" s="17">
        <v>2.342505E7</v>
      </c>
    </row>
    <row r="5687">
      <c r="A5687" s="7" t="s">
        <v>12009</v>
      </c>
      <c r="B5687" s="17" t="s">
        <v>12010</v>
      </c>
      <c r="C5687" s="17">
        <v>3303.0</v>
      </c>
      <c r="D5687" s="17">
        <v>1.261214089E7</v>
      </c>
      <c r="E5687" s="17">
        <v>6586970.0</v>
      </c>
      <c r="F5687" s="17">
        <v>9816378.0</v>
      </c>
      <c r="G5687" s="17">
        <v>1.5007521E7</v>
      </c>
      <c r="H5687" s="17">
        <v>2.2911249E7</v>
      </c>
    </row>
    <row r="5688">
      <c r="A5688" s="7" t="s">
        <v>12011</v>
      </c>
      <c r="B5688" s="17" t="s">
        <v>12012</v>
      </c>
      <c r="C5688" s="17">
        <v>797.0</v>
      </c>
      <c r="D5688" s="17">
        <v>1.146337504E7</v>
      </c>
      <c r="E5688" s="17">
        <v>6145166.0</v>
      </c>
      <c r="F5688" s="17">
        <v>8814240.0</v>
      </c>
      <c r="G5688" s="17">
        <v>1.34354E7</v>
      </c>
      <c r="H5688" s="17">
        <v>1.8754E7</v>
      </c>
    </row>
    <row r="5689">
      <c r="A5689" s="7" t="s">
        <v>12013</v>
      </c>
      <c r="B5689" s="17" t="s">
        <v>12014</v>
      </c>
      <c r="C5689" s="17">
        <v>547.0</v>
      </c>
      <c r="D5689" s="17">
        <v>1.023979872E7</v>
      </c>
      <c r="E5689" s="17">
        <v>6296290.0</v>
      </c>
      <c r="F5689" s="17">
        <v>8411217.0</v>
      </c>
      <c r="G5689" s="17">
        <v>1.2671703E7</v>
      </c>
      <c r="H5689" s="17">
        <v>1.695705E7</v>
      </c>
    </row>
    <row r="5690">
      <c r="A5690" s="7" t="s">
        <v>12015</v>
      </c>
      <c r="B5690" s="17" t="s">
        <v>12016</v>
      </c>
      <c r="C5690" s="17">
        <v>1.0</v>
      </c>
      <c r="D5690" s="17">
        <v>1572765.0</v>
      </c>
      <c r="E5690" s="17">
        <v>1572765.0</v>
      </c>
      <c r="F5690" s="17">
        <v>1572765.0</v>
      </c>
      <c r="G5690" s="17">
        <v>1572765.0</v>
      </c>
      <c r="H5690" s="17">
        <v>1572765.0</v>
      </c>
    </row>
    <row r="5691">
      <c r="A5691" s="7" t="s">
        <v>12017</v>
      </c>
      <c r="B5691" s="17" t="s">
        <v>12018</v>
      </c>
      <c r="C5691" s="17">
        <v>407.0</v>
      </c>
      <c r="D5691" s="17">
        <v>2.498968675E7</v>
      </c>
      <c r="E5691" s="17">
        <v>9524711.0</v>
      </c>
      <c r="F5691" s="17">
        <v>1.8217435E7</v>
      </c>
      <c r="G5691" s="17">
        <v>3.1016954E7</v>
      </c>
      <c r="H5691" s="17">
        <v>5.2598389E7</v>
      </c>
    </row>
    <row r="5692">
      <c r="A5692" s="7" t="s">
        <v>12019</v>
      </c>
      <c r="B5692" s="17" t="s">
        <v>12020</v>
      </c>
      <c r="C5692" s="17">
        <v>51.0</v>
      </c>
      <c r="D5692" s="17">
        <v>3.324999884E7</v>
      </c>
      <c r="E5692" s="17">
        <v>9843004.0</v>
      </c>
      <c r="F5692" s="17">
        <v>1.809716E7</v>
      </c>
      <c r="G5692" s="17">
        <v>3.2967727E7</v>
      </c>
      <c r="H5692" s="17">
        <v>4.9368965E7</v>
      </c>
    </row>
    <row r="5693">
      <c r="A5693" s="7" t="s">
        <v>12021</v>
      </c>
      <c r="B5693" s="17" t="s">
        <v>12022</v>
      </c>
      <c r="C5693" s="17">
        <v>250.0</v>
      </c>
      <c r="D5693" s="17">
        <v>2.591174035E7</v>
      </c>
      <c r="E5693" s="17">
        <v>7671800.0</v>
      </c>
      <c r="F5693" s="17">
        <v>1.6948113E7</v>
      </c>
      <c r="G5693" s="17">
        <v>3.452728E7</v>
      </c>
      <c r="H5693" s="17">
        <v>5.7963216E7</v>
      </c>
    </row>
    <row r="5694">
      <c r="A5694" s="7" t="s">
        <v>12023</v>
      </c>
      <c r="B5694" s="17" t="s">
        <v>12024</v>
      </c>
      <c r="C5694" s="17">
        <v>140.0</v>
      </c>
      <c r="D5694" s="17">
        <v>2.850218811E7</v>
      </c>
      <c r="E5694" s="17">
        <v>9233960.0</v>
      </c>
      <c r="F5694" s="17">
        <v>1.9209293E7</v>
      </c>
      <c r="G5694" s="17">
        <v>3.520379E7</v>
      </c>
      <c r="H5694" s="17">
        <v>6.0956077E7</v>
      </c>
    </row>
    <row r="5695">
      <c r="A5695" s="7" t="s">
        <v>12025</v>
      </c>
      <c r="B5695" s="17" t="s">
        <v>12026</v>
      </c>
      <c r="C5695" s="17">
        <v>125.0</v>
      </c>
      <c r="D5695" s="17">
        <v>2.367458279E7</v>
      </c>
      <c r="E5695" s="17">
        <v>8437777.0</v>
      </c>
      <c r="F5695" s="17">
        <v>1.5720801E7</v>
      </c>
      <c r="G5695" s="17">
        <v>3.0149008E7</v>
      </c>
      <c r="H5695" s="17">
        <v>5.7022656E7</v>
      </c>
    </row>
    <row r="5696">
      <c r="A5696" s="7" t="s">
        <v>12027</v>
      </c>
      <c r="B5696" s="17" t="s">
        <v>12028</v>
      </c>
      <c r="C5696" s="17">
        <v>485.0</v>
      </c>
      <c r="D5696" s="17">
        <v>2.667300832E7</v>
      </c>
      <c r="E5696" s="17">
        <v>8796943.0</v>
      </c>
      <c r="F5696" s="17">
        <v>1.8068704E7</v>
      </c>
      <c r="G5696" s="17">
        <v>3.4767019E7</v>
      </c>
      <c r="H5696" s="17">
        <v>5.8326763E7</v>
      </c>
    </row>
    <row r="5697">
      <c r="A5697" s="7" t="s">
        <v>12029</v>
      </c>
      <c r="B5697" s="17" t="s">
        <v>12030</v>
      </c>
      <c r="C5697" s="17">
        <v>1201.0</v>
      </c>
      <c r="D5697" s="17">
        <v>2.427019433E7</v>
      </c>
      <c r="E5697" s="17">
        <v>6151065.0</v>
      </c>
      <c r="F5697" s="17">
        <v>1.2703802E7</v>
      </c>
      <c r="G5697" s="17">
        <v>2.6509059E7</v>
      </c>
      <c r="H5697" s="17">
        <v>4.6790274E7</v>
      </c>
    </row>
    <row r="5698">
      <c r="A5698" s="7" t="s">
        <v>12031</v>
      </c>
      <c r="B5698" s="17" t="s">
        <v>12032</v>
      </c>
      <c r="C5698" s="17">
        <v>381.0</v>
      </c>
      <c r="D5698" s="17">
        <v>2.185789707E7</v>
      </c>
      <c r="E5698" s="17">
        <v>7691174.0</v>
      </c>
      <c r="F5698" s="17">
        <v>1.5222803E7</v>
      </c>
      <c r="G5698" s="17">
        <v>2.6787268E7</v>
      </c>
      <c r="H5698" s="17">
        <v>5.002176E7</v>
      </c>
    </row>
    <row r="5699">
      <c r="A5699" s="7" t="s">
        <v>12033</v>
      </c>
      <c r="B5699" s="17" t="s">
        <v>12034</v>
      </c>
      <c r="C5699" s="17">
        <v>1645.0</v>
      </c>
      <c r="D5699" s="17">
        <v>1.767629691E7</v>
      </c>
      <c r="E5699" s="17">
        <v>6190562.0</v>
      </c>
      <c r="F5699" s="17">
        <v>1.083829E7</v>
      </c>
      <c r="G5699" s="17">
        <v>2.05748E7</v>
      </c>
      <c r="H5699" s="17">
        <v>3.7335999E7</v>
      </c>
    </row>
    <row r="5700">
      <c r="A5700" s="7" t="s">
        <v>12035</v>
      </c>
      <c r="B5700" s="17" t="s">
        <v>12036</v>
      </c>
      <c r="C5700" s="17">
        <v>457.0</v>
      </c>
      <c r="D5700" s="17">
        <v>1.147634182E7</v>
      </c>
      <c r="E5700" s="17">
        <v>6239620.0</v>
      </c>
      <c r="F5700" s="17">
        <v>8775214.0</v>
      </c>
      <c r="G5700" s="17">
        <v>1.3698542E7</v>
      </c>
      <c r="H5700" s="17">
        <v>2.1831528E7</v>
      </c>
    </row>
    <row r="5701">
      <c r="A5701" s="7" t="s">
        <v>12037</v>
      </c>
      <c r="B5701" s="17" t="s">
        <v>12038</v>
      </c>
      <c r="C5701" s="17">
        <v>179.0</v>
      </c>
      <c r="D5701" s="17">
        <v>1.936638287E7</v>
      </c>
      <c r="E5701" s="17">
        <v>6150540.0</v>
      </c>
      <c r="F5701" s="17">
        <v>1.1025767E7</v>
      </c>
      <c r="G5701" s="17">
        <v>2.2155857E7</v>
      </c>
      <c r="H5701" s="17">
        <v>4.7590717E7</v>
      </c>
    </row>
    <row r="5702">
      <c r="A5702" s="7" t="s">
        <v>12039</v>
      </c>
      <c r="B5702" s="17" t="s">
        <v>12040</v>
      </c>
      <c r="C5702" s="17">
        <v>476.0</v>
      </c>
      <c r="D5702" s="17">
        <v>2.161121301E7</v>
      </c>
      <c r="E5702" s="17">
        <v>6540258.0</v>
      </c>
      <c r="F5702" s="17">
        <v>1.2466109E7</v>
      </c>
      <c r="G5702" s="17">
        <v>2.6783528E7</v>
      </c>
      <c r="H5702" s="17">
        <v>4.8859259E7</v>
      </c>
    </row>
    <row r="5703">
      <c r="A5703" s="7" t="s">
        <v>12041</v>
      </c>
      <c r="B5703" s="17" t="s">
        <v>12042</v>
      </c>
      <c r="C5703" s="17">
        <v>176.0</v>
      </c>
      <c r="D5703" s="17">
        <v>2.606024577E7</v>
      </c>
      <c r="E5703" s="17">
        <v>6939117.0</v>
      </c>
      <c r="F5703" s="17">
        <v>1.447115E7</v>
      </c>
      <c r="G5703" s="17">
        <v>3.3646794E7</v>
      </c>
      <c r="H5703" s="17">
        <v>6.0993125E7</v>
      </c>
    </row>
    <row r="5704">
      <c r="A5704" s="7" t="s">
        <v>12045</v>
      </c>
      <c r="B5704" s="17" t="s">
        <v>12046</v>
      </c>
      <c r="C5704" s="17">
        <v>184.0</v>
      </c>
      <c r="D5704" s="17">
        <v>3.214299723E7</v>
      </c>
      <c r="E5704" s="17">
        <v>1.52613E7</v>
      </c>
      <c r="F5704" s="17">
        <v>2.6348447E7</v>
      </c>
      <c r="G5704" s="17">
        <v>4.2174927E7</v>
      </c>
      <c r="H5704" s="17">
        <v>5.823523E7</v>
      </c>
    </row>
    <row r="5705">
      <c r="A5705" s="7" t="s">
        <v>12047</v>
      </c>
      <c r="B5705" s="17" t="s">
        <v>644</v>
      </c>
      <c r="C5705" s="17">
        <v>3006.0</v>
      </c>
      <c r="D5705" s="17">
        <v>1.149451385E7</v>
      </c>
      <c r="E5705" s="17">
        <v>3847777.0</v>
      </c>
      <c r="F5705" s="17">
        <v>6472439.0</v>
      </c>
      <c r="G5705" s="17">
        <v>1.2373284E7</v>
      </c>
      <c r="H5705" s="17">
        <v>2.4250885E7</v>
      </c>
    </row>
    <row r="5706">
      <c r="A5706" s="7" t="s">
        <v>12048</v>
      </c>
      <c r="B5706" s="17" t="s">
        <v>1028</v>
      </c>
      <c r="C5706" s="17">
        <v>374.0</v>
      </c>
      <c r="D5706" s="17">
        <v>2.405072155E7</v>
      </c>
      <c r="E5706" s="17">
        <v>6991900.0</v>
      </c>
      <c r="F5706" s="17">
        <v>1.6264645E7</v>
      </c>
      <c r="G5706" s="17">
        <v>3.2666633E7</v>
      </c>
      <c r="H5706" s="17">
        <v>5.3048596E7</v>
      </c>
    </row>
    <row r="5707">
      <c r="A5707" s="7" t="s">
        <v>12049</v>
      </c>
      <c r="B5707" s="17" t="s">
        <v>334</v>
      </c>
      <c r="C5707" s="17">
        <v>809.0</v>
      </c>
      <c r="D5707" s="17">
        <v>2.475957097E7</v>
      </c>
      <c r="E5707" s="17">
        <v>6703956.0</v>
      </c>
      <c r="F5707" s="17">
        <v>1.4365759E7</v>
      </c>
      <c r="G5707" s="17">
        <v>3.2528973E7</v>
      </c>
      <c r="H5707" s="17">
        <v>5.58685E7</v>
      </c>
    </row>
    <row r="5708">
      <c r="A5708" s="7" t="s">
        <v>12050</v>
      </c>
      <c r="B5708" s="17" t="s">
        <v>12051</v>
      </c>
      <c r="C5708" s="17">
        <v>27.0</v>
      </c>
      <c r="D5708" s="17">
        <v>1.774331544E7</v>
      </c>
      <c r="E5708" s="17">
        <v>8177689.0</v>
      </c>
      <c r="F5708" s="17">
        <v>1.5210257E7</v>
      </c>
      <c r="G5708" s="17">
        <v>2.2996131E7</v>
      </c>
      <c r="H5708" s="17">
        <v>3.038145E7</v>
      </c>
    </row>
    <row r="5709">
      <c r="A5709" s="7" t="s">
        <v>12052</v>
      </c>
      <c r="B5709" s="17" t="s">
        <v>12053</v>
      </c>
      <c r="C5709" s="17">
        <v>202.0</v>
      </c>
      <c r="D5709" s="17">
        <v>2.503525895E7</v>
      </c>
      <c r="E5709" s="17">
        <v>7041901.0</v>
      </c>
      <c r="F5709" s="17">
        <v>1.47116E7</v>
      </c>
      <c r="G5709" s="17">
        <v>2.8083147E7</v>
      </c>
      <c r="H5709" s="17">
        <v>5.4895878E7</v>
      </c>
    </row>
    <row r="5710">
      <c r="A5710" s="7" t="s">
        <v>12056</v>
      </c>
      <c r="B5710" s="17" t="s">
        <v>12057</v>
      </c>
      <c r="C5710" s="17">
        <v>1.0</v>
      </c>
      <c r="D5710" s="17">
        <v>7418545.0</v>
      </c>
      <c r="E5710" s="17">
        <v>7418545.0</v>
      </c>
      <c r="F5710" s="17">
        <v>7418545.0</v>
      </c>
      <c r="G5710" s="17">
        <v>7418545.0</v>
      </c>
      <c r="H5710" s="17">
        <v>7418545.0</v>
      </c>
    </row>
    <row r="5711">
      <c r="A5711" s="7" t="s">
        <v>12058</v>
      </c>
      <c r="B5711" s="17" t="s">
        <v>12059</v>
      </c>
      <c r="C5711" s="17">
        <v>2560.0</v>
      </c>
      <c r="D5711" s="17">
        <v>1.549497522E7</v>
      </c>
      <c r="E5711" s="17">
        <v>6662114.0</v>
      </c>
      <c r="F5711" s="17">
        <v>1.0166342E7</v>
      </c>
      <c r="G5711" s="17">
        <v>1.687171E7</v>
      </c>
      <c r="H5711" s="17">
        <v>3.220465E7</v>
      </c>
    </row>
    <row r="5712">
      <c r="A5712" s="7" t="s">
        <v>12060</v>
      </c>
      <c r="B5712" s="17" t="s">
        <v>12061</v>
      </c>
      <c r="C5712" s="17">
        <v>655.0</v>
      </c>
      <c r="D5712" s="17">
        <v>1.942965871E7</v>
      </c>
      <c r="E5712" s="17">
        <v>8815649.0</v>
      </c>
      <c r="F5712" s="17">
        <v>1.5110769E7</v>
      </c>
      <c r="G5712" s="17">
        <v>2.6028226E7</v>
      </c>
      <c r="H5712" s="17">
        <v>3.4335387E7</v>
      </c>
    </row>
    <row r="5713">
      <c r="A5713" s="7" t="s">
        <v>12062</v>
      </c>
      <c r="B5713" s="17" t="s">
        <v>12063</v>
      </c>
      <c r="C5713" s="17">
        <v>29.0</v>
      </c>
      <c r="D5713" s="17">
        <v>2.088367352E7</v>
      </c>
      <c r="E5713" s="17">
        <v>5913548.0</v>
      </c>
      <c r="F5713" s="17">
        <v>1.3180657E7</v>
      </c>
      <c r="G5713" s="17">
        <v>1.9310937E7</v>
      </c>
      <c r="H5713" s="17">
        <v>4.7039316E7</v>
      </c>
    </row>
    <row r="5714">
      <c r="A5714" s="7" t="s">
        <v>12064</v>
      </c>
      <c r="B5714" s="17" t="s">
        <v>12065</v>
      </c>
      <c r="C5714" s="17">
        <v>8411.0</v>
      </c>
      <c r="D5714" s="17">
        <v>1.414579424E7</v>
      </c>
      <c r="E5714" s="17">
        <v>5664406.0</v>
      </c>
      <c r="F5714" s="17">
        <v>9203015.0</v>
      </c>
      <c r="G5714" s="17">
        <v>1.6031593E7</v>
      </c>
      <c r="H5714" s="17">
        <v>2.7757242E7</v>
      </c>
    </row>
    <row r="5715">
      <c r="A5715" s="7" t="s">
        <v>12066</v>
      </c>
      <c r="B5715" s="17" t="s">
        <v>12067</v>
      </c>
      <c r="C5715" s="17">
        <v>86.0</v>
      </c>
      <c r="D5715" s="17">
        <v>1.281270599E7</v>
      </c>
      <c r="E5715" s="17">
        <v>4197334.0</v>
      </c>
      <c r="F5715" s="17">
        <v>7857133.0</v>
      </c>
      <c r="G5715" s="17">
        <v>1.6455313E7</v>
      </c>
      <c r="H5715" s="17">
        <v>2.6095174E7</v>
      </c>
    </row>
    <row r="5716">
      <c r="A5716" s="7" t="s">
        <v>12068</v>
      </c>
      <c r="B5716" s="17" t="s">
        <v>12069</v>
      </c>
      <c r="C5716" s="17">
        <v>158.0</v>
      </c>
      <c r="D5716" s="17">
        <v>3.618876428E7</v>
      </c>
      <c r="E5716" s="17">
        <v>6298118.0</v>
      </c>
      <c r="F5716" s="17">
        <v>1.1492643E7</v>
      </c>
      <c r="G5716" s="17">
        <v>3.64709E7</v>
      </c>
      <c r="H5716" s="17">
        <v>8.4417011E7</v>
      </c>
    </row>
    <row r="5717">
      <c r="A5717" s="7" t="s">
        <v>12070</v>
      </c>
      <c r="B5717" s="17" t="s">
        <v>12071</v>
      </c>
      <c r="C5717" s="17">
        <v>95.0</v>
      </c>
      <c r="D5717" s="17">
        <v>8.262837006E7</v>
      </c>
      <c r="E5717" s="17">
        <v>6802003.0</v>
      </c>
      <c r="F5717" s="17">
        <v>1.3117602E7</v>
      </c>
      <c r="G5717" s="17">
        <v>1.68456299E8</v>
      </c>
      <c r="H5717" s="17">
        <v>2.5393495E8</v>
      </c>
    </row>
    <row r="5718">
      <c r="A5718" s="7" t="s">
        <v>12072</v>
      </c>
      <c r="B5718" s="17" t="s">
        <v>12073</v>
      </c>
      <c r="C5718" s="17">
        <v>1334.0</v>
      </c>
      <c r="D5718" s="17">
        <v>1.970345218E7</v>
      </c>
      <c r="E5718" s="17">
        <v>5305444.0</v>
      </c>
      <c r="F5718" s="17">
        <v>9098118.0</v>
      </c>
      <c r="G5718" s="17">
        <v>1.9584797E7</v>
      </c>
      <c r="H5718" s="17">
        <v>5.1659207E7</v>
      </c>
    </row>
    <row r="5719">
      <c r="A5719" s="7" t="s">
        <v>12074</v>
      </c>
      <c r="B5719" s="17" t="s">
        <v>12075</v>
      </c>
      <c r="C5719" s="17">
        <v>57.0</v>
      </c>
      <c r="D5719" s="17">
        <v>1.720293696E7</v>
      </c>
      <c r="E5719" s="17">
        <v>6875012.0</v>
      </c>
      <c r="F5719" s="17">
        <v>1.1009063E7</v>
      </c>
      <c r="G5719" s="17">
        <v>2.0512748E7</v>
      </c>
      <c r="H5719" s="17">
        <v>3.6540963E7</v>
      </c>
    </row>
    <row r="5720">
      <c r="A5720" s="7" t="s">
        <v>12076</v>
      </c>
      <c r="B5720" s="17" t="s">
        <v>12077</v>
      </c>
      <c r="C5720" s="17">
        <v>35.0</v>
      </c>
      <c r="D5720" s="17">
        <v>1.271727694E7</v>
      </c>
      <c r="E5720" s="17">
        <v>3954518.0</v>
      </c>
      <c r="F5720" s="17">
        <v>1.0218685E7</v>
      </c>
      <c r="G5720" s="17">
        <v>1.6799E7</v>
      </c>
      <c r="H5720" s="17">
        <v>2.2826971E7</v>
      </c>
    </row>
    <row r="5721">
      <c r="A5721" s="7" t="s">
        <v>12078</v>
      </c>
      <c r="B5721" s="17" t="s">
        <v>12079</v>
      </c>
      <c r="C5721" s="17">
        <v>854.0</v>
      </c>
      <c r="D5721" s="17">
        <v>1.187333306E7</v>
      </c>
      <c r="E5721" s="17">
        <v>5965189.0</v>
      </c>
      <c r="F5721" s="17">
        <v>8426540.0</v>
      </c>
      <c r="G5721" s="17">
        <v>1.308656E7</v>
      </c>
      <c r="H5721" s="17">
        <v>2.1558508E7</v>
      </c>
    </row>
    <row r="5722">
      <c r="A5722" s="7" t="s">
        <v>12080</v>
      </c>
      <c r="B5722" s="17" t="s">
        <v>12081</v>
      </c>
      <c r="C5722" s="17">
        <v>260.0</v>
      </c>
      <c r="D5722" s="17">
        <v>1.341964206E7</v>
      </c>
      <c r="E5722" s="17">
        <v>6226039.0</v>
      </c>
      <c r="F5722" s="17">
        <v>9042950.0</v>
      </c>
      <c r="G5722" s="17">
        <v>1.71607E7</v>
      </c>
      <c r="H5722" s="17">
        <v>2.5420264E7</v>
      </c>
    </row>
    <row r="5723">
      <c r="A5723" s="7" t="s">
        <v>12082</v>
      </c>
      <c r="B5723" s="17" t="s">
        <v>12083</v>
      </c>
      <c r="C5723" s="17">
        <v>1502.0</v>
      </c>
      <c r="D5723" s="17">
        <v>1.495128048E7</v>
      </c>
      <c r="E5723" s="17">
        <v>6546009.0</v>
      </c>
      <c r="F5723" s="17">
        <v>1.0306921E7</v>
      </c>
      <c r="G5723" s="17">
        <v>1.6387651E7</v>
      </c>
      <c r="H5723" s="17">
        <v>2.69881E7</v>
      </c>
    </row>
    <row r="5724">
      <c r="A5724" s="7" t="s">
        <v>12084</v>
      </c>
      <c r="B5724" s="17" t="s">
        <v>12085</v>
      </c>
      <c r="C5724" s="17">
        <v>331.0</v>
      </c>
      <c r="D5724" s="17">
        <v>1.24163341E7</v>
      </c>
      <c r="E5724" s="17">
        <v>5806087.0</v>
      </c>
      <c r="F5724" s="17">
        <v>8395000.0</v>
      </c>
      <c r="G5724" s="17">
        <v>1.326885E7</v>
      </c>
      <c r="H5724" s="17">
        <v>2.1053195E7</v>
      </c>
    </row>
    <row r="5725">
      <c r="A5725" s="7" t="s">
        <v>12086</v>
      </c>
      <c r="B5725" s="17" t="s">
        <v>12087</v>
      </c>
      <c r="C5725" s="17">
        <v>26.0</v>
      </c>
      <c r="D5725" s="17">
        <v>1.654928935E7</v>
      </c>
      <c r="E5725" s="17">
        <v>5306867.0</v>
      </c>
      <c r="F5725" s="17">
        <v>9944449.0</v>
      </c>
      <c r="G5725" s="17">
        <v>1.7880843E7</v>
      </c>
      <c r="H5725" s="17">
        <v>3.326606E7</v>
      </c>
    </row>
    <row r="5726">
      <c r="A5726" s="7" t="s">
        <v>12088</v>
      </c>
      <c r="B5726" s="17" t="s">
        <v>12089</v>
      </c>
      <c r="C5726" s="17">
        <v>248.0</v>
      </c>
      <c r="D5726" s="17">
        <v>1.81529855E7</v>
      </c>
      <c r="E5726" s="17">
        <v>7275700.0</v>
      </c>
      <c r="F5726" s="17">
        <v>1.3036698E7</v>
      </c>
      <c r="G5726" s="17">
        <v>2.0382063E7</v>
      </c>
      <c r="H5726" s="17">
        <v>3.9090688E7</v>
      </c>
    </row>
    <row r="5727">
      <c r="A5727" s="7" t="s">
        <v>12090</v>
      </c>
      <c r="B5727" s="17" t="s">
        <v>12091</v>
      </c>
      <c r="C5727" s="17">
        <v>86.0</v>
      </c>
      <c r="D5727" s="17">
        <v>1.150365387E7</v>
      </c>
      <c r="E5727" s="17">
        <v>7233950.0</v>
      </c>
      <c r="F5727" s="17">
        <v>9613120.0</v>
      </c>
      <c r="G5727" s="17">
        <v>1.2588815E7</v>
      </c>
      <c r="H5727" s="17">
        <v>1.989003E7</v>
      </c>
    </row>
    <row r="5728">
      <c r="A5728" s="7" t="s">
        <v>12092</v>
      </c>
      <c r="B5728" s="17" t="s">
        <v>12093</v>
      </c>
      <c r="C5728" s="17">
        <v>497.0</v>
      </c>
      <c r="D5728" s="17">
        <v>2.127482346E7</v>
      </c>
      <c r="E5728" s="17">
        <v>6909007.0</v>
      </c>
      <c r="F5728" s="17">
        <v>1.1293919E7</v>
      </c>
      <c r="G5728" s="17">
        <v>2.5848628E7</v>
      </c>
      <c r="H5728" s="17">
        <v>4.2519647E7</v>
      </c>
    </row>
    <row r="5729">
      <c r="A5729" s="7" t="s">
        <v>12094</v>
      </c>
      <c r="B5729" s="17" t="s">
        <v>12095</v>
      </c>
      <c r="C5729" s="17">
        <v>565.0</v>
      </c>
      <c r="D5729" s="17">
        <v>1.306065941E7</v>
      </c>
      <c r="E5729" s="17">
        <v>6564312.0</v>
      </c>
      <c r="F5729" s="17">
        <v>9488379.0</v>
      </c>
      <c r="G5729" s="17">
        <v>1.4232431E7</v>
      </c>
      <c r="H5729" s="17">
        <v>2.3351658E7</v>
      </c>
    </row>
    <row r="5730">
      <c r="A5730" s="7" t="s">
        <v>12096</v>
      </c>
      <c r="B5730" s="17" t="s">
        <v>12097</v>
      </c>
      <c r="C5730" s="17">
        <v>31.0</v>
      </c>
      <c r="D5730" s="17">
        <v>2.297414061E7</v>
      </c>
      <c r="E5730" s="17">
        <v>7379824.0</v>
      </c>
      <c r="F5730" s="17">
        <v>1.5946745E7</v>
      </c>
      <c r="G5730" s="17">
        <v>2.4227618E7</v>
      </c>
      <c r="H5730" s="17">
        <v>4.2487025E7</v>
      </c>
    </row>
    <row r="5731">
      <c r="A5731" s="7" t="s">
        <v>12098</v>
      </c>
      <c r="B5731" s="17" t="s">
        <v>12099</v>
      </c>
      <c r="C5731" s="17">
        <v>481.0</v>
      </c>
      <c r="D5731" s="17">
        <v>3.016918683E7</v>
      </c>
      <c r="E5731" s="17">
        <v>8468340.0</v>
      </c>
      <c r="F5731" s="17">
        <v>1.5146486E7</v>
      </c>
      <c r="G5731" s="17">
        <v>2.59372E7</v>
      </c>
      <c r="H5731" s="17">
        <v>6.4860416E7</v>
      </c>
    </row>
    <row r="5732">
      <c r="A5732" s="7" t="s">
        <v>12100</v>
      </c>
      <c r="B5732" s="17" t="s">
        <v>12101</v>
      </c>
      <c r="C5732" s="17">
        <v>191.0</v>
      </c>
      <c r="D5732" s="17">
        <v>2.474163592E7</v>
      </c>
      <c r="E5732" s="17">
        <v>7712496.0</v>
      </c>
      <c r="F5732" s="17">
        <v>1.1035815E7</v>
      </c>
      <c r="G5732" s="17">
        <v>2.0180101E7</v>
      </c>
      <c r="H5732" s="17">
        <v>5.4961882E7</v>
      </c>
    </row>
    <row r="5733">
      <c r="A5733" s="7" t="s">
        <v>12102</v>
      </c>
      <c r="B5733" s="17" t="s">
        <v>12103</v>
      </c>
      <c r="C5733" s="17">
        <v>1188.0</v>
      </c>
      <c r="D5733" s="17">
        <v>2.29638762E7</v>
      </c>
      <c r="E5733" s="17">
        <v>6844595.0</v>
      </c>
      <c r="F5733" s="17">
        <v>1.0747912E7</v>
      </c>
      <c r="G5733" s="17">
        <v>1.8391286E7</v>
      </c>
      <c r="H5733" s="17">
        <v>4.616837E7</v>
      </c>
    </row>
    <row r="5734">
      <c r="A5734" s="7" t="s">
        <v>12104</v>
      </c>
      <c r="B5734" s="17" t="s">
        <v>12105</v>
      </c>
      <c r="C5734" s="17">
        <v>279.0</v>
      </c>
      <c r="D5734" s="17">
        <v>3.258877134E7</v>
      </c>
      <c r="E5734" s="17">
        <v>7116720.0</v>
      </c>
      <c r="F5734" s="17">
        <v>1.1570549E7</v>
      </c>
      <c r="G5734" s="17">
        <v>4.7532423E7</v>
      </c>
      <c r="H5734" s="17">
        <v>8.3055886E7</v>
      </c>
    </row>
    <row r="5735">
      <c r="A5735" s="7" t="s">
        <v>12106</v>
      </c>
      <c r="B5735" s="17" t="s">
        <v>12107</v>
      </c>
      <c r="C5735" s="17">
        <v>189.0</v>
      </c>
      <c r="D5735" s="17">
        <v>1.457315422E7</v>
      </c>
      <c r="E5735" s="17">
        <v>5748877.0</v>
      </c>
      <c r="F5735" s="17">
        <v>9100261.0</v>
      </c>
      <c r="G5735" s="17">
        <v>1.3635707E7</v>
      </c>
      <c r="H5735" s="17">
        <v>2.7832045E7</v>
      </c>
    </row>
    <row r="5736">
      <c r="A5736" s="7" t="s">
        <v>12108</v>
      </c>
      <c r="B5736" s="17" t="s">
        <v>12109</v>
      </c>
      <c r="C5736" s="17">
        <v>164.0</v>
      </c>
      <c r="D5736" s="17">
        <v>1.602236288E7</v>
      </c>
      <c r="E5736" s="17">
        <v>7394318.0</v>
      </c>
      <c r="F5736" s="17">
        <v>1.1006442E7</v>
      </c>
      <c r="G5736" s="17">
        <v>1.8971229E7</v>
      </c>
      <c r="H5736" s="17">
        <v>3.2085646E7</v>
      </c>
    </row>
    <row r="5737">
      <c r="A5737" s="7" t="s">
        <v>12110</v>
      </c>
      <c r="B5737" s="17" t="s">
        <v>12111</v>
      </c>
      <c r="C5737" s="17">
        <v>402.0</v>
      </c>
      <c r="D5737" s="17">
        <v>1.587760275E7</v>
      </c>
      <c r="E5737" s="17">
        <v>6456595.0</v>
      </c>
      <c r="F5737" s="17">
        <v>9826900.0</v>
      </c>
      <c r="G5737" s="17">
        <v>1.6222606E7</v>
      </c>
      <c r="H5737" s="17">
        <v>3.2878864E7</v>
      </c>
    </row>
    <row r="5738">
      <c r="A5738" s="7" t="s">
        <v>12112</v>
      </c>
      <c r="B5738" s="17" t="s">
        <v>12113</v>
      </c>
      <c r="C5738" s="17">
        <v>3261.0</v>
      </c>
      <c r="D5738" s="17">
        <v>8979242.27</v>
      </c>
      <c r="E5738" s="17">
        <v>5591511.0</v>
      </c>
      <c r="F5738" s="17">
        <v>7351292.0</v>
      </c>
      <c r="G5738" s="17">
        <v>1.0288874E7</v>
      </c>
      <c r="H5738" s="17">
        <v>1.46114E7</v>
      </c>
    </row>
    <row r="5739">
      <c r="A5739" s="7" t="s">
        <v>12114</v>
      </c>
      <c r="B5739" s="17" t="s">
        <v>12115</v>
      </c>
      <c r="C5739" s="17">
        <v>4199.0</v>
      </c>
      <c r="D5739" s="17">
        <v>8959153.928</v>
      </c>
      <c r="E5739" s="17">
        <v>5673690.0</v>
      </c>
      <c r="F5739" s="17">
        <v>7518030.0</v>
      </c>
      <c r="G5739" s="17">
        <v>1.0378681E7</v>
      </c>
      <c r="H5739" s="17">
        <v>1.4472106E7</v>
      </c>
    </row>
    <row r="5740">
      <c r="A5740" s="7" t="s">
        <v>12116</v>
      </c>
      <c r="B5740" s="17" t="s">
        <v>12117</v>
      </c>
      <c r="C5740" s="17">
        <v>4378.0</v>
      </c>
      <c r="D5740" s="17">
        <v>8735914.47</v>
      </c>
      <c r="E5740" s="17">
        <v>5619200.0</v>
      </c>
      <c r="F5740" s="17">
        <v>7292754.0</v>
      </c>
      <c r="G5740" s="17">
        <v>9873059.0</v>
      </c>
      <c r="H5740" s="17">
        <v>1.361419E7</v>
      </c>
    </row>
    <row r="5741">
      <c r="A5741" s="7" t="s">
        <v>12120</v>
      </c>
      <c r="B5741" s="17" t="s">
        <v>12121</v>
      </c>
      <c r="C5741" s="17">
        <v>1532.0</v>
      </c>
      <c r="D5741" s="17">
        <v>8339437.077</v>
      </c>
      <c r="E5741" s="17">
        <v>5399829.0</v>
      </c>
      <c r="F5741" s="17">
        <v>7027924.0</v>
      </c>
      <c r="G5741" s="17">
        <v>9637025.0</v>
      </c>
      <c r="H5741" s="17">
        <v>1.3245815E7</v>
      </c>
    </row>
    <row r="5742">
      <c r="A5742" s="7" t="s">
        <v>12122</v>
      </c>
      <c r="B5742" s="17" t="s">
        <v>12123</v>
      </c>
      <c r="C5742" s="17">
        <v>122.0</v>
      </c>
      <c r="D5742" s="17">
        <v>1.011153828E7</v>
      </c>
      <c r="E5742" s="17">
        <v>5807220.0</v>
      </c>
      <c r="F5742" s="17">
        <v>7180653.0</v>
      </c>
      <c r="G5742" s="17">
        <v>1.0677766E7</v>
      </c>
      <c r="H5742" s="17">
        <v>1.5460991E7</v>
      </c>
    </row>
    <row r="5743">
      <c r="A5743" s="7" t="s">
        <v>12124</v>
      </c>
      <c r="B5743" s="17" t="s">
        <v>12125</v>
      </c>
      <c r="C5743" s="17">
        <v>504.0</v>
      </c>
      <c r="D5743" s="17">
        <v>1.268458803E7</v>
      </c>
      <c r="E5743" s="17">
        <v>4848622.0</v>
      </c>
      <c r="F5743" s="17">
        <v>8064328.0</v>
      </c>
      <c r="G5743" s="17">
        <v>1.622906E7</v>
      </c>
      <c r="H5743" s="17">
        <v>2.51834E7</v>
      </c>
    </row>
    <row r="5744">
      <c r="A5744" s="7" t="s">
        <v>12126</v>
      </c>
      <c r="B5744" s="17" t="s">
        <v>12127</v>
      </c>
      <c r="C5744" s="17">
        <v>22.0</v>
      </c>
      <c r="D5744" s="17">
        <v>2.050718E7</v>
      </c>
      <c r="E5744" s="17">
        <v>7036121.0</v>
      </c>
      <c r="F5744" s="17">
        <v>8763305.0</v>
      </c>
      <c r="G5744" s="17">
        <v>1.88692E7</v>
      </c>
      <c r="H5744" s="17">
        <v>2.20968E7</v>
      </c>
    </row>
    <row r="5745">
      <c r="A5745" s="7" t="s">
        <v>12130</v>
      </c>
      <c r="B5745" s="17" t="s">
        <v>12131</v>
      </c>
      <c r="C5745" s="17">
        <v>2127.0</v>
      </c>
      <c r="D5745" s="17">
        <v>9082667.315</v>
      </c>
      <c r="E5745" s="17">
        <v>5793203.0</v>
      </c>
      <c r="F5745" s="17">
        <v>7457000.0</v>
      </c>
      <c r="G5745" s="17">
        <v>1.1099157E7</v>
      </c>
      <c r="H5745" s="17">
        <v>1.4571704E7</v>
      </c>
    </row>
    <row r="5746">
      <c r="A5746" s="7" t="s">
        <v>12132</v>
      </c>
      <c r="B5746" s="17" t="s">
        <v>12135</v>
      </c>
      <c r="C5746" s="17">
        <v>4456.0</v>
      </c>
      <c r="D5746" s="17">
        <v>8867859.652</v>
      </c>
      <c r="E5746" s="17">
        <v>5509749.0</v>
      </c>
      <c r="F5746" s="17">
        <v>7318000.0</v>
      </c>
      <c r="G5746" s="17">
        <v>1.013048E7</v>
      </c>
      <c r="H5746" s="17">
        <v>1.4280692E7</v>
      </c>
    </row>
    <row r="5747">
      <c r="A5747" s="7" t="s">
        <v>12136</v>
      </c>
      <c r="B5747" s="17" t="s">
        <v>12137</v>
      </c>
      <c r="C5747" s="17">
        <v>126.0</v>
      </c>
      <c r="D5747" s="17">
        <v>1.580018732E7</v>
      </c>
      <c r="E5747" s="17">
        <v>5891861.0</v>
      </c>
      <c r="F5747" s="17">
        <v>1.2608344E7</v>
      </c>
      <c r="G5747" s="17">
        <v>1.6659325E7</v>
      </c>
      <c r="H5747" s="17">
        <v>2.5855519E7</v>
      </c>
    </row>
    <row r="5748">
      <c r="A5748" s="7" t="s">
        <v>12138</v>
      </c>
      <c r="B5748" s="17" t="s">
        <v>12139</v>
      </c>
      <c r="C5748" s="17">
        <v>2185.0</v>
      </c>
      <c r="D5748" s="17">
        <v>1.108036525E7</v>
      </c>
      <c r="E5748" s="17">
        <v>5679782.0</v>
      </c>
      <c r="F5748" s="17">
        <v>8377504.0</v>
      </c>
      <c r="G5748" s="17">
        <v>1.2444744E7</v>
      </c>
      <c r="H5748" s="17">
        <v>1.8440005E7</v>
      </c>
    </row>
    <row r="5749">
      <c r="A5749" s="7" t="s">
        <v>12142</v>
      </c>
      <c r="B5749" s="17" t="s">
        <v>12143</v>
      </c>
      <c r="C5749" s="17">
        <v>158.0</v>
      </c>
      <c r="D5749" s="17">
        <v>2.279452486E7</v>
      </c>
      <c r="E5749" s="17">
        <v>6309321.0</v>
      </c>
      <c r="F5749" s="17">
        <v>9214075.0</v>
      </c>
      <c r="G5749" s="17">
        <v>2.2698842E7</v>
      </c>
      <c r="H5749" s="17">
        <v>6.1294082E7</v>
      </c>
    </row>
    <row r="5750">
      <c r="A5750" s="7" t="s">
        <v>12144</v>
      </c>
      <c r="B5750" s="17" t="s">
        <v>650</v>
      </c>
      <c r="C5750" s="17">
        <v>138.0</v>
      </c>
      <c r="D5750" s="17">
        <v>2.491753341E7</v>
      </c>
      <c r="E5750" s="17">
        <v>4484126.0</v>
      </c>
      <c r="F5750" s="17">
        <v>1.1173069E7</v>
      </c>
      <c r="G5750" s="17">
        <v>2.9176548E7</v>
      </c>
      <c r="H5750" s="17">
        <v>6.8279061E7</v>
      </c>
    </row>
    <row r="5751">
      <c r="A5751" s="7" t="s">
        <v>12145</v>
      </c>
      <c r="B5751" s="17" t="s">
        <v>12146</v>
      </c>
      <c r="C5751" s="17">
        <v>22.0</v>
      </c>
      <c r="D5751" s="17">
        <v>1.943408586E7</v>
      </c>
      <c r="E5751" s="17">
        <v>4778589.0</v>
      </c>
      <c r="F5751" s="17">
        <v>1.0438818E7</v>
      </c>
      <c r="G5751" s="17">
        <v>2.149418E7</v>
      </c>
      <c r="H5751" s="17">
        <v>4.7607451E7</v>
      </c>
    </row>
    <row r="5752">
      <c r="A5752" s="7" t="s">
        <v>12147</v>
      </c>
      <c r="B5752" s="17" t="s">
        <v>12148</v>
      </c>
      <c r="C5752" s="17">
        <v>516.0</v>
      </c>
      <c r="D5752" s="17">
        <v>1.364615546E7</v>
      </c>
      <c r="E5752" s="17">
        <v>5899420.0</v>
      </c>
      <c r="F5752" s="17">
        <v>8916400.0</v>
      </c>
      <c r="G5752" s="17">
        <v>1.4493251E7</v>
      </c>
      <c r="H5752" s="17">
        <v>2.5487155E7</v>
      </c>
    </row>
    <row r="5753">
      <c r="A5753" s="7" t="s">
        <v>12149</v>
      </c>
      <c r="B5753" s="17" t="s">
        <v>12150</v>
      </c>
      <c r="C5753" s="17">
        <v>47.0</v>
      </c>
      <c r="D5753" s="17">
        <v>1.2108404E7</v>
      </c>
      <c r="E5753" s="17">
        <v>6677844.0</v>
      </c>
      <c r="F5753" s="17">
        <v>9156911.0</v>
      </c>
      <c r="G5753" s="17">
        <v>1.3536181E7</v>
      </c>
      <c r="H5753" s="17">
        <v>2.3150569E7</v>
      </c>
    </row>
    <row r="5754">
      <c r="A5754" s="7" t="s">
        <v>12151</v>
      </c>
      <c r="B5754" s="17" t="s">
        <v>12152</v>
      </c>
      <c r="C5754" s="17">
        <v>1446.0</v>
      </c>
      <c r="D5754" s="17">
        <v>1.404959489E7</v>
      </c>
      <c r="E5754" s="17">
        <v>6070279.0</v>
      </c>
      <c r="F5754" s="17">
        <v>9136515.0</v>
      </c>
      <c r="G5754" s="17">
        <v>1.37644E7</v>
      </c>
      <c r="H5754" s="17">
        <v>2.4636966E7</v>
      </c>
    </row>
    <row r="5755">
      <c r="A5755" s="7" t="s">
        <v>12155</v>
      </c>
      <c r="B5755" s="17" t="s">
        <v>12156</v>
      </c>
      <c r="C5755" s="17">
        <v>1648.0</v>
      </c>
      <c r="D5755" s="17">
        <v>1.280740503E7</v>
      </c>
      <c r="E5755" s="17">
        <v>5614177.0</v>
      </c>
      <c r="F5755" s="17">
        <v>8301607.0</v>
      </c>
      <c r="G5755" s="17">
        <v>1.2285198E7</v>
      </c>
      <c r="H5755" s="17">
        <v>2.1871837E7</v>
      </c>
    </row>
    <row r="5756">
      <c r="A5756" s="7" t="s">
        <v>12157</v>
      </c>
      <c r="B5756" s="17" t="s">
        <v>12158</v>
      </c>
      <c r="C5756" s="17">
        <v>1527.0</v>
      </c>
      <c r="D5756" s="17">
        <v>1.564924346E7</v>
      </c>
      <c r="E5756" s="17">
        <v>6381945.0</v>
      </c>
      <c r="F5756" s="17">
        <v>1.0111166E7</v>
      </c>
      <c r="G5756" s="17">
        <v>1.593298E7</v>
      </c>
      <c r="H5756" s="17">
        <v>3.1876362E7</v>
      </c>
    </row>
    <row r="5757">
      <c r="A5757" s="7" t="s">
        <v>12159</v>
      </c>
      <c r="B5757" s="17" t="s">
        <v>12160</v>
      </c>
      <c r="C5757" s="17">
        <v>23.0</v>
      </c>
      <c r="D5757" s="17">
        <v>1.854388196E7</v>
      </c>
      <c r="E5757" s="17">
        <v>5686074.0</v>
      </c>
      <c r="F5757" s="17">
        <v>9461675.0</v>
      </c>
      <c r="G5757" s="17">
        <v>2.2129234E7</v>
      </c>
      <c r="H5757" s="17">
        <v>4.4867879E7</v>
      </c>
    </row>
    <row r="5758">
      <c r="A5758" s="7" t="s">
        <v>12161</v>
      </c>
      <c r="B5758" s="17" t="s">
        <v>12162</v>
      </c>
      <c r="C5758" s="17">
        <v>45.0</v>
      </c>
      <c r="D5758" s="17">
        <v>2.003825169E7</v>
      </c>
      <c r="E5758" s="17">
        <v>9994755.0</v>
      </c>
      <c r="F5758" s="17">
        <v>1.6056875E7</v>
      </c>
      <c r="G5758" s="17">
        <v>2.2916887E7</v>
      </c>
      <c r="H5758" s="17">
        <v>4.44233E7</v>
      </c>
    </row>
    <row r="5759">
      <c r="A5759" s="7" t="s">
        <v>12163</v>
      </c>
      <c r="B5759" s="17" t="s">
        <v>12164</v>
      </c>
      <c r="C5759" s="17">
        <v>15.0</v>
      </c>
      <c r="D5759" s="17">
        <v>1.7349165E7</v>
      </c>
      <c r="E5759" s="17">
        <v>7481943.0</v>
      </c>
      <c r="F5759" s="17">
        <v>1.0186589E7</v>
      </c>
      <c r="G5759" s="17">
        <v>1.2617836E7</v>
      </c>
      <c r="H5759" s="17">
        <v>1.3740849E7</v>
      </c>
    </row>
    <row r="5760">
      <c r="A5760" s="7" t="s">
        <v>12167</v>
      </c>
      <c r="B5760" s="17" t="s">
        <v>12168</v>
      </c>
      <c r="C5760" s="17">
        <v>17.0</v>
      </c>
      <c r="D5760" s="17">
        <v>1.017280512E7</v>
      </c>
      <c r="E5760" s="17">
        <v>5911900.0</v>
      </c>
      <c r="F5760" s="17">
        <v>8486385.0</v>
      </c>
      <c r="G5760" s="17">
        <v>1.1916031E7</v>
      </c>
      <c r="H5760" s="17">
        <v>1.6639804E7</v>
      </c>
    </row>
    <row r="5761">
      <c r="A5761" s="7" t="s">
        <v>12169</v>
      </c>
      <c r="B5761" s="17" t="s">
        <v>12170</v>
      </c>
      <c r="C5761" s="17">
        <v>135.0</v>
      </c>
      <c r="D5761" s="17">
        <v>2.79894352E7</v>
      </c>
      <c r="E5761" s="17">
        <v>1.0640938E7</v>
      </c>
      <c r="F5761" s="17">
        <v>1.8405915E7</v>
      </c>
      <c r="G5761" s="17">
        <v>3.38528E7</v>
      </c>
      <c r="H5761" s="17">
        <v>6.6561461E7</v>
      </c>
    </row>
    <row r="5762">
      <c r="A5762" s="7" t="s">
        <v>12173</v>
      </c>
      <c r="B5762" s="17" t="s">
        <v>12174</v>
      </c>
      <c r="C5762" s="17">
        <v>322.0</v>
      </c>
      <c r="D5762" s="17">
        <v>2.463445384E7</v>
      </c>
      <c r="E5762" s="17">
        <v>8926527.0</v>
      </c>
      <c r="F5762" s="17">
        <v>1.5911321E7</v>
      </c>
      <c r="G5762" s="17">
        <v>2.9256395E7</v>
      </c>
      <c r="H5762" s="17">
        <v>5.0879972E7</v>
      </c>
    </row>
    <row r="5763">
      <c r="A5763" s="7" t="s">
        <v>12177</v>
      </c>
      <c r="B5763" s="17" t="s">
        <v>12178</v>
      </c>
      <c r="C5763" s="17">
        <v>23980.0</v>
      </c>
      <c r="D5763" s="17">
        <v>9141494.761</v>
      </c>
      <c r="E5763" s="17">
        <v>5535862.0</v>
      </c>
      <c r="F5763" s="17">
        <v>7565000.0</v>
      </c>
      <c r="G5763" s="17">
        <v>1.0722154E7</v>
      </c>
      <c r="H5763" s="17">
        <v>1.5211257E7</v>
      </c>
    </row>
    <row r="5764">
      <c r="A5764" s="7" t="s">
        <v>12179</v>
      </c>
      <c r="B5764" s="17" t="s">
        <v>12180</v>
      </c>
      <c r="C5764" s="17">
        <v>15977.0</v>
      </c>
      <c r="D5764" s="17">
        <v>8973466.018</v>
      </c>
      <c r="E5764" s="17">
        <v>5609119.0</v>
      </c>
      <c r="F5764" s="17">
        <v>7511725.0</v>
      </c>
      <c r="G5764" s="17">
        <v>1.0668341E7</v>
      </c>
      <c r="H5764" s="17">
        <v>1.5025746E7</v>
      </c>
    </row>
    <row r="5765">
      <c r="A5765" s="7" t="s">
        <v>12181</v>
      </c>
      <c r="B5765" s="17" t="s">
        <v>12182</v>
      </c>
      <c r="C5765" s="17">
        <v>15055.0</v>
      </c>
      <c r="D5765" s="17">
        <v>9033710.03</v>
      </c>
      <c r="E5765" s="17">
        <v>5556818.0</v>
      </c>
      <c r="F5765" s="17">
        <v>7580000.0</v>
      </c>
      <c r="G5765" s="17">
        <v>1.0611525E7</v>
      </c>
      <c r="H5765" s="17">
        <v>1.5037805E7</v>
      </c>
    </row>
    <row r="5766">
      <c r="A5766" s="7" t="s">
        <v>12183</v>
      </c>
      <c r="B5766" s="17" t="s">
        <v>12184</v>
      </c>
      <c r="C5766" s="17">
        <v>7553.0</v>
      </c>
      <c r="D5766" s="17">
        <v>9529917.29</v>
      </c>
      <c r="E5766" s="17">
        <v>5833400.0</v>
      </c>
      <c r="F5766" s="17">
        <v>7971598.0</v>
      </c>
      <c r="G5766" s="17">
        <v>1.1048876E7</v>
      </c>
      <c r="H5766" s="17">
        <v>1.5577854E7</v>
      </c>
    </row>
    <row r="5767">
      <c r="A5767" s="7" t="s">
        <v>12185</v>
      </c>
      <c r="B5767" s="17" t="s">
        <v>12186</v>
      </c>
      <c r="C5767" s="17">
        <v>3434.0</v>
      </c>
      <c r="D5767" s="17">
        <v>1.062478767E7</v>
      </c>
      <c r="E5767" s="17">
        <v>5444985.0</v>
      </c>
      <c r="F5767" s="17">
        <v>8087900.0</v>
      </c>
      <c r="G5767" s="17">
        <v>1.2173954E7</v>
      </c>
      <c r="H5767" s="17">
        <v>1.953965E7</v>
      </c>
    </row>
    <row r="5768">
      <c r="A5768" s="7" t="s">
        <v>12187</v>
      </c>
      <c r="B5768" s="17" t="s">
        <v>12188</v>
      </c>
      <c r="C5768" s="17">
        <v>2550.0</v>
      </c>
      <c r="D5768" s="17">
        <v>8924222.331</v>
      </c>
      <c r="E5768" s="17">
        <v>5419363.0</v>
      </c>
      <c r="F5768" s="17">
        <v>7481300.0</v>
      </c>
      <c r="G5768" s="17">
        <v>1.0419848E7</v>
      </c>
      <c r="H5768" s="17">
        <v>1.476524E7</v>
      </c>
    </row>
    <row r="5769">
      <c r="A5769" s="7" t="s">
        <v>12189</v>
      </c>
      <c r="B5769" s="17" t="s">
        <v>12190</v>
      </c>
      <c r="C5769" s="17">
        <v>7340.0</v>
      </c>
      <c r="D5769" s="17">
        <v>9178116.54</v>
      </c>
      <c r="E5769" s="17">
        <v>5562378.0</v>
      </c>
      <c r="F5769" s="17">
        <v>7782110.0</v>
      </c>
      <c r="G5769" s="17">
        <v>1.1051913E7</v>
      </c>
      <c r="H5769" s="17">
        <v>1.5454128E7</v>
      </c>
    </row>
    <row r="5770">
      <c r="A5770" s="7" t="s">
        <v>12191</v>
      </c>
      <c r="B5770" s="17" t="s">
        <v>12192</v>
      </c>
      <c r="C5770" s="17">
        <v>11549.0</v>
      </c>
      <c r="D5770" s="17">
        <v>9557854.058</v>
      </c>
      <c r="E5770" s="17">
        <v>5363900.0</v>
      </c>
      <c r="F5770" s="17">
        <v>7731754.0</v>
      </c>
      <c r="G5770" s="17">
        <v>1.1365176E7</v>
      </c>
      <c r="H5770" s="17">
        <v>1.6210056E7</v>
      </c>
    </row>
    <row r="5771">
      <c r="A5771" s="7" t="s">
        <v>12193</v>
      </c>
      <c r="B5771" s="17" t="s">
        <v>12194</v>
      </c>
      <c r="C5771" s="17">
        <v>25.0</v>
      </c>
      <c r="D5771" s="17">
        <v>1.544943816E7</v>
      </c>
      <c r="E5771" s="17">
        <v>5301627.0</v>
      </c>
      <c r="F5771" s="17">
        <v>7764577.0</v>
      </c>
      <c r="G5771" s="17">
        <v>1.5545027E7</v>
      </c>
      <c r="H5771" s="17">
        <v>2.4667772E7</v>
      </c>
    </row>
    <row r="5772">
      <c r="A5772" s="7" t="s">
        <v>12195</v>
      </c>
      <c r="B5772" s="17" t="s">
        <v>12196</v>
      </c>
      <c r="C5772" s="17">
        <v>199.0</v>
      </c>
      <c r="D5772" s="17">
        <v>1.254077862E7</v>
      </c>
      <c r="E5772" s="17">
        <v>6474937.0</v>
      </c>
      <c r="F5772" s="17">
        <v>1.1433882E7</v>
      </c>
      <c r="G5772" s="17">
        <v>1.67553E7</v>
      </c>
      <c r="H5772" s="17">
        <v>1.9524806E7</v>
      </c>
    </row>
    <row r="5773">
      <c r="A5773" s="7" t="s">
        <v>12197</v>
      </c>
      <c r="B5773" s="17" t="s">
        <v>12198</v>
      </c>
      <c r="C5773" s="17">
        <v>34.0</v>
      </c>
      <c r="D5773" s="17">
        <v>9483952.824</v>
      </c>
      <c r="E5773" s="17">
        <v>5017024.0</v>
      </c>
      <c r="F5773" s="17">
        <v>8122037.0</v>
      </c>
      <c r="G5773" s="17">
        <v>1.3293078E7</v>
      </c>
      <c r="H5773" s="17">
        <v>1.6051899E7</v>
      </c>
    </row>
    <row r="5774">
      <c r="A5774" s="7" t="s">
        <v>12199</v>
      </c>
      <c r="B5774" s="17" t="s">
        <v>12201</v>
      </c>
      <c r="C5774" s="17">
        <v>286.0</v>
      </c>
      <c r="D5774" s="17">
        <v>1.033765545E7</v>
      </c>
      <c r="E5774" s="17">
        <v>5430947.0</v>
      </c>
      <c r="F5774" s="17">
        <v>7593652.0</v>
      </c>
      <c r="G5774" s="17">
        <v>1.0757029E7</v>
      </c>
      <c r="H5774" s="17">
        <v>1.8639101E7</v>
      </c>
    </row>
    <row r="5775">
      <c r="A5775" s="7" t="s">
        <v>12203</v>
      </c>
      <c r="B5775" s="17" t="s">
        <v>12204</v>
      </c>
      <c r="C5775" s="17">
        <v>72.0</v>
      </c>
      <c r="D5775" s="17">
        <v>1.216575408E7</v>
      </c>
      <c r="E5775" s="17">
        <v>5821429.0</v>
      </c>
      <c r="F5775" s="17">
        <v>7470033.0</v>
      </c>
      <c r="G5775" s="17">
        <v>1.1356532E7</v>
      </c>
      <c r="H5775" s="17">
        <v>2.4215659E7</v>
      </c>
    </row>
    <row r="5776">
      <c r="A5776" s="7" t="s">
        <v>12205</v>
      </c>
      <c r="B5776" s="17" t="s">
        <v>12206</v>
      </c>
      <c r="C5776" s="17">
        <v>52.0</v>
      </c>
      <c r="D5776" s="17">
        <v>1.127636333E7</v>
      </c>
      <c r="E5776" s="17">
        <v>5629944.0</v>
      </c>
      <c r="F5776" s="17">
        <v>7494102.0</v>
      </c>
      <c r="G5776" s="17">
        <v>1.1766567E7</v>
      </c>
      <c r="H5776" s="17">
        <v>2.1123026E7</v>
      </c>
    </row>
    <row r="5777">
      <c r="A5777" s="7" t="s">
        <v>12207</v>
      </c>
      <c r="B5777" s="17" t="s">
        <v>12208</v>
      </c>
      <c r="C5777" s="17">
        <v>17.0</v>
      </c>
      <c r="D5777" s="17">
        <v>1.105330429E7</v>
      </c>
      <c r="E5777" s="17">
        <v>5299825.0</v>
      </c>
      <c r="F5777" s="17">
        <v>6623298.0</v>
      </c>
      <c r="G5777" s="17">
        <v>7471093.0</v>
      </c>
      <c r="H5777" s="17">
        <v>3.1274584E7</v>
      </c>
    </row>
    <row r="5778">
      <c r="A5778" s="7" t="s">
        <v>12209</v>
      </c>
      <c r="B5778" s="17" t="s">
        <v>12210</v>
      </c>
      <c r="C5778" s="17">
        <v>39.0</v>
      </c>
      <c r="D5778" s="17">
        <v>8888253.154</v>
      </c>
      <c r="E5778" s="17">
        <v>5630600.0</v>
      </c>
      <c r="F5778" s="17">
        <v>7623100.0</v>
      </c>
      <c r="G5778" s="17">
        <v>1.0583E7</v>
      </c>
      <c r="H5778" s="17">
        <v>1.5859681E7</v>
      </c>
    </row>
    <row r="5779">
      <c r="A5779" s="7" t="s">
        <v>12211</v>
      </c>
      <c r="B5779" s="17" t="s">
        <v>12212</v>
      </c>
      <c r="C5779" s="17">
        <v>206.0</v>
      </c>
      <c r="D5779" s="17">
        <v>1.421920808E7</v>
      </c>
      <c r="E5779" s="17">
        <v>5736157.0</v>
      </c>
      <c r="F5779" s="17">
        <v>8335458.0</v>
      </c>
      <c r="G5779" s="17">
        <v>1.2896236E7</v>
      </c>
      <c r="H5779" s="17">
        <v>2.7800625E7</v>
      </c>
    </row>
    <row r="5780">
      <c r="A5780" s="7" t="s">
        <v>12213</v>
      </c>
      <c r="B5780" s="17" t="s">
        <v>12214</v>
      </c>
      <c r="C5780" s="17">
        <v>139.0</v>
      </c>
      <c r="D5780" s="17">
        <v>9793623.439</v>
      </c>
      <c r="E5780" s="17">
        <v>5246235.0</v>
      </c>
      <c r="F5780" s="17">
        <v>7597511.0</v>
      </c>
      <c r="G5780" s="17">
        <v>1.1100525E7</v>
      </c>
      <c r="H5780" s="17">
        <v>1.3623131E7</v>
      </c>
    </row>
    <row r="5781">
      <c r="A5781" s="7" t="s">
        <v>12215</v>
      </c>
      <c r="B5781" s="17" t="s">
        <v>12216</v>
      </c>
      <c r="C5781" s="17">
        <v>2069.0</v>
      </c>
      <c r="D5781" s="17">
        <v>1.032957715E7</v>
      </c>
      <c r="E5781" s="17">
        <v>5744670.0</v>
      </c>
      <c r="F5781" s="17">
        <v>8377685.0</v>
      </c>
      <c r="G5781" s="17">
        <v>1.2880016E7</v>
      </c>
      <c r="H5781" s="17">
        <v>1.8705395E7</v>
      </c>
    </row>
    <row r="5782">
      <c r="A5782" s="7" t="s">
        <v>12217</v>
      </c>
      <c r="B5782" s="17" t="s">
        <v>12218</v>
      </c>
      <c r="C5782" s="17">
        <v>4050.0</v>
      </c>
      <c r="D5782" s="17">
        <v>9005665.871</v>
      </c>
      <c r="E5782" s="17">
        <v>5481618.0</v>
      </c>
      <c r="F5782" s="17">
        <v>7508872.0</v>
      </c>
      <c r="G5782" s="17">
        <v>1.0714151E7</v>
      </c>
      <c r="H5782" s="17">
        <v>1.5432163E7</v>
      </c>
    </row>
    <row r="5783">
      <c r="A5783" s="7" t="s">
        <v>12219</v>
      </c>
      <c r="B5783" s="17" t="s">
        <v>12220</v>
      </c>
      <c r="C5783" s="17">
        <v>1154.0</v>
      </c>
      <c r="D5783" s="17">
        <v>9686459.536</v>
      </c>
      <c r="E5783" s="17">
        <v>6032100.0</v>
      </c>
      <c r="F5783" s="17">
        <v>8011299.0</v>
      </c>
      <c r="G5783" s="17">
        <v>1.1244643E7</v>
      </c>
      <c r="H5783" s="17">
        <v>1.6459013E7</v>
      </c>
    </row>
    <row r="5784">
      <c r="A5784" s="7" t="s">
        <v>12221</v>
      </c>
      <c r="B5784" s="17" t="s">
        <v>12222</v>
      </c>
      <c r="C5784" s="17">
        <v>1366.0</v>
      </c>
      <c r="D5784" s="17">
        <v>1.015304184E7</v>
      </c>
      <c r="E5784" s="17">
        <v>5955985.0</v>
      </c>
      <c r="F5784" s="17">
        <v>8595097.0</v>
      </c>
      <c r="G5784" s="17">
        <v>1.228801E7</v>
      </c>
      <c r="H5784" s="17">
        <v>1.66791E7</v>
      </c>
    </row>
    <row r="5785">
      <c r="A5785" s="7" t="s">
        <v>12223</v>
      </c>
      <c r="B5785" s="17" t="s">
        <v>12224</v>
      </c>
      <c r="C5785" s="17">
        <v>1299.0</v>
      </c>
      <c r="D5785" s="17">
        <v>9608011.401</v>
      </c>
      <c r="E5785" s="17">
        <v>5615992.0</v>
      </c>
      <c r="F5785" s="17">
        <v>7353465.0</v>
      </c>
      <c r="G5785" s="17">
        <v>1.0577503E7</v>
      </c>
      <c r="H5785" s="17">
        <v>1.4992789E7</v>
      </c>
    </row>
    <row r="5786">
      <c r="A5786" s="7" t="s">
        <v>12225</v>
      </c>
      <c r="B5786" s="17" t="s">
        <v>12226</v>
      </c>
      <c r="C5786" s="17">
        <v>927.0</v>
      </c>
      <c r="D5786" s="17">
        <v>8636584.242</v>
      </c>
      <c r="E5786" s="17">
        <v>5494463.0</v>
      </c>
      <c r="F5786" s="17">
        <v>7350186.0</v>
      </c>
      <c r="G5786" s="17">
        <v>1.0002483E7</v>
      </c>
      <c r="H5786" s="17">
        <v>1.3831766E7</v>
      </c>
    </row>
    <row r="5787">
      <c r="A5787" s="7" t="s">
        <v>12227</v>
      </c>
      <c r="B5787" s="17" t="s">
        <v>12228</v>
      </c>
      <c r="C5787" s="17">
        <v>1010.0</v>
      </c>
      <c r="D5787" s="17">
        <v>8630122.87</v>
      </c>
      <c r="E5787" s="17">
        <v>5175407.0</v>
      </c>
      <c r="F5787" s="17">
        <v>6974436.0</v>
      </c>
      <c r="G5787" s="17">
        <v>9589763.0</v>
      </c>
      <c r="H5787" s="17">
        <v>1.4043179E7</v>
      </c>
    </row>
    <row r="5788">
      <c r="A5788" s="7" t="s">
        <v>12229</v>
      </c>
      <c r="B5788" s="17" t="s">
        <v>12230</v>
      </c>
      <c r="C5788" s="17">
        <v>1158.0</v>
      </c>
      <c r="D5788" s="17">
        <v>9160356.757</v>
      </c>
      <c r="E5788" s="17">
        <v>5198125.0</v>
      </c>
      <c r="F5788" s="17">
        <v>7031900.0</v>
      </c>
      <c r="G5788" s="17">
        <v>1.0472672E7</v>
      </c>
      <c r="H5788" s="17">
        <v>1.6850594E7</v>
      </c>
    </row>
    <row r="5789">
      <c r="A5789" s="7" t="s">
        <v>12233</v>
      </c>
      <c r="B5789" s="17" t="s">
        <v>12234</v>
      </c>
      <c r="C5789" s="17">
        <v>68730.0</v>
      </c>
      <c r="D5789" s="17">
        <v>1.009555734E7</v>
      </c>
      <c r="E5789" s="17">
        <v>6005008.0</v>
      </c>
      <c r="F5789" s="17">
        <v>8214100.0</v>
      </c>
      <c r="G5789" s="17">
        <v>1.1686708E7</v>
      </c>
      <c r="H5789" s="17">
        <v>1.7157748E7</v>
      </c>
    </row>
    <row r="5790">
      <c r="A5790" s="7" t="s">
        <v>12235</v>
      </c>
      <c r="B5790" s="17" t="s">
        <v>12236</v>
      </c>
      <c r="C5790" s="17">
        <v>11.0</v>
      </c>
      <c r="D5790" s="17">
        <v>9135092.909</v>
      </c>
      <c r="E5790" s="17">
        <v>5150400.0</v>
      </c>
      <c r="F5790" s="17">
        <v>6983747.0</v>
      </c>
      <c r="G5790" s="17">
        <v>1.4414901E7</v>
      </c>
      <c r="H5790" s="17">
        <v>1.7914519E7</v>
      </c>
    </row>
    <row r="5791">
      <c r="A5791" s="7" t="s">
        <v>12237</v>
      </c>
      <c r="B5791" s="17" t="s">
        <v>12238</v>
      </c>
      <c r="C5791" s="17">
        <v>1976.0</v>
      </c>
      <c r="D5791" s="17">
        <v>1.469132791E7</v>
      </c>
      <c r="E5791" s="17">
        <v>6532000.0</v>
      </c>
      <c r="F5791" s="17">
        <v>1.0767E7</v>
      </c>
      <c r="G5791" s="17">
        <v>1.795816E7</v>
      </c>
      <c r="H5791" s="17">
        <v>2.936312E7</v>
      </c>
    </row>
    <row r="5792">
      <c r="A5792" s="7" t="s">
        <v>12239</v>
      </c>
      <c r="B5792" s="17" t="s">
        <v>12240</v>
      </c>
      <c r="C5792" s="17">
        <v>2565.0</v>
      </c>
      <c r="D5792" s="17">
        <v>1.909185384E7</v>
      </c>
      <c r="E5792" s="17">
        <v>9083326.0</v>
      </c>
      <c r="F5792" s="17">
        <v>1.3964701E7</v>
      </c>
      <c r="G5792" s="17">
        <v>2.42401E7</v>
      </c>
      <c r="H5792" s="17">
        <v>3.748789E7</v>
      </c>
    </row>
    <row r="5793">
      <c r="A5793" s="7" t="s">
        <v>12241</v>
      </c>
      <c r="B5793" s="17" t="s">
        <v>12242</v>
      </c>
      <c r="C5793" s="17">
        <v>783.0</v>
      </c>
      <c r="D5793" s="17">
        <v>2.179861653E7</v>
      </c>
      <c r="E5793" s="17">
        <v>8507679.0</v>
      </c>
      <c r="F5793" s="17">
        <v>1.3951427E7</v>
      </c>
      <c r="G5793" s="17">
        <v>2.6370722E7</v>
      </c>
      <c r="H5793" s="17">
        <v>4.0176578E7</v>
      </c>
    </row>
    <row r="5794">
      <c r="A5794" s="7" t="s">
        <v>12243</v>
      </c>
      <c r="B5794" s="17" t="s">
        <v>12244</v>
      </c>
      <c r="C5794" s="17">
        <v>454.0</v>
      </c>
      <c r="D5794" s="17">
        <v>1.998721616E7</v>
      </c>
      <c r="E5794" s="17">
        <v>9326600.0</v>
      </c>
      <c r="F5794" s="17">
        <v>1.4415329E7</v>
      </c>
      <c r="G5794" s="17">
        <v>2.3241414E7</v>
      </c>
      <c r="H5794" s="17">
        <v>3.9417102E7</v>
      </c>
    </row>
    <row r="5795">
      <c r="A5795" s="7" t="s">
        <v>12247</v>
      </c>
      <c r="B5795" s="17" t="s">
        <v>12248</v>
      </c>
      <c r="C5795" s="17">
        <v>35637.0</v>
      </c>
      <c r="D5795" s="17">
        <v>1.642624839E7</v>
      </c>
      <c r="E5795" s="17">
        <v>7263700.0</v>
      </c>
      <c r="F5795" s="17">
        <v>1.2012254E7</v>
      </c>
      <c r="G5795" s="17">
        <v>1.9572148E7</v>
      </c>
      <c r="H5795" s="17">
        <v>3.279695E7</v>
      </c>
    </row>
    <row r="5796">
      <c r="A5796" s="7" t="s">
        <v>12249</v>
      </c>
      <c r="B5796" s="17" t="s">
        <v>12250</v>
      </c>
      <c r="C5796" s="17">
        <v>1.0</v>
      </c>
      <c r="D5796" s="17">
        <v>2135500.0</v>
      </c>
      <c r="E5796" s="17">
        <v>2135500.0</v>
      </c>
      <c r="F5796" s="17">
        <v>2135500.0</v>
      </c>
      <c r="G5796" s="17">
        <v>2135500.0</v>
      </c>
      <c r="H5796" s="17">
        <v>2135500.0</v>
      </c>
    </row>
    <row r="5797">
      <c r="A5797" s="7" t="s">
        <v>12251</v>
      </c>
      <c r="B5797" s="17" t="s">
        <v>12252</v>
      </c>
      <c r="C5797" s="17">
        <v>1419.0</v>
      </c>
      <c r="D5797" s="17">
        <v>1.027262766E7</v>
      </c>
      <c r="E5797" s="17">
        <v>4527155.0</v>
      </c>
      <c r="F5797" s="17">
        <v>7234431.0</v>
      </c>
      <c r="G5797" s="17">
        <v>1.1293553E7</v>
      </c>
      <c r="H5797" s="17">
        <v>1.9021289E7</v>
      </c>
    </row>
    <row r="5798">
      <c r="A5798" s="7" t="s">
        <v>12253</v>
      </c>
      <c r="B5798" s="17" t="s">
        <v>12254</v>
      </c>
      <c r="C5798" s="17">
        <v>277.0</v>
      </c>
      <c r="D5798" s="17">
        <v>1.653210126E7</v>
      </c>
      <c r="E5798" s="17">
        <v>7253450.0</v>
      </c>
      <c r="F5798" s="17">
        <v>1.1831197E7</v>
      </c>
      <c r="G5798" s="17">
        <v>2.0153759E7</v>
      </c>
      <c r="H5798" s="17">
        <v>3.7602637E7</v>
      </c>
    </row>
    <row r="5799">
      <c r="A5799" s="7" t="s">
        <v>12255</v>
      </c>
      <c r="B5799" s="17" t="s">
        <v>12256</v>
      </c>
      <c r="C5799" s="17">
        <v>144.0</v>
      </c>
      <c r="D5799" s="17">
        <v>1.146800576E7</v>
      </c>
      <c r="E5799" s="17">
        <v>4916000.0</v>
      </c>
      <c r="F5799" s="17">
        <v>7543600.0</v>
      </c>
      <c r="G5799" s="17">
        <v>1.355792E7</v>
      </c>
      <c r="H5799" s="17">
        <v>2.343378E7</v>
      </c>
    </row>
    <row r="5800">
      <c r="A5800" s="7" t="s">
        <v>12257</v>
      </c>
      <c r="B5800" s="17" t="s">
        <v>12258</v>
      </c>
      <c r="C5800" s="17">
        <v>1046.0</v>
      </c>
      <c r="D5800" s="17">
        <v>1.540233699E7</v>
      </c>
      <c r="E5800" s="17">
        <v>6465000.0</v>
      </c>
      <c r="F5800" s="17">
        <v>1.0969435E7</v>
      </c>
      <c r="G5800" s="17">
        <v>1.8290991E7</v>
      </c>
      <c r="H5800" s="17">
        <v>3.0037444E7</v>
      </c>
    </row>
    <row r="5801">
      <c r="A5801" s="7" t="s">
        <v>12259</v>
      </c>
      <c r="B5801" s="17" t="s">
        <v>12260</v>
      </c>
      <c r="C5801" s="17">
        <v>8057.0</v>
      </c>
      <c r="D5801" s="17">
        <v>2.025456774E7</v>
      </c>
      <c r="E5801" s="17">
        <v>8177700.0</v>
      </c>
      <c r="F5801" s="17">
        <v>1.375215E7</v>
      </c>
      <c r="G5801" s="17">
        <v>2.5033728E7</v>
      </c>
      <c r="H5801" s="17">
        <v>4.2430212E7</v>
      </c>
    </row>
    <row r="5802">
      <c r="A5802" s="7" t="s">
        <v>12261</v>
      </c>
      <c r="B5802" s="17" t="s">
        <v>12262</v>
      </c>
      <c r="C5802" s="17">
        <v>617.0</v>
      </c>
      <c r="D5802" s="17">
        <v>8884064.053</v>
      </c>
      <c r="E5802" s="17">
        <v>4774439.0</v>
      </c>
      <c r="F5802" s="17">
        <v>6917000.0</v>
      </c>
      <c r="G5802" s="17">
        <v>1.014448E7</v>
      </c>
      <c r="H5802" s="17">
        <v>1.6069832E7</v>
      </c>
    </row>
    <row r="5803">
      <c r="A5803" s="7" t="s">
        <v>12263</v>
      </c>
      <c r="B5803" s="17" t="s">
        <v>12264</v>
      </c>
      <c r="C5803" s="17">
        <v>428.0</v>
      </c>
      <c r="D5803" s="17">
        <v>8626686.65</v>
      </c>
      <c r="E5803" s="17">
        <v>4821301.0</v>
      </c>
      <c r="F5803" s="17">
        <v>7015321.0</v>
      </c>
      <c r="G5803" s="17">
        <v>1.0350104E7</v>
      </c>
      <c r="H5803" s="17">
        <v>1.5837163E7</v>
      </c>
    </row>
    <row r="5804">
      <c r="A5804" s="7" t="s">
        <v>12266</v>
      </c>
      <c r="B5804" s="17" t="s">
        <v>12267</v>
      </c>
      <c r="C5804" s="17">
        <v>43.0</v>
      </c>
      <c r="D5804" s="17">
        <v>1.937873767E7</v>
      </c>
      <c r="E5804" s="17">
        <v>4496500.0</v>
      </c>
      <c r="F5804" s="17">
        <v>1.1899654E7</v>
      </c>
      <c r="G5804" s="17">
        <v>2.0076653E7</v>
      </c>
      <c r="H5804" s="17">
        <v>4.6229773E7</v>
      </c>
    </row>
    <row r="5805">
      <c r="A5805" s="7" t="s">
        <v>12268</v>
      </c>
      <c r="B5805" s="17" t="s">
        <v>12269</v>
      </c>
      <c r="C5805" s="17">
        <v>186.0</v>
      </c>
      <c r="D5805" s="17">
        <v>9433034.903</v>
      </c>
      <c r="E5805" s="17">
        <v>4253214.0</v>
      </c>
      <c r="F5805" s="17">
        <v>8618691.0</v>
      </c>
      <c r="G5805" s="17">
        <v>1.2506714E7</v>
      </c>
      <c r="H5805" s="17">
        <v>1.7271628E7</v>
      </c>
    </row>
    <row r="5806">
      <c r="A5806" s="7" t="s">
        <v>12270</v>
      </c>
      <c r="B5806" s="17" t="s">
        <v>12273</v>
      </c>
      <c r="C5806" s="17">
        <v>38.0</v>
      </c>
      <c r="D5806" s="17">
        <v>8084511.0</v>
      </c>
      <c r="E5806" s="17">
        <v>5155235.0</v>
      </c>
      <c r="F5806" s="17">
        <v>7077768.0</v>
      </c>
      <c r="G5806" s="17">
        <v>1.0012006E7</v>
      </c>
      <c r="H5806" s="17">
        <v>1.36513E7</v>
      </c>
    </row>
    <row r="5807">
      <c r="A5807" s="7" t="s">
        <v>12274</v>
      </c>
      <c r="B5807" s="17" t="s">
        <v>12275</v>
      </c>
      <c r="C5807" s="17">
        <v>441.0</v>
      </c>
      <c r="D5807" s="17">
        <v>1.080123904E7</v>
      </c>
      <c r="E5807" s="17">
        <v>6251781.0</v>
      </c>
      <c r="F5807" s="17">
        <v>8884155.0</v>
      </c>
      <c r="G5807" s="17">
        <v>1.2264538E7</v>
      </c>
      <c r="H5807" s="17">
        <v>1.7637839E7</v>
      </c>
    </row>
    <row r="5808">
      <c r="A5808" s="7" t="s">
        <v>12276</v>
      </c>
      <c r="B5808" s="17" t="s">
        <v>12277</v>
      </c>
      <c r="C5808" s="17">
        <v>1273.0</v>
      </c>
      <c r="D5808" s="17">
        <v>1.781621095E7</v>
      </c>
      <c r="E5808" s="17">
        <v>6552853.0</v>
      </c>
      <c r="F5808" s="17">
        <v>1.32062E7</v>
      </c>
      <c r="G5808" s="17">
        <v>2.4308015E7</v>
      </c>
      <c r="H5808" s="17">
        <v>3.5083077E7</v>
      </c>
    </row>
    <row r="5809">
      <c r="A5809" s="7" t="s">
        <v>12280</v>
      </c>
      <c r="B5809" s="17" t="s">
        <v>12281</v>
      </c>
      <c r="C5809" s="17">
        <v>808.0</v>
      </c>
      <c r="D5809" s="17">
        <v>1.217034824E7</v>
      </c>
      <c r="E5809" s="17">
        <v>6390390.0</v>
      </c>
      <c r="F5809" s="17">
        <v>9175387.0</v>
      </c>
      <c r="G5809" s="17">
        <v>1.4328056E7</v>
      </c>
      <c r="H5809" s="17">
        <v>2.2871666E7</v>
      </c>
    </row>
    <row r="5810">
      <c r="A5810" s="7" t="s">
        <v>12282</v>
      </c>
      <c r="B5810" s="17" t="s">
        <v>12283</v>
      </c>
      <c r="C5810" s="17">
        <v>59.0</v>
      </c>
      <c r="D5810" s="17">
        <v>1.01900641E7</v>
      </c>
      <c r="E5810" s="17">
        <v>6072518.0</v>
      </c>
      <c r="F5810" s="17">
        <v>7483100.0</v>
      </c>
      <c r="G5810" s="17">
        <v>1.0578526E7</v>
      </c>
      <c r="H5810" s="17">
        <v>1.9690882E7</v>
      </c>
    </row>
    <row r="5811">
      <c r="A5811" s="7" t="s">
        <v>12284</v>
      </c>
      <c r="B5811" s="17" t="s">
        <v>12285</v>
      </c>
      <c r="C5811" s="17">
        <v>397.0</v>
      </c>
      <c r="D5811" s="17">
        <v>9480233.63</v>
      </c>
      <c r="E5811" s="17">
        <v>5499948.0</v>
      </c>
      <c r="F5811" s="17">
        <v>7935750.0</v>
      </c>
      <c r="G5811" s="17">
        <v>1.1351483E7</v>
      </c>
      <c r="H5811" s="17">
        <v>1.5317366E7</v>
      </c>
    </row>
    <row r="5812">
      <c r="A5812" s="7" t="s">
        <v>12286</v>
      </c>
      <c r="B5812" s="17" t="s">
        <v>12287</v>
      </c>
      <c r="C5812" s="17">
        <v>8.0</v>
      </c>
      <c r="D5812" s="17">
        <v>1.180412563E7</v>
      </c>
      <c r="E5812" s="17">
        <v>8013603.0</v>
      </c>
      <c r="F5812" s="17">
        <v>1.1294207E7</v>
      </c>
      <c r="G5812" s="17">
        <v>1.3595587E7</v>
      </c>
      <c r="H5812" s="17">
        <v>1.7658768E7</v>
      </c>
    </row>
    <row r="5813">
      <c r="A5813" s="7" t="s">
        <v>12288</v>
      </c>
      <c r="B5813" s="17" t="s">
        <v>12289</v>
      </c>
      <c r="C5813" s="17">
        <v>2.0</v>
      </c>
      <c r="D5813" s="17">
        <v>5482207.0</v>
      </c>
      <c r="E5813" s="17">
        <v>2883439.0</v>
      </c>
      <c r="F5813" s="17">
        <v>2883439.0</v>
      </c>
      <c r="G5813" s="17">
        <v>8080975.0</v>
      </c>
      <c r="H5813" s="17">
        <v>8080975.0</v>
      </c>
    </row>
    <row r="5814">
      <c r="A5814" s="7" t="s">
        <v>12290</v>
      </c>
      <c r="B5814" s="17" t="s">
        <v>12291</v>
      </c>
      <c r="C5814" s="17">
        <v>28.0</v>
      </c>
      <c r="D5814" s="17">
        <v>8990089.536</v>
      </c>
      <c r="E5814" s="17">
        <v>3011600.0</v>
      </c>
      <c r="F5814" s="17">
        <v>7473723.0</v>
      </c>
      <c r="G5814" s="17">
        <v>1.290878E7</v>
      </c>
      <c r="H5814" s="17">
        <v>1.9760304E7</v>
      </c>
    </row>
    <row r="5815">
      <c r="A5815" s="7" t="s">
        <v>12292</v>
      </c>
      <c r="B5815" s="17" t="s">
        <v>12293</v>
      </c>
      <c r="C5815" s="17">
        <v>699.0</v>
      </c>
      <c r="D5815" s="17">
        <v>2.108565266E7</v>
      </c>
      <c r="E5815" s="17">
        <v>6149397.0</v>
      </c>
      <c r="F5815" s="17">
        <v>1.3836732E7</v>
      </c>
      <c r="G5815" s="17">
        <v>2.6092586E7</v>
      </c>
      <c r="H5815" s="17">
        <v>4.5739725E7</v>
      </c>
    </row>
    <row r="5816">
      <c r="A5816" s="7" t="s">
        <v>12294</v>
      </c>
      <c r="B5816" s="17" t="s">
        <v>12295</v>
      </c>
      <c r="C5816" s="17">
        <v>26.0</v>
      </c>
      <c r="D5816" s="17">
        <v>1.148436615E7</v>
      </c>
      <c r="E5816" s="17">
        <v>4014014.0</v>
      </c>
      <c r="F5816" s="17">
        <v>6700000.0</v>
      </c>
      <c r="G5816" s="17">
        <v>1.1910322E7</v>
      </c>
      <c r="H5816" s="17">
        <v>3.1553397E7</v>
      </c>
    </row>
    <row r="5817">
      <c r="A5817" s="7" t="s">
        <v>12296</v>
      </c>
      <c r="B5817" s="17" t="s">
        <v>12297</v>
      </c>
      <c r="C5817" s="17">
        <v>70.0</v>
      </c>
      <c r="D5817" s="17">
        <v>2.048840034E7</v>
      </c>
      <c r="E5817" s="17">
        <v>9863600.0</v>
      </c>
      <c r="F5817" s="17">
        <v>1.5592008E7</v>
      </c>
      <c r="G5817" s="17">
        <v>2.3747632E7</v>
      </c>
      <c r="H5817" s="17">
        <v>4.1507897E7</v>
      </c>
    </row>
    <row r="5818">
      <c r="A5818" s="7" t="s">
        <v>12298</v>
      </c>
      <c r="B5818" s="17" t="s">
        <v>12299</v>
      </c>
      <c r="C5818" s="17">
        <v>2697.0</v>
      </c>
      <c r="D5818" s="17">
        <v>1.702062752E7</v>
      </c>
      <c r="E5818" s="17">
        <v>8670900.0</v>
      </c>
      <c r="F5818" s="17">
        <v>1.299805E7</v>
      </c>
      <c r="G5818" s="17">
        <v>2.0440851E7</v>
      </c>
      <c r="H5818" s="17">
        <v>3.2431726E7</v>
      </c>
    </row>
    <row r="5819">
      <c r="A5819" s="7" t="s">
        <v>12300</v>
      </c>
      <c r="B5819" s="17" t="s">
        <v>12301</v>
      </c>
      <c r="C5819" s="17">
        <v>89.0</v>
      </c>
      <c r="D5819" s="17">
        <v>1.370068665E7</v>
      </c>
      <c r="E5819" s="17">
        <v>8478019.0</v>
      </c>
      <c r="F5819" s="17">
        <v>1.1715052E7</v>
      </c>
      <c r="G5819" s="17">
        <v>1.5724E7</v>
      </c>
      <c r="H5819" s="17">
        <v>2.1860347E7</v>
      </c>
    </row>
    <row r="5820">
      <c r="A5820" s="7" t="s">
        <v>12302</v>
      </c>
      <c r="B5820" s="17" t="s">
        <v>12303</v>
      </c>
      <c r="C5820" s="17">
        <v>4.0</v>
      </c>
      <c r="D5820" s="17">
        <v>7696352.75</v>
      </c>
      <c r="E5820" s="17">
        <v>2911915.0</v>
      </c>
      <c r="F5820" s="17">
        <v>5399966.0</v>
      </c>
      <c r="G5820" s="17">
        <v>9757780.0</v>
      </c>
      <c r="H5820" s="17">
        <v>1.271575E7</v>
      </c>
    </row>
    <row r="5821">
      <c r="A5821" s="7" t="s">
        <v>12304</v>
      </c>
      <c r="B5821" s="17" t="s">
        <v>12305</v>
      </c>
      <c r="C5821" s="17">
        <v>17.0</v>
      </c>
      <c r="D5821" s="17">
        <v>1.851238512E7</v>
      </c>
      <c r="E5821" s="17">
        <v>4622999.0</v>
      </c>
      <c r="F5821" s="17">
        <v>1.0088395E7</v>
      </c>
      <c r="G5821" s="17">
        <v>1.7519051E7</v>
      </c>
      <c r="H5821" s="17">
        <v>4.0724797E7</v>
      </c>
    </row>
    <row r="5822">
      <c r="A5822" s="7" t="s">
        <v>12306</v>
      </c>
      <c r="B5822" s="17" t="s">
        <v>12307</v>
      </c>
      <c r="C5822" s="17">
        <v>788.0</v>
      </c>
      <c r="D5822" s="17">
        <v>1.122748883E7</v>
      </c>
      <c r="E5822" s="17">
        <v>6582617.0</v>
      </c>
      <c r="F5822" s="17">
        <v>9924400.0</v>
      </c>
      <c r="G5822" s="17">
        <v>1.44714E7</v>
      </c>
      <c r="H5822" s="17">
        <v>1.89328E7</v>
      </c>
    </row>
    <row r="5823">
      <c r="A5823" s="7" t="s">
        <v>12308</v>
      </c>
      <c r="B5823" s="17" t="s">
        <v>12309</v>
      </c>
      <c r="C5823" s="17">
        <v>37.0</v>
      </c>
      <c r="D5823" s="17">
        <v>1.467719008E7</v>
      </c>
      <c r="E5823" s="17">
        <v>8378000.0</v>
      </c>
      <c r="F5823" s="17">
        <v>1.13463E7</v>
      </c>
      <c r="G5823" s="17">
        <v>1.8130891E7</v>
      </c>
      <c r="H5823" s="17">
        <v>2.7300143E7</v>
      </c>
    </row>
    <row r="5824">
      <c r="A5824" s="7" t="s">
        <v>12310</v>
      </c>
      <c r="B5824" s="17" t="s">
        <v>12311</v>
      </c>
      <c r="C5824" s="17">
        <v>11.0</v>
      </c>
      <c r="D5824" s="17">
        <v>9538619.545</v>
      </c>
      <c r="E5824" s="17">
        <v>2657663.0</v>
      </c>
      <c r="F5824" s="17">
        <v>5886280.0</v>
      </c>
      <c r="G5824" s="17">
        <v>1.1103166E7</v>
      </c>
      <c r="H5824" s="17">
        <v>2.1005056E7</v>
      </c>
    </row>
    <row r="5825">
      <c r="A5825" s="7" t="s">
        <v>12312</v>
      </c>
      <c r="B5825" s="17" t="s">
        <v>12313</v>
      </c>
      <c r="C5825" s="17">
        <v>11.0</v>
      </c>
      <c r="D5825" s="17">
        <v>1.567964427E7</v>
      </c>
      <c r="E5825" s="17">
        <v>7694594.0</v>
      </c>
      <c r="F5825" s="17">
        <v>1.5435453E7</v>
      </c>
      <c r="G5825" s="17">
        <v>1.8646221E7</v>
      </c>
      <c r="H5825" s="17">
        <v>2.7622418E7</v>
      </c>
    </row>
    <row r="5826">
      <c r="A5826" s="7" t="s">
        <v>12314</v>
      </c>
      <c r="B5826" s="17" t="s">
        <v>12315</v>
      </c>
      <c r="C5826" s="17">
        <v>10.0</v>
      </c>
      <c r="D5826" s="17">
        <v>1.06968444E7</v>
      </c>
      <c r="E5826" s="17">
        <v>4470592.0</v>
      </c>
      <c r="F5826" s="17">
        <v>7373400.0</v>
      </c>
      <c r="G5826" s="17">
        <v>1.3761855E7</v>
      </c>
      <c r="H5826" s="17">
        <v>2.0947291E7</v>
      </c>
    </row>
    <row r="5827">
      <c r="A5827" s="7" t="s">
        <v>12316</v>
      </c>
      <c r="B5827" s="17" t="s">
        <v>12317</v>
      </c>
      <c r="C5827" s="17">
        <v>43.0</v>
      </c>
      <c r="D5827" s="17">
        <v>1.666386742E7</v>
      </c>
      <c r="E5827" s="17">
        <v>9090607.0</v>
      </c>
      <c r="F5827" s="17">
        <v>1.35481E7</v>
      </c>
      <c r="G5827" s="17">
        <v>1.9202718E7</v>
      </c>
      <c r="H5827" s="17">
        <v>3.0093555E7</v>
      </c>
    </row>
    <row r="5828">
      <c r="A5828" s="7" t="s">
        <v>12318</v>
      </c>
      <c r="B5828" s="17" t="s">
        <v>12319</v>
      </c>
      <c r="C5828" s="17">
        <v>634.0</v>
      </c>
      <c r="D5828" s="17">
        <v>1.555074063E7</v>
      </c>
      <c r="E5828" s="17">
        <v>6679014.0</v>
      </c>
      <c r="F5828" s="17">
        <v>1.1914038E7</v>
      </c>
      <c r="G5828" s="17">
        <v>1.9711482E7</v>
      </c>
      <c r="H5828" s="17">
        <v>2.777496E7</v>
      </c>
    </row>
    <row r="5829">
      <c r="A5829" s="7" t="s">
        <v>12320</v>
      </c>
      <c r="B5829" s="17" t="s">
        <v>12321</v>
      </c>
      <c r="C5829" s="17">
        <v>224.0</v>
      </c>
      <c r="D5829" s="17">
        <v>1.15174081E7</v>
      </c>
      <c r="E5829" s="17">
        <v>5369748.0</v>
      </c>
      <c r="F5829" s="17">
        <v>7581338.0</v>
      </c>
      <c r="G5829" s="17">
        <v>1.2334385E7</v>
      </c>
      <c r="H5829" s="17">
        <v>2.2006023E7</v>
      </c>
    </row>
    <row r="5830">
      <c r="A5830" s="7" t="s">
        <v>12322</v>
      </c>
      <c r="B5830" s="17" t="s">
        <v>12323</v>
      </c>
      <c r="C5830" s="17">
        <v>1.0</v>
      </c>
      <c r="D5830" s="17">
        <v>7.1371549E7</v>
      </c>
      <c r="E5830" s="17">
        <v>7.1371549E7</v>
      </c>
      <c r="F5830" s="17">
        <v>7.1371549E7</v>
      </c>
      <c r="G5830" s="17">
        <v>7.1371549E7</v>
      </c>
      <c r="H5830" s="17">
        <v>7.1371549E7</v>
      </c>
    </row>
    <row r="5831">
      <c r="A5831" s="7" t="s">
        <v>12324</v>
      </c>
      <c r="B5831" s="17" t="s">
        <v>12325</v>
      </c>
      <c r="C5831" s="17">
        <v>2870.0</v>
      </c>
      <c r="D5831" s="17">
        <v>6.301016946E7</v>
      </c>
      <c r="E5831" s="17">
        <v>1.71874E7</v>
      </c>
      <c r="F5831" s="17">
        <v>4.3997246E7</v>
      </c>
      <c r="G5831" s="17">
        <v>8.0814218E7</v>
      </c>
      <c r="H5831" s="17">
        <v>1.45123797E8</v>
      </c>
    </row>
    <row r="5832">
      <c r="A5832" s="7" t="s">
        <v>12326</v>
      </c>
      <c r="B5832" s="17" t="s">
        <v>12327</v>
      </c>
      <c r="C5832" s="17">
        <v>159.0</v>
      </c>
      <c r="D5832" s="17">
        <v>5.790242534E7</v>
      </c>
      <c r="E5832" s="17">
        <v>2.0760399E7</v>
      </c>
      <c r="F5832" s="17">
        <v>4.8417172E7</v>
      </c>
      <c r="G5832" s="17">
        <v>7.6265082E7</v>
      </c>
      <c r="H5832" s="17">
        <v>1.182435E8</v>
      </c>
    </row>
    <row r="5833">
      <c r="A5833" s="7" t="s">
        <v>12328</v>
      </c>
      <c r="B5833" s="17" t="s">
        <v>12329</v>
      </c>
      <c r="C5833" s="17">
        <v>3198.0</v>
      </c>
      <c r="D5833" s="17">
        <v>5.438772906E7</v>
      </c>
      <c r="E5833" s="17">
        <v>1.5064717E7</v>
      </c>
      <c r="F5833" s="17">
        <v>4.1856008E7</v>
      </c>
      <c r="G5833" s="17">
        <v>7.2848E7</v>
      </c>
      <c r="H5833" s="17">
        <v>1.13427021E8</v>
      </c>
    </row>
    <row r="5834">
      <c r="A5834" s="7" t="s">
        <v>12330</v>
      </c>
      <c r="B5834" s="17" t="s">
        <v>12331</v>
      </c>
      <c r="C5834" s="17">
        <v>1.0</v>
      </c>
      <c r="D5834" s="17">
        <v>2.2463405E7</v>
      </c>
      <c r="E5834" s="17">
        <v>2.2463405E7</v>
      </c>
      <c r="F5834" s="17">
        <v>2.2463405E7</v>
      </c>
      <c r="G5834" s="17">
        <v>2.2463405E7</v>
      </c>
      <c r="H5834" s="17">
        <v>2.2463405E7</v>
      </c>
    </row>
    <row r="5835">
      <c r="A5835" s="7" t="s">
        <v>12332</v>
      </c>
      <c r="B5835" s="17" t="s">
        <v>12333</v>
      </c>
      <c r="C5835" s="17">
        <v>1842.0</v>
      </c>
      <c r="D5835" s="17">
        <v>2.798777021E7</v>
      </c>
      <c r="E5835" s="17">
        <v>5520654.0</v>
      </c>
      <c r="F5835" s="17">
        <v>1.0216281E7</v>
      </c>
      <c r="G5835" s="17">
        <v>3.76682E7</v>
      </c>
      <c r="H5835" s="17">
        <v>7.4687327E7</v>
      </c>
    </row>
    <row r="5836">
      <c r="A5836" s="7" t="s">
        <v>12334</v>
      </c>
      <c r="B5836" s="17" t="s">
        <v>12335</v>
      </c>
      <c r="C5836" s="17">
        <v>429.0</v>
      </c>
      <c r="D5836" s="17">
        <v>4.412454526E7</v>
      </c>
      <c r="E5836" s="17">
        <v>6846819.0</v>
      </c>
      <c r="F5836" s="17">
        <v>2.4332324E7</v>
      </c>
      <c r="G5836" s="17">
        <v>6.02087E7</v>
      </c>
      <c r="H5836" s="17">
        <v>1.12078195E8</v>
      </c>
    </row>
    <row r="5837">
      <c r="A5837" s="7" t="s">
        <v>12336</v>
      </c>
      <c r="B5837" s="17" t="s">
        <v>12337</v>
      </c>
      <c r="C5837" s="17">
        <v>4035.0</v>
      </c>
      <c r="D5837" s="17">
        <v>3.271534616E7</v>
      </c>
      <c r="E5837" s="17">
        <v>5668528.0</v>
      </c>
      <c r="F5837" s="17">
        <v>1.2784107E7</v>
      </c>
      <c r="G5837" s="17">
        <v>4.7241609E7</v>
      </c>
      <c r="H5837" s="17">
        <v>8.1864916E7</v>
      </c>
    </row>
    <row r="5838">
      <c r="A5838" s="7" t="s">
        <v>12338</v>
      </c>
      <c r="B5838" s="17" t="s">
        <v>12339</v>
      </c>
      <c r="C5838" s="17">
        <v>260.0</v>
      </c>
      <c r="D5838" s="17">
        <v>6.415516134E7</v>
      </c>
      <c r="E5838" s="17">
        <v>8843248.0</v>
      </c>
      <c r="F5838" s="17">
        <v>3.8913756E7</v>
      </c>
      <c r="G5838" s="17">
        <v>9.5320554E7</v>
      </c>
      <c r="H5838" s="17">
        <v>1.67720637E8</v>
      </c>
    </row>
    <row r="5839">
      <c r="A5839" s="7" t="s">
        <v>12340</v>
      </c>
      <c r="B5839" s="17" t="s">
        <v>12341</v>
      </c>
      <c r="C5839" s="17">
        <v>294.0</v>
      </c>
      <c r="D5839" s="17">
        <v>4.834974565E7</v>
      </c>
      <c r="E5839" s="17">
        <v>1.02701E7</v>
      </c>
      <c r="F5839" s="17">
        <v>3.4891233E7</v>
      </c>
      <c r="G5839" s="17">
        <v>6.5009533E7</v>
      </c>
      <c r="H5839" s="17">
        <v>9.8180533E7</v>
      </c>
    </row>
    <row r="5840">
      <c r="A5840" s="7" t="s">
        <v>12342</v>
      </c>
      <c r="B5840" s="17" t="s">
        <v>12343</v>
      </c>
      <c r="C5840" s="17">
        <v>53.0</v>
      </c>
      <c r="D5840" s="17">
        <v>2.589915564E7</v>
      </c>
      <c r="E5840" s="17">
        <v>5492000.0</v>
      </c>
      <c r="F5840" s="17">
        <v>8320177.0</v>
      </c>
      <c r="G5840" s="17">
        <v>4.2918802E7</v>
      </c>
      <c r="H5840" s="17">
        <v>6.9812801E7</v>
      </c>
    </row>
    <row r="5841">
      <c r="A5841" s="7" t="s">
        <v>12344</v>
      </c>
      <c r="B5841" s="17" t="s">
        <v>12345</v>
      </c>
      <c r="C5841" s="17">
        <v>272.0</v>
      </c>
      <c r="D5841" s="17">
        <v>2.659228994E7</v>
      </c>
      <c r="E5841" s="17">
        <v>4832018.0</v>
      </c>
      <c r="F5841" s="17">
        <v>8344988.0</v>
      </c>
      <c r="G5841" s="17">
        <v>3.3061089E7</v>
      </c>
      <c r="H5841" s="17">
        <v>7.8913465E7</v>
      </c>
    </row>
    <row r="5842">
      <c r="A5842" s="7" t="s">
        <v>12346</v>
      </c>
      <c r="B5842" s="17" t="s">
        <v>12347</v>
      </c>
      <c r="C5842" s="17">
        <v>4116.0</v>
      </c>
      <c r="D5842" s="17">
        <v>1.674189996E7</v>
      </c>
      <c r="E5842" s="17">
        <v>7810163.0</v>
      </c>
      <c r="F5842" s="17">
        <v>1.3199402E7</v>
      </c>
      <c r="G5842" s="17">
        <v>2.0311105E7</v>
      </c>
      <c r="H5842" s="17">
        <v>3.0920311E7</v>
      </c>
    </row>
    <row r="5843">
      <c r="A5843" s="7" t="s">
        <v>12348</v>
      </c>
      <c r="B5843" s="17" t="s">
        <v>12349</v>
      </c>
      <c r="C5843" s="17">
        <v>78.0</v>
      </c>
      <c r="D5843" s="17">
        <v>2.861580995E7</v>
      </c>
      <c r="E5843" s="17">
        <v>8797259.0</v>
      </c>
      <c r="F5843" s="17">
        <v>2.2328766E7</v>
      </c>
      <c r="G5843" s="17">
        <v>3.6537767E7</v>
      </c>
      <c r="H5843" s="17">
        <v>6.2949844E7</v>
      </c>
    </row>
    <row r="5844">
      <c r="A5844" s="7" t="s">
        <v>12350</v>
      </c>
      <c r="B5844" s="17" t="s">
        <v>12351</v>
      </c>
      <c r="C5844" s="17">
        <v>63.0</v>
      </c>
      <c r="D5844" s="17">
        <v>2.090697554E7</v>
      </c>
      <c r="E5844" s="17">
        <v>7587340.0</v>
      </c>
      <c r="F5844" s="17">
        <v>1.4912955E7</v>
      </c>
      <c r="G5844" s="17">
        <v>2.7527191E7</v>
      </c>
      <c r="H5844" s="17">
        <v>5.097575E7</v>
      </c>
    </row>
    <row r="5845">
      <c r="A5845" s="7" t="s">
        <v>12352</v>
      </c>
      <c r="B5845" s="17" t="s">
        <v>12353</v>
      </c>
      <c r="C5845" s="17">
        <v>462.0</v>
      </c>
      <c r="D5845" s="17">
        <v>7.827112765E7</v>
      </c>
      <c r="E5845" s="17">
        <v>1.0984071E7</v>
      </c>
      <c r="F5845" s="17">
        <v>5.58638E7</v>
      </c>
      <c r="G5845" s="17">
        <v>1.12692081E8</v>
      </c>
      <c r="H5845" s="17">
        <v>2.12640364E8</v>
      </c>
    </row>
    <row r="5846">
      <c r="A5846" s="7" t="s">
        <v>12354</v>
      </c>
      <c r="B5846" s="17" t="s">
        <v>12355</v>
      </c>
      <c r="C5846" s="17">
        <v>24.0</v>
      </c>
      <c r="D5846" s="17">
        <v>5.878325029E7</v>
      </c>
      <c r="E5846" s="17">
        <v>9248433.0</v>
      </c>
      <c r="F5846" s="17">
        <v>3.1178105E7</v>
      </c>
      <c r="G5846" s="17">
        <v>7.8449476E7</v>
      </c>
      <c r="H5846" s="17">
        <v>1.5618444E8</v>
      </c>
    </row>
    <row r="5847">
      <c r="A5847" s="7" t="s">
        <v>12356</v>
      </c>
      <c r="B5847" s="17" t="s">
        <v>12357</v>
      </c>
      <c r="C5847" s="17">
        <v>31.0</v>
      </c>
      <c r="D5847" s="17">
        <v>4.143348442E7</v>
      </c>
      <c r="E5847" s="17">
        <v>6066845.0</v>
      </c>
      <c r="F5847" s="17">
        <v>1.5918699E7</v>
      </c>
      <c r="G5847" s="17">
        <v>4.5532572E7</v>
      </c>
      <c r="H5847" s="17">
        <v>9.9544023E7</v>
      </c>
    </row>
    <row r="5848">
      <c r="A5848" s="7" t="s">
        <v>12358</v>
      </c>
      <c r="B5848" s="17" t="s">
        <v>12359</v>
      </c>
      <c r="C5848" s="17">
        <v>4.0</v>
      </c>
      <c r="D5848" s="17">
        <v>2.136685E7</v>
      </c>
      <c r="E5848" s="17">
        <v>2333632.0</v>
      </c>
      <c r="F5848" s="17">
        <v>1.1453735E7</v>
      </c>
      <c r="G5848" s="17">
        <v>2.0754982E7</v>
      </c>
      <c r="H5848" s="17">
        <v>5.0925051E7</v>
      </c>
    </row>
    <row r="5849">
      <c r="A5849" s="7" t="s">
        <v>12360</v>
      </c>
      <c r="B5849" s="17" t="s">
        <v>12361</v>
      </c>
      <c r="C5849" s="17">
        <v>14.0</v>
      </c>
      <c r="D5849" s="17">
        <v>4.159983471E7</v>
      </c>
      <c r="E5849" s="17">
        <v>5375457.0</v>
      </c>
      <c r="F5849" s="17">
        <v>1.4555207E7</v>
      </c>
      <c r="G5849" s="17">
        <v>2.2418366E7</v>
      </c>
      <c r="H5849" s="17">
        <v>1.14674385E8</v>
      </c>
    </row>
    <row r="5850">
      <c r="A5850" s="7" t="s">
        <v>12362</v>
      </c>
      <c r="B5850" s="17" t="s">
        <v>12363</v>
      </c>
      <c r="C5850" s="17">
        <v>2.0</v>
      </c>
      <c r="D5850" s="17">
        <v>6241859.5</v>
      </c>
      <c r="E5850" s="17">
        <v>5602958.0</v>
      </c>
      <c r="F5850" s="17">
        <v>5602958.0</v>
      </c>
      <c r="G5850" s="17">
        <v>6880761.0</v>
      </c>
      <c r="H5850" s="17">
        <v>6880761.0</v>
      </c>
    </row>
    <row r="5851">
      <c r="A5851" s="7" t="s">
        <v>12364</v>
      </c>
      <c r="B5851" s="17" t="s">
        <v>12365</v>
      </c>
      <c r="C5851" s="17">
        <v>1.0</v>
      </c>
      <c r="D5851" s="17">
        <v>1.1985316E7</v>
      </c>
      <c r="E5851" s="17">
        <v>1.1985316E7</v>
      </c>
      <c r="F5851" s="17">
        <v>1.1985316E7</v>
      </c>
      <c r="G5851" s="17">
        <v>1.1985316E7</v>
      </c>
      <c r="H5851" s="17">
        <v>1.1985316E7</v>
      </c>
    </row>
    <row r="5852">
      <c r="A5852" s="7" t="s">
        <v>12366</v>
      </c>
      <c r="B5852" s="17" t="s">
        <v>12367</v>
      </c>
      <c r="C5852" s="17">
        <v>19.0</v>
      </c>
      <c r="D5852" s="17">
        <v>1.2081259E7</v>
      </c>
      <c r="E5852" s="17">
        <v>4080673.0</v>
      </c>
      <c r="F5852" s="17">
        <v>6807373.0</v>
      </c>
      <c r="G5852" s="17">
        <v>1.9925003E7</v>
      </c>
      <c r="H5852" s="17">
        <v>4.0188833E7</v>
      </c>
    </row>
    <row r="5853">
      <c r="A5853" s="7" t="s">
        <v>12368</v>
      </c>
      <c r="B5853" s="17" t="s">
        <v>12369</v>
      </c>
      <c r="C5853" s="17">
        <v>2435.0</v>
      </c>
      <c r="D5853" s="17">
        <v>1.122519366E7</v>
      </c>
      <c r="E5853" s="17">
        <v>6389597.0</v>
      </c>
      <c r="F5853" s="17">
        <v>9074244.0</v>
      </c>
      <c r="G5853" s="17">
        <v>1.3009909E7</v>
      </c>
      <c r="H5853" s="17">
        <v>1.8462583E7</v>
      </c>
    </row>
    <row r="5854">
      <c r="A5854" s="7" t="s">
        <v>12370</v>
      </c>
      <c r="B5854" s="17" t="s">
        <v>12371</v>
      </c>
      <c r="C5854" s="17">
        <v>1596.0</v>
      </c>
      <c r="D5854" s="17">
        <v>1.70551669E7</v>
      </c>
      <c r="E5854" s="17">
        <v>5996444.0</v>
      </c>
      <c r="F5854" s="17">
        <v>9001757.0</v>
      </c>
      <c r="G5854" s="17">
        <v>1.51417E7</v>
      </c>
      <c r="H5854" s="17">
        <v>3.5646513E7</v>
      </c>
    </row>
    <row r="5855">
      <c r="A5855" s="7" t="s">
        <v>12372</v>
      </c>
      <c r="B5855" s="17" t="s">
        <v>12373</v>
      </c>
      <c r="C5855" s="17">
        <v>10497.0</v>
      </c>
      <c r="D5855" s="17">
        <v>1.028097477E7</v>
      </c>
      <c r="E5855" s="17">
        <v>5671981.0</v>
      </c>
      <c r="F5855" s="17">
        <v>7990243.0</v>
      </c>
      <c r="G5855" s="17">
        <v>1.1595614E7</v>
      </c>
      <c r="H5855" s="17">
        <v>1.6813E7</v>
      </c>
    </row>
    <row r="5856">
      <c r="A5856" s="7" t="s">
        <v>12374</v>
      </c>
      <c r="B5856" s="17" t="s">
        <v>12375</v>
      </c>
      <c r="C5856" s="17">
        <v>474.0</v>
      </c>
      <c r="D5856" s="17">
        <v>9120611.154</v>
      </c>
      <c r="E5856" s="17">
        <v>5393300.0</v>
      </c>
      <c r="F5856" s="17">
        <v>6192500.0</v>
      </c>
      <c r="G5856" s="17">
        <v>8387117.0</v>
      </c>
      <c r="H5856" s="17">
        <v>1.4955629E7</v>
      </c>
    </row>
    <row r="5857">
      <c r="A5857" s="7" t="s">
        <v>12376</v>
      </c>
      <c r="B5857" s="17" t="s">
        <v>12377</v>
      </c>
      <c r="C5857" s="17">
        <v>2366.0</v>
      </c>
      <c r="D5857" s="17">
        <v>1.426310796E7</v>
      </c>
      <c r="E5857" s="17">
        <v>5868727.0</v>
      </c>
      <c r="F5857" s="17">
        <v>9595095.0</v>
      </c>
      <c r="G5857" s="17">
        <v>1.5489377E7</v>
      </c>
      <c r="H5857" s="17">
        <v>2.6841562E7</v>
      </c>
    </row>
    <row r="5858">
      <c r="A5858" s="7" t="s">
        <v>12378</v>
      </c>
      <c r="B5858" s="17" t="s">
        <v>12379</v>
      </c>
      <c r="C5858" s="17">
        <v>415.0</v>
      </c>
      <c r="D5858" s="17">
        <v>2.454720499E7</v>
      </c>
      <c r="E5858" s="17">
        <v>6605952.0</v>
      </c>
      <c r="F5858" s="17">
        <v>1.1594655E7</v>
      </c>
      <c r="G5858" s="17">
        <v>2.6327952E7</v>
      </c>
      <c r="H5858" s="17">
        <v>5.4313774E7</v>
      </c>
    </row>
    <row r="5859">
      <c r="A5859" s="7" t="s">
        <v>12380</v>
      </c>
      <c r="B5859" s="17" t="s">
        <v>12381</v>
      </c>
      <c r="C5859" s="17">
        <v>252.0</v>
      </c>
      <c r="D5859" s="17">
        <v>3.825329376E7</v>
      </c>
      <c r="E5859" s="17">
        <v>1.0813339E7</v>
      </c>
      <c r="F5859" s="17">
        <v>2.4201736E7</v>
      </c>
      <c r="G5859" s="17">
        <v>4.7353674E7</v>
      </c>
      <c r="H5859" s="17">
        <v>8.217475E7</v>
      </c>
    </row>
    <row r="5860">
      <c r="A5860" s="7" t="s">
        <v>12382</v>
      </c>
      <c r="B5860" s="17" t="s">
        <v>12383</v>
      </c>
      <c r="C5860" s="17">
        <v>33.0</v>
      </c>
      <c r="D5860" s="17">
        <v>2.653861121E7</v>
      </c>
      <c r="E5860" s="17">
        <v>1.3385603E7</v>
      </c>
      <c r="F5860" s="17">
        <v>1.76036E7</v>
      </c>
      <c r="G5860" s="17">
        <v>3.2799155E7</v>
      </c>
      <c r="H5860" s="17">
        <v>6.6731868E7</v>
      </c>
    </row>
    <row r="5861">
      <c r="A5861" s="7" t="s">
        <v>12384</v>
      </c>
      <c r="B5861" s="17" t="s">
        <v>12385</v>
      </c>
      <c r="C5861" s="17">
        <v>1404.0</v>
      </c>
      <c r="D5861" s="17">
        <v>2.833027058E7</v>
      </c>
      <c r="E5861" s="17">
        <v>6565466.0</v>
      </c>
      <c r="F5861" s="17">
        <v>1.4318271E7</v>
      </c>
      <c r="G5861" s="17">
        <v>3.3524652E7</v>
      </c>
      <c r="H5861" s="17">
        <v>6.6118407E7</v>
      </c>
    </row>
    <row r="5862">
      <c r="A5862" s="7" t="s">
        <v>12386</v>
      </c>
      <c r="B5862" s="17" t="s">
        <v>12387</v>
      </c>
      <c r="C5862" s="17">
        <v>1324.0</v>
      </c>
      <c r="D5862" s="17">
        <v>2.280417288E7</v>
      </c>
      <c r="E5862" s="17">
        <v>6274151.0</v>
      </c>
      <c r="F5862" s="17">
        <v>1.2749381E7</v>
      </c>
      <c r="G5862" s="17">
        <v>2.6516E7</v>
      </c>
      <c r="H5862" s="17">
        <v>5.1517641E7</v>
      </c>
    </row>
    <row r="5863">
      <c r="A5863" s="7" t="s">
        <v>12388</v>
      </c>
      <c r="B5863" s="17" t="s">
        <v>320</v>
      </c>
      <c r="C5863" s="17">
        <v>2924.0</v>
      </c>
      <c r="D5863" s="17">
        <v>1.457426766E7</v>
      </c>
      <c r="E5863" s="17">
        <v>4698120.0</v>
      </c>
      <c r="F5863" s="17">
        <v>8026154.0</v>
      </c>
      <c r="G5863" s="17">
        <v>1.6292063E7</v>
      </c>
      <c r="H5863" s="17">
        <v>3.2416034E7</v>
      </c>
    </row>
    <row r="5864">
      <c r="A5864" s="7" t="s">
        <v>12389</v>
      </c>
      <c r="B5864" s="17" t="s">
        <v>12390</v>
      </c>
      <c r="C5864" s="17">
        <v>1058.0</v>
      </c>
      <c r="D5864" s="17">
        <v>2.517504868E7</v>
      </c>
      <c r="E5864" s="17">
        <v>6595720.0</v>
      </c>
      <c r="F5864" s="17">
        <v>1.291604E7</v>
      </c>
      <c r="G5864" s="17">
        <v>3.0084206E7</v>
      </c>
      <c r="H5864" s="17">
        <v>5.4906401E7</v>
      </c>
    </row>
    <row r="5865">
      <c r="A5865" s="7" t="s">
        <v>12391</v>
      </c>
      <c r="B5865" s="17" t="s">
        <v>12392</v>
      </c>
      <c r="C5865" s="17">
        <v>343.0</v>
      </c>
      <c r="D5865" s="17">
        <v>2.300582591E7</v>
      </c>
      <c r="E5865" s="17">
        <v>5432907.0</v>
      </c>
      <c r="F5865" s="17">
        <v>1.044923E7</v>
      </c>
      <c r="G5865" s="17">
        <v>2.5146688E7</v>
      </c>
      <c r="H5865" s="17">
        <v>5.4357288E7</v>
      </c>
    </row>
    <row r="5866">
      <c r="A5866" s="7" t="s">
        <v>12393</v>
      </c>
      <c r="B5866" s="17" t="s">
        <v>12394</v>
      </c>
      <c r="C5866" s="17">
        <v>441.0</v>
      </c>
      <c r="D5866" s="17">
        <v>2.238217878E7</v>
      </c>
      <c r="E5866" s="17">
        <v>7195254.0</v>
      </c>
      <c r="F5866" s="17">
        <v>1.4738559E7</v>
      </c>
      <c r="G5866" s="17">
        <v>2.3799781E7</v>
      </c>
      <c r="H5866" s="17">
        <v>3.9983374E7</v>
      </c>
    </row>
    <row r="5867">
      <c r="A5867" s="7" t="s">
        <v>12395</v>
      </c>
      <c r="B5867" s="17" t="s">
        <v>12396</v>
      </c>
      <c r="C5867" s="17">
        <v>6500.0</v>
      </c>
      <c r="D5867" s="17">
        <v>1.47793682E7</v>
      </c>
      <c r="E5867" s="17">
        <v>5961362.0</v>
      </c>
      <c r="F5867" s="17">
        <v>9500978.0</v>
      </c>
      <c r="G5867" s="17">
        <v>1.5683616E7</v>
      </c>
      <c r="H5867" s="17">
        <v>2.8126134E7</v>
      </c>
    </row>
    <row r="5868">
      <c r="A5868" s="7" t="s">
        <v>12397</v>
      </c>
      <c r="B5868" s="17" t="s">
        <v>12398</v>
      </c>
      <c r="C5868" s="17">
        <v>65.0</v>
      </c>
      <c r="D5868" s="17">
        <v>2.181104263E7</v>
      </c>
      <c r="E5868" s="17">
        <v>7183938.0</v>
      </c>
      <c r="F5868" s="17">
        <v>1.4280273E7</v>
      </c>
      <c r="G5868" s="17">
        <v>3.0677085E7</v>
      </c>
      <c r="H5868" s="17">
        <v>4.52327E7</v>
      </c>
    </row>
    <row r="5869">
      <c r="A5869" s="7" t="s">
        <v>12399</v>
      </c>
      <c r="B5869" s="17" t="s">
        <v>12400</v>
      </c>
      <c r="C5869" s="17">
        <v>1105.0</v>
      </c>
      <c r="D5869" s="17">
        <v>2.571964595E7</v>
      </c>
      <c r="E5869" s="17">
        <v>5713302.0</v>
      </c>
      <c r="F5869" s="17">
        <v>1.0921383E7</v>
      </c>
      <c r="G5869" s="17">
        <v>2.6067077E7</v>
      </c>
      <c r="H5869" s="17">
        <v>6.5973893E7</v>
      </c>
    </row>
    <row r="5870">
      <c r="A5870" s="7" t="s">
        <v>12403</v>
      </c>
      <c r="B5870" s="17" t="s">
        <v>12404</v>
      </c>
      <c r="C5870" s="17">
        <v>23.0</v>
      </c>
      <c r="D5870" s="17">
        <v>1.966315104E7</v>
      </c>
      <c r="E5870" s="17">
        <v>4867682.0</v>
      </c>
      <c r="F5870" s="17">
        <v>1.0947458E7</v>
      </c>
      <c r="G5870" s="17">
        <v>2.8535288E7</v>
      </c>
      <c r="H5870" s="17">
        <v>5.4588804E7</v>
      </c>
    </row>
    <row r="5871">
      <c r="A5871" s="7" t="s">
        <v>12405</v>
      </c>
      <c r="B5871" s="17" t="s">
        <v>12406</v>
      </c>
      <c r="C5871" s="17">
        <v>356.0</v>
      </c>
      <c r="D5871" s="17">
        <v>2.030576371E7</v>
      </c>
      <c r="E5871" s="17">
        <v>6094796.0</v>
      </c>
      <c r="F5871" s="17">
        <v>1.0956833E7</v>
      </c>
      <c r="G5871" s="17">
        <v>2.1222377E7</v>
      </c>
      <c r="H5871" s="17">
        <v>4.0641023E7</v>
      </c>
    </row>
    <row r="5872">
      <c r="A5872" s="7" t="s">
        <v>12407</v>
      </c>
      <c r="B5872" s="17" t="s">
        <v>12408</v>
      </c>
      <c r="C5872" s="17">
        <v>52.0</v>
      </c>
      <c r="D5872" s="17">
        <v>9357298.519</v>
      </c>
      <c r="E5872" s="17">
        <v>4925070.0</v>
      </c>
      <c r="F5872" s="17">
        <v>6608743.0</v>
      </c>
      <c r="G5872" s="17">
        <v>9958781.0</v>
      </c>
      <c r="H5872" s="17">
        <v>1.7763033E7</v>
      </c>
    </row>
    <row r="5873">
      <c r="A5873" s="7" t="s">
        <v>12409</v>
      </c>
      <c r="B5873" s="17" t="s">
        <v>12410</v>
      </c>
      <c r="C5873" s="17">
        <v>1834.0</v>
      </c>
      <c r="D5873" s="17">
        <v>1.509718878E7</v>
      </c>
      <c r="E5873" s="17">
        <v>5025707.0</v>
      </c>
      <c r="F5873" s="17">
        <v>9303821.0</v>
      </c>
      <c r="G5873" s="17">
        <v>1.6762E7</v>
      </c>
      <c r="H5873" s="17">
        <v>2.904925E7</v>
      </c>
    </row>
    <row r="5874">
      <c r="A5874" s="7" t="s">
        <v>12411</v>
      </c>
      <c r="B5874" s="17" t="s">
        <v>12412</v>
      </c>
      <c r="C5874" s="17">
        <v>2469.0</v>
      </c>
      <c r="D5874" s="17">
        <v>2.512210815E7</v>
      </c>
      <c r="E5874" s="17">
        <v>6538088.0</v>
      </c>
      <c r="F5874" s="17">
        <v>1.4212776E7</v>
      </c>
      <c r="G5874" s="17">
        <v>2.6472931E7</v>
      </c>
      <c r="H5874" s="17">
        <v>5.6680708E7</v>
      </c>
    </row>
    <row r="5875">
      <c r="A5875" s="7" t="s">
        <v>12413</v>
      </c>
      <c r="B5875" s="17" t="s">
        <v>12414</v>
      </c>
      <c r="C5875" s="17">
        <v>747.0</v>
      </c>
      <c r="D5875" s="17">
        <v>9380555.262</v>
      </c>
      <c r="E5875" s="17">
        <v>3237829.0</v>
      </c>
      <c r="F5875" s="17">
        <v>4893687.0</v>
      </c>
      <c r="G5875" s="17">
        <v>7982210.0</v>
      </c>
      <c r="H5875" s="17">
        <v>1.5668486E7</v>
      </c>
    </row>
    <row r="5876">
      <c r="A5876" s="7" t="s">
        <v>12417</v>
      </c>
      <c r="B5876" s="17" t="s">
        <v>12418</v>
      </c>
      <c r="C5876" s="17">
        <v>280.0</v>
      </c>
      <c r="D5876" s="17">
        <v>1.222059109E7</v>
      </c>
      <c r="E5876" s="17">
        <v>4583349.0</v>
      </c>
      <c r="F5876" s="17">
        <v>7038176.0</v>
      </c>
      <c r="G5876" s="17">
        <v>1.1777924E7</v>
      </c>
      <c r="H5876" s="17">
        <v>2.563685E7</v>
      </c>
    </row>
    <row r="5877">
      <c r="A5877" s="7" t="s">
        <v>12419</v>
      </c>
      <c r="B5877" s="17" t="s">
        <v>12420</v>
      </c>
      <c r="C5877" s="17">
        <v>61.0</v>
      </c>
      <c r="D5877" s="17">
        <v>1.128756934E7</v>
      </c>
      <c r="E5877" s="17">
        <v>4399558.0</v>
      </c>
      <c r="F5877" s="17">
        <v>6999369.0</v>
      </c>
      <c r="G5877" s="17">
        <v>1.3040863E7</v>
      </c>
      <c r="H5877" s="17">
        <v>2.2776427E7</v>
      </c>
    </row>
    <row r="5878">
      <c r="A5878" s="7" t="s">
        <v>12421</v>
      </c>
      <c r="B5878" s="17" t="s">
        <v>12422</v>
      </c>
      <c r="C5878" s="17">
        <v>459.0</v>
      </c>
      <c r="D5878" s="17">
        <v>2.016983709E7</v>
      </c>
      <c r="E5878" s="17">
        <v>9102281.0</v>
      </c>
      <c r="F5878" s="17">
        <v>1.6936356E7</v>
      </c>
      <c r="G5878" s="17">
        <v>2.7030799E7</v>
      </c>
      <c r="H5878" s="17">
        <v>3.5496695E7</v>
      </c>
    </row>
    <row r="5879">
      <c r="A5879" s="7" t="s">
        <v>12423</v>
      </c>
      <c r="B5879" s="17" t="s">
        <v>12424</v>
      </c>
      <c r="C5879" s="17">
        <v>292.0</v>
      </c>
      <c r="D5879" s="17">
        <v>1.376104667E7</v>
      </c>
      <c r="E5879" s="17">
        <v>7087550.0</v>
      </c>
      <c r="F5879" s="17">
        <v>9909993.0</v>
      </c>
      <c r="G5879" s="17">
        <v>1.5773E7</v>
      </c>
      <c r="H5879" s="17">
        <v>2.4685181E7</v>
      </c>
    </row>
    <row r="5880">
      <c r="A5880" s="7" t="s">
        <v>12425</v>
      </c>
      <c r="B5880" s="17" t="s">
        <v>12426</v>
      </c>
      <c r="C5880" s="17">
        <v>131.0</v>
      </c>
      <c r="D5880" s="17">
        <v>1.341485543E7</v>
      </c>
      <c r="E5880" s="17">
        <v>6869213.0</v>
      </c>
      <c r="F5880" s="17">
        <v>1.0097046E7</v>
      </c>
      <c r="G5880" s="17">
        <v>1.423536E7</v>
      </c>
      <c r="H5880" s="17">
        <v>1.9537789E7</v>
      </c>
    </row>
    <row r="5881">
      <c r="A5881" s="7" t="s">
        <v>12429</v>
      </c>
      <c r="B5881" s="17" t="s">
        <v>12430</v>
      </c>
      <c r="C5881" s="17">
        <v>1.0</v>
      </c>
      <c r="D5881" s="17">
        <v>8401308.0</v>
      </c>
      <c r="E5881" s="17">
        <v>8401308.0</v>
      </c>
      <c r="F5881" s="17">
        <v>8401308.0</v>
      </c>
      <c r="G5881" s="17">
        <v>8401308.0</v>
      </c>
      <c r="H5881" s="17">
        <v>8401308.0</v>
      </c>
    </row>
    <row r="5882">
      <c r="A5882" s="7" t="s">
        <v>12433</v>
      </c>
      <c r="B5882" s="17" t="s">
        <v>12434</v>
      </c>
      <c r="C5882" s="17">
        <v>14.0</v>
      </c>
      <c r="D5882" s="17">
        <v>1.411269214E7</v>
      </c>
      <c r="E5882" s="17">
        <v>7833296.0</v>
      </c>
      <c r="F5882" s="17">
        <v>1.4150371E7</v>
      </c>
      <c r="G5882" s="17">
        <v>2.1563093E7</v>
      </c>
      <c r="H5882" s="17">
        <v>2.8432922E7</v>
      </c>
    </row>
    <row r="5883">
      <c r="A5883" s="7" t="s">
        <v>12435</v>
      </c>
      <c r="B5883" s="17" t="s">
        <v>12436</v>
      </c>
      <c r="C5883" s="17">
        <v>631.0</v>
      </c>
      <c r="D5883" s="17">
        <v>2.602895351E7</v>
      </c>
      <c r="E5883" s="17">
        <v>5705823.0</v>
      </c>
      <c r="F5883" s="17">
        <v>1.2403863E7</v>
      </c>
      <c r="G5883" s="17">
        <v>2.8018214E7</v>
      </c>
      <c r="H5883" s="17">
        <v>5.8405521E7</v>
      </c>
    </row>
    <row r="5884">
      <c r="A5884" s="7" t="s">
        <v>12437</v>
      </c>
      <c r="B5884" s="17" t="s">
        <v>12438</v>
      </c>
      <c r="C5884" s="17">
        <v>32.0</v>
      </c>
      <c r="D5884" s="17">
        <v>1.790529675E7</v>
      </c>
      <c r="E5884" s="17">
        <v>4670157.0</v>
      </c>
      <c r="F5884" s="17">
        <v>9223264.0</v>
      </c>
      <c r="G5884" s="17">
        <v>1.7130381E7</v>
      </c>
      <c r="H5884" s="17">
        <v>3.7114267E7</v>
      </c>
    </row>
    <row r="5885">
      <c r="A5885" s="7" t="s">
        <v>12439</v>
      </c>
      <c r="B5885" s="17" t="s">
        <v>12440</v>
      </c>
      <c r="C5885" s="17">
        <v>57.0</v>
      </c>
      <c r="D5885" s="17">
        <v>3.17336746E7</v>
      </c>
      <c r="E5885" s="17">
        <v>9851433.0</v>
      </c>
      <c r="F5885" s="17">
        <v>1.6873956E7</v>
      </c>
      <c r="G5885" s="17">
        <v>2.9003123E7</v>
      </c>
      <c r="H5885" s="17">
        <v>4.854E7</v>
      </c>
    </row>
    <row r="5886">
      <c r="A5886" s="7" t="s">
        <v>12441</v>
      </c>
      <c r="B5886" s="17" t="s">
        <v>12442</v>
      </c>
      <c r="C5886" s="17">
        <v>42.0</v>
      </c>
      <c r="D5886" s="17">
        <v>1.466453579E7</v>
      </c>
      <c r="E5886" s="17">
        <v>8000607.0</v>
      </c>
      <c r="F5886" s="17">
        <v>1.1857995E7</v>
      </c>
      <c r="G5886" s="17">
        <v>1.8884959E7</v>
      </c>
      <c r="H5886" s="17">
        <v>2.3195583E7</v>
      </c>
    </row>
    <row r="5887">
      <c r="A5887" s="7" t="s">
        <v>12443</v>
      </c>
      <c r="B5887" s="17" t="s">
        <v>12444</v>
      </c>
      <c r="C5887" s="17">
        <v>1355.0</v>
      </c>
      <c r="D5887" s="17">
        <v>1.836480304E7</v>
      </c>
      <c r="E5887" s="17">
        <v>7624490.0</v>
      </c>
      <c r="F5887" s="17">
        <v>1.2640087E7</v>
      </c>
      <c r="G5887" s="17">
        <v>2.1696832E7</v>
      </c>
      <c r="H5887" s="17">
        <v>3.4884856E7</v>
      </c>
    </row>
    <row r="5888">
      <c r="A5888" s="7" t="s">
        <v>12445</v>
      </c>
      <c r="B5888" s="17" t="s">
        <v>12446</v>
      </c>
      <c r="C5888" s="17">
        <v>7.0</v>
      </c>
      <c r="D5888" s="17">
        <v>7673426.286</v>
      </c>
      <c r="E5888" s="17">
        <v>4734867.0</v>
      </c>
      <c r="F5888" s="17">
        <v>9010921.0</v>
      </c>
      <c r="G5888" s="17">
        <v>1.0542242E7</v>
      </c>
      <c r="H5888" s="17">
        <v>1.2144441E7</v>
      </c>
    </row>
    <row r="5889">
      <c r="A5889" s="7" t="s">
        <v>12447</v>
      </c>
      <c r="B5889" s="17" t="s">
        <v>12448</v>
      </c>
      <c r="C5889" s="17">
        <v>20.0</v>
      </c>
      <c r="D5889" s="17">
        <v>2.284676735E7</v>
      </c>
      <c r="E5889" s="17">
        <v>4371762.0</v>
      </c>
      <c r="F5889" s="17">
        <v>1.0550182E7</v>
      </c>
      <c r="G5889" s="17">
        <v>1.92202E7</v>
      </c>
      <c r="H5889" s="17">
        <v>4.6404564E7</v>
      </c>
    </row>
    <row r="5890">
      <c r="A5890" s="7" t="s">
        <v>12449</v>
      </c>
      <c r="B5890" s="17" t="s">
        <v>12450</v>
      </c>
      <c r="C5890" s="17">
        <v>235.0</v>
      </c>
      <c r="D5890" s="17">
        <v>3.363983269E7</v>
      </c>
      <c r="E5890" s="17">
        <v>5782302.0</v>
      </c>
      <c r="F5890" s="17">
        <v>9813921.0</v>
      </c>
      <c r="G5890" s="17">
        <v>4.2027554E7</v>
      </c>
      <c r="H5890" s="17">
        <v>8.6595862E7</v>
      </c>
    </row>
    <row r="5891">
      <c r="A5891" s="7" t="s">
        <v>12451</v>
      </c>
      <c r="B5891" s="17" t="s">
        <v>12452</v>
      </c>
      <c r="C5891" s="17">
        <v>35.0</v>
      </c>
      <c r="D5891" s="17">
        <v>5.481280854E7</v>
      </c>
      <c r="E5891" s="17">
        <v>1.6755714E7</v>
      </c>
      <c r="F5891" s="17">
        <v>4.5942865E7</v>
      </c>
      <c r="G5891" s="17">
        <v>7.7608454E7</v>
      </c>
      <c r="H5891" s="17">
        <v>1.01465535E8</v>
      </c>
    </row>
    <row r="5892">
      <c r="A5892" s="7" t="s">
        <v>12453</v>
      </c>
      <c r="B5892" s="17" t="s">
        <v>12454</v>
      </c>
      <c r="C5892" s="17">
        <v>169.0</v>
      </c>
      <c r="D5892" s="17">
        <v>2.55076485E7</v>
      </c>
      <c r="E5892" s="17">
        <v>4768101.0</v>
      </c>
      <c r="F5892" s="17">
        <v>8835155.0</v>
      </c>
      <c r="G5892" s="17">
        <v>2.8561652E7</v>
      </c>
      <c r="H5892" s="17">
        <v>7.0991367E7</v>
      </c>
    </row>
    <row r="5893">
      <c r="A5893" s="7" t="s">
        <v>12455</v>
      </c>
      <c r="B5893" s="17" t="s">
        <v>12456</v>
      </c>
      <c r="C5893" s="17">
        <v>1187.0</v>
      </c>
      <c r="D5893" s="17">
        <v>2.909300136E7</v>
      </c>
      <c r="E5893" s="17">
        <v>5638244.0</v>
      </c>
      <c r="F5893" s="17">
        <v>1.122884E7</v>
      </c>
      <c r="G5893" s="17">
        <v>3.910001E7</v>
      </c>
      <c r="H5893" s="17">
        <v>7.414355E7</v>
      </c>
    </row>
    <row r="5894">
      <c r="A5894" s="7" t="s">
        <v>12457</v>
      </c>
      <c r="B5894" s="17" t="s">
        <v>12458</v>
      </c>
      <c r="C5894" s="17">
        <v>296.0</v>
      </c>
      <c r="D5894" s="17">
        <v>3.813456129E7</v>
      </c>
      <c r="E5894" s="17">
        <v>6945684.0</v>
      </c>
      <c r="F5894" s="17">
        <v>1.9753469E7</v>
      </c>
      <c r="G5894" s="17">
        <v>5.1496888E7</v>
      </c>
      <c r="H5894" s="17">
        <v>1.0042168E8</v>
      </c>
    </row>
    <row r="5895">
      <c r="A5895" s="7" t="s">
        <v>12461</v>
      </c>
      <c r="B5895" s="17" t="s">
        <v>12462</v>
      </c>
      <c r="C5895" s="17">
        <v>3815.0</v>
      </c>
      <c r="D5895" s="17">
        <v>2.833489955E7</v>
      </c>
      <c r="E5895" s="17">
        <v>5545100.0</v>
      </c>
      <c r="F5895" s="17">
        <v>1.014736E7</v>
      </c>
      <c r="G5895" s="17">
        <v>3.1965686E7</v>
      </c>
      <c r="H5895" s="17">
        <v>7.341012E7</v>
      </c>
    </row>
    <row r="5896">
      <c r="A5896" s="7" t="s">
        <v>12463</v>
      </c>
      <c r="B5896" s="17" t="s">
        <v>12464</v>
      </c>
      <c r="C5896" s="17">
        <v>32.0</v>
      </c>
      <c r="D5896" s="17">
        <v>4.113723972E7</v>
      </c>
      <c r="E5896" s="17">
        <v>3864716.0</v>
      </c>
      <c r="F5896" s="17">
        <v>1.3468801E7</v>
      </c>
      <c r="G5896" s="17">
        <v>1.03550876E8</v>
      </c>
      <c r="H5896" s="17">
        <v>1.08920927E8</v>
      </c>
    </row>
    <row r="5897">
      <c r="A5897" s="7" t="s">
        <v>12465</v>
      </c>
      <c r="B5897" s="17" t="s">
        <v>12466</v>
      </c>
      <c r="C5897" s="17">
        <v>133.0</v>
      </c>
      <c r="D5897" s="17">
        <v>4.093722974E7</v>
      </c>
      <c r="E5897" s="17">
        <v>6496400.0</v>
      </c>
      <c r="F5897" s="17">
        <v>1.4160314E7</v>
      </c>
      <c r="G5897" s="17">
        <v>5.4317486E7</v>
      </c>
      <c r="H5897" s="17">
        <v>1.11936627E8</v>
      </c>
    </row>
    <row r="5898">
      <c r="A5898" s="7" t="s">
        <v>12467</v>
      </c>
      <c r="B5898" s="17" t="s">
        <v>12468</v>
      </c>
      <c r="C5898" s="17">
        <v>15.0</v>
      </c>
      <c r="D5898" s="17">
        <v>2.75251026E7</v>
      </c>
      <c r="E5898" s="17">
        <v>6604508.0</v>
      </c>
      <c r="F5898" s="17">
        <v>1.5141303E7</v>
      </c>
      <c r="G5898" s="17">
        <v>4.0758616E7</v>
      </c>
      <c r="H5898" s="17">
        <v>5.4922311E7</v>
      </c>
    </row>
    <row r="5899">
      <c r="A5899" s="7" t="s">
        <v>12469</v>
      </c>
      <c r="B5899" s="17" t="s">
        <v>12470</v>
      </c>
      <c r="C5899" s="17">
        <v>80.0</v>
      </c>
      <c r="D5899" s="17">
        <v>2.021158871E7</v>
      </c>
      <c r="E5899" s="17">
        <v>4869990.0</v>
      </c>
      <c r="F5899" s="17">
        <v>1.0406132E7</v>
      </c>
      <c r="G5899" s="17">
        <v>2.7860955E7</v>
      </c>
      <c r="H5899" s="17">
        <v>4.5617067E7</v>
      </c>
    </row>
    <row r="5900">
      <c r="A5900" s="7" t="s">
        <v>12471</v>
      </c>
      <c r="B5900" s="17" t="s">
        <v>12472</v>
      </c>
      <c r="C5900" s="17">
        <v>1185.0</v>
      </c>
      <c r="D5900" s="17">
        <v>1.894552814E7</v>
      </c>
      <c r="E5900" s="17">
        <v>7969372.0</v>
      </c>
      <c r="F5900" s="17">
        <v>1.3198485E7</v>
      </c>
      <c r="G5900" s="17">
        <v>2.0076806E7</v>
      </c>
      <c r="H5900" s="17">
        <v>3.5606737E7</v>
      </c>
    </row>
    <row r="5901">
      <c r="A5901" s="7" t="s">
        <v>12473</v>
      </c>
      <c r="B5901" s="17" t="s">
        <v>12474</v>
      </c>
      <c r="C5901" s="17">
        <v>89.0</v>
      </c>
      <c r="D5901" s="17">
        <v>3.363985261E7</v>
      </c>
      <c r="E5901" s="17">
        <v>7341546.0</v>
      </c>
      <c r="F5901" s="17">
        <v>1.3670205E7</v>
      </c>
      <c r="G5901" s="17">
        <v>3.3397708E7</v>
      </c>
      <c r="H5901" s="17">
        <v>9.7800891E7</v>
      </c>
    </row>
    <row r="5902">
      <c r="A5902" s="7" t="s">
        <v>12475</v>
      </c>
      <c r="B5902" s="17" t="s">
        <v>12476</v>
      </c>
      <c r="C5902" s="17">
        <v>17.0</v>
      </c>
      <c r="D5902" s="17">
        <v>1.241231812E7</v>
      </c>
      <c r="E5902" s="17">
        <v>8137550.0</v>
      </c>
      <c r="F5902" s="17">
        <v>1.1420069E7</v>
      </c>
      <c r="G5902" s="17">
        <v>1.5941E7</v>
      </c>
      <c r="H5902" s="17">
        <v>2.3880872E7</v>
      </c>
    </row>
    <row r="5903">
      <c r="A5903" s="7" t="s">
        <v>12477</v>
      </c>
      <c r="B5903" s="17" t="s">
        <v>12478</v>
      </c>
      <c r="C5903" s="17">
        <v>79.0</v>
      </c>
      <c r="D5903" s="17">
        <v>4.806755638E7</v>
      </c>
      <c r="E5903" s="17">
        <v>6939841.0</v>
      </c>
      <c r="F5903" s="17">
        <v>1.4240331E7</v>
      </c>
      <c r="G5903" s="17">
        <v>7.7645936E7</v>
      </c>
      <c r="H5903" s="17">
        <v>1.47701309E8</v>
      </c>
    </row>
    <row r="5904">
      <c r="A5904" s="7" t="s">
        <v>12479</v>
      </c>
      <c r="B5904" s="17" t="s">
        <v>12480</v>
      </c>
      <c r="C5904" s="17">
        <v>146.0</v>
      </c>
      <c r="D5904" s="17">
        <v>6.298028127E7</v>
      </c>
      <c r="E5904" s="17">
        <v>9533239.0</v>
      </c>
      <c r="F5904" s="17">
        <v>3.8127167E7</v>
      </c>
      <c r="G5904" s="17">
        <v>9.7874024E7</v>
      </c>
      <c r="H5904" s="17">
        <v>1.73311981E8</v>
      </c>
    </row>
    <row r="5905">
      <c r="A5905" s="7" t="s">
        <v>12481</v>
      </c>
      <c r="B5905" s="17" t="s">
        <v>12482</v>
      </c>
      <c r="C5905" s="17">
        <v>48.0</v>
      </c>
      <c r="D5905" s="17">
        <v>5.20104959E7</v>
      </c>
      <c r="E5905" s="17">
        <v>1.7656146E7</v>
      </c>
      <c r="F5905" s="17">
        <v>3.6856542E7</v>
      </c>
      <c r="G5905" s="17">
        <v>6.6131113E7</v>
      </c>
      <c r="H5905" s="17">
        <v>1.31230216E8</v>
      </c>
    </row>
    <row r="5906">
      <c r="A5906" s="7" t="s">
        <v>12483</v>
      </c>
      <c r="B5906" s="17" t="s">
        <v>12484</v>
      </c>
      <c r="C5906" s="17">
        <v>3.0</v>
      </c>
      <c r="D5906" s="17">
        <v>3.647425767E7</v>
      </c>
      <c r="E5906" s="17">
        <v>2100784.0</v>
      </c>
      <c r="F5906" s="17">
        <v>8173095.0</v>
      </c>
      <c r="G5906" s="17">
        <v>9.9148894E7</v>
      </c>
      <c r="H5906" s="17">
        <v>9.9148894E7</v>
      </c>
    </row>
    <row r="5907">
      <c r="A5907" s="7" t="s">
        <v>12485</v>
      </c>
      <c r="B5907" s="17" t="s">
        <v>12486</v>
      </c>
      <c r="C5907" s="17">
        <v>24.0</v>
      </c>
      <c r="D5907" s="17">
        <v>3.953560921E7</v>
      </c>
      <c r="E5907" s="17">
        <v>8393245.0</v>
      </c>
      <c r="F5907" s="17">
        <v>1.4249738E7</v>
      </c>
      <c r="G5907" s="17">
        <v>4.80947E7</v>
      </c>
      <c r="H5907" s="17">
        <v>1.1525769E8</v>
      </c>
    </row>
    <row r="5908">
      <c r="A5908" s="7" t="s">
        <v>12487</v>
      </c>
      <c r="B5908" s="17" t="s">
        <v>12488</v>
      </c>
      <c r="C5908" s="17">
        <v>4.0</v>
      </c>
      <c r="D5908" s="17">
        <v>1.320366125E7</v>
      </c>
      <c r="E5908" s="17">
        <v>3015676.0</v>
      </c>
      <c r="F5908" s="17">
        <v>1.1079808E7</v>
      </c>
      <c r="G5908" s="17">
        <v>1.3230379E7</v>
      </c>
      <c r="H5908" s="17">
        <v>2.5488782E7</v>
      </c>
    </row>
    <row r="5909">
      <c r="A5909" s="7" t="s">
        <v>12489</v>
      </c>
      <c r="B5909" s="17" t="s">
        <v>12490</v>
      </c>
      <c r="C5909" s="17">
        <v>15.0</v>
      </c>
      <c r="D5909" s="17">
        <v>9783119.533</v>
      </c>
      <c r="E5909" s="17">
        <v>3634925.0</v>
      </c>
      <c r="F5909" s="17">
        <v>8458273.0</v>
      </c>
      <c r="G5909" s="17">
        <v>1.1572368E7</v>
      </c>
      <c r="H5909" s="17">
        <v>1.9761062E7</v>
      </c>
    </row>
    <row r="5910">
      <c r="A5910" s="7" t="s">
        <v>12491</v>
      </c>
      <c r="B5910" s="17" t="s">
        <v>12492</v>
      </c>
      <c r="C5910" s="17">
        <v>2503.0</v>
      </c>
      <c r="D5910" s="17">
        <v>1.055430502E7</v>
      </c>
      <c r="E5910" s="17">
        <v>3238038.0</v>
      </c>
      <c r="F5910" s="17">
        <v>5498495.0</v>
      </c>
      <c r="G5910" s="17">
        <v>1.0052819E7</v>
      </c>
      <c r="H5910" s="17">
        <v>1.9774153E7</v>
      </c>
    </row>
    <row r="5911">
      <c r="A5911" s="7" t="s">
        <v>12493</v>
      </c>
      <c r="B5911" s="17" t="s">
        <v>12494</v>
      </c>
      <c r="C5911" s="17">
        <v>2.0</v>
      </c>
      <c r="D5911" s="17">
        <v>4813404.5</v>
      </c>
      <c r="E5911" s="17">
        <v>3688452.0</v>
      </c>
      <c r="F5911" s="17">
        <v>3688452.0</v>
      </c>
      <c r="G5911" s="17">
        <v>5938357.0</v>
      </c>
      <c r="H5911" s="17">
        <v>5938357.0</v>
      </c>
    </row>
    <row r="5912">
      <c r="A5912" s="7" t="s">
        <v>12495</v>
      </c>
      <c r="B5912" s="17" t="s">
        <v>12496</v>
      </c>
      <c r="C5912" s="17">
        <v>28.0</v>
      </c>
      <c r="D5912" s="17">
        <v>9046243.786</v>
      </c>
      <c r="E5912" s="17">
        <v>3749489.0</v>
      </c>
      <c r="F5912" s="17">
        <v>5674452.0</v>
      </c>
      <c r="G5912" s="17">
        <v>1.061108E7</v>
      </c>
      <c r="H5912" s="17">
        <v>2.2906315E7</v>
      </c>
    </row>
    <row r="5913">
      <c r="A5913" s="7" t="s">
        <v>12497</v>
      </c>
      <c r="B5913" s="17" t="s">
        <v>12498</v>
      </c>
      <c r="C5913" s="17">
        <v>4.0</v>
      </c>
      <c r="D5913" s="17">
        <v>1.019233075E7</v>
      </c>
      <c r="E5913" s="17">
        <v>3690273.0</v>
      </c>
      <c r="F5913" s="17">
        <v>6153789.0</v>
      </c>
      <c r="G5913" s="17">
        <v>1.1998485E7</v>
      </c>
      <c r="H5913" s="17">
        <v>1.8926776E7</v>
      </c>
    </row>
    <row r="5914">
      <c r="A5914" s="7" t="s">
        <v>12499</v>
      </c>
      <c r="B5914" s="17" t="s">
        <v>12500</v>
      </c>
      <c r="C5914" s="17">
        <v>35.0</v>
      </c>
      <c r="D5914" s="17">
        <v>1.428469957E7</v>
      </c>
      <c r="E5914" s="17">
        <v>5150000.0</v>
      </c>
      <c r="F5914" s="17">
        <v>7403696.0</v>
      </c>
      <c r="G5914" s="17">
        <v>1.3995598E7</v>
      </c>
      <c r="H5914" s="17">
        <v>4.0605443E7</v>
      </c>
    </row>
    <row r="5915">
      <c r="A5915" s="7" t="s">
        <v>12501</v>
      </c>
      <c r="B5915" s="17" t="s">
        <v>12502</v>
      </c>
      <c r="C5915" s="17">
        <v>230.0</v>
      </c>
      <c r="D5915" s="17">
        <v>1.133334983E7</v>
      </c>
      <c r="E5915" s="17">
        <v>4048914.0</v>
      </c>
      <c r="F5915" s="17">
        <v>6860773.0</v>
      </c>
      <c r="G5915" s="17">
        <v>1.3583114E7</v>
      </c>
      <c r="H5915" s="17">
        <v>2.48044E7</v>
      </c>
    </row>
    <row r="5916">
      <c r="A5916" s="7" t="s">
        <v>12503</v>
      </c>
      <c r="B5916" s="17" t="s">
        <v>12504</v>
      </c>
      <c r="C5916" s="17">
        <v>27.0</v>
      </c>
      <c r="D5916" s="17">
        <v>1.019550633E7</v>
      </c>
      <c r="E5916" s="17">
        <v>5583501.0</v>
      </c>
      <c r="F5916" s="17">
        <v>8369851.0</v>
      </c>
      <c r="G5916" s="17">
        <v>1.1630201E7</v>
      </c>
      <c r="H5916" s="17">
        <v>1.5621299E7</v>
      </c>
    </row>
    <row r="5917">
      <c r="A5917" s="7" t="s">
        <v>12505</v>
      </c>
      <c r="B5917" s="17" t="s">
        <v>12506</v>
      </c>
      <c r="C5917" s="17">
        <v>12.0</v>
      </c>
      <c r="D5917" s="17">
        <v>1.990663942E7</v>
      </c>
      <c r="E5917" s="17">
        <v>5416250.0</v>
      </c>
      <c r="F5917" s="17">
        <v>1.2184553E7</v>
      </c>
      <c r="G5917" s="17">
        <v>2.5828376E7</v>
      </c>
      <c r="H5917" s="17">
        <v>4.5200016E7</v>
      </c>
    </row>
    <row r="5918">
      <c r="A5918" s="7" t="s">
        <v>12507</v>
      </c>
      <c r="B5918" s="17" t="s">
        <v>12508</v>
      </c>
      <c r="C5918" s="17">
        <v>375.0</v>
      </c>
      <c r="D5918" s="17">
        <v>1.111851258E7</v>
      </c>
      <c r="E5918" s="17">
        <v>4482397.0</v>
      </c>
      <c r="F5918" s="17">
        <v>6982040.0</v>
      </c>
      <c r="G5918" s="17">
        <v>1.2341327E7</v>
      </c>
      <c r="H5918" s="17">
        <v>2.14644E7</v>
      </c>
    </row>
    <row r="5919">
      <c r="A5919" s="7" t="s">
        <v>12509</v>
      </c>
      <c r="B5919" s="17" t="s">
        <v>12510</v>
      </c>
      <c r="C5919" s="17">
        <v>5450.0</v>
      </c>
      <c r="D5919" s="17">
        <v>1.27167104E7</v>
      </c>
      <c r="E5919" s="17">
        <v>5036411.0</v>
      </c>
      <c r="F5919" s="17">
        <v>7887144.0</v>
      </c>
      <c r="G5919" s="17">
        <v>1.3804141E7</v>
      </c>
      <c r="H5919" s="17">
        <v>2.520865E7</v>
      </c>
    </row>
    <row r="5920">
      <c r="A5920" s="7" t="s">
        <v>12511</v>
      </c>
      <c r="B5920" s="17" t="s">
        <v>12512</v>
      </c>
      <c r="C5920" s="17">
        <v>17.0</v>
      </c>
      <c r="D5920" s="17">
        <v>1.347480618E7</v>
      </c>
      <c r="E5920" s="17">
        <v>3358326.0</v>
      </c>
      <c r="F5920" s="17">
        <v>7842000.0</v>
      </c>
      <c r="G5920" s="17">
        <v>1.8522053E7</v>
      </c>
      <c r="H5920" s="17">
        <v>4.0522761E7</v>
      </c>
    </row>
    <row r="5921">
      <c r="A5921" s="7" t="s">
        <v>12513</v>
      </c>
      <c r="B5921" s="17" t="s">
        <v>12514</v>
      </c>
      <c r="C5921" s="17">
        <v>588.0</v>
      </c>
      <c r="D5921" s="17">
        <v>1.307361965E7</v>
      </c>
      <c r="E5921" s="17">
        <v>4683547.0</v>
      </c>
      <c r="F5921" s="17">
        <v>7836123.0</v>
      </c>
      <c r="G5921" s="17">
        <v>1.3977546E7</v>
      </c>
      <c r="H5921" s="17">
        <v>2.5164846E7</v>
      </c>
    </row>
    <row r="5922">
      <c r="A5922" s="7" t="s">
        <v>12515</v>
      </c>
      <c r="B5922" s="17" t="s">
        <v>12516</v>
      </c>
      <c r="C5922" s="17">
        <v>41.0</v>
      </c>
      <c r="D5922" s="17">
        <v>1.086167344E7</v>
      </c>
      <c r="E5922" s="17">
        <v>5303463.0</v>
      </c>
      <c r="F5922" s="17">
        <v>7531068.0</v>
      </c>
      <c r="G5922" s="17">
        <v>1.034257E7</v>
      </c>
      <c r="H5922" s="17">
        <v>2.5186292E7</v>
      </c>
    </row>
    <row r="5923">
      <c r="A5923" s="7" t="s">
        <v>12517</v>
      </c>
      <c r="B5923" s="17" t="s">
        <v>12518</v>
      </c>
      <c r="C5923" s="17">
        <v>1554.0</v>
      </c>
      <c r="D5923" s="17">
        <v>1.37375172E7</v>
      </c>
      <c r="E5923" s="17">
        <v>3695683.0</v>
      </c>
      <c r="F5923" s="17">
        <v>6340419.0</v>
      </c>
      <c r="G5923" s="17">
        <v>1.2961226E7</v>
      </c>
      <c r="H5923" s="17">
        <v>2.9954658E7</v>
      </c>
    </row>
    <row r="5924">
      <c r="A5924" s="7" t="s">
        <v>12519</v>
      </c>
      <c r="B5924" s="17" t="s">
        <v>12520</v>
      </c>
      <c r="C5924" s="17">
        <v>326.0</v>
      </c>
      <c r="D5924" s="17">
        <v>1.561971814E7</v>
      </c>
      <c r="E5924" s="17">
        <v>5463415.0</v>
      </c>
      <c r="F5924" s="17">
        <v>8874848.0</v>
      </c>
      <c r="G5924" s="17">
        <v>1.7794747E7</v>
      </c>
      <c r="H5924" s="17">
        <v>3.2074227E7</v>
      </c>
    </row>
    <row r="5925">
      <c r="A5925" s="7" t="s">
        <v>12523</v>
      </c>
      <c r="B5925" s="17" t="s">
        <v>12524</v>
      </c>
      <c r="C5925" s="17">
        <v>35.0</v>
      </c>
      <c r="D5925" s="17">
        <v>1.119458603E7</v>
      </c>
      <c r="E5925" s="17">
        <v>4856449.0</v>
      </c>
      <c r="F5925" s="17">
        <v>8840254.0</v>
      </c>
      <c r="G5925" s="17">
        <v>1.2496562E7</v>
      </c>
      <c r="H5925" s="17">
        <v>1.7944683E7</v>
      </c>
    </row>
    <row r="5926">
      <c r="A5926" s="7" t="s">
        <v>12525</v>
      </c>
      <c r="B5926" s="17" t="s">
        <v>12526</v>
      </c>
      <c r="C5926" s="17">
        <v>115.0</v>
      </c>
      <c r="D5926" s="17">
        <v>1.253739482E7</v>
      </c>
      <c r="E5926" s="17">
        <v>5873141.0</v>
      </c>
      <c r="F5926" s="17">
        <v>9318606.0</v>
      </c>
      <c r="G5926" s="17">
        <v>1.4689892E7</v>
      </c>
      <c r="H5926" s="17">
        <v>2.4050404E7</v>
      </c>
    </row>
    <row r="5927">
      <c r="A5927" s="7" t="s">
        <v>12527</v>
      </c>
      <c r="B5927" s="17" t="s">
        <v>12528</v>
      </c>
      <c r="C5927" s="17">
        <v>460.0</v>
      </c>
      <c r="D5927" s="17">
        <v>1.29536536E7</v>
      </c>
      <c r="E5927" s="17">
        <v>5141358.0</v>
      </c>
      <c r="F5927" s="17">
        <v>8616827.0</v>
      </c>
      <c r="G5927" s="17">
        <v>1.5396131E7</v>
      </c>
      <c r="H5927" s="17">
        <v>2.5687777E7</v>
      </c>
    </row>
    <row r="5928">
      <c r="A5928" s="7" t="s">
        <v>12529</v>
      </c>
      <c r="B5928" s="17" t="s">
        <v>12530</v>
      </c>
      <c r="C5928" s="17">
        <v>2062.0</v>
      </c>
      <c r="D5928" s="17">
        <v>2.222219377E7</v>
      </c>
      <c r="E5928" s="17">
        <v>7145943.0</v>
      </c>
      <c r="F5928" s="17">
        <v>1.1829617E7</v>
      </c>
      <c r="G5928" s="17">
        <v>2.0382184E7</v>
      </c>
      <c r="H5928" s="17">
        <v>5.04068E7</v>
      </c>
    </row>
    <row r="5929">
      <c r="A5929" s="7" t="s">
        <v>12531</v>
      </c>
      <c r="B5929" s="17" t="s">
        <v>12533</v>
      </c>
      <c r="C5929" s="17">
        <v>4797.0</v>
      </c>
      <c r="D5929" s="17">
        <v>1.082705044E7</v>
      </c>
      <c r="E5929" s="17">
        <v>5180108.0</v>
      </c>
      <c r="F5929" s="17">
        <v>7500000.0</v>
      </c>
      <c r="G5929" s="17">
        <v>1.19105E7</v>
      </c>
      <c r="H5929" s="17">
        <v>1.8769292E7</v>
      </c>
    </row>
    <row r="5930">
      <c r="A5930" s="7" t="s">
        <v>12535</v>
      </c>
      <c r="B5930" s="17" t="s">
        <v>12536</v>
      </c>
      <c r="C5930" s="17">
        <v>87.0</v>
      </c>
      <c r="D5930" s="17">
        <v>1.691433494E7</v>
      </c>
      <c r="E5930" s="17">
        <v>5902850.0</v>
      </c>
      <c r="F5930" s="17">
        <v>9280274.0</v>
      </c>
      <c r="G5930" s="17">
        <v>1.5277807E7</v>
      </c>
      <c r="H5930" s="17">
        <v>3.5824576E7</v>
      </c>
    </row>
    <row r="5931">
      <c r="A5931" s="7" t="s">
        <v>12537</v>
      </c>
      <c r="B5931" s="17" t="s">
        <v>12538</v>
      </c>
      <c r="C5931" s="17">
        <v>124.0</v>
      </c>
      <c r="D5931" s="17">
        <v>4.009898056E7</v>
      </c>
      <c r="E5931" s="17">
        <v>8218237.0</v>
      </c>
      <c r="F5931" s="17">
        <v>1.6580115E7</v>
      </c>
      <c r="G5931" s="17">
        <v>4.5018401E7</v>
      </c>
      <c r="H5931" s="17">
        <v>7.8987853E7</v>
      </c>
    </row>
    <row r="5932">
      <c r="A5932" s="7" t="s">
        <v>12539</v>
      </c>
      <c r="B5932" s="17" t="s">
        <v>12540</v>
      </c>
      <c r="C5932" s="17">
        <v>293.0</v>
      </c>
      <c r="D5932" s="17">
        <v>2.291091181E7</v>
      </c>
      <c r="E5932" s="17">
        <v>7712972.0</v>
      </c>
      <c r="F5932" s="17">
        <v>1.423729E7</v>
      </c>
      <c r="G5932" s="17">
        <v>2.578936E7</v>
      </c>
      <c r="H5932" s="17">
        <v>4.5774579E7</v>
      </c>
    </row>
    <row r="5933">
      <c r="A5933" s="7" t="s">
        <v>12541</v>
      </c>
      <c r="B5933" s="17" t="s">
        <v>12542</v>
      </c>
      <c r="C5933" s="17">
        <v>2103.0</v>
      </c>
      <c r="D5933" s="17">
        <v>1.157501068E7</v>
      </c>
      <c r="E5933" s="17">
        <v>5433610.0</v>
      </c>
      <c r="F5933" s="17">
        <v>7830159.0</v>
      </c>
      <c r="G5933" s="17">
        <v>1.1641881E7</v>
      </c>
      <c r="H5933" s="17">
        <v>1.8417331E7</v>
      </c>
    </row>
    <row r="5934">
      <c r="A5934" s="7" t="s">
        <v>12543</v>
      </c>
      <c r="B5934" s="17" t="s">
        <v>12544</v>
      </c>
      <c r="C5934" s="17">
        <v>9500.0</v>
      </c>
      <c r="D5934" s="17">
        <v>1.143324061E7</v>
      </c>
      <c r="E5934" s="17">
        <v>6330708.0</v>
      </c>
      <c r="F5934" s="17">
        <v>8923907.0</v>
      </c>
      <c r="G5934" s="17">
        <v>1.3404188E7</v>
      </c>
      <c r="H5934" s="17">
        <v>1.9635025E7</v>
      </c>
    </row>
    <row r="5935">
      <c r="A5935" s="7" t="s">
        <v>12545</v>
      </c>
      <c r="B5935" s="17" t="s">
        <v>12546</v>
      </c>
      <c r="C5935" s="17">
        <v>7995.0</v>
      </c>
      <c r="D5935" s="17">
        <v>1.435368355E7</v>
      </c>
      <c r="E5935" s="17">
        <v>6010165.0</v>
      </c>
      <c r="F5935" s="17">
        <v>8913530.0</v>
      </c>
      <c r="G5935" s="17">
        <v>1.46525E7</v>
      </c>
      <c r="H5935" s="17">
        <v>2.3251938E7</v>
      </c>
    </row>
    <row r="5936">
      <c r="A5936" s="7" t="s">
        <v>12549</v>
      </c>
      <c r="B5936" s="17" t="s">
        <v>12550</v>
      </c>
      <c r="C5936" s="17">
        <v>728.0</v>
      </c>
      <c r="D5936" s="17">
        <v>2.104972825E7</v>
      </c>
      <c r="E5936" s="17">
        <v>6645800.0</v>
      </c>
      <c r="F5936" s="17">
        <v>1.0172043E7</v>
      </c>
      <c r="G5936" s="17">
        <v>1.8919518E7</v>
      </c>
      <c r="H5936" s="17">
        <v>5.8654137E7</v>
      </c>
    </row>
    <row r="5937">
      <c r="A5937" s="7" t="s">
        <v>12551</v>
      </c>
      <c r="B5937" s="17" t="s">
        <v>12552</v>
      </c>
      <c r="C5937" s="17">
        <v>10.0</v>
      </c>
      <c r="D5937" s="17">
        <v>1.53893354E7</v>
      </c>
      <c r="E5937" s="17">
        <v>3104000.0</v>
      </c>
      <c r="F5937" s="17">
        <v>4608273.0</v>
      </c>
      <c r="G5937" s="17">
        <v>9588150.0</v>
      </c>
      <c r="H5937" s="17">
        <v>5.297367E7</v>
      </c>
    </row>
    <row r="5938">
      <c r="A5938" s="7" t="s">
        <v>12553</v>
      </c>
      <c r="B5938" s="17" t="s">
        <v>12554</v>
      </c>
      <c r="C5938" s="17">
        <v>21.0</v>
      </c>
      <c r="D5938" s="17">
        <v>1.466909429E7</v>
      </c>
      <c r="E5938" s="17">
        <v>3025500.0</v>
      </c>
      <c r="F5938" s="17">
        <v>5809829.0</v>
      </c>
      <c r="G5938" s="17">
        <v>1.854165E7</v>
      </c>
      <c r="H5938" s="17">
        <v>3.3091542E7</v>
      </c>
    </row>
    <row r="5939">
      <c r="A5939" s="7" t="s">
        <v>12555</v>
      </c>
      <c r="B5939" s="17" t="s">
        <v>12556</v>
      </c>
      <c r="C5939" s="17">
        <v>4704.0</v>
      </c>
      <c r="D5939" s="17">
        <v>1.074181517E7</v>
      </c>
      <c r="E5939" s="17">
        <v>4585880.0</v>
      </c>
      <c r="F5939" s="17">
        <v>6608405.0</v>
      </c>
      <c r="G5939" s="17">
        <v>1.0734487E7</v>
      </c>
      <c r="H5939" s="17">
        <v>1.9344579E7</v>
      </c>
    </row>
    <row r="5940">
      <c r="A5940" s="7" t="s">
        <v>12557</v>
      </c>
      <c r="B5940" s="17" t="s">
        <v>12558</v>
      </c>
      <c r="C5940" s="17">
        <v>9.0</v>
      </c>
      <c r="D5940" s="17">
        <v>6116046.556</v>
      </c>
      <c r="E5940" s="17">
        <v>3615286.0</v>
      </c>
      <c r="F5940" s="17">
        <v>4200142.0</v>
      </c>
      <c r="G5940" s="17">
        <v>6133269.0</v>
      </c>
      <c r="H5940" s="17">
        <v>1.7978367E7</v>
      </c>
    </row>
    <row r="5941">
      <c r="A5941" s="7" t="s">
        <v>12559</v>
      </c>
      <c r="B5941" s="17" t="s">
        <v>12560</v>
      </c>
      <c r="C5941" s="17">
        <v>3447.0</v>
      </c>
      <c r="D5941" s="17">
        <v>1.714026137E7</v>
      </c>
      <c r="E5941" s="17">
        <v>5021894.0</v>
      </c>
      <c r="F5941" s="17">
        <v>8471135.0</v>
      </c>
      <c r="G5941" s="17">
        <v>1.8306492E7</v>
      </c>
      <c r="H5941" s="17">
        <v>3.8584422E7</v>
      </c>
    </row>
    <row r="5942">
      <c r="A5942" s="7" t="s">
        <v>12561</v>
      </c>
      <c r="B5942" s="17" t="s">
        <v>12562</v>
      </c>
      <c r="C5942" s="17">
        <v>7479.0</v>
      </c>
      <c r="D5942" s="17">
        <v>9165102.303</v>
      </c>
      <c r="E5942" s="17">
        <v>3603300.0</v>
      </c>
      <c r="F5942" s="17">
        <v>5485856.0</v>
      </c>
      <c r="G5942" s="17">
        <v>8902663.0</v>
      </c>
      <c r="H5942" s="17">
        <v>1.6287104E7</v>
      </c>
    </row>
    <row r="5943">
      <c r="A5943" s="7" t="s">
        <v>12563</v>
      </c>
      <c r="B5943" s="17" t="s">
        <v>12564</v>
      </c>
      <c r="C5943" s="17">
        <v>7.0</v>
      </c>
      <c r="D5943" s="17">
        <v>7268062.429</v>
      </c>
      <c r="E5943" s="17">
        <v>2831518.0</v>
      </c>
      <c r="F5943" s="17">
        <v>3691949.0</v>
      </c>
      <c r="G5943" s="17">
        <v>1.5225968E7</v>
      </c>
      <c r="H5943" s="17">
        <v>1.8746195E7</v>
      </c>
    </row>
    <row r="5944">
      <c r="A5944" s="7" t="s">
        <v>12565</v>
      </c>
      <c r="B5944" s="17" t="s">
        <v>12566</v>
      </c>
      <c r="C5944" s="17">
        <v>2.0</v>
      </c>
      <c r="D5944" s="17">
        <v>1.5582875E7</v>
      </c>
      <c r="E5944" s="17">
        <v>8424325.0</v>
      </c>
      <c r="F5944" s="17">
        <v>8424325.0</v>
      </c>
      <c r="G5944" s="17">
        <v>2.2741425E7</v>
      </c>
      <c r="H5944" s="17">
        <v>2.2741425E7</v>
      </c>
    </row>
    <row r="5945">
      <c r="A5945" s="7" t="s">
        <v>12567</v>
      </c>
      <c r="B5945" s="17" t="s">
        <v>12568</v>
      </c>
      <c r="C5945" s="17">
        <v>1.0</v>
      </c>
      <c r="D5945" s="17">
        <v>5505622.0</v>
      </c>
      <c r="E5945" s="17">
        <v>5505622.0</v>
      </c>
      <c r="F5945" s="17">
        <v>5505622.0</v>
      </c>
      <c r="G5945" s="17">
        <v>5505622.0</v>
      </c>
      <c r="H5945" s="17">
        <v>5505622.0</v>
      </c>
    </row>
    <row r="5946">
      <c r="A5946" s="7" t="s">
        <v>12569</v>
      </c>
      <c r="B5946" s="17" t="s">
        <v>12570</v>
      </c>
      <c r="C5946" s="17">
        <v>1.0</v>
      </c>
      <c r="D5946" s="17">
        <v>6252913.0</v>
      </c>
      <c r="E5946" s="17">
        <v>6252913.0</v>
      </c>
      <c r="F5946" s="17">
        <v>6252913.0</v>
      </c>
      <c r="G5946" s="17">
        <v>6252913.0</v>
      </c>
      <c r="H5946" s="17">
        <v>6252913.0</v>
      </c>
    </row>
    <row r="5947">
      <c r="A5947" s="7" t="s">
        <v>12571</v>
      </c>
      <c r="B5947" s="17" t="s">
        <v>12572</v>
      </c>
      <c r="C5947" s="17">
        <v>1.0</v>
      </c>
      <c r="D5947" s="17">
        <v>5555719.0</v>
      </c>
      <c r="E5947" s="17">
        <v>5555719.0</v>
      </c>
      <c r="F5947" s="17">
        <v>5555719.0</v>
      </c>
      <c r="G5947" s="17">
        <v>5555719.0</v>
      </c>
      <c r="H5947" s="17">
        <v>5555719.0</v>
      </c>
    </row>
    <row r="5948">
      <c r="A5948" s="7" t="s">
        <v>12573</v>
      </c>
      <c r="B5948" s="17" t="s">
        <v>12574</v>
      </c>
      <c r="C5948" s="17">
        <v>28.0</v>
      </c>
      <c r="D5948" s="17">
        <v>1.382370207E7</v>
      </c>
      <c r="E5948" s="17">
        <v>3244848.0</v>
      </c>
      <c r="F5948" s="17">
        <v>5841091.0</v>
      </c>
      <c r="G5948" s="17">
        <v>9000180.0</v>
      </c>
      <c r="H5948" s="17">
        <v>4.7304638E7</v>
      </c>
    </row>
    <row r="5949">
      <c r="A5949" s="7" t="s">
        <v>12575</v>
      </c>
      <c r="B5949" s="17" t="s">
        <v>12576</v>
      </c>
      <c r="C5949" s="17">
        <v>27.0</v>
      </c>
      <c r="D5949" s="17">
        <v>4885338.556</v>
      </c>
      <c r="E5949" s="17">
        <v>3165400.0</v>
      </c>
      <c r="F5949" s="17">
        <v>4215100.0</v>
      </c>
      <c r="G5949" s="17">
        <v>6453900.0</v>
      </c>
      <c r="H5949" s="17">
        <v>7909000.0</v>
      </c>
    </row>
    <row r="5950">
      <c r="A5950" s="7" t="s">
        <v>12577</v>
      </c>
      <c r="B5950" s="17" t="s">
        <v>12578</v>
      </c>
      <c r="C5950" s="17">
        <v>13.0</v>
      </c>
      <c r="D5950" s="17">
        <v>6752471.308</v>
      </c>
      <c r="E5950" s="17">
        <v>3470500.0</v>
      </c>
      <c r="F5950" s="17">
        <v>4858500.0</v>
      </c>
      <c r="G5950" s="17">
        <v>6312000.0</v>
      </c>
      <c r="H5950" s="17">
        <v>6936500.0</v>
      </c>
    </row>
    <row r="5951">
      <c r="A5951" s="7" t="s">
        <v>12579</v>
      </c>
      <c r="B5951" s="17" t="s">
        <v>12580</v>
      </c>
      <c r="C5951" s="17">
        <v>2.0</v>
      </c>
      <c r="D5951" s="17">
        <v>3.45658915E7</v>
      </c>
      <c r="E5951" s="17">
        <v>1627945.0</v>
      </c>
      <c r="F5951" s="17">
        <v>1627945.0</v>
      </c>
      <c r="G5951" s="17">
        <v>6.7503838E7</v>
      </c>
      <c r="H5951" s="17">
        <v>6.7503838E7</v>
      </c>
    </row>
    <row r="5952">
      <c r="A5952" s="7" t="s">
        <v>12581</v>
      </c>
      <c r="B5952" s="17" t="s">
        <v>12582</v>
      </c>
      <c r="C5952" s="17">
        <v>125.0</v>
      </c>
      <c r="D5952" s="17">
        <v>1.317696124E7</v>
      </c>
      <c r="E5952" s="17">
        <v>3783000.0</v>
      </c>
      <c r="F5952" s="17">
        <v>7015878.0</v>
      </c>
      <c r="G5952" s="17">
        <v>1.2142569E7</v>
      </c>
      <c r="H5952" s="17">
        <v>2.4931801E7</v>
      </c>
    </row>
    <row r="5953">
      <c r="A5953" s="7" t="s">
        <v>12583</v>
      </c>
      <c r="B5953" s="17" t="s">
        <v>12584</v>
      </c>
      <c r="C5953" s="17">
        <v>2.0</v>
      </c>
      <c r="D5953" s="17">
        <v>3527932.5</v>
      </c>
      <c r="E5953" s="17">
        <v>2576511.0</v>
      </c>
      <c r="F5953" s="17">
        <v>2576511.0</v>
      </c>
      <c r="G5953" s="17">
        <v>4479354.0</v>
      </c>
      <c r="H5953" s="17">
        <v>4479354.0</v>
      </c>
    </row>
    <row r="5954">
      <c r="A5954" s="7" t="s">
        <v>12585</v>
      </c>
      <c r="B5954" s="17" t="s">
        <v>12586</v>
      </c>
      <c r="C5954" s="17">
        <v>11.0</v>
      </c>
      <c r="D5954" s="17">
        <v>1.608724891E7</v>
      </c>
      <c r="E5954" s="17">
        <v>2895000.0</v>
      </c>
      <c r="F5954" s="17">
        <v>7014900.0</v>
      </c>
      <c r="G5954" s="17">
        <v>1.3670442E7</v>
      </c>
      <c r="H5954" s="17">
        <v>1.7123009E7</v>
      </c>
    </row>
    <row r="5955">
      <c r="A5955" s="7" t="s">
        <v>12587</v>
      </c>
      <c r="B5955" s="17" t="s">
        <v>12588</v>
      </c>
      <c r="C5955" s="17">
        <v>67.0</v>
      </c>
      <c r="D5955" s="17">
        <v>8950778.507</v>
      </c>
      <c r="E5955" s="17">
        <v>4363772.0</v>
      </c>
      <c r="F5955" s="17">
        <v>6402848.0</v>
      </c>
      <c r="G5955" s="17">
        <v>1.0065E7</v>
      </c>
      <c r="H5955" s="17">
        <v>1.6802852E7</v>
      </c>
    </row>
    <row r="5956">
      <c r="A5956" s="7" t="s">
        <v>12589</v>
      </c>
      <c r="B5956" s="17" t="s">
        <v>12590</v>
      </c>
      <c r="C5956" s="17">
        <v>28.0</v>
      </c>
      <c r="D5956" s="17">
        <v>9806283.107</v>
      </c>
      <c r="E5956" s="17">
        <v>6969508.0</v>
      </c>
      <c r="F5956" s="17">
        <v>9133854.0</v>
      </c>
      <c r="G5956" s="17">
        <v>1.1653875E7</v>
      </c>
      <c r="H5956" s="17">
        <v>1.6930391E7</v>
      </c>
    </row>
    <row r="5957">
      <c r="A5957" s="7" t="s">
        <v>12591</v>
      </c>
      <c r="B5957" s="17" t="s">
        <v>12592</v>
      </c>
      <c r="C5957" s="17">
        <v>105.0</v>
      </c>
      <c r="D5957" s="17">
        <v>9777078.457</v>
      </c>
      <c r="E5957" s="17">
        <v>4371776.0</v>
      </c>
      <c r="F5957" s="17">
        <v>6879862.0</v>
      </c>
      <c r="G5957" s="17">
        <v>1.1471419E7</v>
      </c>
      <c r="H5957" s="17">
        <v>2.0506616E7</v>
      </c>
    </row>
    <row r="5958">
      <c r="A5958" s="7" t="s">
        <v>12593</v>
      </c>
      <c r="B5958" s="17" t="s">
        <v>12594</v>
      </c>
      <c r="C5958" s="17">
        <v>1526.0</v>
      </c>
      <c r="D5958" s="17">
        <v>8886284.495</v>
      </c>
      <c r="E5958" s="17">
        <v>3517342.0</v>
      </c>
      <c r="F5958" s="17">
        <v>5397758.0</v>
      </c>
      <c r="G5958" s="17">
        <v>8553960.0</v>
      </c>
      <c r="H5958" s="17">
        <v>1.600922E7</v>
      </c>
    </row>
    <row r="5959">
      <c r="A5959" s="7" t="s">
        <v>12595</v>
      </c>
      <c r="B5959" s="17" t="s">
        <v>12596</v>
      </c>
      <c r="C5959" s="17">
        <v>1.0</v>
      </c>
      <c r="D5959" s="17">
        <v>4387366.0</v>
      </c>
      <c r="E5959" s="17">
        <v>4387366.0</v>
      </c>
      <c r="F5959" s="17">
        <v>4387366.0</v>
      </c>
      <c r="G5959" s="17">
        <v>4387366.0</v>
      </c>
      <c r="H5959" s="17">
        <v>4387366.0</v>
      </c>
    </row>
    <row r="5960">
      <c r="A5960" s="7" t="s">
        <v>12597</v>
      </c>
      <c r="B5960" s="17" t="s">
        <v>12598</v>
      </c>
      <c r="C5960" s="17">
        <v>58.0</v>
      </c>
      <c r="D5960" s="17">
        <v>8624260.621</v>
      </c>
      <c r="E5960" s="17">
        <v>3222451.0</v>
      </c>
      <c r="F5960" s="17">
        <v>5117800.0</v>
      </c>
      <c r="G5960" s="17">
        <v>9349736.0</v>
      </c>
      <c r="H5960" s="17">
        <v>1.8124279E7</v>
      </c>
    </row>
    <row r="5961">
      <c r="A5961" s="7" t="s">
        <v>12599</v>
      </c>
      <c r="B5961" s="17" t="s">
        <v>12600</v>
      </c>
      <c r="C5961" s="17">
        <v>55.0</v>
      </c>
      <c r="D5961" s="17">
        <v>8422489.709</v>
      </c>
      <c r="E5961" s="17">
        <v>6038785.0</v>
      </c>
      <c r="F5961" s="17">
        <v>7780982.0</v>
      </c>
      <c r="G5961" s="17">
        <v>1.0751956E7</v>
      </c>
      <c r="H5961" s="17">
        <v>1.2040223E7</v>
      </c>
    </row>
    <row r="5962">
      <c r="A5962" s="7" t="s">
        <v>12601</v>
      </c>
      <c r="B5962" s="17" t="s">
        <v>12602</v>
      </c>
      <c r="C5962" s="17">
        <v>2.0</v>
      </c>
      <c r="D5962" s="17">
        <v>4491723.0</v>
      </c>
      <c r="E5962" s="17">
        <v>3135562.0</v>
      </c>
      <c r="F5962" s="17">
        <v>3135562.0</v>
      </c>
      <c r="G5962" s="17">
        <v>5847884.0</v>
      </c>
      <c r="H5962" s="17">
        <v>5847884.0</v>
      </c>
    </row>
    <row r="5963">
      <c r="A5963" s="7" t="s">
        <v>12603</v>
      </c>
      <c r="B5963" s="17" t="s">
        <v>12604</v>
      </c>
      <c r="C5963" s="17">
        <v>7.0</v>
      </c>
      <c r="D5963" s="17">
        <v>6711746.714</v>
      </c>
      <c r="E5963" s="17">
        <v>5987000.0</v>
      </c>
      <c r="F5963" s="17">
        <v>7748637.0</v>
      </c>
      <c r="G5963" s="17">
        <v>8023350.0</v>
      </c>
      <c r="H5963" s="17">
        <v>8182799.0</v>
      </c>
    </row>
    <row r="5964">
      <c r="A5964" s="7" t="s">
        <v>12605</v>
      </c>
      <c r="B5964" s="17" t="s">
        <v>12606</v>
      </c>
      <c r="C5964" s="17">
        <v>27.0</v>
      </c>
      <c r="D5964" s="17">
        <v>4815947.815</v>
      </c>
      <c r="E5964" s="17">
        <v>3327781.0</v>
      </c>
      <c r="F5964" s="17">
        <v>4071500.0</v>
      </c>
      <c r="G5964" s="17">
        <v>5592700.0</v>
      </c>
      <c r="H5964" s="17">
        <v>7404667.0</v>
      </c>
    </row>
    <row r="5965">
      <c r="A5965" s="7" t="s">
        <v>12607</v>
      </c>
      <c r="B5965" s="17" t="s">
        <v>12608</v>
      </c>
      <c r="C5965" s="17">
        <v>3.0</v>
      </c>
      <c r="D5965" s="17">
        <v>3340658.333</v>
      </c>
      <c r="E5965" s="17">
        <v>2763396.0</v>
      </c>
      <c r="F5965" s="17">
        <v>3063640.0</v>
      </c>
      <c r="G5965" s="17">
        <v>4194939.0</v>
      </c>
      <c r="H5965" s="17">
        <v>4194939.0</v>
      </c>
    </row>
    <row r="5966">
      <c r="A5966" s="7" t="s">
        <v>12609</v>
      </c>
      <c r="B5966" s="17" t="s">
        <v>12610</v>
      </c>
      <c r="C5966" s="17">
        <v>142.0</v>
      </c>
      <c r="D5966" s="17">
        <v>6534180.528</v>
      </c>
      <c r="E5966" s="17">
        <v>3273666.0</v>
      </c>
      <c r="F5966" s="17">
        <v>5267117.0</v>
      </c>
      <c r="G5966" s="17">
        <v>7180983.0</v>
      </c>
      <c r="H5966" s="17">
        <v>1.1670404E7</v>
      </c>
    </row>
    <row r="5967">
      <c r="A5967" s="7" t="s">
        <v>12611</v>
      </c>
      <c r="B5967" s="17" t="s">
        <v>12612</v>
      </c>
      <c r="C5967" s="17">
        <v>9727.0</v>
      </c>
      <c r="D5967" s="17">
        <v>5926903.7</v>
      </c>
      <c r="E5967" s="17">
        <v>2944543.0</v>
      </c>
      <c r="F5967" s="17">
        <v>4273180.0</v>
      </c>
      <c r="G5967" s="17">
        <v>6403921.0</v>
      </c>
      <c r="H5967" s="17">
        <v>9733900.0</v>
      </c>
    </row>
    <row r="5968">
      <c r="A5968" s="7" t="s">
        <v>12613</v>
      </c>
      <c r="B5968" s="17" t="s">
        <v>12614</v>
      </c>
      <c r="C5968" s="17">
        <v>14.0</v>
      </c>
      <c r="D5968" s="17">
        <v>1.040308593E7</v>
      </c>
      <c r="E5968" s="17">
        <v>4310088.0</v>
      </c>
      <c r="F5968" s="17">
        <v>5735663.0</v>
      </c>
      <c r="G5968" s="17">
        <v>1.0774086E7</v>
      </c>
      <c r="H5968" s="17">
        <v>3.5082745E7</v>
      </c>
    </row>
    <row r="5969">
      <c r="A5969" s="7" t="s">
        <v>12615</v>
      </c>
      <c r="B5969" s="17" t="s">
        <v>12616</v>
      </c>
      <c r="C5969" s="17">
        <v>56.0</v>
      </c>
      <c r="D5969" s="17">
        <v>1.229075479E7</v>
      </c>
      <c r="E5969" s="17">
        <v>3089754.0</v>
      </c>
      <c r="F5969" s="17">
        <v>6217792.0</v>
      </c>
      <c r="G5969" s="17">
        <v>1.0234187E7</v>
      </c>
      <c r="H5969" s="17">
        <v>2.4324825E7</v>
      </c>
    </row>
    <row r="5970">
      <c r="A5970" s="7" t="s">
        <v>12617</v>
      </c>
      <c r="B5970" s="17" t="s">
        <v>12618</v>
      </c>
      <c r="C5970" s="17">
        <v>3.0</v>
      </c>
      <c r="D5970" s="17">
        <v>1.105733233E7</v>
      </c>
      <c r="E5970" s="17">
        <v>4334548.0</v>
      </c>
      <c r="F5970" s="17">
        <v>8693604.0</v>
      </c>
      <c r="G5970" s="17">
        <v>2.0143845E7</v>
      </c>
      <c r="H5970" s="17">
        <v>2.0143845E7</v>
      </c>
    </row>
    <row r="5971">
      <c r="A5971" s="7" t="s">
        <v>12619</v>
      </c>
      <c r="B5971" s="17" t="s">
        <v>12620</v>
      </c>
      <c r="C5971" s="17">
        <v>262.0</v>
      </c>
      <c r="D5971" s="17">
        <v>5191339.153</v>
      </c>
      <c r="E5971" s="17">
        <v>2566092.0</v>
      </c>
      <c r="F5971" s="17">
        <v>3409638.0</v>
      </c>
      <c r="G5971" s="17">
        <v>5480260.0</v>
      </c>
      <c r="H5971" s="17">
        <v>9902000.0</v>
      </c>
    </row>
    <row r="5972">
      <c r="A5972" s="7" t="s">
        <v>12621</v>
      </c>
      <c r="B5972" s="17" t="s">
        <v>12622</v>
      </c>
      <c r="C5972" s="17">
        <v>4019.0</v>
      </c>
      <c r="D5972" s="17">
        <v>4627651.673</v>
      </c>
      <c r="E5972" s="17">
        <v>2362985.0</v>
      </c>
      <c r="F5972" s="17">
        <v>3351200.0</v>
      </c>
      <c r="G5972" s="17">
        <v>4883500.0</v>
      </c>
      <c r="H5972" s="17">
        <v>7493654.0</v>
      </c>
    </row>
    <row r="5973">
      <c r="A5973" s="7" t="s">
        <v>12623</v>
      </c>
      <c r="B5973" s="17" t="s">
        <v>12624</v>
      </c>
      <c r="C5973" s="17">
        <v>2.0</v>
      </c>
      <c r="D5973" s="17">
        <v>9819087.0</v>
      </c>
      <c r="E5973" s="17">
        <v>3483846.0</v>
      </c>
      <c r="F5973" s="17">
        <v>3483846.0</v>
      </c>
      <c r="G5973" s="17">
        <v>1.6154328E7</v>
      </c>
      <c r="H5973" s="17">
        <v>1.6154328E7</v>
      </c>
    </row>
    <row r="5974">
      <c r="A5974" s="7" t="s">
        <v>12625</v>
      </c>
      <c r="B5974" s="17" t="s">
        <v>12626</v>
      </c>
      <c r="C5974" s="17">
        <v>3.0</v>
      </c>
      <c r="D5974" s="17">
        <v>3176479.333</v>
      </c>
      <c r="E5974" s="17">
        <v>1628019.0</v>
      </c>
      <c r="F5974" s="17">
        <v>2335372.0</v>
      </c>
      <c r="G5974" s="17">
        <v>5566047.0</v>
      </c>
      <c r="H5974" s="17">
        <v>5566047.0</v>
      </c>
    </row>
    <row r="5975">
      <c r="A5975" s="7" t="s">
        <v>12627</v>
      </c>
      <c r="B5975" s="17" t="s">
        <v>12628</v>
      </c>
      <c r="C5975" s="17">
        <v>3.0</v>
      </c>
      <c r="D5975" s="17">
        <v>1.6798045E7</v>
      </c>
      <c r="E5975" s="17">
        <v>5887929.0</v>
      </c>
      <c r="F5975" s="17">
        <v>2.1894772E7</v>
      </c>
      <c r="G5975" s="17">
        <v>2.2611434E7</v>
      </c>
      <c r="H5975" s="17">
        <v>2.2611434E7</v>
      </c>
    </row>
    <row r="5976">
      <c r="A5976" s="7" t="s">
        <v>12629</v>
      </c>
      <c r="B5976" s="17" t="s">
        <v>12630</v>
      </c>
      <c r="C5976" s="17">
        <v>18.0</v>
      </c>
      <c r="D5976" s="17">
        <v>7922919.0</v>
      </c>
      <c r="E5976" s="17">
        <v>4776317.0</v>
      </c>
      <c r="F5976" s="17">
        <v>6012534.0</v>
      </c>
      <c r="G5976" s="17">
        <v>1.0050876E7</v>
      </c>
      <c r="H5976" s="17">
        <v>1.4035365E7</v>
      </c>
    </row>
    <row r="5977">
      <c r="A5977" s="7" t="s">
        <v>12631</v>
      </c>
      <c r="B5977" s="17" t="s">
        <v>12632</v>
      </c>
      <c r="C5977" s="17">
        <v>4.0</v>
      </c>
      <c r="D5977" s="17">
        <v>8546316.5</v>
      </c>
      <c r="E5977" s="17">
        <v>4618631.0</v>
      </c>
      <c r="F5977" s="17">
        <v>6387852.0</v>
      </c>
      <c r="G5977" s="17">
        <v>8212417.0</v>
      </c>
      <c r="H5977" s="17">
        <v>1.4966366E7</v>
      </c>
    </row>
    <row r="5978">
      <c r="A5978" s="7" t="s">
        <v>12633</v>
      </c>
      <c r="B5978" s="17" t="s">
        <v>12634</v>
      </c>
      <c r="C5978" s="17">
        <v>65.0</v>
      </c>
      <c r="D5978" s="17">
        <v>5533797.2</v>
      </c>
      <c r="E5978" s="17">
        <v>3110336.0</v>
      </c>
      <c r="F5978" s="17">
        <v>3723567.0</v>
      </c>
      <c r="G5978" s="17">
        <v>4833499.0</v>
      </c>
      <c r="H5978" s="17">
        <v>1.1098055E7</v>
      </c>
    </row>
    <row r="5979">
      <c r="A5979" s="7" t="s">
        <v>12635</v>
      </c>
      <c r="B5979" s="17" t="s">
        <v>12636</v>
      </c>
      <c r="C5979" s="17">
        <v>75.0</v>
      </c>
      <c r="D5979" s="17">
        <v>8384752.027</v>
      </c>
      <c r="E5979" s="17">
        <v>3902505.0</v>
      </c>
      <c r="F5979" s="17">
        <v>5071942.0</v>
      </c>
      <c r="G5979" s="17">
        <v>8399742.0</v>
      </c>
      <c r="H5979" s="17">
        <v>1.7808014E7</v>
      </c>
    </row>
    <row r="5980">
      <c r="A5980" s="7" t="s">
        <v>12637</v>
      </c>
      <c r="B5980" s="17" t="s">
        <v>12638</v>
      </c>
      <c r="C5980" s="17">
        <v>748.0</v>
      </c>
      <c r="D5980" s="17">
        <v>8084829.584</v>
      </c>
      <c r="E5980" s="17">
        <v>3819700.0</v>
      </c>
      <c r="F5980" s="17">
        <v>5549461.0</v>
      </c>
      <c r="G5980" s="17">
        <v>8345978.0</v>
      </c>
      <c r="H5980" s="17">
        <v>1.4064644E7</v>
      </c>
    </row>
    <row r="5981">
      <c r="A5981" s="7" t="s">
        <v>12639</v>
      </c>
      <c r="B5981" s="17" t="s">
        <v>12640</v>
      </c>
      <c r="C5981" s="17">
        <v>1.0</v>
      </c>
      <c r="D5981" s="17">
        <v>9291333.0</v>
      </c>
      <c r="E5981" s="17">
        <v>9291333.0</v>
      </c>
      <c r="F5981" s="17">
        <v>9291333.0</v>
      </c>
      <c r="G5981" s="17">
        <v>9291333.0</v>
      </c>
      <c r="H5981" s="17">
        <v>9291333.0</v>
      </c>
    </row>
    <row r="5982">
      <c r="A5982" s="7" t="s">
        <v>12641</v>
      </c>
      <c r="B5982" s="17" t="s">
        <v>12642</v>
      </c>
      <c r="C5982" s="17">
        <v>46.0</v>
      </c>
      <c r="D5982" s="17">
        <v>8575404.283</v>
      </c>
      <c r="E5982" s="17">
        <v>3465095.0</v>
      </c>
      <c r="F5982" s="17">
        <v>6158355.0</v>
      </c>
      <c r="G5982" s="17">
        <v>9239942.0</v>
      </c>
      <c r="H5982" s="17">
        <v>1.8974671E7</v>
      </c>
    </row>
    <row r="5983">
      <c r="A5983" s="7" t="s">
        <v>12643</v>
      </c>
      <c r="B5983" s="17" t="s">
        <v>12644</v>
      </c>
      <c r="C5983" s="17">
        <v>3892.0</v>
      </c>
      <c r="D5983" s="17">
        <v>1.201806375E7</v>
      </c>
      <c r="E5983" s="17">
        <v>4948732.0</v>
      </c>
      <c r="F5983" s="17">
        <v>7748079.0</v>
      </c>
      <c r="G5983" s="17">
        <v>1.2817761E7</v>
      </c>
      <c r="H5983" s="17">
        <v>2.2731128E7</v>
      </c>
    </row>
    <row r="5984">
      <c r="A5984" s="7" t="s">
        <v>12645</v>
      </c>
      <c r="B5984" s="17" t="s">
        <v>12646</v>
      </c>
      <c r="C5984" s="17">
        <v>9.0</v>
      </c>
      <c r="D5984" s="17">
        <v>8400990.0</v>
      </c>
      <c r="E5984" s="17">
        <v>5018102.0</v>
      </c>
      <c r="F5984" s="17">
        <v>6900000.0</v>
      </c>
      <c r="G5984" s="17">
        <v>9522149.0</v>
      </c>
      <c r="H5984" s="17">
        <v>1.7199178E7</v>
      </c>
    </row>
    <row r="5985">
      <c r="A5985" s="7" t="s">
        <v>12647</v>
      </c>
      <c r="B5985" s="17" t="s">
        <v>12648</v>
      </c>
      <c r="C5985" s="17">
        <v>635.0</v>
      </c>
      <c r="D5985" s="17">
        <v>1.131774251E7</v>
      </c>
      <c r="E5985" s="17">
        <v>4066793.0</v>
      </c>
      <c r="F5985" s="17">
        <v>7018202.0</v>
      </c>
      <c r="G5985" s="17">
        <v>1.4202431E7</v>
      </c>
      <c r="H5985" s="17">
        <v>2.5579788E7</v>
      </c>
    </row>
    <row r="5986">
      <c r="A5986" s="7" t="s">
        <v>12649</v>
      </c>
      <c r="B5986" s="17" t="s">
        <v>12650</v>
      </c>
      <c r="C5986" s="17">
        <v>3.0</v>
      </c>
      <c r="D5986" s="17">
        <v>1.5388837E7</v>
      </c>
      <c r="E5986" s="17">
        <v>6696000.0</v>
      </c>
      <c r="F5986" s="17">
        <v>7687655.0</v>
      </c>
      <c r="G5986" s="17">
        <v>3.1782856E7</v>
      </c>
      <c r="H5986" s="17">
        <v>3.1782856E7</v>
      </c>
    </row>
    <row r="5987">
      <c r="A5987" s="7" t="s">
        <v>12651</v>
      </c>
      <c r="B5987" s="17" t="s">
        <v>12652</v>
      </c>
      <c r="C5987" s="17">
        <v>21.0</v>
      </c>
      <c r="D5987" s="17">
        <v>9966933.19</v>
      </c>
      <c r="E5987" s="17">
        <v>3952800.0</v>
      </c>
      <c r="F5987" s="17">
        <v>8108289.0</v>
      </c>
      <c r="G5987" s="17">
        <v>9737160.0</v>
      </c>
      <c r="H5987" s="17">
        <v>1.1E7</v>
      </c>
    </row>
    <row r="5988">
      <c r="A5988" s="7" t="s">
        <v>12653</v>
      </c>
      <c r="B5988" s="17" t="s">
        <v>12654</v>
      </c>
      <c r="C5988" s="17">
        <v>26.0</v>
      </c>
      <c r="D5988" s="17">
        <v>1.391387873E7</v>
      </c>
      <c r="E5988" s="17">
        <v>3952800.0</v>
      </c>
      <c r="F5988" s="17">
        <v>7992968.0</v>
      </c>
      <c r="G5988" s="17">
        <v>1.2364938E7</v>
      </c>
      <c r="H5988" s="17">
        <v>3.774198E7</v>
      </c>
    </row>
    <row r="5989">
      <c r="A5989" s="7" t="s">
        <v>12655</v>
      </c>
      <c r="B5989" s="17" t="s">
        <v>12656</v>
      </c>
      <c r="C5989" s="17">
        <v>7.0</v>
      </c>
      <c r="D5989" s="17">
        <v>8862876.143</v>
      </c>
      <c r="E5989" s="17">
        <v>4464900.0</v>
      </c>
      <c r="F5989" s="17">
        <v>5667309.0</v>
      </c>
      <c r="G5989" s="17">
        <v>7279386.0</v>
      </c>
      <c r="H5989" s="17">
        <v>3.1173E7</v>
      </c>
    </row>
    <row r="5990">
      <c r="A5990" s="7" t="s">
        <v>12657</v>
      </c>
      <c r="B5990" s="17" t="s">
        <v>12658</v>
      </c>
      <c r="C5990" s="17">
        <v>10.0</v>
      </c>
      <c r="D5990" s="17">
        <v>7492299.2</v>
      </c>
      <c r="E5990" s="17">
        <v>4528089.0</v>
      </c>
      <c r="F5990" s="17">
        <v>4951517.0</v>
      </c>
      <c r="G5990" s="17">
        <v>7500264.0</v>
      </c>
      <c r="H5990" s="17">
        <v>9246501.0</v>
      </c>
    </row>
    <row r="5991">
      <c r="A5991" s="7" t="s">
        <v>12659</v>
      </c>
      <c r="B5991" s="17" t="s">
        <v>12660</v>
      </c>
      <c r="C5991" s="17">
        <v>77.0</v>
      </c>
      <c r="D5991" s="17">
        <v>1.002631645E7</v>
      </c>
      <c r="E5991" s="17">
        <v>4068851.0</v>
      </c>
      <c r="F5991" s="17">
        <v>6196658.0</v>
      </c>
      <c r="G5991" s="17">
        <v>1.2201348E7</v>
      </c>
      <c r="H5991" s="17">
        <v>2.346915E7</v>
      </c>
    </row>
    <row r="5992">
      <c r="A5992" s="7" t="s">
        <v>12661</v>
      </c>
      <c r="B5992" s="17" t="s">
        <v>12662</v>
      </c>
      <c r="C5992" s="17">
        <v>72.0</v>
      </c>
      <c r="D5992" s="17">
        <v>6897720.583</v>
      </c>
      <c r="E5992" s="17">
        <v>4329639.0</v>
      </c>
      <c r="F5992" s="17">
        <v>5311824.0</v>
      </c>
      <c r="G5992" s="17">
        <v>7688624.0</v>
      </c>
      <c r="H5992" s="17">
        <v>1.23181E7</v>
      </c>
    </row>
    <row r="5993">
      <c r="A5993" s="7" t="s">
        <v>12663</v>
      </c>
      <c r="B5993" s="17" t="s">
        <v>12664</v>
      </c>
      <c r="C5993" s="17">
        <v>7.0</v>
      </c>
      <c r="D5993" s="17">
        <v>1.877114886E7</v>
      </c>
      <c r="E5993" s="17">
        <v>5887432.0</v>
      </c>
      <c r="F5993" s="17">
        <v>1.2340271E7</v>
      </c>
      <c r="G5993" s="17">
        <v>3.827071E7</v>
      </c>
      <c r="H5993" s="17">
        <v>4.74822E7</v>
      </c>
    </row>
    <row r="5994">
      <c r="A5994" s="7" t="s">
        <v>12665</v>
      </c>
      <c r="B5994" s="17" t="s">
        <v>12666</v>
      </c>
      <c r="C5994" s="17">
        <v>45.0</v>
      </c>
      <c r="D5994" s="17">
        <v>1.075958607E7</v>
      </c>
      <c r="E5994" s="17">
        <v>4643238.0</v>
      </c>
      <c r="F5994" s="17">
        <v>6188266.0</v>
      </c>
      <c r="G5994" s="17">
        <v>9981949.0</v>
      </c>
      <c r="H5994" s="17">
        <v>1.6802216E7</v>
      </c>
    </row>
    <row r="5995">
      <c r="A5995" s="7" t="s">
        <v>12667</v>
      </c>
      <c r="B5995" s="17" t="s">
        <v>12668</v>
      </c>
      <c r="C5995" s="17">
        <v>409.0</v>
      </c>
      <c r="D5995" s="17">
        <v>1.011740573E7</v>
      </c>
      <c r="E5995" s="17">
        <v>4434700.0</v>
      </c>
      <c r="F5995" s="17">
        <v>6511100.0</v>
      </c>
      <c r="G5995" s="17">
        <v>1.1434E7</v>
      </c>
      <c r="H5995" s="17">
        <v>1.8628204E7</v>
      </c>
    </row>
    <row r="5996">
      <c r="A5996" s="7" t="s">
        <v>12669</v>
      </c>
      <c r="B5996" s="17" t="s">
        <v>12670</v>
      </c>
      <c r="C5996" s="17">
        <v>21.0</v>
      </c>
      <c r="D5996" s="17">
        <v>9837448.762</v>
      </c>
      <c r="E5996" s="17">
        <v>2496152.0</v>
      </c>
      <c r="F5996" s="17">
        <v>5421962.0</v>
      </c>
      <c r="G5996" s="17">
        <v>8798333.0</v>
      </c>
      <c r="H5996" s="17">
        <v>1.872799E7</v>
      </c>
    </row>
    <row r="5997">
      <c r="A5997" s="7" t="s">
        <v>12671</v>
      </c>
      <c r="B5997" s="17" t="s">
        <v>12672</v>
      </c>
      <c r="C5997" s="17">
        <v>2.0</v>
      </c>
      <c r="D5997" s="17">
        <v>9768556.0</v>
      </c>
      <c r="E5997" s="17">
        <v>3277029.0</v>
      </c>
      <c r="F5997" s="17">
        <v>3277029.0</v>
      </c>
      <c r="G5997" s="17">
        <v>1.6260083E7</v>
      </c>
      <c r="H5997" s="17">
        <v>1.6260083E7</v>
      </c>
    </row>
    <row r="5998">
      <c r="A5998" s="7" t="s">
        <v>12673</v>
      </c>
      <c r="B5998" s="17" t="s">
        <v>12674</v>
      </c>
      <c r="C5998" s="17">
        <v>27.0</v>
      </c>
      <c r="D5998" s="17">
        <v>3.120641215E7</v>
      </c>
      <c r="E5998" s="17">
        <v>1.3910411E7</v>
      </c>
      <c r="F5998" s="17">
        <v>1.9990631E7</v>
      </c>
      <c r="G5998" s="17">
        <v>2.611843E7</v>
      </c>
      <c r="H5998" s="17">
        <v>5.8257809E7</v>
      </c>
    </row>
    <row r="5999">
      <c r="A5999" s="7" t="s">
        <v>12675</v>
      </c>
      <c r="B5999" s="17" t="s">
        <v>12676</v>
      </c>
      <c r="C5999" s="17">
        <v>82.0</v>
      </c>
      <c r="D5999" s="17">
        <v>1.220075084E7</v>
      </c>
      <c r="E5999" s="17">
        <v>4672506.0</v>
      </c>
      <c r="F5999" s="17">
        <v>8364843.0</v>
      </c>
      <c r="G5999" s="17">
        <v>1.3311602E7</v>
      </c>
      <c r="H5999" s="17">
        <v>2.5260278E7</v>
      </c>
    </row>
    <row r="6000">
      <c r="A6000" s="7" t="s">
        <v>12677</v>
      </c>
      <c r="B6000" s="17" t="s">
        <v>12678</v>
      </c>
      <c r="C6000" s="17">
        <v>1.0</v>
      </c>
      <c r="D6000" s="17">
        <v>5829000.0</v>
      </c>
      <c r="E6000" s="17">
        <v>5829000.0</v>
      </c>
      <c r="F6000" s="17">
        <v>5829000.0</v>
      </c>
      <c r="G6000" s="17">
        <v>5829000.0</v>
      </c>
      <c r="H6000" s="17">
        <v>5829000.0</v>
      </c>
    </row>
    <row r="6001">
      <c r="A6001" s="7" t="s">
        <v>12679</v>
      </c>
      <c r="B6001" s="17" t="s">
        <v>12680</v>
      </c>
      <c r="C6001" s="17">
        <v>297.0</v>
      </c>
      <c r="D6001" s="17">
        <v>1.806390225E7</v>
      </c>
      <c r="E6001" s="17">
        <v>7267340.0</v>
      </c>
      <c r="F6001" s="17">
        <v>1.0885E7</v>
      </c>
      <c r="G6001" s="17">
        <v>1.9922311E7</v>
      </c>
      <c r="H6001" s="17">
        <v>3.9603201E7</v>
      </c>
    </row>
    <row r="6002">
      <c r="A6002" s="7" t="s">
        <v>12681</v>
      </c>
      <c r="B6002" s="17" t="s">
        <v>12682</v>
      </c>
      <c r="C6002" s="17">
        <v>43.0</v>
      </c>
      <c r="D6002" s="17">
        <v>1.512576793E7</v>
      </c>
      <c r="E6002" s="17">
        <v>4159965.0</v>
      </c>
      <c r="F6002" s="17">
        <v>9581050.0</v>
      </c>
      <c r="G6002" s="17">
        <v>2.0970249E7</v>
      </c>
      <c r="H6002" s="17">
        <v>3.6310515E7</v>
      </c>
    </row>
    <row r="6003">
      <c r="A6003" s="7" t="s">
        <v>12683</v>
      </c>
      <c r="B6003" s="17" t="s">
        <v>12684</v>
      </c>
      <c r="C6003" s="17">
        <v>9.0</v>
      </c>
      <c r="D6003" s="17">
        <v>9646315.667</v>
      </c>
      <c r="E6003" s="17">
        <v>4685670.0</v>
      </c>
      <c r="F6003" s="17">
        <v>7152893.0</v>
      </c>
      <c r="G6003" s="17">
        <v>9725369.0</v>
      </c>
      <c r="H6003" s="17">
        <v>2.8233064E7</v>
      </c>
    </row>
    <row r="6004">
      <c r="A6004" s="7" t="s">
        <v>12685</v>
      </c>
      <c r="B6004" s="17" t="s">
        <v>12686</v>
      </c>
      <c r="C6004" s="17">
        <v>97.0</v>
      </c>
      <c r="D6004" s="17">
        <v>1.157493042E7</v>
      </c>
      <c r="E6004" s="17">
        <v>6566500.0</v>
      </c>
      <c r="F6004" s="17">
        <v>8740575.0</v>
      </c>
      <c r="G6004" s="17">
        <v>1.3864851E7</v>
      </c>
      <c r="H6004" s="17">
        <v>2.2000692E7</v>
      </c>
    </row>
    <row r="6005">
      <c r="A6005" s="7" t="s">
        <v>12687</v>
      </c>
      <c r="B6005" s="17" t="s">
        <v>12688</v>
      </c>
      <c r="C6005" s="17">
        <v>2922.0</v>
      </c>
      <c r="D6005" s="17">
        <v>1.344384358E7</v>
      </c>
      <c r="E6005" s="17">
        <v>5016284.0</v>
      </c>
      <c r="F6005" s="17">
        <v>8116924.0</v>
      </c>
      <c r="G6005" s="17">
        <v>1.4159435E7</v>
      </c>
      <c r="H6005" s="17">
        <v>2.6171702E7</v>
      </c>
    </row>
    <row r="6006">
      <c r="A6006" s="7" t="s">
        <v>12689</v>
      </c>
      <c r="B6006" s="17" t="s">
        <v>12690</v>
      </c>
      <c r="C6006" s="17">
        <v>9909.0</v>
      </c>
      <c r="D6006" s="17">
        <v>1.332800331E7</v>
      </c>
      <c r="E6006" s="17">
        <v>5257641.0</v>
      </c>
      <c r="F6006" s="17">
        <v>8579587.0</v>
      </c>
      <c r="G6006" s="17">
        <v>1.473724E7</v>
      </c>
      <c r="H6006" s="17">
        <v>2.5970015E7</v>
      </c>
    </row>
    <row r="6007">
      <c r="A6007" s="7" t="s">
        <v>12691</v>
      </c>
      <c r="B6007" s="17" t="s">
        <v>12692</v>
      </c>
      <c r="C6007" s="17">
        <v>42770.0</v>
      </c>
      <c r="D6007" s="17">
        <v>3.167744518E7</v>
      </c>
      <c r="E6007" s="17">
        <v>5583836.0</v>
      </c>
      <c r="F6007" s="17">
        <v>1.0199189E7</v>
      </c>
      <c r="G6007" s="17">
        <v>2.7259639E7</v>
      </c>
      <c r="H6007" s="17">
        <v>7.0857351E7</v>
      </c>
    </row>
    <row r="6008">
      <c r="A6008" s="7" t="s">
        <v>12693</v>
      </c>
      <c r="B6008" s="17" t="s">
        <v>12694</v>
      </c>
      <c r="C6008" s="17">
        <v>69.0</v>
      </c>
      <c r="D6008" s="17">
        <v>1.470759622E7</v>
      </c>
      <c r="E6008" s="17">
        <v>7651261.0</v>
      </c>
      <c r="F6008" s="17">
        <v>1.0285577E7</v>
      </c>
      <c r="G6008" s="17">
        <v>1.5891684E7</v>
      </c>
      <c r="H6008" s="17">
        <v>2.6122577E7</v>
      </c>
    </row>
    <row r="6009">
      <c r="A6009" s="7" t="s">
        <v>12695</v>
      </c>
      <c r="B6009" s="17" t="s">
        <v>12696</v>
      </c>
      <c r="C6009" s="17">
        <v>103343.0</v>
      </c>
      <c r="D6009" s="17">
        <v>2.257643717E7</v>
      </c>
      <c r="E6009" s="17">
        <v>5989000.0</v>
      </c>
      <c r="F6009" s="17">
        <v>1.1019344E7</v>
      </c>
      <c r="G6009" s="17">
        <v>2.3276015E7</v>
      </c>
      <c r="H6009" s="17">
        <v>5.0300691E7</v>
      </c>
    </row>
    <row r="6010">
      <c r="A6010" s="7" t="s">
        <v>12697</v>
      </c>
      <c r="B6010" s="17" t="s">
        <v>12698</v>
      </c>
      <c r="C6010" s="17">
        <v>591.0</v>
      </c>
      <c r="D6010" s="17">
        <v>1.789171355E7</v>
      </c>
      <c r="E6010" s="17">
        <v>6145800.0</v>
      </c>
      <c r="F6010" s="17">
        <v>1.1631997E7</v>
      </c>
      <c r="G6010" s="17">
        <v>2.1554377E7</v>
      </c>
      <c r="H6010" s="17">
        <v>3.6385359E7</v>
      </c>
    </row>
    <row r="6011">
      <c r="A6011" s="7" t="s">
        <v>12699</v>
      </c>
      <c r="B6011" s="17" t="s">
        <v>12700</v>
      </c>
      <c r="C6011" s="17">
        <v>151526.0</v>
      </c>
      <c r="D6011" s="17">
        <v>1.744259076E7</v>
      </c>
      <c r="E6011" s="17">
        <v>5740534.0</v>
      </c>
      <c r="F6011" s="17">
        <v>9628419.0</v>
      </c>
      <c r="G6011" s="17">
        <v>1.8346504E7</v>
      </c>
      <c r="H6011" s="17">
        <v>3.6129249E7</v>
      </c>
    </row>
    <row r="6012">
      <c r="A6012" s="7" t="s">
        <v>12701</v>
      </c>
      <c r="B6012" s="17" t="s">
        <v>12702</v>
      </c>
      <c r="C6012" s="17">
        <v>31.0</v>
      </c>
      <c r="D6012" s="17">
        <v>2.506007058E7</v>
      </c>
      <c r="E6012" s="17">
        <v>5149535.0</v>
      </c>
      <c r="F6012" s="17">
        <v>9803000.0</v>
      </c>
      <c r="G6012" s="17">
        <v>1.7844881E7</v>
      </c>
      <c r="H6012" s="17">
        <v>3.950685E7</v>
      </c>
    </row>
    <row r="6013">
      <c r="A6013" s="7" t="s">
        <v>12703</v>
      </c>
      <c r="B6013" s="17" t="s">
        <v>12704</v>
      </c>
      <c r="C6013" s="17">
        <v>199.0</v>
      </c>
      <c r="D6013" s="17">
        <v>1.179201717E7</v>
      </c>
      <c r="E6013" s="17">
        <v>4172464.0</v>
      </c>
      <c r="F6013" s="17">
        <v>7980000.0</v>
      </c>
      <c r="G6013" s="17">
        <v>1.3182726E7</v>
      </c>
      <c r="H6013" s="17">
        <v>2.22118E7</v>
      </c>
    </row>
    <row r="6014">
      <c r="A6014" s="7" t="s">
        <v>12705</v>
      </c>
      <c r="B6014" s="17" t="s">
        <v>12706</v>
      </c>
      <c r="C6014" s="17">
        <v>266.0</v>
      </c>
      <c r="D6014" s="17">
        <v>7985180.218</v>
      </c>
      <c r="E6014" s="17">
        <v>3974100.0</v>
      </c>
      <c r="F6014" s="17">
        <v>5800000.0</v>
      </c>
      <c r="G6014" s="17">
        <v>8618875.0</v>
      </c>
      <c r="H6014" s="17">
        <v>1.59425E7</v>
      </c>
    </row>
    <row r="6015">
      <c r="A6015" s="7" t="s">
        <v>12707</v>
      </c>
      <c r="B6015" s="17" t="s">
        <v>12708</v>
      </c>
      <c r="C6015" s="17">
        <v>18.0</v>
      </c>
      <c r="D6015" s="17">
        <v>1.135478467E7</v>
      </c>
      <c r="E6015" s="17">
        <v>5680500.0</v>
      </c>
      <c r="F6015" s="17">
        <v>8057194.0</v>
      </c>
      <c r="G6015" s="17">
        <v>1.6006288E7</v>
      </c>
      <c r="H6015" s="17">
        <v>2.33781E7</v>
      </c>
    </row>
    <row r="6016">
      <c r="A6016" s="7" t="s">
        <v>12709</v>
      </c>
      <c r="B6016" s="17" t="s">
        <v>12710</v>
      </c>
      <c r="C6016" s="17">
        <v>21.0</v>
      </c>
      <c r="D6016" s="17">
        <v>1.01863301E7</v>
      </c>
      <c r="E6016" s="17">
        <v>4446259.0</v>
      </c>
      <c r="F6016" s="17">
        <v>7193046.0</v>
      </c>
      <c r="G6016" s="17">
        <v>1.07204E7</v>
      </c>
      <c r="H6016" s="17">
        <v>2.0285268E7</v>
      </c>
    </row>
    <row r="6017">
      <c r="A6017" s="7" t="s">
        <v>12711</v>
      </c>
      <c r="B6017" s="17" t="s">
        <v>12712</v>
      </c>
      <c r="C6017" s="17">
        <v>41.0</v>
      </c>
      <c r="D6017" s="17">
        <v>9840043.707</v>
      </c>
      <c r="E6017" s="17">
        <v>2669148.0</v>
      </c>
      <c r="F6017" s="17">
        <v>4765695.0</v>
      </c>
      <c r="G6017" s="17">
        <v>1.0165237E7</v>
      </c>
      <c r="H6017" s="17">
        <v>1.8505635E7</v>
      </c>
    </row>
    <row r="6018">
      <c r="A6018" s="7" t="s">
        <v>12713</v>
      </c>
      <c r="B6018" s="17" t="s">
        <v>12714</v>
      </c>
      <c r="C6018" s="17">
        <v>19888.0</v>
      </c>
      <c r="D6018" s="17">
        <v>1.769940041E7</v>
      </c>
      <c r="E6018" s="17">
        <v>4680000.0</v>
      </c>
      <c r="F6018" s="17">
        <v>7759501.0</v>
      </c>
      <c r="G6018" s="17">
        <v>1.6480372E7</v>
      </c>
      <c r="H6018" s="17">
        <v>3.7576133E7</v>
      </c>
    </row>
    <row r="6019">
      <c r="A6019" s="7" t="s">
        <v>12715</v>
      </c>
      <c r="B6019" s="17" t="s">
        <v>12716</v>
      </c>
      <c r="C6019" s="17">
        <v>478874.0</v>
      </c>
      <c r="D6019" s="17">
        <v>1.613794857E7</v>
      </c>
      <c r="E6019" s="17">
        <v>4772000.0</v>
      </c>
      <c r="F6019" s="17">
        <v>7721040.0</v>
      </c>
      <c r="G6019" s="17">
        <v>1.52156E7</v>
      </c>
      <c r="H6019" s="17">
        <v>3.383725E7</v>
      </c>
    </row>
    <row r="6020">
      <c r="A6020" s="7" t="s">
        <v>12717</v>
      </c>
      <c r="B6020" s="17" t="s">
        <v>12718</v>
      </c>
      <c r="C6020" s="17">
        <v>3577.0</v>
      </c>
      <c r="D6020" s="17">
        <v>5.184100181E7</v>
      </c>
      <c r="E6020" s="17">
        <v>1.4267781E7</v>
      </c>
      <c r="F6020" s="17">
        <v>3.10575E7</v>
      </c>
      <c r="G6020" s="17">
        <v>6.3742299E7</v>
      </c>
      <c r="H6020" s="17">
        <v>1.21907159E8</v>
      </c>
    </row>
    <row r="6021">
      <c r="A6021" s="7" t="s">
        <v>12719</v>
      </c>
      <c r="B6021" s="17" t="s">
        <v>12720</v>
      </c>
      <c r="C6021" s="17">
        <v>1304.0</v>
      </c>
      <c r="D6021" s="17">
        <v>1.800784071E7</v>
      </c>
      <c r="E6021" s="17">
        <v>6616229.0</v>
      </c>
      <c r="F6021" s="17">
        <v>1.1281176E7</v>
      </c>
      <c r="G6021" s="17">
        <v>1.9694026E7</v>
      </c>
      <c r="H6021" s="17">
        <v>3.8247707E7</v>
      </c>
    </row>
    <row r="6022">
      <c r="A6022" s="7" t="s">
        <v>12721</v>
      </c>
      <c r="B6022" s="17" t="s">
        <v>12722</v>
      </c>
      <c r="C6022" s="17">
        <v>212.0</v>
      </c>
      <c r="D6022" s="17">
        <v>2.495567327E7</v>
      </c>
      <c r="E6022" s="17">
        <v>1.156152E7</v>
      </c>
      <c r="F6022" s="17">
        <v>1.7390473E7</v>
      </c>
      <c r="G6022" s="17">
        <v>2.6461904E7</v>
      </c>
      <c r="H6022" s="17">
        <v>4.5768759E7</v>
      </c>
    </row>
    <row r="6023">
      <c r="A6023" s="7" t="s">
        <v>12723</v>
      </c>
      <c r="B6023" s="17" t="s">
        <v>12724</v>
      </c>
      <c r="C6023" s="17">
        <v>6.0</v>
      </c>
      <c r="D6023" s="17">
        <v>3.872554283E7</v>
      </c>
      <c r="E6023" s="17">
        <v>9717684.0</v>
      </c>
      <c r="F6023" s="17">
        <v>3.60682E7</v>
      </c>
      <c r="G6023" s="17">
        <v>4.2374122E7</v>
      </c>
      <c r="H6023" s="17">
        <v>9.2214664E7</v>
      </c>
    </row>
    <row r="6024">
      <c r="A6024" s="7" t="s">
        <v>12725</v>
      </c>
      <c r="B6024" s="17" t="s">
        <v>12726</v>
      </c>
      <c r="C6024" s="17">
        <v>38.0</v>
      </c>
      <c r="D6024" s="17">
        <v>1.153774524E7</v>
      </c>
      <c r="E6024" s="17">
        <v>3305192.0</v>
      </c>
      <c r="F6024" s="17">
        <v>5674347.0</v>
      </c>
      <c r="G6024" s="17">
        <v>8169200.0</v>
      </c>
      <c r="H6024" s="17">
        <v>4.5507214E7</v>
      </c>
    </row>
    <row r="6025">
      <c r="A6025" s="7" t="s">
        <v>12727</v>
      </c>
      <c r="B6025" s="17" t="s">
        <v>12728</v>
      </c>
      <c r="C6025" s="17">
        <v>5.0</v>
      </c>
      <c r="D6025" s="17">
        <v>2.03596888E7</v>
      </c>
      <c r="E6025" s="17">
        <v>2718063.0</v>
      </c>
      <c r="F6025" s="17">
        <v>4455713.0</v>
      </c>
      <c r="G6025" s="17">
        <v>6650017.0</v>
      </c>
      <c r="H6025" s="17">
        <v>8.7014551E7</v>
      </c>
    </row>
    <row r="6026">
      <c r="A6026" s="7" t="s">
        <v>12729</v>
      </c>
      <c r="B6026" s="17" t="s">
        <v>12730</v>
      </c>
      <c r="C6026" s="17">
        <v>78.0</v>
      </c>
      <c r="D6026" s="17">
        <v>1.545523532E7</v>
      </c>
      <c r="E6026" s="17">
        <v>4002805.0</v>
      </c>
      <c r="F6026" s="17">
        <v>5572581.0</v>
      </c>
      <c r="G6026" s="17">
        <v>1.6239741E7</v>
      </c>
      <c r="H6026" s="17">
        <v>5.1604107E7</v>
      </c>
    </row>
    <row r="6027">
      <c r="A6027" s="7" t="s">
        <v>12731</v>
      </c>
      <c r="B6027" s="17" t="s">
        <v>12732</v>
      </c>
      <c r="C6027" s="17">
        <v>182.0</v>
      </c>
      <c r="D6027" s="17">
        <v>1.552328489E7</v>
      </c>
      <c r="E6027" s="17">
        <v>4071287.0</v>
      </c>
      <c r="F6027" s="17">
        <v>7908961.0</v>
      </c>
      <c r="G6027" s="17">
        <v>1.6834493E7</v>
      </c>
      <c r="H6027" s="17">
        <v>3.3844001E7</v>
      </c>
    </row>
    <row r="6028">
      <c r="A6028" s="7" t="s">
        <v>12733</v>
      </c>
      <c r="B6028" s="17" t="s">
        <v>12734</v>
      </c>
      <c r="C6028" s="17">
        <v>206.0</v>
      </c>
      <c r="D6028" s="17">
        <v>3.956051744E7</v>
      </c>
      <c r="E6028" s="17">
        <v>1.315506E7</v>
      </c>
      <c r="F6028" s="17">
        <v>2.8324944E7</v>
      </c>
      <c r="G6028" s="17">
        <v>5.5495897E7</v>
      </c>
      <c r="H6028" s="17">
        <v>8.5390167E7</v>
      </c>
    </row>
    <row r="6029">
      <c r="A6029" s="7" t="s">
        <v>12735</v>
      </c>
      <c r="B6029" s="17" t="s">
        <v>12736</v>
      </c>
      <c r="C6029" s="17">
        <v>101.0</v>
      </c>
      <c r="D6029" s="17">
        <v>2.757689143E7</v>
      </c>
      <c r="E6029" s="17">
        <v>7908624.0</v>
      </c>
      <c r="F6029" s="17">
        <v>1.6810722E7</v>
      </c>
      <c r="G6029" s="17">
        <v>2.893378E7</v>
      </c>
      <c r="H6029" s="17">
        <v>6.2722296E7</v>
      </c>
    </row>
    <row r="6030">
      <c r="A6030" s="7" t="s">
        <v>12737</v>
      </c>
      <c r="B6030" s="17" t="s">
        <v>12738</v>
      </c>
      <c r="C6030" s="17">
        <v>320.0</v>
      </c>
      <c r="D6030" s="17">
        <v>2.927127946E7</v>
      </c>
      <c r="E6030" s="17">
        <v>6347202.0</v>
      </c>
      <c r="F6030" s="17">
        <v>1.30811E7</v>
      </c>
      <c r="G6030" s="17">
        <v>2.8678797E7</v>
      </c>
      <c r="H6030" s="17">
        <v>6.6690559E7</v>
      </c>
    </row>
    <row r="6031">
      <c r="A6031" s="7" t="s">
        <v>12739</v>
      </c>
      <c r="B6031" s="17" t="s">
        <v>12740</v>
      </c>
      <c r="C6031" s="17">
        <v>333.0</v>
      </c>
      <c r="D6031" s="17">
        <v>3.66825062E7</v>
      </c>
      <c r="E6031" s="17">
        <v>9885175.0</v>
      </c>
      <c r="F6031" s="17">
        <v>1.8457484E7</v>
      </c>
      <c r="G6031" s="17">
        <v>4.331928E7</v>
      </c>
      <c r="H6031" s="17">
        <v>8.9992029E7</v>
      </c>
    </row>
    <row r="6032">
      <c r="A6032" s="7" t="s">
        <v>12741</v>
      </c>
      <c r="B6032" s="17" t="s">
        <v>12742</v>
      </c>
      <c r="C6032" s="17">
        <v>3597.0</v>
      </c>
      <c r="D6032" s="17">
        <v>6.0103781E7</v>
      </c>
      <c r="E6032" s="17">
        <v>1.5982693E7</v>
      </c>
      <c r="F6032" s="17">
        <v>3.3774E7</v>
      </c>
      <c r="G6032" s="17">
        <v>7.3534863E7</v>
      </c>
      <c r="H6032" s="17">
        <v>1.47507716E8</v>
      </c>
    </row>
    <row r="6033">
      <c r="A6033" s="7" t="s">
        <v>12743</v>
      </c>
      <c r="B6033" s="17" t="s">
        <v>12744</v>
      </c>
      <c r="C6033" s="17">
        <v>1340.0</v>
      </c>
      <c r="D6033" s="17">
        <v>8.753969679E7</v>
      </c>
      <c r="E6033" s="17">
        <v>2.4884266E7</v>
      </c>
      <c r="F6033" s="17">
        <v>5.3391858E7</v>
      </c>
      <c r="G6033" s="17">
        <v>1.11196466E8</v>
      </c>
      <c r="H6033" s="17">
        <v>2.03783912E8</v>
      </c>
    </row>
    <row r="6034">
      <c r="A6034" s="7" t="s">
        <v>12745</v>
      </c>
      <c r="B6034" s="17" t="s">
        <v>12746</v>
      </c>
      <c r="C6034" s="17">
        <v>1.0</v>
      </c>
      <c r="D6034" s="17">
        <v>3931293.0</v>
      </c>
      <c r="E6034" s="17">
        <v>3931293.0</v>
      </c>
      <c r="F6034" s="17">
        <v>3931293.0</v>
      </c>
      <c r="G6034" s="17">
        <v>3931293.0</v>
      </c>
      <c r="H6034" s="17">
        <v>3931293.0</v>
      </c>
    </row>
    <row r="6035">
      <c r="A6035" s="7" t="s">
        <v>12747</v>
      </c>
      <c r="B6035" s="17" t="s">
        <v>12748</v>
      </c>
      <c r="C6035" s="17">
        <v>2132.0</v>
      </c>
      <c r="D6035" s="17">
        <v>5328832.59</v>
      </c>
      <c r="E6035" s="17">
        <v>2564569.0</v>
      </c>
      <c r="F6035" s="17">
        <v>3672008.0</v>
      </c>
      <c r="G6035" s="17">
        <v>5595825.0</v>
      </c>
      <c r="H6035" s="17">
        <v>9045716.0</v>
      </c>
    </row>
    <row r="6036">
      <c r="A6036" s="7" t="s">
        <v>12749</v>
      </c>
      <c r="B6036" s="17" t="s">
        <v>12750</v>
      </c>
      <c r="C6036" s="17">
        <v>43.0</v>
      </c>
      <c r="D6036" s="17">
        <v>2.038060963E7</v>
      </c>
      <c r="E6036" s="17">
        <v>6350887.0</v>
      </c>
      <c r="F6036" s="17">
        <v>1.034E7</v>
      </c>
      <c r="G6036" s="17">
        <v>2.7008542E7</v>
      </c>
      <c r="H6036" s="17">
        <v>5.3558687E7</v>
      </c>
    </row>
    <row r="6037">
      <c r="A6037" s="7" t="s">
        <v>12751</v>
      </c>
      <c r="B6037" s="17" t="s">
        <v>12752</v>
      </c>
      <c r="C6037" s="17">
        <v>186.0</v>
      </c>
      <c r="D6037" s="17">
        <v>1.227808623E7</v>
      </c>
      <c r="E6037" s="17">
        <v>3342559.0</v>
      </c>
      <c r="F6037" s="17">
        <v>5253800.0</v>
      </c>
      <c r="G6037" s="17">
        <v>1.1186626E7</v>
      </c>
      <c r="H6037" s="17">
        <v>2.7536484E7</v>
      </c>
    </row>
    <row r="6038">
      <c r="A6038" s="7" t="s">
        <v>12753</v>
      </c>
      <c r="B6038" s="17" t="s">
        <v>12754</v>
      </c>
      <c r="C6038" s="17">
        <v>6304.0</v>
      </c>
      <c r="D6038" s="17">
        <v>1.144018939E7</v>
      </c>
      <c r="E6038" s="17">
        <v>4292766.0</v>
      </c>
      <c r="F6038" s="17">
        <v>7221002.0</v>
      </c>
      <c r="G6038" s="17">
        <v>1.2937715E7</v>
      </c>
      <c r="H6038" s="17">
        <v>2.2903242E7</v>
      </c>
    </row>
    <row r="6039">
      <c r="A6039" s="7" t="s">
        <v>12755</v>
      </c>
      <c r="B6039" s="17" t="s">
        <v>12756</v>
      </c>
      <c r="C6039" s="17">
        <v>435.0</v>
      </c>
      <c r="D6039" s="17">
        <v>1.90616054E7</v>
      </c>
      <c r="E6039" s="17">
        <v>4931900.0</v>
      </c>
      <c r="F6039" s="17">
        <v>8931278.0</v>
      </c>
      <c r="G6039" s="17">
        <v>1.75464E7</v>
      </c>
      <c r="H6039" s="17">
        <v>3.466585E7</v>
      </c>
    </row>
    <row r="6040">
      <c r="A6040" s="7" t="s">
        <v>12757</v>
      </c>
      <c r="B6040" s="17" t="s">
        <v>12758</v>
      </c>
      <c r="C6040" s="17">
        <v>1012.0</v>
      </c>
      <c r="D6040" s="17">
        <v>2.455362201E7</v>
      </c>
      <c r="E6040" s="17">
        <v>7652665.0</v>
      </c>
      <c r="F6040" s="17">
        <v>1.3593865E7</v>
      </c>
      <c r="G6040" s="17">
        <v>2.841735E7</v>
      </c>
      <c r="H6040" s="17">
        <v>5.6174E7</v>
      </c>
    </row>
    <row r="6041">
      <c r="A6041" s="7" t="s">
        <v>12759</v>
      </c>
      <c r="B6041" s="17" t="s">
        <v>12760</v>
      </c>
      <c r="C6041" s="17">
        <v>43440.0</v>
      </c>
      <c r="D6041" s="17">
        <v>3.021564579E7</v>
      </c>
      <c r="E6041" s="17">
        <v>7173943.0</v>
      </c>
      <c r="F6041" s="17">
        <v>1.3620269E7</v>
      </c>
      <c r="G6041" s="17">
        <v>2.9921376E7</v>
      </c>
      <c r="H6041" s="17">
        <v>6.8440507E7</v>
      </c>
    </row>
    <row r="6042">
      <c r="A6042" s="7" t="s">
        <v>12761</v>
      </c>
      <c r="B6042" s="17" t="s">
        <v>12762</v>
      </c>
      <c r="C6042" s="17">
        <v>106.0</v>
      </c>
      <c r="D6042" s="17">
        <v>1.45473956E7</v>
      </c>
      <c r="E6042" s="17">
        <v>3876151.0</v>
      </c>
      <c r="F6042" s="17">
        <v>7031794.0</v>
      </c>
      <c r="G6042" s="17">
        <v>1.39363E7</v>
      </c>
      <c r="H6042" s="17">
        <v>3.261168E7</v>
      </c>
    </row>
    <row r="6043">
      <c r="A6043" s="7" t="s">
        <v>12763</v>
      </c>
      <c r="B6043" s="17" t="s">
        <v>12764</v>
      </c>
      <c r="C6043" s="17">
        <v>433.0</v>
      </c>
      <c r="D6043" s="17">
        <v>1.37237763E7</v>
      </c>
      <c r="E6043" s="17">
        <v>4031026.0</v>
      </c>
      <c r="F6043" s="17">
        <v>6495932.0</v>
      </c>
      <c r="G6043" s="17">
        <v>1.3988251E7</v>
      </c>
      <c r="H6043" s="17">
        <v>2.6694314E7</v>
      </c>
    </row>
    <row r="6044">
      <c r="A6044" s="7" t="s">
        <v>12765</v>
      </c>
      <c r="B6044" s="17" t="s">
        <v>12766</v>
      </c>
      <c r="C6044" s="17">
        <v>15098.0</v>
      </c>
      <c r="D6044" s="17">
        <v>1.600460403E7</v>
      </c>
      <c r="E6044" s="17">
        <v>4454423.0</v>
      </c>
      <c r="F6044" s="17">
        <v>8004281.0</v>
      </c>
      <c r="G6044" s="17">
        <v>1.5269996E7</v>
      </c>
      <c r="H6044" s="17">
        <v>3.312203E7</v>
      </c>
    </row>
    <row r="6045">
      <c r="A6045" s="7" t="s">
        <v>12767</v>
      </c>
      <c r="B6045" s="17" t="s">
        <v>12768</v>
      </c>
      <c r="C6045" s="17">
        <v>27.0</v>
      </c>
      <c r="D6045" s="17">
        <v>7050397.963</v>
      </c>
      <c r="E6045" s="17">
        <v>3465600.0</v>
      </c>
      <c r="F6045" s="17">
        <v>6855700.0</v>
      </c>
      <c r="G6045" s="17">
        <v>9501000.0</v>
      </c>
      <c r="H6045" s="17">
        <v>1.4079593E7</v>
      </c>
    </row>
    <row r="6046">
      <c r="A6046" s="7" t="s">
        <v>12769</v>
      </c>
      <c r="B6046" s="17" t="s">
        <v>12770</v>
      </c>
      <c r="C6046" s="17">
        <v>3.0</v>
      </c>
      <c r="D6046" s="17">
        <v>1.378402733E7</v>
      </c>
      <c r="E6046" s="17">
        <v>3475189.0</v>
      </c>
      <c r="F6046" s="17">
        <v>1.7550193E7</v>
      </c>
      <c r="G6046" s="17">
        <v>2.03267E7</v>
      </c>
      <c r="H6046" s="17">
        <v>2.03267E7</v>
      </c>
    </row>
    <row r="6047">
      <c r="A6047" s="7" t="s">
        <v>12771</v>
      </c>
      <c r="B6047" s="17" t="s">
        <v>12772</v>
      </c>
      <c r="C6047" s="17">
        <v>81.0</v>
      </c>
      <c r="D6047" s="17">
        <v>1.018263584E7</v>
      </c>
      <c r="E6047" s="17">
        <v>2899840.0</v>
      </c>
      <c r="F6047" s="17">
        <v>5375698.0</v>
      </c>
      <c r="G6047" s="17">
        <v>9353462.0</v>
      </c>
      <c r="H6047" s="17">
        <v>2.1860155E7</v>
      </c>
    </row>
    <row r="6048">
      <c r="A6048" s="7" t="s">
        <v>12773</v>
      </c>
      <c r="B6048" s="17" t="s">
        <v>12774</v>
      </c>
      <c r="C6048" s="17">
        <v>390.0</v>
      </c>
      <c r="D6048" s="17">
        <v>7859482.582</v>
      </c>
      <c r="E6048" s="17">
        <v>3279363.0</v>
      </c>
      <c r="F6048" s="17">
        <v>5477497.0</v>
      </c>
      <c r="G6048" s="17">
        <v>8925700.0</v>
      </c>
      <c r="H6048" s="17">
        <v>1.3569023E7</v>
      </c>
    </row>
    <row r="6049">
      <c r="A6049" s="7" t="s">
        <v>12775</v>
      </c>
      <c r="B6049" s="17" t="s">
        <v>12776</v>
      </c>
      <c r="C6049" s="17">
        <v>5811.0</v>
      </c>
      <c r="D6049" s="17">
        <v>1.488591643E7</v>
      </c>
      <c r="E6049" s="17">
        <v>3351280.0</v>
      </c>
      <c r="F6049" s="17">
        <v>5913400.0</v>
      </c>
      <c r="G6049" s="17">
        <v>1.2879486E7</v>
      </c>
      <c r="H6049" s="17">
        <v>3.2500215E7</v>
      </c>
    </row>
    <row r="6050">
      <c r="A6050" s="7" t="s">
        <v>12777</v>
      </c>
      <c r="B6050" s="17" t="s">
        <v>12778</v>
      </c>
      <c r="C6050" s="17">
        <v>1152.0</v>
      </c>
      <c r="D6050" s="17">
        <v>8138445.859</v>
      </c>
      <c r="E6050" s="17">
        <v>2640624.0</v>
      </c>
      <c r="F6050" s="17">
        <v>4211957.0</v>
      </c>
      <c r="G6050" s="17">
        <v>7445552.0</v>
      </c>
      <c r="H6050" s="17">
        <v>1.4442122E7</v>
      </c>
    </row>
    <row r="6051">
      <c r="A6051" s="7" t="s">
        <v>12779</v>
      </c>
      <c r="B6051" s="17" t="s">
        <v>12780</v>
      </c>
      <c r="C6051" s="17">
        <v>5.0</v>
      </c>
      <c r="D6051" s="17">
        <v>1.10140086E7</v>
      </c>
      <c r="E6051" s="17">
        <v>8051519.0</v>
      </c>
      <c r="F6051" s="17">
        <v>9482978.0</v>
      </c>
      <c r="G6051" s="17">
        <v>1.0128543E7</v>
      </c>
      <c r="H6051" s="17">
        <v>2.2713683E7</v>
      </c>
    </row>
    <row r="6052">
      <c r="A6052" s="7" t="s">
        <v>12781</v>
      </c>
      <c r="B6052" s="17" t="s">
        <v>12782</v>
      </c>
      <c r="C6052" s="17">
        <v>256.0</v>
      </c>
      <c r="D6052" s="17">
        <v>1.530531805E7</v>
      </c>
      <c r="E6052" s="17">
        <v>3710859.0</v>
      </c>
      <c r="F6052" s="17">
        <v>7555333.0</v>
      </c>
      <c r="G6052" s="17">
        <v>1.4390114E7</v>
      </c>
      <c r="H6052" s="17">
        <v>3.910425E7</v>
      </c>
    </row>
    <row r="6053">
      <c r="A6053" s="7" t="s">
        <v>12783</v>
      </c>
      <c r="B6053" s="17" t="s">
        <v>12784</v>
      </c>
      <c r="C6053" s="17">
        <v>41.0</v>
      </c>
      <c r="D6053" s="17">
        <v>3.069212424E7</v>
      </c>
      <c r="E6053" s="17">
        <v>1.1553411E7</v>
      </c>
      <c r="F6053" s="17">
        <v>2.3802286E7</v>
      </c>
      <c r="G6053" s="17">
        <v>4.2036323E7</v>
      </c>
      <c r="H6053" s="17">
        <v>6.7655244E7</v>
      </c>
    </row>
    <row r="6054">
      <c r="A6054" s="7" t="s">
        <v>12785</v>
      </c>
      <c r="B6054" s="17" t="s">
        <v>12786</v>
      </c>
      <c r="C6054" s="17">
        <v>102.0</v>
      </c>
      <c r="D6054" s="17">
        <v>2.156226822E7</v>
      </c>
      <c r="E6054" s="17">
        <v>6229968.0</v>
      </c>
      <c r="F6054" s="17">
        <v>1.1677603E7</v>
      </c>
      <c r="G6054" s="17">
        <v>2.6940078E7</v>
      </c>
      <c r="H6054" s="17">
        <v>4.6212736E7</v>
      </c>
    </row>
    <row r="6055">
      <c r="A6055" s="7" t="s">
        <v>12787</v>
      </c>
      <c r="B6055" s="17" t="s">
        <v>12788</v>
      </c>
      <c r="C6055" s="17">
        <v>115.0</v>
      </c>
      <c r="D6055" s="17">
        <v>2.056516063E7</v>
      </c>
      <c r="E6055" s="17">
        <v>4534300.0</v>
      </c>
      <c r="F6055" s="17">
        <v>9281309.0</v>
      </c>
      <c r="G6055" s="17">
        <v>2.202091E7</v>
      </c>
      <c r="H6055" s="17">
        <v>4.6452093E7</v>
      </c>
    </row>
    <row r="6056">
      <c r="A6056" s="7" t="s">
        <v>12789</v>
      </c>
      <c r="B6056" s="17" t="s">
        <v>12790</v>
      </c>
      <c r="C6056" s="17">
        <v>30.0</v>
      </c>
      <c r="D6056" s="17">
        <v>5.296683947E7</v>
      </c>
      <c r="E6056" s="17">
        <v>1.5294385E7</v>
      </c>
      <c r="F6056" s="17">
        <v>2.814884E7</v>
      </c>
      <c r="G6056" s="17">
        <v>5.4562623E7</v>
      </c>
      <c r="H6056" s="17">
        <v>1.10011174E8</v>
      </c>
    </row>
    <row r="6057">
      <c r="A6057" s="7" t="s">
        <v>12791</v>
      </c>
      <c r="B6057" s="17" t="s">
        <v>12792</v>
      </c>
      <c r="C6057" s="17">
        <v>52.0</v>
      </c>
      <c r="D6057" s="17">
        <v>2.487796285E7</v>
      </c>
      <c r="E6057" s="17">
        <v>3500021.0</v>
      </c>
      <c r="F6057" s="17">
        <v>8800504.0</v>
      </c>
      <c r="G6057" s="17">
        <v>2.147688E7</v>
      </c>
      <c r="H6057" s="17">
        <v>3.6186791E7</v>
      </c>
    </row>
    <row r="6058">
      <c r="A6058" s="7" t="s">
        <v>12793</v>
      </c>
      <c r="B6058" s="17" t="s">
        <v>12794</v>
      </c>
      <c r="C6058" s="17">
        <v>20.0</v>
      </c>
      <c r="D6058" s="17">
        <v>8505223.0</v>
      </c>
      <c r="E6058" s="17">
        <v>2865599.0</v>
      </c>
      <c r="F6058" s="17">
        <v>5052590.0</v>
      </c>
      <c r="G6058" s="17">
        <v>6638519.0</v>
      </c>
      <c r="H6058" s="17">
        <v>1.4522869E7</v>
      </c>
    </row>
    <row r="6059">
      <c r="A6059" s="7" t="s">
        <v>12795</v>
      </c>
      <c r="B6059" s="17" t="s">
        <v>12796</v>
      </c>
      <c r="C6059" s="17">
        <v>4.0</v>
      </c>
      <c r="D6059" s="17">
        <v>2.631012525E7</v>
      </c>
      <c r="E6059" s="17">
        <v>9829521.0</v>
      </c>
      <c r="F6059" s="17">
        <v>1.6174535E7</v>
      </c>
      <c r="G6059" s="17">
        <v>2.5305185E7</v>
      </c>
      <c r="H6059" s="17">
        <v>5.393126E7</v>
      </c>
    </row>
    <row r="6060">
      <c r="A6060" s="7" t="s">
        <v>12797</v>
      </c>
      <c r="B6060" s="17" t="s">
        <v>12798</v>
      </c>
      <c r="C6060" s="17">
        <v>6.0</v>
      </c>
      <c r="D6060" s="17">
        <v>2.019530633E7</v>
      </c>
      <c r="E6060" s="17">
        <v>9295774.0</v>
      </c>
      <c r="F6060" s="17">
        <v>1.9765167E7</v>
      </c>
      <c r="G6060" s="17">
        <v>3.0911119E7</v>
      </c>
      <c r="H6060" s="17">
        <v>3.7172366E7</v>
      </c>
    </row>
    <row r="6061">
      <c r="A6061" s="7" t="s">
        <v>12799</v>
      </c>
      <c r="B6061" s="17" t="s">
        <v>12800</v>
      </c>
      <c r="C6061" s="17">
        <v>23.0</v>
      </c>
      <c r="D6061" s="17">
        <v>1.005159983E7</v>
      </c>
      <c r="E6061" s="17">
        <v>4364872.0</v>
      </c>
      <c r="F6061" s="17">
        <v>7487774.0</v>
      </c>
      <c r="G6061" s="17">
        <v>1.2194E7</v>
      </c>
      <c r="H6061" s="17">
        <v>1.6909518E7</v>
      </c>
    </row>
    <row r="6062">
      <c r="A6062" s="7" t="s">
        <v>12801</v>
      </c>
      <c r="B6062" s="17" t="s">
        <v>12802</v>
      </c>
      <c r="C6062" s="17">
        <v>513.0</v>
      </c>
      <c r="D6062" s="17">
        <v>1.510964675E7</v>
      </c>
      <c r="E6062" s="17">
        <v>3323200.0</v>
      </c>
      <c r="F6062" s="17">
        <v>5678300.0</v>
      </c>
      <c r="G6062" s="17">
        <v>1.2523121E7</v>
      </c>
      <c r="H6062" s="17">
        <v>2.7336929E7</v>
      </c>
    </row>
    <row r="6063">
      <c r="A6063" s="7" t="s">
        <v>12803</v>
      </c>
      <c r="B6063" s="17" t="s">
        <v>12804</v>
      </c>
      <c r="C6063" s="17">
        <v>914.0</v>
      </c>
      <c r="D6063" s="17">
        <v>1.480890228E7</v>
      </c>
      <c r="E6063" s="17">
        <v>3799791.0</v>
      </c>
      <c r="F6063" s="17">
        <v>6884218.0</v>
      </c>
      <c r="G6063" s="17">
        <v>1.4626118E7</v>
      </c>
      <c r="H6063" s="17">
        <v>3.039372E7</v>
      </c>
    </row>
    <row r="6064">
      <c r="A6064" s="7" t="s">
        <v>12805</v>
      </c>
      <c r="B6064" s="17" t="s">
        <v>12806</v>
      </c>
      <c r="C6064" s="17">
        <v>307.0</v>
      </c>
      <c r="D6064" s="17">
        <v>1.109833434E7</v>
      </c>
      <c r="E6064" s="17">
        <v>3380020.0</v>
      </c>
      <c r="F6064" s="17">
        <v>5393626.0</v>
      </c>
      <c r="G6064" s="17">
        <v>1.1043921E7</v>
      </c>
      <c r="H6064" s="17">
        <v>2.0655186E7</v>
      </c>
    </row>
    <row r="6065">
      <c r="A6065" s="7" t="s">
        <v>12807</v>
      </c>
      <c r="B6065" s="17" t="s">
        <v>12808</v>
      </c>
      <c r="C6065" s="17">
        <v>160.0</v>
      </c>
      <c r="D6065" s="17">
        <v>2.249181844E7</v>
      </c>
      <c r="E6065" s="17">
        <v>5327591.0</v>
      </c>
      <c r="F6065" s="17">
        <v>8335053.0</v>
      </c>
      <c r="G6065" s="17">
        <v>1.8971038E7</v>
      </c>
      <c r="H6065" s="17">
        <v>4.7390086E7</v>
      </c>
    </row>
    <row r="6066">
      <c r="A6066" s="7" t="s">
        <v>12809</v>
      </c>
      <c r="B6066" s="17" t="s">
        <v>12810</v>
      </c>
      <c r="C6066" s="17">
        <v>7.0</v>
      </c>
      <c r="D6066" s="17">
        <v>2.003166796E8</v>
      </c>
      <c r="E6066" s="17">
        <v>1.1836422E7</v>
      </c>
      <c r="F6066" s="17">
        <v>2.410765E7</v>
      </c>
      <c r="G6066" s="17">
        <v>2.573072E8</v>
      </c>
      <c r="H6066" s="17">
        <v>1.0466983E9</v>
      </c>
    </row>
    <row r="6067">
      <c r="A6067" s="7" t="s">
        <v>12811</v>
      </c>
      <c r="B6067" s="17" t="s">
        <v>12812</v>
      </c>
      <c r="C6067" s="17">
        <v>291.0</v>
      </c>
      <c r="D6067" s="17">
        <v>2.714834713E7</v>
      </c>
      <c r="E6067" s="17">
        <v>7874093.0</v>
      </c>
      <c r="F6067" s="17">
        <v>1.4283634E7</v>
      </c>
      <c r="G6067" s="17">
        <v>4.2016922E7</v>
      </c>
      <c r="H6067" s="17">
        <v>6.9738185E7</v>
      </c>
    </row>
    <row r="6068">
      <c r="A6068" s="7" t="s">
        <v>12813</v>
      </c>
      <c r="B6068" s="17" t="s">
        <v>12814</v>
      </c>
      <c r="C6068" s="17">
        <v>3.0</v>
      </c>
      <c r="D6068" s="17">
        <v>1.0274747E7</v>
      </c>
      <c r="E6068" s="17">
        <v>3788118.0</v>
      </c>
      <c r="F6068" s="17">
        <v>6872319.0</v>
      </c>
      <c r="G6068" s="17">
        <v>2.0163804E7</v>
      </c>
      <c r="H6068" s="17">
        <v>2.0163804E7</v>
      </c>
    </row>
    <row r="6069">
      <c r="A6069" s="7" t="s">
        <v>12815</v>
      </c>
      <c r="B6069" s="17" t="s">
        <v>12816</v>
      </c>
      <c r="C6069" s="17">
        <v>42.0</v>
      </c>
      <c r="D6069" s="17">
        <v>1.281600721E7</v>
      </c>
      <c r="E6069" s="17">
        <v>9528837.0</v>
      </c>
      <c r="F6069" s="17">
        <v>1.1909595E7</v>
      </c>
      <c r="G6069" s="17">
        <v>1.5474869E7</v>
      </c>
      <c r="H6069" s="17">
        <v>1.6746263E7</v>
      </c>
    </row>
    <row r="6070">
      <c r="A6070" s="7" t="s">
        <v>12817</v>
      </c>
      <c r="B6070" s="17" t="s">
        <v>12818</v>
      </c>
      <c r="C6070" s="17">
        <v>3.0</v>
      </c>
      <c r="D6070" s="17">
        <v>3.892669867E7</v>
      </c>
      <c r="E6070" s="17">
        <v>1.5065414E7</v>
      </c>
      <c r="F6070" s="17">
        <v>1.6799642E7</v>
      </c>
      <c r="G6070" s="17">
        <v>8.491504E7</v>
      </c>
      <c r="H6070" s="17">
        <v>8.491504E7</v>
      </c>
    </row>
    <row r="6071">
      <c r="A6071" s="7" t="s">
        <v>12819</v>
      </c>
      <c r="B6071" s="17" t="s">
        <v>12820</v>
      </c>
      <c r="C6071" s="17">
        <v>3.0</v>
      </c>
      <c r="D6071" s="17">
        <v>1.518335967E7</v>
      </c>
      <c r="E6071" s="17">
        <v>2468766.0</v>
      </c>
      <c r="F6071" s="17">
        <v>7768700.0</v>
      </c>
      <c r="G6071" s="17">
        <v>3.5312613E7</v>
      </c>
      <c r="H6071" s="17">
        <v>3.5312613E7</v>
      </c>
    </row>
    <row r="6072">
      <c r="A6072" s="7" t="s">
        <v>12822</v>
      </c>
      <c r="B6072" s="17" t="s">
        <v>12824</v>
      </c>
      <c r="C6072" s="17">
        <v>1.0</v>
      </c>
      <c r="D6072" s="17">
        <v>1.41443095E8</v>
      </c>
      <c r="E6072" s="17">
        <v>1.41443095E8</v>
      </c>
      <c r="F6072" s="17">
        <v>1.41443095E8</v>
      </c>
      <c r="G6072" s="17">
        <v>1.41443095E8</v>
      </c>
      <c r="H6072" s="17">
        <v>1.41443095E8</v>
      </c>
    </row>
    <row r="6073">
      <c r="A6073" s="7" t="s">
        <v>12825</v>
      </c>
      <c r="B6073" s="17" t="s">
        <v>12826</v>
      </c>
      <c r="C6073" s="17">
        <v>3.0</v>
      </c>
      <c r="D6073" s="17">
        <v>7907261.0</v>
      </c>
      <c r="E6073" s="17">
        <v>5922594.0</v>
      </c>
      <c r="F6073" s="17">
        <v>8701260.0</v>
      </c>
      <c r="G6073" s="17">
        <v>9097929.0</v>
      </c>
      <c r="H6073" s="17">
        <v>9097929.0</v>
      </c>
    </row>
    <row r="6074">
      <c r="A6074" s="7" t="s">
        <v>12827</v>
      </c>
      <c r="B6074" s="17" t="s">
        <v>12828</v>
      </c>
      <c r="C6074" s="17">
        <v>6.0</v>
      </c>
      <c r="D6074" s="17">
        <v>2.138490067E7</v>
      </c>
      <c r="E6074" s="17">
        <v>9561086.0</v>
      </c>
      <c r="F6074" s="17">
        <v>1.0240295E7</v>
      </c>
      <c r="G6074" s="17">
        <v>1.5210758E7</v>
      </c>
      <c r="H6074" s="17">
        <v>7.721655E7</v>
      </c>
    </row>
    <row r="6075">
      <c r="A6075" s="7" t="s">
        <v>12829</v>
      </c>
      <c r="B6075" s="17" t="s">
        <v>12830</v>
      </c>
      <c r="C6075" s="17">
        <v>3.0</v>
      </c>
      <c r="D6075" s="17">
        <v>1.2474143E7</v>
      </c>
      <c r="E6075" s="17">
        <v>6987500.0</v>
      </c>
      <c r="F6075" s="17">
        <v>7764129.0</v>
      </c>
      <c r="G6075" s="17">
        <v>2.26708E7</v>
      </c>
      <c r="H6075" s="17">
        <v>2.26708E7</v>
      </c>
    </row>
    <row r="6076">
      <c r="A6076" s="7" t="s">
        <v>12831</v>
      </c>
      <c r="B6076" s="17" t="s">
        <v>12832</v>
      </c>
      <c r="C6076" s="17">
        <v>2.0</v>
      </c>
      <c r="D6076" s="17">
        <v>1.1894244E7</v>
      </c>
      <c r="E6076" s="17">
        <v>2388840.0</v>
      </c>
      <c r="F6076" s="17">
        <v>2388840.0</v>
      </c>
      <c r="G6076" s="17">
        <v>2.1399648E7</v>
      </c>
      <c r="H6076" s="17">
        <v>2.1399648E7</v>
      </c>
    </row>
    <row r="6077">
      <c r="A6077" s="7" t="s">
        <v>12833</v>
      </c>
      <c r="B6077" s="17" t="s">
        <v>12834</v>
      </c>
      <c r="C6077" s="17">
        <v>13.0</v>
      </c>
      <c r="D6077" s="17">
        <v>6593852.385</v>
      </c>
      <c r="E6077" s="17">
        <v>2377093.0</v>
      </c>
      <c r="F6077" s="17">
        <v>3536302.0</v>
      </c>
      <c r="G6077" s="17">
        <v>7871468.0</v>
      </c>
      <c r="H6077" s="17">
        <v>1.1545082E7</v>
      </c>
    </row>
    <row r="6078">
      <c r="A6078" s="7" t="s">
        <v>12835</v>
      </c>
      <c r="B6078" s="17" t="s">
        <v>12836</v>
      </c>
      <c r="C6078" s="17">
        <v>7.0</v>
      </c>
      <c r="D6078" s="17">
        <v>1.412028629E7</v>
      </c>
      <c r="E6078" s="17">
        <v>5559100.0</v>
      </c>
      <c r="F6078" s="17">
        <v>1.3063022E7</v>
      </c>
      <c r="G6078" s="17">
        <v>1.4441965E7</v>
      </c>
      <c r="H6078" s="17">
        <v>4.0761011E7</v>
      </c>
    </row>
    <row r="6079">
      <c r="A6079" s="7" t="s">
        <v>12837</v>
      </c>
      <c r="B6079" s="17" t="s">
        <v>12838</v>
      </c>
      <c r="C6079" s="17">
        <v>10.0</v>
      </c>
      <c r="D6079" s="17">
        <v>7362605.7</v>
      </c>
      <c r="E6079" s="17">
        <v>5333394.0</v>
      </c>
      <c r="F6079" s="17">
        <v>6376600.0</v>
      </c>
      <c r="G6079" s="17">
        <v>1.0022467E7</v>
      </c>
      <c r="H6079" s="17">
        <v>1.031075E7</v>
      </c>
    </row>
    <row r="6080">
      <c r="A6080" s="7" t="s">
        <v>12839</v>
      </c>
      <c r="B6080" s="17" t="s">
        <v>12840</v>
      </c>
      <c r="C6080" s="17">
        <v>28.0</v>
      </c>
      <c r="D6080" s="17">
        <v>1.867548643E7</v>
      </c>
      <c r="E6080" s="17">
        <v>8567350.0</v>
      </c>
      <c r="F6080" s="17">
        <v>1.4498319E7</v>
      </c>
      <c r="G6080" s="17">
        <v>2.2822338E7</v>
      </c>
      <c r="H6080" s="17">
        <v>4.6630319E7</v>
      </c>
    </row>
    <row r="6081">
      <c r="A6081" s="7" t="s">
        <v>12841</v>
      </c>
      <c r="B6081" s="17" t="s">
        <v>12842</v>
      </c>
      <c r="C6081" s="17">
        <v>3.0</v>
      </c>
      <c r="D6081" s="17">
        <v>1.698558633E7</v>
      </c>
      <c r="E6081" s="17">
        <v>6322689.0</v>
      </c>
      <c r="F6081" s="17">
        <v>1.3724962E7</v>
      </c>
      <c r="G6081" s="17">
        <v>3.0909108E7</v>
      </c>
      <c r="H6081" s="17">
        <v>3.0909108E7</v>
      </c>
    </row>
    <row r="6082">
      <c r="A6082" s="7" t="s">
        <v>12843</v>
      </c>
      <c r="B6082" s="17" t="s">
        <v>12844</v>
      </c>
      <c r="C6082" s="17">
        <v>15.0</v>
      </c>
      <c r="D6082" s="17">
        <v>2.972341087E7</v>
      </c>
      <c r="E6082" s="17">
        <v>5939747.0</v>
      </c>
      <c r="F6082" s="17">
        <v>1.11417E7</v>
      </c>
      <c r="G6082" s="17">
        <v>3.1161981E7</v>
      </c>
      <c r="H6082" s="17">
        <v>4.0448805E7</v>
      </c>
    </row>
    <row r="6083">
      <c r="A6083" s="7" t="s">
        <v>12845</v>
      </c>
      <c r="B6083" s="17" t="s">
        <v>12846</v>
      </c>
      <c r="C6083" s="17">
        <v>79.0</v>
      </c>
      <c r="D6083" s="17">
        <v>1.471009813E7</v>
      </c>
      <c r="E6083" s="17">
        <v>6426574.0</v>
      </c>
      <c r="F6083" s="17">
        <v>1.2077977E7</v>
      </c>
      <c r="G6083" s="17">
        <v>1.540665E7</v>
      </c>
      <c r="H6083" s="17">
        <v>1.9271419E7</v>
      </c>
    </row>
    <row r="6084">
      <c r="A6084" s="7" t="s">
        <v>12847</v>
      </c>
      <c r="B6084" s="17" t="s">
        <v>12848</v>
      </c>
      <c r="C6084" s="17">
        <v>1.0</v>
      </c>
      <c r="D6084" s="17">
        <v>1.6593775E7</v>
      </c>
      <c r="E6084" s="17">
        <v>1.6593775E7</v>
      </c>
      <c r="F6084" s="17">
        <v>1.6593775E7</v>
      </c>
      <c r="G6084" s="17">
        <v>1.6593775E7</v>
      </c>
      <c r="H6084" s="17">
        <v>1.6593775E7</v>
      </c>
    </row>
    <row r="6085">
      <c r="A6085" s="7" t="s">
        <v>12851</v>
      </c>
      <c r="B6085" s="17" t="s">
        <v>12852</v>
      </c>
      <c r="C6085" s="17">
        <v>3.0</v>
      </c>
      <c r="D6085" s="17">
        <v>8745813.667</v>
      </c>
      <c r="E6085" s="17">
        <v>6790450.0</v>
      </c>
      <c r="F6085" s="17">
        <v>7136550.0</v>
      </c>
      <c r="G6085" s="17">
        <v>1.2310441E7</v>
      </c>
      <c r="H6085" s="17">
        <v>1.2310441E7</v>
      </c>
    </row>
    <row r="6086">
      <c r="A6086" s="7" t="s">
        <v>12853</v>
      </c>
      <c r="B6086" s="17" t="s">
        <v>12854</v>
      </c>
      <c r="C6086" s="17">
        <v>2.0</v>
      </c>
      <c r="D6086" s="17">
        <v>7629736.5</v>
      </c>
      <c r="E6086" s="17">
        <v>5405233.0</v>
      </c>
      <c r="F6086" s="17">
        <v>5405233.0</v>
      </c>
      <c r="G6086" s="17">
        <v>9854240.0</v>
      </c>
      <c r="H6086" s="17">
        <v>9854240.0</v>
      </c>
    </row>
    <row r="6087">
      <c r="A6087" s="7" t="s">
        <v>12857</v>
      </c>
      <c r="B6087" s="17" t="s">
        <v>12858</v>
      </c>
      <c r="C6087" s="17">
        <v>3.0</v>
      </c>
      <c r="D6087" s="17">
        <v>2.261796767E7</v>
      </c>
      <c r="E6087" s="17">
        <v>3895942.0</v>
      </c>
      <c r="F6087" s="17">
        <v>7165420.0</v>
      </c>
      <c r="G6087" s="17">
        <v>5.6792541E7</v>
      </c>
      <c r="H6087" s="17">
        <v>5.6792541E7</v>
      </c>
    </row>
    <row r="6088">
      <c r="A6088" s="7" t="s">
        <v>12859</v>
      </c>
      <c r="B6088" s="17" t="s">
        <v>12860</v>
      </c>
      <c r="C6088" s="17">
        <v>5.0</v>
      </c>
      <c r="D6088" s="17">
        <v>8963183.0</v>
      </c>
      <c r="E6088" s="17">
        <v>4805580.0</v>
      </c>
      <c r="F6088" s="17">
        <v>6325612.0</v>
      </c>
      <c r="G6088" s="17">
        <v>1.3752992E7</v>
      </c>
      <c r="H6088" s="17">
        <v>1.5746863E7</v>
      </c>
    </row>
    <row r="6089">
      <c r="A6089" s="7" t="s">
        <v>12861</v>
      </c>
      <c r="B6089" s="17" t="s">
        <v>12862</v>
      </c>
      <c r="C6089" s="17">
        <v>9.0</v>
      </c>
      <c r="D6089" s="17">
        <v>3429564.222</v>
      </c>
      <c r="E6089" s="17">
        <v>2450000.0</v>
      </c>
      <c r="F6089" s="17">
        <v>3083194.0</v>
      </c>
      <c r="G6089" s="17">
        <v>4453848.0</v>
      </c>
      <c r="H6089" s="17">
        <v>4995888.0</v>
      </c>
    </row>
    <row r="6090">
      <c r="A6090" s="7" t="s">
        <v>12863</v>
      </c>
      <c r="B6090" s="17" t="s">
        <v>12864</v>
      </c>
      <c r="C6090" s="17">
        <v>19.0</v>
      </c>
      <c r="D6090" s="17">
        <v>2.4773334E7</v>
      </c>
      <c r="E6090" s="17">
        <v>5396026.0</v>
      </c>
      <c r="F6090" s="17">
        <v>9410256.0</v>
      </c>
      <c r="G6090" s="17">
        <v>2.250805E7</v>
      </c>
      <c r="H6090" s="17">
        <v>5.123065E7</v>
      </c>
    </row>
    <row r="6091">
      <c r="A6091" s="7" t="s">
        <v>12865</v>
      </c>
      <c r="B6091" s="17" t="s">
        <v>12866</v>
      </c>
      <c r="C6091" s="17">
        <v>85.0</v>
      </c>
      <c r="D6091" s="17">
        <v>3.182881213E7</v>
      </c>
      <c r="E6091" s="17">
        <v>4594321.0</v>
      </c>
      <c r="F6091" s="17">
        <v>8698660.0</v>
      </c>
      <c r="G6091" s="17">
        <v>2.0221786E7</v>
      </c>
      <c r="H6091" s="17">
        <v>6.7501951E7</v>
      </c>
    </row>
    <row r="6092">
      <c r="A6092" s="7" t="s">
        <v>12867</v>
      </c>
      <c r="B6092" s="17" t="s">
        <v>12868</v>
      </c>
      <c r="C6092" s="17">
        <v>5.0</v>
      </c>
      <c r="D6092" s="17">
        <v>7416290.8</v>
      </c>
      <c r="E6092" s="17">
        <v>5869125.0</v>
      </c>
      <c r="F6092" s="17">
        <v>7515541.0</v>
      </c>
      <c r="G6092" s="17">
        <v>8080600.0</v>
      </c>
      <c r="H6092" s="17">
        <v>1.0931816E7</v>
      </c>
    </row>
    <row r="6093">
      <c r="A6093" s="7" t="s">
        <v>12869</v>
      </c>
      <c r="B6093" s="17" t="s">
        <v>12870</v>
      </c>
      <c r="C6093" s="17">
        <v>2.0</v>
      </c>
      <c r="D6093" s="17">
        <v>3.2856198E7</v>
      </c>
      <c r="E6093" s="17">
        <v>1275943.0</v>
      </c>
      <c r="F6093" s="17">
        <v>1275943.0</v>
      </c>
      <c r="G6093" s="17">
        <v>6.4436453E7</v>
      </c>
      <c r="H6093" s="17">
        <v>6.4436453E7</v>
      </c>
    </row>
    <row r="6094">
      <c r="A6094" s="7" t="s">
        <v>12871</v>
      </c>
      <c r="B6094" s="17" t="s">
        <v>12872</v>
      </c>
      <c r="C6094" s="17">
        <v>6.0</v>
      </c>
      <c r="D6094" s="17">
        <v>1.441502267E7</v>
      </c>
      <c r="E6094" s="17">
        <v>3597280.0</v>
      </c>
      <c r="F6094" s="17">
        <v>1.2390294E7</v>
      </c>
      <c r="G6094" s="17">
        <v>2.1336624E7</v>
      </c>
      <c r="H6094" s="17">
        <v>3.23122E7</v>
      </c>
    </row>
    <row r="6095">
      <c r="A6095" s="7" t="s">
        <v>12873</v>
      </c>
      <c r="B6095" s="17" t="s">
        <v>12874</v>
      </c>
      <c r="C6095" s="17">
        <v>10.0</v>
      </c>
      <c r="D6095" s="17">
        <v>5.46991219E7</v>
      </c>
      <c r="E6095" s="17">
        <v>4430246.0</v>
      </c>
      <c r="F6095" s="17">
        <v>7537400.0</v>
      </c>
      <c r="G6095" s="17">
        <v>1.31561E7</v>
      </c>
      <c r="H6095" s="17">
        <v>1.4873647E7</v>
      </c>
    </row>
    <row r="6096">
      <c r="A6096" s="7" t="s">
        <v>12875</v>
      </c>
      <c r="B6096" s="17" t="s">
        <v>12876</v>
      </c>
      <c r="C6096" s="17">
        <v>1.0</v>
      </c>
      <c r="D6096" s="17">
        <v>2897598.0</v>
      </c>
      <c r="E6096" s="17">
        <v>2897598.0</v>
      </c>
      <c r="F6096" s="17">
        <v>2897598.0</v>
      </c>
      <c r="G6096" s="17">
        <v>2897598.0</v>
      </c>
      <c r="H6096" s="17">
        <v>2897598.0</v>
      </c>
    </row>
    <row r="6097">
      <c r="A6097" s="7" t="s">
        <v>12879</v>
      </c>
      <c r="B6097" s="17" t="s">
        <v>12880</v>
      </c>
      <c r="C6097" s="17">
        <v>1.0</v>
      </c>
      <c r="D6097" s="17">
        <v>8292366.0</v>
      </c>
      <c r="E6097" s="17">
        <v>8292366.0</v>
      </c>
      <c r="F6097" s="17">
        <v>8292366.0</v>
      </c>
      <c r="G6097" s="17">
        <v>8292366.0</v>
      </c>
      <c r="H6097" s="17">
        <v>8292366.0</v>
      </c>
    </row>
    <row r="6098">
      <c r="A6098" s="7" t="s">
        <v>12881</v>
      </c>
      <c r="B6098" s="17" t="s">
        <v>12882</v>
      </c>
      <c r="C6098" s="17">
        <v>5.0</v>
      </c>
      <c r="D6098" s="17">
        <v>7777629.8</v>
      </c>
      <c r="E6098" s="17">
        <v>4669206.0</v>
      </c>
      <c r="F6098" s="17">
        <v>5144959.0</v>
      </c>
      <c r="G6098" s="17">
        <v>9569939.0</v>
      </c>
      <c r="H6098" s="17">
        <v>1.5622537E7</v>
      </c>
    </row>
    <row r="6099">
      <c r="A6099" s="7" t="s">
        <v>12885</v>
      </c>
      <c r="B6099" s="17" t="s">
        <v>12886</v>
      </c>
      <c r="C6099" s="17">
        <v>11.0</v>
      </c>
      <c r="D6099" s="17">
        <v>5939038.364</v>
      </c>
      <c r="E6099" s="17">
        <v>4056000.0</v>
      </c>
      <c r="F6099" s="17">
        <v>4573090.0</v>
      </c>
      <c r="G6099" s="17">
        <v>8209907.0</v>
      </c>
      <c r="H6099" s="17">
        <v>8550929.0</v>
      </c>
    </row>
    <row r="6100">
      <c r="A6100" s="7" t="s">
        <v>12887</v>
      </c>
      <c r="B6100" s="17" t="s">
        <v>12888</v>
      </c>
      <c r="C6100" s="17">
        <v>38.0</v>
      </c>
      <c r="D6100" s="17">
        <v>1.332347305E7</v>
      </c>
      <c r="E6100" s="17">
        <v>3817207.0</v>
      </c>
      <c r="F6100" s="17">
        <v>5317742.0</v>
      </c>
      <c r="G6100" s="17">
        <v>1.30144E7</v>
      </c>
      <c r="H6100" s="17">
        <v>2.829395E7</v>
      </c>
    </row>
    <row r="6101">
      <c r="A6101" s="7" t="s">
        <v>12889</v>
      </c>
      <c r="B6101" s="17" t="s">
        <v>12890</v>
      </c>
      <c r="C6101" s="17">
        <v>86.0</v>
      </c>
      <c r="D6101" s="17">
        <v>1.387035788E7</v>
      </c>
      <c r="E6101" s="17">
        <v>3096778.0</v>
      </c>
      <c r="F6101" s="17">
        <v>5777500.0</v>
      </c>
      <c r="G6101" s="17">
        <v>1.098613E7</v>
      </c>
      <c r="H6101" s="17">
        <v>2.5549042E7</v>
      </c>
    </row>
    <row r="6102">
      <c r="A6102" s="7" t="s">
        <v>12891</v>
      </c>
      <c r="B6102" s="17" t="s">
        <v>12892</v>
      </c>
      <c r="C6102" s="17">
        <v>1.0</v>
      </c>
      <c r="D6102" s="17">
        <v>3.6085624E7</v>
      </c>
      <c r="E6102" s="17">
        <v>3.6085624E7</v>
      </c>
      <c r="F6102" s="17">
        <v>3.6085624E7</v>
      </c>
      <c r="G6102" s="17">
        <v>3.6085624E7</v>
      </c>
      <c r="H6102" s="17">
        <v>3.6085624E7</v>
      </c>
    </row>
    <row r="6103">
      <c r="A6103" s="7" t="s">
        <v>12893</v>
      </c>
      <c r="B6103" s="17" t="s">
        <v>12894</v>
      </c>
      <c r="C6103" s="17">
        <v>2.0</v>
      </c>
      <c r="D6103" s="17">
        <v>2.535612525E8</v>
      </c>
      <c r="E6103" s="17">
        <v>2298358.0</v>
      </c>
      <c r="F6103" s="17">
        <v>2298358.0</v>
      </c>
      <c r="G6103" s="17">
        <v>5.04824147E8</v>
      </c>
      <c r="H6103" s="17">
        <v>5.04824147E8</v>
      </c>
    </row>
    <row r="6104">
      <c r="A6104" s="7" t="s">
        <v>12895</v>
      </c>
      <c r="B6104" s="17" t="s">
        <v>12896</v>
      </c>
      <c r="C6104" s="17">
        <v>1.0</v>
      </c>
      <c r="D6104" s="17">
        <v>4737641.0</v>
      </c>
      <c r="E6104" s="17">
        <v>4737641.0</v>
      </c>
      <c r="F6104" s="17">
        <v>4737641.0</v>
      </c>
      <c r="G6104" s="17">
        <v>4737641.0</v>
      </c>
      <c r="H6104" s="17">
        <v>4737641.0</v>
      </c>
    </row>
    <row r="6105">
      <c r="A6105" s="7" t="s">
        <v>12897</v>
      </c>
      <c r="B6105" s="17" t="s">
        <v>12898</v>
      </c>
      <c r="C6105" s="17">
        <v>4.0</v>
      </c>
      <c r="D6105" s="17">
        <v>1.636443925E7</v>
      </c>
      <c r="E6105" s="17">
        <v>1225616.0</v>
      </c>
      <c r="F6105" s="17">
        <v>3814000.0</v>
      </c>
      <c r="G6105" s="17">
        <v>4736450.0</v>
      </c>
      <c r="H6105" s="17">
        <v>5.5681691E7</v>
      </c>
    </row>
    <row r="6106">
      <c r="A6106" s="7" t="s">
        <v>12899</v>
      </c>
      <c r="B6106" s="17" t="s">
        <v>12900</v>
      </c>
      <c r="C6106" s="17">
        <v>7.0</v>
      </c>
      <c r="D6106" s="17">
        <v>9965946.143</v>
      </c>
      <c r="E6106" s="17">
        <v>1732000.0</v>
      </c>
      <c r="F6106" s="17">
        <v>6897545.0</v>
      </c>
      <c r="G6106" s="17">
        <v>1.4067056E7</v>
      </c>
      <c r="H6106" s="17">
        <v>3.5372637E7</v>
      </c>
    </row>
    <row r="6107">
      <c r="A6107" s="7" t="s">
        <v>12901</v>
      </c>
      <c r="B6107" s="17" t="s">
        <v>12902</v>
      </c>
      <c r="C6107" s="17">
        <v>2.0</v>
      </c>
      <c r="D6107" s="17">
        <v>2687560.5</v>
      </c>
      <c r="E6107" s="17">
        <v>2309000.0</v>
      </c>
      <c r="F6107" s="17">
        <v>2309000.0</v>
      </c>
      <c r="G6107" s="17">
        <v>3066121.0</v>
      </c>
      <c r="H6107" s="17">
        <v>3066121.0</v>
      </c>
    </row>
    <row r="6108">
      <c r="A6108" s="7" t="s">
        <v>12903</v>
      </c>
      <c r="B6108" s="17" t="s">
        <v>12904</v>
      </c>
      <c r="C6108" s="17">
        <v>2.0</v>
      </c>
      <c r="D6108" s="17">
        <v>2.4603603E7</v>
      </c>
      <c r="E6108" s="17">
        <v>1.2921228E7</v>
      </c>
      <c r="F6108" s="17">
        <v>1.2921228E7</v>
      </c>
      <c r="G6108" s="17">
        <v>3.6285978E7</v>
      </c>
      <c r="H6108" s="17">
        <v>3.6285978E7</v>
      </c>
    </row>
    <row r="6109">
      <c r="A6109" s="7" t="s">
        <v>12905</v>
      </c>
      <c r="B6109" s="17" t="s">
        <v>12906</v>
      </c>
      <c r="C6109" s="17">
        <v>1.0</v>
      </c>
      <c r="D6109" s="17">
        <v>3603469.0</v>
      </c>
      <c r="E6109" s="17">
        <v>3603469.0</v>
      </c>
      <c r="F6109" s="17">
        <v>3603469.0</v>
      </c>
      <c r="G6109" s="17">
        <v>3603469.0</v>
      </c>
      <c r="H6109" s="17">
        <v>3603469.0</v>
      </c>
    </row>
    <row r="6110">
      <c r="A6110" s="7" t="s">
        <v>12907</v>
      </c>
      <c r="B6110" s="17" t="s">
        <v>12908</v>
      </c>
      <c r="C6110" s="17">
        <v>142.0</v>
      </c>
      <c r="D6110" s="17">
        <v>3.170746192E7</v>
      </c>
      <c r="E6110" s="17">
        <v>4869323.0</v>
      </c>
      <c r="F6110" s="17">
        <v>1.020805E7</v>
      </c>
      <c r="G6110" s="17">
        <v>3.2586023E7</v>
      </c>
      <c r="H6110" s="17">
        <v>5.8616476E7</v>
      </c>
    </row>
    <row r="6111">
      <c r="A6111" s="7" t="s">
        <v>12909</v>
      </c>
      <c r="B6111" s="17" t="s">
        <v>12910</v>
      </c>
      <c r="C6111" s="17">
        <v>3.0</v>
      </c>
      <c r="D6111" s="17">
        <v>5.1160665E7</v>
      </c>
      <c r="E6111" s="17">
        <v>7867123.0</v>
      </c>
      <c r="F6111" s="17">
        <v>8693824.0</v>
      </c>
      <c r="G6111" s="17">
        <v>1.36921048E8</v>
      </c>
      <c r="H6111" s="17">
        <v>1.36921048E8</v>
      </c>
    </row>
    <row r="6112">
      <c r="A6112" s="7" t="s">
        <v>12911</v>
      </c>
      <c r="B6112" s="17" t="s">
        <v>12912</v>
      </c>
      <c r="C6112" s="17">
        <v>67.0</v>
      </c>
      <c r="D6112" s="17">
        <v>1.261292155E7</v>
      </c>
      <c r="E6112" s="17">
        <v>2908332.0</v>
      </c>
      <c r="F6112" s="17">
        <v>5256520.0</v>
      </c>
      <c r="G6112" s="17">
        <v>1.3187458E7</v>
      </c>
      <c r="H6112" s="17">
        <v>2.9783633E7</v>
      </c>
    </row>
    <row r="6113">
      <c r="A6113" s="7" t="s">
        <v>12913</v>
      </c>
      <c r="B6113" s="17" t="s">
        <v>12914</v>
      </c>
      <c r="C6113" s="17">
        <v>567.0</v>
      </c>
      <c r="D6113" s="17">
        <v>2.377855732E7</v>
      </c>
      <c r="E6113" s="17">
        <v>4143941.0</v>
      </c>
      <c r="F6113" s="17">
        <v>8350686.0</v>
      </c>
      <c r="G6113" s="17">
        <v>1.9271674E7</v>
      </c>
      <c r="H6113" s="17">
        <v>5.3951276E7</v>
      </c>
    </row>
    <row r="6114">
      <c r="A6114" s="7" t="s">
        <v>12915</v>
      </c>
      <c r="B6114" s="17" t="s">
        <v>12916</v>
      </c>
      <c r="C6114" s="17">
        <v>51.0</v>
      </c>
      <c r="D6114" s="17">
        <v>1.276607882E7</v>
      </c>
      <c r="E6114" s="17">
        <v>3628700.0</v>
      </c>
      <c r="F6114" s="17">
        <v>6139776.0</v>
      </c>
      <c r="G6114" s="17">
        <v>9705066.0</v>
      </c>
      <c r="H6114" s="17">
        <v>3.1411297E7</v>
      </c>
    </row>
    <row r="6115">
      <c r="A6115" s="7" t="s">
        <v>12917</v>
      </c>
      <c r="B6115" s="17" t="s">
        <v>12918</v>
      </c>
      <c r="C6115" s="17">
        <v>4.0</v>
      </c>
      <c r="D6115" s="17">
        <v>1.439346025E7</v>
      </c>
      <c r="E6115" s="17">
        <v>3060200.0</v>
      </c>
      <c r="F6115" s="17">
        <v>6251898.0</v>
      </c>
      <c r="G6115" s="17">
        <v>1.365957E7</v>
      </c>
      <c r="H6115" s="17">
        <v>3.4602173E7</v>
      </c>
    </row>
    <row r="6116">
      <c r="A6116" s="7" t="s">
        <v>12919</v>
      </c>
      <c r="B6116" s="17" t="s">
        <v>12920</v>
      </c>
      <c r="C6116" s="17">
        <v>21.0</v>
      </c>
      <c r="D6116" s="17">
        <v>1.712469505E7</v>
      </c>
      <c r="E6116" s="17">
        <v>4753448.0</v>
      </c>
      <c r="F6116" s="17">
        <v>9808225.0</v>
      </c>
      <c r="G6116" s="17">
        <v>2.0762955E7</v>
      </c>
      <c r="H6116" s="17">
        <v>3.449767E7</v>
      </c>
    </row>
    <row r="6117">
      <c r="A6117" s="7" t="s">
        <v>12921</v>
      </c>
      <c r="B6117" s="17" t="s">
        <v>12922</v>
      </c>
      <c r="C6117" s="17">
        <v>5.0</v>
      </c>
      <c r="D6117" s="17">
        <v>6595132.8</v>
      </c>
      <c r="E6117" s="17">
        <v>2686843.0</v>
      </c>
      <c r="F6117" s="17">
        <v>7750733.0</v>
      </c>
      <c r="G6117" s="17">
        <v>9314600.0</v>
      </c>
      <c r="H6117" s="17">
        <v>1.090748E7</v>
      </c>
    </row>
    <row r="6118">
      <c r="A6118" s="7" t="s">
        <v>12923</v>
      </c>
      <c r="B6118" s="17" t="s">
        <v>12924</v>
      </c>
      <c r="C6118" s="17">
        <v>156.0</v>
      </c>
      <c r="D6118" s="17">
        <v>1.952208656E7</v>
      </c>
      <c r="E6118" s="17">
        <v>4291357.0</v>
      </c>
      <c r="F6118" s="17">
        <v>7554818.0</v>
      </c>
      <c r="G6118" s="17">
        <v>1.6471095E7</v>
      </c>
      <c r="H6118" s="17">
        <v>3.5753901E7</v>
      </c>
    </row>
    <row r="6119">
      <c r="A6119" s="7" t="s">
        <v>12925</v>
      </c>
      <c r="B6119" s="17" t="s">
        <v>12926</v>
      </c>
      <c r="C6119" s="17">
        <v>3880.0</v>
      </c>
      <c r="D6119" s="17">
        <v>1.807682529E7</v>
      </c>
      <c r="E6119" s="17">
        <v>3877050.0</v>
      </c>
      <c r="F6119" s="17">
        <v>7142745.0</v>
      </c>
      <c r="G6119" s="17">
        <v>1.6385052E7</v>
      </c>
      <c r="H6119" s="17">
        <v>3.5289507E7</v>
      </c>
    </row>
    <row r="6120">
      <c r="A6120" s="7" t="s">
        <v>12927</v>
      </c>
      <c r="B6120" s="17" t="s">
        <v>12928</v>
      </c>
      <c r="C6120" s="17">
        <v>1.0</v>
      </c>
      <c r="D6120" s="17">
        <v>2.0389547E7</v>
      </c>
      <c r="E6120" s="17">
        <v>2.0389547E7</v>
      </c>
      <c r="F6120" s="17">
        <v>2.0389547E7</v>
      </c>
      <c r="G6120" s="17">
        <v>2.0389547E7</v>
      </c>
      <c r="H6120" s="17">
        <v>2.0389547E7</v>
      </c>
    </row>
    <row r="6121">
      <c r="A6121" s="7" t="s">
        <v>12929</v>
      </c>
      <c r="B6121" s="17" t="s">
        <v>12930</v>
      </c>
      <c r="C6121" s="17">
        <v>498.0</v>
      </c>
      <c r="D6121" s="17">
        <v>1.10234984E7</v>
      </c>
      <c r="E6121" s="17">
        <v>4547087.0</v>
      </c>
      <c r="F6121" s="17">
        <v>8969758.0</v>
      </c>
      <c r="G6121" s="17">
        <v>1.52031E7</v>
      </c>
      <c r="H6121" s="17">
        <v>2.2125968E7</v>
      </c>
    </row>
    <row r="6122">
      <c r="A6122" s="7" t="s">
        <v>12931</v>
      </c>
      <c r="B6122" s="17" t="s">
        <v>12932</v>
      </c>
      <c r="C6122" s="17">
        <v>5803.0</v>
      </c>
      <c r="D6122" s="17">
        <v>1.443106936E7</v>
      </c>
      <c r="E6122" s="17">
        <v>7295400.0</v>
      </c>
      <c r="F6122" s="17">
        <v>1.13002E7</v>
      </c>
      <c r="G6122" s="17">
        <v>1.6453904E7</v>
      </c>
      <c r="H6122" s="17">
        <v>2.4416757E7</v>
      </c>
    </row>
    <row r="6123">
      <c r="A6123" s="7" t="s">
        <v>12933</v>
      </c>
      <c r="B6123" s="17" t="s">
        <v>12934</v>
      </c>
      <c r="C6123" s="17">
        <v>2737.0</v>
      </c>
      <c r="D6123" s="17">
        <v>1.811779984E7</v>
      </c>
      <c r="E6123" s="17">
        <v>8979753.0</v>
      </c>
      <c r="F6123" s="17">
        <v>1.2953814E7</v>
      </c>
      <c r="G6123" s="17">
        <v>2.065775E7</v>
      </c>
      <c r="H6123" s="17">
        <v>3.3237107E7</v>
      </c>
    </row>
    <row r="6124">
      <c r="A6124" s="7" t="s">
        <v>12935</v>
      </c>
      <c r="B6124" s="17" t="s">
        <v>12936</v>
      </c>
      <c r="C6124" s="17">
        <v>304.0</v>
      </c>
      <c r="D6124" s="17">
        <v>1.240874584E7</v>
      </c>
      <c r="E6124" s="17">
        <v>6081722.0</v>
      </c>
      <c r="F6124" s="17">
        <v>9462531.0</v>
      </c>
      <c r="G6124" s="17">
        <v>1.6233E7</v>
      </c>
      <c r="H6124" s="17">
        <v>2.471E7</v>
      </c>
    </row>
    <row r="6125">
      <c r="A6125" s="7" t="s">
        <v>12937</v>
      </c>
      <c r="B6125" s="17" t="s">
        <v>12938</v>
      </c>
      <c r="C6125" s="17">
        <v>7536.0</v>
      </c>
      <c r="D6125" s="17">
        <v>1.261905631E7</v>
      </c>
      <c r="E6125" s="17">
        <v>6567176.0</v>
      </c>
      <c r="F6125" s="17">
        <v>9819966.0</v>
      </c>
      <c r="G6125" s="17">
        <v>1.4724252E7</v>
      </c>
      <c r="H6125" s="17">
        <v>2.2304384E7</v>
      </c>
    </row>
    <row r="6126">
      <c r="A6126" s="7" t="s">
        <v>12939</v>
      </c>
      <c r="B6126" s="17" t="s">
        <v>12940</v>
      </c>
      <c r="C6126" s="17">
        <v>21.0</v>
      </c>
      <c r="D6126" s="17">
        <v>6896366.81</v>
      </c>
      <c r="E6126" s="17">
        <v>3053225.0</v>
      </c>
      <c r="F6126" s="17">
        <v>4562170.0</v>
      </c>
      <c r="G6126" s="17">
        <v>9010478.0</v>
      </c>
      <c r="H6126" s="17">
        <v>1.1983386E7</v>
      </c>
    </row>
    <row r="6127">
      <c r="A6127" s="7" t="s">
        <v>12941</v>
      </c>
      <c r="B6127" s="17" t="s">
        <v>12942</v>
      </c>
      <c r="C6127" s="17">
        <v>3353.0</v>
      </c>
      <c r="D6127" s="17">
        <v>8021404.66</v>
      </c>
      <c r="E6127" s="17">
        <v>2945000.0</v>
      </c>
      <c r="F6127" s="17">
        <v>4359882.0</v>
      </c>
      <c r="G6127" s="17">
        <v>7425400.0</v>
      </c>
      <c r="H6127" s="17">
        <v>1.4145E7</v>
      </c>
    </row>
    <row r="6128">
      <c r="A6128" s="7" t="s">
        <v>12943</v>
      </c>
      <c r="B6128" s="17" t="s">
        <v>12944</v>
      </c>
      <c r="C6128" s="17">
        <v>422.0</v>
      </c>
      <c r="D6128" s="17">
        <v>9253613.604</v>
      </c>
      <c r="E6128" s="17">
        <v>3335272.0</v>
      </c>
      <c r="F6128" s="17">
        <v>5562628.0</v>
      </c>
      <c r="G6128" s="17">
        <v>1.1580508E7</v>
      </c>
      <c r="H6128" s="17">
        <v>1.8235041E7</v>
      </c>
    </row>
    <row r="6129">
      <c r="A6129" s="7" t="s">
        <v>12945</v>
      </c>
      <c r="B6129" s="17" t="s">
        <v>12946</v>
      </c>
      <c r="C6129" s="17">
        <v>532.0</v>
      </c>
      <c r="D6129" s="17">
        <v>1.324878134E7</v>
      </c>
      <c r="E6129" s="17">
        <v>4114400.0</v>
      </c>
      <c r="F6129" s="17">
        <v>7402606.0</v>
      </c>
      <c r="G6129" s="17">
        <v>1.4804912E7</v>
      </c>
      <c r="H6129" s="17">
        <v>2.75E7</v>
      </c>
    </row>
    <row r="6130">
      <c r="A6130" s="7" t="s">
        <v>12947</v>
      </c>
      <c r="B6130" s="17" t="s">
        <v>12948</v>
      </c>
      <c r="C6130" s="17">
        <v>16.0</v>
      </c>
      <c r="D6130" s="17">
        <v>7191128.813</v>
      </c>
      <c r="E6130" s="17">
        <v>2711566.0</v>
      </c>
      <c r="F6130" s="17">
        <v>5111266.0</v>
      </c>
      <c r="G6130" s="17">
        <v>7143237.0</v>
      </c>
      <c r="H6130" s="17">
        <v>1.583906E7</v>
      </c>
    </row>
    <row r="6131">
      <c r="A6131" s="7" t="s">
        <v>12949</v>
      </c>
      <c r="B6131" s="17" t="s">
        <v>12950</v>
      </c>
      <c r="C6131" s="17">
        <v>11.0</v>
      </c>
      <c r="D6131" s="17">
        <v>1.2581457E7</v>
      </c>
      <c r="E6131" s="17">
        <v>2812857.0</v>
      </c>
      <c r="F6131" s="17">
        <v>5922000.0</v>
      </c>
      <c r="G6131" s="17">
        <v>1.4802949E7</v>
      </c>
      <c r="H6131" s="17">
        <v>3.8567396E7</v>
      </c>
    </row>
    <row r="6132">
      <c r="A6132" s="7" t="s">
        <v>12951</v>
      </c>
      <c r="B6132" s="17" t="s">
        <v>12952</v>
      </c>
      <c r="C6132" s="17">
        <v>1638.0</v>
      </c>
      <c r="D6132" s="17">
        <v>9499322.382</v>
      </c>
      <c r="E6132" s="17">
        <v>3478416.0</v>
      </c>
      <c r="F6132" s="17">
        <v>5551523.0</v>
      </c>
      <c r="G6132" s="17">
        <v>1.0080187E7</v>
      </c>
      <c r="H6132" s="17">
        <v>1.8460665E7</v>
      </c>
    </row>
    <row r="6133">
      <c r="A6133" s="7" t="s">
        <v>12953</v>
      </c>
      <c r="B6133" s="17" t="s">
        <v>12954</v>
      </c>
      <c r="C6133" s="17">
        <v>1182.0</v>
      </c>
      <c r="D6133" s="17">
        <v>8023439.489</v>
      </c>
      <c r="E6133" s="17">
        <v>3127068.0</v>
      </c>
      <c r="F6133" s="17">
        <v>4740698.0</v>
      </c>
      <c r="G6133" s="17">
        <v>7973933.0</v>
      </c>
      <c r="H6133" s="17">
        <v>1.443853E7</v>
      </c>
    </row>
    <row r="6134">
      <c r="A6134" s="7" t="s">
        <v>12955</v>
      </c>
      <c r="B6134" s="17" t="s">
        <v>12956</v>
      </c>
      <c r="C6134" s="17">
        <v>25011.0</v>
      </c>
      <c r="D6134" s="17">
        <v>8187034.691</v>
      </c>
      <c r="E6134" s="17">
        <v>3199333.0</v>
      </c>
      <c r="F6134" s="17">
        <v>4827702.0</v>
      </c>
      <c r="G6134" s="17">
        <v>8143380.0</v>
      </c>
      <c r="H6134" s="17">
        <v>1.4876501E7</v>
      </c>
    </row>
    <row r="6135">
      <c r="A6135" s="7" t="s">
        <v>12957</v>
      </c>
      <c r="B6135" s="17" t="s">
        <v>12958</v>
      </c>
      <c r="C6135" s="17">
        <v>133.0</v>
      </c>
      <c r="D6135" s="17">
        <v>8748936.594</v>
      </c>
      <c r="E6135" s="17">
        <v>3995164.0</v>
      </c>
      <c r="F6135" s="17">
        <v>5993830.0</v>
      </c>
      <c r="G6135" s="17">
        <v>1.034023E7</v>
      </c>
      <c r="H6135" s="17">
        <v>1.7682963E7</v>
      </c>
    </row>
    <row r="6136">
      <c r="A6136" s="7" t="s">
        <v>12959</v>
      </c>
      <c r="B6136" s="17" t="s">
        <v>12960</v>
      </c>
      <c r="C6136" s="17">
        <v>39.0</v>
      </c>
      <c r="D6136" s="17">
        <v>1.163763533E7</v>
      </c>
      <c r="E6136" s="17">
        <v>5321564.0</v>
      </c>
      <c r="F6136" s="17">
        <v>8844935.0</v>
      </c>
      <c r="G6136" s="17">
        <v>1.4728723E7</v>
      </c>
      <c r="H6136" s="17">
        <v>2.26157E7</v>
      </c>
    </row>
    <row r="6137">
      <c r="A6137" s="7" t="s">
        <v>12961</v>
      </c>
      <c r="B6137" s="17" t="s">
        <v>12962</v>
      </c>
      <c r="C6137" s="17">
        <v>37.0</v>
      </c>
      <c r="D6137" s="17">
        <v>5650184.784</v>
      </c>
      <c r="E6137" s="17">
        <v>2123282.0</v>
      </c>
      <c r="F6137" s="17">
        <v>4527939.0</v>
      </c>
      <c r="G6137" s="17">
        <v>6079191.0</v>
      </c>
      <c r="H6137" s="17">
        <v>9753017.0</v>
      </c>
    </row>
    <row r="6138">
      <c r="A6138" s="7" t="s">
        <v>12963</v>
      </c>
      <c r="B6138" s="17" t="s">
        <v>12964</v>
      </c>
      <c r="C6138" s="17">
        <v>300.0</v>
      </c>
      <c r="D6138" s="17">
        <v>1.887407389E7</v>
      </c>
      <c r="E6138" s="17">
        <v>9441370.0</v>
      </c>
      <c r="F6138" s="17">
        <v>1.4402489E7</v>
      </c>
      <c r="G6138" s="17">
        <v>2.2280239E7</v>
      </c>
      <c r="H6138" s="17">
        <v>3.7801536E7</v>
      </c>
    </row>
    <row r="6139">
      <c r="A6139" s="7" t="s">
        <v>12965</v>
      </c>
      <c r="B6139" s="17" t="s">
        <v>12966</v>
      </c>
      <c r="C6139" s="17">
        <v>39.0</v>
      </c>
      <c r="D6139" s="17">
        <v>2.128956813E7</v>
      </c>
      <c r="E6139" s="17">
        <v>6845042.0</v>
      </c>
      <c r="F6139" s="17">
        <v>1.1881724E7</v>
      </c>
      <c r="G6139" s="17">
        <v>2.6362221E7</v>
      </c>
      <c r="H6139" s="17">
        <v>3.4068022E7</v>
      </c>
    </row>
    <row r="6140">
      <c r="A6140" s="7" t="s">
        <v>12967</v>
      </c>
      <c r="B6140" s="17" t="s">
        <v>12968</v>
      </c>
      <c r="C6140" s="17">
        <v>1.0</v>
      </c>
      <c r="D6140" s="17">
        <v>2478929.0</v>
      </c>
      <c r="E6140" s="17">
        <v>2478929.0</v>
      </c>
      <c r="F6140" s="17">
        <v>2478929.0</v>
      </c>
      <c r="G6140" s="17">
        <v>2478929.0</v>
      </c>
      <c r="H6140" s="17">
        <v>2478929.0</v>
      </c>
    </row>
    <row r="6141">
      <c r="A6141" s="7" t="s">
        <v>12969</v>
      </c>
      <c r="B6141" s="17" t="s">
        <v>12970</v>
      </c>
      <c r="C6141" s="17">
        <v>402.0</v>
      </c>
      <c r="D6141" s="17">
        <v>7582044.269</v>
      </c>
      <c r="E6141" s="17">
        <v>3335678.0</v>
      </c>
      <c r="F6141" s="17">
        <v>5512468.0</v>
      </c>
      <c r="G6141" s="17">
        <v>8880514.0</v>
      </c>
      <c r="H6141" s="17">
        <v>1.4447531E7</v>
      </c>
    </row>
    <row r="6142">
      <c r="A6142" s="7" t="s">
        <v>12971</v>
      </c>
      <c r="B6142" s="17" t="s">
        <v>12972</v>
      </c>
      <c r="C6142" s="17">
        <v>1.0</v>
      </c>
      <c r="D6142" s="17">
        <v>1611962.0</v>
      </c>
      <c r="E6142" s="17">
        <v>1611962.0</v>
      </c>
      <c r="F6142" s="17">
        <v>1611962.0</v>
      </c>
      <c r="G6142" s="17">
        <v>1611962.0</v>
      </c>
      <c r="H6142" s="17">
        <v>1611962.0</v>
      </c>
    </row>
    <row r="6143">
      <c r="A6143" s="7" t="s">
        <v>12973</v>
      </c>
      <c r="B6143" s="17" t="s">
        <v>12974</v>
      </c>
      <c r="C6143" s="17">
        <v>5.0</v>
      </c>
      <c r="D6143" s="17">
        <v>1.88001012E7</v>
      </c>
      <c r="E6143" s="17">
        <v>2696964.0</v>
      </c>
      <c r="F6143" s="17">
        <v>8927171.0</v>
      </c>
      <c r="G6143" s="17">
        <v>1.8503228E7</v>
      </c>
      <c r="H6143" s="17">
        <v>6.1919143E7</v>
      </c>
    </row>
    <row r="6144">
      <c r="A6144" s="7" t="s">
        <v>12975</v>
      </c>
      <c r="B6144" s="17" t="s">
        <v>12976</v>
      </c>
      <c r="C6144" s="17">
        <v>188.0</v>
      </c>
      <c r="D6144" s="17">
        <v>1.999505122E7</v>
      </c>
      <c r="E6144" s="17">
        <v>3942892.0</v>
      </c>
      <c r="F6144" s="17">
        <v>7302624.0</v>
      </c>
      <c r="G6144" s="17">
        <v>1.7586028E7</v>
      </c>
      <c r="H6144" s="17">
        <v>4.3421573E7</v>
      </c>
    </row>
    <row r="6145">
      <c r="A6145" s="7" t="s">
        <v>12977</v>
      </c>
      <c r="B6145" s="17" t="s">
        <v>12978</v>
      </c>
      <c r="C6145" s="17">
        <v>251.0</v>
      </c>
      <c r="D6145" s="17">
        <v>1.132738172E7</v>
      </c>
      <c r="E6145" s="17">
        <v>2948728.0</v>
      </c>
      <c r="F6145" s="17">
        <v>4492804.0</v>
      </c>
      <c r="G6145" s="17">
        <v>8306598.0</v>
      </c>
      <c r="H6145" s="17">
        <v>1.816081E7</v>
      </c>
    </row>
    <row r="6146">
      <c r="A6146" s="7" t="s">
        <v>12979</v>
      </c>
      <c r="B6146" s="17" t="s">
        <v>12980</v>
      </c>
      <c r="C6146" s="17">
        <v>22.0</v>
      </c>
      <c r="D6146" s="17">
        <v>9320713.591</v>
      </c>
      <c r="E6146" s="17">
        <v>4605651.0</v>
      </c>
      <c r="F6146" s="17">
        <v>5452179.0</v>
      </c>
      <c r="G6146" s="17">
        <v>1.0274034E7</v>
      </c>
      <c r="H6146" s="17">
        <v>1.4451994E7</v>
      </c>
    </row>
    <row r="6147">
      <c r="A6147" s="7" t="s">
        <v>12981</v>
      </c>
      <c r="B6147" s="17" t="s">
        <v>12982</v>
      </c>
      <c r="C6147" s="17">
        <v>1565.0</v>
      </c>
      <c r="D6147" s="17">
        <v>1.427324494E7</v>
      </c>
      <c r="E6147" s="17">
        <v>4009379.0</v>
      </c>
      <c r="F6147" s="17">
        <v>7011400.0</v>
      </c>
      <c r="G6147" s="17">
        <v>1.4013374E7</v>
      </c>
      <c r="H6147" s="17">
        <v>2.9814777E7</v>
      </c>
    </row>
    <row r="6148">
      <c r="A6148" s="7" t="s">
        <v>12983</v>
      </c>
      <c r="B6148" s="17" t="s">
        <v>12984</v>
      </c>
      <c r="C6148" s="17">
        <v>3706.0</v>
      </c>
      <c r="D6148" s="17">
        <v>1.491966918E7</v>
      </c>
      <c r="E6148" s="17">
        <v>4959401.0</v>
      </c>
      <c r="F6148" s="17">
        <v>8732877.0</v>
      </c>
      <c r="G6148" s="17">
        <v>1.6581346E7</v>
      </c>
      <c r="H6148" s="17">
        <v>3.1285644E7</v>
      </c>
    </row>
    <row r="6149">
      <c r="A6149" s="7" t="s">
        <v>12985</v>
      </c>
      <c r="B6149" s="17" t="s">
        <v>12986</v>
      </c>
      <c r="C6149" s="17">
        <v>3438.0</v>
      </c>
      <c r="D6149" s="17">
        <v>1.437424412E7</v>
      </c>
      <c r="E6149" s="17">
        <v>4567000.0</v>
      </c>
      <c r="F6149" s="17">
        <v>7404874.0</v>
      </c>
      <c r="G6149" s="17">
        <v>1.4115566E7</v>
      </c>
      <c r="H6149" s="17">
        <v>2.963293E7</v>
      </c>
    </row>
    <row r="6150">
      <c r="A6150" s="7" t="s">
        <v>12987</v>
      </c>
      <c r="B6150" s="17" t="s">
        <v>12988</v>
      </c>
      <c r="C6150" s="17">
        <v>310.0</v>
      </c>
      <c r="D6150" s="17">
        <v>1.084486215E7</v>
      </c>
      <c r="E6150" s="17">
        <v>4863736.0</v>
      </c>
      <c r="F6150" s="17">
        <v>7930065.0</v>
      </c>
      <c r="G6150" s="17">
        <v>1.1460412E7</v>
      </c>
      <c r="H6150" s="17">
        <v>2.567187E7</v>
      </c>
    </row>
    <row r="6151">
      <c r="A6151" s="7" t="s">
        <v>12989</v>
      </c>
      <c r="B6151" s="17" t="s">
        <v>12990</v>
      </c>
      <c r="C6151" s="17">
        <v>4757.0</v>
      </c>
      <c r="D6151" s="17">
        <v>6611949.693</v>
      </c>
      <c r="E6151" s="17">
        <v>3380885.0</v>
      </c>
      <c r="F6151" s="17">
        <v>4653652.0</v>
      </c>
      <c r="G6151" s="17">
        <v>6854600.0</v>
      </c>
      <c r="H6151" s="17">
        <v>1.1261223E7</v>
      </c>
    </row>
    <row r="6152">
      <c r="A6152" s="7" t="s">
        <v>12991</v>
      </c>
      <c r="B6152" s="17" t="s">
        <v>12992</v>
      </c>
      <c r="C6152" s="17">
        <v>20604.0</v>
      </c>
      <c r="D6152" s="17">
        <v>1.173944461E7</v>
      </c>
      <c r="E6152" s="17">
        <v>5971004.0</v>
      </c>
      <c r="F6152" s="17">
        <v>8682534.0</v>
      </c>
      <c r="G6152" s="17">
        <v>1.3345738E7</v>
      </c>
      <c r="H6152" s="17">
        <v>2.1053449E7</v>
      </c>
    </row>
    <row r="6153">
      <c r="A6153" s="7" t="s">
        <v>12993</v>
      </c>
      <c r="B6153" s="17" t="s">
        <v>12994</v>
      </c>
      <c r="C6153" s="17">
        <v>3655.0</v>
      </c>
      <c r="D6153" s="17">
        <v>7633912.592</v>
      </c>
      <c r="E6153" s="17">
        <v>3342193.0</v>
      </c>
      <c r="F6153" s="17">
        <v>4792928.0</v>
      </c>
      <c r="G6153" s="17">
        <v>8166434.0</v>
      </c>
      <c r="H6153" s="17">
        <v>1.4770429E7</v>
      </c>
    </row>
    <row r="6154">
      <c r="A6154" s="7" t="s">
        <v>12995</v>
      </c>
      <c r="B6154" s="17" t="s">
        <v>12996</v>
      </c>
      <c r="C6154" s="17">
        <v>1281.0</v>
      </c>
      <c r="D6154" s="17">
        <v>1.375041232E7</v>
      </c>
      <c r="E6154" s="17">
        <v>4337921.0</v>
      </c>
      <c r="F6154" s="17">
        <v>7478192.0</v>
      </c>
      <c r="G6154" s="17">
        <v>1.4375031E7</v>
      </c>
      <c r="H6154" s="17">
        <v>3.04428E7</v>
      </c>
    </row>
    <row r="6155">
      <c r="A6155" s="7" t="s">
        <v>12997</v>
      </c>
      <c r="B6155" s="17" t="s">
        <v>12998</v>
      </c>
      <c r="C6155" s="17">
        <v>1555.0</v>
      </c>
      <c r="D6155" s="17">
        <v>9367698.855</v>
      </c>
      <c r="E6155" s="17">
        <v>3416100.0</v>
      </c>
      <c r="F6155" s="17">
        <v>5194750.0</v>
      </c>
      <c r="G6155" s="17">
        <v>9678990.0</v>
      </c>
      <c r="H6155" s="17">
        <v>1.8743393E7</v>
      </c>
    </row>
    <row r="6156">
      <c r="A6156" s="7" t="s">
        <v>12999</v>
      </c>
      <c r="B6156" s="17" t="s">
        <v>13000</v>
      </c>
      <c r="C6156" s="17">
        <v>65717.0</v>
      </c>
      <c r="D6156" s="17">
        <v>9334278.853</v>
      </c>
      <c r="E6156" s="17">
        <v>3580481.0</v>
      </c>
      <c r="F6156" s="17">
        <v>5280600.0</v>
      </c>
      <c r="G6156" s="17">
        <v>8779412.0</v>
      </c>
      <c r="H6156" s="17">
        <v>1.684039E7</v>
      </c>
    </row>
    <row r="6157">
      <c r="A6157" s="7" t="s">
        <v>13001</v>
      </c>
      <c r="B6157" s="17" t="s">
        <v>13002</v>
      </c>
      <c r="C6157" s="17">
        <v>60.0</v>
      </c>
      <c r="D6157" s="17">
        <v>1.344619142E7</v>
      </c>
      <c r="E6157" s="17">
        <v>4107000.0</v>
      </c>
      <c r="F6157" s="17">
        <v>6064838.0</v>
      </c>
      <c r="G6157" s="17">
        <v>1.3462639E7</v>
      </c>
      <c r="H6157" s="17">
        <v>2.28639E7</v>
      </c>
    </row>
    <row r="6158">
      <c r="A6158" s="7" t="s">
        <v>13003</v>
      </c>
      <c r="B6158" s="17" t="s">
        <v>13004</v>
      </c>
      <c r="C6158" s="17">
        <v>19368.0</v>
      </c>
      <c r="D6158" s="17">
        <v>1.184527657E7</v>
      </c>
      <c r="E6158" s="17">
        <v>3646257.0</v>
      </c>
      <c r="F6158" s="17">
        <v>6092596.0</v>
      </c>
      <c r="G6158" s="17">
        <v>1.2022689E7</v>
      </c>
      <c r="H6158" s="17">
        <v>2.4665723E7</v>
      </c>
    </row>
    <row r="6159">
      <c r="A6159" s="7" t="s">
        <v>13005</v>
      </c>
      <c r="B6159" s="17" t="s">
        <v>13006</v>
      </c>
      <c r="C6159" s="17">
        <v>17870.0</v>
      </c>
      <c r="D6159" s="17">
        <v>1.606556365E7</v>
      </c>
      <c r="E6159" s="17">
        <v>5147071.0</v>
      </c>
      <c r="F6159" s="17">
        <v>9211721.0</v>
      </c>
      <c r="G6159" s="17">
        <v>1.791459E7</v>
      </c>
      <c r="H6159" s="17">
        <v>3.4730581E7</v>
      </c>
    </row>
    <row r="6160">
      <c r="A6160" s="7" t="s">
        <v>13007</v>
      </c>
      <c r="B6160" s="17" t="s">
        <v>13008</v>
      </c>
      <c r="C6160" s="17">
        <v>32972.0</v>
      </c>
      <c r="D6160" s="17">
        <v>1.276360186E7</v>
      </c>
      <c r="E6160" s="17">
        <v>4373000.0</v>
      </c>
      <c r="F6160" s="17">
        <v>7182021.0</v>
      </c>
      <c r="G6160" s="17">
        <v>1.3313886E7</v>
      </c>
      <c r="H6160" s="17">
        <v>2.6287598E7</v>
      </c>
    </row>
    <row r="6161">
      <c r="A6161" s="7" t="s">
        <v>13009</v>
      </c>
      <c r="B6161" s="17" t="s">
        <v>13010</v>
      </c>
      <c r="C6161" s="17">
        <v>4493.0</v>
      </c>
      <c r="D6161" s="17">
        <v>1.660720074E7</v>
      </c>
      <c r="E6161" s="17">
        <v>7591295.0</v>
      </c>
      <c r="F6161" s="17">
        <v>1.2994696E7</v>
      </c>
      <c r="G6161" s="17">
        <v>2.06055E7</v>
      </c>
      <c r="H6161" s="17">
        <v>3.4008107E7</v>
      </c>
    </row>
    <row r="6162">
      <c r="A6162" s="7" t="s">
        <v>13013</v>
      </c>
      <c r="B6162" s="17" t="s">
        <v>13014</v>
      </c>
      <c r="C6162" s="17">
        <v>41595.0</v>
      </c>
      <c r="D6162" s="17">
        <v>6600645.906</v>
      </c>
      <c r="E6162" s="17">
        <v>3068366.0</v>
      </c>
      <c r="F6162" s="17">
        <v>4424400.0</v>
      </c>
      <c r="G6162" s="17">
        <v>6839579.0</v>
      </c>
      <c r="H6162" s="17">
        <v>1.1372865E7</v>
      </c>
    </row>
    <row r="6163">
      <c r="A6163" s="7" t="s">
        <v>13015</v>
      </c>
      <c r="B6163" s="17" t="s">
        <v>13016</v>
      </c>
      <c r="C6163" s="17">
        <v>153042.0</v>
      </c>
      <c r="D6163" s="17">
        <v>1.373528044E7</v>
      </c>
      <c r="E6163" s="17">
        <v>6269424.0</v>
      </c>
      <c r="F6163" s="17">
        <v>9415651.0</v>
      </c>
      <c r="G6163" s="17">
        <v>1.4811826E7</v>
      </c>
      <c r="H6163" s="17">
        <v>2.4938789E7</v>
      </c>
    </row>
    <row r="6164">
      <c r="A6164" s="7" t="s">
        <v>13017</v>
      </c>
      <c r="B6164" s="17" t="s">
        <v>13018</v>
      </c>
      <c r="C6164" s="17">
        <v>31782.0</v>
      </c>
      <c r="D6164" s="17">
        <v>9268668.066</v>
      </c>
      <c r="E6164" s="17">
        <v>3460453.0</v>
      </c>
      <c r="F6164" s="17">
        <v>5254213.0</v>
      </c>
      <c r="G6164" s="17">
        <v>9231232.0</v>
      </c>
      <c r="H6164" s="17">
        <v>1.7609086E7</v>
      </c>
    </row>
    <row r="6165">
      <c r="A6165" s="7" t="s">
        <v>13019</v>
      </c>
      <c r="B6165" s="17" t="s">
        <v>13020</v>
      </c>
      <c r="C6165" s="17">
        <v>11729.0</v>
      </c>
      <c r="D6165" s="17">
        <v>1.376146463E7</v>
      </c>
      <c r="E6165" s="17">
        <v>4272600.0</v>
      </c>
      <c r="F6165" s="17">
        <v>7483932.0</v>
      </c>
      <c r="G6165" s="17">
        <v>1.4506949E7</v>
      </c>
      <c r="H6165" s="17">
        <v>2.9098893E7</v>
      </c>
    </row>
    <row r="6166">
      <c r="A6166" s="7" t="s">
        <v>13021</v>
      </c>
      <c r="B6166" s="17" t="s">
        <v>13022</v>
      </c>
      <c r="C6166" s="17">
        <v>8097.0</v>
      </c>
      <c r="D6166" s="17">
        <v>1.013947428E7</v>
      </c>
      <c r="E6166" s="17">
        <v>3407378.0</v>
      </c>
      <c r="F6166" s="17">
        <v>5474180.0</v>
      </c>
      <c r="G6166" s="17">
        <v>9443729.0</v>
      </c>
      <c r="H6166" s="17">
        <v>1.850731E7</v>
      </c>
    </row>
    <row r="6167">
      <c r="A6167" s="7" t="s">
        <v>13023</v>
      </c>
      <c r="B6167" s="17" t="s">
        <v>13024</v>
      </c>
      <c r="C6167" s="17">
        <v>565108.0</v>
      </c>
      <c r="D6167" s="17">
        <v>1.105576695E7</v>
      </c>
      <c r="E6167" s="17">
        <v>3593191.0</v>
      </c>
      <c r="F6167" s="17">
        <v>5611675.0</v>
      </c>
      <c r="G6167" s="17">
        <v>1.0134708E7</v>
      </c>
      <c r="H6167" s="17">
        <v>2.1264121E7</v>
      </c>
    </row>
    <row r="6168">
      <c r="A6168" s="7" t="s">
        <v>13025</v>
      </c>
      <c r="B6168" s="17" t="s">
        <v>13026</v>
      </c>
      <c r="C6168" s="17">
        <v>1.0</v>
      </c>
      <c r="D6168" s="17">
        <v>3212029.0</v>
      </c>
      <c r="E6168" s="17">
        <v>3212029.0</v>
      </c>
      <c r="F6168" s="17">
        <v>3212029.0</v>
      </c>
      <c r="G6168" s="17">
        <v>3212029.0</v>
      </c>
      <c r="H6168" s="17">
        <v>3212029.0</v>
      </c>
    </row>
    <row r="6169">
      <c r="A6169" s="7" t="s">
        <v>13027</v>
      </c>
      <c r="B6169" s="17" t="s">
        <v>13028</v>
      </c>
      <c r="C6169" s="17">
        <v>78.0</v>
      </c>
      <c r="D6169" s="17">
        <v>3.286527227E7</v>
      </c>
      <c r="E6169" s="17">
        <v>7456942.0</v>
      </c>
      <c r="F6169" s="17">
        <v>1.7126141E7</v>
      </c>
      <c r="G6169" s="17">
        <v>3.0866902E7</v>
      </c>
      <c r="H6169" s="17">
        <v>6.537994E7</v>
      </c>
    </row>
    <row r="6170">
      <c r="A6170" s="7" t="s">
        <v>13029</v>
      </c>
      <c r="B6170" s="17" t="s">
        <v>13030</v>
      </c>
      <c r="C6170" s="17">
        <v>47.0</v>
      </c>
      <c r="D6170" s="17">
        <v>3.988577655E7</v>
      </c>
      <c r="E6170" s="17">
        <v>1.2156102E7</v>
      </c>
      <c r="F6170" s="17">
        <v>2.0775242E7</v>
      </c>
      <c r="G6170" s="17">
        <v>6.7653754E7</v>
      </c>
      <c r="H6170" s="17">
        <v>1.08310805E8</v>
      </c>
    </row>
    <row r="6171">
      <c r="A6171" s="7" t="s">
        <v>13031</v>
      </c>
      <c r="B6171" s="17" t="s">
        <v>13032</v>
      </c>
      <c r="C6171" s="17">
        <v>104.0</v>
      </c>
      <c r="D6171" s="17">
        <v>5.221267558E7</v>
      </c>
      <c r="E6171" s="17">
        <v>1.0480268E7</v>
      </c>
      <c r="F6171" s="17">
        <v>2.0053552E7</v>
      </c>
      <c r="G6171" s="17">
        <v>5.1689916E7</v>
      </c>
      <c r="H6171" s="17">
        <v>1.53156395E8</v>
      </c>
    </row>
    <row r="6172">
      <c r="A6172" s="7" t="s">
        <v>13033</v>
      </c>
      <c r="B6172" s="17" t="s">
        <v>13034</v>
      </c>
      <c r="C6172" s="17">
        <v>4.0</v>
      </c>
      <c r="D6172" s="17">
        <v>8206430.0</v>
      </c>
      <c r="E6172" s="17">
        <v>1000000.0</v>
      </c>
      <c r="F6172" s="17">
        <v>6802998.0</v>
      </c>
      <c r="G6172" s="17">
        <v>8711679.0</v>
      </c>
      <c r="H6172" s="17">
        <v>1.6311043E7</v>
      </c>
    </row>
    <row r="6173">
      <c r="A6173" s="7" t="s">
        <v>13035</v>
      </c>
      <c r="B6173" s="17" t="s">
        <v>13036</v>
      </c>
      <c r="C6173" s="17">
        <v>51.0</v>
      </c>
      <c r="D6173" s="17">
        <v>2.647695482E7</v>
      </c>
      <c r="E6173" s="17">
        <v>6109666.0</v>
      </c>
      <c r="F6173" s="17">
        <v>1.1106808E7</v>
      </c>
      <c r="G6173" s="17">
        <v>2.760026E7</v>
      </c>
      <c r="H6173" s="17">
        <v>5.275585E7</v>
      </c>
    </row>
    <row r="6174">
      <c r="A6174" s="7" t="s">
        <v>13037</v>
      </c>
      <c r="B6174" s="17" t="s">
        <v>13038</v>
      </c>
      <c r="C6174" s="17">
        <v>277.0</v>
      </c>
      <c r="D6174" s="17">
        <v>3.159874088E7</v>
      </c>
      <c r="E6174" s="17">
        <v>1.0556793E7</v>
      </c>
      <c r="F6174" s="17">
        <v>1.8274261E7</v>
      </c>
      <c r="G6174" s="17">
        <v>3.7458869E7</v>
      </c>
      <c r="H6174" s="17">
        <v>7.0073875E7</v>
      </c>
    </row>
    <row r="6175">
      <c r="A6175" s="7" t="s">
        <v>13039</v>
      </c>
      <c r="B6175" s="17" t="s">
        <v>13040</v>
      </c>
      <c r="C6175" s="17">
        <v>63.0</v>
      </c>
      <c r="D6175" s="17">
        <v>1.587706952E7</v>
      </c>
      <c r="E6175" s="17">
        <v>4228094.0</v>
      </c>
      <c r="F6175" s="17">
        <v>8812962.0</v>
      </c>
      <c r="G6175" s="17">
        <v>1.5926963E7</v>
      </c>
      <c r="H6175" s="17">
        <v>4.9677921E7</v>
      </c>
    </row>
    <row r="6176">
      <c r="A6176" s="7" t="s">
        <v>13041</v>
      </c>
      <c r="B6176" s="17" t="s">
        <v>13042</v>
      </c>
      <c r="C6176" s="17">
        <v>74.0</v>
      </c>
      <c r="D6176" s="17">
        <v>4.054105545E7</v>
      </c>
      <c r="E6176" s="17">
        <v>1.2704838E7</v>
      </c>
      <c r="F6176" s="17">
        <v>1.7825055E7</v>
      </c>
      <c r="G6176" s="17">
        <v>4.3427138E7</v>
      </c>
      <c r="H6176" s="17">
        <v>1.08310805E8</v>
      </c>
    </row>
    <row r="6177">
      <c r="A6177" s="7" t="s">
        <v>13043</v>
      </c>
      <c r="B6177" s="17" t="s">
        <v>13044</v>
      </c>
      <c r="C6177" s="17">
        <v>42.0</v>
      </c>
      <c r="D6177" s="17">
        <v>2.476402343E7</v>
      </c>
      <c r="E6177" s="17">
        <v>7189834.0</v>
      </c>
      <c r="F6177" s="17">
        <v>1.3712098E7</v>
      </c>
      <c r="G6177" s="17">
        <v>3.0505062E7</v>
      </c>
      <c r="H6177" s="17">
        <v>7.0042291E7</v>
      </c>
    </row>
    <row r="6178">
      <c r="A6178" s="7" t="s">
        <v>13045</v>
      </c>
      <c r="B6178" s="17" t="s">
        <v>13046</v>
      </c>
      <c r="C6178" s="17">
        <v>622.0</v>
      </c>
      <c r="D6178" s="17">
        <v>1.799116255E7</v>
      </c>
      <c r="E6178" s="17">
        <v>5529282.0</v>
      </c>
      <c r="F6178" s="17">
        <v>9847023.0</v>
      </c>
      <c r="G6178" s="17">
        <v>1.8882914E7</v>
      </c>
      <c r="H6178" s="17">
        <v>3.6240748E7</v>
      </c>
    </row>
    <row r="6179">
      <c r="A6179" s="7" t="s">
        <v>13047</v>
      </c>
      <c r="B6179" s="17" t="s">
        <v>13048</v>
      </c>
      <c r="C6179" s="17">
        <v>39.0</v>
      </c>
      <c r="D6179" s="17">
        <v>1.051941421E7</v>
      </c>
      <c r="E6179" s="17">
        <v>3868586.0</v>
      </c>
      <c r="F6179" s="17">
        <v>7161186.0</v>
      </c>
      <c r="G6179" s="17">
        <v>1.4286328E7</v>
      </c>
      <c r="H6179" s="17">
        <v>2.2321311E7</v>
      </c>
    </row>
    <row r="6180">
      <c r="A6180" s="7" t="s">
        <v>13049</v>
      </c>
      <c r="B6180" s="17" t="s">
        <v>13050</v>
      </c>
      <c r="C6180" s="17">
        <v>68.0</v>
      </c>
      <c r="D6180" s="17">
        <v>1.60869579E7</v>
      </c>
      <c r="E6180" s="17">
        <v>4954055.0</v>
      </c>
      <c r="F6180" s="17">
        <v>8849300.0</v>
      </c>
      <c r="G6180" s="17">
        <v>2.3433303E7</v>
      </c>
      <c r="H6180" s="17">
        <v>3.7630811E7</v>
      </c>
    </row>
    <row r="6181">
      <c r="A6181" s="7" t="s">
        <v>13051</v>
      </c>
      <c r="B6181" s="17" t="s">
        <v>13052</v>
      </c>
      <c r="C6181" s="17">
        <v>194.0</v>
      </c>
      <c r="D6181" s="17">
        <v>8915880.541</v>
      </c>
      <c r="E6181" s="17">
        <v>3612473.0</v>
      </c>
      <c r="F6181" s="17">
        <v>4707108.0</v>
      </c>
      <c r="G6181" s="17">
        <v>9682550.0</v>
      </c>
      <c r="H6181" s="17">
        <v>1.6960555E7</v>
      </c>
    </row>
    <row r="6182">
      <c r="A6182" s="7" t="s">
        <v>13053</v>
      </c>
      <c r="B6182" s="17" t="s">
        <v>13054</v>
      </c>
      <c r="C6182" s="17">
        <v>45.0</v>
      </c>
      <c r="D6182" s="17">
        <v>1.57980542E7</v>
      </c>
      <c r="E6182" s="17">
        <v>1.2511585E7</v>
      </c>
      <c r="F6182" s="17">
        <v>1.4044733E7</v>
      </c>
      <c r="G6182" s="17">
        <v>2.1153172E7</v>
      </c>
      <c r="H6182" s="17">
        <v>2.6388066E7</v>
      </c>
    </row>
    <row r="6183">
      <c r="A6183" s="7" t="s">
        <v>13055</v>
      </c>
      <c r="B6183" s="17" t="s">
        <v>13056</v>
      </c>
      <c r="C6183" s="17">
        <v>85.0</v>
      </c>
      <c r="D6183" s="17">
        <v>7505580.235</v>
      </c>
      <c r="E6183" s="17">
        <v>2371086.0</v>
      </c>
      <c r="F6183" s="17">
        <v>3733986.0</v>
      </c>
      <c r="G6183" s="17">
        <v>5679558.0</v>
      </c>
      <c r="H6183" s="17">
        <v>1.5145907E7</v>
      </c>
    </row>
    <row r="6184">
      <c r="A6184" s="7" t="s">
        <v>13057</v>
      </c>
      <c r="B6184" s="17" t="s">
        <v>13058</v>
      </c>
      <c r="C6184" s="17">
        <v>521.0</v>
      </c>
      <c r="D6184" s="17">
        <v>1.088426742E7</v>
      </c>
      <c r="E6184" s="17">
        <v>5907716.0</v>
      </c>
      <c r="F6184" s="17">
        <v>8550016.0</v>
      </c>
      <c r="G6184" s="17">
        <v>1.1777875E7</v>
      </c>
      <c r="H6184" s="17">
        <v>1.8789126E7</v>
      </c>
    </row>
    <row r="6185">
      <c r="A6185" s="7" t="s">
        <v>13059</v>
      </c>
      <c r="B6185" s="17" t="s">
        <v>13060</v>
      </c>
      <c r="C6185" s="17">
        <v>89.0</v>
      </c>
      <c r="D6185" s="17">
        <v>5867197.618</v>
      </c>
      <c r="E6185" s="17">
        <v>2620486.0</v>
      </c>
      <c r="F6185" s="17">
        <v>3795186.0</v>
      </c>
      <c r="G6185" s="17">
        <v>7351986.0</v>
      </c>
      <c r="H6185" s="17">
        <v>1.2155986E7</v>
      </c>
    </row>
    <row r="6186">
      <c r="A6186" s="7" t="s">
        <v>13061</v>
      </c>
      <c r="B6186" s="17" t="s">
        <v>13062</v>
      </c>
      <c r="C6186" s="17">
        <v>20.0</v>
      </c>
      <c r="D6186" s="17">
        <v>1.502684345E7</v>
      </c>
      <c r="E6186" s="17">
        <v>3966284.0</v>
      </c>
      <c r="F6186" s="17">
        <v>5430931.0</v>
      </c>
      <c r="G6186" s="17">
        <v>8224926.0</v>
      </c>
      <c r="H6186" s="17">
        <v>4.3700147E7</v>
      </c>
    </row>
    <row r="6187">
      <c r="A6187" s="7" t="s">
        <v>13063</v>
      </c>
      <c r="B6187" s="17" t="s">
        <v>13064</v>
      </c>
      <c r="C6187" s="17">
        <v>24.0</v>
      </c>
      <c r="D6187" s="17">
        <v>8646915.167</v>
      </c>
      <c r="E6187" s="17">
        <v>2450000.0</v>
      </c>
      <c r="F6187" s="17">
        <v>3617000.0</v>
      </c>
      <c r="G6187" s="17">
        <v>6574367.0</v>
      </c>
      <c r="H6187" s="17">
        <v>1.7218383E7</v>
      </c>
    </row>
    <row r="6188">
      <c r="A6188" s="7" t="s">
        <v>13065</v>
      </c>
      <c r="B6188" s="17" t="s">
        <v>13066</v>
      </c>
      <c r="C6188" s="17">
        <v>1507.0</v>
      </c>
      <c r="D6188" s="17">
        <v>5982408.351</v>
      </c>
      <c r="E6188" s="17">
        <v>2764388.0</v>
      </c>
      <c r="F6188" s="17">
        <v>3983018.0</v>
      </c>
      <c r="G6188" s="17">
        <v>6135600.0</v>
      </c>
      <c r="H6188" s="17">
        <v>1.0208685E7</v>
      </c>
    </row>
    <row r="6189">
      <c r="A6189" s="7" t="s">
        <v>13067</v>
      </c>
      <c r="B6189" s="17" t="s">
        <v>13068</v>
      </c>
      <c r="C6189" s="17">
        <v>7.0</v>
      </c>
      <c r="D6189" s="17">
        <v>1.287891471E7</v>
      </c>
      <c r="E6189" s="17">
        <v>5420987.0</v>
      </c>
      <c r="F6189" s="17">
        <v>9345216.0</v>
      </c>
      <c r="G6189" s="17">
        <v>2.58808E7</v>
      </c>
      <c r="H6189" s="17">
        <v>3.01291E7</v>
      </c>
    </row>
    <row r="6190">
      <c r="A6190" s="7" t="s">
        <v>13069</v>
      </c>
      <c r="B6190" s="17" t="s">
        <v>13070</v>
      </c>
      <c r="C6190" s="17">
        <v>926.0</v>
      </c>
      <c r="D6190" s="17">
        <v>1.025701249E7</v>
      </c>
      <c r="E6190" s="17">
        <v>3384157.0</v>
      </c>
      <c r="F6190" s="17">
        <v>5396750.0</v>
      </c>
      <c r="G6190" s="17">
        <v>1.1104279E7</v>
      </c>
      <c r="H6190" s="17">
        <v>2.1313363E7</v>
      </c>
    </row>
    <row r="6191">
      <c r="A6191" s="7" t="s">
        <v>13071</v>
      </c>
      <c r="B6191" s="17" t="s">
        <v>13072</v>
      </c>
      <c r="C6191" s="17">
        <v>1365.0</v>
      </c>
      <c r="D6191" s="17">
        <v>1.496687137E7</v>
      </c>
      <c r="E6191" s="17">
        <v>5175771.0</v>
      </c>
      <c r="F6191" s="17">
        <v>8792676.0</v>
      </c>
      <c r="G6191" s="17">
        <v>1.7306869E7</v>
      </c>
      <c r="H6191" s="17">
        <v>3.3480314E7</v>
      </c>
    </row>
    <row r="6192">
      <c r="A6192" s="7" t="s">
        <v>13073</v>
      </c>
      <c r="B6192" s="17" t="s">
        <v>13074</v>
      </c>
      <c r="C6192" s="17">
        <v>2210.0</v>
      </c>
      <c r="D6192" s="17">
        <v>9874608.947</v>
      </c>
      <c r="E6192" s="17">
        <v>4254895.0</v>
      </c>
      <c r="F6192" s="17">
        <v>6559500.0</v>
      </c>
      <c r="G6192" s="17">
        <v>1.108441E7</v>
      </c>
      <c r="H6192" s="17">
        <v>1.981758E7</v>
      </c>
    </row>
    <row r="6193">
      <c r="A6193" s="7" t="s">
        <v>13075</v>
      </c>
      <c r="B6193" s="17" t="s">
        <v>13076</v>
      </c>
      <c r="C6193" s="17">
        <v>793.0</v>
      </c>
      <c r="D6193" s="17">
        <v>1.392397306E7</v>
      </c>
      <c r="E6193" s="17">
        <v>7423479.0</v>
      </c>
      <c r="F6193" s="17">
        <v>1.4041E7</v>
      </c>
      <c r="G6193" s="17">
        <v>1.7659603E7</v>
      </c>
      <c r="H6193" s="17">
        <v>2.1599421E7</v>
      </c>
    </row>
    <row r="6194">
      <c r="A6194" s="7" t="s">
        <v>13077</v>
      </c>
      <c r="B6194" s="17" t="s">
        <v>13078</v>
      </c>
      <c r="C6194" s="17">
        <v>2493.0</v>
      </c>
      <c r="D6194" s="17">
        <v>6454574.299</v>
      </c>
      <c r="E6194" s="17">
        <v>3098875.0</v>
      </c>
      <c r="F6194" s="17">
        <v>4315945.0</v>
      </c>
      <c r="G6194" s="17">
        <v>6566124.0</v>
      </c>
      <c r="H6194" s="17">
        <v>1.0096463E7</v>
      </c>
    </row>
    <row r="6195">
      <c r="A6195" s="7" t="s">
        <v>13079</v>
      </c>
      <c r="B6195" s="17" t="s">
        <v>13080</v>
      </c>
      <c r="C6195" s="17">
        <v>10598.0</v>
      </c>
      <c r="D6195" s="17">
        <v>1.115303486E7</v>
      </c>
      <c r="E6195" s="17">
        <v>5821000.0</v>
      </c>
      <c r="F6195" s="17">
        <v>8137366.0</v>
      </c>
      <c r="G6195" s="17">
        <v>1.233265E7</v>
      </c>
      <c r="H6195" s="17">
        <v>1.9762308E7</v>
      </c>
    </row>
    <row r="6196">
      <c r="A6196" s="7" t="s">
        <v>13081</v>
      </c>
      <c r="B6196" s="17" t="s">
        <v>13082</v>
      </c>
      <c r="C6196" s="17">
        <v>1131.0</v>
      </c>
      <c r="D6196" s="17">
        <v>7070145.477</v>
      </c>
      <c r="E6196" s="17">
        <v>3151155.0</v>
      </c>
      <c r="F6196" s="17">
        <v>4635300.0</v>
      </c>
      <c r="G6196" s="17">
        <v>8246974.0</v>
      </c>
      <c r="H6196" s="17">
        <v>1.2763605E7</v>
      </c>
    </row>
    <row r="6197">
      <c r="A6197" s="7" t="s">
        <v>13083</v>
      </c>
      <c r="B6197" s="17" t="s">
        <v>13084</v>
      </c>
      <c r="C6197" s="17">
        <v>675.0</v>
      </c>
      <c r="D6197" s="17">
        <v>1.235639745E7</v>
      </c>
      <c r="E6197" s="17">
        <v>5197707.0</v>
      </c>
      <c r="F6197" s="17">
        <v>8598106.0</v>
      </c>
      <c r="G6197" s="17">
        <v>1.3785259E7</v>
      </c>
      <c r="H6197" s="17">
        <v>2.4106939E7</v>
      </c>
    </row>
    <row r="6198">
      <c r="A6198" s="7" t="s">
        <v>13085</v>
      </c>
      <c r="B6198" s="17" t="s">
        <v>13086</v>
      </c>
      <c r="C6198" s="17">
        <v>240.0</v>
      </c>
      <c r="D6198" s="17">
        <v>1.164209097E7</v>
      </c>
      <c r="E6198" s="17">
        <v>3654616.0</v>
      </c>
      <c r="F6198" s="17">
        <v>5280520.0</v>
      </c>
      <c r="G6198" s="17">
        <v>9186926.0</v>
      </c>
      <c r="H6198" s="17">
        <v>2.2476841E7</v>
      </c>
    </row>
    <row r="6199">
      <c r="A6199" s="7" t="s">
        <v>13087</v>
      </c>
      <c r="B6199" s="17" t="s">
        <v>13088</v>
      </c>
      <c r="C6199" s="17">
        <v>35635.0</v>
      </c>
      <c r="D6199" s="17">
        <v>9025940.491</v>
      </c>
      <c r="E6199" s="17">
        <v>3709085.0</v>
      </c>
      <c r="F6199" s="17">
        <v>5490865.0</v>
      </c>
      <c r="G6199" s="17">
        <v>9189263.0</v>
      </c>
      <c r="H6199" s="17">
        <v>1.6409885E7</v>
      </c>
    </row>
    <row r="6200">
      <c r="A6200" s="7" t="s">
        <v>13089</v>
      </c>
      <c r="B6200" s="17" t="s">
        <v>13090</v>
      </c>
      <c r="C6200" s="17">
        <v>2439.0</v>
      </c>
      <c r="D6200" s="17">
        <v>9334914.163</v>
      </c>
      <c r="E6200" s="17">
        <v>3453273.0</v>
      </c>
      <c r="F6200" s="17">
        <v>5564853.0</v>
      </c>
      <c r="G6200" s="17">
        <v>9999368.0</v>
      </c>
      <c r="H6200" s="17">
        <v>1.9068533E7</v>
      </c>
    </row>
    <row r="6201">
      <c r="A6201" s="7" t="s">
        <v>13091</v>
      </c>
      <c r="B6201" s="17" t="s">
        <v>13092</v>
      </c>
      <c r="C6201" s="17">
        <v>1.0</v>
      </c>
      <c r="D6201" s="17">
        <v>2.2897684E7</v>
      </c>
      <c r="E6201" s="17">
        <v>2.2897684E7</v>
      </c>
      <c r="F6201" s="17">
        <v>2.2897684E7</v>
      </c>
      <c r="G6201" s="17">
        <v>2.2897684E7</v>
      </c>
      <c r="H6201" s="17">
        <v>2.2897684E7</v>
      </c>
    </row>
    <row r="6202">
      <c r="A6202" s="7" t="s">
        <v>13093</v>
      </c>
      <c r="B6202" s="17" t="s">
        <v>13094</v>
      </c>
      <c r="C6202" s="17">
        <v>2258.0</v>
      </c>
      <c r="D6202" s="17">
        <v>8517612.193</v>
      </c>
      <c r="E6202" s="17">
        <v>3199274.0</v>
      </c>
      <c r="F6202" s="17">
        <v>5025450.0</v>
      </c>
      <c r="G6202" s="17">
        <v>8914163.0</v>
      </c>
      <c r="H6202" s="17">
        <v>1.6417316E7</v>
      </c>
    </row>
    <row r="6203">
      <c r="A6203" s="7" t="s">
        <v>13097</v>
      </c>
      <c r="B6203" s="17" t="s">
        <v>13098</v>
      </c>
      <c r="C6203" s="17">
        <v>3789.0</v>
      </c>
      <c r="D6203" s="17">
        <v>1.2600072E7</v>
      </c>
      <c r="E6203" s="17">
        <v>3446793.0</v>
      </c>
      <c r="F6203" s="17">
        <v>5985593.0</v>
      </c>
      <c r="G6203" s="17">
        <v>1.2446967E7</v>
      </c>
      <c r="H6203" s="17">
        <v>2.6674913E7</v>
      </c>
    </row>
    <row r="6204">
      <c r="A6204" s="7" t="s">
        <v>13101</v>
      </c>
      <c r="B6204" s="17" t="s">
        <v>13102</v>
      </c>
      <c r="C6204" s="17">
        <v>77102.0</v>
      </c>
      <c r="D6204" s="17">
        <v>1.018449811E7</v>
      </c>
      <c r="E6204" s="17">
        <v>3201482.0</v>
      </c>
      <c r="F6204" s="17">
        <v>5272155.0</v>
      </c>
      <c r="G6204" s="17">
        <v>1.0389503E7</v>
      </c>
      <c r="H6204" s="17">
        <v>2.1203742E7</v>
      </c>
    </row>
    <row r="6205">
      <c r="A6205" s="7" t="s">
        <v>13103</v>
      </c>
      <c r="B6205" s="17" t="s">
        <v>13104</v>
      </c>
      <c r="C6205" s="17">
        <v>52.0</v>
      </c>
      <c r="D6205" s="17">
        <v>7953875.827</v>
      </c>
      <c r="E6205" s="17">
        <v>3904395.0</v>
      </c>
      <c r="F6205" s="17">
        <v>5281379.0</v>
      </c>
      <c r="G6205" s="17">
        <v>7580359.0</v>
      </c>
      <c r="H6205" s="17">
        <v>1.4549286E7</v>
      </c>
    </row>
    <row r="6206">
      <c r="A6206" s="7" t="s">
        <v>13105</v>
      </c>
      <c r="B6206" s="17" t="s">
        <v>13106</v>
      </c>
      <c r="C6206" s="17">
        <v>4.0</v>
      </c>
      <c r="D6206" s="17">
        <v>2.361261425E7</v>
      </c>
      <c r="E6206" s="17">
        <v>3261178.0</v>
      </c>
      <c r="F6206" s="17">
        <v>5470023.0</v>
      </c>
      <c r="G6206" s="17">
        <v>1.0585522E7</v>
      </c>
      <c r="H6206" s="17">
        <v>7.5133734E7</v>
      </c>
    </row>
    <row r="6207">
      <c r="A6207" s="7" t="s">
        <v>13107</v>
      </c>
      <c r="B6207" s="17" t="s">
        <v>13108</v>
      </c>
      <c r="C6207" s="17">
        <v>9.0</v>
      </c>
      <c r="D6207" s="17">
        <v>7500126.889</v>
      </c>
      <c r="E6207" s="17">
        <v>3143448.0</v>
      </c>
      <c r="F6207" s="17">
        <v>4849583.0</v>
      </c>
      <c r="G6207" s="17">
        <v>1.0271817E7</v>
      </c>
      <c r="H6207" s="17">
        <v>1.8784897E7</v>
      </c>
    </row>
    <row r="6208">
      <c r="A6208" s="7" t="s">
        <v>13109</v>
      </c>
      <c r="B6208" s="17" t="s">
        <v>13110</v>
      </c>
      <c r="C6208" s="17">
        <v>58.0</v>
      </c>
      <c r="D6208" s="17">
        <v>1.011317617E7</v>
      </c>
      <c r="E6208" s="17">
        <v>2614528.0</v>
      </c>
      <c r="F6208" s="17">
        <v>4572100.0</v>
      </c>
      <c r="G6208" s="17">
        <v>1.0187514E7</v>
      </c>
      <c r="H6208" s="17">
        <v>2.73934E7</v>
      </c>
    </row>
    <row r="6209">
      <c r="A6209" s="7" t="s">
        <v>13111</v>
      </c>
      <c r="B6209" s="17" t="s">
        <v>13112</v>
      </c>
      <c r="C6209" s="17">
        <v>1.0</v>
      </c>
      <c r="D6209" s="17">
        <v>5034708.0</v>
      </c>
      <c r="E6209" s="17">
        <v>5034708.0</v>
      </c>
      <c r="F6209" s="17">
        <v>5034708.0</v>
      </c>
      <c r="G6209" s="17">
        <v>5034708.0</v>
      </c>
      <c r="H6209" s="17">
        <v>5034708.0</v>
      </c>
    </row>
    <row r="6210">
      <c r="A6210" s="7" t="s">
        <v>13113</v>
      </c>
      <c r="B6210" s="17" t="s">
        <v>13114</v>
      </c>
      <c r="C6210" s="17">
        <v>2.0</v>
      </c>
      <c r="D6210" s="17">
        <v>1.30313035E7</v>
      </c>
      <c r="E6210" s="17">
        <v>2985444.0</v>
      </c>
      <c r="F6210" s="17">
        <v>2985444.0</v>
      </c>
      <c r="G6210" s="17">
        <v>2.3077163E7</v>
      </c>
      <c r="H6210" s="17">
        <v>2.3077163E7</v>
      </c>
    </row>
    <row r="6211">
      <c r="A6211" s="7" t="s">
        <v>13115</v>
      </c>
      <c r="B6211" s="17" t="s">
        <v>13116</v>
      </c>
      <c r="C6211" s="17">
        <v>9.0</v>
      </c>
      <c r="D6211" s="17">
        <v>2.0615876E7</v>
      </c>
      <c r="E6211" s="17">
        <v>5256800.0</v>
      </c>
      <c r="F6211" s="17">
        <v>1.159751E7</v>
      </c>
      <c r="G6211" s="17">
        <v>2.84622E7</v>
      </c>
      <c r="H6211" s="17">
        <v>7.3185795E7</v>
      </c>
    </row>
    <row r="6212">
      <c r="A6212" s="7" t="s">
        <v>13117</v>
      </c>
      <c r="B6212" s="17" t="s">
        <v>13118</v>
      </c>
      <c r="C6212" s="17">
        <v>69.0</v>
      </c>
      <c r="D6212" s="17">
        <v>1.572562749E7</v>
      </c>
      <c r="E6212" s="17">
        <v>3252400.0</v>
      </c>
      <c r="F6212" s="17">
        <v>6206875.0</v>
      </c>
      <c r="G6212" s="17">
        <v>1.1099964E7</v>
      </c>
      <c r="H6212" s="17">
        <v>5.5366698E7</v>
      </c>
    </row>
    <row r="6213">
      <c r="A6213" s="7" t="s">
        <v>13119</v>
      </c>
      <c r="B6213" s="17" t="s">
        <v>13120</v>
      </c>
      <c r="C6213" s="17">
        <v>13.0</v>
      </c>
      <c r="D6213" s="17">
        <v>2.530878777E7</v>
      </c>
      <c r="E6213" s="17">
        <v>3051700.0</v>
      </c>
      <c r="F6213" s="17">
        <v>8355709.0</v>
      </c>
      <c r="G6213" s="17">
        <v>4.1777302E7</v>
      </c>
      <c r="H6213" s="17">
        <v>6.4502067E7</v>
      </c>
    </row>
    <row r="6214">
      <c r="A6214" s="7" t="s">
        <v>13121</v>
      </c>
      <c r="B6214" s="17" t="s">
        <v>13122</v>
      </c>
      <c r="C6214" s="17">
        <v>14.0</v>
      </c>
      <c r="D6214" s="17">
        <v>6.069181393E7</v>
      </c>
      <c r="E6214" s="17">
        <v>2.5051818E7</v>
      </c>
      <c r="F6214" s="17">
        <v>4.1085731E7</v>
      </c>
      <c r="G6214" s="17">
        <v>7.4208094E7</v>
      </c>
      <c r="H6214" s="17">
        <v>1.66512899E8</v>
      </c>
    </row>
    <row r="6215">
      <c r="A6215" s="7" t="s">
        <v>13123</v>
      </c>
      <c r="B6215" s="17" t="s">
        <v>13124</v>
      </c>
      <c r="C6215" s="17">
        <v>5.0</v>
      </c>
      <c r="D6215" s="17">
        <v>4.8474255E7</v>
      </c>
      <c r="E6215" s="17">
        <v>2.6437315E7</v>
      </c>
      <c r="F6215" s="17">
        <v>6.0345386E7</v>
      </c>
      <c r="G6215" s="17">
        <v>6.3258978E7</v>
      </c>
      <c r="H6215" s="17">
        <v>8.4859704E7</v>
      </c>
    </row>
    <row r="6216">
      <c r="A6216" s="7" t="s">
        <v>13125</v>
      </c>
      <c r="B6216" s="17" t="s">
        <v>13126</v>
      </c>
      <c r="C6216" s="17">
        <v>17.0</v>
      </c>
      <c r="D6216" s="17">
        <v>3.329556453E7</v>
      </c>
      <c r="E6216" s="17">
        <v>6725099.0</v>
      </c>
      <c r="F6216" s="17">
        <v>1.3168915E7</v>
      </c>
      <c r="G6216" s="17">
        <v>3.3554081E7</v>
      </c>
      <c r="H6216" s="17">
        <v>8.3245615E7</v>
      </c>
    </row>
    <row r="6217">
      <c r="A6217" s="7" t="s">
        <v>13127</v>
      </c>
      <c r="B6217" s="17" t="s">
        <v>13128</v>
      </c>
      <c r="C6217" s="17">
        <v>4.0</v>
      </c>
      <c r="D6217" s="17">
        <v>1.195866825E7</v>
      </c>
      <c r="E6217" s="17">
        <v>3031597.0</v>
      </c>
      <c r="F6217" s="17">
        <v>8991304.0</v>
      </c>
      <c r="G6217" s="17">
        <v>9798622.0</v>
      </c>
      <c r="H6217" s="17">
        <v>2.601315E7</v>
      </c>
    </row>
    <row r="6218">
      <c r="A6218" s="7" t="s">
        <v>13129</v>
      </c>
      <c r="B6218" s="17" t="s">
        <v>13131</v>
      </c>
      <c r="C6218" s="17">
        <v>6.0</v>
      </c>
      <c r="D6218" s="17">
        <v>2.3930889E7</v>
      </c>
      <c r="E6218" s="17">
        <v>7570419.0</v>
      </c>
      <c r="F6218" s="17">
        <v>8423000.0</v>
      </c>
      <c r="G6218" s="17">
        <v>2.1010886E7</v>
      </c>
      <c r="H6218" s="17">
        <v>8.3245615E7</v>
      </c>
    </row>
    <row r="6219">
      <c r="A6219" s="7" t="s">
        <v>13133</v>
      </c>
      <c r="B6219" s="17" t="s">
        <v>13134</v>
      </c>
      <c r="C6219" s="17">
        <v>1.0</v>
      </c>
      <c r="D6219" s="17">
        <v>1.71471E7</v>
      </c>
      <c r="E6219" s="17">
        <v>1.71471E7</v>
      </c>
      <c r="F6219" s="17">
        <v>1.71471E7</v>
      </c>
      <c r="G6219" s="17">
        <v>1.71471E7</v>
      </c>
      <c r="H6219" s="17">
        <v>1.71471E7</v>
      </c>
    </row>
    <row r="6220">
      <c r="A6220" s="7" t="s">
        <v>13137</v>
      </c>
      <c r="B6220" s="17" t="s">
        <v>13138</v>
      </c>
      <c r="C6220" s="17">
        <v>7.0</v>
      </c>
      <c r="D6220" s="17">
        <v>4.6603768E7</v>
      </c>
      <c r="E6220" s="17">
        <v>4261014.0</v>
      </c>
      <c r="F6220" s="17">
        <v>5.338615E7</v>
      </c>
      <c r="G6220" s="17">
        <v>5.745044E7</v>
      </c>
      <c r="H6220" s="17">
        <v>1.42966679E8</v>
      </c>
    </row>
    <row r="6221">
      <c r="A6221" s="7" t="s">
        <v>13139</v>
      </c>
      <c r="B6221" s="17" t="s">
        <v>13140</v>
      </c>
      <c r="C6221" s="17">
        <v>36.0</v>
      </c>
      <c r="D6221" s="17">
        <v>8.030255611E7</v>
      </c>
      <c r="E6221" s="17">
        <v>8900641.0</v>
      </c>
      <c r="F6221" s="17">
        <v>2.8513186E7</v>
      </c>
      <c r="G6221" s="17">
        <v>1.47661242E8</v>
      </c>
      <c r="H6221" s="17">
        <v>2.20270207E8</v>
      </c>
    </row>
    <row r="6222">
      <c r="A6222" s="7" t="s">
        <v>13141</v>
      </c>
      <c r="B6222" s="17" t="s">
        <v>13142</v>
      </c>
      <c r="C6222" s="17">
        <v>196.0</v>
      </c>
      <c r="D6222" s="17">
        <v>2.896399675E7</v>
      </c>
      <c r="E6222" s="17">
        <v>6210010.0</v>
      </c>
      <c r="F6222" s="17">
        <v>1.122845E7</v>
      </c>
      <c r="G6222" s="17">
        <v>2.4597733E7</v>
      </c>
      <c r="H6222" s="17">
        <v>7.3375667E7</v>
      </c>
    </row>
    <row r="6223">
      <c r="A6223" s="7" t="s">
        <v>13143</v>
      </c>
      <c r="B6223" s="17" t="s">
        <v>13144</v>
      </c>
      <c r="C6223" s="17">
        <v>2.0</v>
      </c>
      <c r="D6223" s="17">
        <v>5.39948765E7</v>
      </c>
      <c r="E6223" s="17">
        <v>6799749.0</v>
      </c>
      <c r="F6223" s="17">
        <v>6799749.0</v>
      </c>
      <c r="G6223" s="17">
        <v>1.01190004E8</v>
      </c>
      <c r="H6223" s="17">
        <v>1.01190004E8</v>
      </c>
    </row>
    <row r="6224">
      <c r="A6224" s="7" t="s">
        <v>13145</v>
      </c>
      <c r="B6224" s="17" t="s">
        <v>13146</v>
      </c>
      <c r="C6224" s="17">
        <v>8.0</v>
      </c>
      <c r="D6224" s="17">
        <v>1.864909663E7</v>
      </c>
      <c r="E6224" s="17">
        <v>9049250.0</v>
      </c>
      <c r="F6224" s="17">
        <v>1.4544367E7</v>
      </c>
      <c r="G6224" s="17">
        <v>1.524999E7</v>
      </c>
      <c r="H6224" s="17">
        <v>5.8381234E7</v>
      </c>
    </row>
    <row r="6225">
      <c r="A6225" s="7" t="s">
        <v>13147</v>
      </c>
      <c r="B6225" s="17" t="s">
        <v>13148</v>
      </c>
      <c r="C6225" s="17">
        <v>44.0</v>
      </c>
      <c r="D6225" s="17">
        <v>3.22848985E7</v>
      </c>
      <c r="E6225" s="17">
        <v>6012350.0</v>
      </c>
      <c r="F6225" s="17">
        <v>1.1262698E7</v>
      </c>
      <c r="G6225" s="17">
        <v>2.8513186E7</v>
      </c>
      <c r="H6225" s="17">
        <v>1.08780152E8</v>
      </c>
    </row>
    <row r="6226">
      <c r="A6226" s="7" t="s">
        <v>13149</v>
      </c>
      <c r="B6226" s="17" t="s">
        <v>13150</v>
      </c>
      <c r="C6226" s="17">
        <v>2.0</v>
      </c>
      <c r="D6226" s="17">
        <v>6.9861469E7</v>
      </c>
      <c r="E6226" s="17">
        <v>9897828.0</v>
      </c>
      <c r="F6226" s="17">
        <v>9897828.0</v>
      </c>
      <c r="G6226" s="17">
        <v>1.2982511E8</v>
      </c>
      <c r="H6226" s="17">
        <v>1.2982511E8</v>
      </c>
    </row>
    <row r="6227">
      <c r="A6227" s="7" t="s">
        <v>13151</v>
      </c>
      <c r="B6227" s="17" t="s">
        <v>13152</v>
      </c>
      <c r="C6227" s="17">
        <v>192.0</v>
      </c>
      <c r="D6227" s="17">
        <v>4.495559954E7</v>
      </c>
      <c r="E6227" s="17">
        <v>5597884.0</v>
      </c>
      <c r="F6227" s="17">
        <v>1.4386985E7</v>
      </c>
      <c r="G6227" s="17">
        <v>5.3442214E7</v>
      </c>
      <c r="H6227" s="17">
        <v>1.20566449E8</v>
      </c>
    </row>
    <row r="6228">
      <c r="A6228" s="7" t="s">
        <v>13153</v>
      </c>
      <c r="B6228" s="17" t="s">
        <v>13154</v>
      </c>
      <c r="C6228" s="17">
        <v>3.0</v>
      </c>
      <c r="D6228" s="17">
        <v>4.0447841E7</v>
      </c>
      <c r="E6228" s="17">
        <v>7084652.0</v>
      </c>
      <c r="F6228" s="17">
        <v>3.3365E7</v>
      </c>
      <c r="G6228" s="17">
        <v>8.0893871E7</v>
      </c>
      <c r="H6228" s="17">
        <v>8.0893871E7</v>
      </c>
    </row>
    <row r="6229">
      <c r="A6229" s="7" t="s">
        <v>13155</v>
      </c>
      <c r="B6229" s="17" t="s">
        <v>13156</v>
      </c>
      <c r="C6229" s="17">
        <v>29.0</v>
      </c>
      <c r="D6229" s="17">
        <v>6.780185417E7</v>
      </c>
      <c r="E6229" s="17">
        <v>8771223.0</v>
      </c>
      <c r="F6229" s="17">
        <v>2.1874953E7</v>
      </c>
      <c r="G6229" s="17">
        <v>1.40113447E8</v>
      </c>
      <c r="H6229" s="17">
        <v>1.82593457E8</v>
      </c>
    </row>
    <row r="6230">
      <c r="A6230" s="7" t="s">
        <v>13157</v>
      </c>
      <c r="B6230" s="17" t="s">
        <v>13158</v>
      </c>
      <c r="C6230" s="17">
        <v>8.0</v>
      </c>
      <c r="D6230" s="17">
        <v>1.5062687E7</v>
      </c>
      <c r="E6230" s="17">
        <v>3233800.0</v>
      </c>
      <c r="F6230" s="17">
        <v>4396386.0</v>
      </c>
      <c r="G6230" s="17">
        <v>9126450.0</v>
      </c>
      <c r="H6230" s="17">
        <v>5.5743431E7</v>
      </c>
    </row>
    <row r="6231">
      <c r="A6231" s="7" t="s">
        <v>13159</v>
      </c>
      <c r="B6231" s="17" t="s">
        <v>13160</v>
      </c>
      <c r="C6231" s="17">
        <v>6.0</v>
      </c>
      <c r="D6231" s="17">
        <v>7844816.667</v>
      </c>
      <c r="E6231" s="17">
        <v>3699100.0</v>
      </c>
      <c r="F6231" s="17">
        <v>7545365.0</v>
      </c>
      <c r="G6231" s="17">
        <v>1.119445E7</v>
      </c>
      <c r="H6231" s="17">
        <v>1.4880824E7</v>
      </c>
    </row>
    <row r="6232">
      <c r="A6232" s="7" t="s">
        <v>13161</v>
      </c>
      <c r="B6232" s="17" t="s">
        <v>13162</v>
      </c>
      <c r="C6232" s="17">
        <v>30.0</v>
      </c>
      <c r="D6232" s="17">
        <v>3.105277067E7</v>
      </c>
      <c r="E6232" s="17">
        <v>3388117.0</v>
      </c>
      <c r="F6232" s="17">
        <v>5991225.0</v>
      </c>
      <c r="G6232" s="17">
        <v>1.56726E7</v>
      </c>
      <c r="H6232" s="17">
        <v>5.1523189E7</v>
      </c>
    </row>
    <row r="6233">
      <c r="A6233" s="7" t="s">
        <v>13163</v>
      </c>
      <c r="B6233" s="17" t="s">
        <v>13164</v>
      </c>
      <c r="C6233" s="17">
        <v>268.0</v>
      </c>
      <c r="D6233" s="17">
        <v>1.194082635E7</v>
      </c>
      <c r="E6233" s="17">
        <v>3759891.0</v>
      </c>
      <c r="F6233" s="17">
        <v>5284522.0</v>
      </c>
      <c r="G6233" s="17">
        <v>1.1577852E7</v>
      </c>
      <c r="H6233" s="17">
        <v>2.4936174E7</v>
      </c>
    </row>
    <row r="6234">
      <c r="A6234" s="7" t="s">
        <v>13165</v>
      </c>
      <c r="B6234" s="17" t="s">
        <v>13166</v>
      </c>
      <c r="C6234" s="17">
        <v>4.0</v>
      </c>
      <c r="D6234" s="17">
        <v>7021070.25</v>
      </c>
      <c r="E6234" s="17">
        <v>2898673.0</v>
      </c>
      <c r="F6234" s="17">
        <v>3102088.0</v>
      </c>
      <c r="G6234" s="17">
        <v>8046697.0</v>
      </c>
      <c r="H6234" s="17">
        <v>1.4036823E7</v>
      </c>
    </row>
    <row r="6235">
      <c r="A6235" s="7" t="s">
        <v>13167</v>
      </c>
      <c r="B6235" s="17" t="s">
        <v>13168</v>
      </c>
      <c r="C6235" s="17">
        <v>108.0</v>
      </c>
      <c r="D6235" s="17">
        <v>1.128126094E7</v>
      </c>
      <c r="E6235" s="17">
        <v>4510436.0</v>
      </c>
      <c r="F6235" s="17">
        <v>6592521.0</v>
      </c>
      <c r="G6235" s="17">
        <v>1.275765E7</v>
      </c>
      <c r="H6235" s="17">
        <v>2.2009155E7</v>
      </c>
    </row>
    <row r="6236">
      <c r="A6236" s="7" t="s">
        <v>13169</v>
      </c>
      <c r="B6236" s="17" t="s">
        <v>13170</v>
      </c>
      <c r="C6236" s="17">
        <v>1729.0</v>
      </c>
      <c r="D6236" s="17">
        <v>8736216.635</v>
      </c>
      <c r="E6236" s="17">
        <v>3194862.0</v>
      </c>
      <c r="F6236" s="17">
        <v>4760979.0</v>
      </c>
      <c r="G6236" s="17">
        <v>8064848.0</v>
      </c>
      <c r="H6236" s="17">
        <v>1.5686482E7</v>
      </c>
    </row>
    <row r="6237">
      <c r="A6237" s="7" t="s">
        <v>13171</v>
      </c>
      <c r="B6237" s="17" t="s">
        <v>13172</v>
      </c>
      <c r="C6237" s="17">
        <v>105.0</v>
      </c>
      <c r="D6237" s="17">
        <v>1.937241692E7</v>
      </c>
      <c r="E6237" s="17">
        <v>4056288.0</v>
      </c>
      <c r="F6237" s="17">
        <v>8709900.0</v>
      </c>
      <c r="G6237" s="17">
        <v>2.2033283E7</v>
      </c>
      <c r="H6237" s="17">
        <v>5.0062045E7</v>
      </c>
    </row>
    <row r="6238">
      <c r="A6238" s="7" t="s">
        <v>13173</v>
      </c>
      <c r="B6238" s="17" t="s">
        <v>13174</v>
      </c>
      <c r="C6238" s="17">
        <v>4.0</v>
      </c>
      <c r="D6238" s="17">
        <v>1.38349515E7</v>
      </c>
      <c r="E6238" s="17">
        <v>2095100.0</v>
      </c>
      <c r="F6238" s="17">
        <v>5026289.0</v>
      </c>
      <c r="G6238" s="17">
        <v>1.0800245E7</v>
      </c>
      <c r="H6238" s="17">
        <v>3.7418172E7</v>
      </c>
    </row>
    <row r="6239">
      <c r="A6239" s="7" t="s">
        <v>13175</v>
      </c>
      <c r="B6239" s="17" t="s">
        <v>13176</v>
      </c>
      <c r="C6239" s="17">
        <v>14.0</v>
      </c>
      <c r="D6239" s="17">
        <v>3.750349179E7</v>
      </c>
      <c r="E6239" s="17">
        <v>3670850.0</v>
      </c>
      <c r="F6239" s="17">
        <v>6841825.0</v>
      </c>
      <c r="G6239" s="17">
        <v>7934517.0</v>
      </c>
      <c r="H6239" s="17">
        <v>1.6656433E8</v>
      </c>
    </row>
    <row r="6240">
      <c r="A6240" s="7" t="s">
        <v>13177</v>
      </c>
      <c r="B6240" s="17" t="s">
        <v>13178</v>
      </c>
      <c r="C6240" s="17">
        <v>1.0</v>
      </c>
      <c r="D6240" s="17">
        <v>3560142.0</v>
      </c>
      <c r="E6240" s="17">
        <v>3560142.0</v>
      </c>
      <c r="F6240" s="17">
        <v>3560142.0</v>
      </c>
      <c r="G6240" s="17">
        <v>3560142.0</v>
      </c>
      <c r="H6240" s="17">
        <v>3560142.0</v>
      </c>
    </row>
    <row r="6241">
      <c r="A6241" s="7" t="s">
        <v>13179</v>
      </c>
      <c r="B6241" s="17" t="s">
        <v>13180</v>
      </c>
      <c r="C6241" s="17">
        <v>70.0</v>
      </c>
      <c r="D6241" s="17">
        <v>9585140.886</v>
      </c>
      <c r="E6241" s="17">
        <v>3203454.0</v>
      </c>
      <c r="F6241" s="17">
        <v>5981900.0</v>
      </c>
      <c r="G6241" s="17">
        <v>1.2534765E7</v>
      </c>
      <c r="H6241" s="17">
        <v>2.2832084E7</v>
      </c>
    </row>
    <row r="6242">
      <c r="A6242" s="7" t="s">
        <v>13181</v>
      </c>
      <c r="B6242" s="17" t="s">
        <v>13182</v>
      </c>
      <c r="C6242" s="17">
        <v>24.0</v>
      </c>
      <c r="D6242" s="17">
        <v>1.728353642E7</v>
      </c>
      <c r="E6242" s="17">
        <v>4426374.0</v>
      </c>
      <c r="F6242" s="17">
        <v>9182736.0</v>
      </c>
      <c r="G6242" s="17">
        <v>2.3433478E7</v>
      </c>
      <c r="H6242" s="17">
        <v>2.8048044E7</v>
      </c>
    </row>
    <row r="6243">
      <c r="A6243" s="7" t="s">
        <v>13183</v>
      </c>
      <c r="B6243" s="17" t="s">
        <v>13184</v>
      </c>
      <c r="C6243" s="17">
        <v>5.0</v>
      </c>
      <c r="D6243" s="17">
        <v>2.63199824E7</v>
      </c>
      <c r="E6243" s="17">
        <v>5384916.0</v>
      </c>
      <c r="F6243" s="17">
        <v>6932495.0</v>
      </c>
      <c r="G6243" s="17">
        <v>5.2158823E7</v>
      </c>
      <c r="H6243" s="17">
        <v>6.4157878E7</v>
      </c>
    </row>
    <row r="6244">
      <c r="A6244" s="7" t="s">
        <v>13185</v>
      </c>
      <c r="B6244" s="17" t="s">
        <v>13186</v>
      </c>
      <c r="C6244" s="17">
        <v>66.0</v>
      </c>
      <c r="D6244" s="17">
        <v>2.643598924E7</v>
      </c>
      <c r="E6244" s="17">
        <v>4241955.0</v>
      </c>
      <c r="F6244" s="17">
        <v>8530061.0</v>
      </c>
      <c r="G6244" s="17">
        <v>2.0677158E7</v>
      </c>
      <c r="H6244" s="17">
        <v>6.7218431E7</v>
      </c>
    </row>
    <row r="6245">
      <c r="A6245" s="7" t="s">
        <v>13187</v>
      </c>
      <c r="B6245" s="17" t="s">
        <v>13188</v>
      </c>
      <c r="C6245" s="17">
        <v>140.0</v>
      </c>
      <c r="D6245" s="17">
        <v>1.534583472E7</v>
      </c>
      <c r="E6245" s="17">
        <v>4597600.0</v>
      </c>
      <c r="F6245" s="17">
        <v>8744333.0</v>
      </c>
      <c r="G6245" s="17">
        <v>1.9282995E7</v>
      </c>
      <c r="H6245" s="17">
        <v>3.1652358E7</v>
      </c>
    </row>
    <row r="6246">
      <c r="A6246" s="7" t="s">
        <v>13189</v>
      </c>
      <c r="B6246" s="17" t="s">
        <v>13190</v>
      </c>
      <c r="C6246" s="17">
        <v>40.0</v>
      </c>
      <c r="D6246" s="17">
        <v>1.336141193E7</v>
      </c>
      <c r="E6246" s="17">
        <v>4137180.0</v>
      </c>
      <c r="F6246" s="17">
        <v>6581709.0</v>
      </c>
      <c r="G6246" s="17">
        <v>1.5922626E7</v>
      </c>
      <c r="H6246" s="17">
        <v>2.8193712E7</v>
      </c>
    </row>
    <row r="6247">
      <c r="A6247" s="7" t="s">
        <v>13191</v>
      </c>
      <c r="B6247" s="17" t="s">
        <v>13192</v>
      </c>
      <c r="C6247" s="17">
        <v>336.0</v>
      </c>
      <c r="D6247" s="17">
        <v>3.292614087E7</v>
      </c>
      <c r="E6247" s="17">
        <v>4063888.0</v>
      </c>
      <c r="F6247" s="17">
        <v>7537490.0</v>
      </c>
      <c r="G6247" s="17">
        <v>1.8670592E7</v>
      </c>
      <c r="H6247" s="17">
        <v>1.10558423E8</v>
      </c>
    </row>
    <row r="6248">
      <c r="A6248" s="7" t="s">
        <v>13193</v>
      </c>
      <c r="B6248" s="17" t="s">
        <v>13194</v>
      </c>
      <c r="C6248" s="17">
        <v>1.0</v>
      </c>
      <c r="D6248" s="17">
        <v>9667351.0</v>
      </c>
      <c r="E6248" s="17">
        <v>9667351.0</v>
      </c>
      <c r="F6248" s="17">
        <v>9667351.0</v>
      </c>
      <c r="G6248" s="17">
        <v>9667351.0</v>
      </c>
      <c r="H6248" s="17">
        <v>9667351.0</v>
      </c>
    </row>
    <row r="6249">
      <c r="A6249" s="7" t="s">
        <v>13195</v>
      </c>
      <c r="B6249" s="17" t="s">
        <v>13196</v>
      </c>
      <c r="C6249" s="17">
        <v>24.0</v>
      </c>
      <c r="D6249" s="17">
        <v>3.011621308E7</v>
      </c>
      <c r="E6249" s="17">
        <v>5915780.0</v>
      </c>
      <c r="F6249" s="17">
        <v>1.48791E7</v>
      </c>
      <c r="G6249" s="17">
        <v>4.0831125E7</v>
      </c>
      <c r="H6249" s="17">
        <v>7.7337349E7</v>
      </c>
    </row>
    <row r="6250">
      <c r="A6250" s="7" t="s">
        <v>13197</v>
      </c>
      <c r="B6250" s="17" t="s">
        <v>13198</v>
      </c>
      <c r="C6250" s="17">
        <v>27.0</v>
      </c>
      <c r="D6250" s="17">
        <v>1.652970904E7</v>
      </c>
      <c r="E6250" s="17">
        <v>4921951.0</v>
      </c>
      <c r="F6250" s="17">
        <v>6701560.0</v>
      </c>
      <c r="G6250" s="17">
        <v>1.9447755E7</v>
      </c>
      <c r="H6250" s="17">
        <v>5.3209818E7</v>
      </c>
    </row>
    <row r="6251">
      <c r="A6251" s="7" t="s">
        <v>13199</v>
      </c>
      <c r="B6251" s="17" t="s">
        <v>13200</v>
      </c>
      <c r="C6251" s="17">
        <v>5.0</v>
      </c>
      <c r="D6251" s="17">
        <v>2.46249114E7</v>
      </c>
      <c r="E6251" s="17">
        <v>1.0897738E7</v>
      </c>
      <c r="F6251" s="17">
        <v>1.5948271E7</v>
      </c>
      <c r="G6251" s="17">
        <v>3.7193198E7</v>
      </c>
      <c r="H6251" s="17">
        <v>5.132182E7</v>
      </c>
    </row>
    <row r="6252">
      <c r="A6252" s="7" t="s">
        <v>13201</v>
      </c>
      <c r="B6252" s="17" t="s">
        <v>13202</v>
      </c>
      <c r="C6252" s="17">
        <v>416.0</v>
      </c>
      <c r="D6252" s="17">
        <v>1.054675064E7</v>
      </c>
      <c r="E6252" s="17">
        <v>3050814.0</v>
      </c>
      <c r="F6252" s="17">
        <v>5398600.0</v>
      </c>
      <c r="G6252" s="17">
        <v>1.1883121E7</v>
      </c>
      <c r="H6252" s="17">
        <v>2.2548658E7</v>
      </c>
    </row>
    <row r="6253">
      <c r="A6253" s="7" t="s">
        <v>13203</v>
      </c>
      <c r="B6253" s="17" t="s">
        <v>13204</v>
      </c>
      <c r="C6253" s="17">
        <v>9.0</v>
      </c>
      <c r="D6253" s="17">
        <v>1.6183676E7</v>
      </c>
      <c r="E6253" s="17">
        <v>9984572.0</v>
      </c>
      <c r="F6253" s="17">
        <v>1.0237583E7</v>
      </c>
      <c r="G6253" s="17">
        <v>1.6436647E7</v>
      </c>
      <c r="H6253" s="17">
        <v>4.5909761E7</v>
      </c>
    </row>
    <row r="6254">
      <c r="A6254" s="7" t="s">
        <v>13205</v>
      </c>
      <c r="B6254" s="17" t="s">
        <v>13206</v>
      </c>
      <c r="C6254" s="17">
        <v>11.0</v>
      </c>
      <c r="D6254" s="17">
        <v>2.544811245E7</v>
      </c>
      <c r="E6254" s="17">
        <v>8838211.0</v>
      </c>
      <c r="F6254" s="17">
        <v>1.8982377E7</v>
      </c>
      <c r="G6254" s="17">
        <v>4.5292809E7</v>
      </c>
      <c r="H6254" s="17">
        <v>4.6310007E7</v>
      </c>
    </row>
    <row r="6255">
      <c r="A6255" s="7" t="s">
        <v>13207</v>
      </c>
      <c r="B6255" s="17" t="s">
        <v>13208</v>
      </c>
      <c r="C6255" s="17">
        <v>37.0</v>
      </c>
      <c r="D6255" s="17">
        <v>8542960.676</v>
      </c>
      <c r="E6255" s="17">
        <v>3401718.0</v>
      </c>
      <c r="F6255" s="17">
        <v>4573698.0</v>
      </c>
      <c r="G6255" s="17">
        <v>1.2688699E7</v>
      </c>
      <c r="H6255" s="17">
        <v>1.6806695E7</v>
      </c>
    </row>
    <row r="6256">
      <c r="A6256" s="7" t="s">
        <v>13209</v>
      </c>
      <c r="B6256" s="17" t="s">
        <v>13210</v>
      </c>
      <c r="C6256" s="17">
        <v>1.0</v>
      </c>
      <c r="D6256" s="17">
        <v>1.4505984E7</v>
      </c>
      <c r="E6256" s="17">
        <v>1.4505984E7</v>
      </c>
      <c r="F6256" s="17">
        <v>1.4505984E7</v>
      </c>
      <c r="G6256" s="17">
        <v>1.4505984E7</v>
      </c>
      <c r="H6256" s="17">
        <v>1.4505984E7</v>
      </c>
    </row>
    <row r="6257">
      <c r="A6257" s="7" t="s">
        <v>13211</v>
      </c>
      <c r="B6257" s="17" t="s">
        <v>13212</v>
      </c>
      <c r="C6257" s="17">
        <v>5.0</v>
      </c>
      <c r="D6257" s="17">
        <v>1.74872882E7</v>
      </c>
      <c r="E6257" s="17">
        <v>7452506.0</v>
      </c>
      <c r="F6257" s="17">
        <v>1.1098429E7</v>
      </c>
      <c r="G6257" s="17">
        <v>2.3267818E7</v>
      </c>
      <c r="H6257" s="17">
        <v>3.8988285E7</v>
      </c>
    </row>
    <row r="6258">
      <c r="A6258" s="7" t="s">
        <v>13213</v>
      </c>
      <c r="B6258" s="17" t="s">
        <v>13214</v>
      </c>
      <c r="C6258" s="17">
        <v>1.0</v>
      </c>
      <c r="D6258" s="17">
        <v>1.7143578E7</v>
      </c>
      <c r="E6258" s="17">
        <v>1.7143578E7</v>
      </c>
      <c r="F6258" s="17">
        <v>1.7143578E7</v>
      </c>
      <c r="G6258" s="17">
        <v>1.7143578E7</v>
      </c>
      <c r="H6258" s="17">
        <v>1.7143578E7</v>
      </c>
    </row>
    <row r="6259">
      <c r="A6259" s="7" t="s">
        <v>13215</v>
      </c>
      <c r="B6259" s="17" t="s">
        <v>13216</v>
      </c>
      <c r="C6259" s="17">
        <v>28.0</v>
      </c>
      <c r="D6259" s="17">
        <v>1.784217225E7</v>
      </c>
      <c r="E6259" s="17">
        <v>4452928.0</v>
      </c>
      <c r="F6259" s="17">
        <v>8694117.0</v>
      </c>
      <c r="G6259" s="17">
        <v>2.3071644E7</v>
      </c>
      <c r="H6259" s="17">
        <v>3.8983491E7</v>
      </c>
    </row>
    <row r="6260">
      <c r="A6260" s="7" t="s">
        <v>13217</v>
      </c>
      <c r="B6260" s="17" t="s">
        <v>13218</v>
      </c>
      <c r="C6260" s="17">
        <v>56.0</v>
      </c>
      <c r="D6260" s="17">
        <v>7315929.768</v>
      </c>
      <c r="E6260" s="17">
        <v>2646646.0</v>
      </c>
      <c r="F6260" s="17">
        <v>3243200.0</v>
      </c>
      <c r="G6260" s="17">
        <v>6039425.0</v>
      </c>
      <c r="H6260" s="17">
        <v>9002694.0</v>
      </c>
    </row>
    <row r="6261">
      <c r="A6261" s="7" t="s">
        <v>13219</v>
      </c>
      <c r="B6261" s="17" t="s">
        <v>13220</v>
      </c>
      <c r="C6261" s="17">
        <v>7.0</v>
      </c>
      <c r="D6261" s="17">
        <v>4798814.714</v>
      </c>
      <c r="E6261" s="17">
        <v>3400460.0</v>
      </c>
      <c r="F6261" s="17">
        <v>4627596.0</v>
      </c>
      <c r="G6261" s="17">
        <v>6476971.0</v>
      </c>
      <c r="H6261" s="17">
        <v>6877358.0</v>
      </c>
    </row>
    <row r="6262">
      <c r="A6262" s="7" t="s">
        <v>13221</v>
      </c>
      <c r="B6262" s="17" t="s">
        <v>13222</v>
      </c>
      <c r="C6262" s="17">
        <v>3.0</v>
      </c>
      <c r="D6262" s="17">
        <v>6678940.0</v>
      </c>
      <c r="E6262" s="17">
        <v>5368225.0</v>
      </c>
      <c r="F6262" s="17">
        <v>6498895.0</v>
      </c>
      <c r="G6262" s="17">
        <v>8169700.0</v>
      </c>
      <c r="H6262" s="17">
        <v>8169700.0</v>
      </c>
    </row>
    <row r="6263">
      <c r="A6263" s="7" t="s">
        <v>13223</v>
      </c>
      <c r="B6263" s="17" t="s">
        <v>13224</v>
      </c>
      <c r="C6263" s="17">
        <v>6.0</v>
      </c>
      <c r="D6263" s="17">
        <v>1.374697083E7</v>
      </c>
      <c r="E6263" s="17">
        <v>3514510.0</v>
      </c>
      <c r="F6263" s="17">
        <v>7180792.0</v>
      </c>
      <c r="G6263" s="17">
        <v>1.545949E7</v>
      </c>
      <c r="H6263" s="17">
        <v>3.8216327E7</v>
      </c>
    </row>
    <row r="6264">
      <c r="A6264" s="7" t="s">
        <v>13225</v>
      </c>
      <c r="B6264" s="17" t="s">
        <v>13226</v>
      </c>
      <c r="C6264" s="17">
        <v>73.0</v>
      </c>
      <c r="D6264" s="17">
        <v>2.001532422E7</v>
      </c>
      <c r="E6264" s="17">
        <v>4931514.0</v>
      </c>
      <c r="F6264" s="17">
        <v>7476039.0</v>
      </c>
      <c r="G6264" s="17">
        <v>1.5589021E7</v>
      </c>
      <c r="H6264" s="17">
        <v>4.5891355E7</v>
      </c>
    </row>
    <row r="6265">
      <c r="A6265" s="7" t="s">
        <v>13227</v>
      </c>
      <c r="B6265" s="17" t="s">
        <v>13228</v>
      </c>
      <c r="C6265" s="17">
        <v>2.0</v>
      </c>
      <c r="D6265" s="17">
        <v>9906886.0</v>
      </c>
      <c r="E6265" s="17">
        <v>7367225.0</v>
      </c>
      <c r="F6265" s="17">
        <v>7367225.0</v>
      </c>
      <c r="G6265" s="17">
        <v>1.2446547E7</v>
      </c>
      <c r="H6265" s="17">
        <v>1.2446547E7</v>
      </c>
    </row>
    <row r="6266">
      <c r="A6266" s="7" t="s">
        <v>13229</v>
      </c>
      <c r="B6266" s="17" t="s">
        <v>13230</v>
      </c>
      <c r="C6266" s="17">
        <v>9.0</v>
      </c>
      <c r="D6266" s="17">
        <v>5.730343156E7</v>
      </c>
      <c r="E6266" s="17">
        <v>5109200.0</v>
      </c>
      <c r="F6266" s="17">
        <v>1.1263419E7</v>
      </c>
      <c r="G6266" s="17">
        <v>5.6032151E7</v>
      </c>
      <c r="H6266" s="17">
        <v>3.05385402E8</v>
      </c>
    </row>
    <row r="6267">
      <c r="A6267" s="7" t="s">
        <v>13231</v>
      </c>
      <c r="B6267" s="17" t="s">
        <v>13232</v>
      </c>
      <c r="C6267" s="17">
        <v>10.0</v>
      </c>
      <c r="D6267" s="17">
        <v>2.49525718E7</v>
      </c>
      <c r="E6267" s="17">
        <v>6355291.0</v>
      </c>
      <c r="F6267" s="17">
        <v>8970022.0</v>
      </c>
      <c r="G6267" s="17">
        <v>4.4510392E7</v>
      </c>
      <c r="H6267" s="17">
        <v>5.856651E7</v>
      </c>
    </row>
    <row r="6268">
      <c r="A6268" s="7" t="s">
        <v>13233</v>
      </c>
      <c r="B6268" s="17" t="s">
        <v>13234</v>
      </c>
      <c r="C6268" s="17">
        <v>4.0</v>
      </c>
      <c r="D6268" s="17">
        <v>6773843.25</v>
      </c>
      <c r="E6268" s="17">
        <v>3113409.0</v>
      </c>
      <c r="F6268" s="17">
        <v>3145678.0</v>
      </c>
      <c r="G6268" s="17">
        <v>8805034.0</v>
      </c>
      <c r="H6268" s="17">
        <v>1.2031252E7</v>
      </c>
    </row>
    <row r="6269">
      <c r="A6269" s="7" t="s">
        <v>13235</v>
      </c>
      <c r="B6269" s="17" t="s">
        <v>13236</v>
      </c>
      <c r="C6269" s="17">
        <v>2.0</v>
      </c>
      <c r="D6269" s="17">
        <v>2.39919965E7</v>
      </c>
      <c r="E6269" s="17">
        <v>2868600.0</v>
      </c>
      <c r="F6269" s="17">
        <v>2868600.0</v>
      </c>
      <c r="G6269" s="17">
        <v>4.5115393E7</v>
      </c>
      <c r="H6269" s="17">
        <v>4.5115393E7</v>
      </c>
    </row>
    <row r="6270">
      <c r="A6270" s="7" t="s">
        <v>13237</v>
      </c>
      <c r="B6270" s="17" t="s">
        <v>13238</v>
      </c>
      <c r="C6270" s="17">
        <v>690.0</v>
      </c>
      <c r="D6270" s="17">
        <v>3.21464335E7</v>
      </c>
      <c r="E6270" s="17">
        <v>5905135.0</v>
      </c>
      <c r="F6270" s="17">
        <v>1.1037911E7</v>
      </c>
      <c r="G6270" s="17">
        <v>3.0061136E7</v>
      </c>
      <c r="H6270" s="17">
        <v>7.6806822E7</v>
      </c>
    </row>
    <row r="6271">
      <c r="A6271" s="7" t="s">
        <v>13239</v>
      </c>
      <c r="B6271" s="17" t="s">
        <v>13240</v>
      </c>
      <c r="C6271" s="17">
        <v>3.0</v>
      </c>
      <c r="D6271" s="17">
        <v>8.5102465E7</v>
      </c>
      <c r="E6271" s="17">
        <v>4578138.0</v>
      </c>
      <c r="F6271" s="17">
        <v>5.8925825E7</v>
      </c>
      <c r="G6271" s="17">
        <v>1.91803432E8</v>
      </c>
      <c r="H6271" s="17">
        <v>1.91803432E8</v>
      </c>
    </row>
    <row r="6272">
      <c r="A6272" s="7" t="s">
        <v>13241</v>
      </c>
      <c r="B6272" s="17" t="s">
        <v>13242</v>
      </c>
      <c r="C6272" s="17">
        <v>1.0</v>
      </c>
      <c r="D6272" s="17">
        <v>1.36171E7</v>
      </c>
      <c r="E6272" s="17">
        <v>1.36171E7</v>
      </c>
      <c r="F6272" s="17">
        <v>1.36171E7</v>
      </c>
      <c r="G6272" s="17">
        <v>1.36171E7</v>
      </c>
      <c r="H6272" s="17">
        <v>1.36171E7</v>
      </c>
    </row>
    <row r="6273">
      <c r="A6273" s="7" t="s">
        <v>13243</v>
      </c>
      <c r="B6273" s="17" t="s">
        <v>13244</v>
      </c>
      <c r="C6273" s="17">
        <v>11.0</v>
      </c>
      <c r="D6273" s="17">
        <v>1.903454718E7</v>
      </c>
      <c r="E6273" s="17">
        <v>3332891.0</v>
      </c>
      <c r="F6273" s="17">
        <v>8760689.0</v>
      </c>
      <c r="G6273" s="17">
        <v>3.29954E7</v>
      </c>
      <c r="H6273" s="17">
        <v>4.4392363E7</v>
      </c>
    </row>
    <row r="6274">
      <c r="A6274" s="7" t="s">
        <v>13245</v>
      </c>
      <c r="B6274" s="17" t="s">
        <v>13246</v>
      </c>
      <c r="C6274" s="17">
        <v>27.0</v>
      </c>
      <c r="D6274" s="17">
        <v>7302820.556</v>
      </c>
      <c r="E6274" s="17">
        <v>2747739.0</v>
      </c>
      <c r="F6274" s="17">
        <v>3539200.0</v>
      </c>
      <c r="G6274" s="17">
        <v>6758969.0</v>
      </c>
      <c r="H6274" s="17">
        <v>1.3551394E7</v>
      </c>
    </row>
    <row r="6275">
      <c r="A6275" s="7" t="s">
        <v>13247</v>
      </c>
      <c r="B6275" s="17" t="s">
        <v>13248</v>
      </c>
      <c r="C6275" s="17">
        <v>10.0</v>
      </c>
      <c r="D6275" s="17">
        <v>8548467.2</v>
      </c>
      <c r="E6275" s="17">
        <v>6638007.0</v>
      </c>
      <c r="F6275" s="17">
        <v>6800860.0</v>
      </c>
      <c r="G6275" s="17">
        <v>1.20035E7</v>
      </c>
      <c r="H6275" s="17">
        <v>1.2280741E7</v>
      </c>
    </row>
    <row r="6276">
      <c r="A6276" s="7" t="s">
        <v>13249</v>
      </c>
      <c r="B6276" s="17" t="s">
        <v>13250</v>
      </c>
      <c r="C6276" s="17">
        <v>5.0</v>
      </c>
      <c r="D6276" s="17">
        <v>6.26439628E7</v>
      </c>
      <c r="E6276" s="17">
        <v>8230833.0</v>
      </c>
      <c r="F6276" s="17">
        <v>1.5768832E7</v>
      </c>
      <c r="G6276" s="17">
        <v>8.357895E7</v>
      </c>
      <c r="H6276" s="17">
        <v>2.00636798E8</v>
      </c>
    </row>
    <row r="6277">
      <c r="A6277" s="7" t="s">
        <v>13251</v>
      </c>
      <c r="B6277" s="17" t="s">
        <v>13252</v>
      </c>
      <c r="C6277" s="17">
        <v>2.0</v>
      </c>
      <c r="D6277" s="17">
        <v>7797743.5</v>
      </c>
      <c r="E6277" s="17">
        <v>3779879.0</v>
      </c>
      <c r="F6277" s="17">
        <v>3779879.0</v>
      </c>
      <c r="G6277" s="17">
        <v>1.1815608E7</v>
      </c>
      <c r="H6277" s="17">
        <v>1.1815608E7</v>
      </c>
    </row>
    <row r="6278">
      <c r="A6278" s="7" t="s">
        <v>13253</v>
      </c>
      <c r="B6278" s="17" t="s">
        <v>13254</v>
      </c>
      <c r="C6278" s="17">
        <v>190.0</v>
      </c>
      <c r="D6278" s="17">
        <v>1.807226902E7</v>
      </c>
      <c r="E6278" s="17">
        <v>4332529.0</v>
      </c>
      <c r="F6278" s="17">
        <v>8575325.0</v>
      </c>
      <c r="G6278" s="17">
        <v>2.0260907E7</v>
      </c>
      <c r="H6278" s="17">
        <v>4.7580186E7</v>
      </c>
    </row>
    <row r="6279">
      <c r="A6279" s="7" t="s">
        <v>13255</v>
      </c>
      <c r="B6279" s="17" t="s">
        <v>13256</v>
      </c>
      <c r="C6279" s="17">
        <v>2721.0</v>
      </c>
      <c r="D6279" s="17">
        <v>2.009418833E7</v>
      </c>
      <c r="E6279" s="17">
        <v>3989961.0</v>
      </c>
      <c r="F6279" s="17">
        <v>7675500.0</v>
      </c>
      <c r="G6279" s="17">
        <v>1.9538285E7</v>
      </c>
      <c r="H6279" s="17">
        <v>4.53078E7</v>
      </c>
    </row>
    <row r="6280">
      <c r="A6280" s="7" t="s">
        <v>13257</v>
      </c>
      <c r="B6280" s="17" t="s">
        <v>13258</v>
      </c>
      <c r="C6280" s="17">
        <v>215.0</v>
      </c>
      <c r="D6280" s="17">
        <v>1.782227687E7</v>
      </c>
      <c r="E6280" s="17">
        <v>3850678.0</v>
      </c>
      <c r="F6280" s="17">
        <v>6474679.0</v>
      </c>
      <c r="G6280" s="17">
        <v>1.59E7</v>
      </c>
      <c r="H6280" s="17">
        <v>3.4510548E7</v>
      </c>
    </row>
    <row r="6281">
      <c r="A6281" s="7" t="s">
        <v>13259</v>
      </c>
      <c r="B6281" s="17" t="s">
        <v>13260</v>
      </c>
      <c r="C6281" s="17">
        <v>14334.0</v>
      </c>
      <c r="D6281" s="17">
        <v>3.053668013E7</v>
      </c>
      <c r="E6281" s="17">
        <v>7505110.0</v>
      </c>
      <c r="F6281" s="17">
        <v>1.5206166E7</v>
      </c>
      <c r="G6281" s="17">
        <v>3.405824E7</v>
      </c>
      <c r="H6281" s="17">
        <v>7.1433586E7</v>
      </c>
    </row>
    <row r="6282">
      <c r="A6282" s="7" t="s">
        <v>13263</v>
      </c>
      <c r="B6282" s="17" t="s">
        <v>13264</v>
      </c>
      <c r="C6282" s="17">
        <v>7.0</v>
      </c>
      <c r="D6282" s="17">
        <v>8025031.143</v>
      </c>
      <c r="E6282" s="17">
        <v>3700032.0</v>
      </c>
      <c r="F6282" s="17">
        <v>4689129.0</v>
      </c>
      <c r="G6282" s="17">
        <v>8700513.0</v>
      </c>
      <c r="H6282" s="17">
        <v>2.7089371E7</v>
      </c>
    </row>
    <row r="6283">
      <c r="A6283" s="7" t="s">
        <v>13265</v>
      </c>
      <c r="B6283" s="17" t="s">
        <v>13266</v>
      </c>
      <c r="C6283" s="17">
        <v>10216.0</v>
      </c>
      <c r="D6283" s="17">
        <v>4.067155148E7</v>
      </c>
      <c r="E6283" s="17">
        <v>8134742.0</v>
      </c>
      <c r="F6283" s="17">
        <v>1.9112967E7</v>
      </c>
      <c r="G6283" s="17">
        <v>4.6369987E7</v>
      </c>
      <c r="H6283" s="17">
        <v>1.03807999E8</v>
      </c>
    </row>
    <row r="6284">
      <c r="A6284" s="7" t="s">
        <v>13267</v>
      </c>
      <c r="B6284" s="17" t="s">
        <v>13268</v>
      </c>
      <c r="C6284" s="17">
        <v>4905.0</v>
      </c>
      <c r="D6284" s="17">
        <v>2.407035225E7</v>
      </c>
      <c r="E6284" s="17">
        <v>5084367.0</v>
      </c>
      <c r="F6284" s="17">
        <v>9851949.0</v>
      </c>
      <c r="G6284" s="17">
        <v>2.4838552E7</v>
      </c>
      <c r="H6284" s="17">
        <v>5.8100273E7</v>
      </c>
    </row>
    <row r="6285">
      <c r="A6285" s="7" t="s">
        <v>13269</v>
      </c>
      <c r="B6285" s="17" t="s">
        <v>13270</v>
      </c>
      <c r="C6285" s="17">
        <v>1394.0</v>
      </c>
      <c r="D6285" s="17">
        <v>1.389601416E7</v>
      </c>
      <c r="E6285" s="17">
        <v>2974923.0</v>
      </c>
      <c r="F6285" s="17">
        <v>5061414.0</v>
      </c>
      <c r="G6285" s="17">
        <v>1.0950527E7</v>
      </c>
      <c r="H6285" s="17">
        <v>3.0964577E7</v>
      </c>
    </row>
    <row r="6286">
      <c r="A6286" s="7" t="s">
        <v>13271</v>
      </c>
      <c r="B6286" s="17" t="s">
        <v>13272</v>
      </c>
      <c r="C6286" s="17">
        <v>14918.0</v>
      </c>
      <c r="D6286" s="17">
        <v>1.448027081E7</v>
      </c>
      <c r="E6286" s="17">
        <v>3521638.0</v>
      </c>
      <c r="F6286" s="17">
        <v>6748433.0</v>
      </c>
      <c r="G6286" s="17">
        <v>1.48155E7</v>
      </c>
      <c r="H6286" s="17">
        <v>3.1827936E7</v>
      </c>
    </row>
    <row r="6287">
      <c r="A6287" s="7" t="s">
        <v>13273</v>
      </c>
      <c r="B6287" s="17" t="s">
        <v>13274</v>
      </c>
      <c r="C6287" s="17">
        <v>4.0</v>
      </c>
      <c r="D6287" s="17">
        <v>1.9492739E7</v>
      </c>
      <c r="E6287" s="17">
        <v>4236000.0</v>
      </c>
      <c r="F6287" s="17">
        <v>1.1121812E7</v>
      </c>
      <c r="G6287" s="17">
        <v>1.1462378E7</v>
      </c>
      <c r="H6287" s="17">
        <v>5.1150766E7</v>
      </c>
    </row>
    <row r="6288">
      <c r="A6288" s="7" t="s">
        <v>13275</v>
      </c>
      <c r="B6288" s="17" t="s">
        <v>13276</v>
      </c>
      <c r="C6288" s="17">
        <v>1.0</v>
      </c>
      <c r="D6288" s="17">
        <v>6147066.0</v>
      </c>
      <c r="E6288" s="17">
        <v>6147066.0</v>
      </c>
      <c r="F6288" s="17">
        <v>6147066.0</v>
      </c>
      <c r="G6288" s="17">
        <v>6147066.0</v>
      </c>
      <c r="H6288" s="17">
        <v>6147066.0</v>
      </c>
    </row>
    <row r="6289">
      <c r="A6289" s="7" t="s">
        <v>13277</v>
      </c>
      <c r="B6289" s="17" t="s">
        <v>13278</v>
      </c>
      <c r="C6289" s="17">
        <v>2.0</v>
      </c>
      <c r="D6289" s="17">
        <v>3752500.0</v>
      </c>
      <c r="E6289" s="17">
        <v>2251000.0</v>
      </c>
      <c r="F6289" s="17">
        <v>2251000.0</v>
      </c>
      <c r="G6289" s="17">
        <v>5254000.0</v>
      </c>
      <c r="H6289" s="17">
        <v>5254000.0</v>
      </c>
    </row>
    <row r="6290">
      <c r="A6290" s="7" t="s">
        <v>13279</v>
      </c>
      <c r="B6290" s="17" t="s">
        <v>13280</v>
      </c>
      <c r="C6290" s="17">
        <v>1.0</v>
      </c>
      <c r="D6290" s="17">
        <v>1.7678E7</v>
      </c>
      <c r="E6290" s="17">
        <v>1.7678E7</v>
      </c>
      <c r="F6290" s="17">
        <v>1.7678E7</v>
      </c>
      <c r="G6290" s="17">
        <v>1.7678E7</v>
      </c>
      <c r="H6290" s="17">
        <v>1.7678E7</v>
      </c>
    </row>
    <row r="6291">
      <c r="A6291" s="7" t="s">
        <v>13281</v>
      </c>
      <c r="B6291" s="17" t="s">
        <v>13282</v>
      </c>
      <c r="C6291" s="17">
        <v>5.0</v>
      </c>
      <c r="D6291" s="17">
        <v>3921532.4</v>
      </c>
      <c r="E6291" s="17">
        <v>3202193.0</v>
      </c>
      <c r="F6291" s="17">
        <v>3248843.0</v>
      </c>
      <c r="G6291" s="17">
        <v>3513150.0</v>
      </c>
      <c r="H6291" s="17">
        <v>7013806.0</v>
      </c>
    </row>
    <row r="6292">
      <c r="A6292" s="7" t="s">
        <v>13283</v>
      </c>
      <c r="B6292" s="17" t="s">
        <v>13284</v>
      </c>
      <c r="C6292" s="17">
        <v>1.0</v>
      </c>
      <c r="D6292" s="17">
        <v>5677500.0</v>
      </c>
      <c r="E6292" s="17">
        <v>5677500.0</v>
      </c>
      <c r="F6292" s="17">
        <v>5677500.0</v>
      </c>
      <c r="G6292" s="17">
        <v>5677500.0</v>
      </c>
      <c r="H6292" s="17">
        <v>5677500.0</v>
      </c>
    </row>
    <row r="6293">
      <c r="A6293" s="7" t="s">
        <v>13285</v>
      </c>
      <c r="B6293" s="17" t="s">
        <v>13286</v>
      </c>
      <c r="C6293" s="17">
        <v>15.0</v>
      </c>
      <c r="D6293" s="17">
        <v>1.15404918E7</v>
      </c>
      <c r="E6293" s="17">
        <v>4110000.0</v>
      </c>
      <c r="F6293" s="17">
        <v>8490528.0</v>
      </c>
      <c r="G6293" s="17">
        <v>1.1445851E7</v>
      </c>
      <c r="H6293" s="17">
        <v>2.2624694E7</v>
      </c>
    </row>
    <row r="6294">
      <c r="A6294" s="7" t="s">
        <v>13287</v>
      </c>
      <c r="B6294" s="17" t="s">
        <v>13288</v>
      </c>
      <c r="C6294" s="17">
        <v>3.0</v>
      </c>
      <c r="D6294" s="17">
        <v>7163049.333</v>
      </c>
      <c r="E6294" s="17">
        <v>2137000.0</v>
      </c>
      <c r="F6294" s="17">
        <v>4389498.0</v>
      </c>
      <c r="G6294" s="17">
        <v>1.496265E7</v>
      </c>
      <c r="H6294" s="17">
        <v>1.496265E7</v>
      </c>
    </row>
    <row r="6295">
      <c r="A6295" s="7" t="s">
        <v>13289</v>
      </c>
      <c r="B6295" s="17" t="s">
        <v>13290</v>
      </c>
      <c r="C6295" s="17">
        <v>2.0</v>
      </c>
      <c r="D6295" s="17">
        <v>3.9192689E7</v>
      </c>
      <c r="E6295" s="17">
        <v>3268152.0</v>
      </c>
      <c r="F6295" s="17">
        <v>3268152.0</v>
      </c>
      <c r="G6295" s="17">
        <v>7.5117226E7</v>
      </c>
      <c r="H6295" s="17">
        <v>7.5117226E7</v>
      </c>
    </row>
    <row r="6296">
      <c r="A6296" s="7" t="s">
        <v>13291</v>
      </c>
      <c r="B6296" s="17" t="s">
        <v>13292</v>
      </c>
      <c r="C6296" s="17">
        <v>7.0</v>
      </c>
      <c r="D6296" s="17">
        <v>1.166467757E7</v>
      </c>
      <c r="E6296" s="17">
        <v>5305619.0</v>
      </c>
      <c r="F6296" s="17">
        <v>8311877.0</v>
      </c>
      <c r="G6296" s="17">
        <v>2.1022081E7</v>
      </c>
      <c r="H6296" s="17">
        <v>2.3313276E7</v>
      </c>
    </row>
    <row r="6297">
      <c r="A6297" s="7" t="s">
        <v>13293</v>
      </c>
      <c r="B6297" s="17" t="s">
        <v>13294</v>
      </c>
      <c r="C6297" s="17">
        <v>6.0</v>
      </c>
      <c r="D6297" s="17">
        <v>1.04225135E7</v>
      </c>
      <c r="E6297" s="17">
        <v>3880440.0</v>
      </c>
      <c r="F6297" s="17">
        <v>5454674.0</v>
      </c>
      <c r="G6297" s="17">
        <v>8472500.0</v>
      </c>
      <c r="H6297" s="17">
        <v>3.7596662E7</v>
      </c>
    </row>
    <row r="6298">
      <c r="A6298" s="7" t="s">
        <v>13295</v>
      </c>
      <c r="B6298" s="17" t="s">
        <v>13296</v>
      </c>
      <c r="C6298" s="17">
        <v>195.0</v>
      </c>
      <c r="D6298" s="17">
        <v>1.112602466E7</v>
      </c>
      <c r="E6298" s="17">
        <v>4363700.0</v>
      </c>
      <c r="F6298" s="17">
        <v>7130579.0</v>
      </c>
      <c r="G6298" s="17">
        <v>1.2391658E7</v>
      </c>
      <c r="H6298" s="17">
        <v>2.1741874E7</v>
      </c>
    </row>
    <row r="6299">
      <c r="A6299" s="7" t="s">
        <v>13297</v>
      </c>
      <c r="B6299" s="17" t="s">
        <v>13298</v>
      </c>
      <c r="C6299" s="17">
        <v>1.0</v>
      </c>
      <c r="D6299" s="17">
        <v>2.8566152E7</v>
      </c>
      <c r="E6299" s="17">
        <v>2.8566152E7</v>
      </c>
      <c r="F6299" s="17">
        <v>2.8566152E7</v>
      </c>
      <c r="G6299" s="17">
        <v>2.8566152E7</v>
      </c>
      <c r="H6299" s="17">
        <v>2.8566152E7</v>
      </c>
    </row>
    <row r="6300">
      <c r="A6300" s="7" t="s">
        <v>13299</v>
      </c>
      <c r="B6300" s="17" t="s">
        <v>13300</v>
      </c>
      <c r="C6300" s="17">
        <v>41.0</v>
      </c>
      <c r="D6300" s="17">
        <v>2.059819849E7</v>
      </c>
      <c r="E6300" s="17">
        <v>5346969.0</v>
      </c>
      <c r="F6300" s="17">
        <v>9371818.0</v>
      </c>
      <c r="G6300" s="17">
        <v>2.5635296E7</v>
      </c>
      <c r="H6300" s="17">
        <v>4.3271254E7</v>
      </c>
    </row>
    <row r="6301">
      <c r="A6301" s="7" t="s">
        <v>13301</v>
      </c>
      <c r="B6301" s="17" t="s">
        <v>13302</v>
      </c>
      <c r="C6301" s="17">
        <v>923.0</v>
      </c>
      <c r="D6301" s="17">
        <v>2.245954293E7</v>
      </c>
      <c r="E6301" s="17">
        <v>5411688.0</v>
      </c>
      <c r="F6301" s="17">
        <v>9790701.0</v>
      </c>
      <c r="G6301" s="17">
        <v>2.0817259E7</v>
      </c>
      <c r="H6301" s="17">
        <v>5.0353945E7</v>
      </c>
    </row>
    <row r="6302">
      <c r="A6302" s="7" t="s">
        <v>13303</v>
      </c>
      <c r="B6302" s="17" t="s">
        <v>13304</v>
      </c>
      <c r="C6302" s="17">
        <v>4.0</v>
      </c>
      <c r="D6302" s="17">
        <v>3509028.75</v>
      </c>
      <c r="E6302" s="17">
        <v>2294903.0</v>
      </c>
      <c r="F6302" s="17">
        <v>2485000.0</v>
      </c>
      <c r="G6302" s="17">
        <v>2867287.0</v>
      </c>
      <c r="H6302" s="17">
        <v>6388925.0</v>
      </c>
    </row>
    <row r="6303">
      <c r="A6303" s="7" t="s">
        <v>13305</v>
      </c>
      <c r="B6303" s="17" t="s">
        <v>13306</v>
      </c>
      <c r="C6303" s="17">
        <v>51.0</v>
      </c>
      <c r="D6303" s="17">
        <v>1.611724063E7</v>
      </c>
      <c r="E6303" s="17">
        <v>4717164.0</v>
      </c>
      <c r="F6303" s="17">
        <v>8027752.0</v>
      </c>
      <c r="G6303" s="17">
        <v>2.2412167E7</v>
      </c>
      <c r="H6303" s="17">
        <v>3.0009602E7</v>
      </c>
    </row>
    <row r="6304">
      <c r="A6304" s="7" t="s">
        <v>13307</v>
      </c>
      <c r="B6304" s="17" t="s">
        <v>13308</v>
      </c>
      <c r="C6304" s="17">
        <v>3.0</v>
      </c>
      <c r="D6304" s="17">
        <v>3.4168301E7</v>
      </c>
      <c r="E6304" s="17">
        <v>5257356.0</v>
      </c>
      <c r="F6304" s="17">
        <v>2.84622E7</v>
      </c>
      <c r="G6304" s="17">
        <v>6.8785347E7</v>
      </c>
      <c r="H6304" s="17">
        <v>6.8785347E7</v>
      </c>
    </row>
    <row r="6305">
      <c r="A6305" s="7" t="s">
        <v>13309</v>
      </c>
      <c r="B6305" s="17" t="s">
        <v>13310</v>
      </c>
      <c r="C6305" s="17">
        <v>15.0</v>
      </c>
      <c r="D6305" s="17">
        <v>2.865297207E7</v>
      </c>
      <c r="E6305" s="17">
        <v>4811649.0</v>
      </c>
      <c r="F6305" s="17">
        <v>1.4019857E7</v>
      </c>
      <c r="G6305" s="17">
        <v>1.986925E7</v>
      </c>
      <c r="H6305" s="17">
        <v>1.20362335E8</v>
      </c>
    </row>
    <row r="6306">
      <c r="A6306" s="7" t="s">
        <v>13311</v>
      </c>
      <c r="B6306" s="17" t="s">
        <v>13312</v>
      </c>
      <c r="C6306" s="17">
        <v>123.0</v>
      </c>
      <c r="D6306" s="17">
        <v>1.653842461E7</v>
      </c>
      <c r="E6306" s="17">
        <v>5406394.0</v>
      </c>
      <c r="F6306" s="17">
        <v>7897463.0</v>
      </c>
      <c r="G6306" s="17">
        <v>1.3276178E7</v>
      </c>
      <c r="H6306" s="17">
        <v>2.367008E7</v>
      </c>
    </row>
    <row r="6307">
      <c r="A6307" s="7" t="s">
        <v>13313</v>
      </c>
      <c r="B6307" s="17" t="s">
        <v>13314</v>
      </c>
      <c r="C6307" s="17">
        <v>3.0</v>
      </c>
      <c r="D6307" s="17">
        <v>3232513.333</v>
      </c>
      <c r="E6307" s="17">
        <v>1521653.0</v>
      </c>
      <c r="F6307" s="17">
        <v>2328734.0</v>
      </c>
      <c r="G6307" s="17">
        <v>5847153.0</v>
      </c>
      <c r="H6307" s="17">
        <v>5847153.0</v>
      </c>
    </row>
    <row r="6308">
      <c r="A6308" s="7" t="s">
        <v>13315</v>
      </c>
      <c r="B6308" s="17" t="s">
        <v>13316</v>
      </c>
      <c r="C6308" s="17">
        <v>3.0</v>
      </c>
      <c r="D6308" s="17">
        <v>9156635.0</v>
      </c>
      <c r="E6308" s="17">
        <v>7468409.0</v>
      </c>
      <c r="F6308" s="17">
        <v>9196781.0</v>
      </c>
      <c r="G6308" s="17">
        <v>1.0804715E7</v>
      </c>
      <c r="H6308" s="17">
        <v>1.0804715E7</v>
      </c>
    </row>
    <row r="6309">
      <c r="A6309" s="7" t="s">
        <v>13317</v>
      </c>
      <c r="B6309" s="17" t="s">
        <v>13318</v>
      </c>
      <c r="C6309" s="17">
        <v>95.0</v>
      </c>
      <c r="D6309" s="17">
        <v>1.146158171E7</v>
      </c>
      <c r="E6309" s="17">
        <v>3827307.0</v>
      </c>
      <c r="F6309" s="17">
        <v>8094521.0</v>
      </c>
      <c r="G6309" s="17">
        <v>1.39461E7</v>
      </c>
      <c r="H6309" s="17">
        <v>2.5084916E7</v>
      </c>
    </row>
    <row r="6310">
      <c r="A6310" s="7" t="s">
        <v>13319</v>
      </c>
      <c r="B6310" s="17" t="s">
        <v>13320</v>
      </c>
      <c r="C6310" s="17">
        <v>61.0</v>
      </c>
      <c r="D6310" s="17">
        <v>3.725254334E7</v>
      </c>
      <c r="E6310" s="17">
        <v>9071838.0</v>
      </c>
      <c r="F6310" s="17">
        <v>1.7119398E7</v>
      </c>
      <c r="G6310" s="17">
        <v>4.3658198E7</v>
      </c>
      <c r="H6310" s="17">
        <v>9.9177136E7</v>
      </c>
    </row>
    <row r="6311">
      <c r="A6311" s="7" t="s">
        <v>13321</v>
      </c>
      <c r="B6311" s="17" t="s">
        <v>13322</v>
      </c>
      <c r="C6311" s="17">
        <v>2.0</v>
      </c>
      <c r="D6311" s="17">
        <v>5.15802275E7</v>
      </c>
      <c r="E6311" s="17">
        <v>9323766.0</v>
      </c>
      <c r="F6311" s="17">
        <v>9323766.0</v>
      </c>
      <c r="G6311" s="17">
        <v>9.3836689E7</v>
      </c>
      <c r="H6311" s="17">
        <v>9.3836689E7</v>
      </c>
    </row>
    <row r="6312">
      <c r="A6312" s="7" t="s">
        <v>13323</v>
      </c>
      <c r="B6312" s="17" t="s">
        <v>13324</v>
      </c>
      <c r="C6312" s="17">
        <v>1.0</v>
      </c>
      <c r="D6312" s="17">
        <v>3985803.0</v>
      </c>
      <c r="E6312" s="17">
        <v>3985803.0</v>
      </c>
      <c r="F6312" s="17">
        <v>3985803.0</v>
      </c>
      <c r="G6312" s="17">
        <v>3985803.0</v>
      </c>
      <c r="H6312" s="17">
        <v>3985803.0</v>
      </c>
    </row>
    <row r="6313">
      <c r="A6313" s="7" t="s">
        <v>13325</v>
      </c>
      <c r="B6313" s="17" t="s">
        <v>13326</v>
      </c>
      <c r="C6313" s="17">
        <v>1.0</v>
      </c>
      <c r="D6313" s="17">
        <v>8559393.0</v>
      </c>
      <c r="E6313" s="17">
        <v>8559393.0</v>
      </c>
      <c r="F6313" s="17">
        <v>8559393.0</v>
      </c>
      <c r="G6313" s="17">
        <v>8559393.0</v>
      </c>
      <c r="H6313" s="17">
        <v>8559393.0</v>
      </c>
    </row>
    <row r="6314">
      <c r="A6314" s="7" t="s">
        <v>13327</v>
      </c>
      <c r="B6314" s="17" t="s">
        <v>13328</v>
      </c>
      <c r="C6314" s="17">
        <v>3.0</v>
      </c>
      <c r="D6314" s="17">
        <v>5608522.667</v>
      </c>
      <c r="E6314" s="17">
        <v>3811900.0</v>
      </c>
      <c r="F6314" s="17">
        <v>3879901.0</v>
      </c>
      <c r="G6314" s="17">
        <v>9133767.0</v>
      </c>
      <c r="H6314" s="17">
        <v>9133767.0</v>
      </c>
    </row>
    <row r="6315">
      <c r="A6315" s="7" t="s">
        <v>13329</v>
      </c>
      <c r="B6315" s="17" t="s">
        <v>13330</v>
      </c>
      <c r="C6315" s="17">
        <v>3.0</v>
      </c>
      <c r="D6315" s="17">
        <v>2.1068545E7</v>
      </c>
      <c r="E6315" s="17">
        <v>1.5258823E7</v>
      </c>
      <c r="F6315" s="17">
        <v>1.9027565E7</v>
      </c>
      <c r="G6315" s="17">
        <v>2.8919247E7</v>
      </c>
      <c r="H6315" s="17">
        <v>2.8919247E7</v>
      </c>
    </row>
    <row r="6316">
      <c r="A6316" s="7" t="s">
        <v>13333</v>
      </c>
      <c r="B6316" s="17" t="s">
        <v>13334</v>
      </c>
      <c r="C6316" s="17">
        <v>23.0</v>
      </c>
      <c r="D6316" s="17">
        <v>9471241.87</v>
      </c>
      <c r="E6316" s="17">
        <v>2749622.0</v>
      </c>
      <c r="F6316" s="17">
        <v>3374004.0</v>
      </c>
      <c r="G6316" s="17">
        <v>9267077.0</v>
      </c>
      <c r="H6316" s="17">
        <v>2.5037006E7</v>
      </c>
    </row>
    <row r="6317">
      <c r="A6317" s="7" t="s">
        <v>13335</v>
      </c>
      <c r="B6317" s="17" t="s">
        <v>13336</v>
      </c>
      <c r="C6317" s="17">
        <v>3347.0</v>
      </c>
      <c r="D6317" s="17">
        <v>3.129687245E7</v>
      </c>
      <c r="E6317" s="17">
        <v>4446387.0</v>
      </c>
      <c r="F6317" s="17">
        <v>9365769.0</v>
      </c>
      <c r="G6317" s="17">
        <v>3.029967E7</v>
      </c>
      <c r="H6317" s="17">
        <v>8.5159141E7</v>
      </c>
    </row>
    <row r="6318">
      <c r="A6318" s="7" t="s">
        <v>13337</v>
      </c>
      <c r="B6318" s="17" t="s">
        <v>13338</v>
      </c>
      <c r="C6318" s="17">
        <v>158.0</v>
      </c>
      <c r="D6318" s="17">
        <v>9212527.323</v>
      </c>
      <c r="E6318" s="17">
        <v>3357806.0</v>
      </c>
      <c r="F6318" s="17">
        <v>5575677.0</v>
      </c>
      <c r="G6318" s="17">
        <v>1.0851656E7</v>
      </c>
      <c r="H6318" s="17">
        <v>2.2869503E7</v>
      </c>
    </row>
    <row r="6319">
      <c r="A6319" s="7" t="s">
        <v>13339</v>
      </c>
      <c r="B6319" s="17" t="s">
        <v>13340</v>
      </c>
      <c r="C6319" s="17">
        <v>414.0</v>
      </c>
      <c r="D6319" s="17">
        <v>1.422178528E7</v>
      </c>
      <c r="E6319" s="17">
        <v>3130904.0</v>
      </c>
      <c r="F6319" s="17">
        <v>5195000.0</v>
      </c>
      <c r="G6319" s="17">
        <v>1.3010394E7</v>
      </c>
      <c r="H6319" s="17">
        <v>2.845578E7</v>
      </c>
    </row>
    <row r="6320">
      <c r="A6320" s="7" t="s">
        <v>13341</v>
      </c>
      <c r="B6320" s="17" t="s">
        <v>13342</v>
      </c>
      <c r="C6320" s="17">
        <v>15.0</v>
      </c>
      <c r="D6320" s="17">
        <v>8762581.6</v>
      </c>
      <c r="E6320" s="17">
        <v>3213406.0</v>
      </c>
      <c r="F6320" s="17">
        <v>7047213.0</v>
      </c>
      <c r="G6320" s="17">
        <v>9180459.0</v>
      </c>
      <c r="H6320" s="17">
        <v>2.0038818E7</v>
      </c>
    </row>
    <row r="6321">
      <c r="A6321" s="7" t="s">
        <v>13343</v>
      </c>
      <c r="B6321" s="17" t="s">
        <v>13344</v>
      </c>
      <c r="C6321" s="17">
        <v>1.0</v>
      </c>
      <c r="D6321" s="17">
        <v>9302592.0</v>
      </c>
      <c r="E6321" s="17">
        <v>9302592.0</v>
      </c>
      <c r="F6321" s="17">
        <v>9302592.0</v>
      </c>
      <c r="G6321" s="17">
        <v>9302592.0</v>
      </c>
      <c r="H6321" s="17">
        <v>9302592.0</v>
      </c>
    </row>
    <row r="6322">
      <c r="A6322" s="7" t="s">
        <v>13345</v>
      </c>
      <c r="B6322" s="17" t="s">
        <v>13346</v>
      </c>
      <c r="C6322" s="17">
        <v>2.0</v>
      </c>
      <c r="D6322" s="17">
        <v>1.54754485E7</v>
      </c>
      <c r="E6322" s="17">
        <v>1.5233428E7</v>
      </c>
      <c r="F6322" s="17">
        <v>1.5233428E7</v>
      </c>
      <c r="G6322" s="17">
        <v>1.5717469E7</v>
      </c>
      <c r="H6322" s="17">
        <v>1.5717469E7</v>
      </c>
    </row>
    <row r="6323">
      <c r="A6323" s="7" t="s">
        <v>13347</v>
      </c>
      <c r="B6323" s="17" t="s">
        <v>13348</v>
      </c>
      <c r="C6323" s="17">
        <v>2.0</v>
      </c>
      <c r="D6323" s="17">
        <v>2.14497045E7</v>
      </c>
      <c r="E6323" s="17">
        <v>6530973.0</v>
      </c>
      <c r="F6323" s="17">
        <v>6530973.0</v>
      </c>
      <c r="G6323" s="17">
        <v>3.6368436E7</v>
      </c>
      <c r="H6323" s="17">
        <v>3.6368436E7</v>
      </c>
    </row>
    <row r="6324">
      <c r="A6324" s="7" t="s">
        <v>13349</v>
      </c>
      <c r="B6324" s="17" t="s">
        <v>13350</v>
      </c>
      <c r="C6324" s="17">
        <v>14.0</v>
      </c>
      <c r="D6324" s="17">
        <v>5.026958607E7</v>
      </c>
      <c r="E6324" s="17">
        <v>6137494.0</v>
      </c>
      <c r="F6324" s="17">
        <v>2.2128127E7</v>
      </c>
      <c r="G6324" s="17">
        <v>5.7549418E7</v>
      </c>
      <c r="H6324" s="17">
        <v>1.28843243E8</v>
      </c>
    </row>
    <row r="6325">
      <c r="A6325" s="7" t="s">
        <v>13351</v>
      </c>
      <c r="B6325" s="17" t="s">
        <v>13352</v>
      </c>
      <c r="C6325" s="17">
        <v>5.0</v>
      </c>
      <c r="D6325" s="17">
        <v>1.80851614E7</v>
      </c>
      <c r="E6325" s="17">
        <v>1.0149911E7</v>
      </c>
      <c r="F6325" s="17">
        <v>1.395841E7</v>
      </c>
      <c r="G6325" s="17">
        <v>1.4050992E7</v>
      </c>
      <c r="H6325" s="17">
        <v>4.411654E7</v>
      </c>
    </row>
    <row r="6326">
      <c r="A6326" s="7" t="s">
        <v>13353</v>
      </c>
      <c r="B6326" s="17" t="s">
        <v>13354</v>
      </c>
      <c r="C6326" s="17">
        <v>18.0</v>
      </c>
      <c r="D6326" s="17">
        <v>8640589.056</v>
      </c>
      <c r="E6326" s="17">
        <v>3490400.0</v>
      </c>
      <c r="F6326" s="17">
        <v>4652118.0</v>
      </c>
      <c r="G6326" s="17">
        <v>8657800.0</v>
      </c>
      <c r="H6326" s="17">
        <v>1.7036283E7</v>
      </c>
    </row>
    <row r="6327">
      <c r="A6327" s="7" t="s">
        <v>13355</v>
      </c>
      <c r="B6327" s="17" t="s">
        <v>13356</v>
      </c>
      <c r="C6327" s="17">
        <v>385.0</v>
      </c>
      <c r="D6327" s="17">
        <v>1.537403878E7</v>
      </c>
      <c r="E6327" s="17">
        <v>3124378.0</v>
      </c>
      <c r="F6327" s="17">
        <v>6468013.0</v>
      </c>
      <c r="G6327" s="17">
        <v>1.4733492E7</v>
      </c>
      <c r="H6327" s="17">
        <v>3.6928903E7</v>
      </c>
    </row>
    <row r="6328">
      <c r="A6328" s="7" t="s">
        <v>13357</v>
      </c>
      <c r="B6328" s="17" t="s">
        <v>13358</v>
      </c>
      <c r="C6328" s="17">
        <v>6.0</v>
      </c>
      <c r="D6328" s="17">
        <v>1.711670567E7</v>
      </c>
      <c r="E6328" s="17">
        <v>2540230.0</v>
      </c>
      <c r="F6328" s="17">
        <v>4131732.0</v>
      </c>
      <c r="G6328" s="17">
        <v>1.884377E7</v>
      </c>
      <c r="H6328" s="17">
        <v>6.7580202E7</v>
      </c>
    </row>
    <row r="6329">
      <c r="A6329" s="7" t="s">
        <v>13359</v>
      </c>
      <c r="B6329" s="17" t="s">
        <v>13360</v>
      </c>
      <c r="C6329" s="17">
        <v>125.0</v>
      </c>
      <c r="D6329" s="17">
        <v>2.946736844E7</v>
      </c>
      <c r="E6329" s="17">
        <v>7016142.0</v>
      </c>
      <c r="F6329" s="17">
        <v>1.3026616E7</v>
      </c>
      <c r="G6329" s="17">
        <v>2.9038471E7</v>
      </c>
      <c r="H6329" s="17">
        <v>6.0663684E7</v>
      </c>
    </row>
    <row r="6330">
      <c r="A6330" s="7" t="s">
        <v>13361</v>
      </c>
      <c r="B6330" s="17" t="s">
        <v>13362</v>
      </c>
      <c r="C6330" s="17">
        <v>1.0</v>
      </c>
      <c r="D6330" s="17">
        <v>4.5384939E7</v>
      </c>
      <c r="E6330" s="17">
        <v>4.5384939E7</v>
      </c>
      <c r="F6330" s="17">
        <v>4.5384939E7</v>
      </c>
      <c r="G6330" s="17">
        <v>4.5384939E7</v>
      </c>
      <c r="H6330" s="17">
        <v>4.5384939E7</v>
      </c>
    </row>
    <row r="6331">
      <c r="A6331" s="7" t="s">
        <v>13363</v>
      </c>
      <c r="B6331" s="17" t="s">
        <v>13364</v>
      </c>
      <c r="C6331" s="17">
        <v>2.0</v>
      </c>
      <c r="D6331" s="17">
        <v>3.49575885E7</v>
      </c>
      <c r="E6331" s="17">
        <v>1.5361E7</v>
      </c>
      <c r="F6331" s="17">
        <v>1.5361E7</v>
      </c>
      <c r="G6331" s="17">
        <v>5.4554177E7</v>
      </c>
      <c r="H6331" s="17">
        <v>5.4554177E7</v>
      </c>
    </row>
    <row r="6332">
      <c r="A6332" s="7" t="s">
        <v>13365</v>
      </c>
      <c r="B6332" s="17" t="s">
        <v>13366</v>
      </c>
      <c r="C6332" s="17">
        <v>742.0</v>
      </c>
      <c r="D6332" s="17">
        <v>2.360609669E7</v>
      </c>
      <c r="E6332" s="17">
        <v>4501462.0</v>
      </c>
      <c r="F6332" s="17">
        <v>1.0849506E7</v>
      </c>
      <c r="G6332" s="17">
        <v>2.5363226E7</v>
      </c>
      <c r="H6332" s="17">
        <v>5.361092E7</v>
      </c>
    </row>
    <row r="6333">
      <c r="A6333" s="7" t="s">
        <v>13367</v>
      </c>
      <c r="B6333" s="17" t="s">
        <v>13368</v>
      </c>
      <c r="C6333" s="17">
        <v>6623.0</v>
      </c>
      <c r="D6333" s="17">
        <v>1.86075814E7</v>
      </c>
      <c r="E6333" s="17">
        <v>4700046.0</v>
      </c>
      <c r="F6333" s="17">
        <v>8790914.0</v>
      </c>
      <c r="G6333" s="17">
        <v>1.9062163E7</v>
      </c>
      <c r="H6333" s="17">
        <v>4.2442495E7</v>
      </c>
    </row>
    <row r="6334">
      <c r="A6334" s="7" t="s">
        <v>13369</v>
      </c>
      <c r="B6334" s="17" t="s">
        <v>13370</v>
      </c>
      <c r="C6334" s="17">
        <v>1.0</v>
      </c>
      <c r="D6334" s="17">
        <v>2500000.0</v>
      </c>
      <c r="E6334" s="17">
        <v>2500000.0</v>
      </c>
      <c r="F6334" s="17">
        <v>2500000.0</v>
      </c>
      <c r="G6334" s="17">
        <v>2500000.0</v>
      </c>
      <c r="H6334" s="17">
        <v>2500000.0</v>
      </c>
    </row>
    <row r="6335">
      <c r="A6335" s="7" t="s">
        <v>13371</v>
      </c>
      <c r="B6335" s="17" t="s">
        <v>13372</v>
      </c>
      <c r="C6335" s="17">
        <v>11.0</v>
      </c>
      <c r="D6335" s="17">
        <v>3918128.182</v>
      </c>
      <c r="E6335" s="17">
        <v>2351650.0</v>
      </c>
      <c r="F6335" s="17">
        <v>3955281.0</v>
      </c>
      <c r="G6335" s="17">
        <v>4979797.0</v>
      </c>
      <c r="H6335" s="17">
        <v>6166466.0</v>
      </c>
    </row>
    <row r="6336">
      <c r="A6336" s="7" t="s">
        <v>13373</v>
      </c>
      <c r="B6336" s="17" t="s">
        <v>13374</v>
      </c>
      <c r="C6336" s="17">
        <v>3.0</v>
      </c>
      <c r="D6336" s="17">
        <v>2.990674067E7</v>
      </c>
      <c r="E6336" s="17">
        <v>3792561.0</v>
      </c>
      <c r="F6336" s="17">
        <v>9202692.0</v>
      </c>
      <c r="G6336" s="17">
        <v>7.6724969E7</v>
      </c>
      <c r="H6336" s="17">
        <v>7.6724969E7</v>
      </c>
    </row>
    <row r="6337">
      <c r="A6337" s="7" t="s">
        <v>13375</v>
      </c>
      <c r="B6337" s="17" t="s">
        <v>13376</v>
      </c>
      <c r="C6337" s="17">
        <v>2.0</v>
      </c>
      <c r="D6337" s="17">
        <v>1418725.0</v>
      </c>
      <c r="E6337" s="17">
        <v>587000.0</v>
      </c>
      <c r="F6337" s="17">
        <v>587000.0</v>
      </c>
      <c r="G6337" s="17">
        <v>2250450.0</v>
      </c>
      <c r="H6337" s="17">
        <v>2250450.0</v>
      </c>
    </row>
    <row r="6338">
      <c r="A6338" s="7" t="s">
        <v>13378</v>
      </c>
      <c r="B6338" s="17" t="s">
        <v>13380</v>
      </c>
      <c r="C6338" s="17">
        <v>16.0</v>
      </c>
      <c r="D6338" s="17">
        <v>6258423.563</v>
      </c>
      <c r="E6338" s="17">
        <v>2698500.0</v>
      </c>
      <c r="F6338" s="17">
        <v>3152500.0</v>
      </c>
      <c r="G6338" s="17">
        <v>5464196.0</v>
      </c>
      <c r="H6338" s="17">
        <v>1.640649E7</v>
      </c>
    </row>
    <row r="6339">
      <c r="A6339" s="7" t="s">
        <v>13381</v>
      </c>
      <c r="B6339" s="17" t="s">
        <v>13382</v>
      </c>
      <c r="C6339" s="17">
        <v>1.0</v>
      </c>
      <c r="D6339" s="17">
        <v>4290100.0</v>
      </c>
      <c r="E6339" s="17">
        <v>4290100.0</v>
      </c>
      <c r="F6339" s="17">
        <v>4290100.0</v>
      </c>
      <c r="G6339" s="17">
        <v>4290100.0</v>
      </c>
      <c r="H6339" s="17">
        <v>4290100.0</v>
      </c>
    </row>
    <row r="6340">
      <c r="A6340" s="7" t="s">
        <v>13383</v>
      </c>
      <c r="B6340" s="17" t="s">
        <v>13384</v>
      </c>
      <c r="C6340" s="17">
        <v>18.0</v>
      </c>
      <c r="D6340" s="17">
        <v>2.075531911E7</v>
      </c>
      <c r="E6340" s="17">
        <v>3176435.0</v>
      </c>
      <c r="F6340" s="17">
        <v>3695403.0</v>
      </c>
      <c r="G6340" s="17">
        <v>1.3289449E7</v>
      </c>
      <c r="H6340" s="17">
        <v>1.14344385E8</v>
      </c>
    </row>
    <row r="6341">
      <c r="A6341" s="7" t="s">
        <v>13385</v>
      </c>
      <c r="B6341" s="17" t="s">
        <v>13386</v>
      </c>
      <c r="C6341" s="17">
        <v>7.0</v>
      </c>
      <c r="D6341" s="17">
        <v>1.439679043E7</v>
      </c>
      <c r="E6341" s="17">
        <v>4050000.0</v>
      </c>
      <c r="F6341" s="17">
        <v>7798435.0</v>
      </c>
      <c r="G6341" s="17">
        <v>3.4765135E7</v>
      </c>
      <c r="H6341" s="17">
        <v>3.866661E7</v>
      </c>
    </row>
    <row r="6342">
      <c r="A6342" s="7" t="s">
        <v>13387</v>
      </c>
      <c r="B6342" s="17" t="s">
        <v>13388</v>
      </c>
      <c r="C6342" s="17">
        <v>2.0</v>
      </c>
      <c r="D6342" s="17">
        <v>2736552.0</v>
      </c>
      <c r="E6342" s="17">
        <v>2435604.0</v>
      </c>
      <c r="F6342" s="17">
        <v>2435604.0</v>
      </c>
      <c r="G6342" s="17">
        <v>3037500.0</v>
      </c>
      <c r="H6342" s="17">
        <v>3037500.0</v>
      </c>
    </row>
    <row r="6343">
      <c r="A6343" s="7" t="s">
        <v>13389</v>
      </c>
      <c r="B6343" s="17" t="s">
        <v>13390</v>
      </c>
      <c r="C6343" s="17">
        <v>7.0</v>
      </c>
      <c r="D6343" s="17">
        <v>1.105340171E7</v>
      </c>
      <c r="E6343" s="17">
        <v>2141010.0</v>
      </c>
      <c r="F6343" s="17">
        <v>3963674.0</v>
      </c>
      <c r="G6343" s="17">
        <v>1.5058029E7</v>
      </c>
      <c r="H6343" s="17">
        <v>3.950387E7</v>
      </c>
    </row>
    <row r="6344">
      <c r="A6344" s="7" t="s">
        <v>13391</v>
      </c>
      <c r="B6344" s="17" t="s">
        <v>13392</v>
      </c>
      <c r="C6344" s="17">
        <v>1.0</v>
      </c>
      <c r="D6344" s="17">
        <v>8217700.0</v>
      </c>
      <c r="E6344" s="17">
        <v>8217700.0</v>
      </c>
      <c r="F6344" s="17">
        <v>8217700.0</v>
      </c>
      <c r="G6344" s="17">
        <v>8217700.0</v>
      </c>
      <c r="H6344" s="17">
        <v>8217700.0</v>
      </c>
    </row>
    <row r="6345">
      <c r="A6345" s="7" t="s">
        <v>13393</v>
      </c>
      <c r="B6345" s="17" t="s">
        <v>13394</v>
      </c>
      <c r="C6345" s="17">
        <v>2.0</v>
      </c>
      <c r="D6345" s="17">
        <v>2.163385E7</v>
      </c>
      <c r="E6345" s="17">
        <v>1.00251E7</v>
      </c>
      <c r="F6345" s="17">
        <v>1.00251E7</v>
      </c>
      <c r="G6345" s="17">
        <v>3.32426E7</v>
      </c>
      <c r="H6345" s="17">
        <v>3.32426E7</v>
      </c>
    </row>
    <row r="6346">
      <c r="A6346" s="7" t="s">
        <v>13395</v>
      </c>
      <c r="B6346" s="17" t="s">
        <v>13396</v>
      </c>
      <c r="C6346" s="17">
        <v>30.0</v>
      </c>
      <c r="D6346" s="17">
        <v>7861502.733</v>
      </c>
      <c r="E6346" s="17">
        <v>3854513.0</v>
      </c>
      <c r="F6346" s="17">
        <v>6727329.0</v>
      </c>
      <c r="G6346" s="17">
        <v>8215009.0</v>
      </c>
      <c r="H6346" s="17">
        <v>1.1631483E7</v>
      </c>
    </row>
    <row r="6347">
      <c r="A6347" s="7" t="s">
        <v>13397</v>
      </c>
      <c r="B6347" s="17" t="s">
        <v>13398</v>
      </c>
      <c r="C6347" s="17">
        <v>8.0</v>
      </c>
      <c r="D6347" s="17">
        <v>1.450326963E7</v>
      </c>
      <c r="E6347" s="17">
        <v>6201000.0</v>
      </c>
      <c r="F6347" s="17">
        <v>1.4151756E7</v>
      </c>
      <c r="G6347" s="17">
        <v>1.8893619E7</v>
      </c>
      <c r="H6347" s="17">
        <v>2.1624518E7</v>
      </c>
    </row>
    <row r="6348">
      <c r="A6348" s="7" t="s">
        <v>13401</v>
      </c>
      <c r="B6348" s="17" t="s">
        <v>13402</v>
      </c>
      <c r="C6348" s="17">
        <v>24.0</v>
      </c>
      <c r="D6348" s="17">
        <v>9.079552125E7</v>
      </c>
      <c r="E6348" s="17">
        <v>1.00251E7</v>
      </c>
      <c r="F6348" s="17">
        <v>1.8786072E7</v>
      </c>
      <c r="G6348" s="17">
        <v>3.8160432E7</v>
      </c>
      <c r="H6348" s="17">
        <v>1.13169597E8</v>
      </c>
    </row>
    <row r="6349">
      <c r="A6349" s="7" t="s">
        <v>13403</v>
      </c>
      <c r="B6349" s="17" t="s">
        <v>13404</v>
      </c>
      <c r="C6349" s="17">
        <v>7.0</v>
      </c>
      <c r="D6349" s="17">
        <v>4027357.0</v>
      </c>
      <c r="E6349" s="17">
        <v>1302500.0</v>
      </c>
      <c r="F6349" s="17">
        <v>3520469.0</v>
      </c>
      <c r="G6349" s="17">
        <v>5713931.0</v>
      </c>
      <c r="H6349" s="17">
        <v>8411543.0</v>
      </c>
    </row>
    <row r="6350">
      <c r="A6350" s="7" t="s">
        <v>13405</v>
      </c>
      <c r="B6350" s="17" t="s">
        <v>13406</v>
      </c>
      <c r="C6350" s="17">
        <v>1.0</v>
      </c>
      <c r="D6350" s="17">
        <v>6663980.0</v>
      </c>
      <c r="E6350" s="17">
        <v>6663980.0</v>
      </c>
      <c r="F6350" s="17">
        <v>6663980.0</v>
      </c>
      <c r="G6350" s="17">
        <v>6663980.0</v>
      </c>
      <c r="H6350" s="17">
        <v>6663980.0</v>
      </c>
    </row>
    <row r="6351">
      <c r="A6351" s="7" t="s">
        <v>13407</v>
      </c>
      <c r="B6351" s="17" t="s">
        <v>13408</v>
      </c>
      <c r="C6351" s="17">
        <v>23.0</v>
      </c>
      <c r="D6351" s="17">
        <v>1.163333748E7</v>
      </c>
      <c r="E6351" s="17">
        <v>3544000.0</v>
      </c>
      <c r="F6351" s="17">
        <v>6911300.0</v>
      </c>
      <c r="G6351" s="17">
        <v>1.4129136E7</v>
      </c>
      <c r="H6351" s="17">
        <v>2.3227972E7</v>
      </c>
    </row>
    <row r="6352">
      <c r="A6352" s="7" t="s">
        <v>13409</v>
      </c>
      <c r="B6352" s="17" t="s">
        <v>13410</v>
      </c>
      <c r="C6352" s="17">
        <v>2.0</v>
      </c>
      <c r="D6352" s="17">
        <v>3467480.0</v>
      </c>
      <c r="E6352" s="17">
        <v>3464980.0</v>
      </c>
      <c r="F6352" s="17">
        <v>3464980.0</v>
      </c>
      <c r="G6352" s="17">
        <v>3469980.0</v>
      </c>
      <c r="H6352" s="17">
        <v>3469980.0</v>
      </c>
    </row>
    <row r="6353">
      <c r="A6353" s="7" t="s">
        <v>13411</v>
      </c>
      <c r="B6353" s="17" t="s">
        <v>13412</v>
      </c>
      <c r="C6353" s="17">
        <v>1.0</v>
      </c>
      <c r="D6353" s="17">
        <v>4136192.0</v>
      </c>
      <c r="E6353" s="17">
        <v>4136192.0</v>
      </c>
      <c r="F6353" s="17">
        <v>4136192.0</v>
      </c>
      <c r="G6353" s="17">
        <v>4136192.0</v>
      </c>
      <c r="H6353" s="17">
        <v>4136192.0</v>
      </c>
    </row>
    <row r="6354">
      <c r="A6354" s="7" t="s">
        <v>13413</v>
      </c>
      <c r="B6354" s="17" t="s">
        <v>13414</v>
      </c>
      <c r="C6354" s="17">
        <v>1.0</v>
      </c>
      <c r="D6354" s="17">
        <v>3542500.0</v>
      </c>
      <c r="E6354" s="17">
        <v>3542500.0</v>
      </c>
      <c r="F6354" s="17">
        <v>3542500.0</v>
      </c>
      <c r="G6354" s="17">
        <v>3542500.0</v>
      </c>
      <c r="H6354" s="17">
        <v>3542500.0</v>
      </c>
    </row>
    <row r="6355">
      <c r="A6355" s="7" t="s">
        <v>13417</v>
      </c>
      <c r="B6355" s="17" t="s">
        <v>13418</v>
      </c>
      <c r="C6355" s="17">
        <v>7.0</v>
      </c>
      <c r="D6355" s="17">
        <v>1.361118514E7</v>
      </c>
      <c r="E6355" s="17">
        <v>4661530.0</v>
      </c>
      <c r="F6355" s="17">
        <v>1.688878E7</v>
      </c>
      <c r="G6355" s="17">
        <v>2.2159636E7</v>
      </c>
      <c r="H6355" s="17">
        <v>2.3345478E7</v>
      </c>
    </row>
    <row r="6356">
      <c r="A6356" s="7" t="s">
        <v>13419</v>
      </c>
      <c r="B6356" s="17" t="s">
        <v>13420</v>
      </c>
      <c r="C6356" s="17">
        <v>5.0</v>
      </c>
      <c r="D6356" s="17">
        <v>7487360.4</v>
      </c>
      <c r="E6356" s="17">
        <v>1467267.0</v>
      </c>
      <c r="F6356" s="17">
        <v>2023234.0</v>
      </c>
      <c r="G6356" s="17">
        <v>2183000.0</v>
      </c>
      <c r="H6356" s="17">
        <v>3.0763575E7</v>
      </c>
    </row>
    <row r="6357">
      <c r="A6357" s="7" t="s">
        <v>13421</v>
      </c>
      <c r="B6357" s="17" t="s">
        <v>13422</v>
      </c>
      <c r="C6357" s="17">
        <v>39.0</v>
      </c>
      <c r="D6357" s="17">
        <v>5436185.923</v>
      </c>
      <c r="E6357" s="17">
        <v>2324430.0</v>
      </c>
      <c r="F6357" s="17">
        <v>3075250.0</v>
      </c>
      <c r="G6357" s="17">
        <v>5293299.0</v>
      </c>
      <c r="H6357" s="17">
        <v>1.9134729E7</v>
      </c>
    </row>
    <row r="6358">
      <c r="A6358" s="7" t="s">
        <v>13423</v>
      </c>
      <c r="B6358" s="17" t="s">
        <v>13424</v>
      </c>
      <c r="C6358" s="17">
        <v>456.0</v>
      </c>
      <c r="D6358" s="17">
        <v>7719463.274</v>
      </c>
      <c r="E6358" s="17">
        <v>2397282.0</v>
      </c>
      <c r="F6358" s="17">
        <v>3446790.0</v>
      </c>
      <c r="G6358" s="17">
        <v>5461000.0</v>
      </c>
      <c r="H6358" s="17">
        <v>8123499.0</v>
      </c>
    </row>
    <row r="6359">
      <c r="A6359" s="7" t="s">
        <v>13425</v>
      </c>
      <c r="B6359" s="17" t="s">
        <v>13426</v>
      </c>
      <c r="C6359" s="17">
        <v>35.0</v>
      </c>
      <c r="D6359" s="17">
        <v>1.251428331E7</v>
      </c>
      <c r="E6359" s="17">
        <v>4696724.0</v>
      </c>
      <c r="F6359" s="17">
        <v>6193438.0</v>
      </c>
      <c r="G6359" s="17">
        <v>1.2255925E7</v>
      </c>
      <c r="H6359" s="17">
        <v>2.9309425E7</v>
      </c>
    </row>
    <row r="6360">
      <c r="A6360" s="7" t="s">
        <v>13427</v>
      </c>
      <c r="B6360" s="17" t="s">
        <v>13428</v>
      </c>
      <c r="C6360" s="17">
        <v>1.0</v>
      </c>
      <c r="D6360" s="17">
        <v>4251806.0</v>
      </c>
      <c r="E6360" s="17">
        <v>4251806.0</v>
      </c>
      <c r="F6360" s="17">
        <v>4251806.0</v>
      </c>
      <c r="G6360" s="17">
        <v>4251806.0</v>
      </c>
      <c r="H6360" s="17">
        <v>4251806.0</v>
      </c>
    </row>
    <row r="6361">
      <c r="A6361" s="7" t="s">
        <v>13429</v>
      </c>
      <c r="B6361" s="17" t="s">
        <v>13430</v>
      </c>
      <c r="C6361" s="17">
        <v>1.0</v>
      </c>
      <c r="D6361" s="17">
        <v>9270300.0</v>
      </c>
      <c r="E6361" s="17">
        <v>9270300.0</v>
      </c>
      <c r="F6361" s="17">
        <v>9270300.0</v>
      </c>
      <c r="G6361" s="17">
        <v>9270300.0</v>
      </c>
      <c r="H6361" s="17">
        <v>9270300.0</v>
      </c>
    </row>
    <row r="6362">
      <c r="A6362" s="7" t="s">
        <v>13432</v>
      </c>
      <c r="B6362" s="17" t="s">
        <v>13433</v>
      </c>
      <c r="C6362" s="17">
        <v>12.0</v>
      </c>
      <c r="D6362" s="17">
        <v>2.305200183E7</v>
      </c>
      <c r="E6362" s="17">
        <v>3991545.0</v>
      </c>
      <c r="F6362" s="17">
        <v>2.3248672E7</v>
      </c>
      <c r="G6362" s="17">
        <v>3.8181995E7</v>
      </c>
      <c r="H6362" s="17">
        <v>4.2170244E7</v>
      </c>
    </row>
    <row r="6363">
      <c r="A6363" s="7" t="s">
        <v>13434</v>
      </c>
      <c r="B6363" s="17" t="s">
        <v>13435</v>
      </c>
      <c r="C6363" s="17">
        <v>3.0</v>
      </c>
      <c r="D6363" s="17">
        <v>7660763.0</v>
      </c>
      <c r="E6363" s="17">
        <v>3673622.0</v>
      </c>
      <c r="F6363" s="17">
        <v>7811378.0</v>
      </c>
      <c r="G6363" s="17">
        <v>1.1497289E7</v>
      </c>
      <c r="H6363" s="17">
        <v>1.1497289E7</v>
      </c>
    </row>
    <row r="6364">
      <c r="A6364" s="7" t="s">
        <v>13436</v>
      </c>
      <c r="B6364" s="17" t="s">
        <v>13437</v>
      </c>
      <c r="C6364" s="17">
        <v>28.0</v>
      </c>
      <c r="D6364" s="17">
        <v>1.118631054E7</v>
      </c>
      <c r="E6364" s="17">
        <v>4059033.0</v>
      </c>
      <c r="F6364" s="17">
        <v>9263834.0</v>
      </c>
      <c r="G6364" s="17">
        <v>1.5718902E7</v>
      </c>
      <c r="H6364" s="17">
        <v>2.6252934E7</v>
      </c>
    </row>
    <row r="6365">
      <c r="A6365" s="7" t="s">
        <v>13438</v>
      </c>
      <c r="B6365" s="17" t="s">
        <v>13439</v>
      </c>
      <c r="C6365" s="17">
        <v>3.0</v>
      </c>
      <c r="D6365" s="17">
        <v>1.0106751E7</v>
      </c>
      <c r="E6365" s="17">
        <v>6442408.0</v>
      </c>
      <c r="F6365" s="17">
        <v>7306145.0</v>
      </c>
      <c r="G6365" s="17">
        <v>1.65717E7</v>
      </c>
      <c r="H6365" s="17">
        <v>1.65717E7</v>
      </c>
    </row>
    <row r="6366">
      <c r="A6366" s="7" t="s">
        <v>13440</v>
      </c>
      <c r="B6366" s="17" t="s">
        <v>13441</v>
      </c>
      <c r="C6366" s="17">
        <v>1.0</v>
      </c>
      <c r="D6366" s="17">
        <v>3720000.0</v>
      </c>
      <c r="E6366" s="17">
        <v>3720000.0</v>
      </c>
      <c r="F6366" s="17">
        <v>3720000.0</v>
      </c>
      <c r="G6366" s="17">
        <v>3720000.0</v>
      </c>
      <c r="H6366" s="17">
        <v>3720000.0</v>
      </c>
    </row>
    <row r="6367">
      <c r="A6367" s="7" t="s">
        <v>13442</v>
      </c>
      <c r="B6367" s="17" t="s">
        <v>13443</v>
      </c>
      <c r="C6367" s="17">
        <v>3.0</v>
      </c>
      <c r="D6367" s="17">
        <v>2.563926067E7</v>
      </c>
      <c r="E6367" s="17">
        <v>5463176.0</v>
      </c>
      <c r="F6367" s="17">
        <v>1.4530557E7</v>
      </c>
      <c r="G6367" s="17">
        <v>5.6924049E7</v>
      </c>
      <c r="H6367" s="17">
        <v>5.6924049E7</v>
      </c>
    </row>
    <row r="6368">
      <c r="A6368" s="7" t="s">
        <v>13444</v>
      </c>
      <c r="B6368" s="17" t="s">
        <v>13445</v>
      </c>
      <c r="C6368" s="17">
        <v>87.0</v>
      </c>
      <c r="D6368" s="17">
        <v>6578722.034</v>
      </c>
      <c r="E6368" s="17">
        <v>3769856.0</v>
      </c>
      <c r="F6368" s="17">
        <v>4186421.0</v>
      </c>
      <c r="G6368" s="17">
        <v>4839567.0</v>
      </c>
      <c r="H6368" s="17">
        <v>7641621.0</v>
      </c>
    </row>
    <row r="6369">
      <c r="A6369" s="7" t="s">
        <v>13446</v>
      </c>
      <c r="B6369" s="17" t="s">
        <v>13447</v>
      </c>
      <c r="C6369" s="17">
        <v>2.0</v>
      </c>
      <c r="D6369" s="17">
        <v>4601922.0</v>
      </c>
      <c r="E6369" s="17">
        <v>3587287.0</v>
      </c>
      <c r="F6369" s="17">
        <v>3587287.0</v>
      </c>
      <c r="G6369" s="17">
        <v>5616557.0</v>
      </c>
      <c r="H6369" s="17">
        <v>5616557.0</v>
      </c>
    </row>
    <row r="6370">
      <c r="A6370" s="7" t="s">
        <v>13448</v>
      </c>
      <c r="B6370" s="17" t="s">
        <v>13449</v>
      </c>
      <c r="C6370" s="17">
        <v>1.0</v>
      </c>
      <c r="D6370" s="17">
        <v>5.5386972E7</v>
      </c>
      <c r="E6370" s="17">
        <v>5.5386972E7</v>
      </c>
      <c r="F6370" s="17">
        <v>5.5386972E7</v>
      </c>
      <c r="G6370" s="17">
        <v>5.5386972E7</v>
      </c>
      <c r="H6370" s="17">
        <v>5.5386972E7</v>
      </c>
    </row>
    <row r="6371">
      <c r="A6371" s="7" t="s">
        <v>13450</v>
      </c>
      <c r="B6371" s="17" t="s">
        <v>13451</v>
      </c>
      <c r="C6371" s="17">
        <v>85.0</v>
      </c>
      <c r="D6371" s="17">
        <v>1.55379258E7</v>
      </c>
      <c r="E6371" s="17">
        <v>3772500.0</v>
      </c>
      <c r="F6371" s="17">
        <v>6090726.0</v>
      </c>
      <c r="G6371" s="17">
        <v>1.292335E7</v>
      </c>
      <c r="H6371" s="17">
        <v>3.5575905E7</v>
      </c>
    </row>
    <row r="6372">
      <c r="A6372" s="7" t="s">
        <v>13452</v>
      </c>
      <c r="B6372" s="17" t="s">
        <v>13453</v>
      </c>
      <c r="C6372" s="17">
        <v>1047.0</v>
      </c>
      <c r="D6372" s="17">
        <v>1.068872508E7</v>
      </c>
      <c r="E6372" s="17">
        <v>3841249.0</v>
      </c>
      <c r="F6372" s="17">
        <v>5339700.0</v>
      </c>
      <c r="G6372" s="17">
        <v>7986586.0</v>
      </c>
      <c r="H6372" s="17">
        <v>1.5483354E7</v>
      </c>
    </row>
    <row r="6373">
      <c r="A6373" s="7" t="s">
        <v>13454</v>
      </c>
      <c r="B6373" s="17" t="s">
        <v>13455</v>
      </c>
      <c r="C6373" s="17">
        <v>32.0</v>
      </c>
      <c r="D6373" s="17">
        <v>4507037.219</v>
      </c>
      <c r="E6373" s="17">
        <v>3868543.0</v>
      </c>
      <c r="F6373" s="17">
        <v>4251118.0</v>
      </c>
      <c r="G6373" s="17">
        <v>4351078.0</v>
      </c>
      <c r="H6373" s="17">
        <v>4895612.0</v>
      </c>
    </row>
    <row r="6374">
      <c r="A6374" s="7" t="s">
        <v>13456</v>
      </c>
      <c r="B6374" s="17" t="s">
        <v>13457</v>
      </c>
      <c r="C6374" s="17">
        <v>125.0</v>
      </c>
      <c r="D6374" s="17">
        <v>7298312.704</v>
      </c>
      <c r="E6374" s="17">
        <v>3881954.0</v>
      </c>
      <c r="F6374" s="17">
        <v>4132773.0</v>
      </c>
      <c r="G6374" s="17">
        <v>4459573.0</v>
      </c>
      <c r="H6374" s="17">
        <v>6039906.0</v>
      </c>
    </row>
    <row r="6375">
      <c r="A6375" s="7" t="s">
        <v>13458</v>
      </c>
      <c r="B6375" s="17" t="s">
        <v>13459</v>
      </c>
      <c r="C6375" s="17">
        <v>3.0</v>
      </c>
      <c r="D6375" s="17">
        <v>2.363669833E7</v>
      </c>
      <c r="E6375" s="17">
        <v>3291885.0</v>
      </c>
      <c r="F6375" s="17">
        <v>5226887.0</v>
      </c>
      <c r="G6375" s="17">
        <v>6.2391323E7</v>
      </c>
      <c r="H6375" s="17">
        <v>6.2391323E7</v>
      </c>
    </row>
    <row r="6376">
      <c r="A6376" s="7" t="s">
        <v>13460</v>
      </c>
      <c r="B6376" s="17" t="s">
        <v>13461</v>
      </c>
      <c r="C6376" s="17">
        <v>4.0</v>
      </c>
      <c r="D6376" s="17">
        <v>3035583.0</v>
      </c>
      <c r="E6376" s="17">
        <v>1571710.0</v>
      </c>
      <c r="F6376" s="17">
        <v>2009682.0</v>
      </c>
      <c r="G6376" s="17">
        <v>4125775.0</v>
      </c>
      <c r="H6376" s="17">
        <v>4435165.0</v>
      </c>
    </row>
    <row r="6377">
      <c r="A6377" s="7" t="s">
        <v>13462</v>
      </c>
      <c r="B6377" s="17" t="s">
        <v>13463</v>
      </c>
      <c r="C6377" s="17">
        <v>1.0</v>
      </c>
      <c r="D6377" s="17">
        <v>1.0764063E7</v>
      </c>
      <c r="E6377" s="17">
        <v>1.0764063E7</v>
      </c>
      <c r="F6377" s="17">
        <v>1.0764063E7</v>
      </c>
      <c r="G6377" s="17">
        <v>1.0764063E7</v>
      </c>
      <c r="H6377" s="17">
        <v>1.0764063E7</v>
      </c>
    </row>
    <row r="6378">
      <c r="A6378" s="7" t="s">
        <v>13464</v>
      </c>
      <c r="B6378" s="17" t="s">
        <v>13465</v>
      </c>
      <c r="C6378" s="17">
        <v>1.0</v>
      </c>
      <c r="D6378" s="17">
        <v>1.5199795E7</v>
      </c>
      <c r="E6378" s="17">
        <v>1.5199795E7</v>
      </c>
      <c r="F6378" s="17">
        <v>1.5199795E7</v>
      </c>
      <c r="G6378" s="17">
        <v>1.5199795E7</v>
      </c>
      <c r="H6378" s="17">
        <v>1.5199795E7</v>
      </c>
    </row>
    <row r="6379">
      <c r="A6379" s="7" t="s">
        <v>13466</v>
      </c>
      <c r="B6379" s="17" t="s">
        <v>13467</v>
      </c>
      <c r="C6379" s="17">
        <v>9.0</v>
      </c>
      <c r="D6379" s="17">
        <v>1.639896422E7</v>
      </c>
      <c r="E6379" s="17">
        <v>1.3277383E7</v>
      </c>
      <c r="F6379" s="17">
        <v>1.726718E7</v>
      </c>
      <c r="G6379" s="17">
        <v>1.9349569E7</v>
      </c>
      <c r="H6379" s="17">
        <v>2.7928797E7</v>
      </c>
    </row>
    <row r="6380">
      <c r="A6380" s="7" t="s">
        <v>13468</v>
      </c>
      <c r="B6380" s="17" t="s">
        <v>13469</v>
      </c>
      <c r="C6380" s="17">
        <v>1.0</v>
      </c>
      <c r="D6380" s="17">
        <v>5165377.0</v>
      </c>
      <c r="E6380" s="17">
        <v>5165377.0</v>
      </c>
      <c r="F6380" s="17">
        <v>5165377.0</v>
      </c>
      <c r="G6380" s="17">
        <v>5165377.0</v>
      </c>
      <c r="H6380" s="17">
        <v>5165377.0</v>
      </c>
    </row>
    <row r="6381">
      <c r="A6381" s="7" t="s">
        <v>13470</v>
      </c>
      <c r="B6381" s="17" t="s">
        <v>13471</v>
      </c>
      <c r="C6381" s="17">
        <v>12.0</v>
      </c>
      <c r="D6381" s="17">
        <v>1.325489275E7</v>
      </c>
      <c r="E6381" s="17">
        <v>4899400.0</v>
      </c>
      <c r="F6381" s="17">
        <v>5321507.0</v>
      </c>
      <c r="G6381" s="17">
        <v>9711709.0</v>
      </c>
      <c r="H6381" s="17">
        <v>2.4473269E7</v>
      </c>
    </row>
    <row r="6382">
      <c r="A6382" s="7" t="s">
        <v>13472</v>
      </c>
      <c r="B6382" s="17" t="s">
        <v>13473</v>
      </c>
      <c r="C6382" s="17">
        <v>4.0</v>
      </c>
      <c r="D6382" s="17">
        <v>5828580.0</v>
      </c>
      <c r="E6382" s="17">
        <v>5059421.0</v>
      </c>
      <c r="F6382" s="17">
        <v>5538199.0</v>
      </c>
      <c r="G6382" s="17">
        <v>6306659.0</v>
      </c>
      <c r="H6382" s="17">
        <v>6410041.0</v>
      </c>
    </row>
    <row r="6383">
      <c r="A6383" s="7" t="s">
        <v>13475</v>
      </c>
      <c r="B6383" s="17" t="s">
        <v>13477</v>
      </c>
      <c r="C6383" s="17">
        <v>18190.0</v>
      </c>
      <c r="D6383" s="17">
        <v>8571429.325</v>
      </c>
      <c r="E6383" s="17">
        <v>3524000.0</v>
      </c>
      <c r="F6383" s="17">
        <v>5188994.0</v>
      </c>
      <c r="G6383" s="17">
        <v>8790300.0</v>
      </c>
      <c r="H6383" s="17">
        <v>1.4308329E7</v>
      </c>
    </row>
    <row r="6384">
      <c r="A6384" s="7" t="s">
        <v>13478</v>
      </c>
      <c r="B6384" s="17" t="s">
        <v>13479</v>
      </c>
      <c r="C6384" s="17">
        <v>10203.0</v>
      </c>
      <c r="D6384" s="17">
        <v>9667996.032</v>
      </c>
      <c r="E6384" s="17">
        <v>3909723.0</v>
      </c>
      <c r="F6384" s="17">
        <v>5800503.0</v>
      </c>
      <c r="G6384" s="17">
        <v>9924598.0</v>
      </c>
      <c r="H6384" s="17">
        <v>1.67995E7</v>
      </c>
    </row>
    <row r="6385">
      <c r="A6385" s="7" t="s">
        <v>13480</v>
      </c>
      <c r="B6385" s="17" t="s">
        <v>13481</v>
      </c>
      <c r="C6385" s="17">
        <v>5244.0</v>
      </c>
      <c r="D6385" s="17">
        <v>1.003506996E7</v>
      </c>
      <c r="E6385" s="17">
        <v>3667444.0</v>
      </c>
      <c r="F6385" s="17">
        <v>5512272.0</v>
      </c>
      <c r="G6385" s="17">
        <v>9215153.0</v>
      </c>
      <c r="H6385" s="17">
        <v>1.8580502E7</v>
      </c>
    </row>
    <row r="6386">
      <c r="A6386" s="7" t="s">
        <v>13482</v>
      </c>
      <c r="B6386" s="17" t="s">
        <v>13484</v>
      </c>
      <c r="C6386" s="17">
        <v>39.0</v>
      </c>
      <c r="D6386" s="17">
        <v>9048523.846</v>
      </c>
      <c r="E6386" s="17">
        <v>2723400.0</v>
      </c>
      <c r="F6386" s="17">
        <v>4498086.0</v>
      </c>
      <c r="G6386" s="17">
        <v>9562053.0</v>
      </c>
      <c r="H6386" s="17">
        <v>2.13178E7</v>
      </c>
    </row>
    <row r="6387">
      <c r="A6387" s="7" t="s">
        <v>13486</v>
      </c>
      <c r="B6387" s="17" t="s">
        <v>13487</v>
      </c>
      <c r="C6387" s="17">
        <v>3230.0</v>
      </c>
      <c r="D6387" s="17">
        <v>6292369.541</v>
      </c>
      <c r="E6387" s="17">
        <v>2968940.0</v>
      </c>
      <c r="F6387" s="17">
        <v>4311050.0</v>
      </c>
      <c r="G6387" s="17">
        <v>6573131.0</v>
      </c>
      <c r="H6387" s="17">
        <v>1.1170525E7</v>
      </c>
    </row>
    <row r="6388">
      <c r="A6388" s="7" t="s">
        <v>13488</v>
      </c>
      <c r="B6388" s="17" t="s">
        <v>13489</v>
      </c>
      <c r="C6388" s="17">
        <v>63265.0</v>
      </c>
      <c r="D6388" s="17">
        <v>9658880.881</v>
      </c>
      <c r="E6388" s="17">
        <v>3684834.0</v>
      </c>
      <c r="F6388" s="17">
        <v>5384140.0</v>
      </c>
      <c r="G6388" s="17">
        <v>8908034.0</v>
      </c>
      <c r="H6388" s="17">
        <v>1.6679717E7</v>
      </c>
    </row>
    <row r="6389">
      <c r="A6389" s="7" t="s">
        <v>13490</v>
      </c>
      <c r="B6389" s="17" t="s">
        <v>13491</v>
      </c>
      <c r="C6389" s="17">
        <v>2776.0</v>
      </c>
      <c r="D6389" s="17">
        <v>2.798919668E7</v>
      </c>
      <c r="E6389" s="17">
        <v>9712850.0</v>
      </c>
      <c r="F6389" s="17">
        <v>1.3289892E7</v>
      </c>
      <c r="G6389" s="17">
        <v>3.5433632E7</v>
      </c>
      <c r="H6389" s="17">
        <v>6.8594149E7</v>
      </c>
    </row>
    <row r="6390">
      <c r="A6390" s="7" t="s">
        <v>13492</v>
      </c>
      <c r="B6390" s="17" t="s">
        <v>13493</v>
      </c>
      <c r="C6390" s="17">
        <v>428.0</v>
      </c>
      <c r="D6390" s="17">
        <v>9690964.825</v>
      </c>
      <c r="E6390" s="17">
        <v>3014495.0</v>
      </c>
      <c r="F6390" s="17">
        <v>5085155.0</v>
      </c>
      <c r="G6390" s="17">
        <v>8701150.0</v>
      </c>
      <c r="H6390" s="17">
        <v>1.7546522E7</v>
      </c>
    </row>
    <row r="6391">
      <c r="A6391" s="7" t="s">
        <v>13494</v>
      </c>
      <c r="B6391" s="17" t="s">
        <v>13495</v>
      </c>
      <c r="C6391" s="17">
        <v>5195.0</v>
      </c>
      <c r="D6391" s="17">
        <v>1.346900724E7</v>
      </c>
      <c r="E6391" s="17">
        <v>3644774.0</v>
      </c>
      <c r="F6391" s="17">
        <v>5402900.0</v>
      </c>
      <c r="G6391" s="17">
        <v>1.0600972E7</v>
      </c>
      <c r="H6391" s="17">
        <v>2.9546096E7</v>
      </c>
    </row>
    <row r="6392">
      <c r="A6392" s="7" t="s">
        <v>13496</v>
      </c>
      <c r="B6392" s="17" t="s">
        <v>13497</v>
      </c>
      <c r="C6392" s="17">
        <v>2.0</v>
      </c>
      <c r="D6392" s="17">
        <v>3577480.0</v>
      </c>
      <c r="E6392" s="17">
        <v>3056000.0</v>
      </c>
      <c r="F6392" s="17">
        <v>3056000.0</v>
      </c>
      <c r="G6392" s="17">
        <v>4098960.0</v>
      </c>
      <c r="H6392" s="17">
        <v>4098960.0</v>
      </c>
    </row>
    <row r="6393">
      <c r="A6393" s="7" t="s">
        <v>13498</v>
      </c>
      <c r="B6393" s="17" t="s">
        <v>13499</v>
      </c>
      <c r="C6393" s="17">
        <v>46961.0</v>
      </c>
      <c r="D6393" s="17">
        <v>1.067840768E7</v>
      </c>
      <c r="E6393" s="17">
        <v>3760000.0</v>
      </c>
      <c r="F6393" s="17">
        <v>5860439.0</v>
      </c>
      <c r="G6393" s="17">
        <v>1.029468E7</v>
      </c>
      <c r="H6393" s="17">
        <v>2.0279482E7</v>
      </c>
    </row>
    <row r="6394">
      <c r="A6394" s="7" t="s">
        <v>13500</v>
      </c>
      <c r="B6394" s="17" t="s">
        <v>13501</v>
      </c>
      <c r="C6394" s="17">
        <v>20.0</v>
      </c>
      <c r="D6394" s="17">
        <v>5393078.3</v>
      </c>
      <c r="E6394" s="17">
        <v>3512767.0</v>
      </c>
      <c r="F6394" s="17">
        <v>4746824.0</v>
      </c>
      <c r="G6394" s="17">
        <v>5172132.0</v>
      </c>
      <c r="H6394" s="17">
        <v>7023424.0</v>
      </c>
    </row>
    <row r="6395">
      <c r="A6395" s="7" t="s">
        <v>13502</v>
      </c>
      <c r="B6395" s="17" t="s">
        <v>13503</v>
      </c>
      <c r="C6395" s="17">
        <v>148.0</v>
      </c>
      <c r="D6395" s="17">
        <v>9968989.953</v>
      </c>
      <c r="E6395" s="17">
        <v>3574000.0</v>
      </c>
      <c r="F6395" s="17">
        <v>5307900.0</v>
      </c>
      <c r="G6395" s="17">
        <v>8235944.0</v>
      </c>
      <c r="H6395" s="17">
        <v>1.4347406E7</v>
      </c>
    </row>
    <row r="6396">
      <c r="A6396" s="7" t="s">
        <v>13504</v>
      </c>
      <c r="B6396" s="17" t="s">
        <v>13505</v>
      </c>
      <c r="C6396" s="17">
        <v>668.0</v>
      </c>
      <c r="D6396" s="17">
        <v>6639858.54</v>
      </c>
      <c r="E6396" s="17">
        <v>2911579.0</v>
      </c>
      <c r="F6396" s="17">
        <v>4347600.0</v>
      </c>
      <c r="G6396" s="17">
        <v>7015523.0</v>
      </c>
      <c r="H6396" s="17">
        <v>1.1842372E7</v>
      </c>
    </row>
    <row r="6397">
      <c r="A6397" s="7" t="s">
        <v>13506</v>
      </c>
      <c r="B6397" s="17" t="s">
        <v>13507</v>
      </c>
      <c r="C6397" s="17">
        <v>1.0</v>
      </c>
      <c r="D6397" s="17">
        <v>4090379.0</v>
      </c>
      <c r="E6397" s="17">
        <v>4090379.0</v>
      </c>
      <c r="F6397" s="17">
        <v>4090379.0</v>
      </c>
      <c r="G6397" s="17">
        <v>4090379.0</v>
      </c>
      <c r="H6397" s="17">
        <v>4090379.0</v>
      </c>
    </row>
    <row r="6398">
      <c r="A6398" s="7" t="s">
        <v>13508</v>
      </c>
      <c r="B6398" s="17" t="s">
        <v>13509</v>
      </c>
      <c r="C6398" s="17">
        <v>24.0</v>
      </c>
      <c r="D6398" s="17">
        <v>1.766087333E7</v>
      </c>
      <c r="E6398" s="17">
        <v>1832100.0</v>
      </c>
      <c r="F6398" s="17">
        <v>3850366.0</v>
      </c>
      <c r="G6398" s="17">
        <v>1.7001952E7</v>
      </c>
      <c r="H6398" s="17">
        <v>6.22121E7</v>
      </c>
    </row>
    <row r="6399">
      <c r="A6399" s="7" t="s">
        <v>13510</v>
      </c>
      <c r="B6399" s="17" t="s">
        <v>13511</v>
      </c>
      <c r="C6399" s="17">
        <v>1.0</v>
      </c>
      <c r="D6399" s="17">
        <v>8721038.0</v>
      </c>
      <c r="E6399" s="17">
        <v>8721038.0</v>
      </c>
      <c r="F6399" s="17">
        <v>8721038.0</v>
      </c>
      <c r="G6399" s="17">
        <v>8721038.0</v>
      </c>
      <c r="H6399" s="17">
        <v>8721038.0</v>
      </c>
    </row>
    <row r="6400">
      <c r="A6400" s="7" t="s">
        <v>13512</v>
      </c>
      <c r="B6400" s="17" t="s">
        <v>13513</v>
      </c>
      <c r="C6400" s="17">
        <v>4.0</v>
      </c>
      <c r="D6400" s="17">
        <v>1.8774086E7</v>
      </c>
      <c r="E6400" s="17">
        <v>3326655.0</v>
      </c>
      <c r="F6400" s="17">
        <v>4801086.0</v>
      </c>
      <c r="G6400" s="17">
        <v>8820346.0</v>
      </c>
      <c r="H6400" s="17">
        <v>5.8148257E7</v>
      </c>
    </row>
    <row r="6401">
      <c r="A6401" s="7" t="s">
        <v>13514</v>
      </c>
      <c r="B6401" s="17" t="s">
        <v>656</v>
      </c>
      <c r="C6401" s="17">
        <v>17.0</v>
      </c>
      <c r="D6401" s="17">
        <v>4713074.706</v>
      </c>
      <c r="E6401" s="17">
        <v>3034289.0</v>
      </c>
      <c r="F6401" s="17">
        <v>3229939.0</v>
      </c>
      <c r="G6401" s="17">
        <v>4077428.0</v>
      </c>
      <c r="H6401" s="17">
        <v>6705711.0</v>
      </c>
    </row>
    <row r="6402">
      <c r="A6402" s="7" t="s">
        <v>13515</v>
      </c>
      <c r="B6402" s="17" t="s">
        <v>665</v>
      </c>
      <c r="C6402" s="17">
        <v>2.0</v>
      </c>
      <c r="D6402" s="17">
        <v>1.5493259E7</v>
      </c>
      <c r="E6402" s="17">
        <v>1.2992E7</v>
      </c>
      <c r="F6402" s="17">
        <v>1.2992E7</v>
      </c>
      <c r="G6402" s="17">
        <v>1.7994518E7</v>
      </c>
      <c r="H6402" s="17">
        <v>1.7994518E7</v>
      </c>
    </row>
    <row r="6403">
      <c r="A6403" s="7" t="s">
        <v>13516</v>
      </c>
      <c r="B6403" s="17" t="s">
        <v>670</v>
      </c>
      <c r="C6403" s="17">
        <v>1848.0</v>
      </c>
      <c r="D6403" s="17">
        <v>1.618615718E7</v>
      </c>
      <c r="E6403" s="17">
        <v>4355881.0</v>
      </c>
      <c r="F6403" s="17">
        <v>7735223.0</v>
      </c>
      <c r="G6403" s="17">
        <v>1.6094849E7</v>
      </c>
      <c r="H6403" s="17">
        <v>3.6016021E7</v>
      </c>
    </row>
    <row r="6404">
      <c r="A6404" s="7" t="s">
        <v>13517</v>
      </c>
      <c r="B6404" s="17" t="s">
        <v>676</v>
      </c>
      <c r="C6404" s="17">
        <v>350.0</v>
      </c>
      <c r="D6404" s="17">
        <v>1.150871121E7</v>
      </c>
      <c r="E6404" s="17">
        <v>3510325.0</v>
      </c>
      <c r="F6404" s="17">
        <v>5546340.0</v>
      </c>
      <c r="G6404" s="17">
        <v>1.2127229E7</v>
      </c>
      <c r="H6404" s="17">
        <v>2.809165E7</v>
      </c>
    </row>
    <row r="6405">
      <c r="A6405" s="7" t="s">
        <v>13518</v>
      </c>
      <c r="B6405" s="17" t="s">
        <v>13519</v>
      </c>
      <c r="C6405" s="17">
        <v>22.0</v>
      </c>
      <c r="D6405" s="17">
        <v>2.027505673E7</v>
      </c>
      <c r="E6405" s="17">
        <v>8796959.0</v>
      </c>
      <c r="F6405" s="17">
        <v>1.19934E7</v>
      </c>
      <c r="G6405" s="17">
        <v>1.7903101E7</v>
      </c>
      <c r="H6405" s="17">
        <v>4.5874554E7</v>
      </c>
    </row>
    <row r="6406">
      <c r="A6406" s="7" t="s">
        <v>13520</v>
      </c>
      <c r="B6406" s="17" t="s">
        <v>13521</v>
      </c>
      <c r="C6406" s="17">
        <v>473.0</v>
      </c>
      <c r="D6406" s="17">
        <v>1.176616162E7</v>
      </c>
      <c r="E6406" s="17">
        <v>4193713.0</v>
      </c>
      <c r="F6406" s="17">
        <v>5983149.0</v>
      </c>
      <c r="G6406" s="17">
        <v>1.0649252E7</v>
      </c>
      <c r="H6406" s="17">
        <v>2.2876063E7</v>
      </c>
    </row>
    <row r="6407">
      <c r="A6407" s="7" t="s">
        <v>13522</v>
      </c>
      <c r="B6407" s="17" t="s">
        <v>13523</v>
      </c>
      <c r="C6407" s="17">
        <v>17.0</v>
      </c>
      <c r="D6407" s="17">
        <v>1.217623759E7</v>
      </c>
      <c r="E6407" s="17">
        <v>2939216.0</v>
      </c>
      <c r="F6407" s="17">
        <v>5601256.0</v>
      </c>
      <c r="G6407" s="17">
        <v>1.9810894E7</v>
      </c>
      <c r="H6407" s="17">
        <v>2.9966895E7</v>
      </c>
    </row>
    <row r="6408">
      <c r="A6408" s="7" t="s">
        <v>13524</v>
      </c>
      <c r="B6408" s="17" t="s">
        <v>13525</v>
      </c>
      <c r="C6408" s="17">
        <v>408.0</v>
      </c>
      <c r="D6408" s="17">
        <v>5.248395098E7</v>
      </c>
      <c r="E6408" s="17">
        <v>1.5088421E7</v>
      </c>
      <c r="F6408" s="17">
        <v>3.2695095E7</v>
      </c>
      <c r="G6408" s="17">
        <v>5.6408757E7</v>
      </c>
      <c r="H6408" s="17">
        <v>1.03083611E8</v>
      </c>
    </row>
    <row r="6409">
      <c r="A6409" s="7" t="s">
        <v>13526</v>
      </c>
      <c r="B6409" s="17" t="s">
        <v>13527</v>
      </c>
      <c r="C6409" s="17">
        <v>4121.0</v>
      </c>
      <c r="D6409" s="17">
        <v>7.26064978E7</v>
      </c>
      <c r="E6409" s="17">
        <v>1.4487399E7</v>
      </c>
      <c r="F6409" s="17">
        <v>3.8607013E7</v>
      </c>
      <c r="G6409" s="17">
        <v>1.04811266E8</v>
      </c>
      <c r="H6409" s="17">
        <v>1.77484299E8</v>
      </c>
    </row>
    <row r="6410">
      <c r="A6410" s="7" t="s">
        <v>13528</v>
      </c>
      <c r="B6410" s="17" t="s">
        <v>13529</v>
      </c>
      <c r="C6410" s="17">
        <v>24112.0</v>
      </c>
      <c r="D6410" s="17">
        <v>3.780489772E7</v>
      </c>
      <c r="E6410" s="17">
        <v>5997968.0</v>
      </c>
      <c r="F6410" s="17">
        <v>1.3522427E7</v>
      </c>
      <c r="G6410" s="17">
        <v>3.9332708E7</v>
      </c>
      <c r="H6410" s="17">
        <v>1.04843901E8</v>
      </c>
    </row>
    <row r="6411">
      <c r="A6411" s="7" t="s">
        <v>13530</v>
      </c>
      <c r="B6411" s="17" t="s">
        <v>13531</v>
      </c>
      <c r="C6411" s="17">
        <v>30.0</v>
      </c>
      <c r="D6411" s="17">
        <v>2.05842514E7</v>
      </c>
      <c r="E6411" s="17">
        <v>4266139.0</v>
      </c>
      <c r="F6411" s="17">
        <v>7720784.0</v>
      </c>
      <c r="G6411" s="17">
        <v>1.9545466E7</v>
      </c>
      <c r="H6411" s="17">
        <v>3.3181376E7</v>
      </c>
    </row>
    <row r="6412">
      <c r="A6412" s="7" t="s">
        <v>13532</v>
      </c>
      <c r="B6412" s="17" t="s">
        <v>13533</v>
      </c>
      <c r="C6412" s="17">
        <v>63.0</v>
      </c>
      <c r="D6412" s="17">
        <v>2.318487075E7</v>
      </c>
      <c r="E6412" s="17">
        <v>3109984.0</v>
      </c>
      <c r="F6412" s="17">
        <v>4930490.0</v>
      </c>
      <c r="G6412" s="17">
        <v>7514244.0</v>
      </c>
      <c r="H6412" s="17">
        <v>1.4601973E7</v>
      </c>
    </row>
    <row r="6413">
      <c r="A6413" s="7" t="s">
        <v>13534</v>
      </c>
      <c r="B6413" s="17" t="s">
        <v>13535</v>
      </c>
      <c r="C6413" s="17">
        <v>13.0</v>
      </c>
      <c r="D6413" s="17">
        <v>7667061.077</v>
      </c>
      <c r="E6413" s="17">
        <v>4071999.0</v>
      </c>
      <c r="F6413" s="17">
        <v>5820149.0</v>
      </c>
      <c r="G6413" s="17">
        <v>8970084.0</v>
      </c>
      <c r="H6413" s="17">
        <v>1.5683049E7</v>
      </c>
    </row>
    <row r="6414">
      <c r="A6414" s="7" t="s">
        <v>13536</v>
      </c>
      <c r="B6414" s="17" t="s">
        <v>13537</v>
      </c>
      <c r="C6414" s="17">
        <v>11.0</v>
      </c>
      <c r="D6414" s="17">
        <v>7.019378909E7</v>
      </c>
      <c r="E6414" s="17">
        <v>4401800.0</v>
      </c>
      <c r="F6414" s="17">
        <v>9600198.0</v>
      </c>
      <c r="G6414" s="17">
        <v>9.5853006E7</v>
      </c>
      <c r="H6414" s="17">
        <v>2.52837812E8</v>
      </c>
    </row>
    <row r="6415">
      <c r="A6415" s="7" t="s">
        <v>13538</v>
      </c>
      <c r="B6415" s="17" t="s">
        <v>13539</v>
      </c>
      <c r="C6415" s="17">
        <v>2.0</v>
      </c>
      <c r="D6415" s="17">
        <v>9575805.5</v>
      </c>
      <c r="E6415" s="17">
        <v>8071800.0</v>
      </c>
      <c r="F6415" s="17">
        <v>8071800.0</v>
      </c>
      <c r="G6415" s="17">
        <v>1.1079811E7</v>
      </c>
      <c r="H6415" s="17">
        <v>1.1079811E7</v>
      </c>
    </row>
    <row r="6416">
      <c r="A6416" s="7" t="s">
        <v>13542</v>
      </c>
      <c r="B6416" s="17" t="s">
        <v>13543</v>
      </c>
      <c r="C6416" s="17">
        <v>29.0</v>
      </c>
      <c r="D6416" s="17">
        <v>2.570338959E7</v>
      </c>
      <c r="E6416" s="17">
        <v>8354225.0</v>
      </c>
      <c r="F6416" s="17">
        <v>1.0480958E7</v>
      </c>
      <c r="G6416" s="17">
        <v>1.7675801E7</v>
      </c>
      <c r="H6416" s="17">
        <v>3.762578E7</v>
      </c>
    </row>
    <row r="6417">
      <c r="A6417" s="7" t="s">
        <v>13544</v>
      </c>
      <c r="B6417" s="17" t="s">
        <v>13545</v>
      </c>
      <c r="C6417" s="17">
        <v>6.0</v>
      </c>
      <c r="D6417" s="17">
        <v>3.206404683E7</v>
      </c>
      <c r="E6417" s="17">
        <v>3574647.0</v>
      </c>
      <c r="F6417" s="17">
        <v>6006989.0</v>
      </c>
      <c r="G6417" s="17">
        <v>2.3086572E7</v>
      </c>
      <c r="H6417" s="17">
        <v>1.49007171E8</v>
      </c>
    </row>
    <row r="6418">
      <c r="A6418" s="7" t="s">
        <v>13546</v>
      </c>
      <c r="B6418" s="17" t="s">
        <v>13547</v>
      </c>
      <c r="C6418" s="17">
        <v>8.0</v>
      </c>
      <c r="D6418" s="17">
        <v>1.583016088E7</v>
      </c>
      <c r="E6418" s="17">
        <v>4983284.0</v>
      </c>
      <c r="F6418" s="17">
        <v>9000000.0</v>
      </c>
      <c r="G6418" s="17">
        <v>1.2947743E7</v>
      </c>
      <c r="H6418" s="17">
        <v>6.0372561E7</v>
      </c>
    </row>
    <row r="6419">
      <c r="A6419" s="7" t="s">
        <v>13548</v>
      </c>
      <c r="B6419" s="17" t="s">
        <v>13549</v>
      </c>
      <c r="C6419" s="17">
        <v>49.0</v>
      </c>
      <c r="D6419" s="17">
        <v>1.906079822E7</v>
      </c>
      <c r="E6419" s="17">
        <v>5326951.0</v>
      </c>
      <c r="F6419" s="17">
        <v>1.0482328E7</v>
      </c>
      <c r="G6419" s="17">
        <v>2.2082914E7</v>
      </c>
      <c r="H6419" s="17">
        <v>5.8339239E7</v>
      </c>
    </row>
    <row r="6420">
      <c r="A6420" s="7" t="s">
        <v>13550</v>
      </c>
      <c r="B6420" s="17" t="s">
        <v>13551</v>
      </c>
      <c r="C6420" s="17">
        <v>10.0</v>
      </c>
      <c r="D6420" s="17">
        <v>1.46005371E7</v>
      </c>
      <c r="E6420" s="17">
        <v>5891241.0</v>
      </c>
      <c r="F6420" s="17">
        <v>9069693.0</v>
      </c>
      <c r="G6420" s="17">
        <v>1.2210943E7</v>
      </c>
      <c r="H6420" s="17">
        <v>3.3400168E7</v>
      </c>
    </row>
    <row r="6421">
      <c r="A6421" s="7" t="s">
        <v>13552</v>
      </c>
      <c r="B6421" s="17" t="s">
        <v>13553</v>
      </c>
      <c r="C6421" s="17">
        <v>33.0</v>
      </c>
      <c r="D6421" s="17">
        <v>1.370720436E7</v>
      </c>
      <c r="E6421" s="17">
        <v>6125812.0</v>
      </c>
      <c r="F6421" s="17">
        <v>9746560.0</v>
      </c>
      <c r="G6421" s="17">
        <v>1.5667504E7</v>
      </c>
      <c r="H6421" s="17">
        <v>2.7514472E7</v>
      </c>
    </row>
    <row r="6422">
      <c r="A6422" s="7" t="s">
        <v>13554</v>
      </c>
      <c r="B6422" s="17" t="s">
        <v>13555</v>
      </c>
      <c r="C6422" s="17">
        <v>436554.0</v>
      </c>
      <c r="D6422" s="17">
        <v>3896479.878</v>
      </c>
      <c r="E6422" s="17">
        <v>2217027.0</v>
      </c>
      <c r="F6422" s="17">
        <v>3006544.0</v>
      </c>
      <c r="G6422" s="17">
        <v>4238450.0</v>
      </c>
      <c r="H6422" s="17">
        <v>6179682.0</v>
      </c>
    </row>
    <row r="6423">
      <c r="A6423" s="7" t="s">
        <v>13556</v>
      </c>
      <c r="B6423" s="17" t="s">
        <v>13557</v>
      </c>
      <c r="C6423" s="17">
        <v>11.0</v>
      </c>
      <c r="D6423" s="17">
        <v>7583861.364</v>
      </c>
      <c r="E6423" s="17">
        <v>3264237.0</v>
      </c>
      <c r="F6423" s="17">
        <v>4521000.0</v>
      </c>
      <c r="G6423" s="17">
        <v>1.0473357E7</v>
      </c>
      <c r="H6423" s="17">
        <v>1.9406001E7</v>
      </c>
    </row>
    <row r="6424">
      <c r="A6424" s="7" t="s">
        <v>13559</v>
      </c>
      <c r="B6424" s="17" t="s">
        <v>13561</v>
      </c>
      <c r="C6424" s="17">
        <v>7123.0</v>
      </c>
      <c r="D6424" s="17">
        <v>3.017884254E7</v>
      </c>
      <c r="E6424" s="17">
        <v>6236338.0</v>
      </c>
      <c r="F6424" s="17">
        <v>1.3349546E7</v>
      </c>
      <c r="G6424" s="17">
        <v>3.3402091E7</v>
      </c>
      <c r="H6424" s="17">
        <v>7.5116951E7</v>
      </c>
    </row>
    <row r="6425">
      <c r="A6425" s="7" t="s">
        <v>13558</v>
      </c>
      <c r="B6425" s="17" t="s">
        <v>13560</v>
      </c>
      <c r="C6425" s="17">
        <v>208702.0</v>
      </c>
      <c r="D6425" s="17">
        <v>1.936888601E7</v>
      </c>
      <c r="E6425" s="17">
        <v>5131434.0</v>
      </c>
      <c r="F6425" s="17">
        <v>9174100.0</v>
      </c>
      <c r="G6425" s="17">
        <v>1.9456552E7</v>
      </c>
      <c r="H6425" s="17">
        <v>4.2358398E7</v>
      </c>
    </row>
    <row r="6426">
      <c r="A6426" s="7" t="s">
        <v>13568</v>
      </c>
      <c r="B6426" s="17" t="s">
        <v>13571</v>
      </c>
      <c r="C6426" s="17">
        <v>34147.0</v>
      </c>
      <c r="D6426" s="17">
        <v>2.841147373E7</v>
      </c>
      <c r="E6426" s="17">
        <v>9296599.0</v>
      </c>
      <c r="F6426" s="17">
        <v>1.70185E7</v>
      </c>
      <c r="G6426" s="17">
        <v>3.2695005E7</v>
      </c>
      <c r="H6426" s="17">
        <v>6.0598135E7</v>
      </c>
    </row>
    <row r="6427">
      <c r="A6427" s="7" t="s">
        <v>13574</v>
      </c>
      <c r="B6427" s="17" t="s">
        <v>13575</v>
      </c>
      <c r="C6427" s="17">
        <v>2362.0</v>
      </c>
      <c r="D6427" s="17">
        <v>3.384854116E7</v>
      </c>
      <c r="E6427" s="17">
        <v>9395424.0</v>
      </c>
      <c r="F6427" s="17">
        <v>1.7522946E7</v>
      </c>
      <c r="G6427" s="17">
        <v>3.691815E7</v>
      </c>
      <c r="H6427" s="17">
        <v>7.5014242E7</v>
      </c>
    </row>
    <row r="6428">
      <c r="A6428" s="7" t="s">
        <v>13580</v>
      </c>
      <c r="B6428" s="17" t="s">
        <v>13581</v>
      </c>
      <c r="C6428" s="17">
        <v>273.0</v>
      </c>
      <c r="D6428" s="17">
        <v>2.144661985E7</v>
      </c>
      <c r="E6428" s="17">
        <v>5705164.0</v>
      </c>
      <c r="F6428" s="17">
        <v>9538768.0</v>
      </c>
      <c r="G6428" s="17">
        <v>2.1398364E7</v>
      </c>
      <c r="H6428" s="17">
        <v>5.1809232E7</v>
      </c>
    </row>
    <row r="6429">
      <c r="A6429" s="7" t="s">
        <v>13586</v>
      </c>
      <c r="B6429" s="17" t="s">
        <v>13587</v>
      </c>
      <c r="C6429" s="17">
        <v>63440.0</v>
      </c>
      <c r="D6429" s="17">
        <v>2.215908929E7</v>
      </c>
      <c r="E6429" s="17">
        <v>6311829.0</v>
      </c>
      <c r="F6429" s="17">
        <v>1.1370015E7</v>
      </c>
      <c r="G6429" s="17">
        <v>2.3027933E7</v>
      </c>
      <c r="H6429" s="17">
        <v>4.7360618E7</v>
      </c>
    </row>
    <row r="6430">
      <c r="A6430" s="7" t="s">
        <v>13590</v>
      </c>
      <c r="B6430" s="17" t="s">
        <v>13592</v>
      </c>
      <c r="C6430" s="17">
        <v>267252.0</v>
      </c>
      <c r="D6430" s="17">
        <v>1.820709794E7</v>
      </c>
      <c r="E6430" s="17">
        <v>4213375.0</v>
      </c>
      <c r="F6430" s="17">
        <v>7182056.0</v>
      </c>
      <c r="G6430" s="17">
        <v>1.5497139E7</v>
      </c>
      <c r="H6430" s="17">
        <v>3.8479375E7</v>
      </c>
    </row>
    <row r="6431">
      <c r="A6431" s="7" t="s">
        <v>13594</v>
      </c>
      <c r="B6431" s="17" t="s">
        <v>13596</v>
      </c>
      <c r="C6431" s="17">
        <v>1256.0</v>
      </c>
      <c r="D6431" s="17">
        <v>1.402231401E7</v>
      </c>
      <c r="E6431" s="17">
        <v>4638871.0</v>
      </c>
      <c r="F6431" s="17">
        <v>7614997.0</v>
      </c>
      <c r="G6431" s="17">
        <v>1.4894317E7</v>
      </c>
      <c r="H6431" s="17">
        <v>3.0737341E7</v>
      </c>
    </row>
    <row r="6432">
      <c r="A6432" s="7" t="s">
        <v>13598</v>
      </c>
      <c r="B6432" s="17" t="s">
        <v>13600</v>
      </c>
      <c r="C6432" s="17">
        <v>36873.0</v>
      </c>
      <c r="D6432" s="17">
        <v>2.21940591E7</v>
      </c>
      <c r="E6432" s="17">
        <v>4731130.0</v>
      </c>
      <c r="F6432" s="17">
        <v>8543862.0</v>
      </c>
      <c r="G6432" s="17">
        <v>1.9087205E7</v>
      </c>
      <c r="H6432" s="17">
        <v>4.7959701E7</v>
      </c>
    </row>
    <row r="6433">
      <c r="A6433" s="7" t="s">
        <v>13602</v>
      </c>
      <c r="B6433" s="17" t="s">
        <v>13603</v>
      </c>
      <c r="C6433" s="17">
        <v>1.0</v>
      </c>
      <c r="D6433" s="17">
        <v>5.279865E7</v>
      </c>
      <c r="E6433" s="17">
        <v>5.279865E7</v>
      </c>
      <c r="F6433" s="17">
        <v>5.279865E7</v>
      </c>
      <c r="G6433" s="17">
        <v>5.279865E7</v>
      </c>
      <c r="H6433" s="17">
        <v>5.279865E7</v>
      </c>
    </row>
    <row r="6434">
      <c r="A6434" s="7" t="s">
        <v>13605</v>
      </c>
      <c r="B6434" s="17" t="s">
        <v>13606</v>
      </c>
      <c r="C6434" s="17">
        <v>110377.0</v>
      </c>
      <c r="D6434" s="17">
        <v>3.492707958E7</v>
      </c>
      <c r="E6434" s="17">
        <v>9388072.0</v>
      </c>
      <c r="F6434" s="17">
        <v>1.81461E7</v>
      </c>
      <c r="G6434" s="17">
        <v>3.8520098E7</v>
      </c>
      <c r="H6434" s="17">
        <v>7.8871742E7</v>
      </c>
    </row>
    <row r="6435">
      <c r="A6435" s="7" t="s">
        <v>13610</v>
      </c>
      <c r="B6435" s="17" t="s">
        <v>13611</v>
      </c>
      <c r="C6435" s="17">
        <v>25.0</v>
      </c>
      <c r="D6435" s="17">
        <v>2.97284706E7</v>
      </c>
      <c r="E6435" s="17">
        <v>7364033.0</v>
      </c>
      <c r="F6435" s="17">
        <v>1.1174E7</v>
      </c>
      <c r="G6435" s="17">
        <v>2.3563331E7</v>
      </c>
      <c r="H6435" s="17">
        <v>3.9600613E7</v>
      </c>
    </row>
    <row r="6436">
      <c r="A6436" s="7" t="s">
        <v>13614</v>
      </c>
      <c r="B6436" s="17" t="s">
        <v>13617</v>
      </c>
      <c r="C6436" s="17">
        <v>83.0</v>
      </c>
      <c r="D6436" s="17">
        <v>1.113546993E7</v>
      </c>
      <c r="E6436" s="17">
        <v>5503874.0</v>
      </c>
      <c r="F6436" s="17">
        <v>7587538.0</v>
      </c>
      <c r="G6436" s="17">
        <v>1.1941486E7</v>
      </c>
      <c r="H6436" s="17">
        <v>2.269397E7</v>
      </c>
    </row>
    <row r="6437">
      <c r="A6437" s="7" t="s">
        <v>13620</v>
      </c>
      <c r="B6437" s="17" t="s">
        <v>13621</v>
      </c>
      <c r="C6437" s="17">
        <v>146.0</v>
      </c>
      <c r="D6437" s="17">
        <v>3.104164452E7</v>
      </c>
      <c r="E6437" s="17">
        <v>8984000.0</v>
      </c>
      <c r="F6437" s="17">
        <v>1.7998E7</v>
      </c>
      <c r="G6437" s="17">
        <v>3.9738597E7</v>
      </c>
      <c r="H6437" s="17">
        <v>7.1471718E7</v>
      </c>
    </row>
    <row r="6438">
      <c r="A6438" s="7" t="s">
        <v>13624</v>
      </c>
      <c r="B6438" s="17" t="s">
        <v>13626</v>
      </c>
      <c r="C6438" s="17">
        <v>330.0</v>
      </c>
      <c r="D6438" s="17">
        <v>1.953470608E7</v>
      </c>
      <c r="E6438" s="17">
        <v>4870480.0</v>
      </c>
      <c r="F6438" s="17">
        <v>9838060.0</v>
      </c>
      <c r="G6438" s="17">
        <v>2.2230963E7</v>
      </c>
      <c r="H6438" s="17">
        <v>4.3307292E7</v>
      </c>
    </row>
    <row r="6439">
      <c r="A6439" s="7" t="s">
        <v>13629</v>
      </c>
      <c r="B6439" s="17" t="s">
        <v>13630</v>
      </c>
      <c r="C6439" s="17">
        <v>1047.0</v>
      </c>
      <c r="D6439" s="17">
        <v>1.918846985E7</v>
      </c>
      <c r="E6439" s="17">
        <v>4862005.0</v>
      </c>
      <c r="F6439" s="17">
        <v>9867694.0</v>
      </c>
      <c r="G6439" s="17">
        <v>2.3283268E7</v>
      </c>
      <c r="H6439" s="17">
        <v>4.27965E7</v>
      </c>
    </row>
    <row r="6440">
      <c r="A6440" s="7" t="s">
        <v>13632</v>
      </c>
      <c r="B6440" s="17" t="s">
        <v>13635</v>
      </c>
      <c r="C6440" s="17">
        <v>139.0</v>
      </c>
      <c r="D6440" s="17">
        <v>1.316597278E7</v>
      </c>
      <c r="E6440" s="17">
        <v>3249215.0</v>
      </c>
      <c r="F6440" s="17">
        <v>5120546.0</v>
      </c>
      <c r="G6440" s="17">
        <v>1.13556E7</v>
      </c>
      <c r="H6440" s="17">
        <v>3.5473707E7</v>
      </c>
    </row>
    <row r="6441">
      <c r="A6441" s="7" t="s">
        <v>13638</v>
      </c>
      <c r="B6441" s="17" t="s">
        <v>13639</v>
      </c>
      <c r="C6441" s="17">
        <v>3.0</v>
      </c>
      <c r="D6441" s="17">
        <v>4.271733667E7</v>
      </c>
      <c r="E6441" s="17">
        <v>6341340.0</v>
      </c>
      <c r="F6441" s="17">
        <v>8000000.0</v>
      </c>
      <c r="G6441" s="17">
        <v>1.1381067E8</v>
      </c>
      <c r="H6441" s="17">
        <v>1.1381067E8</v>
      </c>
    </row>
    <row r="6442">
      <c r="A6442" s="7" t="s">
        <v>13643</v>
      </c>
      <c r="B6442" s="17" t="s">
        <v>13645</v>
      </c>
      <c r="C6442" s="17">
        <v>51.0</v>
      </c>
      <c r="D6442" s="17">
        <v>6075947.902</v>
      </c>
      <c r="E6442" s="17">
        <v>3050308.0</v>
      </c>
      <c r="F6442" s="17">
        <v>4114362.0</v>
      </c>
      <c r="G6442" s="17">
        <v>6189735.0</v>
      </c>
      <c r="H6442" s="17">
        <v>1.15566E7</v>
      </c>
    </row>
    <row r="6443">
      <c r="A6443" s="7" t="s">
        <v>13648</v>
      </c>
      <c r="B6443" s="17" t="s">
        <v>13649</v>
      </c>
      <c r="C6443" s="17">
        <v>2.0</v>
      </c>
      <c r="D6443" s="17">
        <v>2.8607948E7</v>
      </c>
      <c r="E6443" s="17">
        <v>6734096.0</v>
      </c>
      <c r="F6443" s="17">
        <v>6734096.0</v>
      </c>
      <c r="G6443" s="17">
        <v>5.04818E7</v>
      </c>
      <c r="H6443" s="17">
        <v>5.04818E7</v>
      </c>
    </row>
    <row r="6444">
      <c r="A6444" s="7" t="s">
        <v>13652</v>
      </c>
      <c r="B6444" s="17" t="s">
        <v>13653</v>
      </c>
      <c r="C6444" s="17">
        <v>1.0</v>
      </c>
      <c r="D6444" s="17">
        <v>9806163.0</v>
      </c>
      <c r="E6444" s="17">
        <v>9806163.0</v>
      </c>
      <c r="F6444" s="17">
        <v>9806163.0</v>
      </c>
      <c r="G6444" s="17">
        <v>9806163.0</v>
      </c>
      <c r="H6444" s="17">
        <v>9806163.0</v>
      </c>
    </row>
    <row r="6445">
      <c r="A6445" s="7" t="s">
        <v>13654</v>
      </c>
      <c r="B6445" s="17" t="s">
        <v>13655</v>
      </c>
      <c r="C6445" s="17">
        <v>2.0</v>
      </c>
      <c r="D6445" s="17">
        <v>3.1713596E7</v>
      </c>
      <c r="E6445" s="17">
        <v>2253727.0</v>
      </c>
      <c r="F6445" s="17">
        <v>2253727.0</v>
      </c>
      <c r="G6445" s="17">
        <v>6.1173465E7</v>
      </c>
      <c r="H6445" s="17">
        <v>6.1173465E7</v>
      </c>
    </row>
    <row r="6446">
      <c r="A6446" s="7" t="s">
        <v>13656</v>
      </c>
      <c r="B6446" s="17" t="s">
        <v>13657</v>
      </c>
      <c r="C6446" s="17">
        <v>99.0</v>
      </c>
      <c r="D6446" s="17">
        <v>5.864460491E7</v>
      </c>
      <c r="E6446" s="17">
        <v>5.9475838E7</v>
      </c>
      <c r="F6446" s="17">
        <v>6.2183779E7</v>
      </c>
      <c r="G6446" s="17">
        <v>6.6838147E7</v>
      </c>
      <c r="H6446" s="17">
        <v>7.4684124E7</v>
      </c>
    </row>
    <row r="6447">
      <c r="A6447" s="7" t="s">
        <v>13658</v>
      </c>
      <c r="B6447" s="17" t="s">
        <v>13659</v>
      </c>
      <c r="C6447" s="17">
        <v>16.0</v>
      </c>
      <c r="D6447" s="17">
        <v>1.75444955E7</v>
      </c>
      <c r="E6447" s="17">
        <v>2469743.0</v>
      </c>
      <c r="F6447" s="17">
        <v>4453924.0</v>
      </c>
      <c r="G6447" s="17">
        <v>7724500.0</v>
      </c>
      <c r="H6447" s="17">
        <v>6.4703931E7</v>
      </c>
    </row>
    <row r="6448">
      <c r="A6448" s="7" t="s">
        <v>13660</v>
      </c>
      <c r="B6448" s="17" t="s">
        <v>13661</v>
      </c>
      <c r="C6448" s="17">
        <v>456.0</v>
      </c>
      <c r="D6448" s="17">
        <v>1.462838287E7</v>
      </c>
      <c r="E6448" s="17">
        <v>5326693.0</v>
      </c>
      <c r="F6448" s="17">
        <v>9374437.0</v>
      </c>
      <c r="G6448" s="17">
        <v>1.7061194E7</v>
      </c>
      <c r="H6448" s="17">
        <v>2.8987898E7</v>
      </c>
    </row>
    <row r="6449">
      <c r="A6449" s="7" t="s">
        <v>13662</v>
      </c>
      <c r="B6449" s="17" t="s">
        <v>13663</v>
      </c>
      <c r="C6449" s="17">
        <v>3.0</v>
      </c>
      <c r="D6449" s="17">
        <v>5852670.0</v>
      </c>
      <c r="E6449" s="17">
        <v>3314500.0</v>
      </c>
      <c r="F6449" s="17">
        <v>3659450.0</v>
      </c>
      <c r="G6449" s="17">
        <v>1.058406E7</v>
      </c>
      <c r="H6449" s="17">
        <v>1.058406E7</v>
      </c>
    </row>
    <row r="6450">
      <c r="A6450" s="7" t="s">
        <v>13664</v>
      </c>
      <c r="B6450" s="17" t="s">
        <v>13665</v>
      </c>
      <c r="C6450" s="17">
        <v>6.0</v>
      </c>
      <c r="D6450" s="17">
        <v>9045797.5</v>
      </c>
      <c r="E6450" s="17">
        <v>4491535.0</v>
      </c>
      <c r="F6450" s="17">
        <v>5841500.0</v>
      </c>
      <c r="G6450" s="17">
        <v>1.3748623E7</v>
      </c>
      <c r="H6450" s="17">
        <v>1.9619577E7</v>
      </c>
    </row>
    <row r="6451">
      <c r="A6451" s="7" t="s">
        <v>13666</v>
      </c>
      <c r="B6451" s="17" t="s">
        <v>13667</v>
      </c>
      <c r="C6451" s="17">
        <v>112.0</v>
      </c>
      <c r="D6451" s="17">
        <v>1.049375018E7</v>
      </c>
      <c r="E6451" s="17">
        <v>4926200.0</v>
      </c>
      <c r="F6451" s="17">
        <v>6634100.0</v>
      </c>
      <c r="G6451" s="17">
        <v>1.1124174E7</v>
      </c>
      <c r="H6451" s="17">
        <v>1.74021E7</v>
      </c>
    </row>
    <row r="6452">
      <c r="A6452" s="7" t="s">
        <v>13668</v>
      </c>
      <c r="B6452" s="17" t="s">
        <v>13669</v>
      </c>
      <c r="C6452" s="17">
        <v>6.0</v>
      </c>
      <c r="D6452" s="17">
        <v>1.303403667E7</v>
      </c>
      <c r="E6452" s="17">
        <v>4088370.0</v>
      </c>
      <c r="F6452" s="17">
        <v>5544190.0</v>
      </c>
      <c r="G6452" s="17">
        <v>1.6346419E7</v>
      </c>
      <c r="H6452" s="17">
        <v>4.0238682E7</v>
      </c>
    </row>
    <row r="6453">
      <c r="A6453" s="7" t="s">
        <v>13670</v>
      </c>
      <c r="B6453" s="17" t="s">
        <v>13671</v>
      </c>
      <c r="C6453" s="17">
        <v>2.0</v>
      </c>
      <c r="D6453" s="17">
        <v>4857933.0</v>
      </c>
      <c r="E6453" s="17">
        <v>4594438.0</v>
      </c>
      <c r="F6453" s="17">
        <v>4594438.0</v>
      </c>
      <c r="G6453" s="17">
        <v>5121428.0</v>
      </c>
      <c r="H6453" s="17">
        <v>5121428.0</v>
      </c>
    </row>
    <row r="6454">
      <c r="A6454" s="7" t="s">
        <v>13672</v>
      </c>
      <c r="B6454" s="17" t="s">
        <v>13673</v>
      </c>
      <c r="C6454" s="17">
        <v>4.0</v>
      </c>
      <c r="D6454" s="17">
        <v>1.2568329E7</v>
      </c>
      <c r="E6454" s="17">
        <v>3945309.0</v>
      </c>
      <c r="F6454" s="17">
        <v>8716000.0</v>
      </c>
      <c r="G6454" s="17">
        <v>9309729.0</v>
      </c>
      <c r="H6454" s="17">
        <v>2.8302278E7</v>
      </c>
    </row>
    <row r="6455">
      <c r="A6455" s="7" t="s">
        <v>13674</v>
      </c>
      <c r="B6455" s="17" t="s">
        <v>13675</v>
      </c>
      <c r="C6455" s="17">
        <v>14.0</v>
      </c>
      <c r="D6455" s="17">
        <v>8868318.857</v>
      </c>
      <c r="E6455" s="17">
        <v>4908800.0</v>
      </c>
      <c r="F6455" s="17">
        <v>5770175.0</v>
      </c>
      <c r="G6455" s="17">
        <v>8209940.0</v>
      </c>
      <c r="H6455" s="17">
        <v>2.1938587E7</v>
      </c>
    </row>
    <row r="6456">
      <c r="A6456" s="7" t="s">
        <v>13676</v>
      </c>
      <c r="B6456" s="17" t="s">
        <v>13677</v>
      </c>
      <c r="C6456" s="17">
        <v>4.0</v>
      </c>
      <c r="D6456" s="17">
        <v>1.93137655E7</v>
      </c>
      <c r="E6456" s="17">
        <v>2557972.0</v>
      </c>
      <c r="F6456" s="17">
        <v>8213440.0</v>
      </c>
      <c r="G6456" s="17">
        <v>2.317625E7</v>
      </c>
      <c r="H6456" s="17">
        <v>4.33074E7</v>
      </c>
    </row>
    <row r="6457">
      <c r="A6457" s="7" t="s">
        <v>13678</v>
      </c>
      <c r="B6457" s="17" t="s">
        <v>13679</v>
      </c>
      <c r="C6457" s="17">
        <v>101.0</v>
      </c>
      <c r="D6457" s="17">
        <v>1.497805204E7</v>
      </c>
      <c r="E6457" s="17">
        <v>5577265.0</v>
      </c>
      <c r="F6457" s="17">
        <v>7190850.0</v>
      </c>
      <c r="G6457" s="17">
        <v>1.2434952E7</v>
      </c>
      <c r="H6457" s="17">
        <v>3.2744868E7</v>
      </c>
    </row>
    <row r="6458">
      <c r="A6458" s="7" t="s">
        <v>13680</v>
      </c>
      <c r="B6458" s="17" t="s">
        <v>13681</v>
      </c>
      <c r="C6458" s="17">
        <v>3.0</v>
      </c>
      <c r="D6458" s="17">
        <v>9816399.0</v>
      </c>
      <c r="E6458" s="17">
        <v>3086535.0</v>
      </c>
      <c r="F6458" s="17">
        <v>1.0877662E7</v>
      </c>
      <c r="G6458" s="17">
        <v>1.5485E7</v>
      </c>
      <c r="H6458" s="17">
        <v>1.5485E7</v>
      </c>
    </row>
    <row r="6459">
      <c r="A6459" s="7" t="s">
        <v>13682</v>
      </c>
      <c r="B6459" s="17" t="s">
        <v>13683</v>
      </c>
      <c r="C6459" s="17">
        <v>4.0</v>
      </c>
      <c r="D6459" s="17">
        <v>8416592.25</v>
      </c>
      <c r="E6459" s="17">
        <v>4878342.0</v>
      </c>
      <c r="F6459" s="17">
        <v>8338771.0</v>
      </c>
      <c r="G6459" s="17">
        <v>8484329.0</v>
      </c>
      <c r="H6459" s="17">
        <v>1.1964927E7</v>
      </c>
    </row>
    <row r="6460">
      <c r="A6460" s="7" t="s">
        <v>13684</v>
      </c>
      <c r="B6460" s="17" t="s">
        <v>13685</v>
      </c>
      <c r="C6460" s="17">
        <v>1.0</v>
      </c>
      <c r="D6460" s="17">
        <v>4913934.0</v>
      </c>
      <c r="E6460" s="17">
        <v>4913934.0</v>
      </c>
      <c r="F6460" s="17">
        <v>4913934.0</v>
      </c>
      <c r="G6460" s="17">
        <v>4913934.0</v>
      </c>
      <c r="H6460" s="17">
        <v>4913934.0</v>
      </c>
    </row>
    <row r="6461">
      <c r="A6461" s="7" t="s">
        <v>13686</v>
      </c>
      <c r="B6461" s="17" t="s">
        <v>13687</v>
      </c>
      <c r="C6461" s="17">
        <v>16.0</v>
      </c>
      <c r="D6461" s="17">
        <v>1.492593825E7</v>
      </c>
      <c r="E6461" s="17">
        <v>5040714.0</v>
      </c>
      <c r="F6461" s="17">
        <v>9165000.0</v>
      </c>
      <c r="G6461" s="17">
        <v>1.4277814E7</v>
      </c>
      <c r="H6461" s="17">
        <v>2.5972092E7</v>
      </c>
    </row>
    <row r="6462">
      <c r="A6462" s="7" t="s">
        <v>13688</v>
      </c>
      <c r="B6462" s="17" t="s">
        <v>13689</v>
      </c>
      <c r="C6462" s="17">
        <v>6.0</v>
      </c>
      <c r="D6462" s="17">
        <v>7665689.167</v>
      </c>
      <c r="E6462" s="17">
        <v>3930127.0</v>
      </c>
      <c r="F6462" s="17">
        <v>3993992.0</v>
      </c>
      <c r="G6462" s="17">
        <v>8753555.0</v>
      </c>
      <c r="H6462" s="17">
        <v>1.9821573E7</v>
      </c>
    </row>
    <row r="6463">
      <c r="A6463" s="7" t="s">
        <v>13690</v>
      </c>
      <c r="B6463" s="17" t="s">
        <v>13691</v>
      </c>
      <c r="C6463" s="17">
        <v>210.0</v>
      </c>
      <c r="D6463" s="17">
        <v>7615053.443</v>
      </c>
      <c r="E6463" s="17">
        <v>5452300.0</v>
      </c>
      <c r="F6463" s="17">
        <v>6409700.0</v>
      </c>
      <c r="G6463" s="17">
        <v>8257650.0</v>
      </c>
      <c r="H6463" s="17">
        <v>1.206855E7</v>
      </c>
    </row>
    <row r="6464">
      <c r="A6464" s="7" t="s">
        <v>13692</v>
      </c>
      <c r="B6464" s="17" t="s">
        <v>13693</v>
      </c>
      <c r="C6464" s="17">
        <v>1.0</v>
      </c>
      <c r="D6464" s="17">
        <v>1.4586232E7</v>
      </c>
      <c r="E6464" s="17">
        <v>1.4586232E7</v>
      </c>
      <c r="F6464" s="17">
        <v>1.4586232E7</v>
      </c>
      <c r="G6464" s="17">
        <v>1.4586232E7</v>
      </c>
      <c r="H6464" s="17">
        <v>1.4586232E7</v>
      </c>
    </row>
    <row r="6465">
      <c r="A6465" s="7" t="s">
        <v>13694</v>
      </c>
      <c r="B6465" s="17" t="s">
        <v>13695</v>
      </c>
      <c r="C6465" s="17">
        <v>1.0</v>
      </c>
      <c r="D6465" s="17">
        <v>1.0820253E7</v>
      </c>
      <c r="E6465" s="17">
        <v>1.0820253E7</v>
      </c>
      <c r="F6465" s="17">
        <v>1.0820253E7</v>
      </c>
      <c r="G6465" s="17">
        <v>1.0820253E7</v>
      </c>
      <c r="H6465" s="17">
        <v>1.0820253E7</v>
      </c>
    </row>
    <row r="6466">
      <c r="A6466" s="7" t="s">
        <v>13696</v>
      </c>
      <c r="B6466" s="17" t="s">
        <v>13697</v>
      </c>
      <c r="C6466" s="17">
        <v>5.0</v>
      </c>
      <c r="D6466" s="17">
        <v>1.24657378E7</v>
      </c>
      <c r="E6466" s="17">
        <v>9022085.0</v>
      </c>
      <c r="F6466" s="17">
        <v>1.0409021E7</v>
      </c>
      <c r="G6466" s="17">
        <v>1.1370025E7</v>
      </c>
      <c r="H6466" s="17">
        <v>2.723095E7</v>
      </c>
    </row>
    <row r="6467">
      <c r="A6467" s="7" t="s">
        <v>13698</v>
      </c>
      <c r="B6467" s="17" t="s">
        <v>13699</v>
      </c>
      <c r="C6467" s="17">
        <v>88.0</v>
      </c>
      <c r="D6467" s="17">
        <v>1.466498253E7</v>
      </c>
      <c r="E6467" s="17">
        <v>5081920.0</v>
      </c>
      <c r="F6467" s="17">
        <v>7414024.0</v>
      </c>
      <c r="G6467" s="17">
        <v>1.51315E7</v>
      </c>
      <c r="H6467" s="17">
        <v>2.98802E7</v>
      </c>
    </row>
    <row r="6468">
      <c r="A6468" s="7" t="s">
        <v>13700</v>
      </c>
      <c r="B6468" s="17" t="s">
        <v>13701</v>
      </c>
      <c r="C6468" s="17">
        <v>410.0</v>
      </c>
      <c r="D6468" s="17">
        <v>1.227994544E7</v>
      </c>
      <c r="E6468" s="17">
        <v>4723312.0</v>
      </c>
      <c r="F6468" s="17">
        <v>6978401.0</v>
      </c>
      <c r="G6468" s="17">
        <v>1.2285796E7</v>
      </c>
      <c r="H6468" s="17">
        <v>2.6013563E7</v>
      </c>
    </row>
    <row r="6469">
      <c r="A6469" s="7" t="s">
        <v>13702</v>
      </c>
      <c r="B6469" s="17" t="s">
        <v>13703</v>
      </c>
      <c r="C6469" s="17">
        <v>5.0</v>
      </c>
      <c r="D6469" s="17">
        <v>1.02385754E7</v>
      </c>
      <c r="E6469" s="17">
        <v>5187912.0</v>
      </c>
      <c r="F6469" s="17">
        <v>8402467.0</v>
      </c>
      <c r="G6469" s="17">
        <v>9112232.0</v>
      </c>
      <c r="H6469" s="17">
        <v>2.586943E7</v>
      </c>
    </row>
    <row r="6470">
      <c r="A6470" s="7" t="s">
        <v>13704</v>
      </c>
      <c r="B6470" s="17" t="s">
        <v>13705</v>
      </c>
      <c r="C6470" s="17">
        <v>15.0</v>
      </c>
      <c r="D6470" s="17">
        <v>7187985.733</v>
      </c>
      <c r="E6470" s="17">
        <v>4607055.0</v>
      </c>
      <c r="F6470" s="17">
        <v>5875964.0</v>
      </c>
      <c r="G6470" s="17">
        <v>1.0122E7</v>
      </c>
      <c r="H6470" s="17">
        <v>1.5371446E7</v>
      </c>
    </row>
    <row r="6471">
      <c r="A6471" s="7" t="s">
        <v>13706</v>
      </c>
      <c r="B6471" s="17" t="s">
        <v>13707</v>
      </c>
      <c r="C6471" s="17">
        <v>2.0</v>
      </c>
      <c r="D6471" s="17">
        <v>8371436.0</v>
      </c>
      <c r="E6471" s="17">
        <v>2879701.0</v>
      </c>
      <c r="F6471" s="17">
        <v>2879701.0</v>
      </c>
      <c r="G6471" s="17">
        <v>1.3863171E7</v>
      </c>
      <c r="H6471" s="17">
        <v>1.3863171E7</v>
      </c>
    </row>
    <row r="6472">
      <c r="A6472" s="7" t="s">
        <v>13708</v>
      </c>
      <c r="B6472" s="17" t="s">
        <v>13709</v>
      </c>
      <c r="C6472" s="17">
        <v>92.0</v>
      </c>
      <c r="D6472" s="17">
        <v>1.123889085E7</v>
      </c>
      <c r="E6472" s="17">
        <v>5068808.0</v>
      </c>
      <c r="F6472" s="17">
        <v>8019277.0</v>
      </c>
      <c r="G6472" s="17">
        <v>1.3258042E7</v>
      </c>
      <c r="H6472" s="17">
        <v>2.284133E7</v>
      </c>
    </row>
    <row r="6473">
      <c r="A6473" s="7" t="s">
        <v>13710</v>
      </c>
      <c r="B6473" s="17" t="s">
        <v>13711</v>
      </c>
      <c r="C6473" s="17">
        <v>15.0</v>
      </c>
      <c r="D6473" s="17">
        <v>1.70021624E7</v>
      </c>
      <c r="E6473" s="17">
        <v>4683926.0</v>
      </c>
      <c r="F6473" s="17">
        <v>9340626.0</v>
      </c>
      <c r="G6473" s="17">
        <v>2.2747537E7</v>
      </c>
      <c r="H6473" s="17">
        <v>3.6257117E7</v>
      </c>
    </row>
    <row r="6474">
      <c r="A6474" s="7" t="s">
        <v>13712</v>
      </c>
      <c r="B6474" s="17" t="s">
        <v>13713</v>
      </c>
      <c r="C6474" s="17">
        <v>37.0</v>
      </c>
      <c r="D6474" s="17">
        <v>1.891530376E7</v>
      </c>
      <c r="E6474" s="17">
        <v>5366403.0</v>
      </c>
      <c r="F6474" s="17">
        <v>8100606.0</v>
      </c>
      <c r="G6474" s="17">
        <v>1.9997112E7</v>
      </c>
      <c r="H6474" s="17">
        <v>3.3727136E7</v>
      </c>
    </row>
    <row r="6475">
      <c r="A6475" s="7" t="s">
        <v>13714</v>
      </c>
      <c r="B6475" s="17" t="s">
        <v>13715</v>
      </c>
      <c r="C6475" s="17">
        <v>238.0</v>
      </c>
      <c r="D6475" s="17">
        <v>1.050920152E7</v>
      </c>
      <c r="E6475" s="17">
        <v>4628300.0</v>
      </c>
      <c r="F6475" s="17">
        <v>6588681.0</v>
      </c>
      <c r="G6475" s="17">
        <v>1.1145542E7</v>
      </c>
      <c r="H6475" s="17">
        <v>2.2524073E7</v>
      </c>
    </row>
    <row r="6476">
      <c r="A6476" s="7" t="s">
        <v>13716</v>
      </c>
      <c r="B6476" s="17" t="s">
        <v>13717</v>
      </c>
      <c r="C6476" s="17">
        <v>25.0</v>
      </c>
      <c r="D6476" s="17">
        <v>4194064.28</v>
      </c>
      <c r="E6476" s="17">
        <v>1296139.0</v>
      </c>
      <c r="F6476" s="17">
        <v>3175968.0</v>
      </c>
      <c r="G6476" s="17">
        <v>5335398.0</v>
      </c>
      <c r="H6476" s="17">
        <v>7824343.0</v>
      </c>
    </row>
    <row r="6477">
      <c r="A6477" s="7" t="s">
        <v>13718</v>
      </c>
      <c r="B6477" s="17" t="s">
        <v>13719</v>
      </c>
      <c r="C6477" s="17">
        <v>16.0</v>
      </c>
      <c r="D6477" s="17">
        <v>6234786.438</v>
      </c>
      <c r="E6477" s="17">
        <v>1276392.0</v>
      </c>
      <c r="F6477" s="17">
        <v>1988119.0</v>
      </c>
      <c r="G6477" s="17">
        <v>1.04746E7</v>
      </c>
      <c r="H6477" s="17">
        <v>1.2546972E7</v>
      </c>
    </row>
    <row r="6478">
      <c r="A6478" s="7" t="s">
        <v>13720</v>
      </c>
      <c r="B6478" s="17" t="s">
        <v>13721</v>
      </c>
      <c r="C6478" s="17">
        <v>11.0</v>
      </c>
      <c r="D6478" s="17">
        <v>5873433.091</v>
      </c>
      <c r="E6478" s="17">
        <v>1320032.0</v>
      </c>
      <c r="F6478" s="17">
        <v>4759799.0</v>
      </c>
      <c r="G6478" s="17">
        <v>8258502.0</v>
      </c>
      <c r="H6478" s="17">
        <v>8937380.0</v>
      </c>
    </row>
    <row r="6479">
      <c r="A6479" s="7" t="s">
        <v>13722</v>
      </c>
      <c r="B6479" s="17" t="s">
        <v>13723</v>
      </c>
      <c r="C6479" s="17">
        <v>35.0</v>
      </c>
      <c r="D6479" s="17">
        <v>1.118626183E7</v>
      </c>
      <c r="E6479" s="17">
        <v>5229818.0</v>
      </c>
      <c r="F6479" s="17">
        <v>8732709.0</v>
      </c>
      <c r="G6479" s="17">
        <v>1.2285796E7</v>
      </c>
      <c r="H6479" s="17">
        <v>2.277508E7</v>
      </c>
    </row>
    <row r="6480">
      <c r="A6480" s="7" t="s">
        <v>13724</v>
      </c>
      <c r="B6480" s="17" t="s">
        <v>13725</v>
      </c>
      <c r="C6480" s="17">
        <v>7.0</v>
      </c>
      <c r="D6480" s="17">
        <v>3.129410957E7</v>
      </c>
      <c r="E6480" s="17">
        <v>4672364.0</v>
      </c>
      <c r="F6480" s="17">
        <v>9057467.0</v>
      </c>
      <c r="G6480" s="17">
        <v>1.3321967E7</v>
      </c>
      <c r="H6480" s="17">
        <v>1.70627518E8</v>
      </c>
    </row>
    <row r="6481">
      <c r="A6481" s="7" t="s">
        <v>13726</v>
      </c>
      <c r="B6481" s="17" t="s">
        <v>13727</v>
      </c>
      <c r="C6481" s="17">
        <v>39.0</v>
      </c>
      <c r="D6481" s="17">
        <v>1.220251859E7</v>
      </c>
      <c r="E6481" s="17">
        <v>6080225.0</v>
      </c>
      <c r="F6481" s="17">
        <v>8519228.0</v>
      </c>
      <c r="G6481" s="17">
        <v>1.1632577E7</v>
      </c>
      <c r="H6481" s="17">
        <v>1.4476185E7</v>
      </c>
    </row>
    <row r="6482">
      <c r="A6482" s="7" t="s">
        <v>13728</v>
      </c>
      <c r="B6482" s="17" t="s">
        <v>13729</v>
      </c>
      <c r="C6482" s="17">
        <v>6.0</v>
      </c>
      <c r="D6482" s="17">
        <v>5128665.833</v>
      </c>
      <c r="E6482" s="17">
        <v>3049200.0</v>
      </c>
      <c r="F6482" s="17">
        <v>3846274.0</v>
      </c>
      <c r="G6482" s="17">
        <v>7091589.0</v>
      </c>
      <c r="H6482" s="17">
        <v>1.0426216E7</v>
      </c>
    </row>
    <row r="6483">
      <c r="A6483" s="7" t="s">
        <v>13730</v>
      </c>
      <c r="B6483" s="17" t="s">
        <v>13731</v>
      </c>
      <c r="C6483" s="17">
        <v>3.0</v>
      </c>
      <c r="D6483" s="17">
        <v>7534098.667</v>
      </c>
      <c r="E6483" s="17">
        <v>2931882.0</v>
      </c>
      <c r="F6483" s="17">
        <v>7383804.0</v>
      </c>
      <c r="G6483" s="17">
        <v>1.228661E7</v>
      </c>
      <c r="H6483" s="17">
        <v>1.228661E7</v>
      </c>
    </row>
    <row r="6484">
      <c r="A6484" s="7" t="s">
        <v>13732</v>
      </c>
      <c r="B6484" s="17" t="s">
        <v>13733</v>
      </c>
      <c r="C6484" s="17">
        <v>5.0</v>
      </c>
      <c r="D6484" s="17">
        <v>7726641.8</v>
      </c>
      <c r="E6484" s="17">
        <v>4829277.0</v>
      </c>
      <c r="F6484" s="17">
        <v>7592276.0</v>
      </c>
      <c r="G6484" s="17">
        <v>9410356.0</v>
      </c>
      <c r="H6484" s="17">
        <v>1.30513E7</v>
      </c>
    </row>
    <row r="6485">
      <c r="A6485" s="7" t="s">
        <v>13734</v>
      </c>
      <c r="B6485" s="17" t="s">
        <v>13735</v>
      </c>
      <c r="C6485" s="17">
        <v>14.0</v>
      </c>
      <c r="D6485" s="17">
        <v>1.461918929E7</v>
      </c>
      <c r="E6485" s="17">
        <v>5511474.0</v>
      </c>
      <c r="F6485" s="17">
        <v>1.3773913E7</v>
      </c>
      <c r="G6485" s="17">
        <v>2.1173912E7</v>
      </c>
      <c r="H6485" s="17">
        <v>3.10157E7</v>
      </c>
    </row>
    <row r="6486">
      <c r="A6486" s="7" t="s">
        <v>13736</v>
      </c>
      <c r="B6486" s="17" t="s">
        <v>13737</v>
      </c>
      <c r="C6486" s="17">
        <v>1.0</v>
      </c>
      <c r="D6486" s="17">
        <v>6900383.0</v>
      </c>
      <c r="E6486" s="17">
        <v>6900383.0</v>
      </c>
      <c r="F6486" s="17">
        <v>6900383.0</v>
      </c>
      <c r="G6486" s="17">
        <v>6900383.0</v>
      </c>
      <c r="H6486" s="17">
        <v>6900383.0</v>
      </c>
    </row>
    <row r="6487">
      <c r="A6487" s="7" t="s">
        <v>13738</v>
      </c>
      <c r="B6487" s="17" t="s">
        <v>13739</v>
      </c>
      <c r="C6487" s="17">
        <v>1.0</v>
      </c>
      <c r="D6487" s="17">
        <v>1.3175522E7</v>
      </c>
      <c r="E6487" s="17">
        <v>1.3175522E7</v>
      </c>
      <c r="F6487" s="17">
        <v>1.3175522E7</v>
      </c>
      <c r="G6487" s="17">
        <v>1.3175522E7</v>
      </c>
      <c r="H6487" s="17">
        <v>1.3175522E7</v>
      </c>
    </row>
    <row r="6488">
      <c r="A6488" s="7" t="s">
        <v>13740</v>
      </c>
      <c r="B6488" s="17" t="s">
        <v>13741</v>
      </c>
      <c r="C6488" s="17">
        <v>13.0</v>
      </c>
      <c r="D6488" s="17">
        <v>2.679585E7</v>
      </c>
      <c r="E6488" s="17">
        <v>7575237.0</v>
      </c>
      <c r="F6488" s="17">
        <v>1.0041681E7</v>
      </c>
      <c r="G6488" s="17">
        <v>1.9801605E7</v>
      </c>
      <c r="H6488" s="17">
        <v>3.3791933E7</v>
      </c>
    </row>
    <row r="6489">
      <c r="A6489" s="7" t="s">
        <v>13742</v>
      </c>
      <c r="B6489" s="17" t="s">
        <v>13743</v>
      </c>
      <c r="C6489" s="17">
        <v>7.0</v>
      </c>
      <c r="D6489" s="17">
        <v>8074000.714</v>
      </c>
      <c r="E6489" s="17">
        <v>4667628.0</v>
      </c>
      <c r="F6489" s="17">
        <v>5417387.0</v>
      </c>
      <c r="G6489" s="17">
        <v>1.2571995E7</v>
      </c>
      <c r="H6489" s="17">
        <v>1.460695E7</v>
      </c>
    </row>
    <row r="6490">
      <c r="A6490" s="7" t="s">
        <v>13744</v>
      </c>
      <c r="B6490" s="17" t="s">
        <v>13745</v>
      </c>
      <c r="C6490" s="17">
        <v>28.0</v>
      </c>
      <c r="D6490" s="17">
        <v>1.119384518E7</v>
      </c>
      <c r="E6490" s="17">
        <v>6544500.0</v>
      </c>
      <c r="F6490" s="17">
        <v>8257500.0</v>
      </c>
      <c r="G6490" s="17">
        <v>1.3878785E7</v>
      </c>
      <c r="H6490" s="17">
        <v>2.5373734E7</v>
      </c>
    </row>
    <row r="6491">
      <c r="A6491" s="7" t="s">
        <v>13746</v>
      </c>
      <c r="B6491" s="17" t="s">
        <v>13747</v>
      </c>
      <c r="C6491" s="17">
        <v>6.0</v>
      </c>
      <c r="D6491" s="17">
        <v>6308905.0</v>
      </c>
      <c r="E6491" s="17">
        <v>4208169.0</v>
      </c>
      <c r="F6491" s="17">
        <v>4938999.0</v>
      </c>
      <c r="G6491" s="17">
        <v>7418347.0</v>
      </c>
      <c r="H6491" s="17">
        <v>1.1282634E7</v>
      </c>
    </row>
    <row r="6492">
      <c r="A6492" s="7" t="s">
        <v>13748</v>
      </c>
      <c r="B6492" s="17" t="s">
        <v>13749</v>
      </c>
      <c r="C6492" s="17">
        <v>16.0</v>
      </c>
      <c r="D6492" s="17">
        <v>1.438974094E7</v>
      </c>
      <c r="E6492" s="17">
        <v>4057512.0</v>
      </c>
      <c r="F6492" s="17">
        <v>1.1191029E7</v>
      </c>
      <c r="G6492" s="17">
        <v>1.5587672E7</v>
      </c>
      <c r="H6492" s="17">
        <v>3.13796E7</v>
      </c>
    </row>
    <row r="6493">
      <c r="A6493" s="7" t="s">
        <v>13750</v>
      </c>
      <c r="B6493" s="17" t="s">
        <v>13751</v>
      </c>
      <c r="C6493" s="17">
        <v>99.0</v>
      </c>
      <c r="D6493" s="17">
        <v>1.359090886E7</v>
      </c>
      <c r="E6493" s="17">
        <v>5376652.0</v>
      </c>
      <c r="F6493" s="17">
        <v>7123548.0</v>
      </c>
      <c r="G6493" s="17">
        <v>1.3805012E7</v>
      </c>
      <c r="H6493" s="17">
        <v>2.4690885E7</v>
      </c>
    </row>
    <row r="6494">
      <c r="A6494" s="7" t="s">
        <v>13752</v>
      </c>
      <c r="B6494" s="17" t="s">
        <v>13753</v>
      </c>
      <c r="C6494" s="17">
        <v>3.0</v>
      </c>
      <c r="D6494" s="17">
        <v>4194435.0</v>
      </c>
      <c r="E6494" s="17">
        <v>1735000.0</v>
      </c>
      <c r="F6494" s="17">
        <v>2859818.0</v>
      </c>
      <c r="G6494" s="17">
        <v>7988487.0</v>
      </c>
      <c r="H6494" s="17">
        <v>7988487.0</v>
      </c>
    </row>
    <row r="6495">
      <c r="A6495" s="7" t="s">
        <v>13754</v>
      </c>
      <c r="B6495" s="17" t="s">
        <v>13755</v>
      </c>
      <c r="C6495" s="17">
        <v>3.0</v>
      </c>
      <c r="D6495" s="17">
        <v>5549609.667</v>
      </c>
      <c r="E6495" s="17">
        <v>3809739.0</v>
      </c>
      <c r="F6495" s="17">
        <v>5343371.0</v>
      </c>
      <c r="G6495" s="17">
        <v>7495719.0</v>
      </c>
      <c r="H6495" s="17">
        <v>7495719.0</v>
      </c>
    </row>
    <row r="6496">
      <c r="A6496" s="7" t="s">
        <v>13756</v>
      </c>
      <c r="B6496" s="17" t="s">
        <v>13757</v>
      </c>
      <c r="C6496" s="17">
        <v>3.0</v>
      </c>
      <c r="D6496" s="17">
        <v>1.8430882E7</v>
      </c>
      <c r="E6496" s="17">
        <v>7839182.0</v>
      </c>
      <c r="F6496" s="17">
        <v>1.2383112E7</v>
      </c>
      <c r="G6496" s="17">
        <v>3.5070352E7</v>
      </c>
      <c r="H6496" s="17">
        <v>3.5070352E7</v>
      </c>
    </row>
    <row r="6497">
      <c r="A6497" s="7" t="s">
        <v>13758</v>
      </c>
      <c r="B6497" s="17" t="s">
        <v>13759</v>
      </c>
      <c r="C6497" s="17">
        <v>29.0</v>
      </c>
      <c r="D6497" s="17">
        <v>9128356.517</v>
      </c>
      <c r="E6497" s="17">
        <v>5698594.0</v>
      </c>
      <c r="F6497" s="17">
        <v>7831056.0</v>
      </c>
      <c r="G6497" s="17">
        <v>9900137.0</v>
      </c>
      <c r="H6497" s="17">
        <v>1.5898979E7</v>
      </c>
    </row>
    <row r="6498">
      <c r="A6498" s="7" t="s">
        <v>13760</v>
      </c>
      <c r="B6498" s="17" t="s">
        <v>13761</v>
      </c>
      <c r="C6498" s="17">
        <v>173.0</v>
      </c>
      <c r="D6498" s="17">
        <v>1.313219863E7</v>
      </c>
      <c r="E6498" s="17">
        <v>4994030.0</v>
      </c>
      <c r="F6498" s="17">
        <v>8449747.0</v>
      </c>
      <c r="G6498" s="17">
        <v>1.4588304E7</v>
      </c>
      <c r="H6498" s="17">
        <v>2.773425E7</v>
      </c>
    </row>
    <row r="6499">
      <c r="A6499" s="7" t="s">
        <v>13762</v>
      </c>
      <c r="B6499" s="17" t="s">
        <v>13763</v>
      </c>
      <c r="C6499" s="17">
        <v>1080.0</v>
      </c>
      <c r="D6499" s="17">
        <v>1.382770833E7</v>
      </c>
      <c r="E6499" s="17">
        <v>4492486.0</v>
      </c>
      <c r="F6499" s="17">
        <v>7425850.0</v>
      </c>
      <c r="G6499" s="17">
        <v>1.265447E7</v>
      </c>
      <c r="H6499" s="17">
        <v>2.3926869E7</v>
      </c>
    </row>
    <row r="6500">
      <c r="A6500" s="7" t="s">
        <v>13764</v>
      </c>
      <c r="B6500" s="17" t="s">
        <v>13765</v>
      </c>
      <c r="C6500" s="17">
        <v>26.0</v>
      </c>
      <c r="D6500" s="17">
        <v>6768823.308</v>
      </c>
      <c r="E6500" s="17">
        <v>3000245.0</v>
      </c>
      <c r="F6500" s="17">
        <v>3839615.0</v>
      </c>
      <c r="G6500" s="17">
        <v>7966811.0</v>
      </c>
      <c r="H6500" s="17">
        <v>1.6151952E7</v>
      </c>
    </row>
    <row r="6501">
      <c r="A6501" s="7" t="s">
        <v>13766</v>
      </c>
      <c r="B6501" s="17" t="s">
        <v>13767</v>
      </c>
      <c r="C6501" s="17">
        <v>18.0</v>
      </c>
      <c r="D6501" s="17">
        <v>9353530.0</v>
      </c>
      <c r="E6501" s="17">
        <v>5385662.0</v>
      </c>
      <c r="F6501" s="17">
        <v>6508929.0</v>
      </c>
      <c r="G6501" s="17">
        <v>1.1526324E7</v>
      </c>
      <c r="H6501" s="17">
        <v>2.1410557E7</v>
      </c>
    </row>
    <row r="6502">
      <c r="A6502" s="7" t="s">
        <v>13770</v>
      </c>
      <c r="B6502" s="17" t="s">
        <v>13771</v>
      </c>
      <c r="C6502" s="17">
        <v>42.0</v>
      </c>
      <c r="D6502" s="17">
        <v>2.690285429E7</v>
      </c>
      <c r="E6502" s="17">
        <v>9586078.0</v>
      </c>
      <c r="F6502" s="17">
        <v>1.1976834E7</v>
      </c>
      <c r="G6502" s="17">
        <v>2.637839E7</v>
      </c>
      <c r="H6502" s="17">
        <v>4.5266944E7</v>
      </c>
    </row>
    <row r="6503">
      <c r="A6503" s="7" t="s">
        <v>13773</v>
      </c>
      <c r="B6503" s="17" t="s">
        <v>13774</v>
      </c>
      <c r="C6503" s="17">
        <v>188.0</v>
      </c>
      <c r="D6503" s="17">
        <v>1.445485137E7</v>
      </c>
      <c r="E6503" s="17">
        <v>4280952.0</v>
      </c>
      <c r="F6503" s="17">
        <v>6558833.0</v>
      </c>
      <c r="G6503" s="17">
        <v>1.0836836E7</v>
      </c>
      <c r="H6503" s="17">
        <v>2.6629517E7</v>
      </c>
    </row>
    <row r="6504">
      <c r="A6504" s="7" t="s">
        <v>13775</v>
      </c>
      <c r="B6504" s="17" t="s">
        <v>13776</v>
      </c>
      <c r="C6504" s="17">
        <v>1.0</v>
      </c>
      <c r="D6504" s="17">
        <v>5138091.0</v>
      </c>
      <c r="E6504" s="17">
        <v>5138091.0</v>
      </c>
      <c r="F6504" s="17">
        <v>5138091.0</v>
      </c>
      <c r="G6504" s="17">
        <v>5138091.0</v>
      </c>
      <c r="H6504" s="17">
        <v>5138091.0</v>
      </c>
    </row>
    <row r="6505">
      <c r="A6505" s="7" t="s">
        <v>13777</v>
      </c>
      <c r="B6505" s="17" t="s">
        <v>13778</v>
      </c>
      <c r="C6505" s="17">
        <v>15.0</v>
      </c>
      <c r="D6505" s="17">
        <v>1.20679646E7</v>
      </c>
      <c r="E6505" s="17">
        <v>5582339.0</v>
      </c>
      <c r="F6505" s="17">
        <v>8324520.0</v>
      </c>
      <c r="G6505" s="17">
        <v>1.0817185E7</v>
      </c>
      <c r="H6505" s="17">
        <v>3.5902195E7</v>
      </c>
    </row>
    <row r="6506">
      <c r="A6506" s="7" t="s">
        <v>13779</v>
      </c>
      <c r="B6506" s="17" t="s">
        <v>13780</v>
      </c>
      <c r="C6506" s="17">
        <v>1.0</v>
      </c>
      <c r="D6506" s="17">
        <v>1.9084564E7</v>
      </c>
      <c r="E6506" s="17">
        <v>1.9084564E7</v>
      </c>
      <c r="F6506" s="17">
        <v>1.9084564E7</v>
      </c>
      <c r="G6506" s="17">
        <v>1.9084564E7</v>
      </c>
      <c r="H6506" s="17">
        <v>1.9084564E7</v>
      </c>
    </row>
    <row r="6507">
      <c r="A6507" s="7" t="s">
        <v>13781</v>
      </c>
      <c r="B6507" s="17" t="s">
        <v>13782</v>
      </c>
      <c r="C6507" s="17">
        <v>1.0</v>
      </c>
      <c r="D6507" s="17">
        <v>6399765.0</v>
      </c>
      <c r="E6507" s="17">
        <v>6399765.0</v>
      </c>
      <c r="F6507" s="17">
        <v>6399765.0</v>
      </c>
      <c r="G6507" s="17">
        <v>6399765.0</v>
      </c>
      <c r="H6507" s="17">
        <v>6399765.0</v>
      </c>
    </row>
    <row r="6508">
      <c r="A6508" s="7" t="s">
        <v>13783</v>
      </c>
      <c r="B6508" s="17" t="s">
        <v>13784</v>
      </c>
      <c r="C6508" s="17">
        <v>1.0</v>
      </c>
      <c r="D6508" s="17">
        <v>8679350.0</v>
      </c>
      <c r="E6508" s="17">
        <v>8679350.0</v>
      </c>
      <c r="F6508" s="17">
        <v>8679350.0</v>
      </c>
      <c r="G6508" s="17">
        <v>8679350.0</v>
      </c>
      <c r="H6508" s="17">
        <v>8679350.0</v>
      </c>
    </row>
    <row r="6509">
      <c r="A6509" s="7" t="s">
        <v>13785</v>
      </c>
      <c r="B6509" s="17" t="s">
        <v>13786</v>
      </c>
      <c r="C6509" s="17">
        <v>4.0</v>
      </c>
      <c r="D6509" s="17">
        <v>1.716197925E7</v>
      </c>
      <c r="E6509" s="17">
        <v>8780500.0</v>
      </c>
      <c r="F6509" s="17">
        <v>1.1402792E7</v>
      </c>
      <c r="G6509" s="17">
        <v>1.758245E7</v>
      </c>
      <c r="H6509" s="17">
        <v>3.0882175E7</v>
      </c>
    </row>
    <row r="6510">
      <c r="A6510" s="7" t="s">
        <v>13787</v>
      </c>
      <c r="B6510" s="17" t="s">
        <v>13788</v>
      </c>
      <c r="C6510" s="17">
        <v>1.0</v>
      </c>
      <c r="D6510" s="17">
        <v>2.2081521E7</v>
      </c>
      <c r="E6510" s="17">
        <v>2.2081521E7</v>
      </c>
      <c r="F6510" s="17">
        <v>2.2081521E7</v>
      </c>
      <c r="G6510" s="17">
        <v>2.2081521E7</v>
      </c>
      <c r="H6510" s="17">
        <v>2.2081521E7</v>
      </c>
    </row>
    <row r="6511">
      <c r="A6511" s="7" t="s">
        <v>13789</v>
      </c>
      <c r="B6511" s="17" t="s">
        <v>13790</v>
      </c>
      <c r="C6511" s="17">
        <v>1.0</v>
      </c>
      <c r="D6511" s="17">
        <v>2782136.0</v>
      </c>
      <c r="E6511" s="17">
        <v>2782136.0</v>
      </c>
      <c r="F6511" s="17">
        <v>2782136.0</v>
      </c>
      <c r="G6511" s="17">
        <v>2782136.0</v>
      </c>
      <c r="H6511" s="17">
        <v>2782136.0</v>
      </c>
    </row>
    <row r="6512">
      <c r="A6512" s="7" t="s">
        <v>13791</v>
      </c>
      <c r="B6512" s="17" t="s">
        <v>13793</v>
      </c>
      <c r="C6512" s="17">
        <v>1.0</v>
      </c>
      <c r="D6512" s="17">
        <v>1.283331E7</v>
      </c>
      <c r="E6512" s="17">
        <v>1.283331E7</v>
      </c>
      <c r="F6512" s="17">
        <v>1.283331E7</v>
      </c>
      <c r="G6512" s="17">
        <v>1.283331E7</v>
      </c>
      <c r="H6512" s="17">
        <v>1.283331E7</v>
      </c>
    </row>
    <row r="6513">
      <c r="A6513" s="7" t="s">
        <v>13794</v>
      </c>
      <c r="B6513" s="17" t="s">
        <v>13795</v>
      </c>
      <c r="C6513" s="17">
        <v>35.0</v>
      </c>
      <c r="D6513" s="17">
        <v>1.086749383E7</v>
      </c>
      <c r="E6513" s="17">
        <v>6198509.0</v>
      </c>
      <c r="F6513" s="17">
        <v>9379006.0</v>
      </c>
      <c r="G6513" s="17">
        <v>1.4697825E7</v>
      </c>
      <c r="H6513" s="17">
        <v>1.999723E7</v>
      </c>
    </row>
    <row r="6514">
      <c r="A6514" s="7" t="s">
        <v>13796</v>
      </c>
      <c r="B6514" s="17" t="s">
        <v>13797</v>
      </c>
      <c r="C6514" s="17">
        <v>62.0</v>
      </c>
      <c r="D6514" s="17">
        <v>1.257166965E7</v>
      </c>
      <c r="E6514" s="17">
        <v>4712416.0</v>
      </c>
      <c r="F6514" s="17">
        <v>7094550.0</v>
      </c>
      <c r="G6514" s="17">
        <v>1.4457557E7</v>
      </c>
      <c r="H6514" s="17">
        <v>2.4412803E7</v>
      </c>
    </row>
    <row r="6515">
      <c r="A6515" s="7" t="s">
        <v>13798</v>
      </c>
      <c r="B6515" s="17" t="s">
        <v>13799</v>
      </c>
      <c r="C6515" s="17">
        <v>4.0</v>
      </c>
      <c r="D6515" s="17">
        <v>9.143923075E7</v>
      </c>
      <c r="E6515" s="17">
        <v>2886873.0</v>
      </c>
      <c r="F6515" s="17">
        <v>1.30704E7</v>
      </c>
      <c r="G6515" s="17">
        <v>1.5536418E7</v>
      </c>
      <c r="H6515" s="17">
        <v>3.34263232E8</v>
      </c>
    </row>
    <row r="6516">
      <c r="A6516" s="7" t="s">
        <v>13800</v>
      </c>
      <c r="B6516" s="17" t="s">
        <v>13801</v>
      </c>
      <c r="C6516" s="17">
        <v>3.0</v>
      </c>
      <c r="D6516" s="17">
        <v>6868119.333</v>
      </c>
      <c r="E6516" s="17">
        <v>5560068.0</v>
      </c>
      <c r="F6516" s="17">
        <v>7435990.0</v>
      </c>
      <c r="G6516" s="17">
        <v>7608300.0</v>
      </c>
      <c r="H6516" s="17">
        <v>7608300.0</v>
      </c>
    </row>
    <row r="6517">
      <c r="A6517" s="7" t="s">
        <v>13802</v>
      </c>
      <c r="B6517" s="17" t="s">
        <v>13803</v>
      </c>
      <c r="C6517" s="17">
        <v>1.0</v>
      </c>
      <c r="D6517" s="17">
        <v>1.811614E7</v>
      </c>
      <c r="E6517" s="17">
        <v>1.811614E7</v>
      </c>
      <c r="F6517" s="17">
        <v>1.811614E7</v>
      </c>
      <c r="G6517" s="17">
        <v>1.811614E7</v>
      </c>
      <c r="H6517" s="17">
        <v>1.811614E7</v>
      </c>
    </row>
    <row r="6518">
      <c r="A6518" s="7" t="s">
        <v>13804</v>
      </c>
      <c r="B6518" s="17" t="s">
        <v>13805</v>
      </c>
      <c r="C6518" s="17">
        <v>18.0</v>
      </c>
      <c r="D6518" s="17">
        <v>2.872751961E7</v>
      </c>
      <c r="E6518" s="17">
        <v>4931600.0</v>
      </c>
      <c r="F6518" s="17">
        <v>7543728.0</v>
      </c>
      <c r="G6518" s="17">
        <v>3.5135984E7</v>
      </c>
      <c r="H6518" s="17">
        <v>7.9264988E7</v>
      </c>
    </row>
    <row r="6519">
      <c r="A6519" s="7" t="s">
        <v>13806</v>
      </c>
      <c r="B6519" s="17" t="s">
        <v>13807</v>
      </c>
      <c r="C6519" s="17">
        <v>7.0</v>
      </c>
      <c r="D6519" s="17">
        <v>2.728611286E7</v>
      </c>
      <c r="E6519" s="17">
        <v>6427271.0</v>
      </c>
      <c r="F6519" s="17">
        <v>1.07983E7</v>
      </c>
      <c r="G6519" s="17">
        <v>3.3429173E7</v>
      </c>
      <c r="H6519" s="17">
        <v>1.05579626E8</v>
      </c>
    </row>
    <row r="6520">
      <c r="A6520" s="7" t="s">
        <v>13808</v>
      </c>
      <c r="B6520" s="17" t="s">
        <v>13809</v>
      </c>
      <c r="C6520" s="17">
        <v>16.0</v>
      </c>
      <c r="D6520" s="17">
        <v>1.230484306E7</v>
      </c>
      <c r="E6520" s="17">
        <v>5896439.0</v>
      </c>
      <c r="F6520" s="17">
        <v>9407471.0</v>
      </c>
      <c r="G6520" s="17">
        <v>1.6216665E7</v>
      </c>
      <c r="H6520" s="17">
        <v>2.6131386E7</v>
      </c>
    </row>
    <row r="6521">
      <c r="A6521" s="7" t="s">
        <v>13810</v>
      </c>
      <c r="B6521" s="17" t="s">
        <v>13811</v>
      </c>
      <c r="C6521" s="17">
        <v>51.0</v>
      </c>
      <c r="D6521" s="17">
        <v>1.302677951E7</v>
      </c>
      <c r="E6521" s="17">
        <v>5061050.0</v>
      </c>
      <c r="F6521" s="17">
        <v>8174542.0</v>
      </c>
      <c r="G6521" s="17">
        <v>1.6204457E7</v>
      </c>
      <c r="H6521" s="17">
        <v>2.617105E7</v>
      </c>
    </row>
    <row r="6522">
      <c r="A6522" s="7" t="s">
        <v>13812</v>
      </c>
      <c r="B6522" s="17" t="s">
        <v>13813</v>
      </c>
      <c r="C6522" s="17">
        <v>2.0</v>
      </c>
      <c r="D6522" s="17">
        <v>4090630.0</v>
      </c>
      <c r="E6522" s="17">
        <v>2307767.0</v>
      </c>
      <c r="F6522" s="17">
        <v>2307767.0</v>
      </c>
      <c r="G6522" s="17">
        <v>5873493.0</v>
      </c>
      <c r="H6522" s="17">
        <v>5873493.0</v>
      </c>
    </row>
    <row r="6523">
      <c r="A6523" s="7" t="s">
        <v>13814</v>
      </c>
      <c r="B6523" s="17" t="s">
        <v>13815</v>
      </c>
      <c r="C6523" s="17">
        <v>1.0</v>
      </c>
      <c r="D6523" s="17">
        <v>1.1159999E7</v>
      </c>
      <c r="E6523" s="17">
        <v>1.1159999E7</v>
      </c>
      <c r="F6523" s="17">
        <v>1.1159999E7</v>
      </c>
      <c r="G6523" s="17">
        <v>1.1159999E7</v>
      </c>
      <c r="H6523" s="17">
        <v>1.1159999E7</v>
      </c>
    </row>
    <row r="6524">
      <c r="A6524" s="7" t="s">
        <v>13816</v>
      </c>
      <c r="B6524" s="17" t="s">
        <v>13817</v>
      </c>
      <c r="C6524" s="17">
        <v>1.0</v>
      </c>
      <c r="D6524" s="17">
        <v>5512075.0</v>
      </c>
      <c r="E6524" s="17">
        <v>5512075.0</v>
      </c>
      <c r="F6524" s="17">
        <v>5512075.0</v>
      </c>
      <c r="G6524" s="17">
        <v>5512075.0</v>
      </c>
      <c r="H6524" s="17">
        <v>5512075.0</v>
      </c>
    </row>
    <row r="6525">
      <c r="A6525" s="7" t="s">
        <v>13818</v>
      </c>
      <c r="B6525" s="17" t="s">
        <v>13819</v>
      </c>
      <c r="C6525" s="17">
        <v>15.0</v>
      </c>
      <c r="D6525" s="17">
        <v>1.28947108E7</v>
      </c>
      <c r="E6525" s="17">
        <v>5313776.0</v>
      </c>
      <c r="F6525" s="17">
        <v>9375372.0</v>
      </c>
      <c r="G6525" s="17">
        <v>1.6350099E7</v>
      </c>
      <c r="H6525" s="17">
        <v>3.1156377E7</v>
      </c>
    </row>
    <row r="6526">
      <c r="A6526" s="7" t="s">
        <v>13820</v>
      </c>
      <c r="B6526" s="17" t="s">
        <v>13821</v>
      </c>
      <c r="C6526" s="17">
        <v>254.0</v>
      </c>
      <c r="D6526" s="17">
        <v>1.375644742E7</v>
      </c>
      <c r="E6526" s="17">
        <v>4709671.0</v>
      </c>
      <c r="F6526" s="17">
        <v>7551249.0</v>
      </c>
      <c r="G6526" s="17">
        <v>1.4034794E7</v>
      </c>
      <c r="H6526" s="17">
        <v>2.74483E7</v>
      </c>
    </row>
    <row r="6527">
      <c r="A6527" s="7" t="s">
        <v>13822</v>
      </c>
      <c r="B6527" s="17" t="s">
        <v>13823</v>
      </c>
      <c r="C6527" s="17">
        <v>1876.0</v>
      </c>
      <c r="D6527" s="17">
        <v>1.052975154E7</v>
      </c>
      <c r="E6527" s="17">
        <v>4099500.0</v>
      </c>
      <c r="F6527" s="17">
        <v>6011505.0</v>
      </c>
      <c r="G6527" s="17">
        <v>1.0400404E7</v>
      </c>
      <c r="H6527" s="17">
        <v>1.9662563E7</v>
      </c>
    </row>
    <row r="6528">
      <c r="A6528" s="7" t="s">
        <v>13824</v>
      </c>
      <c r="B6528" s="17" t="s">
        <v>13825</v>
      </c>
      <c r="C6528" s="17">
        <v>54.0</v>
      </c>
      <c r="D6528" s="17">
        <v>9428263.796</v>
      </c>
      <c r="E6528" s="17">
        <v>3742591.0</v>
      </c>
      <c r="F6528" s="17">
        <v>4920297.0</v>
      </c>
      <c r="G6528" s="17">
        <v>7721720.0</v>
      </c>
      <c r="H6528" s="17">
        <v>1.2245695E7</v>
      </c>
    </row>
    <row r="6529">
      <c r="A6529" s="7" t="s">
        <v>13826</v>
      </c>
      <c r="B6529" s="17" t="s">
        <v>13827</v>
      </c>
      <c r="C6529" s="17">
        <v>121.0</v>
      </c>
      <c r="D6529" s="17">
        <v>6662851.843</v>
      </c>
      <c r="E6529" s="17">
        <v>3758483.0</v>
      </c>
      <c r="F6529" s="17">
        <v>5264366.0</v>
      </c>
      <c r="G6529" s="17">
        <v>8088600.0</v>
      </c>
      <c r="H6529" s="17">
        <v>1.0302936E7</v>
      </c>
    </row>
    <row r="6530">
      <c r="A6530" s="7" t="s">
        <v>13828</v>
      </c>
      <c r="B6530" s="17" t="s">
        <v>13829</v>
      </c>
      <c r="C6530" s="17">
        <v>37.0</v>
      </c>
      <c r="D6530" s="17">
        <v>8909524.243</v>
      </c>
      <c r="E6530" s="17">
        <v>3971067.0</v>
      </c>
      <c r="F6530" s="17">
        <v>7130861.0</v>
      </c>
      <c r="G6530" s="17">
        <v>1.074855E7</v>
      </c>
      <c r="H6530" s="17">
        <v>1.5254436E7</v>
      </c>
    </row>
    <row r="6531">
      <c r="A6531" s="7" t="s">
        <v>13830</v>
      </c>
      <c r="B6531" s="17" t="s">
        <v>13831</v>
      </c>
      <c r="C6531" s="17">
        <v>704.0</v>
      </c>
      <c r="D6531" s="17">
        <v>1.291404396E7</v>
      </c>
      <c r="E6531" s="17">
        <v>4443119.0</v>
      </c>
      <c r="F6531" s="17">
        <v>6179789.0</v>
      </c>
      <c r="G6531" s="17">
        <v>9281906.0</v>
      </c>
      <c r="H6531" s="17">
        <v>1.7808787E7</v>
      </c>
    </row>
    <row r="6532">
      <c r="A6532" s="7" t="s">
        <v>13832</v>
      </c>
      <c r="B6532" s="17" t="s">
        <v>13833</v>
      </c>
      <c r="C6532" s="17">
        <v>9.0</v>
      </c>
      <c r="D6532" s="17">
        <v>9744462.556</v>
      </c>
      <c r="E6532" s="17">
        <v>3780067.0</v>
      </c>
      <c r="F6532" s="17">
        <v>6102302.0</v>
      </c>
      <c r="G6532" s="17">
        <v>7840374.0</v>
      </c>
      <c r="H6532" s="17">
        <v>3.4872986E7</v>
      </c>
    </row>
    <row r="6533">
      <c r="A6533" s="7" t="s">
        <v>13834</v>
      </c>
      <c r="B6533" s="17" t="s">
        <v>13835</v>
      </c>
      <c r="C6533" s="17">
        <v>2.0</v>
      </c>
      <c r="D6533" s="17">
        <v>1.0244452E7</v>
      </c>
      <c r="E6533" s="17">
        <v>9657675.0</v>
      </c>
      <c r="F6533" s="17">
        <v>9657675.0</v>
      </c>
      <c r="G6533" s="17">
        <v>1.0831229E7</v>
      </c>
      <c r="H6533" s="17">
        <v>1.0831229E7</v>
      </c>
    </row>
    <row r="6534">
      <c r="A6534" s="7" t="s">
        <v>13837</v>
      </c>
      <c r="B6534" s="17" t="s">
        <v>13838</v>
      </c>
      <c r="C6534" s="17">
        <v>327.0</v>
      </c>
      <c r="D6534" s="17">
        <v>2.195933057E7</v>
      </c>
      <c r="E6534" s="17">
        <v>6542080.0</v>
      </c>
      <c r="F6534" s="17">
        <v>1.2945273E7</v>
      </c>
      <c r="G6534" s="17">
        <v>2.3883444E7</v>
      </c>
      <c r="H6534" s="17">
        <v>4.656385E7</v>
      </c>
    </row>
    <row r="6535">
      <c r="A6535" s="7" t="s">
        <v>13839</v>
      </c>
      <c r="B6535" s="17" t="s">
        <v>13840</v>
      </c>
      <c r="C6535" s="17">
        <v>560.0</v>
      </c>
      <c r="D6535" s="17">
        <v>2.267756781E7</v>
      </c>
      <c r="E6535" s="17">
        <v>7569857.0</v>
      </c>
      <c r="F6535" s="17">
        <v>1.2035632E7</v>
      </c>
      <c r="G6535" s="17">
        <v>2.2871322E7</v>
      </c>
      <c r="H6535" s="17">
        <v>5.311675E7</v>
      </c>
    </row>
    <row r="6536">
      <c r="A6536" s="7" t="s">
        <v>13841</v>
      </c>
      <c r="B6536" s="17" t="s">
        <v>13842</v>
      </c>
      <c r="C6536" s="17">
        <v>799.0</v>
      </c>
      <c r="D6536" s="17">
        <v>3.512938818E7</v>
      </c>
      <c r="E6536" s="17">
        <v>9054046.0</v>
      </c>
      <c r="F6536" s="17">
        <v>1.954188E7</v>
      </c>
      <c r="G6536" s="17">
        <v>4.0366541E7</v>
      </c>
      <c r="H6536" s="17">
        <v>8.4167003E7</v>
      </c>
    </row>
    <row r="6537">
      <c r="A6537" s="7" t="s">
        <v>13843</v>
      </c>
      <c r="B6537" s="17" t="s">
        <v>13844</v>
      </c>
      <c r="C6537" s="17">
        <v>3978.0</v>
      </c>
      <c r="D6537" s="17">
        <v>2.271740986E7</v>
      </c>
      <c r="E6537" s="17">
        <v>5853200.0</v>
      </c>
      <c r="F6537" s="17">
        <v>1.0923697E7</v>
      </c>
      <c r="G6537" s="17">
        <v>2.2811313E7</v>
      </c>
      <c r="H6537" s="17">
        <v>5.029062E7</v>
      </c>
    </row>
    <row r="6538">
      <c r="A6538" s="7" t="s">
        <v>13846</v>
      </c>
      <c r="B6538" s="17" t="s">
        <v>13847</v>
      </c>
      <c r="C6538" s="17">
        <v>5.0</v>
      </c>
      <c r="D6538" s="17">
        <v>4.94076426E7</v>
      </c>
      <c r="E6538" s="17">
        <v>6078743.0</v>
      </c>
      <c r="F6538" s="17">
        <v>6458505.0</v>
      </c>
      <c r="G6538" s="17">
        <v>9731142.0</v>
      </c>
      <c r="H6538" s="17">
        <v>2.2050676E8</v>
      </c>
    </row>
    <row r="6539">
      <c r="A6539" s="7" t="s">
        <v>13848</v>
      </c>
      <c r="B6539" s="17" t="s">
        <v>13849</v>
      </c>
      <c r="C6539" s="17">
        <v>508.0</v>
      </c>
      <c r="D6539" s="17">
        <v>2.183899557E7</v>
      </c>
      <c r="E6539" s="17">
        <v>4820200.0</v>
      </c>
      <c r="F6539" s="17">
        <v>8406841.0</v>
      </c>
      <c r="G6539" s="17">
        <v>1.8563045E7</v>
      </c>
      <c r="H6539" s="17">
        <v>5.9469802E7</v>
      </c>
    </row>
    <row r="6540">
      <c r="A6540" s="7" t="s">
        <v>13850</v>
      </c>
      <c r="B6540" s="17" t="s">
        <v>13851</v>
      </c>
      <c r="C6540" s="17">
        <v>179.0</v>
      </c>
      <c r="D6540" s="17">
        <v>1.980686841E7</v>
      </c>
      <c r="E6540" s="17">
        <v>8571633.0</v>
      </c>
      <c r="F6540" s="17">
        <v>1.2739148E7</v>
      </c>
      <c r="G6540" s="17">
        <v>1.6655682E7</v>
      </c>
      <c r="H6540" s="17">
        <v>2.6399475E7</v>
      </c>
    </row>
    <row r="6541">
      <c r="A6541" s="7" t="s">
        <v>13852</v>
      </c>
      <c r="B6541" s="17" t="s">
        <v>13853</v>
      </c>
      <c r="C6541" s="17">
        <v>314.0</v>
      </c>
      <c r="D6541" s="17">
        <v>2.496215068E7</v>
      </c>
      <c r="E6541" s="17">
        <v>4769153.0</v>
      </c>
      <c r="F6541" s="17">
        <v>9821114.0</v>
      </c>
      <c r="G6541" s="17">
        <v>2.086724E7</v>
      </c>
      <c r="H6541" s="17">
        <v>6.0724141E7</v>
      </c>
    </row>
    <row r="6542">
      <c r="A6542" s="7" t="s">
        <v>13854</v>
      </c>
      <c r="B6542" s="17" t="s">
        <v>13855</v>
      </c>
      <c r="C6542" s="17">
        <v>154.0</v>
      </c>
      <c r="D6542" s="17">
        <v>3.085708831E7</v>
      </c>
      <c r="E6542" s="17">
        <v>5927126.0</v>
      </c>
      <c r="F6542" s="17">
        <v>1.2891063E7</v>
      </c>
      <c r="G6542" s="17">
        <v>2.631465E7</v>
      </c>
      <c r="H6542" s="17">
        <v>7.35635E7</v>
      </c>
    </row>
    <row r="6543">
      <c r="A6543" s="7" t="s">
        <v>13856</v>
      </c>
      <c r="B6543" s="17" t="s">
        <v>13857</v>
      </c>
      <c r="C6543" s="17">
        <v>474.0</v>
      </c>
      <c r="D6543" s="17">
        <v>1.333180966E7</v>
      </c>
      <c r="E6543" s="17">
        <v>4177650.0</v>
      </c>
      <c r="F6543" s="17">
        <v>6922157.0</v>
      </c>
      <c r="G6543" s="17">
        <v>1.3465295E7</v>
      </c>
      <c r="H6543" s="17">
        <v>2.382055E7</v>
      </c>
    </row>
    <row r="6544">
      <c r="A6544" s="7" t="s">
        <v>13858</v>
      </c>
      <c r="B6544" s="17" t="s">
        <v>13859</v>
      </c>
      <c r="C6544" s="17">
        <v>24.0</v>
      </c>
      <c r="D6544" s="17">
        <v>1.322330746E7</v>
      </c>
      <c r="E6544" s="17">
        <v>4943395.0</v>
      </c>
      <c r="F6544" s="17">
        <v>6509292.0</v>
      </c>
      <c r="G6544" s="17">
        <v>1.072322E7</v>
      </c>
      <c r="H6544" s="17">
        <v>2.007365E7</v>
      </c>
    </row>
    <row r="6545">
      <c r="A6545" s="7" t="s">
        <v>13860</v>
      </c>
      <c r="B6545" s="17" t="s">
        <v>13861</v>
      </c>
      <c r="C6545" s="17">
        <v>158.0</v>
      </c>
      <c r="D6545" s="17">
        <v>1.578680763E7</v>
      </c>
      <c r="E6545" s="17">
        <v>4702555.0</v>
      </c>
      <c r="F6545" s="17">
        <v>8205236.0</v>
      </c>
      <c r="G6545" s="17">
        <v>1.419843E7</v>
      </c>
      <c r="H6545" s="17">
        <v>2.8204516E7</v>
      </c>
    </row>
    <row r="6546">
      <c r="A6546" s="7" t="s">
        <v>13862</v>
      </c>
      <c r="B6546" s="17" t="s">
        <v>13863</v>
      </c>
      <c r="C6546" s="17">
        <v>139.0</v>
      </c>
      <c r="D6546" s="17">
        <v>2.07170224E7</v>
      </c>
      <c r="E6546" s="17">
        <v>6405776.0</v>
      </c>
      <c r="F6546" s="17">
        <v>1.0262482E7</v>
      </c>
      <c r="G6546" s="17">
        <v>1.6990781E7</v>
      </c>
      <c r="H6546" s="17">
        <v>4.6361331E7</v>
      </c>
    </row>
    <row r="6547">
      <c r="A6547" s="7" t="s">
        <v>13864</v>
      </c>
      <c r="B6547" s="17" t="s">
        <v>13865</v>
      </c>
      <c r="C6547" s="17">
        <v>433.0</v>
      </c>
      <c r="D6547" s="17">
        <v>1.275324489E7</v>
      </c>
      <c r="E6547" s="17">
        <v>3710276.0</v>
      </c>
      <c r="F6547" s="17">
        <v>6209443.0</v>
      </c>
      <c r="G6547" s="17">
        <v>1.0188779E7</v>
      </c>
      <c r="H6547" s="17">
        <v>2.0706732E7</v>
      </c>
    </row>
    <row r="6548">
      <c r="A6548" s="7" t="s">
        <v>13867</v>
      </c>
      <c r="B6548" s="17" t="s">
        <v>13868</v>
      </c>
      <c r="C6548" s="17">
        <v>18.0</v>
      </c>
      <c r="D6548" s="17">
        <v>1.088675239E7</v>
      </c>
      <c r="E6548" s="17">
        <v>4641664.0</v>
      </c>
      <c r="F6548" s="17">
        <v>6879113.0</v>
      </c>
      <c r="G6548" s="17">
        <v>1.3368355E7</v>
      </c>
      <c r="H6548" s="17">
        <v>3.1066508E7</v>
      </c>
    </row>
    <row r="6549">
      <c r="A6549" s="7" t="s">
        <v>13869</v>
      </c>
      <c r="B6549" s="17" t="s">
        <v>13870</v>
      </c>
      <c r="C6549" s="17">
        <v>98.0</v>
      </c>
      <c r="D6549" s="17">
        <v>2.126285023E7</v>
      </c>
      <c r="E6549" s="17">
        <v>7237121.0</v>
      </c>
      <c r="F6549" s="17">
        <v>1.25105E7</v>
      </c>
      <c r="G6549" s="17">
        <v>2.14186E7</v>
      </c>
      <c r="H6549" s="17">
        <v>3.96967E7</v>
      </c>
    </row>
    <row r="6550">
      <c r="A6550" s="7" t="s">
        <v>13871</v>
      </c>
      <c r="B6550" s="17" t="s">
        <v>13872</v>
      </c>
      <c r="C6550" s="17">
        <v>384.0</v>
      </c>
      <c r="D6550" s="17">
        <v>1.982384445E7</v>
      </c>
      <c r="E6550" s="17">
        <v>5068000.0</v>
      </c>
      <c r="F6550" s="17">
        <v>9209690.0</v>
      </c>
      <c r="G6550" s="17">
        <v>1.6583715E7</v>
      </c>
      <c r="H6550" s="17">
        <v>4.1709455E7</v>
      </c>
    </row>
    <row r="6551">
      <c r="A6551" s="7" t="s">
        <v>13873</v>
      </c>
      <c r="B6551" s="17" t="s">
        <v>13874</v>
      </c>
      <c r="C6551" s="17">
        <v>4423.0</v>
      </c>
      <c r="D6551" s="17">
        <v>1.147914847E7</v>
      </c>
      <c r="E6551" s="17">
        <v>4165604.0</v>
      </c>
      <c r="F6551" s="17">
        <v>6103641.0</v>
      </c>
      <c r="G6551" s="17">
        <v>9858504.0</v>
      </c>
      <c r="H6551" s="17">
        <v>1.9947116E7</v>
      </c>
    </row>
    <row r="6552">
      <c r="A6552" s="7" t="s">
        <v>13875</v>
      </c>
      <c r="B6552" s="17" t="s">
        <v>13876</v>
      </c>
      <c r="C6552" s="17">
        <v>2715.0</v>
      </c>
      <c r="D6552" s="17">
        <v>1.596986937E7</v>
      </c>
      <c r="E6552" s="17">
        <v>4447045.0</v>
      </c>
      <c r="F6552" s="17">
        <v>7193445.0</v>
      </c>
      <c r="G6552" s="17">
        <v>1.4334588E7</v>
      </c>
      <c r="H6552" s="17">
        <v>3.2424456E7</v>
      </c>
    </row>
    <row r="6553">
      <c r="A6553" s="7" t="s">
        <v>13877</v>
      </c>
      <c r="B6553" s="17" t="s">
        <v>13878</v>
      </c>
      <c r="C6553" s="17">
        <v>1.0</v>
      </c>
      <c r="D6553" s="17">
        <v>9683884.0</v>
      </c>
      <c r="E6553" s="17">
        <v>9683884.0</v>
      </c>
      <c r="F6553" s="17">
        <v>9683884.0</v>
      </c>
      <c r="G6553" s="17">
        <v>9683884.0</v>
      </c>
      <c r="H6553" s="17">
        <v>9683884.0</v>
      </c>
    </row>
    <row r="6554">
      <c r="A6554" s="7" t="s">
        <v>13879</v>
      </c>
      <c r="B6554" s="17" t="s">
        <v>13880</v>
      </c>
      <c r="C6554" s="17">
        <v>65.0</v>
      </c>
      <c r="D6554" s="17">
        <v>1.767260446E7</v>
      </c>
      <c r="E6554" s="17">
        <v>5676412.0</v>
      </c>
      <c r="F6554" s="17">
        <v>1.2055581E7</v>
      </c>
      <c r="G6554" s="17">
        <v>2.1302828E7</v>
      </c>
      <c r="H6554" s="17">
        <v>3.4693569E7</v>
      </c>
    </row>
    <row r="6555">
      <c r="A6555" s="7" t="s">
        <v>13881</v>
      </c>
      <c r="B6555" s="17" t="s">
        <v>13882</v>
      </c>
      <c r="C6555" s="17">
        <v>9.0</v>
      </c>
      <c r="D6555" s="17">
        <v>1.517005822E7</v>
      </c>
      <c r="E6555" s="17">
        <v>6132451.0</v>
      </c>
      <c r="F6555" s="17">
        <v>9798001.0</v>
      </c>
      <c r="G6555" s="17">
        <v>1.4182379E7</v>
      </c>
      <c r="H6555" s="17">
        <v>6.7196273E7</v>
      </c>
    </row>
    <row r="6556">
      <c r="A6556" s="7" t="s">
        <v>13884</v>
      </c>
      <c r="B6556" s="17" t="s">
        <v>13885</v>
      </c>
      <c r="C6556" s="17">
        <v>248.0</v>
      </c>
      <c r="D6556" s="17">
        <v>8110453.504</v>
      </c>
      <c r="E6556" s="17">
        <v>3500000.0</v>
      </c>
      <c r="F6556" s="17">
        <v>4217000.0</v>
      </c>
      <c r="G6556" s="17">
        <v>6271000.0</v>
      </c>
      <c r="H6556" s="17">
        <v>1.8179903E7</v>
      </c>
    </row>
    <row r="6557">
      <c r="A6557" s="7" t="s">
        <v>13886</v>
      </c>
      <c r="B6557" s="17" t="s">
        <v>13887</v>
      </c>
      <c r="C6557" s="17">
        <v>43.0</v>
      </c>
      <c r="D6557" s="17">
        <v>1.520638786E7</v>
      </c>
      <c r="E6557" s="17">
        <v>5049701.0</v>
      </c>
      <c r="F6557" s="17">
        <v>8976707.0</v>
      </c>
      <c r="G6557" s="17">
        <v>1.826138E7</v>
      </c>
      <c r="H6557" s="17">
        <v>3.9129355E7</v>
      </c>
    </row>
    <row r="6558">
      <c r="A6558" s="7" t="s">
        <v>13888</v>
      </c>
      <c r="B6558" s="17" t="s">
        <v>13889</v>
      </c>
      <c r="C6558" s="17">
        <v>64.0</v>
      </c>
      <c r="D6558" s="17">
        <v>1.984108698E7</v>
      </c>
      <c r="E6558" s="17">
        <v>5098377.0</v>
      </c>
      <c r="F6558" s="17">
        <v>8230904.0</v>
      </c>
      <c r="G6558" s="17">
        <v>1.6694989E7</v>
      </c>
      <c r="H6558" s="17">
        <v>6.0243273E7</v>
      </c>
    </row>
    <row r="6559">
      <c r="A6559" s="7" t="s">
        <v>13890</v>
      </c>
      <c r="B6559" s="17" t="s">
        <v>13891</v>
      </c>
      <c r="C6559" s="17">
        <v>1381.0</v>
      </c>
      <c r="D6559" s="17">
        <v>1.380483731E7</v>
      </c>
      <c r="E6559" s="17">
        <v>4040520.0</v>
      </c>
      <c r="F6559" s="17">
        <v>6957400.0</v>
      </c>
      <c r="G6559" s="17">
        <v>1.3943863E7</v>
      </c>
      <c r="H6559" s="17">
        <v>2.9028424E7</v>
      </c>
    </row>
    <row r="6560">
      <c r="A6560" s="7" t="s">
        <v>13892</v>
      </c>
      <c r="B6560" s="17" t="s">
        <v>13893</v>
      </c>
      <c r="C6560" s="17">
        <v>8.0</v>
      </c>
      <c r="D6560" s="17">
        <v>5840570.25</v>
      </c>
      <c r="E6560" s="17">
        <v>914557.0</v>
      </c>
      <c r="F6560" s="17">
        <v>1915470.0</v>
      </c>
      <c r="G6560" s="17">
        <v>2338253.0</v>
      </c>
      <c r="H6560" s="17">
        <v>3.1637742E7</v>
      </c>
    </row>
    <row r="6561">
      <c r="A6561" s="7" t="s">
        <v>13894</v>
      </c>
      <c r="B6561" s="17" t="s">
        <v>13895</v>
      </c>
      <c r="C6561" s="17">
        <v>3.0</v>
      </c>
      <c r="D6561" s="17">
        <v>5503643.333</v>
      </c>
      <c r="E6561" s="17">
        <v>2112430.0</v>
      </c>
      <c r="F6561" s="17">
        <v>2698500.0</v>
      </c>
      <c r="G6561" s="17">
        <v>1.17E7</v>
      </c>
      <c r="H6561" s="17">
        <v>1.17E7</v>
      </c>
    </row>
    <row r="6562">
      <c r="A6562" s="7" t="s">
        <v>13896</v>
      </c>
      <c r="B6562" s="17" t="s">
        <v>13897</v>
      </c>
      <c r="C6562" s="17">
        <v>7.0</v>
      </c>
      <c r="D6562" s="17">
        <v>1.271974057E7</v>
      </c>
      <c r="E6562" s="17">
        <v>3065216.0</v>
      </c>
      <c r="F6562" s="17">
        <v>1.0490099E7</v>
      </c>
      <c r="G6562" s="17">
        <v>2.6519861E7</v>
      </c>
      <c r="H6562" s="17">
        <v>2.6878587E7</v>
      </c>
    </row>
    <row r="6563">
      <c r="A6563" s="7" t="s">
        <v>13898</v>
      </c>
      <c r="B6563" s="17" t="s">
        <v>13899</v>
      </c>
      <c r="C6563" s="17">
        <v>1.0</v>
      </c>
      <c r="D6563" s="17">
        <v>3065216.0</v>
      </c>
      <c r="E6563" s="17">
        <v>3065216.0</v>
      </c>
      <c r="F6563" s="17">
        <v>3065216.0</v>
      </c>
      <c r="G6563" s="17">
        <v>3065216.0</v>
      </c>
      <c r="H6563" s="17">
        <v>3065216.0</v>
      </c>
    </row>
    <row r="6564">
      <c r="A6564" s="7" t="s">
        <v>13900</v>
      </c>
      <c r="B6564" s="17" t="s">
        <v>13901</v>
      </c>
      <c r="C6564" s="17">
        <v>3.0</v>
      </c>
      <c r="D6564" s="17">
        <v>3852576.333</v>
      </c>
      <c r="E6564" s="17">
        <v>2220000.0</v>
      </c>
      <c r="F6564" s="17">
        <v>4008969.0</v>
      </c>
      <c r="G6564" s="17">
        <v>5328760.0</v>
      </c>
      <c r="H6564" s="17">
        <v>5328760.0</v>
      </c>
    </row>
    <row r="6565">
      <c r="A6565" s="7" t="s">
        <v>13902</v>
      </c>
      <c r="B6565" s="17" t="s">
        <v>13903</v>
      </c>
      <c r="C6565" s="17">
        <v>2.0</v>
      </c>
      <c r="D6565" s="17">
        <v>1978159.5</v>
      </c>
      <c r="E6565" s="17">
        <v>1300000.0</v>
      </c>
      <c r="F6565" s="17">
        <v>1300000.0</v>
      </c>
      <c r="G6565" s="17">
        <v>2656319.0</v>
      </c>
      <c r="H6565" s="17">
        <v>2656319.0</v>
      </c>
    </row>
    <row r="6566">
      <c r="A6566" s="7" t="s">
        <v>13904</v>
      </c>
      <c r="B6566" s="17" t="s">
        <v>13905</v>
      </c>
      <c r="C6566" s="17">
        <v>1.0</v>
      </c>
      <c r="D6566" s="17">
        <v>1.0186307E7</v>
      </c>
      <c r="E6566" s="17">
        <v>1.0186307E7</v>
      </c>
      <c r="F6566" s="17">
        <v>1.0186307E7</v>
      </c>
      <c r="G6566" s="17">
        <v>1.0186307E7</v>
      </c>
      <c r="H6566" s="17">
        <v>1.0186307E7</v>
      </c>
    </row>
    <row r="6567">
      <c r="A6567" s="7" t="s">
        <v>13906</v>
      </c>
      <c r="B6567" s="17" t="s">
        <v>13907</v>
      </c>
      <c r="C6567" s="17">
        <v>1.0</v>
      </c>
      <c r="D6567" s="17">
        <v>2066334.0</v>
      </c>
      <c r="E6567" s="17">
        <v>2066334.0</v>
      </c>
      <c r="F6567" s="17">
        <v>2066334.0</v>
      </c>
      <c r="G6567" s="17">
        <v>2066334.0</v>
      </c>
      <c r="H6567" s="17">
        <v>2066334.0</v>
      </c>
    </row>
    <row r="6568">
      <c r="A6568" s="7" t="s">
        <v>13908</v>
      </c>
      <c r="B6568" s="17" t="s">
        <v>13909</v>
      </c>
      <c r="C6568" s="17">
        <v>1.0</v>
      </c>
      <c r="D6568" s="17">
        <v>4105600.0</v>
      </c>
      <c r="E6568" s="17">
        <v>4105600.0</v>
      </c>
      <c r="F6568" s="17">
        <v>4105600.0</v>
      </c>
      <c r="G6568" s="17">
        <v>4105600.0</v>
      </c>
      <c r="H6568" s="17">
        <v>4105600.0</v>
      </c>
    </row>
    <row r="6569">
      <c r="A6569" s="7" t="s">
        <v>13910</v>
      </c>
      <c r="B6569" s="17" t="s">
        <v>13911</v>
      </c>
      <c r="C6569" s="17">
        <v>2.0</v>
      </c>
      <c r="D6569" s="17">
        <v>5328383.5</v>
      </c>
      <c r="E6569" s="17">
        <v>4626000.0</v>
      </c>
      <c r="F6569" s="17">
        <v>4626000.0</v>
      </c>
      <c r="G6569" s="17">
        <v>6030767.0</v>
      </c>
      <c r="H6569" s="17">
        <v>6030767.0</v>
      </c>
    </row>
    <row r="6570">
      <c r="A6570" s="7" t="s">
        <v>13912</v>
      </c>
      <c r="B6570" s="17" t="s">
        <v>13913</v>
      </c>
      <c r="C6570" s="17">
        <v>5.0</v>
      </c>
      <c r="D6570" s="17">
        <v>6905136.0</v>
      </c>
      <c r="E6570" s="17">
        <v>3246805.0</v>
      </c>
      <c r="F6570" s="17">
        <v>8393108.0</v>
      </c>
      <c r="G6570" s="17">
        <v>1.0069607E7</v>
      </c>
      <c r="H6570" s="17">
        <v>1.1629363E7</v>
      </c>
    </row>
    <row r="6571">
      <c r="A6571" s="7" t="s">
        <v>13914</v>
      </c>
      <c r="B6571" s="17" t="s">
        <v>13915</v>
      </c>
      <c r="C6571" s="17">
        <v>2.0</v>
      </c>
      <c r="D6571" s="17">
        <v>9897211.5</v>
      </c>
      <c r="E6571" s="17">
        <v>5501400.0</v>
      </c>
      <c r="F6571" s="17">
        <v>5501400.0</v>
      </c>
      <c r="G6571" s="17">
        <v>1.4293023E7</v>
      </c>
      <c r="H6571" s="17">
        <v>1.4293023E7</v>
      </c>
    </row>
    <row r="6572">
      <c r="A6572" s="7" t="s">
        <v>13916</v>
      </c>
      <c r="B6572" s="17" t="s">
        <v>13917</v>
      </c>
      <c r="C6572" s="17">
        <v>1.0</v>
      </c>
      <c r="D6572" s="17">
        <v>4684400.0</v>
      </c>
      <c r="E6572" s="17">
        <v>4684400.0</v>
      </c>
      <c r="F6572" s="17">
        <v>4684400.0</v>
      </c>
      <c r="G6572" s="17">
        <v>4684400.0</v>
      </c>
      <c r="H6572" s="17">
        <v>4684400.0</v>
      </c>
    </row>
    <row r="6573">
      <c r="A6573" s="7" t="s">
        <v>13918</v>
      </c>
      <c r="B6573" s="17" t="s">
        <v>13919</v>
      </c>
      <c r="C6573" s="17">
        <v>1.0</v>
      </c>
      <c r="D6573" s="17">
        <v>6014948.0</v>
      </c>
      <c r="E6573" s="17">
        <v>6014948.0</v>
      </c>
      <c r="F6573" s="17">
        <v>6014948.0</v>
      </c>
      <c r="G6573" s="17">
        <v>6014948.0</v>
      </c>
      <c r="H6573" s="17">
        <v>6014948.0</v>
      </c>
    </row>
    <row r="6574">
      <c r="A6574" s="7" t="s">
        <v>13920</v>
      </c>
      <c r="B6574" s="17" t="s">
        <v>13921</v>
      </c>
      <c r="C6574" s="17">
        <v>1.0</v>
      </c>
      <c r="D6574" s="17">
        <v>6059366.0</v>
      </c>
      <c r="E6574" s="17">
        <v>6059366.0</v>
      </c>
      <c r="F6574" s="17">
        <v>6059366.0</v>
      </c>
      <c r="G6574" s="17">
        <v>6059366.0</v>
      </c>
      <c r="H6574" s="17">
        <v>6059366.0</v>
      </c>
    </row>
    <row r="6575">
      <c r="A6575" s="7" t="s">
        <v>13922</v>
      </c>
      <c r="B6575" s="17" t="s">
        <v>13923</v>
      </c>
      <c r="C6575" s="17">
        <v>7.0</v>
      </c>
      <c r="D6575" s="17">
        <v>1.036611671E7</v>
      </c>
      <c r="E6575" s="17">
        <v>2901500.0</v>
      </c>
      <c r="F6575" s="17">
        <v>5210040.0</v>
      </c>
      <c r="G6575" s="17">
        <v>8686308.0</v>
      </c>
      <c r="H6575" s="17">
        <v>4.1729364E7</v>
      </c>
    </row>
    <row r="6576">
      <c r="A6576" s="7" t="s">
        <v>13924</v>
      </c>
      <c r="B6576" s="17" t="s">
        <v>13925</v>
      </c>
      <c r="C6576" s="17">
        <v>2.0</v>
      </c>
      <c r="D6576" s="17">
        <v>2932062.0</v>
      </c>
      <c r="E6576" s="17">
        <v>1864124.0</v>
      </c>
      <c r="F6576" s="17">
        <v>1864124.0</v>
      </c>
      <c r="G6576" s="17">
        <v>4000000.0</v>
      </c>
      <c r="H6576" s="17">
        <v>4000000.0</v>
      </c>
    </row>
    <row r="6577">
      <c r="A6577" s="7" t="s">
        <v>13926</v>
      </c>
      <c r="B6577" s="17" t="s">
        <v>13927</v>
      </c>
      <c r="C6577" s="17">
        <v>1.0</v>
      </c>
      <c r="D6577" s="17">
        <v>4000000.0</v>
      </c>
      <c r="E6577" s="17">
        <v>4000000.0</v>
      </c>
      <c r="F6577" s="17">
        <v>4000000.0</v>
      </c>
      <c r="G6577" s="17">
        <v>4000000.0</v>
      </c>
      <c r="H6577" s="17">
        <v>4000000.0</v>
      </c>
    </row>
    <row r="6578">
      <c r="A6578" s="7" t="s">
        <v>13928</v>
      </c>
      <c r="B6578" s="17" t="s">
        <v>13929</v>
      </c>
      <c r="C6578" s="17">
        <v>1.0</v>
      </c>
      <c r="D6578" s="17">
        <v>2323551.0</v>
      </c>
      <c r="E6578" s="17">
        <v>2323551.0</v>
      </c>
      <c r="F6578" s="17">
        <v>2323551.0</v>
      </c>
      <c r="G6578" s="17">
        <v>2323551.0</v>
      </c>
      <c r="H6578" s="17">
        <v>2323551.0</v>
      </c>
    </row>
    <row r="6579">
      <c r="A6579" s="7" t="s">
        <v>13930</v>
      </c>
      <c r="B6579" s="17" t="s">
        <v>13931</v>
      </c>
      <c r="C6579" s="17">
        <v>2.0</v>
      </c>
      <c r="D6579" s="17">
        <v>4331335.0</v>
      </c>
      <c r="E6579" s="17">
        <v>4177796.0</v>
      </c>
      <c r="F6579" s="17">
        <v>4177796.0</v>
      </c>
      <c r="G6579" s="17">
        <v>4484874.0</v>
      </c>
      <c r="H6579" s="17">
        <v>4484874.0</v>
      </c>
    </row>
    <row r="6580">
      <c r="A6580" s="7" t="s">
        <v>13932</v>
      </c>
      <c r="B6580" s="17" t="s">
        <v>13933</v>
      </c>
      <c r="C6580" s="17">
        <v>3.0</v>
      </c>
      <c r="D6580" s="17">
        <v>9686103.667</v>
      </c>
      <c r="E6580" s="17">
        <v>3825714.0</v>
      </c>
      <c r="F6580" s="17">
        <v>4312071.0</v>
      </c>
      <c r="G6580" s="17">
        <v>2.0920526E7</v>
      </c>
      <c r="H6580" s="17">
        <v>2.0920526E7</v>
      </c>
    </row>
    <row r="6581">
      <c r="A6581" s="7" t="s">
        <v>13934</v>
      </c>
      <c r="B6581" s="17" t="s">
        <v>13935</v>
      </c>
      <c r="C6581" s="17">
        <v>7.0</v>
      </c>
      <c r="D6581" s="17">
        <v>9713225.429</v>
      </c>
      <c r="E6581" s="17">
        <v>2053762.0</v>
      </c>
      <c r="F6581" s="17">
        <v>6151953.0</v>
      </c>
      <c r="G6581" s="17">
        <v>1.9553469E7</v>
      </c>
      <c r="H6581" s="17">
        <v>2.1929067E7</v>
      </c>
    </row>
    <row r="6582">
      <c r="A6582" s="7" t="s">
        <v>13936</v>
      </c>
      <c r="B6582" s="17" t="s">
        <v>13937</v>
      </c>
      <c r="C6582" s="17">
        <v>1.0</v>
      </c>
      <c r="D6582" s="17">
        <v>6628200.0</v>
      </c>
      <c r="E6582" s="17">
        <v>6628200.0</v>
      </c>
      <c r="F6582" s="17">
        <v>6628200.0</v>
      </c>
      <c r="G6582" s="17">
        <v>6628200.0</v>
      </c>
      <c r="H6582" s="17">
        <v>6628200.0</v>
      </c>
    </row>
    <row r="6583">
      <c r="A6583" s="7" t="s">
        <v>13938</v>
      </c>
      <c r="B6583" s="17" t="s">
        <v>13939</v>
      </c>
      <c r="C6583" s="17">
        <v>1.0</v>
      </c>
      <c r="D6583" s="17">
        <v>7573229.0</v>
      </c>
      <c r="E6583" s="17">
        <v>7573229.0</v>
      </c>
      <c r="F6583" s="17">
        <v>7573229.0</v>
      </c>
      <c r="G6583" s="17">
        <v>7573229.0</v>
      </c>
      <c r="H6583" s="17">
        <v>7573229.0</v>
      </c>
    </row>
    <row r="6584">
      <c r="A6584" s="7" t="s">
        <v>13940</v>
      </c>
      <c r="B6584" s="17" t="s">
        <v>13941</v>
      </c>
      <c r="C6584" s="17">
        <v>1.0</v>
      </c>
      <c r="D6584" s="17">
        <v>1.1526458E7</v>
      </c>
      <c r="E6584" s="17">
        <v>1.1526458E7</v>
      </c>
      <c r="F6584" s="17">
        <v>1.1526458E7</v>
      </c>
      <c r="G6584" s="17">
        <v>1.1526458E7</v>
      </c>
      <c r="H6584" s="17">
        <v>1.1526458E7</v>
      </c>
    </row>
    <row r="6585">
      <c r="A6585" s="7" t="s">
        <v>13942</v>
      </c>
      <c r="B6585" s="17" t="s">
        <v>13943</v>
      </c>
      <c r="C6585" s="17">
        <v>2.0</v>
      </c>
      <c r="D6585" s="17">
        <v>2.10974235E7</v>
      </c>
      <c r="E6585" s="17">
        <v>2875646.0</v>
      </c>
      <c r="F6585" s="17">
        <v>2875646.0</v>
      </c>
      <c r="G6585" s="17">
        <v>3.9319201E7</v>
      </c>
      <c r="H6585" s="17">
        <v>3.9319201E7</v>
      </c>
    </row>
    <row r="6586">
      <c r="A6586" s="7" t="s">
        <v>13944</v>
      </c>
      <c r="B6586" s="17" t="s">
        <v>13945</v>
      </c>
      <c r="C6586" s="17">
        <v>2.0</v>
      </c>
      <c r="D6586" s="17">
        <v>9836704.5</v>
      </c>
      <c r="E6586" s="17">
        <v>2225500.0</v>
      </c>
      <c r="F6586" s="17">
        <v>2225500.0</v>
      </c>
      <c r="G6586" s="17">
        <v>1.7447909E7</v>
      </c>
      <c r="H6586" s="17">
        <v>1.7447909E7</v>
      </c>
    </row>
    <row r="6587">
      <c r="A6587" s="7" t="s">
        <v>13946</v>
      </c>
      <c r="B6587" s="17" t="s">
        <v>13947</v>
      </c>
      <c r="C6587" s="17">
        <v>2.0</v>
      </c>
      <c r="D6587" s="17">
        <v>4806184.5</v>
      </c>
      <c r="E6587" s="17">
        <v>2062369.0</v>
      </c>
      <c r="F6587" s="17">
        <v>2062369.0</v>
      </c>
      <c r="G6587" s="17">
        <v>7550000.0</v>
      </c>
      <c r="H6587" s="17">
        <v>7550000.0</v>
      </c>
    </row>
    <row r="6588">
      <c r="A6588" s="7" t="s">
        <v>13948</v>
      </c>
      <c r="B6588" s="17" t="s">
        <v>13949</v>
      </c>
      <c r="C6588" s="17">
        <v>1.0</v>
      </c>
      <c r="D6588" s="17">
        <v>4.0435371E7</v>
      </c>
      <c r="E6588" s="17">
        <v>4.0435371E7</v>
      </c>
      <c r="F6588" s="17">
        <v>4.0435371E7</v>
      </c>
      <c r="G6588" s="17">
        <v>4.0435371E7</v>
      </c>
      <c r="H6588" s="17">
        <v>4.0435371E7</v>
      </c>
    </row>
    <row r="6589">
      <c r="A6589" s="7" t="s">
        <v>13950</v>
      </c>
      <c r="B6589" s="17" t="s">
        <v>13951</v>
      </c>
      <c r="C6589" s="17">
        <v>2.0</v>
      </c>
      <c r="D6589" s="17">
        <v>2104100.0</v>
      </c>
      <c r="E6589" s="17">
        <v>1181000.0</v>
      </c>
      <c r="F6589" s="17">
        <v>1181000.0</v>
      </c>
      <c r="G6589" s="17">
        <v>3027200.0</v>
      </c>
      <c r="H6589" s="17">
        <v>3027200.0</v>
      </c>
    </row>
    <row r="6590">
      <c r="A6590" s="7" t="s">
        <v>13952</v>
      </c>
      <c r="B6590" s="17" t="s">
        <v>13953</v>
      </c>
      <c r="C6590" s="17">
        <v>4.0</v>
      </c>
      <c r="D6590" s="17">
        <v>5568418.0</v>
      </c>
      <c r="E6590" s="17">
        <v>340000.0</v>
      </c>
      <c r="F6590" s="17">
        <v>1200000.0</v>
      </c>
      <c r="G6590" s="17">
        <v>7417218.0</v>
      </c>
      <c r="H6590" s="17">
        <v>1.3316454E7</v>
      </c>
    </row>
    <row r="6591">
      <c r="A6591" s="7" t="s">
        <v>13954</v>
      </c>
      <c r="B6591" s="17" t="s">
        <v>13955</v>
      </c>
      <c r="C6591" s="17">
        <v>2.0</v>
      </c>
      <c r="D6591" s="17">
        <v>1.09454555E7</v>
      </c>
      <c r="E6591" s="17">
        <v>8870630.0</v>
      </c>
      <c r="F6591" s="17">
        <v>8870630.0</v>
      </c>
      <c r="G6591" s="17">
        <v>1.3020281E7</v>
      </c>
      <c r="H6591" s="17">
        <v>1.3020281E7</v>
      </c>
    </row>
    <row r="6592">
      <c r="A6592" s="7" t="s">
        <v>13956</v>
      </c>
      <c r="B6592" s="17" t="s">
        <v>13957</v>
      </c>
      <c r="C6592" s="17">
        <v>4.0</v>
      </c>
      <c r="D6592" s="17">
        <v>1.7474731E7</v>
      </c>
      <c r="E6592" s="17">
        <v>4008750.0</v>
      </c>
      <c r="F6592" s="17">
        <v>8310668.0</v>
      </c>
      <c r="G6592" s="17">
        <v>9374078.0</v>
      </c>
      <c r="H6592" s="17">
        <v>4.8205428E7</v>
      </c>
    </row>
    <row r="6593">
      <c r="A6593" s="7" t="s">
        <v>13958</v>
      </c>
      <c r="B6593" s="17" t="s">
        <v>13959</v>
      </c>
      <c r="C6593" s="17">
        <v>1.0</v>
      </c>
      <c r="D6593" s="17">
        <v>2783020.0</v>
      </c>
      <c r="E6593" s="17">
        <v>2783020.0</v>
      </c>
      <c r="F6593" s="17">
        <v>2783020.0</v>
      </c>
      <c r="G6593" s="17">
        <v>2783020.0</v>
      </c>
      <c r="H6593" s="17">
        <v>2783020.0</v>
      </c>
    </row>
    <row r="6594">
      <c r="A6594" s="7" t="s">
        <v>13960</v>
      </c>
      <c r="B6594" s="17" t="s">
        <v>13961</v>
      </c>
      <c r="C6594" s="17">
        <v>1.0</v>
      </c>
      <c r="D6594" s="17">
        <v>9568816.0</v>
      </c>
      <c r="E6594" s="17">
        <v>9568816.0</v>
      </c>
      <c r="F6594" s="17">
        <v>9568816.0</v>
      </c>
      <c r="G6594" s="17">
        <v>9568816.0</v>
      </c>
      <c r="H6594" s="17">
        <v>9568816.0</v>
      </c>
    </row>
    <row r="6595">
      <c r="A6595" s="7" t="s">
        <v>13962</v>
      </c>
      <c r="B6595" s="17" t="s">
        <v>13963</v>
      </c>
      <c r="C6595" s="17">
        <v>2.0</v>
      </c>
      <c r="D6595" s="17">
        <v>1737150.0</v>
      </c>
      <c r="E6595" s="17">
        <v>1145300.0</v>
      </c>
      <c r="F6595" s="17">
        <v>1145300.0</v>
      </c>
      <c r="G6595" s="17">
        <v>2329000.0</v>
      </c>
      <c r="H6595" s="17">
        <v>2329000.0</v>
      </c>
    </row>
    <row r="6596">
      <c r="A6596" s="7" t="s">
        <v>13964</v>
      </c>
      <c r="B6596" s="17" t="s">
        <v>13965</v>
      </c>
      <c r="C6596" s="17">
        <v>3.0</v>
      </c>
      <c r="D6596" s="17">
        <v>3936958.667</v>
      </c>
      <c r="E6596" s="17">
        <v>1636500.0</v>
      </c>
      <c r="F6596" s="17">
        <v>4006706.0</v>
      </c>
      <c r="G6596" s="17">
        <v>6167670.0</v>
      </c>
      <c r="H6596" s="17">
        <v>6167670.0</v>
      </c>
    </row>
    <row r="6597">
      <c r="A6597" s="7" t="s">
        <v>13966</v>
      </c>
      <c r="B6597" s="17" t="s">
        <v>13967</v>
      </c>
      <c r="C6597" s="17">
        <v>2.0</v>
      </c>
      <c r="D6597" s="17">
        <v>5257868.5</v>
      </c>
      <c r="E6597" s="17">
        <v>4038518.0</v>
      </c>
      <c r="F6597" s="17">
        <v>4038518.0</v>
      </c>
      <c r="G6597" s="17">
        <v>6477219.0</v>
      </c>
      <c r="H6597" s="17">
        <v>6477219.0</v>
      </c>
    </row>
    <row r="6598">
      <c r="A6598" s="7" t="s">
        <v>13968</v>
      </c>
      <c r="B6598" s="17" t="s">
        <v>13969</v>
      </c>
      <c r="C6598" s="17">
        <v>1.0</v>
      </c>
      <c r="D6598" s="17">
        <v>6724035.0</v>
      </c>
      <c r="E6598" s="17">
        <v>6724035.0</v>
      </c>
      <c r="F6598" s="17">
        <v>6724035.0</v>
      </c>
      <c r="G6598" s="17">
        <v>6724035.0</v>
      </c>
      <c r="H6598" s="17">
        <v>6724035.0</v>
      </c>
    </row>
    <row r="6599">
      <c r="A6599" s="7" t="s">
        <v>13970</v>
      </c>
      <c r="B6599" s="17" t="s">
        <v>13971</v>
      </c>
      <c r="C6599" s="17">
        <v>3.0</v>
      </c>
      <c r="D6599" s="17">
        <v>2.094303733E7</v>
      </c>
      <c r="E6599" s="17">
        <v>6376188.0</v>
      </c>
      <c r="F6599" s="17">
        <v>9155747.0</v>
      </c>
      <c r="G6599" s="17">
        <v>4.7297177E7</v>
      </c>
      <c r="H6599" s="17">
        <v>4.7297177E7</v>
      </c>
    </row>
    <row r="6600">
      <c r="A6600" s="7" t="s">
        <v>13972</v>
      </c>
      <c r="B6600" s="17" t="s">
        <v>13973</v>
      </c>
      <c r="C6600" s="17">
        <v>2.0</v>
      </c>
      <c r="D6600" s="17">
        <v>1.6273127E7</v>
      </c>
      <c r="E6600" s="17">
        <v>9569733.0</v>
      </c>
      <c r="F6600" s="17">
        <v>9569733.0</v>
      </c>
      <c r="G6600" s="17">
        <v>2.2976521E7</v>
      </c>
      <c r="H6600" s="17">
        <v>2.2976521E7</v>
      </c>
    </row>
    <row r="6601">
      <c r="A6601" s="7" t="s">
        <v>13974</v>
      </c>
      <c r="B6601" s="17" t="s">
        <v>13975</v>
      </c>
      <c r="C6601" s="17">
        <v>4.0</v>
      </c>
      <c r="D6601" s="17">
        <v>1.250672775E7</v>
      </c>
      <c r="E6601" s="17">
        <v>4010024.0</v>
      </c>
      <c r="F6601" s="17">
        <v>1.0283747E7</v>
      </c>
      <c r="G6601" s="17">
        <v>1.3644123E7</v>
      </c>
      <c r="H6601" s="17">
        <v>2.2089017E7</v>
      </c>
    </row>
    <row r="6602">
      <c r="A6602" s="7" t="s">
        <v>13976</v>
      </c>
      <c r="B6602" s="17" t="s">
        <v>13977</v>
      </c>
      <c r="C6602" s="17">
        <v>6.0</v>
      </c>
      <c r="D6602" s="17">
        <v>6515141.667</v>
      </c>
      <c r="E6602" s="17">
        <v>3619522.0</v>
      </c>
      <c r="F6602" s="17">
        <v>6675995.0</v>
      </c>
      <c r="G6602" s="17">
        <v>9297428.0</v>
      </c>
      <c r="H6602" s="17">
        <v>9374078.0</v>
      </c>
    </row>
    <row r="6603">
      <c r="A6603" s="7" t="s">
        <v>13978</v>
      </c>
      <c r="B6603" s="17" t="s">
        <v>13979</v>
      </c>
      <c r="C6603" s="17">
        <v>1.0</v>
      </c>
      <c r="D6603" s="17">
        <v>4021791.0</v>
      </c>
      <c r="E6603" s="17">
        <v>4021791.0</v>
      </c>
      <c r="F6603" s="17">
        <v>4021791.0</v>
      </c>
      <c r="G6603" s="17">
        <v>4021791.0</v>
      </c>
      <c r="H6603" s="17">
        <v>4021791.0</v>
      </c>
    </row>
    <row r="6604">
      <c r="A6604" s="7" t="s">
        <v>13980</v>
      </c>
      <c r="B6604" s="17" t="s">
        <v>13981</v>
      </c>
      <c r="C6604" s="17">
        <v>1.0</v>
      </c>
      <c r="D6604" s="17">
        <v>1521953.0</v>
      </c>
      <c r="E6604" s="17">
        <v>1521953.0</v>
      </c>
      <c r="F6604" s="17">
        <v>1521953.0</v>
      </c>
      <c r="G6604" s="17">
        <v>1521953.0</v>
      </c>
      <c r="H6604" s="17">
        <v>1521953.0</v>
      </c>
    </row>
    <row r="6605">
      <c r="A6605" s="7" t="s">
        <v>13982</v>
      </c>
      <c r="B6605" s="17" t="s">
        <v>13983</v>
      </c>
      <c r="C6605" s="17">
        <v>1.0</v>
      </c>
      <c r="D6605" s="17">
        <v>3615928.0</v>
      </c>
      <c r="E6605" s="17">
        <v>3615928.0</v>
      </c>
      <c r="F6605" s="17">
        <v>3615928.0</v>
      </c>
      <c r="G6605" s="17">
        <v>3615928.0</v>
      </c>
      <c r="H6605" s="17">
        <v>3615928.0</v>
      </c>
    </row>
    <row r="6606">
      <c r="A6606" s="7" t="s">
        <v>13984</v>
      </c>
      <c r="B6606" s="17" t="s">
        <v>13985</v>
      </c>
      <c r="C6606" s="17">
        <v>2.0</v>
      </c>
      <c r="D6606" s="17">
        <v>5267743.0</v>
      </c>
      <c r="E6606" s="17">
        <v>4201500.0</v>
      </c>
      <c r="F6606" s="17">
        <v>4201500.0</v>
      </c>
      <c r="G6606" s="17">
        <v>6333986.0</v>
      </c>
      <c r="H6606" s="17">
        <v>6333986.0</v>
      </c>
    </row>
    <row r="6607">
      <c r="A6607" s="7" t="s">
        <v>13986</v>
      </c>
      <c r="B6607" s="17" t="s">
        <v>13987</v>
      </c>
      <c r="C6607" s="17">
        <v>14.0</v>
      </c>
      <c r="D6607" s="17">
        <v>1.030251136E7</v>
      </c>
      <c r="E6607" s="17">
        <v>1691330.0</v>
      </c>
      <c r="F6607" s="17">
        <v>6138042.0</v>
      </c>
      <c r="G6607" s="17">
        <v>7304222.0</v>
      </c>
      <c r="H6607" s="17">
        <v>4.6159509E7</v>
      </c>
    </row>
    <row r="6608">
      <c r="A6608" s="7" t="s">
        <v>13988</v>
      </c>
      <c r="B6608" s="17" t="s">
        <v>13989</v>
      </c>
      <c r="C6608" s="17">
        <v>5.0</v>
      </c>
      <c r="D6608" s="17">
        <v>5340577.6</v>
      </c>
      <c r="E6608" s="17">
        <v>3534457.0</v>
      </c>
      <c r="F6608" s="17">
        <v>3738113.0</v>
      </c>
      <c r="G6608" s="17">
        <v>7716955.0</v>
      </c>
      <c r="H6608" s="17">
        <v>9500000.0</v>
      </c>
    </row>
    <row r="6609">
      <c r="A6609" s="7" t="s">
        <v>13990</v>
      </c>
      <c r="B6609" s="17" t="s">
        <v>13991</v>
      </c>
      <c r="C6609" s="17">
        <v>8.0</v>
      </c>
      <c r="D6609" s="17">
        <v>8586494.625</v>
      </c>
      <c r="E6609" s="17">
        <v>2335300.0</v>
      </c>
      <c r="F6609" s="17">
        <v>7352216.0</v>
      </c>
      <c r="G6609" s="17">
        <v>1.3295212E7</v>
      </c>
      <c r="H6609" s="17">
        <v>1.9444351E7</v>
      </c>
    </row>
    <row r="6610">
      <c r="A6610" s="7" t="s">
        <v>13993</v>
      </c>
      <c r="B6610" s="17" t="s">
        <v>13994</v>
      </c>
      <c r="C6610" s="17">
        <v>4.0</v>
      </c>
      <c r="D6610" s="17">
        <v>1.020319935E8</v>
      </c>
      <c r="E6610" s="17">
        <v>981250.0</v>
      </c>
      <c r="F6610" s="17">
        <v>4085070.0</v>
      </c>
      <c r="G6610" s="17">
        <v>7050728.0</v>
      </c>
      <c r="H6610" s="17">
        <v>3.96010926E8</v>
      </c>
    </row>
    <row r="6611">
      <c r="A6611" s="7" t="s">
        <v>13995</v>
      </c>
      <c r="B6611" s="17" t="s">
        <v>13996</v>
      </c>
      <c r="C6611" s="17">
        <v>2.0</v>
      </c>
      <c r="D6611" s="17">
        <v>1.1598915E7</v>
      </c>
      <c r="E6611" s="17">
        <v>1.052595E7</v>
      </c>
      <c r="F6611" s="17">
        <v>1.052595E7</v>
      </c>
      <c r="G6611" s="17">
        <v>1.267188E7</v>
      </c>
      <c r="H6611" s="17">
        <v>1.267188E7</v>
      </c>
    </row>
    <row r="6612">
      <c r="A6612" s="7" t="s">
        <v>13997</v>
      </c>
      <c r="B6612" s="17" t="s">
        <v>13998</v>
      </c>
      <c r="C6612" s="17">
        <v>10.0</v>
      </c>
      <c r="D6612" s="17">
        <v>6556843.7</v>
      </c>
      <c r="E6612" s="17">
        <v>5105913.0</v>
      </c>
      <c r="F6612" s="17">
        <v>5885750.0</v>
      </c>
      <c r="G6612" s="17">
        <v>7554206.0</v>
      </c>
      <c r="H6612" s="17">
        <v>9366800.0</v>
      </c>
    </row>
    <row r="6613">
      <c r="A6613" s="7" t="s">
        <v>13999</v>
      </c>
      <c r="B6613" s="17" t="s">
        <v>14000</v>
      </c>
      <c r="C6613" s="17">
        <v>2.0</v>
      </c>
      <c r="D6613" s="17">
        <v>5660022.5</v>
      </c>
      <c r="E6613" s="17">
        <v>3791033.0</v>
      </c>
      <c r="F6613" s="17">
        <v>3791033.0</v>
      </c>
      <c r="G6613" s="17">
        <v>7529012.0</v>
      </c>
      <c r="H6613" s="17">
        <v>7529012.0</v>
      </c>
    </row>
    <row r="6614">
      <c r="A6614" s="7" t="s">
        <v>14001</v>
      </c>
      <c r="B6614" s="17" t="s">
        <v>14002</v>
      </c>
      <c r="C6614" s="17">
        <v>7.0</v>
      </c>
      <c r="D6614" s="17">
        <v>2.473425371E7</v>
      </c>
      <c r="E6614" s="17">
        <v>1636331.0</v>
      </c>
      <c r="F6614" s="17">
        <v>4515399.0</v>
      </c>
      <c r="G6614" s="17">
        <v>7733321.0</v>
      </c>
      <c r="H6614" s="17">
        <v>1.49165579E8</v>
      </c>
    </row>
    <row r="6615">
      <c r="A6615" s="7" t="s">
        <v>14003</v>
      </c>
      <c r="B6615" s="17" t="s">
        <v>14004</v>
      </c>
      <c r="C6615" s="17">
        <v>12.0</v>
      </c>
      <c r="D6615" s="17">
        <v>9531741.5</v>
      </c>
      <c r="E6615" s="17">
        <v>3341700.0</v>
      </c>
      <c r="F6615" s="17">
        <v>3804650.0</v>
      </c>
      <c r="G6615" s="17">
        <v>8986938.0</v>
      </c>
      <c r="H6615" s="17">
        <v>1.932575E7</v>
      </c>
    </row>
    <row r="6616">
      <c r="A6616" s="7" t="s">
        <v>14007</v>
      </c>
      <c r="B6616" s="17" t="s">
        <v>14008</v>
      </c>
      <c r="C6616" s="17">
        <v>5.0</v>
      </c>
      <c r="D6616" s="17">
        <v>7333283.6</v>
      </c>
      <c r="E6616" s="17">
        <v>4119400.0</v>
      </c>
      <c r="F6616" s="17">
        <v>4849977.0</v>
      </c>
      <c r="G6616" s="17">
        <v>9748850.0</v>
      </c>
      <c r="H6616" s="17">
        <v>1.4827991E7</v>
      </c>
    </row>
    <row r="6617">
      <c r="A6617" s="7" t="s">
        <v>14009</v>
      </c>
      <c r="B6617" s="17" t="s">
        <v>14010</v>
      </c>
      <c r="C6617" s="17">
        <v>172.0</v>
      </c>
      <c r="D6617" s="17">
        <v>1.037179952E7</v>
      </c>
      <c r="E6617" s="17">
        <v>2675540.0</v>
      </c>
      <c r="F6617" s="17">
        <v>3917056.0</v>
      </c>
      <c r="G6617" s="17">
        <v>6960492.0</v>
      </c>
      <c r="H6617" s="17">
        <v>1.9711848E7</v>
      </c>
    </row>
    <row r="6618">
      <c r="A6618" s="7" t="s">
        <v>14011</v>
      </c>
      <c r="B6618" s="17" t="s">
        <v>14012</v>
      </c>
      <c r="C6618" s="17">
        <v>17721.0</v>
      </c>
      <c r="D6618" s="17">
        <v>7018142.784</v>
      </c>
      <c r="E6618" s="17">
        <v>3544747.0</v>
      </c>
      <c r="F6618" s="17">
        <v>5109350.0</v>
      </c>
      <c r="G6618" s="17">
        <v>7035000.0</v>
      </c>
      <c r="H6618" s="17">
        <v>1.2035046E7</v>
      </c>
    </row>
    <row r="6619">
      <c r="A6619" s="7" t="s">
        <v>14013</v>
      </c>
      <c r="B6619" s="17" t="s">
        <v>14014</v>
      </c>
      <c r="C6619" s="17">
        <v>304.0</v>
      </c>
      <c r="D6619" s="17">
        <v>5739054.836</v>
      </c>
      <c r="E6619" s="17">
        <v>2784004.0</v>
      </c>
      <c r="F6619" s="17">
        <v>4451360.0</v>
      </c>
      <c r="G6619" s="17">
        <v>7142836.0</v>
      </c>
      <c r="H6619" s="17">
        <v>9821381.0</v>
      </c>
    </row>
    <row r="6620">
      <c r="A6620" s="7" t="s">
        <v>14015</v>
      </c>
      <c r="B6620" s="17" t="s">
        <v>14016</v>
      </c>
      <c r="C6620" s="17">
        <v>402.0</v>
      </c>
      <c r="D6620" s="17">
        <v>9859989.221</v>
      </c>
      <c r="E6620" s="17">
        <v>5172911.0</v>
      </c>
      <c r="F6620" s="17">
        <v>7844650.0</v>
      </c>
      <c r="G6620" s="17">
        <v>1.4298157E7</v>
      </c>
      <c r="H6620" s="17">
        <v>1.6926796E7</v>
      </c>
    </row>
    <row r="6621">
      <c r="A6621" s="7" t="s">
        <v>14017</v>
      </c>
      <c r="B6621" s="17" t="s">
        <v>14018</v>
      </c>
      <c r="C6621" s="17">
        <v>1586.0</v>
      </c>
      <c r="D6621" s="17">
        <v>7256176.032</v>
      </c>
      <c r="E6621" s="17">
        <v>4756621.0</v>
      </c>
      <c r="F6621" s="17">
        <v>5807400.0</v>
      </c>
      <c r="G6621" s="17">
        <v>7443698.0</v>
      </c>
      <c r="H6621" s="17">
        <v>1.1052609E7</v>
      </c>
    </row>
    <row r="6622">
      <c r="A6622" s="7" t="s">
        <v>14019</v>
      </c>
      <c r="B6622" s="17" t="s">
        <v>14020</v>
      </c>
      <c r="C6622" s="17">
        <v>1008.0</v>
      </c>
      <c r="D6622" s="17">
        <v>6572737.427</v>
      </c>
      <c r="E6622" s="17">
        <v>4446698.0</v>
      </c>
      <c r="F6622" s="17">
        <v>5539140.0</v>
      </c>
      <c r="G6622" s="17">
        <v>7167381.0</v>
      </c>
      <c r="H6622" s="17">
        <v>9988454.0</v>
      </c>
    </row>
    <row r="6623">
      <c r="A6623" s="7" t="s">
        <v>14021</v>
      </c>
      <c r="B6623" s="17" t="s">
        <v>14022</v>
      </c>
      <c r="C6623" s="17">
        <v>66.0</v>
      </c>
      <c r="D6623" s="17">
        <v>1.304265659E7</v>
      </c>
      <c r="E6623" s="17">
        <v>2907712.0</v>
      </c>
      <c r="F6623" s="17">
        <v>3815517.0</v>
      </c>
      <c r="G6623" s="17">
        <v>9912912.0</v>
      </c>
      <c r="H6623" s="17">
        <v>4.2952306E7</v>
      </c>
    </row>
    <row r="6624">
      <c r="A6624" s="7" t="s">
        <v>14023</v>
      </c>
      <c r="B6624" s="17" t="s">
        <v>14024</v>
      </c>
      <c r="C6624" s="17">
        <v>4818.0</v>
      </c>
      <c r="D6624" s="17">
        <v>6212054.117</v>
      </c>
      <c r="E6624" s="17">
        <v>3495426.0</v>
      </c>
      <c r="F6624" s="17">
        <v>4872280.0</v>
      </c>
      <c r="G6624" s="17">
        <v>7287875.0</v>
      </c>
      <c r="H6624" s="17">
        <v>1.0429332E7</v>
      </c>
    </row>
    <row r="6625">
      <c r="A6625" s="7" t="s">
        <v>14025</v>
      </c>
      <c r="B6625" s="17" t="s">
        <v>14026</v>
      </c>
      <c r="C6625" s="17">
        <v>2637.0</v>
      </c>
      <c r="D6625" s="17">
        <v>7950160.919</v>
      </c>
      <c r="E6625" s="17">
        <v>4504602.0</v>
      </c>
      <c r="F6625" s="17">
        <v>5807400.0</v>
      </c>
      <c r="G6625" s="17">
        <v>9209944.0</v>
      </c>
      <c r="H6625" s="17">
        <v>1.4723237E7</v>
      </c>
    </row>
    <row r="6626">
      <c r="A6626" s="7" t="s">
        <v>14027</v>
      </c>
      <c r="B6626" s="17" t="s">
        <v>14028</v>
      </c>
      <c r="C6626" s="17">
        <v>21.0</v>
      </c>
      <c r="D6626" s="17">
        <v>1.53131969E7</v>
      </c>
      <c r="E6626" s="17">
        <v>3306950.0</v>
      </c>
      <c r="F6626" s="17">
        <v>6904908.0</v>
      </c>
      <c r="G6626" s="17">
        <v>1.4333961E7</v>
      </c>
      <c r="H6626" s="17">
        <v>2.921595E7</v>
      </c>
    </row>
    <row r="6627">
      <c r="A6627" s="7" t="s">
        <v>14029</v>
      </c>
      <c r="B6627" s="17" t="s">
        <v>14030</v>
      </c>
      <c r="C6627" s="17">
        <v>1681.0</v>
      </c>
      <c r="D6627" s="17">
        <v>6629525.426</v>
      </c>
      <c r="E6627" s="17">
        <v>3946900.0</v>
      </c>
      <c r="F6627" s="17">
        <v>5429223.0</v>
      </c>
      <c r="G6627" s="17">
        <v>7660572.0</v>
      </c>
      <c r="H6627" s="17">
        <v>1.0584442E7</v>
      </c>
    </row>
    <row r="6628">
      <c r="A6628" s="7" t="s">
        <v>14031</v>
      </c>
      <c r="B6628" s="17" t="s">
        <v>14032</v>
      </c>
      <c r="C6628" s="17">
        <v>210.0</v>
      </c>
      <c r="D6628" s="17">
        <v>7775719.414</v>
      </c>
      <c r="E6628" s="17">
        <v>5267462.0</v>
      </c>
      <c r="F6628" s="17">
        <v>7695844.0</v>
      </c>
      <c r="G6628" s="17">
        <v>9473376.0</v>
      </c>
      <c r="H6628" s="17">
        <v>1.0955789E7</v>
      </c>
    </row>
    <row r="6629">
      <c r="A6629" s="7" t="s">
        <v>14033</v>
      </c>
      <c r="B6629" s="17" t="s">
        <v>14034</v>
      </c>
      <c r="C6629" s="17">
        <v>104.0</v>
      </c>
      <c r="D6629" s="17">
        <v>8559765.779</v>
      </c>
      <c r="E6629" s="17">
        <v>5620705.0</v>
      </c>
      <c r="F6629" s="17">
        <v>7152324.0</v>
      </c>
      <c r="G6629" s="17">
        <v>9190720.0</v>
      </c>
      <c r="H6629" s="17">
        <v>1.1524261E7</v>
      </c>
    </row>
    <row r="6630">
      <c r="A6630" s="7" t="s">
        <v>14035</v>
      </c>
      <c r="B6630" s="17" t="s">
        <v>14036</v>
      </c>
      <c r="C6630" s="17">
        <v>266.0</v>
      </c>
      <c r="D6630" s="17">
        <v>8519042.515</v>
      </c>
      <c r="E6630" s="17">
        <v>4966193.0</v>
      </c>
      <c r="F6630" s="17">
        <v>6009285.0</v>
      </c>
      <c r="G6630" s="17">
        <v>8797231.0</v>
      </c>
      <c r="H6630" s="17">
        <v>1.3125783E7</v>
      </c>
    </row>
    <row r="6631">
      <c r="A6631" s="7" t="s">
        <v>14037</v>
      </c>
      <c r="B6631" s="17" t="s">
        <v>14038</v>
      </c>
      <c r="C6631" s="17">
        <v>2180.0</v>
      </c>
      <c r="D6631" s="17">
        <v>6298709.679</v>
      </c>
      <c r="E6631" s="17">
        <v>4584565.0</v>
      </c>
      <c r="F6631" s="17">
        <v>5321857.0</v>
      </c>
      <c r="G6631" s="17">
        <v>6575214.0</v>
      </c>
      <c r="H6631" s="17">
        <v>8530424.0</v>
      </c>
    </row>
    <row r="6632">
      <c r="A6632" s="7" t="s">
        <v>14039</v>
      </c>
      <c r="B6632" s="17" t="s">
        <v>14040</v>
      </c>
      <c r="C6632" s="17">
        <v>11.0</v>
      </c>
      <c r="D6632" s="17">
        <v>1.346824427E7</v>
      </c>
      <c r="E6632" s="17">
        <v>4315887.0</v>
      </c>
      <c r="F6632" s="17">
        <v>1.2681923E7</v>
      </c>
      <c r="G6632" s="17">
        <v>2.0153936E7</v>
      </c>
      <c r="H6632" s="17">
        <v>3.064661E7</v>
      </c>
    </row>
    <row r="6633">
      <c r="A6633" s="7" t="s">
        <v>14041</v>
      </c>
      <c r="B6633" s="17" t="s">
        <v>14042</v>
      </c>
      <c r="C6633" s="17">
        <v>1204.0</v>
      </c>
      <c r="D6633" s="17">
        <v>5261025.608</v>
      </c>
      <c r="E6633" s="17">
        <v>4024354.0</v>
      </c>
      <c r="F6633" s="17">
        <v>4646803.0</v>
      </c>
      <c r="G6633" s="17">
        <v>5570589.0</v>
      </c>
      <c r="H6633" s="17">
        <v>6886362.0</v>
      </c>
    </row>
    <row r="6634">
      <c r="A6634" s="7" t="s">
        <v>14043</v>
      </c>
      <c r="B6634" s="17" t="s">
        <v>14044</v>
      </c>
      <c r="C6634" s="17">
        <v>282.0</v>
      </c>
      <c r="D6634" s="17">
        <v>7900028.73</v>
      </c>
      <c r="E6634" s="17">
        <v>4499808.0</v>
      </c>
      <c r="F6634" s="17">
        <v>7435583.0</v>
      </c>
      <c r="G6634" s="17">
        <v>1.0368472E7</v>
      </c>
      <c r="H6634" s="17">
        <v>1.2137778E7</v>
      </c>
    </row>
    <row r="6635">
      <c r="A6635" s="7" t="s">
        <v>14045</v>
      </c>
      <c r="B6635" s="17" t="s">
        <v>14046</v>
      </c>
      <c r="C6635" s="17">
        <v>7.0</v>
      </c>
      <c r="D6635" s="17">
        <v>3976532.286</v>
      </c>
      <c r="E6635" s="17">
        <v>2683506.0</v>
      </c>
      <c r="F6635" s="17">
        <v>4317195.0</v>
      </c>
      <c r="G6635" s="17">
        <v>5299496.0</v>
      </c>
      <c r="H6635" s="17">
        <v>6200601.0</v>
      </c>
    </row>
    <row r="6636">
      <c r="A6636" s="7" t="s">
        <v>14047</v>
      </c>
      <c r="B6636" s="17" t="s">
        <v>14048</v>
      </c>
      <c r="C6636" s="17">
        <v>281.0</v>
      </c>
      <c r="D6636" s="17">
        <v>8947812.562</v>
      </c>
      <c r="E6636" s="17">
        <v>4020600.0</v>
      </c>
      <c r="F6636" s="17">
        <v>6882871.0</v>
      </c>
      <c r="G6636" s="17">
        <v>1.3675755E7</v>
      </c>
      <c r="H6636" s="17">
        <v>1.7456596E7</v>
      </c>
    </row>
    <row r="6637">
      <c r="A6637" s="7" t="s">
        <v>14049</v>
      </c>
      <c r="B6637" s="17" t="s">
        <v>14050</v>
      </c>
      <c r="C6637" s="17">
        <v>39.0</v>
      </c>
      <c r="D6637" s="17">
        <v>8606847.974</v>
      </c>
      <c r="E6637" s="17">
        <v>7296329.0</v>
      </c>
      <c r="F6637" s="17">
        <v>8830561.0</v>
      </c>
      <c r="G6637" s="17">
        <v>1.0367076E7</v>
      </c>
      <c r="H6637" s="17">
        <v>1.1667567E7</v>
      </c>
    </row>
    <row r="6638">
      <c r="A6638" s="7" t="s">
        <v>14051</v>
      </c>
      <c r="B6638" s="17" t="s">
        <v>14052</v>
      </c>
      <c r="C6638" s="17">
        <v>183.0</v>
      </c>
      <c r="D6638" s="17">
        <v>1.338517777E7</v>
      </c>
      <c r="E6638" s="17">
        <v>1.0430609E7</v>
      </c>
      <c r="F6638" s="17">
        <v>1.3604173E7</v>
      </c>
      <c r="G6638" s="17">
        <v>1.6384946E7</v>
      </c>
      <c r="H6638" s="17">
        <v>1.8345736E7</v>
      </c>
    </row>
    <row r="6639">
      <c r="A6639" s="7" t="s">
        <v>14053</v>
      </c>
      <c r="B6639" s="17" t="s">
        <v>14054</v>
      </c>
      <c r="C6639" s="17">
        <v>9.0</v>
      </c>
      <c r="D6639" s="17">
        <v>6840135.556</v>
      </c>
      <c r="E6639" s="17">
        <v>3982397.0</v>
      </c>
      <c r="F6639" s="17">
        <v>6193004.0</v>
      </c>
      <c r="G6639" s="17">
        <v>9376562.0</v>
      </c>
      <c r="H6639" s="17">
        <v>1.4573893E7</v>
      </c>
    </row>
    <row r="6640">
      <c r="A6640" s="7" t="s">
        <v>14055</v>
      </c>
      <c r="B6640" s="17" t="s">
        <v>14056</v>
      </c>
      <c r="C6640" s="17">
        <v>28.0</v>
      </c>
      <c r="D6640" s="17">
        <v>8536309.821</v>
      </c>
      <c r="E6640" s="17">
        <v>5168348.0</v>
      </c>
      <c r="F6640" s="17">
        <v>6809925.0</v>
      </c>
      <c r="G6640" s="17">
        <v>8252053.0</v>
      </c>
      <c r="H6640" s="17">
        <v>1.3422972E7</v>
      </c>
    </row>
    <row r="6641">
      <c r="A6641" s="7" t="s">
        <v>14057</v>
      </c>
      <c r="B6641" s="17" t="s">
        <v>14058</v>
      </c>
      <c r="C6641" s="17">
        <v>175.0</v>
      </c>
      <c r="D6641" s="17">
        <v>6768105.126</v>
      </c>
      <c r="E6641" s="17">
        <v>3944512.0</v>
      </c>
      <c r="F6641" s="17">
        <v>5798184.0</v>
      </c>
      <c r="G6641" s="17">
        <v>7867630.0</v>
      </c>
      <c r="H6641" s="17">
        <v>1.1765497E7</v>
      </c>
    </row>
    <row r="6642">
      <c r="A6642" s="7" t="s">
        <v>14059</v>
      </c>
      <c r="B6642" s="17" t="s">
        <v>14060</v>
      </c>
      <c r="C6642" s="17">
        <v>138.0</v>
      </c>
      <c r="D6642" s="17">
        <v>1.41407805E7</v>
      </c>
      <c r="E6642" s="17">
        <v>8876139.0</v>
      </c>
      <c r="F6642" s="17">
        <v>1.4101703E7</v>
      </c>
      <c r="G6642" s="17">
        <v>1.6932298E7</v>
      </c>
      <c r="H6642" s="17">
        <v>2.0792348E7</v>
      </c>
    </row>
    <row r="6643">
      <c r="A6643" s="7" t="s">
        <v>14061</v>
      </c>
      <c r="B6643" s="17" t="s">
        <v>14062</v>
      </c>
      <c r="C6643" s="17">
        <v>54.0</v>
      </c>
      <c r="D6643" s="17">
        <v>1.181051396E7</v>
      </c>
      <c r="E6643" s="17">
        <v>3569169.0</v>
      </c>
      <c r="F6643" s="17">
        <v>4737724.0</v>
      </c>
      <c r="G6643" s="17">
        <v>1.0531069E7</v>
      </c>
      <c r="H6643" s="17">
        <v>3.7054171E7</v>
      </c>
    </row>
    <row r="6644">
      <c r="A6644" s="7" t="s">
        <v>14063</v>
      </c>
      <c r="B6644" s="17" t="s">
        <v>14064</v>
      </c>
      <c r="C6644" s="17">
        <v>5691.0</v>
      </c>
      <c r="D6644" s="17">
        <v>5005138.26</v>
      </c>
      <c r="E6644" s="17">
        <v>2856183.0</v>
      </c>
      <c r="F6644" s="17">
        <v>4191354.0</v>
      </c>
      <c r="G6644" s="17">
        <v>5814758.0</v>
      </c>
      <c r="H6644" s="17">
        <v>8850602.0</v>
      </c>
    </row>
    <row r="6645">
      <c r="A6645" s="7" t="s">
        <v>14065</v>
      </c>
      <c r="B6645" s="17" t="s">
        <v>14066</v>
      </c>
      <c r="C6645" s="17">
        <v>631.0</v>
      </c>
      <c r="D6645" s="17">
        <v>3393635.826</v>
      </c>
      <c r="E6645" s="17">
        <v>2274780.0</v>
      </c>
      <c r="F6645" s="17">
        <v>2593548.0</v>
      </c>
      <c r="G6645" s="17">
        <v>3243147.0</v>
      </c>
      <c r="H6645" s="17">
        <v>6574870.0</v>
      </c>
    </row>
    <row r="6646">
      <c r="A6646" s="7" t="s">
        <v>14067</v>
      </c>
      <c r="B6646" s="17" t="s">
        <v>14068</v>
      </c>
      <c r="C6646" s="17">
        <v>409.0</v>
      </c>
      <c r="D6646" s="17">
        <v>1.151375433E7</v>
      </c>
      <c r="E6646" s="17">
        <v>6604855.0</v>
      </c>
      <c r="F6646" s="17">
        <v>1.249547E7</v>
      </c>
      <c r="G6646" s="17">
        <v>1.5114494E7</v>
      </c>
      <c r="H6646" s="17">
        <v>1.793768E7</v>
      </c>
    </row>
    <row r="6647">
      <c r="A6647" s="7" t="s">
        <v>14069</v>
      </c>
      <c r="B6647" s="17" t="s">
        <v>14070</v>
      </c>
      <c r="C6647" s="17">
        <v>592.0</v>
      </c>
      <c r="D6647" s="17">
        <v>3170972.427</v>
      </c>
      <c r="E6647" s="17">
        <v>1686621.0</v>
      </c>
      <c r="F6647" s="17">
        <v>1851016.0</v>
      </c>
      <c r="G6647" s="17">
        <v>4617985.0</v>
      </c>
      <c r="H6647" s="17">
        <v>5947949.0</v>
      </c>
    </row>
    <row r="6648">
      <c r="A6648" s="7" t="s">
        <v>14071</v>
      </c>
      <c r="B6648" s="17" t="s">
        <v>14072</v>
      </c>
      <c r="C6648" s="17">
        <v>4269.0</v>
      </c>
      <c r="D6648" s="17">
        <v>6282070.155</v>
      </c>
      <c r="E6648" s="17">
        <v>4852761.0</v>
      </c>
      <c r="F6648" s="17">
        <v>5779910.0</v>
      </c>
      <c r="G6648" s="17">
        <v>7138938.0</v>
      </c>
      <c r="H6648" s="17">
        <v>8349582.0</v>
      </c>
    </row>
    <row r="6649">
      <c r="A6649" s="7" t="s">
        <v>14073</v>
      </c>
      <c r="B6649" s="17" t="s">
        <v>14074</v>
      </c>
      <c r="C6649" s="17">
        <v>7.0</v>
      </c>
      <c r="D6649" s="17">
        <v>8716423.857</v>
      </c>
      <c r="E6649" s="17">
        <v>3292784.0</v>
      </c>
      <c r="F6649" s="17">
        <v>6731115.0</v>
      </c>
      <c r="G6649" s="17">
        <v>1.4578898E7</v>
      </c>
      <c r="H6649" s="17">
        <v>1.9353494E7</v>
      </c>
    </row>
    <row r="6650">
      <c r="A6650" s="7" t="s">
        <v>14075</v>
      </c>
      <c r="B6650" s="17" t="s">
        <v>14076</v>
      </c>
      <c r="C6650" s="17">
        <v>5054.0</v>
      </c>
      <c r="D6650" s="17">
        <v>4937543.329</v>
      </c>
      <c r="E6650" s="17">
        <v>3671795.0</v>
      </c>
      <c r="F6650" s="17">
        <v>4311221.0</v>
      </c>
      <c r="G6650" s="17">
        <v>5703963.0</v>
      </c>
      <c r="H6650" s="17">
        <v>7288899.0</v>
      </c>
    </row>
    <row r="6651">
      <c r="A6651" s="7" t="s">
        <v>14077</v>
      </c>
      <c r="B6651" s="17" t="s">
        <v>14078</v>
      </c>
      <c r="C6651" s="17">
        <v>844.0</v>
      </c>
      <c r="D6651" s="17">
        <v>9176603.276</v>
      </c>
      <c r="E6651" s="17">
        <v>4457349.0</v>
      </c>
      <c r="F6651" s="17">
        <v>6366512.0</v>
      </c>
      <c r="G6651" s="17">
        <v>1.314699E7</v>
      </c>
      <c r="H6651" s="17">
        <v>1.6814902E7</v>
      </c>
    </row>
    <row r="6652">
      <c r="A6652" s="7" t="s">
        <v>14079</v>
      </c>
      <c r="B6652" s="17" t="s">
        <v>14080</v>
      </c>
      <c r="C6652" s="17">
        <v>18.0</v>
      </c>
      <c r="D6652" s="17">
        <v>7282918.778</v>
      </c>
      <c r="E6652" s="17">
        <v>3504000.0</v>
      </c>
      <c r="F6652" s="17">
        <v>4612000.0</v>
      </c>
      <c r="G6652" s="17">
        <v>9699376.0</v>
      </c>
      <c r="H6652" s="17">
        <v>1.6052688E7</v>
      </c>
    </row>
    <row r="6653">
      <c r="A6653" s="7" t="s">
        <v>14081</v>
      </c>
      <c r="B6653" s="17" t="s">
        <v>14082</v>
      </c>
      <c r="C6653" s="17">
        <v>2.0</v>
      </c>
      <c r="D6653" s="17">
        <v>7511959.5</v>
      </c>
      <c r="E6653" s="17">
        <v>4973919.0</v>
      </c>
      <c r="F6653" s="17">
        <v>4973919.0</v>
      </c>
      <c r="G6653" s="17">
        <v>1.005E7</v>
      </c>
      <c r="H6653" s="17">
        <v>1.005E7</v>
      </c>
    </row>
    <row r="6654">
      <c r="A6654" s="7" t="s">
        <v>14083</v>
      </c>
      <c r="B6654" s="17" t="s">
        <v>14084</v>
      </c>
      <c r="C6654" s="17">
        <v>11.0</v>
      </c>
      <c r="D6654" s="17">
        <v>1.511057182E7</v>
      </c>
      <c r="E6654" s="17">
        <v>1.3155757E7</v>
      </c>
      <c r="F6654" s="17">
        <v>1.6570789E7</v>
      </c>
      <c r="G6654" s="17">
        <v>1.6761466E7</v>
      </c>
      <c r="H6654" s="17">
        <v>1.7139006E7</v>
      </c>
    </row>
    <row r="6655">
      <c r="A6655" s="7" t="s">
        <v>14085</v>
      </c>
      <c r="B6655" s="17" t="s">
        <v>14086</v>
      </c>
      <c r="C6655" s="17">
        <v>1.0</v>
      </c>
      <c r="D6655" s="17">
        <v>7021417.0</v>
      </c>
      <c r="E6655" s="17">
        <v>7021417.0</v>
      </c>
      <c r="F6655" s="17">
        <v>7021417.0</v>
      </c>
      <c r="G6655" s="17">
        <v>7021417.0</v>
      </c>
      <c r="H6655" s="17">
        <v>7021417.0</v>
      </c>
    </row>
    <row r="6656">
      <c r="A6656" s="7" t="s">
        <v>14087</v>
      </c>
      <c r="B6656" s="17" t="s">
        <v>14088</v>
      </c>
      <c r="C6656" s="17">
        <v>2.0</v>
      </c>
      <c r="D6656" s="17">
        <v>7054905.5</v>
      </c>
      <c r="E6656" s="17">
        <v>5135595.0</v>
      </c>
      <c r="F6656" s="17">
        <v>5135595.0</v>
      </c>
      <c r="G6656" s="17">
        <v>8974216.0</v>
      </c>
      <c r="H6656" s="17">
        <v>8974216.0</v>
      </c>
    </row>
    <row r="6657">
      <c r="A6657" s="7" t="s">
        <v>14089</v>
      </c>
      <c r="B6657" s="17" t="s">
        <v>14090</v>
      </c>
      <c r="C6657" s="17">
        <v>1.0</v>
      </c>
      <c r="D6657" s="17">
        <v>7253154.0</v>
      </c>
      <c r="E6657" s="17">
        <v>7253154.0</v>
      </c>
      <c r="F6657" s="17">
        <v>7253154.0</v>
      </c>
      <c r="G6657" s="17">
        <v>7253154.0</v>
      </c>
      <c r="H6657" s="17">
        <v>7253154.0</v>
      </c>
    </row>
    <row r="6658">
      <c r="A6658" s="7" t="s">
        <v>14091</v>
      </c>
      <c r="B6658" s="17" t="s">
        <v>14092</v>
      </c>
      <c r="C6658" s="17">
        <v>15.0</v>
      </c>
      <c r="D6658" s="17">
        <v>6036048.2</v>
      </c>
      <c r="E6658" s="17">
        <v>3097405.0</v>
      </c>
      <c r="F6658" s="17">
        <v>6323287.0</v>
      </c>
      <c r="G6658" s="17">
        <v>6776045.0</v>
      </c>
      <c r="H6658" s="17">
        <v>1.1048689E7</v>
      </c>
    </row>
    <row r="6659">
      <c r="A6659" s="7" t="s">
        <v>14093</v>
      </c>
      <c r="B6659" s="17" t="s">
        <v>14094</v>
      </c>
      <c r="C6659" s="17">
        <v>9.0</v>
      </c>
      <c r="D6659" s="17">
        <v>1.035466711E7</v>
      </c>
      <c r="E6659" s="17">
        <v>4254000.0</v>
      </c>
      <c r="F6659" s="17">
        <v>1.132115E7</v>
      </c>
      <c r="G6659" s="17">
        <v>1.6169414E7</v>
      </c>
      <c r="H6659" s="17">
        <v>1.9363401E7</v>
      </c>
    </row>
    <row r="6660">
      <c r="A6660" s="7" t="s">
        <v>14095</v>
      </c>
      <c r="B6660" s="17" t="s">
        <v>14096</v>
      </c>
      <c r="C6660" s="17">
        <v>12.0</v>
      </c>
      <c r="D6660" s="17">
        <v>1.65468165E7</v>
      </c>
      <c r="E6660" s="17">
        <v>2122159.0</v>
      </c>
      <c r="F6660" s="17">
        <v>3366443.0</v>
      </c>
      <c r="G6660" s="17">
        <v>7261823.0</v>
      </c>
      <c r="H6660" s="17">
        <v>2.123695E7</v>
      </c>
    </row>
    <row r="6661">
      <c r="A6661" s="7" t="s">
        <v>14097</v>
      </c>
      <c r="B6661" s="17" t="s">
        <v>14098</v>
      </c>
      <c r="C6661" s="17">
        <v>102.0</v>
      </c>
      <c r="D6661" s="17">
        <v>5755258.069</v>
      </c>
      <c r="E6661" s="17">
        <v>3181662.0</v>
      </c>
      <c r="F6661" s="17">
        <v>5146365.0</v>
      </c>
      <c r="G6661" s="17">
        <v>6521193.0</v>
      </c>
      <c r="H6661" s="17">
        <v>9375931.0</v>
      </c>
    </row>
    <row r="6662">
      <c r="A6662" s="7" t="s">
        <v>14099</v>
      </c>
      <c r="B6662" s="17" t="s">
        <v>14100</v>
      </c>
      <c r="C6662" s="17">
        <v>4.0</v>
      </c>
      <c r="D6662" s="17">
        <v>3434498.75</v>
      </c>
      <c r="E6662" s="17">
        <v>1722632.0</v>
      </c>
      <c r="F6662" s="17">
        <v>3389373.0</v>
      </c>
      <c r="G6662" s="17">
        <v>3758579.0</v>
      </c>
      <c r="H6662" s="17">
        <v>4867411.0</v>
      </c>
    </row>
    <row r="6663">
      <c r="A6663" s="7" t="s">
        <v>14101</v>
      </c>
      <c r="B6663" s="17" t="s">
        <v>14102</v>
      </c>
      <c r="C6663" s="17">
        <v>8.0</v>
      </c>
      <c r="D6663" s="17">
        <v>1.336814475E7</v>
      </c>
      <c r="E6663" s="17">
        <v>1.0087853E7</v>
      </c>
      <c r="F6663" s="17">
        <v>1.2714057E7</v>
      </c>
      <c r="G6663" s="17">
        <v>1.6611581E7</v>
      </c>
      <c r="H6663" s="17">
        <v>1.7134848E7</v>
      </c>
    </row>
    <row r="6664">
      <c r="A6664" s="7" t="s">
        <v>14103</v>
      </c>
      <c r="B6664" s="17" t="s">
        <v>14104</v>
      </c>
      <c r="C6664" s="17">
        <v>3.0</v>
      </c>
      <c r="D6664" s="17">
        <v>4968020.0</v>
      </c>
      <c r="E6664" s="17">
        <v>3820890.0</v>
      </c>
      <c r="F6664" s="17">
        <v>4918732.0</v>
      </c>
      <c r="G6664" s="17">
        <v>6164438.0</v>
      </c>
      <c r="H6664" s="17">
        <v>6164438.0</v>
      </c>
    </row>
    <row r="6665">
      <c r="A6665" s="7" t="s">
        <v>14105</v>
      </c>
      <c r="B6665" s="17" t="s">
        <v>14106</v>
      </c>
      <c r="C6665" s="17">
        <v>16.0</v>
      </c>
      <c r="D6665" s="17">
        <v>4980396.063</v>
      </c>
      <c r="E6665" s="17">
        <v>4233911.0</v>
      </c>
      <c r="F6665" s="17">
        <v>4889710.0</v>
      </c>
      <c r="G6665" s="17">
        <v>5297030.0</v>
      </c>
      <c r="H6665" s="17">
        <v>6509748.0</v>
      </c>
    </row>
    <row r="6666">
      <c r="A6666" s="7" t="s">
        <v>14107</v>
      </c>
      <c r="B6666" s="17" t="s">
        <v>14108</v>
      </c>
      <c r="C6666" s="17">
        <v>1.0</v>
      </c>
      <c r="D6666" s="17">
        <v>3379791.0</v>
      </c>
      <c r="E6666" s="17">
        <v>3379791.0</v>
      </c>
      <c r="F6666" s="17">
        <v>3379791.0</v>
      </c>
      <c r="G6666" s="17">
        <v>3379791.0</v>
      </c>
      <c r="H6666" s="17">
        <v>3379791.0</v>
      </c>
    </row>
    <row r="6667">
      <c r="A6667" s="7" t="s">
        <v>14109</v>
      </c>
      <c r="B6667" s="17" t="s">
        <v>14110</v>
      </c>
      <c r="C6667" s="17">
        <v>512.0</v>
      </c>
      <c r="D6667" s="17">
        <v>5226850.273</v>
      </c>
      <c r="E6667" s="17">
        <v>4310711.0</v>
      </c>
      <c r="F6667" s="17">
        <v>5096455.0</v>
      </c>
      <c r="G6667" s="17">
        <v>5850310.0</v>
      </c>
      <c r="H6667" s="17">
        <v>6779144.0</v>
      </c>
    </row>
    <row r="6668">
      <c r="A6668" s="7" t="s">
        <v>14111</v>
      </c>
      <c r="B6668" s="17" t="s">
        <v>14112</v>
      </c>
      <c r="C6668" s="17">
        <v>32.0</v>
      </c>
      <c r="D6668" s="17">
        <v>1.390584334E7</v>
      </c>
      <c r="E6668" s="17">
        <v>3287939.0</v>
      </c>
      <c r="F6668" s="17">
        <v>6866684.0</v>
      </c>
      <c r="G6668" s="17">
        <v>1.3154827E7</v>
      </c>
      <c r="H6668" s="17">
        <v>1.8520815E7</v>
      </c>
    </row>
    <row r="6669">
      <c r="A6669" s="7" t="s">
        <v>14113</v>
      </c>
      <c r="B6669" s="17" t="s">
        <v>14114</v>
      </c>
      <c r="C6669" s="17">
        <v>8.0</v>
      </c>
      <c r="D6669" s="17">
        <v>3.383715763E7</v>
      </c>
      <c r="E6669" s="17">
        <v>4883424.0</v>
      </c>
      <c r="F6669" s="17">
        <v>5801515.0</v>
      </c>
      <c r="G6669" s="17">
        <v>7135066.0</v>
      </c>
      <c r="H6669" s="17">
        <v>1.4530921E8</v>
      </c>
    </row>
    <row r="6670">
      <c r="A6670" s="7" t="s">
        <v>14115</v>
      </c>
      <c r="B6670" s="17" t="s">
        <v>14116</v>
      </c>
      <c r="C6670" s="17">
        <v>117.0</v>
      </c>
      <c r="D6670" s="17">
        <v>6178479.607</v>
      </c>
      <c r="E6670" s="17">
        <v>4223258.0</v>
      </c>
      <c r="F6670" s="17">
        <v>5220694.0</v>
      </c>
      <c r="G6670" s="17">
        <v>6356639.0</v>
      </c>
      <c r="H6670" s="17">
        <v>9373503.0</v>
      </c>
    </row>
    <row r="6671">
      <c r="A6671" s="7" t="s">
        <v>14117</v>
      </c>
      <c r="B6671" s="17" t="s">
        <v>14118</v>
      </c>
      <c r="C6671" s="17">
        <v>12.0</v>
      </c>
      <c r="D6671" s="17">
        <v>8171113.167</v>
      </c>
      <c r="E6671" s="17">
        <v>5840765.0</v>
      </c>
      <c r="F6671" s="17">
        <v>6784594.0</v>
      </c>
      <c r="G6671" s="17">
        <v>8476755.0</v>
      </c>
      <c r="H6671" s="17">
        <v>1.2362724E7</v>
      </c>
    </row>
    <row r="6672">
      <c r="A6672" s="7" t="s">
        <v>14119</v>
      </c>
      <c r="B6672" s="17" t="s">
        <v>14120</v>
      </c>
      <c r="C6672" s="17">
        <v>8.0</v>
      </c>
      <c r="D6672" s="17">
        <v>6711090.75</v>
      </c>
      <c r="E6672" s="17">
        <v>4989477.0</v>
      </c>
      <c r="F6672" s="17">
        <v>5707862.0</v>
      </c>
      <c r="G6672" s="17">
        <v>7053227.0</v>
      </c>
      <c r="H6672" s="17">
        <v>1.0670863E7</v>
      </c>
    </row>
    <row r="6673">
      <c r="A6673" s="7" t="s">
        <v>14121</v>
      </c>
      <c r="B6673" s="17" t="s">
        <v>14122</v>
      </c>
      <c r="C6673" s="17">
        <v>7.0</v>
      </c>
      <c r="D6673" s="17">
        <v>1.003834071E7</v>
      </c>
      <c r="E6673" s="17">
        <v>6858314.0</v>
      </c>
      <c r="F6673" s="17">
        <v>7936505.0</v>
      </c>
      <c r="G6673" s="17">
        <v>1.3216949E7</v>
      </c>
      <c r="H6673" s="17">
        <v>2.1722815E7</v>
      </c>
    </row>
    <row r="6674">
      <c r="A6674" s="7" t="s">
        <v>14123</v>
      </c>
      <c r="B6674" s="17" t="s">
        <v>14124</v>
      </c>
      <c r="C6674" s="17">
        <v>45.0</v>
      </c>
      <c r="D6674" s="17">
        <v>6611079.467</v>
      </c>
      <c r="E6674" s="17">
        <v>4841108.0</v>
      </c>
      <c r="F6674" s="17">
        <v>5691760.0</v>
      </c>
      <c r="G6674" s="17">
        <v>7101911.0</v>
      </c>
      <c r="H6674" s="17">
        <v>8581778.0</v>
      </c>
    </row>
    <row r="6675">
      <c r="A6675" s="7" t="s">
        <v>14125</v>
      </c>
      <c r="B6675" s="17" t="s">
        <v>14126</v>
      </c>
      <c r="C6675" s="17">
        <v>3.0</v>
      </c>
      <c r="D6675" s="17">
        <v>4956884.667</v>
      </c>
      <c r="E6675" s="17">
        <v>2315971.0</v>
      </c>
      <c r="F6675" s="17">
        <v>5424265.0</v>
      </c>
      <c r="G6675" s="17">
        <v>7130418.0</v>
      </c>
      <c r="H6675" s="17">
        <v>7130418.0</v>
      </c>
    </row>
    <row r="6676">
      <c r="A6676" s="7" t="s">
        <v>14127</v>
      </c>
      <c r="B6676" s="17" t="s">
        <v>14128</v>
      </c>
      <c r="C6676" s="17">
        <v>97.0</v>
      </c>
      <c r="D6676" s="17">
        <v>5118999.237</v>
      </c>
      <c r="E6676" s="17">
        <v>3951929.0</v>
      </c>
      <c r="F6676" s="17">
        <v>4245600.0</v>
      </c>
      <c r="G6676" s="17">
        <v>5334000.0</v>
      </c>
      <c r="H6676" s="17">
        <v>6833560.0</v>
      </c>
    </row>
    <row r="6677">
      <c r="A6677" s="7" t="s">
        <v>14130</v>
      </c>
      <c r="B6677" s="17" t="s">
        <v>14132</v>
      </c>
      <c r="C6677" s="17">
        <v>18.0</v>
      </c>
      <c r="D6677" s="17">
        <v>1.003159383E7</v>
      </c>
      <c r="E6677" s="17">
        <v>4886084.0</v>
      </c>
      <c r="F6677" s="17">
        <v>6783906.0</v>
      </c>
      <c r="G6677" s="17">
        <v>1.2902282E7</v>
      </c>
      <c r="H6677" s="17">
        <v>2.6542963E7</v>
      </c>
    </row>
    <row r="6678">
      <c r="A6678" s="7" t="s">
        <v>14133</v>
      </c>
      <c r="B6678" s="17" t="s">
        <v>14134</v>
      </c>
      <c r="C6678" s="17">
        <v>23.0</v>
      </c>
      <c r="D6678" s="17">
        <v>6018311.522</v>
      </c>
      <c r="E6678" s="17">
        <v>3003667.0</v>
      </c>
      <c r="F6678" s="17">
        <v>3524679.0</v>
      </c>
      <c r="G6678" s="17">
        <v>4771327.0</v>
      </c>
      <c r="H6678" s="17">
        <v>1.0462536E7</v>
      </c>
    </row>
    <row r="6679">
      <c r="A6679" s="7" t="s">
        <v>14135</v>
      </c>
      <c r="B6679" s="17" t="s">
        <v>14136</v>
      </c>
      <c r="C6679" s="17">
        <v>605.0</v>
      </c>
      <c r="D6679" s="17">
        <v>5691695.517</v>
      </c>
      <c r="E6679" s="17">
        <v>3860926.0</v>
      </c>
      <c r="F6679" s="17">
        <v>5491050.0</v>
      </c>
      <c r="G6679" s="17">
        <v>6719510.0</v>
      </c>
      <c r="H6679" s="17">
        <v>8522632.0</v>
      </c>
    </row>
    <row r="6680">
      <c r="A6680" s="7" t="s">
        <v>14137</v>
      </c>
      <c r="B6680" s="17" t="s">
        <v>14138</v>
      </c>
      <c r="C6680" s="17">
        <v>5.0</v>
      </c>
      <c r="D6680" s="17">
        <v>6556942.0</v>
      </c>
      <c r="E6680" s="17">
        <v>3769790.0</v>
      </c>
      <c r="F6680" s="17">
        <v>6493224.0</v>
      </c>
      <c r="G6680" s="17">
        <v>9310700.0</v>
      </c>
      <c r="H6680" s="17">
        <v>9503763.0</v>
      </c>
    </row>
    <row r="6681">
      <c r="A6681" s="7" t="s">
        <v>14139</v>
      </c>
      <c r="B6681" s="17" t="s">
        <v>14140</v>
      </c>
      <c r="C6681" s="17">
        <v>1.0</v>
      </c>
      <c r="D6681" s="17">
        <v>2352399.0</v>
      </c>
      <c r="E6681" s="17">
        <v>2352399.0</v>
      </c>
      <c r="F6681" s="17">
        <v>2352399.0</v>
      </c>
      <c r="G6681" s="17">
        <v>2352399.0</v>
      </c>
      <c r="H6681" s="17">
        <v>2352399.0</v>
      </c>
    </row>
    <row r="6682">
      <c r="A6682" s="7" t="s">
        <v>14143</v>
      </c>
      <c r="B6682" s="17" t="s">
        <v>14144</v>
      </c>
      <c r="C6682" s="17">
        <v>2.0</v>
      </c>
      <c r="D6682" s="17">
        <v>3590149.0</v>
      </c>
      <c r="E6682" s="17">
        <v>3305538.0</v>
      </c>
      <c r="F6682" s="17">
        <v>3305538.0</v>
      </c>
      <c r="G6682" s="17">
        <v>3874760.0</v>
      </c>
      <c r="H6682" s="17">
        <v>3874760.0</v>
      </c>
    </row>
    <row r="6683">
      <c r="A6683" s="7" t="s">
        <v>14145</v>
      </c>
      <c r="B6683" s="17" t="s">
        <v>14146</v>
      </c>
      <c r="C6683" s="17">
        <v>87.0</v>
      </c>
      <c r="D6683" s="17">
        <v>7266608.793</v>
      </c>
      <c r="E6683" s="17">
        <v>5465412.0</v>
      </c>
      <c r="F6683" s="17">
        <v>7011218.0</v>
      </c>
      <c r="G6683" s="17">
        <v>8506423.0</v>
      </c>
      <c r="H6683" s="17">
        <v>9397984.0</v>
      </c>
    </row>
    <row r="6684">
      <c r="A6684" s="7" t="s">
        <v>14147</v>
      </c>
      <c r="B6684" s="17" t="s">
        <v>14148</v>
      </c>
      <c r="C6684" s="17">
        <v>9.0</v>
      </c>
      <c r="D6684" s="17">
        <v>6696828.333</v>
      </c>
      <c r="E6684" s="17">
        <v>6083433.0</v>
      </c>
      <c r="F6684" s="17">
        <v>7194972.0</v>
      </c>
      <c r="G6684" s="17">
        <v>8194106.0</v>
      </c>
      <c r="H6684" s="17">
        <v>8741036.0</v>
      </c>
    </row>
    <row r="6685">
      <c r="A6685" s="7" t="s">
        <v>14149</v>
      </c>
      <c r="B6685" s="17" t="s">
        <v>14150</v>
      </c>
      <c r="C6685" s="17">
        <v>429.0</v>
      </c>
      <c r="D6685" s="17">
        <v>4301428.175</v>
      </c>
      <c r="E6685" s="17">
        <v>2270326.0</v>
      </c>
      <c r="F6685" s="17">
        <v>3243999.0</v>
      </c>
      <c r="G6685" s="17">
        <v>4710533.0</v>
      </c>
      <c r="H6685" s="17">
        <v>6547779.0</v>
      </c>
    </row>
    <row r="6686">
      <c r="A6686" s="7" t="s">
        <v>14151</v>
      </c>
      <c r="B6686" s="17" t="s">
        <v>14152</v>
      </c>
      <c r="C6686" s="17">
        <v>28.0</v>
      </c>
      <c r="D6686" s="17">
        <v>1.029651096E7</v>
      </c>
      <c r="E6686" s="17">
        <v>4095701.0</v>
      </c>
      <c r="F6686" s="17">
        <v>5542650.0</v>
      </c>
      <c r="G6686" s="17">
        <v>9718821.0</v>
      </c>
      <c r="H6686" s="17">
        <v>2.1394501E7</v>
      </c>
    </row>
    <row r="6687">
      <c r="A6687" s="7" t="s">
        <v>14153</v>
      </c>
      <c r="B6687" s="17" t="s">
        <v>14155</v>
      </c>
      <c r="C6687" s="17">
        <v>594.0</v>
      </c>
      <c r="D6687" s="17">
        <v>5280272.939</v>
      </c>
      <c r="E6687" s="17">
        <v>2318177.0</v>
      </c>
      <c r="F6687" s="17">
        <v>3374435.0</v>
      </c>
      <c r="G6687" s="17">
        <v>4893364.0</v>
      </c>
      <c r="H6687" s="17">
        <v>9884815.0</v>
      </c>
    </row>
    <row r="6688">
      <c r="A6688" s="7" t="s">
        <v>14157</v>
      </c>
      <c r="B6688" s="17" t="s">
        <v>14158</v>
      </c>
      <c r="C6688" s="17">
        <v>5455.0</v>
      </c>
      <c r="D6688" s="17">
        <v>7777254.092</v>
      </c>
      <c r="E6688" s="17">
        <v>3520819.0</v>
      </c>
      <c r="F6688" s="17">
        <v>4741344.0</v>
      </c>
      <c r="G6688" s="17">
        <v>6285975.0</v>
      </c>
      <c r="H6688" s="17">
        <v>9514313.0</v>
      </c>
    </row>
    <row r="6689">
      <c r="A6689" s="7" t="s">
        <v>14159</v>
      </c>
      <c r="B6689" s="17" t="s">
        <v>14160</v>
      </c>
      <c r="C6689" s="17">
        <v>47.0</v>
      </c>
      <c r="D6689" s="17">
        <v>9.740845332E7</v>
      </c>
      <c r="E6689" s="17">
        <v>3528718.0</v>
      </c>
      <c r="F6689" s="17">
        <v>5520630.0</v>
      </c>
      <c r="G6689" s="17">
        <v>7193124.0</v>
      </c>
      <c r="H6689" s="17">
        <v>9861596.0</v>
      </c>
    </row>
    <row r="6690">
      <c r="A6690" s="7" t="s">
        <v>14161</v>
      </c>
      <c r="B6690" s="17" t="s">
        <v>14162</v>
      </c>
      <c r="C6690" s="17">
        <v>27.0</v>
      </c>
      <c r="D6690" s="17">
        <v>6018989.926</v>
      </c>
      <c r="E6690" s="17">
        <v>3658207.0</v>
      </c>
      <c r="F6690" s="17">
        <v>5039755.0</v>
      </c>
      <c r="G6690" s="17">
        <v>7184683.0</v>
      </c>
      <c r="H6690" s="17">
        <v>1.0985164E7</v>
      </c>
    </row>
    <row r="6691">
      <c r="A6691" s="7" t="s">
        <v>14163</v>
      </c>
      <c r="B6691" s="17" t="s">
        <v>14164</v>
      </c>
      <c r="C6691" s="17">
        <v>92.0</v>
      </c>
      <c r="D6691" s="17">
        <v>5701350.424</v>
      </c>
      <c r="E6691" s="17">
        <v>3969343.0</v>
      </c>
      <c r="F6691" s="17">
        <v>5807400.0</v>
      </c>
      <c r="G6691" s="17">
        <v>6197018.0</v>
      </c>
      <c r="H6691" s="17">
        <v>7723900.0</v>
      </c>
    </row>
    <row r="6692">
      <c r="A6692" s="7" t="s">
        <v>14165</v>
      </c>
      <c r="B6692" s="17" t="s">
        <v>14166</v>
      </c>
      <c r="C6692" s="17">
        <v>269.0</v>
      </c>
      <c r="D6692" s="17">
        <v>6575156.792</v>
      </c>
      <c r="E6692" s="17">
        <v>4112993.0</v>
      </c>
      <c r="F6692" s="17">
        <v>6224510.0</v>
      </c>
      <c r="G6692" s="17">
        <v>8222166.0</v>
      </c>
      <c r="H6692" s="17">
        <v>1.0868734E7</v>
      </c>
    </row>
    <row r="6693">
      <c r="A6693" s="7" t="s">
        <v>14167</v>
      </c>
      <c r="B6693" s="17" t="s">
        <v>14168</v>
      </c>
      <c r="C6693" s="17">
        <v>19.0</v>
      </c>
      <c r="D6693" s="17">
        <v>5578729.842</v>
      </c>
      <c r="E6693" s="17">
        <v>3547860.0</v>
      </c>
      <c r="F6693" s="17">
        <v>4737097.0</v>
      </c>
      <c r="G6693" s="17">
        <v>6067303.0</v>
      </c>
      <c r="H6693" s="17">
        <v>1.1448786E7</v>
      </c>
    </row>
    <row r="6694">
      <c r="A6694" s="7" t="s">
        <v>14169</v>
      </c>
      <c r="B6694" s="17" t="s">
        <v>14170</v>
      </c>
      <c r="C6694" s="17">
        <v>2976.0</v>
      </c>
      <c r="D6694" s="17">
        <v>6791229.444</v>
      </c>
      <c r="E6694" s="17">
        <v>3519801.0</v>
      </c>
      <c r="F6694" s="17">
        <v>4651295.0</v>
      </c>
      <c r="G6694" s="17">
        <v>7982981.0</v>
      </c>
      <c r="H6694" s="17">
        <v>1.3652981E7</v>
      </c>
    </row>
    <row r="6695">
      <c r="A6695" s="7" t="s">
        <v>14173</v>
      </c>
      <c r="B6695" s="17" t="s">
        <v>14174</v>
      </c>
      <c r="C6695" s="17">
        <v>1384.0</v>
      </c>
      <c r="D6695" s="17">
        <v>6512261.903</v>
      </c>
      <c r="E6695" s="17">
        <v>3563826.0</v>
      </c>
      <c r="F6695" s="17">
        <v>4869900.0</v>
      </c>
      <c r="G6695" s="17">
        <v>6674400.0</v>
      </c>
      <c r="H6695" s="17">
        <v>1.0720119E7</v>
      </c>
    </row>
    <row r="6696">
      <c r="A6696" s="7" t="s">
        <v>14177</v>
      </c>
      <c r="B6696" s="17" t="s">
        <v>14178</v>
      </c>
      <c r="C6696" s="17">
        <v>18.0</v>
      </c>
      <c r="D6696" s="17">
        <v>4390528.389</v>
      </c>
      <c r="E6696" s="17">
        <v>1553520.0</v>
      </c>
      <c r="F6696" s="17">
        <v>2696517.0</v>
      </c>
      <c r="G6696" s="17">
        <v>5275989.0</v>
      </c>
      <c r="H6696" s="17">
        <v>9222799.0</v>
      </c>
    </row>
    <row r="6697">
      <c r="A6697" s="7" t="s">
        <v>14183</v>
      </c>
      <c r="B6697" s="17" t="s">
        <v>14184</v>
      </c>
      <c r="C6697" s="17">
        <v>69.0</v>
      </c>
      <c r="D6697" s="17">
        <v>1.115543203E7</v>
      </c>
      <c r="E6697" s="17">
        <v>3686001.0</v>
      </c>
      <c r="F6697" s="17">
        <v>6085900.0</v>
      </c>
      <c r="G6697" s="17">
        <v>8492870.0</v>
      </c>
      <c r="H6697" s="17">
        <v>2.5309527E7</v>
      </c>
    </row>
    <row r="6698">
      <c r="A6698" s="7" t="s">
        <v>14185</v>
      </c>
      <c r="B6698" s="17" t="s">
        <v>14186</v>
      </c>
      <c r="C6698" s="17">
        <v>15.0</v>
      </c>
      <c r="D6698" s="17">
        <v>6406126.467</v>
      </c>
      <c r="E6698" s="17">
        <v>1800196.0</v>
      </c>
      <c r="F6698" s="17">
        <v>5425355.0</v>
      </c>
      <c r="G6698" s="17">
        <v>6865570.0</v>
      </c>
      <c r="H6698" s="17">
        <v>1.4130948E7</v>
      </c>
    </row>
    <row r="6699">
      <c r="A6699" s="7" t="s">
        <v>14187</v>
      </c>
      <c r="B6699" s="17" t="s">
        <v>14188</v>
      </c>
      <c r="C6699" s="17">
        <v>36.0</v>
      </c>
      <c r="D6699" s="17">
        <v>7639838.5</v>
      </c>
      <c r="E6699" s="17">
        <v>2970409.0</v>
      </c>
      <c r="F6699" s="17">
        <v>4537684.0</v>
      </c>
      <c r="G6699" s="17">
        <v>7412393.0</v>
      </c>
      <c r="H6699" s="17">
        <v>1.0155684E7</v>
      </c>
    </row>
    <row r="6700">
      <c r="A6700" s="7" t="s">
        <v>14189</v>
      </c>
      <c r="B6700" s="17" t="s">
        <v>14190</v>
      </c>
      <c r="C6700" s="17">
        <v>1.0</v>
      </c>
      <c r="D6700" s="17">
        <v>4762588.0</v>
      </c>
      <c r="E6700" s="17">
        <v>4762588.0</v>
      </c>
      <c r="F6700" s="17">
        <v>4762588.0</v>
      </c>
      <c r="G6700" s="17">
        <v>4762588.0</v>
      </c>
      <c r="H6700" s="17">
        <v>4762588.0</v>
      </c>
    </row>
    <row r="6701">
      <c r="A6701" s="7" t="s">
        <v>14191</v>
      </c>
      <c r="B6701" s="17" t="s">
        <v>14192</v>
      </c>
      <c r="C6701" s="17">
        <v>390.0</v>
      </c>
      <c r="D6701" s="17">
        <v>6719409.804</v>
      </c>
      <c r="E6701" s="17">
        <v>2826526.0</v>
      </c>
      <c r="F6701" s="17">
        <v>4301134.0</v>
      </c>
      <c r="G6701" s="17">
        <v>6338301.0</v>
      </c>
      <c r="H6701" s="17">
        <v>8763916.0</v>
      </c>
    </row>
    <row r="6702">
      <c r="A6702" s="7" t="s">
        <v>14193</v>
      </c>
      <c r="B6702" s="17" t="s">
        <v>14194</v>
      </c>
      <c r="C6702" s="17">
        <v>477.0</v>
      </c>
      <c r="D6702" s="17">
        <v>5937303.029</v>
      </c>
      <c r="E6702" s="17">
        <v>3418673.0</v>
      </c>
      <c r="F6702" s="17">
        <v>4895864.0</v>
      </c>
      <c r="G6702" s="17">
        <v>6848174.0</v>
      </c>
      <c r="H6702" s="17">
        <v>1.0901954E7</v>
      </c>
    </row>
    <row r="6703">
      <c r="A6703" s="7" t="s">
        <v>14195</v>
      </c>
      <c r="B6703" s="17" t="s">
        <v>14196</v>
      </c>
      <c r="C6703" s="17">
        <v>871.0</v>
      </c>
      <c r="D6703" s="17">
        <v>5545372.463</v>
      </c>
      <c r="E6703" s="17">
        <v>2851381.0</v>
      </c>
      <c r="F6703" s="17">
        <v>4341825.0</v>
      </c>
      <c r="G6703" s="17">
        <v>6025000.0</v>
      </c>
      <c r="H6703" s="17">
        <v>8935774.0</v>
      </c>
    </row>
    <row r="6704">
      <c r="A6704" s="7" t="s">
        <v>14197</v>
      </c>
      <c r="B6704" s="17" t="s">
        <v>14198</v>
      </c>
      <c r="C6704" s="17">
        <v>39.0</v>
      </c>
      <c r="D6704" s="17">
        <v>8941950.974</v>
      </c>
      <c r="E6704" s="17">
        <v>2426650.0</v>
      </c>
      <c r="F6704" s="17">
        <v>3452469.0</v>
      </c>
      <c r="G6704" s="17">
        <v>6806377.0</v>
      </c>
      <c r="H6704" s="17">
        <v>2.1173912E7</v>
      </c>
    </row>
    <row r="6705">
      <c r="A6705" s="7" t="s">
        <v>14199</v>
      </c>
      <c r="B6705" s="17" t="s">
        <v>14200</v>
      </c>
      <c r="C6705" s="17">
        <v>311.0</v>
      </c>
      <c r="D6705" s="17">
        <v>4322992.116</v>
      </c>
      <c r="E6705" s="17">
        <v>2012419.0</v>
      </c>
      <c r="F6705" s="17">
        <v>3532504.0</v>
      </c>
      <c r="G6705" s="17">
        <v>4954799.0</v>
      </c>
      <c r="H6705" s="17">
        <v>7423976.0</v>
      </c>
    </row>
    <row r="6706">
      <c r="A6706" s="7" t="s">
        <v>14201</v>
      </c>
      <c r="B6706" s="17" t="s">
        <v>14202</v>
      </c>
      <c r="C6706" s="17">
        <v>1813.0</v>
      </c>
      <c r="D6706" s="17">
        <v>6142887.813</v>
      </c>
      <c r="E6706" s="17">
        <v>2903215.0</v>
      </c>
      <c r="F6706" s="17">
        <v>4580713.0</v>
      </c>
      <c r="G6706" s="17">
        <v>6462753.0</v>
      </c>
      <c r="H6706" s="17">
        <v>9805646.0</v>
      </c>
    </row>
    <row r="6707">
      <c r="A6707" s="7" t="s">
        <v>14203</v>
      </c>
      <c r="B6707" s="17" t="s">
        <v>14204</v>
      </c>
      <c r="C6707" s="17">
        <v>1.0</v>
      </c>
      <c r="D6707" s="17">
        <v>7332000.0</v>
      </c>
      <c r="E6707" s="17">
        <v>7332000.0</v>
      </c>
      <c r="F6707" s="17">
        <v>7332000.0</v>
      </c>
      <c r="G6707" s="17">
        <v>7332000.0</v>
      </c>
      <c r="H6707" s="17">
        <v>7332000.0</v>
      </c>
    </row>
    <row r="6708">
      <c r="A6708" s="7" t="s">
        <v>14205</v>
      </c>
      <c r="B6708" s="17" t="s">
        <v>14206</v>
      </c>
      <c r="C6708" s="17">
        <v>1.0</v>
      </c>
      <c r="D6708" s="17">
        <v>3944317.0</v>
      </c>
      <c r="E6708" s="17">
        <v>3944317.0</v>
      </c>
      <c r="F6708" s="17">
        <v>3944317.0</v>
      </c>
      <c r="G6708" s="17">
        <v>3944317.0</v>
      </c>
      <c r="H6708" s="17">
        <v>3944317.0</v>
      </c>
    </row>
    <row r="6709">
      <c r="A6709" s="7" t="s">
        <v>14207</v>
      </c>
      <c r="B6709" s="17" t="s">
        <v>14208</v>
      </c>
      <c r="C6709" s="17">
        <v>2985.0</v>
      </c>
      <c r="D6709" s="17">
        <v>7349132.105</v>
      </c>
      <c r="E6709" s="17">
        <v>4524400.0</v>
      </c>
      <c r="F6709" s="17">
        <v>6111995.0</v>
      </c>
      <c r="G6709" s="17">
        <v>8295306.0</v>
      </c>
      <c r="H6709" s="17">
        <v>1.259767E7</v>
      </c>
    </row>
    <row r="6710">
      <c r="A6710" s="7" t="s">
        <v>14209</v>
      </c>
      <c r="B6710" s="17" t="s">
        <v>14210</v>
      </c>
      <c r="C6710" s="17">
        <v>1844.0</v>
      </c>
      <c r="D6710" s="17">
        <v>7218317.329</v>
      </c>
      <c r="E6710" s="17">
        <v>4208701.0</v>
      </c>
      <c r="F6710" s="17">
        <v>5631692.0</v>
      </c>
      <c r="G6710" s="17">
        <v>8144225.0</v>
      </c>
      <c r="H6710" s="17">
        <v>1.3259504E7</v>
      </c>
    </row>
    <row r="6711">
      <c r="A6711" s="7" t="s">
        <v>14211</v>
      </c>
      <c r="B6711" s="17" t="s">
        <v>14212</v>
      </c>
      <c r="C6711" s="17">
        <v>1399.0</v>
      </c>
      <c r="D6711" s="17">
        <v>7025593.303</v>
      </c>
      <c r="E6711" s="17">
        <v>4524400.0</v>
      </c>
      <c r="F6711" s="17">
        <v>5311290.0</v>
      </c>
      <c r="G6711" s="17">
        <v>7867466.0</v>
      </c>
      <c r="H6711" s="17">
        <v>1.3496091E7</v>
      </c>
    </row>
    <row r="6712">
      <c r="A6712" s="7" t="s">
        <v>14213</v>
      </c>
      <c r="B6712" s="17" t="s">
        <v>14214</v>
      </c>
      <c r="C6712" s="17">
        <v>149.0</v>
      </c>
      <c r="D6712" s="17">
        <v>6482144.43</v>
      </c>
      <c r="E6712" s="17">
        <v>4162613.0</v>
      </c>
      <c r="F6712" s="17">
        <v>5402392.0</v>
      </c>
      <c r="G6712" s="17">
        <v>7251902.0</v>
      </c>
      <c r="H6712" s="17">
        <v>9906125.0</v>
      </c>
    </row>
    <row r="6713">
      <c r="A6713" s="7" t="s">
        <v>14215</v>
      </c>
      <c r="B6713" s="17" t="s">
        <v>14216</v>
      </c>
      <c r="C6713" s="17">
        <v>1297.0</v>
      </c>
      <c r="D6713" s="17">
        <v>8416074.91</v>
      </c>
      <c r="E6713" s="17">
        <v>4922500.0</v>
      </c>
      <c r="F6713" s="17">
        <v>7007295.0</v>
      </c>
      <c r="G6713" s="17">
        <v>9760859.0</v>
      </c>
      <c r="H6713" s="17">
        <v>1.4766513E7</v>
      </c>
    </row>
    <row r="6714">
      <c r="A6714" s="7" t="s">
        <v>14217</v>
      </c>
      <c r="B6714" s="17" t="s">
        <v>14218</v>
      </c>
      <c r="C6714" s="17">
        <v>366.0</v>
      </c>
      <c r="D6714" s="17">
        <v>4797049.407</v>
      </c>
      <c r="E6714" s="17">
        <v>3656845.0</v>
      </c>
      <c r="F6714" s="17">
        <v>4224367.0</v>
      </c>
      <c r="G6714" s="17">
        <v>4997064.0</v>
      </c>
      <c r="H6714" s="17">
        <v>6523221.0</v>
      </c>
    </row>
    <row r="6715">
      <c r="A6715" s="7" t="s">
        <v>14219</v>
      </c>
      <c r="B6715" s="17" t="s">
        <v>14220</v>
      </c>
      <c r="C6715" s="17">
        <v>1150.0</v>
      </c>
      <c r="D6715" s="17">
        <v>7719632.884</v>
      </c>
      <c r="E6715" s="17">
        <v>3537565.0</v>
      </c>
      <c r="F6715" s="17">
        <v>5721549.0</v>
      </c>
      <c r="G6715" s="17">
        <v>8165386.0</v>
      </c>
      <c r="H6715" s="17">
        <v>1.31689E7</v>
      </c>
    </row>
    <row r="6716">
      <c r="A6716" s="7" t="s">
        <v>14221</v>
      </c>
      <c r="B6716" s="17" t="s">
        <v>14222</v>
      </c>
      <c r="C6716" s="17">
        <v>1.0</v>
      </c>
      <c r="D6716" s="17">
        <v>5649250.0</v>
      </c>
      <c r="E6716" s="17">
        <v>5649250.0</v>
      </c>
      <c r="F6716" s="17">
        <v>5649250.0</v>
      </c>
      <c r="G6716" s="17">
        <v>5649250.0</v>
      </c>
      <c r="H6716" s="17">
        <v>5649250.0</v>
      </c>
    </row>
    <row r="6717">
      <c r="A6717" s="7" t="s">
        <v>14223</v>
      </c>
      <c r="B6717" s="17" t="s">
        <v>14224</v>
      </c>
      <c r="C6717" s="17">
        <v>13.0</v>
      </c>
      <c r="D6717" s="17">
        <v>7150306.615</v>
      </c>
      <c r="E6717" s="17">
        <v>3755586.0</v>
      </c>
      <c r="F6717" s="17">
        <v>5450000.0</v>
      </c>
      <c r="G6717" s="17">
        <v>9345659.0</v>
      </c>
      <c r="H6717" s="17">
        <v>1.156571E7</v>
      </c>
    </row>
    <row r="6718">
      <c r="A6718" s="7" t="s">
        <v>14225</v>
      </c>
      <c r="B6718" s="17" t="s">
        <v>14226</v>
      </c>
      <c r="C6718" s="17">
        <v>3.0</v>
      </c>
      <c r="D6718" s="17">
        <v>8348144.0</v>
      </c>
      <c r="E6718" s="17">
        <v>3385836.0</v>
      </c>
      <c r="F6718" s="17">
        <v>1.0802982E7</v>
      </c>
      <c r="G6718" s="17">
        <v>1.0855614E7</v>
      </c>
      <c r="H6718" s="17">
        <v>1.0855614E7</v>
      </c>
    </row>
    <row r="6719">
      <c r="A6719" s="7" t="s">
        <v>14227</v>
      </c>
      <c r="B6719" s="17" t="s">
        <v>14228</v>
      </c>
      <c r="C6719" s="17">
        <v>11.0</v>
      </c>
      <c r="D6719" s="17">
        <v>6366329.182</v>
      </c>
      <c r="E6719" s="17">
        <v>3774468.0</v>
      </c>
      <c r="F6719" s="17">
        <v>5514229.0</v>
      </c>
      <c r="G6719" s="17">
        <v>9274404.0</v>
      </c>
      <c r="H6719" s="17">
        <v>1.1604167E7</v>
      </c>
    </row>
    <row r="6720">
      <c r="A6720" s="7" t="s">
        <v>14230</v>
      </c>
      <c r="B6720" s="17" t="s">
        <v>14232</v>
      </c>
      <c r="C6720" s="17">
        <v>4.0</v>
      </c>
      <c r="D6720" s="17">
        <v>3968816.25</v>
      </c>
      <c r="E6720" s="17">
        <v>2188146.0</v>
      </c>
      <c r="F6720" s="17">
        <v>3407000.0</v>
      </c>
      <c r="G6720" s="17">
        <v>3448719.0</v>
      </c>
      <c r="H6720" s="17">
        <v>6831400.0</v>
      </c>
    </row>
    <row r="6721">
      <c r="A6721" s="7" t="s">
        <v>14233</v>
      </c>
      <c r="B6721" s="17" t="s">
        <v>14234</v>
      </c>
      <c r="C6721" s="17">
        <v>18.0</v>
      </c>
      <c r="D6721" s="17">
        <v>4887677.167</v>
      </c>
      <c r="E6721" s="17">
        <v>2945163.0</v>
      </c>
      <c r="F6721" s="17">
        <v>3968808.0</v>
      </c>
      <c r="G6721" s="17">
        <v>7218915.0</v>
      </c>
      <c r="H6721" s="17">
        <v>8567454.0</v>
      </c>
    </row>
    <row r="6722">
      <c r="A6722" s="7" t="s">
        <v>14235</v>
      </c>
      <c r="B6722" s="17" t="s">
        <v>14236</v>
      </c>
      <c r="C6722" s="17">
        <v>2.0</v>
      </c>
      <c r="D6722" s="17">
        <v>7759115.5</v>
      </c>
      <c r="E6722" s="17">
        <v>4344762.0</v>
      </c>
      <c r="F6722" s="17">
        <v>4344762.0</v>
      </c>
      <c r="G6722" s="17">
        <v>1.1173469E7</v>
      </c>
      <c r="H6722" s="17">
        <v>1.1173469E7</v>
      </c>
    </row>
    <row r="6723">
      <c r="A6723" s="7" t="s">
        <v>14237</v>
      </c>
      <c r="B6723" s="17" t="s">
        <v>14238</v>
      </c>
      <c r="C6723" s="17">
        <v>142.0</v>
      </c>
      <c r="D6723" s="17">
        <v>5975608.373</v>
      </c>
      <c r="E6723" s="17">
        <v>2815000.0</v>
      </c>
      <c r="F6723" s="17">
        <v>4644852.0</v>
      </c>
      <c r="G6723" s="17">
        <v>7398549.0</v>
      </c>
      <c r="H6723" s="17">
        <v>1.0820185E7</v>
      </c>
    </row>
    <row r="6724">
      <c r="A6724" s="7" t="s">
        <v>14239</v>
      </c>
      <c r="B6724" s="17" t="s">
        <v>14240</v>
      </c>
      <c r="C6724" s="17">
        <v>189.0</v>
      </c>
      <c r="D6724" s="17">
        <v>6011970.72</v>
      </c>
      <c r="E6724" s="17">
        <v>3037667.0</v>
      </c>
      <c r="F6724" s="17">
        <v>4830825.0</v>
      </c>
      <c r="G6724" s="17">
        <v>6864107.0</v>
      </c>
      <c r="H6724" s="17">
        <v>1.0373276E7</v>
      </c>
    </row>
    <row r="6725">
      <c r="A6725" s="7" t="s">
        <v>14241</v>
      </c>
      <c r="B6725" s="17" t="s">
        <v>14242</v>
      </c>
      <c r="C6725" s="17">
        <v>1385.0</v>
      </c>
      <c r="D6725" s="17">
        <v>6357865.409</v>
      </c>
      <c r="E6725" s="17">
        <v>3925329.0</v>
      </c>
      <c r="F6725" s="17">
        <v>5574075.0</v>
      </c>
      <c r="G6725" s="17">
        <v>7615471.0</v>
      </c>
      <c r="H6725" s="17">
        <v>1.0267349E7</v>
      </c>
    </row>
    <row r="6726">
      <c r="A6726" s="7" t="s">
        <v>14243</v>
      </c>
      <c r="B6726" s="17" t="s">
        <v>14244</v>
      </c>
      <c r="C6726" s="17">
        <v>28.0</v>
      </c>
      <c r="D6726" s="17">
        <v>1.943320643E7</v>
      </c>
      <c r="E6726" s="17">
        <v>4310180.0</v>
      </c>
      <c r="F6726" s="17">
        <v>7718900.0</v>
      </c>
      <c r="G6726" s="17">
        <v>2.459604E7</v>
      </c>
      <c r="H6726" s="17">
        <v>4.301335E7</v>
      </c>
    </row>
    <row r="6727">
      <c r="A6727" s="7" t="s">
        <v>14245</v>
      </c>
      <c r="B6727" s="17" t="s">
        <v>14246</v>
      </c>
      <c r="C6727" s="17">
        <v>163.0</v>
      </c>
      <c r="D6727" s="17">
        <v>6174313.294</v>
      </c>
      <c r="E6727" s="17">
        <v>2943759.0</v>
      </c>
      <c r="F6727" s="17">
        <v>4599011.0</v>
      </c>
      <c r="G6727" s="17">
        <v>6989305.0</v>
      </c>
      <c r="H6727" s="17">
        <v>1.0833136E7</v>
      </c>
    </row>
    <row r="6728">
      <c r="A6728" s="7" t="s">
        <v>14247</v>
      </c>
      <c r="B6728" s="17" t="s">
        <v>14248</v>
      </c>
      <c r="C6728" s="17">
        <v>53.0</v>
      </c>
      <c r="D6728" s="17">
        <v>7395022.415</v>
      </c>
      <c r="E6728" s="17">
        <v>2933974.0</v>
      </c>
      <c r="F6728" s="17">
        <v>4681999.0</v>
      </c>
      <c r="G6728" s="17">
        <v>6553038.0</v>
      </c>
      <c r="H6728" s="17">
        <v>1.4866215E7</v>
      </c>
    </row>
    <row r="6729">
      <c r="A6729" s="7" t="s">
        <v>14249</v>
      </c>
      <c r="B6729" s="17" t="s">
        <v>14250</v>
      </c>
      <c r="C6729" s="17">
        <v>387.0</v>
      </c>
      <c r="D6729" s="17">
        <v>6149463.853</v>
      </c>
      <c r="E6729" s="17">
        <v>2935322.0</v>
      </c>
      <c r="F6729" s="17">
        <v>4818556.0</v>
      </c>
      <c r="G6729" s="17">
        <v>7695996.0</v>
      </c>
      <c r="H6729" s="17">
        <v>1.0894113E7</v>
      </c>
    </row>
    <row r="6730">
      <c r="A6730" s="7" t="s">
        <v>14251</v>
      </c>
      <c r="B6730" s="17" t="s">
        <v>14252</v>
      </c>
      <c r="C6730" s="17">
        <v>975.0</v>
      </c>
      <c r="D6730" s="17">
        <v>6947386.516</v>
      </c>
      <c r="E6730" s="17">
        <v>2850100.0</v>
      </c>
      <c r="F6730" s="17">
        <v>4447943.0</v>
      </c>
      <c r="G6730" s="17">
        <v>7661973.0</v>
      </c>
      <c r="H6730" s="17">
        <v>1.2892991E7</v>
      </c>
    </row>
    <row r="6731">
      <c r="A6731" s="7" t="s">
        <v>14253</v>
      </c>
      <c r="B6731" s="17" t="s">
        <v>14254</v>
      </c>
      <c r="C6731" s="17">
        <v>549.0</v>
      </c>
      <c r="D6731" s="17">
        <v>7628525.913</v>
      </c>
      <c r="E6731" s="17">
        <v>3879550.0</v>
      </c>
      <c r="F6731" s="17">
        <v>5959130.0</v>
      </c>
      <c r="G6731" s="17">
        <v>8748218.0</v>
      </c>
      <c r="H6731" s="17">
        <v>1.3151664E7</v>
      </c>
    </row>
    <row r="6732">
      <c r="A6732" s="7" t="s">
        <v>14255</v>
      </c>
      <c r="B6732" s="17" t="s">
        <v>14256</v>
      </c>
      <c r="C6732" s="17">
        <v>25.0</v>
      </c>
      <c r="D6732" s="17">
        <v>7652366.0</v>
      </c>
      <c r="E6732" s="17">
        <v>2873949.0</v>
      </c>
      <c r="F6732" s="17">
        <v>4134000.0</v>
      </c>
      <c r="G6732" s="17">
        <v>6110502.0</v>
      </c>
      <c r="H6732" s="17">
        <v>2.07678E7</v>
      </c>
    </row>
    <row r="6733">
      <c r="A6733" s="7" t="s">
        <v>14257</v>
      </c>
      <c r="B6733" s="17" t="s">
        <v>14258</v>
      </c>
      <c r="C6733" s="17">
        <v>87.0</v>
      </c>
      <c r="D6733" s="17">
        <v>6466932.437</v>
      </c>
      <c r="E6733" s="17">
        <v>2774600.0</v>
      </c>
      <c r="F6733" s="17">
        <v>3797900.0</v>
      </c>
      <c r="G6733" s="17">
        <v>6237840.0</v>
      </c>
      <c r="H6733" s="17">
        <v>1.021015E7</v>
      </c>
    </row>
    <row r="6734">
      <c r="A6734" s="7" t="s">
        <v>14259</v>
      </c>
      <c r="B6734" s="17" t="s">
        <v>14260</v>
      </c>
      <c r="C6734" s="17">
        <v>767.0</v>
      </c>
      <c r="D6734" s="17">
        <v>6564194.454</v>
      </c>
      <c r="E6734" s="17">
        <v>2848654.0</v>
      </c>
      <c r="F6734" s="17">
        <v>4343700.0</v>
      </c>
      <c r="G6734" s="17">
        <v>7463958.0</v>
      </c>
      <c r="H6734" s="17">
        <v>1.3276265E7</v>
      </c>
    </row>
    <row r="6735">
      <c r="A6735" s="7" t="s">
        <v>14261</v>
      </c>
      <c r="B6735" s="17" t="s">
        <v>14262</v>
      </c>
      <c r="C6735" s="17">
        <v>8.0</v>
      </c>
      <c r="D6735" s="17">
        <v>1.1888829E7</v>
      </c>
      <c r="E6735" s="17">
        <v>3920166.0</v>
      </c>
      <c r="F6735" s="17">
        <v>9857012.0</v>
      </c>
      <c r="G6735" s="17">
        <v>1.0655171E7</v>
      </c>
      <c r="H6735" s="17">
        <v>2.7089371E7</v>
      </c>
    </row>
    <row r="6736">
      <c r="A6736" s="7" t="s">
        <v>14263</v>
      </c>
      <c r="B6736" s="17" t="s">
        <v>14264</v>
      </c>
      <c r="C6736" s="17">
        <v>41.0</v>
      </c>
      <c r="D6736" s="17">
        <v>1.639722539E7</v>
      </c>
      <c r="E6736" s="17">
        <v>3326292.0</v>
      </c>
      <c r="F6736" s="17">
        <v>6445307.0</v>
      </c>
      <c r="G6736" s="17">
        <v>1.4994762E7</v>
      </c>
      <c r="H6736" s="17">
        <v>2.6696251E7</v>
      </c>
    </row>
    <row r="6737">
      <c r="A6737" s="7" t="s">
        <v>14265</v>
      </c>
      <c r="B6737" s="17" t="s">
        <v>14266</v>
      </c>
      <c r="C6737" s="17">
        <v>303.0</v>
      </c>
      <c r="D6737" s="17">
        <v>1.039722312E7</v>
      </c>
      <c r="E6737" s="17">
        <v>2930587.0</v>
      </c>
      <c r="F6737" s="17">
        <v>4757212.0</v>
      </c>
      <c r="G6737" s="17">
        <v>8941827.0</v>
      </c>
      <c r="H6737" s="17">
        <v>1.6789827E7</v>
      </c>
    </row>
    <row r="6738">
      <c r="A6738" s="7" t="s">
        <v>14267</v>
      </c>
      <c r="B6738" s="17" t="s">
        <v>14268</v>
      </c>
      <c r="C6738" s="17">
        <v>142.0</v>
      </c>
      <c r="D6738" s="17">
        <v>8307240.655</v>
      </c>
      <c r="E6738" s="17">
        <v>3031563.0</v>
      </c>
      <c r="F6738" s="17">
        <v>4307070.0</v>
      </c>
      <c r="G6738" s="17">
        <v>9826088.0</v>
      </c>
      <c r="H6738" s="17">
        <v>1.5538392E7</v>
      </c>
    </row>
    <row r="6739">
      <c r="A6739" s="7" t="s">
        <v>14269</v>
      </c>
      <c r="B6739" s="17" t="s">
        <v>14270</v>
      </c>
      <c r="C6739" s="17">
        <v>282.0</v>
      </c>
      <c r="D6739" s="17">
        <v>1.447832788E7</v>
      </c>
      <c r="E6739" s="17">
        <v>4067868.0</v>
      </c>
      <c r="F6739" s="17">
        <v>6932851.0</v>
      </c>
      <c r="G6739" s="17">
        <v>1.283785E7</v>
      </c>
      <c r="H6739" s="17">
        <v>2.6215316E7</v>
      </c>
    </row>
    <row r="6740">
      <c r="A6740" s="7" t="s">
        <v>14271</v>
      </c>
      <c r="B6740" s="17" t="s">
        <v>14272</v>
      </c>
      <c r="C6740" s="17">
        <v>807.0</v>
      </c>
      <c r="D6740" s="17">
        <v>1.136681722E7</v>
      </c>
      <c r="E6740" s="17">
        <v>3120200.0</v>
      </c>
      <c r="F6740" s="17">
        <v>5005000.0</v>
      </c>
      <c r="G6740" s="17">
        <v>9603000.0</v>
      </c>
      <c r="H6740" s="17">
        <v>1.85739E7</v>
      </c>
    </row>
    <row r="6741">
      <c r="A6741" s="7" t="s">
        <v>14273</v>
      </c>
      <c r="B6741" s="17" t="s">
        <v>14274</v>
      </c>
      <c r="C6741" s="17">
        <v>498.0</v>
      </c>
      <c r="D6741" s="17">
        <v>1.345875528E7</v>
      </c>
      <c r="E6741" s="17">
        <v>2990509.0</v>
      </c>
      <c r="F6741" s="17">
        <v>5169476.0</v>
      </c>
      <c r="G6741" s="17">
        <v>1.1419916E7</v>
      </c>
      <c r="H6741" s="17">
        <v>2.6038635E7</v>
      </c>
    </row>
    <row r="6742">
      <c r="A6742" s="7" t="s">
        <v>14275</v>
      </c>
      <c r="B6742" s="17" t="s">
        <v>14276</v>
      </c>
      <c r="C6742" s="17">
        <v>1903.0</v>
      </c>
      <c r="D6742" s="17">
        <v>1.160312888E7</v>
      </c>
      <c r="E6742" s="17">
        <v>2699455.0</v>
      </c>
      <c r="F6742" s="17">
        <v>4304417.0</v>
      </c>
      <c r="G6742" s="17">
        <v>7968491.0</v>
      </c>
      <c r="H6742" s="17">
        <v>1.56084E7</v>
      </c>
    </row>
    <row r="6743">
      <c r="A6743" s="7" t="s">
        <v>14277</v>
      </c>
      <c r="B6743" s="17" t="s">
        <v>14278</v>
      </c>
      <c r="C6743" s="17">
        <v>180.0</v>
      </c>
      <c r="D6743" s="17">
        <v>1.053131974E7</v>
      </c>
      <c r="E6743" s="17">
        <v>3099109.0</v>
      </c>
      <c r="F6743" s="17">
        <v>4795762.0</v>
      </c>
      <c r="G6743" s="17">
        <v>9141119.0</v>
      </c>
      <c r="H6743" s="17">
        <v>1.65579E7</v>
      </c>
    </row>
    <row r="6744">
      <c r="A6744" s="7" t="s">
        <v>14279</v>
      </c>
      <c r="B6744" s="17" t="s">
        <v>14280</v>
      </c>
      <c r="C6744" s="17">
        <v>3152.0</v>
      </c>
      <c r="D6744" s="17">
        <v>6184591.835</v>
      </c>
      <c r="E6744" s="17">
        <v>2671550.0</v>
      </c>
      <c r="F6744" s="17">
        <v>3961100.0</v>
      </c>
      <c r="G6744" s="17">
        <v>6657859.0</v>
      </c>
      <c r="H6744" s="17">
        <v>1.1902367E7</v>
      </c>
    </row>
    <row r="6745">
      <c r="A6745" s="7" t="s">
        <v>14281</v>
      </c>
      <c r="B6745" s="17" t="s">
        <v>14282</v>
      </c>
      <c r="C6745" s="17">
        <v>676.0</v>
      </c>
      <c r="D6745" s="17">
        <v>7974140.473</v>
      </c>
      <c r="E6745" s="17">
        <v>2920353.0</v>
      </c>
      <c r="F6745" s="17">
        <v>4487498.0</v>
      </c>
      <c r="G6745" s="17">
        <v>7677967.0</v>
      </c>
      <c r="H6745" s="17">
        <v>1.35076E7</v>
      </c>
    </row>
    <row r="6746">
      <c r="A6746" s="7" t="s">
        <v>14283</v>
      </c>
      <c r="B6746" s="17" t="s">
        <v>14284</v>
      </c>
      <c r="C6746" s="17">
        <v>175.0</v>
      </c>
      <c r="D6746" s="17">
        <v>1.237675071E7</v>
      </c>
      <c r="E6746" s="17">
        <v>2909284.0</v>
      </c>
      <c r="F6746" s="17">
        <v>5387047.0</v>
      </c>
      <c r="G6746" s="17">
        <v>1.0473668E7</v>
      </c>
      <c r="H6746" s="17">
        <v>2.50974E7</v>
      </c>
    </row>
    <row r="6747">
      <c r="A6747" s="7" t="s">
        <v>14285</v>
      </c>
      <c r="B6747" s="17" t="s">
        <v>14286</v>
      </c>
      <c r="C6747" s="17">
        <v>1866.0</v>
      </c>
      <c r="D6747" s="17">
        <v>1.042278799E7</v>
      </c>
      <c r="E6747" s="17">
        <v>3177664.0</v>
      </c>
      <c r="F6747" s="17">
        <v>5077008.0</v>
      </c>
      <c r="G6747" s="17">
        <v>9586962.0</v>
      </c>
      <c r="H6747" s="17">
        <v>1.9735199E7</v>
      </c>
    </row>
    <row r="6748">
      <c r="A6748" s="7" t="s">
        <v>14287</v>
      </c>
      <c r="B6748" s="17" t="s">
        <v>14288</v>
      </c>
      <c r="C6748" s="17">
        <v>1.0</v>
      </c>
      <c r="D6748" s="17">
        <v>3724500.0</v>
      </c>
      <c r="E6748" s="17">
        <v>3724500.0</v>
      </c>
      <c r="F6748" s="17">
        <v>3724500.0</v>
      </c>
      <c r="G6748" s="17">
        <v>3724500.0</v>
      </c>
      <c r="H6748" s="17">
        <v>3724500.0</v>
      </c>
    </row>
    <row r="6749">
      <c r="A6749" s="7" t="s">
        <v>14289</v>
      </c>
      <c r="B6749" s="17" t="s">
        <v>14290</v>
      </c>
      <c r="C6749" s="17">
        <v>5.0</v>
      </c>
      <c r="D6749" s="17">
        <v>2.64350754E7</v>
      </c>
      <c r="E6749" s="17">
        <v>1.58677E7</v>
      </c>
      <c r="F6749" s="17">
        <v>2.7872472E7</v>
      </c>
      <c r="G6749" s="17">
        <v>3.6636986E7</v>
      </c>
      <c r="H6749" s="17">
        <v>4.725604E7</v>
      </c>
    </row>
    <row r="6750">
      <c r="A6750" s="7" t="s">
        <v>14293</v>
      </c>
      <c r="B6750" s="17" t="s">
        <v>14294</v>
      </c>
      <c r="C6750" s="17">
        <v>16.0</v>
      </c>
      <c r="D6750" s="17">
        <v>9140390.188</v>
      </c>
      <c r="E6750" s="17">
        <v>2837684.0</v>
      </c>
      <c r="F6750" s="17">
        <v>6881576.0</v>
      </c>
      <c r="G6750" s="17">
        <v>1.1703762E7</v>
      </c>
      <c r="H6750" s="17">
        <v>2.309795E7</v>
      </c>
    </row>
    <row r="6751">
      <c r="A6751" s="7" t="s">
        <v>14295</v>
      </c>
      <c r="B6751" s="17" t="s">
        <v>14296</v>
      </c>
      <c r="C6751" s="17">
        <v>3.0</v>
      </c>
      <c r="D6751" s="17">
        <v>2.868129833E7</v>
      </c>
      <c r="E6751" s="17">
        <v>2138166.0</v>
      </c>
      <c r="F6751" s="17">
        <v>3861839.0</v>
      </c>
      <c r="G6751" s="17">
        <v>8.004389E7</v>
      </c>
      <c r="H6751" s="17">
        <v>8.004389E7</v>
      </c>
    </row>
    <row r="6752">
      <c r="A6752" s="7" t="s">
        <v>14297</v>
      </c>
      <c r="B6752" s="17" t="s">
        <v>14298</v>
      </c>
      <c r="C6752" s="17">
        <v>45.0</v>
      </c>
      <c r="D6752" s="17">
        <v>1.73637664E7</v>
      </c>
      <c r="E6752" s="17">
        <v>3958225.0</v>
      </c>
      <c r="F6752" s="17">
        <v>6384113.0</v>
      </c>
      <c r="G6752" s="17">
        <v>2.17882E7</v>
      </c>
      <c r="H6752" s="17">
        <v>5.2330993E7</v>
      </c>
    </row>
    <row r="6753">
      <c r="A6753" s="7" t="s">
        <v>14299</v>
      </c>
      <c r="B6753" s="17" t="s">
        <v>14300</v>
      </c>
      <c r="C6753" s="17">
        <v>11.0</v>
      </c>
      <c r="D6753" s="17">
        <v>2.589855264E7</v>
      </c>
      <c r="E6753" s="17">
        <v>5388757.0</v>
      </c>
      <c r="F6753" s="17">
        <v>1.0466E7</v>
      </c>
      <c r="G6753" s="17">
        <v>2.5624506E7</v>
      </c>
      <c r="H6753" s="17">
        <v>3.8709461E7</v>
      </c>
    </row>
    <row r="6754">
      <c r="A6754" s="7" t="s">
        <v>14301</v>
      </c>
      <c r="B6754" s="17" t="s">
        <v>14302</v>
      </c>
      <c r="C6754" s="17">
        <v>15.0</v>
      </c>
      <c r="D6754" s="17">
        <v>3.219862E7</v>
      </c>
      <c r="E6754" s="17">
        <v>4720576.0</v>
      </c>
      <c r="F6754" s="17">
        <v>1.2737911E7</v>
      </c>
      <c r="G6754" s="17">
        <v>2.6546371E7</v>
      </c>
      <c r="H6754" s="17">
        <v>1.12747582E8</v>
      </c>
    </row>
    <row r="6755">
      <c r="A6755" s="7" t="s">
        <v>14303</v>
      </c>
      <c r="B6755" s="17" t="s">
        <v>14304</v>
      </c>
      <c r="C6755" s="17">
        <v>132.0</v>
      </c>
      <c r="D6755" s="17">
        <v>1.560714719E7</v>
      </c>
      <c r="E6755" s="17">
        <v>5145990.0</v>
      </c>
      <c r="F6755" s="17">
        <v>8094489.0</v>
      </c>
      <c r="G6755" s="17">
        <v>1.1865646E7</v>
      </c>
      <c r="H6755" s="17">
        <v>2.1601918E7</v>
      </c>
    </row>
    <row r="6756">
      <c r="A6756" s="7" t="s">
        <v>14305</v>
      </c>
      <c r="B6756" s="17" t="s">
        <v>14306</v>
      </c>
      <c r="C6756" s="17">
        <v>9.0</v>
      </c>
      <c r="D6756" s="17">
        <v>6113820.0</v>
      </c>
      <c r="E6756" s="17">
        <v>3601327.0</v>
      </c>
      <c r="F6756" s="17">
        <v>4082200.0</v>
      </c>
      <c r="G6756" s="17">
        <v>9221333.0</v>
      </c>
      <c r="H6756" s="17">
        <v>1.4816443E7</v>
      </c>
    </row>
    <row r="6757">
      <c r="A6757" s="7" t="s">
        <v>14307</v>
      </c>
      <c r="B6757" s="17" t="s">
        <v>14308</v>
      </c>
      <c r="C6757" s="17">
        <v>145.0</v>
      </c>
      <c r="D6757" s="17">
        <v>1.083512423E7</v>
      </c>
      <c r="E6757" s="17">
        <v>4000000.0</v>
      </c>
      <c r="F6757" s="17">
        <v>5691458.0</v>
      </c>
      <c r="G6757" s="17">
        <v>1.0944915E7</v>
      </c>
      <c r="H6757" s="17">
        <v>1.9832062E7</v>
      </c>
    </row>
    <row r="6758">
      <c r="A6758" s="7" t="s">
        <v>14309</v>
      </c>
      <c r="B6758" s="17" t="s">
        <v>14310</v>
      </c>
      <c r="C6758" s="17">
        <v>30.0</v>
      </c>
      <c r="D6758" s="17">
        <v>1.435852143E7</v>
      </c>
      <c r="E6758" s="17">
        <v>3327138.0</v>
      </c>
      <c r="F6758" s="17">
        <v>6552532.0</v>
      </c>
      <c r="G6758" s="17">
        <v>1.2084598E7</v>
      </c>
      <c r="H6758" s="17">
        <v>1.3204192E7</v>
      </c>
    </row>
    <row r="6759">
      <c r="A6759" s="7" t="s">
        <v>14311</v>
      </c>
      <c r="B6759" s="17" t="s">
        <v>14312</v>
      </c>
      <c r="C6759" s="17">
        <v>11.0</v>
      </c>
      <c r="D6759" s="17">
        <v>1.127081227E7</v>
      </c>
      <c r="E6759" s="17">
        <v>5631785.0</v>
      </c>
      <c r="F6759" s="17">
        <v>6762753.0</v>
      </c>
      <c r="G6759" s="17">
        <v>1.575072E7</v>
      </c>
      <c r="H6759" s="17">
        <v>2.616535E7</v>
      </c>
    </row>
    <row r="6760">
      <c r="A6760" s="7" t="s">
        <v>14313</v>
      </c>
      <c r="B6760" s="17" t="s">
        <v>14314</v>
      </c>
      <c r="C6760" s="17">
        <v>15.0</v>
      </c>
      <c r="D6760" s="17">
        <v>4859448.733</v>
      </c>
      <c r="E6760" s="17">
        <v>3333075.0</v>
      </c>
      <c r="F6760" s="17">
        <v>4268007.0</v>
      </c>
      <c r="G6760" s="17">
        <v>6168035.0</v>
      </c>
      <c r="H6760" s="17">
        <v>8548674.0</v>
      </c>
    </row>
    <row r="6761">
      <c r="A6761" s="7" t="s">
        <v>14315</v>
      </c>
      <c r="B6761" s="17" t="s">
        <v>14316</v>
      </c>
      <c r="C6761" s="17">
        <v>61.0</v>
      </c>
      <c r="D6761" s="17">
        <v>1.102126074E7</v>
      </c>
      <c r="E6761" s="17">
        <v>3858525.0</v>
      </c>
      <c r="F6761" s="17">
        <v>7391307.0</v>
      </c>
      <c r="G6761" s="17">
        <v>1.7068105E7</v>
      </c>
      <c r="H6761" s="17">
        <v>2.2613339E7</v>
      </c>
    </row>
    <row r="6762">
      <c r="A6762" s="7" t="s">
        <v>14317</v>
      </c>
      <c r="B6762" s="17" t="s">
        <v>14318</v>
      </c>
      <c r="C6762" s="17">
        <v>2.0</v>
      </c>
      <c r="D6762" s="17">
        <v>1.2211203E7</v>
      </c>
      <c r="E6762" s="17">
        <v>6351806.0</v>
      </c>
      <c r="F6762" s="17">
        <v>6351806.0</v>
      </c>
      <c r="G6762" s="17">
        <v>1.80706E7</v>
      </c>
      <c r="H6762" s="17">
        <v>1.80706E7</v>
      </c>
    </row>
    <row r="6763">
      <c r="A6763" s="7" t="s">
        <v>14319</v>
      </c>
      <c r="B6763" s="17" t="s">
        <v>14320</v>
      </c>
      <c r="C6763" s="17">
        <v>42.0</v>
      </c>
      <c r="D6763" s="17">
        <v>6960848.048</v>
      </c>
      <c r="E6763" s="17">
        <v>4240315.0</v>
      </c>
      <c r="F6763" s="17">
        <v>5597597.0</v>
      </c>
      <c r="G6763" s="17">
        <v>8390505.0</v>
      </c>
      <c r="H6763" s="17">
        <v>1.2072344E7</v>
      </c>
    </row>
    <row r="6764">
      <c r="A6764" s="7" t="s">
        <v>14321</v>
      </c>
      <c r="B6764" s="17" t="s">
        <v>14322</v>
      </c>
      <c r="C6764" s="17">
        <v>8.0</v>
      </c>
      <c r="D6764" s="17">
        <v>3.987248538E7</v>
      </c>
      <c r="E6764" s="17">
        <v>2361913.0</v>
      </c>
      <c r="F6764" s="17">
        <v>5575672.0</v>
      </c>
      <c r="G6764" s="17">
        <v>6259614.0</v>
      </c>
      <c r="H6764" s="17">
        <v>2.73517541E8</v>
      </c>
    </row>
    <row r="6765">
      <c r="A6765" s="7" t="s">
        <v>14323</v>
      </c>
      <c r="B6765" s="17" t="s">
        <v>14324</v>
      </c>
      <c r="C6765" s="17">
        <v>37.0</v>
      </c>
      <c r="D6765" s="17">
        <v>9693474.541</v>
      </c>
      <c r="E6765" s="17">
        <v>3689146.0</v>
      </c>
      <c r="F6765" s="17">
        <v>6056862.0</v>
      </c>
      <c r="G6765" s="17">
        <v>1.0269683E7</v>
      </c>
      <c r="H6765" s="17">
        <v>2.3438642E7</v>
      </c>
    </row>
    <row r="6766">
      <c r="A6766" s="7" t="s">
        <v>14325</v>
      </c>
      <c r="B6766" s="17" t="s">
        <v>14326</v>
      </c>
      <c r="C6766" s="17">
        <v>12.0</v>
      </c>
      <c r="D6766" s="17">
        <v>3367077.417</v>
      </c>
      <c r="E6766" s="17">
        <v>2006111.0</v>
      </c>
      <c r="F6766" s="17">
        <v>2097041.0</v>
      </c>
      <c r="G6766" s="17">
        <v>2158786.0</v>
      </c>
      <c r="H6766" s="17">
        <v>5609475.0</v>
      </c>
    </row>
    <row r="6767">
      <c r="A6767" s="7" t="s">
        <v>14327</v>
      </c>
      <c r="B6767" s="17" t="s">
        <v>14328</v>
      </c>
      <c r="C6767" s="17">
        <v>2.0</v>
      </c>
      <c r="D6767" s="17">
        <v>1.1301741E7</v>
      </c>
      <c r="E6767" s="17">
        <v>1.0407043E7</v>
      </c>
      <c r="F6767" s="17">
        <v>1.0407043E7</v>
      </c>
      <c r="G6767" s="17">
        <v>1.2196439E7</v>
      </c>
      <c r="H6767" s="17">
        <v>1.2196439E7</v>
      </c>
    </row>
    <row r="6768">
      <c r="A6768" s="7" t="s">
        <v>14329</v>
      </c>
      <c r="B6768" s="17" t="s">
        <v>14330</v>
      </c>
      <c r="C6768" s="17">
        <v>16.0</v>
      </c>
      <c r="D6768" s="17">
        <v>5.303443688E7</v>
      </c>
      <c r="E6768" s="17">
        <v>2034424.0</v>
      </c>
      <c r="F6768" s="17">
        <v>2456656.0</v>
      </c>
      <c r="G6768" s="17">
        <v>6771685.0</v>
      </c>
      <c r="H6768" s="17">
        <v>1.76783988E8</v>
      </c>
    </row>
    <row r="6769">
      <c r="A6769" s="7" t="s">
        <v>14331</v>
      </c>
      <c r="B6769" s="17" t="s">
        <v>14332</v>
      </c>
      <c r="C6769" s="17">
        <v>47.0</v>
      </c>
      <c r="D6769" s="17">
        <v>1.788324806E7</v>
      </c>
      <c r="E6769" s="17">
        <v>2739769.0</v>
      </c>
      <c r="F6769" s="17">
        <v>5684830.0</v>
      </c>
      <c r="G6769" s="17">
        <v>1.05201E7</v>
      </c>
      <c r="H6769" s="17">
        <v>2.5524102E7</v>
      </c>
    </row>
    <row r="6770">
      <c r="A6770" s="7" t="s">
        <v>14333</v>
      </c>
      <c r="B6770" s="17" t="s">
        <v>14334</v>
      </c>
      <c r="C6770" s="17">
        <v>1.0</v>
      </c>
      <c r="D6770" s="17">
        <v>1.8483801E7</v>
      </c>
      <c r="E6770" s="17">
        <v>1.8483801E7</v>
      </c>
      <c r="F6770" s="17">
        <v>1.8483801E7</v>
      </c>
      <c r="G6770" s="17">
        <v>1.8483801E7</v>
      </c>
      <c r="H6770" s="17">
        <v>1.8483801E7</v>
      </c>
    </row>
    <row r="6771">
      <c r="A6771" s="7" t="s">
        <v>14335</v>
      </c>
      <c r="B6771" s="17" t="s">
        <v>14336</v>
      </c>
      <c r="C6771" s="17">
        <v>1.0</v>
      </c>
      <c r="D6771" s="17">
        <v>3862450.0</v>
      </c>
      <c r="E6771" s="17">
        <v>3862450.0</v>
      </c>
      <c r="F6771" s="17">
        <v>3862450.0</v>
      </c>
      <c r="G6771" s="17">
        <v>3862450.0</v>
      </c>
      <c r="H6771" s="17">
        <v>3862450.0</v>
      </c>
    </row>
    <row r="6772">
      <c r="A6772" s="7" t="s">
        <v>14337</v>
      </c>
      <c r="B6772" s="17" t="s">
        <v>14338</v>
      </c>
      <c r="C6772" s="17">
        <v>6.0</v>
      </c>
      <c r="D6772" s="17">
        <v>4014884.667</v>
      </c>
      <c r="E6772" s="17">
        <v>1038000.0</v>
      </c>
      <c r="F6772" s="17">
        <v>3139350.0</v>
      </c>
      <c r="G6772" s="17">
        <v>6392083.0</v>
      </c>
      <c r="H6772" s="17">
        <v>7543648.0</v>
      </c>
    </row>
    <row r="6773">
      <c r="A6773" s="7" t="s">
        <v>14339</v>
      </c>
      <c r="B6773" s="17" t="s">
        <v>14340</v>
      </c>
      <c r="C6773" s="17">
        <v>11.0</v>
      </c>
      <c r="D6773" s="17">
        <v>9893474.364</v>
      </c>
      <c r="E6773" s="17">
        <v>2440104.0</v>
      </c>
      <c r="F6773" s="17">
        <v>4629192.0</v>
      </c>
      <c r="G6773" s="17">
        <v>1.167145E7</v>
      </c>
      <c r="H6773" s="17">
        <v>1.1983334E7</v>
      </c>
    </row>
    <row r="6774">
      <c r="A6774" s="7" t="s">
        <v>14341</v>
      </c>
      <c r="B6774" s="17" t="s">
        <v>14342</v>
      </c>
      <c r="C6774" s="17">
        <v>1.0</v>
      </c>
      <c r="D6774" s="17">
        <v>5.1054709E7</v>
      </c>
      <c r="E6774" s="17">
        <v>5.1054709E7</v>
      </c>
      <c r="F6774" s="17">
        <v>5.1054709E7</v>
      </c>
      <c r="G6774" s="17">
        <v>5.1054709E7</v>
      </c>
      <c r="H6774" s="17">
        <v>5.1054709E7</v>
      </c>
    </row>
    <row r="6775">
      <c r="A6775" s="7" t="s">
        <v>14343</v>
      </c>
      <c r="B6775" s="17" t="s">
        <v>14344</v>
      </c>
      <c r="C6775" s="17">
        <v>8.0</v>
      </c>
      <c r="D6775" s="17">
        <v>5232869.0</v>
      </c>
      <c r="E6775" s="17">
        <v>1171849.0</v>
      </c>
      <c r="F6775" s="17">
        <v>4063746.0</v>
      </c>
      <c r="G6775" s="17">
        <v>6927111.0</v>
      </c>
      <c r="H6775" s="17">
        <v>1.1074665E7</v>
      </c>
    </row>
    <row r="6776">
      <c r="A6776" s="7" t="s">
        <v>14345</v>
      </c>
      <c r="B6776" s="17" t="s">
        <v>14346</v>
      </c>
      <c r="C6776" s="17">
        <v>18.0</v>
      </c>
      <c r="D6776" s="17">
        <v>5960714.111</v>
      </c>
      <c r="E6776" s="17">
        <v>3537130.0</v>
      </c>
      <c r="F6776" s="17">
        <v>4431849.0</v>
      </c>
      <c r="G6776" s="17">
        <v>7540091.0</v>
      </c>
      <c r="H6776" s="17">
        <v>1.4121841E7</v>
      </c>
    </row>
    <row r="6777">
      <c r="A6777" s="7" t="s">
        <v>14347</v>
      </c>
      <c r="B6777" s="17" t="s">
        <v>14348</v>
      </c>
      <c r="C6777" s="17">
        <v>42.0</v>
      </c>
      <c r="D6777" s="17">
        <v>4520792.952</v>
      </c>
      <c r="E6777" s="17">
        <v>1979494.0</v>
      </c>
      <c r="F6777" s="17">
        <v>3019415.0</v>
      </c>
      <c r="G6777" s="17">
        <v>4941072.0</v>
      </c>
      <c r="H6777" s="17">
        <v>9474491.0</v>
      </c>
    </row>
    <row r="6778">
      <c r="A6778" s="7" t="s">
        <v>14349</v>
      </c>
      <c r="B6778" s="17" t="s">
        <v>14350</v>
      </c>
      <c r="C6778" s="17">
        <v>3.0</v>
      </c>
      <c r="D6778" s="17">
        <v>8297006.667</v>
      </c>
      <c r="E6778" s="17">
        <v>3575421.0</v>
      </c>
      <c r="F6778" s="17">
        <v>6761751.0</v>
      </c>
      <c r="G6778" s="17">
        <v>1.4553848E7</v>
      </c>
      <c r="H6778" s="17">
        <v>1.4553848E7</v>
      </c>
    </row>
    <row r="6779">
      <c r="A6779" s="7" t="s">
        <v>14351</v>
      </c>
      <c r="B6779" s="17" t="s">
        <v>14352</v>
      </c>
      <c r="C6779" s="17">
        <v>802.0</v>
      </c>
      <c r="D6779" s="17">
        <v>4859539.482</v>
      </c>
      <c r="E6779" s="17">
        <v>2096966.0</v>
      </c>
      <c r="F6779" s="17">
        <v>3259060.0</v>
      </c>
      <c r="G6779" s="17">
        <v>5054666.0</v>
      </c>
      <c r="H6779" s="17">
        <v>8681557.0</v>
      </c>
    </row>
    <row r="6780">
      <c r="A6780" s="7" t="s">
        <v>14353</v>
      </c>
      <c r="B6780" s="17" t="s">
        <v>14354</v>
      </c>
      <c r="C6780" s="17">
        <v>3249.0</v>
      </c>
      <c r="D6780" s="17">
        <v>6814430.12</v>
      </c>
      <c r="E6780" s="17">
        <v>2316014.0</v>
      </c>
      <c r="F6780" s="17">
        <v>3506302.0</v>
      </c>
      <c r="G6780" s="17">
        <v>5881000.0</v>
      </c>
      <c r="H6780" s="17">
        <v>1.1371321E7</v>
      </c>
    </row>
    <row r="6781">
      <c r="A6781" s="7" t="s">
        <v>14355</v>
      </c>
      <c r="B6781" s="17" t="s">
        <v>14356</v>
      </c>
      <c r="C6781" s="17">
        <v>1643.0</v>
      </c>
      <c r="D6781" s="17">
        <v>1.06428711E7</v>
      </c>
      <c r="E6781" s="17">
        <v>2969597.0</v>
      </c>
      <c r="F6781" s="17">
        <v>4779435.0</v>
      </c>
      <c r="G6781" s="17">
        <v>8749168.0</v>
      </c>
      <c r="H6781" s="17">
        <v>1.8026319E7</v>
      </c>
    </row>
    <row r="6782">
      <c r="A6782" s="7" t="s">
        <v>14357</v>
      </c>
      <c r="B6782" s="17" t="s">
        <v>14358</v>
      </c>
      <c r="C6782" s="17">
        <v>52.0</v>
      </c>
      <c r="D6782" s="17">
        <v>8842198.942</v>
      </c>
      <c r="E6782" s="17">
        <v>2862957.0</v>
      </c>
      <c r="F6782" s="17">
        <v>4213905.0</v>
      </c>
      <c r="G6782" s="17">
        <v>7406926.0</v>
      </c>
      <c r="H6782" s="17">
        <v>1.6860107E7</v>
      </c>
    </row>
    <row r="6783">
      <c r="A6783" s="7" t="s">
        <v>14359</v>
      </c>
      <c r="B6783" s="17" t="s">
        <v>14360</v>
      </c>
      <c r="C6783" s="17">
        <v>204.0</v>
      </c>
      <c r="D6783" s="17">
        <v>6802570.142</v>
      </c>
      <c r="E6783" s="17">
        <v>2590193.0</v>
      </c>
      <c r="F6783" s="17">
        <v>3886697.0</v>
      </c>
      <c r="G6783" s="17">
        <v>6120200.0</v>
      </c>
      <c r="H6783" s="17">
        <v>1.1277904E7</v>
      </c>
    </row>
    <row r="6784">
      <c r="A6784" s="7" t="s">
        <v>14361</v>
      </c>
      <c r="B6784" s="17" t="s">
        <v>14362</v>
      </c>
      <c r="C6784" s="17">
        <v>5543.0</v>
      </c>
      <c r="D6784" s="17">
        <v>7113689.247</v>
      </c>
      <c r="E6784" s="17">
        <v>2556706.0</v>
      </c>
      <c r="F6784" s="17">
        <v>3804817.0</v>
      </c>
      <c r="G6784" s="17">
        <v>6387630.0</v>
      </c>
      <c r="H6784" s="17">
        <v>1.1271098E7</v>
      </c>
    </row>
    <row r="6785">
      <c r="A6785" s="7" t="s">
        <v>14363</v>
      </c>
      <c r="B6785" s="17" t="s">
        <v>14364</v>
      </c>
      <c r="C6785" s="17">
        <v>18.0</v>
      </c>
      <c r="D6785" s="17">
        <v>9898651.278</v>
      </c>
      <c r="E6785" s="17">
        <v>3259832.0</v>
      </c>
      <c r="F6785" s="17">
        <v>5699539.0</v>
      </c>
      <c r="G6785" s="17">
        <v>9317504.0</v>
      </c>
      <c r="H6785" s="17">
        <v>2.507E7</v>
      </c>
    </row>
    <row r="6786">
      <c r="A6786" s="7" t="s">
        <v>14365</v>
      </c>
      <c r="B6786" s="17" t="s">
        <v>14366</v>
      </c>
      <c r="C6786" s="17">
        <v>6.0</v>
      </c>
      <c r="D6786" s="17">
        <v>1.529795867E7</v>
      </c>
      <c r="E6786" s="17">
        <v>3816160.0</v>
      </c>
      <c r="F6786" s="17">
        <v>1.4227455E7</v>
      </c>
      <c r="G6786" s="17">
        <v>1.7109229E7</v>
      </c>
      <c r="H6786" s="17">
        <v>3.8500725E7</v>
      </c>
    </row>
    <row r="6787">
      <c r="A6787" s="7" t="s">
        <v>14367</v>
      </c>
      <c r="B6787" s="17" t="s">
        <v>14368</v>
      </c>
      <c r="C6787" s="17">
        <v>9.0</v>
      </c>
      <c r="D6787" s="17">
        <v>9496727.111</v>
      </c>
      <c r="E6787" s="17">
        <v>4083286.0</v>
      </c>
      <c r="F6787" s="17">
        <v>9577218.0</v>
      </c>
      <c r="G6787" s="17">
        <v>1.2839959E7</v>
      </c>
      <c r="H6787" s="17">
        <v>2.1837832E7</v>
      </c>
    </row>
    <row r="6788">
      <c r="A6788" s="7" t="s">
        <v>14369</v>
      </c>
      <c r="B6788" s="17" t="s">
        <v>14370</v>
      </c>
      <c r="C6788" s="17">
        <v>6.0</v>
      </c>
      <c r="D6788" s="17">
        <v>5331163.167</v>
      </c>
      <c r="E6788" s="17">
        <v>3301255.0</v>
      </c>
      <c r="F6788" s="17">
        <v>4944077.0</v>
      </c>
      <c r="G6788" s="17">
        <v>6650450.0</v>
      </c>
      <c r="H6788" s="17">
        <v>8157210.0</v>
      </c>
    </row>
    <row r="6789">
      <c r="A6789" s="7" t="s">
        <v>14371</v>
      </c>
      <c r="B6789" s="17" t="s">
        <v>14372</v>
      </c>
      <c r="C6789" s="17">
        <v>63.0</v>
      </c>
      <c r="D6789" s="17">
        <v>8042241.048</v>
      </c>
      <c r="E6789" s="17">
        <v>3018475.0</v>
      </c>
      <c r="F6789" s="17">
        <v>4789036.0</v>
      </c>
      <c r="G6789" s="17">
        <v>9735406.0</v>
      </c>
      <c r="H6789" s="17">
        <v>1.7127147E7</v>
      </c>
    </row>
    <row r="6790">
      <c r="A6790" s="7" t="s">
        <v>14373</v>
      </c>
      <c r="B6790" s="17" t="s">
        <v>14374</v>
      </c>
      <c r="C6790" s="17">
        <v>211.0</v>
      </c>
      <c r="D6790" s="17">
        <v>1.590539101E7</v>
      </c>
      <c r="E6790" s="17">
        <v>2661110.0</v>
      </c>
      <c r="F6790" s="17">
        <v>5465543.0</v>
      </c>
      <c r="G6790" s="17">
        <v>1.0431021E7</v>
      </c>
      <c r="H6790" s="17">
        <v>4.0738844E7</v>
      </c>
    </row>
    <row r="6791">
      <c r="A6791" s="7" t="s">
        <v>14375</v>
      </c>
      <c r="B6791" s="17" t="s">
        <v>14376</v>
      </c>
      <c r="C6791" s="17">
        <v>165.0</v>
      </c>
      <c r="D6791" s="17">
        <v>1.029623131E7</v>
      </c>
      <c r="E6791" s="17">
        <v>3181853.0</v>
      </c>
      <c r="F6791" s="17">
        <v>4713717.0</v>
      </c>
      <c r="G6791" s="17">
        <v>9849368.0</v>
      </c>
      <c r="H6791" s="17">
        <v>1.9698055E7</v>
      </c>
    </row>
    <row r="6792">
      <c r="A6792" s="7" t="s">
        <v>14377</v>
      </c>
      <c r="B6792" s="17" t="s">
        <v>14378</v>
      </c>
      <c r="C6792" s="17">
        <v>184.0</v>
      </c>
      <c r="D6792" s="17">
        <v>3.222979377E7</v>
      </c>
      <c r="E6792" s="17">
        <v>5046951.0</v>
      </c>
      <c r="F6792" s="17">
        <v>1.0348431E7</v>
      </c>
      <c r="G6792" s="17">
        <v>3.2191951E7</v>
      </c>
      <c r="H6792" s="17">
        <v>7.9045301E7</v>
      </c>
    </row>
    <row r="6793">
      <c r="A6793" s="7" t="s">
        <v>14379</v>
      </c>
      <c r="B6793" s="17" t="s">
        <v>14380</v>
      </c>
      <c r="C6793" s="17">
        <v>122.0</v>
      </c>
      <c r="D6793" s="17">
        <v>2.061230587E7</v>
      </c>
      <c r="E6793" s="17">
        <v>4366840.0</v>
      </c>
      <c r="F6793" s="17">
        <v>7947287.0</v>
      </c>
      <c r="G6793" s="17">
        <v>1.637065E7</v>
      </c>
      <c r="H6793" s="17">
        <v>5.842798E7</v>
      </c>
    </row>
    <row r="6794">
      <c r="A6794" s="7" t="s">
        <v>14381</v>
      </c>
      <c r="B6794" s="17" t="s">
        <v>14382</v>
      </c>
      <c r="C6794" s="17">
        <v>184.0</v>
      </c>
      <c r="D6794" s="17">
        <v>3.897123683E7</v>
      </c>
      <c r="E6794" s="17">
        <v>6710640.0</v>
      </c>
      <c r="F6794" s="17">
        <v>1.18875E7</v>
      </c>
      <c r="G6794" s="17">
        <v>4.1758201E7</v>
      </c>
      <c r="H6794" s="17">
        <v>1.17774233E8</v>
      </c>
    </row>
    <row r="6795">
      <c r="A6795" s="7" t="s">
        <v>14383</v>
      </c>
      <c r="B6795" s="17" t="s">
        <v>14384</v>
      </c>
      <c r="C6795" s="17">
        <v>198.0</v>
      </c>
      <c r="D6795" s="17">
        <v>3.45011567E7</v>
      </c>
      <c r="E6795" s="17">
        <v>6324190.0</v>
      </c>
      <c r="F6795" s="17">
        <v>1.28536E7</v>
      </c>
      <c r="G6795" s="17">
        <v>2.6358838E7</v>
      </c>
      <c r="H6795" s="17">
        <v>7.4590256E7</v>
      </c>
    </row>
    <row r="6796">
      <c r="A6796" s="7" t="s">
        <v>14385</v>
      </c>
      <c r="B6796" s="17" t="s">
        <v>14386</v>
      </c>
      <c r="C6796" s="17">
        <v>74.0</v>
      </c>
      <c r="D6796" s="17">
        <v>3.311714409E7</v>
      </c>
      <c r="E6796" s="17">
        <v>5101500.0</v>
      </c>
      <c r="F6796" s="17">
        <v>1.2438582E7</v>
      </c>
      <c r="G6796" s="17">
        <v>3.6373548E7</v>
      </c>
      <c r="H6796" s="17">
        <v>8.535161E7</v>
      </c>
    </row>
    <row r="6797">
      <c r="A6797" s="7" t="s">
        <v>14387</v>
      </c>
      <c r="B6797" s="17" t="s">
        <v>14388</v>
      </c>
      <c r="C6797" s="17">
        <v>22.0</v>
      </c>
      <c r="D6797" s="17">
        <v>5.759015645E7</v>
      </c>
      <c r="E6797" s="17">
        <v>1.1194343E7</v>
      </c>
      <c r="F6797" s="17">
        <v>2.3282644E7</v>
      </c>
      <c r="G6797" s="17">
        <v>6.3694055E7</v>
      </c>
      <c r="H6797" s="17">
        <v>1.48674989E8</v>
      </c>
    </row>
    <row r="6798">
      <c r="A6798" s="7" t="s">
        <v>14389</v>
      </c>
      <c r="B6798" s="17" t="s">
        <v>14390</v>
      </c>
      <c r="C6798" s="17">
        <v>38.0</v>
      </c>
      <c r="D6798" s="17">
        <v>3.572999503E7</v>
      </c>
      <c r="E6798" s="17">
        <v>4136134.0</v>
      </c>
      <c r="F6798" s="17">
        <v>7881024.0</v>
      </c>
      <c r="G6798" s="17">
        <v>2.254641E7</v>
      </c>
      <c r="H6798" s="17">
        <v>8.3667483E7</v>
      </c>
    </row>
    <row r="6799">
      <c r="A6799" s="7" t="s">
        <v>14391</v>
      </c>
      <c r="B6799" s="17" t="s">
        <v>14392</v>
      </c>
      <c r="C6799" s="17">
        <v>319.0</v>
      </c>
      <c r="D6799" s="17">
        <v>3.006914376E7</v>
      </c>
      <c r="E6799" s="17">
        <v>4935300.0</v>
      </c>
      <c r="F6799" s="17">
        <v>1.0140642E7</v>
      </c>
      <c r="G6799" s="17">
        <v>3.1945219E7</v>
      </c>
      <c r="H6799" s="17">
        <v>7.8815537E7</v>
      </c>
    </row>
    <row r="6800">
      <c r="A6800" s="7" t="s">
        <v>14393</v>
      </c>
      <c r="B6800" s="17" t="s">
        <v>14394</v>
      </c>
      <c r="C6800" s="17">
        <v>22.0</v>
      </c>
      <c r="D6800" s="17">
        <v>7287034.727</v>
      </c>
      <c r="E6800" s="17">
        <v>2986906.0</v>
      </c>
      <c r="F6800" s="17">
        <v>4368254.0</v>
      </c>
      <c r="G6800" s="17">
        <v>1.23226E7</v>
      </c>
      <c r="H6800" s="17">
        <v>1.429454E7</v>
      </c>
    </row>
    <row r="6801">
      <c r="A6801" s="7" t="s">
        <v>14395</v>
      </c>
      <c r="B6801" s="17" t="s">
        <v>14396</v>
      </c>
      <c r="C6801" s="17">
        <v>60.0</v>
      </c>
      <c r="D6801" s="17">
        <v>1.83735869E7</v>
      </c>
      <c r="E6801" s="17">
        <v>3492320.0</v>
      </c>
      <c r="F6801" s="17">
        <v>8079739.0</v>
      </c>
      <c r="G6801" s="17">
        <v>2.1051891E7</v>
      </c>
      <c r="H6801" s="17">
        <v>5.2953656E7</v>
      </c>
    </row>
    <row r="6802">
      <c r="A6802" s="7" t="s">
        <v>14397</v>
      </c>
      <c r="B6802" s="17" t="s">
        <v>14398</v>
      </c>
      <c r="C6802" s="17">
        <v>10.0</v>
      </c>
      <c r="D6802" s="17">
        <v>4456646.8</v>
      </c>
      <c r="E6802" s="17">
        <v>3185000.0</v>
      </c>
      <c r="F6802" s="17">
        <v>3681295.0</v>
      </c>
      <c r="G6802" s="17">
        <v>5292219.0</v>
      </c>
      <c r="H6802" s="17">
        <v>6042550.0</v>
      </c>
    </row>
    <row r="6803">
      <c r="A6803" s="7" t="s">
        <v>14399</v>
      </c>
      <c r="B6803" s="17" t="s">
        <v>14400</v>
      </c>
      <c r="C6803" s="17">
        <v>2.0</v>
      </c>
      <c r="D6803" s="17">
        <v>8085276.5</v>
      </c>
      <c r="E6803" s="17">
        <v>7302873.0</v>
      </c>
      <c r="F6803" s="17">
        <v>7302873.0</v>
      </c>
      <c r="G6803" s="17">
        <v>8867680.0</v>
      </c>
      <c r="H6803" s="17">
        <v>8867680.0</v>
      </c>
    </row>
    <row r="6804">
      <c r="A6804" s="7" t="s">
        <v>14401</v>
      </c>
      <c r="B6804" s="17" t="s">
        <v>14402</v>
      </c>
      <c r="C6804" s="17">
        <v>7.0</v>
      </c>
      <c r="D6804" s="17">
        <v>9243287.286</v>
      </c>
      <c r="E6804" s="17">
        <v>2773000.0</v>
      </c>
      <c r="F6804" s="17">
        <v>1.0052096E7</v>
      </c>
      <c r="G6804" s="17">
        <v>1.436659E7</v>
      </c>
      <c r="H6804" s="17">
        <v>1.950935E7</v>
      </c>
    </row>
    <row r="6805">
      <c r="A6805" s="7" t="s">
        <v>14403</v>
      </c>
      <c r="B6805" s="17" t="s">
        <v>14404</v>
      </c>
      <c r="C6805" s="17">
        <v>5.0</v>
      </c>
      <c r="D6805" s="17">
        <v>4685420.0</v>
      </c>
      <c r="E6805" s="17">
        <v>3766350.0</v>
      </c>
      <c r="F6805" s="17">
        <v>4006198.0</v>
      </c>
      <c r="G6805" s="17">
        <v>4942786.0</v>
      </c>
      <c r="H6805" s="17">
        <v>9628216.0</v>
      </c>
    </row>
    <row r="6806">
      <c r="A6806" s="7" t="s">
        <v>14405</v>
      </c>
      <c r="B6806" s="17" t="s">
        <v>14406</v>
      </c>
      <c r="C6806" s="17">
        <v>32.0</v>
      </c>
      <c r="D6806" s="17">
        <v>9525171.75</v>
      </c>
      <c r="E6806" s="17">
        <v>2778023.0</v>
      </c>
      <c r="F6806" s="17">
        <v>4638682.0</v>
      </c>
      <c r="G6806" s="17">
        <v>1.0269683E7</v>
      </c>
      <c r="H6806" s="17">
        <v>1.3984806E7</v>
      </c>
    </row>
    <row r="6807">
      <c r="A6807" s="7" t="s">
        <v>14407</v>
      </c>
      <c r="B6807" s="17" t="s">
        <v>14408</v>
      </c>
      <c r="C6807" s="17">
        <v>261.0</v>
      </c>
      <c r="D6807" s="17">
        <v>7215152.46</v>
      </c>
      <c r="E6807" s="17">
        <v>2921793.0</v>
      </c>
      <c r="F6807" s="17">
        <v>4270940.0</v>
      </c>
      <c r="G6807" s="17">
        <v>8184158.0</v>
      </c>
      <c r="H6807" s="17">
        <v>1.3911958E7</v>
      </c>
    </row>
    <row r="6808">
      <c r="A6808" s="7" t="s">
        <v>14409</v>
      </c>
      <c r="B6808" s="17" t="s">
        <v>14410</v>
      </c>
      <c r="C6808" s="17">
        <v>1.0</v>
      </c>
      <c r="D6808" s="17">
        <v>3681330.0</v>
      </c>
      <c r="E6808" s="17">
        <v>3681330.0</v>
      </c>
      <c r="F6808" s="17">
        <v>3681330.0</v>
      </c>
      <c r="G6808" s="17">
        <v>3681330.0</v>
      </c>
      <c r="H6808" s="17">
        <v>3681330.0</v>
      </c>
    </row>
    <row r="6809">
      <c r="A6809" s="7" t="s">
        <v>14411</v>
      </c>
      <c r="B6809" s="17" t="s">
        <v>14412</v>
      </c>
      <c r="C6809" s="17">
        <v>10.0</v>
      </c>
      <c r="D6809" s="17">
        <v>3070244.3</v>
      </c>
      <c r="E6809" s="17">
        <v>1433400.0</v>
      </c>
      <c r="F6809" s="17">
        <v>2373153.0</v>
      </c>
      <c r="G6809" s="17">
        <v>3035000.0</v>
      </c>
      <c r="H6809" s="17">
        <v>4444973.0</v>
      </c>
    </row>
    <row r="6810">
      <c r="A6810" s="7" t="s">
        <v>14413</v>
      </c>
      <c r="B6810" s="17" t="s">
        <v>14414</v>
      </c>
      <c r="C6810" s="17">
        <v>1.0</v>
      </c>
      <c r="D6810" s="17">
        <v>5368887.0</v>
      </c>
      <c r="E6810" s="17">
        <v>5368887.0</v>
      </c>
      <c r="F6810" s="17">
        <v>5368887.0</v>
      </c>
      <c r="G6810" s="17">
        <v>5368887.0</v>
      </c>
      <c r="H6810" s="17">
        <v>5368887.0</v>
      </c>
    </row>
    <row r="6811">
      <c r="A6811" s="7" t="s">
        <v>14415</v>
      </c>
      <c r="B6811" s="17" t="s">
        <v>14416</v>
      </c>
      <c r="C6811" s="17">
        <v>2.0</v>
      </c>
      <c r="D6811" s="17">
        <v>2611477.5</v>
      </c>
      <c r="E6811" s="17">
        <v>2135744.0</v>
      </c>
      <c r="F6811" s="17">
        <v>2135744.0</v>
      </c>
      <c r="G6811" s="17">
        <v>3087211.0</v>
      </c>
      <c r="H6811" s="17">
        <v>3087211.0</v>
      </c>
    </row>
    <row r="6812">
      <c r="A6812" s="7" t="s">
        <v>14417</v>
      </c>
      <c r="B6812" s="17" t="s">
        <v>14418</v>
      </c>
      <c r="C6812" s="17">
        <v>2.0</v>
      </c>
      <c r="D6812" s="17">
        <v>1.0618667E7</v>
      </c>
      <c r="E6812" s="17">
        <v>4899878.0</v>
      </c>
      <c r="F6812" s="17">
        <v>4899878.0</v>
      </c>
      <c r="G6812" s="17">
        <v>1.6337456E7</v>
      </c>
      <c r="H6812" s="17">
        <v>1.6337456E7</v>
      </c>
    </row>
    <row r="6813">
      <c r="A6813" s="7" t="s">
        <v>14419</v>
      </c>
      <c r="B6813" s="17" t="s">
        <v>14420</v>
      </c>
      <c r="C6813" s="17">
        <v>2.0</v>
      </c>
      <c r="D6813" s="17">
        <v>2.44820005E7</v>
      </c>
      <c r="E6813" s="17">
        <v>3145439.0</v>
      </c>
      <c r="F6813" s="17">
        <v>3145439.0</v>
      </c>
      <c r="G6813" s="17">
        <v>4.5818562E7</v>
      </c>
      <c r="H6813" s="17">
        <v>4.5818562E7</v>
      </c>
    </row>
    <row r="6814">
      <c r="A6814" s="7" t="s">
        <v>14421</v>
      </c>
      <c r="B6814" s="17" t="s">
        <v>14422</v>
      </c>
      <c r="C6814" s="17">
        <v>35.0</v>
      </c>
      <c r="D6814" s="17">
        <v>1.148833003E7</v>
      </c>
      <c r="E6814" s="17">
        <v>2475400.0</v>
      </c>
      <c r="F6814" s="17">
        <v>5115780.0</v>
      </c>
      <c r="G6814" s="17">
        <v>1.30869E7</v>
      </c>
      <c r="H6814" s="17">
        <v>3.265337E7</v>
      </c>
    </row>
    <row r="6815">
      <c r="A6815" s="7" t="s">
        <v>14423</v>
      </c>
      <c r="B6815" s="17" t="s">
        <v>14424</v>
      </c>
      <c r="C6815" s="17">
        <v>104.0</v>
      </c>
      <c r="D6815" s="17">
        <v>5108937.981</v>
      </c>
      <c r="E6815" s="17">
        <v>2197400.0</v>
      </c>
      <c r="F6815" s="17">
        <v>3855741.0</v>
      </c>
      <c r="G6815" s="17">
        <v>6314931.0</v>
      </c>
      <c r="H6815" s="17">
        <v>8626480.0</v>
      </c>
    </row>
    <row r="6816">
      <c r="A6816" s="7" t="s">
        <v>14425</v>
      </c>
      <c r="B6816" s="17" t="s">
        <v>14426</v>
      </c>
      <c r="C6816" s="17">
        <v>348.0</v>
      </c>
      <c r="D6816" s="17">
        <v>6397993.184</v>
      </c>
      <c r="E6816" s="17">
        <v>2143174.0</v>
      </c>
      <c r="F6816" s="17">
        <v>2837537.0</v>
      </c>
      <c r="G6816" s="17">
        <v>4607200.0</v>
      </c>
      <c r="H6816" s="17">
        <v>8492782.0</v>
      </c>
    </row>
    <row r="6817">
      <c r="A6817" s="7" t="s">
        <v>14427</v>
      </c>
      <c r="B6817" s="17" t="s">
        <v>14428</v>
      </c>
      <c r="C6817" s="17">
        <v>17.0</v>
      </c>
      <c r="D6817" s="17">
        <v>9601978.176</v>
      </c>
      <c r="E6817" s="17">
        <v>2985154.0</v>
      </c>
      <c r="F6817" s="17">
        <v>4292060.0</v>
      </c>
      <c r="G6817" s="17">
        <v>8491000.0</v>
      </c>
      <c r="H6817" s="17">
        <v>2.1000323E7</v>
      </c>
    </row>
    <row r="6818">
      <c r="A6818" s="7" t="s">
        <v>14429</v>
      </c>
      <c r="B6818" s="17" t="s">
        <v>14430</v>
      </c>
      <c r="C6818" s="17">
        <v>31.0</v>
      </c>
      <c r="D6818" s="17">
        <v>7334798.742</v>
      </c>
      <c r="E6818" s="17">
        <v>3070000.0</v>
      </c>
      <c r="F6818" s="17">
        <v>4704454.0</v>
      </c>
      <c r="G6818" s="17">
        <v>7479342.0</v>
      </c>
      <c r="H6818" s="17">
        <v>1.0354543E7</v>
      </c>
    </row>
    <row r="6819">
      <c r="A6819" s="7" t="s">
        <v>14431</v>
      </c>
      <c r="B6819" s="17" t="s">
        <v>14432</v>
      </c>
      <c r="C6819" s="17">
        <v>10.0</v>
      </c>
      <c r="D6819" s="17">
        <v>7559869.1</v>
      </c>
      <c r="E6819" s="17">
        <v>3054099.0</v>
      </c>
      <c r="F6819" s="17">
        <v>4054371.0</v>
      </c>
      <c r="G6819" s="17">
        <v>1.0153749E7</v>
      </c>
      <c r="H6819" s="17">
        <v>1.1514553E7</v>
      </c>
    </row>
    <row r="6820">
      <c r="A6820" s="7" t="s">
        <v>14433</v>
      </c>
      <c r="B6820" s="17" t="s">
        <v>14434</v>
      </c>
      <c r="C6820" s="17">
        <v>10.0</v>
      </c>
      <c r="D6820" s="17">
        <v>6151750.4</v>
      </c>
      <c r="E6820" s="17">
        <v>3309995.0</v>
      </c>
      <c r="F6820" s="17">
        <v>3595000.0</v>
      </c>
      <c r="G6820" s="17">
        <v>7626609.0</v>
      </c>
      <c r="H6820" s="17">
        <v>1.198592E7</v>
      </c>
    </row>
    <row r="6821">
      <c r="A6821" s="7" t="s">
        <v>14435</v>
      </c>
      <c r="B6821" s="17" t="s">
        <v>14436</v>
      </c>
      <c r="C6821" s="17">
        <v>63.0</v>
      </c>
      <c r="D6821" s="17">
        <v>3766272.73</v>
      </c>
      <c r="E6821" s="17">
        <v>2233802.0</v>
      </c>
      <c r="F6821" s="17">
        <v>2933564.0</v>
      </c>
      <c r="G6821" s="17">
        <v>4179097.0</v>
      </c>
      <c r="H6821" s="17">
        <v>6575049.0</v>
      </c>
    </row>
    <row r="6822">
      <c r="A6822" s="7" t="s">
        <v>14437</v>
      </c>
      <c r="B6822" s="17" t="s">
        <v>14438</v>
      </c>
      <c r="C6822" s="17">
        <v>12.0</v>
      </c>
      <c r="D6822" s="17">
        <v>3997290.917</v>
      </c>
      <c r="E6822" s="17">
        <v>2298512.0</v>
      </c>
      <c r="F6822" s="17">
        <v>2570854.0</v>
      </c>
      <c r="G6822" s="17">
        <v>4599355.0</v>
      </c>
      <c r="H6822" s="17">
        <v>7593684.0</v>
      </c>
    </row>
    <row r="6823">
      <c r="A6823" s="7" t="s">
        <v>14439</v>
      </c>
      <c r="B6823" s="17" t="s">
        <v>14440</v>
      </c>
      <c r="C6823" s="17">
        <v>3.0</v>
      </c>
      <c r="D6823" s="17">
        <v>3236343.333</v>
      </c>
      <c r="E6823" s="17">
        <v>2282165.0</v>
      </c>
      <c r="F6823" s="17">
        <v>3085810.0</v>
      </c>
      <c r="G6823" s="17">
        <v>4341055.0</v>
      </c>
      <c r="H6823" s="17">
        <v>4341055.0</v>
      </c>
    </row>
    <row r="6824">
      <c r="A6824" s="7" t="s">
        <v>14441</v>
      </c>
      <c r="B6824" s="17" t="s">
        <v>14442</v>
      </c>
      <c r="C6824" s="17">
        <v>8.0</v>
      </c>
      <c r="D6824" s="17">
        <v>5973624.375</v>
      </c>
      <c r="E6824" s="17">
        <v>2700619.0</v>
      </c>
      <c r="F6824" s="17">
        <v>3046293.0</v>
      </c>
      <c r="G6824" s="17">
        <v>7683156.0</v>
      </c>
      <c r="H6824" s="17">
        <v>1.7043456E7</v>
      </c>
    </row>
    <row r="6825">
      <c r="A6825" s="7" t="s">
        <v>14443</v>
      </c>
      <c r="B6825" s="17" t="s">
        <v>14444</v>
      </c>
      <c r="C6825" s="17">
        <v>93.0</v>
      </c>
      <c r="D6825" s="17">
        <v>4868019.43</v>
      </c>
      <c r="E6825" s="17">
        <v>2690077.0</v>
      </c>
      <c r="F6825" s="17">
        <v>3276191.0</v>
      </c>
      <c r="G6825" s="17">
        <v>5199632.0</v>
      </c>
      <c r="H6825" s="17">
        <v>8461712.0</v>
      </c>
    </row>
    <row r="6826">
      <c r="A6826" s="7" t="s">
        <v>14445</v>
      </c>
      <c r="B6826" s="17" t="s">
        <v>14446</v>
      </c>
      <c r="C6826" s="17">
        <v>44.0</v>
      </c>
      <c r="D6826" s="17">
        <v>7510126.205</v>
      </c>
      <c r="E6826" s="17">
        <v>3954678.0</v>
      </c>
      <c r="F6826" s="17">
        <v>5642914.0</v>
      </c>
      <c r="G6826" s="17">
        <v>8428218.0</v>
      </c>
      <c r="H6826" s="17">
        <v>1.2851821E7</v>
      </c>
    </row>
    <row r="6827">
      <c r="A6827" s="7" t="s">
        <v>14447</v>
      </c>
      <c r="B6827" s="17" t="s">
        <v>14448</v>
      </c>
      <c r="C6827" s="17">
        <v>9.0</v>
      </c>
      <c r="D6827" s="17">
        <v>1.515796656E7</v>
      </c>
      <c r="E6827" s="17">
        <v>3785397.0</v>
      </c>
      <c r="F6827" s="17">
        <v>7852701.0</v>
      </c>
      <c r="G6827" s="17">
        <v>3.1808602E7</v>
      </c>
      <c r="H6827" s="17">
        <v>3.4108271E7</v>
      </c>
    </row>
    <row r="6828">
      <c r="A6828" s="7" t="s">
        <v>14449</v>
      </c>
      <c r="B6828" s="17" t="s">
        <v>14450</v>
      </c>
      <c r="C6828" s="17">
        <v>16.0</v>
      </c>
      <c r="D6828" s="17">
        <v>8262740.813</v>
      </c>
      <c r="E6828" s="17">
        <v>2141500.0</v>
      </c>
      <c r="F6828" s="17">
        <v>2561136.0</v>
      </c>
      <c r="G6828" s="17">
        <v>4493129.0</v>
      </c>
      <c r="H6828" s="17">
        <v>7991643.0</v>
      </c>
    </row>
    <row r="6829">
      <c r="A6829" s="7" t="s">
        <v>14451</v>
      </c>
      <c r="B6829" s="17" t="s">
        <v>14452</v>
      </c>
      <c r="C6829" s="17">
        <v>1.0</v>
      </c>
      <c r="D6829" s="17">
        <v>2.1865665E7</v>
      </c>
      <c r="E6829" s="17">
        <v>2.1865665E7</v>
      </c>
      <c r="F6829" s="17">
        <v>2.1865665E7</v>
      </c>
      <c r="G6829" s="17">
        <v>2.1865665E7</v>
      </c>
      <c r="H6829" s="17">
        <v>2.1865665E7</v>
      </c>
    </row>
    <row r="6830">
      <c r="A6830" s="7" t="s">
        <v>14453</v>
      </c>
      <c r="B6830" s="17" t="s">
        <v>14454</v>
      </c>
      <c r="C6830" s="17">
        <v>28.0</v>
      </c>
      <c r="D6830" s="17">
        <v>7632017.607</v>
      </c>
      <c r="E6830" s="17">
        <v>2837070.0</v>
      </c>
      <c r="F6830" s="17">
        <v>3894201.0</v>
      </c>
      <c r="G6830" s="17">
        <v>9395458.0</v>
      </c>
      <c r="H6830" s="17">
        <v>1.7708619E7</v>
      </c>
    </row>
    <row r="6831">
      <c r="A6831" s="7" t="s">
        <v>14455</v>
      </c>
      <c r="B6831" s="17" t="s">
        <v>14456</v>
      </c>
      <c r="C6831" s="17">
        <v>631.0</v>
      </c>
      <c r="D6831" s="17">
        <v>4624225.113</v>
      </c>
      <c r="E6831" s="17">
        <v>2438000.0</v>
      </c>
      <c r="F6831" s="17">
        <v>3159000.0</v>
      </c>
      <c r="G6831" s="17">
        <v>4673415.0</v>
      </c>
      <c r="H6831" s="17">
        <v>8444174.0</v>
      </c>
    </row>
    <row r="6832">
      <c r="A6832" s="7" t="s">
        <v>14457</v>
      </c>
      <c r="B6832" s="17" t="s">
        <v>14458</v>
      </c>
      <c r="C6832" s="17">
        <v>38.0</v>
      </c>
      <c r="D6832" s="17">
        <v>2.292194637E7</v>
      </c>
      <c r="E6832" s="17">
        <v>4457336.0</v>
      </c>
      <c r="F6832" s="17">
        <v>7201432.0</v>
      </c>
      <c r="G6832" s="17">
        <v>1.3212662E7</v>
      </c>
      <c r="H6832" s="17">
        <v>4.4103974E7</v>
      </c>
    </row>
    <row r="6833">
      <c r="A6833" s="7" t="s">
        <v>14459</v>
      </c>
      <c r="B6833" s="17" t="s">
        <v>14460</v>
      </c>
      <c r="C6833" s="17">
        <v>3.0</v>
      </c>
      <c r="D6833" s="17">
        <v>8.8505429E7</v>
      </c>
      <c r="E6833" s="17">
        <v>1.5423246E7</v>
      </c>
      <c r="F6833" s="17">
        <v>1.00264747E8</v>
      </c>
      <c r="G6833" s="17">
        <v>1.49828294E8</v>
      </c>
      <c r="H6833" s="17">
        <v>1.49828294E8</v>
      </c>
    </row>
    <row r="6834">
      <c r="A6834" s="7" t="s">
        <v>14461</v>
      </c>
      <c r="B6834" s="17" t="s">
        <v>14462</v>
      </c>
      <c r="C6834" s="17">
        <v>21.0</v>
      </c>
      <c r="D6834" s="17">
        <v>2.070204781E7</v>
      </c>
      <c r="E6834" s="17">
        <v>2256570.0</v>
      </c>
      <c r="F6834" s="17">
        <v>9029500.0</v>
      </c>
      <c r="G6834" s="17">
        <v>2.1798901E7</v>
      </c>
      <c r="H6834" s="17">
        <v>6.01068E7</v>
      </c>
    </row>
    <row r="6835">
      <c r="A6835" s="7" t="s">
        <v>14463</v>
      </c>
      <c r="B6835" s="17" t="s">
        <v>14464</v>
      </c>
      <c r="C6835" s="17">
        <v>16.0</v>
      </c>
      <c r="D6835" s="17">
        <v>4730237.125</v>
      </c>
      <c r="E6835" s="17">
        <v>2805879.0</v>
      </c>
      <c r="F6835" s="17">
        <v>4478600.0</v>
      </c>
      <c r="G6835" s="17">
        <v>5287327.0</v>
      </c>
      <c r="H6835" s="17">
        <v>9022342.0</v>
      </c>
    </row>
    <row r="6836">
      <c r="A6836" s="7" t="s">
        <v>14465</v>
      </c>
      <c r="B6836" s="17" t="s">
        <v>14466</v>
      </c>
      <c r="C6836" s="17">
        <v>181.0</v>
      </c>
      <c r="D6836" s="17">
        <v>1.006372045E7</v>
      </c>
      <c r="E6836" s="17">
        <v>3985438.0</v>
      </c>
      <c r="F6836" s="17">
        <v>6173585.0</v>
      </c>
      <c r="G6836" s="17">
        <v>1.0768644E7</v>
      </c>
      <c r="H6836" s="17">
        <v>1.6570789E7</v>
      </c>
    </row>
    <row r="6837">
      <c r="A6837" s="7" t="s">
        <v>14467</v>
      </c>
      <c r="B6837" s="17" t="s">
        <v>14468</v>
      </c>
      <c r="C6837" s="17">
        <v>4.0</v>
      </c>
      <c r="D6837" s="17">
        <v>3730774.75</v>
      </c>
      <c r="E6837" s="17">
        <v>2310178.0</v>
      </c>
      <c r="F6837" s="17">
        <v>2366234.0</v>
      </c>
      <c r="G6837" s="17">
        <v>4743364.0</v>
      </c>
      <c r="H6837" s="17">
        <v>5503323.0</v>
      </c>
    </row>
    <row r="6838">
      <c r="A6838" s="7" t="s">
        <v>14469</v>
      </c>
      <c r="B6838" s="17" t="s">
        <v>14470</v>
      </c>
      <c r="C6838" s="17">
        <v>7.0</v>
      </c>
      <c r="D6838" s="17">
        <v>1.200906071E7</v>
      </c>
      <c r="E6838" s="17">
        <v>7787526.0</v>
      </c>
      <c r="F6838" s="17">
        <v>1.1173216E7</v>
      </c>
      <c r="G6838" s="17">
        <v>1.3890156E7</v>
      </c>
      <c r="H6838" s="17">
        <v>2.3895905E7</v>
      </c>
    </row>
    <row r="6839">
      <c r="A6839" s="7" t="s">
        <v>14471</v>
      </c>
      <c r="B6839" s="17" t="s">
        <v>14472</v>
      </c>
      <c r="C6839" s="17">
        <v>145.0</v>
      </c>
      <c r="D6839" s="17">
        <v>3255991.683</v>
      </c>
      <c r="E6839" s="17">
        <v>1798000.0</v>
      </c>
      <c r="F6839" s="17">
        <v>2579180.0</v>
      </c>
      <c r="G6839" s="17">
        <v>3992010.0</v>
      </c>
      <c r="H6839" s="17">
        <v>6017284.0</v>
      </c>
    </row>
    <row r="6840">
      <c r="A6840" s="7" t="s">
        <v>14473</v>
      </c>
      <c r="B6840" s="17" t="s">
        <v>14474</v>
      </c>
      <c r="C6840" s="17">
        <v>11.0</v>
      </c>
      <c r="D6840" s="17">
        <v>5521774.0</v>
      </c>
      <c r="E6840" s="17">
        <v>2404900.0</v>
      </c>
      <c r="F6840" s="17">
        <v>3643480.0</v>
      </c>
      <c r="G6840" s="17">
        <v>5937454.0</v>
      </c>
      <c r="H6840" s="17">
        <v>9127982.0</v>
      </c>
    </row>
    <row r="6841">
      <c r="A6841" s="7" t="s">
        <v>14475</v>
      </c>
      <c r="B6841" s="17" t="s">
        <v>14476</v>
      </c>
      <c r="C6841" s="17">
        <v>13.0</v>
      </c>
      <c r="D6841" s="17">
        <v>5285009.538</v>
      </c>
      <c r="E6841" s="17">
        <v>3277545.0</v>
      </c>
      <c r="F6841" s="17">
        <v>4489431.0</v>
      </c>
      <c r="G6841" s="17">
        <v>6440534.0</v>
      </c>
      <c r="H6841" s="17">
        <v>1.1909126E7</v>
      </c>
    </row>
    <row r="6842">
      <c r="A6842" s="7" t="s">
        <v>14477</v>
      </c>
      <c r="B6842" s="17" t="s">
        <v>14478</v>
      </c>
      <c r="C6842" s="17">
        <v>700.0</v>
      </c>
      <c r="D6842" s="17">
        <v>7655708.206</v>
      </c>
      <c r="E6842" s="17">
        <v>2850362.0</v>
      </c>
      <c r="F6842" s="17">
        <v>4239632.0</v>
      </c>
      <c r="G6842" s="17">
        <v>7310247.0</v>
      </c>
      <c r="H6842" s="17">
        <v>1.3482891E7</v>
      </c>
    </row>
    <row r="6843">
      <c r="A6843" s="7" t="s">
        <v>14479</v>
      </c>
      <c r="B6843" s="17" t="s">
        <v>14480</v>
      </c>
      <c r="C6843" s="17">
        <v>4.0</v>
      </c>
      <c r="D6843" s="17">
        <v>8072799.0</v>
      </c>
      <c r="E6843" s="17">
        <v>2491600.0</v>
      </c>
      <c r="F6843" s="17">
        <v>4339880.0</v>
      </c>
      <c r="G6843" s="17">
        <v>9454450.0</v>
      </c>
      <c r="H6843" s="17">
        <v>1.6005266E7</v>
      </c>
    </row>
    <row r="6844">
      <c r="A6844" s="7" t="s">
        <v>14481</v>
      </c>
      <c r="B6844" s="17" t="s">
        <v>14482</v>
      </c>
      <c r="C6844" s="17">
        <v>3.0</v>
      </c>
      <c r="D6844" s="17">
        <v>2.105726967E7</v>
      </c>
      <c r="E6844" s="17">
        <v>9600000.0</v>
      </c>
      <c r="F6844" s="17">
        <v>2.589266E7</v>
      </c>
      <c r="G6844" s="17">
        <v>2.7679149E7</v>
      </c>
      <c r="H6844" s="17">
        <v>2.7679149E7</v>
      </c>
    </row>
    <row r="6845">
      <c r="A6845" s="7" t="s">
        <v>14483</v>
      </c>
      <c r="B6845" s="17" t="s">
        <v>14484</v>
      </c>
      <c r="C6845" s="17">
        <v>2.0</v>
      </c>
      <c r="D6845" s="17">
        <v>7185094.5</v>
      </c>
      <c r="E6845" s="17">
        <v>3147000.0</v>
      </c>
      <c r="F6845" s="17">
        <v>3147000.0</v>
      </c>
      <c r="G6845" s="17">
        <v>1.1223189E7</v>
      </c>
      <c r="H6845" s="17">
        <v>1.1223189E7</v>
      </c>
    </row>
    <row r="6846">
      <c r="A6846" s="7" t="s">
        <v>14485</v>
      </c>
      <c r="B6846" s="17" t="s">
        <v>14486</v>
      </c>
      <c r="C6846" s="17">
        <v>2.0</v>
      </c>
      <c r="D6846" s="17">
        <v>5323895.5</v>
      </c>
      <c r="E6846" s="17">
        <v>1750095.0</v>
      </c>
      <c r="F6846" s="17">
        <v>1750095.0</v>
      </c>
      <c r="G6846" s="17">
        <v>8897696.0</v>
      </c>
      <c r="H6846" s="17">
        <v>8897696.0</v>
      </c>
    </row>
    <row r="6847">
      <c r="A6847" s="7" t="s">
        <v>14487</v>
      </c>
      <c r="B6847" s="17" t="s">
        <v>14488</v>
      </c>
      <c r="C6847" s="17">
        <v>3.0</v>
      </c>
      <c r="D6847" s="17">
        <v>5333984.667</v>
      </c>
      <c r="E6847" s="17">
        <v>1587035.0</v>
      </c>
      <c r="F6847" s="17">
        <v>4299480.0</v>
      </c>
      <c r="G6847" s="17">
        <v>1.0115439E7</v>
      </c>
      <c r="H6847" s="17">
        <v>1.0115439E7</v>
      </c>
    </row>
    <row r="6848">
      <c r="A6848" s="7" t="s">
        <v>14489</v>
      </c>
      <c r="B6848" s="17" t="s">
        <v>14490</v>
      </c>
      <c r="C6848" s="17">
        <v>4.0</v>
      </c>
      <c r="D6848" s="17">
        <v>2.5883253E7</v>
      </c>
      <c r="E6848" s="17">
        <v>3416851.0</v>
      </c>
      <c r="F6848" s="17">
        <v>7351850.0</v>
      </c>
      <c r="G6848" s="17">
        <v>7527177.0</v>
      </c>
      <c r="H6848" s="17">
        <v>8.5237134E7</v>
      </c>
    </row>
    <row r="6849">
      <c r="A6849" s="7" t="s">
        <v>14491</v>
      </c>
      <c r="B6849" s="17" t="s">
        <v>14492</v>
      </c>
      <c r="C6849" s="17">
        <v>71.0</v>
      </c>
      <c r="D6849" s="17">
        <v>6025338.901</v>
      </c>
      <c r="E6849" s="17">
        <v>2859000.0</v>
      </c>
      <c r="F6849" s="17">
        <v>4123454.0</v>
      </c>
      <c r="G6849" s="17">
        <v>6566188.0</v>
      </c>
      <c r="H6849" s="17">
        <v>1.0058998E7</v>
      </c>
    </row>
    <row r="6850">
      <c r="A6850" s="7" t="s">
        <v>14493</v>
      </c>
      <c r="B6850" s="17" t="s">
        <v>14494</v>
      </c>
      <c r="C6850" s="17">
        <v>6.0</v>
      </c>
      <c r="D6850" s="17">
        <v>1.554286883E7</v>
      </c>
      <c r="E6850" s="17">
        <v>9034716.0</v>
      </c>
      <c r="F6850" s="17">
        <v>1.4650718E7</v>
      </c>
      <c r="G6850" s="17">
        <v>2.0074754E7</v>
      </c>
      <c r="H6850" s="17">
        <v>2.7806395E7</v>
      </c>
    </row>
    <row r="6851">
      <c r="A6851" s="7" t="s">
        <v>14495</v>
      </c>
      <c r="B6851" s="17" t="s">
        <v>14496</v>
      </c>
      <c r="C6851" s="17">
        <v>2.0</v>
      </c>
      <c r="D6851" s="17">
        <v>1.6899445E7</v>
      </c>
      <c r="E6851" s="17">
        <v>1.2885338E7</v>
      </c>
      <c r="F6851" s="17">
        <v>1.2885338E7</v>
      </c>
      <c r="G6851" s="17">
        <v>2.0913552E7</v>
      </c>
      <c r="H6851" s="17">
        <v>2.0913552E7</v>
      </c>
    </row>
    <row r="6852">
      <c r="A6852" s="7" t="s">
        <v>14497</v>
      </c>
      <c r="B6852" s="17" t="s">
        <v>14498</v>
      </c>
      <c r="C6852" s="17">
        <v>2.0</v>
      </c>
      <c r="D6852" s="17">
        <v>1.5236276E7</v>
      </c>
      <c r="E6852" s="17">
        <v>3899572.0</v>
      </c>
      <c r="F6852" s="17">
        <v>3899572.0</v>
      </c>
      <c r="G6852" s="17">
        <v>2.657298E7</v>
      </c>
      <c r="H6852" s="17">
        <v>2.657298E7</v>
      </c>
    </row>
    <row r="6853">
      <c r="A6853" s="7" t="s">
        <v>14499</v>
      </c>
      <c r="B6853" s="17" t="s">
        <v>14500</v>
      </c>
      <c r="C6853" s="17">
        <v>1.0</v>
      </c>
      <c r="D6853" s="17">
        <v>1.869429E7</v>
      </c>
      <c r="E6853" s="17">
        <v>1.869429E7</v>
      </c>
      <c r="F6853" s="17">
        <v>1.869429E7</v>
      </c>
      <c r="G6853" s="17">
        <v>1.869429E7</v>
      </c>
      <c r="H6853" s="17">
        <v>1.869429E7</v>
      </c>
    </row>
    <row r="6854">
      <c r="A6854" s="7" t="s">
        <v>14501</v>
      </c>
      <c r="B6854" s="17" t="s">
        <v>14502</v>
      </c>
      <c r="C6854" s="17">
        <v>51.0</v>
      </c>
      <c r="D6854" s="17">
        <v>6213039.863</v>
      </c>
      <c r="E6854" s="17">
        <v>2577300.0</v>
      </c>
      <c r="F6854" s="17">
        <v>3935881.0</v>
      </c>
      <c r="G6854" s="17">
        <v>7237290.0</v>
      </c>
      <c r="H6854" s="17">
        <v>1.1108368E7</v>
      </c>
    </row>
    <row r="6855">
      <c r="A6855" s="7" t="s">
        <v>14503</v>
      </c>
      <c r="B6855" s="17" t="s">
        <v>14504</v>
      </c>
      <c r="C6855" s="17">
        <v>30.0</v>
      </c>
      <c r="D6855" s="17">
        <v>6050795.967</v>
      </c>
      <c r="E6855" s="17">
        <v>2561523.0</v>
      </c>
      <c r="F6855" s="17">
        <v>3384413.0</v>
      </c>
      <c r="G6855" s="17">
        <v>7284109.0</v>
      </c>
      <c r="H6855" s="17">
        <v>1.2333951E7</v>
      </c>
    </row>
    <row r="6856">
      <c r="A6856" s="7" t="s">
        <v>14505</v>
      </c>
      <c r="B6856" s="17" t="s">
        <v>14506</v>
      </c>
      <c r="C6856" s="17">
        <v>8.0</v>
      </c>
      <c r="D6856" s="17">
        <v>6506598.0</v>
      </c>
      <c r="E6856" s="17">
        <v>3823950.0</v>
      </c>
      <c r="F6856" s="17">
        <v>5519538.0</v>
      </c>
      <c r="G6856" s="17">
        <v>7319100.0</v>
      </c>
      <c r="H6856" s="17">
        <v>1.199215E7</v>
      </c>
    </row>
    <row r="6857">
      <c r="A6857" s="7" t="s">
        <v>14507</v>
      </c>
      <c r="B6857" s="17" t="s">
        <v>14508</v>
      </c>
      <c r="C6857" s="17">
        <v>13.0</v>
      </c>
      <c r="D6857" s="17">
        <v>1.714712308E7</v>
      </c>
      <c r="E6857" s="17">
        <v>1912621.0</v>
      </c>
      <c r="F6857" s="17">
        <v>4420102.0</v>
      </c>
      <c r="G6857" s="17">
        <v>1.1938804E7</v>
      </c>
      <c r="H6857" s="17">
        <v>1.5854368E7</v>
      </c>
    </row>
    <row r="6858">
      <c r="A6858" s="7" t="s">
        <v>14509</v>
      </c>
      <c r="B6858" s="17" t="s">
        <v>14510</v>
      </c>
      <c r="C6858" s="17">
        <v>180.0</v>
      </c>
      <c r="D6858" s="17">
        <v>8331907.133</v>
      </c>
      <c r="E6858" s="17">
        <v>3707830.0</v>
      </c>
      <c r="F6858" s="17">
        <v>4768324.0</v>
      </c>
      <c r="G6858" s="17">
        <v>7884626.0</v>
      </c>
      <c r="H6858" s="17">
        <v>1.4967853E7</v>
      </c>
    </row>
    <row r="6859">
      <c r="A6859" s="7" t="s">
        <v>14511</v>
      </c>
      <c r="B6859" s="17" t="s">
        <v>14512</v>
      </c>
      <c r="C6859" s="17">
        <v>11.0</v>
      </c>
      <c r="D6859" s="17">
        <v>1.6733783E7</v>
      </c>
      <c r="E6859" s="17">
        <v>3087752.0</v>
      </c>
      <c r="F6859" s="17">
        <v>6991528.0</v>
      </c>
      <c r="G6859" s="17">
        <v>1.6556912E7</v>
      </c>
      <c r="H6859" s="17">
        <v>2.0920526E7</v>
      </c>
    </row>
    <row r="6860">
      <c r="A6860" s="7" t="s">
        <v>14513</v>
      </c>
      <c r="B6860" s="17" t="s">
        <v>14514</v>
      </c>
      <c r="C6860" s="17">
        <v>47.0</v>
      </c>
      <c r="D6860" s="17">
        <v>1.325500851E7</v>
      </c>
      <c r="E6860" s="17">
        <v>3646270.0</v>
      </c>
      <c r="F6860" s="17">
        <v>5497278.0</v>
      </c>
      <c r="G6860" s="17">
        <v>1.2704489E7</v>
      </c>
      <c r="H6860" s="17">
        <v>2.2703231E7</v>
      </c>
    </row>
    <row r="6861">
      <c r="A6861" s="7" t="s">
        <v>14515</v>
      </c>
      <c r="B6861" s="17" t="s">
        <v>14516</v>
      </c>
      <c r="C6861" s="17">
        <v>1.0</v>
      </c>
      <c r="D6861" s="17">
        <v>2995876.0</v>
      </c>
      <c r="E6861" s="17">
        <v>2995876.0</v>
      </c>
      <c r="F6861" s="17">
        <v>2995876.0</v>
      </c>
      <c r="G6861" s="17">
        <v>2995876.0</v>
      </c>
      <c r="H6861" s="17">
        <v>2995876.0</v>
      </c>
    </row>
    <row r="6862">
      <c r="A6862" s="7" t="s">
        <v>14517</v>
      </c>
      <c r="B6862" s="17" t="s">
        <v>14518</v>
      </c>
      <c r="C6862" s="17">
        <v>531.0</v>
      </c>
      <c r="D6862" s="17">
        <v>8349783.409</v>
      </c>
      <c r="E6862" s="17">
        <v>4677000.0</v>
      </c>
      <c r="F6862" s="17">
        <v>6535000.0</v>
      </c>
      <c r="G6862" s="17">
        <v>9247000.0</v>
      </c>
      <c r="H6862" s="17">
        <v>1.4564E7</v>
      </c>
    </row>
    <row r="6863">
      <c r="A6863" s="7" t="s">
        <v>14519</v>
      </c>
      <c r="B6863" s="17" t="s">
        <v>14520</v>
      </c>
      <c r="C6863" s="17">
        <v>307.0</v>
      </c>
      <c r="D6863" s="17">
        <v>3502160.195</v>
      </c>
      <c r="E6863" s="17">
        <v>1800127.0</v>
      </c>
      <c r="F6863" s="17">
        <v>2074608.0</v>
      </c>
      <c r="G6863" s="17">
        <v>3069967.0</v>
      </c>
      <c r="H6863" s="17">
        <v>6155663.0</v>
      </c>
    </row>
    <row r="6864">
      <c r="A6864" s="7" t="s">
        <v>14521</v>
      </c>
      <c r="B6864" s="17" t="s">
        <v>14522</v>
      </c>
      <c r="C6864" s="17">
        <v>27.0</v>
      </c>
      <c r="D6864" s="17">
        <v>8609932.704</v>
      </c>
      <c r="E6864" s="17">
        <v>2340136.0</v>
      </c>
      <c r="F6864" s="17">
        <v>7065850.0</v>
      </c>
      <c r="G6864" s="17">
        <v>1.209084E7</v>
      </c>
      <c r="H6864" s="17">
        <v>1.9416939E7</v>
      </c>
    </row>
    <row r="6865">
      <c r="A6865" s="7" t="s">
        <v>14523</v>
      </c>
      <c r="B6865" s="17" t="s">
        <v>14524</v>
      </c>
      <c r="C6865" s="17">
        <v>107.0</v>
      </c>
      <c r="D6865" s="17">
        <v>8851024.505</v>
      </c>
      <c r="E6865" s="17">
        <v>4757564.0</v>
      </c>
      <c r="F6865" s="17">
        <v>6917050.0</v>
      </c>
      <c r="G6865" s="17">
        <v>9781802.0</v>
      </c>
      <c r="H6865" s="17">
        <v>1.4359652E7</v>
      </c>
    </row>
    <row r="6866">
      <c r="A6866" s="7" t="s">
        <v>14525</v>
      </c>
      <c r="B6866" s="17" t="s">
        <v>14526</v>
      </c>
      <c r="C6866" s="17">
        <v>109.0</v>
      </c>
      <c r="D6866" s="17">
        <v>6310155.761</v>
      </c>
      <c r="E6866" s="17">
        <v>2079900.0</v>
      </c>
      <c r="F6866" s="17">
        <v>4109623.0</v>
      </c>
      <c r="G6866" s="17">
        <v>7299106.0</v>
      </c>
      <c r="H6866" s="17">
        <v>1.0982522E7</v>
      </c>
    </row>
    <row r="6867">
      <c r="A6867" s="7" t="s">
        <v>14527</v>
      </c>
      <c r="B6867" s="17" t="s">
        <v>14528</v>
      </c>
      <c r="C6867" s="17">
        <v>125.0</v>
      </c>
      <c r="D6867" s="17">
        <v>6870616.416</v>
      </c>
      <c r="E6867" s="17">
        <v>3604993.0</v>
      </c>
      <c r="F6867" s="17">
        <v>5356016.0</v>
      </c>
      <c r="G6867" s="17">
        <v>7881100.0</v>
      </c>
      <c r="H6867" s="17">
        <v>1.4441578E7</v>
      </c>
    </row>
    <row r="6868">
      <c r="A6868" s="7" t="s">
        <v>14529</v>
      </c>
      <c r="B6868" s="17" t="s">
        <v>14530</v>
      </c>
      <c r="C6868" s="17">
        <v>57.0</v>
      </c>
      <c r="D6868" s="17">
        <v>6327765.825</v>
      </c>
      <c r="E6868" s="17">
        <v>3343231.0</v>
      </c>
      <c r="F6868" s="17">
        <v>5637000.0</v>
      </c>
      <c r="G6868" s="17">
        <v>8224900.0</v>
      </c>
      <c r="H6868" s="17">
        <v>1.1902034E7</v>
      </c>
    </row>
    <row r="6869">
      <c r="A6869" s="7" t="s">
        <v>14531</v>
      </c>
      <c r="B6869" s="17" t="s">
        <v>14532</v>
      </c>
      <c r="C6869" s="17">
        <v>310.0</v>
      </c>
      <c r="D6869" s="17">
        <v>7139202.223</v>
      </c>
      <c r="E6869" s="17">
        <v>2911171.0</v>
      </c>
      <c r="F6869" s="17">
        <v>5016448.0</v>
      </c>
      <c r="G6869" s="17">
        <v>8407858.0</v>
      </c>
      <c r="H6869" s="17">
        <v>1.286796E7</v>
      </c>
    </row>
    <row r="6870">
      <c r="A6870" s="7" t="s">
        <v>14533</v>
      </c>
      <c r="B6870" s="17" t="s">
        <v>14535</v>
      </c>
      <c r="C6870" s="17">
        <v>63.0</v>
      </c>
      <c r="D6870" s="17">
        <v>1.186566179E7</v>
      </c>
      <c r="E6870" s="17">
        <v>2720186.0</v>
      </c>
      <c r="F6870" s="17">
        <v>5927126.0</v>
      </c>
      <c r="G6870" s="17">
        <v>1.1598092E7</v>
      </c>
      <c r="H6870" s="17">
        <v>1.849039E7</v>
      </c>
    </row>
    <row r="6871">
      <c r="A6871" s="7" t="s">
        <v>14537</v>
      </c>
      <c r="B6871" s="17" t="s">
        <v>14538</v>
      </c>
      <c r="C6871" s="17">
        <v>20.0</v>
      </c>
      <c r="D6871" s="17">
        <v>1.66586332E7</v>
      </c>
      <c r="E6871" s="17">
        <v>2132166.0</v>
      </c>
      <c r="F6871" s="17">
        <v>3459047.0</v>
      </c>
      <c r="G6871" s="17">
        <v>7302873.0</v>
      </c>
      <c r="H6871" s="17">
        <v>1.3384626E7</v>
      </c>
    </row>
    <row r="6872">
      <c r="A6872" s="7" t="s">
        <v>14539</v>
      </c>
      <c r="B6872" s="17" t="s">
        <v>14540</v>
      </c>
      <c r="C6872" s="17">
        <v>27.0</v>
      </c>
      <c r="D6872" s="17">
        <v>1.039964904E7</v>
      </c>
      <c r="E6872" s="17">
        <v>3227971.0</v>
      </c>
      <c r="F6872" s="17">
        <v>3610195.0</v>
      </c>
      <c r="G6872" s="17">
        <v>5470779.0</v>
      </c>
      <c r="H6872" s="17">
        <v>1.4200858E7</v>
      </c>
    </row>
    <row r="6873">
      <c r="A6873" s="7" t="s">
        <v>14541</v>
      </c>
      <c r="B6873" s="17" t="s">
        <v>14542</v>
      </c>
      <c r="C6873" s="17">
        <v>9.0</v>
      </c>
      <c r="D6873" s="17">
        <v>1.072137167E7</v>
      </c>
      <c r="E6873" s="17">
        <v>4372363.0</v>
      </c>
      <c r="F6873" s="17">
        <v>4805961.0</v>
      </c>
      <c r="G6873" s="17">
        <v>1.082783E7</v>
      </c>
      <c r="H6873" s="17">
        <v>3.7749088E7</v>
      </c>
    </row>
    <row r="6874">
      <c r="A6874" s="7" t="s">
        <v>14543</v>
      </c>
      <c r="B6874" s="17" t="s">
        <v>14544</v>
      </c>
      <c r="C6874" s="17">
        <v>66.0</v>
      </c>
      <c r="D6874" s="17">
        <v>2.061857385E7</v>
      </c>
      <c r="E6874" s="17">
        <v>5908661.0</v>
      </c>
      <c r="F6874" s="17">
        <v>9152936.0</v>
      </c>
      <c r="G6874" s="17">
        <v>1.4017193E7</v>
      </c>
      <c r="H6874" s="17">
        <v>3.6699752E7</v>
      </c>
    </row>
    <row r="6875">
      <c r="A6875" s="7" t="s">
        <v>14545</v>
      </c>
      <c r="B6875" s="17" t="s">
        <v>14546</v>
      </c>
      <c r="C6875" s="17">
        <v>22.0</v>
      </c>
      <c r="D6875" s="17">
        <v>1.409578745E7</v>
      </c>
      <c r="E6875" s="17">
        <v>4891900.0</v>
      </c>
      <c r="F6875" s="17">
        <v>5929310.0</v>
      </c>
      <c r="G6875" s="17">
        <v>1.2302373E7</v>
      </c>
      <c r="H6875" s="17">
        <v>1.58116E7</v>
      </c>
    </row>
    <row r="6876">
      <c r="A6876" s="7" t="s">
        <v>14547</v>
      </c>
      <c r="B6876" s="17" t="s">
        <v>14548</v>
      </c>
      <c r="C6876" s="17">
        <v>10.0</v>
      </c>
      <c r="D6876" s="17">
        <v>2.45146994E7</v>
      </c>
      <c r="E6876" s="17">
        <v>4423372.0</v>
      </c>
      <c r="F6876" s="17">
        <v>5690324.0</v>
      </c>
      <c r="G6876" s="17">
        <v>8941970.0</v>
      </c>
      <c r="H6876" s="17">
        <v>1.8805792E7</v>
      </c>
    </row>
    <row r="6877">
      <c r="A6877" s="7" t="s">
        <v>14549</v>
      </c>
      <c r="B6877" s="17" t="s">
        <v>14550</v>
      </c>
      <c r="C6877" s="17">
        <v>5.0</v>
      </c>
      <c r="D6877" s="17">
        <v>1.75816038E7</v>
      </c>
      <c r="E6877" s="17">
        <v>4422717.0</v>
      </c>
      <c r="F6877" s="17">
        <v>4771389.0</v>
      </c>
      <c r="G6877" s="17">
        <v>1.1865646E7</v>
      </c>
      <c r="H6877" s="17">
        <v>6.2435012E7</v>
      </c>
    </row>
    <row r="6878">
      <c r="A6878" s="7" t="s">
        <v>14551</v>
      </c>
      <c r="B6878" s="17" t="s">
        <v>14552</v>
      </c>
      <c r="C6878" s="17">
        <v>1.0</v>
      </c>
      <c r="D6878" s="17">
        <v>2.7030904E7</v>
      </c>
      <c r="E6878" s="17">
        <v>2.7030904E7</v>
      </c>
      <c r="F6878" s="17">
        <v>2.7030904E7</v>
      </c>
      <c r="G6878" s="17">
        <v>2.7030904E7</v>
      </c>
      <c r="H6878" s="17">
        <v>2.7030904E7</v>
      </c>
    </row>
    <row r="6879">
      <c r="A6879" s="7" t="s">
        <v>14553</v>
      </c>
      <c r="B6879" s="17" t="s">
        <v>14554</v>
      </c>
      <c r="C6879" s="17">
        <v>1.0</v>
      </c>
      <c r="D6879" s="17">
        <v>6190889.0</v>
      </c>
      <c r="E6879" s="17">
        <v>6190889.0</v>
      </c>
      <c r="F6879" s="17">
        <v>6190889.0</v>
      </c>
      <c r="G6879" s="17">
        <v>6190889.0</v>
      </c>
      <c r="H6879" s="17">
        <v>6190889.0</v>
      </c>
    </row>
    <row r="6880">
      <c r="A6880" s="7" t="s">
        <v>14555</v>
      </c>
      <c r="B6880" s="17" t="s">
        <v>14556</v>
      </c>
      <c r="C6880" s="17">
        <v>7.0</v>
      </c>
      <c r="D6880" s="17">
        <v>8407267.714</v>
      </c>
      <c r="E6880" s="17">
        <v>4788941.0</v>
      </c>
      <c r="F6880" s="17">
        <v>5025000.0</v>
      </c>
      <c r="G6880" s="17">
        <v>1.3316454E7</v>
      </c>
      <c r="H6880" s="17">
        <v>1.4819112E7</v>
      </c>
    </row>
    <row r="6881">
      <c r="A6881" s="7" t="s">
        <v>14557</v>
      </c>
      <c r="B6881" s="17" t="s">
        <v>14558</v>
      </c>
      <c r="C6881" s="17">
        <v>1.0</v>
      </c>
      <c r="D6881" s="17">
        <v>2047861.0</v>
      </c>
      <c r="E6881" s="17">
        <v>2047861.0</v>
      </c>
      <c r="F6881" s="17">
        <v>2047861.0</v>
      </c>
      <c r="G6881" s="17">
        <v>2047861.0</v>
      </c>
      <c r="H6881" s="17">
        <v>2047861.0</v>
      </c>
    </row>
    <row r="6882">
      <c r="A6882" s="7" t="s">
        <v>14559</v>
      </c>
      <c r="B6882" s="17" t="s">
        <v>14560</v>
      </c>
      <c r="C6882" s="17">
        <v>1.0</v>
      </c>
      <c r="D6882" s="17">
        <v>2160456.0</v>
      </c>
      <c r="E6882" s="17">
        <v>2160456.0</v>
      </c>
      <c r="F6882" s="17">
        <v>2160456.0</v>
      </c>
      <c r="G6882" s="17">
        <v>2160456.0</v>
      </c>
      <c r="H6882" s="17">
        <v>2160456.0</v>
      </c>
    </row>
    <row r="6883">
      <c r="A6883" s="7" t="s">
        <v>14561</v>
      </c>
      <c r="B6883" s="17" t="s">
        <v>14562</v>
      </c>
      <c r="C6883" s="17">
        <v>2.0</v>
      </c>
      <c r="D6883" s="17">
        <v>5019443.0</v>
      </c>
      <c r="E6883" s="17">
        <v>2563155.0</v>
      </c>
      <c r="F6883" s="17">
        <v>2563155.0</v>
      </c>
      <c r="G6883" s="17">
        <v>7475731.0</v>
      </c>
      <c r="H6883" s="17">
        <v>7475731.0</v>
      </c>
    </row>
    <row r="6884">
      <c r="A6884" s="7" t="s">
        <v>14563</v>
      </c>
      <c r="B6884" s="17" t="s">
        <v>14564</v>
      </c>
      <c r="C6884" s="17">
        <v>59.0</v>
      </c>
      <c r="D6884" s="17">
        <v>7323214.339</v>
      </c>
      <c r="E6884" s="17">
        <v>3178253.0</v>
      </c>
      <c r="F6884" s="17">
        <v>5089443.0</v>
      </c>
      <c r="G6884" s="17">
        <v>1.0484508E7</v>
      </c>
      <c r="H6884" s="17">
        <v>1.2383744E7</v>
      </c>
    </row>
    <row r="6885">
      <c r="A6885" s="7" t="s">
        <v>14567</v>
      </c>
      <c r="B6885" s="17" t="s">
        <v>14568</v>
      </c>
      <c r="C6885" s="17">
        <v>87.0</v>
      </c>
      <c r="D6885" s="17">
        <v>9761117.172</v>
      </c>
      <c r="E6885" s="17">
        <v>6294710.0</v>
      </c>
      <c r="F6885" s="17">
        <v>8610093.0</v>
      </c>
      <c r="G6885" s="17">
        <v>1.1834131E7</v>
      </c>
      <c r="H6885" s="17">
        <v>1.5104464E7</v>
      </c>
    </row>
    <row r="6886">
      <c r="A6886" s="7" t="s">
        <v>14569</v>
      </c>
      <c r="B6886" s="17" t="s">
        <v>14570</v>
      </c>
      <c r="C6886" s="17">
        <v>2.0</v>
      </c>
      <c r="D6886" s="17">
        <v>1.15132645E7</v>
      </c>
      <c r="E6886" s="17">
        <v>1.048978E7</v>
      </c>
      <c r="F6886" s="17">
        <v>1.048978E7</v>
      </c>
      <c r="G6886" s="17">
        <v>1.2536749E7</v>
      </c>
      <c r="H6886" s="17">
        <v>1.2536749E7</v>
      </c>
    </row>
    <row r="6887">
      <c r="A6887" s="7" t="s">
        <v>14571</v>
      </c>
      <c r="B6887" s="17" t="s">
        <v>14572</v>
      </c>
      <c r="C6887" s="17">
        <v>1.0</v>
      </c>
      <c r="D6887" s="17">
        <v>3851246.0</v>
      </c>
      <c r="E6887" s="17">
        <v>3851246.0</v>
      </c>
      <c r="F6887" s="17">
        <v>3851246.0</v>
      </c>
      <c r="G6887" s="17">
        <v>3851246.0</v>
      </c>
      <c r="H6887" s="17">
        <v>3851246.0</v>
      </c>
    </row>
    <row r="6888">
      <c r="A6888" s="7" t="s">
        <v>14573</v>
      </c>
      <c r="B6888" s="17" t="s">
        <v>14574</v>
      </c>
      <c r="C6888" s="17">
        <v>2.0</v>
      </c>
      <c r="D6888" s="17">
        <v>5166588.5</v>
      </c>
      <c r="E6888" s="17">
        <v>2916597.0</v>
      </c>
      <c r="F6888" s="17">
        <v>2916597.0</v>
      </c>
      <c r="G6888" s="17">
        <v>7416580.0</v>
      </c>
      <c r="H6888" s="17">
        <v>7416580.0</v>
      </c>
    </row>
    <row r="6889">
      <c r="A6889" s="7" t="s">
        <v>14575</v>
      </c>
      <c r="B6889" s="17" t="s">
        <v>14576</v>
      </c>
      <c r="C6889" s="17">
        <v>12.0</v>
      </c>
      <c r="D6889" s="17">
        <v>1.972901983E7</v>
      </c>
      <c r="E6889" s="17">
        <v>3863788.0</v>
      </c>
      <c r="F6889" s="17">
        <v>5601631.0</v>
      </c>
      <c r="G6889" s="17">
        <v>1.119367E7</v>
      </c>
      <c r="H6889" s="17">
        <v>3.71179E7</v>
      </c>
    </row>
    <row r="6890">
      <c r="A6890" s="7" t="s">
        <v>14577</v>
      </c>
      <c r="B6890" s="17" t="s">
        <v>14578</v>
      </c>
      <c r="C6890" s="17">
        <v>3.0</v>
      </c>
      <c r="D6890" s="17">
        <v>3412056.333</v>
      </c>
      <c r="E6890" s="17">
        <v>903118.0</v>
      </c>
      <c r="F6890" s="17">
        <v>2055130.0</v>
      </c>
      <c r="G6890" s="17">
        <v>7277921.0</v>
      </c>
      <c r="H6890" s="17">
        <v>7277921.0</v>
      </c>
    </row>
    <row r="6891">
      <c r="A6891" s="7" t="s">
        <v>14579</v>
      </c>
      <c r="B6891" s="17" t="s">
        <v>14580</v>
      </c>
      <c r="C6891" s="17">
        <v>2.0</v>
      </c>
      <c r="D6891" s="17">
        <v>9259552.0</v>
      </c>
      <c r="E6891" s="17">
        <v>7983304.0</v>
      </c>
      <c r="F6891" s="17">
        <v>7983304.0</v>
      </c>
      <c r="G6891" s="17">
        <v>1.05358E7</v>
      </c>
      <c r="H6891" s="17">
        <v>1.05358E7</v>
      </c>
    </row>
    <row r="6892">
      <c r="A6892" s="7" t="s">
        <v>14581</v>
      </c>
      <c r="B6892" s="17" t="s">
        <v>14582</v>
      </c>
      <c r="C6892" s="17">
        <v>1.0</v>
      </c>
      <c r="D6892" s="17">
        <v>5785389.0</v>
      </c>
      <c r="E6892" s="17">
        <v>5785389.0</v>
      </c>
      <c r="F6892" s="17">
        <v>5785389.0</v>
      </c>
      <c r="G6892" s="17">
        <v>5785389.0</v>
      </c>
      <c r="H6892" s="17">
        <v>5785389.0</v>
      </c>
    </row>
    <row r="6893">
      <c r="A6893" s="7" t="s">
        <v>14583</v>
      </c>
      <c r="B6893" s="17" t="s">
        <v>14584</v>
      </c>
      <c r="C6893" s="17">
        <v>2.0</v>
      </c>
      <c r="D6893" s="17">
        <v>6279438.5</v>
      </c>
      <c r="E6893" s="17">
        <v>5280205.0</v>
      </c>
      <c r="F6893" s="17">
        <v>5280205.0</v>
      </c>
      <c r="G6893" s="17">
        <v>7278672.0</v>
      </c>
      <c r="H6893" s="17">
        <v>7278672.0</v>
      </c>
    </row>
    <row r="6894">
      <c r="A6894" s="7" t="s">
        <v>14585</v>
      </c>
      <c r="B6894" s="17" t="s">
        <v>14586</v>
      </c>
      <c r="C6894" s="17">
        <v>7.0</v>
      </c>
      <c r="D6894" s="17">
        <v>9913116.143</v>
      </c>
      <c r="E6894" s="17">
        <v>2623319.0</v>
      </c>
      <c r="F6894" s="17">
        <v>9633194.0</v>
      </c>
      <c r="G6894" s="17">
        <v>1.455686E7</v>
      </c>
      <c r="H6894" s="17">
        <v>2.5778732E7</v>
      </c>
    </row>
    <row r="6895">
      <c r="A6895" s="7" t="s">
        <v>14587</v>
      </c>
      <c r="B6895" s="17" t="s">
        <v>14588</v>
      </c>
      <c r="C6895" s="17">
        <v>2.0</v>
      </c>
      <c r="D6895" s="17">
        <v>8138106.5</v>
      </c>
      <c r="E6895" s="17">
        <v>1761530.0</v>
      </c>
      <c r="F6895" s="17">
        <v>1761530.0</v>
      </c>
      <c r="G6895" s="17">
        <v>1.4514683E7</v>
      </c>
      <c r="H6895" s="17">
        <v>1.4514683E7</v>
      </c>
    </row>
    <row r="6896">
      <c r="A6896" s="7" t="s">
        <v>14589</v>
      </c>
      <c r="B6896" s="17" t="s">
        <v>14590</v>
      </c>
      <c r="C6896" s="17">
        <v>1.0</v>
      </c>
      <c r="D6896" s="17">
        <v>1374750.0</v>
      </c>
      <c r="E6896" s="17">
        <v>1374750.0</v>
      </c>
      <c r="F6896" s="17">
        <v>1374750.0</v>
      </c>
      <c r="G6896" s="17">
        <v>1374750.0</v>
      </c>
      <c r="H6896" s="17">
        <v>1374750.0</v>
      </c>
    </row>
    <row r="6897">
      <c r="A6897" s="7" t="s">
        <v>14591</v>
      </c>
      <c r="B6897" s="17" t="s">
        <v>14592</v>
      </c>
      <c r="C6897" s="17">
        <v>2.0</v>
      </c>
      <c r="D6897" s="17">
        <v>7657061.5</v>
      </c>
      <c r="E6897" s="17">
        <v>3758823.0</v>
      </c>
      <c r="F6897" s="17">
        <v>3758823.0</v>
      </c>
      <c r="G6897" s="17">
        <v>1.15553E7</v>
      </c>
      <c r="H6897" s="17">
        <v>1.15553E7</v>
      </c>
    </row>
    <row r="6898">
      <c r="A6898" s="7" t="s">
        <v>14593</v>
      </c>
      <c r="B6898" s="17" t="s">
        <v>14594</v>
      </c>
      <c r="C6898" s="17">
        <v>4.0</v>
      </c>
      <c r="D6898" s="17">
        <v>7308461.5</v>
      </c>
      <c r="E6898" s="17">
        <v>2671772.0</v>
      </c>
      <c r="F6898" s="17">
        <v>6543346.0</v>
      </c>
      <c r="G6898" s="17">
        <v>9529020.0</v>
      </c>
      <c r="H6898" s="17">
        <v>1.0489708E7</v>
      </c>
    </row>
    <row r="6899">
      <c r="A6899" s="7" t="s">
        <v>14595</v>
      </c>
      <c r="B6899" s="17" t="s">
        <v>14596</v>
      </c>
      <c r="C6899" s="17">
        <v>2.0</v>
      </c>
      <c r="D6899" s="17">
        <v>1.5203426E7</v>
      </c>
      <c r="E6899" s="17">
        <v>3759809.0</v>
      </c>
      <c r="F6899" s="17">
        <v>3759809.0</v>
      </c>
      <c r="G6899" s="17">
        <v>2.6647043E7</v>
      </c>
      <c r="H6899" s="17">
        <v>2.6647043E7</v>
      </c>
    </row>
    <row r="6900">
      <c r="A6900" s="7" t="s">
        <v>14597</v>
      </c>
      <c r="B6900" s="17" t="s">
        <v>14598</v>
      </c>
      <c r="C6900" s="17">
        <v>3.0</v>
      </c>
      <c r="D6900" s="17">
        <v>9234946.333</v>
      </c>
      <c r="E6900" s="17">
        <v>3217500.0</v>
      </c>
      <c r="F6900" s="17">
        <v>8149883.0</v>
      </c>
      <c r="G6900" s="17">
        <v>1.6337456E7</v>
      </c>
      <c r="H6900" s="17">
        <v>1.6337456E7</v>
      </c>
    </row>
    <row r="6901">
      <c r="A6901" s="7" t="s">
        <v>14599</v>
      </c>
      <c r="B6901" s="17" t="s">
        <v>14600</v>
      </c>
      <c r="C6901" s="17">
        <v>4.0</v>
      </c>
      <c r="D6901" s="17">
        <v>4603202.0</v>
      </c>
      <c r="E6901" s="17">
        <v>2143122.0</v>
      </c>
      <c r="F6901" s="17">
        <v>4096067.0</v>
      </c>
      <c r="G6901" s="17">
        <v>5775475.0</v>
      </c>
      <c r="H6901" s="17">
        <v>6398144.0</v>
      </c>
    </row>
    <row r="6902">
      <c r="A6902" s="7" t="s">
        <v>14601</v>
      </c>
      <c r="B6902" s="17" t="s">
        <v>14602</v>
      </c>
      <c r="C6902" s="17">
        <v>108.0</v>
      </c>
      <c r="D6902" s="17">
        <v>6933292.861</v>
      </c>
      <c r="E6902" s="17">
        <v>3479199.0</v>
      </c>
      <c r="F6902" s="17">
        <v>4513417.0</v>
      </c>
      <c r="G6902" s="17">
        <v>6008310.0</v>
      </c>
      <c r="H6902" s="17">
        <v>1.3195072E7</v>
      </c>
    </row>
    <row r="6903">
      <c r="A6903" s="7" t="s">
        <v>14603</v>
      </c>
      <c r="B6903" s="17" t="s">
        <v>14604</v>
      </c>
      <c r="C6903" s="17">
        <v>213.0</v>
      </c>
      <c r="D6903" s="17">
        <v>7671461.347</v>
      </c>
      <c r="E6903" s="17">
        <v>4453039.0</v>
      </c>
      <c r="F6903" s="17">
        <v>5744192.0</v>
      </c>
      <c r="G6903" s="17">
        <v>8102800.0</v>
      </c>
      <c r="H6903" s="17">
        <v>1.5768474E7</v>
      </c>
    </row>
    <row r="6904">
      <c r="A6904" s="7" t="s">
        <v>14605</v>
      </c>
      <c r="B6904" s="17" t="s">
        <v>14606</v>
      </c>
      <c r="C6904" s="17">
        <v>107.0</v>
      </c>
      <c r="D6904" s="17">
        <v>8820898.439</v>
      </c>
      <c r="E6904" s="17">
        <v>4305542.0</v>
      </c>
      <c r="F6904" s="17">
        <v>6481666.0</v>
      </c>
      <c r="G6904" s="17">
        <v>1.0166053E7</v>
      </c>
      <c r="H6904" s="17">
        <v>1.3807656E7</v>
      </c>
    </row>
    <row r="6905">
      <c r="A6905" s="7" t="s">
        <v>14609</v>
      </c>
      <c r="B6905" s="17" t="s">
        <v>14610</v>
      </c>
      <c r="C6905" s="17">
        <v>182.0</v>
      </c>
      <c r="D6905" s="17">
        <v>9376950.203</v>
      </c>
      <c r="E6905" s="17">
        <v>3508240.0</v>
      </c>
      <c r="F6905" s="17">
        <v>5377000.0</v>
      </c>
      <c r="G6905" s="17">
        <v>8959507.0</v>
      </c>
      <c r="H6905" s="17">
        <v>1.688738E7</v>
      </c>
    </row>
    <row r="6906">
      <c r="A6906" s="7" t="s">
        <v>14611</v>
      </c>
      <c r="B6906" s="17" t="s">
        <v>14612</v>
      </c>
      <c r="C6906" s="17">
        <v>2.0</v>
      </c>
      <c r="D6906" s="17">
        <v>5761684.5</v>
      </c>
      <c r="E6906" s="17">
        <v>1841324.0</v>
      </c>
      <c r="F6906" s="17">
        <v>1841324.0</v>
      </c>
      <c r="G6906" s="17">
        <v>9682045.0</v>
      </c>
      <c r="H6906" s="17">
        <v>9682045.0</v>
      </c>
    </row>
    <row r="6907">
      <c r="A6907" s="7" t="s">
        <v>14613</v>
      </c>
      <c r="B6907" s="17" t="s">
        <v>14614</v>
      </c>
      <c r="C6907" s="17">
        <v>52.0</v>
      </c>
      <c r="D6907" s="17">
        <v>6320704.25</v>
      </c>
      <c r="E6907" s="17">
        <v>3852498.0</v>
      </c>
      <c r="F6907" s="17">
        <v>4809554.0</v>
      </c>
      <c r="G6907" s="17">
        <v>6411172.0</v>
      </c>
      <c r="H6907" s="17">
        <v>1.1197271E7</v>
      </c>
    </row>
    <row r="6908">
      <c r="A6908" s="7" t="s">
        <v>14615</v>
      </c>
      <c r="B6908" s="17" t="s">
        <v>14616</v>
      </c>
      <c r="C6908" s="17">
        <v>332.0</v>
      </c>
      <c r="D6908" s="17">
        <v>7815652.377</v>
      </c>
      <c r="E6908" s="17">
        <v>4333413.0</v>
      </c>
      <c r="F6908" s="17">
        <v>5658538.0</v>
      </c>
      <c r="G6908" s="17">
        <v>9126656.0</v>
      </c>
      <c r="H6908" s="17">
        <v>1.5236071E7</v>
      </c>
    </row>
    <row r="6909">
      <c r="A6909" s="7" t="s">
        <v>14617</v>
      </c>
      <c r="B6909" s="17" t="s">
        <v>14618</v>
      </c>
      <c r="C6909" s="17">
        <v>63.0</v>
      </c>
      <c r="D6909" s="17">
        <v>5859091.206</v>
      </c>
      <c r="E6909" s="17">
        <v>3907960.0</v>
      </c>
      <c r="F6909" s="17">
        <v>5183230.0</v>
      </c>
      <c r="G6909" s="17">
        <v>6876750.0</v>
      </c>
      <c r="H6909" s="17">
        <v>9483778.0</v>
      </c>
    </row>
    <row r="6910">
      <c r="A6910" s="7" t="s">
        <v>14619</v>
      </c>
      <c r="B6910" s="17" t="s">
        <v>14620</v>
      </c>
      <c r="C6910" s="17">
        <v>117.0</v>
      </c>
      <c r="D6910" s="17">
        <v>7526010.949</v>
      </c>
      <c r="E6910" s="17">
        <v>3807373.0</v>
      </c>
      <c r="F6910" s="17">
        <v>6237441.0</v>
      </c>
      <c r="G6910" s="17">
        <v>8773628.0</v>
      </c>
      <c r="H6910" s="17">
        <v>1.2706E7</v>
      </c>
    </row>
    <row r="6911">
      <c r="A6911" s="7" t="s">
        <v>14621</v>
      </c>
      <c r="B6911" s="17" t="s">
        <v>14622</v>
      </c>
      <c r="C6911" s="17">
        <v>1.0</v>
      </c>
      <c r="D6911" s="17">
        <v>3386554.0</v>
      </c>
      <c r="E6911" s="17">
        <v>3386554.0</v>
      </c>
      <c r="F6911" s="17">
        <v>3386554.0</v>
      </c>
      <c r="G6911" s="17">
        <v>3386554.0</v>
      </c>
      <c r="H6911" s="17">
        <v>3386554.0</v>
      </c>
    </row>
    <row r="6912">
      <c r="A6912" s="7" t="s">
        <v>14623</v>
      </c>
      <c r="B6912" s="17" t="s">
        <v>14624</v>
      </c>
      <c r="C6912" s="17">
        <v>38.0</v>
      </c>
      <c r="D6912" s="17">
        <v>6949389.605</v>
      </c>
      <c r="E6912" s="17">
        <v>3504477.0</v>
      </c>
      <c r="F6912" s="17">
        <v>4506579.0</v>
      </c>
      <c r="G6912" s="17">
        <v>7785660.0</v>
      </c>
      <c r="H6912" s="17">
        <v>1.7798089E7</v>
      </c>
    </row>
    <row r="6913">
      <c r="A6913" s="7" t="s">
        <v>14625</v>
      </c>
      <c r="B6913" s="17" t="s">
        <v>14626</v>
      </c>
      <c r="C6913" s="17">
        <v>198.0</v>
      </c>
      <c r="D6913" s="17">
        <v>7959763.545</v>
      </c>
      <c r="E6913" s="17">
        <v>3858676.0</v>
      </c>
      <c r="F6913" s="17">
        <v>5895400.0</v>
      </c>
      <c r="G6913" s="17">
        <v>9031301.0</v>
      </c>
      <c r="H6913" s="17">
        <v>1.4294111E7</v>
      </c>
    </row>
    <row r="6914">
      <c r="A6914" s="7" t="s">
        <v>14627</v>
      </c>
      <c r="B6914" s="17" t="s">
        <v>14628</v>
      </c>
      <c r="C6914" s="17">
        <v>41.0</v>
      </c>
      <c r="D6914" s="17">
        <v>7707395.146</v>
      </c>
      <c r="E6914" s="17">
        <v>2886800.0</v>
      </c>
      <c r="F6914" s="17">
        <v>6298307.0</v>
      </c>
      <c r="G6914" s="17">
        <v>9478951.0</v>
      </c>
      <c r="H6914" s="17">
        <v>1.5192537E7</v>
      </c>
    </row>
    <row r="6915">
      <c r="A6915" s="7" t="s">
        <v>14629</v>
      </c>
      <c r="B6915" s="17" t="s">
        <v>14630</v>
      </c>
      <c r="C6915" s="17">
        <v>114.0</v>
      </c>
      <c r="D6915" s="17">
        <v>6391138.009</v>
      </c>
      <c r="E6915" s="17">
        <v>3880481.0</v>
      </c>
      <c r="F6915" s="17">
        <v>5153266.0</v>
      </c>
      <c r="G6915" s="17">
        <v>7313543.0</v>
      </c>
      <c r="H6915" s="17">
        <v>9795000.0</v>
      </c>
    </row>
    <row r="6916">
      <c r="A6916" s="7" t="s">
        <v>14631</v>
      </c>
      <c r="B6916" s="17" t="s">
        <v>14632</v>
      </c>
      <c r="C6916" s="17">
        <v>2.0</v>
      </c>
      <c r="D6916" s="17">
        <v>1.206271625E8</v>
      </c>
      <c r="E6916" s="17">
        <v>1.4926452E7</v>
      </c>
      <c r="F6916" s="17">
        <v>1.4926452E7</v>
      </c>
      <c r="G6916" s="17">
        <v>2.26327873E8</v>
      </c>
      <c r="H6916" s="17">
        <v>2.26327873E8</v>
      </c>
    </row>
    <row r="6917">
      <c r="A6917" s="7" t="s">
        <v>14633</v>
      </c>
      <c r="B6917" s="17" t="s">
        <v>14634</v>
      </c>
      <c r="C6917" s="17">
        <v>5.0</v>
      </c>
      <c r="D6917" s="17">
        <v>6622631.8</v>
      </c>
      <c r="E6917" s="17">
        <v>4400632.0</v>
      </c>
      <c r="F6917" s="17">
        <v>6838097.0</v>
      </c>
      <c r="G6917" s="17">
        <v>1.0154695E7</v>
      </c>
      <c r="H6917" s="17">
        <v>1.0356653E7</v>
      </c>
    </row>
    <row r="6918">
      <c r="A6918" s="7" t="s">
        <v>14635</v>
      </c>
      <c r="B6918" s="17" t="s">
        <v>14636</v>
      </c>
      <c r="C6918" s="17">
        <v>1.0</v>
      </c>
      <c r="D6918" s="17">
        <v>2093350.0</v>
      </c>
      <c r="E6918" s="17">
        <v>2093350.0</v>
      </c>
      <c r="F6918" s="17">
        <v>2093350.0</v>
      </c>
      <c r="G6918" s="17">
        <v>2093350.0</v>
      </c>
      <c r="H6918" s="17">
        <v>2093350.0</v>
      </c>
    </row>
    <row r="6919">
      <c r="A6919" s="7" t="s">
        <v>14637</v>
      </c>
      <c r="B6919" s="17" t="s">
        <v>14638</v>
      </c>
      <c r="C6919" s="17">
        <v>3.0</v>
      </c>
      <c r="D6919" s="17">
        <v>4448792.667</v>
      </c>
      <c r="E6919" s="17">
        <v>3438908.0</v>
      </c>
      <c r="F6919" s="17">
        <v>4058435.0</v>
      </c>
      <c r="G6919" s="17">
        <v>5849035.0</v>
      </c>
      <c r="H6919" s="17">
        <v>5849035.0</v>
      </c>
    </row>
    <row r="6920">
      <c r="A6920" s="7" t="s">
        <v>14639</v>
      </c>
      <c r="B6920" s="17" t="s">
        <v>14640</v>
      </c>
      <c r="C6920" s="17">
        <v>1.0</v>
      </c>
      <c r="D6920" s="17">
        <v>5305126.0</v>
      </c>
      <c r="E6920" s="17">
        <v>5305126.0</v>
      </c>
      <c r="F6920" s="17">
        <v>5305126.0</v>
      </c>
      <c r="G6920" s="17">
        <v>5305126.0</v>
      </c>
      <c r="H6920" s="17">
        <v>5305126.0</v>
      </c>
    </row>
    <row r="6921">
      <c r="A6921" s="7" t="s">
        <v>14641</v>
      </c>
      <c r="B6921" s="17" t="s">
        <v>14642</v>
      </c>
      <c r="C6921" s="17">
        <v>14.0</v>
      </c>
      <c r="D6921" s="17">
        <v>2150531.643</v>
      </c>
      <c r="E6921" s="17">
        <v>1419278.0</v>
      </c>
      <c r="F6921" s="17">
        <v>1648868.0</v>
      </c>
      <c r="G6921" s="17">
        <v>1805421.0</v>
      </c>
      <c r="H6921" s="17">
        <v>4165800.0</v>
      </c>
    </row>
    <row r="6922">
      <c r="A6922" s="7" t="s">
        <v>14643</v>
      </c>
      <c r="B6922" s="17" t="s">
        <v>14644</v>
      </c>
      <c r="C6922" s="17">
        <v>37.0</v>
      </c>
      <c r="D6922" s="17">
        <v>7527689.676</v>
      </c>
      <c r="E6922" s="17">
        <v>4219389.0</v>
      </c>
      <c r="F6922" s="17">
        <v>5390478.0</v>
      </c>
      <c r="G6922" s="17">
        <v>6541547.0</v>
      </c>
      <c r="H6922" s="17">
        <v>8925716.0</v>
      </c>
    </row>
    <row r="6923">
      <c r="A6923" s="7" t="s">
        <v>14645</v>
      </c>
      <c r="B6923" s="17" t="s">
        <v>14646</v>
      </c>
      <c r="C6923" s="17">
        <v>10.0</v>
      </c>
      <c r="D6923" s="17">
        <v>8431050.6</v>
      </c>
      <c r="E6923" s="17">
        <v>2436090.0</v>
      </c>
      <c r="F6923" s="17">
        <v>5629000.0</v>
      </c>
      <c r="G6923" s="17">
        <v>7311850.0</v>
      </c>
      <c r="H6923" s="17">
        <v>1.6326591E7</v>
      </c>
    </row>
    <row r="6924">
      <c r="A6924" s="7" t="s">
        <v>14647</v>
      </c>
      <c r="B6924" s="17" t="s">
        <v>14648</v>
      </c>
      <c r="C6924" s="17">
        <v>37.0</v>
      </c>
      <c r="D6924" s="17">
        <v>6484043.784</v>
      </c>
      <c r="E6924" s="17">
        <v>3129210.0</v>
      </c>
      <c r="F6924" s="17">
        <v>4373399.0</v>
      </c>
      <c r="G6924" s="17">
        <v>7508737.0</v>
      </c>
      <c r="H6924" s="17">
        <v>1.5676668E7</v>
      </c>
    </row>
    <row r="6925">
      <c r="A6925" s="7" t="s">
        <v>14649</v>
      </c>
      <c r="B6925" s="17" t="s">
        <v>14650</v>
      </c>
      <c r="C6925" s="17">
        <v>1.0</v>
      </c>
      <c r="D6925" s="17">
        <v>2553079.0</v>
      </c>
      <c r="E6925" s="17">
        <v>2553079.0</v>
      </c>
      <c r="F6925" s="17">
        <v>2553079.0</v>
      </c>
      <c r="G6925" s="17">
        <v>2553079.0</v>
      </c>
      <c r="H6925" s="17">
        <v>2553079.0</v>
      </c>
    </row>
    <row r="6926">
      <c r="A6926" s="7" t="s">
        <v>14651</v>
      </c>
      <c r="B6926" s="17" t="s">
        <v>14652</v>
      </c>
      <c r="C6926" s="17">
        <v>54.0</v>
      </c>
      <c r="D6926" s="17">
        <v>5820471.87</v>
      </c>
      <c r="E6926" s="17">
        <v>3042580.0</v>
      </c>
      <c r="F6926" s="17">
        <v>4694829.0</v>
      </c>
      <c r="G6926" s="17">
        <v>6775406.0</v>
      </c>
      <c r="H6926" s="17">
        <v>9317623.0</v>
      </c>
    </row>
    <row r="6927">
      <c r="A6927" s="7" t="s">
        <v>14653</v>
      </c>
      <c r="B6927" s="17" t="s">
        <v>14654</v>
      </c>
      <c r="C6927" s="17">
        <v>41.0</v>
      </c>
      <c r="D6927" s="17">
        <v>7553696.122</v>
      </c>
      <c r="E6927" s="17">
        <v>3910729.0</v>
      </c>
      <c r="F6927" s="17">
        <v>8088600.0</v>
      </c>
      <c r="G6927" s="17">
        <v>8088600.0</v>
      </c>
      <c r="H6927" s="17">
        <v>1.07578E7</v>
      </c>
    </row>
    <row r="6928">
      <c r="A6928" s="7" t="s">
        <v>14655</v>
      </c>
      <c r="B6928" s="17" t="s">
        <v>14656</v>
      </c>
      <c r="C6928" s="17">
        <v>30.0</v>
      </c>
      <c r="D6928" s="17">
        <v>7419331.033</v>
      </c>
      <c r="E6928" s="17">
        <v>2922255.0</v>
      </c>
      <c r="F6928" s="17">
        <v>4862135.0</v>
      </c>
      <c r="G6928" s="17">
        <v>8554182.0</v>
      </c>
      <c r="H6928" s="17">
        <v>1.1505312E7</v>
      </c>
    </row>
    <row r="6929">
      <c r="A6929" s="7" t="s">
        <v>14657</v>
      </c>
      <c r="B6929" s="17" t="s">
        <v>14658</v>
      </c>
      <c r="C6929" s="17">
        <v>408.0</v>
      </c>
      <c r="D6929" s="17">
        <v>7806446.995</v>
      </c>
      <c r="E6929" s="17">
        <v>3658458.0</v>
      </c>
      <c r="F6929" s="17">
        <v>5056485.0</v>
      </c>
      <c r="G6929" s="17">
        <v>7489539.0</v>
      </c>
      <c r="H6929" s="17">
        <v>1.2603091E7</v>
      </c>
    </row>
    <row r="6930">
      <c r="A6930" s="7" t="s">
        <v>14659</v>
      </c>
      <c r="B6930" s="17" t="s">
        <v>14660</v>
      </c>
      <c r="C6930" s="17">
        <v>1.0</v>
      </c>
      <c r="D6930" s="17">
        <v>4258005.0</v>
      </c>
      <c r="E6930" s="17">
        <v>4258005.0</v>
      </c>
      <c r="F6930" s="17">
        <v>4258005.0</v>
      </c>
      <c r="G6930" s="17">
        <v>4258005.0</v>
      </c>
      <c r="H6930" s="17">
        <v>4258005.0</v>
      </c>
    </row>
    <row r="6931">
      <c r="A6931" s="7" t="s">
        <v>14661</v>
      </c>
      <c r="B6931" s="17" t="s">
        <v>14662</v>
      </c>
      <c r="C6931" s="17">
        <v>25.0</v>
      </c>
      <c r="D6931" s="17">
        <v>8441553.52</v>
      </c>
      <c r="E6931" s="17">
        <v>3721368.0</v>
      </c>
      <c r="F6931" s="17">
        <v>6034500.0</v>
      </c>
      <c r="G6931" s="17">
        <v>8178084.0</v>
      </c>
      <c r="H6931" s="17">
        <v>1.0351075E7</v>
      </c>
    </row>
    <row r="6932">
      <c r="A6932" s="7" t="s">
        <v>14663</v>
      </c>
      <c r="B6932" s="17" t="s">
        <v>14664</v>
      </c>
      <c r="C6932" s="17">
        <v>40.0</v>
      </c>
      <c r="D6932" s="17">
        <v>9712498.325</v>
      </c>
      <c r="E6932" s="17">
        <v>3552543.0</v>
      </c>
      <c r="F6932" s="17">
        <v>4592666.0</v>
      </c>
      <c r="G6932" s="17">
        <v>9772668.0</v>
      </c>
      <c r="H6932" s="17">
        <v>1.4104369E7</v>
      </c>
    </row>
    <row r="6933">
      <c r="A6933" s="7" t="s">
        <v>14665</v>
      </c>
      <c r="B6933" s="17" t="s">
        <v>14666</v>
      </c>
      <c r="C6933" s="17">
        <v>29.0</v>
      </c>
      <c r="D6933" s="17">
        <v>1.231452686E7</v>
      </c>
      <c r="E6933" s="17">
        <v>5696786.0</v>
      </c>
      <c r="F6933" s="17">
        <v>7994813.0</v>
      </c>
      <c r="G6933" s="17">
        <v>1.3187E7</v>
      </c>
      <c r="H6933" s="17">
        <v>3.0812979E7</v>
      </c>
    </row>
    <row r="6934">
      <c r="A6934" s="7" t="s">
        <v>14667</v>
      </c>
      <c r="B6934" s="17" t="s">
        <v>14668</v>
      </c>
      <c r="C6934" s="17">
        <v>15.0</v>
      </c>
      <c r="D6934" s="17">
        <v>1.01679088E7</v>
      </c>
      <c r="E6934" s="17">
        <v>4478200.0</v>
      </c>
      <c r="F6934" s="17">
        <v>7576594.0</v>
      </c>
      <c r="G6934" s="17">
        <v>1.1512605E7</v>
      </c>
      <c r="H6934" s="17">
        <v>2.4220957E7</v>
      </c>
    </row>
    <row r="6935">
      <c r="A6935" s="7" t="s">
        <v>14669</v>
      </c>
      <c r="B6935" s="17" t="s">
        <v>14670</v>
      </c>
      <c r="C6935" s="17">
        <v>106.0</v>
      </c>
      <c r="D6935" s="17">
        <v>6793981.811</v>
      </c>
      <c r="E6935" s="17">
        <v>3396801.0</v>
      </c>
      <c r="F6935" s="17">
        <v>6945000.0</v>
      </c>
      <c r="G6935" s="17">
        <v>7901281.0</v>
      </c>
      <c r="H6935" s="17">
        <v>8735823.0</v>
      </c>
    </row>
    <row r="6936">
      <c r="A6936" s="7" t="s">
        <v>14671</v>
      </c>
      <c r="B6936" s="17" t="s">
        <v>14672</v>
      </c>
      <c r="C6936" s="17">
        <v>757.0</v>
      </c>
      <c r="D6936" s="17">
        <v>6855862.408</v>
      </c>
      <c r="E6936" s="17">
        <v>2705471.0</v>
      </c>
      <c r="F6936" s="17">
        <v>3902344.0</v>
      </c>
      <c r="G6936" s="17">
        <v>7591335.0</v>
      </c>
      <c r="H6936" s="17">
        <v>1.2560092E7</v>
      </c>
    </row>
    <row r="6937">
      <c r="A6937" s="7" t="s">
        <v>14673</v>
      </c>
      <c r="B6937" s="17" t="s">
        <v>14674</v>
      </c>
      <c r="C6937" s="17">
        <v>4.0</v>
      </c>
      <c r="D6937" s="17">
        <v>6487168.25</v>
      </c>
      <c r="E6937" s="17">
        <v>1584114.0</v>
      </c>
      <c r="F6937" s="17">
        <v>3138121.0</v>
      </c>
      <c r="G6937" s="17">
        <v>7979972.0</v>
      </c>
      <c r="H6937" s="17">
        <v>1.3246466E7</v>
      </c>
    </row>
    <row r="6938">
      <c r="A6938" s="7" t="s">
        <v>14675</v>
      </c>
      <c r="B6938" s="17" t="s">
        <v>14676</v>
      </c>
      <c r="C6938" s="17">
        <v>5.0</v>
      </c>
      <c r="D6938" s="17">
        <v>9930092.6</v>
      </c>
      <c r="E6938" s="17">
        <v>4253098.0</v>
      </c>
      <c r="F6938" s="17">
        <v>5870952.0</v>
      </c>
      <c r="G6938" s="17">
        <v>1.2114535E7</v>
      </c>
      <c r="H6938" s="17">
        <v>2.4862877E7</v>
      </c>
    </row>
    <row r="6939">
      <c r="A6939" s="7" t="s">
        <v>14677</v>
      </c>
      <c r="B6939" s="17" t="s">
        <v>14678</v>
      </c>
      <c r="C6939" s="17">
        <v>7.0</v>
      </c>
      <c r="D6939" s="17">
        <v>8993850.571</v>
      </c>
      <c r="E6939" s="17">
        <v>3618509.0</v>
      </c>
      <c r="F6939" s="17">
        <v>8738800.0</v>
      </c>
      <c r="G6939" s="17">
        <v>9645400.0</v>
      </c>
      <c r="H6939" s="17">
        <v>2.4898184E7</v>
      </c>
    </row>
    <row r="6940">
      <c r="A6940" s="7" t="s">
        <v>14679</v>
      </c>
      <c r="B6940" s="17" t="s">
        <v>14680</v>
      </c>
      <c r="C6940" s="17">
        <v>105.0</v>
      </c>
      <c r="D6940" s="17">
        <v>1.13316475E7</v>
      </c>
      <c r="E6940" s="17">
        <v>3725575.0</v>
      </c>
      <c r="F6940" s="17">
        <v>6592394.0</v>
      </c>
      <c r="G6940" s="17">
        <v>9811130.0</v>
      </c>
      <c r="H6940" s="17">
        <v>1.7331852E7</v>
      </c>
    </row>
    <row r="6941">
      <c r="A6941" s="7" t="s">
        <v>14681</v>
      </c>
      <c r="B6941" s="17" t="s">
        <v>14682</v>
      </c>
      <c r="C6941" s="17">
        <v>164.0</v>
      </c>
      <c r="D6941" s="17">
        <v>7998502.409</v>
      </c>
      <c r="E6941" s="17">
        <v>2640222.0</v>
      </c>
      <c r="F6941" s="17">
        <v>3721787.0</v>
      </c>
      <c r="G6941" s="17">
        <v>6771164.0</v>
      </c>
      <c r="H6941" s="17">
        <v>1.4623984E7</v>
      </c>
    </row>
    <row r="6942">
      <c r="A6942" s="7" t="s">
        <v>14683</v>
      </c>
      <c r="B6942" s="17" t="s">
        <v>14684</v>
      </c>
      <c r="C6942" s="17">
        <v>34.0</v>
      </c>
      <c r="D6942" s="17">
        <v>5136346.324</v>
      </c>
      <c r="E6942" s="17">
        <v>2749196.0</v>
      </c>
      <c r="F6942" s="17">
        <v>4761549.0</v>
      </c>
      <c r="G6942" s="17">
        <v>6236351.0</v>
      </c>
      <c r="H6942" s="17">
        <v>8585558.0</v>
      </c>
    </row>
    <row r="6943">
      <c r="A6943" s="7" t="s">
        <v>14685</v>
      </c>
      <c r="B6943" s="17" t="s">
        <v>14686</v>
      </c>
      <c r="C6943" s="17">
        <v>491.0</v>
      </c>
      <c r="D6943" s="17">
        <v>8295785.709</v>
      </c>
      <c r="E6943" s="17">
        <v>2960692.0</v>
      </c>
      <c r="F6943" s="17">
        <v>4924780.0</v>
      </c>
      <c r="G6943" s="17">
        <v>8272095.0</v>
      </c>
      <c r="H6943" s="17">
        <v>1.4807545E7</v>
      </c>
    </row>
    <row r="6944">
      <c r="A6944" s="7" t="s">
        <v>14687</v>
      </c>
      <c r="B6944" s="17" t="s">
        <v>14688</v>
      </c>
      <c r="C6944" s="17">
        <v>99.0</v>
      </c>
      <c r="D6944" s="17">
        <v>9029103.293</v>
      </c>
      <c r="E6944" s="17">
        <v>5334159.0</v>
      </c>
      <c r="F6944" s="17">
        <v>7755698.0</v>
      </c>
      <c r="G6944" s="17">
        <v>1.0454551E7</v>
      </c>
      <c r="H6944" s="17">
        <v>1.6376919E7</v>
      </c>
    </row>
    <row r="6945">
      <c r="A6945" s="7" t="s">
        <v>14689</v>
      </c>
      <c r="B6945" s="17" t="s">
        <v>14690</v>
      </c>
      <c r="C6945" s="17">
        <v>8.0</v>
      </c>
      <c r="D6945" s="17">
        <v>2.0625825E7</v>
      </c>
      <c r="E6945" s="17">
        <v>2245845.0</v>
      </c>
      <c r="F6945" s="17">
        <v>7286912.0</v>
      </c>
      <c r="G6945" s="17">
        <v>2.3342969E7</v>
      </c>
      <c r="H6945" s="17">
        <v>8.1045918E7</v>
      </c>
    </row>
    <row r="6946">
      <c r="A6946" s="7" t="s">
        <v>14691</v>
      </c>
      <c r="B6946" s="17" t="s">
        <v>14692</v>
      </c>
      <c r="C6946" s="17">
        <v>2.0</v>
      </c>
      <c r="D6946" s="17">
        <v>6.0331153E7</v>
      </c>
      <c r="E6946" s="17">
        <v>7433106.0</v>
      </c>
      <c r="F6946" s="17">
        <v>7433106.0</v>
      </c>
      <c r="G6946" s="17">
        <v>1.132292E8</v>
      </c>
      <c r="H6946" s="17">
        <v>1.132292E8</v>
      </c>
    </row>
    <row r="6947">
      <c r="A6947" s="7" t="s">
        <v>14693</v>
      </c>
      <c r="B6947" s="17" t="s">
        <v>14694</v>
      </c>
      <c r="C6947" s="17">
        <v>8.0</v>
      </c>
      <c r="D6947" s="17">
        <v>1.348256013E7</v>
      </c>
      <c r="E6947" s="17">
        <v>4253098.0</v>
      </c>
      <c r="F6947" s="17">
        <v>7178210.0</v>
      </c>
      <c r="G6947" s="17">
        <v>1.9687816E7</v>
      </c>
      <c r="H6947" s="17">
        <v>3.5037792E7</v>
      </c>
    </row>
    <row r="6948">
      <c r="A6948" s="7" t="s">
        <v>14695</v>
      </c>
      <c r="B6948" s="17" t="s">
        <v>14696</v>
      </c>
      <c r="C6948" s="17">
        <v>17.0</v>
      </c>
      <c r="D6948" s="17">
        <v>7146664.647</v>
      </c>
      <c r="E6948" s="17">
        <v>5329451.0</v>
      </c>
      <c r="F6948" s="17">
        <v>6800450.0</v>
      </c>
      <c r="G6948" s="17">
        <v>1.0369726E7</v>
      </c>
      <c r="H6948" s="17">
        <v>1.2362651E7</v>
      </c>
    </row>
    <row r="6949">
      <c r="A6949" s="7" t="s">
        <v>14697</v>
      </c>
      <c r="B6949" s="17" t="s">
        <v>14698</v>
      </c>
      <c r="C6949" s="17">
        <v>3.0</v>
      </c>
      <c r="D6949" s="17">
        <v>1.265301867E7</v>
      </c>
      <c r="E6949" s="17">
        <v>2526874.0</v>
      </c>
      <c r="F6949" s="17">
        <v>2948868.0</v>
      </c>
      <c r="G6949" s="17">
        <v>3.2483314E7</v>
      </c>
      <c r="H6949" s="17">
        <v>3.2483314E7</v>
      </c>
    </row>
    <row r="6950">
      <c r="A6950" s="7" t="s">
        <v>14699</v>
      </c>
      <c r="B6950" s="17" t="s">
        <v>14700</v>
      </c>
      <c r="C6950" s="17">
        <v>12.0</v>
      </c>
      <c r="D6950" s="17">
        <v>6780956.667</v>
      </c>
      <c r="E6950" s="17">
        <v>2718700.0</v>
      </c>
      <c r="F6950" s="17">
        <v>3787800.0</v>
      </c>
      <c r="G6950" s="17">
        <v>6811709.0</v>
      </c>
      <c r="H6950" s="17">
        <v>1.5067372E7</v>
      </c>
    </row>
    <row r="6951">
      <c r="A6951" s="7" t="s">
        <v>14701</v>
      </c>
      <c r="B6951" s="17" t="s">
        <v>14702</v>
      </c>
      <c r="C6951" s="17">
        <v>498.0</v>
      </c>
      <c r="D6951" s="17">
        <v>1.197462101E7</v>
      </c>
      <c r="E6951" s="17">
        <v>3099700.0</v>
      </c>
      <c r="F6951" s="17">
        <v>4821010.0</v>
      </c>
      <c r="G6951" s="17">
        <v>9960600.0</v>
      </c>
      <c r="H6951" s="17">
        <v>2.4965027E7</v>
      </c>
    </row>
    <row r="6952">
      <c r="A6952" s="7" t="s">
        <v>14703</v>
      </c>
      <c r="B6952" s="17" t="s">
        <v>14704</v>
      </c>
      <c r="C6952" s="17">
        <v>582.0</v>
      </c>
      <c r="D6952" s="17">
        <v>1.745611197E7</v>
      </c>
      <c r="E6952" s="17">
        <v>3889628.0</v>
      </c>
      <c r="F6952" s="17">
        <v>7517990.0</v>
      </c>
      <c r="G6952" s="17">
        <v>1.4104433E7</v>
      </c>
      <c r="H6952" s="17">
        <v>3.4304359E7</v>
      </c>
    </row>
    <row r="6953">
      <c r="A6953" s="7" t="s">
        <v>14705</v>
      </c>
      <c r="B6953" s="17" t="s">
        <v>14706</v>
      </c>
      <c r="C6953" s="17">
        <v>210.0</v>
      </c>
      <c r="D6953" s="17">
        <v>1.065308482E7</v>
      </c>
      <c r="E6953" s="17">
        <v>3536838.0</v>
      </c>
      <c r="F6953" s="17">
        <v>5943300.0</v>
      </c>
      <c r="G6953" s="17">
        <v>1.0777737E7</v>
      </c>
      <c r="H6953" s="17">
        <v>1.732108E7</v>
      </c>
    </row>
    <row r="6954">
      <c r="A6954" s="7" t="s">
        <v>14707</v>
      </c>
      <c r="B6954" s="17" t="s">
        <v>14708</v>
      </c>
      <c r="C6954" s="17">
        <v>23.0</v>
      </c>
      <c r="D6954" s="17">
        <v>1.192953109E7</v>
      </c>
      <c r="E6954" s="17">
        <v>4066000.0</v>
      </c>
      <c r="F6954" s="17">
        <v>7831007.0</v>
      </c>
      <c r="G6954" s="17">
        <v>1.6095734E7</v>
      </c>
      <c r="H6954" s="17">
        <v>1.9614352E7</v>
      </c>
    </row>
    <row r="6955">
      <c r="A6955" s="7" t="s">
        <v>14709</v>
      </c>
      <c r="B6955" s="17" t="s">
        <v>14710</v>
      </c>
      <c r="C6955" s="17">
        <v>14.0</v>
      </c>
      <c r="D6955" s="17">
        <v>5179177.786</v>
      </c>
      <c r="E6955" s="17">
        <v>3386554.0</v>
      </c>
      <c r="F6955" s="17">
        <v>4864690.0</v>
      </c>
      <c r="G6955" s="17">
        <v>6374323.0</v>
      </c>
      <c r="H6955" s="17">
        <v>9321670.0</v>
      </c>
    </row>
    <row r="6956">
      <c r="A6956" s="7" t="s">
        <v>14711</v>
      </c>
      <c r="B6956" s="17" t="s">
        <v>14712</v>
      </c>
      <c r="C6956" s="17">
        <v>87.0</v>
      </c>
      <c r="D6956" s="17">
        <v>7562176.023</v>
      </c>
      <c r="E6956" s="17">
        <v>3190445.0</v>
      </c>
      <c r="F6956" s="17">
        <v>5926322.0</v>
      </c>
      <c r="G6956" s="17">
        <v>9186972.0</v>
      </c>
      <c r="H6956" s="17">
        <v>1.8241112E7</v>
      </c>
    </row>
    <row r="6957">
      <c r="A6957" s="7" t="s">
        <v>14713</v>
      </c>
      <c r="B6957" s="17" t="s">
        <v>14714</v>
      </c>
      <c r="C6957" s="17">
        <v>1.0</v>
      </c>
      <c r="D6957" s="17">
        <v>2835366.0</v>
      </c>
      <c r="E6957" s="17">
        <v>2835366.0</v>
      </c>
      <c r="F6957" s="17">
        <v>2835366.0</v>
      </c>
      <c r="G6957" s="17">
        <v>2835366.0</v>
      </c>
      <c r="H6957" s="17">
        <v>2835366.0</v>
      </c>
    </row>
    <row r="6958">
      <c r="A6958" s="7" t="s">
        <v>14715</v>
      </c>
      <c r="B6958" s="17" t="s">
        <v>14716</v>
      </c>
      <c r="C6958" s="17">
        <v>17.0</v>
      </c>
      <c r="D6958" s="17">
        <v>9558028.765</v>
      </c>
      <c r="E6958" s="17">
        <v>2957949.0</v>
      </c>
      <c r="F6958" s="17">
        <v>9866245.0</v>
      </c>
      <c r="G6958" s="17">
        <v>1.5115989E7</v>
      </c>
      <c r="H6958" s="17">
        <v>1.7925662E7</v>
      </c>
    </row>
    <row r="6959">
      <c r="A6959" s="7" t="s">
        <v>14717</v>
      </c>
      <c r="B6959" s="17" t="s">
        <v>14718</v>
      </c>
      <c r="C6959" s="17">
        <v>17.0</v>
      </c>
      <c r="D6959" s="17">
        <v>1.323387771E7</v>
      </c>
      <c r="E6959" s="17">
        <v>3479199.0</v>
      </c>
      <c r="F6959" s="17">
        <v>5383670.0</v>
      </c>
      <c r="G6959" s="17">
        <v>1.3391475E7</v>
      </c>
      <c r="H6959" s="17">
        <v>3.1516437E7</v>
      </c>
    </row>
    <row r="6960">
      <c r="A6960" s="7" t="s">
        <v>14719</v>
      </c>
      <c r="B6960" s="17" t="s">
        <v>14720</v>
      </c>
      <c r="C6960" s="17">
        <v>3.0</v>
      </c>
      <c r="D6960" s="17">
        <v>4201294.667</v>
      </c>
      <c r="E6960" s="17">
        <v>3471488.0</v>
      </c>
      <c r="F6960" s="17">
        <v>4310250.0</v>
      </c>
      <c r="G6960" s="17">
        <v>4822146.0</v>
      </c>
      <c r="H6960" s="17">
        <v>4822146.0</v>
      </c>
    </row>
    <row r="6961">
      <c r="A6961" s="7" t="s">
        <v>14721</v>
      </c>
      <c r="B6961" s="17" t="s">
        <v>14722</v>
      </c>
      <c r="C6961" s="17">
        <v>18.0</v>
      </c>
      <c r="D6961" s="17">
        <v>1.041301817E7</v>
      </c>
      <c r="E6961" s="17">
        <v>3568267.0</v>
      </c>
      <c r="F6961" s="17">
        <v>6767695.0</v>
      </c>
      <c r="G6961" s="17">
        <v>1.58116E7</v>
      </c>
      <c r="H6961" s="17">
        <v>1.9697605E7</v>
      </c>
    </row>
    <row r="6962">
      <c r="A6962" s="7" t="s">
        <v>14723</v>
      </c>
      <c r="B6962" s="17" t="s">
        <v>14724</v>
      </c>
      <c r="C6962" s="17">
        <v>24.0</v>
      </c>
      <c r="D6962" s="17">
        <v>1.126461292E7</v>
      </c>
      <c r="E6962" s="17">
        <v>4178067.0</v>
      </c>
      <c r="F6962" s="17">
        <v>5890756.0</v>
      </c>
      <c r="G6962" s="17">
        <v>1.3690311E7</v>
      </c>
      <c r="H6962" s="17">
        <v>1.871485E7</v>
      </c>
    </row>
    <row r="6963">
      <c r="A6963" s="7" t="s">
        <v>14725</v>
      </c>
      <c r="B6963" s="17" t="s">
        <v>14726</v>
      </c>
      <c r="C6963" s="17">
        <v>81.0</v>
      </c>
      <c r="D6963" s="17">
        <v>8002067.728</v>
      </c>
      <c r="E6963" s="17">
        <v>3921098.0</v>
      </c>
      <c r="F6963" s="17">
        <v>6408031.0</v>
      </c>
      <c r="G6963" s="17">
        <v>9646049.0</v>
      </c>
      <c r="H6963" s="17">
        <v>1.6663359E7</v>
      </c>
    </row>
    <row r="6964">
      <c r="A6964" s="7" t="s">
        <v>14727</v>
      </c>
      <c r="B6964" s="17" t="s">
        <v>14728</v>
      </c>
      <c r="C6964" s="17">
        <v>11.0</v>
      </c>
      <c r="D6964" s="17">
        <v>7849639.545</v>
      </c>
      <c r="E6964" s="17">
        <v>3292418.0</v>
      </c>
      <c r="F6964" s="17">
        <v>6155726.0</v>
      </c>
      <c r="G6964" s="17">
        <v>1.1934762E7</v>
      </c>
      <c r="H6964" s="17">
        <v>1.2849067E7</v>
      </c>
    </row>
    <row r="6965">
      <c r="A6965" s="7" t="s">
        <v>14729</v>
      </c>
      <c r="B6965" s="17" t="s">
        <v>14730</v>
      </c>
      <c r="C6965" s="17">
        <v>8.0</v>
      </c>
      <c r="D6965" s="17">
        <v>5841136.75</v>
      </c>
      <c r="E6965" s="17">
        <v>2367997.0</v>
      </c>
      <c r="F6965" s="17">
        <v>3174045.0</v>
      </c>
      <c r="G6965" s="17">
        <v>7976866.0</v>
      </c>
      <c r="H6965" s="17">
        <v>1.4259158E7</v>
      </c>
    </row>
    <row r="6966">
      <c r="A6966" s="7" t="s">
        <v>14731</v>
      </c>
      <c r="B6966" s="17" t="s">
        <v>14732</v>
      </c>
      <c r="C6966" s="17">
        <v>25.0</v>
      </c>
      <c r="D6966" s="17">
        <v>8278843.36</v>
      </c>
      <c r="E6966" s="17">
        <v>3626758.0</v>
      </c>
      <c r="F6966" s="17">
        <v>6946474.0</v>
      </c>
      <c r="G6966" s="17">
        <v>1.0535365E7</v>
      </c>
      <c r="H6966" s="17">
        <v>1.4714433E7</v>
      </c>
    </row>
    <row r="6967">
      <c r="A6967" s="7" t="s">
        <v>14733</v>
      </c>
      <c r="B6967" s="17" t="s">
        <v>14734</v>
      </c>
      <c r="C6967" s="17">
        <v>8.0</v>
      </c>
      <c r="D6967" s="17">
        <v>2634461.875</v>
      </c>
      <c r="E6967" s="17">
        <v>1361860.0</v>
      </c>
      <c r="F6967" s="17">
        <v>1495661.0</v>
      </c>
      <c r="G6967" s="17">
        <v>1765117.0</v>
      </c>
      <c r="H6967" s="17">
        <v>6560122.0</v>
      </c>
    </row>
    <row r="6968">
      <c r="A6968" s="7" t="s">
        <v>14735</v>
      </c>
      <c r="B6968" s="17" t="s">
        <v>14736</v>
      </c>
      <c r="C6968" s="17">
        <v>2.0</v>
      </c>
      <c r="D6968" s="17">
        <v>3270718.5</v>
      </c>
      <c r="E6968" s="17">
        <v>2145000.0</v>
      </c>
      <c r="F6968" s="17">
        <v>2145000.0</v>
      </c>
      <c r="G6968" s="17">
        <v>4396437.0</v>
      </c>
      <c r="H6968" s="17">
        <v>4396437.0</v>
      </c>
    </row>
    <row r="6969">
      <c r="A6969" s="7" t="s">
        <v>14737</v>
      </c>
      <c r="B6969" s="17" t="s">
        <v>14738</v>
      </c>
      <c r="C6969" s="17">
        <v>5.0</v>
      </c>
      <c r="D6969" s="17">
        <v>5438969.0</v>
      </c>
      <c r="E6969" s="17">
        <v>4939550.0</v>
      </c>
      <c r="F6969" s="17">
        <v>5726097.0</v>
      </c>
      <c r="G6969" s="17">
        <v>5833750.0</v>
      </c>
      <c r="H6969" s="17">
        <v>6588017.0</v>
      </c>
    </row>
    <row r="6970">
      <c r="A6970" s="7" t="s">
        <v>14739</v>
      </c>
      <c r="B6970" s="17" t="s">
        <v>14740</v>
      </c>
      <c r="C6970" s="17">
        <v>1.0</v>
      </c>
      <c r="D6970" s="17">
        <v>3.8471771E7</v>
      </c>
      <c r="E6970" s="17">
        <v>3.8471771E7</v>
      </c>
      <c r="F6970" s="17">
        <v>3.8471771E7</v>
      </c>
      <c r="G6970" s="17">
        <v>3.8471771E7</v>
      </c>
      <c r="H6970" s="17">
        <v>3.8471771E7</v>
      </c>
    </row>
    <row r="6971">
      <c r="A6971" s="7" t="s">
        <v>14741</v>
      </c>
      <c r="B6971" s="17" t="s">
        <v>14742</v>
      </c>
      <c r="C6971" s="17">
        <v>9.0</v>
      </c>
      <c r="D6971" s="17">
        <v>8855675.222</v>
      </c>
      <c r="E6971" s="17">
        <v>2455606.0</v>
      </c>
      <c r="F6971" s="17">
        <v>4878170.0</v>
      </c>
      <c r="G6971" s="17">
        <v>1.2607082E7</v>
      </c>
      <c r="H6971" s="17">
        <v>2.805445E7</v>
      </c>
    </row>
    <row r="6972">
      <c r="A6972" s="7" t="s">
        <v>14743</v>
      </c>
      <c r="B6972" s="17" t="s">
        <v>14744</v>
      </c>
      <c r="C6972" s="17">
        <v>36.0</v>
      </c>
      <c r="D6972" s="17">
        <v>8623529.222</v>
      </c>
      <c r="E6972" s="17">
        <v>2279000.0</v>
      </c>
      <c r="F6972" s="17">
        <v>4768887.0</v>
      </c>
      <c r="G6972" s="17">
        <v>7374094.0</v>
      </c>
      <c r="H6972" s="17">
        <v>1.38379E7</v>
      </c>
    </row>
    <row r="6973">
      <c r="A6973" s="7" t="s">
        <v>14745</v>
      </c>
      <c r="B6973" s="17" t="s">
        <v>14746</v>
      </c>
      <c r="C6973" s="17">
        <v>11.0</v>
      </c>
      <c r="D6973" s="17">
        <v>8128721.545</v>
      </c>
      <c r="E6973" s="17">
        <v>2508408.0</v>
      </c>
      <c r="F6973" s="17">
        <v>7161523.0</v>
      </c>
      <c r="G6973" s="17">
        <v>1.1180391E7</v>
      </c>
      <c r="H6973" s="17">
        <v>1.3870797E7</v>
      </c>
    </row>
    <row r="6974">
      <c r="A6974" s="7" t="s">
        <v>14747</v>
      </c>
      <c r="B6974" s="17" t="s">
        <v>14748</v>
      </c>
      <c r="C6974" s="17">
        <v>2.0</v>
      </c>
      <c r="D6974" s="17">
        <v>1.11159355E7</v>
      </c>
      <c r="E6974" s="17">
        <v>2980005.0</v>
      </c>
      <c r="F6974" s="17">
        <v>2980005.0</v>
      </c>
      <c r="G6974" s="17">
        <v>1.9251866E7</v>
      </c>
      <c r="H6974" s="17">
        <v>1.9251866E7</v>
      </c>
    </row>
    <row r="6975">
      <c r="A6975" s="7" t="s">
        <v>14749</v>
      </c>
      <c r="B6975" s="17" t="s">
        <v>14750</v>
      </c>
      <c r="C6975" s="17">
        <v>2.0</v>
      </c>
      <c r="D6975" s="17">
        <v>8961135.5</v>
      </c>
      <c r="E6975" s="17">
        <v>5987509.0</v>
      </c>
      <c r="F6975" s="17">
        <v>5987509.0</v>
      </c>
      <c r="G6975" s="17">
        <v>1.1934762E7</v>
      </c>
      <c r="H6975" s="17">
        <v>1.1934762E7</v>
      </c>
    </row>
    <row r="6976">
      <c r="A6976" s="7" t="s">
        <v>14751</v>
      </c>
      <c r="B6976" s="17" t="s">
        <v>14752</v>
      </c>
      <c r="C6976" s="17">
        <v>29.0</v>
      </c>
      <c r="D6976" s="17">
        <v>5712649.276</v>
      </c>
      <c r="E6976" s="17">
        <v>2980899.0</v>
      </c>
      <c r="F6976" s="17">
        <v>3999130.0</v>
      </c>
      <c r="G6976" s="17">
        <v>6354777.0</v>
      </c>
      <c r="H6976" s="17">
        <v>1.1668695E7</v>
      </c>
    </row>
    <row r="6977">
      <c r="A6977" s="7" t="s">
        <v>14753</v>
      </c>
      <c r="B6977" s="17" t="s">
        <v>14754</v>
      </c>
      <c r="C6977" s="17">
        <v>10.0</v>
      </c>
      <c r="D6977" s="17">
        <v>5074644.7</v>
      </c>
      <c r="E6977" s="17">
        <v>3446785.0</v>
      </c>
      <c r="F6977" s="17">
        <v>4901700.0</v>
      </c>
      <c r="G6977" s="17">
        <v>6981389.0</v>
      </c>
      <c r="H6977" s="17">
        <v>7197914.0</v>
      </c>
    </row>
    <row r="6978">
      <c r="A6978" s="7" t="s">
        <v>14755</v>
      </c>
      <c r="B6978" s="17" t="s">
        <v>14756</v>
      </c>
      <c r="C6978" s="17">
        <v>25.0</v>
      </c>
      <c r="D6978" s="17">
        <v>5505331.88</v>
      </c>
      <c r="E6978" s="17">
        <v>2796505.0</v>
      </c>
      <c r="F6978" s="17">
        <v>4029467.0</v>
      </c>
      <c r="G6978" s="17">
        <v>8335565.0</v>
      </c>
      <c r="H6978" s="17">
        <v>1.1422557E7</v>
      </c>
    </row>
    <row r="6979">
      <c r="A6979" s="7" t="s">
        <v>14757</v>
      </c>
      <c r="B6979" s="17" t="s">
        <v>14758</v>
      </c>
      <c r="C6979" s="17">
        <v>28.0</v>
      </c>
      <c r="D6979" s="17">
        <v>5452430.286</v>
      </c>
      <c r="E6979" s="17">
        <v>3225733.0</v>
      </c>
      <c r="F6979" s="17">
        <v>4797617.0</v>
      </c>
      <c r="G6979" s="17">
        <v>6494483.0</v>
      </c>
      <c r="H6979" s="17">
        <v>1.0905719E7</v>
      </c>
    </row>
    <row r="6980">
      <c r="A6980" s="7" t="s">
        <v>14759</v>
      </c>
      <c r="B6980" s="17" t="s">
        <v>14760</v>
      </c>
      <c r="C6980" s="17">
        <v>170.0</v>
      </c>
      <c r="D6980" s="17">
        <v>8279050.182</v>
      </c>
      <c r="E6980" s="17">
        <v>2783000.0</v>
      </c>
      <c r="F6980" s="17">
        <v>4492300.0</v>
      </c>
      <c r="G6980" s="17">
        <v>8776167.0</v>
      </c>
      <c r="H6980" s="17">
        <v>1.2598568E7</v>
      </c>
    </row>
    <row r="6981">
      <c r="A6981" s="7" t="s">
        <v>14761</v>
      </c>
      <c r="B6981" s="17" t="s">
        <v>14762</v>
      </c>
      <c r="C6981" s="17">
        <v>2.0</v>
      </c>
      <c r="D6981" s="17">
        <v>1.09287175E7</v>
      </c>
      <c r="E6981" s="17">
        <v>6986700.0</v>
      </c>
      <c r="F6981" s="17">
        <v>6986700.0</v>
      </c>
      <c r="G6981" s="17">
        <v>1.4870735E7</v>
      </c>
      <c r="H6981" s="17">
        <v>1.4870735E7</v>
      </c>
    </row>
    <row r="6982">
      <c r="A6982" s="7" t="s">
        <v>14763</v>
      </c>
      <c r="B6982" s="17" t="s">
        <v>14764</v>
      </c>
      <c r="C6982" s="17">
        <v>4.0</v>
      </c>
      <c r="D6982" s="17">
        <v>5099677.75</v>
      </c>
      <c r="E6982" s="17">
        <v>1666277.0</v>
      </c>
      <c r="F6982" s="17">
        <v>4530874.0</v>
      </c>
      <c r="G6982" s="17">
        <v>6378512.0</v>
      </c>
      <c r="H6982" s="17">
        <v>7823048.0</v>
      </c>
    </row>
    <row r="6983">
      <c r="A6983" s="7" t="s">
        <v>14765</v>
      </c>
      <c r="B6983" s="17" t="s">
        <v>14766</v>
      </c>
      <c r="C6983" s="17">
        <v>92.0</v>
      </c>
      <c r="D6983" s="17">
        <v>9226739.815</v>
      </c>
      <c r="E6983" s="17">
        <v>2689874.0</v>
      </c>
      <c r="F6983" s="17">
        <v>4255000.0</v>
      </c>
      <c r="G6983" s="17">
        <v>7949664.0</v>
      </c>
      <c r="H6983" s="17">
        <v>2.3067198E7</v>
      </c>
    </row>
    <row r="6984">
      <c r="A6984" s="7" t="s">
        <v>14767</v>
      </c>
      <c r="B6984" s="17" t="s">
        <v>14768</v>
      </c>
      <c r="C6984" s="17">
        <v>9.0</v>
      </c>
      <c r="D6984" s="17">
        <v>3142657.778</v>
      </c>
      <c r="E6984" s="17">
        <v>2214636.0</v>
      </c>
      <c r="F6984" s="17">
        <v>2487316.0</v>
      </c>
      <c r="G6984" s="17">
        <v>3393565.0</v>
      </c>
      <c r="H6984" s="17">
        <v>6611126.0</v>
      </c>
    </row>
    <row r="6985">
      <c r="A6985" s="7" t="s">
        <v>14769</v>
      </c>
      <c r="B6985" s="17" t="s">
        <v>14770</v>
      </c>
      <c r="C6985" s="17">
        <v>21.0</v>
      </c>
      <c r="D6985" s="17">
        <v>2.694506881E7</v>
      </c>
      <c r="E6985" s="17">
        <v>3666476.0</v>
      </c>
      <c r="F6985" s="17">
        <v>7608357.0</v>
      </c>
      <c r="G6985" s="17">
        <v>2.7253151E7</v>
      </c>
      <c r="H6985" s="17">
        <v>5.0191883E7</v>
      </c>
    </row>
    <row r="6986">
      <c r="A6986" s="7" t="s">
        <v>14771</v>
      </c>
      <c r="B6986" s="17" t="s">
        <v>14772</v>
      </c>
      <c r="C6986" s="17">
        <v>2.0</v>
      </c>
      <c r="D6986" s="17">
        <v>5319986.0</v>
      </c>
      <c r="E6986" s="17">
        <v>4646123.0</v>
      </c>
      <c r="F6986" s="17">
        <v>4646123.0</v>
      </c>
      <c r="G6986" s="17">
        <v>5993849.0</v>
      </c>
      <c r="H6986" s="17">
        <v>5993849.0</v>
      </c>
    </row>
    <row r="6987">
      <c r="A6987" s="7" t="s">
        <v>14773</v>
      </c>
      <c r="B6987" s="17" t="s">
        <v>14774</v>
      </c>
      <c r="C6987" s="17">
        <v>12.0</v>
      </c>
      <c r="D6987" s="17">
        <v>3015765.0</v>
      </c>
      <c r="E6987" s="17">
        <v>2341822.0</v>
      </c>
      <c r="F6987" s="17">
        <v>2781869.0</v>
      </c>
      <c r="G6987" s="17">
        <v>3374163.0</v>
      </c>
      <c r="H6987" s="17">
        <v>3895178.0</v>
      </c>
    </row>
    <row r="6988">
      <c r="A6988" s="7" t="s">
        <v>14775</v>
      </c>
      <c r="B6988" s="17" t="s">
        <v>14776</v>
      </c>
      <c r="C6988" s="17">
        <v>25.0</v>
      </c>
      <c r="D6988" s="17">
        <v>6193295.84</v>
      </c>
      <c r="E6988" s="17">
        <v>3969520.0</v>
      </c>
      <c r="F6988" s="17">
        <v>5665179.0</v>
      </c>
      <c r="G6988" s="17">
        <v>7051550.0</v>
      </c>
      <c r="H6988" s="17">
        <v>1.0761943E7</v>
      </c>
    </row>
    <row r="6989">
      <c r="A6989" s="7" t="s">
        <v>14777</v>
      </c>
      <c r="B6989" s="17" t="s">
        <v>14778</v>
      </c>
      <c r="C6989" s="17">
        <v>130.0</v>
      </c>
      <c r="D6989" s="17">
        <v>1.321504099E7</v>
      </c>
      <c r="E6989" s="17">
        <v>3490638.0</v>
      </c>
      <c r="F6989" s="17">
        <v>6480766.0</v>
      </c>
      <c r="G6989" s="17">
        <v>1.2241407E7</v>
      </c>
      <c r="H6989" s="17">
        <v>2.578527E7</v>
      </c>
    </row>
    <row r="6990">
      <c r="A6990" s="7" t="s">
        <v>14779</v>
      </c>
      <c r="B6990" s="17" t="s">
        <v>14780</v>
      </c>
      <c r="C6990" s="17">
        <v>1.0</v>
      </c>
      <c r="D6990" s="17">
        <v>3.7037129E7</v>
      </c>
      <c r="E6990" s="17">
        <v>3.7037129E7</v>
      </c>
      <c r="F6990" s="17">
        <v>3.7037129E7</v>
      </c>
      <c r="G6990" s="17">
        <v>3.7037129E7</v>
      </c>
      <c r="H6990" s="17">
        <v>3.7037129E7</v>
      </c>
    </row>
    <row r="6991">
      <c r="A6991" s="7" t="s">
        <v>14781</v>
      </c>
      <c r="B6991" s="17" t="s">
        <v>14782</v>
      </c>
      <c r="C6991" s="17">
        <v>2.0</v>
      </c>
      <c r="D6991" s="17">
        <v>6.1737765E7</v>
      </c>
      <c r="E6991" s="17">
        <v>1.3314169E7</v>
      </c>
      <c r="F6991" s="17">
        <v>1.3314169E7</v>
      </c>
      <c r="G6991" s="17">
        <v>1.10161361E8</v>
      </c>
      <c r="H6991" s="17">
        <v>1.10161361E8</v>
      </c>
    </row>
    <row r="6992">
      <c r="A6992" s="7" t="s">
        <v>14783</v>
      </c>
      <c r="B6992" s="17" t="s">
        <v>14784</v>
      </c>
      <c r="C6992" s="17">
        <v>27.0</v>
      </c>
      <c r="D6992" s="17">
        <v>2.24675E7</v>
      </c>
      <c r="E6992" s="17">
        <v>6585777.0</v>
      </c>
      <c r="F6992" s="17">
        <v>1.1261762E7</v>
      </c>
      <c r="G6992" s="17">
        <v>2.5058741E7</v>
      </c>
      <c r="H6992" s="17">
        <v>5.122566E7</v>
      </c>
    </row>
    <row r="6993">
      <c r="A6993" s="7" t="s">
        <v>14785</v>
      </c>
      <c r="B6993" s="17" t="s">
        <v>14786</v>
      </c>
      <c r="C6993" s="17">
        <v>13.0</v>
      </c>
      <c r="D6993" s="17">
        <v>2.475737877E7</v>
      </c>
      <c r="E6993" s="17">
        <v>1.1621587E7</v>
      </c>
      <c r="F6993" s="17">
        <v>1.2634614E7</v>
      </c>
      <c r="G6993" s="17">
        <v>1.8995783E7</v>
      </c>
      <c r="H6993" s="17">
        <v>3.52641E7</v>
      </c>
    </row>
    <row r="6994">
      <c r="A6994" s="7" t="s">
        <v>14787</v>
      </c>
      <c r="B6994" s="17" t="s">
        <v>14788</v>
      </c>
      <c r="C6994" s="17">
        <v>28.0</v>
      </c>
      <c r="D6994" s="17">
        <v>4.481135539E7</v>
      </c>
      <c r="E6994" s="17">
        <v>1.5495279E7</v>
      </c>
      <c r="F6994" s="17">
        <v>2.8761857E7</v>
      </c>
      <c r="G6994" s="17">
        <v>6.6661468E7</v>
      </c>
      <c r="H6994" s="17">
        <v>1.279391E8</v>
      </c>
    </row>
    <row r="6995">
      <c r="A6995" s="7" t="s">
        <v>14789</v>
      </c>
      <c r="B6995" s="17" t="s">
        <v>14790</v>
      </c>
      <c r="C6995" s="17">
        <v>125.0</v>
      </c>
      <c r="D6995" s="17">
        <v>4.577226713E7</v>
      </c>
      <c r="E6995" s="17">
        <v>9181980.0</v>
      </c>
      <c r="F6995" s="17">
        <v>2.0029779E7</v>
      </c>
      <c r="G6995" s="17">
        <v>5.9324376E7</v>
      </c>
      <c r="H6995" s="17">
        <v>1.10252302E8</v>
      </c>
    </row>
    <row r="6996">
      <c r="A6996" s="7" t="s">
        <v>14791</v>
      </c>
      <c r="B6996" s="17" t="s">
        <v>14792</v>
      </c>
      <c r="C6996" s="17">
        <v>852.0</v>
      </c>
      <c r="D6996" s="17">
        <v>2.659835963E7</v>
      </c>
      <c r="E6996" s="17">
        <v>6061500.0</v>
      </c>
      <c r="F6996" s="17">
        <v>1.1805089E7</v>
      </c>
      <c r="G6996" s="17">
        <v>2.5508819E7</v>
      </c>
      <c r="H6996" s="17">
        <v>5.7371822E7</v>
      </c>
    </row>
    <row r="6997">
      <c r="A6997" s="7" t="s">
        <v>14793</v>
      </c>
      <c r="B6997" s="17" t="s">
        <v>14794</v>
      </c>
      <c r="C6997" s="17">
        <v>2662.0</v>
      </c>
      <c r="D6997" s="17">
        <v>3.078108581E7</v>
      </c>
      <c r="E6997" s="17">
        <v>8937899.0</v>
      </c>
      <c r="F6997" s="17">
        <v>1.5942695E7</v>
      </c>
      <c r="G6997" s="17">
        <v>3.4016E7</v>
      </c>
      <c r="H6997" s="17">
        <v>6.541496E7</v>
      </c>
    </row>
    <row r="6998">
      <c r="A6998" s="7" t="s">
        <v>14795</v>
      </c>
      <c r="B6998" s="17" t="s">
        <v>14796</v>
      </c>
      <c r="C6998" s="17">
        <v>3.0</v>
      </c>
      <c r="D6998" s="17">
        <v>7.4879087E7</v>
      </c>
      <c r="E6998" s="17">
        <v>5.481883E7</v>
      </c>
      <c r="F6998" s="17">
        <v>6.0994879E7</v>
      </c>
      <c r="G6998" s="17">
        <v>1.08823552E8</v>
      </c>
      <c r="H6998" s="17">
        <v>1.08823552E8</v>
      </c>
    </row>
    <row r="6999">
      <c r="A6999" s="7" t="s">
        <v>14797</v>
      </c>
      <c r="B6999" s="17" t="s">
        <v>14798</v>
      </c>
      <c r="C6999" s="17">
        <v>24.0</v>
      </c>
      <c r="D6999" s="17">
        <v>1.957473417E7</v>
      </c>
      <c r="E6999" s="17">
        <v>6602500.0</v>
      </c>
      <c r="F6999" s="17">
        <v>1.2327326E7</v>
      </c>
      <c r="G6999" s="17">
        <v>2.3704092E7</v>
      </c>
      <c r="H6999" s="17">
        <v>4.7167302E7</v>
      </c>
    </row>
    <row r="7000">
      <c r="A7000" s="7" t="s">
        <v>14799</v>
      </c>
      <c r="B7000" s="17" t="s">
        <v>14800</v>
      </c>
      <c r="C7000" s="17">
        <v>24.0</v>
      </c>
      <c r="D7000" s="17">
        <v>3.613567242E7</v>
      </c>
      <c r="E7000" s="17">
        <v>1.9695534E7</v>
      </c>
      <c r="F7000" s="17">
        <v>2.54846E7</v>
      </c>
      <c r="G7000" s="17">
        <v>4.6753464E7</v>
      </c>
      <c r="H7000" s="17">
        <v>7.4991293E7</v>
      </c>
    </row>
    <row r="7001">
      <c r="A7001" s="7" t="s">
        <v>14801</v>
      </c>
      <c r="B7001" s="17" t="s">
        <v>14802</v>
      </c>
      <c r="C7001" s="17">
        <v>6.0</v>
      </c>
      <c r="D7001" s="17">
        <v>1.414782433E7</v>
      </c>
      <c r="E7001" s="17">
        <v>1.154221E7</v>
      </c>
      <c r="F7001" s="17">
        <v>1.16852E7</v>
      </c>
      <c r="G7001" s="17">
        <v>1.5750313E7</v>
      </c>
      <c r="H7001" s="17">
        <v>2.530737E7</v>
      </c>
    </row>
    <row r="7002">
      <c r="A7002" s="7" t="s">
        <v>14803</v>
      </c>
      <c r="B7002" s="17" t="s">
        <v>14804</v>
      </c>
      <c r="C7002" s="17">
        <v>23.0</v>
      </c>
      <c r="D7002" s="17">
        <v>2.377394717E7</v>
      </c>
      <c r="E7002" s="17">
        <v>6161020.0</v>
      </c>
      <c r="F7002" s="17">
        <v>8922771.0</v>
      </c>
      <c r="G7002" s="17">
        <v>3.9551149E7</v>
      </c>
      <c r="H7002" s="17">
        <v>5.185085E7</v>
      </c>
    </row>
    <row r="7003">
      <c r="A7003" s="7" t="s">
        <v>14805</v>
      </c>
      <c r="B7003" s="17" t="s">
        <v>14806</v>
      </c>
      <c r="C7003" s="17">
        <v>10.0</v>
      </c>
      <c r="D7003" s="17">
        <v>2.44726104E7</v>
      </c>
      <c r="E7003" s="17">
        <v>4285030.0</v>
      </c>
      <c r="F7003" s="17">
        <v>1.2360046E7</v>
      </c>
      <c r="G7003" s="17">
        <v>2.9945478E7</v>
      </c>
      <c r="H7003" s="17">
        <v>4.0022732E7</v>
      </c>
    </row>
    <row r="7004">
      <c r="A7004" s="7" t="s">
        <v>14807</v>
      </c>
      <c r="B7004" s="17" t="s">
        <v>14808</v>
      </c>
      <c r="C7004" s="17">
        <v>135.0</v>
      </c>
      <c r="D7004" s="17">
        <v>2.079307321E7</v>
      </c>
      <c r="E7004" s="17">
        <v>6840325.0</v>
      </c>
      <c r="F7004" s="17">
        <v>9614996.0</v>
      </c>
      <c r="G7004" s="17">
        <v>1.7684855E7</v>
      </c>
      <c r="H7004" s="17">
        <v>5.0648234E7</v>
      </c>
    </row>
    <row r="7005">
      <c r="A7005" s="7" t="s">
        <v>14809</v>
      </c>
      <c r="B7005" s="17" t="s">
        <v>14810</v>
      </c>
      <c r="C7005" s="17">
        <v>3175.0</v>
      </c>
      <c r="D7005" s="17">
        <v>1.868672536E7</v>
      </c>
      <c r="E7005" s="17">
        <v>6010268.0</v>
      </c>
      <c r="F7005" s="17">
        <v>9958200.0</v>
      </c>
      <c r="G7005" s="17">
        <v>1.9112967E7</v>
      </c>
      <c r="H7005" s="17">
        <v>3.9527373E7</v>
      </c>
    </row>
    <row r="7006">
      <c r="A7006" s="7" t="s">
        <v>14811</v>
      </c>
      <c r="B7006" s="17" t="s">
        <v>14812</v>
      </c>
      <c r="C7006" s="17">
        <v>1.0</v>
      </c>
      <c r="D7006" s="17">
        <v>3.573361E7</v>
      </c>
      <c r="E7006" s="17">
        <v>3.573361E7</v>
      </c>
      <c r="F7006" s="17">
        <v>3.573361E7</v>
      </c>
      <c r="G7006" s="17">
        <v>3.573361E7</v>
      </c>
      <c r="H7006" s="17">
        <v>3.573361E7</v>
      </c>
    </row>
    <row r="7007">
      <c r="A7007" s="7" t="s">
        <v>14813</v>
      </c>
      <c r="B7007" s="17" t="s">
        <v>14814</v>
      </c>
      <c r="C7007" s="17">
        <v>85.0</v>
      </c>
      <c r="D7007" s="17">
        <v>1.876205114E7</v>
      </c>
      <c r="E7007" s="17">
        <v>4169704.0</v>
      </c>
      <c r="F7007" s="17">
        <v>8222908.0</v>
      </c>
      <c r="G7007" s="17">
        <v>2.2903752E7</v>
      </c>
      <c r="H7007" s="17">
        <v>4.8220104E7</v>
      </c>
    </row>
    <row r="7008">
      <c r="A7008" s="7" t="s">
        <v>14815</v>
      </c>
      <c r="B7008" s="17" t="s">
        <v>14816</v>
      </c>
      <c r="C7008" s="17">
        <v>4.0</v>
      </c>
      <c r="D7008" s="17">
        <v>9582154.25</v>
      </c>
      <c r="E7008" s="17">
        <v>2936249.0</v>
      </c>
      <c r="F7008" s="17">
        <v>3346678.0</v>
      </c>
      <c r="G7008" s="17">
        <v>7378652.0</v>
      </c>
      <c r="H7008" s="17">
        <v>2.4667038E7</v>
      </c>
    </row>
    <row r="7009">
      <c r="A7009" s="7" t="s">
        <v>14817</v>
      </c>
      <c r="B7009" s="17" t="s">
        <v>14818</v>
      </c>
      <c r="C7009" s="17">
        <v>1456.0</v>
      </c>
      <c r="D7009" s="17">
        <v>2.27617392E7</v>
      </c>
      <c r="E7009" s="17">
        <v>6420138.0</v>
      </c>
      <c r="F7009" s="17">
        <v>1.1713074E7</v>
      </c>
      <c r="G7009" s="17">
        <v>2.386922E7</v>
      </c>
      <c r="H7009" s="17">
        <v>5.7007091E7</v>
      </c>
    </row>
    <row r="7010">
      <c r="A7010" s="7" t="s">
        <v>14819</v>
      </c>
      <c r="B7010" s="17" t="s">
        <v>14820</v>
      </c>
      <c r="C7010" s="17">
        <v>17.0</v>
      </c>
      <c r="D7010" s="17">
        <v>1.946061388E7</v>
      </c>
      <c r="E7010" s="17">
        <v>5592848.0</v>
      </c>
      <c r="F7010" s="17">
        <v>9780067.0</v>
      </c>
      <c r="G7010" s="17">
        <v>1.9118892E7</v>
      </c>
      <c r="H7010" s="17">
        <v>7.0166951E7</v>
      </c>
    </row>
    <row r="7011">
      <c r="A7011" s="7" t="s">
        <v>14821</v>
      </c>
      <c r="B7011" s="17" t="s">
        <v>14822</v>
      </c>
      <c r="C7011" s="17">
        <v>612.0</v>
      </c>
      <c r="D7011" s="17">
        <v>2.220186689E7</v>
      </c>
      <c r="E7011" s="17">
        <v>5165509.0</v>
      </c>
      <c r="F7011" s="17">
        <v>8219004.0</v>
      </c>
      <c r="G7011" s="17">
        <v>1.7351722E7</v>
      </c>
      <c r="H7011" s="17">
        <v>4.6853824E7</v>
      </c>
    </row>
    <row r="7012">
      <c r="A7012" s="7" t="s">
        <v>14823</v>
      </c>
      <c r="B7012" s="17" t="s">
        <v>14824</v>
      </c>
      <c r="C7012" s="17">
        <v>88.0</v>
      </c>
      <c r="D7012" s="17">
        <v>3.857038032E7</v>
      </c>
      <c r="E7012" s="17">
        <v>6258700.0</v>
      </c>
      <c r="F7012" s="17">
        <v>1.6058073E7</v>
      </c>
      <c r="G7012" s="17">
        <v>4.7311036E7</v>
      </c>
      <c r="H7012" s="17">
        <v>8.4933591E7</v>
      </c>
    </row>
    <row r="7013">
      <c r="A7013" s="7" t="s">
        <v>14825</v>
      </c>
      <c r="B7013" s="17" t="s">
        <v>14826</v>
      </c>
      <c r="C7013" s="17">
        <v>5065.0</v>
      </c>
      <c r="D7013" s="17">
        <v>2.329045489E7</v>
      </c>
      <c r="E7013" s="17">
        <v>5861084.0</v>
      </c>
      <c r="F7013" s="17">
        <v>9970885.0</v>
      </c>
      <c r="G7013" s="17">
        <v>2.002821E7</v>
      </c>
      <c r="H7013" s="17">
        <v>4.603231E7</v>
      </c>
    </row>
    <row r="7014">
      <c r="A7014" s="7" t="s">
        <v>14827</v>
      </c>
      <c r="B7014" s="17" t="s">
        <v>14828</v>
      </c>
      <c r="C7014" s="17">
        <v>910.0</v>
      </c>
      <c r="D7014" s="17">
        <v>3.628620768E7</v>
      </c>
      <c r="E7014" s="17">
        <v>9709867.0</v>
      </c>
      <c r="F7014" s="17">
        <v>1.9537459E7</v>
      </c>
      <c r="G7014" s="17">
        <v>4.1815347E7</v>
      </c>
      <c r="H7014" s="17">
        <v>8.266392E7</v>
      </c>
    </row>
    <row r="7015">
      <c r="A7015" s="7" t="s">
        <v>14829</v>
      </c>
      <c r="B7015" s="17" t="s">
        <v>14830</v>
      </c>
      <c r="C7015" s="17">
        <v>92.0</v>
      </c>
      <c r="D7015" s="17">
        <v>2.845310728E7</v>
      </c>
      <c r="E7015" s="17">
        <v>1.0236152E7</v>
      </c>
      <c r="F7015" s="17">
        <v>2.5536434E7</v>
      </c>
      <c r="G7015" s="17">
        <v>3.9180261E7</v>
      </c>
      <c r="H7015" s="17">
        <v>5.8166714E7</v>
      </c>
    </row>
    <row r="7016">
      <c r="A7016" s="7" t="s">
        <v>14831</v>
      </c>
      <c r="B7016" s="17" t="s">
        <v>14832</v>
      </c>
      <c r="C7016" s="17">
        <v>212.0</v>
      </c>
      <c r="D7016" s="17">
        <v>2.241634947E7</v>
      </c>
      <c r="E7016" s="17">
        <v>7438313.0</v>
      </c>
      <c r="F7016" s="17">
        <v>1.4117549E7</v>
      </c>
      <c r="G7016" s="17">
        <v>2.4673182E7</v>
      </c>
      <c r="H7016" s="17">
        <v>4.5152634E7</v>
      </c>
    </row>
    <row r="7017">
      <c r="A7017" s="7" t="s">
        <v>14833</v>
      </c>
      <c r="B7017" s="17" t="s">
        <v>14834</v>
      </c>
      <c r="C7017" s="17">
        <v>22.0</v>
      </c>
      <c r="D7017" s="17">
        <v>1.804006645E7</v>
      </c>
      <c r="E7017" s="17">
        <v>5501771.0</v>
      </c>
      <c r="F7017" s="17">
        <v>7977351.0</v>
      </c>
      <c r="G7017" s="17">
        <v>2.153573E7</v>
      </c>
      <c r="H7017" s="17">
        <v>4.5071396E7</v>
      </c>
    </row>
    <row r="7018">
      <c r="A7018" s="7" t="s">
        <v>14835</v>
      </c>
      <c r="B7018" s="17" t="s">
        <v>14836</v>
      </c>
      <c r="C7018" s="17">
        <v>1745.0</v>
      </c>
      <c r="D7018" s="17">
        <v>3.683180527E7</v>
      </c>
      <c r="E7018" s="17">
        <v>7199588.0</v>
      </c>
      <c r="F7018" s="17">
        <v>1.6456189E7</v>
      </c>
      <c r="G7018" s="17">
        <v>4.3420246E7</v>
      </c>
      <c r="H7018" s="17">
        <v>9.3714562E7</v>
      </c>
    </row>
    <row r="7019">
      <c r="A7019" s="7" t="s">
        <v>14837</v>
      </c>
      <c r="B7019" s="17" t="s">
        <v>14838</v>
      </c>
      <c r="C7019" s="17">
        <v>224.0</v>
      </c>
      <c r="D7019" s="17">
        <v>5.392968682E7</v>
      </c>
      <c r="E7019" s="17">
        <v>1.8871549E7</v>
      </c>
      <c r="F7019" s="17">
        <v>4.463119E7</v>
      </c>
      <c r="G7019" s="17">
        <v>7.7199625E7</v>
      </c>
      <c r="H7019" s="17">
        <v>1.18181676E8</v>
      </c>
    </row>
    <row r="7020">
      <c r="A7020" s="7" t="s">
        <v>14839</v>
      </c>
      <c r="B7020" s="17" t="s">
        <v>14840</v>
      </c>
      <c r="C7020" s="17">
        <v>364.0</v>
      </c>
      <c r="D7020" s="17">
        <v>5.108957179E7</v>
      </c>
      <c r="E7020" s="17">
        <v>1.6035179E7</v>
      </c>
      <c r="F7020" s="17">
        <v>3.2144414E7</v>
      </c>
      <c r="G7020" s="17">
        <v>6.0932028E7</v>
      </c>
      <c r="H7020" s="17">
        <v>1.07139941E8</v>
      </c>
    </row>
    <row r="7021">
      <c r="A7021" s="7" t="s">
        <v>14841</v>
      </c>
      <c r="B7021" s="17" t="s">
        <v>14842</v>
      </c>
      <c r="C7021" s="17">
        <v>325.0</v>
      </c>
      <c r="D7021" s="17">
        <v>2.672917163E7</v>
      </c>
      <c r="E7021" s="17">
        <v>6984737.0</v>
      </c>
      <c r="F7021" s="17">
        <v>1.2343497E7</v>
      </c>
      <c r="G7021" s="17">
        <v>2.7940993E7</v>
      </c>
      <c r="H7021" s="17">
        <v>6.0430616E7</v>
      </c>
    </row>
    <row r="7022">
      <c r="A7022" s="7" t="s">
        <v>14843</v>
      </c>
      <c r="B7022" s="17" t="s">
        <v>14844</v>
      </c>
      <c r="C7022" s="17">
        <v>218.0</v>
      </c>
      <c r="D7022" s="17">
        <v>1.812300559E7</v>
      </c>
      <c r="E7022" s="17">
        <v>5635755.0</v>
      </c>
      <c r="F7022" s="17">
        <v>9236062.0</v>
      </c>
      <c r="G7022" s="17">
        <v>1.7441771E7</v>
      </c>
      <c r="H7022" s="17">
        <v>3.9812948E7</v>
      </c>
    </row>
    <row r="7023">
      <c r="A7023" s="7" t="s">
        <v>14845</v>
      </c>
      <c r="B7023" s="17" t="s">
        <v>14846</v>
      </c>
      <c r="C7023" s="17">
        <v>57.0</v>
      </c>
      <c r="D7023" s="17">
        <v>1.094763382E7</v>
      </c>
      <c r="E7023" s="17">
        <v>2568817.0</v>
      </c>
      <c r="F7023" s="17">
        <v>5733108.0</v>
      </c>
      <c r="G7023" s="17">
        <v>1.419119E7</v>
      </c>
      <c r="H7023" s="17">
        <v>2.8929525E7</v>
      </c>
    </row>
    <row r="7024">
      <c r="A7024" s="7" t="s">
        <v>14847</v>
      </c>
      <c r="B7024" s="17" t="s">
        <v>14848</v>
      </c>
      <c r="C7024" s="17">
        <v>16.0</v>
      </c>
      <c r="D7024" s="17">
        <v>1.900256944E7</v>
      </c>
      <c r="E7024" s="17">
        <v>3530142.0</v>
      </c>
      <c r="F7024" s="17">
        <v>6449950.0</v>
      </c>
      <c r="G7024" s="17">
        <v>1.33435E7</v>
      </c>
      <c r="H7024" s="17">
        <v>3.2140782E7</v>
      </c>
    </row>
    <row r="7025">
      <c r="A7025" s="7" t="s">
        <v>14849</v>
      </c>
      <c r="B7025" s="17" t="s">
        <v>14850</v>
      </c>
      <c r="C7025" s="17">
        <v>17.0</v>
      </c>
      <c r="D7025" s="17">
        <v>2.735275641E7</v>
      </c>
      <c r="E7025" s="17">
        <v>4469150.0</v>
      </c>
      <c r="F7025" s="17">
        <v>1.12086E7</v>
      </c>
      <c r="G7025" s="17">
        <v>2.2389009E7</v>
      </c>
      <c r="H7025" s="17">
        <v>1.12747582E8</v>
      </c>
    </row>
    <row r="7026">
      <c r="A7026" s="7" t="s">
        <v>14851</v>
      </c>
      <c r="B7026" s="17" t="s">
        <v>14852</v>
      </c>
      <c r="C7026" s="17">
        <v>14.0</v>
      </c>
      <c r="D7026" s="17">
        <v>5.931704179E7</v>
      </c>
      <c r="E7026" s="17">
        <v>2.1162688E7</v>
      </c>
      <c r="F7026" s="17">
        <v>3.2770782E7</v>
      </c>
      <c r="G7026" s="17">
        <v>8.528534E7</v>
      </c>
      <c r="H7026" s="17">
        <v>1.53127239E8</v>
      </c>
    </row>
    <row r="7027">
      <c r="A7027" s="7" t="s">
        <v>14853</v>
      </c>
      <c r="B7027" s="17" t="s">
        <v>14854</v>
      </c>
      <c r="C7027" s="17">
        <v>3.0</v>
      </c>
      <c r="D7027" s="17">
        <v>6308160.333</v>
      </c>
      <c r="E7027" s="17">
        <v>4491900.0</v>
      </c>
      <c r="F7027" s="17">
        <v>7017814.0</v>
      </c>
      <c r="G7027" s="17">
        <v>7414767.0</v>
      </c>
      <c r="H7027" s="17">
        <v>7414767.0</v>
      </c>
    </row>
    <row r="7028">
      <c r="A7028" s="7" t="s">
        <v>14855</v>
      </c>
      <c r="B7028" s="17" t="s">
        <v>14856</v>
      </c>
      <c r="C7028" s="17">
        <v>4.0</v>
      </c>
      <c r="D7028" s="17">
        <v>4775115.5</v>
      </c>
      <c r="E7028" s="17">
        <v>4078000.0</v>
      </c>
      <c r="F7028" s="17">
        <v>4339278.0</v>
      </c>
      <c r="G7028" s="17">
        <v>4425550.0</v>
      </c>
      <c r="H7028" s="17">
        <v>6257634.0</v>
      </c>
    </row>
    <row r="7029">
      <c r="A7029" s="7" t="s">
        <v>14857</v>
      </c>
      <c r="B7029" s="17" t="s">
        <v>14858</v>
      </c>
      <c r="C7029" s="17">
        <v>6.0</v>
      </c>
      <c r="D7029" s="17">
        <v>7606087.333</v>
      </c>
      <c r="E7029" s="17">
        <v>3959326.0</v>
      </c>
      <c r="F7029" s="17">
        <v>5175399.0</v>
      </c>
      <c r="G7029" s="17">
        <v>1.0647987E7</v>
      </c>
      <c r="H7029" s="17">
        <v>1.4882376E7</v>
      </c>
    </row>
    <row r="7030">
      <c r="A7030" s="7" t="s">
        <v>14859</v>
      </c>
      <c r="B7030" s="17" t="s">
        <v>14860</v>
      </c>
      <c r="C7030" s="17">
        <v>91.0</v>
      </c>
      <c r="D7030" s="17">
        <v>7454494.22</v>
      </c>
      <c r="E7030" s="17">
        <v>3367000.0</v>
      </c>
      <c r="F7030" s="17">
        <v>4207000.0</v>
      </c>
      <c r="G7030" s="17">
        <v>4966000.0</v>
      </c>
      <c r="H7030" s="17">
        <v>7143801.0</v>
      </c>
    </row>
    <row r="7031">
      <c r="A7031" s="7" t="s">
        <v>14861</v>
      </c>
      <c r="B7031" s="17" t="s">
        <v>14862</v>
      </c>
      <c r="C7031" s="17">
        <v>17.0</v>
      </c>
      <c r="D7031" s="17">
        <v>3.108161276E7</v>
      </c>
      <c r="E7031" s="17">
        <v>4304116.0</v>
      </c>
      <c r="F7031" s="17">
        <v>5155446.0</v>
      </c>
      <c r="G7031" s="17">
        <v>7378745.0</v>
      </c>
      <c r="H7031" s="17">
        <v>6.6687974E7</v>
      </c>
    </row>
    <row r="7032">
      <c r="A7032" s="7" t="s">
        <v>14863</v>
      </c>
      <c r="B7032" s="17" t="s">
        <v>14864</v>
      </c>
      <c r="C7032" s="17">
        <v>4.0</v>
      </c>
      <c r="D7032" s="17">
        <v>1.927398425E7</v>
      </c>
      <c r="E7032" s="17">
        <v>8541200.0</v>
      </c>
      <c r="F7032" s="17">
        <v>1.764655E7</v>
      </c>
      <c r="G7032" s="17">
        <v>1.9764579E7</v>
      </c>
      <c r="H7032" s="17">
        <v>3.1143608E7</v>
      </c>
    </row>
    <row r="7033">
      <c r="A7033" s="7" t="s">
        <v>14865</v>
      </c>
      <c r="B7033" s="17" t="s">
        <v>14866</v>
      </c>
      <c r="C7033" s="17">
        <v>128.0</v>
      </c>
      <c r="D7033" s="17">
        <v>2.254393491E7</v>
      </c>
      <c r="E7033" s="17">
        <v>4205447.0</v>
      </c>
      <c r="F7033" s="17">
        <v>8447254.0</v>
      </c>
      <c r="G7033" s="17">
        <v>1.8976951E7</v>
      </c>
      <c r="H7033" s="17">
        <v>5.3222345E7</v>
      </c>
    </row>
    <row r="7034">
      <c r="A7034" s="7" t="s">
        <v>14867</v>
      </c>
      <c r="B7034" s="17" t="s">
        <v>14868</v>
      </c>
      <c r="C7034" s="17">
        <v>2.0</v>
      </c>
      <c r="D7034" s="17">
        <v>5.8689018E7</v>
      </c>
      <c r="E7034" s="17">
        <v>6396100.0</v>
      </c>
      <c r="F7034" s="17">
        <v>6396100.0</v>
      </c>
      <c r="G7034" s="17">
        <v>1.10981936E8</v>
      </c>
      <c r="H7034" s="17">
        <v>1.10981936E8</v>
      </c>
    </row>
    <row r="7035">
      <c r="A7035" s="7" t="s">
        <v>14869</v>
      </c>
      <c r="B7035" s="17" t="s">
        <v>14870</v>
      </c>
      <c r="C7035" s="17">
        <v>15.0</v>
      </c>
      <c r="D7035" s="17">
        <v>1.922110273E7</v>
      </c>
      <c r="E7035" s="17">
        <v>4823000.0</v>
      </c>
      <c r="F7035" s="17">
        <v>9233320.0</v>
      </c>
      <c r="G7035" s="17">
        <v>3.0358641E7</v>
      </c>
      <c r="H7035" s="17">
        <v>6.6299061E7</v>
      </c>
    </row>
    <row r="7036">
      <c r="A7036" s="7" t="s">
        <v>14871</v>
      </c>
      <c r="B7036" s="17" t="s">
        <v>14872</v>
      </c>
      <c r="C7036" s="17">
        <v>306.0</v>
      </c>
      <c r="D7036" s="17">
        <v>1.009414051E7</v>
      </c>
      <c r="E7036" s="17">
        <v>4332922.0</v>
      </c>
      <c r="F7036" s="17">
        <v>5311698.0</v>
      </c>
      <c r="G7036" s="17">
        <v>1.0051922E7</v>
      </c>
      <c r="H7036" s="17">
        <v>1.9461188E7</v>
      </c>
    </row>
    <row r="7037">
      <c r="A7037" s="7" t="s">
        <v>14873</v>
      </c>
      <c r="B7037" s="17" t="s">
        <v>14874</v>
      </c>
      <c r="C7037" s="17">
        <v>58.0</v>
      </c>
      <c r="D7037" s="17">
        <v>3.452919302E7</v>
      </c>
      <c r="E7037" s="17">
        <v>1.06527E7</v>
      </c>
      <c r="F7037" s="17">
        <v>2.0132752E7</v>
      </c>
      <c r="G7037" s="17">
        <v>3.4444375E7</v>
      </c>
      <c r="H7037" s="17">
        <v>8.1553757E7</v>
      </c>
    </row>
    <row r="7038">
      <c r="A7038" s="7" t="s">
        <v>14875</v>
      </c>
      <c r="B7038" s="17" t="s">
        <v>14876</v>
      </c>
      <c r="C7038" s="17">
        <v>1.0</v>
      </c>
      <c r="D7038" s="17">
        <v>2298358.0</v>
      </c>
      <c r="E7038" s="17">
        <v>2298358.0</v>
      </c>
      <c r="F7038" s="17">
        <v>2298358.0</v>
      </c>
      <c r="G7038" s="17">
        <v>2298358.0</v>
      </c>
      <c r="H7038" s="17">
        <v>2298358.0</v>
      </c>
    </row>
    <row r="7039">
      <c r="A7039" s="7" t="s">
        <v>14877</v>
      </c>
      <c r="B7039" s="17" t="s">
        <v>14878</v>
      </c>
      <c r="C7039" s="17">
        <v>4.0</v>
      </c>
      <c r="D7039" s="17">
        <v>3.976991E7</v>
      </c>
      <c r="E7039" s="17">
        <v>8737630.0</v>
      </c>
      <c r="F7039" s="17">
        <v>2.50013E7</v>
      </c>
      <c r="G7039" s="17">
        <v>5.8470727E7</v>
      </c>
      <c r="H7039" s="17">
        <v>6.6869983E7</v>
      </c>
    </row>
    <row r="7040">
      <c r="A7040" s="7" t="s">
        <v>14879</v>
      </c>
      <c r="B7040" s="17" t="s">
        <v>14880</v>
      </c>
      <c r="C7040" s="17">
        <v>7144.0</v>
      </c>
      <c r="D7040" s="17">
        <v>1.204982913E7</v>
      </c>
      <c r="E7040" s="17">
        <v>3764284.0</v>
      </c>
      <c r="F7040" s="17">
        <v>5966472.0</v>
      </c>
      <c r="G7040" s="17">
        <v>1.09182E7</v>
      </c>
      <c r="H7040" s="17">
        <v>2.2587631E7</v>
      </c>
    </row>
    <row r="7041">
      <c r="A7041" s="7" t="s">
        <v>14881</v>
      </c>
      <c r="B7041" s="17" t="s">
        <v>14882</v>
      </c>
      <c r="C7041" s="17">
        <v>213.0</v>
      </c>
      <c r="D7041" s="17">
        <v>1.736822982E7</v>
      </c>
      <c r="E7041" s="17">
        <v>7132505.0</v>
      </c>
      <c r="F7041" s="17">
        <v>1.0754761E7</v>
      </c>
      <c r="G7041" s="17">
        <v>1.8105222E7</v>
      </c>
      <c r="H7041" s="17">
        <v>3.3936659E7</v>
      </c>
    </row>
    <row r="7042">
      <c r="A7042" s="7" t="s">
        <v>14883</v>
      </c>
      <c r="B7042" s="17" t="s">
        <v>14884</v>
      </c>
      <c r="C7042" s="17">
        <v>128.0</v>
      </c>
      <c r="D7042" s="17">
        <v>1.114734327E7</v>
      </c>
      <c r="E7042" s="17">
        <v>3050700.0</v>
      </c>
      <c r="F7042" s="17">
        <v>1.1353465E7</v>
      </c>
      <c r="G7042" s="17">
        <v>1.6336039E7</v>
      </c>
      <c r="H7042" s="17">
        <v>1.9213254E7</v>
      </c>
    </row>
    <row r="7043">
      <c r="A7043" s="7" t="s">
        <v>14885</v>
      </c>
      <c r="B7043" s="17" t="s">
        <v>14886</v>
      </c>
      <c r="C7043" s="17">
        <v>4.0</v>
      </c>
      <c r="D7043" s="17">
        <v>5964854.5</v>
      </c>
      <c r="E7043" s="17">
        <v>3701465.0</v>
      </c>
      <c r="F7043" s="17">
        <v>6265003.0</v>
      </c>
      <c r="G7043" s="17">
        <v>6616400.0</v>
      </c>
      <c r="H7043" s="17">
        <v>7276550.0</v>
      </c>
    </row>
    <row r="7044">
      <c r="A7044" s="7" t="s">
        <v>14887</v>
      </c>
      <c r="B7044" s="17" t="s">
        <v>14888</v>
      </c>
      <c r="C7044" s="17">
        <v>129.0</v>
      </c>
      <c r="D7044" s="17">
        <v>1.642449991E7</v>
      </c>
      <c r="E7044" s="17">
        <v>5099848.0</v>
      </c>
      <c r="F7044" s="17">
        <v>7951779.0</v>
      </c>
      <c r="G7044" s="17">
        <v>1.7482525E7</v>
      </c>
      <c r="H7044" s="17">
        <v>4.1862137E7</v>
      </c>
    </row>
    <row r="7045">
      <c r="A7045" s="7" t="s">
        <v>14889</v>
      </c>
      <c r="B7045" s="17" t="s">
        <v>14890</v>
      </c>
      <c r="C7045" s="17">
        <v>58.0</v>
      </c>
      <c r="D7045" s="17">
        <v>1.294562545E7</v>
      </c>
      <c r="E7045" s="17">
        <v>5797190.0</v>
      </c>
      <c r="F7045" s="17">
        <v>8028702.0</v>
      </c>
      <c r="G7045" s="17">
        <v>1.0975107E7</v>
      </c>
      <c r="H7045" s="17">
        <v>3.1351472E7</v>
      </c>
    </row>
    <row r="7046">
      <c r="A7046" s="7" t="s">
        <v>14891</v>
      </c>
      <c r="B7046" s="17" t="s">
        <v>14892</v>
      </c>
      <c r="C7046" s="17">
        <v>123.0</v>
      </c>
      <c r="D7046" s="17">
        <v>1.230654739E7</v>
      </c>
      <c r="E7046" s="17">
        <v>3818040.0</v>
      </c>
      <c r="F7046" s="17">
        <v>7768580.0</v>
      </c>
      <c r="G7046" s="17">
        <v>1.3472673E7</v>
      </c>
      <c r="H7046" s="17">
        <v>2.4905638E7</v>
      </c>
    </row>
    <row r="7047">
      <c r="A7047" s="7" t="s">
        <v>14893</v>
      </c>
      <c r="B7047" s="17" t="s">
        <v>14894</v>
      </c>
      <c r="C7047" s="17">
        <v>37.0</v>
      </c>
      <c r="D7047" s="17">
        <v>1.209636997E7</v>
      </c>
      <c r="E7047" s="17">
        <v>3771267.0</v>
      </c>
      <c r="F7047" s="17">
        <v>9499875.0</v>
      </c>
      <c r="G7047" s="17">
        <v>1.2397537E7</v>
      </c>
      <c r="H7047" s="17">
        <v>2.2689058E7</v>
      </c>
    </row>
    <row r="7048">
      <c r="A7048" s="7" t="s">
        <v>14895</v>
      </c>
      <c r="B7048" s="17" t="s">
        <v>14896</v>
      </c>
      <c r="C7048" s="17">
        <v>7.0</v>
      </c>
      <c r="D7048" s="17">
        <v>1.686904514E7</v>
      </c>
      <c r="E7048" s="17">
        <v>3860974.0</v>
      </c>
      <c r="F7048" s="17">
        <v>5595501.0</v>
      </c>
      <c r="G7048" s="17">
        <v>1.3247208E7</v>
      </c>
      <c r="H7048" s="17">
        <v>8.0205639E7</v>
      </c>
    </row>
    <row r="7049">
      <c r="A7049" s="7" t="s">
        <v>14897</v>
      </c>
      <c r="B7049" s="17" t="s">
        <v>14898</v>
      </c>
      <c r="C7049" s="17">
        <v>1.0</v>
      </c>
      <c r="D7049" s="17">
        <v>9.1838511E7</v>
      </c>
      <c r="E7049" s="17">
        <v>9.1838511E7</v>
      </c>
      <c r="F7049" s="17">
        <v>9.1838511E7</v>
      </c>
      <c r="G7049" s="17">
        <v>9.1838511E7</v>
      </c>
      <c r="H7049" s="17">
        <v>9.1838511E7</v>
      </c>
    </row>
    <row r="7050">
      <c r="A7050" s="7" t="s">
        <v>14899</v>
      </c>
      <c r="B7050" s="17" t="s">
        <v>14900</v>
      </c>
      <c r="C7050" s="17">
        <v>325.0</v>
      </c>
      <c r="D7050" s="17">
        <v>1.231129637E7</v>
      </c>
      <c r="E7050" s="17">
        <v>4603070.0</v>
      </c>
      <c r="F7050" s="17">
        <v>6710236.0</v>
      </c>
      <c r="G7050" s="17">
        <v>1.1934878E7</v>
      </c>
      <c r="H7050" s="17">
        <v>2.1768391E7</v>
      </c>
    </row>
    <row r="7051">
      <c r="A7051" s="7" t="s">
        <v>14901</v>
      </c>
      <c r="B7051" s="17" t="s">
        <v>14902</v>
      </c>
      <c r="C7051" s="17">
        <v>31.0</v>
      </c>
      <c r="D7051" s="17">
        <v>1.26513941E7</v>
      </c>
      <c r="E7051" s="17">
        <v>4727582.0</v>
      </c>
      <c r="F7051" s="17">
        <v>6064489.0</v>
      </c>
      <c r="G7051" s="17">
        <v>1.0415745E7</v>
      </c>
      <c r="H7051" s="17">
        <v>2.4695162E7</v>
      </c>
    </row>
    <row r="7052">
      <c r="A7052" s="7" t="s">
        <v>14903</v>
      </c>
      <c r="B7052" s="17" t="s">
        <v>14904</v>
      </c>
      <c r="C7052" s="17">
        <v>3.0</v>
      </c>
      <c r="D7052" s="17">
        <v>3.537274867E7</v>
      </c>
      <c r="E7052" s="17">
        <v>2.4954966E7</v>
      </c>
      <c r="F7052" s="17">
        <v>3.801253E7</v>
      </c>
      <c r="G7052" s="17">
        <v>4.315075E7</v>
      </c>
      <c r="H7052" s="17">
        <v>4.315075E7</v>
      </c>
    </row>
    <row r="7053">
      <c r="A7053" s="7" t="s">
        <v>14905</v>
      </c>
      <c r="B7053" s="17" t="s">
        <v>14906</v>
      </c>
      <c r="C7053" s="17">
        <v>74.0</v>
      </c>
      <c r="D7053" s="17">
        <v>8881573.77</v>
      </c>
      <c r="E7053" s="17">
        <v>2589250.0</v>
      </c>
      <c r="F7053" s="17">
        <v>4375359.0</v>
      </c>
      <c r="G7053" s="17">
        <v>8181450.0</v>
      </c>
      <c r="H7053" s="17">
        <v>1.8566183E7</v>
      </c>
    </row>
    <row r="7054">
      <c r="A7054" s="7" t="s">
        <v>14907</v>
      </c>
      <c r="B7054" s="17" t="s">
        <v>14908</v>
      </c>
      <c r="C7054" s="17">
        <v>7.0</v>
      </c>
      <c r="D7054" s="17">
        <v>8576871.143</v>
      </c>
      <c r="E7054" s="17">
        <v>4243100.0</v>
      </c>
      <c r="F7054" s="17">
        <v>4883185.0</v>
      </c>
      <c r="G7054" s="17">
        <v>1.3984806E7</v>
      </c>
      <c r="H7054" s="17">
        <v>2.205845E7</v>
      </c>
    </row>
    <row r="7055">
      <c r="A7055" s="7" t="s">
        <v>14909</v>
      </c>
      <c r="B7055" s="17" t="s">
        <v>14910</v>
      </c>
      <c r="C7055" s="17">
        <v>1.0</v>
      </c>
      <c r="D7055" s="17">
        <v>344087.0</v>
      </c>
      <c r="E7055" s="17">
        <v>344087.0</v>
      </c>
      <c r="F7055" s="17">
        <v>344087.0</v>
      </c>
      <c r="G7055" s="17">
        <v>344087.0</v>
      </c>
      <c r="H7055" s="17">
        <v>344087.0</v>
      </c>
    </row>
    <row r="7056">
      <c r="A7056" s="7" t="s">
        <v>14911</v>
      </c>
      <c r="B7056" s="17" t="s">
        <v>14912</v>
      </c>
      <c r="C7056" s="17">
        <v>76.0</v>
      </c>
      <c r="D7056" s="17">
        <v>6957017.632</v>
      </c>
      <c r="E7056" s="17">
        <v>2839600.0</v>
      </c>
      <c r="F7056" s="17">
        <v>3984426.0</v>
      </c>
      <c r="G7056" s="17">
        <v>6729429.0</v>
      </c>
      <c r="H7056" s="17">
        <v>1.2426419E7</v>
      </c>
    </row>
    <row r="7057">
      <c r="A7057" s="7" t="s">
        <v>14913</v>
      </c>
      <c r="B7057" s="17" t="s">
        <v>14914</v>
      </c>
      <c r="C7057" s="17">
        <v>53.0</v>
      </c>
      <c r="D7057" s="17">
        <v>1.419426534E7</v>
      </c>
      <c r="E7057" s="17">
        <v>3362519.0</v>
      </c>
      <c r="F7057" s="17">
        <v>5451390.0</v>
      </c>
      <c r="G7057" s="17">
        <v>1.1800918E7</v>
      </c>
      <c r="H7057" s="17">
        <v>4.0863247E7</v>
      </c>
    </row>
    <row r="7058">
      <c r="A7058" s="7" t="s">
        <v>14915</v>
      </c>
      <c r="B7058" s="17" t="s">
        <v>14916</v>
      </c>
      <c r="C7058" s="17">
        <v>57.0</v>
      </c>
      <c r="D7058" s="17">
        <v>8470519.316</v>
      </c>
      <c r="E7058" s="17">
        <v>5692000.0</v>
      </c>
      <c r="F7058" s="17">
        <v>6975600.0</v>
      </c>
      <c r="G7058" s="17">
        <v>9277500.0</v>
      </c>
      <c r="H7058" s="17">
        <v>1.39792E7</v>
      </c>
    </row>
    <row r="7059">
      <c r="A7059" s="7" t="s">
        <v>14917</v>
      </c>
      <c r="B7059" s="17" t="s">
        <v>14918</v>
      </c>
      <c r="C7059" s="17">
        <v>82.0</v>
      </c>
      <c r="D7059" s="17">
        <v>1.342419241E7</v>
      </c>
      <c r="E7059" s="17">
        <v>3392500.0</v>
      </c>
      <c r="F7059" s="17">
        <v>5347658.0</v>
      </c>
      <c r="G7059" s="17">
        <v>1.3485334E7</v>
      </c>
      <c r="H7059" s="17">
        <v>2.9573389E7</v>
      </c>
    </row>
    <row r="7060">
      <c r="A7060" s="7" t="s">
        <v>14919</v>
      </c>
      <c r="B7060" s="17" t="s">
        <v>14920</v>
      </c>
      <c r="C7060" s="17">
        <v>367.0</v>
      </c>
      <c r="D7060" s="17">
        <v>1.105030575E7</v>
      </c>
      <c r="E7060" s="17">
        <v>2662525.0</v>
      </c>
      <c r="F7060" s="17">
        <v>4026150.0</v>
      </c>
      <c r="G7060" s="17">
        <v>7771500.0</v>
      </c>
      <c r="H7060" s="17">
        <v>1.9070459E7</v>
      </c>
    </row>
    <row r="7061">
      <c r="A7061" s="7" t="s">
        <v>14921</v>
      </c>
      <c r="B7061" s="17" t="s">
        <v>14922</v>
      </c>
      <c r="C7061" s="17">
        <v>1.0</v>
      </c>
      <c r="D7061" s="17">
        <v>2030200.0</v>
      </c>
      <c r="E7061" s="17">
        <v>2030200.0</v>
      </c>
      <c r="F7061" s="17">
        <v>2030200.0</v>
      </c>
      <c r="G7061" s="17">
        <v>2030200.0</v>
      </c>
      <c r="H7061" s="17">
        <v>2030200.0</v>
      </c>
    </row>
    <row r="7062">
      <c r="A7062" s="7" t="s">
        <v>14923</v>
      </c>
      <c r="B7062" s="17" t="s">
        <v>14924</v>
      </c>
      <c r="C7062" s="17">
        <v>216.0</v>
      </c>
      <c r="D7062" s="17">
        <v>8412498.907</v>
      </c>
      <c r="E7062" s="17">
        <v>3447935.0</v>
      </c>
      <c r="F7062" s="17">
        <v>5144806.0</v>
      </c>
      <c r="G7062" s="17">
        <v>7548810.0</v>
      </c>
      <c r="H7062" s="17">
        <v>1.7177227E7</v>
      </c>
    </row>
    <row r="7063">
      <c r="A7063" s="7" t="s">
        <v>14925</v>
      </c>
      <c r="B7063" s="17" t="s">
        <v>14926</v>
      </c>
      <c r="C7063" s="17">
        <v>163.0</v>
      </c>
      <c r="D7063" s="17">
        <v>6385461.785</v>
      </c>
      <c r="E7063" s="17">
        <v>3334578.0</v>
      </c>
      <c r="F7063" s="17">
        <v>6123315.0</v>
      </c>
      <c r="G7063" s="17">
        <v>8555909.0</v>
      </c>
      <c r="H7063" s="17">
        <v>1.1000792E7</v>
      </c>
    </row>
    <row r="7064">
      <c r="A7064" s="7" t="s">
        <v>14927</v>
      </c>
      <c r="B7064" s="17" t="s">
        <v>14928</v>
      </c>
      <c r="C7064" s="17">
        <v>107.0</v>
      </c>
      <c r="D7064" s="17">
        <v>1.287333887E7</v>
      </c>
      <c r="E7064" s="17">
        <v>3823350.0</v>
      </c>
      <c r="F7064" s="17">
        <v>6203815.0</v>
      </c>
      <c r="G7064" s="17">
        <v>1.1491333E7</v>
      </c>
      <c r="H7064" s="17">
        <v>2.9092015E7</v>
      </c>
    </row>
    <row r="7065">
      <c r="A7065" s="7" t="s">
        <v>14929</v>
      </c>
      <c r="B7065" s="17" t="s">
        <v>14930</v>
      </c>
      <c r="C7065" s="17">
        <v>252.0</v>
      </c>
      <c r="D7065" s="17">
        <v>1.923894305E7</v>
      </c>
      <c r="E7065" s="17">
        <v>4513100.0</v>
      </c>
      <c r="F7065" s="17">
        <v>8877095.0</v>
      </c>
      <c r="G7065" s="17">
        <v>1.8467474E7</v>
      </c>
      <c r="H7065" s="17">
        <v>3.492437E7</v>
      </c>
    </row>
    <row r="7066">
      <c r="A7066" s="7" t="s">
        <v>14931</v>
      </c>
      <c r="B7066" s="17" t="s">
        <v>14932</v>
      </c>
      <c r="C7066" s="17">
        <v>2.0</v>
      </c>
      <c r="D7066" s="17">
        <v>3292695.0</v>
      </c>
      <c r="E7066" s="17">
        <v>1758500.0</v>
      </c>
      <c r="F7066" s="17">
        <v>1758500.0</v>
      </c>
      <c r="G7066" s="17">
        <v>4826890.0</v>
      </c>
      <c r="H7066" s="17">
        <v>4826890.0</v>
      </c>
    </row>
    <row r="7067">
      <c r="A7067" s="7" t="s">
        <v>14933</v>
      </c>
      <c r="B7067" s="17" t="s">
        <v>14934</v>
      </c>
      <c r="C7067" s="17">
        <v>286.0</v>
      </c>
      <c r="D7067" s="17">
        <v>9526853.969</v>
      </c>
      <c r="E7067" s="17">
        <v>3970186.0</v>
      </c>
      <c r="F7067" s="17">
        <v>5711700.0</v>
      </c>
      <c r="G7067" s="17">
        <v>1.0133139E7</v>
      </c>
      <c r="H7067" s="17">
        <v>1.8197243E7</v>
      </c>
    </row>
    <row r="7068">
      <c r="A7068" s="7" t="s">
        <v>14935</v>
      </c>
      <c r="B7068" s="17" t="s">
        <v>14936</v>
      </c>
      <c r="C7068" s="17">
        <v>47.0</v>
      </c>
      <c r="D7068" s="17">
        <v>5893148.043</v>
      </c>
      <c r="E7068" s="17">
        <v>3354475.0</v>
      </c>
      <c r="F7068" s="17">
        <v>4248567.0</v>
      </c>
      <c r="G7068" s="17">
        <v>6964242.0</v>
      </c>
      <c r="H7068" s="17">
        <v>1.097487E7</v>
      </c>
    </row>
    <row r="7069">
      <c r="A7069" s="7" t="s">
        <v>14937</v>
      </c>
      <c r="B7069" s="17" t="s">
        <v>14938</v>
      </c>
      <c r="C7069" s="17">
        <v>1088.0</v>
      </c>
      <c r="D7069" s="17">
        <v>5628302.128</v>
      </c>
      <c r="E7069" s="17">
        <v>4007015.0</v>
      </c>
      <c r="F7069" s="17">
        <v>4535179.0</v>
      </c>
      <c r="G7069" s="17">
        <v>5720949.0</v>
      </c>
      <c r="H7069" s="17">
        <v>7817714.0</v>
      </c>
    </row>
    <row r="7070">
      <c r="A7070" s="7" t="s">
        <v>14939</v>
      </c>
      <c r="B7070" s="17" t="s">
        <v>14940</v>
      </c>
      <c r="C7070" s="17">
        <v>3690.0</v>
      </c>
      <c r="D7070" s="17">
        <v>6964042.685</v>
      </c>
      <c r="E7070" s="17">
        <v>3035852.0</v>
      </c>
      <c r="F7070" s="17">
        <v>5093147.0</v>
      </c>
      <c r="G7070" s="17">
        <v>7972699.0</v>
      </c>
      <c r="H7070" s="17">
        <v>1.2899832E7</v>
      </c>
    </row>
    <row r="7071">
      <c r="A7071" s="7" t="s">
        <v>14941</v>
      </c>
      <c r="B7071" s="17" t="s">
        <v>14942</v>
      </c>
      <c r="C7071" s="17">
        <v>494.0</v>
      </c>
      <c r="D7071" s="17">
        <v>2518388.783</v>
      </c>
      <c r="E7071" s="17">
        <v>1792042.0</v>
      </c>
      <c r="F7071" s="17">
        <v>2029433.0</v>
      </c>
      <c r="G7071" s="17">
        <v>2363875.0</v>
      </c>
      <c r="H7071" s="17">
        <v>4769313.0</v>
      </c>
    </row>
    <row r="7072">
      <c r="A7072" s="7" t="s">
        <v>14943</v>
      </c>
      <c r="B7072" s="17" t="s">
        <v>14944</v>
      </c>
      <c r="C7072" s="17">
        <v>1.0</v>
      </c>
      <c r="D7072" s="17">
        <v>6959968.0</v>
      </c>
      <c r="E7072" s="17">
        <v>6959968.0</v>
      </c>
      <c r="F7072" s="17">
        <v>6959968.0</v>
      </c>
      <c r="G7072" s="17">
        <v>6959968.0</v>
      </c>
      <c r="H7072" s="17">
        <v>6959968.0</v>
      </c>
    </row>
    <row r="7073">
      <c r="A7073" s="7" t="s">
        <v>14945</v>
      </c>
      <c r="B7073" s="17" t="s">
        <v>14946</v>
      </c>
      <c r="C7073" s="17">
        <v>52.0</v>
      </c>
      <c r="D7073" s="17">
        <v>6201995.808</v>
      </c>
      <c r="E7073" s="17">
        <v>4677805.0</v>
      </c>
      <c r="F7073" s="17">
        <v>5770175.0</v>
      </c>
      <c r="G7073" s="17">
        <v>6634100.0</v>
      </c>
      <c r="H7073" s="17">
        <v>9271726.0</v>
      </c>
    </row>
    <row r="7074">
      <c r="A7074" s="7" t="s">
        <v>14947</v>
      </c>
      <c r="B7074" s="17" t="s">
        <v>14948</v>
      </c>
      <c r="C7074" s="17">
        <v>118.0</v>
      </c>
      <c r="D7074" s="17">
        <v>1.325930658E7</v>
      </c>
      <c r="E7074" s="17">
        <v>5499150.0</v>
      </c>
      <c r="F7074" s="17">
        <v>7088600.0</v>
      </c>
      <c r="G7074" s="17">
        <v>1.2434952E7</v>
      </c>
      <c r="H7074" s="17">
        <v>2.5389545E7</v>
      </c>
    </row>
    <row r="7075">
      <c r="A7075" s="7" t="s">
        <v>14949</v>
      </c>
      <c r="B7075" s="17" t="s">
        <v>14950</v>
      </c>
      <c r="C7075" s="17">
        <v>242.0</v>
      </c>
      <c r="D7075" s="17">
        <v>9079876.393</v>
      </c>
      <c r="E7075" s="17">
        <v>5470800.0</v>
      </c>
      <c r="F7075" s="17">
        <v>6590200.0</v>
      </c>
      <c r="G7075" s="17">
        <v>9347700.0</v>
      </c>
      <c r="H7075" s="17">
        <v>1.4071939E7</v>
      </c>
    </row>
    <row r="7076">
      <c r="A7076" s="7" t="s">
        <v>14951</v>
      </c>
      <c r="B7076" s="17" t="s">
        <v>14952</v>
      </c>
      <c r="C7076" s="17">
        <v>700.0</v>
      </c>
      <c r="D7076" s="17">
        <v>1.209935943E7</v>
      </c>
      <c r="E7076" s="17">
        <v>4865100.0</v>
      </c>
      <c r="F7076" s="17">
        <v>7296136.0</v>
      </c>
      <c r="G7076" s="17">
        <v>1.276225E7</v>
      </c>
      <c r="H7076" s="17">
        <v>2.4419094E7</v>
      </c>
    </row>
    <row r="7077">
      <c r="A7077" s="7" t="s">
        <v>14953</v>
      </c>
      <c r="B7077" s="17" t="s">
        <v>14954</v>
      </c>
      <c r="C7077" s="17">
        <v>1128.0</v>
      </c>
      <c r="D7077" s="17">
        <v>1.110109764E7</v>
      </c>
      <c r="E7077" s="17">
        <v>4824374.0</v>
      </c>
      <c r="F7077" s="17">
        <v>7194341.0</v>
      </c>
      <c r="G7077" s="17">
        <v>1.1563836E7</v>
      </c>
      <c r="H7077" s="17">
        <v>2.1584997E7</v>
      </c>
    </row>
    <row r="7078">
      <c r="A7078" s="7" t="s">
        <v>14955</v>
      </c>
      <c r="B7078" s="17" t="s">
        <v>14956</v>
      </c>
      <c r="C7078" s="17">
        <v>317.0</v>
      </c>
      <c r="D7078" s="17">
        <v>1.432237771E7</v>
      </c>
      <c r="E7078" s="17">
        <v>4985375.0</v>
      </c>
      <c r="F7078" s="17">
        <v>7709064.0</v>
      </c>
      <c r="G7078" s="17">
        <v>1.3931175E7</v>
      </c>
      <c r="H7078" s="17">
        <v>2.785E7</v>
      </c>
    </row>
    <row r="7079">
      <c r="A7079" s="7" t="s">
        <v>14957</v>
      </c>
      <c r="B7079" s="17" t="s">
        <v>14958</v>
      </c>
      <c r="C7079" s="17">
        <v>4.0</v>
      </c>
      <c r="D7079" s="17">
        <v>7945936.25</v>
      </c>
      <c r="E7079" s="17">
        <v>4335488.0</v>
      </c>
      <c r="F7079" s="17">
        <v>5825350.0</v>
      </c>
      <c r="G7079" s="17">
        <v>8232013.0</v>
      </c>
      <c r="H7079" s="17">
        <v>1.3390894E7</v>
      </c>
    </row>
    <row r="7080">
      <c r="A7080" s="7" t="s">
        <v>14959</v>
      </c>
      <c r="B7080" s="17" t="s">
        <v>14960</v>
      </c>
      <c r="C7080" s="17">
        <v>278.0</v>
      </c>
      <c r="D7080" s="17">
        <v>1.343873531E7</v>
      </c>
      <c r="E7080" s="17">
        <v>4176817.0</v>
      </c>
      <c r="F7080" s="17">
        <v>6596300.0</v>
      </c>
      <c r="G7080" s="17">
        <v>1.3009E7</v>
      </c>
      <c r="H7080" s="17">
        <v>3.1277678E7</v>
      </c>
    </row>
    <row r="7081">
      <c r="A7081" s="7" t="s">
        <v>14961</v>
      </c>
      <c r="B7081" s="17" t="s">
        <v>14962</v>
      </c>
      <c r="C7081" s="17">
        <v>3478.0</v>
      </c>
      <c r="D7081" s="17">
        <v>1.19980526E7</v>
      </c>
      <c r="E7081" s="17">
        <v>4022801.0</v>
      </c>
      <c r="F7081" s="17">
        <v>6124200.0</v>
      </c>
      <c r="G7081" s="17">
        <v>1.1432002E7</v>
      </c>
      <c r="H7081" s="17">
        <v>2.3815348E7</v>
      </c>
    </row>
    <row r="7082">
      <c r="A7082" s="7" t="s">
        <v>14963</v>
      </c>
      <c r="B7082" s="17" t="s">
        <v>14964</v>
      </c>
      <c r="C7082" s="17">
        <v>1.0</v>
      </c>
      <c r="D7082" s="17">
        <v>3285620.0</v>
      </c>
      <c r="E7082" s="17">
        <v>3285620.0</v>
      </c>
      <c r="F7082" s="17">
        <v>3285620.0</v>
      </c>
      <c r="G7082" s="17">
        <v>3285620.0</v>
      </c>
      <c r="H7082" s="17">
        <v>3285620.0</v>
      </c>
    </row>
    <row r="7083">
      <c r="A7083" s="7" t="s">
        <v>14965</v>
      </c>
      <c r="B7083" s="17" t="s">
        <v>14966</v>
      </c>
      <c r="C7083" s="17">
        <v>15.0</v>
      </c>
      <c r="D7083" s="17">
        <v>5.0698267E7</v>
      </c>
      <c r="E7083" s="17">
        <v>6028277.0</v>
      </c>
      <c r="F7083" s="17">
        <v>1.098134E7</v>
      </c>
      <c r="G7083" s="17">
        <v>3.1290698E7</v>
      </c>
      <c r="H7083" s="17">
        <v>2.3109809E8</v>
      </c>
    </row>
    <row r="7084">
      <c r="A7084" s="7" t="s">
        <v>14967</v>
      </c>
      <c r="B7084" s="17" t="s">
        <v>14968</v>
      </c>
      <c r="C7084" s="17">
        <v>670.0</v>
      </c>
      <c r="D7084" s="17">
        <v>1.242413161E7</v>
      </c>
      <c r="E7084" s="17">
        <v>4758624.0</v>
      </c>
      <c r="F7084" s="17">
        <v>8230300.0</v>
      </c>
      <c r="G7084" s="17">
        <v>1.3511021E7</v>
      </c>
      <c r="H7084" s="17">
        <v>2.1808918E7</v>
      </c>
    </row>
    <row r="7085">
      <c r="A7085" s="7" t="s">
        <v>14969</v>
      </c>
      <c r="B7085" s="17" t="s">
        <v>14970</v>
      </c>
      <c r="C7085" s="17">
        <v>1.0</v>
      </c>
      <c r="D7085" s="17">
        <v>1.8740791E7</v>
      </c>
      <c r="E7085" s="17">
        <v>1.8740791E7</v>
      </c>
      <c r="F7085" s="17">
        <v>1.8740791E7</v>
      </c>
      <c r="G7085" s="17">
        <v>1.8740791E7</v>
      </c>
      <c r="H7085" s="17">
        <v>1.8740791E7</v>
      </c>
    </row>
    <row r="7086">
      <c r="A7086" s="7" t="s">
        <v>14971</v>
      </c>
      <c r="B7086" s="17" t="s">
        <v>14972</v>
      </c>
      <c r="C7086" s="17">
        <v>201.0</v>
      </c>
      <c r="D7086" s="17">
        <v>1.87413238E7</v>
      </c>
      <c r="E7086" s="17">
        <v>6343000.0</v>
      </c>
      <c r="F7086" s="17">
        <v>1.1952002E7</v>
      </c>
      <c r="G7086" s="17">
        <v>2.006103E7</v>
      </c>
      <c r="H7086" s="17">
        <v>3.4705134E7</v>
      </c>
    </row>
    <row r="7087">
      <c r="A7087" s="7" t="s">
        <v>14973</v>
      </c>
      <c r="B7087" s="17" t="s">
        <v>14974</v>
      </c>
      <c r="C7087" s="17">
        <v>2.0</v>
      </c>
      <c r="D7087" s="17">
        <v>7457867.5</v>
      </c>
      <c r="E7087" s="17">
        <v>3149384.0</v>
      </c>
      <c r="F7087" s="17">
        <v>3149384.0</v>
      </c>
      <c r="G7087" s="17">
        <v>1.1766351E7</v>
      </c>
      <c r="H7087" s="17">
        <v>1.1766351E7</v>
      </c>
    </row>
    <row r="7088">
      <c r="A7088" s="7" t="s">
        <v>14975</v>
      </c>
      <c r="B7088" s="17" t="s">
        <v>14976</v>
      </c>
      <c r="C7088" s="17">
        <v>5.0</v>
      </c>
      <c r="D7088" s="17">
        <v>2.27998736E7</v>
      </c>
      <c r="E7088" s="17">
        <v>6211949.0</v>
      </c>
      <c r="F7088" s="17">
        <v>9504202.0</v>
      </c>
      <c r="G7088" s="17">
        <v>2.751731E7</v>
      </c>
      <c r="H7088" s="17">
        <v>6.6409935E7</v>
      </c>
    </row>
    <row r="7089">
      <c r="A7089" s="7" t="s">
        <v>14977</v>
      </c>
      <c r="B7089" s="17" t="s">
        <v>14978</v>
      </c>
      <c r="C7089" s="17">
        <v>7.0</v>
      </c>
      <c r="D7089" s="17">
        <v>1.449037943E7</v>
      </c>
      <c r="E7089" s="17">
        <v>3259838.0</v>
      </c>
      <c r="F7089" s="17">
        <v>4057788.0</v>
      </c>
      <c r="G7089" s="17">
        <v>2.7301135E7</v>
      </c>
      <c r="H7089" s="17">
        <v>3.6453251E7</v>
      </c>
    </row>
    <row r="7090">
      <c r="A7090" s="7" t="s">
        <v>14979</v>
      </c>
      <c r="B7090" s="17" t="s">
        <v>14980</v>
      </c>
      <c r="C7090" s="17">
        <v>7.0</v>
      </c>
      <c r="D7090" s="17">
        <v>4.268261986E7</v>
      </c>
      <c r="E7090" s="17">
        <v>5198736.0</v>
      </c>
      <c r="F7090" s="17">
        <v>2.1919863E7</v>
      </c>
      <c r="G7090" s="17">
        <v>9.3340335E7</v>
      </c>
      <c r="H7090" s="17">
        <v>1.09262156E8</v>
      </c>
    </row>
    <row r="7091">
      <c r="A7091" s="7" t="s">
        <v>14981</v>
      </c>
      <c r="B7091" s="17" t="s">
        <v>14982</v>
      </c>
      <c r="C7091" s="17">
        <v>790.0</v>
      </c>
      <c r="D7091" s="17">
        <v>1.495136668E7</v>
      </c>
      <c r="E7091" s="17">
        <v>4962294.0</v>
      </c>
      <c r="F7091" s="17">
        <v>8429932.0</v>
      </c>
      <c r="G7091" s="17">
        <v>1.5805467E7</v>
      </c>
      <c r="H7091" s="17">
        <v>2.9762199E7</v>
      </c>
    </row>
    <row r="7092">
      <c r="A7092" s="7" t="s">
        <v>14983</v>
      </c>
      <c r="B7092" s="17" t="s">
        <v>14984</v>
      </c>
      <c r="C7092" s="17">
        <v>1.0</v>
      </c>
      <c r="D7092" s="17">
        <v>1.9885694E7</v>
      </c>
      <c r="E7092" s="17">
        <v>1.9885694E7</v>
      </c>
      <c r="F7092" s="17">
        <v>1.9885694E7</v>
      </c>
      <c r="G7092" s="17">
        <v>1.9885694E7</v>
      </c>
      <c r="H7092" s="17">
        <v>1.9885694E7</v>
      </c>
    </row>
    <row r="7093">
      <c r="A7093" s="7" t="s">
        <v>14985</v>
      </c>
      <c r="B7093" s="17" t="s">
        <v>14986</v>
      </c>
      <c r="C7093" s="17">
        <v>1.0</v>
      </c>
      <c r="D7093" s="17">
        <v>7068455.0</v>
      </c>
      <c r="E7093" s="17">
        <v>7068455.0</v>
      </c>
      <c r="F7093" s="17">
        <v>7068455.0</v>
      </c>
      <c r="G7093" s="17">
        <v>7068455.0</v>
      </c>
      <c r="H7093" s="17">
        <v>7068455.0</v>
      </c>
    </row>
    <row r="7094">
      <c r="A7094" s="7" t="s">
        <v>14987</v>
      </c>
      <c r="B7094" s="17" t="s">
        <v>14988</v>
      </c>
      <c r="C7094" s="17">
        <v>15.0</v>
      </c>
      <c r="D7094" s="17">
        <v>1.463914633E7</v>
      </c>
      <c r="E7094" s="17">
        <v>5435250.0</v>
      </c>
      <c r="F7094" s="17">
        <v>1.085993E7</v>
      </c>
      <c r="G7094" s="17">
        <v>1.6072978E7</v>
      </c>
      <c r="H7094" s="17">
        <v>2.8869224E7</v>
      </c>
    </row>
    <row r="7095">
      <c r="A7095" s="7" t="s">
        <v>14989</v>
      </c>
      <c r="B7095" s="17" t="s">
        <v>14990</v>
      </c>
      <c r="C7095" s="17">
        <v>349.0</v>
      </c>
      <c r="D7095" s="17">
        <v>6449696.544</v>
      </c>
      <c r="E7095" s="17">
        <v>3629000.0</v>
      </c>
      <c r="F7095" s="17">
        <v>4190000.0</v>
      </c>
      <c r="G7095" s="17">
        <v>6226000.0</v>
      </c>
      <c r="H7095" s="17">
        <v>1.1325557E7</v>
      </c>
    </row>
    <row r="7096">
      <c r="A7096" s="7" t="s">
        <v>14991</v>
      </c>
      <c r="B7096" s="17" t="s">
        <v>14992</v>
      </c>
      <c r="C7096" s="17">
        <v>26.0</v>
      </c>
      <c r="D7096" s="17">
        <v>7866543.192</v>
      </c>
      <c r="E7096" s="17">
        <v>2666100.0</v>
      </c>
      <c r="F7096" s="17">
        <v>3564790.0</v>
      </c>
      <c r="G7096" s="17">
        <v>7523525.0</v>
      </c>
      <c r="H7096" s="17">
        <v>1.3805288E7</v>
      </c>
    </row>
    <row r="7097">
      <c r="A7097" s="7" t="s">
        <v>14993</v>
      </c>
      <c r="B7097" s="17" t="s">
        <v>14994</v>
      </c>
      <c r="C7097" s="17">
        <v>757.0</v>
      </c>
      <c r="D7097" s="17">
        <v>1.234346679E7</v>
      </c>
      <c r="E7097" s="17">
        <v>2907107.0</v>
      </c>
      <c r="F7097" s="17">
        <v>4975460.0</v>
      </c>
      <c r="G7097" s="17">
        <v>1.01286E7</v>
      </c>
      <c r="H7097" s="17">
        <v>2.714922E7</v>
      </c>
    </row>
    <row r="7098">
      <c r="A7098" s="7" t="s">
        <v>14995</v>
      </c>
      <c r="B7098" s="17" t="s">
        <v>14996</v>
      </c>
      <c r="C7098" s="17">
        <v>1604.0</v>
      </c>
      <c r="D7098" s="17">
        <v>3.123572441E7</v>
      </c>
      <c r="E7098" s="17">
        <v>5443168.0</v>
      </c>
      <c r="F7098" s="17">
        <v>1.098465E7</v>
      </c>
      <c r="G7098" s="17">
        <v>2.6544246E7</v>
      </c>
      <c r="H7098" s="17">
        <v>8.3562926E7</v>
      </c>
    </row>
    <row r="7099">
      <c r="A7099" s="7" t="s">
        <v>14997</v>
      </c>
      <c r="B7099" s="17" t="s">
        <v>14998</v>
      </c>
      <c r="C7099" s="17">
        <v>832.0</v>
      </c>
      <c r="D7099" s="17">
        <v>2.021346184E7</v>
      </c>
      <c r="E7099" s="17">
        <v>4732720.0</v>
      </c>
      <c r="F7099" s="17">
        <v>8217484.0</v>
      </c>
      <c r="G7099" s="17">
        <v>1.6582625E7</v>
      </c>
      <c r="H7099" s="17">
        <v>4.7434978E7</v>
      </c>
    </row>
    <row r="7100">
      <c r="A7100" s="7" t="s">
        <v>14999</v>
      </c>
      <c r="B7100" s="17" t="s">
        <v>15000</v>
      </c>
      <c r="C7100" s="17">
        <v>1668.0</v>
      </c>
      <c r="D7100" s="17">
        <v>1.300926517E7</v>
      </c>
      <c r="E7100" s="17">
        <v>3001709.0</v>
      </c>
      <c r="F7100" s="17">
        <v>5204461.0</v>
      </c>
      <c r="G7100" s="17">
        <v>1.0792135E7</v>
      </c>
      <c r="H7100" s="17">
        <v>2.5840167E7</v>
      </c>
    </row>
    <row r="7101">
      <c r="A7101" s="7" t="s">
        <v>15001</v>
      </c>
      <c r="B7101" s="17" t="s">
        <v>15002</v>
      </c>
      <c r="C7101" s="17">
        <v>634.0</v>
      </c>
      <c r="D7101" s="17">
        <v>1.447074627E7</v>
      </c>
      <c r="E7101" s="17">
        <v>3464962.0</v>
      </c>
      <c r="F7101" s="17">
        <v>6077200.0</v>
      </c>
      <c r="G7101" s="17">
        <v>1.4012447E7</v>
      </c>
      <c r="H7101" s="17">
        <v>3.2702456E7</v>
      </c>
    </row>
    <row r="7102">
      <c r="A7102" s="7" t="s">
        <v>15003</v>
      </c>
      <c r="B7102" s="17" t="s">
        <v>15004</v>
      </c>
      <c r="C7102" s="17">
        <v>154.0</v>
      </c>
      <c r="D7102" s="17">
        <v>9936413.721</v>
      </c>
      <c r="E7102" s="17">
        <v>3181284.0</v>
      </c>
      <c r="F7102" s="17">
        <v>4728918.0</v>
      </c>
      <c r="G7102" s="17">
        <v>7456823.0</v>
      </c>
      <c r="H7102" s="17">
        <v>1.7370262E7</v>
      </c>
    </row>
    <row r="7103">
      <c r="A7103" s="7" t="s">
        <v>15005</v>
      </c>
      <c r="B7103" s="17" t="s">
        <v>15006</v>
      </c>
      <c r="C7103" s="17">
        <v>2122.0</v>
      </c>
      <c r="D7103" s="17">
        <v>1.350058269E7</v>
      </c>
      <c r="E7103" s="17">
        <v>3362915.0</v>
      </c>
      <c r="F7103" s="17">
        <v>5818991.0</v>
      </c>
      <c r="G7103" s="17">
        <v>1.1737829E7</v>
      </c>
      <c r="H7103" s="17">
        <v>2.874469E7</v>
      </c>
    </row>
    <row r="7104">
      <c r="A7104" s="7" t="s">
        <v>15007</v>
      </c>
      <c r="B7104" s="17" t="s">
        <v>15008</v>
      </c>
      <c r="C7104" s="17">
        <v>130.0</v>
      </c>
      <c r="D7104" s="17">
        <v>9681860.6</v>
      </c>
      <c r="E7104" s="17">
        <v>2675310.0</v>
      </c>
      <c r="F7104" s="17">
        <v>5216260.0</v>
      </c>
      <c r="G7104" s="17">
        <v>8983836.0</v>
      </c>
      <c r="H7104" s="17">
        <v>2.2472235E7</v>
      </c>
    </row>
    <row r="7105">
      <c r="A7105" s="7" t="s">
        <v>15009</v>
      </c>
      <c r="B7105" s="17" t="s">
        <v>15010</v>
      </c>
      <c r="C7105" s="17">
        <v>3705.0</v>
      </c>
      <c r="D7105" s="17">
        <v>1.492973058E7</v>
      </c>
      <c r="E7105" s="17">
        <v>2921054.0</v>
      </c>
      <c r="F7105" s="17">
        <v>5018448.0</v>
      </c>
      <c r="G7105" s="17">
        <v>1.0514049E7</v>
      </c>
      <c r="H7105" s="17">
        <v>2.550298E7</v>
      </c>
    </row>
    <row r="7106">
      <c r="A7106" s="7" t="s">
        <v>15011</v>
      </c>
      <c r="B7106" s="17" t="s">
        <v>15012</v>
      </c>
      <c r="C7106" s="17">
        <v>21894.0</v>
      </c>
      <c r="D7106" s="17">
        <v>8482008.05</v>
      </c>
      <c r="E7106" s="17">
        <v>2612501.0</v>
      </c>
      <c r="F7106" s="17">
        <v>4181527.0</v>
      </c>
      <c r="G7106" s="17">
        <v>7386536.0</v>
      </c>
      <c r="H7106" s="17">
        <v>1.491203E7</v>
      </c>
    </row>
    <row r="7107">
      <c r="A7107" s="7" t="s">
        <v>15013</v>
      </c>
      <c r="B7107" s="17" t="s">
        <v>15014</v>
      </c>
      <c r="C7107" s="17">
        <v>8.0</v>
      </c>
      <c r="D7107" s="17">
        <v>1.218984288E7</v>
      </c>
      <c r="E7107" s="17">
        <v>2121018.0</v>
      </c>
      <c r="F7107" s="17">
        <v>5059012.0</v>
      </c>
      <c r="G7107" s="17">
        <v>1.517847E7</v>
      </c>
      <c r="H7107" s="17">
        <v>4.230675E7</v>
      </c>
    </row>
    <row r="7108">
      <c r="A7108" s="7" t="s">
        <v>15015</v>
      </c>
      <c r="B7108" s="17" t="s">
        <v>15016</v>
      </c>
      <c r="C7108" s="17">
        <v>436.0</v>
      </c>
      <c r="D7108" s="17">
        <v>1.263505066E7</v>
      </c>
      <c r="E7108" s="17">
        <v>3428151.0</v>
      </c>
      <c r="F7108" s="17">
        <v>5803801.0</v>
      </c>
      <c r="G7108" s="17">
        <v>1.2650252E7</v>
      </c>
      <c r="H7108" s="17">
        <v>2.8481423E7</v>
      </c>
    </row>
    <row r="7109">
      <c r="A7109" s="7" t="s">
        <v>15017</v>
      </c>
      <c r="B7109" s="17" t="s">
        <v>15018</v>
      </c>
      <c r="C7109" s="17">
        <v>36.0</v>
      </c>
      <c r="D7109" s="17">
        <v>8958698.833</v>
      </c>
      <c r="E7109" s="17">
        <v>3253739.0</v>
      </c>
      <c r="F7109" s="17">
        <v>4184947.0</v>
      </c>
      <c r="G7109" s="17">
        <v>9508546.0</v>
      </c>
      <c r="H7109" s="17">
        <v>1.765233E7</v>
      </c>
    </row>
    <row r="7110">
      <c r="A7110" s="7" t="s">
        <v>15019</v>
      </c>
      <c r="B7110" s="17" t="s">
        <v>15020</v>
      </c>
      <c r="C7110" s="17">
        <v>94.0</v>
      </c>
      <c r="D7110" s="17">
        <v>1.511909196E7</v>
      </c>
      <c r="E7110" s="17">
        <v>3972600.0</v>
      </c>
      <c r="F7110" s="17">
        <v>6646166.0</v>
      </c>
      <c r="G7110" s="17">
        <v>1.4120974E7</v>
      </c>
      <c r="H7110" s="17">
        <v>2.8590985E7</v>
      </c>
    </row>
    <row r="7111">
      <c r="A7111" s="7" t="s">
        <v>15021</v>
      </c>
      <c r="B7111" s="17" t="s">
        <v>15022</v>
      </c>
      <c r="C7111" s="17">
        <v>932.0</v>
      </c>
      <c r="D7111" s="17">
        <v>2.083144369E7</v>
      </c>
      <c r="E7111" s="17">
        <v>3933422.0</v>
      </c>
      <c r="F7111" s="17">
        <v>7548258.0</v>
      </c>
      <c r="G7111" s="17">
        <v>1.8171086E7</v>
      </c>
      <c r="H7111" s="17">
        <v>4.64086E7</v>
      </c>
    </row>
    <row r="7112">
      <c r="A7112" s="7" t="s">
        <v>15023</v>
      </c>
      <c r="B7112" s="17" t="s">
        <v>15024</v>
      </c>
      <c r="C7112" s="17">
        <v>12469.0</v>
      </c>
      <c r="D7112" s="17">
        <v>1.497593322E7</v>
      </c>
      <c r="E7112" s="17">
        <v>3255684.0</v>
      </c>
      <c r="F7112" s="17">
        <v>6002723.0</v>
      </c>
      <c r="G7112" s="17">
        <v>1.25625E7</v>
      </c>
      <c r="H7112" s="17">
        <v>3.0874923E7</v>
      </c>
    </row>
    <row r="7113">
      <c r="A7113" s="7" t="s">
        <v>15025</v>
      </c>
      <c r="B7113" s="17" t="s">
        <v>15026</v>
      </c>
      <c r="C7113" s="17">
        <v>4.0</v>
      </c>
      <c r="D7113" s="17">
        <v>4417574.0</v>
      </c>
      <c r="E7113" s="17">
        <v>2921701.0</v>
      </c>
      <c r="F7113" s="17">
        <v>2986595.0</v>
      </c>
      <c r="G7113" s="17">
        <v>3817000.0</v>
      </c>
      <c r="H7113" s="17">
        <v>7945000.0</v>
      </c>
    </row>
    <row r="7114">
      <c r="A7114" s="7" t="s">
        <v>15027</v>
      </c>
      <c r="B7114" s="17" t="s">
        <v>15028</v>
      </c>
      <c r="C7114" s="17">
        <v>965.0</v>
      </c>
      <c r="D7114" s="17">
        <v>4501034.917</v>
      </c>
      <c r="E7114" s="17">
        <v>2337400.0</v>
      </c>
      <c r="F7114" s="17">
        <v>3230607.0</v>
      </c>
      <c r="G7114" s="17">
        <v>4917050.0</v>
      </c>
      <c r="H7114" s="17">
        <v>7440124.0</v>
      </c>
    </row>
    <row r="7115">
      <c r="A7115" s="7" t="s">
        <v>15029</v>
      </c>
      <c r="B7115" s="17" t="s">
        <v>15030</v>
      </c>
      <c r="C7115" s="17">
        <v>677.0</v>
      </c>
      <c r="D7115" s="17">
        <v>4071991.109</v>
      </c>
      <c r="E7115" s="17">
        <v>2216203.0</v>
      </c>
      <c r="F7115" s="17">
        <v>2953300.0</v>
      </c>
      <c r="G7115" s="17">
        <v>4481857.0</v>
      </c>
      <c r="H7115" s="17">
        <v>6554217.0</v>
      </c>
    </row>
    <row r="7116">
      <c r="A7116" s="7" t="s">
        <v>15031</v>
      </c>
      <c r="B7116" s="17" t="s">
        <v>15032</v>
      </c>
      <c r="C7116" s="17">
        <v>1249.0</v>
      </c>
      <c r="D7116" s="17">
        <v>3850060.097</v>
      </c>
      <c r="E7116" s="17">
        <v>2268325.0</v>
      </c>
      <c r="F7116" s="17">
        <v>3040038.0</v>
      </c>
      <c r="G7116" s="17">
        <v>4547997.0</v>
      </c>
      <c r="H7116" s="17">
        <v>6630509.0</v>
      </c>
    </row>
    <row r="7117">
      <c r="A7117" s="7" t="s">
        <v>15033</v>
      </c>
      <c r="B7117" s="17" t="s">
        <v>15034</v>
      </c>
      <c r="C7117" s="17">
        <v>323.0</v>
      </c>
      <c r="D7117" s="17">
        <v>3866627.158</v>
      </c>
      <c r="E7117" s="17">
        <v>2118623.0</v>
      </c>
      <c r="F7117" s="17">
        <v>2593756.0</v>
      </c>
      <c r="G7117" s="17">
        <v>3829282.0</v>
      </c>
      <c r="H7117" s="17">
        <v>7062207.0</v>
      </c>
    </row>
    <row r="7118">
      <c r="A7118" s="7" t="s">
        <v>15035</v>
      </c>
      <c r="B7118" s="17" t="s">
        <v>15036</v>
      </c>
      <c r="C7118" s="17">
        <v>690.0</v>
      </c>
      <c r="D7118" s="17">
        <v>5181262.188</v>
      </c>
      <c r="E7118" s="17">
        <v>2445889.0</v>
      </c>
      <c r="F7118" s="17">
        <v>3625000.0</v>
      </c>
      <c r="G7118" s="17">
        <v>5542110.0</v>
      </c>
      <c r="H7118" s="17">
        <v>8141242.0</v>
      </c>
    </row>
    <row r="7119">
      <c r="A7119" s="7" t="s">
        <v>15037</v>
      </c>
      <c r="B7119" s="17" t="s">
        <v>15038</v>
      </c>
      <c r="C7119" s="17">
        <v>3803.0</v>
      </c>
      <c r="D7119" s="17">
        <v>4282942.188</v>
      </c>
      <c r="E7119" s="17">
        <v>2204598.0</v>
      </c>
      <c r="F7119" s="17">
        <v>3116400.0</v>
      </c>
      <c r="G7119" s="17">
        <v>4727300.0</v>
      </c>
      <c r="H7119" s="17">
        <v>7231071.0</v>
      </c>
    </row>
    <row r="7120">
      <c r="A7120" s="7" t="s">
        <v>15039</v>
      </c>
      <c r="B7120" s="17" t="s">
        <v>15040</v>
      </c>
      <c r="C7120" s="17">
        <v>20.0</v>
      </c>
      <c r="D7120" s="17">
        <v>7932827.8</v>
      </c>
      <c r="E7120" s="17">
        <v>2869826.0</v>
      </c>
      <c r="F7120" s="17">
        <v>3983715.0</v>
      </c>
      <c r="G7120" s="17">
        <v>6461044.0</v>
      </c>
      <c r="H7120" s="17">
        <v>1.8951152E7</v>
      </c>
    </row>
    <row r="7121">
      <c r="A7121" s="7" t="s">
        <v>15041</v>
      </c>
      <c r="B7121" s="17" t="s">
        <v>15042</v>
      </c>
      <c r="C7121" s="17">
        <v>7534.0</v>
      </c>
      <c r="D7121" s="17">
        <v>4217365.179</v>
      </c>
      <c r="E7121" s="17">
        <v>2282087.0</v>
      </c>
      <c r="F7121" s="17">
        <v>3176161.0</v>
      </c>
      <c r="G7121" s="17">
        <v>4674000.0</v>
      </c>
      <c r="H7121" s="17">
        <v>7338655.0</v>
      </c>
    </row>
    <row r="7122">
      <c r="A7122" s="7" t="s">
        <v>15043</v>
      </c>
      <c r="B7122" s="17" t="s">
        <v>15044</v>
      </c>
      <c r="C7122" s="17">
        <v>13275.0</v>
      </c>
      <c r="D7122" s="17">
        <v>5131360.686</v>
      </c>
      <c r="E7122" s="17">
        <v>2442217.0</v>
      </c>
      <c r="F7122" s="17">
        <v>3582015.0</v>
      </c>
      <c r="G7122" s="17">
        <v>5532619.0</v>
      </c>
      <c r="H7122" s="17">
        <v>8875826.0</v>
      </c>
    </row>
    <row r="7123">
      <c r="A7123" s="7" t="s">
        <v>15045</v>
      </c>
      <c r="B7123" s="17" t="s">
        <v>15046</v>
      </c>
      <c r="C7123" s="17">
        <v>32124.0</v>
      </c>
      <c r="D7123" s="17">
        <v>3983206.768</v>
      </c>
      <c r="E7123" s="17">
        <v>2225953.0</v>
      </c>
      <c r="F7123" s="17">
        <v>3108756.0</v>
      </c>
      <c r="G7123" s="17">
        <v>4509332.0</v>
      </c>
      <c r="H7123" s="17">
        <v>6507535.0</v>
      </c>
    </row>
    <row r="7124">
      <c r="A7124" s="7" t="s">
        <v>15047</v>
      </c>
      <c r="B7124" s="17" t="s">
        <v>15048</v>
      </c>
      <c r="C7124" s="17">
        <v>824.0</v>
      </c>
      <c r="D7124" s="17">
        <v>5401248.846</v>
      </c>
      <c r="E7124" s="17">
        <v>2525333.0</v>
      </c>
      <c r="F7124" s="17">
        <v>3635392.0</v>
      </c>
      <c r="G7124" s="17">
        <v>5112163.0</v>
      </c>
      <c r="H7124" s="17">
        <v>8424152.0</v>
      </c>
    </row>
    <row r="7125">
      <c r="A7125" s="7" t="s">
        <v>15049</v>
      </c>
      <c r="B7125" s="17" t="s">
        <v>15050</v>
      </c>
      <c r="C7125" s="17">
        <v>41.0</v>
      </c>
      <c r="D7125" s="17">
        <v>6204876.659</v>
      </c>
      <c r="E7125" s="17">
        <v>3146385.0</v>
      </c>
      <c r="F7125" s="17">
        <v>4611241.0</v>
      </c>
      <c r="G7125" s="17">
        <v>6950200.0</v>
      </c>
      <c r="H7125" s="17">
        <v>1.1368602E7</v>
      </c>
    </row>
    <row r="7126">
      <c r="A7126" s="7" t="s">
        <v>15051</v>
      </c>
      <c r="B7126" s="17" t="s">
        <v>15052</v>
      </c>
      <c r="C7126" s="17">
        <v>13969.0</v>
      </c>
      <c r="D7126" s="17">
        <v>4789698.83</v>
      </c>
      <c r="E7126" s="17">
        <v>2279962.0</v>
      </c>
      <c r="F7126" s="17">
        <v>3261981.0</v>
      </c>
      <c r="G7126" s="17">
        <v>4973092.0</v>
      </c>
      <c r="H7126" s="17">
        <v>7948621.0</v>
      </c>
    </row>
    <row r="7127">
      <c r="A7127" s="7" t="s">
        <v>15053</v>
      </c>
      <c r="B7127" s="17" t="s">
        <v>15054</v>
      </c>
      <c r="C7127" s="17">
        <v>1.0</v>
      </c>
      <c r="D7127" s="17">
        <v>3635679.0</v>
      </c>
      <c r="E7127" s="17">
        <v>3635679.0</v>
      </c>
      <c r="F7127" s="17">
        <v>3635679.0</v>
      </c>
      <c r="G7127" s="17">
        <v>3635679.0</v>
      </c>
      <c r="H7127" s="17">
        <v>3635679.0</v>
      </c>
    </row>
    <row r="7128">
      <c r="A7128" s="7" t="s">
        <v>15055</v>
      </c>
      <c r="B7128" s="17" t="s">
        <v>15056</v>
      </c>
      <c r="C7128" s="17">
        <v>1928.0</v>
      </c>
      <c r="D7128" s="17">
        <v>5017596.583</v>
      </c>
      <c r="E7128" s="17">
        <v>2346905.0</v>
      </c>
      <c r="F7128" s="17">
        <v>3309600.0</v>
      </c>
      <c r="G7128" s="17">
        <v>5304657.0</v>
      </c>
      <c r="H7128" s="17">
        <v>9545740.0</v>
      </c>
    </row>
    <row r="7129">
      <c r="A7129" s="7" t="s">
        <v>15057</v>
      </c>
      <c r="B7129" s="17" t="s">
        <v>15058</v>
      </c>
      <c r="C7129" s="17">
        <v>19.0</v>
      </c>
      <c r="D7129" s="17">
        <v>7490643.158</v>
      </c>
      <c r="E7129" s="17">
        <v>3135000.0</v>
      </c>
      <c r="F7129" s="17">
        <v>3384616.0</v>
      </c>
      <c r="G7129" s="17">
        <v>5337233.0</v>
      </c>
      <c r="H7129" s="17">
        <v>2.0497001E7</v>
      </c>
    </row>
    <row r="7130">
      <c r="A7130" s="7" t="s">
        <v>15059</v>
      </c>
      <c r="B7130" s="17" t="s">
        <v>15060</v>
      </c>
      <c r="C7130" s="17">
        <v>1.0</v>
      </c>
      <c r="D7130" s="17">
        <v>7050993.0</v>
      </c>
      <c r="E7130" s="17">
        <v>7050993.0</v>
      </c>
      <c r="F7130" s="17">
        <v>7050993.0</v>
      </c>
      <c r="G7130" s="17">
        <v>7050993.0</v>
      </c>
      <c r="H7130" s="17">
        <v>7050993.0</v>
      </c>
    </row>
    <row r="7131">
      <c r="A7131" s="7" t="s">
        <v>15061</v>
      </c>
      <c r="B7131" s="17" t="s">
        <v>15062</v>
      </c>
      <c r="C7131" s="17">
        <v>25.0</v>
      </c>
      <c r="D7131" s="17">
        <v>7508507.96</v>
      </c>
      <c r="E7131" s="17">
        <v>3423435.0</v>
      </c>
      <c r="F7131" s="17">
        <v>6503500.0</v>
      </c>
      <c r="G7131" s="17">
        <v>1.0155461E7</v>
      </c>
      <c r="H7131" s="17">
        <v>1.4096892E7</v>
      </c>
    </row>
    <row r="7132">
      <c r="A7132" s="7" t="s">
        <v>15063</v>
      </c>
      <c r="B7132" s="17" t="s">
        <v>15064</v>
      </c>
      <c r="C7132" s="17">
        <v>23.0</v>
      </c>
      <c r="D7132" s="17">
        <v>6650936.478</v>
      </c>
      <c r="E7132" s="17">
        <v>3465230.0</v>
      </c>
      <c r="F7132" s="17">
        <v>5830225.0</v>
      </c>
      <c r="G7132" s="17">
        <v>8571941.0</v>
      </c>
      <c r="H7132" s="17">
        <v>1.1282634E7</v>
      </c>
    </row>
    <row r="7133">
      <c r="A7133" s="7" t="s">
        <v>15065</v>
      </c>
      <c r="B7133" s="17" t="s">
        <v>15066</v>
      </c>
      <c r="C7133" s="17">
        <v>240.0</v>
      </c>
      <c r="D7133" s="17">
        <v>8211507.608</v>
      </c>
      <c r="E7133" s="17">
        <v>3728857.0</v>
      </c>
      <c r="F7133" s="17">
        <v>5329100.0</v>
      </c>
      <c r="G7133" s="17">
        <v>7603011.0</v>
      </c>
      <c r="H7133" s="17">
        <v>1.3839428E7</v>
      </c>
    </row>
    <row r="7134">
      <c r="A7134" s="7" t="s">
        <v>15067</v>
      </c>
      <c r="B7134" s="17" t="s">
        <v>15068</v>
      </c>
      <c r="C7134" s="17">
        <v>7621.0</v>
      </c>
      <c r="D7134" s="17">
        <v>6149395.104</v>
      </c>
      <c r="E7134" s="17">
        <v>3128150.0</v>
      </c>
      <c r="F7134" s="17">
        <v>4398646.0</v>
      </c>
      <c r="G7134" s="17">
        <v>6571400.0</v>
      </c>
      <c r="H7134" s="17">
        <v>1.0142568E7</v>
      </c>
    </row>
    <row r="7135">
      <c r="A7135" s="7" t="s">
        <v>15069</v>
      </c>
      <c r="B7135" s="17" t="s">
        <v>15070</v>
      </c>
      <c r="C7135" s="17">
        <v>2.0</v>
      </c>
      <c r="D7135" s="17">
        <v>1.7744004E7</v>
      </c>
      <c r="E7135" s="17">
        <v>1.6893269E7</v>
      </c>
      <c r="F7135" s="17">
        <v>1.6893269E7</v>
      </c>
      <c r="G7135" s="17">
        <v>1.8594739E7</v>
      </c>
      <c r="H7135" s="17">
        <v>1.8594739E7</v>
      </c>
    </row>
    <row r="7136">
      <c r="A7136" s="7" t="s">
        <v>15071</v>
      </c>
      <c r="B7136" s="17" t="s">
        <v>15072</v>
      </c>
      <c r="C7136" s="17">
        <v>18.0</v>
      </c>
      <c r="D7136" s="17">
        <v>1.996282211E7</v>
      </c>
      <c r="E7136" s="17">
        <v>1.0271662E7</v>
      </c>
      <c r="F7136" s="17">
        <v>1.28865E7</v>
      </c>
      <c r="G7136" s="17">
        <v>2.6363102E7</v>
      </c>
      <c r="H7136" s="17">
        <v>3.7383589E7</v>
      </c>
    </row>
    <row r="7137">
      <c r="A7137" s="7" t="s">
        <v>15073</v>
      </c>
      <c r="B7137" s="17" t="s">
        <v>15074</v>
      </c>
      <c r="C7137" s="17">
        <v>3.0</v>
      </c>
      <c r="D7137" s="17">
        <v>1.904872467E7</v>
      </c>
      <c r="E7137" s="17">
        <v>1.0132325E7</v>
      </c>
      <c r="F7137" s="17">
        <v>1.2739205E7</v>
      </c>
      <c r="G7137" s="17">
        <v>3.4274644E7</v>
      </c>
      <c r="H7137" s="17">
        <v>3.4274644E7</v>
      </c>
    </row>
    <row r="7138">
      <c r="A7138" s="7" t="s">
        <v>15075</v>
      </c>
      <c r="B7138" s="17" t="s">
        <v>15076</v>
      </c>
      <c r="C7138" s="17">
        <v>8.0</v>
      </c>
      <c r="D7138" s="17">
        <v>8120032.5</v>
      </c>
      <c r="E7138" s="17">
        <v>4634365.0</v>
      </c>
      <c r="F7138" s="17">
        <v>5929604.0</v>
      </c>
      <c r="G7138" s="17">
        <v>7135109.0</v>
      </c>
      <c r="H7138" s="17">
        <v>2.46332E7</v>
      </c>
    </row>
    <row r="7139">
      <c r="A7139" s="7" t="s">
        <v>15077</v>
      </c>
      <c r="B7139" s="17" t="s">
        <v>15078</v>
      </c>
      <c r="C7139" s="17">
        <v>76.0</v>
      </c>
      <c r="D7139" s="17">
        <v>1.625818828E7</v>
      </c>
      <c r="E7139" s="17">
        <v>5048622.0</v>
      </c>
      <c r="F7139" s="17">
        <v>8601939.0</v>
      </c>
      <c r="G7139" s="17">
        <v>1.9624482E7</v>
      </c>
      <c r="H7139" s="17">
        <v>2.9110627E7</v>
      </c>
    </row>
    <row r="7140">
      <c r="A7140" s="7" t="s">
        <v>15079</v>
      </c>
      <c r="B7140" s="17" t="s">
        <v>15080</v>
      </c>
      <c r="C7140" s="17">
        <v>38.0</v>
      </c>
      <c r="D7140" s="17">
        <v>2.018127471E7</v>
      </c>
      <c r="E7140" s="17">
        <v>5193600.0</v>
      </c>
      <c r="F7140" s="17">
        <v>8572402.0</v>
      </c>
      <c r="G7140" s="17">
        <v>1.7322229E7</v>
      </c>
      <c r="H7140" s="17">
        <v>4.0961769E7</v>
      </c>
    </row>
    <row r="7141">
      <c r="A7141" s="7" t="s">
        <v>15081</v>
      </c>
      <c r="B7141" s="17" t="s">
        <v>15082</v>
      </c>
      <c r="C7141" s="17">
        <v>18.0</v>
      </c>
      <c r="D7141" s="17">
        <v>2.079167806E7</v>
      </c>
      <c r="E7141" s="17">
        <v>8556659.0</v>
      </c>
      <c r="F7141" s="17">
        <v>1.0669632E7</v>
      </c>
      <c r="G7141" s="17">
        <v>1.8818723E7</v>
      </c>
      <c r="H7141" s="17">
        <v>3.2149888E7</v>
      </c>
    </row>
    <row r="7142">
      <c r="A7142" s="7" t="s">
        <v>15083</v>
      </c>
      <c r="B7142" s="17" t="s">
        <v>15084</v>
      </c>
      <c r="C7142" s="17">
        <v>2.0</v>
      </c>
      <c r="D7142" s="17">
        <v>1.00422555E7</v>
      </c>
      <c r="E7142" s="17">
        <v>9416863.0</v>
      </c>
      <c r="F7142" s="17">
        <v>9416863.0</v>
      </c>
      <c r="G7142" s="17">
        <v>1.0667648E7</v>
      </c>
      <c r="H7142" s="17">
        <v>1.0667648E7</v>
      </c>
    </row>
    <row r="7143">
      <c r="A7143" s="7" t="s">
        <v>15085</v>
      </c>
      <c r="B7143" s="17" t="s">
        <v>15086</v>
      </c>
      <c r="C7143" s="17">
        <v>468.0</v>
      </c>
      <c r="D7143" s="17">
        <v>1.411547143E7</v>
      </c>
      <c r="E7143" s="17">
        <v>6743593.0</v>
      </c>
      <c r="F7143" s="17">
        <v>9279430.0</v>
      </c>
      <c r="G7143" s="17">
        <v>1.4202918E7</v>
      </c>
      <c r="H7143" s="17">
        <v>2.5282112E7</v>
      </c>
    </row>
    <row r="7144">
      <c r="A7144" s="7" t="s">
        <v>15087</v>
      </c>
      <c r="B7144" s="17" t="s">
        <v>15088</v>
      </c>
      <c r="C7144" s="17">
        <v>55.0</v>
      </c>
      <c r="D7144" s="17">
        <v>1.064146873E7</v>
      </c>
      <c r="E7144" s="17">
        <v>3806708.0</v>
      </c>
      <c r="F7144" s="17">
        <v>6746462.0</v>
      </c>
      <c r="G7144" s="17">
        <v>1.0371341E7</v>
      </c>
      <c r="H7144" s="17">
        <v>1.7987999E7</v>
      </c>
    </row>
    <row r="7145">
      <c r="A7145" s="7" t="s">
        <v>15089</v>
      </c>
      <c r="B7145" s="17" t="s">
        <v>15090</v>
      </c>
      <c r="C7145" s="17">
        <v>3.0</v>
      </c>
      <c r="D7145" s="17">
        <v>7888017.0</v>
      </c>
      <c r="E7145" s="17">
        <v>6174334.0</v>
      </c>
      <c r="F7145" s="17">
        <v>8127600.0</v>
      </c>
      <c r="G7145" s="17">
        <v>9362117.0</v>
      </c>
      <c r="H7145" s="17">
        <v>9362117.0</v>
      </c>
    </row>
    <row r="7146">
      <c r="A7146" s="7" t="s">
        <v>15091</v>
      </c>
      <c r="B7146" s="17" t="s">
        <v>15092</v>
      </c>
      <c r="C7146" s="17">
        <v>4633.0</v>
      </c>
      <c r="D7146" s="17">
        <v>6296234.409</v>
      </c>
      <c r="E7146" s="17">
        <v>2854000.0</v>
      </c>
      <c r="F7146" s="17">
        <v>4153073.0</v>
      </c>
      <c r="G7146" s="17">
        <v>6464000.0</v>
      </c>
      <c r="H7146" s="17">
        <v>1.1315501E7</v>
      </c>
    </row>
    <row r="7147">
      <c r="A7147" s="7" t="s">
        <v>15093</v>
      </c>
      <c r="B7147" s="17" t="s">
        <v>15094</v>
      </c>
      <c r="C7147" s="17">
        <v>28.0</v>
      </c>
      <c r="D7147" s="17">
        <v>9605835.714</v>
      </c>
      <c r="E7147" s="17">
        <v>3067415.0</v>
      </c>
      <c r="F7147" s="17">
        <v>5222731.0</v>
      </c>
      <c r="G7147" s="17">
        <v>1.07785E7</v>
      </c>
      <c r="H7147" s="17">
        <v>2.3922062E7</v>
      </c>
    </row>
    <row r="7148">
      <c r="A7148" s="7" t="s">
        <v>15095</v>
      </c>
      <c r="B7148" s="17" t="s">
        <v>15096</v>
      </c>
      <c r="C7148" s="17">
        <v>12.0</v>
      </c>
      <c r="D7148" s="17">
        <v>3.799341992E7</v>
      </c>
      <c r="E7148" s="17">
        <v>4999577.0</v>
      </c>
      <c r="F7148" s="17">
        <v>1.2369502E7</v>
      </c>
      <c r="G7148" s="17">
        <v>2.65924E7</v>
      </c>
      <c r="H7148" s="17">
        <v>6.6755457E7</v>
      </c>
    </row>
    <row r="7149">
      <c r="A7149" s="7" t="s">
        <v>15097</v>
      </c>
      <c r="B7149" s="17" t="s">
        <v>15098</v>
      </c>
      <c r="C7149" s="17">
        <v>3011.0</v>
      </c>
      <c r="D7149" s="17">
        <v>1.12054045E7</v>
      </c>
      <c r="E7149" s="17">
        <v>6141667.0</v>
      </c>
      <c r="F7149" s="17">
        <v>8831500.0</v>
      </c>
      <c r="G7149" s="17">
        <v>1.2991691E7</v>
      </c>
      <c r="H7149" s="17">
        <v>1.9477945E7</v>
      </c>
    </row>
    <row r="7150">
      <c r="A7150" s="7" t="s">
        <v>15099</v>
      </c>
      <c r="B7150" s="17" t="s">
        <v>15100</v>
      </c>
      <c r="C7150" s="17">
        <v>25.0</v>
      </c>
      <c r="D7150" s="17">
        <v>9825029.28</v>
      </c>
      <c r="E7150" s="17">
        <v>6586497.0</v>
      </c>
      <c r="F7150" s="17">
        <v>8653584.0</v>
      </c>
      <c r="G7150" s="17">
        <v>1.1812798E7</v>
      </c>
      <c r="H7150" s="17">
        <v>1.6408256E7</v>
      </c>
    </row>
    <row r="7151">
      <c r="A7151" s="7" t="s">
        <v>15101</v>
      </c>
      <c r="B7151" s="17" t="s">
        <v>15102</v>
      </c>
      <c r="C7151" s="17">
        <v>787.0</v>
      </c>
      <c r="D7151" s="17">
        <v>1.141306023E7</v>
      </c>
      <c r="E7151" s="17">
        <v>5771064.0</v>
      </c>
      <c r="F7151" s="17">
        <v>8495134.0</v>
      </c>
      <c r="G7151" s="17">
        <v>1.235151E7</v>
      </c>
      <c r="H7151" s="17">
        <v>2.1266461E7</v>
      </c>
    </row>
    <row r="7152">
      <c r="A7152" s="7" t="s">
        <v>15103</v>
      </c>
      <c r="B7152" s="17" t="s">
        <v>15104</v>
      </c>
      <c r="C7152" s="17">
        <v>8.0</v>
      </c>
      <c r="D7152" s="17">
        <v>4255629.125</v>
      </c>
      <c r="E7152" s="17">
        <v>2852952.0</v>
      </c>
      <c r="F7152" s="17">
        <v>3208512.0</v>
      </c>
      <c r="G7152" s="17">
        <v>5402226.0</v>
      </c>
      <c r="H7152" s="17">
        <v>7164000.0</v>
      </c>
    </row>
    <row r="7153">
      <c r="A7153" s="7" t="s">
        <v>15105</v>
      </c>
      <c r="B7153" s="17" t="s">
        <v>15106</v>
      </c>
      <c r="C7153" s="17">
        <v>159.0</v>
      </c>
      <c r="D7153" s="17">
        <v>5968628.113</v>
      </c>
      <c r="E7153" s="17">
        <v>3101000.0</v>
      </c>
      <c r="F7153" s="17">
        <v>4886000.0</v>
      </c>
      <c r="G7153" s="17">
        <v>6847000.0</v>
      </c>
      <c r="H7153" s="17">
        <v>1.0367563E7</v>
      </c>
    </row>
    <row r="7154">
      <c r="A7154" s="7" t="s">
        <v>15107</v>
      </c>
      <c r="B7154" s="17" t="s">
        <v>15108</v>
      </c>
      <c r="C7154" s="17">
        <v>1060.0</v>
      </c>
      <c r="D7154" s="17">
        <v>6174335.805</v>
      </c>
      <c r="E7154" s="17">
        <v>3155000.0</v>
      </c>
      <c r="F7154" s="17">
        <v>4272000.0</v>
      </c>
      <c r="G7154" s="17">
        <v>6170752.0</v>
      </c>
      <c r="H7154" s="17">
        <v>1.0588234E7</v>
      </c>
    </row>
    <row r="7155">
      <c r="A7155" s="7" t="s">
        <v>15111</v>
      </c>
      <c r="B7155" s="17" t="s">
        <v>15113</v>
      </c>
      <c r="C7155" s="17">
        <v>2064.0</v>
      </c>
      <c r="D7155" s="17">
        <v>1.658313109E7</v>
      </c>
      <c r="E7155" s="17">
        <v>2614961.0</v>
      </c>
      <c r="F7155" s="17">
        <v>4175512.0</v>
      </c>
      <c r="G7155" s="17">
        <v>9743949.0</v>
      </c>
      <c r="H7155" s="17">
        <v>5.1914851E7</v>
      </c>
    </row>
    <row r="7156">
      <c r="A7156" s="7" t="s">
        <v>15115</v>
      </c>
      <c r="B7156" s="17" t="s">
        <v>15116</v>
      </c>
      <c r="C7156" s="17">
        <v>154.0</v>
      </c>
      <c r="D7156" s="17">
        <v>9765609.221</v>
      </c>
      <c r="E7156" s="17">
        <v>2843919.0</v>
      </c>
      <c r="F7156" s="17">
        <v>5941388.0</v>
      </c>
      <c r="G7156" s="17">
        <v>1.39278E7</v>
      </c>
      <c r="H7156" s="17">
        <v>2.2658575E7</v>
      </c>
    </row>
    <row r="7157">
      <c r="A7157" s="7" t="s">
        <v>15119</v>
      </c>
      <c r="B7157" s="17" t="s">
        <v>15120</v>
      </c>
      <c r="C7157" s="17">
        <v>16.0</v>
      </c>
      <c r="D7157" s="17">
        <v>2.602778119E7</v>
      </c>
      <c r="E7157" s="17">
        <v>3168758.0</v>
      </c>
      <c r="F7157" s="17">
        <v>6064800.0</v>
      </c>
      <c r="G7157" s="17">
        <v>1.0704673E7</v>
      </c>
      <c r="H7157" s="17">
        <v>7.48969E7</v>
      </c>
    </row>
    <row r="7158">
      <c r="A7158" s="7" t="s">
        <v>15121</v>
      </c>
      <c r="B7158" s="17" t="s">
        <v>15122</v>
      </c>
      <c r="C7158" s="17">
        <v>51.0</v>
      </c>
      <c r="D7158" s="17">
        <v>1.481298031E7</v>
      </c>
      <c r="E7158" s="17">
        <v>3083066.0</v>
      </c>
      <c r="F7158" s="17">
        <v>5249112.0</v>
      </c>
      <c r="G7158" s="17">
        <v>1.6154981E7</v>
      </c>
      <c r="H7158" s="17">
        <v>4.1378589E7</v>
      </c>
    </row>
    <row r="7159">
      <c r="A7159" s="7" t="s">
        <v>15125</v>
      </c>
      <c r="B7159" s="17" t="s">
        <v>15126</v>
      </c>
      <c r="C7159" s="17">
        <v>2398.0</v>
      </c>
      <c r="D7159" s="17">
        <v>8482510.359</v>
      </c>
      <c r="E7159" s="17">
        <v>2918539.0</v>
      </c>
      <c r="F7159" s="17">
        <v>4530129.0</v>
      </c>
      <c r="G7159" s="17">
        <v>7659054.0</v>
      </c>
      <c r="H7159" s="17">
        <v>1.4998E7</v>
      </c>
    </row>
    <row r="7160">
      <c r="A7160" s="7" t="s">
        <v>15127</v>
      </c>
      <c r="B7160" s="17" t="s">
        <v>15128</v>
      </c>
      <c r="C7160" s="17">
        <v>87.0</v>
      </c>
      <c r="D7160" s="17">
        <v>4.99871757E7</v>
      </c>
      <c r="E7160" s="17">
        <v>2.35591E7</v>
      </c>
      <c r="F7160" s="17">
        <v>4.7610117E7</v>
      </c>
      <c r="G7160" s="17">
        <v>6.1185201E7</v>
      </c>
      <c r="H7160" s="17">
        <v>1.08965366E8</v>
      </c>
    </row>
    <row r="7161">
      <c r="A7161" s="7" t="s">
        <v>15129</v>
      </c>
      <c r="B7161" s="17" t="s">
        <v>15130</v>
      </c>
      <c r="C7161" s="17">
        <v>439.0</v>
      </c>
      <c r="D7161" s="17">
        <v>4.075566762E7</v>
      </c>
      <c r="E7161" s="17">
        <v>4505550.0</v>
      </c>
      <c r="F7161" s="17">
        <v>1.0922622E7</v>
      </c>
      <c r="G7161" s="17">
        <v>5.416733E7</v>
      </c>
      <c r="H7161" s="17">
        <v>1.675177E8</v>
      </c>
    </row>
    <row r="7162">
      <c r="A7162" s="7" t="s">
        <v>15131</v>
      </c>
      <c r="B7162" s="17" t="s">
        <v>15132</v>
      </c>
      <c r="C7162" s="17">
        <v>17.0</v>
      </c>
      <c r="D7162" s="17">
        <v>1.223745312E7</v>
      </c>
      <c r="E7162" s="17">
        <v>5125800.0</v>
      </c>
      <c r="F7162" s="17">
        <v>7449500.0</v>
      </c>
      <c r="G7162" s="17">
        <v>1.08195E7</v>
      </c>
      <c r="H7162" s="17">
        <v>1.85008E7</v>
      </c>
    </row>
    <row r="7163">
      <c r="A7163" s="7" t="s">
        <v>15133</v>
      </c>
      <c r="B7163" s="17" t="s">
        <v>15134</v>
      </c>
      <c r="C7163" s="17">
        <v>240.0</v>
      </c>
      <c r="D7163" s="17">
        <v>1.727448727E7</v>
      </c>
      <c r="E7163" s="17">
        <v>4141862.0</v>
      </c>
      <c r="F7163" s="17">
        <v>8112781.0</v>
      </c>
      <c r="G7163" s="17">
        <v>2.1895437E7</v>
      </c>
      <c r="H7163" s="17">
        <v>4.8028528E7</v>
      </c>
    </row>
    <row r="7164">
      <c r="A7164" s="7" t="s">
        <v>15135</v>
      </c>
      <c r="B7164" s="17" t="s">
        <v>15136</v>
      </c>
      <c r="C7164" s="17">
        <v>418.0</v>
      </c>
      <c r="D7164" s="17">
        <v>1.457122367E7</v>
      </c>
      <c r="E7164" s="17">
        <v>3936587.0</v>
      </c>
      <c r="F7164" s="17">
        <v>6066066.0</v>
      </c>
      <c r="G7164" s="17">
        <v>1.19207E7</v>
      </c>
      <c r="H7164" s="17">
        <v>3.1973727E7</v>
      </c>
    </row>
    <row r="7165">
      <c r="A7165" s="7" t="s">
        <v>15137</v>
      </c>
      <c r="B7165" s="17" t="s">
        <v>15138</v>
      </c>
      <c r="C7165" s="17">
        <v>2.0</v>
      </c>
      <c r="D7165" s="17">
        <v>2.6575787E7</v>
      </c>
      <c r="E7165" s="17">
        <v>2.2205731E7</v>
      </c>
      <c r="F7165" s="17">
        <v>2.2205731E7</v>
      </c>
      <c r="G7165" s="17">
        <v>3.0945843E7</v>
      </c>
      <c r="H7165" s="17">
        <v>3.0945843E7</v>
      </c>
    </row>
    <row r="7166">
      <c r="A7166" s="7" t="s">
        <v>15139</v>
      </c>
      <c r="B7166" s="17" t="s">
        <v>15140</v>
      </c>
      <c r="C7166" s="17">
        <v>1.0</v>
      </c>
      <c r="D7166" s="17">
        <v>3389270.0</v>
      </c>
      <c r="E7166" s="17">
        <v>3389270.0</v>
      </c>
      <c r="F7166" s="17">
        <v>3389270.0</v>
      </c>
      <c r="G7166" s="17">
        <v>3389270.0</v>
      </c>
      <c r="H7166" s="17">
        <v>3389270.0</v>
      </c>
    </row>
    <row r="7167">
      <c r="A7167" s="7" t="s">
        <v>15141</v>
      </c>
      <c r="B7167" s="17" t="s">
        <v>15142</v>
      </c>
      <c r="C7167" s="17">
        <v>142.0</v>
      </c>
      <c r="D7167" s="17">
        <v>1.068445225E7</v>
      </c>
      <c r="E7167" s="17">
        <v>3241107.0</v>
      </c>
      <c r="F7167" s="17">
        <v>5331648.0</v>
      </c>
      <c r="G7167" s="17">
        <v>9838630.0</v>
      </c>
      <c r="H7167" s="17">
        <v>2.5113785E7</v>
      </c>
    </row>
    <row r="7168">
      <c r="A7168" s="7" t="s">
        <v>15143</v>
      </c>
      <c r="B7168" s="17" t="s">
        <v>15144</v>
      </c>
      <c r="C7168" s="17">
        <v>24.0</v>
      </c>
      <c r="D7168" s="17">
        <v>1.667342163E7</v>
      </c>
      <c r="E7168" s="17">
        <v>3496210.0</v>
      </c>
      <c r="F7168" s="17">
        <v>6050234.0</v>
      </c>
      <c r="G7168" s="17">
        <v>2.4774607E7</v>
      </c>
      <c r="H7168" s="17">
        <v>4.0191783E7</v>
      </c>
    </row>
    <row r="7169">
      <c r="A7169" s="7" t="s">
        <v>15145</v>
      </c>
      <c r="B7169" s="17" t="s">
        <v>15146</v>
      </c>
      <c r="C7169" s="17">
        <v>133.0</v>
      </c>
      <c r="D7169" s="17">
        <v>2.058418508E7</v>
      </c>
      <c r="E7169" s="17">
        <v>4212381.0</v>
      </c>
      <c r="F7169" s="17">
        <v>6555357.0</v>
      </c>
      <c r="G7169" s="17">
        <v>1.28865E7</v>
      </c>
      <c r="H7169" s="17">
        <v>4.0893157E7</v>
      </c>
    </row>
    <row r="7170">
      <c r="A7170" s="7" t="s">
        <v>15147</v>
      </c>
      <c r="B7170" s="17" t="s">
        <v>15148</v>
      </c>
      <c r="C7170" s="17">
        <v>429.0</v>
      </c>
      <c r="D7170" s="17">
        <v>1.858413794E7</v>
      </c>
      <c r="E7170" s="17">
        <v>4509042.0</v>
      </c>
      <c r="F7170" s="17">
        <v>7683043.0</v>
      </c>
      <c r="G7170" s="17">
        <v>1.7302495E7</v>
      </c>
      <c r="H7170" s="17">
        <v>5.3030607E7</v>
      </c>
    </row>
    <row r="7171">
      <c r="A7171" s="7" t="s">
        <v>15149</v>
      </c>
      <c r="B7171" s="17" t="s">
        <v>15150</v>
      </c>
      <c r="C7171" s="17">
        <v>85.0</v>
      </c>
      <c r="D7171" s="17">
        <v>1.679581907E7</v>
      </c>
      <c r="E7171" s="17">
        <v>3747000.0</v>
      </c>
      <c r="F7171" s="17">
        <v>6857181.0</v>
      </c>
      <c r="G7171" s="17">
        <v>1.8731823E7</v>
      </c>
      <c r="H7171" s="17">
        <v>4.1819313E7</v>
      </c>
    </row>
    <row r="7172">
      <c r="A7172" s="7" t="s">
        <v>15151</v>
      </c>
      <c r="B7172" s="17" t="s">
        <v>15152</v>
      </c>
      <c r="C7172" s="17">
        <v>544.0</v>
      </c>
      <c r="D7172" s="17">
        <v>1.271785311E7</v>
      </c>
      <c r="E7172" s="17">
        <v>2992530.0</v>
      </c>
      <c r="F7172" s="17">
        <v>4563550.0</v>
      </c>
      <c r="G7172" s="17">
        <v>1.0606462E7</v>
      </c>
      <c r="H7172" s="17">
        <v>3.3003034E7</v>
      </c>
    </row>
    <row r="7173">
      <c r="A7173" s="7" t="s">
        <v>15153</v>
      </c>
      <c r="B7173" s="17" t="s">
        <v>15154</v>
      </c>
      <c r="C7173" s="17">
        <v>1.0</v>
      </c>
      <c r="D7173" s="17">
        <v>1.2382057E7</v>
      </c>
      <c r="E7173" s="17">
        <v>1.2382057E7</v>
      </c>
      <c r="F7173" s="17">
        <v>1.2382057E7</v>
      </c>
      <c r="G7173" s="17">
        <v>1.2382057E7</v>
      </c>
      <c r="H7173" s="17">
        <v>1.2382057E7</v>
      </c>
    </row>
    <row r="7174">
      <c r="A7174" s="7" t="s">
        <v>15155</v>
      </c>
      <c r="B7174" s="17" t="s">
        <v>15156</v>
      </c>
      <c r="C7174" s="17">
        <v>1172.0</v>
      </c>
      <c r="D7174" s="17">
        <v>5547467.285</v>
      </c>
      <c r="E7174" s="17">
        <v>2739365.0</v>
      </c>
      <c r="F7174" s="17">
        <v>3885600.0</v>
      </c>
      <c r="G7174" s="17">
        <v>5873603.0</v>
      </c>
      <c r="H7174" s="17">
        <v>9673615.0</v>
      </c>
    </row>
    <row r="7175">
      <c r="A7175" s="7" t="s">
        <v>15157</v>
      </c>
      <c r="B7175" s="17" t="s">
        <v>15158</v>
      </c>
      <c r="C7175" s="17">
        <v>4.0</v>
      </c>
      <c r="D7175" s="17">
        <v>1.1289851E7</v>
      </c>
      <c r="E7175" s="17">
        <v>5152989.0</v>
      </c>
      <c r="F7175" s="17">
        <v>6728227.0</v>
      </c>
      <c r="G7175" s="17">
        <v>1.0939588E7</v>
      </c>
      <c r="H7175" s="17">
        <v>2.23386E7</v>
      </c>
    </row>
    <row r="7176">
      <c r="A7176" s="7" t="s">
        <v>15159</v>
      </c>
      <c r="B7176" s="17" t="s">
        <v>15160</v>
      </c>
      <c r="C7176" s="17">
        <v>4.0</v>
      </c>
      <c r="D7176" s="17">
        <v>1.0991781E7</v>
      </c>
      <c r="E7176" s="17">
        <v>553800.0</v>
      </c>
      <c r="F7176" s="17">
        <v>5375181.0</v>
      </c>
      <c r="G7176" s="17">
        <v>5725943.0</v>
      </c>
      <c r="H7176" s="17">
        <v>3.23122E7</v>
      </c>
    </row>
    <row r="7177">
      <c r="A7177" s="7" t="s">
        <v>15161</v>
      </c>
      <c r="B7177" s="17" t="s">
        <v>15162</v>
      </c>
      <c r="C7177" s="17">
        <v>12.0</v>
      </c>
      <c r="D7177" s="17">
        <v>3.414590292E7</v>
      </c>
      <c r="E7177" s="17">
        <v>6384654.0</v>
      </c>
      <c r="F7177" s="17">
        <v>1.52084E7</v>
      </c>
      <c r="G7177" s="17">
        <v>2.600925E7</v>
      </c>
      <c r="H7177" s="17">
        <v>1.09590105E8</v>
      </c>
    </row>
    <row r="7178">
      <c r="A7178" s="7" t="s">
        <v>15163</v>
      </c>
      <c r="B7178" s="17" t="s">
        <v>15164</v>
      </c>
      <c r="C7178" s="17">
        <v>10.0</v>
      </c>
      <c r="D7178" s="17">
        <v>2.0185457E7</v>
      </c>
      <c r="E7178" s="17">
        <v>4968000.0</v>
      </c>
      <c r="F7178" s="17">
        <v>6649446.0</v>
      </c>
      <c r="G7178" s="17">
        <v>1.804765E7</v>
      </c>
      <c r="H7178" s="17">
        <v>2.913575E7</v>
      </c>
    </row>
    <row r="7179">
      <c r="A7179" s="7" t="s">
        <v>15165</v>
      </c>
      <c r="B7179" s="17" t="s">
        <v>15166</v>
      </c>
      <c r="C7179" s="17">
        <v>413.0</v>
      </c>
      <c r="D7179" s="17">
        <v>2.070803424E7</v>
      </c>
      <c r="E7179" s="17">
        <v>3736946.0</v>
      </c>
      <c r="F7179" s="17">
        <v>1.0467725E7</v>
      </c>
      <c r="G7179" s="17">
        <v>2.95109E7</v>
      </c>
      <c r="H7179" s="17">
        <v>3.71281E7</v>
      </c>
    </row>
    <row r="7180">
      <c r="A7180" s="7" t="s">
        <v>15167</v>
      </c>
      <c r="B7180" s="17" t="s">
        <v>15168</v>
      </c>
      <c r="C7180" s="17">
        <v>460.0</v>
      </c>
      <c r="D7180" s="17">
        <v>6573809.493</v>
      </c>
      <c r="E7180" s="17">
        <v>2448100.0</v>
      </c>
      <c r="F7180" s="17">
        <v>3567153.0</v>
      </c>
      <c r="G7180" s="17">
        <v>5413769.0</v>
      </c>
      <c r="H7180" s="17">
        <v>1.0782772E7</v>
      </c>
    </row>
    <row r="7181">
      <c r="A7181" s="7" t="s">
        <v>15169</v>
      </c>
      <c r="B7181" s="17" t="s">
        <v>15170</v>
      </c>
      <c r="C7181" s="17">
        <v>2671.0</v>
      </c>
      <c r="D7181" s="17">
        <v>5382410.152</v>
      </c>
      <c r="E7181" s="17">
        <v>2835364.0</v>
      </c>
      <c r="F7181" s="17">
        <v>3908000.0</v>
      </c>
      <c r="G7181" s="17">
        <v>5656859.0</v>
      </c>
      <c r="H7181" s="17">
        <v>8702644.0</v>
      </c>
    </row>
    <row r="7182">
      <c r="A7182" s="7" t="s">
        <v>15171</v>
      </c>
      <c r="B7182" s="17" t="s">
        <v>15172</v>
      </c>
      <c r="C7182" s="17">
        <v>15.0</v>
      </c>
      <c r="D7182" s="17">
        <v>9212039.933</v>
      </c>
      <c r="E7182" s="17">
        <v>4496000.0</v>
      </c>
      <c r="F7182" s="17">
        <v>6917735.0</v>
      </c>
      <c r="G7182" s="17">
        <v>1.0266634E7</v>
      </c>
      <c r="H7182" s="17">
        <v>2.17685E7</v>
      </c>
    </row>
    <row r="7183">
      <c r="A7183" s="7" t="s">
        <v>15173</v>
      </c>
      <c r="B7183" s="17" t="s">
        <v>15174</v>
      </c>
      <c r="C7183" s="17">
        <v>2508.0</v>
      </c>
      <c r="D7183" s="17">
        <v>6192807.124</v>
      </c>
      <c r="E7183" s="17">
        <v>3129000.0</v>
      </c>
      <c r="F7183" s="17">
        <v>4190000.0</v>
      </c>
      <c r="G7183" s="17">
        <v>6445704.0</v>
      </c>
      <c r="H7183" s="17">
        <v>1.0860105E7</v>
      </c>
    </row>
    <row r="7184">
      <c r="A7184" s="7" t="s">
        <v>15175</v>
      </c>
      <c r="B7184" s="17" t="s">
        <v>15176</v>
      </c>
      <c r="C7184" s="17">
        <v>12.0</v>
      </c>
      <c r="D7184" s="17">
        <v>3.074563625E7</v>
      </c>
      <c r="E7184" s="17">
        <v>2762205.0</v>
      </c>
      <c r="F7184" s="17">
        <v>4841989.0</v>
      </c>
      <c r="G7184" s="17">
        <v>6893876.0</v>
      </c>
      <c r="H7184" s="17">
        <v>1.1189039E7</v>
      </c>
    </row>
    <row r="7185">
      <c r="A7185" s="7" t="s">
        <v>15177</v>
      </c>
      <c r="B7185" s="17" t="s">
        <v>15178</v>
      </c>
      <c r="C7185" s="17">
        <v>31.0</v>
      </c>
      <c r="D7185" s="17">
        <v>1.65508749E7</v>
      </c>
      <c r="E7185" s="17">
        <v>3039572.0</v>
      </c>
      <c r="F7185" s="17">
        <v>5261500.0</v>
      </c>
      <c r="G7185" s="17">
        <v>1.6709831E7</v>
      </c>
      <c r="H7185" s="17">
        <v>3.182575E7</v>
      </c>
    </row>
    <row r="7186">
      <c r="A7186" s="7" t="s">
        <v>15179</v>
      </c>
      <c r="B7186" s="17" t="s">
        <v>15180</v>
      </c>
      <c r="C7186" s="17">
        <v>1.0</v>
      </c>
      <c r="D7186" s="17">
        <v>7274423.0</v>
      </c>
      <c r="E7186" s="17">
        <v>7274423.0</v>
      </c>
      <c r="F7186" s="17">
        <v>7274423.0</v>
      </c>
      <c r="G7186" s="17">
        <v>7274423.0</v>
      </c>
      <c r="H7186" s="17">
        <v>7274423.0</v>
      </c>
    </row>
    <row r="7187">
      <c r="A7187" s="7" t="s">
        <v>15181</v>
      </c>
      <c r="B7187" s="17" t="s">
        <v>15182</v>
      </c>
      <c r="C7187" s="17">
        <v>39.0</v>
      </c>
      <c r="D7187" s="17">
        <v>1.620418677E7</v>
      </c>
      <c r="E7187" s="17">
        <v>3531099.0</v>
      </c>
      <c r="F7187" s="17">
        <v>1.391093E7</v>
      </c>
      <c r="G7187" s="17">
        <v>2.8800367E7</v>
      </c>
      <c r="H7187" s="17">
        <v>3.184321E7</v>
      </c>
    </row>
    <row r="7188">
      <c r="A7188" s="7" t="s">
        <v>15183</v>
      </c>
      <c r="B7188" s="17" t="s">
        <v>15184</v>
      </c>
      <c r="C7188" s="17">
        <v>145.0</v>
      </c>
      <c r="D7188" s="17">
        <v>1.332160234E7</v>
      </c>
      <c r="E7188" s="17">
        <v>3984211.0</v>
      </c>
      <c r="F7188" s="17">
        <v>1.0501284E7</v>
      </c>
      <c r="G7188" s="17">
        <v>1.8978543E7</v>
      </c>
      <c r="H7188" s="17">
        <v>2.868131E7</v>
      </c>
    </row>
    <row r="7189">
      <c r="A7189" s="7" t="s">
        <v>15185</v>
      </c>
      <c r="B7189" s="17" t="s">
        <v>15186</v>
      </c>
      <c r="C7189" s="17">
        <v>1.0</v>
      </c>
      <c r="D7189" s="17">
        <v>3900051.0</v>
      </c>
      <c r="E7189" s="17">
        <v>3900051.0</v>
      </c>
      <c r="F7189" s="17">
        <v>3900051.0</v>
      </c>
      <c r="G7189" s="17">
        <v>3900051.0</v>
      </c>
      <c r="H7189" s="17">
        <v>3900051.0</v>
      </c>
    </row>
    <row r="7190">
      <c r="A7190" s="7" t="s">
        <v>15187</v>
      </c>
      <c r="B7190" s="17" t="s">
        <v>15188</v>
      </c>
      <c r="C7190" s="17">
        <v>15.0</v>
      </c>
      <c r="D7190" s="17">
        <v>3.04442214E7</v>
      </c>
      <c r="E7190" s="17">
        <v>1.05613E7</v>
      </c>
      <c r="F7190" s="17">
        <v>3.084325E7</v>
      </c>
      <c r="G7190" s="17">
        <v>4.101705E7</v>
      </c>
      <c r="H7190" s="17">
        <v>5.3531417E7</v>
      </c>
    </row>
    <row r="7191">
      <c r="A7191" s="7" t="s">
        <v>15189</v>
      </c>
      <c r="B7191" s="17" t="s">
        <v>15190</v>
      </c>
      <c r="C7191" s="17">
        <v>1653.0</v>
      </c>
      <c r="D7191" s="17">
        <v>2.244153891E7</v>
      </c>
      <c r="E7191" s="17">
        <v>4611415.0</v>
      </c>
      <c r="F7191" s="17">
        <v>9631055.0</v>
      </c>
      <c r="G7191" s="17">
        <v>3.0937985E7</v>
      </c>
      <c r="H7191" s="17">
        <v>5.6316617E7</v>
      </c>
    </row>
    <row r="7192">
      <c r="A7192" s="7" t="s">
        <v>15191</v>
      </c>
      <c r="B7192" s="17" t="s">
        <v>15192</v>
      </c>
      <c r="C7192" s="17">
        <v>164.0</v>
      </c>
      <c r="D7192" s="17">
        <v>1.612122695E7</v>
      </c>
      <c r="E7192" s="17">
        <v>2723000.0</v>
      </c>
      <c r="F7192" s="17">
        <v>4620153.0</v>
      </c>
      <c r="G7192" s="17">
        <v>1.1822445E7</v>
      </c>
      <c r="H7192" s="17">
        <v>4.1113423E7</v>
      </c>
    </row>
    <row r="7193">
      <c r="A7193" s="7" t="s">
        <v>15193</v>
      </c>
      <c r="B7193" s="17" t="s">
        <v>15194</v>
      </c>
      <c r="C7193" s="17">
        <v>13.0</v>
      </c>
      <c r="D7193" s="17">
        <v>2.769021815E7</v>
      </c>
      <c r="E7193" s="17">
        <v>8387745.0</v>
      </c>
      <c r="F7193" s="17">
        <v>2.6428872E7</v>
      </c>
      <c r="G7193" s="17">
        <v>3.8659134E7</v>
      </c>
      <c r="H7193" s="17">
        <v>6.6028111E7</v>
      </c>
    </row>
    <row r="7194">
      <c r="A7194" s="7" t="s">
        <v>15195</v>
      </c>
      <c r="B7194" s="17" t="s">
        <v>15196</v>
      </c>
      <c r="C7194" s="17">
        <v>13.0</v>
      </c>
      <c r="D7194" s="17">
        <v>2.412984162E7</v>
      </c>
      <c r="E7194" s="17">
        <v>9662314.0</v>
      </c>
      <c r="F7194" s="17">
        <v>2.6840143E7</v>
      </c>
      <c r="G7194" s="17">
        <v>3.1841374E7</v>
      </c>
      <c r="H7194" s="17">
        <v>3.9989656E7</v>
      </c>
    </row>
    <row r="7195">
      <c r="A7195" s="7" t="s">
        <v>15197</v>
      </c>
      <c r="B7195" s="17" t="s">
        <v>15198</v>
      </c>
      <c r="C7195" s="17">
        <v>1654.0</v>
      </c>
      <c r="D7195" s="17">
        <v>1.448880238E7</v>
      </c>
      <c r="E7195" s="17">
        <v>5328900.0</v>
      </c>
      <c r="F7195" s="17">
        <v>8975281.0</v>
      </c>
      <c r="G7195" s="17">
        <v>1.6662409E7</v>
      </c>
      <c r="H7195" s="17">
        <v>3.4000874E7</v>
      </c>
    </row>
    <row r="7196">
      <c r="A7196" s="7" t="s">
        <v>15199</v>
      </c>
      <c r="B7196" s="17" t="s">
        <v>15200</v>
      </c>
      <c r="C7196" s="17">
        <v>169.0</v>
      </c>
      <c r="D7196" s="17">
        <v>2.349457231E7</v>
      </c>
      <c r="E7196" s="17">
        <v>8231994.0</v>
      </c>
      <c r="F7196" s="17">
        <v>1.2658887E7</v>
      </c>
      <c r="G7196" s="17">
        <v>3.1456899E7</v>
      </c>
      <c r="H7196" s="17">
        <v>5.3946625E7</v>
      </c>
    </row>
    <row r="7197">
      <c r="A7197" s="7" t="s">
        <v>15201</v>
      </c>
      <c r="B7197" s="17" t="s">
        <v>15202</v>
      </c>
      <c r="C7197" s="17">
        <v>168.0</v>
      </c>
      <c r="D7197" s="17">
        <v>2.32399611E7</v>
      </c>
      <c r="E7197" s="17">
        <v>8308400.0</v>
      </c>
      <c r="F7197" s="17">
        <v>1.397908E7</v>
      </c>
      <c r="G7197" s="17">
        <v>3.0125566E7</v>
      </c>
      <c r="H7197" s="17">
        <v>5.9663256E7</v>
      </c>
    </row>
    <row r="7198">
      <c r="A7198" s="7" t="s">
        <v>15203</v>
      </c>
      <c r="B7198" s="17" t="s">
        <v>15204</v>
      </c>
      <c r="C7198" s="17">
        <v>147.0</v>
      </c>
      <c r="D7198" s="17">
        <v>3.440954041E7</v>
      </c>
      <c r="E7198" s="17">
        <v>1.2190149E7</v>
      </c>
      <c r="F7198" s="17">
        <v>2.4024401E7</v>
      </c>
      <c r="G7198" s="17">
        <v>3.6224922E7</v>
      </c>
      <c r="H7198" s="17">
        <v>6.2693165E7</v>
      </c>
    </row>
    <row r="7199">
      <c r="A7199" s="7" t="s">
        <v>15205</v>
      </c>
      <c r="B7199" s="17" t="s">
        <v>15206</v>
      </c>
      <c r="C7199" s="17">
        <v>11.0</v>
      </c>
      <c r="D7199" s="17">
        <v>3969514.909</v>
      </c>
      <c r="E7199" s="17">
        <v>787721.0</v>
      </c>
      <c r="F7199" s="17">
        <v>2055000.0</v>
      </c>
      <c r="G7199" s="17">
        <v>4939317.0</v>
      </c>
      <c r="H7199" s="17">
        <v>7598100.0</v>
      </c>
    </row>
    <row r="7200">
      <c r="A7200" s="7" t="s">
        <v>15207</v>
      </c>
      <c r="B7200" s="17" t="s">
        <v>15210</v>
      </c>
      <c r="C7200" s="17">
        <v>31.0</v>
      </c>
      <c r="D7200" s="17">
        <v>1.549506948E7</v>
      </c>
      <c r="E7200" s="17">
        <v>4950356.0</v>
      </c>
      <c r="F7200" s="17">
        <v>8189850.0</v>
      </c>
      <c r="G7200" s="17">
        <v>2.1379264E7</v>
      </c>
      <c r="H7200" s="17">
        <v>3.8300299E7</v>
      </c>
    </row>
    <row r="7201">
      <c r="A7201" s="7" t="s">
        <v>15211</v>
      </c>
      <c r="B7201" s="17" t="s">
        <v>15212</v>
      </c>
      <c r="C7201" s="17">
        <v>44.0</v>
      </c>
      <c r="D7201" s="17">
        <v>5219498.5</v>
      </c>
      <c r="E7201" s="17">
        <v>2553756.0</v>
      </c>
      <c r="F7201" s="17">
        <v>3671749.0</v>
      </c>
      <c r="G7201" s="17">
        <v>6443313.0</v>
      </c>
      <c r="H7201" s="17">
        <v>1.025224E7</v>
      </c>
    </row>
    <row r="7202">
      <c r="A7202" s="7" t="s">
        <v>15215</v>
      </c>
      <c r="B7202" s="17" t="s">
        <v>15216</v>
      </c>
      <c r="C7202" s="17">
        <v>1.0</v>
      </c>
      <c r="D7202" s="17">
        <v>1.2683671E7</v>
      </c>
      <c r="E7202" s="17">
        <v>1.2683671E7</v>
      </c>
      <c r="F7202" s="17">
        <v>1.2683671E7</v>
      </c>
      <c r="G7202" s="17">
        <v>1.2683671E7</v>
      </c>
      <c r="H7202" s="17">
        <v>1.2683671E7</v>
      </c>
    </row>
    <row r="7203">
      <c r="A7203" s="7" t="s">
        <v>15217</v>
      </c>
      <c r="B7203" s="17" t="s">
        <v>15218</v>
      </c>
      <c r="C7203" s="17">
        <v>811.0</v>
      </c>
      <c r="D7203" s="17">
        <v>7031041.561</v>
      </c>
      <c r="E7203" s="17">
        <v>3034300.0</v>
      </c>
      <c r="F7203" s="17">
        <v>4560950.0</v>
      </c>
      <c r="G7203" s="17">
        <v>8504289.0</v>
      </c>
      <c r="H7203" s="17">
        <v>1.2683281E7</v>
      </c>
    </row>
    <row r="7204">
      <c r="A7204" s="7" t="s">
        <v>15219</v>
      </c>
      <c r="B7204" s="17" t="s">
        <v>15220</v>
      </c>
      <c r="C7204" s="17">
        <v>77.0</v>
      </c>
      <c r="D7204" s="17">
        <v>6393652.091</v>
      </c>
      <c r="E7204" s="17">
        <v>943805.0</v>
      </c>
      <c r="F7204" s="17">
        <v>2958391.0</v>
      </c>
      <c r="G7204" s="17">
        <v>4333000.0</v>
      </c>
      <c r="H7204" s="17">
        <v>1.05015E7</v>
      </c>
    </row>
    <row r="7205">
      <c r="A7205" s="7" t="s">
        <v>15221</v>
      </c>
      <c r="B7205" s="17" t="s">
        <v>15222</v>
      </c>
      <c r="C7205" s="17">
        <v>16.0</v>
      </c>
      <c r="D7205" s="17">
        <v>6934475.188</v>
      </c>
      <c r="E7205" s="17">
        <v>2991271.0</v>
      </c>
      <c r="F7205" s="17">
        <v>5183720.0</v>
      </c>
      <c r="G7205" s="17">
        <v>7543900.0</v>
      </c>
      <c r="H7205" s="17">
        <v>1.7243667E7</v>
      </c>
    </row>
    <row r="7206">
      <c r="A7206" s="7" t="s">
        <v>15223</v>
      </c>
      <c r="B7206" s="17" t="s">
        <v>15224</v>
      </c>
      <c r="C7206" s="17">
        <v>67.0</v>
      </c>
      <c r="D7206" s="17">
        <v>8113241.045</v>
      </c>
      <c r="E7206" s="17">
        <v>796353.0</v>
      </c>
      <c r="F7206" s="17">
        <v>2221000.0</v>
      </c>
      <c r="G7206" s="17">
        <v>7765000.0</v>
      </c>
      <c r="H7206" s="17">
        <v>3.0948926E7</v>
      </c>
    </row>
    <row r="7207">
      <c r="A7207" s="7" t="s">
        <v>15225</v>
      </c>
      <c r="B7207" s="17" t="s">
        <v>15226</v>
      </c>
      <c r="C7207" s="17">
        <v>5.0</v>
      </c>
      <c r="D7207" s="17">
        <v>1.71773622E7</v>
      </c>
      <c r="E7207" s="17">
        <v>5797867.0</v>
      </c>
      <c r="F7207" s="17">
        <v>2.0659151E7</v>
      </c>
      <c r="G7207" s="17">
        <v>2.1437784E7</v>
      </c>
      <c r="H7207" s="17">
        <v>3.37888E7</v>
      </c>
    </row>
    <row r="7208">
      <c r="A7208" s="7" t="s">
        <v>15227</v>
      </c>
      <c r="B7208" s="17" t="s">
        <v>15228</v>
      </c>
      <c r="C7208" s="17">
        <v>74.0</v>
      </c>
      <c r="D7208" s="17">
        <v>1.172542378E7</v>
      </c>
      <c r="E7208" s="17">
        <v>6598779.0</v>
      </c>
      <c r="F7208" s="17">
        <v>1.0938467E7</v>
      </c>
      <c r="G7208" s="17">
        <v>1.4922001E7</v>
      </c>
      <c r="H7208" s="17">
        <v>1.8410967E7</v>
      </c>
    </row>
    <row r="7209">
      <c r="A7209" s="7" t="s">
        <v>15229</v>
      </c>
      <c r="B7209" s="17" t="s">
        <v>15230</v>
      </c>
      <c r="C7209" s="17">
        <v>26.0</v>
      </c>
      <c r="D7209" s="17">
        <v>1.014436012E7</v>
      </c>
      <c r="E7209" s="17">
        <v>5603573.0</v>
      </c>
      <c r="F7209" s="17">
        <v>8970805.0</v>
      </c>
      <c r="G7209" s="17">
        <v>1.3458067E7</v>
      </c>
      <c r="H7209" s="17">
        <v>1.9195845E7</v>
      </c>
    </row>
    <row r="7210">
      <c r="A7210" s="7" t="s">
        <v>15231</v>
      </c>
      <c r="B7210" s="17" t="s">
        <v>15232</v>
      </c>
      <c r="C7210" s="17">
        <v>54.0</v>
      </c>
      <c r="D7210" s="17">
        <v>7910530.611</v>
      </c>
      <c r="E7210" s="17">
        <v>2422328.0</v>
      </c>
      <c r="F7210" s="17">
        <v>3934392.0</v>
      </c>
      <c r="G7210" s="17">
        <v>6039269.0</v>
      </c>
      <c r="H7210" s="17">
        <v>1.8758519E7</v>
      </c>
    </row>
    <row r="7211">
      <c r="A7211" s="7" t="s">
        <v>15233</v>
      </c>
      <c r="B7211" s="17" t="s">
        <v>15234</v>
      </c>
      <c r="C7211" s="17">
        <v>106.0</v>
      </c>
      <c r="D7211" s="17">
        <v>5950230.764</v>
      </c>
      <c r="E7211" s="17">
        <v>2960278.0</v>
      </c>
      <c r="F7211" s="17">
        <v>4383662.0</v>
      </c>
      <c r="G7211" s="17">
        <v>7912105.0</v>
      </c>
      <c r="H7211" s="17">
        <v>9609623.0</v>
      </c>
    </row>
    <row r="7212">
      <c r="A7212" s="7" t="s">
        <v>15235</v>
      </c>
      <c r="B7212" s="17" t="s">
        <v>15236</v>
      </c>
      <c r="C7212" s="17">
        <v>29.0</v>
      </c>
      <c r="D7212" s="17">
        <v>9714736.103</v>
      </c>
      <c r="E7212" s="17">
        <v>1990174.0</v>
      </c>
      <c r="F7212" s="17">
        <v>3470000.0</v>
      </c>
      <c r="G7212" s="17">
        <v>5374874.0</v>
      </c>
      <c r="H7212" s="17">
        <v>1.2353751E7</v>
      </c>
    </row>
    <row r="7213">
      <c r="A7213" s="7" t="s">
        <v>15237</v>
      </c>
      <c r="B7213" s="17" t="s">
        <v>15238</v>
      </c>
      <c r="C7213" s="17">
        <v>11.0</v>
      </c>
      <c r="D7213" s="17">
        <v>8182843.273</v>
      </c>
      <c r="E7213" s="17">
        <v>3655028.0</v>
      </c>
      <c r="F7213" s="17">
        <v>4972000.0</v>
      </c>
      <c r="G7213" s="17">
        <v>1.3907352E7</v>
      </c>
      <c r="H7213" s="17">
        <v>1.6270446E7</v>
      </c>
    </row>
    <row r="7214">
      <c r="A7214" s="7" t="s">
        <v>15239</v>
      </c>
      <c r="B7214" s="17" t="s">
        <v>15240</v>
      </c>
      <c r="C7214" s="17">
        <v>599.0</v>
      </c>
      <c r="D7214" s="17">
        <v>5532990.968</v>
      </c>
      <c r="E7214" s="17">
        <v>3312000.0</v>
      </c>
      <c r="F7214" s="17">
        <v>4107000.0</v>
      </c>
      <c r="G7214" s="17">
        <v>5566000.0</v>
      </c>
      <c r="H7214" s="17">
        <v>8251000.0</v>
      </c>
    </row>
    <row r="7215">
      <c r="A7215" s="7" t="s">
        <v>15241</v>
      </c>
      <c r="B7215" s="17" t="s">
        <v>15242</v>
      </c>
      <c r="C7215" s="17">
        <v>1033.0</v>
      </c>
      <c r="D7215" s="17">
        <v>7937682.576</v>
      </c>
      <c r="E7215" s="17">
        <v>3242000.0</v>
      </c>
      <c r="F7215" s="17">
        <v>4243000.0</v>
      </c>
      <c r="G7215" s="17">
        <v>6228000.0</v>
      </c>
      <c r="H7215" s="17">
        <v>1.11988E7</v>
      </c>
    </row>
    <row r="7216">
      <c r="A7216" s="7" t="s">
        <v>15243</v>
      </c>
      <c r="B7216" s="17" t="s">
        <v>15244</v>
      </c>
      <c r="C7216" s="17">
        <v>3067.0</v>
      </c>
      <c r="D7216" s="17">
        <v>6033363.839</v>
      </c>
      <c r="E7216" s="17">
        <v>3206550.0</v>
      </c>
      <c r="F7216" s="17">
        <v>4426338.0</v>
      </c>
      <c r="G7216" s="17">
        <v>6419700.0</v>
      </c>
      <c r="H7216" s="17">
        <v>1.0325229E7</v>
      </c>
    </row>
    <row r="7217">
      <c r="A7217" s="7" t="s">
        <v>15245</v>
      </c>
      <c r="B7217" s="17" t="s">
        <v>15246</v>
      </c>
      <c r="C7217" s="17">
        <v>37.0</v>
      </c>
      <c r="D7217" s="17">
        <v>7174124.351</v>
      </c>
      <c r="E7217" s="17">
        <v>2787184.0</v>
      </c>
      <c r="F7217" s="17">
        <v>3212287.0</v>
      </c>
      <c r="G7217" s="17">
        <v>5730305.0</v>
      </c>
      <c r="H7217" s="17">
        <v>8111110.0</v>
      </c>
    </row>
    <row r="7218">
      <c r="A7218" s="7" t="s">
        <v>15247</v>
      </c>
      <c r="B7218" s="17" t="s">
        <v>15248</v>
      </c>
      <c r="C7218" s="17">
        <v>33.0</v>
      </c>
      <c r="D7218" s="17">
        <v>1.311708136E7</v>
      </c>
      <c r="E7218" s="17">
        <v>2521623.0</v>
      </c>
      <c r="F7218" s="17">
        <v>4678800.0</v>
      </c>
      <c r="G7218" s="17">
        <v>1.1177891E7</v>
      </c>
      <c r="H7218" s="17">
        <v>3.1442807E7</v>
      </c>
    </row>
    <row r="7219">
      <c r="A7219" s="7" t="s">
        <v>15249</v>
      </c>
      <c r="B7219" s="17" t="s">
        <v>15250</v>
      </c>
      <c r="C7219" s="17">
        <v>2.0</v>
      </c>
      <c r="D7219" s="17">
        <v>3.8966376E7</v>
      </c>
      <c r="E7219" s="17">
        <v>3.0698235E7</v>
      </c>
      <c r="F7219" s="17">
        <v>3.0698235E7</v>
      </c>
      <c r="G7219" s="17">
        <v>4.7234517E7</v>
      </c>
      <c r="H7219" s="17">
        <v>4.7234517E7</v>
      </c>
    </row>
    <row r="7220">
      <c r="A7220" s="7" t="s">
        <v>15251</v>
      </c>
      <c r="B7220" s="17" t="s">
        <v>15252</v>
      </c>
      <c r="C7220" s="17">
        <v>5.0</v>
      </c>
      <c r="D7220" s="17">
        <v>4432308.0</v>
      </c>
      <c r="E7220" s="17">
        <v>3431261.0</v>
      </c>
      <c r="F7220" s="17">
        <v>4191548.0</v>
      </c>
      <c r="G7220" s="17">
        <v>4561231.0</v>
      </c>
      <c r="H7220" s="17">
        <v>8322500.0</v>
      </c>
    </row>
    <row r="7221">
      <c r="A7221" s="7" t="s">
        <v>15253</v>
      </c>
      <c r="B7221" s="17" t="s">
        <v>15254</v>
      </c>
      <c r="C7221" s="17">
        <v>59.0</v>
      </c>
      <c r="D7221" s="17">
        <v>2.712936325E7</v>
      </c>
      <c r="E7221" s="17">
        <v>2.1734233E7</v>
      </c>
      <c r="F7221" s="17">
        <v>2.3459293E7</v>
      </c>
      <c r="G7221" s="17">
        <v>2.9734109E7</v>
      </c>
      <c r="H7221" s="17">
        <v>5.7684744E7</v>
      </c>
    </row>
    <row r="7222">
      <c r="A7222" s="7" t="s">
        <v>15255</v>
      </c>
      <c r="B7222" s="17" t="s">
        <v>15256</v>
      </c>
      <c r="C7222" s="17">
        <v>15.0</v>
      </c>
      <c r="D7222" s="17">
        <v>6276351.533</v>
      </c>
      <c r="E7222" s="17">
        <v>3636924.0</v>
      </c>
      <c r="F7222" s="17">
        <v>4389591.0</v>
      </c>
      <c r="G7222" s="17">
        <v>6354145.0</v>
      </c>
      <c r="H7222" s="17">
        <v>1.3052854E7</v>
      </c>
    </row>
    <row r="7223">
      <c r="A7223" s="7" t="s">
        <v>15257</v>
      </c>
      <c r="B7223" s="17" t="s">
        <v>15258</v>
      </c>
      <c r="C7223" s="17">
        <v>212.0</v>
      </c>
      <c r="D7223" s="17">
        <v>4612681.495</v>
      </c>
      <c r="E7223" s="17">
        <v>2468000.0</v>
      </c>
      <c r="F7223" s="17">
        <v>3349994.0</v>
      </c>
      <c r="G7223" s="17">
        <v>4753325.0</v>
      </c>
      <c r="H7223" s="17">
        <v>7376734.0</v>
      </c>
    </row>
    <row r="7224">
      <c r="A7224" s="7" t="s">
        <v>15259</v>
      </c>
      <c r="B7224" s="17" t="s">
        <v>15260</v>
      </c>
      <c r="C7224" s="17">
        <v>1.0</v>
      </c>
      <c r="D7224" s="17">
        <v>7724741.0</v>
      </c>
      <c r="E7224" s="17">
        <v>7724741.0</v>
      </c>
      <c r="F7224" s="17">
        <v>7724741.0</v>
      </c>
      <c r="G7224" s="17">
        <v>7724741.0</v>
      </c>
      <c r="H7224" s="17">
        <v>7724741.0</v>
      </c>
    </row>
    <row r="7225">
      <c r="A7225" s="7" t="s">
        <v>15261</v>
      </c>
      <c r="B7225" s="17" t="s">
        <v>15262</v>
      </c>
      <c r="C7225" s="17">
        <v>1617.0</v>
      </c>
      <c r="D7225" s="17">
        <v>3.064080988E7</v>
      </c>
      <c r="E7225" s="17">
        <v>4007030.0</v>
      </c>
      <c r="F7225" s="17">
        <v>7669912.0</v>
      </c>
      <c r="G7225" s="17">
        <v>2.1265459E7</v>
      </c>
      <c r="H7225" s="17">
        <v>8.3896413E7</v>
      </c>
    </row>
    <row r="7226">
      <c r="A7226" s="7" t="s">
        <v>15263</v>
      </c>
      <c r="B7226" s="17" t="s">
        <v>15264</v>
      </c>
      <c r="C7226" s="17">
        <v>1.0</v>
      </c>
      <c r="D7226" s="17">
        <v>6448331.0</v>
      </c>
      <c r="E7226" s="17">
        <v>6448331.0</v>
      </c>
      <c r="F7226" s="17">
        <v>6448331.0</v>
      </c>
      <c r="G7226" s="17">
        <v>6448331.0</v>
      </c>
      <c r="H7226" s="17">
        <v>6448331.0</v>
      </c>
    </row>
    <row r="7227">
      <c r="A7227" s="7" t="s">
        <v>15265</v>
      </c>
      <c r="B7227" s="17" t="s">
        <v>15266</v>
      </c>
      <c r="C7227" s="17">
        <v>226.0</v>
      </c>
      <c r="D7227" s="17">
        <v>1.494632954E7</v>
      </c>
      <c r="E7227" s="17">
        <v>4051843.0</v>
      </c>
      <c r="F7227" s="17">
        <v>6886075.0</v>
      </c>
      <c r="G7227" s="17">
        <v>1.3419773E7</v>
      </c>
      <c r="H7227" s="17">
        <v>2.3412296E7</v>
      </c>
    </row>
    <row r="7228">
      <c r="A7228" s="7" t="s">
        <v>15267</v>
      </c>
      <c r="B7228" s="17" t="s">
        <v>15268</v>
      </c>
      <c r="C7228" s="17">
        <v>564.0</v>
      </c>
      <c r="D7228" s="17">
        <v>7572511.135</v>
      </c>
      <c r="E7228" s="17">
        <v>3581645.0</v>
      </c>
      <c r="F7228" s="17">
        <v>4863163.0</v>
      </c>
      <c r="G7228" s="17">
        <v>7674562.0</v>
      </c>
      <c r="H7228" s="17">
        <v>1.320772E7</v>
      </c>
    </row>
    <row r="7229">
      <c r="A7229" s="7" t="s">
        <v>15269</v>
      </c>
      <c r="B7229" s="17" t="s">
        <v>15270</v>
      </c>
      <c r="C7229" s="17">
        <v>3.0</v>
      </c>
      <c r="D7229" s="17">
        <v>1.4384507E7</v>
      </c>
      <c r="E7229" s="17">
        <v>5611682.0</v>
      </c>
      <c r="F7229" s="17">
        <v>1.3736486E7</v>
      </c>
      <c r="G7229" s="17">
        <v>2.3805353E7</v>
      </c>
      <c r="H7229" s="17">
        <v>2.3805353E7</v>
      </c>
    </row>
    <row r="7230">
      <c r="A7230" s="7" t="s">
        <v>15271</v>
      </c>
      <c r="B7230" s="17" t="s">
        <v>15272</v>
      </c>
      <c r="C7230" s="17">
        <v>143.0</v>
      </c>
      <c r="D7230" s="17">
        <v>7.157079953E7</v>
      </c>
      <c r="E7230" s="17">
        <v>4831609.0</v>
      </c>
      <c r="F7230" s="17">
        <v>7516663.0</v>
      </c>
      <c r="G7230" s="17">
        <v>1.7019086E7</v>
      </c>
      <c r="H7230" s="17">
        <v>3.084325E7</v>
      </c>
    </row>
    <row r="7231">
      <c r="A7231" s="7" t="s">
        <v>15273</v>
      </c>
      <c r="B7231" s="17" t="s">
        <v>15274</v>
      </c>
      <c r="C7231" s="17">
        <v>1.0</v>
      </c>
      <c r="D7231" s="17">
        <v>3074755.0</v>
      </c>
      <c r="E7231" s="17">
        <v>3074755.0</v>
      </c>
      <c r="F7231" s="17">
        <v>3074755.0</v>
      </c>
      <c r="G7231" s="17">
        <v>3074755.0</v>
      </c>
      <c r="H7231" s="17">
        <v>3074755.0</v>
      </c>
    </row>
    <row r="7232">
      <c r="A7232" s="7" t="s">
        <v>15275</v>
      </c>
      <c r="B7232" s="17" t="s">
        <v>15276</v>
      </c>
      <c r="C7232" s="17">
        <v>37.0</v>
      </c>
      <c r="D7232" s="17">
        <v>7639778.351</v>
      </c>
      <c r="E7232" s="17">
        <v>3223470.0</v>
      </c>
      <c r="F7232" s="17">
        <v>4991527.0</v>
      </c>
      <c r="G7232" s="17">
        <v>7363653.0</v>
      </c>
      <c r="H7232" s="17">
        <v>2.0399901E7</v>
      </c>
    </row>
    <row r="7233">
      <c r="A7233" s="7" t="s">
        <v>15277</v>
      </c>
      <c r="B7233" s="17" t="s">
        <v>15278</v>
      </c>
      <c r="C7233" s="17">
        <v>344.0</v>
      </c>
      <c r="D7233" s="17">
        <v>8878483.61</v>
      </c>
      <c r="E7233" s="17">
        <v>2926123.0</v>
      </c>
      <c r="F7233" s="17">
        <v>4284035.0</v>
      </c>
      <c r="G7233" s="17">
        <v>6561454.0</v>
      </c>
      <c r="H7233" s="17">
        <v>1.2974643E7</v>
      </c>
    </row>
    <row r="7234">
      <c r="A7234" s="7" t="s">
        <v>15279</v>
      </c>
      <c r="B7234" s="17" t="s">
        <v>15280</v>
      </c>
      <c r="C7234" s="17">
        <v>11267.0</v>
      </c>
      <c r="D7234" s="17">
        <v>5781753.946</v>
      </c>
      <c r="E7234" s="17">
        <v>2823266.0</v>
      </c>
      <c r="F7234" s="17">
        <v>3945000.0</v>
      </c>
      <c r="G7234" s="17">
        <v>5825004.0</v>
      </c>
      <c r="H7234" s="17">
        <v>9712374.0</v>
      </c>
    </row>
    <row r="7235">
      <c r="A7235" s="7" t="s">
        <v>15281</v>
      </c>
      <c r="B7235" s="17" t="s">
        <v>15282</v>
      </c>
      <c r="C7235" s="17">
        <v>2.0</v>
      </c>
      <c r="D7235" s="17">
        <v>1.23279975E7</v>
      </c>
      <c r="E7235" s="17">
        <v>6986245.0</v>
      </c>
      <c r="F7235" s="17">
        <v>6986245.0</v>
      </c>
      <c r="G7235" s="17">
        <v>1.766975E7</v>
      </c>
      <c r="H7235" s="17">
        <v>1.766975E7</v>
      </c>
    </row>
    <row r="7236">
      <c r="A7236" s="7" t="s">
        <v>15283</v>
      </c>
      <c r="B7236" s="17" t="s">
        <v>15284</v>
      </c>
      <c r="C7236" s="17">
        <v>108.0</v>
      </c>
      <c r="D7236" s="17">
        <v>5553180.435</v>
      </c>
      <c r="E7236" s="17">
        <v>2613171.0</v>
      </c>
      <c r="F7236" s="17">
        <v>3789012.0</v>
      </c>
      <c r="G7236" s="17">
        <v>6178299.0</v>
      </c>
      <c r="H7236" s="17">
        <v>9167400.0</v>
      </c>
    </row>
    <row r="7237">
      <c r="A7237" s="7" t="s">
        <v>15285</v>
      </c>
      <c r="B7237" s="17" t="s">
        <v>15286</v>
      </c>
      <c r="C7237" s="17">
        <v>287.0</v>
      </c>
      <c r="D7237" s="17">
        <v>7232939.61</v>
      </c>
      <c r="E7237" s="17">
        <v>3223500.0</v>
      </c>
      <c r="F7237" s="17">
        <v>3846700.0</v>
      </c>
      <c r="G7237" s="17">
        <v>5422600.0</v>
      </c>
      <c r="H7237" s="17">
        <v>9970223.0</v>
      </c>
    </row>
    <row r="7238">
      <c r="A7238" s="7" t="s">
        <v>15287</v>
      </c>
      <c r="B7238" s="17" t="s">
        <v>15288</v>
      </c>
      <c r="C7238" s="17">
        <v>19634.0</v>
      </c>
      <c r="D7238" s="17">
        <v>6879317.119</v>
      </c>
      <c r="E7238" s="17">
        <v>3215436.0</v>
      </c>
      <c r="F7238" s="17">
        <v>4600000.0</v>
      </c>
      <c r="G7238" s="17">
        <v>7095255.0</v>
      </c>
      <c r="H7238" s="17">
        <v>1.1946533E7</v>
      </c>
    </row>
    <row r="7239">
      <c r="A7239" s="7" t="s">
        <v>15289</v>
      </c>
      <c r="B7239" s="17" t="s">
        <v>15290</v>
      </c>
      <c r="C7239" s="17">
        <v>30.0</v>
      </c>
      <c r="D7239" s="17">
        <v>1.02665363E7</v>
      </c>
      <c r="E7239" s="17">
        <v>4215000.0</v>
      </c>
      <c r="F7239" s="17">
        <v>6322638.0</v>
      </c>
      <c r="G7239" s="17">
        <v>1.1400366E7</v>
      </c>
      <c r="H7239" s="17">
        <v>1.8422461E7</v>
      </c>
    </row>
    <row r="7240">
      <c r="A7240" s="7" t="s">
        <v>15291</v>
      </c>
      <c r="B7240" s="17" t="s">
        <v>15292</v>
      </c>
      <c r="C7240" s="17">
        <v>39.0</v>
      </c>
      <c r="D7240" s="17">
        <v>1.22773469E7</v>
      </c>
      <c r="E7240" s="17">
        <v>3273763.0</v>
      </c>
      <c r="F7240" s="17">
        <v>5616224.0</v>
      </c>
      <c r="G7240" s="17">
        <v>1.4499823E7</v>
      </c>
      <c r="H7240" s="17">
        <v>3.4872986E7</v>
      </c>
    </row>
    <row r="7241">
      <c r="A7241" s="7" t="s">
        <v>15293</v>
      </c>
      <c r="B7241" s="17" t="s">
        <v>15294</v>
      </c>
      <c r="C7241" s="17">
        <v>11.0</v>
      </c>
      <c r="D7241" s="17">
        <v>2.154571455E7</v>
      </c>
      <c r="E7241" s="17">
        <v>4122581.0</v>
      </c>
      <c r="F7241" s="17">
        <v>9264129.0</v>
      </c>
      <c r="G7241" s="17">
        <v>4.394911E7</v>
      </c>
      <c r="H7241" s="17">
        <v>4.8963373E7</v>
      </c>
    </row>
    <row r="7242">
      <c r="A7242" s="7" t="s">
        <v>15295</v>
      </c>
      <c r="B7242" s="17" t="s">
        <v>15296</v>
      </c>
      <c r="C7242" s="17">
        <v>73.0</v>
      </c>
      <c r="D7242" s="17">
        <v>5745559.096</v>
      </c>
      <c r="E7242" s="17">
        <v>827544.0</v>
      </c>
      <c r="F7242" s="17">
        <v>2899029.0</v>
      </c>
      <c r="G7242" s="17">
        <v>5492277.0</v>
      </c>
      <c r="H7242" s="17">
        <v>1.9484999E7</v>
      </c>
    </row>
    <row r="7243">
      <c r="A7243" s="7" t="s">
        <v>15297</v>
      </c>
      <c r="B7243" s="17" t="s">
        <v>15299</v>
      </c>
      <c r="C7243" s="17">
        <v>96.0</v>
      </c>
      <c r="D7243" s="17">
        <v>9576510.667</v>
      </c>
      <c r="E7243" s="17">
        <v>3384449.0</v>
      </c>
      <c r="F7243" s="17">
        <v>4893886.0</v>
      </c>
      <c r="G7243" s="17">
        <v>1.0560105E7</v>
      </c>
      <c r="H7243" s="17">
        <v>2.1045355E7</v>
      </c>
    </row>
    <row r="7244">
      <c r="A7244" s="7" t="s">
        <v>15303</v>
      </c>
      <c r="B7244" s="17" t="s">
        <v>15304</v>
      </c>
      <c r="C7244" s="17">
        <v>82.0</v>
      </c>
      <c r="D7244" s="17">
        <v>8498631.268</v>
      </c>
      <c r="E7244" s="17">
        <v>4724186.0</v>
      </c>
      <c r="F7244" s="17">
        <v>6372601.0</v>
      </c>
      <c r="G7244" s="17">
        <v>9084998.0</v>
      </c>
      <c r="H7244" s="17">
        <v>1.8276558E7</v>
      </c>
    </row>
    <row r="7245">
      <c r="A7245" s="7" t="s">
        <v>15305</v>
      </c>
      <c r="B7245" s="17" t="s">
        <v>15306</v>
      </c>
      <c r="C7245" s="17">
        <v>1.0</v>
      </c>
      <c r="D7245" s="17">
        <v>8.0057202E7</v>
      </c>
      <c r="E7245" s="17">
        <v>8.0057202E7</v>
      </c>
      <c r="F7245" s="17">
        <v>8.0057202E7</v>
      </c>
      <c r="G7245" s="17">
        <v>8.0057202E7</v>
      </c>
      <c r="H7245" s="17">
        <v>8.0057202E7</v>
      </c>
    </row>
    <row r="7246">
      <c r="A7246" s="7" t="s">
        <v>15307</v>
      </c>
      <c r="B7246" s="17" t="s">
        <v>15308</v>
      </c>
      <c r="C7246" s="17">
        <v>1238.0</v>
      </c>
      <c r="D7246" s="17">
        <v>3.5433438E7</v>
      </c>
      <c r="E7246" s="17">
        <v>4792982.0</v>
      </c>
      <c r="F7246" s="17">
        <v>9300616.0</v>
      </c>
      <c r="G7246" s="17">
        <v>2.7837875E7</v>
      </c>
      <c r="H7246" s="17">
        <v>9.6317247E7</v>
      </c>
    </row>
    <row r="7247">
      <c r="A7247" s="7" t="s">
        <v>15309</v>
      </c>
      <c r="B7247" s="17" t="s">
        <v>15310</v>
      </c>
      <c r="C7247" s="17">
        <v>1.0</v>
      </c>
      <c r="D7247" s="17">
        <v>1.1580151E7</v>
      </c>
      <c r="E7247" s="17">
        <v>1.1580151E7</v>
      </c>
      <c r="F7247" s="17">
        <v>1.1580151E7</v>
      </c>
      <c r="G7247" s="17">
        <v>1.1580151E7</v>
      </c>
      <c r="H7247" s="17">
        <v>1.1580151E7</v>
      </c>
    </row>
    <row r="7248">
      <c r="A7248" s="7" t="s">
        <v>15311</v>
      </c>
      <c r="B7248" s="17" t="s">
        <v>15312</v>
      </c>
      <c r="C7248" s="17">
        <v>8.0</v>
      </c>
      <c r="D7248" s="17">
        <v>5.80959175E7</v>
      </c>
      <c r="E7248" s="17">
        <v>3061167.0</v>
      </c>
      <c r="F7248" s="17">
        <v>5233302.0</v>
      </c>
      <c r="G7248" s="17">
        <v>3.7721105E7</v>
      </c>
      <c r="H7248" s="17">
        <v>3.64073179E8</v>
      </c>
    </row>
    <row r="7249">
      <c r="A7249" s="7" t="s">
        <v>15313</v>
      </c>
      <c r="B7249" s="17" t="s">
        <v>15314</v>
      </c>
      <c r="C7249" s="17">
        <v>26.0</v>
      </c>
      <c r="D7249" s="17">
        <v>1.317962927E7</v>
      </c>
      <c r="E7249" s="17">
        <v>3495040.0</v>
      </c>
      <c r="F7249" s="17">
        <v>5803000.0</v>
      </c>
      <c r="G7249" s="17">
        <v>1.15379E7</v>
      </c>
      <c r="H7249" s="17">
        <v>2.2043705E7</v>
      </c>
    </row>
    <row r="7250">
      <c r="A7250" s="7" t="s">
        <v>15315</v>
      </c>
      <c r="B7250" s="17" t="s">
        <v>15316</v>
      </c>
      <c r="C7250" s="17">
        <v>120.0</v>
      </c>
      <c r="D7250" s="17">
        <v>1.980610968E7</v>
      </c>
      <c r="E7250" s="17">
        <v>3750933.0</v>
      </c>
      <c r="F7250" s="17">
        <v>7821906.0</v>
      </c>
      <c r="G7250" s="17">
        <v>1.26078E7</v>
      </c>
      <c r="H7250" s="17">
        <v>4.1411887E7</v>
      </c>
    </row>
    <row r="7251">
      <c r="A7251" s="7" t="s">
        <v>15317</v>
      </c>
      <c r="B7251" s="17" t="s">
        <v>15318</v>
      </c>
      <c r="C7251" s="17">
        <v>9.0</v>
      </c>
      <c r="D7251" s="17">
        <v>8559382.556</v>
      </c>
      <c r="E7251" s="17">
        <v>4371850.0</v>
      </c>
      <c r="F7251" s="17">
        <v>7513413.0</v>
      </c>
      <c r="G7251" s="17">
        <v>9271165.0</v>
      </c>
      <c r="H7251" s="17">
        <v>1.9136307E7</v>
      </c>
    </row>
    <row r="7252">
      <c r="A7252" s="7" t="s">
        <v>15319</v>
      </c>
      <c r="B7252" s="17" t="s">
        <v>15320</v>
      </c>
      <c r="C7252" s="17">
        <v>1.0</v>
      </c>
      <c r="D7252" s="17">
        <v>2824037.0</v>
      </c>
      <c r="E7252" s="17">
        <v>2824037.0</v>
      </c>
      <c r="F7252" s="17">
        <v>2824037.0</v>
      </c>
      <c r="G7252" s="17">
        <v>2824037.0</v>
      </c>
      <c r="H7252" s="17">
        <v>2824037.0</v>
      </c>
    </row>
    <row r="7253">
      <c r="A7253" s="7" t="s">
        <v>15321</v>
      </c>
      <c r="B7253" s="17" t="s">
        <v>15322</v>
      </c>
      <c r="C7253" s="17">
        <v>4.0</v>
      </c>
      <c r="D7253" s="17">
        <v>7.526289475E7</v>
      </c>
      <c r="E7253" s="17">
        <v>6614443.0</v>
      </c>
      <c r="F7253" s="17">
        <v>1.033509E7</v>
      </c>
      <c r="G7253" s="17">
        <v>1.8442053E7</v>
      </c>
      <c r="H7253" s="17">
        <v>2.65659993E8</v>
      </c>
    </row>
    <row r="7254">
      <c r="A7254" s="7" t="s">
        <v>15323</v>
      </c>
      <c r="B7254" s="17" t="s">
        <v>15324</v>
      </c>
      <c r="C7254" s="17">
        <v>8.0</v>
      </c>
      <c r="D7254" s="17">
        <v>1.06064545E7</v>
      </c>
      <c r="E7254" s="17">
        <v>2040473.0</v>
      </c>
      <c r="F7254" s="17">
        <v>2490290.0</v>
      </c>
      <c r="G7254" s="17">
        <v>6027550.0</v>
      </c>
      <c r="H7254" s="17">
        <v>4.7143983E7</v>
      </c>
    </row>
    <row r="7255">
      <c r="A7255" s="7" t="s">
        <v>15325</v>
      </c>
      <c r="B7255" s="17" t="s">
        <v>15326</v>
      </c>
      <c r="C7255" s="17">
        <v>6.0</v>
      </c>
      <c r="D7255" s="17">
        <v>2937052.0</v>
      </c>
      <c r="E7255" s="17">
        <v>2278918.0</v>
      </c>
      <c r="F7255" s="17">
        <v>2578236.0</v>
      </c>
      <c r="G7255" s="17">
        <v>3271887.0</v>
      </c>
      <c r="H7255" s="17">
        <v>5697781.0</v>
      </c>
    </row>
    <row r="7256">
      <c r="A7256" s="7" t="s">
        <v>15327</v>
      </c>
      <c r="B7256" s="17" t="s">
        <v>15328</v>
      </c>
      <c r="C7256" s="17">
        <v>7.0</v>
      </c>
      <c r="D7256" s="17">
        <v>1.456272857E7</v>
      </c>
      <c r="E7256" s="17">
        <v>3334740.0</v>
      </c>
      <c r="F7256" s="17">
        <v>5310106.0</v>
      </c>
      <c r="G7256" s="17">
        <v>2.1253379E7</v>
      </c>
      <c r="H7256" s="17">
        <v>5.2169284E7</v>
      </c>
    </row>
    <row r="7257">
      <c r="A7257" s="7" t="s">
        <v>15329</v>
      </c>
      <c r="B7257" s="17" t="s">
        <v>15330</v>
      </c>
      <c r="C7257" s="17">
        <v>1.0</v>
      </c>
      <c r="D7257" s="17">
        <v>5224412.0</v>
      </c>
      <c r="E7257" s="17">
        <v>5224412.0</v>
      </c>
      <c r="F7257" s="17">
        <v>5224412.0</v>
      </c>
      <c r="G7257" s="17">
        <v>5224412.0</v>
      </c>
      <c r="H7257" s="17">
        <v>5224412.0</v>
      </c>
    </row>
    <row r="7258">
      <c r="A7258" s="7" t="s">
        <v>15331</v>
      </c>
      <c r="B7258" s="17" t="s">
        <v>15332</v>
      </c>
      <c r="C7258" s="17">
        <v>6.0</v>
      </c>
      <c r="D7258" s="17">
        <v>8399543.167</v>
      </c>
      <c r="E7258" s="17">
        <v>2957816.0</v>
      </c>
      <c r="F7258" s="17">
        <v>2962153.0</v>
      </c>
      <c r="G7258" s="17">
        <v>1.0419656E7</v>
      </c>
      <c r="H7258" s="17">
        <v>2.2692453E7</v>
      </c>
    </row>
    <row r="7259">
      <c r="A7259" s="7" t="s">
        <v>15333</v>
      </c>
      <c r="B7259" s="17" t="s">
        <v>15334</v>
      </c>
      <c r="C7259" s="17">
        <v>11319.0</v>
      </c>
      <c r="D7259" s="17">
        <v>5217845.448</v>
      </c>
      <c r="E7259" s="17">
        <v>2723742.0</v>
      </c>
      <c r="F7259" s="17">
        <v>3779058.0</v>
      </c>
      <c r="G7259" s="17">
        <v>5607642.0</v>
      </c>
      <c r="H7259" s="17">
        <v>9104152.0</v>
      </c>
    </row>
    <row r="7260">
      <c r="A7260" s="7" t="s">
        <v>15335</v>
      </c>
      <c r="B7260" s="17" t="s">
        <v>15336</v>
      </c>
      <c r="C7260" s="17">
        <v>23.0</v>
      </c>
      <c r="D7260" s="17">
        <v>9911046.391</v>
      </c>
      <c r="E7260" s="17">
        <v>4260000.0</v>
      </c>
      <c r="F7260" s="17">
        <v>5864000.0</v>
      </c>
      <c r="G7260" s="17">
        <v>1.178165E7</v>
      </c>
      <c r="H7260" s="17">
        <v>2.3136369E7</v>
      </c>
    </row>
    <row r="7261">
      <c r="A7261" s="7" t="s">
        <v>15337</v>
      </c>
      <c r="B7261" s="17" t="s">
        <v>15338</v>
      </c>
      <c r="C7261" s="17">
        <v>28.0</v>
      </c>
      <c r="D7261" s="17">
        <v>2.473775029E7</v>
      </c>
      <c r="E7261" s="17">
        <v>3942426.0</v>
      </c>
      <c r="F7261" s="17">
        <v>5982648.0</v>
      </c>
      <c r="G7261" s="17">
        <v>1.0492882E7</v>
      </c>
      <c r="H7261" s="17">
        <v>2.1721168E7</v>
      </c>
    </row>
    <row r="7262">
      <c r="A7262" s="7" t="s">
        <v>15339</v>
      </c>
      <c r="B7262" s="17" t="s">
        <v>15340</v>
      </c>
      <c r="C7262" s="17">
        <v>92.0</v>
      </c>
      <c r="D7262" s="17">
        <v>8995127.978</v>
      </c>
      <c r="E7262" s="17">
        <v>2480548.0</v>
      </c>
      <c r="F7262" s="17">
        <v>3509389.0</v>
      </c>
      <c r="G7262" s="17">
        <v>7034824.0</v>
      </c>
      <c r="H7262" s="17">
        <v>1.4140167E7</v>
      </c>
    </row>
    <row r="7263">
      <c r="A7263" s="7" t="s">
        <v>15341</v>
      </c>
      <c r="B7263" s="17" t="s">
        <v>15342</v>
      </c>
      <c r="C7263" s="17">
        <v>2.0</v>
      </c>
      <c r="D7263" s="17">
        <v>6168432.5</v>
      </c>
      <c r="E7263" s="17">
        <v>4676415.0</v>
      </c>
      <c r="F7263" s="17">
        <v>4676415.0</v>
      </c>
      <c r="G7263" s="17">
        <v>7660450.0</v>
      </c>
      <c r="H7263" s="17">
        <v>7660450.0</v>
      </c>
    </row>
    <row r="7264">
      <c r="A7264" s="7" t="s">
        <v>15345</v>
      </c>
      <c r="B7264" s="17" t="s">
        <v>15346</v>
      </c>
      <c r="C7264" s="17">
        <v>2.0</v>
      </c>
      <c r="D7264" s="17">
        <v>6325174.5</v>
      </c>
      <c r="E7264" s="17">
        <v>4789106.0</v>
      </c>
      <c r="F7264" s="17">
        <v>4789106.0</v>
      </c>
      <c r="G7264" s="17">
        <v>7861243.0</v>
      </c>
      <c r="H7264" s="17">
        <v>7861243.0</v>
      </c>
    </row>
    <row r="7265">
      <c r="A7265" s="7" t="s">
        <v>15349</v>
      </c>
      <c r="B7265" s="17" t="s">
        <v>15350</v>
      </c>
      <c r="C7265" s="17">
        <v>3.0</v>
      </c>
      <c r="D7265" s="17">
        <v>7077780.0</v>
      </c>
      <c r="E7265" s="17">
        <v>1662422.0</v>
      </c>
      <c r="F7265" s="17">
        <v>3947096.0</v>
      </c>
      <c r="G7265" s="17">
        <v>1.5623822E7</v>
      </c>
      <c r="H7265" s="17">
        <v>1.5623822E7</v>
      </c>
    </row>
    <row r="7266">
      <c r="A7266" s="7" t="s">
        <v>15352</v>
      </c>
      <c r="B7266" s="17" t="s">
        <v>15354</v>
      </c>
      <c r="C7266" s="17">
        <v>2.0</v>
      </c>
      <c r="D7266" s="17">
        <v>6686935.5</v>
      </c>
      <c r="E7266" s="17">
        <v>2143144.0</v>
      </c>
      <c r="F7266" s="17">
        <v>2143144.0</v>
      </c>
      <c r="G7266" s="17">
        <v>1.1230727E7</v>
      </c>
      <c r="H7266" s="17">
        <v>1.1230727E7</v>
      </c>
    </row>
    <row r="7267">
      <c r="A7267" s="7" t="s">
        <v>15358</v>
      </c>
      <c r="B7267" s="17" t="s">
        <v>15359</v>
      </c>
      <c r="C7267" s="17">
        <v>1.0</v>
      </c>
      <c r="D7267" s="17">
        <v>2942181.0</v>
      </c>
      <c r="E7267" s="17">
        <v>2942181.0</v>
      </c>
      <c r="F7267" s="17">
        <v>2942181.0</v>
      </c>
      <c r="G7267" s="17">
        <v>2942181.0</v>
      </c>
      <c r="H7267" s="17">
        <v>2942181.0</v>
      </c>
    </row>
    <row r="7268">
      <c r="A7268" s="7" t="s">
        <v>15360</v>
      </c>
      <c r="B7268" s="17" t="s">
        <v>15361</v>
      </c>
      <c r="C7268" s="17">
        <v>2.0</v>
      </c>
      <c r="D7268" s="17">
        <v>9765930.0</v>
      </c>
      <c r="E7268" s="17">
        <v>7361122.0</v>
      </c>
      <c r="F7268" s="17">
        <v>7361122.0</v>
      </c>
      <c r="G7268" s="17">
        <v>1.2170738E7</v>
      </c>
      <c r="H7268" s="17">
        <v>1.2170738E7</v>
      </c>
    </row>
    <row r="7269">
      <c r="A7269" s="7" t="s">
        <v>15363</v>
      </c>
      <c r="B7269" s="17" t="s">
        <v>15365</v>
      </c>
      <c r="C7269" s="17">
        <v>15.0</v>
      </c>
      <c r="D7269" s="17">
        <v>2.52343936E7</v>
      </c>
      <c r="E7269" s="17">
        <v>2843971.0</v>
      </c>
      <c r="F7269" s="17">
        <v>4408915.0</v>
      </c>
      <c r="G7269" s="17">
        <v>1.751738E7</v>
      </c>
      <c r="H7269" s="17">
        <v>5.8141863E7</v>
      </c>
    </row>
    <row r="7270">
      <c r="A7270" s="7" t="s">
        <v>15367</v>
      </c>
      <c r="B7270" s="17" t="s">
        <v>15368</v>
      </c>
      <c r="C7270" s="17">
        <v>1159.0</v>
      </c>
      <c r="D7270" s="17">
        <v>1.970939204E7</v>
      </c>
      <c r="E7270" s="17">
        <v>4008471.0</v>
      </c>
      <c r="F7270" s="17">
        <v>7783254.0</v>
      </c>
      <c r="G7270" s="17">
        <v>1.7365534E7</v>
      </c>
      <c r="H7270" s="17">
        <v>4.667575E7</v>
      </c>
    </row>
    <row r="7271">
      <c r="A7271" s="7" t="s">
        <v>15371</v>
      </c>
      <c r="B7271" s="17" t="s">
        <v>15372</v>
      </c>
      <c r="C7271" s="17">
        <v>164.0</v>
      </c>
      <c r="D7271" s="17">
        <v>2.262993049E7</v>
      </c>
      <c r="E7271" s="17">
        <v>6105159.0</v>
      </c>
      <c r="F7271" s="17">
        <v>1.6318112E7</v>
      </c>
      <c r="G7271" s="17">
        <v>2.549605E7</v>
      </c>
      <c r="H7271" s="17">
        <v>4.3142513E7</v>
      </c>
    </row>
    <row r="7272">
      <c r="A7272" s="7" t="s">
        <v>15373</v>
      </c>
      <c r="B7272" s="17" t="s">
        <v>15374</v>
      </c>
      <c r="C7272" s="17">
        <v>18.0</v>
      </c>
      <c r="D7272" s="17">
        <v>1.2387841E7</v>
      </c>
      <c r="E7272" s="17">
        <v>5194700.0</v>
      </c>
      <c r="F7272" s="17">
        <v>8872750.0</v>
      </c>
      <c r="G7272" s="17">
        <v>1.700745E7</v>
      </c>
      <c r="H7272" s="17">
        <v>3.1600834E7</v>
      </c>
    </row>
    <row r="7273">
      <c r="A7273" s="7" t="s">
        <v>15377</v>
      </c>
      <c r="B7273" s="17" t="s">
        <v>15378</v>
      </c>
      <c r="C7273" s="17">
        <v>27.0</v>
      </c>
      <c r="D7273" s="17">
        <v>2.391935674E7</v>
      </c>
      <c r="E7273" s="17">
        <v>3747844.0</v>
      </c>
      <c r="F7273" s="17">
        <v>7348517.0</v>
      </c>
      <c r="G7273" s="17">
        <v>2.9124E7</v>
      </c>
      <c r="H7273" s="17">
        <v>6.9655503E7</v>
      </c>
    </row>
    <row r="7274">
      <c r="A7274" s="7" t="s">
        <v>15379</v>
      </c>
      <c r="B7274" s="17" t="s">
        <v>15380</v>
      </c>
      <c r="C7274" s="17">
        <v>17.0</v>
      </c>
      <c r="D7274" s="17">
        <v>8009702.471</v>
      </c>
      <c r="E7274" s="17">
        <v>3290325.0</v>
      </c>
      <c r="F7274" s="17">
        <v>5885879.0</v>
      </c>
      <c r="G7274" s="17">
        <v>1.1888365E7</v>
      </c>
      <c r="H7274" s="17">
        <v>1.65236E7</v>
      </c>
    </row>
    <row r="7275">
      <c r="A7275" s="7" t="s">
        <v>15381</v>
      </c>
      <c r="B7275" s="17" t="s">
        <v>15382</v>
      </c>
      <c r="C7275" s="17">
        <v>284.0</v>
      </c>
      <c r="D7275" s="17">
        <v>1.607333572E7</v>
      </c>
      <c r="E7275" s="17">
        <v>3147900.0</v>
      </c>
      <c r="F7275" s="17">
        <v>5648374.0</v>
      </c>
      <c r="G7275" s="17">
        <v>1.1566376E7</v>
      </c>
      <c r="H7275" s="17">
        <v>4.0028036E7</v>
      </c>
    </row>
    <row r="7276">
      <c r="A7276" s="7" t="s">
        <v>15383</v>
      </c>
      <c r="B7276" s="17" t="s">
        <v>15384</v>
      </c>
      <c r="C7276" s="17">
        <v>2834.0</v>
      </c>
      <c r="D7276" s="17">
        <v>1.150445155E7</v>
      </c>
      <c r="E7276" s="17">
        <v>3012559.0</v>
      </c>
      <c r="F7276" s="17">
        <v>5066844.0</v>
      </c>
      <c r="G7276" s="17">
        <v>1.0067432E7</v>
      </c>
      <c r="H7276" s="17">
        <v>2.3299367E7</v>
      </c>
    </row>
    <row r="7277">
      <c r="A7277" s="7" t="s">
        <v>15385</v>
      </c>
      <c r="B7277" s="17" t="s">
        <v>15386</v>
      </c>
      <c r="C7277" s="17">
        <v>68.0</v>
      </c>
      <c r="D7277" s="17">
        <v>1.390886032E7</v>
      </c>
      <c r="E7277" s="17">
        <v>4097987.0</v>
      </c>
      <c r="F7277" s="17">
        <v>5771516.0</v>
      </c>
      <c r="G7277" s="17">
        <v>1.3495649E7</v>
      </c>
      <c r="H7277" s="17">
        <v>4.2251288E7</v>
      </c>
    </row>
    <row r="7278">
      <c r="A7278" s="7" t="s">
        <v>15387</v>
      </c>
      <c r="B7278" s="17" t="s">
        <v>15388</v>
      </c>
      <c r="C7278" s="17">
        <v>2998.0</v>
      </c>
      <c r="D7278" s="17">
        <v>1.344547721E7</v>
      </c>
      <c r="E7278" s="17">
        <v>4702153.0</v>
      </c>
      <c r="F7278" s="17">
        <v>6511468.0</v>
      </c>
      <c r="G7278" s="17">
        <v>1.1108579E7</v>
      </c>
      <c r="H7278" s="17">
        <v>2.7099E7</v>
      </c>
    </row>
    <row r="7279">
      <c r="A7279" s="7" t="s">
        <v>15389</v>
      </c>
      <c r="B7279" s="17" t="s">
        <v>15390</v>
      </c>
      <c r="C7279" s="17">
        <v>5776.0</v>
      </c>
      <c r="D7279" s="17">
        <v>1.423609376E7</v>
      </c>
      <c r="E7279" s="17">
        <v>4995800.0</v>
      </c>
      <c r="F7279" s="17">
        <v>6893598.0</v>
      </c>
      <c r="G7279" s="17">
        <v>1.2400443E7</v>
      </c>
      <c r="H7279" s="17">
        <v>2.8221689E7</v>
      </c>
    </row>
    <row r="7280">
      <c r="A7280" s="7" t="s">
        <v>15391</v>
      </c>
      <c r="B7280" s="17" t="s">
        <v>15392</v>
      </c>
      <c r="C7280" s="17">
        <v>87852.0</v>
      </c>
      <c r="D7280" s="17">
        <v>1.365049846E7</v>
      </c>
      <c r="E7280" s="17">
        <v>4978868.0</v>
      </c>
      <c r="F7280" s="17">
        <v>7342641.0</v>
      </c>
      <c r="G7280" s="17">
        <v>1.2069021E7</v>
      </c>
      <c r="H7280" s="17">
        <v>2.4270955E7</v>
      </c>
    </row>
    <row r="7281">
      <c r="A7281" s="7" t="s">
        <v>15393</v>
      </c>
      <c r="B7281" s="17" t="s">
        <v>15394</v>
      </c>
      <c r="C7281" s="17">
        <v>2.0</v>
      </c>
      <c r="D7281" s="17">
        <v>5501150.5</v>
      </c>
      <c r="E7281" s="17">
        <v>1661675.0</v>
      </c>
      <c r="F7281" s="17">
        <v>1661675.0</v>
      </c>
      <c r="G7281" s="17">
        <v>9340626.0</v>
      </c>
      <c r="H7281" s="17">
        <v>9340626.0</v>
      </c>
    </row>
    <row r="7282">
      <c r="A7282" s="7" t="s">
        <v>15395</v>
      </c>
      <c r="B7282" s="17" t="s">
        <v>15396</v>
      </c>
      <c r="C7282" s="17">
        <v>850.0</v>
      </c>
      <c r="D7282" s="17">
        <v>1.925295213E7</v>
      </c>
      <c r="E7282" s="17">
        <v>3929141.0</v>
      </c>
      <c r="F7282" s="17">
        <v>6893876.0</v>
      </c>
      <c r="G7282" s="17">
        <v>1.9232268E7</v>
      </c>
      <c r="H7282" s="17">
        <v>5.2455275E7</v>
      </c>
    </row>
    <row r="7283">
      <c r="A7283" s="7" t="s">
        <v>15397</v>
      </c>
      <c r="B7283" s="17" t="s">
        <v>15398</v>
      </c>
      <c r="C7283" s="17">
        <v>558.0</v>
      </c>
      <c r="D7283" s="17">
        <v>3.467356261E7</v>
      </c>
      <c r="E7283" s="17">
        <v>4202379.0</v>
      </c>
      <c r="F7283" s="17">
        <v>9197162.0</v>
      </c>
      <c r="G7283" s="17">
        <v>2.9729251E7</v>
      </c>
      <c r="H7283" s="17">
        <v>7.8115952E7</v>
      </c>
    </row>
    <row r="7284">
      <c r="A7284" s="7" t="s">
        <v>15399</v>
      </c>
      <c r="B7284" s="17" t="s">
        <v>15400</v>
      </c>
      <c r="C7284" s="17">
        <v>8536.0</v>
      </c>
      <c r="D7284" s="17">
        <v>2.224318236E7</v>
      </c>
      <c r="E7284" s="17">
        <v>3901419.0</v>
      </c>
      <c r="F7284" s="17">
        <v>7117761.0</v>
      </c>
      <c r="G7284" s="17">
        <v>2.0997374E7</v>
      </c>
      <c r="H7284" s="17">
        <v>5.818615E7</v>
      </c>
    </row>
    <row r="7285">
      <c r="A7285" s="7" t="s">
        <v>15401</v>
      </c>
      <c r="B7285" s="17" t="s">
        <v>15402</v>
      </c>
      <c r="C7285" s="17">
        <v>489.0</v>
      </c>
      <c r="D7285" s="17">
        <v>2.654269938E7</v>
      </c>
      <c r="E7285" s="17">
        <v>3852147.0</v>
      </c>
      <c r="F7285" s="17">
        <v>7179991.0</v>
      </c>
      <c r="G7285" s="17">
        <v>2.5757769E7</v>
      </c>
      <c r="H7285" s="17">
        <v>7.9186113E7</v>
      </c>
    </row>
    <row r="7286">
      <c r="A7286" s="7" t="s">
        <v>15403</v>
      </c>
      <c r="B7286" s="17" t="s">
        <v>15404</v>
      </c>
      <c r="C7286" s="17">
        <v>393.0</v>
      </c>
      <c r="D7286" s="17">
        <v>3.354194744E7</v>
      </c>
      <c r="E7286" s="17">
        <v>5177993.0</v>
      </c>
      <c r="F7286" s="17">
        <v>1.1478079E7</v>
      </c>
      <c r="G7286" s="17">
        <v>3.6938436E7</v>
      </c>
      <c r="H7286" s="17">
        <v>9.8032197E7</v>
      </c>
    </row>
    <row r="7287">
      <c r="A7287" s="7" t="s">
        <v>15405</v>
      </c>
      <c r="B7287" s="17" t="s">
        <v>15406</v>
      </c>
      <c r="C7287" s="17">
        <v>3434.0</v>
      </c>
      <c r="D7287" s="17">
        <v>2.773656455E7</v>
      </c>
      <c r="E7287" s="17">
        <v>4513616.0</v>
      </c>
      <c r="F7287" s="17">
        <v>8635089.0</v>
      </c>
      <c r="G7287" s="17">
        <v>2.7182235E7</v>
      </c>
      <c r="H7287" s="17">
        <v>7.4397702E7</v>
      </c>
    </row>
    <row r="7288">
      <c r="A7288" s="7" t="s">
        <v>15407</v>
      </c>
      <c r="B7288" s="17" t="s">
        <v>15408</v>
      </c>
      <c r="C7288" s="17">
        <v>1.0</v>
      </c>
      <c r="D7288" s="17">
        <v>2973972.0</v>
      </c>
      <c r="E7288" s="17">
        <v>2973972.0</v>
      </c>
      <c r="F7288" s="17">
        <v>2973972.0</v>
      </c>
      <c r="G7288" s="17">
        <v>2973972.0</v>
      </c>
      <c r="H7288" s="17">
        <v>2973972.0</v>
      </c>
    </row>
    <row r="7289">
      <c r="A7289" s="7" t="s">
        <v>15409</v>
      </c>
      <c r="B7289" s="17" t="s">
        <v>15410</v>
      </c>
      <c r="C7289" s="17">
        <v>17.0</v>
      </c>
      <c r="D7289" s="17">
        <v>3.121151741E7</v>
      </c>
      <c r="E7289" s="17">
        <v>4335301.0</v>
      </c>
      <c r="F7289" s="17">
        <v>5933173.0</v>
      </c>
      <c r="G7289" s="17">
        <v>1.603357E7</v>
      </c>
      <c r="H7289" s="17">
        <v>1.0819705E8</v>
      </c>
    </row>
    <row r="7290">
      <c r="A7290" s="7" t="s">
        <v>15411</v>
      </c>
      <c r="B7290" s="17" t="s">
        <v>15412</v>
      </c>
      <c r="C7290" s="17">
        <v>393.0</v>
      </c>
      <c r="D7290" s="17">
        <v>1.536137563E7</v>
      </c>
      <c r="E7290" s="17">
        <v>3008700.0</v>
      </c>
      <c r="F7290" s="17">
        <v>5059987.0</v>
      </c>
      <c r="G7290" s="17">
        <v>1.0826742E7</v>
      </c>
      <c r="H7290" s="17">
        <v>4.5641903E7</v>
      </c>
    </row>
    <row r="7291">
      <c r="A7291" s="7" t="s">
        <v>15413</v>
      </c>
      <c r="B7291" s="17" t="s">
        <v>15414</v>
      </c>
      <c r="C7291" s="17">
        <v>184.0</v>
      </c>
      <c r="D7291" s="17">
        <v>2.033165301E7</v>
      </c>
      <c r="E7291" s="17">
        <v>3846606.0</v>
      </c>
      <c r="F7291" s="17">
        <v>6171852.0</v>
      </c>
      <c r="G7291" s="17">
        <v>1.248342E7</v>
      </c>
      <c r="H7291" s="17">
        <v>3.5317796E7</v>
      </c>
    </row>
    <row r="7292">
      <c r="A7292" s="7" t="s">
        <v>15417</v>
      </c>
      <c r="B7292" s="17" t="s">
        <v>15418</v>
      </c>
      <c r="C7292" s="17">
        <v>346.0</v>
      </c>
      <c r="D7292" s="17">
        <v>1.284351732E7</v>
      </c>
      <c r="E7292" s="17">
        <v>3516388.0</v>
      </c>
      <c r="F7292" s="17">
        <v>5609242.0</v>
      </c>
      <c r="G7292" s="17">
        <v>9912559.0</v>
      </c>
      <c r="H7292" s="17">
        <v>3.1423742E7</v>
      </c>
    </row>
    <row r="7293">
      <c r="A7293" s="7" t="s">
        <v>15419</v>
      </c>
      <c r="B7293" s="17" t="s">
        <v>15420</v>
      </c>
      <c r="C7293" s="17">
        <v>294.0</v>
      </c>
      <c r="D7293" s="17">
        <v>2.46700077E7</v>
      </c>
      <c r="E7293" s="17">
        <v>4470676.0</v>
      </c>
      <c r="F7293" s="17">
        <v>9404527.0</v>
      </c>
      <c r="G7293" s="17">
        <v>3.5942737E7</v>
      </c>
      <c r="H7293" s="17">
        <v>6.2180586E7</v>
      </c>
    </row>
    <row r="7294">
      <c r="A7294" s="7" t="s">
        <v>15421</v>
      </c>
      <c r="B7294" s="17" t="s">
        <v>15422</v>
      </c>
      <c r="C7294" s="17">
        <v>163.0</v>
      </c>
      <c r="D7294" s="17">
        <v>1.218046066E7</v>
      </c>
      <c r="E7294" s="17">
        <v>3125300.0</v>
      </c>
      <c r="F7294" s="17">
        <v>5023160.0</v>
      </c>
      <c r="G7294" s="17">
        <v>9466531.0</v>
      </c>
      <c r="H7294" s="17">
        <v>1.8233291E7</v>
      </c>
    </row>
    <row r="7295">
      <c r="A7295" s="7" t="s">
        <v>15423</v>
      </c>
      <c r="B7295" s="17" t="s">
        <v>15424</v>
      </c>
      <c r="C7295" s="17">
        <v>438.0</v>
      </c>
      <c r="D7295" s="17">
        <v>1.218544746E7</v>
      </c>
      <c r="E7295" s="17">
        <v>3087920.0</v>
      </c>
      <c r="F7295" s="17">
        <v>4527683.0</v>
      </c>
      <c r="G7295" s="17">
        <v>8329146.0</v>
      </c>
      <c r="H7295" s="17">
        <v>1.9404358E7</v>
      </c>
    </row>
    <row r="7296">
      <c r="A7296" s="7" t="s">
        <v>15425</v>
      </c>
      <c r="B7296" s="17" t="s">
        <v>15426</v>
      </c>
      <c r="C7296" s="17">
        <v>1.0</v>
      </c>
      <c r="D7296" s="17">
        <v>1.43222995E8</v>
      </c>
      <c r="E7296" s="17">
        <v>1.43222995E8</v>
      </c>
      <c r="F7296" s="17">
        <v>1.43222995E8</v>
      </c>
      <c r="G7296" s="17">
        <v>1.43222995E8</v>
      </c>
      <c r="H7296" s="17">
        <v>1.43222995E8</v>
      </c>
    </row>
    <row r="7297">
      <c r="A7297" s="7" t="s">
        <v>15427</v>
      </c>
      <c r="B7297" s="17" t="s">
        <v>15428</v>
      </c>
      <c r="C7297" s="17">
        <v>124.0</v>
      </c>
      <c r="D7297" s="17">
        <v>1.083988469E7</v>
      </c>
      <c r="E7297" s="17">
        <v>3357095.0</v>
      </c>
      <c r="F7297" s="17">
        <v>5221457.0</v>
      </c>
      <c r="G7297" s="17">
        <v>9505800.0</v>
      </c>
      <c r="H7297" s="17">
        <v>2.288673E7</v>
      </c>
    </row>
    <row r="7298">
      <c r="A7298" s="7" t="s">
        <v>15429</v>
      </c>
      <c r="B7298" s="17" t="s">
        <v>15430</v>
      </c>
      <c r="C7298" s="17">
        <v>1.0</v>
      </c>
      <c r="D7298" s="17">
        <v>1.3125578E7</v>
      </c>
      <c r="E7298" s="17">
        <v>1.3125578E7</v>
      </c>
      <c r="F7298" s="17">
        <v>1.3125578E7</v>
      </c>
      <c r="G7298" s="17">
        <v>1.3125578E7</v>
      </c>
      <c r="H7298" s="17">
        <v>1.3125578E7</v>
      </c>
    </row>
    <row r="7299">
      <c r="A7299" s="7" t="s">
        <v>15431</v>
      </c>
      <c r="B7299" s="17" t="s">
        <v>15432</v>
      </c>
      <c r="C7299" s="17">
        <v>61.0</v>
      </c>
      <c r="D7299" s="17">
        <v>3.864222618E7</v>
      </c>
      <c r="E7299" s="17">
        <v>3196805.0</v>
      </c>
      <c r="F7299" s="17">
        <v>5821079.0</v>
      </c>
      <c r="G7299" s="17">
        <v>6.1374517E7</v>
      </c>
      <c r="H7299" s="17">
        <v>1.33590515E8</v>
      </c>
    </row>
    <row r="7300">
      <c r="A7300" s="7" t="s">
        <v>15433</v>
      </c>
      <c r="B7300" s="17" t="s">
        <v>15434</v>
      </c>
      <c r="C7300" s="17">
        <v>100.0</v>
      </c>
      <c r="D7300" s="17">
        <v>1.140778731E7</v>
      </c>
      <c r="E7300" s="17">
        <v>2984219.0</v>
      </c>
      <c r="F7300" s="17">
        <v>6824398.0</v>
      </c>
      <c r="G7300" s="17">
        <v>1.1113846E7</v>
      </c>
      <c r="H7300" s="17">
        <v>1.7344E7</v>
      </c>
    </row>
    <row r="7301">
      <c r="A7301" s="7" t="s">
        <v>15435</v>
      </c>
      <c r="B7301" s="17" t="s">
        <v>15436</v>
      </c>
      <c r="C7301" s="17">
        <v>11.0</v>
      </c>
      <c r="D7301" s="17">
        <v>2.9222631E7</v>
      </c>
      <c r="E7301" s="17">
        <v>2413418.0</v>
      </c>
      <c r="F7301" s="17">
        <v>6947983.0</v>
      </c>
      <c r="G7301" s="17">
        <v>5.3166923E7</v>
      </c>
      <c r="H7301" s="17">
        <v>5.9167109E7</v>
      </c>
    </row>
    <row r="7302">
      <c r="A7302" s="7" t="s">
        <v>15437</v>
      </c>
      <c r="B7302" s="17" t="s">
        <v>15438</v>
      </c>
      <c r="C7302" s="17">
        <v>1.0</v>
      </c>
      <c r="D7302" s="17">
        <v>4.9028444E7</v>
      </c>
      <c r="E7302" s="17">
        <v>4.9028444E7</v>
      </c>
      <c r="F7302" s="17">
        <v>4.9028444E7</v>
      </c>
      <c r="G7302" s="17">
        <v>4.9028444E7</v>
      </c>
      <c r="H7302" s="17">
        <v>4.9028444E7</v>
      </c>
    </row>
    <row r="7303">
      <c r="A7303" s="7" t="s">
        <v>15439</v>
      </c>
      <c r="B7303" s="17" t="s">
        <v>15440</v>
      </c>
      <c r="C7303" s="17">
        <v>11.0</v>
      </c>
      <c r="D7303" s="17">
        <v>1.627596664E7</v>
      </c>
      <c r="E7303" s="17">
        <v>3694448.0</v>
      </c>
      <c r="F7303" s="17">
        <v>5109397.0</v>
      </c>
      <c r="G7303" s="17">
        <v>1.199049E7</v>
      </c>
      <c r="H7303" s="17">
        <v>1.8850129E7</v>
      </c>
    </row>
    <row r="7304">
      <c r="A7304" s="7" t="s">
        <v>15441</v>
      </c>
      <c r="B7304" s="17" t="s">
        <v>15442</v>
      </c>
      <c r="C7304" s="17">
        <v>397.0</v>
      </c>
      <c r="D7304" s="17">
        <v>2.751209477E7</v>
      </c>
      <c r="E7304" s="17">
        <v>5580448.0</v>
      </c>
      <c r="F7304" s="17">
        <v>1.0518681E7</v>
      </c>
      <c r="G7304" s="17">
        <v>2.4130442E7</v>
      </c>
      <c r="H7304" s="17">
        <v>6.8979146E7</v>
      </c>
    </row>
    <row r="7305">
      <c r="A7305" s="7" t="s">
        <v>15443</v>
      </c>
      <c r="B7305" s="17" t="s">
        <v>15444</v>
      </c>
      <c r="C7305" s="17">
        <v>3359.0</v>
      </c>
      <c r="D7305" s="17">
        <v>2.040436332E7</v>
      </c>
      <c r="E7305" s="17">
        <v>4906963.0</v>
      </c>
      <c r="F7305" s="17">
        <v>9815434.0</v>
      </c>
      <c r="G7305" s="17">
        <v>2.2198823E7</v>
      </c>
      <c r="H7305" s="17">
        <v>4.7113107E7</v>
      </c>
    </row>
    <row r="7306">
      <c r="A7306" s="7" t="s">
        <v>15445</v>
      </c>
      <c r="B7306" s="17" t="s">
        <v>15446</v>
      </c>
      <c r="C7306" s="17">
        <v>25.0</v>
      </c>
      <c r="D7306" s="17">
        <v>2.47255404E7</v>
      </c>
      <c r="E7306" s="17">
        <v>6419765.0</v>
      </c>
      <c r="F7306" s="17">
        <v>1.3854523E7</v>
      </c>
      <c r="G7306" s="17">
        <v>2.451545E7</v>
      </c>
      <c r="H7306" s="17">
        <v>4.6914224E7</v>
      </c>
    </row>
    <row r="7307">
      <c r="A7307" s="7" t="s">
        <v>15447</v>
      </c>
      <c r="B7307" s="17" t="s">
        <v>15448</v>
      </c>
      <c r="C7307" s="17">
        <v>79.0</v>
      </c>
      <c r="D7307" s="17">
        <v>5591398.899</v>
      </c>
      <c r="E7307" s="17">
        <v>2504751.0</v>
      </c>
      <c r="F7307" s="17">
        <v>3623020.0</v>
      </c>
      <c r="G7307" s="17">
        <v>6191447.0</v>
      </c>
      <c r="H7307" s="17">
        <v>9661922.0</v>
      </c>
    </row>
    <row r="7308">
      <c r="A7308" s="7" t="s">
        <v>15449</v>
      </c>
      <c r="B7308" s="17" t="s">
        <v>15450</v>
      </c>
      <c r="C7308" s="17">
        <v>3.0</v>
      </c>
      <c r="D7308" s="17">
        <v>5278636.0</v>
      </c>
      <c r="E7308" s="17">
        <v>4088101.0</v>
      </c>
      <c r="F7308" s="17">
        <v>5813807.0</v>
      </c>
      <c r="G7308" s="17">
        <v>5934000.0</v>
      </c>
      <c r="H7308" s="17">
        <v>5934000.0</v>
      </c>
    </row>
    <row r="7309">
      <c r="A7309" s="7" t="s">
        <v>15451</v>
      </c>
      <c r="B7309" s="17" t="s">
        <v>15452</v>
      </c>
      <c r="C7309" s="17">
        <v>27.0</v>
      </c>
      <c r="D7309" s="17">
        <v>2.864205726E7</v>
      </c>
      <c r="E7309" s="17">
        <v>4631871.0</v>
      </c>
      <c r="F7309" s="17">
        <v>1.2713341E7</v>
      </c>
      <c r="G7309" s="17">
        <v>2.7462037E7</v>
      </c>
      <c r="H7309" s="17">
        <v>7.6630727E7</v>
      </c>
    </row>
    <row r="7310">
      <c r="A7310" s="7" t="s">
        <v>15453</v>
      </c>
      <c r="B7310" s="17" t="s">
        <v>15454</v>
      </c>
      <c r="C7310" s="17">
        <v>8.0</v>
      </c>
      <c r="D7310" s="17">
        <v>1.7184494E7</v>
      </c>
      <c r="E7310" s="17">
        <v>4023437.0</v>
      </c>
      <c r="F7310" s="17">
        <v>5171118.0</v>
      </c>
      <c r="G7310" s="17">
        <v>1.1996306E7</v>
      </c>
      <c r="H7310" s="17">
        <v>7.637395E7</v>
      </c>
    </row>
    <row r="7311">
      <c r="A7311" s="7" t="s">
        <v>15455</v>
      </c>
      <c r="B7311" s="17" t="s">
        <v>15456</v>
      </c>
      <c r="C7311" s="17">
        <v>3.0</v>
      </c>
      <c r="D7311" s="17">
        <v>4.577631333E7</v>
      </c>
      <c r="E7311" s="17">
        <v>1.3139223E7</v>
      </c>
      <c r="F7311" s="17">
        <v>3.7783767E7</v>
      </c>
      <c r="G7311" s="17">
        <v>8.640595E7</v>
      </c>
      <c r="H7311" s="17">
        <v>8.640595E7</v>
      </c>
    </row>
    <row r="7312">
      <c r="A7312" s="7" t="s">
        <v>15457</v>
      </c>
      <c r="B7312" s="17" t="s">
        <v>15458</v>
      </c>
      <c r="C7312" s="17">
        <v>36.0</v>
      </c>
      <c r="D7312" s="17">
        <v>9.204521156E7</v>
      </c>
      <c r="E7312" s="17">
        <v>5167702.0</v>
      </c>
      <c r="F7312" s="17">
        <v>1.5603694E7</v>
      </c>
      <c r="G7312" s="17">
        <v>5.9520269E7</v>
      </c>
      <c r="H7312" s="17">
        <v>3.35423358E8</v>
      </c>
    </row>
    <row r="7313">
      <c r="A7313" s="7" t="s">
        <v>15459</v>
      </c>
      <c r="B7313" s="17" t="s">
        <v>15460</v>
      </c>
      <c r="C7313" s="17">
        <v>62.0</v>
      </c>
      <c r="D7313" s="17">
        <v>3.02436795E7</v>
      </c>
      <c r="E7313" s="17">
        <v>2703500.0</v>
      </c>
      <c r="F7313" s="17">
        <v>4528723.0</v>
      </c>
      <c r="G7313" s="17">
        <v>1.2827304E7</v>
      </c>
      <c r="H7313" s="17">
        <v>4.978345E7</v>
      </c>
    </row>
    <row r="7314">
      <c r="A7314" s="7" t="s">
        <v>15461</v>
      </c>
      <c r="B7314" s="17" t="s">
        <v>15462</v>
      </c>
      <c r="C7314" s="17">
        <v>7.0</v>
      </c>
      <c r="D7314" s="17">
        <v>3.321895714E7</v>
      </c>
      <c r="E7314" s="17">
        <v>3377626.0</v>
      </c>
      <c r="F7314" s="17">
        <v>4158374.0</v>
      </c>
      <c r="G7314" s="17">
        <v>8.2148528E7</v>
      </c>
      <c r="H7314" s="17">
        <v>1.31320708E8</v>
      </c>
    </row>
    <row r="7315">
      <c r="A7315" s="7" t="s">
        <v>15463</v>
      </c>
      <c r="B7315" s="17" t="s">
        <v>15464</v>
      </c>
      <c r="C7315" s="17">
        <v>3381.0</v>
      </c>
      <c r="D7315" s="17">
        <v>5.720296686E7</v>
      </c>
      <c r="E7315" s="17">
        <v>1.8270227E7</v>
      </c>
      <c r="F7315" s="17">
        <v>3.9501049E7</v>
      </c>
      <c r="G7315" s="17">
        <v>7.1806453E7</v>
      </c>
      <c r="H7315" s="17">
        <v>1.23575955E8</v>
      </c>
    </row>
    <row r="7316">
      <c r="A7316" s="7" t="s">
        <v>15465</v>
      </c>
      <c r="B7316" s="17" t="s">
        <v>15466</v>
      </c>
      <c r="C7316" s="17">
        <v>4968.0</v>
      </c>
      <c r="D7316" s="17">
        <v>5.621203059E7</v>
      </c>
      <c r="E7316" s="17">
        <v>2.2983054E7</v>
      </c>
      <c r="F7316" s="17">
        <v>3.9953981E7</v>
      </c>
      <c r="G7316" s="17">
        <v>6.5258896E7</v>
      </c>
      <c r="H7316" s="17">
        <v>1.14597163E8</v>
      </c>
    </row>
    <row r="7317">
      <c r="A7317" s="7" t="s">
        <v>15467</v>
      </c>
      <c r="B7317" s="17" t="s">
        <v>15468</v>
      </c>
      <c r="C7317" s="17">
        <v>309.0</v>
      </c>
      <c r="D7317" s="17">
        <v>3.222721451E7</v>
      </c>
      <c r="E7317" s="17">
        <v>7395430.0</v>
      </c>
      <c r="F7317" s="17">
        <v>1.9965595E7</v>
      </c>
      <c r="G7317" s="17">
        <v>4.5126479E7</v>
      </c>
      <c r="H7317" s="17">
        <v>7.5067324E7</v>
      </c>
    </row>
    <row r="7318">
      <c r="A7318" s="7" t="s">
        <v>15469</v>
      </c>
      <c r="B7318" s="17" t="s">
        <v>15470</v>
      </c>
      <c r="C7318" s="17">
        <v>123.0</v>
      </c>
      <c r="D7318" s="17">
        <v>5.471092956E7</v>
      </c>
      <c r="E7318" s="17">
        <v>2.2540723E7</v>
      </c>
      <c r="F7318" s="17">
        <v>4.2025923E7</v>
      </c>
      <c r="G7318" s="17">
        <v>6.7104486E7</v>
      </c>
      <c r="H7318" s="17">
        <v>1.11931009E8</v>
      </c>
    </row>
    <row r="7319">
      <c r="A7319" s="7" t="s">
        <v>15471</v>
      </c>
      <c r="B7319" s="17" t="s">
        <v>15472</v>
      </c>
      <c r="C7319" s="17">
        <v>974.0</v>
      </c>
      <c r="D7319" s="17">
        <v>4.59312185E7</v>
      </c>
      <c r="E7319" s="17">
        <v>1.5163594E7</v>
      </c>
      <c r="F7319" s="17">
        <v>3.3900128E7</v>
      </c>
      <c r="G7319" s="17">
        <v>5.8552217E7</v>
      </c>
      <c r="H7319" s="17">
        <v>9.6899992E7</v>
      </c>
    </row>
    <row r="7320">
      <c r="A7320" s="7" t="s">
        <v>15473</v>
      </c>
      <c r="B7320" s="17" t="s">
        <v>15474</v>
      </c>
      <c r="C7320" s="17">
        <v>7597.0</v>
      </c>
      <c r="D7320" s="17">
        <v>4.807773177E7</v>
      </c>
      <c r="E7320" s="17">
        <v>1.165365E7</v>
      </c>
      <c r="F7320" s="17">
        <v>3.4016E7</v>
      </c>
      <c r="G7320" s="17">
        <v>6.0398004E7</v>
      </c>
      <c r="H7320" s="17">
        <v>1.05710428E8</v>
      </c>
    </row>
    <row r="7321">
      <c r="A7321" s="7" t="s">
        <v>15475</v>
      </c>
      <c r="B7321" s="17" t="s">
        <v>15476</v>
      </c>
      <c r="C7321" s="17">
        <v>498.0</v>
      </c>
      <c r="D7321" s="17">
        <v>4.009980987E7</v>
      </c>
      <c r="E7321" s="17">
        <v>1.0769941E7</v>
      </c>
      <c r="F7321" s="17">
        <v>2.274663E7</v>
      </c>
      <c r="G7321" s="17">
        <v>4.4712926E7</v>
      </c>
      <c r="H7321" s="17">
        <v>9.1026912E7</v>
      </c>
    </row>
    <row r="7322">
      <c r="A7322" s="7" t="s">
        <v>15477</v>
      </c>
      <c r="B7322" s="17" t="s">
        <v>15478</v>
      </c>
      <c r="C7322" s="17">
        <v>988.0</v>
      </c>
      <c r="D7322" s="17">
        <v>3.010552715E7</v>
      </c>
      <c r="E7322" s="17">
        <v>5321183.0</v>
      </c>
      <c r="F7322" s="17">
        <v>1.0033305E7</v>
      </c>
      <c r="G7322" s="17">
        <v>3.2294871E7</v>
      </c>
      <c r="H7322" s="17">
        <v>6.7706636E7</v>
      </c>
    </row>
    <row r="7323">
      <c r="A7323" s="7" t="s">
        <v>15479</v>
      </c>
      <c r="B7323" s="17" t="s">
        <v>15480</v>
      </c>
      <c r="C7323" s="17">
        <v>1144.0</v>
      </c>
      <c r="D7323" s="17">
        <v>3.038245073E7</v>
      </c>
      <c r="E7323" s="17">
        <v>7422339.0</v>
      </c>
      <c r="F7323" s="17">
        <v>1.3251903E7</v>
      </c>
      <c r="G7323" s="17">
        <v>2.971668E7</v>
      </c>
      <c r="H7323" s="17">
        <v>6.3154848E7</v>
      </c>
    </row>
    <row r="7324">
      <c r="A7324" s="7" t="s">
        <v>15481</v>
      </c>
      <c r="B7324" s="17" t="s">
        <v>15482</v>
      </c>
      <c r="C7324" s="17">
        <v>707.0</v>
      </c>
      <c r="D7324" s="17">
        <v>2.257418584E7</v>
      </c>
      <c r="E7324" s="17">
        <v>4993805.0</v>
      </c>
      <c r="F7324" s="17">
        <v>1.0282351E7</v>
      </c>
      <c r="G7324" s="17">
        <v>2.8526E7</v>
      </c>
      <c r="H7324" s="17">
        <v>5.013235E7</v>
      </c>
    </row>
    <row r="7325">
      <c r="A7325" s="7" t="s">
        <v>15483</v>
      </c>
      <c r="B7325" s="17" t="s">
        <v>15484</v>
      </c>
      <c r="C7325" s="17">
        <v>14.0</v>
      </c>
      <c r="D7325" s="17">
        <v>8752308.643</v>
      </c>
      <c r="E7325" s="17">
        <v>5169657.0</v>
      </c>
      <c r="F7325" s="17">
        <v>6830298.0</v>
      </c>
      <c r="G7325" s="17">
        <v>8472600.0</v>
      </c>
      <c r="H7325" s="17">
        <v>1.99755E7</v>
      </c>
    </row>
    <row r="7326">
      <c r="A7326" s="7" t="s">
        <v>15485</v>
      </c>
      <c r="B7326" s="17" t="s">
        <v>15486</v>
      </c>
      <c r="C7326" s="17">
        <v>17254.0</v>
      </c>
      <c r="D7326" s="17">
        <v>2.227969036E7</v>
      </c>
      <c r="E7326" s="17">
        <v>6302868.0</v>
      </c>
      <c r="F7326" s="17">
        <v>1.2007988E7</v>
      </c>
      <c r="G7326" s="17">
        <v>2.431454E7</v>
      </c>
      <c r="H7326" s="17">
        <v>4.8974265E7</v>
      </c>
    </row>
    <row r="7327">
      <c r="A7327" s="7" t="s">
        <v>15487</v>
      </c>
      <c r="B7327" s="17" t="s">
        <v>15488</v>
      </c>
      <c r="C7327" s="17">
        <v>4337.0</v>
      </c>
      <c r="D7327" s="17">
        <v>4.437310372E7</v>
      </c>
      <c r="E7327" s="17">
        <v>1.9621706E7</v>
      </c>
      <c r="F7327" s="17">
        <v>3.4311851E7</v>
      </c>
      <c r="G7327" s="17">
        <v>5.5426505E7</v>
      </c>
      <c r="H7327" s="17">
        <v>8.92438E7</v>
      </c>
    </row>
    <row r="7328">
      <c r="A7328" s="7" t="s">
        <v>15489</v>
      </c>
      <c r="B7328" s="17" t="s">
        <v>15490</v>
      </c>
      <c r="C7328" s="17">
        <v>12392.0</v>
      </c>
      <c r="D7328" s="17">
        <v>2.73810184E7</v>
      </c>
      <c r="E7328" s="17">
        <v>5189835.0</v>
      </c>
      <c r="F7328" s="17">
        <v>9769131.0</v>
      </c>
      <c r="G7328" s="17">
        <v>3.3150698E7</v>
      </c>
      <c r="H7328" s="17">
        <v>6.8660163E7</v>
      </c>
    </row>
    <row r="7329">
      <c r="A7329" s="7" t="s">
        <v>15491</v>
      </c>
      <c r="B7329" s="17" t="s">
        <v>15492</v>
      </c>
      <c r="C7329" s="17">
        <v>1.0</v>
      </c>
      <c r="D7329" s="17">
        <v>6.7285E7</v>
      </c>
      <c r="E7329" s="17">
        <v>6.7285E7</v>
      </c>
      <c r="F7329" s="17">
        <v>6.7285E7</v>
      </c>
      <c r="G7329" s="17">
        <v>6.7285E7</v>
      </c>
      <c r="H7329" s="17">
        <v>6.7285E7</v>
      </c>
    </row>
    <row r="7330">
      <c r="A7330" s="7" t="s">
        <v>15495</v>
      </c>
      <c r="B7330" s="17" t="s">
        <v>15496</v>
      </c>
      <c r="C7330" s="17">
        <v>1767.0</v>
      </c>
      <c r="D7330" s="17">
        <v>2.729610317E7</v>
      </c>
      <c r="E7330" s="17">
        <v>5537431.0</v>
      </c>
      <c r="F7330" s="17">
        <v>1.0911708E7</v>
      </c>
      <c r="G7330" s="17">
        <v>2.8436774E7</v>
      </c>
      <c r="H7330" s="17">
        <v>6.4131981E7</v>
      </c>
    </row>
    <row r="7331">
      <c r="A7331" s="7" t="s">
        <v>15497</v>
      </c>
      <c r="B7331" s="17" t="s">
        <v>15498</v>
      </c>
      <c r="C7331" s="17">
        <v>579.0</v>
      </c>
      <c r="D7331" s="17">
        <v>2.068308386E7</v>
      </c>
      <c r="E7331" s="17">
        <v>4788600.0</v>
      </c>
      <c r="F7331" s="17">
        <v>8243009.0</v>
      </c>
      <c r="G7331" s="17">
        <v>1.7864087E7</v>
      </c>
      <c r="H7331" s="17">
        <v>4.8995297E7</v>
      </c>
    </row>
    <row r="7332">
      <c r="A7332" s="7" t="s">
        <v>15499</v>
      </c>
      <c r="B7332" s="17" t="s">
        <v>15500</v>
      </c>
      <c r="C7332" s="17">
        <v>84.0</v>
      </c>
      <c r="D7332" s="17">
        <v>9.207436818E7</v>
      </c>
      <c r="E7332" s="17">
        <v>2.6152363E7</v>
      </c>
      <c r="F7332" s="17">
        <v>5.9520269E7</v>
      </c>
      <c r="G7332" s="17">
        <v>1.2321985E8</v>
      </c>
      <c r="H7332" s="17">
        <v>1.95428388E8</v>
      </c>
    </row>
    <row r="7333">
      <c r="A7333" s="7" t="s">
        <v>15501</v>
      </c>
      <c r="B7333" s="17" t="s">
        <v>15502</v>
      </c>
      <c r="C7333" s="17">
        <v>613.0</v>
      </c>
      <c r="D7333" s="17">
        <v>8.462353186E7</v>
      </c>
      <c r="E7333" s="17">
        <v>2.5335472E7</v>
      </c>
      <c r="F7333" s="17">
        <v>5.0445548E7</v>
      </c>
      <c r="G7333" s="17">
        <v>1.10583839E8</v>
      </c>
      <c r="H7333" s="17">
        <v>1.94783736E8</v>
      </c>
    </row>
    <row r="7334">
      <c r="A7334" s="7" t="s">
        <v>15503</v>
      </c>
      <c r="B7334" s="17" t="s">
        <v>15504</v>
      </c>
      <c r="C7334" s="17">
        <v>107.0</v>
      </c>
      <c r="D7334" s="17">
        <v>6.748123903E7</v>
      </c>
      <c r="E7334" s="17">
        <v>2.6932031E7</v>
      </c>
      <c r="F7334" s="17">
        <v>4.6862391E7</v>
      </c>
      <c r="G7334" s="17">
        <v>9.2173113E7</v>
      </c>
      <c r="H7334" s="17">
        <v>1.49731954E8</v>
      </c>
    </row>
    <row r="7335">
      <c r="A7335" s="7" t="s">
        <v>15505</v>
      </c>
      <c r="B7335" s="17" t="s">
        <v>15506</v>
      </c>
      <c r="C7335" s="17">
        <v>114.0</v>
      </c>
      <c r="D7335" s="17">
        <v>2.26643223E7</v>
      </c>
      <c r="E7335" s="17">
        <v>5553278.0</v>
      </c>
      <c r="F7335" s="17">
        <v>1.048745E7</v>
      </c>
      <c r="G7335" s="17">
        <v>1.985515E7</v>
      </c>
      <c r="H7335" s="17">
        <v>5.6710695E7</v>
      </c>
    </row>
    <row r="7336">
      <c r="A7336" s="7" t="s">
        <v>15507</v>
      </c>
      <c r="B7336" s="17" t="s">
        <v>15508</v>
      </c>
      <c r="C7336" s="17">
        <v>1.0</v>
      </c>
      <c r="D7336" s="17">
        <v>2.0424823E7</v>
      </c>
      <c r="E7336" s="17">
        <v>2.0424823E7</v>
      </c>
      <c r="F7336" s="17">
        <v>2.0424823E7</v>
      </c>
      <c r="G7336" s="17">
        <v>2.0424823E7</v>
      </c>
      <c r="H7336" s="17">
        <v>2.0424823E7</v>
      </c>
    </row>
    <row r="7337">
      <c r="A7337" s="7" t="s">
        <v>15509</v>
      </c>
      <c r="B7337" s="17" t="s">
        <v>15510</v>
      </c>
      <c r="C7337" s="17">
        <v>176.0</v>
      </c>
      <c r="D7337" s="17">
        <v>4.974455738E7</v>
      </c>
      <c r="E7337" s="17">
        <v>1.1300257E7</v>
      </c>
      <c r="F7337" s="17">
        <v>3.2994634E7</v>
      </c>
      <c r="G7337" s="17">
        <v>6.0895093E7</v>
      </c>
      <c r="H7337" s="17">
        <v>1.0926E8</v>
      </c>
    </row>
    <row r="7338">
      <c r="A7338" s="7" t="s">
        <v>15511</v>
      </c>
      <c r="B7338" s="17" t="s">
        <v>15512</v>
      </c>
      <c r="C7338" s="17">
        <v>99.0</v>
      </c>
      <c r="D7338" s="17">
        <v>3.96208619E7</v>
      </c>
      <c r="E7338" s="17">
        <v>1.2123631E7</v>
      </c>
      <c r="F7338" s="17">
        <v>3.8101799E7</v>
      </c>
      <c r="G7338" s="17">
        <v>5.1480789E7</v>
      </c>
      <c r="H7338" s="17">
        <v>8.4202968E7</v>
      </c>
    </row>
    <row r="7339">
      <c r="A7339" s="7" t="s">
        <v>15513</v>
      </c>
      <c r="B7339" s="17" t="s">
        <v>15514</v>
      </c>
      <c r="C7339" s="17">
        <v>674.0</v>
      </c>
      <c r="D7339" s="17">
        <v>3.183689074E7</v>
      </c>
      <c r="E7339" s="17">
        <v>6797709.0</v>
      </c>
      <c r="F7339" s="17">
        <v>2.380496E7</v>
      </c>
      <c r="G7339" s="17">
        <v>4.7776135E7</v>
      </c>
      <c r="H7339" s="17">
        <v>6.8955311E7</v>
      </c>
    </row>
    <row r="7340">
      <c r="A7340" s="7" t="s">
        <v>15515</v>
      </c>
      <c r="B7340" s="17" t="s">
        <v>15516</v>
      </c>
      <c r="C7340" s="17">
        <v>129.0</v>
      </c>
      <c r="D7340" s="17">
        <v>3.388110514E7</v>
      </c>
      <c r="E7340" s="17">
        <v>4661550.0</v>
      </c>
      <c r="F7340" s="17">
        <v>1.1646442E7</v>
      </c>
      <c r="G7340" s="17">
        <v>3.7241742E7</v>
      </c>
      <c r="H7340" s="17">
        <v>9.5951715E7</v>
      </c>
    </row>
    <row r="7341">
      <c r="A7341" s="7" t="s">
        <v>15517</v>
      </c>
      <c r="B7341" s="17" t="s">
        <v>15518</v>
      </c>
      <c r="C7341" s="17">
        <v>538.0</v>
      </c>
      <c r="D7341" s="17">
        <v>2.596550829E7</v>
      </c>
      <c r="E7341" s="17">
        <v>4674815.0</v>
      </c>
      <c r="F7341" s="17">
        <v>1.0200986E7</v>
      </c>
      <c r="G7341" s="17">
        <v>3.2151751E7</v>
      </c>
      <c r="H7341" s="17">
        <v>6.573385E7</v>
      </c>
    </row>
    <row r="7342">
      <c r="A7342" s="7" t="s">
        <v>15519</v>
      </c>
      <c r="B7342" s="17" t="s">
        <v>15520</v>
      </c>
      <c r="C7342" s="17">
        <v>363.0</v>
      </c>
      <c r="D7342" s="17">
        <v>5.455802546E7</v>
      </c>
      <c r="E7342" s="17">
        <v>1.8845247E7</v>
      </c>
      <c r="F7342" s="17">
        <v>3.8567509E7</v>
      </c>
      <c r="G7342" s="17">
        <v>6.7925968E7</v>
      </c>
      <c r="H7342" s="17">
        <v>1.17652623E8</v>
      </c>
    </row>
    <row r="7343">
      <c r="A7343" s="7" t="s">
        <v>15521</v>
      </c>
      <c r="B7343" s="17" t="s">
        <v>15522</v>
      </c>
      <c r="C7343" s="17">
        <v>83.0</v>
      </c>
      <c r="D7343" s="17">
        <v>4.767682994E7</v>
      </c>
      <c r="E7343" s="17">
        <v>9460111.0</v>
      </c>
      <c r="F7343" s="17">
        <v>3.2113314E7</v>
      </c>
      <c r="G7343" s="17">
        <v>6.6193355E7</v>
      </c>
      <c r="H7343" s="17">
        <v>9.97866E7</v>
      </c>
    </row>
    <row r="7344">
      <c r="A7344" s="7" t="s">
        <v>15523</v>
      </c>
      <c r="B7344" s="17" t="s">
        <v>15524</v>
      </c>
      <c r="C7344" s="17">
        <v>55.0</v>
      </c>
      <c r="D7344" s="17">
        <v>2.25895264E7</v>
      </c>
      <c r="E7344" s="17">
        <v>5951996.0</v>
      </c>
      <c r="F7344" s="17">
        <v>1.110164E7</v>
      </c>
      <c r="G7344" s="17">
        <v>2.3126677E7</v>
      </c>
      <c r="H7344" s="17">
        <v>6.3885925E7</v>
      </c>
    </row>
    <row r="7345">
      <c r="A7345" s="7" t="s">
        <v>15525</v>
      </c>
      <c r="B7345" s="17" t="s">
        <v>15526</v>
      </c>
      <c r="C7345" s="17">
        <v>201.0</v>
      </c>
      <c r="D7345" s="17">
        <v>7839485.547</v>
      </c>
      <c r="E7345" s="17">
        <v>3797000.0</v>
      </c>
      <c r="F7345" s="17">
        <v>4775000.0</v>
      </c>
      <c r="G7345" s="17">
        <v>7537692.0</v>
      </c>
      <c r="H7345" s="17">
        <v>1.5019E7</v>
      </c>
    </row>
    <row r="7346">
      <c r="A7346" s="7" t="s">
        <v>15527</v>
      </c>
      <c r="B7346" s="17" t="s">
        <v>15528</v>
      </c>
      <c r="C7346" s="17">
        <v>12.0</v>
      </c>
      <c r="D7346" s="17">
        <v>4.97641635E7</v>
      </c>
      <c r="E7346" s="17">
        <v>4843280.0</v>
      </c>
      <c r="F7346" s="17">
        <v>3.9282605E7</v>
      </c>
      <c r="G7346" s="17">
        <v>5.3239677E7</v>
      </c>
      <c r="H7346" s="17">
        <v>1.23659995E8</v>
      </c>
    </row>
    <row r="7347">
      <c r="A7347" s="7" t="s">
        <v>15529</v>
      </c>
      <c r="B7347" s="17" t="s">
        <v>15530</v>
      </c>
      <c r="C7347" s="17">
        <v>34.0</v>
      </c>
      <c r="D7347" s="17">
        <v>7789714.176</v>
      </c>
      <c r="E7347" s="17">
        <v>2581861.0</v>
      </c>
      <c r="F7347" s="17">
        <v>4028446.0</v>
      </c>
      <c r="G7347" s="17">
        <v>9182765.0</v>
      </c>
      <c r="H7347" s="17">
        <v>2.3064586E7</v>
      </c>
    </row>
    <row r="7348">
      <c r="A7348" s="7" t="s">
        <v>15531</v>
      </c>
      <c r="B7348" s="17" t="s">
        <v>15532</v>
      </c>
      <c r="C7348" s="17">
        <v>14.0</v>
      </c>
      <c r="D7348" s="17">
        <v>4.439105857E7</v>
      </c>
      <c r="E7348" s="17">
        <v>4975787.0</v>
      </c>
      <c r="F7348" s="17">
        <v>1.1858056E7</v>
      </c>
      <c r="G7348" s="17">
        <v>1.9790651E7</v>
      </c>
      <c r="H7348" s="17">
        <v>4.4290361E7</v>
      </c>
    </row>
    <row r="7349">
      <c r="A7349" s="7" t="s">
        <v>15533</v>
      </c>
      <c r="B7349" s="17" t="s">
        <v>15534</v>
      </c>
      <c r="C7349" s="17">
        <v>969.0</v>
      </c>
      <c r="D7349" s="17">
        <v>3.331153135E7</v>
      </c>
      <c r="E7349" s="17">
        <v>1.3439913E7</v>
      </c>
      <c r="F7349" s="17">
        <v>2.2530005E7</v>
      </c>
      <c r="G7349" s="17">
        <v>3.6922143E7</v>
      </c>
      <c r="H7349" s="17">
        <v>5.8275503E7</v>
      </c>
    </row>
    <row r="7350">
      <c r="A7350" s="7" t="s">
        <v>15535</v>
      </c>
      <c r="B7350" s="17" t="s">
        <v>15536</v>
      </c>
      <c r="C7350" s="17">
        <v>199.0</v>
      </c>
      <c r="D7350" s="17">
        <v>2.326547756E7</v>
      </c>
      <c r="E7350" s="17">
        <v>5981433.0</v>
      </c>
      <c r="F7350" s="17">
        <v>1.7901854E7</v>
      </c>
      <c r="G7350" s="17">
        <v>3.2423975E7</v>
      </c>
      <c r="H7350" s="17">
        <v>4.6837411E7</v>
      </c>
    </row>
    <row r="7351">
      <c r="A7351" s="7" t="s">
        <v>15537</v>
      </c>
      <c r="B7351" s="17" t="s">
        <v>15538</v>
      </c>
      <c r="C7351" s="17">
        <v>463.0</v>
      </c>
      <c r="D7351" s="17">
        <v>1.161734227E7</v>
      </c>
      <c r="E7351" s="17">
        <v>3240521.0</v>
      </c>
      <c r="F7351" s="17">
        <v>6019172.0</v>
      </c>
      <c r="G7351" s="17">
        <v>1.3831304E7</v>
      </c>
      <c r="H7351" s="17">
        <v>2.5409119E7</v>
      </c>
    </row>
    <row r="7352">
      <c r="A7352" s="7" t="s">
        <v>15539</v>
      </c>
      <c r="B7352" s="17" t="s">
        <v>15540</v>
      </c>
      <c r="C7352" s="17">
        <v>1330.0</v>
      </c>
      <c r="D7352" s="17">
        <v>5659469.746</v>
      </c>
      <c r="E7352" s="17">
        <v>3069300.0</v>
      </c>
      <c r="F7352" s="17">
        <v>4312000.0</v>
      </c>
      <c r="G7352" s="17">
        <v>6858600.0</v>
      </c>
      <c r="H7352" s="17">
        <v>1.0345489E7</v>
      </c>
    </row>
    <row r="7353">
      <c r="A7353" s="7" t="s">
        <v>15541</v>
      </c>
      <c r="B7353" s="17" t="s">
        <v>15542</v>
      </c>
      <c r="C7353" s="17">
        <v>2.0</v>
      </c>
      <c r="D7353" s="17">
        <v>2.97378245E7</v>
      </c>
      <c r="E7353" s="17">
        <v>4474249.0</v>
      </c>
      <c r="F7353" s="17">
        <v>4474249.0</v>
      </c>
      <c r="G7353" s="17">
        <v>5.50014E7</v>
      </c>
      <c r="H7353" s="17">
        <v>5.50014E7</v>
      </c>
    </row>
    <row r="7354">
      <c r="A7354" s="7" t="s">
        <v>15543</v>
      </c>
      <c r="B7354" s="17" t="s">
        <v>15544</v>
      </c>
      <c r="C7354" s="17">
        <v>1075.0</v>
      </c>
      <c r="D7354" s="17">
        <v>3.481703917E7</v>
      </c>
      <c r="E7354" s="17">
        <v>1.1689552E7</v>
      </c>
      <c r="F7354" s="17">
        <v>2.8163788E7</v>
      </c>
      <c r="G7354" s="17">
        <v>3.9917388E7</v>
      </c>
      <c r="H7354" s="17">
        <v>7.27504E7</v>
      </c>
    </row>
    <row r="7355">
      <c r="A7355" s="7" t="s">
        <v>15545</v>
      </c>
      <c r="B7355" s="17" t="s">
        <v>15546</v>
      </c>
      <c r="C7355" s="17">
        <v>58.0</v>
      </c>
      <c r="D7355" s="17">
        <v>2.326046153E7</v>
      </c>
      <c r="E7355" s="17">
        <v>5583161.0</v>
      </c>
      <c r="F7355" s="17">
        <v>1.1163407E7</v>
      </c>
      <c r="G7355" s="17">
        <v>2.3270112E7</v>
      </c>
      <c r="H7355" s="17">
        <v>5.6671105E7</v>
      </c>
    </row>
    <row r="7356">
      <c r="A7356" s="7" t="s">
        <v>15547</v>
      </c>
      <c r="B7356" s="17" t="s">
        <v>15548</v>
      </c>
      <c r="C7356" s="17">
        <v>5.0</v>
      </c>
      <c r="D7356" s="17">
        <v>4342979.4</v>
      </c>
      <c r="E7356" s="17">
        <v>2626000.0</v>
      </c>
      <c r="F7356" s="17">
        <v>4298900.0</v>
      </c>
      <c r="G7356" s="17">
        <v>6094350.0</v>
      </c>
      <c r="H7356" s="17">
        <v>6754078.0</v>
      </c>
    </row>
    <row r="7357">
      <c r="A7357" s="7" t="s">
        <v>15549</v>
      </c>
      <c r="B7357" s="17" t="s">
        <v>15550</v>
      </c>
      <c r="C7357" s="17">
        <v>1262.0</v>
      </c>
      <c r="D7357" s="17">
        <v>8076397.101</v>
      </c>
      <c r="E7357" s="17">
        <v>3397957.0</v>
      </c>
      <c r="F7357" s="17">
        <v>5386768.0</v>
      </c>
      <c r="G7357" s="17">
        <v>8636033.0</v>
      </c>
      <c r="H7357" s="17">
        <v>1.4475256E7</v>
      </c>
    </row>
    <row r="7358">
      <c r="A7358" s="7" t="s">
        <v>15551</v>
      </c>
      <c r="B7358" s="17" t="s">
        <v>15552</v>
      </c>
      <c r="C7358" s="17">
        <v>860.0</v>
      </c>
      <c r="D7358" s="17">
        <v>6941455.984</v>
      </c>
      <c r="E7358" s="17">
        <v>4022490.0</v>
      </c>
      <c r="F7358" s="17">
        <v>5548000.0</v>
      </c>
      <c r="G7358" s="17">
        <v>8219476.0</v>
      </c>
      <c r="H7358" s="17">
        <v>1.25372E7</v>
      </c>
    </row>
    <row r="7359">
      <c r="A7359" s="7" t="s">
        <v>15553</v>
      </c>
      <c r="B7359" s="17" t="s">
        <v>15554</v>
      </c>
      <c r="C7359" s="17">
        <v>1.0</v>
      </c>
      <c r="D7359" s="17">
        <v>1.3437483E7</v>
      </c>
      <c r="E7359" s="17">
        <v>1.3437483E7</v>
      </c>
      <c r="F7359" s="17">
        <v>1.3437483E7</v>
      </c>
      <c r="G7359" s="17">
        <v>1.3437483E7</v>
      </c>
      <c r="H7359" s="17">
        <v>1.3437483E7</v>
      </c>
    </row>
    <row r="7360">
      <c r="A7360" s="7" t="s">
        <v>15555</v>
      </c>
      <c r="B7360" s="17" t="s">
        <v>15556</v>
      </c>
      <c r="C7360" s="17">
        <v>396.0</v>
      </c>
      <c r="D7360" s="17">
        <v>9255287.881</v>
      </c>
      <c r="E7360" s="17">
        <v>3173343.0</v>
      </c>
      <c r="F7360" s="17">
        <v>5142875.0</v>
      </c>
      <c r="G7360" s="17">
        <v>9369584.0</v>
      </c>
      <c r="H7360" s="17">
        <v>1.7998125E7</v>
      </c>
    </row>
    <row r="7361">
      <c r="A7361" s="7" t="s">
        <v>15557</v>
      </c>
      <c r="B7361" s="17" t="s">
        <v>15558</v>
      </c>
      <c r="C7361" s="17">
        <v>14.0</v>
      </c>
      <c r="D7361" s="17">
        <v>6643234.786</v>
      </c>
      <c r="E7361" s="17">
        <v>2385697.0</v>
      </c>
      <c r="F7361" s="17">
        <v>4426213.0</v>
      </c>
      <c r="G7361" s="17">
        <v>9277280.0</v>
      </c>
      <c r="H7361" s="17">
        <v>1.1790649E7</v>
      </c>
    </row>
    <row r="7362">
      <c r="A7362" s="7" t="s">
        <v>15559</v>
      </c>
      <c r="B7362" s="17" t="s">
        <v>15560</v>
      </c>
      <c r="C7362" s="17">
        <v>112.0</v>
      </c>
      <c r="D7362" s="17">
        <v>9008648.946</v>
      </c>
      <c r="E7362" s="17">
        <v>4453026.0</v>
      </c>
      <c r="F7362" s="17">
        <v>7375730.0</v>
      </c>
      <c r="G7362" s="17">
        <v>1.10215E7</v>
      </c>
      <c r="H7362" s="17">
        <v>1.764546E7</v>
      </c>
    </row>
    <row r="7363">
      <c r="A7363" s="7" t="s">
        <v>15561</v>
      </c>
      <c r="B7363" s="17" t="s">
        <v>15562</v>
      </c>
      <c r="C7363" s="17">
        <v>86.0</v>
      </c>
      <c r="D7363" s="17">
        <v>8803580.36</v>
      </c>
      <c r="E7363" s="17">
        <v>4049325.0</v>
      </c>
      <c r="F7363" s="17">
        <v>7385000.0</v>
      </c>
      <c r="G7363" s="17">
        <v>1.0725595E7</v>
      </c>
      <c r="H7363" s="17">
        <v>1.5698918E7</v>
      </c>
    </row>
    <row r="7364">
      <c r="A7364" s="7" t="s">
        <v>15563</v>
      </c>
      <c r="B7364" s="17" t="s">
        <v>15564</v>
      </c>
      <c r="C7364" s="17">
        <v>1120.0</v>
      </c>
      <c r="D7364" s="17">
        <v>1.208375316E7</v>
      </c>
      <c r="E7364" s="17">
        <v>6178082.0</v>
      </c>
      <c r="F7364" s="17">
        <v>1.0606289E7</v>
      </c>
      <c r="G7364" s="17">
        <v>1.55498E7</v>
      </c>
      <c r="H7364" s="17">
        <v>2.0623839E7</v>
      </c>
    </row>
    <row r="7365">
      <c r="A7365" s="7" t="s">
        <v>15565</v>
      </c>
      <c r="B7365" s="17" t="s">
        <v>15566</v>
      </c>
      <c r="C7365" s="17">
        <v>299.0</v>
      </c>
      <c r="D7365" s="17">
        <v>2.012102532E7</v>
      </c>
      <c r="E7365" s="17">
        <v>1.0242673E7</v>
      </c>
      <c r="F7365" s="17">
        <v>1.60555E7</v>
      </c>
      <c r="G7365" s="17">
        <v>2.2173659E7</v>
      </c>
      <c r="H7365" s="17">
        <v>3.96851E7</v>
      </c>
    </row>
    <row r="7366">
      <c r="A7366" s="7" t="s">
        <v>15567</v>
      </c>
      <c r="B7366" s="17" t="s">
        <v>15568</v>
      </c>
      <c r="C7366" s="17">
        <v>321.0</v>
      </c>
      <c r="D7366" s="17">
        <v>4.152494188E7</v>
      </c>
      <c r="E7366" s="17">
        <v>8671090.0</v>
      </c>
      <c r="F7366" s="17">
        <v>1.7779626E7</v>
      </c>
      <c r="G7366" s="17">
        <v>4.2375615E7</v>
      </c>
      <c r="H7366" s="17">
        <v>1.00191242E8</v>
      </c>
    </row>
    <row r="7367">
      <c r="A7367" s="7" t="s">
        <v>15569</v>
      </c>
      <c r="B7367" s="17" t="s">
        <v>15570</v>
      </c>
      <c r="C7367" s="17">
        <v>89.0</v>
      </c>
      <c r="D7367" s="17">
        <v>1.877983301E7</v>
      </c>
      <c r="E7367" s="17">
        <v>1.09768E7</v>
      </c>
      <c r="F7367" s="17">
        <v>1.60674E7</v>
      </c>
      <c r="G7367" s="17">
        <v>2.57348E7</v>
      </c>
      <c r="H7367" s="17">
        <v>3.50354E7</v>
      </c>
    </row>
    <row r="7368">
      <c r="A7368" s="7" t="s">
        <v>15571</v>
      </c>
      <c r="B7368" s="17" t="s">
        <v>15572</v>
      </c>
      <c r="C7368" s="17">
        <v>816.0</v>
      </c>
      <c r="D7368" s="17">
        <v>1.865040165E7</v>
      </c>
      <c r="E7368" s="17">
        <v>5968850.0</v>
      </c>
      <c r="F7368" s="17">
        <v>1.2669072E7</v>
      </c>
      <c r="G7368" s="17">
        <v>2.1126241E7</v>
      </c>
      <c r="H7368" s="17">
        <v>3.2343071E7</v>
      </c>
    </row>
    <row r="7369">
      <c r="A7369" s="7" t="s">
        <v>15573</v>
      </c>
      <c r="B7369" s="17" t="s">
        <v>15574</v>
      </c>
      <c r="C7369" s="17">
        <v>93.0</v>
      </c>
      <c r="D7369" s="17">
        <v>1.760086388E7</v>
      </c>
      <c r="E7369" s="17">
        <v>9930007.0</v>
      </c>
      <c r="F7369" s="17">
        <v>1.47446E7</v>
      </c>
      <c r="G7369" s="17">
        <v>2.1488089E7</v>
      </c>
      <c r="H7369" s="17">
        <v>3.0392067E7</v>
      </c>
    </row>
    <row r="7370">
      <c r="A7370" s="7" t="s">
        <v>15575</v>
      </c>
      <c r="B7370" s="17" t="s">
        <v>15576</v>
      </c>
      <c r="C7370" s="17">
        <v>52.0</v>
      </c>
      <c r="D7370" s="17">
        <v>1.319554773E7</v>
      </c>
      <c r="E7370" s="17">
        <v>4858046.0</v>
      </c>
      <c r="F7370" s="17">
        <v>8333304.0</v>
      </c>
      <c r="G7370" s="17">
        <v>1.55194E7</v>
      </c>
      <c r="H7370" s="17">
        <v>3.7107127E7</v>
      </c>
    </row>
    <row r="7371">
      <c r="A7371" s="7" t="s">
        <v>15577</v>
      </c>
      <c r="B7371" s="17" t="s">
        <v>15578</v>
      </c>
      <c r="C7371" s="17">
        <v>6.0</v>
      </c>
      <c r="D7371" s="17">
        <v>4132235.833</v>
      </c>
      <c r="E7371" s="17">
        <v>2020774.0</v>
      </c>
      <c r="F7371" s="17">
        <v>2963013.0</v>
      </c>
      <c r="G7371" s="17">
        <v>5305879.0</v>
      </c>
      <c r="H7371" s="17">
        <v>7819985.0</v>
      </c>
    </row>
    <row r="7372">
      <c r="A7372" s="7" t="s">
        <v>15581</v>
      </c>
      <c r="B7372" s="17" t="s">
        <v>15582</v>
      </c>
      <c r="C7372" s="17">
        <v>596.0</v>
      </c>
      <c r="D7372" s="17">
        <v>1.236912442E7</v>
      </c>
      <c r="E7372" s="17">
        <v>4194591.0</v>
      </c>
      <c r="F7372" s="17">
        <v>7430887.0</v>
      </c>
      <c r="G7372" s="17">
        <v>1.4804327E7</v>
      </c>
      <c r="H7372" s="17">
        <v>2.430092E7</v>
      </c>
    </row>
    <row r="7373">
      <c r="A7373" s="7" t="s">
        <v>15583</v>
      </c>
      <c r="B7373" s="17" t="s">
        <v>15584</v>
      </c>
      <c r="C7373" s="17">
        <v>78.0</v>
      </c>
      <c r="D7373" s="17">
        <v>1.323392727E7</v>
      </c>
      <c r="E7373" s="17">
        <v>4497655.0</v>
      </c>
      <c r="F7373" s="17">
        <v>7711322.0</v>
      </c>
      <c r="G7373" s="17">
        <v>1.3457416E7</v>
      </c>
      <c r="H7373" s="17">
        <v>2.5394554E7</v>
      </c>
    </row>
    <row r="7374">
      <c r="A7374" s="7" t="s">
        <v>15585</v>
      </c>
      <c r="B7374" s="17" t="s">
        <v>15586</v>
      </c>
      <c r="C7374" s="17">
        <v>43.0</v>
      </c>
      <c r="D7374" s="17">
        <v>7443454.791</v>
      </c>
      <c r="E7374" s="17">
        <v>2372262.0</v>
      </c>
      <c r="F7374" s="17">
        <v>3628015.0</v>
      </c>
      <c r="G7374" s="17">
        <v>6810981.0</v>
      </c>
      <c r="H7374" s="17">
        <v>1.9785566E7</v>
      </c>
    </row>
    <row r="7375">
      <c r="A7375" s="7" t="s">
        <v>15587</v>
      </c>
      <c r="B7375" s="17" t="s">
        <v>15588</v>
      </c>
      <c r="C7375" s="17">
        <v>1.0</v>
      </c>
      <c r="D7375" s="17">
        <v>5178500.0</v>
      </c>
      <c r="E7375" s="17">
        <v>5178500.0</v>
      </c>
      <c r="F7375" s="17">
        <v>5178500.0</v>
      </c>
      <c r="G7375" s="17">
        <v>5178500.0</v>
      </c>
      <c r="H7375" s="17">
        <v>5178500.0</v>
      </c>
    </row>
    <row r="7376">
      <c r="A7376" s="7" t="s">
        <v>15589</v>
      </c>
      <c r="B7376" s="17" t="s">
        <v>15590</v>
      </c>
      <c r="C7376" s="17">
        <v>32.0</v>
      </c>
      <c r="D7376" s="17">
        <v>1.363418925E7</v>
      </c>
      <c r="E7376" s="17">
        <v>2720447.0</v>
      </c>
      <c r="F7376" s="17">
        <v>5320227.0</v>
      </c>
      <c r="G7376" s="17">
        <v>1.2395201E7</v>
      </c>
      <c r="H7376" s="17">
        <v>2.8334936E7</v>
      </c>
    </row>
    <row r="7377">
      <c r="A7377" s="7" t="s">
        <v>15591</v>
      </c>
      <c r="B7377" s="17" t="s">
        <v>15592</v>
      </c>
      <c r="C7377" s="17">
        <v>574.0</v>
      </c>
      <c r="D7377" s="17">
        <v>1.18872519E7</v>
      </c>
      <c r="E7377" s="17">
        <v>4640016.0</v>
      </c>
      <c r="F7377" s="17">
        <v>7908024.0</v>
      </c>
      <c r="G7377" s="17">
        <v>1.1407133E7</v>
      </c>
      <c r="H7377" s="17">
        <v>2.0492609E7</v>
      </c>
    </row>
    <row r="7378">
      <c r="A7378" s="7" t="s">
        <v>15593</v>
      </c>
      <c r="B7378" s="17" t="s">
        <v>15594</v>
      </c>
      <c r="C7378" s="17">
        <v>25.0</v>
      </c>
      <c r="D7378" s="17">
        <v>1.757890028E7</v>
      </c>
      <c r="E7378" s="17">
        <v>5126772.0</v>
      </c>
      <c r="F7378" s="17">
        <v>1.35481E7</v>
      </c>
      <c r="G7378" s="17">
        <v>2.329305E7</v>
      </c>
      <c r="H7378" s="17">
        <v>3.986182E7</v>
      </c>
    </row>
    <row r="7379">
      <c r="A7379" s="7" t="s">
        <v>15595</v>
      </c>
      <c r="B7379" s="17" t="s">
        <v>15596</v>
      </c>
      <c r="C7379" s="17">
        <v>192.0</v>
      </c>
      <c r="D7379" s="17">
        <v>1.349097872E7</v>
      </c>
      <c r="E7379" s="17">
        <v>4146827.0</v>
      </c>
      <c r="F7379" s="17">
        <v>9830843.0</v>
      </c>
      <c r="G7379" s="17">
        <v>1.7934552E7</v>
      </c>
      <c r="H7379" s="17">
        <v>2.8222797E7</v>
      </c>
    </row>
    <row r="7380">
      <c r="A7380" s="7" t="s">
        <v>15597</v>
      </c>
      <c r="B7380" s="17" t="s">
        <v>15598</v>
      </c>
      <c r="C7380" s="17">
        <v>134.0</v>
      </c>
      <c r="D7380" s="17">
        <v>1.761434843E7</v>
      </c>
      <c r="E7380" s="17">
        <v>1.21306E7</v>
      </c>
      <c r="F7380" s="17">
        <v>1.65485E7</v>
      </c>
      <c r="G7380" s="17">
        <v>2.329305E7</v>
      </c>
      <c r="H7380" s="17">
        <v>2.8953776E7</v>
      </c>
    </row>
    <row r="7381">
      <c r="A7381" s="7" t="s">
        <v>15599</v>
      </c>
      <c r="B7381" s="17" t="s">
        <v>15600</v>
      </c>
      <c r="C7381" s="17">
        <v>463.0</v>
      </c>
      <c r="D7381" s="17">
        <v>1.829842682E7</v>
      </c>
      <c r="E7381" s="17">
        <v>1.0567464E7</v>
      </c>
      <c r="F7381" s="17">
        <v>1.6713875E7</v>
      </c>
      <c r="G7381" s="17">
        <v>2.2849866E7</v>
      </c>
      <c r="H7381" s="17">
        <v>2.9713354E7</v>
      </c>
    </row>
    <row r="7382">
      <c r="A7382" s="7" t="s">
        <v>15601</v>
      </c>
      <c r="B7382" s="17" t="s">
        <v>15602</v>
      </c>
      <c r="C7382" s="17">
        <v>18.0</v>
      </c>
      <c r="D7382" s="17">
        <v>2.380223278E7</v>
      </c>
      <c r="E7382" s="17">
        <v>9616754.0</v>
      </c>
      <c r="F7382" s="17">
        <v>2.0195962E7</v>
      </c>
      <c r="G7382" s="17">
        <v>2.7886096E7</v>
      </c>
      <c r="H7382" s="17">
        <v>4.6350371E7</v>
      </c>
    </row>
    <row r="7383">
      <c r="A7383" s="7" t="s">
        <v>15603</v>
      </c>
      <c r="B7383" s="17" t="s">
        <v>15604</v>
      </c>
      <c r="C7383" s="17">
        <v>25.0</v>
      </c>
      <c r="D7383" s="17">
        <v>1.80132744E7</v>
      </c>
      <c r="E7383" s="17">
        <v>6646134.0</v>
      </c>
      <c r="F7383" s="17">
        <v>1.1244034E7</v>
      </c>
      <c r="G7383" s="17">
        <v>1.9873156E7</v>
      </c>
      <c r="H7383" s="17">
        <v>3.85183E7</v>
      </c>
    </row>
    <row r="7384">
      <c r="A7384" s="7" t="s">
        <v>15605</v>
      </c>
      <c r="B7384" s="17" t="s">
        <v>15606</v>
      </c>
      <c r="C7384" s="17">
        <v>118.0</v>
      </c>
      <c r="D7384" s="17">
        <v>7773323.22</v>
      </c>
      <c r="E7384" s="17">
        <v>4220472.0</v>
      </c>
      <c r="F7384" s="17">
        <v>4417175.0</v>
      </c>
      <c r="G7384" s="17">
        <v>7625411.0</v>
      </c>
      <c r="H7384" s="17">
        <v>1.3988116E7</v>
      </c>
    </row>
    <row r="7385">
      <c r="A7385" s="7" t="s">
        <v>15607</v>
      </c>
      <c r="B7385" s="17" t="s">
        <v>15608</v>
      </c>
      <c r="C7385" s="17">
        <v>1047.0</v>
      </c>
      <c r="D7385" s="17">
        <v>1.07676683E7</v>
      </c>
      <c r="E7385" s="17">
        <v>3271660.0</v>
      </c>
      <c r="F7385" s="17">
        <v>5823650.0</v>
      </c>
      <c r="G7385" s="17">
        <v>1.1305423E7</v>
      </c>
      <c r="H7385" s="17">
        <v>2.2658051E7</v>
      </c>
    </row>
    <row r="7386">
      <c r="A7386" s="7" t="s">
        <v>15609</v>
      </c>
      <c r="B7386" s="17" t="s">
        <v>15610</v>
      </c>
      <c r="C7386" s="17">
        <v>185.0</v>
      </c>
      <c r="D7386" s="17">
        <v>1.334190674E7</v>
      </c>
      <c r="E7386" s="17">
        <v>3686812.0</v>
      </c>
      <c r="F7386" s="17">
        <v>5524006.0</v>
      </c>
      <c r="G7386" s="17">
        <v>1.2863592E7</v>
      </c>
      <c r="H7386" s="17">
        <v>2.3088709E7</v>
      </c>
    </row>
    <row r="7387">
      <c r="A7387" s="7" t="s">
        <v>15611</v>
      </c>
      <c r="B7387" s="17" t="s">
        <v>15612</v>
      </c>
      <c r="C7387" s="17">
        <v>800.0</v>
      </c>
      <c r="D7387" s="17">
        <v>1.605671856E7</v>
      </c>
      <c r="E7387" s="17">
        <v>3263034.0</v>
      </c>
      <c r="F7387" s="17">
        <v>6672600.0</v>
      </c>
      <c r="G7387" s="17">
        <v>1.772305E7</v>
      </c>
      <c r="H7387" s="17">
        <v>3.8813104E7</v>
      </c>
    </row>
    <row r="7388">
      <c r="A7388" s="7" t="s">
        <v>15613</v>
      </c>
      <c r="B7388" s="17" t="s">
        <v>15614</v>
      </c>
      <c r="C7388" s="17">
        <v>29.0</v>
      </c>
      <c r="D7388" s="17">
        <v>3.337410469E7</v>
      </c>
      <c r="E7388" s="17">
        <v>1.0044337E7</v>
      </c>
      <c r="F7388" s="17">
        <v>1.7860036E7</v>
      </c>
      <c r="G7388" s="17">
        <v>4.6960112E7</v>
      </c>
      <c r="H7388" s="17">
        <v>1.06905212E8</v>
      </c>
    </row>
    <row r="7389">
      <c r="A7389" s="7" t="s">
        <v>15615</v>
      </c>
      <c r="B7389" s="17" t="s">
        <v>15616</v>
      </c>
      <c r="C7389" s="17">
        <v>33.0</v>
      </c>
      <c r="D7389" s="17">
        <v>2.566857139E7</v>
      </c>
      <c r="E7389" s="17">
        <v>9926909.0</v>
      </c>
      <c r="F7389" s="17">
        <v>1.50655E7</v>
      </c>
      <c r="G7389" s="17">
        <v>4.2333705E7</v>
      </c>
      <c r="H7389" s="17">
        <v>5.3201833E7</v>
      </c>
    </row>
    <row r="7390">
      <c r="A7390" s="7" t="s">
        <v>15617</v>
      </c>
      <c r="B7390" s="17" t="s">
        <v>15618</v>
      </c>
      <c r="C7390" s="17">
        <v>11.0</v>
      </c>
      <c r="D7390" s="17">
        <v>9498872.727</v>
      </c>
      <c r="E7390" s="17">
        <v>3166540.0</v>
      </c>
      <c r="F7390" s="17">
        <v>9060750.0</v>
      </c>
      <c r="G7390" s="17">
        <v>1.446969E7</v>
      </c>
      <c r="H7390" s="17">
        <v>1.6133E7</v>
      </c>
    </row>
    <row r="7391">
      <c r="A7391" s="7" t="s">
        <v>15619</v>
      </c>
      <c r="B7391" s="17" t="s">
        <v>15620</v>
      </c>
      <c r="C7391" s="17">
        <v>165.0</v>
      </c>
      <c r="D7391" s="17">
        <v>1.197757262E7</v>
      </c>
      <c r="E7391" s="17">
        <v>2897904.0</v>
      </c>
      <c r="F7391" s="17">
        <v>6703213.0</v>
      </c>
      <c r="G7391" s="17">
        <v>1.3562986E7</v>
      </c>
      <c r="H7391" s="17">
        <v>2.0542E7</v>
      </c>
    </row>
    <row r="7392">
      <c r="A7392" s="7" t="s">
        <v>15621</v>
      </c>
      <c r="B7392" s="17" t="s">
        <v>15622</v>
      </c>
      <c r="C7392" s="17">
        <v>61.0</v>
      </c>
      <c r="D7392" s="17">
        <v>1.3724001E7</v>
      </c>
      <c r="E7392" s="17">
        <v>2750437.0</v>
      </c>
      <c r="F7392" s="17">
        <v>5972960.0</v>
      </c>
      <c r="G7392" s="17">
        <v>1.1675853E7</v>
      </c>
      <c r="H7392" s="17">
        <v>2.2526698E7</v>
      </c>
    </row>
    <row r="7393">
      <c r="A7393" s="7" t="s">
        <v>15623</v>
      </c>
      <c r="B7393" s="17" t="s">
        <v>15624</v>
      </c>
      <c r="C7393" s="17">
        <v>5.0</v>
      </c>
      <c r="D7393" s="17">
        <v>7753467.8</v>
      </c>
      <c r="E7393" s="17">
        <v>5844770.0</v>
      </c>
      <c r="F7393" s="17">
        <v>5874948.0</v>
      </c>
      <c r="G7393" s="17">
        <v>1.0303858E7</v>
      </c>
      <c r="H7393" s="17">
        <v>1.3644015E7</v>
      </c>
    </row>
    <row r="7394">
      <c r="A7394" s="7" t="s">
        <v>15625</v>
      </c>
      <c r="B7394" s="17" t="s">
        <v>15626</v>
      </c>
      <c r="C7394" s="17">
        <v>1.0</v>
      </c>
      <c r="D7394" s="17">
        <v>8259118.0</v>
      </c>
      <c r="E7394" s="17">
        <v>8259118.0</v>
      </c>
      <c r="F7394" s="17">
        <v>8259118.0</v>
      </c>
      <c r="G7394" s="17">
        <v>8259118.0</v>
      </c>
      <c r="H7394" s="17">
        <v>8259118.0</v>
      </c>
    </row>
    <row r="7395">
      <c r="A7395" s="7" t="s">
        <v>15627</v>
      </c>
      <c r="B7395" s="17" t="s">
        <v>15628</v>
      </c>
      <c r="C7395" s="17">
        <v>449.0</v>
      </c>
      <c r="D7395" s="17">
        <v>7242132.615</v>
      </c>
      <c r="E7395" s="17">
        <v>3164268.0</v>
      </c>
      <c r="F7395" s="17">
        <v>4143440.0</v>
      </c>
      <c r="G7395" s="17">
        <v>7238294.0</v>
      </c>
      <c r="H7395" s="17">
        <v>1.3425604E7</v>
      </c>
    </row>
    <row r="7396">
      <c r="A7396" s="7" t="s">
        <v>15629</v>
      </c>
      <c r="B7396" s="17" t="s">
        <v>15630</v>
      </c>
      <c r="C7396" s="17">
        <v>4.0</v>
      </c>
      <c r="D7396" s="17">
        <v>2040296.25</v>
      </c>
      <c r="E7396" s="17">
        <v>706480.0</v>
      </c>
      <c r="F7396" s="17">
        <v>956473.0</v>
      </c>
      <c r="G7396" s="17">
        <v>1384432.0</v>
      </c>
      <c r="H7396" s="17">
        <v>5113800.0</v>
      </c>
    </row>
    <row r="7397">
      <c r="A7397" s="7" t="s">
        <v>15631</v>
      </c>
      <c r="B7397" s="17" t="s">
        <v>15632</v>
      </c>
      <c r="C7397" s="17">
        <v>22.0</v>
      </c>
      <c r="D7397" s="17">
        <v>5198680.818</v>
      </c>
      <c r="E7397" s="17">
        <v>2330243.0</v>
      </c>
      <c r="F7397" s="17">
        <v>3121237.0</v>
      </c>
      <c r="G7397" s="17">
        <v>6090497.0</v>
      </c>
      <c r="H7397" s="17">
        <v>8813675.0</v>
      </c>
    </row>
    <row r="7398">
      <c r="A7398" s="7" t="s">
        <v>15633</v>
      </c>
      <c r="B7398" s="17" t="s">
        <v>15634</v>
      </c>
      <c r="C7398" s="17">
        <v>253.0</v>
      </c>
      <c r="D7398" s="17">
        <v>5713411.281</v>
      </c>
      <c r="E7398" s="17">
        <v>2998750.0</v>
      </c>
      <c r="F7398" s="17">
        <v>3948606.0</v>
      </c>
      <c r="G7398" s="17">
        <v>6033068.0</v>
      </c>
      <c r="H7398" s="17">
        <v>9280159.0</v>
      </c>
    </row>
    <row r="7399">
      <c r="A7399" s="7" t="s">
        <v>15635</v>
      </c>
      <c r="B7399" s="17" t="s">
        <v>15636</v>
      </c>
      <c r="C7399" s="17">
        <v>69.0</v>
      </c>
      <c r="D7399" s="17">
        <v>5886840.913</v>
      </c>
      <c r="E7399" s="17">
        <v>3717634.0</v>
      </c>
      <c r="F7399" s="17">
        <v>4872800.0</v>
      </c>
      <c r="G7399" s="17">
        <v>7076904.0</v>
      </c>
      <c r="H7399" s="17">
        <v>1.0276286E7</v>
      </c>
    </row>
    <row r="7400">
      <c r="A7400" s="7" t="s">
        <v>15637</v>
      </c>
      <c r="B7400" s="17" t="s">
        <v>15638</v>
      </c>
      <c r="C7400" s="17">
        <v>125.0</v>
      </c>
      <c r="D7400" s="17">
        <v>1.079837434E7</v>
      </c>
      <c r="E7400" s="17">
        <v>2899760.0</v>
      </c>
      <c r="F7400" s="17">
        <v>4521050.0</v>
      </c>
      <c r="G7400" s="17">
        <v>6848150.0</v>
      </c>
      <c r="H7400" s="17">
        <v>1.5003838E7</v>
      </c>
    </row>
    <row r="7401">
      <c r="A7401" s="7" t="s">
        <v>15639</v>
      </c>
      <c r="B7401" s="17" t="s">
        <v>15640</v>
      </c>
      <c r="C7401" s="17">
        <v>846.0</v>
      </c>
      <c r="D7401" s="17">
        <v>6120470.589</v>
      </c>
      <c r="E7401" s="17">
        <v>2802305.0</v>
      </c>
      <c r="F7401" s="17">
        <v>3819134.0</v>
      </c>
      <c r="G7401" s="17">
        <v>6032148.0</v>
      </c>
      <c r="H7401" s="17">
        <v>1.0853965E7</v>
      </c>
    </row>
    <row r="7402">
      <c r="A7402" s="7" t="s">
        <v>15641</v>
      </c>
      <c r="B7402" s="17" t="s">
        <v>15642</v>
      </c>
      <c r="C7402" s="17">
        <v>108.0</v>
      </c>
      <c r="D7402" s="17">
        <v>1.167661876E7</v>
      </c>
      <c r="E7402" s="17">
        <v>3844700.0</v>
      </c>
      <c r="F7402" s="17">
        <v>5590000.0</v>
      </c>
      <c r="G7402" s="17">
        <v>1.2927018E7</v>
      </c>
      <c r="H7402" s="17">
        <v>2.5574821E7</v>
      </c>
    </row>
    <row r="7403">
      <c r="A7403" s="7" t="s">
        <v>15643</v>
      </c>
      <c r="B7403" s="17" t="s">
        <v>15644</v>
      </c>
      <c r="C7403" s="17">
        <v>823.0</v>
      </c>
      <c r="D7403" s="17">
        <v>9985507.046</v>
      </c>
      <c r="E7403" s="17">
        <v>3236796.0</v>
      </c>
      <c r="F7403" s="17">
        <v>5102888.0</v>
      </c>
      <c r="G7403" s="17">
        <v>8854327.0</v>
      </c>
      <c r="H7403" s="17">
        <v>1.826485E7</v>
      </c>
    </row>
    <row r="7404">
      <c r="A7404" s="7" t="s">
        <v>15645</v>
      </c>
      <c r="B7404" s="17" t="s">
        <v>15646</v>
      </c>
      <c r="C7404" s="17">
        <v>388.0</v>
      </c>
      <c r="D7404" s="17">
        <v>8874183.286</v>
      </c>
      <c r="E7404" s="17">
        <v>3045722.0</v>
      </c>
      <c r="F7404" s="17">
        <v>4390958.0</v>
      </c>
      <c r="G7404" s="17">
        <v>6997759.0</v>
      </c>
      <c r="H7404" s="17">
        <v>1.3253098E7</v>
      </c>
    </row>
    <row r="7405">
      <c r="A7405" s="7" t="s">
        <v>15647</v>
      </c>
      <c r="B7405" s="17" t="s">
        <v>15648</v>
      </c>
      <c r="C7405" s="17">
        <v>8755.0</v>
      </c>
      <c r="D7405" s="17">
        <v>5852735.25</v>
      </c>
      <c r="E7405" s="17">
        <v>2739218.0</v>
      </c>
      <c r="F7405" s="17">
        <v>3848348.0</v>
      </c>
      <c r="G7405" s="17">
        <v>5717428.0</v>
      </c>
      <c r="H7405" s="17">
        <v>8978243.0</v>
      </c>
    </row>
    <row r="7406">
      <c r="A7406" s="7" t="s">
        <v>15649</v>
      </c>
      <c r="B7406" s="17" t="s">
        <v>15650</v>
      </c>
      <c r="C7406" s="17">
        <v>10042.0</v>
      </c>
      <c r="D7406" s="17">
        <v>6734748.681</v>
      </c>
      <c r="E7406" s="17">
        <v>4042067.0</v>
      </c>
      <c r="F7406" s="17">
        <v>5545702.0</v>
      </c>
      <c r="G7406" s="17">
        <v>7937852.0</v>
      </c>
      <c r="H7406" s="17">
        <v>1.0650435E7</v>
      </c>
    </row>
    <row r="7407">
      <c r="A7407" s="7" t="s">
        <v>15651</v>
      </c>
      <c r="B7407" s="17" t="s">
        <v>15652</v>
      </c>
      <c r="C7407" s="17">
        <v>23.0</v>
      </c>
      <c r="D7407" s="17">
        <v>8369486.435</v>
      </c>
      <c r="E7407" s="17">
        <v>3479600.0</v>
      </c>
      <c r="F7407" s="17">
        <v>5487500.0</v>
      </c>
      <c r="G7407" s="17">
        <v>9271400.0</v>
      </c>
      <c r="H7407" s="17">
        <v>1.68653E7</v>
      </c>
    </row>
    <row r="7408">
      <c r="A7408" s="7" t="s">
        <v>15655</v>
      </c>
      <c r="B7408" s="17" t="s">
        <v>15658</v>
      </c>
      <c r="C7408" s="17">
        <v>276.0</v>
      </c>
      <c r="D7408" s="17">
        <v>1.27204378E7</v>
      </c>
      <c r="E7408" s="17">
        <v>5945969.0</v>
      </c>
      <c r="F7408" s="17">
        <v>1.0653091E7</v>
      </c>
      <c r="G7408" s="17">
        <v>1.709105E7</v>
      </c>
      <c r="H7408" s="17">
        <v>2.4553096E7</v>
      </c>
    </row>
    <row r="7409">
      <c r="A7409" s="7" t="s">
        <v>15659</v>
      </c>
      <c r="B7409" s="17" t="s">
        <v>15661</v>
      </c>
      <c r="C7409" s="17">
        <v>1549.0</v>
      </c>
      <c r="D7409" s="17">
        <v>1.638769057E7</v>
      </c>
      <c r="E7409" s="17">
        <v>3874404.0</v>
      </c>
      <c r="F7409" s="17">
        <v>6795328.0</v>
      </c>
      <c r="G7409" s="17">
        <v>1.6257532E7</v>
      </c>
      <c r="H7409" s="17">
        <v>4.0004994E7</v>
      </c>
    </row>
    <row r="7410">
      <c r="A7410" s="7" t="s">
        <v>15663</v>
      </c>
      <c r="B7410" s="17" t="s">
        <v>15664</v>
      </c>
      <c r="C7410" s="17">
        <v>366.0</v>
      </c>
      <c r="D7410" s="17">
        <v>1.801976015E7</v>
      </c>
      <c r="E7410" s="17">
        <v>6725852.0</v>
      </c>
      <c r="F7410" s="17">
        <v>1.0521267E7</v>
      </c>
      <c r="G7410" s="17">
        <v>1.6034335E7</v>
      </c>
      <c r="H7410" s="17">
        <v>3.0948571E7</v>
      </c>
    </row>
    <row r="7411">
      <c r="A7411" s="7" t="s">
        <v>15665</v>
      </c>
      <c r="B7411" s="17" t="s">
        <v>15666</v>
      </c>
      <c r="C7411" s="17">
        <v>49.0</v>
      </c>
      <c r="D7411" s="17">
        <v>1.017405714E7</v>
      </c>
      <c r="E7411" s="17">
        <v>5006341.0</v>
      </c>
      <c r="F7411" s="17">
        <v>6808400.0</v>
      </c>
      <c r="G7411" s="17">
        <v>1.031732E7</v>
      </c>
      <c r="H7411" s="17">
        <v>1.9577202E7</v>
      </c>
    </row>
    <row r="7412">
      <c r="A7412" s="7" t="s">
        <v>15667</v>
      </c>
      <c r="B7412" s="17" t="s">
        <v>15668</v>
      </c>
      <c r="C7412" s="17">
        <v>111.0</v>
      </c>
      <c r="D7412" s="17">
        <v>9682243.243</v>
      </c>
      <c r="E7412" s="17">
        <v>3240310.0</v>
      </c>
      <c r="F7412" s="17">
        <v>5115000.0</v>
      </c>
      <c r="G7412" s="17">
        <v>1.0030786E7</v>
      </c>
      <c r="H7412" s="17">
        <v>1.6739611E7</v>
      </c>
    </row>
    <row r="7413">
      <c r="A7413" s="7" t="s">
        <v>15669</v>
      </c>
      <c r="B7413" s="17" t="s">
        <v>15670</v>
      </c>
      <c r="C7413" s="17">
        <v>185.0</v>
      </c>
      <c r="D7413" s="17">
        <v>8509064.8</v>
      </c>
      <c r="E7413" s="17">
        <v>3176043.0</v>
      </c>
      <c r="F7413" s="17">
        <v>4243442.0</v>
      </c>
      <c r="G7413" s="17">
        <v>6596246.0</v>
      </c>
      <c r="H7413" s="17">
        <v>1.0543353E7</v>
      </c>
    </row>
    <row r="7414">
      <c r="A7414" s="7" t="s">
        <v>15671</v>
      </c>
      <c r="B7414" s="17" t="s">
        <v>15672</v>
      </c>
      <c r="C7414" s="17">
        <v>21.0</v>
      </c>
      <c r="D7414" s="17">
        <v>5782809.667</v>
      </c>
      <c r="E7414" s="17">
        <v>3558432.0</v>
      </c>
      <c r="F7414" s="17">
        <v>4112031.0</v>
      </c>
      <c r="G7414" s="17">
        <v>5524372.0</v>
      </c>
      <c r="H7414" s="17">
        <v>7248138.0</v>
      </c>
    </row>
    <row r="7415">
      <c r="A7415" s="7" t="s">
        <v>15675</v>
      </c>
      <c r="B7415" s="17" t="s">
        <v>15676</v>
      </c>
      <c r="C7415" s="17">
        <v>4.0</v>
      </c>
      <c r="D7415" s="17">
        <v>1.52101675E7</v>
      </c>
      <c r="E7415" s="17">
        <v>7057462.0</v>
      </c>
      <c r="F7415" s="17">
        <v>9716123.0</v>
      </c>
      <c r="G7415" s="17">
        <v>1.4537428E7</v>
      </c>
      <c r="H7415" s="17">
        <v>2.9529657E7</v>
      </c>
    </row>
    <row r="7416">
      <c r="A7416" s="7" t="s">
        <v>15679</v>
      </c>
      <c r="B7416" s="17" t="s">
        <v>15680</v>
      </c>
      <c r="C7416" s="17">
        <v>11.0</v>
      </c>
      <c r="D7416" s="17">
        <v>4814798.091</v>
      </c>
      <c r="E7416" s="17">
        <v>2472257.0</v>
      </c>
      <c r="F7416" s="17">
        <v>3339886.0</v>
      </c>
      <c r="G7416" s="17">
        <v>6132056.0</v>
      </c>
      <c r="H7416" s="17">
        <v>7617632.0</v>
      </c>
    </row>
    <row r="7417">
      <c r="A7417" s="7" t="s">
        <v>15683</v>
      </c>
      <c r="B7417" s="17" t="s">
        <v>15684</v>
      </c>
      <c r="C7417" s="17">
        <v>69.0</v>
      </c>
      <c r="D7417" s="17">
        <v>9299239.739</v>
      </c>
      <c r="E7417" s="17">
        <v>3136202.0</v>
      </c>
      <c r="F7417" s="17">
        <v>8336000.0</v>
      </c>
      <c r="G7417" s="17">
        <v>1.2556E7</v>
      </c>
      <c r="H7417" s="17">
        <v>1.7268247E7</v>
      </c>
    </row>
    <row r="7418">
      <c r="A7418" s="7" t="s">
        <v>15685</v>
      </c>
      <c r="B7418" s="17" t="s">
        <v>15686</v>
      </c>
      <c r="C7418" s="17">
        <v>29.0</v>
      </c>
      <c r="D7418" s="17">
        <v>6591971.31</v>
      </c>
      <c r="E7418" s="17">
        <v>3001800.0</v>
      </c>
      <c r="F7418" s="17">
        <v>4137101.0</v>
      </c>
      <c r="G7418" s="17">
        <v>5553651.0</v>
      </c>
      <c r="H7418" s="17">
        <v>1.14436E7</v>
      </c>
    </row>
    <row r="7419">
      <c r="A7419" s="7" t="s">
        <v>15687</v>
      </c>
      <c r="B7419" s="17" t="s">
        <v>15688</v>
      </c>
      <c r="C7419" s="17">
        <v>99.0</v>
      </c>
      <c r="D7419" s="17">
        <v>1.458437434E7</v>
      </c>
      <c r="E7419" s="17">
        <v>9383300.0</v>
      </c>
      <c r="F7419" s="17">
        <v>1.23353E7</v>
      </c>
      <c r="G7419" s="17">
        <v>1.6133886E7</v>
      </c>
      <c r="H7419" s="17">
        <v>2.20603E7</v>
      </c>
    </row>
    <row r="7420">
      <c r="A7420" s="7" t="s">
        <v>15689</v>
      </c>
      <c r="B7420" s="17" t="s">
        <v>15690</v>
      </c>
      <c r="C7420" s="17">
        <v>16.0</v>
      </c>
      <c r="D7420" s="17">
        <v>8357382.688</v>
      </c>
      <c r="E7420" s="17">
        <v>4284527.0</v>
      </c>
      <c r="F7420" s="17">
        <v>5839389.0</v>
      </c>
      <c r="G7420" s="17">
        <v>1.0124107E7</v>
      </c>
      <c r="H7420" s="17">
        <v>1.5100137E7</v>
      </c>
    </row>
    <row r="7421">
      <c r="A7421" s="7" t="s">
        <v>15691</v>
      </c>
      <c r="B7421" s="17" t="s">
        <v>15692</v>
      </c>
      <c r="C7421" s="17">
        <v>5968.0</v>
      </c>
      <c r="D7421" s="17">
        <v>1.012293812E7</v>
      </c>
      <c r="E7421" s="17">
        <v>3712134.0</v>
      </c>
      <c r="F7421" s="17">
        <v>7725000.0</v>
      </c>
      <c r="G7421" s="17">
        <v>1.3363E7</v>
      </c>
      <c r="H7421" s="17">
        <v>1.8119E7</v>
      </c>
    </row>
    <row r="7422">
      <c r="A7422" s="7" t="s">
        <v>15693</v>
      </c>
      <c r="B7422" s="17" t="s">
        <v>15694</v>
      </c>
      <c r="C7422" s="17">
        <v>41.0</v>
      </c>
      <c r="D7422" s="17">
        <v>1.317600532E7</v>
      </c>
      <c r="E7422" s="17">
        <v>3005799.0</v>
      </c>
      <c r="F7422" s="17">
        <v>6469300.0</v>
      </c>
      <c r="G7422" s="17">
        <v>1.2297877E7</v>
      </c>
      <c r="H7422" s="17">
        <v>2.412805E7</v>
      </c>
    </row>
    <row r="7423">
      <c r="A7423" s="7" t="s">
        <v>15695</v>
      </c>
      <c r="B7423" s="17" t="s">
        <v>15696</v>
      </c>
      <c r="C7423" s="17">
        <v>333.0</v>
      </c>
      <c r="D7423" s="17">
        <v>1.719421947E7</v>
      </c>
      <c r="E7423" s="17">
        <v>3753713.0</v>
      </c>
      <c r="F7423" s="17">
        <v>6853057.0</v>
      </c>
      <c r="G7423" s="17">
        <v>1.4578203E7</v>
      </c>
      <c r="H7423" s="17">
        <v>4.419926E7</v>
      </c>
    </row>
    <row r="7424">
      <c r="A7424" s="7" t="s">
        <v>15697</v>
      </c>
      <c r="B7424" s="17" t="s">
        <v>15698</v>
      </c>
      <c r="C7424" s="17">
        <v>30.0</v>
      </c>
      <c r="D7424" s="17">
        <v>1.05744044E7</v>
      </c>
      <c r="E7424" s="17">
        <v>3233005.0</v>
      </c>
      <c r="F7424" s="17">
        <v>6214000.0</v>
      </c>
      <c r="G7424" s="17">
        <v>1.31869E7</v>
      </c>
      <c r="H7424" s="17">
        <v>2.5604809E7</v>
      </c>
    </row>
    <row r="7425">
      <c r="A7425" s="7" t="s">
        <v>15699</v>
      </c>
      <c r="B7425" s="17" t="s">
        <v>15700</v>
      </c>
      <c r="C7425" s="17">
        <v>32.0</v>
      </c>
      <c r="D7425" s="17">
        <v>9991277.438</v>
      </c>
      <c r="E7425" s="17">
        <v>7258314.0</v>
      </c>
      <c r="F7425" s="17">
        <v>8806239.0</v>
      </c>
      <c r="G7425" s="17">
        <v>1.137799E7</v>
      </c>
      <c r="H7425" s="17">
        <v>1.6126498E7</v>
      </c>
    </row>
    <row r="7426">
      <c r="A7426" s="7" t="s">
        <v>15701</v>
      </c>
      <c r="B7426" s="17" t="s">
        <v>15702</v>
      </c>
      <c r="C7426" s="17">
        <v>108.0</v>
      </c>
      <c r="D7426" s="17">
        <v>2.303880993E7</v>
      </c>
      <c r="E7426" s="17">
        <v>3370500.0</v>
      </c>
      <c r="F7426" s="17">
        <v>8252818.0</v>
      </c>
      <c r="G7426" s="17">
        <v>1.8703178E7</v>
      </c>
      <c r="H7426" s="17">
        <v>5.0587378E7</v>
      </c>
    </row>
    <row r="7427">
      <c r="A7427" s="7" t="s">
        <v>15703</v>
      </c>
      <c r="B7427" s="17" t="s">
        <v>15704</v>
      </c>
      <c r="C7427" s="17">
        <v>450.0</v>
      </c>
      <c r="D7427" s="17">
        <v>2.681241914E7</v>
      </c>
      <c r="E7427" s="17">
        <v>3737712.0</v>
      </c>
      <c r="F7427" s="17">
        <v>7366455.0</v>
      </c>
      <c r="G7427" s="17">
        <v>2.1422262E7</v>
      </c>
      <c r="H7427" s="17">
        <v>7.2668116E7</v>
      </c>
    </row>
    <row r="7428">
      <c r="A7428" s="7" t="s">
        <v>15705</v>
      </c>
      <c r="B7428" s="17" t="s">
        <v>15706</v>
      </c>
      <c r="C7428" s="17">
        <v>89.0</v>
      </c>
      <c r="D7428" s="17">
        <v>1.476200856E7</v>
      </c>
      <c r="E7428" s="17">
        <v>8857500.0</v>
      </c>
      <c r="F7428" s="17">
        <v>1.27138E7</v>
      </c>
      <c r="G7428" s="17">
        <v>1.75785E7</v>
      </c>
      <c r="H7428" s="17">
        <v>2.36005E7</v>
      </c>
    </row>
    <row r="7429">
      <c r="A7429" s="7" t="s">
        <v>15707</v>
      </c>
      <c r="B7429" s="17" t="s">
        <v>15708</v>
      </c>
      <c r="C7429" s="17">
        <v>19.0</v>
      </c>
      <c r="D7429" s="17">
        <v>1.024732484E7</v>
      </c>
      <c r="E7429" s="17">
        <v>3950829.0</v>
      </c>
      <c r="F7429" s="17">
        <v>8896200.0</v>
      </c>
      <c r="G7429" s="17">
        <v>1.6567291E7</v>
      </c>
      <c r="H7429" s="17">
        <v>2.2452311E7</v>
      </c>
    </row>
    <row r="7430">
      <c r="A7430" s="7" t="s">
        <v>15709</v>
      </c>
      <c r="B7430" s="17" t="s">
        <v>15710</v>
      </c>
      <c r="C7430" s="17">
        <v>196.0</v>
      </c>
      <c r="D7430" s="17">
        <v>1.458061632E7</v>
      </c>
      <c r="E7430" s="17">
        <v>7429341.0</v>
      </c>
      <c r="F7430" s="17">
        <v>1.0663202E7</v>
      </c>
      <c r="G7430" s="17">
        <v>1.814073E7</v>
      </c>
      <c r="H7430" s="17">
        <v>2.7138039E7</v>
      </c>
    </row>
    <row r="7431">
      <c r="A7431" s="7" t="s">
        <v>15713</v>
      </c>
      <c r="B7431" s="17" t="s">
        <v>15714</v>
      </c>
      <c r="C7431" s="17">
        <v>290.0</v>
      </c>
      <c r="D7431" s="17">
        <v>1.581554185E7</v>
      </c>
      <c r="E7431" s="17">
        <v>8208342.0</v>
      </c>
      <c r="F7431" s="17">
        <v>1.2803754E7</v>
      </c>
      <c r="G7431" s="17">
        <v>2.0699319E7</v>
      </c>
      <c r="H7431" s="17">
        <v>2.79249E7</v>
      </c>
    </row>
    <row r="7432">
      <c r="A7432" s="7" t="s">
        <v>15718</v>
      </c>
      <c r="B7432" s="17" t="s">
        <v>15720</v>
      </c>
      <c r="C7432" s="17">
        <v>20.0</v>
      </c>
      <c r="D7432" s="17">
        <v>1.0110461E7</v>
      </c>
      <c r="E7432" s="17">
        <v>4723884.0</v>
      </c>
      <c r="F7432" s="17">
        <v>7533000.0</v>
      </c>
      <c r="G7432" s="17">
        <v>7882075.0</v>
      </c>
      <c r="H7432" s="17">
        <v>1.1409322E7</v>
      </c>
    </row>
    <row r="7433">
      <c r="A7433" s="7" t="s">
        <v>15721</v>
      </c>
      <c r="B7433" s="17" t="s">
        <v>15722</v>
      </c>
      <c r="C7433" s="17">
        <v>294.0</v>
      </c>
      <c r="D7433" s="17">
        <v>1.453912267E7</v>
      </c>
      <c r="E7433" s="17">
        <v>6469300.0</v>
      </c>
      <c r="F7433" s="17">
        <v>8864021.0</v>
      </c>
      <c r="G7433" s="17">
        <v>1.48194E7</v>
      </c>
      <c r="H7433" s="17">
        <v>3.7315E7</v>
      </c>
    </row>
    <row r="7434">
      <c r="A7434" s="7" t="s">
        <v>15723</v>
      </c>
      <c r="B7434" s="17" t="s">
        <v>15724</v>
      </c>
      <c r="C7434" s="17">
        <v>78.0</v>
      </c>
      <c r="D7434" s="17">
        <v>1.585639294E7</v>
      </c>
      <c r="E7434" s="17">
        <v>6400587.0</v>
      </c>
      <c r="F7434" s="17">
        <v>9054925.0</v>
      </c>
      <c r="G7434" s="17">
        <v>1.5292262E7</v>
      </c>
      <c r="H7434" s="17">
        <v>3.0291636E7</v>
      </c>
    </row>
    <row r="7435">
      <c r="A7435" s="7" t="s">
        <v>15725</v>
      </c>
      <c r="B7435" s="17" t="s">
        <v>15726</v>
      </c>
      <c r="C7435" s="17">
        <v>54.0</v>
      </c>
      <c r="D7435" s="17">
        <v>8846203.056</v>
      </c>
      <c r="E7435" s="17">
        <v>2855000.0</v>
      </c>
      <c r="F7435" s="17">
        <v>6286503.0</v>
      </c>
      <c r="G7435" s="17">
        <v>1.2018936E7</v>
      </c>
      <c r="H7435" s="17">
        <v>1.5715411E7</v>
      </c>
    </row>
    <row r="7436">
      <c r="A7436" s="7" t="s">
        <v>15727</v>
      </c>
      <c r="B7436" s="17" t="s">
        <v>15728</v>
      </c>
      <c r="C7436" s="17">
        <v>73.0</v>
      </c>
      <c r="D7436" s="17">
        <v>1.202977537E7</v>
      </c>
      <c r="E7436" s="17">
        <v>6094500.0</v>
      </c>
      <c r="F7436" s="17">
        <v>8493920.0</v>
      </c>
      <c r="G7436" s="17">
        <v>1.4015348E7</v>
      </c>
      <c r="H7436" s="17">
        <v>2.51149E7</v>
      </c>
    </row>
    <row r="7437">
      <c r="A7437" s="7" t="s">
        <v>15729</v>
      </c>
      <c r="B7437" s="17" t="s">
        <v>15730</v>
      </c>
      <c r="C7437" s="17">
        <v>38.0</v>
      </c>
      <c r="D7437" s="17">
        <v>1.595610276E7</v>
      </c>
      <c r="E7437" s="17">
        <v>6469300.0</v>
      </c>
      <c r="F7437" s="17">
        <v>1.2821808E7</v>
      </c>
      <c r="G7437" s="17">
        <v>1.854065E7</v>
      </c>
      <c r="H7437" s="17">
        <v>3.6866605E7</v>
      </c>
    </row>
    <row r="7438">
      <c r="A7438" s="7" t="s">
        <v>15731</v>
      </c>
      <c r="B7438" s="17" t="s">
        <v>15732</v>
      </c>
      <c r="C7438" s="17">
        <v>35.0</v>
      </c>
      <c r="D7438" s="17">
        <v>1.320231226E7</v>
      </c>
      <c r="E7438" s="17">
        <v>7297500.0</v>
      </c>
      <c r="F7438" s="17">
        <v>1.0215554E7</v>
      </c>
      <c r="G7438" s="17">
        <v>1.3669E7</v>
      </c>
      <c r="H7438" s="17">
        <v>2.7636956E7</v>
      </c>
    </row>
    <row r="7439">
      <c r="A7439" s="7" t="s">
        <v>15733</v>
      </c>
      <c r="B7439" s="17" t="s">
        <v>15734</v>
      </c>
      <c r="C7439" s="17">
        <v>183.0</v>
      </c>
      <c r="D7439" s="17">
        <v>1.017424291E7</v>
      </c>
      <c r="E7439" s="17">
        <v>6355934.0</v>
      </c>
      <c r="F7439" s="17">
        <v>9127216.0</v>
      </c>
      <c r="G7439" s="17">
        <v>1.3531E7</v>
      </c>
      <c r="H7439" s="17">
        <v>1.7802235E7</v>
      </c>
    </row>
    <row r="7440">
      <c r="A7440" s="7" t="s">
        <v>15735</v>
      </c>
      <c r="B7440" s="17" t="s">
        <v>15736</v>
      </c>
      <c r="C7440" s="17">
        <v>251.0</v>
      </c>
      <c r="D7440" s="17">
        <v>1.409567189E7</v>
      </c>
      <c r="E7440" s="17">
        <v>3128000.0</v>
      </c>
      <c r="F7440" s="17">
        <v>7611000.0</v>
      </c>
      <c r="G7440" s="17">
        <v>1.3326272E7</v>
      </c>
      <c r="H7440" s="17">
        <v>2.2569E7</v>
      </c>
    </row>
    <row r="7441">
      <c r="A7441" s="7" t="s">
        <v>15737</v>
      </c>
      <c r="B7441" s="17" t="s">
        <v>15738</v>
      </c>
      <c r="C7441" s="17">
        <v>201.0</v>
      </c>
      <c r="D7441" s="17">
        <v>1.399527788E7</v>
      </c>
      <c r="E7441" s="17">
        <v>6650041.0</v>
      </c>
      <c r="F7441" s="17">
        <v>1.21603E7</v>
      </c>
      <c r="G7441" s="17">
        <v>1.63765E7</v>
      </c>
      <c r="H7441" s="17">
        <v>2.647525E7</v>
      </c>
    </row>
    <row r="7442">
      <c r="A7442" s="7" t="s">
        <v>15739</v>
      </c>
      <c r="B7442" s="17" t="s">
        <v>15740</v>
      </c>
      <c r="C7442" s="17">
        <v>2.0</v>
      </c>
      <c r="D7442" s="17">
        <v>2.87558455E7</v>
      </c>
      <c r="E7442" s="17">
        <v>4397786.0</v>
      </c>
      <c r="F7442" s="17">
        <v>4397786.0</v>
      </c>
      <c r="G7442" s="17">
        <v>5.3113905E7</v>
      </c>
      <c r="H7442" s="17">
        <v>5.3113905E7</v>
      </c>
    </row>
    <row r="7443">
      <c r="A7443" s="7" t="s">
        <v>15741</v>
      </c>
      <c r="B7443" s="17" t="s">
        <v>15742</v>
      </c>
      <c r="C7443" s="17">
        <v>29.0</v>
      </c>
      <c r="D7443" s="17">
        <v>5731168.621</v>
      </c>
      <c r="E7443" s="17">
        <v>2395132.0</v>
      </c>
      <c r="F7443" s="17">
        <v>4474158.0</v>
      </c>
      <c r="G7443" s="17">
        <v>6099800.0</v>
      </c>
      <c r="H7443" s="17">
        <v>1.4662494E7</v>
      </c>
    </row>
    <row r="7444">
      <c r="A7444" s="7" t="s">
        <v>15743</v>
      </c>
      <c r="B7444" s="17" t="s">
        <v>15744</v>
      </c>
      <c r="C7444" s="17">
        <v>338.0</v>
      </c>
      <c r="D7444" s="17">
        <v>5004110.006</v>
      </c>
      <c r="E7444" s="17">
        <v>2912578.0</v>
      </c>
      <c r="F7444" s="17">
        <v>3945673.0</v>
      </c>
      <c r="G7444" s="17">
        <v>5634413.0</v>
      </c>
      <c r="H7444" s="17">
        <v>8462764.0</v>
      </c>
    </row>
    <row r="7445">
      <c r="A7445" s="7" t="s">
        <v>15745</v>
      </c>
      <c r="B7445" s="17" t="s">
        <v>15746</v>
      </c>
      <c r="C7445" s="17">
        <v>10.0</v>
      </c>
      <c r="D7445" s="17">
        <v>6997888.5</v>
      </c>
      <c r="E7445" s="17">
        <v>2126124.0</v>
      </c>
      <c r="F7445" s="17">
        <v>3692436.0</v>
      </c>
      <c r="G7445" s="17">
        <v>6080562.0</v>
      </c>
      <c r="H7445" s="17">
        <v>6885048.0</v>
      </c>
    </row>
    <row r="7446">
      <c r="A7446" s="7" t="s">
        <v>15747</v>
      </c>
      <c r="B7446" s="17" t="s">
        <v>15748</v>
      </c>
      <c r="C7446" s="17">
        <v>2.0</v>
      </c>
      <c r="D7446" s="17">
        <v>9283039.0</v>
      </c>
      <c r="E7446" s="17">
        <v>6147066.0</v>
      </c>
      <c r="F7446" s="17">
        <v>6147066.0</v>
      </c>
      <c r="G7446" s="17">
        <v>1.2419012E7</v>
      </c>
      <c r="H7446" s="17">
        <v>1.2419012E7</v>
      </c>
    </row>
    <row r="7447">
      <c r="A7447" s="7" t="s">
        <v>15749</v>
      </c>
      <c r="B7447" s="17" t="s">
        <v>15750</v>
      </c>
      <c r="C7447" s="17">
        <v>1.0</v>
      </c>
      <c r="D7447" s="17">
        <v>8432630.0</v>
      </c>
      <c r="E7447" s="17">
        <v>8432630.0</v>
      </c>
      <c r="F7447" s="17">
        <v>8432630.0</v>
      </c>
      <c r="G7447" s="17">
        <v>8432630.0</v>
      </c>
      <c r="H7447" s="17">
        <v>8432630.0</v>
      </c>
    </row>
    <row r="7448">
      <c r="A7448" s="7" t="s">
        <v>15751</v>
      </c>
      <c r="B7448" s="17" t="s">
        <v>15752</v>
      </c>
      <c r="C7448" s="17">
        <v>510.0</v>
      </c>
      <c r="D7448" s="17">
        <v>8840375.165</v>
      </c>
      <c r="E7448" s="17">
        <v>3002362.0</v>
      </c>
      <c r="F7448" s="17">
        <v>6315000.0</v>
      </c>
      <c r="G7448" s="17">
        <v>1.1927E7</v>
      </c>
      <c r="H7448" s="17">
        <v>2.21089E7</v>
      </c>
    </row>
    <row r="7449">
      <c r="A7449" s="7" t="s">
        <v>15753</v>
      </c>
      <c r="B7449" s="17" t="s">
        <v>15754</v>
      </c>
      <c r="C7449" s="17">
        <v>26.0</v>
      </c>
      <c r="D7449" s="17">
        <v>1.060720177E7</v>
      </c>
      <c r="E7449" s="17">
        <v>6342944.0</v>
      </c>
      <c r="F7449" s="17">
        <v>9244832.0</v>
      </c>
      <c r="G7449" s="17">
        <v>1.303417E7</v>
      </c>
      <c r="H7449" s="17">
        <v>1.5941363E7</v>
      </c>
    </row>
    <row r="7450">
      <c r="A7450" s="7" t="s">
        <v>15755</v>
      </c>
      <c r="B7450" s="17" t="s">
        <v>15756</v>
      </c>
      <c r="C7450" s="17">
        <v>15.0</v>
      </c>
      <c r="D7450" s="17">
        <v>1.923972553E7</v>
      </c>
      <c r="E7450" s="17">
        <v>2937438.0</v>
      </c>
      <c r="F7450" s="17">
        <v>1.8274306E7</v>
      </c>
      <c r="G7450" s="17">
        <v>2.85283E7</v>
      </c>
      <c r="H7450" s="17">
        <v>4.2720321E7</v>
      </c>
    </row>
    <row r="7451">
      <c r="A7451" s="7" t="s">
        <v>15757</v>
      </c>
      <c r="B7451" s="17" t="s">
        <v>15758</v>
      </c>
      <c r="C7451" s="17">
        <v>76.0</v>
      </c>
      <c r="D7451" s="17">
        <v>1.318891375E7</v>
      </c>
      <c r="E7451" s="17">
        <v>2930291.0</v>
      </c>
      <c r="F7451" s="17">
        <v>4465000.0</v>
      </c>
      <c r="G7451" s="17">
        <v>1.3595353E7</v>
      </c>
      <c r="H7451" s="17">
        <v>2.579585E7</v>
      </c>
    </row>
    <row r="7452">
      <c r="A7452" s="7" t="s">
        <v>15759</v>
      </c>
      <c r="B7452" s="17" t="s">
        <v>15760</v>
      </c>
      <c r="C7452" s="17">
        <v>465.0</v>
      </c>
      <c r="D7452" s="17">
        <v>1.057962943E7</v>
      </c>
      <c r="E7452" s="17">
        <v>3244400.0</v>
      </c>
      <c r="F7452" s="17">
        <v>7681735.0</v>
      </c>
      <c r="G7452" s="17">
        <v>1.37799E7</v>
      </c>
      <c r="H7452" s="17">
        <v>2.2195E7</v>
      </c>
    </row>
    <row r="7453">
      <c r="A7453" s="7" t="s">
        <v>15761</v>
      </c>
      <c r="B7453" s="17" t="s">
        <v>15762</v>
      </c>
      <c r="C7453" s="17">
        <v>744.0</v>
      </c>
      <c r="D7453" s="17">
        <v>9432927.556</v>
      </c>
      <c r="E7453" s="17">
        <v>2788212.0</v>
      </c>
      <c r="F7453" s="17">
        <v>5814206.0</v>
      </c>
      <c r="G7453" s="17">
        <v>1.0625828E7</v>
      </c>
      <c r="H7453" s="17">
        <v>2.0248138E7</v>
      </c>
    </row>
    <row r="7454">
      <c r="A7454" s="7" t="s">
        <v>15763</v>
      </c>
      <c r="B7454" s="17" t="s">
        <v>15764</v>
      </c>
      <c r="C7454" s="17">
        <v>13.0</v>
      </c>
      <c r="D7454" s="17">
        <v>1.458597E7</v>
      </c>
      <c r="E7454" s="17">
        <v>6383950.0</v>
      </c>
      <c r="F7454" s="17">
        <v>1.5898935E7</v>
      </c>
      <c r="G7454" s="17">
        <v>1.8274306E7</v>
      </c>
      <c r="H7454" s="17">
        <v>1.9369017E7</v>
      </c>
    </row>
    <row r="7455">
      <c r="A7455" s="7" t="s">
        <v>15765</v>
      </c>
      <c r="B7455" s="17" t="s">
        <v>15766</v>
      </c>
      <c r="C7455" s="17">
        <v>8.0</v>
      </c>
      <c r="D7455" s="17">
        <v>1.474604263E7</v>
      </c>
      <c r="E7455" s="17">
        <v>2699473.0</v>
      </c>
      <c r="F7455" s="17">
        <v>1.2134522E7</v>
      </c>
      <c r="G7455" s="17">
        <v>1.5496293E7</v>
      </c>
      <c r="H7455" s="17">
        <v>4.6876084E7</v>
      </c>
    </row>
    <row r="7456">
      <c r="A7456" s="7" t="s">
        <v>15767</v>
      </c>
      <c r="B7456" s="17" t="s">
        <v>15768</v>
      </c>
      <c r="C7456" s="17">
        <v>8.0</v>
      </c>
      <c r="D7456" s="17">
        <v>1.377483475E7</v>
      </c>
      <c r="E7456" s="17">
        <v>5897710.0</v>
      </c>
      <c r="F7456" s="17">
        <v>7529179.0</v>
      </c>
      <c r="G7456" s="17">
        <v>1.464E7</v>
      </c>
      <c r="H7456" s="17">
        <v>4.40055E7</v>
      </c>
    </row>
    <row r="7457">
      <c r="A7457" s="7" t="s">
        <v>15769</v>
      </c>
      <c r="B7457" s="17" t="s">
        <v>15770</v>
      </c>
      <c r="C7457" s="17">
        <v>90.0</v>
      </c>
      <c r="D7457" s="17">
        <v>1.327137561E7</v>
      </c>
      <c r="E7457" s="17">
        <v>4320852.0</v>
      </c>
      <c r="F7457" s="17">
        <v>1.1766859E7</v>
      </c>
      <c r="G7457" s="17">
        <v>1.863914E7</v>
      </c>
      <c r="H7457" s="17">
        <v>2.4355706E7</v>
      </c>
    </row>
    <row r="7458">
      <c r="A7458" s="7" t="s">
        <v>15771</v>
      </c>
      <c r="B7458" s="17" t="s">
        <v>15772</v>
      </c>
      <c r="C7458" s="17">
        <v>236.0</v>
      </c>
      <c r="D7458" s="17">
        <v>2.03168013E7</v>
      </c>
      <c r="E7458" s="17">
        <v>8342800.0</v>
      </c>
      <c r="F7458" s="17">
        <v>1.40994E7</v>
      </c>
      <c r="G7458" s="17">
        <v>2.062165E7</v>
      </c>
      <c r="H7458" s="17">
        <v>2.79375E7</v>
      </c>
    </row>
    <row r="7459">
      <c r="A7459" s="7" t="s">
        <v>15773</v>
      </c>
      <c r="B7459" s="17" t="s">
        <v>15774</v>
      </c>
      <c r="C7459" s="17">
        <v>346.0</v>
      </c>
      <c r="D7459" s="17">
        <v>1.294780271E7</v>
      </c>
      <c r="E7459" s="17">
        <v>7980534.0</v>
      </c>
      <c r="F7459" s="17">
        <v>1.2468474E7</v>
      </c>
      <c r="G7459" s="17">
        <v>1.5043328E7</v>
      </c>
      <c r="H7459" s="17">
        <v>2.02578E7</v>
      </c>
    </row>
    <row r="7460">
      <c r="A7460" s="7" t="s">
        <v>15775</v>
      </c>
      <c r="B7460" s="17" t="s">
        <v>15776</v>
      </c>
      <c r="C7460" s="17">
        <v>40.0</v>
      </c>
      <c r="D7460" s="17">
        <v>1.902862745E7</v>
      </c>
      <c r="E7460" s="17">
        <v>1.09028E7</v>
      </c>
      <c r="F7460" s="17">
        <v>1.6431606E7</v>
      </c>
      <c r="G7460" s="17">
        <v>2.5566084E7</v>
      </c>
      <c r="H7460" s="17">
        <v>2.7375464E7</v>
      </c>
    </row>
    <row r="7461">
      <c r="A7461" s="7" t="s">
        <v>15777</v>
      </c>
      <c r="B7461" s="17" t="s">
        <v>15778</v>
      </c>
      <c r="C7461" s="17">
        <v>18.0</v>
      </c>
      <c r="D7461" s="17">
        <v>9129285.833</v>
      </c>
      <c r="E7461" s="17">
        <v>3590564.0</v>
      </c>
      <c r="F7461" s="17">
        <v>7122075.0</v>
      </c>
      <c r="G7461" s="17">
        <v>1.4031447E7</v>
      </c>
      <c r="H7461" s="17">
        <v>1.9858978E7</v>
      </c>
    </row>
    <row r="7462">
      <c r="A7462" s="7" t="s">
        <v>15779</v>
      </c>
      <c r="B7462" s="17" t="s">
        <v>15780</v>
      </c>
      <c r="C7462" s="17">
        <v>1.0</v>
      </c>
      <c r="D7462" s="17">
        <v>1.2479011E7</v>
      </c>
      <c r="E7462" s="17">
        <v>1.2479011E7</v>
      </c>
      <c r="F7462" s="17">
        <v>1.2479011E7</v>
      </c>
      <c r="G7462" s="17">
        <v>1.2479011E7</v>
      </c>
      <c r="H7462" s="17">
        <v>1.2479011E7</v>
      </c>
    </row>
    <row r="7463">
      <c r="A7463" s="7" t="s">
        <v>15781</v>
      </c>
      <c r="B7463" s="17" t="s">
        <v>15782</v>
      </c>
      <c r="C7463" s="17">
        <v>1.0</v>
      </c>
      <c r="D7463" s="17">
        <v>1.3090673E7</v>
      </c>
      <c r="E7463" s="17">
        <v>1.3090673E7</v>
      </c>
      <c r="F7463" s="17">
        <v>1.3090673E7</v>
      </c>
      <c r="G7463" s="17">
        <v>1.3090673E7</v>
      </c>
      <c r="H7463" s="17">
        <v>1.3090673E7</v>
      </c>
    </row>
    <row r="7464">
      <c r="A7464" s="7" t="s">
        <v>15783</v>
      </c>
      <c r="B7464" s="17" t="s">
        <v>15784</v>
      </c>
      <c r="C7464" s="17">
        <v>3.0</v>
      </c>
      <c r="D7464" s="17">
        <v>1.642561667E7</v>
      </c>
      <c r="E7464" s="17">
        <v>5770563.0</v>
      </c>
      <c r="F7464" s="17">
        <v>2.0220314E7</v>
      </c>
      <c r="G7464" s="17">
        <v>2.3285973E7</v>
      </c>
      <c r="H7464" s="17">
        <v>2.3285973E7</v>
      </c>
    </row>
    <row r="7465">
      <c r="A7465" s="7" t="s">
        <v>15785</v>
      </c>
      <c r="B7465" s="17" t="s">
        <v>15786</v>
      </c>
      <c r="C7465" s="17">
        <v>2431.0</v>
      </c>
      <c r="D7465" s="17">
        <v>1.48555139E7</v>
      </c>
      <c r="E7465" s="17">
        <v>8397318.0</v>
      </c>
      <c r="F7465" s="17">
        <v>1.25729E7</v>
      </c>
      <c r="G7465" s="17">
        <v>2.06041E7</v>
      </c>
      <c r="H7465" s="17">
        <v>2.5250382E7</v>
      </c>
    </row>
    <row r="7466">
      <c r="A7466" s="7" t="s">
        <v>15787</v>
      </c>
      <c r="B7466" s="17" t="s">
        <v>15788</v>
      </c>
      <c r="C7466" s="17">
        <v>2229.0</v>
      </c>
      <c r="D7466" s="17">
        <v>1.212185506E7</v>
      </c>
      <c r="E7466" s="17">
        <v>7541776.0</v>
      </c>
      <c r="F7466" s="17">
        <v>9474000.0</v>
      </c>
      <c r="G7466" s="17">
        <v>1.240534E7</v>
      </c>
      <c r="H7466" s="17">
        <v>2.125945E7</v>
      </c>
    </row>
    <row r="7467">
      <c r="A7467" s="7" t="s">
        <v>15789</v>
      </c>
      <c r="B7467" s="17" t="s">
        <v>15790</v>
      </c>
      <c r="C7467" s="17">
        <v>1336.0</v>
      </c>
      <c r="D7467" s="17">
        <v>9856854.689</v>
      </c>
      <c r="E7467" s="17">
        <v>6394280.0</v>
      </c>
      <c r="F7467" s="17">
        <v>8725722.0</v>
      </c>
      <c r="G7467" s="17">
        <v>1.1417E7</v>
      </c>
      <c r="H7467" s="17">
        <v>1.4286289E7</v>
      </c>
    </row>
    <row r="7468">
      <c r="A7468" s="7" t="s">
        <v>15791</v>
      </c>
      <c r="B7468" s="17" t="s">
        <v>15792</v>
      </c>
      <c r="C7468" s="17">
        <v>1817.0</v>
      </c>
      <c r="D7468" s="17">
        <v>1.228740422E7</v>
      </c>
      <c r="E7468" s="17">
        <v>7698364.0</v>
      </c>
      <c r="F7468" s="17">
        <v>1.0224956E7</v>
      </c>
      <c r="G7468" s="17">
        <v>1.3381029E7</v>
      </c>
      <c r="H7468" s="17">
        <v>1.92764E7</v>
      </c>
    </row>
    <row r="7469">
      <c r="A7469" s="7" t="s">
        <v>15793</v>
      </c>
      <c r="B7469" s="17" t="s">
        <v>15794</v>
      </c>
      <c r="C7469" s="17">
        <v>6691.0</v>
      </c>
      <c r="D7469" s="17">
        <v>1.176162051E7</v>
      </c>
      <c r="E7469" s="17">
        <v>7128100.0</v>
      </c>
      <c r="F7469" s="17">
        <v>9017320.0</v>
      </c>
      <c r="G7469" s="17">
        <v>1.2448859E7</v>
      </c>
      <c r="H7469" s="17">
        <v>2.06905E7</v>
      </c>
    </row>
    <row r="7470">
      <c r="A7470" s="7" t="s">
        <v>15795</v>
      </c>
      <c r="B7470" s="17" t="s">
        <v>15796</v>
      </c>
      <c r="C7470" s="17">
        <v>1044.0</v>
      </c>
      <c r="D7470" s="17">
        <v>1.57293487E7</v>
      </c>
      <c r="E7470" s="17">
        <v>1.0341221E7</v>
      </c>
      <c r="F7470" s="17">
        <v>1.42842E7</v>
      </c>
      <c r="G7470" s="17">
        <v>1.93684E7</v>
      </c>
      <c r="H7470" s="17">
        <v>2.43418E7</v>
      </c>
    </row>
    <row r="7471">
      <c r="A7471" s="7" t="s">
        <v>15797</v>
      </c>
      <c r="B7471" s="17" t="s">
        <v>15798</v>
      </c>
      <c r="C7471" s="17">
        <v>1070.0</v>
      </c>
      <c r="D7471" s="17">
        <v>1.652054523E7</v>
      </c>
      <c r="E7471" s="17">
        <v>9049844.0</v>
      </c>
      <c r="F7471" s="17">
        <v>1.4050824E7</v>
      </c>
      <c r="G7471" s="17">
        <v>2.05798E7</v>
      </c>
      <c r="H7471" s="17">
        <v>3.0403941E7</v>
      </c>
    </row>
    <row r="7472">
      <c r="A7472" s="7" t="s">
        <v>15799</v>
      </c>
      <c r="B7472" s="17" t="s">
        <v>15800</v>
      </c>
      <c r="C7472" s="17">
        <v>4247.0</v>
      </c>
      <c r="D7472" s="17">
        <v>1.537607155E7</v>
      </c>
      <c r="E7472" s="17">
        <v>9090400.0</v>
      </c>
      <c r="F7472" s="17">
        <v>1.22551E7</v>
      </c>
      <c r="G7472" s="17">
        <v>2.02774E7</v>
      </c>
      <c r="H7472" s="17">
        <v>2.7180929E7</v>
      </c>
    </row>
    <row r="7473">
      <c r="A7473" s="7" t="s">
        <v>15801</v>
      </c>
      <c r="B7473" s="17" t="s">
        <v>15802</v>
      </c>
      <c r="C7473" s="17">
        <v>63.0</v>
      </c>
      <c r="D7473" s="17">
        <v>1.615073176E7</v>
      </c>
      <c r="E7473" s="17">
        <v>9662800.0</v>
      </c>
      <c r="F7473" s="17">
        <v>1.45577E7</v>
      </c>
      <c r="G7473" s="17">
        <v>2.0922E7</v>
      </c>
      <c r="H7473" s="17">
        <v>2.73106E7</v>
      </c>
    </row>
    <row r="7474">
      <c r="A7474" s="7" t="s">
        <v>15803</v>
      </c>
      <c r="B7474" s="17" t="s">
        <v>15804</v>
      </c>
      <c r="C7474" s="17">
        <v>270.0</v>
      </c>
      <c r="D7474" s="17">
        <v>1.547936406E7</v>
      </c>
      <c r="E7474" s="17">
        <v>7090098.0</v>
      </c>
      <c r="F7474" s="17">
        <v>1.4223796E7</v>
      </c>
      <c r="G7474" s="17">
        <v>2.0276578E7</v>
      </c>
      <c r="H7474" s="17">
        <v>2.8782304E7</v>
      </c>
    </row>
    <row r="7475">
      <c r="A7475" s="7" t="s">
        <v>15805</v>
      </c>
      <c r="B7475" s="17" t="s">
        <v>15806</v>
      </c>
      <c r="C7475" s="17">
        <v>586.0</v>
      </c>
      <c r="D7475" s="17">
        <v>1.193195929E7</v>
      </c>
      <c r="E7475" s="17">
        <v>7355071.0</v>
      </c>
      <c r="F7475" s="17">
        <v>1.0925006E7</v>
      </c>
      <c r="G7475" s="17">
        <v>1.455E7</v>
      </c>
      <c r="H7475" s="17">
        <v>2.1416845E7</v>
      </c>
    </row>
    <row r="7476">
      <c r="A7476" s="7" t="s">
        <v>15807</v>
      </c>
      <c r="B7476" s="17" t="s">
        <v>15808</v>
      </c>
      <c r="C7476" s="17">
        <v>2327.0</v>
      </c>
      <c r="D7476" s="17">
        <v>1.345623508E7</v>
      </c>
      <c r="E7476" s="17">
        <v>6068400.0</v>
      </c>
      <c r="F7476" s="17">
        <v>8782619.0</v>
      </c>
      <c r="G7476" s="17">
        <v>1.4703068E7</v>
      </c>
      <c r="H7476" s="17">
        <v>2.4987011E7</v>
      </c>
    </row>
    <row r="7477">
      <c r="A7477" s="7" t="s">
        <v>15809</v>
      </c>
      <c r="B7477" s="17" t="s">
        <v>15810</v>
      </c>
      <c r="C7477" s="17">
        <v>3383.0</v>
      </c>
      <c r="D7477" s="17">
        <v>2.0413121E7</v>
      </c>
      <c r="E7477" s="17">
        <v>1.1306869E7</v>
      </c>
      <c r="F7477" s="17">
        <v>1.711881E7</v>
      </c>
      <c r="G7477" s="17">
        <v>2.49356E7</v>
      </c>
      <c r="H7477" s="17">
        <v>3.7619729E7</v>
      </c>
    </row>
    <row r="7478">
      <c r="A7478" s="7" t="s">
        <v>15811</v>
      </c>
      <c r="B7478" s="17" t="s">
        <v>15812</v>
      </c>
      <c r="C7478" s="17">
        <v>3022.0</v>
      </c>
      <c r="D7478" s="17">
        <v>2.139808724E7</v>
      </c>
      <c r="E7478" s="17">
        <v>1.2658079E7</v>
      </c>
      <c r="F7478" s="17">
        <v>1.7662149E7</v>
      </c>
      <c r="G7478" s="17">
        <v>2.51208E7</v>
      </c>
      <c r="H7478" s="17">
        <v>3.966694E7</v>
      </c>
    </row>
    <row r="7479">
      <c r="A7479" s="7" t="s">
        <v>15813</v>
      </c>
      <c r="B7479" s="17" t="s">
        <v>15814</v>
      </c>
      <c r="C7479" s="17">
        <v>209.0</v>
      </c>
      <c r="D7479" s="17">
        <v>2.056768954E7</v>
      </c>
      <c r="E7479" s="17">
        <v>1.2981847E7</v>
      </c>
      <c r="F7479" s="17">
        <v>1.9338E7</v>
      </c>
      <c r="G7479" s="17">
        <v>2.6098085E7</v>
      </c>
      <c r="H7479" s="17">
        <v>3.0744069E7</v>
      </c>
    </row>
    <row r="7480">
      <c r="A7480" s="7" t="s">
        <v>15815</v>
      </c>
      <c r="B7480" s="17" t="s">
        <v>15816</v>
      </c>
      <c r="C7480" s="17">
        <v>112.0</v>
      </c>
      <c r="D7480" s="17">
        <v>2.596819129E7</v>
      </c>
      <c r="E7480" s="17">
        <v>1.3366421E7</v>
      </c>
      <c r="F7480" s="17">
        <v>1.9758358E7</v>
      </c>
      <c r="G7480" s="17">
        <v>3.10478E7</v>
      </c>
      <c r="H7480" s="17">
        <v>5.5443362E7</v>
      </c>
    </row>
    <row r="7481">
      <c r="A7481" s="7" t="s">
        <v>15817</v>
      </c>
      <c r="B7481" s="17" t="s">
        <v>15818</v>
      </c>
      <c r="C7481" s="17">
        <v>1761.0</v>
      </c>
      <c r="D7481" s="17">
        <v>1.113705759E7</v>
      </c>
      <c r="E7481" s="17">
        <v>6300695.0</v>
      </c>
      <c r="F7481" s="17">
        <v>8833041.0</v>
      </c>
      <c r="G7481" s="17">
        <v>1.1606112E7</v>
      </c>
      <c r="H7481" s="17">
        <v>1.91363E7</v>
      </c>
    </row>
    <row r="7482">
      <c r="A7482" s="7" t="s">
        <v>15819</v>
      </c>
      <c r="B7482" s="17" t="s">
        <v>15820</v>
      </c>
      <c r="C7482" s="17">
        <v>9.0</v>
      </c>
      <c r="D7482" s="17">
        <v>1.762502622E7</v>
      </c>
      <c r="E7482" s="17">
        <v>5254960.0</v>
      </c>
      <c r="F7482" s="17">
        <v>1.05067E7</v>
      </c>
      <c r="G7482" s="17">
        <v>1.2975264E7</v>
      </c>
      <c r="H7482" s="17">
        <v>8.2510293E7</v>
      </c>
    </row>
    <row r="7483">
      <c r="A7483" s="7" t="s">
        <v>15821</v>
      </c>
      <c r="B7483" s="17" t="s">
        <v>15822</v>
      </c>
      <c r="C7483" s="17">
        <v>3.0</v>
      </c>
      <c r="D7483" s="17">
        <v>8095312.667</v>
      </c>
      <c r="E7483" s="17">
        <v>5211530.0</v>
      </c>
      <c r="F7483" s="17">
        <v>8855128.0</v>
      </c>
      <c r="G7483" s="17">
        <v>1.021928E7</v>
      </c>
      <c r="H7483" s="17">
        <v>1.021928E7</v>
      </c>
    </row>
    <row r="7484">
      <c r="A7484" s="7" t="s">
        <v>15823</v>
      </c>
      <c r="B7484" s="17" t="s">
        <v>15824</v>
      </c>
      <c r="C7484" s="17">
        <v>3.0</v>
      </c>
      <c r="D7484" s="17">
        <v>8810738.333</v>
      </c>
      <c r="E7484" s="17">
        <v>2468577.0</v>
      </c>
      <c r="F7484" s="17">
        <v>3681293.0</v>
      </c>
      <c r="G7484" s="17">
        <v>2.0282345E7</v>
      </c>
      <c r="H7484" s="17">
        <v>2.0282345E7</v>
      </c>
    </row>
    <row r="7485">
      <c r="A7485" s="7" t="s">
        <v>15825</v>
      </c>
      <c r="B7485" s="17" t="s">
        <v>15826</v>
      </c>
      <c r="C7485" s="17">
        <v>3.0</v>
      </c>
      <c r="D7485" s="17">
        <v>3415814.0</v>
      </c>
      <c r="E7485" s="17">
        <v>2574000.0</v>
      </c>
      <c r="F7485" s="17">
        <v>3072442.0</v>
      </c>
      <c r="G7485" s="17">
        <v>4601000.0</v>
      </c>
      <c r="H7485" s="17">
        <v>4601000.0</v>
      </c>
    </row>
    <row r="7486">
      <c r="A7486" s="7" t="s">
        <v>15827</v>
      </c>
      <c r="B7486" s="17" t="s">
        <v>15828</v>
      </c>
      <c r="C7486" s="17">
        <v>6.0</v>
      </c>
      <c r="D7486" s="17">
        <v>1.674702467E7</v>
      </c>
      <c r="E7486" s="17">
        <v>1.4187412E7</v>
      </c>
      <c r="F7486" s="17">
        <v>1.4187412E7</v>
      </c>
      <c r="G7486" s="17">
        <v>1.6231766E7</v>
      </c>
      <c r="H7486" s="17">
        <v>3.123822E7</v>
      </c>
    </row>
    <row r="7487">
      <c r="A7487" s="7" t="s">
        <v>15829</v>
      </c>
      <c r="B7487" s="17" t="s">
        <v>15830</v>
      </c>
      <c r="C7487" s="17">
        <v>12.0</v>
      </c>
      <c r="D7487" s="17">
        <v>1.220834375E7</v>
      </c>
      <c r="E7487" s="17">
        <v>6039267.0</v>
      </c>
      <c r="F7487" s="17">
        <v>8395900.0</v>
      </c>
      <c r="G7487" s="17">
        <v>1.5249552E7</v>
      </c>
      <c r="H7487" s="17">
        <v>2.7148E7</v>
      </c>
    </row>
    <row r="7488">
      <c r="A7488" s="7" t="s">
        <v>15831</v>
      </c>
      <c r="B7488" s="17" t="s">
        <v>15832</v>
      </c>
      <c r="C7488" s="17">
        <v>15.0</v>
      </c>
      <c r="D7488" s="17">
        <v>1.03428054E7</v>
      </c>
      <c r="E7488" s="17">
        <v>3945400.0</v>
      </c>
      <c r="F7488" s="17">
        <v>6481246.0</v>
      </c>
      <c r="G7488" s="17">
        <v>1.8221916E7</v>
      </c>
      <c r="H7488" s="17">
        <v>2.6272E7</v>
      </c>
    </row>
    <row r="7489">
      <c r="A7489" s="7" t="s">
        <v>15833</v>
      </c>
      <c r="B7489" s="17" t="s">
        <v>15834</v>
      </c>
      <c r="C7489" s="17">
        <v>175.0</v>
      </c>
      <c r="D7489" s="17">
        <v>1.227389786E7</v>
      </c>
      <c r="E7489" s="17">
        <v>3537452.0</v>
      </c>
      <c r="F7489" s="17">
        <v>6369493.0</v>
      </c>
      <c r="G7489" s="17">
        <v>1.4281079E7</v>
      </c>
      <c r="H7489" s="17">
        <v>2.3854349E7</v>
      </c>
    </row>
    <row r="7490">
      <c r="A7490" s="7" t="s">
        <v>15835</v>
      </c>
      <c r="B7490" s="17" t="s">
        <v>15836</v>
      </c>
      <c r="C7490" s="17">
        <v>28.0</v>
      </c>
      <c r="D7490" s="17">
        <v>1.536713668E7</v>
      </c>
      <c r="E7490" s="17">
        <v>7111498.0</v>
      </c>
      <c r="F7490" s="17">
        <v>1.1501814E7</v>
      </c>
      <c r="G7490" s="17">
        <v>2.142701E7</v>
      </c>
      <c r="H7490" s="17">
        <v>4.0551259E7</v>
      </c>
    </row>
    <row r="7491">
      <c r="A7491" s="7" t="s">
        <v>15837</v>
      </c>
      <c r="B7491" s="17" t="s">
        <v>15838</v>
      </c>
      <c r="C7491" s="17">
        <v>7.0</v>
      </c>
      <c r="D7491" s="17">
        <v>2.041825986E7</v>
      </c>
      <c r="E7491" s="17">
        <v>8917099.0</v>
      </c>
      <c r="F7491" s="17">
        <v>1.0907117E7</v>
      </c>
      <c r="G7491" s="17">
        <v>1.4992384E7</v>
      </c>
      <c r="H7491" s="17">
        <v>8.4190567E7</v>
      </c>
    </row>
    <row r="7492">
      <c r="A7492" s="7" t="s">
        <v>15839</v>
      </c>
      <c r="B7492" s="17" t="s">
        <v>15840</v>
      </c>
      <c r="C7492" s="17">
        <v>1.0</v>
      </c>
      <c r="D7492" s="17">
        <v>3245000.0</v>
      </c>
      <c r="E7492" s="17">
        <v>3245000.0</v>
      </c>
      <c r="F7492" s="17">
        <v>3245000.0</v>
      </c>
      <c r="G7492" s="17">
        <v>3245000.0</v>
      </c>
      <c r="H7492" s="17">
        <v>3245000.0</v>
      </c>
    </row>
    <row r="7493">
      <c r="A7493" s="7" t="s">
        <v>15841</v>
      </c>
      <c r="B7493" s="17" t="s">
        <v>15842</v>
      </c>
      <c r="C7493" s="17">
        <v>32.0</v>
      </c>
      <c r="D7493" s="17">
        <v>1.711126909E7</v>
      </c>
      <c r="E7493" s="17">
        <v>6083300.0</v>
      </c>
      <c r="F7493" s="17">
        <v>1.4898225E7</v>
      </c>
      <c r="G7493" s="17">
        <v>2.28762E7</v>
      </c>
      <c r="H7493" s="17">
        <v>3.84459E7</v>
      </c>
    </row>
    <row r="7494">
      <c r="A7494" s="7" t="s">
        <v>15843</v>
      </c>
      <c r="B7494" s="17" t="s">
        <v>15844</v>
      </c>
      <c r="C7494" s="17">
        <v>46.0</v>
      </c>
      <c r="D7494" s="17">
        <v>2.711827226E7</v>
      </c>
      <c r="E7494" s="17">
        <v>1.3326972E7</v>
      </c>
      <c r="F7494" s="17">
        <v>2.05945E7</v>
      </c>
      <c r="G7494" s="17">
        <v>3.469335E7</v>
      </c>
      <c r="H7494" s="17">
        <v>5.7004232E7</v>
      </c>
    </row>
    <row r="7495">
      <c r="A7495" s="7" t="s">
        <v>15845</v>
      </c>
      <c r="B7495" s="17" t="s">
        <v>15846</v>
      </c>
      <c r="C7495" s="17">
        <v>16.0</v>
      </c>
      <c r="D7495" s="17">
        <v>2.144033306E7</v>
      </c>
      <c r="E7495" s="17">
        <v>1.0804442E7</v>
      </c>
      <c r="F7495" s="17">
        <v>1.88163E7</v>
      </c>
      <c r="G7495" s="17">
        <v>2.4486526E7</v>
      </c>
      <c r="H7495" s="17">
        <v>3.35872E7</v>
      </c>
    </row>
    <row r="7496">
      <c r="A7496" s="7" t="s">
        <v>15847</v>
      </c>
      <c r="B7496" s="17" t="s">
        <v>15848</v>
      </c>
      <c r="C7496" s="17">
        <v>3.0</v>
      </c>
      <c r="D7496" s="17">
        <v>1.754296867E7</v>
      </c>
      <c r="E7496" s="17">
        <v>9689561.0</v>
      </c>
      <c r="F7496" s="17">
        <v>1.63315E7</v>
      </c>
      <c r="G7496" s="17">
        <v>2.6607845E7</v>
      </c>
      <c r="H7496" s="17">
        <v>2.6607845E7</v>
      </c>
    </row>
    <row r="7497">
      <c r="A7497" s="7" t="s">
        <v>15849</v>
      </c>
      <c r="B7497" s="17" t="s">
        <v>15850</v>
      </c>
      <c r="C7497" s="17">
        <v>14.0</v>
      </c>
      <c r="D7497" s="17">
        <v>1.715727736E7</v>
      </c>
      <c r="E7497" s="17">
        <v>5686205.0</v>
      </c>
      <c r="F7497" s="17">
        <v>8964435.0</v>
      </c>
      <c r="G7497" s="17">
        <v>2.6519732E7</v>
      </c>
      <c r="H7497" s="17">
        <v>3.04899E7</v>
      </c>
    </row>
    <row r="7498">
      <c r="A7498" s="7" t="s">
        <v>15851</v>
      </c>
      <c r="B7498" s="17" t="s">
        <v>15852</v>
      </c>
      <c r="C7498" s="17">
        <v>6651.0</v>
      </c>
      <c r="D7498" s="17">
        <v>2.446571883E7</v>
      </c>
      <c r="E7498" s="17">
        <v>1.62706E7</v>
      </c>
      <c r="F7498" s="17">
        <v>2.10838E7</v>
      </c>
      <c r="G7498" s="17">
        <v>3.02489E7</v>
      </c>
      <c r="H7498" s="17">
        <v>3.9657841E7</v>
      </c>
    </row>
    <row r="7499">
      <c r="A7499" s="7" t="s">
        <v>15853</v>
      </c>
      <c r="B7499" s="17" t="s">
        <v>15854</v>
      </c>
      <c r="C7499" s="17">
        <v>20.0</v>
      </c>
      <c r="D7499" s="17">
        <v>2.7299096E7</v>
      </c>
      <c r="E7499" s="17">
        <v>2.10876E7</v>
      </c>
      <c r="F7499" s="17">
        <v>2.2118086E7</v>
      </c>
      <c r="G7499" s="17">
        <v>3.14645E7</v>
      </c>
      <c r="H7499" s="17">
        <v>4.5203495E7</v>
      </c>
    </row>
    <row r="7500">
      <c r="A7500" s="7" t="s">
        <v>15855</v>
      </c>
      <c r="B7500" s="17" t="s">
        <v>15856</v>
      </c>
      <c r="C7500" s="17">
        <v>2485.0</v>
      </c>
      <c r="D7500" s="17">
        <v>2.644195781E7</v>
      </c>
      <c r="E7500" s="17">
        <v>1.55179E7</v>
      </c>
      <c r="F7500" s="17">
        <v>2.07584E7</v>
      </c>
      <c r="G7500" s="17">
        <v>3.7106451E7</v>
      </c>
      <c r="H7500" s="17">
        <v>4.4459586E7</v>
      </c>
    </row>
    <row r="7501">
      <c r="A7501" s="7" t="s">
        <v>15857</v>
      </c>
      <c r="B7501" s="17" t="s">
        <v>15858</v>
      </c>
      <c r="C7501" s="17">
        <v>243.0</v>
      </c>
      <c r="D7501" s="17">
        <v>1.877607699E7</v>
      </c>
      <c r="E7501" s="17">
        <v>7324100.0</v>
      </c>
      <c r="F7501" s="17">
        <v>1.872409E7</v>
      </c>
      <c r="G7501" s="17">
        <v>2.6072129E7</v>
      </c>
      <c r="H7501" s="17">
        <v>3.493908E7</v>
      </c>
    </row>
    <row r="7502">
      <c r="A7502" s="7" t="s">
        <v>15859</v>
      </c>
      <c r="B7502" s="17" t="s">
        <v>15860</v>
      </c>
      <c r="C7502" s="17">
        <v>2227.0</v>
      </c>
      <c r="D7502" s="17">
        <v>2.552637668E7</v>
      </c>
      <c r="E7502" s="17">
        <v>1.7325E7</v>
      </c>
      <c r="F7502" s="17">
        <v>2.2474378E7</v>
      </c>
      <c r="G7502" s="17">
        <v>3.0708221E7</v>
      </c>
      <c r="H7502" s="17">
        <v>3.9485262E7</v>
      </c>
    </row>
    <row r="7503">
      <c r="A7503" s="7" t="s">
        <v>15861</v>
      </c>
      <c r="B7503" s="17" t="s">
        <v>15862</v>
      </c>
      <c r="C7503" s="17">
        <v>1866.0</v>
      </c>
      <c r="D7503" s="17">
        <v>2.628113652E7</v>
      </c>
      <c r="E7503" s="17">
        <v>1.5948023E7</v>
      </c>
      <c r="F7503" s="17">
        <v>2.4183507E7</v>
      </c>
      <c r="G7503" s="17">
        <v>3.4900806E7</v>
      </c>
      <c r="H7503" s="17">
        <v>4.0548057E7</v>
      </c>
    </row>
    <row r="7504">
      <c r="A7504" s="7" t="s">
        <v>15863</v>
      </c>
      <c r="B7504" s="17" t="s">
        <v>15864</v>
      </c>
      <c r="C7504" s="17">
        <v>60.0</v>
      </c>
      <c r="D7504" s="17">
        <v>1.030417623E7</v>
      </c>
      <c r="E7504" s="17">
        <v>5343300.0</v>
      </c>
      <c r="F7504" s="17">
        <v>6248183.0</v>
      </c>
      <c r="G7504" s="17">
        <v>1.0626347E7</v>
      </c>
      <c r="H7504" s="17">
        <v>1.8652787E7</v>
      </c>
    </row>
    <row r="7505">
      <c r="A7505" s="7" t="s">
        <v>15865</v>
      </c>
      <c r="B7505" s="17" t="s">
        <v>15866</v>
      </c>
      <c r="C7505" s="17">
        <v>24.0</v>
      </c>
      <c r="D7505" s="17">
        <v>9889098.458</v>
      </c>
      <c r="E7505" s="17">
        <v>3508990.0</v>
      </c>
      <c r="F7505" s="17">
        <v>6672156.0</v>
      </c>
      <c r="G7505" s="17">
        <v>1.4512723E7</v>
      </c>
      <c r="H7505" s="17">
        <v>2.1733174E7</v>
      </c>
    </row>
    <row r="7506">
      <c r="A7506" s="7" t="s">
        <v>15867</v>
      </c>
      <c r="B7506" s="17" t="s">
        <v>15868</v>
      </c>
      <c r="C7506" s="17">
        <v>207.0</v>
      </c>
      <c r="D7506" s="17">
        <v>1.937217292E7</v>
      </c>
      <c r="E7506" s="17">
        <v>1.3024047E7</v>
      </c>
      <c r="F7506" s="17">
        <v>1.70391E7</v>
      </c>
      <c r="G7506" s="17">
        <v>2.2661966E7</v>
      </c>
      <c r="H7506" s="17">
        <v>3.4743977E7</v>
      </c>
    </row>
    <row r="7507">
      <c r="A7507" s="7" t="s">
        <v>15869</v>
      </c>
      <c r="B7507" s="17" t="s">
        <v>15870</v>
      </c>
      <c r="C7507" s="17">
        <v>17.0</v>
      </c>
      <c r="D7507" s="17">
        <v>1.395208624E7</v>
      </c>
      <c r="E7507" s="17">
        <v>6187669.0</v>
      </c>
      <c r="F7507" s="17">
        <v>1.3500671E7</v>
      </c>
      <c r="G7507" s="17">
        <v>2.2944395E7</v>
      </c>
      <c r="H7507" s="17">
        <v>2.4779924E7</v>
      </c>
    </row>
    <row r="7508">
      <c r="A7508" s="7" t="s">
        <v>15871</v>
      </c>
      <c r="B7508" s="17" t="s">
        <v>15872</v>
      </c>
      <c r="C7508" s="17">
        <v>1.0</v>
      </c>
      <c r="D7508" s="17">
        <v>2.4851055E8</v>
      </c>
      <c r="E7508" s="17">
        <v>2.4851055E8</v>
      </c>
      <c r="F7508" s="17">
        <v>2.4851055E8</v>
      </c>
      <c r="G7508" s="17">
        <v>2.4851055E8</v>
      </c>
      <c r="H7508" s="17">
        <v>2.4851055E8</v>
      </c>
    </row>
    <row r="7509">
      <c r="A7509" s="7" t="s">
        <v>15873</v>
      </c>
      <c r="B7509" s="17" t="s">
        <v>15874</v>
      </c>
      <c r="C7509" s="17">
        <v>528.0</v>
      </c>
      <c r="D7509" s="17">
        <v>1.724456389E7</v>
      </c>
      <c r="E7509" s="17">
        <v>4442996.0</v>
      </c>
      <c r="F7509" s="17">
        <v>9153500.0</v>
      </c>
      <c r="G7509" s="17">
        <v>2.15985E7</v>
      </c>
      <c r="H7509" s="17">
        <v>4.137943E7</v>
      </c>
    </row>
    <row r="7510">
      <c r="A7510" s="7" t="s">
        <v>15875</v>
      </c>
      <c r="B7510" s="17" t="s">
        <v>15876</v>
      </c>
      <c r="C7510" s="17">
        <v>486.0</v>
      </c>
      <c r="D7510" s="17">
        <v>5.993077629E7</v>
      </c>
      <c r="E7510" s="17">
        <v>1.3037455E7</v>
      </c>
      <c r="F7510" s="17">
        <v>3.47315E7</v>
      </c>
      <c r="G7510" s="17">
        <v>6.8487305E7</v>
      </c>
      <c r="H7510" s="17">
        <v>1.34576733E8</v>
      </c>
    </row>
    <row r="7511">
      <c r="A7511" s="7" t="s">
        <v>15877</v>
      </c>
      <c r="B7511" s="17" t="s">
        <v>15878</v>
      </c>
      <c r="C7511" s="17">
        <v>753.0</v>
      </c>
      <c r="D7511" s="17">
        <v>2.398692877E7</v>
      </c>
      <c r="E7511" s="17">
        <v>1.7181074E7</v>
      </c>
      <c r="F7511" s="17">
        <v>2.44839E7</v>
      </c>
      <c r="G7511" s="17">
        <v>2.8588272E7</v>
      </c>
      <c r="H7511" s="17">
        <v>3.5088008E7</v>
      </c>
    </row>
    <row r="7512">
      <c r="A7512" s="7" t="s">
        <v>15879</v>
      </c>
      <c r="B7512" s="17" t="s">
        <v>15880</v>
      </c>
      <c r="C7512" s="17">
        <v>1450.0</v>
      </c>
      <c r="D7512" s="17">
        <v>2.318549208E7</v>
      </c>
      <c r="E7512" s="17">
        <v>1.6193261E7</v>
      </c>
      <c r="F7512" s="17">
        <v>1.9398668E7</v>
      </c>
      <c r="G7512" s="17">
        <v>2.8605995E7</v>
      </c>
      <c r="H7512" s="17">
        <v>3.919E7</v>
      </c>
    </row>
    <row r="7513">
      <c r="A7513" s="7" t="s">
        <v>15881</v>
      </c>
      <c r="B7513" s="17" t="s">
        <v>15882</v>
      </c>
      <c r="C7513" s="17">
        <v>168.0</v>
      </c>
      <c r="D7513" s="17">
        <v>1.655298006E7</v>
      </c>
      <c r="E7513" s="17">
        <v>8433630.0</v>
      </c>
      <c r="F7513" s="17">
        <v>1.2193125E7</v>
      </c>
      <c r="G7513" s="17">
        <v>2.2870046E7</v>
      </c>
      <c r="H7513" s="17">
        <v>3.36315E7</v>
      </c>
    </row>
    <row r="7514">
      <c r="A7514" s="7" t="s">
        <v>15883</v>
      </c>
      <c r="B7514" s="17" t="s">
        <v>15884</v>
      </c>
      <c r="C7514" s="17">
        <v>57.0</v>
      </c>
      <c r="D7514" s="17">
        <v>1.9214922E7</v>
      </c>
      <c r="E7514" s="17">
        <v>9383500.0</v>
      </c>
      <c r="F7514" s="17">
        <v>1.7895797E7</v>
      </c>
      <c r="G7514" s="17">
        <v>2.4394719E7</v>
      </c>
      <c r="H7514" s="17">
        <v>3.46286E7</v>
      </c>
    </row>
    <row r="7515">
      <c r="A7515" s="7" t="s">
        <v>15885</v>
      </c>
      <c r="B7515" s="17" t="s">
        <v>15886</v>
      </c>
      <c r="C7515" s="17">
        <v>249.0</v>
      </c>
      <c r="D7515" s="17">
        <v>2.450905767E7</v>
      </c>
      <c r="E7515" s="17">
        <v>1.07946E7</v>
      </c>
      <c r="F7515" s="17">
        <v>2.0881811E7</v>
      </c>
      <c r="G7515" s="17">
        <v>2.9152155E7</v>
      </c>
      <c r="H7515" s="17">
        <v>4.3095053E7</v>
      </c>
    </row>
    <row r="7516">
      <c r="A7516" s="7" t="s">
        <v>15887</v>
      </c>
      <c r="B7516" s="17" t="s">
        <v>15888</v>
      </c>
      <c r="C7516" s="17">
        <v>62.0</v>
      </c>
      <c r="D7516" s="17">
        <v>2.175267385E7</v>
      </c>
      <c r="E7516" s="17">
        <v>1.2061347E7</v>
      </c>
      <c r="F7516" s="17">
        <v>1.791403E7</v>
      </c>
      <c r="G7516" s="17">
        <v>3.2110046E7</v>
      </c>
      <c r="H7516" s="17">
        <v>3.786116E7</v>
      </c>
    </row>
    <row r="7517">
      <c r="A7517" s="7" t="s">
        <v>15889</v>
      </c>
      <c r="B7517" s="17" t="s">
        <v>15890</v>
      </c>
      <c r="C7517" s="17">
        <v>809.0</v>
      </c>
      <c r="D7517" s="17">
        <v>2.004907978E7</v>
      </c>
      <c r="E7517" s="17">
        <v>1.4367E7</v>
      </c>
      <c r="F7517" s="17">
        <v>1.66689E7</v>
      </c>
      <c r="G7517" s="17">
        <v>2.5248E7</v>
      </c>
      <c r="H7517" s="17">
        <v>3.5605819E7</v>
      </c>
    </row>
    <row r="7518">
      <c r="A7518" s="7" t="s">
        <v>15891</v>
      </c>
      <c r="B7518" s="17" t="s">
        <v>15892</v>
      </c>
      <c r="C7518" s="17">
        <v>1197.0</v>
      </c>
      <c r="D7518" s="17">
        <v>1.783590249E7</v>
      </c>
      <c r="E7518" s="17">
        <v>6579500.0</v>
      </c>
      <c r="F7518" s="17">
        <v>1.94304E7</v>
      </c>
      <c r="G7518" s="17">
        <v>2.46645E7</v>
      </c>
      <c r="H7518" s="17">
        <v>3.13222E7</v>
      </c>
    </row>
    <row r="7519">
      <c r="A7519" s="7" t="s">
        <v>15893</v>
      </c>
      <c r="B7519" s="17" t="s">
        <v>15894</v>
      </c>
      <c r="C7519" s="17">
        <v>3264.0</v>
      </c>
      <c r="D7519" s="17">
        <v>1.982446361E7</v>
      </c>
      <c r="E7519" s="17">
        <v>1.3209742E7</v>
      </c>
      <c r="F7519" s="17">
        <v>1.73983E7</v>
      </c>
      <c r="G7519" s="17">
        <v>2.2994503E7</v>
      </c>
      <c r="H7519" s="17">
        <v>3.5953404E7</v>
      </c>
    </row>
    <row r="7520">
      <c r="A7520" s="7" t="s">
        <v>15895</v>
      </c>
      <c r="B7520" s="17" t="s">
        <v>15896</v>
      </c>
      <c r="C7520" s="17">
        <v>16.0</v>
      </c>
      <c r="D7520" s="17">
        <v>2.17884675E7</v>
      </c>
      <c r="E7520" s="17">
        <v>8008111.0</v>
      </c>
      <c r="F7520" s="17">
        <v>1.3090673E7</v>
      </c>
      <c r="G7520" s="17">
        <v>1.94315E7</v>
      </c>
      <c r="H7520" s="17">
        <v>5.7057801E7</v>
      </c>
    </row>
    <row r="7521">
      <c r="A7521" s="7" t="s">
        <v>15897</v>
      </c>
      <c r="B7521" s="17" t="s">
        <v>15898</v>
      </c>
      <c r="C7521" s="17">
        <v>3.0</v>
      </c>
      <c r="D7521" s="17">
        <v>1.542995233E7</v>
      </c>
      <c r="E7521" s="17">
        <v>6882281.0</v>
      </c>
      <c r="F7521" s="17">
        <v>1.8261165E7</v>
      </c>
      <c r="G7521" s="17">
        <v>2.1146411E7</v>
      </c>
      <c r="H7521" s="17">
        <v>2.1146411E7</v>
      </c>
    </row>
    <row r="7522">
      <c r="A7522" s="7" t="s">
        <v>15899</v>
      </c>
      <c r="B7522" s="17" t="s">
        <v>15900</v>
      </c>
      <c r="C7522" s="17">
        <v>505.0</v>
      </c>
      <c r="D7522" s="17">
        <v>1.288002526E7</v>
      </c>
      <c r="E7522" s="17">
        <v>3913623.0</v>
      </c>
      <c r="F7522" s="17">
        <v>8596932.0</v>
      </c>
      <c r="G7522" s="17">
        <v>1.68641E7</v>
      </c>
      <c r="H7522" s="17">
        <v>2.84018E7</v>
      </c>
    </row>
    <row r="7523">
      <c r="A7523" s="7" t="s">
        <v>15901</v>
      </c>
      <c r="B7523" s="17" t="s">
        <v>15902</v>
      </c>
      <c r="C7523" s="17">
        <v>2176.0</v>
      </c>
      <c r="D7523" s="17">
        <v>1.28990285E7</v>
      </c>
      <c r="E7523" s="17">
        <v>7769582.0</v>
      </c>
      <c r="F7523" s="17">
        <v>1.16832E7</v>
      </c>
      <c r="G7523" s="17">
        <v>1.67388E7</v>
      </c>
      <c r="H7523" s="17">
        <v>2.1048E7</v>
      </c>
    </row>
    <row r="7524">
      <c r="A7524" s="7" t="s">
        <v>15903</v>
      </c>
      <c r="B7524" s="17" t="s">
        <v>15904</v>
      </c>
      <c r="C7524" s="17">
        <v>3984.0</v>
      </c>
      <c r="D7524" s="17">
        <v>1.129675288E7</v>
      </c>
      <c r="E7524" s="17">
        <v>6469300.0</v>
      </c>
      <c r="F7524" s="17">
        <v>9839379.0</v>
      </c>
      <c r="G7524" s="17">
        <v>1.5018753E7</v>
      </c>
      <c r="H7524" s="17">
        <v>2.06749E7</v>
      </c>
    </row>
    <row r="7525">
      <c r="A7525" s="7" t="s">
        <v>15905</v>
      </c>
      <c r="B7525" s="17" t="s">
        <v>15906</v>
      </c>
      <c r="C7525" s="17">
        <v>181.0</v>
      </c>
      <c r="D7525" s="17">
        <v>9758257.177</v>
      </c>
      <c r="E7525" s="17">
        <v>3021291.0</v>
      </c>
      <c r="F7525" s="17">
        <v>6720200.0</v>
      </c>
      <c r="G7525" s="17">
        <v>1.2173824E7</v>
      </c>
      <c r="H7525" s="17">
        <v>2.2717555E7</v>
      </c>
    </row>
    <row r="7526">
      <c r="A7526" s="7" t="s">
        <v>15907</v>
      </c>
      <c r="B7526" s="17" t="s">
        <v>15908</v>
      </c>
      <c r="C7526" s="17">
        <v>316.0</v>
      </c>
      <c r="D7526" s="17">
        <v>1.09387226E7</v>
      </c>
      <c r="E7526" s="17">
        <v>4047997.0</v>
      </c>
      <c r="F7526" s="17">
        <v>9206667.0</v>
      </c>
      <c r="G7526" s="17">
        <v>1.4913527E7</v>
      </c>
      <c r="H7526" s="17">
        <v>2.10538E7</v>
      </c>
    </row>
    <row r="7527">
      <c r="A7527" s="7" t="s">
        <v>15909</v>
      </c>
      <c r="B7527" s="17" t="s">
        <v>15910</v>
      </c>
      <c r="C7527" s="17">
        <v>4007.0</v>
      </c>
      <c r="D7527" s="17">
        <v>1.384102945E7</v>
      </c>
      <c r="E7527" s="17">
        <v>8184330.0</v>
      </c>
      <c r="F7527" s="17">
        <v>1.15051E7</v>
      </c>
      <c r="G7527" s="17">
        <v>1.7348185E7</v>
      </c>
      <c r="H7527" s="17">
        <v>2.4239E7</v>
      </c>
    </row>
    <row r="7528">
      <c r="A7528" s="7" t="s">
        <v>15911</v>
      </c>
      <c r="B7528" s="17" t="s">
        <v>15912</v>
      </c>
      <c r="C7528" s="17">
        <v>169.0</v>
      </c>
      <c r="D7528" s="17">
        <v>1.488014252E7</v>
      </c>
      <c r="E7528" s="17">
        <v>9709109.0</v>
      </c>
      <c r="F7528" s="17">
        <v>1.2851501E7</v>
      </c>
      <c r="G7528" s="17">
        <v>1.9221675E7</v>
      </c>
      <c r="H7528" s="17">
        <v>2.6129295E7</v>
      </c>
    </row>
    <row r="7529">
      <c r="A7529" s="7" t="s">
        <v>15913</v>
      </c>
      <c r="B7529" s="17" t="s">
        <v>15914</v>
      </c>
      <c r="C7529" s="17">
        <v>1296.0</v>
      </c>
      <c r="D7529" s="17">
        <v>1.235919375E7</v>
      </c>
      <c r="E7529" s="17">
        <v>6408772.0</v>
      </c>
      <c r="F7529" s="17">
        <v>1.0086724E7</v>
      </c>
      <c r="G7529" s="17">
        <v>1.6677695E7</v>
      </c>
      <c r="H7529" s="17">
        <v>2.1639619E7</v>
      </c>
    </row>
    <row r="7530">
      <c r="A7530" s="7" t="s">
        <v>15915</v>
      </c>
      <c r="B7530" s="17" t="s">
        <v>15916</v>
      </c>
      <c r="C7530" s="17">
        <v>4234.0</v>
      </c>
      <c r="D7530" s="17">
        <v>1.01507454E7</v>
      </c>
      <c r="E7530" s="17">
        <v>5094800.0</v>
      </c>
      <c r="F7530" s="17">
        <v>8564300.0</v>
      </c>
      <c r="G7530" s="17">
        <v>1.2799703E7</v>
      </c>
      <c r="H7530" s="17">
        <v>1.8039987E7</v>
      </c>
    </row>
    <row r="7531">
      <c r="A7531" s="7" t="s">
        <v>15917</v>
      </c>
      <c r="B7531" s="17" t="s">
        <v>15918</v>
      </c>
      <c r="C7531" s="17">
        <v>2.0</v>
      </c>
      <c r="D7531" s="17">
        <v>7455475.0</v>
      </c>
      <c r="E7531" s="17">
        <v>3413600.0</v>
      </c>
      <c r="F7531" s="17">
        <v>3413600.0</v>
      </c>
      <c r="G7531" s="17">
        <v>1.149735E7</v>
      </c>
      <c r="H7531" s="17">
        <v>1.149735E7</v>
      </c>
    </row>
    <row r="7532">
      <c r="A7532" s="7" t="s">
        <v>15919</v>
      </c>
      <c r="B7532" s="17" t="s">
        <v>15920</v>
      </c>
      <c r="C7532" s="17">
        <v>19.0</v>
      </c>
      <c r="D7532" s="17">
        <v>1.017686416E7</v>
      </c>
      <c r="E7532" s="17">
        <v>4330500.0</v>
      </c>
      <c r="F7532" s="17">
        <v>8163036.0</v>
      </c>
      <c r="G7532" s="17">
        <v>9673640.0</v>
      </c>
      <c r="H7532" s="17">
        <v>1.5094E7</v>
      </c>
    </row>
    <row r="7533">
      <c r="A7533" s="7" t="s">
        <v>15921</v>
      </c>
      <c r="B7533" s="17" t="s">
        <v>15922</v>
      </c>
      <c r="C7533" s="17">
        <v>13.0</v>
      </c>
      <c r="D7533" s="17">
        <v>1.127758038E7</v>
      </c>
      <c r="E7533" s="17">
        <v>3567362.0</v>
      </c>
      <c r="F7533" s="17">
        <v>1.11486E7</v>
      </c>
      <c r="G7533" s="17">
        <v>1.4381281E7</v>
      </c>
      <c r="H7533" s="17">
        <v>2.4057884E7</v>
      </c>
    </row>
    <row r="7534">
      <c r="A7534" s="7" t="s">
        <v>15923</v>
      </c>
      <c r="B7534" s="17" t="s">
        <v>15924</v>
      </c>
      <c r="C7534" s="17">
        <v>702.0</v>
      </c>
      <c r="D7534" s="17">
        <v>1.772029258E7</v>
      </c>
      <c r="E7534" s="17">
        <v>1.18495E7</v>
      </c>
      <c r="F7534" s="17">
        <v>1.57945E7</v>
      </c>
      <c r="G7534" s="17">
        <v>2.1687342E7</v>
      </c>
      <c r="H7534" s="17">
        <v>2.79296E7</v>
      </c>
    </row>
    <row r="7535">
      <c r="A7535" s="7" t="s">
        <v>15925</v>
      </c>
      <c r="B7535" s="17" t="s">
        <v>15926</v>
      </c>
      <c r="C7535" s="17">
        <v>6091.0</v>
      </c>
      <c r="D7535" s="17">
        <v>2.707573539E7</v>
      </c>
      <c r="E7535" s="17">
        <v>1.66689E7</v>
      </c>
      <c r="F7535" s="17">
        <v>2.1599815E7</v>
      </c>
      <c r="G7535" s="17">
        <v>3.3006055E7</v>
      </c>
      <c r="H7535" s="17">
        <v>4.5734765E7</v>
      </c>
    </row>
    <row r="7536">
      <c r="A7536" s="7" t="s">
        <v>15927</v>
      </c>
      <c r="B7536" s="17" t="s">
        <v>15928</v>
      </c>
      <c r="C7536" s="17">
        <v>32.0</v>
      </c>
      <c r="D7536" s="17">
        <v>2.447867838E7</v>
      </c>
      <c r="E7536" s="17">
        <v>1.60932E7</v>
      </c>
      <c r="F7536" s="17">
        <v>1.7849101E7</v>
      </c>
      <c r="G7536" s="17">
        <v>2.332E7</v>
      </c>
      <c r="H7536" s="17">
        <v>4.4138017E7</v>
      </c>
    </row>
    <row r="7537">
      <c r="A7537" s="7" t="s">
        <v>15929</v>
      </c>
      <c r="B7537" s="17" t="s">
        <v>15930</v>
      </c>
      <c r="C7537" s="17">
        <v>1691.0</v>
      </c>
      <c r="D7537" s="17">
        <v>2.770415336E7</v>
      </c>
      <c r="E7537" s="17">
        <v>1.6275846E7</v>
      </c>
      <c r="F7537" s="17">
        <v>2.1776652E7</v>
      </c>
      <c r="G7537" s="17">
        <v>3.5143167E7</v>
      </c>
      <c r="H7537" s="17">
        <v>4.8794749E7</v>
      </c>
    </row>
    <row r="7538">
      <c r="A7538" s="7" t="s">
        <v>15931</v>
      </c>
      <c r="B7538" s="17" t="s">
        <v>15932</v>
      </c>
      <c r="C7538" s="17">
        <v>1310.0</v>
      </c>
      <c r="D7538" s="17">
        <v>2.202588657E7</v>
      </c>
      <c r="E7538" s="17">
        <v>1.4367E7</v>
      </c>
      <c r="F7538" s="17">
        <v>1.73547E7</v>
      </c>
      <c r="G7538" s="17">
        <v>3.0149902E7</v>
      </c>
      <c r="H7538" s="17">
        <v>3.8363813E7</v>
      </c>
    </row>
    <row r="7539">
      <c r="A7539" s="7" t="s">
        <v>15933</v>
      </c>
      <c r="B7539" s="17" t="s">
        <v>15934</v>
      </c>
      <c r="C7539" s="17">
        <v>309.0</v>
      </c>
      <c r="D7539" s="17">
        <v>2.369128286E7</v>
      </c>
      <c r="E7539" s="17">
        <v>1.2088088E7</v>
      </c>
      <c r="F7539" s="17">
        <v>1.5277357E7</v>
      </c>
      <c r="G7539" s="17">
        <v>3.6059274E7</v>
      </c>
      <c r="H7539" s="17">
        <v>4.8895295E7</v>
      </c>
    </row>
    <row r="7540">
      <c r="A7540" s="7" t="s">
        <v>15935</v>
      </c>
      <c r="B7540" s="17" t="s">
        <v>15936</v>
      </c>
      <c r="C7540" s="17">
        <v>2.0</v>
      </c>
      <c r="D7540" s="17">
        <v>8320693.0</v>
      </c>
      <c r="E7540" s="17">
        <v>4259786.0</v>
      </c>
      <c r="F7540" s="17">
        <v>4259786.0</v>
      </c>
      <c r="G7540" s="17">
        <v>1.23816E7</v>
      </c>
      <c r="H7540" s="17">
        <v>1.23816E7</v>
      </c>
    </row>
    <row r="7541">
      <c r="A7541" s="7" t="s">
        <v>15937</v>
      </c>
      <c r="B7541" s="17" t="s">
        <v>15938</v>
      </c>
      <c r="C7541" s="17">
        <v>1320.0</v>
      </c>
      <c r="D7541" s="17">
        <v>1.484780535E7</v>
      </c>
      <c r="E7541" s="17">
        <v>4538500.0</v>
      </c>
      <c r="F7541" s="17">
        <v>1.10205E7</v>
      </c>
      <c r="G7541" s="17">
        <v>1.9374275E7</v>
      </c>
      <c r="H7541" s="17">
        <v>2.917799E7</v>
      </c>
    </row>
    <row r="7542">
      <c r="A7542" s="7" t="s">
        <v>15939</v>
      </c>
      <c r="B7542" s="17" t="s">
        <v>15940</v>
      </c>
      <c r="C7542" s="17">
        <v>1292.0</v>
      </c>
      <c r="D7542" s="17">
        <v>1.386365621E7</v>
      </c>
      <c r="E7542" s="17">
        <v>4868700.0</v>
      </c>
      <c r="F7542" s="17">
        <v>1.0228E7</v>
      </c>
      <c r="G7542" s="17">
        <v>1.8863248E7</v>
      </c>
      <c r="H7542" s="17">
        <v>2.9699529E7</v>
      </c>
    </row>
    <row r="7543">
      <c r="A7543" s="7" t="s">
        <v>15941</v>
      </c>
      <c r="B7543" s="17" t="s">
        <v>15942</v>
      </c>
      <c r="C7543" s="17">
        <v>421.0</v>
      </c>
      <c r="D7543" s="17">
        <v>1.508939876E7</v>
      </c>
      <c r="E7543" s="17">
        <v>8347600.0</v>
      </c>
      <c r="F7543" s="17">
        <v>1.2362694E7</v>
      </c>
      <c r="G7543" s="17">
        <v>1.83875E7</v>
      </c>
      <c r="H7543" s="17">
        <v>2.6366842E7</v>
      </c>
    </row>
    <row r="7544">
      <c r="A7544" s="7" t="s">
        <v>15943</v>
      </c>
      <c r="B7544" s="17" t="s">
        <v>15944</v>
      </c>
      <c r="C7544" s="17">
        <v>17.0</v>
      </c>
      <c r="D7544" s="17">
        <v>1.990209482E7</v>
      </c>
      <c r="E7544" s="17">
        <v>8821575.0</v>
      </c>
      <c r="F7544" s="17">
        <v>1.3704802E7</v>
      </c>
      <c r="G7544" s="17">
        <v>2.100405E7</v>
      </c>
      <c r="H7544" s="17">
        <v>4.1749397E7</v>
      </c>
    </row>
    <row r="7545">
      <c r="A7545" s="7" t="s">
        <v>15945</v>
      </c>
      <c r="B7545" s="17" t="s">
        <v>15946</v>
      </c>
      <c r="C7545" s="17">
        <v>21.0</v>
      </c>
      <c r="D7545" s="17">
        <v>1.975626805E7</v>
      </c>
      <c r="E7545" s="17">
        <v>9882751.0</v>
      </c>
      <c r="F7545" s="17">
        <v>1.75289E7</v>
      </c>
      <c r="G7545" s="17">
        <v>2.8866262E7</v>
      </c>
      <c r="H7545" s="17">
        <v>3.685E7</v>
      </c>
    </row>
    <row r="7546">
      <c r="A7546" s="7" t="s">
        <v>15947</v>
      </c>
      <c r="B7546" s="17" t="s">
        <v>15948</v>
      </c>
      <c r="C7546" s="17">
        <v>937.0</v>
      </c>
      <c r="D7546" s="17">
        <v>1.163505868E7</v>
      </c>
      <c r="E7546" s="17">
        <v>6469300.0</v>
      </c>
      <c r="F7546" s="17">
        <v>8774842.0</v>
      </c>
      <c r="G7546" s="17">
        <v>1.3054413E7</v>
      </c>
      <c r="H7546" s="17">
        <v>1.92058E7</v>
      </c>
    </row>
    <row r="7547">
      <c r="A7547" s="7" t="s">
        <v>15949</v>
      </c>
      <c r="B7547" s="17" t="s">
        <v>15950</v>
      </c>
      <c r="C7547" s="17">
        <v>238.0</v>
      </c>
      <c r="D7547" s="17">
        <v>3.564602317E7</v>
      </c>
      <c r="E7547" s="17">
        <v>2.1659434E7</v>
      </c>
      <c r="F7547" s="17">
        <v>3.9408154E7</v>
      </c>
      <c r="G7547" s="17">
        <v>4.5894874E7</v>
      </c>
      <c r="H7547" s="17">
        <v>5.5384014E7</v>
      </c>
    </row>
    <row r="7548">
      <c r="A7548" s="7" t="s">
        <v>15951</v>
      </c>
      <c r="B7548" s="17" t="s">
        <v>15952</v>
      </c>
      <c r="C7548" s="17">
        <v>963.0</v>
      </c>
      <c r="D7548" s="17">
        <v>2.039944038E7</v>
      </c>
      <c r="E7548" s="17">
        <v>1.17281E7</v>
      </c>
      <c r="F7548" s="17">
        <v>1.8594718E7</v>
      </c>
      <c r="G7548" s="17">
        <v>2.48442E7</v>
      </c>
      <c r="H7548" s="17">
        <v>3.7868439E7</v>
      </c>
    </row>
    <row r="7549">
      <c r="A7549" s="7" t="s">
        <v>15953</v>
      </c>
      <c r="B7549" s="17" t="s">
        <v>15954</v>
      </c>
      <c r="C7549" s="17">
        <v>279.0</v>
      </c>
      <c r="D7549" s="17">
        <v>2.053763291E7</v>
      </c>
      <c r="E7549" s="17">
        <v>9980700.0</v>
      </c>
      <c r="F7549" s="17">
        <v>1.6746295E7</v>
      </c>
      <c r="G7549" s="17">
        <v>2.82333E7</v>
      </c>
      <c r="H7549" s="17">
        <v>3.81947E7</v>
      </c>
    </row>
    <row r="7550">
      <c r="A7550" s="7" t="s">
        <v>15955</v>
      </c>
      <c r="B7550" s="17" t="s">
        <v>15956</v>
      </c>
      <c r="C7550" s="17">
        <v>34.0</v>
      </c>
      <c r="D7550" s="17">
        <v>1.986580271E7</v>
      </c>
      <c r="E7550" s="17">
        <v>4159800.0</v>
      </c>
      <c r="F7550" s="17">
        <v>1.0277301E7</v>
      </c>
      <c r="G7550" s="17">
        <v>3.1022926E7</v>
      </c>
      <c r="H7550" s="17">
        <v>4.8630813E7</v>
      </c>
    </row>
    <row r="7551">
      <c r="A7551" s="7" t="s">
        <v>15957</v>
      </c>
      <c r="B7551" s="17" t="s">
        <v>15958</v>
      </c>
      <c r="C7551" s="17">
        <v>6.0</v>
      </c>
      <c r="D7551" s="17">
        <v>6824549.667</v>
      </c>
      <c r="E7551" s="17">
        <v>3019164.0</v>
      </c>
      <c r="F7551" s="17">
        <v>3083175.0</v>
      </c>
      <c r="G7551" s="17">
        <v>1.04945E7</v>
      </c>
      <c r="H7551" s="17">
        <v>1.8334192E7</v>
      </c>
    </row>
    <row r="7552">
      <c r="A7552" s="7" t="s">
        <v>15959</v>
      </c>
      <c r="B7552" s="17" t="s">
        <v>15960</v>
      </c>
      <c r="C7552" s="17">
        <v>1.0</v>
      </c>
      <c r="D7552" s="17">
        <v>2909109.0</v>
      </c>
      <c r="E7552" s="17">
        <v>2909109.0</v>
      </c>
      <c r="F7552" s="17">
        <v>2909109.0</v>
      </c>
      <c r="G7552" s="17">
        <v>2909109.0</v>
      </c>
      <c r="H7552" s="17">
        <v>2909109.0</v>
      </c>
    </row>
    <row r="7553">
      <c r="A7553" s="7" t="s">
        <v>15961</v>
      </c>
      <c r="B7553" s="17" t="s">
        <v>15962</v>
      </c>
      <c r="C7553" s="17">
        <v>1904.0</v>
      </c>
      <c r="D7553" s="17">
        <v>8689704.486</v>
      </c>
      <c r="E7553" s="17">
        <v>3294027.0</v>
      </c>
      <c r="F7553" s="17">
        <v>4964791.0</v>
      </c>
      <c r="G7553" s="17">
        <v>7945391.0</v>
      </c>
      <c r="H7553" s="17">
        <v>1.4433318E7</v>
      </c>
    </row>
    <row r="7554">
      <c r="A7554" s="7" t="s">
        <v>15963</v>
      </c>
      <c r="B7554" s="17" t="s">
        <v>15964</v>
      </c>
      <c r="C7554" s="17">
        <v>267.0</v>
      </c>
      <c r="D7554" s="17">
        <v>1.437033412E7</v>
      </c>
      <c r="E7554" s="17">
        <v>3212977.0</v>
      </c>
      <c r="F7554" s="17">
        <v>5046271.0</v>
      </c>
      <c r="G7554" s="17">
        <v>1.00349E7</v>
      </c>
      <c r="H7554" s="17">
        <v>3.0749551E7</v>
      </c>
    </row>
    <row r="7555">
      <c r="A7555" s="7" t="s">
        <v>15965</v>
      </c>
      <c r="B7555" s="17" t="s">
        <v>15966</v>
      </c>
      <c r="C7555" s="17">
        <v>518.0</v>
      </c>
      <c r="D7555" s="17">
        <v>1.645416693E7</v>
      </c>
      <c r="E7555" s="17">
        <v>3508990.0</v>
      </c>
      <c r="F7555" s="17">
        <v>5718250.0</v>
      </c>
      <c r="G7555" s="17">
        <v>1.3889851E7</v>
      </c>
      <c r="H7555" s="17">
        <v>4.051495E7</v>
      </c>
    </row>
    <row r="7556">
      <c r="A7556" s="7" t="s">
        <v>15967</v>
      </c>
      <c r="B7556" s="17" t="s">
        <v>15968</v>
      </c>
      <c r="C7556" s="17">
        <v>403.0</v>
      </c>
      <c r="D7556" s="17">
        <v>1.685506735E7</v>
      </c>
      <c r="E7556" s="17">
        <v>4358601.0</v>
      </c>
      <c r="F7556" s="17">
        <v>8232356.0</v>
      </c>
      <c r="G7556" s="17">
        <v>1.7232971E7</v>
      </c>
      <c r="H7556" s="17">
        <v>3.7012092E7</v>
      </c>
    </row>
    <row r="7557">
      <c r="A7557" s="7" t="s">
        <v>15969</v>
      </c>
      <c r="B7557" s="17" t="s">
        <v>15970</v>
      </c>
      <c r="C7557" s="17">
        <v>26.0</v>
      </c>
      <c r="D7557" s="17">
        <v>1.527747742E7</v>
      </c>
      <c r="E7557" s="17">
        <v>3918809.0</v>
      </c>
      <c r="F7557" s="17">
        <v>6088200.0</v>
      </c>
      <c r="G7557" s="17">
        <v>2.0151576E7</v>
      </c>
      <c r="H7557" s="17">
        <v>4.831469E7</v>
      </c>
    </row>
    <row r="7558">
      <c r="A7558" s="7" t="s">
        <v>15971</v>
      </c>
      <c r="B7558" s="17" t="s">
        <v>15972</v>
      </c>
      <c r="C7558" s="17">
        <v>2.0</v>
      </c>
      <c r="D7558" s="17">
        <v>3.467504E7</v>
      </c>
      <c r="E7558" s="17">
        <v>6987849.0</v>
      </c>
      <c r="F7558" s="17">
        <v>6987849.0</v>
      </c>
      <c r="G7558" s="17">
        <v>6.2362231E7</v>
      </c>
      <c r="H7558" s="17">
        <v>6.2362231E7</v>
      </c>
    </row>
    <row r="7559">
      <c r="A7559" s="7" t="s">
        <v>15973</v>
      </c>
      <c r="B7559" s="17" t="s">
        <v>15974</v>
      </c>
      <c r="C7559" s="17">
        <v>13.0</v>
      </c>
      <c r="D7559" s="17">
        <v>1.846148423E7</v>
      </c>
      <c r="E7559" s="17">
        <v>7327799.0</v>
      </c>
      <c r="F7559" s="17">
        <v>2.00494E7</v>
      </c>
      <c r="G7559" s="17">
        <v>2.4681331E7</v>
      </c>
      <c r="H7559" s="17">
        <v>3.3332786E7</v>
      </c>
    </row>
    <row r="7560">
      <c r="A7560" s="7" t="s">
        <v>15975</v>
      </c>
      <c r="B7560" s="17" t="s">
        <v>15976</v>
      </c>
      <c r="C7560" s="17">
        <v>40.0</v>
      </c>
      <c r="D7560" s="17">
        <v>2.45223359E7</v>
      </c>
      <c r="E7560" s="17">
        <v>4239186.0</v>
      </c>
      <c r="F7560" s="17">
        <v>7767758.0</v>
      </c>
      <c r="G7560" s="17">
        <v>1.62871E7</v>
      </c>
      <c r="H7560" s="17">
        <v>6.7627959E7</v>
      </c>
    </row>
    <row r="7561">
      <c r="A7561" s="7" t="s">
        <v>15977</v>
      </c>
      <c r="B7561" s="17" t="s">
        <v>15978</v>
      </c>
      <c r="C7561" s="17">
        <v>16.0</v>
      </c>
      <c r="D7561" s="17">
        <v>1.76764635E7</v>
      </c>
      <c r="E7561" s="17">
        <v>4852300.0</v>
      </c>
      <c r="F7561" s="17">
        <v>7520469.0</v>
      </c>
      <c r="G7561" s="17">
        <v>2.2272419E7</v>
      </c>
      <c r="H7561" s="17">
        <v>5.4498816E7</v>
      </c>
    </row>
    <row r="7562">
      <c r="A7562" s="7" t="s">
        <v>15979</v>
      </c>
      <c r="B7562" s="17" t="s">
        <v>15980</v>
      </c>
      <c r="C7562" s="17">
        <v>7.0</v>
      </c>
      <c r="D7562" s="17">
        <v>2.964520443E7</v>
      </c>
      <c r="E7562" s="17">
        <v>4045042.0</v>
      </c>
      <c r="F7562" s="17">
        <v>1.033509E7</v>
      </c>
      <c r="G7562" s="17">
        <v>5.9539076E7</v>
      </c>
      <c r="H7562" s="17">
        <v>6.9992085E7</v>
      </c>
    </row>
    <row r="7563">
      <c r="A7563" s="7" t="s">
        <v>15981</v>
      </c>
      <c r="B7563" s="17" t="s">
        <v>15982</v>
      </c>
      <c r="C7563" s="17">
        <v>21.0</v>
      </c>
      <c r="D7563" s="17">
        <v>8617293.762</v>
      </c>
      <c r="E7563" s="17">
        <v>5043200.0</v>
      </c>
      <c r="F7563" s="17">
        <v>6190931.0</v>
      </c>
      <c r="G7563" s="17">
        <v>8547000.0</v>
      </c>
      <c r="H7563" s="17">
        <v>1.0413464E7</v>
      </c>
    </row>
    <row r="7564">
      <c r="A7564" s="7" t="s">
        <v>15983</v>
      </c>
      <c r="B7564" s="17" t="s">
        <v>15984</v>
      </c>
      <c r="C7564" s="17">
        <v>4.0</v>
      </c>
      <c r="D7564" s="17">
        <v>1.7069571E7</v>
      </c>
      <c r="E7564" s="17">
        <v>8496394.0</v>
      </c>
      <c r="F7564" s="17">
        <v>9167807.0</v>
      </c>
      <c r="G7564" s="17">
        <v>2.2526698E7</v>
      </c>
      <c r="H7564" s="17">
        <v>2.8087385E7</v>
      </c>
    </row>
    <row r="7565">
      <c r="A7565" s="7" t="s">
        <v>15985</v>
      </c>
      <c r="B7565" s="17" t="s">
        <v>15986</v>
      </c>
      <c r="C7565" s="17">
        <v>212.0</v>
      </c>
      <c r="D7565" s="17">
        <v>2.475789463E7</v>
      </c>
      <c r="E7565" s="17">
        <v>4978743.0</v>
      </c>
      <c r="F7565" s="17">
        <v>8841534.0</v>
      </c>
      <c r="G7565" s="17">
        <v>1.9598066E7</v>
      </c>
      <c r="H7565" s="17">
        <v>4.4848949E7</v>
      </c>
    </row>
    <row r="7566">
      <c r="A7566" s="7" t="s">
        <v>15987</v>
      </c>
      <c r="B7566" s="17" t="s">
        <v>15988</v>
      </c>
      <c r="C7566" s="17">
        <v>40.0</v>
      </c>
      <c r="D7566" s="17">
        <v>1.348770118E7</v>
      </c>
      <c r="E7566" s="17">
        <v>4988915.0</v>
      </c>
      <c r="F7566" s="17">
        <v>9978401.0</v>
      </c>
      <c r="G7566" s="17">
        <v>1.4613647E7</v>
      </c>
      <c r="H7566" s="17">
        <v>2.3598156E7</v>
      </c>
    </row>
    <row r="7567">
      <c r="A7567" s="7" t="s">
        <v>15989</v>
      </c>
      <c r="B7567" s="17" t="s">
        <v>15990</v>
      </c>
      <c r="C7567" s="17">
        <v>158.0</v>
      </c>
      <c r="D7567" s="17">
        <v>1.666381527E7</v>
      </c>
      <c r="E7567" s="17">
        <v>4327000.0</v>
      </c>
      <c r="F7567" s="17">
        <v>7591915.0</v>
      </c>
      <c r="G7567" s="17">
        <v>1.4440477E7</v>
      </c>
      <c r="H7567" s="17">
        <v>3.7648609E7</v>
      </c>
    </row>
    <row r="7568">
      <c r="A7568" s="7" t="s">
        <v>15991</v>
      </c>
      <c r="B7568" s="17" t="s">
        <v>15992</v>
      </c>
      <c r="C7568" s="17">
        <v>88.0</v>
      </c>
      <c r="D7568" s="17">
        <v>2.859161663E7</v>
      </c>
      <c r="E7568" s="17">
        <v>4687884.0</v>
      </c>
      <c r="F7568" s="17">
        <v>1.0660385E7</v>
      </c>
      <c r="G7568" s="17">
        <v>3.3781985E7</v>
      </c>
      <c r="H7568" s="17">
        <v>9.6459613E7</v>
      </c>
    </row>
    <row r="7569">
      <c r="A7569" s="7" t="s">
        <v>15993</v>
      </c>
      <c r="B7569" s="17" t="s">
        <v>15994</v>
      </c>
      <c r="C7569" s="17">
        <v>61.0</v>
      </c>
      <c r="D7569" s="17">
        <v>7577209.656</v>
      </c>
      <c r="E7569" s="17">
        <v>4826458.0</v>
      </c>
      <c r="F7569" s="17">
        <v>6154500.0</v>
      </c>
      <c r="G7569" s="17">
        <v>8478129.0</v>
      </c>
      <c r="H7569" s="17">
        <v>1.3472016E7</v>
      </c>
    </row>
    <row r="7570">
      <c r="A7570" s="7" t="s">
        <v>15995</v>
      </c>
      <c r="B7570" s="17" t="s">
        <v>15996</v>
      </c>
      <c r="C7570" s="17">
        <v>24.0</v>
      </c>
      <c r="D7570" s="17">
        <v>1.506091708E7</v>
      </c>
      <c r="E7570" s="17">
        <v>3229754.0</v>
      </c>
      <c r="F7570" s="17">
        <v>9978401.0</v>
      </c>
      <c r="G7570" s="17">
        <v>1.3898303E7</v>
      </c>
      <c r="H7570" s="17">
        <v>1.7723148E7</v>
      </c>
    </row>
    <row r="7571">
      <c r="A7571" s="7" t="s">
        <v>15997</v>
      </c>
      <c r="B7571" s="17" t="s">
        <v>15998</v>
      </c>
      <c r="C7571" s="17">
        <v>151.0</v>
      </c>
      <c r="D7571" s="17">
        <v>2.074756308E7</v>
      </c>
      <c r="E7571" s="17">
        <v>4753500.0</v>
      </c>
      <c r="F7571" s="17">
        <v>8465968.0</v>
      </c>
      <c r="G7571" s="17">
        <v>1.6151453E7</v>
      </c>
      <c r="H7571" s="17">
        <v>2.4441322E7</v>
      </c>
    </row>
    <row r="7572">
      <c r="A7572" s="7" t="s">
        <v>15999</v>
      </c>
      <c r="B7572" s="17" t="s">
        <v>16000</v>
      </c>
      <c r="C7572" s="17">
        <v>656.0</v>
      </c>
      <c r="D7572" s="17">
        <v>1.523606383E7</v>
      </c>
      <c r="E7572" s="17">
        <v>1.07866E7</v>
      </c>
      <c r="F7572" s="17">
        <v>1.3575275E7</v>
      </c>
      <c r="G7572" s="17">
        <v>1.83211E7</v>
      </c>
      <c r="H7572" s="17">
        <v>2.41566E7</v>
      </c>
    </row>
    <row r="7573">
      <c r="A7573" s="7" t="s">
        <v>16001</v>
      </c>
      <c r="B7573" s="17" t="s">
        <v>16002</v>
      </c>
      <c r="C7573" s="17">
        <v>738.0</v>
      </c>
      <c r="D7573" s="17">
        <v>1.601509602E7</v>
      </c>
      <c r="E7573" s="17">
        <v>1.1039741E7</v>
      </c>
      <c r="F7573" s="17">
        <v>1.43985E7</v>
      </c>
      <c r="G7573" s="17">
        <v>2.0199651E7</v>
      </c>
      <c r="H7573" s="17">
        <v>2.48875E7</v>
      </c>
    </row>
    <row r="7574">
      <c r="A7574" s="7" t="s">
        <v>16003</v>
      </c>
      <c r="B7574" s="17" t="s">
        <v>16004</v>
      </c>
      <c r="C7574" s="17">
        <v>48.0</v>
      </c>
      <c r="D7574" s="17">
        <v>1.375102681E7</v>
      </c>
      <c r="E7574" s="17">
        <v>8566900.0</v>
      </c>
      <c r="F7574" s="17">
        <v>1.265115E7</v>
      </c>
      <c r="G7574" s="17">
        <v>1.5458101E7</v>
      </c>
      <c r="H7574" s="17">
        <v>2.30727E7</v>
      </c>
    </row>
    <row r="7575">
      <c r="A7575" s="7" t="s">
        <v>16005</v>
      </c>
      <c r="B7575" s="17" t="s">
        <v>16006</v>
      </c>
      <c r="C7575" s="17">
        <v>318.0</v>
      </c>
      <c r="D7575" s="17">
        <v>1.517309492E7</v>
      </c>
      <c r="E7575" s="17">
        <v>9656843.0</v>
      </c>
      <c r="F7575" s="17">
        <v>1.2618534E7</v>
      </c>
      <c r="G7575" s="17">
        <v>2.1470018E7</v>
      </c>
      <c r="H7575" s="17">
        <v>2.3257214E7</v>
      </c>
    </row>
    <row r="7576">
      <c r="A7576" s="7" t="s">
        <v>16007</v>
      </c>
      <c r="B7576" s="17" t="s">
        <v>16008</v>
      </c>
      <c r="C7576" s="17">
        <v>9.0</v>
      </c>
      <c r="D7576" s="17">
        <v>3.558271622E7</v>
      </c>
      <c r="E7576" s="17">
        <v>1.0190033E7</v>
      </c>
      <c r="F7576" s="17">
        <v>1.1697271E7</v>
      </c>
      <c r="G7576" s="17">
        <v>2.1446734E7</v>
      </c>
      <c r="H7576" s="17">
        <v>2.06566037E8</v>
      </c>
    </row>
    <row r="7577">
      <c r="A7577" s="7" t="s">
        <v>16009</v>
      </c>
      <c r="B7577" s="17" t="s">
        <v>16010</v>
      </c>
      <c r="C7577" s="17">
        <v>6.0</v>
      </c>
      <c r="D7577" s="17">
        <v>2.07542615E7</v>
      </c>
      <c r="E7577" s="17">
        <v>9463247.0</v>
      </c>
      <c r="F7577" s="17">
        <v>1.1635746E7</v>
      </c>
      <c r="G7577" s="17">
        <v>2.25489E7</v>
      </c>
      <c r="H7577" s="17">
        <v>5.3941866E7</v>
      </c>
    </row>
    <row r="7578">
      <c r="A7578" s="7" t="s">
        <v>16011</v>
      </c>
      <c r="B7578" s="17" t="s">
        <v>16012</v>
      </c>
      <c r="C7578" s="17">
        <v>12.0</v>
      </c>
      <c r="D7578" s="17">
        <v>3.801861492E7</v>
      </c>
      <c r="E7578" s="17">
        <v>1.2588336E7</v>
      </c>
      <c r="F7578" s="17">
        <v>1.7118744E7</v>
      </c>
      <c r="G7578" s="17">
        <v>2.42208E7</v>
      </c>
      <c r="H7578" s="17">
        <v>1.09569467E8</v>
      </c>
    </row>
    <row r="7579">
      <c r="A7579" s="7" t="s">
        <v>16013</v>
      </c>
      <c r="B7579" s="17" t="s">
        <v>16014</v>
      </c>
      <c r="C7579" s="17">
        <v>55.0</v>
      </c>
      <c r="D7579" s="17">
        <v>1.320870353E7</v>
      </c>
      <c r="E7579" s="17">
        <v>8162575.0</v>
      </c>
      <c r="F7579" s="17">
        <v>1.2154651E7</v>
      </c>
      <c r="G7579" s="17">
        <v>1.6230234E7</v>
      </c>
      <c r="H7579" s="17">
        <v>2.1373332E7</v>
      </c>
    </row>
    <row r="7580">
      <c r="A7580" s="7" t="s">
        <v>16015</v>
      </c>
      <c r="B7580" s="17" t="s">
        <v>16016</v>
      </c>
      <c r="C7580" s="17">
        <v>132.0</v>
      </c>
      <c r="D7580" s="17">
        <v>1.349520587E7</v>
      </c>
      <c r="E7580" s="17">
        <v>3922666.0</v>
      </c>
      <c r="F7580" s="17">
        <v>7123672.0</v>
      </c>
      <c r="G7580" s="17">
        <v>1.40645E7</v>
      </c>
      <c r="H7580" s="17">
        <v>2.5003438E7</v>
      </c>
    </row>
    <row r="7581">
      <c r="A7581" s="7" t="s">
        <v>16017</v>
      </c>
      <c r="B7581" s="17" t="s">
        <v>16018</v>
      </c>
      <c r="C7581" s="17">
        <v>21.0</v>
      </c>
      <c r="D7581" s="17">
        <v>3.109337038E7</v>
      </c>
      <c r="E7581" s="17">
        <v>4025820.0</v>
      </c>
      <c r="F7581" s="17">
        <v>6411252.0</v>
      </c>
      <c r="G7581" s="17">
        <v>1.4105235E7</v>
      </c>
      <c r="H7581" s="17">
        <v>5.3363803E7</v>
      </c>
    </row>
    <row r="7582">
      <c r="A7582" s="7" t="s">
        <v>16019</v>
      </c>
      <c r="B7582" s="17" t="s">
        <v>16020</v>
      </c>
      <c r="C7582" s="17">
        <v>9.0</v>
      </c>
      <c r="D7582" s="17">
        <v>1.177492367E7</v>
      </c>
      <c r="E7582" s="17">
        <v>2195377.0</v>
      </c>
      <c r="F7582" s="17">
        <v>4757669.0</v>
      </c>
      <c r="G7582" s="17">
        <v>7594000.0</v>
      </c>
      <c r="H7582" s="17">
        <v>3.9546638E7</v>
      </c>
    </row>
    <row r="7583">
      <c r="A7583" s="7" t="s">
        <v>16021</v>
      </c>
      <c r="B7583" s="17" t="s">
        <v>16022</v>
      </c>
      <c r="C7583" s="17">
        <v>27.0</v>
      </c>
      <c r="D7583" s="17">
        <v>1.138247044E7</v>
      </c>
      <c r="E7583" s="17">
        <v>4353759.0</v>
      </c>
      <c r="F7583" s="17">
        <v>8414590.0</v>
      </c>
      <c r="G7583" s="17">
        <v>1.0074096E7</v>
      </c>
      <c r="H7583" s="17">
        <v>1.501736E7</v>
      </c>
    </row>
    <row r="7584">
      <c r="A7584" s="7" t="s">
        <v>16023</v>
      </c>
      <c r="B7584" s="17" t="s">
        <v>16024</v>
      </c>
      <c r="C7584" s="17">
        <v>117.0</v>
      </c>
      <c r="D7584" s="17">
        <v>2.687505279E7</v>
      </c>
      <c r="E7584" s="17">
        <v>1.192799E7</v>
      </c>
      <c r="F7584" s="17">
        <v>1.5550512E7</v>
      </c>
      <c r="G7584" s="17">
        <v>4.027691E7</v>
      </c>
      <c r="H7584" s="17">
        <v>4.8239644E7</v>
      </c>
    </row>
    <row r="7585">
      <c r="A7585" s="7" t="s">
        <v>16025</v>
      </c>
      <c r="B7585" s="17" t="s">
        <v>16026</v>
      </c>
      <c r="C7585" s="17">
        <v>7.0</v>
      </c>
      <c r="D7585" s="17">
        <v>1.852688557E7</v>
      </c>
      <c r="E7585" s="17">
        <v>4760176.0</v>
      </c>
      <c r="F7585" s="17">
        <v>2.1689684E7</v>
      </c>
      <c r="G7585" s="17">
        <v>2.6192969E7</v>
      </c>
      <c r="H7585" s="17">
        <v>2.9847131E7</v>
      </c>
    </row>
    <row r="7586">
      <c r="A7586" s="7" t="s">
        <v>16027</v>
      </c>
      <c r="B7586" s="17" t="s">
        <v>16028</v>
      </c>
      <c r="C7586" s="17">
        <v>127.0</v>
      </c>
      <c r="D7586" s="17">
        <v>9533384.315</v>
      </c>
      <c r="E7586" s="17">
        <v>4572050.0</v>
      </c>
      <c r="F7586" s="17">
        <v>7310717.0</v>
      </c>
      <c r="G7586" s="17">
        <v>1.2423463E7</v>
      </c>
      <c r="H7586" s="17">
        <v>2.0633202E7</v>
      </c>
    </row>
    <row r="7587">
      <c r="A7587" s="7" t="s">
        <v>16029</v>
      </c>
      <c r="B7587" s="17" t="s">
        <v>16030</v>
      </c>
      <c r="C7587" s="17">
        <v>2810.0</v>
      </c>
      <c r="D7587" s="17">
        <v>1.149825414E7</v>
      </c>
      <c r="E7587" s="17">
        <v>6404700.0</v>
      </c>
      <c r="F7587" s="17">
        <v>9207600.0</v>
      </c>
      <c r="G7587" s="17">
        <v>1.3875836E7</v>
      </c>
      <c r="H7587" s="17">
        <v>2.12105E7</v>
      </c>
    </row>
    <row r="7588">
      <c r="A7588" s="7" t="s">
        <v>16031</v>
      </c>
      <c r="B7588" s="17" t="s">
        <v>16032</v>
      </c>
      <c r="C7588" s="17">
        <v>222.0</v>
      </c>
      <c r="D7588" s="17">
        <v>1.3170326E7</v>
      </c>
      <c r="E7588" s="17">
        <v>4683851.0</v>
      </c>
      <c r="F7588" s="17">
        <v>9854600.0</v>
      </c>
      <c r="G7588" s="17">
        <v>1.6998055E7</v>
      </c>
      <c r="H7588" s="17">
        <v>2.50165E7</v>
      </c>
    </row>
    <row r="7589">
      <c r="A7589" s="7" t="s">
        <v>16033</v>
      </c>
      <c r="B7589" s="17" t="s">
        <v>16034</v>
      </c>
      <c r="C7589" s="17">
        <v>28.0</v>
      </c>
      <c r="D7589" s="17">
        <v>1.263636464E7</v>
      </c>
      <c r="E7589" s="17">
        <v>7581156.0</v>
      </c>
      <c r="F7589" s="17">
        <v>1.10845E7</v>
      </c>
      <c r="G7589" s="17">
        <v>1.6522785E7</v>
      </c>
      <c r="H7589" s="17">
        <v>2.44375E7</v>
      </c>
    </row>
    <row r="7590">
      <c r="A7590" s="7" t="s">
        <v>16035</v>
      </c>
      <c r="B7590" s="17" t="s">
        <v>16036</v>
      </c>
      <c r="C7590" s="17">
        <v>75.0</v>
      </c>
      <c r="D7590" s="17">
        <v>8798360.44</v>
      </c>
      <c r="E7590" s="17">
        <v>3713787.0</v>
      </c>
      <c r="F7590" s="17">
        <v>4870383.0</v>
      </c>
      <c r="G7590" s="17">
        <v>9409672.0</v>
      </c>
      <c r="H7590" s="17">
        <v>1.656788E7</v>
      </c>
    </row>
    <row r="7591">
      <c r="A7591" s="7" t="s">
        <v>16037</v>
      </c>
      <c r="B7591" s="17" t="s">
        <v>16038</v>
      </c>
      <c r="C7591" s="17">
        <v>12.0</v>
      </c>
      <c r="D7591" s="17">
        <v>5865898.417</v>
      </c>
      <c r="E7591" s="17">
        <v>2699518.0</v>
      </c>
      <c r="F7591" s="17">
        <v>3934569.0</v>
      </c>
      <c r="G7591" s="17">
        <v>8297127.0</v>
      </c>
      <c r="H7591" s="17">
        <v>1.00131E7</v>
      </c>
    </row>
    <row r="7592">
      <c r="A7592" s="7" t="s">
        <v>16039</v>
      </c>
      <c r="B7592" s="17" t="s">
        <v>16040</v>
      </c>
      <c r="C7592" s="17">
        <v>22.0</v>
      </c>
      <c r="D7592" s="17">
        <v>1.223451836E7</v>
      </c>
      <c r="E7592" s="17">
        <v>4420318.0</v>
      </c>
      <c r="F7592" s="17">
        <v>7374525.0</v>
      </c>
      <c r="G7592" s="17">
        <v>1.1947056E7</v>
      </c>
      <c r="H7592" s="17">
        <v>1.5599949E7</v>
      </c>
    </row>
    <row r="7593">
      <c r="A7593" s="7" t="s">
        <v>16041</v>
      </c>
      <c r="B7593" s="17" t="s">
        <v>16042</v>
      </c>
      <c r="C7593" s="17">
        <v>178.0</v>
      </c>
      <c r="D7593" s="17">
        <v>1.555572821E7</v>
      </c>
      <c r="E7593" s="17">
        <v>3956880.0</v>
      </c>
      <c r="F7593" s="17">
        <v>6712680.0</v>
      </c>
      <c r="G7593" s="17">
        <v>1.37647E7</v>
      </c>
      <c r="H7593" s="17">
        <v>3.4656106E7</v>
      </c>
    </row>
    <row r="7594">
      <c r="A7594" s="7" t="s">
        <v>16043</v>
      </c>
      <c r="B7594" s="17" t="s">
        <v>16044</v>
      </c>
      <c r="C7594" s="17">
        <v>193.0</v>
      </c>
      <c r="D7594" s="17">
        <v>1.851941483E7</v>
      </c>
      <c r="E7594" s="17">
        <v>1.1445571E7</v>
      </c>
      <c r="F7594" s="17">
        <v>1.54763E7</v>
      </c>
      <c r="G7594" s="17">
        <v>1.9793963E7</v>
      </c>
      <c r="H7594" s="17">
        <v>2.5007592E7</v>
      </c>
    </row>
    <row r="7595">
      <c r="A7595" s="7" t="s">
        <v>16045</v>
      </c>
      <c r="B7595" s="17" t="s">
        <v>16046</v>
      </c>
      <c r="C7595" s="17">
        <v>137.0</v>
      </c>
      <c r="D7595" s="17">
        <v>1.032168355E7</v>
      </c>
      <c r="E7595" s="17">
        <v>3555483.0</v>
      </c>
      <c r="F7595" s="17">
        <v>5630478.0</v>
      </c>
      <c r="G7595" s="17">
        <v>9213308.0</v>
      </c>
      <c r="H7595" s="17">
        <v>1.4862243E7</v>
      </c>
    </row>
    <row r="7596">
      <c r="A7596" s="7" t="s">
        <v>16047</v>
      </c>
      <c r="B7596" s="17" t="s">
        <v>16048</v>
      </c>
      <c r="C7596" s="17">
        <v>483.0</v>
      </c>
      <c r="D7596" s="17">
        <v>1.302189447E7</v>
      </c>
      <c r="E7596" s="17">
        <v>4316003.0</v>
      </c>
      <c r="F7596" s="17">
        <v>6843005.0</v>
      </c>
      <c r="G7596" s="17">
        <v>1.3115886E7</v>
      </c>
      <c r="H7596" s="17">
        <v>2.2296902E7</v>
      </c>
    </row>
    <row r="7597">
      <c r="A7597" s="7" t="s">
        <v>16049</v>
      </c>
      <c r="B7597" s="17" t="s">
        <v>16050</v>
      </c>
      <c r="C7597" s="17">
        <v>10.0</v>
      </c>
      <c r="D7597" s="17">
        <v>1.91074832E7</v>
      </c>
      <c r="E7597" s="17">
        <v>5063132.0</v>
      </c>
      <c r="F7597" s="17">
        <v>8619798.0</v>
      </c>
      <c r="G7597" s="17">
        <v>2.92789E7</v>
      </c>
      <c r="H7597" s="17">
        <v>3.703E7</v>
      </c>
    </row>
    <row r="7598">
      <c r="A7598" s="7" t="s">
        <v>16051</v>
      </c>
      <c r="B7598" s="17" t="s">
        <v>16052</v>
      </c>
      <c r="C7598" s="17">
        <v>139.0</v>
      </c>
      <c r="D7598" s="17">
        <v>5.043484265E7</v>
      </c>
      <c r="E7598" s="17">
        <v>5975516.0</v>
      </c>
      <c r="F7598" s="17">
        <v>1.2848281E7</v>
      </c>
      <c r="G7598" s="17">
        <v>4.4998931E7</v>
      </c>
      <c r="H7598" s="17">
        <v>1.98806465E8</v>
      </c>
    </row>
    <row r="7599">
      <c r="A7599" s="7" t="s">
        <v>16053</v>
      </c>
      <c r="B7599" s="17" t="s">
        <v>16054</v>
      </c>
      <c r="C7599" s="17">
        <v>5.0</v>
      </c>
      <c r="D7599" s="17">
        <v>2.58604738E7</v>
      </c>
      <c r="E7599" s="17">
        <v>7520469.0</v>
      </c>
      <c r="F7599" s="17">
        <v>1.8718436E7</v>
      </c>
      <c r="G7599" s="17">
        <v>2.5288943E7</v>
      </c>
      <c r="H7599" s="17">
        <v>7.418425E7</v>
      </c>
    </row>
    <row r="7600">
      <c r="A7600" s="7" t="s">
        <v>16055</v>
      </c>
      <c r="B7600" s="17" t="s">
        <v>16056</v>
      </c>
      <c r="C7600" s="17">
        <v>3.0</v>
      </c>
      <c r="D7600" s="17">
        <v>3.7557525E7</v>
      </c>
      <c r="E7600" s="17">
        <v>5335630.0</v>
      </c>
      <c r="F7600" s="17">
        <v>4.2705329E7</v>
      </c>
      <c r="G7600" s="17">
        <v>6.4631616E7</v>
      </c>
      <c r="H7600" s="17">
        <v>6.4631616E7</v>
      </c>
    </row>
    <row r="7601">
      <c r="A7601" s="7" t="s">
        <v>16057</v>
      </c>
      <c r="B7601" s="17" t="s">
        <v>16058</v>
      </c>
      <c r="C7601" s="17">
        <v>66.0</v>
      </c>
      <c r="D7601" s="17">
        <v>2.220634314E7</v>
      </c>
      <c r="E7601" s="17">
        <v>3637017.0</v>
      </c>
      <c r="F7601" s="17">
        <v>7151032.0</v>
      </c>
      <c r="G7601" s="17">
        <v>1.55211E7</v>
      </c>
      <c r="H7601" s="17">
        <v>3.8475089E7</v>
      </c>
    </row>
    <row r="7602">
      <c r="A7602" s="7" t="s">
        <v>16059</v>
      </c>
      <c r="B7602" s="17" t="s">
        <v>16060</v>
      </c>
      <c r="C7602" s="17">
        <v>138.0</v>
      </c>
      <c r="D7602" s="17">
        <v>4.276887931E7</v>
      </c>
      <c r="E7602" s="17">
        <v>4687168.0</v>
      </c>
      <c r="F7602" s="17">
        <v>1.10698E7</v>
      </c>
      <c r="G7602" s="17">
        <v>4.4998931E7</v>
      </c>
      <c r="H7602" s="17">
        <v>1.17545738E8</v>
      </c>
    </row>
    <row r="7603">
      <c r="A7603" s="7" t="s">
        <v>16061</v>
      </c>
      <c r="B7603" s="17" t="s">
        <v>16062</v>
      </c>
      <c r="C7603" s="17">
        <v>1.0</v>
      </c>
      <c r="D7603" s="17">
        <v>4179900.0</v>
      </c>
      <c r="E7603" s="17">
        <v>4179900.0</v>
      </c>
      <c r="F7603" s="17">
        <v>4179900.0</v>
      </c>
      <c r="G7603" s="17">
        <v>4179900.0</v>
      </c>
      <c r="H7603" s="17">
        <v>4179900.0</v>
      </c>
    </row>
    <row r="7604">
      <c r="A7604" s="7" t="s">
        <v>16063</v>
      </c>
      <c r="B7604" s="17" t="s">
        <v>16064</v>
      </c>
      <c r="C7604" s="17">
        <v>95.0</v>
      </c>
      <c r="D7604" s="17">
        <v>2.222118018E7</v>
      </c>
      <c r="E7604" s="17">
        <v>6180500.0</v>
      </c>
      <c r="F7604" s="17">
        <v>1.1405E7</v>
      </c>
      <c r="G7604" s="17">
        <v>2.863981E7</v>
      </c>
      <c r="H7604" s="17">
        <v>6.4573982E7</v>
      </c>
    </row>
    <row r="7605">
      <c r="A7605" s="7" t="s">
        <v>16065</v>
      </c>
      <c r="B7605" s="17" t="s">
        <v>16066</v>
      </c>
      <c r="C7605" s="17">
        <v>287.0</v>
      </c>
      <c r="D7605" s="17">
        <v>1.329433736E7</v>
      </c>
      <c r="E7605" s="17">
        <v>8792500.0</v>
      </c>
      <c r="F7605" s="17">
        <v>9248500.0</v>
      </c>
      <c r="G7605" s="17">
        <v>1.84635E7</v>
      </c>
      <c r="H7605" s="17">
        <v>2.15035E7</v>
      </c>
    </row>
    <row r="7606">
      <c r="A7606" s="7" t="s">
        <v>16067</v>
      </c>
      <c r="B7606" s="17" t="s">
        <v>16068</v>
      </c>
      <c r="C7606" s="17">
        <v>33.0</v>
      </c>
      <c r="D7606" s="17">
        <v>1.909773415E7</v>
      </c>
      <c r="E7606" s="17">
        <v>4202315.0</v>
      </c>
      <c r="F7606" s="17">
        <v>7973762.0</v>
      </c>
      <c r="G7606" s="17">
        <v>1.8744445E7</v>
      </c>
      <c r="H7606" s="17">
        <v>6.9022997E7</v>
      </c>
    </row>
    <row r="7607">
      <c r="A7607" s="7" t="s">
        <v>16069</v>
      </c>
      <c r="B7607" s="17" t="s">
        <v>16070</v>
      </c>
      <c r="C7607" s="17">
        <v>13.0</v>
      </c>
      <c r="D7607" s="17">
        <v>1.2858678E7</v>
      </c>
      <c r="E7607" s="17">
        <v>3276536.0</v>
      </c>
      <c r="F7607" s="17">
        <v>9191200.0</v>
      </c>
      <c r="G7607" s="17">
        <v>1.8061515E7</v>
      </c>
      <c r="H7607" s="17">
        <v>2.6825803E7</v>
      </c>
    </row>
    <row r="7608">
      <c r="A7608" s="7" t="s">
        <v>16071</v>
      </c>
      <c r="B7608" s="17" t="s">
        <v>16072</v>
      </c>
      <c r="C7608" s="17">
        <v>219.0</v>
      </c>
      <c r="D7608" s="17">
        <v>1.428023092E7</v>
      </c>
      <c r="E7608" s="17">
        <v>7106500.0</v>
      </c>
      <c r="F7608" s="17">
        <v>9391500.0</v>
      </c>
      <c r="G7608" s="17">
        <v>1.78685E7</v>
      </c>
      <c r="H7608" s="17">
        <v>2.17525E7</v>
      </c>
    </row>
    <row r="7609">
      <c r="A7609" s="7" t="s">
        <v>16073</v>
      </c>
      <c r="B7609" s="17" t="s">
        <v>16074</v>
      </c>
      <c r="C7609" s="17">
        <v>15.0</v>
      </c>
      <c r="D7609" s="17">
        <v>1.12007922E7</v>
      </c>
      <c r="E7609" s="17">
        <v>4311450.0</v>
      </c>
      <c r="F7609" s="17">
        <v>7532250.0</v>
      </c>
      <c r="G7609" s="17">
        <v>1.1959814E7</v>
      </c>
      <c r="H7609" s="17">
        <v>2.3903914E7</v>
      </c>
    </row>
    <row r="7610">
      <c r="A7610" s="7" t="s">
        <v>16075</v>
      </c>
      <c r="B7610" s="17" t="s">
        <v>16076</v>
      </c>
      <c r="C7610" s="17">
        <v>8.0</v>
      </c>
      <c r="D7610" s="17">
        <v>6663128.25</v>
      </c>
      <c r="E7610" s="17">
        <v>4252047.0</v>
      </c>
      <c r="F7610" s="17">
        <v>6147200.0</v>
      </c>
      <c r="G7610" s="17">
        <v>8852975.0</v>
      </c>
      <c r="H7610" s="17">
        <v>1.118533E7</v>
      </c>
    </row>
    <row r="7611">
      <c r="A7611" s="7" t="s">
        <v>16077</v>
      </c>
      <c r="B7611" s="17" t="s">
        <v>16078</v>
      </c>
      <c r="C7611" s="17">
        <v>43.0</v>
      </c>
      <c r="D7611" s="17">
        <v>3.839808493E7</v>
      </c>
      <c r="E7611" s="17">
        <v>4389582.0</v>
      </c>
      <c r="F7611" s="17">
        <v>8616024.0</v>
      </c>
      <c r="G7611" s="17">
        <v>2.9370471E7</v>
      </c>
      <c r="H7611" s="17">
        <v>6.8045448E7</v>
      </c>
    </row>
    <row r="7612">
      <c r="A7612" s="7" t="s">
        <v>16079</v>
      </c>
      <c r="B7612" s="17" t="s">
        <v>16080</v>
      </c>
      <c r="C7612" s="17">
        <v>310.0</v>
      </c>
      <c r="D7612" s="17">
        <v>1.739158715E7</v>
      </c>
      <c r="E7612" s="17">
        <v>6975600.0</v>
      </c>
      <c r="F7612" s="17">
        <v>1.0385939E7</v>
      </c>
      <c r="G7612" s="17">
        <v>1.8481906E7</v>
      </c>
      <c r="H7612" s="17">
        <v>2.5684787E7</v>
      </c>
    </row>
    <row r="7613">
      <c r="A7613" s="7" t="s">
        <v>16081</v>
      </c>
      <c r="B7613" s="17" t="s">
        <v>16082</v>
      </c>
      <c r="C7613" s="17">
        <v>178.0</v>
      </c>
      <c r="D7613" s="17">
        <v>1.850796848E7</v>
      </c>
      <c r="E7613" s="17">
        <v>1.24282E7</v>
      </c>
      <c r="F7613" s="17">
        <v>1.57454E7</v>
      </c>
      <c r="G7613" s="17">
        <v>2.25909E7</v>
      </c>
      <c r="H7613" s="17">
        <v>2.75649E7</v>
      </c>
    </row>
    <row r="7614">
      <c r="A7614" s="7" t="s">
        <v>16083</v>
      </c>
      <c r="B7614" s="17" t="s">
        <v>16084</v>
      </c>
      <c r="C7614" s="17">
        <v>111.0</v>
      </c>
      <c r="D7614" s="17">
        <v>5120300.568</v>
      </c>
      <c r="E7614" s="17">
        <v>1962003.0</v>
      </c>
      <c r="F7614" s="17">
        <v>3193385.0</v>
      </c>
      <c r="G7614" s="17">
        <v>6506544.0</v>
      </c>
      <c r="H7614" s="17">
        <v>1.1698694E7</v>
      </c>
    </row>
    <row r="7615">
      <c r="A7615" s="7" t="s">
        <v>16085</v>
      </c>
      <c r="B7615" s="17" t="s">
        <v>16086</v>
      </c>
      <c r="C7615" s="17">
        <v>63.0</v>
      </c>
      <c r="D7615" s="17">
        <v>1.38925719E7</v>
      </c>
      <c r="E7615" s="17">
        <v>5043907.0</v>
      </c>
      <c r="F7615" s="17">
        <v>1.0966223E7</v>
      </c>
      <c r="G7615" s="17">
        <v>1.85538E7</v>
      </c>
      <c r="H7615" s="17">
        <v>2.8821399E7</v>
      </c>
    </row>
    <row r="7616">
      <c r="A7616" s="7" t="s">
        <v>16087</v>
      </c>
      <c r="B7616" s="17" t="s">
        <v>16088</v>
      </c>
      <c r="C7616" s="17">
        <v>62.0</v>
      </c>
      <c r="D7616" s="17">
        <v>2.139199763E7</v>
      </c>
      <c r="E7616" s="17">
        <v>6996332.0</v>
      </c>
      <c r="F7616" s="17">
        <v>9794085.0</v>
      </c>
      <c r="G7616" s="17">
        <v>2.6242079E7</v>
      </c>
      <c r="H7616" s="17">
        <v>4.1891616E7</v>
      </c>
    </row>
    <row r="7617">
      <c r="A7617" s="7" t="s">
        <v>16089</v>
      </c>
      <c r="B7617" s="17" t="s">
        <v>16090</v>
      </c>
      <c r="C7617" s="17">
        <v>1.0</v>
      </c>
      <c r="D7617" s="17">
        <v>5892897.0</v>
      </c>
      <c r="E7617" s="17">
        <v>5892897.0</v>
      </c>
      <c r="F7617" s="17">
        <v>5892897.0</v>
      </c>
      <c r="G7617" s="17">
        <v>5892897.0</v>
      </c>
      <c r="H7617" s="17">
        <v>5892897.0</v>
      </c>
    </row>
    <row r="7618">
      <c r="A7618" s="7" t="s">
        <v>16091</v>
      </c>
      <c r="B7618" s="17" t="s">
        <v>16092</v>
      </c>
      <c r="C7618" s="17">
        <v>1.0</v>
      </c>
      <c r="D7618" s="17">
        <v>9339000.0</v>
      </c>
      <c r="E7618" s="17">
        <v>9339000.0</v>
      </c>
      <c r="F7618" s="17">
        <v>9339000.0</v>
      </c>
      <c r="G7618" s="17">
        <v>9339000.0</v>
      </c>
      <c r="H7618" s="17">
        <v>9339000.0</v>
      </c>
    </row>
    <row r="7619">
      <c r="A7619" s="7" t="s">
        <v>16093</v>
      </c>
      <c r="B7619" s="17" t="s">
        <v>16094</v>
      </c>
      <c r="C7619" s="17">
        <v>296.0</v>
      </c>
      <c r="D7619" s="17">
        <v>5634959.213</v>
      </c>
      <c r="E7619" s="17">
        <v>2749106.0</v>
      </c>
      <c r="F7619" s="17">
        <v>4130984.0</v>
      </c>
      <c r="G7619" s="17">
        <v>6277847.0</v>
      </c>
      <c r="H7619" s="17">
        <v>1.0737654E7</v>
      </c>
    </row>
    <row r="7620">
      <c r="A7620" s="7" t="s">
        <v>16095</v>
      </c>
      <c r="B7620" s="17" t="s">
        <v>16096</v>
      </c>
      <c r="C7620" s="17">
        <v>214.0</v>
      </c>
      <c r="D7620" s="17">
        <v>2.716890671E7</v>
      </c>
      <c r="E7620" s="17">
        <v>1.3964301E7</v>
      </c>
      <c r="F7620" s="17">
        <v>2.9998743E7</v>
      </c>
      <c r="G7620" s="17">
        <v>3.7748242E7</v>
      </c>
      <c r="H7620" s="17">
        <v>4.2006785E7</v>
      </c>
    </row>
    <row r="7621">
      <c r="A7621" s="7" t="s">
        <v>16097</v>
      </c>
      <c r="B7621" s="17" t="s">
        <v>16098</v>
      </c>
      <c r="C7621" s="17">
        <v>2572.0</v>
      </c>
      <c r="D7621" s="17">
        <v>1.474597709E7</v>
      </c>
      <c r="E7621" s="17">
        <v>6673400.0</v>
      </c>
      <c r="F7621" s="17">
        <v>1.28574E7</v>
      </c>
      <c r="G7621" s="17">
        <v>1.9557086E7</v>
      </c>
      <c r="H7621" s="17">
        <v>2.75651E7</v>
      </c>
    </row>
    <row r="7622">
      <c r="A7622" s="7" t="s">
        <v>16099</v>
      </c>
      <c r="B7622" s="17" t="s">
        <v>16100</v>
      </c>
      <c r="C7622" s="17">
        <v>1381.0</v>
      </c>
      <c r="D7622" s="17">
        <v>1.686132046E7</v>
      </c>
      <c r="E7622" s="17">
        <v>9245500.0</v>
      </c>
      <c r="F7622" s="17">
        <v>1.53655E7</v>
      </c>
      <c r="G7622" s="17">
        <v>2.12525E7</v>
      </c>
      <c r="H7622" s="17">
        <v>3.25055E7</v>
      </c>
    </row>
    <row r="7623">
      <c r="A7623" s="7" t="s">
        <v>16101</v>
      </c>
      <c r="B7623" s="17" t="s">
        <v>16102</v>
      </c>
      <c r="C7623" s="17">
        <v>1.0</v>
      </c>
      <c r="D7623" s="17">
        <v>2980433.0</v>
      </c>
      <c r="E7623" s="17">
        <v>2980433.0</v>
      </c>
      <c r="F7623" s="17">
        <v>2980433.0</v>
      </c>
      <c r="G7623" s="17">
        <v>2980433.0</v>
      </c>
      <c r="H7623" s="17">
        <v>2980433.0</v>
      </c>
    </row>
    <row r="7624">
      <c r="A7624" s="7" t="s">
        <v>16103</v>
      </c>
      <c r="B7624" s="17" t="s">
        <v>16104</v>
      </c>
      <c r="C7624" s="17">
        <v>3010.0</v>
      </c>
      <c r="D7624" s="17">
        <v>8586056.33</v>
      </c>
      <c r="E7624" s="17">
        <v>4778706.0</v>
      </c>
      <c r="F7624" s="17">
        <v>6856534.0</v>
      </c>
      <c r="G7624" s="17">
        <v>1.0405827E7</v>
      </c>
      <c r="H7624" s="17">
        <v>1.5016535E7</v>
      </c>
    </row>
    <row r="7625">
      <c r="A7625" s="7" t="s">
        <v>16105</v>
      </c>
      <c r="B7625" s="17" t="s">
        <v>16106</v>
      </c>
      <c r="C7625" s="17">
        <v>180.0</v>
      </c>
      <c r="D7625" s="17">
        <v>7463764.794</v>
      </c>
      <c r="E7625" s="17">
        <v>3311021.0</v>
      </c>
      <c r="F7625" s="17">
        <v>5337500.0</v>
      </c>
      <c r="G7625" s="17">
        <v>9370087.0</v>
      </c>
      <c r="H7625" s="17">
        <v>1.477674E7</v>
      </c>
    </row>
    <row r="7626">
      <c r="A7626" s="7" t="s">
        <v>16107</v>
      </c>
      <c r="B7626" s="17" t="s">
        <v>16108</v>
      </c>
      <c r="C7626" s="17">
        <v>241.0</v>
      </c>
      <c r="D7626" s="17">
        <v>8287929.726</v>
      </c>
      <c r="E7626" s="17">
        <v>3751732.0</v>
      </c>
      <c r="F7626" s="17">
        <v>6358254.0</v>
      </c>
      <c r="G7626" s="17">
        <v>9208212.0</v>
      </c>
      <c r="H7626" s="17">
        <v>1.5237885E7</v>
      </c>
    </row>
    <row r="7627">
      <c r="A7627" s="7" t="s">
        <v>16109</v>
      </c>
      <c r="B7627" s="17" t="s">
        <v>16110</v>
      </c>
      <c r="C7627" s="17">
        <v>265.0</v>
      </c>
      <c r="D7627" s="17">
        <v>6044381.325</v>
      </c>
      <c r="E7627" s="17">
        <v>2345091.0</v>
      </c>
      <c r="F7627" s="17">
        <v>3782247.0</v>
      </c>
      <c r="G7627" s="17">
        <v>6735652.0</v>
      </c>
      <c r="H7627" s="17">
        <v>1.1343269E7</v>
      </c>
    </row>
    <row r="7628">
      <c r="A7628" s="7" t="s">
        <v>16111</v>
      </c>
      <c r="B7628" s="17" t="s">
        <v>16112</v>
      </c>
      <c r="C7628" s="17">
        <v>1566.0</v>
      </c>
      <c r="D7628" s="17">
        <v>1.025563734E7</v>
      </c>
      <c r="E7628" s="17">
        <v>5250766.0</v>
      </c>
      <c r="F7628" s="17">
        <v>7751160.0</v>
      </c>
      <c r="G7628" s="17">
        <v>1.2334145E7</v>
      </c>
      <c r="H7628" s="17">
        <v>1.9165651E7</v>
      </c>
    </row>
    <row r="7629">
      <c r="A7629" s="7" t="s">
        <v>16113</v>
      </c>
      <c r="B7629" s="17" t="s">
        <v>16114</v>
      </c>
      <c r="C7629" s="17">
        <v>80.0</v>
      </c>
      <c r="D7629" s="17">
        <v>1.157985978E7</v>
      </c>
      <c r="E7629" s="17">
        <v>2440357.0</v>
      </c>
      <c r="F7629" s="17">
        <v>4257717.0</v>
      </c>
      <c r="G7629" s="17">
        <v>8586708.0</v>
      </c>
      <c r="H7629" s="17">
        <v>1.4358803E7</v>
      </c>
    </row>
    <row r="7630">
      <c r="A7630" s="7" t="s">
        <v>16115</v>
      </c>
      <c r="B7630" s="17" t="s">
        <v>16116</v>
      </c>
      <c r="C7630" s="17">
        <v>199.0</v>
      </c>
      <c r="D7630" s="17">
        <v>8030568.352</v>
      </c>
      <c r="E7630" s="17">
        <v>2891722.0</v>
      </c>
      <c r="F7630" s="17">
        <v>4813622.0</v>
      </c>
      <c r="G7630" s="17">
        <v>8575078.0</v>
      </c>
      <c r="H7630" s="17">
        <v>1.4621723E7</v>
      </c>
    </row>
    <row r="7631">
      <c r="A7631" s="7" t="s">
        <v>16117</v>
      </c>
      <c r="B7631" s="17" t="s">
        <v>16118</v>
      </c>
      <c r="C7631" s="17">
        <v>1173.0</v>
      </c>
      <c r="D7631" s="17">
        <v>6684557.299</v>
      </c>
      <c r="E7631" s="17">
        <v>2535380.0</v>
      </c>
      <c r="F7631" s="17">
        <v>3991500.0</v>
      </c>
      <c r="G7631" s="17">
        <v>6600800.0</v>
      </c>
      <c r="H7631" s="17">
        <v>1.1196367E7</v>
      </c>
    </row>
    <row r="7632">
      <c r="A7632" s="7" t="s">
        <v>16119</v>
      </c>
      <c r="B7632" s="17" t="s">
        <v>16120</v>
      </c>
      <c r="C7632" s="17">
        <v>389.0</v>
      </c>
      <c r="D7632" s="17">
        <v>9229265.021</v>
      </c>
      <c r="E7632" s="17">
        <v>4214093.0</v>
      </c>
      <c r="F7632" s="17">
        <v>6927821.0</v>
      </c>
      <c r="G7632" s="17">
        <v>1.0661132E7</v>
      </c>
      <c r="H7632" s="17">
        <v>1.7885001E7</v>
      </c>
    </row>
    <row r="7633">
      <c r="A7633" s="7" t="s">
        <v>16121</v>
      </c>
      <c r="B7633" s="17" t="s">
        <v>16122</v>
      </c>
      <c r="C7633" s="17">
        <v>442.0</v>
      </c>
      <c r="D7633" s="17">
        <v>1.05236711E7</v>
      </c>
      <c r="E7633" s="17">
        <v>5837775.0</v>
      </c>
      <c r="F7633" s="17">
        <v>8497300.0</v>
      </c>
      <c r="G7633" s="17">
        <v>1.188342E7</v>
      </c>
      <c r="H7633" s="17">
        <v>1.59641E7</v>
      </c>
    </row>
    <row r="7634">
      <c r="A7634" s="7" t="s">
        <v>16123</v>
      </c>
      <c r="B7634" s="17" t="s">
        <v>16124</v>
      </c>
      <c r="C7634" s="17">
        <v>1505.0</v>
      </c>
      <c r="D7634" s="17">
        <v>6930488.733</v>
      </c>
      <c r="E7634" s="17">
        <v>3093473.0</v>
      </c>
      <c r="F7634" s="17">
        <v>4888923.0</v>
      </c>
      <c r="G7634" s="17">
        <v>7745000.0</v>
      </c>
      <c r="H7634" s="17">
        <v>1.1418222E7</v>
      </c>
    </row>
    <row r="7635">
      <c r="A7635" s="7" t="s">
        <v>16125</v>
      </c>
      <c r="B7635" s="17" t="s">
        <v>16126</v>
      </c>
      <c r="C7635" s="17">
        <v>480.0</v>
      </c>
      <c r="D7635" s="17">
        <v>1.310556203E7</v>
      </c>
      <c r="E7635" s="17">
        <v>6900831.0</v>
      </c>
      <c r="F7635" s="17">
        <v>1.0598896E7</v>
      </c>
      <c r="G7635" s="17">
        <v>1.74749E7</v>
      </c>
      <c r="H7635" s="17">
        <v>2.362516E7</v>
      </c>
    </row>
    <row r="7636">
      <c r="A7636" s="7" t="s">
        <v>16127</v>
      </c>
      <c r="B7636" s="17" t="s">
        <v>16128</v>
      </c>
      <c r="C7636" s="17">
        <v>15.0</v>
      </c>
      <c r="D7636" s="17">
        <v>1.02322898E7</v>
      </c>
      <c r="E7636" s="17">
        <v>5627254.0</v>
      </c>
      <c r="F7636" s="17">
        <v>1.21946E7</v>
      </c>
      <c r="G7636" s="17">
        <v>1.3350883E7</v>
      </c>
      <c r="H7636" s="17">
        <v>1.566575E7</v>
      </c>
    </row>
    <row r="7637">
      <c r="A7637" s="7" t="s">
        <v>16129</v>
      </c>
      <c r="B7637" s="17" t="s">
        <v>16130</v>
      </c>
      <c r="C7637" s="17">
        <v>8.0</v>
      </c>
      <c r="D7637" s="17">
        <v>1.8672179E7</v>
      </c>
      <c r="E7637" s="17">
        <v>4129650.0</v>
      </c>
      <c r="F7637" s="17">
        <v>9020236.0</v>
      </c>
      <c r="G7637" s="17">
        <v>1.7115171E7</v>
      </c>
      <c r="H7637" s="17">
        <v>5.8205397E7</v>
      </c>
    </row>
    <row r="7638">
      <c r="A7638" s="7" t="s">
        <v>16131</v>
      </c>
      <c r="B7638" s="17" t="s">
        <v>16132</v>
      </c>
      <c r="C7638" s="17">
        <v>244.0</v>
      </c>
      <c r="D7638" s="17">
        <v>1.014879429E7</v>
      </c>
      <c r="E7638" s="17">
        <v>5149157.0</v>
      </c>
      <c r="F7638" s="17">
        <v>7419431.0</v>
      </c>
      <c r="G7638" s="17">
        <v>1.105006E7</v>
      </c>
      <c r="H7638" s="17">
        <v>1.7188249E7</v>
      </c>
    </row>
    <row r="7639">
      <c r="A7639" s="7" t="s">
        <v>16133</v>
      </c>
      <c r="B7639" s="17" t="s">
        <v>16134</v>
      </c>
      <c r="C7639" s="17">
        <v>87.0</v>
      </c>
      <c r="D7639" s="17">
        <v>9972290.253</v>
      </c>
      <c r="E7639" s="17">
        <v>5288598.0</v>
      </c>
      <c r="F7639" s="17">
        <v>8012716.0</v>
      </c>
      <c r="G7639" s="17">
        <v>1.1378626E7</v>
      </c>
      <c r="H7639" s="17">
        <v>1.58736E7</v>
      </c>
    </row>
    <row r="7640">
      <c r="A7640" s="7" t="s">
        <v>16135</v>
      </c>
      <c r="B7640" s="17" t="s">
        <v>16136</v>
      </c>
      <c r="C7640" s="17">
        <v>11.0</v>
      </c>
      <c r="D7640" s="17">
        <v>6597180.0</v>
      </c>
      <c r="E7640" s="17">
        <v>3269017.0</v>
      </c>
      <c r="F7640" s="17">
        <v>3980380.0</v>
      </c>
      <c r="G7640" s="17">
        <v>8317919.0</v>
      </c>
      <c r="H7640" s="17">
        <v>1.3997436E7</v>
      </c>
    </row>
    <row r="7641">
      <c r="A7641" s="7" t="s">
        <v>16137</v>
      </c>
      <c r="B7641" s="17" t="s">
        <v>16138</v>
      </c>
      <c r="C7641" s="17">
        <v>3.0</v>
      </c>
      <c r="D7641" s="17">
        <v>2.1840034E7</v>
      </c>
      <c r="E7641" s="17">
        <v>4680200.0</v>
      </c>
      <c r="F7641" s="17">
        <v>5610211.0</v>
      </c>
      <c r="G7641" s="17">
        <v>5.5229691E7</v>
      </c>
      <c r="H7641" s="17">
        <v>5.5229691E7</v>
      </c>
    </row>
    <row r="7642">
      <c r="A7642" s="7" t="s">
        <v>16139</v>
      </c>
      <c r="B7642" s="17" t="s">
        <v>16140</v>
      </c>
      <c r="C7642" s="17">
        <v>78.0</v>
      </c>
      <c r="D7642" s="17">
        <v>1.371645719E7</v>
      </c>
      <c r="E7642" s="17">
        <v>3560721.0</v>
      </c>
      <c r="F7642" s="17">
        <v>7582640.0</v>
      </c>
      <c r="G7642" s="17">
        <v>1.118685E7</v>
      </c>
      <c r="H7642" s="17">
        <v>2.4537474E7</v>
      </c>
    </row>
    <row r="7643">
      <c r="A7643" s="7" t="s">
        <v>16141</v>
      </c>
      <c r="B7643" s="17" t="s">
        <v>16142</v>
      </c>
      <c r="C7643" s="17">
        <v>11.0</v>
      </c>
      <c r="D7643" s="17">
        <v>6164723.273</v>
      </c>
      <c r="E7643" s="17">
        <v>3359938.0</v>
      </c>
      <c r="F7643" s="17">
        <v>7121000.0</v>
      </c>
      <c r="G7643" s="17">
        <v>8117329.0</v>
      </c>
      <c r="H7643" s="17">
        <v>1.0187129E7</v>
      </c>
    </row>
    <row r="7644">
      <c r="A7644" s="7" t="s">
        <v>16143</v>
      </c>
      <c r="B7644" s="17" t="s">
        <v>16144</v>
      </c>
      <c r="C7644" s="17">
        <v>3.0</v>
      </c>
      <c r="D7644" s="17">
        <v>2588416.667</v>
      </c>
      <c r="E7644" s="17">
        <v>2192347.0</v>
      </c>
      <c r="F7644" s="17">
        <v>2565730.0</v>
      </c>
      <c r="G7644" s="17">
        <v>3007173.0</v>
      </c>
      <c r="H7644" s="17">
        <v>3007173.0</v>
      </c>
    </row>
    <row r="7645">
      <c r="A7645" s="7" t="s">
        <v>16145</v>
      </c>
      <c r="B7645" s="17" t="s">
        <v>16146</v>
      </c>
      <c r="C7645" s="17">
        <v>1.0</v>
      </c>
      <c r="D7645" s="17">
        <v>2.2651009E7</v>
      </c>
      <c r="E7645" s="17">
        <v>2.2651009E7</v>
      </c>
      <c r="F7645" s="17">
        <v>2.2651009E7</v>
      </c>
      <c r="G7645" s="17">
        <v>2.2651009E7</v>
      </c>
      <c r="H7645" s="17">
        <v>2.2651009E7</v>
      </c>
    </row>
    <row r="7646">
      <c r="A7646" s="7" t="s">
        <v>16147</v>
      </c>
      <c r="B7646" s="17" t="s">
        <v>16148</v>
      </c>
      <c r="C7646" s="17">
        <v>412.0</v>
      </c>
      <c r="D7646" s="17">
        <v>8155869.995</v>
      </c>
      <c r="E7646" s="17">
        <v>3249159.0</v>
      </c>
      <c r="F7646" s="17">
        <v>5328174.0</v>
      </c>
      <c r="G7646" s="17">
        <v>9590993.0</v>
      </c>
      <c r="H7646" s="17">
        <v>1.6690759E7</v>
      </c>
    </row>
    <row r="7647">
      <c r="A7647" s="7" t="s">
        <v>16149</v>
      </c>
      <c r="B7647" s="17" t="s">
        <v>16150</v>
      </c>
      <c r="C7647" s="17">
        <v>189.0</v>
      </c>
      <c r="D7647" s="17">
        <v>7161241.54</v>
      </c>
      <c r="E7647" s="17">
        <v>2995959.0</v>
      </c>
      <c r="F7647" s="17">
        <v>5104072.0</v>
      </c>
      <c r="G7647" s="17">
        <v>7922150.0</v>
      </c>
      <c r="H7647" s="17">
        <v>1.4999605E7</v>
      </c>
    </row>
    <row r="7648">
      <c r="A7648" s="7" t="s">
        <v>16151</v>
      </c>
      <c r="B7648" s="17" t="s">
        <v>16152</v>
      </c>
      <c r="C7648" s="17">
        <v>472.0</v>
      </c>
      <c r="D7648" s="17">
        <v>1.266557052E7</v>
      </c>
      <c r="E7648" s="17">
        <v>5179022.0</v>
      </c>
      <c r="F7648" s="17">
        <v>8660581.0</v>
      </c>
      <c r="G7648" s="17">
        <v>1.629887E7</v>
      </c>
      <c r="H7648" s="17">
        <v>2.7112475E7</v>
      </c>
    </row>
    <row r="7649">
      <c r="A7649" s="7" t="s">
        <v>16153</v>
      </c>
      <c r="B7649" s="17" t="s">
        <v>16154</v>
      </c>
      <c r="C7649" s="17">
        <v>417.0</v>
      </c>
      <c r="D7649" s="17">
        <v>1.315138407E7</v>
      </c>
      <c r="E7649" s="17">
        <v>7506595.0</v>
      </c>
      <c r="F7649" s="17">
        <v>1.1395365E7</v>
      </c>
      <c r="G7649" s="17">
        <v>1.605112E7</v>
      </c>
      <c r="H7649" s="17">
        <v>2.4861314E7</v>
      </c>
    </row>
    <row r="7650">
      <c r="A7650" s="7" t="s">
        <v>16155</v>
      </c>
      <c r="B7650" s="17" t="s">
        <v>16156</v>
      </c>
      <c r="C7650" s="17">
        <v>173.0</v>
      </c>
      <c r="D7650" s="17">
        <v>1.257032322E7</v>
      </c>
      <c r="E7650" s="17">
        <v>7600000.0</v>
      </c>
      <c r="F7650" s="17">
        <v>1.0763019E7</v>
      </c>
      <c r="G7650" s="17">
        <v>1.5527849E7</v>
      </c>
      <c r="H7650" s="17">
        <v>2.3797092E7</v>
      </c>
    </row>
    <row r="7651">
      <c r="A7651" s="7" t="s">
        <v>16157</v>
      </c>
      <c r="B7651" s="17" t="s">
        <v>16158</v>
      </c>
      <c r="C7651" s="17">
        <v>718.0</v>
      </c>
      <c r="D7651" s="17">
        <v>9970850.387</v>
      </c>
      <c r="E7651" s="17">
        <v>5001195.0</v>
      </c>
      <c r="F7651" s="17">
        <v>8044563.0</v>
      </c>
      <c r="G7651" s="17">
        <v>1.19867E7</v>
      </c>
      <c r="H7651" s="17">
        <v>1.6249409E7</v>
      </c>
    </row>
    <row r="7652">
      <c r="A7652" s="7" t="s">
        <v>16159</v>
      </c>
      <c r="B7652" s="17" t="s">
        <v>16160</v>
      </c>
      <c r="C7652" s="17">
        <v>2.0</v>
      </c>
      <c r="D7652" s="17">
        <v>1658472.5</v>
      </c>
      <c r="E7652" s="17">
        <v>1620845.0</v>
      </c>
      <c r="F7652" s="17">
        <v>1620845.0</v>
      </c>
      <c r="G7652" s="17">
        <v>1696100.0</v>
      </c>
      <c r="H7652" s="17">
        <v>1696100.0</v>
      </c>
    </row>
    <row r="7653">
      <c r="A7653" s="7" t="s">
        <v>16161</v>
      </c>
      <c r="B7653" s="17" t="s">
        <v>16162</v>
      </c>
      <c r="C7653" s="17">
        <v>2014.0</v>
      </c>
      <c r="D7653" s="17">
        <v>7225395.996</v>
      </c>
      <c r="E7653" s="17">
        <v>2890384.0</v>
      </c>
      <c r="F7653" s="17">
        <v>4416313.0</v>
      </c>
      <c r="G7653" s="17">
        <v>7923577.0</v>
      </c>
      <c r="H7653" s="17">
        <v>1.4820946E7</v>
      </c>
    </row>
    <row r="7654">
      <c r="A7654" s="7" t="s">
        <v>16163</v>
      </c>
      <c r="B7654" s="17" t="s">
        <v>16164</v>
      </c>
      <c r="C7654" s="17">
        <v>1775.0</v>
      </c>
      <c r="D7654" s="17">
        <v>1.31291367E7</v>
      </c>
      <c r="E7654" s="17">
        <v>6979520.0</v>
      </c>
      <c r="F7654" s="17">
        <v>1.0435766E7</v>
      </c>
      <c r="G7654" s="17">
        <v>1.7608156E7</v>
      </c>
      <c r="H7654" s="17">
        <v>2.4094267E7</v>
      </c>
    </row>
    <row r="7655">
      <c r="A7655" s="7" t="s">
        <v>16165</v>
      </c>
      <c r="B7655" s="17" t="s">
        <v>16166</v>
      </c>
      <c r="C7655" s="17">
        <v>860.0</v>
      </c>
      <c r="D7655" s="17">
        <v>1.77368579E7</v>
      </c>
      <c r="E7655" s="17">
        <v>7789060.0</v>
      </c>
      <c r="F7655" s="17">
        <v>1.174915E7</v>
      </c>
      <c r="G7655" s="17">
        <v>2.3258769E7</v>
      </c>
      <c r="H7655" s="17">
        <v>3.5626751E7</v>
      </c>
    </row>
    <row r="7656">
      <c r="A7656" s="7" t="s">
        <v>16167</v>
      </c>
      <c r="B7656" s="17" t="s">
        <v>16168</v>
      </c>
      <c r="C7656" s="17">
        <v>5435.0</v>
      </c>
      <c r="D7656" s="17">
        <v>1.542394727E7</v>
      </c>
      <c r="E7656" s="17">
        <v>6470095.0</v>
      </c>
      <c r="F7656" s="17">
        <v>1.1392446E7</v>
      </c>
      <c r="G7656" s="17">
        <v>1.8771982E7</v>
      </c>
      <c r="H7656" s="17">
        <v>3.1262599E7</v>
      </c>
    </row>
    <row r="7657">
      <c r="A7657" s="7" t="s">
        <v>16169</v>
      </c>
      <c r="B7657" s="17" t="s">
        <v>16170</v>
      </c>
      <c r="C7657" s="17">
        <v>661.0</v>
      </c>
      <c r="D7657" s="17">
        <v>9956310.98</v>
      </c>
      <c r="E7657" s="17">
        <v>3802790.0</v>
      </c>
      <c r="F7657" s="17">
        <v>6555845.0</v>
      </c>
      <c r="G7657" s="17">
        <v>1.1288708E7</v>
      </c>
      <c r="H7657" s="17">
        <v>2.0262022E7</v>
      </c>
    </row>
    <row r="7658">
      <c r="A7658" s="7" t="s">
        <v>16171</v>
      </c>
      <c r="B7658" s="17" t="s">
        <v>16172</v>
      </c>
      <c r="C7658" s="17">
        <v>4708.0</v>
      </c>
      <c r="D7658" s="17">
        <v>7826920.825</v>
      </c>
      <c r="E7658" s="17">
        <v>2893246.0</v>
      </c>
      <c r="F7658" s="17">
        <v>4515946.0</v>
      </c>
      <c r="G7658" s="17">
        <v>8482845.0</v>
      </c>
      <c r="H7658" s="17">
        <v>1.5692893E7</v>
      </c>
    </row>
    <row r="7659">
      <c r="A7659" s="7" t="s">
        <v>16173</v>
      </c>
      <c r="B7659" s="17" t="s">
        <v>16174</v>
      </c>
      <c r="C7659" s="17">
        <v>1.0</v>
      </c>
      <c r="D7659" s="17">
        <v>1191575.0</v>
      </c>
      <c r="E7659" s="17">
        <v>1191575.0</v>
      </c>
      <c r="F7659" s="17">
        <v>1191575.0</v>
      </c>
      <c r="G7659" s="17">
        <v>1191575.0</v>
      </c>
      <c r="H7659" s="17">
        <v>1191575.0</v>
      </c>
    </row>
    <row r="7660">
      <c r="A7660" s="7" t="s">
        <v>16175</v>
      </c>
      <c r="B7660" s="17" t="s">
        <v>16176</v>
      </c>
      <c r="C7660" s="17">
        <v>20.0</v>
      </c>
      <c r="D7660" s="17">
        <v>1.04387476E7</v>
      </c>
      <c r="E7660" s="17">
        <v>3233527.0</v>
      </c>
      <c r="F7660" s="17">
        <v>4412129.0</v>
      </c>
      <c r="G7660" s="17">
        <v>9015628.0</v>
      </c>
      <c r="H7660" s="17">
        <v>1.5406173E7</v>
      </c>
    </row>
    <row r="7661">
      <c r="A7661" s="7" t="s">
        <v>16177</v>
      </c>
      <c r="B7661" s="17" t="s">
        <v>16178</v>
      </c>
      <c r="C7661" s="17">
        <v>26.0</v>
      </c>
      <c r="D7661" s="17">
        <v>4487563.192</v>
      </c>
      <c r="E7661" s="17">
        <v>2820612.0</v>
      </c>
      <c r="F7661" s="17">
        <v>3516427.0</v>
      </c>
      <c r="G7661" s="17">
        <v>6136950.0</v>
      </c>
      <c r="H7661" s="17">
        <v>6606300.0</v>
      </c>
    </row>
    <row r="7662">
      <c r="A7662" s="7" t="s">
        <v>16179</v>
      </c>
      <c r="B7662" s="17" t="s">
        <v>16180</v>
      </c>
      <c r="C7662" s="17">
        <v>10.0</v>
      </c>
      <c r="D7662" s="17">
        <v>5516220.6</v>
      </c>
      <c r="E7662" s="17">
        <v>3280507.0</v>
      </c>
      <c r="F7662" s="17">
        <v>4565163.0</v>
      </c>
      <c r="G7662" s="17">
        <v>6686507.0</v>
      </c>
      <c r="H7662" s="17">
        <v>6969629.0</v>
      </c>
    </row>
    <row r="7663">
      <c r="A7663" s="7" t="s">
        <v>16181</v>
      </c>
      <c r="B7663" s="17" t="s">
        <v>16182</v>
      </c>
      <c r="C7663" s="17">
        <v>17.0</v>
      </c>
      <c r="D7663" s="17">
        <v>8613884.294</v>
      </c>
      <c r="E7663" s="17">
        <v>4418450.0</v>
      </c>
      <c r="F7663" s="17">
        <v>5980009.0</v>
      </c>
      <c r="G7663" s="17">
        <v>8742000.0</v>
      </c>
      <c r="H7663" s="17">
        <v>1.9924852E7</v>
      </c>
    </row>
    <row r="7664">
      <c r="A7664" s="7" t="s">
        <v>16183</v>
      </c>
      <c r="B7664" s="17" t="s">
        <v>16184</v>
      </c>
      <c r="C7664" s="17">
        <v>176.0</v>
      </c>
      <c r="D7664" s="17">
        <v>9487380.119</v>
      </c>
      <c r="E7664" s="17">
        <v>3654386.0</v>
      </c>
      <c r="F7664" s="17">
        <v>6194183.0</v>
      </c>
      <c r="G7664" s="17">
        <v>1.0771609E7</v>
      </c>
      <c r="H7664" s="17">
        <v>1.9879047E7</v>
      </c>
    </row>
    <row r="7665">
      <c r="A7665" s="7" t="s">
        <v>16185</v>
      </c>
      <c r="B7665" s="17" t="s">
        <v>16186</v>
      </c>
      <c r="C7665" s="17">
        <v>13.0</v>
      </c>
      <c r="D7665" s="17">
        <v>1.407175746E7</v>
      </c>
      <c r="E7665" s="17">
        <v>6786493.0</v>
      </c>
      <c r="F7665" s="17">
        <v>1.0468141E7</v>
      </c>
      <c r="G7665" s="17">
        <v>1.2884422E7</v>
      </c>
      <c r="H7665" s="17">
        <v>2.9835454E7</v>
      </c>
    </row>
    <row r="7666">
      <c r="A7666" s="7" t="s">
        <v>16187</v>
      </c>
      <c r="B7666" s="17" t="s">
        <v>16188</v>
      </c>
      <c r="C7666" s="17">
        <v>26.0</v>
      </c>
      <c r="D7666" s="17">
        <v>9805683.885</v>
      </c>
      <c r="E7666" s="17">
        <v>4845550.0</v>
      </c>
      <c r="F7666" s="17">
        <v>6807559.0</v>
      </c>
      <c r="G7666" s="17">
        <v>1.34454E7</v>
      </c>
      <c r="H7666" s="17">
        <v>2.2471379E7</v>
      </c>
    </row>
    <row r="7667">
      <c r="A7667" s="7" t="s">
        <v>16189</v>
      </c>
      <c r="B7667" s="17" t="s">
        <v>16190</v>
      </c>
      <c r="C7667" s="17">
        <v>110.0</v>
      </c>
      <c r="D7667" s="17">
        <v>1.30989101E7</v>
      </c>
      <c r="E7667" s="17">
        <v>5027486.0</v>
      </c>
      <c r="F7667" s="17">
        <v>8451000.0</v>
      </c>
      <c r="G7667" s="17">
        <v>2.1930311E7</v>
      </c>
      <c r="H7667" s="17">
        <v>2.7608712E7</v>
      </c>
    </row>
    <row r="7668">
      <c r="A7668" s="7" t="s">
        <v>16191</v>
      </c>
      <c r="B7668" s="17" t="s">
        <v>16192</v>
      </c>
      <c r="C7668" s="17">
        <v>1.0</v>
      </c>
      <c r="D7668" s="17">
        <v>1669724.0</v>
      </c>
      <c r="E7668" s="17">
        <v>1669724.0</v>
      </c>
      <c r="F7668" s="17">
        <v>1669724.0</v>
      </c>
      <c r="G7668" s="17">
        <v>1669724.0</v>
      </c>
      <c r="H7668" s="17">
        <v>1669724.0</v>
      </c>
    </row>
    <row r="7669">
      <c r="A7669" s="7" t="s">
        <v>16193</v>
      </c>
      <c r="B7669" s="17" t="s">
        <v>16194</v>
      </c>
      <c r="C7669" s="17">
        <v>734.0</v>
      </c>
      <c r="D7669" s="17">
        <v>1.130803008E7</v>
      </c>
      <c r="E7669" s="17">
        <v>3537254.0</v>
      </c>
      <c r="F7669" s="17">
        <v>8266785.0</v>
      </c>
      <c r="G7669" s="17">
        <v>1.5110186E7</v>
      </c>
      <c r="H7669" s="17">
        <v>2.3666408E7</v>
      </c>
    </row>
    <row r="7670">
      <c r="A7670" s="7" t="s">
        <v>16195</v>
      </c>
      <c r="B7670" s="17" t="s">
        <v>16196</v>
      </c>
      <c r="C7670" s="17">
        <v>791.0</v>
      </c>
      <c r="D7670" s="17">
        <v>1.515149851E7</v>
      </c>
      <c r="E7670" s="17">
        <v>7196478.0</v>
      </c>
      <c r="F7670" s="17">
        <v>1.118687E7</v>
      </c>
      <c r="G7670" s="17">
        <v>1.931943E7</v>
      </c>
      <c r="H7670" s="17">
        <v>2.9504123E7</v>
      </c>
    </row>
    <row r="7671">
      <c r="A7671" s="7" t="s">
        <v>16197</v>
      </c>
      <c r="B7671" s="17" t="s">
        <v>16198</v>
      </c>
      <c r="C7671" s="17">
        <v>6.0</v>
      </c>
      <c r="D7671" s="17">
        <v>4.4029471E7</v>
      </c>
      <c r="E7671" s="17">
        <v>4277648.0</v>
      </c>
      <c r="F7671" s="17">
        <v>4635263.0</v>
      </c>
      <c r="G7671" s="17">
        <v>3.9684868E7</v>
      </c>
      <c r="H7671" s="17">
        <v>2.05578204E8</v>
      </c>
    </row>
    <row r="7672">
      <c r="A7672" s="7" t="s">
        <v>16199</v>
      </c>
      <c r="B7672" s="17" t="s">
        <v>16200</v>
      </c>
      <c r="C7672" s="17">
        <v>115.0</v>
      </c>
      <c r="D7672" s="17">
        <v>1.266229471E7</v>
      </c>
      <c r="E7672" s="17">
        <v>5174600.0</v>
      </c>
      <c r="F7672" s="17">
        <v>8692868.0</v>
      </c>
      <c r="G7672" s="17">
        <v>1.3397594E7</v>
      </c>
      <c r="H7672" s="17">
        <v>2.7128534E7</v>
      </c>
    </row>
    <row r="7673">
      <c r="A7673" s="7" t="s">
        <v>16201</v>
      </c>
      <c r="B7673" s="17" t="s">
        <v>16202</v>
      </c>
      <c r="C7673" s="17">
        <v>984.0</v>
      </c>
      <c r="D7673" s="17">
        <v>1.347824596E7</v>
      </c>
      <c r="E7673" s="17">
        <v>4416420.0</v>
      </c>
      <c r="F7673" s="17">
        <v>8218616.0</v>
      </c>
      <c r="G7673" s="17">
        <v>1.4756616E7</v>
      </c>
      <c r="H7673" s="17">
        <v>2.6112245E7</v>
      </c>
    </row>
    <row r="7674">
      <c r="A7674" s="7" t="s">
        <v>16203</v>
      </c>
      <c r="B7674" s="17" t="s">
        <v>16204</v>
      </c>
      <c r="C7674" s="17">
        <v>783.0</v>
      </c>
      <c r="D7674" s="17">
        <v>1.642077228E7</v>
      </c>
      <c r="E7674" s="17">
        <v>6953137.0</v>
      </c>
      <c r="F7674" s="17">
        <v>1.1200143E7</v>
      </c>
      <c r="G7674" s="17">
        <v>1.8994182E7</v>
      </c>
      <c r="H7674" s="17">
        <v>3.16563E7</v>
      </c>
    </row>
    <row r="7675">
      <c r="A7675" s="7" t="s">
        <v>16205</v>
      </c>
      <c r="B7675" s="17" t="s">
        <v>16206</v>
      </c>
      <c r="C7675" s="17">
        <v>1.0</v>
      </c>
      <c r="D7675" s="17">
        <v>6405216.0</v>
      </c>
      <c r="E7675" s="17">
        <v>6405216.0</v>
      </c>
      <c r="F7675" s="17">
        <v>6405216.0</v>
      </c>
      <c r="G7675" s="17">
        <v>6405216.0</v>
      </c>
      <c r="H7675" s="17">
        <v>6405216.0</v>
      </c>
    </row>
    <row r="7676">
      <c r="A7676" s="7" t="s">
        <v>16207</v>
      </c>
      <c r="B7676" s="17" t="s">
        <v>16208</v>
      </c>
      <c r="C7676" s="17">
        <v>496.0</v>
      </c>
      <c r="D7676" s="17">
        <v>1.232769422E7</v>
      </c>
      <c r="E7676" s="17">
        <v>7600000.0</v>
      </c>
      <c r="F7676" s="17">
        <v>1.1172781E7</v>
      </c>
      <c r="G7676" s="17">
        <v>1.5672915E7</v>
      </c>
      <c r="H7676" s="17">
        <v>1.8943263E7</v>
      </c>
    </row>
    <row r="7677">
      <c r="A7677" s="7" t="s">
        <v>16209</v>
      </c>
      <c r="B7677" s="17" t="s">
        <v>16210</v>
      </c>
      <c r="C7677" s="17">
        <v>54.0</v>
      </c>
      <c r="D7677" s="17">
        <v>1.21911913E7</v>
      </c>
      <c r="E7677" s="17">
        <v>7633818.0</v>
      </c>
      <c r="F7677" s="17">
        <v>8920502.0</v>
      </c>
      <c r="G7677" s="17">
        <v>1.4157561E7</v>
      </c>
      <c r="H7677" s="17">
        <v>2.2418112E7</v>
      </c>
    </row>
    <row r="7678">
      <c r="A7678" s="7" t="s">
        <v>16211</v>
      </c>
      <c r="B7678" s="17" t="s">
        <v>16212</v>
      </c>
      <c r="C7678" s="17">
        <v>11.0</v>
      </c>
      <c r="D7678" s="17">
        <v>1.232287718E7</v>
      </c>
      <c r="E7678" s="17">
        <v>8259108.0</v>
      </c>
      <c r="F7678" s="17">
        <v>1.2505076E7</v>
      </c>
      <c r="G7678" s="17">
        <v>1.3712641E7</v>
      </c>
      <c r="H7678" s="17">
        <v>1.5076985E7</v>
      </c>
    </row>
    <row r="7679">
      <c r="A7679" s="7" t="s">
        <v>16213</v>
      </c>
      <c r="B7679" s="17" t="s">
        <v>16214</v>
      </c>
      <c r="C7679" s="17">
        <v>178.0</v>
      </c>
      <c r="D7679" s="17">
        <v>1.551548857E7</v>
      </c>
      <c r="E7679" s="17">
        <v>6906492.0</v>
      </c>
      <c r="F7679" s="17">
        <v>9933343.0</v>
      </c>
      <c r="G7679" s="17">
        <v>1.7433475E7</v>
      </c>
      <c r="H7679" s="17">
        <v>3.1922147E7</v>
      </c>
    </row>
    <row r="7680">
      <c r="A7680" s="7" t="s">
        <v>16215</v>
      </c>
      <c r="B7680" s="17" t="s">
        <v>16216</v>
      </c>
      <c r="C7680" s="17">
        <v>1238.0</v>
      </c>
      <c r="D7680" s="17">
        <v>1.202471324E7</v>
      </c>
      <c r="E7680" s="17">
        <v>7078262.0</v>
      </c>
      <c r="F7680" s="17">
        <v>9990612.0</v>
      </c>
      <c r="G7680" s="17">
        <v>1.4188742E7</v>
      </c>
      <c r="H7680" s="17">
        <v>1.9745617E7</v>
      </c>
    </row>
    <row r="7681">
      <c r="A7681" s="7" t="s">
        <v>16217</v>
      </c>
      <c r="B7681" s="17" t="s">
        <v>16218</v>
      </c>
      <c r="C7681" s="17">
        <v>42.0</v>
      </c>
      <c r="D7681" s="17">
        <v>7358628.286</v>
      </c>
      <c r="E7681" s="17">
        <v>2927873.0</v>
      </c>
      <c r="F7681" s="17">
        <v>4233396.0</v>
      </c>
      <c r="G7681" s="17">
        <v>8648908.0</v>
      </c>
      <c r="H7681" s="17">
        <v>1.980283E7</v>
      </c>
    </row>
    <row r="7682">
      <c r="A7682" s="7" t="s">
        <v>16219</v>
      </c>
      <c r="B7682" s="17" t="s">
        <v>16220</v>
      </c>
      <c r="C7682" s="17">
        <v>18.0</v>
      </c>
      <c r="D7682" s="17">
        <v>1.745413167E7</v>
      </c>
      <c r="E7682" s="17">
        <v>8737227.0</v>
      </c>
      <c r="F7682" s="17">
        <v>1.9708843E7</v>
      </c>
      <c r="G7682" s="17">
        <v>2.3682117E7</v>
      </c>
      <c r="H7682" s="17">
        <v>2.6833554E7</v>
      </c>
    </row>
    <row r="7683">
      <c r="A7683" s="7" t="s">
        <v>16221</v>
      </c>
      <c r="B7683" s="17" t="s">
        <v>16222</v>
      </c>
      <c r="C7683" s="17">
        <v>49.0</v>
      </c>
      <c r="D7683" s="17">
        <v>1.148061171E7</v>
      </c>
      <c r="E7683" s="17">
        <v>6387300.0</v>
      </c>
      <c r="F7683" s="17">
        <v>8561447.0</v>
      </c>
      <c r="G7683" s="17">
        <v>1.2920004E7</v>
      </c>
      <c r="H7683" s="17">
        <v>1.9160312E7</v>
      </c>
    </row>
    <row r="7684">
      <c r="A7684" s="7" t="s">
        <v>16223</v>
      </c>
      <c r="B7684" s="17" t="s">
        <v>16224</v>
      </c>
      <c r="C7684" s="17">
        <v>21.0</v>
      </c>
      <c r="D7684" s="17">
        <v>1.272432814E7</v>
      </c>
      <c r="E7684" s="17">
        <v>6095300.0</v>
      </c>
      <c r="F7684" s="17">
        <v>7101000.0</v>
      </c>
      <c r="G7684" s="17">
        <v>1.285824E7</v>
      </c>
      <c r="H7684" s="17">
        <v>1.9761295E7</v>
      </c>
    </row>
    <row r="7685">
      <c r="A7685" s="7" t="s">
        <v>16225</v>
      </c>
      <c r="B7685" s="17" t="s">
        <v>16226</v>
      </c>
      <c r="C7685" s="17">
        <v>31.0</v>
      </c>
      <c r="D7685" s="17">
        <v>9539787.387</v>
      </c>
      <c r="E7685" s="17">
        <v>4108300.0</v>
      </c>
      <c r="F7685" s="17">
        <v>6159109.0</v>
      </c>
      <c r="G7685" s="17">
        <v>1.3307459E7</v>
      </c>
      <c r="H7685" s="17">
        <v>1.5543642E7</v>
      </c>
    </row>
    <row r="7686">
      <c r="A7686" s="7" t="s">
        <v>16227</v>
      </c>
      <c r="B7686" s="17" t="s">
        <v>16228</v>
      </c>
      <c r="C7686" s="17">
        <v>121.0</v>
      </c>
      <c r="D7686" s="17">
        <v>1.199229715E7</v>
      </c>
      <c r="E7686" s="17">
        <v>6392682.0</v>
      </c>
      <c r="F7686" s="17">
        <v>8532058.0</v>
      </c>
      <c r="G7686" s="17">
        <v>1.4601991E7</v>
      </c>
      <c r="H7686" s="17">
        <v>2.4622954E7</v>
      </c>
    </row>
    <row r="7687">
      <c r="A7687" s="7" t="s">
        <v>16229</v>
      </c>
      <c r="B7687" s="17" t="s">
        <v>16230</v>
      </c>
      <c r="C7687" s="17">
        <v>16.0</v>
      </c>
      <c r="D7687" s="17">
        <v>1.338848506E7</v>
      </c>
      <c r="E7687" s="17">
        <v>9799719.0</v>
      </c>
      <c r="F7687" s="17">
        <v>1.2086864E7</v>
      </c>
      <c r="G7687" s="17">
        <v>1.519476E7</v>
      </c>
      <c r="H7687" s="17">
        <v>1.9012362E7</v>
      </c>
    </row>
    <row r="7688">
      <c r="A7688" s="7" t="s">
        <v>16231</v>
      </c>
      <c r="B7688" s="17" t="s">
        <v>16232</v>
      </c>
      <c r="C7688" s="17">
        <v>15.0</v>
      </c>
      <c r="D7688" s="17">
        <v>1.48675358E7</v>
      </c>
      <c r="E7688" s="17">
        <v>1.008355E7</v>
      </c>
      <c r="F7688" s="17">
        <v>1.3845216E7</v>
      </c>
      <c r="G7688" s="17">
        <v>1.7512798E7</v>
      </c>
      <c r="H7688" s="17">
        <v>2.0348483E7</v>
      </c>
    </row>
    <row r="7689">
      <c r="A7689" s="7" t="s">
        <v>16233</v>
      </c>
      <c r="B7689" s="17" t="s">
        <v>16234</v>
      </c>
      <c r="C7689" s="17">
        <v>165.0</v>
      </c>
      <c r="D7689" s="17">
        <v>6334783.867</v>
      </c>
      <c r="E7689" s="17">
        <v>4427273.0</v>
      </c>
      <c r="F7689" s="17">
        <v>5636242.0</v>
      </c>
      <c r="G7689" s="17">
        <v>7731600.0</v>
      </c>
      <c r="H7689" s="17">
        <v>9293344.0</v>
      </c>
    </row>
    <row r="7690">
      <c r="A7690" s="7" t="s">
        <v>16235</v>
      </c>
      <c r="B7690" s="17" t="s">
        <v>16236</v>
      </c>
      <c r="C7690" s="17">
        <v>56.0</v>
      </c>
      <c r="D7690" s="17">
        <v>1.473621566E7</v>
      </c>
      <c r="E7690" s="17">
        <v>5909303.0</v>
      </c>
      <c r="F7690" s="17">
        <v>1.0278741E7</v>
      </c>
      <c r="G7690" s="17">
        <v>1.7855301E7</v>
      </c>
      <c r="H7690" s="17">
        <v>3.1533187E7</v>
      </c>
    </row>
    <row r="7691">
      <c r="A7691" s="7" t="s">
        <v>16237</v>
      </c>
      <c r="B7691" s="17" t="s">
        <v>16238</v>
      </c>
      <c r="C7691" s="17">
        <v>12.0</v>
      </c>
      <c r="D7691" s="17">
        <v>1.021535533E7</v>
      </c>
      <c r="E7691" s="17">
        <v>3573838.0</v>
      </c>
      <c r="F7691" s="17">
        <v>6746634.0</v>
      </c>
      <c r="G7691" s="17">
        <v>1.026136E7</v>
      </c>
      <c r="H7691" s="17">
        <v>1.299303E7</v>
      </c>
    </row>
    <row r="7692">
      <c r="A7692" s="7" t="s">
        <v>16239</v>
      </c>
      <c r="B7692" s="17" t="s">
        <v>16240</v>
      </c>
      <c r="C7692" s="17">
        <v>11.0</v>
      </c>
      <c r="D7692" s="17">
        <v>2.256966818E7</v>
      </c>
      <c r="E7692" s="17">
        <v>8134103.0</v>
      </c>
      <c r="F7692" s="17">
        <v>1.0236703E7</v>
      </c>
      <c r="G7692" s="17">
        <v>2.1074382E7</v>
      </c>
      <c r="H7692" s="17">
        <v>2.180834E7</v>
      </c>
    </row>
    <row r="7693">
      <c r="A7693" s="7" t="s">
        <v>16241</v>
      </c>
      <c r="B7693" s="17" t="s">
        <v>16242</v>
      </c>
      <c r="C7693" s="17">
        <v>25.0</v>
      </c>
      <c r="D7693" s="17">
        <v>2.793938E7</v>
      </c>
      <c r="E7693" s="17">
        <v>3600000.0</v>
      </c>
      <c r="F7693" s="17">
        <v>4450000.0</v>
      </c>
      <c r="G7693" s="17">
        <v>5100000.0</v>
      </c>
      <c r="H7693" s="17">
        <v>6507000.0</v>
      </c>
    </row>
    <row r="7694">
      <c r="A7694" s="7" t="s">
        <v>16243</v>
      </c>
      <c r="B7694" s="17" t="s">
        <v>16244</v>
      </c>
      <c r="C7694" s="17">
        <v>2.0</v>
      </c>
      <c r="D7694" s="17">
        <v>9462603.5</v>
      </c>
      <c r="E7694" s="17">
        <v>1074038.0</v>
      </c>
      <c r="F7694" s="17">
        <v>1074038.0</v>
      </c>
      <c r="G7694" s="17">
        <v>1.7851169E7</v>
      </c>
      <c r="H7694" s="17">
        <v>1.7851169E7</v>
      </c>
    </row>
    <row r="7695">
      <c r="A7695" s="7" t="s">
        <v>16245</v>
      </c>
      <c r="B7695" s="17" t="s">
        <v>16246</v>
      </c>
      <c r="C7695" s="17">
        <v>4.0</v>
      </c>
      <c r="D7695" s="17">
        <v>1.631859725E7</v>
      </c>
      <c r="E7695" s="17">
        <v>3158500.0</v>
      </c>
      <c r="F7695" s="17">
        <v>7106428.0</v>
      </c>
      <c r="G7695" s="17">
        <v>2.1835658E7</v>
      </c>
      <c r="H7695" s="17">
        <v>3.3173803E7</v>
      </c>
    </row>
    <row r="7696">
      <c r="A7696" s="7" t="s">
        <v>16247</v>
      </c>
      <c r="B7696" s="17" t="s">
        <v>16248</v>
      </c>
      <c r="C7696" s="17">
        <v>4.0</v>
      </c>
      <c r="D7696" s="17">
        <v>7110527.75</v>
      </c>
      <c r="E7696" s="17">
        <v>4725500.0</v>
      </c>
      <c r="F7696" s="17">
        <v>5382763.0</v>
      </c>
      <c r="G7696" s="17">
        <v>7921043.0</v>
      </c>
      <c r="H7696" s="17">
        <v>1.0412805E7</v>
      </c>
    </row>
    <row r="7697">
      <c r="A7697" s="7" t="s">
        <v>16249</v>
      </c>
      <c r="B7697" s="17" t="s">
        <v>16250</v>
      </c>
      <c r="C7697" s="17">
        <v>14.0</v>
      </c>
      <c r="D7697" s="17">
        <v>8208659.0</v>
      </c>
      <c r="E7697" s="17">
        <v>4219000.0</v>
      </c>
      <c r="F7697" s="17">
        <v>8371800.0</v>
      </c>
      <c r="G7697" s="17">
        <v>1.165E7</v>
      </c>
      <c r="H7697" s="17">
        <v>1.353932E7</v>
      </c>
    </row>
    <row r="7698">
      <c r="A7698" s="7" t="s">
        <v>16251</v>
      </c>
      <c r="B7698" s="17" t="s">
        <v>16252</v>
      </c>
      <c r="C7698" s="17">
        <v>4.0</v>
      </c>
      <c r="D7698" s="17">
        <v>6288149.5</v>
      </c>
      <c r="E7698" s="17">
        <v>1661925.0</v>
      </c>
      <c r="F7698" s="17">
        <v>3005240.0</v>
      </c>
      <c r="G7698" s="17">
        <v>4446675.0</v>
      </c>
      <c r="H7698" s="17">
        <v>1.6038758E7</v>
      </c>
    </row>
    <row r="7699">
      <c r="A7699" s="7" t="s">
        <v>16253</v>
      </c>
      <c r="B7699" s="17" t="s">
        <v>16254</v>
      </c>
      <c r="C7699" s="17">
        <v>1484.0</v>
      </c>
      <c r="D7699" s="17">
        <v>3856345.413</v>
      </c>
      <c r="E7699" s="17">
        <v>2125000.0</v>
      </c>
      <c r="F7699" s="17">
        <v>2957784.0</v>
      </c>
      <c r="G7699" s="17">
        <v>4391524.0</v>
      </c>
      <c r="H7699" s="17">
        <v>6569597.0</v>
      </c>
    </row>
    <row r="7700">
      <c r="A7700" s="7" t="s">
        <v>16255</v>
      </c>
      <c r="B7700" s="17" t="s">
        <v>16256</v>
      </c>
      <c r="C7700" s="17">
        <v>51350.0</v>
      </c>
      <c r="D7700" s="17">
        <v>3848531.329</v>
      </c>
      <c r="E7700" s="17">
        <v>2198900.0</v>
      </c>
      <c r="F7700" s="17">
        <v>3060859.0</v>
      </c>
      <c r="G7700" s="17">
        <v>4365900.0</v>
      </c>
      <c r="H7700" s="17">
        <v>6404149.0</v>
      </c>
    </row>
    <row r="7701">
      <c r="A7701" s="7" t="s">
        <v>16257</v>
      </c>
      <c r="B7701" s="17" t="s">
        <v>16258</v>
      </c>
      <c r="C7701" s="17">
        <v>2611.0</v>
      </c>
      <c r="D7701" s="17">
        <v>4141851.659</v>
      </c>
      <c r="E7701" s="17">
        <v>2397220.0</v>
      </c>
      <c r="F7701" s="17">
        <v>3238768.0</v>
      </c>
      <c r="G7701" s="17">
        <v>4547000.0</v>
      </c>
      <c r="H7701" s="17">
        <v>6385000.0</v>
      </c>
    </row>
    <row r="7702">
      <c r="A7702" s="7" t="s">
        <v>16259</v>
      </c>
      <c r="B7702" s="17" t="s">
        <v>16260</v>
      </c>
      <c r="C7702" s="17">
        <v>60732.0</v>
      </c>
      <c r="D7702" s="17">
        <v>4020363.71</v>
      </c>
      <c r="E7702" s="17">
        <v>2249500.0</v>
      </c>
      <c r="F7702" s="17">
        <v>3139933.0</v>
      </c>
      <c r="G7702" s="17">
        <v>4556750.0</v>
      </c>
      <c r="H7702" s="17">
        <v>6747931.0</v>
      </c>
    </row>
    <row r="7703">
      <c r="A7703" s="7" t="s">
        <v>16261</v>
      </c>
      <c r="B7703" s="17" t="s">
        <v>16262</v>
      </c>
      <c r="C7703" s="17">
        <v>50775.0</v>
      </c>
      <c r="D7703" s="17">
        <v>4654453.231</v>
      </c>
      <c r="E7703" s="17">
        <v>2412860.0</v>
      </c>
      <c r="F7703" s="17">
        <v>3507148.0</v>
      </c>
      <c r="G7703" s="17">
        <v>5188288.0</v>
      </c>
      <c r="H7703" s="17">
        <v>7768660.0</v>
      </c>
    </row>
    <row r="7704">
      <c r="A7704" s="7" t="s">
        <v>16263</v>
      </c>
      <c r="B7704" s="17" t="s">
        <v>16264</v>
      </c>
      <c r="C7704" s="17">
        <v>2183.0</v>
      </c>
      <c r="D7704" s="17">
        <v>4547153.903</v>
      </c>
      <c r="E7704" s="17">
        <v>2096600.0</v>
      </c>
      <c r="F7704" s="17">
        <v>3193526.0</v>
      </c>
      <c r="G7704" s="17">
        <v>4771652.0</v>
      </c>
      <c r="H7704" s="17">
        <v>7292595.0</v>
      </c>
    </row>
    <row r="7705">
      <c r="A7705" s="7" t="s">
        <v>16265</v>
      </c>
      <c r="B7705" s="17" t="s">
        <v>16266</v>
      </c>
      <c r="C7705" s="17">
        <v>4607.0</v>
      </c>
      <c r="D7705" s="17">
        <v>4877569.163</v>
      </c>
      <c r="E7705" s="17">
        <v>2234239.0</v>
      </c>
      <c r="F7705" s="17">
        <v>2939602.0</v>
      </c>
      <c r="G7705" s="17">
        <v>4232000.0</v>
      </c>
      <c r="H7705" s="17">
        <v>6571902.0</v>
      </c>
    </row>
    <row r="7706">
      <c r="A7706" s="7" t="s">
        <v>16267</v>
      </c>
      <c r="B7706" s="17" t="s">
        <v>16268</v>
      </c>
      <c r="C7706" s="17">
        <v>636.0</v>
      </c>
      <c r="D7706" s="17">
        <v>3627740.926</v>
      </c>
      <c r="E7706" s="17">
        <v>2424217.0</v>
      </c>
      <c r="F7706" s="17">
        <v>3207100.0</v>
      </c>
      <c r="G7706" s="17">
        <v>4051229.0</v>
      </c>
      <c r="H7706" s="17">
        <v>5393658.0</v>
      </c>
    </row>
    <row r="7707">
      <c r="A7707" s="7" t="s">
        <v>16269</v>
      </c>
      <c r="B7707" s="17" t="s">
        <v>16270</v>
      </c>
      <c r="C7707" s="17">
        <v>105.0</v>
      </c>
      <c r="D7707" s="17">
        <v>7141500.114</v>
      </c>
      <c r="E7707" s="17">
        <v>2945016.0</v>
      </c>
      <c r="F7707" s="17">
        <v>4910350.0</v>
      </c>
      <c r="G7707" s="17">
        <v>8132000.0</v>
      </c>
      <c r="H7707" s="17">
        <v>1.38076E7</v>
      </c>
    </row>
    <row r="7708">
      <c r="A7708" s="7" t="s">
        <v>16271</v>
      </c>
      <c r="B7708" s="17" t="s">
        <v>16272</v>
      </c>
      <c r="C7708" s="17">
        <v>19.0</v>
      </c>
      <c r="D7708" s="17">
        <v>9513113.895</v>
      </c>
      <c r="E7708" s="17">
        <v>2677900.0</v>
      </c>
      <c r="F7708" s="17">
        <v>5700000.0</v>
      </c>
      <c r="G7708" s="17">
        <v>1.2278921E7</v>
      </c>
      <c r="H7708" s="17">
        <v>2.7414167E7</v>
      </c>
    </row>
    <row r="7709">
      <c r="A7709" s="7" t="s">
        <v>16273</v>
      </c>
      <c r="B7709" s="17" t="s">
        <v>16274</v>
      </c>
      <c r="C7709" s="17">
        <v>3.0</v>
      </c>
      <c r="D7709" s="17">
        <v>1.046155267E7</v>
      </c>
      <c r="E7709" s="17">
        <v>2079255.0</v>
      </c>
      <c r="F7709" s="17">
        <v>2785825.0</v>
      </c>
      <c r="G7709" s="17">
        <v>2.6519578E7</v>
      </c>
      <c r="H7709" s="17">
        <v>2.6519578E7</v>
      </c>
    </row>
    <row r="7710">
      <c r="A7710" s="7" t="s">
        <v>16275</v>
      </c>
      <c r="B7710" s="17" t="s">
        <v>16276</v>
      </c>
      <c r="C7710" s="17">
        <v>12.0</v>
      </c>
      <c r="D7710" s="17">
        <v>4304386.583</v>
      </c>
      <c r="E7710" s="17">
        <v>1972859.0</v>
      </c>
      <c r="F7710" s="17">
        <v>2794354.0</v>
      </c>
      <c r="G7710" s="17">
        <v>5303889.0</v>
      </c>
      <c r="H7710" s="17">
        <v>9199985.0</v>
      </c>
    </row>
    <row r="7711">
      <c r="A7711" s="7" t="s">
        <v>16277</v>
      </c>
      <c r="B7711" s="17" t="s">
        <v>16278</v>
      </c>
      <c r="C7711" s="17">
        <v>5.0</v>
      </c>
      <c r="D7711" s="17">
        <v>9141078.0</v>
      </c>
      <c r="E7711" s="17">
        <v>4357643.0</v>
      </c>
      <c r="F7711" s="17">
        <v>8066077.0</v>
      </c>
      <c r="G7711" s="17">
        <v>8647357.0</v>
      </c>
      <c r="H7711" s="17">
        <v>2.35591E7</v>
      </c>
    </row>
    <row r="7712">
      <c r="A7712" s="7" t="s">
        <v>16279</v>
      </c>
      <c r="B7712" s="17" t="s">
        <v>16280</v>
      </c>
      <c r="C7712" s="17">
        <v>11.0</v>
      </c>
      <c r="D7712" s="17">
        <v>2.850714836E7</v>
      </c>
      <c r="E7712" s="17">
        <v>5537191.0</v>
      </c>
      <c r="F7712" s="17">
        <v>6738461.0</v>
      </c>
      <c r="G7712" s="17">
        <v>3.9000212E7</v>
      </c>
      <c r="H7712" s="17">
        <v>1.0508988E8</v>
      </c>
    </row>
    <row r="7713">
      <c r="A7713" s="7" t="s">
        <v>16281</v>
      </c>
      <c r="B7713" s="17" t="s">
        <v>16282</v>
      </c>
      <c r="C7713" s="17">
        <v>48.0</v>
      </c>
      <c r="D7713" s="17">
        <v>1.380436163E7</v>
      </c>
      <c r="E7713" s="17">
        <v>7332400.0</v>
      </c>
      <c r="F7713" s="17">
        <v>9073100.0</v>
      </c>
      <c r="G7713" s="17">
        <v>1.3867487E7</v>
      </c>
      <c r="H7713" s="17">
        <v>2.01039E7</v>
      </c>
    </row>
    <row r="7714">
      <c r="A7714" s="7" t="s">
        <v>16283</v>
      </c>
      <c r="B7714" s="17" t="s">
        <v>16284</v>
      </c>
      <c r="C7714" s="17">
        <v>155.0</v>
      </c>
      <c r="D7714" s="17">
        <v>1.690349693E7</v>
      </c>
      <c r="E7714" s="17">
        <v>7867100.0</v>
      </c>
      <c r="F7714" s="17">
        <v>1.2415788E7</v>
      </c>
      <c r="G7714" s="17">
        <v>2.2456867E7</v>
      </c>
      <c r="H7714" s="17">
        <v>3.3249473E7</v>
      </c>
    </row>
    <row r="7715">
      <c r="A7715" s="7" t="s">
        <v>16285</v>
      </c>
      <c r="B7715" s="17" t="s">
        <v>16286</v>
      </c>
      <c r="C7715" s="17">
        <v>92.0</v>
      </c>
      <c r="D7715" s="17">
        <v>1.508092657E7</v>
      </c>
      <c r="E7715" s="17">
        <v>7037300.0</v>
      </c>
      <c r="F7715" s="17">
        <v>1.0493051E7</v>
      </c>
      <c r="G7715" s="17">
        <v>1.9740564E7</v>
      </c>
      <c r="H7715" s="17">
        <v>3.2379861E7</v>
      </c>
    </row>
    <row r="7716">
      <c r="A7716" s="7" t="s">
        <v>16287</v>
      </c>
      <c r="B7716" s="17" t="s">
        <v>16288</v>
      </c>
      <c r="C7716" s="17">
        <v>54.0</v>
      </c>
      <c r="D7716" s="17">
        <v>8825675.13</v>
      </c>
      <c r="E7716" s="17">
        <v>6530100.0</v>
      </c>
      <c r="F7716" s="17">
        <v>7954029.0</v>
      </c>
      <c r="G7716" s="17">
        <v>1.0159967E7</v>
      </c>
      <c r="H7716" s="17">
        <v>1.38485E7</v>
      </c>
    </row>
    <row r="7717">
      <c r="A7717" s="7" t="s">
        <v>16289</v>
      </c>
      <c r="B7717" s="17" t="s">
        <v>16290</v>
      </c>
      <c r="C7717" s="17">
        <v>135.0</v>
      </c>
      <c r="D7717" s="17">
        <v>1.408275387E7</v>
      </c>
      <c r="E7717" s="17">
        <v>7645600.0</v>
      </c>
      <c r="F7717" s="17">
        <v>1.0802E7</v>
      </c>
      <c r="G7717" s="17">
        <v>1.5861334E7</v>
      </c>
      <c r="H7717" s="17">
        <v>2.4238178E7</v>
      </c>
    </row>
    <row r="7718">
      <c r="A7718" s="7" t="s">
        <v>16291</v>
      </c>
      <c r="B7718" s="17" t="s">
        <v>16292</v>
      </c>
      <c r="C7718" s="17">
        <v>68.0</v>
      </c>
      <c r="D7718" s="17">
        <v>1.566990843E7</v>
      </c>
      <c r="E7718" s="17">
        <v>8011800.0</v>
      </c>
      <c r="F7718" s="17">
        <v>1.3478167E7</v>
      </c>
      <c r="G7718" s="17">
        <v>2.0796905E7</v>
      </c>
      <c r="H7718" s="17">
        <v>3.0856215E7</v>
      </c>
    </row>
    <row r="7719">
      <c r="A7719" s="7" t="s">
        <v>16293</v>
      </c>
      <c r="B7719" s="17" t="s">
        <v>16294</v>
      </c>
      <c r="C7719" s="17">
        <v>410.0</v>
      </c>
      <c r="D7719" s="17">
        <v>1.771298726E7</v>
      </c>
      <c r="E7719" s="17">
        <v>7598921.0</v>
      </c>
      <c r="F7719" s="17">
        <v>1.0834E7</v>
      </c>
      <c r="G7719" s="17">
        <v>2.1567635E7</v>
      </c>
      <c r="H7719" s="17">
        <v>3.9350021E7</v>
      </c>
    </row>
    <row r="7720">
      <c r="A7720" s="7" t="s">
        <v>16295</v>
      </c>
      <c r="B7720" s="17" t="s">
        <v>16296</v>
      </c>
      <c r="C7720" s="17">
        <v>42.0</v>
      </c>
      <c r="D7720" s="17">
        <v>1.525487062E7</v>
      </c>
      <c r="E7720" s="17">
        <v>4918400.0</v>
      </c>
      <c r="F7720" s="17">
        <v>8398000.0</v>
      </c>
      <c r="G7720" s="17">
        <v>1.535225E7</v>
      </c>
      <c r="H7720" s="17">
        <v>3.52641E7</v>
      </c>
    </row>
    <row r="7721">
      <c r="A7721" s="7" t="s">
        <v>16297</v>
      </c>
      <c r="B7721" s="17" t="s">
        <v>16298</v>
      </c>
      <c r="C7721" s="17">
        <v>181.0</v>
      </c>
      <c r="D7721" s="17">
        <v>1.129905688E7</v>
      </c>
      <c r="E7721" s="17">
        <v>6415000.0</v>
      </c>
      <c r="F7721" s="17">
        <v>7866351.0</v>
      </c>
      <c r="G7721" s="17">
        <v>1.2861197E7</v>
      </c>
      <c r="H7721" s="17">
        <v>2.0950383E7</v>
      </c>
    </row>
    <row r="7722">
      <c r="A7722" s="7" t="s">
        <v>16299</v>
      </c>
      <c r="B7722" s="17" t="s">
        <v>16300</v>
      </c>
      <c r="C7722" s="17">
        <v>39.0</v>
      </c>
      <c r="D7722" s="17">
        <v>2.036042385E7</v>
      </c>
      <c r="E7722" s="17">
        <v>4188870.0</v>
      </c>
      <c r="F7722" s="17">
        <v>1.2479657E7</v>
      </c>
      <c r="G7722" s="17">
        <v>2.6592255E7</v>
      </c>
      <c r="H7722" s="17">
        <v>3.3173803E7</v>
      </c>
    </row>
    <row r="7723">
      <c r="A7723" s="7" t="s">
        <v>16301</v>
      </c>
      <c r="B7723" s="17" t="s">
        <v>16302</v>
      </c>
      <c r="C7723" s="17">
        <v>33.0</v>
      </c>
      <c r="D7723" s="17">
        <v>1.938608942E7</v>
      </c>
      <c r="E7723" s="17">
        <v>4294053.0</v>
      </c>
      <c r="F7723" s="17">
        <v>7699495.0</v>
      </c>
      <c r="G7723" s="17">
        <v>2.0834539E7</v>
      </c>
      <c r="H7723" s="17">
        <v>3.8082679E7</v>
      </c>
    </row>
    <row r="7724">
      <c r="A7724" s="7" t="s">
        <v>16303</v>
      </c>
      <c r="B7724" s="17" t="s">
        <v>16304</v>
      </c>
      <c r="C7724" s="17">
        <v>14.0</v>
      </c>
      <c r="D7724" s="17">
        <v>1.015815514E7</v>
      </c>
      <c r="E7724" s="17">
        <v>5381001.0</v>
      </c>
      <c r="F7724" s="17">
        <v>8594895.0</v>
      </c>
      <c r="G7724" s="17">
        <v>1.3859629E7</v>
      </c>
      <c r="H7724" s="17">
        <v>1.5960867E7</v>
      </c>
    </row>
    <row r="7725">
      <c r="A7725" s="7" t="s">
        <v>16305</v>
      </c>
      <c r="B7725" s="17" t="s">
        <v>16306</v>
      </c>
      <c r="C7725" s="17">
        <v>71.0</v>
      </c>
      <c r="D7725" s="17">
        <v>9247011.493</v>
      </c>
      <c r="E7725" s="17">
        <v>4542500.0</v>
      </c>
      <c r="F7725" s="17">
        <v>8016791.0</v>
      </c>
      <c r="G7725" s="17">
        <v>1.3094956E7</v>
      </c>
      <c r="H7725" s="17">
        <v>1.6187399E7</v>
      </c>
    </row>
    <row r="7726">
      <c r="A7726" s="7" t="s">
        <v>16307</v>
      </c>
      <c r="B7726" s="17" t="s">
        <v>16308</v>
      </c>
      <c r="C7726" s="17">
        <v>21.0</v>
      </c>
      <c r="D7726" s="17">
        <v>1.054726805E7</v>
      </c>
      <c r="E7726" s="17">
        <v>4615000.0</v>
      </c>
      <c r="F7726" s="17">
        <v>9561567.0</v>
      </c>
      <c r="G7726" s="17">
        <v>1.46659E7</v>
      </c>
      <c r="H7726" s="17">
        <v>2.270211E7</v>
      </c>
    </row>
    <row r="7727">
      <c r="A7727" s="7" t="s">
        <v>16309</v>
      </c>
      <c r="B7727" s="17" t="s">
        <v>16310</v>
      </c>
      <c r="C7727" s="17">
        <v>13.0</v>
      </c>
      <c r="D7727" s="17">
        <v>1.145145831E7</v>
      </c>
      <c r="E7727" s="17">
        <v>1.1649067E7</v>
      </c>
      <c r="F7727" s="17">
        <v>1.2542504E7</v>
      </c>
      <c r="G7727" s="17">
        <v>1.3027848E7</v>
      </c>
      <c r="H7727" s="17">
        <v>1.4295304E7</v>
      </c>
    </row>
    <row r="7728">
      <c r="A7728" s="7" t="s">
        <v>16311</v>
      </c>
      <c r="B7728" s="17" t="s">
        <v>16312</v>
      </c>
      <c r="C7728" s="17">
        <v>322.0</v>
      </c>
      <c r="D7728" s="17">
        <v>1.382321964E7</v>
      </c>
      <c r="E7728" s="17">
        <v>4351078.0</v>
      </c>
      <c r="F7728" s="17">
        <v>7839200.0</v>
      </c>
      <c r="G7728" s="17">
        <v>1.1877118E7</v>
      </c>
      <c r="H7728" s="17">
        <v>2.8885778E7</v>
      </c>
    </row>
    <row r="7729">
      <c r="A7729" s="7" t="s">
        <v>16313</v>
      </c>
      <c r="B7729" s="17" t="s">
        <v>16314</v>
      </c>
      <c r="C7729" s="17">
        <v>12.0</v>
      </c>
      <c r="D7729" s="17">
        <v>1.586842992E7</v>
      </c>
      <c r="E7729" s="17">
        <v>9096980.0</v>
      </c>
      <c r="F7729" s="17">
        <v>1.3825838E7</v>
      </c>
      <c r="G7729" s="17">
        <v>1.7463493E7</v>
      </c>
      <c r="H7729" s="17">
        <v>2.7128534E7</v>
      </c>
    </row>
    <row r="7730">
      <c r="A7730" s="7" t="s">
        <v>16315</v>
      </c>
      <c r="B7730" s="17" t="s">
        <v>16316</v>
      </c>
      <c r="C7730" s="17">
        <v>45.0</v>
      </c>
      <c r="D7730" s="17">
        <v>1.691310709E7</v>
      </c>
      <c r="E7730" s="17">
        <v>7574851.0</v>
      </c>
      <c r="F7730" s="17">
        <v>9021355.0</v>
      </c>
      <c r="G7730" s="17">
        <v>1.7546161E7</v>
      </c>
      <c r="H7730" s="17">
        <v>3.0470686E7</v>
      </c>
    </row>
    <row r="7731">
      <c r="A7731" s="7" t="s">
        <v>16317</v>
      </c>
      <c r="B7731" s="17" t="s">
        <v>16318</v>
      </c>
      <c r="C7731" s="17">
        <v>24.0</v>
      </c>
      <c r="D7731" s="17">
        <v>1.692332513E7</v>
      </c>
      <c r="E7731" s="17">
        <v>8998567.0</v>
      </c>
      <c r="F7731" s="17">
        <v>1.6000397E7</v>
      </c>
      <c r="G7731" s="17">
        <v>2.180018E7</v>
      </c>
      <c r="H7731" s="17">
        <v>2.5051722E7</v>
      </c>
    </row>
    <row r="7732">
      <c r="A7732" s="7" t="s">
        <v>16319</v>
      </c>
      <c r="B7732" s="17" t="s">
        <v>16320</v>
      </c>
      <c r="C7732" s="17">
        <v>6.0</v>
      </c>
      <c r="D7732" s="17">
        <v>1.5556594E7</v>
      </c>
      <c r="E7732" s="17">
        <v>7509780.0</v>
      </c>
      <c r="F7732" s="17">
        <v>9372867.0</v>
      </c>
      <c r="G7732" s="17">
        <v>2.1127962E7</v>
      </c>
      <c r="H7732" s="17">
        <v>3.3127623E7</v>
      </c>
    </row>
    <row r="7733">
      <c r="A7733" s="7" t="s">
        <v>16321</v>
      </c>
      <c r="B7733" s="17" t="s">
        <v>16322</v>
      </c>
      <c r="C7733" s="17">
        <v>8.0</v>
      </c>
      <c r="D7733" s="17">
        <v>1.04738695E7</v>
      </c>
      <c r="E7733" s="17">
        <v>8157918.0</v>
      </c>
      <c r="F7733" s="17">
        <v>8584671.0</v>
      </c>
      <c r="G7733" s="17">
        <v>1.21828E7</v>
      </c>
      <c r="H7733" s="17">
        <v>1.576317E7</v>
      </c>
    </row>
    <row r="7734">
      <c r="A7734" s="7" t="s">
        <v>16323</v>
      </c>
      <c r="B7734" s="17" t="s">
        <v>16324</v>
      </c>
      <c r="C7734" s="17">
        <v>43.0</v>
      </c>
      <c r="D7734" s="17">
        <v>1.365519012E7</v>
      </c>
      <c r="E7734" s="17">
        <v>9113765.0</v>
      </c>
      <c r="F7734" s="17">
        <v>1.1712115E7</v>
      </c>
      <c r="G7734" s="17">
        <v>1.5555536E7</v>
      </c>
      <c r="H7734" s="17">
        <v>2.1834435E7</v>
      </c>
    </row>
    <row r="7735">
      <c r="A7735" s="7" t="s">
        <v>16325</v>
      </c>
      <c r="B7735" s="17" t="s">
        <v>16326</v>
      </c>
      <c r="C7735" s="17">
        <v>18.0</v>
      </c>
      <c r="D7735" s="17">
        <v>1.454189639E7</v>
      </c>
      <c r="E7735" s="17">
        <v>9352867.0</v>
      </c>
      <c r="F7735" s="17">
        <v>1.3771E7</v>
      </c>
      <c r="G7735" s="17">
        <v>1.51183E7</v>
      </c>
      <c r="H7735" s="17">
        <v>1.6115902E7</v>
      </c>
    </row>
    <row r="7736">
      <c r="A7736" s="7" t="s">
        <v>16327</v>
      </c>
      <c r="B7736" s="17" t="s">
        <v>16328</v>
      </c>
      <c r="C7736" s="17">
        <v>5.0</v>
      </c>
      <c r="D7736" s="17">
        <v>2.40004836E7</v>
      </c>
      <c r="E7736" s="17">
        <v>1.4676864E7</v>
      </c>
      <c r="F7736" s="17">
        <v>1.9055809E7</v>
      </c>
      <c r="G7736" s="17">
        <v>1.9420467E7</v>
      </c>
      <c r="H7736" s="17">
        <v>5.6811411E7</v>
      </c>
    </row>
    <row r="7737">
      <c r="A7737" s="7" t="s">
        <v>16329</v>
      </c>
      <c r="B7737" s="17" t="s">
        <v>16330</v>
      </c>
      <c r="C7737" s="17">
        <v>65.0</v>
      </c>
      <c r="D7737" s="17">
        <v>1.625004697E7</v>
      </c>
      <c r="E7737" s="17">
        <v>6257368.0</v>
      </c>
      <c r="F7737" s="17">
        <v>9057901.0</v>
      </c>
      <c r="G7737" s="17">
        <v>1.8434844E7</v>
      </c>
      <c r="H7737" s="17">
        <v>3.9607903E7</v>
      </c>
    </row>
    <row r="7738">
      <c r="A7738" s="7" t="s">
        <v>16331</v>
      </c>
      <c r="B7738" s="17" t="s">
        <v>16332</v>
      </c>
      <c r="C7738" s="17">
        <v>3.0</v>
      </c>
      <c r="D7738" s="17">
        <v>1.577775967E7</v>
      </c>
      <c r="E7738" s="17">
        <v>1.0442941E7</v>
      </c>
      <c r="F7738" s="17">
        <v>1.0576004E7</v>
      </c>
      <c r="G7738" s="17">
        <v>2.6314334E7</v>
      </c>
      <c r="H7738" s="17">
        <v>2.6314334E7</v>
      </c>
    </row>
    <row r="7739">
      <c r="A7739" s="7" t="s">
        <v>16333</v>
      </c>
      <c r="B7739" s="17" t="s">
        <v>16334</v>
      </c>
      <c r="C7739" s="17">
        <v>11.0</v>
      </c>
      <c r="D7739" s="17">
        <v>9337707.0</v>
      </c>
      <c r="E7739" s="17">
        <v>3411728.0</v>
      </c>
      <c r="F7739" s="17">
        <v>6525434.0</v>
      </c>
      <c r="G7739" s="17">
        <v>1.3231448E7</v>
      </c>
      <c r="H7739" s="17">
        <v>2.06134E7</v>
      </c>
    </row>
    <row r="7740">
      <c r="A7740" s="7" t="s">
        <v>16335</v>
      </c>
      <c r="B7740" s="17" t="s">
        <v>16336</v>
      </c>
      <c r="C7740" s="17">
        <v>65.0</v>
      </c>
      <c r="D7740" s="17">
        <v>1.200487155E7</v>
      </c>
      <c r="E7740" s="17">
        <v>4522607.0</v>
      </c>
      <c r="F7740" s="17">
        <v>6623564.0</v>
      </c>
      <c r="G7740" s="17">
        <v>1.2346206E7</v>
      </c>
      <c r="H7740" s="17">
        <v>1.3886314E7</v>
      </c>
    </row>
    <row r="7741">
      <c r="A7741" s="7" t="s">
        <v>16337</v>
      </c>
      <c r="B7741" s="17" t="s">
        <v>16338</v>
      </c>
      <c r="C7741" s="17">
        <v>411.0</v>
      </c>
      <c r="D7741" s="17">
        <v>8228378.151</v>
      </c>
      <c r="E7741" s="17">
        <v>3355215.0</v>
      </c>
      <c r="F7741" s="17">
        <v>6183634.0</v>
      </c>
      <c r="G7741" s="17">
        <v>9695300.0</v>
      </c>
      <c r="H7741" s="17">
        <v>1.3811996E7</v>
      </c>
    </row>
    <row r="7742">
      <c r="A7742" s="7" t="s">
        <v>16339</v>
      </c>
      <c r="B7742" s="17" t="s">
        <v>16340</v>
      </c>
      <c r="C7742" s="17">
        <v>44.0</v>
      </c>
      <c r="D7742" s="17">
        <v>2.09648372E7</v>
      </c>
      <c r="E7742" s="17">
        <v>3378669.0</v>
      </c>
      <c r="F7742" s="17">
        <v>6294288.0</v>
      </c>
      <c r="G7742" s="17">
        <v>1.0126667E7</v>
      </c>
      <c r="H7742" s="17">
        <v>3.6524698E7</v>
      </c>
    </row>
    <row r="7743">
      <c r="A7743" s="7" t="s">
        <v>16341</v>
      </c>
      <c r="B7743" s="17" t="s">
        <v>16342</v>
      </c>
      <c r="C7743" s="17">
        <v>1.0</v>
      </c>
      <c r="D7743" s="17">
        <v>5936382.0</v>
      </c>
      <c r="E7743" s="17">
        <v>5936382.0</v>
      </c>
      <c r="F7743" s="17">
        <v>5936382.0</v>
      </c>
      <c r="G7743" s="17">
        <v>5936382.0</v>
      </c>
      <c r="H7743" s="17">
        <v>5936382.0</v>
      </c>
    </row>
    <row r="7744">
      <c r="A7744" s="7" t="s">
        <v>16343</v>
      </c>
      <c r="B7744" s="17" t="s">
        <v>16344</v>
      </c>
      <c r="C7744" s="17">
        <v>47.0</v>
      </c>
      <c r="D7744" s="17">
        <v>1.340063189E7</v>
      </c>
      <c r="E7744" s="17">
        <v>6778660.0</v>
      </c>
      <c r="F7744" s="17">
        <v>1.01081E7</v>
      </c>
      <c r="G7744" s="17">
        <v>1.4869941E7</v>
      </c>
      <c r="H7744" s="17">
        <v>3.7072093E7</v>
      </c>
    </row>
    <row r="7745">
      <c r="A7745" s="7" t="s">
        <v>16345</v>
      </c>
      <c r="B7745" s="17" t="s">
        <v>16346</v>
      </c>
      <c r="C7745" s="17">
        <v>721.0</v>
      </c>
      <c r="D7745" s="17">
        <v>1.148995444E7</v>
      </c>
      <c r="E7745" s="17">
        <v>5165500.0</v>
      </c>
      <c r="F7745" s="17">
        <v>8366000.0</v>
      </c>
      <c r="G7745" s="17">
        <v>1.2435299E7</v>
      </c>
      <c r="H7745" s="17">
        <v>1.9754509E7</v>
      </c>
    </row>
    <row r="7746">
      <c r="A7746" s="7" t="s">
        <v>16347</v>
      </c>
      <c r="B7746" s="17" t="s">
        <v>16348</v>
      </c>
      <c r="C7746" s="17">
        <v>1.0</v>
      </c>
      <c r="D7746" s="17">
        <v>5130871.0</v>
      </c>
      <c r="E7746" s="17">
        <v>5130871.0</v>
      </c>
      <c r="F7746" s="17">
        <v>5130871.0</v>
      </c>
      <c r="G7746" s="17">
        <v>5130871.0</v>
      </c>
      <c r="H7746" s="17">
        <v>5130871.0</v>
      </c>
    </row>
    <row r="7747">
      <c r="A7747" s="7" t="s">
        <v>16349</v>
      </c>
      <c r="B7747" s="17" t="s">
        <v>16350</v>
      </c>
      <c r="C7747" s="17">
        <v>942.0</v>
      </c>
      <c r="D7747" s="17">
        <v>7259384.261</v>
      </c>
      <c r="E7747" s="17">
        <v>2869924.0</v>
      </c>
      <c r="F7747" s="17">
        <v>5211979.0</v>
      </c>
      <c r="G7747" s="17">
        <v>8557451.0</v>
      </c>
      <c r="H7747" s="17">
        <v>1.5268746E7</v>
      </c>
    </row>
    <row r="7748">
      <c r="A7748" s="7" t="s">
        <v>16351</v>
      </c>
      <c r="B7748" s="17" t="s">
        <v>16352</v>
      </c>
      <c r="C7748" s="17">
        <v>305.0</v>
      </c>
      <c r="D7748" s="17">
        <v>1.077643442E7</v>
      </c>
      <c r="E7748" s="17">
        <v>3228317.0</v>
      </c>
      <c r="F7748" s="17">
        <v>5199348.0</v>
      </c>
      <c r="G7748" s="17">
        <v>1.0023992E7</v>
      </c>
      <c r="H7748" s="17">
        <v>2.1395411E7</v>
      </c>
    </row>
    <row r="7749">
      <c r="A7749" s="7" t="s">
        <v>16353</v>
      </c>
      <c r="B7749" s="17" t="s">
        <v>16354</v>
      </c>
      <c r="C7749" s="17">
        <v>248.0</v>
      </c>
      <c r="D7749" s="17">
        <v>8458546.915</v>
      </c>
      <c r="E7749" s="17">
        <v>2676003.0</v>
      </c>
      <c r="F7749" s="17">
        <v>5093739.0</v>
      </c>
      <c r="G7749" s="17">
        <v>9321500.0</v>
      </c>
      <c r="H7749" s="17">
        <v>1.6893358E7</v>
      </c>
    </row>
    <row r="7750">
      <c r="A7750" s="7" t="s">
        <v>16355</v>
      </c>
      <c r="B7750" s="17" t="s">
        <v>16356</v>
      </c>
      <c r="C7750" s="17">
        <v>1.0</v>
      </c>
      <c r="D7750" s="17">
        <v>1.3155912E7</v>
      </c>
      <c r="E7750" s="17">
        <v>1.3155912E7</v>
      </c>
      <c r="F7750" s="17">
        <v>1.3155912E7</v>
      </c>
      <c r="G7750" s="17">
        <v>1.3155912E7</v>
      </c>
      <c r="H7750" s="17">
        <v>1.3155912E7</v>
      </c>
    </row>
    <row r="7751">
      <c r="A7751" s="7" t="s">
        <v>16357</v>
      </c>
      <c r="B7751" s="17" t="s">
        <v>16358</v>
      </c>
      <c r="C7751" s="17">
        <v>1769.0</v>
      </c>
      <c r="D7751" s="17">
        <v>7376528.75</v>
      </c>
      <c r="E7751" s="17">
        <v>3141776.0</v>
      </c>
      <c r="F7751" s="17">
        <v>4977128.0</v>
      </c>
      <c r="G7751" s="17">
        <v>8162250.0</v>
      </c>
      <c r="H7751" s="17">
        <v>1.329706E7</v>
      </c>
    </row>
    <row r="7752">
      <c r="A7752" s="7" t="s">
        <v>16359</v>
      </c>
      <c r="B7752" s="17" t="s">
        <v>16360</v>
      </c>
      <c r="C7752" s="17">
        <v>11.0</v>
      </c>
      <c r="D7752" s="17">
        <v>2.676926673E7</v>
      </c>
      <c r="E7752" s="17">
        <v>5233099.0</v>
      </c>
      <c r="F7752" s="17">
        <v>1.057312E7</v>
      </c>
      <c r="G7752" s="17">
        <v>3.1762573E7</v>
      </c>
      <c r="H7752" s="17">
        <v>3.66011E7</v>
      </c>
    </row>
    <row r="7753">
      <c r="A7753" s="7" t="s">
        <v>16361</v>
      </c>
      <c r="B7753" s="17" t="s">
        <v>16362</v>
      </c>
      <c r="C7753" s="17">
        <v>16.0</v>
      </c>
      <c r="D7753" s="17">
        <v>4889390.563</v>
      </c>
      <c r="E7753" s="17">
        <v>2991991.0</v>
      </c>
      <c r="F7753" s="17">
        <v>3783700.0</v>
      </c>
      <c r="G7753" s="17">
        <v>4105709.0</v>
      </c>
      <c r="H7753" s="17">
        <v>9321003.0</v>
      </c>
    </row>
    <row r="7754">
      <c r="A7754" s="7" t="s">
        <v>16363</v>
      </c>
      <c r="B7754" s="17" t="s">
        <v>16364</v>
      </c>
      <c r="C7754" s="17">
        <v>37.0</v>
      </c>
      <c r="D7754" s="17">
        <v>6871052.324</v>
      </c>
      <c r="E7754" s="17">
        <v>2678179.0</v>
      </c>
      <c r="F7754" s="17">
        <v>3790000.0</v>
      </c>
      <c r="G7754" s="17">
        <v>8551123.0</v>
      </c>
      <c r="H7754" s="17">
        <v>1.4144261E7</v>
      </c>
    </row>
    <row r="7755">
      <c r="A7755" s="7" t="s">
        <v>16365</v>
      </c>
      <c r="B7755" s="17" t="s">
        <v>16366</v>
      </c>
      <c r="C7755" s="17">
        <v>15.0</v>
      </c>
      <c r="D7755" s="17">
        <v>6840161.533</v>
      </c>
      <c r="E7755" s="17">
        <v>3880999.0</v>
      </c>
      <c r="F7755" s="17">
        <v>5102184.0</v>
      </c>
      <c r="G7755" s="17">
        <v>8624618.0</v>
      </c>
      <c r="H7755" s="17">
        <v>1.4509854E7</v>
      </c>
    </row>
    <row r="7756">
      <c r="A7756" s="7" t="s">
        <v>16367</v>
      </c>
      <c r="B7756" s="17" t="s">
        <v>16368</v>
      </c>
      <c r="C7756" s="17">
        <v>43.0</v>
      </c>
      <c r="D7756" s="17">
        <v>4757728.14</v>
      </c>
      <c r="E7756" s="17">
        <v>2967124.0</v>
      </c>
      <c r="F7756" s="17">
        <v>3712381.0</v>
      </c>
      <c r="G7756" s="17">
        <v>5261020.0</v>
      </c>
      <c r="H7756" s="17">
        <v>8029550.0</v>
      </c>
    </row>
    <row r="7757">
      <c r="A7757" s="7" t="s">
        <v>16369</v>
      </c>
      <c r="B7757" s="17" t="s">
        <v>16370</v>
      </c>
      <c r="C7757" s="17">
        <v>11.0</v>
      </c>
      <c r="D7757" s="17">
        <v>6551052.727</v>
      </c>
      <c r="E7757" s="17">
        <v>2402587.0</v>
      </c>
      <c r="F7757" s="17">
        <v>5916859.0</v>
      </c>
      <c r="G7757" s="17">
        <v>7178548.0</v>
      </c>
      <c r="H7757" s="17">
        <v>1.44696E7</v>
      </c>
    </row>
    <row r="7758">
      <c r="A7758" s="7" t="s">
        <v>16371</v>
      </c>
      <c r="B7758" s="17" t="s">
        <v>16372</v>
      </c>
      <c r="C7758" s="17">
        <v>8.0</v>
      </c>
      <c r="D7758" s="17">
        <v>2.478926425E7</v>
      </c>
      <c r="E7758" s="17">
        <v>9008903.0</v>
      </c>
      <c r="F7758" s="17">
        <v>1.7288995E7</v>
      </c>
      <c r="G7758" s="17">
        <v>3.2721948E7</v>
      </c>
      <c r="H7758" s="17">
        <v>6.7030035E7</v>
      </c>
    </row>
    <row r="7759">
      <c r="A7759" s="7" t="s">
        <v>16373</v>
      </c>
      <c r="B7759" s="17" t="s">
        <v>16374</v>
      </c>
      <c r="C7759" s="17">
        <v>66.0</v>
      </c>
      <c r="D7759" s="17">
        <v>1.011354623E7</v>
      </c>
      <c r="E7759" s="17">
        <v>5405442.0</v>
      </c>
      <c r="F7759" s="17">
        <v>8394989.0</v>
      </c>
      <c r="G7759" s="17">
        <v>1.4847029E7</v>
      </c>
      <c r="H7759" s="17">
        <v>1.9402913E7</v>
      </c>
    </row>
    <row r="7760">
      <c r="A7760" s="7" t="s">
        <v>16375</v>
      </c>
      <c r="B7760" s="17" t="s">
        <v>16376</v>
      </c>
      <c r="C7760" s="17">
        <v>14.0</v>
      </c>
      <c r="D7760" s="17">
        <v>1.9019604E7</v>
      </c>
      <c r="E7760" s="17">
        <v>5279684.0</v>
      </c>
      <c r="F7760" s="17">
        <v>7431400.0</v>
      </c>
      <c r="G7760" s="17">
        <v>1.9627846E7</v>
      </c>
      <c r="H7760" s="17">
        <v>6.2235894E7</v>
      </c>
    </row>
    <row r="7761">
      <c r="A7761" s="7" t="s">
        <v>16377</v>
      </c>
      <c r="B7761" s="17" t="s">
        <v>16378</v>
      </c>
      <c r="C7761" s="17">
        <v>16.0</v>
      </c>
      <c r="D7761" s="17">
        <v>1.295221806E7</v>
      </c>
      <c r="E7761" s="17">
        <v>5830707.0</v>
      </c>
      <c r="F7761" s="17">
        <v>6631547.0</v>
      </c>
      <c r="G7761" s="17">
        <v>1.18502E7</v>
      </c>
      <c r="H7761" s="17">
        <v>3.9770001E7</v>
      </c>
    </row>
    <row r="7762">
      <c r="A7762" s="7" t="s">
        <v>16379</v>
      </c>
      <c r="B7762" s="17" t="s">
        <v>16380</v>
      </c>
      <c r="C7762" s="17">
        <v>14842.0</v>
      </c>
      <c r="D7762" s="17">
        <v>1.632692127E7</v>
      </c>
      <c r="E7762" s="17">
        <v>9161100.0</v>
      </c>
      <c r="F7762" s="17">
        <v>1.50535E7</v>
      </c>
      <c r="G7762" s="17">
        <v>2.1343E7</v>
      </c>
      <c r="H7762" s="17">
        <v>2.88928E7</v>
      </c>
    </row>
    <row r="7763">
      <c r="A7763" s="7" t="s">
        <v>16381</v>
      </c>
      <c r="B7763" s="17" t="s">
        <v>16382</v>
      </c>
      <c r="C7763" s="17">
        <v>13842.0</v>
      </c>
      <c r="D7763" s="17">
        <v>1.615035202E7</v>
      </c>
      <c r="E7763" s="17">
        <v>9055500.0</v>
      </c>
      <c r="F7763" s="17">
        <v>1.45278E7</v>
      </c>
      <c r="G7763" s="17">
        <v>2.11655E7</v>
      </c>
      <c r="H7763" s="17">
        <v>2.8676984E7</v>
      </c>
    </row>
    <row r="7764">
      <c r="A7764" s="7" t="s">
        <v>16383</v>
      </c>
      <c r="B7764" s="17" t="s">
        <v>16384</v>
      </c>
      <c r="C7764" s="17">
        <v>784.0</v>
      </c>
      <c r="D7764" s="17">
        <v>6777550.36</v>
      </c>
      <c r="E7764" s="17">
        <v>3062685.0</v>
      </c>
      <c r="F7764" s="17">
        <v>4544163.0</v>
      </c>
      <c r="G7764" s="17">
        <v>7151107.0</v>
      </c>
      <c r="H7764" s="17">
        <v>1.1606404E7</v>
      </c>
    </row>
    <row r="7765">
      <c r="A7765" s="7" t="s">
        <v>16385</v>
      </c>
      <c r="B7765" s="17" t="s">
        <v>16386</v>
      </c>
      <c r="C7765" s="17">
        <v>28.0</v>
      </c>
      <c r="D7765" s="17">
        <v>9639445.321</v>
      </c>
      <c r="E7765" s="17">
        <v>2313979.0</v>
      </c>
      <c r="F7765" s="17">
        <v>4654557.0</v>
      </c>
      <c r="G7765" s="17">
        <v>9861000.0</v>
      </c>
      <c r="H7765" s="17">
        <v>2.89986E7</v>
      </c>
    </row>
    <row r="7766">
      <c r="A7766" s="7" t="s">
        <v>16387</v>
      </c>
      <c r="B7766" s="17" t="s">
        <v>16388</v>
      </c>
      <c r="C7766" s="17">
        <v>16.0</v>
      </c>
      <c r="D7766" s="17">
        <v>5.193524188E7</v>
      </c>
      <c r="E7766" s="17">
        <v>3609778.0</v>
      </c>
      <c r="F7766" s="17">
        <v>4429300.0</v>
      </c>
      <c r="G7766" s="17">
        <v>8869943.0</v>
      </c>
      <c r="H7766" s="17">
        <v>2.98088684E8</v>
      </c>
    </row>
    <row r="7767">
      <c r="A7767" s="7" t="s">
        <v>16389</v>
      </c>
      <c r="B7767" s="17" t="s">
        <v>16390</v>
      </c>
      <c r="C7767" s="17">
        <v>16.0</v>
      </c>
      <c r="D7767" s="17">
        <v>7116836.813</v>
      </c>
      <c r="E7767" s="17">
        <v>3146378.0</v>
      </c>
      <c r="F7767" s="17">
        <v>6718446.0</v>
      </c>
      <c r="G7767" s="17">
        <v>9093098.0</v>
      </c>
      <c r="H7767" s="17">
        <v>1.154734E7</v>
      </c>
    </row>
    <row r="7768">
      <c r="A7768" s="7" t="s">
        <v>16391</v>
      </c>
      <c r="B7768" s="17" t="s">
        <v>16392</v>
      </c>
      <c r="C7768" s="17">
        <v>57.0</v>
      </c>
      <c r="D7768" s="17">
        <v>6980102.912</v>
      </c>
      <c r="E7768" s="17">
        <v>3654895.0</v>
      </c>
      <c r="F7768" s="17">
        <v>5113449.0</v>
      </c>
      <c r="G7768" s="17">
        <v>8935600.0</v>
      </c>
      <c r="H7768" s="17">
        <v>1.359E7</v>
      </c>
    </row>
    <row r="7769">
      <c r="A7769" s="7" t="s">
        <v>16393</v>
      </c>
      <c r="B7769" s="17" t="s">
        <v>16394</v>
      </c>
      <c r="C7769" s="17">
        <v>259.0</v>
      </c>
      <c r="D7769" s="17">
        <v>1.044566553E7</v>
      </c>
      <c r="E7769" s="17">
        <v>3779500.0</v>
      </c>
      <c r="F7769" s="17">
        <v>5436700.0</v>
      </c>
      <c r="G7769" s="17">
        <v>9796880.0</v>
      </c>
      <c r="H7769" s="17">
        <v>1.8641025E7</v>
      </c>
    </row>
    <row r="7770">
      <c r="A7770" s="7" t="s">
        <v>16395</v>
      </c>
      <c r="B7770" s="17" t="s">
        <v>16396</v>
      </c>
      <c r="C7770" s="17">
        <v>14.0</v>
      </c>
      <c r="D7770" s="17">
        <v>2.894852621E7</v>
      </c>
      <c r="E7770" s="17">
        <v>3429903.0</v>
      </c>
      <c r="F7770" s="17">
        <v>5743227.0</v>
      </c>
      <c r="G7770" s="17">
        <v>1.1663736E7</v>
      </c>
      <c r="H7770" s="17">
        <v>1.5750935E8</v>
      </c>
    </row>
    <row r="7771">
      <c r="A7771" s="7" t="s">
        <v>16397</v>
      </c>
      <c r="B7771" s="17" t="s">
        <v>16398</v>
      </c>
      <c r="C7771" s="17">
        <v>21.0</v>
      </c>
      <c r="D7771" s="17">
        <v>6837276.667</v>
      </c>
      <c r="E7771" s="17">
        <v>3097500.0</v>
      </c>
      <c r="F7771" s="17">
        <v>5334552.0</v>
      </c>
      <c r="G7771" s="17">
        <v>9607430.0</v>
      </c>
      <c r="H7771" s="17">
        <v>1.178544E7</v>
      </c>
    </row>
    <row r="7772">
      <c r="A7772" s="7" t="s">
        <v>16399</v>
      </c>
      <c r="B7772" s="17" t="s">
        <v>16400</v>
      </c>
      <c r="C7772" s="17">
        <v>1.0</v>
      </c>
      <c r="D7772" s="17">
        <v>1.217678E7</v>
      </c>
      <c r="E7772" s="17">
        <v>1.217678E7</v>
      </c>
      <c r="F7772" s="17">
        <v>1.217678E7</v>
      </c>
      <c r="G7772" s="17">
        <v>1.217678E7</v>
      </c>
      <c r="H7772" s="17">
        <v>1.217678E7</v>
      </c>
    </row>
    <row r="7773">
      <c r="A7773" s="7" t="s">
        <v>16401</v>
      </c>
      <c r="B7773" s="17" t="s">
        <v>16402</v>
      </c>
      <c r="C7773" s="17">
        <v>3083.0</v>
      </c>
      <c r="D7773" s="17">
        <v>1.723380147E7</v>
      </c>
      <c r="E7773" s="17">
        <v>4057042.0</v>
      </c>
      <c r="F7773" s="17">
        <v>6185312.0</v>
      </c>
      <c r="G7773" s="17">
        <v>1.0365371E7</v>
      </c>
      <c r="H7773" s="17">
        <v>2.1963989E7</v>
      </c>
    </row>
    <row r="7774">
      <c r="A7774" s="7" t="s">
        <v>16403</v>
      </c>
      <c r="B7774" s="17" t="s">
        <v>16404</v>
      </c>
      <c r="C7774" s="17">
        <v>1362.0</v>
      </c>
      <c r="D7774" s="17">
        <v>1.739513604E7</v>
      </c>
      <c r="E7774" s="17">
        <v>3937258.0</v>
      </c>
      <c r="F7774" s="17">
        <v>6039749.0</v>
      </c>
      <c r="G7774" s="17">
        <v>1.0721885E7</v>
      </c>
      <c r="H7774" s="17">
        <v>2.6365886E7</v>
      </c>
    </row>
    <row r="7775">
      <c r="A7775" s="7" t="s">
        <v>16405</v>
      </c>
      <c r="B7775" s="17" t="s">
        <v>16406</v>
      </c>
      <c r="C7775" s="17">
        <v>765.0</v>
      </c>
      <c r="D7775" s="17">
        <v>2.817057286E7</v>
      </c>
      <c r="E7775" s="17">
        <v>4232787.0</v>
      </c>
      <c r="F7775" s="17">
        <v>6823161.0</v>
      </c>
      <c r="G7775" s="17">
        <v>1.4417392E7</v>
      </c>
      <c r="H7775" s="17">
        <v>4.4761461E7</v>
      </c>
    </row>
    <row r="7776">
      <c r="A7776" s="7" t="s">
        <v>16407</v>
      </c>
      <c r="B7776" s="17" t="s">
        <v>16408</v>
      </c>
      <c r="C7776" s="17">
        <v>116.0</v>
      </c>
      <c r="D7776" s="17">
        <v>1.463783247E7</v>
      </c>
      <c r="E7776" s="17">
        <v>4070258.0</v>
      </c>
      <c r="F7776" s="17">
        <v>6395053.0</v>
      </c>
      <c r="G7776" s="17">
        <v>1.3096005E7</v>
      </c>
      <c r="H7776" s="17">
        <v>2.989382E7</v>
      </c>
    </row>
    <row r="7777">
      <c r="A7777" s="7" t="s">
        <v>16409</v>
      </c>
      <c r="B7777" s="17" t="s">
        <v>16410</v>
      </c>
      <c r="C7777" s="17">
        <v>603.0</v>
      </c>
      <c r="D7777" s="17">
        <v>1.633482988E7</v>
      </c>
      <c r="E7777" s="17">
        <v>4083949.0</v>
      </c>
      <c r="F7777" s="17">
        <v>6046491.0</v>
      </c>
      <c r="G7777" s="17">
        <v>9857144.0</v>
      </c>
      <c r="H7777" s="17">
        <v>2.1532085E7</v>
      </c>
    </row>
    <row r="7778">
      <c r="A7778" s="7" t="s">
        <v>16411</v>
      </c>
      <c r="B7778" s="17" t="s">
        <v>16412</v>
      </c>
      <c r="C7778" s="17">
        <v>74.0</v>
      </c>
      <c r="D7778" s="17">
        <v>2.341082896E7</v>
      </c>
      <c r="E7778" s="17">
        <v>4817603.0</v>
      </c>
      <c r="F7778" s="17">
        <v>7142587.0</v>
      </c>
      <c r="G7778" s="17">
        <v>1.5165493E7</v>
      </c>
      <c r="H7778" s="17">
        <v>2.8784289E7</v>
      </c>
    </row>
    <row r="7779">
      <c r="A7779" s="7" t="s">
        <v>16413</v>
      </c>
      <c r="B7779" s="17" t="s">
        <v>16414</v>
      </c>
      <c r="C7779" s="17">
        <v>266.0</v>
      </c>
      <c r="D7779" s="17">
        <v>1.643845846E7</v>
      </c>
      <c r="E7779" s="17">
        <v>3450532.0</v>
      </c>
      <c r="F7779" s="17">
        <v>5246210.0</v>
      </c>
      <c r="G7779" s="17">
        <v>9630909.0</v>
      </c>
      <c r="H7779" s="17">
        <v>2.8793E7</v>
      </c>
    </row>
    <row r="7780">
      <c r="A7780" s="7" t="s">
        <v>16415</v>
      </c>
      <c r="B7780" s="17" t="s">
        <v>16416</v>
      </c>
      <c r="C7780" s="17">
        <v>53.0</v>
      </c>
      <c r="D7780" s="17">
        <v>3.378166743E7</v>
      </c>
      <c r="E7780" s="17">
        <v>4142150.0</v>
      </c>
      <c r="F7780" s="17">
        <v>7539000.0</v>
      </c>
      <c r="G7780" s="17">
        <v>1.5690035E7</v>
      </c>
      <c r="H7780" s="17">
        <v>6.7037E7</v>
      </c>
    </row>
    <row r="7781">
      <c r="A7781" s="7" t="s">
        <v>16417</v>
      </c>
      <c r="B7781" s="17" t="s">
        <v>16418</v>
      </c>
      <c r="C7781" s="17">
        <v>10.0</v>
      </c>
      <c r="D7781" s="17">
        <v>3.85258405E7</v>
      </c>
      <c r="E7781" s="17">
        <v>4395388.0</v>
      </c>
      <c r="F7781" s="17">
        <v>5424115.0</v>
      </c>
      <c r="G7781" s="17">
        <v>1.0383982E7</v>
      </c>
      <c r="H7781" s="17">
        <v>1.3251616E7</v>
      </c>
    </row>
    <row r="7782">
      <c r="A7782" s="7" t="s">
        <v>16419</v>
      </c>
      <c r="B7782" s="17" t="s">
        <v>16420</v>
      </c>
      <c r="C7782" s="17">
        <v>46.0</v>
      </c>
      <c r="D7782" s="17">
        <v>1.78514783E7</v>
      </c>
      <c r="E7782" s="17">
        <v>3180418.0</v>
      </c>
      <c r="F7782" s="17">
        <v>4059823.0</v>
      </c>
      <c r="G7782" s="17">
        <v>9861000.0</v>
      </c>
      <c r="H7782" s="17">
        <v>2.2587207E7</v>
      </c>
    </row>
    <row r="7783">
      <c r="A7783" s="7" t="s">
        <v>16421</v>
      </c>
      <c r="B7783" s="17" t="s">
        <v>16422</v>
      </c>
      <c r="C7783" s="17">
        <v>1.0</v>
      </c>
      <c r="D7783" s="17">
        <v>5590900.0</v>
      </c>
      <c r="E7783" s="17">
        <v>5590900.0</v>
      </c>
      <c r="F7783" s="17">
        <v>5590900.0</v>
      </c>
      <c r="G7783" s="17">
        <v>5590900.0</v>
      </c>
      <c r="H7783" s="17">
        <v>5590900.0</v>
      </c>
    </row>
    <row r="7784">
      <c r="A7784" s="7" t="s">
        <v>16423</v>
      </c>
      <c r="B7784" s="17" t="s">
        <v>16424</v>
      </c>
      <c r="C7784" s="17">
        <v>63.0</v>
      </c>
      <c r="D7784" s="17">
        <v>1.986257079E7</v>
      </c>
      <c r="E7784" s="17">
        <v>4198461.0</v>
      </c>
      <c r="F7784" s="17">
        <v>6200000.0</v>
      </c>
      <c r="G7784" s="17">
        <v>9250366.0</v>
      </c>
      <c r="H7784" s="17">
        <v>2.6499168E7</v>
      </c>
    </row>
    <row r="7785">
      <c r="A7785" s="7" t="s">
        <v>16425</v>
      </c>
      <c r="B7785" s="17" t="s">
        <v>16426</v>
      </c>
      <c r="C7785" s="17">
        <v>4598.0</v>
      </c>
      <c r="D7785" s="17">
        <v>2.192481918E7</v>
      </c>
      <c r="E7785" s="17">
        <v>4927979.0</v>
      </c>
      <c r="F7785" s="17">
        <v>8130607.0</v>
      </c>
      <c r="G7785" s="17">
        <v>1.6272638E7</v>
      </c>
      <c r="H7785" s="17">
        <v>4.4175778E7</v>
      </c>
    </row>
    <row r="7786">
      <c r="A7786" s="7" t="s">
        <v>16427</v>
      </c>
      <c r="B7786" s="17" t="s">
        <v>16428</v>
      </c>
      <c r="C7786" s="17">
        <v>24.0</v>
      </c>
      <c r="D7786" s="17">
        <v>1.700675858E7</v>
      </c>
      <c r="E7786" s="17">
        <v>5154873.0</v>
      </c>
      <c r="F7786" s="17">
        <v>9454317.0</v>
      </c>
      <c r="G7786" s="17">
        <v>1.601622E7</v>
      </c>
      <c r="H7786" s="17">
        <v>3.307412E7</v>
      </c>
    </row>
    <row r="7787">
      <c r="A7787" s="7" t="s">
        <v>16429</v>
      </c>
      <c r="B7787" s="17" t="s">
        <v>16430</v>
      </c>
      <c r="C7787" s="17">
        <v>33.0</v>
      </c>
      <c r="D7787" s="17">
        <v>2.924497218E7</v>
      </c>
      <c r="E7787" s="17">
        <v>5568477.0</v>
      </c>
      <c r="F7787" s="17">
        <v>8809500.0</v>
      </c>
      <c r="G7787" s="17">
        <v>2.531085E7</v>
      </c>
      <c r="H7787" s="17">
        <v>4.4626834E7</v>
      </c>
    </row>
    <row r="7788">
      <c r="A7788" s="7" t="s">
        <v>16431</v>
      </c>
      <c r="B7788" s="17" t="s">
        <v>16432</v>
      </c>
      <c r="C7788" s="17">
        <v>117.0</v>
      </c>
      <c r="D7788" s="17">
        <v>1.202422474E7</v>
      </c>
      <c r="E7788" s="17">
        <v>5071000.0</v>
      </c>
      <c r="F7788" s="17">
        <v>7385025.0</v>
      </c>
      <c r="G7788" s="17">
        <v>1.2273477E7</v>
      </c>
      <c r="H7788" s="17">
        <v>1.9963968E7</v>
      </c>
    </row>
    <row r="7789">
      <c r="A7789" s="7" t="s">
        <v>16433</v>
      </c>
      <c r="B7789" s="17" t="s">
        <v>16434</v>
      </c>
      <c r="C7789" s="17">
        <v>5.0</v>
      </c>
      <c r="D7789" s="17">
        <v>4886755.6</v>
      </c>
      <c r="E7789" s="17">
        <v>3876180.0</v>
      </c>
      <c r="F7789" s="17">
        <v>4365938.0</v>
      </c>
      <c r="G7789" s="17">
        <v>6081370.0</v>
      </c>
      <c r="H7789" s="17">
        <v>7324314.0</v>
      </c>
    </row>
    <row r="7790">
      <c r="A7790" s="7" t="s">
        <v>16435</v>
      </c>
      <c r="B7790" s="17" t="s">
        <v>16436</v>
      </c>
      <c r="C7790" s="17">
        <v>2043.0</v>
      </c>
      <c r="D7790" s="17">
        <v>3.143746437E7</v>
      </c>
      <c r="E7790" s="17">
        <v>4990870.0</v>
      </c>
      <c r="F7790" s="17">
        <v>8318342.0</v>
      </c>
      <c r="G7790" s="17">
        <v>1.67687E7</v>
      </c>
      <c r="H7790" s="17">
        <v>6.8625203E7</v>
      </c>
    </row>
    <row r="7791">
      <c r="A7791" s="7" t="s">
        <v>16437</v>
      </c>
      <c r="B7791" s="17" t="s">
        <v>16438</v>
      </c>
      <c r="C7791" s="17">
        <v>7009.0</v>
      </c>
      <c r="D7791" s="17">
        <v>4.132504944E7</v>
      </c>
      <c r="E7791" s="17">
        <v>5774287.0</v>
      </c>
      <c r="F7791" s="17">
        <v>1.0958475E7</v>
      </c>
      <c r="G7791" s="17">
        <v>2.7203614E7</v>
      </c>
      <c r="H7791" s="17">
        <v>1.23118818E8</v>
      </c>
    </row>
    <row r="7792">
      <c r="A7792" s="7" t="s">
        <v>16439</v>
      </c>
      <c r="B7792" s="17" t="s">
        <v>16440</v>
      </c>
      <c r="C7792" s="17">
        <v>665.0</v>
      </c>
      <c r="D7792" s="17">
        <v>7.600984606E7</v>
      </c>
      <c r="E7792" s="17">
        <v>7511145.0</v>
      </c>
      <c r="F7792" s="17">
        <v>1.65656E7</v>
      </c>
      <c r="G7792" s="17">
        <v>8.38162E7</v>
      </c>
      <c r="H7792" s="17">
        <v>2.51883582E8</v>
      </c>
    </row>
    <row r="7793">
      <c r="A7793" s="7" t="s">
        <v>16441</v>
      </c>
      <c r="B7793" s="17" t="s">
        <v>16442</v>
      </c>
      <c r="C7793" s="17">
        <v>3337.0</v>
      </c>
      <c r="D7793" s="17">
        <v>4.045881068E7</v>
      </c>
      <c r="E7793" s="17">
        <v>5693485.0</v>
      </c>
      <c r="F7793" s="17">
        <v>9953715.0</v>
      </c>
      <c r="G7793" s="17">
        <v>2.3092534E7</v>
      </c>
      <c r="H7793" s="17">
        <v>1.01310219E8</v>
      </c>
    </row>
    <row r="7794">
      <c r="A7794" s="7" t="s">
        <v>16443</v>
      </c>
      <c r="B7794" s="17" t="s">
        <v>16444</v>
      </c>
      <c r="C7794" s="17">
        <v>281.0</v>
      </c>
      <c r="D7794" s="17">
        <v>1.858177591E7</v>
      </c>
      <c r="E7794" s="17">
        <v>4304800.0</v>
      </c>
      <c r="F7794" s="17">
        <v>7083361.0</v>
      </c>
      <c r="G7794" s="17">
        <v>1.3831739E7</v>
      </c>
      <c r="H7794" s="17">
        <v>2.89289E7</v>
      </c>
    </row>
    <row r="7795">
      <c r="A7795" s="7" t="s">
        <v>16445</v>
      </c>
      <c r="B7795" s="17" t="s">
        <v>16446</v>
      </c>
      <c r="C7795" s="17">
        <v>277.0</v>
      </c>
      <c r="D7795" s="17">
        <v>1.382893658E7</v>
      </c>
      <c r="E7795" s="17">
        <v>4056906.0</v>
      </c>
      <c r="F7795" s="17">
        <v>7192506.0</v>
      </c>
      <c r="G7795" s="17">
        <v>1.375582E7</v>
      </c>
      <c r="H7795" s="17">
        <v>3.14435E7</v>
      </c>
    </row>
    <row r="7796">
      <c r="A7796" s="7" t="s">
        <v>16447</v>
      </c>
      <c r="B7796" s="17" t="s">
        <v>16448</v>
      </c>
      <c r="C7796" s="17">
        <v>36.0</v>
      </c>
      <c r="D7796" s="17">
        <v>1.740331361E7</v>
      </c>
      <c r="E7796" s="17">
        <v>3017838.0</v>
      </c>
      <c r="F7796" s="17">
        <v>5167406.0</v>
      </c>
      <c r="G7796" s="17">
        <v>8924899.0</v>
      </c>
      <c r="H7796" s="17">
        <v>3.5240549E7</v>
      </c>
    </row>
    <row r="7797">
      <c r="A7797" s="7" t="s">
        <v>16449</v>
      </c>
      <c r="B7797" s="17" t="s">
        <v>16450</v>
      </c>
      <c r="C7797" s="17">
        <v>33.0</v>
      </c>
      <c r="D7797" s="17">
        <v>3.810638655E7</v>
      </c>
      <c r="E7797" s="17">
        <v>2892422.0</v>
      </c>
      <c r="F7797" s="17">
        <v>5696198.0</v>
      </c>
      <c r="G7797" s="17">
        <v>1.9801339E7</v>
      </c>
      <c r="H7797" s="17">
        <v>1.43659179E8</v>
      </c>
    </row>
    <row r="7798">
      <c r="A7798" s="7" t="s">
        <v>16451</v>
      </c>
      <c r="B7798" s="17" t="s">
        <v>16452</v>
      </c>
      <c r="C7798" s="17">
        <v>5.0</v>
      </c>
      <c r="D7798" s="17">
        <v>6.9370488E7</v>
      </c>
      <c r="E7798" s="17">
        <v>4228576.0</v>
      </c>
      <c r="F7798" s="17">
        <v>1.2625305E7</v>
      </c>
      <c r="G7798" s="17">
        <v>2.0227005E7</v>
      </c>
      <c r="H7798" s="17">
        <v>3.082897E8</v>
      </c>
    </row>
    <row r="7799">
      <c r="A7799" s="7" t="s">
        <v>16453</v>
      </c>
      <c r="B7799" s="17" t="s">
        <v>16454</v>
      </c>
      <c r="C7799" s="17">
        <v>206.0</v>
      </c>
      <c r="D7799" s="17">
        <v>1.655396974E7</v>
      </c>
      <c r="E7799" s="17">
        <v>4687900.0</v>
      </c>
      <c r="F7799" s="17">
        <v>7105736.0</v>
      </c>
      <c r="G7799" s="17">
        <v>1.3300302E7</v>
      </c>
      <c r="H7799" s="17">
        <v>2.1788786E7</v>
      </c>
    </row>
    <row r="7800">
      <c r="A7800" s="7" t="s">
        <v>16455</v>
      </c>
      <c r="B7800" s="17" t="s">
        <v>16456</v>
      </c>
      <c r="C7800" s="17">
        <v>3184.0</v>
      </c>
      <c r="D7800" s="17">
        <v>1.321984691E7</v>
      </c>
      <c r="E7800" s="17">
        <v>3599281.0</v>
      </c>
      <c r="F7800" s="17">
        <v>5760500.0</v>
      </c>
      <c r="G7800" s="17">
        <v>1.0226551E7</v>
      </c>
      <c r="H7800" s="17">
        <v>2.03775E7</v>
      </c>
    </row>
    <row r="7801">
      <c r="A7801" s="7" t="s">
        <v>13562</v>
      </c>
      <c r="B7801" s="17" t="s">
        <v>13563</v>
      </c>
      <c r="C7801" s="17">
        <v>623000.0</v>
      </c>
      <c r="D7801" s="17">
        <v>8910286.846</v>
      </c>
      <c r="E7801" s="17">
        <v>2933116.0</v>
      </c>
      <c r="F7801" s="17">
        <v>4508185.0</v>
      </c>
      <c r="G7801" s="17">
        <v>8007989.0</v>
      </c>
      <c r="H7801" s="17">
        <v>1.64277E7</v>
      </c>
    </row>
    <row r="7802">
      <c r="A7802" s="7" t="s">
        <v>16457</v>
      </c>
      <c r="B7802" s="17" t="s">
        <v>16458</v>
      </c>
      <c r="C7802" s="17">
        <v>76.0</v>
      </c>
      <c r="D7802" s="17">
        <v>1.343592464E7</v>
      </c>
      <c r="E7802" s="17">
        <v>4667514.0</v>
      </c>
      <c r="F7802" s="17">
        <v>6918037.0</v>
      </c>
      <c r="G7802" s="17">
        <v>1.2882503E7</v>
      </c>
      <c r="H7802" s="17">
        <v>2.8889309E7</v>
      </c>
    </row>
    <row r="7803">
      <c r="A7803" s="7" t="s">
        <v>16459</v>
      </c>
      <c r="B7803" s="17" t="s">
        <v>16460</v>
      </c>
      <c r="C7803" s="17">
        <v>58744.0</v>
      </c>
      <c r="D7803" s="17">
        <v>1.402617623E7</v>
      </c>
      <c r="E7803" s="17">
        <v>4358100.0</v>
      </c>
      <c r="F7803" s="17">
        <v>6840800.0</v>
      </c>
      <c r="G7803" s="17">
        <v>1.2425091E7</v>
      </c>
      <c r="H7803" s="17">
        <v>2.9040071E7</v>
      </c>
    </row>
    <row r="7804">
      <c r="A7804" s="7" t="s">
        <v>16461</v>
      </c>
      <c r="B7804" s="17" t="s">
        <v>16462</v>
      </c>
      <c r="C7804" s="17">
        <v>201334.0</v>
      </c>
      <c r="D7804" s="17">
        <v>9839293.717</v>
      </c>
      <c r="E7804" s="17">
        <v>3318850.0</v>
      </c>
      <c r="F7804" s="17">
        <v>5109500.0</v>
      </c>
      <c r="G7804" s="17">
        <v>8965997.0</v>
      </c>
      <c r="H7804" s="17">
        <v>1.846764E7</v>
      </c>
    </row>
    <row r="7805">
      <c r="A7805" s="7" t="s">
        <v>16463</v>
      </c>
      <c r="B7805" s="17" t="s">
        <v>16464</v>
      </c>
      <c r="C7805" s="17">
        <v>2.0</v>
      </c>
      <c r="D7805" s="17">
        <v>2.5706768E7</v>
      </c>
      <c r="E7805" s="17">
        <v>2100000.0</v>
      </c>
      <c r="F7805" s="17">
        <v>2100000.0</v>
      </c>
      <c r="G7805" s="17">
        <v>4.9313536E7</v>
      </c>
      <c r="H7805" s="17">
        <v>4.9313536E7</v>
      </c>
    </row>
    <row r="7806">
      <c r="A7806" s="7" t="s">
        <v>13564</v>
      </c>
      <c r="B7806" s="17" t="s">
        <v>13565</v>
      </c>
      <c r="C7806" s="17">
        <v>143011.0</v>
      </c>
      <c r="D7806" s="17">
        <v>1.407197986E7</v>
      </c>
      <c r="E7806" s="17">
        <v>4619468.0</v>
      </c>
      <c r="F7806" s="17">
        <v>7614174.0</v>
      </c>
      <c r="G7806" s="17">
        <v>1.4479972E7</v>
      </c>
      <c r="H7806" s="17">
        <v>2.9193E7</v>
      </c>
    </row>
    <row r="7807">
      <c r="A7807" s="7" t="s">
        <v>16465</v>
      </c>
      <c r="B7807" s="17" t="s">
        <v>16466</v>
      </c>
      <c r="C7807" s="17">
        <v>10208.0</v>
      </c>
      <c r="D7807" s="17">
        <v>9517540.606</v>
      </c>
      <c r="E7807" s="17">
        <v>3559074.0</v>
      </c>
      <c r="F7807" s="17">
        <v>5389466.0</v>
      </c>
      <c r="G7807" s="17">
        <v>9326571.0</v>
      </c>
      <c r="H7807" s="17">
        <v>1.7812E7</v>
      </c>
    </row>
    <row r="7808">
      <c r="A7808" s="7" t="s">
        <v>16467</v>
      </c>
      <c r="B7808" s="17" t="s">
        <v>16468</v>
      </c>
      <c r="C7808" s="17">
        <v>5640.0</v>
      </c>
      <c r="D7808" s="17">
        <v>1.779820393E7</v>
      </c>
      <c r="E7808" s="17">
        <v>5538408.0</v>
      </c>
      <c r="F7808" s="17">
        <v>9274102.0</v>
      </c>
      <c r="G7808" s="17">
        <v>1.8013962E7</v>
      </c>
      <c r="H7808" s="17">
        <v>3.704685E7</v>
      </c>
    </row>
    <row r="7809">
      <c r="A7809" s="7" t="s">
        <v>16469</v>
      </c>
      <c r="B7809" s="17" t="s">
        <v>16470</v>
      </c>
      <c r="C7809" s="17">
        <v>25299.0</v>
      </c>
      <c r="D7809" s="17">
        <v>1.628322721E7</v>
      </c>
      <c r="E7809" s="17">
        <v>4930439.0</v>
      </c>
      <c r="F7809" s="17">
        <v>8419044.0</v>
      </c>
      <c r="G7809" s="17">
        <v>1.6312903E7</v>
      </c>
      <c r="H7809" s="17">
        <v>3.3643484E7</v>
      </c>
    </row>
    <row r="7810">
      <c r="A7810" s="7" t="s">
        <v>16471</v>
      </c>
      <c r="B7810" s="17" t="s">
        <v>16472</v>
      </c>
      <c r="C7810" s="17">
        <v>22463.0</v>
      </c>
      <c r="D7810" s="17">
        <v>1.905537106E7</v>
      </c>
      <c r="E7810" s="17">
        <v>6003077.0</v>
      </c>
      <c r="F7810" s="17">
        <v>1.03665E7</v>
      </c>
      <c r="G7810" s="17">
        <v>2.0021284E7</v>
      </c>
      <c r="H7810" s="17">
        <v>4.0416922E7</v>
      </c>
    </row>
    <row r="7811">
      <c r="A7811" s="7" t="s">
        <v>16473</v>
      </c>
      <c r="B7811" s="17" t="s">
        <v>16474</v>
      </c>
      <c r="C7811" s="17">
        <v>6072.0</v>
      </c>
      <c r="D7811" s="17">
        <v>1.088351748E7</v>
      </c>
      <c r="E7811" s="17">
        <v>4129964.0</v>
      </c>
      <c r="F7811" s="17">
        <v>6234057.0</v>
      </c>
      <c r="G7811" s="17">
        <v>1.0865857E7</v>
      </c>
      <c r="H7811" s="17">
        <v>2.0346751E7</v>
      </c>
    </row>
    <row r="7812">
      <c r="A7812" s="7" t="s">
        <v>16475</v>
      </c>
      <c r="B7812" s="17" t="s">
        <v>16476</v>
      </c>
      <c r="C7812" s="17">
        <v>25.0</v>
      </c>
      <c r="D7812" s="17">
        <v>9512940.32</v>
      </c>
      <c r="E7812" s="17">
        <v>3436694.0</v>
      </c>
      <c r="F7812" s="17">
        <v>6318927.0</v>
      </c>
      <c r="G7812" s="17">
        <v>1.2859553E7</v>
      </c>
      <c r="H7812" s="17">
        <v>1.5734898E7</v>
      </c>
    </row>
    <row r="7813">
      <c r="A7813" s="7" t="s">
        <v>16477</v>
      </c>
      <c r="B7813" s="17" t="s">
        <v>16478</v>
      </c>
      <c r="C7813" s="17">
        <v>106.0</v>
      </c>
      <c r="D7813" s="17">
        <v>1.363403461E7</v>
      </c>
      <c r="E7813" s="17">
        <v>3332040.0</v>
      </c>
      <c r="F7813" s="17">
        <v>6086468.0</v>
      </c>
      <c r="G7813" s="17">
        <v>1.2839581E7</v>
      </c>
      <c r="H7813" s="17">
        <v>2.5120138E7</v>
      </c>
    </row>
    <row r="7814">
      <c r="A7814" s="7" t="s">
        <v>16479</v>
      </c>
      <c r="B7814" s="17" t="s">
        <v>16480</v>
      </c>
      <c r="C7814" s="17">
        <v>291.0</v>
      </c>
      <c r="D7814" s="17">
        <v>1.071462882E7</v>
      </c>
      <c r="E7814" s="17">
        <v>3480359.0</v>
      </c>
      <c r="F7814" s="17">
        <v>5987000.0</v>
      </c>
      <c r="G7814" s="17">
        <v>1.128248E7</v>
      </c>
      <c r="H7814" s="17">
        <v>2.1413514E7</v>
      </c>
    </row>
    <row r="7815">
      <c r="A7815" s="7" t="s">
        <v>16481</v>
      </c>
      <c r="B7815" s="17" t="s">
        <v>16482</v>
      </c>
      <c r="C7815" s="17">
        <v>2784.0</v>
      </c>
      <c r="D7815" s="17">
        <v>6753606.642</v>
      </c>
      <c r="E7815" s="17">
        <v>2969220.0</v>
      </c>
      <c r="F7815" s="17">
        <v>4394204.0</v>
      </c>
      <c r="G7815" s="17">
        <v>7178450.0</v>
      </c>
      <c r="H7815" s="17">
        <v>1.232392E7</v>
      </c>
    </row>
    <row r="7816">
      <c r="A7816" s="7" t="s">
        <v>16483</v>
      </c>
      <c r="B7816" s="17" t="s">
        <v>16484</v>
      </c>
      <c r="C7816" s="17">
        <v>4142.0</v>
      </c>
      <c r="D7816" s="17">
        <v>6626340.294</v>
      </c>
      <c r="E7816" s="17">
        <v>2564742.0</v>
      </c>
      <c r="F7816" s="17">
        <v>3930504.0</v>
      </c>
      <c r="G7816" s="17">
        <v>6713180.0</v>
      </c>
      <c r="H7816" s="17">
        <v>1.26932E7</v>
      </c>
    </row>
    <row r="7817">
      <c r="A7817" s="7" t="s">
        <v>16485</v>
      </c>
      <c r="B7817" s="17" t="s">
        <v>16486</v>
      </c>
      <c r="C7817" s="17">
        <v>22116.0</v>
      </c>
      <c r="D7817" s="17">
        <v>5988301.687</v>
      </c>
      <c r="E7817" s="17">
        <v>2606000.0</v>
      </c>
      <c r="F7817" s="17">
        <v>3769050.0</v>
      </c>
      <c r="G7817" s="17">
        <v>6133929.0</v>
      </c>
      <c r="H7817" s="17">
        <v>1.0669E7</v>
      </c>
    </row>
    <row r="7818">
      <c r="A7818" s="7" t="s">
        <v>16487</v>
      </c>
      <c r="B7818" s="17" t="s">
        <v>16488</v>
      </c>
      <c r="C7818" s="17">
        <v>20.0</v>
      </c>
      <c r="D7818" s="17">
        <v>9329705.85</v>
      </c>
      <c r="E7818" s="17">
        <v>3158200.0</v>
      </c>
      <c r="F7818" s="17">
        <v>5467609.0</v>
      </c>
      <c r="G7818" s="17">
        <v>7928900.0</v>
      </c>
      <c r="H7818" s="17">
        <v>1.0383424E7</v>
      </c>
    </row>
    <row r="7819">
      <c r="A7819" s="7" t="s">
        <v>16489</v>
      </c>
      <c r="B7819" s="17" t="s">
        <v>16490</v>
      </c>
      <c r="C7819" s="17">
        <v>129699.0</v>
      </c>
      <c r="D7819" s="17">
        <v>9523923.388</v>
      </c>
      <c r="E7819" s="17">
        <v>3926203.0</v>
      </c>
      <c r="F7819" s="17">
        <v>5679638.0</v>
      </c>
      <c r="G7819" s="17">
        <v>8943450.0</v>
      </c>
      <c r="H7819" s="17">
        <v>1.6160041E7</v>
      </c>
    </row>
    <row r="7820">
      <c r="A7820" s="7" t="s">
        <v>16491</v>
      </c>
      <c r="B7820" s="17" t="s">
        <v>16492</v>
      </c>
      <c r="C7820" s="17">
        <v>745.0</v>
      </c>
      <c r="D7820" s="17">
        <v>2.698718549E7</v>
      </c>
      <c r="E7820" s="17">
        <v>4800500.0</v>
      </c>
      <c r="F7820" s="17">
        <v>1.3694616E7</v>
      </c>
      <c r="G7820" s="17">
        <v>3.3432272E7</v>
      </c>
      <c r="H7820" s="17">
        <v>7.1025154E7</v>
      </c>
    </row>
    <row r="7821">
      <c r="A7821" s="7" t="s">
        <v>16493</v>
      </c>
      <c r="B7821" s="17" t="s">
        <v>16494</v>
      </c>
      <c r="C7821" s="17">
        <v>4208.0</v>
      </c>
      <c r="D7821" s="17">
        <v>2.80964618E7</v>
      </c>
      <c r="E7821" s="17">
        <v>5430083.0</v>
      </c>
      <c r="F7821" s="17">
        <v>1.5055955E7</v>
      </c>
      <c r="G7821" s="17">
        <v>4.8174306E7</v>
      </c>
      <c r="H7821" s="17">
        <v>7.8537819E7</v>
      </c>
    </row>
    <row r="7822">
      <c r="A7822" s="7" t="s">
        <v>16495</v>
      </c>
      <c r="B7822" s="17" t="s">
        <v>16496</v>
      </c>
      <c r="C7822" s="17">
        <v>44703.0</v>
      </c>
      <c r="D7822" s="17">
        <v>1.2712082E7</v>
      </c>
      <c r="E7822" s="17">
        <v>3512342.0</v>
      </c>
      <c r="F7822" s="17">
        <v>5445102.0</v>
      </c>
      <c r="G7822" s="17">
        <v>1.1376844E7</v>
      </c>
      <c r="H7822" s="17">
        <v>3.2549024E7</v>
      </c>
    </row>
    <row r="7823">
      <c r="A7823" s="7" t="s">
        <v>16497</v>
      </c>
      <c r="B7823" s="17" t="s">
        <v>16498</v>
      </c>
      <c r="C7823" s="17">
        <v>9.0</v>
      </c>
      <c r="D7823" s="17">
        <v>1.691662011E7</v>
      </c>
      <c r="E7823" s="17">
        <v>7457500.0</v>
      </c>
      <c r="F7823" s="17">
        <v>1.3455461E7</v>
      </c>
      <c r="G7823" s="17">
        <v>2.04072E7</v>
      </c>
      <c r="H7823" s="17">
        <v>4.7156632E7</v>
      </c>
    </row>
    <row r="7824">
      <c r="A7824" s="7" t="s">
        <v>16499</v>
      </c>
      <c r="B7824" s="17" t="s">
        <v>16500</v>
      </c>
      <c r="C7824" s="17">
        <v>35162.0</v>
      </c>
      <c r="D7824" s="17">
        <v>3.101215738E7</v>
      </c>
      <c r="E7824" s="17">
        <v>7957319.0</v>
      </c>
      <c r="F7824" s="17">
        <v>1.65759E7</v>
      </c>
      <c r="G7824" s="17">
        <v>4.6514077E7</v>
      </c>
      <c r="H7824" s="17">
        <v>7.3981592E7</v>
      </c>
    </row>
    <row r="7825">
      <c r="A7825" s="7" t="s">
        <v>16501</v>
      </c>
      <c r="B7825" s="17" t="s">
        <v>16502</v>
      </c>
      <c r="C7825" s="17">
        <v>22217.0</v>
      </c>
      <c r="D7825" s="17">
        <v>3.324112241E7</v>
      </c>
      <c r="E7825" s="17">
        <v>8883000.0</v>
      </c>
      <c r="F7825" s="17">
        <v>1.8890782E7</v>
      </c>
      <c r="G7825" s="17">
        <v>5.0109664E7</v>
      </c>
      <c r="H7825" s="17">
        <v>7.9228438E7</v>
      </c>
    </row>
    <row r="7826">
      <c r="A7826" s="7" t="s">
        <v>16503</v>
      </c>
      <c r="B7826" s="17" t="s">
        <v>16504</v>
      </c>
      <c r="C7826" s="17">
        <v>2221.0</v>
      </c>
      <c r="D7826" s="17">
        <v>2.183003834E7</v>
      </c>
      <c r="E7826" s="17">
        <v>6447432.0</v>
      </c>
      <c r="F7826" s="17">
        <v>1.12828E7</v>
      </c>
      <c r="G7826" s="17">
        <v>2.4194031E7</v>
      </c>
      <c r="H7826" s="17">
        <v>5.6082624E7</v>
      </c>
    </row>
    <row r="7827">
      <c r="A7827" s="7" t="s">
        <v>16505</v>
      </c>
      <c r="B7827" s="17" t="s">
        <v>16506</v>
      </c>
      <c r="C7827" s="17">
        <v>9772.0</v>
      </c>
      <c r="D7827" s="17">
        <v>1.984783924E7</v>
      </c>
      <c r="E7827" s="17">
        <v>5654064.0</v>
      </c>
      <c r="F7827" s="17">
        <v>1.014745E7</v>
      </c>
      <c r="G7827" s="17">
        <v>2.0899638E7</v>
      </c>
      <c r="H7827" s="17">
        <v>4.9947037E7</v>
      </c>
    </row>
    <row r="7828">
      <c r="A7828" s="7" t="s">
        <v>16507</v>
      </c>
      <c r="B7828" s="17" t="s">
        <v>16508</v>
      </c>
      <c r="C7828" s="17">
        <v>77698.0</v>
      </c>
      <c r="D7828" s="17">
        <v>1.926609963E7</v>
      </c>
      <c r="E7828" s="17">
        <v>5832270.0</v>
      </c>
      <c r="F7828" s="17">
        <v>9649200.0</v>
      </c>
      <c r="G7828" s="17">
        <v>2.0384687E7</v>
      </c>
      <c r="H7828" s="17">
        <v>4.8911314E7</v>
      </c>
    </row>
    <row r="7829">
      <c r="A7829" s="7" t="s">
        <v>16509</v>
      </c>
      <c r="B7829" s="17" t="s">
        <v>16510</v>
      </c>
      <c r="C7829" s="17">
        <v>19275.0</v>
      </c>
      <c r="D7829" s="17">
        <v>1.676949969E7</v>
      </c>
      <c r="E7829" s="17">
        <v>5320938.0</v>
      </c>
      <c r="F7829" s="17">
        <v>8906400.0</v>
      </c>
      <c r="G7829" s="17">
        <v>1.6369053E7</v>
      </c>
      <c r="H7829" s="17">
        <v>4.047878E7</v>
      </c>
    </row>
    <row r="7830">
      <c r="A7830" s="7" t="s">
        <v>16511</v>
      </c>
      <c r="B7830" s="17" t="s">
        <v>16512</v>
      </c>
      <c r="C7830" s="17">
        <v>352.0</v>
      </c>
      <c r="D7830" s="17">
        <v>2.638552586E7</v>
      </c>
      <c r="E7830" s="17">
        <v>6625830.0</v>
      </c>
      <c r="F7830" s="17">
        <v>1.32809E7</v>
      </c>
      <c r="G7830" s="17">
        <v>4.6179264E7</v>
      </c>
      <c r="H7830" s="17">
        <v>5.95312E7</v>
      </c>
    </row>
    <row r="7831">
      <c r="A7831" s="7" t="s">
        <v>16513</v>
      </c>
      <c r="B7831" s="17" t="s">
        <v>16514</v>
      </c>
      <c r="C7831" s="17">
        <v>193.0</v>
      </c>
      <c r="D7831" s="17">
        <v>2.770410611E7</v>
      </c>
      <c r="E7831" s="17">
        <v>6540425.0</v>
      </c>
      <c r="F7831" s="17">
        <v>1.356455E7</v>
      </c>
      <c r="G7831" s="17">
        <v>4.960535E7</v>
      </c>
      <c r="H7831" s="17">
        <v>5.792245E7</v>
      </c>
    </row>
    <row r="7832">
      <c r="A7832" s="7" t="s">
        <v>16515</v>
      </c>
      <c r="B7832" s="17" t="s">
        <v>16516</v>
      </c>
      <c r="C7832" s="17">
        <v>35.0</v>
      </c>
      <c r="D7832" s="17">
        <v>1.242040734E7</v>
      </c>
      <c r="E7832" s="17">
        <v>4792846.0</v>
      </c>
      <c r="F7832" s="17">
        <v>7549919.0</v>
      </c>
      <c r="G7832" s="17">
        <v>1.2493532E7</v>
      </c>
      <c r="H7832" s="17">
        <v>2.5238025E7</v>
      </c>
    </row>
    <row r="7833">
      <c r="A7833" s="7" t="s">
        <v>16517</v>
      </c>
      <c r="B7833" s="17" t="s">
        <v>16518</v>
      </c>
      <c r="C7833" s="17">
        <v>362.0</v>
      </c>
      <c r="D7833" s="17">
        <v>1.392871011E7</v>
      </c>
      <c r="E7833" s="17">
        <v>4614915.0</v>
      </c>
      <c r="F7833" s="17">
        <v>7936347.0</v>
      </c>
      <c r="G7833" s="17">
        <v>1.7136957E7</v>
      </c>
      <c r="H7833" s="17">
        <v>3.3867588E7</v>
      </c>
    </row>
    <row r="7834">
      <c r="A7834" s="7" t="s">
        <v>16519</v>
      </c>
      <c r="B7834" s="17" t="s">
        <v>16520</v>
      </c>
      <c r="C7834" s="17">
        <v>1.0</v>
      </c>
      <c r="D7834" s="17">
        <v>7528402.0</v>
      </c>
      <c r="E7834" s="17">
        <v>7528402.0</v>
      </c>
      <c r="F7834" s="17">
        <v>7528402.0</v>
      </c>
      <c r="G7834" s="17">
        <v>7528402.0</v>
      </c>
      <c r="H7834" s="17">
        <v>7528402.0</v>
      </c>
    </row>
    <row r="7835">
      <c r="A7835" s="7" t="s">
        <v>16521</v>
      </c>
      <c r="B7835" s="17" t="s">
        <v>16522</v>
      </c>
      <c r="C7835" s="17">
        <v>199.0</v>
      </c>
      <c r="D7835" s="17">
        <v>1.339189698E7</v>
      </c>
      <c r="E7835" s="17">
        <v>4233314.0</v>
      </c>
      <c r="F7835" s="17">
        <v>6901420.0</v>
      </c>
      <c r="G7835" s="17">
        <v>1.3403071E7</v>
      </c>
      <c r="H7835" s="17">
        <v>2.7609674E7</v>
      </c>
    </row>
    <row r="7836">
      <c r="A7836" s="7" t="s">
        <v>16523</v>
      </c>
      <c r="B7836" s="17" t="s">
        <v>16524</v>
      </c>
      <c r="C7836" s="17">
        <v>155.0</v>
      </c>
      <c r="D7836" s="17">
        <v>4.801486348E7</v>
      </c>
      <c r="E7836" s="17">
        <v>5499000.0</v>
      </c>
      <c r="F7836" s="17">
        <v>1.1358738E7</v>
      </c>
      <c r="G7836" s="17">
        <v>3.0149916E7</v>
      </c>
      <c r="H7836" s="17">
        <v>1.32003868E8</v>
      </c>
    </row>
    <row r="7837">
      <c r="A7837" s="7" t="s">
        <v>16525</v>
      </c>
      <c r="B7837" s="17" t="s">
        <v>16526</v>
      </c>
      <c r="C7837" s="17">
        <v>24.0</v>
      </c>
      <c r="D7837" s="17">
        <v>1.536788475E8</v>
      </c>
      <c r="E7837" s="17">
        <v>1.4310758E7</v>
      </c>
      <c r="F7837" s="17">
        <v>7.5981301E7</v>
      </c>
      <c r="G7837" s="17">
        <v>3.19407623E8</v>
      </c>
      <c r="H7837" s="17">
        <v>3.430492E8</v>
      </c>
    </row>
    <row r="7838">
      <c r="A7838" s="7" t="s">
        <v>16527</v>
      </c>
      <c r="B7838" s="17" t="s">
        <v>16528</v>
      </c>
      <c r="C7838" s="17">
        <v>1.0</v>
      </c>
      <c r="D7838" s="17">
        <v>5870176.0</v>
      </c>
      <c r="E7838" s="17">
        <v>5870176.0</v>
      </c>
      <c r="F7838" s="17">
        <v>5870176.0</v>
      </c>
      <c r="G7838" s="17">
        <v>5870176.0</v>
      </c>
      <c r="H7838" s="17">
        <v>5870176.0</v>
      </c>
    </row>
    <row r="7839">
      <c r="A7839" s="7" t="s">
        <v>16529</v>
      </c>
      <c r="B7839" s="17" t="s">
        <v>16530</v>
      </c>
      <c r="C7839" s="17">
        <v>229.0</v>
      </c>
      <c r="D7839" s="17">
        <v>2.674783305E7</v>
      </c>
      <c r="E7839" s="17">
        <v>6146750.0</v>
      </c>
      <c r="F7839" s="17">
        <v>1.1475786E7</v>
      </c>
      <c r="G7839" s="17">
        <v>4.2120833E7</v>
      </c>
      <c r="H7839" s="17">
        <v>5.8066667E7</v>
      </c>
    </row>
    <row r="7840">
      <c r="A7840" s="7" t="s">
        <v>16531</v>
      </c>
      <c r="B7840" s="17" t="s">
        <v>16532</v>
      </c>
      <c r="C7840" s="17">
        <v>18.0</v>
      </c>
      <c r="D7840" s="17">
        <v>1.293550433E7</v>
      </c>
      <c r="E7840" s="17">
        <v>5515496.0</v>
      </c>
      <c r="F7840" s="17">
        <v>8499681.0</v>
      </c>
      <c r="G7840" s="17">
        <v>1.1558613E7</v>
      </c>
      <c r="H7840" s="17">
        <v>3.22865E7</v>
      </c>
    </row>
    <row r="7841">
      <c r="A7841" s="7" t="s">
        <v>16533</v>
      </c>
      <c r="B7841" s="17" t="s">
        <v>16534</v>
      </c>
      <c r="C7841" s="17">
        <v>1.0</v>
      </c>
      <c r="D7841" s="17">
        <v>8562827.0</v>
      </c>
      <c r="E7841" s="17">
        <v>8562827.0</v>
      </c>
      <c r="F7841" s="17">
        <v>8562827.0</v>
      </c>
      <c r="G7841" s="17">
        <v>8562827.0</v>
      </c>
      <c r="H7841" s="17">
        <v>8562827.0</v>
      </c>
    </row>
    <row r="7842">
      <c r="A7842" s="7" t="s">
        <v>16535</v>
      </c>
      <c r="B7842" s="17" t="s">
        <v>16536</v>
      </c>
      <c r="C7842" s="17">
        <v>228.0</v>
      </c>
      <c r="D7842" s="17">
        <v>8118912.504</v>
      </c>
      <c r="E7842" s="17">
        <v>2537991.0</v>
      </c>
      <c r="F7842" s="17">
        <v>3593156.0</v>
      </c>
      <c r="G7842" s="17">
        <v>6574580.0</v>
      </c>
      <c r="H7842" s="17">
        <v>1.2979502E7</v>
      </c>
    </row>
    <row r="7843">
      <c r="A7843" s="7" t="s">
        <v>16537</v>
      </c>
      <c r="B7843" s="17" t="s">
        <v>16538</v>
      </c>
      <c r="C7843" s="17">
        <v>46.0</v>
      </c>
      <c r="D7843" s="17">
        <v>1.28981045E7</v>
      </c>
      <c r="E7843" s="17">
        <v>5378338.0</v>
      </c>
      <c r="F7843" s="17">
        <v>9276409.0</v>
      </c>
      <c r="G7843" s="17">
        <v>1.66475E7</v>
      </c>
      <c r="H7843" s="17">
        <v>3.310814E7</v>
      </c>
    </row>
    <row r="7844">
      <c r="A7844" s="7" t="s">
        <v>16539</v>
      </c>
      <c r="B7844" s="17" t="s">
        <v>16540</v>
      </c>
      <c r="C7844" s="17">
        <v>300.0</v>
      </c>
      <c r="D7844" s="17">
        <v>8502184.56</v>
      </c>
      <c r="E7844" s="17">
        <v>3533621.0</v>
      </c>
      <c r="F7844" s="17">
        <v>5095358.0</v>
      </c>
      <c r="G7844" s="17">
        <v>7845200.0</v>
      </c>
      <c r="H7844" s="17">
        <v>1.6219576E7</v>
      </c>
    </row>
    <row r="7845">
      <c r="A7845" s="7" t="s">
        <v>16541</v>
      </c>
      <c r="B7845" s="17" t="s">
        <v>16542</v>
      </c>
      <c r="C7845" s="17">
        <v>8493.0</v>
      </c>
      <c r="D7845" s="17">
        <v>7965135.165</v>
      </c>
      <c r="E7845" s="17">
        <v>3757091.0</v>
      </c>
      <c r="F7845" s="17">
        <v>5506656.0</v>
      </c>
      <c r="G7845" s="17">
        <v>8391970.0</v>
      </c>
      <c r="H7845" s="17">
        <v>1.3738205E7</v>
      </c>
    </row>
    <row r="7846">
      <c r="A7846" s="7" t="s">
        <v>16543</v>
      </c>
      <c r="B7846" s="17" t="s">
        <v>16544</v>
      </c>
      <c r="C7846" s="17">
        <v>33.0</v>
      </c>
      <c r="D7846" s="17">
        <v>1.431358806E7</v>
      </c>
      <c r="E7846" s="17">
        <v>5058700.0</v>
      </c>
      <c r="F7846" s="17">
        <v>7820882.0</v>
      </c>
      <c r="G7846" s="17">
        <v>1.2162073E7</v>
      </c>
      <c r="H7846" s="17">
        <v>2.7222523E7</v>
      </c>
    </row>
    <row r="7847">
      <c r="A7847" s="7" t="s">
        <v>16545</v>
      </c>
      <c r="B7847" s="17" t="s">
        <v>16546</v>
      </c>
      <c r="C7847" s="17">
        <v>7950.0</v>
      </c>
      <c r="D7847" s="17">
        <v>1.7239909E7</v>
      </c>
      <c r="E7847" s="17">
        <v>4044351.0</v>
      </c>
      <c r="F7847" s="17">
        <v>7070000.0</v>
      </c>
      <c r="G7847" s="17">
        <v>1.6098322E7</v>
      </c>
      <c r="H7847" s="17">
        <v>4.2776305E7</v>
      </c>
    </row>
    <row r="7848">
      <c r="A7848" s="7" t="s">
        <v>16547</v>
      </c>
      <c r="B7848" s="17" t="s">
        <v>16548</v>
      </c>
      <c r="C7848" s="17">
        <v>124161.0</v>
      </c>
      <c r="D7848" s="17">
        <v>2.459885648E7</v>
      </c>
      <c r="E7848" s="17">
        <v>4708012.0</v>
      </c>
      <c r="F7848" s="17">
        <v>9563241.0</v>
      </c>
      <c r="G7848" s="17">
        <v>2.7744604E7</v>
      </c>
      <c r="H7848" s="17">
        <v>6.1135281E7</v>
      </c>
    </row>
    <row r="7849">
      <c r="A7849" s="7" t="s">
        <v>16549</v>
      </c>
      <c r="B7849" s="17" t="s">
        <v>16550</v>
      </c>
      <c r="C7849" s="17">
        <v>16829.0</v>
      </c>
      <c r="D7849" s="17">
        <v>1.122100513E7</v>
      </c>
      <c r="E7849" s="17">
        <v>4278633.0</v>
      </c>
      <c r="F7849" s="17">
        <v>6541700.0</v>
      </c>
      <c r="G7849" s="17">
        <v>1.0972269E7</v>
      </c>
      <c r="H7849" s="17">
        <v>2.08161E7</v>
      </c>
    </row>
    <row r="7850">
      <c r="A7850" s="7" t="s">
        <v>16551</v>
      </c>
      <c r="B7850" s="17" t="s">
        <v>16552</v>
      </c>
      <c r="C7850" s="17">
        <v>47.0</v>
      </c>
      <c r="D7850" s="17">
        <v>2.16373254E7</v>
      </c>
      <c r="E7850" s="17">
        <v>4549581.0</v>
      </c>
      <c r="F7850" s="17">
        <v>1.0120779E7</v>
      </c>
      <c r="G7850" s="17">
        <v>1.53504E7</v>
      </c>
      <c r="H7850" s="17">
        <v>2.35352E7</v>
      </c>
    </row>
    <row r="7851">
      <c r="A7851" s="7" t="s">
        <v>16553</v>
      </c>
      <c r="B7851" s="17" t="s">
        <v>16554</v>
      </c>
      <c r="C7851" s="17">
        <v>407.0</v>
      </c>
      <c r="D7851" s="17">
        <v>1.094449638E7</v>
      </c>
      <c r="E7851" s="17">
        <v>3687288.0</v>
      </c>
      <c r="F7851" s="17">
        <v>5761020.0</v>
      </c>
      <c r="G7851" s="17">
        <v>9790168.0</v>
      </c>
      <c r="H7851" s="17">
        <v>2.5605009E7</v>
      </c>
    </row>
    <row r="7852">
      <c r="A7852" s="7" t="s">
        <v>16555</v>
      </c>
      <c r="B7852" s="17" t="s">
        <v>16556</v>
      </c>
      <c r="C7852" s="17">
        <v>5036.0</v>
      </c>
      <c r="D7852" s="17">
        <v>1.231360803E7</v>
      </c>
      <c r="E7852" s="17">
        <v>4479992.0</v>
      </c>
      <c r="F7852" s="17">
        <v>6848000.0</v>
      </c>
      <c r="G7852" s="17">
        <v>1.18402E7</v>
      </c>
      <c r="H7852" s="17">
        <v>2.3288E7</v>
      </c>
    </row>
    <row r="7853">
      <c r="A7853" s="7" t="s">
        <v>16557</v>
      </c>
      <c r="B7853" s="17" t="s">
        <v>16558</v>
      </c>
      <c r="C7853" s="17">
        <v>134.0</v>
      </c>
      <c r="D7853" s="17">
        <v>8657451.41</v>
      </c>
      <c r="E7853" s="17">
        <v>3505791.0</v>
      </c>
      <c r="F7853" s="17">
        <v>4579151.0</v>
      </c>
      <c r="G7853" s="17">
        <v>1.0542366E7</v>
      </c>
      <c r="H7853" s="17">
        <v>2.0764963E7</v>
      </c>
    </row>
    <row r="7854">
      <c r="A7854" s="7" t="s">
        <v>16559</v>
      </c>
      <c r="B7854" s="17" t="s">
        <v>16560</v>
      </c>
      <c r="C7854" s="17">
        <v>2327.0</v>
      </c>
      <c r="D7854" s="17">
        <v>1.52647318E7</v>
      </c>
      <c r="E7854" s="17">
        <v>3986113.0</v>
      </c>
      <c r="F7854" s="17">
        <v>5881665.0</v>
      </c>
      <c r="G7854" s="17">
        <v>1.1217065E7</v>
      </c>
      <c r="H7854" s="17">
        <v>3.4973503E7</v>
      </c>
    </row>
    <row r="7855">
      <c r="A7855" s="7" t="s">
        <v>16561</v>
      </c>
      <c r="B7855" s="17" t="s">
        <v>16562</v>
      </c>
      <c r="C7855" s="17">
        <v>42160.0</v>
      </c>
      <c r="D7855" s="17">
        <v>9560819.584</v>
      </c>
      <c r="E7855" s="17">
        <v>3522838.0</v>
      </c>
      <c r="F7855" s="17">
        <v>5461224.0</v>
      </c>
      <c r="G7855" s="17">
        <v>9220800.0</v>
      </c>
      <c r="H7855" s="17">
        <v>1.7606311E7</v>
      </c>
    </row>
    <row r="7856">
      <c r="A7856" s="7" t="s">
        <v>16563</v>
      </c>
      <c r="B7856" s="17" t="s">
        <v>16564</v>
      </c>
      <c r="C7856" s="17">
        <v>1.0</v>
      </c>
      <c r="D7856" s="17">
        <v>1.1674689E7</v>
      </c>
      <c r="E7856" s="17">
        <v>1.1674689E7</v>
      </c>
      <c r="F7856" s="17">
        <v>1.1674689E7</v>
      </c>
      <c r="G7856" s="17">
        <v>1.1674689E7</v>
      </c>
      <c r="H7856" s="17">
        <v>1.1674689E7</v>
      </c>
    </row>
    <row r="7857">
      <c r="A7857" s="7" t="s">
        <v>16565</v>
      </c>
      <c r="B7857" s="17" t="s">
        <v>16566</v>
      </c>
      <c r="C7857" s="17">
        <v>232.0</v>
      </c>
      <c r="D7857" s="17">
        <v>2.501181207E7</v>
      </c>
      <c r="E7857" s="17">
        <v>6711843.0</v>
      </c>
      <c r="F7857" s="17">
        <v>1.2577589E7</v>
      </c>
      <c r="G7857" s="17">
        <v>2.70998E7</v>
      </c>
      <c r="H7857" s="17">
        <v>5.6791969E7</v>
      </c>
    </row>
    <row r="7858">
      <c r="A7858" s="7" t="s">
        <v>16567</v>
      </c>
      <c r="B7858" s="17" t="s">
        <v>16568</v>
      </c>
      <c r="C7858" s="17">
        <v>646.0</v>
      </c>
      <c r="D7858" s="17">
        <v>2.971929696E7</v>
      </c>
      <c r="E7858" s="17">
        <v>7835000.0</v>
      </c>
      <c r="F7858" s="17">
        <v>1.6637061E7</v>
      </c>
      <c r="G7858" s="17">
        <v>3.4246972E7</v>
      </c>
      <c r="H7858" s="17">
        <v>6.5529851E7</v>
      </c>
    </row>
    <row r="7859">
      <c r="A7859" s="7" t="s">
        <v>16569</v>
      </c>
      <c r="B7859" s="17" t="s">
        <v>16570</v>
      </c>
      <c r="C7859" s="17">
        <v>2.0</v>
      </c>
      <c r="D7859" s="17">
        <v>6518360.0</v>
      </c>
      <c r="E7859" s="17">
        <v>6048206.0</v>
      </c>
      <c r="F7859" s="17">
        <v>6048206.0</v>
      </c>
      <c r="G7859" s="17">
        <v>6988514.0</v>
      </c>
      <c r="H7859" s="17">
        <v>6988514.0</v>
      </c>
    </row>
    <row r="7860">
      <c r="A7860" s="7" t="s">
        <v>16571</v>
      </c>
      <c r="B7860" s="17" t="s">
        <v>16572</v>
      </c>
      <c r="C7860" s="17">
        <v>5299.0</v>
      </c>
      <c r="D7860" s="17">
        <v>1.980319305E7</v>
      </c>
      <c r="E7860" s="17">
        <v>5260081.0</v>
      </c>
      <c r="F7860" s="17">
        <v>8540700.0</v>
      </c>
      <c r="G7860" s="17">
        <v>1.7341335E7</v>
      </c>
      <c r="H7860" s="17">
        <v>4.3805361E7</v>
      </c>
    </row>
    <row r="7861">
      <c r="A7861" s="7" t="s">
        <v>16573</v>
      </c>
      <c r="B7861" s="17" t="s">
        <v>16574</v>
      </c>
      <c r="C7861" s="17">
        <v>30.0</v>
      </c>
      <c r="D7861" s="17">
        <v>1.395448917E7</v>
      </c>
      <c r="E7861" s="17">
        <v>5412776.0</v>
      </c>
      <c r="F7861" s="17">
        <v>9406000.0</v>
      </c>
      <c r="G7861" s="17">
        <v>1.61889E7</v>
      </c>
      <c r="H7861" s="17">
        <v>2.1869968E7</v>
      </c>
    </row>
    <row r="7862">
      <c r="A7862" s="7" t="s">
        <v>16575</v>
      </c>
      <c r="B7862" s="17" t="s">
        <v>16576</v>
      </c>
      <c r="C7862" s="17">
        <v>7739.0</v>
      </c>
      <c r="D7862" s="17">
        <v>2.96850552E7</v>
      </c>
      <c r="E7862" s="17">
        <v>5944860.0</v>
      </c>
      <c r="F7862" s="17">
        <v>1.0846418E7</v>
      </c>
      <c r="G7862" s="17">
        <v>2.555975E7</v>
      </c>
      <c r="H7862" s="17">
        <v>6.0689329E7</v>
      </c>
    </row>
    <row r="7863">
      <c r="A7863" s="7" t="s">
        <v>16577</v>
      </c>
      <c r="B7863" s="17" t="s">
        <v>16578</v>
      </c>
      <c r="C7863" s="17">
        <v>1729.0</v>
      </c>
      <c r="D7863" s="17">
        <v>1.06422733E7</v>
      </c>
      <c r="E7863" s="17">
        <v>4718499.0</v>
      </c>
      <c r="F7863" s="17">
        <v>6836036.0</v>
      </c>
      <c r="G7863" s="17">
        <v>1.0575866E7</v>
      </c>
      <c r="H7863" s="17">
        <v>1.9183307E7</v>
      </c>
    </row>
    <row r="7864">
      <c r="A7864" s="7" t="s">
        <v>16579</v>
      </c>
      <c r="B7864" s="17" t="s">
        <v>16580</v>
      </c>
      <c r="C7864" s="17">
        <v>6907.0</v>
      </c>
      <c r="D7864" s="17">
        <v>9960532.363</v>
      </c>
      <c r="E7864" s="17">
        <v>4559656.0</v>
      </c>
      <c r="F7864" s="17">
        <v>6758351.0</v>
      </c>
      <c r="G7864" s="17">
        <v>1.0675295E7</v>
      </c>
      <c r="H7864" s="17">
        <v>1.83355E7</v>
      </c>
    </row>
    <row r="7865">
      <c r="A7865" s="7" t="s">
        <v>16581</v>
      </c>
      <c r="B7865" s="17" t="s">
        <v>16582</v>
      </c>
      <c r="C7865" s="17">
        <v>13.0</v>
      </c>
      <c r="D7865" s="17">
        <v>1.833824254E7</v>
      </c>
      <c r="E7865" s="17">
        <v>4128071.0</v>
      </c>
      <c r="F7865" s="17">
        <v>8688925.0</v>
      </c>
      <c r="G7865" s="17">
        <v>2.8054907E7</v>
      </c>
      <c r="H7865" s="17">
        <v>4.9971701E7</v>
      </c>
    </row>
    <row r="7866">
      <c r="A7866" s="7" t="s">
        <v>16583</v>
      </c>
      <c r="B7866" s="17" t="s">
        <v>16584</v>
      </c>
      <c r="C7866" s="17">
        <v>12.0</v>
      </c>
      <c r="D7866" s="17">
        <v>3.663369075E7</v>
      </c>
      <c r="E7866" s="17">
        <v>6412060.0</v>
      </c>
      <c r="F7866" s="17">
        <v>9112901.0</v>
      </c>
      <c r="G7866" s="17">
        <v>2.1556782E7</v>
      </c>
      <c r="H7866" s="17">
        <v>1.1225302E8</v>
      </c>
    </row>
    <row r="7867">
      <c r="A7867" s="7" t="s">
        <v>16585</v>
      </c>
      <c r="B7867" s="17" t="s">
        <v>16586</v>
      </c>
      <c r="C7867" s="17">
        <v>46.0</v>
      </c>
      <c r="D7867" s="17">
        <v>2.781683215E7</v>
      </c>
      <c r="E7867" s="17">
        <v>3971472.0</v>
      </c>
      <c r="F7867" s="17">
        <v>7366052.0</v>
      </c>
      <c r="G7867" s="17">
        <v>1.7200623E7</v>
      </c>
      <c r="H7867" s="17">
        <v>7.6125907E7</v>
      </c>
    </row>
    <row r="7868">
      <c r="A7868" s="7" t="s">
        <v>16587</v>
      </c>
      <c r="B7868" s="17" t="s">
        <v>16588</v>
      </c>
      <c r="C7868" s="17">
        <v>11.0</v>
      </c>
      <c r="D7868" s="17">
        <v>1.501662391E7</v>
      </c>
      <c r="E7868" s="17">
        <v>3387000.0</v>
      </c>
      <c r="F7868" s="17">
        <v>6301714.0</v>
      </c>
      <c r="G7868" s="17">
        <v>1.803439E7</v>
      </c>
      <c r="H7868" s="17">
        <v>4.3734005E7</v>
      </c>
    </row>
    <row r="7869">
      <c r="A7869" s="7" t="s">
        <v>16589</v>
      </c>
      <c r="B7869" s="17" t="s">
        <v>16590</v>
      </c>
      <c r="C7869" s="17">
        <v>2.0</v>
      </c>
      <c r="D7869" s="17">
        <v>9798634.5</v>
      </c>
      <c r="E7869" s="17">
        <v>7430000.0</v>
      </c>
      <c r="F7869" s="17">
        <v>7430000.0</v>
      </c>
      <c r="G7869" s="17">
        <v>1.2167269E7</v>
      </c>
      <c r="H7869" s="17">
        <v>1.2167269E7</v>
      </c>
    </row>
    <row r="7870">
      <c r="A7870" s="7" t="s">
        <v>16591</v>
      </c>
      <c r="B7870" s="17" t="s">
        <v>16592</v>
      </c>
      <c r="C7870" s="17">
        <v>23.0</v>
      </c>
      <c r="D7870" s="17">
        <v>6708713.0</v>
      </c>
      <c r="E7870" s="17">
        <v>2976426.0</v>
      </c>
      <c r="F7870" s="17">
        <v>5246205.0</v>
      </c>
      <c r="G7870" s="17">
        <v>9209436.0</v>
      </c>
      <c r="H7870" s="17">
        <v>1.4050037E7</v>
      </c>
    </row>
    <row r="7871">
      <c r="A7871" s="7" t="s">
        <v>16593</v>
      </c>
      <c r="B7871" s="17" t="s">
        <v>16594</v>
      </c>
      <c r="C7871" s="17">
        <v>84.0</v>
      </c>
      <c r="D7871" s="17">
        <v>1.676114568E7</v>
      </c>
      <c r="E7871" s="17">
        <v>2545400.0</v>
      </c>
      <c r="F7871" s="17">
        <v>3574000.0</v>
      </c>
      <c r="G7871" s="17">
        <v>1.193233E7</v>
      </c>
      <c r="H7871" s="17">
        <v>3.2486071E7</v>
      </c>
    </row>
    <row r="7872">
      <c r="A7872" s="7" t="s">
        <v>16597</v>
      </c>
      <c r="B7872" s="17" t="s">
        <v>16598</v>
      </c>
      <c r="C7872" s="17">
        <v>43.0</v>
      </c>
      <c r="D7872" s="17">
        <v>9950196.814</v>
      </c>
      <c r="E7872" s="17">
        <v>3799951.0</v>
      </c>
      <c r="F7872" s="17">
        <v>6262028.0</v>
      </c>
      <c r="G7872" s="17">
        <v>1.2478554E7</v>
      </c>
      <c r="H7872" s="17">
        <v>2.3741189E7</v>
      </c>
    </row>
    <row r="7873">
      <c r="A7873" s="7" t="s">
        <v>16599</v>
      </c>
      <c r="B7873" s="17" t="s">
        <v>16600</v>
      </c>
      <c r="C7873" s="17">
        <v>518.0</v>
      </c>
      <c r="D7873" s="17">
        <v>2.063368276E7</v>
      </c>
      <c r="E7873" s="17">
        <v>3590546.0</v>
      </c>
      <c r="F7873" s="17">
        <v>6319317.0</v>
      </c>
      <c r="G7873" s="17">
        <v>1.468784E7</v>
      </c>
      <c r="H7873" s="17">
        <v>3.9551E7</v>
      </c>
    </row>
    <row r="7874">
      <c r="A7874" s="7" t="s">
        <v>16601</v>
      </c>
      <c r="B7874" s="17" t="s">
        <v>16602</v>
      </c>
      <c r="C7874" s="17">
        <v>41.0</v>
      </c>
      <c r="D7874" s="17">
        <v>2.065117764E8</v>
      </c>
      <c r="E7874" s="17">
        <v>1.5392014E7</v>
      </c>
      <c r="F7874" s="17">
        <v>2.56491972E8</v>
      </c>
      <c r="G7874" s="17">
        <v>3.19888832E8</v>
      </c>
      <c r="H7874" s="17">
        <v>3.95222295E8</v>
      </c>
    </row>
    <row r="7875">
      <c r="A7875" s="7" t="s">
        <v>16603</v>
      </c>
      <c r="B7875" s="17" t="s">
        <v>16604</v>
      </c>
      <c r="C7875" s="17">
        <v>85.0</v>
      </c>
      <c r="D7875" s="17">
        <v>2.658157633E7</v>
      </c>
      <c r="E7875" s="17">
        <v>7146802.0</v>
      </c>
      <c r="F7875" s="17">
        <v>1.2244295E7</v>
      </c>
      <c r="G7875" s="17">
        <v>2.9190867E7</v>
      </c>
      <c r="H7875" s="17">
        <v>6.7078235E7</v>
      </c>
    </row>
    <row r="7876">
      <c r="A7876" s="7" t="s">
        <v>16605</v>
      </c>
      <c r="B7876" s="17" t="s">
        <v>16606</v>
      </c>
      <c r="C7876" s="17">
        <v>8.0</v>
      </c>
      <c r="D7876" s="17">
        <v>3.811476763E7</v>
      </c>
      <c r="E7876" s="17">
        <v>3540203.0</v>
      </c>
      <c r="F7876" s="17">
        <v>7013254.0</v>
      </c>
      <c r="G7876" s="17">
        <v>3.4362769E7</v>
      </c>
      <c r="H7876" s="17">
        <v>1.86353769E8</v>
      </c>
    </row>
    <row r="7877">
      <c r="A7877" s="7" t="s">
        <v>16607</v>
      </c>
      <c r="B7877" s="17" t="s">
        <v>16608</v>
      </c>
      <c r="C7877" s="17">
        <v>4738.0</v>
      </c>
      <c r="D7877" s="17">
        <v>6.622711933E7</v>
      </c>
      <c r="E7877" s="17">
        <v>8592250.0</v>
      </c>
      <c r="F7877" s="17">
        <v>1.9598814E7</v>
      </c>
      <c r="G7877" s="17">
        <v>6.2552801E7</v>
      </c>
      <c r="H7877" s="17">
        <v>2.28457869E8</v>
      </c>
    </row>
    <row r="7878">
      <c r="A7878" s="7" t="s">
        <v>16609</v>
      </c>
      <c r="B7878" s="17" t="s">
        <v>16610</v>
      </c>
      <c r="C7878" s="17">
        <v>38.0</v>
      </c>
      <c r="D7878" s="17">
        <v>7.911652129E7</v>
      </c>
      <c r="E7878" s="17">
        <v>5890205.0</v>
      </c>
      <c r="F7878" s="17">
        <v>9829237.0</v>
      </c>
      <c r="G7878" s="17">
        <v>7.6089907E7</v>
      </c>
      <c r="H7878" s="17">
        <v>3.38169727E8</v>
      </c>
    </row>
    <row r="7879">
      <c r="A7879" s="7" t="s">
        <v>16611</v>
      </c>
      <c r="B7879" s="17" t="s">
        <v>16612</v>
      </c>
      <c r="C7879" s="17">
        <v>428.0</v>
      </c>
      <c r="D7879" s="17">
        <v>4.370330567E7</v>
      </c>
      <c r="E7879" s="17">
        <v>5322555.0</v>
      </c>
      <c r="F7879" s="17">
        <v>1.1955909E7</v>
      </c>
      <c r="G7879" s="17">
        <v>3.06364E7</v>
      </c>
      <c r="H7879" s="17">
        <v>8.8124798E7</v>
      </c>
    </row>
    <row r="7880">
      <c r="A7880" s="7" t="s">
        <v>16613</v>
      </c>
      <c r="B7880" s="17" t="s">
        <v>16614</v>
      </c>
      <c r="C7880" s="17">
        <v>85.0</v>
      </c>
      <c r="D7880" s="17">
        <v>3.918419879E7</v>
      </c>
      <c r="E7880" s="17">
        <v>8651906.0</v>
      </c>
      <c r="F7880" s="17">
        <v>1.4583326E7</v>
      </c>
      <c r="G7880" s="17">
        <v>4.665135E7</v>
      </c>
      <c r="H7880" s="17">
        <v>9.129657E7</v>
      </c>
    </row>
    <row r="7881">
      <c r="A7881" s="7" t="s">
        <v>16615</v>
      </c>
      <c r="B7881" s="17" t="s">
        <v>16616</v>
      </c>
      <c r="C7881" s="17">
        <v>3.0</v>
      </c>
      <c r="D7881" s="17">
        <v>7476046.0</v>
      </c>
      <c r="E7881" s="17">
        <v>2222000.0</v>
      </c>
      <c r="F7881" s="17">
        <v>8169918.0</v>
      </c>
      <c r="G7881" s="17">
        <v>1.203622E7</v>
      </c>
      <c r="H7881" s="17">
        <v>1.203622E7</v>
      </c>
    </row>
    <row r="7882">
      <c r="A7882" s="7" t="s">
        <v>16617</v>
      </c>
      <c r="B7882" s="17" t="s">
        <v>16618</v>
      </c>
      <c r="C7882" s="17">
        <v>25.0</v>
      </c>
      <c r="D7882" s="17">
        <v>2.678892412E7</v>
      </c>
      <c r="E7882" s="17">
        <v>8873466.0</v>
      </c>
      <c r="F7882" s="17">
        <v>1.18667E7</v>
      </c>
      <c r="G7882" s="17">
        <v>3.0637377E7</v>
      </c>
      <c r="H7882" s="17">
        <v>7.128245E7</v>
      </c>
    </row>
    <row r="7883">
      <c r="A7883" s="7" t="s">
        <v>16619</v>
      </c>
      <c r="B7883" s="17" t="s">
        <v>16620</v>
      </c>
      <c r="C7883" s="17">
        <v>571.0</v>
      </c>
      <c r="D7883" s="17">
        <v>8.146296892E7</v>
      </c>
      <c r="E7883" s="17">
        <v>1.1830831E7</v>
      </c>
      <c r="F7883" s="17">
        <v>2.6428963E7</v>
      </c>
      <c r="G7883" s="17">
        <v>7.5683213E7</v>
      </c>
      <c r="H7883" s="17">
        <v>2.88896565E8</v>
      </c>
    </row>
    <row r="7884">
      <c r="A7884" s="7" t="s">
        <v>16621</v>
      </c>
      <c r="B7884" s="17" t="s">
        <v>16622</v>
      </c>
      <c r="C7884" s="17">
        <v>47.0</v>
      </c>
      <c r="D7884" s="17">
        <v>2.823474E7</v>
      </c>
      <c r="E7884" s="17">
        <v>6083851.0</v>
      </c>
      <c r="F7884" s="17">
        <v>1.0125833E7</v>
      </c>
      <c r="G7884" s="17">
        <v>2.7265576E7</v>
      </c>
      <c r="H7884" s="17">
        <v>7.5154873E7</v>
      </c>
    </row>
    <row r="7885">
      <c r="A7885" s="7" t="s">
        <v>16623</v>
      </c>
      <c r="B7885" s="17" t="s">
        <v>16624</v>
      </c>
      <c r="C7885" s="17">
        <v>1.0</v>
      </c>
      <c r="D7885" s="17">
        <v>7746463.0</v>
      </c>
      <c r="E7885" s="17">
        <v>7746463.0</v>
      </c>
      <c r="F7885" s="17">
        <v>7746463.0</v>
      </c>
      <c r="G7885" s="17">
        <v>7746463.0</v>
      </c>
      <c r="H7885" s="17">
        <v>7746463.0</v>
      </c>
    </row>
    <row r="7886">
      <c r="A7886" s="7" t="s">
        <v>16625</v>
      </c>
      <c r="B7886" s="17" t="s">
        <v>16626</v>
      </c>
      <c r="C7886" s="17">
        <v>19246.0</v>
      </c>
      <c r="D7886" s="17">
        <v>1.692610083E7</v>
      </c>
      <c r="E7886" s="17">
        <v>4352055.0</v>
      </c>
      <c r="F7886" s="17">
        <v>6714747.0</v>
      </c>
      <c r="G7886" s="17">
        <v>1.1830831E7</v>
      </c>
      <c r="H7886" s="17">
        <v>2.54959E7</v>
      </c>
    </row>
    <row r="7887">
      <c r="A7887" s="7" t="s">
        <v>16627</v>
      </c>
      <c r="B7887" s="17" t="s">
        <v>16628</v>
      </c>
      <c r="C7887" s="17">
        <v>1166.0</v>
      </c>
      <c r="D7887" s="17">
        <v>1.323478153E7</v>
      </c>
      <c r="E7887" s="17">
        <v>4105457.0</v>
      </c>
      <c r="F7887" s="17">
        <v>6266636.0</v>
      </c>
      <c r="G7887" s="17">
        <v>1.0498451E7</v>
      </c>
      <c r="H7887" s="17">
        <v>1.9096534E7</v>
      </c>
    </row>
    <row r="7888">
      <c r="A7888" s="7" t="s">
        <v>16629</v>
      </c>
      <c r="B7888" s="17" t="s">
        <v>16630</v>
      </c>
      <c r="C7888" s="17">
        <v>687.0</v>
      </c>
      <c r="D7888" s="17">
        <v>1.730185689E7</v>
      </c>
      <c r="E7888" s="17">
        <v>4019770.0</v>
      </c>
      <c r="F7888" s="17">
        <v>6401600.0</v>
      </c>
      <c r="G7888" s="17">
        <v>1.1982053E7</v>
      </c>
      <c r="H7888" s="17">
        <v>2.715E7</v>
      </c>
    </row>
    <row r="7889">
      <c r="A7889" s="7" t="s">
        <v>16631</v>
      </c>
      <c r="B7889" s="17" t="s">
        <v>16632</v>
      </c>
      <c r="C7889" s="17">
        <v>101.0</v>
      </c>
      <c r="D7889" s="17">
        <v>6.211909522E7</v>
      </c>
      <c r="E7889" s="17">
        <v>4636535.0</v>
      </c>
      <c r="F7889" s="17">
        <v>7752475.0</v>
      </c>
      <c r="G7889" s="17">
        <v>2.6722741E7</v>
      </c>
      <c r="H7889" s="17">
        <v>2.65086103E8</v>
      </c>
    </row>
    <row r="7890">
      <c r="A7890" s="7" t="s">
        <v>16633</v>
      </c>
      <c r="B7890" s="17" t="s">
        <v>16634</v>
      </c>
      <c r="C7890" s="17">
        <v>395.0</v>
      </c>
      <c r="D7890" s="17">
        <v>1.012466871E7</v>
      </c>
      <c r="E7890" s="17">
        <v>3968634.0</v>
      </c>
      <c r="F7890" s="17">
        <v>5907960.0</v>
      </c>
      <c r="G7890" s="17">
        <v>8578595.0</v>
      </c>
      <c r="H7890" s="17">
        <v>1.5486255E7</v>
      </c>
    </row>
    <row r="7891">
      <c r="A7891" s="7" t="s">
        <v>16635</v>
      </c>
      <c r="B7891" s="17" t="s">
        <v>16636</v>
      </c>
      <c r="C7891" s="17">
        <v>2.0</v>
      </c>
      <c r="D7891" s="17">
        <v>4.9862175E7</v>
      </c>
      <c r="E7891" s="17">
        <v>1.23776E7</v>
      </c>
      <c r="F7891" s="17">
        <v>1.23776E7</v>
      </c>
      <c r="G7891" s="17">
        <v>8.734675E7</v>
      </c>
      <c r="H7891" s="17">
        <v>8.734675E7</v>
      </c>
    </row>
    <row r="7892">
      <c r="A7892" s="7" t="s">
        <v>16637</v>
      </c>
      <c r="B7892" s="17" t="s">
        <v>16638</v>
      </c>
      <c r="C7892" s="17">
        <v>1268.0</v>
      </c>
      <c r="D7892" s="17">
        <v>2.244861633E7</v>
      </c>
      <c r="E7892" s="17">
        <v>4352636.0</v>
      </c>
      <c r="F7892" s="17">
        <v>7386885.0</v>
      </c>
      <c r="G7892" s="17">
        <v>1.40585E7</v>
      </c>
      <c r="H7892" s="17">
        <v>3.0014493E7</v>
      </c>
    </row>
    <row r="7893">
      <c r="A7893" s="7" t="s">
        <v>16639</v>
      </c>
      <c r="B7893" s="17" t="s">
        <v>16640</v>
      </c>
      <c r="C7893" s="17">
        <v>5405.0</v>
      </c>
      <c r="D7893" s="17">
        <v>2.063700214E7</v>
      </c>
      <c r="E7893" s="17">
        <v>4513606.0</v>
      </c>
      <c r="F7893" s="17">
        <v>7055883.0</v>
      </c>
      <c r="G7893" s="17">
        <v>1.2986587E7</v>
      </c>
      <c r="H7893" s="17">
        <v>3.7575397E7</v>
      </c>
    </row>
    <row r="7894">
      <c r="A7894" s="7" t="s">
        <v>16641</v>
      </c>
      <c r="B7894" s="17" t="s">
        <v>16642</v>
      </c>
      <c r="C7894" s="17">
        <v>301.0</v>
      </c>
      <c r="D7894" s="17">
        <v>3.372547188E7</v>
      </c>
      <c r="E7894" s="17">
        <v>4982661.0</v>
      </c>
      <c r="F7894" s="17">
        <v>8224939.0</v>
      </c>
      <c r="G7894" s="17">
        <v>1.512539E7</v>
      </c>
      <c r="H7894" s="17">
        <v>7.8442485E7</v>
      </c>
    </row>
    <row r="7895">
      <c r="A7895" s="7" t="s">
        <v>16645</v>
      </c>
      <c r="B7895" s="17" t="s">
        <v>16646</v>
      </c>
      <c r="C7895" s="17">
        <v>65.0</v>
      </c>
      <c r="D7895" s="17">
        <v>1.916594742E7</v>
      </c>
      <c r="E7895" s="17">
        <v>4355771.0</v>
      </c>
      <c r="F7895" s="17">
        <v>6618667.0</v>
      </c>
      <c r="G7895" s="17">
        <v>1.1324E7</v>
      </c>
      <c r="H7895" s="17">
        <v>3.12318E7</v>
      </c>
    </row>
    <row r="7896">
      <c r="A7896" s="7" t="s">
        <v>16647</v>
      </c>
      <c r="B7896" s="17" t="s">
        <v>16648</v>
      </c>
      <c r="C7896" s="17">
        <v>337.0</v>
      </c>
      <c r="D7896" s="17">
        <v>1.465410098E7</v>
      </c>
      <c r="E7896" s="17">
        <v>5125030.0</v>
      </c>
      <c r="F7896" s="17">
        <v>6904400.0</v>
      </c>
      <c r="G7896" s="17">
        <v>1.0940302E7</v>
      </c>
      <c r="H7896" s="17">
        <v>2.1372684E7</v>
      </c>
    </row>
    <row r="7897">
      <c r="A7897" s="7" t="s">
        <v>16649</v>
      </c>
      <c r="B7897" s="17" t="s">
        <v>16651</v>
      </c>
      <c r="C7897" s="17">
        <v>94.0</v>
      </c>
      <c r="D7897" s="17">
        <v>3.377125928E7</v>
      </c>
      <c r="E7897" s="17">
        <v>5473696.0</v>
      </c>
      <c r="F7897" s="17">
        <v>8484905.0</v>
      </c>
      <c r="G7897" s="17">
        <v>1.731983E7</v>
      </c>
      <c r="H7897" s="17">
        <v>5.52955E7</v>
      </c>
    </row>
    <row r="7898">
      <c r="A7898" s="7" t="s">
        <v>16653</v>
      </c>
      <c r="B7898" s="17" t="s">
        <v>16654</v>
      </c>
      <c r="C7898" s="17">
        <v>4544.0</v>
      </c>
      <c r="D7898" s="17">
        <v>4.307914778E7</v>
      </c>
      <c r="E7898" s="17">
        <v>5634790.0</v>
      </c>
      <c r="F7898" s="17">
        <v>1.0415658E7</v>
      </c>
      <c r="G7898" s="17">
        <v>2.8424557E7</v>
      </c>
      <c r="H7898" s="17">
        <v>1.52411452E8</v>
      </c>
    </row>
    <row r="7899">
      <c r="A7899" s="7" t="s">
        <v>16655</v>
      </c>
      <c r="B7899" s="17" t="s">
        <v>16656</v>
      </c>
      <c r="C7899" s="17">
        <v>16.0</v>
      </c>
      <c r="D7899" s="17">
        <v>4.886976444E7</v>
      </c>
      <c r="E7899" s="17">
        <v>3715409.0</v>
      </c>
      <c r="F7899" s="17">
        <v>5645354.0</v>
      </c>
      <c r="G7899" s="17">
        <v>1.3617187E7</v>
      </c>
      <c r="H7899" s="17">
        <v>2.30696269E8</v>
      </c>
    </row>
    <row r="7900">
      <c r="A7900" s="7" t="s">
        <v>16657</v>
      </c>
      <c r="B7900" s="17" t="s">
        <v>16658</v>
      </c>
      <c r="C7900" s="17">
        <v>23.0</v>
      </c>
      <c r="D7900" s="17">
        <v>2.815249509E7</v>
      </c>
      <c r="E7900" s="17">
        <v>4873000.0</v>
      </c>
      <c r="F7900" s="17">
        <v>8895437.0</v>
      </c>
      <c r="G7900" s="17">
        <v>1.6819669E7</v>
      </c>
      <c r="H7900" s="17">
        <v>3.1448133E7</v>
      </c>
    </row>
    <row r="7901">
      <c r="A7901" s="7" t="s">
        <v>16659</v>
      </c>
      <c r="B7901" s="17" t="s">
        <v>16660</v>
      </c>
      <c r="C7901" s="17">
        <v>101.0</v>
      </c>
      <c r="D7901" s="17">
        <v>1.224419877E7</v>
      </c>
      <c r="E7901" s="17">
        <v>4382256.0</v>
      </c>
      <c r="F7901" s="17">
        <v>6586000.0</v>
      </c>
      <c r="G7901" s="17">
        <v>1.1492298E7</v>
      </c>
      <c r="H7901" s="17">
        <v>2.0566559E7</v>
      </c>
    </row>
    <row r="7902">
      <c r="A7902" s="7" t="s">
        <v>16661</v>
      </c>
      <c r="B7902" s="17" t="s">
        <v>16662</v>
      </c>
      <c r="C7902" s="17">
        <v>260.0</v>
      </c>
      <c r="D7902" s="17">
        <v>5.733781608E7</v>
      </c>
      <c r="E7902" s="17">
        <v>7236420.0</v>
      </c>
      <c r="F7902" s="17">
        <v>1.78835E7</v>
      </c>
      <c r="G7902" s="17">
        <v>7.6467717E7</v>
      </c>
      <c r="H7902" s="17">
        <v>1.90967231E8</v>
      </c>
    </row>
    <row r="7903">
      <c r="A7903" s="7" t="s">
        <v>16663</v>
      </c>
      <c r="B7903" s="17" t="s">
        <v>16664</v>
      </c>
      <c r="C7903" s="17">
        <v>3046.0</v>
      </c>
      <c r="D7903" s="17">
        <v>5.198017676E7</v>
      </c>
      <c r="E7903" s="17">
        <v>7186964.0</v>
      </c>
      <c r="F7903" s="17">
        <v>1.4979311E7</v>
      </c>
      <c r="G7903" s="17">
        <v>4.0508974E7</v>
      </c>
      <c r="H7903" s="17">
        <v>1.88554373E8</v>
      </c>
    </row>
    <row r="7904">
      <c r="A7904" s="7" t="s">
        <v>16665</v>
      </c>
      <c r="B7904" s="17" t="s">
        <v>16666</v>
      </c>
      <c r="C7904" s="17">
        <v>75.0</v>
      </c>
      <c r="D7904" s="17">
        <v>1.727807849E8</v>
      </c>
      <c r="E7904" s="17">
        <v>1.63982E7</v>
      </c>
      <c r="F7904" s="17">
        <v>1.09153706E8</v>
      </c>
      <c r="G7904" s="17">
        <v>2.67843682E8</v>
      </c>
      <c r="H7904" s="17">
        <v>3.79960948E8</v>
      </c>
    </row>
    <row r="7905">
      <c r="A7905" s="7" t="s">
        <v>16667</v>
      </c>
      <c r="B7905" s="17" t="s">
        <v>16668</v>
      </c>
      <c r="C7905" s="17">
        <v>9.0</v>
      </c>
      <c r="D7905" s="17">
        <v>1.070411457E8</v>
      </c>
      <c r="E7905" s="17">
        <v>9114956.0</v>
      </c>
      <c r="F7905" s="17">
        <v>2.0429589E7</v>
      </c>
      <c r="G7905" s="17">
        <v>2.3738705E8</v>
      </c>
      <c r="H7905" s="17">
        <v>3.191027E8</v>
      </c>
    </row>
    <row r="7906">
      <c r="A7906" s="7" t="s">
        <v>16669</v>
      </c>
      <c r="B7906" s="17" t="s">
        <v>16670</v>
      </c>
      <c r="C7906" s="17">
        <v>15.0</v>
      </c>
      <c r="D7906" s="17">
        <v>4.712072447E7</v>
      </c>
      <c r="E7906" s="17">
        <v>8760000.0</v>
      </c>
      <c r="F7906" s="17">
        <v>1.476615E7</v>
      </c>
      <c r="G7906" s="17">
        <v>2.4450768E7</v>
      </c>
      <c r="H7906" s="17">
        <v>2.0086695E8</v>
      </c>
    </row>
    <row r="7907">
      <c r="A7907" s="7" t="s">
        <v>16671</v>
      </c>
      <c r="B7907" s="17" t="s">
        <v>16672</v>
      </c>
      <c r="C7907" s="17">
        <v>1154.0</v>
      </c>
      <c r="D7907" s="17">
        <v>2.182686243E7</v>
      </c>
      <c r="E7907" s="17">
        <v>4629091.0</v>
      </c>
      <c r="F7907" s="17">
        <v>7670661.0</v>
      </c>
      <c r="G7907" s="17">
        <v>1.5415226E7</v>
      </c>
      <c r="H7907" s="17">
        <v>3.4682352E7</v>
      </c>
    </row>
    <row r="7908">
      <c r="A7908" s="7" t="s">
        <v>16673</v>
      </c>
      <c r="B7908" s="17" t="s">
        <v>16674</v>
      </c>
      <c r="C7908" s="17">
        <v>22.0</v>
      </c>
      <c r="D7908" s="17">
        <v>9607733.364</v>
      </c>
      <c r="E7908" s="17">
        <v>3946321.0</v>
      </c>
      <c r="F7908" s="17">
        <v>5079665.0</v>
      </c>
      <c r="G7908" s="17">
        <v>1.468254E7</v>
      </c>
      <c r="H7908" s="17">
        <v>2.05715E7</v>
      </c>
    </row>
    <row r="7909">
      <c r="A7909" s="7" t="s">
        <v>16675</v>
      </c>
      <c r="B7909" s="17" t="s">
        <v>16676</v>
      </c>
      <c r="C7909" s="17">
        <v>2.0</v>
      </c>
      <c r="D7909" s="17">
        <v>1.69275E7</v>
      </c>
      <c r="E7909" s="17">
        <v>3582000.0</v>
      </c>
      <c r="F7909" s="17">
        <v>3582000.0</v>
      </c>
      <c r="G7909" s="17">
        <v>3.0273E7</v>
      </c>
      <c r="H7909" s="17">
        <v>3.0273E7</v>
      </c>
    </row>
    <row r="7910">
      <c r="A7910" s="7" t="s">
        <v>16677</v>
      </c>
      <c r="B7910" s="17" t="s">
        <v>16678</v>
      </c>
      <c r="C7910" s="17">
        <v>9.0</v>
      </c>
      <c r="D7910" s="17">
        <v>1.052070689E7</v>
      </c>
      <c r="E7910" s="17">
        <v>4812356.0</v>
      </c>
      <c r="F7910" s="17">
        <v>6825000.0</v>
      </c>
      <c r="G7910" s="17">
        <v>1.14145E7</v>
      </c>
      <c r="H7910" s="17">
        <v>3.047E7</v>
      </c>
    </row>
    <row r="7911">
      <c r="A7911" s="7" t="s">
        <v>16679</v>
      </c>
      <c r="B7911" s="17" t="s">
        <v>16680</v>
      </c>
      <c r="C7911" s="17">
        <v>20.0</v>
      </c>
      <c r="D7911" s="17">
        <v>7277370.15</v>
      </c>
      <c r="E7911" s="17">
        <v>4622366.0</v>
      </c>
      <c r="F7911" s="17">
        <v>5423771.0</v>
      </c>
      <c r="G7911" s="17">
        <v>8100017.0</v>
      </c>
      <c r="H7911" s="17">
        <v>1.391038E7</v>
      </c>
    </row>
    <row r="7912">
      <c r="A7912" s="7" t="s">
        <v>16681</v>
      </c>
      <c r="B7912" s="17" t="s">
        <v>16682</v>
      </c>
      <c r="C7912" s="17">
        <v>6.0</v>
      </c>
      <c r="D7912" s="17">
        <v>5.486168417E7</v>
      </c>
      <c r="E7912" s="17">
        <v>2504000.0</v>
      </c>
      <c r="F7912" s="17">
        <v>1.2275466E7</v>
      </c>
      <c r="G7912" s="17">
        <v>1.7553641E7</v>
      </c>
      <c r="H7912" s="17">
        <v>2.78049026E8</v>
      </c>
    </row>
    <row r="7913">
      <c r="A7913" s="7" t="s">
        <v>16683</v>
      </c>
      <c r="B7913" s="17" t="s">
        <v>16684</v>
      </c>
      <c r="C7913" s="17">
        <v>42.0</v>
      </c>
      <c r="D7913" s="17">
        <v>1.95170996E7</v>
      </c>
      <c r="E7913" s="17">
        <v>4793575.0</v>
      </c>
      <c r="F7913" s="17">
        <v>1.0800781E7</v>
      </c>
      <c r="G7913" s="17">
        <v>1.7126123E7</v>
      </c>
      <c r="H7913" s="17">
        <v>5.2069752E7</v>
      </c>
    </row>
    <row r="7914">
      <c r="A7914" s="7" t="s">
        <v>16685</v>
      </c>
      <c r="B7914" s="17" t="s">
        <v>16686</v>
      </c>
      <c r="C7914" s="17">
        <v>3.0</v>
      </c>
      <c r="D7914" s="17">
        <v>7276738.667</v>
      </c>
      <c r="E7914" s="17">
        <v>2601589.0</v>
      </c>
      <c r="F7914" s="17">
        <v>3515327.0</v>
      </c>
      <c r="G7914" s="17">
        <v>1.57133E7</v>
      </c>
      <c r="H7914" s="17">
        <v>1.57133E7</v>
      </c>
    </row>
    <row r="7915">
      <c r="A7915" s="7" t="s">
        <v>16687</v>
      </c>
      <c r="B7915" s="17" t="s">
        <v>16688</v>
      </c>
      <c r="C7915" s="17">
        <v>19.0</v>
      </c>
      <c r="D7915" s="17">
        <v>2.090938258E7</v>
      </c>
      <c r="E7915" s="17">
        <v>6475072.0</v>
      </c>
      <c r="F7915" s="17">
        <v>1.1289577E7</v>
      </c>
      <c r="G7915" s="17">
        <v>2.511205E7</v>
      </c>
      <c r="H7915" s="17">
        <v>4.7086671E7</v>
      </c>
    </row>
    <row r="7916">
      <c r="A7916" s="7" t="s">
        <v>16689</v>
      </c>
      <c r="B7916" s="17" t="s">
        <v>16690</v>
      </c>
      <c r="C7916" s="17">
        <v>149.0</v>
      </c>
      <c r="D7916" s="17">
        <v>2.262144234E7</v>
      </c>
      <c r="E7916" s="17">
        <v>6734078.0</v>
      </c>
      <c r="F7916" s="17">
        <v>1.2242289E7</v>
      </c>
      <c r="G7916" s="17">
        <v>2.3203273E7</v>
      </c>
      <c r="H7916" s="17">
        <v>3.6046003E7</v>
      </c>
    </row>
    <row r="7917">
      <c r="A7917" s="7" t="s">
        <v>16691</v>
      </c>
      <c r="B7917" s="17" t="s">
        <v>16692</v>
      </c>
      <c r="C7917" s="17">
        <v>17.0</v>
      </c>
      <c r="D7917" s="17">
        <v>1.622225765E7</v>
      </c>
      <c r="E7917" s="17">
        <v>7833369.0</v>
      </c>
      <c r="F7917" s="17">
        <v>1.2145094E7</v>
      </c>
      <c r="G7917" s="17">
        <v>1.9733277E7</v>
      </c>
      <c r="H7917" s="17">
        <v>2.7184071E7</v>
      </c>
    </row>
    <row r="7918">
      <c r="A7918" s="7" t="s">
        <v>16693</v>
      </c>
      <c r="B7918" s="17" t="s">
        <v>16694</v>
      </c>
      <c r="C7918" s="17">
        <v>7.0</v>
      </c>
      <c r="D7918" s="17">
        <v>1.836641157E7</v>
      </c>
      <c r="E7918" s="17">
        <v>6106362.0</v>
      </c>
      <c r="F7918" s="17">
        <v>8957798.0</v>
      </c>
      <c r="G7918" s="17">
        <v>2.903025E7</v>
      </c>
      <c r="H7918" s="17">
        <v>5.7269807E7</v>
      </c>
    </row>
    <row r="7919">
      <c r="A7919" s="7" t="s">
        <v>16695</v>
      </c>
      <c r="B7919" s="17" t="s">
        <v>16696</v>
      </c>
      <c r="C7919" s="17">
        <v>4.0</v>
      </c>
      <c r="D7919" s="17">
        <v>1.282156075E7</v>
      </c>
      <c r="E7919" s="17">
        <v>7762111.0</v>
      </c>
      <c r="F7919" s="17">
        <v>8660800.0</v>
      </c>
      <c r="G7919" s="17">
        <v>9227957.0</v>
      </c>
      <c r="H7919" s="17">
        <v>2.5635375E7</v>
      </c>
    </row>
    <row r="7920">
      <c r="A7920" s="7" t="s">
        <v>16697</v>
      </c>
      <c r="B7920" s="17" t="s">
        <v>16698</v>
      </c>
      <c r="C7920" s="17">
        <v>13.0</v>
      </c>
      <c r="D7920" s="17">
        <v>2.068807292E7</v>
      </c>
      <c r="E7920" s="17">
        <v>4673111.0</v>
      </c>
      <c r="F7920" s="17">
        <v>7250668.0</v>
      </c>
      <c r="G7920" s="17">
        <v>3.709115E7</v>
      </c>
      <c r="H7920" s="17">
        <v>4.4544319E7</v>
      </c>
    </row>
    <row r="7921">
      <c r="A7921" s="7" t="s">
        <v>16699</v>
      </c>
      <c r="B7921" s="17" t="s">
        <v>16700</v>
      </c>
      <c r="C7921" s="17">
        <v>3.0</v>
      </c>
      <c r="D7921" s="17">
        <v>5820426.667</v>
      </c>
      <c r="E7921" s="17">
        <v>2939445.0</v>
      </c>
      <c r="F7921" s="17">
        <v>6175363.0</v>
      </c>
      <c r="G7921" s="17">
        <v>8346472.0</v>
      </c>
      <c r="H7921" s="17">
        <v>8346472.0</v>
      </c>
    </row>
    <row r="7922">
      <c r="A7922" s="7" t="s">
        <v>16701</v>
      </c>
      <c r="B7922" s="17" t="s">
        <v>16702</v>
      </c>
      <c r="C7922" s="17">
        <v>6311.0</v>
      </c>
      <c r="D7922" s="17">
        <v>1.131086434E7</v>
      </c>
      <c r="E7922" s="17">
        <v>4225953.0</v>
      </c>
      <c r="F7922" s="17">
        <v>6539694.0</v>
      </c>
      <c r="G7922" s="17">
        <v>1.1268334E7</v>
      </c>
      <c r="H7922" s="17">
        <v>2.1803258E7</v>
      </c>
    </row>
    <row r="7923">
      <c r="A7923" s="7" t="s">
        <v>16703</v>
      </c>
      <c r="B7923" s="17" t="s">
        <v>16704</v>
      </c>
      <c r="C7923" s="17">
        <v>217.0</v>
      </c>
      <c r="D7923" s="17">
        <v>2.283851414E7</v>
      </c>
      <c r="E7923" s="17">
        <v>5130000.0</v>
      </c>
      <c r="F7923" s="17">
        <v>8549967.0</v>
      </c>
      <c r="G7923" s="17">
        <v>1.5699164E7</v>
      </c>
      <c r="H7923" s="17">
        <v>4.7290725E7</v>
      </c>
    </row>
    <row r="7924">
      <c r="A7924" s="7" t="s">
        <v>16705</v>
      </c>
      <c r="B7924" s="17" t="s">
        <v>16706</v>
      </c>
      <c r="C7924" s="17">
        <v>366.0</v>
      </c>
      <c r="D7924" s="17">
        <v>1.411419081E7</v>
      </c>
      <c r="E7924" s="17">
        <v>4601850.0</v>
      </c>
      <c r="F7924" s="17">
        <v>7270806.0</v>
      </c>
      <c r="G7924" s="17">
        <v>1.367189E7</v>
      </c>
      <c r="H7924" s="17">
        <v>2.6045209E7</v>
      </c>
    </row>
    <row r="7925">
      <c r="A7925" s="7" t="s">
        <v>16707</v>
      </c>
      <c r="B7925" s="17" t="s">
        <v>16708</v>
      </c>
      <c r="C7925" s="17">
        <v>2.0</v>
      </c>
      <c r="D7925" s="17">
        <v>6827571.5</v>
      </c>
      <c r="E7925" s="17">
        <v>6758261.0</v>
      </c>
      <c r="F7925" s="17">
        <v>6758261.0</v>
      </c>
      <c r="G7925" s="17">
        <v>6896882.0</v>
      </c>
      <c r="H7925" s="17">
        <v>6896882.0</v>
      </c>
    </row>
    <row r="7926">
      <c r="A7926" s="7" t="s">
        <v>16709</v>
      </c>
      <c r="B7926" s="17" t="s">
        <v>16710</v>
      </c>
      <c r="C7926" s="17">
        <v>6.0</v>
      </c>
      <c r="D7926" s="17">
        <v>3.8715148E7</v>
      </c>
      <c r="E7926" s="17">
        <v>6890798.0</v>
      </c>
      <c r="F7926" s="17">
        <v>8591173.0</v>
      </c>
      <c r="G7926" s="17">
        <v>3.5082398E7</v>
      </c>
      <c r="H7926" s="17">
        <v>1.55405244E8</v>
      </c>
    </row>
    <row r="7927">
      <c r="A7927" s="7" t="s">
        <v>16711</v>
      </c>
      <c r="B7927" s="17" t="s">
        <v>16712</v>
      </c>
      <c r="C7927" s="17">
        <v>22.0</v>
      </c>
      <c r="D7927" s="17">
        <v>1.453463132E7</v>
      </c>
      <c r="E7927" s="17">
        <v>5100097.0</v>
      </c>
      <c r="F7927" s="17">
        <v>1.2267116E7</v>
      </c>
      <c r="G7927" s="17">
        <v>1.7159091E7</v>
      </c>
      <c r="H7927" s="17">
        <v>2.6395345E7</v>
      </c>
    </row>
    <row r="7928">
      <c r="A7928" s="7" t="s">
        <v>16713</v>
      </c>
      <c r="B7928" s="17" t="s">
        <v>16714</v>
      </c>
      <c r="C7928" s="17">
        <v>8.0</v>
      </c>
      <c r="D7928" s="17">
        <v>9571292.625</v>
      </c>
      <c r="E7928" s="17">
        <v>3804428.0</v>
      </c>
      <c r="F7928" s="17">
        <v>9581800.0</v>
      </c>
      <c r="G7928" s="17">
        <v>1.1645777E7</v>
      </c>
      <c r="H7928" s="17">
        <v>1.5510286E7</v>
      </c>
    </row>
    <row r="7929">
      <c r="A7929" s="7" t="s">
        <v>16715</v>
      </c>
      <c r="B7929" s="17" t="s">
        <v>16716</v>
      </c>
      <c r="C7929" s="17">
        <v>21.0</v>
      </c>
      <c r="D7929" s="17">
        <v>3.894310586E7</v>
      </c>
      <c r="E7929" s="17">
        <v>1.05608E7</v>
      </c>
      <c r="F7929" s="17">
        <v>1.61264E7</v>
      </c>
      <c r="G7929" s="17">
        <v>2.58551E7</v>
      </c>
      <c r="H7929" s="17">
        <v>1.3287965E8</v>
      </c>
    </row>
    <row r="7930">
      <c r="A7930" s="7" t="s">
        <v>16717</v>
      </c>
      <c r="B7930" s="17" t="s">
        <v>16718</v>
      </c>
      <c r="C7930" s="17">
        <v>294.0</v>
      </c>
      <c r="D7930" s="17">
        <v>2.058413323E7</v>
      </c>
      <c r="E7930" s="17">
        <v>5085338.0</v>
      </c>
      <c r="F7930" s="17">
        <v>8928902.0</v>
      </c>
      <c r="G7930" s="17">
        <v>1.6552906E7</v>
      </c>
      <c r="H7930" s="17">
        <v>4.0815289E7</v>
      </c>
    </row>
    <row r="7931">
      <c r="A7931" s="7" t="s">
        <v>16719</v>
      </c>
      <c r="B7931" s="17" t="s">
        <v>16720</v>
      </c>
      <c r="C7931" s="17">
        <v>2502.0</v>
      </c>
      <c r="D7931" s="17">
        <v>1.126442067E7</v>
      </c>
      <c r="E7931" s="17">
        <v>4344316.0</v>
      </c>
      <c r="F7931" s="17">
        <v>6500853.0</v>
      </c>
      <c r="G7931" s="17">
        <v>1.1743093E7</v>
      </c>
      <c r="H7931" s="17">
        <v>2.164555E7</v>
      </c>
    </row>
    <row r="7932">
      <c r="A7932" s="7" t="s">
        <v>16721</v>
      </c>
      <c r="B7932" s="17" t="s">
        <v>16722</v>
      </c>
      <c r="C7932" s="17">
        <v>4.0</v>
      </c>
      <c r="D7932" s="17">
        <v>1.4616118E7</v>
      </c>
      <c r="E7932" s="17">
        <v>5887800.0</v>
      </c>
      <c r="F7932" s="17">
        <v>7603000.0</v>
      </c>
      <c r="G7932" s="17">
        <v>1.453208E7</v>
      </c>
      <c r="H7932" s="17">
        <v>3.0441592E7</v>
      </c>
    </row>
    <row r="7933">
      <c r="A7933" s="7" t="s">
        <v>16723</v>
      </c>
      <c r="B7933" s="17" t="s">
        <v>16724</v>
      </c>
      <c r="C7933" s="17">
        <v>30.0</v>
      </c>
      <c r="D7933" s="17">
        <v>2.987423927E7</v>
      </c>
      <c r="E7933" s="17">
        <v>5739480.0</v>
      </c>
      <c r="F7933" s="17">
        <v>1.07317E7</v>
      </c>
      <c r="G7933" s="17">
        <v>3.334475E7</v>
      </c>
      <c r="H7933" s="17">
        <v>4.6076281E7</v>
      </c>
    </row>
    <row r="7934">
      <c r="A7934" s="7" t="s">
        <v>16725</v>
      </c>
      <c r="B7934" s="17" t="s">
        <v>16726</v>
      </c>
      <c r="C7934" s="17">
        <v>1.0</v>
      </c>
      <c r="D7934" s="17">
        <v>9077962.0</v>
      </c>
      <c r="E7934" s="17">
        <v>9077962.0</v>
      </c>
      <c r="F7934" s="17">
        <v>9077962.0</v>
      </c>
      <c r="G7934" s="17">
        <v>9077962.0</v>
      </c>
      <c r="H7934" s="17">
        <v>9077962.0</v>
      </c>
    </row>
    <row r="7935">
      <c r="A7935" s="7" t="s">
        <v>16727</v>
      </c>
      <c r="B7935" s="17" t="s">
        <v>16728</v>
      </c>
      <c r="C7935" s="17">
        <v>1704.0</v>
      </c>
      <c r="D7935" s="17">
        <v>8249269.708</v>
      </c>
      <c r="E7935" s="17">
        <v>3874859.0</v>
      </c>
      <c r="F7935" s="17">
        <v>5542029.0</v>
      </c>
      <c r="G7935" s="17">
        <v>8820276.0</v>
      </c>
      <c r="H7935" s="17">
        <v>1.5434492E7</v>
      </c>
    </row>
    <row r="7936">
      <c r="A7936" s="7" t="s">
        <v>16729</v>
      </c>
      <c r="B7936" s="17" t="s">
        <v>16730</v>
      </c>
      <c r="C7936" s="17">
        <v>2678.0</v>
      </c>
      <c r="D7936" s="17">
        <v>1.826429476E7</v>
      </c>
      <c r="E7936" s="17">
        <v>3900352.0</v>
      </c>
      <c r="F7936" s="17">
        <v>7070824.0</v>
      </c>
      <c r="G7936" s="17">
        <v>1.4830441E7</v>
      </c>
      <c r="H7936" s="17">
        <v>4.3403598E7</v>
      </c>
    </row>
    <row r="7937">
      <c r="A7937" s="7" t="s">
        <v>16731</v>
      </c>
      <c r="B7937" s="17" t="s">
        <v>16732</v>
      </c>
      <c r="C7937" s="17">
        <v>744.0</v>
      </c>
      <c r="D7937" s="17">
        <v>2.793805873E7</v>
      </c>
      <c r="E7937" s="17">
        <v>4741838.0</v>
      </c>
      <c r="F7937" s="17">
        <v>9531211.0</v>
      </c>
      <c r="G7937" s="17">
        <v>3.2836018E7</v>
      </c>
      <c r="H7937" s="17">
        <v>7.8217191E7</v>
      </c>
    </row>
    <row r="7938">
      <c r="A7938" s="7" t="s">
        <v>16733</v>
      </c>
      <c r="B7938" s="17" t="s">
        <v>16734</v>
      </c>
      <c r="C7938" s="17">
        <v>4656.0</v>
      </c>
      <c r="D7938" s="17">
        <v>4.579300983E7</v>
      </c>
      <c r="E7938" s="17">
        <v>8101500.0</v>
      </c>
      <c r="F7938" s="17">
        <v>2.6650352E7</v>
      </c>
      <c r="G7938" s="17">
        <v>6.2280576E7</v>
      </c>
      <c r="H7938" s="17">
        <v>1.06515972E8</v>
      </c>
    </row>
    <row r="7939">
      <c r="A7939" s="7" t="s">
        <v>16735</v>
      </c>
      <c r="B7939" s="17" t="s">
        <v>16736</v>
      </c>
      <c r="C7939" s="17">
        <v>795.0</v>
      </c>
      <c r="D7939" s="17">
        <v>3.698562531E7</v>
      </c>
      <c r="E7939" s="17">
        <v>4721109.0</v>
      </c>
      <c r="F7939" s="17">
        <v>8812522.0</v>
      </c>
      <c r="G7939" s="17">
        <v>2.327683E7</v>
      </c>
      <c r="H7939" s="17">
        <v>9.317905E7</v>
      </c>
    </row>
    <row r="7940">
      <c r="A7940" s="7" t="s">
        <v>16737</v>
      </c>
      <c r="B7940" s="17" t="s">
        <v>16738</v>
      </c>
      <c r="C7940" s="17">
        <v>199.0</v>
      </c>
      <c r="D7940" s="17">
        <v>9728440.739</v>
      </c>
      <c r="E7940" s="17">
        <v>4130355.0</v>
      </c>
      <c r="F7940" s="17">
        <v>6266296.0</v>
      </c>
      <c r="G7940" s="17">
        <v>9672506.0</v>
      </c>
      <c r="H7940" s="17">
        <v>1.6139399E7</v>
      </c>
    </row>
    <row r="7941">
      <c r="A7941" s="7" t="s">
        <v>16739</v>
      </c>
      <c r="B7941" s="17" t="s">
        <v>16740</v>
      </c>
      <c r="C7941" s="17">
        <v>23.0</v>
      </c>
      <c r="D7941" s="17">
        <v>1.219110787E7</v>
      </c>
      <c r="E7941" s="17">
        <v>4143037.0</v>
      </c>
      <c r="F7941" s="17">
        <v>6669979.0</v>
      </c>
      <c r="G7941" s="17">
        <v>1.4779303E7</v>
      </c>
      <c r="H7941" s="17">
        <v>2.9904473E7</v>
      </c>
    </row>
    <row r="7942">
      <c r="A7942" s="7" t="s">
        <v>16741</v>
      </c>
      <c r="B7942" s="17" t="s">
        <v>16742</v>
      </c>
      <c r="C7942" s="17">
        <v>42.0</v>
      </c>
      <c r="D7942" s="17">
        <v>1.196798517E7</v>
      </c>
      <c r="E7942" s="17">
        <v>5573807.0</v>
      </c>
      <c r="F7942" s="17">
        <v>7582840.0</v>
      </c>
      <c r="G7942" s="17">
        <v>1.1080566E7</v>
      </c>
      <c r="H7942" s="17">
        <v>2.23345E7</v>
      </c>
    </row>
    <row r="7943">
      <c r="A7943" s="7" t="s">
        <v>16743</v>
      </c>
      <c r="B7943" s="17" t="s">
        <v>16744</v>
      </c>
      <c r="C7943" s="17">
        <v>2241.0</v>
      </c>
      <c r="D7943" s="17">
        <v>9814207.0</v>
      </c>
      <c r="E7943" s="17">
        <v>3823935.0</v>
      </c>
      <c r="F7943" s="17">
        <v>5913599.0</v>
      </c>
      <c r="G7943" s="17">
        <v>9868119.0</v>
      </c>
      <c r="H7943" s="17">
        <v>1.8967427E7</v>
      </c>
    </row>
    <row r="7944">
      <c r="A7944" s="7" t="s">
        <v>16745</v>
      </c>
      <c r="B7944" s="17" t="s">
        <v>16746</v>
      </c>
      <c r="C7944" s="17">
        <v>72.0</v>
      </c>
      <c r="D7944" s="17">
        <v>1.108730642E7</v>
      </c>
      <c r="E7944" s="17">
        <v>3679429.0</v>
      </c>
      <c r="F7944" s="17">
        <v>6799761.0</v>
      </c>
      <c r="G7944" s="17">
        <v>1.01479E7</v>
      </c>
      <c r="H7944" s="17">
        <v>3.166692E7</v>
      </c>
    </row>
    <row r="7945">
      <c r="A7945" s="7" t="s">
        <v>16747</v>
      </c>
      <c r="B7945" s="17" t="s">
        <v>16748</v>
      </c>
      <c r="C7945" s="17">
        <v>11528.0</v>
      </c>
      <c r="D7945" s="17">
        <v>1.046387618E7</v>
      </c>
      <c r="E7945" s="17">
        <v>3918363.0</v>
      </c>
      <c r="F7945" s="17">
        <v>5971777.0</v>
      </c>
      <c r="G7945" s="17">
        <v>1.0148954E7</v>
      </c>
      <c r="H7945" s="17">
        <v>1.9821887E7</v>
      </c>
    </row>
    <row r="7946">
      <c r="A7946" s="7" t="s">
        <v>16749</v>
      </c>
      <c r="B7946" s="17" t="s">
        <v>16750</v>
      </c>
      <c r="C7946" s="17">
        <v>101.0</v>
      </c>
      <c r="D7946" s="17">
        <v>1.230004531E7</v>
      </c>
      <c r="E7946" s="17">
        <v>4021470.0</v>
      </c>
      <c r="F7946" s="17">
        <v>5775258.0</v>
      </c>
      <c r="G7946" s="17">
        <v>1.1405607E7</v>
      </c>
      <c r="H7946" s="17">
        <v>2.6997153E7</v>
      </c>
    </row>
    <row r="7947">
      <c r="A7947" s="7" t="s">
        <v>16751</v>
      </c>
      <c r="B7947" s="17" t="s">
        <v>16752</v>
      </c>
      <c r="C7947" s="17">
        <v>22.0</v>
      </c>
      <c r="D7947" s="17">
        <v>1.673597773E7</v>
      </c>
      <c r="E7947" s="17">
        <v>4388170.0</v>
      </c>
      <c r="F7947" s="17">
        <v>7222346.0</v>
      </c>
      <c r="G7947" s="17">
        <v>1.63844E7</v>
      </c>
      <c r="H7947" s="17">
        <v>4.8564225E7</v>
      </c>
    </row>
    <row r="7948">
      <c r="A7948" s="7" t="s">
        <v>16753</v>
      </c>
      <c r="B7948" s="17" t="s">
        <v>16754</v>
      </c>
      <c r="C7948" s="17">
        <v>93.0</v>
      </c>
      <c r="D7948" s="17">
        <v>1.54533238E7</v>
      </c>
      <c r="E7948" s="17">
        <v>4793875.0</v>
      </c>
      <c r="F7948" s="17">
        <v>6304762.0</v>
      </c>
      <c r="G7948" s="17">
        <v>1.109746E7</v>
      </c>
      <c r="H7948" s="17">
        <v>3.7310792E7</v>
      </c>
    </row>
    <row r="7949">
      <c r="A7949" s="7" t="s">
        <v>16755</v>
      </c>
      <c r="B7949" s="17" t="s">
        <v>16756</v>
      </c>
      <c r="C7949" s="17">
        <v>140.0</v>
      </c>
      <c r="D7949" s="17">
        <v>2.261414518E7</v>
      </c>
      <c r="E7949" s="17">
        <v>6214580.0</v>
      </c>
      <c r="F7949" s="17">
        <v>1.0649997E7</v>
      </c>
      <c r="G7949" s="17">
        <v>2.1080085E7</v>
      </c>
      <c r="H7949" s="17">
        <v>6.0957943E7</v>
      </c>
    </row>
    <row r="7950">
      <c r="A7950" s="7" t="s">
        <v>16757</v>
      </c>
      <c r="B7950" s="17" t="s">
        <v>16758</v>
      </c>
      <c r="C7950" s="17">
        <v>443.0</v>
      </c>
      <c r="D7950" s="17">
        <v>3.761942105E7</v>
      </c>
      <c r="E7950" s="17">
        <v>5559465.0</v>
      </c>
      <c r="F7950" s="17">
        <v>1.8083945E7</v>
      </c>
      <c r="G7950" s="17">
        <v>6.4841273E7</v>
      </c>
      <c r="H7950" s="17">
        <v>1.05042932E8</v>
      </c>
    </row>
    <row r="7951">
      <c r="A7951" s="7" t="s">
        <v>16759</v>
      </c>
      <c r="B7951" s="17" t="s">
        <v>16760</v>
      </c>
      <c r="C7951" s="17">
        <v>158.0</v>
      </c>
      <c r="D7951" s="17">
        <v>1.468716342E7</v>
      </c>
      <c r="E7951" s="17">
        <v>4560400.0</v>
      </c>
      <c r="F7951" s="17">
        <v>6708590.0</v>
      </c>
      <c r="G7951" s="17">
        <v>1.4915668E7</v>
      </c>
      <c r="H7951" s="17">
        <v>2.9245526E7</v>
      </c>
    </row>
    <row r="7952">
      <c r="A7952" s="7" t="s">
        <v>16761</v>
      </c>
      <c r="B7952" s="17" t="s">
        <v>16762</v>
      </c>
      <c r="C7952" s="17">
        <v>71.0</v>
      </c>
      <c r="D7952" s="17">
        <v>1.119508466E7</v>
      </c>
      <c r="E7952" s="17">
        <v>3384432.0</v>
      </c>
      <c r="F7952" s="17">
        <v>5376480.0</v>
      </c>
      <c r="G7952" s="17">
        <v>9769027.0</v>
      </c>
      <c r="H7952" s="17">
        <v>1.6863088E7</v>
      </c>
    </row>
    <row r="7953">
      <c r="A7953" s="7" t="s">
        <v>16763</v>
      </c>
      <c r="B7953" s="17" t="s">
        <v>16764</v>
      </c>
      <c r="C7953" s="17">
        <v>42.0</v>
      </c>
      <c r="D7953" s="17">
        <v>2.508825421E7</v>
      </c>
      <c r="E7953" s="17">
        <v>7028000.0</v>
      </c>
      <c r="F7953" s="17">
        <v>1.2969185E7</v>
      </c>
      <c r="G7953" s="17">
        <v>2.6076607E7</v>
      </c>
      <c r="H7953" s="17">
        <v>5.33276E7</v>
      </c>
    </row>
    <row r="7954">
      <c r="A7954" s="7" t="s">
        <v>16765</v>
      </c>
      <c r="B7954" s="17" t="s">
        <v>16766</v>
      </c>
      <c r="C7954" s="17">
        <v>5150.0</v>
      </c>
      <c r="D7954" s="17">
        <v>4.347947021E7</v>
      </c>
      <c r="E7954" s="17">
        <v>1.062978E7</v>
      </c>
      <c r="F7954" s="17">
        <v>2.1650202E7</v>
      </c>
      <c r="G7954" s="17">
        <v>4.9268422E7</v>
      </c>
      <c r="H7954" s="17">
        <v>9.9703714E7</v>
      </c>
    </row>
    <row r="7955">
      <c r="A7955" s="7" t="s">
        <v>16767</v>
      </c>
      <c r="B7955" s="17" t="s">
        <v>16768</v>
      </c>
      <c r="C7955" s="17">
        <v>644.0</v>
      </c>
      <c r="D7955" s="17">
        <v>1.996538671E7</v>
      </c>
      <c r="E7955" s="17">
        <v>5079854.0</v>
      </c>
      <c r="F7955" s="17">
        <v>9508139.0</v>
      </c>
      <c r="G7955" s="17">
        <v>2.14924E7</v>
      </c>
      <c r="H7955" s="17">
        <v>5.0200854E7</v>
      </c>
    </row>
    <row r="7956">
      <c r="A7956" s="7" t="s">
        <v>16769</v>
      </c>
      <c r="B7956" s="17" t="s">
        <v>16770</v>
      </c>
      <c r="C7956" s="17">
        <v>26947.0</v>
      </c>
      <c r="D7956" s="17">
        <v>2.707440026E7</v>
      </c>
      <c r="E7956" s="17">
        <v>5384340.0</v>
      </c>
      <c r="F7956" s="17">
        <v>1.1400998E7</v>
      </c>
      <c r="G7956" s="17">
        <v>2.68253E7</v>
      </c>
      <c r="H7956" s="17">
        <v>6.2029774E7</v>
      </c>
    </row>
    <row r="7957">
      <c r="A7957" s="7" t="s">
        <v>16771</v>
      </c>
      <c r="B7957" s="17" t="s">
        <v>16772</v>
      </c>
      <c r="C7957" s="17">
        <v>3.0</v>
      </c>
      <c r="D7957" s="17">
        <v>8861115.667</v>
      </c>
      <c r="E7957" s="17">
        <v>1595530.0</v>
      </c>
      <c r="F7957" s="17">
        <v>1.1454137E7</v>
      </c>
      <c r="G7957" s="17">
        <v>1.353368E7</v>
      </c>
      <c r="H7957" s="17">
        <v>1.353368E7</v>
      </c>
    </row>
    <row r="7958">
      <c r="A7958" s="7" t="s">
        <v>16773</v>
      </c>
      <c r="B7958" s="17" t="s">
        <v>16774</v>
      </c>
      <c r="C7958" s="17">
        <v>83.0</v>
      </c>
      <c r="D7958" s="17">
        <v>1.809046484E7</v>
      </c>
      <c r="E7958" s="17">
        <v>3864000.0</v>
      </c>
      <c r="F7958" s="17">
        <v>7951000.0</v>
      </c>
      <c r="G7958" s="17">
        <v>1.67546E7</v>
      </c>
      <c r="H7958" s="17">
        <v>5.0839434E7</v>
      </c>
    </row>
    <row r="7959">
      <c r="A7959" s="7" t="s">
        <v>16775</v>
      </c>
      <c r="B7959" s="17" t="s">
        <v>16776</v>
      </c>
      <c r="C7959" s="17">
        <v>17507.0</v>
      </c>
      <c r="D7959" s="17">
        <v>1.718404103E7</v>
      </c>
      <c r="E7959" s="17">
        <v>4035185.0</v>
      </c>
      <c r="F7959" s="17">
        <v>6964298.0</v>
      </c>
      <c r="G7959" s="17">
        <v>1.4705607E7</v>
      </c>
      <c r="H7959" s="17">
        <v>4.0019271E7</v>
      </c>
    </row>
    <row r="7960">
      <c r="A7960" s="7" t="s">
        <v>16777</v>
      </c>
      <c r="B7960" s="17" t="s">
        <v>16778</v>
      </c>
      <c r="C7960" s="17">
        <v>5237.0</v>
      </c>
      <c r="D7960" s="17">
        <v>5.217457526E7</v>
      </c>
      <c r="E7960" s="17">
        <v>8093622.0</v>
      </c>
      <c r="F7960" s="17">
        <v>1.7645581E7</v>
      </c>
      <c r="G7960" s="17">
        <v>5.0468574E7</v>
      </c>
      <c r="H7960" s="17">
        <v>1.5728355E8</v>
      </c>
    </row>
    <row r="7961">
      <c r="A7961" s="7" t="s">
        <v>16779</v>
      </c>
      <c r="B7961" s="17" t="s">
        <v>16780</v>
      </c>
      <c r="C7961" s="17">
        <v>608.0</v>
      </c>
      <c r="D7961" s="17">
        <v>1.083404737E7</v>
      </c>
      <c r="E7961" s="17">
        <v>4127737.0</v>
      </c>
      <c r="F7961" s="17">
        <v>6000000.0</v>
      </c>
      <c r="G7961" s="17">
        <v>1.0840702E7</v>
      </c>
      <c r="H7961" s="17">
        <v>2.1567936E7</v>
      </c>
    </row>
    <row r="7962">
      <c r="A7962" s="7" t="s">
        <v>16781</v>
      </c>
      <c r="B7962" s="17" t="s">
        <v>16782</v>
      </c>
      <c r="C7962" s="17">
        <v>104161.0</v>
      </c>
      <c r="D7962" s="17">
        <v>1.582808514E7</v>
      </c>
      <c r="E7962" s="17">
        <v>4324581.0</v>
      </c>
      <c r="F7962" s="17">
        <v>7102125.0</v>
      </c>
      <c r="G7962" s="17">
        <v>1.3598774E7</v>
      </c>
      <c r="H7962" s="17">
        <v>3.0231975E7</v>
      </c>
    </row>
    <row r="7963">
      <c r="A7963" s="7" t="s">
        <v>16783</v>
      </c>
      <c r="B7963" s="17" t="s">
        <v>16784</v>
      </c>
      <c r="C7963" s="17">
        <v>2.0</v>
      </c>
      <c r="D7963" s="17">
        <v>4005973.0</v>
      </c>
      <c r="E7963" s="17">
        <v>3710645.0</v>
      </c>
      <c r="F7963" s="17">
        <v>3710645.0</v>
      </c>
      <c r="G7963" s="17">
        <v>4301301.0</v>
      </c>
      <c r="H7963" s="17">
        <v>4301301.0</v>
      </c>
    </row>
    <row r="7964">
      <c r="A7964" s="7" t="s">
        <v>16785</v>
      </c>
      <c r="B7964" s="17" t="s">
        <v>16786</v>
      </c>
      <c r="C7964" s="17">
        <v>125.0</v>
      </c>
      <c r="D7964" s="17">
        <v>1.646043662E8</v>
      </c>
      <c r="E7964" s="17">
        <v>1.8485018E7</v>
      </c>
      <c r="F7964" s="17">
        <v>1.6007056E8</v>
      </c>
      <c r="G7964" s="17">
        <v>2.80112556E8</v>
      </c>
      <c r="H7964" s="17">
        <v>3.45229333E8</v>
      </c>
    </row>
    <row r="7965">
      <c r="A7965" s="7" t="s">
        <v>16787</v>
      </c>
      <c r="B7965" s="17" t="s">
        <v>16788</v>
      </c>
      <c r="C7965" s="17">
        <v>225.0</v>
      </c>
      <c r="D7965" s="17">
        <v>1.419891928E8</v>
      </c>
      <c r="E7965" s="17">
        <v>1.3077157E7</v>
      </c>
      <c r="F7965" s="17">
        <v>1.18724538E8</v>
      </c>
      <c r="G7965" s="17">
        <v>2.41594427E8</v>
      </c>
      <c r="H7965" s="17">
        <v>3.02579232E8</v>
      </c>
    </row>
    <row r="7966">
      <c r="A7966" s="7" t="s">
        <v>16789</v>
      </c>
      <c r="B7966" s="17" t="s">
        <v>16790</v>
      </c>
      <c r="C7966" s="17">
        <v>102.0</v>
      </c>
      <c r="D7966" s="17">
        <v>1.563702328E8</v>
      </c>
      <c r="E7966" s="17">
        <v>1.4122742E7</v>
      </c>
      <c r="F7966" s="17">
        <v>1.53658475E8</v>
      </c>
      <c r="G7966" s="17">
        <v>2.55043095E8</v>
      </c>
      <c r="H7966" s="17">
        <v>3.40935435E8</v>
      </c>
    </row>
    <row r="7967">
      <c r="A7967" s="7" t="s">
        <v>16791</v>
      </c>
      <c r="B7967" s="17" t="s">
        <v>16792</v>
      </c>
      <c r="C7967" s="17">
        <v>683.0</v>
      </c>
      <c r="D7967" s="17">
        <v>1.356035376E8</v>
      </c>
      <c r="E7967" s="17">
        <v>1.2889634E7</v>
      </c>
      <c r="F7967" s="17">
        <v>8.3100037E7</v>
      </c>
      <c r="G7967" s="17">
        <v>2.40653817E8</v>
      </c>
      <c r="H7967" s="17">
        <v>2.95255753E8</v>
      </c>
    </row>
    <row r="7968">
      <c r="A7968" s="7" t="s">
        <v>16793</v>
      </c>
      <c r="B7968" s="17" t="s">
        <v>16794</v>
      </c>
      <c r="C7968" s="17">
        <v>4958.0</v>
      </c>
      <c r="D7968" s="17">
        <v>1.423393391E7</v>
      </c>
      <c r="E7968" s="17">
        <v>4207000.0</v>
      </c>
      <c r="F7968" s="17">
        <v>6796180.0</v>
      </c>
      <c r="G7968" s="17">
        <v>1.2467992E7</v>
      </c>
      <c r="H7968" s="17">
        <v>2.9206156E7</v>
      </c>
    </row>
    <row r="7969">
      <c r="A7969" s="7" t="s">
        <v>16795</v>
      </c>
      <c r="B7969" s="17" t="s">
        <v>16796</v>
      </c>
      <c r="C7969" s="17">
        <v>475.0</v>
      </c>
      <c r="D7969" s="17">
        <v>5.145735323E7</v>
      </c>
      <c r="E7969" s="17">
        <v>6743700.0</v>
      </c>
      <c r="F7969" s="17">
        <v>1.4106538E7</v>
      </c>
      <c r="G7969" s="17">
        <v>5.1029494E7</v>
      </c>
      <c r="H7969" s="17">
        <v>1.69119693E8</v>
      </c>
    </row>
    <row r="7970">
      <c r="A7970" s="7" t="s">
        <v>16797</v>
      </c>
      <c r="B7970" s="17" t="s">
        <v>16798</v>
      </c>
      <c r="C7970" s="17">
        <v>25746.0</v>
      </c>
      <c r="D7970" s="17">
        <v>1.835441237E7</v>
      </c>
      <c r="E7970" s="17">
        <v>4536766.0</v>
      </c>
      <c r="F7970" s="17">
        <v>7732478.0</v>
      </c>
      <c r="G7970" s="17">
        <v>1.6030011E7</v>
      </c>
      <c r="H7970" s="17">
        <v>4.6603327E7</v>
      </c>
    </row>
    <row r="7971">
      <c r="A7971" s="7" t="s">
        <v>16799</v>
      </c>
      <c r="B7971" s="17" t="s">
        <v>16800</v>
      </c>
      <c r="C7971" s="17">
        <v>2540.0</v>
      </c>
      <c r="D7971" s="17">
        <v>1.144774049E7</v>
      </c>
      <c r="E7971" s="17">
        <v>3899266.0</v>
      </c>
      <c r="F7971" s="17">
        <v>6087967.0</v>
      </c>
      <c r="G7971" s="17">
        <v>1.1001701E7</v>
      </c>
      <c r="H7971" s="17">
        <v>2.3526748E7</v>
      </c>
    </row>
    <row r="7972">
      <c r="A7972" s="7" t="s">
        <v>16801</v>
      </c>
      <c r="B7972" s="17" t="s">
        <v>16802</v>
      </c>
      <c r="C7972" s="17">
        <v>1281.0</v>
      </c>
      <c r="D7972" s="17">
        <v>3.544577573E7</v>
      </c>
      <c r="E7972" s="17">
        <v>6028795.0</v>
      </c>
      <c r="F7972" s="17">
        <v>1.77092E7</v>
      </c>
      <c r="G7972" s="17">
        <v>5.2899567E7</v>
      </c>
      <c r="H7972" s="17">
        <v>8.7980668E7</v>
      </c>
    </row>
    <row r="7973">
      <c r="A7973" s="7" t="s">
        <v>16803</v>
      </c>
      <c r="B7973" s="17" t="s">
        <v>16804</v>
      </c>
      <c r="C7973" s="17">
        <v>1183.0</v>
      </c>
      <c r="D7973" s="17">
        <v>1.81991729E7</v>
      </c>
      <c r="E7973" s="17">
        <v>3801456.0</v>
      </c>
      <c r="F7973" s="17">
        <v>6639324.0</v>
      </c>
      <c r="G7973" s="17">
        <v>1.513134E7</v>
      </c>
      <c r="H7973" s="17">
        <v>4.8555594E7</v>
      </c>
    </row>
    <row r="7974">
      <c r="A7974" s="7" t="s">
        <v>16805</v>
      </c>
      <c r="B7974" s="17" t="s">
        <v>16806</v>
      </c>
      <c r="C7974" s="17">
        <v>3997.0</v>
      </c>
      <c r="D7974" s="17">
        <v>1.115441392E7</v>
      </c>
      <c r="E7974" s="17">
        <v>3407156.0</v>
      </c>
      <c r="F7974" s="17">
        <v>5248841.0</v>
      </c>
      <c r="G7974" s="17">
        <v>9562092.0</v>
      </c>
      <c r="H7974" s="17">
        <v>2.1137166E7</v>
      </c>
    </row>
    <row r="7975">
      <c r="A7975" s="7" t="s">
        <v>16807</v>
      </c>
      <c r="B7975" s="17" t="s">
        <v>16808</v>
      </c>
      <c r="C7975" s="17">
        <v>19.0</v>
      </c>
      <c r="D7975" s="17">
        <v>1.173302384E7</v>
      </c>
      <c r="E7975" s="17">
        <v>4410267.0</v>
      </c>
      <c r="F7975" s="17">
        <v>8052684.0</v>
      </c>
      <c r="G7975" s="17">
        <v>1.2958001E7</v>
      </c>
      <c r="H7975" s="17">
        <v>3.036225E7</v>
      </c>
    </row>
    <row r="7976">
      <c r="A7976" s="7" t="s">
        <v>16809</v>
      </c>
      <c r="B7976" s="17" t="s">
        <v>16810</v>
      </c>
      <c r="C7976" s="17">
        <v>127651.0</v>
      </c>
      <c r="D7976" s="17">
        <v>1.412543472E7</v>
      </c>
      <c r="E7976" s="17">
        <v>4379400.0</v>
      </c>
      <c r="F7976" s="17">
        <v>6979439.0</v>
      </c>
      <c r="G7976" s="17">
        <v>1.2878114E7</v>
      </c>
      <c r="H7976" s="17">
        <v>3.1506304E7</v>
      </c>
    </row>
    <row r="7977">
      <c r="A7977" s="7" t="s">
        <v>16811</v>
      </c>
      <c r="B7977" s="17" t="s">
        <v>16812</v>
      </c>
      <c r="C7977" s="17">
        <v>22502.0</v>
      </c>
      <c r="D7977" s="17">
        <v>1.418482521E7</v>
      </c>
      <c r="E7977" s="17">
        <v>4600080.0</v>
      </c>
      <c r="F7977" s="17">
        <v>7360395.0</v>
      </c>
      <c r="G7977" s="17">
        <v>1.372271E7</v>
      </c>
      <c r="H7977" s="17">
        <v>2.9238585E7</v>
      </c>
    </row>
    <row r="7978">
      <c r="A7978" s="7" t="s">
        <v>16813</v>
      </c>
      <c r="B7978" s="17" t="s">
        <v>16814</v>
      </c>
      <c r="C7978" s="17">
        <v>48218.0</v>
      </c>
      <c r="D7978" s="17">
        <v>1.56124335E7</v>
      </c>
      <c r="E7978" s="17">
        <v>4374532.0</v>
      </c>
      <c r="F7978" s="17">
        <v>7053904.0</v>
      </c>
      <c r="G7978" s="17">
        <v>1.3730697E7</v>
      </c>
      <c r="H7978" s="17">
        <v>3.5887845E7</v>
      </c>
    </row>
    <row r="7979">
      <c r="A7979" s="7" t="s">
        <v>16815</v>
      </c>
      <c r="B7979" s="17" t="s">
        <v>16816</v>
      </c>
      <c r="C7979" s="17">
        <v>669.0</v>
      </c>
      <c r="D7979" s="17">
        <v>3.422050217E7</v>
      </c>
      <c r="E7979" s="17">
        <v>5382600.0</v>
      </c>
      <c r="F7979" s="17">
        <v>1.2431586E7</v>
      </c>
      <c r="G7979" s="17">
        <v>3.1976318E7</v>
      </c>
      <c r="H7979" s="17">
        <v>7.6024223E7</v>
      </c>
    </row>
    <row r="7980">
      <c r="A7980" s="7" t="s">
        <v>16817</v>
      </c>
      <c r="B7980" s="17" t="s">
        <v>16818</v>
      </c>
      <c r="C7980" s="17">
        <v>22.0</v>
      </c>
      <c r="D7980" s="17">
        <v>9.672349336E7</v>
      </c>
      <c r="E7980" s="17">
        <v>1.2318079E7</v>
      </c>
      <c r="F7980" s="17">
        <v>8.7794499E7</v>
      </c>
      <c r="G7980" s="17">
        <v>1.5534415E8</v>
      </c>
      <c r="H7980" s="17">
        <v>1.9467375E8</v>
      </c>
    </row>
    <row r="7981">
      <c r="A7981" s="7" t="s">
        <v>16819</v>
      </c>
      <c r="B7981" s="17" t="s">
        <v>16820</v>
      </c>
      <c r="C7981" s="17">
        <v>5.0</v>
      </c>
      <c r="D7981" s="17">
        <v>2.82431294E7</v>
      </c>
      <c r="E7981" s="17">
        <v>9190200.0</v>
      </c>
      <c r="F7981" s="17">
        <v>1.8922309E7</v>
      </c>
      <c r="G7981" s="17">
        <v>2.8903513E7</v>
      </c>
      <c r="H7981" s="17">
        <v>7.7869625E7</v>
      </c>
    </row>
    <row r="7982">
      <c r="A7982" s="7" t="s">
        <v>16821</v>
      </c>
      <c r="B7982" s="17" t="s">
        <v>16822</v>
      </c>
      <c r="C7982" s="17">
        <v>871.0</v>
      </c>
      <c r="D7982" s="17">
        <v>3.378409216E7</v>
      </c>
      <c r="E7982" s="17">
        <v>5358423.0</v>
      </c>
      <c r="F7982" s="17">
        <v>9331508.0</v>
      </c>
      <c r="G7982" s="17">
        <v>2.0976723E7</v>
      </c>
      <c r="H7982" s="17">
        <v>7.3623285E7</v>
      </c>
    </row>
    <row r="7983">
      <c r="A7983" s="7" t="s">
        <v>16823</v>
      </c>
      <c r="B7983" s="17" t="s">
        <v>16824</v>
      </c>
      <c r="C7983" s="17">
        <v>287.0</v>
      </c>
      <c r="D7983" s="17">
        <v>2.506024819E7</v>
      </c>
      <c r="E7983" s="17">
        <v>6896086.0</v>
      </c>
      <c r="F7983" s="17">
        <v>1.1822988E7</v>
      </c>
      <c r="G7983" s="17">
        <v>2.5010019E7</v>
      </c>
      <c r="H7983" s="17">
        <v>4.8564862E7</v>
      </c>
    </row>
    <row r="7984">
      <c r="A7984" s="7" t="s">
        <v>16825</v>
      </c>
      <c r="B7984" s="17" t="s">
        <v>16826</v>
      </c>
      <c r="C7984" s="17">
        <v>44.0</v>
      </c>
      <c r="D7984" s="17">
        <v>2.39232332E7</v>
      </c>
      <c r="E7984" s="17">
        <v>1.23916E7</v>
      </c>
      <c r="F7984" s="17">
        <v>1.6706461E7</v>
      </c>
      <c r="G7984" s="17">
        <v>2.4537929E7</v>
      </c>
      <c r="H7984" s="17">
        <v>4.5636999E7</v>
      </c>
    </row>
    <row r="7985">
      <c r="A7985" s="7" t="s">
        <v>16827</v>
      </c>
      <c r="B7985" s="17" t="s">
        <v>16828</v>
      </c>
      <c r="C7985" s="17">
        <v>479.0</v>
      </c>
      <c r="D7985" s="17">
        <v>1.001322248E7</v>
      </c>
      <c r="E7985" s="17">
        <v>3735012.0</v>
      </c>
      <c r="F7985" s="17">
        <v>5500058.0</v>
      </c>
      <c r="G7985" s="17">
        <v>1.1256555E7</v>
      </c>
      <c r="H7985" s="17">
        <v>2.04502E7</v>
      </c>
    </row>
    <row r="7986">
      <c r="A7986" s="7" t="s">
        <v>16829</v>
      </c>
      <c r="B7986" s="17" t="s">
        <v>16830</v>
      </c>
      <c r="C7986" s="17">
        <v>21798.0</v>
      </c>
      <c r="D7986" s="17">
        <v>8251195.254</v>
      </c>
      <c r="E7986" s="17">
        <v>3283862.0</v>
      </c>
      <c r="F7986" s="17">
        <v>5042250.0</v>
      </c>
      <c r="G7986" s="17">
        <v>8437415.0</v>
      </c>
      <c r="H7986" s="17">
        <v>1.52296E7</v>
      </c>
    </row>
    <row r="7987">
      <c r="A7987" s="7" t="s">
        <v>16831</v>
      </c>
      <c r="B7987" s="17" t="s">
        <v>16832</v>
      </c>
      <c r="C7987" s="17">
        <v>93.0</v>
      </c>
      <c r="D7987" s="17">
        <v>1.077508814E7</v>
      </c>
      <c r="E7987" s="17">
        <v>3788183.0</v>
      </c>
      <c r="F7987" s="17">
        <v>5615423.0</v>
      </c>
      <c r="G7987" s="17">
        <v>1.0920636E7</v>
      </c>
      <c r="H7987" s="17">
        <v>2.1780869E7</v>
      </c>
    </row>
    <row r="7988">
      <c r="A7988" s="7" t="s">
        <v>16833</v>
      </c>
      <c r="B7988" s="17" t="s">
        <v>16834</v>
      </c>
      <c r="C7988" s="17">
        <v>13698.0</v>
      </c>
      <c r="D7988" s="17">
        <v>6984098.537</v>
      </c>
      <c r="E7988" s="17">
        <v>3229487.0</v>
      </c>
      <c r="F7988" s="17">
        <v>4862000.0</v>
      </c>
      <c r="G7988" s="17">
        <v>7666000.0</v>
      </c>
      <c r="H7988" s="17">
        <v>1.2625127E7</v>
      </c>
    </row>
    <row r="7989">
      <c r="A7989" s="7" t="s">
        <v>16835</v>
      </c>
      <c r="B7989" s="17" t="s">
        <v>16836</v>
      </c>
      <c r="C7989" s="17">
        <v>1.0</v>
      </c>
      <c r="D7989" s="17">
        <v>3413755.0</v>
      </c>
      <c r="E7989" s="17">
        <v>3413755.0</v>
      </c>
      <c r="F7989" s="17">
        <v>3413755.0</v>
      </c>
      <c r="G7989" s="17">
        <v>3413755.0</v>
      </c>
      <c r="H7989" s="17">
        <v>3413755.0</v>
      </c>
    </row>
    <row r="7990">
      <c r="A7990" s="7" t="s">
        <v>16837</v>
      </c>
      <c r="B7990" s="17" t="s">
        <v>16838</v>
      </c>
      <c r="C7990" s="17">
        <v>4.0</v>
      </c>
      <c r="D7990" s="17">
        <v>9219922.0</v>
      </c>
      <c r="E7990" s="17">
        <v>1502654.0</v>
      </c>
      <c r="F7990" s="17">
        <v>5301500.0</v>
      </c>
      <c r="G7990" s="17">
        <v>1.2988056E7</v>
      </c>
      <c r="H7990" s="17">
        <v>1.7087478E7</v>
      </c>
    </row>
    <row r="7991">
      <c r="A7991" s="7" t="s">
        <v>16839</v>
      </c>
      <c r="B7991" s="17" t="s">
        <v>16840</v>
      </c>
      <c r="C7991" s="17">
        <v>9.0</v>
      </c>
      <c r="D7991" s="17">
        <v>6114493.889</v>
      </c>
      <c r="E7991" s="17">
        <v>3633529.0</v>
      </c>
      <c r="F7991" s="17">
        <v>4078294.0</v>
      </c>
      <c r="G7991" s="17">
        <v>6509846.0</v>
      </c>
      <c r="H7991" s="17">
        <v>1.7188361E7</v>
      </c>
    </row>
    <row r="7992">
      <c r="A7992" s="7" t="s">
        <v>16841</v>
      </c>
      <c r="B7992" s="17" t="s">
        <v>16842</v>
      </c>
      <c r="C7992" s="17">
        <v>2.0</v>
      </c>
      <c r="D7992" s="17">
        <v>2.03150415E7</v>
      </c>
      <c r="E7992" s="17">
        <v>4289605.0</v>
      </c>
      <c r="F7992" s="17">
        <v>4289605.0</v>
      </c>
      <c r="G7992" s="17">
        <v>3.6340478E7</v>
      </c>
      <c r="H7992" s="17">
        <v>3.6340478E7</v>
      </c>
    </row>
    <row r="7993">
      <c r="A7993" s="7" t="s">
        <v>16843</v>
      </c>
      <c r="B7993" s="17" t="s">
        <v>16844</v>
      </c>
      <c r="C7993" s="17">
        <v>113.0</v>
      </c>
      <c r="D7993" s="17">
        <v>4.904732462E7</v>
      </c>
      <c r="E7993" s="17">
        <v>9166480.0</v>
      </c>
      <c r="F7993" s="17">
        <v>2.4804587E7</v>
      </c>
      <c r="G7993" s="17">
        <v>7.0693064E7</v>
      </c>
      <c r="H7993" s="17">
        <v>1.19341161E8</v>
      </c>
    </row>
    <row r="7994">
      <c r="A7994" s="7" t="s">
        <v>16845</v>
      </c>
      <c r="B7994" s="17" t="s">
        <v>16846</v>
      </c>
      <c r="C7994" s="17">
        <v>186.0</v>
      </c>
      <c r="D7994" s="17">
        <v>7.03831506E7</v>
      </c>
      <c r="E7994" s="17">
        <v>1.2274652E7</v>
      </c>
      <c r="F7994" s="17">
        <v>4.2333793E7</v>
      </c>
      <c r="G7994" s="17">
        <v>9.5474078E7</v>
      </c>
      <c r="H7994" s="17">
        <v>1.52518104E8</v>
      </c>
    </row>
    <row r="7995">
      <c r="A7995" s="7" t="s">
        <v>16847</v>
      </c>
      <c r="B7995" s="17" t="s">
        <v>16848</v>
      </c>
      <c r="C7995" s="17">
        <v>133.0</v>
      </c>
      <c r="D7995" s="17">
        <v>8.397253258E7</v>
      </c>
      <c r="E7995" s="17">
        <v>2.171522E7</v>
      </c>
      <c r="F7995" s="17">
        <v>7.407966E7</v>
      </c>
      <c r="G7995" s="17">
        <v>1.20573716E8</v>
      </c>
      <c r="H7995" s="17">
        <v>1.8699551E8</v>
      </c>
    </row>
    <row r="7996">
      <c r="A7996" s="7" t="s">
        <v>16849</v>
      </c>
      <c r="B7996" s="17" t="s">
        <v>16850</v>
      </c>
      <c r="C7996" s="17">
        <v>78.0</v>
      </c>
      <c r="D7996" s="17">
        <v>7.130261101E7</v>
      </c>
      <c r="E7996" s="17">
        <v>1.4109056E7</v>
      </c>
      <c r="F7996" s="17">
        <v>3.8594123E7</v>
      </c>
      <c r="G7996" s="17">
        <v>1.09031405E8</v>
      </c>
      <c r="H7996" s="17">
        <v>1.87583464E8</v>
      </c>
    </row>
    <row r="7997">
      <c r="A7997" s="7" t="s">
        <v>16851</v>
      </c>
      <c r="B7997" s="17" t="s">
        <v>16852</v>
      </c>
      <c r="C7997" s="17">
        <v>48.0</v>
      </c>
      <c r="D7997" s="17">
        <v>5.359855404E7</v>
      </c>
      <c r="E7997" s="17">
        <v>1.0462E7</v>
      </c>
      <c r="F7997" s="17">
        <v>1.8739124E7</v>
      </c>
      <c r="G7997" s="17">
        <v>3.4493723E7</v>
      </c>
      <c r="H7997" s="17">
        <v>1.330912E8</v>
      </c>
    </row>
    <row r="7998">
      <c r="A7998" s="7" t="s">
        <v>16853</v>
      </c>
      <c r="B7998" s="17" t="s">
        <v>16854</v>
      </c>
      <c r="C7998" s="17">
        <v>28.0</v>
      </c>
      <c r="D7998" s="17">
        <v>5.555028011E7</v>
      </c>
      <c r="E7998" s="17">
        <v>7666720.0</v>
      </c>
      <c r="F7998" s="17">
        <v>4.2947562E7</v>
      </c>
      <c r="G7998" s="17">
        <v>1.00933007E8</v>
      </c>
      <c r="H7998" s="17">
        <v>1.07231872E8</v>
      </c>
    </row>
    <row r="7999">
      <c r="A7999" s="7" t="s">
        <v>16855</v>
      </c>
      <c r="B7999" s="17" t="s">
        <v>16856</v>
      </c>
      <c r="C7999" s="17">
        <v>138.0</v>
      </c>
      <c r="D7999" s="17">
        <v>5.321206201E7</v>
      </c>
      <c r="E7999" s="17">
        <v>9408292.0</v>
      </c>
      <c r="F7999" s="17">
        <v>2.3044524E7</v>
      </c>
      <c r="G7999" s="17">
        <v>6.4757737E7</v>
      </c>
      <c r="H7999" s="17">
        <v>1.4836046E8</v>
      </c>
    </row>
    <row r="8000">
      <c r="A8000" s="7" t="s">
        <v>16857</v>
      </c>
      <c r="B8000" s="17" t="s">
        <v>16858</v>
      </c>
      <c r="C8000" s="17">
        <v>404.0</v>
      </c>
      <c r="D8000" s="17">
        <v>5.195477437E7</v>
      </c>
      <c r="E8000" s="17">
        <v>1.0110479E7</v>
      </c>
      <c r="F8000" s="17">
        <v>2.7832875E7</v>
      </c>
      <c r="G8000" s="17">
        <v>7.1032846E7</v>
      </c>
      <c r="H8000" s="17">
        <v>1.22172153E8</v>
      </c>
    </row>
    <row r="8001">
      <c r="A8001" s="7" t="s">
        <v>16859</v>
      </c>
      <c r="B8001" s="17" t="s">
        <v>16860</v>
      </c>
      <c r="C8001" s="17">
        <v>1069.0</v>
      </c>
      <c r="D8001" s="17">
        <v>3.823053736E7</v>
      </c>
      <c r="E8001" s="17">
        <v>7180346.0</v>
      </c>
      <c r="F8001" s="17">
        <v>1.4813753E7</v>
      </c>
      <c r="G8001" s="17">
        <v>4.3674979E7</v>
      </c>
      <c r="H8001" s="17">
        <v>9.3336855E7</v>
      </c>
    </row>
    <row r="8002">
      <c r="A8002" s="7" t="s">
        <v>16861</v>
      </c>
      <c r="B8002" s="17" t="s">
        <v>16862</v>
      </c>
      <c r="C8002" s="17">
        <v>6667.0</v>
      </c>
      <c r="D8002" s="17">
        <v>3.24471351E7</v>
      </c>
      <c r="E8002" s="17">
        <v>6827931.0</v>
      </c>
      <c r="F8002" s="17">
        <v>1.34962E7</v>
      </c>
      <c r="G8002" s="17">
        <v>3.4500523E7</v>
      </c>
      <c r="H8002" s="17">
        <v>7.832175E7</v>
      </c>
    </row>
    <row r="8003">
      <c r="A8003" s="7" t="s">
        <v>16863</v>
      </c>
      <c r="B8003" s="17" t="s">
        <v>16864</v>
      </c>
      <c r="C8003" s="17">
        <v>2.0</v>
      </c>
      <c r="D8003" s="17">
        <v>1.10264535E7</v>
      </c>
      <c r="E8003" s="17">
        <v>8264996.0</v>
      </c>
      <c r="F8003" s="17">
        <v>8264996.0</v>
      </c>
      <c r="G8003" s="17">
        <v>1.3787911E7</v>
      </c>
      <c r="H8003" s="17">
        <v>1.3787911E7</v>
      </c>
    </row>
    <row r="8004">
      <c r="A8004" s="7" t="s">
        <v>16865</v>
      </c>
      <c r="B8004" s="17" t="s">
        <v>16866</v>
      </c>
      <c r="C8004" s="17">
        <v>4279.0</v>
      </c>
      <c r="D8004" s="17">
        <v>3.012064819E7</v>
      </c>
      <c r="E8004" s="17">
        <v>6588163.0</v>
      </c>
      <c r="F8004" s="17">
        <v>1.2499779E7</v>
      </c>
      <c r="G8004" s="17">
        <v>3.9084203E7</v>
      </c>
      <c r="H8004" s="17">
        <v>7.1267662E7</v>
      </c>
    </row>
    <row r="8005">
      <c r="A8005" s="7" t="s">
        <v>16867</v>
      </c>
      <c r="B8005" s="17" t="s">
        <v>16868</v>
      </c>
      <c r="C8005" s="17">
        <v>1917.0</v>
      </c>
      <c r="D8005" s="17">
        <v>2.86654368E7</v>
      </c>
      <c r="E8005" s="17">
        <v>6470886.0</v>
      </c>
      <c r="F8005" s="17">
        <v>1.2351982E7</v>
      </c>
      <c r="G8005" s="17">
        <v>3.4865037E7</v>
      </c>
      <c r="H8005" s="17">
        <v>7.2979211E7</v>
      </c>
    </row>
    <row r="8006">
      <c r="A8006" s="7" t="s">
        <v>16869</v>
      </c>
      <c r="B8006" s="17" t="s">
        <v>16870</v>
      </c>
      <c r="C8006" s="17">
        <v>1151.0</v>
      </c>
      <c r="D8006" s="17">
        <v>2.827685506E7</v>
      </c>
      <c r="E8006" s="17">
        <v>6473819.0</v>
      </c>
      <c r="F8006" s="17">
        <v>1.0967396E7</v>
      </c>
      <c r="G8006" s="17">
        <v>2.8398434E7</v>
      </c>
      <c r="H8006" s="17">
        <v>7.1899587E7</v>
      </c>
    </row>
    <row r="8007">
      <c r="A8007" s="7" t="s">
        <v>16871</v>
      </c>
      <c r="B8007" s="17" t="s">
        <v>16872</v>
      </c>
      <c r="C8007" s="17">
        <v>1738.0</v>
      </c>
      <c r="D8007" s="17">
        <v>1.967166201E7</v>
      </c>
      <c r="E8007" s="17">
        <v>5758914.0</v>
      </c>
      <c r="F8007" s="17">
        <v>1.0127737E7</v>
      </c>
      <c r="G8007" s="17">
        <v>2.0126463E7</v>
      </c>
      <c r="H8007" s="17">
        <v>4.4245849E7</v>
      </c>
    </row>
    <row r="8008">
      <c r="A8008" s="7" t="s">
        <v>16873</v>
      </c>
      <c r="B8008" s="17" t="s">
        <v>16874</v>
      </c>
      <c r="C8008" s="17">
        <v>1282.0</v>
      </c>
      <c r="D8008" s="17">
        <v>2.667413687E7</v>
      </c>
      <c r="E8008" s="17">
        <v>6268189.0</v>
      </c>
      <c r="F8008" s="17">
        <v>1.1676285E7</v>
      </c>
      <c r="G8008" s="17">
        <v>3.2075828E7</v>
      </c>
      <c r="H8008" s="17">
        <v>6.607289E7</v>
      </c>
    </row>
    <row r="8009">
      <c r="A8009" s="7" t="s">
        <v>16875</v>
      </c>
      <c r="B8009" s="17" t="s">
        <v>16876</v>
      </c>
      <c r="C8009" s="17">
        <v>14405.0</v>
      </c>
      <c r="D8009" s="17">
        <v>3.952066895E7</v>
      </c>
      <c r="E8009" s="17">
        <v>7837685.0</v>
      </c>
      <c r="F8009" s="17">
        <v>2.0932461E7</v>
      </c>
      <c r="G8009" s="17">
        <v>5.098801E7</v>
      </c>
      <c r="H8009" s="17">
        <v>9.21108E7</v>
      </c>
    </row>
    <row r="8010">
      <c r="A8010" s="7" t="s">
        <v>16877</v>
      </c>
      <c r="B8010" s="17" t="s">
        <v>16878</v>
      </c>
      <c r="C8010" s="17">
        <v>2712.0</v>
      </c>
      <c r="D8010" s="17">
        <v>3.311957429E7</v>
      </c>
      <c r="E8010" s="17">
        <v>7334555.0</v>
      </c>
      <c r="F8010" s="17">
        <v>1.5900079E7</v>
      </c>
      <c r="G8010" s="17">
        <v>4.2005478E7</v>
      </c>
      <c r="H8010" s="17">
        <v>7.9344521E7</v>
      </c>
    </row>
    <row r="8011">
      <c r="A8011" s="7" t="s">
        <v>16879</v>
      </c>
      <c r="B8011" s="17" t="s">
        <v>16880</v>
      </c>
      <c r="C8011" s="17">
        <v>4596.0</v>
      </c>
      <c r="D8011" s="17">
        <v>2.251044557E7</v>
      </c>
      <c r="E8011" s="17">
        <v>5690351.0</v>
      </c>
      <c r="F8011" s="17">
        <v>9513402.0</v>
      </c>
      <c r="G8011" s="17">
        <v>2.3887539E7</v>
      </c>
      <c r="H8011" s="17">
        <v>5.9550987E7</v>
      </c>
    </row>
    <row r="8012">
      <c r="A8012" s="7" t="s">
        <v>16881</v>
      </c>
      <c r="B8012" s="17" t="s">
        <v>16882</v>
      </c>
      <c r="C8012" s="17">
        <v>37864.0</v>
      </c>
      <c r="D8012" s="17">
        <v>2.348766726E7</v>
      </c>
      <c r="E8012" s="17">
        <v>5784633.0</v>
      </c>
      <c r="F8012" s="17">
        <v>9677578.0</v>
      </c>
      <c r="G8012" s="17">
        <v>2.3381114E7</v>
      </c>
      <c r="H8012" s="17">
        <v>5.9127446E7</v>
      </c>
    </row>
    <row r="8013">
      <c r="A8013" s="7" t="s">
        <v>16883</v>
      </c>
      <c r="B8013" s="17" t="s">
        <v>16884</v>
      </c>
      <c r="C8013" s="17">
        <v>4794.0</v>
      </c>
      <c r="D8013" s="17">
        <v>3.684553628E7</v>
      </c>
      <c r="E8013" s="17">
        <v>8078101.0</v>
      </c>
      <c r="F8013" s="17">
        <v>2.2749724E7</v>
      </c>
      <c r="G8013" s="17">
        <v>4.6908955E7</v>
      </c>
      <c r="H8013" s="17">
        <v>8.3770522E7</v>
      </c>
    </row>
    <row r="8014">
      <c r="A8014" s="7" t="s">
        <v>16885</v>
      </c>
      <c r="B8014" s="17" t="s">
        <v>16886</v>
      </c>
      <c r="C8014" s="17">
        <v>174.0</v>
      </c>
      <c r="D8014" s="17">
        <v>5.038956382E7</v>
      </c>
      <c r="E8014" s="17">
        <v>7627616.0</v>
      </c>
      <c r="F8014" s="17">
        <v>1.7487688E7</v>
      </c>
      <c r="G8014" s="17">
        <v>4.8205449E7</v>
      </c>
      <c r="H8014" s="17">
        <v>1.01625289E8</v>
      </c>
    </row>
    <row r="8015">
      <c r="A8015" s="7" t="s">
        <v>16887</v>
      </c>
      <c r="B8015" s="17" t="s">
        <v>16888</v>
      </c>
      <c r="C8015" s="17">
        <v>2282.0</v>
      </c>
      <c r="D8015" s="17">
        <v>3.203967549E7</v>
      </c>
      <c r="E8015" s="17">
        <v>6332764.0</v>
      </c>
      <c r="F8015" s="17">
        <v>1.3438045E7</v>
      </c>
      <c r="G8015" s="17">
        <v>3.870045E7</v>
      </c>
      <c r="H8015" s="17">
        <v>8.3895478E7</v>
      </c>
    </row>
    <row r="8016">
      <c r="A8016" s="7" t="s">
        <v>16889</v>
      </c>
      <c r="B8016" s="17" t="s">
        <v>16890</v>
      </c>
      <c r="C8016" s="17">
        <v>10.0</v>
      </c>
      <c r="D8016" s="17">
        <v>2.76257817E7</v>
      </c>
      <c r="E8016" s="17">
        <v>4637017.0</v>
      </c>
      <c r="F8016" s="17">
        <v>1.0396844E7</v>
      </c>
      <c r="G8016" s="17">
        <v>5.0510978E7</v>
      </c>
      <c r="H8016" s="17">
        <v>6.1884723E7</v>
      </c>
    </row>
    <row r="8017">
      <c r="A8017" s="7" t="s">
        <v>16891</v>
      </c>
      <c r="B8017" s="17" t="s">
        <v>16892</v>
      </c>
      <c r="C8017" s="17">
        <v>2606.0</v>
      </c>
      <c r="D8017" s="17">
        <v>1.362737575E7</v>
      </c>
      <c r="E8017" s="17">
        <v>4650724.0</v>
      </c>
      <c r="F8017" s="17">
        <v>7127700.0</v>
      </c>
      <c r="G8017" s="17">
        <v>1.2836827E7</v>
      </c>
      <c r="H8017" s="17">
        <v>2.6965528E7</v>
      </c>
    </row>
    <row r="8018">
      <c r="A8018" s="7" t="s">
        <v>16893</v>
      </c>
      <c r="B8018" s="17" t="s">
        <v>16894</v>
      </c>
      <c r="C8018" s="17">
        <v>700.0</v>
      </c>
      <c r="D8018" s="17">
        <v>1.693980015E7</v>
      </c>
      <c r="E8018" s="17">
        <v>6579500.0</v>
      </c>
      <c r="F8018" s="17">
        <v>9716689.0</v>
      </c>
      <c r="G8018" s="17">
        <v>1.8269473E7</v>
      </c>
      <c r="H8018" s="17">
        <v>3.1866191E7</v>
      </c>
    </row>
    <row r="8019">
      <c r="A8019" s="7" t="s">
        <v>16895</v>
      </c>
      <c r="B8019" s="17" t="s">
        <v>16896</v>
      </c>
      <c r="C8019" s="17">
        <v>496.0</v>
      </c>
      <c r="D8019" s="17">
        <v>2.362853941E7</v>
      </c>
      <c r="E8019" s="17">
        <v>5944522.0</v>
      </c>
      <c r="F8019" s="17">
        <v>1.422741E7</v>
      </c>
      <c r="G8019" s="17">
        <v>2.2265009E7</v>
      </c>
      <c r="H8019" s="17">
        <v>4.6437651E7</v>
      </c>
    </row>
    <row r="8020">
      <c r="A8020" s="7" t="s">
        <v>16897</v>
      </c>
      <c r="B8020" s="17" t="s">
        <v>16898</v>
      </c>
      <c r="C8020" s="17">
        <v>38259.0</v>
      </c>
      <c r="D8020" s="17">
        <v>1.062382078E7</v>
      </c>
      <c r="E8020" s="17">
        <v>4676662.0</v>
      </c>
      <c r="F8020" s="17">
        <v>6624791.0</v>
      </c>
      <c r="G8020" s="17">
        <v>1.0340043E7</v>
      </c>
      <c r="H8020" s="17">
        <v>1.8592994E7</v>
      </c>
    </row>
    <row r="8021">
      <c r="A8021" s="7" t="s">
        <v>16899</v>
      </c>
      <c r="B8021" s="17" t="s">
        <v>16900</v>
      </c>
      <c r="C8021" s="17">
        <v>10301.0</v>
      </c>
      <c r="D8021" s="17">
        <v>1.192731502E7</v>
      </c>
      <c r="E8021" s="17">
        <v>5016634.0</v>
      </c>
      <c r="F8021" s="17">
        <v>7043239.0</v>
      </c>
      <c r="G8021" s="17">
        <v>1.197609E7</v>
      </c>
      <c r="H8021" s="17">
        <v>2.3015123E7</v>
      </c>
    </row>
    <row r="8022">
      <c r="A8022" s="7" t="s">
        <v>16901</v>
      </c>
      <c r="B8022" s="17" t="s">
        <v>16902</v>
      </c>
      <c r="C8022" s="17">
        <v>3639.0</v>
      </c>
      <c r="D8022" s="17">
        <v>1.858695838E7</v>
      </c>
      <c r="E8022" s="17">
        <v>5607871.0</v>
      </c>
      <c r="F8022" s="17">
        <v>9372311.0</v>
      </c>
      <c r="G8022" s="17">
        <v>1.9153915E7</v>
      </c>
      <c r="H8022" s="17">
        <v>3.5135419E7</v>
      </c>
    </row>
    <row r="8023">
      <c r="A8023" s="7" t="s">
        <v>16903</v>
      </c>
      <c r="B8023" s="17" t="s">
        <v>16904</v>
      </c>
      <c r="C8023" s="17">
        <v>296.0</v>
      </c>
      <c r="D8023" s="17">
        <v>1.601802865E7</v>
      </c>
      <c r="E8023" s="17">
        <v>6298571.0</v>
      </c>
      <c r="F8023" s="17">
        <v>1.0787128E7</v>
      </c>
      <c r="G8023" s="17">
        <v>1.8401761E7</v>
      </c>
      <c r="H8023" s="17">
        <v>3.5004779E7</v>
      </c>
    </row>
    <row r="8024">
      <c r="A8024" s="7" t="s">
        <v>16905</v>
      </c>
      <c r="B8024" s="17" t="s">
        <v>16906</v>
      </c>
      <c r="C8024" s="17">
        <v>41791.0</v>
      </c>
      <c r="D8024" s="17">
        <v>1.190818834E7</v>
      </c>
      <c r="E8024" s="17">
        <v>4445486.0</v>
      </c>
      <c r="F8024" s="17">
        <v>6267755.0</v>
      </c>
      <c r="G8024" s="17">
        <v>1.0832547E7</v>
      </c>
      <c r="H8024" s="17">
        <v>2.1512528E7</v>
      </c>
    </row>
    <row r="8025">
      <c r="A8025" s="7" t="s">
        <v>16907</v>
      </c>
      <c r="B8025" s="17" t="s">
        <v>16908</v>
      </c>
      <c r="C8025" s="17">
        <v>230529.0</v>
      </c>
      <c r="D8025" s="17">
        <v>1.139648235E7</v>
      </c>
      <c r="E8025" s="17">
        <v>4586814.0</v>
      </c>
      <c r="F8025" s="17">
        <v>6515460.0</v>
      </c>
      <c r="G8025" s="17">
        <v>1.0835633E7</v>
      </c>
      <c r="H8025" s="17">
        <v>2.0886623E7</v>
      </c>
    </row>
    <row r="8026">
      <c r="A8026" s="7" t="s">
        <v>16909</v>
      </c>
      <c r="B8026" s="17" t="s">
        <v>16910</v>
      </c>
      <c r="C8026" s="17">
        <v>49675.0</v>
      </c>
      <c r="D8026" s="17">
        <v>8233728.748</v>
      </c>
      <c r="E8026" s="17">
        <v>3326681.0</v>
      </c>
      <c r="F8026" s="17">
        <v>4979246.0</v>
      </c>
      <c r="G8026" s="17">
        <v>8256372.0</v>
      </c>
      <c r="H8026" s="17">
        <v>1.5081929E7</v>
      </c>
    </row>
    <row r="8027">
      <c r="A8027" s="7" t="s">
        <v>16911</v>
      </c>
      <c r="B8027" s="17" t="s">
        <v>16912</v>
      </c>
      <c r="C8027" s="17">
        <v>342.0</v>
      </c>
      <c r="D8027" s="17">
        <v>2.540421027E7</v>
      </c>
      <c r="E8027" s="17">
        <v>1.5368504E7</v>
      </c>
      <c r="F8027" s="17">
        <v>2.0023446E7</v>
      </c>
      <c r="G8027" s="17">
        <v>3.097394E7</v>
      </c>
      <c r="H8027" s="17">
        <v>4.541636E7</v>
      </c>
    </row>
    <row r="8028">
      <c r="A8028" s="7" t="s">
        <v>16913</v>
      </c>
      <c r="B8028" s="17" t="s">
        <v>16914</v>
      </c>
      <c r="C8028" s="17">
        <v>75.0</v>
      </c>
      <c r="D8028" s="17">
        <v>2.171948056E7</v>
      </c>
      <c r="E8028" s="17">
        <v>1.2998909E7</v>
      </c>
      <c r="F8028" s="17">
        <v>1.9044741E7</v>
      </c>
      <c r="G8028" s="17">
        <v>2.7169232E7</v>
      </c>
      <c r="H8028" s="17">
        <v>3.9046848E7</v>
      </c>
    </row>
    <row r="8029">
      <c r="A8029" s="7" t="s">
        <v>16915</v>
      </c>
      <c r="B8029" s="17" t="s">
        <v>16916</v>
      </c>
      <c r="C8029" s="17">
        <v>589.0</v>
      </c>
      <c r="D8029" s="17">
        <v>3.399627574E7</v>
      </c>
      <c r="E8029" s="17">
        <v>1.4259667E7</v>
      </c>
      <c r="F8029" s="17">
        <v>2.0373004E7</v>
      </c>
      <c r="G8029" s="17">
        <v>3.2506266E7</v>
      </c>
      <c r="H8029" s="17">
        <v>7.2390718E7</v>
      </c>
    </row>
    <row r="8030">
      <c r="A8030" s="7" t="s">
        <v>16917</v>
      </c>
      <c r="B8030" s="17" t="s">
        <v>16918</v>
      </c>
      <c r="C8030" s="17">
        <v>31.0</v>
      </c>
      <c r="D8030" s="17">
        <v>2.129254061E7</v>
      </c>
      <c r="E8030" s="17">
        <v>1.4099971E7</v>
      </c>
      <c r="F8030" s="17">
        <v>1.4490446E7</v>
      </c>
      <c r="G8030" s="17">
        <v>2.0870435E7</v>
      </c>
      <c r="H8030" s="17">
        <v>4.4478425E7</v>
      </c>
    </row>
    <row r="8031">
      <c r="A8031" s="7" t="s">
        <v>16919</v>
      </c>
      <c r="B8031" s="17" t="s">
        <v>16920</v>
      </c>
      <c r="C8031" s="17">
        <v>51.0</v>
      </c>
      <c r="D8031" s="17">
        <v>2.628781198E7</v>
      </c>
      <c r="E8031" s="17">
        <v>1.608201E7</v>
      </c>
      <c r="F8031" s="17">
        <v>1.9705354E7</v>
      </c>
      <c r="G8031" s="17">
        <v>2.5100992E7</v>
      </c>
      <c r="H8031" s="17">
        <v>4.7683077E7</v>
      </c>
    </row>
    <row r="8032">
      <c r="A8032" s="7" t="s">
        <v>16921</v>
      </c>
      <c r="B8032" s="17" t="s">
        <v>16922</v>
      </c>
      <c r="C8032" s="17">
        <v>58.0</v>
      </c>
      <c r="D8032" s="17">
        <v>2.255880674E7</v>
      </c>
      <c r="E8032" s="17">
        <v>1.4674772E7</v>
      </c>
      <c r="F8032" s="17">
        <v>1.9352242E7</v>
      </c>
      <c r="G8032" s="17">
        <v>2.9548916E7</v>
      </c>
      <c r="H8032" s="17">
        <v>3.9917135E7</v>
      </c>
    </row>
    <row r="8033">
      <c r="A8033" s="7" t="s">
        <v>16923</v>
      </c>
      <c r="B8033" s="17" t="s">
        <v>16924</v>
      </c>
      <c r="C8033" s="17">
        <v>269.0</v>
      </c>
      <c r="D8033" s="17">
        <v>3.023383442E7</v>
      </c>
      <c r="E8033" s="17">
        <v>1.3726954E7</v>
      </c>
      <c r="F8033" s="17">
        <v>1.9769377E7</v>
      </c>
      <c r="G8033" s="17">
        <v>3.0368333E7</v>
      </c>
      <c r="H8033" s="17">
        <v>5.8086753E7</v>
      </c>
    </row>
    <row r="8034">
      <c r="A8034" s="7" t="s">
        <v>16925</v>
      </c>
      <c r="B8034" s="17" t="s">
        <v>16926</v>
      </c>
      <c r="C8034" s="17">
        <v>109.0</v>
      </c>
      <c r="D8034" s="17">
        <v>2.146258885E7</v>
      </c>
      <c r="E8034" s="17">
        <v>1.3041497E7</v>
      </c>
      <c r="F8034" s="17">
        <v>1.81155E7</v>
      </c>
      <c r="G8034" s="17">
        <v>2.3345088E7</v>
      </c>
      <c r="H8034" s="17">
        <v>3.5168396E7</v>
      </c>
    </row>
    <row r="8035">
      <c r="A8035" s="7" t="s">
        <v>16929</v>
      </c>
      <c r="B8035" s="17" t="s">
        <v>16930</v>
      </c>
      <c r="C8035" s="17">
        <v>85.0</v>
      </c>
      <c r="D8035" s="17">
        <v>2.172968138E7</v>
      </c>
      <c r="E8035" s="17">
        <v>1.376E7</v>
      </c>
      <c r="F8035" s="17">
        <v>1.7024464E7</v>
      </c>
      <c r="G8035" s="17">
        <v>2.3913805E7</v>
      </c>
      <c r="H8035" s="17">
        <v>3.4422402E7</v>
      </c>
    </row>
    <row r="8036">
      <c r="A8036" s="7" t="s">
        <v>16931</v>
      </c>
      <c r="B8036" s="17" t="s">
        <v>16932</v>
      </c>
      <c r="C8036" s="17">
        <v>50.0</v>
      </c>
      <c r="D8036" s="17">
        <v>2.608000122E7</v>
      </c>
      <c r="E8036" s="17">
        <v>1.1625318E7</v>
      </c>
      <c r="F8036" s="17">
        <v>2.0926917E7</v>
      </c>
      <c r="G8036" s="17">
        <v>2.7112485E7</v>
      </c>
      <c r="H8036" s="17">
        <v>3.6199644E7</v>
      </c>
    </row>
    <row r="8037">
      <c r="A8037" s="7" t="s">
        <v>16933</v>
      </c>
      <c r="B8037" s="17" t="s">
        <v>16934</v>
      </c>
      <c r="C8037" s="17">
        <v>49.0</v>
      </c>
      <c r="D8037" s="17">
        <v>3.392085878E7</v>
      </c>
      <c r="E8037" s="17">
        <v>1.3410956E7</v>
      </c>
      <c r="F8037" s="17">
        <v>1.4831876E7</v>
      </c>
      <c r="G8037" s="17">
        <v>2.438373E7</v>
      </c>
      <c r="H8037" s="17">
        <v>5.2965939E7</v>
      </c>
    </row>
    <row r="8038">
      <c r="A8038" s="7" t="s">
        <v>16935</v>
      </c>
      <c r="B8038" s="17" t="s">
        <v>16936</v>
      </c>
      <c r="C8038" s="17">
        <v>218.0</v>
      </c>
      <c r="D8038" s="17">
        <v>2.377652024E7</v>
      </c>
      <c r="E8038" s="17">
        <v>1.4774431E7</v>
      </c>
      <c r="F8038" s="17">
        <v>1.6967645E7</v>
      </c>
      <c r="G8038" s="17">
        <v>2.0030461E7</v>
      </c>
      <c r="H8038" s="17">
        <v>3.4673558E7</v>
      </c>
    </row>
    <row r="8039">
      <c r="A8039" s="7" t="s">
        <v>16937</v>
      </c>
      <c r="B8039" s="17" t="s">
        <v>16938</v>
      </c>
      <c r="C8039" s="17">
        <v>486.0</v>
      </c>
      <c r="D8039" s="17">
        <v>1.793990476E7</v>
      </c>
      <c r="E8039" s="17">
        <v>6773488.0</v>
      </c>
      <c r="F8039" s="17">
        <v>1.2932582E7</v>
      </c>
      <c r="G8039" s="17">
        <v>1.8654624E7</v>
      </c>
      <c r="H8039" s="17">
        <v>2.96719E7</v>
      </c>
    </row>
    <row r="8040">
      <c r="A8040" s="7" t="s">
        <v>16939</v>
      </c>
      <c r="B8040" s="17" t="s">
        <v>16940</v>
      </c>
      <c r="C8040" s="17">
        <v>1.0</v>
      </c>
      <c r="D8040" s="17">
        <v>6240284.0</v>
      </c>
      <c r="E8040" s="17">
        <v>6240284.0</v>
      </c>
      <c r="F8040" s="17">
        <v>6240284.0</v>
      </c>
      <c r="G8040" s="17">
        <v>6240284.0</v>
      </c>
      <c r="H8040" s="17">
        <v>6240284.0</v>
      </c>
    </row>
    <row r="8041">
      <c r="A8041" s="7" t="s">
        <v>16941</v>
      </c>
      <c r="B8041" s="17" t="s">
        <v>16942</v>
      </c>
      <c r="C8041" s="17">
        <v>70.0</v>
      </c>
      <c r="D8041" s="17">
        <v>2.00168875E7</v>
      </c>
      <c r="E8041" s="17">
        <v>3425700.0</v>
      </c>
      <c r="F8041" s="17">
        <v>5121011.0</v>
      </c>
      <c r="G8041" s="17">
        <v>1.3230184E7</v>
      </c>
      <c r="H8041" s="17">
        <v>2.3302001E7</v>
      </c>
    </row>
    <row r="8042">
      <c r="A8042" s="7" t="s">
        <v>16943</v>
      </c>
      <c r="B8042" s="17" t="s">
        <v>16944</v>
      </c>
      <c r="C8042" s="17">
        <v>884.0</v>
      </c>
      <c r="D8042" s="17">
        <v>4.91261225E7</v>
      </c>
      <c r="E8042" s="17">
        <v>1.3564824E7</v>
      </c>
      <c r="F8042" s="17">
        <v>1.99859E7</v>
      </c>
      <c r="G8042" s="17">
        <v>5.7213401E7</v>
      </c>
      <c r="H8042" s="17">
        <v>1.35370901E8</v>
      </c>
    </row>
    <row r="8043">
      <c r="A8043" s="7" t="s">
        <v>16945</v>
      </c>
      <c r="B8043" s="17" t="s">
        <v>16946</v>
      </c>
      <c r="C8043" s="17">
        <v>11.0</v>
      </c>
      <c r="D8043" s="17">
        <v>5.3581061E7</v>
      </c>
      <c r="E8043" s="17">
        <v>1.0720025E7</v>
      </c>
      <c r="F8043" s="17">
        <v>1.4706173E7</v>
      </c>
      <c r="G8043" s="17">
        <v>6.3121535E7</v>
      </c>
      <c r="H8043" s="17">
        <v>1.5182745E8</v>
      </c>
    </row>
    <row r="8044">
      <c r="A8044" s="7" t="s">
        <v>16947</v>
      </c>
      <c r="B8044" s="17" t="s">
        <v>16948</v>
      </c>
      <c r="C8044" s="17">
        <v>10.0</v>
      </c>
      <c r="D8044" s="17">
        <v>7.04514113E7</v>
      </c>
      <c r="E8044" s="17">
        <v>3.236247E7</v>
      </c>
      <c r="F8044" s="17">
        <v>7.4882526E7</v>
      </c>
      <c r="G8044" s="17">
        <v>9.7202337E7</v>
      </c>
      <c r="H8044" s="17">
        <v>1.17140768E8</v>
      </c>
    </row>
    <row r="8045">
      <c r="A8045" s="7" t="s">
        <v>16949</v>
      </c>
      <c r="B8045" s="17" t="s">
        <v>16950</v>
      </c>
      <c r="C8045" s="17">
        <v>4.0</v>
      </c>
      <c r="D8045" s="17">
        <v>1.67237402E8</v>
      </c>
      <c r="E8045" s="17">
        <v>1.1180723E7</v>
      </c>
      <c r="F8045" s="17">
        <v>1.9936364E7</v>
      </c>
      <c r="G8045" s="17">
        <v>2.58348295E8</v>
      </c>
      <c r="H8045" s="17">
        <v>3.79484226E8</v>
      </c>
    </row>
    <row r="8046">
      <c r="A8046" s="7" t="s">
        <v>16951</v>
      </c>
      <c r="B8046" s="17" t="s">
        <v>16952</v>
      </c>
      <c r="C8046" s="17">
        <v>21.0</v>
      </c>
      <c r="D8046" s="17">
        <v>1.09765559E8</v>
      </c>
      <c r="E8046" s="17">
        <v>1.8808451E7</v>
      </c>
      <c r="F8046" s="17">
        <v>5.662078E7</v>
      </c>
      <c r="G8046" s="17">
        <v>1.34850972E8</v>
      </c>
      <c r="H8046" s="17">
        <v>1.99702076E8</v>
      </c>
    </row>
    <row r="8047">
      <c r="A8047" s="7" t="s">
        <v>16953</v>
      </c>
      <c r="B8047" s="17" t="s">
        <v>16954</v>
      </c>
      <c r="C8047" s="17">
        <v>1.0</v>
      </c>
      <c r="D8047" s="17">
        <v>1.2426138E7</v>
      </c>
      <c r="E8047" s="17">
        <v>1.2426138E7</v>
      </c>
      <c r="F8047" s="17">
        <v>1.2426138E7</v>
      </c>
      <c r="G8047" s="17">
        <v>1.2426138E7</v>
      </c>
      <c r="H8047" s="17">
        <v>1.2426138E7</v>
      </c>
    </row>
    <row r="8048">
      <c r="A8048" s="7" t="s">
        <v>16957</v>
      </c>
      <c r="B8048" s="17" t="s">
        <v>16958</v>
      </c>
      <c r="C8048" s="17">
        <v>3.0</v>
      </c>
      <c r="D8048" s="17">
        <v>4.4040929E7</v>
      </c>
      <c r="E8048" s="17">
        <v>2.0967084E7</v>
      </c>
      <c r="F8048" s="17">
        <v>2.6750897E7</v>
      </c>
      <c r="G8048" s="17">
        <v>8.4404806E7</v>
      </c>
      <c r="H8048" s="17">
        <v>8.4404806E7</v>
      </c>
    </row>
    <row r="8049">
      <c r="A8049" s="7" t="s">
        <v>16959</v>
      </c>
      <c r="B8049" s="17" t="s">
        <v>16960</v>
      </c>
      <c r="C8049" s="17">
        <v>6.0</v>
      </c>
      <c r="D8049" s="17">
        <v>4.0875323E7</v>
      </c>
      <c r="E8049" s="17">
        <v>6517964.0</v>
      </c>
      <c r="F8049" s="17">
        <v>2.0281316E7</v>
      </c>
      <c r="G8049" s="17">
        <v>4.6944444E7</v>
      </c>
      <c r="H8049" s="17">
        <v>1.36177283E8</v>
      </c>
    </row>
    <row r="8050">
      <c r="A8050" s="7" t="s">
        <v>16961</v>
      </c>
      <c r="B8050" s="17" t="s">
        <v>16962</v>
      </c>
      <c r="C8050" s="17">
        <v>33.0</v>
      </c>
      <c r="D8050" s="17">
        <v>5.2762014E7</v>
      </c>
      <c r="E8050" s="17">
        <v>1.9407976E7</v>
      </c>
      <c r="F8050" s="17">
        <v>2.5003438E7</v>
      </c>
      <c r="G8050" s="17">
        <v>8.0148531E7</v>
      </c>
      <c r="H8050" s="17">
        <v>1.6314182E8</v>
      </c>
    </row>
    <row r="8051">
      <c r="A8051" s="7" t="s">
        <v>16963</v>
      </c>
      <c r="B8051" s="17" t="s">
        <v>16964</v>
      </c>
      <c r="C8051" s="17">
        <v>48.0</v>
      </c>
      <c r="D8051" s="17">
        <v>4.555995885E7</v>
      </c>
      <c r="E8051" s="17">
        <v>1.4271877E7</v>
      </c>
      <c r="F8051" s="17">
        <v>1.9172266E7</v>
      </c>
      <c r="G8051" s="17">
        <v>5.5363659E7</v>
      </c>
      <c r="H8051" s="17">
        <v>1.2913817E8</v>
      </c>
    </row>
    <row r="8052">
      <c r="A8052" s="7" t="s">
        <v>16965</v>
      </c>
      <c r="B8052" s="17" t="s">
        <v>16966</v>
      </c>
      <c r="C8052" s="17">
        <v>504.0</v>
      </c>
      <c r="D8052" s="17">
        <v>1.812108636E7</v>
      </c>
      <c r="E8052" s="17">
        <v>9890291.0</v>
      </c>
      <c r="F8052" s="17">
        <v>1.4531302E7</v>
      </c>
      <c r="G8052" s="17">
        <v>2.061019E7</v>
      </c>
      <c r="H8052" s="17">
        <v>3.450905E7</v>
      </c>
    </row>
    <row r="8053">
      <c r="A8053" s="7" t="s">
        <v>16967</v>
      </c>
      <c r="B8053" s="17" t="s">
        <v>16968</v>
      </c>
      <c r="C8053" s="17">
        <v>79.0</v>
      </c>
      <c r="D8053" s="17">
        <v>1.601944163E7</v>
      </c>
      <c r="E8053" s="17">
        <v>6796224.0</v>
      </c>
      <c r="F8053" s="17">
        <v>9958025.0</v>
      </c>
      <c r="G8053" s="17">
        <v>1.8265019E7</v>
      </c>
      <c r="H8053" s="17">
        <v>3.5042475E7</v>
      </c>
    </row>
    <row r="8054">
      <c r="A8054" s="7" t="s">
        <v>16971</v>
      </c>
      <c r="B8054" s="17" t="s">
        <v>16972</v>
      </c>
      <c r="C8054" s="17">
        <v>1342.0</v>
      </c>
      <c r="D8054" s="17">
        <v>1.566761408E7</v>
      </c>
      <c r="E8054" s="17">
        <v>3377693.0</v>
      </c>
      <c r="F8054" s="17">
        <v>6313529.0</v>
      </c>
      <c r="G8054" s="17">
        <v>1.46565E7</v>
      </c>
      <c r="H8054" s="17">
        <v>4.0255781E7</v>
      </c>
    </row>
    <row r="8055">
      <c r="A8055" s="7" t="s">
        <v>16975</v>
      </c>
      <c r="B8055" s="17" t="s">
        <v>16976</v>
      </c>
      <c r="C8055" s="17">
        <v>122.0</v>
      </c>
      <c r="D8055" s="17">
        <v>7.10022696E7</v>
      </c>
      <c r="E8055" s="17">
        <v>1.7893701E7</v>
      </c>
      <c r="F8055" s="17">
        <v>2.8766201E7</v>
      </c>
      <c r="G8055" s="17">
        <v>9.7088851E7</v>
      </c>
      <c r="H8055" s="17">
        <v>1.682099E8</v>
      </c>
    </row>
    <row r="8056">
      <c r="A8056" s="7" t="s">
        <v>16977</v>
      </c>
      <c r="B8056" s="17" t="s">
        <v>16978</v>
      </c>
      <c r="C8056" s="17">
        <v>443.0</v>
      </c>
      <c r="D8056" s="17">
        <v>1.823372013E7</v>
      </c>
      <c r="E8056" s="17">
        <v>8330825.0</v>
      </c>
      <c r="F8056" s="17">
        <v>1.4357744E7</v>
      </c>
      <c r="G8056" s="17">
        <v>2.1465161E7</v>
      </c>
      <c r="H8056" s="17">
        <v>3.0961588E7</v>
      </c>
    </row>
    <row r="8057">
      <c r="A8057" s="7" t="s">
        <v>16979</v>
      </c>
      <c r="B8057" s="17" t="s">
        <v>16980</v>
      </c>
      <c r="C8057" s="17">
        <v>53.0</v>
      </c>
      <c r="D8057" s="17">
        <v>2.044380008E7</v>
      </c>
      <c r="E8057" s="17">
        <v>6199800.0</v>
      </c>
      <c r="F8057" s="17">
        <v>1.2676411E7</v>
      </c>
      <c r="G8057" s="17">
        <v>1.6578745E7</v>
      </c>
      <c r="H8057" s="17">
        <v>2.4919954E7</v>
      </c>
    </row>
    <row r="8058">
      <c r="A8058" s="7" t="s">
        <v>16981</v>
      </c>
      <c r="B8058" s="17" t="s">
        <v>16982</v>
      </c>
      <c r="C8058" s="17">
        <v>5835.0</v>
      </c>
      <c r="D8058" s="17">
        <v>1.484141643E7</v>
      </c>
      <c r="E8058" s="17">
        <v>4257755.0</v>
      </c>
      <c r="F8058" s="17">
        <v>6622370.0</v>
      </c>
      <c r="G8058" s="17">
        <v>1.2927688E7</v>
      </c>
      <c r="H8058" s="17">
        <v>2.7405312E7</v>
      </c>
    </row>
    <row r="8059">
      <c r="A8059" s="7" t="s">
        <v>16983</v>
      </c>
      <c r="B8059" s="17" t="s">
        <v>16984</v>
      </c>
      <c r="C8059" s="17">
        <v>11633.0</v>
      </c>
      <c r="D8059" s="17">
        <v>1.124018657E7</v>
      </c>
      <c r="E8059" s="17">
        <v>3871236.0</v>
      </c>
      <c r="F8059" s="17">
        <v>6359967.0</v>
      </c>
      <c r="G8059" s="17">
        <v>1.1103447E7</v>
      </c>
      <c r="H8059" s="17">
        <v>2.1540743E7</v>
      </c>
    </row>
    <row r="8060">
      <c r="A8060" s="7" t="s">
        <v>16987</v>
      </c>
      <c r="B8060" s="17" t="s">
        <v>16988</v>
      </c>
      <c r="C8060" s="17">
        <v>21.0</v>
      </c>
      <c r="D8060" s="17">
        <v>3.592648719E7</v>
      </c>
      <c r="E8060" s="17">
        <v>1.03695E7</v>
      </c>
      <c r="F8060" s="17">
        <v>2.1264964E7</v>
      </c>
      <c r="G8060" s="17">
        <v>3.8815306E7</v>
      </c>
      <c r="H8060" s="17">
        <v>6.9522626E7</v>
      </c>
    </row>
    <row r="8061">
      <c r="A8061" s="7" t="s">
        <v>16989</v>
      </c>
      <c r="B8061" s="17" t="s">
        <v>16990</v>
      </c>
      <c r="C8061" s="17">
        <v>14.0</v>
      </c>
      <c r="D8061" s="17">
        <v>2.475299086E7</v>
      </c>
      <c r="E8061" s="17">
        <v>9342100.0</v>
      </c>
      <c r="F8061" s="17">
        <v>2.5556592E7</v>
      </c>
      <c r="G8061" s="17">
        <v>2.7114E7</v>
      </c>
      <c r="H8061" s="17">
        <v>5.6388225E7</v>
      </c>
    </row>
    <row r="8062">
      <c r="A8062" s="7" t="s">
        <v>16991</v>
      </c>
      <c r="B8062" s="17" t="s">
        <v>16992</v>
      </c>
      <c r="C8062" s="17">
        <v>3.0</v>
      </c>
      <c r="D8062" s="17">
        <v>1.388400967E7</v>
      </c>
      <c r="E8062" s="17">
        <v>7778032.0</v>
      </c>
      <c r="F8062" s="17">
        <v>1.6549892E7</v>
      </c>
      <c r="G8062" s="17">
        <v>1.7324105E7</v>
      </c>
      <c r="H8062" s="17">
        <v>1.7324105E7</v>
      </c>
    </row>
    <row r="8063">
      <c r="A8063" s="7" t="s">
        <v>16993</v>
      </c>
      <c r="B8063" s="17" t="s">
        <v>16994</v>
      </c>
      <c r="C8063" s="17">
        <v>71.0</v>
      </c>
      <c r="D8063" s="17">
        <v>2.440339294E7</v>
      </c>
      <c r="E8063" s="17">
        <v>6394550.0</v>
      </c>
      <c r="F8063" s="17">
        <v>1.9723096E7</v>
      </c>
      <c r="G8063" s="17">
        <v>2.9604048E7</v>
      </c>
      <c r="H8063" s="17">
        <v>5.2003973E7</v>
      </c>
    </row>
    <row r="8064">
      <c r="A8064" s="7" t="s">
        <v>16995</v>
      </c>
      <c r="B8064" s="17" t="s">
        <v>16996</v>
      </c>
      <c r="C8064" s="17">
        <v>6.0</v>
      </c>
      <c r="D8064" s="17">
        <v>2.090804333E7</v>
      </c>
      <c r="E8064" s="17">
        <v>3247300.0</v>
      </c>
      <c r="F8064" s="17">
        <v>6013695.0</v>
      </c>
      <c r="G8064" s="17">
        <v>1.0494701E7</v>
      </c>
      <c r="H8064" s="17">
        <v>9.4296381E7</v>
      </c>
    </row>
    <row r="8065">
      <c r="A8065" s="7" t="s">
        <v>16997</v>
      </c>
      <c r="B8065" s="17" t="s">
        <v>16998</v>
      </c>
      <c r="C8065" s="17">
        <v>425.0</v>
      </c>
      <c r="D8065" s="17">
        <v>1.708703625E7</v>
      </c>
      <c r="E8065" s="17">
        <v>3743879.0</v>
      </c>
      <c r="F8065" s="17">
        <v>6986225.0</v>
      </c>
      <c r="G8065" s="17">
        <v>1.47584E7</v>
      </c>
      <c r="H8065" s="17">
        <v>2.887111E7</v>
      </c>
    </row>
    <row r="8066">
      <c r="A8066" s="7" t="s">
        <v>16999</v>
      </c>
      <c r="B8066" s="17" t="s">
        <v>17000</v>
      </c>
      <c r="C8066" s="17">
        <v>2554.0</v>
      </c>
      <c r="D8066" s="17">
        <v>1.591938475E7</v>
      </c>
      <c r="E8066" s="17">
        <v>4798289.0</v>
      </c>
      <c r="F8066" s="17">
        <v>8041099.0</v>
      </c>
      <c r="G8066" s="17">
        <v>1.5432032E7</v>
      </c>
      <c r="H8066" s="17">
        <v>3.3294331E7</v>
      </c>
    </row>
    <row r="8067">
      <c r="A8067" s="7" t="s">
        <v>17001</v>
      </c>
      <c r="B8067" s="17" t="s">
        <v>17002</v>
      </c>
      <c r="C8067" s="17">
        <v>233.0</v>
      </c>
      <c r="D8067" s="17">
        <v>1.658544828E7</v>
      </c>
      <c r="E8067" s="17">
        <v>4442568.0</v>
      </c>
      <c r="F8067" s="17">
        <v>6697334.0</v>
      </c>
      <c r="G8067" s="17">
        <v>1.52753E7</v>
      </c>
      <c r="H8067" s="17">
        <v>3.226437E7</v>
      </c>
    </row>
    <row r="8068">
      <c r="A8068" s="7" t="s">
        <v>17003</v>
      </c>
      <c r="B8068" s="17" t="s">
        <v>17004</v>
      </c>
      <c r="C8068" s="17">
        <v>53784.0</v>
      </c>
      <c r="D8068" s="17">
        <v>1.280687017E7</v>
      </c>
      <c r="E8068" s="17">
        <v>4624790.0</v>
      </c>
      <c r="F8068" s="17">
        <v>7185818.0</v>
      </c>
      <c r="G8068" s="17">
        <v>1.2683778E7</v>
      </c>
      <c r="H8068" s="17">
        <v>2.4842572E7</v>
      </c>
    </row>
    <row r="8069">
      <c r="A8069" s="7" t="s">
        <v>17005</v>
      </c>
      <c r="B8069" s="17" t="s">
        <v>17006</v>
      </c>
      <c r="C8069" s="17">
        <v>25191.0</v>
      </c>
      <c r="D8069" s="17">
        <v>1.059285476E7</v>
      </c>
      <c r="E8069" s="17">
        <v>3485077.0</v>
      </c>
      <c r="F8069" s="17">
        <v>5484773.0</v>
      </c>
      <c r="G8069" s="17">
        <v>9908671.0</v>
      </c>
      <c r="H8069" s="17">
        <v>1.982657E7</v>
      </c>
    </row>
    <row r="8070">
      <c r="A8070" s="7" t="s">
        <v>17007</v>
      </c>
      <c r="B8070" s="17" t="s">
        <v>17008</v>
      </c>
      <c r="C8070" s="17">
        <v>1663.0</v>
      </c>
      <c r="D8070" s="17">
        <v>1.127163026E7</v>
      </c>
      <c r="E8070" s="17">
        <v>3647720.0</v>
      </c>
      <c r="F8070" s="17">
        <v>5603716.0</v>
      </c>
      <c r="G8070" s="17">
        <v>1.0517319E7</v>
      </c>
      <c r="H8070" s="17">
        <v>2.0887112E7</v>
      </c>
    </row>
    <row r="8071">
      <c r="A8071" s="7" t="s">
        <v>17009</v>
      </c>
      <c r="B8071" s="17" t="s">
        <v>17010</v>
      </c>
      <c r="C8071" s="17">
        <v>1.0</v>
      </c>
      <c r="D8071" s="17">
        <v>6301947.0</v>
      </c>
      <c r="E8071" s="17">
        <v>6301947.0</v>
      </c>
      <c r="F8071" s="17">
        <v>6301947.0</v>
      </c>
      <c r="G8071" s="17">
        <v>6301947.0</v>
      </c>
      <c r="H8071" s="17">
        <v>6301947.0</v>
      </c>
    </row>
    <row r="8072">
      <c r="A8072" s="7" t="s">
        <v>17011</v>
      </c>
      <c r="B8072" s="17" t="s">
        <v>17012</v>
      </c>
      <c r="C8072" s="17">
        <v>552.0</v>
      </c>
      <c r="D8072" s="17">
        <v>1.342526031E7</v>
      </c>
      <c r="E8072" s="17">
        <v>3630300.0</v>
      </c>
      <c r="F8072" s="17">
        <v>6002826.0</v>
      </c>
      <c r="G8072" s="17">
        <v>1.1220057E7</v>
      </c>
      <c r="H8072" s="17">
        <v>2.3387322E7</v>
      </c>
    </row>
    <row r="8073">
      <c r="A8073" s="7" t="s">
        <v>17013</v>
      </c>
      <c r="B8073" s="17" t="s">
        <v>17014</v>
      </c>
      <c r="C8073" s="17">
        <v>31.0</v>
      </c>
      <c r="D8073" s="17">
        <v>2.498634113E7</v>
      </c>
      <c r="E8073" s="17">
        <v>6645400.0</v>
      </c>
      <c r="F8073" s="17">
        <v>1.0218517E7</v>
      </c>
      <c r="G8073" s="17">
        <v>1.714911E7</v>
      </c>
      <c r="H8073" s="17">
        <v>5.5482749E7</v>
      </c>
    </row>
    <row r="8074">
      <c r="A8074" s="7" t="s">
        <v>17015</v>
      </c>
      <c r="B8074" s="17" t="s">
        <v>17016</v>
      </c>
      <c r="C8074" s="17">
        <v>26.0</v>
      </c>
      <c r="D8074" s="17">
        <v>2.969980735E7</v>
      </c>
      <c r="E8074" s="17">
        <v>1.0749339E7</v>
      </c>
      <c r="F8074" s="17">
        <v>1.4296718E7</v>
      </c>
      <c r="G8074" s="17">
        <v>3.2591185E7</v>
      </c>
      <c r="H8074" s="17">
        <v>9.5654693E7</v>
      </c>
    </row>
    <row r="8075">
      <c r="A8075" s="7" t="s">
        <v>17017</v>
      </c>
      <c r="B8075" s="17" t="s">
        <v>17018</v>
      </c>
      <c r="C8075" s="17">
        <v>88.0</v>
      </c>
      <c r="D8075" s="17">
        <v>2.200631363E7</v>
      </c>
      <c r="E8075" s="17">
        <v>8521700.0</v>
      </c>
      <c r="F8075" s="17">
        <v>9247305.0</v>
      </c>
      <c r="G8075" s="17">
        <v>2.004714E7</v>
      </c>
      <c r="H8075" s="17">
        <v>6.1046532E7</v>
      </c>
    </row>
    <row r="8076">
      <c r="A8076" s="7" t="s">
        <v>17019</v>
      </c>
      <c r="B8076" s="17" t="s">
        <v>17020</v>
      </c>
      <c r="C8076" s="17">
        <v>10.0</v>
      </c>
      <c r="D8076" s="17">
        <v>1.08295509E7</v>
      </c>
      <c r="E8076" s="17">
        <v>4950050.0</v>
      </c>
      <c r="F8076" s="17">
        <v>9548764.0</v>
      </c>
      <c r="G8076" s="17">
        <v>1.4249612E7</v>
      </c>
      <c r="H8076" s="17">
        <v>1.8248621E7</v>
      </c>
    </row>
    <row r="8077">
      <c r="A8077" s="7" t="s">
        <v>17021</v>
      </c>
      <c r="B8077" s="17" t="s">
        <v>17022</v>
      </c>
      <c r="C8077" s="17">
        <v>2.0</v>
      </c>
      <c r="D8077" s="17">
        <v>2.93110405E7</v>
      </c>
      <c r="E8077" s="17">
        <v>4512161.0</v>
      </c>
      <c r="F8077" s="17">
        <v>4512161.0</v>
      </c>
      <c r="G8077" s="17">
        <v>5.410992E7</v>
      </c>
      <c r="H8077" s="17">
        <v>5.410992E7</v>
      </c>
    </row>
    <row r="8078">
      <c r="A8078" s="7" t="s">
        <v>17023</v>
      </c>
      <c r="B8078" s="17" t="s">
        <v>17024</v>
      </c>
      <c r="C8078" s="17">
        <v>2742.0</v>
      </c>
      <c r="D8078" s="17">
        <v>3.692198025E7</v>
      </c>
      <c r="E8078" s="17">
        <v>9836806.0</v>
      </c>
      <c r="F8078" s="17">
        <v>2.3277476E7</v>
      </c>
      <c r="G8078" s="17">
        <v>4.6139232E7</v>
      </c>
      <c r="H8078" s="17">
        <v>8.3225E7</v>
      </c>
    </row>
    <row r="8079">
      <c r="A8079" s="7" t="s">
        <v>17025</v>
      </c>
      <c r="B8079" s="17" t="s">
        <v>17026</v>
      </c>
      <c r="C8079" s="17">
        <v>280.0</v>
      </c>
      <c r="D8079" s="17">
        <v>3.044319894E7</v>
      </c>
      <c r="E8079" s="17">
        <v>9437222.0</v>
      </c>
      <c r="F8079" s="17">
        <v>2.0046646E7</v>
      </c>
      <c r="G8079" s="17">
        <v>4.0081222E7</v>
      </c>
      <c r="H8079" s="17">
        <v>6.0149331E7</v>
      </c>
    </row>
    <row r="8080">
      <c r="A8080" s="7" t="s">
        <v>17027</v>
      </c>
      <c r="B8080" s="17" t="s">
        <v>17028</v>
      </c>
      <c r="C8080" s="17">
        <v>592.0</v>
      </c>
      <c r="D8080" s="17">
        <v>3.234557388E7</v>
      </c>
      <c r="E8080" s="17">
        <v>1.1778249E7</v>
      </c>
      <c r="F8080" s="17">
        <v>2.0948748E7</v>
      </c>
      <c r="G8080" s="17">
        <v>4.1768833E7</v>
      </c>
      <c r="H8080" s="17">
        <v>6.8734033E7</v>
      </c>
    </row>
    <row r="8081">
      <c r="A8081" s="7" t="s">
        <v>17029</v>
      </c>
      <c r="B8081" s="17" t="s">
        <v>17030</v>
      </c>
      <c r="C8081" s="17">
        <v>6.0</v>
      </c>
      <c r="D8081" s="17">
        <v>3.0219908E7</v>
      </c>
      <c r="E8081" s="17">
        <v>4746800.0</v>
      </c>
      <c r="F8081" s="17">
        <v>6280710.0</v>
      </c>
      <c r="G8081" s="17">
        <v>1.8005054E7</v>
      </c>
      <c r="H8081" s="17">
        <v>1.4370977E8</v>
      </c>
    </row>
    <row r="8082">
      <c r="A8082" s="7" t="s">
        <v>17031</v>
      </c>
      <c r="B8082" s="17" t="s">
        <v>17032</v>
      </c>
      <c r="C8082" s="17">
        <v>122.0</v>
      </c>
      <c r="D8082" s="17">
        <v>1.830047261E7</v>
      </c>
      <c r="E8082" s="17">
        <v>7112117.0</v>
      </c>
      <c r="F8082" s="17">
        <v>9761800.0</v>
      </c>
      <c r="G8082" s="17">
        <v>2.0764493E7</v>
      </c>
      <c r="H8082" s="17">
        <v>4.244506E7</v>
      </c>
    </row>
    <row r="8083">
      <c r="A8083" s="7" t="s">
        <v>17033</v>
      </c>
      <c r="B8083" s="17" t="s">
        <v>17034</v>
      </c>
      <c r="C8083" s="17">
        <v>13.0</v>
      </c>
      <c r="D8083" s="17">
        <v>1.867838585E7</v>
      </c>
      <c r="E8083" s="17">
        <v>9187224.0</v>
      </c>
      <c r="F8083" s="17">
        <v>2.1487681E7</v>
      </c>
      <c r="G8083" s="17">
        <v>2.3573916E7</v>
      </c>
      <c r="H8083" s="17">
        <v>3.4541963E7</v>
      </c>
    </row>
    <row r="8084">
      <c r="A8084" s="7" t="s">
        <v>17035</v>
      </c>
      <c r="B8084" s="17" t="s">
        <v>17036</v>
      </c>
      <c r="C8084" s="17">
        <v>22.0</v>
      </c>
      <c r="D8084" s="17">
        <v>1.975489909E7</v>
      </c>
      <c r="E8084" s="17">
        <v>8428000.0</v>
      </c>
      <c r="F8084" s="17">
        <v>9420017.0</v>
      </c>
      <c r="G8084" s="17">
        <v>2.7175037E7</v>
      </c>
      <c r="H8084" s="17">
        <v>4.4681444E7</v>
      </c>
    </row>
    <row r="8085">
      <c r="A8085" s="7" t="s">
        <v>17037</v>
      </c>
      <c r="B8085" s="17" t="s">
        <v>17038</v>
      </c>
      <c r="C8085" s="17">
        <v>323.0</v>
      </c>
      <c r="D8085" s="17">
        <v>1.151006899E7</v>
      </c>
      <c r="E8085" s="17">
        <v>4871013.0</v>
      </c>
      <c r="F8085" s="17">
        <v>6083028.0</v>
      </c>
      <c r="G8085" s="17">
        <v>9995564.0</v>
      </c>
      <c r="H8085" s="17">
        <v>2.0176002E7</v>
      </c>
    </row>
    <row r="8086">
      <c r="A8086" s="7" t="s">
        <v>17039</v>
      </c>
      <c r="B8086" s="17" t="s">
        <v>17040</v>
      </c>
      <c r="C8086" s="17">
        <v>23.0</v>
      </c>
      <c r="D8086" s="17">
        <v>1.288849717E7</v>
      </c>
      <c r="E8086" s="17">
        <v>4551475.0</v>
      </c>
      <c r="F8086" s="17">
        <v>7664548.0</v>
      </c>
      <c r="G8086" s="17">
        <v>1.2950323E7</v>
      </c>
      <c r="H8086" s="17">
        <v>3.2748703E7</v>
      </c>
    </row>
    <row r="8087">
      <c r="A8087" s="7" t="s">
        <v>17041</v>
      </c>
      <c r="B8087" s="17" t="s">
        <v>17042</v>
      </c>
      <c r="C8087" s="17">
        <v>14.0</v>
      </c>
      <c r="D8087" s="17">
        <v>2.194286786E7</v>
      </c>
      <c r="E8087" s="17">
        <v>8859478.0</v>
      </c>
      <c r="F8087" s="17">
        <v>1.3355083E7</v>
      </c>
      <c r="G8087" s="17">
        <v>3.8583537E7</v>
      </c>
      <c r="H8087" s="17">
        <v>4.3842424E7</v>
      </c>
    </row>
    <row r="8088">
      <c r="A8088" s="7" t="s">
        <v>17043</v>
      </c>
      <c r="B8088" s="17" t="s">
        <v>17044</v>
      </c>
      <c r="C8088" s="17">
        <v>415.0</v>
      </c>
      <c r="D8088" s="17">
        <v>5.417057744E7</v>
      </c>
      <c r="E8088" s="17">
        <v>6605611.0</v>
      </c>
      <c r="F8088" s="17">
        <v>1.3948675E7</v>
      </c>
      <c r="G8088" s="17">
        <v>3.142325E7</v>
      </c>
      <c r="H8088" s="17">
        <v>1.90367197E8</v>
      </c>
    </row>
    <row r="8089">
      <c r="A8089" s="7" t="s">
        <v>17045</v>
      </c>
      <c r="B8089" s="17" t="s">
        <v>17046</v>
      </c>
      <c r="C8089" s="17">
        <v>27.0</v>
      </c>
      <c r="D8089" s="17">
        <v>8.315921144E7</v>
      </c>
      <c r="E8089" s="17">
        <v>8591103.0</v>
      </c>
      <c r="F8089" s="17">
        <v>2.363877E7</v>
      </c>
      <c r="G8089" s="17">
        <v>1.4650268E8</v>
      </c>
      <c r="H8089" s="17">
        <v>2.18372077E8</v>
      </c>
    </row>
    <row r="8090">
      <c r="A8090" s="7" t="s">
        <v>17047</v>
      </c>
      <c r="B8090" s="17" t="s">
        <v>17048</v>
      </c>
      <c r="C8090" s="17">
        <v>200.0</v>
      </c>
      <c r="D8090" s="17">
        <v>4.112114466E7</v>
      </c>
      <c r="E8090" s="17">
        <v>6179515.0</v>
      </c>
      <c r="F8090" s="17">
        <v>1.0291609E7</v>
      </c>
      <c r="G8090" s="17">
        <v>2.4592784E7</v>
      </c>
      <c r="H8090" s="17">
        <v>1.30547816E8</v>
      </c>
    </row>
    <row r="8091">
      <c r="A8091" s="7" t="s">
        <v>17049</v>
      </c>
      <c r="B8091" s="17" t="s">
        <v>17050</v>
      </c>
      <c r="C8091" s="17">
        <v>123.0</v>
      </c>
      <c r="D8091" s="17">
        <v>6.3743186E7</v>
      </c>
      <c r="E8091" s="17">
        <v>7078988.0</v>
      </c>
      <c r="F8091" s="17">
        <v>1.3937934E7</v>
      </c>
      <c r="G8091" s="17">
        <v>8.9092963E7</v>
      </c>
      <c r="H8091" s="17">
        <v>2.05210912E8</v>
      </c>
    </row>
    <row r="8092">
      <c r="A8092" s="7" t="s">
        <v>17051</v>
      </c>
      <c r="B8092" s="17" t="s">
        <v>17052</v>
      </c>
      <c r="C8092" s="17">
        <v>725.0</v>
      </c>
      <c r="D8092" s="17">
        <v>5.135112354E7</v>
      </c>
      <c r="E8092" s="17">
        <v>4734638.0</v>
      </c>
      <c r="F8092" s="17">
        <v>1.0477822E7</v>
      </c>
      <c r="G8092" s="17">
        <v>4.1889519E7</v>
      </c>
      <c r="H8092" s="17">
        <v>1.88195399E8</v>
      </c>
    </row>
    <row r="8093">
      <c r="A8093" s="7" t="s">
        <v>17053</v>
      </c>
      <c r="B8093" s="17" t="s">
        <v>17054</v>
      </c>
      <c r="C8093" s="17">
        <v>6.0</v>
      </c>
      <c r="D8093" s="17">
        <v>6.460560283E7</v>
      </c>
      <c r="E8093" s="17">
        <v>7934423.0</v>
      </c>
      <c r="F8093" s="17">
        <v>3.1227429E7</v>
      </c>
      <c r="G8093" s="17">
        <v>4.8576715E7</v>
      </c>
      <c r="H8093" s="17">
        <v>2.46683834E8</v>
      </c>
    </row>
    <row r="8094">
      <c r="A8094" s="7" t="s">
        <v>17055</v>
      </c>
      <c r="B8094" s="17" t="s">
        <v>17056</v>
      </c>
      <c r="C8094" s="17">
        <v>24.0</v>
      </c>
      <c r="D8094" s="17">
        <v>6.758116083E7</v>
      </c>
      <c r="E8094" s="17">
        <v>8974837.0</v>
      </c>
      <c r="F8094" s="17">
        <v>2.1108433E7</v>
      </c>
      <c r="G8094" s="17">
        <v>5.494365E7</v>
      </c>
      <c r="H8094" s="17">
        <v>1.91319834E8</v>
      </c>
    </row>
    <row r="8095">
      <c r="A8095" s="7" t="s">
        <v>17057</v>
      </c>
      <c r="B8095" s="17" t="s">
        <v>17058</v>
      </c>
      <c r="C8095" s="17">
        <v>55.0</v>
      </c>
      <c r="D8095" s="17">
        <v>6.539313724E7</v>
      </c>
      <c r="E8095" s="17">
        <v>7204700.0</v>
      </c>
      <c r="F8095" s="17">
        <v>1.4504812E7</v>
      </c>
      <c r="G8095" s="17">
        <v>7.7837076E7</v>
      </c>
      <c r="H8095" s="17">
        <v>1.87487425E8</v>
      </c>
    </row>
    <row r="8096">
      <c r="A8096" s="7" t="s">
        <v>17059</v>
      </c>
      <c r="B8096" s="17" t="s">
        <v>17060</v>
      </c>
      <c r="C8096" s="17">
        <v>301.0</v>
      </c>
      <c r="D8096" s="17">
        <v>1.82371099E7</v>
      </c>
      <c r="E8096" s="17">
        <v>4201886.0</v>
      </c>
      <c r="F8096" s="17">
        <v>7300660.0</v>
      </c>
      <c r="G8096" s="17">
        <v>1.3747247E7</v>
      </c>
      <c r="H8096" s="17">
        <v>2.2026973E7</v>
      </c>
    </row>
    <row r="8097">
      <c r="A8097" s="7" t="s">
        <v>17061</v>
      </c>
      <c r="B8097" s="17" t="s">
        <v>17062</v>
      </c>
      <c r="C8097" s="17">
        <v>105.0</v>
      </c>
      <c r="D8097" s="17">
        <v>4.040664018E7</v>
      </c>
      <c r="E8097" s="17">
        <v>1.0448791E7</v>
      </c>
      <c r="F8097" s="17">
        <v>1.9149205E7</v>
      </c>
      <c r="G8097" s="17">
        <v>4.5617979E7</v>
      </c>
      <c r="H8097" s="17">
        <v>9.9096735E7</v>
      </c>
    </row>
    <row r="8098">
      <c r="A8098" s="7" t="s">
        <v>17063</v>
      </c>
      <c r="B8098" s="17" t="s">
        <v>17064</v>
      </c>
      <c r="C8098" s="17">
        <v>796.0</v>
      </c>
      <c r="D8098" s="17">
        <v>3.06088979E7</v>
      </c>
      <c r="E8098" s="17">
        <v>1.2688882E7</v>
      </c>
      <c r="F8098" s="17">
        <v>2.2182761E7</v>
      </c>
      <c r="G8098" s="17">
        <v>4.2225962E7</v>
      </c>
      <c r="H8098" s="17">
        <v>5.7931433E7</v>
      </c>
    </row>
    <row r="8099">
      <c r="A8099" s="7" t="s">
        <v>17065</v>
      </c>
      <c r="B8099" s="17" t="s">
        <v>17066</v>
      </c>
      <c r="C8099" s="17">
        <v>41.0</v>
      </c>
      <c r="D8099" s="17">
        <v>5.489644824E7</v>
      </c>
      <c r="E8099" s="17">
        <v>2.872489E7</v>
      </c>
      <c r="F8099" s="17">
        <v>5.4450048E7</v>
      </c>
      <c r="G8099" s="17">
        <v>7.3008201E7</v>
      </c>
      <c r="H8099" s="17">
        <v>8.2806391E7</v>
      </c>
    </row>
    <row r="8100">
      <c r="A8100" s="7" t="s">
        <v>17067</v>
      </c>
      <c r="B8100" s="17" t="s">
        <v>17068</v>
      </c>
      <c r="C8100" s="17">
        <v>50.0</v>
      </c>
      <c r="D8100" s="17">
        <v>7.73502658E7</v>
      </c>
      <c r="E8100" s="17">
        <v>9927837.0</v>
      </c>
      <c r="F8100" s="17">
        <v>3.1765001E7</v>
      </c>
      <c r="G8100" s="17">
        <v>1.06798725E8</v>
      </c>
      <c r="H8100" s="17">
        <v>2.23107762E8</v>
      </c>
    </row>
    <row r="8101">
      <c r="A8101" s="7" t="s">
        <v>17069</v>
      </c>
      <c r="B8101" s="17" t="s">
        <v>17070</v>
      </c>
      <c r="C8101" s="17">
        <v>242.0</v>
      </c>
      <c r="D8101" s="17">
        <v>4.445026757E7</v>
      </c>
      <c r="E8101" s="17">
        <v>1.1813081E7</v>
      </c>
      <c r="F8101" s="17">
        <v>2.6887576E7</v>
      </c>
      <c r="G8101" s="17">
        <v>5.2716805E7</v>
      </c>
      <c r="H8101" s="17">
        <v>1.00303826E8</v>
      </c>
    </row>
    <row r="8102">
      <c r="A8102" s="7" t="s">
        <v>17071</v>
      </c>
      <c r="B8102" s="17" t="s">
        <v>17072</v>
      </c>
      <c r="C8102" s="17">
        <v>31.0</v>
      </c>
      <c r="D8102" s="17">
        <v>7.209880761E7</v>
      </c>
      <c r="E8102" s="17">
        <v>1.2662E7</v>
      </c>
      <c r="F8102" s="17">
        <v>3.2672118E7</v>
      </c>
      <c r="G8102" s="17">
        <v>7.7060151E7</v>
      </c>
      <c r="H8102" s="17">
        <v>1.5394947E8</v>
      </c>
    </row>
    <row r="8103">
      <c r="A8103" s="7" t="s">
        <v>17073</v>
      </c>
      <c r="B8103" s="17" t="s">
        <v>17074</v>
      </c>
      <c r="C8103" s="17">
        <v>166.0</v>
      </c>
      <c r="D8103" s="17">
        <v>3.220227717E7</v>
      </c>
      <c r="E8103" s="17">
        <v>9668164.0</v>
      </c>
      <c r="F8103" s="17">
        <v>1.904293E7</v>
      </c>
      <c r="G8103" s="17">
        <v>4.2402743E7</v>
      </c>
      <c r="H8103" s="17">
        <v>7.0747301E7</v>
      </c>
    </row>
    <row r="8104">
      <c r="A8104" s="7" t="s">
        <v>17075</v>
      </c>
      <c r="B8104" s="17" t="s">
        <v>17076</v>
      </c>
      <c r="C8104" s="17">
        <v>469.0</v>
      </c>
      <c r="D8104" s="17">
        <v>3.056070197E7</v>
      </c>
      <c r="E8104" s="17">
        <v>1.068519E7</v>
      </c>
      <c r="F8104" s="17">
        <v>1.8642322E7</v>
      </c>
      <c r="G8104" s="17">
        <v>3.3656547E7</v>
      </c>
      <c r="H8104" s="17">
        <v>5.9548007E7</v>
      </c>
    </row>
    <row r="8105">
      <c r="A8105" s="7" t="s">
        <v>17077</v>
      </c>
      <c r="B8105" s="17" t="s">
        <v>17078</v>
      </c>
      <c r="C8105" s="17">
        <v>1.0</v>
      </c>
      <c r="D8105" s="17">
        <v>3.5139884E7</v>
      </c>
      <c r="E8105" s="17">
        <v>3.5139884E7</v>
      </c>
      <c r="F8105" s="17">
        <v>3.5139884E7</v>
      </c>
      <c r="G8105" s="17">
        <v>3.5139884E7</v>
      </c>
      <c r="H8105" s="17">
        <v>3.5139884E7</v>
      </c>
    </row>
    <row r="8106">
      <c r="A8106" s="7" t="s">
        <v>17079</v>
      </c>
      <c r="B8106" s="17" t="s">
        <v>17080</v>
      </c>
      <c r="C8106" s="17">
        <v>191.0</v>
      </c>
      <c r="D8106" s="17">
        <v>1.852240971E7</v>
      </c>
      <c r="E8106" s="17">
        <v>5571269.0</v>
      </c>
      <c r="F8106" s="17">
        <v>9738241.0</v>
      </c>
      <c r="G8106" s="17">
        <v>2.1104353E7</v>
      </c>
      <c r="H8106" s="17">
        <v>3.5655976E7</v>
      </c>
    </row>
    <row r="8107">
      <c r="A8107" s="7" t="s">
        <v>17081</v>
      </c>
      <c r="B8107" s="17" t="s">
        <v>17082</v>
      </c>
      <c r="C8107" s="17">
        <v>1055.0</v>
      </c>
      <c r="D8107" s="17">
        <v>1.449484084E7</v>
      </c>
      <c r="E8107" s="17">
        <v>6114000.0</v>
      </c>
      <c r="F8107" s="17">
        <v>9302273.0</v>
      </c>
      <c r="G8107" s="17">
        <v>1.4661421E7</v>
      </c>
      <c r="H8107" s="17">
        <v>2.6349956E7</v>
      </c>
    </row>
    <row r="8108">
      <c r="A8108" s="7" t="s">
        <v>17083</v>
      </c>
      <c r="B8108" s="17" t="s">
        <v>17084</v>
      </c>
      <c r="C8108" s="17">
        <v>259.0</v>
      </c>
      <c r="D8108" s="17">
        <v>3.771209783E7</v>
      </c>
      <c r="E8108" s="17">
        <v>1.0809778E7</v>
      </c>
      <c r="F8108" s="17">
        <v>2.2208889E7</v>
      </c>
      <c r="G8108" s="17">
        <v>4.8118297E7</v>
      </c>
      <c r="H8108" s="17">
        <v>9.25328E7</v>
      </c>
    </row>
    <row r="8109">
      <c r="A8109" s="7" t="s">
        <v>17085</v>
      </c>
      <c r="B8109" s="17" t="s">
        <v>17086</v>
      </c>
      <c r="C8109" s="17">
        <v>3421.0</v>
      </c>
      <c r="D8109" s="17">
        <v>2.73335433E7</v>
      </c>
      <c r="E8109" s="17">
        <v>7190248.0</v>
      </c>
      <c r="F8109" s="17">
        <v>1.4656492E7</v>
      </c>
      <c r="G8109" s="17">
        <v>3.1232061E7</v>
      </c>
      <c r="H8109" s="17">
        <v>6.2212281E7</v>
      </c>
    </row>
    <row r="8110">
      <c r="A8110" s="7" t="s">
        <v>17087</v>
      </c>
      <c r="B8110" s="17" t="s">
        <v>17088</v>
      </c>
      <c r="C8110" s="17">
        <v>1.0</v>
      </c>
      <c r="D8110" s="17">
        <v>4.5391625E7</v>
      </c>
      <c r="E8110" s="17">
        <v>4.5391625E7</v>
      </c>
      <c r="F8110" s="17">
        <v>4.5391625E7</v>
      </c>
      <c r="G8110" s="17">
        <v>4.5391625E7</v>
      </c>
      <c r="H8110" s="17">
        <v>4.5391625E7</v>
      </c>
    </row>
    <row r="8111">
      <c r="A8111" s="7" t="s">
        <v>17089</v>
      </c>
      <c r="B8111" s="17" t="s">
        <v>17090</v>
      </c>
      <c r="C8111" s="17">
        <v>45.0</v>
      </c>
      <c r="D8111" s="17">
        <v>3.95859306E7</v>
      </c>
      <c r="E8111" s="17">
        <v>1.3442825E7</v>
      </c>
      <c r="F8111" s="17">
        <v>1.844362E7</v>
      </c>
      <c r="G8111" s="17">
        <v>4.758571E7</v>
      </c>
      <c r="H8111" s="17">
        <v>8.7029109E7</v>
      </c>
    </row>
    <row r="8112">
      <c r="A8112" s="7" t="s">
        <v>17091</v>
      </c>
      <c r="B8112" s="17" t="s">
        <v>17092</v>
      </c>
      <c r="C8112" s="17">
        <v>16.0</v>
      </c>
      <c r="D8112" s="17">
        <v>4.77262035E7</v>
      </c>
      <c r="E8112" s="17">
        <v>4646395.0</v>
      </c>
      <c r="F8112" s="17">
        <v>1.328115E7</v>
      </c>
      <c r="G8112" s="17">
        <v>2.8104965E7</v>
      </c>
      <c r="H8112" s="17">
        <v>1.52500734E8</v>
      </c>
    </row>
    <row r="8113">
      <c r="A8113" s="7" t="s">
        <v>17093</v>
      </c>
      <c r="B8113" s="17" t="s">
        <v>17094</v>
      </c>
      <c r="C8113" s="17">
        <v>288.0</v>
      </c>
      <c r="D8113" s="17">
        <v>4.159013717E7</v>
      </c>
      <c r="E8113" s="17">
        <v>1.3169269E7</v>
      </c>
      <c r="F8113" s="17">
        <v>2.5371733E7</v>
      </c>
      <c r="G8113" s="17">
        <v>5.160595E7</v>
      </c>
      <c r="H8113" s="17">
        <v>8.7088096E7</v>
      </c>
    </row>
    <row r="8114">
      <c r="A8114" s="7" t="s">
        <v>17095</v>
      </c>
      <c r="B8114" s="17" t="s">
        <v>17096</v>
      </c>
      <c r="C8114" s="17">
        <v>2111.0</v>
      </c>
      <c r="D8114" s="17">
        <v>4.452752565E7</v>
      </c>
      <c r="E8114" s="17">
        <v>1.3637688E7</v>
      </c>
      <c r="F8114" s="17">
        <v>2.8062067E7</v>
      </c>
      <c r="G8114" s="17">
        <v>5.4166721E7</v>
      </c>
      <c r="H8114" s="17">
        <v>9.4105791E7</v>
      </c>
    </row>
    <row r="8115">
      <c r="A8115" s="7" t="s">
        <v>17097</v>
      </c>
      <c r="B8115" s="17" t="s">
        <v>17098</v>
      </c>
      <c r="C8115" s="17">
        <v>107.0</v>
      </c>
      <c r="D8115" s="17">
        <v>2.282447978E7</v>
      </c>
      <c r="E8115" s="17">
        <v>9484697.0</v>
      </c>
      <c r="F8115" s="17">
        <v>1.940701E7</v>
      </c>
      <c r="G8115" s="17">
        <v>3.2407694E7</v>
      </c>
      <c r="H8115" s="17">
        <v>4.7396502E7</v>
      </c>
    </row>
    <row r="8116">
      <c r="A8116" s="7" t="s">
        <v>17099</v>
      </c>
      <c r="B8116" s="17" t="s">
        <v>17100</v>
      </c>
      <c r="C8116" s="17">
        <v>39.0</v>
      </c>
      <c r="D8116" s="17">
        <v>6.202464226E7</v>
      </c>
      <c r="E8116" s="17">
        <v>1.9879647E7</v>
      </c>
      <c r="F8116" s="17">
        <v>2.8339681E7</v>
      </c>
      <c r="G8116" s="17">
        <v>9.125142E7</v>
      </c>
      <c r="H8116" s="17">
        <v>2.082628E8</v>
      </c>
    </row>
    <row r="8117">
      <c r="A8117" s="7" t="s">
        <v>17101</v>
      </c>
      <c r="B8117" s="17" t="s">
        <v>17102</v>
      </c>
      <c r="C8117" s="17">
        <v>55.0</v>
      </c>
      <c r="D8117" s="17">
        <v>4.644532547E7</v>
      </c>
      <c r="E8117" s="17">
        <v>1.2124029E7</v>
      </c>
      <c r="F8117" s="17">
        <v>2.0506521E7</v>
      </c>
      <c r="G8117" s="17">
        <v>5.7862114E7</v>
      </c>
      <c r="H8117" s="17">
        <v>1.28924238E8</v>
      </c>
    </row>
    <row r="8118">
      <c r="A8118" s="7" t="s">
        <v>17103</v>
      </c>
      <c r="B8118" s="17" t="s">
        <v>17104</v>
      </c>
      <c r="C8118" s="17">
        <v>150.0</v>
      </c>
      <c r="D8118" s="17">
        <v>2.606407499E7</v>
      </c>
      <c r="E8118" s="17">
        <v>7148637.0</v>
      </c>
      <c r="F8118" s="17">
        <v>1.457235E7</v>
      </c>
      <c r="G8118" s="17">
        <v>3.1443525E7</v>
      </c>
      <c r="H8118" s="17">
        <v>5.9153925E7</v>
      </c>
    </row>
    <row r="8119">
      <c r="A8119" s="7" t="s">
        <v>17105</v>
      </c>
      <c r="B8119" s="17" t="s">
        <v>17106</v>
      </c>
      <c r="C8119" s="17">
        <v>649.0</v>
      </c>
      <c r="D8119" s="17">
        <v>3.518897272E7</v>
      </c>
      <c r="E8119" s="17">
        <v>1.428884E7</v>
      </c>
      <c r="F8119" s="17">
        <v>2.3415402E7</v>
      </c>
      <c r="G8119" s="17">
        <v>4.15785E7</v>
      </c>
      <c r="H8119" s="17">
        <v>7.8102959E7</v>
      </c>
    </row>
    <row r="8120">
      <c r="A8120" s="7" t="s">
        <v>17107</v>
      </c>
      <c r="B8120" s="17" t="s">
        <v>17108</v>
      </c>
      <c r="C8120" s="17">
        <v>436.0</v>
      </c>
      <c r="D8120" s="17">
        <v>3.863133405E7</v>
      </c>
      <c r="E8120" s="17">
        <v>1.3253267E7</v>
      </c>
      <c r="F8120" s="17">
        <v>2.7523662E7</v>
      </c>
      <c r="G8120" s="17">
        <v>5.0975162E7</v>
      </c>
      <c r="H8120" s="17">
        <v>8.1720366E7</v>
      </c>
    </row>
    <row r="8121">
      <c r="A8121" s="7" t="s">
        <v>17109</v>
      </c>
      <c r="B8121" s="17" t="s">
        <v>17110</v>
      </c>
      <c r="C8121" s="17">
        <v>1378.0</v>
      </c>
      <c r="D8121" s="17">
        <v>2.419289661E7</v>
      </c>
      <c r="E8121" s="17">
        <v>8344055.0</v>
      </c>
      <c r="F8121" s="17">
        <v>1.2560022E7</v>
      </c>
      <c r="G8121" s="17">
        <v>2.4125875E7</v>
      </c>
      <c r="H8121" s="17">
        <v>4.2183814E7</v>
      </c>
    </row>
    <row r="8122">
      <c r="A8122" s="7" t="s">
        <v>17111</v>
      </c>
      <c r="B8122" s="17" t="s">
        <v>17112</v>
      </c>
      <c r="C8122" s="17">
        <v>7.0</v>
      </c>
      <c r="D8122" s="17">
        <v>5.739367086E7</v>
      </c>
      <c r="E8122" s="17">
        <v>8202500.0</v>
      </c>
      <c r="F8122" s="17">
        <v>2.0014778E7</v>
      </c>
      <c r="G8122" s="17">
        <v>1.0349044E8</v>
      </c>
      <c r="H8122" s="17">
        <v>1.45250564E8</v>
      </c>
    </row>
    <row r="8123">
      <c r="A8123" s="7" t="s">
        <v>17113</v>
      </c>
      <c r="B8123" s="17" t="s">
        <v>17114</v>
      </c>
      <c r="C8123" s="17">
        <v>5.0</v>
      </c>
      <c r="D8123" s="17">
        <v>1.32817466E7</v>
      </c>
      <c r="E8123" s="17">
        <v>7607840.0</v>
      </c>
      <c r="F8123" s="17">
        <v>9252249.0</v>
      </c>
      <c r="G8123" s="17">
        <v>1.4753143E7</v>
      </c>
      <c r="H8123" s="17">
        <v>2.9166547E7</v>
      </c>
    </row>
    <row r="8124">
      <c r="A8124" s="7" t="s">
        <v>17115</v>
      </c>
      <c r="B8124" s="17" t="s">
        <v>17116</v>
      </c>
      <c r="C8124" s="17">
        <v>24.0</v>
      </c>
      <c r="D8124" s="17">
        <v>1.740387204E7</v>
      </c>
      <c r="E8124" s="17">
        <v>9764178.0</v>
      </c>
      <c r="F8124" s="17">
        <v>1.2682266E7</v>
      </c>
      <c r="G8124" s="17">
        <v>2.4374888E7</v>
      </c>
      <c r="H8124" s="17">
        <v>3.20985E7</v>
      </c>
    </row>
    <row r="8125">
      <c r="A8125" s="7" t="s">
        <v>17117</v>
      </c>
      <c r="B8125" s="17" t="s">
        <v>17118</v>
      </c>
      <c r="C8125" s="17">
        <v>345.0</v>
      </c>
      <c r="D8125" s="17">
        <v>1.667184821E7</v>
      </c>
      <c r="E8125" s="17">
        <v>4567447.0</v>
      </c>
      <c r="F8125" s="17">
        <v>8500706.0</v>
      </c>
      <c r="G8125" s="17">
        <v>1.9005764E7</v>
      </c>
      <c r="H8125" s="17">
        <v>4.10579E7</v>
      </c>
    </row>
    <row r="8126">
      <c r="A8126" s="7" t="s">
        <v>17119</v>
      </c>
      <c r="B8126" s="17" t="s">
        <v>17120</v>
      </c>
      <c r="C8126" s="17">
        <v>100.0</v>
      </c>
      <c r="D8126" s="17">
        <v>2.997442965E7</v>
      </c>
      <c r="E8126" s="17">
        <v>5416863.0</v>
      </c>
      <c r="F8126" s="17">
        <v>1.4575149E7</v>
      </c>
      <c r="G8126" s="17">
        <v>2.6730969E7</v>
      </c>
      <c r="H8126" s="17">
        <v>5.6261464E7</v>
      </c>
    </row>
    <row r="8127">
      <c r="A8127" s="7" t="s">
        <v>17121</v>
      </c>
      <c r="B8127" s="17" t="s">
        <v>17122</v>
      </c>
      <c r="C8127" s="17">
        <v>125.0</v>
      </c>
      <c r="D8127" s="17">
        <v>1.981541785E7</v>
      </c>
      <c r="E8127" s="17">
        <v>6454409.0</v>
      </c>
      <c r="F8127" s="17">
        <v>1.3207608E7</v>
      </c>
      <c r="G8127" s="17">
        <v>2.7745434E7</v>
      </c>
      <c r="H8127" s="17">
        <v>4.5827841E7</v>
      </c>
    </row>
    <row r="8128">
      <c r="A8128" s="7" t="s">
        <v>17123</v>
      </c>
      <c r="B8128" s="17" t="s">
        <v>17124</v>
      </c>
      <c r="C8128" s="17">
        <v>6.0</v>
      </c>
      <c r="D8128" s="17">
        <v>5696049.833</v>
      </c>
      <c r="E8128" s="17">
        <v>4571836.0</v>
      </c>
      <c r="F8128" s="17">
        <v>5384877.0</v>
      </c>
      <c r="G8128" s="17">
        <v>6631347.0</v>
      </c>
      <c r="H8128" s="17">
        <v>7623300.0</v>
      </c>
    </row>
    <row r="8129">
      <c r="A8129" s="7" t="s">
        <v>17125</v>
      </c>
      <c r="B8129" s="17" t="s">
        <v>17126</v>
      </c>
      <c r="C8129" s="17">
        <v>25.0</v>
      </c>
      <c r="D8129" s="17">
        <v>1.24911454E7</v>
      </c>
      <c r="E8129" s="17">
        <v>6029833.0</v>
      </c>
      <c r="F8129" s="17">
        <v>8099519.0</v>
      </c>
      <c r="G8129" s="17">
        <v>1.3456982E7</v>
      </c>
      <c r="H8129" s="17">
        <v>3.3308391E7</v>
      </c>
    </row>
    <row r="8130">
      <c r="A8130" s="7" t="s">
        <v>17127</v>
      </c>
      <c r="B8130" s="17" t="s">
        <v>17128</v>
      </c>
      <c r="C8130" s="17">
        <v>4.0</v>
      </c>
      <c r="D8130" s="17">
        <v>4225102.5</v>
      </c>
      <c r="E8130" s="17">
        <v>2069805.0</v>
      </c>
      <c r="F8130" s="17">
        <v>2269807.0</v>
      </c>
      <c r="G8130" s="17">
        <v>5439743.0</v>
      </c>
      <c r="H8130" s="17">
        <v>7121055.0</v>
      </c>
    </row>
    <row r="8131">
      <c r="A8131" s="7" t="s">
        <v>17129</v>
      </c>
      <c r="B8131" s="17" t="s">
        <v>17130</v>
      </c>
      <c r="C8131" s="17">
        <v>4.0</v>
      </c>
      <c r="D8131" s="17">
        <v>6801336.25</v>
      </c>
      <c r="E8131" s="17">
        <v>2578767.0</v>
      </c>
      <c r="F8131" s="17">
        <v>5457881.0</v>
      </c>
      <c r="G8131" s="17">
        <v>6307895.0</v>
      </c>
      <c r="H8131" s="17">
        <v>1.2860802E7</v>
      </c>
    </row>
    <row r="8132">
      <c r="A8132" s="7" t="s">
        <v>17131</v>
      </c>
      <c r="B8132" s="17" t="s">
        <v>17132</v>
      </c>
      <c r="C8132" s="17">
        <v>11.0</v>
      </c>
      <c r="D8132" s="17">
        <v>6758445.0</v>
      </c>
      <c r="E8132" s="17">
        <v>4165147.0</v>
      </c>
      <c r="F8132" s="17">
        <v>5752933.0</v>
      </c>
      <c r="G8132" s="17">
        <v>7121055.0</v>
      </c>
      <c r="H8132" s="17">
        <v>1.18619E7</v>
      </c>
    </row>
    <row r="8133">
      <c r="A8133" s="7" t="s">
        <v>17133</v>
      </c>
      <c r="B8133" s="17" t="s">
        <v>17134</v>
      </c>
      <c r="C8133" s="17">
        <v>1.0</v>
      </c>
      <c r="D8133" s="17">
        <v>4631386.0</v>
      </c>
      <c r="E8133" s="17">
        <v>4631386.0</v>
      </c>
      <c r="F8133" s="17">
        <v>4631386.0</v>
      </c>
      <c r="G8133" s="17">
        <v>4631386.0</v>
      </c>
      <c r="H8133" s="17">
        <v>4631386.0</v>
      </c>
    </row>
    <row r="8134">
      <c r="A8134" s="7" t="s">
        <v>17135</v>
      </c>
      <c r="B8134" s="17" t="s">
        <v>17136</v>
      </c>
      <c r="C8134" s="17">
        <v>1119.0</v>
      </c>
      <c r="D8134" s="17">
        <v>2.6139043E7</v>
      </c>
      <c r="E8134" s="17">
        <v>1.1567222E7</v>
      </c>
      <c r="F8134" s="17">
        <v>1.8351489E7</v>
      </c>
      <c r="G8134" s="17">
        <v>3.2581051E7</v>
      </c>
      <c r="H8134" s="17">
        <v>5.2309309E7</v>
      </c>
    </row>
    <row r="8135">
      <c r="A8135" s="7" t="s">
        <v>17137</v>
      </c>
      <c r="B8135" s="17" t="s">
        <v>17138</v>
      </c>
      <c r="C8135" s="17">
        <v>3.0</v>
      </c>
      <c r="D8135" s="17">
        <v>2.3755494E7</v>
      </c>
      <c r="E8135" s="17">
        <v>1.4715382E7</v>
      </c>
      <c r="F8135" s="17">
        <v>1.711045E7</v>
      </c>
      <c r="G8135" s="17">
        <v>3.944065E7</v>
      </c>
      <c r="H8135" s="17">
        <v>3.944065E7</v>
      </c>
    </row>
    <row r="8136">
      <c r="A8136" s="7" t="s">
        <v>17139</v>
      </c>
      <c r="B8136" s="17" t="s">
        <v>17140</v>
      </c>
      <c r="C8136" s="17">
        <v>1.0</v>
      </c>
      <c r="D8136" s="17">
        <v>4.49455E7</v>
      </c>
      <c r="E8136" s="17">
        <v>4.49455E7</v>
      </c>
      <c r="F8136" s="17">
        <v>4.49455E7</v>
      </c>
      <c r="G8136" s="17">
        <v>4.49455E7</v>
      </c>
      <c r="H8136" s="17">
        <v>4.49455E7</v>
      </c>
    </row>
    <row r="8137">
      <c r="A8137" s="7" t="s">
        <v>17141</v>
      </c>
      <c r="B8137" s="17" t="s">
        <v>17142</v>
      </c>
      <c r="C8137" s="17">
        <v>114.0</v>
      </c>
      <c r="D8137" s="17">
        <v>1.97225515E7</v>
      </c>
      <c r="E8137" s="17">
        <v>5340758.0</v>
      </c>
      <c r="F8137" s="17">
        <v>1.1892E7</v>
      </c>
      <c r="G8137" s="17">
        <v>2.5154802E7</v>
      </c>
      <c r="H8137" s="17">
        <v>5.1978117E7</v>
      </c>
    </row>
    <row r="8138">
      <c r="A8138" s="7" t="s">
        <v>17143</v>
      </c>
      <c r="B8138" s="17" t="s">
        <v>17144</v>
      </c>
      <c r="C8138" s="17">
        <v>190.0</v>
      </c>
      <c r="D8138" s="17">
        <v>2.292146372E7</v>
      </c>
      <c r="E8138" s="17">
        <v>7832022.0</v>
      </c>
      <c r="F8138" s="17">
        <v>1.3789026E7</v>
      </c>
      <c r="G8138" s="17">
        <v>2.939625E7</v>
      </c>
      <c r="H8138" s="17">
        <v>5.1044018E7</v>
      </c>
    </row>
    <row r="8139">
      <c r="A8139" s="7" t="s">
        <v>17145</v>
      </c>
      <c r="B8139" s="17" t="s">
        <v>17146</v>
      </c>
      <c r="C8139" s="17">
        <v>3805.0</v>
      </c>
      <c r="D8139" s="17">
        <v>2.765954861E7</v>
      </c>
      <c r="E8139" s="17">
        <v>7507120.0</v>
      </c>
      <c r="F8139" s="17">
        <v>1.3755721E7</v>
      </c>
      <c r="G8139" s="17">
        <v>2.9904079E7</v>
      </c>
      <c r="H8139" s="17">
        <v>6.1624901E7</v>
      </c>
    </row>
    <row r="8140">
      <c r="A8140" s="7" t="s">
        <v>17147</v>
      </c>
      <c r="B8140" s="17" t="s">
        <v>17148</v>
      </c>
      <c r="C8140" s="17">
        <v>251.0</v>
      </c>
      <c r="D8140" s="17">
        <v>2.719714966E7</v>
      </c>
      <c r="E8140" s="17">
        <v>9017274.0</v>
      </c>
      <c r="F8140" s="17">
        <v>1.6053975E7</v>
      </c>
      <c r="G8140" s="17">
        <v>2.769236E7</v>
      </c>
      <c r="H8140" s="17">
        <v>5.0032544E7</v>
      </c>
    </row>
    <row r="8141">
      <c r="A8141" s="7" t="s">
        <v>17149</v>
      </c>
      <c r="B8141" s="17" t="s">
        <v>17150</v>
      </c>
      <c r="C8141" s="17">
        <v>287.0</v>
      </c>
      <c r="D8141" s="17">
        <v>2.684537623E7</v>
      </c>
      <c r="E8141" s="17">
        <v>6704206.0</v>
      </c>
      <c r="F8141" s="17">
        <v>1.649708E7</v>
      </c>
      <c r="G8141" s="17">
        <v>3.0972816E7</v>
      </c>
      <c r="H8141" s="17">
        <v>5.4911976E7</v>
      </c>
    </row>
    <row r="8142">
      <c r="A8142" s="7" t="s">
        <v>17151</v>
      </c>
      <c r="B8142" s="17" t="s">
        <v>17152</v>
      </c>
      <c r="C8142" s="17">
        <v>547.0</v>
      </c>
      <c r="D8142" s="17">
        <v>2.563216817E7</v>
      </c>
      <c r="E8142" s="17">
        <v>5288182.0</v>
      </c>
      <c r="F8142" s="17">
        <v>1.007965E7</v>
      </c>
      <c r="G8142" s="17">
        <v>2.6722867E7</v>
      </c>
      <c r="H8142" s="17">
        <v>7.0730275E7</v>
      </c>
    </row>
    <row r="8143">
      <c r="A8143" s="7" t="s">
        <v>17153</v>
      </c>
      <c r="B8143" s="17" t="s">
        <v>682</v>
      </c>
      <c r="C8143" s="17">
        <v>119.0</v>
      </c>
      <c r="D8143" s="17">
        <v>2.70843715E7</v>
      </c>
      <c r="E8143" s="17">
        <v>9019682.0</v>
      </c>
      <c r="F8143" s="17">
        <v>1.6603867E7</v>
      </c>
      <c r="G8143" s="17">
        <v>3.1275887E7</v>
      </c>
      <c r="H8143" s="17">
        <v>5.4034873E7</v>
      </c>
    </row>
    <row r="8144">
      <c r="A8144" s="7" t="s">
        <v>17154</v>
      </c>
      <c r="B8144" s="17" t="s">
        <v>17155</v>
      </c>
      <c r="C8144" s="17">
        <v>2.0</v>
      </c>
      <c r="D8144" s="17">
        <v>8812878.5</v>
      </c>
      <c r="E8144" s="17">
        <v>6994460.0</v>
      </c>
      <c r="F8144" s="17">
        <v>6994460.0</v>
      </c>
      <c r="G8144" s="17">
        <v>1.0631297E7</v>
      </c>
      <c r="H8144" s="17">
        <v>1.0631297E7</v>
      </c>
    </row>
    <row r="8145">
      <c r="A8145" s="7" t="s">
        <v>17156</v>
      </c>
      <c r="B8145" s="17" t="s">
        <v>687</v>
      </c>
      <c r="C8145" s="17">
        <v>59.0</v>
      </c>
      <c r="D8145" s="17">
        <v>2.595142566E7</v>
      </c>
      <c r="E8145" s="17">
        <v>5342600.0</v>
      </c>
      <c r="F8145" s="17">
        <v>1.145796E7</v>
      </c>
      <c r="G8145" s="17">
        <v>3.4547071E7</v>
      </c>
      <c r="H8145" s="17">
        <v>7.199045E7</v>
      </c>
    </row>
    <row r="8146">
      <c r="A8146" s="7" t="s">
        <v>17157</v>
      </c>
      <c r="B8146" s="17" t="s">
        <v>17158</v>
      </c>
      <c r="C8146" s="17">
        <v>17.0</v>
      </c>
      <c r="D8146" s="17">
        <v>1.200585441E7</v>
      </c>
      <c r="E8146" s="17">
        <v>4810901.0</v>
      </c>
      <c r="F8146" s="17">
        <v>7028266.0</v>
      </c>
      <c r="G8146" s="17">
        <v>2.0535934E7</v>
      </c>
      <c r="H8146" s="17">
        <v>2.5432926E7</v>
      </c>
    </row>
    <row r="8147">
      <c r="A8147" s="7" t="s">
        <v>17159</v>
      </c>
      <c r="B8147" s="17" t="s">
        <v>17160</v>
      </c>
      <c r="C8147" s="17">
        <v>746.0</v>
      </c>
      <c r="D8147" s="17">
        <v>2.698980179E7</v>
      </c>
      <c r="E8147" s="17">
        <v>7925800.0</v>
      </c>
      <c r="F8147" s="17">
        <v>1.069275E7</v>
      </c>
      <c r="G8147" s="17">
        <v>2.8451069E7</v>
      </c>
      <c r="H8147" s="17">
        <v>5.6891104E7</v>
      </c>
    </row>
    <row r="8148">
      <c r="A8148" s="7" t="s">
        <v>17161</v>
      </c>
      <c r="B8148" s="17" t="s">
        <v>17162</v>
      </c>
      <c r="C8148" s="17">
        <v>55.0</v>
      </c>
      <c r="D8148" s="17">
        <v>2.397231345E7</v>
      </c>
      <c r="E8148" s="17">
        <v>6467506.0</v>
      </c>
      <c r="F8148" s="17">
        <v>1.0958213E7</v>
      </c>
      <c r="G8148" s="17">
        <v>3.165708E7</v>
      </c>
      <c r="H8148" s="17">
        <v>4.5115027E7</v>
      </c>
    </row>
    <row r="8149">
      <c r="A8149" s="7" t="s">
        <v>17163</v>
      </c>
      <c r="B8149" s="17" t="s">
        <v>17164</v>
      </c>
      <c r="C8149" s="17">
        <v>1860.0</v>
      </c>
      <c r="D8149" s="17">
        <v>2.352420732E7</v>
      </c>
      <c r="E8149" s="17">
        <v>7192000.0</v>
      </c>
      <c r="F8149" s="17">
        <v>1.2518269E7</v>
      </c>
      <c r="G8149" s="17">
        <v>2.7922925E7</v>
      </c>
      <c r="H8149" s="17">
        <v>5.4749967E7</v>
      </c>
    </row>
    <row r="8150">
      <c r="A8150" s="7" t="s">
        <v>17165</v>
      </c>
      <c r="B8150" s="17" t="s">
        <v>17166</v>
      </c>
      <c r="C8150" s="17">
        <v>2609.0</v>
      </c>
      <c r="D8150" s="17">
        <v>2.056887709E7</v>
      </c>
      <c r="E8150" s="17">
        <v>6345559.0</v>
      </c>
      <c r="F8150" s="17">
        <v>1.11779E7</v>
      </c>
      <c r="G8150" s="17">
        <v>2.4840208E7</v>
      </c>
      <c r="H8150" s="17">
        <v>4.879155E7</v>
      </c>
    </row>
    <row r="8151">
      <c r="A8151" s="7" t="s">
        <v>17167</v>
      </c>
      <c r="B8151" s="17" t="s">
        <v>17168</v>
      </c>
      <c r="C8151" s="17">
        <v>3.0</v>
      </c>
      <c r="D8151" s="17">
        <v>1.910234767E7</v>
      </c>
      <c r="E8151" s="17">
        <v>1.8244675E7</v>
      </c>
      <c r="F8151" s="17">
        <v>1.8843123E7</v>
      </c>
      <c r="G8151" s="17">
        <v>2.0219245E7</v>
      </c>
      <c r="H8151" s="17">
        <v>2.0219245E7</v>
      </c>
    </row>
    <row r="8152">
      <c r="A8152" s="7" t="s">
        <v>17169</v>
      </c>
      <c r="B8152" s="17" t="s">
        <v>17170</v>
      </c>
      <c r="C8152" s="17">
        <v>588.0</v>
      </c>
      <c r="D8152" s="17">
        <v>1.742178946E7</v>
      </c>
      <c r="E8152" s="17">
        <v>7228037.0</v>
      </c>
      <c r="F8152" s="17">
        <v>1.10706E7</v>
      </c>
      <c r="G8152" s="17">
        <v>2.2928804E7</v>
      </c>
      <c r="H8152" s="17">
        <v>3.6695171E7</v>
      </c>
    </row>
    <row r="8153">
      <c r="A8153" s="7" t="s">
        <v>17171</v>
      </c>
      <c r="B8153" s="17" t="s">
        <v>17172</v>
      </c>
      <c r="C8153" s="17">
        <v>348.0</v>
      </c>
      <c r="D8153" s="17">
        <v>2.201765791E7</v>
      </c>
      <c r="E8153" s="17">
        <v>9419666.0</v>
      </c>
      <c r="F8153" s="17">
        <v>1.760265E7</v>
      </c>
      <c r="G8153" s="17">
        <v>2.5629951E7</v>
      </c>
      <c r="H8153" s="17">
        <v>5.6318916E7</v>
      </c>
    </row>
    <row r="8154">
      <c r="A8154" s="7" t="s">
        <v>17173</v>
      </c>
      <c r="B8154" s="17" t="s">
        <v>17174</v>
      </c>
      <c r="C8154" s="17">
        <v>214.0</v>
      </c>
      <c r="D8154" s="17">
        <v>2.006365765E7</v>
      </c>
      <c r="E8154" s="17">
        <v>1.0389762E7</v>
      </c>
      <c r="F8154" s="17">
        <v>1.5629266E7</v>
      </c>
      <c r="G8154" s="17">
        <v>2.494065E7</v>
      </c>
      <c r="H8154" s="17">
        <v>3.3109584E7</v>
      </c>
    </row>
    <row r="8155">
      <c r="A8155" s="7" t="s">
        <v>17175</v>
      </c>
      <c r="B8155" s="17" t="s">
        <v>17176</v>
      </c>
      <c r="C8155" s="17">
        <v>964.0</v>
      </c>
      <c r="D8155" s="17">
        <v>2.223389486E7</v>
      </c>
      <c r="E8155" s="17">
        <v>8184238.0</v>
      </c>
      <c r="F8155" s="17">
        <v>1.3448267E7</v>
      </c>
      <c r="G8155" s="17">
        <v>2.7889548E7</v>
      </c>
      <c r="H8155" s="17">
        <v>4.5407498E7</v>
      </c>
    </row>
    <row r="8156">
      <c r="A8156" s="7" t="s">
        <v>17177</v>
      </c>
      <c r="B8156" s="17" t="s">
        <v>17178</v>
      </c>
      <c r="C8156" s="17">
        <v>7.0</v>
      </c>
      <c r="D8156" s="17">
        <v>4649138.571</v>
      </c>
      <c r="E8156" s="17">
        <v>2997750.0</v>
      </c>
      <c r="F8156" s="17">
        <v>3667010.0</v>
      </c>
      <c r="G8156" s="17">
        <v>8249600.0</v>
      </c>
      <c r="H8156" s="17">
        <v>8485116.0</v>
      </c>
    </row>
    <row r="8157">
      <c r="A8157" s="7" t="s">
        <v>17179</v>
      </c>
      <c r="B8157" s="17" t="s">
        <v>17180</v>
      </c>
      <c r="C8157" s="17">
        <v>5985.0</v>
      </c>
      <c r="D8157" s="17">
        <v>1.119224284E7</v>
      </c>
      <c r="E8157" s="17">
        <v>5901836.0</v>
      </c>
      <c r="F8157" s="17">
        <v>8637125.0</v>
      </c>
      <c r="G8157" s="17">
        <v>1.34876E7</v>
      </c>
      <c r="H8157" s="17">
        <v>2.1317598E7</v>
      </c>
    </row>
    <row r="8158">
      <c r="A8158" s="7" t="s">
        <v>17181</v>
      </c>
      <c r="B8158" s="17" t="s">
        <v>17182</v>
      </c>
      <c r="C8158" s="17">
        <v>11656.0</v>
      </c>
      <c r="D8158" s="17">
        <v>1.03272791E7</v>
      </c>
      <c r="E8158" s="17">
        <v>5520256.0</v>
      </c>
      <c r="F8158" s="17">
        <v>8159639.0</v>
      </c>
      <c r="G8158" s="17">
        <v>1.1999718E7</v>
      </c>
      <c r="H8158" s="17">
        <v>1.8109235E7</v>
      </c>
    </row>
    <row r="8159">
      <c r="A8159" s="7" t="s">
        <v>17183</v>
      </c>
      <c r="B8159" s="17" t="s">
        <v>17184</v>
      </c>
      <c r="C8159" s="17">
        <v>30294.0</v>
      </c>
      <c r="D8159" s="17">
        <v>1.052379062E7</v>
      </c>
      <c r="E8159" s="17">
        <v>5528134.0</v>
      </c>
      <c r="F8159" s="17">
        <v>7954284.0</v>
      </c>
      <c r="G8159" s="17">
        <v>1.19648E7</v>
      </c>
      <c r="H8159" s="17">
        <v>1.8727332E7</v>
      </c>
    </row>
    <row r="8160">
      <c r="A8160" s="7" t="s">
        <v>17185</v>
      </c>
      <c r="B8160" s="17" t="s">
        <v>17186</v>
      </c>
      <c r="C8160" s="17">
        <v>1850.0</v>
      </c>
      <c r="D8160" s="17">
        <v>1.074382125E7</v>
      </c>
      <c r="E8160" s="17">
        <v>5828064.0</v>
      </c>
      <c r="F8160" s="17">
        <v>8481810.0</v>
      </c>
      <c r="G8160" s="17">
        <v>1.244989E7</v>
      </c>
      <c r="H8160" s="17">
        <v>1.9292374E7</v>
      </c>
    </row>
    <row r="8161">
      <c r="A8161" s="7" t="s">
        <v>17187</v>
      </c>
      <c r="B8161" s="17" t="s">
        <v>17188</v>
      </c>
      <c r="C8161" s="17">
        <v>2849.0</v>
      </c>
      <c r="D8161" s="17">
        <v>1.014523928E7</v>
      </c>
      <c r="E8161" s="17">
        <v>5685663.0</v>
      </c>
      <c r="F8161" s="17">
        <v>8220716.0</v>
      </c>
      <c r="G8161" s="17">
        <v>1.1649882E7</v>
      </c>
      <c r="H8161" s="17">
        <v>1.7168288E7</v>
      </c>
    </row>
    <row r="8162">
      <c r="A8162" s="7" t="s">
        <v>17189</v>
      </c>
      <c r="B8162" s="17" t="s">
        <v>17190</v>
      </c>
      <c r="C8162" s="17">
        <v>6330.0</v>
      </c>
      <c r="D8162" s="17">
        <v>1.069993908E7</v>
      </c>
      <c r="E8162" s="17">
        <v>5395820.0</v>
      </c>
      <c r="F8162" s="17">
        <v>7737227.0</v>
      </c>
      <c r="G8162" s="17">
        <v>1.2209144E7</v>
      </c>
      <c r="H8162" s="17">
        <v>1.9364535E7</v>
      </c>
    </row>
    <row r="8163">
      <c r="A8163" s="7" t="s">
        <v>17191</v>
      </c>
      <c r="B8163" s="17" t="s">
        <v>17192</v>
      </c>
      <c r="C8163" s="17">
        <v>162.0</v>
      </c>
      <c r="D8163" s="17">
        <v>1.051102551E7</v>
      </c>
      <c r="E8163" s="17">
        <v>5714008.0</v>
      </c>
      <c r="F8163" s="17">
        <v>7568121.0</v>
      </c>
      <c r="G8163" s="17">
        <v>1.459335E7</v>
      </c>
      <c r="H8163" s="17">
        <v>2.0284195E7</v>
      </c>
    </row>
    <row r="8164">
      <c r="A8164" s="7" t="s">
        <v>17193</v>
      </c>
      <c r="B8164" s="17" t="s">
        <v>17194</v>
      </c>
      <c r="C8164" s="17">
        <v>526.0</v>
      </c>
      <c r="D8164" s="17">
        <v>8593668.496</v>
      </c>
      <c r="E8164" s="17">
        <v>5191293.0</v>
      </c>
      <c r="F8164" s="17">
        <v>7002282.0</v>
      </c>
      <c r="G8164" s="17">
        <v>1.0218214E7</v>
      </c>
      <c r="H8164" s="17">
        <v>1.5063195E7</v>
      </c>
    </row>
    <row r="8165">
      <c r="A8165" s="7" t="s">
        <v>17195</v>
      </c>
      <c r="B8165" s="17" t="s">
        <v>17196</v>
      </c>
      <c r="C8165" s="17">
        <v>2569.0</v>
      </c>
      <c r="D8165" s="17">
        <v>8384537.73</v>
      </c>
      <c r="E8165" s="17">
        <v>4614337.0</v>
      </c>
      <c r="F8165" s="17">
        <v>6747434.0</v>
      </c>
      <c r="G8165" s="17">
        <v>1.0531843E7</v>
      </c>
      <c r="H8165" s="17">
        <v>1.53724E7</v>
      </c>
    </row>
    <row r="8166">
      <c r="A8166" s="7" t="s">
        <v>17197</v>
      </c>
      <c r="B8166" s="17" t="s">
        <v>17198</v>
      </c>
      <c r="C8166" s="17">
        <v>15543.0</v>
      </c>
      <c r="D8166" s="17">
        <v>8542206.963</v>
      </c>
      <c r="E8166" s="17">
        <v>4645931.0</v>
      </c>
      <c r="F8166" s="17">
        <v>6458396.0</v>
      </c>
      <c r="G8166" s="17">
        <v>9809013.0</v>
      </c>
      <c r="H8166" s="17">
        <v>1.4783213E7</v>
      </c>
    </row>
    <row r="8167">
      <c r="A8167" s="7" t="s">
        <v>17199</v>
      </c>
      <c r="B8167" s="17" t="s">
        <v>17200</v>
      </c>
      <c r="C8167" s="17">
        <v>4.0</v>
      </c>
      <c r="D8167" s="17">
        <v>9125956.5</v>
      </c>
      <c r="E8167" s="17">
        <v>5992688.0</v>
      </c>
      <c r="F8167" s="17">
        <v>6892259.0</v>
      </c>
      <c r="G8167" s="17">
        <v>8396979.0</v>
      </c>
      <c r="H8167" s="17">
        <v>1.52219E7</v>
      </c>
    </row>
    <row r="8168">
      <c r="A8168" s="7" t="s">
        <v>17201</v>
      </c>
      <c r="B8168" s="17" t="s">
        <v>17202</v>
      </c>
      <c r="C8168" s="17">
        <v>2624.0</v>
      </c>
      <c r="D8168" s="17">
        <v>1.915313671E7</v>
      </c>
      <c r="E8168" s="17">
        <v>6663205.0</v>
      </c>
      <c r="F8168" s="17">
        <v>1.1239778E7</v>
      </c>
      <c r="G8168" s="17">
        <v>1.9332905E7</v>
      </c>
      <c r="H8168" s="17">
        <v>3.0741718E7</v>
      </c>
    </row>
    <row r="8169">
      <c r="A8169" s="7" t="s">
        <v>17203</v>
      </c>
      <c r="B8169" s="17" t="s">
        <v>17204</v>
      </c>
      <c r="C8169" s="17">
        <v>2590.0</v>
      </c>
      <c r="D8169" s="17">
        <v>1.502815159E7</v>
      </c>
      <c r="E8169" s="17">
        <v>6258372.0</v>
      </c>
      <c r="F8169" s="17">
        <v>1.069522E7</v>
      </c>
      <c r="G8169" s="17">
        <v>1.7565844E7</v>
      </c>
      <c r="H8169" s="17">
        <v>2.9014194E7</v>
      </c>
    </row>
    <row r="8170">
      <c r="A8170" s="7" t="s">
        <v>17205</v>
      </c>
      <c r="B8170" s="17" t="s">
        <v>17206</v>
      </c>
      <c r="C8170" s="17">
        <v>1.0</v>
      </c>
      <c r="D8170" s="17">
        <v>1.18784E7</v>
      </c>
      <c r="E8170" s="17">
        <v>1.18784E7</v>
      </c>
      <c r="F8170" s="17">
        <v>1.18784E7</v>
      </c>
      <c r="G8170" s="17">
        <v>1.18784E7</v>
      </c>
      <c r="H8170" s="17">
        <v>1.18784E7</v>
      </c>
    </row>
    <row r="8171">
      <c r="A8171" s="7" t="s">
        <v>17207</v>
      </c>
      <c r="B8171" s="17" t="s">
        <v>17208</v>
      </c>
      <c r="C8171" s="17">
        <v>5.0</v>
      </c>
      <c r="D8171" s="17">
        <v>9446247.4</v>
      </c>
      <c r="E8171" s="17">
        <v>6517350.0</v>
      </c>
      <c r="F8171" s="17">
        <v>9331000.0</v>
      </c>
      <c r="G8171" s="17">
        <v>1.1869159E7</v>
      </c>
      <c r="H8171" s="17">
        <v>1.5474455E7</v>
      </c>
    </row>
    <row r="8172">
      <c r="A8172" s="7" t="s">
        <v>17209</v>
      </c>
      <c r="B8172" s="17" t="s">
        <v>17210</v>
      </c>
      <c r="C8172" s="17">
        <v>6550.0</v>
      </c>
      <c r="D8172" s="17">
        <v>1.138838375E7</v>
      </c>
      <c r="E8172" s="17">
        <v>6788700.0</v>
      </c>
      <c r="F8172" s="17">
        <v>9295595.0</v>
      </c>
      <c r="G8172" s="17">
        <v>1.3650785E7</v>
      </c>
      <c r="H8172" s="17">
        <v>2.006E7</v>
      </c>
    </row>
    <row r="8173">
      <c r="A8173" s="7" t="s">
        <v>17211</v>
      </c>
      <c r="B8173" s="17" t="s">
        <v>17212</v>
      </c>
      <c r="C8173" s="17">
        <v>38.0</v>
      </c>
      <c r="D8173" s="17">
        <v>2.048076505E7</v>
      </c>
      <c r="E8173" s="17">
        <v>7465668.0</v>
      </c>
      <c r="F8173" s="17">
        <v>1.0468899E7</v>
      </c>
      <c r="G8173" s="17">
        <v>1.9013381E7</v>
      </c>
      <c r="H8173" s="17">
        <v>4.1938747E7</v>
      </c>
    </row>
    <row r="8174">
      <c r="A8174" s="7" t="s">
        <v>17213</v>
      </c>
      <c r="B8174" s="17" t="s">
        <v>17214</v>
      </c>
      <c r="C8174" s="17">
        <v>34.0</v>
      </c>
      <c r="D8174" s="17">
        <v>8949900.971</v>
      </c>
      <c r="E8174" s="17">
        <v>5433029.0</v>
      </c>
      <c r="F8174" s="17">
        <v>7878465.0</v>
      </c>
      <c r="G8174" s="17">
        <v>1.11898E7</v>
      </c>
      <c r="H8174" s="17">
        <v>1.3799672E7</v>
      </c>
    </row>
    <row r="8175">
      <c r="A8175" s="7" t="s">
        <v>17215</v>
      </c>
      <c r="B8175" s="17" t="s">
        <v>17216</v>
      </c>
      <c r="C8175" s="17">
        <v>552.0</v>
      </c>
      <c r="D8175" s="17">
        <v>1.855748273E7</v>
      </c>
      <c r="E8175" s="17">
        <v>7389648.0</v>
      </c>
      <c r="F8175" s="17">
        <v>1.3211346E7</v>
      </c>
      <c r="G8175" s="17">
        <v>2.3886059E7</v>
      </c>
      <c r="H8175" s="17">
        <v>3.7359555E7</v>
      </c>
    </row>
    <row r="8176">
      <c r="A8176" s="7" t="s">
        <v>17217</v>
      </c>
      <c r="B8176" s="17" t="s">
        <v>17218</v>
      </c>
      <c r="C8176" s="17">
        <v>150.0</v>
      </c>
      <c r="D8176" s="17">
        <v>1.715147905E7</v>
      </c>
      <c r="E8176" s="17">
        <v>7634700.0</v>
      </c>
      <c r="F8176" s="17">
        <v>1.0474395E7</v>
      </c>
      <c r="G8176" s="17">
        <v>1.6151661E7</v>
      </c>
      <c r="H8176" s="17">
        <v>3.0058103E7</v>
      </c>
    </row>
    <row r="8177">
      <c r="A8177" s="7" t="s">
        <v>17219</v>
      </c>
      <c r="B8177" s="17" t="s">
        <v>17220</v>
      </c>
      <c r="C8177" s="17">
        <v>19.0</v>
      </c>
      <c r="D8177" s="17">
        <v>3.236860768E7</v>
      </c>
      <c r="E8177" s="17">
        <v>1.0295952E7</v>
      </c>
      <c r="F8177" s="17">
        <v>1.6499348E7</v>
      </c>
      <c r="G8177" s="17">
        <v>4.4586719E7</v>
      </c>
      <c r="H8177" s="17">
        <v>1.20042198E8</v>
      </c>
    </row>
    <row r="8178">
      <c r="A8178" s="7" t="s">
        <v>17221</v>
      </c>
      <c r="B8178" s="17" t="s">
        <v>17222</v>
      </c>
      <c r="C8178" s="17">
        <v>5224.0</v>
      </c>
      <c r="D8178" s="17">
        <v>3.621374985E7</v>
      </c>
      <c r="E8178" s="17">
        <v>1.65388E7</v>
      </c>
      <c r="F8178" s="17">
        <v>3.0113162E7</v>
      </c>
      <c r="G8178" s="17">
        <v>4.7632907E7</v>
      </c>
      <c r="H8178" s="17">
        <v>7.1165356E7</v>
      </c>
    </row>
    <row r="8179">
      <c r="A8179" s="7" t="s">
        <v>17223</v>
      </c>
      <c r="B8179" s="17" t="s">
        <v>17224</v>
      </c>
      <c r="C8179" s="17">
        <v>9065.0</v>
      </c>
      <c r="D8179" s="17">
        <v>3.103666031E7</v>
      </c>
      <c r="E8179" s="17">
        <v>1.3165411E7</v>
      </c>
      <c r="F8179" s="17">
        <v>2.3478336E7</v>
      </c>
      <c r="G8179" s="17">
        <v>4.1747017E7</v>
      </c>
      <c r="H8179" s="17">
        <v>5.9756095E7</v>
      </c>
    </row>
    <row r="8180">
      <c r="A8180" s="7" t="s">
        <v>17225</v>
      </c>
      <c r="B8180" s="17" t="s">
        <v>17226</v>
      </c>
      <c r="C8180" s="17">
        <v>240.0</v>
      </c>
      <c r="D8180" s="17">
        <v>2.829182868E7</v>
      </c>
      <c r="E8180" s="17">
        <v>1.187865E7</v>
      </c>
      <c r="F8180" s="17">
        <v>2.0210621E7</v>
      </c>
      <c r="G8180" s="17">
        <v>3.2671529E7</v>
      </c>
      <c r="H8180" s="17">
        <v>5.9315798E7</v>
      </c>
    </row>
    <row r="8181">
      <c r="A8181" s="7" t="s">
        <v>17227</v>
      </c>
      <c r="B8181" s="17" t="s">
        <v>17228</v>
      </c>
      <c r="C8181" s="17">
        <v>118.0</v>
      </c>
      <c r="D8181" s="17">
        <v>2.569293618E7</v>
      </c>
      <c r="E8181" s="17">
        <v>7944885.0</v>
      </c>
      <c r="F8181" s="17">
        <v>1.7043E7</v>
      </c>
      <c r="G8181" s="17">
        <v>3.2186099E7</v>
      </c>
      <c r="H8181" s="17">
        <v>5.544704E7</v>
      </c>
    </row>
    <row r="8182">
      <c r="A8182" s="7" t="s">
        <v>17229</v>
      </c>
      <c r="B8182" s="17" t="s">
        <v>17230</v>
      </c>
      <c r="C8182" s="17">
        <v>1.0</v>
      </c>
      <c r="D8182" s="17">
        <v>5110600.0</v>
      </c>
      <c r="E8182" s="17">
        <v>5110600.0</v>
      </c>
      <c r="F8182" s="17">
        <v>5110600.0</v>
      </c>
      <c r="G8182" s="17">
        <v>5110600.0</v>
      </c>
      <c r="H8182" s="17">
        <v>5110600.0</v>
      </c>
    </row>
    <row r="8183">
      <c r="A8183" s="7" t="s">
        <v>17231</v>
      </c>
      <c r="B8183" s="17" t="s">
        <v>17232</v>
      </c>
      <c r="C8183" s="17">
        <v>1197.0</v>
      </c>
      <c r="D8183" s="17">
        <v>8895130.343</v>
      </c>
      <c r="E8183" s="17">
        <v>3290932.0</v>
      </c>
      <c r="F8183" s="17">
        <v>5210114.0</v>
      </c>
      <c r="G8183" s="17">
        <v>1.0267175E7</v>
      </c>
      <c r="H8183" s="17">
        <v>1.9371138E7</v>
      </c>
    </row>
    <row r="8184">
      <c r="A8184" s="7" t="s">
        <v>17233</v>
      </c>
      <c r="B8184" s="17" t="s">
        <v>17234</v>
      </c>
      <c r="C8184" s="17">
        <v>3287.0</v>
      </c>
      <c r="D8184" s="17">
        <v>9759064.462</v>
      </c>
      <c r="E8184" s="17">
        <v>5585801.0</v>
      </c>
      <c r="F8184" s="17">
        <v>7607629.0</v>
      </c>
      <c r="G8184" s="17">
        <v>1.0957798E7</v>
      </c>
      <c r="H8184" s="17">
        <v>1.6161918E7</v>
      </c>
    </row>
    <row r="8185">
      <c r="A8185" s="7" t="s">
        <v>17235</v>
      </c>
      <c r="B8185" s="17" t="s">
        <v>17236</v>
      </c>
      <c r="C8185" s="17">
        <v>719.0</v>
      </c>
      <c r="D8185" s="17">
        <v>8757872.437</v>
      </c>
      <c r="E8185" s="17">
        <v>4888835.0</v>
      </c>
      <c r="F8185" s="17">
        <v>7007659.0</v>
      </c>
      <c r="G8185" s="17">
        <v>1.0575932E7</v>
      </c>
      <c r="H8185" s="17">
        <v>1.5342192E7</v>
      </c>
    </row>
    <row r="8186">
      <c r="A8186" s="7" t="s">
        <v>17237</v>
      </c>
      <c r="B8186" s="17" t="s">
        <v>17238</v>
      </c>
      <c r="C8186" s="17">
        <v>3623.0</v>
      </c>
      <c r="D8186" s="17">
        <v>7955543.391</v>
      </c>
      <c r="E8186" s="17">
        <v>4570373.0</v>
      </c>
      <c r="F8186" s="17">
        <v>6225247.0</v>
      </c>
      <c r="G8186" s="17">
        <v>8887503.0</v>
      </c>
      <c r="H8186" s="17">
        <v>1.3826573E7</v>
      </c>
    </row>
    <row r="8187">
      <c r="A8187" s="7" t="s">
        <v>17239</v>
      </c>
      <c r="B8187" s="17" t="s">
        <v>17240</v>
      </c>
      <c r="C8187" s="17">
        <v>620.0</v>
      </c>
      <c r="D8187" s="17">
        <v>2.811979387E7</v>
      </c>
      <c r="E8187" s="17">
        <v>6185114.0</v>
      </c>
      <c r="F8187" s="17">
        <v>1.2550882E7</v>
      </c>
      <c r="G8187" s="17">
        <v>3.81728E7</v>
      </c>
      <c r="H8187" s="17">
        <v>7.7689444E7</v>
      </c>
    </row>
    <row r="8188">
      <c r="A8188" s="7" t="s">
        <v>17241</v>
      </c>
      <c r="B8188" s="17" t="s">
        <v>17242</v>
      </c>
      <c r="C8188" s="17">
        <v>43.0</v>
      </c>
      <c r="D8188" s="17">
        <v>8924472.465</v>
      </c>
      <c r="E8188" s="17">
        <v>3215670.0</v>
      </c>
      <c r="F8188" s="17">
        <v>5381550.0</v>
      </c>
      <c r="G8188" s="17">
        <v>9264843.0</v>
      </c>
      <c r="H8188" s="17">
        <v>2.2631565E7</v>
      </c>
    </row>
    <row r="8189">
      <c r="A8189" s="7" t="s">
        <v>17243</v>
      </c>
      <c r="B8189" s="17" t="s">
        <v>17244</v>
      </c>
      <c r="C8189" s="17">
        <v>90.0</v>
      </c>
      <c r="D8189" s="17">
        <v>4.571587999E7</v>
      </c>
      <c r="E8189" s="17">
        <v>7280331.0</v>
      </c>
      <c r="F8189" s="17">
        <v>1.4499165E7</v>
      </c>
      <c r="G8189" s="17">
        <v>4.17001E7</v>
      </c>
      <c r="H8189" s="17">
        <v>7.8103861E7</v>
      </c>
    </row>
    <row r="8190">
      <c r="A8190" s="7" t="s">
        <v>17245</v>
      </c>
      <c r="B8190" s="17" t="s">
        <v>17246</v>
      </c>
      <c r="C8190" s="17">
        <v>106.0</v>
      </c>
      <c r="D8190" s="17">
        <v>1.849488619E7</v>
      </c>
      <c r="E8190" s="17">
        <v>9959859.0</v>
      </c>
      <c r="F8190" s="17">
        <v>1.0913978E7</v>
      </c>
      <c r="G8190" s="17">
        <v>1.6076258E7</v>
      </c>
      <c r="H8190" s="17">
        <v>4.5559541E7</v>
      </c>
    </row>
    <row r="8191">
      <c r="A8191" s="7" t="s">
        <v>17247</v>
      </c>
      <c r="B8191" s="17" t="s">
        <v>17248</v>
      </c>
      <c r="C8191" s="17">
        <v>84.0</v>
      </c>
      <c r="D8191" s="17">
        <v>7205843.286</v>
      </c>
      <c r="E8191" s="17">
        <v>2433038.0</v>
      </c>
      <c r="F8191" s="17">
        <v>3221955.0</v>
      </c>
      <c r="G8191" s="17">
        <v>6397946.0</v>
      </c>
      <c r="H8191" s="17">
        <v>1.0045688E7</v>
      </c>
    </row>
    <row r="8192">
      <c r="A8192" s="7" t="s">
        <v>17249</v>
      </c>
      <c r="B8192" s="17" t="s">
        <v>17250</v>
      </c>
      <c r="C8192" s="17">
        <v>213.0</v>
      </c>
      <c r="D8192" s="17">
        <v>7083237.69</v>
      </c>
      <c r="E8192" s="17">
        <v>3108279.0</v>
      </c>
      <c r="F8192" s="17">
        <v>4752804.0</v>
      </c>
      <c r="G8192" s="17">
        <v>8260055.0</v>
      </c>
      <c r="H8192" s="17">
        <v>1.3458452E7</v>
      </c>
    </row>
    <row r="8193">
      <c r="A8193" s="7" t="s">
        <v>17251</v>
      </c>
      <c r="B8193" s="17" t="s">
        <v>17252</v>
      </c>
      <c r="C8193" s="17">
        <v>139.0</v>
      </c>
      <c r="D8193" s="17">
        <v>9879776.547</v>
      </c>
      <c r="E8193" s="17">
        <v>2580252.0</v>
      </c>
      <c r="F8193" s="17">
        <v>4393099.0</v>
      </c>
      <c r="G8193" s="17">
        <v>8024354.0</v>
      </c>
      <c r="H8193" s="17">
        <v>1.749173E7</v>
      </c>
    </row>
    <row r="8194">
      <c r="A8194" s="7" t="s">
        <v>17253</v>
      </c>
      <c r="B8194" s="17" t="s">
        <v>17254</v>
      </c>
      <c r="C8194" s="17">
        <v>59.0</v>
      </c>
      <c r="D8194" s="17">
        <v>7721326.915</v>
      </c>
      <c r="E8194" s="17">
        <v>3491822.0</v>
      </c>
      <c r="F8194" s="17">
        <v>5864335.0</v>
      </c>
      <c r="G8194" s="17">
        <v>8489505.0</v>
      </c>
      <c r="H8194" s="17">
        <v>1.4037757E7</v>
      </c>
    </row>
    <row r="8195">
      <c r="A8195" s="7" t="s">
        <v>17255</v>
      </c>
      <c r="B8195" s="17" t="s">
        <v>17256</v>
      </c>
      <c r="C8195" s="17">
        <v>9.0</v>
      </c>
      <c r="D8195" s="17">
        <v>1.815832244E7</v>
      </c>
      <c r="E8195" s="17">
        <v>3728072.0</v>
      </c>
      <c r="F8195" s="17">
        <v>1.058373E7</v>
      </c>
      <c r="G8195" s="17">
        <v>2.6523801E7</v>
      </c>
      <c r="H8195" s="17">
        <v>5.5681166E7</v>
      </c>
    </row>
    <row r="8196">
      <c r="A8196" s="7" t="s">
        <v>17257</v>
      </c>
      <c r="B8196" s="17" t="s">
        <v>17258</v>
      </c>
      <c r="C8196" s="17">
        <v>1387.0</v>
      </c>
      <c r="D8196" s="17">
        <v>9963740.588</v>
      </c>
      <c r="E8196" s="17">
        <v>3433030.0</v>
      </c>
      <c r="F8196" s="17">
        <v>5879691.0</v>
      </c>
      <c r="G8196" s="17">
        <v>1.0650567E7</v>
      </c>
      <c r="H8196" s="17">
        <v>2.0178968E7</v>
      </c>
    </row>
    <row r="8197">
      <c r="A8197" s="7" t="s">
        <v>17259</v>
      </c>
      <c r="B8197" s="17" t="s">
        <v>17260</v>
      </c>
      <c r="C8197" s="17">
        <v>22256.0</v>
      </c>
      <c r="D8197" s="17">
        <v>9450524.273</v>
      </c>
      <c r="E8197" s="17">
        <v>3479230.0</v>
      </c>
      <c r="F8197" s="17">
        <v>5872396.0</v>
      </c>
      <c r="G8197" s="17">
        <v>1.0475025E7</v>
      </c>
      <c r="H8197" s="17">
        <v>1.8933101E7</v>
      </c>
    </row>
    <row r="8198">
      <c r="A8198" s="7" t="s">
        <v>17261</v>
      </c>
      <c r="B8198" s="17" t="s">
        <v>17262</v>
      </c>
      <c r="C8198" s="17">
        <v>18.0</v>
      </c>
      <c r="D8198" s="17">
        <v>1.746182379E8</v>
      </c>
      <c r="E8198" s="17">
        <v>1.2316528E7</v>
      </c>
      <c r="F8198" s="17">
        <v>7.3431799E7</v>
      </c>
      <c r="G8198" s="17">
        <v>3.13466968E8</v>
      </c>
      <c r="H8198" s="17">
        <v>4.77663004E8</v>
      </c>
    </row>
    <row r="8199">
      <c r="A8199" s="7" t="s">
        <v>17263</v>
      </c>
      <c r="B8199" s="17" t="s">
        <v>17264</v>
      </c>
      <c r="C8199" s="17">
        <v>308.0</v>
      </c>
      <c r="D8199" s="17">
        <v>2.559398251E7</v>
      </c>
      <c r="E8199" s="17">
        <v>1.9691156E7</v>
      </c>
      <c r="F8199" s="17">
        <v>2.1900928E7</v>
      </c>
      <c r="G8199" s="17">
        <v>2.4559059E7</v>
      </c>
      <c r="H8199" s="17">
        <v>2.9312788E7</v>
      </c>
    </row>
    <row r="8200">
      <c r="A8200" s="7" t="s">
        <v>17265</v>
      </c>
      <c r="B8200" s="17" t="s">
        <v>17266</v>
      </c>
      <c r="C8200" s="17">
        <v>25.0</v>
      </c>
      <c r="D8200" s="17">
        <v>2.562197908E7</v>
      </c>
      <c r="E8200" s="17">
        <v>7146413.0</v>
      </c>
      <c r="F8200" s="17">
        <v>1.5124208E7</v>
      </c>
      <c r="G8200" s="17">
        <v>2.5852253E7</v>
      </c>
      <c r="H8200" s="17">
        <v>7.7673883E7</v>
      </c>
    </row>
    <row r="8201">
      <c r="A8201" s="7" t="s">
        <v>17267</v>
      </c>
      <c r="B8201" s="17" t="s">
        <v>17268</v>
      </c>
      <c r="C8201" s="17">
        <v>59.0</v>
      </c>
      <c r="D8201" s="17">
        <v>2.695712514E7</v>
      </c>
      <c r="E8201" s="17">
        <v>6023038.0</v>
      </c>
      <c r="F8201" s="17">
        <v>1.380436E7</v>
      </c>
      <c r="G8201" s="17">
        <v>3.7029694E7</v>
      </c>
      <c r="H8201" s="17">
        <v>7.037158E7</v>
      </c>
    </row>
    <row r="8202">
      <c r="A8202" s="7" t="s">
        <v>17269</v>
      </c>
      <c r="B8202" s="17" t="s">
        <v>17270</v>
      </c>
      <c r="C8202" s="17">
        <v>37.0</v>
      </c>
      <c r="D8202" s="17">
        <v>1.808250373E7</v>
      </c>
      <c r="E8202" s="17">
        <v>5261465.0</v>
      </c>
      <c r="F8202" s="17">
        <v>8240203.0</v>
      </c>
      <c r="G8202" s="17">
        <v>2.3358108E7</v>
      </c>
      <c r="H8202" s="17">
        <v>5.51024E7</v>
      </c>
    </row>
    <row r="8203">
      <c r="A8203" s="7" t="s">
        <v>17271</v>
      </c>
      <c r="B8203" s="17" t="s">
        <v>17272</v>
      </c>
      <c r="C8203" s="17">
        <v>1.0</v>
      </c>
      <c r="D8203" s="17">
        <v>3776195.0</v>
      </c>
      <c r="E8203" s="17">
        <v>3776195.0</v>
      </c>
      <c r="F8203" s="17">
        <v>3776195.0</v>
      </c>
      <c r="G8203" s="17">
        <v>3776195.0</v>
      </c>
      <c r="H8203" s="17">
        <v>3776195.0</v>
      </c>
    </row>
    <row r="8204">
      <c r="A8204" s="7" t="s">
        <v>17273</v>
      </c>
      <c r="B8204" s="17" t="s">
        <v>9705</v>
      </c>
      <c r="C8204" s="17">
        <v>2.0</v>
      </c>
      <c r="D8204" s="17">
        <v>2.49794825E7</v>
      </c>
      <c r="E8204" s="17">
        <v>1.5301911E7</v>
      </c>
      <c r="F8204" s="17">
        <v>1.5301911E7</v>
      </c>
      <c r="G8204" s="17">
        <v>3.4657054E7</v>
      </c>
      <c r="H8204" s="17">
        <v>3.4657054E7</v>
      </c>
    </row>
    <row r="8205">
      <c r="A8205" s="7" t="s">
        <v>17274</v>
      </c>
      <c r="B8205" s="17" t="s">
        <v>17275</v>
      </c>
      <c r="C8205" s="17">
        <v>2.0</v>
      </c>
      <c r="D8205" s="17">
        <v>9535732.0</v>
      </c>
      <c r="E8205" s="17">
        <v>2395082.0</v>
      </c>
      <c r="F8205" s="17">
        <v>2395082.0</v>
      </c>
      <c r="G8205" s="17">
        <v>1.6676382E7</v>
      </c>
      <c r="H8205" s="17">
        <v>1.6676382E7</v>
      </c>
    </row>
    <row r="8206">
      <c r="A8206" s="7" t="s">
        <v>17276</v>
      </c>
      <c r="B8206" s="17" t="s">
        <v>17277</v>
      </c>
      <c r="C8206" s="17">
        <v>2388.0</v>
      </c>
      <c r="D8206" s="17">
        <v>1.781039904E7</v>
      </c>
      <c r="E8206" s="17">
        <v>7407987.0</v>
      </c>
      <c r="F8206" s="17">
        <v>1.2271565E7</v>
      </c>
      <c r="G8206" s="17">
        <v>2.0006818E7</v>
      </c>
      <c r="H8206" s="17">
        <v>3.3714098E7</v>
      </c>
    </row>
    <row r="8207">
      <c r="A8207" s="7" t="s">
        <v>17278</v>
      </c>
      <c r="B8207" s="17" t="s">
        <v>17279</v>
      </c>
      <c r="C8207" s="17">
        <v>831.0</v>
      </c>
      <c r="D8207" s="17">
        <v>2.121976065E7</v>
      </c>
      <c r="E8207" s="17">
        <v>9560861.0</v>
      </c>
      <c r="F8207" s="17">
        <v>1.590614E7</v>
      </c>
      <c r="G8207" s="17">
        <v>2.7721418E7</v>
      </c>
      <c r="H8207" s="17">
        <v>4.0049075E7</v>
      </c>
    </row>
    <row r="8208">
      <c r="A8208" s="7" t="s">
        <v>17280</v>
      </c>
      <c r="B8208" s="17" t="s">
        <v>17281</v>
      </c>
      <c r="C8208" s="17">
        <v>16.0</v>
      </c>
      <c r="D8208" s="17">
        <v>3.341648094E7</v>
      </c>
      <c r="E8208" s="17">
        <v>3728771.0</v>
      </c>
      <c r="F8208" s="17">
        <v>8368545.0</v>
      </c>
      <c r="G8208" s="17">
        <v>4.1755166E7</v>
      </c>
      <c r="H8208" s="17">
        <v>9.2846562E7</v>
      </c>
    </row>
    <row r="8209">
      <c r="A8209" s="7" t="s">
        <v>17282</v>
      </c>
      <c r="B8209" s="17" t="s">
        <v>17283</v>
      </c>
      <c r="C8209" s="17">
        <v>821.0</v>
      </c>
      <c r="D8209" s="17">
        <v>2.282494216E7</v>
      </c>
      <c r="E8209" s="17">
        <v>5339600.0</v>
      </c>
      <c r="F8209" s="17">
        <v>1.1049379E7</v>
      </c>
      <c r="G8209" s="17">
        <v>2.7348043E7</v>
      </c>
      <c r="H8209" s="17">
        <v>5.5369769E7</v>
      </c>
    </row>
    <row r="8210">
      <c r="A8210" s="7" t="s">
        <v>17284</v>
      </c>
      <c r="B8210" s="17" t="s">
        <v>17285</v>
      </c>
      <c r="C8210" s="17">
        <v>30187.0</v>
      </c>
      <c r="D8210" s="17">
        <v>3967775.125</v>
      </c>
      <c r="E8210" s="17">
        <v>2120067.0</v>
      </c>
      <c r="F8210" s="17">
        <v>2944773.0</v>
      </c>
      <c r="G8210" s="17">
        <v>4249500.0</v>
      </c>
      <c r="H8210" s="17">
        <v>6168235.0</v>
      </c>
    </row>
    <row r="8211">
      <c r="A8211" s="7" t="s">
        <v>17286</v>
      </c>
      <c r="B8211" s="17" t="s">
        <v>17287</v>
      </c>
      <c r="C8211" s="17">
        <v>1.0</v>
      </c>
      <c r="D8211" s="17">
        <v>2984100.0</v>
      </c>
      <c r="E8211" s="17">
        <v>2984100.0</v>
      </c>
      <c r="F8211" s="17">
        <v>2984100.0</v>
      </c>
      <c r="G8211" s="17">
        <v>2984100.0</v>
      </c>
      <c r="H8211" s="17">
        <v>2984100.0</v>
      </c>
    </row>
    <row r="8212">
      <c r="A8212" s="7" t="s">
        <v>17288</v>
      </c>
      <c r="B8212" s="17" t="s">
        <v>17289</v>
      </c>
      <c r="C8212" s="17">
        <v>2168.0</v>
      </c>
      <c r="D8212" s="17">
        <v>1.052557394E7</v>
      </c>
      <c r="E8212" s="17">
        <v>4361703.0</v>
      </c>
      <c r="F8212" s="17">
        <v>7320464.0</v>
      </c>
      <c r="G8212" s="17">
        <v>1.4137767E7</v>
      </c>
      <c r="H8212" s="17">
        <v>1.8885101E7</v>
      </c>
    </row>
    <row r="8213">
      <c r="A8213" s="7" t="s">
        <v>17290</v>
      </c>
      <c r="B8213" s="17" t="s">
        <v>17291</v>
      </c>
      <c r="C8213" s="17">
        <v>86.0</v>
      </c>
      <c r="D8213" s="17">
        <v>9651814.686</v>
      </c>
      <c r="E8213" s="17">
        <v>3147963.0</v>
      </c>
      <c r="F8213" s="17">
        <v>5171899.0</v>
      </c>
      <c r="G8213" s="17">
        <v>9838949.0</v>
      </c>
      <c r="H8213" s="17">
        <v>2.2957188E7</v>
      </c>
    </row>
    <row r="8214">
      <c r="A8214" s="7" t="s">
        <v>17292</v>
      </c>
      <c r="B8214" s="17" t="s">
        <v>17293</v>
      </c>
      <c r="C8214" s="17">
        <v>264.0</v>
      </c>
      <c r="D8214" s="17">
        <v>1.475946105E7</v>
      </c>
      <c r="E8214" s="17">
        <v>6420614.0</v>
      </c>
      <c r="F8214" s="17">
        <v>9795320.0</v>
      </c>
      <c r="G8214" s="17">
        <v>1.7767998E7</v>
      </c>
      <c r="H8214" s="17">
        <v>3.0866241E7</v>
      </c>
    </row>
    <row r="8215">
      <c r="A8215" s="7" t="s">
        <v>17294</v>
      </c>
      <c r="B8215" s="17" t="s">
        <v>17295</v>
      </c>
      <c r="C8215" s="17">
        <v>68.0</v>
      </c>
      <c r="D8215" s="17">
        <v>1.594750747E7</v>
      </c>
      <c r="E8215" s="17">
        <v>5162400.0</v>
      </c>
      <c r="F8215" s="17">
        <v>8003600.0</v>
      </c>
      <c r="G8215" s="17">
        <v>1.8801651E7</v>
      </c>
      <c r="H8215" s="17">
        <v>3.1349788E7</v>
      </c>
    </row>
    <row r="8216">
      <c r="A8216" s="7" t="s">
        <v>17296</v>
      </c>
      <c r="B8216" s="17" t="s">
        <v>17297</v>
      </c>
      <c r="C8216" s="17">
        <v>240.0</v>
      </c>
      <c r="D8216" s="17">
        <v>1.520475515E7</v>
      </c>
      <c r="E8216" s="17">
        <v>5659884.0</v>
      </c>
      <c r="F8216" s="17">
        <v>1.0641963E7</v>
      </c>
      <c r="G8216" s="17">
        <v>1.9877004E7</v>
      </c>
      <c r="H8216" s="17">
        <v>3.1868231E7</v>
      </c>
    </row>
    <row r="8217">
      <c r="A8217" s="7" t="s">
        <v>17298</v>
      </c>
      <c r="B8217" s="17" t="s">
        <v>17299</v>
      </c>
      <c r="C8217" s="17">
        <v>297.0</v>
      </c>
      <c r="D8217" s="17">
        <v>1.080155055E7</v>
      </c>
      <c r="E8217" s="17">
        <v>3651743.0</v>
      </c>
      <c r="F8217" s="17">
        <v>6489322.0</v>
      </c>
      <c r="G8217" s="17">
        <v>1.4062111E7</v>
      </c>
      <c r="H8217" s="17">
        <v>2.5450927E7</v>
      </c>
    </row>
    <row r="8218">
      <c r="A8218" s="7" t="s">
        <v>17300</v>
      </c>
      <c r="B8218" s="17" t="s">
        <v>17301</v>
      </c>
      <c r="C8218" s="17">
        <v>1736.0</v>
      </c>
      <c r="D8218" s="17">
        <v>9551840.354</v>
      </c>
      <c r="E8218" s="17">
        <v>3480701.0</v>
      </c>
      <c r="F8218" s="17">
        <v>6053069.0</v>
      </c>
      <c r="G8218" s="17">
        <v>1.2314914E7</v>
      </c>
      <c r="H8218" s="17">
        <v>2.009488E7</v>
      </c>
    </row>
    <row r="8219">
      <c r="A8219" s="7" t="s">
        <v>17302</v>
      </c>
      <c r="B8219" s="17" t="s">
        <v>17303</v>
      </c>
      <c r="C8219" s="17">
        <v>23.0</v>
      </c>
      <c r="D8219" s="17">
        <v>4862240.826</v>
      </c>
      <c r="E8219" s="17">
        <v>2619371.0</v>
      </c>
      <c r="F8219" s="17">
        <v>3645700.0</v>
      </c>
      <c r="G8219" s="17">
        <v>5234103.0</v>
      </c>
      <c r="H8219" s="17">
        <v>8077135.0</v>
      </c>
    </row>
    <row r="8220">
      <c r="A8220" s="7" t="s">
        <v>17304</v>
      </c>
      <c r="B8220" s="17" t="s">
        <v>17305</v>
      </c>
      <c r="C8220" s="17">
        <v>140.0</v>
      </c>
      <c r="D8220" s="17">
        <v>3980345.721</v>
      </c>
      <c r="E8220" s="17">
        <v>1853900.0</v>
      </c>
      <c r="F8220" s="17">
        <v>2634233.0</v>
      </c>
      <c r="G8220" s="17">
        <v>3924987.0</v>
      </c>
      <c r="H8220" s="17">
        <v>6770000.0</v>
      </c>
    </row>
    <row r="8221">
      <c r="A8221" s="7" t="s">
        <v>17306</v>
      </c>
      <c r="B8221" s="17" t="s">
        <v>17307</v>
      </c>
      <c r="C8221" s="17">
        <v>1408.0</v>
      </c>
      <c r="D8221" s="17">
        <v>3806941.616</v>
      </c>
      <c r="E8221" s="17">
        <v>2208802.0</v>
      </c>
      <c r="F8221" s="17">
        <v>2944000.0</v>
      </c>
      <c r="G8221" s="17">
        <v>4168598.0</v>
      </c>
      <c r="H8221" s="17">
        <v>6329581.0</v>
      </c>
    </row>
    <row r="8222">
      <c r="A8222" s="7" t="s">
        <v>17308</v>
      </c>
      <c r="B8222" s="17" t="s">
        <v>17309</v>
      </c>
      <c r="C8222" s="17">
        <v>50638.0</v>
      </c>
      <c r="D8222" s="17">
        <v>3563580.437</v>
      </c>
      <c r="E8222" s="17">
        <v>2084445.0</v>
      </c>
      <c r="F8222" s="17">
        <v>2847546.0</v>
      </c>
      <c r="G8222" s="17">
        <v>4058747.0</v>
      </c>
      <c r="H8222" s="17">
        <v>5752089.0</v>
      </c>
    </row>
    <row r="8223">
      <c r="A8223" s="7" t="s">
        <v>17310</v>
      </c>
      <c r="B8223" s="17" t="s">
        <v>17311</v>
      </c>
      <c r="C8223" s="17">
        <v>6.0</v>
      </c>
      <c r="D8223" s="17">
        <v>3603655.833</v>
      </c>
      <c r="E8223" s="17">
        <v>1878897.0</v>
      </c>
      <c r="F8223" s="17">
        <v>3906944.0</v>
      </c>
      <c r="G8223" s="17">
        <v>4614191.0</v>
      </c>
      <c r="H8223" s="17">
        <v>4906055.0</v>
      </c>
    </row>
    <row r="8224">
      <c r="A8224" s="7" t="s">
        <v>17312</v>
      </c>
      <c r="B8224" s="17" t="s">
        <v>17313</v>
      </c>
      <c r="C8224" s="17">
        <v>145.0</v>
      </c>
      <c r="D8224" s="17">
        <v>4941542.848</v>
      </c>
      <c r="E8224" s="17">
        <v>2206138.0</v>
      </c>
      <c r="F8224" s="17">
        <v>3401880.0</v>
      </c>
      <c r="G8224" s="17">
        <v>5955696.0</v>
      </c>
      <c r="H8224" s="17">
        <v>8165513.0</v>
      </c>
    </row>
    <row r="8225">
      <c r="A8225" s="7" t="s">
        <v>17314</v>
      </c>
      <c r="B8225" s="17" t="s">
        <v>17315</v>
      </c>
      <c r="C8225" s="17">
        <v>1253.0</v>
      </c>
      <c r="D8225" s="17">
        <v>3456890.113</v>
      </c>
      <c r="E8225" s="17">
        <v>1943150.0</v>
      </c>
      <c r="F8225" s="17">
        <v>2695271.0</v>
      </c>
      <c r="G8225" s="17">
        <v>3951232.0</v>
      </c>
      <c r="H8225" s="17">
        <v>5948071.0</v>
      </c>
    </row>
    <row r="8226">
      <c r="A8226" s="7" t="s">
        <v>17316</v>
      </c>
      <c r="B8226" s="17" t="s">
        <v>17317</v>
      </c>
      <c r="C8226" s="17">
        <v>22498.0</v>
      </c>
      <c r="D8226" s="17">
        <v>3673299.244</v>
      </c>
      <c r="E8226" s="17">
        <v>2114625.0</v>
      </c>
      <c r="F8226" s="17">
        <v>2909413.0</v>
      </c>
      <c r="G8226" s="17">
        <v>4216500.0</v>
      </c>
      <c r="H8226" s="17">
        <v>6233898.0</v>
      </c>
    </row>
    <row r="8227">
      <c r="A8227" s="7" t="s">
        <v>17318</v>
      </c>
      <c r="B8227" s="17" t="s">
        <v>17319</v>
      </c>
      <c r="C8227" s="17">
        <v>1124.0</v>
      </c>
      <c r="D8227" s="17">
        <v>6533899.34</v>
      </c>
      <c r="E8227" s="17">
        <v>2770500.0</v>
      </c>
      <c r="F8227" s="17">
        <v>3818614.0</v>
      </c>
      <c r="G8227" s="17">
        <v>6228205.0</v>
      </c>
      <c r="H8227" s="17">
        <v>1.1317854E7</v>
      </c>
    </row>
    <row r="8228">
      <c r="A8228" s="7" t="s">
        <v>17320</v>
      </c>
      <c r="B8228" s="17" t="s">
        <v>17321</v>
      </c>
      <c r="C8228" s="17">
        <v>15.0</v>
      </c>
      <c r="D8228" s="17">
        <v>4.56244716E7</v>
      </c>
      <c r="E8228" s="17">
        <v>3149300.0</v>
      </c>
      <c r="F8228" s="17">
        <v>7631630.0</v>
      </c>
      <c r="G8228" s="17">
        <v>5.6974502E7</v>
      </c>
      <c r="H8228" s="17">
        <v>1.9915257E8</v>
      </c>
    </row>
    <row r="8229">
      <c r="A8229" s="7" t="s">
        <v>17322</v>
      </c>
      <c r="B8229" s="17" t="s">
        <v>17323</v>
      </c>
      <c r="C8229" s="17">
        <v>96.0</v>
      </c>
      <c r="D8229" s="17">
        <v>1.178434364E7</v>
      </c>
      <c r="E8229" s="17">
        <v>3568851.0</v>
      </c>
      <c r="F8229" s="17">
        <v>4876193.0</v>
      </c>
      <c r="G8229" s="17">
        <v>9058962.0</v>
      </c>
      <c r="H8229" s="17">
        <v>2.6297773E7</v>
      </c>
    </row>
    <row r="8230">
      <c r="A8230" s="7" t="s">
        <v>17324</v>
      </c>
      <c r="B8230" s="17" t="s">
        <v>17325</v>
      </c>
      <c r="C8230" s="17">
        <v>830.0</v>
      </c>
      <c r="D8230" s="17">
        <v>6180661.365</v>
      </c>
      <c r="E8230" s="17">
        <v>2889262.0</v>
      </c>
      <c r="F8230" s="17">
        <v>3947631.0</v>
      </c>
      <c r="G8230" s="17">
        <v>5915280.0</v>
      </c>
      <c r="H8230" s="17">
        <v>1.0426001E7</v>
      </c>
    </row>
    <row r="8231">
      <c r="A8231" s="7" t="s">
        <v>17326</v>
      </c>
      <c r="B8231" s="17" t="s">
        <v>17327</v>
      </c>
      <c r="C8231" s="17">
        <v>255.0</v>
      </c>
      <c r="D8231" s="17">
        <v>9634724.553</v>
      </c>
      <c r="E8231" s="17">
        <v>2805204.0</v>
      </c>
      <c r="F8231" s="17">
        <v>4462142.0</v>
      </c>
      <c r="G8231" s="17">
        <v>8060673.0</v>
      </c>
      <c r="H8231" s="17">
        <v>1.7416922E7</v>
      </c>
    </row>
    <row r="8232">
      <c r="A8232" s="7" t="s">
        <v>17328</v>
      </c>
      <c r="B8232" s="17" t="s">
        <v>17329</v>
      </c>
      <c r="C8232" s="17">
        <v>22.0</v>
      </c>
      <c r="D8232" s="17">
        <v>4043040.045</v>
      </c>
      <c r="E8232" s="17">
        <v>1993073.0</v>
      </c>
      <c r="F8232" s="17">
        <v>2775708.0</v>
      </c>
      <c r="G8232" s="17">
        <v>5442623.0</v>
      </c>
      <c r="H8232" s="17">
        <v>7414214.0</v>
      </c>
    </row>
    <row r="8233">
      <c r="A8233" s="7" t="s">
        <v>17330</v>
      </c>
      <c r="B8233" s="17" t="s">
        <v>17331</v>
      </c>
      <c r="C8233" s="17">
        <v>1879.0</v>
      </c>
      <c r="D8233" s="17">
        <v>4337903.982</v>
      </c>
      <c r="E8233" s="17">
        <v>2076268.0</v>
      </c>
      <c r="F8233" s="17">
        <v>2945081.0</v>
      </c>
      <c r="G8233" s="17">
        <v>4537090.0</v>
      </c>
      <c r="H8233" s="17">
        <v>6730286.0</v>
      </c>
    </row>
    <row r="8234">
      <c r="A8234" s="7" t="s">
        <v>17332</v>
      </c>
      <c r="B8234" s="17" t="s">
        <v>17333</v>
      </c>
      <c r="C8234" s="17">
        <v>29369.0</v>
      </c>
      <c r="D8234" s="17">
        <v>3621716.392</v>
      </c>
      <c r="E8234" s="17">
        <v>2199450.0</v>
      </c>
      <c r="F8234" s="17">
        <v>2989100.0</v>
      </c>
      <c r="G8234" s="17">
        <v>4172397.0</v>
      </c>
      <c r="H8234" s="17">
        <v>5886926.0</v>
      </c>
    </row>
    <row r="8235">
      <c r="A8235" s="7" t="s">
        <v>17334</v>
      </c>
      <c r="B8235" s="17" t="s">
        <v>17335</v>
      </c>
      <c r="C8235" s="17">
        <v>262235.0</v>
      </c>
      <c r="D8235" s="17">
        <v>3882619.242</v>
      </c>
      <c r="E8235" s="17">
        <v>2248068.0</v>
      </c>
      <c r="F8235" s="17">
        <v>3104911.0</v>
      </c>
      <c r="G8235" s="17">
        <v>4431042.0</v>
      </c>
      <c r="H8235" s="17">
        <v>6329325.0</v>
      </c>
    </row>
    <row r="8236">
      <c r="A8236" s="7" t="s">
        <v>17336</v>
      </c>
      <c r="B8236" s="17" t="s">
        <v>17337</v>
      </c>
      <c r="C8236" s="17">
        <v>120.0</v>
      </c>
      <c r="D8236" s="17">
        <v>7368428.517</v>
      </c>
      <c r="E8236" s="17">
        <v>3295569.0</v>
      </c>
      <c r="F8236" s="17">
        <v>5104894.0</v>
      </c>
      <c r="G8236" s="17">
        <v>7839046.0</v>
      </c>
      <c r="H8236" s="17">
        <v>1.2893218E7</v>
      </c>
    </row>
    <row r="8237">
      <c r="A8237" s="7" t="s">
        <v>17338</v>
      </c>
      <c r="B8237" s="17" t="s">
        <v>17339</v>
      </c>
      <c r="C8237" s="17">
        <v>1.0</v>
      </c>
      <c r="D8237" s="17">
        <v>1877185.0</v>
      </c>
      <c r="E8237" s="17">
        <v>1877185.0</v>
      </c>
      <c r="F8237" s="17">
        <v>1877185.0</v>
      </c>
      <c r="G8237" s="17">
        <v>1877185.0</v>
      </c>
      <c r="H8237" s="17">
        <v>1877185.0</v>
      </c>
    </row>
    <row r="8238">
      <c r="A8238" s="7" t="s">
        <v>17340</v>
      </c>
      <c r="B8238" s="17" t="s">
        <v>17341</v>
      </c>
      <c r="C8238" s="17">
        <v>218.0</v>
      </c>
      <c r="D8238" s="17">
        <v>1.128067599E7</v>
      </c>
      <c r="E8238" s="17">
        <v>4407087.0</v>
      </c>
      <c r="F8238" s="17">
        <v>5839758.0</v>
      </c>
      <c r="G8238" s="17">
        <v>9283056.0</v>
      </c>
      <c r="H8238" s="17">
        <v>1.821222E7</v>
      </c>
    </row>
    <row r="8239">
      <c r="A8239" s="7" t="s">
        <v>17342</v>
      </c>
      <c r="B8239" s="17" t="s">
        <v>17343</v>
      </c>
      <c r="C8239" s="17">
        <v>400.0</v>
      </c>
      <c r="D8239" s="17">
        <v>8926920.45</v>
      </c>
      <c r="E8239" s="17">
        <v>4168350.0</v>
      </c>
      <c r="F8239" s="17">
        <v>6808675.0</v>
      </c>
      <c r="G8239" s="17">
        <v>1.08163E7</v>
      </c>
      <c r="H8239" s="17">
        <v>1.5964481E7</v>
      </c>
    </row>
    <row r="8240">
      <c r="A8240" s="7" t="s">
        <v>17344</v>
      </c>
      <c r="B8240" s="17" t="s">
        <v>17345</v>
      </c>
      <c r="C8240" s="17">
        <v>192.0</v>
      </c>
      <c r="D8240" s="17">
        <v>8154773.083</v>
      </c>
      <c r="E8240" s="17">
        <v>3507553.0</v>
      </c>
      <c r="F8240" s="17">
        <v>6734531.0</v>
      </c>
      <c r="G8240" s="17">
        <v>1.055882E7</v>
      </c>
      <c r="H8240" s="17">
        <v>1.6191574E7</v>
      </c>
    </row>
    <row r="8241">
      <c r="A8241" s="7" t="s">
        <v>17346</v>
      </c>
      <c r="B8241" s="17" t="s">
        <v>17347</v>
      </c>
      <c r="C8241" s="17">
        <v>97.0</v>
      </c>
      <c r="D8241" s="17">
        <v>7229723.258</v>
      </c>
      <c r="E8241" s="17">
        <v>3293362.0</v>
      </c>
      <c r="F8241" s="17">
        <v>4869000.0</v>
      </c>
      <c r="G8241" s="17">
        <v>8992725.0</v>
      </c>
      <c r="H8241" s="17">
        <v>1.6084142E7</v>
      </c>
    </row>
    <row r="8242">
      <c r="A8242" s="7" t="s">
        <v>17348</v>
      </c>
      <c r="B8242" s="17" t="s">
        <v>17349</v>
      </c>
      <c r="C8242" s="17">
        <v>331.0</v>
      </c>
      <c r="D8242" s="17">
        <v>6028662.592</v>
      </c>
      <c r="E8242" s="17">
        <v>2166866.0</v>
      </c>
      <c r="F8242" s="17">
        <v>2987492.0</v>
      </c>
      <c r="G8242" s="17">
        <v>4780910.0</v>
      </c>
      <c r="H8242" s="17">
        <v>8846100.0</v>
      </c>
    </row>
    <row r="8243">
      <c r="A8243" s="7" t="s">
        <v>17350</v>
      </c>
      <c r="B8243" s="17" t="s">
        <v>17351</v>
      </c>
      <c r="C8243" s="17">
        <v>107.0</v>
      </c>
      <c r="D8243" s="17">
        <v>4490630.533</v>
      </c>
      <c r="E8243" s="17">
        <v>2012466.0</v>
      </c>
      <c r="F8243" s="17">
        <v>3243627.0</v>
      </c>
      <c r="G8243" s="17">
        <v>5027324.0</v>
      </c>
      <c r="H8243" s="17">
        <v>7568470.0</v>
      </c>
    </row>
    <row r="8244">
      <c r="A8244" s="7" t="s">
        <v>17352</v>
      </c>
      <c r="B8244" s="17" t="s">
        <v>17353</v>
      </c>
      <c r="C8244" s="17">
        <v>148.0</v>
      </c>
      <c r="D8244" s="17">
        <v>9872114.149</v>
      </c>
      <c r="E8244" s="17">
        <v>5564500.0</v>
      </c>
      <c r="F8244" s="17">
        <v>7115115.0</v>
      </c>
      <c r="G8244" s="17">
        <v>8922960.0</v>
      </c>
      <c r="H8244" s="17">
        <v>1.3102425E7</v>
      </c>
    </row>
    <row r="8245">
      <c r="A8245" s="7" t="s">
        <v>17354</v>
      </c>
      <c r="B8245" s="17" t="s">
        <v>17355</v>
      </c>
      <c r="C8245" s="17">
        <v>49.0</v>
      </c>
      <c r="D8245" s="17">
        <v>2.614256916E7</v>
      </c>
      <c r="E8245" s="17">
        <v>6682305.0</v>
      </c>
      <c r="F8245" s="17">
        <v>1.13589E7</v>
      </c>
      <c r="G8245" s="17">
        <v>2.582105E7</v>
      </c>
      <c r="H8245" s="17">
        <v>4.0302159E7</v>
      </c>
    </row>
    <row r="8246">
      <c r="A8246" s="7" t="s">
        <v>17356</v>
      </c>
      <c r="B8246" s="17" t="s">
        <v>17357</v>
      </c>
      <c r="C8246" s="17">
        <v>25.0</v>
      </c>
      <c r="D8246" s="17">
        <v>2.868360344E7</v>
      </c>
      <c r="E8246" s="17">
        <v>7500738.0</v>
      </c>
      <c r="F8246" s="17">
        <v>2.061085E7</v>
      </c>
      <c r="G8246" s="17">
        <v>3.4315634E7</v>
      </c>
      <c r="H8246" s="17">
        <v>7.0556175E7</v>
      </c>
    </row>
    <row r="8247">
      <c r="A8247" s="7" t="s">
        <v>17358</v>
      </c>
      <c r="B8247" s="17" t="s">
        <v>17359</v>
      </c>
      <c r="C8247" s="17">
        <v>5.0</v>
      </c>
      <c r="D8247" s="17">
        <v>4.00802082E7</v>
      </c>
      <c r="E8247" s="17">
        <v>7909550.0</v>
      </c>
      <c r="F8247" s="17">
        <v>1.1286791E7</v>
      </c>
      <c r="G8247" s="17">
        <v>1.22811E7</v>
      </c>
      <c r="H8247" s="17">
        <v>1.6514505E8</v>
      </c>
    </row>
    <row r="8248">
      <c r="A8248" s="7" t="s">
        <v>17360</v>
      </c>
      <c r="B8248" s="17" t="s">
        <v>17361</v>
      </c>
      <c r="C8248" s="17">
        <v>126.0</v>
      </c>
      <c r="D8248" s="17">
        <v>1.181496597E7</v>
      </c>
      <c r="E8248" s="17">
        <v>4881252.0</v>
      </c>
      <c r="F8248" s="17">
        <v>7427696.0</v>
      </c>
      <c r="G8248" s="17">
        <v>1.094325E7</v>
      </c>
      <c r="H8248" s="17">
        <v>2.2619264E7</v>
      </c>
    </row>
    <row r="8249">
      <c r="A8249" s="7" t="s">
        <v>17362</v>
      </c>
      <c r="B8249" s="17" t="s">
        <v>17363</v>
      </c>
      <c r="C8249" s="17">
        <v>1805.0</v>
      </c>
      <c r="D8249" s="17">
        <v>8481306.618</v>
      </c>
      <c r="E8249" s="17">
        <v>3183300.0</v>
      </c>
      <c r="F8249" s="17">
        <v>4839219.0</v>
      </c>
      <c r="G8249" s="17">
        <v>8162003.0</v>
      </c>
      <c r="H8249" s="17">
        <v>1.6843046E7</v>
      </c>
    </row>
    <row r="8250">
      <c r="A8250" s="7" t="s">
        <v>17364</v>
      </c>
      <c r="B8250" s="17" t="s">
        <v>17365</v>
      </c>
      <c r="C8250" s="17">
        <v>4742.0</v>
      </c>
      <c r="D8250" s="17">
        <v>1.059293054E7</v>
      </c>
      <c r="E8250" s="17">
        <v>3850645.0</v>
      </c>
      <c r="F8250" s="17">
        <v>5704383.0</v>
      </c>
      <c r="G8250" s="17">
        <v>9668058.0</v>
      </c>
      <c r="H8250" s="17">
        <v>1.8889216E7</v>
      </c>
    </row>
    <row r="8251">
      <c r="A8251" s="7" t="s">
        <v>17366</v>
      </c>
      <c r="B8251" s="17" t="s">
        <v>17367</v>
      </c>
      <c r="C8251" s="17">
        <v>150.0</v>
      </c>
      <c r="D8251" s="17">
        <v>2.444179283E7</v>
      </c>
      <c r="E8251" s="17">
        <v>6988695.0</v>
      </c>
      <c r="F8251" s="17">
        <v>1.4338065E7</v>
      </c>
      <c r="G8251" s="17">
        <v>3.347863E7</v>
      </c>
      <c r="H8251" s="17">
        <v>5.50061E7</v>
      </c>
    </row>
    <row r="8252">
      <c r="A8252" s="7" t="s">
        <v>17368</v>
      </c>
      <c r="B8252" s="17" t="s">
        <v>17369</v>
      </c>
      <c r="C8252" s="17">
        <v>2.0</v>
      </c>
      <c r="D8252" s="17">
        <v>3.8934311E7</v>
      </c>
      <c r="E8252" s="17">
        <v>9318062.0</v>
      </c>
      <c r="F8252" s="17">
        <v>9318062.0</v>
      </c>
      <c r="G8252" s="17">
        <v>6.855056E7</v>
      </c>
      <c r="H8252" s="17">
        <v>6.855056E7</v>
      </c>
    </row>
    <row r="8253">
      <c r="A8253" s="7" t="s">
        <v>17370</v>
      </c>
      <c r="B8253" s="17" t="s">
        <v>17371</v>
      </c>
      <c r="C8253" s="17">
        <v>10960.0</v>
      </c>
      <c r="D8253" s="17">
        <v>5.047970126E7</v>
      </c>
      <c r="E8253" s="17">
        <v>1.0710718E7</v>
      </c>
      <c r="F8253" s="17">
        <v>2.4853852E7</v>
      </c>
      <c r="G8253" s="17">
        <v>6.0224065E7</v>
      </c>
      <c r="H8253" s="17">
        <v>1.22444951E8</v>
      </c>
    </row>
    <row r="8254">
      <c r="A8254" s="7" t="s">
        <v>17372</v>
      </c>
      <c r="B8254" s="17" t="s">
        <v>17373</v>
      </c>
      <c r="C8254" s="17">
        <v>3448.0</v>
      </c>
      <c r="D8254" s="17">
        <v>5.876596483E7</v>
      </c>
      <c r="E8254" s="17">
        <v>1.1861198E7</v>
      </c>
      <c r="F8254" s="17">
        <v>2.9022155E7</v>
      </c>
      <c r="G8254" s="17">
        <v>7.5318687E7</v>
      </c>
      <c r="H8254" s="17">
        <v>1.40843938E8</v>
      </c>
    </row>
    <row r="8255">
      <c r="A8255" s="7" t="s">
        <v>17374</v>
      </c>
      <c r="B8255" s="17" t="s">
        <v>17375</v>
      </c>
      <c r="C8255" s="17">
        <v>7678.0</v>
      </c>
      <c r="D8255" s="17">
        <v>2.419495329E7</v>
      </c>
      <c r="E8255" s="17">
        <v>5175214.0</v>
      </c>
      <c r="F8255" s="17">
        <v>8895188.0</v>
      </c>
      <c r="G8255" s="17">
        <v>2.3831534E7</v>
      </c>
      <c r="H8255" s="17">
        <v>5.883745E7</v>
      </c>
    </row>
    <row r="8256">
      <c r="A8256" s="7" t="s">
        <v>17376</v>
      </c>
      <c r="B8256" s="17" t="s">
        <v>17377</v>
      </c>
      <c r="C8256" s="17">
        <v>2043.0</v>
      </c>
      <c r="D8256" s="17">
        <v>1.361445264E7</v>
      </c>
      <c r="E8256" s="17">
        <v>4150973.0</v>
      </c>
      <c r="F8256" s="17">
        <v>6272221.0</v>
      </c>
      <c r="G8256" s="17">
        <v>1.1933605E7</v>
      </c>
      <c r="H8256" s="17">
        <v>2.9583812E7</v>
      </c>
    </row>
    <row r="8257">
      <c r="A8257" s="7" t="s">
        <v>17378</v>
      </c>
      <c r="B8257" s="17" t="s">
        <v>17379</v>
      </c>
      <c r="C8257" s="17">
        <v>4394.0</v>
      </c>
      <c r="D8257" s="17">
        <v>1.341365038E7</v>
      </c>
      <c r="E8257" s="17">
        <v>4629412.0</v>
      </c>
      <c r="F8257" s="17">
        <v>6797600.0</v>
      </c>
      <c r="G8257" s="17">
        <v>1.1725212E7</v>
      </c>
      <c r="H8257" s="17">
        <v>2.6248462E7</v>
      </c>
    </row>
    <row r="8258">
      <c r="A8258" s="7" t="s">
        <v>17380</v>
      </c>
      <c r="B8258" s="17" t="s">
        <v>17381</v>
      </c>
      <c r="C8258" s="17">
        <v>2199.0</v>
      </c>
      <c r="D8258" s="17">
        <v>5.02826516E7</v>
      </c>
      <c r="E8258" s="17">
        <v>1.356146E7</v>
      </c>
      <c r="F8258" s="17">
        <v>2.7883542E7</v>
      </c>
      <c r="G8258" s="17">
        <v>6.0339886E7</v>
      </c>
      <c r="H8258" s="17">
        <v>1.14254025E8</v>
      </c>
    </row>
    <row r="8259">
      <c r="A8259" s="7" t="s">
        <v>17382</v>
      </c>
      <c r="B8259" s="17" t="s">
        <v>17383</v>
      </c>
      <c r="C8259" s="17">
        <v>11516.0</v>
      </c>
      <c r="D8259" s="17">
        <v>3.247714507E7</v>
      </c>
      <c r="E8259" s="17">
        <v>5652538.0</v>
      </c>
      <c r="F8259" s="17">
        <v>1.1375574E7</v>
      </c>
      <c r="G8259" s="17">
        <v>3.4977231E7</v>
      </c>
      <c r="H8259" s="17">
        <v>8.6737247E7</v>
      </c>
    </row>
    <row r="8260">
      <c r="A8260" s="7" t="s">
        <v>17384</v>
      </c>
      <c r="B8260" s="17" t="s">
        <v>17385</v>
      </c>
      <c r="C8260" s="17">
        <v>53.0</v>
      </c>
      <c r="D8260" s="17">
        <v>2.620401915E7</v>
      </c>
      <c r="E8260" s="17">
        <v>5082012.0</v>
      </c>
      <c r="F8260" s="17">
        <v>1.0580332E7</v>
      </c>
      <c r="G8260" s="17">
        <v>2.2654041E7</v>
      </c>
      <c r="H8260" s="17">
        <v>7.5770122E7</v>
      </c>
    </row>
    <row r="8261">
      <c r="A8261" s="7" t="s">
        <v>17386</v>
      </c>
      <c r="B8261" s="17" t="s">
        <v>17387</v>
      </c>
      <c r="C8261" s="17">
        <v>15727.0</v>
      </c>
      <c r="D8261" s="17">
        <v>2.491234305E7</v>
      </c>
      <c r="E8261" s="17">
        <v>5164887.0</v>
      </c>
      <c r="F8261" s="17">
        <v>8642691.0</v>
      </c>
      <c r="G8261" s="17">
        <v>2.0855792E7</v>
      </c>
      <c r="H8261" s="17">
        <v>5.8555539E7</v>
      </c>
    </row>
    <row r="8262">
      <c r="A8262" s="7" t="s">
        <v>17388</v>
      </c>
      <c r="B8262" s="17" t="s">
        <v>17389</v>
      </c>
      <c r="C8262" s="17">
        <v>16.0</v>
      </c>
      <c r="D8262" s="17">
        <v>3.546256263E7</v>
      </c>
      <c r="E8262" s="17">
        <v>5498252.0</v>
      </c>
      <c r="F8262" s="17">
        <v>8173369.0</v>
      </c>
      <c r="G8262" s="17">
        <v>4.1377767E7</v>
      </c>
      <c r="H8262" s="17">
        <v>1.398881E8</v>
      </c>
    </row>
    <row r="8263">
      <c r="A8263" s="7" t="s">
        <v>17390</v>
      </c>
      <c r="B8263" s="17" t="s">
        <v>17391</v>
      </c>
      <c r="C8263" s="17">
        <v>3036.0</v>
      </c>
      <c r="D8263" s="17">
        <v>1.950749855E7</v>
      </c>
      <c r="E8263" s="17">
        <v>4553310.0</v>
      </c>
      <c r="F8263" s="17">
        <v>7351747.0</v>
      </c>
      <c r="G8263" s="17">
        <v>1.55423E7</v>
      </c>
      <c r="H8263" s="17">
        <v>4.2909253E7</v>
      </c>
    </row>
    <row r="8264">
      <c r="A8264" s="7" t="s">
        <v>17392</v>
      </c>
      <c r="B8264" s="17" t="s">
        <v>17393</v>
      </c>
      <c r="C8264" s="17">
        <v>20867.0</v>
      </c>
      <c r="D8264" s="17">
        <v>1.35172017E7</v>
      </c>
      <c r="E8264" s="17">
        <v>4033287.0</v>
      </c>
      <c r="F8264" s="17">
        <v>6059522.0</v>
      </c>
      <c r="G8264" s="17">
        <v>1.0470727E7</v>
      </c>
      <c r="H8264" s="17">
        <v>2.4544352E7</v>
      </c>
    </row>
    <row r="8265">
      <c r="A8265" s="7" t="s">
        <v>17394</v>
      </c>
      <c r="B8265" s="17" t="s">
        <v>17395</v>
      </c>
      <c r="C8265" s="17">
        <v>2.0</v>
      </c>
      <c r="D8265" s="17">
        <v>4.1815562E7</v>
      </c>
      <c r="E8265" s="17">
        <v>2.35608E7</v>
      </c>
      <c r="F8265" s="17">
        <v>2.35608E7</v>
      </c>
      <c r="G8265" s="17">
        <v>6.0070324E7</v>
      </c>
      <c r="H8265" s="17">
        <v>6.0070324E7</v>
      </c>
    </row>
    <row r="8266">
      <c r="A8266" s="7" t="s">
        <v>17396</v>
      </c>
      <c r="B8266" s="17" t="s">
        <v>17397</v>
      </c>
      <c r="C8266" s="17">
        <v>43.0</v>
      </c>
      <c r="D8266" s="17">
        <v>7854690.023</v>
      </c>
      <c r="E8266" s="17">
        <v>3568584.0</v>
      </c>
      <c r="F8266" s="17">
        <v>4246893.0</v>
      </c>
      <c r="G8266" s="17">
        <v>4763948.0</v>
      </c>
      <c r="H8266" s="17">
        <v>7583962.0</v>
      </c>
    </row>
    <row r="8267">
      <c r="A8267" s="7" t="s">
        <v>17398</v>
      </c>
      <c r="B8267" s="17" t="s">
        <v>17399</v>
      </c>
      <c r="C8267" s="17">
        <v>2595.0</v>
      </c>
      <c r="D8267" s="17">
        <v>3.45411109E7</v>
      </c>
      <c r="E8267" s="17">
        <v>4541285.0</v>
      </c>
      <c r="F8267" s="17">
        <v>1.3586738E7</v>
      </c>
      <c r="G8267" s="17">
        <v>3.9455747E7</v>
      </c>
      <c r="H8267" s="17">
        <v>8.3880408E7</v>
      </c>
    </row>
    <row r="8268">
      <c r="A8268" s="7" t="s">
        <v>17400</v>
      </c>
      <c r="B8268" s="17" t="s">
        <v>17401</v>
      </c>
      <c r="C8268" s="17">
        <v>3.0</v>
      </c>
      <c r="D8268" s="17">
        <v>4058317.0</v>
      </c>
      <c r="E8268" s="17">
        <v>3225700.0</v>
      </c>
      <c r="F8268" s="17">
        <v>3419836.0</v>
      </c>
      <c r="G8268" s="17">
        <v>5529415.0</v>
      </c>
      <c r="H8268" s="17">
        <v>5529415.0</v>
      </c>
    </row>
    <row r="8269">
      <c r="A8269" s="7" t="s">
        <v>17402</v>
      </c>
      <c r="B8269" s="17" t="s">
        <v>17403</v>
      </c>
      <c r="C8269" s="17">
        <v>13595.0</v>
      </c>
      <c r="D8269" s="17">
        <v>6773492.571</v>
      </c>
      <c r="E8269" s="17">
        <v>3360400.0</v>
      </c>
      <c r="F8269" s="17">
        <v>4529200.0</v>
      </c>
      <c r="G8269" s="17">
        <v>6587241.0</v>
      </c>
      <c r="H8269" s="17">
        <v>9994984.0</v>
      </c>
    </row>
    <row r="8270">
      <c r="A8270" s="7" t="s">
        <v>17404</v>
      </c>
      <c r="B8270" s="17" t="s">
        <v>17405</v>
      </c>
      <c r="C8270" s="17">
        <v>18295.0</v>
      </c>
      <c r="D8270" s="17">
        <v>6364068.036</v>
      </c>
      <c r="E8270" s="17">
        <v>3076892.0</v>
      </c>
      <c r="F8270" s="17">
        <v>4384176.0</v>
      </c>
      <c r="G8270" s="17">
        <v>6550051.0</v>
      </c>
      <c r="H8270" s="17">
        <v>1.0112568E7</v>
      </c>
    </row>
    <row r="8271">
      <c r="A8271" s="7" t="s">
        <v>17406</v>
      </c>
      <c r="B8271" s="17" t="s">
        <v>17407</v>
      </c>
      <c r="C8271" s="17">
        <v>1028.0</v>
      </c>
      <c r="D8271" s="17">
        <v>3.732097324E7</v>
      </c>
      <c r="E8271" s="17">
        <v>7113556.0</v>
      </c>
      <c r="F8271" s="17">
        <v>1.7100638E7</v>
      </c>
      <c r="G8271" s="17">
        <v>4.4979931E7</v>
      </c>
      <c r="H8271" s="17">
        <v>8.9058799E7</v>
      </c>
    </row>
    <row r="8272">
      <c r="A8272" s="7" t="s">
        <v>17408</v>
      </c>
      <c r="B8272" s="17" t="s">
        <v>17409</v>
      </c>
      <c r="C8272" s="17">
        <v>63.0</v>
      </c>
      <c r="D8272" s="17">
        <v>1.776989463E7</v>
      </c>
      <c r="E8272" s="17">
        <v>3128238.0</v>
      </c>
      <c r="F8272" s="17">
        <v>6437933.0</v>
      </c>
      <c r="G8272" s="17">
        <v>1.6964189E7</v>
      </c>
      <c r="H8272" s="17">
        <v>6.6929907E7</v>
      </c>
    </row>
    <row r="8273">
      <c r="A8273" s="7" t="s">
        <v>17410</v>
      </c>
      <c r="B8273" s="17" t="s">
        <v>17411</v>
      </c>
      <c r="C8273" s="17">
        <v>318.0</v>
      </c>
      <c r="D8273" s="17">
        <v>1.019590838E7</v>
      </c>
      <c r="E8273" s="17">
        <v>3881570.0</v>
      </c>
      <c r="F8273" s="17">
        <v>4991623.0</v>
      </c>
      <c r="G8273" s="17">
        <v>7425295.0</v>
      </c>
      <c r="H8273" s="17">
        <v>2.1716878E7</v>
      </c>
    </row>
    <row r="8274">
      <c r="A8274" s="7" t="s">
        <v>17412</v>
      </c>
      <c r="B8274" s="17" t="s">
        <v>17413</v>
      </c>
      <c r="C8274" s="17">
        <v>13.0</v>
      </c>
      <c r="D8274" s="17">
        <v>2.217420054E7</v>
      </c>
      <c r="E8274" s="17">
        <v>5275000.0</v>
      </c>
      <c r="F8274" s="17">
        <v>5505251.0</v>
      </c>
      <c r="G8274" s="17">
        <v>1.0961597E7</v>
      </c>
      <c r="H8274" s="17">
        <v>2.8344041E7</v>
      </c>
    </row>
    <row r="8275">
      <c r="A8275" s="7" t="s">
        <v>13566</v>
      </c>
      <c r="B8275" s="17" t="s">
        <v>13567</v>
      </c>
      <c r="C8275" s="17">
        <v>336386.0</v>
      </c>
      <c r="D8275" s="17">
        <v>6510173.591</v>
      </c>
      <c r="E8275" s="17">
        <v>3168720.0</v>
      </c>
      <c r="F8275" s="17">
        <v>4336877.0</v>
      </c>
      <c r="G8275" s="17">
        <v>6314524.0</v>
      </c>
      <c r="H8275" s="17">
        <v>1.0075919E7</v>
      </c>
    </row>
    <row r="8276">
      <c r="A8276" s="7" t="s">
        <v>17414</v>
      </c>
      <c r="B8276" s="17" t="s">
        <v>17415</v>
      </c>
      <c r="C8276" s="17">
        <v>1282.0</v>
      </c>
      <c r="D8276" s="17">
        <v>5539861.121</v>
      </c>
      <c r="E8276" s="17">
        <v>1899834.0</v>
      </c>
      <c r="F8276" s="17">
        <v>2536000.0</v>
      </c>
      <c r="G8276" s="17">
        <v>5151500.0</v>
      </c>
      <c r="H8276" s="17">
        <v>1.0326E7</v>
      </c>
    </row>
    <row r="8277">
      <c r="A8277" s="7" t="s">
        <v>17416</v>
      </c>
      <c r="B8277" s="17" t="s">
        <v>17417</v>
      </c>
      <c r="C8277" s="17">
        <v>232.0</v>
      </c>
      <c r="D8277" s="17">
        <v>2.777595648E7</v>
      </c>
      <c r="E8277" s="17">
        <v>5539200.0</v>
      </c>
      <c r="F8277" s="17">
        <v>1.09019E7</v>
      </c>
      <c r="G8277" s="17">
        <v>3.4584959E7</v>
      </c>
      <c r="H8277" s="17">
        <v>7.58222E7</v>
      </c>
    </row>
    <row r="8278">
      <c r="A8278" s="7" t="s">
        <v>17418</v>
      </c>
      <c r="B8278" s="17" t="s">
        <v>17419</v>
      </c>
      <c r="C8278" s="17">
        <v>6081.0</v>
      </c>
      <c r="D8278" s="17">
        <v>1.79549015E7</v>
      </c>
      <c r="E8278" s="17">
        <v>4482293.0</v>
      </c>
      <c r="F8278" s="17">
        <v>7393450.0</v>
      </c>
      <c r="G8278" s="17">
        <v>1.55833E7</v>
      </c>
      <c r="H8278" s="17">
        <v>3.8906815E7</v>
      </c>
    </row>
    <row r="8279">
      <c r="A8279" s="7" t="s">
        <v>17420</v>
      </c>
      <c r="B8279" s="17" t="s">
        <v>17421</v>
      </c>
      <c r="C8279" s="17">
        <v>253948.0</v>
      </c>
      <c r="D8279" s="17">
        <v>1.332389366E7</v>
      </c>
      <c r="E8279" s="17">
        <v>3789952.0</v>
      </c>
      <c r="F8279" s="17">
        <v>5760638.0</v>
      </c>
      <c r="G8279" s="17">
        <v>1.0446909E7</v>
      </c>
      <c r="H8279" s="17">
        <v>2.52308E7</v>
      </c>
    </row>
    <row r="8280">
      <c r="A8280" s="7" t="s">
        <v>17422</v>
      </c>
      <c r="B8280" s="17" t="s">
        <v>17423</v>
      </c>
      <c r="C8280" s="17">
        <v>23.0</v>
      </c>
      <c r="D8280" s="17">
        <v>5956241.043</v>
      </c>
      <c r="E8280" s="17">
        <v>3413415.0</v>
      </c>
      <c r="F8280" s="17">
        <v>4947853.0</v>
      </c>
      <c r="G8280" s="17">
        <v>8557566.0</v>
      </c>
      <c r="H8280" s="17">
        <v>1.0185745E7</v>
      </c>
    </row>
    <row r="8281">
      <c r="A8281" s="7" t="s">
        <v>17424</v>
      </c>
      <c r="B8281" s="17" t="s">
        <v>17425</v>
      </c>
      <c r="C8281" s="17">
        <v>1099.0</v>
      </c>
      <c r="D8281" s="17">
        <v>4121227.291</v>
      </c>
      <c r="E8281" s="17">
        <v>2030963.0</v>
      </c>
      <c r="F8281" s="17">
        <v>2761000.0</v>
      </c>
      <c r="G8281" s="17">
        <v>4644199.0</v>
      </c>
      <c r="H8281" s="17">
        <v>8205000.0</v>
      </c>
    </row>
    <row r="8282">
      <c r="A8282" s="7" t="s">
        <v>17426</v>
      </c>
      <c r="B8282" s="17" t="s">
        <v>17427</v>
      </c>
      <c r="C8282" s="17">
        <v>74.0</v>
      </c>
      <c r="D8282" s="17">
        <v>4081633.824</v>
      </c>
      <c r="E8282" s="17">
        <v>2502311.0</v>
      </c>
      <c r="F8282" s="17">
        <v>3265962.0</v>
      </c>
      <c r="G8282" s="17">
        <v>4446260.0</v>
      </c>
      <c r="H8282" s="17">
        <v>6051552.0</v>
      </c>
    </row>
    <row r="8283">
      <c r="A8283" s="7" t="s">
        <v>17428</v>
      </c>
      <c r="B8283" s="17" t="s">
        <v>17429</v>
      </c>
      <c r="C8283" s="17">
        <v>109.0</v>
      </c>
      <c r="D8283" s="17">
        <v>6006316.826</v>
      </c>
      <c r="E8283" s="17">
        <v>2973200.0</v>
      </c>
      <c r="F8283" s="17">
        <v>4745500.0</v>
      </c>
      <c r="G8283" s="17">
        <v>6831123.0</v>
      </c>
      <c r="H8283" s="17">
        <v>1.0082199E7</v>
      </c>
    </row>
    <row r="8284">
      <c r="A8284" s="7" t="s">
        <v>17430</v>
      </c>
      <c r="B8284" s="17" t="s">
        <v>17431</v>
      </c>
      <c r="C8284" s="17">
        <v>3.0</v>
      </c>
      <c r="D8284" s="17">
        <v>6012416.333</v>
      </c>
      <c r="E8284" s="17">
        <v>4286604.0</v>
      </c>
      <c r="F8284" s="17">
        <v>4286604.0</v>
      </c>
      <c r="G8284" s="17">
        <v>9464041.0</v>
      </c>
      <c r="H8284" s="17">
        <v>9464041.0</v>
      </c>
    </row>
    <row r="8285">
      <c r="A8285" s="7" t="s">
        <v>17432</v>
      </c>
      <c r="B8285" s="17" t="s">
        <v>17433</v>
      </c>
      <c r="C8285" s="17">
        <v>191.0</v>
      </c>
      <c r="D8285" s="17">
        <v>4661036.168</v>
      </c>
      <c r="E8285" s="17">
        <v>2990474.0</v>
      </c>
      <c r="F8285" s="17">
        <v>3460000.0</v>
      </c>
      <c r="G8285" s="17">
        <v>4106777.0</v>
      </c>
      <c r="H8285" s="17">
        <v>5677273.0</v>
      </c>
    </row>
    <row r="8286">
      <c r="A8286" s="7" t="s">
        <v>17434</v>
      </c>
      <c r="B8286" s="17" t="s">
        <v>17435</v>
      </c>
      <c r="C8286" s="17">
        <v>48.0</v>
      </c>
      <c r="D8286" s="17">
        <v>5173570.583</v>
      </c>
      <c r="E8286" s="17">
        <v>2761100.0</v>
      </c>
      <c r="F8286" s="17">
        <v>3384203.0</v>
      </c>
      <c r="G8286" s="17">
        <v>4652628.0</v>
      </c>
      <c r="H8286" s="17">
        <v>9506192.0</v>
      </c>
    </row>
    <row r="8287">
      <c r="A8287" s="7" t="s">
        <v>17436</v>
      </c>
      <c r="B8287" s="17" t="s">
        <v>17437</v>
      </c>
      <c r="C8287" s="17">
        <v>745.0</v>
      </c>
      <c r="D8287" s="17">
        <v>3310913.223</v>
      </c>
      <c r="E8287" s="17">
        <v>2005061.0</v>
      </c>
      <c r="F8287" s="17">
        <v>2656123.0</v>
      </c>
      <c r="G8287" s="17">
        <v>3695440.0</v>
      </c>
      <c r="H8287" s="17">
        <v>5289529.0</v>
      </c>
    </row>
    <row r="8288">
      <c r="A8288" s="7" t="s">
        <v>17438</v>
      </c>
      <c r="B8288" s="17" t="s">
        <v>17439</v>
      </c>
      <c r="C8288" s="17">
        <v>5.0</v>
      </c>
      <c r="D8288" s="17">
        <v>3067025.6</v>
      </c>
      <c r="E8288" s="17">
        <v>2543551.0</v>
      </c>
      <c r="F8288" s="17">
        <v>2875559.0</v>
      </c>
      <c r="G8288" s="17">
        <v>3817750.0</v>
      </c>
      <c r="H8288" s="17">
        <v>4081068.0</v>
      </c>
    </row>
    <row r="8289">
      <c r="A8289" s="7" t="s">
        <v>17440</v>
      </c>
      <c r="B8289" s="17" t="s">
        <v>17441</v>
      </c>
      <c r="C8289" s="17">
        <v>4647.0</v>
      </c>
      <c r="D8289" s="17">
        <v>4492362.345</v>
      </c>
      <c r="E8289" s="17">
        <v>2623439.0</v>
      </c>
      <c r="F8289" s="17">
        <v>3544546.0</v>
      </c>
      <c r="G8289" s="17">
        <v>4906055.0</v>
      </c>
      <c r="H8289" s="17">
        <v>6992013.0</v>
      </c>
    </row>
    <row r="8290">
      <c r="A8290" s="7" t="s">
        <v>17442</v>
      </c>
      <c r="B8290" s="17" t="s">
        <v>17443</v>
      </c>
      <c r="C8290" s="17">
        <v>96321.0</v>
      </c>
      <c r="D8290" s="17">
        <v>4574822.37</v>
      </c>
      <c r="E8290" s="17">
        <v>2624036.0</v>
      </c>
      <c r="F8290" s="17">
        <v>3599749.0</v>
      </c>
      <c r="G8290" s="17">
        <v>5186012.0</v>
      </c>
      <c r="H8290" s="17">
        <v>7448700.0</v>
      </c>
    </row>
    <row r="8291">
      <c r="A8291" s="7" t="s">
        <v>17444</v>
      </c>
      <c r="B8291" s="17" t="s">
        <v>17445</v>
      </c>
      <c r="C8291" s="17">
        <v>9.0</v>
      </c>
      <c r="D8291" s="17">
        <v>8277074.0</v>
      </c>
      <c r="E8291" s="17">
        <v>3639510.0</v>
      </c>
      <c r="F8291" s="17">
        <v>1.0215544E7</v>
      </c>
      <c r="G8291" s="17">
        <v>1.3212323E7</v>
      </c>
      <c r="H8291" s="17">
        <v>1.399289E7</v>
      </c>
    </row>
    <row r="8292">
      <c r="A8292" s="7" t="s">
        <v>17446</v>
      </c>
      <c r="B8292" s="17" t="s">
        <v>17447</v>
      </c>
      <c r="C8292" s="17">
        <v>168.0</v>
      </c>
      <c r="D8292" s="17">
        <v>5661436.655</v>
      </c>
      <c r="E8292" s="17">
        <v>2904461.0</v>
      </c>
      <c r="F8292" s="17">
        <v>3844783.0</v>
      </c>
      <c r="G8292" s="17">
        <v>5564500.0</v>
      </c>
      <c r="H8292" s="17">
        <v>8025230.0</v>
      </c>
    </row>
    <row r="8293">
      <c r="A8293" s="7" t="s">
        <v>17448</v>
      </c>
      <c r="B8293" s="17" t="s">
        <v>17449</v>
      </c>
      <c r="C8293" s="17">
        <v>29.0</v>
      </c>
      <c r="D8293" s="17">
        <v>5686330.276</v>
      </c>
      <c r="E8293" s="17">
        <v>3476900.0</v>
      </c>
      <c r="F8293" s="17">
        <v>4330130.0</v>
      </c>
      <c r="G8293" s="17">
        <v>5641575.0</v>
      </c>
      <c r="H8293" s="17">
        <v>1.164175E7</v>
      </c>
    </row>
    <row r="8294">
      <c r="A8294" s="7" t="s">
        <v>17450</v>
      </c>
      <c r="B8294" s="17" t="s">
        <v>17451</v>
      </c>
      <c r="C8294" s="17">
        <v>249.0</v>
      </c>
      <c r="D8294" s="17">
        <v>5066677.361</v>
      </c>
      <c r="E8294" s="17">
        <v>3256342.0</v>
      </c>
      <c r="F8294" s="17">
        <v>4052700.0</v>
      </c>
      <c r="G8294" s="17">
        <v>5578280.0</v>
      </c>
      <c r="H8294" s="17">
        <v>8111403.0</v>
      </c>
    </row>
    <row r="8295">
      <c r="A8295" s="7" t="s">
        <v>17452</v>
      </c>
      <c r="B8295" s="17" t="s">
        <v>17453</v>
      </c>
      <c r="C8295" s="17">
        <v>10538.0</v>
      </c>
      <c r="D8295" s="17">
        <v>4869020.13</v>
      </c>
      <c r="E8295" s="17">
        <v>2779100.0</v>
      </c>
      <c r="F8295" s="17">
        <v>3777882.0</v>
      </c>
      <c r="G8295" s="17">
        <v>5331945.0</v>
      </c>
      <c r="H8295" s="17">
        <v>7521200.0</v>
      </c>
    </row>
    <row r="8296">
      <c r="A8296" s="7" t="s">
        <v>17454</v>
      </c>
      <c r="B8296" s="17" t="s">
        <v>17455</v>
      </c>
      <c r="C8296" s="17">
        <v>333986.0</v>
      </c>
      <c r="D8296" s="17">
        <v>7214713.923</v>
      </c>
      <c r="E8296" s="17">
        <v>3116767.0</v>
      </c>
      <c r="F8296" s="17">
        <v>4572474.0</v>
      </c>
      <c r="G8296" s="17">
        <v>7216919.0</v>
      </c>
      <c r="H8296" s="17">
        <v>1.259891E7</v>
      </c>
    </row>
    <row r="8297">
      <c r="A8297" s="7" t="s">
        <v>17456</v>
      </c>
      <c r="B8297" s="17" t="s">
        <v>17457</v>
      </c>
      <c r="C8297" s="17">
        <v>5.0</v>
      </c>
      <c r="D8297" s="17">
        <v>6062449.0</v>
      </c>
      <c r="E8297" s="17">
        <v>2537600.0</v>
      </c>
      <c r="F8297" s="17">
        <v>2801300.0</v>
      </c>
      <c r="G8297" s="17">
        <v>4640385.0</v>
      </c>
      <c r="H8297" s="17">
        <v>1.877256E7</v>
      </c>
    </row>
    <row r="8298">
      <c r="A8298" s="7" t="s">
        <v>17458</v>
      </c>
      <c r="B8298" s="17" t="s">
        <v>17459</v>
      </c>
      <c r="C8298" s="17">
        <v>360.0</v>
      </c>
      <c r="D8298" s="17">
        <v>1.166114282E7</v>
      </c>
      <c r="E8298" s="17">
        <v>4030935.0</v>
      </c>
      <c r="F8298" s="17">
        <v>7445507.0</v>
      </c>
      <c r="G8298" s="17">
        <v>1.1094555E7</v>
      </c>
      <c r="H8298" s="17">
        <v>2.8488768E7</v>
      </c>
    </row>
    <row r="8299">
      <c r="A8299" s="7" t="s">
        <v>17460</v>
      </c>
      <c r="B8299" s="17" t="s">
        <v>17461</v>
      </c>
      <c r="C8299" s="17">
        <v>33.0</v>
      </c>
      <c r="D8299" s="17">
        <v>8763041.697</v>
      </c>
      <c r="E8299" s="17">
        <v>3232227.0</v>
      </c>
      <c r="F8299" s="17">
        <v>5339711.0</v>
      </c>
      <c r="G8299" s="17">
        <v>8263400.0</v>
      </c>
      <c r="H8299" s="17">
        <v>1.723639E7</v>
      </c>
    </row>
    <row r="8300">
      <c r="A8300" s="7" t="s">
        <v>17462</v>
      </c>
      <c r="B8300" s="17" t="s">
        <v>17463</v>
      </c>
      <c r="C8300" s="17">
        <v>13.0</v>
      </c>
      <c r="D8300" s="17">
        <v>8896915.0</v>
      </c>
      <c r="E8300" s="17">
        <v>3099730.0</v>
      </c>
      <c r="F8300" s="17">
        <v>4525072.0</v>
      </c>
      <c r="G8300" s="17">
        <v>6433532.0</v>
      </c>
      <c r="H8300" s="17">
        <v>1.7593E7</v>
      </c>
    </row>
    <row r="8301">
      <c r="A8301" s="7" t="s">
        <v>17464</v>
      </c>
      <c r="B8301" s="17" t="s">
        <v>17465</v>
      </c>
      <c r="C8301" s="17">
        <v>836.0</v>
      </c>
      <c r="D8301" s="17">
        <v>6895256.921</v>
      </c>
      <c r="E8301" s="17">
        <v>3065632.0</v>
      </c>
      <c r="F8301" s="17">
        <v>6200739.0</v>
      </c>
      <c r="G8301" s="17">
        <v>7494400.0</v>
      </c>
      <c r="H8301" s="17">
        <v>1.2030771E7</v>
      </c>
    </row>
    <row r="8302">
      <c r="A8302" s="7" t="s">
        <v>17466</v>
      </c>
      <c r="B8302" s="17" t="s">
        <v>17467</v>
      </c>
      <c r="C8302" s="17">
        <v>3554.0</v>
      </c>
      <c r="D8302" s="17">
        <v>7320227.774</v>
      </c>
      <c r="E8302" s="17">
        <v>2877200.0</v>
      </c>
      <c r="F8302" s="17">
        <v>4954637.0</v>
      </c>
      <c r="G8302" s="17">
        <v>8712000.0</v>
      </c>
      <c r="H8302" s="17">
        <v>1.4751648E7</v>
      </c>
    </row>
    <row r="8303">
      <c r="A8303" s="7" t="s">
        <v>17468</v>
      </c>
      <c r="B8303" s="17" t="s">
        <v>17469</v>
      </c>
      <c r="C8303" s="17">
        <v>2730.0</v>
      </c>
      <c r="D8303" s="17">
        <v>1.045510476E7</v>
      </c>
      <c r="E8303" s="17">
        <v>3350741.0</v>
      </c>
      <c r="F8303" s="17">
        <v>5934923.0</v>
      </c>
      <c r="G8303" s="17">
        <v>1.2135008E7</v>
      </c>
      <c r="H8303" s="17">
        <v>2.1966141E7</v>
      </c>
    </row>
    <row r="8304">
      <c r="A8304" s="7" t="s">
        <v>17470</v>
      </c>
      <c r="B8304" s="17" t="s">
        <v>17471</v>
      </c>
      <c r="C8304" s="17">
        <v>1579.0</v>
      </c>
      <c r="D8304" s="17">
        <v>7573802.613</v>
      </c>
      <c r="E8304" s="17">
        <v>2702842.0</v>
      </c>
      <c r="F8304" s="17">
        <v>3882438.0</v>
      </c>
      <c r="G8304" s="17">
        <v>6483600.0</v>
      </c>
      <c r="H8304" s="17">
        <v>2.0726184E7</v>
      </c>
    </row>
    <row r="8305">
      <c r="A8305" s="7" t="s">
        <v>17472</v>
      </c>
      <c r="B8305" s="17" t="s">
        <v>17473</v>
      </c>
      <c r="C8305" s="17">
        <v>1503.0</v>
      </c>
      <c r="D8305" s="17">
        <v>7866373.64</v>
      </c>
      <c r="E8305" s="17">
        <v>3446239.0</v>
      </c>
      <c r="F8305" s="17">
        <v>5892422.0</v>
      </c>
      <c r="G8305" s="17">
        <v>1.0581852E7</v>
      </c>
      <c r="H8305" s="17">
        <v>1.4634518E7</v>
      </c>
    </row>
    <row r="8306">
      <c r="A8306" s="7" t="s">
        <v>17474</v>
      </c>
      <c r="B8306" s="17" t="s">
        <v>17475</v>
      </c>
      <c r="C8306" s="17">
        <v>6.0</v>
      </c>
      <c r="D8306" s="17">
        <v>1.0755797E7</v>
      </c>
      <c r="E8306" s="17">
        <v>2115800.0</v>
      </c>
      <c r="F8306" s="17">
        <v>1.1426995E7</v>
      </c>
      <c r="G8306" s="17">
        <v>1.4592144E7</v>
      </c>
      <c r="H8306" s="17">
        <v>2.36522E7</v>
      </c>
    </row>
    <row r="8307">
      <c r="A8307" s="7" t="s">
        <v>17476</v>
      </c>
      <c r="B8307" s="17" t="s">
        <v>17477</v>
      </c>
      <c r="C8307" s="17">
        <v>9623.0</v>
      </c>
      <c r="D8307" s="17">
        <v>1.175922656E7</v>
      </c>
      <c r="E8307" s="17">
        <v>5954901.0</v>
      </c>
      <c r="F8307" s="17">
        <v>8663533.0</v>
      </c>
      <c r="G8307" s="17">
        <v>1.3578862E7</v>
      </c>
      <c r="H8307" s="17">
        <v>2.0946027E7</v>
      </c>
    </row>
    <row r="8308">
      <c r="A8308" s="7" t="s">
        <v>17478</v>
      </c>
      <c r="B8308" s="17" t="s">
        <v>17479</v>
      </c>
      <c r="C8308" s="17">
        <v>314.0</v>
      </c>
      <c r="D8308" s="17">
        <v>2.127557987E7</v>
      </c>
      <c r="E8308" s="17">
        <v>7962583.0</v>
      </c>
      <c r="F8308" s="17">
        <v>1.7477729E7</v>
      </c>
      <c r="G8308" s="17">
        <v>2.584265E7</v>
      </c>
      <c r="H8308" s="17">
        <v>3.6880904E7</v>
      </c>
    </row>
    <row r="8309">
      <c r="A8309" s="7" t="s">
        <v>17480</v>
      </c>
      <c r="B8309" s="17" t="s">
        <v>17481</v>
      </c>
      <c r="C8309" s="17">
        <v>1569.0</v>
      </c>
      <c r="D8309" s="17">
        <v>1.681380489E7</v>
      </c>
      <c r="E8309" s="17">
        <v>7730008.0</v>
      </c>
      <c r="F8309" s="17">
        <v>1.2632859E7</v>
      </c>
      <c r="G8309" s="17">
        <v>2.2476273E7</v>
      </c>
      <c r="H8309" s="17">
        <v>3.2225263E7</v>
      </c>
    </row>
    <row r="8310">
      <c r="A8310" s="7" t="s">
        <v>17482</v>
      </c>
      <c r="B8310" s="17" t="s">
        <v>17483</v>
      </c>
      <c r="C8310" s="17">
        <v>235.0</v>
      </c>
      <c r="D8310" s="17">
        <v>2.747243674E7</v>
      </c>
      <c r="E8310" s="17">
        <v>9357071.0</v>
      </c>
      <c r="F8310" s="17">
        <v>1.7763072E7</v>
      </c>
      <c r="G8310" s="17">
        <v>2.8950246E7</v>
      </c>
      <c r="H8310" s="17">
        <v>6.4143603E7</v>
      </c>
    </row>
    <row r="8311">
      <c r="A8311" s="7" t="s">
        <v>17484</v>
      </c>
      <c r="B8311" s="17" t="s">
        <v>17485</v>
      </c>
      <c r="C8311" s="17">
        <v>1516.0</v>
      </c>
      <c r="D8311" s="17">
        <v>1.867526533E7</v>
      </c>
      <c r="E8311" s="17">
        <v>8576382.0</v>
      </c>
      <c r="F8311" s="17">
        <v>1.3995081E7</v>
      </c>
      <c r="G8311" s="17">
        <v>2.5519245E7</v>
      </c>
      <c r="H8311" s="17">
        <v>3.6485939E7</v>
      </c>
    </row>
    <row r="8312">
      <c r="A8312" s="7" t="s">
        <v>17486</v>
      </c>
      <c r="B8312" s="17" t="s">
        <v>17487</v>
      </c>
      <c r="C8312" s="17">
        <v>2034.0</v>
      </c>
      <c r="D8312" s="17">
        <v>1.532197483E7</v>
      </c>
      <c r="E8312" s="17">
        <v>7044539.0</v>
      </c>
      <c r="F8312" s="17">
        <v>1.1585681E7</v>
      </c>
      <c r="G8312" s="17">
        <v>1.9662833E7</v>
      </c>
      <c r="H8312" s="17">
        <v>3.11015E7</v>
      </c>
    </row>
    <row r="8313">
      <c r="A8313" s="7" t="s">
        <v>17488</v>
      </c>
      <c r="B8313" s="17" t="s">
        <v>17489</v>
      </c>
      <c r="C8313" s="17">
        <v>8947.0</v>
      </c>
      <c r="D8313" s="17">
        <v>1.367737386E7</v>
      </c>
      <c r="E8313" s="17">
        <v>6272912.0</v>
      </c>
      <c r="F8313" s="17">
        <v>9760524.0</v>
      </c>
      <c r="G8313" s="17">
        <v>1.58186E7</v>
      </c>
      <c r="H8313" s="17">
        <v>2.879267E7</v>
      </c>
    </row>
    <row r="8314">
      <c r="A8314" s="7" t="s">
        <v>17490</v>
      </c>
      <c r="B8314" s="17" t="s">
        <v>17491</v>
      </c>
      <c r="C8314" s="17">
        <v>6.0</v>
      </c>
      <c r="D8314" s="17">
        <v>1.4416252E7</v>
      </c>
      <c r="E8314" s="17">
        <v>6681706.0</v>
      </c>
      <c r="F8314" s="17">
        <v>8931146.0</v>
      </c>
      <c r="G8314" s="17">
        <v>2.1222086E7</v>
      </c>
      <c r="H8314" s="17">
        <v>3.2442085E7</v>
      </c>
    </row>
    <row r="8315">
      <c r="A8315" s="7" t="s">
        <v>17492</v>
      </c>
      <c r="B8315" s="17" t="s">
        <v>17493</v>
      </c>
      <c r="C8315" s="17">
        <v>1564.0</v>
      </c>
      <c r="D8315" s="17">
        <v>1.459297671E7</v>
      </c>
      <c r="E8315" s="17">
        <v>7677901.0</v>
      </c>
      <c r="F8315" s="17">
        <v>1.1190554E7</v>
      </c>
      <c r="G8315" s="17">
        <v>1.7454925E7</v>
      </c>
      <c r="H8315" s="17">
        <v>2.7656023E7</v>
      </c>
    </row>
    <row r="8316">
      <c r="A8316" s="7" t="s">
        <v>17494</v>
      </c>
      <c r="B8316" s="17" t="s">
        <v>17495</v>
      </c>
      <c r="C8316" s="17">
        <v>23.0</v>
      </c>
      <c r="D8316" s="17">
        <v>9987094.0</v>
      </c>
      <c r="E8316" s="17">
        <v>4222334.0</v>
      </c>
      <c r="F8316" s="17">
        <v>6965800.0</v>
      </c>
      <c r="G8316" s="17">
        <v>1.3492559E7</v>
      </c>
      <c r="H8316" s="17">
        <v>1.88627E7</v>
      </c>
    </row>
    <row r="8317">
      <c r="A8317" s="7" t="s">
        <v>17496</v>
      </c>
      <c r="B8317" s="17" t="s">
        <v>17497</v>
      </c>
      <c r="C8317" s="17">
        <v>643.0</v>
      </c>
      <c r="D8317" s="17">
        <v>1.643488462E7</v>
      </c>
      <c r="E8317" s="17">
        <v>8837238.0</v>
      </c>
      <c r="F8317" s="17">
        <v>1.1421844E7</v>
      </c>
      <c r="G8317" s="17">
        <v>1.8255572E7</v>
      </c>
      <c r="H8317" s="17">
        <v>3.2134241E7</v>
      </c>
    </row>
    <row r="8318">
      <c r="A8318" s="7" t="s">
        <v>17498</v>
      </c>
      <c r="B8318" s="17" t="s">
        <v>17499</v>
      </c>
      <c r="C8318" s="17">
        <v>2205.0</v>
      </c>
      <c r="D8318" s="17">
        <v>1.371301318E7</v>
      </c>
      <c r="E8318" s="17">
        <v>6878100.0</v>
      </c>
      <c r="F8318" s="17">
        <v>9928494.0</v>
      </c>
      <c r="G8318" s="17">
        <v>1.62054E7</v>
      </c>
      <c r="H8318" s="17">
        <v>2.8739349E7</v>
      </c>
    </row>
    <row r="8319">
      <c r="A8319" s="7" t="s">
        <v>17500</v>
      </c>
      <c r="B8319" s="17" t="s">
        <v>17501</v>
      </c>
      <c r="C8319" s="17">
        <v>1052.0</v>
      </c>
      <c r="D8319" s="17">
        <v>9901392.05</v>
      </c>
      <c r="E8319" s="17">
        <v>4622490.0</v>
      </c>
      <c r="F8319" s="17">
        <v>7632757.0</v>
      </c>
      <c r="G8319" s="17">
        <v>1.2007796E7</v>
      </c>
      <c r="H8319" s="17">
        <v>1.7639E7</v>
      </c>
    </row>
    <row r="8320">
      <c r="A8320" s="7" t="s">
        <v>17502</v>
      </c>
      <c r="B8320" s="17" t="s">
        <v>17503</v>
      </c>
      <c r="C8320" s="17">
        <v>355.0</v>
      </c>
      <c r="D8320" s="17">
        <v>1.744875592E7</v>
      </c>
      <c r="E8320" s="17">
        <v>5939255.0</v>
      </c>
      <c r="F8320" s="17">
        <v>9223344.0</v>
      </c>
      <c r="G8320" s="17">
        <v>2.0405357E7</v>
      </c>
      <c r="H8320" s="17">
        <v>3.6309017E7</v>
      </c>
    </row>
    <row r="8321">
      <c r="A8321" s="7" t="s">
        <v>17504</v>
      </c>
      <c r="B8321" s="17" t="s">
        <v>17505</v>
      </c>
      <c r="C8321" s="17">
        <v>6631.0</v>
      </c>
      <c r="D8321" s="17">
        <v>1.662237985E7</v>
      </c>
      <c r="E8321" s="17">
        <v>8458100.0</v>
      </c>
      <c r="F8321" s="17">
        <v>1.2451863E7</v>
      </c>
      <c r="G8321" s="17">
        <v>2.0509672E7</v>
      </c>
      <c r="H8321" s="17">
        <v>3.0927868E7</v>
      </c>
    </row>
    <row r="8322">
      <c r="A8322" s="7" t="s">
        <v>17506</v>
      </c>
      <c r="B8322" s="17" t="s">
        <v>17507</v>
      </c>
      <c r="C8322" s="17">
        <v>20176.0</v>
      </c>
      <c r="D8322" s="17">
        <v>1.353328587E7</v>
      </c>
      <c r="E8322" s="17">
        <v>7184513.0</v>
      </c>
      <c r="F8322" s="17">
        <v>1.0348447E7</v>
      </c>
      <c r="G8322" s="17">
        <v>1.622885E7</v>
      </c>
      <c r="H8322" s="17">
        <v>2.5047377E7</v>
      </c>
    </row>
    <row r="8323">
      <c r="A8323" s="7" t="s">
        <v>17508</v>
      </c>
      <c r="B8323" s="17" t="s">
        <v>17509</v>
      </c>
      <c r="C8323" s="17">
        <v>1270.0</v>
      </c>
      <c r="D8323" s="17">
        <v>1.437477584E7</v>
      </c>
      <c r="E8323" s="17">
        <v>6689793.0</v>
      </c>
      <c r="F8323" s="17">
        <v>1.0791834E7</v>
      </c>
      <c r="G8323" s="17">
        <v>1.56024E7</v>
      </c>
      <c r="H8323" s="17">
        <v>2.6114841E7</v>
      </c>
    </row>
    <row r="8324">
      <c r="A8324" s="7" t="s">
        <v>17510</v>
      </c>
      <c r="B8324" s="17" t="s">
        <v>17511</v>
      </c>
      <c r="C8324" s="17">
        <v>6.0</v>
      </c>
      <c r="D8324" s="17">
        <v>1.0757062E7</v>
      </c>
      <c r="E8324" s="17">
        <v>9073100.0</v>
      </c>
      <c r="F8324" s="17">
        <v>9715100.0</v>
      </c>
      <c r="G8324" s="17">
        <v>1.43491E7</v>
      </c>
      <c r="H8324" s="17">
        <v>1.71059E7</v>
      </c>
    </row>
    <row r="8325">
      <c r="A8325" s="7" t="s">
        <v>17512</v>
      </c>
      <c r="B8325" s="17" t="s">
        <v>17513</v>
      </c>
      <c r="C8325" s="17">
        <v>29090.0</v>
      </c>
      <c r="D8325" s="17">
        <v>9304024.452</v>
      </c>
      <c r="E8325" s="17">
        <v>5198202.0</v>
      </c>
      <c r="F8325" s="17">
        <v>7410934.0</v>
      </c>
      <c r="G8325" s="17">
        <v>1.1265816E7</v>
      </c>
      <c r="H8325" s="17">
        <v>1.6906978E7</v>
      </c>
    </row>
    <row r="8326">
      <c r="A8326" s="7" t="s">
        <v>17514</v>
      </c>
      <c r="B8326" s="17" t="s">
        <v>17515</v>
      </c>
      <c r="C8326" s="17">
        <v>16129.0</v>
      </c>
      <c r="D8326" s="17">
        <v>9748344.569</v>
      </c>
      <c r="E8326" s="17">
        <v>5807324.0</v>
      </c>
      <c r="F8326" s="17">
        <v>7950571.0</v>
      </c>
      <c r="G8326" s="17">
        <v>1.19113E7</v>
      </c>
      <c r="H8326" s="17">
        <v>1.7335034E7</v>
      </c>
    </row>
    <row r="8327">
      <c r="A8327" s="7" t="s">
        <v>17516</v>
      </c>
      <c r="B8327" s="17" t="s">
        <v>17517</v>
      </c>
      <c r="C8327" s="17">
        <v>4181.0</v>
      </c>
      <c r="D8327" s="17">
        <v>1.269262689E7</v>
      </c>
      <c r="E8327" s="17">
        <v>6370822.0</v>
      </c>
      <c r="F8327" s="17">
        <v>9217158.0</v>
      </c>
      <c r="G8327" s="17">
        <v>1.4868933E7</v>
      </c>
      <c r="H8327" s="17">
        <v>2.2229661E7</v>
      </c>
    </row>
    <row r="8328">
      <c r="A8328" s="7" t="s">
        <v>17518</v>
      </c>
      <c r="B8328" s="17" t="s">
        <v>17519</v>
      </c>
      <c r="C8328" s="17">
        <v>14447.0</v>
      </c>
      <c r="D8328" s="17">
        <v>1.092449894E7</v>
      </c>
      <c r="E8328" s="17">
        <v>6034223.0</v>
      </c>
      <c r="F8328" s="17">
        <v>8571248.0</v>
      </c>
      <c r="G8328" s="17">
        <v>1.322012E7</v>
      </c>
      <c r="H8328" s="17">
        <v>1.9686008E7</v>
      </c>
    </row>
    <row r="8329">
      <c r="A8329" s="7" t="s">
        <v>17520</v>
      </c>
      <c r="B8329" s="17" t="s">
        <v>17521</v>
      </c>
      <c r="C8329" s="17">
        <v>1855.0</v>
      </c>
      <c r="D8329" s="17">
        <v>9673693.744</v>
      </c>
      <c r="E8329" s="17">
        <v>5259416.0</v>
      </c>
      <c r="F8329" s="17">
        <v>7275900.0</v>
      </c>
      <c r="G8329" s="17">
        <v>1.22215E7</v>
      </c>
      <c r="H8329" s="17">
        <v>1.8189183E7</v>
      </c>
    </row>
    <row r="8330">
      <c r="A8330" s="7" t="s">
        <v>17522</v>
      </c>
      <c r="B8330" s="17" t="s">
        <v>17523</v>
      </c>
      <c r="C8330" s="17">
        <v>2582.0</v>
      </c>
      <c r="D8330" s="17">
        <v>1.003673712E7</v>
      </c>
      <c r="E8330" s="17">
        <v>5450849.0</v>
      </c>
      <c r="F8330" s="17">
        <v>8234355.0</v>
      </c>
      <c r="G8330" s="17">
        <v>1.2588555E7</v>
      </c>
      <c r="H8330" s="17">
        <v>1.695616E7</v>
      </c>
    </row>
    <row r="8331">
      <c r="A8331" s="7" t="s">
        <v>17524</v>
      </c>
      <c r="B8331" s="17" t="s">
        <v>17525</v>
      </c>
      <c r="C8331" s="17">
        <v>5717.0</v>
      </c>
      <c r="D8331" s="17">
        <v>7278343.757</v>
      </c>
      <c r="E8331" s="17">
        <v>2827783.0</v>
      </c>
      <c r="F8331" s="17">
        <v>5009410.0</v>
      </c>
      <c r="G8331" s="17">
        <v>8854400.0</v>
      </c>
      <c r="H8331" s="17">
        <v>1.4742588E7</v>
      </c>
    </row>
    <row r="8332">
      <c r="A8332" s="7" t="s">
        <v>17526</v>
      </c>
      <c r="B8332" s="17" t="s">
        <v>17527</v>
      </c>
      <c r="C8332" s="17">
        <v>373.0</v>
      </c>
      <c r="D8332" s="17">
        <v>9765998.976</v>
      </c>
      <c r="E8332" s="17">
        <v>3927524.0</v>
      </c>
      <c r="F8332" s="17">
        <v>6191322.0</v>
      </c>
      <c r="G8332" s="17">
        <v>1.1985491E7</v>
      </c>
      <c r="H8332" s="17">
        <v>2.3016643E7</v>
      </c>
    </row>
    <row r="8333">
      <c r="A8333" s="7" t="s">
        <v>17528</v>
      </c>
      <c r="B8333" s="17" t="s">
        <v>17529</v>
      </c>
      <c r="C8333" s="17">
        <v>9.0</v>
      </c>
      <c r="D8333" s="17">
        <v>1.246781989E7</v>
      </c>
      <c r="E8333" s="17">
        <v>2728513.0</v>
      </c>
      <c r="F8333" s="17">
        <v>4733047.0</v>
      </c>
      <c r="G8333" s="17">
        <v>1.36658E7</v>
      </c>
      <c r="H8333" s="17">
        <v>4.7369218E7</v>
      </c>
    </row>
    <row r="8334">
      <c r="A8334" s="7" t="s">
        <v>17530</v>
      </c>
      <c r="B8334" s="17" t="s">
        <v>17531</v>
      </c>
      <c r="C8334" s="17">
        <v>11.0</v>
      </c>
      <c r="D8334" s="17">
        <v>6908730.818</v>
      </c>
      <c r="E8334" s="17">
        <v>2401226.0</v>
      </c>
      <c r="F8334" s="17">
        <v>4100339.0</v>
      </c>
      <c r="G8334" s="17">
        <v>1.0317082E7</v>
      </c>
      <c r="H8334" s="17">
        <v>1.0399441E7</v>
      </c>
    </row>
    <row r="8335">
      <c r="A8335" s="7" t="s">
        <v>17532</v>
      </c>
      <c r="B8335" s="17" t="s">
        <v>17533</v>
      </c>
      <c r="C8335" s="17">
        <v>2.0</v>
      </c>
      <c r="D8335" s="17">
        <v>4074800.0</v>
      </c>
      <c r="E8335" s="17">
        <v>3774700.0</v>
      </c>
      <c r="F8335" s="17">
        <v>3774700.0</v>
      </c>
      <c r="G8335" s="17">
        <v>4374900.0</v>
      </c>
      <c r="H8335" s="17">
        <v>4374900.0</v>
      </c>
    </row>
    <row r="8336">
      <c r="A8336" s="7" t="s">
        <v>17534</v>
      </c>
      <c r="B8336" s="17" t="s">
        <v>17535</v>
      </c>
      <c r="C8336" s="17">
        <v>500.0</v>
      </c>
      <c r="D8336" s="17">
        <v>2.214737679E7</v>
      </c>
      <c r="E8336" s="17">
        <v>6757124.0</v>
      </c>
      <c r="F8336" s="17">
        <v>1.3108959E7</v>
      </c>
      <c r="G8336" s="17">
        <v>2.4217908E7</v>
      </c>
      <c r="H8336" s="17">
        <v>4.2566521E7</v>
      </c>
    </row>
    <row r="8337">
      <c r="A8337" s="7" t="s">
        <v>17536</v>
      </c>
      <c r="B8337" s="17" t="s">
        <v>17537</v>
      </c>
      <c r="C8337" s="17">
        <v>100.0</v>
      </c>
      <c r="D8337" s="17">
        <v>1.96797639E7</v>
      </c>
      <c r="E8337" s="17">
        <v>9095000.0</v>
      </c>
      <c r="F8337" s="17">
        <v>1.3660138E7</v>
      </c>
      <c r="G8337" s="17">
        <v>2.1658864E7</v>
      </c>
      <c r="H8337" s="17">
        <v>4.2783184E7</v>
      </c>
    </row>
    <row r="8338">
      <c r="A8338" s="7" t="s">
        <v>17538</v>
      </c>
      <c r="B8338" s="17" t="s">
        <v>17539</v>
      </c>
      <c r="C8338" s="17">
        <v>108.0</v>
      </c>
      <c r="D8338" s="17">
        <v>1.768614692E7</v>
      </c>
      <c r="E8338" s="17">
        <v>6481335.0</v>
      </c>
      <c r="F8338" s="17">
        <v>1.378669E7</v>
      </c>
      <c r="G8338" s="17">
        <v>1.97589E7</v>
      </c>
      <c r="H8338" s="17">
        <v>3.6359545E7</v>
      </c>
    </row>
    <row r="8339">
      <c r="A8339" s="7" t="s">
        <v>17540</v>
      </c>
      <c r="B8339" s="17" t="s">
        <v>17541</v>
      </c>
      <c r="C8339" s="17">
        <v>93.0</v>
      </c>
      <c r="D8339" s="17">
        <v>2.457977102E7</v>
      </c>
      <c r="E8339" s="17">
        <v>7477817.0</v>
      </c>
      <c r="F8339" s="17">
        <v>1.3608007E7</v>
      </c>
      <c r="G8339" s="17">
        <v>2.156085E7</v>
      </c>
      <c r="H8339" s="17">
        <v>3.877339E7</v>
      </c>
    </row>
    <row r="8340">
      <c r="A8340" s="7" t="s">
        <v>17542</v>
      </c>
      <c r="B8340" s="17" t="s">
        <v>17543</v>
      </c>
      <c r="C8340" s="17">
        <v>308.0</v>
      </c>
      <c r="D8340" s="17">
        <v>4.369648134E7</v>
      </c>
      <c r="E8340" s="17">
        <v>4382964.0</v>
      </c>
      <c r="F8340" s="17">
        <v>1.2710477E7</v>
      </c>
      <c r="G8340" s="17">
        <v>4.1916923E7</v>
      </c>
      <c r="H8340" s="17">
        <v>9.7698329E7</v>
      </c>
    </row>
    <row r="8341">
      <c r="A8341" s="7" t="s">
        <v>17544</v>
      </c>
      <c r="B8341" s="17" t="s">
        <v>17545</v>
      </c>
      <c r="C8341" s="17">
        <v>48.0</v>
      </c>
      <c r="D8341" s="17">
        <v>9639378.146</v>
      </c>
      <c r="E8341" s="17">
        <v>3039166.0</v>
      </c>
      <c r="F8341" s="17">
        <v>5856488.0</v>
      </c>
      <c r="G8341" s="17">
        <v>9766658.0</v>
      </c>
      <c r="H8341" s="17">
        <v>2.2072029E7</v>
      </c>
    </row>
    <row r="8342">
      <c r="A8342" s="7" t="s">
        <v>17546</v>
      </c>
      <c r="B8342" s="17" t="s">
        <v>17547</v>
      </c>
      <c r="C8342" s="17">
        <v>381.0</v>
      </c>
      <c r="D8342" s="17">
        <v>2.426386266E7</v>
      </c>
      <c r="E8342" s="17">
        <v>1.3338425E7</v>
      </c>
      <c r="F8342" s="17">
        <v>1.9296719E7</v>
      </c>
      <c r="G8342" s="17">
        <v>2.7048207E7</v>
      </c>
      <c r="H8342" s="17">
        <v>4.0885744E7</v>
      </c>
    </row>
    <row r="8343">
      <c r="A8343" s="7" t="s">
        <v>17548</v>
      </c>
      <c r="B8343" s="17" t="s">
        <v>17549</v>
      </c>
      <c r="C8343" s="17">
        <v>334.0</v>
      </c>
      <c r="D8343" s="17">
        <v>2.302518927E7</v>
      </c>
      <c r="E8343" s="17">
        <v>7102500.0</v>
      </c>
      <c r="F8343" s="17">
        <v>1.4287959E7</v>
      </c>
      <c r="G8343" s="17">
        <v>2.2649598E7</v>
      </c>
      <c r="H8343" s="17">
        <v>3.1950303E7</v>
      </c>
    </row>
    <row r="8344">
      <c r="A8344" s="7" t="s">
        <v>17550</v>
      </c>
      <c r="B8344" s="17" t="s">
        <v>17551</v>
      </c>
      <c r="C8344" s="17">
        <v>1248.0</v>
      </c>
      <c r="D8344" s="17">
        <v>2.289906653E7</v>
      </c>
      <c r="E8344" s="17">
        <v>5098826.0</v>
      </c>
      <c r="F8344" s="17">
        <v>1.1120527E7</v>
      </c>
      <c r="G8344" s="17">
        <v>2.3859609E7</v>
      </c>
      <c r="H8344" s="17">
        <v>5.5259076E7</v>
      </c>
    </row>
    <row r="8345">
      <c r="A8345" s="7" t="s">
        <v>17552</v>
      </c>
      <c r="B8345" s="17" t="s">
        <v>17553</v>
      </c>
      <c r="C8345" s="17">
        <v>272.0</v>
      </c>
      <c r="D8345" s="17">
        <v>2.516747743E7</v>
      </c>
      <c r="E8345" s="17">
        <v>4491000.0</v>
      </c>
      <c r="F8345" s="17">
        <v>8506584.0</v>
      </c>
      <c r="G8345" s="17">
        <v>1.8951152E7</v>
      </c>
      <c r="H8345" s="17">
        <v>5.2591548E7</v>
      </c>
    </row>
    <row r="8346">
      <c r="A8346" s="7" t="s">
        <v>17554</v>
      </c>
      <c r="B8346" s="17" t="s">
        <v>17555</v>
      </c>
      <c r="C8346" s="17">
        <v>364.0</v>
      </c>
      <c r="D8346" s="17">
        <v>2.421288978E7</v>
      </c>
      <c r="E8346" s="17">
        <v>7735800.0</v>
      </c>
      <c r="F8346" s="17">
        <v>1.4238373E7</v>
      </c>
      <c r="G8346" s="17">
        <v>2.6023649E7</v>
      </c>
      <c r="H8346" s="17">
        <v>5.1254499E7</v>
      </c>
    </row>
    <row r="8347">
      <c r="A8347" s="7" t="s">
        <v>17556</v>
      </c>
      <c r="B8347" s="17" t="s">
        <v>17557</v>
      </c>
      <c r="C8347" s="17">
        <v>613.0</v>
      </c>
      <c r="D8347" s="17">
        <v>3756093.377</v>
      </c>
      <c r="E8347" s="17">
        <v>2206093.0</v>
      </c>
      <c r="F8347" s="17">
        <v>2657985.0</v>
      </c>
      <c r="G8347" s="17">
        <v>3807236.0</v>
      </c>
      <c r="H8347" s="17">
        <v>5653060.0</v>
      </c>
    </row>
    <row r="8348">
      <c r="A8348" s="7" t="s">
        <v>17558</v>
      </c>
      <c r="B8348" s="17" t="s">
        <v>17559</v>
      </c>
      <c r="C8348" s="17">
        <v>826.0</v>
      </c>
      <c r="D8348" s="17">
        <v>2.268010221E7</v>
      </c>
      <c r="E8348" s="17">
        <v>3512196.0</v>
      </c>
      <c r="F8348" s="17">
        <v>8468129.0</v>
      </c>
      <c r="G8348" s="17">
        <v>2.35028E7</v>
      </c>
      <c r="H8348" s="17">
        <v>5.7730525E7</v>
      </c>
    </row>
    <row r="8349">
      <c r="A8349" s="7" t="s">
        <v>17560</v>
      </c>
      <c r="B8349" s="17" t="s">
        <v>17561</v>
      </c>
      <c r="C8349" s="17">
        <v>170.0</v>
      </c>
      <c r="D8349" s="17">
        <v>7282516.076</v>
      </c>
      <c r="E8349" s="17">
        <v>1881252.0</v>
      </c>
      <c r="F8349" s="17">
        <v>3352707.0</v>
      </c>
      <c r="G8349" s="17">
        <v>7369200.0</v>
      </c>
      <c r="H8349" s="17">
        <v>1.6779355E7</v>
      </c>
    </row>
    <row r="8350">
      <c r="A8350" s="7" t="s">
        <v>17562</v>
      </c>
      <c r="B8350" s="17" t="s">
        <v>17563</v>
      </c>
      <c r="C8350" s="17">
        <v>130911.0</v>
      </c>
      <c r="D8350" s="17">
        <v>5733287.321</v>
      </c>
      <c r="E8350" s="17">
        <v>2824696.0</v>
      </c>
      <c r="F8350" s="17">
        <v>3923500.0</v>
      </c>
      <c r="G8350" s="17">
        <v>5900225.0</v>
      </c>
      <c r="H8350" s="17">
        <v>9453633.0</v>
      </c>
    </row>
    <row r="8351">
      <c r="A8351" s="7" t="s">
        <v>17564</v>
      </c>
      <c r="B8351" s="17" t="s">
        <v>17565</v>
      </c>
      <c r="C8351" s="17">
        <v>1.0</v>
      </c>
      <c r="D8351" s="17">
        <v>1.359625E7</v>
      </c>
      <c r="E8351" s="17">
        <v>1.359625E7</v>
      </c>
      <c r="F8351" s="17">
        <v>1.359625E7</v>
      </c>
      <c r="G8351" s="17">
        <v>1.359625E7</v>
      </c>
      <c r="H8351" s="17">
        <v>1.359625E7</v>
      </c>
    </row>
    <row r="8352">
      <c r="A8352" s="7" t="s">
        <v>17566</v>
      </c>
      <c r="B8352" s="17" t="s">
        <v>17567</v>
      </c>
      <c r="C8352" s="17">
        <v>8070.0</v>
      </c>
      <c r="D8352" s="17">
        <v>5834733.224</v>
      </c>
      <c r="E8352" s="17">
        <v>2928694.0</v>
      </c>
      <c r="F8352" s="17">
        <v>3978100.0</v>
      </c>
      <c r="G8352" s="17">
        <v>5716974.0</v>
      </c>
      <c r="H8352" s="17">
        <v>8800526.0</v>
      </c>
    </row>
    <row r="8353">
      <c r="A8353" s="7" t="s">
        <v>17568</v>
      </c>
      <c r="B8353" s="17" t="s">
        <v>17569</v>
      </c>
      <c r="C8353" s="17">
        <v>2129.0</v>
      </c>
      <c r="D8353" s="17">
        <v>5979881.807</v>
      </c>
      <c r="E8353" s="17">
        <v>3135742.0</v>
      </c>
      <c r="F8353" s="17">
        <v>4181100.0</v>
      </c>
      <c r="G8353" s="17">
        <v>6429069.0</v>
      </c>
      <c r="H8353" s="17">
        <v>1.1067089E7</v>
      </c>
    </row>
    <row r="8354">
      <c r="A8354" s="7" t="s">
        <v>17570</v>
      </c>
      <c r="B8354" s="17" t="s">
        <v>17571</v>
      </c>
      <c r="C8354" s="17">
        <v>449.0</v>
      </c>
      <c r="D8354" s="17">
        <v>8822156.541</v>
      </c>
      <c r="E8354" s="17">
        <v>4167434.0</v>
      </c>
      <c r="F8354" s="17">
        <v>5935402.0</v>
      </c>
      <c r="G8354" s="17">
        <v>9439785.0</v>
      </c>
      <c r="H8354" s="17">
        <v>1.6378459E7</v>
      </c>
    </row>
    <row r="8355">
      <c r="A8355" s="7" t="s">
        <v>17572</v>
      </c>
      <c r="B8355" s="17" t="s">
        <v>17573</v>
      </c>
      <c r="C8355" s="17">
        <v>7116.0</v>
      </c>
      <c r="D8355" s="17">
        <v>6536058.878</v>
      </c>
      <c r="E8355" s="17">
        <v>3114204.0</v>
      </c>
      <c r="F8355" s="17">
        <v>4395671.0</v>
      </c>
      <c r="G8355" s="17">
        <v>6641500.0</v>
      </c>
      <c r="H8355" s="17">
        <v>1.1164312E7</v>
      </c>
    </row>
    <row r="8356">
      <c r="A8356" s="7" t="s">
        <v>17574</v>
      </c>
      <c r="B8356" s="17" t="s">
        <v>17575</v>
      </c>
      <c r="C8356" s="17">
        <v>3.0</v>
      </c>
      <c r="D8356" s="17">
        <v>4772150.333</v>
      </c>
      <c r="E8356" s="17">
        <v>4079995.0</v>
      </c>
      <c r="F8356" s="17">
        <v>4458858.0</v>
      </c>
      <c r="G8356" s="17">
        <v>5777598.0</v>
      </c>
      <c r="H8356" s="17">
        <v>5777598.0</v>
      </c>
    </row>
    <row r="8357">
      <c r="A8357" s="7" t="s">
        <v>17576</v>
      </c>
      <c r="B8357" s="17" t="s">
        <v>17577</v>
      </c>
      <c r="C8357" s="17">
        <v>9.0</v>
      </c>
      <c r="D8357" s="17">
        <v>2.869286878E7</v>
      </c>
      <c r="E8357" s="17">
        <v>3612554.0</v>
      </c>
      <c r="F8357" s="17">
        <v>5185306.0</v>
      </c>
      <c r="G8357" s="17">
        <v>8524500.0</v>
      </c>
      <c r="H8357" s="17">
        <v>1.98333926E8</v>
      </c>
    </row>
    <row r="8358">
      <c r="A8358" s="7" t="s">
        <v>17578</v>
      </c>
      <c r="B8358" s="17" t="s">
        <v>17579</v>
      </c>
      <c r="C8358" s="17">
        <v>16.0</v>
      </c>
      <c r="D8358" s="17">
        <v>1.8655099E7</v>
      </c>
      <c r="E8358" s="17">
        <v>5104558.0</v>
      </c>
      <c r="F8358" s="17">
        <v>8261254.0</v>
      </c>
      <c r="G8358" s="17">
        <v>1.3125301E7</v>
      </c>
      <c r="H8358" s="17">
        <v>2.8984728E7</v>
      </c>
    </row>
    <row r="8359">
      <c r="A8359" s="7" t="s">
        <v>17580</v>
      </c>
      <c r="B8359" s="17" t="s">
        <v>17581</v>
      </c>
      <c r="C8359" s="17">
        <v>15.0</v>
      </c>
      <c r="D8359" s="17">
        <v>1.007905707E7</v>
      </c>
      <c r="E8359" s="17">
        <v>4595492.0</v>
      </c>
      <c r="F8359" s="17">
        <v>6997455.0</v>
      </c>
      <c r="G8359" s="17">
        <v>1.7167173E7</v>
      </c>
      <c r="H8359" s="17">
        <v>1.8882267E7</v>
      </c>
    </row>
    <row r="8360">
      <c r="A8360" s="7" t="s">
        <v>17582</v>
      </c>
      <c r="B8360" s="17" t="s">
        <v>17583</v>
      </c>
      <c r="C8360" s="17">
        <v>365.0</v>
      </c>
      <c r="D8360" s="17">
        <v>1.683783909E7</v>
      </c>
      <c r="E8360" s="17">
        <v>3341251.0</v>
      </c>
      <c r="F8360" s="17">
        <v>5677436.0</v>
      </c>
      <c r="G8360" s="17">
        <v>1.440646E7</v>
      </c>
      <c r="H8360" s="17">
        <v>4.75944E7</v>
      </c>
    </row>
    <row r="8361">
      <c r="A8361" s="7" t="s">
        <v>17584</v>
      </c>
      <c r="B8361" s="17" t="s">
        <v>17585</v>
      </c>
      <c r="C8361" s="17">
        <v>5127.0</v>
      </c>
      <c r="D8361" s="17">
        <v>1.372785539E7</v>
      </c>
      <c r="E8361" s="17">
        <v>3605472.0</v>
      </c>
      <c r="F8361" s="17">
        <v>5345265.0</v>
      </c>
      <c r="G8361" s="17">
        <v>1.0086869E7</v>
      </c>
      <c r="H8361" s="17">
        <v>2.8172954E7</v>
      </c>
    </row>
    <row r="8362">
      <c r="A8362" s="7" t="s">
        <v>17586</v>
      </c>
      <c r="B8362" s="17" t="s">
        <v>17587</v>
      </c>
      <c r="C8362" s="17">
        <v>4.0</v>
      </c>
      <c r="D8362" s="17">
        <v>4506360.5</v>
      </c>
      <c r="E8362" s="17">
        <v>2896591.0</v>
      </c>
      <c r="F8362" s="17">
        <v>3888147.0</v>
      </c>
      <c r="G8362" s="17">
        <v>4608000.0</v>
      </c>
      <c r="H8362" s="17">
        <v>6632704.0</v>
      </c>
    </row>
    <row r="8363">
      <c r="A8363" s="7" t="s">
        <v>17588</v>
      </c>
      <c r="B8363" s="17" t="s">
        <v>17589</v>
      </c>
      <c r="C8363" s="17">
        <v>25649.0</v>
      </c>
      <c r="D8363" s="17">
        <v>8414699.159</v>
      </c>
      <c r="E8363" s="17">
        <v>3998965.0</v>
      </c>
      <c r="F8363" s="17">
        <v>5644000.0</v>
      </c>
      <c r="G8363" s="17">
        <v>8372437.0</v>
      </c>
      <c r="H8363" s="17">
        <v>1.3655701E7</v>
      </c>
    </row>
    <row r="8364">
      <c r="A8364" s="7" t="s">
        <v>17590</v>
      </c>
      <c r="B8364" s="17" t="s">
        <v>17591</v>
      </c>
      <c r="C8364" s="17">
        <v>74595.0</v>
      </c>
      <c r="D8364" s="17">
        <v>7563984.914</v>
      </c>
      <c r="E8364" s="17">
        <v>3880235.0</v>
      </c>
      <c r="F8364" s="17">
        <v>5427174.0</v>
      </c>
      <c r="G8364" s="17">
        <v>8055662.0</v>
      </c>
      <c r="H8364" s="17">
        <v>1.264961E7</v>
      </c>
    </row>
    <row r="8365">
      <c r="A8365" s="7" t="s">
        <v>17592</v>
      </c>
      <c r="B8365" s="17" t="s">
        <v>17593</v>
      </c>
      <c r="C8365" s="17">
        <v>36.0</v>
      </c>
      <c r="D8365" s="17">
        <v>1.232436436E7</v>
      </c>
      <c r="E8365" s="17">
        <v>5196000.0</v>
      </c>
      <c r="F8365" s="17">
        <v>7926699.0</v>
      </c>
      <c r="G8365" s="17">
        <v>1.1528959E7</v>
      </c>
      <c r="H8365" s="17">
        <v>1.89361E7</v>
      </c>
    </row>
    <row r="8366">
      <c r="A8366" s="7" t="s">
        <v>17594</v>
      </c>
      <c r="B8366" s="17" t="s">
        <v>17595</v>
      </c>
      <c r="C8366" s="17">
        <v>400.0</v>
      </c>
      <c r="D8366" s="17">
        <v>7258296.173</v>
      </c>
      <c r="E8366" s="17">
        <v>3422397.0</v>
      </c>
      <c r="F8366" s="17">
        <v>4752022.0</v>
      </c>
      <c r="G8366" s="17">
        <v>7121005.0</v>
      </c>
      <c r="H8366" s="17">
        <v>1.0792758E7</v>
      </c>
    </row>
    <row r="8367">
      <c r="A8367" s="7" t="s">
        <v>17596</v>
      </c>
      <c r="B8367" s="17" t="s">
        <v>17597</v>
      </c>
      <c r="C8367" s="17">
        <v>2670.0</v>
      </c>
      <c r="D8367" s="17">
        <v>7298888.642</v>
      </c>
      <c r="E8367" s="17">
        <v>3678166.0</v>
      </c>
      <c r="F8367" s="17">
        <v>5172173.0</v>
      </c>
      <c r="G8367" s="17">
        <v>7794300.0</v>
      </c>
      <c r="H8367" s="17">
        <v>1.17133E7</v>
      </c>
    </row>
    <row r="8368">
      <c r="A8368" s="7" t="s">
        <v>17598</v>
      </c>
      <c r="B8368" s="17" t="s">
        <v>17599</v>
      </c>
      <c r="C8368" s="17">
        <v>38381.0</v>
      </c>
      <c r="D8368" s="17">
        <v>7386819.891</v>
      </c>
      <c r="E8368" s="17">
        <v>3640761.0</v>
      </c>
      <c r="F8368" s="17">
        <v>5090932.0</v>
      </c>
      <c r="G8368" s="17">
        <v>7659400.0</v>
      </c>
      <c r="H8368" s="17">
        <v>1.24901E7</v>
      </c>
    </row>
    <row r="8369">
      <c r="A8369" s="7" t="s">
        <v>17600</v>
      </c>
      <c r="B8369" s="17" t="s">
        <v>17601</v>
      </c>
      <c r="C8369" s="17">
        <v>491.0</v>
      </c>
      <c r="D8369" s="17">
        <v>6581303.004</v>
      </c>
      <c r="E8369" s="17">
        <v>3754916.0</v>
      </c>
      <c r="F8369" s="17">
        <v>4686890.0</v>
      </c>
      <c r="G8369" s="17">
        <v>6805742.0</v>
      </c>
      <c r="H8369" s="17">
        <v>1.0466E7</v>
      </c>
    </row>
    <row r="8370">
      <c r="A8370" s="7" t="s">
        <v>17602</v>
      </c>
      <c r="B8370" s="17" t="s">
        <v>17603</v>
      </c>
      <c r="C8370" s="17">
        <v>36.0</v>
      </c>
      <c r="D8370" s="17">
        <v>1.099758189E7</v>
      </c>
      <c r="E8370" s="17">
        <v>3654607.0</v>
      </c>
      <c r="F8370" s="17">
        <v>5329550.0</v>
      </c>
      <c r="G8370" s="17">
        <v>8785264.0</v>
      </c>
      <c r="H8370" s="17">
        <v>1.176195E7</v>
      </c>
    </row>
    <row r="8371">
      <c r="A8371" s="7" t="s">
        <v>17604</v>
      </c>
      <c r="B8371" s="17" t="s">
        <v>17605</v>
      </c>
      <c r="C8371" s="17">
        <v>2161.0</v>
      </c>
      <c r="D8371" s="17">
        <v>5045742.772</v>
      </c>
      <c r="E8371" s="17">
        <v>2742122.0</v>
      </c>
      <c r="F8371" s="17">
        <v>3705900.0</v>
      </c>
      <c r="G8371" s="17">
        <v>5133384.0</v>
      </c>
      <c r="H8371" s="17">
        <v>8344240.0</v>
      </c>
    </row>
    <row r="8372">
      <c r="A8372" s="7" t="s">
        <v>17606</v>
      </c>
      <c r="B8372" s="17" t="s">
        <v>17607</v>
      </c>
      <c r="C8372" s="17">
        <v>848.0</v>
      </c>
      <c r="D8372" s="17">
        <v>4944906.45</v>
      </c>
      <c r="E8372" s="17">
        <v>3444900.0</v>
      </c>
      <c r="F8372" s="17">
        <v>4371480.0</v>
      </c>
      <c r="G8372" s="17">
        <v>5656032.0</v>
      </c>
      <c r="H8372" s="17">
        <v>7318352.0</v>
      </c>
    </row>
    <row r="8373">
      <c r="A8373" s="7" t="s">
        <v>17608</v>
      </c>
      <c r="B8373" s="17" t="s">
        <v>17609</v>
      </c>
      <c r="C8373" s="17">
        <v>236.0</v>
      </c>
      <c r="D8373" s="17">
        <v>5362962.369</v>
      </c>
      <c r="E8373" s="17">
        <v>2886292.0</v>
      </c>
      <c r="F8373" s="17">
        <v>4013787.0</v>
      </c>
      <c r="G8373" s="17">
        <v>5770850.0</v>
      </c>
      <c r="H8373" s="17">
        <v>7875210.0</v>
      </c>
    </row>
    <row r="8374">
      <c r="A8374" s="7" t="s">
        <v>17610</v>
      </c>
      <c r="B8374" s="17" t="s">
        <v>17611</v>
      </c>
      <c r="C8374" s="17">
        <v>7282.0</v>
      </c>
      <c r="D8374" s="17">
        <v>5487144.302</v>
      </c>
      <c r="E8374" s="17">
        <v>3122570.0</v>
      </c>
      <c r="F8374" s="17">
        <v>4301815.0</v>
      </c>
      <c r="G8374" s="17">
        <v>6095913.0</v>
      </c>
      <c r="H8374" s="17">
        <v>8912391.0</v>
      </c>
    </row>
    <row r="8375">
      <c r="A8375" s="7" t="s">
        <v>17612</v>
      </c>
      <c r="B8375" s="17" t="s">
        <v>17613</v>
      </c>
      <c r="C8375" s="17">
        <v>101.0</v>
      </c>
      <c r="D8375" s="17">
        <v>5147893.673</v>
      </c>
      <c r="E8375" s="17">
        <v>3046784.0</v>
      </c>
      <c r="F8375" s="17">
        <v>3804961.0</v>
      </c>
      <c r="G8375" s="17">
        <v>5894199.0</v>
      </c>
      <c r="H8375" s="17">
        <v>8616656.0</v>
      </c>
    </row>
    <row r="8376">
      <c r="A8376" s="7" t="s">
        <v>17614</v>
      </c>
      <c r="B8376" s="17" t="s">
        <v>17615</v>
      </c>
      <c r="C8376" s="17">
        <v>69.0</v>
      </c>
      <c r="D8376" s="17">
        <v>4883767.551</v>
      </c>
      <c r="E8376" s="17">
        <v>2434942.0</v>
      </c>
      <c r="F8376" s="17">
        <v>3361100.0</v>
      </c>
      <c r="G8376" s="17">
        <v>5860706.0</v>
      </c>
      <c r="H8376" s="17">
        <v>8513000.0</v>
      </c>
    </row>
    <row r="8377">
      <c r="A8377" s="7" t="s">
        <v>17616</v>
      </c>
      <c r="B8377" s="17" t="s">
        <v>17617</v>
      </c>
      <c r="C8377" s="17">
        <v>2664.0</v>
      </c>
      <c r="D8377" s="17">
        <v>6217550.163</v>
      </c>
      <c r="E8377" s="17">
        <v>3202764.0</v>
      </c>
      <c r="F8377" s="17">
        <v>4582668.0</v>
      </c>
      <c r="G8377" s="17">
        <v>6741589.0</v>
      </c>
      <c r="H8377" s="17">
        <v>1.0463658E7</v>
      </c>
    </row>
    <row r="8378">
      <c r="A8378" s="7" t="s">
        <v>13569</v>
      </c>
      <c r="B8378" s="17" t="s">
        <v>13570</v>
      </c>
      <c r="C8378" s="17">
        <v>123979.0</v>
      </c>
      <c r="D8378" s="17">
        <v>5658469.892</v>
      </c>
      <c r="E8378" s="17">
        <v>2920110.0</v>
      </c>
      <c r="F8378" s="17">
        <v>4122237.0</v>
      </c>
      <c r="G8378" s="17">
        <v>6155520.0</v>
      </c>
      <c r="H8378" s="17">
        <v>9504950.0</v>
      </c>
    </row>
    <row r="8379">
      <c r="A8379" s="7" t="s">
        <v>17618</v>
      </c>
      <c r="B8379" s="17" t="s">
        <v>17619</v>
      </c>
      <c r="C8379" s="17">
        <v>17681.0</v>
      </c>
      <c r="D8379" s="17">
        <v>5801565.397</v>
      </c>
      <c r="E8379" s="17">
        <v>3104481.0</v>
      </c>
      <c r="F8379" s="17">
        <v>4335437.0</v>
      </c>
      <c r="G8379" s="17">
        <v>6231321.0</v>
      </c>
      <c r="H8379" s="17">
        <v>9449654.0</v>
      </c>
    </row>
    <row r="8380">
      <c r="A8380" s="7" t="s">
        <v>17620</v>
      </c>
      <c r="B8380" s="17" t="s">
        <v>17621</v>
      </c>
      <c r="C8380" s="17">
        <v>12502.0</v>
      </c>
      <c r="D8380" s="17">
        <v>9748916.277</v>
      </c>
      <c r="E8380" s="17">
        <v>3958100.0</v>
      </c>
      <c r="F8380" s="17">
        <v>5852000.0</v>
      </c>
      <c r="G8380" s="17">
        <v>9424989.0</v>
      </c>
      <c r="H8380" s="17">
        <v>1.758733E7</v>
      </c>
    </row>
    <row r="8381">
      <c r="A8381" s="7" t="s">
        <v>17622</v>
      </c>
      <c r="B8381" s="17" t="s">
        <v>17623</v>
      </c>
      <c r="C8381" s="17">
        <v>388.0</v>
      </c>
      <c r="D8381" s="17">
        <v>1.620867934E7</v>
      </c>
      <c r="E8381" s="17">
        <v>4621211.0</v>
      </c>
      <c r="F8381" s="17">
        <v>7722512.0</v>
      </c>
      <c r="G8381" s="17">
        <v>1.5039797E7</v>
      </c>
      <c r="H8381" s="17">
        <v>3.394535E7</v>
      </c>
    </row>
    <row r="8382">
      <c r="A8382" s="7" t="s">
        <v>17624</v>
      </c>
      <c r="B8382" s="17" t="s">
        <v>17625</v>
      </c>
      <c r="C8382" s="17">
        <v>625.0</v>
      </c>
      <c r="D8382" s="17">
        <v>1.118838501E7</v>
      </c>
      <c r="E8382" s="17">
        <v>4299798.0</v>
      </c>
      <c r="F8382" s="17">
        <v>6312435.0</v>
      </c>
      <c r="G8382" s="17">
        <v>1.0495661E7</v>
      </c>
      <c r="H8382" s="17">
        <v>1.9223682E7</v>
      </c>
    </row>
    <row r="8383">
      <c r="A8383" s="7" t="s">
        <v>17626</v>
      </c>
      <c r="B8383" s="17" t="s">
        <v>17627</v>
      </c>
      <c r="C8383" s="17">
        <v>11.0</v>
      </c>
      <c r="D8383" s="17">
        <v>2.444702455E7</v>
      </c>
      <c r="E8383" s="17">
        <v>4991198.0</v>
      </c>
      <c r="F8383" s="17">
        <v>2.41562E7</v>
      </c>
      <c r="G8383" s="17">
        <v>3.4568177E7</v>
      </c>
      <c r="H8383" s="17">
        <v>5.0634146E7</v>
      </c>
    </row>
    <row r="8384">
      <c r="A8384" s="7" t="s">
        <v>17628</v>
      </c>
      <c r="B8384" s="17" t="s">
        <v>17629</v>
      </c>
      <c r="C8384" s="17">
        <v>9.0</v>
      </c>
      <c r="D8384" s="17">
        <v>1.142095133E7</v>
      </c>
      <c r="E8384" s="17">
        <v>2748521.0</v>
      </c>
      <c r="F8384" s="17">
        <v>5465362.0</v>
      </c>
      <c r="G8384" s="17">
        <v>8550600.0</v>
      </c>
      <c r="H8384" s="17">
        <v>4.9965999E7</v>
      </c>
    </row>
    <row r="8385">
      <c r="A8385" s="7" t="s">
        <v>17630</v>
      </c>
      <c r="B8385" s="17" t="s">
        <v>17631</v>
      </c>
      <c r="C8385" s="17">
        <v>1.0</v>
      </c>
      <c r="D8385" s="17">
        <v>1.1245031E8</v>
      </c>
      <c r="E8385" s="17">
        <v>1.1245031E8</v>
      </c>
      <c r="F8385" s="17">
        <v>1.1245031E8</v>
      </c>
      <c r="G8385" s="17">
        <v>1.1245031E8</v>
      </c>
      <c r="H8385" s="17">
        <v>1.1245031E8</v>
      </c>
    </row>
    <row r="8386">
      <c r="A8386" s="7" t="s">
        <v>17632</v>
      </c>
      <c r="B8386" s="17" t="s">
        <v>17633</v>
      </c>
      <c r="C8386" s="17">
        <v>12.0</v>
      </c>
      <c r="D8386" s="17">
        <v>1.12488375E7</v>
      </c>
      <c r="E8386" s="17">
        <v>2957820.0</v>
      </c>
      <c r="F8386" s="17">
        <v>7391569.0</v>
      </c>
      <c r="G8386" s="17">
        <v>1.1900047E7</v>
      </c>
      <c r="H8386" s="17">
        <v>1.8496375E7</v>
      </c>
    </row>
    <row r="8387">
      <c r="A8387" s="7" t="s">
        <v>17634</v>
      </c>
      <c r="B8387" s="17" t="s">
        <v>17635</v>
      </c>
      <c r="C8387" s="17">
        <v>1.0</v>
      </c>
      <c r="D8387" s="17">
        <v>5.85786E7</v>
      </c>
      <c r="E8387" s="17">
        <v>5.85786E7</v>
      </c>
      <c r="F8387" s="17">
        <v>5.85786E7</v>
      </c>
      <c r="G8387" s="17">
        <v>5.85786E7</v>
      </c>
      <c r="H8387" s="17">
        <v>5.85786E7</v>
      </c>
    </row>
    <row r="8388">
      <c r="A8388" s="7" t="s">
        <v>17636</v>
      </c>
      <c r="B8388" s="17" t="s">
        <v>17637</v>
      </c>
      <c r="C8388" s="17">
        <v>4.0</v>
      </c>
      <c r="D8388" s="17">
        <v>9960455.75</v>
      </c>
      <c r="E8388" s="17">
        <v>1075910.0</v>
      </c>
      <c r="F8388" s="17">
        <v>1753832.0</v>
      </c>
      <c r="G8388" s="17">
        <v>9076713.0</v>
      </c>
      <c r="H8388" s="17">
        <v>2.7935368E7</v>
      </c>
    </row>
    <row r="8389">
      <c r="A8389" s="7" t="s">
        <v>17638</v>
      </c>
      <c r="B8389" s="17" t="s">
        <v>17639</v>
      </c>
      <c r="C8389" s="17">
        <v>7.0</v>
      </c>
      <c r="D8389" s="17">
        <v>1.0257038E7</v>
      </c>
      <c r="E8389" s="17">
        <v>6399019.0</v>
      </c>
      <c r="F8389" s="17">
        <v>9182209.0</v>
      </c>
      <c r="G8389" s="17">
        <v>1.0463152E7</v>
      </c>
      <c r="H8389" s="17">
        <v>2.2330338E7</v>
      </c>
    </row>
    <row r="8390">
      <c r="A8390" s="7" t="s">
        <v>17640</v>
      </c>
      <c r="B8390" s="17" t="s">
        <v>17641</v>
      </c>
      <c r="C8390" s="17">
        <v>1.0</v>
      </c>
      <c r="D8390" s="17">
        <v>2.5706558E7</v>
      </c>
      <c r="E8390" s="17">
        <v>2.5706558E7</v>
      </c>
      <c r="F8390" s="17">
        <v>2.5706558E7</v>
      </c>
      <c r="G8390" s="17">
        <v>2.5706558E7</v>
      </c>
      <c r="H8390" s="17">
        <v>2.5706558E7</v>
      </c>
    </row>
    <row r="8391">
      <c r="A8391" s="7" t="s">
        <v>17642</v>
      </c>
      <c r="B8391" s="17" t="s">
        <v>17643</v>
      </c>
      <c r="C8391" s="17">
        <v>3.0</v>
      </c>
      <c r="D8391" s="17">
        <v>6224989.0</v>
      </c>
      <c r="E8391" s="17">
        <v>2216000.0</v>
      </c>
      <c r="F8391" s="17">
        <v>3852000.0</v>
      </c>
      <c r="G8391" s="17">
        <v>1.2606967E7</v>
      </c>
      <c r="H8391" s="17">
        <v>1.2606967E7</v>
      </c>
    </row>
    <row r="8392">
      <c r="A8392" s="7" t="s">
        <v>17644</v>
      </c>
      <c r="B8392" s="17" t="s">
        <v>17645</v>
      </c>
      <c r="C8392" s="17">
        <v>34.0</v>
      </c>
      <c r="D8392" s="17">
        <v>1.9113629E7</v>
      </c>
      <c r="E8392" s="17">
        <v>5690512.0</v>
      </c>
      <c r="F8392" s="17">
        <v>8707279.0</v>
      </c>
      <c r="G8392" s="17">
        <v>1.3631721E7</v>
      </c>
      <c r="H8392" s="17">
        <v>4.554695E7</v>
      </c>
    </row>
    <row r="8393">
      <c r="A8393" s="7" t="s">
        <v>17646</v>
      </c>
      <c r="B8393" s="17" t="s">
        <v>17647</v>
      </c>
      <c r="C8393" s="17">
        <v>134.0</v>
      </c>
      <c r="D8393" s="17">
        <v>5853744.552</v>
      </c>
      <c r="E8393" s="17">
        <v>3504959.0</v>
      </c>
      <c r="F8393" s="17">
        <v>4624351.0</v>
      </c>
      <c r="G8393" s="17">
        <v>6315915.0</v>
      </c>
      <c r="H8393" s="17">
        <v>9114631.0</v>
      </c>
    </row>
    <row r="8394">
      <c r="A8394" s="7" t="s">
        <v>17648</v>
      </c>
      <c r="B8394" s="17" t="s">
        <v>17649</v>
      </c>
      <c r="C8394" s="17">
        <v>3.0</v>
      </c>
      <c r="D8394" s="17">
        <v>4483659.0</v>
      </c>
      <c r="E8394" s="17">
        <v>2921654.0</v>
      </c>
      <c r="F8394" s="17">
        <v>3707673.0</v>
      </c>
      <c r="G8394" s="17">
        <v>6821650.0</v>
      </c>
      <c r="H8394" s="17">
        <v>6821650.0</v>
      </c>
    </row>
    <row r="8395">
      <c r="A8395" s="7" t="s">
        <v>17650</v>
      </c>
      <c r="B8395" s="17" t="s">
        <v>17651</v>
      </c>
      <c r="C8395" s="17">
        <v>10.0</v>
      </c>
      <c r="D8395" s="17">
        <v>7984395.8</v>
      </c>
      <c r="E8395" s="17">
        <v>3336750.0</v>
      </c>
      <c r="F8395" s="17">
        <v>5613794.0</v>
      </c>
      <c r="G8395" s="17">
        <v>9326387.0</v>
      </c>
      <c r="H8395" s="17">
        <v>9369836.0</v>
      </c>
    </row>
    <row r="8396">
      <c r="A8396" s="7" t="s">
        <v>17652</v>
      </c>
      <c r="B8396" s="17" t="s">
        <v>17653</v>
      </c>
      <c r="C8396" s="17">
        <v>1.0</v>
      </c>
      <c r="D8396" s="17">
        <v>1.5587676E7</v>
      </c>
      <c r="E8396" s="17">
        <v>1.5587676E7</v>
      </c>
      <c r="F8396" s="17">
        <v>1.5587676E7</v>
      </c>
      <c r="G8396" s="17">
        <v>1.5587676E7</v>
      </c>
      <c r="H8396" s="17">
        <v>1.5587676E7</v>
      </c>
    </row>
    <row r="8397">
      <c r="A8397" s="7" t="s">
        <v>17654</v>
      </c>
      <c r="B8397" s="17" t="s">
        <v>17655</v>
      </c>
      <c r="C8397" s="17">
        <v>6.0</v>
      </c>
      <c r="D8397" s="17">
        <v>1.396840767E7</v>
      </c>
      <c r="E8397" s="17">
        <v>9393543.0</v>
      </c>
      <c r="F8397" s="17">
        <v>1.0397279E7</v>
      </c>
      <c r="G8397" s="17">
        <v>1.8417358E7</v>
      </c>
      <c r="H8397" s="17">
        <v>2.5689628E7</v>
      </c>
    </row>
    <row r="8398">
      <c r="A8398" s="7" t="s">
        <v>17656</v>
      </c>
      <c r="B8398" s="17" t="s">
        <v>17657</v>
      </c>
      <c r="C8398" s="17">
        <v>2.0</v>
      </c>
      <c r="D8398" s="17">
        <v>4.9388105E7</v>
      </c>
      <c r="E8398" s="17">
        <v>2.3478353E7</v>
      </c>
      <c r="F8398" s="17">
        <v>2.3478353E7</v>
      </c>
      <c r="G8398" s="17">
        <v>7.5297857E7</v>
      </c>
      <c r="H8398" s="17">
        <v>7.5297857E7</v>
      </c>
    </row>
    <row r="8399">
      <c r="A8399" s="7" t="s">
        <v>17658</v>
      </c>
      <c r="B8399" s="17" t="s">
        <v>17659</v>
      </c>
      <c r="C8399" s="17">
        <v>8.0</v>
      </c>
      <c r="D8399" s="17">
        <v>8938959.625</v>
      </c>
      <c r="E8399" s="17">
        <v>4407629.0</v>
      </c>
      <c r="F8399" s="17">
        <v>4969626.0</v>
      </c>
      <c r="G8399" s="17">
        <v>8572540.0</v>
      </c>
      <c r="H8399" s="17">
        <v>2.069E7</v>
      </c>
    </row>
    <row r="8400">
      <c r="A8400" s="7" t="s">
        <v>17660</v>
      </c>
      <c r="B8400" s="17" t="s">
        <v>17661</v>
      </c>
      <c r="C8400" s="17">
        <v>19.0</v>
      </c>
      <c r="D8400" s="17">
        <v>9506687.579</v>
      </c>
      <c r="E8400" s="17">
        <v>4548233.0</v>
      </c>
      <c r="F8400" s="17">
        <v>8947821.0</v>
      </c>
      <c r="G8400" s="17">
        <v>1.3401901E7</v>
      </c>
      <c r="H8400" s="17">
        <v>1.91675E7</v>
      </c>
    </row>
    <row r="8401">
      <c r="A8401" s="7" t="s">
        <v>17662</v>
      </c>
      <c r="B8401" s="17" t="s">
        <v>17663</v>
      </c>
      <c r="C8401" s="17">
        <v>46.0</v>
      </c>
      <c r="D8401" s="17">
        <v>1.477037404E7</v>
      </c>
      <c r="E8401" s="17">
        <v>3521890.0</v>
      </c>
      <c r="F8401" s="17">
        <v>5134300.0</v>
      </c>
      <c r="G8401" s="17">
        <v>8885764.0</v>
      </c>
      <c r="H8401" s="17">
        <v>1.4509673E7</v>
      </c>
    </row>
    <row r="8402">
      <c r="A8402" s="7" t="s">
        <v>17664</v>
      </c>
      <c r="B8402" s="17" t="s">
        <v>17665</v>
      </c>
      <c r="C8402" s="17">
        <v>13.0</v>
      </c>
      <c r="D8402" s="17">
        <v>2.234220531E7</v>
      </c>
      <c r="E8402" s="17">
        <v>5698817.0</v>
      </c>
      <c r="F8402" s="17">
        <v>1.4897791E7</v>
      </c>
      <c r="G8402" s="17">
        <v>2.468018E7</v>
      </c>
      <c r="H8402" s="17">
        <v>6.2337639E7</v>
      </c>
    </row>
    <row r="8403">
      <c r="A8403" s="7" t="s">
        <v>17666</v>
      </c>
      <c r="B8403" s="17" t="s">
        <v>17667</v>
      </c>
      <c r="C8403" s="17">
        <v>9.0</v>
      </c>
      <c r="D8403" s="17">
        <v>2.071710411E7</v>
      </c>
      <c r="E8403" s="17">
        <v>6287543.0</v>
      </c>
      <c r="F8403" s="17">
        <v>9570200.0</v>
      </c>
      <c r="G8403" s="17">
        <v>2.1934891E7</v>
      </c>
      <c r="H8403" s="17">
        <v>8.507982E7</v>
      </c>
    </row>
    <row r="8404">
      <c r="A8404" s="7" t="s">
        <v>17668</v>
      </c>
      <c r="B8404" s="17" t="s">
        <v>17669</v>
      </c>
      <c r="C8404" s="17">
        <v>12.0</v>
      </c>
      <c r="D8404" s="17">
        <v>9999810.333</v>
      </c>
      <c r="E8404" s="17">
        <v>4527632.0</v>
      </c>
      <c r="F8404" s="17">
        <v>7302505.0</v>
      </c>
      <c r="G8404" s="17">
        <v>1.3013358E7</v>
      </c>
      <c r="H8404" s="17">
        <v>1.5118941E7</v>
      </c>
    </row>
    <row r="8405">
      <c r="A8405" s="7" t="s">
        <v>17670</v>
      </c>
      <c r="B8405" s="17" t="s">
        <v>17671</v>
      </c>
      <c r="C8405" s="17">
        <v>3.0</v>
      </c>
      <c r="D8405" s="17">
        <v>3.970529533E7</v>
      </c>
      <c r="E8405" s="17">
        <v>6962234.0</v>
      </c>
      <c r="F8405" s="17">
        <v>5.3015732E7</v>
      </c>
      <c r="G8405" s="17">
        <v>5.913792E7</v>
      </c>
      <c r="H8405" s="17">
        <v>5.913792E7</v>
      </c>
    </row>
    <row r="8406">
      <c r="A8406" s="7" t="s">
        <v>17672</v>
      </c>
      <c r="B8406" s="17" t="s">
        <v>17673</v>
      </c>
      <c r="C8406" s="17">
        <v>18.0</v>
      </c>
      <c r="D8406" s="17">
        <v>1.713766956E7</v>
      </c>
      <c r="E8406" s="17">
        <v>3841789.0</v>
      </c>
      <c r="F8406" s="17">
        <v>6171037.0</v>
      </c>
      <c r="G8406" s="17">
        <v>1.8028553E7</v>
      </c>
      <c r="H8406" s="17">
        <v>5.3130627E7</v>
      </c>
    </row>
    <row r="8407">
      <c r="A8407" s="7" t="s">
        <v>17674</v>
      </c>
      <c r="B8407" s="17" t="s">
        <v>17675</v>
      </c>
      <c r="C8407" s="17">
        <v>28.0</v>
      </c>
      <c r="D8407" s="17">
        <v>2.513600575E7</v>
      </c>
      <c r="E8407" s="17">
        <v>4287969.0</v>
      </c>
      <c r="F8407" s="17">
        <v>1.0965275E7</v>
      </c>
      <c r="G8407" s="17">
        <v>2.7124051E7</v>
      </c>
      <c r="H8407" s="17">
        <v>7.1398568E7</v>
      </c>
    </row>
    <row r="8408">
      <c r="A8408" s="7" t="s">
        <v>17676</v>
      </c>
      <c r="B8408" s="17" t="s">
        <v>17677</v>
      </c>
      <c r="C8408" s="17">
        <v>1914.0</v>
      </c>
      <c r="D8408" s="17">
        <v>1.932788104E7</v>
      </c>
      <c r="E8408" s="17">
        <v>4572999.0</v>
      </c>
      <c r="F8408" s="17">
        <v>9257627.0</v>
      </c>
      <c r="G8408" s="17">
        <v>2.0006859E7</v>
      </c>
      <c r="H8408" s="17">
        <v>4.3100291E7</v>
      </c>
    </row>
    <row r="8409">
      <c r="A8409" s="7" t="s">
        <v>17678</v>
      </c>
      <c r="B8409" s="17" t="s">
        <v>17679</v>
      </c>
      <c r="C8409" s="17">
        <v>24.0</v>
      </c>
      <c r="D8409" s="17">
        <v>6357769.0</v>
      </c>
      <c r="E8409" s="17">
        <v>2098478.0</v>
      </c>
      <c r="F8409" s="17">
        <v>2865000.0</v>
      </c>
      <c r="G8409" s="17">
        <v>4105659.0</v>
      </c>
      <c r="H8409" s="17">
        <v>5903485.0</v>
      </c>
    </row>
    <row r="8410">
      <c r="A8410" s="7" t="s">
        <v>17680</v>
      </c>
      <c r="B8410" s="17" t="s">
        <v>17681</v>
      </c>
      <c r="C8410" s="17">
        <v>261.0</v>
      </c>
      <c r="D8410" s="17">
        <v>1.611423968E7</v>
      </c>
      <c r="E8410" s="17">
        <v>3606855.0</v>
      </c>
      <c r="F8410" s="17">
        <v>6749509.0</v>
      </c>
      <c r="G8410" s="17">
        <v>1.79728E7</v>
      </c>
      <c r="H8410" s="17">
        <v>3.4846899E7</v>
      </c>
    </row>
    <row r="8411">
      <c r="A8411" s="7" t="s">
        <v>17682</v>
      </c>
      <c r="B8411" s="17" t="s">
        <v>17683</v>
      </c>
      <c r="C8411" s="17">
        <v>15.0</v>
      </c>
      <c r="D8411" s="17">
        <v>2.2818071E7</v>
      </c>
      <c r="E8411" s="17">
        <v>4714965.0</v>
      </c>
      <c r="F8411" s="17">
        <v>1.1215559E7</v>
      </c>
      <c r="G8411" s="17">
        <v>2.655503E7</v>
      </c>
      <c r="H8411" s="17">
        <v>7.4139992E7</v>
      </c>
    </row>
    <row r="8412">
      <c r="A8412" s="7" t="s">
        <v>17684</v>
      </c>
      <c r="B8412" s="17" t="s">
        <v>17685</v>
      </c>
      <c r="C8412" s="17">
        <v>2.0</v>
      </c>
      <c r="D8412" s="17">
        <v>1.36416855E7</v>
      </c>
      <c r="E8412" s="17">
        <v>5764467.0</v>
      </c>
      <c r="F8412" s="17">
        <v>5764467.0</v>
      </c>
      <c r="G8412" s="17">
        <v>2.1518904E7</v>
      </c>
      <c r="H8412" s="17">
        <v>2.1518904E7</v>
      </c>
    </row>
    <row r="8413">
      <c r="A8413" s="7" t="s">
        <v>17686</v>
      </c>
      <c r="B8413" s="17" t="s">
        <v>17687</v>
      </c>
      <c r="C8413" s="17">
        <v>18.0</v>
      </c>
      <c r="D8413" s="17">
        <v>5416723.556</v>
      </c>
      <c r="E8413" s="17">
        <v>2668901.0</v>
      </c>
      <c r="F8413" s="17">
        <v>4447267.0</v>
      </c>
      <c r="G8413" s="17">
        <v>5976867.0</v>
      </c>
      <c r="H8413" s="17">
        <v>1.1847372E7</v>
      </c>
    </row>
    <row r="8414">
      <c r="A8414" s="7" t="s">
        <v>17688</v>
      </c>
      <c r="B8414" s="17" t="s">
        <v>17689</v>
      </c>
      <c r="C8414" s="17">
        <v>3.0</v>
      </c>
      <c r="D8414" s="17">
        <v>1.1719369E7</v>
      </c>
      <c r="E8414" s="17">
        <v>2575158.0</v>
      </c>
      <c r="F8414" s="17">
        <v>6159549.0</v>
      </c>
      <c r="G8414" s="17">
        <v>2.64234E7</v>
      </c>
      <c r="H8414" s="17">
        <v>2.64234E7</v>
      </c>
    </row>
    <row r="8415">
      <c r="A8415" s="7" t="s">
        <v>17690</v>
      </c>
      <c r="B8415" s="17" t="s">
        <v>17691</v>
      </c>
      <c r="C8415" s="17">
        <v>33.0</v>
      </c>
      <c r="D8415" s="17">
        <v>7213775.667</v>
      </c>
      <c r="E8415" s="17">
        <v>3051647.0</v>
      </c>
      <c r="F8415" s="17">
        <v>5540300.0</v>
      </c>
      <c r="G8415" s="17">
        <v>9815525.0</v>
      </c>
      <c r="H8415" s="17">
        <v>1.2933946E7</v>
      </c>
    </row>
    <row r="8416">
      <c r="A8416" s="7" t="s">
        <v>17692</v>
      </c>
      <c r="B8416" s="17" t="s">
        <v>17693</v>
      </c>
      <c r="C8416" s="17">
        <v>20.0</v>
      </c>
      <c r="D8416" s="17">
        <v>2.242432185E7</v>
      </c>
      <c r="E8416" s="17">
        <v>4079314.0</v>
      </c>
      <c r="F8416" s="17">
        <v>7340614.0</v>
      </c>
      <c r="G8416" s="17">
        <v>2.1398364E7</v>
      </c>
      <c r="H8416" s="17">
        <v>6.2609654E7</v>
      </c>
    </row>
    <row r="8417">
      <c r="A8417" s="7" t="s">
        <v>17694</v>
      </c>
      <c r="B8417" s="17" t="s">
        <v>17695</v>
      </c>
      <c r="C8417" s="17">
        <v>23.0</v>
      </c>
      <c r="D8417" s="17">
        <v>1.630472204E7</v>
      </c>
      <c r="E8417" s="17">
        <v>2978247.0</v>
      </c>
      <c r="F8417" s="17">
        <v>4363935.0</v>
      </c>
      <c r="G8417" s="17">
        <v>1.5686586E7</v>
      </c>
      <c r="H8417" s="17">
        <v>7.0001801E7</v>
      </c>
    </row>
    <row r="8418">
      <c r="A8418" s="7" t="s">
        <v>17696</v>
      </c>
      <c r="B8418" s="17" t="s">
        <v>17697</v>
      </c>
      <c r="C8418" s="17">
        <v>14119.0</v>
      </c>
      <c r="D8418" s="17">
        <v>2.610936848E7</v>
      </c>
      <c r="E8418" s="17">
        <v>7421886.0</v>
      </c>
      <c r="F8418" s="17">
        <v>1.4089868E7</v>
      </c>
      <c r="G8418" s="17">
        <v>2.9028802E7</v>
      </c>
      <c r="H8418" s="17">
        <v>5.7493068E7</v>
      </c>
    </row>
    <row r="8419">
      <c r="A8419" s="7" t="s">
        <v>17698</v>
      </c>
      <c r="B8419" s="17" t="s">
        <v>17699</v>
      </c>
      <c r="C8419" s="17">
        <v>58554.0</v>
      </c>
      <c r="D8419" s="17">
        <v>1.415942587E7</v>
      </c>
      <c r="E8419" s="17">
        <v>4696855.0</v>
      </c>
      <c r="F8419" s="17">
        <v>7822517.0</v>
      </c>
      <c r="G8419" s="17">
        <v>1.482173E7</v>
      </c>
      <c r="H8419" s="17">
        <v>2.8714998E7</v>
      </c>
    </row>
    <row r="8420">
      <c r="A8420" s="7" t="s">
        <v>17700</v>
      </c>
      <c r="B8420" s="17" t="s">
        <v>17701</v>
      </c>
      <c r="C8420" s="17">
        <v>34.0</v>
      </c>
      <c r="D8420" s="17">
        <v>1.434360518E7</v>
      </c>
      <c r="E8420" s="17">
        <v>3819037.0</v>
      </c>
      <c r="F8420" s="17">
        <v>5856233.0</v>
      </c>
      <c r="G8420" s="17">
        <v>1.5232257E7</v>
      </c>
      <c r="H8420" s="17">
        <v>3.81083E7</v>
      </c>
    </row>
    <row r="8421">
      <c r="A8421" s="7" t="s">
        <v>17702</v>
      </c>
      <c r="B8421" s="17" t="s">
        <v>17703</v>
      </c>
      <c r="C8421" s="17">
        <v>11.0</v>
      </c>
      <c r="D8421" s="17">
        <v>2.546525364E7</v>
      </c>
      <c r="E8421" s="17">
        <v>7073398.0</v>
      </c>
      <c r="F8421" s="17">
        <v>1.3159926E7</v>
      </c>
      <c r="G8421" s="17">
        <v>4.292272E7</v>
      </c>
      <c r="H8421" s="17">
        <v>6.6677931E7</v>
      </c>
    </row>
    <row r="8422">
      <c r="A8422" s="7" t="s">
        <v>17704</v>
      </c>
      <c r="B8422" s="17" t="s">
        <v>17705</v>
      </c>
      <c r="C8422" s="17">
        <v>1703.0</v>
      </c>
      <c r="D8422" s="17">
        <v>1.182729838E7</v>
      </c>
      <c r="E8422" s="17">
        <v>4262016.0</v>
      </c>
      <c r="F8422" s="17">
        <v>6587638.0</v>
      </c>
      <c r="G8422" s="17">
        <v>1.1264561E7</v>
      </c>
      <c r="H8422" s="17">
        <v>2.0841979E7</v>
      </c>
    </row>
    <row r="8423">
      <c r="A8423" s="7" t="s">
        <v>17706</v>
      </c>
      <c r="B8423" s="17" t="s">
        <v>17707</v>
      </c>
      <c r="C8423" s="17">
        <v>225.0</v>
      </c>
      <c r="D8423" s="17">
        <v>1.116024645E7</v>
      </c>
      <c r="E8423" s="17">
        <v>2859500.0</v>
      </c>
      <c r="F8423" s="17">
        <v>4341000.0</v>
      </c>
      <c r="G8423" s="17">
        <v>8426173.0</v>
      </c>
      <c r="H8423" s="17">
        <v>1.7801473E7</v>
      </c>
    </row>
    <row r="8424">
      <c r="A8424" s="7" t="s">
        <v>17708</v>
      </c>
      <c r="B8424" s="17" t="s">
        <v>17709</v>
      </c>
      <c r="C8424" s="17">
        <v>585.0</v>
      </c>
      <c r="D8424" s="17">
        <v>1.448973673E7</v>
      </c>
      <c r="E8424" s="17">
        <v>4600552.0</v>
      </c>
      <c r="F8424" s="17">
        <v>7405050.0</v>
      </c>
      <c r="G8424" s="17">
        <v>1.5079492E7</v>
      </c>
      <c r="H8424" s="17">
        <v>3.0526077E7</v>
      </c>
    </row>
    <row r="8425">
      <c r="A8425" s="7" t="s">
        <v>17710</v>
      </c>
      <c r="B8425" s="17" t="s">
        <v>17711</v>
      </c>
      <c r="C8425" s="17">
        <v>53.0</v>
      </c>
      <c r="D8425" s="17">
        <v>2.386234689E7</v>
      </c>
      <c r="E8425" s="17">
        <v>6334865.0</v>
      </c>
      <c r="F8425" s="17">
        <v>9288754.0</v>
      </c>
      <c r="G8425" s="17">
        <v>1.8562409E7</v>
      </c>
      <c r="H8425" s="17">
        <v>8.9695353E7</v>
      </c>
    </row>
    <row r="8426">
      <c r="A8426" s="7" t="s">
        <v>17712</v>
      </c>
      <c r="B8426" s="17" t="s">
        <v>17713</v>
      </c>
      <c r="C8426" s="17">
        <v>578.0</v>
      </c>
      <c r="D8426" s="17">
        <v>2.139863192E7</v>
      </c>
      <c r="E8426" s="17">
        <v>5230200.0</v>
      </c>
      <c r="F8426" s="17">
        <v>8781270.0</v>
      </c>
      <c r="G8426" s="17">
        <v>1.5936758E7</v>
      </c>
      <c r="H8426" s="17">
        <v>5.9780333E7</v>
      </c>
    </row>
    <row r="8427">
      <c r="A8427" s="7" t="s">
        <v>17714</v>
      </c>
      <c r="B8427" s="17" t="s">
        <v>17715</v>
      </c>
      <c r="C8427" s="17">
        <v>1252.0</v>
      </c>
      <c r="D8427" s="17">
        <v>1.541236119E7</v>
      </c>
      <c r="E8427" s="17">
        <v>4678198.0</v>
      </c>
      <c r="F8427" s="17">
        <v>7244591.0</v>
      </c>
      <c r="G8427" s="17">
        <v>1.2948886E7</v>
      </c>
      <c r="H8427" s="17">
        <v>3.2541505E7</v>
      </c>
    </row>
    <row r="8428">
      <c r="A8428" s="7" t="s">
        <v>17716</v>
      </c>
      <c r="B8428" s="17" t="s">
        <v>17717</v>
      </c>
      <c r="C8428" s="17">
        <v>131.0</v>
      </c>
      <c r="D8428" s="17">
        <v>6.339077329E7</v>
      </c>
      <c r="E8428" s="17">
        <v>1.3405434E7</v>
      </c>
      <c r="F8428" s="17">
        <v>3.979831E7</v>
      </c>
      <c r="G8428" s="17">
        <v>8.7060817E7</v>
      </c>
      <c r="H8428" s="17">
        <v>1.44790709E8</v>
      </c>
    </row>
    <row r="8429">
      <c r="A8429" s="7" t="s">
        <v>17718</v>
      </c>
      <c r="B8429" s="17" t="s">
        <v>17719</v>
      </c>
      <c r="C8429" s="17">
        <v>3.0</v>
      </c>
      <c r="D8429" s="17">
        <v>2.701466533E7</v>
      </c>
      <c r="E8429" s="17">
        <v>7211400.0</v>
      </c>
      <c r="F8429" s="17">
        <v>1.2459346E7</v>
      </c>
      <c r="G8429" s="17">
        <v>6.137325E7</v>
      </c>
      <c r="H8429" s="17">
        <v>6.137325E7</v>
      </c>
    </row>
    <row r="8430">
      <c r="A8430" s="7" t="s">
        <v>17720</v>
      </c>
      <c r="B8430" s="17" t="s">
        <v>17721</v>
      </c>
      <c r="C8430" s="17">
        <v>466.0</v>
      </c>
      <c r="D8430" s="17">
        <v>5.60907023E7</v>
      </c>
      <c r="E8430" s="17">
        <v>1.42246E7</v>
      </c>
      <c r="F8430" s="17">
        <v>3.739205E7</v>
      </c>
      <c r="G8430" s="17">
        <v>7.55097E7</v>
      </c>
      <c r="H8430" s="17">
        <v>1.23006742E8</v>
      </c>
    </row>
    <row r="8431">
      <c r="A8431" s="7" t="s">
        <v>17722</v>
      </c>
      <c r="B8431" s="17" t="s">
        <v>17723</v>
      </c>
      <c r="C8431" s="17">
        <v>2626.0</v>
      </c>
      <c r="D8431" s="17">
        <v>3.101155159E7</v>
      </c>
      <c r="E8431" s="17">
        <v>8410144.0</v>
      </c>
      <c r="F8431" s="17">
        <v>1.5479908E7</v>
      </c>
      <c r="G8431" s="17">
        <v>3.6996785E7</v>
      </c>
      <c r="H8431" s="17">
        <v>7.3346762E7</v>
      </c>
    </row>
    <row r="8432">
      <c r="A8432" s="7" t="s">
        <v>17724</v>
      </c>
      <c r="B8432" s="17" t="s">
        <v>17725</v>
      </c>
      <c r="C8432" s="17">
        <v>73546.0</v>
      </c>
      <c r="D8432" s="17">
        <v>2.255302291E7</v>
      </c>
      <c r="E8432" s="17">
        <v>6355260.0</v>
      </c>
      <c r="F8432" s="17">
        <v>1.0635502E7</v>
      </c>
      <c r="G8432" s="17">
        <v>2.0519626E7</v>
      </c>
      <c r="H8432" s="17">
        <v>4.3440564E7</v>
      </c>
    </row>
    <row r="8433">
      <c r="A8433" s="7" t="s">
        <v>17726</v>
      </c>
      <c r="B8433" s="17" t="s">
        <v>17727</v>
      </c>
      <c r="C8433" s="17">
        <v>2015.0</v>
      </c>
      <c r="D8433" s="17">
        <v>2.130969988E7</v>
      </c>
      <c r="E8433" s="17">
        <v>6712350.0</v>
      </c>
      <c r="F8433" s="17">
        <v>1.1360587E7</v>
      </c>
      <c r="G8433" s="17">
        <v>2.2063057E7</v>
      </c>
      <c r="H8433" s="17">
        <v>4.4790873E7</v>
      </c>
    </row>
    <row r="8434">
      <c r="A8434" s="7" t="s">
        <v>17728</v>
      </c>
      <c r="B8434" s="17" t="s">
        <v>17729</v>
      </c>
      <c r="C8434" s="17">
        <v>1.0</v>
      </c>
      <c r="D8434" s="17">
        <v>7176814.0</v>
      </c>
      <c r="E8434" s="17">
        <v>7176814.0</v>
      </c>
      <c r="F8434" s="17">
        <v>7176814.0</v>
      </c>
      <c r="G8434" s="17">
        <v>7176814.0</v>
      </c>
      <c r="H8434" s="17">
        <v>7176814.0</v>
      </c>
    </row>
    <row r="8435">
      <c r="A8435" s="7" t="s">
        <v>17730</v>
      </c>
      <c r="B8435" s="17" t="s">
        <v>17733</v>
      </c>
      <c r="C8435" s="17">
        <v>4.0</v>
      </c>
      <c r="D8435" s="17">
        <v>1.036937725E7</v>
      </c>
      <c r="E8435" s="17">
        <v>4092542.0</v>
      </c>
      <c r="F8435" s="17">
        <v>5874924.0</v>
      </c>
      <c r="G8435" s="17">
        <v>1.3142365E7</v>
      </c>
      <c r="H8435" s="17">
        <v>1.8367678E7</v>
      </c>
    </row>
    <row r="8436">
      <c r="A8436" s="7" t="s">
        <v>17734</v>
      </c>
      <c r="B8436" s="17" t="s">
        <v>17735</v>
      </c>
      <c r="C8436" s="17">
        <v>65.0</v>
      </c>
      <c r="D8436" s="17">
        <v>1.357191823E7</v>
      </c>
      <c r="E8436" s="17">
        <v>3481042.0</v>
      </c>
      <c r="F8436" s="17">
        <v>7133044.0</v>
      </c>
      <c r="G8436" s="17">
        <v>1.2866366E7</v>
      </c>
      <c r="H8436" s="17">
        <v>1.9631902E7</v>
      </c>
    </row>
    <row r="8437">
      <c r="A8437" s="7" t="s">
        <v>17736</v>
      </c>
      <c r="B8437" s="17" t="s">
        <v>17737</v>
      </c>
      <c r="C8437" s="17">
        <v>2.0</v>
      </c>
      <c r="D8437" s="17">
        <v>5.7304041E7</v>
      </c>
      <c r="E8437" s="17">
        <v>1.8032313E7</v>
      </c>
      <c r="F8437" s="17">
        <v>1.8032313E7</v>
      </c>
      <c r="G8437" s="17">
        <v>9.6575769E7</v>
      </c>
      <c r="H8437" s="17">
        <v>9.6575769E7</v>
      </c>
    </row>
    <row r="8438">
      <c r="A8438" s="7" t="s">
        <v>17738</v>
      </c>
      <c r="B8438" s="17" t="s">
        <v>17739</v>
      </c>
      <c r="C8438" s="17">
        <v>700.0</v>
      </c>
      <c r="D8438" s="17">
        <v>3.256770066E7</v>
      </c>
      <c r="E8438" s="17">
        <v>9186699.0</v>
      </c>
      <c r="F8438" s="17">
        <v>1.57327E7</v>
      </c>
      <c r="G8438" s="17">
        <v>3.2205603E7</v>
      </c>
      <c r="H8438" s="17">
        <v>7.0960614E7</v>
      </c>
    </row>
    <row r="8439">
      <c r="A8439" s="7" t="s">
        <v>17740</v>
      </c>
      <c r="B8439" s="17" t="s">
        <v>17741</v>
      </c>
      <c r="C8439" s="17">
        <v>844.0</v>
      </c>
      <c r="D8439" s="17">
        <v>2.865497545E7</v>
      </c>
      <c r="E8439" s="17">
        <v>8634546.0</v>
      </c>
      <c r="F8439" s="17">
        <v>1.4936298E7</v>
      </c>
      <c r="G8439" s="17">
        <v>2.8961666E7</v>
      </c>
      <c r="H8439" s="17">
        <v>6.9957734E7</v>
      </c>
    </row>
    <row r="8440">
      <c r="A8440" s="7" t="s">
        <v>17742</v>
      </c>
      <c r="B8440" s="17" t="s">
        <v>17743</v>
      </c>
      <c r="C8440" s="17">
        <v>687.0</v>
      </c>
      <c r="D8440" s="17">
        <v>3.469708649E7</v>
      </c>
      <c r="E8440" s="17">
        <v>8125476.0</v>
      </c>
      <c r="F8440" s="17">
        <v>1.443398E7</v>
      </c>
      <c r="G8440" s="17">
        <v>3.5118911E7</v>
      </c>
      <c r="H8440" s="17">
        <v>8.4311384E7</v>
      </c>
    </row>
    <row r="8441">
      <c r="A8441" s="7" t="s">
        <v>17744</v>
      </c>
      <c r="B8441" s="17" t="s">
        <v>17745</v>
      </c>
      <c r="C8441" s="17">
        <v>4305.0</v>
      </c>
      <c r="D8441" s="17">
        <v>2.944833513E7</v>
      </c>
      <c r="E8441" s="17">
        <v>7636796.0</v>
      </c>
      <c r="F8441" s="17">
        <v>1.3375E7</v>
      </c>
      <c r="G8441" s="17">
        <v>2.82894E7</v>
      </c>
      <c r="H8441" s="17">
        <v>6.9189343E7</v>
      </c>
    </row>
    <row r="8442">
      <c r="A8442" s="7" t="s">
        <v>17746</v>
      </c>
      <c r="B8442" s="17" t="s">
        <v>17747</v>
      </c>
      <c r="C8442" s="17">
        <v>1.0</v>
      </c>
      <c r="D8442" s="17">
        <v>4702369.0</v>
      </c>
      <c r="E8442" s="17">
        <v>4702369.0</v>
      </c>
      <c r="F8442" s="17">
        <v>4702369.0</v>
      </c>
      <c r="G8442" s="17">
        <v>4702369.0</v>
      </c>
      <c r="H8442" s="17">
        <v>4702369.0</v>
      </c>
    </row>
    <row r="8443">
      <c r="A8443" s="7" t="s">
        <v>17748</v>
      </c>
      <c r="B8443" s="17" t="s">
        <v>17749</v>
      </c>
      <c r="C8443" s="17">
        <v>52.0</v>
      </c>
      <c r="D8443" s="17">
        <v>5.347999535E7</v>
      </c>
      <c r="E8443" s="17">
        <v>8883292.0</v>
      </c>
      <c r="F8443" s="17">
        <v>1.5737745E7</v>
      </c>
      <c r="G8443" s="17">
        <v>5.9550816E7</v>
      </c>
      <c r="H8443" s="17">
        <v>1.2996639E8</v>
      </c>
    </row>
    <row r="8444">
      <c r="A8444" s="7" t="s">
        <v>17750</v>
      </c>
      <c r="B8444" s="17" t="s">
        <v>17751</v>
      </c>
      <c r="C8444" s="17">
        <v>68.0</v>
      </c>
      <c r="D8444" s="17">
        <v>4.815845475E7</v>
      </c>
      <c r="E8444" s="17">
        <v>8138866.0</v>
      </c>
      <c r="F8444" s="17">
        <v>3.5152313E7</v>
      </c>
      <c r="G8444" s="17">
        <v>6.4566263E7</v>
      </c>
      <c r="H8444" s="17">
        <v>1.28936299E8</v>
      </c>
    </row>
    <row r="8445">
      <c r="A8445" s="7" t="s">
        <v>17752</v>
      </c>
      <c r="B8445" s="17" t="s">
        <v>17753</v>
      </c>
      <c r="C8445" s="17">
        <v>649.0</v>
      </c>
      <c r="D8445" s="17">
        <v>4.798478245E7</v>
      </c>
      <c r="E8445" s="17">
        <v>1.0303372E7</v>
      </c>
      <c r="F8445" s="17">
        <v>2.0997076E7</v>
      </c>
      <c r="G8445" s="17">
        <v>5.617915E7</v>
      </c>
      <c r="H8445" s="17">
        <v>1.2243885E8</v>
      </c>
    </row>
    <row r="8446">
      <c r="A8446" s="7" t="s">
        <v>17754</v>
      </c>
      <c r="B8446" s="17" t="s">
        <v>17755</v>
      </c>
      <c r="C8446" s="17">
        <v>1298.0</v>
      </c>
      <c r="D8446" s="17">
        <v>2.570696359E7</v>
      </c>
      <c r="E8446" s="17">
        <v>7628444.0</v>
      </c>
      <c r="F8446" s="17">
        <v>1.4611939E7</v>
      </c>
      <c r="G8446" s="17">
        <v>2.7581317E7</v>
      </c>
      <c r="H8446" s="17">
        <v>5.7929217E7</v>
      </c>
    </row>
    <row r="8447">
      <c r="A8447" s="7" t="s">
        <v>17756</v>
      </c>
      <c r="B8447" s="17" t="s">
        <v>17757</v>
      </c>
      <c r="C8447" s="17">
        <v>366.0</v>
      </c>
      <c r="D8447" s="17">
        <v>9688581.377</v>
      </c>
      <c r="E8447" s="17">
        <v>3280000.0</v>
      </c>
      <c r="F8447" s="17">
        <v>6260536.0</v>
      </c>
      <c r="G8447" s="17">
        <v>9685066.0</v>
      </c>
      <c r="H8447" s="17">
        <v>1.8477943E7</v>
      </c>
    </row>
    <row r="8448">
      <c r="A8448" s="7" t="s">
        <v>17758</v>
      </c>
      <c r="B8448" s="17" t="s">
        <v>17759</v>
      </c>
      <c r="C8448" s="17">
        <v>1.0</v>
      </c>
      <c r="D8448" s="17">
        <v>3.9621005E7</v>
      </c>
      <c r="E8448" s="17">
        <v>3.9621005E7</v>
      </c>
      <c r="F8448" s="17">
        <v>3.9621005E7</v>
      </c>
      <c r="G8448" s="17">
        <v>3.9621005E7</v>
      </c>
      <c r="H8448" s="17">
        <v>3.9621005E7</v>
      </c>
    </row>
    <row r="8449">
      <c r="A8449" s="7" t="s">
        <v>17760</v>
      </c>
      <c r="B8449" s="17" t="s">
        <v>17761</v>
      </c>
      <c r="C8449" s="17">
        <v>686.0</v>
      </c>
      <c r="D8449" s="17">
        <v>2.864641522E7</v>
      </c>
      <c r="E8449" s="17">
        <v>9022028.0</v>
      </c>
      <c r="F8449" s="17">
        <v>1.487443E7</v>
      </c>
      <c r="G8449" s="17">
        <v>2.9405533E7</v>
      </c>
      <c r="H8449" s="17">
        <v>6.3732895E7</v>
      </c>
    </row>
    <row r="8450">
      <c r="A8450" s="7" t="s">
        <v>17762</v>
      </c>
      <c r="B8450" s="17" t="s">
        <v>17763</v>
      </c>
      <c r="C8450" s="17">
        <v>191.0</v>
      </c>
      <c r="D8450" s="17">
        <v>1.319014488E8</v>
      </c>
      <c r="E8450" s="17">
        <v>7.0625962E7</v>
      </c>
      <c r="F8450" s="17">
        <v>1.02288939E8</v>
      </c>
      <c r="G8450" s="17">
        <v>1.59557206E8</v>
      </c>
      <c r="H8450" s="17">
        <v>2.35437081E8</v>
      </c>
    </row>
    <row r="8451">
      <c r="A8451" s="7" t="s">
        <v>17764</v>
      </c>
      <c r="B8451" s="17" t="s">
        <v>17765</v>
      </c>
      <c r="C8451" s="17">
        <v>877.0</v>
      </c>
      <c r="D8451" s="17">
        <v>7.872912903E7</v>
      </c>
      <c r="E8451" s="17">
        <v>4.0739E7</v>
      </c>
      <c r="F8451" s="17">
        <v>6.1785417E7</v>
      </c>
      <c r="G8451" s="17">
        <v>9.3047745E7</v>
      </c>
      <c r="H8451" s="17">
        <v>1.47244309E8</v>
      </c>
    </row>
    <row r="8452">
      <c r="A8452" s="7" t="s">
        <v>17766</v>
      </c>
      <c r="B8452" s="17" t="s">
        <v>17767</v>
      </c>
      <c r="C8452" s="17">
        <v>6.0</v>
      </c>
      <c r="D8452" s="17">
        <v>2.223371E7</v>
      </c>
      <c r="E8452" s="17">
        <v>1.461329E7</v>
      </c>
      <c r="F8452" s="17">
        <v>1.6859289E7</v>
      </c>
      <c r="G8452" s="17">
        <v>1.8744482E7</v>
      </c>
      <c r="H8452" s="17">
        <v>5.404542E7</v>
      </c>
    </row>
    <row r="8453">
      <c r="A8453" s="7" t="s">
        <v>17768</v>
      </c>
      <c r="B8453" s="17" t="s">
        <v>17769</v>
      </c>
      <c r="C8453" s="17">
        <v>2.0</v>
      </c>
      <c r="D8453" s="17">
        <v>2.35852275E7</v>
      </c>
      <c r="E8453" s="17">
        <v>7127000.0</v>
      </c>
      <c r="F8453" s="17">
        <v>7127000.0</v>
      </c>
      <c r="G8453" s="17">
        <v>4.0043455E7</v>
      </c>
      <c r="H8453" s="17">
        <v>4.0043455E7</v>
      </c>
    </row>
    <row r="8454">
      <c r="A8454" s="7" t="s">
        <v>17770</v>
      </c>
      <c r="B8454" s="17" t="s">
        <v>17771</v>
      </c>
      <c r="C8454" s="17">
        <v>221.0</v>
      </c>
      <c r="D8454" s="17">
        <v>4.365098337E7</v>
      </c>
      <c r="E8454" s="17">
        <v>1.3396201E7</v>
      </c>
      <c r="F8454" s="17">
        <v>2.1755818E7</v>
      </c>
      <c r="G8454" s="17">
        <v>3.5329994E7</v>
      </c>
      <c r="H8454" s="17">
        <v>7.4183511E7</v>
      </c>
    </row>
    <row r="8455">
      <c r="A8455" s="7" t="s">
        <v>17772</v>
      </c>
      <c r="B8455" s="17" t="s">
        <v>17773</v>
      </c>
      <c r="C8455" s="17">
        <v>3.0</v>
      </c>
      <c r="D8455" s="17">
        <v>1.891194937E8</v>
      </c>
      <c r="E8455" s="17">
        <v>1.05729884E8</v>
      </c>
      <c r="F8455" s="17">
        <v>1.6355263E8</v>
      </c>
      <c r="G8455" s="17">
        <v>2.98075967E8</v>
      </c>
      <c r="H8455" s="17">
        <v>2.98075967E8</v>
      </c>
    </row>
    <row r="8456">
      <c r="A8456" s="7" t="s">
        <v>17774</v>
      </c>
      <c r="B8456" s="17" t="s">
        <v>17775</v>
      </c>
      <c r="C8456" s="17">
        <v>2659.0</v>
      </c>
      <c r="D8456" s="17">
        <v>8.106408041E7</v>
      </c>
      <c r="E8456" s="17">
        <v>3.3590848E7</v>
      </c>
      <c r="F8456" s="17">
        <v>5.5457138E7</v>
      </c>
      <c r="G8456" s="17">
        <v>1.01554699E8</v>
      </c>
      <c r="H8456" s="17">
        <v>1.79795824E8</v>
      </c>
    </row>
    <row r="8457">
      <c r="A8457" s="7" t="s">
        <v>17776</v>
      </c>
      <c r="B8457" s="17" t="s">
        <v>17777</v>
      </c>
      <c r="C8457" s="17">
        <v>1468.0</v>
      </c>
      <c r="D8457" s="17">
        <v>7.225359732E7</v>
      </c>
      <c r="E8457" s="17">
        <v>3.1285353E7</v>
      </c>
      <c r="F8457" s="17">
        <v>4.8957229E7</v>
      </c>
      <c r="G8457" s="17">
        <v>8.8821425E7</v>
      </c>
      <c r="H8457" s="17">
        <v>1.57354278E8</v>
      </c>
    </row>
    <row r="8458">
      <c r="A8458" s="7" t="s">
        <v>17778</v>
      </c>
      <c r="B8458" s="17" t="s">
        <v>17779</v>
      </c>
      <c r="C8458" s="17">
        <v>19.0</v>
      </c>
      <c r="D8458" s="17">
        <v>2.798511332E7</v>
      </c>
      <c r="E8458" s="17">
        <v>9369875.0</v>
      </c>
      <c r="F8458" s="17">
        <v>1.4035187E7</v>
      </c>
      <c r="G8458" s="17">
        <v>2.8873311E7</v>
      </c>
      <c r="H8458" s="17">
        <v>9.4296381E7</v>
      </c>
    </row>
    <row r="8459">
      <c r="A8459" s="7" t="s">
        <v>17780</v>
      </c>
      <c r="B8459" s="17" t="s">
        <v>17781</v>
      </c>
      <c r="C8459" s="17">
        <v>92442.0</v>
      </c>
      <c r="D8459" s="17">
        <v>3.789088199E7</v>
      </c>
      <c r="E8459" s="17">
        <v>1.1488675E7</v>
      </c>
      <c r="F8459" s="17">
        <v>2.24921E7</v>
      </c>
      <c r="G8459" s="17">
        <v>4.5261442E7</v>
      </c>
      <c r="H8459" s="17">
        <v>8.33485E7</v>
      </c>
    </row>
    <row r="8460">
      <c r="A8460" s="7" t="s">
        <v>17782</v>
      </c>
      <c r="B8460" s="17" t="s">
        <v>17783</v>
      </c>
      <c r="C8460" s="17">
        <v>2234.0</v>
      </c>
      <c r="D8460" s="17">
        <v>4.093952573E7</v>
      </c>
      <c r="E8460" s="17">
        <v>1.171737E7</v>
      </c>
      <c r="F8460" s="17">
        <v>2.26528E7</v>
      </c>
      <c r="G8460" s="17">
        <v>4.6387458E7</v>
      </c>
      <c r="H8460" s="17">
        <v>9.16495E7</v>
      </c>
    </row>
    <row r="8461">
      <c r="A8461" s="7" t="s">
        <v>17784</v>
      </c>
      <c r="B8461" s="17" t="s">
        <v>17785</v>
      </c>
      <c r="C8461" s="17">
        <v>39391.0</v>
      </c>
      <c r="D8461" s="17">
        <v>3.316602266E7</v>
      </c>
      <c r="E8461" s="17">
        <v>9815461.0</v>
      </c>
      <c r="F8461" s="17">
        <v>1.9163186E7</v>
      </c>
      <c r="G8461" s="17">
        <v>3.8854367E7</v>
      </c>
      <c r="H8461" s="17">
        <v>7.2262167E7</v>
      </c>
    </row>
    <row r="8462">
      <c r="A8462" s="7" t="s">
        <v>17786</v>
      </c>
      <c r="B8462" s="17" t="s">
        <v>17787</v>
      </c>
      <c r="C8462" s="17">
        <v>2.0</v>
      </c>
      <c r="D8462" s="17">
        <v>6038988.5</v>
      </c>
      <c r="E8462" s="17">
        <v>2920902.0</v>
      </c>
      <c r="F8462" s="17">
        <v>2920902.0</v>
      </c>
      <c r="G8462" s="17">
        <v>9157075.0</v>
      </c>
      <c r="H8462" s="17">
        <v>9157075.0</v>
      </c>
    </row>
    <row r="8463">
      <c r="A8463" s="7" t="s">
        <v>17788</v>
      </c>
      <c r="B8463" s="17" t="s">
        <v>17789</v>
      </c>
      <c r="C8463" s="17">
        <v>3305.0</v>
      </c>
      <c r="D8463" s="17">
        <v>1.485374587E7</v>
      </c>
      <c r="E8463" s="17">
        <v>3956384.0</v>
      </c>
      <c r="F8463" s="17">
        <v>5408332.0</v>
      </c>
      <c r="G8463" s="17">
        <v>9409964.0</v>
      </c>
      <c r="H8463" s="17">
        <v>2.604338E7</v>
      </c>
    </row>
    <row r="8464">
      <c r="A8464" s="7" t="s">
        <v>17790</v>
      </c>
      <c r="B8464" s="17" t="s">
        <v>17791</v>
      </c>
      <c r="C8464" s="17">
        <v>5464.0</v>
      </c>
      <c r="D8464" s="17">
        <v>6.945647076E7</v>
      </c>
      <c r="E8464" s="17">
        <v>5519088.0</v>
      </c>
      <c r="F8464" s="17">
        <v>1.2135674E7</v>
      </c>
      <c r="G8464" s="17">
        <v>8.2546068E7</v>
      </c>
      <c r="H8464" s="17">
        <v>2.33554137E8</v>
      </c>
    </row>
    <row r="8465">
      <c r="A8465" s="7" t="s">
        <v>17792</v>
      </c>
      <c r="B8465" s="17" t="s">
        <v>17793</v>
      </c>
      <c r="C8465" s="17">
        <v>131.0</v>
      </c>
      <c r="D8465" s="17">
        <v>4.380069894E7</v>
      </c>
      <c r="E8465" s="17">
        <v>8862339.0</v>
      </c>
      <c r="F8465" s="17">
        <v>2.0780647E7</v>
      </c>
      <c r="G8465" s="17">
        <v>5.5377362E7</v>
      </c>
      <c r="H8465" s="17">
        <v>9.0078897E7</v>
      </c>
    </row>
    <row r="8466">
      <c r="A8466" s="7" t="s">
        <v>17794</v>
      </c>
      <c r="B8466" s="17" t="s">
        <v>17795</v>
      </c>
      <c r="C8466" s="17">
        <v>18.0</v>
      </c>
      <c r="D8466" s="17">
        <v>8332231.556</v>
      </c>
      <c r="E8466" s="17">
        <v>4424306.0</v>
      </c>
      <c r="F8466" s="17">
        <v>6498681.0</v>
      </c>
      <c r="G8466" s="17">
        <v>9528387.0</v>
      </c>
      <c r="H8466" s="17">
        <v>1.8651434E7</v>
      </c>
    </row>
    <row r="8467">
      <c r="A8467" s="7" t="s">
        <v>17796</v>
      </c>
      <c r="B8467" s="17" t="s">
        <v>17797</v>
      </c>
      <c r="C8467" s="17">
        <v>10338.0</v>
      </c>
      <c r="D8467" s="17">
        <v>8291544.866</v>
      </c>
      <c r="E8467" s="17">
        <v>3184460.0</v>
      </c>
      <c r="F8467" s="17">
        <v>4439125.0</v>
      </c>
      <c r="G8467" s="17">
        <v>7120612.0</v>
      </c>
      <c r="H8467" s="17">
        <v>1.412675E7</v>
      </c>
    </row>
    <row r="8468">
      <c r="A8468" s="7" t="s">
        <v>17798</v>
      </c>
      <c r="B8468" s="17" t="s">
        <v>17799</v>
      </c>
      <c r="C8468" s="17">
        <v>434.0</v>
      </c>
      <c r="D8468" s="17">
        <v>4.838841228E7</v>
      </c>
      <c r="E8468" s="17">
        <v>6842080.0</v>
      </c>
      <c r="F8468" s="17">
        <v>1.9328931E7</v>
      </c>
      <c r="G8468" s="17">
        <v>5.3360267E7</v>
      </c>
      <c r="H8468" s="17">
        <v>1.12516646E8</v>
      </c>
    </row>
    <row r="8469">
      <c r="A8469" s="7" t="s">
        <v>17800</v>
      </c>
      <c r="B8469" s="17" t="s">
        <v>17801</v>
      </c>
      <c r="C8469" s="17">
        <v>94.0</v>
      </c>
      <c r="D8469" s="17">
        <v>1.185149073E8</v>
      </c>
      <c r="E8469" s="17">
        <v>8261823.0</v>
      </c>
      <c r="F8469" s="17">
        <v>2.516021E7</v>
      </c>
      <c r="G8469" s="17">
        <v>1.06840551E8</v>
      </c>
      <c r="H8469" s="17">
        <v>3.79960948E8</v>
      </c>
    </row>
    <row r="8470">
      <c r="A8470" s="7" t="s">
        <v>17802</v>
      </c>
      <c r="B8470" s="17" t="s">
        <v>17803</v>
      </c>
      <c r="C8470" s="17">
        <v>19.0</v>
      </c>
      <c r="D8470" s="17">
        <v>4.299028521E7</v>
      </c>
      <c r="E8470" s="17">
        <v>8236837.0</v>
      </c>
      <c r="F8470" s="17">
        <v>2.7820801E7</v>
      </c>
      <c r="G8470" s="17">
        <v>7.6285942E7</v>
      </c>
      <c r="H8470" s="17">
        <v>1.038756E8</v>
      </c>
    </row>
    <row r="8471">
      <c r="A8471" s="7" t="s">
        <v>17804</v>
      </c>
      <c r="B8471" s="17" t="s">
        <v>17805</v>
      </c>
      <c r="C8471" s="17">
        <v>5379.0</v>
      </c>
      <c r="D8471" s="17">
        <v>1.147695282E7</v>
      </c>
      <c r="E8471" s="17">
        <v>3332212.0</v>
      </c>
      <c r="F8471" s="17">
        <v>5054079.0</v>
      </c>
      <c r="G8471" s="17">
        <v>9103619.0</v>
      </c>
      <c r="H8471" s="17">
        <v>2.3430801E7</v>
      </c>
    </row>
    <row r="8472">
      <c r="A8472" s="7" t="s">
        <v>17806</v>
      </c>
      <c r="B8472" s="17" t="s">
        <v>17807</v>
      </c>
      <c r="C8472" s="17">
        <v>6288.0</v>
      </c>
      <c r="D8472" s="17">
        <v>6529630.633</v>
      </c>
      <c r="E8472" s="17">
        <v>2863707.0</v>
      </c>
      <c r="F8472" s="17">
        <v>4026902.0</v>
      </c>
      <c r="G8472" s="17">
        <v>6345674.0</v>
      </c>
      <c r="H8472" s="17">
        <v>1.0836916E7</v>
      </c>
    </row>
    <row r="8473">
      <c r="A8473" s="7" t="s">
        <v>17808</v>
      </c>
      <c r="B8473" s="17" t="s">
        <v>17809</v>
      </c>
      <c r="C8473" s="17">
        <v>3.0</v>
      </c>
      <c r="D8473" s="17">
        <v>3613592.0</v>
      </c>
      <c r="E8473" s="17">
        <v>2608950.0</v>
      </c>
      <c r="F8473" s="17">
        <v>3892575.0</v>
      </c>
      <c r="G8473" s="17">
        <v>4339251.0</v>
      </c>
      <c r="H8473" s="17">
        <v>4339251.0</v>
      </c>
    </row>
    <row r="8474">
      <c r="A8474" s="7" t="s">
        <v>17810</v>
      </c>
      <c r="B8474" s="17" t="s">
        <v>17811</v>
      </c>
      <c r="C8474" s="17">
        <v>2.0</v>
      </c>
      <c r="D8474" s="17">
        <v>7146712.0</v>
      </c>
      <c r="E8474" s="17">
        <v>5489164.0</v>
      </c>
      <c r="F8474" s="17">
        <v>5489164.0</v>
      </c>
      <c r="G8474" s="17">
        <v>8804260.0</v>
      </c>
      <c r="H8474" s="17">
        <v>8804260.0</v>
      </c>
    </row>
    <row r="8475">
      <c r="A8475" s="7" t="s">
        <v>17812</v>
      </c>
      <c r="B8475" s="17" t="s">
        <v>17813</v>
      </c>
      <c r="C8475" s="17">
        <v>44.0</v>
      </c>
      <c r="D8475" s="17">
        <v>1.472871566E7</v>
      </c>
      <c r="E8475" s="17">
        <v>5993849.0</v>
      </c>
      <c r="F8475" s="17">
        <v>9690950.0</v>
      </c>
      <c r="G8475" s="17">
        <v>1.94211E7</v>
      </c>
      <c r="H8475" s="17">
        <v>2.9409767E7</v>
      </c>
    </row>
    <row r="8476">
      <c r="A8476" s="7" t="s">
        <v>17814</v>
      </c>
      <c r="B8476" s="17" t="s">
        <v>17815</v>
      </c>
      <c r="C8476" s="17">
        <v>329.0</v>
      </c>
      <c r="D8476" s="17">
        <v>4.973747368E7</v>
      </c>
      <c r="E8476" s="17">
        <v>8450830.0</v>
      </c>
      <c r="F8476" s="17">
        <v>1.8692028E7</v>
      </c>
      <c r="G8476" s="17">
        <v>5.663063E7</v>
      </c>
      <c r="H8476" s="17">
        <v>1.42704957E8</v>
      </c>
    </row>
    <row r="8477">
      <c r="A8477" s="7" t="s">
        <v>17816</v>
      </c>
      <c r="B8477" s="17" t="s">
        <v>17817</v>
      </c>
      <c r="C8477" s="17">
        <v>3.0</v>
      </c>
      <c r="D8477" s="17">
        <v>7803172.0</v>
      </c>
      <c r="E8477" s="17">
        <v>6186078.0</v>
      </c>
      <c r="F8477" s="17">
        <v>7948819.0</v>
      </c>
      <c r="G8477" s="17">
        <v>9274619.0</v>
      </c>
      <c r="H8477" s="17">
        <v>9274619.0</v>
      </c>
    </row>
    <row r="8478">
      <c r="A8478" s="7" t="s">
        <v>17818</v>
      </c>
      <c r="B8478" s="17" t="s">
        <v>17819</v>
      </c>
      <c r="C8478" s="17">
        <v>3.0</v>
      </c>
      <c r="D8478" s="17">
        <v>8905872.333</v>
      </c>
      <c r="E8478" s="17">
        <v>3216876.0</v>
      </c>
      <c r="F8478" s="17">
        <v>9126719.0</v>
      </c>
      <c r="G8478" s="17">
        <v>1.4374022E7</v>
      </c>
      <c r="H8478" s="17">
        <v>1.4374022E7</v>
      </c>
    </row>
    <row r="8479">
      <c r="A8479" s="7" t="s">
        <v>17820</v>
      </c>
      <c r="B8479" s="17" t="s">
        <v>17821</v>
      </c>
      <c r="C8479" s="17">
        <v>7.0</v>
      </c>
      <c r="D8479" s="17">
        <v>6757658.571</v>
      </c>
      <c r="E8479" s="17">
        <v>4179672.0</v>
      </c>
      <c r="F8479" s="17">
        <v>6243644.0</v>
      </c>
      <c r="G8479" s="17">
        <v>1.004582E7</v>
      </c>
      <c r="H8479" s="17">
        <v>1.1663286E7</v>
      </c>
    </row>
    <row r="8480">
      <c r="A8480" s="7" t="s">
        <v>17822</v>
      </c>
      <c r="B8480" s="17" t="s">
        <v>17823</v>
      </c>
      <c r="C8480" s="17">
        <v>31.0</v>
      </c>
      <c r="D8480" s="17">
        <v>1.033264019E7</v>
      </c>
      <c r="E8480" s="17">
        <v>5378705.0</v>
      </c>
      <c r="F8480" s="17">
        <v>7830598.0</v>
      </c>
      <c r="G8480" s="17">
        <v>1.2150774E7</v>
      </c>
      <c r="H8480" s="17">
        <v>1.8614578E7</v>
      </c>
    </row>
    <row r="8481">
      <c r="A8481" s="7" t="s">
        <v>17824</v>
      </c>
      <c r="B8481" s="17" t="s">
        <v>17825</v>
      </c>
      <c r="C8481" s="17">
        <v>13.0</v>
      </c>
      <c r="D8481" s="17">
        <v>9720730.538</v>
      </c>
      <c r="E8481" s="17">
        <v>5732243.0</v>
      </c>
      <c r="F8481" s="17">
        <v>7164615.0</v>
      </c>
      <c r="G8481" s="17">
        <v>8020085.0</v>
      </c>
      <c r="H8481" s="17">
        <v>1.1820718E7</v>
      </c>
    </row>
    <row r="8482">
      <c r="A8482" s="7" t="s">
        <v>17826</v>
      </c>
      <c r="B8482" s="17" t="s">
        <v>17827</v>
      </c>
      <c r="C8482" s="17">
        <v>10.0</v>
      </c>
      <c r="D8482" s="17">
        <v>1.67111253E7</v>
      </c>
      <c r="E8482" s="17">
        <v>7478980.0</v>
      </c>
      <c r="F8482" s="17">
        <v>9433618.0</v>
      </c>
      <c r="G8482" s="17">
        <v>2.147796E7</v>
      </c>
      <c r="H8482" s="17">
        <v>2.321725E7</v>
      </c>
    </row>
    <row r="8483">
      <c r="A8483" s="7" t="s">
        <v>17828</v>
      </c>
      <c r="B8483" s="17" t="s">
        <v>17829</v>
      </c>
      <c r="C8483" s="17">
        <v>59.0</v>
      </c>
      <c r="D8483" s="17">
        <v>1.051015317E7</v>
      </c>
      <c r="E8483" s="17">
        <v>5673895.0</v>
      </c>
      <c r="F8483" s="17">
        <v>8540800.0</v>
      </c>
      <c r="G8483" s="17">
        <v>1.4192417E7</v>
      </c>
      <c r="H8483" s="17">
        <v>1.9603307E7</v>
      </c>
    </row>
    <row r="8484">
      <c r="A8484" s="7" t="s">
        <v>17830</v>
      </c>
      <c r="B8484" s="17" t="s">
        <v>17831</v>
      </c>
      <c r="C8484" s="17">
        <v>1.0</v>
      </c>
      <c r="D8484" s="17">
        <v>2.6499451E7</v>
      </c>
      <c r="E8484" s="17">
        <v>2.6499451E7</v>
      </c>
      <c r="F8484" s="17">
        <v>2.6499451E7</v>
      </c>
      <c r="G8484" s="17">
        <v>2.6499451E7</v>
      </c>
      <c r="H8484" s="17">
        <v>2.6499451E7</v>
      </c>
    </row>
    <row r="8485">
      <c r="A8485" s="7" t="s">
        <v>17832</v>
      </c>
      <c r="B8485" s="17" t="s">
        <v>17833</v>
      </c>
      <c r="C8485" s="17">
        <v>1.0</v>
      </c>
      <c r="D8485" s="17">
        <v>9343958.0</v>
      </c>
      <c r="E8485" s="17">
        <v>9343958.0</v>
      </c>
      <c r="F8485" s="17">
        <v>9343958.0</v>
      </c>
      <c r="G8485" s="17">
        <v>9343958.0</v>
      </c>
      <c r="H8485" s="17">
        <v>9343958.0</v>
      </c>
    </row>
    <row r="8486">
      <c r="A8486" s="7" t="s">
        <v>17834</v>
      </c>
      <c r="B8486" s="17" t="s">
        <v>17835</v>
      </c>
      <c r="C8486" s="17">
        <v>1.0</v>
      </c>
      <c r="D8486" s="17">
        <v>6912280.0</v>
      </c>
      <c r="E8486" s="17">
        <v>6912280.0</v>
      </c>
      <c r="F8486" s="17">
        <v>6912280.0</v>
      </c>
      <c r="G8486" s="17">
        <v>6912280.0</v>
      </c>
      <c r="H8486" s="17">
        <v>6912280.0</v>
      </c>
    </row>
    <row r="8487">
      <c r="A8487" s="7" t="s">
        <v>17836</v>
      </c>
      <c r="B8487" s="17" t="s">
        <v>17837</v>
      </c>
      <c r="C8487" s="17">
        <v>1.0</v>
      </c>
      <c r="D8487" s="17">
        <v>9290359.0</v>
      </c>
      <c r="E8487" s="17">
        <v>9290359.0</v>
      </c>
      <c r="F8487" s="17">
        <v>9290359.0</v>
      </c>
      <c r="G8487" s="17">
        <v>9290359.0</v>
      </c>
      <c r="H8487" s="17">
        <v>9290359.0</v>
      </c>
    </row>
    <row r="8488">
      <c r="A8488" s="7" t="s">
        <v>17838</v>
      </c>
      <c r="B8488" s="17" t="s">
        <v>17839</v>
      </c>
      <c r="C8488" s="17">
        <v>3.0</v>
      </c>
      <c r="D8488" s="17">
        <v>1.4491834E7</v>
      </c>
      <c r="E8488" s="17">
        <v>5891709.0</v>
      </c>
      <c r="F8488" s="17">
        <v>6218477.0</v>
      </c>
      <c r="G8488" s="17">
        <v>3.1365316E7</v>
      </c>
      <c r="H8488" s="17">
        <v>3.1365316E7</v>
      </c>
    </row>
    <row r="8489">
      <c r="A8489" s="7" t="s">
        <v>17840</v>
      </c>
      <c r="B8489" s="17" t="s">
        <v>17841</v>
      </c>
      <c r="C8489" s="17">
        <v>1.0</v>
      </c>
      <c r="D8489" s="17">
        <v>7034437.0</v>
      </c>
      <c r="E8489" s="17">
        <v>7034437.0</v>
      </c>
      <c r="F8489" s="17">
        <v>7034437.0</v>
      </c>
      <c r="G8489" s="17">
        <v>7034437.0</v>
      </c>
      <c r="H8489" s="17">
        <v>7034437.0</v>
      </c>
    </row>
    <row r="8490">
      <c r="A8490" s="7" t="s">
        <v>17842</v>
      </c>
      <c r="B8490" s="17" t="s">
        <v>17843</v>
      </c>
      <c r="C8490" s="17">
        <v>3.0</v>
      </c>
      <c r="D8490" s="17">
        <v>6.015564733E7</v>
      </c>
      <c r="E8490" s="17">
        <v>1.7297006E7</v>
      </c>
      <c r="F8490" s="17">
        <v>1.7341414E7</v>
      </c>
      <c r="G8490" s="17">
        <v>1.45828522E8</v>
      </c>
      <c r="H8490" s="17">
        <v>1.45828522E8</v>
      </c>
    </row>
    <row r="8491">
      <c r="A8491" s="7" t="s">
        <v>17844</v>
      </c>
      <c r="B8491" s="17" t="s">
        <v>17845</v>
      </c>
      <c r="C8491" s="17">
        <v>1.0</v>
      </c>
      <c r="D8491" s="17">
        <v>2278781.0</v>
      </c>
      <c r="E8491" s="17">
        <v>2278781.0</v>
      </c>
      <c r="F8491" s="17">
        <v>2278781.0</v>
      </c>
      <c r="G8491" s="17">
        <v>2278781.0</v>
      </c>
      <c r="H8491" s="17">
        <v>2278781.0</v>
      </c>
    </row>
    <row r="8492">
      <c r="A8492" s="7" t="s">
        <v>17846</v>
      </c>
      <c r="B8492" s="17" t="s">
        <v>17847</v>
      </c>
      <c r="C8492" s="17">
        <v>1.0</v>
      </c>
      <c r="D8492" s="17">
        <v>8134939.0</v>
      </c>
      <c r="E8492" s="17">
        <v>8134939.0</v>
      </c>
      <c r="F8492" s="17">
        <v>8134939.0</v>
      </c>
      <c r="G8492" s="17">
        <v>8134939.0</v>
      </c>
      <c r="H8492" s="17">
        <v>8134939.0</v>
      </c>
    </row>
    <row r="8493">
      <c r="A8493" s="7" t="s">
        <v>17848</v>
      </c>
      <c r="B8493" s="17" t="s">
        <v>17849</v>
      </c>
      <c r="C8493" s="17">
        <v>1.0</v>
      </c>
      <c r="D8493" s="17">
        <v>2.8675149E7</v>
      </c>
      <c r="E8493" s="17">
        <v>2.8675149E7</v>
      </c>
      <c r="F8493" s="17">
        <v>2.8675149E7</v>
      </c>
      <c r="G8493" s="17">
        <v>2.8675149E7</v>
      </c>
      <c r="H8493" s="17">
        <v>2.8675149E7</v>
      </c>
    </row>
    <row r="8494">
      <c r="A8494" s="7" t="s">
        <v>17850</v>
      </c>
      <c r="B8494" s="17" t="s">
        <v>17851</v>
      </c>
      <c r="C8494" s="17">
        <v>1.0</v>
      </c>
      <c r="D8494" s="17">
        <v>4447835.0</v>
      </c>
      <c r="E8494" s="17">
        <v>4447835.0</v>
      </c>
      <c r="F8494" s="17">
        <v>4447835.0</v>
      </c>
      <c r="G8494" s="17">
        <v>4447835.0</v>
      </c>
      <c r="H8494" s="17">
        <v>4447835.0</v>
      </c>
    </row>
    <row r="8495">
      <c r="A8495" s="7" t="s">
        <v>17852</v>
      </c>
      <c r="B8495" s="17" t="s">
        <v>17853</v>
      </c>
      <c r="C8495" s="17">
        <v>1.0</v>
      </c>
      <c r="D8495" s="17">
        <v>1.2913519E7</v>
      </c>
      <c r="E8495" s="17">
        <v>1.2913519E7</v>
      </c>
      <c r="F8495" s="17">
        <v>1.2913519E7</v>
      </c>
      <c r="G8495" s="17">
        <v>1.2913519E7</v>
      </c>
      <c r="H8495" s="17">
        <v>1.2913519E7</v>
      </c>
    </row>
    <row r="8496">
      <c r="A8496" s="7" t="s">
        <v>17854</v>
      </c>
      <c r="B8496" s="17" t="s">
        <v>17855</v>
      </c>
      <c r="C8496" s="17">
        <v>5.0</v>
      </c>
      <c r="D8496" s="17">
        <v>9846375.0</v>
      </c>
      <c r="E8496" s="17">
        <v>6585319.0</v>
      </c>
      <c r="F8496" s="17">
        <v>8861200.0</v>
      </c>
      <c r="G8496" s="17">
        <v>1.4124404E7</v>
      </c>
      <c r="H8496" s="17">
        <v>1.7054519E7</v>
      </c>
    </row>
    <row r="8497">
      <c r="A8497" s="7" t="s">
        <v>17856</v>
      </c>
      <c r="B8497" s="17" t="s">
        <v>17857</v>
      </c>
      <c r="C8497" s="17">
        <v>25.0</v>
      </c>
      <c r="D8497" s="17">
        <v>1.1599131E7</v>
      </c>
      <c r="E8497" s="17">
        <v>4536424.0</v>
      </c>
      <c r="F8497" s="17">
        <v>5221459.0</v>
      </c>
      <c r="G8497" s="17">
        <v>1.24826E7</v>
      </c>
      <c r="H8497" s="17">
        <v>3.61376E7</v>
      </c>
    </row>
    <row r="8498">
      <c r="A8498" s="7" t="s">
        <v>17858</v>
      </c>
      <c r="B8498" s="17" t="s">
        <v>17859</v>
      </c>
      <c r="C8498" s="17">
        <v>21.0</v>
      </c>
      <c r="D8498" s="17">
        <v>7191943.571</v>
      </c>
      <c r="E8498" s="17">
        <v>2269209.0</v>
      </c>
      <c r="F8498" s="17">
        <v>2897000.0</v>
      </c>
      <c r="G8498" s="17">
        <v>5855109.0</v>
      </c>
      <c r="H8498" s="17">
        <v>8022705.0</v>
      </c>
    </row>
    <row r="8499">
      <c r="A8499" s="7" t="s">
        <v>17860</v>
      </c>
      <c r="B8499" s="17" t="s">
        <v>17861</v>
      </c>
      <c r="C8499" s="17">
        <v>2.0</v>
      </c>
      <c r="D8499" s="17">
        <v>1005192.5</v>
      </c>
      <c r="E8499" s="17">
        <v>110000.0</v>
      </c>
      <c r="F8499" s="17">
        <v>110000.0</v>
      </c>
      <c r="G8499" s="17">
        <v>1900385.0</v>
      </c>
      <c r="H8499" s="17">
        <v>1900385.0</v>
      </c>
    </row>
    <row r="8500">
      <c r="A8500" s="7" t="s">
        <v>17862</v>
      </c>
      <c r="B8500" s="17" t="s">
        <v>17863</v>
      </c>
      <c r="C8500" s="17">
        <v>2.0</v>
      </c>
      <c r="D8500" s="17">
        <v>1.92100765E7</v>
      </c>
      <c r="E8500" s="17">
        <v>1.8465453E7</v>
      </c>
      <c r="F8500" s="17">
        <v>1.8465453E7</v>
      </c>
      <c r="G8500" s="17">
        <v>1.99547E7</v>
      </c>
      <c r="H8500" s="17">
        <v>1.99547E7</v>
      </c>
    </row>
    <row r="8501">
      <c r="A8501" s="7" t="s">
        <v>17864</v>
      </c>
      <c r="B8501" s="17" t="s">
        <v>17865</v>
      </c>
      <c r="C8501" s="17">
        <v>21.0</v>
      </c>
      <c r="D8501" s="17">
        <v>7301276.143</v>
      </c>
      <c r="E8501" s="17">
        <v>5321267.0</v>
      </c>
      <c r="F8501" s="17">
        <v>7387167.0</v>
      </c>
      <c r="G8501" s="17">
        <v>9160000.0</v>
      </c>
      <c r="H8501" s="17">
        <v>1.1216144E7</v>
      </c>
    </row>
    <row r="8502">
      <c r="A8502" s="7" t="s">
        <v>17866</v>
      </c>
      <c r="B8502" s="17" t="s">
        <v>17867</v>
      </c>
      <c r="C8502" s="17">
        <v>1.0</v>
      </c>
      <c r="D8502" s="17">
        <v>1230439.0</v>
      </c>
      <c r="E8502" s="17">
        <v>1230439.0</v>
      </c>
      <c r="F8502" s="17">
        <v>1230439.0</v>
      </c>
      <c r="G8502" s="17">
        <v>1230439.0</v>
      </c>
      <c r="H8502" s="17">
        <v>1230439.0</v>
      </c>
    </row>
    <row r="8503">
      <c r="A8503" s="7" t="s">
        <v>17868</v>
      </c>
      <c r="B8503" s="17" t="s">
        <v>17869</v>
      </c>
      <c r="C8503" s="17">
        <v>1.0</v>
      </c>
      <c r="D8503" s="17">
        <v>5.3141055E7</v>
      </c>
      <c r="E8503" s="17">
        <v>5.3141055E7</v>
      </c>
      <c r="F8503" s="17">
        <v>5.3141055E7</v>
      </c>
      <c r="G8503" s="17">
        <v>5.3141055E7</v>
      </c>
      <c r="H8503" s="17">
        <v>5.3141055E7</v>
      </c>
    </row>
    <row r="8504">
      <c r="A8504" s="7" t="s">
        <v>17870</v>
      </c>
      <c r="B8504" s="17" t="s">
        <v>17871</v>
      </c>
      <c r="C8504" s="17">
        <v>22.0</v>
      </c>
      <c r="D8504" s="17">
        <v>1.024679482E7</v>
      </c>
      <c r="E8504" s="17">
        <v>4049454.0</v>
      </c>
      <c r="F8504" s="17">
        <v>6668983.0</v>
      </c>
      <c r="G8504" s="17">
        <v>1.1344394E7</v>
      </c>
      <c r="H8504" s="17">
        <v>2.3366364E7</v>
      </c>
    </row>
    <row r="8505">
      <c r="A8505" s="7" t="s">
        <v>17872</v>
      </c>
      <c r="B8505" s="17" t="s">
        <v>17873</v>
      </c>
      <c r="C8505" s="17">
        <v>194.0</v>
      </c>
      <c r="D8505" s="17">
        <v>6825617.711</v>
      </c>
      <c r="E8505" s="17">
        <v>2189629.0</v>
      </c>
      <c r="F8505" s="17">
        <v>3013206.0</v>
      </c>
      <c r="G8505" s="17">
        <v>7485000.0</v>
      </c>
      <c r="H8505" s="17">
        <v>1.9576683E7</v>
      </c>
    </row>
    <row r="8506">
      <c r="A8506" s="7" t="s">
        <v>17874</v>
      </c>
      <c r="B8506" s="17" t="s">
        <v>17875</v>
      </c>
      <c r="C8506" s="17">
        <v>74.0</v>
      </c>
      <c r="D8506" s="17">
        <v>2444497.068</v>
      </c>
      <c r="E8506" s="17">
        <v>1595421.0</v>
      </c>
      <c r="F8506" s="17">
        <v>2089665.0</v>
      </c>
      <c r="G8506" s="17">
        <v>2754819.0</v>
      </c>
      <c r="H8506" s="17">
        <v>4034282.0</v>
      </c>
    </row>
    <row r="8507">
      <c r="A8507" s="7" t="s">
        <v>17876</v>
      </c>
      <c r="B8507" s="17" t="s">
        <v>17877</v>
      </c>
      <c r="C8507" s="17">
        <v>10.0</v>
      </c>
      <c r="D8507" s="17">
        <v>8099434.8</v>
      </c>
      <c r="E8507" s="17">
        <v>6545261.0</v>
      </c>
      <c r="F8507" s="17">
        <v>7687026.0</v>
      </c>
      <c r="G8507" s="17">
        <v>8287388.0</v>
      </c>
      <c r="H8507" s="17">
        <v>8630588.0</v>
      </c>
    </row>
    <row r="8508">
      <c r="A8508" s="7" t="s">
        <v>17878</v>
      </c>
      <c r="B8508" s="17" t="s">
        <v>17879</v>
      </c>
      <c r="C8508" s="17">
        <v>13.0</v>
      </c>
      <c r="D8508" s="17">
        <v>8569561.769</v>
      </c>
      <c r="E8508" s="17">
        <v>7435444.0</v>
      </c>
      <c r="F8508" s="17">
        <v>7833229.0</v>
      </c>
      <c r="G8508" s="17">
        <v>8484728.0</v>
      </c>
      <c r="H8508" s="17">
        <v>9156202.0</v>
      </c>
    </row>
    <row r="8509">
      <c r="A8509" s="7" t="s">
        <v>17880</v>
      </c>
      <c r="B8509" s="17" t="s">
        <v>17881</v>
      </c>
      <c r="C8509" s="17">
        <v>14.0</v>
      </c>
      <c r="D8509" s="17">
        <v>1.420673493E7</v>
      </c>
      <c r="E8509" s="17">
        <v>3306958.0</v>
      </c>
      <c r="F8509" s="17">
        <v>6372868.0</v>
      </c>
      <c r="G8509" s="17">
        <v>1.179575E7</v>
      </c>
      <c r="H8509" s="17">
        <v>1.259694E7</v>
      </c>
    </row>
    <row r="8510">
      <c r="A8510" s="7" t="s">
        <v>17882</v>
      </c>
      <c r="B8510" s="17" t="s">
        <v>17883</v>
      </c>
      <c r="C8510" s="17">
        <v>2707.0</v>
      </c>
      <c r="D8510" s="17">
        <v>1.371801773E7</v>
      </c>
      <c r="E8510" s="17">
        <v>8142760.0</v>
      </c>
      <c r="F8510" s="17">
        <v>1.1413536E7</v>
      </c>
      <c r="G8510" s="17">
        <v>1.7683249E7</v>
      </c>
      <c r="H8510" s="17">
        <v>2.3768921E7</v>
      </c>
    </row>
    <row r="8511">
      <c r="A8511" s="7" t="s">
        <v>17884</v>
      </c>
      <c r="B8511" s="17" t="s">
        <v>17885</v>
      </c>
      <c r="C8511" s="17">
        <v>745.0</v>
      </c>
      <c r="D8511" s="17">
        <v>1.113826381E7</v>
      </c>
      <c r="E8511" s="17">
        <v>4786287.0</v>
      </c>
      <c r="F8511" s="17">
        <v>7868661.0</v>
      </c>
      <c r="G8511" s="17">
        <v>1.2246322E7</v>
      </c>
      <c r="H8511" s="17">
        <v>2.0953964E7</v>
      </c>
    </row>
    <row r="8512">
      <c r="A8512" s="7" t="s">
        <v>17886</v>
      </c>
      <c r="B8512" s="17" t="s">
        <v>17887</v>
      </c>
      <c r="C8512" s="17">
        <v>3705.0</v>
      </c>
      <c r="D8512" s="17">
        <v>1.043684996E7</v>
      </c>
      <c r="E8512" s="17">
        <v>5280725.0</v>
      </c>
      <c r="F8512" s="17">
        <v>7402239.0</v>
      </c>
      <c r="G8512" s="17">
        <v>1.2408247E7</v>
      </c>
      <c r="H8512" s="17">
        <v>2.0170678E7</v>
      </c>
    </row>
    <row r="8513">
      <c r="A8513" s="7" t="s">
        <v>17888</v>
      </c>
      <c r="B8513" s="17" t="s">
        <v>17889</v>
      </c>
      <c r="C8513" s="17">
        <v>1403.0</v>
      </c>
      <c r="D8513" s="17">
        <v>1.157235257E7</v>
      </c>
      <c r="E8513" s="17">
        <v>7038332.0</v>
      </c>
      <c r="F8513" s="17">
        <v>9693563.0</v>
      </c>
      <c r="G8513" s="17">
        <v>1.3439992E7</v>
      </c>
      <c r="H8513" s="17">
        <v>1.9828872E7</v>
      </c>
    </row>
    <row r="8514">
      <c r="A8514" s="7" t="s">
        <v>17890</v>
      </c>
      <c r="B8514" s="17" t="s">
        <v>17891</v>
      </c>
      <c r="C8514" s="17">
        <v>153.0</v>
      </c>
      <c r="D8514" s="17">
        <v>1.246655461E7</v>
      </c>
      <c r="E8514" s="17">
        <v>7903456.0</v>
      </c>
      <c r="F8514" s="17">
        <v>1.337594E7</v>
      </c>
      <c r="G8514" s="17">
        <v>1.5468473E7</v>
      </c>
      <c r="H8514" s="17">
        <v>1.7464533E7</v>
      </c>
    </row>
    <row r="8515">
      <c r="A8515" s="7" t="s">
        <v>17892</v>
      </c>
      <c r="B8515" s="17" t="s">
        <v>17893</v>
      </c>
      <c r="C8515" s="17">
        <v>161.0</v>
      </c>
      <c r="D8515" s="17">
        <v>1.432356227E7</v>
      </c>
      <c r="E8515" s="17">
        <v>1.2412744E7</v>
      </c>
      <c r="F8515" s="17">
        <v>1.4465868E7</v>
      </c>
      <c r="G8515" s="17">
        <v>1.5818092E7</v>
      </c>
      <c r="H8515" s="17">
        <v>1.7514269E7</v>
      </c>
    </row>
    <row r="8516">
      <c r="A8516" s="7" t="s">
        <v>17894</v>
      </c>
      <c r="B8516" s="17" t="s">
        <v>17895</v>
      </c>
      <c r="C8516" s="17">
        <v>365.0</v>
      </c>
      <c r="D8516" s="17">
        <v>1.196857466E7</v>
      </c>
      <c r="E8516" s="17">
        <v>7610700.0</v>
      </c>
      <c r="F8516" s="17">
        <v>1.0430537E7</v>
      </c>
      <c r="G8516" s="17">
        <v>1.4810661E7</v>
      </c>
      <c r="H8516" s="17">
        <v>1.7858489E7</v>
      </c>
    </row>
    <row r="8517">
      <c r="A8517" s="7" t="s">
        <v>17896</v>
      </c>
      <c r="B8517" s="17" t="s">
        <v>17897</v>
      </c>
      <c r="C8517" s="17">
        <v>671.0</v>
      </c>
      <c r="D8517" s="17">
        <v>9971399.976</v>
      </c>
      <c r="E8517" s="17">
        <v>4911611.0</v>
      </c>
      <c r="F8517" s="17">
        <v>6414138.0</v>
      </c>
      <c r="G8517" s="17">
        <v>1.1401342E7</v>
      </c>
      <c r="H8517" s="17">
        <v>2.0463461E7</v>
      </c>
    </row>
    <row r="8518">
      <c r="A8518" s="7" t="s">
        <v>17898</v>
      </c>
      <c r="B8518" s="17" t="s">
        <v>17899</v>
      </c>
      <c r="C8518" s="17">
        <v>10818.0</v>
      </c>
      <c r="D8518" s="17">
        <v>1.007392296E7</v>
      </c>
      <c r="E8518" s="17">
        <v>5710857.0</v>
      </c>
      <c r="F8518" s="17">
        <v>7853443.0</v>
      </c>
      <c r="G8518" s="17">
        <v>1.1986519E7</v>
      </c>
      <c r="H8518" s="17">
        <v>1.8741995E7</v>
      </c>
    </row>
    <row r="8519">
      <c r="A8519" s="7" t="s">
        <v>17900</v>
      </c>
      <c r="B8519" s="17" t="s">
        <v>17901</v>
      </c>
      <c r="C8519" s="17">
        <v>17514.0</v>
      </c>
      <c r="D8519" s="17">
        <v>1.045737179E7</v>
      </c>
      <c r="E8519" s="17">
        <v>5803231.0</v>
      </c>
      <c r="F8519" s="17">
        <v>8042554.0</v>
      </c>
      <c r="G8519" s="17">
        <v>1.2691711E7</v>
      </c>
      <c r="H8519" s="17">
        <v>1.923724E7</v>
      </c>
    </row>
    <row r="8520">
      <c r="A8520" s="7" t="s">
        <v>17902</v>
      </c>
      <c r="B8520" s="17" t="s">
        <v>17903</v>
      </c>
      <c r="C8520" s="17">
        <v>1641.0</v>
      </c>
      <c r="D8520" s="17">
        <v>1.044754396E7</v>
      </c>
      <c r="E8520" s="17">
        <v>4768300.0</v>
      </c>
      <c r="F8520" s="17">
        <v>9039030.0</v>
      </c>
      <c r="G8520" s="17">
        <v>1.4347003E7</v>
      </c>
      <c r="H8520" s="17">
        <v>1.8422E7</v>
      </c>
    </row>
    <row r="8521">
      <c r="A8521" s="7" t="s">
        <v>17904</v>
      </c>
      <c r="B8521" s="17" t="s">
        <v>17905</v>
      </c>
      <c r="C8521" s="17">
        <v>8369.0</v>
      </c>
      <c r="D8521" s="17">
        <v>1.038027505E7</v>
      </c>
      <c r="E8521" s="17">
        <v>5821064.0</v>
      </c>
      <c r="F8521" s="17">
        <v>8392051.0</v>
      </c>
      <c r="G8521" s="17">
        <v>1.2935096E7</v>
      </c>
      <c r="H8521" s="17">
        <v>1.8308603E7</v>
      </c>
    </row>
    <row r="8522">
      <c r="A8522" s="7" t="s">
        <v>17906</v>
      </c>
      <c r="B8522" s="17" t="s">
        <v>17907</v>
      </c>
      <c r="C8522" s="17">
        <v>4.0</v>
      </c>
      <c r="D8522" s="17">
        <v>1.055055275E7</v>
      </c>
      <c r="E8522" s="17">
        <v>2361967.0</v>
      </c>
      <c r="F8522" s="17">
        <v>2653400.0</v>
      </c>
      <c r="G8522" s="17">
        <v>1.8098278E7</v>
      </c>
      <c r="H8522" s="17">
        <v>1.9088566E7</v>
      </c>
    </row>
    <row r="8523">
      <c r="A8523" s="7" t="s">
        <v>17908</v>
      </c>
      <c r="B8523" s="17" t="s">
        <v>17911</v>
      </c>
      <c r="C8523" s="17">
        <v>11.0</v>
      </c>
      <c r="D8523" s="17">
        <v>7395621.636</v>
      </c>
      <c r="E8523" s="17">
        <v>3129505.0</v>
      </c>
      <c r="F8523" s="17">
        <v>9184399.0</v>
      </c>
      <c r="G8523" s="17">
        <v>1.0706563E7</v>
      </c>
      <c r="H8523" s="17">
        <v>1.132837E7</v>
      </c>
    </row>
    <row r="8524">
      <c r="A8524" s="7" t="s">
        <v>17912</v>
      </c>
      <c r="B8524" s="17" t="s">
        <v>17913</v>
      </c>
      <c r="C8524" s="17">
        <v>738.0</v>
      </c>
      <c r="D8524" s="17">
        <v>1.561959692E7</v>
      </c>
      <c r="E8524" s="17">
        <v>4928909.0</v>
      </c>
      <c r="F8524" s="17">
        <v>1.0875037E7</v>
      </c>
      <c r="G8524" s="17">
        <v>1.9872826E7</v>
      </c>
      <c r="H8524" s="17">
        <v>2.6921836E7</v>
      </c>
    </row>
    <row r="8525">
      <c r="A8525" s="7" t="s">
        <v>17914</v>
      </c>
      <c r="B8525" s="17" t="s">
        <v>17915</v>
      </c>
      <c r="C8525" s="17">
        <v>7.0</v>
      </c>
      <c r="D8525" s="17">
        <v>1.952738757E7</v>
      </c>
      <c r="E8525" s="17">
        <v>2142000.0</v>
      </c>
      <c r="F8525" s="17">
        <v>9855980.0</v>
      </c>
      <c r="G8525" s="17">
        <v>3.2177387E7</v>
      </c>
      <c r="H8525" s="17">
        <v>6.5507297E7</v>
      </c>
    </row>
    <row r="8526">
      <c r="A8526" s="7" t="s">
        <v>17916</v>
      </c>
      <c r="B8526" s="17" t="s">
        <v>17917</v>
      </c>
      <c r="C8526" s="17">
        <v>3.0</v>
      </c>
      <c r="D8526" s="17">
        <v>1.598441267E7</v>
      </c>
      <c r="E8526" s="17">
        <v>2205000.0</v>
      </c>
      <c r="F8526" s="17">
        <v>1.6530305E7</v>
      </c>
      <c r="G8526" s="17">
        <v>2.9217933E7</v>
      </c>
      <c r="H8526" s="17">
        <v>2.9217933E7</v>
      </c>
    </row>
    <row r="8527">
      <c r="A8527" s="7" t="s">
        <v>17918</v>
      </c>
      <c r="B8527" s="17" t="s">
        <v>17919</v>
      </c>
      <c r="C8527" s="17">
        <v>1.0</v>
      </c>
      <c r="D8527" s="17">
        <v>2.7844827E7</v>
      </c>
      <c r="E8527" s="17">
        <v>2.7844827E7</v>
      </c>
      <c r="F8527" s="17">
        <v>2.7844827E7</v>
      </c>
      <c r="G8527" s="17">
        <v>2.7844827E7</v>
      </c>
      <c r="H8527" s="17">
        <v>2.7844827E7</v>
      </c>
    </row>
    <row r="8528">
      <c r="A8528" s="7" t="s">
        <v>17920</v>
      </c>
      <c r="B8528" s="17" t="s">
        <v>17921</v>
      </c>
      <c r="C8528" s="17">
        <v>141.0</v>
      </c>
      <c r="D8528" s="17">
        <v>1.083651059E7</v>
      </c>
      <c r="E8528" s="17">
        <v>4685056.0</v>
      </c>
      <c r="F8528" s="17">
        <v>7949450.0</v>
      </c>
      <c r="G8528" s="17">
        <v>1.324645E7</v>
      </c>
      <c r="H8528" s="17">
        <v>2.201424E7</v>
      </c>
    </row>
    <row r="8529">
      <c r="A8529" s="7" t="s">
        <v>17922</v>
      </c>
      <c r="B8529" s="17" t="s">
        <v>17923</v>
      </c>
      <c r="C8529" s="17">
        <v>1249.0</v>
      </c>
      <c r="D8529" s="17">
        <v>1.151727629E7</v>
      </c>
      <c r="E8529" s="17">
        <v>3851058.0</v>
      </c>
      <c r="F8529" s="17">
        <v>7143097.0</v>
      </c>
      <c r="G8529" s="17">
        <v>1.1634582E7</v>
      </c>
      <c r="H8529" s="17">
        <v>2.0134843E7</v>
      </c>
    </row>
    <row r="8530">
      <c r="A8530" s="7" t="s">
        <v>17924</v>
      </c>
      <c r="B8530" s="17" t="s">
        <v>17925</v>
      </c>
      <c r="C8530" s="17">
        <v>1.0</v>
      </c>
      <c r="D8530" s="17">
        <v>2.3069456E7</v>
      </c>
      <c r="E8530" s="17">
        <v>2.3069456E7</v>
      </c>
      <c r="F8530" s="17">
        <v>2.3069456E7</v>
      </c>
      <c r="G8530" s="17">
        <v>2.3069456E7</v>
      </c>
      <c r="H8530" s="17">
        <v>2.3069456E7</v>
      </c>
    </row>
    <row r="8531">
      <c r="A8531" s="7" t="s">
        <v>17926</v>
      </c>
      <c r="B8531" s="17" t="s">
        <v>17927</v>
      </c>
      <c r="C8531" s="17">
        <v>2.0</v>
      </c>
      <c r="D8531" s="17">
        <v>2.3486175E7</v>
      </c>
      <c r="E8531" s="17">
        <v>4928627.0</v>
      </c>
      <c r="F8531" s="17">
        <v>4928627.0</v>
      </c>
      <c r="G8531" s="17">
        <v>4.2043723E7</v>
      </c>
      <c r="H8531" s="17">
        <v>4.2043723E7</v>
      </c>
    </row>
    <row r="8532">
      <c r="A8532" s="7" t="s">
        <v>17928</v>
      </c>
      <c r="B8532" s="17" t="s">
        <v>17929</v>
      </c>
      <c r="C8532" s="17">
        <v>3.0</v>
      </c>
      <c r="D8532" s="17">
        <v>8106714.333</v>
      </c>
      <c r="E8532" s="17">
        <v>5969196.0</v>
      </c>
      <c r="F8532" s="17">
        <v>8914796.0</v>
      </c>
      <c r="G8532" s="17">
        <v>9436151.0</v>
      </c>
      <c r="H8532" s="17">
        <v>9436151.0</v>
      </c>
    </row>
    <row r="8533">
      <c r="A8533" s="7" t="s">
        <v>17930</v>
      </c>
      <c r="B8533" s="17" t="s">
        <v>17931</v>
      </c>
      <c r="C8533" s="17">
        <v>2.0</v>
      </c>
      <c r="D8533" s="17">
        <v>4745178.0</v>
      </c>
      <c r="E8533" s="17">
        <v>4745178.0</v>
      </c>
      <c r="F8533" s="17">
        <v>4745178.0</v>
      </c>
      <c r="G8533" s="17">
        <v>4745178.0</v>
      </c>
      <c r="H8533" s="17">
        <v>4745178.0</v>
      </c>
    </row>
    <row r="8534">
      <c r="A8534" s="7" t="s">
        <v>17932</v>
      </c>
      <c r="B8534" s="17" t="s">
        <v>17933</v>
      </c>
      <c r="C8534" s="17">
        <v>1.0</v>
      </c>
      <c r="D8534" s="17">
        <v>5353861.0</v>
      </c>
      <c r="E8534" s="17">
        <v>5353861.0</v>
      </c>
      <c r="F8534" s="17">
        <v>5353861.0</v>
      </c>
      <c r="G8534" s="17">
        <v>5353861.0</v>
      </c>
      <c r="H8534" s="17">
        <v>5353861.0</v>
      </c>
    </row>
    <row r="8535">
      <c r="A8535" s="7" t="s">
        <v>17934</v>
      </c>
      <c r="B8535" s="17" t="s">
        <v>17935</v>
      </c>
      <c r="C8535" s="17">
        <v>1.0</v>
      </c>
      <c r="D8535" s="17">
        <v>2.1140462E7</v>
      </c>
      <c r="E8535" s="17">
        <v>2.1140462E7</v>
      </c>
      <c r="F8535" s="17">
        <v>2.1140462E7</v>
      </c>
      <c r="G8535" s="17">
        <v>2.1140462E7</v>
      </c>
      <c r="H8535" s="17">
        <v>2.1140462E7</v>
      </c>
    </row>
    <row r="8536">
      <c r="A8536" s="7" t="s">
        <v>17936</v>
      </c>
      <c r="B8536" s="17" t="s">
        <v>17937</v>
      </c>
      <c r="C8536" s="17">
        <v>2.0</v>
      </c>
      <c r="D8536" s="17">
        <v>6485951.5</v>
      </c>
      <c r="E8536" s="17">
        <v>2602863.0</v>
      </c>
      <c r="F8536" s="17">
        <v>2602863.0</v>
      </c>
      <c r="G8536" s="17">
        <v>1.036904E7</v>
      </c>
      <c r="H8536" s="17">
        <v>1.036904E7</v>
      </c>
    </row>
    <row r="8537">
      <c r="A8537" s="7" t="s">
        <v>17938</v>
      </c>
      <c r="B8537" s="17" t="s">
        <v>17939</v>
      </c>
      <c r="C8537" s="17">
        <v>6.0</v>
      </c>
      <c r="D8537" s="17">
        <v>9300609.0</v>
      </c>
      <c r="E8537" s="17">
        <v>4256982.0</v>
      </c>
      <c r="F8537" s="17">
        <v>5954000.0</v>
      </c>
      <c r="G8537" s="17">
        <v>1.3846777E7</v>
      </c>
      <c r="H8537" s="17">
        <v>2.3213433E7</v>
      </c>
    </row>
    <row r="8538">
      <c r="A8538" s="7" t="s">
        <v>17940</v>
      </c>
      <c r="B8538" s="17" t="s">
        <v>17941</v>
      </c>
      <c r="C8538" s="17">
        <v>2.0</v>
      </c>
      <c r="D8538" s="17">
        <v>1.1274445E7</v>
      </c>
      <c r="E8538" s="17">
        <v>9729300.0</v>
      </c>
      <c r="F8538" s="17">
        <v>9729300.0</v>
      </c>
      <c r="G8538" s="17">
        <v>1.281959E7</v>
      </c>
      <c r="H8538" s="17">
        <v>1.281959E7</v>
      </c>
    </row>
    <row r="8539">
      <c r="A8539" s="7" t="s">
        <v>17942</v>
      </c>
      <c r="B8539" s="17" t="s">
        <v>17943</v>
      </c>
      <c r="C8539" s="17">
        <v>1.0</v>
      </c>
      <c r="D8539" s="17">
        <v>1.129708E7</v>
      </c>
      <c r="E8539" s="17">
        <v>1.129708E7</v>
      </c>
      <c r="F8539" s="17">
        <v>1.129708E7</v>
      </c>
      <c r="G8539" s="17">
        <v>1.129708E7</v>
      </c>
      <c r="H8539" s="17">
        <v>1.129708E7</v>
      </c>
    </row>
    <row r="8540">
      <c r="A8540" s="7" t="s">
        <v>17944</v>
      </c>
      <c r="B8540" s="17" t="s">
        <v>17945</v>
      </c>
      <c r="C8540" s="17">
        <v>2.0</v>
      </c>
      <c r="D8540" s="17">
        <v>3493103.0</v>
      </c>
      <c r="E8540" s="17">
        <v>2026000.0</v>
      </c>
      <c r="F8540" s="17">
        <v>2026000.0</v>
      </c>
      <c r="G8540" s="17">
        <v>4960206.0</v>
      </c>
      <c r="H8540" s="17">
        <v>4960206.0</v>
      </c>
    </row>
    <row r="8541">
      <c r="A8541" s="7" t="s">
        <v>17946</v>
      </c>
      <c r="B8541" s="17" t="s">
        <v>17947</v>
      </c>
      <c r="C8541" s="17">
        <v>6.0</v>
      </c>
      <c r="D8541" s="17">
        <v>1.833662117E7</v>
      </c>
      <c r="E8541" s="17">
        <v>1.8988192E7</v>
      </c>
      <c r="F8541" s="17">
        <v>1.973732E7</v>
      </c>
      <c r="G8541" s="17">
        <v>2.0989764E7</v>
      </c>
      <c r="H8541" s="17">
        <v>2.5105805E7</v>
      </c>
    </row>
    <row r="8542">
      <c r="A8542" s="7" t="s">
        <v>17948</v>
      </c>
      <c r="B8542" s="17" t="s">
        <v>17949</v>
      </c>
      <c r="C8542" s="17">
        <v>2.0</v>
      </c>
      <c r="D8542" s="17">
        <v>2.05033105E7</v>
      </c>
      <c r="E8542" s="17">
        <v>1.9977324E7</v>
      </c>
      <c r="F8542" s="17">
        <v>1.9977324E7</v>
      </c>
      <c r="G8542" s="17">
        <v>2.1029297E7</v>
      </c>
      <c r="H8542" s="17">
        <v>2.1029297E7</v>
      </c>
    </row>
    <row r="8543">
      <c r="A8543" s="7" t="s">
        <v>17950</v>
      </c>
      <c r="B8543" s="17" t="s">
        <v>17951</v>
      </c>
      <c r="C8543" s="17">
        <v>32.0</v>
      </c>
      <c r="D8543" s="17">
        <v>2.157782394E7</v>
      </c>
      <c r="E8543" s="17">
        <v>1.9491336E7</v>
      </c>
      <c r="F8543" s="17">
        <v>2.0783105E7</v>
      </c>
      <c r="G8543" s="17">
        <v>2.258482E7</v>
      </c>
      <c r="H8543" s="17">
        <v>2.5738999E7</v>
      </c>
    </row>
    <row r="8544">
      <c r="A8544" s="7" t="s">
        <v>17952</v>
      </c>
      <c r="B8544" s="17" t="s">
        <v>17953</v>
      </c>
      <c r="C8544" s="17">
        <v>30.0</v>
      </c>
      <c r="D8544" s="17">
        <v>1.399676347E7</v>
      </c>
      <c r="E8544" s="17">
        <v>1.2502235E7</v>
      </c>
      <c r="F8544" s="17">
        <v>1.4459714E7</v>
      </c>
      <c r="G8544" s="17">
        <v>1.7951494E7</v>
      </c>
      <c r="H8544" s="17">
        <v>1.910497E7</v>
      </c>
    </row>
    <row r="8545">
      <c r="A8545" s="7" t="s">
        <v>17954</v>
      </c>
      <c r="B8545" s="17" t="s">
        <v>17955</v>
      </c>
      <c r="C8545" s="17">
        <v>84.0</v>
      </c>
      <c r="D8545" s="17">
        <v>1.125258114E7</v>
      </c>
      <c r="E8545" s="17">
        <v>7675782.0</v>
      </c>
      <c r="F8545" s="17">
        <v>9569341.0</v>
      </c>
      <c r="G8545" s="17">
        <v>1.4133199E7</v>
      </c>
      <c r="H8545" s="17">
        <v>1.8930659E7</v>
      </c>
    </row>
    <row r="8546">
      <c r="A8546" s="7" t="s">
        <v>17956</v>
      </c>
      <c r="B8546" s="17" t="s">
        <v>17957</v>
      </c>
      <c r="C8546" s="17">
        <v>2.0</v>
      </c>
      <c r="D8546" s="17">
        <v>4905501.0</v>
      </c>
      <c r="E8546" s="17">
        <v>3214700.0</v>
      </c>
      <c r="F8546" s="17">
        <v>3214700.0</v>
      </c>
      <c r="G8546" s="17">
        <v>6596302.0</v>
      </c>
      <c r="H8546" s="17">
        <v>6596302.0</v>
      </c>
    </row>
    <row r="8547">
      <c r="A8547" s="7" t="s">
        <v>17958</v>
      </c>
      <c r="B8547" s="17" t="s">
        <v>17959</v>
      </c>
      <c r="C8547" s="17">
        <v>7.0</v>
      </c>
      <c r="D8547" s="17">
        <v>4969134.571</v>
      </c>
      <c r="E8547" s="17">
        <v>2146006.0</v>
      </c>
      <c r="F8547" s="17">
        <v>3011428.0</v>
      </c>
      <c r="G8547" s="17">
        <v>8221649.0</v>
      </c>
      <c r="H8547" s="17">
        <v>1.3625064E7</v>
      </c>
    </row>
    <row r="8548">
      <c r="A8548" s="7" t="s">
        <v>17960</v>
      </c>
      <c r="B8548" s="17" t="s">
        <v>17961</v>
      </c>
      <c r="C8548" s="17">
        <v>2.0</v>
      </c>
      <c r="D8548" s="17">
        <v>2468685.5</v>
      </c>
      <c r="E8548" s="17">
        <v>2417927.0</v>
      </c>
      <c r="F8548" s="17">
        <v>2417927.0</v>
      </c>
      <c r="G8548" s="17">
        <v>2519444.0</v>
      </c>
      <c r="H8548" s="17">
        <v>2519444.0</v>
      </c>
    </row>
    <row r="8549">
      <c r="A8549" s="7" t="s">
        <v>17962</v>
      </c>
      <c r="B8549" s="17" t="s">
        <v>17963</v>
      </c>
      <c r="C8549" s="17">
        <v>2.0</v>
      </c>
      <c r="D8549" s="17">
        <v>1.73338575E7</v>
      </c>
      <c r="E8549" s="17">
        <v>1.3417268E7</v>
      </c>
      <c r="F8549" s="17">
        <v>1.3417268E7</v>
      </c>
      <c r="G8549" s="17">
        <v>2.1250447E7</v>
      </c>
      <c r="H8549" s="17">
        <v>2.1250447E7</v>
      </c>
    </row>
    <row r="8550">
      <c r="A8550" s="7" t="s">
        <v>17964</v>
      </c>
      <c r="B8550" s="17" t="s">
        <v>17965</v>
      </c>
      <c r="C8550" s="17">
        <v>4.0</v>
      </c>
      <c r="D8550" s="17">
        <v>6721610.5</v>
      </c>
      <c r="E8550" s="17">
        <v>1434065.0</v>
      </c>
      <c r="F8550" s="17">
        <v>7593079.0</v>
      </c>
      <c r="G8550" s="17">
        <v>7875139.0</v>
      </c>
      <c r="H8550" s="17">
        <v>9984159.0</v>
      </c>
    </row>
    <row r="8551">
      <c r="A8551" s="7" t="s">
        <v>17966</v>
      </c>
      <c r="B8551" s="17" t="s">
        <v>17967</v>
      </c>
      <c r="C8551" s="17">
        <v>5.0</v>
      </c>
      <c r="D8551" s="17">
        <v>7905873.2</v>
      </c>
      <c r="E8551" s="17">
        <v>5496897.0</v>
      </c>
      <c r="F8551" s="17">
        <v>7249121.0</v>
      </c>
      <c r="G8551" s="17">
        <v>8639203.0</v>
      </c>
      <c r="H8551" s="17">
        <v>1.4609955E7</v>
      </c>
    </row>
    <row r="8552">
      <c r="A8552" s="7" t="s">
        <v>17968</v>
      </c>
      <c r="B8552" s="17" t="s">
        <v>17969</v>
      </c>
      <c r="C8552" s="17">
        <v>4.0</v>
      </c>
      <c r="D8552" s="17">
        <v>3758171.5</v>
      </c>
      <c r="E8552" s="17">
        <v>2441302.0</v>
      </c>
      <c r="F8552" s="17">
        <v>2806664.0</v>
      </c>
      <c r="G8552" s="17">
        <v>2952990.0</v>
      </c>
      <c r="H8552" s="17">
        <v>6831730.0</v>
      </c>
    </row>
    <row r="8553">
      <c r="A8553" s="7" t="s">
        <v>17970</v>
      </c>
      <c r="B8553" s="17" t="s">
        <v>17971</v>
      </c>
      <c r="C8553" s="17">
        <v>7.0</v>
      </c>
      <c r="D8553" s="17">
        <v>7097628.571</v>
      </c>
      <c r="E8553" s="17">
        <v>3103537.0</v>
      </c>
      <c r="F8553" s="17">
        <v>4454401.0</v>
      </c>
      <c r="G8553" s="17">
        <v>6188622.0</v>
      </c>
      <c r="H8553" s="17">
        <v>2.3710695E7</v>
      </c>
    </row>
    <row r="8554">
      <c r="A8554" s="7" t="s">
        <v>17972</v>
      </c>
      <c r="B8554" s="17" t="s">
        <v>17973</v>
      </c>
      <c r="C8554" s="17">
        <v>112.0</v>
      </c>
      <c r="D8554" s="17">
        <v>9687410.955</v>
      </c>
      <c r="E8554" s="17">
        <v>7269926.0</v>
      </c>
      <c r="F8554" s="17">
        <v>8199794.0</v>
      </c>
      <c r="G8554" s="17">
        <v>1.1139082E7</v>
      </c>
      <c r="H8554" s="17">
        <v>1.6361695E7</v>
      </c>
    </row>
    <row r="8555">
      <c r="A8555" s="7" t="s">
        <v>17974</v>
      </c>
      <c r="B8555" s="17" t="s">
        <v>17975</v>
      </c>
      <c r="C8555" s="17">
        <v>1.0</v>
      </c>
      <c r="D8555" s="17">
        <v>7309905.0</v>
      </c>
      <c r="E8555" s="17">
        <v>7309905.0</v>
      </c>
      <c r="F8555" s="17">
        <v>7309905.0</v>
      </c>
      <c r="G8555" s="17">
        <v>7309905.0</v>
      </c>
      <c r="H8555" s="17">
        <v>7309905.0</v>
      </c>
    </row>
    <row r="8556">
      <c r="A8556" s="7" t="s">
        <v>17976</v>
      </c>
      <c r="B8556" s="17" t="s">
        <v>17977</v>
      </c>
      <c r="C8556" s="17">
        <v>1.0</v>
      </c>
      <c r="D8556" s="17">
        <v>1.23106403E8</v>
      </c>
      <c r="E8556" s="17">
        <v>1.23106403E8</v>
      </c>
      <c r="F8556" s="17">
        <v>1.23106403E8</v>
      </c>
      <c r="G8556" s="17">
        <v>1.23106403E8</v>
      </c>
      <c r="H8556" s="17">
        <v>1.23106403E8</v>
      </c>
    </row>
    <row r="8557">
      <c r="A8557" s="7" t="s">
        <v>17978</v>
      </c>
      <c r="B8557" s="17" t="s">
        <v>17979</v>
      </c>
      <c r="C8557" s="17">
        <v>2.0</v>
      </c>
      <c r="D8557" s="17">
        <v>6607367.0</v>
      </c>
      <c r="E8557" s="17">
        <v>5396285.0</v>
      </c>
      <c r="F8557" s="17">
        <v>5396285.0</v>
      </c>
      <c r="G8557" s="17">
        <v>7818449.0</v>
      </c>
      <c r="H8557" s="17">
        <v>7818449.0</v>
      </c>
    </row>
    <row r="8558">
      <c r="A8558" s="7" t="s">
        <v>17980</v>
      </c>
      <c r="B8558" s="17" t="s">
        <v>17981</v>
      </c>
      <c r="C8558" s="17">
        <v>1.0</v>
      </c>
      <c r="D8558" s="17">
        <v>7277973.0</v>
      </c>
      <c r="E8558" s="17">
        <v>7277973.0</v>
      </c>
      <c r="F8558" s="17">
        <v>7277973.0</v>
      </c>
      <c r="G8558" s="17">
        <v>7277973.0</v>
      </c>
      <c r="H8558" s="17">
        <v>7277973.0</v>
      </c>
    </row>
    <row r="8559">
      <c r="A8559" s="7" t="s">
        <v>17982</v>
      </c>
      <c r="B8559" s="17" t="s">
        <v>17983</v>
      </c>
      <c r="C8559" s="17">
        <v>7.0</v>
      </c>
      <c r="D8559" s="17">
        <v>1.310249557E7</v>
      </c>
      <c r="E8559" s="17">
        <v>5657800.0</v>
      </c>
      <c r="F8559" s="17">
        <v>8495356.0</v>
      </c>
      <c r="G8559" s="17">
        <v>2.1606E7</v>
      </c>
      <c r="H8559" s="17">
        <v>3.0802276E7</v>
      </c>
    </row>
    <row r="8560">
      <c r="A8560" s="7" t="s">
        <v>17984</v>
      </c>
      <c r="B8560" s="17" t="s">
        <v>17985</v>
      </c>
      <c r="C8560" s="17">
        <v>6.0</v>
      </c>
      <c r="D8560" s="17">
        <v>1.424442583E7</v>
      </c>
      <c r="E8560" s="17">
        <v>5572680.0</v>
      </c>
      <c r="F8560" s="17">
        <v>8258680.0</v>
      </c>
      <c r="G8560" s="17">
        <v>2.621798E7</v>
      </c>
      <c r="H8560" s="17">
        <v>3.2059398E7</v>
      </c>
    </row>
    <row r="8561">
      <c r="A8561" s="7" t="s">
        <v>17986</v>
      </c>
      <c r="B8561" s="17" t="s">
        <v>17987</v>
      </c>
      <c r="C8561" s="17">
        <v>1177.0</v>
      </c>
      <c r="D8561" s="17">
        <v>1.346833489E7</v>
      </c>
      <c r="E8561" s="17">
        <v>3744668.0</v>
      </c>
      <c r="F8561" s="17">
        <v>7791362.0</v>
      </c>
      <c r="G8561" s="17">
        <v>1.353652E7</v>
      </c>
      <c r="H8561" s="17">
        <v>2.3084817E7</v>
      </c>
    </row>
    <row r="8562">
      <c r="A8562" s="7" t="s">
        <v>17988</v>
      </c>
      <c r="B8562" s="17" t="s">
        <v>17989</v>
      </c>
      <c r="C8562" s="17">
        <v>11811.0</v>
      </c>
      <c r="D8562" s="17">
        <v>1.477562475E7</v>
      </c>
      <c r="E8562" s="17">
        <v>6769673.0</v>
      </c>
      <c r="F8562" s="17">
        <v>9781404.0</v>
      </c>
      <c r="G8562" s="17">
        <v>1.5000678E7</v>
      </c>
      <c r="H8562" s="17">
        <v>2.3148417E7</v>
      </c>
    </row>
    <row r="8563">
      <c r="A8563" s="7" t="s">
        <v>17990</v>
      </c>
      <c r="B8563" s="17" t="s">
        <v>17991</v>
      </c>
      <c r="C8563" s="17">
        <v>27.0</v>
      </c>
      <c r="D8563" s="17">
        <v>1.36049297E7</v>
      </c>
      <c r="E8563" s="17">
        <v>4858300.0</v>
      </c>
      <c r="F8563" s="17">
        <v>8148350.0</v>
      </c>
      <c r="G8563" s="17">
        <v>1.116674E7</v>
      </c>
      <c r="H8563" s="17">
        <v>2.3053246E7</v>
      </c>
    </row>
    <row r="8564">
      <c r="A8564" s="7" t="s">
        <v>17992</v>
      </c>
      <c r="B8564" s="17" t="s">
        <v>17993</v>
      </c>
      <c r="C8564" s="17">
        <v>13.0</v>
      </c>
      <c r="D8564" s="17">
        <v>1.713753254E7</v>
      </c>
      <c r="E8564" s="17">
        <v>1.098E7</v>
      </c>
      <c r="F8564" s="17">
        <v>1.3746205E7</v>
      </c>
      <c r="G8564" s="17">
        <v>2.0055083E7</v>
      </c>
      <c r="H8564" s="17">
        <v>3.2643275E7</v>
      </c>
    </row>
    <row r="8565">
      <c r="A8565" s="7" t="s">
        <v>17994</v>
      </c>
      <c r="B8565" s="17" t="s">
        <v>17995</v>
      </c>
      <c r="C8565" s="17">
        <v>372.0</v>
      </c>
      <c r="D8565" s="17">
        <v>1.560169656E7</v>
      </c>
      <c r="E8565" s="17">
        <v>1.1462277E7</v>
      </c>
      <c r="F8565" s="17">
        <v>1.5091228E7</v>
      </c>
      <c r="G8565" s="17">
        <v>1.8988746E7</v>
      </c>
      <c r="H8565" s="17">
        <v>2.2243771E7</v>
      </c>
    </row>
    <row r="8566">
      <c r="A8566" s="7" t="s">
        <v>17996</v>
      </c>
      <c r="B8566" s="17" t="s">
        <v>17997</v>
      </c>
      <c r="C8566" s="17">
        <v>2582.0</v>
      </c>
      <c r="D8566" s="17">
        <v>1.328191634E7</v>
      </c>
      <c r="E8566" s="17">
        <v>4839835.0</v>
      </c>
      <c r="F8566" s="17">
        <v>8130579.0</v>
      </c>
      <c r="G8566" s="17">
        <v>1.635835E7</v>
      </c>
      <c r="H8566" s="17">
        <v>2.45897E7</v>
      </c>
    </row>
    <row r="8567">
      <c r="A8567" s="7" t="s">
        <v>17998</v>
      </c>
      <c r="B8567" s="17" t="s">
        <v>17999</v>
      </c>
      <c r="C8567" s="17">
        <v>285.0</v>
      </c>
      <c r="D8567" s="17">
        <v>1.096914386E7</v>
      </c>
      <c r="E8567" s="17">
        <v>4730135.0</v>
      </c>
      <c r="F8567" s="17">
        <v>8143932.0</v>
      </c>
      <c r="G8567" s="17">
        <v>1.3443106E7</v>
      </c>
      <c r="H8567" s="17">
        <v>2.2643231E7</v>
      </c>
    </row>
    <row r="8568">
      <c r="A8568" s="7" t="s">
        <v>18000</v>
      </c>
      <c r="B8568" s="17" t="s">
        <v>18001</v>
      </c>
      <c r="C8568" s="17">
        <v>2796.0</v>
      </c>
      <c r="D8568" s="17">
        <v>9135403.302</v>
      </c>
      <c r="E8568" s="17">
        <v>5018853.0</v>
      </c>
      <c r="F8568" s="17">
        <v>7452593.0</v>
      </c>
      <c r="G8568" s="17">
        <v>1.0927211E7</v>
      </c>
      <c r="H8568" s="17">
        <v>1.6493766E7</v>
      </c>
    </row>
    <row r="8569">
      <c r="A8569" s="7" t="s">
        <v>18002</v>
      </c>
      <c r="B8569" s="17" t="s">
        <v>18003</v>
      </c>
      <c r="C8569" s="17">
        <v>25.0</v>
      </c>
      <c r="D8569" s="17">
        <v>1.401771096E7</v>
      </c>
      <c r="E8569" s="17">
        <v>8081450.0</v>
      </c>
      <c r="F8569" s="17">
        <v>1.1148685E7</v>
      </c>
      <c r="G8569" s="17">
        <v>1.7336301E7</v>
      </c>
      <c r="H8569" s="17">
        <v>3.0110551E7</v>
      </c>
    </row>
    <row r="8570">
      <c r="A8570" s="7" t="s">
        <v>18004</v>
      </c>
      <c r="B8570" s="17" t="s">
        <v>18005</v>
      </c>
      <c r="C8570" s="17">
        <v>162.0</v>
      </c>
      <c r="D8570" s="17">
        <v>1.187947477E7</v>
      </c>
      <c r="E8570" s="17">
        <v>6790105.0</v>
      </c>
      <c r="F8570" s="17">
        <v>1.0362042E7</v>
      </c>
      <c r="G8570" s="17">
        <v>1.542655E7</v>
      </c>
      <c r="H8570" s="17">
        <v>1.9741793E7</v>
      </c>
    </row>
    <row r="8571">
      <c r="A8571" s="7" t="s">
        <v>18006</v>
      </c>
      <c r="B8571" s="17" t="s">
        <v>18007</v>
      </c>
      <c r="C8571" s="17">
        <v>93.0</v>
      </c>
      <c r="D8571" s="17">
        <v>1.41824036E7</v>
      </c>
      <c r="E8571" s="17">
        <v>9886743.0</v>
      </c>
      <c r="F8571" s="17">
        <v>1.5171153E7</v>
      </c>
      <c r="G8571" s="17">
        <v>1.6015739E7</v>
      </c>
      <c r="H8571" s="17">
        <v>1.9185122E7</v>
      </c>
    </row>
    <row r="8572">
      <c r="A8572" s="7" t="s">
        <v>18008</v>
      </c>
      <c r="B8572" s="17" t="s">
        <v>18009</v>
      </c>
      <c r="C8572" s="17">
        <v>30.0</v>
      </c>
      <c r="D8572" s="17">
        <v>1.495200913E7</v>
      </c>
      <c r="E8572" s="17">
        <v>7096987.0</v>
      </c>
      <c r="F8572" s="17">
        <v>1.2917449E7</v>
      </c>
      <c r="G8572" s="17">
        <v>1.8279344E7</v>
      </c>
      <c r="H8572" s="17">
        <v>2.8352367E7</v>
      </c>
    </row>
    <row r="8573">
      <c r="A8573" s="7" t="s">
        <v>18010</v>
      </c>
      <c r="B8573" s="17" t="s">
        <v>18011</v>
      </c>
      <c r="C8573" s="17">
        <v>1021.0</v>
      </c>
      <c r="D8573" s="17">
        <v>1.358917073E7</v>
      </c>
      <c r="E8573" s="17">
        <v>6883284.0</v>
      </c>
      <c r="F8573" s="17">
        <v>1.0556402E7</v>
      </c>
      <c r="G8573" s="17">
        <v>1.57273E7</v>
      </c>
      <c r="H8573" s="17">
        <v>2.1425746E7</v>
      </c>
    </row>
    <row r="8574">
      <c r="A8574" s="7" t="s">
        <v>18012</v>
      </c>
      <c r="B8574" s="17" t="s">
        <v>18013</v>
      </c>
      <c r="C8574" s="17">
        <v>80.0</v>
      </c>
      <c r="D8574" s="17">
        <v>7324596.0</v>
      </c>
      <c r="E8574" s="17">
        <v>3733717.0</v>
      </c>
      <c r="F8574" s="17">
        <v>4870040.0</v>
      </c>
      <c r="G8574" s="17">
        <v>9450900.0</v>
      </c>
      <c r="H8574" s="17">
        <v>1.4480655E7</v>
      </c>
    </row>
    <row r="8575">
      <c r="A8575" s="7" t="s">
        <v>18014</v>
      </c>
      <c r="B8575" s="17" t="s">
        <v>18015</v>
      </c>
      <c r="C8575" s="17">
        <v>6.0</v>
      </c>
      <c r="D8575" s="17">
        <v>9120283.667</v>
      </c>
      <c r="E8575" s="17">
        <v>3058199.0</v>
      </c>
      <c r="F8575" s="17">
        <v>4048495.0</v>
      </c>
      <c r="G8575" s="17">
        <v>1.4546952E7</v>
      </c>
      <c r="H8575" s="17">
        <v>1.6870771E7</v>
      </c>
    </row>
    <row r="8576">
      <c r="A8576" s="7" t="s">
        <v>18016</v>
      </c>
      <c r="B8576" s="17" t="s">
        <v>18017</v>
      </c>
      <c r="C8576" s="17">
        <v>77.0</v>
      </c>
      <c r="D8576" s="17">
        <v>7588615.61</v>
      </c>
      <c r="E8576" s="17">
        <v>2641900.0</v>
      </c>
      <c r="F8576" s="17">
        <v>4366102.0</v>
      </c>
      <c r="G8576" s="17">
        <v>8551236.0</v>
      </c>
      <c r="H8576" s="17">
        <v>1.3440039E7</v>
      </c>
    </row>
    <row r="8577">
      <c r="A8577" s="7" t="s">
        <v>18018</v>
      </c>
      <c r="B8577" s="17" t="s">
        <v>18019</v>
      </c>
      <c r="C8577" s="17">
        <v>125.0</v>
      </c>
      <c r="D8577" s="17">
        <v>8494972.544</v>
      </c>
      <c r="E8577" s="17">
        <v>2702751.0</v>
      </c>
      <c r="F8577" s="17">
        <v>4497325.0</v>
      </c>
      <c r="G8577" s="17">
        <v>8800626.0</v>
      </c>
      <c r="H8577" s="17">
        <v>1.4976905E7</v>
      </c>
    </row>
    <row r="8578">
      <c r="A8578" s="7" t="s">
        <v>18020</v>
      </c>
      <c r="B8578" s="17" t="s">
        <v>18021</v>
      </c>
      <c r="C8578" s="17">
        <v>119.0</v>
      </c>
      <c r="D8578" s="17">
        <v>7573027.445</v>
      </c>
      <c r="E8578" s="17">
        <v>2288411.0</v>
      </c>
      <c r="F8578" s="17">
        <v>4438159.0</v>
      </c>
      <c r="G8578" s="17">
        <v>9127425.0</v>
      </c>
      <c r="H8578" s="17">
        <v>1.1929419E7</v>
      </c>
    </row>
    <row r="8579">
      <c r="A8579" s="7" t="s">
        <v>18022</v>
      </c>
      <c r="B8579" s="17" t="s">
        <v>18023</v>
      </c>
      <c r="C8579" s="17">
        <v>764.0</v>
      </c>
      <c r="D8579" s="17">
        <v>6772815.347</v>
      </c>
      <c r="E8579" s="17">
        <v>2658624.0</v>
      </c>
      <c r="F8579" s="17">
        <v>3987219.0</v>
      </c>
      <c r="G8579" s="17">
        <v>7613113.0</v>
      </c>
      <c r="H8579" s="17">
        <v>1.2917642E7</v>
      </c>
    </row>
    <row r="8580">
      <c r="A8580" s="7" t="s">
        <v>18024</v>
      </c>
      <c r="B8580" s="17" t="s">
        <v>18025</v>
      </c>
      <c r="C8580" s="17">
        <v>254.0</v>
      </c>
      <c r="D8580" s="17">
        <v>1.071167741E7</v>
      </c>
      <c r="E8580" s="17">
        <v>4490967.0</v>
      </c>
      <c r="F8580" s="17">
        <v>6402534.0</v>
      </c>
      <c r="G8580" s="17">
        <v>9489031.0</v>
      </c>
      <c r="H8580" s="17">
        <v>2.1417581E7</v>
      </c>
    </row>
    <row r="8581">
      <c r="A8581" s="7" t="s">
        <v>18026</v>
      </c>
      <c r="B8581" s="17" t="s">
        <v>18027</v>
      </c>
      <c r="C8581" s="17">
        <v>358.0</v>
      </c>
      <c r="D8581" s="17">
        <v>1.165084977E7</v>
      </c>
      <c r="E8581" s="17">
        <v>4366723.0</v>
      </c>
      <c r="F8581" s="17">
        <v>5390150.0</v>
      </c>
      <c r="G8581" s="17">
        <v>1.1416581E7</v>
      </c>
      <c r="H8581" s="17">
        <v>2.8450934E7</v>
      </c>
    </row>
    <row r="8582">
      <c r="A8582" s="7" t="s">
        <v>18028</v>
      </c>
      <c r="B8582" s="17" t="s">
        <v>18029</v>
      </c>
      <c r="C8582" s="17">
        <v>21.0</v>
      </c>
      <c r="D8582" s="17">
        <v>1.1013148E7</v>
      </c>
      <c r="E8582" s="17">
        <v>5699800.0</v>
      </c>
      <c r="F8582" s="17">
        <v>8550815.0</v>
      </c>
      <c r="G8582" s="17">
        <v>1.5074204E7</v>
      </c>
      <c r="H8582" s="17">
        <v>2.6028434E7</v>
      </c>
    </row>
    <row r="8583">
      <c r="A8583" s="7" t="s">
        <v>18030</v>
      </c>
      <c r="B8583" s="17" t="s">
        <v>18031</v>
      </c>
      <c r="C8583" s="17">
        <v>26.0</v>
      </c>
      <c r="D8583" s="17">
        <v>1.069729004E7</v>
      </c>
      <c r="E8583" s="17">
        <v>3447846.0</v>
      </c>
      <c r="F8583" s="17">
        <v>8119597.0</v>
      </c>
      <c r="G8583" s="17">
        <v>1.0149982E7</v>
      </c>
      <c r="H8583" s="17">
        <v>2.4849375E7</v>
      </c>
    </row>
    <row r="8584">
      <c r="A8584" s="7" t="s">
        <v>18032</v>
      </c>
      <c r="B8584" s="17" t="s">
        <v>18033</v>
      </c>
      <c r="C8584" s="17">
        <v>9.0</v>
      </c>
      <c r="D8584" s="17">
        <v>5091474.889</v>
      </c>
      <c r="E8584" s="17">
        <v>3293702.0</v>
      </c>
      <c r="F8584" s="17">
        <v>4641875.0</v>
      </c>
      <c r="G8584" s="17">
        <v>5655714.0</v>
      </c>
      <c r="H8584" s="17">
        <v>1.075536E7</v>
      </c>
    </row>
    <row r="8585">
      <c r="A8585" s="7" t="s">
        <v>18034</v>
      </c>
      <c r="B8585" s="17" t="s">
        <v>18035</v>
      </c>
      <c r="C8585" s="17">
        <v>236.0</v>
      </c>
      <c r="D8585" s="17">
        <v>1.353392267E7</v>
      </c>
      <c r="E8585" s="17">
        <v>4501467.0</v>
      </c>
      <c r="F8585" s="17">
        <v>6939967.0</v>
      </c>
      <c r="G8585" s="17">
        <v>1.3039867E7</v>
      </c>
      <c r="H8585" s="17">
        <v>3.82237E7</v>
      </c>
    </row>
    <row r="8586">
      <c r="A8586" s="7" t="s">
        <v>18036</v>
      </c>
      <c r="B8586" s="17" t="s">
        <v>18037</v>
      </c>
      <c r="C8586" s="17">
        <v>1007.0</v>
      </c>
      <c r="D8586" s="17">
        <v>1.878627838E7</v>
      </c>
      <c r="E8586" s="17">
        <v>4308767.0</v>
      </c>
      <c r="F8586" s="17">
        <v>8879023.0</v>
      </c>
      <c r="G8586" s="17">
        <v>1.7676895E7</v>
      </c>
      <c r="H8586" s="17">
        <v>3.738503E7</v>
      </c>
    </row>
    <row r="8587">
      <c r="A8587" s="7" t="s">
        <v>18038</v>
      </c>
      <c r="B8587" s="17" t="s">
        <v>18039</v>
      </c>
      <c r="C8587" s="17">
        <v>171.0</v>
      </c>
      <c r="D8587" s="17">
        <v>1.05526692E7</v>
      </c>
      <c r="E8587" s="17">
        <v>3986156.0</v>
      </c>
      <c r="F8587" s="17">
        <v>6788499.0</v>
      </c>
      <c r="G8587" s="17">
        <v>1.4192781E7</v>
      </c>
      <c r="H8587" s="17">
        <v>1.8173441E7</v>
      </c>
    </row>
    <row r="8588">
      <c r="A8588" s="7" t="s">
        <v>18040</v>
      </c>
      <c r="B8588" s="17" t="s">
        <v>18041</v>
      </c>
      <c r="C8588" s="17">
        <v>513.0</v>
      </c>
      <c r="D8588" s="17">
        <v>9220532.043</v>
      </c>
      <c r="E8588" s="17">
        <v>4880682.0</v>
      </c>
      <c r="F8588" s="17">
        <v>8307277.0</v>
      </c>
      <c r="G8588" s="17">
        <v>1.1800308E7</v>
      </c>
      <c r="H8588" s="17">
        <v>1.4393147E7</v>
      </c>
    </row>
    <row r="8589">
      <c r="A8589" s="7" t="s">
        <v>18042</v>
      </c>
      <c r="B8589" s="17" t="s">
        <v>18043</v>
      </c>
      <c r="C8589" s="17">
        <v>76.0</v>
      </c>
      <c r="D8589" s="17">
        <v>9272600.026</v>
      </c>
      <c r="E8589" s="17">
        <v>4779529.0</v>
      </c>
      <c r="F8589" s="17">
        <v>7319744.0</v>
      </c>
      <c r="G8589" s="17">
        <v>1.1791391E7</v>
      </c>
      <c r="H8589" s="17">
        <v>1.68449E7</v>
      </c>
    </row>
    <row r="8590">
      <c r="A8590" s="7" t="s">
        <v>18044</v>
      </c>
      <c r="B8590" s="17" t="s">
        <v>18045</v>
      </c>
      <c r="C8590" s="17">
        <v>1574.0</v>
      </c>
      <c r="D8590" s="17">
        <v>1.051579482E7</v>
      </c>
      <c r="E8590" s="17">
        <v>5062255.0</v>
      </c>
      <c r="F8590" s="17">
        <v>9275941.0</v>
      </c>
      <c r="G8590" s="17">
        <v>1.4004627E7</v>
      </c>
      <c r="H8590" s="17">
        <v>1.8176091E7</v>
      </c>
    </row>
    <row r="8591">
      <c r="A8591" s="7" t="s">
        <v>18046</v>
      </c>
      <c r="B8591" s="17" t="s">
        <v>18047</v>
      </c>
      <c r="C8591" s="17">
        <v>395.0</v>
      </c>
      <c r="D8591" s="17">
        <v>1.297103352E7</v>
      </c>
      <c r="E8591" s="17">
        <v>9364575.0</v>
      </c>
      <c r="F8591" s="17">
        <v>1.2180158E7</v>
      </c>
      <c r="G8591" s="17">
        <v>1.5402733E7</v>
      </c>
      <c r="H8591" s="17">
        <v>1.8883328E7</v>
      </c>
    </row>
    <row r="8592">
      <c r="A8592" s="7" t="s">
        <v>18048</v>
      </c>
      <c r="B8592" s="17" t="s">
        <v>18049</v>
      </c>
      <c r="C8592" s="17">
        <v>1969.0</v>
      </c>
      <c r="D8592" s="17">
        <v>1.019029746E7</v>
      </c>
      <c r="E8592" s="17">
        <v>4995509.0</v>
      </c>
      <c r="F8592" s="17">
        <v>7993745.0</v>
      </c>
      <c r="G8592" s="17">
        <v>1.2495926E7</v>
      </c>
      <c r="H8592" s="17">
        <v>2.0476585E7</v>
      </c>
    </row>
    <row r="8593">
      <c r="A8593" s="7" t="s">
        <v>18050</v>
      </c>
      <c r="B8593" s="17" t="s">
        <v>18051</v>
      </c>
      <c r="C8593" s="17">
        <v>334.0</v>
      </c>
      <c r="D8593" s="17">
        <v>1.148038771E7</v>
      </c>
      <c r="E8593" s="17">
        <v>4690074.0</v>
      </c>
      <c r="F8593" s="17">
        <v>7272130.0</v>
      </c>
      <c r="G8593" s="17">
        <v>1.20356E7</v>
      </c>
      <c r="H8593" s="17">
        <v>1.9567749E7</v>
      </c>
    </row>
    <row r="8594">
      <c r="A8594" s="7" t="s">
        <v>18052</v>
      </c>
      <c r="B8594" s="17" t="s">
        <v>18053</v>
      </c>
      <c r="C8594" s="17">
        <v>973.0</v>
      </c>
      <c r="D8594" s="17">
        <v>1.025193705E7</v>
      </c>
      <c r="E8594" s="17">
        <v>5129538.0</v>
      </c>
      <c r="F8594" s="17">
        <v>8060046.0</v>
      </c>
      <c r="G8594" s="17">
        <v>1.144486E7</v>
      </c>
      <c r="H8594" s="17">
        <v>1.9003606E7</v>
      </c>
    </row>
    <row r="8595">
      <c r="A8595" s="7" t="s">
        <v>18054</v>
      </c>
      <c r="B8595" s="17" t="s">
        <v>18055</v>
      </c>
      <c r="C8595" s="17">
        <v>444.0</v>
      </c>
      <c r="D8595" s="17">
        <v>8803332.077</v>
      </c>
      <c r="E8595" s="17">
        <v>5472932.0</v>
      </c>
      <c r="F8595" s="17">
        <v>6516377.0</v>
      </c>
      <c r="G8595" s="17">
        <v>9799000.0</v>
      </c>
      <c r="H8595" s="17">
        <v>1.6883853E7</v>
      </c>
    </row>
    <row r="8596">
      <c r="A8596" s="7" t="s">
        <v>18056</v>
      </c>
      <c r="B8596" s="17" t="s">
        <v>18057</v>
      </c>
      <c r="C8596" s="17">
        <v>2407.0</v>
      </c>
      <c r="D8596" s="17">
        <v>9208820.251</v>
      </c>
      <c r="E8596" s="17">
        <v>6137995.0</v>
      </c>
      <c r="F8596" s="17">
        <v>7793139.0</v>
      </c>
      <c r="G8596" s="17">
        <v>1.08042E7</v>
      </c>
      <c r="H8596" s="17">
        <v>1.5032E7</v>
      </c>
    </row>
    <row r="8597">
      <c r="A8597" s="7" t="s">
        <v>18058</v>
      </c>
      <c r="B8597" s="17" t="s">
        <v>18059</v>
      </c>
      <c r="C8597" s="17">
        <v>7.0</v>
      </c>
      <c r="D8597" s="17">
        <v>1.399583829E7</v>
      </c>
      <c r="E8597" s="17">
        <v>5874414.0</v>
      </c>
      <c r="F8597" s="17">
        <v>1.1557053E7</v>
      </c>
      <c r="G8597" s="17">
        <v>1.6159895E7</v>
      </c>
      <c r="H8597" s="17">
        <v>3.613635E7</v>
      </c>
    </row>
    <row r="8598">
      <c r="A8598" s="7" t="s">
        <v>18060</v>
      </c>
      <c r="B8598" s="17" t="s">
        <v>18061</v>
      </c>
      <c r="C8598" s="17">
        <v>956.0</v>
      </c>
      <c r="D8598" s="17">
        <v>1.13551075E7</v>
      </c>
      <c r="E8598" s="17">
        <v>4805741.0</v>
      </c>
      <c r="F8598" s="17">
        <v>8084800.0</v>
      </c>
      <c r="G8598" s="17">
        <v>1.3465679E7</v>
      </c>
      <c r="H8598" s="17">
        <v>1.8930659E7</v>
      </c>
    </row>
    <row r="8599">
      <c r="A8599" s="7" t="s">
        <v>18062</v>
      </c>
      <c r="B8599" s="17" t="s">
        <v>18063</v>
      </c>
      <c r="C8599" s="17">
        <v>4020.0</v>
      </c>
      <c r="D8599" s="17">
        <v>1.145313579E7</v>
      </c>
      <c r="E8599" s="17">
        <v>5633838.0</v>
      </c>
      <c r="F8599" s="17">
        <v>8598503.0</v>
      </c>
      <c r="G8599" s="17">
        <v>1.2525E7</v>
      </c>
      <c r="H8599" s="17">
        <v>2.0649295E7</v>
      </c>
    </row>
    <row r="8600">
      <c r="A8600" s="7" t="s">
        <v>18064</v>
      </c>
      <c r="B8600" s="17" t="s">
        <v>18065</v>
      </c>
      <c r="C8600" s="17">
        <v>355.0</v>
      </c>
      <c r="D8600" s="17">
        <v>1.220305274E7</v>
      </c>
      <c r="E8600" s="17">
        <v>7368551.0</v>
      </c>
      <c r="F8600" s="17">
        <v>1.1708688E7</v>
      </c>
      <c r="G8600" s="17">
        <v>1.6125794E7</v>
      </c>
      <c r="H8600" s="17">
        <v>1.9430458E7</v>
      </c>
    </row>
    <row r="8601">
      <c r="A8601" s="7" t="s">
        <v>18066</v>
      </c>
      <c r="B8601" s="17" t="s">
        <v>18067</v>
      </c>
      <c r="C8601" s="17">
        <v>1232.0</v>
      </c>
      <c r="D8601" s="17">
        <v>1.036802304E7</v>
      </c>
      <c r="E8601" s="17">
        <v>6016328.0</v>
      </c>
      <c r="F8601" s="17">
        <v>8476983.0</v>
      </c>
      <c r="G8601" s="17">
        <v>1.1985128E7</v>
      </c>
      <c r="H8601" s="17">
        <v>1.7270231E7</v>
      </c>
    </row>
    <row r="8602">
      <c r="A8602" s="7" t="s">
        <v>18068</v>
      </c>
      <c r="B8602" s="17" t="s">
        <v>18069</v>
      </c>
      <c r="C8602" s="17">
        <v>409.0</v>
      </c>
      <c r="D8602" s="17">
        <v>6096306.9</v>
      </c>
      <c r="E8602" s="17">
        <v>3546887.0</v>
      </c>
      <c r="F8602" s="17">
        <v>4404361.0</v>
      </c>
      <c r="G8602" s="17">
        <v>7082629.0</v>
      </c>
      <c r="H8602" s="17">
        <v>1.215078E7</v>
      </c>
    </row>
    <row r="8603">
      <c r="A8603" s="7" t="s">
        <v>18070</v>
      </c>
      <c r="B8603" s="17" t="s">
        <v>18071</v>
      </c>
      <c r="C8603" s="17">
        <v>2.0</v>
      </c>
      <c r="D8603" s="17">
        <v>6020474.5</v>
      </c>
      <c r="E8603" s="17">
        <v>3890980.0</v>
      </c>
      <c r="F8603" s="17">
        <v>3890980.0</v>
      </c>
      <c r="G8603" s="17">
        <v>8149969.0</v>
      </c>
      <c r="H8603" s="17">
        <v>8149969.0</v>
      </c>
    </row>
    <row r="8604">
      <c r="A8604" s="7" t="s">
        <v>18072</v>
      </c>
      <c r="B8604" s="17" t="s">
        <v>18073</v>
      </c>
      <c r="C8604" s="17">
        <v>17.0</v>
      </c>
      <c r="D8604" s="17">
        <v>1.486800541E7</v>
      </c>
      <c r="E8604" s="17">
        <v>3171575.0</v>
      </c>
      <c r="F8604" s="17">
        <v>7530625.0</v>
      </c>
      <c r="G8604" s="17">
        <v>2.1232097E7</v>
      </c>
      <c r="H8604" s="17">
        <v>2.9300369E7</v>
      </c>
    </row>
    <row r="8605">
      <c r="A8605" s="7" t="s">
        <v>18074</v>
      </c>
      <c r="B8605" s="17" t="s">
        <v>18075</v>
      </c>
      <c r="C8605" s="17">
        <v>7.0</v>
      </c>
      <c r="D8605" s="17">
        <v>7030585.143</v>
      </c>
      <c r="E8605" s="17">
        <v>3295247.0</v>
      </c>
      <c r="F8605" s="17">
        <v>5571040.0</v>
      </c>
      <c r="G8605" s="17">
        <v>1.10867E7</v>
      </c>
      <c r="H8605" s="17">
        <v>1.14951E7</v>
      </c>
    </row>
    <row r="8606">
      <c r="A8606" s="7" t="s">
        <v>18076</v>
      </c>
      <c r="B8606" s="17" t="s">
        <v>18077</v>
      </c>
      <c r="C8606" s="17">
        <v>22.0</v>
      </c>
      <c r="D8606" s="17">
        <v>5221910.909</v>
      </c>
      <c r="E8606" s="17">
        <v>2655514.0</v>
      </c>
      <c r="F8606" s="17">
        <v>3567817.0</v>
      </c>
      <c r="G8606" s="17">
        <v>6608818.0</v>
      </c>
      <c r="H8606" s="17">
        <v>1.0412204E7</v>
      </c>
    </row>
    <row r="8607">
      <c r="A8607" s="7" t="s">
        <v>18078</v>
      </c>
      <c r="B8607" s="17" t="s">
        <v>18079</v>
      </c>
      <c r="C8607" s="17">
        <v>15.0</v>
      </c>
      <c r="D8607" s="17">
        <v>1.427992087E7</v>
      </c>
      <c r="E8607" s="17">
        <v>4163740.0</v>
      </c>
      <c r="F8607" s="17">
        <v>7976000.0</v>
      </c>
      <c r="G8607" s="17">
        <v>1.9005314E7</v>
      </c>
      <c r="H8607" s="17">
        <v>3.7649083E7</v>
      </c>
    </row>
    <row r="8608">
      <c r="A8608" s="7" t="s">
        <v>18080</v>
      </c>
      <c r="B8608" s="17" t="s">
        <v>18081</v>
      </c>
      <c r="C8608" s="17">
        <v>60.0</v>
      </c>
      <c r="D8608" s="17">
        <v>1.285435522E7</v>
      </c>
      <c r="E8608" s="17">
        <v>7216236.0</v>
      </c>
      <c r="F8608" s="17">
        <v>1.046E7</v>
      </c>
      <c r="G8608" s="17">
        <v>1.5383515E7</v>
      </c>
      <c r="H8608" s="17">
        <v>2.3872947E7</v>
      </c>
    </row>
    <row r="8609">
      <c r="A8609" s="7" t="s">
        <v>18082</v>
      </c>
      <c r="B8609" s="17" t="s">
        <v>18083</v>
      </c>
      <c r="C8609" s="17">
        <v>44.0</v>
      </c>
      <c r="D8609" s="17">
        <v>1.38305132E7</v>
      </c>
      <c r="E8609" s="17">
        <v>6186812.0</v>
      </c>
      <c r="F8609" s="17">
        <v>9538608.0</v>
      </c>
      <c r="G8609" s="17">
        <v>1.7570127E7</v>
      </c>
      <c r="H8609" s="17">
        <v>2.8510478E7</v>
      </c>
    </row>
    <row r="8610">
      <c r="A8610" s="7" t="s">
        <v>18084</v>
      </c>
      <c r="B8610" s="17" t="s">
        <v>18085</v>
      </c>
      <c r="C8610" s="17">
        <v>150.0</v>
      </c>
      <c r="D8610" s="17">
        <v>9238068.227</v>
      </c>
      <c r="E8610" s="17">
        <v>4528800.0</v>
      </c>
      <c r="F8610" s="17">
        <v>7142083.0</v>
      </c>
      <c r="G8610" s="17">
        <v>1.1216144E7</v>
      </c>
      <c r="H8610" s="17">
        <v>1.6927975E7</v>
      </c>
    </row>
    <row r="8611">
      <c r="A8611" s="7" t="s">
        <v>18086</v>
      </c>
      <c r="B8611" s="17" t="s">
        <v>18087</v>
      </c>
      <c r="C8611" s="17">
        <v>13.0</v>
      </c>
      <c r="D8611" s="17">
        <v>1.804502385E7</v>
      </c>
      <c r="E8611" s="17">
        <v>7035258.0</v>
      </c>
      <c r="F8611" s="17">
        <v>1.3965823E7</v>
      </c>
      <c r="G8611" s="17">
        <v>3.197025E7</v>
      </c>
      <c r="H8611" s="17">
        <v>3.403605E7</v>
      </c>
    </row>
    <row r="8612">
      <c r="A8612" s="7" t="s">
        <v>18088</v>
      </c>
      <c r="B8612" s="17" t="s">
        <v>18089</v>
      </c>
      <c r="C8612" s="17">
        <v>28.0</v>
      </c>
      <c r="D8612" s="17">
        <v>1.245377207E7</v>
      </c>
      <c r="E8612" s="17">
        <v>5959087.0</v>
      </c>
      <c r="F8612" s="17">
        <v>8977389.0</v>
      </c>
      <c r="G8612" s="17">
        <v>1.5341956E7</v>
      </c>
      <c r="H8612" s="17">
        <v>2.0245E7</v>
      </c>
    </row>
    <row r="8613">
      <c r="A8613" s="7" t="s">
        <v>18090</v>
      </c>
      <c r="B8613" s="17" t="s">
        <v>18091</v>
      </c>
      <c r="C8613" s="17">
        <v>2.0</v>
      </c>
      <c r="D8613" s="17">
        <v>9408778.0</v>
      </c>
      <c r="E8613" s="17">
        <v>2796556.0</v>
      </c>
      <c r="F8613" s="17">
        <v>2796556.0</v>
      </c>
      <c r="G8613" s="17">
        <v>1.6021E7</v>
      </c>
      <c r="H8613" s="17">
        <v>1.6021E7</v>
      </c>
    </row>
    <row r="8614">
      <c r="A8614" s="7" t="s">
        <v>18092</v>
      </c>
      <c r="B8614" s="17" t="s">
        <v>18093</v>
      </c>
      <c r="C8614" s="17">
        <v>1.0</v>
      </c>
      <c r="D8614" s="17">
        <v>4.1023158E7</v>
      </c>
      <c r="E8614" s="17">
        <v>4.1023158E7</v>
      </c>
      <c r="F8614" s="17">
        <v>4.1023158E7</v>
      </c>
      <c r="G8614" s="17">
        <v>4.1023158E7</v>
      </c>
      <c r="H8614" s="17">
        <v>4.1023158E7</v>
      </c>
    </row>
    <row r="8615">
      <c r="A8615" s="7" t="s">
        <v>18094</v>
      </c>
      <c r="B8615" s="17" t="s">
        <v>18095</v>
      </c>
      <c r="C8615" s="17">
        <v>10.0</v>
      </c>
      <c r="D8615" s="17">
        <v>1.22902221E7</v>
      </c>
      <c r="E8615" s="17">
        <v>7549596.0</v>
      </c>
      <c r="F8615" s="17">
        <v>1.0592639E7</v>
      </c>
      <c r="G8615" s="17">
        <v>1.8465453E7</v>
      </c>
      <c r="H8615" s="17">
        <v>2.1331691E7</v>
      </c>
    </row>
    <row r="8616">
      <c r="A8616" s="7" t="s">
        <v>18096</v>
      </c>
      <c r="B8616" s="17" t="s">
        <v>18097</v>
      </c>
      <c r="C8616" s="17">
        <v>30.0</v>
      </c>
      <c r="D8616" s="17">
        <v>1.257985797E7</v>
      </c>
      <c r="E8616" s="17">
        <v>2578202.0</v>
      </c>
      <c r="F8616" s="17">
        <v>7267676.0</v>
      </c>
      <c r="G8616" s="17">
        <v>1.3727472E7</v>
      </c>
      <c r="H8616" s="17">
        <v>2.2071411E7</v>
      </c>
    </row>
    <row r="8617">
      <c r="A8617" s="7" t="s">
        <v>18098</v>
      </c>
      <c r="B8617" s="17" t="s">
        <v>18099</v>
      </c>
      <c r="C8617" s="17">
        <v>208.0</v>
      </c>
      <c r="D8617" s="17">
        <v>1.122702826E7</v>
      </c>
      <c r="E8617" s="17">
        <v>4514347.0</v>
      </c>
      <c r="F8617" s="17">
        <v>8085423.0</v>
      </c>
      <c r="G8617" s="17">
        <v>1.2657691E7</v>
      </c>
      <c r="H8617" s="17">
        <v>2.1888787E7</v>
      </c>
    </row>
    <row r="8618">
      <c r="A8618" s="7" t="s">
        <v>18100</v>
      </c>
      <c r="B8618" s="17" t="s">
        <v>18101</v>
      </c>
      <c r="C8618" s="17">
        <v>307.0</v>
      </c>
      <c r="D8618" s="17">
        <v>9487653.879</v>
      </c>
      <c r="E8618" s="17">
        <v>4266304.0</v>
      </c>
      <c r="F8618" s="17">
        <v>7535614.0</v>
      </c>
      <c r="G8618" s="17">
        <v>1.1495256E7</v>
      </c>
      <c r="H8618" s="17">
        <v>2.0091811E7</v>
      </c>
    </row>
    <row r="8619">
      <c r="A8619" s="7" t="s">
        <v>18102</v>
      </c>
      <c r="B8619" s="17" t="s">
        <v>18103</v>
      </c>
      <c r="C8619" s="17">
        <v>84.0</v>
      </c>
      <c r="D8619" s="17">
        <v>1.214575336E7</v>
      </c>
      <c r="E8619" s="17">
        <v>6516853.0</v>
      </c>
      <c r="F8619" s="17">
        <v>9286670.0</v>
      </c>
      <c r="G8619" s="17">
        <v>1.352366E7</v>
      </c>
      <c r="H8619" s="17">
        <v>1.8576823E7</v>
      </c>
    </row>
    <row r="8620">
      <c r="A8620" s="7" t="s">
        <v>18104</v>
      </c>
      <c r="B8620" s="17" t="s">
        <v>18105</v>
      </c>
      <c r="C8620" s="17">
        <v>239.0</v>
      </c>
      <c r="D8620" s="17">
        <v>1.561612793E7</v>
      </c>
      <c r="E8620" s="17">
        <v>5832471.0</v>
      </c>
      <c r="F8620" s="17">
        <v>7742495.0</v>
      </c>
      <c r="G8620" s="17">
        <v>1.1147229E7</v>
      </c>
      <c r="H8620" s="17">
        <v>1.7894664E7</v>
      </c>
    </row>
    <row r="8621">
      <c r="A8621" s="7" t="s">
        <v>18106</v>
      </c>
      <c r="B8621" s="17" t="s">
        <v>18107</v>
      </c>
      <c r="C8621" s="17">
        <v>61.0</v>
      </c>
      <c r="D8621" s="17">
        <v>9855692.59</v>
      </c>
      <c r="E8621" s="17">
        <v>5754978.0</v>
      </c>
      <c r="F8621" s="17">
        <v>8137700.0</v>
      </c>
      <c r="G8621" s="17">
        <v>1.2657691E7</v>
      </c>
      <c r="H8621" s="17">
        <v>1.8361864E7</v>
      </c>
    </row>
    <row r="8622">
      <c r="A8622" s="7" t="s">
        <v>18108</v>
      </c>
      <c r="B8622" s="17" t="s">
        <v>18109</v>
      </c>
      <c r="C8622" s="17">
        <v>3.0</v>
      </c>
      <c r="D8622" s="17">
        <v>9302430.333</v>
      </c>
      <c r="E8622" s="17">
        <v>1429655.0</v>
      </c>
      <c r="F8622" s="17">
        <v>8786000.0</v>
      </c>
      <c r="G8622" s="17">
        <v>1.7691636E7</v>
      </c>
      <c r="H8622" s="17">
        <v>1.7691636E7</v>
      </c>
    </row>
    <row r="8623">
      <c r="A8623" s="7" t="s">
        <v>18110</v>
      </c>
      <c r="B8623" s="17" t="s">
        <v>18111</v>
      </c>
      <c r="C8623" s="17">
        <v>821.0</v>
      </c>
      <c r="D8623" s="17">
        <v>1.042367139E7</v>
      </c>
      <c r="E8623" s="17">
        <v>3647400.0</v>
      </c>
      <c r="F8623" s="17">
        <v>6596302.0</v>
      </c>
      <c r="G8623" s="17">
        <v>1.1694185E7</v>
      </c>
      <c r="H8623" s="17">
        <v>1.9791129E7</v>
      </c>
    </row>
    <row r="8624">
      <c r="A8624" s="7" t="s">
        <v>18112</v>
      </c>
      <c r="B8624" s="17" t="s">
        <v>18113</v>
      </c>
      <c r="C8624" s="17">
        <v>471.0</v>
      </c>
      <c r="D8624" s="17">
        <v>1.068949204E7</v>
      </c>
      <c r="E8624" s="17">
        <v>5116956.0</v>
      </c>
      <c r="F8624" s="17">
        <v>7972000.0</v>
      </c>
      <c r="G8624" s="17">
        <v>1.2285347E7</v>
      </c>
      <c r="H8624" s="17">
        <v>1.85045E7</v>
      </c>
    </row>
    <row r="8625">
      <c r="A8625" s="7" t="s">
        <v>18114</v>
      </c>
      <c r="B8625" s="17" t="s">
        <v>18115</v>
      </c>
      <c r="C8625" s="17">
        <v>180.0</v>
      </c>
      <c r="D8625" s="17">
        <v>1.00228043E7</v>
      </c>
      <c r="E8625" s="17">
        <v>3490714.0</v>
      </c>
      <c r="F8625" s="17">
        <v>6158500.0</v>
      </c>
      <c r="G8625" s="17">
        <v>1.02215E7</v>
      </c>
      <c r="H8625" s="17">
        <v>1.631875E7</v>
      </c>
    </row>
    <row r="8626">
      <c r="A8626" s="7" t="s">
        <v>18116</v>
      </c>
      <c r="B8626" s="17" t="s">
        <v>18117</v>
      </c>
      <c r="C8626" s="17">
        <v>1.0</v>
      </c>
      <c r="D8626" s="17">
        <v>1.4097859E7</v>
      </c>
      <c r="E8626" s="17">
        <v>1.4097859E7</v>
      </c>
      <c r="F8626" s="17">
        <v>1.4097859E7</v>
      </c>
      <c r="G8626" s="17">
        <v>1.4097859E7</v>
      </c>
      <c r="H8626" s="17">
        <v>1.4097859E7</v>
      </c>
    </row>
    <row r="8627">
      <c r="A8627" s="7" t="s">
        <v>18118</v>
      </c>
      <c r="B8627" s="17" t="s">
        <v>18119</v>
      </c>
      <c r="C8627" s="17">
        <v>20.0</v>
      </c>
      <c r="D8627" s="17">
        <v>4.095479335E7</v>
      </c>
      <c r="E8627" s="17">
        <v>1.807981E7</v>
      </c>
      <c r="F8627" s="17">
        <v>3.9268213E7</v>
      </c>
      <c r="G8627" s="17">
        <v>5.3474867E7</v>
      </c>
      <c r="H8627" s="17">
        <v>5.9290516E7</v>
      </c>
    </row>
    <row r="8628">
      <c r="A8628" s="7" t="s">
        <v>18120</v>
      </c>
      <c r="B8628" s="17" t="s">
        <v>18121</v>
      </c>
      <c r="C8628" s="17">
        <v>7.0</v>
      </c>
      <c r="D8628" s="17">
        <v>4.0335191E7</v>
      </c>
      <c r="E8628" s="17">
        <v>1.5967201E7</v>
      </c>
      <c r="F8628" s="17">
        <v>3.37325E7</v>
      </c>
      <c r="G8628" s="17">
        <v>5.8877734E7</v>
      </c>
      <c r="H8628" s="17">
        <v>9.625726E7</v>
      </c>
    </row>
    <row r="8629">
      <c r="A8629" s="7" t="s">
        <v>18122</v>
      </c>
      <c r="B8629" s="17" t="s">
        <v>18123</v>
      </c>
      <c r="C8629" s="17">
        <v>2.0</v>
      </c>
      <c r="D8629" s="17">
        <v>3.0203118E7</v>
      </c>
      <c r="E8629" s="17">
        <v>9512316.0</v>
      </c>
      <c r="F8629" s="17">
        <v>9512316.0</v>
      </c>
      <c r="G8629" s="17">
        <v>5.089392E7</v>
      </c>
      <c r="H8629" s="17">
        <v>5.089392E7</v>
      </c>
    </row>
    <row r="8630">
      <c r="A8630" s="7" t="s">
        <v>18124</v>
      </c>
      <c r="B8630" s="17" t="s">
        <v>18125</v>
      </c>
      <c r="C8630" s="17">
        <v>4.0</v>
      </c>
      <c r="D8630" s="17">
        <v>3.609768875E7</v>
      </c>
      <c r="E8630" s="17">
        <v>5430690.0</v>
      </c>
      <c r="F8630" s="17">
        <v>2.018765E7</v>
      </c>
      <c r="G8630" s="17">
        <v>5.3082645E7</v>
      </c>
      <c r="H8630" s="17">
        <v>6.568977E7</v>
      </c>
    </row>
    <row r="8631">
      <c r="A8631" s="7" t="s">
        <v>18126</v>
      </c>
      <c r="B8631" s="17" t="s">
        <v>18127</v>
      </c>
      <c r="C8631" s="17">
        <v>4.0</v>
      </c>
      <c r="D8631" s="17">
        <v>1.078969325E7</v>
      </c>
      <c r="E8631" s="17">
        <v>1890300.0</v>
      </c>
      <c r="F8631" s="17">
        <v>2890745.0</v>
      </c>
      <c r="G8631" s="17">
        <v>7781919.0</v>
      </c>
      <c r="H8631" s="17">
        <v>3.0595809E7</v>
      </c>
    </row>
    <row r="8632">
      <c r="A8632" s="7" t="s">
        <v>18128</v>
      </c>
      <c r="B8632" s="17" t="s">
        <v>18129</v>
      </c>
      <c r="C8632" s="17">
        <v>6.0</v>
      </c>
      <c r="D8632" s="17">
        <v>1.795753633E7</v>
      </c>
      <c r="E8632" s="17">
        <v>6688296.0</v>
      </c>
      <c r="F8632" s="17">
        <v>8067845.0</v>
      </c>
      <c r="G8632" s="17">
        <v>3.4108234E7</v>
      </c>
      <c r="H8632" s="17">
        <v>3.9965834E7</v>
      </c>
    </row>
    <row r="8633">
      <c r="A8633" s="7" t="s">
        <v>18130</v>
      </c>
      <c r="B8633" s="17" t="s">
        <v>18131</v>
      </c>
      <c r="C8633" s="17">
        <v>25.0</v>
      </c>
      <c r="D8633" s="17">
        <v>5.139700564E7</v>
      </c>
      <c r="E8633" s="17">
        <v>8708704.0</v>
      </c>
      <c r="F8633" s="17">
        <v>2.6046611E7</v>
      </c>
      <c r="G8633" s="17">
        <v>5.0826548E7</v>
      </c>
      <c r="H8633" s="17">
        <v>1.49711875E8</v>
      </c>
    </row>
    <row r="8634">
      <c r="A8634" s="7" t="s">
        <v>18132</v>
      </c>
      <c r="B8634" s="17" t="s">
        <v>18133</v>
      </c>
      <c r="C8634" s="17">
        <v>5.0</v>
      </c>
      <c r="D8634" s="17">
        <v>3.07157188E7</v>
      </c>
      <c r="E8634" s="17">
        <v>2.4567385E7</v>
      </c>
      <c r="F8634" s="17">
        <v>2.5800555E7</v>
      </c>
      <c r="G8634" s="17">
        <v>3.9301576E7</v>
      </c>
      <c r="H8634" s="17">
        <v>3.9398617E7</v>
      </c>
    </row>
    <row r="8635">
      <c r="A8635" s="7" t="s">
        <v>18134</v>
      </c>
      <c r="B8635" s="17" t="s">
        <v>18135</v>
      </c>
      <c r="C8635" s="17">
        <v>1.0</v>
      </c>
      <c r="D8635" s="17">
        <v>2.09711E7</v>
      </c>
      <c r="E8635" s="17">
        <v>2.09711E7</v>
      </c>
      <c r="F8635" s="17">
        <v>2.09711E7</v>
      </c>
      <c r="G8635" s="17">
        <v>2.09711E7</v>
      </c>
      <c r="H8635" s="17">
        <v>2.09711E7</v>
      </c>
    </row>
    <row r="8636">
      <c r="A8636" s="7" t="s">
        <v>18136</v>
      </c>
      <c r="B8636" s="17" t="s">
        <v>18137</v>
      </c>
      <c r="C8636" s="17">
        <v>1.0</v>
      </c>
      <c r="D8636" s="17">
        <v>1.04200373E8</v>
      </c>
      <c r="E8636" s="17">
        <v>1.04200373E8</v>
      </c>
      <c r="F8636" s="17">
        <v>1.04200373E8</v>
      </c>
      <c r="G8636" s="17">
        <v>1.04200373E8</v>
      </c>
      <c r="H8636" s="17">
        <v>1.04200373E8</v>
      </c>
    </row>
    <row r="8637">
      <c r="A8637" s="7" t="s">
        <v>18138</v>
      </c>
      <c r="B8637" s="17" t="s">
        <v>18139</v>
      </c>
      <c r="C8637" s="17">
        <v>1.0</v>
      </c>
      <c r="D8637" s="17">
        <v>1.8698358E7</v>
      </c>
      <c r="E8637" s="17">
        <v>1.8698358E7</v>
      </c>
      <c r="F8637" s="17">
        <v>1.8698358E7</v>
      </c>
      <c r="G8637" s="17">
        <v>1.8698358E7</v>
      </c>
      <c r="H8637" s="17">
        <v>1.8698358E7</v>
      </c>
    </row>
    <row r="8638">
      <c r="A8638" s="7" t="s">
        <v>18140</v>
      </c>
      <c r="B8638" s="17" t="s">
        <v>18141</v>
      </c>
      <c r="C8638" s="17">
        <v>7.0</v>
      </c>
      <c r="D8638" s="17">
        <v>1.462643329E7</v>
      </c>
      <c r="E8638" s="17">
        <v>4004057.0</v>
      </c>
      <c r="F8638" s="17">
        <v>1.1643328E7</v>
      </c>
      <c r="G8638" s="17">
        <v>2.9093068E7</v>
      </c>
      <c r="H8638" s="17">
        <v>3.6686367E7</v>
      </c>
    </row>
    <row r="8639">
      <c r="A8639" s="7" t="s">
        <v>18142</v>
      </c>
      <c r="B8639" s="17" t="s">
        <v>18143</v>
      </c>
      <c r="C8639" s="17">
        <v>2.0</v>
      </c>
      <c r="D8639" s="17">
        <v>9013399.0</v>
      </c>
      <c r="E8639" s="17">
        <v>5440112.0</v>
      </c>
      <c r="F8639" s="17">
        <v>5440112.0</v>
      </c>
      <c r="G8639" s="17">
        <v>1.2586686E7</v>
      </c>
      <c r="H8639" s="17">
        <v>1.2586686E7</v>
      </c>
    </row>
    <row r="8640">
      <c r="A8640" s="7" t="s">
        <v>18144</v>
      </c>
      <c r="B8640" s="17" t="s">
        <v>18145</v>
      </c>
      <c r="C8640" s="17">
        <v>1.0</v>
      </c>
      <c r="D8640" s="17">
        <v>5.3474867E7</v>
      </c>
      <c r="E8640" s="17">
        <v>5.3474867E7</v>
      </c>
      <c r="F8640" s="17">
        <v>5.3474867E7</v>
      </c>
      <c r="G8640" s="17">
        <v>5.3474867E7</v>
      </c>
      <c r="H8640" s="17">
        <v>5.3474867E7</v>
      </c>
    </row>
    <row r="8641">
      <c r="A8641" s="7" t="s">
        <v>18146</v>
      </c>
      <c r="B8641" s="17" t="s">
        <v>18147</v>
      </c>
      <c r="C8641" s="17">
        <v>1.0</v>
      </c>
      <c r="D8641" s="17">
        <v>3409943.0</v>
      </c>
      <c r="E8641" s="17">
        <v>3409943.0</v>
      </c>
      <c r="F8641" s="17">
        <v>3409943.0</v>
      </c>
      <c r="G8641" s="17">
        <v>3409943.0</v>
      </c>
      <c r="H8641" s="17">
        <v>3409943.0</v>
      </c>
    </row>
    <row r="8642">
      <c r="A8642" s="7" t="s">
        <v>18148</v>
      </c>
      <c r="B8642" s="17" t="s">
        <v>18149</v>
      </c>
      <c r="C8642" s="17">
        <v>4.0</v>
      </c>
      <c r="D8642" s="17">
        <v>3.931408175E7</v>
      </c>
      <c r="E8642" s="17">
        <v>3409943.0</v>
      </c>
      <c r="F8642" s="17">
        <v>1.6314013E7</v>
      </c>
      <c r="G8642" s="17">
        <v>5.2149869E7</v>
      </c>
      <c r="H8642" s="17">
        <v>8.5382502E7</v>
      </c>
    </row>
    <row r="8643">
      <c r="A8643" s="7" t="s">
        <v>18150</v>
      </c>
      <c r="B8643" s="17" t="s">
        <v>18151</v>
      </c>
      <c r="C8643" s="17">
        <v>1.0</v>
      </c>
      <c r="D8643" s="17">
        <v>6226082.0</v>
      </c>
      <c r="E8643" s="17">
        <v>6226082.0</v>
      </c>
      <c r="F8643" s="17">
        <v>6226082.0</v>
      </c>
      <c r="G8643" s="17">
        <v>6226082.0</v>
      </c>
      <c r="H8643" s="17">
        <v>6226082.0</v>
      </c>
    </row>
    <row r="8644">
      <c r="A8644" s="7" t="s">
        <v>18152</v>
      </c>
      <c r="B8644" s="17" t="s">
        <v>18153</v>
      </c>
      <c r="C8644" s="17">
        <v>2.0</v>
      </c>
      <c r="D8644" s="17">
        <v>2.56818555E7</v>
      </c>
      <c r="E8644" s="17">
        <v>2.4716675E7</v>
      </c>
      <c r="F8644" s="17">
        <v>2.4716675E7</v>
      </c>
      <c r="G8644" s="17">
        <v>2.6647036E7</v>
      </c>
      <c r="H8644" s="17">
        <v>2.6647036E7</v>
      </c>
    </row>
    <row r="8645">
      <c r="A8645" s="7" t="s">
        <v>18154</v>
      </c>
      <c r="B8645" s="17" t="s">
        <v>18155</v>
      </c>
      <c r="C8645" s="17">
        <v>3.0</v>
      </c>
      <c r="D8645" s="17">
        <v>1.137117367E7</v>
      </c>
      <c r="E8645" s="17">
        <v>911300.0</v>
      </c>
      <c r="F8645" s="17">
        <v>9327789.0</v>
      </c>
      <c r="G8645" s="17">
        <v>2.3874432E7</v>
      </c>
      <c r="H8645" s="17">
        <v>2.3874432E7</v>
      </c>
    </row>
    <row r="8646">
      <c r="A8646" s="7" t="s">
        <v>18156</v>
      </c>
      <c r="B8646" s="17" t="s">
        <v>18157</v>
      </c>
      <c r="C8646" s="17">
        <v>3.0</v>
      </c>
      <c r="D8646" s="17">
        <v>4.894996233E7</v>
      </c>
      <c r="E8646" s="17">
        <v>1.3448321E7</v>
      </c>
      <c r="F8646" s="17">
        <v>4.2800548E7</v>
      </c>
      <c r="G8646" s="17">
        <v>9.0601018E7</v>
      </c>
      <c r="H8646" s="17">
        <v>9.0601018E7</v>
      </c>
    </row>
    <row r="8647">
      <c r="A8647" s="7" t="s">
        <v>18158</v>
      </c>
      <c r="B8647" s="17" t="s">
        <v>18159</v>
      </c>
      <c r="C8647" s="17">
        <v>9.0</v>
      </c>
      <c r="D8647" s="17">
        <v>2.556445911E7</v>
      </c>
      <c r="E8647" s="17">
        <v>5017303.0</v>
      </c>
      <c r="F8647" s="17">
        <v>6456400.0</v>
      </c>
      <c r="G8647" s="17">
        <v>1.7196117E7</v>
      </c>
      <c r="H8647" s="17">
        <v>1.53060034E8</v>
      </c>
    </row>
    <row r="8648">
      <c r="A8648" s="7" t="s">
        <v>18160</v>
      </c>
      <c r="B8648" s="17" t="s">
        <v>18161</v>
      </c>
      <c r="C8648" s="17">
        <v>188.0</v>
      </c>
      <c r="D8648" s="17">
        <v>8337858.287</v>
      </c>
      <c r="E8648" s="17">
        <v>6379309.0</v>
      </c>
      <c r="F8648" s="17">
        <v>7984428.0</v>
      </c>
      <c r="G8648" s="17">
        <v>9534857.0</v>
      </c>
      <c r="H8648" s="17">
        <v>9706278.0</v>
      </c>
    </row>
    <row r="8649">
      <c r="A8649" s="7" t="s">
        <v>18162</v>
      </c>
      <c r="B8649" s="17" t="s">
        <v>18163</v>
      </c>
      <c r="C8649" s="17">
        <v>7.0</v>
      </c>
      <c r="D8649" s="17">
        <v>1.415273086E7</v>
      </c>
      <c r="E8649" s="17">
        <v>9888394.0</v>
      </c>
      <c r="F8649" s="17">
        <v>1.266461E7</v>
      </c>
      <c r="G8649" s="17">
        <v>2.14757E7</v>
      </c>
      <c r="H8649" s="17">
        <v>2.3616774E7</v>
      </c>
    </row>
    <row r="8650">
      <c r="A8650" s="7" t="s">
        <v>18164</v>
      </c>
      <c r="B8650" s="17" t="s">
        <v>18165</v>
      </c>
      <c r="C8650" s="17">
        <v>8.0</v>
      </c>
      <c r="D8650" s="17">
        <v>1.39373205E7</v>
      </c>
      <c r="E8650" s="17">
        <v>6496267.0</v>
      </c>
      <c r="F8650" s="17">
        <v>1.2333102E7</v>
      </c>
      <c r="G8650" s="17">
        <v>2.0202112E7</v>
      </c>
      <c r="H8650" s="17">
        <v>2.6114367E7</v>
      </c>
    </row>
    <row r="8651">
      <c r="A8651" s="7" t="s">
        <v>18166</v>
      </c>
      <c r="B8651" s="17" t="s">
        <v>18167</v>
      </c>
      <c r="C8651" s="17">
        <v>127.0</v>
      </c>
      <c r="D8651" s="17">
        <v>1.517675012E7</v>
      </c>
      <c r="E8651" s="17">
        <v>6387068.0</v>
      </c>
      <c r="F8651" s="17">
        <v>1.0281601E7</v>
      </c>
      <c r="G8651" s="17">
        <v>2.127611E7</v>
      </c>
      <c r="H8651" s="17">
        <v>3.263669E7</v>
      </c>
    </row>
    <row r="8652">
      <c r="A8652" s="7" t="s">
        <v>18168</v>
      </c>
      <c r="B8652" s="17" t="s">
        <v>18169</v>
      </c>
      <c r="C8652" s="17">
        <v>501.0</v>
      </c>
      <c r="D8652" s="17">
        <v>1.248768343E7</v>
      </c>
      <c r="E8652" s="17">
        <v>5244548.0</v>
      </c>
      <c r="F8652" s="17">
        <v>7234965.0</v>
      </c>
      <c r="G8652" s="17">
        <v>1.37941E7</v>
      </c>
      <c r="H8652" s="17">
        <v>2.17405E7</v>
      </c>
    </row>
    <row r="8653">
      <c r="A8653" s="7" t="s">
        <v>18170</v>
      </c>
      <c r="B8653" s="17" t="s">
        <v>18171</v>
      </c>
      <c r="C8653" s="17">
        <v>814.0</v>
      </c>
      <c r="D8653" s="17">
        <v>2.423072897E7</v>
      </c>
      <c r="E8653" s="17">
        <v>8564246.0</v>
      </c>
      <c r="F8653" s="17">
        <v>1.5644637E7</v>
      </c>
      <c r="G8653" s="17">
        <v>2.9143252E7</v>
      </c>
      <c r="H8653" s="17">
        <v>4.9978177E7</v>
      </c>
    </row>
    <row r="8654">
      <c r="A8654" s="7" t="s">
        <v>18172</v>
      </c>
      <c r="B8654" s="17" t="s">
        <v>18173</v>
      </c>
      <c r="C8654" s="17">
        <v>1.0</v>
      </c>
      <c r="D8654" s="17">
        <v>3372838.0</v>
      </c>
      <c r="E8654" s="17">
        <v>3372838.0</v>
      </c>
      <c r="F8654" s="17">
        <v>3372838.0</v>
      </c>
      <c r="G8654" s="17">
        <v>3372838.0</v>
      </c>
      <c r="H8654" s="17">
        <v>3372838.0</v>
      </c>
    </row>
    <row r="8655">
      <c r="A8655" s="7" t="s">
        <v>18174</v>
      </c>
      <c r="B8655" s="17" t="s">
        <v>18175</v>
      </c>
      <c r="C8655" s="17">
        <v>5.0</v>
      </c>
      <c r="D8655" s="17">
        <v>1.3933223E7</v>
      </c>
      <c r="E8655" s="17">
        <v>1.1488259E7</v>
      </c>
      <c r="F8655" s="17">
        <v>1.3453046E7</v>
      </c>
      <c r="G8655" s="17">
        <v>1.5070856E7</v>
      </c>
      <c r="H8655" s="17">
        <v>2.1657779E7</v>
      </c>
    </row>
    <row r="8656">
      <c r="A8656" s="7" t="s">
        <v>18176</v>
      </c>
      <c r="B8656" s="17" t="s">
        <v>18177</v>
      </c>
      <c r="C8656" s="17">
        <v>3.0</v>
      </c>
      <c r="D8656" s="17">
        <v>3.751375967E7</v>
      </c>
      <c r="E8656" s="17">
        <v>2.6355676E7</v>
      </c>
      <c r="F8656" s="17">
        <v>4.0351E7</v>
      </c>
      <c r="G8656" s="17">
        <v>4.5834603E7</v>
      </c>
      <c r="H8656" s="17">
        <v>4.5834603E7</v>
      </c>
    </row>
    <row r="8657">
      <c r="A8657" s="7" t="s">
        <v>18178</v>
      </c>
      <c r="B8657" s="17" t="s">
        <v>18179</v>
      </c>
      <c r="C8657" s="17">
        <v>1.0</v>
      </c>
      <c r="D8657" s="17">
        <v>7.4540925E7</v>
      </c>
      <c r="E8657" s="17">
        <v>7.4540925E7</v>
      </c>
      <c r="F8657" s="17">
        <v>7.4540925E7</v>
      </c>
      <c r="G8657" s="17">
        <v>7.4540925E7</v>
      </c>
      <c r="H8657" s="17">
        <v>7.4540925E7</v>
      </c>
    </row>
    <row r="8658">
      <c r="A8658" s="7" t="s">
        <v>18180</v>
      </c>
      <c r="B8658" s="17" t="s">
        <v>18181</v>
      </c>
      <c r="C8658" s="17">
        <v>1.0</v>
      </c>
      <c r="D8658" s="17">
        <v>3336984.0</v>
      </c>
      <c r="E8658" s="17">
        <v>3336984.0</v>
      </c>
      <c r="F8658" s="17">
        <v>3336984.0</v>
      </c>
      <c r="G8658" s="17">
        <v>3336984.0</v>
      </c>
      <c r="H8658" s="17">
        <v>3336984.0</v>
      </c>
    </row>
    <row r="8659">
      <c r="A8659" s="7" t="s">
        <v>18182</v>
      </c>
      <c r="B8659" s="17" t="s">
        <v>18183</v>
      </c>
      <c r="C8659" s="17">
        <v>7.0</v>
      </c>
      <c r="D8659" s="17">
        <v>1.990934014E7</v>
      </c>
      <c r="E8659" s="17">
        <v>3582866.0</v>
      </c>
      <c r="F8659" s="17">
        <v>1.08372E7</v>
      </c>
      <c r="G8659" s="17">
        <v>3.8022202E7</v>
      </c>
      <c r="H8659" s="17">
        <v>4.68784E7</v>
      </c>
    </row>
    <row r="8660">
      <c r="A8660" s="7" t="s">
        <v>18184</v>
      </c>
      <c r="B8660" s="17" t="s">
        <v>18185</v>
      </c>
      <c r="C8660" s="17">
        <v>191.0</v>
      </c>
      <c r="D8660" s="17">
        <v>7302984.712</v>
      </c>
      <c r="E8660" s="17">
        <v>4996300.0</v>
      </c>
      <c r="F8660" s="17">
        <v>5427833.0</v>
      </c>
      <c r="G8660" s="17">
        <v>6619601.0</v>
      </c>
      <c r="H8660" s="17">
        <v>1.1284756E7</v>
      </c>
    </row>
    <row r="8661">
      <c r="A8661" s="7" t="s">
        <v>18186</v>
      </c>
      <c r="B8661" s="17" t="s">
        <v>18187</v>
      </c>
      <c r="C8661" s="17">
        <v>127.0</v>
      </c>
      <c r="D8661" s="17">
        <v>1.157188205E7</v>
      </c>
      <c r="E8661" s="17">
        <v>6508336.0</v>
      </c>
      <c r="F8661" s="17">
        <v>8942132.0</v>
      </c>
      <c r="G8661" s="17">
        <v>1.300887E7</v>
      </c>
      <c r="H8661" s="17">
        <v>1.8943934E7</v>
      </c>
    </row>
    <row r="8662">
      <c r="A8662" s="7" t="s">
        <v>18188</v>
      </c>
      <c r="B8662" s="17" t="s">
        <v>18189</v>
      </c>
      <c r="C8662" s="17">
        <v>4.0</v>
      </c>
      <c r="D8662" s="17">
        <v>1.69925745E7</v>
      </c>
      <c r="E8662" s="17">
        <v>4384038.0</v>
      </c>
      <c r="F8662" s="17">
        <v>6262618.0</v>
      </c>
      <c r="G8662" s="17">
        <v>1.1140805E7</v>
      </c>
      <c r="H8662" s="17">
        <v>4.6182837E7</v>
      </c>
    </row>
    <row r="8663">
      <c r="A8663" s="7" t="s">
        <v>18190</v>
      </c>
      <c r="B8663" s="17" t="s">
        <v>18191</v>
      </c>
      <c r="C8663" s="17">
        <v>10.0</v>
      </c>
      <c r="D8663" s="17">
        <v>4.71859511E7</v>
      </c>
      <c r="E8663" s="17">
        <v>1.2377799E7</v>
      </c>
      <c r="F8663" s="17">
        <v>1.36523E7</v>
      </c>
      <c r="G8663" s="17">
        <v>3.7234255E7</v>
      </c>
      <c r="H8663" s="17">
        <v>5.2160729E7</v>
      </c>
    </row>
    <row r="8664">
      <c r="A8664" s="7" t="s">
        <v>18192</v>
      </c>
      <c r="B8664" s="17" t="s">
        <v>18193</v>
      </c>
      <c r="C8664" s="17">
        <v>10.0</v>
      </c>
      <c r="D8664" s="17">
        <v>1.5957904E7</v>
      </c>
      <c r="E8664" s="17">
        <v>7564825.0</v>
      </c>
      <c r="F8664" s="17">
        <v>1.2005865E7</v>
      </c>
      <c r="G8664" s="17">
        <v>1.7596272E7</v>
      </c>
      <c r="H8664" s="17">
        <v>2.6342794E7</v>
      </c>
    </row>
    <row r="8665">
      <c r="A8665" s="7" t="s">
        <v>18194</v>
      </c>
      <c r="B8665" s="17" t="s">
        <v>18195</v>
      </c>
      <c r="C8665" s="17">
        <v>6.0</v>
      </c>
      <c r="D8665" s="17">
        <v>1.708812683E7</v>
      </c>
      <c r="E8665" s="17">
        <v>8290155.0</v>
      </c>
      <c r="F8665" s="17">
        <v>1.2214764E7</v>
      </c>
      <c r="G8665" s="17">
        <v>1.5593758E7</v>
      </c>
      <c r="H8665" s="17">
        <v>4.4930703E7</v>
      </c>
    </row>
    <row r="8666">
      <c r="A8666" s="7" t="s">
        <v>18196</v>
      </c>
      <c r="B8666" s="17" t="s">
        <v>18197</v>
      </c>
      <c r="C8666" s="17">
        <v>5.0</v>
      </c>
      <c r="D8666" s="17">
        <v>1.58015368E7</v>
      </c>
      <c r="E8666" s="17">
        <v>7347533.0</v>
      </c>
      <c r="F8666" s="17">
        <v>8255601.0</v>
      </c>
      <c r="G8666" s="17">
        <v>1.6229466E7</v>
      </c>
      <c r="H8666" s="17">
        <v>3.9848661E7</v>
      </c>
    </row>
    <row r="8667">
      <c r="A8667" s="7" t="s">
        <v>18198</v>
      </c>
      <c r="B8667" s="17" t="s">
        <v>18199</v>
      </c>
      <c r="C8667" s="17">
        <v>248.0</v>
      </c>
      <c r="D8667" s="17">
        <v>1.035267981E7</v>
      </c>
      <c r="E8667" s="17">
        <v>7789641.0</v>
      </c>
      <c r="F8667" s="17">
        <v>9001391.0</v>
      </c>
      <c r="G8667" s="17">
        <v>9735377.0</v>
      </c>
      <c r="H8667" s="17">
        <v>1.2713267E7</v>
      </c>
    </row>
    <row r="8668">
      <c r="A8668" s="7" t="s">
        <v>18200</v>
      </c>
      <c r="B8668" s="17" t="s">
        <v>18201</v>
      </c>
      <c r="C8668" s="17">
        <v>565.0</v>
      </c>
      <c r="D8668" s="17">
        <v>1.366509005E7</v>
      </c>
      <c r="E8668" s="17">
        <v>6502540.0</v>
      </c>
      <c r="F8668" s="17">
        <v>1.00904E7</v>
      </c>
      <c r="G8668" s="17">
        <v>1.6347081E7</v>
      </c>
      <c r="H8668" s="17">
        <v>2.3025453E7</v>
      </c>
    </row>
    <row r="8669">
      <c r="A8669" s="7" t="s">
        <v>18202</v>
      </c>
      <c r="B8669" s="17" t="s">
        <v>18203</v>
      </c>
      <c r="C8669" s="17">
        <v>12.0</v>
      </c>
      <c r="D8669" s="17">
        <v>1.515818792E7</v>
      </c>
      <c r="E8669" s="17">
        <v>7411536.0</v>
      </c>
      <c r="F8669" s="17">
        <v>1.3019524E7</v>
      </c>
      <c r="G8669" s="17">
        <v>1.92432E7</v>
      </c>
      <c r="H8669" s="17">
        <v>2.633939E7</v>
      </c>
    </row>
    <row r="8670">
      <c r="A8670" s="7" t="s">
        <v>18204</v>
      </c>
      <c r="B8670" s="17" t="s">
        <v>18205</v>
      </c>
      <c r="C8670" s="17">
        <v>45.0</v>
      </c>
      <c r="D8670" s="17">
        <v>2.876164284E7</v>
      </c>
      <c r="E8670" s="17">
        <v>1.0098639E7</v>
      </c>
      <c r="F8670" s="17">
        <v>1.4598485E7</v>
      </c>
      <c r="G8670" s="17">
        <v>2.9856744E7</v>
      </c>
      <c r="H8670" s="17">
        <v>6.1274414E7</v>
      </c>
    </row>
    <row r="8671">
      <c r="A8671" s="7" t="s">
        <v>18206</v>
      </c>
      <c r="B8671" s="17" t="s">
        <v>18207</v>
      </c>
      <c r="C8671" s="17">
        <v>9.0</v>
      </c>
      <c r="D8671" s="17">
        <v>8683662.889</v>
      </c>
      <c r="E8671" s="17">
        <v>4217086.0</v>
      </c>
      <c r="F8671" s="17">
        <v>9789792.0</v>
      </c>
      <c r="G8671" s="17">
        <v>1.2653335E7</v>
      </c>
      <c r="H8671" s="17">
        <v>1.6712992E7</v>
      </c>
    </row>
    <row r="8672">
      <c r="A8672" s="7" t="s">
        <v>18208</v>
      </c>
      <c r="B8672" s="17" t="s">
        <v>18209</v>
      </c>
      <c r="C8672" s="17">
        <v>79.0</v>
      </c>
      <c r="D8672" s="17">
        <v>1.847293218E7</v>
      </c>
      <c r="E8672" s="17">
        <v>7641700.0</v>
      </c>
      <c r="F8672" s="17">
        <v>1.1967731E7</v>
      </c>
      <c r="G8672" s="17">
        <v>2.3962834E7</v>
      </c>
      <c r="H8672" s="17">
        <v>4.0615296E7</v>
      </c>
    </row>
    <row r="8673">
      <c r="A8673" s="7" t="s">
        <v>18210</v>
      </c>
      <c r="B8673" s="17" t="s">
        <v>18211</v>
      </c>
      <c r="C8673" s="17">
        <v>73.0</v>
      </c>
      <c r="D8673" s="17">
        <v>1.22729237E7</v>
      </c>
      <c r="E8673" s="17">
        <v>7131219.0</v>
      </c>
      <c r="F8673" s="17">
        <v>7394854.0</v>
      </c>
      <c r="G8673" s="17">
        <v>1.5516139E7</v>
      </c>
      <c r="H8673" s="17">
        <v>1.9474293E7</v>
      </c>
    </row>
    <row r="8674">
      <c r="A8674" s="7" t="s">
        <v>18212</v>
      </c>
      <c r="B8674" s="17" t="s">
        <v>18213</v>
      </c>
      <c r="C8674" s="17">
        <v>2479.0</v>
      </c>
      <c r="D8674" s="17">
        <v>1.443256937E7</v>
      </c>
      <c r="E8674" s="17">
        <v>7483403.0</v>
      </c>
      <c r="F8674" s="17">
        <v>1.0537746E7</v>
      </c>
      <c r="G8674" s="17">
        <v>1.6975109E7</v>
      </c>
      <c r="H8674" s="17">
        <v>2.3184291E7</v>
      </c>
    </row>
    <row r="8675">
      <c r="A8675" s="7" t="s">
        <v>18214</v>
      </c>
      <c r="B8675" s="17" t="s">
        <v>18215</v>
      </c>
      <c r="C8675" s="17">
        <v>11.0</v>
      </c>
      <c r="D8675" s="17">
        <v>1.551766145E7</v>
      </c>
      <c r="E8675" s="17">
        <v>5860850.0</v>
      </c>
      <c r="F8675" s="17">
        <v>8978281.0</v>
      </c>
      <c r="G8675" s="17">
        <v>3.5102276E7</v>
      </c>
      <c r="H8675" s="17">
        <v>3.7320494E7</v>
      </c>
    </row>
    <row r="8676">
      <c r="A8676" s="7" t="s">
        <v>18216</v>
      </c>
      <c r="B8676" s="17" t="s">
        <v>18217</v>
      </c>
      <c r="C8676" s="17">
        <v>20.0</v>
      </c>
      <c r="D8676" s="17">
        <v>1.27257231E7</v>
      </c>
      <c r="E8676" s="17">
        <v>2935000.0</v>
      </c>
      <c r="F8676" s="17">
        <v>8000000.0</v>
      </c>
      <c r="G8676" s="17">
        <v>1.8193719E7</v>
      </c>
      <c r="H8676" s="17">
        <v>2.5399493E7</v>
      </c>
    </row>
    <row r="8677">
      <c r="A8677" s="7" t="s">
        <v>18218</v>
      </c>
      <c r="B8677" s="17" t="s">
        <v>18219</v>
      </c>
      <c r="C8677" s="17">
        <v>8.0</v>
      </c>
      <c r="D8677" s="17">
        <v>1.998176225E7</v>
      </c>
      <c r="E8677" s="17">
        <v>1.048E7</v>
      </c>
      <c r="F8677" s="17">
        <v>1.3538991E7</v>
      </c>
      <c r="G8677" s="17">
        <v>2.0089727E7</v>
      </c>
      <c r="H8677" s="17">
        <v>5.0746516E7</v>
      </c>
    </row>
    <row r="8678">
      <c r="A8678" s="7" t="s">
        <v>18220</v>
      </c>
      <c r="B8678" s="17" t="s">
        <v>18221</v>
      </c>
      <c r="C8678" s="17">
        <v>8.0</v>
      </c>
      <c r="D8678" s="17">
        <v>4.550166913E7</v>
      </c>
      <c r="E8678" s="17">
        <v>2.7519967E7</v>
      </c>
      <c r="F8678" s="17">
        <v>2.8713785E7</v>
      </c>
      <c r="G8678" s="17">
        <v>5.3650399E7</v>
      </c>
      <c r="H8678" s="17">
        <v>1.13270922E8</v>
      </c>
    </row>
    <row r="8679">
      <c r="A8679" s="7" t="s">
        <v>18222</v>
      </c>
      <c r="B8679" s="17" t="s">
        <v>18223</v>
      </c>
      <c r="C8679" s="17">
        <v>279.0</v>
      </c>
      <c r="D8679" s="17">
        <v>1.068832473E7</v>
      </c>
      <c r="E8679" s="17">
        <v>6391279.0</v>
      </c>
      <c r="F8679" s="17">
        <v>7485226.0</v>
      </c>
      <c r="G8679" s="17">
        <v>1.0421909E7</v>
      </c>
      <c r="H8679" s="17">
        <v>1.9255657E7</v>
      </c>
    </row>
    <row r="8680">
      <c r="A8680" s="7" t="s">
        <v>18224</v>
      </c>
      <c r="B8680" s="17" t="s">
        <v>18225</v>
      </c>
      <c r="C8680" s="17">
        <v>404.0</v>
      </c>
      <c r="D8680" s="17">
        <v>7911462.045</v>
      </c>
      <c r="E8680" s="17">
        <v>5879520.0</v>
      </c>
      <c r="F8680" s="17">
        <v>7296500.0</v>
      </c>
      <c r="G8680" s="17">
        <v>9381777.0</v>
      </c>
      <c r="H8680" s="17">
        <v>1.1648852E7</v>
      </c>
    </row>
    <row r="8681">
      <c r="A8681" s="7" t="s">
        <v>18226</v>
      </c>
      <c r="B8681" s="17" t="s">
        <v>18227</v>
      </c>
      <c r="C8681" s="17">
        <v>13.0</v>
      </c>
      <c r="D8681" s="17">
        <v>1.2861169E7</v>
      </c>
      <c r="E8681" s="17">
        <v>7552942.0</v>
      </c>
      <c r="F8681" s="17">
        <v>1.2119489E7</v>
      </c>
      <c r="G8681" s="17">
        <v>1.7227851E7</v>
      </c>
      <c r="H8681" s="17">
        <v>2.0549632E7</v>
      </c>
    </row>
    <row r="8682">
      <c r="A8682" s="7" t="s">
        <v>18228</v>
      </c>
      <c r="B8682" s="17" t="s">
        <v>18229</v>
      </c>
      <c r="C8682" s="17">
        <v>293.0</v>
      </c>
      <c r="D8682" s="17">
        <v>1.243863955E7</v>
      </c>
      <c r="E8682" s="17">
        <v>7423312.0</v>
      </c>
      <c r="F8682" s="17">
        <v>1.0054E7</v>
      </c>
      <c r="G8682" s="17">
        <v>1.4287E7</v>
      </c>
      <c r="H8682" s="17">
        <v>2.2252438E7</v>
      </c>
    </row>
    <row r="8683">
      <c r="A8683" s="7" t="s">
        <v>18230</v>
      </c>
      <c r="B8683" s="17" t="s">
        <v>18231</v>
      </c>
      <c r="C8683" s="17">
        <v>60.0</v>
      </c>
      <c r="D8683" s="17">
        <v>1.251538312E7</v>
      </c>
      <c r="E8683" s="17">
        <v>6582502.0</v>
      </c>
      <c r="F8683" s="17">
        <v>9923003.0</v>
      </c>
      <c r="G8683" s="17">
        <v>1.4021129E7</v>
      </c>
      <c r="H8683" s="17">
        <v>2.0615873E7</v>
      </c>
    </row>
    <row r="8684">
      <c r="A8684" s="7" t="s">
        <v>18232</v>
      </c>
      <c r="B8684" s="17" t="s">
        <v>18233</v>
      </c>
      <c r="C8684" s="17">
        <v>24.0</v>
      </c>
      <c r="D8684" s="17">
        <v>1.455275858E7</v>
      </c>
      <c r="E8684" s="17">
        <v>6753889.0</v>
      </c>
      <c r="F8684" s="17">
        <v>9940359.0</v>
      </c>
      <c r="G8684" s="17">
        <v>1.603188E7</v>
      </c>
      <c r="H8684" s="17">
        <v>3.0287719E7</v>
      </c>
    </row>
    <row r="8685">
      <c r="A8685" s="7" t="s">
        <v>18234</v>
      </c>
      <c r="B8685" s="17" t="s">
        <v>18235</v>
      </c>
      <c r="C8685" s="17">
        <v>120.0</v>
      </c>
      <c r="D8685" s="17">
        <v>1.2249478E7</v>
      </c>
      <c r="E8685" s="17">
        <v>7023078.0</v>
      </c>
      <c r="F8685" s="17">
        <v>8176288.0</v>
      </c>
      <c r="G8685" s="17">
        <v>1.4343116E7</v>
      </c>
      <c r="H8685" s="17">
        <v>2.3635748E7</v>
      </c>
    </row>
    <row r="8686">
      <c r="A8686" s="7" t="s">
        <v>18236</v>
      </c>
      <c r="B8686" s="17" t="s">
        <v>18237</v>
      </c>
      <c r="C8686" s="17">
        <v>8.0</v>
      </c>
      <c r="D8686" s="17">
        <v>1.24178605E7</v>
      </c>
      <c r="E8686" s="17">
        <v>4959847.0</v>
      </c>
      <c r="F8686" s="17">
        <v>6610882.0</v>
      </c>
      <c r="G8686" s="17">
        <v>1.2256548E7</v>
      </c>
      <c r="H8686" s="17">
        <v>3.1719808E7</v>
      </c>
    </row>
    <row r="8687">
      <c r="A8687" s="7" t="s">
        <v>18238</v>
      </c>
      <c r="B8687" s="17" t="s">
        <v>18239</v>
      </c>
      <c r="C8687" s="17">
        <v>109.0</v>
      </c>
      <c r="D8687" s="17">
        <v>1.341660119E7</v>
      </c>
      <c r="E8687" s="17">
        <v>7589523.0</v>
      </c>
      <c r="F8687" s="17">
        <v>9660113.0</v>
      </c>
      <c r="G8687" s="17">
        <v>1.4479222E7</v>
      </c>
      <c r="H8687" s="17">
        <v>2.4627899E7</v>
      </c>
    </row>
    <row r="8688">
      <c r="A8688" s="7" t="s">
        <v>18240</v>
      </c>
      <c r="B8688" s="17" t="s">
        <v>18241</v>
      </c>
      <c r="C8688" s="17">
        <v>1207.0</v>
      </c>
      <c r="D8688" s="17">
        <v>1.119938915E7</v>
      </c>
      <c r="E8688" s="17">
        <v>7670836.0</v>
      </c>
      <c r="F8688" s="17">
        <v>8269020.0</v>
      </c>
      <c r="G8688" s="17">
        <v>1.15566E7</v>
      </c>
      <c r="H8688" s="17">
        <v>1.7957352E7</v>
      </c>
    </row>
    <row r="8689">
      <c r="A8689" s="7" t="s">
        <v>18242</v>
      </c>
      <c r="B8689" s="17" t="s">
        <v>18243</v>
      </c>
      <c r="C8689" s="17">
        <v>25.0</v>
      </c>
      <c r="D8689" s="17">
        <v>1.240800232E7</v>
      </c>
      <c r="E8689" s="17">
        <v>5763140.0</v>
      </c>
      <c r="F8689" s="17">
        <v>8006768.0</v>
      </c>
      <c r="G8689" s="17">
        <v>1.313611E7</v>
      </c>
      <c r="H8689" s="17">
        <v>3.4491746E7</v>
      </c>
    </row>
    <row r="8690">
      <c r="A8690" s="7" t="s">
        <v>18244</v>
      </c>
      <c r="B8690" s="17" t="s">
        <v>18245</v>
      </c>
      <c r="C8690" s="17">
        <v>3.0</v>
      </c>
      <c r="D8690" s="17">
        <v>8584803.0</v>
      </c>
      <c r="E8690" s="17">
        <v>6721656.0</v>
      </c>
      <c r="F8690" s="17">
        <v>9138320.0</v>
      </c>
      <c r="G8690" s="17">
        <v>9894433.0</v>
      </c>
      <c r="H8690" s="17">
        <v>9894433.0</v>
      </c>
    </row>
    <row r="8691">
      <c r="A8691" s="7" t="s">
        <v>18246</v>
      </c>
      <c r="B8691" s="17" t="s">
        <v>18247</v>
      </c>
      <c r="C8691" s="17">
        <v>1.0</v>
      </c>
      <c r="D8691" s="17">
        <v>4934773.0</v>
      </c>
      <c r="E8691" s="17">
        <v>4934773.0</v>
      </c>
      <c r="F8691" s="17">
        <v>4934773.0</v>
      </c>
      <c r="G8691" s="17">
        <v>4934773.0</v>
      </c>
      <c r="H8691" s="17">
        <v>4934773.0</v>
      </c>
    </row>
    <row r="8692">
      <c r="A8692" s="7" t="s">
        <v>18248</v>
      </c>
      <c r="B8692" s="17" t="s">
        <v>18249</v>
      </c>
      <c r="C8692" s="17">
        <v>1.0</v>
      </c>
      <c r="D8692" s="17">
        <v>6355171.0</v>
      </c>
      <c r="E8692" s="17">
        <v>6355171.0</v>
      </c>
      <c r="F8692" s="17">
        <v>6355171.0</v>
      </c>
      <c r="G8692" s="17">
        <v>6355171.0</v>
      </c>
      <c r="H8692" s="17">
        <v>6355171.0</v>
      </c>
    </row>
    <row r="8693">
      <c r="A8693" s="7" t="s">
        <v>18250</v>
      </c>
      <c r="B8693" s="17" t="s">
        <v>18251</v>
      </c>
      <c r="C8693" s="17">
        <v>1.0</v>
      </c>
      <c r="D8693" s="17">
        <v>1.1659927E7</v>
      </c>
      <c r="E8693" s="17">
        <v>1.1659927E7</v>
      </c>
      <c r="F8693" s="17">
        <v>1.1659927E7</v>
      </c>
      <c r="G8693" s="17">
        <v>1.1659927E7</v>
      </c>
      <c r="H8693" s="17">
        <v>1.1659927E7</v>
      </c>
    </row>
    <row r="8694">
      <c r="A8694" s="7" t="s">
        <v>18252</v>
      </c>
      <c r="B8694" s="17" t="s">
        <v>18253</v>
      </c>
      <c r="C8694" s="17">
        <v>28.0</v>
      </c>
      <c r="D8694" s="17">
        <v>1.586852086E7</v>
      </c>
      <c r="E8694" s="17">
        <v>7387451.0</v>
      </c>
      <c r="F8694" s="17">
        <v>1.511018E7</v>
      </c>
      <c r="G8694" s="17">
        <v>2.1657779E7</v>
      </c>
      <c r="H8694" s="17">
        <v>3.0033229E7</v>
      </c>
    </row>
    <row r="8695">
      <c r="A8695" s="7" t="s">
        <v>18254</v>
      </c>
      <c r="B8695" s="17" t="s">
        <v>18255</v>
      </c>
      <c r="C8695" s="17">
        <v>1.0</v>
      </c>
      <c r="D8695" s="17">
        <v>9263136.0</v>
      </c>
      <c r="E8695" s="17">
        <v>9263136.0</v>
      </c>
      <c r="F8695" s="17">
        <v>9263136.0</v>
      </c>
      <c r="G8695" s="17">
        <v>9263136.0</v>
      </c>
      <c r="H8695" s="17">
        <v>9263136.0</v>
      </c>
    </row>
    <row r="8696">
      <c r="A8696" s="7" t="s">
        <v>18256</v>
      </c>
      <c r="B8696" s="17" t="s">
        <v>18257</v>
      </c>
      <c r="C8696" s="17">
        <v>32.0</v>
      </c>
      <c r="D8696" s="17">
        <v>1.211456591E7</v>
      </c>
      <c r="E8696" s="17">
        <v>7396714.0</v>
      </c>
      <c r="F8696" s="17">
        <v>9430810.0</v>
      </c>
      <c r="G8696" s="17">
        <v>1.0850904E7</v>
      </c>
      <c r="H8696" s="17">
        <v>1.6151353E7</v>
      </c>
    </row>
    <row r="8697">
      <c r="A8697" s="7" t="s">
        <v>18258</v>
      </c>
      <c r="B8697" s="17" t="s">
        <v>18259</v>
      </c>
      <c r="C8697" s="17">
        <v>4.0</v>
      </c>
      <c r="D8697" s="17">
        <v>7776931.0</v>
      </c>
      <c r="E8697" s="17">
        <v>4117455.0</v>
      </c>
      <c r="F8697" s="17">
        <v>6212876.0</v>
      </c>
      <c r="G8697" s="17">
        <v>6350146.0</v>
      </c>
      <c r="H8697" s="17">
        <v>1.4427247E7</v>
      </c>
    </row>
    <row r="8698">
      <c r="A8698" s="7" t="s">
        <v>18260</v>
      </c>
      <c r="B8698" s="17" t="s">
        <v>18261</v>
      </c>
      <c r="C8698" s="17">
        <v>4.0</v>
      </c>
      <c r="D8698" s="17">
        <v>8244977.5</v>
      </c>
      <c r="E8698" s="17">
        <v>6825554.0</v>
      </c>
      <c r="F8698" s="17">
        <v>7786567.0</v>
      </c>
      <c r="G8698" s="17">
        <v>8808589.0</v>
      </c>
      <c r="H8698" s="17">
        <v>9559200.0</v>
      </c>
    </row>
    <row r="8699">
      <c r="A8699" s="7" t="s">
        <v>18262</v>
      </c>
      <c r="B8699" s="17" t="s">
        <v>18263</v>
      </c>
      <c r="C8699" s="17">
        <v>78.0</v>
      </c>
      <c r="D8699" s="17">
        <v>9743703.115</v>
      </c>
      <c r="E8699" s="17">
        <v>6298853.0</v>
      </c>
      <c r="F8699" s="17">
        <v>7667459.0</v>
      </c>
      <c r="G8699" s="17">
        <v>1.1966012E7</v>
      </c>
      <c r="H8699" s="17">
        <v>1.8235261E7</v>
      </c>
    </row>
    <row r="8700">
      <c r="A8700" s="7" t="s">
        <v>18264</v>
      </c>
      <c r="B8700" s="17" t="s">
        <v>18265</v>
      </c>
      <c r="C8700" s="17">
        <v>309.0</v>
      </c>
      <c r="D8700" s="17">
        <v>1.108759194E7</v>
      </c>
      <c r="E8700" s="17">
        <v>6415101.0</v>
      </c>
      <c r="F8700" s="17">
        <v>8359100.0</v>
      </c>
      <c r="G8700" s="17">
        <v>1.18894E7</v>
      </c>
      <c r="H8700" s="17">
        <v>1.9143051E7</v>
      </c>
    </row>
    <row r="8701">
      <c r="A8701" s="7" t="s">
        <v>18266</v>
      </c>
      <c r="B8701" s="17" t="s">
        <v>18267</v>
      </c>
      <c r="C8701" s="17">
        <v>3.0</v>
      </c>
      <c r="D8701" s="17">
        <v>6983450.0</v>
      </c>
      <c r="E8701" s="17">
        <v>2196000.0</v>
      </c>
      <c r="F8701" s="17">
        <v>3558400.0</v>
      </c>
      <c r="G8701" s="17">
        <v>1.519595E7</v>
      </c>
      <c r="H8701" s="17">
        <v>1.519595E7</v>
      </c>
    </row>
    <row r="8702">
      <c r="A8702" s="7" t="s">
        <v>18268</v>
      </c>
      <c r="B8702" s="17" t="s">
        <v>18269</v>
      </c>
      <c r="C8702" s="17">
        <v>58.0</v>
      </c>
      <c r="D8702" s="17">
        <v>1.083360248E7</v>
      </c>
      <c r="E8702" s="17">
        <v>6468357.0</v>
      </c>
      <c r="F8702" s="17">
        <v>1.06093E7</v>
      </c>
      <c r="G8702" s="17">
        <v>1.18217E7</v>
      </c>
      <c r="H8702" s="17">
        <v>1.8327668E7</v>
      </c>
    </row>
    <row r="8703">
      <c r="A8703" s="7" t="s">
        <v>18270</v>
      </c>
      <c r="B8703" s="17" t="s">
        <v>18271</v>
      </c>
      <c r="C8703" s="17">
        <v>141.0</v>
      </c>
      <c r="D8703" s="17">
        <v>9982688.312</v>
      </c>
      <c r="E8703" s="17">
        <v>8007692.0</v>
      </c>
      <c r="F8703" s="17">
        <v>1.019448E7</v>
      </c>
      <c r="G8703" s="17">
        <v>1.191729E7</v>
      </c>
      <c r="H8703" s="17">
        <v>1.306175E7</v>
      </c>
    </row>
    <row r="8704">
      <c r="A8704" s="7" t="s">
        <v>18272</v>
      </c>
      <c r="B8704" s="17" t="s">
        <v>18273</v>
      </c>
      <c r="C8704" s="17">
        <v>1.0</v>
      </c>
      <c r="D8704" s="17">
        <v>1.224237E7</v>
      </c>
      <c r="E8704" s="17">
        <v>1.224237E7</v>
      </c>
      <c r="F8704" s="17">
        <v>1.224237E7</v>
      </c>
      <c r="G8704" s="17">
        <v>1.224237E7</v>
      </c>
      <c r="H8704" s="17">
        <v>1.224237E7</v>
      </c>
    </row>
    <row r="8705">
      <c r="A8705" s="7" t="s">
        <v>18274</v>
      </c>
      <c r="B8705" s="17" t="s">
        <v>18275</v>
      </c>
      <c r="C8705" s="17">
        <v>7.0</v>
      </c>
      <c r="D8705" s="17">
        <v>1.200125814E7</v>
      </c>
      <c r="E8705" s="17">
        <v>7796760.0</v>
      </c>
      <c r="F8705" s="17">
        <v>9841199.0</v>
      </c>
      <c r="G8705" s="17">
        <v>1.2407267E7</v>
      </c>
      <c r="H8705" s="17">
        <v>2.8108227E7</v>
      </c>
    </row>
    <row r="8706">
      <c r="A8706" s="7" t="s">
        <v>18276</v>
      </c>
      <c r="B8706" s="17" t="s">
        <v>18277</v>
      </c>
      <c r="C8706" s="17">
        <v>31.0</v>
      </c>
      <c r="D8706" s="17">
        <v>1.038349539E7</v>
      </c>
      <c r="E8706" s="17">
        <v>5434137.0</v>
      </c>
      <c r="F8706" s="17">
        <v>8532378.0</v>
      </c>
      <c r="G8706" s="17">
        <v>1.17507E7</v>
      </c>
      <c r="H8706" s="17">
        <v>2.0380894E7</v>
      </c>
    </row>
    <row r="8707">
      <c r="A8707" s="7" t="s">
        <v>18278</v>
      </c>
      <c r="B8707" s="17" t="s">
        <v>18279</v>
      </c>
      <c r="C8707" s="17">
        <v>95.0</v>
      </c>
      <c r="D8707" s="17">
        <v>9533778.484</v>
      </c>
      <c r="E8707" s="17">
        <v>5410584.0</v>
      </c>
      <c r="F8707" s="17">
        <v>8165915.0</v>
      </c>
      <c r="G8707" s="17">
        <v>1.2075801E7</v>
      </c>
      <c r="H8707" s="17">
        <v>1.7490079E7</v>
      </c>
    </row>
    <row r="8708">
      <c r="A8708" s="7" t="s">
        <v>18280</v>
      </c>
      <c r="B8708" s="17" t="s">
        <v>18281</v>
      </c>
      <c r="C8708" s="17">
        <v>267.0</v>
      </c>
      <c r="D8708" s="17">
        <v>1.140670091E7</v>
      </c>
      <c r="E8708" s="17">
        <v>6754294.0</v>
      </c>
      <c r="F8708" s="17">
        <v>8407487.0</v>
      </c>
      <c r="G8708" s="17">
        <v>1.2333314E7</v>
      </c>
      <c r="H8708" s="17">
        <v>2.0587174E7</v>
      </c>
    </row>
    <row r="8709">
      <c r="A8709" s="7" t="s">
        <v>18282</v>
      </c>
      <c r="B8709" s="17" t="s">
        <v>18283</v>
      </c>
      <c r="C8709" s="17">
        <v>5.0</v>
      </c>
      <c r="D8709" s="17">
        <v>1.890793E7</v>
      </c>
      <c r="E8709" s="17">
        <v>1.20954E7</v>
      </c>
      <c r="F8709" s="17">
        <v>1.85829E7</v>
      </c>
      <c r="G8709" s="17">
        <v>2.18321E7</v>
      </c>
      <c r="H8709" s="17">
        <v>3.12702E7</v>
      </c>
    </row>
    <row r="8710">
      <c r="A8710" s="7" t="s">
        <v>18284</v>
      </c>
      <c r="B8710" s="17" t="s">
        <v>18285</v>
      </c>
      <c r="C8710" s="17">
        <v>5.0</v>
      </c>
      <c r="D8710" s="17">
        <v>1.12018012E7</v>
      </c>
      <c r="E8710" s="17">
        <v>3372838.0</v>
      </c>
      <c r="F8710" s="17">
        <v>3877928.0</v>
      </c>
      <c r="G8710" s="17">
        <v>2.0976744E7</v>
      </c>
      <c r="H8710" s="17">
        <v>2.4859885E7</v>
      </c>
    </row>
    <row r="8711">
      <c r="A8711" s="7" t="s">
        <v>18286</v>
      </c>
      <c r="B8711" s="17" t="s">
        <v>18287</v>
      </c>
      <c r="C8711" s="17">
        <v>25.0</v>
      </c>
      <c r="D8711" s="17">
        <v>1.528569684E7</v>
      </c>
      <c r="E8711" s="17">
        <v>6209120.0</v>
      </c>
      <c r="F8711" s="17">
        <v>8610527.0</v>
      </c>
      <c r="G8711" s="17">
        <v>1.5179111E7</v>
      </c>
      <c r="H8711" s="17">
        <v>2.5624981E7</v>
      </c>
    </row>
    <row r="8712">
      <c r="A8712" s="7" t="s">
        <v>18288</v>
      </c>
      <c r="B8712" s="17" t="s">
        <v>18289</v>
      </c>
      <c r="C8712" s="17">
        <v>21.0</v>
      </c>
      <c r="D8712" s="17">
        <v>1.1637497E7</v>
      </c>
      <c r="E8712" s="17">
        <v>6061484.0</v>
      </c>
      <c r="F8712" s="17">
        <v>9812608.0</v>
      </c>
      <c r="G8712" s="17">
        <v>1.2415009E7</v>
      </c>
      <c r="H8712" s="17">
        <v>1.78223E7</v>
      </c>
    </row>
    <row r="8713">
      <c r="A8713" s="7" t="s">
        <v>18290</v>
      </c>
      <c r="B8713" s="17" t="s">
        <v>18291</v>
      </c>
      <c r="C8713" s="17">
        <v>2.0</v>
      </c>
      <c r="D8713" s="17">
        <v>6617055.0</v>
      </c>
      <c r="E8713" s="17">
        <v>6316188.0</v>
      </c>
      <c r="F8713" s="17">
        <v>6316188.0</v>
      </c>
      <c r="G8713" s="17">
        <v>6917922.0</v>
      </c>
      <c r="H8713" s="17">
        <v>6917922.0</v>
      </c>
    </row>
    <row r="8714">
      <c r="A8714" s="7" t="s">
        <v>18292</v>
      </c>
      <c r="B8714" s="17" t="s">
        <v>18293</v>
      </c>
      <c r="C8714" s="17">
        <v>15.0</v>
      </c>
      <c r="D8714" s="17">
        <v>1.03667602E7</v>
      </c>
      <c r="E8714" s="17">
        <v>4567000.0</v>
      </c>
      <c r="F8714" s="17">
        <v>8788240.0</v>
      </c>
      <c r="G8714" s="17">
        <v>1.5749271E7</v>
      </c>
      <c r="H8714" s="17">
        <v>2.1271E7</v>
      </c>
    </row>
    <row r="8715">
      <c r="A8715" s="7" t="s">
        <v>18294</v>
      </c>
      <c r="B8715" s="17" t="s">
        <v>18295</v>
      </c>
      <c r="C8715" s="17">
        <v>30.0</v>
      </c>
      <c r="D8715" s="17">
        <v>1.982848987E7</v>
      </c>
      <c r="E8715" s="17">
        <v>3706586.0</v>
      </c>
      <c r="F8715" s="17">
        <v>6069250.0</v>
      </c>
      <c r="G8715" s="17">
        <v>8434689.0</v>
      </c>
      <c r="H8715" s="17">
        <v>1.3369715E7</v>
      </c>
    </row>
    <row r="8716">
      <c r="A8716" s="7" t="s">
        <v>18296</v>
      </c>
      <c r="B8716" s="17" t="s">
        <v>18297</v>
      </c>
      <c r="C8716" s="17">
        <v>40.0</v>
      </c>
      <c r="D8716" s="17">
        <v>1.02068125E7</v>
      </c>
      <c r="E8716" s="17">
        <v>5590373.0</v>
      </c>
      <c r="F8716" s="17">
        <v>8386195.0</v>
      </c>
      <c r="G8716" s="17">
        <v>1.388087E7</v>
      </c>
      <c r="H8716" s="17">
        <v>1.9796751E7</v>
      </c>
    </row>
    <row r="8717">
      <c r="A8717" s="7" t="s">
        <v>18298</v>
      </c>
      <c r="B8717" s="17" t="s">
        <v>18299</v>
      </c>
      <c r="C8717" s="17">
        <v>60.0</v>
      </c>
      <c r="D8717" s="17">
        <v>1.54205538E7</v>
      </c>
      <c r="E8717" s="17">
        <v>5482031.0</v>
      </c>
      <c r="F8717" s="17">
        <v>1.1203697E7</v>
      </c>
      <c r="G8717" s="17">
        <v>1.7267013E7</v>
      </c>
      <c r="H8717" s="17">
        <v>2.6551066E7</v>
      </c>
    </row>
    <row r="8718">
      <c r="A8718" s="7" t="s">
        <v>18300</v>
      </c>
      <c r="B8718" s="17" t="s">
        <v>18301</v>
      </c>
      <c r="C8718" s="17">
        <v>172.0</v>
      </c>
      <c r="D8718" s="17">
        <v>1.140096051E7</v>
      </c>
      <c r="E8718" s="17">
        <v>5053400.0</v>
      </c>
      <c r="F8718" s="17">
        <v>8461398.0</v>
      </c>
      <c r="G8718" s="17">
        <v>1.3890988E7</v>
      </c>
      <c r="H8718" s="17">
        <v>2.2568265E7</v>
      </c>
    </row>
    <row r="8719">
      <c r="A8719" s="7" t="s">
        <v>18302</v>
      </c>
      <c r="B8719" s="17" t="s">
        <v>18303</v>
      </c>
      <c r="C8719" s="17">
        <v>232.0</v>
      </c>
      <c r="D8719" s="17">
        <v>1.534015532E7</v>
      </c>
      <c r="E8719" s="17">
        <v>7242718.0</v>
      </c>
      <c r="F8719" s="17">
        <v>1.2184027E7</v>
      </c>
      <c r="G8719" s="17">
        <v>1.9859079E7</v>
      </c>
      <c r="H8719" s="17">
        <v>2.62244E7</v>
      </c>
    </row>
    <row r="8720">
      <c r="A8720" s="7" t="s">
        <v>18304</v>
      </c>
      <c r="B8720" s="17" t="s">
        <v>18305</v>
      </c>
      <c r="C8720" s="17">
        <v>16.0</v>
      </c>
      <c r="D8720" s="17">
        <v>1.062211388E7</v>
      </c>
      <c r="E8720" s="17">
        <v>3475000.0</v>
      </c>
      <c r="F8720" s="17">
        <v>6514630.0</v>
      </c>
      <c r="G8720" s="17">
        <v>1.0945233E7</v>
      </c>
      <c r="H8720" s="17">
        <v>2.9806621E7</v>
      </c>
    </row>
    <row r="8721">
      <c r="A8721" s="7" t="s">
        <v>18306</v>
      </c>
      <c r="B8721" s="17" t="s">
        <v>18307</v>
      </c>
      <c r="C8721" s="17">
        <v>6.0</v>
      </c>
      <c r="D8721" s="17">
        <v>7716477.667</v>
      </c>
      <c r="E8721" s="17">
        <v>5621580.0</v>
      </c>
      <c r="F8721" s="17">
        <v>5624992.0</v>
      </c>
      <c r="G8721" s="17">
        <v>7551361.0</v>
      </c>
      <c r="H8721" s="17">
        <v>1.8712696E7</v>
      </c>
    </row>
    <row r="8722">
      <c r="A8722" s="7" t="s">
        <v>18308</v>
      </c>
      <c r="B8722" s="17" t="s">
        <v>18309</v>
      </c>
      <c r="C8722" s="17">
        <v>6.0</v>
      </c>
      <c r="D8722" s="17">
        <v>1.4216432E7</v>
      </c>
      <c r="E8722" s="17">
        <v>9298522.0</v>
      </c>
      <c r="F8722" s="17">
        <v>1.0271787E7</v>
      </c>
      <c r="G8722" s="17">
        <v>1.6473701E7</v>
      </c>
      <c r="H8722" s="17">
        <v>3.0957795E7</v>
      </c>
    </row>
    <row r="8723">
      <c r="A8723" s="7" t="s">
        <v>18310</v>
      </c>
      <c r="B8723" s="17" t="s">
        <v>18311</v>
      </c>
      <c r="C8723" s="17">
        <v>5.0</v>
      </c>
      <c r="D8723" s="17">
        <v>1.73683498E7</v>
      </c>
      <c r="E8723" s="17">
        <v>1.3312023E7</v>
      </c>
      <c r="F8723" s="17">
        <v>1.925526E7</v>
      </c>
      <c r="G8723" s="17">
        <v>2.2213139E7</v>
      </c>
      <c r="H8723" s="17">
        <v>2.3675132E7</v>
      </c>
    </row>
    <row r="8724">
      <c r="A8724" s="7" t="s">
        <v>18312</v>
      </c>
      <c r="B8724" s="17" t="s">
        <v>18313</v>
      </c>
      <c r="C8724" s="17">
        <v>4.0</v>
      </c>
      <c r="D8724" s="17">
        <v>2.68199715E7</v>
      </c>
      <c r="E8724" s="17">
        <v>1.588045E7</v>
      </c>
      <c r="F8724" s="17">
        <v>2.4184633E7</v>
      </c>
      <c r="G8724" s="17">
        <v>2.7012946E7</v>
      </c>
      <c r="H8724" s="17">
        <v>4.0201857E7</v>
      </c>
    </row>
    <row r="8725">
      <c r="A8725" s="7" t="s">
        <v>18314</v>
      </c>
      <c r="B8725" s="17" t="s">
        <v>18315</v>
      </c>
      <c r="C8725" s="17">
        <v>237.0</v>
      </c>
      <c r="D8725" s="17">
        <v>1.130461285E7</v>
      </c>
      <c r="E8725" s="17">
        <v>5046281.0</v>
      </c>
      <c r="F8725" s="17">
        <v>8236100.0</v>
      </c>
      <c r="G8725" s="17">
        <v>1.3304651E7</v>
      </c>
      <c r="H8725" s="17">
        <v>2.3333981E7</v>
      </c>
    </row>
    <row r="8726">
      <c r="A8726" s="7" t="s">
        <v>18316</v>
      </c>
      <c r="B8726" s="17" t="s">
        <v>18317</v>
      </c>
      <c r="C8726" s="17">
        <v>924.0</v>
      </c>
      <c r="D8726" s="17">
        <v>9973468.239</v>
      </c>
      <c r="E8726" s="17">
        <v>4916195.0</v>
      </c>
      <c r="F8726" s="17">
        <v>7421842.0</v>
      </c>
      <c r="G8726" s="17">
        <v>1.08188E7</v>
      </c>
      <c r="H8726" s="17">
        <v>1.6592925E7</v>
      </c>
    </row>
    <row r="8727">
      <c r="A8727" s="7" t="s">
        <v>18318</v>
      </c>
      <c r="B8727" s="17" t="s">
        <v>18319</v>
      </c>
      <c r="C8727" s="17">
        <v>118.0</v>
      </c>
      <c r="D8727" s="17">
        <v>8889080.89</v>
      </c>
      <c r="E8727" s="17">
        <v>5282870.0</v>
      </c>
      <c r="F8727" s="17">
        <v>8346000.0</v>
      </c>
      <c r="G8727" s="17">
        <v>1.124667E7</v>
      </c>
      <c r="H8727" s="17">
        <v>1.47201E7</v>
      </c>
    </row>
    <row r="8728">
      <c r="A8728" s="7" t="s">
        <v>18320</v>
      </c>
      <c r="B8728" s="17" t="s">
        <v>18321</v>
      </c>
      <c r="C8728" s="17">
        <v>4.0</v>
      </c>
      <c r="D8728" s="17">
        <v>1.435585275E7</v>
      </c>
      <c r="E8728" s="17">
        <v>5253882.0</v>
      </c>
      <c r="F8728" s="17">
        <v>9929529.0</v>
      </c>
      <c r="G8728" s="17">
        <v>1.790205E7</v>
      </c>
      <c r="H8728" s="17">
        <v>2.433795E7</v>
      </c>
    </row>
    <row r="8729">
      <c r="A8729" s="7" t="s">
        <v>18322</v>
      </c>
      <c r="B8729" s="17" t="s">
        <v>18323</v>
      </c>
      <c r="C8729" s="17">
        <v>15.0</v>
      </c>
      <c r="D8729" s="17">
        <v>1.450519433E7</v>
      </c>
      <c r="E8729" s="17">
        <v>5259381.0</v>
      </c>
      <c r="F8729" s="17">
        <v>1.3535455E7</v>
      </c>
      <c r="G8729" s="17">
        <v>1.63607E7</v>
      </c>
      <c r="H8729" s="17">
        <v>3.1469045E7</v>
      </c>
    </row>
    <row r="8730">
      <c r="A8730" s="7" t="s">
        <v>18324</v>
      </c>
      <c r="B8730" s="17" t="s">
        <v>18325</v>
      </c>
      <c r="C8730" s="17">
        <v>5.0</v>
      </c>
      <c r="D8730" s="17">
        <v>9209425.6</v>
      </c>
      <c r="E8730" s="17">
        <v>7577496.0</v>
      </c>
      <c r="F8730" s="17">
        <v>7751518.0</v>
      </c>
      <c r="G8730" s="17">
        <v>8209069.0</v>
      </c>
      <c r="H8730" s="17">
        <v>1.58547E7</v>
      </c>
    </row>
    <row r="8731">
      <c r="A8731" s="7" t="s">
        <v>18326</v>
      </c>
      <c r="B8731" s="17" t="s">
        <v>18327</v>
      </c>
      <c r="C8731" s="17">
        <v>1.0</v>
      </c>
      <c r="D8731" s="17">
        <v>1.4457162E7</v>
      </c>
      <c r="E8731" s="17">
        <v>1.4457162E7</v>
      </c>
      <c r="F8731" s="17">
        <v>1.4457162E7</v>
      </c>
      <c r="G8731" s="17">
        <v>1.4457162E7</v>
      </c>
      <c r="H8731" s="17">
        <v>1.4457162E7</v>
      </c>
    </row>
    <row r="8732">
      <c r="A8732" s="7" t="s">
        <v>18328</v>
      </c>
      <c r="B8732" s="17" t="s">
        <v>18329</v>
      </c>
      <c r="C8732" s="17">
        <v>32.0</v>
      </c>
      <c r="D8732" s="17">
        <v>1.395710819E7</v>
      </c>
      <c r="E8732" s="17">
        <v>7212482.0</v>
      </c>
      <c r="F8732" s="17">
        <v>1.0333594E7</v>
      </c>
      <c r="G8732" s="17">
        <v>1.89425E7</v>
      </c>
      <c r="H8732" s="17">
        <v>2.9093751E7</v>
      </c>
    </row>
    <row r="8733">
      <c r="A8733" s="7" t="s">
        <v>18330</v>
      </c>
      <c r="B8733" s="17" t="s">
        <v>18331</v>
      </c>
      <c r="C8733" s="17">
        <v>122.0</v>
      </c>
      <c r="D8733" s="17">
        <v>1.277679646E7</v>
      </c>
      <c r="E8733" s="17">
        <v>6834060.0</v>
      </c>
      <c r="F8733" s="17">
        <v>8909172.0</v>
      </c>
      <c r="G8733" s="17">
        <v>1.46015E7</v>
      </c>
      <c r="H8733" s="17">
        <v>2.068765E7</v>
      </c>
    </row>
    <row r="8734">
      <c r="A8734" s="7" t="s">
        <v>18332</v>
      </c>
      <c r="B8734" s="17" t="s">
        <v>18333</v>
      </c>
      <c r="C8734" s="17">
        <v>85.0</v>
      </c>
      <c r="D8734" s="17">
        <v>1.247350994E7</v>
      </c>
      <c r="E8734" s="17">
        <v>3897244.0</v>
      </c>
      <c r="F8734" s="17">
        <v>6433487.0</v>
      </c>
      <c r="G8734" s="17">
        <v>1.2450266E7</v>
      </c>
      <c r="H8734" s="17">
        <v>2.119245E7</v>
      </c>
    </row>
    <row r="8735">
      <c r="A8735" s="7" t="s">
        <v>18334</v>
      </c>
      <c r="B8735" s="17" t="s">
        <v>18335</v>
      </c>
      <c r="C8735" s="17">
        <v>26.0</v>
      </c>
      <c r="D8735" s="17">
        <v>7147974.0</v>
      </c>
      <c r="E8735" s="17">
        <v>3531939.0</v>
      </c>
      <c r="F8735" s="17">
        <v>6622000.0</v>
      </c>
      <c r="G8735" s="17">
        <v>8760053.0</v>
      </c>
      <c r="H8735" s="17">
        <v>1.1782547E7</v>
      </c>
    </row>
    <row r="8736">
      <c r="A8736" s="7" t="s">
        <v>18336</v>
      </c>
      <c r="B8736" s="17" t="s">
        <v>18337</v>
      </c>
      <c r="C8736" s="17">
        <v>69.0</v>
      </c>
      <c r="D8736" s="17">
        <v>9353125.087</v>
      </c>
      <c r="E8736" s="17">
        <v>5375286.0</v>
      </c>
      <c r="F8736" s="17">
        <v>7040262.0</v>
      </c>
      <c r="G8736" s="17">
        <v>1.1276476E7</v>
      </c>
      <c r="H8736" s="17">
        <v>1.826089E7</v>
      </c>
    </row>
    <row r="8737">
      <c r="A8737" s="7" t="s">
        <v>18338</v>
      </c>
      <c r="B8737" s="17" t="s">
        <v>18339</v>
      </c>
      <c r="C8737" s="17">
        <v>1521.0</v>
      </c>
      <c r="D8737" s="17">
        <v>7471880.095</v>
      </c>
      <c r="E8737" s="17">
        <v>2912600.0</v>
      </c>
      <c r="F8737" s="17">
        <v>4864308.0</v>
      </c>
      <c r="G8737" s="17">
        <v>8573487.0</v>
      </c>
      <c r="H8737" s="17">
        <v>1.4268796E7</v>
      </c>
    </row>
    <row r="8738">
      <c r="A8738" s="7" t="s">
        <v>18340</v>
      </c>
      <c r="B8738" s="17" t="s">
        <v>18341</v>
      </c>
      <c r="C8738" s="17">
        <v>823.0</v>
      </c>
      <c r="D8738" s="17">
        <v>1.097694406E7</v>
      </c>
      <c r="E8738" s="17">
        <v>5002250.0</v>
      </c>
      <c r="F8738" s="17">
        <v>7990395.0</v>
      </c>
      <c r="G8738" s="17">
        <v>1.2945716E7</v>
      </c>
      <c r="H8738" s="17">
        <v>1.9482443E7</v>
      </c>
    </row>
    <row r="8739">
      <c r="A8739" s="7" t="s">
        <v>18342</v>
      </c>
      <c r="B8739" s="17" t="s">
        <v>18343</v>
      </c>
      <c r="C8739" s="17">
        <v>219.0</v>
      </c>
      <c r="D8739" s="17">
        <v>1.177691675E7</v>
      </c>
      <c r="E8739" s="17">
        <v>5861000.0</v>
      </c>
      <c r="F8739" s="17">
        <v>8649800.0</v>
      </c>
      <c r="G8739" s="17">
        <v>1.2907948E7</v>
      </c>
      <c r="H8739" s="17">
        <v>2.0836067E7</v>
      </c>
    </row>
    <row r="8740">
      <c r="A8740" s="7" t="s">
        <v>18344</v>
      </c>
      <c r="B8740" s="17" t="s">
        <v>18345</v>
      </c>
      <c r="C8740" s="17">
        <v>137.0</v>
      </c>
      <c r="D8740" s="17">
        <v>1.222114537E7</v>
      </c>
      <c r="E8740" s="17">
        <v>6663849.0</v>
      </c>
      <c r="F8740" s="17">
        <v>9796335.0</v>
      </c>
      <c r="G8740" s="17">
        <v>1.4823789E7</v>
      </c>
      <c r="H8740" s="17">
        <v>2.1411935E7</v>
      </c>
    </row>
    <row r="8741">
      <c r="A8741" s="7" t="s">
        <v>18346</v>
      </c>
      <c r="B8741" s="17" t="s">
        <v>18347</v>
      </c>
      <c r="C8741" s="17">
        <v>20.0</v>
      </c>
      <c r="D8741" s="17">
        <v>9605121.95</v>
      </c>
      <c r="E8741" s="17">
        <v>6655682.0</v>
      </c>
      <c r="F8741" s="17">
        <v>9871845.0</v>
      </c>
      <c r="G8741" s="17">
        <v>1.072515E7</v>
      </c>
      <c r="H8741" s="17">
        <v>1.34269E7</v>
      </c>
    </row>
    <row r="8742">
      <c r="A8742" s="7" t="s">
        <v>18348</v>
      </c>
      <c r="B8742" s="17" t="s">
        <v>18349</v>
      </c>
      <c r="C8742" s="17">
        <v>237.0</v>
      </c>
      <c r="D8742" s="17">
        <v>9863039.907</v>
      </c>
      <c r="E8742" s="17">
        <v>6359545.0</v>
      </c>
      <c r="F8742" s="17">
        <v>8521193.0</v>
      </c>
      <c r="G8742" s="17">
        <v>1.1765414E7</v>
      </c>
      <c r="H8742" s="17">
        <v>1.6249E7</v>
      </c>
    </row>
    <row r="8743">
      <c r="A8743" s="7" t="s">
        <v>18350</v>
      </c>
      <c r="B8743" s="17" t="s">
        <v>18351</v>
      </c>
      <c r="C8743" s="17">
        <v>41.0</v>
      </c>
      <c r="D8743" s="17">
        <v>1.055506805E7</v>
      </c>
      <c r="E8743" s="17">
        <v>6255067.0</v>
      </c>
      <c r="F8743" s="17">
        <v>8382508.0</v>
      </c>
      <c r="G8743" s="17">
        <v>1.1789418E7</v>
      </c>
      <c r="H8743" s="17">
        <v>1.86935E7</v>
      </c>
    </row>
    <row r="8744">
      <c r="A8744" s="7" t="s">
        <v>18352</v>
      </c>
      <c r="B8744" s="17" t="s">
        <v>18353</v>
      </c>
      <c r="C8744" s="17">
        <v>1786.0</v>
      </c>
      <c r="D8744" s="17">
        <v>8906362.973</v>
      </c>
      <c r="E8744" s="17">
        <v>5442810.0</v>
      </c>
      <c r="F8744" s="17">
        <v>7296099.0</v>
      </c>
      <c r="G8744" s="17">
        <v>1.0352109E7</v>
      </c>
      <c r="H8744" s="17">
        <v>1.5739908E7</v>
      </c>
    </row>
    <row r="8745">
      <c r="A8745" s="7" t="s">
        <v>18354</v>
      </c>
      <c r="B8745" s="17" t="s">
        <v>18355</v>
      </c>
      <c r="C8745" s="17">
        <v>20.0</v>
      </c>
      <c r="D8745" s="17">
        <v>3.759048885E7</v>
      </c>
      <c r="E8745" s="17">
        <v>6097517.0</v>
      </c>
      <c r="F8745" s="17">
        <v>9810000.0</v>
      </c>
      <c r="G8745" s="17">
        <v>4.02955E7</v>
      </c>
      <c r="H8745" s="17">
        <v>1.31717082E8</v>
      </c>
    </row>
    <row r="8746">
      <c r="A8746" s="7" t="s">
        <v>18356</v>
      </c>
      <c r="B8746" s="17" t="s">
        <v>18357</v>
      </c>
      <c r="C8746" s="17">
        <v>8.0</v>
      </c>
      <c r="D8746" s="17">
        <v>6834324.125</v>
      </c>
      <c r="E8746" s="17">
        <v>4288550.0</v>
      </c>
      <c r="F8746" s="17">
        <v>4579837.0</v>
      </c>
      <c r="G8746" s="17">
        <v>7598821.0</v>
      </c>
      <c r="H8746" s="17">
        <v>1.3723083E7</v>
      </c>
    </row>
    <row r="8747">
      <c r="A8747" s="7" t="s">
        <v>18358</v>
      </c>
      <c r="B8747" s="17" t="s">
        <v>18359</v>
      </c>
      <c r="C8747" s="17">
        <v>44.0</v>
      </c>
      <c r="D8747" s="17">
        <v>1.617282461E7</v>
      </c>
      <c r="E8747" s="17">
        <v>7233353.0</v>
      </c>
      <c r="F8747" s="17">
        <v>1.1537447E7</v>
      </c>
      <c r="G8747" s="17">
        <v>2.04459E7</v>
      </c>
      <c r="H8747" s="17">
        <v>3.6211992E7</v>
      </c>
    </row>
    <row r="8748">
      <c r="A8748" s="7" t="s">
        <v>18360</v>
      </c>
      <c r="B8748" s="17" t="s">
        <v>18361</v>
      </c>
      <c r="C8748" s="17">
        <v>2.0</v>
      </c>
      <c r="D8748" s="17">
        <v>9208421.0</v>
      </c>
      <c r="E8748" s="17">
        <v>2649117.0</v>
      </c>
      <c r="F8748" s="17">
        <v>2649117.0</v>
      </c>
      <c r="G8748" s="17">
        <v>1.5767725E7</v>
      </c>
      <c r="H8748" s="17">
        <v>1.5767725E7</v>
      </c>
    </row>
    <row r="8749">
      <c r="A8749" s="7" t="s">
        <v>18362</v>
      </c>
      <c r="B8749" s="17" t="s">
        <v>18363</v>
      </c>
      <c r="C8749" s="17">
        <v>11.0</v>
      </c>
      <c r="D8749" s="17">
        <v>1.781602709E7</v>
      </c>
      <c r="E8749" s="17">
        <v>6167362.0</v>
      </c>
      <c r="F8749" s="17">
        <v>7169385.0</v>
      </c>
      <c r="G8749" s="17">
        <v>2.831365E7</v>
      </c>
      <c r="H8749" s="17">
        <v>3.29448E7</v>
      </c>
    </row>
    <row r="8750">
      <c r="A8750" s="7" t="s">
        <v>18364</v>
      </c>
      <c r="B8750" s="17" t="s">
        <v>18365</v>
      </c>
      <c r="C8750" s="17">
        <v>32.0</v>
      </c>
      <c r="D8750" s="17">
        <v>5.382283184E7</v>
      </c>
      <c r="E8750" s="17">
        <v>6555164.0</v>
      </c>
      <c r="F8750" s="17">
        <v>1.0475561E7</v>
      </c>
      <c r="G8750" s="17">
        <v>3.1049143E7</v>
      </c>
      <c r="H8750" s="17">
        <v>1.27932782E8</v>
      </c>
    </row>
    <row r="8751">
      <c r="A8751" s="7" t="s">
        <v>18366</v>
      </c>
      <c r="B8751" s="17" t="s">
        <v>18367</v>
      </c>
      <c r="C8751" s="17">
        <v>3.0</v>
      </c>
      <c r="D8751" s="17">
        <v>1.886549333E7</v>
      </c>
      <c r="E8751" s="17">
        <v>5436053.0</v>
      </c>
      <c r="F8751" s="17">
        <v>8769686.0</v>
      </c>
      <c r="G8751" s="17">
        <v>4.2390741E7</v>
      </c>
      <c r="H8751" s="17">
        <v>4.2390741E7</v>
      </c>
    </row>
    <row r="8752">
      <c r="A8752" s="7" t="s">
        <v>18368</v>
      </c>
      <c r="B8752" s="17" t="s">
        <v>18369</v>
      </c>
      <c r="C8752" s="17">
        <v>42.0</v>
      </c>
      <c r="D8752" s="17">
        <v>1.05332766E7</v>
      </c>
      <c r="E8752" s="17">
        <v>5851895.0</v>
      </c>
      <c r="F8752" s="17">
        <v>9473000.0</v>
      </c>
      <c r="G8752" s="17">
        <v>1.3421485E7</v>
      </c>
      <c r="H8752" s="17">
        <v>1.8575E7</v>
      </c>
    </row>
    <row r="8753">
      <c r="A8753" s="7" t="s">
        <v>18370</v>
      </c>
      <c r="B8753" s="17" t="s">
        <v>18371</v>
      </c>
      <c r="C8753" s="17">
        <v>2.0</v>
      </c>
      <c r="D8753" s="17">
        <v>1.2542475E7</v>
      </c>
      <c r="E8753" s="17">
        <v>1.0558297E7</v>
      </c>
      <c r="F8753" s="17">
        <v>1.0558297E7</v>
      </c>
      <c r="G8753" s="17">
        <v>1.4526653E7</v>
      </c>
      <c r="H8753" s="17">
        <v>1.4526653E7</v>
      </c>
    </row>
    <row r="8754">
      <c r="A8754" s="7" t="s">
        <v>18372</v>
      </c>
      <c r="B8754" s="17" t="s">
        <v>18373</v>
      </c>
      <c r="C8754" s="17">
        <v>77.0</v>
      </c>
      <c r="D8754" s="17">
        <v>1.098956118E7</v>
      </c>
      <c r="E8754" s="17">
        <v>6260249.0</v>
      </c>
      <c r="F8754" s="17">
        <v>8726976.0</v>
      </c>
      <c r="G8754" s="17">
        <v>1.13841E7</v>
      </c>
      <c r="H8754" s="17">
        <v>1.7248245E7</v>
      </c>
    </row>
    <row r="8755">
      <c r="A8755" s="7" t="s">
        <v>18374</v>
      </c>
      <c r="B8755" s="17" t="s">
        <v>18375</v>
      </c>
      <c r="C8755" s="17">
        <v>160.0</v>
      </c>
      <c r="D8755" s="17">
        <v>8303537.3</v>
      </c>
      <c r="E8755" s="17">
        <v>5326515.0</v>
      </c>
      <c r="F8755" s="17">
        <v>6852981.0</v>
      </c>
      <c r="G8755" s="17">
        <v>1.0098086E7</v>
      </c>
      <c r="H8755" s="17">
        <v>1.6006599E7</v>
      </c>
    </row>
    <row r="8756">
      <c r="A8756" s="7" t="s">
        <v>18376</v>
      </c>
      <c r="B8756" s="17" t="s">
        <v>18377</v>
      </c>
      <c r="C8756" s="17">
        <v>12.0</v>
      </c>
      <c r="D8756" s="17">
        <v>7194799.167</v>
      </c>
      <c r="E8756" s="17">
        <v>2939711.0</v>
      </c>
      <c r="F8756" s="17">
        <v>5609830.0</v>
      </c>
      <c r="G8756" s="17">
        <v>7954687.0</v>
      </c>
      <c r="H8756" s="17">
        <v>1.4006957E7</v>
      </c>
    </row>
    <row r="8757">
      <c r="A8757" s="7" t="s">
        <v>18378</v>
      </c>
      <c r="B8757" s="17" t="s">
        <v>18379</v>
      </c>
      <c r="C8757" s="17">
        <v>1361.0</v>
      </c>
      <c r="D8757" s="17">
        <v>5661182.8</v>
      </c>
      <c r="E8757" s="17">
        <v>2691196.0</v>
      </c>
      <c r="F8757" s="17">
        <v>3894257.0</v>
      </c>
      <c r="G8757" s="17">
        <v>5804247.0</v>
      </c>
      <c r="H8757" s="17">
        <v>9731656.0</v>
      </c>
    </row>
    <row r="8758">
      <c r="A8758" s="7" t="s">
        <v>18380</v>
      </c>
      <c r="B8758" s="17" t="s">
        <v>18381</v>
      </c>
      <c r="C8758" s="17">
        <v>4036.0</v>
      </c>
      <c r="D8758" s="17">
        <v>5620850.504</v>
      </c>
      <c r="E8758" s="17">
        <v>2702000.0</v>
      </c>
      <c r="F8758" s="17">
        <v>3831021.0</v>
      </c>
      <c r="G8758" s="17">
        <v>5970842.0</v>
      </c>
      <c r="H8758" s="17">
        <v>1.0033647E7</v>
      </c>
    </row>
    <row r="8759">
      <c r="A8759" s="7" t="s">
        <v>18382</v>
      </c>
      <c r="B8759" s="17" t="s">
        <v>18383</v>
      </c>
      <c r="C8759" s="17">
        <v>124.0</v>
      </c>
      <c r="D8759" s="17">
        <v>6917670.169</v>
      </c>
      <c r="E8759" s="17">
        <v>2631025.0</v>
      </c>
      <c r="F8759" s="17">
        <v>4541800.0</v>
      </c>
      <c r="G8759" s="17">
        <v>8323658.0</v>
      </c>
      <c r="H8759" s="17">
        <v>1.3743027E7</v>
      </c>
    </row>
    <row r="8760">
      <c r="A8760" s="7" t="s">
        <v>18384</v>
      </c>
      <c r="B8760" s="17" t="s">
        <v>18385</v>
      </c>
      <c r="C8760" s="17">
        <v>273.0</v>
      </c>
      <c r="D8760" s="17">
        <v>5644023.454</v>
      </c>
      <c r="E8760" s="17">
        <v>2661919.0</v>
      </c>
      <c r="F8760" s="17">
        <v>3880214.0</v>
      </c>
      <c r="G8760" s="17">
        <v>6036900.0</v>
      </c>
      <c r="H8760" s="17">
        <v>9991637.0</v>
      </c>
    </row>
    <row r="8761">
      <c r="A8761" s="7" t="s">
        <v>18386</v>
      </c>
      <c r="B8761" s="17" t="s">
        <v>18387</v>
      </c>
      <c r="C8761" s="17">
        <v>8.0</v>
      </c>
      <c r="D8761" s="17">
        <v>5010873.5</v>
      </c>
      <c r="E8761" s="17">
        <v>2198400.0</v>
      </c>
      <c r="F8761" s="17">
        <v>4607035.0</v>
      </c>
      <c r="G8761" s="17">
        <v>5833649.0</v>
      </c>
      <c r="H8761" s="17">
        <v>1.1213071E7</v>
      </c>
    </row>
    <row r="8762">
      <c r="A8762" s="7" t="s">
        <v>18388</v>
      </c>
      <c r="B8762" s="17" t="s">
        <v>18389</v>
      </c>
      <c r="C8762" s="17">
        <v>34.0</v>
      </c>
      <c r="D8762" s="17">
        <v>1.889144076E7</v>
      </c>
      <c r="E8762" s="17">
        <v>4346495.0</v>
      </c>
      <c r="F8762" s="17">
        <v>6928451.0</v>
      </c>
      <c r="G8762" s="17">
        <v>1.3594318E7</v>
      </c>
      <c r="H8762" s="17">
        <v>5.4585701E7</v>
      </c>
    </row>
    <row r="8763">
      <c r="A8763" s="7" t="s">
        <v>18390</v>
      </c>
      <c r="B8763" s="17" t="s">
        <v>18391</v>
      </c>
      <c r="C8763" s="17">
        <v>1046.0</v>
      </c>
      <c r="D8763" s="17">
        <v>6428087.193</v>
      </c>
      <c r="E8763" s="17">
        <v>2845409.0</v>
      </c>
      <c r="F8763" s="17">
        <v>3772383.0</v>
      </c>
      <c r="G8763" s="17">
        <v>6151043.0</v>
      </c>
      <c r="H8763" s="17">
        <v>1.1431685E7</v>
      </c>
    </row>
    <row r="8764">
      <c r="A8764" s="7" t="s">
        <v>18392</v>
      </c>
      <c r="B8764" s="17" t="s">
        <v>18393</v>
      </c>
      <c r="C8764" s="17">
        <v>6847.0</v>
      </c>
      <c r="D8764" s="17">
        <v>5908514.03</v>
      </c>
      <c r="E8764" s="17">
        <v>2666000.0</v>
      </c>
      <c r="F8764" s="17">
        <v>3792444.0</v>
      </c>
      <c r="G8764" s="17">
        <v>5878134.0</v>
      </c>
      <c r="H8764" s="17">
        <v>9888196.0</v>
      </c>
    </row>
    <row r="8765">
      <c r="A8765" s="7" t="s">
        <v>18394</v>
      </c>
      <c r="B8765" s="17" t="s">
        <v>18395</v>
      </c>
      <c r="C8765" s="17">
        <v>580.0</v>
      </c>
      <c r="D8765" s="17">
        <v>8184666.281</v>
      </c>
      <c r="E8765" s="17">
        <v>3348091.0</v>
      </c>
      <c r="F8765" s="17">
        <v>4649945.0</v>
      </c>
      <c r="G8765" s="17">
        <v>7285832.0</v>
      </c>
      <c r="H8765" s="17">
        <v>1.3407359E7</v>
      </c>
    </row>
    <row r="8766">
      <c r="A8766" s="7" t="s">
        <v>18396</v>
      </c>
      <c r="B8766" s="17" t="s">
        <v>18397</v>
      </c>
      <c r="C8766" s="17">
        <v>272.0</v>
      </c>
      <c r="D8766" s="17">
        <v>1.170920558E7</v>
      </c>
      <c r="E8766" s="17">
        <v>2820000.0</v>
      </c>
      <c r="F8766" s="17">
        <v>4338969.0</v>
      </c>
      <c r="G8766" s="17">
        <v>8291329.0</v>
      </c>
      <c r="H8766" s="17">
        <v>1.5334214E7</v>
      </c>
    </row>
    <row r="8767">
      <c r="A8767" s="7" t="s">
        <v>18398</v>
      </c>
      <c r="B8767" s="17" t="s">
        <v>18399</v>
      </c>
      <c r="C8767" s="17">
        <v>17.0</v>
      </c>
      <c r="D8767" s="17">
        <v>3771275.529</v>
      </c>
      <c r="E8767" s="17">
        <v>1872487.0</v>
      </c>
      <c r="F8767" s="17">
        <v>3003446.0</v>
      </c>
      <c r="G8767" s="17">
        <v>4711292.0</v>
      </c>
      <c r="H8767" s="17">
        <v>4815500.0</v>
      </c>
    </row>
    <row r="8768">
      <c r="A8768" s="7" t="s">
        <v>18400</v>
      </c>
      <c r="B8768" s="17" t="s">
        <v>18401</v>
      </c>
      <c r="C8768" s="17">
        <v>17.0</v>
      </c>
      <c r="D8768" s="17">
        <v>1.167389418E7</v>
      </c>
      <c r="E8768" s="17">
        <v>2405765.0</v>
      </c>
      <c r="F8768" s="17">
        <v>4038620.0</v>
      </c>
      <c r="G8768" s="17">
        <v>6357814.0</v>
      </c>
      <c r="H8768" s="17">
        <v>3.4152594E7</v>
      </c>
    </row>
    <row r="8769">
      <c r="A8769" s="7" t="s">
        <v>18402</v>
      </c>
      <c r="B8769" s="17" t="s">
        <v>18403</v>
      </c>
      <c r="C8769" s="17">
        <v>1.0</v>
      </c>
      <c r="D8769" s="17">
        <v>2873062.0</v>
      </c>
      <c r="E8769" s="17">
        <v>2873062.0</v>
      </c>
      <c r="F8769" s="17">
        <v>2873062.0</v>
      </c>
      <c r="G8769" s="17">
        <v>2873062.0</v>
      </c>
      <c r="H8769" s="17">
        <v>2873062.0</v>
      </c>
    </row>
    <row r="8770">
      <c r="A8770" s="7" t="s">
        <v>18404</v>
      </c>
      <c r="B8770" s="17" t="s">
        <v>18405</v>
      </c>
      <c r="C8770" s="17">
        <v>1.0</v>
      </c>
      <c r="D8770" s="17">
        <v>2591005.0</v>
      </c>
      <c r="E8770" s="17">
        <v>2591005.0</v>
      </c>
      <c r="F8770" s="17">
        <v>2591005.0</v>
      </c>
      <c r="G8770" s="17">
        <v>2591005.0</v>
      </c>
      <c r="H8770" s="17">
        <v>2591005.0</v>
      </c>
    </row>
    <row r="8771">
      <c r="A8771" s="7" t="s">
        <v>18406</v>
      </c>
      <c r="B8771" s="17" t="s">
        <v>18407</v>
      </c>
      <c r="C8771" s="17">
        <v>464.0</v>
      </c>
      <c r="D8771" s="17">
        <v>9688086.228</v>
      </c>
      <c r="E8771" s="17">
        <v>2810957.0</v>
      </c>
      <c r="F8771" s="17">
        <v>4381740.0</v>
      </c>
      <c r="G8771" s="17">
        <v>8243813.0</v>
      </c>
      <c r="H8771" s="17">
        <v>1.6094756E7</v>
      </c>
    </row>
    <row r="8772">
      <c r="A8772" s="7" t="s">
        <v>18408</v>
      </c>
      <c r="B8772" s="17" t="s">
        <v>18409</v>
      </c>
      <c r="C8772" s="17">
        <v>2700.0</v>
      </c>
      <c r="D8772" s="17">
        <v>7353612.119</v>
      </c>
      <c r="E8772" s="17">
        <v>2631277.0</v>
      </c>
      <c r="F8772" s="17">
        <v>4075606.0</v>
      </c>
      <c r="G8772" s="17">
        <v>6738459.0</v>
      </c>
      <c r="H8772" s="17">
        <v>1.3224985E7</v>
      </c>
    </row>
    <row r="8773">
      <c r="A8773" s="7" t="s">
        <v>13572</v>
      </c>
      <c r="B8773" s="17" t="s">
        <v>13573</v>
      </c>
      <c r="C8773" s="17">
        <v>501.0</v>
      </c>
      <c r="D8773" s="17">
        <v>1.755968797E7</v>
      </c>
      <c r="E8773" s="17">
        <v>4804802.0</v>
      </c>
      <c r="F8773" s="17">
        <v>8587263.0</v>
      </c>
      <c r="G8773" s="17">
        <v>1.7142226E7</v>
      </c>
      <c r="H8773" s="17">
        <v>3.6845537E7</v>
      </c>
    </row>
    <row r="8774">
      <c r="A8774" s="7" t="s">
        <v>18410</v>
      </c>
      <c r="B8774" s="17" t="s">
        <v>18411</v>
      </c>
      <c r="C8774" s="17">
        <v>5591.0</v>
      </c>
      <c r="D8774" s="17">
        <v>1.240404655E7</v>
      </c>
      <c r="E8774" s="17">
        <v>5478057.0</v>
      </c>
      <c r="F8774" s="17">
        <v>9227605.0</v>
      </c>
      <c r="G8774" s="17">
        <v>1.4501843E7</v>
      </c>
      <c r="H8774" s="17">
        <v>2.2378403E7</v>
      </c>
    </row>
    <row r="8775">
      <c r="A8775" s="7" t="s">
        <v>18412</v>
      </c>
      <c r="B8775" s="17" t="s">
        <v>18413</v>
      </c>
      <c r="C8775" s="17">
        <v>16006.0</v>
      </c>
      <c r="D8775" s="17">
        <v>1.20560282E7</v>
      </c>
      <c r="E8775" s="17">
        <v>5162056.0</v>
      </c>
      <c r="F8775" s="17">
        <v>8469627.0</v>
      </c>
      <c r="G8775" s="17">
        <v>1.3368467E7</v>
      </c>
      <c r="H8775" s="17">
        <v>2.1686434E7</v>
      </c>
    </row>
    <row r="8776">
      <c r="A8776" s="7" t="s">
        <v>18414</v>
      </c>
      <c r="B8776" s="17" t="s">
        <v>18415</v>
      </c>
      <c r="C8776" s="17">
        <v>575.0</v>
      </c>
      <c r="D8776" s="17">
        <v>1.225746853E7</v>
      </c>
      <c r="E8776" s="17">
        <v>4004919.0</v>
      </c>
      <c r="F8776" s="17">
        <v>7843753.0</v>
      </c>
      <c r="G8776" s="17">
        <v>1.2411204E7</v>
      </c>
      <c r="H8776" s="17">
        <v>2.4489554E7</v>
      </c>
    </row>
    <row r="8777">
      <c r="A8777" s="7" t="s">
        <v>18416</v>
      </c>
      <c r="B8777" s="17" t="s">
        <v>18417</v>
      </c>
      <c r="C8777" s="17">
        <v>1430.0</v>
      </c>
      <c r="D8777" s="17">
        <v>8993382.354</v>
      </c>
      <c r="E8777" s="17">
        <v>3566379.0</v>
      </c>
      <c r="F8777" s="17">
        <v>4876119.0</v>
      </c>
      <c r="G8777" s="17">
        <v>7912087.0</v>
      </c>
      <c r="H8777" s="17">
        <v>1.8411605E7</v>
      </c>
    </row>
    <row r="8778">
      <c r="A8778" s="7" t="s">
        <v>18418</v>
      </c>
      <c r="B8778" s="17" t="s">
        <v>18419</v>
      </c>
      <c r="C8778" s="17">
        <v>59.0</v>
      </c>
      <c r="D8778" s="17">
        <v>1.495464712E7</v>
      </c>
      <c r="E8778" s="17">
        <v>4102382.0</v>
      </c>
      <c r="F8778" s="17">
        <v>7800691.0</v>
      </c>
      <c r="G8778" s="17">
        <v>1.6329291E7</v>
      </c>
      <c r="H8778" s="17">
        <v>3.71384E7</v>
      </c>
    </row>
    <row r="8779">
      <c r="A8779" s="7" t="s">
        <v>18420</v>
      </c>
      <c r="B8779" s="17" t="s">
        <v>10308</v>
      </c>
      <c r="C8779" s="17">
        <v>117.0</v>
      </c>
      <c r="D8779" s="17">
        <v>1.905202508E7</v>
      </c>
      <c r="E8779" s="17">
        <v>4691764.0</v>
      </c>
      <c r="F8779" s="17">
        <v>8616600.0</v>
      </c>
      <c r="G8779" s="17">
        <v>1.89973E7</v>
      </c>
      <c r="H8779" s="17">
        <v>3.1962833E7</v>
      </c>
    </row>
    <row r="8780">
      <c r="A8780" s="7" t="s">
        <v>18421</v>
      </c>
      <c r="B8780" s="17" t="s">
        <v>18422</v>
      </c>
      <c r="C8780" s="17">
        <v>5.0</v>
      </c>
      <c r="D8780" s="17">
        <v>1.91693922E7</v>
      </c>
      <c r="E8780" s="17">
        <v>7064246.0</v>
      </c>
      <c r="F8780" s="17">
        <v>1.0531802E7</v>
      </c>
      <c r="G8780" s="17">
        <v>1.3251933E7</v>
      </c>
      <c r="H8780" s="17">
        <v>6.3305496E7</v>
      </c>
    </row>
    <row r="8781">
      <c r="A8781" s="7" t="s">
        <v>18423</v>
      </c>
      <c r="B8781" s="17" t="s">
        <v>18424</v>
      </c>
      <c r="C8781" s="17">
        <v>49.0</v>
      </c>
      <c r="D8781" s="17">
        <v>2.9581186E7</v>
      </c>
      <c r="E8781" s="17">
        <v>8422249.0</v>
      </c>
      <c r="F8781" s="17">
        <v>2.03457E7</v>
      </c>
      <c r="G8781" s="17">
        <v>3.713474E7</v>
      </c>
      <c r="H8781" s="17">
        <v>5.7674115E7</v>
      </c>
    </row>
    <row r="8782">
      <c r="A8782" s="7" t="s">
        <v>18425</v>
      </c>
      <c r="B8782" s="17" t="s">
        <v>18426</v>
      </c>
      <c r="C8782" s="17">
        <v>51.0</v>
      </c>
      <c r="D8782" s="17">
        <v>2.958683312E7</v>
      </c>
      <c r="E8782" s="17">
        <v>4700800.0</v>
      </c>
      <c r="F8782" s="17">
        <v>8024569.0</v>
      </c>
      <c r="G8782" s="17">
        <v>1.5586984E7</v>
      </c>
      <c r="H8782" s="17">
        <v>3.56844E7</v>
      </c>
    </row>
    <row r="8783">
      <c r="A8783" s="7" t="s">
        <v>18427</v>
      </c>
      <c r="B8783" s="17" t="s">
        <v>18428</v>
      </c>
      <c r="C8783" s="17">
        <v>3.0</v>
      </c>
      <c r="D8783" s="17">
        <v>5.709266967E7</v>
      </c>
      <c r="E8783" s="17">
        <v>1.1373314E7</v>
      </c>
      <c r="F8783" s="17">
        <v>1.955403E7</v>
      </c>
      <c r="G8783" s="17">
        <v>1.40350665E8</v>
      </c>
      <c r="H8783" s="17">
        <v>1.40350665E8</v>
      </c>
    </row>
    <row r="8784">
      <c r="A8784" s="7" t="s">
        <v>18429</v>
      </c>
      <c r="B8784" s="17" t="s">
        <v>18430</v>
      </c>
      <c r="C8784" s="17">
        <v>112.0</v>
      </c>
      <c r="D8784" s="17">
        <v>1.133543914E7</v>
      </c>
      <c r="E8784" s="17">
        <v>5139096.0</v>
      </c>
      <c r="F8784" s="17">
        <v>7714341.0</v>
      </c>
      <c r="G8784" s="17">
        <v>1.3127009E7</v>
      </c>
      <c r="H8784" s="17">
        <v>1.9589553E7</v>
      </c>
    </row>
    <row r="8785">
      <c r="A8785" s="7" t="s">
        <v>18431</v>
      </c>
      <c r="B8785" s="17" t="s">
        <v>18432</v>
      </c>
      <c r="C8785" s="17">
        <v>360.0</v>
      </c>
      <c r="D8785" s="17">
        <v>4.928700621E7</v>
      </c>
      <c r="E8785" s="17">
        <v>6330426.0</v>
      </c>
      <c r="F8785" s="17">
        <v>1.4279417E7</v>
      </c>
      <c r="G8785" s="17">
        <v>5.5704809E7</v>
      </c>
      <c r="H8785" s="17">
        <v>1.53252706E8</v>
      </c>
    </row>
    <row r="8786">
      <c r="A8786" s="7" t="s">
        <v>18433</v>
      </c>
      <c r="B8786" s="17" t="s">
        <v>18434</v>
      </c>
      <c r="C8786" s="17">
        <v>35.0</v>
      </c>
      <c r="D8786" s="17">
        <v>8737015.771</v>
      </c>
      <c r="E8786" s="17">
        <v>5847322.0</v>
      </c>
      <c r="F8786" s="17">
        <v>6186327.0</v>
      </c>
      <c r="G8786" s="17">
        <v>8432100.0</v>
      </c>
      <c r="H8786" s="17">
        <v>1.5752212E7</v>
      </c>
    </row>
    <row r="8787">
      <c r="A8787" s="7" t="s">
        <v>18435</v>
      </c>
      <c r="B8787" s="17" t="s">
        <v>18436</v>
      </c>
      <c r="C8787" s="17">
        <v>3.0</v>
      </c>
      <c r="D8787" s="17">
        <v>1.417040667E7</v>
      </c>
      <c r="E8787" s="17">
        <v>8172000.0</v>
      </c>
      <c r="F8787" s="17">
        <v>8613520.0</v>
      </c>
      <c r="G8787" s="17">
        <v>2.57257E7</v>
      </c>
      <c r="H8787" s="17">
        <v>2.57257E7</v>
      </c>
    </row>
    <row r="8788">
      <c r="A8788" s="7" t="s">
        <v>18437</v>
      </c>
      <c r="B8788" s="17" t="s">
        <v>18438</v>
      </c>
      <c r="C8788" s="17">
        <v>9.0</v>
      </c>
      <c r="D8788" s="17">
        <v>7485996.444</v>
      </c>
      <c r="E8788" s="17">
        <v>2044738.0</v>
      </c>
      <c r="F8788" s="17">
        <v>6529257.0</v>
      </c>
      <c r="G8788" s="17">
        <v>9330000.0</v>
      </c>
      <c r="H8788" s="17">
        <v>2.476581E7</v>
      </c>
    </row>
    <row r="8789">
      <c r="A8789" s="7" t="s">
        <v>18439</v>
      </c>
      <c r="B8789" s="17" t="s">
        <v>18440</v>
      </c>
      <c r="C8789" s="17">
        <v>4.0</v>
      </c>
      <c r="D8789" s="17">
        <v>5453147.75</v>
      </c>
      <c r="E8789" s="17">
        <v>5082848.0</v>
      </c>
      <c r="F8789" s="17">
        <v>5371974.0</v>
      </c>
      <c r="G8789" s="17">
        <v>5543435.0</v>
      </c>
      <c r="H8789" s="17">
        <v>5814334.0</v>
      </c>
    </row>
    <row r="8790">
      <c r="A8790" s="7" t="s">
        <v>18441</v>
      </c>
      <c r="B8790" s="17" t="s">
        <v>18442</v>
      </c>
      <c r="C8790" s="17">
        <v>1.0</v>
      </c>
      <c r="D8790" s="17">
        <v>3699711.0</v>
      </c>
      <c r="E8790" s="17">
        <v>3699711.0</v>
      </c>
      <c r="F8790" s="17">
        <v>3699711.0</v>
      </c>
      <c r="G8790" s="17">
        <v>3699711.0</v>
      </c>
      <c r="H8790" s="17">
        <v>3699711.0</v>
      </c>
    </row>
    <row r="8791">
      <c r="A8791" s="7" t="s">
        <v>18443</v>
      </c>
      <c r="B8791" s="17" t="s">
        <v>18444</v>
      </c>
      <c r="C8791" s="17">
        <v>3.0</v>
      </c>
      <c r="D8791" s="17">
        <v>2227145.667</v>
      </c>
      <c r="E8791" s="17">
        <v>2067775.0</v>
      </c>
      <c r="F8791" s="17">
        <v>2175113.0</v>
      </c>
      <c r="G8791" s="17">
        <v>2438549.0</v>
      </c>
      <c r="H8791" s="17">
        <v>2438549.0</v>
      </c>
    </row>
    <row r="8792">
      <c r="A8792" s="7" t="s">
        <v>18445</v>
      </c>
      <c r="B8792" s="17" t="s">
        <v>18446</v>
      </c>
      <c r="C8792" s="17">
        <v>16.0</v>
      </c>
      <c r="D8792" s="17">
        <v>8161827.438</v>
      </c>
      <c r="E8792" s="17">
        <v>2013473.0</v>
      </c>
      <c r="F8792" s="17">
        <v>7373882.0</v>
      </c>
      <c r="G8792" s="17">
        <v>1.1877979E7</v>
      </c>
      <c r="H8792" s="17">
        <v>1.4146749E7</v>
      </c>
    </row>
    <row r="8793">
      <c r="A8793" s="7" t="s">
        <v>18447</v>
      </c>
      <c r="B8793" s="17" t="s">
        <v>18448</v>
      </c>
      <c r="C8793" s="17">
        <v>41.0</v>
      </c>
      <c r="D8793" s="17">
        <v>8537784.244</v>
      </c>
      <c r="E8793" s="17">
        <v>2850612.0</v>
      </c>
      <c r="F8793" s="17">
        <v>5179167.0</v>
      </c>
      <c r="G8793" s="17">
        <v>7992112.0</v>
      </c>
      <c r="H8793" s="17">
        <v>1.58243E7</v>
      </c>
    </row>
    <row r="8794">
      <c r="A8794" s="7" t="s">
        <v>18449</v>
      </c>
      <c r="B8794" s="17" t="s">
        <v>18450</v>
      </c>
      <c r="C8794" s="17">
        <v>3.0</v>
      </c>
      <c r="D8794" s="17">
        <v>3118306.333</v>
      </c>
      <c r="E8794" s="17">
        <v>2172152.0</v>
      </c>
      <c r="F8794" s="17">
        <v>2907767.0</v>
      </c>
      <c r="G8794" s="17">
        <v>4275000.0</v>
      </c>
      <c r="H8794" s="17">
        <v>4275000.0</v>
      </c>
    </row>
    <row r="8795">
      <c r="A8795" s="7" t="s">
        <v>18451</v>
      </c>
      <c r="B8795" s="17" t="s">
        <v>18452</v>
      </c>
      <c r="C8795" s="17">
        <v>4.0</v>
      </c>
      <c r="D8795" s="17">
        <v>1.103060575E7</v>
      </c>
      <c r="E8795" s="17">
        <v>4527519.0</v>
      </c>
      <c r="F8795" s="17">
        <v>5664506.0</v>
      </c>
      <c r="G8795" s="17">
        <v>6753996.0</v>
      </c>
      <c r="H8795" s="17">
        <v>2.7176402E7</v>
      </c>
    </row>
    <row r="8796">
      <c r="A8796" s="7" t="s">
        <v>18453</v>
      </c>
      <c r="B8796" s="17" t="s">
        <v>18107</v>
      </c>
      <c r="C8796" s="17">
        <v>62.0</v>
      </c>
      <c r="D8796" s="17">
        <v>1.095090684E7</v>
      </c>
      <c r="E8796" s="17">
        <v>5806470.0</v>
      </c>
      <c r="F8796" s="17">
        <v>9365075.0</v>
      </c>
      <c r="G8796" s="17">
        <v>1.28935E7</v>
      </c>
      <c r="H8796" s="17">
        <v>1.7867122E7</v>
      </c>
    </row>
    <row r="8797">
      <c r="A8797" s="7" t="s">
        <v>18454</v>
      </c>
      <c r="B8797" s="17" t="s">
        <v>18455</v>
      </c>
      <c r="C8797" s="17">
        <v>6.0</v>
      </c>
      <c r="D8797" s="17">
        <v>1.09941155E7</v>
      </c>
      <c r="E8797" s="17">
        <v>6857203.0</v>
      </c>
      <c r="F8797" s="17">
        <v>8651592.0</v>
      </c>
      <c r="G8797" s="17">
        <v>1.2128369E7</v>
      </c>
      <c r="H8797" s="17">
        <v>2.2898979E7</v>
      </c>
    </row>
    <row r="8798">
      <c r="A8798" s="7" t="s">
        <v>18456</v>
      </c>
      <c r="B8798" s="17" t="s">
        <v>18457</v>
      </c>
      <c r="C8798" s="17">
        <v>2.0</v>
      </c>
      <c r="D8798" s="17">
        <v>5704419.5</v>
      </c>
      <c r="E8798" s="17">
        <v>5608173.0</v>
      </c>
      <c r="F8798" s="17">
        <v>5608173.0</v>
      </c>
      <c r="G8798" s="17">
        <v>5800666.0</v>
      </c>
      <c r="H8798" s="17">
        <v>5800666.0</v>
      </c>
    </row>
    <row r="8799">
      <c r="A8799" s="7" t="s">
        <v>18458</v>
      </c>
      <c r="B8799" s="17" t="s">
        <v>18459</v>
      </c>
      <c r="C8799" s="17">
        <v>13.0</v>
      </c>
      <c r="D8799" s="17">
        <v>9853572.846</v>
      </c>
      <c r="E8799" s="17">
        <v>5166827.0</v>
      </c>
      <c r="F8799" s="17">
        <v>8075909.0</v>
      </c>
      <c r="G8799" s="17">
        <v>1.0938186E7</v>
      </c>
      <c r="H8799" s="17">
        <v>1.9655651E7</v>
      </c>
    </row>
    <row r="8800">
      <c r="A8800" s="7" t="s">
        <v>18460</v>
      </c>
      <c r="B8800" s="17" t="s">
        <v>18461</v>
      </c>
      <c r="C8800" s="17">
        <v>57.0</v>
      </c>
      <c r="D8800" s="17">
        <v>8278956.07</v>
      </c>
      <c r="E8800" s="17">
        <v>5475000.0</v>
      </c>
      <c r="F8800" s="17">
        <v>7184662.0</v>
      </c>
      <c r="G8800" s="17">
        <v>9206254.0</v>
      </c>
      <c r="H8800" s="17">
        <v>1.2543269E7</v>
      </c>
    </row>
    <row r="8801">
      <c r="A8801" s="7" t="s">
        <v>18462</v>
      </c>
      <c r="B8801" s="17" t="s">
        <v>18463</v>
      </c>
      <c r="C8801" s="17">
        <v>30.0</v>
      </c>
      <c r="D8801" s="17">
        <v>9155500.967</v>
      </c>
      <c r="E8801" s="17">
        <v>4987100.0</v>
      </c>
      <c r="F8801" s="17">
        <v>7140912.0</v>
      </c>
      <c r="G8801" s="17">
        <v>1.1562402E7</v>
      </c>
      <c r="H8801" s="17">
        <v>1.9384499E7</v>
      </c>
    </row>
    <row r="8802">
      <c r="A8802" s="7" t="s">
        <v>18464</v>
      </c>
      <c r="B8802" s="17" t="s">
        <v>18465</v>
      </c>
      <c r="C8802" s="17">
        <v>234.0</v>
      </c>
      <c r="D8802" s="17">
        <v>8767612.919</v>
      </c>
      <c r="E8802" s="17">
        <v>7059896.0</v>
      </c>
      <c r="F8802" s="17">
        <v>7593376.0</v>
      </c>
      <c r="G8802" s="17">
        <v>9452275.0</v>
      </c>
      <c r="H8802" s="17">
        <v>1.4412246E7</v>
      </c>
    </row>
    <row r="8803">
      <c r="A8803" s="7" t="s">
        <v>18466</v>
      </c>
      <c r="B8803" s="17" t="s">
        <v>18467</v>
      </c>
      <c r="C8803" s="17">
        <v>17.0</v>
      </c>
      <c r="D8803" s="17">
        <v>2.296354882E7</v>
      </c>
      <c r="E8803" s="17">
        <v>4370682.0</v>
      </c>
      <c r="F8803" s="17">
        <v>1.341284E7</v>
      </c>
      <c r="G8803" s="17">
        <v>3.5835084E7</v>
      </c>
      <c r="H8803" s="17">
        <v>5.7167002E7</v>
      </c>
    </row>
    <row r="8804">
      <c r="A8804" s="7" t="s">
        <v>18468</v>
      </c>
      <c r="B8804" s="17" t="s">
        <v>18469</v>
      </c>
      <c r="C8804" s="17">
        <v>48.0</v>
      </c>
      <c r="D8804" s="17">
        <v>1.249590896E7</v>
      </c>
      <c r="E8804" s="17">
        <v>3879619.0</v>
      </c>
      <c r="F8804" s="17">
        <v>7173967.0</v>
      </c>
      <c r="G8804" s="17">
        <v>1.1702E7</v>
      </c>
      <c r="H8804" s="17">
        <v>1.946396E7</v>
      </c>
    </row>
    <row r="8805">
      <c r="A8805" s="7" t="s">
        <v>18470</v>
      </c>
      <c r="B8805" s="17" t="s">
        <v>18471</v>
      </c>
      <c r="C8805" s="17">
        <v>43.0</v>
      </c>
      <c r="D8805" s="17">
        <v>1.525962972E7</v>
      </c>
      <c r="E8805" s="17">
        <v>6049493.0</v>
      </c>
      <c r="F8805" s="17">
        <v>1.12281E7</v>
      </c>
      <c r="G8805" s="17">
        <v>1.7180457E7</v>
      </c>
      <c r="H8805" s="17">
        <v>2.9109786E7</v>
      </c>
    </row>
    <row r="8806">
      <c r="A8806" s="7" t="s">
        <v>18472</v>
      </c>
      <c r="B8806" s="17" t="s">
        <v>18473</v>
      </c>
      <c r="C8806" s="17">
        <v>4.0</v>
      </c>
      <c r="D8806" s="17">
        <v>1.042314225E7</v>
      </c>
      <c r="E8806" s="17">
        <v>4488154.0</v>
      </c>
      <c r="F8806" s="17">
        <v>6525572.0</v>
      </c>
      <c r="G8806" s="17">
        <v>1.1184182E7</v>
      </c>
      <c r="H8806" s="17">
        <v>1.9494661E7</v>
      </c>
    </row>
    <row r="8807">
      <c r="A8807" s="7" t="s">
        <v>18474</v>
      </c>
      <c r="B8807" s="17" t="s">
        <v>18475</v>
      </c>
      <c r="C8807" s="17">
        <v>222.0</v>
      </c>
      <c r="D8807" s="17">
        <v>9266654.144</v>
      </c>
      <c r="E8807" s="17">
        <v>4844872.0</v>
      </c>
      <c r="F8807" s="17">
        <v>6231800.0</v>
      </c>
      <c r="G8807" s="17">
        <v>1.019881E7</v>
      </c>
      <c r="H8807" s="17">
        <v>1.6646E7</v>
      </c>
    </row>
    <row r="8808">
      <c r="A8808" s="7" t="s">
        <v>18476</v>
      </c>
      <c r="B8808" s="17" t="s">
        <v>18477</v>
      </c>
      <c r="C8808" s="17">
        <v>296.0</v>
      </c>
      <c r="D8808" s="17">
        <v>1.146414372E7</v>
      </c>
      <c r="E8808" s="17">
        <v>4850844.0</v>
      </c>
      <c r="F8808" s="17">
        <v>7138380.0</v>
      </c>
      <c r="G8808" s="17">
        <v>1.1505086E7</v>
      </c>
      <c r="H8808" s="17">
        <v>2.3190907E7</v>
      </c>
    </row>
    <row r="8809">
      <c r="A8809" s="7" t="s">
        <v>18478</v>
      </c>
      <c r="B8809" s="17" t="s">
        <v>18479</v>
      </c>
      <c r="C8809" s="17">
        <v>16.0</v>
      </c>
      <c r="D8809" s="17">
        <v>1.201817819E7</v>
      </c>
      <c r="E8809" s="17">
        <v>4445318.0</v>
      </c>
      <c r="F8809" s="17">
        <v>6324939.0</v>
      </c>
      <c r="G8809" s="17">
        <v>1.7023555E7</v>
      </c>
      <c r="H8809" s="17">
        <v>2.5459351E7</v>
      </c>
    </row>
    <row r="8810">
      <c r="A8810" s="7" t="s">
        <v>18480</v>
      </c>
      <c r="B8810" s="17" t="s">
        <v>18481</v>
      </c>
      <c r="C8810" s="17">
        <v>41.0</v>
      </c>
      <c r="D8810" s="17">
        <v>2.110159407E7</v>
      </c>
      <c r="E8810" s="17">
        <v>5137977.0</v>
      </c>
      <c r="F8810" s="17">
        <v>9223550.0</v>
      </c>
      <c r="G8810" s="17">
        <v>1.3164235E7</v>
      </c>
      <c r="H8810" s="17">
        <v>2.7548127E7</v>
      </c>
    </row>
    <row r="8811">
      <c r="A8811" s="7" t="s">
        <v>18482</v>
      </c>
      <c r="B8811" s="17" t="s">
        <v>18483</v>
      </c>
      <c r="C8811" s="17">
        <v>11.0</v>
      </c>
      <c r="D8811" s="17">
        <v>1.754869373E7</v>
      </c>
      <c r="E8811" s="17">
        <v>8674083.0</v>
      </c>
      <c r="F8811" s="17">
        <v>9870626.0</v>
      </c>
      <c r="G8811" s="17">
        <v>2.0436271E7</v>
      </c>
      <c r="H8811" s="17">
        <v>3.0090635E7</v>
      </c>
    </row>
    <row r="8812">
      <c r="A8812" s="7" t="s">
        <v>18484</v>
      </c>
      <c r="B8812" s="17" t="s">
        <v>18485</v>
      </c>
      <c r="C8812" s="17">
        <v>24.0</v>
      </c>
      <c r="D8812" s="17">
        <v>1.076442346E7</v>
      </c>
      <c r="E8812" s="17">
        <v>2979655.0</v>
      </c>
      <c r="F8812" s="17">
        <v>7131228.0</v>
      </c>
      <c r="G8812" s="17">
        <v>1.0461541E7</v>
      </c>
      <c r="H8812" s="17">
        <v>3.1691639E7</v>
      </c>
    </row>
    <row r="8813">
      <c r="A8813" s="7" t="s">
        <v>18486</v>
      </c>
      <c r="B8813" s="17" t="s">
        <v>18487</v>
      </c>
      <c r="C8813" s="17">
        <v>88.0</v>
      </c>
      <c r="D8813" s="17">
        <v>1.691433952E7</v>
      </c>
      <c r="E8813" s="17">
        <v>3351244.0</v>
      </c>
      <c r="F8813" s="17">
        <v>9210364.0</v>
      </c>
      <c r="G8813" s="17">
        <v>1.9592665E7</v>
      </c>
      <c r="H8813" s="17">
        <v>4.2502107E7</v>
      </c>
    </row>
    <row r="8814">
      <c r="A8814" s="7" t="s">
        <v>18488</v>
      </c>
      <c r="B8814" s="17" t="s">
        <v>18489</v>
      </c>
      <c r="C8814" s="17">
        <v>12.0</v>
      </c>
      <c r="D8814" s="17">
        <v>3119653.667</v>
      </c>
      <c r="E8814" s="17">
        <v>1489000.0</v>
      </c>
      <c r="F8814" s="17">
        <v>2450404.0</v>
      </c>
      <c r="G8814" s="17">
        <v>2603611.0</v>
      </c>
      <c r="H8814" s="17">
        <v>3704235.0</v>
      </c>
    </row>
    <row r="8815">
      <c r="A8815" s="7" t="s">
        <v>18490</v>
      </c>
      <c r="B8815" s="17" t="s">
        <v>18491</v>
      </c>
      <c r="C8815" s="17">
        <v>4.0</v>
      </c>
      <c r="D8815" s="17">
        <v>1.036447075E7</v>
      </c>
      <c r="E8815" s="17">
        <v>3186800.0</v>
      </c>
      <c r="F8815" s="17">
        <v>8065500.0</v>
      </c>
      <c r="G8815" s="17">
        <v>1.2689933E7</v>
      </c>
      <c r="H8815" s="17">
        <v>1.751565E7</v>
      </c>
    </row>
    <row r="8816">
      <c r="A8816" s="7" t="s">
        <v>18492</v>
      </c>
      <c r="B8816" s="17" t="s">
        <v>18493</v>
      </c>
      <c r="C8816" s="17">
        <v>3.0</v>
      </c>
      <c r="D8816" s="17">
        <v>1.739117767E7</v>
      </c>
      <c r="E8816" s="17">
        <v>9356700.0</v>
      </c>
      <c r="F8816" s="17">
        <v>1.4995483E7</v>
      </c>
      <c r="G8816" s="17">
        <v>2.782135E7</v>
      </c>
      <c r="H8816" s="17">
        <v>2.782135E7</v>
      </c>
    </row>
    <row r="8817">
      <c r="A8817" s="7" t="s">
        <v>18494</v>
      </c>
      <c r="B8817" s="17" t="s">
        <v>18495</v>
      </c>
      <c r="C8817" s="17">
        <v>70.0</v>
      </c>
      <c r="D8817" s="17">
        <v>2.927889066E7</v>
      </c>
      <c r="E8817" s="17">
        <v>3156560.0</v>
      </c>
      <c r="F8817" s="17">
        <v>1.3532936E7</v>
      </c>
      <c r="G8817" s="17">
        <v>2.866485E7</v>
      </c>
      <c r="H8817" s="17">
        <v>7.5559613E7</v>
      </c>
    </row>
    <row r="8818">
      <c r="A8818" s="7" t="s">
        <v>18496</v>
      </c>
      <c r="B8818" s="17" t="s">
        <v>18497</v>
      </c>
      <c r="C8818" s="17">
        <v>3.0</v>
      </c>
      <c r="D8818" s="17">
        <v>6.8728384E7</v>
      </c>
      <c r="E8818" s="17">
        <v>2.4064054E7</v>
      </c>
      <c r="F8818" s="17">
        <v>3.737606E7</v>
      </c>
      <c r="G8818" s="17">
        <v>1.44745038E8</v>
      </c>
      <c r="H8818" s="17">
        <v>1.44745038E8</v>
      </c>
    </row>
    <row r="8819">
      <c r="A8819" s="7" t="s">
        <v>18498</v>
      </c>
      <c r="B8819" s="17" t="s">
        <v>18499</v>
      </c>
      <c r="C8819" s="17">
        <v>1.0</v>
      </c>
      <c r="D8819" s="17">
        <v>3.96097E7</v>
      </c>
      <c r="E8819" s="17">
        <v>3.96097E7</v>
      </c>
      <c r="F8819" s="17">
        <v>3.96097E7</v>
      </c>
      <c r="G8819" s="17">
        <v>3.96097E7</v>
      </c>
      <c r="H8819" s="17">
        <v>3.96097E7</v>
      </c>
    </row>
    <row r="8820">
      <c r="A8820" s="7" t="s">
        <v>18500</v>
      </c>
      <c r="B8820" s="17" t="s">
        <v>18501</v>
      </c>
      <c r="C8820" s="17">
        <v>11.0</v>
      </c>
      <c r="D8820" s="17">
        <v>3.039304182E7</v>
      </c>
      <c r="E8820" s="17">
        <v>6979900.0</v>
      </c>
      <c r="F8820" s="17">
        <v>9800178.0</v>
      </c>
      <c r="G8820" s="17">
        <v>1.3931908E7</v>
      </c>
      <c r="H8820" s="17">
        <v>1.6628341E7</v>
      </c>
    </row>
    <row r="8821">
      <c r="A8821" s="7" t="s">
        <v>18502</v>
      </c>
      <c r="B8821" s="17" t="s">
        <v>18503</v>
      </c>
      <c r="C8821" s="17">
        <v>1.0</v>
      </c>
      <c r="D8821" s="17">
        <v>9849308.0</v>
      </c>
      <c r="E8821" s="17">
        <v>9849308.0</v>
      </c>
      <c r="F8821" s="17">
        <v>9849308.0</v>
      </c>
      <c r="G8821" s="17">
        <v>9849308.0</v>
      </c>
      <c r="H8821" s="17">
        <v>9849308.0</v>
      </c>
    </row>
    <row r="8822">
      <c r="A8822" s="7" t="s">
        <v>18504</v>
      </c>
      <c r="B8822" s="17" t="s">
        <v>18505</v>
      </c>
      <c r="C8822" s="17">
        <v>2.0</v>
      </c>
      <c r="D8822" s="17">
        <v>2.64110765E7</v>
      </c>
      <c r="E8822" s="17">
        <v>4796360.0</v>
      </c>
      <c r="F8822" s="17">
        <v>4796360.0</v>
      </c>
      <c r="G8822" s="17">
        <v>4.8025793E7</v>
      </c>
      <c r="H8822" s="17">
        <v>4.8025793E7</v>
      </c>
    </row>
    <row r="8823">
      <c r="A8823" s="7" t="s">
        <v>18506</v>
      </c>
      <c r="B8823" s="17" t="s">
        <v>18507</v>
      </c>
      <c r="C8823" s="17">
        <v>3.0</v>
      </c>
      <c r="D8823" s="17">
        <v>1.589879467E7</v>
      </c>
      <c r="E8823" s="17">
        <v>4060458.0</v>
      </c>
      <c r="F8823" s="17">
        <v>9226618.0</v>
      </c>
      <c r="G8823" s="17">
        <v>3.4409308E7</v>
      </c>
      <c r="H8823" s="17">
        <v>3.4409308E7</v>
      </c>
    </row>
    <row r="8824">
      <c r="A8824" s="7" t="s">
        <v>18508</v>
      </c>
      <c r="B8824" s="17" t="s">
        <v>18509</v>
      </c>
      <c r="C8824" s="17">
        <v>1.0</v>
      </c>
      <c r="D8824" s="17">
        <v>1.27416059E8</v>
      </c>
      <c r="E8824" s="17">
        <v>1.27416059E8</v>
      </c>
      <c r="F8824" s="17">
        <v>1.27416059E8</v>
      </c>
      <c r="G8824" s="17">
        <v>1.27416059E8</v>
      </c>
      <c r="H8824" s="17">
        <v>1.27416059E8</v>
      </c>
    </row>
    <row r="8825">
      <c r="A8825" s="7" t="s">
        <v>18510</v>
      </c>
      <c r="B8825" s="17" t="s">
        <v>18511</v>
      </c>
      <c r="C8825" s="17">
        <v>4.0</v>
      </c>
      <c r="D8825" s="17">
        <v>1.346872925E7</v>
      </c>
      <c r="E8825" s="17">
        <v>8758497.0</v>
      </c>
      <c r="F8825" s="17">
        <v>9908121.0</v>
      </c>
      <c r="G8825" s="17">
        <v>1.1283024E7</v>
      </c>
      <c r="H8825" s="17">
        <v>2.3925275E7</v>
      </c>
    </row>
    <row r="8826">
      <c r="A8826" s="7" t="s">
        <v>18512</v>
      </c>
      <c r="B8826" s="17" t="s">
        <v>18513</v>
      </c>
      <c r="C8826" s="17">
        <v>4.0</v>
      </c>
      <c r="D8826" s="17">
        <v>1.035340025E7</v>
      </c>
      <c r="E8826" s="17">
        <v>4178213.0</v>
      </c>
      <c r="F8826" s="17">
        <v>1.173388E7</v>
      </c>
      <c r="G8826" s="17">
        <v>1.20784E7</v>
      </c>
      <c r="H8826" s="17">
        <v>1.3423108E7</v>
      </c>
    </row>
    <row r="8827">
      <c r="A8827" s="7" t="s">
        <v>18514</v>
      </c>
      <c r="B8827" s="17" t="s">
        <v>18515</v>
      </c>
      <c r="C8827" s="17">
        <v>3.0</v>
      </c>
      <c r="D8827" s="17">
        <v>4225426.667</v>
      </c>
      <c r="E8827" s="17">
        <v>3213000.0</v>
      </c>
      <c r="F8827" s="17">
        <v>3436495.0</v>
      </c>
      <c r="G8827" s="17">
        <v>6026785.0</v>
      </c>
      <c r="H8827" s="17">
        <v>6026785.0</v>
      </c>
    </row>
    <row r="8828">
      <c r="A8828" s="7" t="s">
        <v>18516</v>
      </c>
      <c r="B8828" s="17" t="s">
        <v>18517</v>
      </c>
      <c r="C8828" s="17">
        <v>1.0</v>
      </c>
      <c r="D8828" s="17">
        <v>4175812.0</v>
      </c>
      <c r="E8828" s="17">
        <v>4175812.0</v>
      </c>
      <c r="F8828" s="17">
        <v>4175812.0</v>
      </c>
      <c r="G8828" s="17">
        <v>4175812.0</v>
      </c>
      <c r="H8828" s="17">
        <v>4175812.0</v>
      </c>
    </row>
    <row r="8829">
      <c r="A8829" s="7" t="s">
        <v>18518</v>
      </c>
      <c r="B8829" s="17" t="s">
        <v>18519</v>
      </c>
      <c r="C8829" s="17">
        <v>2.0</v>
      </c>
      <c r="D8829" s="17">
        <v>3534213.0</v>
      </c>
      <c r="E8829" s="17">
        <v>3111926.0</v>
      </c>
      <c r="F8829" s="17">
        <v>3111926.0</v>
      </c>
      <c r="G8829" s="17">
        <v>3956500.0</v>
      </c>
      <c r="H8829" s="17">
        <v>3956500.0</v>
      </c>
    </row>
    <row r="8830">
      <c r="A8830" s="7" t="s">
        <v>18520</v>
      </c>
      <c r="B8830" s="17" t="s">
        <v>18521</v>
      </c>
      <c r="C8830" s="17">
        <v>5.0</v>
      </c>
      <c r="D8830" s="17">
        <v>7305734.6</v>
      </c>
      <c r="E8830" s="17">
        <v>5743678.0</v>
      </c>
      <c r="F8830" s="17">
        <v>6825955.0</v>
      </c>
      <c r="G8830" s="17">
        <v>6931343.0</v>
      </c>
      <c r="H8830" s="17">
        <v>1.3311883E7</v>
      </c>
    </row>
    <row r="8831">
      <c r="A8831" s="7" t="s">
        <v>18522</v>
      </c>
      <c r="B8831" s="17" t="s">
        <v>18523</v>
      </c>
      <c r="C8831" s="17">
        <v>3.0</v>
      </c>
      <c r="D8831" s="17">
        <v>3.229108267E7</v>
      </c>
      <c r="E8831" s="17">
        <v>7489734.0</v>
      </c>
      <c r="F8831" s="17">
        <v>1.0414964E7</v>
      </c>
      <c r="G8831" s="17">
        <v>7.896855E7</v>
      </c>
      <c r="H8831" s="17">
        <v>7.896855E7</v>
      </c>
    </row>
    <row r="8832">
      <c r="A8832" s="7" t="s">
        <v>18524</v>
      </c>
      <c r="B8832" s="17" t="s">
        <v>18525</v>
      </c>
      <c r="C8832" s="17">
        <v>17.0</v>
      </c>
      <c r="D8832" s="17">
        <v>1.321376706E7</v>
      </c>
      <c r="E8832" s="17">
        <v>8268342.0</v>
      </c>
      <c r="F8832" s="17">
        <v>1.0041125E7</v>
      </c>
      <c r="G8832" s="17">
        <v>1.89973E7</v>
      </c>
      <c r="H8832" s="17">
        <v>2.5356505E7</v>
      </c>
    </row>
    <row r="8833">
      <c r="A8833" s="7" t="s">
        <v>18526</v>
      </c>
      <c r="B8833" s="17" t="s">
        <v>18527</v>
      </c>
      <c r="C8833" s="17">
        <v>7.0</v>
      </c>
      <c r="D8833" s="17">
        <v>1.131071071E7</v>
      </c>
      <c r="E8833" s="17">
        <v>5267930.0</v>
      </c>
      <c r="F8833" s="17">
        <v>1.1136488E7</v>
      </c>
      <c r="G8833" s="17">
        <v>1.7054268E7</v>
      </c>
      <c r="H8833" s="17">
        <v>1.9652266E7</v>
      </c>
    </row>
    <row r="8834">
      <c r="A8834" s="7" t="s">
        <v>18528</v>
      </c>
      <c r="B8834" s="17" t="s">
        <v>18529</v>
      </c>
      <c r="C8834" s="17">
        <v>85.0</v>
      </c>
      <c r="D8834" s="17">
        <v>4.391405607E7</v>
      </c>
      <c r="E8834" s="17">
        <v>4687623.0</v>
      </c>
      <c r="F8834" s="17">
        <v>8367912.0</v>
      </c>
      <c r="G8834" s="17">
        <v>2.4845401E7</v>
      </c>
      <c r="H8834" s="17">
        <v>1.60715797E8</v>
      </c>
    </row>
    <row r="8835">
      <c r="A8835" s="7" t="s">
        <v>18530</v>
      </c>
      <c r="B8835" s="17" t="s">
        <v>18531</v>
      </c>
      <c r="C8835" s="17">
        <v>67.0</v>
      </c>
      <c r="D8835" s="17">
        <v>6.92006483E7</v>
      </c>
      <c r="E8835" s="17">
        <v>6049558.0</v>
      </c>
      <c r="F8835" s="17">
        <v>2.2180169E7</v>
      </c>
      <c r="G8835" s="17">
        <v>1.19762683E8</v>
      </c>
      <c r="H8835" s="17">
        <v>1.90181575E8</v>
      </c>
    </row>
    <row r="8836">
      <c r="A8836" s="7" t="s">
        <v>18532</v>
      </c>
      <c r="B8836" s="17" t="s">
        <v>18533</v>
      </c>
      <c r="C8836" s="17">
        <v>5434.0</v>
      </c>
      <c r="D8836" s="17">
        <v>1.450257736E7</v>
      </c>
      <c r="E8836" s="17">
        <v>5559571.0</v>
      </c>
      <c r="F8836" s="17">
        <v>9556150.0</v>
      </c>
      <c r="G8836" s="17">
        <v>1.5215432E7</v>
      </c>
      <c r="H8836" s="17">
        <v>2.6372165E7</v>
      </c>
    </row>
    <row r="8837">
      <c r="A8837" s="7" t="s">
        <v>18534</v>
      </c>
      <c r="B8837" s="17" t="s">
        <v>18535</v>
      </c>
      <c r="C8837" s="17">
        <v>1.0</v>
      </c>
      <c r="D8837" s="17">
        <v>2071500.0</v>
      </c>
      <c r="E8837" s="17">
        <v>2071500.0</v>
      </c>
      <c r="F8837" s="17">
        <v>2071500.0</v>
      </c>
      <c r="G8837" s="17">
        <v>2071500.0</v>
      </c>
      <c r="H8837" s="17">
        <v>2071500.0</v>
      </c>
    </row>
    <row r="8838">
      <c r="A8838" s="7" t="s">
        <v>18536</v>
      </c>
      <c r="B8838" s="17" t="s">
        <v>18537</v>
      </c>
      <c r="C8838" s="17">
        <v>3870.0</v>
      </c>
      <c r="D8838" s="17">
        <v>1.73122973E7</v>
      </c>
      <c r="E8838" s="17">
        <v>5043006.0</v>
      </c>
      <c r="F8838" s="17">
        <v>9134712.0</v>
      </c>
      <c r="G8838" s="17">
        <v>2.5327173E7</v>
      </c>
      <c r="H8838" s="17">
        <v>4.3168619E7</v>
      </c>
    </row>
    <row r="8839">
      <c r="A8839" s="7" t="s">
        <v>18538</v>
      </c>
      <c r="B8839" s="17" t="s">
        <v>18539</v>
      </c>
      <c r="C8839" s="17">
        <v>14597.0</v>
      </c>
      <c r="D8839" s="17">
        <v>5811980.279</v>
      </c>
      <c r="E8839" s="17">
        <v>2410200.0</v>
      </c>
      <c r="F8839" s="17">
        <v>3437692.0</v>
      </c>
      <c r="G8839" s="17">
        <v>5330766.0</v>
      </c>
      <c r="H8839" s="17">
        <v>9287467.0</v>
      </c>
    </row>
    <row r="8840">
      <c r="A8840" s="7" t="s">
        <v>18540</v>
      </c>
      <c r="B8840" s="17" t="s">
        <v>18541</v>
      </c>
      <c r="C8840" s="17">
        <v>620.0</v>
      </c>
      <c r="D8840" s="17">
        <v>2.029273359E7</v>
      </c>
      <c r="E8840" s="17">
        <v>5610061.0</v>
      </c>
      <c r="F8840" s="17">
        <v>1.1401592E7</v>
      </c>
      <c r="G8840" s="17">
        <v>2.460974E7</v>
      </c>
      <c r="H8840" s="17">
        <v>4.7590717E7</v>
      </c>
    </row>
    <row r="8841">
      <c r="A8841" s="7" t="s">
        <v>18542</v>
      </c>
      <c r="B8841" s="17" t="s">
        <v>18543</v>
      </c>
      <c r="C8841" s="17">
        <v>259.0</v>
      </c>
      <c r="D8841" s="17">
        <v>1.907850348E7</v>
      </c>
      <c r="E8841" s="17">
        <v>7528435.0</v>
      </c>
      <c r="F8841" s="17">
        <v>1.1768728E7</v>
      </c>
      <c r="G8841" s="17">
        <v>2.1104062E7</v>
      </c>
      <c r="H8841" s="17">
        <v>3.8727597E7</v>
      </c>
    </row>
    <row r="8842">
      <c r="A8842" s="7" t="s">
        <v>18545</v>
      </c>
      <c r="B8842" s="17" t="s">
        <v>18547</v>
      </c>
      <c r="C8842" s="17">
        <v>542.0</v>
      </c>
      <c r="D8842" s="17">
        <v>2.367759345E7</v>
      </c>
      <c r="E8842" s="17">
        <v>7991097.0</v>
      </c>
      <c r="F8842" s="17">
        <v>1.4063353E7</v>
      </c>
      <c r="G8842" s="17">
        <v>2.5545112E7</v>
      </c>
      <c r="H8842" s="17">
        <v>5.2114204E7</v>
      </c>
    </row>
    <row r="8843">
      <c r="A8843" s="7" t="s">
        <v>18548</v>
      </c>
      <c r="B8843" s="17" t="s">
        <v>18549</v>
      </c>
      <c r="C8843" s="17">
        <v>49.0</v>
      </c>
      <c r="D8843" s="17">
        <v>8.062477382E7</v>
      </c>
      <c r="E8843" s="17">
        <v>8549155.0</v>
      </c>
      <c r="F8843" s="17">
        <v>1.609664E7</v>
      </c>
      <c r="G8843" s="17">
        <v>6.6885666E7</v>
      </c>
      <c r="H8843" s="17">
        <v>2.07593891E8</v>
      </c>
    </row>
    <row r="8844">
      <c r="A8844" s="7" t="s">
        <v>18550</v>
      </c>
      <c r="B8844" s="17" t="s">
        <v>18551</v>
      </c>
      <c r="C8844" s="17">
        <v>19.0</v>
      </c>
      <c r="D8844" s="17">
        <v>6921118.842</v>
      </c>
      <c r="E8844" s="17">
        <v>2757779.0</v>
      </c>
      <c r="F8844" s="17">
        <v>4250391.0</v>
      </c>
      <c r="G8844" s="17">
        <v>8310950.0</v>
      </c>
      <c r="H8844" s="17">
        <v>2.351405E7</v>
      </c>
    </row>
    <row r="8845">
      <c r="A8845" s="7" t="s">
        <v>18552</v>
      </c>
      <c r="B8845" s="17" t="s">
        <v>18553</v>
      </c>
      <c r="C8845" s="17">
        <v>17.0</v>
      </c>
      <c r="D8845" s="17">
        <v>2.031739794E7</v>
      </c>
      <c r="E8845" s="17">
        <v>5747667.0</v>
      </c>
      <c r="F8845" s="17">
        <v>8417921.0</v>
      </c>
      <c r="G8845" s="17">
        <v>1.1443241E7</v>
      </c>
      <c r="H8845" s="17">
        <v>6.646206E7</v>
      </c>
    </row>
    <row r="8846">
      <c r="A8846" s="7" t="s">
        <v>18554</v>
      </c>
      <c r="B8846" s="17" t="s">
        <v>18555</v>
      </c>
      <c r="C8846" s="17">
        <v>63.0</v>
      </c>
      <c r="D8846" s="17">
        <v>9941512.222</v>
      </c>
      <c r="E8846" s="17">
        <v>2749865.0</v>
      </c>
      <c r="F8846" s="17">
        <v>5321236.0</v>
      </c>
      <c r="G8846" s="17">
        <v>1.1850147E7</v>
      </c>
      <c r="H8846" s="17">
        <v>2.1794926E7</v>
      </c>
    </row>
    <row r="8847">
      <c r="A8847" s="7" t="s">
        <v>18556</v>
      </c>
      <c r="B8847" s="17" t="s">
        <v>18557</v>
      </c>
      <c r="C8847" s="17">
        <v>192.0</v>
      </c>
      <c r="D8847" s="17">
        <v>2.091711552E7</v>
      </c>
      <c r="E8847" s="17">
        <v>6330092.0</v>
      </c>
      <c r="F8847" s="17">
        <v>1.293507E7</v>
      </c>
      <c r="G8847" s="17">
        <v>2.8327018E7</v>
      </c>
      <c r="H8847" s="17">
        <v>4.4152853E7</v>
      </c>
    </row>
    <row r="8848">
      <c r="A8848" s="7" t="s">
        <v>18558</v>
      </c>
      <c r="B8848" s="17" t="s">
        <v>18559</v>
      </c>
      <c r="C8848" s="17">
        <v>220.0</v>
      </c>
      <c r="D8848" s="17">
        <v>2.450235965E7</v>
      </c>
      <c r="E8848" s="17">
        <v>5122450.0</v>
      </c>
      <c r="F8848" s="17">
        <v>1.0054985E7</v>
      </c>
      <c r="G8848" s="17">
        <v>2.2702113E7</v>
      </c>
      <c r="H8848" s="17">
        <v>4.8671376E7</v>
      </c>
    </row>
    <row r="8849">
      <c r="A8849" s="7" t="s">
        <v>18560</v>
      </c>
      <c r="B8849" s="17" t="s">
        <v>18561</v>
      </c>
      <c r="C8849" s="17">
        <v>111.0</v>
      </c>
      <c r="D8849" s="17">
        <v>1.798685543E7</v>
      </c>
      <c r="E8849" s="17">
        <v>6866741.0</v>
      </c>
      <c r="F8849" s="17">
        <v>1.240821E7</v>
      </c>
      <c r="G8849" s="17">
        <v>1.6856866E7</v>
      </c>
      <c r="H8849" s="17">
        <v>2.601402E7</v>
      </c>
    </row>
    <row r="8850">
      <c r="A8850" s="7" t="s">
        <v>18562</v>
      </c>
      <c r="B8850" s="17" t="s">
        <v>18563</v>
      </c>
      <c r="C8850" s="17">
        <v>4.0</v>
      </c>
      <c r="D8850" s="17">
        <v>7006731.0</v>
      </c>
      <c r="E8850" s="17">
        <v>3137941.0</v>
      </c>
      <c r="F8850" s="17">
        <v>3218350.0</v>
      </c>
      <c r="G8850" s="17">
        <v>8749965.0</v>
      </c>
      <c r="H8850" s="17">
        <v>1.2920668E7</v>
      </c>
    </row>
    <row r="8851">
      <c r="A8851" s="7" t="s">
        <v>18564</v>
      </c>
      <c r="B8851" s="17" t="s">
        <v>18565</v>
      </c>
      <c r="C8851" s="17">
        <v>2.0</v>
      </c>
      <c r="D8851" s="17">
        <v>9706038.5</v>
      </c>
      <c r="E8851" s="17">
        <v>4089598.0</v>
      </c>
      <c r="F8851" s="17">
        <v>4089598.0</v>
      </c>
      <c r="G8851" s="17">
        <v>1.5322479E7</v>
      </c>
      <c r="H8851" s="17">
        <v>1.5322479E7</v>
      </c>
    </row>
    <row r="8852">
      <c r="A8852" s="7" t="s">
        <v>18566</v>
      </c>
      <c r="B8852" s="17" t="s">
        <v>18567</v>
      </c>
      <c r="C8852" s="17">
        <v>1040.0</v>
      </c>
      <c r="D8852" s="17">
        <v>1.454269086E7</v>
      </c>
      <c r="E8852" s="17">
        <v>5201762.0</v>
      </c>
      <c r="F8852" s="17">
        <v>8320498.0</v>
      </c>
      <c r="G8852" s="17">
        <v>1.567926E7</v>
      </c>
      <c r="H8852" s="17">
        <v>2.9080974E7</v>
      </c>
    </row>
    <row r="8853">
      <c r="A8853" s="7" t="s">
        <v>18568</v>
      </c>
      <c r="B8853" s="17" t="s">
        <v>18569</v>
      </c>
      <c r="C8853" s="17">
        <v>2280.0</v>
      </c>
      <c r="D8853" s="17">
        <v>3.159791578E7</v>
      </c>
      <c r="E8853" s="17">
        <v>1.582707E7</v>
      </c>
      <c r="F8853" s="17">
        <v>2.4730148E7</v>
      </c>
      <c r="G8853" s="17">
        <v>3.8717888E7</v>
      </c>
      <c r="H8853" s="17">
        <v>5.9406184E7</v>
      </c>
    </row>
    <row r="8854">
      <c r="A8854" s="7" t="s">
        <v>18570</v>
      </c>
      <c r="B8854" s="17" t="s">
        <v>18571</v>
      </c>
      <c r="C8854" s="17">
        <v>174.0</v>
      </c>
      <c r="D8854" s="17">
        <v>2.910013746E7</v>
      </c>
      <c r="E8854" s="17">
        <v>1.2505602E7</v>
      </c>
      <c r="F8854" s="17">
        <v>2.2418732E7</v>
      </c>
      <c r="G8854" s="17">
        <v>3.4923731E7</v>
      </c>
      <c r="H8854" s="17">
        <v>5.2815323E7</v>
      </c>
    </row>
    <row r="8855">
      <c r="A8855" s="7" t="s">
        <v>18572</v>
      </c>
      <c r="B8855" s="17" t="s">
        <v>18573</v>
      </c>
      <c r="C8855" s="17">
        <v>527.0</v>
      </c>
      <c r="D8855" s="17">
        <v>1.396063305E7</v>
      </c>
      <c r="E8855" s="17">
        <v>7245152.0</v>
      </c>
      <c r="F8855" s="17">
        <v>9391711.0</v>
      </c>
      <c r="G8855" s="17">
        <v>1.5110739E7</v>
      </c>
      <c r="H8855" s="17">
        <v>2.737986E7</v>
      </c>
    </row>
    <row r="8856">
      <c r="A8856" s="7" t="s">
        <v>18574</v>
      </c>
      <c r="B8856" s="17" t="s">
        <v>18575</v>
      </c>
      <c r="C8856" s="17">
        <v>533.0</v>
      </c>
      <c r="D8856" s="17">
        <v>2.045431898E7</v>
      </c>
      <c r="E8856" s="17">
        <v>7835500.0</v>
      </c>
      <c r="F8856" s="17">
        <v>1.3409019E7</v>
      </c>
      <c r="G8856" s="17">
        <v>2.2551954E7</v>
      </c>
      <c r="H8856" s="17">
        <v>3.9170938E7</v>
      </c>
    </row>
    <row r="8857">
      <c r="A8857" s="7" t="s">
        <v>18576</v>
      </c>
      <c r="B8857" s="17" t="s">
        <v>18577</v>
      </c>
      <c r="C8857" s="17">
        <v>887.0</v>
      </c>
      <c r="D8857" s="17">
        <v>3.2068001E7</v>
      </c>
      <c r="E8857" s="17">
        <v>1.6906555E7</v>
      </c>
      <c r="F8857" s="17">
        <v>2.4975675E7</v>
      </c>
      <c r="G8857" s="17">
        <v>3.7061029E7</v>
      </c>
      <c r="H8857" s="17">
        <v>6.0326409E7</v>
      </c>
    </row>
    <row r="8858">
      <c r="A8858" s="7" t="s">
        <v>18578</v>
      </c>
      <c r="B8858" s="17" t="s">
        <v>18579</v>
      </c>
      <c r="C8858" s="17">
        <v>80.0</v>
      </c>
      <c r="D8858" s="17">
        <v>3.263084761E7</v>
      </c>
      <c r="E8858" s="17">
        <v>1.3090537E7</v>
      </c>
      <c r="F8858" s="17">
        <v>2.2694178E7</v>
      </c>
      <c r="G8858" s="17">
        <v>3.8504352E7</v>
      </c>
      <c r="H8858" s="17">
        <v>6.3185493E7</v>
      </c>
    </row>
    <row r="8859">
      <c r="A8859" s="7" t="s">
        <v>18580</v>
      </c>
      <c r="B8859" s="17" t="s">
        <v>18581</v>
      </c>
      <c r="C8859" s="17">
        <v>612.0</v>
      </c>
      <c r="D8859" s="17">
        <v>1.563390699E7</v>
      </c>
      <c r="E8859" s="17">
        <v>6836850.0</v>
      </c>
      <c r="F8859" s="17">
        <v>1.059732E7</v>
      </c>
      <c r="G8859" s="17">
        <v>1.765685E7</v>
      </c>
      <c r="H8859" s="17">
        <v>2.7622081E7</v>
      </c>
    </row>
    <row r="8860">
      <c r="A8860" s="7" t="s">
        <v>18582</v>
      </c>
      <c r="B8860" s="17" t="s">
        <v>18583</v>
      </c>
      <c r="C8860" s="17">
        <v>3273.0</v>
      </c>
      <c r="D8860" s="17">
        <v>1.546894504E7</v>
      </c>
      <c r="E8860" s="17">
        <v>4970895.0</v>
      </c>
      <c r="F8860" s="17">
        <v>8399650.0</v>
      </c>
      <c r="G8860" s="17">
        <v>1.6952848E7</v>
      </c>
      <c r="H8860" s="17">
        <v>3.3980503E7</v>
      </c>
    </row>
    <row r="8861">
      <c r="A8861" s="7" t="s">
        <v>18584</v>
      </c>
      <c r="B8861" s="17" t="s">
        <v>18585</v>
      </c>
      <c r="C8861" s="17">
        <v>190.0</v>
      </c>
      <c r="D8861" s="17">
        <v>2.102045188E7</v>
      </c>
      <c r="E8861" s="17">
        <v>6979715.0</v>
      </c>
      <c r="F8861" s="17">
        <v>1.1939442E7</v>
      </c>
      <c r="G8861" s="17">
        <v>2.085115E7</v>
      </c>
      <c r="H8861" s="17">
        <v>3.9869801E7</v>
      </c>
    </row>
    <row r="8862">
      <c r="A8862" s="7" t="s">
        <v>18586</v>
      </c>
      <c r="B8862" s="17" t="s">
        <v>18587</v>
      </c>
      <c r="C8862" s="17">
        <v>111.0</v>
      </c>
      <c r="D8862" s="17">
        <v>3.708103661E7</v>
      </c>
      <c r="E8862" s="17">
        <v>1.5173525E7</v>
      </c>
      <c r="F8862" s="17">
        <v>2.6278191E7</v>
      </c>
      <c r="G8862" s="17">
        <v>4.5983445E7</v>
      </c>
      <c r="H8862" s="17">
        <v>6.7951889E7</v>
      </c>
    </row>
    <row r="8863">
      <c r="A8863" s="7" t="s">
        <v>18588</v>
      </c>
      <c r="B8863" s="17" t="s">
        <v>18589</v>
      </c>
      <c r="C8863" s="17">
        <v>14.0</v>
      </c>
      <c r="D8863" s="17">
        <v>4.504500557E7</v>
      </c>
      <c r="E8863" s="17">
        <v>1.340505E7</v>
      </c>
      <c r="F8863" s="17">
        <v>3.1167792E7</v>
      </c>
      <c r="G8863" s="17">
        <v>5.8878476E7</v>
      </c>
      <c r="H8863" s="17">
        <v>7.4148282E7</v>
      </c>
    </row>
    <row r="8864">
      <c r="A8864" s="7" t="s">
        <v>18590</v>
      </c>
      <c r="B8864" s="17" t="s">
        <v>18591</v>
      </c>
      <c r="C8864" s="17">
        <v>90.0</v>
      </c>
      <c r="D8864" s="17">
        <v>1.167700388E7</v>
      </c>
      <c r="E8864" s="17">
        <v>4047509.0</v>
      </c>
      <c r="F8864" s="17">
        <v>7931543.0</v>
      </c>
      <c r="G8864" s="17">
        <v>1.3900934E7</v>
      </c>
      <c r="H8864" s="17">
        <v>2.3445072E7</v>
      </c>
    </row>
    <row r="8865">
      <c r="A8865" s="7" t="s">
        <v>18592</v>
      </c>
      <c r="B8865" s="17" t="s">
        <v>18593</v>
      </c>
      <c r="C8865" s="17">
        <v>197.0</v>
      </c>
      <c r="D8865" s="17">
        <v>1.969870085E7</v>
      </c>
      <c r="E8865" s="17">
        <v>8984544.0</v>
      </c>
      <c r="F8865" s="17">
        <v>1.36636E7</v>
      </c>
      <c r="G8865" s="17">
        <v>2.3289701E7</v>
      </c>
      <c r="H8865" s="17">
        <v>4.2869057E7</v>
      </c>
    </row>
    <row r="8866">
      <c r="A8866" s="7" t="s">
        <v>18594</v>
      </c>
      <c r="B8866" s="17" t="s">
        <v>18595</v>
      </c>
      <c r="C8866" s="17">
        <v>58.0</v>
      </c>
      <c r="D8866" s="17">
        <v>4.952489224E7</v>
      </c>
      <c r="E8866" s="17">
        <v>1.7882836E7</v>
      </c>
      <c r="F8866" s="17">
        <v>2.7609347E7</v>
      </c>
      <c r="G8866" s="17">
        <v>5.390194E7</v>
      </c>
      <c r="H8866" s="17">
        <v>1.07245663E8</v>
      </c>
    </row>
    <row r="8867">
      <c r="A8867" s="7" t="s">
        <v>18596</v>
      </c>
      <c r="B8867" s="17" t="s">
        <v>18597</v>
      </c>
      <c r="C8867" s="17">
        <v>5.0</v>
      </c>
      <c r="D8867" s="17">
        <v>7672731.6</v>
      </c>
      <c r="E8867" s="17">
        <v>5939066.0</v>
      </c>
      <c r="F8867" s="17">
        <v>7365321.0</v>
      </c>
      <c r="G8867" s="17">
        <v>7504158.0</v>
      </c>
      <c r="H8867" s="17">
        <v>1.3744928E7</v>
      </c>
    </row>
    <row r="8868">
      <c r="A8868" s="7" t="s">
        <v>18598</v>
      </c>
      <c r="B8868" s="17" t="s">
        <v>18599</v>
      </c>
      <c r="C8868" s="17">
        <v>121.0</v>
      </c>
      <c r="D8868" s="17">
        <v>2.147663735E7</v>
      </c>
      <c r="E8868" s="17">
        <v>7324090.0</v>
      </c>
      <c r="F8868" s="17">
        <v>1.2799803E7</v>
      </c>
      <c r="G8868" s="17">
        <v>2.2242763E7</v>
      </c>
      <c r="H8868" s="17">
        <v>3.227906E7</v>
      </c>
    </row>
    <row r="8869">
      <c r="A8869" s="7" t="s">
        <v>18600</v>
      </c>
      <c r="B8869" s="17" t="s">
        <v>18601</v>
      </c>
      <c r="C8869" s="17">
        <v>527.0</v>
      </c>
      <c r="D8869" s="17">
        <v>1.789206631E7</v>
      </c>
      <c r="E8869" s="17">
        <v>7189861.0</v>
      </c>
      <c r="F8869" s="17">
        <v>1.1978436E7</v>
      </c>
      <c r="G8869" s="17">
        <v>2.1203578E7</v>
      </c>
      <c r="H8869" s="17">
        <v>3.6260903E7</v>
      </c>
    </row>
    <row r="8870">
      <c r="A8870" s="7" t="s">
        <v>18602</v>
      </c>
      <c r="B8870" s="17" t="s">
        <v>18603</v>
      </c>
      <c r="C8870" s="17">
        <v>332.0</v>
      </c>
      <c r="D8870" s="17">
        <v>1.513249121E7</v>
      </c>
      <c r="E8870" s="17">
        <v>4611500.0</v>
      </c>
      <c r="F8870" s="17">
        <v>7719552.0</v>
      </c>
      <c r="G8870" s="17">
        <v>1.606474E7</v>
      </c>
      <c r="H8870" s="17">
        <v>3.0487398E7</v>
      </c>
    </row>
    <row r="8871">
      <c r="A8871" s="7" t="s">
        <v>18604</v>
      </c>
      <c r="B8871" s="17" t="s">
        <v>18605</v>
      </c>
      <c r="C8871" s="17">
        <v>44.0</v>
      </c>
      <c r="D8871" s="17">
        <v>2.87394953E7</v>
      </c>
      <c r="E8871" s="17">
        <v>1.0176075E7</v>
      </c>
      <c r="F8871" s="17">
        <v>2.4205395E7</v>
      </c>
      <c r="G8871" s="17">
        <v>3.5670896E7</v>
      </c>
      <c r="H8871" s="17">
        <v>6.083076E7</v>
      </c>
    </row>
    <row r="8872">
      <c r="A8872" s="7" t="s">
        <v>18606</v>
      </c>
      <c r="B8872" s="17" t="s">
        <v>18607</v>
      </c>
      <c r="C8872" s="17">
        <v>26.0</v>
      </c>
      <c r="D8872" s="17">
        <v>1.810841177E7</v>
      </c>
      <c r="E8872" s="17">
        <v>2899483.0</v>
      </c>
      <c r="F8872" s="17">
        <v>6440289.0</v>
      </c>
      <c r="G8872" s="17">
        <v>1.7466233E7</v>
      </c>
      <c r="H8872" s="17">
        <v>3.4482633E7</v>
      </c>
    </row>
    <row r="8873">
      <c r="A8873" s="7" t="s">
        <v>18608</v>
      </c>
      <c r="B8873" s="17" t="s">
        <v>18609</v>
      </c>
      <c r="C8873" s="17">
        <v>187.0</v>
      </c>
      <c r="D8873" s="17">
        <v>9004743.898</v>
      </c>
      <c r="E8873" s="17">
        <v>2578178.0</v>
      </c>
      <c r="F8873" s="17">
        <v>3616742.0</v>
      </c>
      <c r="G8873" s="17">
        <v>8640338.0</v>
      </c>
      <c r="H8873" s="17">
        <v>2.0080859E7</v>
      </c>
    </row>
    <row r="8874">
      <c r="A8874" s="7" t="s">
        <v>18610</v>
      </c>
      <c r="B8874" s="17" t="s">
        <v>18611</v>
      </c>
      <c r="C8874" s="17">
        <v>567.0</v>
      </c>
      <c r="D8874" s="17">
        <v>2.05470376E7</v>
      </c>
      <c r="E8874" s="17">
        <v>4583973.0</v>
      </c>
      <c r="F8874" s="17">
        <v>8590304.0</v>
      </c>
      <c r="G8874" s="17">
        <v>2.0765843E7</v>
      </c>
      <c r="H8874" s="17">
        <v>5.00938E7</v>
      </c>
    </row>
    <row r="8875">
      <c r="A8875" s="7" t="s">
        <v>18612</v>
      </c>
      <c r="B8875" s="17" t="s">
        <v>18613</v>
      </c>
      <c r="C8875" s="17">
        <v>29.0</v>
      </c>
      <c r="D8875" s="17">
        <v>3.497382431E7</v>
      </c>
      <c r="E8875" s="17">
        <v>1.1391624E7</v>
      </c>
      <c r="F8875" s="17">
        <v>1.6985343E7</v>
      </c>
      <c r="G8875" s="17">
        <v>4.4915866E7</v>
      </c>
      <c r="H8875" s="17">
        <v>9.449211E7</v>
      </c>
    </row>
    <row r="8876">
      <c r="A8876" s="7" t="s">
        <v>18614</v>
      </c>
      <c r="B8876" s="17" t="s">
        <v>18615</v>
      </c>
      <c r="C8876" s="17">
        <v>19.0</v>
      </c>
      <c r="D8876" s="17">
        <v>1.465023337E7</v>
      </c>
      <c r="E8876" s="17">
        <v>6780249.0</v>
      </c>
      <c r="F8876" s="17">
        <v>1.4606627E7</v>
      </c>
      <c r="G8876" s="17">
        <v>1.8438995E7</v>
      </c>
      <c r="H8876" s="17">
        <v>2.664264E7</v>
      </c>
    </row>
    <row r="8877">
      <c r="A8877" s="7" t="s">
        <v>18616</v>
      </c>
      <c r="B8877" s="17" t="s">
        <v>18617</v>
      </c>
      <c r="C8877" s="17">
        <v>47.0</v>
      </c>
      <c r="D8877" s="17">
        <v>6731896.872</v>
      </c>
      <c r="E8877" s="17">
        <v>2884668.0</v>
      </c>
      <c r="F8877" s="17">
        <v>4379561.0</v>
      </c>
      <c r="G8877" s="17">
        <v>9054833.0</v>
      </c>
      <c r="H8877" s="17">
        <v>1.5571611E7</v>
      </c>
    </row>
    <row r="8878">
      <c r="A8878" s="7" t="s">
        <v>18618</v>
      </c>
      <c r="B8878" s="17" t="s">
        <v>18619</v>
      </c>
      <c r="C8878" s="17">
        <v>2941.0</v>
      </c>
      <c r="D8878" s="17">
        <v>1.523759391E7</v>
      </c>
      <c r="E8878" s="17">
        <v>3238345.0</v>
      </c>
      <c r="F8878" s="17">
        <v>5866186.0</v>
      </c>
      <c r="G8878" s="17">
        <v>1.3998941E7</v>
      </c>
      <c r="H8878" s="17">
        <v>3.4585385E7</v>
      </c>
    </row>
    <row r="8879">
      <c r="A8879" s="7" t="s">
        <v>18620</v>
      </c>
      <c r="B8879" s="17" t="s">
        <v>18621</v>
      </c>
      <c r="C8879" s="17">
        <v>7.0</v>
      </c>
      <c r="D8879" s="17">
        <v>1.821368771E7</v>
      </c>
      <c r="E8879" s="17">
        <v>4261000.0</v>
      </c>
      <c r="F8879" s="17">
        <v>7886547.0</v>
      </c>
      <c r="G8879" s="17">
        <v>3.6982489E7</v>
      </c>
      <c r="H8879" s="17">
        <v>4.9524364E7</v>
      </c>
    </row>
    <row r="8880">
      <c r="A8880" s="7" t="s">
        <v>18622</v>
      </c>
      <c r="B8880" s="17" t="s">
        <v>18623</v>
      </c>
      <c r="C8880" s="17">
        <v>26.0</v>
      </c>
      <c r="D8880" s="17">
        <v>2.821778596E7</v>
      </c>
      <c r="E8880" s="17">
        <v>1.23478E7</v>
      </c>
      <c r="F8880" s="17">
        <v>2.1233211E7</v>
      </c>
      <c r="G8880" s="17">
        <v>2.5537316E7</v>
      </c>
      <c r="H8880" s="17">
        <v>3.5770579E7</v>
      </c>
    </row>
    <row r="8881">
      <c r="A8881" s="7" t="s">
        <v>18624</v>
      </c>
      <c r="B8881" s="17" t="s">
        <v>18625</v>
      </c>
      <c r="C8881" s="17">
        <v>3.0</v>
      </c>
      <c r="D8881" s="17">
        <v>3.0488759E7</v>
      </c>
      <c r="E8881" s="17">
        <v>1.7991412E7</v>
      </c>
      <c r="F8881" s="17">
        <v>3.1416581E7</v>
      </c>
      <c r="G8881" s="17">
        <v>4.2058284E7</v>
      </c>
      <c r="H8881" s="17">
        <v>4.2058284E7</v>
      </c>
    </row>
    <row r="8882">
      <c r="A8882" s="7" t="s">
        <v>18626</v>
      </c>
      <c r="B8882" s="17" t="s">
        <v>18627</v>
      </c>
      <c r="C8882" s="17">
        <v>1.0</v>
      </c>
      <c r="D8882" s="17">
        <v>2.00666E7</v>
      </c>
      <c r="E8882" s="17">
        <v>2.00666E7</v>
      </c>
      <c r="F8882" s="17">
        <v>2.00666E7</v>
      </c>
      <c r="G8882" s="17">
        <v>2.00666E7</v>
      </c>
      <c r="H8882" s="17">
        <v>2.00666E7</v>
      </c>
    </row>
    <row r="8883">
      <c r="A8883" s="7" t="s">
        <v>18628</v>
      </c>
      <c r="B8883" s="17" t="s">
        <v>18629</v>
      </c>
      <c r="C8883" s="17">
        <v>7.0</v>
      </c>
      <c r="D8883" s="17">
        <v>1.545845786E7</v>
      </c>
      <c r="E8883" s="17">
        <v>5025157.0</v>
      </c>
      <c r="F8883" s="17">
        <v>7775661.0</v>
      </c>
      <c r="G8883" s="17">
        <v>2.1915104E7</v>
      </c>
      <c r="H8883" s="17">
        <v>4.130805E7</v>
      </c>
    </row>
    <row r="8884">
      <c r="A8884" s="7" t="s">
        <v>18630</v>
      </c>
      <c r="B8884" s="17" t="s">
        <v>18631</v>
      </c>
      <c r="C8884" s="17">
        <v>16.0</v>
      </c>
      <c r="D8884" s="17">
        <v>2.768126325E7</v>
      </c>
      <c r="E8884" s="17">
        <v>1.8965809E7</v>
      </c>
      <c r="F8884" s="17">
        <v>2.4794831E7</v>
      </c>
      <c r="G8884" s="17">
        <v>2.8205955E7</v>
      </c>
      <c r="H8884" s="17">
        <v>4.9206263E7</v>
      </c>
    </row>
    <row r="8885">
      <c r="A8885" s="7" t="s">
        <v>18632</v>
      </c>
      <c r="B8885" s="17" t="s">
        <v>18633</v>
      </c>
      <c r="C8885" s="17">
        <v>6.0</v>
      </c>
      <c r="D8885" s="17">
        <v>1.642471333E7</v>
      </c>
      <c r="E8885" s="17">
        <v>1.36227E7</v>
      </c>
      <c r="F8885" s="17">
        <v>1.36704E7</v>
      </c>
      <c r="G8885" s="17">
        <v>2.045945E7</v>
      </c>
      <c r="H8885" s="17">
        <v>2.298583E7</v>
      </c>
    </row>
    <row r="8886">
      <c r="A8886" s="7" t="s">
        <v>18634</v>
      </c>
      <c r="B8886" s="17" t="s">
        <v>18635</v>
      </c>
      <c r="C8886" s="17">
        <v>5.0</v>
      </c>
      <c r="D8886" s="17">
        <v>1.33898012E7</v>
      </c>
      <c r="E8886" s="17">
        <v>4150000.0</v>
      </c>
      <c r="F8886" s="17">
        <v>5800000.0</v>
      </c>
      <c r="G8886" s="17">
        <v>7850000.0</v>
      </c>
      <c r="H8886" s="17">
        <v>4.6774006E7</v>
      </c>
    </row>
    <row r="8887">
      <c r="A8887" s="7" t="s">
        <v>18636</v>
      </c>
      <c r="B8887" s="17" t="s">
        <v>18637</v>
      </c>
      <c r="C8887" s="17">
        <v>21.0</v>
      </c>
      <c r="D8887" s="17">
        <v>4.07485869E7</v>
      </c>
      <c r="E8887" s="17">
        <v>7331000.0</v>
      </c>
      <c r="F8887" s="17">
        <v>1.871959E7</v>
      </c>
      <c r="G8887" s="17">
        <v>2.692414E7</v>
      </c>
      <c r="H8887" s="17">
        <v>7.590591E7</v>
      </c>
    </row>
    <row r="8888">
      <c r="A8888" s="7" t="s">
        <v>18638</v>
      </c>
      <c r="B8888" s="17" t="s">
        <v>18639</v>
      </c>
      <c r="C8888" s="17">
        <v>3.0</v>
      </c>
      <c r="D8888" s="17">
        <v>2.1959389E7</v>
      </c>
      <c r="E8888" s="17">
        <v>2840000.0</v>
      </c>
      <c r="F8888" s="17">
        <v>2.6062759E7</v>
      </c>
      <c r="G8888" s="17">
        <v>3.6975408E7</v>
      </c>
      <c r="H8888" s="17">
        <v>3.6975408E7</v>
      </c>
    </row>
    <row r="8889">
      <c r="A8889" s="7" t="s">
        <v>18640</v>
      </c>
      <c r="B8889" s="17" t="s">
        <v>18641</v>
      </c>
      <c r="C8889" s="17">
        <v>1874.0</v>
      </c>
      <c r="D8889" s="17">
        <v>1.354660711E7</v>
      </c>
      <c r="E8889" s="17">
        <v>4788287.0</v>
      </c>
      <c r="F8889" s="17">
        <v>7779774.0</v>
      </c>
      <c r="G8889" s="17">
        <v>1.3635483E7</v>
      </c>
      <c r="H8889" s="17">
        <v>2.6024155E7</v>
      </c>
    </row>
    <row r="8890">
      <c r="A8890" s="7" t="s">
        <v>18642</v>
      </c>
      <c r="B8890" s="17" t="s">
        <v>18643</v>
      </c>
      <c r="C8890" s="17">
        <v>4743.0</v>
      </c>
      <c r="D8890" s="17">
        <v>1.795620967E7</v>
      </c>
      <c r="E8890" s="17">
        <v>5390697.0</v>
      </c>
      <c r="F8890" s="17">
        <v>1.033921E7</v>
      </c>
      <c r="G8890" s="17">
        <v>2.3969548E7</v>
      </c>
      <c r="H8890" s="17">
        <v>4.0685034E7</v>
      </c>
    </row>
    <row r="8891">
      <c r="A8891" s="7" t="s">
        <v>18644</v>
      </c>
      <c r="B8891" s="17" t="s">
        <v>18645</v>
      </c>
      <c r="C8891" s="17">
        <v>6.0</v>
      </c>
      <c r="D8891" s="17">
        <v>6911490.667</v>
      </c>
      <c r="E8891" s="17">
        <v>2847405.0</v>
      </c>
      <c r="F8891" s="17">
        <v>7572025.0</v>
      </c>
      <c r="G8891" s="17">
        <v>9697953.0</v>
      </c>
      <c r="H8891" s="17">
        <v>1.11699E7</v>
      </c>
    </row>
    <row r="8892">
      <c r="A8892" s="7" t="s">
        <v>18646</v>
      </c>
      <c r="B8892" s="17" t="s">
        <v>18647</v>
      </c>
      <c r="C8892" s="17">
        <v>798.0</v>
      </c>
      <c r="D8892" s="17">
        <v>1.246832764E7</v>
      </c>
      <c r="E8892" s="17">
        <v>4764756.0</v>
      </c>
      <c r="F8892" s="17">
        <v>7231372.0</v>
      </c>
      <c r="G8892" s="17">
        <v>1.3152868E7</v>
      </c>
      <c r="H8892" s="17">
        <v>2.5937689E7</v>
      </c>
    </row>
    <row r="8893">
      <c r="A8893" s="7" t="s">
        <v>18648</v>
      </c>
      <c r="B8893" s="17" t="s">
        <v>18649</v>
      </c>
      <c r="C8893" s="17">
        <v>116.0</v>
      </c>
      <c r="D8893" s="17">
        <v>1.444657547E7</v>
      </c>
      <c r="E8893" s="17">
        <v>6524641.0</v>
      </c>
      <c r="F8893" s="17">
        <v>1.128365E7</v>
      </c>
      <c r="G8893" s="17">
        <v>1.7480686E7</v>
      </c>
      <c r="H8893" s="17">
        <v>2.6552804E7</v>
      </c>
    </row>
    <row r="8894">
      <c r="A8894" s="7" t="s">
        <v>18650</v>
      </c>
      <c r="B8894" s="17" t="s">
        <v>18651</v>
      </c>
      <c r="C8894" s="17">
        <v>5096.0</v>
      </c>
      <c r="D8894" s="17">
        <v>1.401724188E7</v>
      </c>
      <c r="E8894" s="17">
        <v>4919421.0</v>
      </c>
      <c r="F8894" s="17">
        <v>8424969.0</v>
      </c>
      <c r="G8894" s="17">
        <v>1.5624816E7</v>
      </c>
      <c r="H8894" s="17">
        <v>2.8608556E7</v>
      </c>
    </row>
    <row r="8895">
      <c r="A8895" s="7" t="s">
        <v>18652</v>
      </c>
      <c r="B8895" s="17" t="s">
        <v>18653</v>
      </c>
      <c r="C8895" s="17">
        <v>1581.0</v>
      </c>
      <c r="D8895" s="17">
        <v>1.072017584E7</v>
      </c>
      <c r="E8895" s="17">
        <v>4002078.0</v>
      </c>
      <c r="F8895" s="17">
        <v>6134200.0</v>
      </c>
      <c r="G8895" s="17">
        <v>1.0778512E7</v>
      </c>
      <c r="H8895" s="17">
        <v>2.2173496E7</v>
      </c>
    </row>
    <row r="8896">
      <c r="A8896" s="7" t="s">
        <v>18654</v>
      </c>
      <c r="B8896" s="17" t="s">
        <v>18655</v>
      </c>
      <c r="C8896" s="17">
        <v>6308.0</v>
      </c>
      <c r="D8896" s="17">
        <v>1.169315994E7</v>
      </c>
      <c r="E8896" s="17">
        <v>4045828.0</v>
      </c>
      <c r="F8896" s="17">
        <v>7093740.0</v>
      </c>
      <c r="G8896" s="17">
        <v>1.2395004E7</v>
      </c>
      <c r="H8896" s="17">
        <v>2.3886516E7</v>
      </c>
    </row>
    <row r="8897">
      <c r="A8897" s="7" t="s">
        <v>18656</v>
      </c>
      <c r="B8897" s="17" t="s">
        <v>18657</v>
      </c>
      <c r="C8897" s="17">
        <v>1450.0</v>
      </c>
      <c r="D8897" s="17">
        <v>2.074560049E7</v>
      </c>
      <c r="E8897" s="17">
        <v>6584942.0</v>
      </c>
      <c r="F8897" s="17">
        <v>1.2182584E7</v>
      </c>
      <c r="G8897" s="17">
        <v>2.6113443E7</v>
      </c>
      <c r="H8897" s="17">
        <v>5.1503278E7</v>
      </c>
    </row>
    <row r="8898">
      <c r="A8898" s="7" t="s">
        <v>18658</v>
      </c>
      <c r="B8898" s="17" t="s">
        <v>18659</v>
      </c>
      <c r="C8898" s="17">
        <v>1695.0</v>
      </c>
      <c r="D8898" s="17">
        <v>1.540435202E7</v>
      </c>
      <c r="E8898" s="17">
        <v>5753200.0</v>
      </c>
      <c r="F8898" s="17">
        <v>1.18771E7</v>
      </c>
      <c r="G8898" s="17">
        <v>1.6819906E7</v>
      </c>
      <c r="H8898" s="17">
        <v>2.99898E7</v>
      </c>
    </row>
    <row r="8899">
      <c r="A8899" s="7" t="s">
        <v>13576</v>
      </c>
      <c r="B8899" s="17" t="s">
        <v>13577</v>
      </c>
      <c r="C8899" s="17">
        <v>539189.0</v>
      </c>
      <c r="D8899" s="17">
        <v>4461234.635</v>
      </c>
      <c r="E8899" s="17">
        <v>2225500.0</v>
      </c>
      <c r="F8899" s="17">
        <v>3158017.0</v>
      </c>
      <c r="G8899" s="17">
        <v>4711146.0</v>
      </c>
      <c r="H8899" s="17">
        <v>7234398.0</v>
      </c>
    </row>
    <row r="8900">
      <c r="A8900" s="7" t="s">
        <v>18660</v>
      </c>
      <c r="B8900" s="17" t="s">
        <v>18661</v>
      </c>
      <c r="C8900" s="17">
        <v>249.0</v>
      </c>
      <c r="D8900" s="17">
        <v>4670089.297</v>
      </c>
      <c r="E8900" s="17">
        <v>1797464.0</v>
      </c>
      <c r="F8900" s="17">
        <v>2595700.0</v>
      </c>
      <c r="G8900" s="17">
        <v>4331102.0</v>
      </c>
      <c r="H8900" s="17">
        <v>8669900.0</v>
      </c>
    </row>
    <row r="8901">
      <c r="A8901" s="7" t="s">
        <v>18662</v>
      </c>
      <c r="B8901" s="17" t="s">
        <v>18663</v>
      </c>
      <c r="C8901" s="17">
        <v>448.0</v>
      </c>
      <c r="D8901" s="17">
        <v>3.017852179E7</v>
      </c>
      <c r="E8901" s="17">
        <v>8350585.0</v>
      </c>
      <c r="F8901" s="17">
        <v>2.0431867E7</v>
      </c>
      <c r="G8901" s="17">
        <v>3.5317048E7</v>
      </c>
      <c r="H8901" s="17">
        <v>6.0892849E7</v>
      </c>
    </row>
    <row r="8902">
      <c r="A8902" s="7" t="s">
        <v>18664</v>
      </c>
      <c r="B8902" s="17" t="s">
        <v>18665</v>
      </c>
      <c r="C8902" s="17">
        <v>14.0</v>
      </c>
      <c r="D8902" s="17">
        <v>2.608069071E7</v>
      </c>
      <c r="E8902" s="17">
        <v>5586706.0</v>
      </c>
      <c r="F8902" s="17">
        <v>8497075.0</v>
      </c>
      <c r="G8902" s="17">
        <v>2.8789129E7</v>
      </c>
      <c r="H8902" s="17">
        <v>8.1710229E7</v>
      </c>
    </row>
    <row r="8903">
      <c r="A8903" s="7" t="s">
        <v>18666</v>
      </c>
      <c r="B8903" s="17" t="s">
        <v>18667</v>
      </c>
      <c r="C8903" s="17">
        <v>33.0</v>
      </c>
      <c r="D8903" s="17">
        <v>1.536203655E7</v>
      </c>
      <c r="E8903" s="17">
        <v>7421143.0</v>
      </c>
      <c r="F8903" s="17">
        <v>9496492.0</v>
      </c>
      <c r="G8903" s="17">
        <v>1.4104961E7</v>
      </c>
      <c r="H8903" s="17">
        <v>3.480525E7</v>
      </c>
    </row>
    <row r="8904">
      <c r="A8904" s="7" t="s">
        <v>18668</v>
      </c>
      <c r="B8904" s="17" t="s">
        <v>18669</v>
      </c>
      <c r="C8904" s="17">
        <v>31.0</v>
      </c>
      <c r="D8904" s="17">
        <v>2.754108471E7</v>
      </c>
      <c r="E8904" s="17">
        <v>7401240.0</v>
      </c>
      <c r="F8904" s="17">
        <v>1.8894958E7</v>
      </c>
      <c r="G8904" s="17">
        <v>3.5272471E7</v>
      </c>
      <c r="H8904" s="17">
        <v>5.6407597E7</v>
      </c>
    </row>
    <row r="8905">
      <c r="A8905" s="7" t="s">
        <v>18670</v>
      </c>
      <c r="B8905" s="17" t="s">
        <v>18671</v>
      </c>
      <c r="C8905" s="17">
        <v>158.0</v>
      </c>
      <c r="D8905" s="17">
        <v>5.142324313E7</v>
      </c>
      <c r="E8905" s="17">
        <v>1.3254812E7</v>
      </c>
      <c r="F8905" s="17">
        <v>3.3606149E7</v>
      </c>
      <c r="G8905" s="17">
        <v>6.4279485E7</v>
      </c>
      <c r="H8905" s="17">
        <v>1.2905715E8</v>
      </c>
    </row>
    <row r="8906">
      <c r="A8906" s="7" t="s">
        <v>18672</v>
      </c>
      <c r="B8906" s="17" t="s">
        <v>18673</v>
      </c>
      <c r="C8906" s="17">
        <v>67.0</v>
      </c>
      <c r="D8906" s="17">
        <v>2.523855696E7</v>
      </c>
      <c r="E8906" s="17">
        <v>7734944.0</v>
      </c>
      <c r="F8906" s="17">
        <v>1.5719159E7</v>
      </c>
      <c r="G8906" s="17">
        <v>3.13458E7</v>
      </c>
      <c r="H8906" s="17">
        <v>6.79433E7</v>
      </c>
    </row>
    <row r="8907">
      <c r="A8907" s="7" t="s">
        <v>18674</v>
      </c>
      <c r="B8907" s="17" t="s">
        <v>18675</v>
      </c>
      <c r="C8907" s="17">
        <v>1093.0</v>
      </c>
      <c r="D8907" s="17">
        <v>2.006086888E7</v>
      </c>
      <c r="E8907" s="17">
        <v>6980132.0</v>
      </c>
      <c r="F8907" s="17">
        <v>1.3009125E7</v>
      </c>
      <c r="G8907" s="17">
        <v>2.6503776E7</v>
      </c>
      <c r="H8907" s="17">
        <v>5.0701993E7</v>
      </c>
    </row>
    <row r="8908">
      <c r="A8908" s="7" t="s">
        <v>18676</v>
      </c>
      <c r="B8908" s="17" t="s">
        <v>18677</v>
      </c>
      <c r="C8908" s="17">
        <v>5138.0</v>
      </c>
      <c r="D8908" s="17">
        <v>9586807.472</v>
      </c>
      <c r="E8908" s="17">
        <v>3001317.0</v>
      </c>
      <c r="F8908" s="17">
        <v>4578292.0</v>
      </c>
      <c r="G8908" s="17">
        <v>8533050.0</v>
      </c>
      <c r="H8908" s="17">
        <v>2.13863E7</v>
      </c>
    </row>
    <row r="8909">
      <c r="A8909" s="7" t="s">
        <v>18678</v>
      </c>
      <c r="B8909" s="17" t="s">
        <v>18679</v>
      </c>
      <c r="C8909" s="17">
        <v>19111.0</v>
      </c>
      <c r="D8909" s="17">
        <v>4213471.15</v>
      </c>
      <c r="E8909" s="17">
        <v>2094000.0</v>
      </c>
      <c r="F8909" s="17">
        <v>2995940.0</v>
      </c>
      <c r="G8909" s="17">
        <v>4360589.0</v>
      </c>
      <c r="H8909" s="17">
        <v>6690500.0</v>
      </c>
    </row>
    <row r="8910">
      <c r="A8910" s="7" t="s">
        <v>18680</v>
      </c>
      <c r="B8910" s="17" t="s">
        <v>18681</v>
      </c>
      <c r="C8910" s="17">
        <v>5.0</v>
      </c>
      <c r="D8910" s="17">
        <v>4349434.0</v>
      </c>
      <c r="E8910" s="17">
        <v>2898216.0</v>
      </c>
      <c r="F8910" s="17">
        <v>3564052.0</v>
      </c>
      <c r="G8910" s="17">
        <v>4999902.0</v>
      </c>
      <c r="H8910" s="17">
        <v>8000000.0</v>
      </c>
    </row>
    <row r="8911">
      <c r="A8911" s="7" t="s">
        <v>18682</v>
      </c>
      <c r="B8911" s="17" t="s">
        <v>18683</v>
      </c>
      <c r="C8911" s="17">
        <v>32565.0</v>
      </c>
      <c r="D8911" s="17">
        <v>1.60584042E7</v>
      </c>
      <c r="E8911" s="17">
        <v>8673648.0</v>
      </c>
      <c r="F8911" s="17">
        <v>1.2346E7</v>
      </c>
      <c r="G8911" s="17">
        <v>1.8300872E7</v>
      </c>
      <c r="H8911" s="17">
        <v>2.7638016E7</v>
      </c>
    </row>
    <row r="8912">
      <c r="A8912" s="7" t="s">
        <v>18684</v>
      </c>
      <c r="B8912" s="17" t="s">
        <v>18685</v>
      </c>
      <c r="C8912" s="17">
        <v>17969.0</v>
      </c>
      <c r="D8912" s="17">
        <v>1.504879462E7</v>
      </c>
      <c r="E8912" s="17">
        <v>8157500.0</v>
      </c>
      <c r="F8912" s="17">
        <v>1.1946948E7</v>
      </c>
      <c r="G8912" s="17">
        <v>1.7729927E7</v>
      </c>
      <c r="H8912" s="17">
        <v>2.6563614E7</v>
      </c>
    </row>
    <row r="8913">
      <c r="A8913" s="7" t="s">
        <v>18686</v>
      </c>
      <c r="B8913" s="17" t="s">
        <v>18687</v>
      </c>
      <c r="C8913" s="17">
        <v>73500.0</v>
      </c>
      <c r="D8913" s="17">
        <v>1.181237431E7</v>
      </c>
      <c r="E8913" s="17">
        <v>6266699.0</v>
      </c>
      <c r="F8913" s="17">
        <v>9311149.0</v>
      </c>
      <c r="G8913" s="17">
        <v>1.3985803E7</v>
      </c>
      <c r="H8913" s="17">
        <v>2.1215869E7</v>
      </c>
    </row>
    <row r="8914">
      <c r="A8914" s="7" t="s">
        <v>18688</v>
      </c>
      <c r="B8914" s="17" t="s">
        <v>18689</v>
      </c>
      <c r="C8914" s="17">
        <v>15326.0</v>
      </c>
      <c r="D8914" s="17">
        <v>1.419605899E7</v>
      </c>
      <c r="E8914" s="17">
        <v>6673287.0</v>
      </c>
      <c r="F8914" s="17">
        <v>1.0563057E7</v>
      </c>
      <c r="G8914" s="17">
        <v>1.7452321E7</v>
      </c>
      <c r="H8914" s="17">
        <v>2.7725528E7</v>
      </c>
    </row>
    <row r="8915">
      <c r="A8915" s="7" t="s">
        <v>18690</v>
      </c>
      <c r="B8915" s="17" t="s">
        <v>18691</v>
      </c>
      <c r="C8915" s="17">
        <v>4037.0</v>
      </c>
      <c r="D8915" s="17">
        <v>1.125710135E7</v>
      </c>
      <c r="E8915" s="17">
        <v>5335319.0</v>
      </c>
      <c r="F8915" s="17">
        <v>8242756.0</v>
      </c>
      <c r="G8915" s="17">
        <v>1.21256E7</v>
      </c>
      <c r="H8915" s="17">
        <v>2.0504793E7</v>
      </c>
    </row>
    <row r="8916">
      <c r="A8916" s="7" t="s">
        <v>18692</v>
      </c>
      <c r="B8916" s="17" t="s">
        <v>18693</v>
      </c>
      <c r="C8916" s="17">
        <v>36.0</v>
      </c>
      <c r="D8916" s="17">
        <v>1.911365083E7</v>
      </c>
      <c r="E8916" s="17">
        <v>9027140.0</v>
      </c>
      <c r="F8916" s="17">
        <v>1.4563032E7</v>
      </c>
      <c r="G8916" s="17">
        <v>1.7321431E7</v>
      </c>
      <c r="H8916" s="17">
        <v>3.1882758E7</v>
      </c>
    </row>
    <row r="8917">
      <c r="A8917" s="7" t="s">
        <v>18694</v>
      </c>
      <c r="B8917" s="17" t="s">
        <v>18695</v>
      </c>
      <c r="C8917" s="17">
        <v>370.0</v>
      </c>
      <c r="D8917" s="17">
        <v>8503180.711</v>
      </c>
      <c r="E8917" s="17">
        <v>4054500.0</v>
      </c>
      <c r="F8917" s="17">
        <v>6751681.0</v>
      </c>
      <c r="G8917" s="17">
        <v>1.0024205E7</v>
      </c>
      <c r="H8917" s="17">
        <v>1.4991247E7</v>
      </c>
    </row>
    <row r="8918">
      <c r="A8918" s="7" t="s">
        <v>18696</v>
      </c>
      <c r="B8918" s="17" t="s">
        <v>18697</v>
      </c>
      <c r="C8918" s="17">
        <v>30.0</v>
      </c>
      <c r="D8918" s="17">
        <v>1.703250933E7</v>
      </c>
      <c r="E8918" s="17">
        <v>6994000.0</v>
      </c>
      <c r="F8918" s="17">
        <v>1.0780867E7</v>
      </c>
      <c r="G8918" s="17">
        <v>2.41922E7</v>
      </c>
      <c r="H8918" s="17">
        <v>3.5337205E7</v>
      </c>
    </row>
    <row r="8919">
      <c r="A8919" s="7" t="s">
        <v>18698</v>
      </c>
      <c r="B8919" s="17" t="s">
        <v>18699</v>
      </c>
      <c r="C8919" s="17">
        <v>11.0</v>
      </c>
      <c r="D8919" s="17">
        <v>1.556203555E7</v>
      </c>
      <c r="E8919" s="17">
        <v>7574329.0</v>
      </c>
      <c r="F8919" s="17">
        <v>1.0020881E7</v>
      </c>
      <c r="G8919" s="17">
        <v>2.4946161E7</v>
      </c>
      <c r="H8919" s="17">
        <v>3.8981822E7</v>
      </c>
    </row>
    <row r="8920">
      <c r="A8920" s="7" t="s">
        <v>18700</v>
      </c>
      <c r="B8920" s="17" t="s">
        <v>18701</v>
      </c>
      <c r="C8920" s="17">
        <v>242.0</v>
      </c>
      <c r="D8920" s="17">
        <v>1.568887606E7</v>
      </c>
      <c r="E8920" s="17">
        <v>6074763.0</v>
      </c>
      <c r="F8920" s="17">
        <v>1.1284619E7</v>
      </c>
      <c r="G8920" s="17">
        <v>1.9339677E7</v>
      </c>
      <c r="H8920" s="17">
        <v>3.2099118E7</v>
      </c>
    </row>
    <row r="8921">
      <c r="A8921" s="7" t="s">
        <v>18702</v>
      </c>
      <c r="B8921" s="17" t="s">
        <v>18703</v>
      </c>
      <c r="C8921" s="17">
        <v>53.0</v>
      </c>
      <c r="D8921" s="17">
        <v>1.097482038E7</v>
      </c>
      <c r="E8921" s="17">
        <v>3337687.0</v>
      </c>
      <c r="F8921" s="17">
        <v>4479020.0</v>
      </c>
      <c r="G8921" s="17">
        <v>9442993.0</v>
      </c>
      <c r="H8921" s="17">
        <v>3.3249472E7</v>
      </c>
    </row>
    <row r="8922">
      <c r="A8922" s="7" t="s">
        <v>18704</v>
      </c>
      <c r="B8922" s="17" t="s">
        <v>18705</v>
      </c>
      <c r="C8922" s="17">
        <v>6.0</v>
      </c>
      <c r="D8922" s="17">
        <v>7470326.833</v>
      </c>
      <c r="E8922" s="17">
        <v>4692198.0</v>
      </c>
      <c r="F8922" s="17">
        <v>6304021.0</v>
      </c>
      <c r="G8922" s="17">
        <v>8112662.0</v>
      </c>
      <c r="H8922" s="17">
        <v>1.45E7</v>
      </c>
    </row>
    <row r="8923">
      <c r="A8923" s="7" t="s">
        <v>18706</v>
      </c>
      <c r="B8923" s="17" t="s">
        <v>18707</v>
      </c>
      <c r="C8923" s="17">
        <v>1352.0</v>
      </c>
      <c r="D8923" s="17">
        <v>1.241287422E7</v>
      </c>
      <c r="E8923" s="17">
        <v>6884771.0</v>
      </c>
      <c r="F8923" s="17">
        <v>9582231.0</v>
      </c>
      <c r="G8923" s="17">
        <v>1.3737366E7</v>
      </c>
      <c r="H8923" s="17">
        <v>2.1886305E7</v>
      </c>
    </row>
    <row r="8924">
      <c r="A8924" s="7" t="s">
        <v>18708</v>
      </c>
      <c r="B8924" s="17" t="s">
        <v>18709</v>
      </c>
      <c r="C8924" s="17">
        <v>150.0</v>
      </c>
      <c r="D8924" s="17">
        <v>1.570750214E7</v>
      </c>
      <c r="E8924" s="17">
        <v>6959640.0</v>
      </c>
      <c r="F8924" s="17">
        <v>1.0155E7</v>
      </c>
      <c r="G8924" s="17">
        <v>1.5287528E7</v>
      </c>
      <c r="H8924" s="17">
        <v>2.8312732E7</v>
      </c>
    </row>
    <row r="8925">
      <c r="A8925" s="7" t="s">
        <v>18710</v>
      </c>
      <c r="B8925" s="17" t="s">
        <v>18711</v>
      </c>
      <c r="C8925" s="17">
        <v>1906.0</v>
      </c>
      <c r="D8925" s="17">
        <v>1.51297582E7</v>
      </c>
      <c r="E8925" s="17">
        <v>6818600.0</v>
      </c>
      <c r="F8925" s="17">
        <v>9862834.0</v>
      </c>
      <c r="G8925" s="17">
        <v>1.6050748E7</v>
      </c>
      <c r="H8925" s="17">
        <v>2.54593E7</v>
      </c>
    </row>
    <row r="8926">
      <c r="A8926" s="7" t="s">
        <v>18712</v>
      </c>
      <c r="B8926" s="17" t="s">
        <v>18713</v>
      </c>
      <c r="C8926" s="17">
        <v>20231.0</v>
      </c>
      <c r="D8926" s="17">
        <v>1.131202127E7</v>
      </c>
      <c r="E8926" s="17">
        <v>6639953.0</v>
      </c>
      <c r="F8926" s="17">
        <v>9175000.0</v>
      </c>
      <c r="G8926" s="17">
        <v>1.2911169E7</v>
      </c>
      <c r="H8926" s="17">
        <v>1.8617869E7</v>
      </c>
    </row>
    <row r="8927">
      <c r="A8927" s="7" t="s">
        <v>18714</v>
      </c>
      <c r="B8927" s="17" t="s">
        <v>18715</v>
      </c>
      <c r="C8927" s="17">
        <v>1693.0</v>
      </c>
      <c r="D8927" s="17">
        <v>1.376946805E7</v>
      </c>
      <c r="E8927" s="17">
        <v>7453801.0</v>
      </c>
      <c r="F8927" s="17">
        <v>1.0256512E7</v>
      </c>
      <c r="G8927" s="17">
        <v>1.5606E7</v>
      </c>
      <c r="H8927" s="17">
        <v>2.3777332E7</v>
      </c>
    </row>
    <row r="8928">
      <c r="A8928" s="7" t="s">
        <v>18716</v>
      </c>
      <c r="B8928" s="17" t="s">
        <v>18717</v>
      </c>
      <c r="C8928" s="17">
        <v>83501.0</v>
      </c>
      <c r="D8928" s="17">
        <v>1.011079742E7</v>
      </c>
      <c r="E8928" s="17">
        <v>5834285.0</v>
      </c>
      <c r="F8928" s="17">
        <v>8164379.0</v>
      </c>
      <c r="G8928" s="17">
        <v>1.15829E7</v>
      </c>
      <c r="H8928" s="17">
        <v>1.6699693E7</v>
      </c>
    </row>
    <row r="8929">
      <c r="A8929" s="7" t="s">
        <v>18718</v>
      </c>
      <c r="B8929" s="17" t="s">
        <v>18719</v>
      </c>
      <c r="C8929" s="17">
        <v>1.0</v>
      </c>
      <c r="D8929" s="17">
        <v>3972774.0</v>
      </c>
      <c r="E8929" s="17">
        <v>3972774.0</v>
      </c>
      <c r="F8929" s="17">
        <v>3972774.0</v>
      </c>
      <c r="G8929" s="17">
        <v>3972774.0</v>
      </c>
      <c r="H8929" s="17">
        <v>3972774.0</v>
      </c>
    </row>
    <row r="8930">
      <c r="A8930" s="7" t="s">
        <v>18720</v>
      </c>
      <c r="B8930" s="17" t="s">
        <v>18721</v>
      </c>
      <c r="C8930" s="17">
        <v>56.0</v>
      </c>
      <c r="D8930" s="17">
        <v>1.098577384E7</v>
      </c>
      <c r="E8930" s="17">
        <v>7061982.0</v>
      </c>
      <c r="F8930" s="17">
        <v>9093816.0</v>
      </c>
      <c r="G8930" s="17">
        <v>1.26835E7</v>
      </c>
      <c r="H8930" s="17">
        <v>1.613972E7</v>
      </c>
    </row>
    <row r="8931">
      <c r="A8931" s="7" t="s">
        <v>18722</v>
      </c>
      <c r="B8931" s="17" t="s">
        <v>18723</v>
      </c>
      <c r="C8931" s="17">
        <v>11.0</v>
      </c>
      <c r="D8931" s="17">
        <v>1.074100736E7</v>
      </c>
      <c r="E8931" s="17">
        <v>6205845.0</v>
      </c>
      <c r="F8931" s="17">
        <v>8405842.0</v>
      </c>
      <c r="G8931" s="17">
        <v>1.5576337E7</v>
      </c>
      <c r="H8931" s="17">
        <v>2.04783E7</v>
      </c>
    </row>
    <row r="8932">
      <c r="A8932" s="7" t="s">
        <v>18724</v>
      </c>
      <c r="B8932" s="17" t="s">
        <v>18725</v>
      </c>
      <c r="C8932" s="17">
        <v>32.0</v>
      </c>
      <c r="D8932" s="17">
        <v>1.627622619E7</v>
      </c>
      <c r="E8932" s="17">
        <v>7147284.0</v>
      </c>
      <c r="F8932" s="17">
        <v>9348468.0</v>
      </c>
      <c r="G8932" s="17">
        <v>1.96013E7</v>
      </c>
      <c r="H8932" s="17">
        <v>3.4447603E7</v>
      </c>
    </row>
    <row r="8933">
      <c r="A8933" s="7" t="s">
        <v>18726</v>
      </c>
      <c r="B8933" s="17" t="s">
        <v>18727</v>
      </c>
      <c r="C8933" s="17">
        <v>500.0</v>
      </c>
      <c r="D8933" s="17">
        <v>1.52040641E7</v>
      </c>
      <c r="E8933" s="17">
        <v>7047155.0</v>
      </c>
      <c r="F8933" s="17">
        <v>9963622.0</v>
      </c>
      <c r="G8933" s="17">
        <v>1.7896455E7</v>
      </c>
      <c r="H8933" s="17">
        <v>2.8107971E7</v>
      </c>
    </row>
    <row r="8934">
      <c r="A8934" s="7" t="s">
        <v>18728</v>
      </c>
      <c r="B8934" s="17" t="s">
        <v>18729</v>
      </c>
      <c r="C8934" s="17">
        <v>67.0</v>
      </c>
      <c r="D8934" s="17">
        <v>2.500416366E7</v>
      </c>
      <c r="E8934" s="17">
        <v>9325600.0</v>
      </c>
      <c r="F8934" s="17">
        <v>1.7045492E7</v>
      </c>
      <c r="G8934" s="17">
        <v>2.9969557E7</v>
      </c>
      <c r="H8934" s="17">
        <v>5.646499E7</v>
      </c>
    </row>
    <row r="8935">
      <c r="A8935" s="7" t="s">
        <v>18730</v>
      </c>
      <c r="B8935" s="17" t="s">
        <v>18731</v>
      </c>
      <c r="C8935" s="17">
        <v>956.0</v>
      </c>
      <c r="D8935" s="17">
        <v>1.070996127E7</v>
      </c>
      <c r="E8935" s="17">
        <v>5855701.0</v>
      </c>
      <c r="F8935" s="17">
        <v>7790231.0</v>
      </c>
      <c r="G8935" s="17">
        <v>1.167437E7</v>
      </c>
      <c r="H8935" s="17">
        <v>1.8488334E7</v>
      </c>
    </row>
    <row r="8936">
      <c r="A8936" s="7" t="s">
        <v>18732</v>
      </c>
      <c r="B8936" s="17" t="s">
        <v>18733</v>
      </c>
      <c r="C8936" s="17">
        <v>1020.0</v>
      </c>
      <c r="D8936" s="17">
        <v>1.685523567E7</v>
      </c>
      <c r="E8936" s="17">
        <v>7487000.0</v>
      </c>
      <c r="F8936" s="17">
        <v>1.1210603E7</v>
      </c>
      <c r="G8936" s="17">
        <v>1.702229E7</v>
      </c>
      <c r="H8936" s="17">
        <v>2.7682059E7</v>
      </c>
    </row>
    <row r="8937">
      <c r="A8937" s="7" t="s">
        <v>18734</v>
      </c>
      <c r="B8937" s="17" t="s">
        <v>18735</v>
      </c>
      <c r="C8937" s="17">
        <v>159.0</v>
      </c>
      <c r="D8937" s="17">
        <v>2.165131703E7</v>
      </c>
      <c r="E8937" s="17">
        <v>9321233.0</v>
      </c>
      <c r="F8937" s="17">
        <v>1.3162391E7</v>
      </c>
      <c r="G8937" s="17">
        <v>2.7306565E7</v>
      </c>
      <c r="H8937" s="17">
        <v>4.439391E7</v>
      </c>
    </row>
    <row r="8938">
      <c r="A8938" s="7" t="s">
        <v>18736</v>
      </c>
      <c r="B8938" s="17" t="s">
        <v>18737</v>
      </c>
      <c r="C8938" s="17">
        <v>4200.0</v>
      </c>
      <c r="D8938" s="17">
        <v>1.502151778E7</v>
      </c>
      <c r="E8938" s="17">
        <v>6252000.0</v>
      </c>
      <c r="F8938" s="17">
        <v>9622287.0</v>
      </c>
      <c r="G8938" s="17">
        <v>1.5586139E7</v>
      </c>
      <c r="H8938" s="17">
        <v>2.6749357E7</v>
      </c>
    </row>
    <row r="8939">
      <c r="A8939" s="7" t="s">
        <v>18738</v>
      </c>
      <c r="B8939" s="17" t="s">
        <v>18739</v>
      </c>
      <c r="C8939" s="17">
        <v>1.0</v>
      </c>
      <c r="D8939" s="17">
        <v>1.881575E7</v>
      </c>
      <c r="E8939" s="17">
        <v>1.881575E7</v>
      </c>
      <c r="F8939" s="17">
        <v>1.881575E7</v>
      </c>
      <c r="G8939" s="17">
        <v>1.881575E7</v>
      </c>
      <c r="H8939" s="17">
        <v>1.881575E7</v>
      </c>
    </row>
    <row r="8940">
      <c r="A8940" s="7" t="s">
        <v>18740</v>
      </c>
      <c r="B8940" s="17" t="s">
        <v>18741</v>
      </c>
      <c r="C8940" s="17">
        <v>695.0</v>
      </c>
      <c r="D8940" s="17">
        <v>1.959356564E7</v>
      </c>
      <c r="E8940" s="17">
        <v>8599069.0</v>
      </c>
      <c r="F8940" s="17">
        <v>1.4064525E7</v>
      </c>
      <c r="G8940" s="17">
        <v>2.187778E7</v>
      </c>
      <c r="H8940" s="17">
        <v>3.7065226E7</v>
      </c>
    </row>
    <row r="8941">
      <c r="A8941" s="7" t="s">
        <v>18742</v>
      </c>
      <c r="B8941" s="17" t="s">
        <v>18743</v>
      </c>
      <c r="C8941" s="17">
        <v>83.0</v>
      </c>
      <c r="D8941" s="17">
        <v>2.551102055E7</v>
      </c>
      <c r="E8941" s="17">
        <v>8734700.0</v>
      </c>
      <c r="F8941" s="17">
        <v>1.7520436E7</v>
      </c>
      <c r="G8941" s="17">
        <v>3.645697E7</v>
      </c>
      <c r="H8941" s="17">
        <v>5.8374046E7</v>
      </c>
    </row>
    <row r="8942">
      <c r="A8942" s="7" t="s">
        <v>18744</v>
      </c>
      <c r="B8942" s="17" t="s">
        <v>18745</v>
      </c>
      <c r="C8942" s="17">
        <v>2773.0</v>
      </c>
      <c r="D8942" s="17">
        <v>2.152715842E7</v>
      </c>
      <c r="E8942" s="17">
        <v>8231600.0</v>
      </c>
      <c r="F8942" s="17">
        <v>1.3616278E7</v>
      </c>
      <c r="G8942" s="17">
        <v>2.359887E7</v>
      </c>
      <c r="H8942" s="17">
        <v>4.1256784E7</v>
      </c>
    </row>
    <row r="8943">
      <c r="A8943" s="7" t="s">
        <v>18746</v>
      </c>
      <c r="B8943" s="17" t="s">
        <v>18747</v>
      </c>
      <c r="C8943" s="17">
        <v>3.0</v>
      </c>
      <c r="D8943" s="17">
        <v>1.529828667E7</v>
      </c>
      <c r="E8943" s="17">
        <v>2028747.0</v>
      </c>
      <c r="F8943" s="17">
        <v>6923236.0</v>
      </c>
      <c r="G8943" s="17">
        <v>3.6942877E7</v>
      </c>
      <c r="H8943" s="17">
        <v>3.6942877E7</v>
      </c>
    </row>
    <row r="8944">
      <c r="A8944" s="7" t="s">
        <v>18748</v>
      </c>
      <c r="B8944" s="17" t="s">
        <v>18749</v>
      </c>
      <c r="C8944" s="17">
        <v>120.0</v>
      </c>
      <c r="D8944" s="17">
        <v>2.058207872E7</v>
      </c>
      <c r="E8944" s="17">
        <v>4247643.0</v>
      </c>
      <c r="F8944" s="17">
        <v>7779056.0</v>
      </c>
      <c r="G8944" s="17">
        <v>1.7295874E7</v>
      </c>
      <c r="H8944" s="17">
        <v>4.6148442E7</v>
      </c>
    </row>
    <row r="8945">
      <c r="A8945" s="7" t="s">
        <v>18750</v>
      </c>
      <c r="B8945" s="17" t="s">
        <v>18751</v>
      </c>
      <c r="C8945" s="17">
        <v>9.0</v>
      </c>
      <c r="D8945" s="17">
        <v>2.539541911E7</v>
      </c>
      <c r="E8945" s="17">
        <v>6280346.0</v>
      </c>
      <c r="F8945" s="17">
        <v>1.422991E7</v>
      </c>
      <c r="G8945" s="17">
        <v>2.1104353E7</v>
      </c>
      <c r="H8945" s="17">
        <v>1.15792576E8</v>
      </c>
    </row>
    <row r="8946">
      <c r="A8946" s="7" t="s">
        <v>18752</v>
      </c>
      <c r="B8946" s="17" t="s">
        <v>18753</v>
      </c>
      <c r="C8946" s="17">
        <v>1311.0</v>
      </c>
      <c r="D8946" s="17">
        <v>2.593732305E7</v>
      </c>
      <c r="E8946" s="17">
        <v>8307426.0</v>
      </c>
      <c r="F8946" s="17">
        <v>1.7454607E7</v>
      </c>
      <c r="G8946" s="17">
        <v>3.26448E7</v>
      </c>
      <c r="H8946" s="17">
        <v>5.450928E7</v>
      </c>
    </row>
    <row r="8947">
      <c r="A8947" s="7" t="s">
        <v>18754</v>
      </c>
      <c r="B8947" s="17" t="s">
        <v>18755</v>
      </c>
      <c r="C8947" s="17">
        <v>116.0</v>
      </c>
      <c r="D8947" s="17">
        <v>2.716126358E7</v>
      </c>
      <c r="E8947" s="17">
        <v>1.0868911E7</v>
      </c>
      <c r="F8947" s="17">
        <v>1.6324666E7</v>
      </c>
      <c r="G8947" s="17">
        <v>3.0835643E7</v>
      </c>
      <c r="H8947" s="17">
        <v>6.4975701E7</v>
      </c>
    </row>
    <row r="8948">
      <c r="A8948" s="7" t="s">
        <v>18756</v>
      </c>
      <c r="B8948" s="17" t="s">
        <v>18757</v>
      </c>
      <c r="C8948" s="17">
        <v>34.0</v>
      </c>
      <c r="D8948" s="17">
        <v>2.996950797E7</v>
      </c>
      <c r="E8948" s="17">
        <v>9586786.0</v>
      </c>
      <c r="F8948" s="17">
        <v>1.4338568E7</v>
      </c>
      <c r="G8948" s="17">
        <v>2.8849218E7</v>
      </c>
      <c r="H8948" s="17">
        <v>4.4308761E7</v>
      </c>
    </row>
    <row r="8949">
      <c r="A8949" s="7" t="s">
        <v>18758</v>
      </c>
      <c r="B8949" s="17" t="s">
        <v>18759</v>
      </c>
      <c r="C8949" s="17">
        <v>122.0</v>
      </c>
      <c r="D8949" s="17">
        <v>1.94276622E7</v>
      </c>
      <c r="E8949" s="17">
        <v>7415766.0</v>
      </c>
      <c r="F8949" s="17">
        <v>1.3256342E7</v>
      </c>
      <c r="G8949" s="17">
        <v>2.2180675E7</v>
      </c>
      <c r="H8949" s="17">
        <v>4.2714393E7</v>
      </c>
    </row>
    <row r="8950">
      <c r="A8950" s="7" t="s">
        <v>18760</v>
      </c>
      <c r="B8950" s="17" t="s">
        <v>18761</v>
      </c>
      <c r="C8950" s="17">
        <v>533.0</v>
      </c>
      <c r="D8950" s="17">
        <v>1.650372098E7</v>
      </c>
      <c r="E8950" s="17">
        <v>6867001.0</v>
      </c>
      <c r="F8950" s="17">
        <v>1.0204934E7</v>
      </c>
      <c r="G8950" s="17">
        <v>1.7736263E7</v>
      </c>
      <c r="H8950" s="17">
        <v>2.8497739E7</v>
      </c>
    </row>
    <row r="8951">
      <c r="A8951" s="7" t="s">
        <v>18762</v>
      </c>
      <c r="B8951" s="17" t="s">
        <v>18763</v>
      </c>
      <c r="C8951" s="17">
        <v>70.0</v>
      </c>
      <c r="D8951" s="17">
        <v>1.573909764E7</v>
      </c>
      <c r="E8951" s="17">
        <v>8326221.0</v>
      </c>
      <c r="F8951" s="17">
        <v>1.115525E7</v>
      </c>
      <c r="G8951" s="17">
        <v>1.6573312E7</v>
      </c>
      <c r="H8951" s="17">
        <v>3.0280639E7</v>
      </c>
    </row>
    <row r="8952">
      <c r="A8952" s="7" t="s">
        <v>18764</v>
      </c>
      <c r="B8952" s="17" t="s">
        <v>18765</v>
      </c>
      <c r="C8952" s="17">
        <v>479.0</v>
      </c>
      <c r="D8952" s="17">
        <v>1.511879234E7</v>
      </c>
      <c r="E8952" s="17">
        <v>6358303.0</v>
      </c>
      <c r="F8952" s="17">
        <v>8990000.0</v>
      </c>
      <c r="G8952" s="17">
        <v>1.5255975E7</v>
      </c>
      <c r="H8952" s="17">
        <v>3.144811E7</v>
      </c>
    </row>
    <row r="8953">
      <c r="A8953" s="7" t="s">
        <v>18766</v>
      </c>
      <c r="B8953" s="17" t="s">
        <v>18767</v>
      </c>
      <c r="C8953" s="17">
        <v>514.0</v>
      </c>
      <c r="D8953" s="17">
        <v>3.407169982E7</v>
      </c>
      <c r="E8953" s="17">
        <v>7459975.0</v>
      </c>
      <c r="F8953" s="17">
        <v>1.6091687E7</v>
      </c>
      <c r="G8953" s="17">
        <v>3.6895266E7</v>
      </c>
      <c r="H8953" s="17">
        <v>5.4165583E7</v>
      </c>
    </row>
    <row r="8954">
      <c r="A8954" s="7" t="s">
        <v>18768</v>
      </c>
      <c r="B8954" s="17" t="s">
        <v>18769</v>
      </c>
      <c r="C8954" s="17">
        <v>150.0</v>
      </c>
      <c r="D8954" s="17">
        <v>2.056787985E7</v>
      </c>
      <c r="E8954" s="17">
        <v>5946779.0</v>
      </c>
      <c r="F8954" s="17">
        <v>1.3472945E7</v>
      </c>
      <c r="G8954" s="17">
        <v>2.4352801E7</v>
      </c>
      <c r="H8954" s="17">
        <v>4.4815958E7</v>
      </c>
    </row>
    <row r="8955">
      <c r="A8955" s="7" t="s">
        <v>18770</v>
      </c>
      <c r="B8955" s="17" t="s">
        <v>18771</v>
      </c>
      <c r="C8955" s="17">
        <v>92.0</v>
      </c>
      <c r="D8955" s="17">
        <v>1.68303864E7</v>
      </c>
      <c r="E8955" s="17">
        <v>4561125.0</v>
      </c>
      <c r="F8955" s="17">
        <v>8623334.0</v>
      </c>
      <c r="G8955" s="17">
        <v>1.7775605E7</v>
      </c>
      <c r="H8955" s="17">
        <v>3.1775583E7</v>
      </c>
    </row>
    <row r="8956">
      <c r="A8956" s="7" t="s">
        <v>18772</v>
      </c>
      <c r="B8956" s="17" t="s">
        <v>18773</v>
      </c>
      <c r="C8956" s="17">
        <v>679.0</v>
      </c>
      <c r="D8956" s="17">
        <v>1.423348628E7</v>
      </c>
      <c r="E8956" s="17">
        <v>4464551.0</v>
      </c>
      <c r="F8956" s="17">
        <v>8081379.0</v>
      </c>
      <c r="G8956" s="17">
        <v>1.491042E7</v>
      </c>
      <c r="H8956" s="17">
        <v>2.7340651E7</v>
      </c>
    </row>
    <row r="8957">
      <c r="A8957" s="7" t="s">
        <v>18774</v>
      </c>
      <c r="B8957" s="17" t="s">
        <v>18775</v>
      </c>
      <c r="C8957" s="17">
        <v>653.0</v>
      </c>
      <c r="D8957" s="17">
        <v>2.308090357E7</v>
      </c>
      <c r="E8957" s="17">
        <v>6716434.0</v>
      </c>
      <c r="F8957" s="17">
        <v>1.17894E7</v>
      </c>
      <c r="G8957" s="17">
        <v>2.402508E7</v>
      </c>
      <c r="H8957" s="17">
        <v>4.2647713E7</v>
      </c>
    </row>
    <row r="8958">
      <c r="A8958" s="7" t="s">
        <v>18776</v>
      </c>
      <c r="B8958" s="17" t="s">
        <v>18777</v>
      </c>
      <c r="C8958" s="17">
        <v>1415.0</v>
      </c>
      <c r="D8958" s="17">
        <v>1.785211901E7</v>
      </c>
      <c r="E8958" s="17">
        <v>5902997.0</v>
      </c>
      <c r="F8958" s="17">
        <v>1.0621291E7</v>
      </c>
      <c r="G8958" s="17">
        <v>2.117014E7</v>
      </c>
      <c r="H8958" s="17">
        <v>3.988265E7</v>
      </c>
    </row>
    <row r="8959">
      <c r="A8959" s="7" t="s">
        <v>18778</v>
      </c>
      <c r="B8959" s="17" t="s">
        <v>18779</v>
      </c>
      <c r="C8959" s="17">
        <v>534.0</v>
      </c>
      <c r="D8959" s="17">
        <v>1.99308491E7</v>
      </c>
      <c r="E8959" s="17">
        <v>6883199.0</v>
      </c>
      <c r="F8959" s="17">
        <v>1.2676987E7</v>
      </c>
      <c r="G8959" s="17">
        <v>2.6699801E7</v>
      </c>
      <c r="H8959" s="17">
        <v>5.3856417E7</v>
      </c>
    </row>
    <row r="8960">
      <c r="A8960" s="7" t="s">
        <v>18780</v>
      </c>
      <c r="B8960" s="17" t="s">
        <v>18781</v>
      </c>
      <c r="C8960" s="17">
        <v>56.0</v>
      </c>
      <c r="D8960" s="17">
        <v>1.629246986E7</v>
      </c>
      <c r="E8960" s="17">
        <v>8368034.0</v>
      </c>
      <c r="F8960" s="17">
        <v>1.3406385E7</v>
      </c>
      <c r="G8960" s="17">
        <v>2.168958E7</v>
      </c>
      <c r="H8960" s="17">
        <v>3.0746368E7</v>
      </c>
    </row>
    <row r="8961">
      <c r="A8961" s="7" t="s">
        <v>18782</v>
      </c>
      <c r="B8961" s="17" t="s">
        <v>18783</v>
      </c>
      <c r="C8961" s="17">
        <v>140.0</v>
      </c>
      <c r="D8961" s="17">
        <v>1.952465952E7</v>
      </c>
      <c r="E8961" s="17">
        <v>7866938.0</v>
      </c>
      <c r="F8961" s="17">
        <v>1.1368246E7</v>
      </c>
      <c r="G8961" s="17">
        <v>2.5763043E7</v>
      </c>
      <c r="H8961" s="17">
        <v>3.5389914E7</v>
      </c>
    </row>
    <row r="8962">
      <c r="A8962" s="7" t="s">
        <v>18784</v>
      </c>
      <c r="B8962" s="17" t="s">
        <v>18785</v>
      </c>
      <c r="C8962" s="17">
        <v>651.0</v>
      </c>
      <c r="D8962" s="17">
        <v>1.372332921E7</v>
      </c>
      <c r="E8962" s="17">
        <v>4902290.0</v>
      </c>
      <c r="F8962" s="17">
        <v>8584827.0</v>
      </c>
      <c r="G8962" s="17">
        <v>1.507073E7</v>
      </c>
      <c r="H8962" s="17">
        <v>3.0539179E7</v>
      </c>
    </row>
    <row r="8963">
      <c r="A8963" s="7" t="s">
        <v>18786</v>
      </c>
      <c r="B8963" s="17" t="s">
        <v>18787</v>
      </c>
      <c r="C8963" s="17">
        <v>3423.0</v>
      </c>
      <c r="D8963" s="17">
        <v>1.330858367E7</v>
      </c>
      <c r="E8963" s="17">
        <v>4352400.0</v>
      </c>
      <c r="F8963" s="17">
        <v>7472452.0</v>
      </c>
      <c r="G8963" s="17">
        <v>1.4824222E7</v>
      </c>
      <c r="H8963" s="17">
        <v>2.9125782E7</v>
      </c>
    </row>
    <row r="8964">
      <c r="A8964" s="7" t="s">
        <v>18788</v>
      </c>
      <c r="B8964" s="17" t="s">
        <v>18789</v>
      </c>
      <c r="C8964" s="17">
        <v>219.0</v>
      </c>
      <c r="D8964" s="17">
        <v>1.046254648E7</v>
      </c>
      <c r="E8964" s="17">
        <v>2625761.0</v>
      </c>
      <c r="F8964" s="17">
        <v>4849400.0</v>
      </c>
      <c r="G8964" s="17">
        <v>1.095842E7</v>
      </c>
      <c r="H8964" s="17">
        <v>2.3294831E7</v>
      </c>
    </row>
    <row r="8965">
      <c r="A8965" s="7" t="s">
        <v>18790</v>
      </c>
      <c r="B8965" s="17" t="s">
        <v>18791</v>
      </c>
      <c r="C8965" s="17">
        <v>244.0</v>
      </c>
      <c r="D8965" s="17">
        <v>1.934270184E7</v>
      </c>
      <c r="E8965" s="17">
        <v>3455738.0</v>
      </c>
      <c r="F8965" s="17">
        <v>4965330.0</v>
      </c>
      <c r="G8965" s="17">
        <v>7432004.0</v>
      </c>
      <c r="H8965" s="17">
        <v>1.4026124E7</v>
      </c>
    </row>
    <row r="8966">
      <c r="A8966" s="7" t="s">
        <v>18792</v>
      </c>
      <c r="B8966" s="17" t="s">
        <v>18793</v>
      </c>
      <c r="C8966" s="17">
        <v>1.0</v>
      </c>
      <c r="D8966" s="17">
        <v>1437516.0</v>
      </c>
      <c r="E8966" s="17">
        <v>1437516.0</v>
      </c>
      <c r="F8966" s="17">
        <v>1437516.0</v>
      </c>
      <c r="G8966" s="17">
        <v>1437516.0</v>
      </c>
      <c r="H8966" s="17">
        <v>1437516.0</v>
      </c>
    </row>
    <row r="8967">
      <c r="A8967" s="7" t="s">
        <v>18794</v>
      </c>
      <c r="B8967" s="17" t="s">
        <v>18795</v>
      </c>
      <c r="C8967" s="17">
        <v>187.0</v>
      </c>
      <c r="D8967" s="17">
        <v>1.498300145E7</v>
      </c>
      <c r="E8967" s="17">
        <v>2919274.0</v>
      </c>
      <c r="F8967" s="17">
        <v>4879575.0</v>
      </c>
      <c r="G8967" s="17">
        <v>9131230.0</v>
      </c>
      <c r="H8967" s="17">
        <v>3.1715637E7</v>
      </c>
    </row>
    <row r="8968">
      <c r="A8968" s="7" t="s">
        <v>18796</v>
      </c>
      <c r="B8968" s="17" t="s">
        <v>18797</v>
      </c>
      <c r="C8968" s="17">
        <v>30.0</v>
      </c>
      <c r="D8968" s="17">
        <v>5780344.933</v>
      </c>
      <c r="E8968" s="17">
        <v>2518963.0</v>
      </c>
      <c r="F8968" s="17">
        <v>3208419.0</v>
      </c>
      <c r="G8968" s="17">
        <v>5315577.0</v>
      </c>
      <c r="H8968" s="17">
        <v>1.3439547E7</v>
      </c>
    </row>
    <row r="8969">
      <c r="A8969" s="7" t="s">
        <v>18798</v>
      </c>
      <c r="B8969" s="17" t="s">
        <v>18799</v>
      </c>
      <c r="C8969" s="17">
        <v>157.0</v>
      </c>
      <c r="D8969" s="17">
        <v>7858768.032</v>
      </c>
      <c r="E8969" s="17">
        <v>2567217.0</v>
      </c>
      <c r="F8969" s="17">
        <v>3727654.0</v>
      </c>
      <c r="G8969" s="17">
        <v>6234893.0</v>
      </c>
      <c r="H8969" s="17">
        <v>1.8487961E7</v>
      </c>
    </row>
    <row r="8970">
      <c r="A8970" s="7" t="s">
        <v>18800</v>
      </c>
      <c r="B8970" s="17" t="s">
        <v>18801</v>
      </c>
      <c r="C8970" s="17">
        <v>120.0</v>
      </c>
      <c r="D8970" s="17">
        <v>1.004813687E7</v>
      </c>
      <c r="E8970" s="17">
        <v>3374643.0</v>
      </c>
      <c r="F8970" s="17">
        <v>5587450.0</v>
      </c>
      <c r="G8970" s="17">
        <v>9834185.0</v>
      </c>
      <c r="H8970" s="17">
        <v>1.640787E7</v>
      </c>
    </row>
    <row r="8971">
      <c r="A8971" s="7" t="s">
        <v>18802</v>
      </c>
      <c r="B8971" s="17" t="s">
        <v>18803</v>
      </c>
      <c r="C8971" s="17">
        <v>2179.0</v>
      </c>
      <c r="D8971" s="17">
        <v>5146538.659</v>
      </c>
      <c r="E8971" s="17">
        <v>2320200.0</v>
      </c>
      <c r="F8971" s="17">
        <v>3316076.0</v>
      </c>
      <c r="G8971" s="17">
        <v>5154134.0</v>
      </c>
      <c r="H8971" s="17">
        <v>9309259.0</v>
      </c>
    </row>
    <row r="8972">
      <c r="A8972" s="7" t="s">
        <v>18804</v>
      </c>
      <c r="B8972" s="17" t="s">
        <v>18805</v>
      </c>
      <c r="C8972" s="17">
        <v>30188.0</v>
      </c>
      <c r="D8972" s="17">
        <v>5304400.183</v>
      </c>
      <c r="E8972" s="17">
        <v>2062129.0</v>
      </c>
      <c r="F8972" s="17">
        <v>3029185.0</v>
      </c>
      <c r="G8972" s="17">
        <v>4750000.0</v>
      </c>
      <c r="H8972" s="17">
        <v>8578049.0</v>
      </c>
    </row>
    <row r="8973">
      <c r="A8973" s="7" t="s">
        <v>18806</v>
      </c>
      <c r="B8973" s="17" t="s">
        <v>18807</v>
      </c>
      <c r="C8973" s="17">
        <v>576.0</v>
      </c>
      <c r="D8973" s="17">
        <v>3.264610372E7</v>
      </c>
      <c r="E8973" s="17">
        <v>1.348985E7</v>
      </c>
      <c r="F8973" s="17">
        <v>2.0498964E7</v>
      </c>
      <c r="G8973" s="17">
        <v>3.5395033E7</v>
      </c>
      <c r="H8973" s="17">
        <v>6.3988177E7</v>
      </c>
    </row>
    <row r="8974">
      <c r="A8974" s="7" t="s">
        <v>18808</v>
      </c>
      <c r="B8974" s="17" t="s">
        <v>18809</v>
      </c>
      <c r="C8974" s="17">
        <v>36.0</v>
      </c>
      <c r="D8974" s="17">
        <v>3.010648947E7</v>
      </c>
      <c r="E8974" s="17">
        <v>8076894.0</v>
      </c>
      <c r="F8974" s="17">
        <v>1.8870664E7</v>
      </c>
      <c r="G8974" s="17">
        <v>3.8924792E7</v>
      </c>
      <c r="H8974" s="17">
        <v>8.0609684E7</v>
      </c>
    </row>
    <row r="8975">
      <c r="A8975" s="7" t="s">
        <v>18810</v>
      </c>
      <c r="B8975" s="17" t="s">
        <v>18811</v>
      </c>
      <c r="C8975" s="17">
        <v>34.0</v>
      </c>
      <c r="D8975" s="17">
        <v>3.102411835E7</v>
      </c>
      <c r="E8975" s="17">
        <v>8138800.0</v>
      </c>
      <c r="F8975" s="17">
        <v>1.4233625E7</v>
      </c>
      <c r="G8975" s="17">
        <v>2.6742533E7</v>
      </c>
      <c r="H8975" s="17">
        <v>7.6999629E7</v>
      </c>
    </row>
    <row r="8976">
      <c r="A8976" s="7" t="s">
        <v>18812</v>
      </c>
      <c r="B8976" s="17" t="s">
        <v>18813</v>
      </c>
      <c r="C8976" s="17">
        <v>35.0</v>
      </c>
      <c r="D8976" s="17">
        <v>2.473648569E7</v>
      </c>
      <c r="E8976" s="17">
        <v>8692935.0</v>
      </c>
      <c r="F8976" s="17">
        <v>1.7739459E7</v>
      </c>
      <c r="G8976" s="17">
        <v>2.9887676E7</v>
      </c>
      <c r="H8976" s="17">
        <v>7.3238471E7</v>
      </c>
    </row>
    <row r="8977">
      <c r="A8977" s="7" t="s">
        <v>18814</v>
      </c>
      <c r="B8977" s="17" t="s">
        <v>18815</v>
      </c>
      <c r="C8977" s="17">
        <v>152.0</v>
      </c>
      <c r="D8977" s="17">
        <v>2.352928582E7</v>
      </c>
      <c r="E8977" s="17">
        <v>3574232.0</v>
      </c>
      <c r="F8977" s="17">
        <v>1.1092264E7</v>
      </c>
      <c r="G8977" s="17">
        <v>2.4697311E7</v>
      </c>
      <c r="H8977" s="17">
        <v>4.9411502E7</v>
      </c>
    </row>
    <row r="8978">
      <c r="A8978" s="7" t="s">
        <v>18816</v>
      </c>
      <c r="B8978" s="17" t="s">
        <v>18817</v>
      </c>
      <c r="C8978" s="17">
        <v>4.0</v>
      </c>
      <c r="D8978" s="17">
        <v>1.236753725E7</v>
      </c>
      <c r="E8978" s="17">
        <v>3922582.0</v>
      </c>
      <c r="F8978" s="17">
        <v>1.385E7</v>
      </c>
      <c r="G8978" s="17">
        <v>1.4894151E7</v>
      </c>
      <c r="H8978" s="17">
        <v>1.6803416E7</v>
      </c>
    </row>
    <row r="8979">
      <c r="A8979" s="7" t="s">
        <v>18818</v>
      </c>
      <c r="B8979" s="17" t="s">
        <v>18819</v>
      </c>
      <c r="C8979" s="17">
        <v>9442.0</v>
      </c>
      <c r="D8979" s="17">
        <v>1.002112966E7</v>
      </c>
      <c r="E8979" s="17">
        <v>3202530.0</v>
      </c>
      <c r="F8979" s="17">
        <v>5067422.0</v>
      </c>
      <c r="G8979" s="17">
        <v>9489500.0</v>
      </c>
      <c r="H8979" s="17">
        <v>1.9823838E7</v>
      </c>
    </row>
    <row r="8980">
      <c r="A8980" s="7" t="s">
        <v>18820</v>
      </c>
      <c r="B8980" s="17" t="s">
        <v>18821</v>
      </c>
      <c r="C8980" s="17">
        <v>1461.0</v>
      </c>
      <c r="D8980" s="17">
        <v>2.412793746E7</v>
      </c>
      <c r="E8980" s="17">
        <v>7506352.0</v>
      </c>
      <c r="F8980" s="17">
        <v>1.6436852E7</v>
      </c>
      <c r="G8980" s="17">
        <v>3.0256421E7</v>
      </c>
      <c r="H8980" s="17">
        <v>5.2492359E7</v>
      </c>
    </row>
    <row r="8981">
      <c r="A8981" s="7" t="s">
        <v>18822</v>
      </c>
      <c r="B8981" s="17" t="s">
        <v>18823</v>
      </c>
      <c r="C8981" s="17">
        <v>1172.0</v>
      </c>
      <c r="D8981" s="17">
        <v>2.781618494E7</v>
      </c>
      <c r="E8981" s="17">
        <v>1.1121571E7</v>
      </c>
      <c r="F8981" s="17">
        <v>1.8868575E7</v>
      </c>
      <c r="G8981" s="17">
        <v>3.1583849E7</v>
      </c>
      <c r="H8981" s="17">
        <v>5.5388316E7</v>
      </c>
    </row>
    <row r="8982">
      <c r="A8982" s="7" t="s">
        <v>18824</v>
      </c>
      <c r="B8982" s="17" t="s">
        <v>18825</v>
      </c>
      <c r="C8982" s="17">
        <v>52.0</v>
      </c>
      <c r="D8982" s="17">
        <v>2.07189051E7</v>
      </c>
      <c r="E8982" s="17">
        <v>4726210.0</v>
      </c>
      <c r="F8982" s="17">
        <v>1.2597848E7</v>
      </c>
      <c r="G8982" s="17">
        <v>2.6844147E7</v>
      </c>
      <c r="H8982" s="17">
        <v>3.9235354E7</v>
      </c>
    </row>
    <row r="8983">
      <c r="A8983" s="7" t="s">
        <v>18826</v>
      </c>
      <c r="B8983" s="17" t="s">
        <v>18827</v>
      </c>
      <c r="C8983" s="17">
        <v>2667.0</v>
      </c>
      <c r="D8983" s="17">
        <v>8531935.741</v>
      </c>
      <c r="E8983" s="17">
        <v>2689600.0</v>
      </c>
      <c r="F8983" s="17">
        <v>3969831.0</v>
      </c>
      <c r="G8983" s="17">
        <v>8096900.0</v>
      </c>
      <c r="H8983" s="17">
        <v>1.6738495E7</v>
      </c>
    </row>
    <row r="8984">
      <c r="A8984" s="7" t="s">
        <v>18828</v>
      </c>
      <c r="B8984" s="17" t="s">
        <v>18829</v>
      </c>
      <c r="C8984" s="17">
        <v>5490.0</v>
      </c>
      <c r="D8984" s="17">
        <v>2.506213373E7</v>
      </c>
      <c r="E8984" s="17">
        <v>9719394.0</v>
      </c>
      <c r="F8984" s="17">
        <v>1.7059859E7</v>
      </c>
      <c r="G8984" s="17">
        <v>3.0462491E7</v>
      </c>
      <c r="H8984" s="17">
        <v>5.1720467E7</v>
      </c>
    </row>
    <row r="8985">
      <c r="A8985" s="7" t="s">
        <v>18830</v>
      </c>
      <c r="B8985" s="17" t="s">
        <v>18831</v>
      </c>
      <c r="C8985" s="17">
        <v>20769.0</v>
      </c>
      <c r="D8985" s="17">
        <v>1.563047524E7</v>
      </c>
      <c r="E8985" s="17">
        <v>3743852.0</v>
      </c>
      <c r="F8985" s="17">
        <v>7330890.0</v>
      </c>
      <c r="G8985" s="17">
        <v>1.7638487E7</v>
      </c>
      <c r="H8985" s="17">
        <v>3.5500248E7</v>
      </c>
    </row>
    <row r="8986">
      <c r="A8986" s="7" t="s">
        <v>18832</v>
      </c>
      <c r="B8986" s="17" t="s">
        <v>18833</v>
      </c>
      <c r="C8986" s="17">
        <v>12758.0</v>
      </c>
      <c r="D8986" s="17">
        <v>1.132776573E7</v>
      </c>
      <c r="E8986" s="17">
        <v>3274572.0</v>
      </c>
      <c r="F8986" s="17">
        <v>5569285.0</v>
      </c>
      <c r="G8986" s="17">
        <v>1.1778388E7</v>
      </c>
      <c r="H8986" s="17">
        <v>2.559506E7</v>
      </c>
    </row>
    <row r="8987">
      <c r="A8987" s="7" t="s">
        <v>18834</v>
      </c>
      <c r="B8987" s="17" t="s">
        <v>18835</v>
      </c>
      <c r="C8987" s="17">
        <v>158.0</v>
      </c>
      <c r="D8987" s="17">
        <v>2.810638939E7</v>
      </c>
      <c r="E8987" s="17">
        <v>1.1450337E7</v>
      </c>
      <c r="F8987" s="17">
        <v>1.992045E7</v>
      </c>
      <c r="G8987" s="17">
        <v>3.5111449E7</v>
      </c>
      <c r="H8987" s="17">
        <v>5.4674464E7</v>
      </c>
    </row>
    <row r="8988">
      <c r="A8988" s="7" t="s">
        <v>18836</v>
      </c>
      <c r="B8988" s="17" t="s">
        <v>18837</v>
      </c>
      <c r="C8988" s="17">
        <v>308.0</v>
      </c>
      <c r="D8988" s="17">
        <v>2.773144372E7</v>
      </c>
      <c r="E8988" s="17">
        <v>1.0435679E7</v>
      </c>
      <c r="F8988" s="17">
        <v>2.1195469E7</v>
      </c>
      <c r="G8988" s="17">
        <v>3.2419348E7</v>
      </c>
      <c r="H8988" s="17">
        <v>5.6375732E7</v>
      </c>
    </row>
    <row r="8989">
      <c r="A8989" s="7" t="s">
        <v>18838</v>
      </c>
      <c r="B8989" s="17" t="s">
        <v>18839</v>
      </c>
      <c r="C8989" s="17">
        <v>179.0</v>
      </c>
      <c r="D8989" s="17">
        <v>3.554980827E7</v>
      </c>
      <c r="E8989" s="17">
        <v>1.4107363E7</v>
      </c>
      <c r="F8989" s="17">
        <v>2.0373482E7</v>
      </c>
      <c r="G8989" s="17">
        <v>4.2734531E7</v>
      </c>
      <c r="H8989" s="17">
        <v>7.8565772E7</v>
      </c>
    </row>
    <row r="8990">
      <c r="A8990" s="7" t="s">
        <v>18840</v>
      </c>
      <c r="B8990" s="17" t="s">
        <v>18841</v>
      </c>
      <c r="C8990" s="17">
        <v>729.0</v>
      </c>
      <c r="D8990" s="17">
        <v>2.049395749E7</v>
      </c>
      <c r="E8990" s="17">
        <v>6882350.0</v>
      </c>
      <c r="F8990" s="17">
        <v>1.244684E7</v>
      </c>
      <c r="G8990" s="17">
        <v>2.5238346E7</v>
      </c>
      <c r="H8990" s="17">
        <v>4.4801189E7</v>
      </c>
    </row>
    <row r="8991">
      <c r="A8991" s="7" t="s">
        <v>18842</v>
      </c>
      <c r="B8991" s="17" t="s">
        <v>18843</v>
      </c>
      <c r="C8991" s="17">
        <v>19.0</v>
      </c>
      <c r="D8991" s="17">
        <v>4.821632668E7</v>
      </c>
      <c r="E8991" s="17">
        <v>1.2217435E7</v>
      </c>
      <c r="F8991" s="17">
        <v>2.0190932E7</v>
      </c>
      <c r="G8991" s="17">
        <v>5.3389856E7</v>
      </c>
      <c r="H8991" s="17">
        <v>1.09034601E8</v>
      </c>
    </row>
    <row r="8992">
      <c r="A8992" s="7" t="s">
        <v>18844</v>
      </c>
      <c r="B8992" s="17" t="s">
        <v>18845</v>
      </c>
      <c r="C8992" s="17">
        <v>19.0</v>
      </c>
      <c r="D8992" s="17">
        <v>2.463000826E7</v>
      </c>
      <c r="E8992" s="17">
        <v>5342370.0</v>
      </c>
      <c r="F8992" s="17">
        <v>1.4312759E7</v>
      </c>
      <c r="G8992" s="17">
        <v>3.5283491E7</v>
      </c>
      <c r="H8992" s="17">
        <v>7.2840346E7</v>
      </c>
    </row>
    <row r="8993">
      <c r="A8993" s="7" t="s">
        <v>18846</v>
      </c>
      <c r="B8993" s="17" t="s">
        <v>18847</v>
      </c>
      <c r="C8993" s="17">
        <v>91.0</v>
      </c>
      <c r="D8993" s="17">
        <v>2.918550065E7</v>
      </c>
      <c r="E8993" s="17">
        <v>1.1823386E7</v>
      </c>
      <c r="F8993" s="17">
        <v>1.873776E7</v>
      </c>
      <c r="G8993" s="17">
        <v>4.28031E7</v>
      </c>
      <c r="H8993" s="17">
        <v>6.2461691E7</v>
      </c>
    </row>
    <row r="8994">
      <c r="A8994" s="7" t="s">
        <v>18848</v>
      </c>
      <c r="B8994" s="17" t="s">
        <v>18849</v>
      </c>
      <c r="C8994" s="17">
        <v>278.0</v>
      </c>
      <c r="D8994" s="17">
        <v>1.712218744E7</v>
      </c>
      <c r="E8994" s="17">
        <v>5993283.0</v>
      </c>
      <c r="F8994" s="17">
        <v>1.0332609E7</v>
      </c>
      <c r="G8994" s="17">
        <v>1.8198036E7</v>
      </c>
      <c r="H8994" s="17">
        <v>3.4350019E7</v>
      </c>
    </row>
    <row r="8995">
      <c r="A8995" s="7" t="s">
        <v>18850</v>
      </c>
      <c r="B8995" s="17" t="s">
        <v>18851</v>
      </c>
      <c r="C8995" s="17">
        <v>1.0</v>
      </c>
      <c r="D8995" s="17">
        <v>4766687.0</v>
      </c>
      <c r="E8995" s="17">
        <v>4766687.0</v>
      </c>
      <c r="F8995" s="17">
        <v>4766687.0</v>
      </c>
      <c r="G8995" s="17">
        <v>4766687.0</v>
      </c>
      <c r="H8995" s="17">
        <v>4766687.0</v>
      </c>
    </row>
    <row r="8996">
      <c r="A8996" s="7" t="s">
        <v>18852</v>
      </c>
      <c r="B8996" s="17" t="s">
        <v>18853</v>
      </c>
      <c r="C8996" s="17">
        <v>693.0</v>
      </c>
      <c r="D8996" s="17">
        <v>5388624.766</v>
      </c>
      <c r="E8996" s="17">
        <v>2071564.0</v>
      </c>
      <c r="F8996" s="17">
        <v>3291390.0</v>
      </c>
      <c r="G8996" s="17">
        <v>5694940.0</v>
      </c>
      <c r="H8996" s="17">
        <v>9431981.0</v>
      </c>
    </row>
    <row r="8997">
      <c r="A8997" s="7" t="s">
        <v>18854</v>
      </c>
      <c r="B8997" s="17" t="s">
        <v>18855</v>
      </c>
      <c r="C8997" s="17">
        <v>2149.0</v>
      </c>
      <c r="D8997" s="17">
        <v>4951649.847</v>
      </c>
      <c r="E8997" s="17">
        <v>2533368.0</v>
      </c>
      <c r="F8997" s="17">
        <v>3770900.0</v>
      </c>
      <c r="G8997" s="17">
        <v>4759305.0</v>
      </c>
      <c r="H8997" s="17">
        <v>8156435.0</v>
      </c>
    </row>
    <row r="8998">
      <c r="A8998" s="7" t="s">
        <v>18856</v>
      </c>
      <c r="B8998" s="17" t="s">
        <v>18857</v>
      </c>
      <c r="C8998" s="17">
        <v>46420.0</v>
      </c>
      <c r="D8998" s="17">
        <v>6876490.707</v>
      </c>
      <c r="E8998" s="17">
        <v>2665514.0</v>
      </c>
      <c r="F8998" s="17">
        <v>3935600.0</v>
      </c>
      <c r="G8998" s="17">
        <v>6521138.0</v>
      </c>
      <c r="H8998" s="17">
        <v>1.2259087E7</v>
      </c>
    </row>
    <row r="8999">
      <c r="A8999" s="7" t="s">
        <v>18858</v>
      </c>
      <c r="B8999" s="17" t="s">
        <v>18859</v>
      </c>
      <c r="C8999" s="17">
        <v>940.0</v>
      </c>
      <c r="D8999" s="17">
        <v>7193335.1</v>
      </c>
      <c r="E8999" s="17">
        <v>2752691.0</v>
      </c>
      <c r="F8999" s="17">
        <v>4160533.0</v>
      </c>
      <c r="G8999" s="17">
        <v>6456091.0</v>
      </c>
      <c r="H8999" s="17">
        <v>1.0702051E7</v>
      </c>
    </row>
    <row r="9000">
      <c r="A9000" s="7" t="s">
        <v>18860</v>
      </c>
      <c r="B9000" s="17" t="s">
        <v>18861</v>
      </c>
      <c r="C9000" s="17">
        <v>153.0</v>
      </c>
      <c r="D9000" s="17">
        <v>3.505365317E7</v>
      </c>
      <c r="E9000" s="17">
        <v>6260446.0</v>
      </c>
      <c r="F9000" s="17">
        <v>1.8464022E7</v>
      </c>
      <c r="G9000" s="17">
        <v>5.215818E7</v>
      </c>
      <c r="H9000" s="17">
        <v>8.6622077E7</v>
      </c>
    </row>
    <row r="9001">
      <c r="A9001" s="7" t="s">
        <v>18862</v>
      </c>
      <c r="B9001" s="17" t="s">
        <v>18863</v>
      </c>
      <c r="C9001" s="17">
        <v>235.0</v>
      </c>
      <c r="D9001" s="17">
        <v>1.188044672E7</v>
      </c>
      <c r="E9001" s="17">
        <v>3960757.0</v>
      </c>
      <c r="F9001" s="17">
        <v>6968315.0</v>
      </c>
      <c r="G9001" s="17">
        <v>1.5139284E7</v>
      </c>
      <c r="H9001" s="17">
        <v>2.3219639E7</v>
      </c>
    </row>
    <row r="9002">
      <c r="A9002" s="7" t="s">
        <v>18864</v>
      </c>
      <c r="B9002" s="17" t="s">
        <v>18865</v>
      </c>
      <c r="C9002" s="17">
        <v>37.0</v>
      </c>
      <c r="D9002" s="17">
        <v>1.192976616E7</v>
      </c>
      <c r="E9002" s="17">
        <v>5487322.0</v>
      </c>
      <c r="F9002" s="17">
        <v>9613501.0</v>
      </c>
      <c r="G9002" s="17">
        <v>1.5715243E7</v>
      </c>
      <c r="H9002" s="17">
        <v>2.9697586E7</v>
      </c>
    </row>
    <row r="9003">
      <c r="A9003" s="7" t="s">
        <v>18866</v>
      </c>
      <c r="B9003" s="17" t="s">
        <v>18867</v>
      </c>
      <c r="C9003" s="17">
        <v>363.0</v>
      </c>
      <c r="D9003" s="17">
        <v>6947440.358</v>
      </c>
      <c r="E9003" s="17">
        <v>2054472.0</v>
      </c>
      <c r="F9003" s="17">
        <v>2941403.0</v>
      </c>
      <c r="G9003" s="17">
        <v>4993326.0</v>
      </c>
      <c r="H9003" s="17">
        <v>1.3343854E7</v>
      </c>
    </row>
    <row r="9004">
      <c r="A9004" s="7" t="s">
        <v>18868</v>
      </c>
      <c r="B9004" s="17" t="s">
        <v>18869</v>
      </c>
      <c r="C9004" s="17">
        <v>2121.0</v>
      </c>
      <c r="D9004" s="17">
        <v>3061359.14</v>
      </c>
      <c r="E9004" s="17">
        <v>2079290.0</v>
      </c>
      <c r="F9004" s="17">
        <v>2694146.0</v>
      </c>
      <c r="G9004" s="17">
        <v>3551412.0</v>
      </c>
      <c r="H9004" s="17">
        <v>4583700.0</v>
      </c>
    </row>
    <row r="9005">
      <c r="A9005" s="7" t="s">
        <v>18870</v>
      </c>
      <c r="B9005" s="17" t="s">
        <v>18871</v>
      </c>
      <c r="C9005" s="17">
        <v>1.0</v>
      </c>
      <c r="D9005" s="17">
        <v>7188440.0</v>
      </c>
      <c r="E9005" s="17">
        <v>7188440.0</v>
      </c>
      <c r="F9005" s="17">
        <v>7188440.0</v>
      </c>
      <c r="G9005" s="17">
        <v>7188440.0</v>
      </c>
      <c r="H9005" s="17">
        <v>7188440.0</v>
      </c>
    </row>
    <row r="9006">
      <c r="A9006" s="7" t="s">
        <v>18872</v>
      </c>
      <c r="B9006" s="17" t="s">
        <v>18873</v>
      </c>
      <c r="C9006" s="17">
        <v>140.0</v>
      </c>
      <c r="D9006" s="17">
        <v>1.265214911E7</v>
      </c>
      <c r="E9006" s="17">
        <v>4383060.0</v>
      </c>
      <c r="F9006" s="17">
        <v>7747213.0</v>
      </c>
      <c r="G9006" s="17">
        <v>1.1071173E7</v>
      </c>
      <c r="H9006" s="17">
        <v>2.3508507E7</v>
      </c>
    </row>
    <row r="9007">
      <c r="A9007" s="7" t="s">
        <v>18874</v>
      </c>
      <c r="B9007" s="17" t="s">
        <v>18875</v>
      </c>
      <c r="C9007" s="17">
        <v>141.0</v>
      </c>
      <c r="D9007" s="17">
        <v>1.179010383E7</v>
      </c>
      <c r="E9007" s="17">
        <v>6236463.0</v>
      </c>
      <c r="F9007" s="17">
        <v>9534063.0</v>
      </c>
      <c r="G9007" s="17">
        <v>1.4749089E7</v>
      </c>
      <c r="H9007" s="17">
        <v>1.9706004E7</v>
      </c>
    </row>
    <row r="9008">
      <c r="A9008" s="7" t="s">
        <v>18876</v>
      </c>
      <c r="B9008" s="17" t="s">
        <v>18877</v>
      </c>
      <c r="C9008" s="17">
        <v>1158.0</v>
      </c>
      <c r="D9008" s="17">
        <v>1.093433659E7</v>
      </c>
      <c r="E9008" s="17">
        <v>5387937.0</v>
      </c>
      <c r="F9008" s="17">
        <v>8049575.0</v>
      </c>
      <c r="G9008" s="17">
        <v>1.1818421E7</v>
      </c>
      <c r="H9008" s="17">
        <v>1.9303225E7</v>
      </c>
    </row>
    <row r="9009">
      <c r="A9009" s="7" t="s">
        <v>18878</v>
      </c>
      <c r="B9009" s="17" t="s">
        <v>18879</v>
      </c>
      <c r="C9009" s="17">
        <v>13011.0</v>
      </c>
      <c r="D9009" s="17">
        <v>1.164099923E7</v>
      </c>
      <c r="E9009" s="17">
        <v>6283336.0</v>
      </c>
      <c r="F9009" s="17">
        <v>9126295.0</v>
      </c>
      <c r="G9009" s="17">
        <v>1.3668083E7</v>
      </c>
      <c r="H9009" s="17">
        <v>2.0564833E7</v>
      </c>
    </row>
    <row r="9010">
      <c r="A9010" s="7" t="s">
        <v>18880</v>
      </c>
      <c r="B9010" s="17" t="s">
        <v>18881</v>
      </c>
      <c r="C9010" s="17">
        <v>202.0</v>
      </c>
      <c r="D9010" s="17">
        <v>2.034159182E7</v>
      </c>
      <c r="E9010" s="17">
        <v>7205900.0</v>
      </c>
      <c r="F9010" s="17">
        <v>1.242869E7</v>
      </c>
      <c r="G9010" s="17">
        <v>2.4595935E7</v>
      </c>
      <c r="H9010" s="17">
        <v>4.3597403E7</v>
      </c>
    </row>
    <row r="9011">
      <c r="A9011" s="7" t="s">
        <v>18882</v>
      </c>
      <c r="B9011" s="17" t="s">
        <v>18883</v>
      </c>
      <c r="C9011" s="17">
        <v>399.0</v>
      </c>
      <c r="D9011" s="17">
        <v>1.24107606E7</v>
      </c>
      <c r="E9011" s="17">
        <v>6467181.0</v>
      </c>
      <c r="F9011" s="17">
        <v>9963872.0</v>
      </c>
      <c r="G9011" s="17">
        <v>1.4094534E7</v>
      </c>
      <c r="H9011" s="17">
        <v>2.1958172E7</v>
      </c>
    </row>
    <row r="9012">
      <c r="A9012" s="7" t="s">
        <v>18884</v>
      </c>
      <c r="B9012" s="17" t="s">
        <v>18885</v>
      </c>
      <c r="C9012" s="17">
        <v>9595.0</v>
      </c>
      <c r="D9012" s="17">
        <v>1.164026878E7</v>
      </c>
      <c r="E9012" s="17">
        <v>6017162.0</v>
      </c>
      <c r="F9012" s="17">
        <v>8847943.0</v>
      </c>
      <c r="G9012" s="17">
        <v>1.3195307E7</v>
      </c>
      <c r="H9012" s="17">
        <v>2.0146566E7</v>
      </c>
    </row>
    <row r="9013">
      <c r="A9013" s="7" t="s">
        <v>18886</v>
      </c>
      <c r="B9013" s="17" t="s">
        <v>18887</v>
      </c>
      <c r="C9013" s="17">
        <v>105.0</v>
      </c>
      <c r="D9013" s="17">
        <v>1.512998259E7</v>
      </c>
      <c r="E9013" s="17">
        <v>5831850.0</v>
      </c>
      <c r="F9013" s="17">
        <v>9391745.0</v>
      </c>
      <c r="G9013" s="17">
        <v>1.5438448E7</v>
      </c>
      <c r="H9013" s="17">
        <v>2.8594542E7</v>
      </c>
    </row>
    <row r="9014">
      <c r="A9014" s="7" t="s">
        <v>18888</v>
      </c>
      <c r="B9014" s="17" t="s">
        <v>18889</v>
      </c>
      <c r="C9014" s="17">
        <v>281.0</v>
      </c>
      <c r="D9014" s="17">
        <v>1.179969004E7</v>
      </c>
      <c r="E9014" s="17">
        <v>6240865.0</v>
      </c>
      <c r="F9014" s="17">
        <v>9239500.0</v>
      </c>
      <c r="G9014" s="17">
        <v>1.4098502E7</v>
      </c>
      <c r="H9014" s="17">
        <v>2.0924846E7</v>
      </c>
    </row>
    <row r="9015">
      <c r="A9015" s="7" t="s">
        <v>18890</v>
      </c>
      <c r="B9015" s="17" t="s">
        <v>18891</v>
      </c>
      <c r="C9015" s="17">
        <v>95.0</v>
      </c>
      <c r="D9015" s="17">
        <v>1.500368681E7</v>
      </c>
      <c r="E9015" s="17">
        <v>8415126.0</v>
      </c>
      <c r="F9015" s="17">
        <v>1.1141799E7</v>
      </c>
      <c r="G9015" s="17">
        <v>1.6111341E7</v>
      </c>
      <c r="H9015" s="17">
        <v>2.6979893E7</v>
      </c>
    </row>
    <row r="9016">
      <c r="A9016" s="7" t="s">
        <v>18892</v>
      </c>
      <c r="B9016" s="17" t="s">
        <v>18893</v>
      </c>
      <c r="C9016" s="17">
        <v>23.0</v>
      </c>
      <c r="D9016" s="17">
        <v>1.043444126E7</v>
      </c>
      <c r="E9016" s="17">
        <v>4305459.0</v>
      </c>
      <c r="F9016" s="17">
        <v>9001881.0</v>
      </c>
      <c r="G9016" s="17">
        <v>1.1359093E7</v>
      </c>
      <c r="H9016" s="17">
        <v>1.7689969E7</v>
      </c>
    </row>
    <row r="9017">
      <c r="A9017" s="7" t="s">
        <v>18894</v>
      </c>
      <c r="B9017" s="17" t="s">
        <v>18895</v>
      </c>
      <c r="C9017" s="17">
        <v>245.0</v>
      </c>
      <c r="D9017" s="17">
        <v>1.168021962E7</v>
      </c>
      <c r="E9017" s="17">
        <v>6019992.0</v>
      </c>
      <c r="F9017" s="17">
        <v>9204799.0</v>
      </c>
      <c r="G9017" s="17">
        <v>1.3542062E7</v>
      </c>
      <c r="H9017" s="17">
        <v>2.0555788E7</v>
      </c>
    </row>
    <row r="9018">
      <c r="A9018" s="7" t="s">
        <v>18896</v>
      </c>
      <c r="B9018" s="17" t="s">
        <v>18897</v>
      </c>
      <c r="C9018" s="17">
        <v>1393.0</v>
      </c>
      <c r="D9018" s="17">
        <v>1.616105039E7</v>
      </c>
      <c r="E9018" s="17">
        <v>6576486.0</v>
      </c>
      <c r="F9018" s="17">
        <v>1.0477708E7</v>
      </c>
      <c r="G9018" s="17">
        <v>1.728945E7</v>
      </c>
      <c r="H9018" s="17">
        <v>3.4400433E7</v>
      </c>
    </row>
    <row r="9019">
      <c r="A9019" s="7" t="s">
        <v>18898</v>
      </c>
      <c r="B9019" s="17" t="s">
        <v>18899</v>
      </c>
      <c r="C9019" s="17">
        <v>135.0</v>
      </c>
      <c r="D9019" s="17">
        <v>1.307342359E7</v>
      </c>
      <c r="E9019" s="17">
        <v>4969800.0</v>
      </c>
      <c r="F9019" s="17">
        <v>8486265.0</v>
      </c>
      <c r="G9019" s="17">
        <v>1.3632164E7</v>
      </c>
      <c r="H9019" s="17">
        <v>2.4738473E7</v>
      </c>
    </row>
    <row r="9020">
      <c r="A9020" s="7" t="s">
        <v>18900</v>
      </c>
      <c r="B9020" s="17" t="s">
        <v>18901</v>
      </c>
      <c r="C9020" s="17">
        <v>954.0</v>
      </c>
      <c r="D9020" s="17">
        <v>1.649494331E7</v>
      </c>
      <c r="E9020" s="17">
        <v>5504850.0</v>
      </c>
      <c r="F9020" s="17">
        <v>1.0288767E7</v>
      </c>
      <c r="G9020" s="17">
        <v>1.7676616E7</v>
      </c>
      <c r="H9020" s="17">
        <v>3.2863088E7</v>
      </c>
    </row>
    <row r="9021">
      <c r="A9021" s="7" t="s">
        <v>18902</v>
      </c>
      <c r="B9021" s="17" t="s">
        <v>18903</v>
      </c>
      <c r="C9021" s="17">
        <v>843.0</v>
      </c>
      <c r="D9021" s="17">
        <v>1.483022814E7</v>
      </c>
      <c r="E9021" s="17">
        <v>6223287.0</v>
      </c>
      <c r="F9021" s="17">
        <v>9109731.0</v>
      </c>
      <c r="G9021" s="17">
        <v>1.5419179E7</v>
      </c>
      <c r="H9021" s="17">
        <v>2.8057766E7</v>
      </c>
    </row>
    <row r="9022">
      <c r="A9022" s="7" t="s">
        <v>18904</v>
      </c>
      <c r="B9022" s="17" t="s">
        <v>18905</v>
      </c>
      <c r="C9022" s="17">
        <v>13603.0</v>
      </c>
      <c r="D9022" s="17">
        <v>9434032.854</v>
      </c>
      <c r="E9022" s="17">
        <v>3176544.0</v>
      </c>
      <c r="F9022" s="17">
        <v>5055013.0</v>
      </c>
      <c r="G9022" s="17">
        <v>8785202.0</v>
      </c>
      <c r="H9022" s="17">
        <v>1.6621412E7</v>
      </c>
    </row>
    <row r="9023">
      <c r="A9023" s="7" t="s">
        <v>18906</v>
      </c>
      <c r="B9023" s="17" t="s">
        <v>18907</v>
      </c>
      <c r="C9023" s="17">
        <v>330.0</v>
      </c>
      <c r="D9023" s="17">
        <v>1.971026636E7</v>
      </c>
      <c r="E9023" s="17">
        <v>6049200.0</v>
      </c>
      <c r="F9023" s="17">
        <v>1.0834206E7</v>
      </c>
      <c r="G9023" s="17">
        <v>2.0476582E7</v>
      </c>
      <c r="H9023" s="17">
        <v>4.5221257E7</v>
      </c>
    </row>
    <row r="9024">
      <c r="A9024" s="7" t="s">
        <v>18908</v>
      </c>
      <c r="B9024" s="17" t="s">
        <v>18909</v>
      </c>
      <c r="C9024" s="17">
        <v>173.0</v>
      </c>
      <c r="D9024" s="17">
        <v>2.213442716E7</v>
      </c>
      <c r="E9024" s="17">
        <v>9370831.0</v>
      </c>
      <c r="F9024" s="17">
        <v>1.6662099E7</v>
      </c>
      <c r="G9024" s="17">
        <v>3.0682107E7</v>
      </c>
      <c r="H9024" s="17">
        <v>4.0262267E7</v>
      </c>
    </row>
    <row r="9025">
      <c r="A9025" s="7" t="s">
        <v>18910</v>
      </c>
      <c r="B9025" s="17" t="s">
        <v>18911</v>
      </c>
      <c r="C9025" s="17">
        <v>1692.0</v>
      </c>
      <c r="D9025" s="17">
        <v>1.724934534E7</v>
      </c>
      <c r="E9025" s="17">
        <v>5637825.0</v>
      </c>
      <c r="F9025" s="17">
        <v>9832507.0</v>
      </c>
      <c r="G9025" s="17">
        <v>1.9386899E7</v>
      </c>
      <c r="H9025" s="17">
        <v>3.935546E7</v>
      </c>
    </row>
    <row r="9026">
      <c r="A9026" s="7" t="s">
        <v>18912</v>
      </c>
      <c r="B9026" s="17" t="s">
        <v>18913</v>
      </c>
      <c r="C9026" s="17">
        <v>181.0</v>
      </c>
      <c r="D9026" s="17">
        <v>1.136625613E7</v>
      </c>
      <c r="E9026" s="17">
        <v>3507920.0</v>
      </c>
      <c r="F9026" s="17">
        <v>5296670.0</v>
      </c>
      <c r="G9026" s="17">
        <v>1.14139E7</v>
      </c>
      <c r="H9026" s="17">
        <v>1.9596095E7</v>
      </c>
    </row>
    <row r="9027">
      <c r="A9027" s="7" t="s">
        <v>18914</v>
      </c>
      <c r="B9027" s="17" t="s">
        <v>18915</v>
      </c>
      <c r="C9027" s="17">
        <v>383.0</v>
      </c>
      <c r="D9027" s="17">
        <v>2.079450623E7</v>
      </c>
      <c r="E9027" s="17">
        <v>8268008.0</v>
      </c>
      <c r="F9027" s="17">
        <v>1.202598E7</v>
      </c>
      <c r="G9027" s="17">
        <v>2.2908733E7</v>
      </c>
      <c r="H9027" s="17">
        <v>4.3567149E7</v>
      </c>
    </row>
    <row r="9028">
      <c r="A9028" s="7" t="s">
        <v>18916</v>
      </c>
      <c r="B9028" s="17" t="s">
        <v>18917</v>
      </c>
      <c r="C9028" s="17">
        <v>8754.0</v>
      </c>
      <c r="D9028" s="17">
        <v>3.203948187E7</v>
      </c>
      <c r="E9028" s="17">
        <v>1.2938373E7</v>
      </c>
      <c r="F9028" s="17">
        <v>2.0770274E7</v>
      </c>
      <c r="G9028" s="17">
        <v>3.6017166E7</v>
      </c>
      <c r="H9028" s="17">
        <v>6.3097641E7</v>
      </c>
    </row>
    <row r="9029">
      <c r="A9029" s="7" t="s">
        <v>18918</v>
      </c>
      <c r="B9029" s="17" t="s">
        <v>18919</v>
      </c>
      <c r="C9029" s="17">
        <v>1371.0</v>
      </c>
      <c r="D9029" s="17">
        <v>3.180736765E7</v>
      </c>
      <c r="E9029" s="17">
        <v>7729883.0</v>
      </c>
      <c r="F9029" s="17">
        <v>1.6645298E7</v>
      </c>
      <c r="G9029" s="17">
        <v>3.528274E7</v>
      </c>
      <c r="H9029" s="17">
        <v>7.2735683E7</v>
      </c>
    </row>
    <row r="9030">
      <c r="A9030" s="7" t="s">
        <v>18920</v>
      </c>
      <c r="B9030" s="17" t="s">
        <v>18921</v>
      </c>
      <c r="C9030" s="17">
        <v>193.0</v>
      </c>
      <c r="D9030" s="17">
        <v>2.31722984E7</v>
      </c>
      <c r="E9030" s="17">
        <v>9093725.0</v>
      </c>
      <c r="F9030" s="17">
        <v>1.5303203E7</v>
      </c>
      <c r="G9030" s="17">
        <v>2.5936383E7</v>
      </c>
      <c r="H9030" s="17">
        <v>5.0040674E7</v>
      </c>
    </row>
    <row r="9031">
      <c r="A9031" s="7" t="s">
        <v>18922</v>
      </c>
      <c r="B9031" s="17" t="s">
        <v>18923</v>
      </c>
      <c r="C9031" s="17">
        <v>23.0</v>
      </c>
      <c r="D9031" s="17">
        <v>2.328316226E7</v>
      </c>
      <c r="E9031" s="17">
        <v>9614332.0</v>
      </c>
      <c r="F9031" s="17">
        <v>1.8135964E7</v>
      </c>
      <c r="G9031" s="17">
        <v>3.4979352E7</v>
      </c>
      <c r="H9031" s="17">
        <v>4.8994782E7</v>
      </c>
    </row>
    <row r="9032">
      <c r="A9032" s="7" t="s">
        <v>18924</v>
      </c>
      <c r="B9032" s="17" t="s">
        <v>18925</v>
      </c>
      <c r="C9032" s="17">
        <v>1057.0</v>
      </c>
      <c r="D9032" s="17">
        <v>1.953230644E7</v>
      </c>
      <c r="E9032" s="17">
        <v>7568708.0</v>
      </c>
      <c r="F9032" s="17">
        <v>1.3620516E7</v>
      </c>
      <c r="G9032" s="17">
        <v>2.3495358E7</v>
      </c>
      <c r="H9032" s="17">
        <v>4.1198997E7</v>
      </c>
    </row>
    <row r="9033">
      <c r="A9033" s="7" t="s">
        <v>18926</v>
      </c>
      <c r="B9033" s="17" t="s">
        <v>18927</v>
      </c>
      <c r="C9033" s="17">
        <v>464.0</v>
      </c>
      <c r="D9033" s="17">
        <v>1.823874656E7</v>
      </c>
      <c r="E9033" s="17">
        <v>4836603.0</v>
      </c>
      <c r="F9033" s="17">
        <v>1.0047095E7</v>
      </c>
      <c r="G9033" s="17">
        <v>2.24631E7</v>
      </c>
      <c r="H9033" s="17">
        <v>4.5515357E7</v>
      </c>
    </row>
    <row r="9034">
      <c r="A9034" s="7" t="s">
        <v>18928</v>
      </c>
      <c r="B9034" s="17" t="s">
        <v>18929</v>
      </c>
      <c r="C9034" s="17">
        <v>295.0</v>
      </c>
      <c r="D9034" s="17">
        <v>1.425215841E7</v>
      </c>
      <c r="E9034" s="17">
        <v>4043306.0</v>
      </c>
      <c r="F9034" s="17">
        <v>7635041.0</v>
      </c>
      <c r="G9034" s="17">
        <v>1.5752063E7</v>
      </c>
      <c r="H9034" s="17">
        <v>3.1423742E7</v>
      </c>
    </row>
    <row r="9035">
      <c r="A9035" s="7" t="s">
        <v>18930</v>
      </c>
      <c r="B9035" s="17" t="s">
        <v>18931</v>
      </c>
      <c r="C9035" s="17">
        <v>1.0</v>
      </c>
      <c r="D9035" s="17">
        <v>3004053.0</v>
      </c>
      <c r="E9035" s="17">
        <v>3004053.0</v>
      </c>
      <c r="F9035" s="17">
        <v>3004053.0</v>
      </c>
      <c r="G9035" s="17">
        <v>3004053.0</v>
      </c>
      <c r="H9035" s="17">
        <v>3004053.0</v>
      </c>
    </row>
    <row r="9036">
      <c r="A9036" s="7" t="s">
        <v>18932</v>
      </c>
      <c r="B9036" s="17" t="s">
        <v>18933</v>
      </c>
      <c r="C9036" s="17">
        <v>391.0</v>
      </c>
      <c r="D9036" s="17">
        <v>3.939161188E7</v>
      </c>
      <c r="E9036" s="17">
        <v>1.56649E7</v>
      </c>
      <c r="F9036" s="17">
        <v>2.69929E7</v>
      </c>
      <c r="G9036" s="17">
        <v>4.76415E7</v>
      </c>
      <c r="H9036" s="17">
        <v>8.24806E7</v>
      </c>
    </row>
    <row r="9037">
      <c r="A9037" s="7" t="s">
        <v>18934</v>
      </c>
      <c r="B9037" s="17" t="s">
        <v>18935</v>
      </c>
      <c r="C9037" s="17">
        <v>8257.0</v>
      </c>
      <c r="D9037" s="17">
        <v>2.147215645E7</v>
      </c>
      <c r="E9037" s="17">
        <v>9287559.0</v>
      </c>
      <c r="F9037" s="17">
        <v>1.427833E7</v>
      </c>
      <c r="G9037" s="17">
        <v>2.3909009E7</v>
      </c>
      <c r="H9037" s="17">
        <v>4.3321857E7</v>
      </c>
    </row>
    <row r="9038">
      <c r="A9038" s="7" t="s">
        <v>18936</v>
      </c>
      <c r="B9038" s="17" t="s">
        <v>18937</v>
      </c>
      <c r="C9038" s="17">
        <v>785.0</v>
      </c>
      <c r="D9038" s="17">
        <v>2.331895105E7</v>
      </c>
      <c r="E9038" s="17">
        <v>8816505.0</v>
      </c>
      <c r="F9038" s="17">
        <v>1.558479E7</v>
      </c>
      <c r="G9038" s="17">
        <v>2.89855E7</v>
      </c>
      <c r="H9038" s="17">
        <v>4.8381718E7</v>
      </c>
    </row>
    <row r="9039">
      <c r="A9039" s="7" t="s">
        <v>18938</v>
      </c>
      <c r="B9039" s="17" t="s">
        <v>18939</v>
      </c>
      <c r="C9039" s="17">
        <v>2886.0</v>
      </c>
      <c r="D9039" s="17">
        <v>1.933114207E7</v>
      </c>
      <c r="E9039" s="17">
        <v>8433724.0</v>
      </c>
      <c r="F9039" s="17">
        <v>1.3154E7</v>
      </c>
      <c r="G9039" s="17">
        <v>2.0958072E7</v>
      </c>
      <c r="H9039" s="17">
        <v>3.7290714E7</v>
      </c>
    </row>
    <row r="9040">
      <c r="A9040" s="7" t="s">
        <v>18940</v>
      </c>
      <c r="B9040" s="17" t="s">
        <v>18941</v>
      </c>
      <c r="C9040" s="17">
        <v>10517.0</v>
      </c>
      <c r="D9040" s="17">
        <v>1.864375595E7</v>
      </c>
      <c r="E9040" s="17">
        <v>7261626.0</v>
      </c>
      <c r="F9040" s="17">
        <v>1.1777028E7</v>
      </c>
      <c r="G9040" s="17">
        <v>2.0588011E7</v>
      </c>
      <c r="H9040" s="17">
        <v>3.7903316E7</v>
      </c>
    </row>
    <row r="9041">
      <c r="A9041" s="7" t="s">
        <v>18942</v>
      </c>
      <c r="B9041" s="17" t="s">
        <v>18943</v>
      </c>
      <c r="C9041" s="17">
        <v>14856.0</v>
      </c>
      <c r="D9041" s="17">
        <v>2.497837769E7</v>
      </c>
      <c r="E9041" s="17">
        <v>1.0767335E7</v>
      </c>
      <c r="F9041" s="17">
        <v>1.6073266E7</v>
      </c>
      <c r="G9041" s="17">
        <v>2.8474175E7</v>
      </c>
      <c r="H9041" s="17">
        <v>4.9936289E7</v>
      </c>
    </row>
    <row r="9042">
      <c r="A9042" s="7" t="s">
        <v>18944</v>
      </c>
      <c r="B9042" s="17" t="s">
        <v>18945</v>
      </c>
      <c r="C9042" s="17">
        <v>264.0</v>
      </c>
      <c r="D9042" s="17">
        <v>3.002270052E7</v>
      </c>
      <c r="E9042" s="17">
        <v>1.091815E7</v>
      </c>
      <c r="F9042" s="17">
        <v>2.0375314E7</v>
      </c>
      <c r="G9042" s="17">
        <v>3.3018547E7</v>
      </c>
      <c r="H9042" s="17">
        <v>6.1500854E7</v>
      </c>
    </row>
    <row r="9043">
      <c r="A9043" s="7" t="s">
        <v>18946</v>
      </c>
      <c r="B9043" s="17" t="s">
        <v>18947</v>
      </c>
      <c r="C9043" s="17">
        <v>1073.0</v>
      </c>
      <c r="D9043" s="17">
        <v>1.894026126E7</v>
      </c>
      <c r="E9043" s="17">
        <v>4930187.0</v>
      </c>
      <c r="F9043" s="17">
        <v>9609113.0</v>
      </c>
      <c r="G9043" s="17">
        <v>2.0141189E7</v>
      </c>
      <c r="H9043" s="17">
        <v>4.0878171E7</v>
      </c>
    </row>
    <row r="9044">
      <c r="A9044" s="7" t="s">
        <v>18948</v>
      </c>
      <c r="B9044" s="17" t="s">
        <v>18949</v>
      </c>
      <c r="C9044" s="17">
        <v>129.0</v>
      </c>
      <c r="D9044" s="17">
        <v>1.875065201E7</v>
      </c>
      <c r="E9044" s="17">
        <v>5143153.0</v>
      </c>
      <c r="F9044" s="17">
        <v>1.0262459E7</v>
      </c>
      <c r="G9044" s="17">
        <v>2.1186985E7</v>
      </c>
      <c r="H9044" s="17">
        <v>3.5360898E7</v>
      </c>
    </row>
    <row r="9045">
      <c r="A9045" s="7" t="s">
        <v>18950</v>
      </c>
      <c r="B9045" s="17" t="s">
        <v>18951</v>
      </c>
      <c r="C9045" s="17">
        <v>1.0</v>
      </c>
      <c r="D9045" s="17">
        <v>2.3442634E7</v>
      </c>
      <c r="E9045" s="17">
        <v>2.3442634E7</v>
      </c>
      <c r="F9045" s="17">
        <v>2.3442634E7</v>
      </c>
      <c r="G9045" s="17">
        <v>2.3442634E7</v>
      </c>
      <c r="H9045" s="17">
        <v>2.3442634E7</v>
      </c>
    </row>
    <row r="9046">
      <c r="A9046" s="7" t="s">
        <v>18952</v>
      </c>
      <c r="B9046" s="17" t="s">
        <v>18953</v>
      </c>
      <c r="C9046" s="17">
        <v>1.0</v>
      </c>
      <c r="D9046" s="17">
        <v>3.2714688E7</v>
      </c>
      <c r="E9046" s="17">
        <v>3.2714688E7</v>
      </c>
      <c r="F9046" s="17">
        <v>3.2714688E7</v>
      </c>
      <c r="G9046" s="17">
        <v>3.2714688E7</v>
      </c>
      <c r="H9046" s="17">
        <v>3.2714688E7</v>
      </c>
    </row>
    <row r="9047">
      <c r="A9047" s="7" t="s">
        <v>18954</v>
      </c>
      <c r="B9047" s="17" t="s">
        <v>18955</v>
      </c>
      <c r="C9047" s="17">
        <v>810.0</v>
      </c>
      <c r="D9047" s="17">
        <v>1.842278933E7</v>
      </c>
      <c r="E9047" s="17">
        <v>5699800.0</v>
      </c>
      <c r="F9047" s="17">
        <v>1.0819493E7</v>
      </c>
      <c r="G9047" s="17">
        <v>2.1963635E7</v>
      </c>
      <c r="H9047" s="17">
        <v>4.0344974E7</v>
      </c>
    </row>
    <row r="9048">
      <c r="A9048" s="7" t="s">
        <v>18956</v>
      </c>
      <c r="B9048" s="17" t="s">
        <v>18957</v>
      </c>
      <c r="C9048" s="17">
        <v>6.0</v>
      </c>
      <c r="D9048" s="17">
        <v>2.848457183E7</v>
      </c>
      <c r="E9048" s="17">
        <v>2.5086377E7</v>
      </c>
      <c r="F9048" s="17">
        <v>2.5543387E7</v>
      </c>
      <c r="G9048" s="17">
        <v>3.8084776E7</v>
      </c>
      <c r="H9048" s="17">
        <v>4.652689E7</v>
      </c>
    </row>
    <row r="9049">
      <c r="A9049" s="7" t="s">
        <v>18958</v>
      </c>
      <c r="B9049" s="17" t="s">
        <v>55</v>
      </c>
      <c r="C9049" s="17">
        <v>53.0</v>
      </c>
      <c r="D9049" s="17">
        <v>7565355.453</v>
      </c>
      <c r="E9049" s="17">
        <v>2805235.0</v>
      </c>
      <c r="F9049" s="17">
        <v>3737391.0</v>
      </c>
      <c r="G9049" s="17">
        <v>5205409.0</v>
      </c>
      <c r="H9049" s="17">
        <v>1.1184617E7</v>
      </c>
    </row>
    <row r="9050">
      <c r="A9050" s="7" t="s">
        <v>18959</v>
      </c>
      <c r="B9050" s="17" t="s">
        <v>63</v>
      </c>
      <c r="C9050" s="17">
        <v>23.0</v>
      </c>
      <c r="D9050" s="17">
        <v>5442105.696</v>
      </c>
      <c r="E9050" s="17">
        <v>3292200.0</v>
      </c>
      <c r="F9050" s="17">
        <v>4894229.0</v>
      </c>
      <c r="G9050" s="17">
        <v>6673141.0</v>
      </c>
      <c r="H9050" s="17">
        <v>1.12339E7</v>
      </c>
    </row>
    <row r="9051">
      <c r="A9051" s="7" t="s">
        <v>18960</v>
      </c>
      <c r="B9051" s="17" t="s">
        <v>71</v>
      </c>
      <c r="C9051" s="17">
        <v>3.0</v>
      </c>
      <c r="D9051" s="17">
        <v>8564664.667</v>
      </c>
      <c r="E9051" s="17">
        <v>2816115.0</v>
      </c>
      <c r="F9051" s="17">
        <v>8721334.0</v>
      </c>
      <c r="G9051" s="17">
        <v>1.4156545E7</v>
      </c>
      <c r="H9051" s="17">
        <v>1.4156545E7</v>
      </c>
    </row>
    <row r="9052">
      <c r="A9052" s="7" t="s">
        <v>18961</v>
      </c>
      <c r="B9052" s="17" t="s">
        <v>77</v>
      </c>
      <c r="C9052" s="17">
        <v>52.0</v>
      </c>
      <c r="D9052" s="17">
        <v>9913995.865</v>
      </c>
      <c r="E9052" s="17">
        <v>3280000.0</v>
      </c>
      <c r="F9052" s="17">
        <v>5345830.0</v>
      </c>
      <c r="G9052" s="17">
        <v>1.0013984E7</v>
      </c>
      <c r="H9052" s="17">
        <v>1.78804E7</v>
      </c>
    </row>
    <row r="9053">
      <c r="A9053" s="7" t="s">
        <v>18962</v>
      </c>
      <c r="B9053" s="17" t="s">
        <v>86</v>
      </c>
      <c r="C9053" s="17">
        <v>7.0</v>
      </c>
      <c r="D9053" s="17">
        <v>1.100819386E7</v>
      </c>
      <c r="E9053" s="17">
        <v>5161418.0</v>
      </c>
      <c r="F9053" s="17">
        <v>8000550.0</v>
      </c>
      <c r="G9053" s="17">
        <v>1.181144E7</v>
      </c>
      <c r="H9053" s="17">
        <v>3.4351053E7</v>
      </c>
    </row>
    <row r="9054">
      <c r="A9054" s="7" t="s">
        <v>18963</v>
      </c>
      <c r="B9054" s="17" t="s">
        <v>92</v>
      </c>
      <c r="C9054" s="17">
        <v>83.0</v>
      </c>
      <c r="D9054" s="17">
        <v>1.000807442E7</v>
      </c>
      <c r="E9054" s="17">
        <v>3057500.0</v>
      </c>
      <c r="F9054" s="17">
        <v>4757121.0</v>
      </c>
      <c r="G9054" s="17">
        <v>8446026.0</v>
      </c>
      <c r="H9054" s="17">
        <v>2.4498093E7</v>
      </c>
    </row>
    <row r="9055">
      <c r="A9055" s="7" t="s">
        <v>18964</v>
      </c>
      <c r="B9055" s="17" t="s">
        <v>18965</v>
      </c>
      <c r="C9055" s="17">
        <v>5.0</v>
      </c>
      <c r="D9055" s="17">
        <v>3828661.8</v>
      </c>
      <c r="E9055" s="17">
        <v>2403600.0</v>
      </c>
      <c r="F9055" s="17">
        <v>2499784.0</v>
      </c>
      <c r="G9055" s="17">
        <v>4458500.0</v>
      </c>
      <c r="H9055" s="17">
        <v>7759347.0</v>
      </c>
    </row>
    <row r="9056">
      <c r="A9056" s="7" t="s">
        <v>18966</v>
      </c>
      <c r="B9056" s="17" t="s">
        <v>694</v>
      </c>
      <c r="C9056" s="17">
        <v>1152.0</v>
      </c>
      <c r="D9056" s="17">
        <v>1.261843964E7</v>
      </c>
      <c r="E9056" s="17">
        <v>3893108.0</v>
      </c>
      <c r="F9056" s="17">
        <v>6513501.0</v>
      </c>
      <c r="G9056" s="17">
        <v>1.1598763E7</v>
      </c>
      <c r="H9056" s="17">
        <v>2.630325E7</v>
      </c>
    </row>
    <row r="9057">
      <c r="A9057" s="7" t="s">
        <v>18967</v>
      </c>
      <c r="B9057" s="17" t="s">
        <v>700</v>
      </c>
      <c r="C9057" s="17">
        <v>640.0</v>
      </c>
      <c r="D9057" s="17">
        <v>1.540484862E7</v>
      </c>
      <c r="E9057" s="17">
        <v>4430024.0</v>
      </c>
      <c r="F9057" s="17">
        <v>6946080.0</v>
      </c>
      <c r="G9057" s="17">
        <v>1.6469205E7</v>
      </c>
      <c r="H9057" s="17">
        <v>3.4982022E7</v>
      </c>
    </row>
    <row r="9058">
      <c r="A9058" s="7" t="s">
        <v>18968</v>
      </c>
      <c r="B9058" s="17" t="s">
        <v>709</v>
      </c>
      <c r="C9058" s="17">
        <v>773.0</v>
      </c>
      <c r="D9058" s="17">
        <v>9787445.578</v>
      </c>
      <c r="E9058" s="17">
        <v>4372717.0</v>
      </c>
      <c r="F9058" s="17">
        <v>6593875.0</v>
      </c>
      <c r="G9058" s="17">
        <v>1.0547634E7</v>
      </c>
      <c r="H9058" s="17">
        <v>1.8146485E7</v>
      </c>
    </row>
    <row r="9059">
      <c r="A9059" s="7" t="s">
        <v>18969</v>
      </c>
      <c r="B9059" s="17" t="s">
        <v>717</v>
      </c>
      <c r="C9059" s="17">
        <v>38.0</v>
      </c>
      <c r="D9059" s="17">
        <v>6779449.921</v>
      </c>
      <c r="E9059" s="17">
        <v>3431983.0</v>
      </c>
      <c r="F9059" s="17">
        <v>4599238.0</v>
      </c>
      <c r="G9059" s="17">
        <v>8027386.0</v>
      </c>
      <c r="H9059" s="17">
        <v>1.3614731E7</v>
      </c>
    </row>
    <row r="9060">
      <c r="A9060" s="7" t="s">
        <v>18970</v>
      </c>
      <c r="B9060" s="17" t="s">
        <v>723</v>
      </c>
      <c r="C9060" s="17">
        <v>38.0</v>
      </c>
      <c r="D9060" s="17">
        <v>1.197642392E7</v>
      </c>
      <c r="E9060" s="17">
        <v>3548225.0</v>
      </c>
      <c r="F9060" s="17">
        <v>5201261.0</v>
      </c>
      <c r="G9060" s="17">
        <v>6646204.0</v>
      </c>
      <c r="H9060" s="17">
        <v>1.3084388E7</v>
      </c>
    </row>
    <row r="9061">
      <c r="A9061" s="7" t="s">
        <v>18971</v>
      </c>
      <c r="B9061" s="17" t="s">
        <v>729</v>
      </c>
      <c r="C9061" s="17">
        <v>37.0</v>
      </c>
      <c r="D9061" s="17">
        <v>1.302451438E7</v>
      </c>
      <c r="E9061" s="17">
        <v>5087615.0</v>
      </c>
      <c r="F9061" s="17">
        <v>8941150.0</v>
      </c>
      <c r="G9061" s="17">
        <v>1.5810642E7</v>
      </c>
      <c r="H9061" s="17">
        <v>2.0956736E7</v>
      </c>
    </row>
    <row r="9062">
      <c r="A9062" s="7" t="s">
        <v>18972</v>
      </c>
      <c r="B9062" s="17" t="s">
        <v>736</v>
      </c>
      <c r="C9062" s="17">
        <v>2315.0</v>
      </c>
      <c r="D9062" s="17">
        <v>9518475.907</v>
      </c>
      <c r="E9062" s="17">
        <v>3965738.0</v>
      </c>
      <c r="F9062" s="17">
        <v>6012776.0</v>
      </c>
      <c r="G9062" s="17">
        <v>9905315.0</v>
      </c>
      <c r="H9062" s="17">
        <v>1.7164468E7</v>
      </c>
    </row>
    <row r="9063">
      <c r="A9063" s="7" t="s">
        <v>18973</v>
      </c>
      <c r="B9063" s="17" t="s">
        <v>743</v>
      </c>
      <c r="C9063" s="17">
        <v>163.0</v>
      </c>
      <c r="D9063" s="17">
        <v>1.69275482E7</v>
      </c>
      <c r="E9063" s="17">
        <v>7575202.0</v>
      </c>
      <c r="F9063" s="17">
        <v>1.0358799E7</v>
      </c>
      <c r="G9063" s="17">
        <v>2.0940529E7</v>
      </c>
      <c r="H9063" s="17">
        <v>3.8240683E7</v>
      </c>
    </row>
    <row r="9064">
      <c r="A9064" s="7" t="s">
        <v>18974</v>
      </c>
      <c r="B9064" s="17" t="s">
        <v>749</v>
      </c>
      <c r="C9064" s="17">
        <v>690.0</v>
      </c>
      <c r="D9064" s="17">
        <v>1.189386677E7</v>
      </c>
      <c r="E9064" s="17">
        <v>4094811.0</v>
      </c>
      <c r="F9064" s="17">
        <v>7052300.0</v>
      </c>
      <c r="G9064" s="17">
        <v>1.273042E7</v>
      </c>
      <c r="H9064" s="17">
        <v>2.3792164E7</v>
      </c>
    </row>
    <row r="9065">
      <c r="A9065" s="7" t="s">
        <v>18975</v>
      </c>
      <c r="B9065" s="17" t="s">
        <v>755</v>
      </c>
      <c r="C9065" s="17">
        <v>7235.0</v>
      </c>
      <c r="D9065" s="17">
        <v>1.036271407E7</v>
      </c>
      <c r="E9065" s="17">
        <v>3828080.0</v>
      </c>
      <c r="F9065" s="17">
        <v>5951568.0</v>
      </c>
      <c r="G9065" s="17">
        <v>1.020537E7</v>
      </c>
      <c r="H9065" s="17">
        <v>1.8674676E7</v>
      </c>
    </row>
    <row r="9066">
      <c r="A9066" s="7" t="s">
        <v>18976</v>
      </c>
      <c r="B9066" s="17" t="s">
        <v>18977</v>
      </c>
      <c r="C9066" s="17">
        <v>3.0</v>
      </c>
      <c r="D9066" s="17">
        <v>2880839.333</v>
      </c>
      <c r="E9066" s="17">
        <v>2438233.0</v>
      </c>
      <c r="F9066" s="17">
        <v>3065127.0</v>
      </c>
      <c r="G9066" s="17">
        <v>3139158.0</v>
      </c>
      <c r="H9066" s="17">
        <v>3139158.0</v>
      </c>
    </row>
    <row r="9067">
      <c r="A9067" s="7" t="s">
        <v>18978</v>
      </c>
      <c r="B9067" s="17" t="s">
        <v>97</v>
      </c>
      <c r="C9067" s="17">
        <v>2531.0</v>
      </c>
      <c r="D9067" s="17">
        <v>1.321899779E7</v>
      </c>
      <c r="E9067" s="17">
        <v>4186639.0</v>
      </c>
      <c r="F9067" s="17">
        <v>6731830.0</v>
      </c>
      <c r="G9067" s="17">
        <v>1.3020474E7</v>
      </c>
      <c r="H9067" s="17">
        <v>2.693207E7</v>
      </c>
    </row>
    <row r="9068">
      <c r="A9068" s="7" t="s">
        <v>18979</v>
      </c>
      <c r="B9068" s="17" t="s">
        <v>102</v>
      </c>
      <c r="C9068" s="17">
        <v>268.0</v>
      </c>
      <c r="D9068" s="17">
        <v>1.473905711E7</v>
      </c>
      <c r="E9068" s="17">
        <v>4883990.0</v>
      </c>
      <c r="F9068" s="17">
        <v>9035271.0</v>
      </c>
      <c r="G9068" s="17">
        <v>1.7123372E7</v>
      </c>
      <c r="H9068" s="17">
        <v>3.527206E7</v>
      </c>
    </row>
    <row r="9069">
      <c r="A9069" s="7" t="s">
        <v>18980</v>
      </c>
      <c r="B9069" s="17" t="s">
        <v>106</v>
      </c>
      <c r="C9069" s="17">
        <v>5432.0</v>
      </c>
      <c r="D9069" s="17">
        <v>1.590978353E7</v>
      </c>
      <c r="E9069" s="17">
        <v>4294523.0</v>
      </c>
      <c r="F9069" s="17">
        <v>8112800.0</v>
      </c>
      <c r="G9069" s="17">
        <v>1.7882414E7</v>
      </c>
      <c r="H9069" s="17">
        <v>3.6385872E7</v>
      </c>
    </row>
    <row r="9070">
      <c r="A9070" s="7" t="s">
        <v>18981</v>
      </c>
      <c r="B9070" s="17" t="s">
        <v>18982</v>
      </c>
      <c r="C9070" s="17">
        <v>1.0</v>
      </c>
      <c r="D9070" s="17">
        <v>4902737.0</v>
      </c>
      <c r="E9070" s="17">
        <v>4902737.0</v>
      </c>
      <c r="F9070" s="17">
        <v>4902737.0</v>
      </c>
      <c r="G9070" s="17">
        <v>4902737.0</v>
      </c>
      <c r="H9070" s="17">
        <v>4902737.0</v>
      </c>
    </row>
    <row r="9071">
      <c r="A9071" s="7" t="s">
        <v>18983</v>
      </c>
      <c r="B9071" s="17" t="s">
        <v>760</v>
      </c>
      <c r="C9071" s="17">
        <v>18.0</v>
      </c>
      <c r="D9071" s="17">
        <v>5646821.278</v>
      </c>
      <c r="E9071" s="17">
        <v>2487777.0</v>
      </c>
      <c r="F9071" s="17">
        <v>3805351.0</v>
      </c>
      <c r="G9071" s="17">
        <v>9084505.0</v>
      </c>
      <c r="H9071" s="17">
        <v>1.2669611E7</v>
      </c>
    </row>
    <row r="9072">
      <c r="A9072" s="7" t="s">
        <v>18984</v>
      </c>
      <c r="B9072" s="17" t="s">
        <v>767</v>
      </c>
      <c r="C9072" s="17">
        <v>5.0</v>
      </c>
      <c r="D9072" s="17">
        <v>2.09570786E7</v>
      </c>
      <c r="E9072" s="17">
        <v>3810470.0</v>
      </c>
      <c r="F9072" s="17">
        <v>6770338.0</v>
      </c>
      <c r="G9072" s="17">
        <v>2.459746E7</v>
      </c>
      <c r="H9072" s="17">
        <v>6.6330497E7</v>
      </c>
    </row>
    <row r="9073">
      <c r="A9073" s="7" t="s">
        <v>18985</v>
      </c>
      <c r="B9073" s="17" t="s">
        <v>780</v>
      </c>
      <c r="C9073" s="17">
        <v>35.0</v>
      </c>
      <c r="D9073" s="17">
        <v>9102434.4</v>
      </c>
      <c r="E9073" s="17">
        <v>4352012.0</v>
      </c>
      <c r="F9073" s="17">
        <v>6399501.0</v>
      </c>
      <c r="G9073" s="17">
        <v>1.1874579E7</v>
      </c>
      <c r="H9073" s="17">
        <v>1.7797183E7</v>
      </c>
    </row>
    <row r="9074">
      <c r="A9074" s="7" t="s">
        <v>18986</v>
      </c>
      <c r="B9074" s="17" t="s">
        <v>801</v>
      </c>
      <c r="C9074" s="17">
        <v>53.0</v>
      </c>
      <c r="D9074" s="17">
        <v>5593461.057</v>
      </c>
      <c r="E9074" s="17">
        <v>3027385.0</v>
      </c>
      <c r="F9074" s="17">
        <v>4124800.0</v>
      </c>
      <c r="G9074" s="17">
        <v>7096173.0</v>
      </c>
      <c r="H9074" s="17">
        <v>1.117666E7</v>
      </c>
    </row>
    <row r="9075">
      <c r="A9075" s="7" t="s">
        <v>18987</v>
      </c>
      <c r="B9075" s="17" t="s">
        <v>808</v>
      </c>
      <c r="C9075" s="17">
        <v>616.0</v>
      </c>
      <c r="D9075" s="17">
        <v>9586470.261</v>
      </c>
      <c r="E9075" s="17">
        <v>3098578.0</v>
      </c>
      <c r="F9075" s="17">
        <v>5353554.0</v>
      </c>
      <c r="G9075" s="17">
        <v>9931387.0</v>
      </c>
      <c r="H9075" s="17">
        <v>1.820447E7</v>
      </c>
    </row>
    <row r="9076">
      <c r="A9076" s="7" t="s">
        <v>18988</v>
      </c>
      <c r="B9076" s="17" t="s">
        <v>18989</v>
      </c>
      <c r="C9076" s="17">
        <v>8.0</v>
      </c>
      <c r="D9076" s="17">
        <v>1.120759025E7</v>
      </c>
      <c r="E9076" s="17">
        <v>4002549.0</v>
      </c>
      <c r="F9076" s="17">
        <v>5645772.0</v>
      </c>
      <c r="G9076" s="17">
        <v>9158233.0</v>
      </c>
      <c r="H9076" s="17">
        <v>3.545855E7</v>
      </c>
    </row>
    <row r="9077">
      <c r="A9077" s="7" t="s">
        <v>18990</v>
      </c>
      <c r="B9077" s="17" t="s">
        <v>113</v>
      </c>
      <c r="C9077" s="17">
        <v>378.0</v>
      </c>
      <c r="D9077" s="17">
        <v>1.212350214E7</v>
      </c>
      <c r="E9077" s="17">
        <v>3718602.0</v>
      </c>
      <c r="F9077" s="17">
        <v>6381001.0</v>
      </c>
      <c r="G9077" s="17">
        <v>1.2688992E7</v>
      </c>
      <c r="H9077" s="17">
        <v>2.8615568E7</v>
      </c>
    </row>
    <row r="9078">
      <c r="A9078" s="7" t="s">
        <v>18991</v>
      </c>
      <c r="B9078" s="17" t="s">
        <v>119</v>
      </c>
      <c r="C9078" s="17">
        <v>228.0</v>
      </c>
      <c r="D9078" s="17">
        <v>6633573.522</v>
      </c>
      <c r="E9078" s="17">
        <v>3190014.0</v>
      </c>
      <c r="F9078" s="17">
        <v>5097000.0</v>
      </c>
      <c r="G9078" s="17">
        <v>8708250.0</v>
      </c>
      <c r="H9078" s="17">
        <v>1.22124E7</v>
      </c>
    </row>
    <row r="9079">
      <c r="A9079" s="7" t="s">
        <v>18992</v>
      </c>
      <c r="B9079" s="17" t="s">
        <v>126</v>
      </c>
      <c r="C9079" s="17">
        <v>59.0</v>
      </c>
      <c r="D9079" s="17">
        <v>1.049881208E7</v>
      </c>
      <c r="E9079" s="17">
        <v>3261981.0</v>
      </c>
      <c r="F9079" s="17">
        <v>6454167.0</v>
      </c>
      <c r="G9079" s="17">
        <v>1.1854932E7</v>
      </c>
      <c r="H9079" s="17">
        <v>2.2586309E7</v>
      </c>
    </row>
    <row r="9080">
      <c r="A9080" s="7" t="s">
        <v>18993</v>
      </c>
      <c r="B9080" s="17" t="s">
        <v>133</v>
      </c>
      <c r="C9080" s="17">
        <v>65.0</v>
      </c>
      <c r="D9080" s="17">
        <v>1.021082895E7</v>
      </c>
      <c r="E9080" s="17">
        <v>3725578.0</v>
      </c>
      <c r="F9080" s="17">
        <v>5525400.0</v>
      </c>
      <c r="G9080" s="17">
        <v>1.1568901E7</v>
      </c>
      <c r="H9080" s="17">
        <v>2.3554564E7</v>
      </c>
    </row>
    <row r="9081">
      <c r="A9081" s="7" t="s">
        <v>18994</v>
      </c>
      <c r="B9081" s="17" t="s">
        <v>140</v>
      </c>
      <c r="C9081" s="17">
        <v>45.0</v>
      </c>
      <c r="D9081" s="17">
        <v>2.155558253E7</v>
      </c>
      <c r="E9081" s="17">
        <v>5338600.0</v>
      </c>
      <c r="F9081" s="17">
        <v>9388848.0</v>
      </c>
      <c r="G9081" s="17">
        <v>1.84862E7</v>
      </c>
      <c r="H9081" s="17">
        <v>6.9924762E7</v>
      </c>
    </row>
    <row r="9082">
      <c r="A9082" s="7" t="s">
        <v>18995</v>
      </c>
      <c r="B9082" s="17" t="s">
        <v>148</v>
      </c>
      <c r="C9082" s="17">
        <v>143.0</v>
      </c>
      <c r="D9082" s="17">
        <v>1.45663269E7</v>
      </c>
      <c r="E9082" s="17">
        <v>4456700.0</v>
      </c>
      <c r="F9082" s="17">
        <v>7091511.0</v>
      </c>
      <c r="G9082" s="17">
        <v>1.564667E7</v>
      </c>
      <c r="H9082" s="17">
        <v>3.355682E7</v>
      </c>
    </row>
    <row r="9083">
      <c r="A9083" s="7" t="s">
        <v>18996</v>
      </c>
      <c r="B9083" s="17" t="s">
        <v>158</v>
      </c>
      <c r="C9083" s="17">
        <v>30146.0</v>
      </c>
      <c r="D9083" s="17">
        <v>1.173388772E7</v>
      </c>
      <c r="E9083" s="17">
        <v>4432845.0</v>
      </c>
      <c r="F9083" s="17">
        <v>7284250.0</v>
      </c>
      <c r="G9083" s="17">
        <v>1.3020474E7</v>
      </c>
      <c r="H9083" s="17">
        <v>2.3619162E7</v>
      </c>
    </row>
    <row r="9084">
      <c r="A9084" s="7" t="s">
        <v>18997</v>
      </c>
      <c r="B9084" s="17" t="s">
        <v>816</v>
      </c>
      <c r="C9084" s="17">
        <v>6161.0</v>
      </c>
      <c r="D9084" s="17">
        <v>1.64373495E7</v>
      </c>
      <c r="E9084" s="17">
        <v>4762208.0</v>
      </c>
      <c r="F9084" s="17">
        <v>9539336.0</v>
      </c>
      <c r="G9084" s="17">
        <v>2.0056783E7</v>
      </c>
      <c r="H9084" s="17">
        <v>3.6991226E7</v>
      </c>
    </row>
    <row r="9085">
      <c r="A9085" s="7" t="s">
        <v>18998</v>
      </c>
      <c r="B9085" s="17" t="s">
        <v>833</v>
      </c>
      <c r="C9085" s="17">
        <v>5.0</v>
      </c>
      <c r="D9085" s="17">
        <v>1.56764908E7</v>
      </c>
      <c r="E9085" s="17">
        <v>7874077.0</v>
      </c>
      <c r="F9085" s="17">
        <v>1.2521709E7</v>
      </c>
      <c r="G9085" s="17">
        <v>1.6059721E7</v>
      </c>
      <c r="H9085" s="17">
        <v>3.7666224E7</v>
      </c>
    </row>
    <row r="9086">
      <c r="A9086" s="7" t="s">
        <v>18999</v>
      </c>
      <c r="B9086" s="17" t="s">
        <v>837</v>
      </c>
      <c r="C9086" s="17">
        <v>3605.0</v>
      </c>
      <c r="D9086" s="17">
        <v>9189044.422</v>
      </c>
      <c r="E9086" s="17">
        <v>3504100.0</v>
      </c>
      <c r="F9086" s="17">
        <v>5374882.0</v>
      </c>
      <c r="G9086" s="17">
        <v>9047565.0</v>
      </c>
      <c r="H9086" s="17">
        <v>1.7280878E7</v>
      </c>
    </row>
    <row r="9087">
      <c r="A9087" s="7" t="s">
        <v>19000</v>
      </c>
      <c r="B9087" s="17" t="s">
        <v>844</v>
      </c>
      <c r="C9087" s="17">
        <v>9.0</v>
      </c>
      <c r="D9087" s="17">
        <v>1.285430467E7</v>
      </c>
      <c r="E9087" s="17">
        <v>4669029.0</v>
      </c>
      <c r="F9087" s="17">
        <v>6577093.0</v>
      </c>
      <c r="G9087" s="17">
        <v>2.1040943E7</v>
      </c>
      <c r="H9087" s="17">
        <v>3.7506E7</v>
      </c>
    </row>
    <row r="9088">
      <c r="A9088" s="7" t="s">
        <v>19001</v>
      </c>
      <c r="B9088" s="17" t="s">
        <v>851</v>
      </c>
      <c r="C9088" s="17">
        <v>174.0</v>
      </c>
      <c r="D9088" s="17">
        <v>1.523566378E7</v>
      </c>
      <c r="E9088" s="17">
        <v>5960257.0</v>
      </c>
      <c r="F9088" s="17">
        <v>9947135.0</v>
      </c>
      <c r="G9088" s="17">
        <v>1.647795E7</v>
      </c>
      <c r="H9088" s="17">
        <v>2.8760879E7</v>
      </c>
    </row>
    <row r="9089">
      <c r="A9089" s="7" t="s">
        <v>19002</v>
      </c>
      <c r="B9089" s="17" t="s">
        <v>858</v>
      </c>
      <c r="C9089" s="17">
        <v>512.0</v>
      </c>
      <c r="D9089" s="17">
        <v>9227784.475</v>
      </c>
      <c r="E9089" s="17">
        <v>3820222.0</v>
      </c>
      <c r="F9089" s="17">
        <v>5449719.0</v>
      </c>
      <c r="G9089" s="17">
        <v>9072526.0</v>
      </c>
      <c r="H9089" s="17">
        <v>1.8479924E7</v>
      </c>
    </row>
    <row r="9090">
      <c r="A9090" s="7" t="s">
        <v>19003</v>
      </c>
      <c r="B9090" s="17" t="s">
        <v>865</v>
      </c>
      <c r="C9090" s="17">
        <v>3757.0</v>
      </c>
      <c r="D9090" s="17">
        <v>8419763.443</v>
      </c>
      <c r="E9090" s="17">
        <v>3417992.0</v>
      </c>
      <c r="F9090" s="17">
        <v>5009250.0</v>
      </c>
      <c r="G9090" s="17">
        <v>8533900.0</v>
      </c>
      <c r="H9090" s="17">
        <v>1.59123E7</v>
      </c>
    </row>
    <row r="9091">
      <c r="A9091" s="7" t="s">
        <v>19004</v>
      </c>
      <c r="B9091" s="17" t="s">
        <v>19005</v>
      </c>
      <c r="C9091" s="17">
        <v>1.0</v>
      </c>
      <c r="D9091" s="17">
        <v>3605191.0</v>
      </c>
      <c r="E9091" s="17">
        <v>3605191.0</v>
      </c>
      <c r="F9091" s="17">
        <v>3605191.0</v>
      </c>
      <c r="G9091" s="17">
        <v>3605191.0</v>
      </c>
      <c r="H9091" s="17">
        <v>3605191.0</v>
      </c>
    </row>
    <row r="9092">
      <c r="A9092" s="7" t="s">
        <v>19006</v>
      </c>
      <c r="B9092" s="17" t="s">
        <v>871</v>
      </c>
      <c r="C9092" s="17">
        <v>27556.0</v>
      </c>
      <c r="D9092" s="17">
        <v>5837185.206</v>
      </c>
      <c r="E9092" s="17">
        <v>2932133.0</v>
      </c>
      <c r="F9092" s="17">
        <v>3994000.0</v>
      </c>
      <c r="G9092" s="17">
        <v>5919068.0</v>
      </c>
      <c r="H9092" s="17">
        <v>9768223.0</v>
      </c>
    </row>
    <row r="9093">
      <c r="A9093" s="7" t="s">
        <v>19007</v>
      </c>
      <c r="B9093" s="17" t="s">
        <v>877</v>
      </c>
      <c r="C9093" s="17">
        <v>3092.0</v>
      </c>
      <c r="D9093" s="17">
        <v>1.061540018E7</v>
      </c>
      <c r="E9093" s="17">
        <v>4303500.0</v>
      </c>
      <c r="F9093" s="17">
        <v>6317735.0</v>
      </c>
      <c r="G9093" s="17">
        <v>1.049925E7</v>
      </c>
      <c r="H9093" s="17">
        <v>1.8668613E7</v>
      </c>
    </row>
    <row r="9094">
      <c r="A9094" s="7" t="s">
        <v>19008</v>
      </c>
      <c r="B9094" s="17" t="s">
        <v>884</v>
      </c>
      <c r="C9094" s="17">
        <v>18.0</v>
      </c>
      <c r="D9094" s="17">
        <v>2.926704578E7</v>
      </c>
      <c r="E9094" s="17">
        <v>6781000.0</v>
      </c>
      <c r="F9094" s="17">
        <v>9439355.0</v>
      </c>
      <c r="G9094" s="17">
        <v>2.3974912E7</v>
      </c>
      <c r="H9094" s="17">
        <v>1.48636267E8</v>
      </c>
    </row>
    <row r="9095">
      <c r="A9095" s="7" t="s">
        <v>19009</v>
      </c>
      <c r="B9095" s="17" t="s">
        <v>891</v>
      </c>
      <c r="C9095" s="17">
        <v>54.0</v>
      </c>
      <c r="D9095" s="17">
        <v>8596635.389</v>
      </c>
      <c r="E9095" s="17">
        <v>1000000.0</v>
      </c>
      <c r="F9095" s="17">
        <v>4824482.0</v>
      </c>
      <c r="G9095" s="17">
        <v>1.0867787E7</v>
      </c>
      <c r="H9095" s="17">
        <v>1.7703195E7</v>
      </c>
    </row>
    <row r="9096">
      <c r="A9096" s="7" t="s">
        <v>19010</v>
      </c>
      <c r="B9096" s="17" t="s">
        <v>898</v>
      </c>
      <c r="C9096" s="17">
        <v>31.0</v>
      </c>
      <c r="D9096" s="17">
        <v>1.465695087E7</v>
      </c>
      <c r="E9096" s="17">
        <v>4746098.0</v>
      </c>
      <c r="F9096" s="17">
        <v>8129777.0</v>
      </c>
      <c r="G9096" s="17">
        <v>1.20472E7</v>
      </c>
      <c r="H9096" s="17">
        <v>2.60552E7</v>
      </c>
    </row>
    <row r="9097">
      <c r="A9097" s="7" t="s">
        <v>19011</v>
      </c>
      <c r="B9097" s="17" t="s">
        <v>903</v>
      </c>
      <c r="C9097" s="17">
        <v>5.0</v>
      </c>
      <c r="D9097" s="17">
        <v>6041067.8</v>
      </c>
      <c r="E9097" s="17">
        <v>3159650.0</v>
      </c>
      <c r="F9097" s="17">
        <v>3279988.0</v>
      </c>
      <c r="G9097" s="17">
        <v>1.0928024E7</v>
      </c>
      <c r="H9097" s="17">
        <v>1.0966908E7</v>
      </c>
    </row>
    <row r="9098">
      <c r="A9098" s="7" t="s">
        <v>19012</v>
      </c>
      <c r="B9098" s="17" t="s">
        <v>166</v>
      </c>
      <c r="C9098" s="17">
        <v>2677.0</v>
      </c>
      <c r="D9098" s="17">
        <v>1.785277311E7</v>
      </c>
      <c r="E9098" s="17">
        <v>7001555.0</v>
      </c>
      <c r="F9098" s="17">
        <v>1.2377427E7</v>
      </c>
      <c r="G9098" s="17">
        <v>2.1640917E7</v>
      </c>
      <c r="H9098" s="17">
        <v>3.5448453E7</v>
      </c>
    </row>
    <row r="9099">
      <c r="A9099" s="7" t="s">
        <v>19013</v>
      </c>
      <c r="B9099" s="17" t="s">
        <v>172</v>
      </c>
      <c r="C9099" s="17">
        <v>758.0</v>
      </c>
      <c r="D9099" s="17">
        <v>1.477554049E7</v>
      </c>
      <c r="E9099" s="17">
        <v>4971682.0</v>
      </c>
      <c r="F9099" s="17">
        <v>8876194.0</v>
      </c>
      <c r="G9099" s="17">
        <v>1.5670639E7</v>
      </c>
      <c r="H9099" s="17">
        <v>2.9064109E7</v>
      </c>
    </row>
    <row r="9100">
      <c r="A9100" s="7" t="s">
        <v>19014</v>
      </c>
      <c r="B9100" s="17" t="s">
        <v>910</v>
      </c>
      <c r="C9100" s="17">
        <v>4656.0</v>
      </c>
      <c r="D9100" s="17">
        <v>1.2804326E7</v>
      </c>
      <c r="E9100" s="17">
        <v>3834891.0</v>
      </c>
      <c r="F9100" s="17">
        <v>6490113.0</v>
      </c>
      <c r="G9100" s="17">
        <v>1.3383195E7</v>
      </c>
      <c r="H9100" s="17">
        <v>2.7621239E7</v>
      </c>
    </row>
    <row r="9101">
      <c r="A9101" s="7" t="s">
        <v>19015</v>
      </c>
      <c r="B9101" s="17" t="s">
        <v>916</v>
      </c>
      <c r="C9101" s="17">
        <v>6809.0</v>
      </c>
      <c r="D9101" s="17">
        <v>1.130202364E7</v>
      </c>
      <c r="E9101" s="17">
        <v>3782000.0</v>
      </c>
      <c r="F9101" s="17">
        <v>6112912.0</v>
      </c>
      <c r="G9101" s="17">
        <v>1.102634E7</v>
      </c>
      <c r="H9101" s="17">
        <v>2.2160613E7</v>
      </c>
    </row>
    <row r="9102">
      <c r="A9102" s="7" t="s">
        <v>19016</v>
      </c>
      <c r="B9102" s="17" t="s">
        <v>19017</v>
      </c>
      <c r="C9102" s="17">
        <v>249.0</v>
      </c>
      <c r="D9102" s="17">
        <v>1.022304762E7</v>
      </c>
      <c r="E9102" s="17">
        <v>3883556.0</v>
      </c>
      <c r="F9102" s="17">
        <v>6215177.0</v>
      </c>
      <c r="G9102" s="17">
        <v>1.0844566E7</v>
      </c>
      <c r="H9102" s="17">
        <v>2.0079384E7</v>
      </c>
    </row>
    <row r="9103">
      <c r="A9103" s="7" t="s">
        <v>19018</v>
      </c>
      <c r="B9103" s="17" t="s">
        <v>19019</v>
      </c>
      <c r="C9103" s="17">
        <v>69.0</v>
      </c>
      <c r="D9103" s="17">
        <v>7802885.348</v>
      </c>
      <c r="E9103" s="17">
        <v>3799589.0</v>
      </c>
      <c r="F9103" s="17">
        <v>5638000.0</v>
      </c>
      <c r="G9103" s="17">
        <v>9757111.0</v>
      </c>
      <c r="H9103" s="17">
        <v>1.4236982E7</v>
      </c>
    </row>
    <row r="9104">
      <c r="A9104" s="7" t="s">
        <v>19020</v>
      </c>
      <c r="B9104" s="17" t="s">
        <v>19021</v>
      </c>
      <c r="C9104" s="17">
        <v>32.0</v>
      </c>
      <c r="D9104" s="17">
        <v>1.274049403E7</v>
      </c>
      <c r="E9104" s="17">
        <v>3369751.0</v>
      </c>
      <c r="F9104" s="17">
        <v>4002300.0</v>
      </c>
      <c r="G9104" s="17">
        <v>1.1401527E7</v>
      </c>
      <c r="H9104" s="17">
        <v>3.5630412E7</v>
      </c>
    </row>
    <row r="9105">
      <c r="A9105" s="7" t="s">
        <v>19022</v>
      </c>
      <c r="B9105" s="17" t="s">
        <v>1029</v>
      </c>
      <c r="C9105" s="17">
        <v>13511.0</v>
      </c>
      <c r="D9105" s="17">
        <v>1.323557233E7</v>
      </c>
      <c r="E9105" s="17">
        <v>3834397.0</v>
      </c>
      <c r="F9105" s="17">
        <v>6826603.0</v>
      </c>
      <c r="G9105" s="17">
        <v>1.5982312E7</v>
      </c>
      <c r="H9105" s="17">
        <v>3.1077052E7</v>
      </c>
    </row>
    <row r="9106">
      <c r="A9106" s="7" t="s">
        <v>19023</v>
      </c>
      <c r="B9106" s="17" t="s">
        <v>1030</v>
      </c>
      <c r="C9106" s="17">
        <v>27403.0</v>
      </c>
      <c r="D9106" s="17">
        <v>1.516238036E7</v>
      </c>
      <c r="E9106" s="17">
        <v>4252716.0</v>
      </c>
      <c r="F9106" s="17">
        <v>1.0075894E7</v>
      </c>
      <c r="G9106" s="17">
        <v>2.0081401E7</v>
      </c>
      <c r="H9106" s="17">
        <v>3.2719191E7</v>
      </c>
    </row>
    <row r="9107">
      <c r="A9107" s="7" t="s">
        <v>19024</v>
      </c>
      <c r="B9107" s="17" t="s">
        <v>1031</v>
      </c>
      <c r="C9107" s="17">
        <v>52997.0</v>
      </c>
      <c r="D9107" s="17">
        <v>1.088360655E7</v>
      </c>
      <c r="E9107" s="17">
        <v>3379180.0</v>
      </c>
      <c r="F9107" s="17">
        <v>5622063.0</v>
      </c>
      <c r="G9107" s="17">
        <v>1.2294995E7</v>
      </c>
      <c r="H9107" s="17">
        <v>2.3830104E7</v>
      </c>
    </row>
    <row r="9108">
      <c r="A9108" s="7" t="s">
        <v>19025</v>
      </c>
      <c r="B9108" s="17" t="s">
        <v>1032</v>
      </c>
      <c r="C9108" s="17">
        <v>2602.0</v>
      </c>
      <c r="D9108" s="17">
        <v>2.834057194E7</v>
      </c>
      <c r="E9108" s="17">
        <v>7083865.0</v>
      </c>
      <c r="F9108" s="17">
        <v>1.9018834E7</v>
      </c>
      <c r="G9108" s="17">
        <v>3.861281E7</v>
      </c>
      <c r="H9108" s="17">
        <v>6.0756048E7</v>
      </c>
    </row>
    <row r="9109">
      <c r="A9109" s="7" t="s">
        <v>19026</v>
      </c>
      <c r="B9109" s="17" t="s">
        <v>1033</v>
      </c>
      <c r="C9109" s="17">
        <v>5261.0</v>
      </c>
      <c r="D9109" s="17">
        <v>1.898480007E7</v>
      </c>
      <c r="E9109" s="17">
        <v>4371000.0</v>
      </c>
      <c r="F9109" s="17">
        <v>1.036308E7</v>
      </c>
      <c r="G9109" s="17">
        <v>2.5862952E7</v>
      </c>
      <c r="H9109" s="17">
        <v>4.5983843E7</v>
      </c>
    </row>
    <row r="9110">
      <c r="A9110" s="7" t="s">
        <v>19027</v>
      </c>
      <c r="B9110" s="17" t="s">
        <v>1034</v>
      </c>
      <c r="C9110" s="17">
        <v>6679.0</v>
      </c>
      <c r="D9110" s="17">
        <v>2.002789021E7</v>
      </c>
      <c r="E9110" s="17">
        <v>4581479.0</v>
      </c>
      <c r="F9110" s="17">
        <v>1.2754948E7</v>
      </c>
      <c r="G9110" s="17">
        <v>2.7030763E7</v>
      </c>
      <c r="H9110" s="17">
        <v>4.5972657E7</v>
      </c>
    </row>
    <row r="9111">
      <c r="A9111" s="7" t="s">
        <v>19028</v>
      </c>
      <c r="B9111" s="17" t="s">
        <v>1035</v>
      </c>
      <c r="C9111" s="17">
        <v>51838.0</v>
      </c>
      <c r="D9111" s="17">
        <v>9599176.296</v>
      </c>
      <c r="E9111" s="17">
        <v>3266943.0</v>
      </c>
      <c r="F9111" s="17">
        <v>5054425.0</v>
      </c>
      <c r="G9111" s="17">
        <v>1.01022E7</v>
      </c>
      <c r="H9111" s="17">
        <v>2.2529328E7</v>
      </c>
    </row>
    <row r="9112">
      <c r="A9112" s="7" t="s">
        <v>19029</v>
      </c>
      <c r="B9112" s="17" t="s">
        <v>19030</v>
      </c>
      <c r="C9112" s="17">
        <v>9.0</v>
      </c>
      <c r="D9112" s="17">
        <v>4493241.444</v>
      </c>
      <c r="E9112" s="17">
        <v>2920600.0</v>
      </c>
      <c r="F9112" s="17">
        <v>3095902.0</v>
      </c>
      <c r="G9112" s="17">
        <v>4427800.0</v>
      </c>
      <c r="H9112" s="17">
        <v>1.2884772E7</v>
      </c>
    </row>
    <row r="9113">
      <c r="A9113" s="7" t="s">
        <v>19031</v>
      </c>
      <c r="B9113" s="17" t="s">
        <v>1036</v>
      </c>
      <c r="C9113" s="17">
        <v>11265.0</v>
      </c>
      <c r="D9113" s="17">
        <v>7310456.575</v>
      </c>
      <c r="E9113" s="17">
        <v>3133511.0</v>
      </c>
      <c r="F9113" s="17">
        <v>4508307.0</v>
      </c>
      <c r="G9113" s="17">
        <v>7023309.0</v>
      </c>
      <c r="H9113" s="17">
        <v>1.2740344E7</v>
      </c>
    </row>
    <row r="9114">
      <c r="A9114" s="7" t="s">
        <v>19032</v>
      </c>
      <c r="B9114" s="17" t="s">
        <v>1037</v>
      </c>
      <c r="C9114" s="17">
        <v>2558.0</v>
      </c>
      <c r="D9114" s="17">
        <v>1.701514109E7</v>
      </c>
      <c r="E9114" s="17">
        <v>5845393.0</v>
      </c>
      <c r="F9114" s="17">
        <v>1.0372586E7</v>
      </c>
      <c r="G9114" s="17">
        <v>1.9395305E7</v>
      </c>
      <c r="H9114" s="17">
        <v>3.6462232E7</v>
      </c>
    </row>
    <row r="9115">
      <c r="A9115" s="7" t="s">
        <v>19033</v>
      </c>
      <c r="B9115" s="17" t="s">
        <v>1038</v>
      </c>
      <c r="C9115" s="17">
        <v>6998.0</v>
      </c>
      <c r="D9115" s="17">
        <v>5955273.741</v>
      </c>
      <c r="E9115" s="17">
        <v>3190218.0</v>
      </c>
      <c r="F9115" s="17">
        <v>4351720.0</v>
      </c>
      <c r="G9115" s="17">
        <v>6137960.0</v>
      </c>
      <c r="H9115" s="17">
        <v>9690254.0</v>
      </c>
    </row>
    <row r="9116">
      <c r="A9116" s="7" t="s">
        <v>19034</v>
      </c>
      <c r="B9116" s="17" t="s">
        <v>1039</v>
      </c>
      <c r="C9116" s="17">
        <v>33017.0</v>
      </c>
      <c r="D9116" s="17">
        <v>6334547.585</v>
      </c>
      <c r="E9116" s="17">
        <v>3048801.0</v>
      </c>
      <c r="F9116" s="17">
        <v>4245136.0</v>
      </c>
      <c r="G9116" s="17">
        <v>6493839.0</v>
      </c>
      <c r="H9116" s="17">
        <v>1.0786804E7</v>
      </c>
    </row>
    <row r="9117">
      <c r="A9117" s="7" t="s">
        <v>19035</v>
      </c>
      <c r="B9117" s="17" t="s">
        <v>1040</v>
      </c>
      <c r="C9117" s="17">
        <v>248.0</v>
      </c>
      <c r="D9117" s="17">
        <v>1.539408963E7</v>
      </c>
      <c r="E9117" s="17">
        <v>3925690.0</v>
      </c>
      <c r="F9117" s="17">
        <v>7270500.0</v>
      </c>
      <c r="G9117" s="17">
        <v>1.6186E7</v>
      </c>
      <c r="H9117" s="17">
        <v>3.543695E7</v>
      </c>
    </row>
    <row r="9118">
      <c r="A9118" s="7" t="s">
        <v>19036</v>
      </c>
      <c r="B9118" s="17" t="s">
        <v>1041</v>
      </c>
      <c r="C9118" s="17">
        <v>1095.0</v>
      </c>
      <c r="D9118" s="17">
        <v>1.250223679E7</v>
      </c>
      <c r="E9118" s="17">
        <v>3955400.0</v>
      </c>
      <c r="F9118" s="17">
        <v>6621495.0</v>
      </c>
      <c r="G9118" s="17">
        <v>1.5100196E7</v>
      </c>
      <c r="H9118" s="17">
        <v>2.7828127E7</v>
      </c>
    </row>
    <row r="9119">
      <c r="A9119" s="7" t="s">
        <v>19037</v>
      </c>
      <c r="B9119" s="17" t="s">
        <v>1042</v>
      </c>
      <c r="C9119" s="17">
        <v>317.0</v>
      </c>
      <c r="D9119" s="17">
        <v>2.50138117E7</v>
      </c>
      <c r="E9119" s="17">
        <v>1.2064124E7</v>
      </c>
      <c r="F9119" s="17">
        <v>1.7746977E7</v>
      </c>
      <c r="G9119" s="17">
        <v>3.004095E7</v>
      </c>
      <c r="H9119" s="17">
        <v>4.8796E7</v>
      </c>
    </row>
    <row r="9120">
      <c r="A9120" s="7" t="s">
        <v>19038</v>
      </c>
      <c r="B9120" s="17" t="s">
        <v>1043</v>
      </c>
      <c r="C9120" s="17">
        <v>31.0</v>
      </c>
      <c r="D9120" s="17">
        <v>3.607624581E7</v>
      </c>
      <c r="E9120" s="17">
        <v>1.32598E7</v>
      </c>
      <c r="F9120" s="17">
        <v>2.4888543E7</v>
      </c>
      <c r="G9120" s="17">
        <v>4.5336014E7</v>
      </c>
      <c r="H9120" s="17">
        <v>6.5277224E7</v>
      </c>
    </row>
    <row r="9121">
      <c r="A9121" s="7" t="s">
        <v>19039</v>
      </c>
      <c r="B9121" s="17" t="s">
        <v>1044</v>
      </c>
      <c r="C9121" s="17">
        <v>537.0</v>
      </c>
      <c r="D9121" s="17">
        <v>8933683.601</v>
      </c>
      <c r="E9121" s="17">
        <v>3029948.0</v>
      </c>
      <c r="F9121" s="17">
        <v>4534922.0</v>
      </c>
      <c r="G9121" s="17">
        <v>8450046.0</v>
      </c>
      <c r="H9121" s="17">
        <v>1.9683867E7</v>
      </c>
    </row>
    <row r="9122">
      <c r="A9122" s="7" t="s">
        <v>19040</v>
      </c>
      <c r="B9122" s="17" t="s">
        <v>1045</v>
      </c>
      <c r="C9122" s="17">
        <v>5520.0</v>
      </c>
      <c r="D9122" s="17">
        <v>7665776.701</v>
      </c>
      <c r="E9122" s="17">
        <v>3255839.0</v>
      </c>
      <c r="F9122" s="17">
        <v>4661142.0</v>
      </c>
      <c r="G9122" s="17">
        <v>7856314.0</v>
      </c>
      <c r="H9122" s="17">
        <v>1.4833819E7</v>
      </c>
    </row>
    <row r="9123">
      <c r="A9123" s="7" t="s">
        <v>19041</v>
      </c>
      <c r="B9123" s="17" t="s">
        <v>1046</v>
      </c>
      <c r="C9123" s="17">
        <v>969.0</v>
      </c>
      <c r="D9123" s="17">
        <v>5910597.101</v>
      </c>
      <c r="E9123" s="17">
        <v>2687038.0</v>
      </c>
      <c r="F9123" s="17">
        <v>3868012.0</v>
      </c>
      <c r="G9123" s="17">
        <v>6235242.0</v>
      </c>
      <c r="H9123" s="17">
        <v>1.1061341E7</v>
      </c>
    </row>
    <row r="9124">
      <c r="A9124" s="7" t="s">
        <v>19042</v>
      </c>
      <c r="B9124" s="17" t="s">
        <v>1047</v>
      </c>
      <c r="C9124" s="17">
        <v>3320.0</v>
      </c>
      <c r="D9124" s="17">
        <v>2.06550225E7</v>
      </c>
      <c r="E9124" s="17">
        <v>4991597.0</v>
      </c>
      <c r="F9124" s="17">
        <v>1.0336739E7</v>
      </c>
      <c r="G9124" s="17">
        <v>2.6381296E7</v>
      </c>
      <c r="H9124" s="17">
        <v>4.982199E7</v>
      </c>
    </row>
    <row r="9125">
      <c r="A9125" s="7" t="s">
        <v>19043</v>
      </c>
      <c r="B9125" s="17" t="s">
        <v>1048</v>
      </c>
      <c r="C9125" s="17">
        <v>8907.0</v>
      </c>
      <c r="D9125" s="17">
        <v>2.233615819E7</v>
      </c>
      <c r="E9125" s="17">
        <v>5258916.0</v>
      </c>
      <c r="F9125" s="17">
        <v>1.23264E7</v>
      </c>
      <c r="G9125" s="17">
        <v>2.9129447E7</v>
      </c>
      <c r="H9125" s="17">
        <v>5.0706512E7</v>
      </c>
    </row>
    <row r="9126">
      <c r="A9126" s="7" t="s">
        <v>19044</v>
      </c>
      <c r="B9126" s="17" t="s">
        <v>1049</v>
      </c>
      <c r="C9126" s="17">
        <v>117.0</v>
      </c>
      <c r="D9126" s="17">
        <v>4.374759729E7</v>
      </c>
      <c r="E9126" s="17">
        <v>1.8624622E7</v>
      </c>
      <c r="F9126" s="17">
        <v>3.3143377E7</v>
      </c>
      <c r="G9126" s="17">
        <v>5.1927469E7</v>
      </c>
      <c r="H9126" s="17">
        <v>1.0135008E8</v>
      </c>
    </row>
    <row r="9127">
      <c r="A9127" s="7" t="s">
        <v>19045</v>
      </c>
      <c r="B9127" s="17" t="s">
        <v>1050</v>
      </c>
      <c r="C9127" s="17">
        <v>60.0</v>
      </c>
      <c r="D9127" s="17">
        <v>4.859703287E7</v>
      </c>
      <c r="E9127" s="17">
        <v>2.1651267E7</v>
      </c>
      <c r="F9127" s="17">
        <v>2.9985415E7</v>
      </c>
      <c r="G9127" s="17">
        <v>4.4248051E7</v>
      </c>
      <c r="H9127" s="17">
        <v>8.3152967E7</v>
      </c>
    </row>
    <row r="9128">
      <c r="A9128" s="7" t="s">
        <v>19046</v>
      </c>
      <c r="B9128" s="17" t="s">
        <v>1051</v>
      </c>
      <c r="C9128" s="17">
        <v>13.0</v>
      </c>
      <c r="D9128" s="17">
        <v>2.097903792E7</v>
      </c>
      <c r="E9128" s="17">
        <v>6058320.0</v>
      </c>
      <c r="F9128" s="17">
        <v>9537081.0</v>
      </c>
      <c r="G9128" s="17">
        <v>2.8268518E7</v>
      </c>
      <c r="H9128" s="17">
        <v>4.9167793E7</v>
      </c>
    </row>
    <row r="9129">
      <c r="A9129" s="7" t="s">
        <v>19047</v>
      </c>
      <c r="B9129" s="17" t="s">
        <v>1052</v>
      </c>
      <c r="C9129" s="17">
        <v>79.0</v>
      </c>
      <c r="D9129" s="17">
        <v>3.232317803E7</v>
      </c>
      <c r="E9129" s="17">
        <v>7147645.0</v>
      </c>
      <c r="F9129" s="17">
        <v>1.8788224E7</v>
      </c>
      <c r="G9129" s="17">
        <v>4.8698169E7</v>
      </c>
      <c r="H9129" s="17">
        <v>8.2396794E7</v>
      </c>
    </row>
    <row r="9130">
      <c r="A9130" s="7" t="s">
        <v>19048</v>
      </c>
      <c r="B9130" s="17" t="s">
        <v>1053</v>
      </c>
      <c r="C9130" s="17">
        <v>1.0</v>
      </c>
      <c r="D9130" s="17">
        <v>8855545.0</v>
      </c>
      <c r="E9130" s="17">
        <v>8855545.0</v>
      </c>
      <c r="F9130" s="17">
        <v>8855545.0</v>
      </c>
      <c r="G9130" s="17">
        <v>8855545.0</v>
      </c>
      <c r="H9130" s="17">
        <v>8855545.0</v>
      </c>
    </row>
    <row r="9131">
      <c r="A9131" s="7" t="s">
        <v>19049</v>
      </c>
      <c r="B9131" s="17" t="s">
        <v>1054</v>
      </c>
      <c r="C9131" s="17">
        <v>566.0</v>
      </c>
      <c r="D9131" s="17">
        <v>2.173750546E7</v>
      </c>
      <c r="E9131" s="17">
        <v>4633379.0</v>
      </c>
      <c r="F9131" s="17">
        <v>1.1279869E7</v>
      </c>
      <c r="G9131" s="17">
        <v>2.905679E7</v>
      </c>
      <c r="H9131" s="17">
        <v>5.1927469E7</v>
      </c>
    </row>
    <row r="9132">
      <c r="A9132" s="7" t="s">
        <v>19050</v>
      </c>
      <c r="B9132" s="17" t="s">
        <v>1055</v>
      </c>
      <c r="C9132" s="17">
        <v>307.0</v>
      </c>
      <c r="D9132" s="17">
        <v>9034410.808</v>
      </c>
      <c r="E9132" s="17">
        <v>2943876.0</v>
      </c>
      <c r="F9132" s="17">
        <v>4531593.0</v>
      </c>
      <c r="G9132" s="17">
        <v>7990795.0</v>
      </c>
      <c r="H9132" s="17">
        <v>1.6604825E7</v>
      </c>
    </row>
    <row r="9133">
      <c r="A9133" s="7" t="s">
        <v>19051</v>
      </c>
      <c r="B9133" s="17" t="s">
        <v>19052</v>
      </c>
      <c r="C9133" s="17">
        <v>9.0</v>
      </c>
      <c r="D9133" s="17">
        <v>2.247784544E7</v>
      </c>
      <c r="E9133" s="17">
        <v>9277177.0</v>
      </c>
      <c r="F9133" s="17">
        <v>1.8368742E7</v>
      </c>
      <c r="G9133" s="17">
        <v>3.6926075E7</v>
      </c>
      <c r="H9133" s="17">
        <v>4.9934934E7</v>
      </c>
    </row>
    <row r="9134">
      <c r="A9134" s="7" t="s">
        <v>19053</v>
      </c>
      <c r="B9134" s="17" t="s">
        <v>340</v>
      </c>
      <c r="C9134" s="17">
        <v>52.0</v>
      </c>
      <c r="D9134" s="17">
        <v>1.978995588E7</v>
      </c>
      <c r="E9134" s="17">
        <v>4947042.0</v>
      </c>
      <c r="F9134" s="17">
        <v>1.0567012E7</v>
      </c>
      <c r="G9134" s="17">
        <v>2.3785674E7</v>
      </c>
      <c r="H9134" s="17">
        <v>5.1542287E7</v>
      </c>
    </row>
    <row r="9135">
      <c r="A9135" s="7" t="s">
        <v>19054</v>
      </c>
      <c r="B9135" s="17" t="s">
        <v>344</v>
      </c>
      <c r="C9135" s="17">
        <v>134.0</v>
      </c>
      <c r="D9135" s="17">
        <v>3.153606445E7</v>
      </c>
      <c r="E9135" s="17">
        <v>1.0411097E7</v>
      </c>
      <c r="F9135" s="17">
        <v>2.0789838E7</v>
      </c>
      <c r="G9135" s="17">
        <v>3.6272416E7</v>
      </c>
      <c r="H9135" s="17">
        <v>6.4232845E7</v>
      </c>
    </row>
    <row r="9136">
      <c r="A9136" s="7" t="s">
        <v>19055</v>
      </c>
      <c r="B9136" s="17" t="s">
        <v>348</v>
      </c>
      <c r="C9136" s="17">
        <v>2.0</v>
      </c>
      <c r="D9136" s="17">
        <v>1.127715E7</v>
      </c>
      <c r="E9136" s="17">
        <v>2374700.0</v>
      </c>
      <c r="F9136" s="17">
        <v>2374700.0</v>
      </c>
      <c r="G9136" s="17">
        <v>2.01796E7</v>
      </c>
      <c r="H9136" s="17">
        <v>2.01796E7</v>
      </c>
    </row>
    <row r="9137">
      <c r="A9137" s="7" t="s">
        <v>19056</v>
      </c>
      <c r="B9137" s="17" t="s">
        <v>352</v>
      </c>
      <c r="C9137" s="17">
        <v>2.0</v>
      </c>
      <c r="D9137" s="17">
        <v>2.68207135E7</v>
      </c>
      <c r="E9137" s="17">
        <v>1.446649E7</v>
      </c>
      <c r="F9137" s="17">
        <v>1.446649E7</v>
      </c>
      <c r="G9137" s="17">
        <v>3.9174937E7</v>
      </c>
      <c r="H9137" s="17">
        <v>3.9174937E7</v>
      </c>
    </row>
    <row r="9138">
      <c r="A9138" s="7" t="s">
        <v>19057</v>
      </c>
      <c r="B9138" s="17" t="s">
        <v>357</v>
      </c>
      <c r="C9138" s="17">
        <v>433.0</v>
      </c>
      <c r="D9138" s="17">
        <v>2.848853317E7</v>
      </c>
      <c r="E9138" s="17">
        <v>7385650.0</v>
      </c>
      <c r="F9138" s="17">
        <v>1.4617999E7</v>
      </c>
      <c r="G9138" s="17">
        <v>3.1865671E7</v>
      </c>
      <c r="H9138" s="17">
        <v>6.0916886E7</v>
      </c>
    </row>
    <row r="9139">
      <c r="A9139" s="7" t="s">
        <v>19058</v>
      </c>
      <c r="B9139" s="17" t="s">
        <v>366</v>
      </c>
      <c r="C9139" s="17">
        <v>1653.0</v>
      </c>
      <c r="D9139" s="17">
        <v>2.071770114E7</v>
      </c>
      <c r="E9139" s="17">
        <v>5725664.0</v>
      </c>
      <c r="F9139" s="17">
        <v>1.1151293E7</v>
      </c>
      <c r="G9139" s="17">
        <v>2.4861395E7</v>
      </c>
      <c r="H9139" s="17">
        <v>4.6362815E7</v>
      </c>
    </row>
    <row r="9140">
      <c r="A9140" s="7" t="s">
        <v>19059</v>
      </c>
      <c r="B9140" s="17" t="s">
        <v>373</v>
      </c>
      <c r="C9140" s="17">
        <v>6.0</v>
      </c>
      <c r="D9140" s="17">
        <v>1.7150541E7</v>
      </c>
      <c r="E9140" s="17">
        <v>3220000.0</v>
      </c>
      <c r="F9140" s="17">
        <v>5451738.0</v>
      </c>
      <c r="G9140" s="17">
        <v>1.1290936E7</v>
      </c>
      <c r="H9140" s="17">
        <v>7.3765897E7</v>
      </c>
    </row>
    <row r="9141">
      <c r="A9141" s="7" t="s">
        <v>19060</v>
      </c>
      <c r="B9141" s="17" t="s">
        <v>380</v>
      </c>
      <c r="C9141" s="17">
        <v>325.0</v>
      </c>
      <c r="D9141" s="17">
        <v>2.208686923E7</v>
      </c>
      <c r="E9141" s="17">
        <v>5008823.0</v>
      </c>
      <c r="F9141" s="17">
        <v>1.190141E7</v>
      </c>
      <c r="G9141" s="17">
        <v>2.4411226E7</v>
      </c>
      <c r="H9141" s="17">
        <v>4.489304E7</v>
      </c>
    </row>
    <row r="9142">
      <c r="A9142" s="7" t="s">
        <v>19061</v>
      </c>
      <c r="B9142" s="17" t="s">
        <v>385</v>
      </c>
      <c r="C9142" s="17">
        <v>219.0</v>
      </c>
      <c r="D9142" s="17">
        <v>2.558085619E7</v>
      </c>
      <c r="E9142" s="17">
        <v>8389814.0</v>
      </c>
      <c r="F9142" s="17">
        <v>1.6710775E7</v>
      </c>
      <c r="G9142" s="17">
        <v>3.3338897E7</v>
      </c>
      <c r="H9142" s="17">
        <v>5.4668373E7</v>
      </c>
    </row>
    <row r="9143">
      <c r="A9143" s="7" t="s">
        <v>19062</v>
      </c>
      <c r="B9143" s="17" t="s">
        <v>391</v>
      </c>
      <c r="C9143" s="17">
        <v>129.0</v>
      </c>
      <c r="D9143" s="17">
        <v>3.243308612E7</v>
      </c>
      <c r="E9143" s="17">
        <v>1.5211006E7</v>
      </c>
      <c r="F9143" s="17">
        <v>2.489932E7</v>
      </c>
      <c r="G9143" s="17">
        <v>4.3405354E7</v>
      </c>
      <c r="H9143" s="17">
        <v>6.705171E7</v>
      </c>
    </row>
    <row r="9144">
      <c r="A9144" s="7" t="s">
        <v>19063</v>
      </c>
      <c r="B9144" s="17" t="s">
        <v>398</v>
      </c>
      <c r="C9144" s="17">
        <v>251.0</v>
      </c>
      <c r="D9144" s="17">
        <v>1.962678388E7</v>
      </c>
      <c r="E9144" s="17">
        <v>4271300.0</v>
      </c>
      <c r="F9144" s="17">
        <v>8646514.0</v>
      </c>
      <c r="G9144" s="17">
        <v>2.3348656E7</v>
      </c>
      <c r="H9144" s="17">
        <v>4.8042342E7</v>
      </c>
    </row>
    <row r="9145">
      <c r="A9145" s="7" t="s">
        <v>19064</v>
      </c>
      <c r="B9145" s="17" t="s">
        <v>405</v>
      </c>
      <c r="C9145" s="17">
        <v>138.0</v>
      </c>
      <c r="D9145" s="17">
        <v>1.620504237E7</v>
      </c>
      <c r="E9145" s="17">
        <v>4125511.0</v>
      </c>
      <c r="F9145" s="17">
        <v>7351572.0</v>
      </c>
      <c r="G9145" s="17">
        <v>1.3618366E7</v>
      </c>
      <c r="H9145" s="17">
        <v>3.7276688E7</v>
      </c>
    </row>
    <row r="9146">
      <c r="A9146" s="7" t="s">
        <v>19065</v>
      </c>
      <c r="B9146" s="17" t="s">
        <v>19066</v>
      </c>
      <c r="C9146" s="17">
        <v>1.0</v>
      </c>
      <c r="D9146" s="17">
        <v>1.440404E7</v>
      </c>
      <c r="E9146" s="17">
        <v>1.440404E7</v>
      </c>
      <c r="F9146" s="17">
        <v>1.440404E7</v>
      </c>
      <c r="G9146" s="17">
        <v>1.440404E7</v>
      </c>
      <c r="H9146" s="17">
        <v>1.440404E7</v>
      </c>
    </row>
    <row r="9147">
      <c r="A9147" s="7" t="s">
        <v>19067</v>
      </c>
      <c r="B9147" s="17" t="s">
        <v>19068</v>
      </c>
      <c r="C9147" s="17">
        <v>12.0</v>
      </c>
      <c r="D9147" s="17">
        <v>1.239833925E7</v>
      </c>
      <c r="E9147" s="17">
        <v>3384825.0</v>
      </c>
      <c r="F9147" s="17">
        <v>6327500.0</v>
      </c>
      <c r="G9147" s="17">
        <v>1.7592181E7</v>
      </c>
      <c r="H9147" s="17">
        <v>2.3040698E7</v>
      </c>
    </row>
    <row r="9148">
      <c r="A9148" s="7" t="s">
        <v>19069</v>
      </c>
      <c r="B9148" s="17" t="s">
        <v>19070</v>
      </c>
      <c r="C9148" s="17">
        <v>6.0</v>
      </c>
      <c r="D9148" s="17">
        <v>2.777800367E7</v>
      </c>
      <c r="E9148" s="17">
        <v>4950117.0</v>
      </c>
      <c r="F9148" s="17">
        <v>6205653.0</v>
      </c>
      <c r="G9148" s="17">
        <v>2.4151451E7</v>
      </c>
      <c r="H9148" s="17">
        <v>1.14694103E8</v>
      </c>
    </row>
    <row r="9149">
      <c r="A9149" s="7" t="s">
        <v>19071</v>
      </c>
      <c r="B9149" s="17" t="s">
        <v>19072</v>
      </c>
      <c r="C9149" s="17">
        <v>18.0</v>
      </c>
      <c r="D9149" s="17">
        <v>4280189.278</v>
      </c>
      <c r="E9149" s="17">
        <v>1290223.0</v>
      </c>
      <c r="F9149" s="17">
        <v>1703356.0</v>
      </c>
      <c r="G9149" s="17">
        <v>3973017.0</v>
      </c>
      <c r="H9149" s="17">
        <v>1.5008868E7</v>
      </c>
    </row>
    <row r="9150">
      <c r="A9150" s="7" t="s">
        <v>19073</v>
      </c>
      <c r="B9150" s="17" t="s">
        <v>19074</v>
      </c>
      <c r="C9150" s="17">
        <v>2.0</v>
      </c>
      <c r="D9150" s="17">
        <v>6137318.0</v>
      </c>
      <c r="E9150" s="17">
        <v>2935000.0</v>
      </c>
      <c r="F9150" s="17">
        <v>2935000.0</v>
      </c>
      <c r="G9150" s="17">
        <v>9339636.0</v>
      </c>
      <c r="H9150" s="17">
        <v>9339636.0</v>
      </c>
    </row>
    <row r="9151">
      <c r="A9151" s="7" t="s">
        <v>19075</v>
      </c>
      <c r="B9151" s="17" t="s">
        <v>19076</v>
      </c>
      <c r="C9151" s="17">
        <v>5.0</v>
      </c>
      <c r="D9151" s="17">
        <v>1.03679954E7</v>
      </c>
      <c r="E9151" s="17">
        <v>3907190.0</v>
      </c>
      <c r="F9151" s="17">
        <v>6173755.0</v>
      </c>
      <c r="G9151" s="17">
        <v>1.17616E7</v>
      </c>
      <c r="H9151" s="17">
        <v>2.7438432E7</v>
      </c>
    </row>
    <row r="9152">
      <c r="A9152" s="7" t="s">
        <v>19077</v>
      </c>
      <c r="B9152" s="17" t="s">
        <v>19078</v>
      </c>
      <c r="C9152" s="17">
        <v>6.0</v>
      </c>
      <c r="D9152" s="17">
        <v>5619404.833</v>
      </c>
      <c r="E9152" s="17">
        <v>2946550.0</v>
      </c>
      <c r="F9152" s="17">
        <v>3195554.0</v>
      </c>
      <c r="G9152" s="17">
        <v>7804450.0</v>
      </c>
      <c r="H9152" s="17">
        <v>1.0041712E7</v>
      </c>
    </row>
    <row r="9153">
      <c r="A9153" s="7" t="s">
        <v>19079</v>
      </c>
      <c r="B9153" s="17" t="s">
        <v>19080</v>
      </c>
      <c r="C9153" s="17">
        <v>141.0</v>
      </c>
      <c r="D9153" s="17">
        <v>1.115567038E7</v>
      </c>
      <c r="E9153" s="17">
        <v>1896879.0</v>
      </c>
      <c r="F9153" s="17">
        <v>3425346.0</v>
      </c>
      <c r="G9153" s="17">
        <v>8218000.0</v>
      </c>
      <c r="H9153" s="17">
        <v>1.8367087E7</v>
      </c>
    </row>
    <row r="9154">
      <c r="A9154" s="7" t="s">
        <v>19081</v>
      </c>
      <c r="B9154" s="17" t="s">
        <v>19082</v>
      </c>
      <c r="C9154" s="17">
        <v>45.0</v>
      </c>
      <c r="D9154" s="17">
        <v>1.880634571E7</v>
      </c>
      <c r="E9154" s="17">
        <v>4995798.0</v>
      </c>
      <c r="F9154" s="17">
        <v>8076920.0</v>
      </c>
      <c r="G9154" s="17">
        <v>2.0959125E7</v>
      </c>
      <c r="H9154" s="17">
        <v>5.200173E7</v>
      </c>
    </row>
    <row r="9155">
      <c r="A9155" s="7" t="s">
        <v>19083</v>
      </c>
      <c r="B9155" s="17" t="s">
        <v>19084</v>
      </c>
      <c r="C9155" s="17">
        <v>101.0</v>
      </c>
      <c r="D9155" s="17">
        <v>2.749742001E7</v>
      </c>
      <c r="E9155" s="17">
        <v>4017073.0</v>
      </c>
      <c r="F9155" s="17">
        <v>9924139.0</v>
      </c>
      <c r="G9155" s="17">
        <v>3.3541287E7</v>
      </c>
      <c r="H9155" s="17">
        <v>6.3388708E7</v>
      </c>
    </row>
    <row r="9156">
      <c r="A9156" s="7" t="s">
        <v>19085</v>
      </c>
      <c r="B9156" s="17" t="s">
        <v>19086</v>
      </c>
      <c r="C9156" s="17">
        <v>1.0</v>
      </c>
      <c r="D9156" s="17">
        <v>8962778.0</v>
      </c>
      <c r="E9156" s="17">
        <v>8962778.0</v>
      </c>
      <c r="F9156" s="17">
        <v>8962778.0</v>
      </c>
      <c r="G9156" s="17">
        <v>8962778.0</v>
      </c>
      <c r="H9156" s="17">
        <v>8962778.0</v>
      </c>
    </row>
    <row r="9157">
      <c r="A9157" s="7" t="s">
        <v>19087</v>
      </c>
      <c r="B9157" s="17" t="s">
        <v>19088</v>
      </c>
      <c r="C9157" s="17">
        <v>150.0</v>
      </c>
      <c r="D9157" s="17">
        <v>6073557.167</v>
      </c>
      <c r="E9157" s="17">
        <v>2651912.0</v>
      </c>
      <c r="F9157" s="17">
        <v>3598946.0</v>
      </c>
      <c r="G9157" s="17">
        <v>5402979.0</v>
      </c>
      <c r="H9157" s="17">
        <v>9288057.0</v>
      </c>
    </row>
    <row r="9158">
      <c r="A9158" s="7" t="s">
        <v>19089</v>
      </c>
      <c r="B9158" s="17" t="s">
        <v>19090</v>
      </c>
      <c r="C9158" s="17">
        <v>26.0</v>
      </c>
      <c r="D9158" s="17">
        <v>1.043146792E7</v>
      </c>
      <c r="E9158" s="17">
        <v>4356124.0</v>
      </c>
      <c r="F9158" s="17">
        <v>5167187.0</v>
      </c>
      <c r="G9158" s="17">
        <v>1.1355345E7</v>
      </c>
      <c r="H9158" s="17">
        <v>2.4402742E7</v>
      </c>
    </row>
    <row r="9159">
      <c r="A9159" s="7" t="s">
        <v>19091</v>
      </c>
      <c r="B9159" s="17" t="s">
        <v>19092</v>
      </c>
      <c r="C9159" s="17">
        <v>3.0</v>
      </c>
      <c r="D9159" s="17">
        <v>2.330654133E7</v>
      </c>
      <c r="E9159" s="17">
        <v>8575450.0</v>
      </c>
      <c r="F9159" s="17">
        <v>1.5256714E7</v>
      </c>
      <c r="G9159" s="17">
        <v>4.608746E7</v>
      </c>
      <c r="H9159" s="17">
        <v>4.608746E7</v>
      </c>
    </row>
    <row r="9160">
      <c r="A9160" s="7" t="s">
        <v>19093</v>
      </c>
      <c r="B9160" s="17" t="s">
        <v>19094</v>
      </c>
      <c r="C9160" s="17">
        <v>9.0</v>
      </c>
      <c r="D9160" s="17">
        <v>5583638.889</v>
      </c>
      <c r="E9160" s="17">
        <v>2094698.0</v>
      </c>
      <c r="F9160" s="17">
        <v>3040601.0</v>
      </c>
      <c r="G9160" s="17">
        <v>5695209.0</v>
      </c>
      <c r="H9160" s="17">
        <v>2.418085E7</v>
      </c>
    </row>
    <row r="9161">
      <c r="A9161" s="7" t="s">
        <v>19095</v>
      </c>
      <c r="B9161" s="17" t="s">
        <v>19096</v>
      </c>
      <c r="C9161" s="17">
        <v>7.0</v>
      </c>
      <c r="D9161" s="17">
        <v>1.381515614E7</v>
      </c>
      <c r="E9161" s="17">
        <v>4214180.0</v>
      </c>
      <c r="F9161" s="17">
        <v>1.1454548E7</v>
      </c>
      <c r="G9161" s="17">
        <v>1.2216975E7</v>
      </c>
      <c r="H9161" s="17">
        <v>4.72471E7</v>
      </c>
    </row>
    <row r="9162">
      <c r="A9162" s="7" t="s">
        <v>19097</v>
      </c>
      <c r="B9162" s="17" t="s">
        <v>19098</v>
      </c>
      <c r="C9162" s="17">
        <v>14.0</v>
      </c>
      <c r="D9162" s="17">
        <v>1.943274471E7</v>
      </c>
      <c r="E9162" s="17">
        <v>4985658.0</v>
      </c>
      <c r="F9162" s="17">
        <v>1.3428832E7</v>
      </c>
      <c r="G9162" s="17">
        <v>2.2082201E7</v>
      </c>
      <c r="H9162" s="17">
        <v>5.589085E7</v>
      </c>
    </row>
    <row r="9163">
      <c r="A9163" s="7" t="s">
        <v>19099</v>
      </c>
      <c r="B9163" s="17" t="s">
        <v>19100</v>
      </c>
      <c r="C9163" s="17">
        <v>374.0</v>
      </c>
      <c r="D9163" s="17">
        <v>2.070408036E7</v>
      </c>
      <c r="E9163" s="17">
        <v>4012450.0</v>
      </c>
      <c r="F9163" s="17">
        <v>1.065035E7</v>
      </c>
      <c r="G9163" s="17">
        <v>2.4595534E7</v>
      </c>
      <c r="H9163" s="17">
        <v>4.9387601E7</v>
      </c>
    </row>
    <row r="9164">
      <c r="A9164" s="7" t="s">
        <v>19101</v>
      </c>
      <c r="B9164" s="17" t="s">
        <v>19102</v>
      </c>
      <c r="C9164" s="17">
        <v>705.0</v>
      </c>
      <c r="D9164" s="17">
        <v>3.262640258E7</v>
      </c>
      <c r="E9164" s="17">
        <v>1.0349738E7</v>
      </c>
      <c r="F9164" s="17">
        <v>2.0705708E7</v>
      </c>
      <c r="G9164" s="17">
        <v>3.3827555E7</v>
      </c>
      <c r="H9164" s="17">
        <v>6.499953E7</v>
      </c>
    </row>
    <row r="9165">
      <c r="A9165" s="7" t="s">
        <v>19103</v>
      </c>
      <c r="B9165" s="17" t="s">
        <v>1056</v>
      </c>
      <c r="C9165" s="17">
        <v>198.0</v>
      </c>
      <c r="D9165" s="17">
        <v>1.412759478E7</v>
      </c>
      <c r="E9165" s="17">
        <v>3392136.0</v>
      </c>
      <c r="F9165" s="17">
        <v>5840679.0</v>
      </c>
      <c r="G9165" s="17">
        <v>1.6473699E7</v>
      </c>
      <c r="H9165" s="17">
        <v>3.6421985E7</v>
      </c>
    </row>
    <row r="9166">
      <c r="A9166" s="7" t="s">
        <v>19104</v>
      </c>
      <c r="B9166" s="17" t="s">
        <v>19105</v>
      </c>
      <c r="C9166" s="17">
        <v>1005.0</v>
      </c>
      <c r="D9166" s="17">
        <v>3.873441236E7</v>
      </c>
      <c r="E9166" s="17">
        <v>7582222.0</v>
      </c>
      <c r="F9166" s="17">
        <v>1.95132E7</v>
      </c>
      <c r="G9166" s="17">
        <v>4.5200547E7</v>
      </c>
      <c r="H9166" s="17">
        <v>8.7667914E7</v>
      </c>
    </row>
    <row r="9167">
      <c r="A9167" s="7" t="s">
        <v>19106</v>
      </c>
      <c r="B9167" s="17" t="s">
        <v>19107</v>
      </c>
      <c r="C9167" s="17">
        <v>343.0</v>
      </c>
      <c r="D9167" s="17">
        <v>2.152319574E7</v>
      </c>
      <c r="E9167" s="17">
        <v>5182548.0</v>
      </c>
      <c r="F9167" s="17">
        <v>1.5867696E7</v>
      </c>
      <c r="G9167" s="17">
        <v>2.5321567E7</v>
      </c>
      <c r="H9167" s="17">
        <v>4.0054829E7</v>
      </c>
    </row>
    <row r="9168">
      <c r="A9168" s="7" t="s">
        <v>19108</v>
      </c>
      <c r="B9168" s="17" t="s">
        <v>19109</v>
      </c>
      <c r="C9168" s="17">
        <v>2.0</v>
      </c>
      <c r="D9168" s="17">
        <v>1.56579835E7</v>
      </c>
      <c r="E9168" s="17">
        <v>6768047.0</v>
      </c>
      <c r="F9168" s="17">
        <v>6768047.0</v>
      </c>
      <c r="G9168" s="17">
        <v>2.454792E7</v>
      </c>
      <c r="H9168" s="17">
        <v>2.454792E7</v>
      </c>
    </row>
    <row r="9169">
      <c r="A9169" s="7" t="s">
        <v>19110</v>
      </c>
      <c r="B9169" s="17" t="s">
        <v>19111</v>
      </c>
      <c r="C9169" s="17">
        <v>43523.0</v>
      </c>
      <c r="D9169" s="17">
        <v>1.243570396E7</v>
      </c>
      <c r="E9169" s="17">
        <v>3355144.0</v>
      </c>
      <c r="F9169" s="17">
        <v>5557200.0</v>
      </c>
      <c r="G9169" s="17">
        <v>1.0572387E7</v>
      </c>
      <c r="H9169" s="17">
        <v>2.3571253E7</v>
      </c>
    </row>
    <row r="9170">
      <c r="A9170" s="7" t="s">
        <v>19112</v>
      </c>
      <c r="B9170" s="17" t="s">
        <v>19113</v>
      </c>
      <c r="C9170" s="17">
        <v>75568.0</v>
      </c>
      <c r="D9170" s="17">
        <v>9726357.516</v>
      </c>
      <c r="E9170" s="17">
        <v>3690713.0</v>
      </c>
      <c r="F9170" s="17">
        <v>5623735.0</v>
      </c>
      <c r="G9170" s="17">
        <v>9299243.0</v>
      </c>
      <c r="H9170" s="17">
        <v>1.7568942E7</v>
      </c>
    </row>
    <row r="9171">
      <c r="A9171" s="7" t="s">
        <v>19114</v>
      </c>
      <c r="B9171" s="17" t="s">
        <v>19115</v>
      </c>
      <c r="C9171" s="17">
        <v>19999.0</v>
      </c>
      <c r="D9171" s="17">
        <v>1.30118776E7</v>
      </c>
      <c r="E9171" s="17">
        <v>3656369.0</v>
      </c>
      <c r="F9171" s="17">
        <v>5923876.0</v>
      </c>
      <c r="G9171" s="17">
        <v>1.14415E7</v>
      </c>
      <c r="H9171" s="17">
        <v>2.6727996E7</v>
      </c>
    </row>
    <row r="9172">
      <c r="A9172" s="7" t="s">
        <v>19116</v>
      </c>
      <c r="B9172" s="17" t="s">
        <v>19117</v>
      </c>
      <c r="C9172" s="17">
        <v>663.0</v>
      </c>
      <c r="D9172" s="17">
        <v>8856865.216</v>
      </c>
      <c r="E9172" s="17">
        <v>2793267.0</v>
      </c>
      <c r="F9172" s="17">
        <v>4227900.0</v>
      </c>
      <c r="G9172" s="17">
        <v>7790684.0</v>
      </c>
      <c r="H9172" s="17">
        <v>1.67855E7</v>
      </c>
    </row>
    <row r="9173">
      <c r="A9173" s="7" t="s">
        <v>19118</v>
      </c>
      <c r="B9173" s="17" t="s">
        <v>19119</v>
      </c>
      <c r="C9173" s="17">
        <v>4132.0</v>
      </c>
      <c r="D9173" s="17">
        <v>4058343.02</v>
      </c>
      <c r="E9173" s="17">
        <v>2232134.0</v>
      </c>
      <c r="F9173" s="17">
        <v>2992234.0</v>
      </c>
      <c r="G9173" s="17">
        <v>4206990.0</v>
      </c>
      <c r="H9173" s="17">
        <v>6532069.0</v>
      </c>
    </row>
    <row r="9174">
      <c r="A9174" s="7" t="s">
        <v>19120</v>
      </c>
      <c r="B9174" s="17" t="s">
        <v>19121</v>
      </c>
      <c r="C9174" s="17">
        <v>2064.0</v>
      </c>
      <c r="D9174" s="17">
        <v>1.775962644E7</v>
      </c>
      <c r="E9174" s="17">
        <v>4935300.0</v>
      </c>
      <c r="F9174" s="17">
        <v>8755739.0</v>
      </c>
      <c r="G9174" s="17">
        <v>1.8340678E7</v>
      </c>
      <c r="H9174" s="17">
        <v>3.8207322E7</v>
      </c>
    </row>
    <row r="9175">
      <c r="A9175" s="7" t="s">
        <v>19122</v>
      </c>
      <c r="B9175" s="17" t="s">
        <v>19123</v>
      </c>
      <c r="C9175" s="17">
        <v>3.0</v>
      </c>
      <c r="D9175" s="17">
        <v>1.0767455E7</v>
      </c>
      <c r="E9175" s="17">
        <v>2892808.0</v>
      </c>
      <c r="F9175" s="17">
        <v>4473235.0</v>
      </c>
      <c r="G9175" s="17">
        <v>2.4936322E7</v>
      </c>
      <c r="H9175" s="17">
        <v>2.4936322E7</v>
      </c>
    </row>
    <row r="9176">
      <c r="A9176" s="7" t="s">
        <v>19124</v>
      </c>
      <c r="B9176" s="17" t="s">
        <v>19125</v>
      </c>
      <c r="C9176" s="17">
        <v>772.0</v>
      </c>
      <c r="D9176" s="17">
        <v>5417122.35</v>
      </c>
      <c r="E9176" s="17">
        <v>2426669.0</v>
      </c>
      <c r="F9176" s="17">
        <v>3403125.0</v>
      </c>
      <c r="G9176" s="17">
        <v>5238994.0</v>
      </c>
      <c r="H9176" s="17">
        <v>1.0213464E7</v>
      </c>
    </row>
    <row r="9177">
      <c r="A9177" s="7" t="s">
        <v>19128</v>
      </c>
      <c r="B9177" s="17" t="s">
        <v>19129</v>
      </c>
      <c r="C9177" s="17">
        <v>201.0</v>
      </c>
      <c r="D9177" s="17">
        <v>1.937349482E7</v>
      </c>
      <c r="E9177" s="17">
        <v>7485000.0</v>
      </c>
      <c r="F9177" s="17">
        <v>1.1255433E7</v>
      </c>
      <c r="G9177" s="17">
        <v>1.8181409E7</v>
      </c>
      <c r="H9177" s="17">
        <v>3.1399067E7</v>
      </c>
    </row>
    <row r="9178">
      <c r="A9178" s="7" t="s">
        <v>19130</v>
      </c>
      <c r="B9178" s="17" t="s">
        <v>19131</v>
      </c>
      <c r="C9178" s="17">
        <v>194.0</v>
      </c>
      <c r="D9178" s="17">
        <v>2.029089259E7</v>
      </c>
      <c r="E9178" s="17">
        <v>7552571.0</v>
      </c>
      <c r="F9178" s="17">
        <v>1.1255433E7</v>
      </c>
      <c r="G9178" s="17">
        <v>1.8181409E7</v>
      </c>
      <c r="H9178" s="17">
        <v>3.5265042E7</v>
      </c>
    </row>
    <row r="9179">
      <c r="A9179" s="7" t="s">
        <v>19132</v>
      </c>
      <c r="B9179" s="17" t="s">
        <v>19133</v>
      </c>
      <c r="C9179" s="17">
        <v>181.0</v>
      </c>
      <c r="D9179" s="17">
        <v>1.729368057E7</v>
      </c>
      <c r="E9179" s="17">
        <v>7164615.0</v>
      </c>
      <c r="F9179" s="17">
        <v>1.0632405E7</v>
      </c>
      <c r="G9179" s="17">
        <v>1.9277418E7</v>
      </c>
      <c r="H9179" s="17">
        <v>2.992825E7</v>
      </c>
    </row>
    <row r="9180">
      <c r="A9180" s="7" t="s">
        <v>19134</v>
      </c>
      <c r="B9180" s="17" t="s">
        <v>19135</v>
      </c>
      <c r="C9180" s="17">
        <v>267.0</v>
      </c>
      <c r="D9180" s="17">
        <v>1.961051355E7</v>
      </c>
      <c r="E9180" s="17">
        <v>7533604.0</v>
      </c>
      <c r="F9180" s="17">
        <v>1.1433818E7</v>
      </c>
      <c r="G9180" s="17">
        <v>1.9827338E7</v>
      </c>
      <c r="H9180" s="17">
        <v>3.1455134E7</v>
      </c>
    </row>
    <row r="9181">
      <c r="A9181" s="7" t="s">
        <v>19136</v>
      </c>
      <c r="B9181" s="17" t="s">
        <v>19137</v>
      </c>
      <c r="C9181" s="17">
        <v>281.0</v>
      </c>
      <c r="D9181" s="17">
        <v>1.940540554E7</v>
      </c>
      <c r="E9181" s="17">
        <v>7691280.0</v>
      </c>
      <c r="F9181" s="17">
        <v>1.109869E7</v>
      </c>
      <c r="G9181" s="17">
        <v>1.7301632E7</v>
      </c>
      <c r="H9181" s="17">
        <v>2.654628E7</v>
      </c>
    </row>
    <row r="9182">
      <c r="A9182" s="7" t="s">
        <v>19138</v>
      </c>
      <c r="B9182" s="17" t="s">
        <v>19139</v>
      </c>
      <c r="C9182" s="17">
        <v>555.0</v>
      </c>
      <c r="D9182" s="17">
        <v>1.996688045E7</v>
      </c>
      <c r="E9182" s="17">
        <v>7239279.0</v>
      </c>
      <c r="F9182" s="17">
        <v>1.0412255E7</v>
      </c>
      <c r="G9182" s="17">
        <v>1.6783253E7</v>
      </c>
      <c r="H9182" s="17">
        <v>2.5578606E7</v>
      </c>
    </row>
    <row r="9183">
      <c r="A9183" s="7" t="s">
        <v>19140</v>
      </c>
      <c r="B9183" s="17" t="s">
        <v>19141</v>
      </c>
      <c r="C9183" s="17">
        <v>367.0</v>
      </c>
      <c r="D9183" s="17">
        <v>1.798466876E7</v>
      </c>
      <c r="E9183" s="17">
        <v>7239279.0</v>
      </c>
      <c r="F9183" s="17">
        <v>1.0789018E7</v>
      </c>
      <c r="G9183" s="17">
        <v>1.7139056E7</v>
      </c>
      <c r="H9183" s="17">
        <v>2.4203599E7</v>
      </c>
    </row>
    <row r="9184">
      <c r="A9184" s="7" t="s">
        <v>19142</v>
      </c>
      <c r="B9184" s="17" t="s">
        <v>19143</v>
      </c>
      <c r="C9184" s="17">
        <v>5548.0</v>
      </c>
      <c r="D9184" s="17">
        <v>1.079683118E7</v>
      </c>
      <c r="E9184" s="17">
        <v>5651019.0</v>
      </c>
      <c r="F9184" s="17">
        <v>8023662.0</v>
      </c>
      <c r="G9184" s="17">
        <v>1.2685092E7</v>
      </c>
      <c r="H9184" s="17">
        <v>2.0279847E7</v>
      </c>
    </row>
    <row r="9185">
      <c r="A9185" s="7" t="s">
        <v>19144</v>
      </c>
      <c r="B9185" s="17" t="s">
        <v>19145</v>
      </c>
      <c r="C9185" s="17">
        <v>202.0</v>
      </c>
      <c r="D9185" s="17">
        <v>1.850520581E7</v>
      </c>
      <c r="E9185" s="17">
        <v>7392458.0</v>
      </c>
      <c r="F9185" s="17">
        <v>1.109472E7</v>
      </c>
      <c r="G9185" s="17">
        <v>1.9576683E7</v>
      </c>
      <c r="H9185" s="17">
        <v>3.4971129E7</v>
      </c>
    </row>
    <row r="9186">
      <c r="A9186" s="7" t="s">
        <v>19146</v>
      </c>
      <c r="B9186" s="17" t="s">
        <v>19147</v>
      </c>
      <c r="C9186" s="17">
        <v>173.0</v>
      </c>
      <c r="D9186" s="17">
        <v>1.781891638E7</v>
      </c>
      <c r="E9186" s="17">
        <v>7260080.0</v>
      </c>
      <c r="F9186" s="17">
        <v>9870257.0</v>
      </c>
      <c r="G9186" s="17">
        <v>1.7301632E7</v>
      </c>
      <c r="H9186" s="17">
        <v>3.1365316E7</v>
      </c>
    </row>
    <row r="9187">
      <c r="A9187" s="7" t="s">
        <v>19148</v>
      </c>
      <c r="B9187" s="17" t="s">
        <v>19149</v>
      </c>
      <c r="C9187" s="17">
        <v>180.0</v>
      </c>
      <c r="D9187" s="17">
        <v>2.262337174E7</v>
      </c>
      <c r="E9187" s="17">
        <v>8028482.0</v>
      </c>
      <c r="F9187" s="17">
        <v>1.109472E7</v>
      </c>
      <c r="G9187" s="17">
        <v>1.8299403E7</v>
      </c>
      <c r="H9187" s="17">
        <v>3.3500943E7</v>
      </c>
    </row>
    <row r="9188">
      <c r="A9188" s="7" t="s">
        <v>19150</v>
      </c>
      <c r="B9188" s="17" t="s">
        <v>19151</v>
      </c>
      <c r="C9188" s="17">
        <v>246.0</v>
      </c>
      <c r="D9188" s="17">
        <v>2.394562348E7</v>
      </c>
      <c r="E9188" s="17">
        <v>8063593.0</v>
      </c>
      <c r="F9188" s="17">
        <v>1.1719418E7</v>
      </c>
      <c r="G9188" s="17">
        <v>1.9703287E7</v>
      </c>
      <c r="H9188" s="17">
        <v>3.219957E7</v>
      </c>
    </row>
    <row r="9189">
      <c r="A9189" s="7" t="s">
        <v>19152</v>
      </c>
      <c r="B9189" s="17" t="s">
        <v>19153</v>
      </c>
      <c r="C9189" s="17">
        <v>258.0</v>
      </c>
      <c r="D9189" s="17">
        <v>1.847769414E7</v>
      </c>
      <c r="E9189" s="17">
        <v>7842553.0</v>
      </c>
      <c r="F9189" s="17">
        <v>1.1287605E7</v>
      </c>
      <c r="G9189" s="17">
        <v>1.7186988E7</v>
      </c>
      <c r="H9189" s="17">
        <v>2.7066477E7</v>
      </c>
    </row>
    <row r="9190">
      <c r="A9190" s="7" t="s">
        <v>19154</v>
      </c>
      <c r="B9190" s="17" t="s">
        <v>19155</v>
      </c>
      <c r="C9190" s="17">
        <v>497.0</v>
      </c>
      <c r="D9190" s="17">
        <v>1.797150121E7</v>
      </c>
      <c r="E9190" s="17">
        <v>7548216.0</v>
      </c>
      <c r="F9190" s="17">
        <v>1.0371205E7</v>
      </c>
      <c r="G9190" s="17">
        <v>1.8342001E7</v>
      </c>
      <c r="H9190" s="17">
        <v>2.5301702E7</v>
      </c>
    </row>
    <row r="9191">
      <c r="A9191" s="7" t="s">
        <v>19156</v>
      </c>
      <c r="B9191" s="17" t="s">
        <v>19157</v>
      </c>
      <c r="C9191" s="17">
        <v>313.0</v>
      </c>
      <c r="D9191" s="17">
        <v>1.768628976E7</v>
      </c>
      <c r="E9191" s="17">
        <v>7740360.0</v>
      </c>
      <c r="F9191" s="17">
        <v>1.234296E7</v>
      </c>
      <c r="G9191" s="17">
        <v>2.0138309E7</v>
      </c>
      <c r="H9191" s="17">
        <v>3.0385706E7</v>
      </c>
    </row>
    <row r="9192">
      <c r="A9192" s="7" t="s">
        <v>19158</v>
      </c>
      <c r="B9192" s="17" t="s">
        <v>19159</v>
      </c>
      <c r="C9192" s="17">
        <v>5472.0</v>
      </c>
      <c r="D9192" s="17">
        <v>1.092936264E7</v>
      </c>
      <c r="E9192" s="17">
        <v>5705590.0</v>
      </c>
      <c r="F9192" s="17">
        <v>8085213.0</v>
      </c>
      <c r="G9192" s="17">
        <v>1.287315E7</v>
      </c>
      <c r="H9192" s="17">
        <v>2.0227012E7</v>
      </c>
    </row>
    <row r="9193">
      <c r="A9193" s="7" t="s">
        <v>19160</v>
      </c>
      <c r="B9193" s="17" t="s">
        <v>19161</v>
      </c>
      <c r="C9193" s="17">
        <v>104.0</v>
      </c>
      <c r="D9193" s="17">
        <v>1.811838135E7</v>
      </c>
      <c r="E9193" s="17">
        <v>8965693.0</v>
      </c>
      <c r="F9193" s="17">
        <v>1.3682477E7</v>
      </c>
      <c r="G9193" s="17">
        <v>1.9775643E7</v>
      </c>
      <c r="H9193" s="17">
        <v>2.9587038E7</v>
      </c>
    </row>
    <row r="9194">
      <c r="A9194" s="7" t="s">
        <v>19162</v>
      </c>
      <c r="B9194" s="17" t="s">
        <v>19163</v>
      </c>
      <c r="C9194" s="17">
        <v>122.0</v>
      </c>
      <c r="D9194" s="17">
        <v>1.999599977E7</v>
      </c>
      <c r="E9194" s="17">
        <v>6580453.0</v>
      </c>
      <c r="F9194" s="17">
        <v>1.0058418E7</v>
      </c>
      <c r="G9194" s="17">
        <v>2.0085733E7</v>
      </c>
      <c r="H9194" s="17">
        <v>4.2631521E7</v>
      </c>
    </row>
    <row r="9195">
      <c r="A9195" s="7" t="s">
        <v>19164</v>
      </c>
      <c r="B9195" s="17" t="s">
        <v>19165</v>
      </c>
      <c r="C9195" s="17">
        <v>99.0</v>
      </c>
      <c r="D9195" s="17">
        <v>2.30290236E7</v>
      </c>
      <c r="E9195" s="17">
        <v>8168464.0</v>
      </c>
      <c r="F9195" s="17">
        <v>1.3922428E7</v>
      </c>
      <c r="G9195" s="17">
        <v>2.2320301E7</v>
      </c>
      <c r="H9195" s="17">
        <v>4.5040791E7</v>
      </c>
    </row>
    <row r="9196">
      <c r="A9196" s="7" t="s">
        <v>19166</v>
      </c>
      <c r="B9196" s="17" t="s">
        <v>19167</v>
      </c>
      <c r="C9196" s="17">
        <v>192.0</v>
      </c>
      <c r="D9196" s="17">
        <v>2.048258358E7</v>
      </c>
      <c r="E9196" s="17">
        <v>7993085.0</v>
      </c>
      <c r="F9196" s="17">
        <v>1.2040807E7</v>
      </c>
      <c r="G9196" s="17">
        <v>1.8967196E7</v>
      </c>
      <c r="H9196" s="17">
        <v>3.1827311E7</v>
      </c>
    </row>
    <row r="9197">
      <c r="A9197" s="7" t="s">
        <v>19168</v>
      </c>
      <c r="B9197" s="17" t="s">
        <v>19169</v>
      </c>
      <c r="C9197" s="17">
        <v>255.0</v>
      </c>
      <c r="D9197" s="17">
        <v>1.523285805E7</v>
      </c>
      <c r="E9197" s="17">
        <v>7548216.0</v>
      </c>
      <c r="F9197" s="17">
        <v>1.00786E7</v>
      </c>
      <c r="G9197" s="17">
        <v>1.6363946E7</v>
      </c>
      <c r="H9197" s="17">
        <v>2.2300219E7</v>
      </c>
    </row>
    <row r="9198">
      <c r="A9198" s="7" t="s">
        <v>19170</v>
      </c>
      <c r="B9198" s="17" t="s">
        <v>19171</v>
      </c>
      <c r="C9198" s="17">
        <v>969.0</v>
      </c>
      <c r="D9198" s="17">
        <v>1.531873985E7</v>
      </c>
      <c r="E9198" s="17">
        <v>7329908.0</v>
      </c>
      <c r="F9198" s="17">
        <v>9531896.0</v>
      </c>
      <c r="G9198" s="17">
        <v>1.6271799E7</v>
      </c>
      <c r="H9198" s="17">
        <v>2.2153138E7</v>
      </c>
    </row>
    <row r="9199">
      <c r="A9199" s="7" t="s">
        <v>19172</v>
      </c>
      <c r="B9199" s="17" t="s">
        <v>19173</v>
      </c>
      <c r="C9199" s="17">
        <v>805.0</v>
      </c>
      <c r="D9199" s="17">
        <v>1.458083412E7</v>
      </c>
      <c r="E9199" s="17">
        <v>6617180.0</v>
      </c>
      <c r="F9199" s="17">
        <v>9473158.0</v>
      </c>
      <c r="G9199" s="17">
        <v>1.5805292E7</v>
      </c>
      <c r="H9199" s="17">
        <v>2.3382062E7</v>
      </c>
    </row>
    <row r="9200">
      <c r="A9200" s="7" t="s">
        <v>19174</v>
      </c>
      <c r="B9200" s="17" t="s">
        <v>19175</v>
      </c>
      <c r="C9200" s="17">
        <v>8112.0</v>
      </c>
      <c r="D9200" s="17">
        <v>1.11031348E7</v>
      </c>
      <c r="E9200" s="17">
        <v>5947491.0</v>
      </c>
      <c r="F9200" s="17">
        <v>8296587.0</v>
      </c>
      <c r="G9200" s="17">
        <v>1.3452459E7</v>
      </c>
      <c r="H9200" s="17">
        <v>2.010866E7</v>
      </c>
    </row>
    <row r="9201">
      <c r="A9201" s="7" t="s">
        <v>19176</v>
      </c>
      <c r="B9201" s="17" t="s">
        <v>19177</v>
      </c>
      <c r="C9201" s="17">
        <v>89.0</v>
      </c>
      <c r="D9201" s="17">
        <v>1.886320876E7</v>
      </c>
      <c r="E9201" s="17">
        <v>7733135.0</v>
      </c>
      <c r="F9201" s="17">
        <v>1.2221207E7</v>
      </c>
      <c r="G9201" s="17">
        <v>1.926099E7</v>
      </c>
      <c r="H9201" s="17">
        <v>3.5265042E7</v>
      </c>
    </row>
    <row r="9202">
      <c r="A9202" s="7" t="s">
        <v>19178</v>
      </c>
      <c r="B9202" s="17" t="s">
        <v>19179</v>
      </c>
      <c r="C9202" s="17">
        <v>99.0</v>
      </c>
      <c r="D9202" s="17">
        <v>1.903856162E7</v>
      </c>
      <c r="E9202" s="17">
        <v>8697075.0</v>
      </c>
      <c r="F9202" s="17">
        <v>1.3699035E7</v>
      </c>
      <c r="G9202" s="17">
        <v>2.0329837E7</v>
      </c>
      <c r="H9202" s="17">
        <v>3.2731094E7</v>
      </c>
    </row>
    <row r="9203">
      <c r="A9203" s="7" t="s">
        <v>19180</v>
      </c>
      <c r="B9203" s="17" t="s">
        <v>19181</v>
      </c>
      <c r="C9203" s="17">
        <v>96.0</v>
      </c>
      <c r="D9203" s="17">
        <v>2.305995539E7</v>
      </c>
      <c r="E9203" s="17">
        <v>7010718.0</v>
      </c>
      <c r="F9203" s="17">
        <v>1.1838952E7</v>
      </c>
      <c r="G9203" s="17">
        <v>1.9013623E7</v>
      </c>
      <c r="H9203" s="17">
        <v>4.2483609E7</v>
      </c>
    </row>
    <row r="9204">
      <c r="A9204" s="7" t="s">
        <v>19182</v>
      </c>
      <c r="B9204" s="17" t="s">
        <v>19183</v>
      </c>
      <c r="C9204" s="17">
        <v>238.0</v>
      </c>
      <c r="D9204" s="17">
        <v>1.473356777E7</v>
      </c>
      <c r="E9204" s="17">
        <v>5786191.0</v>
      </c>
      <c r="F9204" s="17">
        <v>8993928.0</v>
      </c>
      <c r="G9204" s="17">
        <v>1.5699132E7</v>
      </c>
      <c r="H9204" s="17">
        <v>2.4105382E7</v>
      </c>
    </row>
    <row r="9205">
      <c r="A9205" s="7" t="s">
        <v>19184</v>
      </c>
      <c r="B9205" s="17" t="s">
        <v>19185</v>
      </c>
      <c r="C9205" s="17">
        <v>279.0</v>
      </c>
      <c r="D9205" s="17">
        <v>1.739777496E7</v>
      </c>
      <c r="E9205" s="17">
        <v>7543559.0</v>
      </c>
      <c r="F9205" s="17">
        <v>1.1313435E7</v>
      </c>
      <c r="G9205" s="17">
        <v>1.8861E7</v>
      </c>
      <c r="H9205" s="17">
        <v>2.83408E7</v>
      </c>
    </row>
    <row r="9206">
      <c r="A9206" s="7" t="s">
        <v>19186</v>
      </c>
      <c r="B9206" s="17" t="s">
        <v>19187</v>
      </c>
      <c r="C9206" s="17">
        <v>951.0</v>
      </c>
      <c r="D9206" s="17">
        <v>1.539749523E7</v>
      </c>
      <c r="E9206" s="17">
        <v>7334919.0</v>
      </c>
      <c r="F9206" s="17">
        <v>9703200.0</v>
      </c>
      <c r="G9206" s="17">
        <v>1.62281E7</v>
      </c>
      <c r="H9206" s="17">
        <v>2.3223966E7</v>
      </c>
    </row>
    <row r="9207">
      <c r="A9207" s="7" t="s">
        <v>19188</v>
      </c>
      <c r="B9207" s="17" t="s">
        <v>19189</v>
      </c>
      <c r="C9207" s="17">
        <v>681.0</v>
      </c>
      <c r="D9207" s="17">
        <v>1.634688792E7</v>
      </c>
      <c r="E9207" s="17">
        <v>7076200.0</v>
      </c>
      <c r="F9207" s="17">
        <v>1.0194152E7</v>
      </c>
      <c r="G9207" s="17">
        <v>1.7135131E7</v>
      </c>
      <c r="H9207" s="17">
        <v>2.453634E7</v>
      </c>
    </row>
    <row r="9208">
      <c r="A9208" s="7" t="s">
        <v>19190</v>
      </c>
      <c r="B9208" s="17" t="s">
        <v>19191</v>
      </c>
      <c r="C9208" s="17">
        <v>7966.0</v>
      </c>
      <c r="D9208" s="17">
        <v>1.104840101E7</v>
      </c>
      <c r="E9208" s="17">
        <v>5895919.0</v>
      </c>
      <c r="F9208" s="17">
        <v>8214268.0</v>
      </c>
      <c r="G9208" s="17">
        <v>1.3275756E7</v>
      </c>
      <c r="H9208" s="17">
        <v>2.0048795E7</v>
      </c>
    </row>
    <row r="9209">
      <c r="A9209" s="7" t="s">
        <v>19192</v>
      </c>
      <c r="B9209" s="17" t="s">
        <v>19193</v>
      </c>
      <c r="C9209" s="17">
        <v>148.0</v>
      </c>
      <c r="D9209" s="17">
        <v>1.52343301E7</v>
      </c>
      <c r="E9209" s="17">
        <v>8634105.0</v>
      </c>
      <c r="F9209" s="17">
        <v>1.3848905E7</v>
      </c>
      <c r="G9209" s="17">
        <v>1.9480728E7</v>
      </c>
      <c r="H9209" s="17">
        <v>2.259699E7</v>
      </c>
    </row>
    <row r="9210">
      <c r="A9210" s="7" t="s">
        <v>19194</v>
      </c>
      <c r="B9210" s="17" t="s">
        <v>19195</v>
      </c>
      <c r="C9210" s="17">
        <v>136.0</v>
      </c>
      <c r="D9210" s="17">
        <v>1.540659025E7</v>
      </c>
      <c r="E9210" s="17">
        <v>9190854.0</v>
      </c>
      <c r="F9210" s="17">
        <v>1.4030157E7</v>
      </c>
      <c r="G9210" s="17">
        <v>1.9839362E7</v>
      </c>
      <c r="H9210" s="17">
        <v>2.3734024E7</v>
      </c>
    </row>
    <row r="9211">
      <c r="A9211" s="7" t="s">
        <v>19196</v>
      </c>
      <c r="B9211" s="17" t="s">
        <v>19197</v>
      </c>
      <c r="C9211" s="17">
        <v>114.0</v>
      </c>
      <c r="D9211" s="17">
        <v>1.599484594E7</v>
      </c>
      <c r="E9211" s="17">
        <v>1.1562933E7</v>
      </c>
      <c r="F9211" s="17">
        <v>1.4931819E7</v>
      </c>
      <c r="G9211" s="17">
        <v>1.9893917E7</v>
      </c>
      <c r="H9211" s="17">
        <v>2.2345913E7</v>
      </c>
    </row>
    <row r="9212">
      <c r="A9212" s="7" t="s">
        <v>19198</v>
      </c>
      <c r="B9212" s="17" t="s">
        <v>19199</v>
      </c>
      <c r="C9212" s="17">
        <v>155.0</v>
      </c>
      <c r="D9212" s="17">
        <v>1.618463843E7</v>
      </c>
      <c r="E9212" s="17">
        <v>1.0882827E7</v>
      </c>
      <c r="F9212" s="17">
        <v>1.4600875E7</v>
      </c>
      <c r="G9212" s="17">
        <v>1.9905205E7</v>
      </c>
      <c r="H9212" s="17">
        <v>2.3734024E7</v>
      </c>
    </row>
    <row r="9213">
      <c r="A9213" s="7" t="s">
        <v>19200</v>
      </c>
      <c r="B9213" s="17" t="s">
        <v>19201</v>
      </c>
      <c r="C9213" s="17">
        <v>156.0</v>
      </c>
      <c r="D9213" s="17">
        <v>1.708773074E7</v>
      </c>
      <c r="E9213" s="17">
        <v>1.0690698E7</v>
      </c>
      <c r="F9213" s="17">
        <v>1.4576883E7</v>
      </c>
      <c r="G9213" s="17">
        <v>2.0353809E7</v>
      </c>
      <c r="H9213" s="17">
        <v>2.5573547E7</v>
      </c>
    </row>
    <row r="9214">
      <c r="A9214" s="7" t="s">
        <v>19202</v>
      </c>
      <c r="B9214" s="17" t="s">
        <v>19203</v>
      </c>
      <c r="C9214" s="17">
        <v>136.0</v>
      </c>
      <c r="D9214" s="17">
        <v>1.482893402E7</v>
      </c>
      <c r="E9214" s="17">
        <v>8634105.0</v>
      </c>
      <c r="F9214" s="17">
        <v>1.3848905E7</v>
      </c>
      <c r="G9214" s="17">
        <v>1.930965E7</v>
      </c>
      <c r="H9214" s="17">
        <v>2.2453362E7</v>
      </c>
    </row>
    <row r="9215">
      <c r="A9215" s="7" t="s">
        <v>19204</v>
      </c>
      <c r="B9215" s="17" t="s">
        <v>19205</v>
      </c>
      <c r="C9215" s="17">
        <v>135.0</v>
      </c>
      <c r="D9215" s="17">
        <v>1.595273803E7</v>
      </c>
      <c r="E9215" s="17">
        <v>9546109.0</v>
      </c>
      <c r="F9215" s="17">
        <v>1.4088749E7</v>
      </c>
      <c r="G9215" s="17">
        <v>1.9374386E7</v>
      </c>
      <c r="H9215" s="17">
        <v>2.4198804E7</v>
      </c>
    </row>
    <row r="9216">
      <c r="A9216" s="7" t="s">
        <v>19206</v>
      </c>
      <c r="B9216" s="17" t="s">
        <v>19207</v>
      </c>
      <c r="C9216" s="17">
        <v>107.0</v>
      </c>
      <c r="D9216" s="17">
        <v>1.631519463E7</v>
      </c>
      <c r="E9216" s="17">
        <v>1.0882827E7</v>
      </c>
      <c r="F9216" s="17">
        <v>1.4677709E7</v>
      </c>
      <c r="G9216" s="17">
        <v>1.9893917E7</v>
      </c>
      <c r="H9216" s="17">
        <v>2.4198804E7</v>
      </c>
    </row>
    <row r="9217">
      <c r="A9217" s="7" t="s">
        <v>19208</v>
      </c>
      <c r="B9217" s="17" t="s">
        <v>19209</v>
      </c>
      <c r="C9217" s="17">
        <v>158.0</v>
      </c>
      <c r="D9217" s="17">
        <v>1.620705325E7</v>
      </c>
      <c r="E9217" s="17">
        <v>1.0152989E7</v>
      </c>
      <c r="F9217" s="17">
        <v>1.4407876E7</v>
      </c>
      <c r="G9217" s="17">
        <v>1.9868271E7</v>
      </c>
      <c r="H9217" s="17">
        <v>2.4156132E7</v>
      </c>
    </row>
    <row r="9218">
      <c r="A9218" s="7" t="s">
        <v>19210</v>
      </c>
      <c r="B9218" s="17" t="s">
        <v>19211</v>
      </c>
      <c r="C9218" s="17">
        <v>153.0</v>
      </c>
      <c r="D9218" s="17">
        <v>1.644695291E7</v>
      </c>
      <c r="E9218" s="17">
        <v>9964738.0</v>
      </c>
      <c r="F9218" s="17">
        <v>1.4600875E7</v>
      </c>
      <c r="G9218" s="17">
        <v>2.0038857E7</v>
      </c>
      <c r="H9218" s="17">
        <v>2.4369569E7</v>
      </c>
    </row>
    <row r="9219">
      <c r="A9219" s="7" t="s">
        <v>19212</v>
      </c>
      <c r="B9219" s="17" t="s">
        <v>19213</v>
      </c>
      <c r="C9219" s="17">
        <v>49.0</v>
      </c>
      <c r="D9219" s="17">
        <v>1.614959627E7</v>
      </c>
      <c r="E9219" s="17">
        <v>1.0882827E7</v>
      </c>
      <c r="F9219" s="17">
        <v>1.4407876E7</v>
      </c>
      <c r="G9219" s="17">
        <v>1.9839362E7</v>
      </c>
      <c r="H9219" s="17">
        <v>2.2345913E7</v>
      </c>
    </row>
    <row r="9220">
      <c r="A9220" s="7" t="s">
        <v>19214</v>
      </c>
      <c r="B9220" s="17" t="s">
        <v>19215</v>
      </c>
      <c r="C9220" s="17">
        <v>44.0</v>
      </c>
      <c r="D9220" s="17">
        <v>1.608858527E7</v>
      </c>
      <c r="E9220" s="17">
        <v>1.0882827E7</v>
      </c>
      <c r="F9220" s="17">
        <v>1.4554137E7</v>
      </c>
      <c r="G9220" s="17">
        <v>2.0038857E7</v>
      </c>
      <c r="H9220" s="17">
        <v>2.3734024E7</v>
      </c>
    </row>
    <row r="9221">
      <c r="A9221" s="7" t="s">
        <v>19216</v>
      </c>
      <c r="B9221" s="17" t="s">
        <v>19217</v>
      </c>
      <c r="C9221" s="17">
        <v>67.0</v>
      </c>
      <c r="D9221" s="17">
        <v>1.638434822E7</v>
      </c>
      <c r="E9221" s="17">
        <v>1.3123925E7</v>
      </c>
      <c r="F9221" s="17">
        <v>1.5000105E7</v>
      </c>
      <c r="G9221" s="17">
        <v>1.9863309E7</v>
      </c>
      <c r="H9221" s="17">
        <v>2.258482E7</v>
      </c>
    </row>
    <row r="9222">
      <c r="A9222" s="7" t="s">
        <v>19218</v>
      </c>
      <c r="B9222" s="17" t="s">
        <v>19219</v>
      </c>
      <c r="C9222" s="17">
        <v>178.0</v>
      </c>
      <c r="D9222" s="17">
        <v>1.552470558E7</v>
      </c>
      <c r="E9222" s="17">
        <v>9964738.0</v>
      </c>
      <c r="F9222" s="17">
        <v>1.4313423E7</v>
      </c>
      <c r="G9222" s="17">
        <v>1.9600424E7</v>
      </c>
      <c r="H9222" s="17">
        <v>2.259699E7</v>
      </c>
    </row>
    <row r="9223">
      <c r="A9223" s="7" t="s">
        <v>19220</v>
      </c>
      <c r="B9223" s="17" t="s">
        <v>19221</v>
      </c>
      <c r="C9223" s="17">
        <v>203.0</v>
      </c>
      <c r="D9223" s="17">
        <v>1.575605163E7</v>
      </c>
      <c r="E9223" s="17">
        <v>8834142.0</v>
      </c>
      <c r="F9223" s="17">
        <v>1.4088749E7</v>
      </c>
      <c r="G9223" s="17">
        <v>1.9839362E7</v>
      </c>
      <c r="H9223" s="17">
        <v>2.3646228E7</v>
      </c>
    </row>
    <row r="9224">
      <c r="A9224" s="7" t="s">
        <v>19222</v>
      </c>
      <c r="B9224" s="17" t="s">
        <v>19223</v>
      </c>
      <c r="C9224" s="17">
        <v>51.0</v>
      </c>
      <c r="D9224" s="17">
        <v>1.481512788E7</v>
      </c>
      <c r="E9224" s="17">
        <v>9820740.0</v>
      </c>
      <c r="F9224" s="17">
        <v>1.4088749E7</v>
      </c>
      <c r="G9224" s="17">
        <v>1.9868271E7</v>
      </c>
      <c r="H9224" s="17">
        <v>2.2345913E7</v>
      </c>
    </row>
    <row r="9225">
      <c r="A9225" s="7" t="s">
        <v>19224</v>
      </c>
      <c r="B9225" s="17" t="s">
        <v>19225</v>
      </c>
      <c r="C9225" s="17">
        <v>44.0</v>
      </c>
      <c r="D9225" s="17">
        <v>1.455674657E7</v>
      </c>
      <c r="E9225" s="17">
        <v>9546109.0</v>
      </c>
      <c r="F9225" s="17">
        <v>1.4554137E7</v>
      </c>
      <c r="G9225" s="17">
        <v>1.9600424E7</v>
      </c>
      <c r="H9225" s="17">
        <v>2.1505848E7</v>
      </c>
    </row>
    <row r="9226">
      <c r="A9226" s="7" t="s">
        <v>19226</v>
      </c>
      <c r="B9226" s="17" t="s">
        <v>19227</v>
      </c>
      <c r="C9226" s="17">
        <v>78.0</v>
      </c>
      <c r="D9226" s="17">
        <v>1.556578172E7</v>
      </c>
      <c r="E9226" s="17">
        <v>1.1562933E7</v>
      </c>
      <c r="F9226" s="17">
        <v>1.4600875E7</v>
      </c>
      <c r="G9226" s="17">
        <v>1.9600424E7</v>
      </c>
      <c r="H9226" s="17">
        <v>2.2345913E7</v>
      </c>
    </row>
    <row r="9227">
      <c r="A9227" s="7" t="s">
        <v>19228</v>
      </c>
      <c r="B9227" s="17" t="s">
        <v>19229</v>
      </c>
      <c r="C9227" s="17">
        <v>170.0</v>
      </c>
      <c r="D9227" s="17">
        <v>1.564849591E7</v>
      </c>
      <c r="E9227" s="17">
        <v>9191522.0</v>
      </c>
      <c r="F9227" s="17">
        <v>1.4510403E7</v>
      </c>
      <c r="G9227" s="17">
        <v>1.9850133E7</v>
      </c>
      <c r="H9227" s="17">
        <v>2.258482E7</v>
      </c>
    </row>
    <row r="9228">
      <c r="A9228" s="7" t="s">
        <v>19230</v>
      </c>
      <c r="B9228" s="17" t="s">
        <v>19231</v>
      </c>
      <c r="C9228" s="17">
        <v>196.0</v>
      </c>
      <c r="D9228" s="17">
        <v>1.695828369E7</v>
      </c>
      <c r="E9228" s="17">
        <v>8634105.0</v>
      </c>
      <c r="F9228" s="17">
        <v>1.4201566E7</v>
      </c>
      <c r="G9228" s="17">
        <v>1.9948746E7</v>
      </c>
      <c r="H9228" s="17">
        <v>2.490625E7</v>
      </c>
    </row>
    <row r="9229">
      <c r="A9229" s="7" t="s">
        <v>19232</v>
      </c>
      <c r="B9229" s="17" t="s">
        <v>19233</v>
      </c>
      <c r="C9229" s="17">
        <v>219.0</v>
      </c>
      <c r="D9229" s="17">
        <v>2.854414628E7</v>
      </c>
      <c r="E9229" s="17">
        <v>1.086796E7</v>
      </c>
      <c r="F9229" s="17">
        <v>1.9625476E7</v>
      </c>
      <c r="G9229" s="17">
        <v>3.334125E7</v>
      </c>
      <c r="H9229" s="17">
        <v>5.1499362E7</v>
      </c>
    </row>
    <row r="9230">
      <c r="A9230" s="7" t="s">
        <v>19234</v>
      </c>
      <c r="B9230" s="17" t="s">
        <v>19235</v>
      </c>
      <c r="C9230" s="17">
        <v>1.0</v>
      </c>
      <c r="D9230" s="17">
        <v>5.6341102E7</v>
      </c>
      <c r="E9230" s="17">
        <v>5.6341102E7</v>
      </c>
      <c r="F9230" s="17">
        <v>5.6341102E7</v>
      </c>
      <c r="G9230" s="17">
        <v>5.6341102E7</v>
      </c>
      <c r="H9230" s="17">
        <v>5.6341102E7</v>
      </c>
    </row>
    <row r="9231">
      <c r="A9231" s="7" t="s">
        <v>19236</v>
      </c>
      <c r="B9231" s="17" t="s">
        <v>19237</v>
      </c>
      <c r="C9231" s="17">
        <v>2.0</v>
      </c>
      <c r="D9231" s="17">
        <v>5.08813925E7</v>
      </c>
      <c r="E9231" s="17">
        <v>4.2010986E7</v>
      </c>
      <c r="F9231" s="17">
        <v>4.2010986E7</v>
      </c>
      <c r="G9231" s="17">
        <v>5.9751799E7</v>
      </c>
      <c r="H9231" s="17">
        <v>5.9751799E7</v>
      </c>
    </row>
    <row r="9232">
      <c r="A9232" s="7" t="s">
        <v>19238</v>
      </c>
      <c r="B9232" s="17" t="s">
        <v>19239</v>
      </c>
      <c r="C9232" s="17">
        <v>1.0</v>
      </c>
      <c r="D9232" s="17">
        <v>1.819321E7</v>
      </c>
      <c r="E9232" s="17">
        <v>1.819321E7</v>
      </c>
      <c r="F9232" s="17">
        <v>1.819321E7</v>
      </c>
      <c r="G9232" s="17">
        <v>1.819321E7</v>
      </c>
      <c r="H9232" s="17">
        <v>1.819321E7</v>
      </c>
    </row>
    <row r="9233">
      <c r="A9233" s="7" t="s">
        <v>19240</v>
      </c>
      <c r="B9233" s="17" t="s">
        <v>19241</v>
      </c>
      <c r="C9233" s="17">
        <v>395.0</v>
      </c>
      <c r="D9233" s="17">
        <v>5866951.463</v>
      </c>
      <c r="E9233" s="17">
        <v>2708537.0</v>
      </c>
      <c r="F9233" s="17">
        <v>3881193.0</v>
      </c>
      <c r="G9233" s="17">
        <v>6183000.0</v>
      </c>
      <c r="H9233" s="17">
        <v>9913421.0</v>
      </c>
    </row>
    <row r="9234">
      <c r="A9234" s="7" t="s">
        <v>19242</v>
      </c>
      <c r="B9234" s="17" t="s">
        <v>19243</v>
      </c>
      <c r="C9234" s="17">
        <v>6.0</v>
      </c>
      <c r="D9234" s="17">
        <v>4060747.5</v>
      </c>
      <c r="E9234" s="17">
        <v>2186612.0</v>
      </c>
      <c r="F9234" s="17">
        <v>3888844.0</v>
      </c>
      <c r="G9234" s="17">
        <v>4742000.0</v>
      </c>
      <c r="H9234" s="17">
        <v>6997102.0</v>
      </c>
    </row>
    <row r="9235">
      <c r="A9235" s="7" t="s">
        <v>19244</v>
      </c>
      <c r="B9235" s="17" t="s">
        <v>19245</v>
      </c>
      <c r="C9235" s="17">
        <v>2221.0</v>
      </c>
      <c r="D9235" s="17">
        <v>7174398.308</v>
      </c>
      <c r="E9235" s="17">
        <v>2432612.0</v>
      </c>
      <c r="F9235" s="17">
        <v>3506750.0</v>
      </c>
      <c r="G9235" s="17">
        <v>5352462.0</v>
      </c>
      <c r="H9235" s="17">
        <v>9514598.0</v>
      </c>
    </row>
    <row r="9236">
      <c r="A9236" s="7" t="s">
        <v>19246</v>
      </c>
      <c r="B9236" s="17" t="s">
        <v>19247</v>
      </c>
      <c r="C9236" s="17">
        <v>264.0</v>
      </c>
      <c r="D9236" s="17">
        <v>6601855.095</v>
      </c>
      <c r="E9236" s="17">
        <v>2905013.0</v>
      </c>
      <c r="F9236" s="17">
        <v>4346527.0</v>
      </c>
      <c r="G9236" s="17">
        <v>6404445.0</v>
      </c>
      <c r="H9236" s="17">
        <v>1.0258077E7</v>
      </c>
    </row>
    <row r="9237">
      <c r="A9237" s="7" t="s">
        <v>19248</v>
      </c>
      <c r="B9237" s="17" t="s">
        <v>19249</v>
      </c>
      <c r="C9237" s="17">
        <v>3.0</v>
      </c>
      <c r="D9237" s="17">
        <v>6648859.0</v>
      </c>
      <c r="E9237" s="17">
        <v>2282852.0</v>
      </c>
      <c r="F9237" s="17">
        <v>6245724.0</v>
      </c>
      <c r="G9237" s="17">
        <v>1.1418001E7</v>
      </c>
      <c r="H9237" s="17">
        <v>1.1418001E7</v>
      </c>
    </row>
    <row r="9238">
      <c r="A9238" s="7" t="s">
        <v>19250</v>
      </c>
      <c r="B9238" s="17" t="s">
        <v>19251</v>
      </c>
      <c r="C9238" s="17">
        <v>5149.0</v>
      </c>
      <c r="D9238" s="17">
        <v>8904630.778</v>
      </c>
      <c r="E9238" s="17">
        <v>4643600.0</v>
      </c>
      <c r="F9238" s="17">
        <v>6822239.0</v>
      </c>
      <c r="G9238" s="17">
        <v>1.0149429E7</v>
      </c>
      <c r="H9238" s="17">
        <v>1.562074E7</v>
      </c>
    </row>
    <row r="9239">
      <c r="A9239" s="7" t="s">
        <v>19252</v>
      </c>
      <c r="B9239" s="17" t="s">
        <v>19253</v>
      </c>
      <c r="C9239" s="17">
        <v>6253.0</v>
      </c>
      <c r="D9239" s="17">
        <v>1.134505465E7</v>
      </c>
      <c r="E9239" s="17">
        <v>5170248.0</v>
      </c>
      <c r="F9239" s="17">
        <v>7822036.0</v>
      </c>
      <c r="G9239" s="17">
        <v>1.2119489E7</v>
      </c>
      <c r="H9239" s="17">
        <v>1.96187E7</v>
      </c>
    </row>
    <row r="9240">
      <c r="A9240" s="7" t="s">
        <v>19254</v>
      </c>
      <c r="B9240" s="17" t="s">
        <v>19255</v>
      </c>
      <c r="C9240" s="17">
        <v>10733.0</v>
      </c>
      <c r="D9240" s="17">
        <v>1.121692891E7</v>
      </c>
      <c r="E9240" s="17">
        <v>5406067.0</v>
      </c>
      <c r="F9240" s="17">
        <v>7950000.0</v>
      </c>
      <c r="G9240" s="17">
        <v>1.2031525E7</v>
      </c>
      <c r="H9240" s="17">
        <v>1.9366226E7</v>
      </c>
    </row>
    <row r="9241">
      <c r="A9241" s="7" t="s">
        <v>19256</v>
      </c>
      <c r="B9241" s="17" t="s">
        <v>19257</v>
      </c>
      <c r="C9241" s="17">
        <v>5338.0</v>
      </c>
      <c r="D9241" s="17">
        <v>1.029825289E7</v>
      </c>
      <c r="E9241" s="17">
        <v>5346091.0</v>
      </c>
      <c r="F9241" s="17">
        <v>7929850.0</v>
      </c>
      <c r="G9241" s="17">
        <v>1.1858592E7</v>
      </c>
      <c r="H9241" s="17">
        <v>1.8358239E7</v>
      </c>
    </row>
    <row r="9242">
      <c r="A9242" s="7" t="s">
        <v>19258</v>
      </c>
      <c r="B9242" s="17" t="s">
        <v>19259</v>
      </c>
      <c r="C9242" s="17">
        <v>28128.0</v>
      </c>
      <c r="D9242" s="17">
        <v>9474294.968</v>
      </c>
      <c r="E9242" s="17">
        <v>5112350.0</v>
      </c>
      <c r="F9242" s="17">
        <v>7331955.0</v>
      </c>
      <c r="G9242" s="17">
        <v>1.0808514E7</v>
      </c>
      <c r="H9242" s="17">
        <v>1.6388201E7</v>
      </c>
    </row>
    <row r="9243">
      <c r="A9243" s="7" t="s">
        <v>19260</v>
      </c>
      <c r="B9243" s="17" t="s">
        <v>19261</v>
      </c>
      <c r="C9243" s="17">
        <v>9257.0</v>
      </c>
      <c r="D9243" s="17">
        <v>9824544.882</v>
      </c>
      <c r="E9243" s="17">
        <v>5045685.0</v>
      </c>
      <c r="F9243" s="17">
        <v>7617613.0</v>
      </c>
      <c r="G9243" s="17">
        <v>1.1594348E7</v>
      </c>
      <c r="H9243" s="17">
        <v>1.6338582E7</v>
      </c>
    </row>
    <row r="9244">
      <c r="A9244" s="7" t="s">
        <v>19262</v>
      </c>
      <c r="B9244" s="17" t="s">
        <v>19263</v>
      </c>
      <c r="C9244" s="17">
        <v>9118.0</v>
      </c>
      <c r="D9244" s="17">
        <v>9107857.316</v>
      </c>
      <c r="E9244" s="17">
        <v>4500000.0</v>
      </c>
      <c r="F9244" s="17">
        <v>6850528.0</v>
      </c>
      <c r="G9244" s="17">
        <v>1.0396733E7</v>
      </c>
      <c r="H9244" s="17">
        <v>1.5841E7</v>
      </c>
    </row>
    <row r="9245">
      <c r="A9245" s="7" t="s">
        <v>19264</v>
      </c>
      <c r="B9245" s="17" t="s">
        <v>19265</v>
      </c>
      <c r="C9245" s="17">
        <v>17.0</v>
      </c>
      <c r="D9245" s="17">
        <v>1.531526971E7</v>
      </c>
      <c r="E9245" s="17">
        <v>5619460.0</v>
      </c>
      <c r="F9245" s="17">
        <v>6524520.0</v>
      </c>
      <c r="G9245" s="17">
        <v>1.08704E7</v>
      </c>
      <c r="H9245" s="17">
        <v>4.923503E7</v>
      </c>
    </row>
    <row r="9246">
      <c r="A9246" s="7" t="s">
        <v>19266</v>
      </c>
      <c r="B9246" s="17" t="s">
        <v>19267</v>
      </c>
      <c r="C9246" s="17">
        <v>2751.0</v>
      </c>
      <c r="D9246" s="17">
        <v>9113469.033</v>
      </c>
      <c r="E9246" s="17">
        <v>4115104.0</v>
      </c>
      <c r="F9246" s="17">
        <v>6451694.0</v>
      </c>
      <c r="G9246" s="17">
        <v>1.0178722E7</v>
      </c>
      <c r="H9246" s="17">
        <v>1.5653E7</v>
      </c>
    </row>
    <row r="9247">
      <c r="A9247" s="7" t="s">
        <v>19268</v>
      </c>
      <c r="B9247" s="17" t="s">
        <v>19269</v>
      </c>
      <c r="C9247" s="17">
        <v>25362.0</v>
      </c>
      <c r="D9247" s="17">
        <v>9416911.797</v>
      </c>
      <c r="E9247" s="17">
        <v>4010686.0</v>
      </c>
      <c r="F9247" s="17">
        <v>6462900.0</v>
      </c>
      <c r="G9247" s="17">
        <v>1.0633253E7</v>
      </c>
      <c r="H9247" s="17">
        <v>1.7625274E7</v>
      </c>
    </row>
    <row r="9248">
      <c r="A9248" s="7" t="s">
        <v>19270</v>
      </c>
      <c r="B9248" s="17" t="s">
        <v>19271</v>
      </c>
      <c r="C9248" s="17">
        <v>1348.0</v>
      </c>
      <c r="D9248" s="17">
        <v>8905130.55</v>
      </c>
      <c r="E9248" s="17">
        <v>3291003.0</v>
      </c>
      <c r="F9248" s="17">
        <v>5570916.0</v>
      </c>
      <c r="G9248" s="17">
        <v>1.0016351E7</v>
      </c>
      <c r="H9248" s="17">
        <v>1.8702682E7</v>
      </c>
    </row>
    <row r="9249">
      <c r="A9249" s="7" t="s">
        <v>19272</v>
      </c>
      <c r="B9249" s="17" t="s">
        <v>19273</v>
      </c>
      <c r="C9249" s="17">
        <v>1368.0</v>
      </c>
      <c r="D9249" s="17">
        <v>1.025577554E7</v>
      </c>
      <c r="E9249" s="17">
        <v>4483700.0</v>
      </c>
      <c r="F9249" s="17">
        <v>7000758.0</v>
      </c>
      <c r="G9249" s="17">
        <v>1.0877846E7</v>
      </c>
      <c r="H9249" s="17">
        <v>1.7387268E7</v>
      </c>
    </row>
    <row r="9250">
      <c r="A9250" s="7" t="s">
        <v>19274</v>
      </c>
      <c r="B9250" s="17" t="s">
        <v>19275</v>
      </c>
      <c r="C9250" s="17">
        <v>3580.0</v>
      </c>
      <c r="D9250" s="17">
        <v>8492516.17</v>
      </c>
      <c r="E9250" s="17">
        <v>3898545.0</v>
      </c>
      <c r="F9250" s="17">
        <v>6266929.0</v>
      </c>
      <c r="G9250" s="17">
        <v>9828000.0</v>
      </c>
      <c r="H9250" s="17">
        <v>1.5416766E7</v>
      </c>
    </row>
    <row r="9251">
      <c r="A9251" s="7" t="s">
        <v>19276</v>
      </c>
      <c r="B9251" s="17" t="s">
        <v>19277</v>
      </c>
      <c r="C9251" s="17">
        <v>11110.0</v>
      </c>
      <c r="D9251" s="17">
        <v>8979205.35</v>
      </c>
      <c r="E9251" s="17">
        <v>3527612.0</v>
      </c>
      <c r="F9251" s="17">
        <v>5726000.0</v>
      </c>
      <c r="G9251" s="17">
        <v>9754860.0</v>
      </c>
      <c r="H9251" s="17">
        <v>1.653849E7</v>
      </c>
    </row>
    <row r="9252">
      <c r="A9252" s="7" t="s">
        <v>19278</v>
      </c>
      <c r="B9252" s="17" t="s">
        <v>19279</v>
      </c>
      <c r="C9252" s="17">
        <v>2.0</v>
      </c>
      <c r="D9252" s="17">
        <v>4357019.5</v>
      </c>
      <c r="E9252" s="17">
        <v>1963434.0</v>
      </c>
      <c r="F9252" s="17">
        <v>1963434.0</v>
      </c>
      <c r="G9252" s="17">
        <v>6750605.0</v>
      </c>
      <c r="H9252" s="17">
        <v>6750605.0</v>
      </c>
    </row>
    <row r="9253">
      <c r="A9253" s="7" t="s">
        <v>19280</v>
      </c>
      <c r="B9253" s="17" t="s">
        <v>19281</v>
      </c>
      <c r="C9253" s="17">
        <v>13002.0</v>
      </c>
      <c r="D9253" s="17">
        <v>8926503.196</v>
      </c>
      <c r="E9253" s="17">
        <v>4880296.0</v>
      </c>
      <c r="F9253" s="17">
        <v>7098318.0</v>
      </c>
      <c r="G9253" s="17">
        <v>1.0673133E7</v>
      </c>
      <c r="H9253" s="17">
        <v>1.5844748E7</v>
      </c>
    </row>
    <row r="9254">
      <c r="A9254" s="7" t="s">
        <v>19282</v>
      </c>
      <c r="B9254" s="17" t="s">
        <v>19283</v>
      </c>
      <c r="C9254" s="17">
        <v>497.0</v>
      </c>
      <c r="D9254" s="17">
        <v>8346691.539</v>
      </c>
      <c r="E9254" s="17">
        <v>4844997.0</v>
      </c>
      <c r="F9254" s="17">
        <v>7115955.0</v>
      </c>
      <c r="G9254" s="17">
        <v>1.0331675E7</v>
      </c>
      <c r="H9254" s="17">
        <v>1.4832163E7</v>
      </c>
    </row>
    <row r="9255">
      <c r="A9255" s="7" t="s">
        <v>19284</v>
      </c>
      <c r="B9255" s="17" t="s">
        <v>19285</v>
      </c>
      <c r="C9255" s="17">
        <v>2653.0</v>
      </c>
      <c r="D9255" s="17">
        <v>8727705.346</v>
      </c>
      <c r="E9255" s="17">
        <v>5210924.0</v>
      </c>
      <c r="F9255" s="17">
        <v>7088933.0</v>
      </c>
      <c r="G9255" s="17">
        <v>1.0352531E7</v>
      </c>
      <c r="H9255" s="17">
        <v>1.6316115E7</v>
      </c>
    </row>
    <row r="9256">
      <c r="A9256" s="7" t="s">
        <v>19286</v>
      </c>
      <c r="B9256" s="17" t="s">
        <v>19287</v>
      </c>
      <c r="C9256" s="17">
        <v>1874.0</v>
      </c>
      <c r="D9256" s="17">
        <v>8040712.009</v>
      </c>
      <c r="E9256" s="17">
        <v>4668337.0</v>
      </c>
      <c r="F9256" s="17">
        <v>6563449.0</v>
      </c>
      <c r="G9256" s="17">
        <v>9509890.0</v>
      </c>
      <c r="H9256" s="17">
        <v>1.4235288E7</v>
      </c>
    </row>
    <row r="9257">
      <c r="A9257" s="7" t="s">
        <v>19288</v>
      </c>
      <c r="B9257" s="17" t="s">
        <v>19289</v>
      </c>
      <c r="C9257" s="17">
        <v>1080.0</v>
      </c>
      <c r="D9257" s="17">
        <v>8423478.477</v>
      </c>
      <c r="E9257" s="17">
        <v>4709997.0</v>
      </c>
      <c r="F9257" s="17">
        <v>6755299.0</v>
      </c>
      <c r="G9257" s="17">
        <v>1.0093973E7</v>
      </c>
      <c r="H9257" s="17">
        <v>1.4865637E7</v>
      </c>
    </row>
    <row r="9258">
      <c r="A9258" s="7" t="s">
        <v>19290</v>
      </c>
      <c r="B9258" s="17" t="s">
        <v>19291</v>
      </c>
      <c r="C9258" s="17">
        <v>2226.0</v>
      </c>
      <c r="D9258" s="17">
        <v>8263605.032</v>
      </c>
      <c r="E9258" s="17">
        <v>3730539.0</v>
      </c>
      <c r="F9258" s="17">
        <v>5622987.0</v>
      </c>
      <c r="G9258" s="17">
        <v>9381710.0</v>
      </c>
      <c r="H9258" s="17">
        <v>1.4711601E7</v>
      </c>
    </row>
    <row r="9259">
      <c r="A9259" s="7" t="s">
        <v>19292</v>
      </c>
      <c r="B9259" s="17" t="s">
        <v>19293</v>
      </c>
      <c r="C9259" s="17">
        <v>56.0</v>
      </c>
      <c r="D9259" s="17">
        <v>9763226.321</v>
      </c>
      <c r="E9259" s="17">
        <v>5858981.0</v>
      </c>
      <c r="F9259" s="17">
        <v>8246624.0</v>
      </c>
      <c r="G9259" s="17">
        <v>1.21557E7</v>
      </c>
      <c r="H9259" s="17">
        <v>1.8417941E7</v>
      </c>
    </row>
    <row r="9260">
      <c r="A9260" s="7" t="s">
        <v>19294</v>
      </c>
      <c r="B9260" s="17" t="s">
        <v>19295</v>
      </c>
      <c r="C9260" s="17">
        <v>69.0</v>
      </c>
      <c r="D9260" s="17">
        <v>1.25353252E7</v>
      </c>
      <c r="E9260" s="17">
        <v>5620000.0</v>
      </c>
      <c r="F9260" s="17">
        <v>9050816.0</v>
      </c>
      <c r="G9260" s="17">
        <v>1.4284289E7</v>
      </c>
      <c r="H9260" s="17">
        <v>2.9322782E7</v>
      </c>
    </row>
    <row r="9261">
      <c r="A9261" s="7" t="s">
        <v>19296</v>
      </c>
      <c r="B9261" s="17" t="s">
        <v>19297</v>
      </c>
      <c r="C9261" s="17">
        <v>1519.0</v>
      </c>
      <c r="D9261" s="17">
        <v>6356691.683</v>
      </c>
      <c r="E9261" s="17">
        <v>2493192.0</v>
      </c>
      <c r="F9261" s="17">
        <v>3813337.0</v>
      </c>
      <c r="G9261" s="17">
        <v>6258287.0</v>
      </c>
      <c r="H9261" s="17">
        <v>1.0695074E7</v>
      </c>
    </row>
    <row r="9262">
      <c r="A9262" s="7" t="s">
        <v>19298</v>
      </c>
      <c r="B9262" s="17" t="s">
        <v>19299</v>
      </c>
      <c r="C9262" s="17">
        <v>32.0</v>
      </c>
      <c r="D9262" s="17">
        <v>2.262897272E7</v>
      </c>
      <c r="E9262" s="17">
        <v>3919561.0</v>
      </c>
      <c r="F9262" s="17">
        <v>5553421.0</v>
      </c>
      <c r="G9262" s="17">
        <v>1.2357029E7</v>
      </c>
      <c r="H9262" s="17">
        <v>3.5127149E7</v>
      </c>
    </row>
    <row r="9263">
      <c r="A9263" s="7" t="s">
        <v>19300</v>
      </c>
      <c r="B9263" s="17" t="s">
        <v>19301</v>
      </c>
      <c r="C9263" s="17">
        <v>710.0</v>
      </c>
      <c r="D9263" s="17">
        <v>1.12667289E7</v>
      </c>
      <c r="E9263" s="17">
        <v>4065698.0</v>
      </c>
      <c r="F9263" s="17">
        <v>6769213.0</v>
      </c>
      <c r="G9263" s="17">
        <v>1.1175257E7</v>
      </c>
      <c r="H9263" s="17">
        <v>1.809263E7</v>
      </c>
    </row>
    <row r="9264">
      <c r="A9264" s="7" t="s">
        <v>19302</v>
      </c>
      <c r="B9264" s="17" t="s">
        <v>19303</v>
      </c>
      <c r="C9264" s="17">
        <v>2136.0</v>
      </c>
      <c r="D9264" s="17">
        <v>1.473390116E7</v>
      </c>
      <c r="E9264" s="17">
        <v>4083728.0</v>
      </c>
      <c r="F9264" s="17">
        <v>6235000.0</v>
      </c>
      <c r="G9264" s="17">
        <v>1.148143E7</v>
      </c>
      <c r="H9264" s="17">
        <v>2.6593562E7</v>
      </c>
    </row>
    <row r="9265">
      <c r="A9265" s="7" t="s">
        <v>19304</v>
      </c>
      <c r="B9265" s="17" t="s">
        <v>19305</v>
      </c>
      <c r="C9265" s="17">
        <v>1.0</v>
      </c>
      <c r="D9265" s="17">
        <v>4633523.0</v>
      </c>
      <c r="E9265" s="17">
        <v>4633523.0</v>
      </c>
      <c r="F9265" s="17">
        <v>4633523.0</v>
      </c>
      <c r="G9265" s="17">
        <v>4633523.0</v>
      </c>
      <c r="H9265" s="17">
        <v>4633523.0</v>
      </c>
    </row>
    <row r="9266">
      <c r="A9266" s="7" t="s">
        <v>19306</v>
      </c>
      <c r="B9266" s="17" t="s">
        <v>19307</v>
      </c>
      <c r="C9266" s="17">
        <v>745.0</v>
      </c>
      <c r="D9266" s="17">
        <v>9690566.356</v>
      </c>
      <c r="E9266" s="17">
        <v>3730874.0</v>
      </c>
      <c r="F9266" s="17">
        <v>5761998.0</v>
      </c>
      <c r="G9266" s="17">
        <v>1.0000735E7</v>
      </c>
      <c r="H9266" s="17">
        <v>1.9422162E7</v>
      </c>
    </row>
    <row r="9267">
      <c r="A9267" s="7" t="s">
        <v>19308</v>
      </c>
      <c r="B9267" s="17" t="s">
        <v>19309</v>
      </c>
      <c r="C9267" s="17">
        <v>12.0</v>
      </c>
      <c r="D9267" s="17">
        <v>1.31692375E7</v>
      </c>
      <c r="E9267" s="17">
        <v>7031766.0</v>
      </c>
      <c r="F9267" s="17">
        <v>8393013.0</v>
      </c>
      <c r="G9267" s="17">
        <v>1.8613287E7</v>
      </c>
      <c r="H9267" s="17">
        <v>2.3197783E7</v>
      </c>
    </row>
    <row r="9268">
      <c r="A9268" s="7" t="s">
        <v>19310</v>
      </c>
      <c r="B9268" s="17" t="s">
        <v>19311</v>
      </c>
      <c r="C9268" s="17">
        <v>133.0</v>
      </c>
      <c r="D9268" s="17">
        <v>1.147043568E7</v>
      </c>
      <c r="E9268" s="17">
        <v>4049000.0</v>
      </c>
      <c r="F9268" s="17">
        <v>6851326.0</v>
      </c>
      <c r="G9268" s="17">
        <v>1.434979E7</v>
      </c>
      <c r="H9268" s="17">
        <v>2.4185769E7</v>
      </c>
    </row>
    <row r="9269">
      <c r="A9269" s="7" t="s">
        <v>19312</v>
      </c>
      <c r="B9269" s="17" t="s">
        <v>19313</v>
      </c>
      <c r="C9269" s="17">
        <v>1.0</v>
      </c>
      <c r="D9269" s="17">
        <v>2970613.0</v>
      </c>
      <c r="E9269" s="17">
        <v>2970613.0</v>
      </c>
      <c r="F9269" s="17">
        <v>2970613.0</v>
      </c>
      <c r="G9269" s="17">
        <v>2970613.0</v>
      </c>
      <c r="H9269" s="17">
        <v>2970613.0</v>
      </c>
    </row>
    <row r="9270">
      <c r="A9270" s="7" t="s">
        <v>19314</v>
      </c>
      <c r="B9270" s="17" t="s">
        <v>19315</v>
      </c>
      <c r="C9270" s="17">
        <v>31.0</v>
      </c>
      <c r="D9270" s="17">
        <v>7173213.71</v>
      </c>
      <c r="E9270" s="17">
        <v>2978210.0</v>
      </c>
      <c r="F9270" s="17">
        <v>4662662.0</v>
      </c>
      <c r="G9270" s="17">
        <v>9801501.0</v>
      </c>
      <c r="H9270" s="17">
        <v>1.434979E7</v>
      </c>
    </row>
    <row r="9271">
      <c r="A9271" s="7" t="s">
        <v>19316</v>
      </c>
      <c r="B9271" s="17" t="s">
        <v>19317</v>
      </c>
      <c r="C9271" s="17">
        <v>9.0</v>
      </c>
      <c r="D9271" s="17">
        <v>6363715.222</v>
      </c>
      <c r="E9271" s="17">
        <v>3145267.0</v>
      </c>
      <c r="F9271" s="17">
        <v>7085346.0</v>
      </c>
      <c r="G9271" s="17">
        <v>7718341.0</v>
      </c>
      <c r="H9271" s="17">
        <v>1.3943893E7</v>
      </c>
    </row>
    <row r="9272">
      <c r="A9272" s="7" t="s">
        <v>19318</v>
      </c>
      <c r="B9272" s="17" t="s">
        <v>19319</v>
      </c>
      <c r="C9272" s="17">
        <v>30.0</v>
      </c>
      <c r="D9272" s="17">
        <v>8788631.5</v>
      </c>
      <c r="E9272" s="17">
        <v>3267300.0</v>
      </c>
      <c r="F9272" s="17">
        <v>5088384.0</v>
      </c>
      <c r="G9272" s="17">
        <v>9462232.0</v>
      </c>
      <c r="H9272" s="17">
        <v>1.6075739E7</v>
      </c>
    </row>
    <row r="9273">
      <c r="A9273" s="7" t="s">
        <v>19320</v>
      </c>
      <c r="B9273" s="17" t="s">
        <v>19321</v>
      </c>
      <c r="C9273" s="17">
        <v>58.0</v>
      </c>
      <c r="D9273" s="17">
        <v>6107539.897</v>
      </c>
      <c r="E9273" s="17">
        <v>3331934.0</v>
      </c>
      <c r="F9273" s="17">
        <v>4242196.0</v>
      </c>
      <c r="G9273" s="17">
        <v>7664354.0</v>
      </c>
      <c r="H9273" s="17">
        <v>1.1900184E7</v>
      </c>
    </row>
    <row r="9274">
      <c r="A9274" s="7" t="s">
        <v>19322</v>
      </c>
      <c r="B9274" s="17" t="s">
        <v>19323</v>
      </c>
      <c r="C9274" s="17">
        <v>5.0</v>
      </c>
      <c r="D9274" s="17">
        <v>7619417.0</v>
      </c>
      <c r="E9274" s="17">
        <v>4255395.0</v>
      </c>
      <c r="F9274" s="17">
        <v>7777279.0</v>
      </c>
      <c r="G9274" s="17">
        <v>7916268.0</v>
      </c>
      <c r="H9274" s="17">
        <v>1.3993499E7</v>
      </c>
    </row>
    <row r="9275">
      <c r="A9275" s="7" t="s">
        <v>19324</v>
      </c>
      <c r="B9275" s="17" t="s">
        <v>19325</v>
      </c>
      <c r="C9275" s="17">
        <v>4.0</v>
      </c>
      <c r="D9275" s="17">
        <v>1.6212731E7</v>
      </c>
      <c r="E9275" s="17">
        <v>1000000.0</v>
      </c>
      <c r="F9275" s="17">
        <v>9436295.0</v>
      </c>
      <c r="G9275" s="17">
        <v>2.363877E7</v>
      </c>
      <c r="H9275" s="17">
        <v>3.0775859E7</v>
      </c>
    </row>
    <row r="9276">
      <c r="A9276" s="7" t="s">
        <v>19326</v>
      </c>
      <c r="B9276" s="17" t="s">
        <v>19327</v>
      </c>
      <c r="C9276" s="17">
        <v>592.0</v>
      </c>
      <c r="D9276" s="17">
        <v>9195542.478</v>
      </c>
      <c r="E9276" s="17">
        <v>3629043.0</v>
      </c>
      <c r="F9276" s="17">
        <v>5816164.0</v>
      </c>
      <c r="G9276" s="17">
        <v>9941221.0</v>
      </c>
      <c r="H9276" s="17">
        <v>1.6983929E7</v>
      </c>
    </row>
    <row r="9277">
      <c r="A9277" s="7" t="s">
        <v>19328</v>
      </c>
      <c r="B9277" s="17" t="s">
        <v>19329</v>
      </c>
      <c r="C9277" s="17">
        <v>5.0</v>
      </c>
      <c r="D9277" s="17">
        <v>9968090.2</v>
      </c>
      <c r="E9277" s="17">
        <v>3057180.0</v>
      </c>
      <c r="F9277" s="17">
        <v>5016054.0</v>
      </c>
      <c r="G9277" s="17">
        <v>9716123.0</v>
      </c>
      <c r="H9277" s="17">
        <v>2.9529657E7</v>
      </c>
    </row>
    <row r="9278">
      <c r="A9278" s="7" t="s">
        <v>19330</v>
      </c>
      <c r="B9278" s="17" t="s">
        <v>19331</v>
      </c>
      <c r="C9278" s="17">
        <v>15.0</v>
      </c>
      <c r="D9278" s="17">
        <v>7535555.067</v>
      </c>
      <c r="E9278" s="17">
        <v>3213700.0</v>
      </c>
      <c r="F9278" s="17">
        <v>4680585.0</v>
      </c>
      <c r="G9278" s="17">
        <v>7526100.0</v>
      </c>
      <c r="H9278" s="17">
        <v>1.4230178E7</v>
      </c>
    </row>
    <row r="9279">
      <c r="A9279" s="7" t="s">
        <v>19332</v>
      </c>
      <c r="B9279" s="17" t="s">
        <v>19333</v>
      </c>
      <c r="C9279" s="17">
        <v>27.0</v>
      </c>
      <c r="D9279" s="17">
        <v>9441325.889</v>
      </c>
      <c r="E9279" s="17">
        <v>3931019.0</v>
      </c>
      <c r="F9279" s="17">
        <v>7491400.0</v>
      </c>
      <c r="G9279" s="17">
        <v>1.1476834E7</v>
      </c>
      <c r="H9279" s="17">
        <v>2.6985137E7</v>
      </c>
    </row>
    <row r="9280">
      <c r="A9280" s="7" t="s">
        <v>19334</v>
      </c>
      <c r="B9280" s="17" t="s">
        <v>19335</v>
      </c>
      <c r="C9280" s="17">
        <v>7.0</v>
      </c>
      <c r="D9280" s="17">
        <v>1.578903443E7</v>
      </c>
      <c r="E9280" s="17">
        <v>3334560.0</v>
      </c>
      <c r="F9280" s="17">
        <v>3697413.0</v>
      </c>
      <c r="G9280" s="17">
        <v>3.2661527E7</v>
      </c>
      <c r="H9280" s="17">
        <v>5.7922634E7</v>
      </c>
    </row>
    <row r="9281">
      <c r="A9281" s="7" t="s">
        <v>19336</v>
      </c>
      <c r="B9281" s="17" t="s">
        <v>19337</v>
      </c>
      <c r="C9281" s="17">
        <v>10.0</v>
      </c>
      <c r="D9281" s="17">
        <v>5993634.9</v>
      </c>
      <c r="E9281" s="17">
        <v>3592085.0</v>
      </c>
      <c r="F9281" s="17">
        <v>4711935.0</v>
      </c>
      <c r="G9281" s="17">
        <v>9212532.0</v>
      </c>
      <c r="H9281" s="17">
        <v>1.06727E7</v>
      </c>
    </row>
    <row r="9282">
      <c r="A9282" s="7" t="s">
        <v>19338</v>
      </c>
      <c r="B9282" s="17" t="s">
        <v>19339</v>
      </c>
      <c r="C9282" s="17">
        <v>68.0</v>
      </c>
      <c r="D9282" s="17">
        <v>8303508.191</v>
      </c>
      <c r="E9282" s="17">
        <v>3221213.0</v>
      </c>
      <c r="F9282" s="17">
        <v>5581133.0</v>
      </c>
      <c r="G9282" s="17">
        <v>7995619.0</v>
      </c>
      <c r="H9282" s="17">
        <v>1.5525859E7</v>
      </c>
    </row>
    <row r="9283">
      <c r="A9283" s="7" t="s">
        <v>19340</v>
      </c>
      <c r="B9283" s="17" t="s">
        <v>19341</v>
      </c>
      <c r="C9283" s="17">
        <v>51.0</v>
      </c>
      <c r="D9283" s="17">
        <v>1.316041265E7</v>
      </c>
      <c r="E9283" s="17">
        <v>3574081.0</v>
      </c>
      <c r="F9283" s="17">
        <v>4679900.0</v>
      </c>
      <c r="G9283" s="17">
        <v>7558924.0</v>
      </c>
      <c r="H9283" s="17">
        <v>1.4803971E7</v>
      </c>
    </row>
    <row r="9284">
      <c r="A9284" s="7" t="s">
        <v>19342</v>
      </c>
      <c r="B9284" s="17" t="s">
        <v>19343</v>
      </c>
      <c r="C9284" s="17">
        <v>47.0</v>
      </c>
      <c r="D9284" s="17">
        <v>2.185264606E7</v>
      </c>
      <c r="E9284" s="17">
        <v>4115292.0</v>
      </c>
      <c r="F9284" s="17">
        <v>1.16292E7</v>
      </c>
      <c r="G9284" s="17">
        <v>2.4230816E7</v>
      </c>
      <c r="H9284" s="17">
        <v>4.5654153E7</v>
      </c>
    </row>
    <row r="9285">
      <c r="A9285" s="7" t="s">
        <v>19344</v>
      </c>
      <c r="B9285" s="17" t="s">
        <v>19345</v>
      </c>
      <c r="C9285" s="17">
        <v>160.0</v>
      </c>
      <c r="D9285" s="17">
        <v>1.908405325E7</v>
      </c>
      <c r="E9285" s="17">
        <v>4475515.0</v>
      </c>
      <c r="F9285" s="17">
        <v>8124000.0</v>
      </c>
      <c r="G9285" s="17">
        <v>1.9989389E7</v>
      </c>
      <c r="H9285" s="17">
        <v>4.6630319E7</v>
      </c>
    </row>
    <row r="9286">
      <c r="A9286" s="7" t="s">
        <v>19346</v>
      </c>
      <c r="B9286" s="17" t="s">
        <v>19347</v>
      </c>
      <c r="C9286" s="17">
        <v>5.0</v>
      </c>
      <c r="D9286" s="17">
        <v>1.66652942E7</v>
      </c>
      <c r="E9286" s="17">
        <v>3501782.0</v>
      </c>
      <c r="F9286" s="17">
        <v>4107819.0</v>
      </c>
      <c r="G9286" s="17">
        <v>5455716.0</v>
      </c>
      <c r="H9286" s="17">
        <v>6.8484911E7</v>
      </c>
    </row>
    <row r="9287">
      <c r="A9287" s="7" t="s">
        <v>19348</v>
      </c>
      <c r="B9287" s="17" t="s">
        <v>19349</v>
      </c>
      <c r="C9287" s="17">
        <v>13.0</v>
      </c>
      <c r="D9287" s="17">
        <v>6531733.923</v>
      </c>
      <c r="E9287" s="17">
        <v>4361993.0</v>
      </c>
      <c r="F9287" s="17">
        <v>5743266.0</v>
      </c>
      <c r="G9287" s="17">
        <v>6099331.0</v>
      </c>
      <c r="H9287" s="17">
        <v>1.3676914E7</v>
      </c>
    </row>
    <row r="9288">
      <c r="A9288" s="7" t="s">
        <v>19350</v>
      </c>
      <c r="B9288" s="17" t="s">
        <v>19351</v>
      </c>
      <c r="C9288" s="17">
        <v>20.0</v>
      </c>
      <c r="D9288" s="17">
        <v>5270297.85</v>
      </c>
      <c r="E9288" s="17">
        <v>2605353.0</v>
      </c>
      <c r="F9288" s="17">
        <v>3316829.0</v>
      </c>
      <c r="G9288" s="17">
        <v>5612774.0</v>
      </c>
      <c r="H9288" s="17">
        <v>9272048.0</v>
      </c>
    </row>
    <row r="9289">
      <c r="A9289" s="7" t="s">
        <v>19352</v>
      </c>
      <c r="B9289" s="17" t="s">
        <v>19353</v>
      </c>
      <c r="C9289" s="17">
        <v>333.0</v>
      </c>
      <c r="D9289" s="17">
        <v>9318282.949</v>
      </c>
      <c r="E9289" s="17">
        <v>2918431.0</v>
      </c>
      <c r="F9289" s="17">
        <v>4297851.0</v>
      </c>
      <c r="G9289" s="17">
        <v>7044319.0</v>
      </c>
      <c r="H9289" s="17">
        <v>1.4378783E7</v>
      </c>
    </row>
    <row r="9290">
      <c r="A9290" s="7" t="s">
        <v>19354</v>
      </c>
      <c r="B9290" s="17" t="s">
        <v>19355</v>
      </c>
      <c r="C9290" s="17">
        <v>1789.0</v>
      </c>
      <c r="D9290" s="17">
        <v>6278088.817</v>
      </c>
      <c r="E9290" s="17">
        <v>2653124.0</v>
      </c>
      <c r="F9290" s="17">
        <v>4061490.0</v>
      </c>
      <c r="G9290" s="17">
        <v>6600739.0</v>
      </c>
      <c r="H9290" s="17">
        <v>1.1294E7</v>
      </c>
    </row>
    <row r="9291">
      <c r="A9291" s="7" t="s">
        <v>19356</v>
      </c>
      <c r="B9291" s="17" t="s">
        <v>19357</v>
      </c>
      <c r="C9291" s="17">
        <v>7.0</v>
      </c>
      <c r="D9291" s="17">
        <v>9093732.286</v>
      </c>
      <c r="E9291" s="17">
        <v>3591892.0</v>
      </c>
      <c r="F9291" s="17">
        <v>5675605.0</v>
      </c>
      <c r="G9291" s="17">
        <v>1.8673902E7</v>
      </c>
      <c r="H9291" s="17">
        <v>2.2185243E7</v>
      </c>
    </row>
    <row r="9292">
      <c r="A9292" s="7" t="s">
        <v>19358</v>
      </c>
      <c r="B9292" s="17" t="s">
        <v>19359</v>
      </c>
      <c r="C9292" s="17">
        <v>107.0</v>
      </c>
      <c r="D9292" s="17">
        <v>7689729.421</v>
      </c>
      <c r="E9292" s="17">
        <v>3484985.0</v>
      </c>
      <c r="F9292" s="17">
        <v>5142018.0</v>
      </c>
      <c r="G9292" s="17">
        <v>8954799.0</v>
      </c>
      <c r="H9292" s="17">
        <v>1.6021369E7</v>
      </c>
    </row>
    <row r="9293">
      <c r="A9293" s="7" t="s">
        <v>19360</v>
      </c>
      <c r="B9293" s="17" t="s">
        <v>19361</v>
      </c>
      <c r="C9293" s="17">
        <v>26.0</v>
      </c>
      <c r="D9293" s="17">
        <v>7531513.346</v>
      </c>
      <c r="E9293" s="17">
        <v>2146000.0</v>
      </c>
      <c r="F9293" s="17">
        <v>3575674.0</v>
      </c>
      <c r="G9293" s="17">
        <v>8912000.0</v>
      </c>
      <c r="H9293" s="17">
        <v>1.8010955E7</v>
      </c>
    </row>
    <row r="9294">
      <c r="A9294" s="7" t="s">
        <v>19362</v>
      </c>
      <c r="B9294" s="17" t="s">
        <v>19363</v>
      </c>
      <c r="C9294" s="17">
        <v>217.0</v>
      </c>
      <c r="D9294" s="17">
        <v>1.064802242E7</v>
      </c>
      <c r="E9294" s="17">
        <v>3539153.0</v>
      </c>
      <c r="F9294" s="17">
        <v>6136255.0</v>
      </c>
      <c r="G9294" s="17">
        <v>1.1514873E7</v>
      </c>
      <c r="H9294" s="17">
        <v>2.3669952E7</v>
      </c>
    </row>
    <row r="9295">
      <c r="A9295" s="7" t="s">
        <v>19364</v>
      </c>
      <c r="B9295" s="17" t="s">
        <v>19365</v>
      </c>
      <c r="C9295" s="17">
        <v>2149.0</v>
      </c>
      <c r="D9295" s="17">
        <v>1.003896792E7</v>
      </c>
      <c r="E9295" s="17">
        <v>3536581.0</v>
      </c>
      <c r="F9295" s="17">
        <v>5548927.0</v>
      </c>
      <c r="G9295" s="17">
        <v>9979878.0</v>
      </c>
      <c r="H9295" s="17">
        <v>1.9022111E7</v>
      </c>
    </row>
    <row r="9296">
      <c r="A9296" s="7" t="s">
        <v>19366</v>
      </c>
      <c r="B9296" s="17" t="s">
        <v>19367</v>
      </c>
      <c r="C9296" s="17">
        <v>4395.0</v>
      </c>
      <c r="D9296" s="17">
        <v>9722358.052</v>
      </c>
      <c r="E9296" s="17">
        <v>2658493.0</v>
      </c>
      <c r="F9296" s="17">
        <v>3898161.0</v>
      </c>
      <c r="G9296" s="17">
        <v>6500426.0</v>
      </c>
      <c r="H9296" s="17">
        <v>1.4070146E7</v>
      </c>
    </row>
    <row r="9297">
      <c r="A9297" s="7" t="s">
        <v>19368</v>
      </c>
      <c r="B9297" s="17" t="s">
        <v>19369</v>
      </c>
      <c r="C9297" s="17">
        <v>3.0</v>
      </c>
      <c r="D9297" s="17">
        <v>8860135.333</v>
      </c>
      <c r="E9297" s="17">
        <v>2524433.0</v>
      </c>
      <c r="F9297" s="17">
        <v>7140923.0</v>
      </c>
      <c r="G9297" s="17">
        <v>1.691505E7</v>
      </c>
      <c r="H9297" s="17">
        <v>1.691505E7</v>
      </c>
    </row>
    <row r="9298">
      <c r="A9298" s="7" t="s">
        <v>19370</v>
      </c>
      <c r="B9298" s="17" t="s">
        <v>19371</v>
      </c>
      <c r="C9298" s="17">
        <v>45.0</v>
      </c>
      <c r="D9298" s="17">
        <v>9355609.733</v>
      </c>
      <c r="E9298" s="17">
        <v>1923465.0</v>
      </c>
      <c r="F9298" s="17">
        <v>3414105.0</v>
      </c>
      <c r="G9298" s="17">
        <v>8126216.0</v>
      </c>
      <c r="H9298" s="17">
        <v>1.301594E7</v>
      </c>
    </row>
    <row r="9299">
      <c r="A9299" s="7" t="s">
        <v>19372</v>
      </c>
      <c r="B9299" s="17" t="s">
        <v>19373</v>
      </c>
      <c r="C9299" s="17">
        <v>21.0</v>
      </c>
      <c r="D9299" s="17">
        <v>3.983602124E7</v>
      </c>
      <c r="E9299" s="17">
        <v>3012807.0</v>
      </c>
      <c r="F9299" s="17">
        <v>9063900.0</v>
      </c>
      <c r="G9299" s="17">
        <v>3.5461178E7</v>
      </c>
      <c r="H9299" s="17">
        <v>8.5625301E7</v>
      </c>
    </row>
    <row r="9300">
      <c r="A9300" s="7" t="s">
        <v>19374</v>
      </c>
      <c r="B9300" s="17" t="s">
        <v>19375</v>
      </c>
      <c r="C9300" s="17">
        <v>24.0</v>
      </c>
      <c r="D9300" s="17">
        <v>3265939.625</v>
      </c>
      <c r="E9300" s="17">
        <v>2181721.0</v>
      </c>
      <c r="F9300" s="17">
        <v>2668000.0</v>
      </c>
      <c r="G9300" s="17">
        <v>4051000.0</v>
      </c>
      <c r="H9300" s="17">
        <v>4924469.0</v>
      </c>
    </row>
    <row r="9301">
      <c r="A9301" s="7" t="s">
        <v>19376</v>
      </c>
      <c r="B9301" s="17" t="s">
        <v>19377</v>
      </c>
      <c r="C9301" s="17">
        <v>129.0</v>
      </c>
      <c r="D9301" s="17">
        <v>6433199.605</v>
      </c>
      <c r="E9301" s="17">
        <v>2408000.0</v>
      </c>
      <c r="F9301" s="17">
        <v>3671113.0</v>
      </c>
      <c r="G9301" s="17">
        <v>6983214.0</v>
      </c>
      <c r="H9301" s="17">
        <v>1.4171553E7</v>
      </c>
    </row>
    <row r="9302">
      <c r="A9302" s="7" t="s">
        <v>19378</v>
      </c>
      <c r="B9302" s="17" t="s">
        <v>19379</v>
      </c>
      <c r="C9302" s="17">
        <v>21.0</v>
      </c>
      <c r="D9302" s="17">
        <v>1.898717405E7</v>
      </c>
      <c r="E9302" s="17">
        <v>1991525.0</v>
      </c>
      <c r="F9302" s="17">
        <v>3679000.0</v>
      </c>
      <c r="G9302" s="17">
        <v>6990543.0</v>
      </c>
      <c r="H9302" s="17">
        <v>3.2198628E7</v>
      </c>
    </row>
    <row r="9303">
      <c r="A9303" s="7" t="s">
        <v>19380</v>
      </c>
      <c r="B9303" s="17" t="s">
        <v>19381</v>
      </c>
      <c r="C9303" s="17">
        <v>48.0</v>
      </c>
      <c r="D9303" s="17">
        <v>4255436.375</v>
      </c>
      <c r="E9303" s="17">
        <v>2150963.0</v>
      </c>
      <c r="F9303" s="17">
        <v>3610238.0</v>
      </c>
      <c r="G9303" s="17">
        <v>5283255.0</v>
      </c>
      <c r="H9303" s="17">
        <v>7690182.0</v>
      </c>
    </row>
    <row r="9304">
      <c r="A9304" s="7" t="s">
        <v>19382</v>
      </c>
      <c r="B9304" s="17" t="s">
        <v>19383</v>
      </c>
      <c r="C9304" s="17">
        <v>77.0</v>
      </c>
      <c r="D9304" s="17">
        <v>3792006.909</v>
      </c>
      <c r="E9304" s="17">
        <v>2100500.0</v>
      </c>
      <c r="F9304" s="17">
        <v>3087150.0</v>
      </c>
      <c r="G9304" s="17">
        <v>4626022.0</v>
      </c>
      <c r="H9304" s="17">
        <v>7003329.0</v>
      </c>
    </row>
    <row r="9305">
      <c r="A9305" s="7" t="s">
        <v>19384</v>
      </c>
      <c r="B9305" s="17" t="s">
        <v>19385</v>
      </c>
      <c r="C9305" s="17">
        <v>66.0</v>
      </c>
      <c r="D9305" s="17">
        <v>8771707.636</v>
      </c>
      <c r="E9305" s="17">
        <v>2859352.0</v>
      </c>
      <c r="F9305" s="17">
        <v>4424614.0</v>
      </c>
      <c r="G9305" s="17">
        <v>9313441.0</v>
      </c>
      <c r="H9305" s="17">
        <v>2.1094651E7</v>
      </c>
    </row>
    <row r="9306">
      <c r="A9306" s="7" t="s">
        <v>19386</v>
      </c>
      <c r="B9306" s="17" t="s">
        <v>19387</v>
      </c>
      <c r="C9306" s="17">
        <v>280.0</v>
      </c>
      <c r="D9306" s="17">
        <v>6741850.111</v>
      </c>
      <c r="E9306" s="17">
        <v>2451503.0</v>
      </c>
      <c r="F9306" s="17">
        <v>3693750.0</v>
      </c>
      <c r="G9306" s="17">
        <v>6189522.0</v>
      </c>
      <c r="H9306" s="17">
        <v>1.2042459E7</v>
      </c>
    </row>
    <row r="9307">
      <c r="A9307" s="7" t="s">
        <v>19388</v>
      </c>
      <c r="B9307" s="17" t="s">
        <v>19389</v>
      </c>
      <c r="C9307" s="17">
        <v>2398.0</v>
      </c>
      <c r="D9307" s="17">
        <v>8083219.987</v>
      </c>
      <c r="E9307" s="17">
        <v>2641337.0</v>
      </c>
      <c r="F9307" s="17">
        <v>4029348.0</v>
      </c>
      <c r="G9307" s="17">
        <v>6772649.0</v>
      </c>
      <c r="H9307" s="17">
        <v>1.4179257E7</v>
      </c>
    </row>
    <row r="9308">
      <c r="A9308" s="7" t="s">
        <v>19390</v>
      </c>
      <c r="B9308" s="17" t="s">
        <v>19391</v>
      </c>
      <c r="C9308" s="17">
        <v>1.0</v>
      </c>
      <c r="D9308" s="17">
        <v>4.1885061E7</v>
      </c>
      <c r="E9308" s="17">
        <v>4.1885061E7</v>
      </c>
      <c r="F9308" s="17">
        <v>4.1885061E7</v>
      </c>
      <c r="G9308" s="17">
        <v>4.1885061E7</v>
      </c>
      <c r="H9308" s="17">
        <v>4.1885061E7</v>
      </c>
    </row>
    <row r="9309">
      <c r="A9309" s="7" t="s">
        <v>19392</v>
      </c>
      <c r="B9309" s="17" t="s">
        <v>19393</v>
      </c>
      <c r="C9309" s="17">
        <v>25.0</v>
      </c>
      <c r="D9309" s="17">
        <v>7975881.88</v>
      </c>
      <c r="E9309" s="17">
        <v>2437595.0</v>
      </c>
      <c r="F9309" s="17">
        <v>3582100.0</v>
      </c>
      <c r="G9309" s="17">
        <v>7287305.0</v>
      </c>
      <c r="H9309" s="17">
        <v>1.787081E7</v>
      </c>
    </row>
    <row r="9310">
      <c r="A9310" s="7" t="s">
        <v>19394</v>
      </c>
      <c r="B9310" s="17" t="s">
        <v>19395</v>
      </c>
      <c r="C9310" s="17">
        <v>13.0</v>
      </c>
      <c r="D9310" s="17">
        <v>1.725032177E7</v>
      </c>
      <c r="E9310" s="17">
        <v>3953391.0</v>
      </c>
      <c r="F9310" s="17">
        <v>5860093.0</v>
      </c>
      <c r="G9310" s="17">
        <v>1.0974311E7</v>
      </c>
      <c r="H9310" s="17">
        <v>2.0667978E7</v>
      </c>
    </row>
    <row r="9311">
      <c r="A9311" s="7" t="s">
        <v>19396</v>
      </c>
      <c r="B9311" s="17" t="s">
        <v>19397</v>
      </c>
      <c r="C9311" s="17">
        <v>5.0</v>
      </c>
      <c r="D9311" s="17">
        <v>4677787.8</v>
      </c>
      <c r="E9311" s="17">
        <v>2502552.0</v>
      </c>
      <c r="F9311" s="17">
        <v>4155167.0</v>
      </c>
      <c r="G9311" s="17">
        <v>4259270.0</v>
      </c>
      <c r="H9311" s="17">
        <v>1.0677722E7</v>
      </c>
    </row>
    <row r="9312">
      <c r="A9312" s="7" t="s">
        <v>19398</v>
      </c>
      <c r="B9312" s="17" t="s">
        <v>19399</v>
      </c>
      <c r="C9312" s="17">
        <v>4.0</v>
      </c>
      <c r="D9312" s="17">
        <v>5208505.25</v>
      </c>
      <c r="E9312" s="17">
        <v>2060659.0</v>
      </c>
      <c r="F9312" s="17">
        <v>4593272.0</v>
      </c>
      <c r="G9312" s="17">
        <v>4870000.0</v>
      </c>
      <c r="H9312" s="17">
        <v>9310090.0</v>
      </c>
    </row>
    <row r="9313">
      <c r="A9313" s="7" t="s">
        <v>19400</v>
      </c>
      <c r="B9313" s="17" t="s">
        <v>19401</v>
      </c>
      <c r="C9313" s="17">
        <v>25.0</v>
      </c>
      <c r="D9313" s="17">
        <v>1.452917084E7</v>
      </c>
      <c r="E9313" s="17">
        <v>3766200.0</v>
      </c>
      <c r="F9313" s="17">
        <v>7743981.0</v>
      </c>
      <c r="G9313" s="17">
        <v>1.2263469E7</v>
      </c>
      <c r="H9313" s="17">
        <v>2.5151645E7</v>
      </c>
    </row>
    <row r="9314">
      <c r="A9314" s="7" t="s">
        <v>19402</v>
      </c>
      <c r="B9314" s="17" t="s">
        <v>19403</v>
      </c>
      <c r="C9314" s="17">
        <v>48.0</v>
      </c>
      <c r="D9314" s="17">
        <v>1.108479833E7</v>
      </c>
      <c r="E9314" s="17">
        <v>2461697.0</v>
      </c>
      <c r="F9314" s="17">
        <v>4970536.0</v>
      </c>
      <c r="G9314" s="17">
        <v>1.0898E7</v>
      </c>
      <c r="H9314" s="17">
        <v>2.5631631E7</v>
      </c>
    </row>
    <row r="9315">
      <c r="A9315" s="7" t="s">
        <v>19404</v>
      </c>
      <c r="B9315" s="17" t="s">
        <v>19405</v>
      </c>
      <c r="C9315" s="17">
        <v>9.0</v>
      </c>
      <c r="D9315" s="17">
        <v>3235063.222</v>
      </c>
      <c r="E9315" s="17">
        <v>2727639.0</v>
      </c>
      <c r="F9315" s="17">
        <v>2969693.0</v>
      </c>
      <c r="G9315" s="17">
        <v>3249400.0</v>
      </c>
      <c r="H9315" s="17">
        <v>7002400.0</v>
      </c>
    </row>
    <row r="9316">
      <c r="A9316" s="7" t="s">
        <v>19406</v>
      </c>
      <c r="B9316" s="17" t="s">
        <v>19407</v>
      </c>
      <c r="C9316" s="17">
        <v>8.0</v>
      </c>
      <c r="D9316" s="17">
        <v>7424879.25</v>
      </c>
      <c r="E9316" s="17">
        <v>2264251.0</v>
      </c>
      <c r="F9316" s="17">
        <v>6534374.0</v>
      </c>
      <c r="G9316" s="17">
        <v>1.024727E7</v>
      </c>
      <c r="H9316" s="17">
        <v>1.59702E7</v>
      </c>
    </row>
    <row r="9317">
      <c r="A9317" s="7" t="s">
        <v>19408</v>
      </c>
      <c r="B9317" s="17" t="s">
        <v>19409</v>
      </c>
      <c r="C9317" s="17">
        <v>18.0</v>
      </c>
      <c r="D9317" s="17">
        <v>1.532923794E7</v>
      </c>
      <c r="E9317" s="17">
        <v>3524679.0</v>
      </c>
      <c r="F9317" s="17">
        <v>8530041.0</v>
      </c>
      <c r="G9317" s="17">
        <v>2.1370471E7</v>
      </c>
      <c r="H9317" s="17">
        <v>3.99853E7</v>
      </c>
    </row>
    <row r="9318">
      <c r="A9318" s="7" t="s">
        <v>19410</v>
      </c>
      <c r="B9318" s="17" t="s">
        <v>19411</v>
      </c>
      <c r="C9318" s="17">
        <v>11.0</v>
      </c>
      <c r="D9318" s="17">
        <v>2.024633891E7</v>
      </c>
      <c r="E9318" s="17">
        <v>2455952.0</v>
      </c>
      <c r="F9318" s="17">
        <v>7042517.0</v>
      </c>
      <c r="G9318" s="17">
        <v>1.8984428E7</v>
      </c>
      <c r="H9318" s="17">
        <v>6.5598867E7</v>
      </c>
    </row>
    <row r="9319">
      <c r="A9319" s="7" t="s">
        <v>19412</v>
      </c>
      <c r="B9319" s="17" t="s">
        <v>19413</v>
      </c>
      <c r="C9319" s="17">
        <v>1.0</v>
      </c>
      <c r="D9319" s="17">
        <v>3560000.0</v>
      </c>
      <c r="E9319" s="17">
        <v>3560000.0</v>
      </c>
      <c r="F9319" s="17">
        <v>3560000.0</v>
      </c>
      <c r="G9319" s="17">
        <v>3560000.0</v>
      </c>
      <c r="H9319" s="17">
        <v>3560000.0</v>
      </c>
    </row>
    <row r="9320">
      <c r="A9320" s="7" t="s">
        <v>19414</v>
      </c>
      <c r="B9320" s="17" t="s">
        <v>19415</v>
      </c>
      <c r="C9320" s="17">
        <v>46.0</v>
      </c>
      <c r="D9320" s="17">
        <v>1.985846974E7</v>
      </c>
      <c r="E9320" s="17">
        <v>3646245.0</v>
      </c>
      <c r="F9320" s="17">
        <v>7309136.0</v>
      </c>
      <c r="G9320" s="17">
        <v>2.2858472E7</v>
      </c>
      <c r="H9320" s="17">
        <v>6.6031944E7</v>
      </c>
    </row>
    <row r="9321">
      <c r="A9321" s="7" t="s">
        <v>19416</v>
      </c>
      <c r="B9321" s="17" t="s">
        <v>19417</v>
      </c>
      <c r="C9321" s="17">
        <v>756.0</v>
      </c>
      <c r="D9321" s="17">
        <v>1.526987712E7</v>
      </c>
      <c r="E9321" s="17">
        <v>3349591.0</v>
      </c>
      <c r="F9321" s="17">
        <v>5756300.0</v>
      </c>
      <c r="G9321" s="17">
        <v>1.1552889E7</v>
      </c>
      <c r="H9321" s="17">
        <v>3.6093163E7</v>
      </c>
    </row>
    <row r="9322">
      <c r="A9322" s="7" t="s">
        <v>19418</v>
      </c>
      <c r="B9322" s="17" t="s">
        <v>19419</v>
      </c>
      <c r="C9322" s="17">
        <v>14.0</v>
      </c>
      <c r="D9322" s="17">
        <v>5517642.571</v>
      </c>
      <c r="E9322" s="17">
        <v>3269800.0</v>
      </c>
      <c r="F9322" s="17">
        <v>4104907.0</v>
      </c>
      <c r="G9322" s="17">
        <v>6924859.0</v>
      </c>
      <c r="H9322" s="17">
        <v>9540019.0</v>
      </c>
    </row>
    <row r="9323">
      <c r="A9323" s="7" t="s">
        <v>19420</v>
      </c>
      <c r="B9323" s="17" t="s">
        <v>19421</v>
      </c>
      <c r="C9323" s="17">
        <v>12.0</v>
      </c>
      <c r="D9323" s="17">
        <v>5425730.833</v>
      </c>
      <c r="E9323" s="17">
        <v>2695782.0</v>
      </c>
      <c r="F9323" s="17">
        <v>3147580.0</v>
      </c>
      <c r="G9323" s="17">
        <v>8239431.0</v>
      </c>
      <c r="H9323" s="17">
        <v>1.0340637E7</v>
      </c>
    </row>
    <row r="9324">
      <c r="A9324" s="7" t="s">
        <v>19422</v>
      </c>
      <c r="B9324" s="17" t="s">
        <v>19423</v>
      </c>
      <c r="C9324" s="17">
        <v>3.0</v>
      </c>
      <c r="D9324" s="17">
        <v>2597697.0</v>
      </c>
      <c r="E9324" s="17">
        <v>1707602.0</v>
      </c>
      <c r="F9324" s="17">
        <v>2932642.0</v>
      </c>
      <c r="G9324" s="17">
        <v>3152847.0</v>
      </c>
      <c r="H9324" s="17">
        <v>3152847.0</v>
      </c>
    </row>
    <row r="9325">
      <c r="A9325" s="7" t="s">
        <v>19424</v>
      </c>
      <c r="B9325" s="17" t="s">
        <v>19425</v>
      </c>
      <c r="C9325" s="17">
        <v>3.0</v>
      </c>
      <c r="D9325" s="17">
        <v>2977526.0</v>
      </c>
      <c r="E9325" s="17">
        <v>2525000.0</v>
      </c>
      <c r="F9325" s="17">
        <v>3142578.0</v>
      </c>
      <c r="G9325" s="17">
        <v>3265000.0</v>
      </c>
      <c r="H9325" s="17">
        <v>3265000.0</v>
      </c>
    </row>
    <row r="9326">
      <c r="A9326" s="7" t="s">
        <v>19426</v>
      </c>
      <c r="B9326" s="17" t="s">
        <v>19427</v>
      </c>
      <c r="C9326" s="17">
        <v>13.0</v>
      </c>
      <c r="D9326" s="17">
        <v>4861598.923</v>
      </c>
      <c r="E9326" s="17">
        <v>2746174.0</v>
      </c>
      <c r="F9326" s="17">
        <v>4871396.0</v>
      </c>
      <c r="G9326" s="17">
        <v>5729200.0</v>
      </c>
      <c r="H9326" s="17">
        <v>8673843.0</v>
      </c>
    </row>
    <row r="9327">
      <c r="A9327" s="7" t="s">
        <v>19428</v>
      </c>
      <c r="B9327" s="17" t="s">
        <v>19429</v>
      </c>
      <c r="C9327" s="17">
        <v>201.0</v>
      </c>
      <c r="D9327" s="17">
        <v>1.398797554E7</v>
      </c>
      <c r="E9327" s="17">
        <v>2734235.0</v>
      </c>
      <c r="F9327" s="17">
        <v>4597600.0</v>
      </c>
      <c r="G9327" s="17">
        <v>8891663.0</v>
      </c>
      <c r="H9327" s="17">
        <v>3.3925414E7</v>
      </c>
    </row>
    <row r="9328">
      <c r="A9328" s="7" t="s">
        <v>19431</v>
      </c>
      <c r="B9328" s="17" t="s">
        <v>19432</v>
      </c>
      <c r="C9328" s="17">
        <v>1636.0</v>
      </c>
      <c r="D9328" s="17">
        <v>6928741.689</v>
      </c>
      <c r="E9328" s="17">
        <v>2926891.0</v>
      </c>
      <c r="F9328" s="17">
        <v>4350111.0</v>
      </c>
      <c r="G9328" s="17">
        <v>7370210.0</v>
      </c>
      <c r="H9328" s="17">
        <v>1.2560731E7</v>
      </c>
    </row>
    <row r="9329">
      <c r="A9329" s="7" t="s">
        <v>19434</v>
      </c>
      <c r="B9329" s="17" t="s">
        <v>19435</v>
      </c>
      <c r="C9329" s="17">
        <v>1.0</v>
      </c>
      <c r="D9329" s="17">
        <v>6391764.0</v>
      </c>
      <c r="E9329" s="17">
        <v>6391764.0</v>
      </c>
      <c r="F9329" s="17">
        <v>6391764.0</v>
      </c>
      <c r="G9329" s="17">
        <v>6391764.0</v>
      </c>
      <c r="H9329" s="17">
        <v>6391764.0</v>
      </c>
    </row>
    <row r="9330">
      <c r="A9330" s="7" t="s">
        <v>19436</v>
      </c>
      <c r="B9330" s="17" t="s">
        <v>19437</v>
      </c>
      <c r="C9330" s="17">
        <v>4530.0</v>
      </c>
      <c r="D9330" s="17">
        <v>8137044.935</v>
      </c>
      <c r="E9330" s="17">
        <v>2721856.0</v>
      </c>
      <c r="F9330" s="17">
        <v>4180603.0</v>
      </c>
      <c r="G9330" s="17">
        <v>6956903.0</v>
      </c>
      <c r="H9330" s="17">
        <v>1.2371304E7</v>
      </c>
    </row>
    <row r="9331">
      <c r="A9331" s="7" t="s">
        <v>19439</v>
      </c>
      <c r="B9331" s="17" t="s">
        <v>19440</v>
      </c>
      <c r="C9331" s="17">
        <v>50.0</v>
      </c>
      <c r="D9331" s="17">
        <v>1.26944929E7</v>
      </c>
      <c r="E9331" s="17">
        <v>3343451.0</v>
      </c>
      <c r="F9331" s="17">
        <v>5004312.0</v>
      </c>
      <c r="G9331" s="17">
        <v>9301891.0</v>
      </c>
      <c r="H9331" s="17">
        <v>2.5205426E7</v>
      </c>
    </row>
    <row r="9332">
      <c r="A9332" s="7" t="s">
        <v>19442</v>
      </c>
      <c r="B9332" s="17" t="s">
        <v>19443</v>
      </c>
      <c r="C9332" s="17">
        <v>178.0</v>
      </c>
      <c r="D9332" s="17">
        <v>5510957.258</v>
      </c>
      <c r="E9332" s="17">
        <v>2554856.0</v>
      </c>
      <c r="F9332" s="17">
        <v>3731156.0</v>
      </c>
      <c r="G9332" s="17">
        <v>6222000.0</v>
      </c>
      <c r="H9332" s="17">
        <v>9915694.0</v>
      </c>
    </row>
    <row r="9333">
      <c r="A9333" s="7" t="s">
        <v>19444</v>
      </c>
      <c r="B9333" s="17" t="s">
        <v>19445</v>
      </c>
      <c r="C9333" s="17">
        <v>114.0</v>
      </c>
      <c r="D9333" s="17">
        <v>6303135.447</v>
      </c>
      <c r="E9333" s="17">
        <v>2761731.0</v>
      </c>
      <c r="F9333" s="17">
        <v>4016681.0</v>
      </c>
      <c r="G9333" s="17">
        <v>7092652.0</v>
      </c>
      <c r="H9333" s="17">
        <v>1.1012157E7</v>
      </c>
    </row>
    <row r="9334">
      <c r="A9334" s="7" t="s">
        <v>19446</v>
      </c>
      <c r="B9334" s="17" t="s">
        <v>19447</v>
      </c>
      <c r="C9334" s="17">
        <v>335.0</v>
      </c>
      <c r="D9334" s="17">
        <v>6118625.403</v>
      </c>
      <c r="E9334" s="17">
        <v>2789881.0</v>
      </c>
      <c r="F9334" s="17">
        <v>4132884.0</v>
      </c>
      <c r="G9334" s="17">
        <v>6990991.0</v>
      </c>
      <c r="H9334" s="17">
        <v>1.1087775E7</v>
      </c>
    </row>
    <row r="9335">
      <c r="A9335" s="7" t="s">
        <v>19448</v>
      </c>
      <c r="B9335" s="17" t="s">
        <v>19449</v>
      </c>
      <c r="C9335" s="17">
        <v>103.0</v>
      </c>
      <c r="D9335" s="17">
        <v>4608891.913</v>
      </c>
      <c r="E9335" s="17">
        <v>2025000.0</v>
      </c>
      <c r="F9335" s="17">
        <v>2867439.0</v>
      </c>
      <c r="G9335" s="17">
        <v>4599483.0</v>
      </c>
      <c r="H9335" s="17">
        <v>7401000.0</v>
      </c>
    </row>
    <row r="9336">
      <c r="A9336" s="7" t="s">
        <v>19450</v>
      </c>
      <c r="B9336" s="17" t="s">
        <v>19451</v>
      </c>
      <c r="C9336" s="17">
        <v>18.0</v>
      </c>
      <c r="D9336" s="17">
        <v>6538388.0</v>
      </c>
      <c r="E9336" s="17">
        <v>2408978.0</v>
      </c>
      <c r="F9336" s="17">
        <v>3057000.0</v>
      </c>
      <c r="G9336" s="17">
        <v>8315678.0</v>
      </c>
      <c r="H9336" s="17">
        <v>1.8048E7</v>
      </c>
    </row>
    <row r="9337">
      <c r="A9337" s="7" t="s">
        <v>19452</v>
      </c>
      <c r="B9337" s="17" t="s">
        <v>19453</v>
      </c>
      <c r="C9337" s="17">
        <v>109.0</v>
      </c>
      <c r="D9337" s="17">
        <v>7372413.45</v>
      </c>
      <c r="E9337" s="17">
        <v>2579070.0</v>
      </c>
      <c r="F9337" s="17">
        <v>4078500.0</v>
      </c>
      <c r="G9337" s="17">
        <v>6986634.0</v>
      </c>
      <c r="H9337" s="17">
        <v>1.2464761E7</v>
      </c>
    </row>
    <row r="9338">
      <c r="A9338" s="7" t="s">
        <v>19454</v>
      </c>
      <c r="B9338" s="17" t="s">
        <v>19455</v>
      </c>
      <c r="C9338" s="17">
        <v>924.0</v>
      </c>
      <c r="D9338" s="17">
        <v>8599922.746</v>
      </c>
      <c r="E9338" s="17">
        <v>3511516.0</v>
      </c>
      <c r="F9338" s="17">
        <v>5383796.0</v>
      </c>
      <c r="G9338" s="17">
        <v>8837724.0</v>
      </c>
      <c r="H9338" s="17">
        <v>1.6041144E7</v>
      </c>
    </row>
    <row r="9339">
      <c r="A9339" s="7" t="s">
        <v>19456</v>
      </c>
      <c r="B9339" s="17" t="s">
        <v>19457</v>
      </c>
      <c r="C9339" s="17">
        <v>312.0</v>
      </c>
      <c r="D9339" s="17">
        <v>9941898.446</v>
      </c>
      <c r="E9339" s="17">
        <v>3450119.0</v>
      </c>
      <c r="F9339" s="17">
        <v>5166724.0</v>
      </c>
      <c r="G9339" s="17">
        <v>9020167.0</v>
      </c>
      <c r="H9339" s="17">
        <v>1.6661567E7</v>
      </c>
    </row>
    <row r="9340">
      <c r="A9340" s="7" t="s">
        <v>19458</v>
      </c>
      <c r="B9340" s="17" t="s">
        <v>19459</v>
      </c>
      <c r="C9340" s="17">
        <v>278.0</v>
      </c>
      <c r="D9340" s="17">
        <v>8177649.975</v>
      </c>
      <c r="E9340" s="17">
        <v>2995961.0</v>
      </c>
      <c r="F9340" s="17">
        <v>4614750.0</v>
      </c>
      <c r="G9340" s="17">
        <v>9590465.0</v>
      </c>
      <c r="H9340" s="17">
        <v>1.6376E7</v>
      </c>
    </row>
    <row r="9341">
      <c r="A9341" s="7" t="s">
        <v>19460</v>
      </c>
      <c r="B9341" s="17" t="s">
        <v>19461</v>
      </c>
      <c r="C9341" s="17">
        <v>1.0</v>
      </c>
      <c r="D9341" s="17">
        <v>2523087.0</v>
      </c>
      <c r="E9341" s="17">
        <v>2523087.0</v>
      </c>
      <c r="F9341" s="17">
        <v>2523087.0</v>
      </c>
      <c r="G9341" s="17">
        <v>2523087.0</v>
      </c>
      <c r="H9341" s="17">
        <v>2523087.0</v>
      </c>
    </row>
    <row r="9342">
      <c r="A9342" s="7" t="s">
        <v>19462</v>
      </c>
      <c r="B9342" s="17" t="s">
        <v>19463</v>
      </c>
      <c r="C9342" s="17">
        <v>27.0</v>
      </c>
      <c r="D9342" s="17">
        <v>6534866.333</v>
      </c>
      <c r="E9342" s="17">
        <v>2744267.0</v>
      </c>
      <c r="F9342" s="17">
        <v>4773835.0</v>
      </c>
      <c r="G9342" s="17">
        <v>9464338.0</v>
      </c>
      <c r="H9342" s="17">
        <v>1.4868651E7</v>
      </c>
    </row>
    <row r="9343">
      <c r="A9343" s="7" t="s">
        <v>19464</v>
      </c>
      <c r="B9343" s="17" t="s">
        <v>19465</v>
      </c>
      <c r="C9343" s="17">
        <v>4.0</v>
      </c>
      <c r="D9343" s="17">
        <v>7677237.25</v>
      </c>
      <c r="E9343" s="17">
        <v>4797819.0</v>
      </c>
      <c r="F9343" s="17">
        <v>5168896.0</v>
      </c>
      <c r="G9343" s="17">
        <v>8767900.0</v>
      </c>
      <c r="H9343" s="17">
        <v>1.1974334E7</v>
      </c>
    </row>
    <row r="9344">
      <c r="A9344" s="7" t="s">
        <v>19466</v>
      </c>
      <c r="B9344" s="17" t="s">
        <v>19467</v>
      </c>
      <c r="C9344" s="17">
        <v>7.0</v>
      </c>
      <c r="D9344" s="17">
        <v>3595233.714</v>
      </c>
      <c r="E9344" s="17">
        <v>2321015.0</v>
      </c>
      <c r="F9344" s="17">
        <v>2876400.0</v>
      </c>
      <c r="G9344" s="17">
        <v>4463859.0</v>
      </c>
      <c r="H9344" s="17">
        <v>6679000.0</v>
      </c>
    </row>
    <row r="9345">
      <c r="A9345" s="7" t="s">
        <v>19468</v>
      </c>
      <c r="B9345" s="17" t="s">
        <v>19469</v>
      </c>
      <c r="C9345" s="17">
        <v>2.0</v>
      </c>
      <c r="D9345" s="17">
        <v>1.20886985E7</v>
      </c>
      <c r="E9345" s="17">
        <v>5820800.0</v>
      </c>
      <c r="F9345" s="17">
        <v>5820800.0</v>
      </c>
      <c r="G9345" s="17">
        <v>1.8356597E7</v>
      </c>
      <c r="H9345" s="17">
        <v>1.8356597E7</v>
      </c>
    </row>
    <row r="9346">
      <c r="A9346" s="7" t="s">
        <v>19470</v>
      </c>
      <c r="B9346" s="17" t="s">
        <v>19471</v>
      </c>
      <c r="C9346" s="17">
        <v>375.0</v>
      </c>
      <c r="D9346" s="17">
        <v>1.031051378E7</v>
      </c>
      <c r="E9346" s="17">
        <v>4084092.0</v>
      </c>
      <c r="F9346" s="17">
        <v>6456100.0</v>
      </c>
      <c r="G9346" s="17">
        <v>1.130675E7</v>
      </c>
      <c r="H9346" s="17">
        <v>1.8425869E7</v>
      </c>
    </row>
    <row r="9347">
      <c r="A9347" s="7" t="s">
        <v>19472</v>
      </c>
      <c r="B9347" s="17" t="s">
        <v>19473</v>
      </c>
      <c r="C9347" s="17">
        <v>754.0</v>
      </c>
      <c r="D9347" s="17">
        <v>8216970.946</v>
      </c>
      <c r="E9347" s="17">
        <v>3196589.0</v>
      </c>
      <c r="F9347" s="17">
        <v>4979312.0</v>
      </c>
      <c r="G9347" s="17">
        <v>8505072.0</v>
      </c>
      <c r="H9347" s="17">
        <v>1.5032526E7</v>
      </c>
    </row>
    <row r="9348">
      <c r="A9348" s="7" t="s">
        <v>19474</v>
      </c>
      <c r="B9348" s="17" t="s">
        <v>19475</v>
      </c>
      <c r="C9348" s="17">
        <v>2.0</v>
      </c>
      <c r="D9348" s="17">
        <v>9390067.0</v>
      </c>
      <c r="E9348" s="17">
        <v>7210517.0</v>
      </c>
      <c r="F9348" s="17">
        <v>7210517.0</v>
      </c>
      <c r="G9348" s="17">
        <v>1.1569617E7</v>
      </c>
      <c r="H9348" s="17">
        <v>1.1569617E7</v>
      </c>
    </row>
    <row r="9349">
      <c r="A9349" s="7" t="s">
        <v>19476</v>
      </c>
      <c r="B9349" s="17" t="s">
        <v>19477</v>
      </c>
      <c r="C9349" s="17">
        <v>236.0</v>
      </c>
      <c r="D9349" s="17">
        <v>7592262.072</v>
      </c>
      <c r="E9349" s="17">
        <v>2946500.0</v>
      </c>
      <c r="F9349" s="17">
        <v>5197100.0</v>
      </c>
      <c r="G9349" s="17">
        <v>7839484.0</v>
      </c>
      <c r="H9349" s="17">
        <v>1.3525943E7</v>
      </c>
    </row>
    <row r="9350">
      <c r="A9350" s="7" t="s">
        <v>19478</v>
      </c>
      <c r="B9350" s="17" t="s">
        <v>19479</v>
      </c>
      <c r="C9350" s="17">
        <v>75.0</v>
      </c>
      <c r="D9350" s="17">
        <v>1.125485673E7</v>
      </c>
      <c r="E9350" s="17">
        <v>2561745.0</v>
      </c>
      <c r="F9350" s="17">
        <v>4906893.0</v>
      </c>
      <c r="G9350" s="17">
        <v>7218303.0</v>
      </c>
      <c r="H9350" s="17">
        <v>1.3861825E7</v>
      </c>
    </row>
    <row r="9351">
      <c r="A9351" s="7" t="s">
        <v>19480</v>
      </c>
      <c r="B9351" s="17" t="s">
        <v>19481</v>
      </c>
      <c r="C9351" s="17">
        <v>57.0</v>
      </c>
      <c r="D9351" s="17">
        <v>8867008.456</v>
      </c>
      <c r="E9351" s="17">
        <v>3855758.0</v>
      </c>
      <c r="F9351" s="17">
        <v>5452673.0</v>
      </c>
      <c r="G9351" s="17">
        <v>8621251.0</v>
      </c>
      <c r="H9351" s="17">
        <v>1.588046E7</v>
      </c>
    </row>
    <row r="9352">
      <c r="A9352" s="7" t="s">
        <v>19482</v>
      </c>
      <c r="B9352" s="17" t="s">
        <v>19483</v>
      </c>
      <c r="C9352" s="17">
        <v>519.0</v>
      </c>
      <c r="D9352" s="17">
        <v>5936933.532</v>
      </c>
      <c r="E9352" s="17">
        <v>2738136.0</v>
      </c>
      <c r="F9352" s="17">
        <v>4247202.0</v>
      </c>
      <c r="G9352" s="17">
        <v>6486100.0</v>
      </c>
      <c r="H9352" s="17">
        <v>1.1713983E7</v>
      </c>
    </row>
    <row r="9353">
      <c r="A9353" s="7" t="s">
        <v>19484</v>
      </c>
      <c r="B9353" s="17" t="s">
        <v>19485</v>
      </c>
      <c r="C9353" s="17">
        <v>108.0</v>
      </c>
      <c r="D9353" s="17">
        <v>2.758788771E7</v>
      </c>
      <c r="E9353" s="17">
        <v>3750233.0</v>
      </c>
      <c r="F9353" s="17">
        <v>8747191.0</v>
      </c>
      <c r="G9353" s="17">
        <v>1.9339054E7</v>
      </c>
      <c r="H9353" s="17">
        <v>8.2322541E7</v>
      </c>
    </row>
    <row r="9354">
      <c r="A9354" s="7" t="s">
        <v>19486</v>
      </c>
      <c r="B9354" s="17" t="s">
        <v>19487</v>
      </c>
      <c r="C9354" s="17">
        <v>59.0</v>
      </c>
      <c r="D9354" s="17">
        <v>4634424.424</v>
      </c>
      <c r="E9354" s="17">
        <v>2802638.0</v>
      </c>
      <c r="F9354" s="17">
        <v>3841944.0</v>
      </c>
      <c r="G9354" s="17">
        <v>5046416.0</v>
      </c>
      <c r="H9354" s="17">
        <v>9296838.0</v>
      </c>
    </row>
    <row r="9355">
      <c r="A9355" s="7" t="s">
        <v>19488</v>
      </c>
      <c r="B9355" s="17" t="s">
        <v>19489</v>
      </c>
      <c r="C9355" s="17">
        <v>496.0</v>
      </c>
      <c r="D9355" s="17">
        <v>9723412.804</v>
      </c>
      <c r="E9355" s="17">
        <v>3170050.0</v>
      </c>
      <c r="F9355" s="17">
        <v>4776000.0</v>
      </c>
      <c r="G9355" s="17">
        <v>8571369.0</v>
      </c>
      <c r="H9355" s="17">
        <v>1.6032431E7</v>
      </c>
    </row>
    <row r="9356">
      <c r="A9356" s="7" t="s">
        <v>19490</v>
      </c>
      <c r="B9356" s="17" t="s">
        <v>19491</v>
      </c>
      <c r="C9356" s="17">
        <v>5185.0</v>
      </c>
      <c r="D9356" s="17">
        <v>6521794.529</v>
      </c>
      <c r="E9356" s="17">
        <v>2737559.0</v>
      </c>
      <c r="F9356" s="17">
        <v>4205620.0</v>
      </c>
      <c r="G9356" s="17">
        <v>6550056.0</v>
      </c>
      <c r="H9356" s="17">
        <v>1.07276E7</v>
      </c>
    </row>
    <row r="9357">
      <c r="A9357" s="7" t="s">
        <v>19492</v>
      </c>
      <c r="B9357" s="17" t="s">
        <v>19493</v>
      </c>
      <c r="C9357" s="17">
        <v>5.0</v>
      </c>
      <c r="D9357" s="17">
        <v>5568126.4</v>
      </c>
      <c r="E9357" s="17">
        <v>3803500.0</v>
      </c>
      <c r="F9357" s="17">
        <v>4049010.0</v>
      </c>
      <c r="G9357" s="17">
        <v>8289958.0</v>
      </c>
      <c r="H9357" s="17">
        <v>9280200.0</v>
      </c>
    </row>
    <row r="9358">
      <c r="A9358" s="7" t="s">
        <v>19494</v>
      </c>
      <c r="B9358" s="17" t="s">
        <v>19495</v>
      </c>
      <c r="C9358" s="17">
        <v>1253.0</v>
      </c>
      <c r="D9358" s="17">
        <v>8207337.251</v>
      </c>
      <c r="E9358" s="17">
        <v>3485250.0</v>
      </c>
      <c r="F9358" s="17">
        <v>5205850.0</v>
      </c>
      <c r="G9358" s="17">
        <v>7875060.0</v>
      </c>
      <c r="H9358" s="17">
        <v>1.491707E7</v>
      </c>
    </row>
    <row r="9359">
      <c r="A9359" s="7" t="s">
        <v>19496</v>
      </c>
      <c r="B9359" s="17" t="s">
        <v>19497</v>
      </c>
      <c r="C9359" s="17">
        <v>478.0</v>
      </c>
      <c r="D9359" s="17">
        <v>7308565.944</v>
      </c>
      <c r="E9359" s="17">
        <v>3570299.0</v>
      </c>
      <c r="F9359" s="17">
        <v>5075900.0</v>
      </c>
      <c r="G9359" s="17">
        <v>7931074.0</v>
      </c>
      <c r="H9359" s="17">
        <v>1.2279381E7</v>
      </c>
    </row>
    <row r="9360">
      <c r="A9360" s="7" t="s">
        <v>19498</v>
      </c>
      <c r="B9360" s="17" t="s">
        <v>19499</v>
      </c>
      <c r="C9360" s="17">
        <v>9.0</v>
      </c>
      <c r="D9360" s="17">
        <v>4393979.556</v>
      </c>
      <c r="E9360" s="17">
        <v>1571000.0</v>
      </c>
      <c r="F9360" s="17">
        <v>3323229.0</v>
      </c>
      <c r="G9360" s="17">
        <v>4909000.0</v>
      </c>
      <c r="H9360" s="17">
        <v>1.5002816E7</v>
      </c>
    </row>
    <row r="9361">
      <c r="A9361" s="7" t="s">
        <v>19500</v>
      </c>
      <c r="B9361" s="17" t="s">
        <v>19501</v>
      </c>
      <c r="C9361" s="17">
        <v>55.0</v>
      </c>
      <c r="D9361" s="17">
        <v>8489040.927</v>
      </c>
      <c r="E9361" s="17">
        <v>2668652.0</v>
      </c>
      <c r="F9361" s="17">
        <v>3566600.0</v>
      </c>
      <c r="G9361" s="17">
        <v>6204514.0</v>
      </c>
      <c r="H9361" s="17">
        <v>1.3637089E7</v>
      </c>
    </row>
    <row r="9362">
      <c r="A9362" s="7" t="s">
        <v>19502</v>
      </c>
      <c r="B9362" s="17" t="s">
        <v>19503</v>
      </c>
      <c r="C9362" s="17">
        <v>36.0</v>
      </c>
      <c r="D9362" s="17">
        <v>5085230.472</v>
      </c>
      <c r="E9362" s="17">
        <v>2311383.0</v>
      </c>
      <c r="F9362" s="17">
        <v>4145388.0</v>
      </c>
      <c r="G9362" s="17">
        <v>6733409.0</v>
      </c>
      <c r="H9362" s="17">
        <v>1.0543496E7</v>
      </c>
    </row>
    <row r="9363">
      <c r="A9363" s="7" t="s">
        <v>19504</v>
      </c>
      <c r="B9363" s="17" t="s">
        <v>19505</v>
      </c>
      <c r="C9363" s="17">
        <v>527.0</v>
      </c>
      <c r="D9363" s="17">
        <v>7013156.476</v>
      </c>
      <c r="E9363" s="17">
        <v>3781700.0</v>
      </c>
      <c r="F9363" s="17">
        <v>4685966.0</v>
      </c>
      <c r="G9363" s="17">
        <v>7256137.0</v>
      </c>
      <c r="H9363" s="17">
        <v>1.3637089E7</v>
      </c>
    </row>
    <row r="9364">
      <c r="A9364" s="7" t="s">
        <v>19506</v>
      </c>
      <c r="B9364" s="17" t="s">
        <v>19507</v>
      </c>
      <c r="C9364" s="17">
        <v>202.0</v>
      </c>
      <c r="D9364" s="17">
        <v>8737737.658</v>
      </c>
      <c r="E9364" s="17">
        <v>3162278.0</v>
      </c>
      <c r="F9364" s="17">
        <v>4724089.0</v>
      </c>
      <c r="G9364" s="17">
        <v>8208900.0</v>
      </c>
      <c r="H9364" s="17">
        <v>1.46692E7</v>
      </c>
    </row>
    <row r="9365">
      <c r="A9365" s="7" t="s">
        <v>19508</v>
      </c>
      <c r="B9365" s="17" t="s">
        <v>19509</v>
      </c>
      <c r="C9365" s="17">
        <v>659.0</v>
      </c>
      <c r="D9365" s="17">
        <v>7916886.305</v>
      </c>
      <c r="E9365" s="17">
        <v>3183787.0</v>
      </c>
      <c r="F9365" s="17">
        <v>4911762.0</v>
      </c>
      <c r="G9365" s="17">
        <v>7676976.0</v>
      </c>
      <c r="H9365" s="17">
        <v>1.3082093E7</v>
      </c>
    </row>
    <row r="9366">
      <c r="A9366" s="7" t="s">
        <v>19510</v>
      </c>
      <c r="B9366" s="17" t="s">
        <v>19511</v>
      </c>
      <c r="C9366" s="17">
        <v>11.0</v>
      </c>
      <c r="D9366" s="17">
        <v>6503415.182</v>
      </c>
      <c r="E9366" s="17">
        <v>2151399.0</v>
      </c>
      <c r="F9366" s="17">
        <v>3738540.0</v>
      </c>
      <c r="G9366" s="17">
        <v>5532075.0</v>
      </c>
      <c r="H9366" s="17">
        <v>1.463335E7</v>
      </c>
    </row>
    <row r="9367">
      <c r="A9367" s="7" t="s">
        <v>19512</v>
      </c>
      <c r="B9367" s="17" t="s">
        <v>19513</v>
      </c>
      <c r="C9367" s="17">
        <v>8.0</v>
      </c>
      <c r="D9367" s="17">
        <v>1.7491082E7</v>
      </c>
      <c r="E9367" s="17">
        <v>7498610.0</v>
      </c>
      <c r="F9367" s="17">
        <v>8789290.0</v>
      </c>
      <c r="G9367" s="17">
        <v>2.4221337E7</v>
      </c>
      <c r="H9367" s="17">
        <v>4.3994567E7</v>
      </c>
    </row>
    <row r="9368">
      <c r="A9368" s="7" t="s">
        <v>19514</v>
      </c>
      <c r="B9368" s="17" t="s">
        <v>19515</v>
      </c>
      <c r="C9368" s="17">
        <v>2.0</v>
      </c>
      <c r="D9368" s="17">
        <v>3.8564226E7</v>
      </c>
      <c r="E9368" s="17">
        <v>2.9875518E7</v>
      </c>
      <c r="F9368" s="17">
        <v>2.9875518E7</v>
      </c>
      <c r="G9368" s="17">
        <v>4.7252934E7</v>
      </c>
      <c r="H9368" s="17">
        <v>4.7252934E7</v>
      </c>
    </row>
    <row r="9369">
      <c r="A9369" s="7" t="s">
        <v>19516</v>
      </c>
      <c r="B9369" s="17" t="s">
        <v>19517</v>
      </c>
      <c r="C9369" s="17">
        <v>1.0</v>
      </c>
      <c r="D9369" s="17">
        <v>7168616.0</v>
      </c>
      <c r="E9369" s="17">
        <v>7168616.0</v>
      </c>
      <c r="F9369" s="17">
        <v>7168616.0</v>
      </c>
      <c r="G9369" s="17">
        <v>7168616.0</v>
      </c>
      <c r="H9369" s="17">
        <v>7168616.0</v>
      </c>
    </row>
    <row r="9370">
      <c r="A9370" s="7" t="s">
        <v>19518</v>
      </c>
      <c r="B9370" s="17" t="s">
        <v>19519</v>
      </c>
      <c r="C9370" s="17">
        <v>4.0</v>
      </c>
      <c r="D9370" s="17">
        <v>4933503.75</v>
      </c>
      <c r="E9370" s="17">
        <v>3218697.0</v>
      </c>
      <c r="F9370" s="17">
        <v>4828941.0</v>
      </c>
      <c r="G9370" s="17">
        <v>5470488.0</v>
      </c>
      <c r="H9370" s="17">
        <v>6215889.0</v>
      </c>
    </row>
    <row r="9371">
      <c r="A9371" s="7" t="s">
        <v>19520</v>
      </c>
      <c r="B9371" s="17" t="s">
        <v>19521</v>
      </c>
      <c r="C9371" s="17">
        <v>42.0</v>
      </c>
      <c r="D9371" s="17">
        <v>7377338.714</v>
      </c>
      <c r="E9371" s="17">
        <v>2851000.0</v>
      </c>
      <c r="F9371" s="17">
        <v>4269673.0</v>
      </c>
      <c r="G9371" s="17">
        <v>7066779.0</v>
      </c>
      <c r="H9371" s="17">
        <v>1.1254916E7</v>
      </c>
    </row>
    <row r="9372">
      <c r="A9372" s="7" t="s">
        <v>19522</v>
      </c>
      <c r="B9372" s="17" t="s">
        <v>19523</v>
      </c>
      <c r="C9372" s="17">
        <v>6.0</v>
      </c>
      <c r="D9372" s="17">
        <v>1.000336317E7</v>
      </c>
      <c r="E9372" s="17">
        <v>2932211.0</v>
      </c>
      <c r="F9372" s="17">
        <v>4689036.0</v>
      </c>
      <c r="G9372" s="17">
        <v>1.6725664E7</v>
      </c>
      <c r="H9372" s="17">
        <v>1.8465713E7</v>
      </c>
    </row>
    <row r="9373">
      <c r="A9373" s="7" t="s">
        <v>19524</v>
      </c>
      <c r="B9373" s="17" t="s">
        <v>19525</v>
      </c>
      <c r="C9373" s="17">
        <v>1.0</v>
      </c>
      <c r="D9373" s="17">
        <v>6143614.0</v>
      </c>
      <c r="E9373" s="17">
        <v>6143614.0</v>
      </c>
      <c r="F9373" s="17">
        <v>6143614.0</v>
      </c>
      <c r="G9373" s="17">
        <v>6143614.0</v>
      </c>
      <c r="H9373" s="17">
        <v>6143614.0</v>
      </c>
    </row>
    <row r="9374">
      <c r="A9374" s="7" t="s">
        <v>19526</v>
      </c>
      <c r="B9374" s="17" t="s">
        <v>19527</v>
      </c>
      <c r="C9374" s="17">
        <v>5.0</v>
      </c>
      <c r="D9374" s="17">
        <v>6808335.0</v>
      </c>
      <c r="E9374" s="17">
        <v>3824500.0</v>
      </c>
      <c r="F9374" s="17">
        <v>5485764.0</v>
      </c>
      <c r="G9374" s="17">
        <v>6172997.0</v>
      </c>
      <c r="H9374" s="17">
        <v>1.6767589E7</v>
      </c>
    </row>
    <row r="9375">
      <c r="A9375" s="7" t="s">
        <v>19528</v>
      </c>
      <c r="B9375" s="17" t="s">
        <v>19529</v>
      </c>
      <c r="C9375" s="17">
        <v>2.0</v>
      </c>
      <c r="D9375" s="17">
        <v>5182014.5</v>
      </c>
      <c r="E9375" s="17">
        <v>3506024.0</v>
      </c>
      <c r="F9375" s="17">
        <v>3506024.0</v>
      </c>
      <c r="G9375" s="17">
        <v>6858005.0</v>
      </c>
      <c r="H9375" s="17">
        <v>6858005.0</v>
      </c>
    </row>
    <row r="9376">
      <c r="A9376" s="7" t="s">
        <v>19530</v>
      </c>
      <c r="B9376" s="17" t="s">
        <v>19531</v>
      </c>
      <c r="C9376" s="17">
        <v>12.0</v>
      </c>
      <c r="D9376" s="17">
        <v>1.070269717E7</v>
      </c>
      <c r="E9376" s="17">
        <v>2835191.0</v>
      </c>
      <c r="F9376" s="17">
        <v>7356225.0</v>
      </c>
      <c r="G9376" s="17">
        <v>1.1391367E7</v>
      </c>
      <c r="H9376" s="17">
        <v>1.806505E7</v>
      </c>
    </row>
    <row r="9377">
      <c r="A9377" s="7" t="s">
        <v>19532</v>
      </c>
      <c r="B9377" s="17" t="s">
        <v>19533</v>
      </c>
      <c r="C9377" s="17">
        <v>28.0</v>
      </c>
      <c r="D9377" s="17">
        <v>7036443.0</v>
      </c>
      <c r="E9377" s="17">
        <v>3654989.0</v>
      </c>
      <c r="F9377" s="17">
        <v>5297500.0</v>
      </c>
      <c r="G9377" s="17">
        <v>7959100.0</v>
      </c>
      <c r="H9377" s="17">
        <v>1.2416928E7</v>
      </c>
    </row>
    <row r="9378">
      <c r="A9378" s="7" t="s">
        <v>19534</v>
      </c>
      <c r="B9378" s="17" t="s">
        <v>19535</v>
      </c>
      <c r="C9378" s="17">
        <v>14.0</v>
      </c>
      <c r="D9378" s="17">
        <v>6394799.071</v>
      </c>
      <c r="E9378" s="17">
        <v>2812939.0</v>
      </c>
      <c r="F9378" s="17">
        <v>4228747.0</v>
      </c>
      <c r="G9378" s="17">
        <v>7008851.0</v>
      </c>
      <c r="H9378" s="17">
        <v>1.2955156E7</v>
      </c>
    </row>
    <row r="9379">
      <c r="A9379" s="7" t="s">
        <v>19536</v>
      </c>
      <c r="B9379" s="17" t="s">
        <v>19537</v>
      </c>
      <c r="C9379" s="17">
        <v>1.0</v>
      </c>
      <c r="D9379" s="17">
        <v>3446659.0</v>
      </c>
      <c r="E9379" s="17">
        <v>3446659.0</v>
      </c>
      <c r="F9379" s="17">
        <v>3446659.0</v>
      </c>
      <c r="G9379" s="17">
        <v>3446659.0</v>
      </c>
      <c r="H9379" s="17">
        <v>3446659.0</v>
      </c>
    </row>
    <row r="9380">
      <c r="A9380" s="7" t="s">
        <v>19538</v>
      </c>
      <c r="B9380" s="17" t="s">
        <v>19539</v>
      </c>
      <c r="C9380" s="17">
        <v>2.0</v>
      </c>
      <c r="D9380" s="17">
        <v>5551269.0</v>
      </c>
      <c r="E9380" s="17">
        <v>2421000.0</v>
      </c>
      <c r="F9380" s="17">
        <v>2421000.0</v>
      </c>
      <c r="G9380" s="17">
        <v>8681538.0</v>
      </c>
      <c r="H9380" s="17">
        <v>8681538.0</v>
      </c>
    </row>
    <row r="9381">
      <c r="A9381" s="7" t="s">
        <v>19540</v>
      </c>
      <c r="B9381" s="17" t="s">
        <v>19541</v>
      </c>
      <c r="C9381" s="17">
        <v>2.0</v>
      </c>
      <c r="D9381" s="17">
        <v>6096477.0</v>
      </c>
      <c r="E9381" s="17">
        <v>3803628.0</v>
      </c>
      <c r="F9381" s="17">
        <v>3803628.0</v>
      </c>
      <c r="G9381" s="17">
        <v>8389326.0</v>
      </c>
      <c r="H9381" s="17">
        <v>8389326.0</v>
      </c>
    </row>
    <row r="9382">
      <c r="A9382" s="7" t="s">
        <v>19542</v>
      </c>
      <c r="B9382" s="17" t="s">
        <v>19543</v>
      </c>
      <c r="C9382" s="17">
        <v>7.0</v>
      </c>
      <c r="D9382" s="17">
        <v>4877854.571</v>
      </c>
      <c r="E9382" s="17">
        <v>1565460.0</v>
      </c>
      <c r="F9382" s="17">
        <v>3328301.0</v>
      </c>
      <c r="G9382" s="17">
        <v>9738350.0</v>
      </c>
      <c r="H9382" s="17">
        <v>1.04206E7</v>
      </c>
    </row>
    <row r="9383">
      <c r="A9383" s="7" t="s">
        <v>19544</v>
      </c>
      <c r="B9383" s="17" t="s">
        <v>19545</v>
      </c>
      <c r="C9383" s="17">
        <v>2.0</v>
      </c>
      <c r="D9383" s="17">
        <v>1.4042898E7</v>
      </c>
      <c r="E9383" s="17">
        <v>9317900.0</v>
      </c>
      <c r="F9383" s="17">
        <v>9317900.0</v>
      </c>
      <c r="G9383" s="17">
        <v>1.8767896E7</v>
      </c>
      <c r="H9383" s="17">
        <v>1.8767896E7</v>
      </c>
    </row>
    <row r="9384">
      <c r="A9384" s="7" t="s">
        <v>19546</v>
      </c>
      <c r="B9384" s="17" t="s">
        <v>19547</v>
      </c>
      <c r="C9384" s="17">
        <v>10.0</v>
      </c>
      <c r="D9384" s="17">
        <v>9775397.7</v>
      </c>
      <c r="E9384" s="17">
        <v>4064185.0</v>
      </c>
      <c r="F9384" s="17">
        <v>6579774.0</v>
      </c>
      <c r="G9384" s="17">
        <v>1.2947852E7</v>
      </c>
      <c r="H9384" s="17">
        <v>1.3211449E7</v>
      </c>
    </row>
    <row r="9385">
      <c r="A9385" s="7" t="s">
        <v>19548</v>
      </c>
      <c r="B9385" s="17" t="s">
        <v>19549</v>
      </c>
      <c r="C9385" s="17">
        <v>16.0</v>
      </c>
      <c r="D9385" s="17">
        <v>2459141.438</v>
      </c>
      <c r="E9385" s="17">
        <v>1908443.0</v>
      </c>
      <c r="F9385" s="17">
        <v>2393108.0</v>
      </c>
      <c r="G9385" s="17">
        <v>2569309.0</v>
      </c>
      <c r="H9385" s="17">
        <v>3343585.0</v>
      </c>
    </row>
    <row r="9386">
      <c r="A9386" s="7" t="s">
        <v>19550</v>
      </c>
      <c r="B9386" s="17" t="s">
        <v>19551</v>
      </c>
      <c r="C9386" s="17">
        <v>1291.0</v>
      </c>
      <c r="D9386" s="17">
        <v>4430698.998</v>
      </c>
      <c r="E9386" s="17">
        <v>2000000.0</v>
      </c>
      <c r="F9386" s="17">
        <v>2927277.0</v>
      </c>
      <c r="G9386" s="17">
        <v>4531114.0</v>
      </c>
      <c r="H9386" s="17">
        <v>7352859.0</v>
      </c>
    </row>
    <row r="9387">
      <c r="A9387" s="7" t="s">
        <v>19552</v>
      </c>
      <c r="B9387" s="17" t="s">
        <v>19553</v>
      </c>
      <c r="C9387" s="17">
        <v>71.0</v>
      </c>
      <c r="D9387" s="17">
        <v>4376105.296</v>
      </c>
      <c r="E9387" s="17">
        <v>2243921.0</v>
      </c>
      <c r="F9387" s="17">
        <v>3983316.0</v>
      </c>
      <c r="G9387" s="17">
        <v>5368213.0</v>
      </c>
      <c r="H9387" s="17">
        <v>7526121.0</v>
      </c>
    </row>
    <row r="9388">
      <c r="A9388" s="7" t="s">
        <v>19554</v>
      </c>
      <c r="B9388" s="17" t="s">
        <v>19555</v>
      </c>
      <c r="C9388" s="17">
        <v>24.0</v>
      </c>
      <c r="D9388" s="17">
        <v>3434114.792</v>
      </c>
      <c r="E9388" s="17">
        <v>1785235.0</v>
      </c>
      <c r="F9388" s="17">
        <v>2971179.0</v>
      </c>
      <c r="G9388" s="17">
        <v>3919390.0</v>
      </c>
      <c r="H9388" s="17">
        <v>5977927.0</v>
      </c>
    </row>
    <row r="9389">
      <c r="A9389" s="7" t="s">
        <v>19556</v>
      </c>
      <c r="B9389" s="17" t="s">
        <v>19557</v>
      </c>
      <c r="C9389" s="17">
        <v>13.0</v>
      </c>
      <c r="D9389" s="17">
        <v>5399851.538</v>
      </c>
      <c r="E9389" s="17">
        <v>2003008.0</v>
      </c>
      <c r="F9389" s="17">
        <v>4008013.0</v>
      </c>
      <c r="G9389" s="17">
        <v>7200250.0</v>
      </c>
      <c r="H9389" s="17">
        <v>8601547.0</v>
      </c>
    </row>
    <row r="9390">
      <c r="A9390" s="7" t="s">
        <v>19558</v>
      </c>
      <c r="B9390" s="17" t="s">
        <v>19559</v>
      </c>
      <c r="C9390" s="17">
        <v>9.0</v>
      </c>
      <c r="D9390" s="17">
        <v>5174176.0</v>
      </c>
      <c r="E9390" s="17">
        <v>2121075.0</v>
      </c>
      <c r="F9390" s="17">
        <v>5249959.0</v>
      </c>
      <c r="G9390" s="17">
        <v>7351000.0</v>
      </c>
      <c r="H9390" s="17">
        <v>1.2959E7</v>
      </c>
    </row>
    <row r="9391">
      <c r="A9391" s="7" t="s">
        <v>19560</v>
      </c>
      <c r="B9391" s="17" t="s">
        <v>19561</v>
      </c>
      <c r="C9391" s="17">
        <v>16.0</v>
      </c>
      <c r="D9391" s="17">
        <v>3724172.938</v>
      </c>
      <c r="E9391" s="17">
        <v>2410959.0</v>
      </c>
      <c r="F9391" s="17">
        <v>3218700.0</v>
      </c>
      <c r="G9391" s="17">
        <v>3946032.0</v>
      </c>
      <c r="H9391" s="17">
        <v>6050550.0</v>
      </c>
    </row>
    <row r="9392">
      <c r="A9392" s="7" t="s">
        <v>19562</v>
      </c>
      <c r="B9392" s="17" t="s">
        <v>19563</v>
      </c>
      <c r="C9392" s="17">
        <v>508.0</v>
      </c>
      <c r="D9392" s="17">
        <v>5201159.931</v>
      </c>
      <c r="E9392" s="17">
        <v>2328750.0</v>
      </c>
      <c r="F9392" s="17">
        <v>3342787.0</v>
      </c>
      <c r="G9392" s="17">
        <v>5381604.0</v>
      </c>
      <c r="H9392" s="17">
        <v>9211308.0</v>
      </c>
    </row>
    <row r="9393">
      <c r="A9393" s="7" t="s">
        <v>19564</v>
      </c>
      <c r="B9393" s="17" t="s">
        <v>19565</v>
      </c>
      <c r="C9393" s="17">
        <v>5688.0</v>
      </c>
      <c r="D9393" s="17">
        <v>4775167.66</v>
      </c>
      <c r="E9393" s="17">
        <v>2193358.0</v>
      </c>
      <c r="F9393" s="17">
        <v>3089377.0</v>
      </c>
      <c r="G9393" s="17">
        <v>4711605.0</v>
      </c>
      <c r="H9393" s="17">
        <v>7254865.0</v>
      </c>
    </row>
    <row r="9394">
      <c r="A9394" s="7" t="s">
        <v>19566</v>
      </c>
      <c r="B9394" s="17" t="s">
        <v>19567</v>
      </c>
      <c r="C9394" s="17">
        <v>1.0</v>
      </c>
      <c r="D9394" s="17">
        <v>2350381.0</v>
      </c>
      <c r="E9394" s="17">
        <v>2350381.0</v>
      </c>
      <c r="F9394" s="17">
        <v>2350381.0</v>
      </c>
      <c r="G9394" s="17">
        <v>2350381.0</v>
      </c>
      <c r="H9394" s="17">
        <v>2350381.0</v>
      </c>
    </row>
    <row r="9395">
      <c r="A9395" s="7" t="s">
        <v>19568</v>
      </c>
      <c r="B9395" s="17" t="s">
        <v>19569</v>
      </c>
      <c r="C9395" s="17">
        <v>72.0</v>
      </c>
      <c r="D9395" s="17">
        <v>5916774.0</v>
      </c>
      <c r="E9395" s="17">
        <v>2996181.0</v>
      </c>
      <c r="F9395" s="17">
        <v>4466601.0</v>
      </c>
      <c r="G9395" s="17">
        <v>7407600.0</v>
      </c>
      <c r="H9395" s="17">
        <v>1.0950543E7</v>
      </c>
    </row>
    <row r="9396">
      <c r="A9396" s="7" t="s">
        <v>19570</v>
      </c>
      <c r="B9396" s="17" t="s">
        <v>19571</v>
      </c>
      <c r="C9396" s="17">
        <v>2206.0</v>
      </c>
      <c r="D9396" s="17">
        <v>8440517.404</v>
      </c>
      <c r="E9396" s="17">
        <v>3151751.0</v>
      </c>
      <c r="F9396" s="17">
        <v>5106303.0</v>
      </c>
      <c r="G9396" s="17">
        <v>9055877.0</v>
      </c>
      <c r="H9396" s="17">
        <v>1.6097788E7</v>
      </c>
    </row>
    <row r="9397">
      <c r="A9397" s="7" t="s">
        <v>19572</v>
      </c>
      <c r="B9397" s="17" t="s">
        <v>19573</v>
      </c>
      <c r="C9397" s="17">
        <v>407.0</v>
      </c>
      <c r="D9397" s="17">
        <v>1.855420451E7</v>
      </c>
      <c r="E9397" s="17">
        <v>4555893.0</v>
      </c>
      <c r="F9397" s="17">
        <v>8013049.0</v>
      </c>
      <c r="G9397" s="17">
        <v>1.77977E7</v>
      </c>
      <c r="H9397" s="17">
        <v>3.3887748E7</v>
      </c>
    </row>
    <row r="9398">
      <c r="A9398" s="7" t="s">
        <v>19574</v>
      </c>
      <c r="B9398" s="17" t="s">
        <v>19575</v>
      </c>
      <c r="C9398" s="17">
        <v>79.0</v>
      </c>
      <c r="D9398" s="17">
        <v>5265273.962</v>
      </c>
      <c r="E9398" s="17">
        <v>2419595.0</v>
      </c>
      <c r="F9398" s="17">
        <v>3781147.0</v>
      </c>
      <c r="G9398" s="17">
        <v>5868373.0</v>
      </c>
      <c r="H9398" s="17">
        <v>1.2327868E7</v>
      </c>
    </row>
    <row r="9399">
      <c r="A9399" s="7" t="s">
        <v>19576</v>
      </c>
      <c r="B9399" s="17" t="s">
        <v>19577</v>
      </c>
      <c r="C9399" s="17">
        <v>571.0</v>
      </c>
      <c r="D9399" s="17">
        <v>7842619.587</v>
      </c>
      <c r="E9399" s="17">
        <v>2940815.0</v>
      </c>
      <c r="F9399" s="17">
        <v>4492821.0</v>
      </c>
      <c r="G9399" s="17">
        <v>7290847.0</v>
      </c>
      <c r="H9399" s="17">
        <v>1.413925E7</v>
      </c>
    </row>
    <row r="9400">
      <c r="A9400" s="7" t="s">
        <v>19578</v>
      </c>
      <c r="B9400" s="17" t="s">
        <v>19579</v>
      </c>
      <c r="C9400" s="17">
        <v>1546.0</v>
      </c>
      <c r="D9400" s="17">
        <v>6468603.145</v>
      </c>
      <c r="E9400" s="17">
        <v>3114233.0</v>
      </c>
      <c r="F9400" s="17">
        <v>4497106.0</v>
      </c>
      <c r="G9400" s="17">
        <v>6827888.0</v>
      </c>
      <c r="H9400" s="17">
        <v>1.0557194E7</v>
      </c>
    </row>
    <row r="9401">
      <c r="A9401" s="7" t="s">
        <v>19580</v>
      </c>
      <c r="B9401" s="17" t="s">
        <v>19581</v>
      </c>
      <c r="C9401" s="17">
        <v>1.0</v>
      </c>
      <c r="D9401" s="17">
        <v>3954581.0</v>
      </c>
      <c r="E9401" s="17">
        <v>3954581.0</v>
      </c>
      <c r="F9401" s="17">
        <v>3954581.0</v>
      </c>
      <c r="G9401" s="17">
        <v>3954581.0</v>
      </c>
      <c r="H9401" s="17">
        <v>3954581.0</v>
      </c>
    </row>
    <row r="9402">
      <c r="A9402" s="7" t="s">
        <v>19582</v>
      </c>
      <c r="B9402" s="17" t="s">
        <v>19583</v>
      </c>
      <c r="C9402" s="17">
        <v>18.0</v>
      </c>
      <c r="D9402" s="17">
        <v>8160358.444</v>
      </c>
      <c r="E9402" s="17">
        <v>3592469.0</v>
      </c>
      <c r="F9402" s="17">
        <v>5851777.0</v>
      </c>
      <c r="G9402" s="17">
        <v>1.205487E7</v>
      </c>
      <c r="H9402" s="17">
        <v>1.8858795E7</v>
      </c>
    </row>
    <row r="9403">
      <c r="A9403" s="7" t="s">
        <v>19584</v>
      </c>
      <c r="B9403" s="17" t="s">
        <v>19585</v>
      </c>
      <c r="C9403" s="17">
        <v>25.0</v>
      </c>
      <c r="D9403" s="17">
        <v>1.395430356E7</v>
      </c>
      <c r="E9403" s="17">
        <v>3745654.0</v>
      </c>
      <c r="F9403" s="17">
        <v>6036226.0</v>
      </c>
      <c r="G9403" s="17">
        <v>1.2926311E7</v>
      </c>
      <c r="H9403" s="17">
        <v>3.8395548E7</v>
      </c>
    </row>
    <row r="9404">
      <c r="A9404" s="7" t="s">
        <v>19586</v>
      </c>
      <c r="B9404" s="17" t="s">
        <v>19587</v>
      </c>
      <c r="C9404" s="17">
        <v>9.0</v>
      </c>
      <c r="D9404" s="17">
        <v>4678190.333</v>
      </c>
      <c r="E9404" s="17">
        <v>2940000.0</v>
      </c>
      <c r="F9404" s="17">
        <v>4031725.0</v>
      </c>
      <c r="G9404" s="17">
        <v>5186900.0</v>
      </c>
      <c r="H9404" s="17">
        <v>1.1005543E7</v>
      </c>
    </row>
    <row r="9405">
      <c r="A9405" s="7" t="s">
        <v>19588</v>
      </c>
      <c r="B9405" s="17" t="s">
        <v>19589</v>
      </c>
      <c r="C9405" s="17">
        <v>3.0</v>
      </c>
      <c r="D9405" s="17">
        <v>3509738.0</v>
      </c>
      <c r="E9405" s="17">
        <v>2137989.0</v>
      </c>
      <c r="F9405" s="17">
        <v>4125452.0</v>
      </c>
      <c r="G9405" s="17">
        <v>4265773.0</v>
      </c>
      <c r="H9405" s="17">
        <v>4265773.0</v>
      </c>
    </row>
    <row r="9406">
      <c r="A9406" s="7" t="s">
        <v>19590</v>
      </c>
      <c r="B9406" s="17" t="s">
        <v>19591</v>
      </c>
      <c r="C9406" s="17">
        <v>193.0</v>
      </c>
      <c r="D9406" s="17">
        <v>7246141.119</v>
      </c>
      <c r="E9406" s="17">
        <v>2491545.0</v>
      </c>
      <c r="F9406" s="17">
        <v>3644324.0</v>
      </c>
      <c r="G9406" s="17">
        <v>7023753.0</v>
      </c>
      <c r="H9406" s="17">
        <v>1.4537593E7</v>
      </c>
    </row>
    <row r="9407">
      <c r="A9407" s="7" t="s">
        <v>19592</v>
      </c>
      <c r="B9407" s="17" t="s">
        <v>19593</v>
      </c>
      <c r="C9407" s="17">
        <v>2542.0</v>
      </c>
      <c r="D9407" s="17">
        <v>6769797.729</v>
      </c>
      <c r="E9407" s="17">
        <v>2824200.0</v>
      </c>
      <c r="F9407" s="17">
        <v>4238075.0</v>
      </c>
      <c r="G9407" s="17">
        <v>6972021.0</v>
      </c>
      <c r="H9407" s="17">
        <v>1.2321599E7</v>
      </c>
    </row>
    <row r="9408">
      <c r="A9408" s="7" t="s">
        <v>19594</v>
      </c>
      <c r="B9408" s="17" t="s">
        <v>19595</v>
      </c>
      <c r="C9408" s="17">
        <v>15.0</v>
      </c>
      <c r="D9408" s="17">
        <v>5060346.0</v>
      </c>
      <c r="E9408" s="17">
        <v>2910037.0</v>
      </c>
      <c r="F9408" s="17">
        <v>3322827.0</v>
      </c>
      <c r="G9408" s="17">
        <v>4596689.0</v>
      </c>
      <c r="H9408" s="17">
        <v>7408162.0</v>
      </c>
    </row>
    <row r="9409">
      <c r="A9409" s="7" t="s">
        <v>19596</v>
      </c>
      <c r="B9409" s="17" t="s">
        <v>19597</v>
      </c>
      <c r="C9409" s="17">
        <v>1.0</v>
      </c>
      <c r="D9409" s="17">
        <v>5.4979259E7</v>
      </c>
      <c r="E9409" s="17">
        <v>5.4979259E7</v>
      </c>
      <c r="F9409" s="17">
        <v>5.4979259E7</v>
      </c>
      <c r="G9409" s="17">
        <v>5.4979259E7</v>
      </c>
      <c r="H9409" s="17">
        <v>5.4979259E7</v>
      </c>
    </row>
    <row r="9410">
      <c r="A9410" s="7" t="s">
        <v>19598</v>
      </c>
      <c r="B9410" s="17" t="s">
        <v>19599</v>
      </c>
      <c r="C9410" s="17">
        <v>3.0</v>
      </c>
      <c r="D9410" s="17">
        <v>9331843.667</v>
      </c>
      <c r="E9410" s="17">
        <v>1360000.0</v>
      </c>
      <c r="F9410" s="17">
        <v>6904300.0</v>
      </c>
      <c r="G9410" s="17">
        <v>1.9731231E7</v>
      </c>
      <c r="H9410" s="17">
        <v>1.9731231E7</v>
      </c>
    </row>
    <row r="9411">
      <c r="A9411" s="7" t="s">
        <v>19600</v>
      </c>
      <c r="B9411" s="17" t="s">
        <v>19601</v>
      </c>
      <c r="C9411" s="17">
        <v>1.0</v>
      </c>
      <c r="D9411" s="17">
        <v>1922976.0</v>
      </c>
      <c r="E9411" s="17">
        <v>1922976.0</v>
      </c>
      <c r="F9411" s="17">
        <v>1922976.0</v>
      </c>
      <c r="G9411" s="17">
        <v>1922976.0</v>
      </c>
      <c r="H9411" s="17">
        <v>1922976.0</v>
      </c>
    </row>
    <row r="9412">
      <c r="A9412" s="7" t="s">
        <v>19602</v>
      </c>
      <c r="B9412" s="17" t="s">
        <v>19603</v>
      </c>
      <c r="C9412" s="17">
        <v>2.0</v>
      </c>
      <c r="D9412" s="17">
        <v>2617538.0</v>
      </c>
      <c r="E9412" s="17">
        <v>2507783.0</v>
      </c>
      <c r="F9412" s="17">
        <v>2507783.0</v>
      </c>
      <c r="G9412" s="17">
        <v>2727293.0</v>
      </c>
      <c r="H9412" s="17">
        <v>2727293.0</v>
      </c>
    </row>
    <row r="9413">
      <c r="A9413" s="7" t="s">
        <v>19604</v>
      </c>
      <c r="B9413" s="17" t="s">
        <v>19605</v>
      </c>
      <c r="C9413" s="17">
        <v>1.0</v>
      </c>
      <c r="D9413" s="17">
        <v>7955886.0</v>
      </c>
      <c r="E9413" s="17">
        <v>7955886.0</v>
      </c>
      <c r="F9413" s="17">
        <v>7955886.0</v>
      </c>
      <c r="G9413" s="17">
        <v>7955886.0</v>
      </c>
      <c r="H9413" s="17">
        <v>7955886.0</v>
      </c>
    </row>
    <row r="9414">
      <c r="A9414" s="7" t="s">
        <v>19606</v>
      </c>
      <c r="B9414" s="17" t="s">
        <v>19607</v>
      </c>
      <c r="C9414" s="17">
        <v>5.0</v>
      </c>
      <c r="D9414" s="17">
        <v>1.09833588E7</v>
      </c>
      <c r="E9414" s="17">
        <v>6896899.0</v>
      </c>
      <c r="F9414" s="17">
        <v>7174521.0</v>
      </c>
      <c r="G9414" s="17">
        <v>7946050.0</v>
      </c>
      <c r="H9414" s="17">
        <v>2.6923136E7</v>
      </c>
    </row>
    <row r="9415">
      <c r="A9415" s="7" t="s">
        <v>19608</v>
      </c>
      <c r="B9415" s="17" t="s">
        <v>19609</v>
      </c>
      <c r="C9415" s="17">
        <v>10.0</v>
      </c>
      <c r="D9415" s="17">
        <v>5810313.0</v>
      </c>
      <c r="E9415" s="17">
        <v>3436679.0</v>
      </c>
      <c r="F9415" s="17">
        <v>4161840.0</v>
      </c>
      <c r="G9415" s="17">
        <v>7266000.0</v>
      </c>
      <c r="H9415" s="17">
        <v>8813457.0</v>
      </c>
    </row>
    <row r="9416">
      <c r="A9416" s="7" t="s">
        <v>19610</v>
      </c>
      <c r="B9416" s="17" t="s">
        <v>19611</v>
      </c>
      <c r="C9416" s="17">
        <v>1.0</v>
      </c>
      <c r="D9416" s="17">
        <v>7315956.0</v>
      </c>
      <c r="E9416" s="17">
        <v>7315956.0</v>
      </c>
      <c r="F9416" s="17">
        <v>7315956.0</v>
      </c>
      <c r="G9416" s="17">
        <v>7315956.0</v>
      </c>
      <c r="H9416" s="17">
        <v>7315956.0</v>
      </c>
    </row>
    <row r="9417">
      <c r="A9417" s="7" t="s">
        <v>19612</v>
      </c>
      <c r="B9417" s="17" t="s">
        <v>19613</v>
      </c>
      <c r="C9417" s="17">
        <v>15.0</v>
      </c>
      <c r="D9417" s="17">
        <v>5801667.6</v>
      </c>
      <c r="E9417" s="17">
        <v>2681007.0</v>
      </c>
      <c r="F9417" s="17">
        <v>3482271.0</v>
      </c>
      <c r="G9417" s="17">
        <v>5496032.0</v>
      </c>
      <c r="H9417" s="17">
        <v>6553339.0</v>
      </c>
    </row>
    <row r="9418">
      <c r="A9418" s="7" t="s">
        <v>19614</v>
      </c>
      <c r="B9418" s="17" t="s">
        <v>19615</v>
      </c>
      <c r="C9418" s="17">
        <v>1.0</v>
      </c>
      <c r="D9418" s="17">
        <v>3455361.0</v>
      </c>
      <c r="E9418" s="17">
        <v>3455361.0</v>
      </c>
      <c r="F9418" s="17">
        <v>3455361.0</v>
      </c>
      <c r="G9418" s="17">
        <v>3455361.0</v>
      </c>
      <c r="H9418" s="17">
        <v>3455361.0</v>
      </c>
    </row>
    <row r="9419">
      <c r="A9419" s="7" t="s">
        <v>19616</v>
      </c>
      <c r="B9419" s="17" t="s">
        <v>19617</v>
      </c>
      <c r="C9419" s="17">
        <v>2.0</v>
      </c>
      <c r="D9419" s="17">
        <v>4745780.0</v>
      </c>
      <c r="E9419" s="17">
        <v>3366131.0</v>
      </c>
      <c r="F9419" s="17">
        <v>3366131.0</v>
      </c>
      <c r="G9419" s="17">
        <v>6125429.0</v>
      </c>
      <c r="H9419" s="17">
        <v>6125429.0</v>
      </c>
    </row>
    <row r="9420">
      <c r="A9420" s="7" t="s">
        <v>19618</v>
      </c>
      <c r="B9420" s="17" t="s">
        <v>19619</v>
      </c>
      <c r="C9420" s="17">
        <v>54.0</v>
      </c>
      <c r="D9420" s="17">
        <v>9601971.056</v>
      </c>
      <c r="E9420" s="17">
        <v>5140867.0</v>
      </c>
      <c r="F9420" s="17">
        <v>6227241.0</v>
      </c>
      <c r="G9420" s="17">
        <v>1.1570853E7</v>
      </c>
      <c r="H9420" s="17">
        <v>1.680117E7</v>
      </c>
    </row>
    <row r="9421">
      <c r="A9421" s="7" t="s">
        <v>19620</v>
      </c>
      <c r="B9421" s="17" t="s">
        <v>19621</v>
      </c>
      <c r="C9421" s="17">
        <v>2.0</v>
      </c>
      <c r="D9421" s="17">
        <v>8012232.5</v>
      </c>
      <c r="E9421" s="17">
        <v>7613295.0</v>
      </c>
      <c r="F9421" s="17">
        <v>7613295.0</v>
      </c>
      <c r="G9421" s="17">
        <v>8411170.0</v>
      </c>
      <c r="H9421" s="17">
        <v>8411170.0</v>
      </c>
    </row>
    <row r="9422">
      <c r="A9422" s="7" t="s">
        <v>19622</v>
      </c>
      <c r="B9422" s="17" t="s">
        <v>19623</v>
      </c>
      <c r="C9422" s="17">
        <v>3.0</v>
      </c>
      <c r="D9422" s="17">
        <v>1.604176667E7</v>
      </c>
      <c r="E9422" s="17">
        <v>1544760.0</v>
      </c>
      <c r="F9422" s="17">
        <v>2.1402603E7</v>
      </c>
      <c r="G9422" s="17">
        <v>2.5177937E7</v>
      </c>
      <c r="H9422" s="17">
        <v>2.5177937E7</v>
      </c>
    </row>
    <row r="9423">
      <c r="A9423" s="7" t="s">
        <v>19624</v>
      </c>
      <c r="B9423" s="17" t="s">
        <v>19625</v>
      </c>
      <c r="C9423" s="17">
        <v>7.0</v>
      </c>
      <c r="D9423" s="17">
        <v>2.605389886E7</v>
      </c>
      <c r="E9423" s="17">
        <v>8095954.0</v>
      </c>
      <c r="F9423" s="17">
        <v>1.3783683E7</v>
      </c>
      <c r="G9423" s="17">
        <v>6.3679875E7</v>
      </c>
      <c r="H9423" s="17">
        <v>6.8252046E7</v>
      </c>
    </row>
    <row r="9424">
      <c r="A9424" s="7" t="s">
        <v>19626</v>
      </c>
      <c r="B9424" s="17" t="s">
        <v>19627</v>
      </c>
      <c r="C9424" s="17">
        <v>3.0</v>
      </c>
      <c r="D9424" s="17">
        <v>1.375795067E7</v>
      </c>
      <c r="E9424" s="17">
        <v>5580420.0</v>
      </c>
      <c r="F9424" s="17">
        <v>7714432.0</v>
      </c>
      <c r="G9424" s="17">
        <v>2.7979E7</v>
      </c>
      <c r="H9424" s="17">
        <v>2.7979E7</v>
      </c>
    </row>
    <row r="9425">
      <c r="A9425" s="7" t="s">
        <v>19628</v>
      </c>
      <c r="B9425" s="17" t="s">
        <v>19629</v>
      </c>
      <c r="C9425" s="17">
        <v>5.0</v>
      </c>
      <c r="D9425" s="17">
        <v>1.80252666E7</v>
      </c>
      <c r="E9425" s="17">
        <v>2608957.0</v>
      </c>
      <c r="F9425" s="17">
        <v>4874000.0</v>
      </c>
      <c r="G9425" s="17">
        <v>8584262.0</v>
      </c>
      <c r="H9425" s="17">
        <v>7.1513113E7</v>
      </c>
    </row>
    <row r="9426">
      <c r="A9426" s="7" t="s">
        <v>19630</v>
      </c>
      <c r="B9426" s="17" t="s">
        <v>19631</v>
      </c>
      <c r="C9426" s="17">
        <v>1.0</v>
      </c>
      <c r="D9426" s="17">
        <v>6118681.0</v>
      </c>
      <c r="E9426" s="17">
        <v>6118681.0</v>
      </c>
      <c r="F9426" s="17">
        <v>6118681.0</v>
      </c>
      <c r="G9426" s="17">
        <v>6118681.0</v>
      </c>
      <c r="H9426" s="17">
        <v>6118681.0</v>
      </c>
    </row>
    <row r="9427">
      <c r="A9427" s="7" t="s">
        <v>19632</v>
      </c>
      <c r="B9427" s="17" t="s">
        <v>19633</v>
      </c>
      <c r="C9427" s="17">
        <v>2.0</v>
      </c>
      <c r="D9427" s="17">
        <v>1.804566E7</v>
      </c>
      <c r="E9427" s="17">
        <v>2154600.0</v>
      </c>
      <c r="F9427" s="17">
        <v>2154600.0</v>
      </c>
      <c r="G9427" s="17">
        <v>3.393672E7</v>
      </c>
      <c r="H9427" s="17">
        <v>3.393672E7</v>
      </c>
    </row>
    <row r="9428">
      <c r="A9428" s="7" t="s">
        <v>19634</v>
      </c>
      <c r="B9428" s="17" t="s">
        <v>19635</v>
      </c>
      <c r="C9428" s="17">
        <v>7.0</v>
      </c>
      <c r="D9428" s="17">
        <v>1.140124043E7</v>
      </c>
      <c r="E9428" s="17">
        <v>2349226.0</v>
      </c>
      <c r="F9428" s="17">
        <v>4101564.0</v>
      </c>
      <c r="G9428" s="17">
        <v>2.7794909E7</v>
      </c>
      <c r="H9428" s="17">
        <v>3.466079E7</v>
      </c>
    </row>
    <row r="9429">
      <c r="A9429" s="7" t="s">
        <v>19636</v>
      </c>
      <c r="B9429" s="17" t="s">
        <v>19637</v>
      </c>
      <c r="C9429" s="17">
        <v>11.0</v>
      </c>
      <c r="D9429" s="17">
        <v>1.965163591E7</v>
      </c>
      <c r="E9429" s="17">
        <v>5370000.0</v>
      </c>
      <c r="F9429" s="17">
        <v>7737668.0</v>
      </c>
      <c r="G9429" s="17">
        <v>1.755683E7</v>
      </c>
      <c r="H9429" s="17">
        <v>4.5742014E7</v>
      </c>
    </row>
    <row r="9430">
      <c r="A9430" s="7" t="s">
        <v>19638</v>
      </c>
      <c r="B9430" s="17" t="s">
        <v>19639</v>
      </c>
      <c r="C9430" s="17">
        <v>7.0</v>
      </c>
      <c r="D9430" s="17">
        <v>1.170035429E7</v>
      </c>
      <c r="E9430" s="17">
        <v>6520493.0</v>
      </c>
      <c r="F9430" s="17">
        <v>1.0416926E7</v>
      </c>
      <c r="G9430" s="17">
        <v>1.4200559E7</v>
      </c>
      <c r="H9430" s="17">
        <v>2.9272659E7</v>
      </c>
    </row>
    <row r="9431">
      <c r="A9431" s="7" t="s">
        <v>19640</v>
      </c>
      <c r="B9431" s="17" t="s">
        <v>19641</v>
      </c>
      <c r="C9431" s="17">
        <v>374.0</v>
      </c>
      <c r="D9431" s="17">
        <v>1.008145709E7</v>
      </c>
      <c r="E9431" s="17">
        <v>4477729.0</v>
      </c>
      <c r="F9431" s="17">
        <v>6828950.0</v>
      </c>
      <c r="G9431" s="17">
        <v>1.0220756E7</v>
      </c>
      <c r="H9431" s="17">
        <v>1.52935E7</v>
      </c>
    </row>
    <row r="9432">
      <c r="A9432" s="7" t="s">
        <v>19642</v>
      </c>
      <c r="B9432" s="17" t="s">
        <v>19643</v>
      </c>
      <c r="C9432" s="17">
        <v>6.0</v>
      </c>
      <c r="D9432" s="17">
        <v>1.0205629E7</v>
      </c>
      <c r="E9432" s="17">
        <v>4526777.0</v>
      </c>
      <c r="F9432" s="17">
        <v>5447050.0</v>
      </c>
      <c r="G9432" s="17">
        <v>2.0539089E7</v>
      </c>
      <c r="H9432" s="17">
        <v>2.1200661E7</v>
      </c>
    </row>
    <row r="9433">
      <c r="A9433" s="7" t="s">
        <v>19644</v>
      </c>
      <c r="B9433" s="17" t="s">
        <v>19645</v>
      </c>
      <c r="C9433" s="17">
        <v>5.0</v>
      </c>
      <c r="D9433" s="17">
        <v>6996865.2</v>
      </c>
      <c r="E9433" s="17">
        <v>4067025.0</v>
      </c>
      <c r="F9433" s="17">
        <v>6374057.0</v>
      </c>
      <c r="G9433" s="17">
        <v>9544355.0</v>
      </c>
      <c r="H9433" s="17">
        <v>1.10991E7</v>
      </c>
    </row>
    <row r="9434">
      <c r="A9434" s="7" t="s">
        <v>19646</v>
      </c>
      <c r="B9434" s="17" t="s">
        <v>19647</v>
      </c>
      <c r="C9434" s="17">
        <v>7.0</v>
      </c>
      <c r="D9434" s="17">
        <v>3.063497914E7</v>
      </c>
      <c r="E9434" s="17">
        <v>3507800.0</v>
      </c>
      <c r="F9434" s="17">
        <v>1.1981E7</v>
      </c>
      <c r="G9434" s="17">
        <v>7.624925E7</v>
      </c>
      <c r="H9434" s="17">
        <v>9.5820985E7</v>
      </c>
    </row>
    <row r="9435">
      <c r="A9435" s="7" t="s">
        <v>19648</v>
      </c>
      <c r="B9435" s="17" t="s">
        <v>19649</v>
      </c>
      <c r="C9435" s="17">
        <v>18.0</v>
      </c>
      <c r="D9435" s="17">
        <v>1.203781933E7</v>
      </c>
      <c r="E9435" s="17">
        <v>6258078.0</v>
      </c>
      <c r="F9435" s="17">
        <v>9576379.0</v>
      </c>
      <c r="G9435" s="17">
        <v>1.7062255E7</v>
      </c>
      <c r="H9435" s="17">
        <v>2.6215804E7</v>
      </c>
    </row>
    <row r="9436">
      <c r="A9436" s="7" t="s">
        <v>19650</v>
      </c>
      <c r="B9436" s="17" t="s">
        <v>19651</v>
      </c>
      <c r="C9436" s="17">
        <v>23.0</v>
      </c>
      <c r="D9436" s="17">
        <v>8175324.913</v>
      </c>
      <c r="E9436" s="17">
        <v>4203285.0</v>
      </c>
      <c r="F9436" s="17">
        <v>6705711.0</v>
      </c>
      <c r="G9436" s="17">
        <v>1.318969E7</v>
      </c>
      <c r="H9436" s="17">
        <v>1.4404153E7</v>
      </c>
    </row>
    <row r="9437">
      <c r="A9437" s="7" t="s">
        <v>19652</v>
      </c>
      <c r="B9437" s="17" t="s">
        <v>19653</v>
      </c>
      <c r="C9437" s="17">
        <v>3.0</v>
      </c>
      <c r="D9437" s="17">
        <v>8068415.333</v>
      </c>
      <c r="E9437" s="17">
        <v>4845000.0</v>
      </c>
      <c r="F9437" s="17">
        <v>9113407.0</v>
      </c>
      <c r="G9437" s="17">
        <v>1.0246839E7</v>
      </c>
      <c r="H9437" s="17">
        <v>1.0246839E7</v>
      </c>
    </row>
    <row r="9438">
      <c r="A9438" s="7" t="s">
        <v>19654</v>
      </c>
      <c r="B9438" s="17" t="s">
        <v>19655</v>
      </c>
      <c r="C9438" s="17">
        <v>9.0</v>
      </c>
      <c r="D9438" s="17">
        <v>3252664.444</v>
      </c>
      <c r="E9438" s="17">
        <v>1745650.0</v>
      </c>
      <c r="F9438" s="17">
        <v>2261200.0</v>
      </c>
      <c r="G9438" s="17">
        <v>4690100.0</v>
      </c>
      <c r="H9438" s="17">
        <v>5909608.0</v>
      </c>
    </row>
    <row r="9439">
      <c r="A9439" s="7" t="s">
        <v>19656</v>
      </c>
      <c r="B9439" s="17" t="s">
        <v>19657</v>
      </c>
      <c r="C9439" s="17">
        <v>6.0</v>
      </c>
      <c r="D9439" s="17">
        <v>3.557771867E7</v>
      </c>
      <c r="E9439" s="17">
        <v>5618458.0</v>
      </c>
      <c r="F9439" s="17">
        <v>6963100.0</v>
      </c>
      <c r="G9439" s="17">
        <v>6.7580202E7</v>
      </c>
      <c r="H9439" s="17">
        <v>1.18674914E8</v>
      </c>
    </row>
    <row r="9440">
      <c r="A9440" s="7" t="s">
        <v>19658</v>
      </c>
      <c r="B9440" s="17" t="s">
        <v>19659</v>
      </c>
      <c r="C9440" s="17">
        <v>3.0</v>
      </c>
      <c r="D9440" s="17">
        <v>1.1375919E7</v>
      </c>
      <c r="E9440" s="17">
        <v>5059000.0</v>
      </c>
      <c r="F9440" s="17">
        <v>5943989.0</v>
      </c>
      <c r="G9440" s="17">
        <v>2.3124768E7</v>
      </c>
      <c r="H9440" s="17">
        <v>2.3124768E7</v>
      </c>
    </row>
    <row r="9441">
      <c r="A9441" s="7" t="s">
        <v>19660</v>
      </c>
      <c r="B9441" s="17" t="s">
        <v>19661</v>
      </c>
      <c r="C9441" s="17">
        <v>34.0</v>
      </c>
      <c r="D9441" s="17">
        <v>6266579.912</v>
      </c>
      <c r="E9441" s="17">
        <v>2854200.0</v>
      </c>
      <c r="F9441" s="17">
        <v>3654600.0</v>
      </c>
      <c r="G9441" s="17">
        <v>5801699.0</v>
      </c>
      <c r="H9441" s="17">
        <v>1.2727497E7</v>
      </c>
    </row>
    <row r="9442">
      <c r="A9442" s="7" t="s">
        <v>19662</v>
      </c>
      <c r="B9442" s="17" t="s">
        <v>19663</v>
      </c>
      <c r="C9442" s="17">
        <v>2.0</v>
      </c>
      <c r="D9442" s="17">
        <v>3362500.0</v>
      </c>
      <c r="E9442" s="17">
        <v>2625000.0</v>
      </c>
      <c r="F9442" s="17">
        <v>2625000.0</v>
      </c>
      <c r="G9442" s="17">
        <v>4100000.0</v>
      </c>
      <c r="H9442" s="17">
        <v>4100000.0</v>
      </c>
    </row>
    <row r="9443">
      <c r="A9443" s="7" t="s">
        <v>19664</v>
      </c>
      <c r="B9443" s="17" t="s">
        <v>19665</v>
      </c>
      <c r="C9443" s="17">
        <v>22.0</v>
      </c>
      <c r="D9443" s="17">
        <v>1.8987189E7</v>
      </c>
      <c r="E9443" s="17">
        <v>2747022.0</v>
      </c>
      <c r="F9443" s="17">
        <v>4356336.0</v>
      </c>
      <c r="G9443" s="17">
        <v>1.2727497E7</v>
      </c>
      <c r="H9443" s="17">
        <v>2.9302403E7</v>
      </c>
    </row>
    <row r="9444">
      <c r="A9444" s="7" t="s">
        <v>19666</v>
      </c>
      <c r="B9444" s="17" t="s">
        <v>19667</v>
      </c>
      <c r="C9444" s="17">
        <v>3.0</v>
      </c>
      <c r="D9444" s="17">
        <v>1.592558467E7</v>
      </c>
      <c r="E9444" s="17">
        <v>4270000.0</v>
      </c>
      <c r="F9444" s="17">
        <v>1.9102551E7</v>
      </c>
      <c r="G9444" s="17">
        <v>2.4404203E7</v>
      </c>
      <c r="H9444" s="17">
        <v>2.4404203E7</v>
      </c>
    </row>
    <row r="9445">
      <c r="A9445" s="7" t="s">
        <v>19668</v>
      </c>
      <c r="B9445" s="17" t="s">
        <v>19669</v>
      </c>
      <c r="C9445" s="17">
        <v>27.0</v>
      </c>
      <c r="D9445" s="17">
        <v>1.130808404E7</v>
      </c>
      <c r="E9445" s="17">
        <v>2903992.0</v>
      </c>
      <c r="F9445" s="17">
        <v>6019145.0</v>
      </c>
      <c r="G9445" s="17">
        <v>1.17517E7</v>
      </c>
      <c r="H9445" s="17">
        <v>2.487786E7</v>
      </c>
    </row>
    <row r="9446">
      <c r="A9446" s="7" t="s">
        <v>19670</v>
      </c>
      <c r="B9446" s="17" t="s">
        <v>19671</v>
      </c>
      <c r="C9446" s="17">
        <v>2.0</v>
      </c>
      <c r="D9446" s="17">
        <v>5.57675995E7</v>
      </c>
      <c r="E9446" s="17">
        <v>1.0240144E7</v>
      </c>
      <c r="F9446" s="17">
        <v>1.0240144E7</v>
      </c>
      <c r="G9446" s="17">
        <v>1.01295055E8</v>
      </c>
      <c r="H9446" s="17">
        <v>1.01295055E8</v>
      </c>
    </row>
    <row r="9447">
      <c r="A9447" s="7" t="s">
        <v>19672</v>
      </c>
      <c r="B9447" s="17" t="s">
        <v>19673</v>
      </c>
      <c r="C9447" s="17">
        <v>11.0</v>
      </c>
      <c r="D9447" s="17">
        <v>3570352.545</v>
      </c>
      <c r="E9447" s="17">
        <v>1908923.0</v>
      </c>
      <c r="F9447" s="17">
        <v>3523547.0</v>
      </c>
      <c r="G9447" s="17">
        <v>4855485.0</v>
      </c>
      <c r="H9447" s="17">
        <v>5294156.0</v>
      </c>
    </row>
    <row r="9448">
      <c r="A9448" s="7" t="s">
        <v>19674</v>
      </c>
      <c r="B9448" s="17" t="s">
        <v>19675</v>
      </c>
      <c r="C9448" s="17">
        <v>4.0</v>
      </c>
      <c r="D9448" s="17">
        <v>8542457.5</v>
      </c>
      <c r="E9448" s="17">
        <v>3397905.0</v>
      </c>
      <c r="F9448" s="17">
        <v>4437000.0</v>
      </c>
      <c r="G9448" s="17">
        <v>1.2961225E7</v>
      </c>
      <c r="H9448" s="17">
        <v>1.33737E7</v>
      </c>
    </row>
    <row r="9449">
      <c r="A9449" s="7" t="s">
        <v>19676</v>
      </c>
      <c r="B9449" s="17" t="s">
        <v>19677</v>
      </c>
      <c r="C9449" s="17">
        <v>2.0</v>
      </c>
      <c r="D9449" s="17">
        <v>4377350.0</v>
      </c>
      <c r="E9449" s="17">
        <v>2405200.0</v>
      </c>
      <c r="F9449" s="17">
        <v>2405200.0</v>
      </c>
      <c r="G9449" s="17">
        <v>6349500.0</v>
      </c>
      <c r="H9449" s="17">
        <v>6349500.0</v>
      </c>
    </row>
    <row r="9450">
      <c r="A9450" s="7" t="s">
        <v>19678</v>
      </c>
      <c r="B9450" s="17" t="s">
        <v>19679</v>
      </c>
      <c r="C9450" s="17">
        <v>1.0</v>
      </c>
      <c r="D9450" s="17">
        <v>4023622.0</v>
      </c>
      <c r="E9450" s="17">
        <v>4023622.0</v>
      </c>
      <c r="F9450" s="17">
        <v>4023622.0</v>
      </c>
      <c r="G9450" s="17">
        <v>4023622.0</v>
      </c>
      <c r="H9450" s="17">
        <v>4023622.0</v>
      </c>
    </row>
    <row r="9451">
      <c r="A9451" s="7" t="s">
        <v>19680</v>
      </c>
      <c r="B9451" s="17" t="s">
        <v>19681</v>
      </c>
      <c r="C9451" s="17">
        <v>7.0</v>
      </c>
      <c r="D9451" s="17">
        <v>1.771991343E7</v>
      </c>
      <c r="E9451" s="17">
        <v>4330178.0</v>
      </c>
      <c r="F9451" s="17">
        <v>8138782.0</v>
      </c>
      <c r="G9451" s="17">
        <v>1.1497289E7</v>
      </c>
      <c r="H9451" s="17">
        <v>8.2896644E7</v>
      </c>
    </row>
    <row r="9452">
      <c r="A9452" s="7" t="s">
        <v>19682</v>
      </c>
      <c r="B9452" s="17" t="s">
        <v>19683</v>
      </c>
      <c r="C9452" s="17">
        <v>2.0</v>
      </c>
      <c r="D9452" s="17">
        <v>1.2239903E7</v>
      </c>
      <c r="E9452" s="17">
        <v>4892096.0</v>
      </c>
      <c r="F9452" s="17">
        <v>4892096.0</v>
      </c>
      <c r="G9452" s="17">
        <v>1.958771E7</v>
      </c>
      <c r="H9452" s="17">
        <v>1.958771E7</v>
      </c>
    </row>
    <row r="9453">
      <c r="A9453" s="7" t="s">
        <v>19684</v>
      </c>
      <c r="B9453" s="17" t="s">
        <v>19685</v>
      </c>
      <c r="C9453" s="17">
        <v>8.0</v>
      </c>
      <c r="D9453" s="17">
        <v>8666709.25</v>
      </c>
      <c r="E9453" s="17">
        <v>5777625.0</v>
      </c>
      <c r="F9453" s="17">
        <v>7535640.0</v>
      </c>
      <c r="G9453" s="17">
        <v>1.0774873E7</v>
      </c>
      <c r="H9453" s="17">
        <v>1.4673676E7</v>
      </c>
    </row>
    <row r="9454">
      <c r="A9454" s="7" t="s">
        <v>19686</v>
      </c>
      <c r="B9454" s="17" t="s">
        <v>19687</v>
      </c>
      <c r="C9454" s="17">
        <v>2.0</v>
      </c>
      <c r="D9454" s="17">
        <v>2297578.5</v>
      </c>
      <c r="E9454" s="17">
        <v>1319040.0</v>
      </c>
      <c r="F9454" s="17">
        <v>1319040.0</v>
      </c>
      <c r="G9454" s="17">
        <v>3276117.0</v>
      </c>
      <c r="H9454" s="17">
        <v>3276117.0</v>
      </c>
    </row>
    <row r="9455">
      <c r="A9455" s="7" t="s">
        <v>19688</v>
      </c>
      <c r="B9455" s="17" t="s">
        <v>19689</v>
      </c>
      <c r="C9455" s="17">
        <v>30.0</v>
      </c>
      <c r="D9455" s="17">
        <v>7943929.267</v>
      </c>
      <c r="E9455" s="17">
        <v>3394500.0</v>
      </c>
      <c r="F9455" s="17">
        <v>4638636.0</v>
      </c>
      <c r="G9455" s="17">
        <v>8666398.0</v>
      </c>
      <c r="H9455" s="17">
        <v>1.4013028E7</v>
      </c>
    </row>
    <row r="9456">
      <c r="A9456" s="7" t="s">
        <v>19690</v>
      </c>
      <c r="B9456" s="17" t="s">
        <v>19691</v>
      </c>
      <c r="C9456" s="17">
        <v>2.0</v>
      </c>
      <c r="D9456" s="17">
        <v>7271243.0</v>
      </c>
      <c r="E9456" s="17">
        <v>1581261.0</v>
      </c>
      <c r="F9456" s="17">
        <v>1581261.0</v>
      </c>
      <c r="G9456" s="17">
        <v>1.2961225E7</v>
      </c>
      <c r="H9456" s="17">
        <v>1.2961225E7</v>
      </c>
    </row>
    <row r="9457">
      <c r="A9457" s="7" t="s">
        <v>19692</v>
      </c>
      <c r="B9457" s="17" t="s">
        <v>19693</v>
      </c>
      <c r="C9457" s="17">
        <v>8.0</v>
      </c>
      <c r="D9457" s="17">
        <v>3.69232245E7</v>
      </c>
      <c r="E9457" s="17">
        <v>4936151.0</v>
      </c>
      <c r="F9457" s="17">
        <v>8125498.0</v>
      </c>
      <c r="G9457" s="17">
        <v>9637278.0</v>
      </c>
      <c r="H9457" s="17">
        <v>2.27580887E8</v>
      </c>
    </row>
    <row r="9458">
      <c r="A9458" s="7" t="s">
        <v>19694</v>
      </c>
      <c r="B9458" s="17" t="s">
        <v>19695</v>
      </c>
      <c r="C9458" s="17">
        <v>3.0</v>
      </c>
      <c r="D9458" s="17">
        <v>4458738.333</v>
      </c>
      <c r="E9458" s="17">
        <v>1350500.0</v>
      </c>
      <c r="F9458" s="17">
        <v>3086894.0</v>
      </c>
      <c r="G9458" s="17">
        <v>8938821.0</v>
      </c>
      <c r="H9458" s="17">
        <v>8938821.0</v>
      </c>
    </row>
    <row r="9459">
      <c r="A9459" s="7" t="s">
        <v>19696</v>
      </c>
      <c r="B9459" s="17" t="s">
        <v>19697</v>
      </c>
      <c r="C9459" s="17">
        <v>1.0</v>
      </c>
      <c r="D9459" s="17">
        <v>1.981928E7</v>
      </c>
      <c r="E9459" s="17">
        <v>1.981928E7</v>
      </c>
      <c r="F9459" s="17">
        <v>1.981928E7</v>
      </c>
      <c r="G9459" s="17">
        <v>1.981928E7</v>
      </c>
      <c r="H9459" s="17">
        <v>1.981928E7</v>
      </c>
    </row>
    <row r="9460">
      <c r="A9460" s="7" t="s">
        <v>19698</v>
      </c>
      <c r="B9460" s="17" t="s">
        <v>19699</v>
      </c>
      <c r="C9460" s="17">
        <v>1.0</v>
      </c>
      <c r="D9460" s="17">
        <v>6157210.0</v>
      </c>
      <c r="E9460" s="17">
        <v>6157210.0</v>
      </c>
      <c r="F9460" s="17">
        <v>6157210.0</v>
      </c>
      <c r="G9460" s="17">
        <v>6157210.0</v>
      </c>
      <c r="H9460" s="17">
        <v>6157210.0</v>
      </c>
    </row>
    <row r="9461">
      <c r="A9461" s="7" t="s">
        <v>19700</v>
      </c>
      <c r="B9461" s="17" t="s">
        <v>19701</v>
      </c>
      <c r="C9461" s="17">
        <v>4.0</v>
      </c>
      <c r="D9461" s="17">
        <v>2.7692926E7</v>
      </c>
      <c r="E9461" s="17">
        <v>5533257.0</v>
      </c>
      <c r="F9461" s="17">
        <v>1.7426294E7</v>
      </c>
      <c r="G9461" s="17">
        <v>4.2475953E7</v>
      </c>
      <c r="H9461" s="17">
        <v>4.53362E7</v>
      </c>
    </row>
    <row r="9462">
      <c r="A9462" s="7" t="s">
        <v>19702</v>
      </c>
      <c r="B9462" s="17" t="s">
        <v>19703</v>
      </c>
      <c r="C9462" s="17">
        <v>7.0</v>
      </c>
      <c r="D9462" s="17">
        <v>7678542.0</v>
      </c>
      <c r="E9462" s="17">
        <v>1516017.0</v>
      </c>
      <c r="F9462" s="17">
        <v>1880600.0</v>
      </c>
      <c r="G9462" s="17">
        <v>6273012.0</v>
      </c>
      <c r="H9462" s="17">
        <v>3.8223527E7</v>
      </c>
    </row>
    <row r="9463">
      <c r="A9463" s="7" t="s">
        <v>19704</v>
      </c>
      <c r="B9463" s="17" t="s">
        <v>19705</v>
      </c>
      <c r="C9463" s="17">
        <v>29.0</v>
      </c>
      <c r="D9463" s="17">
        <v>1.196920193E7</v>
      </c>
      <c r="E9463" s="17">
        <v>3041711.0</v>
      </c>
      <c r="F9463" s="17">
        <v>5899214.0</v>
      </c>
      <c r="G9463" s="17">
        <v>9150110.0</v>
      </c>
      <c r="H9463" s="17">
        <v>4.3614762E7</v>
      </c>
    </row>
    <row r="9464">
      <c r="A9464" s="7" t="s">
        <v>19706</v>
      </c>
      <c r="B9464" s="17" t="s">
        <v>19707</v>
      </c>
      <c r="C9464" s="17">
        <v>10.0</v>
      </c>
      <c r="D9464" s="17">
        <v>1.5995706E7</v>
      </c>
      <c r="E9464" s="17">
        <v>4718024.0</v>
      </c>
      <c r="F9464" s="17">
        <v>1.4068E7</v>
      </c>
      <c r="G9464" s="17">
        <v>2.676905E7</v>
      </c>
      <c r="H9464" s="17">
        <v>2.8056125E7</v>
      </c>
    </row>
    <row r="9465">
      <c r="A9465" s="7" t="s">
        <v>19708</v>
      </c>
      <c r="B9465" s="17" t="s">
        <v>19709</v>
      </c>
      <c r="C9465" s="17">
        <v>5.0</v>
      </c>
      <c r="D9465" s="17">
        <v>8196046.8</v>
      </c>
      <c r="E9465" s="17">
        <v>4481323.0</v>
      </c>
      <c r="F9465" s="17">
        <v>5010475.0</v>
      </c>
      <c r="G9465" s="17">
        <v>1.131887E7</v>
      </c>
      <c r="H9465" s="17">
        <v>1.578155E7</v>
      </c>
    </row>
    <row r="9466">
      <c r="A9466" s="7" t="s">
        <v>19710</v>
      </c>
      <c r="B9466" s="17" t="s">
        <v>19711</v>
      </c>
      <c r="C9466" s="17">
        <v>10.0</v>
      </c>
      <c r="D9466" s="17">
        <v>6568832.6</v>
      </c>
      <c r="E9466" s="17">
        <v>2827514.0</v>
      </c>
      <c r="F9466" s="17">
        <v>3522479.0</v>
      </c>
      <c r="G9466" s="17">
        <v>1.2123093E7</v>
      </c>
      <c r="H9466" s="17">
        <v>1.350878E7</v>
      </c>
    </row>
    <row r="9467">
      <c r="A9467" s="7" t="s">
        <v>19712</v>
      </c>
      <c r="B9467" s="17" t="s">
        <v>19713</v>
      </c>
      <c r="C9467" s="17">
        <v>11192.0</v>
      </c>
      <c r="D9467" s="17">
        <v>8809010.143</v>
      </c>
      <c r="E9467" s="17">
        <v>5523121.0</v>
      </c>
      <c r="F9467" s="17">
        <v>7280174.0</v>
      </c>
      <c r="G9467" s="17">
        <v>1.0055334E7</v>
      </c>
      <c r="H9467" s="17">
        <v>1.4165115E7</v>
      </c>
    </row>
    <row r="9468">
      <c r="A9468" s="7" t="s">
        <v>19714</v>
      </c>
      <c r="B9468" s="17" t="s">
        <v>19715</v>
      </c>
      <c r="C9468" s="17">
        <v>639.0</v>
      </c>
      <c r="D9468" s="17">
        <v>8041329.518</v>
      </c>
      <c r="E9468" s="17">
        <v>5416400.0</v>
      </c>
      <c r="F9468" s="17">
        <v>7767166.0</v>
      </c>
      <c r="G9468" s="17">
        <v>8706757.0</v>
      </c>
      <c r="H9468" s="17">
        <v>1.164177E7</v>
      </c>
    </row>
    <row r="9469">
      <c r="A9469" s="7" t="s">
        <v>19716</v>
      </c>
      <c r="B9469" s="17" t="s">
        <v>19717</v>
      </c>
      <c r="C9469" s="17">
        <v>42.0</v>
      </c>
      <c r="D9469" s="17">
        <v>1.072112719E7</v>
      </c>
      <c r="E9469" s="17">
        <v>6406912.0</v>
      </c>
      <c r="F9469" s="17">
        <v>8615489.0</v>
      </c>
      <c r="G9469" s="17">
        <v>1.4294211E7</v>
      </c>
      <c r="H9469" s="17">
        <v>1.9713276E7</v>
      </c>
    </row>
    <row r="9470">
      <c r="A9470" s="7" t="s">
        <v>19718</v>
      </c>
      <c r="B9470" s="17" t="s">
        <v>19719</v>
      </c>
      <c r="C9470" s="17">
        <v>433.0</v>
      </c>
      <c r="D9470" s="17">
        <v>8863706.363</v>
      </c>
      <c r="E9470" s="17">
        <v>5533327.0</v>
      </c>
      <c r="F9470" s="17">
        <v>7500000.0</v>
      </c>
      <c r="G9470" s="17">
        <v>1.047797E7</v>
      </c>
      <c r="H9470" s="17">
        <v>1.598464E7</v>
      </c>
    </row>
    <row r="9471">
      <c r="A9471" s="7" t="s">
        <v>19720</v>
      </c>
      <c r="B9471" s="17" t="s">
        <v>19721</v>
      </c>
      <c r="C9471" s="17">
        <v>969.0</v>
      </c>
      <c r="D9471" s="17">
        <v>8533748.665</v>
      </c>
      <c r="E9471" s="17">
        <v>4898009.0</v>
      </c>
      <c r="F9471" s="17">
        <v>6866181.0</v>
      </c>
      <c r="G9471" s="17">
        <v>9770823.0</v>
      </c>
      <c r="H9471" s="17">
        <v>1.4529542E7</v>
      </c>
    </row>
    <row r="9472">
      <c r="A9472" s="7" t="s">
        <v>19722</v>
      </c>
      <c r="B9472" s="17" t="s">
        <v>19723</v>
      </c>
      <c r="C9472" s="17">
        <v>4.0</v>
      </c>
      <c r="D9472" s="17">
        <v>1.7336191E7</v>
      </c>
      <c r="E9472" s="17">
        <v>1971596.0</v>
      </c>
      <c r="F9472" s="17">
        <v>5929662.0</v>
      </c>
      <c r="G9472" s="17">
        <v>1.09209E7</v>
      </c>
      <c r="H9472" s="17">
        <v>5.0522606E7</v>
      </c>
    </row>
    <row r="9473">
      <c r="A9473" s="7" t="s">
        <v>19724</v>
      </c>
      <c r="B9473" s="17" t="s">
        <v>19725</v>
      </c>
      <c r="C9473" s="17">
        <v>1.0</v>
      </c>
      <c r="D9473" s="17">
        <v>1.226253E7</v>
      </c>
      <c r="E9473" s="17">
        <v>1.226253E7</v>
      </c>
      <c r="F9473" s="17">
        <v>1.226253E7</v>
      </c>
      <c r="G9473" s="17">
        <v>1.226253E7</v>
      </c>
      <c r="H9473" s="17">
        <v>1.226253E7</v>
      </c>
    </row>
    <row r="9474">
      <c r="A9474" s="7" t="s">
        <v>19726</v>
      </c>
      <c r="B9474" s="17" t="s">
        <v>19727</v>
      </c>
      <c r="C9474" s="17">
        <v>198.0</v>
      </c>
      <c r="D9474" s="17">
        <v>1.058812186E7</v>
      </c>
      <c r="E9474" s="17">
        <v>5277082.0</v>
      </c>
      <c r="F9474" s="17">
        <v>7257352.0</v>
      </c>
      <c r="G9474" s="17">
        <v>1.049884E7</v>
      </c>
      <c r="H9474" s="17">
        <v>1.8909565E7</v>
      </c>
    </row>
    <row r="9475">
      <c r="A9475" s="7" t="s">
        <v>19728</v>
      </c>
      <c r="B9475" s="17" t="s">
        <v>19729</v>
      </c>
      <c r="C9475" s="17">
        <v>68.0</v>
      </c>
      <c r="D9475" s="17">
        <v>9457888.897</v>
      </c>
      <c r="E9475" s="17">
        <v>4082624.0</v>
      </c>
      <c r="F9475" s="17">
        <v>6917505.0</v>
      </c>
      <c r="G9475" s="17">
        <v>1.14915E7</v>
      </c>
      <c r="H9475" s="17">
        <v>1.5511235E7</v>
      </c>
    </row>
    <row r="9476">
      <c r="A9476" s="7" t="s">
        <v>19730</v>
      </c>
      <c r="B9476" s="17" t="s">
        <v>19731</v>
      </c>
      <c r="C9476" s="17">
        <v>348.0</v>
      </c>
      <c r="D9476" s="17">
        <v>1.007850024E7</v>
      </c>
      <c r="E9476" s="17">
        <v>2957506.0</v>
      </c>
      <c r="F9476" s="17">
        <v>4686668.0</v>
      </c>
      <c r="G9476" s="17">
        <v>8210710.0</v>
      </c>
      <c r="H9476" s="17">
        <v>1.5843451E7</v>
      </c>
    </row>
    <row r="9477">
      <c r="A9477" s="7" t="s">
        <v>19732</v>
      </c>
      <c r="B9477" s="17" t="s">
        <v>19733</v>
      </c>
      <c r="C9477" s="17">
        <v>279.0</v>
      </c>
      <c r="D9477" s="17">
        <v>1.238900762E7</v>
      </c>
      <c r="E9477" s="17">
        <v>2890150.0</v>
      </c>
      <c r="F9477" s="17">
        <v>4634742.0</v>
      </c>
      <c r="G9477" s="17">
        <v>1.0959178E7</v>
      </c>
      <c r="H9477" s="17">
        <v>2.651808E7</v>
      </c>
    </row>
    <row r="9478">
      <c r="A9478" s="7" t="s">
        <v>19734</v>
      </c>
      <c r="B9478" s="17" t="s">
        <v>19735</v>
      </c>
      <c r="C9478" s="17">
        <v>133.0</v>
      </c>
      <c r="D9478" s="17">
        <v>2.14246958E7</v>
      </c>
      <c r="E9478" s="17">
        <v>3723571.0</v>
      </c>
      <c r="F9478" s="17">
        <v>7269770.0</v>
      </c>
      <c r="G9478" s="17">
        <v>2.3473381E7</v>
      </c>
      <c r="H9478" s="17">
        <v>5.8250316E7</v>
      </c>
    </row>
    <row r="9479">
      <c r="A9479" s="7" t="s">
        <v>19736</v>
      </c>
      <c r="B9479" s="17" t="s">
        <v>19737</v>
      </c>
      <c r="C9479" s="17">
        <v>10.0</v>
      </c>
      <c r="D9479" s="17">
        <v>6541519.7</v>
      </c>
      <c r="E9479" s="17">
        <v>3813668.0</v>
      </c>
      <c r="F9479" s="17">
        <v>4629743.0</v>
      </c>
      <c r="G9479" s="17">
        <v>5771378.0</v>
      </c>
      <c r="H9479" s="17">
        <v>1.3175472E7</v>
      </c>
    </row>
    <row r="9480">
      <c r="A9480" s="7" t="s">
        <v>19738</v>
      </c>
      <c r="B9480" s="17" t="s">
        <v>19739</v>
      </c>
      <c r="C9480" s="17">
        <v>520.0</v>
      </c>
      <c r="D9480" s="17">
        <v>9223098.488</v>
      </c>
      <c r="E9480" s="17">
        <v>2736310.0</v>
      </c>
      <c r="F9480" s="17">
        <v>3933900.0</v>
      </c>
      <c r="G9480" s="17">
        <v>6906486.0</v>
      </c>
      <c r="H9480" s="17">
        <v>1.5844154E7</v>
      </c>
    </row>
    <row r="9481">
      <c r="A9481" s="7" t="s">
        <v>19740</v>
      </c>
      <c r="B9481" s="17" t="s">
        <v>19741</v>
      </c>
      <c r="C9481" s="17">
        <v>6.0</v>
      </c>
      <c r="D9481" s="17">
        <v>2.913725333E7</v>
      </c>
      <c r="E9481" s="17">
        <v>5658881.0</v>
      </c>
      <c r="F9481" s="17">
        <v>6156864.0</v>
      </c>
      <c r="G9481" s="17">
        <v>5.9514483E7</v>
      </c>
      <c r="H9481" s="17">
        <v>9.0003008E7</v>
      </c>
    </row>
    <row r="9482">
      <c r="A9482" s="7" t="s">
        <v>19742</v>
      </c>
      <c r="B9482" s="17" t="s">
        <v>19743</v>
      </c>
      <c r="C9482" s="17">
        <v>7.0</v>
      </c>
      <c r="D9482" s="17">
        <v>3.136119443E7</v>
      </c>
      <c r="E9482" s="17">
        <v>1650432.0</v>
      </c>
      <c r="F9482" s="17">
        <v>5809750.0</v>
      </c>
      <c r="G9482" s="17">
        <v>7.6680185E7</v>
      </c>
      <c r="H9482" s="17">
        <v>1.19059242E8</v>
      </c>
    </row>
    <row r="9483">
      <c r="A9483" s="7" t="s">
        <v>19744</v>
      </c>
      <c r="B9483" s="17" t="s">
        <v>19745</v>
      </c>
      <c r="C9483" s="17">
        <v>5.0</v>
      </c>
      <c r="D9483" s="17">
        <v>2.26283218E7</v>
      </c>
      <c r="E9483" s="17">
        <v>4754664.0</v>
      </c>
      <c r="F9483" s="17">
        <v>7807000.0</v>
      </c>
      <c r="G9483" s="17">
        <v>2.7035432E7</v>
      </c>
      <c r="H9483" s="17">
        <v>7.1170513E7</v>
      </c>
    </row>
    <row r="9484">
      <c r="A9484" s="7" t="s">
        <v>19746</v>
      </c>
      <c r="B9484" s="17" t="s">
        <v>19747</v>
      </c>
      <c r="C9484" s="17">
        <v>2.0</v>
      </c>
      <c r="D9484" s="17">
        <v>7674862.0</v>
      </c>
      <c r="E9484" s="17">
        <v>6899521.0</v>
      </c>
      <c r="F9484" s="17">
        <v>6899521.0</v>
      </c>
      <c r="G9484" s="17">
        <v>8450203.0</v>
      </c>
      <c r="H9484" s="17">
        <v>8450203.0</v>
      </c>
    </row>
    <row r="9485">
      <c r="A9485" s="7" t="s">
        <v>19748</v>
      </c>
      <c r="B9485" s="17" t="s">
        <v>19749</v>
      </c>
      <c r="C9485" s="17">
        <v>1.0</v>
      </c>
      <c r="D9485" s="17">
        <v>1.0046638E7</v>
      </c>
      <c r="E9485" s="17">
        <v>1.0046638E7</v>
      </c>
      <c r="F9485" s="17">
        <v>1.0046638E7</v>
      </c>
      <c r="G9485" s="17">
        <v>1.0046638E7</v>
      </c>
      <c r="H9485" s="17">
        <v>1.0046638E7</v>
      </c>
    </row>
    <row r="9486">
      <c r="A9486" s="7" t="s">
        <v>19750</v>
      </c>
      <c r="B9486" s="17" t="s">
        <v>19751</v>
      </c>
      <c r="C9486" s="17">
        <v>3.0</v>
      </c>
      <c r="D9486" s="17">
        <v>5641255.667</v>
      </c>
      <c r="E9486" s="17">
        <v>4617854.0</v>
      </c>
      <c r="F9486" s="17">
        <v>6141782.0</v>
      </c>
      <c r="G9486" s="17">
        <v>6164131.0</v>
      </c>
      <c r="H9486" s="17">
        <v>6164131.0</v>
      </c>
    </row>
    <row r="9487">
      <c r="A9487" s="7" t="s">
        <v>19752</v>
      </c>
      <c r="B9487" s="17" t="s">
        <v>19753</v>
      </c>
      <c r="C9487" s="17">
        <v>2.0</v>
      </c>
      <c r="D9487" s="17">
        <v>4927425.0</v>
      </c>
      <c r="E9487" s="17">
        <v>3774850.0</v>
      </c>
      <c r="F9487" s="17">
        <v>3774850.0</v>
      </c>
      <c r="G9487" s="17">
        <v>6080000.0</v>
      </c>
      <c r="H9487" s="17">
        <v>6080000.0</v>
      </c>
    </row>
    <row r="9488">
      <c r="A9488" s="7" t="s">
        <v>19754</v>
      </c>
      <c r="B9488" s="17" t="s">
        <v>19755</v>
      </c>
      <c r="C9488" s="17">
        <v>118.0</v>
      </c>
      <c r="D9488" s="17">
        <v>1.483196424E7</v>
      </c>
      <c r="E9488" s="17">
        <v>3557571.0</v>
      </c>
      <c r="F9488" s="17">
        <v>5978000.0</v>
      </c>
      <c r="G9488" s="17">
        <v>1.2084936E7</v>
      </c>
      <c r="H9488" s="17">
        <v>2.1091939E7</v>
      </c>
    </row>
    <row r="9489">
      <c r="A9489" s="7" t="s">
        <v>19756</v>
      </c>
      <c r="B9489" s="17" t="s">
        <v>19757</v>
      </c>
      <c r="C9489" s="17">
        <v>1.0</v>
      </c>
      <c r="D9489" s="17">
        <v>1.55397E7</v>
      </c>
      <c r="E9489" s="17">
        <v>1.55397E7</v>
      </c>
      <c r="F9489" s="17">
        <v>1.55397E7</v>
      </c>
      <c r="G9489" s="17">
        <v>1.55397E7</v>
      </c>
      <c r="H9489" s="17">
        <v>1.55397E7</v>
      </c>
    </row>
    <row r="9490">
      <c r="A9490" s="7" t="s">
        <v>19758</v>
      </c>
      <c r="B9490" s="17" t="s">
        <v>19759</v>
      </c>
      <c r="C9490" s="17">
        <v>136.0</v>
      </c>
      <c r="D9490" s="17">
        <v>1.33918542E7</v>
      </c>
      <c r="E9490" s="17">
        <v>4136669.0</v>
      </c>
      <c r="F9490" s="17">
        <v>6968772.0</v>
      </c>
      <c r="G9490" s="17">
        <v>1.2599656E7</v>
      </c>
      <c r="H9490" s="17">
        <v>2.5289761E7</v>
      </c>
    </row>
    <row r="9491">
      <c r="A9491" s="7" t="s">
        <v>19760</v>
      </c>
      <c r="B9491" s="17" t="s">
        <v>19761</v>
      </c>
      <c r="C9491" s="17">
        <v>10.0</v>
      </c>
      <c r="D9491" s="17">
        <v>6730497.4</v>
      </c>
      <c r="E9491" s="17">
        <v>4101000.0</v>
      </c>
      <c r="F9491" s="17">
        <v>4622975.0</v>
      </c>
      <c r="G9491" s="17">
        <v>7643129.0</v>
      </c>
      <c r="H9491" s="17">
        <v>8261463.0</v>
      </c>
    </row>
    <row r="9492">
      <c r="A9492" s="7" t="s">
        <v>19762</v>
      </c>
      <c r="B9492" s="17" t="s">
        <v>19763</v>
      </c>
      <c r="C9492" s="17">
        <v>1.0</v>
      </c>
      <c r="D9492" s="17">
        <v>1063504.0</v>
      </c>
      <c r="E9492" s="17">
        <v>1063504.0</v>
      </c>
      <c r="F9492" s="17">
        <v>1063504.0</v>
      </c>
      <c r="G9492" s="17">
        <v>1063504.0</v>
      </c>
      <c r="H9492" s="17">
        <v>1063504.0</v>
      </c>
    </row>
    <row r="9493">
      <c r="A9493" s="7" t="s">
        <v>19764</v>
      </c>
      <c r="B9493" s="17" t="s">
        <v>19765</v>
      </c>
      <c r="C9493" s="17">
        <v>24.0</v>
      </c>
      <c r="D9493" s="17">
        <v>1.2190159E7</v>
      </c>
      <c r="E9493" s="17">
        <v>5033649.0</v>
      </c>
      <c r="F9493" s="17">
        <v>7408164.0</v>
      </c>
      <c r="G9493" s="17">
        <v>1.3680654E7</v>
      </c>
      <c r="H9493" s="17">
        <v>3.0983334E7</v>
      </c>
    </row>
    <row r="9494">
      <c r="A9494" s="7" t="s">
        <v>19766</v>
      </c>
      <c r="B9494" s="17" t="s">
        <v>19767</v>
      </c>
      <c r="C9494" s="17">
        <v>7.0</v>
      </c>
      <c r="D9494" s="17">
        <v>1.109578786E7</v>
      </c>
      <c r="E9494" s="17">
        <v>3700422.0</v>
      </c>
      <c r="F9494" s="17">
        <v>4447700.0</v>
      </c>
      <c r="G9494" s="17">
        <v>1.3952268E7</v>
      </c>
      <c r="H9494" s="17">
        <v>4.3787359E7</v>
      </c>
    </row>
    <row r="9495">
      <c r="A9495" s="7" t="s">
        <v>19768</v>
      </c>
      <c r="B9495" s="17" t="s">
        <v>19769</v>
      </c>
      <c r="C9495" s="17">
        <v>5.0</v>
      </c>
      <c r="D9495" s="17">
        <v>4686709.2</v>
      </c>
      <c r="E9495" s="17">
        <v>2920958.0</v>
      </c>
      <c r="F9495" s="17">
        <v>4720326.0</v>
      </c>
      <c r="G9495" s="17">
        <v>5461058.0</v>
      </c>
      <c r="H9495" s="17">
        <v>7686216.0</v>
      </c>
    </row>
    <row r="9496">
      <c r="A9496" s="7" t="s">
        <v>19770</v>
      </c>
      <c r="B9496" s="17" t="s">
        <v>19771</v>
      </c>
      <c r="C9496" s="17">
        <v>15.0</v>
      </c>
      <c r="D9496" s="17">
        <v>8051727.333</v>
      </c>
      <c r="E9496" s="17">
        <v>3181887.0</v>
      </c>
      <c r="F9496" s="17">
        <v>5568079.0</v>
      </c>
      <c r="G9496" s="17">
        <v>8055485.0</v>
      </c>
      <c r="H9496" s="17">
        <v>1.597593E7</v>
      </c>
    </row>
    <row r="9497">
      <c r="A9497" s="7" t="s">
        <v>19772</v>
      </c>
      <c r="B9497" s="17" t="s">
        <v>19773</v>
      </c>
      <c r="C9497" s="17">
        <v>3.0</v>
      </c>
      <c r="D9497" s="17">
        <v>5.1514414E7</v>
      </c>
      <c r="E9497" s="17">
        <v>8037601.0</v>
      </c>
      <c r="F9497" s="17">
        <v>3.78146E7</v>
      </c>
      <c r="G9497" s="17">
        <v>1.08691041E8</v>
      </c>
      <c r="H9497" s="17">
        <v>1.08691041E8</v>
      </c>
    </row>
    <row r="9498">
      <c r="A9498" s="7" t="s">
        <v>19774</v>
      </c>
      <c r="B9498" s="17" t="s">
        <v>19775</v>
      </c>
      <c r="C9498" s="17">
        <v>6.0</v>
      </c>
      <c r="D9498" s="17">
        <v>1.465363333E7</v>
      </c>
      <c r="E9498" s="17">
        <v>6308400.0</v>
      </c>
      <c r="F9498" s="17">
        <v>6559134.0</v>
      </c>
      <c r="G9498" s="17">
        <v>2.7378945E7</v>
      </c>
      <c r="H9498" s="17">
        <v>3.4039984E7</v>
      </c>
    </row>
    <row r="9499">
      <c r="A9499" s="7" t="s">
        <v>19776</v>
      </c>
      <c r="B9499" s="17" t="s">
        <v>19777</v>
      </c>
      <c r="C9499" s="17">
        <v>25.0</v>
      </c>
      <c r="D9499" s="17">
        <v>2.56504808E7</v>
      </c>
      <c r="E9499" s="17">
        <v>8818434.0</v>
      </c>
      <c r="F9499" s="17">
        <v>1.1468397E7</v>
      </c>
      <c r="G9499" s="17">
        <v>3.5967621E7</v>
      </c>
      <c r="H9499" s="17">
        <v>6.3990363E7</v>
      </c>
    </row>
    <row r="9500">
      <c r="A9500" s="7" t="s">
        <v>19778</v>
      </c>
      <c r="B9500" s="17" t="s">
        <v>19779</v>
      </c>
      <c r="C9500" s="17">
        <v>30.0</v>
      </c>
      <c r="D9500" s="17">
        <v>1.54145926E7</v>
      </c>
      <c r="E9500" s="17">
        <v>4869951.0</v>
      </c>
      <c r="F9500" s="17">
        <v>7448643.0</v>
      </c>
      <c r="G9500" s="17">
        <v>1.497465E7</v>
      </c>
      <c r="H9500" s="17">
        <v>2.4457618E7</v>
      </c>
    </row>
    <row r="9501">
      <c r="A9501" s="7" t="s">
        <v>19780</v>
      </c>
      <c r="B9501" s="17" t="s">
        <v>19781</v>
      </c>
      <c r="C9501" s="17">
        <v>586.0</v>
      </c>
      <c r="D9501" s="17">
        <v>1.131408634E7</v>
      </c>
      <c r="E9501" s="17">
        <v>5965418.0</v>
      </c>
      <c r="F9501" s="17">
        <v>8172331.0</v>
      </c>
      <c r="G9501" s="17">
        <v>1.2334114E7</v>
      </c>
      <c r="H9501" s="17">
        <v>2.1268617E7</v>
      </c>
    </row>
    <row r="9502">
      <c r="A9502" s="7" t="s">
        <v>19782</v>
      </c>
      <c r="B9502" s="17" t="s">
        <v>19783</v>
      </c>
      <c r="C9502" s="17">
        <v>12.0</v>
      </c>
      <c r="D9502" s="17">
        <v>6834732.417</v>
      </c>
      <c r="E9502" s="17">
        <v>2709027.0</v>
      </c>
      <c r="F9502" s="17">
        <v>4293411.0</v>
      </c>
      <c r="G9502" s="17">
        <v>8639595.0</v>
      </c>
      <c r="H9502" s="17">
        <v>1.343876E7</v>
      </c>
    </row>
    <row r="9503">
      <c r="A9503" s="7" t="s">
        <v>19784</v>
      </c>
      <c r="B9503" s="17" t="s">
        <v>19785</v>
      </c>
      <c r="C9503" s="17">
        <v>684.0</v>
      </c>
      <c r="D9503" s="17">
        <v>8689781.364</v>
      </c>
      <c r="E9503" s="17">
        <v>5432619.0</v>
      </c>
      <c r="F9503" s="17">
        <v>7082290.0</v>
      </c>
      <c r="G9503" s="17">
        <v>9423568.0</v>
      </c>
      <c r="H9503" s="17">
        <v>1.3943386E7</v>
      </c>
    </row>
    <row r="9504">
      <c r="A9504" s="7" t="s">
        <v>19786</v>
      </c>
      <c r="B9504" s="17" t="s">
        <v>19787</v>
      </c>
      <c r="C9504" s="17">
        <v>25.0</v>
      </c>
      <c r="D9504" s="17">
        <v>5556171.72</v>
      </c>
      <c r="E9504" s="17">
        <v>2914509.0</v>
      </c>
      <c r="F9504" s="17">
        <v>3926273.0</v>
      </c>
      <c r="G9504" s="17">
        <v>6225717.0</v>
      </c>
      <c r="H9504" s="17">
        <v>8614314.0</v>
      </c>
    </row>
    <row r="9505">
      <c r="A9505" s="7" t="s">
        <v>19788</v>
      </c>
      <c r="B9505" s="17" t="s">
        <v>19789</v>
      </c>
      <c r="C9505" s="17">
        <v>58.0</v>
      </c>
      <c r="D9505" s="17">
        <v>8616615.569</v>
      </c>
      <c r="E9505" s="17">
        <v>3888458.0</v>
      </c>
      <c r="F9505" s="17">
        <v>6319371.0</v>
      </c>
      <c r="G9505" s="17">
        <v>9596204.0</v>
      </c>
      <c r="H9505" s="17">
        <v>1.9607773E7</v>
      </c>
    </row>
    <row r="9506">
      <c r="A9506" s="7" t="s">
        <v>19790</v>
      </c>
      <c r="B9506" s="17" t="s">
        <v>19791</v>
      </c>
      <c r="C9506" s="17">
        <v>12.0</v>
      </c>
      <c r="D9506" s="17">
        <v>1.422194058E7</v>
      </c>
      <c r="E9506" s="17">
        <v>4726985.0</v>
      </c>
      <c r="F9506" s="17">
        <v>7185675.0</v>
      </c>
      <c r="G9506" s="17">
        <v>9735908.0</v>
      </c>
      <c r="H9506" s="17">
        <v>5.0920752E7</v>
      </c>
    </row>
    <row r="9507">
      <c r="A9507" s="7" t="s">
        <v>19792</v>
      </c>
      <c r="B9507" s="17" t="s">
        <v>19793</v>
      </c>
      <c r="C9507" s="17">
        <v>1677.0</v>
      </c>
      <c r="D9507" s="17">
        <v>1.321384892E7</v>
      </c>
      <c r="E9507" s="17">
        <v>4195509.0</v>
      </c>
      <c r="F9507" s="17">
        <v>6870141.0</v>
      </c>
      <c r="G9507" s="17">
        <v>1.326129E7</v>
      </c>
      <c r="H9507" s="17">
        <v>2.7536484E7</v>
      </c>
    </row>
    <row r="9508">
      <c r="A9508" s="7" t="s">
        <v>19794</v>
      </c>
      <c r="B9508" s="17" t="s">
        <v>19795</v>
      </c>
      <c r="C9508" s="17">
        <v>83.0</v>
      </c>
      <c r="D9508" s="17">
        <v>1.181762289E7</v>
      </c>
      <c r="E9508" s="17">
        <v>5145433.0</v>
      </c>
      <c r="F9508" s="17">
        <v>7459155.0</v>
      </c>
      <c r="G9508" s="17">
        <v>1.1232187E7</v>
      </c>
      <c r="H9508" s="17">
        <v>1.7547867E7</v>
      </c>
    </row>
    <row r="9509">
      <c r="A9509" s="7" t="s">
        <v>19796</v>
      </c>
      <c r="B9509" s="17" t="s">
        <v>19797</v>
      </c>
      <c r="C9509" s="17">
        <v>85.0</v>
      </c>
      <c r="D9509" s="17">
        <v>8014706.071</v>
      </c>
      <c r="E9509" s="17">
        <v>4040254.0</v>
      </c>
      <c r="F9509" s="17">
        <v>6778784.0</v>
      </c>
      <c r="G9509" s="17">
        <v>9872530.0</v>
      </c>
      <c r="H9509" s="17">
        <v>1.3556995E7</v>
      </c>
    </row>
    <row r="9510">
      <c r="A9510" s="7" t="s">
        <v>19798</v>
      </c>
      <c r="B9510" s="17" t="s">
        <v>19799</v>
      </c>
      <c r="C9510" s="17">
        <v>9.0</v>
      </c>
      <c r="D9510" s="17">
        <v>4205801.333</v>
      </c>
      <c r="E9510" s="17">
        <v>3549679.0</v>
      </c>
      <c r="F9510" s="17">
        <v>4279838.0</v>
      </c>
      <c r="G9510" s="17">
        <v>4813162.0</v>
      </c>
      <c r="H9510" s="17">
        <v>5885996.0</v>
      </c>
    </row>
    <row r="9511">
      <c r="A9511" s="7" t="s">
        <v>19800</v>
      </c>
      <c r="B9511" s="17" t="s">
        <v>19801</v>
      </c>
      <c r="C9511" s="17">
        <v>14.0</v>
      </c>
      <c r="D9511" s="17">
        <v>9253150.0</v>
      </c>
      <c r="E9511" s="17">
        <v>4684461.0</v>
      </c>
      <c r="F9511" s="17">
        <v>9015640.0</v>
      </c>
      <c r="G9511" s="17">
        <v>1.2130851E7</v>
      </c>
      <c r="H9511" s="17">
        <v>1.3134144E7</v>
      </c>
    </row>
    <row r="9512">
      <c r="A9512" s="7" t="s">
        <v>19802</v>
      </c>
      <c r="B9512" s="17" t="s">
        <v>19803</v>
      </c>
      <c r="C9512" s="17">
        <v>9.0</v>
      </c>
      <c r="D9512" s="17">
        <v>1.184586244E7</v>
      </c>
      <c r="E9512" s="17">
        <v>6520950.0</v>
      </c>
      <c r="F9512" s="17">
        <v>1.179471E7</v>
      </c>
      <c r="G9512" s="17">
        <v>1.4907797E7</v>
      </c>
      <c r="H9512" s="17">
        <v>2.286367E7</v>
      </c>
    </row>
    <row r="9513">
      <c r="A9513" s="7" t="s">
        <v>19804</v>
      </c>
      <c r="B9513" s="17" t="s">
        <v>19805</v>
      </c>
      <c r="C9513" s="17">
        <v>4.0</v>
      </c>
      <c r="D9513" s="17">
        <v>1.295087825E7</v>
      </c>
      <c r="E9513" s="17">
        <v>3015276.0</v>
      </c>
      <c r="F9513" s="17">
        <v>9002452.0</v>
      </c>
      <c r="G9513" s="17">
        <v>1.9010704E7</v>
      </c>
      <c r="H9513" s="17">
        <v>2.0775081E7</v>
      </c>
    </row>
    <row r="9514">
      <c r="A9514" s="7" t="s">
        <v>19806</v>
      </c>
      <c r="B9514" s="17" t="s">
        <v>19807</v>
      </c>
      <c r="C9514" s="17">
        <v>1.0</v>
      </c>
      <c r="D9514" s="17">
        <v>1.4295273E7</v>
      </c>
      <c r="E9514" s="17">
        <v>1.4295273E7</v>
      </c>
      <c r="F9514" s="17">
        <v>1.4295273E7</v>
      </c>
      <c r="G9514" s="17">
        <v>1.4295273E7</v>
      </c>
      <c r="H9514" s="17">
        <v>1.4295273E7</v>
      </c>
    </row>
    <row r="9515">
      <c r="A9515" s="7" t="s">
        <v>19808</v>
      </c>
      <c r="B9515" s="17" t="s">
        <v>19809</v>
      </c>
      <c r="C9515" s="17">
        <v>92.0</v>
      </c>
      <c r="D9515" s="17">
        <v>1.929849462E7</v>
      </c>
      <c r="E9515" s="17">
        <v>4718958.0</v>
      </c>
      <c r="F9515" s="17">
        <v>8101000.0</v>
      </c>
      <c r="G9515" s="17">
        <v>1.748975E7</v>
      </c>
      <c r="H9515" s="17">
        <v>3.6888721E7</v>
      </c>
    </row>
    <row r="9516">
      <c r="A9516" s="7" t="s">
        <v>19810</v>
      </c>
      <c r="B9516" s="17" t="s">
        <v>19811</v>
      </c>
      <c r="C9516" s="17">
        <v>94.0</v>
      </c>
      <c r="D9516" s="17">
        <v>1.434724513E7</v>
      </c>
      <c r="E9516" s="17">
        <v>5619527.0</v>
      </c>
      <c r="F9516" s="17">
        <v>7813300.0</v>
      </c>
      <c r="G9516" s="17">
        <v>1.6442629E7</v>
      </c>
      <c r="H9516" s="17">
        <v>2.8582522E7</v>
      </c>
    </row>
    <row r="9517">
      <c r="A9517" s="7" t="s">
        <v>19812</v>
      </c>
      <c r="B9517" s="17" t="s">
        <v>19813</v>
      </c>
      <c r="C9517" s="17">
        <v>1131.0</v>
      </c>
      <c r="D9517" s="17">
        <v>3.017930039E7</v>
      </c>
      <c r="E9517" s="17">
        <v>6747086.0</v>
      </c>
      <c r="F9517" s="17">
        <v>1.3358331E7</v>
      </c>
      <c r="G9517" s="17">
        <v>2.8183785E7</v>
      </c>
      <c r="H9517" s="17">
        <v>5.9096802E7</v>
      </c>
    </row>
    <row r="9518">
      <c r="A9518" s="7" t="s">
        <v>19814</v>
      </c>
      <c r="B9518" s="17" t="s">
        <v>19815</v>
      </c>
      <c r="C9518" s="17">
        <v>1885.0</v>
      </c>
      <c r="D9518" s="17">
        <v>4.118457683E7</v>
      </c>
      <c r="E9518" s="17">
        <v>8817139.0</v>
      </c>
      <c r="F9518" s="17">
        <v>1.7447153E7</v>
      </c>
      <c r="G9518" s="17">
        <v>4.204212E7</v>
      </c>
      <c r="H9518" s="17">
        <v>9.9409636E7</v>
      </c>
    </row>
    <row r="9519">
      <c r="A9519" s="7" t="s">
        <v>19816</v>
      </c>
      <c r="B9519" s="17" t="s">
        <v>19817</v>
      </c>
      <c r="C9519" s="17">
        <v>1365.0</v>
      </c>
      <c r="D9519" s="17">
        <v>3.318865147E7</v>
      </c>
      <c r="E9519" s="17">
        <v>8571900.0</v>
      </c>
      <c r="F9519" s="17">
        <v>1.604765E7</v>
      </c>
      <c r="G9519" s="17">
        <v>3.5032203E7</v>
      </c>
      <c r="H9519" s="17">
        <v>8.1848534E7</v>
      </c>
    </row>
    <row r="9520">
      <c r="A9520" s="7" t="s">
        <v>19818</v>
      </c>
      <c r="B9520" s="17" t="s">
        <v>19819</v>
      </c>
      <c r="C9520" s="17">
        <v>1762.0</v>
      </c>
      <c r="D9520" s="17">
        <v>3.076166861E7</v>
      </c>
      <c r="E9520" s="17">
        <v>9235850.0</v>
      </c>
      <c r="F9520" s="17">
        <v>1.671397E7</v>
      </c>
      <c r="G9520" s="17">
        <v>3.3625612E7</v>
      </c>
      <c r="H9520" s="17">
        <v>6.600526E7</v>
      </c>
    </row>
    <row r="9521">
      <c r="A9521" s="7" t="s">
        <v>19820</v>
      </c>
      <c r="B9521" s="17" t="s">
        <v>19821</v>
      </c>
      <c r="C9521" s="17">
        <v>11519.0</v>
      </c>
      <c r="D9521" s="17">
        <v>2.14103703E7</v>
      </c>
      <c r="E9521" s="17">
        <v>6351591.0</v>
      </c>
      <c r="F9521" s="17">
        <v>1.1101693E7</v>
      </c>
      <c r="G9521" s="17">
        <v>2.15226E7</v>
      </c>
      <c r="H9521" s="17">
        <v>4.286042E7</v>
      </c>
    </row>
    <row r="9522">
      <c r="A9522" s="7" t="s">
        <v>19822</v>
      </c>
      <c r="B9522" s="17" t="s">
        <v>19823</v>
      </c>
      <c r="C9522" s="17">
        <v>18.0</v>
      </c>
      <c r="D9522" s="17">
        <v>1.586068733E7</v>
      </c>
      <c r="E9522" s="17">
        <v>2824496.0</v>
      </c>
      <c r="F9522" s="17">
        <v>6293000.0</v>
      </c>
      <c r="G9522" s="17">
        <v>1.7597465E7</v>
      </c>
      <c r="H9522" s="17">
        <v>2.3690351E7</v>
      </c>
    </row>
    <row r="9523">
      <c r="A9523" s="7" t="s">
        <v>19824</v>
      </c>
      <c r="B9523" s="17" t="s">
        <v>19825</v>
      </c>
      <c r="C9523" s="17">
        <v>2.0</v>
      </c>
      <c r="D9523" s="17">
        <v>5639318.5</v>
      </c>
      <c r="E9523" s="17">
        <v>4754537.0</v>
      </c>
      <c r="F9523" s="17">
        <v>4754537.0</v>
      </c>
      <c r="G9523" s="17">
        <v>6524100.0</v>
      </c>
      <c r="H9523" s="17">
        <v>6524100.0</v>
      </c>
    </row>
    <row r="9524">
      <c r="A9524" s="7" t="s">
        <v>19826</v>
      </c>
      <c r="B9524" s="17" t="s">
        <v>19827</v>
      </c>
      <c r="C9524" s="17">
        <v>673.0</v>
      </c>
      <c r="D9524" s="17">
        <v>2.279316416E7</v>
      </c>
      <c r="E9524" s="17">
        <v>9720678.0</v>
      </c>
      <c r="F9524" s="17">
        <v>1.546165E7</v>
      </c>
      <c r="G9524" s="17">
        <v>2.6844118E7</v>
      </c>
      <c r="H9524" s="17">
        <v>4.9431765E7</v>
      </c>
    </row>
    <row r="9525">
      <c r="A9525" s="7" t="s">
        <v>19828</v>
      </c>
      <c r="B9525" s="17" t="s">
        <v>19829</v>
      </c>
      <c r="C9525" s="17">
        <v>43.0</v>
      </c>
      <c r="D9525" s="17">
        <v>1.451565784E7</v>
      </c>
      <c r="E9525" s="17">
        <v>4820900.0</v>
      </c>
      <c r="F9525" s="17">
        <v>7706611.0</v>
      </c>
      <c r="G9525" s="17">
        <v>1.2281164E7</v>
      </c>
      <c r="H9525" s="17">
        <v>3.2358962E7</v>
      </c>
    </row>
    <row r="9526">
      <c r="A9526" s="7" t="s">
        <v>19830</v>
      </c>
      <c r="B9526" s="17" t="s">
        <v>19831</v>
      </c>
      <c r="C9526" s="17">
        <v>9.0</v>
      </c>
      <c r="D9526" s="17">
        <v>1.534032244E7</v>
      </c>
      <c r="E9526" s="17">
        <v>7577921.0</v>
      </c>
      <c r="F9526" s="17">
        <v>1.1547206E7</v>
      </c>
      <c r="G9526" s="17">
        <v>1.7579726E7</v>
      </c>
      <c r="H9526" s="17">
        <v>4.0599191E7</v>
      </c>
    </row>
    <row r="9527">
      <c r="A9527" s="7" t="s">
        <v>19832</v>
      </c>
      <c r="B9527" s="17" t="s">
        <v>19833</v>
      </c>
      <c r="C9527" s="17">
        <v>20.0</v>
      </c>
      <c r="D9527" s="17">
        <v>1.2728015E7</v>
      </c>
      <c r="E9527" s="17">
        <v>4372100.0</v>
      </c>
      <c r="F9527" s="17">
        <v>7711960.0</v>
      </c>
      <c r="G9527" s="17">
        <v>1.2280017E7</v>
      </c>
      <c r="H9527" s="17">
        <v>1.54288E7</v>
      </c>
    </row>
    <row r="9528">
      <c r="A9528" s="7" t="s">
        <v>19834</v>
      </c>
      <c r="B9528" s="17" t="s">
        <v>19835</v>
      </c>
      <c r="C9528" s="17">
        <v>628.0</v>
      </c>
      <c r="D9528" s="17">
        <v>1.218890966E7</v>
      </c>
      <c r="E9528" s="17">
        <v>5867535.0</v>
      </c>
      <c r="F9528" s="17">
        <v>8551296.0</v>
      </c>
      <c r="G9528" s="17">
        <v>1.3173455E7</v>
      </c>
      <c r="H9528" s="17">
        <v>2.4009655E7</v>
      </c>
    </row>
    <row r="9529">
      <c r="A9529" s="7" t="s">
        <v>19836</v>
      </c>
      <c r="B9529" s="17" t="s">
        <v>19837</v>
      </c>
      <c r="C9529" s="17">
        <v>302.0</v>
      </c>
      <c r="D9529" s="17">
        <v>9636663.017</v>
      </c>
      <c r="E9529" s="17">
        <v>5294637.0</v>
      </c>
      <c r="F9529" s="17">
        <v>7115588.0</v>
      </c>
      <c r="G9529" s="17">
        <v>1.0257343E7</v>
      </c>
      <c r="H9529" s="17">
        <v>1.6557836E7</v>
      </c>
    </row>
    <row r="9530">
      <c r="A9530" s="7" t="s">
        <v>19838</v>
      </c>
      <c r="B9530" s="17" t="s">
        <v>19839</v>
      </c>
      <c r="C9530" s="17">
        <v>120.0</v>
      </c>
      <c r="D9530" s="17">
        <v>1.401401116E7</v>
      </c>
      <c r="E9530" s="17">
        <v>6341699.0</v>
      </c>
      <c r="F9530" s="17">
        <v>8461727.0</v>
      </c>
      <c r="G9530" s="17">
        <v>1.7585634E7</v>
      </c>
      <c r="H9530" s="17">
        <v>2.5658309E7</v>
      </c>
    </row>
    <row r="9531">
      <c r="A9531" s="7" t="s">
        <v>19840</v>
      </c>
      <c r="B9531" s="17" t="s">
        <v>19841</v>
      </c>
      <c r="C9531" s="17">
        <v>33.0</v>
      </c>
      <c r="D9531" s="17">
        <v>9154045.273</v>
      </c>
      <c r="E9531" s="17">
        <v>4612830.0</v>
      </c>
      <c r="F9531" s="17">
        <v>6813290.0</v>
      </c>
      <c r="G9531" s="17">
        <v>9864813.0</v>
      </c>
      <c r="H9531" s="17">
        <v>1.9974443E7</v>
      </c>
    </row>
    <row r="9532">
      <c r="A9532" s="7" t="s">
        <v>19842</v>
      </c>
      <c r="B9532" s="17" t="s">
        <v>19843</v>
      </c>
      <c r="C9532" s="17">
        <v>4.0</v>
      </c>
      <c r="D9532" s="17">
        <v>7589664.25</v>
      </c>
      <c r="E9532" s="17">
        <v>4492114.0</v>
      </c>
      <c r="F9532" s="17">
        <v>5912806.0</v>
      </c>
      <c r="G9532" s="17">
        <v>7652373.0</v>
      </c>
      <c r="H9532" s="17">
        <v>1.2301364E7</v>
      </c>
    </row>
    <row r="9533">
      <c r="A9533" s="7" t="s">
        <v>19844</v>
      </c>
      <c r="B9533" s="17" t="s">
        <v>19845</v>
      </c>
      <c r="C9533" s="17">
        <v>39.0</v>
      </c>
      <c r="D9533" s="17">
        <v>8178335.641</v>
      </c>
      <c r="E9533" s="17">
        <v>4814549.0</v>
      </c>
      <c r="F9533" s="17">
        <v>6281845.0</v>
      </c>
      <c r="G9533" s="17">
        <v>9538565.0</v>
      </c>
      <c r="H9533" s="17">
        <v>1.7351639E7</v>
      </c>
    </row>
    <row r="9534">
      <c r="A9534" s="7" t="s">
        <v>19846</v>
      </c>
      <c r="B9534" s="17" t="s">
        <v>19847</v>
      </c>
      <c r="C9534" s="17">
        <v>318.0</v>
      </c>
      <c r="D9534" s="17">
        <v>8608826.019</v>
      </c>
      <c r="E9534" s="17">
        <v>5150500.0</v>
      </c>
      <c r="F9534" s="17">
        <v>6881054.0</v>
      </c>
      <c r="G9534" s="17">
        <v>1.0439573E7</v>
      </c>
      <c r="H9534" s="17">
        <v>1.4711693E7</v>
      </c>
    </row>
    <row r="9535">
      <c r="A9535" s="7" t="s">
        <v>19848</v>
      </c>
      <c r="B9535" s="17" t="s">
        <v>19849</v>
      </c>
      <c r="C9535" s="17">
        <v>1067.0</v>
      </c>
      <c r="D9535" s="17">
        <v>1.190858182E7</v>
      </c>
      <c r="E9535" s="17">
        <v>5582101.0</v>
      </c>
      <c r="F9535" s="17">
        <v>8028702.0</v>
      </c>
      <c r="G9535" s="17">
        <v>1.2316157E7</v>
      </c>
      <c r="H9535" s="17">
        <v>2.1588812E7</v>
      </c>
    </row>
    <row r="9536">
      <c r="A9536" s="7" t="s">
        <v>19850</v>
      </c>
      <c r="B9536" s="17" t="s">
        <v>19851</v>
      </c>
      <c r="C9536" s="17">
        <v>1752.0</v>
      </c>
      <c r="D9536" s="17">
        <v>1.283781313E7</v>
      </c>
      <c r="E9536" s="17">
        <v>6186152.0</v>
      </c>
      <c r="F9536" s="17">
        <v>8602900.0</v>
      </c>
      <c r="G9536" s="17">
        <v>1.2275626E7</v>
      </c>
      <c r="H9536" s="17">
        <v>2.1876605E7</v>
      </c>
    </row>
    <row r="9537">
      <c r="A9537" s="7" t="s">
        <v>19852</v>
      </c>
      <c r="B9537" s="17" t="s">
        <v>19853</v>
      </c>
      <c r="C9537" s="17">
        <v>1.0</v>
      </c>
      <c r="D9537" s="17">
        <v>5844568.0</v>
      </c>
      <c r="E9537" s="17">
        <v>5844568.0</v>
      </c>
      <c r="F9537" s="17">
        <v>5844568.0</v>
      </c>
      <c r="G9537" s="17">
        <v>5844568.0</v>
      </c>
      <c r="H9537" s="17">
        <v>5844568.0</v>
      </c>
    </row>
    <row r="9538">
      <c r="A9538" s="7" t="s">
        <v>19854</v>
      </c>
      <c r="B9538" s="17" t="s">
        <v>19855</v>
      </c>
      <c r="C9538" s="17">
        <v>144.0</v>
      </c>
      <c r="D9538" s="17">
        <v>9693303.507</v>
      </c>
      <c r="E9538" s="17">
        <v>3176350.0</v>
      </c>
      <c r="F9538" s="17">
        <v>5613788.0</v>
      </c>
      <c r="G9538" s="17">
        <v>1.0422695E7</v>
      </c>
      <c r="H9538" s="17">
        <v>2.0672234E7</v>
      </c>
    </row>
    <row r="9539">
      <c r="A9539" s="7" t="s">
        <v>19856</v>
      </c>
      <c r="B9539" s="17" t="s">
        <v>19857</v>
      </c>
      <c r="C9539" s="17">
        <v>66.0</v>
      </c>
      <c r="D9539" s="17">
        <v>1.302884942E7</v>
      </c>
      <c r="E9539" s="17">
        <v>5029953.0</v>
      </c>
      <c r="F9539" s="17">
        <v>8095851.0</v>
      </c>
      <c r="G9539" s="17">
        <v>1.4721801E7</v>
      </c>
      <c r="H9539" s="17">
        <v>2.6197266E7</v>
      </c>
    </row>
    <row r="9540">
      <c r="A9540" s="7" t="s">
        <v>19858</v>
      </c>
      <c r="B9540" s="17" t="s">
        <v>19859</v>
      </c>
      <c r="C9540" s="17">
        <v>61.0</v>
      </c>
      <c r="D9540" s="17">
        <v>9250374.885</v>
      </c>
      <c r="E9540" s="17">
        <v>3991300.0</v>
      </c>
      <c r="F9540" s="17">
        <v>5812082.0</v>
      </c>
      <c r="G9540" s="17">
        <v>9115238.0</v>
      </c>
      <c r="H9540" s="17">
        <v>1.4901425E7</v>
      </c>
    </row>
    <row r="9541">
      <c r="A9541" s="7" t="s">
        <v>19860</v>
      </c>
      <c r="B9541" s="17" t="s">
        <v>19861</v>
      </c>
      <c r="C9541" s="17">
        <v>44.0</v>
      </c>
      <c r="D9541" s="17">
        <v>1.038612864E7</v>
      </c>
      <c r="E9541" s="17">
        <v>3757589.0</v>
      </c>
      <c r="F9541" s="17">
        <v>6171300.0</v>
      </c>
      <c r="G9541" s="17">
        <v>9480093.0</v>
      </c>
      <c r="H9541" s="17">
        <v>1.8683283E7</v>
      </c>
    </row>
    <row r="9542">
      <c r="A9542" s="7" t="s">
        <v>19862</v>
      </c>
      <c r="B9542" s="17" t="s">
        <v>19863</v>
      </c>
      <c r="C9542" s="17">
        <v>9.0</v>
      </c>
      <c r="D9542" s="17">
        <v>1.277724344E7</v>
      </c>
      <c r="E9542" s="17">
        <v>4267590.0</v>
      </c>
      <c r="F9542" s="17">
        <v>6339258.0</v>
      </c>
      <c r="G9542" s="17">
        <v>6863456.0</v>
      </c>
      <c r="H9542" s="17">
        <v>6.4826771E7</v>
      </c>
    </row>
    <row r="9543">
      <c r="A9543" s="7" t="s">
        <v>19864</v>
      </c>
      <c r="B9543" s="17" t="s">
        <v>19865</v>
      </c>
      <c r="C9543" s="17">
        <v>62.0</v>
      </c>
      <c r="D9543" s="17">
        <v>1.877548616E7</v>
      </c>
      <c r="E9543" s="17">
        <v>5938160.0</v>
      </c>
      <c r="F9543" s="17">
        <v>8022007.0</v>
      </c>
      <c r="G9543" s="17">
        <v>1.3586352E7</v>
      </c>
      <c r="H9543" s="17">
        <v>3.3045894E7</v>
      </c>
    </row>
    <row r="9544">
      <c r="A9544" s="7" t="s">
        <v>19866</v>
      </c>
      <c r="B9544" s="17" t="s">
        <v>19867</v>
      </c>
      <c r="C9544" s="17">
        <v>1.0</v>
      </c>
      <c r="D9544" s="17">
        <v>3545923.0</v>
      </c>
      <c r="E9544" s="17">
        <v>3545923.0</v>
      </c>
      <c r="F9544" s="17">
        <v>3545923.0</v>
      </c>
      <c r="G9544" s="17">
        <v>3545923.0</v>
      </c>
      <c r="H9544" s="17">
        <v>3545923.0</v>
      </c>
    </row>
    <row r="9545">
      <c r="A9545" s="7" t="s">
        <v>19868</v>
      </c>
      <c r="B9545" s="17" t="s">
        <v>19869</v>
      </c>
      <c r="C9545" s="17">
        <v>1.0</v>
      </c>
      <c r="D9545" s="17">
        <v>1612500.0</v>
      </c>
      <c r="E9545" s="17">
        <v>1612500.0</v>
      </c>
      <c r="F9545" s="17">
        <v>1612500.0</v>
      </c>
      <c r="G9545" s="17">
        <v>1612500.0</v>
      </c>
      <c r="H9545" s="17">
        <v>1612500.0</v>
      </c>
    </row>
    <row r="9546">
      <c r="A9546" s="7" t="s">
        <v>19870</v>
      </c>
      <c r="B9546" s="17" t="s">
        <v>19871</v>
      </c>
      <c r="C9546" s="17">
        <v>10.0</v>
      </c>
      <c r="D9546" s="17">
        <v>1.3067105E7</v>
      </c>
      <c r="E9546" s="17">
        <v>5922471.0</v>
      </c>
      <c r="F9546" s="17">
        <v>8798291.0</v>
      </c>
      <c r="G9546" s="17">
        <v>1.9901273E7</v>
      </c>
      <c r="H9546" s="17">
        <v>2.2741699E7</v>
      </c>
    </row>
    <row r="9547">
      <c r="A9547" s="7" t="s">
        <v>19872</v>
      </c>
      <c r="B9547" s="17" t="s">
        <v>19873</v>
      </c>
      <c r="C9547" s="17">
        <v>3.0</v>
      </c>
      <c r="D9547" s="17">
        <v>7335665.667</v>
      </c>
      <c r="E9547" s="17">
        <v>2099331.0</v>
      </c>
      <c r="F9547" s="17">
        <v>7000728.0</v>
      </c>
      <c r="G9547" s="17">
        <v>1.2906938E7</v>
      </c>
      <c r="H9547" s="17">
        <v>1.2906938E7</v>
      </c>
    </row>
    <row r="9548">
      <c r="A9548" s="7" t="s">
        <v>19874</v>
      </c>
      <c r="B9548" s="17" t="s">
        <v>19875</v>
      </c>
      <c r="C9548" s="17">
        <v>12.0</v>
      </c>
      <c r="D9548" s="17">
        <v>6270196.5</v>
      </c>
      <c r="E9548" s="17">
        <v>2576700.0</v>
      </c>
      <c r="F9548" s="17">
        <v>3813540.0</v>
      </c>
      <c r="G9548" s="17">
        <v>6590041.0</v>
      </c>
      <c r="H9548" s="17">
        <v>1.6727679E7</v>
      </c>
    </row>
    <row r="9549">
      <c r="A9549" s="7" t="s">
        <v>19876</v>
      </c>
      <c r="B9549" s="17" t="s">
        <v>19877</v>
      </c>
      <c r="C9549" s="17">
        <v>5.0</v>
      </c>
      <c r="D9549" s="17">
        <v>1.2095328E7</v>
      </c>
      <c r="E9549" s="17">
        <v>3222763.0</v>
      </c>
      <c r="F9549" s="17">
        <v>1.26683E7</v>
      </c>
      <c r="G9549" s="17">
        <v>1.7259526E7</v>
      </c>
      <c r="H9549" s="17">
        <v>2.4484809E7</v>
      </c>
    </row>
    <row r="9550">
      <c r="A9550" s="7" t="s">
        <v>19878</v>
      </c>
      <c r="B9550" s="17" t="s">
        <v>19879</v>
      </c>
      <c r="C9550" s="17">
        <v>124.0</v>
      </c>
      <c r="D9550" s="17">
        <v>1.116770703E7</v>
      </c>
      <c r="E9550" s="17">
        <v>3887625.0</v>
      </c>
      <c r="F9550" s="17">
        <v>6131548.0</v>
      </c>
      <c r="G9550" s="17">
        <v>1.274977E7</v>
      </c>
      <c r="H9550" s="17">
        <v>2.33636E7</v>
      </c>
    </row>
    <row r="9551">
      <c r="A9551" s="7" t="s">
        <v>19880</v>
      </c>
      <c r="B9551" s="17" t="s">
        <v>19881</v>
      </c>
      <c r="C9551" s="17">
        <v>592.0</v>
      </c>
      <c r="D9551" s="17">
        <v>1.051990544E7</v>
      </c>
      <c r="E9551" s="17">
        <v>3398186.0</v>
      </c>
      <c r="F9551" s="17">
        <v>5989000.0</v>
      </c>
      <c r="G9551" s="17">
        <v>1.0173582E7</v>
      </c>
      <c r="H9551" s="17">
        <v>1.7081443E7</v>
      </c>
    </row>
    <row r="9552">
      <c r="A9552" s="7" t="s">
        <v>19882</v>
      </c>
      <c r="B9552" s="17" t="s">
        <v>19883</v>
      </c>
      <c r="C9552" s="17">
        <v>15586.0</v>
      </c>
      <c r="D9552" s="17">
        <v>1.089828993E7</v>
      </c>
      <c r="E9552" s="17">
        <v>5016954.0</v>
      </c>
      <c r="F9552" s="17">
        <v>7705684.0</v>
      </c>
      <c r="G9552" s="17">
        <v>1.1883624E7</v>
      </c>
      <c r="H9552" s="17">
        <v>1.922717E7</v>
      </c>
    </row>
    <row r="9553">
      <c r="A9553" s="7" t="s">
        <v>19884</v>
      </c>
      <c r="B9553" s="17" t="s">
        <v>19885</v>
      </c>
      <c r="C9553" s="17">
        <v>572.0</v>
      </c>
      <c r="D9553" s="17">
        <v>9235985.072</v>
      </c>
      <c r="E9553" s="17">
        <v>5218600.0</v>
      </c>
      <c r="F9553" s="17">
        <v>7176361.0</v>
      </c>
      <c r="G9553" s="17">
        <v>1.022032E7</v>
      </c>
      <c r="H9553" s="17">
        <v>1.5449971E7</v>
      </c>
    </row>
    <row r="9554">
      <c r="A9554" s="7" t="s">
        <v>19886</v>
      </c>
      <c r="B9554" s="17" t="s">
        <v>19887</v>
      </c>
      <c r="C9554" s="17">
        <v>24.0</v>
      </c>
      <c r="D9554" s="17">
        <v>1.135243038E7</v>
      </c>
      <c r="E9554" s="17">
        <v>3553675.0</v>
      </c>
      <c r="F9554" s="17">
        <v>5424533.0</v>
      </c>
      <c r="G9554" s="17">
        <v>1.0567801E7</v>
      </c>
      <c r="H9554" s="17">
        <v>2.4609743E7</v>
      </c>
    </row>
    <row r="9555">
      <c r="A9555" s="7" t="s">
        <v>19888</v>
      </c>
      <c r="B9555" s="17" t="s">
        <v>19889</v>
      </c>
      <c r="C9555" s="17">
        <v>33.0</v>
      </c>
      <c r="D9555" s="17">
        <v>8259580.121</v>
      </c>
      <c r="E9555" s="17">
        <v>3553363.0</v>
      </c>
      <c r="F9555" s="17">
        <v>6487237.0</v>
      </c>
      <c r="G9555" s="17">
        <v>8994183.0</v>
      </c>
      <c r="H9555" s="17">
        <v>1.9113848E7</v>
      </c>
    </row>
    <row r="9556">
      <c r="A9556" s="7" t="s">
        <v>19890</v>
      </c>
      <c r="B9556" s="17" t="s">
        <v>19891</v>
      </c>
      <c r="C9556" s="17">
        <v>41.0</v>
      </c>
      <c r="D9556" s="17">
        <v>1.460076617E7</v>
      </c>
      <c r="E9556" s="17">
        <v>5492451.0</v>
      </c>
      <c r="F9556" s="17">
        <v>9902309.0</v>
      </c>
      <c r="G9556" s="17">
        <v>1.4615755E7</v>
      </c>
      <c r="H9556" s="17">
        <v>2.4788562E7</v>
      </c>
    </row>
    <row r="9557">
      <c r="A9557" s="7" t="s">
        <v>19892</v>
      </c>
      <c r="B9557" s="17" t="s">
        <v>19893</v>
      </c>
      <c r="C9557" s="17">
        <v>6257.0</v>
      </c>
      <c r="D9557" s="17">
        <v>1.15210688E7</v>
      </c>
      <c r="E9557" s="17">
        <v>5274139.0</v>
      </c>
      <c r="F9557" s="17">
        <v>8114026.0</v>
      </c>
      <c r="G9557" s="17">
        <v>1.2413434E7</v>
      </c>
      <c r="H9557" s="17">
        <v>2.0027626E7</v>
      </c>
    </row>
    <row r="9558">
      <c r="A9558" s="7" t="s">
        <v>19894</v>
      </c>
      <c r="B9558" s="17" t="s">
        <v>19895</v>
      </c>
      <c r="C9558" s="17">
        <v>1.0</v>
      </c>
      <c r="D9558" s="17">
        <v>3.6352776E7</v>
      </c>
      <c r="E9558" s="17">
        <v>3.6352776E7</v>
      </c>
      <c r="F9558" s="17">
        <v>3.6352776E7</v>
      </c>
      <c r="G9558" s="17">
        <v>3.6352776E7</v>
      </c>
      <c r="H9558" s="17">
        <v>3.6352776E7</v>
      </c>
    </row>
    <row r="9559">
      <c r="A9559" s="7" t="s">
        <v>19896</v>
      </c>
      <c r="B9559" s="17" t="s">
        <v>19897</v>
      </c>
      <c r="C9559" s="17">
        <v>163.0</v>
      </c>
      <c r="D9559" s="17">
        <v>8347715.141</v>
      </c>
      <c r="E9559" s="17">
        <v>4861920.0</v>
      </c>
      <c r="F9559" s="17">
        <v>7816763.0</v>
      </c>
      <c r="G9559" s="17">
        <v>9348258.0</v>
      </c>
      <c r="H9559" s="17">
        <v>1.1772471E7</v>
      </c>
    </row>
    <row r="9560">
      <c r="A9560" s="7" t="s">
        <v>19898</v>
      </c>
      <c r="B9560" s="17" t="s">
        <v>19899</v>
      </c>
      <c r="C9560" s="17">
        <v>1345.0</v>
      </c>
      <c r="D9560" s="17">
        <v>1.207578003E7</v>
      </c>
      <c r="E9560" s="17">
        <v>6009986.0</v>
      </c>
      <c r="F9560" s="17">
        <v>7581001.0</v>
      </c>
      <c r="G9560" s="17">
        <v>1.1805226E7</v>
      </c>
      <c r="H9560" s="17">
        <v>1.9258342E7</v>
      </c>
    </row>
    <row r="9561">
      <c r="A9561" s="7" t="s">
        <v>19900</v>
      </c>
      <c r="B9561" s="17" t="s">
        <v>19901</v>
      </c>
      <c r="C9561" s="17">
        <v>1065.0</v>
      </c>
      <c r="D9561" s="17">
        <v>1.237325878E7</v>
      </c>
      <c r="E9561" s="17">
        <v>5738400.0</v>
      </c>
      <c r="F9561" s="17">
        <v>8092629.0</v>
      </c>
      <c r="G9561" s="17">
        <v>1.18218E7</v>
      </c>
      <c r="H9561" s="17">
        <v>1.9103996E7</v>
      </c>
    </row>
    <row r="9562">
      <c r="A9562" s="7" t="s">
        <v>19902</v>
      </c>
      <c r="B9562" s="17" t="s">
        <v>19903</v>
      </c>
      <c r="C9562" s="17">
        <v>24.0</v>
      </c>
      <c r="D9562" s="17">
        <v>1.075563654E7</v>
      </c>
      <c r="E9562" s="17">
        <v>3294472.0</v>
      </c>
      <c r="F9562" s="17">
        <v>4255700.0</v>
      </c>
      <c r="G9562" s="17">
        <v>5613282.0</v>
      </c>
      <c r="H9562" s="17">
        <v>3.4500336E7</v>
      </c>
    </row>
    <row r="9563">
      <c r="A9563" s="7" t="s">
        <v>19904</v>
      </c>
      <c r="B9563" s="17" t="s">
        <v>19905</v>
      </c>
      <c r="C9563" s="17">
        <v>123.0</v>
      </c>
      <c r="D9563" s="17">
        <v>1.003180878E7</v>
      </c>
      <c r="E9563" s="17">
        <v>4906747.0</v>
      </c>
      <c r="F9563" s="17">
        <v>7815280.0</v>
      </c>
      <c r="G9563" s="17">
        <v>1.1673743E7</v>
      </c>
      <c r="H9563" s="17">
        <v>1.6403895E7</v>
      </c>
    </row>
    <row r="9564">
      <c r="A9564" s="7" t="s">
        <v>19906</v>
      </c>
      <c r="B9564" s="17" t="s">
        <v>19907</v>
      </c>
      <c r="C9564" s="17">
        <v>56.0</v>
      </c>
      <c r="D9564" s="17">
        <v>1.219241705E7</v>
      </c>
      <c r="E9564" s="17">
        <v>3773492.0</v>
      </c>
      <c r="F9564" s="17">
        <v>6629244.0</v>
      </c>
      <c r="G9564" s="17">
        <v>1.32806E7</v>
      </c>
      <c r="H9564" s="17">
        <v>3.3615795E7</v>
      </c>
    </row>
    <row r="9565">
      <c r="A9565" s="7" t="s">
        <v>19908</v>
      </c>
      <c r="B9565" s="17" t="s">
        <v>19909</v>
      </c>
      <c r="C9565" s="17">
        <v>17.0</v>
      </c>
      <c r="D9565" s="17">
        <v>7562113.588</v>
      </c>
      <c r="E9565" s="17">
        <v>4393074.0</v>
      </c>
      <c r="F9565" s="17">
        <v>5751000.0</v>
      </c>
      <c r="G9565" s="17">
        <v>9026037.0</v>
      </c>
      <c r="H9565" s="17">
        <v>1.3164914E7</v>
      </c>
    </row>
    <row r="9566">
      <c r="A9566" s="7" t="s">
        <v>19910</v>
      </c>
      <c r="B9566" s="17" t="s">
        <v>19911</v>
      </c>
      <c r="C9566" s="17">
        <v>2.0</v>
      </c>
      <c r="D9566" s="17">
        <v>1.28957355E7</v>
      </c>
      <c r="E9566" s="17">
        <v>1.135364E7</v>
      </c>
      <c r="F9566" s="17">
        <v>1.135364E7</v>
      </c>
      <c r="G9566" s="17">
        <v>1.4437831E7</v>
      </c>
      <c r="H9566" s="17">
        <v>1.4437831E7</v>
      </c>
    </row>
    <row r="9567">
      <c r="A9567" s="7" t="s">
        <v>19912</v>
      </c>
      <c r="B9567" s="17" t="s">
        <v>19913</v>
      </c>
      <c r="C9567" s="17">
        <v>5.0</v>
      </c>
      <c r="D9567" s="17">
        <v>1.50834084E7</v>
      </c>
      <c r="E9567" s="17">
        <v>8333661.0</v>
      </c>
      <c r="F9567" s="17">
        <v>1.2658491E7</v>
      </c>
      <c r="G9567" s="17">
        <v>1.2962702E7</v>
      </c>
      <c r="H9567" s="17">
        <v>3.488428E7</v>
      </c>
    </row>
    <row r="9568">
      <c r="A9568" s="7" t="s">
        <v>19914</v>
      </c>
      <c r="B9568" s="17" t="s">
        <v>19915</v>
      </c>
      <c r="C9568" s="17">
        <v>7.0</v>
      </c>
      <c r="D9568" s="17">
        <v>1.865718571E7</v>
      </c>
      <c r="E9568" s="17">
        <v>7144400.0</v>
      </c>
      <c r="F9568" s="17">
        <v>9860805.0</v>
      </c>
      <c r="G9568" s="17">
        <v>3.3680387E7</v>
      </c>
      <c r="H9568" s="17">
        <v>4.22235E7</v>
      </c>
    </row>
    <row r="9569">
      <c r="A9569" s="7" t="s">
        <v>19916</v>
      </c>
      <c r="B9569" s="17" t="s">
        <v>19917</v>
      </c>
      <c r="C9569" s="17">
        <v>4.0</v>
      </c>
      <c r="D9569" s="17">
        <v>8822875.5</v>
      </c>
      <c r="E9569" s="17">
        <v>2117724.0</v>
      </c>
      <c r="F9569" s="17">
        <v>5879256.0</v>
      </c>
      <c r="G9569" s="17">
        <v>7505124.0</v>
      </c>
      <c r="H9569" s="17">
        <v>1.9789398E7</v>
      </c>
    </row>
    <row r="9570">
      <c r="A9570" s="7" t="s">
        <v>19918</v>
      </c>
      <c r="B9570" s="17" t="s">
        <v>19919</v>
      </c>
      <c r="C9570" s="17">
        <v>13.0</v>
      </c>
      <c r="D9570" s="17">
        <v>2.549903977E7</v>
      </c>
      <c r="E9570" s="17">
        <v>9731626.0</v>
      </c>
      <c r="F9570" s="17">
        <v>2.2408762E7</v>
      </c>
      <c r="G9570" s="17">
        <v>3.920009E7</v>
      </c>
      <c r="H9570" s="17">
        <v>5.0423101E7</v>
      </c>
    </row>
    <row r="9571">
      <c r="A9571" s="7" t="s">
        <v>19920</v>
      </c>
      <c r="B9571" s="17" t="s">
        <v>19921</v>
      </c>
      <c r="C9571" s="17">
        <v>112.0</v>
      </c>
      <c r="D9571" s="17">
        <v>1.711419404E7</v>
      </c>
      <c r="E9571" s="17">
        <v>7514950.0</v>
      </c>
      <c r="F9571" s="17">
        <v>1.1306699E7</v>
      </c>
      <c r="G9571" s="17">
        <v>1.8875734E7</v>
      </c>
      <c r="H9571" s="17">
        <v>3.6200227E7</v>
      </c>
    </row>
    <row r="9572">
      <c r="A9572" s="7" t="s">
        <v>19922</v>
      </c>
      <c r="B9572" s="17" t="s">
        <v>19923</v>
      </c>
      <c r="C9572" s="17">
        <v>41.0</v>
      </c>
      <c r="D9572" s="17">
        <v>1.320036141E7</v>
      </c>
      <c r="E9572" s="17">
        <v>3391374.0</v>
      </c>
      <c r="F9572" s="17">
        <v>9979531.0</v>
      </c>
      <c r="G9572" s="17">
        <v>1.7755606E7</v>
      </c>
      <c r="H9572" s="17">
        <v>2.7575559E7</v>
      </c>
    </row>
    <row r="9573">
      <c r="A9573" s="7" t="s">
        <v>19924</v>
      </c>
      <c r="B9573" s="17" t="s">
        <v>19925</v>
      </c>
      <c r="C9573" s="17">
        <v>9.0</v>
      </c>
      <c r="D9573" s="17">
        <v>1.260697089E7</v>
      </c>
      <c r="E9573" s="17">
        <v>3124062.0</v>
      </c>
      <c r="F9573" s="17">
        <v>4137070.0</v>
      </c>
      <c r="G9573" s="17">
        <v>1.5935769E7</v>
      </c>
      <c r="H9573" s="17">
        <v>4.9675642E7</v>
      </c>
    </row>
    <row r="9574">
      <c r="A9574" s="7" t="s">
        <v>19926</v>
      </c>
      <c r="B9574" s="17" t="s">
        <v>19927</v>
      </c>
      <c r="C9574" s="17">
        <v>16.0</v>
      </c>
      <c r="D9574" s="17">
        <v>9230903.188</v>
      </c>
      <c r="E9574" s="17">
        <v>3591695.0</v>
      </c>
      <c r="F9574" s="17">
        <v>6870636.0</v>
      </c>
      <c r="G9574" s="17">
        <v>1.03059E7</v>
      </c>
      <c r="H9574" s="17">
        <v>2.7464707E7</v>
      </c>
    </row>
    <row r="9575">
      <c r="A9575" s="7" t="s">
        <v>19928</v>
      </c>
      <c r="B9575" s="17" t="s">
        <v>19929</v>
      </c>
      <c r="C9575" s="17">
        <v>3.0</v>
      </c>
      <c r="D9575" s="17">
        <v>8870955.667</v>
      </c>
      <c r="E9575" s="17">
        <v>2183609.0</v>
      </c>
      <c r="F9575" s="17">
        <v>1.183848E7</v>
      </c>
      <c r="G9575" s="17">
        <v>1.2590778E7</v>
      </c>
      <c r="H9575" s="17">
        <v>1.2590778E7</v>
      </c>
    </row>
    <row r="9576">
      <c r="A9576" s="7" t="s">
        <v>19930</v>
      </c>
      <c r="B9576" s="17" t="s">
        <v>19931</v>
      </c>
      <c r="C9576" s="17">
        <v>1.0</v>
      </c>
      <c r="D9576" s="17">
        <v>1.4897229E7</v>
      </c>
      <c r="E9576" s="17">
        <v>1.4897229E7</v>
      </c>
      <c r="F9576" s="17">
        <v>1.4897229E7</v>
      </c>
      <c r="G9576" s="17">
        <v>1.4897229E7</v>
      </c>
      <c r="H9576" s="17">
        <v>1.4897229E7</v>
      </c>
    </row>
    <row r="9577">
      <c r="A9577" s="7" t="s">
        <v>19932</v>
      </c>
      <c r="B9577" s="17" t="s">
        <v>19933</v>
      </c>
      <c r="C9577" s="17">
        <v>2.0</v>
      </c>
      <c r="D9577" s="17">
        <v>4184648.5</v>
      </c>
      <c r="E9577" s="17">
        <v>2899476.0</v>
      </c>
      <c r="F9577" s="17">
        <v>2899476.0</v>
      </c>
      <c r="G9577" s="17">
        <v>5469821.0</v>
      </c>
      <c r="H9577" s="17">
        <v>5469821.0</v>
      </c>
    </row>
    <row r="9578">
      <c r="A9578" s="7" t="s">
        <v>19934</v>
      </c>
      <c r="B9578" s="17" t="s">
        <v>19935</v>
      </c>
      <c r="C9578" s="17">
        <v>3.0</v>
      </c>
      <c r="D9578" s="17">
        <v>1.9602613E7</v>
      </c>
      <c r="E9578" s="17">
        <v>1.2076E7</v>
      </c>
      <c r="F9578" s="17">
        <v>1.5794548E7</v>
      </c>
      <c r="G9578" s="17">
        <v>3.0937291E7</v>
      </c>
      <c r="H9578" s="17">
        <v>3.0937291E7</v>
      </c>
    </row>
    <row r="9579">
      <c r="A9579" s="7" t="s">
        <v>19936</v>
      </c>
      <c r="B9579" s="17" t="s">
        <v>19937</v>
      </c>
      <c r="C9579" s="17">
        <v>2.0</v>
      </c>
      <c r="D9579" s="17">
        <v>1.2827971E7</v>
      </c>
      <c r="E9579" s="17">
        <v>9424942.0</v>
      </c>
      <c r="F9579" s="17">
        <v>9424942.0</v>
      </c>
      <c r="G9579" s="17">
        <v>1.6231E7</v>
      </c>
      <c r="H9579" s="17">
        <v>1.6231E7</v>
      </c>
    </row>
    <row r="9580">
      <c r="A9580" s="7" t="s">
        <v>19938</v>
      </c>
      <c r="B9580" s="17" t="s">
        <v>19939</v>
      </c>
      <c r="C9580" s="17">
        <v>13.0</v>
      </c>
      <c r="D9580" s="17">
        <v>1.419373877E7</v>
      </c>
      <c r="E9580" s="17">
        <v>3790580.0</v>
      </c>
      <c r="F9580" s="17">
        <v>8744990.0</v>
      </c>
      <c r="G9580" s="17">
        <v>2.0045371E7</v>
      </c>
      <c r="H9580" s="17">
        <v>3.1312342E7</v>
      </c>
    </row>
    <row r="9581">
      <c r="A9581" s="7" t="s">
        <v>19940</v>
      </c>
      <c r="B9581" s="17" t="s">
        <v>19941</v>
      </c>
      <c r="C9581" s="17">
        <v>3.0</v>
      </c>
      <c r="D9581" s="17">
        <v>4358219.333</v>
      </c>
      <c r="E9581" s="17">
        <v>2256931.0</v>
      </c>
      <c r="F9581" s="17">
        <v>5383427.0</v>
      </c>
      <c r="G9581" s="17">
        <v>5434300.0</v>
      </c>
      <c r="H9581" s="17">
        <v>5434300.0</v>
      </c>
    </row>
    <row r="9582">
      <c r="A9582" s="7" t="s">
        <v>19942</v>
      </c>
      <c r="B9582" s="17" t="s">
        <v>19943</v>
      </c>
      <c r="C9582" s="17">
        <v>3.0</v>
      </c>
      <c r="D9582" s="17">
        <v>4284166.667</v>
      </c>
      <c r="E9582" s="17">
        <v>3625000.0</v>
      </c>
      <c r="F9582" s="17">
        <v>3986500.0</v>
      </c>
      <c r="G9582" s="17">
        <v>5241000.0</v>
      </c>
      <c r="H9582" s="17">
        <v>5241000.0</v>
      </c>
    </row>
    <row r="9583">
      <c r="A9583" s="7" t="s">
        <v>19944</v>
      </c>
      <c r="B9583" s="17" t="s">
        <v>19945</v>
      </c>
      <c r="C9583" s="17">
        <v>3.0</v>
      </c>
      <c r="D9583" s="17">
        <v>3.778452333E7</v>
      </c>
      <c r="E9583" s="17">
        <v>4832500.0</v>
      </c>
      <c r="F9583" s="17">
        <v>5662500.0</v>
      </c>
      <c r="G9583" s="17">
        <v>1.0285857E8</v>
      </c>
      <c r="H9583" s="17">
        <v>1.0285857E8</v>
      </c>
    </row>
    <row r="9584">
      <c r="A9584" s="7" t="s">
        <v>19946</v>
      </c>
      <c r="B9584" s="17" t="s">
        <v>19947</v>
      </c>
      <c r="C9584" s="17">
        <v>1.0</v>
      </c>
      <c r="D9584" s="17">
        <v>1.0309663E7</v>
      </c>
      <c r="E9584" s="17">
        <v>1.0309663E7</v>
      </c>
      <c r="F9584" s="17">
        <v>1.0309663E7</v>
      </c>
      <c r="G9584" s="17">
        <v>1.0309663E7</v>
      </c>
      <c r="H9584" s="17">
        <v>1.0309663E7</v>
      </c>
    </row>
    <row r="9585">
      <c r="A9585" s="7" t="s">
        <v>19948</v>
      </c>
      <c r="B9585" s="17" t="s">
        <v>19949</v>
      </c>
      <c r="C9585" s="17">
        <v>1.0</v>
      </c>
      <c r="D9585" s="17">
        <v>3983902.0</v>
      </c>
      <c r="E9585" s="17">
        <v>3983902.0</v>
      </c>
      <c r="F9585" s="17">
        <v>3983902.0</v>
      </c>
      <c r="G9585" s="17">
        <v>3983902.0</v>
      </c>
      <c r="H9585" s="17">
        <v>3983902.0</v>
      </c>
    </row>
    <row r="9586">
      <c r="A9586" s="7" t="s">
        <v>19950</v>
      </c>
      <c r="B9586" s="17" t="s">
        <v>19951</v>
      </c>
      <c r="C9586" s="17">
        <v>19.0</v>
      </c>
      <c r="D9586" s="17">
        <v>1.656002232E7</v>
      </c>
      <c r="E9586" s="17">
        <v>6309759.0</v>
      </c>
      <c r="F9586" s="17">
        <v>1.3455715E7</v>
      </c>
      <c r="G9586" s="17">
        <v>2.7927622E7</v>
      </c>
      <c r="H9586" s="17">
        <v>3.8458241E7</v>
      </c>
    </row>
    <row r="9587">
      <c r="A9587" s="7" t="s">
        <v>19952</v>
      </c>
      <c r="B9587" s="17" t="s">
        <v>19953</v>
      </c>
      <c r="C9587" s="17">
        <v>3.0</v>
      </c>
      <c r="D9587" s="17">
        <v>5199123.0</v>
      </c>
      <c r="E9587" s="17">
        <v>3128764.0</v>
      </c>
      <c r="F9587" s="17">
        <v>4956596.0</v>
      </c>
      <c r="G9587" s="17">
        <v>7512009.0</v>
      </c>
      <c r="H9587" s="17">
        <v>7512009.0</v>
      </c>
    </row>
    <row r="9588">
      <c r="A9588" s="7" t="s">
        <v>19954</v>
      </c>
      <c r="B9588" s="17" t="s">
        <v>19955</v>
      </c>
      <c r="C9588" s="17">
        <v>2.0</v>
      </c>
      <c r="D9588" s="17">
        <v>4340540.0</v>
      </c>
      <c r="E9588" s="17">
        <v>2211499.0</v>
      </c>
      <c r="F9588" s="17">
        <v>2211499.0</v>
      </c>
      <c r="G9588" s="17">
        <v>6469581.0</v>
      </c>
      <c r="H9588" s="17">
        <v>6469581.0</v>
      </c>
    </row>
    <row r="9589">
      <c r="A9589" s="7" t="s">
        <v>19956</v>
      </c>
      <c r="B9589" s="17" t="s">
        <v>19957</v>
      </c>
      <c r="C9589" s="17">
        <v>3.0</v>
      </c>
      <c r="D9589" s="17">
        <v>4726938.333</v>
      </c>
      <c r="E9589" s="17">
        <v>3441001.0</v>
      </c>
      <c r="F9589" s="17">
        <v>5079986.0</v>
      </c>
      <c r="G9589" s="17">
        <v>5659828.0</v>
      </c>
      <c r="H9589" s="17">
        <v>5659828.0</v>
      </c>
    </row>
    <row r="9590">
      <c r="A9590" s="7" t="s">
        <v>19958</v>
      </c>
      <c r="B9590" s="17" t="s">
        <v>19959</v>
      </c>
      <c r="C9590" s="17">
        <v>192.0</v>
      </c>
      <c r="D9590" s="17">
        <v>9136253.781</v>
      </c>
      <c r="E9590" s="17">
        <v>3522869.0</v>
      </c>
      <c r="F9590" s="17">
        <v>6325210.0</v>
      </c>
      <c r="G9590" s="17">
        <v>1.2137231E7</v>
      </c>
      <c r="H9590" s="17">
        <v>1.9422416E7</v>
      </c>
    </row>
    <row r="9591">
      <c r="A9591" s="7" t="s">
        <v>19960</v>
      </c>
      <c r="B9591" s="17" t="s">
        <v>19961</v>
      </c>
      <c r="C9591" s="17">
        <v>40.0</v>
      </c>
      <c r="D9591" s="17">
        <v>8349664.275</v>
      </c>
      <c r="E9591" s="17">
        <v>2967289.0</v>
      </c>
      <c r="F9591" s="17">
        <v>4242000.0</v>
      </c>
      <c r="G9591" s="17">
        <v>8559890.0</v>
      </c>
      <c r="H9591" s="17">
        <v>2.2847731E7</v>
      </c>
    </row>
    <row r="9592">
      <c r="A9592" s="7" t="s">
        <v>19962</v>
      </c>
      <c r="B9592" s="17" t="s">
        <v>19963</v>
      </c>
      <c r="C9592" s="17">
        <v>18.0</v>
      </c>
      <c r="D9592" s="17">
        <v>1.198994844E7</v>
      </c>
      <c r="E9592" s="17">
        <v>5069000.0</v>
      </c>
      <c r="F9592" s="17">
        <v>8296862.0</v>
      </c>
      <c r="G9592" s="17">
        <v>1.089224E7</v>
      </c>
      <c r="H9592" s="17">
        <v>3.8813165E7</v>
      </c>
    </row>
    <row r="9593">
      <c r="A9593" s="7" t="s">
        <v>19964</v>
      </c>
      <c r="B9593" s="17" t="s">
        <v>19965</v>
      </c>
      <c r="C9593" s="17">
        <v>24.0</v>
      </c>
      <c r="D9593" s="17">
        <v>1.506943358E7</v>
      </c>
      <c r="E9593" s="17">
        <v>5572820.0</v>
      </c>
      <c r="F9593" s="17">
        <v>9209900.0</v>
      </c>
      <c r="G9593" s="17">
        <v>1.5166832E7</v>
      </c>
      <c r="H9593" s="17">
        <v>3.99289E7</v>
      </c>
    </row>
    <row r="9594">
      <c r="A9594" s="7" t="s">
        <v>19966</v>
      </c>
      <c r="B9594" s="17" t="s">
        <v>19967</v>
      </c>
      <c r="C9594" s="17">
        <v>8.0</v>
      </c>
      <c r="D9594" s="17">
        <v>1.045339963E7</v>
      </c>
      <c r="E9594" s="17">
        <v>6950041.0</v>
      </c>
      <c r="F9594" s="17">
        <v>1.04616E7</v>
      </c>
      <c r="G9594" s="17">
        <v>1.2094732E7</v>
      </c>
      <c r="H9594" s="17">
        <v>1.506424E7</v>
      </c>
    </row>
    <row r="9595">
      <c r="A9595" s="7" t="s">
        <v>19968</v>
      </c>
      <c r="B9595" s="17" t="s">
        <v>19969</v>
      </c>
      <c r="C9595" s="17">
        <v>19.0</v>
      </c>
      <c r="D9595" s="17">
        <v>1.121397089E7</v>
      </c>
      <c r="E9595" s="17">
        <v>3601307.0</v>
      </c>
      <c r="F9595" s="17">
        <v>9723315.0</v>
      </c>
      <c r="G9595" s="17">
        <v>1.3339257E7</v>
      </c>
      <c r="H9595" s="17">
        <v>2.78685E7</v>
      </c>
    </row>
    <row r="9596">
      <c r="A9596" s="7" t="s">
        <v>19970</v>
      </c>
      <c r="B9596" s="17" t="s">
        <v>19971</v>
      </c>
      <c r="C9596" s="17">
        <v>40.0</v>
      </c>
      <c r="D9596" s="17">
        <v>1.396528543E7</v>
      </c>
      <c r="E9596" s="17">
        <v>4717433.0</v>
      </c>
      <c r="F9596" s="17">
        <v>6642229.0</v>
      </c>
      <c r="G9596" s="17">
        <v>1.4588987E7</v>
      </c>
      <c r="H9596" s="17">
        <v>3.4277643E7</v>
      </c>
    </row>
    <row r="9597">
      <c r="A9597" s="7" t="s">
        <v>19972</v>
      </c>
      <c r="B9597" s="17" t="s">
        <v>19973</v>
      </c>
      <c r="C9597" s="17">
        <v>424.0</v>
      </c>
      <c r="D9597" s="17">
        <v>1.333148899E7</v>
      </c>
      <c r="E9597" s="17">
        <v>5089007.0</v>
      </c>
      <c r="F9597" s="17">
        <v>8562440.0</v>
      </c>
      <c r="G9597" s="17">
        <v>1.4860929E7</v>
      </c>
      <c r="H9597" s="17">
        <v>2.599441E7</v>
      </c>
    </row>
    <row r="9598">
      <c r="A9598" s="7" t="s">
        <v>19974</v>
      </c>
      <c r="B9598" s="17" t="s">
        <v>19975</v>
      </c>
      <c r="C9598" s="17">
        <v>126.0</v>
      </c>
      <c r="D9598" s="17">
        <v>1.280238054E7</v>
      </c>
      <c r="E9598" s="17">
        <v>5723127.0</v>
      </c>
      <c r="F9598" s="17">
        <v>9215303.0</v>
      </c>
      <c r="G9598" s="17">
        <v>1.4969416E7</v>
      </c>
      <c r="H9598" s="17">
        <v>2.4374551E7</v>
      </c>
    </row>
    <row r="9599">
      <c r="A9599" s="7" t="s">
        <v>19976</v>
      </c>
      <c r="B9599" s="17" t="s">
        <v>19977</v>
      </c>
      <c r="C9599" s="17">
        <v>34.0</v>
      </c>
      <c r="D9599" s="17">
        <v>1.078636429E7</v>
      </c>
      <c r="E9599" s="17">
        <v>3406126.0</v>
      </c>
      <c r="F9599" s="17">
        <v>6121295.0</v>
      </c>
      <c r="G9599" s="17">
        <v>1.335484E7</v>
      </c>
      <c r="H9599" s="17">
        <v>2.9590043E7</v>
      </c>
    </row>
    <row r="9600">
      <c r="A9600" s="7" t="s">
        <v>19978</v>
      </c>
      <c r="B9600" s="17" t="s">
        <v>19979</v>
      </c>
      <c r="C9600" s="17">
        <v>72.0</v>
      </c>
      <c r="D9600" s="17">
        <v>9872805.458</v>
      </c>
      <c r="E9600" s="17">
        <v>3542016.0</v>
      </c>
      <c r="F9600" s="17">
        <v>5535932.0</v>
      </c>
      <c r="G9600" s="17">
        <v>9516900.0</v>
      </c>
      <c r="H9600" s="17">
        <v>2.164146E7</v>
      </c>
    </row>
    <row r="9601">
      <c r="A9601" s="7" t="s">
        <v>19980</v>
      </c>
      <c r="B9601" s="17" t="s">
        <v>19981</v>
      </c>
      <c r="C9601" s="17">
        <v>961.0</v>
      </c>
      <c r="D9601" s="17">
        <v>1.066008161E7</v>
      </c>
      <c r="E9601" s="17">
        <v>3550722.0</v>
      </c>
      <c r="F9601" s="17">
        <v>6191043.0</v>
      </c>
      <c r="G9601" s="17">
        <v>1.1184946E7</v>
      </c>
      <c r="H9601" s="17">
        <v>2.1993586E7</v>
      </c>
    </row>
    <row r="9602">
      <c r="A9602" s="7" t="s">
        <v>19982</v>
      </c>
      <c r="B9602" s="17" t="s">
        <v>19983</v>
      </c>
      <c r="C9602" s="17">
        <v>43.0</v>
      </c>
      <c r="D9602" s="17">
        <v>1.170047165E7</v>
      </c>
      <c r="E9602" s="17">
        <v>3802900.0</v>
      </c>
      <c r="F9602" s="17">
        <v>5267129.0</v>
      </c>
      <c r="G9602" s="17">
        <v>9073254.0</v>
      </c>
      <c r="H9602" s="17">
        <v>2.3635143E7</v>
      </c>
    </row>
    <row r="9603">
      <c r="A9603" s="7" t="s">
        <v>19984</v>
      </c>
      <c r="B9603" s="17" t="s">
        <v>19985</v>
      </c>
      <c r="C9603" s="17">
        <v>52.0</v>
      </c>
      <c r="D9603" s="17">
        <v>1.724213712E7</v>
      </c>
      <c r="E9603" s="17">
        <v>7855086.0</v>
      </c>
      <c r="F9603" s="17">
        <v>1.287419E7</v>
      </c>
      <c r="G9603" s="17">
        <v>2.063967E7</v>
      </c>
      <c r="H9603" s="17">
        <v>2.3658346E7</v>
      </c>
    </row>
    <row r="9604">
      <c r="A9604" s="7" t="s">
        <v>19986</v>
      </c>
      <c r="B9604" s="17" t="s">
        <v>19987</v>
      </c>
      <c r="C9604" s="17">
        <v>47.0</v>
      </c>
      <c r="D9604" s="17">
        <v>1.971917674E7</v>
      </c>
      <c r="E9604" s="17">
        <v>6213677.0</v>
      </c>
      <c r="F9604" s="17">
        <v>1.0763914E7</v>
      </c>
      <c r="G9604" s="17">
        <v>1.9648929E7</v>
      </c>
      <c r="H9604" s="17">
        <v>2.9819013E7</v>
      </c>
    </row>
    <row r="9605">
      <c r="A9605" s="7" t="s">
        <v>19988</v>
      </c>
      <c r="B9605" s="17" t="s">
        <v>19989</v>
      </c>
      <c r="C9605" s="17">
        <v>32.0</v>
      </c>
      <c r="D9605" s="17">
        <v>1.330052494E7</v>
      </c>
      <c r="E9605" s="17">
        <v>6491137.0</v>
      </c>
      <c r="F9605" s="17">
        <v>8350459.0</v>
      </c>
      <c r="G9605" s="17">
        <v>1.4236275E7</v>
      </c>
      <c r="H9605" s="17">
        <v>2.5330944E7</v>
      </c>
    </row>
    <row r="9606">
      <c r="A9606" s="7" t="s">
        <v>19990</v>
      </c>
      <c r="B9606" s="17" t="s">
        <v>19991</v>
      </c>
      <c r="C9606" s="17">
        <v>79.0</v>
      </c>
      <c r="D9606" s="17">
        <v>1.204921147E7</v>
      </c>
      <c r="E9606" s="17">
        <v>5399760.0</v>
      </c>
      <c r="F9606" s="17">
        <v>9107789.0</v>
      </c>
      <c r="G9606" s="17">
        <v>1.397603E7</v>
      </c>
      <c r="H9606" s="17">
        <v>2.0423067E7</v>
      </c>
    </row>
    <row r="9607">
      <c r="A9607" s="7" t="s">
        <v>19992</v>
      </c>
      <c r="B9607" s="17" t="s">
        <v>19993</v>
      </c>
      <c r="C9607" s="17">
        <v>130.0</v>
      </c>
      <c r="D9607" s="17">
        <v>1.907308655E7</v>
      </c>
      <c r="E9607" s="17">
        <v>4891481.0</v>
      </c>
      <c r="F9607" s="17">
        <v>9859169.0</v>
      </c>
      <c r="G9607" s="17">
        <v>2.1637226E7</v>
      </c>
      <c r="H9607" s="17">
        <v>4.0055806E7</v>
      </c>
    </row>
    <row r="9608">
      <c r="A9608" s="7" t="s">
        <v>19994</v>
      </c>
      <c r="B9608" s="17" t="s">
        <v>19995</v>
      </c>
      <c r="C9608" s="17">
        <v>1506.0</v>
      </c>
      <c r="D9608" s="17">
        <v>1.448264663E7</v>
      </c>
      <c r="E9608" s="17">
        <v>5780508.0</v>
      </c>
      <c r="F9608" s="17">
        <v>1.0130779E7</v>
      </c>
      <c r="G9608" s="17">
        <v>1.6700438E7</v>
      </c>
      <c r="H9608" s="17">
        <v>2.8602033E7</v>
      </c>
    </row>
    <row r="9609">
      <c r="A9609" s="7" t="s">
        <v>19996</v>
      </c>
      <c r="B9609" s="17" t="s">
        <v>19997</v>
      </c>
      <c r="C9609" s="17">
        <v>401.0</v>
      </c>
      <c r="D9609" s="17">
        <v>1.146991919E7</v>
      </c>
      <c r="E9609" s="17">
        <v>4933496.0</v>
      </c>
      <c r="F9609" s="17">
        <v>9788376.0</v>
      </c>
      <c r="G9609" s="17">
        <v>1.4611949E7</v>
      </c>
      <c r="H9609" s="17">
        <v>2.2176251E7</v>
      </c>
    </row>
    <row r="9610">
      <c r="A9610" s="7" t="s">
        <v>19998</v>
      </c>
      <c r="B9610" s="17" t="s">
        <v>19999</v>
      </c>
      <c r="C9610" s="17">
        <v>135.0</v>
      </c>
      <c r="D9610" s="17">
        <v>1.36702347E7</v>
      </c>
      <c r="E9610" s="17">
        <v>4938697.0</v>
      </c>
      <c r="F9610" s="17">
        <v>9494733.0</v>
      </c>
      <c r="G9610" s="17">
        <v>1.4736598E7</v>
      </c>
      <c r="H9610" s="17">
        <v>2.6161016E7</v>
      </c>
    </row>
    <row r="9611">
      <c r="A9611" s="7" t="s">
        <v>20000</v>
      </c>
      <c r="B9611" s="17" t="s">
        <v>20001</v>
      </c>
      <c r="C9611" s="17">
        <v>148.0</v>
      </c>
      <c r="D9611" s="17">
        <v>1.037358758E7</v>
      </c>
      <c r="E9611" s="17">
        <v>3523687.0</v>
      </c>
      <c r="F9611" s="17">
        <v>5248705.0</v>
      </c>
      <c r="G9611" s="17">
        <v>9803455.0</v>
      </c>
      <c r="H9611" s="17">
        <v>2.3821381E7</v>
      </c>
    </row>
    <row r="9612">
      <c r="A9612" s="7" t="s">
        <v>20002</v>
      </c>
      <c r="B9612" s="17" t="s">
        <v>20003</v>
      </c>
      <c r="C9612" s="17">
        <v>1.0</v>
      </c>
      <c r="D9612" s="17">
        <v>1.9970777E7</v>
      </c>
      <c r="E9612" s="17">
        <v>1.9970777E7</v>
      </c>
      <c r="F9612" s="17">
        <v>1.9970777E7</v>
      </c>
      <c r="G9612" s="17">
        <v>1.9970777E7</v>
      </c>
      <c r="H9612" s="17">
        <v>1.9970777E7</v>
      </c>
    </row>
    <row r="9613">
      <c r="A9613" s="7" t="s">
        <v>20004</v>
      </c>
      <c r="B9613" s="17" t="s">
        <v>20005</v>
      </c>
      <c r="C9613" s="17">
        <v>2.0</v>
      </c>
      <c r="D9613" s="17">
        <v>7656431.0</v>
      </c>
      <c r="E9613" s="17">
        <v>4573014.0</v>
      </c>
      <c r="F9613" s="17">
        <v>4573014.0</v>
      </c>
      <c r="G9613" s="17">
        <v>1.0739848E7</v>
      </c>
      <c r="H9613" s="17">
        <v>1.0739848E7</v>
      </c>
    </row>
    <row r="9614">
      <c r="A9614" s="7" t="s">
        <v>20006</v>
      </c>
      <c r="B9614" s="17" t="s">
        <v>20007</v>
      </c>
      <c r="C9614" s="17">
        <v>1.0</v>
      </c>
      <c r="D9614" s="17">
        <v>8473388.0</v>
      </c>
      <c r="E9614" s="17">
        <v>8473388.0</v>
      </c>
      <c r="F9614" s="17">
        <v>8473388.0</v>
      </c>
      <c r="G9614" s="17">
        <v>8473388.0</v>
      </c>
      <c r="H9614" s="17">
        <v>8473388.0</v>
      </c>
    </row>
    <row r="9615">
      <c r="A9615" s="7" t="s">
        <v>20008</v>
      </c>
      <c r="B9615" s="17" t="s">
        <v>20009</v>
      </c>
      <c r="C9615" s="17">
        <v>51.0</v>
      </c>
      <c r="D9615" s="17">
        <v>2.338200327E7</v>
      </c>
      <c r="E9615" s="17">
        <v>4762770.0</v>
      </c>
      <c r="F9615" s="17">
        <v>1.1746118E7</v>
      </c>
      <c r="G9615" s="17">
        <v>3.1879601E7</v>
      </c>
      <c r="H9615" s="17">
        <v>6.88951E7</v>
      </c>
    </row>
    <row r="9616">
      <c r="A9616" s="7" t="s">
        <v>20010</v>
      </c>
      <c r="B9616" s="17" t="s">
        <v>20011</v>
      </c>
      <c r="C9616" s="17">
        <v>10.0</v>
      </c>
      <c r="D9616" s="17">
        <v>1.56729398E7</v>
      </c>
      <c r="E9616" s="17">
        <v>7540140.0</v>
      </c>
      <c r="F9616" s="17">
        <v>1.1424266E7</v>
      </c>
      <c r="G9616" s="17">
        <v>2.3857318E7</v>
      </c>
      <c r="H9616" s="17">
        <v>2.7155937E7</v>
      </c>
    </row>
    <row r="9617">
      <c r="A9617" s="7" t="s">
        <v>20012</v>
      </c>
      <c r="B9617" s="17" t="s">
        <v>20013</v>
      </c>
      <c r="C9617" s="17">
        <v>5.0</v>
      </c>
      <c r="D9617" s="17">
        <v>6.11240188E7</v>
      </c>
      <c r="E9617" s="17">
        <v>1.3084615E7</v>
      </c>
      <c r="F9617" s="17">
        <v>1.86398E7</v>
      </c>
      <c r="G9617" s="17">
        <v>7.741344E7</v>
      </c>
      <c r="H9617" s="17">
        <v>1.86467933E8</v>
      </c>
    </row>
    <row r="9618">
      <c r="A9618" s="7" t="s">
        <v>20014</v>
      </c>
      <c r="B9618" s="17" t="s">
        <v>20015</v>
      </c>
      <c r="C9618" s="17">
        <v>8.0</v>
      </c>
      <c r="D9618" s="17">
        <v>2.130898738E7</v>
      </c>
      <c r="E9618" s="17">
        <v>1.0864934E7</v>
      </c>
      <c r="F9618" s="17">
        <v>2.0701464E7</v>
      </c>
      <c r="G9618" s="17">
        <v>2.3828144E7</v>
      </c>
      <c r="H9618" s="17">
        <v>4.2042788E7</v>
      </c>
    </row>
    <row r="9619">
      <c r="A9619" s="7" t="s">
        <v>20016</v>
      </c>
      <c r="B9619" s="17" t="s">
        <v>20017</v>
      </c>
      <c r="C9619" s="17">
        <v>7.0</v>
      </c>
      <c r="D9619" s="17">
        <v>1.905744386E7</v>
      </c>
      <c r="E9619" s="17">
        <v>1.2575117E7</v>
      </c>
      <c r="F9619" s="17">
        <v>2.0073051E7</v>
      </c>
      <c r="G9619" s="17">
        <v>2.6496154E7</v>
      </c>
      <c r="H9619" s="17">
        <v>3.3681994E7</v>
      </c>
    </row>
    <row r="9620">
      <c r="A9620" s="7" t="s">
        <v>20018</v>
      </c>
      <c r="B9620" s="17" t="s">
        <v>20019</v>
      </c>
      <c r="C9620" s="17">
        <v>7.0</v>
      </c>
      <c r="D9620" s="17">
        <v>2.815285E7</v>
      </c>
      <c r="E9620" s="17">
        <v>1.60706E7</v>
      </c>
      <c r="F9620" s="17">
        <v>1.7594674E7</v>
      </c>
      <c r="G9620" s="17">
        <v>4.1633628E7</v>
      </c>
      <c r="H9620" s="17">
        <v>6.3458786E7</v>
      </c>
    </row>
    <row r="9621">
      <c r="A9621" s="7" t="s">
        <v>20020</v>
      </c>
      <c r="B9621" s="17" t="s">
        <v>20021</v>
      </c>
      <c r="C9621" s="17">
        <v>43.0</v>
      </c>
      <c r="D9621" s="17">
        <v>4.098620116E7</v>
      </c>
      <c r="E9621" s="17">
        <v>1.4071807E7</v>
      </c>
      <c r="F9621" s="17">
        <v>3.1581131E7</v>
      </c>
      <c r="G9621" s="17">
        <v>6.1607801E7</v>
      </c>
      <c r="H9621" s="17">
        <v>9.1523574E7</v>
      </c>
    </row>
    <row r="9622">
      <c r="A9622" s="7" t="s">
        <v>20022</v>
      </c>
      <c r="B9622" s="17" t="s">
        <v>20023</v>
      </c>
      <c r="C9622" s="17">
        <v>84.0</v>
      </c>
      <c r="D9622" s="17">
        <v>2.443237362E7</v>
      </c>
      <c r="E9622" s="17">
        <v>7617272.0</v>
      </c>
      <c r="F9622" s="17">
        <v>1.3992485E7</v>
      </c>
      <c r="G9622" s="17">
        <v>3.12366E7</v>
      </c>
      <c r="H9622" s="17">
        <v>5.5941492E7</v>
      </c>
    </row>
    <row r="9623">
      <c r="A9623" s="7" t="s">
        <v>20024</v>
      </c>
      <c r="B9623" s="17" t="s">
        <v>20025</v>
      </c>
      <c r="C9623" s="17">
        <v>28.0</v>
      </c>
      <c r="D9623" s="17">
        <v>2.679372682E7</v>
      </c>
      <c r="E9623" s="17">
        <v>1.48156E7</v>
      </c>
      <c r="F9623" s="17">
        <v>2.7571756E7</v>
      </c>
      <c r="G9623" s="17">
        <v>3.5384759E7</v>
      </c>
      <c r="H9623" s="17">
        <v>4.9759476E7</v>
      </c>
    </row>
    <row r="9624">
      <c r="A9624" s="7" t="s">
        <v>20026</v>
      </c>
      <c r="B9624" s="17" t="s">
        <v>20027</v>
      </c>
      <c r="C9624" s="17">
        <v>18.0</v>
      </c>
      <c r="D9624" s="17">
        <v>2.020188578E7</v>
      </c>
      <c r="E9624" s="17">
        <v>6602993.0</v>
      </c>
      <c r="F9624" s="17">
        <v>8261300.0</v>
      </c>
      <c r="G9624" s="17">
        <v>3.995275E7</v>
      </c>
      <c r="H9624" s="17">
        <v>5.4289461E7</v>
      </c>
    </row>
    <row r="9625">
      <c r="A9625" s="7" t="s">
        <v>20028</v>
      </c>
      <c r="B9625" s="17" t="s">
        <v>20029</v>
      </c>
      <c r="C9625" s="17">
        <v>13.0</v>
      </c>
      <c r="D9625" s="17">
        <v>1.615554415E7</v>
      </c>
      <c r="E9625" s="17">
        <v>3295771.0</v>
      </c>
      <c r="F9625" s="17">
        <v>4816644.0</v>
      </c>
      <c r="G9625" s="17">
        <v>1.2923461E7</v>
      </c>
      <c r="H9625" s="17">
        <v>5.8700603E7</v>
      </c>
    </row>
    <row r="9626">
      <c r="A9626" s="7" t="s">
        <v>20030</v>
      </c>
      <c r="B9626" s="17" t="s">
        <v>20031</v>
      </c>
      <c r="C9626" s="17">
        <v>1.0</v>
      </c>
      <c r="D9626" s="17">
        <v>2318091.0</v>
      </c>
      <c r="E9626" s="17">
        <v>2318091.0</v>
      </c>
      <c r="F9626" s="17">
        <v>2318091.0</v>
      </c>
      <c r="G9626" s="17">
        <v>2318091.0</v>
      </c>
      <c r="H9626" s="17">
        <v>2318091.0</v>
      </c>
    </row>
    <row r="9627">
      <c r="A9627" s="7" t="s">
        <v>20032</v>
      </c>
      <c r="B9627" s="17" t="s">
        <v>20033</v>
      </c>
      <c r="C9627" s="17">
        <v>1.0</v>
      </c>
      <c r="D9627" s="17">
        <v>4716558.0</v>
      </c>
      <c r="E9627" s="17">
        <v>4716558.0</v>
      </c>
      <c r="F9627" s="17">
        <v>4716558.0</v>
      </c>
      <c r="G9627" s="17">
        <v>4716558.0</v>
      </c>
      <c r="H9627" s="17">
        <v>4716558.0</v>
      </c>
    </row>
    <row r="9628">
      <c r="A9628" s="7" t="s">
        <v>20034</v>
      </c>
      <c r="B9628" s="17" t="s">
        <v>20035</v>
      </c>
      <c r="C9628" s="17">
        <v>4.0</v>
      </c>
      <c r="D9628" s="17">
        <v>8734880.25</v>
      </c>
      <c r="E9628" s="17">
        <v>3209613.0</v>
      </c>
      <c r="F9628" s="17">
        <v>5412702.0</v>
      </c>
      <c r="G9628" s="17">
        <v>6211939.0</v>
      </c>
      <c r="H9628" s="17">
        <v>2.0105267E7</v>
      </c>
    </row>
    <row r="9629">
      <c r="A9629" s="7" t="s">
        <v>20036</v>
      </c>
      <c r="B9629" s="17" t="s">
        <v>20037</v>
      </c>
      <c r="C9629" s="17">
        <v>5.0</v>
      </c>
      <c r="D9629" s="17">
        <v>9160647.4</v>
      </c>
      <c r="E9629" s="17">
        <v>2874652.0</v>
      </c>
      <c r="F9629" s="17">
        <v>3468189.0</v>
      </c>
      <c r="G9629" s="17">
        <v>9387610.0</v>
      </c>
      <c r="H9629" s="17">
        <v>2.7391092E7</v>
      </c>
    </row>
    <row r="9630">
      <c r="A9630" s="7" t="s">
        <v>20038</v>
      </c>
      <c r="B9630" s="17" t="s">
        <v>20039</v>
      </c>
      <c r="C9630" s="17">
        <v>2.0</v>
      </c>
      <c r="D9630" s="17">
        <v>8448067.0</v>
      </c>
      <c r="E9630" s="17">
        <v>2804894.0</v>
      </c>
      <c r="F9630" s="17">
        <v>2804894.0</v>
      </c>
      <c r="G9630" s="17">
        <v>1.409124E7</v>
      </c>
      <c r="H9630" s="17">
        <v>1.409124E7</v>
      </c>
    </row>
    <row r="9631">
      <c r="A9631" s="7" t="s">
        <v>20040</v>
      </c>
      <c r="B9631" s="17" t="s">
        <v>20041</v>
      </c>
      <c r="C9631" s="17">
        <v>2.0</v>
      </c>
      <c r="D9631" s="17">
        <v>2.28379445E7</v>
      </c>
      <c r="E9631" s="17">
        <v>1.5150389E7</v>
      </c>
      <c r="F9631" s="17">
        <v>1.5150389E7</v>
      </c>
      <c r="G9631" s="17">
        <v>3.05255E7</v>
      </c>
      <c r="H9631" s="17">
        <v>3.05255E7</v>
      </c>
    </row>
    <row r="9632">
      <c r="A9632" s="7" t="s">
        <v>20042</v>
      </c>
      <c r="B9632" s="17" t="s">
        <v>20043</v>
      </c>
      <c r="C9632" s="17">
        <v>1.0</v>
      </c>
      <c r="D9632" s="17">
        <v>3365841.0</v>
      </c>
      <c r="E9632" s="17">
        <v>3365841.0</v>
      </c>
      <c r="F9632" s="17">
        <v>3365841.0</v>
      </c>
      <c r="G9632" s="17">
        <v>3365841.0</v>
      </c>
      <c r="H9632" s="17">
        <v>3365841.0</v>
      </c>
    </row>
    <row r="9633">
      <c r="A9633" s="7" t="s">
        <v>20044</v>
      </c>
      <c r="B9633" s="17" t="s">
        <v>20045</v>
      </c>
      <c r="C9633" s="17">
        <v>10.0</v>
      </c>
      <c r="D9633" s="17">
        <v>1.76017236E7</v>
      </c>
      <c r="E9633" s="17">
        <v>3249239.0</v>
      </c>
      <c r="F9633" s="17">
        <v>6361100.0</v>
      </c>
      <c r="G9633" s="17">
        <v>4.04117E7</v>
      </c>
      <c r="H9633" s="17">
        <v>4.3838255E7</v>
      </c>
    </row>
    <row r="9634">
      <c r="A9634" s="7" t="s">
        <v>20046</v>
      </c>
      <c r="B9634" s="17" t="s">
        <v>20047</v>
      </c>
      <c r="C9634" s="17">
        <v>6.0</v>
      </c>
      <c r="D9634" s="17">
        <v>6681046.667</v>
      </c>
      <c r="E9634" s="17">
        <v>2808581.0</v>
      </c>
      <c r="F9634" s="17">
        <v>3288623.0</v>
      </c>
      <c r="G9634" s="17">
        <v>6442449.0</v>
      </c>
      <c r="H9634" s="17">
        <v>2.1380084E7</v>
      </c>
    </row>
    <row r="9635">
      <c r="A9635" s="7" t="s">
        <v>20048</v>
      </c>
      <c r="B9635" s="17" t="s">
        <v>20049</v>
      </c>
      <c r="C9635" s="17">
        <v>3.0</v>
      </c>
      <c r="D9635" s="17">
        <v>7260317.0</v>
      </c>
      <c r="E9635" s="17">
        <v>2970500.0</v>
      </c>
      <c r="F9635" s="17">
        <v>6851300.0</v>
      </c>
      <c r="G9635" s="17">
        <v>1.1959151E7</v>
      </c>
      <c r="H9635" s="17">
        <v>1.1959151E7</v>
      </c>
    </row>
    <row r="9636">
      <c r="A9636" s="7" t="s">
        <v>20050</v>
      </c>
      <c r="B9636" s="17" t="s">
        <v>20051</v>
      </c>
      <c r="C9636" s="17">
        <v>3.0</v>
      </c>
      <c r="D9636" s="17">
        <v>1.5811181E7</v>
      </c>
      <c r="E9636" s="17">
        <v>2197624.0</v>
      </c>
      <c r="F9636" s="17">
        <v>1.7738105E7</v>
      </c>
      <c r="G9636" s="17">
        <v>2.7497814E7</v>
      </c>
      <c r="H9636" s="17">
        <v>2.7497814E7</v>
      </c>
    </row>
    <row r="9637">
      <c r="A9637" s="7" t="s">
        <v>20052</v>
      </c>
      <c r="B9637" s="17" t="s">
        <v>20053</v>
      </c>
      <c r="C9637" s="17">
        <v>1.0</v>
      </c>
      <c r="D9637" s="17">
        <v>4130085.0</v>
      </c>
      <c r="E9637" s="17">
        <v>4130085.0</v>
      </c>
      <c r="F9637" s="17">
        <v>4130085.0</v>
      </c>
      <c r="G9637" s="17">
        <v>4130085.0</v>
      </c>
      <c r="H9637" s="17">
        <v>4130085.0</v>
      </c>
    </row>
    <row r="9638">
      <c r="A9638" s="7" t="s">
        <v>20054</v>
      </c>
      <c r="B9638" s="17" t="s">
        <v>20055</v>
      </c>
      <c r="C9638" s="17">
        <v>1.0</v>
      </c>
      <c r="D9638" s="17">
        <v>4850663.0</v>
      </c>
      <c r="E9638" s="17">
        <v>4850663.0</v>
      </c>
      <c r="F9638" s="17">
        <v>4850663.0</v>
      </c>
      <c r="G9638" s="17">
        <v>4850663.0</v>
      </c>
      <c r="H9638" s="17">
        <v>4850663.0</v>
      </c>
    </row>
    <row r="9639">
      <c r="A9639" s="7" t="s">
        <v>20056</v>
      </c>
      <c r="B9639" s="17" t="s">
        <v>20057</v>
      </c>
      <c r="C9639" s="17">
        <v>1.0</v>
      </c>
      <c r="D9639" s="17">
        <v>3843585.0</v>
      </c>
      <c r="E9639" s="17">
        <v>3843585.0</v>
      </c>
      <c r="F9639" s="17">
        <v>3843585.0</v>
      </c>
      <c r="G9639" s="17">
        <v>3843585.0</v>
      </c>
      <c r="H9639" s="17">
        <v>3843585.0</v>
      </c>
    </row>
    <row r="9640">
      <c r="A9640" s="7" t="s">
        <v>20058</v>
      </c>
      <c r="B9640" s="17" t="s">
        <v>20059</v>
      </c>
      <c r="C9640" s="17">
        <v>2.0</v>
      </c>
      <c r="D9640" s="17">
        <v>2402840.0</v>
      </c>
      <c r="E9640" s="17">
        <v>2278583.0</v>
      </c>
      <c r="F9640" s="17">
        <v>2278583.0</v>
      </c>
      <c r="G9640" s="17">
        <v>2527097.0</v>
      </c>
      <c r="H9640" s="17">
        <v>2527097.0</v>
      </c>
    </row>
    <row r="9641">
      <c r="A9641" s="7" t="s">
        <v>20060</v>
      </c>
      <c r="B9641" s="17" t="s">
        <v>20061</v>
      </c>
      <c r="C9641" s="17">
        <v>1.0</v>
      </c>
      <c r="D9641" s="17">
        <v>3229300.0</v>
      </c>
      <c r="E9641" s="17">
        <v>3229300.0</v>
      </c>
      <c r="F9641" s="17">
        <v>3229300.0</v>
      </c>
      <c r="G9641" s="17">
        <v>3229300.0</v>
      </c>
      <c r="H9641" s="17">
        <v>3229300.0</v>
      </c>
    </row>
    <row r="9642">
      <c r="A9642" s="7" t="s">
        <v>20062</v>
      </c>
      <c r="B9642" s="17" t="s">
        <v>20063</v>
      </c>
      <c r="C9642" s="17">
        <v>1.0</v>
      </c>
      <c r="D9642" s="17">
        <v>4.4349261E7</v>
      </c>
      <c r="E9642" s="17">
        <v>4.4349261E7</v>
      </c>
      <c r="F9642" s="17">
        <v>4.4349261E7</v>
      </c>
      <c r="G9642" s="17">
        <v>4.4349261E7</v>
      </c>
      <c r="H9642" s="17">
        <v>4.4349261E7</v>
      </c>
    </row>
    <row r="9643">
      <c r="A9643" s="7" t="s">
        <v>20064</v>
      </c>
      <c r="B9643" s="17" t="s">
        <v>20065</v>
      </c>
      <c r="C9643" s="17">
        <v>1.0</v>
      </c>
      <c r="D9643" s="17">
        <v>2208862.0</v>
      </c>
      <c r="E9643" s="17">
        <v>2208862.0</v>
      </c>
      <c r="F9643" s="17">
        <v>2208862.0</v>
      </c>
      <c r="G9643" s="17">
        <v>2208862.0</v>
      </c>
      <c r="H9643" s="17">
        <v>2208862.0</v>
      </c>
    </row>
    <row r="9644">
      <c r="A9644" s="7" t="s">
        <v>20066</v>
      </c>
      <c r="B9644" s="17" t="s">
        <v>20067</v>
      </c>
      <c r="C9644" s="17">
        <v>1.0</v>
      </c>
      <c r="D9644" s="17">
        <v>3268283.0</v>
      </c>
      <c r="E9644" s="17">
        <v>3268283.0</v>
      </c>
      <c r="F9644" s="17">
        <v>3268283.0</v>
      </c>
      <c r="G9644" s="17">
        <v>3268283.0</v>
      </c>
      <c r="H9644" s="17">
        <v>3268283.0</v>
      </c>
    </row>
    <row r="9645">
      <c r="A9645" s="7" t="s">
        <v>20068</v>
      </c>
      <c r="B9645" s="17" t="s">
        <v>20069</v>
      </c>
      <c r="C9645" s="17">
        <v>1.0</v>
      </c>
      <c r="D9645" s="17">
        <v>9207380.0</v>
      </c>
      <c r="E9645" s="17">
        <v>9207380.0</v>
      </c>
      <c r="F9645" s="17">
        <v>9207380.0</v>
      </c>
      <c r="G9645" s="17">
        <v>9207380.0</v>
      </c>
      <c r="H9645" s="17">
        <v>9207380.0</v>
      </c>
    </row>
    <row r="9646">
      <c r="A9646" s="7" t="s">
        <v>20070</v>
      </c>
      <c r="B9646" s="17" t="s">
        <v>20071</v>
      </c>
      <c r="C9646" s="17">
        <v>1.0</v>
      </c>
      <c r="D9646" s="17">
        <v>7469550.0</v>
      </c>
      <c r="E9646" s="17">
        <v>7469550.0</v>
      </c>
      <c r="F9646" s="17">
        <v>7469550.0</v>
      </c>
      <c r="G9646" s="17">
        <v>7469550.0</v>
      </c>
      <c r="H9646" s="17">
        <v>7469550.0</v>
      </c>
    </row>
    <row r="9647">
      <c r="A9647" s="7" t="s">
        <v>20072</v>
      </c>
      <c r="B9647" s="17" t="s">
        <v>20073</v>
      </c>
      <c r="C9647" s="17">
        <v>3.0</v>
      </c>
      <c r="D9647" s="17">
        <v>1.622562733E7</v>
      </c>
      <c r="E9647" s="17">
        <v>2547400.0</v>
      </c>
      <c r="F9647" s="17">
        <v>4933215.0</v>
      </c>
      <c r="G9647" s="17">
        <v>4.1196267E7</v>
      </c>
      <c r="H9647" s="17">
        <v>4.1196267E7</v>
      </c>
    </row>
    <row r="9648">
      <c r="A9648" s="7" t="s">
        <v>20074</v>
      </c>
      <c r="B9648" s="17" t="s">
        <v>20075</v>
      </c>
      <c r="C9648" s="17">
        <v>1.0</v>
      </c>
      <c r="D9648" s="17">
        <v>4.8174594E7</v>
      </c>
      <c r="E9648" s="17">
        <v>4.8174594E7</v>
      </c>
      <c r="F9648" s="17">
        <v>4.8174594E7</v>
      </c>
      <c r="G9648" s="17">
        <v>4.8174594E7</v>
      </c>
      <c r="H9648" s="17">
        <v>4.8174594E7</v>
      </c>
    </row>
    <row r="9649">
      <c r="A9649" s="7" t="s">
        <v>20076</v>
      </c>
      <c r="B9649" s="17" t="s">
        <v>20077</v>
      </c>
      <c r="C9649" s="17">
        <v>1.0</v>
      </c>
      <c r="D9649" s="17">
        <v>5492110.0</v>
      </c>
      <c r="E9649" s="17">
        <v>5492110.0</v>
      </c>
      <c r="F9649" s="17">
        <v>5492110.0</v>
      </c>
      <c r="G9649" s="17">
        <v>5492110.0</v>
      </c>
      <c r="H9649" s="17">
        <v>5492110.0</v>
      </c>
    </row>
    <row r="9650">
      <c r="A9650" s="7" t="s">
        <v>20078</v>
      </c>
      <c r="B9650" s="17" t="s">
        <v>20079</v>
      </c>
      <c r="C9650" s="17">
        <v>2.0</v>
      </c>
      <c r="D9650" s="17">
        <v>1.80363915E7</v>
      </c>
      <c r="E9650" s="17">
        <v>3876826.0</v>
      </c>
      <c r="F9650" s="17">
        <v>3876826.0</v>
      </c>
      <c r="G9650" s="17">
        <v>3.2195957E7</v>
      </c>
      <c r="H9650" s="17">
        <v>3.2195957E7</v>
      </c>
    </row>
    <row r="9651">
      <c r="A9651" s="7" t="s">
        <v>20080</v>
      </c>
      <c r="B9651" s="17" t="s">
        <v>20081</v>
      </c>
      <c r="C9651" s="17">
        <v>1.0</v>
      </c>
      <c r="D9651" s="17">
        <v>9122000.0</v>
      </c>
      <c r="E9651" s="17">
        <v>9122000.0</v>
      </c>
      <c r="F9651" s="17">
        <v>9122000.0</v>
      </c>
      <c r="G9651" s="17">
        <v>9122000.0</v>
      </c>
      <c r="H9651" s="17">
        <v>9122000.0</v>
      </c>
    </row>
    <row r="9652">
      <c r="A9652" s="7" t="s">
        <v>20082</v>
      </c>
      <c r="B9652" s="17" t="s">
        <v>20083</v>
      </c>
      <c r="C9652" s="17">
        <v>1.0</v>
      </c>
      <c r="D9652" s="17">
        <v>2048087.0</v>
      </c>
      <c r="E9652" s="17">
        <v>2048087.0</v>
      </c>
      <c r="F9652" s="17">
        <v>2048087.0</v>
      </c>
      <c r="G9652" s="17">
        <v>2048087.0</v>
      </c>
      <c r="H9652" s="17">
        <v>2048087.0</v>
      </c>
    </row>
    <row r="9653">
      <c r="A9653" s="7" t="s">
        <v>20084</v>
      </c>
      <c r="B9653" s="17" t="s">
        <v>20085</v>
      </c>
      <c r="C9653" s="17">
        <v>1.0</v>
      </c>
      <c r="D9653" s="17">
        <v>1.55266937E8</v>
      </c>
      <c r="E9653" s="17">
        <v>1.55266937E8</v>
      </c>
      <c r="F9653" s="17">
        <v>1.55266937E8</v>
      </c>
      <c r="G9653" s="17">
        <v>1.55266937E8</v>
      </c>
      <c r="H9653" s="17">
        <v>1.55266937E8</v>
      </c>
    </row>
    <row r="9654">
      <c r="A9654" s="7" t="s">
        <v>20086</v>
      </c>
      <c r="B9654" s="17" t="s">
        <v>20087</v>
      </c>
      <c r="C9654" s="17">
        <v>1.0</v>
      </c>
      <c r="D9654" s="17">
        <v>2426347.0</v>
      </c>
      <c r="E9654" s="17">
        <v>2426347.0</v>
      </c>
      <c r="F9654" s="17">
        <v>2426347.0</v>
      </c>
      <c r="G9654" s="17">
        <v>2426347.0</v>
      </c>
      <c r="H9654" s="17">
        <v>2426347.0</v>
      </c>
    </row>
    <row r="9655">
      <c r="A9655" s="7" t="s">
        <v>20088</v>
      </c>
      <c r="B9655" s="17" t="s">
        <v>20089</v>
      </c>
      <c r="C9655" s="17">
        <v>1.0</v>
      </c>
      <c r="D9655" s="17">
        <v>2731378.0</v>
      </c>
      <c r="E9655" s="17">
        <v>2731378.0</v>
      </c>
      <c r="F9655" s="17">
        <v>2731378.0</v>
      </c>
      <c r="G9655" s="17">
        <v>2731378.0</v>
      </c>
      <c r="H9655" s="17">
        <v>2731378.0</v>
      </c>
    </row>
    <row r="9656">
      <c r="A9656" s="7" t="s">
        <v>20090</v>
      </c>
      <c r="B9656" s="17" t="s">
        <v>20091</v>
      </c>
      <c r="C9656" s="17">
        <v>1.0</v>
      </c>
      <c r="D9656" s="17">
        <v>1607000.0</v>
      </c>
      <c r="E9656" s="17">
        <v>1607000.0</v>
      </c>
      <c r="F9656" s="17">
        <v>1607000.0</v>
      </c>
      <c r="G9656" s="17">
        <v>1607000.0</v>
      </c>
      <c r="H9656" s="17">
        <v>1607000.0</v>
      </c>
    </row>
    <row r="9657">
      <c r="A9657" s="7" t="s">
        <v>20092</v>
      </c>
      <c r="B9657" s="17" t="s">
        <v>20093</v>
      </c>
      <c r="C9657" s="17">
        <v>1.0</v>
      </c>
      <c r="D9657" s="17">
        <v>4479000.0</v>
      </c>
      <c r="E9657" s="17">
        <v>4479000.0</v>
      </c>
      <c r="F9657" s="17">
        <v>4479000.0</v>
      </c>
      <c r="G9657" s="17">
        <v>4479000.0</v>
      </c>
      <c r="H9657" s="17">
        <v>4479000.0</v>
      </c>
    </row>
    <row r="9658">
      <c r="A9658" s="7" t="s">
        <v>20094</v>
      </c>
      <c r="B9658" s="17" t="s">
        <v>20095</v>
      </c>
      <c r="C9658" s="17">
        <v>1.0</v>
      </c>
      <c r="D9658" s="17">
        <v>4.2342748E7</v>
      </c>
      <c r="E9658" s="17">
        <v>4.2342748E7</v>
      </c>
      <c r="F9658" s="17">
        <v>4.2342748E7</v>
      </c>
      <c r="G9658" s="17">
        <v>4.2342748E7</v>
      </c>
      <c r="H9658" s="17">
        <v>4.2342748E7</v>
      </c>
    </row>
    <row r="9659">
      <c r="A9659" s="7" t="s">
        <v>20096</v>
      </c>
      <c r="B9659" s="17" t="s">
        <v>20097</v>
      </c>
      <c r="C9659" s="17">
        <v>2.0</v>
      </c>
      <c r="D9659" s="17">
        <v>2509145.0</v>
      </c>
      <c r="E9659" s="17">
        <v>1626690.0</v>
      </c>
      <c r="F9659" s="17">
        <v>1626690.0</v>
      </c>
      <c r="G9659" s="17">
        <v>3391600.0</v>
      </c>
      <c r="H9659" s="17">
        <v>3391600.0</v>
      </c>
    </row>
    <row r="9660">
      <c r="A9660" s="7" t="s">
        <v>20098</v>
      </c>
      <c r="B9660" s="17" t="s">
        <v>20099</v>
      </c>
      <c r="C9660" s="17">
        <v>1.0</v>
      </c>
      <c r="D9660" s="17">
        <v>920025.0</v>
      </c>
      <c r="E9660" s="17">
        <v>920025.0</v>
      </c>
      <c r="F9660" s="17">
        <v>920025.0</v>
      </c>
      <c r="G9660" s="17">
        <v>920025.0</v>
      </c>
      <c r="H9660" s="17">
        <v>920025.0</v>
      </c>
    </row>
    <row r="9661">
      <c r="A9661" s="7" t="s">
        <v>20100</v>
      </c>
      <c r="B9661" s="17" t="s">
        <v>20101</v>
      </c>
      <c r="C9661" s="17">
        <v>1.0</v>
      </c>
      <c r="D9661" s="17">
        <v>2558993.0</v>
      </c>
      <c r="E9661" s="17">
        <v>2558993.0</v>
      </c>
      <c r="F9661" s="17">
        <v>2558993.0</v>
      </c>
      <c r="G9661" s="17">
        <v>2558993.0</v>
      </c>
      <c r="H9661" s="17">
        <v>2558993.0</v>
      </c>
    </row>
    <row r="9662">
      <c r="A9662" s="7" t="s">
        <v>20102</v>
      </c>
      <c r="B9662" s="17" t="s">
        <v>20103</v>
      </c>
      <c r="C9662" s="17">
        <v>1.0</v>
      </c>
      <c r="D9662" s="17">
        <v>1.2443337E7</v>
      </c>
      <c r="E9662" s="17">
        <v>1.2443337E7</v>
      </c>
      <c r="F9662" s="17">
        <v>1.2443337E7</v>
      </c>
      <c r="G9662" s="17">
        <v>1.2443337E7</v>
      </c>
      <c r="H9662" s="17">
        <v>1.2443337E7</v>
      </c>
    </row>
    <row r="9663">
      <c r="A9663" s="7" t="s">
        <v>20104</v>
      </c>
      <c r="B9663" s="17" t="s">
        <v>20105</v>
      </c>
      <c r="C9663" s="17">
        <v>2.0</v>
      </c>
      <c r="D9663" s="17">
        <v>2901707.5</v>
      </c>
      <c r="E9663" s="17">
        <v>1806370.0</v>
      </c>
      <c r="F9663" s="17">
        <v>1806370.0</v>
      </c>
      <c r="G9663" s="17">
        <v>3997045.0</v>
      </c>
      <c r="H9663" s="17">
        <v>3997045.0</v>
      </c>
    </row>
    <row r="9664">
      <c r="A9664" s="7" t="s">
        <v>20106</v>
      </c>
      <c r="B9664" s="17" t="s">
        <v>20107</v>
      </c>
      <c r="C9664" s="17">
        <v>2.0</v>
      </c>
      <c r="D9664" s="17">
        <v>6758077.0</v>
      </c>
      <c r="E9664" s="17">
        <v>4416300.0</v>
      </c>
      <c r="F9664" s="17">
        <v>4416300.0</v>
      </c>
      <c r="G9664" s="17">
        <v>9099854.0</v>
      </c>
      <c r="H9664" s="17">
        <v>9099854.0</v>
      </c>
    </row>
    <row r="9665">
      <c r="A9665" s="7" t="s">
        <v>20108</v>
      </c>
      <c r="B9665" s="17" t="s">
        <v>20109</v>
      </c>
      <c r="C9665" s="17">
        <v>1.0</v>
      </c>
      <c r="D9665" s="17">
        <v>5676101.0</v>
      </c>
      <c r="E9665" s="17">
        <v>5676101.0</v>
      </c>
      <c r="F9665" s="17">
        <v>5676101.0</v>
      </c>
      <c r="G9665" s="17">
        <v>5676101.0</v>
      </c>
      <c r="H9665" s="17">
        <v>5676101.0</v>
      </c>
    </row>
    <row r="9666">
      <c r="A9666" s="7" t="s">
        <v>20110</v>
      </c>
      <c r="B9666" s="17" t="s">
        <v>20111</v>
      </c>
      <c r="C9666" s="17">
        <v>6.0</v>
      </c>
      <c r="D9666" s="17">
        <v>5608830.333</v>
      </c>
      <c r="E9666" s="17">
        <v>2847626.0</v>
      </c>
      <c r="F9666" s="17">
        <v>3770733.0</v>
      </c>
      <c r="G9666" s="17">
        <v>4822450.0</v>
      </c>
      <c r="H9666" s="17">
        <v>1.5860035E7</v>
      </c>
    </row>
    <row r="9667">
      <c r="A9667" s="7" t="s">
        <v>20112</v>
      </c>
      <c r="B9667" s="17" t="s">
        <v>20113</v>
      </c>
      <c r="C9667" s="17">
        <v>1.0</v>
      </c>
      <c r="D9667" s="17">
        <v>1.5600542E7</v>
      </c>
      <c r="E9667" s="17">
        <v>1.5600542E7</v>
      </c>
      <c r="F9667" s="17">
        <v>1.5600542E7</v>
      </c>
      <c r="G9667" s="17">
        <v>1.5600542E7</v>
      </c>
      <c r="H9667" s="17">
        <v>1.5600542E7</v>
      </c>
    </row>
    <row r="9668">
      <c r="A9668" s="7" t="s">
        <v>20114</v>
      </c>
      <c r="B9668" s="17" t="s">
        <v>20115</v>
      </c>
      <c r="C9668" s="17">
        <v>2.0</v>
      </c>
      <c r="D9668" s="17">
        <v>3336083.5</v>
      </c>
      <c r="E9668" s="17">
        <v>2879765.0</v>
      </c>
      <c r="F9668" s="17">
        <v>2879765.0</v>
      </c>
      <c r="G9668" s="17">
        <v>3792402.0</v>
      </c>
      <c r="H9668" s="17">
        <v>3792402.0</v>
      </c>
    </row>
    <row r="9669">
      <c r="A9669" s="7" t="s">
        <v>20116</v>
      </c>
      <c r="B9669" s="17" t="s">
        <v>20117</v>
      </c>
      <c r="C9669" s="17">
        <v>5.0</v>
      </c>
      <c r="D9669" s="17">
        <v>4539473.8</v>
      </c>
      <c r="E9669" s="17">
        <v>2205920.0</v>
      </c>
      <c r="F9669" s="17">
        <v>3946095.0</v>
      </c>
      <c r="G9669" s="17">
        <v>6461389.0</v>
      </c>
      <c r="H9669" s="17">
        <v>8052302.0</v>
      </c>
    </row>
    <row r="9670">
      <c r="A9670" s="7" t="s">
        <v>20118</v>
      </c>
      <c r="B9670" s="17" t="s">
        <v>20119</v>
      </c>
      <c r="C9670" s="17">
        <v>1.0</v>
      </c>
      <c r="D9670" s="17">
        <v>2635870.0</v>
      </c>
      <c r="E9670" s="17">
        <v>2635870.0</v>
      </c>
      <c r="F9670" s="17">
        <v>2635870.0</v>
      </c>
      <c r="G9670" s="17">
        <v>2635870.0</v>
      </c>
      <c r="H9670" s="17">
        <v>2635870.0</v>
      </c>
    </row>
    <row r="9671">
      <c r="A9671" s="7" t="s">
        <v>20120</v>
      </c>
      <c r="B9671" s="17" t="s">
        <v>20121</v>
      </c>
      <c r="C9671" s="17">
        <v>1.0</v>
      </c>
      <c r="D9671" s="17">
        <v>4266200.0</v>
      </c>
      <c r="E9671" s="17">
        <v>4266200.0</v>
      </c>
      <c r="F9671" s="17">
        <v>4266200.0</v>
      </c>
      <c r="G9671" s="17">
        <v>4266200.0</v>
      </c>
      <c r="H9671" s="17">
        <v>4266200.0</v>
      </c>
    </row>
    <row r="9672">
      <c r="A9672" s="7" t="s">
        <v>20122</v>
      </c>
      <c r="B9672" s="17" t="s">
        <v>20123</v>
      </c>
      <c r="C9672" s="17">
        <v>58.0</v>
      </c>
      <c r="D9672" s="17">
        <v>3658779.759</v>
      </c>
      <c r="E9672" s="17">
        <v>2245689.0</v>
      </c>
      <c r="F9672" s="17">
        <v>3017563.0</v>
      </c>
      <c r="G9672" s="17">
        <v>4338000.0</v>
      </c>
      <c r="H9672" s="17">
        <v>6795293.0</v>
      </c>
    </row>
    <row r="9673">
      <c r="A9673" s="7" t="s">
        <v>20124</v>
      </c>
      <c r="B9673" s="17" t="s">
        <v>20125</v>
      </c>
      <c r="C9673" s="17">
        <v>7.0</v>
      </c>
      <c r="D9673" s="17">
        <v>3986706.429</v>
      </c>
      <c r="E9673" s="17">
        <v>2824000.0</v>
      </c>
      <c r="F9673" s="17">
        <v>3280685.0</v>
      </c>
      <c r="G9673" s="17">
        <v>6128900.0</v>
      </c>
      <c r="H9673" s="17">
        <v>6866862.0</v>
      </c>
    </row>
    <row r="9674">
      <c r="A9674" s="7" t="s">
        <v>20126</v>
      </c>
      <c r="B9674" s="17" t="s">
        <v>20127</v>
      </c>
      <c r="C9674" s="17">
        <v>1.0</v>
      </c>
      <c r="D9674" s="17">
        <v>1476141.0</v>
      </c>
      <c r="E9674" s="17">
        <v>1476141.0</v>
      </c>
      <c r="F9674" s="17">
        <v>1476141.0</v>
      </c>
      <c r="G9674" s="17">
        <v>1476141.0</v>
      </c>
      <c r="H9674" s="17">
        <v>1476141.0</v>
      </c>
    </row>
    <row r="9675">
      <c r="A9675" s="7" t="s">
        <v>20128</v>
      </c>
      <c r="B9675" s="17" t="s">
        <v>20129</v>
      </c>
      <c r="C9675" s="17">
        <v>7.0</v>
      </c>
      <c r="D9675" s="17">
        <v>1.543341457E7</v>
      </c>
      <c r="E9675" s="17">
        <v>3149534.0</v>
      </c>
      <c r="F9675" s="17">
        <v>4546000.0</v>
      </c>
      <c r="G9675" s="17">
        <v>1.9121829E7</v>
      </c>
      <c r="H9675" s="17">
        <v>6.9844166E7</v>
      </c>
    </row>
    <row r="9676">
      <c r="A9676" s="7" t="s">
        <v>20130</v>
      </c>
      <c r="B9676" s="17" t="s">
        <v>20131</v>
      </c>
      <c r="C9676" s="17">
        <v>3.0</v>
      </c>
      <c r="D9676" s="17">
        <v>5059026.333</v>
      </c>
      <c r="E9676" s="17">
        <v>1941253.0</v>
      </c>
      <c r="F9676" s="17">
        <v>3684200.0</v>
      </c>
      <c r="G9676" s="17">
        <v>9551626.0</v>
      </c>
      <c r="H9676" s="17">
        <v>9551626.0</v>
      </c>
    </row>
    <row r="9677">
      <c r="A9677" s="7" t="s">
        <v>20132</v>
      </c>
      <c r="B9677" s="17" t="s">
        <v>20133</v>
      </c>
      <c r="C9677" s="17">
        <v>2.0</v>
      </c>
      <c r="D9677" s="17">
        <v>7498900.0</v>
      </c>
      <c r="E9677" s="17">
        <v>5986600.0</v>
      </c>
      <c r="F9677" s="17">
        <v>5986600.0</v>
      </c>
      <c r="G9677" s="17">
        <v>9011200.0</v>
      </c>
      <c r="H9677" s="17">
        <v>9011200.0</v>
      </c>
    </row>
    <row r="9678">
      <c r="A9678" s="7" t="s">
        <v>20134</v>
      </c>
      <c r="B9678" s="17" t="s">
        <v>20135</v>
      </c>
      <c r="C9678" s="17">
        <v>8.0</v>
      </c>
      <c r="D9678" s="17">
        <v>8936547.875</v>
      </c>
      <c r="E9678" s="17">
        <v>3266006.0</v>
      </c>
      <c r="F9678" s="17">
        <v>5332000.0</v>
      </c>
      <c r="G9678" s="17">
        <v>9220606.0</v>
      </c>
      <c r="H9678" s="17">
        <v>3.168035E7</v>
      </c>
    </row>
    <row r="9679">
      <c r="A9679" s="7" t="s">
        <v>20136</v>
      </c>
      <c r="B9679" s="17" t="s">
        <v>20137</v>
      </c>
      <c r="C9679" s="17">
        <v>1.0</v>
      </c>
      <c r="D9679" s="17">
        <v>4291700.0</v>
      </c>
      <c r="E9679" s="17">
        <v>4291700.0</v>
      </c>
      <c r="F9679" s="17">
        <v>4291700.0</v>
      </c>
      <c r="G9679" s="17">
        <v>4291700.0</v>
      </c>
      <c r="H9679" s="17">
        <v>4291700.0</v>
      </c>
    </row>
    <row r="9680">
      <c r="A9680" s="7" t="s">
        <v>20138</v>
      </c>
      <c r="B9680" s="17" t="s">
        <v>20139</v>
      </c>
      <c r="C9680" s="17">
        <v>2.0</v>
      </c>
      <c r="D9680" s="17">
        <v>3.37129415E7</v>
      </c>
      <c r="E9680" s="17">
        <v>2768933.0</v>
      </c>
      <c r="F9680" s="17">
        <v>2768933.0</v>
      </c>
      <c r="G9680" s="17">
        <v>6.465695E7</v>
      </c>
      <c r="H9680" s="17">
        <v>6.465695E7</v>
      </c>
    </row>
    <row r="9681">
      <c r="A9681" s="7" t="s">
        <v>20140</v>
      </c>
      <c r="B9681" s="17" t="s">
        <v>20141</v>
      </c>
      <c r="C9681" s="17">
        <v>3.0</v>
      </c>
      <c r="D9681" s="17">
        <v>2.450050267E7</v>
      </c>
      <c r="E9681" s="17">
        <v>1.4721909E7</v>
      </c>
      <c r="F9681" s="17">
        <v>2.4535999E7</v>
      </c>
      <c r="G9681" s="17">
        <v>3.42436E7</v>
      </c>
      <c r="H9681" s="17">
        <v>3.42436E7</v>
      </c>
    </row>
    <row r="9682">
      <c r="A9682" s="7" t="s">
        <v>20142</v>
      </c>
      <c r="B9682" s="17" t="s">
        <v>20143</v>
      </c>
      <c r="C9682" s="17">
        <v>1.0</v>
      </c>
      <c r="D9682" s="17">
        <v>2838212.0</v>
      </c>
      <c r="E9682" s="17">
        <v>2838212.0</v>
      </c>
      <c r="F9682" s="17">
        <v>2838212.0</v>
      </c>
      <c r="G9682" s="17">
        <v>2838212.0</v>
      </c>
      <c r="H9682" s="17">
        <v>2838212.0</v>
      </c>
    </row>
    <row r="9683">
      <c r="A9683" s="7" t="s">
        <v>20144</v>
      </c>
      <c r="B9683" s="17" t="s">
        <v>20145</v>
      </c>
      <c r="C9683" s="17">
        <v>10.0</v>
      </c>
      <c r="D9683" s="17">
        <v>1.08883204E7</v>
      </c>
      <c r="E9683" s="17">
        <v>2623400.0</v>
      </c>
      <c r="F9683" s="17">
        <v>7635041.0</v>
      </c>
      <c r="G9683" s="17">
        <v>1.575072E7</v>
      </c>
      <c r="H9683" s="17">
        <v>1.9247489E7</v>
      </c>
    </row>
    <row r="9684">
      <c r="A9684" s="7" t="s">
        <v>20146</v>
      </c>
      <c r="B9684" s="17" t="s">
        <v>20147</v>
      </c>
      <c r="C9684" s="17">
        <v>7.0</v>
      </c>
      <c r="D9684" s="17">
        <v>8919078.286</v>
      </c>
      <c r="E9684" s="17">
        <v>2286200.0</v>
      </c>
      <c r="F9684" s="17">
        <v>3515500.0</v>
      </c>
      <c r="G9684" s="17">
        <v>3793000.0</v>
      </c>
      <c r="H9684" s="17">
        <v>4.52528E7</v>
      </c>
    </row>
    <row r="9685">
      <c r="A9685" s="7" t="s">
        <v>20148</v>
      </c>
      <c r="B9685" s="17" t="s">
        <v>20149</v>
      </c>
      <c r="C9685" s="17">
        <v>1.0</v>
      </c>
      <c r="D9685" s="17">
        <v>4334421.0</v>
      </c>
      <c r="E9685" s="17">
        <v>4334421.0</v>
      </c>
      <c r="F9685" s="17">
        <v>4334421.0</v>
      </c>
      <c r="G9685" s="17">
        <v>4334421.0</v>
      </c>
      <c r="H9685" s="17">
        <v>4334421.0</v>
      </c>
    </row>
    <row r="9686">
      <c r="A9686" s="7" t="s">
        <v>20150</v>
      </c>
      <c r="B9686" s="17" t="s">
        <v>20151</v>
      </c>
      <c r="C9686" s="17">
        <v>1.0</v>
      </c>
      <c r="D9686" s="17">
        <v>5420055.0</v>
      </c>
      <c r="E9686" s="17">
        <v>5420055.0</v>
      </c>
      <c r="F9686" s="17">
        <v>5420055.0</v>
      </c>
      <c r="G9686" s="17">
        <v>5420055.0</v>
      </c>
      <c r="H9686" s="17">
        <v>5420055.0</v>
      </c>
    </row>
    <row r="9687">
      <c r="A9687" s="7" t="s">
        <v>20152</v>
      </c>
      <c r="B9687" s="17" t="s">
        <v>20153</v>
      </c>
      <c r="C9687" s="17">
        <v>1.0</v>
      </c>
      <c r="D9687" s="17">
        <v>1421118.0</v>
      </c>
      <c r="E9687" s="17">
        <v>1421118.0</v>
      </c>
      <c r="F9687" s="17">
        <v>1421118.0</v>
      </c>
      <c r="G9687" s="17">
        <v>1421118.0</v>
      </c>
      <c r="H9687" s="17">
        <v>1421118.0</v>
      </c>
    </row>
    <row r="9688">
      <c r="A9688" s="7" t="s">
        <v>20154</v>
      </c>
      <c r="B9688" s="17" t="s">
        <v>20155</v>
      </c>
      <c r="C9688" s="17">
        <v>1.0</v>
      </c>
      <c r="D9688" s="17">
        <v>2.5060975E7</v>
      </c>
      <c r="E9688" s="17">
        <v>2.5060975E7</v>
      </c>
      <c r="F9688" s="17">
        <v>2.5060975E7</v>
      </c>
      <c r="G9688" s="17">
        <v>2.5060975E7</v>
      </c>
      <c r="H9688" s="17">
        <v>2.5060975E7</v>
      </c>
    </row>
    <row r="9689">
      <c r="A9689" s="7" t="s">
        <v>20156</v>
      </c>
      <c r="B9689" s="17" t="s">
        <v>20157</v>
      </c>
      <c r="C9689" s="17">
        <v>4.0</v>
      </c>
      <c r="D9689" s="17">
        <v>4298723.5</v>
      </c>
      <c r="E9689" s="17">
        <v>2744100.0</v>
      </c>
      <c r="F9689" s="17">
        <v>2921500.0</v>
      </c>
      <c r="G9689" s="17">
        <v>3968514.0</v>
      </c>
      <c r="H9689" s="17">
        <v>7560780.0</v>
      </c>
    </row>
    <row r="9690">
      <c r="A9690" s="7" t="s">
        <v>20158</v>
      </c>
      <c r="B9690" s="17" t="s">
        <v>20159</v>
      </c>
      <c r="C9690" s="17">
        <v>1.0</v>
      </c>
      <c r="D9690" s="17">
        <v>3881392.0</v>
      </c>
      <c r="E9690" s="17">
        <v>3881392.0</v>
      </c>
      <c r="F9690" s="17">
        <v>3881392.0</v>
      </c>
      <c r="G9690" s="17">
        <v>3881392.0</v>
      </c>
      <c r="H9690" s="17">
        <v>3881392.0</v>
      </c>
    </row>
    <row r="9691">
      <c r="A9691" s="7" t="s">
        <v>20160</v>
      </c>
      <c r="B9691" s="17" t="s">
        <v>20161</v>
      </c>
      <c r="C9691" s="17">
        <v>8.0</v>
      </c>
      <c r="D9691" s="17">
        <v>1.447911988E7</v>
      </c>
      <c r="E9691" s="17">
        <v>2584400.0</v>
      </c>
      <c r="F9691" s="17">
        <v>8045272.0</v>
      </c>
      <c r="G9691" s="17">
        <v>2.3215205E7</v>
      </c>
      <c r="H9691" s="17">
        <v>3.7080334E7</v>
      </c>
    </row>
    <row r="9692">
      <c r="A9692" s="7" t="s">
        <v>20162</v>
      </c>
      <c r="B9692" s="17" t="s">
        <v>20163</v>
      </c>
      <c r="C9692" s="17">
        <v>1.0</v>
      </c>
      <c r="D9692" s="17">
        <v>9519196.0</v>
      </c>
      <c r="E9692" s="17">
        <v>9519196.0</v>
      </c>
      <c r="F9692" s="17">
        <v>9519196.0</v>
      </c>
      <c r="G9692" s="17">
        <v>9519196.0</v>
      </c>
      <c r="H9692" s="17">
        <v>9519196.0</v>
      </c>
    </row>
    <row r="9693">
      <c r="A9693" s="7" t="s">
        <v>20164</v>
      </c>
      <c r="B9693" s="17" t="s">
        <v>20165</v>
      </c>
      <c r="C9693" s="17">
        <v>1.0</v>
      </c>
      <c r="D9693" s="17">
        <v>5866397.0</v>
      </c>
      <c r="E9693" s="17">
        <v>5866397.0</v>
      </c>
      <c r="F9693" s="17">
        <v>5866397.0</v>
      </c>
      <c r="G9693" s="17">
        <v>5866397.0</v>
      </c>
      <c r="H9693" s="17">
        <v>5866397.0</v>
      </c>
    </row>
    <row r="9694">
      <c r="A9694" s="7" t="s">
        <v>20166</v>
      </c>
      <c r="B9694" s="17" t="s">
        <v>20167</v>
      </c>
      <c r="C9694" s="17">
        <v>4.0</v>
      </c>
      <c r="D9694" s="17">
        <v>8576692.25</v>
      </c>
      <c r="E9694" s="17">
        <v>2805453.0</v>
      </c>
      <c r="F9694" s="17">
        <v>3564757.0</v>
      </c>
      <c r="G9694" s="17">
        <v>5325598.0</v>
      </c>
      <c r="H9694" s="17">
        <v>2.2610961E7</v>
      </c>
    </row>
    <row r="9695">
      <c r="A9695" s="7" t="s">
        <v>20168</v>
      </c>
      <c r="B9695" s="17" t="s">
        <v>20169</v>
      </c>
      <c r="C9695" s="17">
        <v>6.0</v>
      </c>
      <c r="D9695" s="17">
        <v>1.284133883E7</v>
      </c>
      <c r="E9695" s="17">
        <v>3645428.0</v>
      </c>
      <c r="F9695" s="17">
        <v>8887134.0</v>
      </c>
      <c r="G9695" s="17">
        <v>1.7188361E7</v>
      </c>
      <c r="H9695" s="17">
        <v>3.2848E7</v>
      </c>
    </row>
    <row r="9696">
      <c r="A9696" s="7" t="s">
        <v>20170</v>
      </c>
      <c r="B9696" s="17" t="s">
        <v>20171</v>
      </c>
      <c r="C9696" s="17">
        <v>3.0</v>
      </c>
      <c r="D9696" s="17">
        <v>3552839.0</v>
      </c>
      <c r="E9696" s="17">
        <v>3003940.0</v>
      </c>
      <c r="F9696" s="17">
        <v>3105957.0</v>
      </c>
      <c r="G9696" s="17">
        <v>4548620.0</v>
      </c>
      <c r="H9696" s="17">
        <v>4548620.0</v>
      </c>
    </row>
    <row r="9697">
      <c r="A9697" s="7" t="s">
        <v>20172</v>
      </c>
      <c r="B9697" s="17" t="s">
        <v>20173</v>
      </c>
      <c r="C9697" s="17">
        <v>2.0</v>
      </c>
      <c r="D9697" s="17">
        <v>4108839.5</v>
      </c>
      <c r="E9697" s="17">
        <v>3633529.0</v>
      </c>
      <c r="F9697" s="17">
        <v>3633529.0</v>
      </c>
      <c r="G9697" s="17">
        <v>4584150.0</v>
      </c>
      <c r="H9697" s="17">
        <v>4584150.0</v>
      </c>
    </row>
    <row r="9698">
      <c r="A9698" s="7" t="s">
        <v>20174</v>
      </c>
      <c r="B9698" s="17" t="s">
        <v>20175</v>
      </c>
      <c r="C9698" s="17">
        <v>3.0</v>
      </c>
      <c r="D9698" s="17">
        <v>2.153163E7</v>
      </c>
      <c r="E9698" s="17">
        <v>3922900.0</v>
      </c>
      <c r="F9698" s="17">
        <v>1.6127671E7</v>
      </c>
      <c r="G9698" s="17">
        <v>4.4544319E7</v>
      </c>
      <c r="H9698" s="17">
        <v>4.4544319E7</v>
      </c>
    </row>
    <row r="9699">
      <c r="A9699" s="7" t="s">
        <v>20176</v>
      </c>
      <c r="B9699" s="17" t="s">
        <v>20177</v>
      </c>
      <c r="C9699" s="17">
        <v>2.0</v>
      </c>
      <c r="D9699" s="17">
        <v>2.3180805E7</v>
      </c>
      <c r="E9699" s="17">
        <v>7361122.0</v>
      </c>
      <c r="F9699" s="17">
        <v>7361122.0</v>
      </c>
      <c r="G9699" s="17">
        <v>3.9000488E7</v>
      </c>
      <c r="H9699" s="17">
        <v>3.9000488E7</v>
      </c>
    </row>
    <row r="9700">
      <c r="A9700" s="7" t="s">
        <v>20178</v>
      </c>
      <c r="B9700" s="17" t="s">
        <v>20179</v>
      </c>
      <c r="C9700" s="17">
        <v>4.0</v>
      </c>
      <c r="D9700" s="17">
        <v>5343102.25</v>
      </c>
      <c r="E9700" s="17">
        <v>2710502.0</v>
      </c>
      <c r="F9700" s="17">
        <v>3154012.0</v>
      </c>
      <c r="G9700" s="17">
        <v>3337157.0</v>
      </c>
      <c r="H9700" s="17">
        <v>1.2170738E7</v>
      </c>
    </row>
    <row r="9701">
      <c r="A9701" s="7" t="s">
        <v>20180</v>
      </c>
      <c r="B9701" s="17" t="s">
        <v>20181</v>
      </c>
      <c r="C9701" s="17">
        <v>16.0</v>
      </c>
      <c r="D9701" s="17">
        <v>1.111358888E7</v>
      </c>
      <c r="E9701" s="17">
        <v>4271100.0</v>
      </c>
      <c r="F9701" s="17">
        <v>5969844.0</v>
      </c>
      <c r="G9701" s="17">
        <v>1.034405E7</v>
      </c>
      <c r="H9701" s="17">
        <v>3.4091876E7</v>
      </c>
    </row>
    <row r="9702">
      <c r="A9702" s="7" t="s">
        <v>20182</v>
      </c>
      <c r="B9702" s="17" t="s">
        <v>20183</v>
      </c>
      <c r="C9702" s="17">
        <v>5.0</v>
      </c>
      <c r="D9702" s="17">
        <v>5695912.8</v>
      </c>
      <c r="E9702" s="17">
        <v>3173300.0</v>
      </c>
      <c r="F9702" s="17">
        <v>5014715.0</v>
      </c>
      <c r="G9702" s="17">
        <v>5672736.0</v>
      </c>
      <c r="H9702" s="17">
        <v>1.3282917E7</v>
      </c>
    </row>
    <row r="9703">
      <c r="A9703" s="7" t="s">
        <v>20184</v>
      </c>
      <c r="B9703" s="17" t="s">
        <v>20185</v>
      </c>
      <c r="C9703" s="17">
        <v>4.0</v>
      </c>
      <c r="D9703" s="17">
        <v>4.068202475E7</v>
      </c>
      <c r="E9703" s="17">
        <v>1468125.0</v>
      </c>
      <c r="F9703" s="17">
        <v>2678186.0</v>
      </c>
      <c r="G9703" s="17">
        <v>6.5348737E7</v>
      </c>
      <c r="H9703" s="17">
        <v>9.3233051E7</v>
      </c>
    </row>
    <row r="9704">
      <c r="A9704" s="7" t="s">
        <v>20186</v>
      </c>
      <c r="B9704" s="17" t="s">
        <v>20187</v>
      </c>
      <c r="C9704" s="17">
        <v>6.0</v>
      </c>
      <c r="D9704" s="17">
        <v>2.290467333E7</v>
      </c>
      <c r="E9704" s="17">
        <v>2726702.0</v>
      </c>
      <c r="F9704" s="17">
        <v>5500000.0</v>
      </c>
      <c r="G9704" s="17">
        <v>5.5575691E7</v>
      </c>
      <c r="H9704" s="17">
        <v>6.6059434E7</v>
      </c>
    </row>
    <row r="9705">
      <c r="A9705" s="7" t="s">
        <v>20188</v>
      </c>
      <c r="B9705" s="17" t="s">
        <v>20189</v>
      </c>
      <c r="C9705" s="17">
        <v>1.0</v>
      </c>
      <c r="D9705" s="17">
        <v>2.0270394E7</v>
      </c>
      <c r="E9705" s="17">
        <v>2.0270394E7</v>
      </c>
      <c r="F9705" s="17">
        <v>2.0270394E7</v>
      </c>
      <c r="G9705" s="17">
        <v>2.0270394E7</v>
      </c>
      <c r="H9705" s="17">
        <v>2.0270394E7</v>
      </c>
    </row>
    <row r="9706">
      <c r="A9706" s="7" t="s">
        <v>20190</v>
      </c>
      <c r="B9706" s="17" t="s">
        <v>20192</v>
      </c>
      <c r="C9706" s="17">
        <v>1.0</v>
      </c>
      <c r="D9706" s="17">
        <v>4680138.0</v>
      </c>
      <c r="E9706" s="17">
        <v>4680138.0</v>
      </c>
      <c r="F9706" s="17">
        <v>4680138.0</v>
      </c>
      <c r="G9706" s="17">
        <v>4680138.0</v>
      </c>
      <c r="H9706" s="17">
        <v>4680138.0</v>
      </c>
    </row>
    <row r="9707">
      <c r="A9707" s="7" t="s">
        <v>20193</v>
      </c>
      <c r="B9707" s="17" t="s">
        <v>20194</v>
      </c>
      <c r="C9707" s="17">
        <v>1.0</v>
      </c>
      <c r="D9707" s="17">
        <v>2.87107E7</v>
      </c>
      <c r="E9707" s="17">
        <v>2.87107E7</v>
      </c>
      <c r="F9707" s="17">
        <v>2.87107E7</v>
      </c>
      <c r="G9707" s="17">
        <v>2.87107E7</v>
      </c>
      <c r="H9707" s="17">
        <v>2.87107E7</v>
      </c>
    </row>
    <row r="9708">
      <c r="A9708" s="7" t="s">
        <v>20195</v>
      </c>
      <c r="B9708" s="17" t="s">
        <v>20196</v>
      </c>
      <c r="C9708" s="17">
        <v>56.0</v>
      </c>
      <c r="D9708" s="17">
        <v>7369866.982</v>
      </c>
      <c r="E9708" s="17">
        <v>3179600.0</v>
      </c>
      <c r="F9708" s="17">
        <v>4454615.0</v>
      </c>
      <c r="G9708" s="17">
        <v>7328738.0</v>
      </c>
      <c r="H9708" s="17">
        <v>1.4111587E7</v>
      </c>
    </row>
    <row r="9709">
      <c r="A9709" s="7" t="s">
        <v>20197</v>
      </c>
      <c r="B9709" s="17" t="s">
        <v>20198</v>
      </c>
      <c r="C9709" s="17">
        <v>10.0</v>
      </c>
      <c r="D9709" s="17">
        <v>6476504.6</v>
      </c>
      <c r="E9709" s="17">
        <v>2765371.0</v>
      </c>
      <c r="F9709" s="17">
        <v>3903240.0</v>
      </c>
      <c r="G9709" s="17">
        <v>9661673.0</v>
      </c>
      <c r="H9709" s="17">
        <v>1.2839695E7</v>
      </c>
    </row>
    <row r="9710">
      <c r="A9710" s="7" t="s">
        <v>20199</v>
      </c>
      <c r="B9710" s="17" t="s">
        <v>20200</v>
      </c>
      <c r="C9710" s="17">
        <v>1.0</v>
      </c>
      <c r="D9710" s="17">
        <v>2894331.0</v>
      </c>
      <c r="E9710" s="17">
        <v>2894331.0</v>
      </c>
      <c r="F9710" s="17">
        <v>2894331.0</v>
      </c>
      <c r="G9710" s="17">
        <v>2894331.0</v>
      </c>
      <c r="H9710" s="17">
        <v>2894331.0</v>
      </c>
    </row>
    <row r="9711">
      <c r="A9711" s="7" t="s">
        <v>20201</v>
      </c>
      <c r="B9711" s="17" t="s">
        <v>20202</v>
      </c>
      <c r="C9711" s="17">
        <v>3.0</v>
      </c>
      <c r="D9711" s="17">
        <v>1.3054673E7</v>
      </c>
      <c r="E9711" s="17">
        <v>3138463.0</v>
      </c>
      <c r="F9711" s="17">
        <v>9734609.0</v>
      </c>
      <c r="G9711" s="17">
        <v>2.6290947E7</v>
      </c>
      <c r="H9711" s="17">
        <v>2.6290947E7</v>
      </c>
    </row>
    <row r="9712">
      <c r="A9712" s="7" t="s">
        <v>20203</v>
      </c>
      <c r="B9712" s="17" t="s">
        <v>20204</v>
      </c>
      <c r="C9712" s="17">
        <v>1.0</v>
      </c>
      <c r="D9712" s="17">
        <v>8410826.0</v>
      </c>
      <c r="E9712" s="17">
        <v>8410826.0</v>
      </c>
      <c r="F9712" s="17">
        <v>8410826.0</v>
      </c>
      <c r="G9712" s="17">
        <v>8410826.0</v>
      </c>
      <c r="H9712" s="17">
        <v>8410826.0</v>
      </c>
    </row>
    <row r="9713">
      <c r="A9713" s="7" t="s">
        <v>20205</v>
      </c>
      <c r="B9713" s="17" t="s">
        <v>20206</v>
      </c>
      <c r="C9713" s="17">
        <v>3.0</v>
      </c>
      <c r="D9713" s="17">
        <v>1.215612967E7</v>
      </c>
      <c r="E9713" s="17">
        <v>4050182.0</v>
      </c>
      <c r="F9713" s="17">
        <v>1.2123884E7</v>
      </c>
      <c r="G9713" s="17">
        <v>2.0294323E7</v>
      </c>
      <c r="H9713" s="17">
        <v>2.0294323E7</v>
      </c>
    </row>
    <row r="9714">
      <c r="A9714" s="7" t="s">
        <v>20207</v>
      </c>
      <c r="B9714" s="17" t="s">
        <v>20208</v>
      </c>
      <c r="C9714" s="17">
        <v>3.0</v>
      </c>
      <c r="D9714" s="17">
        <v>3.841032067E7</v>
      </c>
      <c r="E9714" s="17">
        <v>5864539.0</v>
      </c>
      <c r="F9714" s="17">
        <v>4.6467078E7</v>
      </c>
      <c r="G9714" s="17">
        <v>6.2899345E7</v>
      </c>
      <c r="H9714" s="17">
        <v>6.2899345E7</v>
      </c>
    </row>
    <row r="9715">
      <c r="A9715" s="7" t="s">
        <v>20209</v>
      </c>
      <c r="B9715" s="17" t="s">
        <v>20210</v>
      </c>
      <c r="C9715" s="17">
        <v>5.0</v>
      </c>
      <c r="D9715" s="17">
        <v>4756805.6</v>
      </c>
      <c r="E9715" s="17">
        <v>2157570.0</v>
      </c>
      <c r="F9715" s="17">
        <v>2612336.0</v>
      </c>
      <c r="G9715" s="17">
        <v>7051736.0</v>
      </c>
      <c r="H9715" s="17">
        <v>1.038485E7</v>
      </c>
    </row>
    <row r="9716">
      <c r="A9716" s="7" t="s">
        <v>20211</v>
      </c>
      <c r="B9716" s="17" t="s">
        <v>20212</v>
      </c>
      <c r="C9716" s="17">
        <v>15.0</v>
      </c>
      <c r="D9716" s="17">
        <v>1.232329E7</v>
      </c>
      <c r="E9716" s="17">
        <v>3971008.0</v>
      </c>
      <c r="F9716" s="17">
        <v>6642000.0</v>
      </c>
      <c r="G9716" s="17">
        <v>2.1102859E7</v>
      </c>
      <c r="H9716" s="17">
        <v>2.8185566E7</v>
      </c>
    </row>
    <row r="9717">
      <c r="A9717" s="7" t="s">
        <v>20213</v>
      </c>
      <c r="B9717" s="17" t="s">
        <v>20214</v>
      </c>
      <c r="C9717" s="17">
        <v>68.0</v>
      </c>
      <c r="D9717" s="17">
        <v>1.123583287E7</v>
      </c>
      <c r="E9717" s="17">
        <v>3010767.0</v>
      </c>
      <c r="F9717" s="17">
        <v>5240283.0</v>
      </c>
      <c r="G9717" s="17">
        <v>9660519.0</v>
      </c>
      <c r="H9717" s="17">
        <v>2.6473307E7</v>
      </c>
    </row>
    <row r="9718">
      <c r="A9718" s="7" t="s">
        <v>20215</v>
      </c>
      <c r="B9718" s="17" t="s">
        <v>20216</v>
      </c>
      <c r="C9718" s="17">
        <v>38.0</v>
      </c>
      <c r="D9718" s="17">
        <v>7214310.974</v>
      </c>
      <c r="E9718" s="17">
        <v>3056123.0</v>
      </c>
      <c r="F9718" s="17">
        <v>4187025.0</v>
      </c>
      <c r="G9718" s="17">
        <v>6656385.0</v>
      </c>
      <c r="H9718" s="17">
        <v>1.1055211E7</v>
      </c>
    </row>
    <row r="9719">
      <c r="A9719" s="7" t="s">
        <v>20217</v>
      </c>
      <c r="B9719" s="17" t="s">
        <v>20218</v>
      </c>
      <c r="C9719" s="17">
        <v>3.0</v>
      </c>
      <c r="D9719" s="17">
        <v>1.718058633E7</v>
      </c>
      <c r="E9719" s="17">
        <v>4341125.0</v>
      </c>
      <c r="F9719" s="17">
        <v>2.3600317E7</v>
      </c>
      <c r="G9719" s="17">
        <v>2.3600317E7</v>
      </c>
      <c r="H9719" s="17">
        <v>2.3600317E7</v>
      </c>
    </row>
    <row r="9720">
      <c r="A9720" s="7" t="s">
        <v>20219</v>
      </c>
      <c r="B9720" s="17" t="s">
        <v>20220</v>
      </c>
      <c r="C9720" s="17">
        <v>1.0</v>
      </c>
      <c r="D9720" s="17">
        <v>3159753.0</v>
      </c>
      <c r="E9720" s="17">
        <v>3159753.0</v>
      </c>
      <c r="F9720" s="17">
        <v>3159753.0</v>
      </c>
      <c r="G9720" s="17">
        <v>3159753.0</v>
      </c>
      <c r="H9720" s="17">
        <v>3159753.0</v>
      </c>
    </row>
    <row r="9721">
      <c r="A9721" s="7" t="s">
        <v>20221</v>
      </c>
      <c r="B9721" s="17" t="s">
        <v>20222</v>
      </c>
      <c r="C9721" s="17">
        <v>1.0</v>
      </c>
      <c r="D9721" s="17">
        <v>2816052.0</v>
      </c>
      <c r="E9721" s="17">
        <v>2816052.0</v>
      </c>
      <c r="F9721" s="17">
        <v>2816052.0</v>
      </c>
      <c r="G9721" s="17">
        <v>2816052.0</v>
      </c>
      <c r="H9721" s="17">
        <v>2816052.0</v>
      </c>
    </row>
    <row r="9722">
      <c r="A9722" s="7" t="s">
        <v>20223</v>
      </c>
      <c r="B9722" s="17" t="s">
        <v>20224</v>
      </c>
      <c r="C9722" s="17">
        <v>22.0</v>
      </c>
      <c r="D9722" s="17">
        <v>1.279710532E7</v>
      </c>
      <c r="E9722" s="17">
        <v>3985205.0</v>
      </c>
      <c r="F9722" s="17">
        <v>6529000.0</v>
      </c>
      <c r="G9722" s="17">
        <v>1.8166808E7</v>
      </c>
      <c r="H9722" s="17">
        <v>2.1585316E7</v>
      </c>
    </row>
    <row r="9723">
      <c r="A9723" s="7" t="s">
        <v>20225</v>
      </c>
      <c r="B9723" s="17" t="s">
        <v>20226</v>
      </c>
      <c r="C9723" s="17">
        <v>2.0</v>
      </c>
      <c r="D9723" s="17">
        <v>9540368.5</v>
      </c>
      <c r="E9723" s="17">
        <v>7768600.0</v>
      </c>
      <c r="F9723" s="17">
        <v>7768600.0</v>
      </c>
      <c r="G9723" s="17">
        <v>1.1312137E7</v>
      </c>
      <c r="H9723" s="17">
        <v>1.1312137E7</v>
      </c>
    </row>
    <row r="9724">
      <c r="A9724" s="7" t="s">
        <v>20227</v>
      </c>
      <c r="B9724" s="17" t="s">
        <v>20228</v>
      </c>
      <c r="C9724" s="17">
        <v>19.0</v>
      </c>
      <c r="D9724" s="17">
        <v>1.219906174E7</v>
      </c>
      <c r="E9724" s="17">
        <v>2992947.0</v>
      </c>
      <c r="F9724" s="17">
        <v>1.135364E7</v>
      </c>
      <c r="G9724" s="17">
        <v>1.8660279E7</v>
      </c>
      <c r="H9724" s="17">
        <v>3.1970759E7</v>
      </c>
    </row>
    <row r="9725">
      <c r="A9725" s="7" t="s">
        <v>20229</v>
      </c>
      <c r="B9725" s="17" t="s">
        <v>20230</v>
      </c>
      <c r="C9725" s="17">
        <v>20.0</v>
      </c>
      <c r="D9725" s="17">
        <v>1.24535432E7</v>
      </c>
      <c r="E9725" s="17">
        <v>3024373.0</v>
      </c>
      <c r="F9725" s="17">
        <v>5085459.0</v>
      </c>
      <c r="G9725" s="17">
        <v>1.4051464E7</v>
      </c>
      <c r="H9725" s="17">
        <v>2.0079184E7</v>
      </c>
    </row>
    <row r="9726">
      <c r="A9726" s="7" t="s">
        <v>20231</v>
      </c>
      <c r="B9726" s="17" t="s">
        <v>20232</v>
      </c>
      <c r="C9726" s="17">
        <v>16.0</v>
      </c>
      <c r="D9726" s="17">
        <v>1.407938963E7</v>
      </c>
      <c r="E9726" s="17">
        <v>2974422.0</v>
      </c>
      <c r="F9726" s="17">
        <v>5846983.0</v>
      </c>
      <c r="G9726" s="17">
        <v>1.2502055E7</v>
      </c>
      <c r="H9726" s="17">
        <v>1.5477929E7</v>
      </c>
    </row>
    <row r="9727">
      <c r="A9727" s="7" t="s">
        <v>20233</v>
      </c>
      <c r="B9727" s="17" t="s">
        <v>20234</v>
      </c>
      <c r="C9727" s="17">
        <v>55.0</v>
      </c>
      <c r="D9727" s="17">
        <v>1.256050265E7</v>
      </c>
      <c r="E9727" s="17">
        <v>3345732.0</v>
      </c>
      <c r="F9727" s="17">
        <v>7062108.0</v>
      </c>
      <c r="G9727" s="17">
        <v>1.532273E7</v>
      </c>
      <c r="H9727" s="17">
        <v>3.5190851E7</v>
      </c>
    </row>
    <row r="9728">
      <c r="A9728" s="7" t="s">
        <v>20235</v>
      </c>
      <c r="B9728" s="17" t="s">
        <v>20236</v>
      </c>
      <c r="C9728" s="17">
        <v>4.0</v>
      </c>
      <c r="D9728" s="17">
        <v>7931563.0</v>
      </c>
      <c r="E9728" s="17">
        <v>2707841.0</v>
      </c>
      <c r="F9728" s="17">
        <v>3321449.0</v>
      </c>
      <c r="G9728" s="17">
        <v>9982063.0</v>
      </c>
      <c r="H9728" s="17">
        <v>1.5714899E7</v>
      </c>
    </row>
    <row r="9729">
      <c r="A9729" s="7" t="s">
        <v>20237</v>
      </c>
      <c r="B9729" s="17" t="s">
        <v>20238</v>
      </c>
      <c r="C9729" s="17">
        <v>2.0</v>
      </c>
      <c r="D9729" s="17">
        <v>1.6793799E7</v>
      </c>
      <c r="E9729" s="17">
        <v>1.370705E7</v>
      </c>
      <c r="F9729" s="17">
        <v>1.370705E7</v>
      </c>
      <c r="G9729" s="17">
        <v>1.9880548E7</v>
      </c>
      <c r="H9729" s="17">
        <v>1.9880548E7</v>
      </c>
    </row>
    <row r="9730">
      <c r="A9730" s="7" t="s">
        <v>20239</v>
      </c>
      <c r="B9730" s="17" t="s">
        <v>20240</v>
      </c>
      <c r="C9730" s="17">
        <v>1.0</v>
      </c>
      <c r="D9730" s="17">
        <v>8579000.0</v>
      </c>
      <c r="E9730" s="17">
        <v>8579000.0</v>
      </c>
      <c r="F9730" s="17">
        <v>8579000.0</v>
      </c>
      <c r="G9730" s="17">
        <v>8579000.0</v>
      </c>
      <c r="H9730" s="17">
        <v>8579000.0</v>
      </c>
    </row>
    <row r="9731">
      <c r="A9731" s="7" t="s">
        <v>20241</v>
      </c>
      <c r="B9731" s="17" t="s">
        <v>20242</v>
      </c>
      <c r="C9731" s="17">
        <v>7.0</v>
      </c>
      <c r="D9731" s="17">
        <v>1.811277E7</v>
      </c>
      <c r="E9731" s="17">
        <v>3965922.0</v>
      </c>
      <c r="F9731" s="17">
        <v>7415920.0</v>
      </c>
      <c r="G9731" s="17">
        <v>3.3484718E7</v>
      </c>
      <c r="H9731" s="17">
        <v>5.0115341E7</v>
      </c>
    </row>
    <row r="9732">
      <c r="A9732" s="7" t="s">
        <v>20243</v>
      </c>
      <c r="B9732" s="17" t="s">
        <v>20244</v>
      </c>
      <c r="C9732" s="17">
        <v>5.0</v>
      </c>
      <c r="D9732" s="17">
        <v>1.17402366E7</v>
      </c>
      <c r="E9732" s="17">
        <v>4625199.0</v>
      </c>
      <c r="F9732" s="17">
        <v>1.135647E7</v>
      </c>
      <c r="G9732" s="17">
        <v>1.7117394E7</v>
      </c>
      <c r="H9732" s="17">
        <v>2.3220425E7</v>
      </c>
    </row>
    <row r="9733">
      <c r="A9733" s="7" t="s">
        <v>20245</v>
      </c>
      <c r="B9733" s="17" t="s">
        <v>20246</v>
      </c>
      <c r="C9733" s="17">
        <v>2.0</v>
      </c>
      <c r="D9733" s="17">
        <v>4450790.5</v>
      </c>
      <c r="E9733" s="17">
        <v>4054500.0</v>
      </c>
      <c r="F9733" s="17">
        <v>4054500.0</v>
      </c>
      <c r="G9733" s="17">
        <v>4847081.0</v>
      </c>
      <c r="H9733" s="17">
        <v>4847081.0</v>
      </c>
    </row>
    <row r="9734">
      <c r="A9734" s="7" t="s">
        <v>20247</v>
      </c>
      <c r="B9734" s="17" t="s">
        <v>20248</v>
      </c>
      <c r="C9734" s="17">
        <v>10.0</v>
      </c>
      <c r="D9734" s="17">
        <v>2669025.1</v>
      </c>
      <c r="E9734" s="17">
        <v>1654500.0</v>
      </c>
      <c r="F9734" s="17">
        <v>2586000.0</v>
      </c>
      <c r="G9734" s="17">
        <v>3198726.0</v>
      </c>
      <c r="H9734" s="17">
        <v>3376000.0</v>
      </c>
    </row>
    <row r="9735">
      <c r="A9735" s="7" t="s">
        <v>20249</v>
      </c>
      <c r="B9735" s="17" t="s">
        <v>20250</v>
      </c>
      <c r="C9735" s="17">
        <v>1.0</v>
      </c>
      <c r="D9735" s="17">
        <v>8959854.0</v>
      </c>
      <c r="E9735" s="17">
        <v>8959854.0</v>
      </c>
      <c r="F9735" s="17">
        <v>8959854.0</v>
      </c>
      <c r="G9735" s="17">
        <v>8959854.0</v>
      </c>
      <c r="H9735" s="17">
        <v>8959854.0</v>
      </c>
    </row>
    <row r="9736">
      <c r="A9736" s="7" t="s">
        <v>20251</v>
      </c>
      <c r="B9736" s="17" t="s">
        <v>20252</v>
      </c>
      <c r="C9736" s="17">
        <v>1.0</v>
      </c>
      <c r="D9736" s="17">
        <v>3827930.0</v>
      </c>
      <c r="E9736" s="17">
        <v>3827930.0</v>
      </c>
      <c r="F9736" s="17">
        <v>3827930.0</v>
      </c>
      <c r="G9736" s="17">
        <v>3827930.0</v>
      </c>
      <c r="H9736" s="17">
        <v>3827930.0</v>
      </c>
    </row>
    <row r="9737">
      <c r="A9737" s="7" t="s">
        <v>20253</v>
      </c>
      <c r="B9737" s="17" t="s">
        <v>20254</v>
      </c>
      <c r="C9737" s="17">
        <v>4.0</v>
      </c>
      <c r="D9737" s="17">
        <v>1.988612875E7</v>
      </c>
      <c r="E9737" s="17">
        <v>2376549.0</v>
      </c>
      <c r="F9737" s="17">
        <v>4151471.0</v>
      </c>
      <c r="G9737" s="17">
        <v>1.6501899E7</v>
      </c>
      <c r="H9737" s="17">
        <v>5.6514596E7</v>
      </c>
    </row>
    <row r="9738">
      <c r="A9738" s="7" t="s">
        <v>20255</v>
      </c>
      <c r="B9738" s="17" t="s">
        <v>20256</v>
      </c>
      <c r="C9738" s="17">
        <v>4.0</v>
      </c>
      <c r="D9738" s="17">
        <v>7262836.25</v>
      </c>
      <c r="E9738" s="17">
        <v>4561168.0</v>
      </c>
      <c r="F9738" s="17">
        <v>5228322.0</v>
      </c>
      <c r="G9738" s="17">
        <v>8453379.0</v>
      </c>
      <c r="H9738" s="17">
        <v>1.0808476E7</v>
      </c>
    </row>
    <row r="9739">
      <c r="A9739" s="7" t="s">
        <v>20257</v>
      </c>
      <c r="B9739" s="17" t="s">
        <v>20258</v>
      </c>
      <c r="C9739" s="17">
        <v>2.0</v>
      </c>
      <c r="D9739" s="17">
        <v>9417793.0</v>
      </c>
      <c r="E9739" s="17">
        <v>1962037.0</v>
      </c>
      <c r="F9739" s="17">
        <v>1962037.0</v>
      </c>
      <c r="G9739" s="17">
        <v>1.6873549E7</v>
      </c>
      <c r="H9739" s="17">
        <v>1.6873549E7</v>
      </c>
    </row>
    <row r="9740">
      <c r="A9740" s="7" t="s">
        <v>20259</v>
      </c>
      <c r="B9740" s="17" t="s">
        <v>20260</v>
      </c>
      <c r="C9740" s="17">
        <v>3.0</v>
      </c>
      <c r="D9740" s="17">
        <v>5674171.0</v>
      </c>
      <c r="E9740" s="17">
        <v>2818763.0</v>
      </c>
      <c r="F9740" s="17">
        <v>4729313.0</v>
      </c>
      <c r="G9740" s="17">
        <v>9474437.0</v>
      </c>
      <c r="H9740" s="17">
        <v>9474437.0</v>
      </c>
    </row>
    <row r="9741">
      <c r="A9741" s="7" t="s">
        <v>20261</v>
      </c>
      <c r="B9741" s="17" t="s">
        <v>20262</v>
      </c>
      <c r="C9741" s="17">
        <v>1.0</v>
      </c>
      <c r="D9741" s="17">
        <v>9338109.0</v>
      </c>
      <c r="E9741" s="17">
        <v>9338109.0</v>
      </c>
      <c r="F9741" s="17">
        <v>9338109.0</v>
      </c>
      <c r="G9741" s="17">
        <v>9338109.0</v>
      </c>
      <c r="H9741" s="17">
        <v>9338109.0</v>
      </c>
    </row>
    <row r="9742">
      <c r="A9742" s="7" t="s">
        <v>20263</v>
      </c>
      <c r="B9742" s="17" t="s">
        <v>20264</v>
      </c>
      <c r="C9742" s="17">
        <v>1.0</v>
      </c>
      <c r="D9742" s="17">
        <v>7087636.0</v>
      </c>
      <c r="E9742" s="17">
        <v>7087636.0</v>
      </c>
      <c r="F9742" s="17">
        <v>7087636.0</v>
      </c>
      <c r="G9742" s="17">
        <v>7087636.0</v>
      </c>
      <c r="H9742" s="17">
        <v>7087636.0</v>
      </c>
    </row>
    <row r="9743">
      <c r="A9743" s="7" t="s">
        <v>20265</v>
      </c>
      <c r="B9743" s="17" t="s">
        <v>20266</v>
      </c>
      <c r="C9743" s="17">
        <v>2.0</v>
      </c>
      <c r="D9743" s="17">
        <v>2251774.5</v>
      </c>
      <c r="E9743" s="17">
        <v>1699443.0</v>
      </c>
      <c r="F9743" s="17">
        <v>1699443.0</v>
      </c>
      <c r="G9743" s="17">
        <v>2804106.0</v>
      </c>
      <c r="H9743" s="17">
        <v>2804106.0</v>
      </c>
    </row>
    <row r="9744">
      <c r="A9744" s="7" t="s">
        <v>20267</v>
      </c>
      <c r="B9744" s="17" t="s">
        <v>20268</v>
      </c>
      <c r="C9744" s="17">
        <v>2.0</v>
      </c>
      <c r="D9744" s="17">
        <v>5917520.5</v>
      </c>
      <c r="E9744" s="17">
        <v>5367409.0</v>
      </c>
      <c r="F9744" s="17">
        <v>5367409.0</v>
      </c>
      <c r="G9744" s="17">
        <v>6467632.0</v>
      </c>
      <c r="H9744" s="17">
        <v>6467632.0</v>
      </c>
    </row>
    <row r="9745">
      <c r="A9745" s="7" t="s">
        <v>20269</v>
      </c>
      <c r="B9745" s="17" t="s">
        <v>20270</v>
      </c>
      <c r="C9745" s="17">
        <v>1.0</v>
      </c>
      <c r="D9745" s="17">
        <v>2564615.0</v>
      </c>
      <c r="E9745" s="17">
        <v>2564615.0</v>
      </c>
      <c r="F9745" s="17">
        <v>2564615.0</v>
      </c>
      <c r="G9745" s="17">
        <v>2564615.0</v>
      </c>
      <c r="H9745" s="17">
        <v>2564615.0</v>
      </c>
    </row>
    <row r="9746">
      <c r="A9746" s="7" t="s">
        <v>20271</v>
      </c>
      <c r="B9746" s="17" t="s">
        <v>20272</v>
      </c>
      <c r="C9746" s="17">
        <v>51.0</v>
      </c>
      <c r="D9746" s="17">
        <v>8557482.588</v>
      </c>
      <c r="E9746" s="17">
        <v>3186110.0</v>
      </c>
      <c r="F9746" s="17">
        <v>5244830.0</v>
      </c>
      <c r="G9746" s="17">
        <v>1.190174E7</v>
      </c>
      <c r="H9746" s="17">
        <v>1.7567053E7</v>
      </c>
    </row>
    <row r="9747">
      <c r="A9747" s="7" t="s">
        <v>20273</v>
      </c>
      <c r="B9747" s="17" t="s">
        <v>20274</v>
      </c>
      <c r="C9747" s="17">
        <v>10.0</v>
      </c>
      <c r="D9747" s="17">
        <v>5572387.1</v>
      </c>
      <c r="E9747" s="17">
        <v>3067978.0</v>
      </c>
      <c r="F9747" s="17">
        <v>3514000.0</v>
      </c>
      <c r="G9747" s="17">
        <v>4810026.0</v>
      </c>
      <c r="H9747" s="17">
        <v>1.0490993E7</v>
      </c>
    </row>
    <row r="9748">
      <c r="A9748" s="7" t="s">
        <v>20275</v>
      </c>
      <c r="B9748" s="17" t="s">
        <v>20276</v>
      </c>
      <c r="C9748" s="17">
        <v>1.0</v>
      </c>
      <c r="D9748" s="17">
        <v>4288873.0</v>
      </c>
      <c r="E9748" s="17">
        <v>4288873.0</v>
      </c>
      <c r="F9748" s="17">
        <v>4288873.0</v>
      </c>
      <c r="G9748" s="17">
        <v>4288873.0</v>
      </c>
      <c r="H9748" s="17">
        <v>4288873.0</v>
      </c>
    </row>
    <row r="9749">
      <c r="A9749" s="7" t="s">
        <v>20277</v>
      </c>
      <c r="B9749" s="17" t="s">
        <v>20278</v>
      </c>
      <c r="C9749" s="17">
        <v>5.0</v>
      </c>
      <c r="D9749" s="17">
        <v>7890671.0</v>
      </c>
      <c r="E9749" s="17">
        <v>3363113.0</v>
      </c>
      <c r="F9749" s="17">
        <v>3719537.0</v>
      </c>
      <c r="G9749" s="17">
        <v>1.4514746E7</v>
      </c>
      <c r="H9749" s="17">
        <v>1.4610635E7</v>
      </c>
    </row>
    <row r="9750">
      <c r="A9750" s="7" t="s">
        <v>20279</v>
      </c>
      <c r="B9750" s="17" t="s">
        <v>20280</v>
      </c>
      <c r="C9750" s="17">
        <v>2.0</v>
      </c>
      <c r="D9750" s="17">
        <v>3296081.0</v>
      </c>
      <c r="E9750" s="17">
        <v>3186102.0</v>
      </c>
      <c r="F9750" s="17">
        <v>3186102.0</v>
      </c>
      <c r="G9750" s="17">
        <v>3406060.0</v>
      </c>
      <c r="H9750" s="17">
        <v>3406060.0</v>
      </c>
    </row>
    <row r="9751">
      <c r="A9751" s="7" t="s">
        <v>20281</v>
      </c>
      <c r="B9751" s="17" t="s">
        <v>20282</v>
      </c>
      <c r="C9751" s="17">
        <v>7.0</v>
      </c>
      <c r="D9751" s="17">
        <v>1.5891667E7</v>
      </c>
      <c r="E9751" s="17">
        <v>4044306.0</v>
      </c>
      <c r="F9751" s="17">
        <v>1.7659956E7</v>
      </c>
      <c r="G9751" s="17">
        <v>2.5909737E7</v>
      </c>
      <c r="H9751" s="17">
        <v>2.6062112E7</v>
      </c>
    </row>
    <row r="9752">
      <c r="A9752" s="7" t="s">
        <v>20283</v>
      </c>
      <c r="B9752" s="17" t="s">
        <v>20284</v>
      </c>
      <c r="C9752" s="17">
        <v>8.0</v>
      </c>
      <c r="D9752" s="17">
        <v>1.831448288E7</v>
      </c>
      <c r="E9752" s="17">
        <v>3268500.0</v>
      </c>
      <c r="F9752" s="17">
        <v>4000900.0</v>
      </c>
      <c r="G9752" s="17">
        <v>4815147.0</v>
      </c>
      <c r="H9752" s="17">
        <v>6.80715E7</v>
      </c>
    </row>
    <row r="9753">
      <c r="A9753" s="7" t="s">
        <v>20285</v>
      </c>
      <c r="B9753" s="17" t="s">
        <v>20286</v>
      </c>
      <c r="C9753" s="17">
        <v>8.0</v>
      </c>
      <c r="D9753" s="17">
        <v>8734632.5</v>
      </c>
      <c r="E9753" s="17">
        <v>3563180.0</v>
      </c>
      <c r="F9753" s="17">
        <v>4346211.0</v>
      </c>
      <c r="G9753" s="17">
        <v>1.0223575E7</v>
      </c>
      <c r="H9753" s="17">
        <v>2.3870132E7</v>
      </c>
    </row>
    <row r="9754">
      <c r="A9754" s="7" t="s">
        <v>20287</v>
      </c>
      <c r="B9754" s="17" t="s">
        <v>20288</v>
      </c>
      <c r="C9754" s="17">
        <v>14.0</v>
      </c>
      <c r="D9754" s="17">
        <v>8647243.857</v>
      </c>
      <c r="E9754" s="17">
        <v>3339159.0</v>
      </c>
      <c r="F9754" s="17">
        <v>5174350.0</v>
      </c>
      <c r="G9754" s="17">
        <v>1.19235E7</v>
      </c>
      <c r="H9754" s="17">
        <v>1.5650387E7</v>
      </c>
    </row>
    <row r="9755">
      <c r="A9755" s="7" t="s">
        <v>20289</v>
      </c>
      <c r="B9755" s="17" t="s">
        <v>20290</v>
      </c>
      <c r="C9755" s="17">
        <v>48.0</v>
      </c>
      <c r="D9755" s="17">
        <v>8064101.708</v>
      </c>
      <c r="E9755" s="17">
        <v>2870239.0</v>
      </c>
      <c r="F9755" s="17">
        <v>4535583.0</v>
      </c>
      <c r="G9755" s="17">
        <v>8673186.0</v>
      </c>
      <c r="H9755" s="17">
        <v>1.7288662E7</v>
      </c>
    </row>
    <row r="9756">
      <c r="A9756" s="7" t="s">
        <v>20291</v>
      </c>
      <c r="B9756" s="17" t="s">
        <v>20292</v>
      </c>
      <c r="C9756" s="17">
        <v>27.0</v>
      </c>
      <c r="D9756" s="17">
        <v>4674380.333</v>
      </c>
      <c r="E9756" s="17">
        <v>3171589.0</v>
      </c>
      <c r="F9756" s="17">
        <v>4146900.0</v>
      </c>
      <c r="G9756" s="17">
        <v>6212200.0</v>
      </c>
      <c r="H9756" s="17">
        <v>7989171.0</v>
      </c>
    </row>
    <row r="9757">
      <c r="A9757" s="7" t="s">
        <v>20293</v>
      </c>
      <c r="B9757" s="17" t="s">
        <v>20294</v>
      </c>
      <c r="C9757" s="17">
        <v>1.0</v>
      </c>
      <c r="D9757" s="17">
        <v>3373424.0</v>
      </c>
      <c r="E9757" s="17">
        <v>3373424.0</v>
      </c>
      <c r="F9757" s="17">
        <v>3373424.0</v>
      </c>
      <c r="G9757" s="17">
        <v>3373424.0</v>
      </c>
      <c r="H9757" s="17">
        <v>3373424.0</v>
      </c>
    </row>
    <row r="9758">
      <c r="A9758" s="7" t="s">
        <v>20295</v>
      </c>
      <c r="B9758" s="17" t="s">
        <v>20296</v>
      </c>
      <c r="C9758" s="17">
        <v>2.0</v>
      </c>
      <c r="D9758" s="17">
        <v>1.6347649E7</v>
      </c>
      <c r="E9758" s="17">
        <v>2033962.0</v>
      </c>
      <c r="F9758" s="17">
        <v>2033962.0</v>
      </c>
      <c r="G9758" s="17">
        <v>3.0661336E7</v>
      </c>
      <c r="H9758" s="17">
        <v>3.0661336E7</v>
      </c>
    </row>
    <row r="9759">
      <c r="A9759" s="7" t="s">
        <v>20297</v>
      </c>
      <c r="B9759" s="17" t="s">
        <v>20298</v>
      </c>
      <c r="C9759" s="17">
        <v>4.0</v>
      </c>
      <c r="D9759" s="17">
        <v>6337154.75</v>
      </c>
      <c r="E9759" s="17">
        <v>2396573.0</v>
      </c>
      <c r="F9759" s="17">
        <v>3343020.0</v>
      </c>
      <c r="G9759" s="17">
        <v>9766816.0</v>
      </c>
      <c r="H9759" s="17">
        <v>9842210.0</v>
      </c>
    </row>
    <row r="9760">
      <c r="A9760" s="7" t="s">
        <v>20299</v>
      </c>
      <c r="B9760" s="17" t="s">
        <v>20300</v>
      </c>
      <c r="C9760" s="17">
        <v>14.0</v>
      </c>
      <c r="D9760" s="17">
        <v>1.143100864E7</v>
      </c>
      <c r="E9760" s="17">
        <v>3823779.0</v>
      </c>
      <c r="F9760" s="17">
        <v>5275656.0</v>
      </c>
      <c r="G9760" s="17">
        <v>1.2672526E7</v>
      </c>
      <c r="H9760" s="17">
        <v>1.3767842E7</v>
      </c>
    </row>
    <row r="9761">
      <c r="A9761" s="7" t="s">
        <v>20301</v>
      </c>
      <c r="B9761" s="17" t="s">
        <v>20302</v>
      </c>
      <c r="C9761" s="17">
        <v>1.0</v>
      </c>
      <c r="D9761" s="17">
        <v>9442048.0</v>
      </c>
      <c r="E9761" s="17">
        <v>9442048.0</v>
      </c>
      <c r="F9761" s="17">
        <v>9442048.0</v>
      </c>
      <c r="G9761" s="17">
        <v>9442048.0</v>
      </c>
      <c r="H9761" s="17">
        <v>9442048.0</v>
      </c>
    </row>
    <row r="9762">
      <c r="A9762" s="7" t="s">
        <v>20303</v>
      </c>
      <c r="B9762" s="17" t="s">
        <v>20304</v>
      </c>
      <c r="C9762" s="17">
        <v>8.0</v>
      </c>
      <c r="D9762" s="17">
        <v>1.897344325E7</v>
      </c>
      <c r="E9762" s="17">
        <v>5035418.0</v>
      </c>
      <c r="F9762" s="17">
        <v>9143893.0</v>
      </c>
      <c r="G9762" s="17">
        <v>1.7072733E7</v>
      </c>
      <c r="H9762" s="17">
        <v>5.5870997E7</v>
      </c>
    </row>
    <row r="9763">
      <c r="A9763" s="7" t="s">
        <v>20305</v>
      </c>
      <c r="B9763" s="17" t="s">
        <v>20306</v>
      </c>
      <c r="C9763" s="17">
        <v>9.0</v>
      </c>
      <c r="D9763" s="17">
        <v>3397931.889</v>
      </c>
      <c r="E9763" s="17">
        <v>2079155.0</v>
      </c>
      <c r="F9763" s="17">
        <v>3079538.0</v>
      </c>
      <c r="G9763" s="17">
        <v>4610254.0</v>
      </c>
      <c r="H9763" s="17">
        <v>5891217.0</v>
      </c>
    </row>
    <row r="9764">
      <c r="A9764" s="7" t="s">
        <v>20307</v>
      </c>
      <c r="B9764" s="17" t="s">
        <v>20308</v>
      </c>
      <c r="C9764" s="17">
        <v>21.0</v>
      </c>
      <c r="D9764" s="17">
        <v>7213678.238</v>
      </c>
      <c r="E9764" s="17">
        <v>2873800.0</v>
      </c>
      <c r="F9764" s="17">
        <v>4650352.0</v>
      </c>
      <c r="G9764" s="17">
        <v>8661264.0</v>
      </c>
      <c r="H9764" s="17">
        <v>1.3501614E7</v>
      </c>
    </row>
    <row r="9765">
      <c r="A9765" s="7" t="s">
        <v>20309</v>
      </c>
      <c r="B9765" s="17" t="s">
        <v>20310</v>
      </c>
      <c r="C9765" s="17">
        <v>21.0</v>
      </c>
      <c r="D9765" s="17">
        <v>7213425.762</v>
      </c>
      <c r="E9765" s="17">
        <v>2185599.0</v>
      </c>
      <c r="F9765" s="17">
        <v>4368133.0</v>
      </c>
      <c r="G9765" s="17">
        <v>6349338.0</v>
      </c>
      <c r="H9765" s="17">
        <v>9176485.0</v>
      </c>
    </row>
    <row r="9766">
      <c r="A9766" s="7" t="s">
        <v>20311</v>
      </c>
      <c r="B9766" s="17" t="s">
        <v>20312</v>
      </c>
      <c r="C9766" s="17">
        <v>1721.0</v>
      </c>
      <c r="D9766" s="17">
        <v>7438393.554</v>
      </c>
      <c r="E9766" s="17">
        <v>2888404.0</v>
      </c>
      <c r="F9766" s="17">
        <v>4246076.0</v>
      </c>
      <c r="G9766" s="17">
        <v>6899484.0</v>
      </c>
      <c r="H9766" s="17">
        <v>1.1750966E7</v>
      </c>
    </row>
    <row r="9767">
      <c r="A9767" s="7" t="s">
        <v>20313</v>
      </c>
      <c r="B9767" s="17" t="s">
        <v>20314</v>
      </c>
      <c r="C9767" s="17">
        <v>157.0</v>
      </c>
      <c r="D9767" s="17">
        <v>6123528.038</v>
      </c>
      <c r="E9767" s="17">
        <v>3003526.0</v>
      </c>
      <c r="F9767" s="17">
        <v>4030007.0</v>
      </c>
      <c r="G9767" s="17">
        <v>6280189.0</v>
      </c>
      <c r="H9767" s="17">
        <v>1.0262282E7</v>
      </c>
    </row>
    <row r="9768">
      <c r="A9768" s="7" t="s">
        <v>20315</v>
      </c>
      <c r="B9768" s="17" t="s">
        <v>20316</v>
      </c>
      <c r="C9768" s="17">
        <v>9.0</v>
      </c>
      <c r="D9768" s="17">
        <v>8115105.889</v>
      </c>
      <c r="E9768" s="17">
        <v>3944400.0</v>
      </c>
      <c r="F9768" s="17">
        <v>4968406.0</v>
      </c>
      <c r="G9768" s="17">
        <v>8475769.0</v>
      </c>
      <c r="H9768" s="17">
        <v>2.905316E7</v>
      </c>
    </row>
    <row r="9769">
      <c r="A9769" s="7" t="s">
        <v>20317</v>
      </c>
      <c r="B9769" s="17" t="s">
        <v>20318</v>
      </c>
      <c r="C9769" s="17">
        <v>9.0</v>
      </c>
      <c r="D9769" s="17">
        <v>1.504081378E7</v>
      </c>
      <c r="E9769" s="17">
        <v>2705096.0</v>
      </c>
      <c r="F9769" s="17">
        <v>4474300.0</v>
      </c>
      <c r="G9769" s="17">
        <v>2.86983E7</v>
      </c>
      <c r="H9769" s="17">
        <v>4.1977569E7</v>
      </c>
    </row>
    <row r="9770">
      <c r="A9770" s="7" t="s">
        <v>20319</v>
      </c>
      <c r="B9770" s="17" t="s">
        <v>20320</v>
      </c>
      <c r="C9770" s="17">
        <v>15.0</v>
      </c>
      <c r="D9770" s="17">
        <v>1.024467687E7</v>
      </c>
      <c r="E9770" s="17">
        <v>3961437.0</v>
      </c>
      <c r="F9770" s="17">
        <v>5360050.0</v>
      </c>
      <c r="G9770" s="17">
        <v>1.5746863E7</v>
      </c>
      <c r="H9770" s="17">
        <v>2.72649E7</v>
      </c>
    </row>
    <row r="9771">
      <c r="A9771" s="7" t="s">
        <v>20321</v>
      </c>
      <c r="B9771" s="17" t="s">
        <v>20322</v>
      </c>
      <c r="C9771" s="17">
        <v>93.0</v>
      </c>
      <c r="D9771" s="17">
        <v>8322238.204</v>
      </c>
      <c r="E9771" s="17">
        <v>3762238.0</v>
      </c>
      <c r="F9771" s="17">
        <v>4610890.0</v>
      </c>
      <c r="G9771" s="17">
        <v>8584013.0</v>
      </c>
      <c r="H9771" s="17">
        <v>1.714025E7</v>
      </c>
    </row>
    <row r="9772">
      <c r="A9772" s="7" t="s">
        <v>20323</v>
      </c>
      <c r="B9772" s="17" t="s">
        <v>20324</v>
      </c>
      <c r="C9772" s="17">
        <v>8.0</v>
      </c>
      <c r="D9772" s="17">
        <v>1.296672475E7</v>
      </c>
      <c r="E9772" s="17">
        <v>3780332.0</v>
      </c>
      <c r="F9772" s="17">
        <v>4082060.0</v>
      </c>
      <c r="G9772" s="17">
        <v>6762700.0</v>
      </c>
      <c r="H9772" s="17">
        <v>6.7220404E7</v>
      </c>
    </row>
    <row r="9773">
      <c r="A9773" s="7" t="s">
        <v>20325</v>
      </c>
      <c r="B9773" s="17" t="s">
        <v>20326</v>
      </c>
      <c r="C9773" s="17">
        <v>156.0</v>
      </c>
      <c r="D9773" s="17">
        <v>9870845.288</v>
      </c>
      <c r="E9773" s="17">
        <v>3061789.0</v>
      </c>
      <c r="F9773" s="17">
        <v>4488968.0</v>
      </c>
      <c r="G9773" s="17">
        <v>8706458.0</v>
      </c>
      <c r="H9773" s="17">
        <v>1.7659956E7</v>
      </c>
    </row>
    <row r="9774">
      <c r="A9774" s="7" t="s">
        <v>20327</v>
      </c>
      <c r="B9774" s="17" t="s">
        <v>20328</v>
      </c>
      <c r="C9774" s="17">
        <v>88.0</v>
      </c>
      <c r="D9774" s="17">
        <v>4901438.455</v>
      </c>
      <c r="E9774" s="17">
        <v>2426384.0</v>
      </c>
      <c r="F9774" s="17">
        <v>2933619.0</v>
      </c>
      <c r="G9774" s="17">
        <v>4447384.0</v>
      </c>
      <c r="H9774" s="17">
        <v>1.11408E7</v>
      </c>
    </row>
    <row r="9775">
      <c r="A9775" s="7" t="s">
        <v>20329</v>
      </c>
      <c r="B9775" s="17" t="s">
        <v>20330</v>
      </c>
      <c r="C9775" s="17">
        <v>109.0</v>
      </c>
      <c r="D9775" s="17">
        <v>6856677.45</v>
      </c>
      <c r="E9775" s="17">
        <v>2763837.0</v>
      </c>
      <c r="F9775" s="17">
        <v>4435763.0</v>
      </c>
      <c r="G9775" s="17">
        <v>7184339.0</v>
      </c>
      <c r="H9775" s="17">
        <v>1.4563884E7</v>
      </c>
    </row>
    <row r="9776">
      <c r="A9776" s="7" t="s">
        <v>20331</v>
      </c>
      <c r="B9776" s="17" t="s">
        <v>20332</v>
      </c>
      <c r="C9776" s="17">
        <v>322.0</v>
      </c>
      <c r="D9776" s="17">
        <v>9826503.804</v>
      </c>
      <c r="E9776" s="17">
        <v>3256150.0</v>
      </c>
      <c r="F9776" s="17">
        <v>5061716.0</v>
      </c>
      <c r="G9776" s="17">
        <v>9373187.0</v>
      </c>
      <c r="H9776" s="17">
        <v>2.1947211E7</v>
      </c>
    </row>
    <row r="9777">
      <c r="A9777" s="7" t="s">
        <v>20333</v>
      </c>
      <c r="B9777" s="17" t="s">
        <v>20334</v>
      </c>
      <c r="C9777" s="17">
        <v>2.0</v>
      </c>
      <c r="D9777" s="17">
        <v>7235846.5</v>
      </c>
      <c r="E9777" s="17">
        <v>6744561.0</v>
      </c>
      <c r="F9777" s="17">
        <v>6744561.0</v>
      </c>
      <c r="G9777" s="17">
        <v>7727132.0</v>
      </c>
      <c r="H9777" s="17">
        <v>7727132.0</v>
      </c>
    </row>
    <row r="9778">
      <c r="A9778" s="7" t="s">
        <v>20335</v>
      </c>
      <c r="B9778" s="17" t="s">
        <v>20336</v>
      </c>
      <c r="C9778" s="17">
        <v>1.0</v>
      </c>
      <c r="D9778" s="17">
        <v>1.3329737E7</v>
      </c>
      <c r="E9778" s="17">
        <v>1.3329737E7</v>
      </c>
      <c r="F9778" s="17">
        <v>1.3329737E7</v>
      </c>
      <c r="G9778" s="17">
        <v>1.3329737E7</v>
      </c>
      <c r="H9778" s="17">
        <v>1.3329737E7</v>
      </c>
    </row>
    <row r="9779">
      <c r="A9779" s="7" t="s">
        <v>20337</v>
      </c>
      <c r="B9779" s="17" t="s">
        <v>20338</v>
      </c>
      <c r="C9779" s="17">
        <v>1.0</v>
      </c>
      <c r="D9779" s="17">
        <v>7571153.0</v>
      </c>
      <c r="E9779" s="17">
        <v>7571153.0</v>
      </c>
      <c r="F9779" s="17">
        <v>7571153.0</v>
      </c>
      <c r="G9779" s="17">
        <v>7571153.0</v>
      </c>
      <c r="H9779" s="17">
        <v>7571153.0</v>
      </c>
    </row>
    <row r="9780">
      <c r="A9780" s="7" t="s">
        <v>20339</v>
      </c>
      <c r="B9780" s="17" t="s">
        <v>20340</v>
      </c>
      <c r="C9780" s="17">
        <v>1.0</v>
      </c>
      <c r="D9780" s="17">
        <v>5762800.0</v>
      </c>
      <c r="E9780" s="17">
        <v>5762800.0</v>
      </c>
      <c r="F9780" s="17">
        <v>5762800.0</v>
      </c>
      <c r="G9780" s="17">
        <v>5762800.0</v>
      </c>
      <c r="H9780" s="17">
        <v>5762800.0</v>
      </c>
    </row>
    <row r="9781">
      <c r="A9781" s="7" t="s">
        <v>20341</v>
      </c>
      <c r="B9781" s="17" t="s">
        <v>20342</v>
      </c>
      <c r="C9781" s="17">
        <v>3.0</v>
      </c>
      <c r="D9781" s="17">
        <v>8132438.0</v>
      </c>
      <c r="E9781" s="17">
        <v>1694354.0</v>
      </c>
      <c r="F9781" s="17">
        <v>7426828.0</v>
      </c>
      <c r="G9781" s="17">
        <v>1.5276132E7</v>
      </c>
      <c r="H9781" s="17">
        <v>1.5276132E7</v>
      </c>
    </row>
    <row r="9782">
      <c r="A9782" s="7" t="s">
        <v>20343</v>
      </c>
      <c r="B9782" s="17" t="s">
        <v>20344</v>
      </c>
      <c r="C9782" s="17">
        <v>2.0</v>
      </c>
      <c r="D9782" s="17">
        <v>1.39181775E7</v>
      </c>
      <c r="E9782" s="17">
        <v>1.2825141E7</v>
      </c>
      <c r="F9782" s="17">
        <v>1.2825141E7</v>
      </c>
      <c r="G9782" s="17">
        <v>1.5011214E7</v>
      </c>
      <c r="H9782" s="17">
        <v>1.5011214E7</v>
      </c>
    </row>
    <row r="9783">
      <c r="A9783" s="7" t="s">
        <v>20345</v>
      </c>
      <c r="B9783" s="17" t="s">
        <v>20346</v>
      </c>
      <c r="C9783" s="17">
        <v>169.0</v>
      </c>
      <c r="D9783" s="17">
        <v>6122770.663</v>
      </c>
      <c r="E9783" s="17">
        <v>3583850.0</v>
      </c>
      <c r="F9783" s="17">
        <v>4364945.0</v>
      </c>
      <c r="G9783" s="17">
        <v>6814289.0</v>
      </c>
      <c r="H9783" s="17">
        <v>1.1102167E7</v>
      </c>
    </row>
    <row r="9784">
      <c r="A9784" s="7" t="s">
        <v>20347</v>
      </c>
      <c r="B9784" s="17" t="s">
        <v>20348</v>
      </c>
      <c r="C9784" s="17">
        <v>71.0</v>
      </c>
      <c r="D9784" s="17">
        <v>5489909.845</v>
      </c>
      <c r="E9784" s="17">
        <v>4010369.0</v>
      </c>
      <c r="F9784" s="17">
        <v>4301075.0</v>
      </c>
      <c r="G9784" s="17">
        <v>5228326.0</v>
      </c>
      <c r="H9784" s="17">
        <v>7394882.0</v>
      </c>
    </row>
    <row r="9785">
      <c r="A9785" s="7" t="s">
        <v>20349</v>
      </c>
      <c r="B9785" s="17" t="s">
        <v>20350</v>
      </c>
      <c r="C9785" s="17">
        <v>4.0</v>
      </c>
      <c r="D9785" s="17">
        <v>1.014900575E7</v>
      </c>
      <c r="E9785" s="17">
        <v>2780000.0</v>
      </c>
      <c r="F9785" s="17">
        <v>6935063.0</v>
      </c>
      <c r="G9785" s="17">
        <v>1.4533606E7</v>
      </c>
      <c r="H9785" s="17">
        <v>1.6347354E7</v>
      </c>
    </row>
    <row r="9786">
      <c r="A9786" s="7" t="s">
        <v>20351</v>
      </c>
      <c r="B9786" s="17" t="s">
        <v>20352</v>
      </c>
      <c r="C9786" s="17">
        <v>4.0</v>
      </c>
      <c r="D9786" s="17">
        <v>8578990.5</v>
      </c>
      <c r="E9786" s="17">
        <v>2238702.0</v>
      </c>
      <c r="F9786" s="17">
        <v>2714342.0</v>
      </c>
      <c r="G9786" s="17">
        <v>2960789.0</v>
      </c>
      <c r="H9786" s="17">
        <v>2.6402129E7</v>
      </c>
    </row>
    <row r="9787">
      <c r="A9787" s="7" t="s">
        <v>20355</v>
      </c>
      <c r="B9787" s="17" t="s">
        <v>20356</v>
      </c>
      <c r="C9787" s="17">
        <v>2.0</v>
      </c>
      <c r="D9787" s="17">
        <v>1.24100355E7</v>
      </c>
      <c r="E9787" s="17">
        <v>6349606.0</v>
      </c>
      <c r="F9787" s="17">
        <v>6349606.0</v>
      </c>
      <c r="G9787" s="17">
        <v>1.8470465E7</v>
      </c>
      <c r="H9787" s="17">
        <v>1.8470465E7</v>
      </c>
    </row>
    <row r="9788">
      <c r="A9788" s="7" t="s">
        <v>20359</v>
      </c>
      <c r="B9788" s="17" t="s">
        <v>20360</v>
      </c>
      <c r="C9788" s="17">
        <v>16.0</v>
      </c>
      <c r="D9788" s="17">
        <v>5255365.375</v>
      </c>
      <c r="E9788" s="17">
        <v>3840873.0</v>
      </c>
      <c r="F9788" s="17">
        <v>4280463.0</v>
      </c>
      <c r="G9788" s="17">
        <v>6552964.0</v>
      </c>
      <c r="H9788" s="17">
        <v>8569429.0</v>
      </c>
    </row>
    <row r="9789">
      <c r="A9789" s="7" t="s">
        <v>20361</v>
      </c>
      <c r="B9789" s="17" t="s">
        <v>20362</v>
      </c>
      <c r="C9789" s="17">
        <v>5.0</v>
      </c>
      <c r="D9789" s="17">
        <v>6383708.0</v>
      </c>
      <c r="E9789" s="17">
        <v>5248649.0</v>
      </c>
      <c r="F9789" s="17">
        <v>5478081.0</v>
      </c>
      <c r="G9789" s="17">
        <v>5598741.0</v>
      </c>
      <c r="H9789" s="17">
        <v>1.4593069E7</v>
      </c>
    </row>
    <row r="9790">
      <c r="A9790" s="7" t="s">
        <v>20363</v>
      </c>
      <c r="B9790" s="17" t="s">
        <v>20364</v>
      </c>
      <c r="C9790" s="17">
        <v>26.0</v>
      </c>
      <c r="D9790" s="17">
        <v>6765936.731</v>
      </c>
      <c r="E9790" s="17">
        <v>4388079.0</v>
      </c>
      <c r="F9790" s="17">
        <v>4944374.0</v>
      </c>
      <c r="G9790" s="17">
        <v>6563001.0</v>
      </c>
      <c r="H9790" s="17">
        <v>1.1148242E7</v>
      </c>
    </row>
    <row r="9791">
      <c r="A9791" s="7" t="s">
        <v>20365</v>
      </c>
      <c r="B9791" s="17" t="s">
        <v>20366</v>
      </c>
      <c r="C9791" s="17">
        <v>66.0</v>
      </c>
      <c r="D9791" s="17">
        <v>8277505.076</v>
      </c>
      <c r="E9791" s="17">
        <v>4437382.0</v>
      </c>
      <c r="F9791" s="17">
        <v>5404247.0</v>
      </c>
      <c r="G9791" s="17">
        <v>9698117.0</v>
      </c>
      <c r="H9791" s="17">
        <v>1.6286003E7</v>
      </c>
    </row>
    <row r="9792">
      <c r="A9792" s="7" t="s">
        <v>20369</v>
      </c>
      <c r="B9792" s="17" t="s">
        <v>20370</v>
      </c>
      <c r="C9792" s="17">
        <v>1.0</v>
      </c>
      <c r="D9792" s="17">
        <v>1.2543572E7</v>
      </c>
      <c r="E9792" s="17">
        <v>1.2543572E7</v>
      </c>
      <c r="F9792" s="17">
        <v>1.2543572E7</v>
      </c>
      <c r="G9792" s="17">
        <v>1.2543572E7</v>
      </c>
      <c r="H9792" s="17">
        <v>1.2543572E7</v>
      </c>
    </row>
    <row r="9793">
      <c r="A9793" s="7" t="s">
        <v>20371</v>
      </c>
      <c r="B9793" s="17" t="s">
        <v>20372</v>
      </c>
      <c r="C9793" s="17">
        <v>2.0</v>
      </c>
      <c r="D9793" s="17">
        <v>5519298.0</v>
      </c>
      <c r="E9793" s="17">
        <v>2707044.0</v>
      </c>
      <c r="F9793" s="17">
        <v>2707044.0</v>
      </c>
      <c r="G9793" s="17">
        <v>8331552.0</v>
      </c>
      <c r="H9793" s="17">
        <v>8331552.0</v>
      </c>
    </row>
    <row r="9794">
      <c r="A9794" s="7" t="s">
        <v>20373</v>
      </c>
      <c r="B9794" s="17" t="s">
        <v>20374</v>
      </c>
      <c r="C9794" s="17">
        <v>2.0</v>
      </c>
      <c r="D9794" s="17">
        <v>1.3525558E7</v>
      </c>
      <c r="E9794" s="17">
        <v>4410614.0</v>
      </c>
      <c r="F9794" s="17">
        <v>4410614.0</v>
      </c>
      <c r="G9794" s="17">
        <v>2.2640502E7</v>
      </c>
      <c r="H9794" s="17">
        <v>2.2640502E7</v>
      </c>
    </row>
    <row r="9795">
      <c r="A9795" s="7" t="s">
        <v>20375</v>
      </c>
      <c r="B9795" s="17" t="s">
        <v>20376</v>
      </c>
      <c r="C9795" s="17">
        <v>3.0</v>
      </c>
      <c r="D9795" s="17">
        <v>5586615.667</v>
      </c>
      <c r="E9795" s="17">
        <v>3836463.0</v>
      </c>
      <c r="F9795" s="17">
        <v>4486334.0</v>
      </c>
      <c r="G9795" s="17">
        <v>8437050.0</v>
      </c>
      <c r="H9795" s="17">
        <v>8437050.0</v>
      </c>
    </row>
    <row r="9796">
      <c r="A9796" s="7" t="s">
        <v>20379</v>
      </c>
      <c r="B9796" s="17" t="s">
        <v>20380</v>
      </c>
      <c r="C9796" s="17">
        <v>2.0</v>
      </c>
      <c r="D9796" s="17">
        <v>1.41106295E7</v>
      </c>
      <c r="E9796" s="17">
        <v>6786822.0</v>
      </c>
      <c r="F9796" s="17">
        <v>6786822.0</v>
      </c>
      <c r="G9796" s="17">
        <v>2.1434437E7</v>
      </c>
      <c r="H9796" s="17">
        <v>2.1434437E7</v>
      </c>
    </row>
    <row r="9797">
      <c r="A9797" s="7" t="s">
        <v>20381</v>
      </c>
      <c r="B9797" s="17" t="s">
        <v>20382</v>
      </c>
      <c r="C9797" s="17">
        <v>2.0</v>
      </c>
      <c r="D9797" s="17">
        <v>3.1514E7</v>
      </c>
      <c r="E9797" s="17">
        <v>5863000.0</v>
      </c>
      <c r="F9797" s="17">
        <v>5863000.0</v>
      </c>
      <c r="G9797" s="17">
        <v>5.7165E7</v>
      </c>
      <c r="H9797" s="17">
        <v>5.7165E7</v>
      </c>
    </row>
    <row r="9798">
      <c r="A9798" s="7" t="s">
        <v>20383</v>
      </c>
      <c r="B9798" s="17" t="s">
        <v>20384</v>
      </c>
      <c r="C9798" s="17">
        <v>2.0</v>
      </c>
      <c r="D9798" s="17">
        <v>3781844.0</v>
      </c>
      <c r="E9798" s="17">
        <v>2873240.0</v>
      </c>
      <c r="F9798" s="17">
        <v>2873240.0</v>
      </c>
      <c r="G9798" s="17">
        <v>4690448.0</v>
      </c>
      <c r="H9798" s="17">
        <v>4690448.0</v>
      </c>
    </row>
    <row r="9799">
      <c r="A9799" s="7" t="s">
        <v>20385</v>
      </c>
      <c r="B9799" s="17" t="s">
        <v>20386</v>
      </c>
      <c r="C9799" s="17">
        <v>4.0</v>
      </c>
      <c r="D9799" s="17">
        <v>2.07916585E7</v>
      </c>
      <c r="E9799" s="17">
        <v>7555912.0</v>
      </c>
      <c r="F9799" s="17">
        <v>1.0379333E7</v>
      </c>
      <c r="G9799" s="17">
        <v>1.4629839E7</v>
      </c>
      <c r="H9799" s="17">
        <v>5.060155E7</v>
      </c>
    </row>
    <row r="9800">
      <c r="A9800" s="7" t="s">
        <v>20387</v>
      </c>
      <c r="B9800" s="17" t="s">
        <v>20388</v>
      </c>
      <c r="C9800" s="17">
        <v>1.0</v>
      </c>
      <c r="D9800" s="17">
        <v>3569243.0</v>
      </c>
      <c r="E9800" s="17">
        <v>3569243.0</v>
      </c>
      <c r="F9800" s="17">
        <v>3569243.0</v>
      </c>
      <c r="G9800" s="17">
        <v>3569243.0</v>
      </c>
      <c r="H9800" s="17">
        <v>3569243.0</v>
      </c>
    </row>
    <row r="9801">
      <c r="A9801" s="7" t="s">
        <v>20389</v>
      </c>
      <c r="B9801" s="17" t="s">
        <v>20390</v>
      </c>
      <c r="C9801" s="17">
        <v>3.0</v>
      </c>
      <c r="D9801" s="17">
        <v>5877997.0</v>
      </c>
      <c r="E9801" s="17">
        <v>2727887.0</v>
      </c>
      <c r="F9801" s="17">
        <v>5004869.0</v>
      </c>
      <c r="G9801" s="17">
        <v>9901235.0</v>
      </c>
      <c r="H9801" s="17">
        <v>9901235.0</v>
      </c>
    </row>
    <row r="9802">
      <c r="A9802" s="7" t="s">
        <v>20393</v>
      </c>
      <c r="B9802" s="17" t="s">
        <v>20394</v>
      </c>
      <c r="C9802" s="17">
        <v>2.0</v>
      </c>
      <c r="D9802" s="17">
        <v>5897798.0</v>
      </c>
      <c r="E9802" s="17">
        <v>5076661.0</v>
      </c>
      <c r="F9802" s="17">
        <v>5076661.0</v>
      </c>
      <c r="G9802" s="17">
        <v>6718935.0</v>
      </c>
      <c r="H9802" s="17">
        <v>6718935.0</v>
      </c>
    </row>
    <row r="9803">
      <c r="A9803" s="7" t="s">
        <v>20395</v>
      </c>
      <c r="B9803" s="17" t="s">
        <v>20396</v>
      </c>
      <c r="C9803" s="17">
        <v>6.0</v>
      </c>
      <c r="D9803" s="17">
        <v>9151485.0</v>
      </c>
      <c r="E9803" s="17">
        <v>4745483.0</v>
      </c>
      <c r="F9803" s="17">
        <v>5397534.0</v>
      </c>
      <c r="G9803" s="17">
        <v>1.2952816E7</v>
      </c>
      <c r="H9803" s="17">
        <v>1.9679676E7</v>
      </c>
    </row>
    <row r="9804">
      <c r="A9804" s="7" t="s">
        <v>20397</v>
      </c>
      <c r="B9804" s="17" t="s">
        <v>20398</v>
      </c>
      <c r="C9804" s="17">
        <v>2.0</v>
      </c>
      <c r="D9804" s="17">
        <v>2711900.5</v>
      </c>
      <c r="E9804" s="17">
        <v>1999226.0</v>
      </c>
      <c r="F9804" s="17">
        <v>1999226.0</v>
      </c>
      <c r="G9804" s="17">
        <v>3424575.0</v>
      </c>
      <c r="H9804" s="17">
        <v>3424575.0</v>
      </c>
    </row>
    <row r="9805">
      <c r="A9805" s="7" t="s">
        <v>20399</v>
      </c>
      <c r="B9805" s="17" t="s">
        <v>20400</v>
      </c>
      <c r="C9805" s="17">
        <v>140.0</v>
      </c>
      <c r="D9805" s="17">
        <v>5622498.643</v>
      </c>
      <c r="E9805" s="17">
        <v>2455500.0</v>
      </c>
      <c r="F9805" s="17">
        <v>3568167.0</v>
      </c>
      <c r="G9805" s="17">
        <v>6673200.0</v>
      </c>
      <c r="H9805" s="17">
        <v>1.1286843E7</v>
      </c>
    </row>
    <row r="9806">
      <c r="A9806" s="7" t="s">
        <v>20401</v>
      </c>
      <c r="B9806" s="17" t="s">
        <v>20402</v>
      </c>
      <c r="C9806" s="17">
        <v>24.0</v>
      </c>
      <c r="D9806" s="17">
        <v>6501458.542</v>
      </c>
      <c r="E9806" s="17">
        <v>2595002.0</v>
      </c>
      <c r="F9806" s="17">
        <v>4397130.0</v>
      </c>
      <c r="G9806" s="17">
        <v>7567733.0</v>
      </c>
      <c r="H9806" s="17">
        <v>1.5505251E7</v>
      </c>
    </row>
    <row r="9807">
      <c r="A9807" s="7" t="s">
        <v>20403</v>
      </c>
      <c r="B9807" s="17" t="s">
        <v>20404</v>
      </c>
      <c r="C9807" s="17">
        <v>4.0</v>
      </c>
      <c r="D9807" s="17">
        <v>5984759.25</v>
      </c>
      <c r="E9807" s="17">
        <v>1703627.0</v>
      </c>
      <c r="F9807" s="17">
        <v>1713384.0</v>
      </c>
      <c r="G9807" s="17">
        <v>1.0261013E7</v>
      </c>
      <c r="H9807" s="17">
        <v>1.0261013E7</v>
      </c>
    </row>
    <row r="9808">
      <c r="A9808" s="7" t="s">
        <v>20405</v>
      </c>
      <c r="B9808" s="17" t="s">
        <v>20406</v>
      </c>
      <c r="C9808" s="17">
        <v>1.0</v>
      </c>
      <c r="D9808" s="17">
        <v>2537132.0</v>
      </c>
      <c r="E9808" s="17">
        <v>2537132.0</v>
      </c>
      <c r="F9808" s="17">
        <v>2537132.0</v>
      </c>
      <c r="G9808" s="17">
        <v>2537132.0</v>
      </c>
      <c r="H9808" s="17">
        <v>2537132.0</v>
      </c>
    </row>
    <row r="9809">
      <c r="A9809" s="7" t="s">
        <v>20407</v>
      </c>
      <c r="B9809" s="17" t="s">
        <v>20408</v>
      </c>
      <c r="C9809" s="17">
        <v>8.0</v>
      </c>
      <c r="D9809" s="17">
        <v>6080977.875</v>
      </c>
      <c r="E9809" s="17">
        <v>2858700.0</v>
      </c>
      <c r="F9809" s="17">
        <v>5073281.0</v>
      </c>
      <c r="G9809" s="17">
        <v>5912600.0</v>
      </c>
      <c r="H9809" s="17">
        <v>1.2201744E7</v>
      </c>
    </row>
    <row r="9810">
      <c r="A9810" s="7" t="s">
        <v>20409</v>
      </c>
      <c r="B9810" s="17" t="s">
        <v>20410</v>
      </c>
      <c r="C9810" s="17">
        <v>3.0</v>
      </c>
      <c r="D9810" s="17">
        <v>7539947.333</v>
      </c>
      <c r="E9810" s="17">
        <v>3869678.0</v>
      </c>
      <c r="F9810" s="17">
        <v>7685714.0</v>
      </c>
      <c r="G9810" s="17">
        <v>1.106445E7</v>
      </c>
      <c r="H9810" s="17">
        <v>1.106445E7</v>
      </c>
    </row>
    <row r="9811">
      <c r="A9811" s="7" t="s">
        <v>20411</v>
      </c>
      <c r="B9811" s="17" t="s">
        <v>20412</v>
      </c>
      <c r="C9811" s="17">
        <v>59.0</v>
      </c>
      <c r="D9811" s="17">
        <v>5709594.78</v>
      </c>
      <c r="E9811" s="17">
        <v>3113100.0</v>
      </c>
      <c r="F9811" s="17">
        <v>3939940.0</v>
      </c>
      <c r="G9811" s="17">
        <v>6828255.0</v>
      </c>
      <c r="H9811" s="17">
        <v>1.0092207E7</v>
      </c>
    </row>
    <row r="9812">
      <c r="A9812" s="7" t="s">
        <v>20413</v>
      </c>
      <c r="B9812" s="17" t="s">
        <v>20414</v>
      </c>
      <c r="C9812" s="17">
        <v>23.0</v>
      </c>
      <c r="D9812" s="17">
        <v>6827148.087</v>
      </c>
      <c r="E9812" s="17">
        <v>2647299.0</v>
      </c>
      <c r="F9812" s="17">
        <v>5119352.0</v>
      </c>
      <c r="G9812" s="17">
        <v>8847319.0</v>
      </c>
      <c r="H9812" s="17">
        <v>1.3963459E7</v>
      </c>
    </row>
    <row r="9813">
      <c r="A9813" s="7" t="s">
        <v>20415</v>
      </c>
      <c r="B9813" s="17" t="s">
        <v>20416</v>
      </c>
      <c r="C9813" s="17">
        <v>8.0</v>
      </c>
      <c r="D9813" s="17">
        <v>3484589.5</v>
      </c>
      <c r="E9813" s="17">
        <v>1433738.0</v>
      </c>
      <c r="F9813" s="17">
        <v>2571445.0</v>
      </c>
      <c r="G9813" s="17">
        <v>4699550.0</v>
      </c>
      <c r="H9813" s="17">
        <v>6813135.0</v>
      </c>
    </row>
    <row r="9814">
      <c r="A9814" s="7" t="s">
        <v>20417</v>
      </c>
      <c r="B9814" s="17" t="s">
        <v>20418</v>
      </c>
      <c r="C9814" s="17">
        <v>53.0</v>
      </c>
      <c r="D9814" s="17">
        <v>8917085.057</v>
      </c>
      <c r="E9814" s="17">
        <v>2542500.0</v>
      </c>
      <c r="F9814" s="17">
        <v>4260020.0</v>
      </c>
      <c r="G9814" s="17">
        <v>6581059.0</v>
      </c>
      <c r="H9814" s="17">
        <v>1.1373016E7</v>
      </c>
    </row>
    <row r="9815">
      <c r="A9815" s="7" t="s">
        <v>20419</v>
      </c>
      <c r="B9815" s="17" t="s">
        <v>20420</v>
      </c>
      <c r="C9815" s="17">
        <v>14.0</v>
      </c>
      <c r="D9815" s="17">
        <v>7209597.786</v>
      </c>
      <c r="E9815" s="17">
        <v>2030350.0</v>
      </c>
      <c r="F9815" s="17">
        <v>2898673.0</v>
      </c>
      <c r="G9815" s="17">
        <v>3091320.0</v>
      </c>
      <c r="H9815" s="17">
        <v>2.0119795E7</v>
      </c>
    </row>
    <row r="9816">
      <c r="A9816" s="7" t="s">
        <v>20421</v>
      </c>
      <c r="B9816" s="17" t="s">
        <v>20422</v>
      </c>
      <c r="C9816" s="17">
        <v>1.0</v>
      </c>
      <c r="D9816" s="17">
        <v>2.0584262E7</v>
      </c>
      <c r="E9816" s="17">
        <v>2.0584262E7</v>
      </c>
      <c r="F9816" s="17">
        <v>2.0584262E7</v>
      </c>
      <c r="G9816" s="17">
        <v>2.0584262E7</v>
      </c>
      <c r="H9816" s="17">
        <v>2.0584262E7</v>
      </c>
    </row>
    <row r="9817">
      <c r="A9817" s="7" t="s">
        <v>20423</v>
      </c>
      <c r="B9817" s="17" t="s">
        <v>20424</v>
      </c>
      <c r="C9817" s="17">
        <v>1.0</v>
      </c>
      <c r="D9817" s="17">
        <v>2191550.0</v>
      </c>
      <c r="E9817" s="17">
        <v>2191550.0</v>
      </c>
      <c r="F9817" s="17">
        <v>2191550.0</v>
      </c>
      <c r="G9817" s="17">
        <v>2191550.0</v>
      </c>
      <c r="H9817" s="17">
        <v>2191550.0</v>
      </c>
    </row>
    <row r="9818">
      <c r="A9818" s="7" t="s">
        <v>20426</v>
      </c>
      <c r="B9818" s="17" t="s">
        <v>20428</v>
      </c>
      <c r="C9818" s="17">
        <v>2.0</v>
      </c>
      <c r="D9818" s="17">
        <v>3079450.0</v>
      </c>
      <c r="E9818" s="17">
        <v>2945500.0</v>
      </c>
      <c r="F9818" s="17">
        <v>2945500.0</v>
      </c>
      <c r="G9818" s="17">
        <v>3213400.0</v>
      </c>
      <c r="H9818" s="17">
        <v>3213400.0</v>
      </c>
    </row>
    <row r="9819">
      <c r="A9819" s="7" t="s">
        <v>20429</v>
      </c>
      <c r="B9819" s="17" t="s">
        <v>20430</v>
      </c>
      <c r="C9819" s="17">
        <v>1.0</v>
      </c>
      <c r="D9819" s="17">
        <v>2830718.0</v>
      </c>
      <c r="E9819" s="17">
        <v>2830718.0</v>
      </c>
      <c r="F9819" s="17">
        <v>2830718.0</v>
      </c>
      <c r="G9819" s="17">
        <v>2830718.0</v>
      </c>
      <c r="H9819" s="17">
        <v>2830718.0</v>
      </c>
    </row>
    <row r="9820">
      <c r="A9820" s="7" t="s">
        <v>20431</v>
      </c>
      <c r="B9820" s="17" t="s">
        <v>20432</v>
      </c>
      <c r="C9820" s="17">
        <v>1.0</v>
      </c>
      <c r="D9820" s="17">
        <v>4195811.0</v>
      </c>
      <c r="E9820" s="17">
        <v>4195811.0</v>
      </c>
      <c r="F9820" s="17">
        <v>4195811.0</v>
      </c>
      <c r="G9820" s="17">
        <v>4195811.0</v>
      </c>
      <c r="H9820" s="17">
        <v>4195811.0</v>
      </c>
    </row>
    <row r="9821">
      <c r="A9821" s="7" t="s">
        <v>20435</v>
      </c>
      <c r="B9821" s="17" t="s">
        <v>20436</v>
      </c>
      <c r="C9821" s="17">
        <v>3.0</v>
      </c>
      <c r="D9821" s="17">
        <v>3088328.0</v>
      </c>
      <c r="E9821" s="17">
        <v>1978850.0</v>
      </c>
      <c r="F9821" s="17">
        <v>2070745.0</v>
      </c>
      <c r="G9821" s="17">
        <v>5215389.0</v>
      </c>
      <c r="H9821" s="17">
        <v>5215389.0</v>
      </c>
    </row>
    <row r="9822">
      <c r="A9822" s="7" t="s">
        <v>20437</v>
      </c>
      <c r="B9822" s="17" t="s">
        <v>20438</v>
      </c>
      <c r="C9822" s="17">
        <v>11.0</v>
      </c>
      <c r="D9822" s="17">
        <v>5334421.455</v>
      </c>
      <c r="E9822" s="17">
        <v>2925100.0</v>
      </c>
      <c r="F9822" s="17">
        <v>4594364.0</v>
      </c>
      <c r="G9822" s="17">
        <v>5681179.0</v>
      </c>
      <c r="H9822" s="17">
        <v>5846085.0</v>
      </c>
    </row>
    <row r="9823">
      <c r="A9823" s="7" t="s">
        <v>20439</v>
      </c>
      <c r="B9823" s="17" t="s">
        <v>20440</v>
      </c>
      <c r="C9823" s="17">
        <v>29.0</v>
      </c>
      <c r="D9823" s="17">
        <v>1.052977752E7</v>
      </c>
      <c r="E9823" s="17">
        <v>3653300.0</v>
      </c>
      <c r="F9823" s="17">
        <v>6138350.0</v>
      </c>
      <c r="G9823" s="17">
        <v>1.273835E7</v>
      </c>
      <c r="H9823" s="17">
        <v>1.678035E7</v>
      </c>
    </row>
    <row r="9824">
      <c r="A9824" s="7" t="s">
        <v>20441</v>
      </c>
      <c r="B9824" s="17" t="s">
        <v>20442</v>
      </c>
      <c r="C9824" s="17">
        <v>9.0</v>
      </c>
      <c r="D9824" s="17">
        <v>8311568.444</v>
      </c>
      <c r="E9824" s="17">
        <v>4773905.0</v>
      </c>
      <c r="F9824" s="17">
        <v>6970000.0</v>
      </c>
      <c r="G9824" s="17">
        <v>1.132465E7</v>
      </c>
      <c r="H9824" s="17">
        <v>1.7254645E7</v>
      </c>
    </row>
    <row r="9825">
      <c r="A9825" s="7" t="s">
        <v>20445</v>
      </c>
      <c r="B9825" s="17" t="s">
        <v>20446</v>
      </c>
      <c r="C9825" s="17">
        <v>3.0</v>
      </c>
      <c r="D9825" s="17">
        <v>3.079944667E7</v>
      </c>
      <c r="E9825" s="17">
        <v>3124364.0</v>
      </c>
      <c r="F9825" s="17">
        <v>3.6537559E7</v>
      </c>
      <c r="G9825" s="17">
        <v>5.2736417E7</v>
      </c>
      <c r="H9825" s="17">
        <v>5.2736417E7</v>
      </c>
    </row>
    <row r="9826">
      <c r="A9826" s="7" t="s">
        <v>20449</v>
      </c>
      <c r="B9826" s="17" t="s">
        <v>20450</v>
      </c>
      <c r="C9826" s="17">
        <v>5.0</v>
      </c>
      <c r="D9826" s="17">
        <v>8601570.8</v>
      </c>
      <c r="E9826" s="17">
        <v>3730251.0</v>
      </c>
      <c r="F9826" s="17">
        <v>4094088.0</v>
      </c>
      <c r="G9826" s="17">
        <v>1.5782951E7</v>
      </c>
      <c r="H9826" s="17">
        <v>1.6109164E7</v>
      </c>
    </row>
    <row r="9827">
      <c r="A9827" s="7" t="s">
        <v>20451</v>
      </c>
      <c r="B9827" s="17" t="s">
        <v>20452</v>
      </c>
      <c r="C9827" s="17">
        <v>3.0</v>
      </c>
      <c r="D9827" s="17">
        <v>6097183.333</v>
      </c>
      <c r="E9827" s="17">
        <v>4201890.0</v>
      </c>
      <c r="F9827" s="17">
        <v>4577941.0</v>
      </c>
      <c r="G9827" s="17">
        <v>9511719.0</v>
      </c>
      <c r="H9827" s="17">
        <v>9511719.0</v>
      </c>
    </row>
    <row r="9828">
      <c r="A9828" s="7" t="s">
        <v>20453</v>
      </c>
      <c r="B9828" s="17" t="s">
        <v>20454</v>
      </c>
      <c r="C9828" s="17">
        <v>4.0</v>
      </c>
      <c r="D9828" s="17">
        <v>5278523.75</v>
      </c>
      <c r="E9828" s="17">
        <v>3398622.0</v>
      </c>
      <c r="F9828" s="17">
        <v>4714973.0</v>
      </c>
      <c r="G9828" s="17">
        <v>5340550.0</v>
      </c>
      <c r="H9828" s="17">
        <v>7659950.0</v>
      </c>
    </row>
    <row r="9829">
      <c r="A9829" s="7" t="s">
        <v>20455</v>
      </c>
      <c r="B9829" s="17" t="s">
        <v>20456</v>
      </c>
      <c r="C9829" s="17">
        <v>9.0</v>
      </c>
      <c r="D9829" s="17">
        <v>4811012.444</v>
      </c>
      <c r="E9829" s="17">
        <v>2958612.0</v>
      </c>
      <c r="F9829" s="17">
        <v>3643450.0</v>
      </c>
      <c r="G9829" s="17">
        <v>4432350.0</v>
      </c>
      <c r="H9829" s="17">
        <v>1.458845E7</v>
      </c>
    </row>
    <row r="9830">
      <c r="A9830" s="7" t="s">
        <v>20457</v>
      </c>
      <c r="B9830" s="17" t="s">
        <v>20458</v>
      </c>
      <c r="C9830" s="17">
        <v>9.0</v>
      </c>
      <c r="D9830" s="17">
        <v>6758180.667</v>
      </c>
      <c r="E9830" s="17">
        <v>3327993.0</v>
      </c>
      <c r="F9830" s="17">
        <v>8705007.0</v>
      </c>
      <c r="G9830" s="17">
        <v>9696590.0</v>
      </c>
      <c r="H9830" s="17">
        <v>1.0800313E7</v>
      </c>
    </row>
    <row r="9831">
      <c r="A9831" s="7" t="s">
        <v>20459</v>
      </c>
      <c r="B9831" s="17" t="s">
        <v>20460</v>
      </c>
      <c r="C9831" s="17">
        <v>1.0</v>
      </c>
      <c r="D9831" s="17">
        <v>2890104.0</v>
      </c>
      <c r="E9831" s="17">
        <v>2890104.0</v>
      </c>
      <c r="F9831" s="17">
        <v>2890104.0</v>
      </c>
      <c r="G9831" s="17">
        <v>2890104.0</v>
      </c>
      <c r="H9831" s="17">
        <v>2890104.0</v>
      </c>
    </row>
    <row r="9832">
      <c r="A9832" s="7" t="s">
        <v>20461</v>
      </c>
      <c r="B9832" s="17" t="s">
        <v>20462</v>
      </c>
      <c r="C9832" s="17">
        <v>2.0</v>
      </c>
      <c r="D9832" s="17">
        <v>3946440.5</v>
      </c>
      <c r="E9832" s="17">
        <v>3515450.0</v>
      </c>
      <c r="F9832" s="17">
        <v>3515450.0</v>
      </c>
      <c r="G9832" s="17">
        <v>4377431.0</v>
      </c>
      <c r="H9832" s="17">
        <v>4377431.0</v>
      </c>
    </row>
    <row r="9833">
      <c r="A9833" s="7" t="s">
        <v>20463</v>
      </c>
      <c r="B9833" s="17" t="s">
        <v>20464</v>
      </c>
      <c r="C9833" s="17">
        <v>1.0</v>
      </c>
      <c r="D9833" s="17">
        <v>3515450.0</v>
      </c>
      <c r="E9833" s="17">
        <v>3515450.0</v>
      </c>
      <c r="F9833" s="17">
        <v>3515450.0</v>
      </c>
      <c r="G9833" s="17">
        <v>3515450.0</v>
      </c>
      <c r="H9833" s="17">
        <v>3515450.0</v>
      </c>
    </row>
    <row r="9834">
      <c r="A9834" s="7" t="s">
        <v>20465</v>
      </c>
      <c r="B9834" s="17" t="s">
        <v>20466</v>
      </c>
      <c r="C9834" s="17">
        <v>1.0</v>
      </c>
      <c r="D9834" s="17">
        <v>8641600.0</v>
      </c>
      <c r="E9834" s="17">
        <v>8641600.0</v>
      </c>
      <c r="F9834" s="17">
        <v>8641600.0</v>
      </c>
      <c r="G9834" s="17">
        <v>8641600.0</v>
      </c>
      <c r="H9834" s="17">
        <v>8641600.0</v>
      </c>
    </row>
    <row r="9835">
      <c r="A9835" s="7" t="s">
        <v>20467</v>
      </c>
      <c r="B9835" s="17" t="s">
        <v>20468</v>
      </c>
      <c r="C9835" s="17">
        <v>6.0</v>
      </c>
      <c r="D9835" s="17">
        <v>7033282.5</v>
      </c>
      <c r="E9835" s="17">
        <v>2830396.0</v>
      </c>
      <c r="F9835" s="17">
        <v>3955636.0</v>
      </c>
      <c r="G9835" s="17">
        <v>1.285525E7</v>
      </c>
      <c r="H9835" s="17">
        <v>1.57696E7</v>
      </c>
    </row>
    <row r="9836">
      <c r="A9836" s="7" t="s">
        <v>20471</v>
      </c>
      <c r="B9836" s="17" t="s">
        <v>20472</v>
      </c>
      <c r="C9836" s="17">
        <v>7.0</v>
      </c>
      <c r="D9836" s="17">
        <v>8319208.571</v>
      </c>
      <c r="E9836" s="17">
        <v>4213978.0</v>
      </c>
      <c r="F9836" s="17">
        <v>6650613.0</v>
      </c>
      <c r="G9836" s="17">
        <v>1.1909595E7</v>
      </c>
      <c r="H9836" s="17">
        <v>1.5916986E7</v>
      </c>
    </row>
    <row r="9837">
      <c r="A9837" s="7" t="s">
        <v>20473</v>
      </c>
      <c r="B9837" s="17" t="s">
        <v>20474</v>
      </c>
      <c r="C9837" s="17">
        <v>2.0</v>
      </c>
      <c r="D9837" s="17">
        <v>1.298919E7</v>
      </c>
      <c r="E9837" s="17">
        <v>1.0375465E7</v>
      </c>
      <c r="F9837" s="17">
        <v>1.0375465E7</v>
      </c>
      <c r="G9837" s="17">
        <v>1.5602915E7</v>
      </c>
      <c r="H9837" s="17">
        <v>1.5602915E7</v>
      </c>
    </row>
    <row r="9838">
      <c r="A9838" s="7" t="s">
        <v>20476</v>
      </c>
      <c r="B9838" s="17" t="s">
        <v>20478</v>
      </c>
      <c r="C9838" s="17">
        <v>1.0</v>
      </c>
      <c r="D9838" s="17">
        <v>4.6457172E7</v>
      </c>
      <c r="E9838" s="17">
        <v>4.6457172E7</v>
      </c>
      <c r="F9838" s="17">
        <v>4.6457172E7</v>
      </c>
      <c r="G9838" s="17">
        <v>4.6457172E7</v>
      </c>
      <c r="H9838" s="17">
        <v>4.6457172E7</v>
      </c>
    </row>
    <row r="9839">
      <c r="A9839" s="7" t="s">
        <v>20479</v>
      </c>
      <c r="B9839" s="17" t="s">
        <v>20480</v>
      </c>
      <c r="C9839" s="17">
        <v>1.0</v>
      </c>
      <c r="D9839" s="17">
        <v>4869738.0</v>
      </c>
      <c r="E9839" s="17">
        <v>4869738.0</v>
      </c>
      <c r="F9839" s="17">
        <v>4869738.0</v>
      </c>
      <c r="G9839" s="17">
        <v>4869738.0</v>
      </c>
      <c r="H9839" s="17">
        <v>4869738.0</v>
      </c>
    </row>
    <row r="9840">
      <c r="A9840" s="7" t="s">
        <v>20481</v>
      </c>
      <c r="B9840" s="17" t="s">
        <v>20482</v>
      </c>
      <c r="C9840" s="17">
        <v>6.0</v>
      </c>
      <c r="D9840" s="17">
        <v>1.52786955E7</v>
      </c>
      <c r="E9840" s="17">
        <v>5776602.0</v>
      </c>
      <c r="F9840" s="17">
        <v>6160440.0</v>
      </c>
      <c r="G9840" s="17">
        <v>3.0080875E7</v>
      </c>
      <c r="H9840" s="17">
        <v>3.8405316E7</v>
      </c>
    </row>
    <row r="9841">
      <c r="A9841" s="7" t="s">
        <v>20483</v>
      </c>
      <c r="B9841" s="17" t="s">
        <v>20484</v>
      </c>
      <c r="C9841" s="17">
        <v>3.0</v>
      </c>
      <c r="D9841" s="17">
        <v>1.055426967E7</v>
      </c>
      <c r="E9841" s="17">
        <v>2745584.0</v>
      </c>
      <c r="F9841" s="17">
        <v>1.4432213E7</v>
      </c>
      <c r="G9841" s="17">
        <v>1.4485012E7</v>
      </c>
      <c r="H9841" s="17">
        <v>1.4485012E7</v>
      </c>
    </row>
    <row r="9842">
      <c r="A9842" s="7" t="s">
        <v>20485</v>
      </c>
      <c r="B9842" s="17" t="s">
        <v>20486</v>
      </c>
      <c r="C9842" s="17">
        <v>2.0</v>
      </c>
      <c r="D9842" s="17">
        <v>8502875.5</v>
      </c>
      <c r="E9842" s="17">
        <v>6150971.0</v>
      </c>
      <c r="F9842" s="17">
        <v>6150971.0</v>
      </c>
      <c r="G9842" s="17">
        <v>1.085478E7</v>
      </c>
      <c r="H9842" s="17">
        <v>1.085478E7</v>
      </c>
    </row>
    <row r="9843">
      <c r="A9843" s="7" t="s">
        <v>20487</v>
      </c>
      <c r="B9843" s="17" t="s">
        <v>20488</v>
      </c>
      <c r="C9843" s="17">
        <v>2.0</v>
      </c>
      <c r="D9843" s="17">
        <v>1.79526725E7</v>
      </c>
      <c r="E9843" s="17">
        <v>1.3280401E7</v>
      </c>
      <c r="F9843" s="17">
        <v>1.3280401E7</v>
      </c>
      <c r="G9843" s="17">
        <v>2.2624944E7</v>
      </c>
      <c r="H9843" s="17">
        <v>2.2624944E7</v>
      </c>
    </row>
    <row r="9844">
      <c r="A9844" s="7" t="s">
        <v>20489</v>
      </c>
      <c r="B9844" s="17" t="s">
        <v>20490</v>
      </c>
      <c r="C9844" s="17">
        <v>23.0</v>
      </c>
      <c r="D9844" s="17">
        <v>1.434914909E7</v>
      </c>
      <c r="E9844" s="17">
        <v>3205040.0</v>
      </c>
      <c r="F9844" s="17">
        <v>4321911.0</v>
      </c>
      <c r="G9844" s="17">
        <v>1.1300626E7</v>
      </c>
      <c r="H9844" s="17">
        <v>2.9070243E7</v>
      </c>
    </row>
    <row r="9845">
      <c r="A9845" s="7" t="s">
        <v>20491</v>
      </c>
      <c r="B9845" s="17" t="s">
        <v>20492</v>
      </c>
      <c r="C9845" s="17">
        <v>5.0</v>
      </c>
      <c r="D9845" s="17">
        <v>5577573.4</v>
      </c>
      <c r="E9845" s="17">
        <v>2354853.0</v>
      </c>
      <c r="F9845" s="17">
        <v>6229487.0</v>
      </c>
      <c r="G9845" s="17">
        <v>8645943.0</v>
      </c>
      <c r="H9845" s="17">
        <v>9620134.0</v>
      </c>
    </row>
    <row r="9846">
      <c r="A9846" s="7" t="s">
        <v>20493</v>
      </c>
      <c r="B9846" s="17" t="s">
        <v>20494</v>
      </c>
      <c r="C9846" s="17">
        <v>1.0</v>
      </c>
      <c r="D9846" s="17">
        <v>2256926.0</v>
      </c>
      <c r="E9846" s="17">
        <v>2256926.0</v>
      </c>
      <c r="F9846" s="17">
        <v>2256926.0</v>
      </c>
      <c r="G9846" s="17">
        <v>2256926.0</v>
      </c>
      <c r="H9846" s="17">
        <v>2256926.0</v>
      </c>
    </row>
    <row r="9847">
      <c r="A9847" s="7" t="s">
        <v>20495</v>
      </c>
      <c r="B9847" s="17" t="s">
        <v>20496</v>
      </c>
      <c r="C9847" s="17">
        <v>10.0</v>
      </c>
      <c r="D9847" s="17">
        <v>1.3209973E7</v>
      </c>
      <c r="E9847" s="17">
        <v>4492650.0</v>
      </c>
      <c r="F9847" s="17">
        <v>5815432.0</v>
      </c>
      <c r="G9847" s="17">
        <v>1.6010993E7</v>
      </c>
      <c r="H9847" s="17">
        <v>2.9423151E7</v>
      </c>
    </row>
    <row r="9848">
      <c r="A9848" s="7" t="s">
        <v>20497</v>
      </c>
      <c r="B9848" s="17" t="s">
        <v>20498</v>
      </c>
      <c r="C9848" s="17">
        <v>3.0</v>
      </c>
      <c r="D9848" s="17">
        <v>3177123.333</v>
      </c>
      <c r="E9848" s="17">
        <v>2256048.0</v>
      </c>
      <c r="F9848" s="17">
        <v>2576288.0</v>
      </c>
      <c r="G9848" s="17">
        <v>4699034.0</v>
      </c>
      <c r="H9848" s="17">
        <v>4699034.0</v>
      </c>
    </row>
    <row r="9849">
      <c r="A9849" s="7" t="s">
        <v>20499</v>
      </c>
      <c r="B9849" s="17" t="s">
        <v>20500</v>
      </c>
      <c r="C9849" s="17">
        <v>3.0</v>
      </c>
      <c r="D9849" s="17">
        <v>5039377.0</v>
      </c>
      <c r="E9849" s="17">
        <v>3646471.0</v>
      </c>
      <c r="F9849" s="17">
        <v>4695792.0</v>
      </c>
      <c r="G9849" s="17">
        <v>6775868.0</v>
      </c>
      <c r="H9849" s="17">
        <v>6775868.0</v>
      </c>
    </row>
    <row r="9850">
      <c r="A9850" s="7" t="s">
        <v>20501</v>
      </c>
      <c r="B9850" s="17" t="s">
        <v>20502</v>
      </c>
      <c r="C9850" s="17">
        <v>9.0</v>
      </c>
      <c r="D9850" s="17">
        <v>1.957831989E7</v>
      </c>
      <c r="E9850" s="17">
        <v>2363030.0</v>
      </c>
      <c r="F9850" s="17">
        <v>6964632.0</v>
      </c>
      <c r="G9850" s="17">
        <v>1.3691454E7</v>
      </c>
      <c r="H9850" s="17">
        <v>1.06722626E8</v>
      </c>
    </row>
    <row r="9851">
      <c r="A9851" s="7" t="s">
        <v>20503</v>
      </c>
      <c r="B9851" s="17" t="s">
        <v>20504</v>
      </c>
      <c r="C9851" s="17">
        <v>154.0</v>
      </c>
      <c r="D9851" s="17">
        <v>9529079.799</v>
      </c>
      <c r="E9851" s="17">
        <v>2998129.0</v>
      </c>
      <c r="F9851" s="17">
        <v>4915000.0</v>
      </c>
      <c r="G9851" s="17">
        <v>1.0253733E7</v>
      </c>
      <c r="H9851" s="17">
        <v>2.345886E7</v>
      </c>
    </row>
    <row r="9852">
      <c r="A9852" s="7" t="s">
        <v>20505</v>
      </c>
      <c r="B9852" s="17" t="s">
        <v>20506</v>
      </c>
      <c r="C9852" s="17">
        <v>14.0</v>
      </c>
      <c r="D9852" s="17">
        <v>6947365.643</v>
      </c>
      <c r="E9852" s="17">
        <v>2239629.0</v>
      </c>
      <c r="F9852" s="17">
        <v>3691149.0</v>
      </c>
      <c r="G9852" s="17">
        <v>7886425.0</v>
      </c>
      <c r="H9852" s="17">
        <v>1.8914866E7</v>
      </c>
    </row>
    <row r="9853">
      <c r="A9853" s="7" t="s">
        <v>20507</v>
      </c>
      <c r="B9853" s="17" t="s">
        <v>20508</v>
      </c>
      <c r="C9853" s="17">
        <v>1.0</v>
      </c>
      <c r="D9853" s="17">
        <v>2363701.0</v>
      </c>
      <c r="E9853" s="17">
        <v>2363701.0</v>
      </c>
      <c r="F9853" s="17">
        <v>2363701.0</v>
      </c>
      <c r="G9853" s="17">
        <v>2363701.0</v>
      </c>
      <c r="H9853" s="17">
        <v>2363701.0</v>
      </c>
    </row>
    <row r="9854">
      <c r="A9854" s="7" t="s">
        <v>20509</v>
      </c>
      <c r="B9854" s="17" t="s">
        <v>20510</v>
      </c>
      <c r="C9854" s="17">
        <v>1.0</v>
      </c>
      <c r="D9854" s="17">
        <v>4917300.0</v>
      </c>
      <c r="E9854" s="17">
        <v>4917300.0</v>
      </c>
      <c r="F9854" s="17">
        <v>4917300.0</v>
      </c>
      <c r="G9854" s="17">
        <v>4917300.0</v>
      </c>
      <c r="H9854" s="17">
        <v>4917300.0</v>
      </c>
    </row>
    <row r="9855">
      <c r="A9855" s="7" t="s">
        <v>20511</v>
      </c>
      <c r="B9855" s="17" t="s">
        <v>20512</v>
      </c>
      <c r="C9855" s="17">
        <v>3.0</v>
      </c>
      <c r="D9855" s="17">
        <v>3104093.667</v>
      </c>
      <c r="E9855" s="17">
        <v>2595735.0</v>
      </c>
      <c r="F9855" s="17">
        <v>3320500.0</v>
      </c>
      <c r="G9855" s="17">
        <v>3396046.0</v>
      </c>
      <c r="H9855" s="17">
        <v>3396046.0</v>
      </c>
    </row>
    <row r="9856">
      <c r="A9856" s="7" t="s">
        <v>20513</v>
      </c>
      <c r="B9856" s="17" t="s">
        <v>20514</v>
      </c>
      <c r="C9856" s="17">
        <v>9.0</v>
      </c>
      <c r="D9856" s="17">
        <v>7150469.333</v>
      </c>
      <c r="E9856" s="17">
        <v>1920338.0</v>
      </c>
      <c r="F9856" s="17">
        <v>2701100.0</v>
      </c>
      <c r="G9856" s="17">
        <v>7178950.0</v>
      </c>
      <c r="H9856" s="17">
        <v>2.4816579E7</v>
      </c>
    </row>
    <row r="9857">
      <c r="A9857" s="7" t="s">
        <v>20515</v>
      </c>
      <c r="B9857" s="17" t="s">
        <v>20516</v>
      </c>
      <c r="C9857" s="17">
        <v>40.0</v>
      </c>
      <c r="D9857" s="17">
        <v>5956562.65</v>
      </c>
      <c r="E9857" s="17">
        <v>2972823.0</v>
      </c>
      <c r="F9857" s="17">
        <v>4235927.0</v>
      </c>
      <c r="G9857" s="17">
        <v>6392832.0</v>
      </c>
      <c r="H9857" s="17">
        <v>8405852.0</v>
      </c>
    </row>
    <row r="9858">
      <c r="A9858" s="7" t="s">
        <v>20517</v>
      </c>
      <c r="B9858" s="17" t="s">
        <v>20518</v>
      </c>
      <c r="C9858" s="17">
        <v>11.0</v>
      </c>
      <c r="D9858" s="17">
        <v>5784596.727</v>
      </c>
      <c r="E9858" s="17">
        <v>4481039.0</v>
      </c>
      <c r="F9858" s="17">
        <v>5211506.0</v>
      </c>
      <c r="G9858" s="17">
        <v>7391649.0</v>
      </c>
      <c r="H9858" s="17">
        <v>8481145.0</v>
      </c>
    </row>
    <row r="9859">
      <c r="A9859" s="7" t="s">
        <v>20519</v>
      </c>
      <c r="B9859" s="17" t="s">
        <v>20520</v>
      </c>
      <c r="C9859" s="17">
        <v>16.0</v>
      </c>
      <c r="D9859" s="17">
        <v>4180761.75</v>
      </c>
      <c r="E9859" s="17">
        <v>2303339.0</v>
      </c>
      <c r="F9859" s="17">
        <v>3031863.0</v>
      </c>
      <c r="G9859" s="17">
        <v>5332809.0</v>
      </c>
      <c r="H9859" s="17">
        <v>8081544.0</v>
      </c>
    </row>
    <row r="9860">
      <c r="A9860" s="7" t="s">
        <v>20521</v>
      </c>
      <c r="B9860" s="17" t="s">
        <v>20522</v>
      </c>
      <c r="C9860" s="17">
        <v>54.0</v>
      </c>
      <c r="D9860" s="17">
        <v>8111107.796</v>
      </c>
      <c r="E9860" s="17">
        <v>3163346.0</v>
      </c>
      <c r="F9860" s="17">
        <v>5077399.0</v>
      </c>
      <c r="G9860" s="17">
        <v>7381160.0</v>
      </c>
      <c r="H9860" s="17">
        <v>1.1992479E7</v>
      </c>
    </row>
    <row r="9861">
      <c r="A9861" s="7" t="s">
        <v>20523</v>
      </c>
      <c r="B9861" s="17" t="s">
        <v>20524</v>
      </c>
      <c r="C9861" s="17">
        <v>1.0</v>
      </c>
      <c r="D9861" s="17">
        <v>5493923.0</v>
      </c>
      <c r="E9861" s="17">
        <v>5493923.0</v>
      </c>
      <c r="F9861" s="17">
        <v>5493923.0</v>
      </c>
      <c r="G9861" s="17">
        <v>5493923.0</v>
      </c>
      <c r="H9861" s="17">
        <v>5493923.0</v>
      </c>
    </row>
    <row r="9862">
      <c r="A9862" s="7" t="s">
        <v>20525</v>
      </c>
      <c r="B9862" s="17" t="s">
        <v>20526</v>
      </c>
      <c r="C9862" s="17">
        <v>2.0</v>
      </c>
      <c r="D9862" s="17">
        <v>3.8263505E7</v>
      </c>
      <c r="E9862" s="17">
        <v>7849241.0</v>
      </c>
      <c r="F9862" s="17">
        <v>7849241.0</v>
      </c>
      <c r="G9862" s="17">
        <v>6.8677769E7</v>
      </c>
      <c r="H9862" s="17">
        <v>6.8677769E7</v>
      </c>
    </row>
    <row r="9863">
      <c r="A9863" s="7" t="s">
        <v>20527</v>
      </c>
      <c r="B9863" s="17" t="s">
        <v>20528</v>
      </c>
      <c r="C9863" s="17">
        <v>1.0</v>
      </c>
      <c r="D9863" s="17">
        <v>5298848.0</v>
      </c>
      <c r="E9863" s="17">
        <v>5298848.0</v>
      </c>
      <c r="F9863" s="17">
        <v>5298848.0</v>
      </c>
      <c r="G9863" s="17">
        <v>5298848.0</v>
      </c>
      <c r="H9863" s="17">
        <v>5298848.0</v>
      </c>
    </row>
    <row r="9864">
      <c r="A9864" s="7" t="s">
        <v>20529</v>
      </c>
      <c r="B9864" s="17" t="s">
        <v>20530</v>
      </c>
      <c r="C9864" s="17">
        <v>1.0</v>
      </c>
      <c r="D9864" s="17">
        <v>1.0370495E7</v>
      </c>
      <c r="E9864" s="17">
        <v>1.0370495E7</v>
      </c>
      <c r="F9864" s="17">
        <v>1.0370495E7</v>
      </c>
      <c r="G9864" s="17">
        <v>1.0370495E7</v>
      </c>
      <c r="H9864" s="17">
        <v>1.0370495E7</v>
      </c>
    </row>
    <row r="9865">
      <c r="A9865" s="7" t="s">
        <v>20531</v>
      </c>
      <c r="B9865" s="17" t="s">
        <v>20532</v>
      </c>
      <c r="C9865" s="17">
        <v>1.0</v>
      </c>
      <c r="D9865" s="17">
        <v>3156098.0</v>
      </c>
      <c r="E9865" s="17">
        <v>3156098.0</v>
      </c>
      <c r="F9865" s="17">
        <v>3156098.0</v>
      </c>
      <c r="G9865" s="17">
        <v>3156098.0</v>
      </c>
      <c r="H9865" s="17">
        <v>3156098.0</v>
      </c>
    </row>
    <row r="9866">
      <c r="A9866" s="7" t="s">
        <v>20533</v>
      </c>
      <c r="B9866" s="17" t="s">
        <v>20534</v>
      </c>
      <c r="C9866" s="17">
        <v>1.0</v>
      </c>
      <c r="D9866" s="17">
        <v>5.7165E7</v>
      </c>
      <c r="E9866" s="17">
        <v>5.7165E7</v>
      </c>
      <c r="F9866" s="17">
        <v>5.7165E7</v>
      </c>
      <c r="G9866" s="17">
        <v>5.7165E7</v>
      </c>
      <c r="H9866" s="17">
        <v>5.7165E7</v>
      </c>
    </row>
    <row r="9867">
      <c r="A9867" s="7" t="s">
        <v>20535</v>
      </c>
      <c r="B9867" s="17" t="s">
        <v>20536</v>
      </c>
      <c r="C9867" s="17">
        <v>9.0</v>
      </c>
      <c r="D9867" s="17">
        <v>9789389.667</v>
      </c>
      <c r="E9867" s="17">
        <v>3350624.0</v>
      </c>
      <c r="F9867" s="17">
        <v>4804700.0</v>
      </c>
      <c r="G9867" s="17">
        <v>5483423.0</v>
      </c>
      <c r="H9867" s="17">
        <v>4.9652795E7</v>
      </c>
    </row>
    <row r="9868">
      <c r="A9868" s="7" t="s">
        <v>20537</v>
      </c>
      <c r="B9868" s="17" t="s">
        <v>20538</v>
      </c>
      <c r="C9868" s="17">
        <v>4431.0</v>
      </c>
      <c r="D9868" s="17">
        <v>8833069.659</v>
      </c>
      <c r="E9868" s="17">
        <v>2798285.0</v>
      </c>
      <c r="F9868" s="17">
        <v>4454700.0</v>
      </c>
      <c r="G9868" s="17">
        <v>7801899.0</v>
      </c>
      <c r="H9868" s="17">
        <v>1.5434972E7</v>
      </c>
    </row>
    <row r="9869">
      <c r="A9869" s="7" t="s">
        <v>20539</v>
      </c>
      <c r="B9869" s="17" t="s">
        <v>20540</v>
      </c>
      <c r="C9869" s="17">
        <v>963.0</v>
      </c>
      <c r="D9869" s="17">
        <v>6024480.792</v>
      </c>
      <c r="E9869" s="17">
        <v>2742297.0</v>
      </c>
      <c r="F9869" s="17">
        <v>3907065.0</v>
      </c>
      <c r="G9869" s="17">
        <v>6915122.0</v>
      </c>
      <c r="H9869" s="17">
        <v>1.1670733E7</v>
      </c>
    </row>
    <row r="9870">
      <c r="A9870" s="7" t="s">
        <v>20541</v>
      </c>
      <c r="B9870" s="17" t="s">
        <v>20543</v>
      </c>
      <c r="C9870" s="17">
        <v>25.0</v>
      </c>
      <c r="D9870" s="17">
        <v>8492162.6</v>
      </c>
      <c r="E9870" s="17">
        <v>2872000.0</v>
      </c>
      <c r="F9870" s="17">
        <v>3656458.0</v>
      </c>
      <c r="G9870" s="17">
        <v>4397000.0</v>
      </c>
      <c r="H9870" s="17">
        <v>1.0043406E7</v>
      </c>
    </row>
    <row r="9871">
      <c r="A9871" s="7" t="s">
        <v>20545</v>
      </c>
      <c r="B9871" s="17" t="s">
        <v>20546</v>
      </c>
      <c r="C9871" s="17">
        <v>52.0</v>
      </c>
      <c r="D9871" s="17">
        <v>7237866.712</v>
      </c>
      <c r="E9871" s="17">
        <v>2821700.0</v>
      </c>
      <c r="F9871" s="17">
        <v>5385621.0</v>
      </c>
      <c r="G9871" s="17">
        <v>8912927.0</v>
      </c>
      <c r="H9871" s="17">
        <v>1.3407359E7</v>
      </c>
    </row>
    <row r="9872">
      <c r="A9872" s="7" t="s">
        <v>20547</v>
      </c>
      <c r="B9872" s="17" t="s">
        <v>20548</v>
      </c>
      <c r="C9872" s="17">
        <v>39.0</v>
      </c>
      <c r="D9872" s="17">
        <v>8851603.744</v>
      </c>
      <c r="E9872" s="17">
        <v>3643609.0</v>
      </c>
      <c r="F9872" s="17">
        <v>5706187.0</v>
      </c>
      <c r="G9872" s="17">
        <v>8966014.0</v>
      </c>
      <c r="H9872" s="17">
        <v>1.25711E7</v>
      </c>
    </row>
    <row r="9873">
      <c r="A9873" s="7" t="s">
        <v>20549</v>
      </c>
      <c r="B9873" s="17" t="s">
        <v>20550</v>
      </c>
      <c r="C9873" s="17">
        <v>274.0</v>
      </c>
      <c r="D9873" s="17">
        <v>7544334.102</v>
      </c>
      <c r="E9873" s="17">
        <v>3258416.0</v>
      </c>
      <c r="F9873" s="17">
        <v>5444554.0</v>
      </c>
      <c r="G9873" s="17">
        <v>8604676.0</v>
      </c>
      <c r="H9873" s="17">
        <v>1.4764325E7</v>
      </c>
    </row>
    <row r="9874">
      <c r="A9874" s="7" t="s">
        <v>20551</v>
      </c>
      <c r="B9874" s="17" t="s">
        <v>20552</v>
      </c>
      <c r="C9874" s="17">
        <v>31.0</v>
      </c>
      <c r="D9874" s="17">
        <v>9116833.935</v>
      </c>
      <c r="E9874" s="17">
        <v>2740500.0</v>
      </c>
      <c r="F9874" s="17">
        <v>4115400.0</v>
      </c>
      <c r="G9874" s="17">
        <v>7050314.0</v>
      </c>
      <c r="H9874" s="17">
        <v>1.3620669E7</v>
      </c>
    </row>
    <row r="9875">
      <c r="A9875" s="7" t="s">
        <v>20553</v>
      </c>
      <c r="B9875" s="17" t="s">
        <v>20554</v>
      </c>
      <c r="C9875" s="17">
        <v>976.0</v>
      </c>
      <c r="D9875" s="17">
        <v>7927005.913</v>
      </c>
      <c r="E9875" s="17">
        <v>3112468.0</v>
      </c>
      <c r="F9875" s="17">
        <v>4909270.0</v>
      </c>
      <c r="G9875" s="17">
        <v>8349200.0</v>
      </c>
      <c r="H9875" s="17">
        <v>1.454552E7</v>
      </c>
    </row>
    <row r="9876">
      <c r="A9876" s="7" t="s">
        <v>20555</v>
      </c>
      <c r="B9876" s="17" t="s">
        <v>20556</v>
      </c>
      <c r="C9876" s="17">
        <v>1721.0</v>
      </c>
      <c r="D9876" s="17">
        <v>6794732.024</v>
      </c>
      <c r="E9876" s="17">
        <v>2872624.0</v>
      </c>
      <c r="F9876" s="17">
        <v>4496415.0</v>
      </c>
      <c r="G9876" s="17">
        <v>7722400.0</v>
      </c>
      <c r="H9876" s="17">
        <v>1.2787796E7</v>
      </c>
    </row>
    <row r="9877">
      <c r="A9877" s="7" t="s">
        <v>20557</v>
      </c>
      <c r="B9877" s="17" t="s">
        <v>20558</v>
      </c>
      <c r="C9877" s="17">
        <v>262.0</v>
      </c>
      <c r="D9877" s="17">
        <v>7727457.103</v>
      </c>
      <c r="E9877" s="17">
        <v>3139263.0</v>
      </c>
      <c r="F9877" s="17">
        <v>4698629.0</v>
      </c>
      <c r="G9877" s="17">
        <v>8134502.0</v>
      </c>
      <c r="H9877" s="17">
        <v>1.4907067E7</v>
      </c>
    </row>
    <row r="9878">
      <c r="A9878" s="7" t="s">
        <v>20559</v>
      </c>
      <c r="B9878" s="17" t="s">
        <v>20560</v>
      </c>
      <c r="C9878" s="17">
        <v>1520.0</v>
      </c>
      <c r="D9878" s="17">
        <v>7332233.563</v>
      </c>
      <c r="E9878" s="17">
        <v>2939410.0</v>
      </c>
      <c r="F9878" s="17">
        <v>4435411.0</v>
      </c>
      <c r="G9878" s="17">
        <v>7151200.0</v>
      </c>
      <c r="H9878" s="17">
        <v>1.29268E7</v>
      </c>
    </row>
    <row r="9879">
      <c r="A9879" s="7" t="s">
        <v>20561</v>
      </c>
      <c r="B9879" s="17" t="s">
        <v>20562</v>
      </c>
      <c r="C9879" s="17">
        <v>8.0</v>
      </c>
      <c r="D9879" s="17">
        <v>1.216671963E7</v>
      </c>
      <c r="E9879" s="17">
        <v>5278410.0</v>
      </c>
      <c r="F9879" s="17">
        <v>7704406.0</v>
      </c>
      <c r="G9879" s="17">
        <v>9801509.0</v>
      </c>
      <c r="H9879" s="17">
        <v>3.8725063E7</v>
      </c>
    </row>
    <row r="9880">
      <c r="A9880" s="7" t="s">
        <v>20563</v>
      </c>
      <c r="B9880" s="17" t="s">
        <v>20564</v>
      </c>
      <c r="C9880" s="17">
        <v>42.0</v>
      </c>
      <c r="D9880" s="17">
        <v>3306107.714</v>
      </c>
      <c r="E9880" s="17">
        <v>1707000.0</v>
      </c>
      <c r="F9880" s="17">
        <v>2170512.0</v>
      </c>
      <c r="G9880" s="17">
        <v>3428000.0</v>
      </c>
      <c r="H9880" s="17">
        <v>5394500.0</v>
      </c>
    </row>
    <row r="9881">
      <c r="A9881" s="7" t="s">
        <v>20565</v>
      </c>
      <c r="B9881" s="17" t="s">
        <v>20566</v>
      </c>
      <c r="C9881" s="17">
        <v>1.0</v>
      </c>
      <c r="D9881" s="17">
        <v>2.4044759E7</v>
      </c>
      <c r="E9881" s="17">
        <v>2.4044759E7</v>
      </c>
      <c r="F9881" s="17">
        <v>2.4044759E7</v>
      </c>
      <c r="G9881" s="17">
        <v>2.4044759E7</v>
      </c>
      <c r="H9881" s="17">
        <v>2.4044759E7</v>
      </c>
    </row>
    <row r="9882">
      <c r="A9882" s="7" t="s">
        <v>20567</v>
      </c>
      <c r="B9882" s="17" t="s">
        <v>20568</v>
      </c>
      <c r="C9882" s="17">
        <v>1.0</v>
      </c>
      <c r="D9882" s="17">
        <v>2693858.0</v>
      </c>
      <c r="E9882" s="17">
        <v>2693858.0</v>
      </c>
      <c r="F9882" s="17">
        <v>2693858.0</v>
      </c>
      <c r="G9882" s="17">
        <v>2693858.0</v>
      </c>
      <c r="H9882" s="17">
        <v>2693858.0</v>
      </c>
    </row>
    <row r="9883">
      <c r="A9883" s="7" t="s">
        <v>20570</v>
      </c>
      <c r="B9883" s="17" t="s">
        <v>20572</v>
      </c>
      <c r="C9883" s="17">
        <v>2.0</v>
      </c>
      <c r="D9883" s="17">
        <v>3400066.0</v>
      </c>
      <c r="E9883" s="17">
        <v>3053722.0</v>
      </c>
      <c r="F9883" s="17">
        <v>3053722.0</v>
      </c>
      <c r="G9883" s="17">
        <v>3746410.0</v>
      </c>
      <c r="H9883" s="17">
        <v>3746410.0</v>
      </c>
    </row>
    <row r="9884">
      <c r="A9884" s="7" t="s">
        <v>20573</v>
      </c>
      <c r="B9884" s="17" t="s">
        <v>20574</v>
      </c>
      <c r="C9884" s="17">
        <v>21.0</v>
      </c>
      <c r="D9884" s="17">
        <v>5627032.571</v>
      </c>
      <c r="E9884" s="17">
        <v>2860500.0</v>
      </c>
      <c r="F9884" s="17">
        <v>3573535.0</v>
      </c>
      <c r="G9884" s="17">
        <v>4780400.0</v>
      </c>
      <c r="H9884" s="17">
        <v>1.099557E7</v>
      </c>
    </row>
    <row r="9885">
      <c r="A9885" s="7" t="s">
        <v>20575</v>
      </c>
      <c r="B9885" s="17" t="s">
        <v>20576</v>
      </c>
      <c r="C9885" s="17">
        <v>9.0</v>
      </c>
      <c r="D9885" s="17">
        <v>1.1014603E7</v>
      </c>
      <c r="E9885" s="17">
        <v>3860500.0</v>
      </c>
      <c r="F9885" s="17">
        <v>4377881.0</v>
      </c>
      <c r="G9885" s="17">
        <v>7858213.0</v>
      </c>
      <c r="H9885" s="17">
        <v>5.9460559E7</v>
      </c>
    </row>
    <row r="9886">
      <c r="A9886" s="7" t="s">
        <v>20577</v>
      </c>
      <c r="B9886" s="17" t="s">
        <v>20578</v>
      </c>
      <c r="C9886" s="17">
        <v>2.0</v>
      </c>
      <c r="D9886" s="17">
        <v>8671619.0</v>
      </c>
      <c r="E9886" s="17">
        <v>3967844.0</v>
      </c>
      <c r="F9886" s="17">
        <v>3967844.0</v>
      </c>
      <c r="G9886" s="17">
        <v>1.3375394E7</v>
      </c>
      <c r="H9886" s="17">
        <v>1.3375394E7</v>
      </c>
    </row>
    <row r="9887">
      <c r="A9887" s="7" t="s">
        <v>20579</v>
      </c>
      <c r="B9887" s="17" t="s">
        <v>20580</v>
      </c>
      <c r="C9887" s="17">
        <v>12.0</v>
      </c>
      <c r="D9887" s="17">
        <v>6893979.25</v>
      </c>
      <c r="E9887" s="17">
        <v>2882900.0</v>
      </c>
      <c r="F9887" s="17">
        <v>5181159.0</v>
      </c>
      <c r="G9887" s="17">
        <v>6463363.0</v>
      </c>
      <c r="H9887" s="17">
        <v>9003734.0</v>
      </c>
    </row>
    <row r="9888">
      <c r="A9888" s="7" t="s">
        <v>20581</v>
      </c>
      <c r="B9888" s="17" t="s">
        <v>20582</v>
      </c>
      <c r="C9888" s="17">
        <v>4.0</v>
      </c>
      <c r="D9888" s="17">
        <v>4768022.5</v>
      </c>
      <c r="E9888" s="17">
        <v>2517800.0</v>
      </c>
      <c r="F9888" s="17">
        <v>4307774.0</v>
      </c>
      <c r="G9888" s="17">
        <v>5996978.0</v>
      </c>
      <c r="H9888" s="17">
        <v>6249538.0</v>
      </c>
    </row>
    <row r="9889">
      <c r="A9889" s="7" t="s">
        <v>20583</v>
      </c>
      <c r="B9889" s="17" t="s">
        <v>20584</v>
      </c>
      <c r="C9889" s="17">
        <v>1.0</v>
      </c>
      <c r="D9889" s="17">
        <v>3010000.0</v>
      </c>
      <c r="E9889" s="17">
        <v>3010000.0</v>
      </c>
      <c r="F9889" s="17">
        <v>3010000.0</v>
      </c>
      <c r="G9889" s="17">
        <v>3010000.0</v>
      </c>
      <c r="H9889" s="17">
        <v>3010000.0</v>
      </c>
    </row>
    <row r="9890">
      <c r="A9890" s="7" t="s">
        <v>20586</v>
      </c>
      <c r="B9890" s="17" t="s">
        <v>20588</v>
      </c>
      <c r="C9890" s="17">
        <v>4.0</v>
      </c>
      <c r="D9890" s="17">
        <v>6346022.75</v>
      </c>
      <c r="E9890" s="17">
        <v>2297936.0</v>
      </c>
      <c r="F9890" s="17">
        <v>4419150.0</v>
      </c>
      <c r="G9890" s="17">
        <v>8159146.0</v>
      </c>
      <c r="H9890" s="17">
        <v>1.0507859E7</v>
      </c>
    </row>
    <row r="9891">
      <c r="A9891" s="7" t="s">
        <v>20590</v>
      </c>
      <c r="B9891" s="17" t="s">
        <v>20592</v>
      </c>
      <c r="C9891" s="17">
        <v>10.0</v>
      </c>
      <c r="D9891" s="17">
        <v>4935874.0</v>
      </c>
      <c r="E9891" s="17">
        <v>2668531.0</v>
      </c>
      <c r="F9891" s="17">
        <v>3598087.0</v>
      </c>
      <c r="G9891" s="17">
        <v>6745363.0</v>
      </c>
      <c r="H9891" s="17">
        <v>8336635.0</v>
      </c>
    </row>
    <row r="9892">
      <c r="A9892" s="7" t="s">
        <v>20593</v>
      </c>
      <c r="B9892" s="17" t="s">
        <v>20594</v>
      </c>
      <c r="C9892" s="17">
        <v>1.0</v>
      </c>
      <c r="D9892" s="17">
        <v>6581486.0</v>
      </c>
      <c r="E9892" s="17">
        <v>6581486.0</v>
      </c>
      <c r="F9892" s="17">
        <v>6581486.0</v>
      </c>
      <c r="G9892" s="17">
        <v>6581486.0</v>
      </c>
      <c r="H9892" s="17">
        <v>6581486.0</v>
      </c>
    </row>
    <row r="9893">
      <c r="A9893" s="7" t="s">
        <v>20595</v>
      </c>
      <c r="B9893" s="17" t="s">
        <v>20596</v>
      </c>
      <c r="C9893" s="17">
        <v>3.0</v>
      </c>
      <c r="D9893" s="17">
        <v>5083425.0</v>
      </c>
      <c r="E9893" s="17">
        <v>1864049.0</v>
      </c>
      <c r="F9893" s="17">
        <v>2767818.0</v>
      </c>
      <c r="G9893" s="17">
        <v>1.0618408E7</v>
      </c>
      <c r="H9893" s="17">
        <v>1.0618408E7</v>
      </c>
    </row>
    <row r="9894">
      <c r="A9894" s="7" t="s">
        <v>20597</v>
      </c>
      <c r="B9894" s="17" t="s">
        <v>20598</v>
      </c>
      <c r="C9894" s="17">
        <v>494.0</v>
      </c>
      <c r="D9894" s="17">
        <v>6391038.798</v>
      </c>
      <c r="E9894" s="17">
        <v>2579900.0</v>
      </c>
      <c r="F9894" s="17">
        <v>4439500.0</v>
      </c>
      <c r="G9894" s="17">
        <v>6882400.0</v>
      </c>
      <c r="H9894" s="17">
        <v>1.2232834E7</v>
      </c>
    </row>
    <row r="9895">
      <c r="A9895" s="7" t="s">
        <v>20599</v>
      </c>
      <c r="B9895" s="17" t="s">
        <v>20600</v>
      </c>
      <c r="C9895" s="17">
        <v>176.0</v>
      </c>
      <c r="D9895" s="17">
        <v>5866343.233</v>
      </c>
      <c r="E9895" s="17">
        <v>2691629.0</v>
      </c>
      <c r="F9895" s="17">
        <v>3671213.0</v>
      </c>
      <c r="G9895" s="17">
        <v>7236242.0</v>
      </c>
      <c r="H9895" s="17">
        <v>9257169.0</v>
      </c>
    </row>
    <row r="9896">
      <c r="A9896" s="7" t="s">
        <v>20601</v>
      </c>
      <c r="B9896" s="17" t="s">
        <v>20602</v>
      </c>
      <c r="C9896" s="17">
        <v>1.0</v>
      </c>
      <c r="D9896" s="17">
        <v>6088799.0</v>
      </c>
      <c r="E9896" s="17">
        <v>6088799.0</v>
      </c>
      <c r="F9896" s="17">
        <v>6088799.0</v>
      </c>
      <c r="G9896" s="17">
        <v>6088799.0</v>
      </c>
      <c r="H9896" s="17">
        <v>6088799.0</v>
      </c>
    </row>
    <row r="9897">
      <c r="A9897" s="7" t="s">
        <v>20603</v>
      </c>
      <c r="B9897" s="17" t="s">
        <v>20604</v>
      </c>
      <c r="C9897" s="17">
        <v>5.0</v>
      </c>
      <c r="D9897" s="17">
        <v>1.19940108E7</v>
      </c>
      <c r="E9897" s="17">
        <v>2626050.0</v>
      </c>
      <c r="F9897" s="17">
        <v>6168597.0</v>
      </c>
      <c r="G9897" s="17">
        <v>1.964292E7</v>
      </c>
      <c r="H9897" s="17">
        <v>2.8951919E7</v>
      </c>
    </row>
    <row r="9898">
      <c r="A9898" s="7" t="s">
        <v>20607</v>
      </c>
      <c r="B9898" s="17" t="s">
        <v>20608</v>
      </c>
      <c r="C9898" s="17">
        <v>2.0</v>
      </c>
      <c r="D9898" s="17">
        <v>2725295.0</v>
      </c>
      <c r="E9898" s="17">
        <v>2115309.0</v>
      </c>
      <c r="F9898" s="17">
        <v>2115309.0</v>
      </c>
      <c r="G9898" s="17">
        <v>3335281.0</v>
      </c>
      <c r="H9898" s="17">
        <v>3335281.0</v>
      </c>
    </row>
    <row r="9899">
      <c r="A9899" s="7" t="s">
        <v>20609</v>
      </c>
      <c r="B9899" s="17" t="s">
        <v>20610</v>
      </c>
      <c r="C9899" s="17">
        <v>7.0</v>
      </c>
      <c r="D9899" s="17">
        <v>6013840.571</v>
      </c>
      <c r="E9899" s="17">
        <v>2815487.0</v>
      </c>
      <c r="F9899" s="17">
        <v>5292974.0</v>
      </c>
      <c r="G9899" s="17">
        <v>8506000.0</v>
      </c>
      <c r="H9899" s="17">
        <v>1.2886017E7</v>
      </c>
    </row>
    <row r="9900">
      <c r="A9900" s="7" t="s">
        <v>20611</v>
      </c>
      <c r="B9900" s="17" t="s">
        <v>20612</v>
      </c>
      <c r="C9900" s="17">
        <v>4.0</v>
      </c>
      <c r="D9900" s="17">
        <v>1.1284341E7</v>
      </c>
      <c r="E9900" s="17">
        <v>2141354.0</v>
      </c>
      <c r="F9900" s="17">
        <v>2557526.0</v>
      </c>
      <c r="G9900" s="17">
        <v>5342227.0</v>
      </c>
      <c r="H9900" s="17">
        <v>3.5096257E7</v>
      </c>
    </row>
    <row r="9901">
      <c r="A9901" s="7" t="s">
        <v>20613</v>
      </c>
      <c r="B9901" s="17" t="s">
        <v>20614</v>
      </c>
      <c r="C9901" s="17">
        <v>78.0</v>
      </c>
      <c r="D9901" s="17">
        <v>7365142.0</v>
      </c>
      <c r="E9901" s="17">
        <v>2893009.0</v>
      </c>
      <c r="F9901" s="17">
        <v>4919762.0</v>
      </c>
      <c r="G9901" s="17">
        <v>9767868.0</v>
      </c>
      <c r="H9901" s="17">
        <v>1.5728001E7</v>
      </c>
    </row>
    <row r="9902">
      <c r="A9902" s="7" t="s">
        <v>20615</v>
      </c>
      <c r="B9902" s="17" t="s">
        <v>20616</v>
      </c>
      <c r="C9902" s="17">
        <v>111.0</v>
      </c>
      <c r="D9902" s="17">
        <v>5225664.955</v>
      </c>
      <c r="E9902" s="17">
        <v>2872192.0</v>
      </c>
      <c r="F9902" s="17">
        <v>4138600.0</v>
      </c>
      <c r="G9902" s="17">
        <v>6427034.0</v>
      </c>
      <c r="H9902" s="17">
        <v>1.0081301E7</v>
      </c>
    </row>
    <row r="9903">
      <c r="A9903" s="7" t="s">
        <v>20617</v>
      </c>
      <c r="B9903" s="17" t="s">
        <v>20618</v>
      </c>
      <c r="C9903" s="17">
        <v>62.0</v>
      </c>
      <c r="D9903" s="17">
        <v>8242636.871</v>
      </c>
      <c r="E9903" s="17">
        <v>3653827.0</v>
      </c>
      <c r="F9903" s="17">
        <v>4871446.0</v>
      </c>
      <c r="G9903" s="17">
        <v>7719241.0</v>
      </c>
      <c r="H9903" s="17">
        <v>1.1693797E7</v>
      </c>
    </row>
    <row r="9904">
      <c r="A9904" s="7" t="s">
        <v>20619</v>
      </c>
      <c r="B9904" s="17" t="s">
        <v>20620</v>
      </c>
      <c r="C9904" s="17">
        <v>378.0</v>
      </c>
      <c r="D9904" s="17">
        <v>4945853.706</v>
      </c>
      <c r="E9904" s="17">
        <v>2574089.0</v>
      </c>
      <c r="F9904" s="17">
        <v>3605787.0</v>
      </c>
      <c r="G9904" s="17">
        <v>5197895.0</v>
      </c>
      <c r="H9904" s="17">
        <v>8246500.0</v>
      </c>
    </row>
    <row r="9905">
      <c r="A9905" s="7" t="s">
        <v>20621</v>
      </c>
      <c r="B9905" s="17" t="s">
        <v>20622</v>
      </c>
      <c r="C9905" s="17">
        <v>167.0</v>
      </c>
      <c r="D9905" s="17">
        <v>5240112.904</v>
      </c>
      <c r="E9905" s="17">
        <v>2419356.0</v>
      </c>
      <c r="F9905" s="17">
        <v>3600319.0</v>
      </c>
      <c r="G9905" s="17">
        <v>5895131.0</v>
      </c>
      <c r="H9905" s="17">
        <v>1.1668E7</v>
      </c>
    </row>
    <row r="9906">
      <c r="A9906" s="7" t="s">
        <v>20623</v>
      </c>
      <c r="B9906" s="17" t="s">
        <v>20624</v>
      </c>
      <c r="C9906" s="17">
        <v>24.0</v>
      </c>
      <c r="D9906" s="17">
        <v>4516451.375</v>
      </c>
      <c r="E9906" s="17">
        <v>2517717.0</v>
      </c>
      <c r="F9906" s="17">
        <v>3579000.0</v>
      </c>
      <c r="G9906" s="17">
        <v>4596601.0</v>
      </c>
      <c r="H9906" s="17">
        <v>9119924.0</v>
      </c>
    </row>
    <row r="9907">
      <c r="A9907" s="7" t="s">
        <v>20625</v>
      </c>
      <c r="B9907" s="17" t="s">
        <v>20626</v>
      </c>
      <c r="C9907" s="17">
        <v>1.0</v>
      </c>
      <c r="D9907" s="17">
        <v>1.8453361E7</v>
      </c>
      <c r="E9907" s="17">
        <v>1.8453361E7</v>
      </c>
      <c r="F9907" s="17">
        <v>1.8453361E7</v>
      </c>
      <c r="G9907" s="17">
        <v>1.8453361E7</v>
      </c>
      <c r="H9907" s="17">
        <v>1.8453361E7</v>
      </c>
    </row>
    <row r="9908">
      <c r="A9908" s="7" t="s">
        <v>20627</v>
      </c>
      <c r="B9908" s="17" t="s">
        <v>20628</v>
      </c>
      <c r="C9908" s="17">
        <v>3.0</v>
      </c>
      <c r="D9908" s="17">
        <v>7199270.333</v>
      </c>
      <c r="E9908" s="17">
        <v>2385984.0</v>
      </c>
      <c r="F9908" s="17">
        <v>2459936.0</v>
      </c>
      <c r="G9908" s="17">
        <v>1.6751891E7</v>
      </c>
      <c r="H9908" s="17">
        <v>1.6751891E7</v>
      </c>
    </row>
    <row r="9909">
      <c r="A9909" s="7" t="s">
        <v>20629</v>
      </c>
      <c r="B9909" s="17" t="s">
        <v>20630</v>
      </c>
      <c r="C9909" s="17">
        <v>4.0</v>
      </c>
      <c r="D9909" s="17">
        <v>4226914.0</v>
      </c>
      <c r="E9909" s="17">
        <v>1871100.0</v>
      </c>
      <c r="F9909" s="17">
        <v>4318473.0</v>
      </c>
      <c r="G9909" s="17">
        <v>5281083.0</v>
      </c>
      <c r="H9909" s="17">
        <v>5437000.0</v>
      </c>
    </row>
    <row r="9910">
      <c r="A9910" s="7" t="s">
        <v>20631</v>
      </c>
      <c r="B9910" s="17" t="s">
        <v>20632</v>
      </c>
      <c r="C9910" s="17">
        <v>10.0</v>
      </c>
      <c r="D9910" s="17">
        <v>9854800.9</v>
      </c>
      <c r="E9910" s="17">
        <v>3109026.0</v>
      </c>
      <c r="F9910" s="17">
        <v>4285697.0</v>
      </c>
      <c r="G9910" s="17">
        <v>1.1346406E7</v>
      </c>
      <c r="H9910" s="17">
        <v>1.4508E7</v>
      </c>
    </row>
    <row r="9911">
      <c r="A9911" s="7" t="s">
        <v>20633</v>
      </c>
      <c r="B9911" s="17" t="s">
        <v>20634</v>
      </c>
      <c r="C9911" s="17">
        <v>1.0</v>
      </c>
      <c r="D9911" s="17">
        <v>4372210.0</v>
      </c>
      <c r="E9911" s="17">
        <v>4372210.0</v>
      </c>
      <c r="F9911" s="17">
        <v>4372210.0</v>
      </c>
      <c r="G9911" s="17">
        <v>4372210.0</v>
      </c>
      <c r="H9911" s="17">
        <v>4372210.0</v>
      </c>
    </row>
    <row r="9912">
      <c r="A9912" s="7" t="s">
        <v>20635</v>
      </c>
      <c r="B9912" s="17" t="s">
        <v>20636</v>
      </c>
      <c r="C9912" s="17">
        <v>47.0</v>
      </c>
      <c r="D9912" s="17">
        <v>6084977.064</v>
      </c>
      <c r="E9912" s="17">
        <v>3146380.0</v>
      </c>
      <c r="F9912" s="17">
        <v>4168274.0</v>
      </c>
      <c r="G9912" s="17">
        <v>6701261.0</v>
      </c>
      <c r="H9912" s="17">
        <v>1.290163E7</v>
      </c>
    </row>
    <row r="9913">
      <c r="A9913" s="7" t="s">
        <v>20637</v>
      </c>
      <c r="B9913" s="17" t="s">
        <v>20638</v>
      </c>
      <c r="C9913" s="17">
        <v>55.0</v>
      </c>
      <c r="D9913" s="17">
        <v>7175928.4</v>
      </c>
      <c r="E9913" s="17">
        <v>3238713.0</v>
      </c>
      <c r="F9913" s="17">
        <v>5328347.0</v>
      </c>
      <c r="G9913" s="17">
        <v>8539878.0</v>
      </c>
      <c r="H9913" s="17">
        <v>1.2311881E7</v>
      </c>
    </row>
    <row r="9914">
      <c r="A9914" s="7" t="s">
        <v>20639</v>
      </c>
      <c r="B9914" s="17" t="s">
        <v>20640</v>
      </c>
      <c r="C9914" s="17">
        <v>12.0</v>
      </c>
      <c r="D9914" s="17">
        <v>5672336.0</v>
      </c>
      <c r="E9914" s="17">
        <v>3163500.0</v>
      </c>
      <c r="F9914" s="17">
        <v>5113649.0</v>
      </c>
      <c r="G9914" s="17">
        <v>7666855.0</v>
      </c>
      <c r="H9914" s="17">
        <v>8160510.0</v>
      </c>
    </row>
    <row r="9915">
      <c r="A9915" s="7" t="s">
        <v>20641</v>
      </c>
      <c r="B9915" s="17" t="s">
        <v>20642</v>
      </c>
      <c r="C9915" s="17">
        <v>14.0</v>
      </c>
      <c r="D9915" s="17">
        <v>6611196.714</v>
      </c>
      <c r="E9915" s="17">
        <v>2800319.0</v>
      </c>
      <c r="F9915" s="17">
        <v>5023362.0</v>
      </c>
      <c r="G9915" s="17">
        <v>9965481.0</v>
      </c>
      <c r="H9915" s="17">
        <v>1.2131102E7</v>
      </c>
    </row>
    <row r="9916">
      <c r="A9916" s="7" t="s">
        <v>20643</v>
      </c>
      <c r="B9916" s="17" t="s">
        <v>20644</v>
      </c>
      <c r="C9916" s="17">
        <v>8501.0</v>
      </c>
      <c r="D9916" s="17">
        <v>7168071.314</v>
      </c>
      <c r="E9916" s="17">
        <v>2898400.0</v>
      </c>
      <c r="F9916" s="17">
        <v>4249037.0</v>
      </c>
      <c r="G9916" s="17">
        <v>6890404.0</v>
      </c>
      <c r="H9916" s="17">
        <v>1.265797E7</v>
      </c>
    </row>
    <row r="9917">
      <c r="A9917" s="7" t="s">
        <v>20645</v>
      </c>
      <c r="B9917" s="17" t="s">
        <v>20646</v>
      </c>
      <c r="C9917" s="17">
        <v>628.0</v>
      </c>
      <c r="D9917" s="17">
        <v>6255692.879</v>
      </c>
      <c r="E9917" s="17">
        <v>2886000.0</v>
      </c>
      <c r="F9917" s="17">
        <v>4273081.0</v>
      </c>
      <c r="G9917" s="17">
        <v>7422134.0</v>
      </c>
      <c r="H9917" s="17">
        <v>1.1407338E7</v>
      </c>
    </row>
    <row r="9918">
      <c r="A9918" s="7" t="s">
        <v>20647</v>
      </c>
      <c r="B9918" s="17" t="s">
        <v>20648</v>
      </c>
      <c r="C9918" s="17">
        <v>23.0</v>
      </c>
      <c r="D9918" s="17">
        <v>4016792.304</v>
      </c>
      <c r="E9918" s="17">
        <v>2528220.0</v>
      </c>
      <c r="F9918" s="17">
        <v>3572560.0</v>
      </c>
      <c r="G9918" s="17">
        <v>4849238.0</v>
      </c>
      <c r="H9918" s="17">
        <v>5472684.0</v>
      </c>
    </row>
    <row r="9919">
      <c r="A9919" s="7" t="s">
        <v>20649</v>
      </c>
      <c r="B9919" s="17" t="s">
        <v>20650</v>
      </c>
      <c r="C9919" s="17">
        <v>35.0</v>
      </c>
      <c r="D9919" s="17">
        <v>5993425.6</v>
      </c>
      <c r="E9919" s="17">
        <v>3395226.0</v>
      </c>
      <c r="F9919" s="17">
        <v>4892391.0</v>
      </c>
      <c r="G9919" s="17">
        <v>8832030.0</v>
      </c>
      <c r="H9919" s="17">
        <v>1.1755854E7</v>
      </c>
    </row>
    <row r="9920">
      <c r="A9920" s="7" t="s">
        <v>20651</v>
      </c>
      <c r="B9920" s="17" t="s">
        <v>20652</v>
      </c>
      <c r="C9920" s="17">
        <v>28.0</v>
      </c>
      <c r="D9920" s="17">
        <v>9069685.607</v>
      </c>
      <c r="E9920" s="17">
        <v>3180438.0</v>
      </c>
      <c r="F9920" s="17">
        <v>4956385.0</v>
      </c>
      <c r="G9920" s="17">
        <v>7695299.0</v>
      </c>
      <c r="H9920" s="17">
        <v>1.3681088E7</v>
      </c>
    </row>
    <row r="9921">
      <c r="A9921" s="7" t="s">
        <v>20653</v>
      </c>
      <c r="B9921" s="17" t="s">
        <v>20654</v>
      </c>
      <c r="C9921" s="17">
        <v>212.0</v>
      </c>
      <c r="D9921" s="17">
        <v>7199184.557</v>
      </c>
      <c r="E9921" s="17">
        <v>3041440.0</v>
      </c>
      <c r="F9921" s="17">
        <v>4727250.0</v>
      </c>
      <c r="G9921" s="17">
        <v>8905051.0</v>
      </c>
      <c r="H9921" s="17">
        <v>1.4805444E7</v>
      </c>
    </row>
    <row r="9922">
      <c r="A9922" s="7" t="s">
        <v>20655</v>
      </c>
      <c r="B9922" s="17" t="s">
        <v>20656</v>
      </c>
      <c r="C9922" s="17">
        <v>36.0</v>
      </c>
      <c r="D9922" s="17">
        <v>8237865.194</v>
      </c>
      <c r="E9922" s="17">
        <v>2488000.0</v>
      </c>
      <c r="F9922" s="17">
        <v>3650262.0</v>
      </c>
      <c r="G9922" s="17">
        <v>6962387.0</v>
      </c>
      <c r="H9922" s="17">
        <v>9985447.0</v>
      </c>
    </row>
    <row r="9923">
      <c r="A9923" s="7" t="s">
        <v>20659</v>
      </c>
      <c r="B9923" s="17" t="s">
        <v>20660</v>
      </c>
      <c r="C9923" s="17">
        <v>1353.0</v>
      </c>
      <c r="D9923" s="17">
        <v>5925054.936</v>
      </c>
      <c r="E9923" s="17">
        <v>2678098.0</v>
      </c>
      <c r="F9923" s="17">
        <v>3888673.0</v>
      </c>
      <c r="G9923" s="17">
        <v>6433256.0</v>
      </c>
      <c r="H9923" s="17">
        <v>1.11509E7</v>
      </c>
    </row>
    <row r="9924">
      <c r="A9924" s="7" t="s">
        <v>20661</v>
      </c>
      <c r="B9924" s="17" t="s">
        <v>20662</v>
      </c>
      <c r="C9924" s="17">
        <v>1359.0</v>
      </c>
      <c r="D9924" s="17">
        <v>6283954.603</v>
      </c>
      <c r="E9924" s="17">
        <v>2921609.0</v>
      </c>
      <c r="F9924" s="17">
        <v>4300000.0</v>
      </c>
      <c r="G9924" s="17">
        <v>7159600.0</v>
      </c>
      <c r="H9924" s="17">
        <v>1.1671915E7</v>
      </c>
    </row>
    <row r="9925">
      <c r="A9925" s="7" t="s">
        <v>20663</v>
      </c>
      <c r="B9925" s="17" t="s">
        <v>20664</v>
      </c>
      <c r="C9925" s="17">
        <v>491.0</v>
      </c>
      <c r="D9925" s="17">
        <v>7084299.699</v>
      </c>
      <c r="E9925" s="17">
        <v>2995658.0</v>
      </c>
      <c r="F9925" s="17">
        <v>4412499.0</v>
      </c>
      <c r="G9925" s="17">
        <v>6930344.0</v>
      </c>
      <c r="H9925" s="17">
        <v>1.1827259E7</v>
      </c>
    </row>
    <row r="9926">
      <c r="A9926" s="7" t="s">
        <v>20665</v>
      </c>
      <c r="B9926" s="17" t="s">
        <v>20666</v>
      </c>
      <c r="C9926" s="17">
        <v>1893.0</v>
      </c>
      <c r="D9926" s="17">
        <v>6220281.617</v>
      </c>
      <c r="E9926" s="17">
        <v>2764058.0</v>
      </c>
      <c r="F9926" s="17">
        <v>4230408.0</v>
      </c>
      <c r="G9926" s="17">
        <v>6700485.0</v>
      </c>
      <c r="H9926" s="17">
        <v>1.0435676E7</v>
      </c>
    </row>
    <row r="9927">
      <c r="A9927" s="7" t="s">
        <v>20667</v>
      </c>
      <c r="B9927" s="17" t="s">
        <v>20668</v>
      </c>
      <c r="C9927" s="17">
        <v>1.0</v>
      </c>
      <c r="D9927" s="17">
        <v>4818421.0</v>
      </c>
      <c r="E9927" s="17">
        <v>4818421.0</v>
      </c>
      <c r="F9927" s="17">
        <v>4818421.0</v>
      </c>
      <c r="G9927" s="17">
        <v>4818421.0</v>
      </c>
      <c r="H9927" s="17">
        <v>4818421.0</v>
      </c>
    </row>
    <row r="9928">
      <c r="A9928" s="7" t="s">
        <v>20669</v>
      </c>
      <c r="B9928" s="17" t="s">
        <v>20670</v>
      </c>
      <c r="C9928" s="17">
        <v>1.0</v>
      </c>
      <c r="D9928" s="17">
        <v>1894852.0</v>
      </c>
      <c r="E9928" s="17">
        <v>1894852.0</v>
      </c>
      <c r="F9928" s="17">
        <v>1894852.0</v>
      </c>
      <c r="G9928" s="17">
        <v>1894852.0</v>
      </c>
      <c r="H9928" s="17">
        <v>1894852.0</v>
      </c>
    </row>
    <row r="9929">
      <c r="A9929" s="7" t="s">
        <v>20672</v>
      </c>
      <c r="B9929" s="17" t="s">
        <v>20674</v>
      </c>
      <c r="C9929" s="17">
        <v>1.0</v>
      </c>
      <c r="D9929" s="17">
        <v>1.4894619E7</v>
      </c>
      <c r="E9929" s="17">
        <v>1.4894619E7</v>
      </c>
      <c r="F9929" s="17">
        <v>1.4894619E7</v>
      </c>
      <c r="G9929" s="17">
        <v>1.4894619E7</v>
      </c>
      <c r="H9929" s="17">
        <v>1.4894619E7</v>
      </c>
    </row>
    <row r="9930">
      <c r="A9930" s="7" t="s">
        <v>20675</v>
      </c>
      <c r="B9930" s="17" t="s">
        <v>20677</v>
      </c>
      <c r="C9930" s="17">
        <v>2.0</v>
      </c>
      <c r="D9930" s="17">
        <v>1.56676245E7</v>
      </c>
      <c r="E9930" s="17">
        <v>8058309.0</v>
      </c>
      <c r="F9930" s="17">
        <v>8058309.0</v>
      </c>
      <c r="G9930" s="17">
        <v>2.327694E7</v>
      </c>
      <c r="H9930" s="17">
        <v>2.327694E7</v>
      </c>
    </row>
    <row r="9931">
      <c r="A9931" s="7" t="s">
        <v>20680</v>
      </c>
      <c r="B9931" s="17" t="s">
        <v>20682</v>
      </c>
      <c r="C9931" s="17">
        <v>6.0</v>
      </c>
      <c r="D9931" s="17">
        <v>9188525.5</v>
      </c>
      <c r="E9931" s="17">
        <v>4059654.0</v>
      </c>
      <c r="F9931" s="17">
        <v>7564303.0</v>
      </c>
      <c r="G9931" s="17">
        <v>1.5205275E7</v>
      </c>
      <c r="H9931" s="17">
        <v>1.8865577E7</v>
      </c>
    </row>
    <row r="9932">
      <c r="A9932" s="7" t="s">
        <v>20683</v>
      </c>
      <c r="B9932" s="17" t="s">
        <v>20684</v>
      </c>
      <c r="C9932" s="17">
        <v>2.0</v>
      </c>
      <c r="D9932" s="17">
        <v>2.7518858E7</v>
      </c>
      <c r="E9932" s="17">
        <v>2.5741995E7</v>
      </c>
      <c r="F9932" s="17">
        <v>2.5741995E7</v>
      </c>
      <c r="G9932" s="17">
        <v>2.9295721E7</v>
      </c>
      <c r="H9932" s="17">
        <v>2.9295721E7</v>
      </c>
    </row>
    <row r="9933">
      <c r="A9933" s="7" t="s">
        <v>20685</v>
      </c>
      <c r="B9933" s="17" t="s">
        <v>20686</v>
      </c>
      <c r="C9933" s="17">
        <v>1.0</v>
      </c>
      <c r="D9933" s="17">
        <v>4220000.0</v>
      </c>
      <c r="E9933" s="17">
        <v>4220000.0</v>
      </c>
      <c r="F9933" s="17">
        <v>4220000.0</v>
      </c>
      <c r="G9933" s="17">
        <v>4220000.0</v>
      </c>
      <c r="H9933" s="17">
        <v>4220000.0</v>
      </c>
    </row>
    <row r="9934">
      <c r="A9934" s="7" t="s">
        <v>20687</v>
      </c>
      <c r="B9934" s="17" t="s">
        <v>20688</v>
      </c>
      <c r="C9934" s="17">
        <v>4.0</v>
      </c>
      <c r="D9934" s="17">
        <v>4727388.0</v>
      </c>
      <c r="E9934" s="17">
        <v>2543100.0</v>
      </c>
      <c r="F9934" s="17">
        <v>3688717.0</v>
      </c>
      <c r="G9934" s="17">
        <v>5854753.0</v>
      </c>
      <c r="H9934" s="17">
        <v>6822982.0</v>
      </c>
    </row>
    <row r="9935">
      <c r="A9935" s="7" t="s">
        <v>20689</v>
      </c>
      <c r="B9935" s="17" t="s">
        <v>20690</v>
      </c>
      <c r="C9935" s="17">
        <v>2.0</v>
      </c>
      <c r="D9935" s="17">
        <v>4100022.5</v>
      </c>
      <c r="E9935" s="17">
        <v>2970500.0</v>
      </c>
      <c r="F9935" s="17">
        <v>2970500.0</v>
      </c>
      <c r="G9935" s="17">
        <v>5229545.0</v>
      </c>
      <c r="H9935" s="17">
        <v>5229545.0</v>
      </c>
    </row>
    <row r="9936">
      <c r="A9936" s="7" t="s">
        <v>20691</v>
      </c>
      <c r="B9936" s="17" t="s">
        <v>20692</v>
      </c>
      <c r="C9936" s="17">
        <v>2.0</v>
      </c>
      <c r="D9936" s="17">
        <v>1.81162415E7</v>
      </c>
      <c r="E9936" s="17">
        <v>4930142.0</v>
      </c>
      <c r="F9936" s="17">
        <v>4930142.0</v>
      </c>
      <c r="G9936" s="17">
        <v>3.1302341E7</v>
      </c>
      <c r="H9936" s="17">
        <v>3.1302341E7</v>
      </c>
    </row>
    <row r="9937">
      <c r="A9937" s="7" t="s">
        <v>20693</v>
      </c>
      <c r="B9937" s="17" t="s">
        <v>20694</v>
      </c>
      <c r="C9937" s="17">
        <v>1.0</v>
      </c>
      <c r="D9937" s="17">
        <v>1.7621124E7</v>
      </c>
      <c r="E9937" s="17">
        <v>1.7621124E7</v>
      </c>
      <c r="F9937" s="17">
        <v>1.7621124E7</v>
      </c>
      <c r="G9937" s="17">
        <v>1.7621124E7</v>
      </c>
      <c r="H9937" s="17">
        <v>1.7621124E7</v>
      </c>
    </row>
    <row r="9938">
      <c r="A9938" s="7" t="s">
        <v>20695</v>
      </c>
      <c r="B9938" s="17" t="s">
        <v>20696</v>
      </c>
      <c r="C9938" s="17">
        <v>1.0</v>
      </c>
      <c r="D9938" s="17">
        <v>1.7457782E7</v>
      </c>
      <c r="E9938" s="17">
        <v>1.7457782E7</v>
      </c>
      <c r="F9938" s="17">
        <v>1.7457782E7</v>
      </c>
      <c r="G9938" s="17">
        <v>1.7457782E7</v>
      </c>
      <c r="H9938" s="17">
        <v>1.7457782E7</v>
      </c>
    </row>
    <row r="9939">
      <c r="A9939" s="7" t="s">
        <v>20697</v>
      </c>
      <c r="B9939" s="17" t="s">
        <v>20698</v>
      </c>
      <c r="C9939" s="17">
        <v>1.0</v>
      </c>
      <c r="D9939" s="17">
        <v>1.3214644E7</v>
      </c>
      <c r="E9939" s="17">
        <v>1.3214644E7</v>
      </c>
      <c r="F9939" s="17">
        <v>1.3214644E7</v>
      </c>
      <c r="G9939" s="17">
        <v>1.3214644E7</v>
      </c>
      <c r="H9939" s="17">
        <v>1.3214644E7</v>
      </c>
    </row>
    <row r="9940">
      <c r="A9940" s="7" t="s">
        <v>20699</v>
      </c>
      <c r="B9940" s="17" t="s">
        <v>20700</v>
      </c>
      <c r="C9940" s="17">
        <v>5.0</v>
      </c>
      <c r="D9940" s="17">
        <v>2.6280939E7</v>
      </c>
      <c r="E9940" s="17">
        <v>5638388.0</v>
      </c>
      <c r="F9940" s="17">
        <v>1.2489783E7</v>
      </c>
      <c r="G9940" s="17">
        <v>3.3143854E7</v>
      </c>
      <c r="H9940" s="17">
        <v>7.4637033E7</v>
      </c>
    </row>
    <row r="9941">
      <c r="A9941" s="7" t="s">
        <v>20702</v>
      </c>
      <c r="B9941" s="17" t="s">
        <v>20704</v>
      </c>
      <c r="C9941" s="17">
        <v>3.0</v>
      </c>
      <c r="D9941" s="17">
        <v>4491352.0</v>
      </c>
      <c r="E9941" s="17">
        <v>1724130.0</v>
      </c>
      <c r="F9941" s="17">
        <v>4993300.0</v>
      </c>
      <c r="G9941" s="17">
        <v>6756626.0</v>
      </c>
      <c r="H9941" s="17">
        <v>6756626.0</v>
      </c>
    </row>
    <row r="9942">
      <c r="A9942" s="7" t="s">
        <v>20706</v>
      </c>
      <c r="B9942" s="17" t="s">
        <v>20707</v>
      </c>
      <c r="C9942" s="17">
        <v>1.0</v>
      </c>
      <c r="D9942" s="17">
        <v>2.383657E7</v>
      </c>
      <c r="E9942" s="17">
        <v>2.383657E7</v>
      </c>
      <c r="F9942" s="17">
        <v>2.383657E7</v>
      </c>
      <c r="G9942" s="17">
        <v>2.383657E7</v>
      </c>
      <c r="H9942" s="17">
        <v>2.383657E7</v>
      </c>
    </row>
    <row r="9943">
      <c r="A9943" s="7" t="s">
        <v>20711</v>
      </c>
      <c r="B9943" s="17" t="s">
        <v>20712</v>
      </c>
      <c r="C9943" s="17">
        <v>1.0</v>
      </c>
      <c r="D9943" s="17">
        <v>2.1651243E7</v>
      </c>
      <c r="E9943" s="17">
        <v>2.1651243E7</v>
      </c>
      <c r="F9943" s="17">
        <v>2.1651243E7</v>
      </c>
      <c r="G9943" s="17">
        <v>2.1651243E7</v>
      </c>
      <c r="H9943" s="17">
        <v>2.1651243E7</v>
      </c>
    </row>
    <row r="9944">
      <c r="A9944" s="7" t="s">
        <v>20715</v>
      </c>
      <c r="B9944" s="17" t="s">
        <v>20716</v>
      </c>
      <c r="C9944" s="17">
        <v>5.0</v>
      </c>
      <c r="D9944" s="17">
        <v>7839577.8</v>
      </c>
      <c r="E9944" s="17">
        <v>4846000.0</v>
      </c>
      <c r="F9944" s="17">
        <v>6939081.0</v>
      </c>
      <c r="G9944" s="17">
        <v>1.1805013E7</v>
      </c>
      <c r="H9944" s="17">
        <v>1.2252495E7</v>
      </c>
    </row>
    <row r="9945">
      <c r="A9945" s="7" t="s">
        <v>20717</v>
      </c>
      <c r="B9945" s="17" t="s">
        <v>20718</v>
      </c>
      <c r="C9945" s="17">
        <v>1.0</v>
      </c>
      <c r="D9945" s="17">
        <v>1.0833604E7</v>
      </c>
      <c r="E9945" s="17">
        <v>1.0833604E7</v>
      </c>
      <c r="F9945" s="17">
        <v>1.0833604E7</v>
      </c>
      <c r="G9945" s="17">
        <v>1.0833604E7</v>
      </c>
      <c r="H9945" s="17">
        <v>1.0833604E7</v>
      </c>
    </row>
    <row r="9946">
      <c r="A9946" s="7" t="s">
        <v>20719</v>
      </c>
      <c r="B9946" s="17" t="s">
        <v>20720</v>
      </c>
      <c r="C9946" s="17">
        <v>2.0</v>
      </c>
      <c r="D9946" s="17">
        <v>8938016.5</v>
      </c>
      <c r="E9946" s="17">
        <v>7829904.0</v>
      </c>
      <c r="F9946" s="17">
        <v>7829904.0</v>
      </c>
      <c r="G9946" s="17">
        <v>1.0046129E7</v>
      </c>
      <c r="H9946" s="17">
        <v>1.0046129E7</v>
      </c>
    </row>
    <row r="9947">
      <c r="A9947" s="7" t="s">
        <v>20721</v>
      </c>
      <c r="B9947" s="17" t="s">
        <v>20722</v>
      </c>
      <c r="C9947" s="17">
        <v>5.0</v>
      </c>
      <c r="D9947" s="17">
        <v>1.03831528E7</v>
      </c>
      <c r="E9947" s="17">
        <v>9174585.0</v>
      </c>
      <c r="F9947" s="17">
        <v>9517304.0</v>
      </c>
      <c r="G9947" s="17">
        <v>1.1805013E7</v>
      </c>
      <c r="H9947" s="17">
        <v>1.264608E7</v>
      </c>
    </row>
    <row r="9948">
      <c r="A9948" s="7" t="s">
        <v>20723</v>
      </c>
      <c r="B9948" s="17" t="s">
        <v>20724</v>
      </c>
      <c r="C9948" s="17">
        <v>5.0</v>
      </c>
      <c r="D9948" s="17">
        <v>6140579.4</v>
      </c>
      <c r="E9948" s="17">
        <v>3050700.0</v>
      </c>
      <c r="F9948" s="17">
        <v>4308400.0</v>
      </c>
      <c r="G9948" s="17">
        <v>9114297.0</v>
      </c>
      <c r="H9948" s="17">
        <v>1.19245E7</v>
      </c>
    </row>
    <row r="9949">
      <c r="A9949" s="7" t="s">
        <v>20725</v>
      </c>
      <c r="B9949" s="17" t="s">
        <v>20726</v>
      </c>
      <c r="C9949" s="17">
        <v>2.0</v>
      </c>
      <c r="D9949" s="17">
        <v>1.1790587E7</v>
      </c>
      <c r="E9949" s="17">
        <v>4200620.0</v>
      </c>
      <c r="F9949" s="17">
        <v>4200620.0</v>
      </c>
      <c r="G9949" s="17">
        <v>1.9380554E7</v>
      </c>
      <c r="H9949" s="17">
        <v>1.9380554E7</v>
      </c>
    </row>
    <row r="9950">
      <c r="A9950" s="7" t="s">
        <v>20727</v>
      </c>
      <c r="B9950" s="17" t="s">
        <v>20728</v>
      </c>
      <c r="C9950" s="17">
        <v>1.0</v>
      </c>
      <c r="D9950" s="17">
        <v>1935000.0</v>
      </c>
      <c r="E9950" s="17">
        <v>1935000.0</v>
      </c>
      <c r="F9950" s="17">
        <v>1935000.0</v>
      </c>
      <c r="G9950" s="17">
        <v>1935000.0</v>
      </c>
      <c r="H9950" s="17">
        <v>1935000.0</v>
      </c>
    </row>
    <row r="9951">
      <c r="A9951" s="7" t="s">
        <v>20729</v>
      </c>
      <c r="B9951" s="17" t="s">
        <v>20730</v>
      </c>
      <c r="C9951" s="17">
        <v>1.0</v>
      </c>
      <c r="D9951" s="17">
        <v>7341928.0</v>
      </c>
      <c r="E9951" s="17">
        <v>7341928.0</v>
      </c>
      <c r="F9951" s="17">
        <v>7341928.0</v>
      </c>
      <c r="G9951" s="17">
        <v>7341928.0</v>
      </c>
      <c r="H9951" s="17">
        <v>7341928.0</v>
      </c>
    </row>
    <row r="9952">
      <c r="A9952" s="7" t="s">
        <v>20731</v>
      </c>
      <c r="B9952" s="17" t="s">
        <v>20732</v>
      </c>
      <c r="C9952" s="17">
        <v>1.0</v>
      </c>
      <c r="D9952" s="17">
        <v>2.519513E7</v>
      </c>
      <c r="E9952" s="17">
        <v>2.519513E7</v>
      </c>
      <c r="F9952" s="17">
        <v>2.519513E7</v>
      </c>
      <c r="G9952" s="17">
        <v>2.519513E7</v>
      </c>
      <c r="H9952" s="17">
        <v>2.519513E7</v>
      </c>
    </row>
    <row r="9953">
      <c r="A9953" s="7" t="s">
        <v>20733</v>
      </c>
      <c r="B9953" s="17" t="s">
        <v>20734</v>
      </c>
      <c r="C9953" s="17">
        <v>1.0</v>
      </c>
      <c r="D9953" s="17">
        <v>9051339.0</v>
      </c>
      <c r="E9953" s="17">
        <v>9051339.0</v>
      </c>
      <c r="F9953" s="17">
        <v>9051339.0</v>
      </c>
      <c r="G9953" s="17">
        <v>9051339.0</v>
      </c>
      <c r="H9953" s="17">
        <v>9051339.0</v>
      </c>
    </row>
    <row r="9954">
      <c r="A9954" s="7" t="s">
        <v>20735</v>
      </c>
      <c r="B9954" s="17" t="s">
        <v>20736</v>
      </c>
      <c r="C9954" s="17">
        <v>1.0</v>
      </c>
      <c r="D9954" s="17">
        <v>6523500.0</v>
      </c>
      <c r="E9954" s="17">
        <v>6523500.0</v>
      </c>
      <c r="F9954" s="17">
        <v>6523500.0</v>
      </c>
      <c r="G9954" s="17">
        <v>6523500.0</v>
      </c>
      <c r="H9954" s="17">
        <v>6523500.0</v>
      </c>
    </row>
    <row r="9955">
      <c r="A9955" s="7" t="s">
        <v>20737</v>
      </c>
      <c r="B9955" s="17" t="s">
        <v>20738</v>
      </c>
      <c r="C9955" s="17">
        <v>2.0</v>
      </c>
      <c r="D9955" s="17">
        <v>4541256.0</v>
      </c>
      <c r="E9955" s="17">
        <v>4266904.0</v>
      </c>
      <c r="F9955" s="17">
        <v>4266904.0</v>
      </c>
      <c r="G9955" s="17">
        <v>4815608.0</v>
      </c>
      <c r="H9955" s="17">
        <v>4815608.0</v>
      </c>
    </row>
    <row r="9956">
      <c r="A9956" s="7" t="s">
        <v>20739</v>
      </c>
      <c r="B9956" s="17" t="s">
        <v>20740</v>
      </c>
      <c r="C9956" s="17">
        <v>25.0</v>
      </c>
      <c r="D9956" s="17">
        <v>2.14396498E7</v>
      </c>
      <c r="E9956" s="17">
        <v>4861200.0</v>
      </c>
      <c r="F9956" s="17">
        <v>9526602.0</v>
      </c>
      <c r="G9956" s="17">
        <v>3.1143507E7</v>
      </c>
      <c r="H9956" s="17">
        <v>4.9551974E7</v>
      </c>
    </row>
    <row r="9957">
      <c r="A9957" s="7" t="s">
        <v>20741</v>
      </c>
      <c r="B9957" s="17" t="s">
        <v>20742</v>
      </c>
      <c r="C9957" s="17">
        <v>2.0</v>
      </c>
      <c r="D9957" s="17">
        <v>1.44815335E7</v>
      </c>
      <c r="E9957" s="17">
        <v>1.3706821E7</v>
      </c>
      <c r="F9957" s="17">
        <v>1.3706821E7</v>
      </c>
      <c r="G9957" s="17">
        <v>1.5256246E7</v>
      </c>
      <c r="H9957" s="17">
        <v>1.5256246E7</v>
      </c>
    </row>
    <row r="9958">
      <c r="A9958" s="7" t="s">
        <v>20743</v>
      </c>
      <c r="B9958" s="17" t="s">
        <v>20744</v>
      </c>
      <c r="C9958" s="17">
        <v>3.0</v>
      </c>
      <c r="D9958" s="17">
        <v>1.8588463E7</v>
      </c>
      <c r="E9958" s="17">
        <v>5404788.0</v>
      </c>
      <c r="F9958" s="17">
        <v>6996500.0</v>
      </c>
      <c r="G9958" s="17">
        <v>4.3364101E7</v>
      </c>
      <c r="H9958" s="17">
        <v>4.3364101E7</v>
      </c>
    </row>
    <row r="9959">
      <c r="A9959" s="7" t="s">
        <v>20745</v>
      </c>
      <c r="B9959" s="17" t="s">
        <v>20746</v>
      </c>
      <c r="C9959" s="17">
        <v>2.0</v>
      </c>
      <c r="D9959" s="17">
        <v>6686504.5</v>
      </c>
      <c r="E9959" s="17">
        <v>6343119.0</v>
      </c>
      <c r="F9959" s="17">
        <v>6343119.0</v>
      </c>
      <c r="G9959" s="17">
        <v>7029890.0</v>
      </c>
      <c r="H9959" s="17">
        <v>7029890.0</v>
      </c>
    </row>
    <row r="9960">
      <c r="A9960" s="7" t="s">
        <v>20747</v>
      </c>
      <c r="B9960" s="17" t="s">
        <v>20748</v>
      </c>
      <c r="C9960" s="17">
        <v>10.0</v>
      </c>
      <c r="D9960" s="17">
        <v>1.05290525E7</v>
      </c>
      <c r="E9960" s="17">
        <v>5962400.0</v>
      </c>
      <c r="F9960" s="17">
        <v>7861680.0</v>
      </c>
      <c r="G9960" s="17">
        <v>1.2200733E7</v>
      </c>
      <c r="H9960" s="17">
        <v>1.515157E7</v>
      </c>
    </row>
    <row r="9961">
      <c r="A9961" s="7" t="s">
        <v>20749</v>
      </c>
      <c r="B9961" s="17" t="s">
        <v>20750</v>
      </c>
      <c r="C9961" s="17">
        <v>4.0</v>
      </c>
      <c r="D9961" s="17">
        <v>2.848023075E7</v>
      </c>
      <c r="E9961" s="17">
        <v>7058200.0</v>
      </c>
      <c r="F9961" s="17">
        <v>9416141.0</v>
      </c>
      <c r="G9961" s="17">
        <v>2.8503038E7</v>
      </c>
      <c r="H9961" s="17">
        <v>6.8943544E7</v>
      </c>
    </row>
    <row r="9962">
      <c r="A9962" s="7" t="s">
        <v>20751</v>
      </c>
      <c r="B9962" s="17" t="s">
        <v>20752</v>
      </c>
      <c r="C9962" s="17">
        <v>50.0</v>
      </c>
      <c r="D9962" s="17">
        <v>2.40583392E7</v>
      </c>
      <c r="E9962" s="17">
        <v>1.0185363E7</v>
      </c>
      <c r="F9962" s="17">
        <v>2.0196452E7</v>
      </c>
      <c r="G9962" s="17">
        <v>2.87045E7</v>
      </c>
      <c r="H9962" s="17">
        <v>5.1353038E7</v>
      </c>
    </row>
    <row r="9963">
      <c r="A9963" s="7" t="s">
        <v>20753</v>
      </c>
      <c r="B9963" s="17" t="s">
        <v>20754</v>
      </c>
      <c r="C9963" s="17">
        <v>15.0</v>
      </c>
      <c r="D9963" s="17">
        <v>1.084671847E7</v>
      </c>
      <c r="E9963" s="17">
        <v>5943750.0</v>
      </c>
      <c r="F9963" s="17">
        <v>7913564.0</v>
      </c>
      <c r="G9963" s="17">
        <v>1.3683631E7</v>
      </c>
      <c r="H9963" s="17">
        <v>2.0828633E7</v>
      </c>
    </row>
    <row r="9964">
      <c r="A9964" s="7" t="s">
        <v>20755</v>
      </c>
      <c r="B9964" s="17" t="s">
        <v>20756</v>
      </c>
      <c r="C9964" s="17">
        <v>3.0</v>
      </c>
      <c r="D9964" s="17">
        <v>3.1724893E7</v>
      </c>
      <c r="E9964" s="17">
        <v>1.2356855E7</v>
      </c>
      <c r="F9964" s="17">
        <v>1.5534494E7</v>
      </c>
      <c r="G9964" s="17">
        <v>6.728333E7</v>
      </c>
      <c r="H9964" s="17">
        <v>6.728333E7</v>
      </c>
    </row>
    <row r="9965">
      <c r="A9965" s="7" t="s">
        <v>20757</v>
      </c>
      <c r="B9965" s="17" t="s">
        <v>20758</v>
      </c>
      <c r="C9965" s="17">
        <v>1.0</v>
      </c>
      <c r="D9965" s="17">
        <v>4761168.0</v>
      </c>
      <c r="E9965" s="17">
        <v>4761168.0</v>
      </c>
      <c r="F9965" s="17">
        <v>4761168.0</v>
      </c>
      <c r="G9965" s="17">
        <v>4761168.0</v>
      </c>
      <c r="H9965" s="17">
        <v>4761168.0</v>
      </c>
    </row>
    <row r="9966">
      <c r="A9966" s="7" t="s">
        <v>20760</v>
      </c>
      <c r="B9966" s="17" t="s">
        <v>20762</v>
      </c>
      <c r="C9966" s="17">
        <v>13.0</v>
      </c>
      <c r="D9966" s="17">
        <v>8529121.615</v>
      </c>
      <c r="E9966" s="17">
        <v>4280273.0</v>
      </c>
      <c r="F9966" s="17">
        <v>7292103.0</v>
      </c>
      <c r="G9966" s="17">
        <v>1.1243904E7</v>
      </c>
      <c r="H9966" s="17">
        <v>1.6091252E7</v>
      </c>
    </row>
    <row r="9967">
      <c r="A9967" s="7" t="s">
        <v>20764</v>
      </c>
      <c r="B9967" s="17" t="s">
        <v>20765</v>
      </c>
      <c r="C9967" s="17">
        <v>1.0</v>
      </c>
      <c r="D9967" s="17">
        <v>4897404.0</v>
      </c>
      <c r="E9967" s="17">
        <v>4897404.0</v>
      </c>
      <c r="F9967" s="17">
        <v>4897404.0</v>
      </c>
      <c r="G9967" s="17">
        <v>4897404.0</v>
      </c>
      <c r="H9967" s="17">
        <v>4897404.0</v>
      </c>
    </row>
    <row r="9968">
      <c r="A9968" s="7" t="s">
        <v>20767</v>
      </c>
      <c r="B9968" s="17" t="s">
        <v>20768</v>
      </c>
      <c r="C9968" s="17">
        <v>1.0</v>
      </c>
      <c r="D9968" s="17">
        <v>2.0397656E7</v>
      </c>
      <c r="E9968" s="17">
        <v>2.0397656E7</v>
      </c>
      <c r="F9968" s="17">
        <v>2.0397656E7</v>
      </c>
      <c r="G9968" s="17">
        <v>2.0397656E7</v>
      </c>
      <c r="H9968" s="17">
        <v>2.0397656E7</v>
      </c>
    </row>
    <row r="9969">
      <c r="A9969" s="7" t="s">
        <v>20769</v>
      </c>
      <c r="B9969" s="17" t="s">
        <v>20770</v>
      </c>
      <c r="C9969" s="17">
        <v>1.0</v>
      </c>
      <c r="D9969" s="17">
        <v>3569141.0</v>
      </c>
      <c r="E9969" s="17">
        <v>3569141.0</v>
      </c>
      <c r="F9969" s="17">
        <v>3569141.0</v>
      </c>
      <c r="G9969" s="17">
        <v>3569141.0</v>
      </c>
      <c r="H9969" s="17">
        <v>3569141.0</v>
      </c>
    </row>
    <row r="9970">
      <c r="A9970" s="7" t="s">
        <v>20771</v>
      </c>
      <c r="B9970" s="17" t="s">
        <v>20772</v>
      </c>
      <c r="C9970" s="17">
        <v>3.0</v>
      </c>
      <c r="D9970" s="17">
        <v>3934982.667</v>
      </c>
      <c r="E9970" s="17">
        <v>1696207.0</v>
      </c>
      <c r="F9970" s="17">
        <v>3706894.0</v>
      </c>
      <c r="G9970" s="17">
        <v>6401847.0</v>
      </c>
      <c r="H9970" s="17">
        <v>6401847.0</v>
      </c>
    </row>
    <row r="9971">
      <c r="A9971" s="7" t="s">
        <v>20773</v>
      </c>
      <c r="B9971" s="17" t="s">
        <v>20774</v>
      </c>
      <c r="C9971" s="17">
        <v>4.0</v>
      </c>
      <c r="D9971" s="17">
        <v>4.0342493E7</v>
      </c>
      <c r="E9971" s="17">
        <v>2399745.0</v>
      </c>
      <c r="F9971" s="17">
        <v>1.8189907E7</v>
      </c>
      <c r="G9971" s="17">
        <v>3.2218972E7</v>
      </c>
      <c r="H9971" s="17">
        <v>1.08561348E8</v>
      </c>
    </row>
    <row r="9972">
      <c r="A9972" s="7" t="s">
        <v>20775</v>
      </c>
      <c r="B9972" s="17" t="s">
        <v>20776</v>
      </c>
      <c r="C9972" s="17">
        <v>3.0</v>
      </c>
      <c r="D9972" s="17">
        <v>1.9410486E7</v>
      </c>
      <c r="E9972" s="17">
        <v>7289929.0</v>
      </c>
      <c r="F9972" s="17">
        <v>2.4984059E7</v>
      </c>
      <c r="G9972" s="17">
        <v>2.595747E7</v>
      </c>
      <c r="H9972" s="17">
        <v>2.595747E7</v>
      </c>
    </row>
    <row r="9973">
      <c r="A9973" s="7" t="s">
        <v>20777</v>
      </c>
      <c r="B9973" s="17" t="s">
        <v>20778</v>
      </c>
      <c r="C9973" s="17">
        <v>2.0</v>
      </c>
      <c r="D9973" s="17">
        <v>9993666.5</v>
      </c>
      <c r="E9973" s="17">
        <v>8408347.0</v>
      </c>
      <c r="F9973" s="17">
        <v>8408347.0</v>
      </c>
      <c r="G9973" s="17">
        <v>1.1578986E7</v>
      </c>
      <c r="H9973" s="17">
        <v>1.1578986E7</v>
      </c>
    </row>
    <row r="9974">
      <c r="A9974" s="7" t="s">
        <v>20779</v>
      </c>
      <c r="B9974" s="17" t="s">
        <v>20780</v>
      </c>
      <c r="C9974" s="17">
        <v>3.0</v>
      </c>
      <c r="D9974" s="17">
        <v>9204873.333</v>
      </c>
      <c r="E9974" s="17">
        <v>7289929.0</v>
      </c>
      <c r="F9974" s="17">
        <v>7491096.0</v>
      </c>
      <c r="G9974" s="17">
        <v>1.2833595E7</v>
      </c>
      <c r="H9974" s="17">
        <v>1.2833595E7</v>
      </c>
    </row>
    <row r="9975">
      <c r="A9975" s="7" t="s">
        <v>20781</v>
      </c>
      <c r="B9975" s="17" t="s">
        <v>20782</v>
      </c>
      <c r="C9975" s="17">
        <v>2.0</v>
      </c>
      <c r="D9975" s="17">
        <v>6603331.5</v>
      </c>
      <c r="E9975" s="17">
        <v>4630701.0</v>
      </c>
      <c r="F9975" s="17">
        <v>4630701.0</v>
      </c>
      <c r="G9975" s="17">
        <v>8575962.0</v>
      </c>
      <c r="H9975" s="17">
        <v>8575962.0</v>
      </c>
    </row>
    <row r="9976">
      <c r="A9976" s="7" t="s">
        <v>20785</v>
      </c>
      <c r="B9976" s="17" t="s">
        <v>20786</v>
      </c>
      <c r="C9976" s="17">
        <v>10.0</v>
      </c>
      <c r="D9976" s="17">
        <v>1.5015913E7</v>
      </c>
      <c r="E9976" s="17">
        <v>1.026572E7</v>
      </c>
      <c r="F9976" s="17">
        <v>1.2342501E7</v>
      </c>
      <c r="G9976" s="17">
        <v>2.0678578E7</v>
      </c>
      <c r="H9976" s="17">
        <v>2.6720508E7</v>
      </c>
    </row>
    <row r="9977">
      <c r="A9977" s="7" t="s">
        <v>20789</v>
      </c>
      <c r="B9977" s="17" t="s">
        <v>20790</v>
      </c>
      <c r="C9977" s="17">
        <v>14.0</v>
      </c>
      <c r="D9977" s="17">
        <v>1.776818471E7</v>
      </c>
      <c r="E9977" s="17">
        <v>1.082038E7</v>
      </c>
      <c r="F9977" s="17">
        <v>2.1229115E7</v>
      </c>
      <c r="G9977" s="17">
        <v>2.1588992E7</v>
      </c>
      <c r="H9977" s="17">
        <v>3.1447234E7</v>
      </c>
    </row>
    <row r="9978">
      <c r="A9978" s="7" t="s">
        <v>20791</v>
      </c>
      <c r="B9978" s="17" t="s">
        <v>20792</v>
      </c>
      <c r="C9978" s="17">
        <v>1.0</v>
      </c>
      <c r="D9978" s="17">
        <v>4.3667948E7</v>
      </c>
      <c r="E9978" s="17">
        <v>4.3667948E7</v>
      </c>
      <c r="F9978" s="17">
        <v>4.3667948E7</v>
      </c>
      <c r="G9978" s="17">
        <v>4.3667948E7</v>
      </c>
      <c r="H9978" s="17">
        <v>4.3667948E7</v>
      </c>
    </row>
    <row r="9979">
      <c r="A9979" s="7" t="s">
        <v>20793</v>
      </c>
      <c r="B9979" s="17" t="s">
        <v>20794</v>
      </c>
      <c r="C9979" s="17">
        <v>3.0</v>
      </c>
      <c r="D9979" s="17">
        <v>1.183121367E7</v>
      </c>
      <c r="E9979" s="17">
        <v>5947341.0</v>
      </c>
      <c r="F9979" s="17">
        <v>8294211.0</v>
      </c>
      <c r="G9979" s="17">
        <v>2.1252089E7</v>
      </c>
      <c r="H9979" s="17">
        <v>2.1252089E7</v>
      </c>
    </row>
    <row r="9980">
      <c r="A9980" s="7" t="s">
        <v>20795</v>
      </c>
      <c r="B9980" s="17" t="s">
        <v>20796</v>
      </c>
      <c r="C9980" s="17">
        <v>1.0</v>
      </c>
      <c r="D9980" s="17">
        <v>3361628.0</v>
      </c>
      <c r="E9980" s="17">
        <v>3361628.0</v>
      </c>
      <c r="F9980" s="17">
        <v>3361628.0</v>
      </c>
      <c r="G9980" s="17">
        <v>3361628.0</v>
      </c>
      <c r="H9980" s="17">
        <v>3361628.0</v>
      </c>
    </row>
    <row r="9981">
      <c r="A9981" s="7" t="s">
        <v>20797</v>
      </c>
      <c r="B9981" s="17" t="s">
        <v>20798</v>
      </c>
      <c r="C9981" s="17">
        <v>2.0</v>
      </c>
      <c r="D9981" s="17">
        <v>1.54420017E8</v>
      </c>
      <c r="E9981" s="17">
        <v>8.9425334E7</v>
      </c>
      <c r="F9981" s="17">
        <v>8.9425334E7</v>
      </c>
      <c r="G9981" s="17">
        <v>2.194147E8</v>
      </c>
      <c r="H9981" s="17">
        <v>2.194147E8</v>
      </c>
    </row>
    <row r="9982">
      <c r="A9982" s="7" t="s">
        <v>20799</v>
      </c>
      <c r="B9982" s="17" t="s">
        <v>20800</v>
      </c>
      <c r="C9982" s="17">
        <v>1.0</v>
      </c>
      <c r="D9982" s="17">
        <v>4886179.0</v>
      </c>
      <c r="E9982" s="17">
        <v>4886179.0</v>
      </c>
      <c r="F9982" s="17">
        <v>4886179.0</v>
      </c>
      <c r="G9982" s="17">
        <v>4886179.0</v>
      </c>
      <c r="H9982" s="17">
        <v>4886179.0</v>
      </c>
    </row>
    <row r="9983">
      <c r="A9983" s="7" t="s">
        <v>20801</v>
      </c>
      <c r="B9983" s="17" t="s">
        <v>20802</v>
      </c>
      <c r="C9983" s="17">
        <v>3.0</v>
      </c>
      <c r="D9983" s="17">
        <v>1.605643033E7</v>
      </c>
      <c r="E9983" s="17">
        <v>4834155.0</v>
      </c>
      <c r="F9983" s="17">
        <v>1.3592365E7</v>
      </c>
      <c r="G9983" s="17">
        <v>2.9742771E7</v>
      </c>
      <c r="H9983" s="17">
        <v>2.9742771E7</v>
      </c>
    </row>
    <row r="9984">
      <c r="A9984" s="7" t="s">
        <v>20803</v>
      </c>
      <c r="B9984" s="17" t="s">
        <v>20804</v>
      </c>
      <c r="C9984" s="17">
        <v>1.0</v>
      </c>
      <c r="D9984" s="17">
        <v>1.6150641E7</v>
      </c>
      <c r="E9984" s="17">
        <v>1.6150641E7</v>
      </c>
      <c r="F9984" s="17">
        <v>1.6150641E7</v>
      </c>
      <c r="G9984" s="17">
        <v>1.6150641E7</v>
      </c>
      <c r="H9984" s="17">
        <v>1.6150641E7</v>
      </c>
    </row>
    <row r="9985">
      <c r="A9985" s="7" t="s">
        <v>20805</v>
      </c>
      <c r="B9985" s="17" t="s">
        <v>20806</v>
      </c>
      <c r="C9985" s="17">
        <v>4.0</v>
      </c>
      <c r="D9985" s="17">
        <v>5513830.0</v>
      </c>
      <c r="E9985" s="17">
        <v>3549184.0</v>
      </c>
      <c r="F9985" s="17">
        <v>4429466.0</v>
      </c>
      <c r="G9985" s="17">
        <v>6834821.0</v>
      </c>
      <c r="H9985" s="17">
        <v>7241849.0</v>
      </c>
    </row>
    <row r="9986">
      <c r="A9986" s="7" t="s">
        <v>20807</v>
      </c>
      <c r="B9986" s="17" t="s">
        <v>20808</v>
      </c>
      <c r="C9986" s="17">
        <v>1240.0</v>
      </c>
      <c r="D9986" s="17">
        <v>5670228.007</v>
      </c>
      <c r="E9986" s="17">
        <v>2895600.0</v>
      </c>
      <c r="F9986" s="17">
        <v>4016600.0</v>
      </c>
      <c r="G9986" s="17">
        <v>6064300.0</v>
      </c>
      <c r="H9986" s="17">
        <v>1.0310265E7</v>
      </c>
    </row>
    <row r="9987">
      <c r="A9987" s="7" t="s">
        <v>20809</v>
      </c>
      <c r="B9987" s="17" t="s">
        <v>20810</v>
      </c>
      <c r="C9987" s="17">
        <v>189.0</v>
      </c>
      <c r="D9987" s="17">
        <v>4660312.275</v>
      </c>
      <c r="E9987" s="17">
        <v>2670082.0</v>
      </c>
      <c r="F9987" s="17">
        <v>3625402.0</v>
      </c>
      <c r="G9987" s="17">
        <v>5347271.0</v>
      </c>
      <c r="H9987" s="17">
        <v>7966640.0</v>
      </c>
    </row>
    <row r="9988">
      <c r="A9988" s="7" t="s">
        <v>20811</v>
      </c>
      <c r="B9988" s="17" t="s">
        <v>20812</v>
      </c>
      <c r="C9988" s="17">
        <v>13.0</v>
      </c>
      <c r="D9988" s="17">
        <v>4404632.308</v>
      </c>
      <c r="E9988" s="17">
        <v>3257702.0</v>
      </c>
      <c r="F9988" s="17">
        <v>4095577.0</v>
      </c>
      <c r="G9988" s="17">
        <v>4690398.0</v>
      </c>
      <c r="H9988" s="17">
        <v>5489756.0</v>
      </c>
    </row>
    <row r="9989">
      <c r="A9989" s="7" t="s">
        <v>20813</v>
      </c>
      <c r="B9989" s="17" t="s">
        <v>20814</v>
      </c>
      <c r="C9989" s="17">
        <v>3.0</v>
      </c>
      <c r="D9989" s="17">
        <v>6971098.0</v>
      </c>
      <c r="E9989" s="17">
        <v>3719008.0</v>
      </c>
      <c r="F9989" s="17">
        <v>6900416.0</v>
      </c>
      <c r="G9989" s="17">
        <v>1.029387E7</v>
      </c>
      <c r="H9989" s="17">
        <v>1.029387E7</v>
      </c>
    </row>
    <row r="9990">
      <c r="A9990" s="7" t="s">
        <v>20816</v>
      </c>
      <c r="B9990" s="17" t="s">
        <v>20817</v>
      </c>
      <c r="C9990" s="17">
        <v>4.0</v>
      </c>
      <c r="D9990" s="17">
        <v>5404429.75</v>
      </c>
      <c r="E9990" s="17">
        <v>1215504.0</v>
      </c>
      <c r="F9990" s="17">
        <v>2484281.0</v>
      </c>
      <c r="G9990" s="17">
        <v>3251869.0</v>
      </c>
      <c r="H9990" s="17">
        <v>1.4666065E7</v>
      </c>
    </row>
    <row r="9991">
      <c r="A9991" s="7" t="s">
        <v>20818</v>
      </c>
      <c r="B9991" s="17" t="s">
        <v>20819</v>
      </c>
      <c r="C9991" s="17">
        <v>30.0</v>
      </c>
      <c r="D9991" s="17">
        <v>5945472.367</v>
      </c>
      <c r="E9991" s="17">
        <v>2609617.0</v>
      </c>
      <c r="F9991" s="17">
        <v>4765999.0</v>
      </c>
      <c r="G9991" s="17">
        <v>8232359.0</v>
      </c>
      <c r="H9991" s="17">
        <v>1.043619E7</v>
      </c>
    </row>
    <row r="9992">
      <c r="A9992" s="7" t="s">
        <v>20821</v>
      </c>
      <c r="B9992" s="17" t="s">
        <v>20822</v>
      </c>
      <c r="C9992" s="17">
        <v>13.0</v>
      </c>
      <c r="D9992" s="17">
        <v>1.696080777E7</v>
      </c>
      <c r="E9992" s="17">
        <v>4718364.0</v>
      </c>
      <c r="F9992" s="17">
        <v>7595685.0</v>
      </c>
      <c r="G9992" s="17">
        <v>2.2422755E7</v>
      </c>
      <c r="H9992" s="17">
        <v>4.9012117E7</v>
      </c>
    </row>
    <row r="9993">
      <c r="A9993" s="7" t="s">
        <v>20823</v>
      </c>
      <c r="B9993" s="17" t="s">
        <v>20824</v>
      </c>
      <c r="C9993" s="17">
        <v>139.0</v>
      </c>
      <c r="D9993" s="17">
        <v>6368575.374</v>
      </c>
      <c r="E9993" s="17">
        <v>2718792.0</v>
      </c>
      <c r="F9993" s="17">
        <v>3921293.0</v>
      </c>
      <c r="G9993" s="17">
        <v>6922553.0</v>
      </c>
      <c r="H9993" s="17">
        <v>9750318.0</v>
      </c>
    </row>
    <row r="9994">
      <c r="A9994" s="7" t="s">
        <v>20825</v>
      </c>
      <c r="B9994" s="17" t="s">
        <v>20826</v>
      </c>
      <c r="C9994" s="17">
        <v>73.0</v>
      </c>
      <c r="D9994" s="17">
        <v>6529009.685</v>
      </c>
      <c r="E9994" s="17">
        <v>3153257.0</v>
      </c>
      <c r="F9994" s="17">
        <v>4765275.0</v>
      </c>
      <c r="G9994" s="17">
        <v>6240156.0</v>
      </c>
      <c r="H9994" s="17">
        <v>1.30299E7</v>
      </c>
    </row>
    <row r="9995">
      <c r="A9995" s="7" t="s">
        <v>20827</v>
      </c>
      <c r="B9995" s="17" t="s">
        <v>20828</v>
      </c>
      <c r="C9995" s="17">
        <v>86.0</v>
      </c>
      <c r="D9995" s="17">
        <v>6751949.116</v>
      </c>
      <c r="E9995" s="17">
        <v>2914350.0</v>
      </c>
      <c r="F9995" s="17">
        <v>3889297.0</v>
      </c>
      <c r="G9995" s="17">
        <v>6856891.0</v>
      </c>
      <c r="H9995" s="17">
        <v>1.1466436E7</v>
      </c>
    </row>
    <row r="9996">
      <c r="A9996" s="7" t="s">
        <v>20829</v>
      </c>
      <c r="B9996" s="17" t="s">
        <v>20830</v>
      </c>
      <c r="C9996" s="17">
        <v>174.0</v>
      </c>
      <c r="D9996" s="17">
        <v>5909209.483</v>
      </c>
      <c r="E9996" s="17">
        <v>2685500.0</v>
      </c>
      <c r="F9996" s="17">
        <v>3743650.0</v>
      </c>
      <c r="G9996" s="17">
        <v>6060382.0</v>
      </c>
      <c r="H9996" s="17">
        <v>1.1849634E7</v>
      </c>
    </row>
    <row r="9997">
      <c r="A9997" s="7" t="s">
        <v>20831</v>
      </c>
      <c r="B9997" s="17" t="s">
        <v>20832</v>
      </c>
      <c r="C9997" s="17">
        <v>88.0</v>
      </c>
      <c r="D9997" s="17">
        <v>8667085.909</v>
      </c>
      <c r="E9997" s="17">
        <v>2491804.0</v>
      </c>
      <c r="F9997" s="17">
        <v>4219220.0</v>
      </c>
      <c r="G9997" s="17">
        <v>7476150.0</v>
      </c>
      <c r="H9997" s="17">
        <v>2.0020675E7</v>
      </c>
    </row>
    <row r="9998">
      <c r="A9998" s="7" t="s">
        <v>20833</v>
      </c>
      <c r="B9998" s="17" t="s">
        <v>20834</v>
      </c>
      <c r="C9998" s="17">
        <v>4.0</v>
      </c>
      <c r="D9998" s="17">
        <v>1.106333225E7</v>
      </c>
      <c r="E9998" s="17">
        <v>2585000.0</v>
      </c>
      <c r="F9998" s="17">
        <v>2947200.0</v>
      </c>
      <c r="G9998" s="17">
        <v>3743892.0</v>
      </c>
      <c r="H9998" s="17">
        <v>3.4977237E7</v>
      </c>
    </row>
    <row r="9999">
      <c r="A9999" s="7" t="s">
        <v>20835</v>
      </c>
      <c r="B9999" s="17" t="s">
        <v>20836</v>
      </c>
      <c r="C9999" s="17">
        <v>3.0</v>
      </c>
      <c r="D9999" s="17">
        <v>7157237.0</v>
      </c>
      <c r="E9999" s="17">
        <v>864045.0</v>
      </c>
      <c r="F9999" s="17">
        <v>2243903.0</v>
      </c>
      <c r="G9999" s="17">
        <v>1.8363763E7</v>
      </c>
      <c r="H9999" s="17">
        <v>1.8363763E7</v>
      </c>
    </row>
    <row r="10000">
      <c r="A10000" s="7" t="s">
        <v>20837</v>
      </c>
      <c r="B10000" s="17" t="s">
        <v>20838</v>
      </c>
      <c r="C10000" s="17">
        <v>4.0</v>
      </c>
      <c r="D10000" s="17">
        <v>8275900.0</v>
      </c>
      <c r="E10000" s="17">
        <v>1688500.0</v>
      </c>
      <c r="F10000" s="17">
        <v>3334600.0</v>
      </c>
      <c r="G10000" s="17">
        <v>4872000.0</v>
      </c>
      <c r="H10000" s="17">
        <v>2.32085E7</v>
      </c>
    </row>
    <row r="10001">
      <c r="A10001" s="7" t="s">
        <v>20839</v>
      </c>
      <c r="B10001" s="17" t="s">
        <v>20840</v>
      </c>
      <c r="C10001" s="17">
        <v>2.0</v>
      </c>
      <c r="D10001" s="17">
        <v>8192387.5</v>
      </c>
      <c r="E10001" s="17">
        <v>4933299.0</v>
      </c>
      <c r="F10001" s="17">
        <v>4933299.0</v>
      </c>
      <c r="G10001" s="17">
        <v>1.1451476E7</v>
      </c>
      <c r="H10001" s="17">
        <v>1.1451476E7</v>
      </c>
    </row>
    <row r="10002">
      <c r="A10002" s="7" t="s">
        <v>20843</v>
      </c>
      <c r="B10002" s="17" t="s">
        <v>20844</v>
      </c>
      <c r="C10002" s="17">
        <v>3.0</v>
      </c>
      <c r="D10002" s="17">
        <v>1.636125933E7</v>
      </c>
      <c r="E10002" s="17">
        <v>4498700.0</v>
      </c>
      <c r="F10002" s="17">
        <v>1.7288376E7</v>
      </c>
      <c r="G10002" s="17">
        <v>2.7296702E7</v>
      </c>
      <c r="H10002" s="17">
        <v>2.7296702E7</v>
      </c>
    </row>
    <row r="10003">
      <c r="A10003" s="7" t="s">
        <v>20845</v>
      </c>
      <c r="B10003" s="17" t="s">
        <v>20846</v>
      </c>
      <c r="C10003" s="17">
        <v>80.0</v>
      </c>
      <c r="D10003" s="17">
        <v>2.735546051E7</v>
      </c>
      <c r="E10003" s="17">
        <v>7192039.0</v>
      </c>
      <c r="F10003" s="17">
        <v>1.6592512E7</v>
      </c>
      <c r="G10003" s="17">
        <v>3.5132227E7</v>
      </c>
      <c r="H10003" s="17">
        <v>5.6391802E7</v>
      </c>
    </row>
    <row r="10004">
      <c r="A10004" s="7" t="s">
        <v>20847</v>
      </c>
      <c r="B10004" s="17" t="s">
        <v>20848</v>
      </c>
      <c r="C10004" s="17">
        <v>43.0</v>
      </c>
      <c r="D10004" s="17">
        <v>1.597026826E7</v>
      </c>
      <c r="E10004" s="17">
        <v>3186515.0</v>
      </c>
      <c r="F10004" s="17">
        <v>7127498.0</v>
      </c>
      <c r="G10004" s="17">
        <v>1.9307892E7</v>
      </c>
      <c r="H10004" s="17">
        <v>4.467737E7</v>
      </c>
    </row>
    <row r="10005">
      <c r="A10005" s="7" t="s">
        <v>20849</v>
      </c>
      <c r="B10005" s="17" t="s">
        <v>20850</v>
      </c>
      <c r="C10005" s="17">
        <v>14.0</v>
      </c>
      <c r="D10005" s="17">
        <v>1.678510529E7</v>
      </c>
      <c r="E10005" s="17">
        <v>5011700.0</v>
      </c>
      <c r="F10005" s="17">
        <v>1.0906742E7</v>
      </c>
      <c r="G10005" s="17">
        <v>2.2629998E7</v>
      </c>
      <c r="H10005" s="17">
        <v>5.5362232E7</v>
      </c>
    </row>
    <row r="10006">
      <c r="A10006" s="7" t="s">
        <v>20851</v>
      </c>
      <c r="B10006" s="17" t="s">
        <v>20852</v>
      </c>
      <c r="C10006" s="17">
        <v>7.0</v>
      </c>
      <c r="D10006" s="17">
        <v>5192566.429</v>
      </c>
      <c r="E10006" s="17">
        <v>4472865.0</v>
      </c>
      <c r="F10006" s="17">
        <v>5222200.0</v>
      </c>
      <c r="G10006" s="17">
        <v>5257600.0</v>
      </c>
      <c r="H10006" s="17">
        <v>8142344.0</v>
      </c>
    </row>
    <row r="10007">
      <c r="A10007" s="7" t="s">
        <v>20855</v>
      </c>
      <c r="B10007" s="17" t="s">
        <v>20856</v>
      </c>
      <c r="C10007" s="17">
        <v>25.0</v>
      </c>
      <c r="D10007" s="17">
        <v>1.847636996E7</v>
      </c>
      <c r="E10007" s="17">
        <v>3399790.0</v>
      </c>
      <c r="F10007" s="17">
        <v>5682800.0</v>
      </c>
      <c r="G10007" s="17">
        <v>1.3981733E7</v>
      </c>
      <c r="H10007" s="17">
        <v>5.9275021E7</v>
      </c>
    </row>
    <row r="10008">
      <c r="A10008" s="7" t="s">
        <v>20859</v>
      </c>
      <c r="B10008" s="17" t="s">
        <v>20860</v>
      </c>
      <c r="C10008" s="17">
        <v>91.0</v>
      </c>
      <c r="D10008" s="17">
        <v>7596248.714</v>
      </c>
      <c r="E10008" s="17">
        <v>3269773.0</v>
      </c>
      <c r="F10008" s="17">
        <v>5068817.0</v>
      </c>
      <c r="G10008" s="17">
        <v>8116460.0</v>
      </c>
      <c r="H10008" s="17">
        <v>1.3642036E7</v>
      </c>
    </row>
    <row r="10009">
      <c r="A10009" s="7" t="s">
        <v>20862</v>
      </c>
      <c r="B10009" s="17" t="s">
        <v>20864</v>
      </c>
      <c r="C10009" s="17">
        <v>22.0</v>
      </c>
      <c r="D10009" s="17">
        <v>5033021.045</v>
      </c>
      <c r="E10009" s="17">
        <v>2500065.0</v>
      </c>
      <c r="F10009" s="17">
        <v>3105773.0</v>
      </c>
      <c r="G10009" s="17">
        <v>5088134.0</v>
      </c>
      <c r="H10009" s="17">
        <v>1.2245198E7</v>
      </c>
    </row>
    <row r="10010">
      <c r="A10010" s="7" t="s">
        <v>20865</v>
      </c>
      <c r="B10010" s="17" t="s">
        <v>20866</v>
      </c>
      <c r="C10010" s="17">
        <v>14.0</v>
      </c>
      <c r="D10010" s="17">
        <v>4061286.5</v>
      </c>
      <c r="E10010" s="17">
        <v>2715152.0</v>
      </c>
      <c r="F10010" s="17">
        <v>3599776.0</v>
      </c>
      <c r="G10010" s="17">
        <v>4703700.0</v>
      </c>
      <c r="H10010" s="17">
        <v>6011402.0</v>
      </c>
    </row>
    <row r="10011">
      <c r="A10011" s="7" t="s">
        <v>20867</v>
      </c>
      <c r="B10011" s="17" t="s">
        <v>20868</v>
      </c>
      <c r="C10011" s="17">
        <v>7.0</v>
      </c>
      <c r="D10011" s="17">
        <v>8647780.0</v>
      </c>
      <c r="E10011" s="17">
        <v>4122000.0</v>
      </c>
      <c r="F10011" s="17">
        <v>4410579.0</v>
      </c>
      <c r="G10011" s="17">
        <v>1.654553E7</v>
      </c>
      <c r="H10011" s="17">
        <v>1.9055451E7</v>
      </c>
    </row>
    <row r="10012">
      <c r="A10012" s="7" t="s">
        <v>20869</v>
      </c>
      <c r="B10012" s="17" t="s">
        <v>20870</v>
      </c>
      <c r="C10012" s="17">
        <v>4.0</v>
      </c>
      <c r="D10012" s="17">
        <v>7075984.25</v>
      </c>
      <c r="E10012" s="17">
        <v>300000.0</v>
      </c>
      <c r="F10012" s="17">
        <v>1865644.0</v>
      </c>
      <c r="G10012" s="17">
        <v>8640445.0</v>
      </c>
      <c r="H10012" s="17">
        <v>1.7497848E7</v>
      </c>
    </row>
    <row r="10013">
      <c r="A10013" s="7" t="s">
        <v>20871</v>
      </c>
      <c r="B10013" s="17" t="s">
        <v>20872</v>
      </c>
      <c r="C10013" s="17">
        <v>16.0</v>
      </c>
      <c r="D10013" s="17">
        <v>9027177.688</v>
      </c>
      <c r="E10013" s="17">
        <v>2470500.0</v>
      </c>
      <c r="F10013" s="17">
        <v>3856655.0</v>
      </c>
      <c r="G10013" s="17">
        <v>1.1561861E7</v>
      </c>
      <c r="H10013" s="17">
        <v>1.9314679E7</v>
      </c>
    </row>
    <row r="10014">
      <c r="A10014" s="7" t="s">
        <v>20873</v>
      </c>
      <c r="B10014" s="17" t="s">
        <v>20874</v>
      </c>
      <c r="C10014" s="17">
        <v>12.0</v>
      </c>
      <c r="D10014" s="17">
        <v>1.586731158E7</v>
      </c>
      <c r="E10014" s="17">
        <v>5312944.0</v>
      </c>
      <c r="F10014" s="17">
        <v>8595964.0</v>
      </c>
      <c r="G10014" s="17">
        <v>1.545327E7</v>
      </c>
      <c r="H10014" s="17">
        <v>2.45407E7</v>
      </c>
    </row>
    <row r="10015">
      <c r="A10015" s="7" t="s">
        <v>20875</v>
      </c>
      <c r="B10015" s="17" t="s">
        <v>20876</v>
      </c>
      <c r="C10015" s="17">
        <v>206.0</v>
      </c>
      <c r="D10015" s="17">
        <v>6514680.442</v>
      </c>
      <c r="E10015" s="17">
        <v>2940600.0</v>
      </c>
      <c r="F10015" s="17">
        <v>4102000.0</v>
      </c>
      <c r="G10015" s="17">
        <v>5812112.0</v>
      </c>
      <c r="H10015" s="17">
        <v>1.2718703E7</v>
      </c>
    </row>
    <row r="10016">
      <c r="A10016" s="7" t="s">
        <v>20877</v>
      </c>
      <c r="B10016" s="17" t="s">
        <v>20878</v>
      </c>
      <c r="C10016" s="17">
        <v>85.0</v>
      </c>
      <c r="D10016" s="17">
        <v>9540390.741</v>
      </c>
      <c r="E10016" s="17">
        <v>3264108.0</v>
      </c>
      <c r="F10016" s="17">
        <v>5473916.0</v>
      </c>
      <c r="G10016" s="17">
        <v>9896400.0</v>
      </c>
      <c r="H10016" s="17">
        <v>2.291838E7</v>
      </c>
    </row>
    <row r="10017">
      <c r="A10017" s="7" t="s">
        <v>20879</v>
      </c>
      <c r="B10017" s="17" t="s">
        <v>20880</v>
      </c>
      <c r="C10017" s="17">
        <v>50.0</v>
      </c>
      <c r="D10017" s="17">
        <v>5588698.9</v>
      </c>
      <c r="E10017" s="17">
        <v>2509454.0</v>
      </c>
      <c r="F10017" s="17">
        <v>3434000.0</v>
      </c>
      <c r="G10017" s="17">
        <v>4560000.0</v>
      </c>
      <c r="H10017" s="17">
        <v>1.3134534E7</v>
      </c>
    </row>
    <row r="10018">
      <c r="A10018" s="7" t="s">
        <v>20881</v>
      </c>
      <c r="B10018" s="17" t="s">
        <v>20882</v>
      </c>
      <c r="C10018" s="17">
        <v>55.0</v>
      </c>
      <c r="D10018" s="17">
        <v>4679029.745</v>
      </c>
      <c r="E10018" s="17">
        <v>2240749.0</v>
      </c>
      <c r="F10018" s="17">
        <v>3480917.0</v>
      </c>
      <c r="G10018" s="17">
        <v>6415196.0</v>
      </c>
      <c r="H10018" s="17">
        <v>8278322.0</v>
      </c>
    </row>
    <row r="10019">
      <c r="A10019" s="7" t="s">
        <v>20883</v>
      </c>
      <c r="B10019" s="17" t="s">
        <v>20884</v>
      </c>
      <c r="C10019" s="17">
        <v>1881.0</v>
      </c>
      <c r="D10019" s="17">
        <v>7897515.821</v>
      </c>
      <c r="E10019" s="17">
        <v>2847609.0</v>
      </c>
      <c r="F10019" s="17">
        <v>4089971.0</v>
      </c>
      <c r="G10019" s="17">
        <v>6401550.0</v>
      </c>
      <c r="H10019" s="17">
        <v>1.2358249E7</v>
      </c>
    </row>
    <row r="10020">
      <c r="A10020" s="7" t="s">
        <v>20886</v>
      </c>
      <c r="B10020" s="17" t="s">
        <v>20887</v>
      </c>
      <c r="C10020" s="17">
        <v>165.0</v>
      </c>
      <c r="D10020" s="17">
        <v>4949858.164</v>
      </c>
      <c r="E10020" s="17">
        <v>2587644.0</v>
      </c>
      <c r="F10020" s="17">
        <v>3656069.0</v>
      </c>
      <c r="G10020" s="17">
        <v>5845962.0</v>
      </c>
      <c r="H10020" s="17">
        <v>9106734.0</v>
      </c>
    </row>
    <row r="10021">
      <c r="A10021" s="7" t="s">
        <v>20890</v>
      </c>
      <c r="B10021" s="17" t="s">
        <v>20891</v>
      </c>
      <c r="C10021" s="17">
        <v>56.0</v>
      </c>
      <c r="D10021" s="17">
        <v>7572846.25</v>
      </c>
      <c r="E10021" s="17">
        <v>3070325.0</v>
      </c>
      <c r="F10021" s="17">
        <v>4829000.0</v>
      </c>
      <c r="G10021" s="17">
        <v>8127163.0</v>
      </c>
      <c r="H10021" s="17">
        <v>1.8656908E7</v>
      </c>
    </row>
    <row r="10022">
      <c r="A10022" s="7" t="s">
        <v>20893</v>
      </c>
      <c r="B10022" s="17" t="s">
        <v>20894</v>
      </c>
      <c r="C10022" s="17">
        <v>12.0</v>
      </c>
      <c r="D10022" s="17">
        <v>8089010.667</v>
      </c>
      <c r="E10022" s="17">
        <v>5182600.0</v>
      </c>
      <c r="F10022" s="17">
        <v>6794685.0</v>
      </c>
      <c r="G10022" s="17">
        <v>1.1055401E7</v>
      </c>
      <c r="H10022" s="17">
        <v>1.261E7</v>
      </c>
    </row>
    <row r="10023">
      <c r="A10023" s="7" t="s">
        <v>20896</v>
      </c>
      <c r="B10023" s="17" t="s">
        <v>20898</v>
      </c>
      <c r="C10023" s="17">
        <v>15.0</v>
      </c>
      <c r="D10023" s="17">
        <v>1.016496127E7</v>
      </c>
      <c r="E10023" s="17">
        <v>4805754.0</v>
      </c>
      <c r="F10023" s="17">
        <v>9050719.0</v>
      </c>
      <c r="G10023" s="17">
        <v>1.2350487E7</v>
      </c>
      <c r="H10023" s="17">
        <v>1.4405767E7</v>
      </c>
    </row>
    <row r="10024">
      <c r="A10024" s="7" t="s">
        <v>20900</v>
      </c>
      <c r="B10024" s="17" t="s">
        <v>20901</v>
      </c>
      <c r="C10024" s="17">
        <v>59.0</v>
      </c>
      <c r="D10024" s="17">
        <v>8551743.644</v>
      </c>
      <c r="E10024" s="17">
        <v>3113777.0</v>
      </c>
      <c r="F10024" s="17">
        <v>4465269.0</v>
      </c>
      <c r="G10024" s="17">
        <v>7344237.0</v>
      </c>
      <c r="H10024" s="17">
        <v>1.7345741E7</v>
      </c>
    </row>
    <row r="10025">
      <c r="A10025" s="7" t="s">
        <v>20904</v>
      </c>
      <c r="B10025" s="17" t="s">
        <v>20905</v>
      </c>
      <c r="C10025" s="17">
        <v>92.0</v>
      </c>
      <c r="D10025" s="17">
        <v>1.869519757E7</v>
      </c>
      <c r="E10025" s="17">
        <v>3720674.0</v>
      </c>
      <c r="F10025" s="17">
        <v>6343895.0</v>
      </c>
      <c r="G10025" s="17">
        <v>1.6574114E7</v>
      </c>
      <c r="H10025" s="17">
        <v>7.0794896E7</v>
      </c>
    </row>
    <row r="10026">
      <c r="A10026" s="7" t="s">
        <v>20907</v>
      </c>
      <c r="B10026" s="17" t="s">
        <v>20909</v>
      </c>
      <c r="C10026" s="17">
        <v>691.0</v>
      </c>
      <c r="D10026" s="17">
        <v>1.229234693E7</v>
      </c>
      <c r="E10026" s="17">
        <v>3309295.0</v>
      </c>
      <c r="F10026" s="17">
        <v>5447972.0</v>
      </c>
      <c r="G10026" s="17">
        <v>1.041474E7</v>
      </c>
      <c r="H10026" s="17">
        <v>3.1362471E7</v>
      </c>
    </row>
    <row r="10027">
      <c r="A10027" s="7" t="s">
        <v>20910</v>
      </c>
      <c r="B10027" s="17" t="s">
        <v>20911</v>
      </c>
      <c r="C10027" s="17">
        <v>279.0</v>
      </c>
      <c r="D10027" s="17">
        <v>8468635.355</v>
      </c>
      <c r="E10027" s="17">
        <v>2926960.0</v>
      </c>
      <c r="F10027" s="17">
        <v>4262758.0</v>
      </c>
      <c r="G10027" s="17">
        <v>8320451.0</v>
      </c>
      <c r="H10027" s="17">
        <v>2.0093062E7</v>
      </c>
    </row>
    <row r="10028">
      <c r="A10028" s="7" t="s">
        <v>20914</v>
      </c>
      <c r="B10028" s="17" t="s">
        <v>20915</v>
      </c>
      <c r="C10028" s="17">
        <v>337.0</v>
      </c>
      <c r="D10028" s="17">
        <v>6348801.772</v>
      </c>
      <c r="E10028" s="17">
        <v>4247000.0</v>
      </c>
      <c r="F10028" s="17">
        <v>4968800.0</v>
      </c>
      <c r="G10028" s="17">
        <v>6470800.0</v>
      </c>
      <c r="H10028" s="17">
        <v>1.0227319E7</v>
      </c>
    </row>
    <row r="10029">
      <c r="A10029" s="7" t="s">
        <v>20917</v>
      </c>
      <c r="B10029" s="17" t="s">
        <v>20918</v>
      </c>
      <c r="C10029" s="17">
        <v>281.0</v>
      </c>
      <c r="D10029" s="17">
        <v>6286342.509</v>
      </c>
      <c r="E10029" s="17">
        <v>2784420.0</v>
      </c>
      <c r="F10029" s="17">
        <v>4243801.0</v>
      </c>
      <c r="G10029" s="17">
        <v>6754557.0</v>
      </c>
      <c r="H10029" s="17">
        <v>1.0580157E7</v>
      </c>
    </row>
    <row r="10030">
      <c r="A10030" s="7" t="s">
        <v>20920</v>
      </c>
      <c r="B10030" s="17" t="s">
        <v>20921</v>
      </c>
      <c r="C10030" s="17">
        <v>32.0</v>
      </c>
      <c r="D10030" s="17">
        <v>5321391.438</v>
      </c>
      <c r="E10030" s="17">
        <v>2256187.0</v>
      </c>
      <c r="F10030" s="17">
        <v>3192112.0</v>
      </c>
      <c r="G10030" s="17">
        <v>5586250.0</v>
      </c>
      <c r="H10030" s="17">
        <v>7836444.0</v>
      </c>
    </row>
    <row r="10031">
      <c r="A10031" s="7" t="s">
        <v>20923</v>
      </c>
      <c r="B10031" s="17" t="s">
        <v>20924</v>
      </c>
      <c r="C10031" s="17">
        <v>39.0</v>
      </c>
      <c r="D10031" s="17">
        <v>1.788653677E7</v>
      </c>
      <c r="E10031" s="17">
        <v>4614113.0</v>
      </c>
      <c r="F10031" s="17">
        <v>1.0983415E7</v>
      </c>
      <c r="G10031" s="17">
        <v>2.5189858E7</v>
      </c>
      <c r="H10031" s="17">
        <v>4.3944252E7</v>
      </c>
    </row>
    <row r="10032">
      <c r="A10032" s="7" t="s">
        <v>20926</v>
      </c>
      <c r="B10032" s="17" t="s">
        <v>20927</v>
      </c>
      <c r="C10032" s="17">
        <v>1.0</v>
      </c>
      <c r="D10032" s="17">
        <v>7407539.0</v>
      </c>
      <c r="E10032" s="17">
        <v>7407539.0</v>
      </c>
      <c r="F10032" s="17">
        <v>7407539.0</v>
      </c>
      <c r="G10032" s="17">
        <v>7407539.0</v>
      </c>
      <c r="H10032" s="17">
        <v>7407539.0</v>
      </c>
    </row>
    <row r="10033">
      <c r="A10033" s="7" t="s">
        <v>20930</v>
      </c>
      <c r="B10033" s="17" t="s">
        <v>20932</v>
      </c>
      <c r="C10033" s="17">
        <v>1003.0</v>
      </c>
      <c r="D10033" s="17">
        <v>1.45907857E7</v>
      </c>
      <c r="E10033" s="17">
        <v>3493440.0</v>
      </c>
      <c r="F10033" s="17">
        <v>6235812.0</v>
      </c>
      <c r="G10033" s="17">
        <v>2.157263E7</v>
      </c>
      <c r="H10033" s="17">
        <v>3.75241E7</v>
      </c>
    </row>
    <row r="10034">
      <c r="A10034" s="7" t="s">
        <v>20933</v>
      </c>
      <c r="B10034" s="17" t="s">
        <v>20935</v>
      </c>
      <c r="C10034" s="17">
        <v>10.0</v>
      </c>
      <c r="D10034" s="17">
        <v>7812774.0</v>
      </c>
      <c r="E10034" s="17">
        <v>4935978.0</v>
      </c>
      <c r="F10034" s="17">
        <v>5908650.0</v>
      </c>
      <c r="G10034" s="17">
        <v>9434050.0</v>
      </c>
      <c r="H10034" s="17">
        <v>1.5617287E7</v>
      </c>
    </row>
    <row r="10035">
      <c r="A10035" s="7" t="s">
        <v>20939</v>
      </c>
      <c r="B10035" s="17" t="s">
        <v>20940</v>
      </c>
      <c r="C10035" s="17">
        <v>352.0</v>
      </c>
      <c r="D10035" s="17">
        <v>1.158744878E7</v>
      </c>
      <c r="E10035" s="17">
        <v>2783000.0</v>
      </c>
      <c r="F10035" s="17">
        <v>4011495.0</v>
      </c>
      <c r="G10035" s="17">
        <v>7411640.0</v>
      </c>
      <c r="H10035" s="17">
        <v>3.5496404E7</v>
      </c>
    </row>
    <row r="10036">
      <c r="A10036" s="7" t="s">
        <v>20943</v>
      </c>
      <c r="B10036" s="17" t="s">
        <v>20944</v>
      </c>
      <c r="C10036" s="17">
        <v>6.0</v>
      </c>
      <c r="D10036" s="17">
        <v>1.998795017E7</v>
      </c>
      <c r="E10036" s="17">
        <v>4191813.0</v>
      </c>
      <c r="F10036" s="17">
        <v>2.2750893E7</v>
      </c>
      <c r="G10036" s="17">
        <v>2.9873534E7</v>
      </c>
      <c r="H10036" s="17">
        <v>3.6521366E7</v>
      </c>
    </row>
    <row r="10037">
      <c r="A10037" s="7" t="s">
        <v>20945</v>
      </c>
      <c r="B10037" s="17" t="s">
        <v>20946</v>
      </c>
      <c r="C10037" s="17">
        <v>6.0</v>
      </c>
      <c r="D10037" s="17">
        <v>1.5617751E7</v>
      </c>
      <c r="E10037" s="17">
        <v>6222200.0</v>
      </c>
      <c r="F10037" s="17">
        <v>6596430.0</v>
      </c>
      <c r="G10037" s="17">
        <v>2.9097192E7</v>
      </c>
      <c r="H10037" s="17">
        <v>4.1642554E7</v>
      </c>
    </row>
    <row r="10038">
      <c r="A10038" s="7" t="s">
        <v>20947</v>
      </c>
      <c r="B10038" s="17" t="s">
        <v>20948</v>
      </c>
      <c r="C10038" s="17">
        <v>10.0</v>
      </c>
      <c r="D10038" s="17">
        <v>9753387.0</v>
      </c>
      <c r="E10038" s="17">
        <v>2518109.0</v>
      </c>
      <c r="F10038" s="17">
        <v>4273191.0</v>
      </c>
      <c r="G10038" s="17">
        <v>1.879772E7</v>
      </c>
      <c r="H10038" s="17">
        <v>1.879772E7</v>
      </c>
    </row>
    <row r="10039">
      <c r="A10039" s="7" t="s">
        <v>20949</v>
      </c>
      <c r="B10039" s="17" t="s">
        <v>20950</v>
      </c>
      <c r="C10039" s="17">
        <v>275.0</v>
      </c>
      <c r="D10039" s="17">
        <v>9056107.578</v>
      </c>
      <c r="E10039" s="17">
        <v>2375750.0</v>
      </c>
      <c r="F10039" s="17">
        <v>3788758.0</v>
      </c>
      <c r="G10039" s="17">
        <v>6976788.0</v>
      </c>
      <c r="H10039" s="17">
        <v>3.4956988E7</v>
      </c>
    </row>
    <row r="10040">
      <c r="A10040" s="7" t="s">
        <v>20951</v>
      </c>
      <c r="B10040" s="17" t="s">
        <v>20952</v>
      </c>
      <c r="C10040" s="17">
        <v>14.0</v>
      </c>
      <c r="D10040" s="17">
        <v>5729689.071</v>
      </c>
      <c r="E10040" s="17">
        <v>2777925.0</v>
      </c>
      <c r="F10040" s="17">
        <v>4625303.0</v>
      </c>
      <c r="G10040" s="17">
        <v>5686660.0</v>
      </c>
      <c r="H10040" s="17">
        <v>1.4093832E7</v>
      </c>
    </row>
    <row r="10041">
      <c r="A10041" s="7" t="s">
        <v>20953</v>
      </c>
      <c r="B10041" s="17" t="s">
        <v>20954</v>
      </c>
      <c r="C10041" s="17">
        <v>223.0</v>
      </c>
      <c r="D10041" s="17">
        <v>6156105.031</v>
      </c>
      <c r="E10041" s="17">
        <v>2754311.0</v>
      </c>
      <c r="F10041" s="17">
        <v>4234884.0</v>
      </c>
      <c r="G10041" s="17">
        <v>5862500.0</v>
      </c>
      <c r="H10041" s="17">
        <v>9759993.0</v>
      </c>
    </row>
    <row r="10042">
      <c r="A10042" s="7" t="s">
        <v>20955</v>
      </c>
      <c r="B10042" s="17" t="s">
        <v>20956</v>
      </c>
      <c r="C10042" s="17">
        <v>5.0</v>
      </c>
      <c r="D10042" s="17">
        <v>1.9882012E7</v>
      </c>
      <c r="E10042" s="17">
        <v>3274222.0</v>
      </c>
      <c r="F10042" s="17">
        <v>1.6286444E7</v>
      </c>
      <c r="G10042" s="17">
        <v>3.41394E7</v>
      </c>
      <c r="H10042" s="17">
        <v>4.3544727E7</v>
      </c>
    </row>
    <row r="10043">
      <c r="A10043" s="7" t="s">
        <v>20957</v>
      </c>
      <c r="B10043" s="17" t="s">
        <v>20958</v>
      </c>
      <c r="C10043" s="17">
        <v>225.0</v>
      </c>
      <c r="D10043" s="17">
        <v>3.0946842E7</v>
      </c>
      <c r="E10043" s="17">
        <v>4282100.0</v>
      </c>
      <c r="F10043" s="17">
        <v>1.2915635E7</v>
      </c>
      <c r="G10043" s="17">
        <v>5.24702E7</v>
      </c>
      <c r="H10043" s="17">
        <v>6.524735E7</v>
      </c>
    </row>
    <row r="10044">
      <c r="A10044" s="7" t="s">
        <v>20959</v>
      </c>
      <c r="B10044" s="17" t="s">
        <v>20960</v>
      </c>
      <c r="C10044" s="17">
        <v>325.0</v>
      </c>
      <c r="D10044" s="17">
        <v>4.514396312E7</v>
      </c>
      <c r="E10044" s="17">
        <v>1.7323003E7</v>
      </c>
      <c r="F10044" s="17">
        <v>4.5954491E7</v>
      </c>
      <c r="G10044" s="17">
        <v>6.3489275E7</v>
      </c>
      <c r="H10044" s="17">
        <v>7.9665723E7</v>
      </c>
    </row>
    <row r="10045">
      <c r="A10045" s="7" t="s">
        <v>20961</v>
      </c>
      <c r="B10045" s="17" t="s">
        <v>20962</v>
      </c>
      <c r="C10045" s="17">
        <v>9.0</v>
      </c>
      <c r="D10045" s="17">
        <v>5.231070756E7</v>
      </c>
      <c r="E10045" s="17">
        <v>5948465.0</v>
      </c>
      <c r="F10045" s="17">
        <v>5.5421843E7</v>
      </c>
      <c r="G10045" s="17">
        <v>8.7740272E7</v>
      </c>
      <c r="H10045" s="17">
        <v>1.16513446E8</v>
      </c>
    </row>
    <row r="10046">
      <c r="A10046" s="7" t="s">
        <v>20963</v>
      </c>
      <c r="B10046" s="17" t="s">
        <v>20964</v>
      </c>
      <c r="C10046" s="17">
        <v>10.0</v>
      </c>
      <c r="D10046" s="17">
        <v>5.58902493E7</v>
      </c>
      <c r="E10046" s="17">
        <v>1.5717397E7</v>
      </c>
      <c r="F10046" s="17">
        <v>4.2776093E7</v>
      </c>
      <c r="G10046" s="17">
        <v>1.03700255E8</v>
      </c>
      <c r="H10046" s="17">
        <v>1.15964309E8</v>
      </c>
    </row>
    <row r="10047">
      <c r="A10047" s="7" t="s">
        <v>20965</v>
      </c>
      <c r="B10047" s="17" t="s">
        <v>20966</v>
      </c>
      <c r="C10047" s="17">
        <v>16.0</v>
      </c>
      <c r="D10047" s="17">
        <v>3.463588569E7</v>
      </c>
      <c r="E10047" s="17">
        <v>3267921.0</v>
      </c>
      <c r="F10047" s="17">
        <v>1.1882895E7</v>
      </c>
      <c r="G10047" s="17">
        <v>5.0866899E7</v>
      </c>
      <c r="H10047" s="17">
        <v>8.5196473E7</v>
      </c>
    </row>
    <row r="10048">
      <c r="A10048" s="7" t="s">
        <v>20969</v>
      </c>
      <c r="B10048" s="17" t="s">
        <v>20970</v>
      </c>
      <c r="C10048" s="17">
        <v>49.0</v>
      </c>
      <c r="D10048" s="17">
        <v>3.857722478E7</v>
      </c>
      <c r="E10048" s="17">
        <v>1.1470349E7</v>
      </c>
      <c r="F10048" s="17">
        <v>4.4151479E7</v>
      </c>
      <c r="G10048" s="17">
        <v>5.822844E7</v>
      </c>
      <c r="H10048" s="17">
        <v>7.0335145E7</v>
      </c>
    </row>
    <row r="10049">
      <c r="A10049" s="7" t="s">
        <v>20971</v>
      </c>
      <c r="B10049" s="17" t="s">
        <v>20972</v>
      </c>
      <c r="C10049" s="17">
        <v>23.0</v>
      </c>
      <c r="D10049" s="17">
        <v>5.003185461E7</v>
      </c>
      <c r="E10049" s="17">
        <v>5304358.0</v>
      </c>
      <c r="F10049" s="17">
        <v>6.222937E7</v>
      </c>
      <c r="G10049" s="17">
        <v>8.7377441E7</v>
      </c>
      <c r="H10049" s="17">
        <v>9.272924E7</v>
      </c>
    </row>
    <row r="10050">
      <c r="A10050" s="7" t="s">
        <v>20973</v>
      </c>
      <c r="B10050" s="17" t="s">
        <v>20974</v>
      </c>
      <c r="C10050" s="17">
        <v>104.0</v>
      </c>
      <c r="D10050" s="17">
        <v>5.440950588E7</v>
      </c>
      <c r="E10050" s="17">
        <v>3.7522947E7</v>
      </c>
      <c r="F10050" s="17">
        <v>5.97717E7</v>
      </c>
      <c r="G10050" s="17">
        <v>6.8131134E7</v>
      </c>
      <c r="H10050" s="17">
        <v>8.3375414E7</v>
      </c>
    </row>
    <row r="10051">
      <c r="A10051" s="7" t="s">
        <v>20975</v>
      </c>
      <c r="B10051" s="17" t="s">
        <v>20976</v>
      </c>
      <c r="C10051" s="17">
        <v>890.0</v>
      </c>
      <c r="D10051" s="17">
        <v>3.968555571E7</v>
      </c>
      <c r="E10051" s="17">
        <v>7056448.0</v>
      </c>
      <c r="F10051" s="17">
        <v>3.8657E7</v>
      </c>
      <c r="G10051" s="17">
        <v>5.5923672E7</v>
      </c>
      <c r="H10051" s="17">
        <v>8.2398719E7</v>
      </c>
    </row>
    <row r="10052">
      <c r="A10052" s="7" t="s">
        <v>20977</v>
      </c>
      <c r="B10052" s="17" t="s">
        <v>20978</v>
      </c>
      <c r="C10052" s="17">
        <v>13.0</v>
      </c>
      <c r="D10052" s="17">
        <v>7282198.538</v>
      </c>
      <c r="E10052" s="17">
        <v>2949320.0</v>
      </c>
      <c r="F10052" s="17">
        <v>4513725.0</v>
      </c>
      <c r="G10052" s="17">
        <v>5729596.0</v>
      </c>
      <c r="H10052" s="17">
        <v>9991283.0</v>
      </c>
    </row>
    <row r="10053">
      <c r="A10053" s="7" t="s">
        <v>20979</v>
      </c>
      <c r="B10053" s="17" t="s">
        <v>20980</v>
      </c>
      <c r="C10053" s="17">
        <v>3540.0</v>
      </c>
      <c r="D10053" s="17">
        <v>2.081079489E7</v>
      </c>
      <c r="E10053" s="17">
        <v>3535597.0</v>
      </c>
      <c r="F10053" s="17">
        <v>6601547.0</v>
      </c>
      <c r="G10053" s="17">
        <v>3.6859764E7</v>
      </c>
      <c r="H10053" s="17">
        <v>6.0087682E7</v>
      </c>
    </row>
    <row r="10054">
      <c r="A10054" s="7" t="s">
        <v>20981</v>
      </c>
      <c r="B10054" s="17" t="s">
        <v>20982</v>
      </c>
      <c r="C10054" s="17">
        <v>3936.0</v>
      </c>
      <c r="D10054" s="17">
        <v>2.999235926E7</v>
      </c>
      <c r="E10054" s="17">
        <v>4867804.0</v>
      </c>
      <c r="F10054" s="17">
        <v>1.9376388E7</v>
      </c>
      <c r="G10054" s="17">
        <v>5.0842779E7</v>
      </c>
      <c r="H10054" s="17">
        <v>6.9936996E7</v>
      </c>
    </row>
    <row r="10055">
      <c r="A10055" s="7" t="s">
        <v>20985</v>
      </c>
      <c r="B10055" s="17" t="s">
        <v>20987</v>
      </c>
      <c r="C10055" s="17">
        <v>33.0</v>
      </c>
      <c r="D10055" s="17">
        <v>2.196538342E7</v>
      </c>
      <c r="E10055" s="17">
        <v>4850863.0</v>
      </c>
      <c r="F10055" s="17">
        <v>8505480.0</v>
      </c>
      <c r="G10055" s="17">
        <v>2.6085294E7</v>
      </c>
      <c r="H10055" s="17">
        <v>4.4452703E7</v>
      </c>
    </row>
    <row r="10056">
      <c r="A10056" s="7" t="s">
        <v>20989</v>
      </c>
      <c r="B10056" s="17" t="s">
        <v>20990</v>
      </c>
      <c r="C10056" s="17">
        <v>102.0</v>
      </c>
      <c r="D10056" s="17">
        <v>3.472019104E7</v>
      </c>
      <c r="E10056" s="17">
        <v>8546794.0</v>
      </c>
      <c r="F10056" s="17">
        <v>3.0218635E7</v>
      </c>
      <c r="G10056" s="17">
        <v>4.60055E7</v>
      </c>
      <c r="H10056" s="17">
        <v>6.7497886E7</v>
      </c>
    </row>
    <row r="10057">
      <c r="A10057" s="7" t="s">
        <v>20992</v>
      </c>
      <c r="B10057" s="17" t="s">
        <v>20994</v>
      </c>
      <c r="C10057" s="17">
        <v>117.0</v>
      </c>
      <c r="D10057" s="17">
        <v>2.094825721E7</v>
      </c>
      <c r="E10057" s="17">
        <v>3326962.0</v>
      </c>
      <c r="F10057" s="17">
        <v>5717767.0</v>
      </c>
      <c r="G10057" s="17">
        <v>3.1036351E7</v>
      </c>
      <c r="H10057" s="17">
        <v>6.32788E7</v>
      </c>
    </row>
    <row r="10058">
      <c r="A10058" s="7" t="s">
        <v>20995</v>
      </c>
      <c r="B10058" s="17" t="s">
        <v>20996</v>
      </c>
      <c r="C10058" s="17">
        <v>223.0</v>
      </c>
      <c r="D10058" s="17">
        <v>3.751892322E7</v>
      </c>
      <c r="E10058" s="17">
        <v>7169470.0</v>
      </c>
      <c r="F10058" s="17">
        <v>4.0066042E7</v>
      </c>
      <c r="G10058" s="17">
        <v>5.97279E7</v>
      </c>
      <c r="H10058" s="17">
        <v>6.6874399E7</v>
      </c>
    </row>
    <row r="10059">
      <c r="A10059" s="7" t="s">
        <v>20997</v>
      </c>
      <c r="B10059" s="17" t="s">
        <v>20998</v>
      </c>
      <c r="C10059" s="17">
        <v>19446.0</v>
      </c>
      <c r="D10059" s="17">
        <v>1.933125547E7</v>
      </c>
      <c r="E10059" s="17">
        <v>3547504.0</v>
      </c>
      <c r="F10059" s="17">
        <v>6335796.0</v>
      </c>
      <c r="G10059" s="17">
        <v>2.9470937E7</v>
      </c>
      <c r="H10059" s="17">
        <v>5.251632E7</v>
      </c>
    </row>
    <row r="10060">
      <c r="A10060" s="7" t="s">
        <v>21002</v>
      </c>
      <c r="B10060" s="17" t="s">
        <v>21004</v>
      </c>
      <c r="C10060" s="17">
        <v>9.0</v>
      </c>
      <c r="D10060" s="17">
        <v>1.511033189E7</v>
      </c>
      <c r="E10060" s="17">
        <v>6267977.0</v>
      </c>
      <c r="F10060" s="17">
        <v>1.1948877E7</v>
      </c>
      <c r="G10060" s="17">
        <v>1.623834E7</v>
      </c>
      <c r="H10060" s="17">
        <v>4.7929568E7</v>
      </c>
    </row>
    <row r="10061">
      <c r="A10061" s="7" t="s">
        <v>21005</v>
      </c>
      <c r="B10061" s="17" t="s">
        <v>21006</v>
      </c>
      <c r="C10061" s="17">
        <v>7.0</v>
      </c>
      <c r="D10061" s="17">
        <v>1.252461043E7</v>
      </c>
      <c r="E10061" s="17">
        <v>2942746.0</v>
      </c>
      <c r="F10061" s="17">
        <v>1.3737438E7</v>
      </c>
      <c r="G10061" s="17">
        <v>1.753867E7</v>
      </c>
      <c r="H10061" s="17">
        <v>2.2793828E7</v>
      </c>
    </row>
    <row r="10062">
      <c r="A10062" s="7" t="s">
        <v>21007</v>
      </c>
      <c r="B10062" s="17" t="s">
        <v>21008</v>
      </c>
      <c r="C10062" s="17">
        <v>2.0</v>
      </c>
      <c r="D10062" s="17">
        <v>3389950.0</v>
      </c>
      <c r="E10062" s="17">
        <v>1929900.0</v>
      </c>
      <c r="F10062" s="17">
        <v>1929900.0</v>
      </c>
      <c r="G10062" s="17">
        <v>4850000.0</v>
      </c>
      <c r="H10062" s="17">
        <v>4850000.0</v>
      </c>
    </row>
    <row r="10063">
      <c r="A10063" s="7" t="s">
        <v>21009</v>
      </c>
      <c r="B10063" s="17" t="s">
        <v>21010</v>
      </c>
      <c r="C10063" s="17">
        <v>7.0</v>
      </c>
      <c r="D10063" s="17">
        <v>1.095378286E7</v>
      </c>
      <c r="E10063" s="17">
        <v>4455350.0</v>
      </c>
      <c r="F10063" s="17">
        <v>1.1524518E7</v>
      </c>
      <c r="G10063" s="17">
        <v>1.7422489E7</v>
      </c>
      <c r="H10063" s="17">
        <v>2.37868E7</v>
      </c>
    </row>
    <row r="10064">
      <c r="A10064" s="7" t="s">
        <v>21011</v>
      </c>
      <c r="B10064" s="17" t="s">
        <v>21012</v>
      </c>
      <c r="C10064" s="17">
        <v>3.0</v>
      </c>
      <c r="D10064" s="17">
        <v>9741616.333</v>
      </c>
      <c r="E10064" s="17">
        <v>2220000.0</v>
      </c>
      <c r="F10064" s="17">
        <v>1.2252664E7</v>
      </c>
      <c r="G10064" s="17">
        <v>1.4752185E7</v>
      </c>
      <c r="H10064" s="17">
        <v>1.4752185E7</v>
      </c>
    </row>
    <row r="10065">
      <c r="A10065" s="7" t="s">
        <v>21015</v>
      </c>
      <c r="B10065" s="17" t="s">
        <v>21016</v>
      </c>
      <c r="C10065" s="17">
        <v>12.0</v>
      </c>
      <c r="D10065" s="17">
        <v>1.154330767E7</v>
      </c>
      <c r="E10065" s="17">
        <v>2373000.0</v>
      </c>
      <c r="F10065" s="17">
        <v>4256200.0</v>
      </c>
      <c r="G10065" s="17">
        <v>1.0761513E7</v>
      </c>
      <c r="H10065" s="17">
        <v>1.7892803E7</v>
      </c>
    </row>
    <row r="10066">
      <c r="A10066" s="7" t="s">
        <v>21019</v>
      </c>
      <c r="B10066" s="17" t="s">
        <v>21021</v>
      </c>
      <c r="C10066" s="17">
        <v>23.0</v>
      </c>
      <c r="D10066" s="17">
        <v>1.1444747E7</v>
      </c>
      <c r="E10066" s="17">
        <v>4435000.0</v>
      </c>
      <c r="F10066" s="17">
        <v>8525076.0</v>
      </c>
      <c r="G10066" s="17">
        <v>1.1867014E7</v>
      </c>
      <c r="H10066" s="17">
        <v>3.01141E7</v>
      </c>
    </row>
    <row r="10067">
      <c r="A10067" s="7" t="s">
        <v>21023</v>
      </c>
      <c r="B10067" s="17" t="s">
        <v>21024</v>
      </c>
      <c r="C10067" s="17">
        <v>1.0</v>
      </c>
      <c r="D10067" s="17">
        <v>5750000.0</v>
      </c>
      <c r="E10067" s="17">
        <v>5750000.0</v>
      </c>
      <c r="F10067" s="17">
        <v>5750000.0</v>
      </c>
      <c r="G10067" s="17">
        <v>5750000.0</v>
      </c>
      <c r="H10067" s="17">
        <v>5750000.0</v>
      </c>
    </row>
    <row r="10068">
      <c r="A10068" s="7" t="s">
        <v>21025</v>
      </c>
      <c r="B10068" s="17" t="s">
        <v>21026</v>
      </c>
      <c r="C10068" s="17">
        <v>192.0</v>
      </c>
      <c r="D10068" s="17">
        <v>8962165.38</v>
      </c>
      <c r="E10068" s="17">
        <v>2896192.0</v>
      </c>
      <c r="F10068" s="17">
        <v>4524000.0</v>
      </c>
      <c r="G10068" s="17">
        <v>8385783.0</v>
      </c>
      <c r="H10068" s="17">
        <v>1.7018318E7</v>
      </c>
    </row>
    <row r="10069">
      <c r="A10069" s="7" t="s">
        <v>21027</v>
      </c>
      <c r="B10069" s="17" t="s">
        <v>21028</v>
      </c>
      <c r="C10069" s="17">
        <v>39.0</v>
      </c>
      <c r="D10069" s="17">
        <v>4436102.026</v>
      </c>
      <c r="E10069" s="17">
        <v>1404900.0</v>
      </c>
      <c r="F10069" s="17">
        <v>2791000.0</v>
      </c>
      <c r="G10069" s="17">
        <v>4760307.0</v>
      </c>
      <c r="H10069" s="17">
        <v>7240493.0</v>
      </c>
    </row>
    <row r="10070">
      <c r="A10070" s="7" t="s">
        <v>21029</v>
      </c>
      <c r="B10070" s="17" t="s">
        <v>21030</v>
      </c>
      <c r="C10070" s="17">
        <v>274.0</v>
      </c>
      <c r="D10070" s="17">
        <v>8752594.142</v>
      </c>
      <c r="E10070" s="17">
        <v>3473349.0</v>
      </c>
      <c r="F10070" s="17">
        <v>5131988.0</v>
      </c>
      <c r="G10070" s="17">
        <v>9506003.0</v>
      </c>
      <c r="H10070" s="17">
        <v>2.0050416E7</v>
      </c>
    </row>
    <row r="10071">
      <c r="A10071" s="7" t="s">
        <v>21031</v>
      </c>
      <c r="B10071" s="17" t="s">
        <v>21032</v>
      </c>
      <c r="C10071" s="17">
        <v>31.0</v>
      </c>
      <c r="D10071" s="17">
        <v>1.012994365E7</v>
      </c>
      <c r="E10071" s="17">
        <v>3152802.0</v>
      </c>
      <c r="F10071" s="17">
        <v>6456100.0</v>
      </c>
      <c r="G10071" s="17">
        <v>1.2191002E7</v>
      </c>
      <c r="H10071" s="17">
        <v>2.18635E7</v>
      </c>
    </row>
    <row r="10072">
      <c r="A10072" s="7" t="s">
        <v>21033</v>
      </c>
      <c r="B10072" s="17" t="s">
        <v>21034</v>
      </c>
      <c r="C10072" s="17">
        <v>21.0</v>
      </c>
      <c r="D10072" s="17">
        <v>1.4371224E7</v>
      </c>
      <c r="E10072" s="17">
        <v>4918366.0</v>
      </c>
      <c r="F10072" s="17">
        <v>8464635.0</v>
      </c>
      <c r="G10072" s="17">
        <v>1.975655E7</v>
      </c>
      <c r="H10072" s="17">
        <v>2.8892736E7</v>
      </c>
    </row>
    <row r="10073">
      <c r="A10073" s="7" t="s">
        <v>21035</v>
      </c>
      <c r="B10073" s="17" t="s">
        <v>21036</v>
      </c>
      <c r="C10073" s="17">
        <v>55.0</v>
      </c>
      <c r="D10073" s="17">
        <v>1.532211913E7</v>
      </c>
      <c r="E10073" s="17">
        <v>4704728.0</v>
      </c>
      <c r="F10073" s="17">
        <v>8033622.0</v>
      </c>
      <c r="G10073" s="17">
        <v>2.1959167E7</v>
      </c>
      <c r="H10073" s="17">
        <v>3.9536957E7</v>
      </c>
    </row>
    <row r="10074">
      <c r="A10074" s="7" t="s">
        <v>21037</v>
      </c>
      <c r="B10074" s="17" t="s">
        <v>21038</v>
      </c>
      <c r="C10074" s="17">
        <v>41.0</v>
      </c>
      <c r="D10074" s="17">
        <v>2.346146473E7</v>
      </c>
      <c r="E10074" s="17">
        <v>3574199.0</v>
      </c>
      <c r="F10074" s="17">
        <v>5287727.0</v>
      </c>
      <c r="G10074" s="17">
        <v>5.3846004E7</v>
      </c>
      <c r="H10074" s="17">
        <v>6.0467596E7</v>
      </c>
    </row>
    <row r="10075">
      <c r="A10075" s="7" t="s">
        <v>21039</v>
      </c>
      <c r="B10075" s="17" t="s">
        <v>21040</v>
      </c>
      <c r="C10075" s="17">
        <v>228.0</v>
      </c>
      <c r="D10075" s="17">
        <v>1.4304295E7</v>
      </c>
      <c r="E10075" s="17">
        <v>2989022.0</v>
      </c>
      <c r="F10075" s="17">
        <v>4776264.0</v>
      </c>
      <c r="G10075" s="17">
        <v>1.6220668E7</v>
      </c>
      <c r="H10075" s="17">
        <v>4.4206285E7</v>
      </c>
    </row>
    <row r="10076">
      <c r="A10076" s="7" t="s">
        <v>21041</v>
      </c>
      <c r="B10076" s="17" t="s">
        <v>21042</v>
      </c>
      <c r="C10076" s="17">
        <v>295.0</v>
      </c>
      <c r="D10076" s="17">
        <v>9976358.054</v>
      </c>
      <c r="E10076" s="17">
        <v>3202538.0</v>
      </c>
      <c r="F10076" s="17">
        <v>5284161.0</v>
      </c>
      <c r="G10076" s="17">
        <v>1.1325E7</v>
      </c>
      <c r="H10076" s="17">
        <v>2.5306371E7</v>
      </c>
    </row>
    <row r="10077">
      <c r="A10077" s="7" t="s">
        <v>21045</v>
      </c>
      <c r="B10077" s="17" t="s">
        <v>21046</v>
      </c>
      <c r="C10077" s="17">
        <v>21.0</v>
      </c>
      <c r="D10077" s="17">
        <v>1.18322401E7</v>
      </c>
      <c r="E10077" s="17">
        <v>2575263.0</v>
      </c>
      <c r="F10077" s="17">
        <v>6776837.0</v>
      </c>
      <c r="G10077" s="17">
        <v>2.0445644E7</v>
      </c>
      <c r="H10077" s="17">
        <v>2.9804185E7</v>
      </c>
    </row>
    <row r="10078">
      <c r="A10078" s="7" t="s">
        <v>21049</v>
      </c>
      <c r="B10078" s="17" t="s">
        <v>21050</v>
      </c>
      <c r="C10078" s="17">
        <v>30.0</v>
      </c>
      <c r="D10078" s="17">
        <v>4978396.6</v>
      </c>
      <c r="E10078" s="17">
        <v>2849494.0</v>
      </c>
      <c r="F10078" s="17">
        <v>3402963.0</v>
      </c>
      <c r="G10078" s="17">
        <v>6217484.0</v>
      </c>
      <c r="H10078" s="17">
        <v>7761889.0</v>
      </c>
    </row>
    <row r="10079">
      <c r="A10079" s="7" t="s">
        <v>21051</v>
      </c>
      <c r="B10079" s="17" t="s">
        <v>21052</v>
      </c>
      <c r="C10079" s="17">
        <v>13.0</v>
      </c>
      <c r="D10079" s="17">
        <v>2.456711769E7</v>
      </c>
      <c r="E10079" s="17">
        <v>6469138.0</v>
      </c>
      <c r="F10079" s="17">
        <v>1.00599E7</v>
      </c>
      <c r="G10079" s="17">
        <v>4.35157E7</v>
      </c>
      <c r="H10079" s="17">
        <v>7.6367753E7</v>
      </c>
    </row>
    <row r="10080">
      <c r="A10080" s="7" t="s">
        <v>21053</v>
      </c>
      <c r="B10080" s="17" t="s">
        <v>21054</v>
      </c>
      <c r="C10080" s="17">
        <v>1.0</v>
      </c>
      <c r="D10080" s="17">
        <v>8661150.0</v>
      </c>
      <c r="E10080" s="17">
        <v>8661150.0</v>
      </c>
      <c r="F10080" s="17">
        <v>8661150.0</v>
      </c>
      <c r="G10080" s="17">
        <v>8661150.0</v>
      </c>
      <c r="H10080" s="17">
        <v>8661150.0</v>
      </c>
    </row>
    <row r="10081">
      <c r="A10081" s="7" t="s">
        <v>21055</v>
      </c>
      <c r="B10081" s="17" t="s">
        <v>21056</v>
      </c>
      <c r="C10081" s="17">
        <v>9.0</v>
      </c>
      <c r="D10081" s="17">
        <v>1.222329433E7</v>
      </c>
      <c r="E10081" s="17">
        <v>3026800.0</v>
      </c>
      <c r="F10081" s="17">
        <v>3387347.0</v>
      </c>
      <c r="G10081" s="17">
        <v>9013605.0</v>
      </c>
      <c r="H10081" s="17">
        <v>5.815E7</v>
      </c>
    </row>
    <row r="10082">
      <c r="A10082" s="7" t="s">
        <v>21057</v>
      </c>
      <c r="B10082" s="17" t="s">
        <v>21058</v>
      </c>
      <c r="C10082" s="17">
        <v>9.0</v>
      </c>
      <c r="D10082" s="17">
        <v>1.738710956E7</v>
      </c>
      <c r="E10082" s="17">
        <v>8888145.0</v>
      </c>
      <c r="F10082" s="17">
        <v>1.0931952E7</v>
      </c>
      <c r="G10082" s="17">
        <v>2.4054534E7</v>
      </c>
      <c r="H10082" s="17">
        <v>4.2700215E7</v>
      </c>
    </row>
    <row r="10083">
      <c r="A10083" s="7" t="s">
        <v>21059</v>
      </c>
      <c r="B10083" s="17" t="s">
        <v>21060</v>
      </c>
      <c r="C10083" s="17">
        <v>10.0</v>
      </c>
      <c r="D10083" s="17">
        <v>2.26648934E7</v>
      </c>
      <c r="E10083" s="17">
        <v>1.0208634E7</v>
      </c>
      <c r="F10083" s="17">
        <v>1.5954841E7</v>
      </c>
      <c r="G10083" s="17">
        <v>3.6089251E7</v>
      </c>
      <c r="H10083" s="17">
        <v>3.8300299E7</v>
      </c>
    </row>
    <row r="10084">
      <c r="A10084" s="7" t="s">
        <v>21061</v>
      </c>
      <c r="B10084" s="17" t="s">
        <v>21062</v>
      </c>
      <c r="C10084" s="17">
        <v>2.0</v>
      </c>
      <c r="D10084" s="17">
        <v>1.462666E7</v>
      </c>
      <c r="E10084" s="17">
        <v>2205078.0</v>
      </c>
      <c r="F10084" s="17">
        <v>2205078.0</v>
      </c>
      <c r="G10084" s="17">
        <v>2.7048242E7</v>
      </c>
      <c r="H10084" s="17">
        <v>2.7048242E7</v>
      </c>
    </row>
    <row r="10085">
      <c r="A10085" s="7" t="s">
        <v>21063</v>
      </c>
      <c r="B10085" s="17" t="s">
        <v>21064</v>
      </c>
      <c r="C10085" s="17">
        <v>16.0</v>
      </c>
      <c r="D10085" s="17">
        <v>4.177898006E7</v>
      </c>
      <c r="E10085" s="17">
        <v>4150600.0</v>
      </c>
      <c r="F10085" s="17">
        <v>1.3538502E7</v>
      </c>
      <c r="G10085" s="17">
        <v>6.8961592E7</v>
      </c>
      <c r="H10085" s="17">
        <v>9.0038016E7</v>
      </c>
    </row>
    <row r="10086">
      <c r="A10086" s="7" t="s">
        <v>21067</v>
      </c>
      <c r="B10086" s="17" t="s">
        <v>21068</v>
      </c>
      <c r="C10086" s="17">
        <v>27.0</v>
      </c>
      <c r="D10086" s="17">
        <v>3.891416263E7</v>
      </c>
      <c r="E10086" s="17">
        <v>1.1836585E7</v>
      </c>
      <c r="F10086" s="17">
        <v>3.4312432E7</v>
      </c>
      <c r="G10086" s="17">
        <v>5.5579073E7</v>
      </c>
      <c r="H10086" s="17">
        <v>9.3472759E7</v>
      </c>
    </row>
    <row r="10087">
      <c r="A10087" s="7" t="s">
        <v>21071</v>
      </c>
      <c r="B10087" s="17" t="s">
        <v>21072</v>
      </c>
      <c r="C10087" s="17">
        <v>38.0</v>
      </c>
      <c r="D10087" s="17">
        <v>2.701980429E7</v>
      </c>
      <c r="E10087" s="17">
        <v>1.0659194E7</v>
      </c>
      <c r="F10087" s="17">
        <v>2.3000928E7</v>
      </c>
      <c r="G10087" s="17">
        <v>3.777825E7</v>
      </c>
      <c r="H10087" s="17">
        <v>6.0463434E7</v>
      </c>
    </row>
    <row r="10088">
      <c r="A10088" s="7" t="s">
        <v>21073</v>
      </c>
      <c r="B10088" s="17" t="s">
        <v>21074</v>
      </c>
      <c r="C10088" s="17">
        <v>2.0</v>
      </c>
      <c r="D10088" s="17">
        <v>4776358.5</v>
      </c>
      <c r="E10088" s="17">
        <v>4070717.0</v>
      </c>
      <c r="F10088" s="17">
        <v>4070717.0</v>
      </c>
      <c r="G10088" s="17">
        <v>5482000.0</v>
      </c>
      <c r="H10088" s="17">
        <v>5482000.0</v>
      </c>
    </row>
    <row r="10089">
      <c r="A10089" s="7" t="s">
        <v>21075</v>
      </c>
      <c r="B10089" s="17" t="s">
        <v>21076</v>
      </c>
      <c r="C10089" s="17">
        <v>1.0</v>
      </c>
      <c r="D10089" s="17">
        <v>3314935.0</v>
      </c>
      <c r="E10089" s="17">
        <v>3314935.0</v>
      </c>
      <c r="F10089" s="17">
        <v>3314935.0</v>
      </c>
      <c r="G10089" s="17">
        <v>3314935.0</v>
      </c>
      <c r="H10089" s="17">
        <v>3314935.0</v>
      </c>
    </row>
    <row r="10090">
      <c r="A10090" s="7" t="s">
        <v>21077</v>
      </c>
      <c r="B10090" s="17" t="s">
        <v>21078</v>
      </c>
      <c r="C10090" s="17">
        <v>10.0</v>
      </c>
      <c r="D10090" s="17">
        <v>2.3236332E7</v>
      </c>
      <c r="E10090" s="17">
        <v>4341793.0</v>
      </c>
      <c r="F10090" s="17">
        <v>1.0209441E7</v>
      </c>
      <c r="G10090" s="17">
        <v>2.538685E7</v>
      </c>
      <c r="H10090" s="17">
        <v>3.91762E7</v>
      </c>
    </row>
    <row r="10091">
      <c r="A10091" s="7" t="s">
        <v>21079</v>
      </c>
      <c r="B10091" s="17" t="s">
        <v>21080</v>
      </c>
      <c r="C10091" s="17">
        <v>6.0</v>
      </c>
      <c r="D10091" s="17">
        <v>4.157949517E7</v>
      </c>
      <c r="E10091" s="17">
        <v>3715708.0</v>
      </c>
      <c r="F10091" s="17">
        <v>2.8245537E7</v>
      </c>
      <c r="G10091" s="17">
        <v>6.6225772E7</v>
      </c>
      <c r="H10091" s="17">
        <v>1.1039171E8</v>
      </c>
    </row>
    <row r="10092">
      <c r="A10092" s="7" t="s">
        <v>21081</v>
      </c>
      <c r="B10092" s="17" t="s">
        <v>21082</v>
      </c>
      <c r="C10092" s="17">
        <v>6.0</v>
      </c>
      <c r="D10092" s="17">
        <v>4.502705467E7</v>
      </c>
      <c r="E10092" s="17">
        <v>2.251E7</v>
      </c>
      <c r="F10092" s="17">
        <v>2.3031206E7</v>
      </c>
      <c r="G10092" s="17">
        <v>5.6174432E7</v>
      </c>
      <c r="H10092" s="17">
        <v>1.081674E8</v>
      </c>
    </row>
    <row r="10093">
      <c r="A10093" s="7" t="s">
        <v>21083</v>
      </c>
      <c r="B10093" s="17" t="s">
        <v>21084</v>
      </c>
      <c r="C10093" s="17">
        <v>7.0</v>
      </c>
      <c r="D10093" s="17">
        <v>1.868374543E7</v>
      </c>
      <c r="E10093" s="17">
        <v>1.1651897E7</v>
      </c>
      <c r="F10093" s="17">
        <v>1.2895991E7</v>
      </c>
      <c r="G10093" s="17">
        <v>3.311325E7</v>
      </c>
      <c r="H10093" s="17">
        <v>3.3937215E7</v>
      </c>
    </row>
    <row r="10094">
      <c r="A10094" s="7" t="s">
        <v>21085</v>
      </c>
      <c r="B10094" s="17" t="s">
        <v>21086</v>
      </c>
      <c r="C10094" s="17">
        <v>2.0</v>
      </c>
      <c r="D10094" s="17">
        <v>4.2514053E7</v>
      </c>
      <c r="E10094" s="17">
        <v>3.5516106E7</v>
      </c>
      <c r="F10094" s="17">
        <v>3.5516106E7</v>
      </c>
      <c r="G10094" s="17">
        <v>4.9512E7</v>
      </c>
      <c r="H10094" s="17">
        <v>4.9512E7</v>
      </c>
    </row>
    <row r="10095">
      <c r="A10095" s="7" t="s">
        <v>21089</v>
      </c>
      <c r="B10095" s="17" t="s">
        <v>21090</v>
      </c>
      <c r="C10095" s="17">
        <v>11.0</v>
      </c>
      <c r="D10095" s="17">
        <v>5.264302518E7</v>
      </c>
      <c r="E10095" s="17">
        <v>2.999515E7</v>
      </c>
      <c r="F10095" s="17">
        <v>4.9394128E7</v>
      </c>
      <c r="G10095" s="17">
        <v>6.5405519E7</v>
      </c>
      <c r="H10095" s="17">
        <v>1.04118143E8</v>
      </c>
    </row>
    <row r="10096">
      <c r="A10096" s="7" t="s">
        <v>21091</v>
      </c>
      <c r="B10096" s="17" t="s">
        <v>21092</v>
      </c>
      <c r="C10096" s="17">
        <v>39.0</v>
      </c>
      <c r="D10096" s="17">
        <v>2.126852892E7</v>
      </c>
      <c r="E10096" s="17">
        <v>2456100.0</v>
      </c>
      <c r="F10096" s="17">
        <v>7016700.0</v>
      </c>
      <c r="G10096" s="17">
        <v>2.4816579E7</v>
      </c>
      <c r="H10096" s="17">
        <v>7.1951734E7</v>
      </c>
    </row>
    <row r="10097">
      <c r="A10097" s="7" t="s">
        <v>21095</v>
      </c>
      <c r="B10097" s="17" t="s">
        <v>21096</v>
      </c>
      <c r="C10097" s="17">
        <v>55.0</v>
      </c>
      <c r="D10097" s="17">
        <v>2.459176311E7</v>
      </c>
      <c r="E10097" s="17">
        <v>5356677.0</v>
      </c>
      <c r="F10097" s="17">
        <v>2.67068E7</v>
      </c>
      <c r="G10097" s="17">
        <v>3.719045E7</v>
      </c>
      <c r="H10097" s="17">
        <v>4.227645E7</v>
      </c>
    </row>
    <row r="10098">
      <c r="A10098" s="7" t="s">
        <v>21097</v>
      </c>
      <c r="B10098" s="17" t="s">
        <v>21098</v>
      </c>
      <c r="C10098" s="17">
        <v>6.0</v>
      </c>
      <c r="D10098" s="17">
        <v>3.216794583E7</v>
      </c>
      <c r="E10098" s="17">
        <v>3499500.0</v>
      </c>
      <c r="F10098" s="17">
        <v>1.3019675E7</v>
      </c>
      <c r="G10098" s="17">
        <v>4.3544569E7</v>
      </c>
      <c r="H10098" s="17">
        <v>8.8247418E7</v>
      </c>
    </row>
    <row r="10099">
      <c r="A10099" s="7" t="s">
        <v>21100</v>
      </c>
      <c r="B10099" s="17" t="s">
        <v>21101</v>
      </c>
      <c r="C10099" s="17">
        <v>2.0</v>
      </c>
      <c r="D10099" s="17">
        <v>2.43328655E7</v>
      </c>
      <c r="E10099" s="17">
        <v>2.0948831E7</v>
      </c>
      <c r="F10099" s="17">
        <v>2.0948831E7</v>
      </c>
      <c r="G10099" s="17">
        <v>2.77169E7</v>
      </c>
      <c r="H10099" s="17">
        <v>2.77169E7</v>
      </c>
    </row>
    <row r="10100">
      <c r="A10100" s="7" t="s">
        <v>21102</v>
      </c>
      <c r="B10100" s="17" t="s">
        <v>21103</v>
      </c>
      <c r="C10100" s="17">
        <v>89.0</v>
      </c>
      <c r="D10100" s="17">
        <v>5590433.584</v>
      </c>
      <c r="E10100" s="17">
        <v>2665000.0</v>
      </c>
      <c r="F10100" s="17">
        <v>3657000.0</v>
      </c>
      <c r="G10100" s="17">
        <v>5783047.0</v>
      </c>
      <c r="H10100" s="17">
        <v>1.3459678E7</v>
      </c>
    </row>
    <row r="10101">
      <c r="A10101" s="7" t="s">
        <v>21104</v>
      </c>
      <c r="B10101" s="17" t="s">
        <v>21105</v>
      </c>
      <c r="C10101" s="17">
        <v>6.0</v>
      </c>
      <c r="D10101" s="17">
        <v>6802391.5</v>
      </c>
      <c r="E10101" s="17">
        <v>2049484.0</v>
      </c>
      <c r="F10101" s="17">
        <v>5296915.0</v>
      </c>
      <c r="G10101" s="17">
        <v>1.0378554E7</v>
      </c>
      <c r="H10101" s="17">
        <v>1.5535644E7</v>
      </c>
    </row>
    <row r="10102">
      <c r="A10102" s="7" t="s">
        <v>21106</v>
      </c>
      <c r="B10102" s="17" t="s">
        <v>21107</v>
      </c>
      <c r="C10102" s="17">
        <v>30.0</v>
      </c>
      <c r="D10102" s="17">
        <v>1.852048677E7</v>
      </c>
      <c r="E10102" s="17">
        <v>3189765.0</v>
      </c>
      <c r="F10102" s="17">
        <v>4523193.0</v>
      </c>
      <c r="G10102" s="17">
        <v>1.1733203E7</v>
      </c>
      <c r="H10102" s="17">
        <v>7.1390559E7</v>
      </c>
    </row>
    <row r="10103">
      <c r="A10103" s="7" t="s">
        <v>21108</v>
      </c>
      <c r="B10103" s="17" t="s">
        <v>21109</v>
      </c>
      <c r="C10103" s="17">
        <v>6.0</v>
      </c>
      <c r="D10103" s="17">
        <v>2.62935035E7</v>
      </c>
      <c r="E10103" s="17">
        <v>3241893.0</v>
      </c>
      <c r="F10103" s="17">
        <v>5953750.0</v>
      </c>
      <c r="G10103" s="17">
        <v>4.4418651E7</v>
      </c>
      <c r="H10103" s="17">
        <v>9.3828354E7</v>
      </c>
    </row>
    <row r="10104">
      <c r="A10104" s="7" t="s">
        <v>21110</v>
      </c>
      <c r="B10104" s="17" t="s">
        <v>21111</v>
      </c>
      <c r="C10104" s="17">
        <v>1.0</v>
      </c>
      <c r="D10104" s="17">
        <v>2030378.0</v>
      </c>
      <c r="E10104" s="17">
        <v>2030378.0</v>
      </c>
      <c r="F10104" s="17">
        <v>2030378.0</v>
      </c>
      <c r="G10104" s="17">
        <v>2030378.0</v>
      </c>
      <c r="H10104" s="17">
        <v>2030378.0</v>
      </c>
    </row>
    <row r="10105">
      <c r="A10105" s="7" t="s">
        <v>21112</v>
      </c>
      <c r="B10105" s="17" t="s">
        <v>21113</v>
      </c>
      <c r="C10105" s="17">
        <v>11.0</v>
      </c>
      <c r="D10105" s="17">
        <v>9232417.727</v>
      </c>
      <c r="E10105" s="17">
        <v>3164674.0</v>
      </c>
      <c r="F10105" s="17">
        <v>8380398.0</v>
      </c>
      <c r="G10105" s="17">
        <v>1.1217359E7</v>
      </c>
      <c r="H10105" s="17">
        <v>1.1830734E7</v>
      </c>
    </row>
    <row r="10106">
      <c r="A10106" s="7" t="s">
        <v>21114</v>
      </c>
      <c r="B10106" s="17" t="s">
        <v>21115</v>
      </c>
      <c r="C10106" s="17">
        <v>19.0</v>
      </c>
      <c r="D10106" s="17">
        <v>1.858150711E7</v>
      </c>
      <c r="E10106" s="17">
        <v>3579516.0</v>
      </c>
      <c r="F10106" s="17">
        <v>1.0183814E7</v>
      </c>
      <c r="G10106" s="17">
        <v>3.7740141E7</v>
      </c>
      <c r="H10106" s="17">
        <v>5.0881757E7</v>
      </c>
    </row>
    <row r="10107">
      <c r="A10107" s="7" t="s">
        <v>21116</v>
      </c>
      <c r="B10107" s="17" t="s">
        <v>21117</v>
      </c>
      <c r="C10107" s="17">
        <v>141.0</v>
      </c>
      <c r="D10107" s="17">
        <v>9638544.404</v>
      </c>
      <c r="E10107" s="17">
        <v>2951965.0</v>
      </c>
      <c r="F10107" s="17">
        <v>4676035.0</v>
      </c>
      <c r="G10107" s="17">
        <v>7403837.0</v>
      </c>
      <c r="H10107" s="17">
        <v>3.8170263E7</v>
      </c>
    </row>
    <row r="10108">
      <c r="A10108" s="7" t="s">
        <v>21118</v>
      </c>
      <c r="B10108" s="17" t="s">
        <v>21119</v>
      </c>
      <c r="C10108" s="17">
        <v>33.0</v>
      </c>
      <c r="D10108" s="17">
        <v>1.348494436E7</v>
      </c>
      <c r="E10108" s="17">
        <v>2707885.0</v>
      </c>
      <c r="F10108" s="17">
        <v>4909700.0</v>
      </c>
      <c r="G10108" s="17">
        <v>9532500.0</v>
      </c>
      <c r="H10108" s="17">
        <v>3.0835138E7</v>
      </c>
    </row>
    <row r="10109">
      <c r="A10109" s="7" t="s">
        <v>21120</v>
      </c>
      <c r="B10109" s="17" t="s">
        <v>21121</v>
      </c>
      <c r="C10109" s="17">
        <v>42.0</v>
      </c>
      <c r="D10109" s="17">
        <v>1.635733102E7</v>
      </c>
      <c r="E10109" s="17">
        <v>2993520.0</v>
      </c>
      <c r="F10109" s="17">
        <v>4195000.0</v>
      </c>
      <c r="G10109" s="17">
        <v>1.23896E7</v>
      </c>
      <c r="H10109" s="17">
        <v>4.8072858E7</v>
      </c>
    </row>
    <row r="10110">
      <c r="A10110" s="7" t="s">
        <v>21122</v>
      </c>
      <c r="B10110" s="17" t="s">
        <v>21123</v>
      </c>
      <c r="C10110" s="17">
        <v>29.0</v>
      </c>
      <c r="D10110" s="17">
        <v>4589801.621</v>
      </c>
      <c r="E10110" s="17">
        <v>2361733.0</v>
      </c>
      <c r="F10110" s="17">
        <v>3024586.0</v>
      </c>
      <c r="G10110" s="17">
        <v>4309818.0</v>
      </c>
      <c r="H10110" s="17">
        <v>8959127.0</v>
      </c>
    </row>
    <row r="10111">
      <c r="A10111" s="7" t="s">
        <v>21124</v>
      </c>
      <c r="B10111" s="17" t="s">
        <v>21125</v>
      </c>
      <c r="C10111" s="17">
        <v>3596.0</v>
      </c>
      <c r="D10111" s="17">
        <v>7121357.871</v>
      </c>
      <c r="E10111" s="17">
        <v>2791535.0</v>
      </c>
      <c r="F10111" s="17">
        <v>4032546.0</v>
      </c>
      <c r="G10111" s="17">
        <v>6352643.0</v>
      </c>
      <c r="H10111" s="17">
        <v>1.2135549E7</v>
      </c>
    </row>
    <row r="10112">
      <c r="A10112" s="7" t="s">
        <v>21126</v>
      </c>
      <c r="B10112" s="17" t="s">
        <v>21127</v>
      </c>
      <c r="C10112" s="17">
        <v>234.0</v>
      </c>
      <c r="D10112" s="17">
        <v>6790662.56</v>
      </c>
      <c r="E10112" s="17">
        <v>2819525.0</v>
      </c>
      <c r="F10112" s="17">
        <v>4049200.0</v>
      </c>
      <c r="G10112" s="17">
        <v>6108040.0</v>
      </c>
      <c r="H10112" s="17">
        <v>9292700.0</v>
      </c>
    </row>
    <row r="10113">
      <c r="A10113" s="7" t="s">
        <v>21128</v>
      </c>
      <c r="B10113" s="17" t="s">
        <v>21129</v>
      </c>
      <c r="C10113" s="17">
        <v>221.0</v>
      </c>
      <c r="D10113" s="17">
        <v>8691789.67</v>
      </c>
      <c r="E10113" s="17">
        <v>3433000.0</v>
      </c>
      <c r="F10113" s="17">
        <v>5113700.0</v>
      </c>
      <c r="G10113" s="17">
        <v>8417489.0</v>
      </c>
      <c r="H10113" s="17">
        <v>1.6246141E7</v>
      </c>
    </row>
    <row r="10114">
      <c r="A10114" s="7" t="s">
        <v>21130</v>
      </c>
      <c r="B10114" s="17" t="s">
        <v>21131</v>
      </c>
      <c r="C10114" s="17">
        <v>30.0</v>
      </c>
      <c r="D10114" s="17">
        <v>1.10089566E7</v>
      </c>
      <c r="E10114" s="17">
        <v>3689531.0</v>
      </c>
      <c r="F10114" s="17">
        <v>4981478.0</v>
      </c>
      <c r="G10114" s="17">
        <v>1.326364E7</v>
      </c>
      <c r="H10114" s="17">
        <v>2.131208E7</v>
      </c>
    </row>
    <row r="10115">
      <c r="A10115" s="7" t="s">
        <v>21132</v>
      </c>
      <c r="B10115" s="17" t="s">
        <v>21134</v>
      </c>
      <c r="C10115" s="17">
        <v>22.0</v>
      </c>
      <c r="D10115" s="17">
        <v>1.309064359E7</v>
      </c>
      <c r="E10115" s="17">
        <v>4317537.0</v>
      </c>
      <c r="F10115" s="17">
        <v>9111750.0</v>
      </c>
      <c r="G10115" s="17">
        <v>1.6559154E7</v>
      </c>
      <c r="H10115" s="17">
        <v>2.33306E7</v>
      </c>
    </row>
    <row r="10116">
      <c r="A10116" s="7" t="s">
        <v>21136</v>
      </c>
      <c r="B10116" s="17" t="s">
        <v>21137</v>
      </c>
      <c r="C10116" s="17">
        <v>85.0</v>
      </c>
      <c r="D10116" s="17">
        <v>7843647.729</v>
      </c>
      <c r="E10116" s="17">
        <v>3357641.0</v>
      </c>
      <c r="F10116" s="17">
        <v>4890902.0</v>
      </c>
      <c r="G10116" s="17">
        <v>8945379.0</v>
      </c>
      <c r="H10116" s="17">
        <v>1.7538281E7</v>
      </c>
    </row>
    <row r="10117">
      <c r="A10117" s="7" t="s">
        <v>21140</v>
      </c>
      <c r="B10117" s="17" t="s">
        <v>21141</v>
      </c>
      <c r="C10117" s="17">
        <v>316.0</v>
      </c>
      <c r="D10117" s="17">
        <v>2.484048422E7</v>
      </c>
      <c r="E10117" s="17">
        <v>3739336.0</v>
      </c>
      <c r="F10117" s="17">
        <v>8590267.0</v>
      </c>
      <c r="G10117" s="17">
        <v>4.07192E7</v>
      </c>
      <c r="H10117" s="17">
        <v>6.664096E7</v>
      </c>
    </row>
    <row r="10118">
      <c r="A10118" s="7" t="s">
        <v>21144</v>
      </c>
      <c r="B10118" s="17" t="s">
        <v>21145</v>
      </c>
      <c r="C10118" s="17">
        <v>3453.0</v>
      </c>
      <c r="D10118" s="17">
        <v>1.411727727E7</v>
      </c>
      <c r="E10118" s="17">
        <v>3237581.0</v>
      </c>
      <c r="F10118" s="17">
        <v>5209131.0</v>
      </c>
      <c r="G10118" s="17">
        <v>1.17404E7</v>
      </c>
      <c r="H10118" s="17">
        <v>4.70842E7</v>
      </c>
    </row>
    <row r="10119">
      <c r="A10119" s="7" t="s">
        <v>21146</v>
      </c>
      <c r="B10119" s="17" t="s">
        <v>21147</v>
      </c>
      <c r="C10119" s="17">
        <v>632.0</v>
      </c>
      <c r="D10119" s="17">
        <v>1.069034097E7</v>
      </c>
      <c r="E10119" s="17">
        <v>3104787.0</v>
      </c>
      <c r="F10119" s="17">
        <v>4770688.0</v>
      </c>
      <c r="G10119" s="17">
        <v>9221800.0</v>
      </c>
      <c r="H10119" s="17">
        <v>3.193073E7</v>
      </c>
    </row>
    <row r="10120">
      <c r="A10120" s="7" t="s">
        <v>21150</v>
      </c>
      <c r="B10120" s="17" t="s">
        <v>21151</v>
      </c>
      <c r="C10120" s="17">
        <v>370.0</v>
      </c>
      <c r="D10120" s="17">
        <v>1.046446894E7</v>
      </c>
      <c r="E10120" s="17">
        <v>3010682.0</v>
      </c>
      <c r="F10120" s="17">
        <v>4590200.0</v>
      </c>
      <c r="G10120" s="17">
        <v>7429619.0</v>
      </c>
      <c r="H10120" s="17">
        <v>2.165291E7</v>
      </c>
    </row>
    <row r="10121">
      <c r="A10121" s="7" t="s">
        <v>21152</v>
      </c>
      <c r="B10121" s="17" t="s">
        <v>21153</v>
      </c>
      <c r="C10121" s="17">
        <v>945.0</v>
      </c>
      <c r="D10121" s="17">
        <v>7065770.164</v>
      </c>
      <c r="E10121" s="17">
        <v>2876013.0</v>
      </c>
      <c r="F10121" s="17">
        <v>4047300.0</v>
      </c>
      <c r="G10121" s="17">
        <v>6282003.0</v>
      </c>
      <c r="H10121" s="17">
        <v>1.08892E7</v>
      </c>
    </row>
    <row r="10122">
      <c r="A10122" s="7" t="s">
        <v>21154</v>
      </c>
      <c r="B10122" s="17" t="s">
        <v>21155</v>
      </c>
      <c r="C10122" s="17">
        <v>609.0</v>
      </c>
      <c r="D10122" s="17">
        <v>1.803952092E7</v>
      </c>
      <c r="E10122" s="17">
        <v>7645407.0</v>
      </c>
      <c r="F10122" s="17">
        <v>1.2126848E7</v>
      </c>
      <c r="G10122" s="17">
        <v>2.197323E7</v>
      </c>
      <c r="H10122" s="17">
        <v>3.3060285E7</v>
      </c>
    </row>
    <row r="10123">
      <c r="A10123" s="7" t="s">
        <v>21156</v>
      </c>
      <c r="B10123" s="17" t="s">
        <v>21157</v>
      </c>
      <c r="C10123" s="17">
        <v>151.0</v>
      </c>
      <c r="D10123" s="17">
        <v>2.424323457E7</v>
      </c>
      <c r="E10123" s="17">
        <v>1.0781671E7</v>
      </c>
      <c r="F10123" s="17">
        <v>1.9923224E7</v>
      </c>
      <c r="G10123" s="17">
        <v>3.1129325E7</v>
      </c>
      <c r="H10123" s="17">
        <v>4.6823438E7</v>
      </c>
    </row>
    <row r="10124">
      <c r="A10124" s="7" t="s">
        <v>21158</v>
      </c>
      <c r="B10124" s="17" t="s">
        <v>21159</v>
      </c>
      <c r="C10124" s="17">
        <v>4.0</v>
      </c>
      <c r="D10124" s="17">
        <v>2.7891879E7</v>
      </c>
      <c r="E10124" s="17">
        <v>1.4271767E7</v>
      </c>
      <c r="F10124" s="17">
        <v>2.0635798E7</v>
      </c>
      <c r="G10124" s="17">
        <v>2.2620209E7</v>
      </c>
      <c r="H10124" s="17">
        <v>5.4039742E7</v>
      </c>
    </row>
    <row r="10125">
      <c r="A10125" s="7" t="s">
        <v>21164</v>
      </c>
      <c r="B10125" s="17" t="s">
        <v>21165</v>
      </c>
      <c r="C10125" s="17">
        <v>6.0</v>
      </c>
      <c r="D10125" s="17">
        <v>2.110032733E7</v>
      </c>
      <c r="E10125" s="17">
        <v>1.3792206E7</v>
      </c>
      <c r="F10125" s="17">
        <v>1.4786667E7</v>
      </c>
      <c r="G10125" s="17">
        <v>2.1722878E7</v>
      </c>
      <c r="H10125" s="17">
        <v>4.8244467E7</v>
      </c>
    </row>
    <row r="10126">
      <c r="A10126" s="7" t="s">
        <v>21167</v>
      </c>
      <c r="B10126" s="17" t="s">
        <v>21168</v>
      </c>
      <c r="C10126" s="17">
        <v>17.0</v>
      </c>
      <c r="D10126" s="17">
        <v>1.930946682E7</v>
      </c>
      <c r="E10126" s="17">
        <v>1.1627371E7</v>
      </c>
      <c r="F10126" s="17">
        <v>1.3803867E7</v>
      </c>
      <c r="G10126" s="17">
        <v>2.4983891E7</v>
      </c>
      <c r="H10126" s="17">
        <v>4.4442703E7</v>
      </c>
    </row>
    <row r="10127">
      <c r="A10127" s="7" t="s">
        <v>21170</v>
      </c>
      <c r="B10127" s="17" t="s">
        <v>21172</v>
      </c>
      <c r="C10127" s="17">
        <v>45.0</v>
      </c>
      <c r="D10127" s="17">
        <v>1.575500036E7</v>
      </c>
      <c r="E10127" s="17">
        <v>8569753.0</v>
      </c>
      <c r="F10127" s="17">
        <v>1.2724E7</v>
      </c>
      <c r="G10127" s="17">
        <v>1.9862734E7</v>
      </c>
      <c r="H10127" s="17">
        <v>2.70272E7</v>
      </c>
    </row>
    <row r="10128">
      <c r="A10128" s="7" t="s">
        <v>21174</v>
      </c>
      <c r="B10128" s="17" t="s">
        <v>21175</v>
      </c>
      <c r="C10128" s="17">
        <v>9.0</v>
      </c>
      <c r="D10128" s="17">
        <v>1.281723844E7</v>
      </c>
      <c r="E10128" s="17">
        <v>7308767.0</v>
      </c>
      <c r="F10128" s="17">
        <v>8649000.0</v>
      </c>
      <c r="G10128" s="17">
        <v>2.0819893E7</v>
      </c>
      <c r="H10128" s="17">
        <v>2.9794724E7</v>
      </c>
    </row>
    <row r="10129">
      <c r="A10129" s="7" t="s">
        <v>21176</v>
      </c>
      <c r="B10129" s="17" t="s">
        <v>21177</v>
      </c>
      <c r="C10129" s="17">
        <v>9.0</v>
      </c>
      <c r="D10129" s="17">
        <v>2.449270344E7</v>
      </c>
      <c r="E10129" s="17">
        <v>1.2073399E7</v>
      </c>
      <c r="F10129" s="17">
        <v>2.4594367E7</v>
      </c>
      <c r="G10129" s="17">
        <v>3.4852579E7</v>
      </c>
      <c r="H10129" s="17">
        <v>5.4910368E7</v>
      </c>
    </row>
    <row r="10130">
      <c r="A10130" s="7" t="s">
        <v>21178</v>
      </c>
      <c r="B10130" s="17" t="s">
        <v>21179</v>
      </c>
      <c r="C10130" s="17">
        <v>1.0</v>
      </c>
      <c r="D10130" s="17">
        <v>4477014.0</v>
      </c>
      <c r="E10130" s="17">
        <v>4477014.0</v>
      </c>
      <c r="F10130" s="17">
        <v>4477014.0</v>
      </c>
      <c r="G10130" s="17">
        <v>4477014.0</v>
      </c>
      <c r="H10130" s="17">
        <v>4477014.0</v>
      </c>
    </row>
    <row r="10131">
      <c r="A10131" s="7" t="s">
        <v>21180</v>
      </c>
      <c r="B10131" s="17" t="s">
        <v>21181</v>
      </c>
      <c r="C10131" s="17">
        <v>5.0</v>
      </c>
      <c r="D10131" s="17">
        <v>1.80092682E7</v>
      </c>
      <c r="E10131" s="17">
        <v>1.2270763E7</v>
      </c>
      <c r="F10131" s="17">
        <v>1.4983505E7</v>
      </c>
      <c r="G10131" s="17">
        <v>2.418915E7</v>
      </c>
      <c r="H10131" s="17">
        <v>2.8044817E7</v>
      </c>
    </row>
    <row r="10132">
      <c r="A10132" s="7" t="s">
        <v>21182</v>
      </c>
      <c r="B10132" s="17" t="s">
        <v>21183</v>
      </c>
      <c r="C10132" s="17">
        <v>1.0</v>
      </c>
      <c r="D10132" s="17">
        <v>1.4820601E7</v>
      </c>
      <c r="E10132" s="17">
        <v>1.4820601E7</v>
      </c>
      <c r="F10132" s="17">
        <v>1.4820601E7</v>
      </c>
      <c r="G10132" s="17">
        <v>1.4820601E7</v>
      </c>
      <c r="H10132" s="17">
        <v>1.4820601E7</v>
      </c>
    </row>
    <row r="10133">
      <c r="A10133" s="7" t="s">
        <v>21184</v>
      </c>
      <c r="B10133" s="17" t="s">
        <v>21185</v>
      </c>
      <c r="C10133" s="17">
        <v>14.0</v>
      </c>
      <c r="D10133" s="17">
        <v>3.377993471E7</v>
      </c>
      <c r="E10133" s="17">
        <v>3.0230334E7</v>
      </c>
      <c r="F10133" s="17">
        <v>3.36654E7</v>
      </c>
      <c r="G10133" s="17">
        <v>3.7669412E7</v>
      </c>
      <c r="H10133" s="17">
        <v>4.5891151E7</v>
      </c>
    </row>
    <row r="10134">
      <c r="A10134" s="7" t="s">
        <v>21188</v>
      </c>
      <c r="B10134" s="17" t="s">
        <v>21189</v>
      </c>
      <c r="C10134" s="17">
        <v>68.0</v>
      </c>
      <c r="D10134" s="17">
        <v>3.574343844E7</v>
      </c>
      <c r="E10134" s="17">
        <v>2.3377227E7</v>
      </c>
      <c r="F10134" s="17">
        <v>3.3772857E7</v>
      </c>
      <c r="G10134" s="17">
        <v>4.531965E7</v>
      </c>
      <c r="H10134" s="17">
        <v>6.5963666E7</v>
      </c>
    </row>
    <row r="10135">
      <c r="A10135" s="7" t="s">
        <v>21190</v>
      </c>
      <c r="B10135" s="17" t="s">
        <v>21191</v>
      </c>
      <c r="C10135" s="17">
        <v>14.0</v>
      </c>
      <c r="D10135" s="17">
        <v>2.150457714E7</v>
      </c>
      <c r="E10135" s="17">
        <v>9986850.0</v>
      </c>
      <c r="F10135" s="17">
        <v>2.4561916E7</v>
      </c>
      <c r="G10135" s="17">
        <v>2.8820285E7</v>
      </c>
      <c r="H10135" s="17">
        <v>3.6885712E7</v>
      </c>
    </row>
    <row r="10136">
      <c r="A10136" s="7" t="s">
        <v>21193</v>
      </c>
      <c r="B10136" s="17" t="s">
        <v>21195</v>
      </c>
      <c r="C10136" s="17">
        <v>4.0</v>
      </c>
      <c r="D10136" s="17">
        <v>2.8736957E7</v>
      </c>
      <c r="E10136" s="17">
        <v>1.505211E7</v>
      </c>
      <c r="F10136" s="17">
        <v>1.74379E7</v>
      </c>
      <c r="G10136" s="17">
        <v>4.0579135E7</v>
      </c>
      <c r="H10136" s="17">
        <v>4.1878683E7</v>
      </c>
    </row>
    <row r="10137">
      <c r="A10137" s="7" t="s">
        <v>21197</v>
      </c>
      <c r="B10137" s="17" t="s">
        <v>21199</v>
      </c>
      <c r="C10137" s="17">
        <v>1.0</v>
      </c>
      <c r="D10137" s="17">
        <v>4.7994874E7</v>
      </c>
      <c r="E10137" s="17">
        <v>4.7994874E7</v>
      </c>
      <c r="F10137" s="17">
        <v>4.7994874E7</v>
      </c>
      <c r="G10137" s="17">
        <v>4.7994874E7</v>
      </c>
      <c r="H10137" s="17">
        <v>4.7994874E7</v>
      </c>
    </row>
    <row r="10138">
      <c r="A10138" s="7" t="s">
        <v>21200</v>
      </c>
      <c r="B10138" s="17" t="s">
        <v>21201</v>
      </c>
      <c r="C10138" s="17">
        <v>42.0</v>
      </c>
      <c r="D10138" s="17">
        <v>4.091806255E7</v>
      </c>
      <c r="E10138" s="17">
        <v>2.2255331E7</v>
      </c>
      <c r="F10138" s="17">
        <v>3.8574481E7</v>
      </c>
      <c r="G10138" s="17">
        <v>4.5205153E7</v>
      </c>
      <c r="H10138" s="17">
        <v>5.813152E7</v>
      </c>
    </row>
    <row r="10139">
      <c r="A10139" s="7" t="s">
        <v>21202</v>
      </c>
      <c r="B10139" s="17" t="s">
        <v>21203</v>
      </c>
      <c r="C10139" s="17">
        <v>2.0</v>
      </c>
      <c r="D10139" s="17">
        <v>3.9211973E7</v>
      </c>
      <c r="E10139" s="17">
        <v>1.7208396E7</v>
      </c>
      <c r="F10139" s="17">
        <v>1.7208396E7</v>
      </c>
      <c r="G10139" s="17">
        <v>6.121555E7</v>
      </c>
      <c r="H10139" s="17">
        <v>6.121555E7</v>
      </c>
    </row>
    <row r="10140">
      <c r="A10140" s="7" t="s">
        <v>21204</v>
      </c>
      <c r="B10140" s="17" t="s">
        <v>21205</v>
      </c>
      <c r="C10140" s="17">
        <v>15.0</v>
      </c>
      <c r="D10140" s="17">
        <v>1.88823454E7</v>
      </c>
      <c r="E10140" s="17">
        <v>1.174147E7</v>
      </c>
      <c r="F10140" s="17">
        <v>1.4880767E7</v>
      </c>
      <c r="G10140" s="17">
        <v>2.28357E7</v>
      </c>
      <c r="H10140" s="17">
        <v>3.2533061E7</v>
      </c>
    </row>
    <row r="10141">
      <c r="A10141" s="7" t="s">
        <v>21206</v>
      </c>
      <c r="B10141" s="17" t="s">
        <v>21207</v>
      </c>
      <c r="C10141" s="17">
        <v>2.0</v>
      </c>
      <c r="D10141" s="17">
        <v>6.42338455E7</v>
      </c>
      <c r="E10141" s="17">
        <v>2.57254E7</v>
      </c>
      <c r="F10141" s="17">
        <v>2.57254E7</v>
      </c>
      <c r="G10141" s="17">
        <v>1.02742291E8</v>
      </c>
      <c r="H10141" s="17">
        <v>1.02742291E8</v>
      </c>
    </row>
    <row r="10142">
      <c r="A10142" s="7" t="s">
        <v>21208</v>
      </c>
      <c r="B10142" s="17" t="s">
        <v>21209</v>
      </c>
      <c r="C10142" s="17">
        <v>1.0</v>
      </c>
      <c r="D10142" s="17">
        <v>2.049676E7</v>
      </c>
      <c r="E10142" s="17">
        <v>2.049676E7</v>
      </c>
      <c r="F10142" s="17">
        <v>2.049676E7</v>
      </c>
      <c r="G10142" s="17">
        <v>2.049676E7</v>
      </c>
      <c r="H10142" s="17">
        <v>2.049676E7</v>
      </c>
    </row>
    <row r="10143">
      <c r="A10143" s="7" t="s">
        <v>21212</v>
      </c>
      <c r="B10143" s="17" t="s">
        <v>21213</v>
      </c>
      <c r="C10143" s="17">
        <v>7.0</v>
      </c>
      <c r="D10143" s="17">
        <v>3.690481657E7</v>
      </c>
      <c r="E10143" s="17">
        <v>3.219134E7</v>
      </c>
      <c r="F10143" s="17">
        <v>4.2149181E7</v>
      </c>
      <c r="G10143" s="17">
        <v>4.7519398E7</v>
      </c>
      <c r="H10143" s="17">
        <v>5.0179818E7</v>
      </c>
    </row>
    <row r="10144">
      <c r="A10144" s="7" t="s">
        <v>21216</v>
      </c>
      <c r="B10144" s="17" t="s">
        <v>21217</v>
      </c>
      <c r="C10144" s="17">
        <v>137.0</v>
      </c>
      <c r="D10144" s="17">
        <v>4.501269928E7</v>
      </c>
      <c r="E10144" s="17">
        <v>2.5601E7</v>
      </c>
      <c r="F10144" s="17">
        <v>4.1915901E7</v>
      </c>
      <c r="G10144" s="17">
        <v>6.0203279E7</v>
      </c>
      <c r="H10144" s="17">
        <v>8.8154445E7</v>
      </c>
    </row>
    <row r="10145">
      <c r="A10145" s="7" t="s">
        <v>21220</v>
      </c>
      <c r="B10145" s="17" t="s">
        <v>21221</v>
      </c>
      <c r="C10145" s="17">
        <v>22.0</v>
      </c>
      <c r="D10145" s="17">
        <v>2.513474941E7</v>
      </c>
      <c r="E10145" s="17">
        <v>1.1919607E7</v>
      </c>
      <c r="F10145" s="17">
        <v>1.5674547E7</v>
      </c>
      <c r="G10145" s="17">
        <v>2.7941067E7</v>
      </c>
      <c r="H10145" s="17">
        <v>5.4155353E7</v>
      </c>
    </row>
    <row r="10146">
      <c r="A10146" s="7" t="s">
        <v>21224</v>
      </c>
      <c r="B10146" s="17" t="s">
        <v>21225</v>
      </c>
      <c r="C10146" s="17">
        <v>4.0</v>
      </c>
      <c r="D10146" s="17">
        <v>3.2197614E7</v>
      </c>
      <c r="E10146" s="17">
        <v>2.3199686E7</v>
      </c>
      <c r="F10146" s="17">
        <v>2.6245922E7</v>
      </c>
      <c r="G10146" s="17">
        <v>3.8051067E7</v>
      </c>
      <c r="H10146" s="17">
        <v>4.1293781E7</v>
      </c>
    </row>
    <row r="10147">
      <c r="A10147" s="7" t="s">
        <v>21226</v>
      </c>
      <c r="B10147" s="17" t="s">
        <v>21227</v>
      </c>
      <c r="C10147" s="17">
        <v>7.0</v>
      </c>
      <c r="D10147" s="17">
        <v>3.6250749E7</v>
      </c>
      <c r="E10147" s="17">
        <v>2.1724473E7</v>
      </c>
      <c r="F10147" s="17">
        <v>2.2780783E7</v>
      </c>
      <c r="G10147" s="17">
        <v>5.8254894E7</v>
      </c>
      <c r="H10147" s="17">
        <v>9.8935141E7</v>
      </c>
    </row>
    <row r="10148">
      <c r="A10148" s="7" t="s">
        <v>21229</v>
      </c>
      <c r="B10148" s="17" t="s">
        <v>21231</v>
      </c>
      <c r="C10148" s="17">
        <v>6.0</v>
      </c>
      <c r="D10148" s="17">
        <v>2.940380467E7</v>
      </c>
      <c r="E10148" s="17">
        <v>1.32742E7</v>
      </c>
      <c r="F10148" s="17">
        <v>1.7173415E7</v>
      </c>
      <c r="G10148" s="17">
        <v>3.9792776E7</v>
      </c>
      <c r="H10148" s="17">
        <v>5.8643932E7</v>
      </c>
    </row>
    <row r="10149">
      <c r="A10149" s="7" t="s">
        <v>21232</v>
      </c>
      <c r="B10149" s="17" t="s">
        <v>21233</v>
      </c>
      <c r="C10149" s="17">
        <v>2.0</v>
      </c>
      <c r="D10149" s="17">
        <v>9668194.5</v>
      </c>
      <c r="E10149" s="17">
        <v>9464343.0</v>
      </c>
      <c r="F10149" s="17">
        <v>9464343.0</v>
      </c>
      <c r="G10149" s="17">
        <v>9872046.0</v>
      </c>
      <c r="H10149" s="17">
        <v>9872046.0</v>
      </c>
    </row>
    <row r="10150">
      <c r="A10150" s="7" t="s">
        <v>21236</v>
      </c>
      <c r="B10150" s="17" t="s">
        <v>21237</v>
      </c>
      <c r="C10150" s="17">
        <v>1.0</v>
      </c>
      <c r="D10150" s="17">
        <v>8238686.0</v>
      </c>
      <c r="E10150" s="17">
        <v>8238686.0</v>
      </c>
      <c r="F10150" s="17">
        <v>8238686.0</v>
      </c>
      <c r="G10150" s="17">
        <v>8238686.0</v>
      </c>
      <c r="H10150" s="17">
        <v>8238686.0</v>
      </c>
    </row>
    <row r="10151">
      <c r="A10151" s="7" t="s">
        <v>21240</v>
      </c>
      <c r="B10151" s="17" t="s">
        <v>21241</v>
      </c>
      <c r="C10151" s="17">
        <v>5.0</v>
      </c>
      <c r="D10151" s="17">
        <v>2.09509184E7</v>
      </c>
      <c r="E10151" s="17">
        <v>1.0624278E7</v>
      </c>
      <c r="F10151" s="17">
        <v>1.8793298E7</v>
      </c>
      <c r="G10151" s="17">
        <v>2.7985687E7</v>
      </c>
      <c r="H10151" s="17">
        <v>4.3754E7</v>
      </c>
    </row>
    <row r="10152">
      <c r="A10152" s="7" t="s">
        <v>21244</v>
      </c>
      <c r="B10152" s="17" t="s">
        <v>21245</v>
      </c>
      <c r="C10152" s="17">
        <v>45.0</v>
      </c>
      <c r="D10152" s="17">
        <v>1.655287298E7</v>
      </c>
      <c r="E10152" s="17">
        <v>9650000.0</v>
      </c>
      <c r="F10152" s="17">
        <v>1.366651E7</v>
      </c>
      <c r="G10152" s="17">
        <v>1.9831113E7</v>
      </c>
      <c r="H10152" s="17">
        <v>3.1335882E7</v>
      </c>
    </row>
    <row r="10153">
      <c r="A10153" s="7" t="s">
        <v>21248</v>
      </c>
      <c r="B10153" s="17" t="s">
        <v>21249</v>
      </c>
      <c r="C10153" s="17">
        <v>1.0</v>
      </c>
      <c r="D10153" s="17">
        <v>2.0406412E7</v>
      </c>
      <c r="E10153" s="17">
        <v>2.0406412E7</v>
      </c>
      <c r="F10153" s="17">
        <v>2.0406412E7</v>
      </c>
      <c r="G10153" s="17">
        <v>2.0406412E7</v>
      </c>
      <c r="H10153" s="17">
        <v>2.0406412E7</v>
      </c>
    </row>
    <row r="10154">
      <c r="A10154" s="7" t="s">
        <v>21250</v>
      </c>
      <c r="B10154" s="17" t="s">
        <v>21251</v>
      </c>
      <c r="C10154" s="17">
        <v>14.0</v>
      </c>
      <c r="D10154" s="17">
        <v>2.492924079E7</v>
      </c>
      <c r="E10154" s="17">
        <v>9620997.0</v>
      </c>
      <c r="F10154" s="17">
        <v>1.5217504E7</v>
      </c>
      <c r="G10154" s="17">
        <v>4.1885636E7</v>
      </c>
      <c r="H10154" s="17">
        <v>5.8700603E7</v>
      </c>
    </row>
    <row r="10155">
      <c r="A10155" s="7" t="s">
        <v>21252</v>
      </c>
      <c r="B10155" s="17" t="s">
        <v>21253</v>
      </c>
      <c r="C10155" s="17">
        <v>11.0</v>
      </c>
      <c r="D10155" s="17">
        <v>2.0732939E7</v>
      </c>
      <c r="E10155" s="17">
        <v>6493225.0</v>
      </c>
      <c r="F10155" s="17">
        <v>1.75842E7</v>
      </c>
      <c r="G10155" s="17">
        <v>2.2859886E7</v>
      </c>
      <c r="H10155" s="17">
        <v>3.7355E7</v>
      </c>
    </row>
    <row r="10156">
      <c r="A10156" s="7" t="s">
        <v>21254</v>
      </c>
      <c r="B10156" s="17" t="s">
        <v>21255</v>
      </c>
      <c r="C10156" s="17">
        <v>1.0</v>
      </c>
      <c r="D10156" s="17">
        <v>1511802.0</v>
      </c>
      <c r="E10156" s="17">
        <v>1511802.0</v>
      </c>
      <c r="F10156" s="17">
        <v>1511802.0</v>
      </c>
      <c r="G10156" s="17">
        <v>1511802.0</v>
      </c>
      <c r="H10156" s="17">
        <v>1511802.0</v>
      </c>
    </row>
    <row r="10157">
      <c r="A10157" s="7" t="s">
        <v>21256</v>
      </c>
      <c r="B10157" s="17" t="s">
        <v>21257</v>
      </c>
      <c r="C10157" s="17">
        <v>61.0</v>
      </c>
      <c r="D10157" s="17">
        <v>1.981303582E7</v>
      </c>
      <c r="E10157" s="17">
        <v>4661029.0</v>
      </c>
      <c r="F10157" s="17">
        <v>1.067E7</v>
      </c>
      <c r="G10157" s="17">
        <v>2.6691586E7</v>
      </c>
      <c r="H10157" s="17">
        <v>5.8763288E7</v>
      </c>
    </row>
    <row r="10158">
      <c r="A10158" s="7" t="s">
        <v>21258</v>
      </c>
      <c r="B10158" s="17" t="s">
        <v>21259</v>
      </c>
      <c r="C10158" s="17">
        <v>1.0</v>
      </c>
      <c r="D10158" s="17">
        <v>2781770.0</v>
      </c>
      <c r="E10158" s="17">
        <v>2781770.0</v>
      </c>
      <c r="F10158" s="17">
        <v>2781770.0</v>
      </c>
      <c r="G10158" s="17">
        <v>2781770.0</v>
      </c>
      <c r="H10158" s="17">
        <v>2781770.0</v>
      </c>
    </row>
    <row r="10159">
      <c r="A10159" s="7" t="s">
        <v>21260</v>
      </c>
      <c r="B10159" s="17" t="s">
        <v>21262</v>
      </c>
      <c r="C10159" s="17">
        <v>4.0</v>
      </c>
      <c r="D10159" s="17">
        <v>5113757.5</v>
      </c>
      <c r="E10159" s="17">
        <v>3018400.0</v>
      </c>
      <c r="F10159" s="17">
        <v>3732240.0</v>
      </c>
      <c r="G10159" s="17">
        <v>6445990.0</v>
      </c>
      <c r="H10159" s="17">
        <v>7258400.0</v>
      </c>
    </row>
    <row r="10160">
      <c r="A10160" s="7" t="s">
        <v>21264</v>
      </c>
      <c r="B10160" s="17" t="s">
        <v>21265</v>
      </c>
      <c r="C10160" s="17">
        <v>18.0</v>
      </c>
      <c r="D10160" s="17">
        <v>2.678863911E7</v>
      </c>
      <c r="E10160" s="17">
        <v>3308507.0</v>
      </c>
      <c r="F10160" s="17">
        <v>1.5896979E7</v>
      </c>
      <c r="G10160" s="17">
        <v>2.7104848E7</v>
      </c>
      <c r="H10160" s="17">
        <v>9.1747251E7</v>
      </c>
    </row>
    <row r="10161">
      <c r="A10161" s="7" t="s">
        <v>21266</v>
      </c>
      <c r="B10161" s="17" t="s">
        <v>21267</v>
      </c>
      <c r="C10161" s="17">
        <v>96.0</v>
      </c>
      <c r="D10161" s="17">
        <v>2.053354771E7</v>
      </c>
      <c r="E10161" s="17">
        <v>4998039.0</v>
      </c>
      <c r="F10161" s="17">
        <v>1.2254223E7</v>
      </c>
      <c r="G10161" s="17">
        <v>2.990815E7</v>
      </c>
      <c r="H10161" s="17">
        <v>4.5731983E7</v>
      </c>
    </row>
    <row r="10162">
      <c r="A10162" s="7" t="s">
        <v>21268</v>
      </c>
      <c r="B10162" s="17" t="s">
        <v>21269</v>
      </c>
      <c r="C10162" s="17">
        <v>7.0</v>
      </c>
      <c r="D10162" s="17">
        <v>2.1236237E7</v>
      </c>
      <c r="E10162" s="17">
        <v>6884091.0</v>
      </c>
      <c r="F10162" s="17">
        <v>2.2745434E7</v>
      </c>
      <c r="G10162" s="17">
        <v>2.769427E7</v>
      </c>
      <c r="H10162" s="17">
        <v>4.9770193E7</v>
      </c>
    </row>
    <row r="10163">
      <c r="A10163" s="7" t="s">
        <v>21270</v>
      </c>
      <c r="B10163" s="17" t="s">
        <v>21271</v>
      </c>
      <c r="C10163" s="17">
        <v>22.0</v>
      </c>
      <c r="D10163" s="17">
        <v>3.014117141E7</v>
      </c>
      <c r="E10163" s="17">
        <v>2.0960784E7</v>
      </c>
      <c r="F10163" s="17">
        <v>2.8862E7</v>
      </c>
      <c r="G10163" s="17">
        <v>3.6892187E7</v>
      </c>
      <c r="H10163" s="17">
        <v>4.403915E7</v>
      </c>
    </row>
    <row r="10164">
      <c r="A10164" s="7" t="s">
        <v>21272</v>
      </c>
      <c r="B10164" s="17" t="s">
        <v>21273</v>
      </c>
      <c r="C10164" s="17">
        <v>14.0</v>
      </c>
      <c r="D10164" s="17">
        <v>3.222810579E7</v>
      </c>
      <c r="E10164" s="17">
        <v>9459066.0</v>
      </c>
      <c r="F10164" s="17">
        <v>2.632625E7</v>
      </c>
      <c r="G10164" s="17">
        <v>4.0241477E7</v>
      </c>
      <c r="H10164" s="17">
        <v>7.6700368E7</v>
      </c>
    </row>
    <row r="10165">
      <c r="A10165" s="7" t="s">
        <v>21274</v>
      </c>
      <c r="B10165" s="17" t="s">
        <v>21275</v>
      </c>
      <c r="C10165" s="17">
        <v>20.0</v>
      </c>
      <c r="D10165" s="17">
        <v>3.843412935E7</v>
      </c>
      <c r="E10165" s="17">
        <v>1.7661301E7</v>
      </c>
      <c r="F10165" s="17">
        <v>2.4360131E7</v>
      </c>
      <c r="G10165" s="17">
        <v>3.15088E7</v>
      </c>
      <c r="H10165" s="17">
        <v>9.3219236E7</v>
      </c>
    </row>
    <row r="10166">
      <c r="A10166" s="7" t="s">
        <v>21276</v>
      </c>
      <c r="B10166" s="17" t="s">
        <v>21277</v>
      </c>
      <c r="C10166" s="17">
        <v>47.0</v>
      </c>
      <c r="D10166" s="17">
        <v>2.533758362E7</v>
      </c>
      <c r="E10166" s="17">
        <v>1.3703011E7</v>
      </c>
      <c r="F10166" s="17">
        <v>2.43303E7</v>
      </c>
      <c r="G10166" s="17">
        <v>3.2773989E7</v>
      </c>
      <c r="H10166" s="17">
        <v>3.8319323E7</v>
      </c>
    </row>
    <row r="10167">
      <c r="A10167" s="7" t="s">
        <v>21278</v>
      </c>
      <c r="B10167" s="17" t="s">
        <v>21279</v>
      </c>
      <c r="C10167" s="17">
        <v>68.0</v>
      </c>
      <c r="D10167" s="17">
        <v>2.543595793E7</v>
      </c>
      <c r="E10167" s="17">
        <v>9466375.0</v>
      </c>
      <c r="F10167" s="17">
        <v>1.5828111E7</v>
      </c>
      <c r="G10167" s="17">
        <v>3.0314715E7</v>
      </c>
      <c r="H10167" s="17">
        <v>6.1414721E7</v>
      </c>
    </row>
    <row r="10168">
      <c r="A10168" s="7" t="s">
        <v>21280</v>
      </c>
      <c r="B10168" s="17" t="s">
        <v>21281</v>
      </c>
      <c r="C10168" s="17">
        <v>1.0</v>
      </c>
      <c r="D10168" s="17">
        <v>1.1110424E7</v>
      </c>
      <c r="E10168" s="17">
        <v>1.1110424E7</v>
      </c>
      <c r="F10168" s="17">
        <v>1.1110424E7</v>
      </c>
      <c r="G10168" s="17">
        <v>1.1110424E7</v>
      </c>
      <c r="H10168" s="17">
        <v>1.1110424E7</v>
      </c>
    </row>
    <row r="10169">
      <c r="A10169" s="7" t="s">
        <v>21285</v>
      </c>
      <c r="B10169" s="17" t="s">
        <v>21286</v>
      </c>
      <c r="C10169" s="17">
        <v>88.0</v>
      </c>
      <c r="D10169" s="17">
        <v>2.520194155E7</v>
      </c>
      <c r="E10169" s="17">
        <v>1.2105653E7</v>
      </c>
      <c r="F10169" s="17">
        <v>2.1009986E7</v>
      </c>
      <c r="G10169" s="17">
        <v>2.9972509E7</v>
      </c>
      <c r="H10169" s="17">
        <v>4.53866E7</v>
      </c>
    </row>
    <row r="10170">
      <c r="A10170" s="7" t="s">
        <v>21288</v>
      </c>
      <c r="B10170" s="17" t="s">
        <v>21289</v>
      </c>
      <c r="C10170" s="17">
        <v>45.0</v>
      </c>
      <c r="D10170" s="17">
        <v>2.72591376E7</v>
      </c>
      <c r="E10170" s="17">
        <v>1.6748794E7</v>
      </c>
      <c r="F10170" s="17">
        <v>2.3391357E7</v>
      </c>
      <c r="G10170" s="17">
        <v>3.546688E7</v>
      </c>
      <c r="H10170" s="17">
        <v>5.4902092E7</v>
      </c>
    </row>
    <row r="10171">
      <c r="A10171" s="7" t="s">
        <v>21290</v>
      </c>
      <c r="B10171" s="17" t="s">
        <v>21291</v>
      </c>
      <c r="C10171" s="17">
        <v>1.0</v>
      </c>
      <c r="D10171" s="17">
        <v>4.7994874E7</v>
      </c>
      <c r="E10171" s="17">
        <v>4.7994874E7</v>
      </c>
      <c r="F10171" s="17">
        <v>4.7994874E7</v>
      </c>
      <c r="G10171" s="17">
        <v>4.7994874E7</v>
      </c>
      <c r="H10171" s="17">
        <v>4.7994874E7</v>
      </c>
    </row>
    <row r="10172">
      <c r="A10172" s="7" t="s">
        <v>21292</v>
      </c>
      <c r="B10172" s="17" t="s">
        <v>21293</v>
      </c>
      <c r="C10172" s="17">
        <v>5.0</v>
      </c>
      <c r="D10172" s="17">
        <v>4.6322753E7</v>
      </c>
      <c r="E10172" s="17">
        <v>2.1779186E7</v>
      </c>
      <c r="F10172" s="17">
        <v>3.5448385E7</v>
      </c>
      <c r="G10172" s="17">
        <v>5.3456764E7</v>
      </c>
      <c r="H10172" s="17">
        <v>1.0076985E8</v>
      </c>
    </row>
    <row r="10173">
      <c r="A10173" s="7" t="s">
        <v>21294</v>
      </c>
      <c r="B10173" s="17" t="s">
        <v>21295</v>
      </c>
      <c r="C10173" s="17">
        <v>1.0</v>
      </c>
      <c r="D10173" s="17">
        <v>5.3233664E7</v>
      </c>
      <c r="E10173" s="17">
        <v>5.3233664E7</v>
      </c>
      <c r="F10173" s="17">
        <v>5.3233664E7</v>
      </c>
      <c r="G10173" s="17">
        <v>5.3233664E7</v>
      </c>
      <c r="H10173" s="17">
        <v>5.3233664E7</v>
      </c>
    </row>
    <row r="10174">
      <c r="A10174" s="7" t="s">
        <v>21296</v>
      </c>
      <c r="B10174" s="17" t="s">
        <v>21297</v>
      </c>
      <c r="C10174" s="17">
        <v>146.0</v>
      </c>
      <c r="D10174" s="17">
        <v>5.264122314E7</v>
      </c>
      <c r="E10174" s="17">
        <v>3.251875E7</v>
      </c>
      <c r="F10174" s="17">
        <v>4.547755E7</v>
      </c>
      <c r="G10174" s="17">
        <v>7.345605E7</v>
      </c>
      <c r="H10174" s="17">
        <v>9.3911555E7</v>
      </c>
    </row>
    <row r="10175">
      <c r="A10175" s="7" t="s">
        <v>21298</v>
      </c>
      <c r="B10175" s="17" t="s">
        <v>21299</v>
      </c>
      <c r="C10175" s="17">
        <v>43.0</v>
      </c>
      <c r="D10175" s="17">
        <v>4.099518198E7</v>
      </c>
      <c r="E10175" s="17">
        <v>2.914897E7</v>
      </c>
      <c r="F10175" s="17">
        <v>3.7464636E7</v>
      </c>
      <c r="G10175" s="17">
        <v>4.6688849E7</v>
      </c>
      <c r="H10175" s="17">
        <v>7.724766E7</v>
      </c>
    </row>
    <row r="10176">
      <c r="A10176" s="7" t="s">
        <v>21300</v>
      </c>
      <c r="B10176" s="17" t="s">
        <v>21301</v>
      </c>
      <c r="C10176" s="17">
        <v>1.0</v>
      </c>
      <c r="D10176" s="17">
        <v>8099000.0</v>
      </c>
      <c r="E10176" s="17">
        <v>8099000.0</v>
      </c>
      <c r="F10176" s="17">
        <v>8099000.0</v>
      </c>
      <c r="G10176" s="17">
        <v>8099000.0</v>
      </c>
      <c r="H10176" s="17">
        <v>8099000.0</v>
      </c>
    </row>
    <row r="10177">
      <c r="A10177" s="7" t="s">
        <v>21302</v>
      </c>
      <c r="B10177" s="17" t="s">
        <v>21303</v>
      </c>
      <c r="C10177" s="17">
        <v>5.0</v>
      </c>
      <c r="D10177" s="17">
        <v>2.77719166E7</v>
      </c>
      <c r="E10177" s="17">
        <v>2.9091915E7</v>
      </c>
      <c r="F10177" s="17">
        <v>3.2209567E7</v>
      </c>
      <c r="G10177" s="17">
        <v>3.2355864E7</v>
      </c>
      <c r="H10177" s="17">
        <v>3.6801364E7</v>
      </c>
    </row>
    <row r="10178">
      <c r="A10178" s="7" t="s">
        <v>21304</v>
      </c>
      <c r="B10178" s="17" t="s">
        <v>21305</v>
      </c>
      <c r="C10178" s="17">
        <v>5.0</v>
      </c>
      <c r="D10178" s="17">
        <v>4.81414216E7</v>
      </c>
      <c r="E10178" s="17">
        <v>2.6344419E7</v>
      </c>
      <c r="F10178" s="17">
        <v>3.8097066E7</v>
      </c>
      <c r="G10178" s="17">
        <v>6.7047281E7</v>
      </c>
      <c r="H10178" s="17">
        <v>8.8354919E7</v>
      </c>
    </row>
    <row r="10179">
      <c r="A10179" s="7" t="s">
        <v>21306</v>
      </c>
      <c r="B10179" s="17" t="s">
        <v>21307</v>
      </c>
      <c r="C10179" s="17">
        <v>9.0</v>
      </c>
      <c r="D10179" s="17">
        <v>3.097983444E7</v>
      </c>
      <c r="E10179" s="17">
        <v>1.1741434E7</v>
      </c>
      <c r="F10179" s="17">
        <v>3.4696992E7</v>
      </c>
      <c r="G10179" s="17">
        <v>4.5014252E7</v>
      </c>
      <c r="H10179" s="17">
        <v>6.952253E7</v>
      </c>
    </row>
    <row r="10180">
      <c r="A10180" s="7" t="s">
        <v>21308</v>
      </c>
      <c r="B10180" s="17" t="s">
        <v>21309</v>
      </c>
      <c r="C10180" s="17">
        <v>2.0</v>
      </c>
      <c r="D10180" s="17">
        <v>7.2975957E7</v>
      </c>
      <c r="E10180" s="17">
        <v>3.2422489E7</v>
      </c>
      <c r="F10180" s="17">
        <v>3.2422489E7</v>
      </c>
      <c r="G10180" s="17">
        <v>1.13529425E8</v>
      </c>
      <c r="H10180" s="17">
        <v>1.13529425E8</v>
      </c>
    </row>
    <row r="10181">
      <c r="A10181" s="7" t="s">
        <v>21310</v>
      </c>
      <c r="B10181" s="17" t="s">
        <v>21311</v>
      </c>
      <c r="C10181" s="17">
        <v>5.0</v>
      </c>
      <c r="D10181" s="17">
        <v>1.46007404E7</v>
      </c>
      <c r="E10181" s="17">
        <v>1.2538949E7</v>
      </c>
      <c r="F10181" s="17">
        <v>1.3712191E7</v>
      </c>
      <c r="G10181" s="17">
        <v>1.4796807E7</v>
      </c>
      <c r="H10181" s="17">
        <v>2.8376224E7</v>
      </c>
    </row>
    <row r="10182">
      <c r="A10182" s="7" t="s">
        <v>21312</v>
      </c>
      <c r="B10182" s="17" t="s">
        <v>21313</v>
      </c>
      <c r="C10182" s="17">
        <v>5.0</v>
      </c>
      <c r="D10182" s="17">
        <v>2.31593808E7</v>
      </c>
      <c r="E10182" s="17">
        <v>1.0662276E7</v>
      </c>
      <c r="F10182" s="17">
        <v>2.2497185E7</v>
      </c>
      <c r="G10182" s="17">
        <v>2.8013216E7</v>
      </c>
      <c r="H10182" s="17">
        <v>5.0249122E7</v>
      </c>
    </row>
    <row r="10183">
      <c r="A10183" s="7" t="s">
        <v>21314</v>
      </c>
      <c r="B10183" s="17" t="s">
        <v>21315</v>
      </c>
      <c r="C10183" s="17">
        <v>16.0</v>
      </c>
      <c r="D10183" s="17">
        <v>2.521770775E7</v>
      </c>
      <c r="E10183" s="17">
        <v>9339062.0</v>
      </c>
      <c r="F10183" s="17">
        <v>1.3300439E7</v>
      </c>
      <c r="G10183" s="17">
        <v>2.456715E7</v>
      </c>
      <c r="H10183" s="17">
        <v>6.6298372E7</v>
      </c>
    </row>
    <row r="10184">
      <c r="A10184" s="7" t="s">
        <v>21316</v>
      </c>
      <c r="B10184" s="17" t="s">
        <v>21317</v>
      </c>
      <c r="C10184" s="17">
        <v>6.0</v>
      </c>
      <c r="D10184" s="17">
        <v>2.936757283E7</v>
      </c>
      <c r="E10184" s="17">
        <v>1.57621E7</v>
      </c>
      <c r="F10184" s="17">
        <v>2.049275E7</v>
      </c>
      <c r="G10184" s="17">
        <v>3.9728725E7</v>
      </c>
      <c r="H10184" s="17">
        <v>5.10765E7</v>
      </c>
    </row>
    <row r="10185">
      <c r="A10185" s="7" t="s">
        <v>21318</v>
      </c>
      <c r="B10185" s="17" t="s">
        <v>21319</v>
      </c>
      <c r="C10185" s="17">
        <v>10.0</v>
      </c>
      <c r="D10185" s="17">
        <v>3.75288438E7</v>
      </c>
      <c r="E10185" s="17">
        <v>2.0601477E7</v>
      </c>
      <c r="F10185" s="17">
        <v>3.490275E7</v>
      </c>
      <c r="G10185" s="17">
        <v>4.2401468E7</v>
      </c>
      <c r="H10185" s="17">
        <v>4.873815E7</v>
      </c>
    </row>
    <row r="10186">
      <c r="A10186" s="7" t="s">
        <v>21320</v>
      </c>
      <c r="B10186" s="17" t="s">
        <v>21321</v>
      </c>
      <c r="C10186" s="17">
        <v>15.0</v>
      </c>
      <c r="D10186" s="17">
        <v>5.40053748E7</v>
      </c>
      <c r="E10186" s="17">
        <v>2.3075081E7</v>
      </c>
      <c r="F10186" s="17">
        <v>4.3789015E7</v>
      </c>
      <c r="G10186" s="17">
        <v>8.1676224E7</v>
      </c>
      <c r="H10186" s="17">
        <v>1.1334809E8</v>
      </c>
    </row>
    <row r="10187">
      <c r="A10187" s="7" t="s">
        <v>21322</v>
      </c>
      <c r="B10187" s="17" t="s">
        <v>21323</v>
      </c>
      <c r="C10187" s="17">
        <v>4.0</v>
      </c>
      <c r="D10187" s="17">
        <v>3.366413125E7</v>
      </c>
      <c r="E10187" s="17">
        <v>9621688.0</v>
      </c>
      <c r="F10187" s="17">
        <v>2.493615E7</v>
      </c>
      <c r="G10187" s="17">
        <v>3.4756844E7</v>
      </c>
      <c r="H10187" s="17">
        <v>6.5341843E7</v>
      </c>
    </row>
    <row r="10188">
      <c r="A10188" s="7" t="s">
        <v>21324</v>
      </c>
      <c r="B10188" s="17" t="s">
        <v>21325</v>
      </c>
      <c r="C10188" s="17">
        <v>5.0</v>
      </c>
      <c r="D10188" s="17">
        <v>7.2532561E7</v>
      </c>
      <c r="E10188" s="17">
        <v>3.4086255E7</v>
      </c>
      <c r="F10188" s="17">
        <v>5.1196342E7</v>
      </c>
      <c r="G10188" s="17">
        <v>1.12755126E8</v>
      </c>
      <c r="H10188" s="17">
        <v>1.51757897E8</v>
      </c>
    </row>
    <row r="10189">
      <c r="A10189" s="7" t="s">
        <v>21326</v>
      </c>
      <c r="B10189" s="17" t="s">
        <v>21327</v>
      </c>
      <c r="C10189" s="17">
        <v>14.0</v>
      </c>
      <c r="D10189" s="17">
        <v>4.604509864E7</v>
      </c>
      <c r="E10189" s="17">
        <v>1.365928E7</v>
      </c>
      <c r="F10189" s="17">
        <v>2.8743971E7</v>
      </c>
      <c r="G10189" s="17">
        <v>7.661777E7</v>
      </c>
      <c r="H10189" s="17">
        <v>1.24474366E8</v>
      </c>
    </row>
    <row r="10190">
      <c r="A10190" s="7" t="s">
        <v>21328</v>
      </c>
      <c r="B10190" s="17" t="s">
        <v>21329</v>
      </c>
      <c r="C10190" s="17">
        <v>1.0</v>
      </c>
      <c r="D10190" s="17">
        <v>4.0829469E7</v>
      </c>
      <c r="E10190" s="17">
        <v>4.0829469E7</v>
      </c>
      <c r="F10190" s="17">
        <v>4.0829469E7</v>
      </c>
      <c r="G10190" s="17">
        <v>4.0829469E7</v>
      </c>
      <c r="H10190" s="17">
        <v>4.0829469E7</v>
      </c>
    </row>
    <row r="10191">
      <c r="A10191" s="7" t="s">
        <v>21330</v>
      </c>
      <c r="B10191" s="17" t="s">
        <v>21331</v>
      </c>
      <c r="C10191" s="17">
        <v>1.0</v>
      </c>
      <c r="D10191" s="17">
        <v>1.3533184E7</v>
      </c>
      <c r="E10191" s="17">
        <v>1.3533184E7</v>
      </c>
      <c r="F10191" s="17">
        <v>1.3533184E7</v>
      </c>
      <c r="G10191" s="17">
        <v>1.3533184E7</v>
      </c>
      <c r="H10191" s="17">
        <v>1.3533184E7</v>
      </c>
    </row>
    <row r="10192">
      <c r="A10192" s="7" t="s">
        <v>21332</v>
      </c>
      <c r="B10192" s="17" t="s">
        <v>21333</v>
      </c>
      <c r="C10192" s="17">
        <v>4.0</v>
      </c>
      <c r="D10192" s="17">
        <v>1.56252625E7</v>
      </c>
      <c r="E10192" s="17">
        <v>1.1643323E7</v>
      </c>
      <c r="F10192" s="17">
        <v>1.270448E7</v>
      </c>
      <c r="G10192" s="17">
        <v>1.4060797E7</v>
      </c>
      <c r="H10192" s="17">
        <v>2.409245E7</v>
      </c>
    </row>
    <row r="10193">
      <c r="A10193" s="7" t="s">
        <v>21334</v>
      </c>
      <c r="B10193" s="17" t="s">
        <v>21335</v>
      </c>
      <c r="C10193" s="17">
        <v>11.0</v>
      </c>
      <c r="D10193" s="17">
        <v>1.064217873E7</v>
      </c>
      <c r="E10193" s="17">
        <v>4840225.0</v>
      </c>
      <c r="F10193" s="17">
        <v>9712139.0</v>
      </c>
      <c r="G10193" s="17">
        <v>1.5037444E7</v>
      </c>
      <c r="H10193" s="17">
        <v>1.817119E7</v>
      </c>
    </row>
    <row r="10194">
      <c r="A10194" s="7" t="s">
        <v>21336</v>
      </c>
      <c r="B10194" s="17" t="s">
        <v>21337</v>
      </c>
      <c r="C10194" s="17">
        <v>10.0</v>
      </c>
      <c r="D10194" s="17">
        <v>2.04497508E7</v>
      </c>
      <c r="E10194" s="17">
        <v>7492855.0</v>
      </c>
      <c r="F10194" s="17">
        <v>9149734.0</v>
      </c>
      <c r="G10194" s="17">
        <v>2.098067E7</v>
      </c>
      <c r="H10194" s="17">
        <v>3.415206E7</v>
      </c>
    </row>
    <row r="10195">
      <c r="A10195" s="7" t="s">
        <v>21338</v>
      </c>
      <c r="B10195" s="17" t="s">
        <v>21339</v>
      </c>
      <c r="C10195" s="17">
        <v>1.0</v>
      </c>
      <c r="D10195" s="17">
        <v>7.0175842E7</v>
      </c>
      <c r="E10195" s="17">
        <v>7.0175842E7</v>
      </c>
      <c r="F10195" s="17">
        <v>7.0175842E7</v>
      </c>
      <c r="G10195" s="17">
        <v>7.0175842E7</v>
      </c>
      <c r="H10195" s="17">
        <v>7.0175842E7</v>
      </c>
    </row>
    <row r="10196">
      <c r="A10196" s="7" t="s">
        <v>21340</v>
      </c>
      <c r="B10196" s="17" t="s">
        <v>21341</v>
      </c>
      <c r="C10196" s="17">
        <v>22.0</v>
      </c>
      <c r="D10196" s="17">
        <v>2.722102532E7</v>
      </c>
      <c r="E10196" s="17">
        <v>6834034.0</v>
      </c>
      <c r="F10196" s="17">
        <v>1.621547E7</v>
      </c>
      <c r="G10196" s="17">
        <v>3.1475273E7</v>
      </c>
      <c r="H10196" s="17">
        <v>7.5497483E7</v>
      </c>
    </row>
    <row r="10197">
      <c r="A10197" s="7" t="s">
        <v>21342</v>
      </c>
      <c r="B10197" s="17" t="s">
        <v>21343</v>
      </c>
      <c r="C10197" s="17">
        <v>8.0</v>
      </c>
      <c r="D10197" s="17">
        <v>2.650711913E7</v>
      </c>
      <c r="E10197" s="17">
        <v>1.4392669E7</v>
      </c>
      <c r="F10197" s="17">
        <v>2.1475492E7</v>
      </c>
      <c r="G10197" s="17">
        <v>3.8193551E7</v>
      </c>
      <c r="H10197" s="17">
        <v>4.2848388E7</v>
      </c>
    </row>
    <row r="10198">
      <c r="A10198" s="7" t="s">
        <v>21344</v>
      </c>
      <c r="B10198" s="17" t="s">
        <v>21345</v>
      </c>
      <c r="C10198" s="17">
        <v>2.0</v>
      </c>
      <c r="D10198" s="17">
        <v>7.9886299E7</v>
      </c>
      <c r="E10198" s="17">
        <v>3.9847225E7</v>
      </c>
      <c r="F10198" s="17">
        <v>3.9847225E7</v>
      </c>
      <c r="G10198" s="17">
        <v>1.19925373E8</v>
      </c>
      <c r="H10198" s="17">
        <v>1.19925373E8</v>
      </c>
    </row>
    <row r="10199">
      <c r="A10199" s="7" t="s">
        <v>21346</v>
      </c>
      <c r="B10199" s="17" t="s">
        <v>21347</v>
      </c>
      <c r="C10199" s="17">
        <v>6.0</v>
      </c>
      <c r="D10199" s="17">
        <v>6.498070383E7</v>
      </c>
      <c r="E10199" s="17">
        <v>3.8035917E7</v>
      </c>
      <c r="F10199" s="17">
        <v>5.8254894E7</v>
      </c>
      <c r="G10199" s="17">
        <v>8.0743208E7</v>
      </c>
      <c r="H10199" s="17">
        <v>1.22768453E8</v>
      </c>
    </row>
    <row r="10200">
      <c r="A10200" s="7" t="s">
        <v>21348</v>
      </c>
      <c r="B10200" s="17" t="s">
        <v>21349</v>
      </c>
      <c r="C10200" s="17">
        <v>60.0</v>
      </c>
      <c r="D10200" s="17">
        <v>3.319031962E7</v>
      </c>
      <c r="E10200" s="17">
        <v>1.7783271E7</v>
      </c>
      <c r="F10200" s="17">
        <v>2.6511593E7</v>
      </c>
      <c r="G10200" s="17">
        <v>3.8839649E7</v>
      </c>
      <c r="H10200" s="17">
        <v>6.6082336E7</v>
      </c>
    </row>
    <row r="10201">
      <c r="A10201" s="7" t="s">
        <v>21350</v>
      </c>
      <c r="B10201" s="17" t="s">
        <v>21351</v>
      </c>
      <c r="C10201" s="17">
        <v>19.0</v>
      </c>
      <c r="D10201" s="17">
        <v>2.136852221E7</v>
      </c>
      <c r="E10201" s="17">
        <v>7989550.0</v>
      </c>
      <c r="F10201" s="17">
        <v>1.5809068E7</v>
      </c>
      <c r="G10201" s="17">
        <v>2.91394E7</v>
      </c>
      <c r="H10201" s="17">
        <v>5.8009761E7</v>
      </c>
    </row>
    <row r="10202">
      <c r="A10202" s="7" t="s">
        <v>21352</v>
      </c>
      <c r="B10202" s="17" t="s">
        <v>21353</v>
      </c>
      <c r="C10202" s="17">
        <v>32.0</v>
      </c>
      <c r="D10202" s="17">
        <v>2.319885891E7</v>
      </c>
      <c r="E10202" s="17">
        <v>2833280.0</v>
      </c>
      <c r="F10202" s="17">
        <v>1.6483267E7</v>
      </c>
      <c r="G10202" s="17">
        <v>3.5154851E7</v>
      </c>
      <c r="H10202" s="17">
        <v>5.0677228E7</v>
      </c>
    </row>
    <row r="10203">
      <c r="A10203" s="7" t="s">
        <v>21354</v>
      </c>
      <c r="B10203" s="17" t="s">
        <v>21355</v>
      </c>
      <c r="C10203" s="17">
        <v>8.0</v>
      </c>
      <c r="D10203" s="17">
        <v>2.682166775E7</v>
      </c>
      <c r="E10203" s="17">
        <v>1.4237611E7</v>
      </c>
      <c r="F10203" s="17">
        <v>2.0795667E7</v>
      </c>
      <c r="G10203" s="17">
        <v>2.5516549E7</v>
      </c>
      <c r="H10203" s="17">
        <v>5.7505355E7</v>
      </c>
    </row>
    <row r="10204">
      <c r="A10204" s="7" t="s">
        <v>21356</v>
      </c>
      <c r="B10204" s="17" t="s">
        <v>21357</v>
      </c>
      <c r="C10204" s="17">
        <v>28.0</v>
      </c>
      <c r="D10204" s="17">
        <v>3.114786818E7</v>
      </c>
      <c r="E10204" s="17">
        <v>1.5751003E7</v>
      </c>
      <c r="F10204" s="17">
        <v>2.1700526E7</v>
      </c>
      <c r="G10204" s="17">
        <v>3.0495643E7</v>
      </c>
      <c r="H10204" s="17">
        <v>6.8480901E7</v>
      </c>
    </row>
    <row r="10205">
      <c r="A10205" s="7" t="s">
        <v>21358</v>
      </c>
      <c r="B10205" s="17" t="s">
        <v>21359</v>
      </c>
      <c r="C10205" s="17">
        <v>16.0</v>
      </c>
      <c r="D10205" s="17">
        <v>2.651404375E7</v>
      </c>
      <c r="E10205" s="17">
        <v>1.0324583E7</v>
      </c>
      <c r="F10205" s="17">
        <v>2.2554982E7</v>
      </c>
      <c r="G10205" s="17">
        <v>3.7940816E7</v>
      </c>
      <c r="H10205" s="17">
        <v>5.6636508E7</v>
      </c>
    </row>
    <row r="10206">
      <c r="A10206" s="7" t="s">
        <v>21360</v>
      </c>
      <c r="B10206" s="17" t="s">
        <v>21361</v>
      </c>
      <c r="C10206" s="17">
        <v>22.0</v>
      </c>
      <c r="D10206" s="17">
        <v>1.593408523E7</v>
      </c>
      <c r="E10206" s="17">
        <v>6019000.0</v>
      </c>
      <c r="F10206" s="17">
        <v>9383452.0</v>
      </c>
      <c r="G10206" s="17">
        <v>2.3869285E7</v>
      </c>
      <c r="H10206" s="17">
        <v>3.7498185E7</v>
      </c>
    </row>
    <row r="10207">
      <c r="A10207" s="7" t="s">
        <v>21362</v>
      </c>
      <c r="B10207" s="17" t="s">
        <v>21363</v>
      </c>
      <c r="C10207" s="17">
        <v>1.0</v>
      </c>
      <c r="D10207" s="17">
        <v>4300562.0</v>
      </c>
      <c r="E10207" s="17">
        <v>4300562.0</v>
      </c>
      <c r="F10207" s="17">
        <v>4300562.0</v>
      </c>
      <c r="G10207" s="17">
        <v>4300562.0</v>
      </c>
      <c r="H10207" s="17">
        <v>4300562.0</v>
      </c>
    </row>
    <row r="10208">
      <c r="A10208" s="7" t="s">
        <v>21364</v>
      </c>
      <c r="B10208" s="17" t="s">
        <v>21365</v>
      </c>
      <c r="C10208" s="17">
        <v>10.0</v>
      </c>
      <c r="D10208" s="17">
        <v>2.2065774E7</v>
      </c>
      <c r="E10208" s="17">
        <v>8345295.0</v>
      </c>
      <c r="F10208" s="17">
        <v>1.3552793E7</v>
      </c>
      <c r="G10208" s="17">
        <v>3.3978623E7</v>
      </c>
      <c r="H10208" s="17">
        <v>3.5809393E7</v>
      </c>
    </row>
    <row r="10209">
      <c r="A10209" s="7" t="s">
        <v>21367</v>
      </c>
      <c r="B10209" s="17" t="s">
        <v>21369</v>
      </c>
      <c r="C10209" s="17">
        <v>6.0</v>
      </c>
      <c r="D10209" s="17">
        <v>3.311190317E7</v>
      </c>
      <c r="E10209" s="17">
        <v>2.1892055E7</v>
      </c>
      <c r="F10209" s="17">
        <v>3.2204458E7</v>
      </c>
      <c r="G10209" s="17">
        <v>4.3826462E7</v>
      </c>
      <c r="H10209" s="17">
        <v>5.0770051E7</v>
      </c>
    </row>
    <row r="10210">
      <c r="A10210" s="7" t="s">
        <v>21372</v>
      </c>
      <c r="B10210" s="17" t="s">
        <v>21373</v>
      </c>
      <c r="C10210" s="17">
        <v>1.0</v>
      </c>
      <c r="D10210" s="17">
        <v>5.8077788E7</v>
      </c>
      <c r="E10210" s="17">
        <v>5.8077788E7</v>
      </c>
      <c r="F10210" s="17">
        <v>5.8077788E7</v>
      </c>
      <c r="G10210" s="17">
        <v>5.8077788E7</v>
      </c>
      <c r="H10210" s="17">
        <v>5.8077788E7</v>
      </c>
    </row>
    <row r="10211">
      <c r="A10211" s="7" t="s">
        <v>21376</v>
      </c>
      <c r="B10211" s="17" t="s">
        <v>21377</v>
      </c>
      <c r="C10211" s="17">
        <v>1.0</v>
      </c>
      <c r="D10211" s="17">
        <v>2.48324E7</v>
      </c>
      <c r="E10211" s="17">
        <v>2.48324E7</v>
      </c>
      <c r="F10211" s="17">
        <v>2.48324E7</v>
      </c>
      <c r="G10211" s="17">
        <v>2.48324E7</v>
      </c>
      <c r="H10211" s="17">
        <v>2.48324E7</v>
      </c>
    </row>
    <row r="10212">
      <c r="A10212" s="7" t="s">
        <v>21380</v>
      </c>
      <c r="B10212" s="17" t="s">
        <v>21381</v>
      </c>
      <c r="C10212" s="17">
        <v>1.0</v>
      </c>
      <c r="D10212" s="17">
        <v>6.7007398E7</v>
      </c>
      <c r="E10212" s="17">
        <v>6.7007398E7</v>
      </c>
      <c r="F10212" s="17">
        <v>6.7007398E7</v>
      </c>
      <c r="G10212" s="17">
        <v>6.7007398E7</v>
      </c>
      <c r="H10212" s="17">
        <v>6.7007398E7</v>
      </c>
    </row>
    <row r="10213">
      <c r="A10213" s="7" t="s">
        <v>21382</v>
      </c>
      <c r="B10213" s="17" t="s">
        <v>21383</v>
      </c>
      <c r="C10213" s="17">
        <v>1.0</v>
      </c>
      <c r="D10213" s="17">
        <v>5996520.0</v>
      </c>
      <c r="E10213" s="17">
        <v>5996520.0</v>
      </c>
      <c r="F10213" s="17">
        <v>5996520.0</v>
      </c>
      <c r="G10213" s="17">
        <v>5996520.0</v>
      </c>
      <c r="H10213" s="17">
        <v>5996520.0</v>
      </c>
    </row>
    <row r="10214">
      <c r="A10214" s="7" t="s">
        <v>21384</v>
      </c>
      <c r="B10214" s="17" t="s">
        <v>21385</v>
      </c>
      <c r="C10214" s="17">
        <v>1.0</v>
      </c>
      <c r="D10214" s="17">
        <v>9149786.0</v>
      </c>
      <c r="E10214" s="17">
        <v>9149786.0</v>
      </c>
      <c r="F10214" s="17">
        <v>9149786.0</v>
      </c>
      <c r="G10214" s="17">
        <v>9149786.0</v>
      </c>
      <c r="H10214" s="17">
        <v>9149786.0</v>
      </c>
    </row>
    <row r="10215">
      <c r="A10215" s="7" t="s">
        <v>21386</v>
      </c>
      <c r="B10215" s="17" t="s">
        <v>21387</v>
      </c>
      <c r="C10215" s="17">
        <v>2.0</v>
      </c>
      <c r="D10215" s="17">
        <v>4.2700925E7</v>
      </c>
      <c r="E10215" s="17">
        <v>3.63343E7</v>
      </c>
      <c r="F10215" s="17">
        <v>3.63343E7</v>
      </c>
      <c r="G10215" s="17">
        <v>4.906755E7</v>
      </c>
      <c r="H10215" s="17">
        <v>4.906755E7</v>
      </c>
    </row>
    <row r="10216">
      <c r="A10216" s="7" t="s">
        <v>21388</v>
      </c>
      <c r="B10216" s="17" t="s">
        <v>21389</v>
      </c>
      <c r="C10216" s="17">
        <v>6.0</v>
      </c>
      <c r="D10216" s="17">
        <v>5.491521467E7</v>
      </c>
      <c r="E10216" s="17">
        <v>1.4381253E7</v>
      </c>
      <c r="F10216" s="17">
        <v>3.1698843E7</v>
      </c>
      <c r="G10216" s="17">
        <v>8.6688067E7</v>
      </c>
      <c r="H10216" s="17">
        <v>1.28999233E8</v>
      </c>
    </row>
    <row r="10217">
      <c r="A10217" s="7" t="s">
        <v>21392</v>
      </c>
      <c r="B10217" s="17" t="s">
        <v>21393</v>
      </c>
      <c r="C10217" s="17">
        <v>1.0</v>
      </c>
      <c r="D10217" s="17">
        <v>6.0164373E7</v>
      </c>
      <c r="E10217" s="17">
        <v>6.0164373E7</v>
      </c>
      <c r="F10217" s="17">
        <v>6.0164373E7</v>
      </c>
      <c r="G10217" s="17">
        <v>6.0164373E7</v>
      </c>
      <c r="H10217" s="17">
        <v>6.0164373E7</v>
      </c>
    </row>
    <row r="10218">
      <c r="A10218" s="7" t="s">
        <v>21394</v>
      </c>
      <c r="B10218" s="17" t="s">
        <v>21395</v>
      </c>
      <c r="C10218" s="17">
        <v>1.0</v>
      </c>
      <c r="D10218" s="17">
        <v>1.8964334E7</v>
      </c>
      <c r="E10218" s="17">
        <v>1.8964334E7</v>
      </c>
      <c r="F10218" s="17">
        <v>1.8964334E7</v>
      </c>
      <c r="G10218" s="17">
        <v>1.8964334E7</v>
      </c>
      <c r="H10218" s="17">
        <v>1.8964334E7</v>
      </c>
    </row>
    <row r="10219">
      <c r="A10219" s="7" t="s">
        <v>21396</v>
      </c>
      <c r="B10219" s="17" t="s">
        <v>21397</v>
      </c>
      <c r="C10219" s="17">
        <v>1.0</v>
      </c>
      <c r="D10219" s="17">
        <v>9.8337611E7</v>
      </c>
      <c r="E10219" s="17">
        <v>9.8337611E7</v>
      </c>
      <c r="F10219" s="17">
        <v>9.8337611E7</v>
      </c>
      <c r="G10219" s="17">
        <v>9.8337611E7</v>
      </c>
      <c r="H10219" s="17">
        <v>9.8337611E7</v>
      </c>
    </row>
    <row r="10220">
      <c r="A10220" s="7" t="s">
        <v>21398</v>
      </c>
      <c r="B10220" s="17" t="s">
        <v>21399</v>
      </c>
      <c r="C10220" s="17">
        <v>5.0</v>
      </c>
      <c r="D10220" s="17">
        <v>3.7648874E7</v>
      </c>
      <c r="E10220" s="17">
        <v>3.1047595E7</v>
      </c>
      <c r="F10220" s="17">
        <v>3.3140834E7</v>
      </c>
      <c r="G10220" s="17">
        <v>4.2814453E7</v>
      </c>
      <c r="H10220" s="17">
        <v>6.9754977E7</v>
      </c>
    </row>
    <row r="10221">
      <c r="A10221" s="7" t="s">
        <v>21401</v>
      </c>
      <c r="B10221" s="17" t="s">
        <v>21402</v>
      </c>
      <c r="C10221" s="17">
        <v>2.0</v>
      </c>
      <c r="D10221" s="17">
        <v>4.4777822E7</v>
      </c>
      <c r="E10221" s="17">
        <v>2.3392059E7</v>
      </c>
      <c r="F10221" s="17">
        <v>2.3392059E7</v>
      </c>
      <c r="G10221" s="17">
        <v>6.6163585E7</v>
      </c>
      <c r="H10221" s="17">
        <v>6.6163585E7</v>
      </c>
    </row>
    <row r="10222">
      <c r="A10222" s="7" t="s">
        <v>21404</v>
      </c>
      <c r="B10222" s="17" t="s">
        <v>21406</v>
      </c>
      <c r="C10222" s="17">
        <v>5.0</v>
      </c>
      <c r="D10222" s="17">
        <v>7.15724564E7</v>
      </c>
      <c r="E10222" s="17">
        <v>3.2870383E7</v>
      </c>
      <c r="F10222" s="17">
        <v>5.55449E7</v>
      </c>
      <c r="G10222" s="17">
        <v>7.6215574E7</v>
      </c>
      <c r="H10222" s="17">
        <v>1.70660485E8</v>
      </c>
    </row>
    <row r="10223">
      <c r="A10223" s="7" t="s">
        <v>21408</v>
      </c>
      <c r="B10223" s="17" t="s">
        <v>21409</v>
      </c>
      <c r="C10223" s="17">
        <v>1.0</v>
      </c>
      <c r="D10223" s="17">
        <v>8.1421262E7</v>
      </c>
      <c r="E10223" s="17">
        <v>8.1421262E7</v>
      </c>
      <c r="F10223" s="17">
        <v>8.1421262E7</v>
      </c>
      <c r="G10223" s="17">
        <v>8.1421262E7</v>
      </c>
      <c r="H10223" s="17">
        <v>8.1421262E7</v>
      </c>
    </row>
    <row r="10224">
      <c r="A10224" s="7" t="s">
        <v>21412</v>
      </c>
      <c r="B10224" s="17" t="s">
        <v>21413</v>
      </c>
      <c r="C10224" s="17">
        <v>181.0</v>
      </c>
      <c r="D10224" s="17">
        <v>4.396827755E7</v>
      </c>
      <c r="E10224" s="17">
        <v>2.7423334E7</v>
      </c>
      <c r="F10224" s="17">
        <v>4.4078094E7</v>
      </c>
      <c r="G10224" s="17">
        <v>5.1009153E7</v>
      </c>
      <c r="H10224" s="17">
        <v>7.0845546E7</v>
      </c>
    </row>
    <row r="10225">
      <c r="A10225" s="7" t="s">
        <v>21416</v>
      </c>
      <c r="B10225" s="17" t="s">
        <v>21417</v>
      </c>
      <c r="C10225" s="17">
        <v>48.0</v>
      </c>
      <c r="D10225" s="17">
        <v>4.593008438E7</v>
      </c>
      <c r="E10225" s="17">
        <v>3.5085475E7</v>
      </c>
      <c r="F10225" s="17">
        <v>3.9653716E7</v>
      </c>
      <c r="G10225" s="17">
        <v>5.56137E7</v>
      </c>
      <c r="H10225" s="17">
        <v>7.429365E7</v>
      </c>
    </row>
    <row r="10226">
      <c r="A10226" s="7" t="s">
        <v>21418</v>
      </c>
      <c r="B10226" s="17" t="s">
        <v>21419</v>
      </c>
      <c r="C10226" s="17">
        <v>464.0</v>
      </c>
      <c r="D10226" s="17">
        <v>4.25201233E7</v>
      </c>
      <c r="E10226" s="17">
        <v>3.1084776E7</v>
      </c>
      <c r="F10226" s="17">
        <v>3.9135984E7</v>
      </c>
      <c r="G10226" s="17">
        <v>4.7425889E7</v>
      </c>
      <c r="H10226" s="17">
        <v>6.7163475E7</v>
      </c>
    </row>
    <row r="10227">
      <c r="A10227" s="7" t="s">
        <v>21420</v>
      </c>
      <c r="B10227" s="17" t="s">
        <v>21422</v>
      </c>
      <c r="C10227" s="17">
        <v>76.0</v>
      </c>
      <c r="D10227" s="17">
        <v>4.280575721E7</v>
      </c>
      <c r="E10227" s="17">
        <v>3.1870712E7</v>
      </c>
      <c r="F10227" s="17">
        <v>3.8276327E7</v>
      </c>
      <c r="G10227" s="17">
        <v>4.4683526E7</v>
      </c>
      <c r="H10227" s="17">
        <v>7.089566E7</v>
      </c>
    </row>
    <row r="10228">
      <c r="A10228" s="7" t="s">
        <v>21426</v>
      </c>
      <c r="B10228" s="17" t="s">
        <v>21427</v>
      </c>
      <c r="C10228" s="17">
        <v>47.0</v>
      </c>
      <c r="D10228" s="17">
        <v>4.725920879E7</v>
      </c>
      <c r="E10228" s="17">
        <v>3.3244968E7</v>
      </c>
      <c r="F10228" s="17">
        <v>4.4922617E7</v>
      </c>
      <c r="G10228" s="17">
        <v>5.347925E7</v>
      </c>
      <c r="H10228" s="17">
        <v>6.7062075E7</v>
      </c>
    </row>
    <row r="10229">
      <c r="A10229" s="7" t="s">
        <v>21428</v>
      </c>
      <c r="B10229" s="17" t="s">
        <v>21429</v>
      </c>
      <c r="C10229" s="17">
        <v>49.0</v>
      </c>
      <c r="D10229" s="17">
        <v>5.632472059E7</v>
      </c>
      <c r="E10229" s="17">
        <v>3.5321233E7</v>
      </c>
      <c r="F10229" s="17">
        <v>4.6148552E7</v>
      </c>
      <c r="G10229" s="17">
        <v>6.5754311E7</v>
      </c>
      <c r="H10229" s="17">
        <v>1.13001453E8</v>
      </c>
    </row>
    <row r="10230">
      <c r="A10230" s="7" t="s">
        <v>21430</v>
      </c>
      <c r="B10230" s="17" t="s">
        <v>21431</v>
      </c>
      <c r="C10230" s="17">
        <v>16.0</v>
      </c>
      <c r="D10230" s="17">
        <v>5.006906988E7</v>
      </c>
      <c r="E10230" s="17">
        <v>2.7503292E7</v>
      </c>
      <c r="F10230" s="17">
        <v>4.3506705E7</v>
      </c>
      <c r="G10230" s="17">
        <v>5.41771E7</v>
      </c>
      <c r="H10230" s="17">
        <v>1.03874543E8</v>
      </c>
    </row>
    <row r="10231">
      <c r="A10231" s="7" t="s">
        <v>21434</v>
      </c>
      <c r="B10231" s="17" t="s">
        <v>21435</v>
      </c>
      <c r="C10231" s="17">
        <v>58.0</v>
      </c>
      <c r="D10231" s="17">
        <v>5.3659355E7</v>
      </c>
      <c r="E10231" s="17">
        <v>3.0066092E7</v>
      </c>
      <c r="F10231" s="17">
        <v>4.9493864E7</v>
      </c>
      <c r="G10231" s="17">
        <v>6.1792506E7</v>
      </c>
      <c r="H10231" s="17">
        <v>1.04306637E8</v>
      </c>
    </row>
    <row r="10232">
      <c r="A10232" s="7" t="s">
        <v>21436</v>
      </c>
      <c r="B10232" s="17" t="s">
        <v>21437</v>
      </c>
      <c r="C10232" s="17">
        <v>9.0</v>
      </c>
      <c r="D10232" s="17">
        <v>3.296003089E7</v>
      </c>
      <c r="E10232" s="17">
        <v>1.202347E7</v>
      </c>
      <c r="F10232" s="17">
        <v>2.086297E7</v>
      </c>
      <c r="G10232" s="17">
        <v>4.8133481E7</v>
      </c>
      <c r="H10232" s="17">
        <v>8.1920841E7</v>
      </c>
    </row>
    <row r="10233">
      <c r="A10233" s="7" t="s">
        <v>21447</v>
      </c>
      <c r="B10233" s="17" t="s">
        <v>21449</v>
      </c>
      <c r="C10233" s="17">
        <v>270.0</v>
      </c>
      <c r="D10233" s="17">
        <v>4.862597964E7</v>
      </c>
      <c r="E10233" s="17">
        <v>3.2427028E7</v>
      </c>
      <c r="F10233" s="17">
        <v>4.8805111E7</v>
      </c>
      <c r="G10233" s="17">
        <v>6.104085E7</v>
      </c>
      <c r="H10233" s="17">
        <v>7.2445652E7</v>
      </c>
    </row>
    <row r="10234">
      <c r="A10234" s="7" t="s">
        <v>21450</v>
      </c>
      <c r="B10234" s="17" t="s">
        <v>21451</v>
      </c>
      <c r="C10234" s="17">
        <v>31.0</v>
      </c>
      <c r="D10234" s="17">
        <v>4.875002881E7</v>
      </c>
      <c r="E10234" s="17">
        <v>2.0279404E7</v>
      </c>
      <c r="F10234" s="17">
        <v>3.2228799E7</v>
      </c>
      <c r="G10234" s="17">
        <v>6.5500175E7</v>
      </c>
      <c r="H10234" s="17">
        <v>9.7817559E7</v>
      </c>
    </row>
    <row r="10235">
      <c r="A10235" s="7" t="s">
        <v>21452</v>
      </c>
      <c r="B10235" s="17" t="s">
        <v>21453</v>
      </c>
      <c r="C10235" s="17">
        <v>55.0</v>
      </c>
      <c r="D10235" s="17">
        <v>5.63104858E7</v>
      </c>
      <c r="E10235" s="17">
        <v>3.9012788E7</v>
      </c>
      <c r="F10235" s="17">
        <v>6.0921426E7</v>
      </c>
      <c r="G10235" s="17">
        <v>6.6228194E7</v>
      </c>
      <c r="H10235" s="17">
        <v>7.1648706E7</v>
      </c>
    </row>
    <row r="10236">
      <c r="A10236" s="7" t="s">
        <v>21456</v>
      </c>
      <c r="B10236" s="17" t="s">
        <v>21458</v>
      </c>
      <c r="C10236" s="17">
        <v>32.0</v>
      </c>
      <c r="D10236" s="17">
        <v>6.247536669E7</v>
      </c>
      <c r="E10236" s="17">
        <v>3.8484798E7</v>
      </c>
      <c r="F10236" s="17">
        <v>5.8380244E7</v>
      </c>
      <c r="G10236" s="17">
        <v>8.7951838E7</v>
      </c>
      <c r="H10236" s="17">
        <v>1.16605695E8</v>
      </c>
    </row>
    <row r="10237">
      <c r="A10237" s="7" t="s">
        <v>21462</v>
      </c>
      <c r="B10237" s="17" t="s">
        <v>21463</v>
      </c>
      <c r="C10237" s="17">
        <v>8.0</v>
      </c>
      <c r="D10237" s="17">
        <v>4.388357538E7</v>
      </c>
      <c r="E10237" s="17">
        <v>1.553043E7</v>
      </c>
      <c r="F10237" s="17">
        <v>3.5726214E7</v>
      </c>
      <c r="G10237" s="17">
        <v>5.0311095E7</v>
      </c>
      <c r="H10237" s="17">
        <v>9.7339963E7</v>
      </c>
    </row>
    <row r="10238">
      <c r="A10238" s="7" t="s">
        <v>21464</v>
      </c>
      <c r="B10238" s="17" t="s">
        <v>21465</v>
      </c>
      <c r="C10238" s="17">
        <v>7.0</v>
      </c>
      <c r="D10238" s="17">
        <v>3.059416957E7</v>
      </c>
      <c r="E10238" s="17">
        <v>1.02926E7</v>
      </c>
      <c r="F10238" s="17">
        <v>2.1345044E7</v>
      </c>
      <c r="G10238" s="17">
        <v>3.3142584E7</v>
      </c>
      <c r="H10238" s="17">
        <v>1.02938117E8</v>
      </c>
    </row>
    <row r="10239">
      <c r="A10239" s="7" t="s">
        <v>21468</v>
      </c>
      <c r="B10239" s="17" t="s">
        <v>21469</v>
      </c>
      <c r="C10239" s="17">
        <v>2.0</v>
      </c>
      <c r="D10239" s="17">
        <v>3.18796235E7</v>
      </c>
      <c r="E10239" s="17">
        <v>1.6166911E7</v>
      </c>
      <c r="F10239" s="17">
        <v>1.6166911E7</v>
      </c>
      <c r="G10239" s="17">
        <v>4.7592336E7</v>
      </c>
      <c r="H10239" s="17">
        <v>4.7592336E7</v>
      </c>
    </row>
    <row r="10240">
      <c r="A10240" s="7" t="s">
        <v>21470</v>
      </c>
      <c r="B10240" s="17" t="s">
        <v>21471</v>
      </c>
      <c r="C10240" s="17">
        <v>16.0</v>
      </c>
      <c r="D10240" s="17">
        <v>4.36512715E7</v>
      </c>
      <c r="E10240" s="17">
        <v>2.413827E7</v>
      </c>
      <c r="F10240" s="17">
        <v>3.1250495E7</v>
      </c>
      <c r="G10240" s="17">
        <v>3.5074027E7</v>
      </c>
      <c r="H10240" s="17">
        <v>9.6676765E7</v>
      </c>
    </row>
    <row r="10241">
      <c r="A10241" s="7" t="s">
        <v>21473</v>
      </c>
      <c r="B10241" s="17" t="s">
        <v>21475</v>
      </c>
      <c r="C10241" s="17">
        <v>5.0</v>
      </c>
      <c r="D10241" s="17">
        <v>4.83912316E7</v>
      </c>
      <c r="E10241" s="17">
        <v>1.4977843E7</v>
      </c>
      <c r="F10241" s="17">
        <v>5.7252389E7</v>
      </c>
      <c r="G10241" s="17">
        <v>5.9751952E7</v>
      </c>
      <c r="H10241" s="17">
        <v>1.02914573E8</v>
      </c>
    </row>
    <row r="10242">
      <c r="A10242" s="7" t="s">
        <v>21478</v>
      </c>
      <c r="B10242" s="17" t="s">
        <v>21479</v>
      </c>
      <c r="C10242" s="17">
        <v>2.0</v>
      </c>
      <c r="D10242" s="17">
        <v>2.54343305E7</v>
      </c>
      <c r="E10242" s="17">
        <v>1.10254E7</v>
      </c>
      <c r="F10242" s="17">
        <v>1.10254E7</v>
      </c>
      <c r="G10242" s="17">
        <v>3.9843261E7</v>
      </c>
      <c r="H10242" s="17">
        <v>3.9843261E7</v>
      </c>
    </row>
    <row r="10243">
      <c r="A10243" s="7" t="s">
        <v>21482</v>
      </c>
      <c r="B10243" s="17" t="s">
        <v>21484</v>
      </c>
      <c r="C10243" s="17">
        <v>13.0</v>
      </c>
      <c r="D10243" s="17">
        <v>3.117134185E7</v>
      </c>
      <c r="E10243" s="17">
        <v>1.5579887E7</v>
      </c>
      <c r="F10243" s="17">
        <v>2.6502576E7</v>
      </c>
      <c r="G10243" s="17">
        <v>4.1668318E7</v>
      </c>
      <c r="H10243" s="17">
        <v>5.9055259E7</v>
      </c>
    </row>
    <row r="10244">
      <c r="A10244" s="7" t="s">
        <v>21486</v>
      </c>
      <c r="B10244" s="17" t="s">
        <v>21487</v>
      </c>
      <c r="C10244" s="17">
        <v>55.0</v>
      </c>
      <c r="D10244" s="17">
        <v>3.035968531E7</v>
      </c>
      <c r="E10244" s="17">
        <v>9012335.0</v>
      </c>
      <c r="F10244" s="17">
        <v>1.2687643E7</v>
      </c>
      <c r="G10244" s="17">
        <v>3.9270769E7</v>
      </c>
      <c r="H10244" s="17">
        <v>6.9409323E7</v>
      </c>
    </row>
    <row r="10245">
      <c r="A10245" s="7" t="s">
        <v>21488</v>
      </c>
      <c r="B10245" s="17" t="s">
        <v>21489</v>
      </c>
      <c r="C10245" s="17">
        <v>1.0</v>
      </c>
      <c r="D10245" s="17">
        <v>4676263.0</v>
      </c>
      <c r="E10245" s="17">
        <v>4676263.0</v>
      </c>
      <c r="F10245" s="17">
        <v>4676263.0</v>
      </c>
      <c r="G10245" s="17">
        <v>4676263.0</v>
      </c>
      <c r="H10245" s="17">
        <v>4676263.0</v>
      </c>
    </row>
    <row r="10246">
      <c r="A10246" s="7" t="s">
        <v>21490</v>
      </c>
      <c r="B10246" s="17" t="s">
        <v>21491</v>
      </c>
      <c r="C10246" s="17">
        <v>5.0</v>
      </c>
      <c r="D10246" s="17">
        <v>3.84676406E7</v>
      </c>
      <c r="E10246" s="17">
        <v>1.1620831E7</v>
      </c>
      <c r="F10246" s="17">
        <v>3.2423609E7</v>
      </c>
      <c r="G10246" s="17">
        <v>4.7858512E7</v>
      </c>
      <c r="H10246" s="17">
        <v>9.1636974E7</v>
      </c>
    </row>
    <row r="10247">
      <c r="A10247" s="7" t="s">
        <v>21492</v>
      </c>
      <c r="B10247" s="17" t="s">
        <v>21493</v>
      </c>
      <c r="C10247" s="17">
        <v>3.0</v>
      </c>
      <c r="D10247" s="17">
        <v>5.799707067E7</v>
      </c>
      <c r="E10247" s="17">
        <v>2.0787596E7</v>
      </c>
      <c r="F10247" s="17">
        <v>6.3868638E7</v>
      </c>
      <c r="G10247" s="17">
        <v>8.9334978E7</v>
      </c>
      <c r="H10247" s="17">
        <v>8.9334978E7</v>
      </c>
    </row>
    <row r="10248">
      <c r="A10248" s="7" t="s">
        <v>21494</v>
      </c>
      <c r="B10248" s="17" t="s">
        <v>21495</v>
      </c>
      <c r="C10248" s="17">
        <v>1.0</v>
      </c>
      <c r="D10248" s="17">
        <v>2.3165702E7</v>
      </c>
      <c r="E10248" s="17">
        <v>2.3165702E7</v>
      </c>
      <c r="F10248" s="17">
        <v>2.3165702E7</v>
      </c>
      <c r="G10248" s="17">
        <v>2.3165702E7</v>
      </c>
      <c r="H10248" s="17">
        <v>2.3165702E7</v>
      </c>
    </row>
    <row r="10249">
      <c r="A10249" s="7" t="s">
        <v>21496</v>
      </c>
      <c r="B10249" s="17" t="s">
        <v>21497</v>
      </c>
      <c r="C10249" s="17">
        <v>1.0</v>
      </c>
      <c r="D10249" s="17">
        <v>5.964976E7</v>
      </c>
      <c r="E10249" s="17">
        <v>5.964976E7</v>
      </c>
      <c r="F10249" s="17">
        <v>5.964976E7</v>
      </c>
      <c r="G10249" s="17">
        <v>5.964976E7</v>
      </c>
      <c r="H10249" s="17">
        <v>5.964976E7</v>
      </c>
    </row>
    <row r="10250">
      <c r="A10250" s="7" t="s">
        <v>21498</v>
      </c>
      <c r="B10250" s="17" t="s">
        <v>21499</v>
      </c>
      <c r="C10250" s="17">
        <v>9.0</v>
      </c>
      <c r="D10250" s="17">
        <v>2.213097656E7</v>
      </c>
      <c r="E10250" s="17">
        <v>9042309.0</v>
      </c>
      <c r="F10250" s="17">
        <v>2.43158E7</v>
      </c>
      <c r="G10250" s="17">
        <v>3.3615412E7</v>
      </c>
      <c r="H10250" s="17">
        <v>3.93917E7</v>
      </c>
    </row>
    <row r="10251">
      <c r="A10251" s="7" t="s">
        <v>21500</v>
      </c>
      <c r="B10251" s="17" t="s">
        <v>21501</v>
      </c>
      <c r="C10251" s="17">
        <v>21.0</v>
      </c>
      <c r="D10251" s="17">
        <v>4.952441286E7</v>
      </c>
      <c r="E10251" s="17">
        <v>1.9891824E7</v>
      </c>
      <c r="F10251" s="17">
        <v>2.4957222E7</v>
      </c>
      <c r="G10251" s="17">
        <v>7.2822504E7</v>
      </c>
      <c r="H10251" s="17">
        <v>1.14043275E8</v>
      </c>
    </row>
    <row r="10252">
      <c r="A10252" s="7" t="s">
        <v>21502</v>
      </c>
      <c r="B10252" s="17" t="s">
        <v>21503</v>
      </c>
      <c r="C10252" s="17">
        <v>27.0</v>
      </c>
      <c r="D10252" s="17">
        <v>3.591313941E7</v>
      </c>
      <c r="E10252" s="17">
        <v>1.0477583E7</v>
      </c>
      <c r="F10252" s="17">
        <v>2.6148364E7</v>
      </c>
      <c r="G10252" s="17">
        <v>5.7164151E7</v>
      </c>
      <c r="H10252" s="17">
        <v>6.5784427E7</v>
      </c>
    </row>
    <row r="10253">
      <c r="A10253" s="7" t="s">
        <v>21504</v>
      </c>
      <c r="B10253" s="17" t="s">
        <v>21505</v>
      </c>
      <c r="C10253" s="17">
        <v>11.0</v>
      </c>
      <c r="D10253" s="17">
        <v>4.8869287E7</v>
      </c>
      <c r="E10253" s="17">
        <v>2.6177684E7</v>
      </c>
      <c r="F10253" s="17">
        <v>5.0384775E7</v>
      </c>
      <c r="G10253" s="17">
        <v>7.3441823E7</v>
      </c>
      <c r="H10253" s="17">
        <v>8.0041657E7</v>
      </c>
    </row>
    <row r="10254">
      <c r="A10254" s="7" t="s">
        <v>21508</v>
      </c>
      <c r="B10254" s="17" t="s">
        <v>21509</v>
      </c>
      <c r="C10254" s="17">
        <v>312.0</v>
      </c>
      <c r="D10254" s="17">
        <v>5.401481533E7</v>
      </c>
      <c r="E10254" s="17">
        <v>3.8156368E7</v>
      </c>
      <c r="F10254" s="17">
        <v>4.7947106E7</v>
      </c>
      <c r="G10254" s="17">
        <v>6.4760911E7</v>
      </c>
      <c r="H10254" s="17">
        <v>8.8453281E7</v>
      </c>
    </row>
    <row r="10255">
      <c r="A10255" s="7" t="s">
        <v>21510</v>
      </c>
      <c r="B10255" s="17" t="s">
        <v>21511</v>
      </c>
      <c r="C10255" s="17">
        <v>56.0</v>
      </c>
      <c r="D10255" s="17">
        <v>4.211758155E7</v>
      </c>
      <c r="E10255" s="17">
        <v>3.6212082E7</v>
      </c>
      <c r="F10255" s="17">
        <v>4.108548E7</v>
      </c>
      <c r="G10255" s="17">
        <v>4.3690148E7</v>
      </c>
      <c r="H10255" s="17">
        <v>4.9107603E7</v>
      </c>
    </row>
    <row r="10256">
      <c r="A10256" s="7" t="s">
        <v>21514</v>
      </c>
      <c r="B10256" s="17" t="s">
        <v>21515</v>
      </c>
      <c r="C10256" s="17">
        <v>12.0</v>
      </c>
      <c r="D10256" s="17">
        <v>4.21823115E7</v>
      </c>
      <c r="E10256" s="17">
        <v>2.9063596E7</v>
      </c>
      <c r="F10256" s="17">
        <v>4.5145539E7</v>
      </c>
      <c r="G10256" s="17">
        <v>4.8061961E7</v>
      </c>
      <c r="H10256" s="17">
        <v>5.9169551E7</v>
      </c>
    </row>
    <row r="10257">
      <c r="A10257" s="7" t="s">
        <v>21516</v>
      </c>
      <c r="B10257" s="17" t="s">
        <v>21517</v>
      </c>
      <c r="C10257" s="17">
        <v>16.0</v>
      </c>
      <c r="D10257" s="17">
        <v>5.5976574E7</v>
      </c>
      <c r="E10257" s="17">
        <v>3.6385917E7</v>
      </c>
      <c r="F10257" s="17">
        <v>4.2750989E7</v>
      </c>
      <c r="G10257" s="17">
        <v>6.9770578E7</v>
      </c>
      <c r="H10257" s="17">
        <v>8.7169565E7</v>
      </c>
    </row>
    <row r="10258">
      <c r="A10258" s="7" t="s">
        <v>21520</v>
      </c>
      <c r="B10258" s="17" t="s">
        <v>21521</v>
      </c>
      <c r="C10258" s="17">
        <v>6.0</v>
      </c>
      <c r="D10258" s="17">
        <v>4.091394183E7</v>
      </c>
      <c r="E10258" s="17">
        <v>2.7157097E7</v>
      </c>
      <c r="F10258" s="17">
        <v>3.2017814E7</v>
      </c>
      <c r="G10258" s="17">
        <v>5.848715E7</v>
      </c>
      <c r="H10258" s="17">
        <v>6.4905879E7</v>
      </c>
    </row>
    <row r="10259">
      <c r="A10259" s="7" t="s">
        <v>21525</v>
      </c>
      <c r="B10259" s="17" t="s">
        <v>21527</v>
      </c>
      <c r="C10259" s="17">
        <v>12.0</v>
      </c>
      <c r="D10259" s="17">
        <v>4.640441317E7</v>
      </c>
      <c r="E10259" s="17">
        <v>3.681575E7</v>
      </c>
      <c r="F10259" s="17">
        <v>3.886205E7</v>
      </c>
      <c r="G10259" s="17">
        <v>4.7627685E7</v>
      </c>
      <c r="H10259" s="17">
        <v>5.8452179E7</v>
      </c>
    </row>
    <row r="10260">
      <c r="A10260" s="7" t="s">
        <v>21530</v>
      </c>
      <c r="B10260" s="17" t="s">
        <v>21531</v>
      </c>
      <c r="C10260" s="17">
        <v>10.0</v>
      </c>
      <c r="D10260" s="17">
        <v>3.72915266E7</v>
      </c>
      <c r="E10260" s="17">
        <v>3.24491E7</v>
      </c>
      <c r="F10260" s="17">
        <v>3.4986346E7</v>
      </c>
      <c r="G10260" s="17">
        <v>4.9359E7</v>
      </c>
      <c r="H10260" s="17">
        <v>5.23174E7</v>
      </c>
    </row>
    <row r="10261">
      <c r="A10261" s="7" t="s">
        <v>21532</v>
      </c>
      <c r="B10261" s="17" t="s">
        <v>21533</v>
      </c>
      <c r="C10261" s="17">
        <v>13.0</v>
      </c>
      <c r="D10261" s="17">
        <v>3.761944962E7</v>
      </c>
      <c r="E10261" s="17">
        <v>3.83123E7</v>
      </c>
      <c r="F10261" s="17">
        <v>3.902135E7</v>
      </c>
      <c r="G10261" s="17">
        <v>4.5293247E7</v>
      </c>
      <c r="H10261" s="17">
        <v>5.1997002E7</v>
      </c>
    </row>
    <row r="10262">
      <c r="A10262" s="7" t="s">
        <v>21534</v>
      </c>
      <c r="B10262" s="17" t="s">
        <v>21535</v>
      </c>
      <c r="C10262" s="17">
        <v>16.0</v>
      </c>
      <c r="D10262" s="17">
        <v>2.474787725E7</v>
      </c>
      <c r="E10262" s="17">
        <v>6086422.0</v>
      </c>
      <c r="F10262" s="17">
        <v>9755745.0</v>
      </c>
      <c r="G10262" s="17">
        <v>2.8788974E7</v>
      </c>
      <c r="H10262" s="17">
        <v>3.9466967E7</v>
      </c>
    </row>
    <row r="10263">
      <c r="A10263" s="7" t="s">
        <v>21536</v>
      </c>
      <c r="B10263" s="17" t="s">
        <v>21537</v>
      </c>
      <c r="C10263" s="17">
        <v>7.0</v>
      </c>
      <c r="D10263" s="17">
        <v>3.665375729E7</v>
      </c>
      <c r="E10263" s="17">
        <v>5405568.0</v>
      </c>
      <c r="F10263" s="17">
        <v>2.8235519E7</v>
      </c>
      <c r="G10263" s="17">
        <v>5.358937E7</v>
      </c>
      <c r="H10263" s="17">
        <v>1.04932603E8</v>
      </c>
    </row>
    <row r="10264">
      <c r="A10264" s="7" t="s">
        <v>21540</v>
      </c>
      <c r="B10264" s="17" t="s">
        <v>21541</v>
      </c>
      <c r="C10264" s="17">
        <v>121.0</v>
      </c>
      <c r="D10264" s="17">
        <v>5.95995464E7</v>
      </c>
      <c r="E10264" s="17">
        <v>2.7267652E7</v>
      </c>
      <c r="F10264" s="17">
        <v>4.6612438E7</v>
      </c>
      <c r="G10264" s="17">
        <v>6.9261086E7</v>
      </c>
      <c r="H10264" s="17">
        <v>1.176921E8</v>
      </c>
    </row>
    <row r="10265">
      <c r="A10265" s="7" t="s">
        <v>21545</v>
      </c>
      <c r="B10265" s="17" t="s">
        <v>21547</v>
      </c>
      <c r="C10265" s="17">
        <v>22.0</v>
      </c>
      <c r="D10265" s="17">
        <v>4.100226009E7</v>
      </c>
      <c r="E10265" s="17">
        <v>1.2696301E7</v>
      </c>
      <c r="F10265" s="17">
        <v>4.7894658E7</v>
      </c>
      <c r="G10265" s="17">
        <v>5.2019405E7</v>
      </c>
      <c r="H10265" s="17">
        <v>5.5747401E7</v>
      </c>
    </row>
    <row r="10266">
      <c r="A10266" s="7" t="s">
        <v>21548</v>
      </c>
      <c r="B10266" s="17" t="s">
        <v>21549</v>
      </c>
      <c r="C10266" s="17">
        <v>6.0</v>
      </c>
      <c r="D10266" s="17">
        <v>3.01093625E7</v>
      </c>
      <c r="E10266" s="17">
        <v>1.4237611E7</v>
      </c>
      <c r="F10266" s="17">
        <v>2.03575E7</v>
      </c>
      <c r="G10266" s="17">
        <v>2.9175328E7</v>
      </c>
      <c r="H10266" s="17">
        <v>7.5415705E7</v>
      </c>
    </row>
    <row r="10267">
      <c r="A10267" s="7" t="s">
        <v>21550</v>
      </c>
      <c r="B10267" s="17" t="s">
        <v>21551</v>
      </c>
      <c r="C10267" s="17">
        <v>16.0</v>
      </c>
      <c r="D10267" s="17">
        <v>6.132812444E7</v>
      </c>
      <c r="E10267" s="17">
        <v>4.6644963E7</v>
      </c>
      <c r="F10267" s="17">
        <v>6.4623354E7</v>
      </c>
      <c r="G10267" s="17">
        <v>7.7557295E7</v>
      </c>
      <c r="H10267" s="17">
        <v>8.7232183E7</v>
      </c>
    </row>
    <row r="10268">
      <c r="A10268" s="7" t="s">
        <v>21555</v>
      </c>
      <c r="B10268" s="17" t="s">
        <v>21557</v>
      </c>
      <c r="C10268" s="17">
        <v>38.0</v>
      </c>
      <c r="D10268" s="17">
        <v>7.240248195E7</v>
      </c>
      <c r="E10268" s="17">
        <v>6.6717027E7</v>
      </c>
      <c r="F10268" s="17">
        <v>7.2535541E7</v>
      </c>
      <c r="G10268" s="17">
        <v>8.2677083E7</v>
      </c>
      <c r="H10268" s="17">
        <v>8.9815029E7</v>
      </c>
    </row>
    <row r="10269">
      <c r="A10269" s="7" t="s">
        <v>21558</v>
      </c>
      <c r="B10269" s="17" t="s">
        <v>21559</v>
      </c>
      <c r="C10269" s="17">
        <v>6.0</v>
      </c>
      <c r="D10269" s="17">
        <v>3.1301594E7</v>
      </c>
      <c r="E10269" s="17">
        <v>6113981.0</v>
      </c>
      <c r="F10269" s="17">
        <v>1.3092647E7</v>
      </c>
      <c r="G10269" s="17">
        <v>5.6819492E7</v>
      </c>
      <c r="H10269" s="17">
        <v>8.6613636E7</v>
      </c>
    </row>
    <row r="10270">
      <c r="A10270" s="7" t="s">
        <v>21560</v>
      </c>
      <c r="B10270" s="17" t="s">
        <v>21561</v>
      </c>
      <c r="C10270" s="17">
        <v>25.0</v>
      </c>
      <c r="D10270" s="17">
        <v>2.755576928E7</v>
      </c>
      <c r="E10270" s="17">
        <v>2.0360414E7</v>
      </c>
      <c r="F10270" s="17">
        <v>2.6532923E7</v>
      </c>
      <c r="G10270" s="17">
        <v>2.846156E7</v>
      </c>
      <c r="H10270" s="17">
        <v>5.3678166E7</v>
      </c>
    </row>
    <row r="10271">
      <c r="A10271" s="7" t="s">
        <v>21562</v>
      </c>
      <c r="B10271" s="17" t="s">
        <v>21563</v>
      </c>
      <c r="C10271" s="17">
        <v>7.0</v>
      </c>
      <c r="D10271" s="17">
        <v>2.772272214E7</v>
      </c>
      <c r="E10271" s="17">
        <v>7932277.0</v>
      </c>
      <c r="F10271" s="17">
        <v>2.6739719E7</v>
      </c>
      <c r="G10271" s="17">
        <v>4.7988854E7</v>
      </c>
      <c r="H10271" s="17">
        <v>4.8113337E7</v>
      </c>
    </row>
    <row r="10272">
      <c r="A10272" s="7" t="s">
        <v>21564</v>
      </c>
      <c r="B10272" s="17" t="s">
        <v>21566</v>
      </c>
      <c r="C10272" s="17">
        <v>12.0</v>
      </c>
      <c r="D10272" s="17">
        <v>2.168329817E7</v>
      </c>
      <c r="E10272" s="17">
        <v>9835100.0</v>
      </c>
      <c r="F10272" s="17">
        <v>1.3503484E7</v>
      </c>
      <c r="G10272" s="17">
        <v>2.1981722E7</v>
      </c>
      <c r="H10272" s="17">
        <v>3.8240911E7</v>
      </c>
    </row>
    <row r="10273">
      <c r="A10273" s="7" t="s">
        <v>21569</v>
      </c>
      <c r="B10273" s="17" t="s">
        <v>21571</v>
      </c>
      <c r="C10273" s="17">
        <v>5.0</v>
      </c>
      <c r="D10273" s="17">
        <v>2.37966532E7</v>
      </c>
      <c r="E10273" s="17">
        <v>3747813.0</v>
      </c>
      <c r="F10273" s="17">
        <v>2.5096551E7</v>
      </c>
      <c r="G10273" s="17">
        <v>3.0230351E7</v>
      </c>
      <c r="H10273" s="17">
        <v>5.6328301E7</v>
      </c>
    </row>
    <row r="10274">
      <c r="A10274" s="7" t="s">
        <v>21575</v>
      </c>
      <c r="B10274" s="17" t="s">
        <v>21577</v>
      </c>
      <c r="C10274" s="17">
        <v>89.0</v>
      </c>
      <c r="D10274" s="17">
        <v>3.941741988E7</v>
      </c>
      <c r="E10274" s="17">
        <v>1.5456322E7</v>
      </c>
      <c r="F10274" s="17">
        <v>4.440872E7</v>
      </c>
      <c r="G10274" s="17">
        <v>5.37558E7</v>
      </c>
      <c r="H10274" s="17">
        <v>6.57194E7</v>
      </c>
    </row>
    <row r="10275">
      <c r="A10275" s="7" t="s">
        <v>21578</v>
      </c>
      <c r="B10275" s="17" t="s">
        <v>21579</v>
      </c>
      <c r="C10275" s="17">
        <v>19.0</v>
      </c>
      <c r="D10275" s="17">
        <v>5.717853E7</v>
      </c>
      <c r="E10275" s="17">
        <v>1.6014735E7</v>
      </c>
      <c r="F10275" s="17">
        <v>4.74765E7</v>
      </c>
      <c r="G10275" s="17">
        <v>5.083915E7</v>
      </c>
      <c r="H10275" s="17">
        <v>1.60221079E8</v>
      </c>
    </row>
    <row r="10276">
      <c r="A10276" s="7" t="s">
        <v>21580</v>
      </c>
      <c r="B10276" s="17" t="s">
        <v>21581</v>
      </c>
      <c r="C10276" s="17">
        <v>1.0</v>
      </c>
      <c r="D10276" s="17">
        <v>2.2774228E7</v>
      </c>
      <c r="E10276" s="17">
        <v>2.2774228E7</v>
      </c>
      <c r="F10276" s="17">
        <v>2.2774228E7</v>
      </c>
      <c r="G10276" s="17">
        <v>2.2774228E7</v>
      </c>
      <c r="H10276" s="17">
        <v>2.2774228E7</v>
      </c>
    </row>
    <row r="10277">
      <c r="A10277" s="7" t="s">
        <v>21586</v>
      </c>
      <c r="B10277" s="17" t="s">
        <v>21588</v>
      </c>
      <c r="C10277" s="17">
        <v>4.0</v>
      </c>
      <c r="D10277" s="17">
        <v>1.38063245E7</v>
      </c>
      <c r="E10277" s="17">
        <v>1.1654476E7</v>
      </c>
      <c r="F10277" s="17">
        <v>1.4140719E7</v>
      </c>
      <c r="G10277" s="17">
        <v>1.4271453E7</v>
      </c>
      <c r="H10277" s="17">
        <v>1.515865E7</v>
      </c>
    </row>
    <row r="10278">
      <c r="A10278" s="7" t="s">
        <v>21592</v>
      </c>
      <c r="B10278" s="17" t="s">
        <v>21593</v>
      </c>
      <c r="C10278" s="17">
        <v>4.0</v>
      </c>
      <c r="D10278" s="17">
        <v>2.18126565E7</v>
      </c>
      <c r="E10278" s="17">
        <v>1.0945803E7</v>
      </c>
      <c r="F10278" s="17">
        <v>1.2452386E7</v>
      </c>
      <c r="G10278" s="17">
        <v>1.3519037E7</v>
      </c>
      <c r="H10278" s="17">
        <v>5.03334E7</v>
      </c>
    </row>
    <row r="10279">
      <c r="A10279" s="7" t="s">
        <v>21594</v>
      </c>
      <c r="B10279" s="17" t="s">
        <v>21597</v>
      </c>
      <c r="C10279" s="17">
        <v>9.0</v>
      </c>
      <c r="D10279" s="17">
        <v>1.721919322E7</v>
      </c>
      <c r="E10279" s="17">
        <v>1.5478904E7</v>
      </c>
      <c r="F10279" s="17">
        <v>1.5634797E7</v>
      </c>
      <c r="G10279" s="17">
        <v>1.6825073E7</v>
      </c>
      <c r="H10279" s="17">
        <v>2.5811261E7</v>
      </c>
    </row>
    <row r="10280">
      <c r="A10280" s="7" t="s">
        <v>21598</v>
      </c>
      <c r="B10280" s="17" t="s">
        <v>21599</v>
      </c>
      <c r="C10280" s="17">
        <v>23.0</v>
      </c>
      <c r="D10280" s="17">
        <v>1.990596748E7</v>
      </c>
      <c r="E10280" s="17">
        <v>1.3409422E7</v>
      </c>
      <c r="F10280" s="17">
        <v>1.4067334E7</v>
      </c>
      <c r="G10280" s="17">
        <v>2.2522652E7</v>
      </c>
      <c r="H10280" s="17">
        <v>4.956818E7</v>
      </c>
    </row>
    <row r="10281">
      <c r="A10281" s="7" t="s">
        <v>21600</v>
      </c>
      <c r="B10281" s="17" t="s">
        <v>21601</v>
      </c>
      <c r="C10281" s="17">
        <v>43.0</v>
      </c>
      <c r="D10281" s="17">
        <v>2.480378607E7</v>
      </c>
      <c r="E10281" s="17">
        <v>1.1219973E7</v>
      </c>
      <c r="F10281" s="17">
        <v>2.2335236E7</v>
      </c>
      <c r="G10281" s="17">
        <v>4.2025339E7</v>
      </c>
      <c r="H10281" s="17">
        <v>4.6792558E7</v>
      </c>
    </row>
    <row r="10282">
      <c r="A10282" s="7" t="s">
        <v>21602</v>
      </c>
      <c r="B10282" s="17" t="s">
        <v>21603</v>
      </c>
      <c r="C10282" s="17">
        <v>3.0</v>
      </c>
      <c r="D10282" s="17">
        <v>2.455861767E7</v>
      </c>
      <c r="E10282" s="17">
        <v>3563461.0</v>
      </c>
      <c r="F10282" s="17">
        <v>2.640304E7</v>
      </c>
      <c r="G10282" s="17">
        <v>4.3709352E7</v>
      </c>
      <c r="H10282" s="17">
        <v>4.3709352E7</v>
      </c>
    </row>
    <row r="10283">
      <c r="A10283" s="7" t="s">
        <v>21604</v>
      </c>
      <c r="B10283" s="17" t="s">
        <v>21605</v>
      </c>
      <c r="C10283" s="17">
        <v>8.0</v>
      </c>
      <c r="D10283" s="17">
        <v>2.739174413E7</v>
      </c>
      <c r="E10283" s="17">
        <v>2.4117831E7</v>
      </c>
      <c r="F10283" s="17">
        <v>2.8376517E7</v>
      </c>
      <c r="G10283" s="17">
        <v>2.9532423E7</v>
      </c>
      <c r="H10283" s="17">
        <v>3.171063E7</v>
      </c>
    </row>
    <row r="10284">
      <c r="A10284" s="7" t="s">
        <v>21607</v>
      </c>
      <c r="B10284" s="17" t="s">
        <v>21609</v>
      </c>
      <c r="C10284" s="17">
        <v>2.0</v>
      </c>
      <c r="D10284" s="17">
        <v>1.098425655E8</v>
      </c>
      <c r="E10284" s="17">
        <v>3.6453571E7</v>
      </c>
      <c r="F10284" s="17">
        <v>3.6453571E7</v>
      </c>
      <c r="G10284" s="17">
        <v>1.8323156E8</v>
      </c>
      <c r="H10284" s="17">
        <v>1.8323156E8</v>
      </c>
    </row>
    <row r="10285">
      <c r="A10285" s="7" t="s">
        <v>21611</v>
      </c>
      <c r="B10285" s="17" t="s">
        <v>21612</v>
      </c>
      <c r="C10285" s="17">
        <v>2.0</v>
      </c>
      <c r="D10285" s="17">
        <v>1.4864008E7</v>
      </c>
      <c r="E10285" s="17">
        <v>4197653.0</v>
      </c>
      <c r="F10285" s="17">
        <v>4197653.0</v>
      </c>
      <c r="G10285" s="17">
        <v>2.5530363E7</v>
      </c>
      <c r="H10285" s="17">
        <v>2.5530363E7</v>
      </c>
    </row>
    <row r="10286">
      <c r="A10286" s="7" t="s">
        <v>21614</v>
      </c>
      <c r="B10286" s="17" t="s">
        <v>21616</v>
      </c>
      <c r="C10286" s="17">
        <v>2.0</v>
      </c>
      <c r="D10286" s="17">
        <v>1.05638565E7</v>
      </c>
      <c r="E10286" s="17">
        <v>2113000.0</v>
      </c>
      <c r="F10286" s="17">
        <v>2113000.0</v>
      </c>
      <c r="G10286" s="17">
        <v>1.9014713E7</v>
      </c>
      <c r="H10286" s="17">
        <v>1.9014713E7</v>
      </c>
    </row>
    <row r="10287">
      <c r="A10287" s="7" t="s">
        <v>21618</v>
      </c>
      <c r="B10287" s="17" t="s">
        <v>21619</v>
      </c>
      <c r="C10287" s="17">
        <v>1.0</v>
      </c>
      <c r="D10287" s="17">
        <v>2094000.0</v>
      </c>
      <c r="E10287" s="17">
        <v>2094000.0</v>
      </c>
      <c r="F10287" s="17">
        <v>2094000.0</v>
      </c>
      <c r="G10287" s="17">
        <v>2094000.0</v>
      </c>
      <c r="H10287" s="17">
        <v>2094000.0</v>
      </c>
    </row>
    <row r="10288">
      <c r="A10288" s="7" t="s">
        <v>21620</v>
      </c>
      <c r="B10288" s="17" t="s">
        <v>21621</v>
      </c>
      <c r="C10288" s="17">
        <v>6.0</v>
      </c>
      <c r="D10288" s="17">
        <v>1.73622595E7</v>
      </c>
      <c r="E10288" s="17">
        <v>1.4030699E7</v>
      </c>
      <c r="F10288" s="17">
        <v>1.4682416E7</v>
      </c>
      <c r="G10288" s="17">
        <v>1.757512E7</v>
      </c>
      <c r="H10288" s="17">
        <v>3.5412738E7</v>
      </c>
    </row>
    <row r="10289">
      <c r="A10289" s="7" t="s">
        <v>21622</v>
      </c>
      <c r="B10289" s="17" t="s">
        <v>21623</v>
      </c>
      <c r="C10289" s="17">
        <v>6.0</v>
      </c>
      <c r="D10289" s="17">
        <v>1.166567983E7</v>
      </c>
      <c r="E10289" s="17">
        <v>6630579.0</v>
      </c>
      <c r="F10289" s="17">
        <v>8294427.0</v>
      </c>
      <c r="G10289" s="17">
        <v>1.55593E7</v>
      </c>
      <c r="H10289" s="17">
        <v>2.1714305E7</v>
      </c>
    </row>
    <row r="10290">
      <c r="A10290" s="7" t="s">
        <v>21624</v>
      </c>
      <c r="B10290" s="17" t="s">
        <v>21625</v>
      </c>
      <c r="C10290" s="17">
        <v>5.0</v>
      </c>
      <c r="D10290" s="17">
        <v>3.43445188E7</v>
      </c>
      <c r="E10290" s="17">
        <v>9373081.0</v>
      </c>
      <c r="F10290" s="17">
        <v>1.0422889E7</v>
      </c>
      <c r="G10290" s="17">
        <v>2.8894068E7</v>
      </c>
      <c r="H10290" s="17">
        <v>1.16689388E8</v>
      </c>
    </row>
    <row r="10291">
      <c r="A10291" s="7" t="s">
        <v>21626</v>
      </c>
      <c r="B10291" s="17" t="s">
        <v>21627</v>
      </c>
      <c r="C10291" s="17">
        <v>4.0</v>
      </c>
      <c r="D10291" s="17">
        <v>1.603517E7</v>
      </c>
      <c r="E10291" s="17">
        <v>6908732.0</v>
      </c>
      <c r="F10291" s="17">
        <v>1.2150099E7</v>
      </c>
      <c r="G10291" s="17">
        <v>1.9751322E7</v>
      </c>
      <c r="H10291" s="17">
        <v>2.5330527E7</v>
      </c>
    </row>
    <row r="10292">
      <c r="A10292" s="7" t="s">
        <v>21628</v>
      </c>
      <c r="B10292" s="17" t="s">
        <v>21629</v>
      </c>
      <c r="C10292" s="17">
        <v>7.0</v>
      </c>
      <c r="D10292" s="17">
        <v>8575648.714</v>
      </c>
      <c r="E10292" s="17">
        <v>5238813.0</v>
      </c>
      <c r="F10292" s="17">
        <v>5950344.0</v>
      </c>
      <c r="G10292" s="17">
        <v>8223081.0</v>
      </c>
      <c r="H10292" s="17">
        <v>2.3939195E7</v>
      </c>
    </row>
    <row r="10293">
      <c r="A10293" s="7" t="s">
        <v>21630</v>
      </c>
      <c r="B10293" s="17" t="s">
        <v>21631</v>
      </c>
      <c r="C10293" s="17">
        <v>12.0</v>
      </c>
      <c r="D10293" s="17">
        <v>2.083458967E7</v>
      </c>
      <c r="E10293" s="17">
        <v>8440663.0</v>
      </c>
      <c r="F10293" s="17">
        <v>1.43378E7</v>
      </c>
      <c r="G10293" s="17">
        <v>1.9300233E7</v>
      </c>
      <c r="H10293" s="17">
        <v>3.896801E7</v>
      </c>
    </row>
    <row r="10294">
      <c r="A10294" s="7" t="s">
        <v>21632</v>
      </c>
      <c r="B10294" s="17" t="s">
        <v>21633</v>
      </c>
      <c r="C10294" s="17">
        <v>9.0</v>
      </c>
      <c r="D10294" s="17">
        <v>3.882694211E7</v>
      </c>
      <c r="E10294" s="17">
        <v>8080284.0</v>
      </c>
      <c r="F10294" s="17">
        <v>1.5637486E7</v>
      </c>
      <c r="G10294" s="17">
        <v>2.78164E7</v>
      </c>
      <c r="H10294" s="17">
        <v>1.86672097E8</v>
      </c>
    </row>
    <row r="10295">
      <c r="A10295" s="7" t="s">
        <v>21634</v>
      </c>
      <c r="B10295" s="17" t="s">
        <v>21635</v>
      </c>
      <c r="C10295" s="17">
        <v>14.0</v>
      </c>
      <c r="D10295" s="17">
        <v>2.082717964E7</v>
      </c>
      <c r="E10295" s="17">
        <v>7449110.0</v>
      </c>
      <c r="F10295" s="17">
        <v>1.2008153E7</v>
      </c>
      <c r="G10295" s="17">
        <v>1.4628737E7</v>
      </c>
      <c r="H10295" s="17">
        <v>5.6819492E7</v>
      </c>
    </row>
    <row r="10296">
      <c r="A10296" s="7" t="s">
        <v>21636</v>
      </c>
      <c r="B10296" s="17" t="s">
        <v>21637</v>
      </c>
      <c r="C10296" s="17">
        <v>6.0</v>
      </c>
      <c r="D10296" s="17">
        <v>9066823.167</v>
      </c>
      <c r="E10296" s="17">
        <v>7021600.0</v>
      </c>
      <c r="F10296" s="17">
        <v>7437036.0</v>
      </c>
      <c r="G10296" s="17">
        <v>1.1404968E7</v>
      </c>
      <c r="H10296" s="17">
        <v>1.3102615E7</v>
      </c>
    </row>
    <row r="10297">
      <c r="A10297" s="7" t="s">
        <v>21638</v>
      </c>
      <c r="B10297" s="17" t="s">
        <v>21639</v>
      </c>
      <c r="C10297" s="17">
        <v>1.0</v>
      </c>
      <c r="D10297" s="17">
        <v>3911542.0</v>
      </c>
      <c r="E10297" s="17">
        <v>3911542.0</v>
      </c>
      <c r="F10297" s="17">
        <v>3911542.0</v>
      </c>
      <c r="G10297" s="17">
        <v>3911542.0</v>
      </c>
      <c r="H10297" s="17">
        <v>3911542.0</v>
      </c>
    </row>
    <row r="10298">
      <c r="A10298" s="7" t="s">
        <v>21640</v>
      </c>
      <c r="B10298" s="17" t="s">
        <v>21641</v>
      </c>
      <c r="C10298" s="17">
        <v>1.0</v>
      </c>
      <c r="D10298" s="17">
        <v>2.1438644E7</v>
      </c>
      <c r="E10298" s="17">
        <v>2.1438644E7</v>
      </c>
      <c r="F10298" s="17">
        <v>2.1438644E7</v>
      </c>
      <c r="G10298" s="17">
        <v>2.1438644E7</v>
      </c>
      <c r="H10298" s="17">
        <v>2.1438644E7</v>
      </c>
    </row>
    <row r="10299">
      <c r="A10299" s="7" t="s">
        <v>21642</v>
      </c>
      <c r="B10299" s="17" t="s">
        <v>21643</v>
      </c>
      <c r="C10299" s="17">
        <v>12.0</v>
      </c>
      <c r="D10299" s="17">
        <v>3.589167325E7</v>
      </c>
      <c r="E10299" s="17">
        <v>1.3318924E7</v>
      </c>
      <c r="F10299" s="17">
        <v>2.9319393E7</v>
      </c>
      <c r="G10299" s="17">
        <v>4.0098855E7</v>
      </c>
      <c r="H10299" s="17">
        <v>6.0781064E7</v>
      </c>
    </row>
    <row r="10300">
      <c r="A10300" s="7" t="s">
        <v>21644</v>
      </c>
      <c r="B10300" s="17" t="s">
        <v>21645</v>
      </c>
      <c r="C10300" s="17">
        <v>10.0</v>
      </c>
      <c r="D10300" s="17">
        <v>2.59356355E7</v>
      </c>
      <c r="E10300" s="17">
        <v>2.00336E7</v>
      </c>
      <c r="F10300" s="17">
        <v>2.0845797E7</v>
      </c>
      <c r="G10300" s="17">
        <v>3.2944317E7</v>
      </c>
      <c r="H10300" s="17">
        <v>3.8724246E7</v>
      </c>
    </row>
    <row r="10301">
      <c r="A10301" s="7" t="s">
        <v>21646</v>
      </c>
      <c r="B10301" s="17" t="s">
        <v>21647</v>
      </c>
      <c r="C10301" s="17">
        <v>25.0</v>
      </c>
      <c r="D10301" s="17">
        <v>2.15916236E7</v>
      </c>
      <c r="E10301" s="17">
        <v>1.4530477E7</v>
      </c>
      <c r="F10301" s="17">
        <v>1.9042155E7</v>
      </c>
      <c r="G10301" s="17">
        <v>2.4570833E7</v>
      </c>
      <c r="H10301" s="17">
        <v>3.3937215E7</v>
      </c>
    </row>
    <row r="10302">
      <c r="A10302" s="7" t="s">
        <v>21648</v>
      </c>
      <c r="B10302" s="17" t="s">
        <v>21649</v>
      </c>
      <c r="C10302" s="17">
        <v>5.0</v>
      </c>
      <c r="D10302" s="17">
        <v>1.98865448E7</v>
      </c>
      <c r="E10302" s="17">
        <v>1.9853332E7</v>
      </c>
      <c r="F10302" s="17">
        <v>2.2372989E7</v>
      </c>
      <c r="G10302" s="17">
        <v>2.2615156E7</v>
      </c>
      <c r="H10302" s="17">
        <v>2.6039514E7</v>
      </c>
    </row>
    <row r="10303">
      <c r="A10303" s="7" t="s">
        <v>21650</v>
      </c>
      <c r="B10303" s="17" t="s">
        <v>21651</v>
      </c>
      <c r="C10303" s="17">
        <v>9.0</v>
      </c>
      <c r="D10303" s="17">
        <v>3.058179233E7</v>
      </c>
      <c r="E10303" s="17">
        <v>1.184214E7</v>
      </c>
      <c r="F10303" s="17">
        <v>2.3904301E7</v>
      </c>
      <c r="G10303" s="17">
        <v>5.7935767E7</v>
      </c>
      <c r="H10303" s="17">
        <v>6.265695E7</v>
      </c>
    </row>
    <row r="10304">
      <c r="A10304" s="7" t="s">
        <v>21653</v>
      </c>
      <c r="B10304" s="17" t="s">
        <v>21655</v>
      </c>
      <c r="C10304" s="17">
        <v>109.0</v>
      </c>
      <c r="D10304" s="17">
        <v>1.890352684E7</v>
      </c>
      <c r="E10304" s="17">
        <v>1.3002316E7</v>
      </c>
      <c r="F10304" s="17">
        <v>1.4952819E7</v>
      </c>
      <c r="G10304" s="17">
        <v>1.5859045E7</v>
      </c>
      <c r="H10304" s="17">
        <v>3.3769217E7</v>
      </c>
    </row>
    <row r="10305">
      <c r="A10305" s="7" t="s">
        <v>21656</v>
      </c>
      <c r="B10305" s="17" t="s">
        <v>21657</v>
      </c>
      <c r="C10305" s="17">
        <v>2.0</v>
      </c>
      <c r="D10305" s="17">
        <v>2.45903505E7</v>
      </c>
      <c r="E10305" s="17">
        <v>1.43934E7</v>
      </c>
      <c r="F10305" s="17">
        <v>1.43934E7</v>
      </c>
      <c r="G10305" s="17">
        <v>3.4787301E7</v>
      </c>
      <c r="H10305" s="17">
        <v>3.4787301E7</v>
      </c>
    </row>
    <row r="10306">
      <c r="A10306" s="7" t="s">
        <v>21658</v>
      </c>
      <c r="B10306" s="17" t="s">
        <v>21659</v>
      </c>
      <c r="C10306" s="17">
        <v>4.0</v>
      </c>
      <c r="D10306" s="17">
        <v>4.661059425E7</v>
      </c>
      <c r="E10306" s="17">
        <v>8528392.0</v>
      </c>
      <c r="F10306" s="17">
        <v>3.5144105E7</v>
      </c>
      <c r="G10306" s="17">
        <v>3.5361026E7</v>
      </c>
      <c r="H10306" s="17">
        <v>1.07408854E8</v>
      </c>
    </row>
    <row r="10307">
      <c r="A10307" s="7" t="s">
        <v>21660</v>
      </c>
      <c r="B10307" s="17" t="s">
        <v>21661</v>
      </c>
      <c r="C10307" s="17">
        <v>6.0</v>
      </c>
      <c r="D10307" s="17">
        <v>6.63282155E7</v>
      </c>
      <c r="E10307" s="17">
        <v>2.2076645E7</v>
      </c>
      <c r="F10307" s="17">
        <v>4.3551973E7</v>
      </c>
      <c r="G10307" s="17">
        <v>1.06426896E8</v>
      </c>
      <c r="H10307" s="17">
        <v>1.70660485E8</v>
      </c>
    </row>
    <row r="10308">
      <c r="A10308" s="7" t="s">
        <v>21662</v>
      </c>
      <c r="B10308" s="17" t="s">
        <v>21663</v>
      </c>
      <c r="C10308" s="17">
        <v>34.0</v>
      </c>
      <c r="D10308" s="17">
        <v>1.912894879E7</v>
      </c>
      <c r="E10308" s="17">
        <v>1.2198514E7</v>
      </c>
      <c r="F10308" s="17">
        <v>2.0654135E7</v>
      </c>
      <c r="G10308" s="17">
        <v>2.4388281E7</v>
      </c>
      <c r="H10308" s="17">
        <v>2.6085294E7</v>
      </c>
    </row>
    <row r="10309">
      <c r="A10309" s="7" t="s">
        <v>21664</v>
      </c>
      <c r="B10309" s="17" t="s">
        <v>21665</v>
      </c>
      <c r="C10309" s="17">
        <v>1.0</v>
      </c>
      <c r="D10309" s="17">
        <v>8003114.0</v>
      </c>
      <c r="E10309" s="17">
        <v>8003114.0</v>
      </c>
      <c r="F10309" s="17">
        <v>8003114.0</v>
      </c>
      <c r="G10309" s="17">
        <v>8003114.0</v>
      </c>
      <c r="H10309" s="17">
        <v>8003114.0</v>
      </c>
    </row>
    <row r="10310">
      <c r="A10310" s="7" t="s">
        <v>21666</v>
      </c>
      <c r="B10310" s="17" t="s">
        <v>21667</v>
      </c>
      <c r="C10310" s="17">
        <v>7.0</v>
      </c>
      <c r="D10310" s="17">
        <v>1.834174929E7</v>
      </c>
      <c r="E10310" s="17">
        <v>4449027.0</v>
      </c>
      <c r="F10310" s="17">
        <v>1.008057E7</v>
      </c>
      <c r="G10310" s="17">
        <v>4.0044726E7</v>
      </c>
      <c r="H10310" s="17">
        <v>4.9533405E7</v>
      </c>
    </row>
    <row r="10311">
      <c r="A10311" s="7" t="s">
        <v>21668</v>
      </c>
      <c r="B10311" s="17" t="s">
        <v>21669</v>
      </c>
      <c r="C10311" s="17">
        <v>3.0</v>
      </c>
      <c r="D10311" s="17">
        <v>9683797.333</v>
      </c>
      <c r="E10311" s="17">
        <v>3232540.0</v>
      </c>
      <c r="F10311" s="17">
        <v>7945969.0</v>
      </c>
      <c r="G10311" s="17">
        <v>1.7872883E7</v>
      </c>
      <c r="H10311" s="17">
        <v>1.7872883E7</v>
      </c>
    </row>
    <row r="10312">
      <c r="A10312" s="7" t="s">
        <v>21670</v>
      </c>
      <c r="B10312" s="17" t="s">
        <v>21671</v>
      </c>
      <c r="C10312" s="17">
        <v>25.0</v>
      </c>
      <c r="D10312" s="17">
        <v>2.5681082E7</v>
      </c>
      <c r="E10312" s="17">
        <v>1.467498E7</v>
      </c>
      <c r="F10312" s="17">
        <v>2.15436E7</v>
      </c>
      <c r="G10312" s="17">
        <v>2.9335557E7</v>
      </c>
      <c r="H10312" s="17">
        <v>3.7102651E7</v>
      </c>
    </row>
    <row r="10313">
      <c r="A10313" s="7" t="s">
        <v>21672</v>
      </c>
      <c r="B10313" s="17" t="s">
        <v>21673</v>
      </c>
      <c r="C10313" s="17">
        <v>20.0</v>
      </c>
      <c r="D10313" s="17">
        <v>2.057820215E7</v>
      </c>
      <c r="E10313" s="17">
        <v>9115468.0</v>
      </c>
      <c r="F10313" s="17">
        <v>1.8021845E7</v>
      </c>
      <c r="G10313" s="17">
        <v>2.2127751E7</v>
      </c>
      <c r="H10313" s="17">
        <v>2.8998985E7</v>
      </c>
    </row>
    <row r="10314">
      <c r="A10314" s="7" t="s">
        <v>21676</v>
      </c>
      <c r="B10314" s="17" t="s">
        <v>21678</v>
      </c>
      <c r="C10314" s="17">
        <v>4.0</v>
      </c>
      <c r="D10314" s="17">
        <v>3.065567825E7</v>
      </c>
      <c r="E10314" s="17">
        <v>6203750.0</v>
      </c>
      <c r="F10314" s="17">
        <v>6232621.0</v>
      </c>
      <c r="G10314" s="17">
        <v>9924170.0</v>
      </c>
      <c r="H10314" s="17">
        <v>1.00262172E8</v>
      </c>
    </row>
    <row r="10315">
      <c r="A10315" s="7" t="s">
        <v>21680</v>
      </c>
      <c r="B10315" s="17" t="s">
        <v>21682</v>
      </c>
      <c r="C10315" s="17">
        <v>189.0</v>
      </c>
      <c r="D10315" s="17">
        <v>5.185119416E7</v>
      </c>
      <c r="E10315" s="17">
        <v>4.796765E7</v>
      </c>
      <c r="F10315" s="17">
        <v>5.10457E7</v>
      </c>
      <c r="G10315" s="17">
        <v>6.16169E7</v>
      </c>
      <c r="H10315" s="17">
        <v>7.245795E7</v>
      </c>
    </row>
    <row r="10316">
      <c r="A10316" s="7" t="s">
        <v>21684</v>
      </c>
      <c r="B10316" s="17" t="s">
        <v>21685</v>
      </c>
      <c r="C10316" s="17">
        <v>32.0</v>
      </c>
      <c r="D10316" s="17">
        <v>3.334397981E7</v>
      </c>
      <c r="E10316" s="17">
        <v>1.4410731E7</v>
      </c>
      <c r="F10316" s="17">
        <v>2.6854268E7</v>
      </c>
      <c r="G10316" s="17">
        <v>4.163806E7</v>
      </c>
      <c r="H10316" s="17">
        <v>7.149505E7</v>
      </c>
    </row>
    <row r="10317">
      <c r="A10317" s="7" t="s">
        <v>21686</v>
      </c>
      <c r="B10317" s="17" t="s">
        <v>21687</v>
      </c>
      <c r="C10317" s="17">
        <v>15.0</v>
      </c>
      <c r="D10317" s="17">
        <v>4.415806413E7</v>
      </c>
      <c r="E10317" s="17">
        <v>1.3177277E7</v>
      </c>
      <c r="F10317" s="17">
        <v>4.0777262E7</v>
      </c>
      <c r="G10317" s="17">
        <v>6.2970448E7</v>
      </c>
      <c r="H10317" s="17">
        <v>1.12474116E8</v>
      </c>
    </row>
    <row r="10318">
      <c r="A10318" s="7" t="s">
        <v>21690</v>
      </c>
      <c r="B10318" s="17" t="s">
        <v>21692</v>
      </c>
      <c r="C10318" s="17">
        <v>3.0</v>
      </c>
      <c r="D10318" s="17">
        <v>2.621446667E7</v>
      </c>
      <c r="E10318" s="17">
        <v>1.0483835E7</v>
      </c>
      <c r="F10318" s="17">
        <v>2.0259465E7</v>
      </c>
      <c r="G10318" s="17">
        <v>4.79001E7</v>
      </c>
      <c r="H10318" s="17">
        <v>4.79001E7</v>
      </c>
    </row>
    <row r="10319">
      <c r="A10319" s="7" t="s">
        <v>21694</v>
      </c>
      <c r="B10319" s="17" t="s">
        <v>21695</v>
      </c>
      <c r="C10319" s="17">
        <v>23.0</v>
      </c>
      <c r="D10319" s="17">
        <v>3.398052383E7</v>
      </c>
      <c r="E10319" s="17">
        <v>9680402.0</v>
      </c>
      <c r="F10319" s="17">
        <v>1.608099E7</v>
      </c>
      <c r="G10319" s="17">
        <v>2.5446336E7</v>
      </c>
      <c r="H10319" s="17">
        <v>3.9849408E7</v>
      </c>
    </row>
    <row r="10320">
      <c r="A10320" s="7" t="s">
        <v>21697</v>
      </c>
      <c r="B10320" s="17" t="s">
        <v>21699</v>
      </c>
      <c r="C10320" s="17">
        <v>1.0</v>
      </c>
      <c r="D10320" s="17">
        <v>1.5069567E7</v>
      </c>
      <c r="E10320" s="17">
        <v>1.5069567E7</v>
      </c>
      <c r="F10320" s="17">
        <v>1.5069567E7</v>
      </c>
      <c r="G10320" s="17">
        <v>1.5069567E7</v>
      </c>
      <c r="H10320" s="17">
        <v>1.5069567E7</v>
      </c>
    </row>
    <row r="10321">
      <c r="A10321" s="7" t="s">
        <v>21700</v>
      </c>
      <c r="B10321" s="17" t="s">
        <v>21701</v>
      </c>
      <c r="C10321" s="17">
        <v>12.0</v>
      </c>
      <c r="D10321" s="17">
        <v>7.7030399E7</v>
      </c>
      <c r="E10321" s="17">
        <v>6671098.0</v>
      </c>
      <c r="F10321" s="17">
        <v>1.2452431E7</v>
      </c>
      <c r="G10321" s="17">
        <v>1.5565079E7</v>
      </c>
      <c r="H10321" s="17">
        <v>3.4050094E7</v>
      </c>
    </row>
    <row r="10322">
      <c r="A10322" s="7" t="s">
        <v>21702</v>
      </c>
      <c r="B10322" s="17" t="s">
        <v>21703</v>
      </c>
      <c r="C10322" s="17">
        <v>14.0</v>
      </c>
      <c r="D10322" s="17">
        <v>2.480661586E7</v>
      </c>
      <c r="E10322" s="17">
        <v>8346987.0</v>
      </c>
      <c r="F10322" s="17">
        <v>2.2379546E7</v>
      </c>
      <c r="G10322" s="17">
        <v>2.8031856E7</v>
      </c>
      <c r="H10322" s="17">
        <v>3.9282495E7</v>
      </c>
    </row>
    <row r="10323">
      <c r="A10323" s="7" t="s">
        <v>21705</v>
      </c>
      <c r="B10323" s="17" t="s">
        <v>21707</v>
      </c>
      <c r="C10323" s="17">
        <v>10.0</v>
      </c>
      <c r="D10323" s="17">
        <v>2.47792326E7</v>
      </c>
      <c r="E10323" s="17">
        <v>1.8700934E7</v>
      </c>
      <c r="F10323" s="17">
        <v>2.2085501E7</v>
      </c>
      <c r="G10323" s="17">
        <v>2.752755E7</v>
      </c>
      <c r="H10323" s="17">
        <v>3.9244542E7</v>
      </c>
    </row>
    <row r="10324">
      <c r="A10324" s="7" t="s">
        <v>21708</v>
      </c>
      <c r="B10324" s="17" t="s">
        <v>21709</v>
      </c>
      <c r="C10324" s="17">
        <v>6.0</v>
      </c>
      <c r="D10324" s="17">
        <v>3.064869283E7</v>
      </c>
      <c r="E10324" s="17">
        <v>1.6537997E7</v>
      </c>
      <c r="F10324" s="17">
        <v>2.762968E7</v>
      </c>
      <c r="G10324" s="17">
        <v>5.2181637E7</v>
      </c>
      <c r="H10324" s="17">
        <v>5.3453108E7</v>
      </c>
    </row>
    <row r="10325">
      <c r="A10325" s="7" t="s">
        <v>21712</v>
      </c>
      <c r="B10325" s="17" t="s">
        <v>21713</v>
      </c>
      <c r="C10325" s="17">
        <v>34.0</v>
      </c>
      <c r="D10325" s="17">
        <v>4.476554921E7</v>
      </c>
      <c r="E10325" s="17">
        <v>1.856549E7</v>
      </c>
      <c r="F10325" s="17">
        <v>3.3956721E7</v>
      </c>
      <c r="G10325" s="17">
        <v>5.4637317E7</v>
      </c>
      <c r="H10325" s="17">
        <v>7.5973213E7</v>
      </c>
    </row>
    <row r="10326">
      <c r="A10326" s="7" t="s">
        <v>21714</v>
      </c>
      <c r="B10326" s="17" t="s">
        <v>21715</v>
      </c>
      <c r="C10326" s="17">
        <v>12.0</v>
      </c>
      <c r="D10326" s="17">
        <v>2.389344442E7</v>
      </c>
      <c r="E10326" s="17">
        <v>4914770.0</v>
      </c>
      <c r="F10326" s="17">
        <v>1.3140127E7</v>
      </c>
      <c r="G10326" s="17">
        <v>2.859544E7</v>
      </c>
      <c r="H10326" s="17">
        <v>6.562885E7</v>
      </c>
    </row>
    <row r="10327">
      <c r="A10327" s="7" t="s">
        <v>21716</v>
      </c>
      <c r="B10327" s="17" t="s">
        <v>21717</v>
      </c>
      <c r="C10327" s="17">
        <v>4.0</v>
      </c>
      <c r="D10327" s="17">
        <v>2.374652175E7</v>
      </c>
      <c r="E10327" s="17">
        <v>7851148.0</v>
      </c>
      <c r="F10327" s="17">
        <v>1.4856837E7</v>
      </c>
      <c r="G10327" s="17">
        <v>3.3275852E7</v>
      </c>
      <c r="H10327" s="17">
        <v>3.900225E7</v>
      </c>
    </row>
    <row r="10328">
      <c r="A10328" s="7" t="s">
        <v>21718</v>
      </c>
      <c r="B10328" s="17" t="s">
        <v>21719</v>
      </c>
      <c r="C10328" s="17">
        <v>3.0</v>
      </c>
      <c r="D10328" s="17">
        <v>4.2631568E7</v>
      </c>
      <c r="E10328" s="17">
        <v>1.2777012E7</v>
      </c>
      <c r="F10328" s="17">
        <v>4.0859282E7</v>
      </c>
      <c r="G10328" s="17">
        <v>7.425841E7</v>
      </c>
      <c r="H10328" s="17">
        <v>7.425841E7</v>
      </c>
    </row>
    <row r="10329">
      <c r="A10329" s="7" t="s">
        <v>21720</v>
      </c>
      <c r="B10329" s="17" t="s">
        <v>21721</v>
      </c>
      <c r="C10329" s="17">
        <v>2.0</v>
      </c>
      <c r="D10329" s="17">
        <v>1.151215E7</v>
      </c>
      <c r="E10329" s="17">
        <v>3468000.0</v>
      </c>
      <c r="F10329" s="17">
        <v>3468000.0</v>
      </c>
      <c r="G10329" s="17">
        <v>1.95563E7</v>
      </c>
      <c r="H10329" s="17">
        <v>1.95563E7</v>
      </c>
    </row>
    <row r="10330">
      <c r="A10330" s="7" t="s">
        <v>21722</v>
      </c>
      <c r="B10330" s="17" t="s">
        <v>21723</v>
      </c>
      <c r="C10330" s="17">
        <v>28.0</v>
      </c>
      <c r="D10330" s="17">
        <v>1.697250621E7</v>
      </c>
      <c r="E10330" s="17">
        <v>9094155.0</v>
      </c>
      <c r="F10330" s="17">
        <v>1.34717E7</v>
      </c>
      <c r="G10330" s="17">
        <v>2.4407551E7</v>
      </c>
      <c r="H10330" s="17">
        <v>3.0729913E7</v>
      </c>
    </row>
    <row r="10331">
      <c r="A10331" s="7" t="s">
        <v>21724</v>
      </c>
      <c r="B10331" s="17" t="s">
        <v>21725</v>
      </c>
      <c r="C10331" s="17">
        <v>2.0</v>
      </c>
      <c r="D10331" s="17">
        <v>6.4198757E7</v>
      </c>
      <c r="E10331" s="17">
        <v>9141409.0</v>
      </c>
      <c r="F10331" s="17">
        <v>9141409.0</v>
      </c>
      <c r="G10331" s="17">
        <v>1.19256105E8</v>
      </c>
      <c r="H10331" s="17">
        <v>1.19256105E8</v>
      </c>
    </row>
    <row r="10332">
      <c r="A10332" s="7" t="s">
        <v>21726</v>
      </c>
      <c r="B10332" s="17" t="s">
        <v>21727</v>
      </c>
      <c r="C10332" s="17">
        <v>145.0</v>
      </c>
      <c r="D10332" s="17">
        <v>2.515515192E7</v>
      </c>
      <c r="E10332" s="17">
        <v>9235834.0</v>
      </c>
      <c r="F10332" s="17">
        <v>1.9182499E7</v>
      </c>
      <c r="G10332" s="17">
        <v>3.1104537E7</v>
      </c>
      <c r="H10332" s="17">
        <v>5.2990038E7</v>
      </c>
    </row>
    <row r="10333">
      <c r="A10333" s="7" t="s">
        <v>21728</v>
      </c>
      <c r="B10333" s="17" t="s">
        <v>21729</v>
      </c>
      <c r="C10333" s="17">
        <v>36.0</v>
      </c>
      <c r="D10333" s="17">
        <v>2.612600142E7</v>
      </c>
      <c r="E10333" s="17">
        <v>1.4734564E7</v>
      </c>
      <c r="F10333" s="17">
        <v>2.0455776E7</v>
      </c>
      <c r="G10333" s="17">
        <v>3.2319461E7</v>
      </c>
      <c r="H10333" s="17">
        <v>5.4121833E7</v>
      </c>
    </row>
    <row r="10334">
      <c r="A10334" s="7" t="s">
        <v>21730</v>
      </c>
      <c r="B10334" s="17" t="s">
        <v>21731</v>
      </c>
      <c r="C10334" s="17">
        <v>8.0</v>
      </c>
      <c r="D10334" s="17">
        <v>3.183851925E7</v>
      </c>
      <c r="E10334" s="17">
        <v>2.0302174E7</v>
      </c>
      <c r="F10334" s="17">
        <v>2.5195986E7</v>
      </c>
      <c r="G10334" s="17">
        <v>3.9094738E7</v>
      </c>
      <c r="H10334" s="17">
        <v>5.7532705E7</v>
      </c>
    </row>
    <row r="10335">
      <c r="A10335" s="7" t="s">
        <v>21732</v>
      </c>
      <c r="B10335" s="17" t="s">
        <v>21733</v>
      </c>
      <c r="C10335" s="17">
        <v>7.0</v>
      </c>
      <c r="D10335" s="17">
        <v>1.579443971E7</v>
      </c>
      <c r="E10335" s="17">
        <v>1.0486534E7</v>
      </c>
      <c r="F10335" s="17">
        <v>1.2912337E7</v>
      </c>
      <c r="G10335" s="17">
        <v>2.2628396E7</v>
      </c>
      <c r="H10335" s="17">
        <v>2.5765511E7</v>
      </c>
    </row>
    <row r="10336">
      <c r="A10336" s="7" t="s">
        <v>21734</v>
      </c>
      <c r="B10336" s="17" t="s">
        <v>21735</v>
      </c>
      <c r="C10336" s="17">
        <v>70.0</v>
      </c>
      <c r="D10336" s="17">
        <v>4.525649167E7</v>
      </c>
      <c r="E10336" s="17">
        <v>1.5593188E7</v>
      </c>
      <c r="F10336" s="17">
        <v>3.6786896E7</v>
      </c>
      <c r="G10336" s="17">
        <v>6.4155282E7</v>
      </c>
      <c r="H10336" s="17">
        <v>9.0281452E7</v>
      </c>
    </row>
    <row r="10337">
      <c r="A10337" s="7" t="s">
        <v>21736</v>
      </c>
      <c r="B10337" s="17" t="s">
        <v>21737</v>
      </c>
      <c r="C10337" s="17">
        <v>11.0</v>
      </c>
      <c r="D10337" s="17">
        <v>4.011321482E7</v>
      </c>
      <c r="E10337" s="17">
        <v>1.1513827E7</v>
      </c>
      <c r="F10337" s="17">
        <v>3.1963093E7</v>
      </c>
      <c r="G10337" s="17">
        <v>3.4738864E7</v>
      </c>
      <c r="H10337" s="17">
        <v>4.96868E7</v>
      </c>
    </row>
    <row r="10338">
      <c r="A10338" s="7" t="s">
        <v>21738</v>
      </c>
      <c r="B10338" s="17" t="s">
        <v>21739</v>
      </c>
      <c r="C10338" s="17">
        <v>11.0</v>
      </c>
      <c r="D10338" s="17">
        <v>1.782126418E7</v>
      </c>
      <c r="E10338" s="17">
        <v>7790214.0</v>
      </c>
      <c r="F10338" s="17">
        <v>1.7803581E7</v>
      </c>
      <c r="G10338" s="17">
        <v>2.1458767E7</v>
      </c>
      <c r="H10338" s="17">
        <v>2.9615067E7</v>
      </c>
    </row>
    <row r="10339">
      <c r="A10339" s="7" t="s">
        <v>21740</v>
      </c>
      <c r="B10339" s="17" t="s">
        <v>21741</v>
      </c>
      <c r="C10339" s="17">
        <v>3.0</v>
      </c>
      <c r="D10339" s="17">
        <v>1.047539033E7</v>
      </c>
      <c r="E10339" s="17">
        <v>5955719.0</v>
      </c>
      <c r="F10339" s="17">
        <v>1.1482852E7</v>
      </c>
      <c r="G10339" s="17">
        <v>1.39876E7</v>
      </c>
      <c r="H10339" s="17">
        <v>1.39876E7</v>
      </c>
    </row>
    <row r="10340">
      <c r="A10340" s="7" t="s">
        <v>21742</v>
      </c>
      <c r="B10340" s="17" t="s">
        <v>21743</v>
      </c>
      <c r="C10340" s="17">
        <v>6.0</v>
      </c>
      <c r="D10340" s="17">
        <v>6.271345783E7</v>
      </c>
      <c r="E10340" s="17">
        <v>2.587093E7</v>
      </c>
      <c r="F10340" s="17">
        <v>6.3036702E7</v>
      </c>
      <c r="G10340" s="17">
        <v>9.1510457E7</v>
      </c>
      <c r="H10340" s="17">
        <v>1.1262629E8</v>
      </c>
    </row>
    <row r="10341">
      <c r="A10341" s="7" t="s">
        <v>21745</v>
      </c>
      <c r="B10341" s="17" t="s">
        <v>21746</v>
      </c>
      <c r="C10341" s="17">
        <v>639.0</v>
      </c>
      <c r="D10341" s="17">
        <v>1.799228261E7</v>
      </c>
      <c r="E10341" s="17">
        <v>7676677.0</v>
      </c>
      <c r="F10341" s="17">
        <v>1.1369459E7</v>
      </c>
      <c r="G10341" s="17">
        <v>2.2626799E7</v>
      </c>
      <c r="H10341" s="17">
        <v>3.8663063E7</v>
      </c>
    </row>
    <row r="10342">
      <c r="A10342" s="7" t="s">
        <v>21748</v>
      </c>
      <c r="B10342" s="17" t="s">
        <v>21749</v>
      </c>
      <c r="C10342" s="17">
        <v>138.0</v>
      </c>
      <c r="D10342" s="17">
        <v>1.887728747E7</v>
      </c>
      <c r="E10342" s="17">
        <v>7978870.0</v>
      </c>
      <c r="F10342" s="17">
        <v>1.5745928E7</v>
      </c>
      <c r="G10342" s="17">
        <v>2.43496E7</v>
      </c>
      <c r="H10342" s="17">
        <v>3.1970984E7</v>
      </c>
    </row>
    <row r="10343">
      <c r="A10343" s="7" t="s">
        <v>21750</v>
      </c>
      <c r="B10343" s="17" t="s">
        <v>21751</v>
      </c>
      <c r="C10343" s="17">
        <v>506.0</v>
      </c>
      <c r="D10343" s="17">
        <v>1.326456885E7</v>
      </c>
      <c r="E10343" s="17">
        <v>6597159.0</v>
      </c>
      <c r="F10343" s="17">
        <v>8907737.0</v>
      </c>
      <c r="G10343" s="17">
        <v>1.426965E7</v>
      </c>
      <c r="H10343" s="17">
        <v>2.9336951E7</v>
      </c>
    </row>
    <row r="10344">
      <c r="A10344" s="7" t="s">
        <v>21752</v>
      </c>
      <c r="B10344" s="17" t="s">
        <v>21753</v>
      </c>
      <c r="C10344" s="17">
        <v>599.0</v>
      </c>
      <c r="D10344" s="17">
        <v>1.555633832E7</v>
      </c>
      <c r="E10344" s="17">
        <v>6469700.0</v>
      </c>
      <c r="F10344" s="17">
        <v>1.0322454E7</v>
      </c>
      <c r="G10344" s="17">
        <v>1.753145E7</v>
      </c>
      <c r="H10344" s="17">
        <v>3.2515319E7</v>
      </c>
    </row>
    <row r="10345">
      <c r="A10345" s="7" t="s">
        <v>21754</v>
      </c>
      <c r="B10345" s="17" t="s">
        <v>21755</v>
      </c>
      <c r="C10345" s="17">
        <v>635.0</v>
      </c>
      <c r="D10345" s="17">
        <v>1.349960659E7</v>
      </c>
      <c r="E10345" s="17">
        <v>6679100.0</v>
      </c>
      <c r="F10345" s="17">
        <v>9319412.0</v>
      </c>
      <c r="G10345" s="17">
        <v>1.5746863E7</v>
      </c>
      <c r="H10345" s="17">
        <v>2.7783296E7</v>
      </c>
    </row>
    <row r="10346">
      <c r="A10346" s="7" t="s">
        <v>21756</v>
      </c>
      <c r="B10346" s="17" t="s">
        <v>21757</v>
      </c>
      <c r="C10346" s="17">
        <v>2587.0</v>
      </c>
      <c r="D10346" s="17">
        <v>1.456048933E7</v>
      </c>
      <c r="E10346" s="17">
        <v>6876700.0</v>
      </c>
      <c r="F10346" s="17">
        <v>1.0199639E7</v>
      </c>
      <c r="G10346" s="17">
        <v>1.7548741E7</v>
      </c>
      <c r="H10346" s="17">
        <v>2.8805755E7</v>
      </c>
    </row>
    <row r="10347">
      <c r="A10347" s="7" t="s">
        <v>21758</v>
      </c>
      <c r="B10347" s="17" t="s">
        <v>21759</v>
      </c>
      <c r="C10347" s="17">
        <v>246.0</v>
      </c>
      <c r="D10347" s="17">
        <v>2.804311086E7</v>
      </c>
      <c r="E10347" s="17">
        <v>9384934.0</v>
      </c>
      <c r="F10347" s="17">
        <v>1.729635E7</v>
      </c>
      <c r="G10347" s="17">
        <v>3.3237722E7</v>
      </c>
      <c r="H10347" s="17">
        <v>6.2402698E7</v>
      </c>
    </row>
    <row r="10348">
      <c r="A10348" s="7" t="s">
        <v>21760</v>
      </c>
      <c r="B10348" s="17" t="s">
        <v>21761</v>
      </c>
      <c r="C10348" s="17">
        <v>1207.0</v>
      </c>
      <c r="D10348" s="17">
        <v>1.956913287E7</v>
      </c>
      <c r="E10348" s="17">
        <v>7945884.0</v>
      </c>
      <c r="F10348" s="17">
        <v>1.3084297E7</v>
      </c>
      <c r="G10348" s="17">
        <v>2.384225E7</v>
      </c>
      <c r="H10348" s="17">
        <v>4.10908E7</v>
      </c>
    </row>
    <row r="10349">
      <c r="A10349" s="7" t="s">
        <v>21762</v>
      </c>
      <c r="B10349" s="17" t="s">
        <v>21763</v>
      </c>
      <c r="C10349" s="17">
        <v>838.0</v>
      </c>
      <c r="D10349" s="17">
        <v>1.546128142E7</v>
      </c>
      <c r="E10349" s="17">
        <v>6924000.0</v>
      </c>
      <c r="F10349" s="17">
        <v>1.0495E7</v>
      </c>
      <c r="G10349" s="17">
        <v>1.7937212E7</v>
      </c>
      <c r="H10349" s="17">
        <v>3.3547734E7</v>
      </c>
    </row>
    <row r="10350">
      <c r="A10350" s="7" t="s">
        <v>21766</v>
      </c>
      <c r="B10350" s="17" t="s">
        <v>21767</v>
      </c>
      <c r="C10350" s="17">
        <v>286.0</v>
      </c>
      <c r="D10350" s="17">
        <v>1.936089776E7</v>
      </c>
      <c r="E10350" s="17">
        <v>7763340.0</v>
      </c>
      <c r="F10350" s="17">
        <v>1.3318114E7</v>
      </c>
      <c r="G10350" s="17">
        <v>2.209E7</v>
      </c>
      <c r="H10350" s="17">
        <v>4.0117278E7</v>
      </c>
    </row>
    <row r="10351">
      <c r="A10351" s="7" t="s">
        <v>21769</v>
      </c>
      <c r="B10351" s="17" t="s">
        <v>21771</v>
      </c>
      <c r="C10351" s="17">
        <v>100.0</v>
      </c>
      <c r="D10351" s="17">
        <v>2.480018573E7</v>
      </c>
      <c r="E10351" s="17">
        <v>6793073.0</v>
      </c>
      <c r="F10351" s="17">
        <v>1.1519334E7</v>
      </c>
      <c r="G10351" s="17">
        <v>2.3655456E7</v>
      </c>
      <c r="H10351" s="17">
        <v>5.3514349E7</v>
      </c>
    </row>
    <row r="10352">
      <c r="A10352" s="7" t="s">
        <v>21773</v>
      </c>
      <c r="B10352" s="17" t="s">
        <v>21775</v>
      </c>
      <c r="C10352" s="17">
        <v>18.0</v>
      </c>
      <c r="D10352" s="17">
        <v>3.2289759E7</v>
      </c>
      <c r="E10352" s="17">
        <v>7002300.0</v>
      </c>
      <c r="F10352" s="17">
        <v>2.5556472E7</v>
      </c>
      <c r="G10352" s="17">
        <v>4.8063763E7</v>
      </c>
      <c r="H10352" s="17">
        <v>7.4155894E7</v>
      </c>
    </row>
    <row r="10353">
      <c r="A10353" s="7" t="s">
        <v>21776</v>
      </c>
      <c r="B10353" s="17" t="s">
        <v>21777</v>
      </c>
      <c r="C10353" s="17">
        <v>2.0</v>
      </c>
      <c r="D10353" s="17">
        <v>2.8737349E7</v>
      </c>
      <c r="E10353" s="17">
        <v>1667997.0</v>
      </c>
      <c r="F10353" s="17">
        <v>1667997.0</v>
      </c>
      <c r="G10353" s="17">
        <v>5.5806701E7</v>
      </c>
      <c r="H10353" s="17">
        <v>5.5806701E7</v>
      </c>
    </row>
    <row r="10354">
      <c r="A10354" s="7" t="s">
        <v>21778</v>
      </c>
      <c r="B10354" s="17" t="s">
        <v>21779</v>
      </c>
      <c r="C10354" s="17">
        <v>3.0</v>
      </c>
      <c r="D10354" s="17">
        <v>2.099729167E7</v>
      </c>
      <c r="E10354" s="17">
        <v>6223111.0</v>
      </c>
      <c r="F10354" s="17">
        <v>2.3820346E7</v>
      </c>
      <c r="G10354" s="17">
        <v>3.2948418E7</v>
      </c>
      <c r="H10354" s="17">
        <v>3.2948418E7</v>
      </c>
    </row>
    <row r="10355">
      <c r="A10355" s="7" t="s">
        <v>21780</v>
      </c>
      <c r="B10355" s="17" t="s">
        <v>21781</v>
      </c>
      <c r="C10355" s="17">
        <v>12.0</v>
      </c>
      <c r="D10355" s="17">
        <v>2.173787992E7</v>
      </c>
      <c r="E10355" s="17">
        <v>9923704.0</v>
      </c>
      <c r="F10355" s="17">
        <v>1.6913145E7</v>
      </c>
      <c r="G10355" s="17">
        <v>2.1295774E7</v>
      </c>
      <c r="H10355" s="17">
        <v>3.8587534E7</v>
      </c>
    </row>
    <row r="10356">
      <c r="A10356" s="7" t="s">
        <v>21782</v>
      </c>
      <c r="B10356" s="17" t="s">
        <v>21783</v>
      </c>
      <c r="C10356" s="17">
        <v>4.0</v>
      </c>
      <c r="D10356" s="17">
        <v>1.3166389E7</v>
      </c>
      <c r="E10356" s="17">
        <v>5232093.0</v>
      </c>
      <c r="F10356" s="17">
        <v>1.0046E7</v>
      </c>
      <c r="G10356" s="17">
        <v>1.5746863E7</v>
      </c>
      <c r="H10356" s="17">
        <v>2.16406E7</v>
      </c>
    </row>
    <row r="10357">
      <c r="A10357" s="7" t="s">
        <v>21785</v>
      </c>
      <c r="B10357" s="17" t="s">
        <v>21787</v>
      </c>
      <c r="C10357" s="17">
        <v>18.0</v>
      </c>
      <c r="D10357" s="17">
        <v>1.859472372E7</v>
      </c>
      <c r="E10357" s="17">
        <v>7752900.0</v>
      </c>
      <c r="F10357" s="17">
        <v>1.0936323E7</v>
      </c>
      <c r="G10357" s="17">
        <v>2.22644E7</v>
      </c>
      <c r="H10357" s="17">
        <v>4.996155E7</v>
      </c>
    </row>
    <row r="10358">
      <c r="A10358" s="7" t="s">
        <v>21788</v>
      </c>
      <c r="B10358" s="17" t="s">
        <v>21789</v>
      </c>
      <c r="C10358" s="17">
        <v>40.0</v>
      </c>
      <c r="D10358" s="17">
        <v>5.248718745E7</v>
      </c>
      <c r="E10358" s="17">
        <v>3.6748902E7</v>
      </c>
      <c r="F10358" s="17">
        <v>5.86443E7</v>
      </c>
      <c r="G10358" s="17">
        <v>6.6782676E7</v>
      </c>
      <c r="H10358" s="17">
        <v>7.5789546E7</v>
      </c>
    </row>
    <row r="10359">
      <c r="A10359" s="7" t="s">
        <v>21790</v>
      </c>
      <c r="B10359" s="17" t="s">
        <v>21791</v>
      </c>
      <c r="C10359" s="17">
        <v>62.0</v>
      </c>
      <c r="D10359" s="17">
        <v>2.98684481E7</v>
      </c>
      <c r="E10359" s="17">
        <v>1.3863435E7</v>
      </c>
      <c r="F10359" s="17">
        <v>2.1937926E7</v>
      </c>
      <c r="G10359" s="17">
        <v>3.7532956E7</v>
      </c>
      <c r="H10359" s="17">
        <v>7.03404E7</v>
      </c>
    </row>
    <row r="10360">
      <c r="A10360" s="7" t="s">
        <v>21792</v>
      </c>
      <c r="B10360" s="17" t="s">
        <v>21793</v>
      </c>
      <c r="C10360" s="17">
        <v>19.0</v>
      </c>
      <c r="D10360" s="17">
        <v>2.627363458E7</v>
      </c>
      <c r="E10360" s="17">
        <v>9522500.0</v>
      </c>
      <c r="F10360" s="17">
        <v>1.8005709E7</v>
      </c>
      <c r="G10360" s="17">
        <v>3.0174873E7</v>
      </c>
      <c r="H10360" s="17">
        <v>8.9453418E7</v>
      </c>
    </row>
    <row r="10361">
      <c r="A10361" s="7" t="s">
        <v>21794</v>
      </c>
      <c r="B10361" s="17" t="s">
        <v>21795</v>
      </c>
      <c r="C10361" s="17">
        <v>20.0</v>
      </c>
      <c r="D10361" s="17">
        <v>2.985144825E7</v>
      </c>
      <c r="E10361" s="17">
        <v>5330834.0</v>
      </c>
      <c r="F10361" s="17">
        <v>2.1070452E7</v>
      </c>
      <c r="G10361" s="17">
        <v>3.658672E7</v>
      </c>
      <c r="H10361" s="17">
        <v>8.6678885E7</v>
      </c>
    </row>
    <row r="10362">
      <c r="A10362" s="7" t="s">
        <v>21796</v>
      </c>
      <c r="B10362" s="17" t="s">
        <v>21797</v>
      </c>
      <c r="C10362" s="17">
        <v>6.0</v>
      </c>
      <c r="D10362" s="17">
        <v>2.805585717E7</v>
      </c>
      <c r="E10362" s="17">
        <v>4562074.0</v>
      </c>
      <c r="F10362" s="17">
        <v>1.1998918E7</v>
      </c>
      <c r="G10362" s="17">
        <v>4.1600316E7</v>
      </c>
      <c r="H10362" s="17">
        <v>6.9705668E7</v>
      </c>
    </row>
    <row r="10363">
      <c r="A10363" s="7" t="s">
        <v>21798</v>
      </c>
      <c r="B10363" s="17" t="s">
        <v>21799</v>
      </c>
      <c r="C10363" s="17">
        <v>5.0</v>
      </c>
      <c r="D10363" s="17">
        <v>7.54676552E7</v>
      </c>
      <c r="E10363" s="17">
        <v>1880980.0</v>
      </c>
      <c r="F10363" s="17">
        <v>7.9823419E7</v>
      </c>
      <c r="G10363" s="17">
        <v>1.11062285E8</v>
      </c>
      <c r="H10363" s="17">
        <v>1.83454107E8</v>
      </c>
    </row>
    <row r="10364">
      <c r="A10364" s="7" t="s">
        <v>21802</v>
      </c>
      <c r="B10364" s="17" t="s">
        <v>21803</v>
      </c>
      <c r="C10364" s="17">
        <v>4.0</v>
      </c>
      <c r="D10364" s="17">
        <v>7.840248975E7</v>
      </c>
      <c r="E10364" s="17">
        <v>5.2950122E7</v>
      </c>
      <c r="F10364" s="17">
        <v>7.731795E7</v>
      </c>
      <c r="G10364" s="17">
        <v>7.797871E7</v>
      </c>
      <c r="H10364" s="17">
        <v>1.05363177E8</v>
      </c>
    </row>
    <row r="10365">
      <c r="A10365" s="7" t="s">
        <v>21806</v>
      </c>
      <c r="B10365" s="17" t="s">
        <v>21807</v>
      </c>
      <c r="C10365" s="17">
        <v>7.0</v>
      </c>
      <c r="D10365" s="17">
        <v>2.038097286E7</v>
      </c>
      <c r="E10365" s="17">
        <v>6091900.0</v>
      </c>
      <c r="F10365" s="17">
        <v>1.6652634E7</v>
      </c>
      <c r="G10365" s="17">
        <v>4.1985361E7</v>
      </c>
      <c r="H10365" s="17">
        <v>4.7467422E7</v>
      </c>
    </row>
    <row r="10366">
      <c r="A10366" s="7" t="s">
        <v>21808</v>
      </c>
      <c r="B10366" s="17" t="s">
        <v>21809</v>
      </c>
      <c r="C10366" s="17">
        <v>7.0</v>
      </c>
      <c r="D10366" s="17">
        <v>2.217267086E7</v>
      </c>
      <c r="E10366" s="17">
        <v>4924626.0</v>
      </c>
      <c r="F10366" s="17">
        <v>1.4503876E7</v>
      </c>
      <c r="G10366" s="17">
        <v>4.1716933E7</v>
      </c>
      <c r="H10366" s="17">
        <v>4.7523032E7</v>
      </c>
    </row>
    <row r="10367">
      <c r="A10367" s="7" t="s">
        <v>21811</v>
      </c>
      <c r="B10367" s="17" t="s">
        <v>21813</v>
      </c>
      <c r="C10367" s="17">
        <v>9.0</v>
      </c>
      <c r="D10367" s="17">
        <v>1.572117556E7</v>
      </c>
      <c r="E10367" s="17">
        <v>1.00129E7</v>
      </c>
      <c r="F10367" s="17">
        <v>1.0993434E7</v>
      </c>
      <c r="G10367" s="17">
        <v>1.4157774E7</v>
      </c>
      <c r="H10367" s="17">
        <v>4.3160459E7</v>
      </c>
    </row>
    <row r="10368">
      <c r="A10368" s="7" t="s">
        <v>21814</v>
      </c>
      <c r="B10368" s="17" t="s">
        <v>21815</v>
      </c>
      <c r="C10368" s="17">
        <v>15.0</v>
      </c>
      <c r="D10368" s="17">
        <v>2.490071487E7</v>
      </c>
      <c r="E10368" s="17">
        <v>1.4801689E7</v>
      </c>
      <c r="F10368" s="17">
        <v>2.4690481E7</v>
      </c>
      <c r="G10368" s="17">
        <v>3.47298E7</v>
      </c>
      <c r="H10368" s="17">
        <v>3.8148E7</v>
      </c>
    </row>
    <row r="10369">
      <c r="A10369" s="7" t="s">
        <v>21816</v>
      </c>
      <c r="B10369" s="17" t="s">
        <v>21817</v>
      </c>
      <c r="C10369" s="17">
        <v>15.0</v>
      </c>
      <c r="D10369" s="17">
        <v>2.02234014E7</v>
      </c>
      <c r="E10369" s="17">
        <v>7017129.0</v>
      </c>
      <c r="F10369" s="17">
        <v>1.702658E7</v>
      </c>
      <c r="G10369" s="17">
        <v>2.72649E7</v>
      </c>
      <c r="H10369" s="17">
        <v>3.6320438E7</v>
      </c>
    </row>
    <row r="10370">
      <c r="A10370" s="7" t="s">
        <v>21818</v>
      </c>
      <c r="B10370" s="17" t="s">
        <v>21819</v>
      </c>
      <c r="C10370" s="17">
        <v>43.0</v>
      </c>
      <c r="D10370" s="17">
        <v>2.922308523E7</v>
      </c>
      <c r="E10370" s="17">
        <v>3723427.0</v>
      </c>
      <c r="F10370" s="17">
        <v>1.6751416E7</v>
      </c>
      <c r="G10370" s="17">
        <v>4.8936949E7</v>
      </c>
      <c r="H10370" s="17">
        <v>6.7742424E7</v>
      </c>
    </row>
    <row r="10371">
      <c r="A10371" s="7" t="s">
        <v>21822</v>
      </c>
      <c r="B10371" s="17" t="s">
        <v>21823</v>
      </c>
      <c r="C10371" s="17">
        <v>11.0</v>
      </c>
      <c r="D10371" s="17">
        <v>1.475890045E7</v>
      </c>
      <c r="E10371" s="17">
        <v>5285100.0</v>
      </c>
      <c r="F10371" s="17">
        <v>6744614.0</v>
      </c>
      <c r="G10371" s="17">
        <v>3.16965E7</v>
      </c>
      <c r="H10371" s="17">
        <v>4.0096412E7</v>
      </c>
    </row>
    <row r="10372">
      <c r="A10372" s="7" t="s">
        <v>21826</v>
      </c>
      <c r="B10372" s="17" t="s">
        <v>21827</v>
      </c>
      <c r="C10372" s="17">
        <v>9.0</v>
      </c>
      <c r="D10372" s="17">
        <v>2.060121067E7</v>
      </c>
      <c r="E10372" s="17">
        <v>1.76577E7</v>
      </c>
      <c r="F10372" s="17">
        <v>1.9334298E7</v>
      </c>
      <c r="G10372" s="17">
        <v>2.521495E7</v>
      </c>
      <c r="H10372" s="17">
        <v>3.92318E7</v>
      </c>
    </row>
    <row r="10373">
      <c r="A10373" s="7" t="s">
        <v>21829</v>
      </c>
      <c r="B10373" s="17" t="s">
        <v>21831</v>
      </c>
      <c r="C10373" s="17">
        <v>2.0</v>
      </c>
      <c r="D10373" s="17">
        <v>6.58993395E7</v>
      </c>
      <c r="E10373" s="17">
        <v>2.9082134E7</v>
      </c>
      <c r="F10373" s="17">
        <v>2.9082134E7</v>
      </c>
      <c r="G10373" s="17">
        <v>1.02716545E8</v>
      </c>
      <c r="H10373" s="17">
        <v>1.02716545E8</v>
      </c>
    </row>
    <row r="10374">
      <c r="A10374" s="7" t="s">
        <v>21832</v>
      </c>
      <c r="B10374" s="17" t="s">
        <v>21833</v>
      </c>
      <c r="C10374" s="17">
        <v>5.0</v>
      </c>
      <c r="D10374" s="17">
        <v>1.53305824E7</v>
      </c>
      <c r="E10374" s="17">
        <v>5753450.0</v>
      </c>
      <c r="F10374" s="17">
        <v>7052610.0</v>
      </c>
      <c r="G10374" s="17">
        <v>1.0570101E7</v>
      </c>
      <c r="H10374" s="17">
        <v>4.8434451E7</v>
      </c>
    </row>
    <row r="10375">
      <c r="A10375" s="7" t="s">
        <v>21834</v>
      </c>
      <c r="B10375" s="17" t="s">
        <v>21837</v>
      </c>
      <c r="C10375" s="17">
        <v>5.0</v>
      </c>
      <c r="D10375" s="17">
        <v>1.39360476E7</v>
      </c>
      <c r="E10375" s="17">
        <v>5228659.0</v>
      </c>
      <c r="F10375" s="17">
        <v>7131000.0</v>
      </c>
      <c r="G10375" s="17">
        <v>1.1005212E7</v>
      </c>
      <c r="H10375" s="17">
        <v>4.4262767E7</v>
      </c>
    </row>
    <row r="10376">
      <c r="A10376" s="7" t="s">
        <v>21838</v>
      </c>
      <c r="B10376" s="17" t="s">
        <v>21839</v>
      </c>
      <c r="C10376" s="17">
        <v>2.0</v>
      </c>
      <c r="D10376" s="17">
        <v>5.4596117E7</v>
      </c>
      <c r="E10376" s="17">
        <v>5.2244872E7</v>
      </c>
      <c r="F10376" s="17">
        <v>5.2244872E7</v>
      </c>
      <c r="G10376" s="17">
        <v>5.6947362E7</v>
      </c>
      <c r="H10376" s="17">
        <v>5.6947362E7</v>
      </c>
    </row>
    <row r="10377">
      <c r="A10377" s="7" t="s">
        <v>21840</v>
      </c>
      <c r="B10377" s="17" t="s">
        <v>21842</v>
      </c>
      <c r="C10377" s="17">
        <v>4.0</v>
      </c>
      <c r="D10377" s="17">
        <v>9350851.5</v>
      </c>
      <c r="E10377" s="17">
        <v>8126310.0</v>
      </c>
      <c r="F10377" s="17">
        <v>9453026.0</v>
      </c>
      <c r="G10377" s="17">
        <v>9819500.0</v>
      </c>
      <c r="H10377" s="17">
        <v>1.000457E7</v>
      </c>
    </row>
    <row r="10378">
      <c r="A10378" s="7" t="s">
        <v>21846</v>
      </c>
      <c r="B10378" s="17" t="s">
        <v>21847</v>
      </c>
      <c r="C10378" s="17">
        <v>3.0</v>
      </c>
      <c r="D10378" s="17">
        <v>1.877027867E7</v>
      </c>
      <c r="E10378" s="17">
        <v>7900797.0</v>
      </c>
      <c r="F10378" s="17">
        <v>1.7997666E7</v>
      </c>
      <c r="G10378" s="17">
        <v>3.0412373E7</v>
      </c>
      <c r="H10378" s="17">
        <v>3.0412373E7</v>
      </c>
    </row>
    <row r="10379">
      <c r="A10379" s="7" t="s">
        <v>21850</v>
      </c>
      <c r="B10379" s="17" t="s">
        <v>21851</v>
      </c>
      <c r="C10379" s="17">
        <v>1.0</v>
      </c>
      <c r="D10379" s="17">
        <v>8.133239E7</v>
      </c>
      <c r="E10379" s="17">
        <v>8.133239E7</v>
      </c>
      <c r="F10379" s="17">
        <v>8.133239E7</v>
      </c>
      <c r="G10379" s="17">
        <v>8.133239E7</v>
      </c>
      <c r="H10379" s="17">
        <v>8.133239E7</v>
      </c>
    </row>
    <row r="10380">
      <c r="A10380" s="7" t="s">
        <v>21854</v>
      </c>
      <c r="B10380" s="17" t="s">
        <v>21855</v>
      </c>
      <c r="C10380" s="17">
        <v>3.0</v>
      </c>
      <c r="D10380" s="17">
        <v>2.9388944E7</v>
      </c>
      <c r="E10380" s="17">
        <v>3281425.0</v>
      </c>
      <c r="F10380" s="17">
        <v>4.1578289E7</v>
      </c>
      <c r="G10380" s="17">
        <v>4.3307118E7</v>
      </c>
      <c r="H10380" s="17">
        <v>4.3307118E7</v>
      </c>
    </row>
    <row r="10381">
      <c r="A10381" s="7" t="s">
        <v>21856</v>
      </c>
      <c r="B10381" s="17" t="s">
        <v>21857</v>
      </c>
      <c r="C10381" s="17">
        <v>1.0</v>
      </c>
      <c r="D10381" s="17">
        <v>4385125.0</v>
      </c>
      <c r="E10381" s="17">
        <v>4385125.0</v>
      </c>
      <c r="F10381" s="17">
        <v>4385125.0</v>
      </c>
      <c r="G10381" s="17">
        <v>4385125.0</v>
      </c>
      <c r="H10381" s="17">
        <v>4385125.0</v>
      </c>
    </row>
    <row r="10382">
      <c r="A10382" s="7" t="s">
        <v>21858</v>
      </c>
      <c r="B10382" s="17" t="s">
        <v>21859</v>
      </c>
      <c r="C10382" s="17">
        <v>285.0</v>
      </c>
      <c r="D10382" s="17">
        <v>1.242611666E7</v>
      </c>
      <c r="E10382" s="17">
        <v>5711947.0</v>
      </c>
      <c r="F10382" s="17">
        <v>9716335.0</v>
      </c>
      <c r="G10382" s="17">
        <v>1.5070019E7</v>
      </c>
      <c r="H10382" s="17">
        <v>2.3905902E7</v>
      </c>
    </row>
    <row r="10383">
      <c r="A10383" s="7" t="s">
        <v>21860</v>
      </c>
      <c r="B10383" s="17" t="s">
        <v>21861</v>
      </c>
      <c r="C10383" s="17">
        <v>21.0</v>
      </c>
      <c r="D10383" s="17">
        <v>1.167057557E7</v>
      </c>
      <c r="E10383" s="17">
        <v>4612858.0</v>
      </c>
      <c r="F10383" s="17">
        <v>1.2118927E7</v>
      </c>
      <c r="G10383" s="17">
        <v>1.6926885E7</v>
      </c>
      <c r="H10383" s="17">
        <v>2.4593552E7</v>
      </c>
    </row>
    <row r="10384">
      <c r="A10384" s="7" t="s">
        <v>21862</v>
      </c>
      <c r="B10384" s="17" t="s">
        <v>21863</v>
      </c>
      <c r="C10384" s="17">
        <v>28.0</v>
      </c>
      <c r="D10384" s="17">
        <v>1.321027579E7</v>
      </c>
      <c r="E10384" s="17">
        <v>5923627.0</v>
      </c>
      <c r="F10384" s="17">
        <v>1.3452598E7</v>
      </c>
      <c r="G10384" s="17">
        <v>1.7224119E7</v>
      </c>
      <c r="H10384" s="17">
        <v>2.079867E7</v>
      </c>
    </row>
    <row r="10385">
      <c r="A10385" s="7" t="s">
        <v>21864</v>
      </c>
      <c r="B10385" s="17" t="s">
        <v>21865</v>
      </c>
      <c r="C10385" s="17">
        <v>33.0</v>
      </c>
      <c r="D10385" s="17">
        <v>1.824994427E7</v>
      </c>
      <c r="E10385" s="17">
        <v>7289929.0</v>
      </c>
      <c r="F10385" s="17">
        <v>1.3356388E7</v>
      </c>
      <c r="G10385" s="17">
        <v>1.7788674E7</v>
      </c>
      <c r="H10385" s="17">
        <v>2.9527193E7</v>
      </c>
    </row>
    <row r="10386">
      <c r="A10386" s="7" t="s">
        <v>21866</v>
      </c>
      <c r="B10386" s="17" t="s">
        <v>21867</v>
      </c>
      <c r="C10386" s="17">
        <v>18.0</v>
      </c>
      <c r="D10386" s="17">
        <v>2.174521117E7</v>
      </c>
      <c r="E10386" s="17">
        <v>1.04389E7</v>
      </c>
      <c r="F10386" s="17">
        <v>1.224577E7</v>
      </c>
      <c r="G10386" s="17">
        <v>1.718105E7</v>
      </c>
      <c r="H10386" s="17">
        <v>4.19821E7</v>
      </c>
    </row>
    <row r="10387">
      <c r="A10387" s="7" t="s">
        <v>21868</v>
      </c>
      <c r="B10387" s="17" t="s">
        <v>21869</v>
      </c>
      <c r="C10387" s="17">
        <v>18.0</v>
      </c>
      <c r="D10387" s="17">
        <v>1.3952794E7</v>
      </c>
      <c r="E10387" s="17">
        <v>5219944.0</v>
      </c>
      <c r="F10387" s="17">
        <v>9626405.0</v>
      </c>
      <c r="G10387" s="17">
        <v>1.779887E7</v>
      </c>
      <c r="H10387" s="17">
        <v>2.9999403E7</v>
      </c>
    </row>
    <row r="10388">
      <c r="A10388" s="7" t="s">
        <v>21870</v>
      </c>
      <c r="B10388" s="17" t="s">
        <v>21871</v>
      </c>
      <c r="C10388" s="17">
        <v>44.0</v>
      </c>
      <c r="D10388" s="17">
        <v>2.005699518E7</v>
      </c>
      <c r="E10388" s="17">
        <v>4635991.0</v>
      </c>
      <c r="F10388" s="17">
        <v>1.290726E7</v>
      </c>
      <c r="G10388" s="17">
        <v>2.7405889E7</v>
      </c>
      <c r="H10388" s="17">
        <v>3.9087016E7</v>
      </c>
    </row>
    <row r="10389">
      <c r="A10389" s="7" t="s">
        <v>21872</v>
      </c>
      <c r="B10389" s="17" t="s">
        <v>21873</v>
      </c>
      <c r="C10389" s="17">
        <v>1074.0</v>
      </c>
      <c r="D10389" s="17">
        <v>1.456302895E7</v>
      </c>
      <c r="E10389" s="17">
        <v>6209822.0</v>
      </c>
      <c r="F10389" s="17">
        <v>9549500.0</v>
      </c>
      <c r="G10389" s="17">
        <v>1.63825E7</v>
      </c>
      <c r="H10389" s="17">
        <v>2.8514134E7</v>
      </c>
    </row>
    <row r="10390">
      <c r="A10390" s="7" t="s">
        <v>21874</v>
      </c>
      <c r="B10390" s="17" t="s">
        <v>21875</v>
      </c>
      <c r="C10390" s="17">
        <v>124.0</v>
      </c>
      <c r="D10390" s="17">
        <v>1.299130792E7</v>
      </c>
      <c r="E10390" s="17">
        <v>6477296.0</v>
      </c>
      <c r="F10390" s="17">
        <v>9307984.0</v>
      </c>
      <c r="G10390" s="17">
        <v>1.7036061E7</v>
      </c>
      <c r="H10390" s="17">
        <v>2.4743736E7</v>
      </c>
    </row>
    <row r="10391">
      <c r="A10391" s="7" t="s">
        <v>21876</v>
      </c>
      <c r="B10391" s="17" t="s">
        <v>21877</v>
      </c>
      <c r="C10391" s="17">
        <v>69.0</v>
      </c>
      <c r="D10391" s="17">
        <v>1.562509268E7</v>
      </c>
      <c r="E10391" s="17">
        <v>4884800.0</v>
      </c>
      <c r="F10391" s="17">
        <v>7388760.0</v>
      </c>
      <c r="G10391" s="17">
        <v>1.14832E7</v>
      </c>
      <c r="H10391" s="17">
        <v>4.5309588E7</v>
      </c>
    </row>
    <row r="10392">
      <c r="A10392" s="7" t="s">
        <v>21878</v>
      </c>
      <c r="B10392" s="17" t="s">
        <v>21879</v>
      </c>
      <c r="C10392" s="17">
        <v>28.0</v>
      </c>
      <c r="D10392" s="17">
        <v>1.354562725E7</v>
      </c>
      <c r="E10392" s="17">
        <v>3824342.0</v>
      </c>
      <c r="F10392" s="17">
        <v>7928826.0</v>
      </c>
      <c r="G10392" s="17">
        <v>1.6155374E7</v>
      </c>
      <c r="H10392" s="17">
        <v>3.4235423E7</v>
      </c>
    </row>
    <row r="10393">
      <c r="A10393" s="7" t="s">
        <v>21880</v>
      </c>
      <c r="B10393" s="17" t="s">
        <v>21881</v>
      </c>
      <c r="C10393" s="17">
        <v>9.0</v>
      </c>
      <c r="D10393" s="17">
        <v>1.168115002E8</v>
      </c>
      <c r="E10393" s="17">
        <v>4671000.0</v>
      </c>
      <c r="F10393" s="17">
        <v>5476028.0</v>
      </c>
      <c r="G10393" s="17">
        <v>1.0213815E7</v>
      </c>
      <c r="H10393" s="17">
        <v>1.0E9</v>
      </c>
    </row>
    <row r="10394">
      <c r="A10394" s="7" t="s">
        <v>21882</v>
      </c>
      <c r="B10394" s="17" t="s">
        <v>21883</v>
      </c>
      <c r="C10394" s="17">
        <v>7.0</v>
      </c>
      <c r="D10394" s="17">
        <v>8178425.429</v>
      </c>
      <c r="E10394" s="17">
        <v>6126599.0</v>
      </c>
      <c r="F10394" s="17">
        <v>7701412.0</v>
      </c>
      <c r="G10394" s="17">
        <v>1.2527723E7</v>
      </c>
      <c r="H10394" s="17">
        <v>1.2898E7</v>
      </c>
    </row>
    <row r="10395">
      <c r="A10395" s="7" t="s">
        <v>21884</v>
      </c>
      <c r="B10395" s="17" t="s">
        <v>21885</v>
      </c>
      <c r="C10395" s="17">
        <v>4.0</v>
      </c>
      <c r="D10395" s="17">
        <v>9612003.75</v>
      </c>
      <c r="E10395" s="17">
        <v>6002109.0</v>
      </c>
      <c r="F10395" s="17">
        <v>7600785.0</v>
      </c>
      <c r="G10395" s="17">
        <v>7754006.0</v>
      </c>
      <c r="H10395" s="17">
        <v>1.7091115E7</v>
      </c>
    </row>
    <row r="10396">
      <c r="A10396" s="7" t="s">
        <v>21886</v>
      </c>
      <c r="B10396" s="17" t="s">
        <v>21887</v>
      </c>
      <c r="C10396" s="17">
        <v>1.0</v>
      </c>
      <c r="D10396" s="17">
        <v>4280863.0</v>
      </c>
      <c r="E10396" s="17">
        <v>4280863.0</v>
      </c>
      <c r="F10396" s="17">
        <v>4280863.0</v>
      </c>
      <c r="G10396" s="17">
        <v>4280863.0</v>
      </c>
      <c r="H10396" s="17">
        <v>4280863.0</v>
      </c>
    </row>
    <row r="10397">
      <c r="A10397" s="7" t="s">
        <v>21888</v>
      </c>
      <c r="B10397" s="17" t="s">
        <v>21889</v>
      </c>
      <c r="C10397" s="17">
        <v>9.0</v>
      </c>
      <c r="D10397" s="17">
        <v>9983126.889</v>
      </c>
      <c r="E10397" s="17">
        <v>6654322.0</v>
      </c>
      <c r="F10397" s="17">
        <v>9752520.0</v>
      </c>
      <c r="G10397" s="17">
        <v>1.0002074E7</v>
      </c>
      <c r="H10397" s="17">
        <v>1.6446685E7</v>
      </c>
    </row>
    <row r="10398">
      <c r="A10398" s="7" t="s">
        <v>21890</v>
      </c>
      <c r="B10398" s="17" t="s">
        <v>21891</v>
      </c>
      <c r="C10398" s="17">
        <v>12.0</v>
      </c>
      <c r="D10398" s="17">
        <v>9843325.333</v>
      </c>
      <c r="E10398" s="17">
        <v>4136202.0</v>
      </c>
      <c r="F10398" s="17">
        <v>8128605.0</v>
      </c>
      <c r="G10398" s="17">
        <v>9839400.0</v>
      </c>
      <c r="H10398" s="17">
        <v>1.3030641E7</v>
      </c>
    </row>
    <row r="10399">
      <c r="A10399" s="7" t="s">
        <v>21892</v>
      </c>
      <c r="B10399" s="17" t="s">
        <v>21893</v>
      </c>
      <c r="C10399" s="17">
        <v>15.0</v>
      </c>
      <c r="D10399" s="17">
        <v>8094044.4</v>
      </c>
      <c r="E10399" s="17">
        <v>4005658.0</v>
      </c>
      <c r="F10399" s="17">
        <v>5968581.0</v>
      </c>
      <c r="G10399" s="17">
        <v>1.0907222E7</v>
      </c>
      <c r="H10399" s="17">
        <v>1.8059935E7</v>
      </c>
    </row>
    <row r="10400">
      <c r="A10400" s="7" t="s">
        <v>21896</v>
      </c>
      <c r="B10400" s="17" t="s">
        <v>21897</v>
      </c>
      <c r="C10400" s="17">
        <v>7.0</v>
      </c>
      <c r="D10400" s="17">
        <v>9024519.286</v>
      </c>
      <c r="E10400" s="17">
        <v>3207582.0</v>
      </c>
      <c r="F10400" s="17">
        <v>5286695.0</v>
      </c>
      <c r="G10400" s="17">
        <v>1.8219E7</v>
      </c>
      <c r="H10400" s="17">
        <v>2.0024663E7</v>
      </c>
    </row>
    <row r="10401">
      <c r="A10401" s="7" t="s">
        <v>21899</v>
      </c>
      <c r="B10401" s="17" t="s">
        <v>21901</v>
      </c>
      <c r="C10401" s="17">
        <v>24.0</v>
      </c>
      <c r="D10401" s="17">
        <v>1.183300917E7</v>
      </c>
      <c r="E10401" s="17">
        <v>6123900.0</v>
      </c>
      <c r="F10401" s="17">
        <v>9052809.0</v>
      </c>
      <c r="G10401" s="17">
        <v>1.3881302E7</v>
      </c>
      <c r="H10401" s="17">
        <v>1.9938734E7</v>
      </c>
    </row>
    <row r="10402">
      <c r="A10402" s="7" t="s">
        <v>21902</v>
      </c>
      <c r="B10402" s="17" t="s">
        <v>21903</v>
      </c>
      <c r="C10402" s="17">
        <v>5.0</v>
      </c>
      <c r="D10402" s="17">
        <v>2.1634916E7</v>
      </c>
      <c r="E10402" s="17">
        <v>5582568.0</v>
      </c>
      <c r="F10402" s="17">
        <v>1.0685004E7</v>
      </c>
      <c r="G10402" s="17">
        <v>4.3406017E7</v>
      </c>
      <c r="H10402" s="17">
        <v>4.4936875E7</v>
      </c>
    </row>
    <row r="10403">
      <c r="A10403" s="7" t="s">
        <v>21904</v>
      </c>
      <c r="B10403" s="17" t="s">
        <v>21905</v>
      </c>
      <c r="C10403" s="17">
        <v>6.0</v>
      </c>
      <c r="D10403" s="17">
        <v>3265649.0</v>
      </c>
      <c r="E10403" s="17">
        <v>2812301.0</v>
      </c>
      <c r="F10403" s="17">
        <v>2859218.0</v>
      </c>
      <c r="G10403" s="17">
        <v>3742801.0</v>
      </c>
      <c r="H10403" s="17">
        <v>4008829.0</v>
      </c>
    </row>
    <row r="10404">
      <c r="A10404" s="7" t="s">
        <v>21906</v>
      </c>
      <c r="B10404" s="17" t="s">
        <v>21907</v>
      </c>
      <c r="C10404" s="17">
        <v>1.0</v>
      </c>
      <c r="D10404" s="17">
        <v>3750247.0</v>
      </c>
      <c r="E10404" s="17">
        <v>3750247.0</v>
      </c>
      <c r="F10404" s="17">
        <v>3750247.0</v>
      </c>
      <c r="G10404" s="17">
        <v>3750247.0</v>
      </c>
      <c r="H10404" s="17">
        <v>3750247.0</v>
      </c>
    </row>
    <row r="10405">
      <c r="A10405" s="7" t="s">
        <v>21908</v>
      </c>
      <c r="B10405" s="17" t="s">
        <v>21909</v>
      </c>
      <c r="C10405" s="17">
        <v>4.0</v>
      </c>
      <c r="D10405" s="17">
        <v>1.123621225E7</v>
      </c>
      <c r="E10405" s="17">
        <v>2642599.0</v>
      </c>
      <c r="F10405" s="17">
        <v>3503600.0</v>
      </c>
      <c r="G10405" s="17">
        <v>7326911.0</v>
      </c>
      <c r="H10405" s="17">
        <v>3.1471739E7</v>
      </c>
    </row>
    <row r="10406">
      <c r="A10406" s="7" t="s">
        <v>21910</v>
      </c>
      <c r="B10406" s="17" t="s">
        <v>21911</v>
      </c>
      <c r="C10406" s="17">
        <v>1.0</v>
      </c>
      <c r="D10406" s="17">
        <v>2655241.0</v>
      </c>
      <c r="E10406" s="17">
        <v>2655241.0</v>
      </c>
      <c r="F10406" s="17">
        <v>2655241.0</v>
      </c>
      <c r="G10406" s="17">
        <v>2655241.0</v>
      </c>
      <c r="H10406" s="17">
        <v>2655241.0</v>
      </c>
    </row>
    <row r="10407">
      <c r="A10407" s="7" t="s">
        <v>21914</v>
      </c>
      <c r="B10407" s="17" t="s">
        <v>21915</v>
      </c>
      <c r="C10407" s="17">
        <v>2.0</v>
      </c>
      <c r="D10407" s="17">
        <v>3884454.5</v>
      </c>
      <c r="E10407" s="17">
        <v>3567255.0</v>
      </c>
      <c r="F10407" s="17">
        <v>3567255.0</v>
      </c>
      <c r="G10407" s="17">
        <v>4201654.0</v>
      </c>
      <c r="H10407" s="17">
        <v>4201654.0</v>
      </c>
    </row>
    <row r="10408">
      <c r="A10408" s="7" t="s">
        <v>21919</v>
      </c>
      <c r="B10408" s="17" t="s">
        <v>21920</v>
      </c>
      <c r="C10408" s="17">
        <v>2.0</v>
      </c>
      <c r="D10408" s="17">
        <v>2958717.5</v>
      </c>
      <c r="E10408" s="17">
        <v>2481235.0</v>
      </c>
      <c r="F10408" s="17">
        <v>2481235.0</v>
      </c>
      <c r="G10408" s="17">
        <v>3436200.0</v>
      </c>
      <c r="H10408" s="17">
        <v>3436200.0</v>
      </c>
    </row>
    <row r="10409">
      <c r="A10409" s="7" t="s">
        <v>21922</v>
      </c>
      <c r="B10409" s="17" t="s">
        <v>21924</v>
      </c>
      <c r="C10409" s="17">
        <v>6.0</v>
      </c>
      <c r="D10409" s="17">
        <v>1.802403583E7</v>
      </c>
      <c r="E10409" s="17">
        <v>7416660.0</v>
      </c>
      <c r="F10409" s="17">
        <v>8667400.0</v>
      </c>
      <c r="G10409" s="17">
        <v>3.31746E7</v>
      </c>
      <c r="H10409" s="17">
        <v>3.39348E7</v>
      </c>
    </row>
    <row r="10410">
      <c r="A10410" s="7" t="s">
        <v>21926</v>
      </c>
      <c r="B10410" s="17" t="s">
        <v>21927</v>
      </c>
      <c r="C10410" s="17">
        <v>3.0</v>
      </c>
      <c r="D10410" s="17">
        <v>2001162.0</v>
      </c>
      <c r="E10410" s="17">
        <v>1476596.0</v>
      </c>
      <c r="F10410" s="17">
        <v>2037300.0</v>
      </c>
      <c r="G10410" s="17">
        <v>2489590.0</v>
      </c>
      <c r="H10410" s="17">
        <v>2489590.0</v>
      </c>
    </row>
    <row r="10411">
      <c r="A10411" s="7" t="s">
        <v>21930</v>
      </c>
      <c r="B10411" s="17" t="s">
        <v>21931</v>
      </c>
      <c r="C10411" s="17">
        <v>12.0</v>
      </c>
      <c r="D10411" s="17">
        <v>4670879.167</v>
      </c>
      <c r="E10411" s="17">
        <v>2764078.0</v>
      </c>
      <c r="F10411" s="17">
        <v>4538500.0</v>
      </c>
      <c r="G10411" s="17">
        <v>5688023.0</v>
      </c>
      <c r="H10411" s="17">
        <v>7172300.0</v>
      </c>
    </row>
    <row r="10412">
      <c r="A10412" s="7" t="s">
        <v>21934</v>
      </c>
      <c r="B10412" s="17" t="s">
        <v>21935</v>
      </c>
      <c r="C10412" s="17">
        <v>12.0</v>
      </c>
      <c r="D10412" s="17">
        <v>3.060952317E7</v>
      </c>
      <c r="E10412" s="17">
        <v>9705068.0</v>
      </c>
      <c r="F10412" s="17">
        <v>1.543564E7</v>
      </c>
      <c r="G10412" s="17">
        <v>3.3778715E7</v>
      </c>
      <c r="H10412" s="17">
        <v>6.8813261E7</v>
      </c>
    </row>
    <row r="10413">
      <c r="A10413" s="7" t="s">
        <v>21938</v>
      </c>
      <c r="B10413" s="17" t="s">
        <v>21939</v>
      </c>
      <c r="C10413" s="17">
        <v>1.0</v>
      </c>
      <c r="D10413" s="17">
        <v>1.01208E7</v>
      </c>
      <c r="E10413" s="17">
        <v>1.01208E7</v>
      </c>
      <c r="F10413" s="17">
        <v>1.01208E7</v>
      </c>
      <c r="G10413" s="17">
        <v>1.01208E7</v>
      </c>
      <c r="H10413" s="17">
        <v>1.01208E7</v>
      </c>
    </row>
    <row r="10414">
      <c r="A10414" s="7" t="s">
        <v>21942</v>
      </c>
      <c r="B10414" s="17" t="s">
        <v>21943</v>
      </c>
      <c r="C10414" s="17">
        <v>14.0</v>
      </c>
      <c r="D10414" s="17">
        <v>2.792398707E7</v>
      </c>
      <c r="E10414" s="17">
        <v>1.7609391E7</v>
      </c>
      <c r="F10414" s="17">
        <v>2.5949667E7</v>
      </c>
      <c r="G10414" s="17">
        <v>2.9205832E7</v>
      </c>
      <c r="H10414" s="17">
        <v>5.1335866E7</v>
      </c>
    </row>
    <row r="10415">
      <c r="A10415" s="7" t="s">
        <v>21945</v>
      </c>
      <c r="B10415" s="17" t="s">
        <v>21947</v>
      </c>
      <c r="C10415" s="17">
        <v>19.0</v>
      </c>
      <c r="D10415" s="17">
        <v>1.369017116E7</v>
      </c>
      <c r="E10415" s="17">
        <v>6963258.0</v>
      </c>
      <c r="F10415" s="17">
        <v>1.1594343E7</v>
      </c>
      <c r="G10415" s="17">
        <v>1.3277493E7</v>
      </c>
      <c r="H10415" s="17">
        <v>3.7418803E7</v>
      </c>
    </row>
    <row r="10416">
      <c r="A10416" s="7" t="s">
        <v>21950</v>
      </c>
      <c r="B10416" s="17" t="s">
        <v>21951</v>
      </c>
      <c r="C10416" s="17">
        <v>25.0</v>
      </c>
      <c r="D10416" s="17">
        <v>2.102354076E7</v>
      </c>
      <c r="E10416" s="17">
        <v>9406000.0</v>
      </c>
      <c r="F10416" s="17">
        <v>2.3078988E7</v>
      </c>
      <c r="G10416" s="17">
        <v>2.60392E7</v>
      </c>
      <c r="H10416" s="17">
        <v>4.2600929E7</v>
      </c>
    </row>
    <row r="10417">
      <c r="A10417" s="7" t="s">
        <v>21953</v>
      </c>
      <c r="B10417" s="17" t="s">
        <v>21955</v>
      </c>
      <c r="C10417" s="17">
        <v>6.0</v>
      </c>
      <c r="D10417" s="17">
        <v>1.71565365E7</v>
      </c>
      <c r="E10417" s="17">
        <v>7455711.0</v>
      </c>
      <c r="F10417" s="17">
        <v>1.0750334E7</v>
      </c>
      <c r="G10417" s="17">
        <v>2.8477504E7</v>
      </c>
      <c r="H10417" s="17">
        <v>3.0066825E7</v>
      </c>
    </row>
    <row r="10418">
      <c r="A10418" s="7" t="s">
        <v>21957</v>
      </c>
      <c r="B10418" s="17" t="s">
        <v>21958</v>
      </c>
      <c r="C10418" s="17">
        <v>1.0</v>
      </c>
      <c r="D10418" s="17">
        <v>3.1723861E7</v>
      </c>
      <c r="E10418" s="17">
        <v>3.1723861E7</v>
      </c>
      <c r="F10418" s="17">
        <v>3.1723861E7</v>
      </c>
      <c r="G10418" s="17">
        <v>3.1723861E7</v>
      </c>
      <c r="H10418" s="17">
        <v>3.1723861E7</v>
      </c>
    </row>
    <row r="10419">
      <c r="A10419" s="7" t="s">
        <v>21960</v>
      </c>
      <c r="B10419" s="17" t="s">
        <v>21962</v>
      </c>
      <c r="C10419" s="17">
        <v>28.0</v>
      </c>
      <c r="D10419" s="17">
        <v>3.581077725E7</v>
      </c>
      <c r="E10419" s="17">
        <v>2.4355748E7</v>
      </c>
      <c r="F10419" s="17">
        <v>3.3828462E7</v>
      </c>
      <c r="G10419" s="17">
        <v>4.5843701E7</v>
      </c>
      <c r="H10419" s="17">
        <v>6.8163412E7</v>
      </c>
    </row>
    <row r="10420">
      <c r="A10420" s="7" t="s">
        <v>21964</v>
      </c>
      <c r="B10420" s="17" t="s">
        <v>21965</v>
      </c>
      <c r="C10420" s="17">
        <v>32.0</v>
      </c>
      <c r="D10420" s="17">
        <v>3.008323069E7</v>
      </c>
      <c r="E10420" s="17">
        <v>8071440.0</v>
      </c>
      <c r="F10420" s="17">
        <v>1.8306867E7</v>
      </c>
      <c r="G10420" s="17">
        <v>3.9566252E7</v>
      </c>
      <c r="H10420" s="17">
        <v>7.9362569E7</v>
      </c>
    </row>
    <row r="10421">
      <c r="A10421" s="7" t="s">
        <v>21968</v>
      </c>
      <c r="B10421" s="17" t="s">
        <v>21969</v>
      </c>
      <c r="C10421" s="17">
        <v>6.0</v>
      </c>
      <c r="D10421" s="17">
        <v>1.756336767E7</v>
      </c>
      <c r="E10421" s="17">
        <v>8841200.0</v>
      </c>
      <c r="F10421" s="17">
        <v>9629800.0</v>
      </c>
      <c r="G10421" s="17">
        <v>1.219037E7</v>
      </c>
      <c r="H10421" s="17">
        <v>5.7135836E7</v>
      </c>
    </row>
    <row r="10422">
      <c r="A10422" s="7" t="s">
        <v>21972</v>
      </c>
      <c r="B10422" s="17" t="s">
        <v>21974</v>
      </c>
      <c r="C10422" s="17">
        <v>2.0</v>
      </c>
      <c r="D10422" s="17">
        <v>4.25409095E7</v>
      </c>
      <c r="E10422" s="17">
        <v>3.8566539E7</v>
      </c>
      <c r="F10422" s="17">
        <v>3.8566539E7</v>
      </c>
      <c r="G10422" s="17">
        <v>4.651528E7</v>
      </c>
      <c r="H10422" s="17">
        <v>4.651528E7</v>
      </c>
    </row>
    <row r="10423">
      <c r="A10423" s="7" t="s">
        <v>21976</v>
      </c>
      <c r="B10423" s="17" t="s">
        <v>21977</v>
      </c>
      <c r="C10423" s="17">
        <v>323.0</v>
      </c>
      <c r="D10423" s="17">
        <v>1.375805853E7</v>
      </c>
      <c r="E10423" s="17">
        <v>4487059.0</v>
      </c>
      <c r="F10423" s="17">
        <v>7185510.0</v>
      </c>
      <c r="G10423" s="17">
        <v>1.374202E7</v>
      </c>
      <c r="H10423" s="17">
        <v>2.9897008E7</v>
      </c>
    </row>
    <row r="10424">
      <c r="A10424" s="7" t="s">
        <v>21982</v>
      </c>
      <c r="B10424" s="17" t="s">
        <v>21984</v>
      </c>
      <c r="C10424" s="17">
        <v>9.0</v>
      </c>
      <c r="D10424" s="17">
        <v>1.421854456E7</v>
      </c>
      <c r="E10424" s="17">
        <v>3368489.0</v>
      </c>
      <c r="F10424" s="17">
        <v>5361684.0</v>
      </c>
      <c r="G10424" s="17">
        <v>1.6749454E7</v>
      </c>
      <c r="H10424" s="17">
        <v>6.41601E7</v>
      </c>
    </row>
    <row r="10425">
      <c r="A10425" s="7" t="s">
        <v>21986</v>
      </c>
      <c r="B10425" s="17" t="s">
        <v>21987</v>
      </c>
      <c r="C10425" s="17">
        <v>13.0</v>
      </c>
      <c r="D10425" s="17">
        <v>1.335659777E7</v>
      </c>
      <c r="E10425" s="17">
        <v>3766662.0</v>
      </c>
      <c r="F10425" s="17">
        <v>6647185.0</v>
      </c>
      <c r="G10425" s="17">
        <v>7855086.0</v>
      </c>
      <c r="H10425" s="17">
        <v>2.5537738E7</v>
      </c>
    </row>
    <row r="10426">
      <c r="A10426" s="7" t="s">
        <v>21989</v>
      </c>
      <c r="B10426" s="17" t="s">
        <v>21991</v>
      </c>
      <c r="C10426" s="17">
        <v>11.0</v>
      </c>
      <c r="D10426" s="17">
        <v>9866210.091</v>
      </c>
      <c r="E10426" s="17">
        <v>4727900.0</v>
      </c>
      <c r="F10426" s="17">
        <v>5216931.0</v>
      </c>
      <c r="G10426" s="17">
        <v>6102225.0</v>
      </c>
      <c r="H10426" s="17">
        <v>6170174.0</v>
      </c>
    </row>
    <row r="10427">
      <c r="A10427" s="7" t="s">
        <v>21993</v>
      </c>
      <c r="B10427" s="17" t="s">
        <v>21995</v>
      </c>
      <c r="C10427" s="17">
        <v>7.0</v>
      </c>
      <c r="D10427" s="17">
        <v>7990144.286</v>
      </c>
      <c r="E10427" s="17">
        <v>1396045.0</v>
      </c>
      <c r="F10427" s="17">
        <v>9703723.0</v>
      </c>
      <c r="G10427" s="17">
        <v>1.2836716E7</v>
      </c>
      <c r="H10427" s="17">
        <v>1.3546435E7</v>
      </c>
    </row>
    <row r="10428">
      <c r="A10428" s="7" t="s">
        <v>21997</v>
      </c>
      <c r="B10428" s="17" t="s">
        <v>21999</v>
      </c>
      <c r="C10428" s="17">
        <v>15.0</v>
      </c>
      <c r="D10428" s="17">
        <v>7516650.267</v>
      </c>
      <c r="E10428" s="17">
        <v>4779000.0</v>
      </c>
      <c r="F10428" s="17">
        <v>6515830.0</v>
      </c>
      <c r="G10428" s="17">
        <v>1.1466137E7</v>
      </c>
      <c r="H10428" s="17">
        <v>1.3339257E7</v>
      </c>
    </row>
    <row r="10429">
      <c r="A10429" s="7" t="s">
        <v>22000</v>
      </c>
      <c r="B10429" s="17" t="s">
        <v>22001</v>
      </c>
      <c r="C10429" s="17">
        <v>24.0</v>
      </c>
      <c r="D10429" s="17">
        <v>2.265309583E7</v>
      </c>
      <c r="E10429" s="17">
        <v>5058379.0</v>
      </c>
      <c r="F10429" s="17">
        <v>7469200.0</v>
      </c>
      <c r="G10429" s="17">
        <v>1.2369823E7</v>
      </c>
      <c r="H10429" s="17">
        <v>6.9468168E7</v>
      </c>
    </row>
    <row r="10430">
      <c r="A10430" s="7" t="s">
        <v>22002</v>
      </c>
      <c r="B10430" s="17" t="s">
        <v>22003</v>
      </c>
      <c r="C10430" s="17">
        <v>1256.0</v>
      </c>
      <c r="D10430" s="17">
        <v>1.120357211E7</v>
      </c>
      <c r="E10430" s="17">
        <v>4272113.0</v>
      </c>
      <c r="F10430" s="17">
        <v>6868071.0</v>
      </c>
      <c r="G10430" s="17">
        <v>1.2525937E7</v>
      </c>
      <c r="H10430" s="17">
        <v>2.1916775E7</v>
      </c>
    </row>
    <row r="10431">
      <c r="A10431" s="7" t="s">
        <v>22004</v>
      </c>
      <c r="B10431" s="17" t="s">
        <v>22006</v>
      </c>
      <c r="C10431" s="17">
        <v>93.0</v>
      </c>
      <c r="D10431" s="17">
        <v>9939802.839</v>
      </c>
      <c r="E10431" s="17">
        <v>4620799.0</v>
      </c>
      <c r="F10431" s="17">
        <v>7813355.0</v>
      </c>
      <c r="G10431" s="17">
        <v>1.1146371E7</v>
      </c>
      <c r="H10431" s="17">
        <v>1.905706E7</v>
      </c>
    </row>
    <row r="10432">
      <c r="A10432" s="7" t="s">
        <v>22008</v>
      </c>
      <c r="B10432" s="17" t="s">
        <v>22009</v>
      </c>
      <c r="C10432" s="17">
        <v>68.0</v>
      </c>
      <c r="D10432" s="17">
        <v>9040185.868</v>
      </c>
      <c r="E10432" s="17">
        <v>4116836.0</v>
      </c>
      <c r="F10432" s="17">
        <v>6383386.0</v>
      </c>
      <c r="G10432" s="17">
        <v>1.181046E7</v>
      </c>
      <c r="H10432" s="17">
        <v>1.7375751E7</v>
      </c>
    </row>
    <row r="10433">
      <c r="A10433" s="7" t="s">
        <v>22012</v>
      </c>
      <c r="B10433" s="17" t="s">
        <v>22013</v>
      </c>
      <c r="C10433" s="17">
        <v>67.0</v>
      </c>
      <c r="D10433" s="17">
        <v>7259303.761</v>
      </c>
      <c r="E10433" s="17">
        <v>2830781.0</v>
      </c>
      <c r="F10433" s="17">
        <v>4513937.0</v>
      </c>
      <c r="G10433" s="17">
        <v>8455600.0</v>
      </c>
      <c r="H10433" s="17">
        <v>1.5101856E7</v>
      </c>
    </row>
    <row r="10434">
      <c r="A10434" s="7" t="s">
        <v>22016</v>
      </c>
      <c r="B10434" s="17" t="s">
        <v>22017</v>
      </c>
      <c r="C10434" s="17">
        <v>1278.0</v>
      </c>
      <c r="D10434" s="17">
        <v>5561274.578</v>
      </c>
      <c r="E10434" s="17">
        <v>2438160.0</v>
      </c>
      <c r="F10434" s="17">
        <v>3473517.0</v>
      </c>
      <c r="G10434" s="17">
        <v>5282404.0</v>
      </c>
      <c r="H10434" s="17">
        <v>9296393.0</v>
      </c>
    </row>
    <row r="10435">
      <c r="A10435" s="7" t="s">
        <v>22020</v>
      </c>
      <c r="B10435" s="17" t="s">
        <v>22022</v>
      </c>
      <c r="C10435" s="17">
        <v>411.0</v>
      </c>
      <c r="D10435" s="17">
        <v>5300381.968</v>
      </c>
      <c r="E10435" s="17">
        <v>2652496.0</v>
      </c>
      <c r="F10435" s="17">
        <v>3916539.0</v>
      </c>
      <c r="G10435" s="17">
        <v>5991641.0</v>
      </c>
      <c r="H10435" s="17">
        <v>1.0040803E7</v>
      </c>
    </row>
    <row r="10436">
      <c r="A10436" s="7" t="s">
        <v>22024</v>
      </c>
      <c r="B10436" s="17" t="s">
        <v>22026</v>
      </c>
      <c r="C10436" s="17">
        <v>320.0</v>
      </c>
      <c r="D10436" s="17">
        <v>6249170.309</v>
      </c>
      <c r="E10436" s="17">
        <v>2675391.0</v>
      </c>
      <c r="F10436" s="17">
        <v>3929000.0</v>
      </c>
      <c r="G10436" s="17">
        <v>6380279.0</v>
      </c>
      <c r="H10436" s="17">
        <v>1.4297296E7</v>
      </c>
    </row>
    <row r="10437">
      <c r="A10437" s="7" t="s">
        <v>22029</v>
      </c>
      <c r="B10437" s="17" t="s">
        <v>22030</v>
      </c>
      <c r="C10437" s="17">
        <v>30.0</v>
      </c>
      <c r="D10437" s="17">
        <v>6226508.4</v>
      </c>
      <c r="E10437" s="17">
        <v>2867671.0</v>
      </c>
      <c r="F10437" s="17">
        <v>4445000.0</v>
      </c>
      <c r="G10437" s="17">
        <v>5521391.0</v>
      </c>
      <c r="H10437" s="17">
        <v>9589980.0</v>
      </c>
    </row>
    <row r="10438">
      <c r="A10438" s="7" t="s">
        <v>22033</v>
      </c>
      <c r="B10438" s="17" t="s">
        <v>22034</v>
      </c>
      <c r="C10438" s="17">
        <v>19.0</v>
      </c>
      <c r="D10438" s="17">
        <v>1.010063347E7</v>
      </c>
      <c r="E10438" s="17">
        <v>3176490.0</v>
      </c>
      <c r="F10438" s="17">
        <v>7625134.0</v>
      </c>
      <c r="G10438" s="17">
        <v>1.875365E7</v>
      </c>
      <c r="H10438" s="17">
        <v>2.23277E7</v>
      </c>
    </row>
    <row r="10439">
      <c r="A10439" s="7" t="s">
        <v>22035</v>
      </c>
      <c r="B10439" s="17" t="s">
        <v>22037</v>
      </c>
      <c r="C10439" s="17">
        <v>58.0</v>
      </c>
      <c r="D10439" s="17">
        <v>6067970.621</v>
      </c>
      <c r="E10439" s="17">
        <v>3183722.0</v>
      </c>
      <c r="F10439" s="17">
        <v>4056949.0</v>
      </c>
      <c r="G10439" s="17">
        <v>6009058.0</v>
      </c>
      <c r="H10439" s="17">
        <v>1.3933566E7</v>
      </c>
    </row>
    <row r="10440">
      <c r="A10440" s="7" t="s">
        <v>22039</v>
      </c>
      <c r="B10440" s="17" t="s">
        <v>22041</v>
      </c>
      <c r="C10440" s="17">
        <v>168.0</v>
      </c>
      <c r="D10440" s="17">
        <v>1.115174401E7</v>
      </c>
      <c r="E10440" s="17">
        <v>3048046.0</v>
      </c>
      <c r="F10440" s="17">
        <v>5099946.0</v>
      </c>
      <c r="G10440" s="17">
        <v>1.04409E7</v>
      </c>
      <c r="H10440" s="17">
        <v>2.7365232E7</v>
      </c>
    </row>
    <row r="10441">
      <c r="A10441" s="7" t="s">
        <v>22043</v>
      </c>
      <c r="B10441" s="17" t="s">
        <v>22045</v>
      </c>
      <c r="C10441" s="17">
        <v>364.0</v>
      </c>
      <c r="D10441" s="17">
        <v>1.053518256E7</v>
      </c>
      <c r="E10441" s="17">
        <v>2956432.0</v>
      </c>
      <c r="F10441" s="17">
        <v>4711695.0</v>
      </c>
      <c r="G10441" s="17">
        <v>9557885.0</v>
      </c>
      <c r="H10441" s="17">
        <v>2.39457E7</v>
      </c>
    </row>
    <row r="10442">
      <c r="A10442" s="7" t="s">
        <v>22047</v>
      </c>
      <c r="B10442" s="17" t="s">
        <v>22049</v>
      </c>
      <c r="C10442" s="17">
        <v>153.0</v>
      </c>
      <c r="D10442" s="17">
        <v>7340823.935</v>
      </c>
      <c r="E10442" s="17">
        <v>2855110.0</v>
      </c>
      <c r="F10442" s="17">
        <v>4000000.0</v>
      </c>
      <c r="G10442" s="17">
        <v>7255063.0</v>
      </c>
      <c r="H10442" s="17">
        <v>1.4994875E7</v>
      </c>
    </row>
    <row r="10443">
      <c r="A10443" s="7" t="s">
        <v>22051</v>
      </c>
      <c r="B10443" s="17" t="s">
        <v>22052</v>
      </c>
      <c r="C10443" s="17">
        <v>178.0</v>
      </c>
      <c r="D10443" s="17">
        <v>8587474.483</v>
      </c>
      <c r="E10443" s="17">
        <v>2633000.0</v>
      </c>
      <c r="F10443" s="17">
        <v>4059200.0</v>
      </c>
      <c r="G10443" s="17">
        <v>6345300.0</v>
      </c>
      <c r="H10443" s="17">
        <v>1.1622315E7</v>
      </c>
    </row>
    <row r="10444">
      <c r="A10444" s="7" t="s">
        <v>22055</v>
      </c>
      <c r="B10444" s="17" t="s">
        <v>22057</v>
      </c>
      <c r="C10444" s="17">
        <v>817.0</v>
      </c>
      <c r="D10444" s="17">
        <v>5609991.346</v>
      </c>
      <c r="E10444" s="17">
        <v>2691377.0</v>
      </c>
      <c r="F10444" s="17">
        <v>3753130.0</v>
      </c>
      <c r="G10444" s="17">
        <v>5589135.0</v>
      </c>
      <c r="H10444" s="17">
        <v>9018017.0</v>
      </c>
    </row>
    <row r="10445">
      <c r="A10445" s="7" t="s">
        <v>22058</v>
      </c>
      <c r="B10445" s="17" t="s">
        <v>22059</v>
      </c>
      <c r="C10445" s="17">
        <v>339.0</v>
      </c>
      <c r="D10445" s="17">
        <v>1.844189391E7</v>
      </c>
      <c r="E10445" s="17">
        <v>6512300.0</v>
      </c>
      <c r="F10445" s="17">
        <v>9853050.0</v>
      </c>
      <c r="G10445" s="17">
        <v>2.2636204E7</v>
      </c>
      <c r="H10445" s="17">
        <v>4.3706609E7</v>
      </c>
    </row>
    <row r="10446">
      <c r="A10446" s="7" t="s">
        <v>22060</v>
      </c>
      <c r="B10446" s="17" t="s">
        <v>22061</v>
      </c>
      <c r="C10446" s="17">
        <v>44.0</v>
      </c>
      <c r="D10446" s="17">
        <v>1.846560591E7</v>
      </c>
      <c r="E10446" s="17">
        <v>6092424.0</v>
      </c>
      <c r="F10446" s="17">
        <v>1.2436903E7</v>
      </c>
      <c r="G10446" s="17">
        <v>2.338821E7</v>
      </c>
      <c r="H10446" s="17">
        <v>4.0366144E7</v>
      </c>
    </row>
    <row r="10447">
      <c r="A10447" s="7" t="s">
        <v>22062</v>
      </c>
      <c r="B10447" s="17" t="s">
        <v>22063</v>
      </c>
      <c r="C10447" s="17">
        <v>308.0</v>
      </c>
      <c r="D10447" s="17">
        <v>1.418216272E7</v>
      </c>
      <c r="E10447" s="17">
        <v>5533548.0</v>
      </c>
      <c r="F10447" s="17">
        <v>8586050.0</v>
      </c>
      <c r="G10447" s="17">
        <v>1.4171357E7</v>
      </c>
      <c r="H10447" s="17">
        <v>2.68268E7</v>
      </c>
    </row>
    <row r="10448">
      <c r="A10448" s="7" t="s">
        <v>22066</v>
      </c>
      <c r="B10448" s="17" t="s">
        <v>22067</v>
      </c>
      <c r="C10448" s="17">
        <v>361.0</v>
      </c>
      <c r="D10448" s="17">
        <v>1.338282556E7</v>
      </c>
      <c r="E10448" s="17">
        <v>5556527.0</v>
      </c>
      <c r="F10448" s="17">
        <v>9930500.0</v>
      </c>
      <c r="G10448" s="17">
        <v>1.58419E7</v>
      </c>
      <c r="H10448" s="17">
        <v>2.61737E7</v>
      </c>
    </row>
    <row r="10449">
      <c r="A10449" s="7" t="s">
        <v>22068</v>
      </c>
      <c r="B10449" s="17" t="s">
        <v>22069</v>
      </c>
      <c r="C10449" s="17">
        <v>412.0</v>
      </c>
      <c r="D10449" s="17">
        <v>1.14556069E7</v>
      </c>
      <c r="E10449" s="17">
        <v>5639747.0</v>
      </c>
      <c r="F10449" s="17">
        <v>8307940.0</v>
      </c>
      <c r="G10449" s="17">
        <v>1.3495569E7</v>
      </c>
      <c r="H10449" s="17">
        <v>2.244555E7</v>
      </c>
    </row>
    <row r="10450">
      <c r="A10450" s="7" t="s">
        <v>22070</v>
      </c>
      <c r="B10450" s="17" t="s">
        <v>22071</v>
      </c>
      <c r="C10450" s="17">
        <v>743.0</v>
      </c>
      <c r="D10450" s="17">
        <v>1.066243671E7</v>
      </c>
      <c r="E10450" s="17">
        <v>5377293.0</v>
      </c>
      <c r="F10450" s="17">
        <v>8174147.0</v>
      </c>
      <c r="G10450" s="17">
        <v>1.2461784E7</v>
      </c>
      <c r="H10450" s="17">
        <v>1.8645992E7</v>
      </c>
    </row>
    <row r="10451">
      <c r="A10451" s="7" t="s">
        <v>22072</v>
      </c>
      <c r="B10451" s="17" t="s">
        <v>22073</v>
      </c>
      <c r="C10451" s="17">
        <v>171.0</v>
      </c>
      <c r="D10451" s="17">
        <v>3.97318175E7</v>
      </c>
      <c r="E10451" s="17">
        <v>1.363665E7</v>
      </c>
      <c r="F10451" s="17">
        <v>3.9893112E7</v>
      </c>
      <c r="G10451" s="17">
        <v>5.530685E7</v>
      </c>
      <c r="H10451" s="17">
        <v>6.9009685E7</v>
      </c>
    </row>
    <row r="10452">
      <c r="A10452" s="7" t="s">
        <v>22074</v>
      </c>
      <c r="B10452" s="17" t="s">
        <v>22075</v>
      </c>
      <c r="C10452" s="17">
        <v>625.0</v>
      </c>
      <c r="D10452" s="17">
        <v>2.503876737E7</v>
      </c>
      <c r="E10452" s="17">
        <v>8932494.0</v>
      </c>
      <c r="F10452" s="17">
        <v>1.4401963E7</v>
      </c>
      <c r="G10452" s="17">
        <v>3.027995E7</v>
      </c>
      <c r="H10452" s="17">
        <v>4.86357E7</v>
      </c>
    </row>
    <row r="10453">
      <c r="A10453" s="7" t="s">
        <v>22076</v>
      </c>
      <c r="B10453" s="17" t="s">
        <v>22077</v>
      </c>
      <c r="C10453" s="17">
        <v>358.0</v>
      </c>
      <c r="D10453" s="17">
        <v>1.483266713E7</v>
      </c>
      <c r="E10453" s="17">
        <v>6382178.0</v>
      </c>
      <c r="F10453" s="17">
        <v>1.0196901E7</v>
      </c>
      <c r="G10453" s="17">
        <v>1.7226751E7</v>
      </c>
      <c r="H10453" s="17">
        <v>2.9218333E7</v>
      </c>
    </row>
    <row r="10454">
      <c r="A10454" s="7" t="s">
        <v>22078</v>
      </c>
      <c r="B10454" s="17" t="s">
        <v>22079</v>
      </c>
      <c r="C10454" s="17">
        <v>90.0</v>
      </c>
      <c r="D10454" s="17">
        <v>1.913934801E7</v>
      </c>
      <c r="E10454" s="17">
        <v>7509155.0</v>
      </c>
      <c r="F10454" s="17">
        <v>1.1858552E7</v>
      </c>
      <c r="G10454" s="17">
        <v>1.9904467E7</v>
      </c>
      <c r="H10454" s="17">
        <v>4.4239954E7</v>
      </c>
    </row>
    <row r="10455">
      <c r="A10455" s="7" t="s">
        <v>22080</v>
      </c>
      <c r="B10455" s="17" t="s">
        <v>22081</v>
      </c>
      <c r="C10455" s="17">
        <v>66.0</v>
      </c>
      <c r="D10455" s="17">
        <v>2.082835068E7</v>
      </c>
      <c r="E10455" s="17">
        <v>6347227.0</v>
      </c>
      <c r="F10455" s="17">
        <v>1.1861302E7</v>
      </c>
      <c r="G10455" s="17">
        <v>3.1537132E7</v>
      </c>
      <c r="H10455" s="17">
        <v>5.5133345E7</v>
      </c>
    </row>
    <row r="10456">
      <c r="A10456" s="7" t="s">
        <v>22084</v>
      </c>
      <c r="B10456" s="17" t="s">
        <v>22085</v>
      </c>
      <c r="C10456" s="17">
        <v>14.0</v>
      </c>
      <c r="D10456" s="17">
        <v>1.282987007E7</v>
      </c>
      <c r="E10456" s="17">
        <v>2556781.0</v>
      </c>
      <c r="F10456" s="17">
        <v>4602809.0</v>
      </c>
      <c r="G10456" s="17">
        <v>1.0511803E7</v>
      </c>
      <c r="H10456" s="17">
        <v>5.3653113E7</v>
      </c>
    </row>
    <row r="10457">
      <c r="A10457" s="7" t="s">
        <v>22086</v>
      </c>
      <c r="B10457" s="17" t="s">
        <v>22087</v>
      </c>
      <c r="C10457" s="17">
        <v>8.0</v>
      </c>
      <c r="D10457" s="17">
        <v>5265684.0</v>
      </c>
      <c r="E10457" s="17">
        <v>1492827.0</v>
      </c>
      <c r="F10457" s="17">
        <v>3203920.0</v>
      </c>
      <c r="G10457" s="17">
        <v>3948055.0</v>
      </c>
      <c r="H10457" s="17">
        <v>1.9828882E7</v>
      </c>
    </row>
    <row r="10458">
      <c r="A10458" s="7" t="s">
        <v>22088</v>
      </c>
      <c r="B10458" s="17" t="s">
        <v>22089</v>
      </c>
      <c r="C10458" s="17">
        <v>7.0</v>
      </c>
      <c r="D10458" s="17">
        <v>7546670.857</v>
      </c>
      <c r="E10458" s="17">
        <v>1884959.0</v>
      </c>
      <c r="F10458" s="17">
        <v>3620688.0</v>
      </c>
      <c r="G10458" s="17">
        <v>1.3925591E7</v>
      </c>
      <c r="H10458" s="17">
        <v>2.38415E7</v>
      </c>
    </row>
    <row r="10459">
      <c r="A10459" s="7" t="s">
        <v>22090</v>
      </c>
      <c r="B10459" s="17" t="s">
        <v>22091</v>
      </c>
      <c r="C10459" s="17">
        <v>1.0</v>
      </c>
      <c r="D10459" s="17">
        <v>2.048968E7</v>
      </c>
      <c r="E10459" s="17">
        <v>2.048968E7</v>
      </c>
      <c r="F10459" s="17">
        <v>2.048968E7</v>
      </c>
      <c r="G10459" s="17">
        <v>2.048968E7</v>
      </c>
      <c r="H10459" s="17">
        <v>2.048968E7</v>
      </c>
    </row>
    <row r="10460">
      <c r="A10460" s="7" t="s">
        <v>22094</v>
      </c>
      <c r="B10460" s="17" t="s">
        <v>22095</v>
      </c>
      <c r="C10460" s="17">
        <v>6.0</v>
      </c>
      <c r="D10460" s="17">
        <v>1.190292717E7</v>
      </c>
      <c r="E10460" s="17">
        <v>7000963.0</v>
      </c>
      <c r="F10460" s="17">
        <v>9832000.0</v>
      </c>
      <c r="G10460" s="17">
        <v>1.8421029E7</v>
      </c>
      <c r="H10460" s="17">
        <v>2.0674615E7</v>
      </c>
    </row>
    <row r="10461">
      <c r="A10461" s="7" t="s">
        <v>22096</v>
      </c>
      <c r="B10461" s="17" t="s">
        <v>22097</v>
      </c>
      <c r="C10461" s="17">
        <v>5.0</v>
      </c>
      <c r="D10461" s="17">
        <v>9381108.0</v>
      </c>
      <c r="E10461" s="17">
        <v>7635294.0</v>
      </c>
      <c r="F10461" s="17">
        <v>7965141.0</v>
      </c>
      <c r="G10461" s="17">
        <v>9640284.0</v>
      </c>
      <c r="H10461" s="17">
        <v>1.743377E7</v>
      </c>
    </row>
    <row r="10462">
      <c r="A10462" s="7" t="s">
        <v>22098</v>
      </c>
      <c r="B10462" s="17" t="s">
        <v>22099</v>
      </c>
      <c r="C10462" s="17">
        <v>1.0</v>
      </c>
      <c r="D10462" s="17">
        <v>4.0887105E7</v>
      </c>
      <c r="E10462" s="17">
        <v>4.0887105E7</v>
      </c>
      <c r="F10462" s="17">
        <v>4.0887105E7</v>
      </c>
      <c r="G10462" s="17">
        <v>4.0887105E7</v>
      </c>
      <c r="H10462" s="17">
        <v>4.0887105E7</v>
      </c>
    </row>
    <row r="10463">
      <c r="A10463" s="7" t="s">
        <v>22100</v>
      </c>
      <c r="B10463" s="17" t="s">
        <v>22101</v>
      </c>
      <c r="C10463" s="17">
        <v>17.0</v>
      </c>
      <c r="D10463" s="17">
        <v>1.386544224E7</v>
      </c>
      <c r="E10463" s="17">
        <v>6365200.0</v>
      </c>
      <c r="F10463" s="17">
        <v>1.1540676E7</v>
      </c>
      <c r="G10463" s="17">
        <v>1.5996751E7</v>
      </c>
      <c r="H10463" s="17">
        <v>3.3615412E7</v>
      </c>
    </row>
    <row r="10464">
      <c r="A10464" s="7" t="s">
        <v>22102</v>
      </c>
      <c r="B10464" s="17" t="s">
        <v>22103</v>
      </c>
      <c r="C10464" s="17">
        <v>26.0</v>
      </c>
      <c r="D10464" s="17">
        <v>1.651559827E7</v>
      </c>
      <c r="E10464" s="17">
        <v>4489928.0</v>
      </c>
      <c r="F10464" s="17">
        <v>8912677.0</v>
      </c>
      <c r="G10464" s="17">
        <v>2.6019267E7</v>
      </c>
      <c r="H10464" s="17">
        <v>4.1983E7</v>
      </c>
    </row>
    <row r="10465">
      <c r="A10465" s="7" t="s">
        <v>22106</v>
      </c>
      <c r="B10465" s="17" t="s">
        <v>22107</v>
      </c>
      <c r="C10465" s="17">
        <v>16.0</v>
      </c>
      <c r="D10465" s="17">
        <v>2.839130694E7</v>
      </c>
      <c r="E10465" s="17">
        <v>5340150.0</v>
      </c>
      <c r="F10465" s="17">
        <v>1.1150438E7</v>
      </c>
      <c r="G10465" s="17">
        <v>5.9291978E7</v>
      </c>
      <c r="H10465" s="17">
        <v>8.1854956E7</v>
      </c>
    </row>
    <row r="10466">
      <c r="A10466" s="7" t="s">
        <v>22108</v>
      </c>
      <c r="B10466" s="17" t="s">
        <v>22109</v>
      </c>
      <c r="C10466" s="17">
        <v>1.0</v>
      </c>
      <c r="D10466" s="17">
        <v>5258882.0</v>
      </c>
      <c r="E10466" s="17">
        <v>5258882.0</v>
      </c>
      <c r="F10466" s="17">
        <v>5258882.0</v>
      </c>
      <c r="G10466" s="17">
        <v>5258882.0</v>
      </c>
      <c r="H10466" s="17">
        <v>5258882.0</v>
      </c>
    </row>
    <row r="10467">
      <c r="A10467" s="7" t="s">
        <v>22110</v>
      </c>
      <c r="B10467" s="17" t="s">
        <v>22111</v>
      </c>
      <c r="C10467" s="17">
        <v>23.0</v>
      </c>
      <c r="D10467" s="17">
        <v>1.137274787E7</v>
      </c>
      <c r="E10467" s="17">
        <v>3447258.0</v>
      </c>
      <c r="F10467" s="17">
        <v>7170130.0</v>
      </c>
      <c r="G10467" s="17">
        <v>1.9543362E7</v>
      </c>
      <c r="H10467" s="17">
        <v>2.9041925E7</v>
      </c>
    </row>
    <row r="10468">
      <c r="A10468" s="7" t="s">
        <v>22112</v>
      </c>
      <c r="B10468" s="17" t="s">
        <v>22113</v>
      </c>
      <c r="C10468" s="17">
        <v>1.0</v>
      </c>
      <c r="D10468" s="17">
        <v>4332787.0</v>
      </c>
      <c r="E10468" s="17">
        <v>4332787.0</v>
      </c>
      <c r="F10468" s="17">
        <v>4332787.0</v>
      </c>
      <c r="G10468" s="17">
        <v>4332787.0</v>
      </c>
      <c r="H10468" s="17">
        <v>4332787.0</v>
      </c>
    </row>
    <row r="10469">
      <c r="A10469" s="7" t="s">
        <v>22114</v>
      </c>
      <c r="B10469" s="17" t="s">
        <v>22115</v>
      </c>
      <c r="C10469" s="17">
        <v>10.0</v>
      </c>
      <c r="D10469" s="17">
        <v>1.6693824E7</v>
      </c>
      <c r="E10469" s="17">
        <v>5392137.0</v>
      </c>
      <c r="F10469" s="17">
        <v>5790876.0</v>
      </c>
      <c r="G10469" s="17">
        <v>9943913.0</v>
      </c>
      <c r="H10469" s="17">
        <v>3.1359711E7</v>
      </c>
    </row>
    <row r="10470">
      <c r="A10470" s="7" t="s">
        <v>22116</v>
      </c>
      <c r="B10470" s="17" t="s">
        <v>22117</v>
      </c>
      <c r="C10470" s="17">
        <v>2.0</v>
      </c>
      <c r="D10470" s="17">
        <v>1.31677995E7</v>
      </c>
      <c r="E10470" s="17">
        <v>4162501.0</v>
      </c>
      <c r="F10470" s="17">
        <v>4162501.0</v>
      </c>
      <c r="G10470" s="17">
        <v>2.2173098E7</v>
      </c>
      <c r="H10470" s="17">
        <v>2.2173098E7</v>
      </c>
    </row>
    <row r="10471">
      <c r="A10471" s="7" t="s">
        <v>22118</v>
      </c>
      <c r="B10471" s="17" t="s">
        <v>22119</v>
      </c>
      <c r="C10471" s="17">
        <v>14.0</v>
      </c>
      <c r="D10471" s="17">
        <v>3.085119514E7</v>
      </c>
      <c r="E10471" s="17">
        <v>2.1344151E7</v>
      </c>
      <c r="F10471" s="17">
        <v>3.5698151E7</v>
      </c>
      <c r="G10471" s="17">
        <v>3.729235E7</v>
      </c>
      <c r="H10471" s="17">
        <v>4.817925E7</v>
      </c>
    </row>
    <row r="10472">
      <c r="A10472" s="7" t="s">
        <v>22120</v>
      </c>
      <c r="B10472" s="17" t="s">
        <v>22121</v>
      </c>
      <c r="C10472" s="17">
        <v>4.0</v>
      </c>
      <c r="D10472" s="17">
        <v>1.2506972E7</v>
      </c>
      <c r="E10472" s="17">
        <v>5320000.0</v>
      </c>
      <c r="F10472" s="17">
        <v>9302800.0</v>
      </c>
      <c r="G10472" s="17">
        <v>1.3942267E7</v>
      </c>
      <c r="H10472" s="17">
        <v>2.1462821E7</v>
      </c>
    </row>
    <row r="10473">
      <c r="A10473" s="7" t="s">
        <v>22122</v>
      </c>
      <c r="B10473" s="17" t="s">
        <v>22123</v>
      </c>
      <c r="C10473" s="17">
        <v>8.0</v>
      </c>
      <c r="D10473" s="17">
        <v>2.690155025E7</v>
      </c>
      <c r="E10473" s="17">
        <v>5701708.0</v>
      </c>
      <c r="F10473" s="17">
        <v>1.740965E7</v>
      </c>
      <c r="G10473" s="17">
        <v>3.9182823E7</v>
      </c>
      <c r="H10473" s="17">
        <v>7.16533E7</v>
      </c>
    </row>
    <row r="10474">
      <c r="A10474" s="7" t="s">
        <v>22124</v>
      </c>
      <c r="B10474" s="17" t="s">
        <v>22125</v>
      </c>
      <c r="C10474" s="17">
        <v>14.0</v>
      </c>
      <c r="D10474" s="17">
        <v>3.007299107E7</v>
      </c>
      <c r="E10474" s="17">
        <v>5594924.0</v>
      </c>
      <c r="F10474" s="17">
        <v>7540031.0</v>
      </c>
      <c r="G10474" s="17">
        <v>2.9814867E7</v>
      </c>
      <c r="H10474" s="17">
        <v>8.4347654E7</v>
      </c>
    </row>
    <row r="10475">
      <c r="A10475" s="7" t="s">
        <v>22126</v>
      </c>
      <c r="B10475" s="17" t="s">
        <v>22127</v>
      </c>
      <c r="C10475" s="17">
        <v>23.0</v>
      </c>
      <c r="D10475" s="17">
        <v>3.506466961E7</v>
      </c>
      <c r="E10475" s="17">
        <v>1.5060565E7</v>
      </c>
      <c r="F10475" s="17">
        <v>2.2650648E7</v>
      </c>
      <c r="G10475" s="17">
        <v>4.5485821E7</v>
      </c>
      <c r="H10475" s="17">
        <v>5.7668458E7</v>
      </c>
    </row>
    <row r="10476">
      <c r="A10476" s="7" t="s">
        <v>22128</v>
      </c>
      <c r="B10476" s="17" t="s">
        <v>22129</v>
      </c>
      <c r="C10476" s="17">
        <v>2.0</v>
      </c>
      <c r="D10476" s="17">
        <v>7.79636575E7</v>
      </c>
      <c r="E10476" s="17">
        <v>0.0</v>
      </c>
      <c r="F10476" s="17">
        <v>0.0</v>
      </c>
      <c r="G10476" s="17">
        <v>1.55927315E8</v>
      </c>
      <c r="H10476" s="17">
        <v>1.55927315E8</v>
      </c>
    </row>
    <row r="10477">
      <c r="A10477" s="7" t="s">
        <v>22130</v>
      </c>
      <c r="B10477" s="17" t="s">
        <v>22131</v>
      </c>
      <c r="C10477" s="17">
        <v>5.0</v>
      </c>
      <c r="D10477" s="17">
        <v>6558632.0</v>
      </c>
      <c r="E10477" s="17">
        <v>1893251.0</v>
      </c>
      <c r="F10477" s="17">
        <v>4918835.0</v>
      </c>
      <c r="G10477" s="17">
        <v>1.13255E7</v>
      </c>
      <c r="H10477" s="17">
        <v>1.3278574E7</v>
      </c>
    </row>
    <row r="10478">
      <c r="A10478" s="7" t="s">
        <v>22132</v>
      </c>
      <c r="B10478" s="17" t="s">
        <v>22133</v>
      </c>
      <c r="C10478" s="17">
        <v>34.0</v>
      </c>
      <c r="D10478" s="17">
        <v>8846910.618</v>
      </c>
      <c r="E10478" s="17">
        <v>2913181.0</v>
      </c>
      <c r="F10478" s="17">
        <v>3755790.0</v>
      </c>
      <c r="G10478" s="17">
        <v>1.5673312E7</v>
      </c>
      <c r="H10478" s="17">
        <v>2.30381E7</v>
      </c>
    </row>
    <row r="10479">
      <c r="A10479" s="7" t="s">
        <v>22134</v>
      </c>
      <c r="B10479" s="17" t="s">
        <v>22135</v>
      </c>
      <c r="C10479" s="17">
        <v>8.0</v>
      </c>
      <c r="D10479" s="17">
        <v>1.197767763E7</v>
      </c>
      <c r="E10479" s="17">
        <v>3244683.0</v>
      </c>
      <c r="F10479" s="17">
        <v>5065053.0</v>
      </c>
      <c r="G10479" s="17">
        <v>1.54082E7</v>
      </c>
      <c r="H10479" s="17">
        <v>3.4994871E7</v>
      </c>
    </row>
    <row r="10480">
      <c r="A10480" s="7" t="s">
        <v>22136</v>
      </c>
      <c r="B10480" s="17" t="s">
        <v>22137</v>
      </c>
      <c r="C10480" s="17">
        <v>4.0</v>
      </c>
      <c r="D10480" s="17">
        <v>6888267.0</v>
      </c>
      <c r="E10480" s="17">
        <v>3517810.0</v>
      </c>
      <c r="F10480" s="17">
        <v>3788636.0</v>
      </c>
      <c r="G10480" s="17">
        <v>9560425.0</v>
      </c>
      <c r="H10480" s="17">
        <v>1.0686197E7</v>
      </c>
    </row>
    <row r="10481">
      <c r="A10481" s="7" t="s">
        <v>22138</v>
      </c>
      <c r="B10481" s="17" t="s">
        <v>22139</v>
      </c>
      <c r="C10481" s="17">
        <v>11.0</v>
      </c>
      <c r="D10481" s="17">
        <v>8176489.364</v>
      </c>
      <c r="E10481" s="17">
        <v>3049522.0</v>
      </c>
      <c r="F10481" s="17">
        <v>4304332.0</v>
      </c>
      <c r="G10481" s="17">
        <v>9618973.0</v>
      </c>
      <c r="H10481" s="17">
        <v>9692799.0</v>
      </c>
    </row>
    <row r="10482">
      <c r="A10482" s="7" t="s">
        <v>22140</v>
      </c>
      <c r="B10482" s="17" t="s">
        <v>22141</v>
      </c>
      <c r="C10482" s="17">
        <v>5.0</v>
      </c>
      <c r="D10482" s="17">
        <v>1.04592378E7</v>
      </c>
      <c r="E10482" s="17">
        <v>7027817.0</v>
      </c>
      <c r="F10482" s="17">
        <v>8519580.0</v>
      </c>
      <c r="G10482" s="17">
        <v>1.4462463E7</v>
      </c>
      <c r="H10482" s="17">
        <v>1.8506629E7</v>
      </c>
    </row>
    <row r="10483">
      <c r="A10483" s="7" t="s">
        <v>22142</v>
      </c>
      <c r="B10483" s="17" t="s">
        <v>22143</v>
      </c>
      <c r="C10483" s="17">
        <v>7.0</v>
      </c>
      <c r="D10483" s="17">
        <v>1.230928729E7</v>
      </c>
      <c r="E10483" s="17">
        <v>2128064.0</v>
      </c>
      <c r="F10483" s="17">
        <v>9414160.0</v>
      </c>
      <c r="G10483" s="17">
        <v>2.6225342E7</v>
      </c>
      <c r="H10483" s="17">
        <v>2.69564E7</v>
      </c>
    </row>
    <row r="10484">
      <c r="A10484" s="7" t="s">
        <v>22144</v>
      </c>
      <c r="B10484" s="17" t="s">
        <v>22145</v>
      </c>
      <c r="C10484" s="17">
        <v>20.0</v>
      </c>
      <c r="D10484" s="17">
        <v>8170484.1</v>
      </c>
      <c r="E10484" s="17">
        <v>3103126.0</v>
      </c>
      <c r="F10484" s="17">
        <v>4527923.0</v>
      </c>
      <c r="G10484" s="17">
        <v>7205072.0</v>
      </c>
      <c r="H10484" s="17">
        <v>1.8433295E7</v>
      </c>
    </row>
    <row r="10485">
      <c r="A10485" s="7" t="s">
        <v>22147</v>
      </c>
      <c r="B10485" s="17" t="s">
        <v>22148</v>
      </c>
      <c r="C10485" s="17">
        <v>7.0</v>
      </c>
      <c r="D10485" s="17">
        <v>9963581.143</v>
      </c>
      <c r="E10485" s="17">
        <v>7326423.0</v>
      </c>
      <c r="F10485" s="17">
        <v>9721500.0</v>
      </c>
      <c r="G10485" s="17">
        <v>1.4082729E7</v>
      </c>
      <c r="H10485" s="17">
        <v>1.8947934E7</v>
      </c>
    </row>
    <row r="10486">
      <c r="A10486" s="7" t="s">
        <v>22150</v>
      </c>
      <c r="B10486" s="17" t="s">
        <v>22151</v>
      </c>
      <c r="C10486" s="17">
        <v>7.0</v>
      </c>
      <c r="D10486" s="17">
        <v>6877787.571</v>
      </c>
      <c r="E10486" s="17">
        <v>2908670.0</v>
      </c>
      <c r="F10486" s="17">
        <v>4557763.0</v>
      </c>
      <c r="G10486" s="17">
        <v>9550949.0</v>
      </c>
      <c r="H10486" s="17">
        <v>1.8165237E7</v>
      </c>
    </row>
    <row r="10487">
      <c r="A10487" s="7" t="s">
        <v>22152</v>
      </c>
      <c r="B10487" s="17" t="s">
        <v>22153</v>
      </c>
      <c r="C10487" s="17">
        <v>46.0</v>
      </c>
      <c r="D10487" s="17">
        <v>1.551812046E7</v>
      </c>
      <c r="E10487" s="17">
        <v>4605407.0</v>
      </c>
      <c r="F10487" s="17">
        <v>5898138.0</v>
      </c>
      <c r="G10487" s="17">
        <v>2.2610961E7</v>
      </c>
      <c r="H10487" s="17">
        <v>4.379481E7</v>
      </c>
    </row>
    <row r="10488">
      <c r="A10488" s="7" t="s">
        <v>22154</v>
      </c>
      <c r="B10488" s="17" t="s">
        <v>22156</v>
      </c>
      <c r="C10488" s="17">
        <v>4.0</v>
      </c>
      <c r="D10488" s="17">
        <v>1.649717675E7</v>
      </c>
      <c r="E10488" s="17">
        <v>4616870.0</v>
      </c>
      <c r="F10488" s="17">
        <v>5032881.0</v>
      </c>
      <c r="G10488" s="17">
        <v>2.4176322E7</v>
      </c>
      <c r="H10488" s="17">
        <v>3.2162634E7</v>
      </c>
    </row>
    <row r="10489">
      <c r="A10489" s="7" t="s">
        <v>22158</v>
      </c>
      <c r="B10489" s="17" t="s">
        <v>22159</v>
      </c>
      <c r="C10489" s="17">
        <v>4.0</v>
      </c>
      <c r="D10489" s="17">
        <v>4878694.75</v>
      </c>
      <c r="E10489" s="17">
        <v>2213298.0</v>
      </c>
      <c r="F10489" s="17">
        <v>3121010.0</v>
      </c>
      <c r="G10489" s="17">
        <v>3789170.0</v>
      </c>
      <c r="H10489" s="17">
        <v>1.0391301E7</v>
      </c>
    </row>
    <row r="10490">
      <c r="A10490" s="7" t="s">
        <v>22160</v>
      </c>
      <c r="B10490" s="17" t="s">
        <v>22161</v>
      </c>
      <c r="C10490" s="17">
        <v>296.0</v>
      </c>
      <c r="D10490" s="17">
        <v>1.102711295E7</v>
      </c>
      <c r="E10490" s="17">
        <v>3152566.0</v>
      </c>
      <c r="F10490" s="17">
        <v>5137514.0</v>
      </c>
      <c r="G10490" s="17">
        <v>9687339.0</v>
      </c>
      <c r="H10490" s="17">
        <v>3.1612943E7</v>
      </c>
    </row>
    <row r="10491">
      <c r="A10491" s="7" t="s">
        <v>22162</v>
      </c>
      <c r="B10491" s="17" t="s">
        <v>22163</v>
      </c>
      <c r="C10491" s="17">
        <v>4.0</v>
      </c>
      <c r="D10491" s="17">
        <v>3234113.0</v>
      </c>
      <c r="E10491" s="17">
        <v>2657150.0</v>
      </c>
      <c r="F10491" s="17">
        <v>2881000.0</v>
      </c>
      <c r="G10491" s="17">
        <v>2957802.0</v>
      </c>
      <c r="H10491" s="17">
        <v>4440500.0</v>
      </c>
    </row>
    <row r="10492">
      <c r="A10492" s="7" t="s">
        <v>22164</v>
      </c>
      <c r="B10492" s="17" t="s">
        <v>22165</v>
      </c>
      <c r="C10492" s="17">
        <v>11.0</v>
      </c>
      <c r="D10492" s="17">
        <v>6292563.364</v>
      </c>
      <c r="E10492" s="17">
        <v>1691047.0</v>
      </c>
      <c r="F10492" s="17">
        <v>4093399.0</v>
      </c>
      <c r="G10492" s="17">
        <v>1.1833305E7</v>
      </c>
      <c r="H10492" s="17">
        <v>1.2868763E7</v>
      </c>
    </row>
    <row r="10493">
      <c r="A10493" s="7" t="s">
        <v>22166</v>
      </c>
      <c r="B10493" s="17" t="s">
        <v>22167</v>
      </c>
      <c r="C10493" s="17">
        <v>25.0</v>
      </c>
      <c r="D10493" s="17">
        <v>2.097654516E7</v>
      </c>
      <c r="E10493" s="17">
        <v>4295215.0</v>
      </c>
      <c r="F10493" s="17">
        <v>7298500.0</v>
      </c>
      <c r="G10493" s="17">
        <v>2.1422928E7</v>
      </c>
      <c r="H10493" s="17">
        <v>6.0934751E7</v>
      </c>
    </row>
    <row r="10494">
      <c r="A10494" s="7" t="s">
        <v>22169</v>
      </c>
      <c r="B10494" s="17" t="s">
        <v>22171</v>
      </c>
      <c r="C10494" s="17">
        <v>10.0</v>
      </c>
      <c r="D10494" s="17">
        <v>1.42316085E7</v>
      </c>
      <c r="E10494" s="17">
        <v>6271521.0</v>
      </c>
      <c r="F10494" s="17">
        <v>8357717.0</v>
      </c>
      <c r="G10494" s="17">
        <v>2.648053E7</v>
      </c>
      <c r="H10494" s="17">
        <v>2.9583053E7</v>
      </c>
    </row>
    <row r="10495">
      <c r="A10495" s="7" t="s">
        <v>22172</v>
      </c>
      <c r="B10495" s="17" t="s">
        <v>22173</v>
      </c>
      <c r="C10495" s="17">
        <v>23.0</v>
      </c>
      <c r="D10495" s="17">
        <v>1.992885896E7</v>
      </c>
      <c r="E10495" s="17">
        <v>5625120.0</v>
      </c>
      <c r="F10495" s="17">
        <v>1.0534168E7</v>
      </c>
      <c r="G10495" s="17">
        <v>2.0180537E7</v>
      </c>
      <c r="H10495" s="17">
        <v>3.6217467E7</v>
      </c>
    </row>
    <row r="10496">
      <c r="A10496" s="7" t="s">
        <v>22174</v>
      </c>
      <c r="B10496" s="17" t="s">
        <v>22175</v>
      </c>
      <c r="C10496" s="17">
        <v>35.0</v>
      </c>
      <c r="D10496" s="17">
        <v>2.275709331E7</v>
      </c>
      <c r="E10496" s="17">
        <v>7488600.0</v>
      </c>
      <c r="F10496" s="17">
        <v>1.749435E7</v>
      </c>
      <c r="G10496" s="17">
        <v>2.9166547E7</v>
      </c>
      <c r="H10496" s="17">
        <v>4.9234123E7</v>
      </c>
    </row>
    <row r="10497">
      <c r="A10497" s="7" t="s">
        <v>22176</v>
      </c>
      <c r="B10497" s="17" t="s">
        <v>22177</v>
      </c>
      <c r="C10497" s="17">
        <v>2.0</v>
      </c>
      <c r="D10497" s="17">
        <v>1.1111036E7</v>
      </c>
      <c r="E10497" s="17">
        <v>1.0461618E7</v>
      </c>
      <c r="F10497" s="17">
        <v>1.0461618E7</v>
      </c>
      <c r="G10497" s="17">
        <v>1.1760454E7</v>
      </c>
      <c r="H10497" s="17">
        <v>1.1760454E7</v>
      </c>
    </row>
    <row r="10498">
      <c r="A10498" s="7" t="s">
        <v>22178</v>
      </c>
      <c r="B10498" s="17" t="s">
        <v>22179</v>
      </c>
      <c r="C10498" s="17">
        <v>74.0</v>
      </c>
      <c r="D10498" s="17">
        <v>1.138257582E7</v>
      </c>
      <c r="E10498" s="17">
        <v>3086947.0</v>
      </c>
      <c r="F10498" s="17">
        <v>4090136.0</v>
      </c>
      <c r="G10498" s="17">
        <v>6883089.0</v>
      </c>
      <c r="H10498" s="17">
        <v>2.0896603E7</v>
      </c>
    </row>
    <row r="10499">
      <c r="A10499" s="7" t="s">
        <v>22180</v>
      </c>
      <c r="B10499" s="17" t="s">
        <v>22181</v>
      </c>
      <c r="C10499" s="17">
        <v>2.0</v>
      </c>
      <c r="D10499" s="17">
        <v>9777047.5</v>
      </c>
      <c r="E10499" s="17">
        <v>5323787.0</v>
      </c>
      <c r="F10499" s="17">
        <v>5323787.0</v>
      </c>
      <c r="G10499" s="17">
        <v>1.4230308E7</v>
      </c>
      <c r="H10499" s="17">
        <v>1.4230308E7</v>
      </c>
    </row>
    <row r="10500">
      <c r="A10500" s="7" t="s">
        <v>22182</v>
      </c>
      <c r="B10500" s="17" t="s">
        <v>22183</v>
      </c>
      <c r="C10500" s="17">
        <v>17.0</v>
      </c>
      <c r="D10500" s="17">
        <v>1.361423188E7</v>
      </c>
      <c r="E10500" s="17">
        <v>8118000.0</v>
      </c>
      <c r="F10500" s="17">
        <v>1.0386409E7</v>
      </c>
      <c r="G10500" s="17">
        <v>1.6105946E7</v>
      </c>
      <c r="H10500" s="17">
        <v>3.3028526E7</v>
      </c>
    </row>
    <row r="10501">
      <c r="A10501" s="7" t="s">
        <v>22184</v>
      </c>
      <c r="B10501" s="17" t="s">
        <v>22185</v>
      </c>
      <c r="C10501" s="17">
        <v>115.0</v>
      </c>
      <c r="D10501" s="17">
        <v>1.294633469E7</v>
      </c>
      <c r="E10501" s="17">
        <v>8034739.0</v>
      </c>
      <c r="F10501" s="17">
        <v>9464952.0</v>
      </c>
      <c r="G10501" s="17">
        <v>1.2601918E7</v>
      </c>
      <c r="H10501" s="17">
        <v>2.3095894E7</v>
      </c>
    </row>
    <row r="10502">
      <c r="A10502" s="7" t="s">
        <v>22186</v>
      </c>
      <c r="B10502" s="17" t="s">
        <v>22187</v>
      </c>
      <c r="C10502" s="17">
        <v>2.0</v>
      </c>
      <c r="D10502" s="17">
        <v>3722863.5</v>
      </c>
      <c r="E10502" s="17">
        <v>3483705.0</v>
      </c>
      <c r="F10502" s="17">
        <v>3483705.0</v>
      </c>
      <c r="G10502" s="17">
        <v>3962022.0</v>
      </c>
      <c r="H10502" s="17">
        <v>3962022.0</v>
      </c>
    </row>
    <row r="10503">
      <c r="A10503" s="7" t="s">
        <v>22188</v>
      </c>
      <c r="B10503" s="17" t="s">
        <v>22189</v>
      </c>
      <c r="C10503" s="17">
        <v>77.0</v>
      </c>
      <c r="D10503" s="17">
        <v>8806370.753</v>
      </c>
      <c r="E10503" s="17">
        <v>4088680.0</v>
      </c>
      <c r="F10503" s="17">
        <v>5150000.0</v>
      </c>
      <c r="G10503" s="17">
        <v>8334271.0</v>
      </c>
      <c r="H10503" s="17">
        <v>1.5135E7</v>
      </c>
    </row>
    <row r="10504">
      <c r="A10504" s="7" t="s">
        <v>22190</v>
      </c>
      <c r="B10504" s="17" t="s">
        <v>22191</v>
      </c>
      <c r="C10504" s="17">
        <v>5056.0</v>
      </c>
      <c r="D10504" s="17">
        <v>1.645739884E7</v>
      </c>
      <c r="E10504" s="17">
        <v>4387451.0</v>
      </c>
      <c r="F10504" s="17">
        <v>8338150.0</v>
      </c>
      <c r="G10504" s="17">
        <v>1.6947241E7</v>
      </c>
      <c r="H10504" s="17">
        <v>3.5776214E7</v>
      </c>
    </row>
    <row r="10505">
      <c r="A10505" s="7" t="s">
        <v>22192</v>
      </c>
      <c r="B10505" s="17" t="s">
        <v>22193</v>
      </c>
      <c r="C10505" s="17">
        <v>1057.0</v>
      </c>
      <c r="D10505" s="17">
        <v>2.135481032E7</v>
      </c>
      <c r="E10505" s="17">
        <v>5654806.0</v>
      </c>
      <c r="F10505" s="17">
        <v>1.2410853E7</v>
      </c>
      <c r="G10505" s="17">
        <v>2.4679437E7</v>
      </c>
      <c r="H10505" s="17">
        <v>4.5112033E7</v>
      </c>
    </row>
    <row r="10506">
      <c r="A10506" s="7" t="s">
        <v>22194</v>
      </c>
      <c r="B10506" s="17" t="s">
        <v>22195</v>
      </c>
      <c r="C10506" s="17">
        <v>10553.0</v>
      </c>
      <c r="D10506" s="17">
        <v>1.148498415E7</v>
      </c>
      <c r="E10506" s="17">
        <v>3766304.0</v>
      </c>
      <c r="F10506" s="17">
        <v>6202101.0</v>
      </c>
      <c r="G10506" s="17">
        <v>1.1512447E7</v>
      </c>
      <c r="H10506" s="17">
        <v>2.3059126E7</v>
      </c>
    </row>
    <row r="10507">
      <c r="A10507" s="7" t="s">
        <v>22196</v>
      </c>
      <c r="B10507" s="17" t="s">
        <v>22197</v>
      </c>
      <c r="C10507" s="17">
        <v>73.0</v>
      </c>
      <c r="D10507" s="17">
        <v>9427590.055</v>
      </c>
      <c r="E10507" s="17">
        <v>4452928.0</v>
      </c>
      <c r="F10507" s="17">
        <v>5694095.0</v>
      </c>
      <c r="G10507" s="17">
        <v>1.0502317E7</v>
      </c>
      <c r="H10507" s="17">
        <v>1.9551995E7</v>
      </c>
    </row>
    <row r="10508">
      <c r="A10508" s="7" t="s">
        <v>22198</v>
      </c>
      <c r="B10508" s="17" t="s">
        <v>22199</v>
      </c>
      <c r="C10508" s="17">
        <v>92.0</v>
      </c>
      <c r="D10508" s="17">
        <v>1.21224098E7</v>
      </c>
      <c r="E10508" s="17">
        <v>4424578.0</v>
      </c>
      <c r="F10508" s="17">
        <v>8854250.0</v>
      </c>
      <c r="G10508" s="17">
        <v>1.5886089E7</v>
      </c>
      <c r="H10508" s="17">
        <v>2.5681452E7</v>
      </c>
    </row>
    <row r="10509">
      <c r="A10509" s="7" t="s">
        <v>22202</v>
      </c>
      <c r="B10509" s="17" t="s">
        <v>22203</v>
      </c>
      <c r="C10509" s="17">
        <v>110.0</v>
      </c>
      <c r="D10509" s="17">
        <v>1.160384274E7</v>
      </c>
      <c r="E10509" s="17">
        <v>4456686.0</v>
      </c>
      <c r="F10509" s="17">
        <v>7540109.0</v>
      </c>
      <c r="G10509" s="17">
        <v>1.4662079E7</v>
      </c>
      <c r="H10509" s="17">
        <v>2.3233343E7</v>
      </c>
    </row>
    <row r="10510">
      <c r="A10510" s="7" t="s">
        <v>22204</v>
      </c>
      <c r="B10510" s="17" t="s">
        <v>22205</v>
      </c>
      <c r="C10510" s="17">
        <v>30.0</v>
      </c>
      <c r="D10510" s="17">
        <v>1.274101463E7</v>
      </c>
      <c r="E10510" s="17">
        <v>5275250.0</v>
      </c>
      <c r="F10510" s="17">
        <v>8264990.0</v>
      </c>
      <c r="G10510" s="17">
        <v>1.4914237E7</v>
      </c>
      <c r="H10510" s="17">
        <v>1.7171732E7</v>
      </c>
    </row>
    <row r="10511">
      <c r="A10511" s="7" t="s">
        <v>22206</v>
      </c>
      <c r="B10511" s="17" t="s">
        <v>22207</v>
      </c>
      <c r="C10511" s="17">
        <v>41.0</v>
      </c>
      <c r="D10511" s="17">
        <v>1.287616027E7</v>
      </c>
      <c r="E10511" s="17">
        <v>3381896.0</v>
      </c>
      <c r="F10511" s="17">
        <v>5106220.0</v>
      </c>
      <c r="G10511" s="17">
        <v>1.2808543E7</v>
      </c>
      <c r="H10511" s="17">
        <v>3.3174252E7</v>
      </c>
    </row>
    <row r="10512">
      <c r="A10512" s="7" t="s">
        <v>22208</v>
      </c>
      <c r="B10512" s="17" t="s">
        <v>22209</v>
      </c>
      <c r="C10512" s="17">
        <v>6.0</v>
      </c>
      <c r="D10512" s="17">
        <v>2.119096583E7</v>
      </c>
      <c r="E10512" s="17">
        <v>8709345.0</v>
      </c>
      <c r="F10512" s="17">
        <v>9065731.0</v>
      </c>
      <c r="G10512" s="17">
        <v>2.0762782E7</v>
      </c>
      <c r="H10512" s="17">
        <v>6.9521435E7</v>
      </c>
    </row>
    <row r="10513">
      <c r="A10513" s="7" t="s">
        <v>22212</v>
      </c>
      <c r="B10513" s="17" t="s">
        <v>22213</v>
      </c>
      <c r="C10513" s="17">
        <v>8.0</v>
      </c>
      <c r="D10513" s="17">
        <v>6459822.75</v>
      </c>
      <c r="E10513" s="17">
        <v>4979277.0</v>
      </c>
      <c r="F10513" s="17">
        <v>6740070.0</v>
      </c>
      <c r="G10513" s="17">
        <v>7168130.0</v>
      </c>
      <c r="H10513" s="17">
        <v>8449109.0</v>
      </c>
    </row>
    <row r="10514">
      <c r="A10514" s="7" t="s">
        <v>22214</v>
      </c>
      <c r="B10514" s="17" t="s">
        <v>22215</v>
      </c>
      <c r="C10514" s="17">
        <v>57.0</v>
      </c>
      <c r="D10514" s="17">
        <v>1.070351451E7</v>
      </c>
      <c r="E10514" s="17">
        <v>3648847.0</v>
      </c>
      <c r="F10514" s="17">
        <v>6982000.0</v>
      </c>
      <c r="G10514" s="17">
        <v>1.1830063E7</v>
      </c>
      <c r="H10514" s="17">
        <v>2.492285E7</v>
      </c>
    </row>
    <row r="10515">
      <c r="A10515" s="7" t="s">
        <v>22217</v>
      </c>
      <c r="B10515" s="17" t="s">
        <v>22218</v>
      </c>
      <c r="C10515" s="17">
        <v>476.0</v>
      </c>
      <c r="D10515" s="17">
        <v>1.144511203E7</v>
      </c>
      <c r="E10515" s="17">
        <v>3174217.0</v>
      </c>
      <c r="F10515" s="17">
        <v>5246628.0</v>
      </c>
      <c r="G10515" s="17">
        <v>1.2379863E7</v>
      </c>
      <c r="H10515" s="17">
        <v>2.5877594E7</v>
      </c>
    </row>
    <row r="10516">
      <c r="A10516" s="7" t="s">
        <v>22220</v>
      </c>
      <c r="B10516" s="17" t="s">
        <v>22221</v>
      </c>
      <c r="C10516" s="17">
        <v>449.0</v>
      </c>
      <c r="D10516" s="17">
        <v>1.153359457E7</v>
      </c>
      <c r="E10516" s="17">
        <v>4211919.0</v>
      </c>
      <c r="F10516" s="17">
        <v>7444963.0</v>
      </c>
      <c r="G10516" s="17">
        <v>1.2764E7</v>
      </c>
      <c r="H10516" s="17">
        <v>2.24397E7</v>
      </c>
    </row>
    <row r="10517">
      <c r="A10517" s="7" t="s">
        <v>22222</v>
      </c>
      <c r="B10517" s="17" t="s">
        <v>22223</v>
      </c>
      <c r="C10517" s="17">
        <v>79.0</v>
      </c>
      <c r="D10517" s="17">
        <v>1.087890546E7</v>
      </c>
      <c r="E10517" s="17">
        <v>4696281.0</v>
      </c>
      <c r="F10517" s="17">
        <v>8123400.0</v>
      </c>
      <c r="G10517" s="17">
        <v>1.35294E7</v>
      </c>
      <c r="H10517" s="17">
        <v>2.2100899E7</v>
      </c>
    </row>
    <row r="10518">
      <c r="A10518" s="7" t="s">
        <v>22224</v>
      </c>
      <c r="B10518" s="17" t="s">
        <v>22225</v>
      </c>
      <c r="C10518" s="17">
        <v>57.0</v>
      </c>
      <c r="D10518" s="17">
        <v>1.106975868E7</v>
      </c>
      <c r="E10518" s="17">
        <v>3315200.0</v>
      </c>
      <c r="F10518" s="17">
        <v>5732605.0</v>
      </c>
      <c r="G10518" s="17">
        <v>8945043.0</v>
      </c>
      <c r="H10518" s="17">
        <v>2.5397788E7</v>
      </c>
    </row>
    <row r="10519">
      <c r="A10519" s="7" t="s">
        <v>22227</v>
      </c>
      <c r="B10519" s="17" t="s">
        <v>22229</v>
      </c>
      <c r="C10519" s="17">
        <v>939.0</v>
      </c>
      <c r="D10519" s="17">
        <v>4272708.317</v>
      </c>
      <c r="E10519" s="17">
        <v>2589100.0</v>
      </c>
      <c r="F10519" s="17">
        <v>3682740.0</v>
      </c>
      <c r="G10519" s="17">
        <v>5077822.0</v>
      </c>
      <c r="H10519" s="17">
        <v>6713742.0</v>
      </c>
    </row>
    <row r="10520">
      <c r="A10520" s="7" t="s">
        <v>22230</v>
      </c>
      <c r="B10520" s="17" t="s">
        <v>22231</v>
      </c>
      <c r="C10520" s="17">
        <v>29.0</v>
      </c>
      <c r="D10520" s="17">
        <v>1.19759351E7</v>
      </c>
      <c r="E10520" s="17">
        <v>8444100.0</v>
      </c>
      <c r="F10520" s="17">
        <v>1.01743E7</v>
      </c>
      <c r="G10520" s="17">
        <v>1.2159536E7</v>
      </c>
      <c r="H10520" s="17">
        <v>1.99152E7</v>
      </c>
    </row>
    <row r="10521">
      <c r="A10521" s="7" t="s">
        <v>22232</v>
      </c>
      <c r="B10521" s="17" t="s">
        <v>22233</v>
      </c>
      <c r="C10521" s="17">
        <v>5.0</v>
      </c>
      <c r="D10521" s="17">
        <v>3753424.8</v>
      </c>
      <c r="E10521" s="17">
        <v>1682655.0</v>
      </c>
      <c r="F10521" s="17">
        <v>2894200.0</v>
      </c>
      <c r="G10521" s="17">
        <v>5237600.0</v>
      </c>
      <c r="H10521" s="17">
        <v>7480627.0</v>
      </c>
    </row>
    <row r="10522">
      <c r="A10522" s="7" t="s">
        <v>22234</v>
      </c>
      <c r="B10522" s="17" t="s">
        <v>22235</v>
      </c>
      <c r="C10522" s="17">
        <v>3.0</v>
      </c>
      <c r="D10522" s="17">
        <v>2.349306407E8</v>
      </c>
      <c r="E10522" s="17">
        <v>2996300.0</v>
      </c>
      <c r="F10522" s="17">
        <v>2.106175E7</v>
      </c>
      <c r="G10522" s="17">
        <v>6.80733872E8</v>
      </c>
      <c r="H10522" s="17">
        <v>6.80733872E8</v>
      </c>
    </row>
    <row r="10523">
      <c r="A10523" s="7" t="s">
        <v>22236</v>
      </c>
      <c r="B10523" s="17" t="s">
        <v>22237</v>
      </c>
      <c r="C10523" s="17">
        <v>3.0</v>
      </c>
      <c r="D10523" s="17">
        <v>1.018627267E7</v>
      </c>
      <c r="E10523" s="17">
        <v>5530302.0</v>
      </c>
      <c r="F10523" s="17">
        <v>8403266.0</v>
      </c>
      <c r="G10523" s="17">
        <v>1.662525E7</v>
      </c>
      <c r="H10523" s="17">
        <v>1.662525E7</v>
      </c>
    </row>
    <row r="10524">
      <c r="A10524" s="7" t="s">
        <v>22238</v>
      </c>
      <c r="B10524" s="17" t="s">
        <v>22239</v>
      </c>
      <c r="C10524" s="17">
        <v>64.0</v>
      </c>
      <c r="D10524" s="17">
        <v>1.750002805E7</v>
      </c>
      <c r="E10524" s="17">
        <v>4144973.0</v>
      </c>
      <c r="F10524" s="17">
        <v>9632500.0</v>
      </c>
      <c r="G10524" s="17">
        <v>1.6072137E7</v>
      </c>
      <c r="H10524" s="17">
        <v>4.73512E7</v>
      </c>
    </row>
    <row r="10525">
      <c r="A10525" s="7" t="s">
        <v>22240</v>
      </c>
      <c r="B10525" s="17" t="s">
        <v>22241</v>
      </c>
      <c r="C10525" s="17">
        <v>264.0</v>
      </c>
      <c r="D10525" s="17">
        <v>1.313128509E7</v>
      </c>
      <c r="E10525" s="17">
        <v>4091790.0</v>
      </c>
      <c r="F10525" s="17">
        <v>6672980.0</v>
      </c>
      <c r="G10525" s="17">
        <v>1.2586188E7</v>
      </c>
      <c r="H10525" s="17">
        <v>2.653454E7</v>
      </c>
    </row>
    <row r="10526">
      <c r="A10526" s="7" t="s">
        <v>22242</v>
      </c>
      <c r="B10526" s="17" t="s">
        <v>22243</v>
      </c>
      <c r="C10526" s="17">
        <v>6.0</v>
      </c>
      <c r="D10526" s="17">
        <v>1.31570985E7</v>
      </c>
      <c r="E10526" s="17">
        <v>6530517.0</v>
      </c>
      <c r="F10526" s="17">
        <v>9947235.0</v>
      </c>
      <c r="G10526" s="17">
        <v>1.3731037E7</v>
      </c>
      <c r="H10526" s="17">
        <v>3.2589466E7</v>
      </c>
    </row>
    <row r="10527">
      <c r="A10527" s="7" t="s">
        <v>22244</v>
      </c>
      <c r="B10527" s="17" t="s">
        <v>22245</v>
      </c>
      <c r="C10527" s="17">
        <v>10.0</v>
      </c>
      <c r="D10527" s="17">
        <v>2.23978614E7</v>
      </c>
      <c r="E10527" s="17">
        <v>5123973.0</v>
      </c>
      <c r="F10527" s="17">
        <v>1.1803026E7</v>
      </c>
      <c r="G10527" s="17">
        <v>1.547955E7</v>
      </c>
      <c r="H10527" s="17">
        <v>1.8892258E7</v>
      </c>
    </row>
    <row r="10528">
      <c r="A10528" s="7" t="s">
        <v>22246</v>
      </c>
      <c r="B10528" s="17" t="s">
        <v>22247</v>
      </c>
      <c r="C10528" s="17">
        <v>40.0</v>
      </c>
      <c r="D10528" s="17">
        <v>2.398518553E7</v>
      </c>
      <c r="E10528" s="17">
        <v>9285564.0</v>
      </c>
      <c r="F10528" s="17">
        <v>1.4155529E7</v>
      </c>
      <c r="G10528" s="17">
        <v>2.3905902E7</v>
      </c>
      <c r="H10528" s="17">
        <v>5.9329775E7</v>
      </c>
    </row>
    <row r="10529">
      <c r="A10529" s="7" t="s">
        <v>22248</v>
      </c>
      <c r="B10529" s="17" t="s">
        <v>22249</v>
      </c>
      <c r="C10529" s="17">
        <v>2.0</v>
      </c>
      <c r="D10529" s="17">
        <v>2.4078491E7</v>
      </c>
      <c r="E10529" s="17">
        <v>2.353445E7</v>
      </c>
      <c r="F10529" s="17">
        <v>2.353445E7</v>
      </c>
      <c r="G10529" s="17">
        <v>2.4622532E7</v>
      </c>
      <c r="H10529" s="17">
        <v>2.4622532E7</v>
      </c>
    </row>
    <row r="10530">
      <c r="A10530" s="7" t="s">
        <v>22250</v>
      </c>
      <c r="B10530" s="17" t="s">
        <v>22251</v>
      </c>
      <c r="C10530" s="17">
        <v>11.0</v>
      </c>
      <c r="D10530" s="17">
        <v>4017578.545</v>
      </c>
      <c r="E10530" s="17">
        <v>1573002.0</v>
      </c>
      <c r="F10530" s="17">
        <v>2427600.0</v>
      </c>
      <c r="G10530" s="17">
        <v>5187500.0</v>
      </c>
      <c r="H10530" s="17">
        <v>5433640.0</v>
      </c>
    </row>
    <row r="10531">
      <c r="A10531" s="7" t="s">
        <v>22254</v>
      </c>
      <c r="B10531" s="17" t="s">
        <v>22255</v>
      </c>
      <c r="C10531" s="17">
        <v>14.0</v>
      </c>
      <c r="D10531" s="17">
        <v>1.859919486E7</v>
      </c>
      <c r="E10531" s="17">
        <v>4959472.0</v>
      </c>
      <c r="F10531" s="17">
        <v>8107000.0</v>
      </c>
      <c r="G10531" s="17">
        <v>1.5506339E7</v>
      </c>
      <c r="H10531" s="17">
        <v>5.0778499E7</v>
      </c>
    </row>
    <row r="10532">
      <c r="A10532" s="7" t="s">
        <v>22256</v>
      </c>
      <c r="B10532" s="17" t="s">
        <v>22257</v>
      </c>
      <c r="C10532" s="17">
        <v>2.0</v>
      </c>
      <c r="D10532" s="17">
        <v>6.96727275E7</v>
      </c>
      <c r="E10532" s="17">
        <v>3.3202995E7</v>
      </c>
      <c r="F10532" s="17">
        <v>3.3202995E7</v>
      </c>
      <c r="G10532" s="17">
        <v>1.0614246E8</v>
      </c>
      <c r="H10532" s="17">
        <v>1.0614246E8</v>
      </c>
    </row>
    <row r="10533">
      <c r="A10533" s="7" t="s">
        <v>22258</v>
      </c>
      <c r="B10533" s="17" t="s">
        <v>22259</v>
      </c>
      <c r="C10533" s="17">
        <v>3.0</v>
      </c>
      <c r="D10533" s="17">
        <v>7392240.0</v>
      </c>
      <c r="E10533" s="17">
        <v>2842242.0</v>
      </c>
      <c r="F10533" s="17">
        <v>7402988.0</v>
      </c>
      <c r="G10533" s="17">
        <v>1.193149E7</v>
      </c>
      <c r="H10533" s="17">
        <v>1.193149E7</v>
      </c>
    </row>
    <row r="10534">
      <c r="A10534" s="7" t="s">
        <v>22260</v>
      </c>
      <c r="B10534" s="17" t="s">
        <v>22261</v>
      </c>
      <c r="C10534" s="17">
        <v>2.0</v>
      </c>
      <c r="D10534" s="17">
        <v>6597599.5</v>
      </c>
      <c r="E10534" s="17">
        <v>3195631.0</v>
      </c>
      <c r="F10534" s="17">
        <v>3195631.0</v>
      </c>
      <c r="G10534" s="17">
        <v>9999568.0</v>
      </c>
      <c r="H10534" s="17">
        <v>9999568.0</v>
      </c>
    </row>
    <row r="10535">
      <c r="A10535" s="7" t="s">
        <v>22263</v>
      </c>
      <c r="B10535" s="17" t="s">
        <v>22264</v>
      </c>
      <c r="C10535" s="17">
        <v>7.0</v>
      </c>
      <c r="D10535" s="17">
        <v>3.9815888E7</v>
      </c>
      <c r="E10535" s="17">
        <v>1896064.0</v>
      </c>
      <c r="F10535" s="17">
        <v>4.8586611E7</v>
      </c>
      <c r="G10535" s="17">
        <v>6.4204421E7</v>
      </c>
      <c r="H10535" s="17">
        <v>1.0210765E8</v>
      </c>
    </row>
    <row r="10536">
      <c r="A10536" s="7" t="s">
        <v>22266</v>
      </c>
      <c r="B10536" s="17" t="s">
        <v>22267</v>
      </c>
      <c r="C10536" s="17">
        <v>7.0</v>
      </c>
      <c r="D10536" s="17">
        <v>4.780533457E7</v>
      </c>
      <c r="E10536" s="17">
        <v>5659474.0</v>
      </c>
      <c r="F10536" s="17">
        <v>4.6608834E7</v>
      </c>
      <c r="G10536" s="17">
        <v>7.5588681E7</v>
      </c>
      <c r="H10536" s="17">
        <v>1.21691983E8</v>
      </c>
    </row>
    <row r="10537">
      <c r="A10537" s="7" t="s">
        <v>22268</v>
      </c>
      <c r="B10537" s="17" t="s">
        <v>22269</v>
      </c>
      <c r="C10537" s="17">
        <v>14.0</v>
      </c>
      <c r="D10537" s="17">
        <v>3.934712571E7</v>
      </c>
      <c r="E10537" s="17">
        <v>6196169.0</v>
      </c>
      <c r="F10537" s="17">
        <v>4.3522641E7</v>
      </c>
      <c r="G10537" s="17">
        <v>7.8209084E7</v>
      </c>
      <c r="H10537" s="17">
        <v>9.7956799E7</v>
      </c>
    </row>
    <row r="10538">
      <c r="A10538" s="7" t="s">
        <v>22270</v>
      </c>
      <c r="B10538" s="17" t="s">
        <v>22271</v>
      </c>
      <c r="C10538" s="17">
        <v>5.0</v>
      </c>
      <c r="D10538" s="17">
        <v>4.2563855E7</v>
      </c>
      <c r="E10538" s="17">
        <v>2.7525198E7</v>
      </c>
      <c r="F10538" s="17">
        <v>4.0283714E7</v>
      </c>
      <c r="G10538" s="17">
        <v>7.1117981E7</v>
      </c>
      <c r="H10538" s="17">
        <v>7.1557532E7</v>
      </c>
    </row>
    <row r="10539">
      <c r="A10539" s="7" t="s">
        <v>22272</v>
      </c>
      <c r="B10539" s="17" t="s">
        <v>22273</v>
      </c>
      <c r="C10539" s="17">
        <v>1.0</v>
      </c>
      <c r="D10539" s="17">
        <v>8565623.0</v>
      </c>
      <c r="E10539" s="17">
        <v>8565623.0</v>
      </c>
      <c r="F10539" s="17">
        <v>8565623.0</v>
      </c>
      <c r="G10539" s="17">
        <v>8565623.0</v>
      </c>
      <c r="H10539" s="17">
        <v>8565623.0</v>
      </c>
    </row>
    <row r="10540">
      <c r="A10540" s="7" t="s">
        <v>22274</v>
      </c>
      <c r="B10540" s="17" t="s">
        <v>22275</v>
      </c>
      <c r="C10540" s="17">
        <v>11.0</v>
      </c>
      <c r="D10540" s="17">
        <v>5.773753545E7</v>
      </c>
      <c r="E10540" s="17">
        <v>1.0655891E7</v>
      </c>
      <c r="F10540" s="17">
        <v>4.23688E7</v>
      </c>
      <c r="G10540" s="17">
        <v>1.00628158E8</v>
      </c>
      <c r="H10540" s="17">
        <v>1.34148104E8</v>
      </c>
    </row>
    <row r="10541">
      <c r="A10541" s="7" t="s">
        <v>22276</v>
      </c>
      <c r="B10541" s="17" t="s">
        <v>22277</v>
      </c>
      <c r="C10541" s="17">
        <v>1.0</v>
      </c>
      <c r="D10541" s="17">
        <v>1.29688822E8</v>
      </c>
      <c r="E10541" s="17">
        <v>1.29688822E8</v>
      </c>
      <c r="F10541" s="17">
        <v>1.29688822E8</v>
      </c>
      <c r="G10541" s="17">
        <v>1.29688822E8</v>
      </c>
      <c r="H10541" s="17">
        <v>1.29688822E8</v>
      </c>
    </row>
    <row r="10542">
      <c r="A10542" s="7" t="s">
        <v>22278</v>
      </c>
      <c r="B10542" s="17" t="s">
        <v>22279</v>
      </c>
      <c r="C10542" s="17">
        <v>3.0</v>
      </c>
      <c r="D10542" s="17">
        <v>3.554049733E7</v>
      </c>
      <c r="E10542" s="17">
        <v>1.1157972E7</v>
      </c>
      <c r="F10542" s="17">
        <v>2.1396299E7</v>
      </c>
      <c r="G10542" s="17">
        <v>7.4067221E7</v>
      </c>
      <c r="H10542" s="17">
        <v>7.4067221E7</v>
      </c>
    </row>
    <row r="10543">
      <c r="A10543" s="7" t="s">
        <v>22280</v>
      </c>
      <c r="B10543" s="17" t="s">
        <v>22281</v>
      </c>
      <c r="C10543" s="17">
        <v>2.0</v>
      </c>
      <c r="D10543" s="17">
        <v>7927955.0</v>
      </c>
      <c r="E10543" s="17">
        <v>4310323.0</v>
      </c>
      <c r="F10543" s="17">
        <v>4310323.0</v>
      </c>
      <c r="G10543" s="17">
        <v>1.1545587E7</v>
      </c>
      <c r="H10543" s="17">
        <v>1.1545587E7</v>
      </c>
    </row>
    <row r="10544">
      <c r="A10544" s="7" t="s">
        <v>22282</v>
      </c>
      <c r="B10544" s="17" t="s">
        <v>22283</v>
      </c>
      <c r="C10544" s="17">
        <v>3.0</v>
      </c>
      <c r="D10544" s="17">
        <v>3.7764675E7</v>
      </c>
      <c r="E10544" s="17">
        <v>3.1665954E7</v>
      </c>
      <c r="F10544" s="17">
        <v>3.8197142E7</v>
      </c>
      <c r="G10544" s="17">
        <v>4.3430929E7</v>
      </c>
      <c r="H10544" s="17">
        <v>4.3430929E7</v>
      </c>
    </row>
    <row r="10545">
      <c r="A10545" s="7" t="s">
        <v>22284</v>
      </c>
      <c r="B10545" s="17" t="s">
        <v>22285</v>
      </c>
      <c r="C10545" s="17">
        <v>6.0</v>
      </c>
      <c r="D10545" s="17">
        <v>5.050310083E7</v>
      </c>
      <c r="E10545" s="17">
        <v>1.4960745E7</v>
      </c>
      <c r="F10545" s="17">
        <v>4.8323659E7</v>
      </c>
      <c r="G10545" s="17">
        <v>8.5955165E7</v>
      </c>
      <c r="H10545" s="17">
        <v>8.7260591E7</v>
      </c>
    </row>
    <row r="10546">
      <c r="A10546" s="7" t="s">
        <v>22286</v>
      </c>
      <c r="B10546" s="17" t="s">
        <v>22287</v>
      </c>
      <c r="C10546" s="17">
        <v>2.0</v>
      </c>
      <c r="D10546" s="17">
        <v>1.101189525E8</v>
      </c>
      <c r="E10546" s="17">
        <v>8.4801005E7</v>
      </c>
      <c r="F10546" s="17">
        <v>8.4801005E7</v>
      </c>
      <c r="G10546" s="17">
        <v>1.354369E8</v>
      </c>
      <c r="H10546" s="17">
        <v>1.354369E8</v>
      </c>
    </row>
    <row r="10547">
      <c r="A10547" s="7" t="s">
        <v>22288</v>
      </c>
      <c r="B10547" s="17" t="s">
        <v>22289</v>
      </c>
      <c r="C10547" s="17">
        <v>1.0</v>
      </c>
      <c r="D10547" s="17">
        <v>7.2620671E7</v>
      </c>
      <c r="E10547" s="17">
        <v>7.2620671E7</v>
      </c>
      <c r="F10547" s="17">
        <v>7.2620671E7</v>
      </c>
      <c r="G10547" s="17">
        <v>7.2620671E7</v>
      </c>
      <c r="H10547" s="17">
        <v>7.2620671E7</v>
      </c>
    </row>
    <row r="10548">
      <c r="A10548" s="7" t="s">
        <v>22290</v>
      </c>
      <c r="B10548" s="17" t="s">
        <v>22291</v>
      </c>
      <c r="C10548" s="17">
        <v>36.0</v>
      </c>
      <c r="D10548" s="17">
        <v>3.719655133E7</v>
      </c>
      <c r="E10548" s="17">
        <v>6501068.0</v>
      </c>
      <c r="F10548" s="17">
        <v>2.6996188E7</v>
      </c>
      <c r="G10548" s="17">
        <v>5.833438E7</v>
      </c>
      <c r="H10548" s="17">
        <v>8.0282712E7</v>
      </c>
    </row>
    <row r="10549">
      <c r="A10549" s="7" t="s">
        <v>22292</v>
      </c>
      <c r="B10549" s="17" t="s">
        <v>22293</v>
      </c>
      <c r="C10549" s="17">
        <v>4.0</v>
      </c>
      <c r="D10549" s="17">
        <v>6.1371352E7</v>
      </c>
      <c r="E10549" s="17">
        <v>2478834.0</v>
      </c>
      <c r="F10549" s="17">
        <v>5.064606E7</v>
      </c>
      <c r="G10549" s="17">
        <v>7.4827734E7</v>
      </c>
      <c r="H10549" s="17">
        <v>1.1753278E8</v>
      </c>
    </row>
    <row r="10550">
      <c r="A10550" s="7" t="s">
        <v>22294</v>
      </c>
      <c r="B10550" s="17" t="s">
        <v>22295</v>
      </c>
      <c r="C10550" s="17">
        <v>12.0</v>
      </c>
      <c r="D10550" s="17">
        <v>8.3474281E7</v>
      </c>
      <c r="E10550" s="17">
        <v>9377060.0</v>
      </c>
      <c r="F10550" s="17">
        <v>5.525185E7</v>
      </c>
      <c r="G10550" s="17">
        <v>8.7866473E7</v>
      </c>
      <c r="H10550" s="17">
        <v>2.06194776E8</v>
      </c>
    </row>
    <row r="10551">
      <c r="A10551" s="7" t="s">
        <v>22297</v>
      </c>
      <c r="B10551" s="17" t="s">
        <v>22299</v>
      </c>
      <c r="C10551" s="17">
        <v>10.0</v>
      </c>
      <c r="D10551" s="17">
        <v>5.4978848E7</v>
      </c>
      <c r="E10551" s="17">
        <v>2.3751467E7</v>
      </c>
      <c r="F10551" s="17">
        <v>3.7763244E7</v>
      </c>
      <c r="G10551" s="17">
        <v>9.354589E7</v>
      </c>
      <c r="H10551" s="17">
        <v>1.01141997E8</v>
      </c>
    </row>
    <row r="10552">
      <c r="A10552" s="7" t="s">
        <v>22300</v>
      </c>
      <c r="B10552" s="17" t="s">
        <v>22301</v>
      </c>
      <c r="C10552" s="17">
        <v>18.0</v>
      </c>
      <c r="D10552" s="17">
        <v>4.598949056E7</v>
      </c>
      <c r="E10552" s="17">
        <v>1.3187425E7</v>
      </c>
      <c r="F10552" s="17">
        <v>5.0567382E7</v>
      </c>
      <c r="G10552" s="17">
        <v>7.0332845E7</v>
      </c>
      <c r="H10552" s="17">
        <v>8.7952726E7</v>
      </c>
    </row>
    <row r="10553">
      <c r="A10553" s="7" t="s">
        <v>22303</v>
      </c>
      <c r="B10553" s="17" t="s">
        <v>22304</v>
      </c>
      <c r="C10553" s="17">
        <v>22.0</v>
      </c>
      <c r="D10553" s="17">
        <v>3.362415855E7</v>
      </c>
      <c r="E10553" s="17">
        <v>4069453.0</v>
      </c>
      <c r="F10553" s="17">
        <v>1.5850067E7</v>
      </c>
      <c r="G10553" s="17">
        <v>6.5660019E7</v>
      </c>
      <c r="H10553" s="17">
        <v>9.3444294E7</v>
      </c>
    </row>
    <row r="10554">
      <c r="A10554" s="7" t="s">
        <v>22306</v>
      </c>
      <c r="B10554" s="17" t="s">
        <v>22307</v>
      </c>
      <c r="C10554" s="17">
        <v>6.0</v>
      </c>
      <c r="D10554" s="17">
        <v>6.0458841E7</v>
      </c>
      <c r="E10554" s="17">
        <v>1.14946E7</v>
      </c>
      <c r="F10554" s="17">
        <v>5.1527591E7</v>
      </c>
      <c r="G10554" s="17">
        <v>9.8050667E7</v>
      </c>
      <c r="H10554" s="17">
        <v>1.18181676E8</v>
      </c>
    </row>
    <row r="10555">
      <c r="A10555" s="7" t="s">
        <v>22308</v>
      </c>
      <c r="B10555" s="17" t="s">
        <v>22309</v>
      </c>
      <c r="C10555" s="17">
        <v>15.0</v>
      </c>
      <c r="D10555" s="17">
        <v>2.56407338E7</v>
      </c>
      <c r="E10555" s="17">
        <v>7428600.0</v>
      </c>
      <c r="F10555" s="17">
        <v>1.3442418E7</v>
      </c>
      <c r="G10555" s="17">
        <v>5.06918E7</v>
      </c>
      <c r="H10555" s="17">
        <v>5.8272299E7</v>
      </c>
    </row>
    <row r="10556">
      <c r="A10556" s="7" t="s">
        <v>22310</v>
      </c>
      <c r="B10556" s="17" t="s">
        <v>22311</v>
      </c>
      <c r="C10556" s="17">
        <v>16.0</v>
      </c>
      <c r="D10556" s="17">
        <v>8065796.938</v>
      </c>
      <c r="E10556" s="17">
        <v>2695300.0</v>
      </c>
      <c r="F10556" s="17">
        <v>3534000.0</v>
      </c>
      <c r="G10556" s="17">
        <v>5082574.0</v>
      </c>
      <c r="H10556" s="17">
        <v>1.9777954E7</v>
      </c>
    </row>
    <row r="10557">
      <c r="A10557" s="7" t="s">
        <v>22312</v>
      </c>
      <c r="B10557" s="17" t="s">
        <v>22313</v>
      </c>
      <c r="C10557" s="17">
        <v>4.0</v>
      </c>
      <c r="D10557" s="17">
        <v>3062828.0</v>
      </c>
      <c r="E10557" s="17">
        <v>2017588.0</v>
      </c>
      <c r="F10557" s="17">
        <v>2977400.0</v>
      </c>
      <c r="G10557" s="17">
        <v>3564557.0</v>
      </c>
      <c r="H10557" s="17">
        <v>3691767.0</v>
      </c>
    </row>
    <row r="10558">
      <c r="A10558" s="7" t="s">
        <v>22314</v>
      </c>
      <c r="B10558" s="17" t="s">
        <v>22315</v>
      </c>
      <c r="C10558" s="17">
        <v>1.0</v>
      </c>
      <c r="D10558" s="17">
        <v>2717648.0</v>
      </c>
      <c r="E10558" s="17">
        <v>2717648.0</v>
      </c>
      <c r="F10558" s="17">
        <v>2717648.0</v>
      </c>
      <c r="G10558" s="17">
        <v>2717648.0</v>
      </c>
      <c r="H10558" s="17">
        <v>2717648.0</v>
      </c>
    </row>
    <row r="10559">
      <c r="A10559" s="7" t="s">
        <v>22316</v>
      </c>
      <c r="B10559" s="17" t="s">
        <v>22317</v>
      </c>
      <c r="C10559" s="17">
        <v>4.0</v>
      </c>
      <c r="D10559" s="17">
        <v>7321001.5</v>
      </c>
      <c r="E10559" s="17">
        <v>3752641.0</v>
      </c>
      <c r="F10559" s="17">
        <v>5684909.0</v>
      </c>
      <c r="G10559" s="17">
        <v>6174000.0</v>
      </c>
      <c r="H10559" s="17">
        <v>1.3672456E7</v>
      </c>
    </row>
    <row r="10560">
      <c r="A10560" s="7" t="s">
        <v>22318</v>
      </c>
      <c r="B10560" s="17" t="s">
        <v>22319</v>
      </c>
      <c r="C10560" s="17">
        <v>60.0</v>
      </c>
      <c r="D10560" s="17">
        <v>4218827.267</v>
      </c>
      <c r="E10560" s="17">
        <v>2169650.0</v>
      </c>
      <c r="F10560" s="17">
        <v>3435810.0</v>
      </c>
      <c r="G10560" s="17">
        <v>5004992.0</v>
      </c>
      <c r="H10560" s="17">
        <v>6400650.0</v>
      </c>
    </row>
    <row r="10561">
      <c r="A10561" s="7" t="s">
        <v>22320</v>
      </c>
      <c r="B10561" s="17" t="s">
        <v>22321</v>
      </c>
      <c r="C10561" s="17">
        <v>8.0</v>
      </c>
      <c r="D10561" s="17">
        <v>8332587.75</v>
      </c>
      <c r="E10561" s="17">
        <v>1637996.0</v>
      </c>
      <c r="F10561" s="17">
        <v>2623296.0</v>
      </c>
      <c r="G10561" s="17">
        <v>5076718.0</v>
      </c>
      <c r="H10561" s="17">
        <v>3.268944E7</v>
      </c>
    </row>
    <row r="10562">
      <c r="A10562" s="7" t="s">
        <v>22322</v>
      </c>
      <c r="B10562" s="17" t="s">
        <v>22323</v>
      </c>
      <c r="C10562" s="17">
        <v>1.0</v>
      </c>
      <c r="D10562" s="17">
        <v>4707950.0</v>
      </c>
      <c r="E10562" s="17">
        <v>4707950.0</v>
      </c>
      <c r="F10562" s="17">
        <v>4707950.0</v>
      </c>
      <c r="G10562" s="17">
        <v>4707950.0</v>
      </c>
      <c r="H10562" s="17">
        <v>4707950.0</v>
      </c>
    </row>
    <row r="10563">
      <c r="A10563" s="7" t="s">
        <v>22325</v>
      </c>
      <c r="B10563" s="17" t="s">
        <v>22326</v>
      </c>
      <c r="C10563" s="17">
        <v>3.0</v>
      </c>
      <c r="D10563" s="17">
        <v>9205991.333</v>
      </c>
      <c r="E10563" s="17">
        <v>2671978.0</v>
      </c>
      <c r="F10563" s="17">
        <v>2730000.0</v>
      </c>
      <c r="G10563" s="17">
        <v>2.2215996E7</v>
      </c>
      <c r="H10563" s="17">
        <v>2.2215996E7</v>
      </c>
    </row>
    <row r="10564">
      <c r="A10564" s="7" t="s">
        <v>22328</v>
      </c>
      <c r="B10564" s="17" t="s">
        <v>22329</v>
      </c>
      <c r="C10564" s="17">
        <v>2.0</v>
      </c>
      <c r="D10564" s="17">
        <v>2.1039787E7</v>
      </c>
      <c r="E10564" s="17">
        <v>6384258.0</v>
      </c>
      <c r="F10564" s="17">
        <v>6384258.0</v>
      </c>
      <c r="G10564" s="17">
        <v>3.5695316E7</v>
      </c>
      <c r="H10564" s="17">
        <v>3.5695316E7</v>
      </c>
    </row>
    <row r="10565">
      <c r="A10565" s="7" t="s">
        <v>22330</v>
      </c>
      <c r="B10565" s="17" t="s">
        <v>22331</v>
      </c>
      <c r="C10565" s="17">
        <v>6.0</v>
      </c>
      <c r="D10565" s="17">
        <v>1.050990817E7</v>
      </c>
      <c r="E10565" s="17">
        <v>3114601.0</v>
      </c>
      <c r="F10565" s="17">
        <v>3287682.0</v>
      </c>
      <c r="G10565" s="17">
        <v>5968185.0</v>
      </c>
      <c r="H10565" s="17">
        <v>4.2589431E7</v>
      </c>
    </row>
    <row r="10566">
      <c r="A10566" s="7" t="s">
        <v>22332</v>
      </c>
      <c r="B10566" s="17" t="s">
        <v>22333</v>
      </c>
      <c r="C10566" s="17">
        <v>1.0</v>
      </c>
      <c r="D10566" s="17">
        <v>9.7657191E7</v>
      </c>
      <c r="E10566" s="17">
        <v>9.7657191E7</v>
      </c>
      <c r="F10566" s="17">
        <v>9.7657191E7</v>
      </c>
      <c r="G10566" s="17">
        <v>9.7657191E7</v>
      </c>
      <c r="H10566" s="17">
        <v>9.7657191E7</v>
      </c>
    </row>
    <row r="10567">
      <c r="A10567" s="7" t="s">
        <v>22334</v>
      </c>
      <c r="B10567" s="17" t="s">
        <v>22335</v>
      </c>
      <c r="C10567" s="17">
        <v>10.0</v>
      </c>
      <c r="D10567" s="17">
        <v>1.85160151E7</v>
      </c>
      <c r="E10567" s="17">
        <v>1865570.0</v>
      </c>
      <c r="F10567" s="17">
        <v>3827800.0</v>
      </c>
      <c r="G10567" s="17">
        <v>1.9152753E7</v>
      </c>
      <c r="H10567" s="17">
        <v>6.0389625E7</v>
      </c>
    </row>
    <row r="10568">
      <c r="A10568" s="7" t="s">
        <v>22336</v>
      </c>
      <c r="B10568" s="17" t="s">
        <v>22337</v>
      </c>
      <c r="C10568" s="17">
        <v>1.0</v>
      </c>
      <c r="D10568" s="17">
        <v>3250556.0</v>
      </c>
      <c r="E10568" s="17">
        <v>3250556.0</v>
      </c>
      <c r="F10568" s="17">
        <v>3250556.0</v>
      </c>
      <c r="G10568" s="17">
        <v>3250556.0</v>
      </c>
      <c r="H10568" s="17">
        <v>3250556.0</v>
      </c>
    </row>
    <row r="10569">
      <c r="A10569" s="7" t="s">
        <v>22338</v>
      </c>
      <c r="B10569" s="17" t="s">
        <v>22339</v>
      </c>
      <c r="C10569" s="17">
        <v>1.0</v>
      </c>
      <c r="D10569" s="17">
        <v>2936000.0</v>
      </c>
      <c r="E10569" s="17">
        <v>2936000.0</v>
      </c>
      <c r="F10569" s="17">
        <v>2936000.0</v>
      </c>
      <c r="G10569" s="17">
        <v>2936000.0</v>
      </c>
      <c r="H10569" s="17">
        <v>2936000.0</v>
      </c>
    </row>
    <row r="10570">
      <c r="A10570" s="7" t="s">
        <v>22340</v>
      </c>
      <c r="B10570" s="17" t="s">
        <v>22341</v>
      </c>
      <c r="C10570" s="17">
        <v>11.0</v>
      </c>
      <c r="D10570" s="17">
        <v>5081863.0</v>
      </c>
      <c r="E10570" s="17">
        <v>3434200.0</v>
      </c>
      <c r="F10570" s="17">
        <v>4741700.0</v>
      </c>
      <c r="G10570" s="17">
        <v>6844259.0</v>
      </c>
      <c r="H10570" s="17">
        <v>7993600.0</v>
      </c>
    </row>
    <row r="10571">
      <c r="A10571" s="7" t="s">
        <v>22342</v>
      </c>
      <c r="B10571" s="17" t="s">
        <v>22343</v>
      </c>
      <c r="C10571" s="17">
        <v>1.0</v>
      </c>
      <c r="D10571" s="17">
        <v>4792641.0</v>
      </c>
      <c r="E10571" s="17">
        <v>4792641.0</v>
      </c>
      <c r="F10571" s="17">
        <v>4792641.0</v>
      </c>
      <c r="G10571" s="17">
        <v>4792641.0</v>
      </c>
      <c r="H10571" s="17">
        <v>4792641.0</v>
      </c>
    </row>
    <row r="10572">
      <c r="A10572" s="7" t="s">
        <v>22346</v>
      </c>
      <c r="B10572" s="17" t="s">
        <v>22347</v>
      </c>
      <c r="C10572" s="17">
        <v>10.0</v>
      </c>
      <c r="D10572" s="17">
        <v>4764735.2</v>
      </c>
      <c r="E10572" s="17">
        <v>2841783.0</v>
      </c>
      <c r="F10572" s="17">
        <v>3118907.0</v>
      </c>
      <c r="G10572" s="17">
        <v>5537170.0</v>
      </c>
      <c r="H10572" s="17">
        <v>5891959.0</v>
      </c>
    </row>
    <row r="10573">
      <c r="A10573" s="7" t="s">
        <v>22348</v>
      </c>
      <c r="B10573" s="17" t="s">
        <v>22349</v>
      </c>
      <c r="C10573" s="17">
        <v>1.0</v>
      </c>
      <c r="D10573" s="17">
        <v>2896896.0</v>
      </c>
      <c r="E10573" s="17">
        <v>2896896.0</v>
      </c>
      <c r="F10573" s="17">
        <v>2896896.0</v>
      </c>
      <c r="G10573" s="17">
        <v>2896896.0</v>
      </c>
      <c r="H10573" s="17">
        <v>2896896.0</v>
      </c>
    </row>
    <row r="10574">
      <c r="A10574" s="7" t="s">
        <v>22350</v>
      </c>
      <c r="B10574" s="17" t="s">
        <v>22351</v>
      </c>
      <c r="C10574" s="17">
        <v>2.0</v>
      </c>
      <c r="D10574" s="17">
        <v>1.2794781E7</v>
      </c>
      <c r="E10574" s="17">
        <v>1632013.0</v>
      </c>
      <c r="F10574" s="17">
        <v>1632013.0</v>
      </c>
      <c r="G10574" s="17">
        <v>2.3957549E7</v>
      </c>
      <c r="H10574" s="17">
        <v>2.3957549E7</v>
      </c>
    </row>
    <row r="10575">
      <c r="A10575" s="7" t="s">
        <v>22352</v>
      </c>
      <c r="B10575" s="17" t="s">
        <v>22353</v>
      </c>
      <c r="C10575" s="17">
        <v>37.0</v>
      </c>
      <c r="D10575" s="17">
        <v>7282301.081</v>
      </c>
      <c r="E10575" s="17">
        <v>2433963.0</v>
      </c>
      <c r="F10575" s="17">
        <v>3344242.0</v>
      </c>
      <c r="G10575" s="17">
        <v>6552751.0</v>
      </c>
      <c r="H10575" s="17">
        <v>2.505473E7</v>
      </c>
    </row>
    <row r="10576">
      <c r="A10576" s="7" t="s">
        <v>22354</v>
      </c>
      <c r="B10576" s="17" t="s">
        <v>22355</v>
      </c>
      <c r="C10576" s="17">
        <v>4.0</v>
      </c>
      <c r="D10576" s="17">
        <v>3069750.75</v>
      </c>
      <c r="E10576" s="17">
        <v>1507827.0</v>
      </c>
      <c r="F10576" s="17">
        <v>1899252.0</v>
      </c>
      <c r="G10576" s="17">
        <v>3152426.0</v>
      </c>
      <c r="H10576" s="17">
        <v>5719498.0</v>
      </c>
    </row>
    <row r="10577">
      <c r="A10577" s="7" t="s">
        <v>22357</v>
      </c>
      <c r="B10577" s="17" t="s">
        <v>22358</v>
      </c>
      <c r="C10577" s="17">
        <v>1.0</v>
      </c>
      <c r="D10577" s="17">
        <v>3.2681133E7</v>
      </c>
      <c r="E10577" s="17">
        <v>3.2681133E7</v>
      </c>
      <c r="F10577" s="17">
        <v>3.2681133E7</v>
      </c>
      <c r="G10577" s="17">
        <v>3.2681133E7</v>
      </c>
      <c r="H10577" s="17">
        <v>3.2681133E7</v>
      </c>
    </row>
    <row r="10578">
      <c r="A10578" s="7" t="s">
        <v>22360</v>
      </c>
      <c r="B10578" s="17" t="s">
        <v>22361</v>
      </c>
      <c r="C10578" s="17">
        <v>3.0</v>
      </c>
      <c r="D10578" s="17">
        <v>5214770.0</v>
      </c>
      <c r="E10578" s="17">
        <v>2969289.0</v>
      </c>
      <c r="F10578" s="17">
        <v>5543799.0</v>
      </c>
      <c r="G10578" s="17">
        <v>7131222.0</v>
      </c>
      <c r="H10578" s="17">
        <v>7131222.0</v>
      </c>
    </row>
    <row r="10579">
      <c r="A10579" s="7" t="s">
        <v>22362</v>
      </c>
      <c r="B10579" s="17" t="s">
        <v>22363</v>
      </c>
      <c r="C10579" s="17">
        <v>30.0</v>
      </c>
      <c r="D10579" s="17">
        <v>2.82483082E7</v>
      </c>
      <c r="E10579" s="17">
        <v>3602300.0</v>
      </c>
      <c r="F10579" s="17">
        <v>6074797.0</v>
      </c>
      <c r="G10579" s="17">
        <v>2.5070319E7</v>
      </c>
      <c r="H10579" s="17">
        <v>1.00131767E8</v>
      </c>
    </row>
    <row r="10580">
      <c r="A10580" s="7" t="s">
        <v>22364</v>
      </c>
      <c r="B10580" s="17" t="s">
        <v>22365</v>
      </c>
      <c r="C10580" s="17">
        <v>6.0</v>
      </c>
      <c r="D10580" s="17">
        <v>5.9263003E7</v>
      </c>
      <c r="E10580" s="17">
        <v>5.1677488E7</v>
      </c>
      <c r="F10580" s="17">
        <v>5.6831201E7</v>
      </c>
      <c r="G10580" s="17">
        <v>6.371242E7</v>
      </c>
      <c r="H10580" s="17">
        <v>1.23289248E8</v>
      </c>
    </row>
    <row r="10581">
      <c r="A10581" s="7" t="s">
        <v>22366</v>
      </c>
      <c r="B10581" s="17" t="s">
        <v>22367</v>
      </c>
      <c r="C10581" s="17">
        <v>2.0</v>
      </c>
      <c r="D10581" s="17">
        <v>3.28433905E7</v>
      </c>
      <c r="E10581" s="17">
        <v>5880235.0</v>
      </c>
      <c r="F10581" s="17">
        <v>5880235.0</v>
      </c>
      <c r="G10581" s="17">
        <v>5.9806546E7</v>
      </c>
      <c r="H10581" s="17">
        <v>5.9806546E7</v>
      </c>
    </row>
    <row r="10582">
      <c r="A10582" s="7" t="s">
        <v>22368</v>
      </c>
      <c r="B10582" s="17" t="s">
        <v>22369</v>
      </c>
      <c r="C10582" s="17">
        <v>4.0</v>
      </c>
      <c r="D10582" s="17">
        <v>3.752473525E7</v>
      </c>
      <c r="E10582" s="17">
        <v>1775648.0</v>
      </c>
      <c r="F10582" s="17">
        <v>1.9085406E7</v>
      </c>
      <c r="G10582" s="17">
        <v>3.0593772E7</v>
      </c>
      <c r="H10582" s="17">
        <v>9.8644115E7</v>
      </c>
    </row>
    <row r="10583">
      <c r="A10583" s="7" t="s">
        <v>22370</v>
      </c>
      <c r="B10583" s="17" t="s">
        <v>22371</v>
      </c>
      <c r="C10583" s="17">
        <v>9.0</v>
      </c>
      <c r="D10583" s="17">
        <v>5.510083889E7</v>
      </c>
      <c r="E10583" s="17">
        <v>4172224.0</v>
      </c>
      <c r="F10583" s="17">
        <v>7191396.0</v>
      </c>
      <c r="G10583" s="17">
        <v>8.8781487E7</v>
      </c>
      <c r="H10583" s="17">
        <v>2.30688536E8</v>
      </c>
    </row>
    <row r="10584">
      <c r="A10584" s="7" t="s">
        <v>22372</v>
      </c>
      <c r="B10584" s="17" t="s">
        <v>22373</v>
      </c>
      <c r="C10584" s="17">
        <v>22.0</v>
      </c>
      <c r="D10584" s="17">
        <v>4.785555641E7</v>
      </c>
      <c r="E10584" s="17">
        <v>1.2279278E7</v>
      </c>
      <c r="F10584" s="17">
        <v>5.0587004E7</v>
      </c>
      <c r="G10584" s="17">
        <v>6.1291031E7</v>
      </c>
      <c r="H10584" s="17">
        <v>8.9435875E7</v>
      </c>
    </row>
    <row r="10585">
      <c r="A10585" s="7" t="s">
        <v>22374</v>
      </c>
      <c r="B10585" s="17" t="s">
        <v>22375</v>
      </c>
      <c r="C10585" s="17">
        <v>23.0</v>
      </c>
      <c r="D10585" s="17">
        <v>1.989912257E7</v>
      </c>
      <c r="E10585" s="17">
        <v>2420700.0</v>
      </c>
      <c r="F10585" s="17">
        <v>5750360.0</v>
      </c>
      <c r="G10585" s="17">
        <v>5.1904814E7</v>
      </c>
      <c r="H10585" s="17">
        <v>5.6950923E7</v>
      </c>
    </row>
    <row r="10586">
      <c r="A10586" s="7" t="s">
        <v>22376</v>
      </c>
      <c r="B10586" s="17" t="s">
        <v>22377</v>
      </c>
      <c r="C10586" s="17">
        <v>5.0</v>
      </c>
      <c r="D10586" s="17">
        <v>5131322.4</v>
      </c>
      <c r="E10586" s="17">
        <v>3383671.0</v>
      </c>
      <c r="F10586" s="17">
        <v>3857086.0</v>
      </c>
      <c r="G10586" s="17">
        <v>5657062.0</v>
      </c>
      <c r="H10586" s="17">
        <v>1.0206452E7</v>
      </c>
    </row>
    <row r="10587">
      <c r="A10587" s="7" t="s">
        <v>22378</v>
      </c>
      <c r="B10587" s="17" t="s">
        <v>22379</v>
      </c>
      <c r="C10587" s="17">
        <v>1.0</v>
      </c>
      <c r="D10587" s="17">
        <v>1.0329911E7</v>
      </c>
      <c r="E10587" s="17">
        <v>1.0329911E7</v>
      </c>
      <c r="F10587" s="17">
        <v>1.0329911E7</v>
      </c>
      <c r="G10587" s="17">
        <v>1.0329911E7</v>
      </c>
      <c r="H10587" s="17">
        <v>1.0329911E7</v>
      </c>
    </row>
    <row r="10588">
      <c r="A10588" s="7" t="s">
        <v>22380</v>
      </c>
      <c r="B10588" s="17" t="s">
        <v>22381</v>
      </c>
      <c r="C10588" s="17">
        <v>11.0</v>
      </c>
      <c r="D10588" s="17">
        <v>1.905980782E7</v>
      </c>
      <c r="E10588" s="17">
        <v>4576763.0</v>
      </c>
      <c r="F10588" s="17">
        <v>5873614.0</v>
      </c>
      <c r="G10588" s="17">
        <v>2.4601701E7</v>
      </c>
      <c r="H10588" s="17">
        <v>6.6028111E7</v>
      </c>
    </row>
    <row r="10589">
      <c r="A10589" s="7" t="s">
        <v>22382</v>
      </c>
      <c r="B10589" s="17" t="s">
        <v>22383</v>
      </c>
      <c r="C10589" s="17">
        <v>33.0</v>
      </c>
      <c r="D10589" s="17">
        <v>7.645838045E7</v>
      </c>
      <c r="E10589" s="17">
        <v>2.2750765E7</v>
      </c>
      <c r="F10589" s="17">
        <v>7.5364E7</v>
      </c>
      <c r="G10589" s="17">
        <v>1.09770545E8</v>
      </c>
      <c r="H10589" s="17">
        <v>1.45365194E8</v>
      </c>
    </row>
    <row r="10590">
      <c r="A10590" s="7" t="s">
        <v>22384</v>
      </c>
      <c r="B10590" s="17" t="s">
        <v>22385</v>
      </c>
      <c r="C10590" s="17">
        <v>13.0</v>
      </c>
      <c r="D10590" s="17">
        <v>9.672306223E7</v>
      </c>
      <c r="E10590" s="17">
        <v>7.777616E7</v>
      </c>
      <c r="F10590" s="17">
        <v>8.4759701E7</v>
      </c>
      <c r="G10590" s="17">
        <v>1.25333276E8</v>
      </c>
      <c r="H10590" s="17">
        <v>1.42927376E8</v>
      </c>
    </row>
    <row r="10591">
      <c r="A10591" s="7" t="s">
        <v>22386</v>
      </c>
      <c r="B10591" s="17" t="s">
        <v>22387</v>
      </c>
      <c r="C10591" s="17">
        <v>2.0</v>
      </c>
      <c r="D10591" s="17">
        <v>2.55216E7</v>
      </c>
      <c r="E10591" s="17">
        <v>2398000.0</v>
      </c>
      <c r="F10591" s="17">
        <v>2398000.0</v>
      </c>
      <c r="G10591" s="17">
        <v>4.86452E7</v>
      </c>
      <c r="H10591" s="17">
        <v>4.86452E7</v>
      </c>
    </row>
    <row r="10592">
      <c r="A10592" s="7" t="s">
        <v>22388</v>
      </c>
      <c r="B10592" s="17" t="s">
        <v>22389</v>
      </c>
      <c r="C10592" s="17">
        <v>26.0</v>
      </c>
      <c r="D10592" s="17">
        <v>7.120049635E7</v>
      </c>
      <c r="E10592" s="17">
        <v>1.677475E7</v>
      </c>
      <c r="F10592" s="17">
        <v>7.9007733E7</v>
      </c>
      <c r="G10592" s="17">
        <v>1.08273858E8</v>
      </c>
      <c r="H10592" s="17">
        <v>1.38670066E8</v>
      </c>
    </row>
    <row r="10593">
      <c r="A10593" s="7" t="s">
        <v>22390</v>
      </c>
      <c r="B10593" s="17" t="s">
        <v>22391</v>
      </c>
      <c r="C10593" s="17">
        <v>2.0</v>
      </c>
      <c r="D10593" s="17">
        <v>1.502553035E8</v>
      </c>
      <c r="E10593" s="17">
        <v>1.36314557E8</v>
      </c>
      <c r="F10593" s="17">
        <v>1.36314557E8</v>
      </c>
      <c r="G10593" s="17">
        <v>1.6419605E8</v>
      </c>
      <c r="H10593" s="17">
        <v>1.6419605E8</v>
      </c>
    </row>
    <row r="10594">
      <c r="A10594" s="7" t="s">
        <v>22393</v>
      </c>
      <c r="B10594" s="17" t="s">
        <v>22395</v>
      </c>
      <c r="C10594" s="17">
        <v>21.0</v>
      </c>
      <c r="D10594" s="17">
        <v>1.057419216E8</v>
      </c>
      <c r="E10594" s="17">
        <v>7.3436878E7</v>
      </c>
      <c r="F10594" s="17">
        <v>1.01510767E8</v>
      </c>
      <c r="G10594" s="17">
        <v>1.14768685E8</v>
      </c>
      <c r="H10594" s="17">
        <v>1.377123E8</v>
      </c>
    </row>
    <row r="10595">
      <c r="A10595" s="7" t="s">
        <v>22396</v>
      </c>
      <c r="B10595" s="17" t="s">
        <v>22397</v>
      </c>
      <c r="C10595" s="17">
        <v>354.0</v>
      </c>
      <c r="D10595" s="17">
        <v>9.639548592E7</v>
      </c>
      <c r="E10595" s="17">
        <v>8.8617311E7</v>
      </c>
      <c r="F10595" s="17">
        <v>9.6649733E7</v>
      </c>
      <c r="G10595" s="17">
        <v>1.07866187E8</v>
      </c>
      <c r="H10595" s="17">
        <v>1.24585144E8</v>
      </c>
    </row>
    <row r="10596">
      <c r="A10596" s="7" t="s">
        <v>22399</v>
      </c>
      <c r="B10596" s="17" t="s">
        <v>22401</v>
      </c>
      <c r="C10596" s="17">
        <v>35.0</v>
      </c>
      <c r="D10596" s="17">
        <v>6.32512874E7</v>
      </c>
      <c r="E10596" s="17">
        <v>6455444.0</v>
      </c>
      <c r="F10596" s="17">
        <v>6.5685667E7</v>
      </c>
      <c r="G10596" s="17">
        <v>1.15800424E8</v>
      </c>
      <c r="H10596" s="17">
        <v>1.29531101E8</v>
      </c>
    </row>
    <row r="10597">
      <c r="A10597" s="7" t="s">
        <v>22402</v>
      </c>
      <c r="B10597" s="17" t="s">
        <v>22403</v>
      </c>
      <c r="C10597" s="17">
        <v>4.0</v>
      </c>
      <c r="D10597" s="17">
        <v>8.1449913E7</v>
      </c>
      <c r="E10597" s="17">
        <v>3048074.0</v>
      </c>
      <c r="F10597" s="17">
        <v>1.1784952E7</v>
      </c>
      <c r="G10597" s="17">
        <v>1.49866678E8</v>
      </c>
      <c r="H10597" s="17">
        <v>1.61099948E8</v>
      </c>
    </row>
    <row r="10598">
      <c r="A10598" s="7" t="s">
        <v>22404</v>
      </c>
      <c r="B10598" s="17" t="s">
        <v>22405</v>
      </c>
      <c r="C10598" s="17">
        <v>2.0</v>
      </c>
      <c r="D10598" s="17">
        <v>2.5067238E7</v>
      </c>
      <c r="E10598" s="17">
        <v>9037209.0</v>
      </c>
      <c r="F10598" s="17">
        <v>9037209.0</v>
      </c>
      <c r="G10598" s="17">
        <v>4.1097267E7</v>
      </c>
      <c r="H10598" s="17">
        <v>4.1097267E7</v>
      </c>
    </row>
    <row r="10599">
      <c r="A10599" s="7" t="s">
        <v>22406</v>
      </c>
      <c r="B10599" s="17" t="s">
        <v>22407</v>
      </c>
      <c r="C10599" s="17">
        <v>27.0</v>
      </c>
      <c r="D10599" s="17">
        <v>8.991181578E7</v>
      </c>
      <c r="E10599" s="17">
        <v>5.2045629E7</v>
      </c>
      <c r="F10599" s="17">
        <v>9.9704789E7</v>
      </c>
      <c r="G10599" s="17">
        <v>1.218712E8</v>
      </c>
      <c r="H10599" s="17">
        <v>1.48707706E8</v>
      </c>
    </row>
    <row r="10600">
      <c r="A10600" s="7" t="s">
        <v>22408</v>
      </c>
      <c r="B10600" s="17" t="s">
        <v>22409</v>
      </c>
      <c r="C10600" s="17">
        <v>54.0</v>
      </c>
      <c r="D10600" s="17">
        <v>6.722182952E7</v>
      </c>
      <c r="E10600" s="17">
        <v>1.2418892E7</v>
      </c>
      <c r="F10600" s="17">
        <v>5.70274E7</v>
      </c>
      <c r="G10600" s="17">
        <v>1.10201071E8</v>
      </c>
      <c r="H10600" s="17">
        <v>1.27097677E8</v>
      </c>
    </row>
    <row r="10601">
      <c r="A10601" s="7" t="s">
        <v>22410</v>
      </c>
      <c r="B10601" s="17" t="s">
        <v>22411</v>
      </c>
      <c r="C10601" s="17">
        <v>22.0</v>
      </c>
      <c r="D10601" s="17">
        <v>5.121770564E7</v>
      </c>
      <c r="E10601" s="17">
        <v>1.0316172E7</v>
      </c>
      <c r="F10601" s="17">
        <v>3.2042243E7</v>
      </c>
      <c r="G10601" s="17">
        <v>8.4086789E7</v>
      </c>
      <c r="H10601" s="17">
        <v>1.06705355E8</v>
      </c>
    </row>
    <row r="10602">
      <c r="A10602" s="7" t="s">
        <v>22412</v>
      </c>
      <c r="B10602" s="17" t="s">
        <v>22413</v>
      </c>
      <c r="C10602" s="17">
        <v>1.0</v>
      </c>
      <c r="D10602" s="17">
        <v>6.86316E7</v>
      </c>
      <c r="E10602" s="17">
        <v>6.86316E7</v>
      </c>
      <c r="F10602" s="17">
        <v>6.86316E7</v>
      </c>
      <c r="G10602" s="17">
        <v>6.86316E7</v>
      </c>
      <c r="H10602" s="17">
        <v>6.86316E7</v>
      </c>
    </row>
    <row r="10603">
      <c r="A10603" s="7" t="s">
        <v>22414</v>
      </c>
      <c r="B10603" s="17" t="s">
        <v>22415</v>
      </c>
      <c r="C10603" s="17">
        <v>1.0</v>
      </c>
      <c r="D10603" s="17">
        <v>1.3206375E8</v>
      </c>
      <c r="E10603" s="17">
        <v>1.3206375E8</v>
      </c>
      <c r="F10603" s="17">
        <v>1.3206375E8</v>
      </c>
      <c r="G10603" s="17">
        <v>1.3206375E8</v>
      </c>
      <c r="H10603" s="17">
        <v>1.3206375E8</v>
      </c>
    </row>
    <row r="10604">
      <c r="A10604" s="7" t="s">
        <v>22416</v>
      </c>
      <c r="B10604" s="17" t="s">
        <v>22417</v>
      </c>
      <c r="C10604" s="17">
        <v>16.0</v>
      </c>
      <c r="D10604" s="17">
        <v>5.612781113E7</v>
      </c>
      <c r="E10604" s="17">
        <v>7471749.0</v>
      </c>
      <c r="F10604" s="17">
        <v>1.2318837E7</v>
      </c>
      <c r="G10604" s="17">
        <v>1.06494293E8</v>
      </c>
      <c r="H10604" s="17">
        <v>1.372346E8</v>
      </c>
    </row>
    <row r="10605">
      <c r="A10605" s="7" t="s">
        <v>22418</v>
      </c>
      <c r="B10605" s="17" t="s">
        <v>22419</v>
      </c>
      <c r="C10605" s="17">
        <v>46.0</v>
      </c>
      <c r="D10605" s="17">
        <v>1.030999526E8</v>
      </c>
      <c r="E10605" s="17">
        <v>4.9762759E7</v>
      </c>
      <c r="F10605" s="17">
        <v>8.3474246E7</v>
      </c>
      <c r="G10605" s="17">
        <v>1.40631639E8</v>
      </c>
      <c r="H10605" s="17">
        <v>1.8284133E8</v>
      </c>
    </row>
    <row r="10606">
      <c r="A10606" s="7" t="s">
        <v>22420</v>
      </c>
      <c r="B10606" s="17" t="s">
        <v>22421</v>
      </c>
      <c r="C10606" s="17">
        <v>63.0</v>
      </c>
      <c r="D10606" s="17">
        <v>5.037608325E7</v>
      </c>
      <c r="E10606" s="17">
        <v>4444070.0</v>
      </c>
      <c r="F10606" s="17">
        <v>2.7530304E7</v>
      </c>
      <c r="G10606" s="17">
        <v>8.5603715E7</v>
      </c>
      <c r="H10606" s="17">
        <v>1.30796515E8</v>
      </c>
    </row>
    <row r="10607">
      <c r="A10607" s="7" t="s">
        <v>22422</v>
      </c>
      <c r="B10607" s="17" t="s">
        <v>22423</v>
      </c>
      <c r="C10607" s="17">
        <v>5.0</v>
      </c>
      <c r="D10607" s="17">
        <v>4.67808238E7</v>
      </c>
      <c r="E10607" s="17">
        <v>1.1202014E7</v>
      </c>
      <c r="F10607" s="17">
        <v>2.3220123E7</v>
      </c>
      <c r="G10607" s="17">
        <v>5.8439172E7</v>
      </c>
      <c r="H10607" s="17">
        <v>1.33023521E8</v>
      </c>
    </row>
    <row r="10608">
      <c r="A10608" s="7" t="s">
        <v>22424</v>
      </c>
      <c r="B10608" s="17" t="s">
        <v>22425</v>
      </c>
      <c r="C10608" s="17">
        <v>1.0</v>
      </c>
      <c r="D10608" s="17">
        <v>1.44139261E8</v>
      </c>
      <c r="E10608" s="17">
        <v>1.44139261E8</v>
      </c>
      <c r="F10608" s="17">
        <v>1.44139261E8</v>
      </c>
      <c r="G10608" s="17">
        <v>1.44139261E8</v>
      </c>
      <c r="H10608" s="17">
        <v>1.44139261E8</v>
      </c>
    </row>
    <row r="10609">
      <c r="A10609" s="7" t="s">
        <v>22426</v>
      </c>
      <c r="B10609" s="17" t="s">
        <v>22427</v>
      </c>
      <c r="C10609" s="17">
        <v>18.0</v>
      </c>
      <c r="D10609" s="17">
        <v>3.717522622E7</v>
      </c>
      <c r="E10609" s="17">
        <v>4222703.0</v>
      </c>
      <c r="F10609" s="17">
        <v>9663900.0</v>
      </c>
      <c r="G10609" s="17">
        <v>5.1202193E7</v>
      </c>
      <c r="H10609" s="17">
        <v>1.17451409E8</v>
      </c>
    </row>
    <row r="10610">
      <c r="A10610" s="7" t="s">
        <v>22428</v>
      </c>
      <c r="B10610" s="17" t="s">
        <v>22429</v>
      </c>
      <c r="C10610" s="17">
        <v>41.0</v>
      </c>
      <c r="D10610" s="17">
        <v>2.20727111E7</v>
      </c>
      <c r="E10610" s="17">
        <v>3405149.0</v>
      </c>
      <c r="F10610" s="17">
        <v>5039700.0</v>
      </c>
      <c r="G10610" s="17">
        <v>1.1708498E7</v>
      </c>
      <c r="H10610" s="17">
        <v>2.2822543E7</v>
      </c>
    </row>
    <row r="10611">
      <c r="A10611" s="7" t="s">
        <v>22430</v>
      </c>
      <c r="B10611" s="17" t="s">
        <v>22431</v>
      </c>
      <c r="C10611" s="17">
        <v>1.0</v>
      </c>
      <c r="D10611" s="17">
        <v>1.096759E8</v>
      </c>
      <c r="E10611" s="17">
        <v>1.096759E8</v>
      </c>
      <c r="F10611" s="17">
        <v>1.096759E8</v>
      </c>
      <c r="G10611" s="17">
        <v>1.096759E8</v>
      </c>
      <c r="H10611" s="17">
        <v>1.096759E8</v>
      </c>
    </row>
    <row r="10612">
      <c r="A10612" s="7" t="s">
        <v>22432</v>
      </c>
      <c r="B10612" s="17" t="s">
        <v>22433</v>
      </c>
      <c r="C10612" s="17">
        <v>1.0</v>
      </c>
      <c r="D10612" s="17">
        <v>2454051.0</v>
      </c>
      <c r="E10612" s="17">
        <v>2454051.0</v>
      </c>
      <c r="F10612" s="17">
        <v>2454051.0</v>
      </c>
      <c r="G10612" s="17">
        <v>2454051.0</v>
      </c>
      <c r="H10612" s="17">
        <v>2454051.0</v>
      </c>
    </row>
    <row r="10613">
      <c r="A10613" s="7" t="s">
        <v>22434</v>
      </c>
      <c r="B10613" s="17" t="s">
        <v>22435</v>
      </c>
      <c r="C10613" s="17">
        <v>1.0</v>
      </c>
      <c r="D10613" s="17">
        <v>6776346.0</v>
      </c>
      <c r="E10613" s="17">
        <v>6776346.0</v>
      </c>
      <c r="F10613" s="17">
        <v>6776346.0</v>
      </c>
      <c r="G10613" s="17">
        <v>6776346.0</v>
      </c>
      <c r="H10613" s="17">
        <v>6776346.0</v>
      </c>
    </row>
    <row r="10614">
      <c r="A10614" s="7" t="s">
        <v>22436</v>
      </c>
      <c r="B10614" s="17" t="s">
        <v>22437</v>
      </c>
      <c r="C10614" s="17">
        <v>57.0</v>
      </c>
      <c r="D10614" s="17">
        <v>1.302869016E7</v>
      </c>
      <c r="E10614" s="17">
        <v>3641566.0</v>
      </c>
      <c r="F10614" s="17">
        <v>6220211.0</v>
      </c>
      <c r="G10614" s="17">
        <v>1.245097E7</v>
      </c>
      <c r="H10614" s="17">
        <v>3.7305318E7</v>
      </c>
    </row>
    <row r="10615">
      <c r="A10615" s="7" t="s">
        <v>22438</v>
      </c>
      <c r="B10615" s="17" t="s">
        <v>22439</v>
      </c>
      <c r="C10615" s="17">
        <v>11.0</v>
      </c>
      <c r="D10615" s="17">
        <v>4.302498036E7</v>
      </c>
      <c r="E10615" s="17">
        <v>5359313.0</v>
      </c>
      <c r="F10615" s="17">
        <v>3.2491765E7</v>
      </c>
      <c r="G10615" s="17">
        <v>7.2618123E7</v>
      </c>
      <c r="H10615" s="17">
        <v>8.3562753E7</v>
      </c>
    </row>
    <row r="10616">
      <c r="A10616" s="7" t="s">
        <v>22440</v>
      </c>
      <c r="B10616" s="17" t="s">
        <v>22441</v>
      </c>
      <c r="C10616" s="17">
        <v>9.0</v>
      </c>
      <c r="D10616" s="17">
        <v>1.008059978E7</v>
      </c>
      <c r="E10616" s="17">
        <v>3395979.0</v>
      </c>
      <c r="F10616" s="17">
        <v>4980071.0</v>
      </c>
      <c r="G10616" s="17">
        <v>5319110.0</v>
      </c>
      <c r="H10616" s="17">
        <v>5.6155348E7</v>
      </c>
    </row>
    <row r="10617">
      <c r="A10617" s="7" t="s">
        <v>22442</v>
      </c>
      <c r="B10617" s="17" t="s">
        <v>22443</v>
      </c>
      <c r="C10617" s="17">
        <v>1.0</v>
      </c>
      <c r="D10617" s="17">
        <v>3380759.0</v>
      </c>
      <c r="E10617" s="17">
        <v>3380759.0</v>
      </c>
      <c r="F10617" s="17">
        <v>3380759.0</v>
      </c>
      <c r="G10617" s="17">
        <v>3380759.0</v>
      </c>
      <c r="H10617" s="17">
        <v>3380759.0</v>
      </c>
    </row>
    <row r="10618">
      <c r="A10618" s="7" t="s">
        <v>22445</v>
      </c>
      <c r="B10618" s="17" t="s">
        <v>22447</v>
      </c>
      <c r="C10618" s="17">
        <v>1.0</v>
      </c>
      <c r="D10618" s="17">
        <v>6090870.0</v>
      </c>
      <c r="E10618" s="17">
        <v>6090870.0</v>
      </c>
      <c r="F10618" s="17">
        <v>6090870.0</v>
      </c>
      <c r="G10618" s="17">
        <v>6090870.0</v>
      </c>
      <c r="H10618" s="17">
        <v>6090870.0</v>
      </c>
    </row>
    <row r="10619">
      <c r="A10619" s="7" t="s">
        <v>22449</v>
      </c>
      <c r="B10619" s="17" t="s">
        <v>22450</v>
      </c>
      <c r="C10619" s="17">
        <v>8.0</v>
      </c>
      <c r="D10619" s="17">
        <v>9484674.875</v>
      </c>
      <c r="E10619" s="17">
        <v>5747800.0</v>
      </c>
      <c r="F10619" s="17">
        <v>6155442.0</v>
      </c>
      <c r="G10619" s="17">
        <v>1.1559609E7</v>
      </c>
      <c r="H10619" s="17">
        <v>1.7859848E7</v>
      </c>
    </row>
    <row r="10620">
      <c r="A10620" s="7" t="s">
        <v>22452</v>
      </c>
      <c r="B10620" s="17" t="s">
        <v>22453</v>
      </c>
      <c r="C10620" s="17">
        <v>9.0</v>
      </c>
      <c r="D10620" s="17">
        <v>5.049216044E7</v>
      </c>
      <c r="E10620" s="17">
        <v>3621145.0</v>
      </c>
      <c r="F10620" s="17">
        <v>9846267.0</v>
      </c>
      <c r="G10620" s="17">
        <v>9.2004485E7</v>
      </c>
      <c r="H10620" s="17">
        <v>1.621793E8</v>
      </c>
    </row>
    <row r="10621">
      <c r="A10621" s="7" t="s">
        <v>22454</v>
      </c>
      <c r="B10621" s="17" t="s">
        <v>22455</v>
      </c>
      <c r="C10621" s="17">
        <v>1.0</v>
      </c>
      <c r="D10621" s="17">
        <v>7.0964812E7</v>
      </c>
      <c r="E10621" s="17">
        <v>7.0964812E7</v>
      </c>
      <c r="F10621" s="17">
        <v>7.0964812E7</v>
      </c>
      <c r="G10621" s="17">
        <v>7.0964812E7</v>
      </c>
      <c r="H10621" s="17">
        <v>7.0964812E7</v>
      </c>
    </row>
    <row r="10622">
      <c r="A10622" s="7" t="s">
        <v>22456</v>
      </c>
      <c r="B10622" s="17" t="s">
        <v>22457</v>
      </c>
      <c r="C10622" s="17">
        <v>1.0</v>
      </c>
      <c r="D10622" s="17">
        <v>2791757.0</v>
      </c>
      <c r="E10622" s="17">
        <v>2791757.0</v>
      </c>
      <c r="F10622" s="17">
        <v>2791757.0</v>
      </c>
      <c r="G10622" s="17">
        <v>2791757.0</v>
      </c>
      <c r="H10622" s="17">
        <v>2791757.0</v>
      </c>
    </row>
    <row r="10623">
      <c r="A10623" s="7" t="s">
        <v>22458</v>
      </c>
      <c r="B10623" s="17" t="s">
        <v>22459</v>
      </c>
      <c r="C10623" s="17">
        <v>2.0</v>
      </c>
      <c r="D10623" s="17">
        <v>4.8854848E7</v>
      </c>
      <c r="E10623" s="17">
        <v>2.0031078E7</v>
      </c>
      <c r="F10623" s="17">
        <v>2.0031078E7</v>
      </c>
      <c r="G10623" s="17">
        <v>7.7678618E7</v>
      </c>
      <c r="H10623" s="17">
        <v>7.7678618E7</v>
      </c>
    </row>
    <row r="10624">
      <c r="A10624" s="7" t="s">
        <v>22460</v>
      </c>
      <c r="B10624" s="17" t="s">
        <v>22461</v>
      </c>
      <c r="C10624" s="17">
        <v>2.0</v>
      </c>
      <c r="D10624" s="17">
        <v>4.78419915E7</v>
      </c>
      <c r="E10624" s="17">
        <v>2977743.0</v>
      </c>
      <c r="F10624" s="17">
        <v>2977743.0</v>
      </c>
      <c r="G10624" s="17">
        <v>9.270624E7</v>
      </c>
      <c r="H10624" s="17">
        <v>9.270624E7</v>
      </c>
    </row>
    <row r="10625">
      <c r="A10625" s="7" t="s">
        <v>22462</v>
      </c>
      <c r="B10625" s="17" t="s">
        <v>22463</v>
      </c>
      <c r="C10625" s="17">
        <v>12.0</v>
      </c>
      <c r="D10625" s="17">
        <v>5.329802592E7</v>
      </c>
      <c r="E10625" s="17">
        <v>4312525.0</v>
      </c>
      <c r="F10625" s="17">
        <v>4.8663517E7</v>
      </c>
      <c r="G10625" s="17">
        <v>8.7283975E7</v>
      </c>
      <c r="H10625" s="17">
        <v>1.00418929E8</v>
      </c>
    </row>
    <row r="10626">
      <c r="A10626" s="7" t="s">
        <v>22464</v>
      </c>
      <c r="B10626" s="17" t="s">
        <v>22465</v>
      </c>
      <c r="C10626" s="17">
        <v>25.0</v>
      </c>
      <c r="D10626" s="17">
        <v>1.476686968E7</v>
      </c>
      <c r="E10626" s="17">
        <v>4447794.0</v>
      </c>
      <c r="F10626" s="17">
        <v>5745207.0</v>
      </c>
      <c r="G10626" s="17">
        <v>6718849.0</v>
      </c>
      <c r="H10626" s="17">
        <v>1.2570909E7</v>
      </c>
    </row>
    <row r="10627">
      <c r="A10627" s="7" t="s">
        <v>22466</v>
      </c>
      <c r="B10627" s="17" t="s">
        <v>22467</v>
      </c>
      <c r="C10627" s="17">
        <v>7.0</v>
      </c>
      <c r="D10627" s="17">
        <v>1.155641457E7</v>
      </c>
      <c r="E10627" s="17">
        <v>3800940.0</v>
      </c>
      <c r="F10627" s="17">
        <v>5647069.0</v>
      </c>
      <c r="G10627" s="17">
        <v>2.3513821E7</v>
      </c>
      <c r="H10627" s="17">
        <v>3.3727121E7</v>
      </c>
    </row>
    <row r="10628">
      <c r="A10628" s="7" t="s">
        <v>22468</v>
      </c>
      <c r="B10628" s="17" t="s">
        <v>22469</v>
      </c>
      <c r="C10628" s="17">
        <v>2.0</v>
      </c>
      <c r="D10628" s="17">
        <v>4608778.5</v>
      </c>
      <c r="E10628" s="17">
        <v>3225722.0</v>
      </c>
      <c r="F10628" s="17">
        <v>3225722.0</v>
      </c>
      <c r="G10628" s="17">
        <v>5991835.0</v>
      </c>
      <c r="H10628" s="17">
        <v>5991835.0</v>
      </c>
    </row>
    <row r="10629">
      <c r="A10629" s="7" t="s">
        <v>22470</v>
      </c>
      <c r="B10629" s="17" t="s">
        <v>22471</v>
      </c>
      <c r="C10629" s="17">
        <v>12.0</v>
      </c>
      <c r="D10629" s="17">
        <v>2.998548392E7</v>
      </c>
      <c r="E10629" s="17">
        <v>2751195.0</v>
      </c>
      <c r="F10629" s="17">
        <v>3993000.0</v>
      </c>
      <c r="G10629" s="17">
        <v>3.7977015E7</v>
      </c>
      <c r="H10629" s="17">
        <v>8.0971094E7</v>
      </c>
    </row>
    <row r="10630">
      <c r="A10630" s="7" t="s">
        <v>22472</v>
      </c>
      <c r="B10630" s="17" t="s">
        <v>22473</v>
      </c>
      <c r="C10630" s="17">
        <v>1.0</v>
      </c>
      <c r="D10630" s="17">
        <v>6.5620224E7</v>
      </c>
      <c r="E10630" s="17">
        <v>6.5620224E7</v>
      </c>
      <c r="F10630" s="17">
        <v>6.5620224E7</v>
      </c>
      <c r="G10630" s="17">
        <v>6.5620224E7</v>
      </c>
      <c r="H10630" s="17">
        <v>6.5620224E7</v>
      </c>
    </row>
    <row r="10631">
      <c r="A10631" s="7" t="s">
        <v>22474</v>
      </c>
      <c r="B10631" s="17" t="s">
        <v>22475</v>
      </c>
      <c r="C10631" s="17">
        <v>1.0</v>
      </c>
      <c r="D10631" s="17">
        <v>3.8344995E7</v>
      </c>
      <c r="E10631" s="17">
        <v>3.8344995E7</v>
      </c>
      <c r="F10631" s="17">
        <v>3.8344995E7</v>
      </c>
      <c r="G10631" s="17">
        <v>3.8344995E7</v>
      </c>
      <c r="H10631" s="17">
        <v>3.8344995E7</v>
      </c>
    </row>
    <row r="10632">
      <c r="A10632" s="7" t="s">
        <v>22476</v>
      </c>
      <c r="B10632" s="17" t="s">
        <v>22477</v>
      </c>
      <c r="C10632" s="17">
        <v>6.0</v>
      </c>
      <c r="D10632" s="17">
        <v>5.92161885E7</v>
      </c>
      <c r="E10632" s="17">
        <v>5.3288608E7</v>
      </c>
      <c r="F10632" s="17">
        <v>5.4720436E7</v>
      </c>
      <c r="G10632" s="17">
        <v>8.3144618E7</v>
      </c>
      <c r="H10632" s="17">
        <v>9.0701959E7</v>
      </c>
    </row>
    <row r="10633">
      <c r="A10633" s="7" t="s">
        <v>22478</v>
      </c>
      <c r="B10633" s="17" t="s">
        <v>22479</v>
      </c>
      <c r="C10633" s="17">
        <v>10.0</v>
      </c>
      <c r="D10633" s="17">
        <v>3.25865971E7</v>
      </c>
      <c r="E10633" s="17">
        <v>2322034.0</v>
      </c>
      <c r="F10633" s="17">
        <v>8548308.0</v>
      </c>
      <c r="G10633" s="17">
        <v>5.3685439E7</v>
      </c>
      <c r="H10633" s="17">
        <v>8.1059117E7</v>
      </c>
    </row>
    <row r="10634">
      <c r="A10634" s="7" t="s">
        <v>22481</v>
      </c>
      <c r="B10634" s="17" t="s">
        <v>22482</v>
      </c>
      <c r="C10634" s="17">
        <v>6.0</v>
      </c>
      <c r="D10634" s="17">
        <v>6.544085617E7</v>
      </c>
      <c r="E10634" s="17">
        <v>4.9321257E7</v>
      </c>
      <c r="F10634" s="17">
        <v>5.4188168E7</v>
      </c>
      <c r="G10634" s="17">
        <v>9.2658185E7</v>
      </c>
      <c r="H10634" s="17">
        <v>1.35308974E8</v>
      </c>
    </row>
    <row r="10635">
      <c r="A10635" s="7" t="s">
        <v>22484</v>
      </c>
      <c r="B10635" s="17" t="s">
        <v>22485</v>
      </c>
      <c r="C10635" s="17">
        <v>4.0</v>
      </c>
      <c r="D10635" s="17">
        <v>3949352.25</v>
      </c>
      <c r="E10635" s="17">
        <v>2797500.0</v>
      </c>
      <c r="F10635" s="17">
        <v>3687247.0</v>
      </c>
      <c r="G10635" s="17">
        <v>4572112.0</v>
      </c>
      <c r="H10635" s="17">
        <v>4740550.0</v>
      </c>
    </row>
    <row r="10636">
      <c r="A10636" s="7" t="s">
        <v>22486</v>
      </c>
      <c r="B10636" s="17" t="s">
        <v>22487</v>
      </c>
      <c r="C10636" s="17">
        <v>56.0</v>
      </c>
      <c r="D10636" s="17">
        <v>1.964807813E7</v>
      </c>
      <c r="E10636" s="17">
        <v>3284500.0</v>
      </c>
      <c r="F10636" s="17">
        <v>6402211.0</v>
      </c>
      <c r="G10636" s="17">
        <v>1.4448013E7</v>
      </c>
      <c r="H10636" s="17">
        <v>3.3364187E7</v>
      </c>
    </row>
    <row r="10637">
      <c r="A10637" s="7" t="s">
        <v>22488</v>
      </c>
      <c r="B10637" s="17" t="s">
        <v>22489</v>
      </c>
      <c r="C10637" s="17">
        <v>3.0</v>
      </c>
      <c r="D10637" s="17">
        <v>4.575616067E7</v>
      </c>
      <c r="E10637" s="17">
        <v>2821814.0</v>
      </c>
      <c r="F10637" s="17">
        <v>5677252.0</v>
      </c>
      <c r="G10637" s="17">
        <v>1.28769416E8</v>
      </c>
      <c r="H10637" s="17">
        <v>1.28769416E8</v>
      </c>
    </row>
    <row r="10638">
      <c r="A10638" s="7" t="s">
        <v>22491</v>
      </c>
      <c r="B10638" s="17" t="s">
        <v>22492</v>
      </c>
      <c r="C10638" s="17">
        <v>2.0</v>
      </c>
      <c r="D10638" s="17">
        <v>4885645.5</v>
      </c>
      <c r="E10638" s="17">
        <v>3784352.0</v>
      </c>
      <c r="F10638" s="17">
        <v>3784352.0</v>
      </c>
      <c r="G10638" s="17">
        <v>5986939.0</v>
      </c>
      <c r="H10638" s="17">
        <v>5986939.0</v>
      </c>
    </row>
    <row r="10639">
      <c r="A10639" s="7" t="s">
        <v>22499</v>
      </c>
      <c r="B10639" s="17" t="s">
        <v>22500</v>
      </c>
      <c r="C10639" s="17">
        <v>2.0</v>
      </c>
      <c r="D10639" s="17">
        <v>1.5729596E7</v>
      </c>
      <c r="E10639" s="17">
        <v>1.5729596E7</v>
      </c>
      <c r="F10639" s="17">
        <v>1.5729596E7</v>
      </c>
      <c r="G10639" s="17">
        <v>1.5729596E7</v>
      </c>
      <c r="H10639" s="17">
        <v>1.5729596E7</v>
      </c>
    </row>
    <row r="10640">
      <c r="A10640" s="7" t="s">
        <v>22501</v>
      </c>
      <c r="B10640" s="17" t="s">
        <v>22502</v>
      </c>
      <c r="C10640" s="17">
        <v>14.0</v>
      </c>
      <c r="D10640" s="17">
        <v>1.334071543E7</v>
      </c>
      <c r="E10640" s="17">
        <v>4112000.0</v>
      </c>
      <c r="F10640" s="17">
        <v>6474051.0</v>
      </c>
      <c r="G10640" s="17">
        <v>1.6107353E7</v>
      </c>
      <c r="H10640" s="17">
        <v>2.503015E7</v>
      </c>
    </row>
    <row r="10641">
      <c r="A10641" s="7" t="s">
        <v>22504</v>
      </c>
      <c r="B10641" s="17" t="s">
        <v>22505</v>
      </c>
      <c r="C10641" s="17">
        <v>27.0</v>
      </c>
      <c r="D10641" s="17">
        <v>3.482404026E7</v>
      </c>
      <c r="E10641" s="17">
        <v>3492600.0</v>
      </c>
      <c r="F10641" s="17">
        <v>7631676.0</v>
      </c>
      <c r="G10641" s="17">
        <v>6.1458567E7</v>
      </c>
      <c r="H10641" s="17">
        <v>1.11545274E8</v>
      </c>
    </row>
    <row r="10642">
      <c r="A10642" s="7" t="s">
        <v>22506</v>
      </c>
      <c r="B10642" s="17" t="s">
        <v>22507</v>
      </c>
      <c r="C10642" s="17">
        <v>147.0</v>
      </c>
      <c r="D10642" s="17">
        <v>2.183993627E7</v>
      </c>
      <c r="E10642" s="17">
        <v>2952373.0</v>
      </c>
      <c r="F10642" s="17">
        <v>4663800.0</v>
      </c>
      <c r="G10642" s="17">
        <v>3.3303424E7</v>
      </c>
      <c r="H10642" s="17">
        <v>7.752872E7</v>
      </c>
    </row>
    <row r="10643">
      <c r="A10643" s="7" t="s">
        <v>22508</v>
      </c>
      <c r="B10643" s="17" t="s">
        <v>22509</v>
      </c>
      <c r="C10643" s="17">
        <v>7.0</v>
      </c>
      <c r="D10643" s="17">
        <v>3.207377729E7</v>
      </c>
      <c r="E10643" s="17">
        <v>2757900.0</v>
      </c>
      <c r="F10643" s="17">
        <v>5543200.0</v>
      </c>
      <c r="G10643" s="17">
        <v>8.97745E7</v>
      </c>
      <c r="H10643" s="17">
        <v>1.1403055E8</v>
      </c>
    </row>
    <row r="10644">
      <c r="A10644" s="7" t="s">
        <v>22510</v>
      </c>
      <c r="B10644" s="17" t="s">
        <v>22511</v>
      </c>
      <c r="C10644" s="17">
        <v>1.0</v>
      </c>
      <c r="D10644" s="17">
        <v>2434229.0</v>
      </c>
      <c r="E10644" s="17">
        <v>2434229.0</v>
      </c>
      <c r="F10644" s="17">
        <v>2434229.0</v>
      </c>
      <c r="G10644" s="17">
        <v>2434229.0</v>
      </c>
      <c r="H10644" s="17">
        <v>2434229.0</v>
      </c>
    </row>
    <row r="10645">
      <c r="A10645" s="7" t="s">
        <v>22512</v>
      </c>
      <c r="B10645" s="17" t="s">
        <v>22513</v>
      </c>
      <c r="C10645" s="17">
        <v>10.0</v>
      </c>
      <c r="D10645" s="17">
        <v>2.16795628E7</v>
      </c>
      <c r="E10645" s="17">
        <v>3461490.0</v>
      </c>
      <c r="F10645" s="17">
        <v>5960450.0</v>
      </c>
      <c r="G10645" s="17">
        <v>1.7249069E7</v>
      </c>
      <c r="H10645" s="17">
        <v>2.0619775E7</v>
      </c>
    </row>
    <row r="10646">
      <c r="A10646" s="7" t="s">
        <v>22514</v>
      </c>
      <c r="B10646" s="17" t="s">
        <v>22515</v>
      </c>
      <c r="C10646" s="17">
        <v>713.0</v>
      </c>
      <c r="D10646" s="17">
        <v>1.611058911E7</v>
      </c>
      <c r="E10646" s="17">
        <v>3234941.0</v>
      </c>
      <c r="F10646" s="17">
        <v>5240635.0</v>
      </c>
      <c r="G10646" s="17">
        <v>1.0879589E7</v>
      </c>
      <c r="H10646" s="17">
        <v>3.2898827E7</v>
      </c>
    </row>
    <row r="10647">
      <c r="A10647" s="7" t="s">
        <v>22516</v>
      </c>
      <c r="B10647" s="17" t="s">
        <v>22517</v>
      </c>
      <c r="C10647" s="17">
        <v>7.0</v>
      </c>
      <c r="D10647" s="17">
        <v>1.021593043E7</v>
      </c>
      <c r="E10647" s="17">
        <v>2186710.0</v>
      </c>
      <c r="F10647" s="17">
        <v>9859232.0</v>
      </c>
      <c r="G10647" s="17">
        <v>1.4878089E7</v>
      </c>
      <c r="H10647" s="17">
        <v>2.6402129E7</v>
      </c>
    </row>
    <row r="10648">
      <c r="A10648" s="7" t="s">
        <v>22518</v>
      </c>
      <c r="B10648" s="17" t="s">
        <v>22519</v>
      </c>
      <c r="C10648" s="17">
        <v>7.0</v>
      </c>
      <c r="D10648" s="17">
        <v>4156936.286</v>
      </c>
      <c r="E10648" s="17">
        <v>3018300.0</v>
      </c>
      <c r="F10648" s="17">
        <v>3580821.0</v>
      </c>
      <c r="G10648" s="17">
        <v>4193337.0</v>
      </c>
      <c r="H10648" s="17">
        <v>8620644.0</v>
      </c>
    </row>
    <row r="10649">
      <c r="A10649" s="7" t="s">
        <v>22520</v>
      </c>
      <c r="B10649" s="17" t="s">
        <v>22521</v>
      </c>
      <c r="C10649" s="17">
        <v>6.0</v>
      </c>
      <c r="D10649" s="17">
        <v>3.28844155E7</v>
      </c>
      <c r="E10649" s="17">
        <v>3383846.0</v>
      </c>
      <c r="F10649" s="17">
        <v>1.2387572E7</v>
      </c>
      <c r="G10649" s="17">
        <v>5.4818495E7</v>
      </c>
      <c r="H10649" s="17">
        <v>7.2718524E7</v>
      </c>
    </row>
    <row r="10650">
      <c r="A10650" s="7" t="s">
        <v>22523</v>
      </c>
      <c r="B10650" s="17" t="s">
        <v>22524</v>
      </c>
      <c r="C10650" s="17">
        <v>110.0</v>
      </c>
      <c r="D10650" s="17">
        <v>1.310626349E7</v>
      </c>
      <c r="E10650" s="17">
        <v>3699749.0</v>
      </c>
      <c r="F10650" s="17">
        <v>5756000.0</v>
      </c>
      <c r="G10650" s="17">
        <v>1.1094196E7</v>
      </c>
      <c r="H10650" s="17">
        <v>3.9125167E7</v>
      </c>
    </row>
    <row r="10651">
      <c r="A10651" s="7" t="s">
        <v>22525</v>
      </c>
      <c r="B10651" s="17" t="s">
        <v>22526</v>
      </c>
      <c r="C10651" s="17">
        <v>222.0</v>
      </c>
      <c r="D10651" s="17">
        <v>4.683025249E7</v>
      </c>
      <c r="E10651" s="17">
        <v>4863426.0</v>
      </c>
      <c r="F10651" s="17">
        <v>1.7887044E7</v>
      </c>
      <c r="G10651" s="17">
        <v>8.0765831E7</v>
      </c>
      <c r="H10651" s="17">
        <v>9.9480956E7</v>
      </c>
    </row>
    <row r="10652">
      <c r="A10652" s="7" t="s">
        <v>22527</v>
      </c>
      <c r="B10652" s="17" t="s">
        <v>22529</v>
      </c>
      <c r="C10652" s="17">
        <v>458.0</v>
      </c>
      <c r="D10652" s="17">
        <v>1.580229931E7</v>
      </c>
      <c r="E10652" s="17">
        <v>3245568.0</v>
      </c>
      <c r="F10652" s="17">
        <v>4897434.0</v>
      </c>
      <c r="G10652" s="17">
        <v>1.0356244E7</v>
      </c>
      <c r="H10652" s="17">
        <v>5.331735E7</v>
      </c>
    </row>
    <row r="10653">
      <c r="A10653" s="7" t="s">
        <v>22530</v>
      </c>
      <c r="B10653" s="17" t="s">
        <v>22532</v>
      </c>
      <c r="C10653" s="17">
        <v>58.0</v>
      </c>
      <c r="D10653" s="17">
        <v>1.914635821E7</v>
      </c>
      <c r="E10653" s="17">
        <v>3561468.0</v>
      </c>
      <c r="F10653" s="17">
        <v>5151943.0</v>
      </c>
      <c r="G10653" s="17">
        <v>1.2428892E7</v>
      </c>
      <c r="H10653" s="17">
        <v>7.4388954E7</v>
      </c>
    </row>
    <row r="10654">
      <c r="A10654" s="7" t="s">
        <v>22534</v>
      </c>
      <c r="B10654" s="17" t="s">
        <v>22535</v>
      </c>
      <c r="C10654" s="17">
        <v>7.0</v>
      </c>
      <c r="D10654" s="17">
        <v>2.333312186E7</v>
      </c>
      <c r="E10654" s="17">
        <v>2621328.0</v>
      </c>
      <c r="F10654" s="17">
        <v>6912305.0</v>
      </c>
      <c r="G10654" s="17">
        <v>1.1261055E7</v>
      </c>
      <c r="H10654" s="17">
        <v>1.2816497E8</v>
      </c>
    </row>
    <row r="10655">
      <c r="A10655" s="7" t="s">
        <v>22538</v>
      </c>
      <c r="B10655" s="17" t="s">
        <v>22539</v>
      </c>
      <c r="C10655" s="17">
        <v>186.0</v>
      </c>
      <c r="D10655" s="17">
        <v>1.564104485E7</v>
      </c>
      <c r="E10655" s="17">
        <v>3891026.0</v>
      </c>
      <c r="F10655" s="17">
        <v>6028500.0</v>
      </c>
      <c r="G10655" s="17">
        <v>1.279657E7</v>
      </c>
      <c r="H10655" s="17">
        <v>5.0261584E7</v>
      </c>
    </row>
    <row r="10656">
      <c r="A10656" s="7" t="s">
        <v>22540</v>
      </c>
      <c r="B10656" s="17" t="s">
        <v>22541</v>
      </c>
      <c r="C10656" s="17">
        <v>1.0</v>
      </c>
      <c r="D10656" s="17">
        <v>2811534.0</v>
      </c>
      <c r="E10656" s="17">
        <v>2811534.0</v>
      </c>
      <c r="F10656" s="17">
        <v>2811534.0</v>
      </c>
      <c r="G10656" s="17">
        <v>2811534.0</v>
      </c>
      <c r="H10656" s="17">
        <v>2811534.0</v>
      </c>
    </row>
    <row r="10657">
      <c r="A10657" s="7" t="s">
        <v>22542</v>
      </c>
      <c r="B10657" s="17" t="s">
        <v>22544</v>
      </c>
      <c r="C10657" s="17">
        <v>1.0</v>
      </c>
      <c r="D10657" s="17">
        <v>1.62918326E8</v>
      </c>
      <c r="E10657" s="17">
        <v>1.62918326E8</v>
      </c>
      <c r="F10657" s="17">
        <v>1.62918326E8</v>
      </c>
      <c r="G10657" s="17">
        <v>1.62918326E8</v>
      </c>
      <c r="H10657" s="17">
        <v>1.62918326E8</v>
      </c>
    </row>
    <row r="10658">
      <c r="A10658" s="7" t="s">
        <v>22546</v>
      </c>
      <c r="B10658" s="17" t="s">
        <v>22548</v>
      </c>
      <c r="C10658" s="17">
        <v>1.0</v>
      </c>
      <c r="D10658" s="17">
        <v>2.136553E7</v>
      </c>
      <c r="E10658" s="17">
        <v>2.136553E7</v>
      </c>
      <c r="F10658" s="17">
        <v>2.136553E7</v>
      </c>
      <c r="G10658" s="17">
        <v>2.136553E7</v>
      </c>
      <c r="H10658" s="17">
        <v>2.136553E7</v>
      </c>
    </row>
    <row r="10659">
      <c r="A10659" s="7" t="s">
        <v>22549</v>
      </c>
      <c r="B10659" s="17" t="s">
        <v>22550</v>
      </c>
      <c r="C10659" s="17">
        <v>1.0</v>
      </c>
      <c r="D10659" s="17">
        <v>1.5046327E7</v>
      </c>
      <c r="E10659" s="17">
        <v>1.5046327E7</v>
      </c>
      <c r="F10659" s="17">
        <v>1.5046327E7</v>
      </c>
      <c r="G10659" s="17">
        <v>1.5046327E7</v>
      </c>
      <c r="H10659" s="17">
        <v>1.5046327E7</v>
      </c>
    </row>
    <row r="10660">
      <c r="A10660" s="7" t="s">
        <v>22551</v>
      </c>
      <c r="B10660" s="17" t="s">
        <v>22553</v>
      </c>
      <c r="C10660" s="17">
        <v>2.0</v>
      </c>
      <c r="D10660" s="17">
        <v>2506786.0</v>
      </c>
      <c r="E10660" s="17">
        <v>1568572.0</v>
      </c>
      <c r="F10660" s="17">
        <v>1568572.0</v>
      </c>
      <c r="G10660" s="17">
        <v>3445000.0</v>
      </c>
      <c r="H10660" s="17">
        <v>3445000.0</v>
      </c>
    </row>
    <row r="10661">
      <c r="A10661" s="7" t="s">
        <v>22555</v>
      </c>
      <c r="B10661" s="17" t="s">
        <v>22556</v>
      </c>
      <c r="C10661" s="17">
        <v>1.0</v>
      </c>
      <c r="D10661" s="17">
        <v>8029167.0</v>
      </c>
      <c r="E10661" s="17">
        <v>8029167.0</v>
      </c>
      <c r="F10661" s="17">
        <v>8029167.0</v>
      </c>
      <c r="G10661" s="17">
        <v>8029167.0</v>
      </c>
      <c r="H10661" s="17">
        <v>8029167.0</v>
      </c>
    </row>
    <row r="10662">
      <c r="A10662" s="7" t="s">
        <v>22557</v>
      </c>
      <c r="B10662" s="17" t="s">
        <v>22558</v>
      </c>
      <c r="C10662" s="17">
        <v>1.0</v>
      </c>
      <c r="D10662" s="17">
        <v>1206000.0</v>
      </c>
      <c r="E10662" s="17">
        <v>1206000.0</v>
      </c>
      <c r="F10662" s="17">
        <v>1206000.0</v>
      </c>
      <c r="G10662" s="17">
        <v>1206000.0</v>
      </c>
      <c r="H10662" s="17">
        <v>1206000.0</v>
      </c>
    </row>
    <row r="10663">
      <c r="A10663" s="7" t="s">
        <v>22559</v>
      </c>
      <c r="B10663" s="17" t="s">
        <v>22560</v>
      </c>
      <c r="C10663" s="17">
        <v>1.0</v>
      </c>
      <c r="D10663" s="17">
        <v>3.2611797E7</v>
      </c>
      <c r="E10663" s="17">
        <v>3.2611797E7</v>
      </c>
      <c r="F10663" s="17">
        <v>3.2611797E7</v>
      </c>
      <c r="G10663" s="17">
        <v>3.2611797E7</v>
      </c>
      <c r="H10663" s="17">
        <v>3.2611797E7</v>
      </c>
    </row>
    <row r="10664">
      <c r="A10664" s="7" t="s">
        <v>22561</v>
      </c>
      <c r="B10664" s="17" t="s">
        <v>22562</v>
      </c>
      <c r="C10664" s="17">
        <v>4.0</v>
      </c>
      <c r="D10664" s="17">
        <v>3.5298851E7</v>
      </c>
      <c r="E10664" s="17">
        <v>3.2808085E7</v>
      </c>
      <c r="F10664" s="17">
        <v>3.3219978E7</v>
      </c>
      <c r="G10664" s="17">
        <v>3.3240728E7</v>
      </c>
      <c r="H10664" s="17">
        <v>4.1926613E7</v>
      </c>
    </row>
    <row r="10665">
      <c r="A10665" s="7" t="s">
        <v>22563</v>
      </c>
      <c r="B10665" s="17" t="s">
        <v>22564</v>
      </c>
      <c r="C10665" s="17">
        <v>1.0</v>
      </c>
      <c r="D10665" s="17">
        <v>1.07152423E8</v>
      </c>
      <c r="E10665" s="17">
        <v>1.07152423E8</v>
      </c>
      <c r="F10665" s="17">
        <v>1.07152423E8</v>
      </c>
      <c r="G10665" s="17">
        <v>1.07152423E8</v>
      </c>
      <c r="H10665" s="17">
        <v>1.07152423E8</v>
      </c>
    </row>
    <row r="10666">
      <c r="A10666" s="7" t="s">
        <v>22565</v>
      </c>
      <c r="B10666" s="17" t="s">
        <v>22566</v>
      </c>
      <c r="C10666" s="17">
        <v>1.0</v>
      </c>
      <c r="D10666" s="17">
        <v>2056100.0</v>
      </c>
      <c r="E10666" s="17">
        <v>2056100.0</v>
      </c>
      <c r="F10666" s="17">
        <v>2056100.0</v>
      </c>
      <c r="G10666" s="17">
        <v>2056100.0</v>
      </c>
      <c r="H10666" s="17">
        <v>2056100.0</v>
      </c>
    </row>
    <row r="10667">
      <c r="A10667" s="7" t="s">
        <v>22567</v>
      </c>
      <c r="B10667" s="17" t="s">
        <v>22568</v>
      </c>
      <c r="C10667" s="17">
        <v>1.0</v>
      </c>
      <c r="D10667" s="17">
        <v>4.0847977E7</v>
      </c>
      <c r="E10667" s="17">
        <v>4.0847977E7</v>
      </c>
      <c r="F10667" s="17">
        <v>4.0847977E7</v>
      </c>
      <c r="G10667" s="17">
        <v>4.0847977E7</v>
      </c>
      <c r="H10667" s="17">
        <v>4.0847977E7</v>
      </c>
    </row>
    <row r="10668">
      <c r="A10668" s="7" t="s">
        <v>22571</v>
      </c>
      <c r="B10668" s="17" t="s">
        <v>22572</v>
      </c>
      <c r="C10668" s="17">
        <v>1.0</v>
      </c>
      <c r="D10668" s="17">
        <v>3434898.0</v>
      </c>
      <c r="E10668" s="17">
        <v>3434898.0</v>
      </c>
      <c r="F10668" s="17">
        <v>3434898.0</v>
      </c>
      <c r="G10668" s="17">
        <v>3434898.0</v>
      </c>
      <c r="H10668" s="17">
        <v>3434898.0</v>
      </c>
    </row>
    <row r="10669">
      <c r="A10669" s="7" t="s">
        <v>22573</v>
      </c>
      <c r="B10669" s="17" t="s">
        <v>22575</v>
      </c>
      <c r="C10669" s="17">
        <v>1.0</v>
      </c>
      <c r="D10669" s="17">
        <v>3998159.0</v>
      </c>
      <c r="E10669" s="17">
        <v>3998159.0</v>
      </c>
      <c r="F10669" s="17">
        <v>3998159.0</v>
      </c>
      <c r="G10669" s="17">
        <v>3998159.0</v>
      </c>
      <c r="H10669" s="17">
        <v>3998159.0</v>
      </c>
    </row>
    <row r="10670">
      <c r="A10670" s="7" t="s">
        <v>22577</v>
      </c>
      <c r="B10670" s="17" t="s">
        <v>22578</v>
      </c>
      <c r="C10670" s="17">
        <v>1.0</v>
      </c>
      <c r="D10670" s="17">
        <v>4157000.0</v>
      </c>
      <c r="E10670" s="17">
        <v>4157000.0</v>
      </c>
      <c r="F10670" s="17">
        <v>4157000.0</v>
      </c>
      <c r="G10670" s="17">
        <v>4157000.0</v>
      </c>
      <c r="H10670" s="17">
        <v>4157000.0</v>
      </c>
    </row>
    <row r="10671">
      <c r="A10671" s="7" t="s">
        <v>22580</v>
      </c>
      <c r="B10671" s="17" t="s">
        <v>22581</v>
      </c>
      <c r="C10671" s="17">
        <v>449.0</v>
      </c>
      <c r="D10671" s="17">
        <v>7422608.249</v>
      </c>
      <c r="E10671" s="17">
        <v>2798658.0</v>
      </c>
      <c r="F10671" s="17">
        <v>4274923.0</v>
      </c>
      <c r="G10671" s="17">
        <v>6625568.0</v>
      </c>
      <c r="H10671" s="17">
        <v>1.1217274E7</v>
      </c>
    </row>
    <row r="10672">
      <c r="A10672" s="7" t="s">
        <v>22582</v>
      </c>
      <c r="B10672" s="17" t="s">
        <v>22583</v>
      </c>
      <c r="C10672" s="17">
        <v>26.0</v>
      </c>
      <c r="D10672" s="17">
        <v>1.038369085E7</v>
      </c>
      <c r="E10672" s="17">
        <v>2851755.0</v>
      </c>
      <c r="F10672" s="17">
        <v>4052421.0</v>
      </c>
      <c r="G10672" s="17">
        <v>9447401.0</v>
      </c>
      <c r="H10672" s="17">
        <v>1.4433961E7</v>
      </c>
    </row>
    <row r="10673">
      <c r="A10673" s="7" t="s">
        <v>22584</v>
      </c>
      <c r="B10673" s="17" t="s">
        <v>22585</v>
      </c>
      <c r="C10673" s="17">
        <v>1.0</v>
      </c>
      <c r="D10673" s="17">
        <v>4612774.0</v>
      </c>
      <c r="E10673" s="17">
        <v>4612774.0</v>
      </c>
      <c r="F10673" s="17">
        <v>4612774.0</v>
      </c>
      <c r="G10673" s="17">
        <v>4612774.0</v>
      </c>
      <c r="H10673" s="17">
        <v>4612774.0</v>
      </c>
    </row>
    <row r="10674">
      <c r="A10674" s="7" t="s">
        <v>22586</v>
      </c>
      <c r="B10674" s="17" t="s">
        <v>22587</v>
      </c>
      <c r="C10674" s="17">
        <v>283.0</v>
      </c>
      <c r="D10674" s="17">
        <v>9315957.583</v>
      </c>
      <c r="E10674" s="17">
        <v>2924443.0</v>
      </c>
      <c r="F10674" s="17">
        <v>4132985.0</v>
      </c>
      <c r="G10674" s="17">
        <v>6906269.0</v>
      </c>
      <c r="H10674" s="17">
        <v>1.5086631E7</v>
      </c>
    </row>
    <row r="10675">
      <c r="A10675" s="7" t="s">
        <v>22588</v>
      </c>
      <c r="B10675" s="17" t="s">
        <v>22589</v>
      </c>
      <c r="C10675" s="17">
        <v>17.0</v>
      </c>
      <c r="D10675" s="17">
        <v>1.597465806E7</v>
      </c>
      <c r="E10675" s="17">
        <v>3263500.0</v>
      </c>
      <c r="F10675" s="17">
        <v>5658750.0</v>
      </c>
      <c r="G10675" s="17">
        <v>6555541.0</v>
      </c>
      <c r="H10675" s="17">
        <v>6.1449421E7</v>
      </c>
    </row>
    <row r="10676">
      <c r="A10676" s="7" t="s">
        <v>22590</v>
      </c>
      <c r="B10676" s="17" t="s">
        <v>22591</v>
      </c>
      <c r="C10676" s="17">
        <v>40.0</v>
      </c>
      <c r="D10676" s="17">
        <v>1.649156383E7</v>
      </c>
      <c r="E10676" s="17">
        <v>2888077.0</v>
      </c>
      <c r="F10676" s="17">
        <v>7047400.0</v>
      </c>
      <c r="G10676" s="17">
        <v>1.39545E7</v>
      </c>
      <c r="H10676" s="17">
        <v>4.9070483E7</v>
      </c>
    </row>
    <row r="10677">
      <c r="A10677" s="7" t="s">
        <v>22592</v>
      </c>
      <c r="B10677" s="17" t="s">
        <v>22593</v>
      </c>
      <c r="C10677" s="17">
        <v>246.0</v>
      </c>
      <c r="D10677" s="17">
        <v>9783406.886</v>
      </c>
      <c r="E10677" s="17">
        <v>3199458.0</v>
      </c>
      <c r="F10677" s="17">
        <v>5196307.0</v>
      </c>
      <c r="G10677" s="17">
        <v>9503359.0</v>
      </c>
      <c r="H10677" s="17">
        <v>1.771545E7</v>
      </c>
    </row>
    <row r="10678">
      <c r="A10678" s="7" t="s">
        <v>22594</v>
      </c>
      <c r="B10678" s="17" t="s">
        <v>22595</v>
      </c>
      <c r="C10678" s="17">
        <v>2233.0</v>
      </c>
      <c r="D10678" s="17">
        <v>8902779.871</v>
      </c>
      <c r="E10678" s="17">
        <v>2941281.0</v>
      </c>
      <c r="F10678" s="17">
        <v>4284266.0</v>
      </c>
      <c r="G10678" s="17">
        <v>7067041.0</v>
      </c>
      <c r="H10678" s="17">
        <v>1.4871183E7</v>
      </c>
    </row>
    <row r="10679">
      <c r="A10679" s="7" t="s">
        <v>22596</v>
      </c>
      <c r="B10679" s="17" t="s">
        <v>22597</v>
      </c>
      <c r="C10679" s="17">
        <v>444.0</v>
      </c>
      <c r="D10679" s="17">
        <v>6989809.259</v>
      </c>
      <c r="E10679" s="17">
        <v>2536000.0</v>
      </c>
      <c r="F10679" s="17">
        <v>3581095.0</v>
      </c>
      <c r="G10679" s="17">
        <v>5295678.0</v>
      </c>
      <c r="H10679" s="17">
        <v>9413637.0</v>
      </c>
    </row>
    <row r="10680">
      <c r="A10680" s="7" t="s">
        <v>22598</v>
      </c>
      <c r="B10680" s="17" t="s">
        <v>22599</v>
      </c>
      <c r="C10680" s="17">
        <v>4.0</v>
      </c>
      <c r="D10680" s="17">
        <v>5873885.5</v>
      </c>
      <c r="E10680" s="17">
        <v>1764170.0</v>
      </c>
      <c r="F10680" s="17">
        <v>4310240.0</v>
      </c>
      <c r="G10680" s="17">
        <v>5356778.0</v>
      </c>
      <c r="H10680" s="17">
        <v>1.2064354E7</v>
      </c>
    </row>
    <row r="10681">
      <c r="A10681" s="7" t="s">
        <v>22600</v>
      </c>
      <c r="B10681" s="17" t="s">
        <v>22601</v>
      </c>
      <c r="C10681" s="17">
        <v>55.0</v>
      </c>
      <c r="D10681" s="17">
        <v>8267429.236</v>
      </c>
      <c r="E10681" s="17">
        <v>2673434.0</v>
      </c>
      <c r="F10681" s="17">
        <v>4242046.0</v>
      </c>
      <c r="G10681" s="17">
        <v>7846637.0</v>
      </c>
      <c r="H10681" s="17">
        <v>1.5244728E7</v>
      </c>
    </row>
    <row r="10682">
      <c r="A10682" s="7" t="s">
        <v>22602</v>
      </c>
      <c r="B10682" s="17" t="s">
        <v>22603</v>
      </c>
      <c r="C10682" s="17">
        <v>1191.0</v>
      </c>
      <c r="D10682" s="17">
        <v>1.396926262E7</v>
      </c>
      <c r="E10682" s="17">
        <v>3167118.0</v>
      </c>
      <c r="F10682" s="17">
        <v>5037880.0</v>
      </c>
      <c r="G10682" s="17">
        <v>9815431.0</v>
      </c>
      <c r="H10682" s="17">
        <v>4.0961065E7</v>
      </c>
    </row>
    <row r="10683">
      <c r="A10683" s="7" t="s">
        <v>22606</v>
      </c>
      <c r="B10683" s="17" t="s">
        <v>22607</v>
      </c>
      <c r="C10683" s="17">
        <v>54.0</v>
      </c>
      <c r="D10683" s="17">
        <v>2.012822493E7</v>
      </c>
      <c r="E10683" s="17">
        <v>3081714.0</v>
      </c>
      <c r="F10683" s="17">
        <v>4844498.0</v>
      </c>
      <c r="G10683" s="17">
        <v>2.841456E7</v>
      </c>
      <c r="H10683" s="17">
        <v>6.0880776E7</v>
      </c>
    </row>
    <row r="10684">
      <c r="A10684" s="7" t="s">
        <v>22608</v>
      </c>
      <c r="B10684" s="17" t="s">
        <v>22609</v>
      </c>
      <c r="C10684" s="17">
        <v>1.0</v>
      </c>
      <c r="D10684" s="17">
        <v>2954500.0</v>
      </c>
      <c r="E10684" s="17">
        <v>2954500.0</v>
      </c>
      <c r="F10684" s="17">
        <v>2954500.0</v>
      </c>
      <c r="G10684" s="17">
        <v>2954500.0</v>
      </c>
      <c r="H10684" s="17">
        <v>2954500.0</v>
      </c>
    </row>
    <row r="10685">
      <c r="A10685" s="7" t="s">
        <v>22610</v>
      </c>
      <c r="B10685" s="17" t="s">
        <v>22611</v>
      </c>
      <c r="C10685" s="17">
        <v>195.0</v>
      </c>
      <c r="D10685" s="17">
        <v>3.851043102E7</v>
      </c>
      <c r="E10685" s="17">
        <v>4461298.0</v>
      </c>
      <c r="F10685" s="17">
        <v>7176604.0</v>
      </c>
      <c r="G10685" s="17">
        <v>3.5439993E7</v>
      </c>
      <c r="H10685" s="17">
        <v>9.819435E7</v>
      </c>
    </row>
    <row r="10686">
      <c r="A10686" s="7" t="s">
        <v>22612</v>
      </c>
      <c r="B10686" s="17" t="s">
        <v>22613</v>
      </c>
      <c r="C10686" s="17">
        <v>24.0</v>
      </c>
      <c r="D10686" s="17">
        <v>2.532259279E7</v>
      </c>
      <c r="E10686" s="17">
        <v>3146788.0</v>
      </c>
      <c r="F10686" s="17">
        <v>3901943.0</v>
      </c>
      <c r="G10686" s="17">
        <v>7444469.0</v>
      </c>
      <c r="H10686" s="17">
        <v>1.05580443E8</v>
      </c>
    </row>
    <row r="10687">
      <c r="A10687" s="7" t="s">
        <v>22614</v>
      </c>
      <c r="B10687" s="17" t="s">
        <v>22615</v>
      </c>
      <c r="C10687" s="17">
        <v>27.0</v>
      </c>
      <c r="D10687" s="17">
        <v>4.728775222E7</v>
      </c>
      <c r="E10687" s="17">
        <v>3774158.0</v>
      </c>
      <c r="F10687" s="17">
        <v>1.2028911E7</v>
      </c>
      <c r="G10687" s="17">
        <v>9.5946271E7</v>
      </c>
      <c r="H10687" s="17">
        <v>1.33932565E8</v>
      </c>
    </row>
    <row r="10688">
      <c r="A10688" s="7" t="s">
        <v>22616</v>
      </c>
      <c r="B10688" s="17" t="s">
        <v>22617</v>
      </c>
      <c r="C10688" s="17">
        <v>110.0</v>
      </c>
      <c r="D10688" s="17">
        <v>2.690996459E7</v>
      </c>
      <c r="E10688" s="17">
        <v>3654529.0</v>
      </c>
      <c r="F10688" s="17">
        <v>7296369.0</v>
      </c>
      <c r="G10688" s="17">
        <v>4.296455E7</v>
      </c>
      <c r="H10688" s="17">
        <v>9.0729125E7</v>
      </c>
    </row>
    <row r="10689">
      <c r="A10689" s="7" t="s">
        <v>22618</v>
      </c>
      <c r="B10689" s="17" t="s">
        <v>22619</v>
      </c>
      <c r="C10689" s="17">
        <v>3170.0</v>
      </c>
      <c r="D10689" s="17">
        <v>2.365885649E7</v>
      </c>
      <c r="E10689" s="17">
        <v>3417340.0</v>
      </c>
      <c r="F10689" s="17">
        <v>6458231.0</v>
      </c>
      <c r="G10689" s="17">
        <v>3.476827E7</v>
      </c>
      <c r="H10689" s="17">
        <v>6.6775732E7</v>
      </c>
    </row>
    <row r="10690">
      <c r="A10690" s="7" t="s">
        <v>22620</v>
      </c>
      <c r="B10690" s="17" t="s">
        <v>22621</v>
      </c>
      <c r="C10690" s="17">
        <v>784.0</v>
      </c>
      <c r="D10690" s="17">
        <v>2.306921502E7</v>
      </c>
      <c r="E10690" s="17">
        <v>3387416.0</v>
      </c>
      <c r="F10690" s="17">
        <v>6090644.0</v>
      </c>
      <c r="G10690" s="17">
        <v>4.041037E7</v>
      </c>
      <c r="H10690" s="17">
        <v>6.7165E7</v>
      </c>
    </row>
    <row r="10691">
      <c r="A10691" s="7" t="s">
        <v>22622</v>
      </c>
      <c r="B10691" s="17" t="s">
        <v>22623</v>
      </c>
      <c r="C10691" s="17">
        <v>17.0</v>
      </c>
      <c r="D10691" s="17">
        <v>1.310962606E7</v>
      </c>
      <c r="E10691" s="17">
        <v>2980715.0</v>
      </c>
      <c r="F10691" s="17">
        <v>3389690.0</v>
      </c>
      <c r="G10691" s="17">
        <v>6558078.0</v>
      </c>
      <c r="H10691" s="17">
        <v>2.2913966E7</v>
      </c>
    </row>
    <row r="10692">
      <c r="A10692" s="7" t="s">
        <v>22624</v>
      </c>
      <c r="B10692" s="17" t="s">
        <v>22625</v>
      </c>
      <c r="C10692" s="17">
        <v>197.0</v>
      </c>
      <c r="D10692" s="17">
        <v>1.189043638E7</v>
      </c>
      <c r="E10692" s="17">
        <v>2935606.0</v>
      </c>
      <c r="F10692" s="17">
        <v>4847404.0</v>
      </c>
      <c r="G10692" s="17">
        <v>9374301.0</v>
      </c>
      <c r="H10692" s="17">
        <v>3.2984499E7</v>
      </c>
    </row>
    <row r="10693">
      <c r="A10693" s="7" t="s">
        <v>22626</v>
      </c>
      <c r="B10693" s="17" t="s">
        <v>22627</v>
      </c>
      <c r="C10693" s="17">
        <v>10.0</v>
      </c>
      <c r="D10693" s="17">
        <v>1.06415529E7</v>
      </c>
      <c r="E10693" s="17">
        <v>2548000.0</v>
      </c>
      <c r="F10693" s="17">
        <v>3975700.0</v>
      </c>
      <c r="G10693" s="17">
        <v>1.6116734E7</v>
      </c>
      <c r="H10693" s="17">
        <v>1.7812674E7</v>
      </c>
    </row>
    <row r="10694">
      <c r="A10694" s="7" t="s">
        <v>22628</v>
      </c>
      <c r="B10694" s="17" t="s">
        <v>22629</v>
      </c>
      <c r="C10694" s="17">
        <v>3.0</v>
      </c>
      <c r="D10694" s="17">
        <v>2.7723372E7</v>
      </c>
      <c r="E10694" s="17">
        <v>3282000.0</v>
      </c>
      <c r="F10694" s="17">
        <v>3.876077E7</v>
      </c>
      <c r="G10694" s="17">
        <v>4.1127346E7</v>
      </c>
      <c r="H10694" s="17">
        <v>4.1127346E7</v>
      </c>
    </row>
    <row r="10695">
      <c r="A10695" s="7" t="s">
        <v>22630</v>
      </c>
      <c r="B10695" s="17" t="s">
        <v>22631</v>
      </c>
      <c r="C10695" s="17">
        <v>1.0</v>
      </c>
      <c r="D10695" s="17">
        <v>1.2463696E7</v>
      </c>
      <c r="E10695" s="17">
        <v>1.2463696E7</v>
      </c>
      <c r="F10695" s="17">
        <v>1.2463696E7</v>
      </c>
      <c r="G10695" s="17">
        <v>1.2463696E7</v>
      </c>
      <c r="H10695" s="17">
        <v>1.2463696E7</v>
      </c>
    </row>
    <row r="10696">
      <c r="A10696" s="7" t="s">
        <v>22632</v>
      </c>
      <c r="B10696" s="17" t="s">
        <v>22633</v>
      </c>
      <c r="C10696" s="17">
        <v>1.0</v>
      </c>
      <c r="D10696" s="17">
        <v>8.4323896E7</v>
      </c>
      <c r="E10696" s="17">
        <v>8.4323896E7</v>
      </c>
      <c r="F10696" s="17">
        <v>8.4323896E7</v>
      </c>
      <c r="G10696" s="17">
        <v>8.4323896E7</v>
      </c>
      <c r="H10696" s="17">
        <v>8.4323896E7</v>
      </c>
    </row>
    <row r="10697">
      <c r="A10697" s="7" t="s">
        <v>22636</v>
      </c>
      <c r="B10697" s="17" t="s">
        <v>22637</v>
      </c>
      <c r="C10697" s="17">
        <v>3.0</v>
      </c>
      <c r="D10697" s="17">
        <v>6.722042933E7</v>
      </c>
      <c r="E10697" s="17">
        <v>9627463.0</v>
      </c>
      <c r="F10697" s="17">
        <v>4.8099774E7</v>
      </c>
      <c r="G10697" s="17">
        <v>1.43934051E8</v>
      </c>
      <c r="H10697" s="17">
        <v>1.43934051E8</v>
      </c>
    </row>
    <row r="10698">
      <c r="A10698" s="7" t="s">
        <v>22640</v>
      </c>
      <c r="B10698" s="17" t="s">
        <v>22641</v>
      </c>
      <c r="C10698" s="17">
        <v>14.0</v>
      </c>
      <c r="D10698" s="17">
        <v>3.296625329E7</v>
      </c>
      <c r="E10698" s="17">
        <v>4314819.0</v>
      </c>
      <c r="F10698" s="17">
        <v>9082916.0</v>
      </c>
      <c r="G10698" s="17">
        <v>5.4784526E7</v>
      </c>
      <c r="H10698" s="17">
        <v>1.03894833E8</v>
      </c>
    </row>
    <row r="10699">
      <c r="A10699" s="7" t="s">
        <v>22643</v>
      </c>
      <c r="B10699" s="17" t="s">
        <v>22644</v>
      </c>
      <c r="C10699" s="17">
        <v>6.0</v>
      </c>
      <c r="D10699" s="17">
        <v>8036127.5</v>
      </c>
      <c r="E10699" s="17">
        <v>3659103.0</v>
      </c>
      <c r="F10699" s="17">
        <v>3975100.0</v>
      </c>
      <c r="G10699" s="17">
        <v>9086984.0</v>
      </c>
      <c r="H10699" s="17">
        <v>2.2183645E7</v>
      </c>
    </row>
    <row r="10700">
      <c r="A10700" s="7" t="s">
        <v>22646</v>
      </c>
      <c r="B10700" s="17" t="s">
        <v>22647</v>
      </c>
      <c r="C10700" s="17">
        <v>1.0</v>
      </c>
      <c r="D10700" s="17">
        <v>1668856.0</v>
      </c>
      <c r="E10700" s="17">
        <v>1668856.0</v>
      </c>
      <c r="F10700" s="17">
        <v>1668856.0</v>
      </c>
      <c r="G10700" s="17">
        <v>1668856.0</v>
      </c>
      <c r="H10700" s="17">
        <v>1668856.0</v>
      </c>
    </row>
    <row r="10701">
      <c r="A10701" s="7" t="s">
        <v>22648</v>
      </c>
      <c r="B10701" s="17" t="s">
        <v>22649</v>
      </c>
      <c r="C10701" s="17">
        <v>7.0</v>
      </c>
      <c r="D10701" s="17">
        <v>9516874.286</v>
      </c>
      <c r="E10701" s="17">
        <v>6135997.0</v>
      </c>
      <c r="F10701" s="17">
        <v>8670000.0</v>
      </c>
      <c r="G10701" s="17">
        <v>9024623.0</v>
      </c>
      <c r="H10701" s="17">
        <v>1.956193E7</v>
      </c>
    </row>
    <row r="10702">
      <c r="A10702" s="7" t="s">
        <v>22650</v>
      </c>
      <c r="B10702" s="17" t="s">
        <v>22651</v>
      </c>
      <c r="C10702" s="17">
        <v>1.0</v>
      </c>
      <c r="D10702" s="17">
        <v>5174760.0</v>
      </c>
      <c r="E10702" s="17">
        <v>5174760.0</v>
      </c>
      <c r="F10702" s="17">
        <v>5174760.0</v>
      </c>
      <c r="G10702" s="17">
        <v>5174760.0</v>
      </c>
      <c r="H10702" s="17">
        <v>5174760.0</v>
      </c>
    </row>
    <row r="10703">
      <c r="A10703" s="7" t="s">
        <v>22652</v>
      </c>
      <c r="B10703" s="17" t="s">
        <v>22653</v>
      </c>
      <c r="C10703" s="17">
        <v>1.0</v>
      </c>
      <c r="D10703" s="17">
        <v>7793600.0</v>
      </c>
      <c r="E10703" s="17">
        <v>7793600.0</v>
      </c>
      <c r="F10703" s="17">
        <v>7793600.0</v>
      </c>
      <c r="G10703" s="17">
        <v>7793600.0</v>
      </c>
      <c r="H10703" s="17">
        <v>7793600.0</v>
      </c>
    </row>
    <row r="10704">
      <c r="A10704" s="7" t="s">
        <v>22654</v>
      </c>
      <c r="B10704" s="17" t="s">
        <v>22655</v>
      </c>
      <c r="C10704" s="17">
        <v>1.0</v>
      </c>
      <c r="D10704" s="17">
        <v>4.609775E7</v>
      </c>
      <c r="E10704" s="17">
        <v>4.609775E7</v>
      </c>
      <c r="F10704" s="17">
        <v>4.609775E7</v>
      </c>
      <c r="G10704" s="17">
        <v>4.609775E7</v>
      </c>
      <c r="H10704" s="17">
        <v>4.609775E7</v>
      </c>
    </row>
    <row r="10705">
      <c r="A10705" s="7" t="s">
        <v>22656</v>
      </c>
      <c r="B10705" s="17" t="s">
        <v>22657</v>
      </c>
      <c r="C10705" s="17">
        <v>1.0</v>
      </c>
      <c r="D10705" s="17">
        <v>3.0236408E7</v>
      </c>
      <c r="E10705" s="17">
        <v>3.0236408E7</v>
      </c>
      <c r="F10705" s="17">
        <v>3.0236408E7</v>
      </c>
      <c r="G10705" s="17">
        <v>3.0236408E7</v>
      </c>
      <c r="H10705" s="17">
        <v>3.0236408E7</v>
      </c>
    </row>
    <row r="10706">
      <c r="A10706" s="7" t="s">
        <v>22658</v>
      </c>
      <c r="B10706" s="17" t="s">
        <v>22659</v>
      </c>
      <c r="C10706" s="17">
        <v>4.0</v>
      </c>
      <c r="D10706" s="17">
        <v>2.513559625E7</v>
      </c>
      <c r="E10706" s="17">
        <v>2.2588749E7</v>
      </c>
      <c r="F10706" s="17">
        <v>2.3349592E7</v>
      </c>
      <c r="G10706" s="17">
        <v>2.3571829E7</v>
      </c>
      <c r="H10706" s="17">
        <v>3.1032215E7</v>
      </c>
    </row>
    <row r="10707">
      <c r="A10707" s="7" t="s">
        <v>22660</v>
      </c>
      <c r="B10707" s="17" t="s">
        <v>22661</v>
      </c>
      <c r="C10707" s="17">
        <v>2.0</v>
      </c>
      <c r="D10707" s="17">
        <v>3.86965735E7</v>
      </c>
      <c r="E10707" s="17">
        <v>3717557.0</v>
      </c>
      <c r="F10707" s="17">
        <v>3717557.0</v>
      </c>
      <c r="G10707" s="17">
        <v>7.367559E7</v>
      </c>
      <c r="H10707" s="17">
        <v>7.367559E7</v>
      </c>
    </row>
    <row r="10708">
      <c r="A10708" s="7" t="s">
        <v>22662</v>
      </c>
      <c r="B10708" s="17" t="s">
        <v>22663</v>
      </c>
      <c r="C10708" s="17">
        <v>21.0</v>
      </c>
      <c r="D10708" s="17">
        <v>3.155178648E7</v>
      </c>
      <c r="E10708" s="17">
        <v>2.3591834E7</v>
      </c>
      <c r="F10708" s="17">
        <v>3.1156181E7</v>
      </c>
      <c r="G10708" s="17">
        <v>4.0599198E7</v>
      </c>
      <c r="H10708" s="17">
        <v>4.8883178E7</v>
      </c>
    </row>
    <row r="10709">
      <c r="A10709" s="7" t="s">
        <v>22664</v>
      </c>
      <c r="B10709" s="17" t="s">
        <v>22665</v>
      </c>
      <c r="C10709" s="17">
        <v>3.0</v>
      </c>
      <c r="D10709" s="17">
        <v>4.396217967E7</v>
      </c>
      <c r="E10709" s="17">
        <v>3.9608057E7</v>
      </c>
      <c r="F10709" s="17">
        <v>4.2511725E7</v>
      </c>
      <c r="G10709" s="17">
        <v>4.9766757E7</v>
      </c>
      <c r="H10709" s="17">
        <v>4.9766757E7</v>
      </c>
    </row>
    <row r="10710">
      <c r="A10710" s="7" t="s">
        <v>22666</v>
      </c>
      <c r="B10710" s="17" t="s">
        <v>22667</v>
      </c>
      <c r="C10710" s="17">
        <v>1.0</v>
      </c>
      <c r="D10710" s="17">
        <v>2.3280301E7</v>
      </c>
      <c r="E10710" s="17">
        <v>2.3280301E7</v>
      </c>
      <c r="F10710" s="17">
        <v>2.3280301E7</v>
      </c>
      <c r="G10710" s="17">
        <v>2.3280301E7</v>
      </c>
      <c r="H10710" s="17">
        <v>2.3280301E7</v>
      </c>
    </row>
    <row r="10711">
      <c r="A10711" s="7" t="s">
        <v>22668</v>
      </c>
      <c r="B10711" s="17" t="s">
        <v>22669</v>
      </c>
      <c r="C10711" s="17">
        <v>86.0</v>
      </c>
      <c r="D10711" s="17">
        <v>6220338.326</v>
      </c>
      <c r="E10711" s="17">
        <v>2679917.0</v>
      </c>
      <c r="F10711" s="17">
        <v>3930400.0</v>
      </c>
      <c r="G10711" s="17">
        <v>8410004.0</v>
      </c>
      <c r="H10711" s="17">
        <v>1.1704334E7</v>
      </c>
    </row>
    <row r="10712">
      <c r="A10712" s="7" t="s">
        <v>22670</v>
      </c>
      <c r="B10712" s="17" t="s">
        <v>22671</v>
      </c>
      <c r="C10712" s="17">
        <v>2.0</v>
      </c>
      <c r="D10712" s="17">
        <v>8756139.5</v>
      </c>
      <c r="E10712" s="17">
        <v>2912345.0</v>
      </c>
      <c r="F10712" s="17">
        <v>2912345.0</v>
      </c>
      <c r="G10712" s="17">
        <v>1.4599934E7</v>
      </c>
      <c r="H10712" s="17">
        <v>1.4599934E7</v>
      </c>
    </row>
    <row r="10713">
      <c r="A10713" s="7" t="s">
        <v>22672</v>
      </c>
      <c r="B10713" s="17" t="s">
        <v>22673</v>
      </c>
      <c r="C10713" s="17">
        <v>73.0</v>
      </c>
      <c r="D10713" s="17">
        <v>1.394256418E7</v>
      </c>
      <c r="E10713" s="17">
        <v>3948742.0</v>
      </c>
      <c r="F10713" s="17">
        <v>8284550.0</v>
      </c>
      <c r="G10713" s="17">
        <v>1.8254704E7</v>
      </c>
      <c r="H10713" s="17">
        <v>2.5203548E7</v>
      </c>
    </row>
    <row r="10714">
      <c r="A10714" s="7" t="s">
        <v>22674</v>
      </c>
      <c r="B10714" s="17" t="s">
        <v>22675</v>
      </c>
      <c r="C10714" s="17">
        <v>1.0</v>
      </c>
      <c r="D10714" s="17">
        <v>6842226.0</v>
      </c>
      <c r="E10714" s="17">
        <v>6842226.0</v>
      </c>
      <c r="F10714" s="17">
        <v>6842226.0</v>
      </c>
      <c r="G10714" s="17">
        <v>6842226.0</v>
      </c>
      <c r="H10714" s="17">
        <v>6842226.0</v>
      </c>
    </row>
    <row r="10715">
      <c r="A10715" s="7" t="s">
        <v>22676</v>
      </c>
      <c r="B10715" s="17" t="s">
        <v>22677</v>
      </c>
      <c r="C10715" s="17">
        <v>1.0</v>
      </c>
      <c r="D10715" s="17">
        <v>2.5095517E7</v>
      </c>
      <c r="E10715" s="17">
        <v>2.5095517E7</v>
      </c>
      <c r="F10715" s="17">
        <v>2.5095517E7</v>
      </c>
      <c r="G10715" s="17">
        <v>2.5095517E7</v>
      </c>
      <c r="H10715" s="17">
        <v>2.5095517E7</v>
      </c>
    </row>
    <row r="10716">
      <c r="A10716" s="7" t="s">
        <v>22679</v>
      </c>
      <c r="B10716" s="17" t="s">
        <v>22680</v>
      </c>
      <c r="C10716" s="17">
        <v>1.0</v>
      </c>
      <c r="D10716" s="17">
        <v>3293090.0</v>
      </c>
      <c r="E10716" s="17">
        <v>3293090.0</v>
      </c>
      <c r="F10716" s="17">
        <v>3293090.0</v>
      </c>
      <c r="G10716" s="17">
        <v>3293090.0</v>
      </c>
      <c r="H10716" s="17">
        <v>3293090.0</v>
      </c>
    </row>
    <row r="10717">
      <c r="A10717" s="7" t="s">
        <v>22681</v>
      </c>
      <c r="B10717" s="17" t="s">
        <v>22682</v>
      </c>
      <c r="C10717" s="17">
        <v>1.0</v>
      </c>
      <c r="D10717" s="17">
        <v>2560700.0</v>
      </c>
      <c r="E10717" s="17">
        <v>2560700.0</v>
      </c>
      <c r="F10717" s="17">
        <v>2560700.0</v>
      </c>
      <c r="G10717" s="17">
        <v>2560700.0</v>
      </c>
      <c r="H10717" s="17">
        <v>2560700.0</v>
      </c>
    </row>
    <row r="10718">
      <c r="A10718" s="7" t="s">
        <v>22683</v>
      </c>
      <c r="B10718" s="17" t="s">
        <v>22684</v>
      </c>
      <c r="C10718" s="17">
        <v>28.0</v>
      </c>
      <c r="D10718" s="17">
        <v>1.042012379E7</v>
      </c>
      <c r="E10718" s="17">
        <v>3542203.0</v>
      </c>
      <c r="F10718" s="17">
        <v>6600342.0</v>
      </c>
      <c r="G10718" s="17">
        <v>1.23051E7</v>
      </c>
      <c r="H10718" s="17">
        <v>2.0883042E7</v>
      </c>
    </row>
    <row r="10719">
      <c r="A10719" s="7" t="s">
        <v>22685</v>
      </c>
      <c r="B10719" s="17" t="s">
        <v>22686</v>
      </c>
      <c r="C10719" s="17">
        <v>6.0</v>
      </c>
      <c r="D10719" s="17">
        <v>2599122.833</v>
      </c>
      <c r="E10719" s="17">
        <v>2166402.0</v>
      </c>
      <c r="F10719" s="17">
        <v>2311585.0</v>
      </c>
      <c r="G10719" s="17">
        <v>2812301.0</v>
      </c>
      <c r="H10719" s="17">
        <v>3793002.0</v>
      </c>
    </row>
    <row r="10720">
      <c r="A10720" s="7" t="s">
        <v>22687</v>
      </c>
      <c r="B10720" s="17" t="s">
        <v>22688</v>
      </c>
      <c r="C10720" s="17">
        <v>1.0</v>
      </c>
      <c r="D10720" s="17">
        <v>7.4583809E7</v>
      </c>
      <c r="E10720" s="17">
        <v>7.4583809E7</v>
      </c>
      <c r="F10720" s="17">
        <v>7.4583809E7</v>
      </c>
      <c r="G10720" s="17">
        <v>7.4583809E7</v>
      </c>
      <c r="H10720" s="17">
        <v>7.4583809E7</v>
      </c>
    </row>
    <row r="10721">
      <c r="A10721" s="7" t="s">
        <v>22689</v>
      </c>
      <c r="B10721" s="17" t="s">
        <v>22690</v>
      </c>
      <c r="C10721" s="17">
        <v>1.0</v>
      </c>
      <c r="D10721" s="17">
        <v>1.5858844E8</v>
      </c>
      <c r="E10721" s="17">
        <v>1.5858844E8</v>
      </c>
      <c r="F10721" s="17">
        <v>1.5858844E8</v>
      </c>
      <c r="G10721" s="17">
        <v>1.5858844E8</v>
      </c>
      <c r="H10721" s="17">
        <v>1.5858844E8</v>
      </c>
    </row>
    <row r="10722">
      <c r="A10722" s="7" t="s">
        <v>22691</v>
      </c>
      <c r="B10722" s="17" t="s">
        <v>22692</v>
      </c>
      <c r="C10722" s="17">
        <v>2.0</v>
      </c>
      <c r="D10722" s="17">
        <v>3.38917E7</v>
      </c>
      <c r="E10722" s="17">
        <v>1.2641554E7</v>
      </c>
      <c r="F10722" s="17">
        <v>1.2641554E7</v>
      </c>
      <c r="G10722" s="17">
        <v>5.5141846E7</v>
      </c>
      <c r="H10722" s="17">
        <v>5.5141846E7</v>
      </c>
    </row>
    <row r="10723">
      <c r="A10723" s="7" t="s">
        <v>22693</v>
      </c>
      <c r="B10723" s="17" t="s">
        <v>22694</v>
      </c>
      <c r="C10723" s="17">
        <v>2.0</v>
      </c>
      <c r="D10723" s="17">
        <v>4.69521625E7</v>
      </c>
      <c r="E10723" s="17">
        <v>2.6022599E7</v>
      </c>
      <c r="F10723" s="17">
        <v>2.6022599E7</v>
      </c>
      <c r="G10723" s="17">
        <v>6.7881726E7</v>
      </c>
      <c r="H10723" s="17">
        <v>6.7881726E7</v>
      </c>
    </row>
    <row r="10724">
      <c r="A10724" s="7" t="s">
        <v>22695</v>
      </c>
      <c r="B10724" s="17" t="s">
        <v>22696</v>
      </c>
      <c r="C10724" s="17">
        <v>3.0</v>
      </c>
      <c r="D10724" s="17">
        <v>1.619122333E7</v>
      </c>
      <c r="E10724" s="17">
        <v>2237917.0</v>
      </c>
      <c r="F10724" s="17">
        <v>1.3801601E7</v>
      </c>
      <c r="G10724" s="17">
        <v>3.2534152E7</v>
      </c>
      <c r="H10724" s="17">
        <v>3.2534152E7</v>
      </c>
    </row>
    <row r="10725">
      <c r="A10725" s="7" t="s">
        <v>22697</v>
      </c>
      <c r="B10725" s="17" t="s">
        <v>22698</v>
      </c>
      <c r="C10725" s="17">
        <v>1.0</v>
      </c>
      <c r="D10725" s="17">
        <v>2585421.0</v>
      </c>
      <c r="E10725" s="17">
        <v>2585421.0</v>
      </c>
      <c r="F10725" s="17">
        <v>2585421.0</v>
      </c>
      <c r="G10725" s="17">
        <v>2585421.0</v>
      </c>
      <c r="H10725" s="17">
        <v>2585421.0</v>
      </c>
    </row>
    <row r="10726">
      <c r="A10726" s="7" t="s">
        <v>22699</v>
      </c>
      <c r="B10726" s="17" t="s">
        <v>22700</v>
      </c>
      <c r="C10726" s="17">
        <v>4.0</v>
      </c>
      <c r="D10726" s="17">
        <v>1.444311375E7</v>
      </c>
      <c r="E10726" s="17">
        <v>1537369.0</v>
      </c>
      <c r="F10726" s="17">
        <v>3034000.0</v>
      </c>
      <c r="G10726" s="17">
        <v>2.1307852E7</v>
      </c>
      <c r="H10726" s="17">
        <v>3.1893234E7</v>
      </c>
    </row>
    <row r="10727">
      <c r="A10727" s="7" t="s">
        <v>22701</v>
      </c>
      <c r="B10727" s="17" t="s">
        <v>22702</v>
      </c>
      <c r="C10727" s="17">
        <v>1.0</v>
      </c>
      <c r="D10727" s="17">
        <v>1.4340593E7</v>
      </c>
      <c r="E10727" s="17">
        <v>1.4340593E7</v>
      </c>
      <c r="F10727" s="17">
        <v>1.4340593E7</v>
      </c>
      <c r="G10727" s="17">
        <v>1.4340593E7</v>
      </c>
      <c r="H10727" s="17">
        <v>1.4340593E7</v>
      </c>
    </row>
    <row r="10728">
      <c r="A10728" s="7" t="s">
        <v>22703</v>
      </c>
      <c r="B10728" s="17" t="s">
        <v>22704</v>
      </c>
      <c r="C10728" s="17">
        <v>2.0</v>
      </c>
      <c r="D10728" s="17">
        <v>2.0823719E7</v>
      </c>
      <c r="E10728" s="17">
        <v>1493519.0</v>
      </c>
      <c r="F10728" s="17">
        <v>1493519.0</v>
      </c>
      <c r="G10728" s="17">
        <v>4.0153919E7</v>
      </c>
      <c r="H10728" s="17">
        <v>4.0153919E7</v>
      </c>
    </row>
    <row r="10729">
      <c r="A10729" s="7" t="s">
        <v>22705</v>
      </c>
      <c r="B10729" s="17" t="s">
        <v>22706</v>
      </c>
      <c r="C10729" s="17">
        <v>3.0</v>
      </c>
      <c r="D10729" s="17">
        <v>7956430.333</v>
      </c>
      <c r="E10729" s="17">
        <v>4883776.0</v>
      </c>
      <c r="F10729" s="17">
        <v>7897355.0</v>
      </c>
      <c r="G10729" s="17">
        <v>1.108816E7</v>
      </c>
      <c r="H10729" s="17">
        <v>1.108816E7</v>
      </c>
    </row>
    <row r="10730">
      <c r="A10730" s="7" t="s">
        <v>22707</v>
      </c>
      <c r="B10730" s="17" t="s">
        <v>22708</v>
      </c>
      <c r="C10730" s="17">
        <v>4.0</v>
      </c>
      <c r="D10730" s="17">
        <v>1.267164625E7</v>
      </c>
      <c r="E10730" s="17">
        <v>3591459.0</v>
      </c>
      <c r="F10730" s="17">
        <v>9581050.0</v>
      </c>
      <c r="G10730" s="17">
        <v>1.2527226E7</v>
      </c>
      <c r="H10730" s="17">
        <v>2.498685E7</v>
      </c>
    </row>
    <row r="10731">
      <c r="A10731" s="7" t="s">
        <v>22709</v>
      </c>
      <c r="B10731" s="17" t="s">
        <v>22710</v>
      </c>
      <c r="C10731" s="17">
        <v>145.0</v>
      </c>
      <c r="D10731" s="17">
        <v>8735607.662</v>
      </c>
      <c r="E10731" s="17">
        <v>3916210.0</v>
      </c>
      <c r="F10731" s="17">
        <v>4254874.0</v>
      </c>
      <c r="G10731" s="17">
        <v>5713572.0</v>
      </c>
      <c r="H10731" s="17">
        <v>1.4129601E7</v>
      </c>
    </row>
    <row r="10732">
      <c r="A10732" s="7" t="s">
        <v>22711</v>
      </c>
      <c r="B10732" s="17" t="s">
        <v>22712</v>
      </c>
      <c r="C10732" s="17">
        <v>19.0</v>
      </c>
      <c r="D10732" s="17">
        <v>6111978.895</v>
      </c>
      <c r="E10732" s="17">
        <v>2889213.0</v>
      </c>
      <c r="F10732" s="17">
        <v>4159657.0</v>
      </c>
      <c r="G10732" s="17">
        <v>5225800.0</v>
      </c>
      <c r="H10732" s="17">
        <v>1.3801471E7</v>
      </c>
    </row>
    <row r="10733">
      <c r="A10733" s="7" t="s">
        <v>22713</v>
      </c>
      <c r="B10733" s="17" t="s">
        <v>22714</v>
      </c>
      <c r="C10733" s="17">
        <v>55.0</v>
      </c>
      <c r="D10733" s="17">
        <v>1.908096651E7</v>
      </c>
      <c r="E10733" s="17">
        <v>4204795.0</v>
      </c>
      <c r="F10733" s="17">
        <v>5473231.0</v>
      </c>
      <c r="G10733" s="17">
        <v>1.4277304E7</v>
      </c>
      <c r="H10733" s="17">
        <v>3.5864756E7</v>
      </c>
    </row>
    <row r="10734">
      <c r="A10734" s="7" t="s">
        <v>22715</v>
      </c>
      <c r="B10734" s="17" t="s">
        <v>22716</v>
      </c>
      <c r="C10734" s="17">
        <v>7.0</v>
      </c>
      <c r="D10734" s="17">
        <v>4.580562343E7</v>
      </c>
      <c r="E10734" s="17">
        <v>3628679.0</v>
      </c>
      <c r="F10734" s="17">
        <v>4810578.0</v>
      </c>
      <c r="G10734" s="17">
        <v>1.0141807E7</v>
      </c>
      <c r="H10734" s="17">
        <v>2.88908663E8</v>
      </c>
    </row>
    <row r="10735">
      <c r="A10735" s="7" t="s">
        <v>22717</v>
      </c>
      <c r="B10735" s="17" t="s">
        <v>22718</v>
      </c>
      <c r="C10735" s="17">
        <v>24.0</v>
      </c>
      <c r="D10735" s="17">
        <v>3.2752132E7</v>
      </c>
      <c r="E10735" s="17">
        <v>3886753.0</v>
      </c>
      <c r="F10735" s="17">
        <v>5532502.0</v>
      </c>
      <c r="G10735" s="17">
        <v>4.9115955E7</v>
      </c>
      <c r="H10735" s="17">
        <v>7.1568051E7</v>
      </c>
    </row>
    <row r="10736">
      <c r="A10736" s="7" t="s">
        <v>22719</v>
      </c>
      <c r="B10736" s="17" t="s">
        <v>22720</v>
      </c>
      <c r="C10736" s="17">
        <v>29.0</v>
      </c>
      <c r="D10736" s="17">
        <v>9743296.552</v>
      </c>
      <c r="E10736" s="17">
        <v>2800700.0</v>
      </c>
      <c r="F10736" s="17">
        <v>4779639.0</v>
      </c>
      <c r="G10736" s="17">
        <v>9171086.0</v>
      </c>
      <c r="H10736" s="17">
        <v>2.9439048E7</v>
      </c>
    </row>
    <row r="10737">
      <c r="A10737" s="7" t="s">
        <v>22721</v>
      </c>
      <c r="B10737" s="17" t="s">
        <v>22722</v>
      </c>
      <c r="C10737" s="17">
        <v>218.0</v>
      </c>
      <c r="D10737" s="17">
        <v>1.083031439E7</v>
      </c>
      <c r="E10737" s="17">
        <v>3946066.0</v>
      </c>
      <c r="F10737" s="17">
        <v>4827994.0</v>
      </c>
      <c r="G10737" s="17">
        <v>6973202.0</v>
      </c>
      <c r="H10737" s="17">
        <v>2.4688082E7</v>
      </c>
    </row>
    <row r="10738">
      <c r="A10738" s="7" t="s">
        <v>22723</v>
      </c>
      <c r="B10738" s="17" t="s">
        <v>22724</v>
      </c>
      <c r="C10738" s="17">
        <v>79.0</v>
      </c>
      <c r="D10738" s="17">
        <v>1.394245178E7</v>
      </c>
      <c r="E10738" s="17">
        <v>3075014.0</v>
      </c>
      <c r="F10738" s="17">
        <v>4352547.0</v>
      </c>
      <c r="G10738" s="17">
        <v>6518704.0</v>
      </c>
      <c r="H10738" s="17">
        <v>5.7865087E7</v>
      </c>
    </row>
    <row r="10739">
      <c r="A10739" s="7" t="s">
        <v>22725</v>
      </c>
      <c r="B10739" s="17" t="s">
        <v>22726</v>
      </c>
      <c r="C10739" s="17">
        <v>37.0</v>
      </c>
      <c r="D10739" s="17">
        <v>4813821.784</v>
      </c>
      <c r="E10739" s="17">
        <v>3808699.0</v>
      </c>
      <c r="F10739" s="17">
        <v>4092880.0</v>
      </c>
      <c r="G10739" s="17">
        <v>5207952.0</v>
      </c>
      <c r="H10739" s="17">
        <v>8828696.0</v>
      </c>
    </row>
    <row r="10740">
      <c r="A10740" s="7" t="s">
        <v>22727</v>
      </c>
      <c r="B10740" s="17" t="s">
        <v>22728</v>
      </c>
      <c r="C10740" s="17">
        <v>349.0</v>
      </c>
      <c r="D10740" s="17">
        <v>9115217.51</v>
      </c>
      <c r="E10740" s="17">
        <v>2866251.0</v>
      </c>
      <c r="F10740" s="17">
        <v>4212037.0</v>
      </c>
      <c r="G10740" s="17">
        <v>6414874.0</v>
      </c>
      <c r="H10740" s="17">
        <v>2.1320157E7</v>
      </c>
    </row>
    <row r="10741">
      <c r="A10741" s="7" t="s">
        <v>22729</v>
      </c>
      <c r="B10741" s="17" t="s">
        <v>22730</v>
      </c>
      <c r="C10741" s="17">
        <v>2.0</v>
      </c>
      <c r="D10741" s="17">
        <v>6268810.0</v>
      </c>
      <c r="E10741" s="17">
        <v>4914763.0</v>
      </c>
      <c r="F10741" s="17">
        <v>4914763.0</v>
      </c>
      <c r="G10741" s="17">
        <v>7622857.0</v>
      </c>
      <c r="H10741" s="17">
        <v>7622857.0</v>
      </c>
    </row>
    <row r="10742">
      <c r="A10742" s="7" t="s">
        <v>22731</v>
      </c>
      <c r="B10742" s="17" t="s">
        <v>22732</v>
      </c>
      <c r="C10742" s="17">
        <v>1.0</v>
      </c>
      <c r="D10742" s="17">
        <v>6995686.0</v>
      </c>
      <c r="E10742" s="17">
        <v>6995686.0</v>
      </c>
      <c r="F10742" s="17">
        <v>6995686.0</v>
      </c>
      <c r="G10742" s="17">
        <v>6995686.0</v>
      </c>
      <c r="H10742" s="17">
        <v>6995686.0</v>
      </c>
    </row>
    <row r="10743">
      <c r="A10743" s="7" t="s">
        <v>22733</v>
      </c>
      <c r="B10743" s="17" t="s">
        <v>22734</v>
      </c>
      <c r="C10743" s="17">
        <v>1.0</v>
      </c>
      <c r="D10743" s="17">
        <v>9526501.0</v>
      </c>
      <c r="E10743" s="17">
        <v>9526501.0</v>
      </c>
      <c r="F10743" s="17">
        <v>9526501.0</v>
      </c>
      <c r="G10743" s="17">
        <v>9526501.0</v>
      </c>
      <c r="H10743" s="17">
        <v>9526501.0</v>
      </c>
    </row>
    <row r="10744">
      <c r="A10744" s="7" t="s">
        <v>22735</v>
      </c>
      <c r="B10744" s="17" t="s">
        <v>22736</v>
      </c>
      <c r="C10744" s="17">
        <v>5.0</v>
      </c>
      <c r="D10744" s="17">
        <v>1.15883696E7</v>
      </c>
      <c r="E10744" s="17">
        <v>3003400.0</v>
      </c>
      <c r="F10744" s="17">
        <v>3883200.0</v>
      </c>
      <c r="G10744" s="17">
        <v>6440000.0</v>
      </c>
      <c r="H10744" s="17">
        <v>4.2373845E7</v>
      </c>
    </row>
    <row r="10745">
      <c r="A10745" s="7" t="s">
        <v>22737</v>
      </c>
      <c r="B10745" s="17" t="s">
        <v>22738</v>
      </c>
      <c r="C10745" s="17">
        <v>2.0</v>
      </c>
      <c r="D10745" s="17">
        <v>4.2065893E7</v>
      </c>
      <c r="E10745" s="17">
        <v>3.3102298E7</v>
      </c>
      <c r="F10745" s="17">
        <v>3.3102298E7</v>
      </c>
      <c r="G10745" s="17">
        <v>5.1029488E7</v>
      </c>
      <c r="H10745" s="17">
        <v>5.1029488E7</v>
      </c>
    </row>
    <row r="10746">
      <c r="A10746" s="7" t="s">
        <v>22739</v>
      </c>
      <c r="B10746" s="17" t="s">
        <v>22740</v>
      </c>
      <c r="C10746" s="17">
        <v>7.0</v>
      </c>
      <c r="D10746" s="17">
        <v>2.796064671E7</v>
      </c>
      <c r="E10746" s="17">
        <v>2448500.0</v>
      </c>
      <c r="F10746" s="17">
        <v>2.7938604E7</v>
      </c>
      <c r="G10746" s="17">
        <v>3.9259541E7</v>
      </c>
      <c r="H10746" s="17">
        <v>8.45646E7</v>
      </c>
    </row>
    <row r="10747">
      <c r="A10747" s="7" t="s">
        <v>22741</v>
      </c>
      <c r="B10747" s="17" t="s">
        <v>22742</v>
      </c>
      <c r="C10747" s="17">
        <v>9.0</v>
      </c>
      <c r="D10747" s="17">
        <v>8718418.778</v>
      </c>
      <c r="E10747" s="17">
        <v>5399660.0</v>
      </c>
      <c r="F10747" s="17">
        <v>6348126.0</v>
      </c>
      <c r="G10747" s="17">
        <v>1.12521E7</v>
      </c>
      <c r="H10747" s="17">
        <v>2.1081197E7</v>
      </c>
    </row>
    <row r="10748">
      <c r="A10748" s="7" t="s">
        <v>22743</v>
      </c>
      <c r="B10748" s="17" t="s">
        <v>22744</v>
      </c>
      <c r="C10748" s="17">
        <v>2.0</v>
      </c>
      <c r="D10748" s="17">
        <v>1.9068644E7</v>
      </c>
      <c r="E10748" s="17">
        <v>1.0753754E7</v>
      </c>
      <c r="F10748" s="17">
        <v>1.0753754E7</v>
      </c>
      <c r="G10748" s="17">
        <v>2.7383534E7</v>
      </c>
      <c r="H10748" s="17">
        <v>2.7383534E7</v>
      </c>
    </row>
    <row r="10749">
      <c r="A10749" s="7" t="s">
        <v>22745</v>
      </c>
      <c r="B10749" s="17" t="s">
        <v>22746</v>
      </c>
      <c r="C10749" s="17">
        <v>1.0</v>
      </c>
      <c r="D10749" s="17">
        <v>7219400.0</v>
      </c>
      <c r="E10749" s="17">
        <v>7219400.0</v>
      </c>
      <c r="F10749" s="17">
        <v>7219400.0</v>
      </c>
      <c r="G10749" s="17">
        <v>7219400.0</v>
      </c>
      <c r="H10749" s="17">
        <v>7219400.0</v>
      </c>
    </row>
    <row r="10750">
      <c r="A10750" s="7" t="s">
        <v>22747</v>
      </c>
      <c r="B10750" s="17" t="s">
        <v>22748</v>
      </c>
      <c r="C10750" s="17">
        <v>476.0</v>
      </c>
      <c r="D10750" s="17">
        <v>8928877.616</v>
      </c>
      <c r="E10750" s="17">
        <v>3129605.0</v>
      </c>
      <c r="F10750" s="17">
        <v>4787184.0</v>
      </c>
      <c r="G10750" s="17">
        <v>8581357.0</v>
      </c>
      <c r="H10750" s="17">
        <v>1.837256E7</v>
      </c>
    </row>
    <row r="10751">
      <c r="A10751" s="7" t="s">
        <v>22749</v>
      </c>
      <c r="B10751" s="17" t="s">
        <v>22750</v>
      </c>
      <c r="C10751" s="17">
        <v>24.0</v>
      </c>
      <c r="D10751" s="17">
        <v>1.281573258E7</v>
      </c>
      <c r="E10751" s="17">
        <v>4056830.0</v>
      </c>
      <c r="F10751" s="17">
        <v>5916202.0</v>
      </c>
      <c r="G10751" s="17">
        <v>1.0440529E7</v>
      </c>
      <c r="H10751" s="17">
        <v>2.5253298E7</v>
      </c>
    </row>
    <row r="10752">
      <c r="A10752" s="7" t="s">
        <v>22751</v>
      </c>
      <c r="B10752" s="17" t="s">
        <v>22752</v>
      </c>
      <c r="C10752" s="17">
        <v>3.0</v>
      </c>
      <c r="D10752" s="17">
        <v>8432809.333</v>
      </c>
      <c r="E10752" s="17">
        <v>1605386.0</v>
      </c>
      <c r="F10752" s="17">
        <v>6035597.0</v>
      </c>
      <c r="G10752" s="17">
        <v>1.7657445E7</v>
      </c>
      <c r="H10752" s="17">
        <v>1.7657445E7</v>
      </c>
    </row>
    <row r="10753">
      <c r="A10753" s="7" t="s">
        <v>22753</v>
      </c>
      <c r="B10753" s="17" t="s">
        <v>22754</v>
      </c>
      <c r="C10753" s="17">
        <v>15.0</v>
      </c>
      <c r="D10753" s="17">
        <v>1.45304054E7</v>
      </c>
      <c r="E10753" s="17">
        <v>4135265.0</v>
      </c>
      <c r="F10753" s="17">
        <v>5684427.0</v>
      </c>
      <c r="G10753" s="17">
        <v>1.7323273E7</v>
      </c>
      <c r="H10753" s="17">
        <v>2.447632E7</v>
      </c>
    </row>
    <row r="10754">
      <c r="A10754" s="7" t="s">
        <v>22755</v>
      </c>
      <c r="B10754" s="17" t="s">
        <v>22756</v>
      </c>
      <c r="C10754" s="17">
        <v>1.0</v>
      </c>
      <c r="D10754" s="17">
        <v>1.6163779E7</v>
      </c>
      <c r="E10754" s="17">
        <v>1.6163779E7</v>
      </c>
      <c r="F10754" s="17">
        <v>1.6163779E7</v>
      </c>
      <c r="G10754" s="17">
        <v>1.6163779E7</v>
      </c>
      <c r="H10754" s="17">
        <v>1.6163779E7</v>
      </c>
    </row>
    <row r="10755">
      <c r="A10755" s="7" t="s">
        <v>22757</v>
      </c>
      <c r="B10755" s="17" t="s">
        <v>22758</v>
      </c>
      <c r="C10755" s="17">
        <v>15.0</v>
      </c>
      <c r="D10755" s="17">
        <v>6137085.267</v>
      </c>
      <c r="E10755" s="17">
        <v>2623238.0</v>
      </c>
      <c r="F10755" s="17">
        <v>3695529.0</v>
      </c>
      <c r="G10755" s="17">
        <v>8994497.0</v>
      </c>
      <c r="H10755" s="17">
        <v>1.63452E7</v>
      </c>
    </row>
    <row r="10756">
      <c r="A10756" s="7" t="s">
        <v>22759</v>
      </c>
      <c r="B10756" s="17" t="s">
        <v>22760</v>
      </c>
      <c r="C10756" s="17">
        <v>235.0</v>
      </c>
      <c r="D10756" s="17">
        <v>9751842.128</v>
      </c>
      <c r="E10756" s="17">
        <v>3669431.0</v>
      </c>
      <c r="F10756" s="17">
        <v>5819965.0</v>
      </c>
      <c r="G10756" s="17">
        <v>8274324.0</v>
      </c>
      <c r="H10756" s="17">
        <v>1.5124419E7</v>
      </c>
    </row>
    <row r="10757">
      <c r="A10757" s="7" t="s">
        <v>22761</v>
      </c>
      <c r="B10757" s="17" t="s">
        <v>22762</v>
      </c>
      <c r="C10757" s="17">
        <v>262.0</v>
      </c>
      <c r="D10757" s="17">
        <v>7652946.324</v>
      </c>
      <c r="E10757" s="17">
        <v>4812227.0</v>
      </c>
      <c r="F10757" s="17">
        <v>6160000.0</v>
      </c>
      <c r="G10757" s="17">
        <v>6575900.0</v>
      </c>
      <c r="H10757" s="17">
        <v>9782272.0</v>
      </c>
    </row>
    <row r="10758">
      <c r="A10758" s="7" t="s">
        <v>22763</v>
      </c>
      <c r="B10758" s="17" t="s">
        <v>22764</v>
      </c>
      <c r="C10758" s="17">
        <v>87.0</v>
      </c>
      <c r="D10758" s="17">
        <v>2.117589601E7</v>
      </c>
      <c r="E10758" s="17">
        <v>4258446.0</v>
      </c>
      <c r="F10758" s="17">
        <v>7257010.0</v>
      </c>
      <c r="G10758" s="17">
        <v>3.2507474E7</v>
      </c>
      <c r="H10758" s="17">
        <v>5.924642E7</v>
      </c>
    </row>
    <row r="10759">
      <c r="A10759" s="7" t="s">
        <v>22766</v>
      </c>
      <c r="B10759" s="17" t="s">
        <v>22767</v>
      </c>
      <c r="C10759" s="17">
        <v>182.0</v>
      </c>
      <c r="D10759" s="17">
        <v>1.088192383E7</v>
      </c>
      <c r="E10759" s="17">
        <v>2993568.0</v>
      </c>
      <c r="F10759" s="17">
        <v>5298948.0</v>
      </c>
      <c r="G10759" s="17">
        <v>1.0318256E7</v>
      </c>
      <c r="H10759" s="17">
        <v>2.5592352E7</v>
      </c>
    </row>
    <row r="10760">
      <c r="A10760" s="7" t="s">
        <v>22768</v>
      </c>
      <c r="B10760" s="17" t="s">
        <v>22769</v>
      </c>
      <c r="C10760" s="17">
        <v>45.0</v>
      </c>
      <c r="D10760" s="17">
        <v>2.654344458E7</v>
      </c>
      <c r="E10760" s="17">
        <v>7157651.0</v>
      </c>
      <c r="F10760" s="17">
        <v>1.3083474E7</v>
      </c>
      <c r="G10760" s="17">
        <v>3.06658E7</v>
      </c>
      <c r="H10760" s="17">
        <v>8.1131656E7</v>
      </c>
    </row>
    <row r="10761">
      <c r="A10761" s="7" t="s">
        <v>22770</v>
      </c>
      <c r="B10761" s="17" t="s">
        <v>22771</v>
      </c>
      <c r="C10761" s="17">
        <v>4.0</v>
      </c>
      <c r="D10761" s="17">
        <v>6.092618475E7</v>
      </c>
      <c r="E10761" s="17">
        <v>3.1972885E7</v>
      </c>
      <c r="F10761" s="17">
        <v>5.0115923E7</v>
      </c>
      <c r="G10761" s="17">
        <v>7.232714E7</v>
      </c>
      <c r="H10761" s="17">
        <v>8.9288791E7</v>
      </c>
    </row>
    <row r="10762">
      <c r="A10762" s="7" t="s">
        <v>22772</v>
      </c>
      <c r="B10762" s="17" t="s">
        <v>22773</v>
      </c>
      <c r="C10762" s="17">
        <v>6.0</v>
      </c>
      <c r="D10762" s="17">
        <v>6.539715283E7</v>
      </c>
      <c r="E10762" s="17">
        <v>1.5983977E7</v>
      </c>
      <c r="F10762" s="17">
        <v>2.2563637E7</v>
      </c>
      <c r="G10762" s="17">
        <v>5.7896684E7</v>
      </c>
      <c r="H10762" s="17">
        <v>2.67699841E8</v>
      </c>
    </row>
    <row r="10763">
      <c r="A10763" s="7" t="s">
        <v>22774</v>
      </c>
      <c r="B10763" s="17" t="s">
        <v>22775</v>
      </c>
      <c r="C10763" s="17">
        <v>13.0</v>
      </c>
      <c r="D10763" s="17">
        <v>6.268929831E7</v>
      </c>
      <c r="E10763" s="17">
        <v>2.1435174E7</v>
      </c>
      <c r="F10763" s="17">
        <v>4.8555158E7</v>
      </c>
      <c r="G10763" s="17">
        <v>9.2518929E7</v>
      </c>
      <c r="H10763" s="17">
        <v>1.1595028E8</v>
      </c>
    </row>
    <row r="10764">
      <c r="A10764" s="7" t="s">
        <v>22776</v>
      </c>
      <c r="B10764" s="17" t="s">
        <v>22777</v>
      </c>
      <c r="C10764" s="17">
        <v>14.0</v>
      </c>
      <c r="D10764" s="17">
        <v>6.496049107E7</v>
      </c>
      <c r="E10764" s="17">
        <v>2.7187175E7</v>
      </c>
      <c r="F10764" s="17">
        <v>5.4045971E7</v>
      </c>
      <c r="G10764" s="17">
        <v>9.0138041E7</v>
      </c>
      <c r="H10764" s="17">
        <v>1.29452169E8</v>
      </c>
    </row>
    <row r="10765">
      <c r="A10765" s="7" t="s">
        <v>22778</v>
      </c>
      <c r="B10765" s="17" t="s">
        <v>22779</v>
      </c>
      <c r="C10765" s="17">
        <v>32.0</v>
      </c>
      <c r="D10765" s="17">
        <v>4.901094356E7</v>
      </c>
      <c r="E10765" s="17">
        <v>2.720361E7</v>
      </c>
      <c r="F10765" s="17">
        <v>3.8275863E7</v>
      </c>
      <c r="G10765" s="17">
        <v>6.9853374E7</v>
      </c>
      <c r="H10765" s="17">
        <v>8.6035297E7</v>
      </c>
    </row>
    <row r="10766">
      <c r="A10766" s="7" t="s">
        <v>22780</v>
      </c>
      <c r="B10766" s="17" t="s">
        <v>22781</v>
      </c>
      <c r="C10766" s="17">
        <v>12.0</v>
      </c>
      <c r="D10766" s="17">
        <v>2.981895758E7</v>
      </c>
      <c r="E10766" s="17">
        <v>7555994.0</v>
      </c>
      <c r="F10766" s="17">
        <v>1.54843E7</v>
      </c>
      <c r="G10766" s="17">
        <v>3.4727213E7</v>
      </c>
      <c r="H10766" s="17">
        <v>8.650041E7</v>
      </c>
    </row>
    <row r="10767">
      <c r="A10767" s="7" t="s">
        <v>22782</v>
      </c>
      <c r="B10767" s="17" t="s">
        <v>22783</v>
      </c>
      <c r="C10767" s="17">
        <v>20.0</v>
      </c>
      <c r="D10767" s="17">
        <v>1.626292555E7</v>
      </c>
      <c r="E10767" s="17">
        <v>6244190.0</v>
      </c>
      <c r="F10767" s="17">
        <v>9783000.0</v>
      </c>
      <c r="G10767" s="17">
        <v>1.7083878E7</v>
      </c>
      <c r="H10767" s="17">
        <v>4.4301633E7</v>
      </c>
    </row>
    <row r="10768">
      <c r="A10768" s="7" t="s">
        <v>22784</v>
      </c>
      <c r="B10768" s="17" t="s">
        <v>22785</v>
      </c>
      <c r="C10768" s="17">
        <v>20.0</v>
      </c>
      <c r="D10768" s="17">
        <v>1.32971827E7</v>
      </c>
      <c r="E10768" s="17">
        <v>6721415.0</v>
      </c>
      <c r="F10768" s="17">
        <v>1.1792259E7</v>
      </c>
      <c r="G10768" s="17">
        <v>1.4994608E7</v>
      </c>
      <c r="H10768" s="17">
        <v>1.8326078E7</v>
      </c>
    </row>
    <row r="10769">
      <c r="A10769" s="7" t="s">
        <v>22786</v>
      </c>
      <c r="B10769" s="17" t="s">
        <v>22787</v>
      </c>
      <c r="C10769" s="17">
        <v>13.0</v>
      </c>
      <c r="D10769" s="17">
        <v>3.876427569E7</v>
      </c>
      <c r="E10769" s="17">
        <v>3953101.0</v>
      </c>
      <c r="F10769" s="17">
        <v>1.8795388E7</v>
      </c>
      <c r="G10769" s="17">
        <v>8.7486493E7</v>
      </c>
      <c r="H10769" s="17">
        <v>9.9167585E7</v>
      </c>
    </row>
    <row r="10770">
      <c r="A10770" s="7" t="s">
        <v>22788</v>
      </c>
      <c r="B10770" s="17" t="s">
        <v>22789</v>
      </c>
      <c r="C10770" s="17">
        <v>1.0</v>
      </c>
      <c r="D10770" s="17">
        <v>3879450.0</v>
      </c>
      <c r="E10770" s="17">
        <v>3879450.0</v>
      </c>
      <c r="F10770" s="17">
        <v>3879450.0</v>
      </c>
      <c r="G10770" s="17">
        <v>3879450.0</v>
      </c>
      <c r="H10770" s="17">
        <v>3879450.0</v>
      </c>
    </row>
    <row r="10771">
      <c r="A10771" s="7" t="s">
        <v>22790</v>
      </c>
      <c r="B10771" s="17" t="s">
        <v>22791</v>
      </c>
      <c r="C10771" s="17">
        <v>4.0</v>
      </c>
      <c r="D10771" s="17">
        <v>8.445332925E7</v>
      </c>
      <c r="E10771" s="17">
        <v>1.5725853E7</v>
      </c>
      <c r="F10771" s="17">
        <v>2.171285E7</v>
      </c>
      <c r="G10771" s="17">
        <v>5.26526E7</v>
      </c>
      <c r="H10771" s="17">
        <v>2.47722014E8</v>
      </c>
    </row>
    <row r="10772">
      <c r="A10772" s="7" t="s">
        <v>22792</v>
      </c>
      <c r="B10772" s="17" t="s">
        <v>22793</v>
      </c>
      <c r="C10772" s="17">
        <v>1.0</v>
      </c>
      <c r="D10772" s="17">
        <v>8.4299239E7</v>
      </c>
      <c r="E10772" s="17">
        <v>8.4299239E7</v>
      </c>
      <c r="F10772" s="17">
        <v>8.4299239E7</v>
      </c>
      <c r="G10772" s="17">
        <v>8.4299239E7</v>
      </c>
      <c r="H10772" s="17">
        <v>8.4299239E7</v>
      </c>
    </row>
    <row r="10773">
      <c r="A10773" s="7" t="s">
        <v>22794</v>
      </c>
      <c r="B10773" s="17" t="s">
        <v>22795</v>
      </c>
      <c r="C10773" s="17">
        <v>1.0</v>
      </c>
      <c r="D10773" s="17">
        <v>4.8781923E7</v>
      </c>
      <c r="E10773" s="17">
        <v>4.8781923E7</v>
      </c>
      <c r="F10773" s="17">
        <v>4.8781923E7</v>
      </c>
      <c r="G10773" s="17">
        <v>4.8781923E7</v>
      </c>
      <c r="H10773" s="17">
        <v>4.8781923E7</v>
      </c>
    </row>
    <row r="10774">
      <c r="A10774" s="7" t="s">
        <v>22796</v>
      </c>
      <c r="B10774" s="17" t="s">
        <v>22797</v>
      </c>
      <c r="C10774" s="17">
        <v>6.0</v>
      </c>
      <c r="D10774" s="17">
        <v>1.104794648E8</v>
      </c>
      <c r="E10774" s="17">
        <v>9.0579582E7</v>
      </c>
      <c r="F10774" s="17">
        <v>9.1516408E7</v>
      </c>
      <c r="G10774" s="17">
        <v>1.34110455E8</v>
      </c>
      <c r="H10774" s="17">
        <v>1.37970997E8</v>
      </c>
    </row>
    <row r="10775">
      <c r="A10775" s="7" t="s">
        <v>22798</v>
      </c>
      <c r="B10775" s="17" t="s">
        <v>22799</v>
      </c>
      <c r="C10775" s="17">
        <v>21.0</v>
      </c>
      <c r="D10775" s="17">
        <v>5.291038571E7</v>
      </c>
      <c r="E10775" s="17">
        <v>1.5997404E7</v>
      </c>
      <c r="F10775" s="17">
        <v>4.6276978E7</v>
      </c>
      <c r="G10775" s="17">
        <v>7.5090546E7</v>
      </c>
      <c r="H10775" s="17">
        <v>8.3405591E7</v>
      </c>
    </row>
    <row r="10776">
      <c r="A10776" s="7" t="s">
        <v>22800</v>
      </c>
      <c r="B10776" s="17" t="s">
        <v>22801</v>
      </c>
      <c r="C10776" s="17">
        <v>9.0</v>
      </c>
      <c r="D10776" s="17">
        <v>5.979656289E7</v>
      </c>
      <c r="E10776" s="17">
        <v>2.0333477E7</v>
      </c>
      <c r="F10776" s="17">
        <v>6.3573946E7</v>
      </c>
      <c r="G10776" s="17">
        <v>8.8986805E7</v>
      </c>
      <c r="H10776" s="17">
        <v>1.36765019E8</v>
      </c>
    </row>
    <row r="10777">
      <c r="A10777" s="7" t="s">
        <v>22802</v>
      </c>
      <c r="B10777" s="17" t="s">
        <v>22803</v>
      </c>
      <c r="C10777" s="17">
        <v>1.0</v>
      </c>
      <c r="D10777" s="17">
        <v>2165024.0</v>
      </c>
      <c r="E10777" s="17">
        <v>2165024.0</v>
      </c>
      <c r="F10777" s="17">
        <v>2165024.0</v>
      </c>
      <c r="G10777" s="17">
        <v>2165024.0</v>
      </c>
      <c r="H10777" s="17">
        <v>2165024.0</v>
      </c>
    </row>
    <row r="10778">
      <c r="A10778" s="7" t="s">
        <v>22804</v>
      </c>
      <c r="B10778" s="17" t="s">
        <v>22805</v>
      </c>
      <c r="C10778" s="17">
        <v>3.0</v>
      </c>
      <c r="D10778" s="17">
        <v>6.1939904E7</v>
      </c>
      <c r="E10778" s="17">
        <v>4636600.0</v>
      </c>
      <c r="F10778" s="17">
        <v>3.8912358E7</v>
      </c>
      <c r="G10778" s="17">
        <v>1.42270754E8</v>
      </c>
      <c r="H10778" s="17">
        <v>1.42270754E8</v>
      </c>
    </row>
    <row r="10779">
      <c r="A10779" s="7" t="s">
        <v>22806</v>
      </c>
      <c r="B10779" s="17" t="s">
        <v>22807</v>
      </c>
      <c r="C10779" s="17">
        <v>43.0</v>
      </c>
      <c r="D10779" s="17">
        <v>2.05193917E7</v>
      </c>
      <c r="E10779" s="17">
        <v>4673070.0</v>
      </c>
      <c r="F10779" s="17">
        <v>9370493.0</v>
      </c>
      <c r="G10779" s="17">
        <v>2.1222719E7</v>
      </c>
      <c r="H10779" s="17">
        <v>5.9340237E7</v>
      </c>
    </row>
    <row r="10780">
      <c r="A10780" s="7" t="s">
        <v>22808</v>
      </c>
      <c r="B10780" s="17" t="s">
        <v>22809</v>
      </c>
      <c r="C10780" s="17">
        <v>2.0</v>
      </c>
      <c r="D10780" s="17">
        <v>2.2185169E7</v>
      </c>
      <c r="E10780" s="17">
        <v>4435721.0</v>
      </c>
      <c r="F10780" s="17">
        <v>4435721.0</v>
      </c>
      <c r="G10780" s="17">
        <v>3.9934617E7</v>
      </c>
      <c r="H10780" s="17">
        <v>3.9934617E7</v>
      </c>
    </row>
    <row r="10781">
      <c r="A10781" s="7" t="s">
        <v>22810</v>
      </c>
      <c r="B10781" s="17" t="s">
        <v>22811</v>
      </c>
      <c r="C10781" s="17">
        <v>22.0</v>
      </c>
      <c r="D10781" s="17">
        <v>1.954058882E7</v>
      </c>
      <c r="E10781" s="17">
        <v>7516053.0</v>
      </c>
      <c r="F10781" s="17">
        <v>8130433.0</v>
      </c>
      <c r="G10781" s="17">
        <v>1.5074533E7</v>
      </c>
      <c r="H10781" s="17">
        <v>5.3394973E7</v>
      </c>
    </row>
    <row r="10782">
      <c r="A10782" s="7" t="s">
        <v>22812</v>
      </c>
      <c r="B10782" s="17" t="s">
        <v>22813</v>
      </c>
      <c r="C10782" s="17">
        <v>10.0</v>
      </c>
      <c r="D10782" s="17">
        <v>3.72034828E7</v>
      </c>
      <c r="E10782" s="17">
        <v>9892134.0</v>
      </c>
      <c r="F10782" s="17">
        <v>1.4272203E7</v>
      </c>
      <c r="G10782" s="17">
        <v>7.1389251E7</v>
      </c>
      <c r="H10782" s="17">
        <v>7.177843E7</v>
      </c>
    </row>
    <row r="10783">
      <c r="A10783" s="7" t="s">
        <v>22815</v>
      </c>
      <c r="B10783" s="17" t="s">
        <v>22816</v>
      </c>
      <c r="C10783" s="17">
        <v>10.0</v>
      </c>
      <c r="D10783" s="17">
        <v>3.64705872E7</v>
      </c>
      <c r="E10783" s="17">
        <v>2875694.0</v>
      </c>
      <c r="F10783" s="17">
        <v>7074854.0</v>
      </c>
      <c r="G10783" s="17">
        <v>7.3935803E7</v>
      </c>
      <c r="H10783" s="17">
        <v>9.0384238E7</v>
      </c>
    </row>
    <row r="10784">
      <c r="A10784" s="7" t="s">
        <v>22817</v>
      </c>
      <c r="B10784" s="17" t="s">
        <v>22818</v>
      </c>
      <c r="C10784" s="17">
        <v>84.0</v>
      </c>
      <c r="D10784" s="17">
        <v>3.704342287E7</v>
      </c>
      <c r="E10784" s="17">
        <v>9705068.0</v>
      </c>
      <c r="F10784" s="17">
        <v>2.31549E7</v>
      </c>
      <c r="G10784" s="17">
        <v>6.0337449E7</v>
      </c>
      <c r="H10784" s="17">
        <v>7.8547803E7</v>
      </c>
    </row>
    <row r="10785">
      <c r="A10785" s="7" t="s">
        <v>22819</v>
      </c>
      <c r="B10785" s="17" t="s">
        <v>22820</v>
      </c>
      <c r="C10785" s="17">
        <v>26.0</v>
      </c>
      <c r="D10785" s="17">
        <v>1.827952981E7</v>
      </c>
      <c r="E10785" s="17">
        <v>6768795.0</v>
      </c>
      <c r="F10785" s="17">
        <v>7673399.0</v>
      </c>
      <c r="G10785" s="17">
        <v>1.3416201E7</v>
      </c>
      <c r="H10785" s="17">
        <v>6.5423061E7</v>
      </c>
    </row>
    <row r="10786">
      <c r="A10786" s="7" t="s">
        <v>22821</v>
      </c>
      <c r="B10786" s="17" t="s">
        <v>22822</v>
      </c>
      <c r="C10786" s="17">
        <v>1.0</v>
      </c>
      <c r="D10786" s="17">
        <v>6615302.0</v>
      </c>
      <c r="E10786" s="17">
        <v>6615302.0</v>
      </c>
      <c r="F10786" s="17">
        <v>6615302.0</v>
      </c>
      <c r="G10786" s="17">
        <v>6615302.0</v>
      </c>
      <c r="H10786" s="17">
        <v>6615302.0</v>
      </c>
    </row>
    <row r="10787">
      <c r="A10787" s="7" t="s">
        <v>22823</v>
      </c>
      <c r="B10787" s="17" t="s">
        <v>22824</v>
      </c>
      <c r="C10787" s="17">
        <v>4.0</v>
      </c>
      <c r="D10787" s="17">
        <v>1.826614275E7</v>
      </c>
      <c r="E10787" s="17">
        <v>5045527.0</v>
      </c>
      <c r="F10787" s="17">
        <v>6885661.0</v>
      </c>
      <c r="G10787" s="17">
        <v>2.7335544E7</v>
      </c>
      <c r="H10787" s="17">
        <v>3.3797839E7</v>
      </c>
    </row>
    <row r="10788">
      <c r="A10788" s="7" t="s">
        <v>22825</v>
      </c>
      <c r="B10788" s="17" t="s">
        <v>22826</v>
      </c>
      <c r="C10788" s="17">
        <v>7.0</v>
      </c>
      <c r="D10788" s="17">
        <v>3.348599814E7</v>
      </c>
      <c r="E10788" s="17">
        <v>9719099.0</v>
      </c>
      <c r="F10788" s="17">
        <v>1.213015E7</v>
      </c>
      <c r="G10788" s="17">
        <v>5.8750913E7</v>
      </c>
      <c r="H10788" s="17">
        <v>1.2506075E8</v>
      </c>
    </row>
    <row r="10789">
      <c r="A10789" s="7" t="s">
        <v>22827</v>
      </c>
      <c r="B10789" s="17" t="s">
        <v>22828</v>
      </c>
      <c r="C10789" s="17">
        <v>2.0</v>
      </c>
      <c r="D10789" s="17">
        <v>2.41354225E7</v>
      </c>
      <c r="E10789" s="17">
        <v>2402076.0</v>
      </c>
      <c r="F10789" s="17">
        <v>2402076.0</v>
      </c>
      <c r="G10789" s="17">
        <v>4.5868769E7</v>
      </c>
      <c r="H10789" s="17">
        <v>4.5868769E7</v>
      </c>
    </row>
    <row r="10790">
      <c r="A10790" s="7" t="s">
        <v>22829</v>
      </c>
      <c r="B10790" s="17" t="s">
        <v>22830</v>
      </c>
      <c r="C10790" s="17">
        <v>2.0</v>
      </c>
      <c r="D10790" s="17">
        <v>3.78792415E7</v>
      </c>
      <c r="E10790" s="17">
        <v>7705285.0</v>
      </c>
      <c r="F10790" s="17">
        <v>7705285.0</v>
      </c>
      <c r="G10790" s="17">
        <v>6.8053198E7</v>
      </c>
      <c r="H10790" s="17">
        <v>6.8053198E7</v>
      </c>
    </row>
    <row r="10791">
      <c r="A10791" s="7" t="s">
        <v>22831</v>
      </c>
      <c r="B10791" s="17" t="s">
        <v>22832</v>
      </c>
      <c r="C10791" s="17">
        <v>1.0</v>
      </c>
      <c r="D10791" s="17">
        <v>2.3136078E7</v>
      </c>
      <c r="E10791" s="17">
        <v>2.3136078E7</v>
      </c>
      <c r="F10791" s="17">
        <v>2.3136078E7</v>
      </c>
      <c r="G10791" s="17">
        <v>2.3136078E7</v>
      </c>
      <c r="H10791" s="17">
        <v>2.3136078E7</v>
      </c>
    </row>
    <row r="10792">
      <c r="A10792" s="7" t="s">
        <v>22833</v>
      </c>
      <c r="B10792" s="17" t="s">
        <v>22834</v>
      </c>
      <c r="C10792" s="17">
        <v>1.0</v>
      </c>
      <c r="D10792" s="17">
        <v>7.1124957E7</v>
      </c>
      <c r="E10792" s="17">
        <v>7.1124957E7</v>
      </c>
      <c r="F10792" s="17">
        <v>7.1124957E7</v>
      </c>
      <c r="G10792" s="17">
        <v>7.1124957E7</v>
      </c>
      <c r="H10792" s="17">
        <v>7.1124957E7</v>
      </c>
    </row>
    <row r="10793">
      <c r="A10793" s="7" t="s">
        <v>22835</v>
      </c>
      <c r="B10793" s="17" t="s">
        <v>22836</v>
      </c>
      <c r="C10793" s="17">
        <v>6.0</v>
      </c>
      <c r="D10793" s="17">
        <v>4.44395655E7</v>
      </c>
      <c r="E10793" s="17">
        <v>3.44302E7</v>
      </c>
      <c r="F10793" s="17">
        <v>3.8225689E7</v>
      </c>
      <c r="G10793" s="17">
        <v>6.6914185E7</v>
      </c>
      <c r="H10793" s="17">
        <v>7.2243569E7</v>
      </c>
    </row>
    <row r="10794">
      <c r="A10794" s="7" t="s">
        <v>22837</v>
      </c>
      <c r="B10794" s="17" t="s">
        <v>22838</v>
      </c>
      <c r="C10794" s="17">
        <v>1.0</v>
      </c>
      <c r="D10794" s="17">
        <v>6.0575294E7</v>
      </c>
      <c r="E10794" s="17">
        <v>6.0575294E7</v>
      </c>
      <c r="F10794" s="17">
        <v>6.0575294E7</v>
      </c>
      <c r="G10794" s="17">
        <v>6.0575294E7</v>
      </c>
      <c r="H10794" s="17">
        <v>6.0575294E7</v>
      </c>
    </row>
    <row r="10795">
      <c r="A10795" s="7" t="s">
        <v>22839</v>
      </c>
      <c r="B10795" s="17" t="s">
        <v>22840</v>
      </c>
      <c r="C10795" s="17">
        <v>1.0</v>
      </c>
      <c r="D10795" s="17">
        <v>1.1266426E7</v>
      </c>
      <c r="E10795" s="17">
        <v>1.1266426E7</v>
      </c>
      <c r="F10795" s="17">
        <v>1.1266426E7</v>
      </c>
      <c r="G10795" s="17">
        <v>1.1266426E7</v>
      </c>
      <c r="H10795" s="17">
        <v>1.1266426E7</v>
      </c>
    </row>
    <row r="10796">
      <c r="A10796" s="7" t="s">
        <v>22841</v>
      </c>
      <c r="B10796" s="17" t="s">
        <v>22842</v>
      </c>
      <c r="C10796" s="17">
        <v>1.0</v>
      </c>
      <c r="D10796" s="17">
        <v>3.3323116E7</v>
      </c>
      <c r="E10796" s="17">
        <v>3.3323116E7</v>
      </c>
      <c r="F10796" s="17">
        <v>3.3323116E7</v>
      </c>
      <c r="G10796" s="17">
        <v>3.3323116E7</v>
      </c>
      <c r="H10796" s="17">
        <v>3.3323116E7</v>
      </c>
    </row>
    <row r="10797">
      <c r="A10797" s="7" t="s">
        <v>22843</v>
      </c>
      <c r="B10797" s="17" t="s">
        <v>22844</v>
      </c>
      <c r="C10797" s="17">
        <v>80.0</v>
      </c>
      <c r="D10797" s="17">
        <v>4820520.013</v>
      </c>
      <c r="E10797" s="17">
        <v>2976127.0</v>
      </c>
      <c r="F10797" s="17">
        <v>4469700.0</v>
      </c>
      <c r="G10797" s="17">
        <v>6036004.0</v>
      </c>
      <c r="H10797" s="17">
        <v>7089602.0</v>
      </c>
    </row>
    <row r="10798">
      <c r="A10798" s="7" t="s">
        <v>22845</v>
      </c>
      <c r="B10798" s="17" t="s">
        <v>22846</v>
      </c>
      <c r="C10798" s="17">
        <v>3.0</v>
      </c>
      <c r="D10798" s="17">
        <v>6577621.0</v>
      </c>
      <c r="E10798" s="17">
        <v>4045564.0</v>
      </c>
      <c r="F10798" s="17">
        <v>4435199.0</v>
      </c>
      <c r="G10798" s="17">
        <v>1.12521E7</v>
      </c>
      <c r="H10798" s="17">
        <v>1.12521E7</v>
      </c>
    </row>
    <row r="10799">
      <c r="A10799" s="7" t="s">
        <v>22847</v>
      </c>
      <c r="B10799" s="17" t="s">
        <v>22848</v>
      </c>
      <c r="C10799" s="17">
        <v>3.0</v>
      </c>
      <c r="D10799" s="17">
        <v>4.9304571E7</v>
      </c>
      <c r="E10799" s="17">
        <v>1.7442679E7</v>
      </c>
      <c r="F10799" s="17">
        <v>5.7720634E7</v>
      </c>
      <c r="G10799" s="17">
        <v>7.27504E7</v>
      </c>
      <c r="H10799" s="17">
        <v>7.27504E7</v>
      </c>
    </row>
    <row r="10800">
      <c r="A10800" s="7" t="s">
        <v>22849</v>
      </c>
      <c r="B10800" s="17" t="s">
        <v>22850</v>
      </c>
      <c r="C10800" s="17">
        <v>6.0</v>
      </c>
      <c r="D10800" s="17">
        <v>4.189114433E7</v>
      </c>
      <c r="E10800" s="17">
        <v>8591210.0</v>
      </c>
      <c r="F10800" s="17">
        <v>1.9745841E7</v>
      </c>
      <c r="G10800" s="17">
        <v>6.5596384E7</v>
      </c>
      <c r="H10800" s="17">
        <v>9.6602883E7</v>
      </c>
    </row>
    <row r="10801">
      <c r="A10801" s="7" t="s">
        <v>22851</v>
      </c>
      <c r="B10801" s="17" t="s">
        <v>22852</v>
      </c>
      <c r="C10801" s="17">
        <v>9.0</v>
      </c>
      <c r="D10801" s="17">
        <v>3.261322089E7</v>
      </c>
      <c r="E10801" s="17">
        <v>6667203.0</v>
      </c>
      <c r="F10801" s="17">
        <v>9922610.0</v>
      </c>
      <c r="G10801" s="17">
        <v>3.4707262E7</v>
      </c>
      <c r="H10801" s="17">
        <v>1.39691601E8</v>
      </c>
    </row>
    <row r="10802">
      <c r="A10802" s="7" t="s">
        <v>22853</v>
      </c>
      <c r="B10802" s="17" t="s">
        <v>22854</v>
      </c>
      <c r="C10802" s="17">
        <v>6.0</v>
      </c>
      <c r="D10802" s="17">
        <v>3617371.333</v>
      </c>
      <c r="E10802" s="17">
        <v>2143891.0</v>
      </c>
      <c r="F10802" s="17">
        <v>2373000.0</v>
      </c>
      <c r="G10802" s="17">
        <v>3380583.0</v>
      </c>
      <c r="H10802" s="17">
        <v>9155211.0</v>
      </c>
    </row>
    <row r="10803">
      <c r="A10803" s="7" t="s">
        <v>22855</v>
      </c>
      <c r="B10803" s="17" t="s">
        <v>22856</v>
      </c>
      <c r="C10803" s="17">
        <v>1.0</v>
      </c>
      <c r="D10803" s="17">
        <v>3330292.0</v>
      </c>
      <c r="E10803" s="17">
        <v>3330292.0</v>
      </c>
      <c r="F10803" s="17">
        <v>3330292.0</v>
      </c>
      <c r="G10803" s="17">
        <v>3330292.0</v>
      </c>
      <c r="H10803" s="17">
        <v>3330292.0</v>
      </c>
    </row>
    <row r="10804">
      <c r="A10804" s="7" t="s">
        <v>22857</v>
      </c>
      <c r="B10804" s="17" t="s">
        <v>22858</v>
      </c>
      <c r="C10804" s="17">
        <v>293.0</v>
      </c>
      <c r="D10804" s="17">
        <v>1.387277586E7</v>
      </c>
      <c r="E10804" s="17">
        <v>3614500.0</v>
      </c>
      <c r="F10804" s="17">
        <v>5955152.0</v>
      </c>
      <c r="G10804" s="17">
        <v>1.2138699E7</v>
      </c>
      <c r="H10804" s="17">
        <v>3.4983387E7</v>
      </c>
    </row>
    <row r="10805">
      <c r="A10805" s="7" t="s">
        <v>22859</v>
      </c>
      <c r="B10805" s="17" t="s">
        <v>22860</v>
      </c>
      <c r="C10805" s="17">
        <v>124.0</v>
      </c>
      <c r="D10805" s="17">
        <v>1.624444874E7</v>
      </c>
      <c r="E10805" s="17">
        <v>1.3921646E7</v>
      </c>
      <c r="F10805" s="17">
        <v>1.4866228E7</v>
      </c>
      <c r="G10805" s="17">
        <v>1.7697198E7</v>
      </c>
      <c r="H10805" s="17">
        <v>2.3532284E7</v>
      </c>
    </row>
    <row r="10806">
      <c r="A10806" s="7" t="s">
        <v>22861</v>
      </c>
      <c r="B10806" s="17" t="s">
        <v>22862</v>
      </c>
      <c r="C10806" s="17">
        <v>12.0</v>
      </c>
      <c r="D10806" s="17">
        <v>4439741.5</v>
      </c>
      <c r="E10806" s="17">
        <v>4128150.0</v>
      </c>
      <c r="F10806" s="17">
        <v>4258016.0</v>
      </c>
      <c r="G10806" s="17">
        <v>4650352.0</v>
      </c>
      <c r="H10806" s="17">
        <v>5170778.0</v>
      </c>
    </row>
    <row r="10807">
      <c r="A10807" s="7" t="s">
        <v>22863</v>
      </c>
      <c r="B10807" s="17" t="s">
        <v>22864</v>
      </c>
      <c r="C10807" s="17">
        <v>28.0</v>
      </c>
      <c r="D10807" s="17">
        <v>4.077127907E7</v>
      </c>
      <c r="E10807" s="17">
        <v>6075393.0</v>
      </c>
      <c r="F10807" s="17">
        <v>1.3987023E7</v>
      </c>
      <c r="G10807" s="17">
        <v>7.0097626E7</v>
      </c>
      <c r="H10807" s="17">
        <v>1.30261587E8</v>
      </c>
    </row>
    <row r="10808">
      <c r="A10808" s="7" t="s">
        <v>22865</v>
      </c>
      <c r="B10808" s="17" t="s">
        <v>22866</v>
      </c>
      <c r="C10808" s="17">
        <v>3.0</v>
      </c>
      <c r="D10808" s="17">
        <v>3.147359033E7</v>
      </c>
      <c r="E10808" s="17">
        <v>4936016.0</v>
      </c>
      <c r="F10808" s="17">
        <v>1.077589E7</v>
      </c>
      <c r="G10808" s="17">
        <v>7.8708865E7</v>
      </c>
      <c r="H10808" s="17">
        <v>7.8708865E7</v>
      </c>
    </row>
    <row r="10809">
      <c r="A10809" s="7" t="s">
        <v>22867</v>
      </c>
      <c r="B10809" s="17" t="s">
        <v>22868</v>
      </c>
      <c r="C10809" s="17">
        <v>52.0</v>
      </c>
      <c r="D10809" s="17">
        <v>4.492206712E7</v>
      </c>
      <c r="E10809" s="17">
        <v>1.0254644E7</v>
      </c>
      <c r="F10809" s="17">
        <v>3.11374E7</v>
      </c>
      <c r="G10809" s="17">
        <v>6.8563075E7</v>
      </c>
      <c r="H10809" s="17">
        <v>9.8563437E7</v>
      </c>
    </row>
    <row r="10810">
      <c r="A10810" s="7" t="s">
        <v>22869</v>
      </c>
      <c r="B10810" s="17" t="s">
        <v>22870</v>
      </c>
      <c r="C10810" s="17">
        <v>47.0</v>
      </c>
      <c r="D10810" s="17">
        <v>4.84280397E7</v>
      </c>
      <c r="E10810" s="17">
        <v>1.3821604E7</v>
      </c>
      <c r="F10810" s="17">
        <v>2.9686252E7</v>
      </c>
      <c r="G10810" s="17">
        <v>6.5814655E7</v>
      </c>
      <c r="H10810" s="17">
        <v>1.2259635E8</v>
      </c>
    </row>
    <row r="10811">
      <c r="A10811" s="7" t="s">
        <v>22871</v>
      </c>
      <c r="B10811" s="17" t="s">
        <v>22872</v>
      </c>
      <c r="C10811" s="17">
        <v>287.0</v>
      </c>
      <c r="D10811" s="17">
        <v>2.273098832E7</v>
      </c>
      <c r="E10811" s="17">
        <v>4623469.0</v>
      </c>
      <c r="F10811" s="17">
        <v>9217109.0</v>
      </c>
      <c r="G10811" s="17">
        <v>3.10757E7</v>
      </c>
      <c r="H10811" s="17">
        <v>5.858496E7</v>
      </c>
    </row>
    <row r="10812">
      <c r="A10812" s="7" t="s">
        <v>22873</v>
      </c>
      <c r="B10812" s="17" t="s">
        <v>22874</v>
      </c>
      <c r="C10812" s="17">
        <v>10.0</v>
      </c>
      <c r="D10812" s="17">
        <v>9052204.8</v>
      </c>
      <c r="E10812" s="17">
        <v>4347500.0</v>
      </c>
      <c r="F10812" s="17">
        <v>5034990.0</v>
      </c>
      <c r="G10812" s="17">
        <v>1.0667049E7</v>
      </c>
      <c r="H10812" s="17">
        <v>1.895805E7</v>
      </c>
    </row>
    <row r="10813">
      <c r="A10813" s="7" t="s">
        <v>22875</v>
      </c>
      <c r="B10813" s="17" t="s">
        <v>22876</v>
      </c>
      <c r="C10813" s="17">
        <v>13.0</v>
      </c>
      <c r="D10813" s="17">
        <v>8473184.462</v>
      </c>
      <c r="E10813" s="17">
        <v>3941281.0</v>
      </c>
      <c r="F10813" s="17">
        <v>6742059.0</v>
      </c>
      <c r="G10813" s="17">
        <v>9685847.0</v>
      </c>
      <c r="H10813" s="17">
        <v>1.2310982E7</v>
      </c>
    </row>
    <row r="10814">
      <c r="A10814" s="7" t="s">
        <v>22877</v>
      </c>
      <c r="B10814" s="17" t="s">
        <v>22879</v>
      </c>
      <c r="C10814" s="17">
        <v>96.0</v>
      </c>
      <c r="D10814" s="17">
        <v>1.083344825E7</v>
      </c>
      <c r="E10814" s="17">
        <v>5816867.0</v>
      </c>
      <c r="F10814" s="17">
        <v>7478383.0</v>
      </c>
      <c r="G10814" s="17">
        <v>9257081.0</v>
      </c>
      <c r="H10814" s="17">
        <v>1.6469356E7</v>
      </c>
    </row>
    <row r="10815">
      <c r="A10815" s="7" t="s">
        <v>22880</v>
      </c>
      <c r="B10815" s="17" t="s">
        <v>22881</v>
      </c>
      <c r="C10815" s="17">
        <v>2.0</v>
      </c>
      <c r="D10815" s="17">
        <v>3018594.0</v>
      </c>
      <c r="E10815" s="17">
        <v>2706100.0</v>
      </c>
      <c r="F10815" s="17">
        <v>2706100.0</v>
      </c>
      <c r="G10815" s="17">
        <v>3331088.0</v>
      </c>
      <c r="H10815" s="17">
        <v>3331088.0</v>
      </c>
    </row>
    <row r="10816">
      <c r="A10816" s="7" t="s">
        <v>22882</v>
      </c>
      <c r="B10816" s="17" t="s">
        <v>22883</v>
      </c>
      <c r="C10816" s="17">
        <v>80.0</v>
      </c>
      <c r="D10816" s="17">
        <v>6199573.525</v>
      </c>
      <c r="E10816" s="17">
        <v>2769605.0</v>
      </c>
      <c r="F10816" s="17">
        <v>3586132.0</v>
      </c>
      <c r="G10816" s="17">
        <v>6053217.0</v>
      </c>
      <c r="H10816" s="17">
        <v>8782699.0</v>
      </c>
    </row>
    <row r="10817">
      <c r="A10817" s="7" t="s">
        <v>22884</v>
      </c>
      <c r="B10817" s="17" t="s">
        <v>22885</v>
      </c>
      <c r="C10817" s="17">
        <v>20.0</v>
      </c>
      <c r="D10817" s="17">
        <v>5657321.75</v>
      </c>
      <c r="E10817" s="17">
        <v>2362215.0</v>
      </c>
      <c r="F10817" s="17">
        <v>3059242.0</v>
      </c>
      <c r="G10817" s="17">
        <v>4626891.0</v>
      </c>
      <c r="H10817" s="17">
        <v>1.111189E7</v>
      </c>
    </row>
    <row r="10818">
      <c r="A10818" s="7" t="s">
        <v>22886</v>
      </c>
      <c r="B10818" s="17" t="s">
        <v>22887</v>
      </c>
      <c r="C10818" s="17">
        <v>1.0</v>
      </c>
      <c r="D10818" s="17">
        <v>9820291.0</v>
      </c>
      <c r="E10818" s="17">
        <v>9820291.0</v>
      </c>
      <c r="F10818" s="17">
        <v>9820291.0</v>
      </c>
      <c r="G10818" s="17">
        <v>9820291.0</v>
      </c>
      <c r="H10818" s="17">
        <v>9820291.0</v>
      </c>
    </row>
    <row r="10819">
      <c r="A10819" s="7" t="s">
        <v>22888</v>
      </c>
      <c r="B10819" s="17" t="s">
        <v>22889</v>
      </c>
      <c r="C10819" s="17">
        <v>13.0</v>
      </c>
      <c r="D10819" s="17">
        <v>1.3918267E7</v>
      </c>
      <c r="E10819" s="17">
        <v>2178952.0</v>
      </c>
      <c r="F10819" s="17">
        <v>3490000.0</v>
      </c>
      <c r="G10819" s="17">
        <v>4915790.0</v>
      </c>
      <c r="H10819" s="17">
        <v>8382605.0</v>
      </c>
    </row>
    <row r="10820">
      <c r="A10820" s="7" t="s">
        <v>22890</v>
      </c>
      <c r="B10820" s="17" t="s">
        <v>22891</v>
      </c>
      <c r="C10820" s="17">
        <v>18.0</v>
      </c>
      <c r="D10820" s="17">
        <v>1.322304989E7</v>
      </c>
      <c r="E10820" s="17">
        <v>3334883.0</v>
      </c>
      <c r="F10820" s="17">
        <v>8348400.0</v>
      </c>
      <c r="G10820" s="17">
        <v>2.1009487E7</v>
      </c>
      <c r="H10820" s="17">
        <v>3.1665954E7</v>
      </c>
    </row>
    <row r="10821">
      <c r="A10821" s="7" t="s">
        <v>22892</v>
      </c>
      <c r="B10821" s="17" t="s">
        <v>22893</v>
      </c>
      <c r="C10821" s="17">
        <v>10.0</v>
      </c>
      <c r="D10821" s="17">
        <v>4082349.9</v>
      </c>
      <c r="E10821" s="17">
        <v>2877377.0</v>
      </c>
      <c r="F10821" s="17">
        <v>3553275.0</v>
      </c>
      <c r="G10821" s="17">
        <v>4533925.0</v>
      </c>
      <c r="H10821" s="17">
        <v>5274824.0</v>
      </c>
    </row>
    <row r="10822">
      <c r="A10822" s="7" t="s">
        <v>22894</v>
      </c>
      <c r="B10822" s="17" t="s">
        <v>22895</v>
      </c>
      <c r="C10822" s="17">
        <v>51.0</v>
      </c>
      <c r="D10822" s="17">
        <v>6709473.608</v>
      </c>
      <c r="E10822" s="17">
        <v>2293151.0</v>
      </c>
      <c r="F10822" s="17">
        <v>3533368.0</v>
      </c>
      <c r="G10822" s="17">
        <v>7470247.0</v>
      </c>
      <c r="H10822" s="17">
        <v>1.8766388E7</v>
      </c>
    </row>
    <row r="10823">
      <c r="A10823" s="7" t="s">
        <v>22896</v>
      </c>
      <c r="B10823" s="17" t="s">
        <v>22897</v>
      </c>
      <c r="C10823" s="17">
        <v>21.0</v>
      </c>
      <c r="D10823" s="17">
        <v>1.516545062E7</v>
      </c>
      <c r="E10823" s="17">
        <v>3005485.0</v>
      </c>
      <c r="F10823" s="17">
        <v>5127494.0</v>
      </c>
      <c r="G10823" s="17">
        <v>1.6294495E7</v>
      </c>
      <c r="H10823" s="17">
        <v>4.5614201E7</v>
      </c>
    </row>
    <row r="10824">
      <c r="A10824" s="7" t="s">
        <v>22898</v>
      </c>
      <c r="B10824" s="17" t="s">
        <v>22899</v>
      </c>
      <c r="C10824" s="17">
        <v>11.0</v>
      </c>
      <c r="D10824" s="17">
        <v>1.1282971E7</v>
      </c>
      <c r="E10824" s="17">
        <v>2841235.0</v>
      </c>
      <c r="F10824" s="17">
        <v>8424280.0</v>
      </c>
      <c r="G10824" s="17">
        <v>9423850.0</v>
      </c>
      <c r="H10824" s="17">
        <v>1.9926272E7</v>
      </c>
    </row>
    <row r="10825">
      <c r="A10825" s="7" t="s">
        <v>22900</v>
      </c>
      <c r="B10825" s="17" t="s">
        <v>22901</v>
      </c>
      <c r="C10825" s="17">
        <v>11.0</v>
      </c>
      <c r="D10825" s="17">
        <v>5509214.455</v>
      </c>
      <c r="E10825" s="17">
        <v>4469938.0</v>
      </c>
      <c r="F10825" s="17">
        <v>4843178.0</v>
      </c>
      <c r="G10825" s="17">
        <v>7522673.0</v>
      </c>
      <c r="H10825" s="17">
        <v>7622857.0</v>
      </c>
    </row>
    <row r="10826">
      <c r="A10826" s="7" t="s">
        <v>22903</v>
      </c>
      <c r="B10826" s="17" t="s">
        <v>22904</v>
      </c>
      <c r="C10826" s="17">
        <v>86.0</v>
      </c>
      <c r="D10826" s="17">
        <v>1.993318963E7</v>
      </c>
      <c r="E10826" s="17">
        <v>3264413.0</v>
      </c>
      <c r="F10826" s="17">
        <v>6130735.0</v>
      </c>
      <c r="G10826" s="17">
        <v>1.6662886E7</v>
      </c>
      <c r="H10826" s="17">
        <v>8.339655E7</v>
      </c>
    </row>
    <row r="10827">
      <c r="A10827" s="7" t="s">
        <v>22905</v>
      </c>
      <c r="B10827" s="17" t="s">
        <v>22906</v>
      </c>
      <c r="C10827" s="17">
        <v>20.0</v>
      </c>
      <c r="D10827" s="17">
        <v>1.600824615E7</v>
      </c>
      <c r="E10827" s="17">
        <v>3567763.0</v>
      </c>
      <c r="F10827" s="17">
        <v>5373143.0</v>
      </c>
      <c r="G10827" s="17">
        <v>2.2266616E7</v>
      </c>
      <c r="H10827" s="17">
        <v>5.1705745E7</v>
      </c>
    </row>
    <row r="10828">
      <c r="A10828" s="7" t="s">
        <v>22907</v>
      </c>
      <c r="B10828" s="17" t="s">
        <v>22908</v>
      </c>
      <c r="C10828" s="17">
        <v>1.0</v>
      </c>
      <c r="D10828" s="17">
        <v>5854136.0</v>
      </c>
      <c r="E10828" s="17">
        <v>5854136.0</v>
      </c>
      <c r="F10828" s="17">
        <v>5854136.0</v>
      </c>
      <c r="G10828" s="17">
        <v>5854136.0</v>
      </c>
      <c r="H10828" s="17">
        <v>5854136.0</v>
      </c>
    </row>
    <row r="10829">
      <c r="A10829" s="7" t="s">
        <v>22909</v>
      </c>
      <c r="B10829" s="17" t="s">
        <v>22910</v>
      </c>
      <c r="C10829" s="17">
        <v>299.0</v>
      </c>
      <c r="D10829" s="17">
        <v>4.598600518E7</v>
      </c>
      <c r="E10829" s="17">
        <v>5191727.0</v>
      </c>
      <c r="F10829" s="17">
        <v>3.4055745E7</v>
      </c>
      <c r="G10829" s="17">
        <v>6.5763904E7</v>
      </c>
      <c r="H10829" s="17">
        <v>8.921395E7</v>
      </c>
    </row>
    <row r="10830">
      <c r="A10830" s="7" t="s">
        <v>22911</v>
      </c>
      <c r="B10830" s="17" t="s">
        <v>22912</v>
      </c>
      <c r="C10830" s="17">
        <v>6.0</v>
      </c>
      <c r="D10830" s="17">
        <v>1.836885667E7</v>
      </c>
      <c r="E10830" s="17">
        <v>4588980.0</v>
      </c>
      <c r="F10830" s="17">
        <v>8218300.0</v>
      </c>
      <c r="G10830" s="17">
        <v>2.4076471E7</v>
      </c>
      <c r="H10830" s="17">
        <v>4.7089699E7</v>
      </c>
    </row>
    <row r="10831">
      <c r="A10831" s="7" t="s">
        <v>22913</v>
      </c>
      <c r="B10831" s="17" t="s">
        <v>22914</v>
      </c>
      <c r="C10831" s="17">
        <v>85.0</v>
      </c>
      <c r="D10831" s="17">
        <v>2.637112356E7</v>
      </c>
      <c r="E10831" s="17">
        <v>4387368.0</v>
      </c>
      <c r="F10831" s="17">
        <v>7624575.0</v>
      </c>
      <c r="G10831" s="17">
        <v>3.56803E7</v>
      </c>
      <c r="H10831" s="17">
        <v>7.1273938E7</v>
      </c>
    </row>
    <row r="10832">
      <c r="A10832" s="7" t="s">
        <v>22915</v>
      </c>
      <c r="B10832" s="17" t="s">
        <v>22916</v>
      </c>
      <c r="C10832" s="17">
        <v>72.0</v>
      </c>
      <c r="D10832" s="17">
        <v>1.090559971E7</v>
      </c>
      <c r="E10832" s="17">
        <v>2967000.0</v>
      </c>
      <c r="F10832" s="17">
        <v>5766500.0</v>
      </c>
      <c r="G10832" s="17">
        <v>9540120.0</v>
      </c>
      <c r="H10832" s="17">
        <v>2.2141707E7</v>
      </c>
    </row>
    <row r="10833">
      <c r="A10833" s="7" t="s">
        <v>22917</v>
      </c>
      <c r="B10833" s="17" t="s">
        <v>22918</v>
      </c>
      <c r="C10833" s="17">
        <v>377.0</v>
      </c>
      <c r="D10833" s="17">
        <v>1.227415153E7</v>
      </c>
      <c r="E10833" s="17">
        <v>3182311.0</v>
      </c>
      <c r="F10833" s="17">
        <v>4711253.0</v>
      </c>
      <c r="G10833" s="17">
        <v>9272201.0</v>
      </c>
      <c r="H10833" s="17">
        <v>2.9798294E7</v>
      </c>
    </row>
    <row r="10834">
      <c r="A10834" s="7" t="s">
        <v>22919</v>
      </c>
      <c r="B10834" s="17" t="s">
        <v>22920</v>
      </c>
      <c r="C10834" s="17">
        <v>340.0</v>
      </c>
      <c r="D10834" s="17">
        <v>2.247089383E7</v>
      </c>
      <c r="E10834" s="17">
        <v>5886721.0</v>
      </c>
      <c r="F10834" s="17">
        <v>2.3080358E7</v>
      </c>
      <c r="G10834" s="17">
        <v>3.0459008E7</v>
      </c>
      <c r="H10834" s="17">
        <v>3.6066333E7</v>
      </c>
    </row>
    <row r="10835">
      <c r="A10835" s="7" t="s">
        <v>22921</v>
      </c>
      <c r="B10835" s="17" t="s">
        <v>22922</v>
      </c>
      <c r="C10835" s="17">
        <v>8.0</v>
      </c>
      <c r="D10835" s="17">
        <v>1.268985963E7</v>
      </c>
      <c r="E10835" s="17">
        <v>3428394.0</v>
      </c>
      <c r="F10835" s="17">
        <v>5169347.0</v>
      </c>
      <c r="G10835" s="17">
        <v>1.5265152E7</v>
      </c>
      <c r="H10835" s="17">
        <v>4.2255165E7</v>
      </c>
    </row>
    <row r="10836">
      <c r="A10836" s="7" t="s">
        <v>22923</v>
      </c>
      <c r="B10836" s="17" t="s">
        <v>22924</v>
      </c>
      <c r="C10836" s="17">
        <v>23.0</v>
      </c>
      <c r="D10836" s="17">
        <v>1.021001074E7</v>
      </c>
      <c r="E10836" s="17">
        <v>3483259.0</v>
      </c>
      <c r="F10836" s="17">
        <v>4701750.0</v>
      </c>
      <c r="G10836" s="17">
        <v>7871232.0</v>
      </c>
      <c r="H10836" s="17">
        <v>1.3226023E7</v>
      </c>
    </row>
    <row r="10837">
      <c r="A10837" s="7" t="s">
        <v>22926</v>
      </c>
      <c r="B10837" s="17" t="s">
        <v>22927</v>
      </c>
      <c r="C10837" s="17">
        <v>358.0</v>
      </c>
      <c r="D10837" s="17">
        <v>5928468.288</v>
      </c>
      <c r="E10837" s="17">
        <v>2738591.0</v>
      </c>
      <c r="F10837" s="17">
        <v>4278609.0</v>
      </c>
      <c r="G10837" s="17">
        <v>6954172.0</v>
      </c>
      <c r="H10837" s="17">
        <v>1.0809457E7</v>
      </c>
    </row>
    <row r="10838">
      <c r="A10838" s="7" t="s">
        <v>22928</v>
      </c>
      <c r="B10838" s="17" t="s">
        <v>22929</v>
      </c>
      <c r="C10838" s="17">
        <v>39.0</v>
      </c>
      <c r="D10838" s="17">
        <v>6730287.026</v>
      </c>
      <c r="E10838" s="17">
        <v>2800055.0</v>
      </c>
      <c r="F10838" s="17">
        <v>4087583.0</v>
      </c>
      <c r="G10838" s="17">
        <v>5816361.0</v>
      </c>
      <c r="H10838" s="17">
        <v>1.1848996E7</v>
      </c>
    </row>
    <row r="10839">
      <c r="A10839" s="7" t="s">
        <v>22930</v>
      </c>
      <c r="B10839" s="17" t="s">
        <v>22931</v>
      </c>
      <c r="C10839" s="17">
        <v>5.0</v>
      </c>
      <c r="D10839" s="17">
        <v>1.89382812E7</v>
      </c>
      <c r="E10839" s="17">
        <v>1.9880872E7</v>
      </c>
      <c r="F10839" s="17">
        <v>2.2283448E7</v>
      </c>
      <c r="G10839" s="17">
        <v>2.2858035E7</v>
      </c>
      <c r="H10839" s="17">
        <v>2.5154108E7</v>
      </c>
    </row>
    <row r="10840">
      <c r="A10840" s="7" t="s">
        <v>22932</v>
      </c>
      <c r="B10840" s="17" t="s">
        <v>22933</v>
      </c>
      <c r="C10840" s="17">
        <v>310.0</v>
      </c>
      <c r="D10840" s="17">
        <v>8041919.877</v>
      </c>
      <c r="E10840" s="17">
        <v>3111135.0</v>
      </c>
      <c r="F10840" s="17">
        <v>4121800.0</v>
      </c>
      <c r="G10840" s="17">
        <v>6282717.0</v>
      </c>
      <c r="H10840" s="17">
        <v>1.1308768E7</v>
      </c>
    </row>
    <row r="10841">
      <c r="A10841" s="7" t="s">
        <v>22934</v>
      </c>
      <c r="B10841" s="17" t="s">
        <v>22935</v>
      </c>
      <c r="C10841" s="17">
        <v>30.0</v>
      </c>
      <c r="D10841" s="17">
        <v>6828415.567</v>
      </c>
      <c r="E10841" s="17">
        <v>4722743.0</v>
      </c>
      <c r="F10841" s="17">
        <v>5240708.0</v>
      </c>
      <c r="G10841" s="17">
        <v>7103984.0</v>
      </c>
      <c r="H10841" s="17">
        <v>7526313.0</v>
      </c>
    </row>
    <row r="10842">
      <c r="A10842" s="7" t="s">
        <v>22936</v>
      </c>
      <c r="B10842" s="17" t="s">
        <v>22937</v>
      </c>
      <c r="C10842" s="17">
        <v>11.0</v>
      </c>
      <c r="D10842" s="17">
        <v>7933962.455</v>
      </c>
      <c r="E10842" s="17">
        <v>4193718.0</v>
      </c>
      <c r="F10842" s="17">
        <v>4872055.0</v>
      </c>
      <c r="G10842" s="17">
        <v>7843178.0</v>
      </c>
      <c r="H10842" s="17">
        <v>8554290.0</v>
      </c>
    </row>
    <row r="10843">
      <c r="A10843" s="7" t="s">
        <v>22938</v>
      </c>
      <c r="B10843" s="17" t="s">
        <v>22939</v>
      </c>
      <c r="C10843" s="17">
        <v>165.0</v>
      </c>
      <c r="D10843" s="17">
        <v>6914544.533</v>
      </c>
      <c r="E10843" s="17">
        <v>3148171.0</v>
      </c>
      <c r="F10843" s="17">
        <v>4375810.0</v>
      </c>
      <c r="G10843" s="17">
        <v>6975000.0</v>
      </c>
      <c r="H10843" s="17">
        <v>1.3548246E7</v>
      </c>
    </row>
    <row r="10844">
      <c r="A10844" s="7" t="s">
        <v>22940</v>
      </c>
      <c r="B10844" s="17" t="s">
        <v>22941</v>
      </c>
      <c r="C10844" s="17">
        <v>1883.0</v>
      </c>
      <c r="D10844" s="17">
        <v>7670210.519</v>
      </c>
      <c r="E10844" s="17">
        <v>2830119.0</v>
      </c>
      <c r="F10844" s="17">
        <v>4191243.0</v>
      </c>
      <c r="G10844" s="17">
        <v>7066483.0</v>
      </c>
      <c r="H10844" s="17">
        <v>1.2308662E7</v>
      </c>
    </row>
    <row r="10845">
      <c r="A10845" s="7" t="s">
        <v>22942</v>
      </c>
      <c r="B10845" s="17" t="s">
        <v>22943</v>
      </c>
      <c r="C10845" s="17">
        <v>528.0</v>
      </c>
      <c r="D10845" s="17">
        <v>1.205311758E7</v>
      </c>
      <c r="E10845" s="17">
        <v>3351937.0</v>
      </c>
      <c r="F10845" s="17">
        <v>4577200.0</v>
      </c>
      <c r="G10845" s="17">
        <v>7310363.0</v>
      </c>
      <c r="H10845" s="17">
        <v>2.0417746E7</v>
      </c>
    </row>
    <row r="10846">
      <c r="A10846" s="7" t="s">
        <v>22944</v>
      </c>
      <c r="B10846" s="17" t="s">
        <v>22945</v>
      </c>
      <c r="C10846" s="17">
        <v>11.0</v>
      </c>
      <c r="D10846" s="17">
        <v>1.254264773E7</v>
      </c>
      <c r="E10846" s="17">
        <v>3329185.0</v>
      </c>
      <c r="F10846" s="17">
        <v>4958200.0</v>
      </c>
      <c r="G10846" s="17">
        <v>1.2714682E7</v>
      </c>
      <c r="H10846" s="17">
        <v>2.89311E7</v>
      </c>
    </row>
    <row r="10847">
      <c r="A10847" s="7" t="s">
        <v>22946</v>
      </c>
      <c r="B10847" s="17" t="s">
        <v>22947</v>
      </c>
      <c r="C10847" s="17">
        <v>44.0</v>
      </c>
      <c r="D10847" s="17">
        <v>5908060.091</v>
      </c>
      <c r="E10847" s="17">
        <v>2379917.0</v>
      </c>
      <c r="F10847" s="17">
        <v>3549908.0</v>
      </c>
      <c r="G10847" s="17">
        <v>6356580.0</v>
      </c>
      <c r="H10847" s="17">
        <v>1.1085194E7</v>
      </c>
    </row>
    <row r="10848">
      <c r="A10848" s="7" t="s">
        <v>22948</v>
      </c>
      <c r="B10848" s="17" t="s">
        <v>22949</v>
      </c>
      <c r="C10848" s="17">
        <v>2851.0</v>
      </c>
      <c r="D10848" s="17">
        <v>6193166.175</v>
      </c>
      <c r="E10848" s="17">
        <v>2661086.0</v>
      </c>
      <c r="F10848" s="17">
        <v>3847082.0</v>
      </c>
      <c r="G10848" s="17">
        <v>6039000.0</v>
      </c>
      <c r="H10848" s="17">
        <v>1.0767921E7</v>
      </c>
    </row>
    <row r="10849">
      <c r="A10849" s="7" t="s">
        <v>22950</v>
      </c>
      <c r="B10849" s="17" t="s">
        <v>22951</v>
      </c>
      <c r="C10849" s="17">
        <v>218.0</v>
      </c>
      <c r="D10849" s="17">
        <v>8043558.761</v>
      </c>
      <c r="E10849" s="17">
        <v>2839101.0</v>
      </c>
      <c r="F10849" s="17">
        <v>5149750.0</v>
      </c>
      <c r="G10849" s="17">
        <v>9246968.0</v>
      </c>
      <c r="H10849" s="17">
        <v>1.7714182E7</v>
      </c>
    </row>
    <row r="10850">
      <c r="A10850" s="7" t="s">
        <v>22952</v>
      </c>
      <c r="B10850" s="17" t="s">
        <v>22953</v>
      </c>
      <c r="C10850" s="17">
        <v>158.0</v>
      </c>
      <c r="D10850" s="17">
        <v>7498505.722</v>
      </c>
      <c r="E10850" s="17">
        <v>3243396.0</v>
      </c>
      <c r="F10850" s="17">
        <v>4612616.0</v>
      </c>
      <c r="G10850" s="17">
        <v>8000000.0</v>
      </c>
      <c r="H10850" s="17">
        <v>1.1838138E7</v>
      </c>
    </row>
    <row r="10851">
      <c r="A10851" s="7" t="s">
        <v>22954</v>
      </c>
      <c r="B10851" s="17" t="s">
        <v>22955</v>
      </c>
      <c r="C10851" s="17">
        <v>2100.0</v>
      </c>
      <c r="D10851" s="17">
        <v>8074251.913</v>
      </c>
      <c r="E10851" s="17">
        <v>2931491.0</v>
      </c>
      <c r="F10851" s="17">
        <v>4056515.0</v>
      </c>
      <c r="G10851" s="17">
        <v>6119000.0</v>
      </c>
      <c r="H10851" s="17">
        <v>1.0626797E7</v>
      </c>
    </row>
    <row r="10852">
      <c r="A10852" s="7" t="s">
        <v>22956</v>
      </c>
      <c r="B10852" s="17" t="s">
        <v>22957</v>
      </c>
      <c r="C10852" s="17">
        <v>95.0</v>
      </c>
      <c r="D10852" s="17">
        <v>6998526.484</v>
      </c>
      <c r="E10852" s="17">
        <v>3646405.0</v>
      </c>
      <c r="F10852" s="17">
        <v>5179024.0</v>
      </c>
      <c r="G10852" s="17">
        <v>7540480.0</v>
      </c>
      <c r="H10852" s="17">
        <v>1.0748051E7</v>
      </c>
    </row>
    <row r="10853">
      <c r="A10853" s="7" t="s">
        <v>22958</v>
      </c>
      <c r="B10853" s="17" t="s">
        <v>22959</v>
      </c>
      <c r="C10853" s="17">
        <v>173.0</v>
      </c>
      <c r="D10853" s="17">
        <v>1.555376351E7</v>
      </c>
      <c r="E10853" s="17">
        <v>3599705.0</v>
      </c>
      <c r="F10853" s="17">
        <v>6272139.0</v>
      </c>
      <c r="G10853" s="17">
        <v>1.4157007E7</v>
      </c>
      <c r="H10853" s="17">
        <v>4.4840302E7</v>
      </c>
    </row>
    <row r="10854">
      <c r="A10854" s="7" t="s">
        <v>22960</v>
      </c>
      <c r="B10854" s="17" t="s">
        <v>22961</v>
      </c>
      <c r="C10854" s="17">
        <v>1226.0</v>
      </c>
      <c r="D10854" s="17">
        <v>9080948.356</v>
      </c>
      <c r="E10854" s="17">
        <v>3118742.0</v>
      </c>
      <c r="F10854" s="17">
        <v>4584700.0</v>
      </c>
      <c r="G10854" s="17">
        <v>7835400.0</v>
      </c>
      <c r="H10854" s="17">
        <v>1.6032635E7</v>
      </c>
    </row>
    <row r="10855">
      <c r="A10855" s="7" t="s">
        <v>22963</v>
      </c>
      <c r="B10855" s="17" t="s">
        <v>22964</v>
      </c>
      <c r="C10855" s="17">
        <v>15368.0</v>
      </c>
      <c r="D10855" s="17">
        <v>6358066.798</v>
      </c>
      <c r="E10855" s="17">
        <v>2675259.0</v>
      </c>
      <c r="F10855" s="17">
        <v>3787664.0</v>
      </c>
      <c r="G10855" s="17">
        <v>5741417.0</v>
      </c>
      <c r="H10855" s="17">
        <v>1.0175272E7</v>
      </c>
    </row>
    <row r="10856">
      <c r="A10856" s="7" t="s">
        <v>22965</v>
      </c>
      <c r="B10856" s="17" t="s">
        <v>22966</v>
      </c>
      <c r="C10856" s="17">
        <v>1499.0</v>
      </c>
      <c r="D10856" s="17">
        <v>6292120.907</v>
      </c>
      <c r="E10856" s="17">
        <v>2605503.0</v>
      </c>
      <c r="F10856" s="17">
        <v>3636026.0</v>
      </c>
      <c r="G10856" s="17">
        <v>5694150.0</v>
      </c>
      <c r="H10856" s="17">
        <v>9419843.0</v>
      </c>
    </row>
    <row r="10857">
      <c r="A10857" s="7" t="s">
        <v>22967</v>
      </c>
      <c r="B10857" s="17" t="s">
        <v>22968</v>
      </c>
      <c r="C10857" s="17">
        <v>63.0</v>
      </c>
      <c r="D10857" s="17">
        <v>5927752.27</v>
      </c>
      <c r="E10857" s="17">
        <v>2165779.0</v>
      </c>
      <c r="F10857" s="17">
        <v>3103818.0</v>
      </c>
      <c r="G10857" s="17">
        <v>4623300.0</v>
      </c>
      <c r="H10857" s="17">
        <v>1.736627E7</v>
      </c>
    </row>
    <row r="10858">
      <c r="A10858" s="7" t="s">
        <v>22969</v>
      </c>
      <c r="B10858" s="17" t="s">
        <v>22970</v>
      </c>
      <c r="C10858" s="17">
        <v>861.0</v>
      </c>
      <c r="D10858" s="17">
        <v>6884092.297</v>
      </c>
      <c r="E10858" s="17">
        <v>2901915.0</v>
      </c>
      <c r="F10858" s="17">
        <v>4056600.0</v>
      </c>
      <c r="G10858" s="17">
        <v>5817190.0</v>
      </c>
      <c r="H10858" s="17">
        <v>9736233.0</v>
      </c>
    </row>
    <row r="10859">
      <c r="A10859" s="7" t="s">
        <v>22971</v>
      </c>
      <c r="B10859" s="17" t="s">
        <v>22972</v>
      </c>
      <c r="C10859" s="17">
        <v>1031.0</v>
      </c>
      <c r="D10859" s="17">
        <v>5843639.591</v>
      </c>
      <c r="E10859" s="17">
        <v>2709958.0</v>
      </c>
      <c r="F10859" s="17">
        <v>3841653.0</v>
      </c>
      <c r="G10859" s="17">
        <v>6162398.0</v>
      </c>
      <c r="H10859" s="17">
        <v>1.06663E7</v>
      </c>
    </row>
    <row r="10860">
      <c r="A10860" s="7" t="s">
        <v>22973</v>
      </c>
      <c r="B10860" s="17" t="s">
        <v>22974</v>
      </c>
      <c r="C10860" s="17">
        <v>161.0</v>
      </c>
      <c r="D10860" s="17">
        <v>5168389.031</v>
      </c>
      <c r="E10860" s="17">
        <v>2733902.0</v>
      </c>
      <c r="F10860" s="17">
        <v>4028696.0</v>
      </c>
      <c r="G10860" s="17">
        <v>6289868.0</v>
      </c>
      <c r="H10860" s="17">
        <v>9270002.0</v>
      </c>
    </row>
    <row r="10861">
      <c r="A10861" s="7" t="s">
        <v>22975</v>
      </c>
      <c r="B10861" s="17" t="s">
        <v>22976</v>
      </c>
      <c r="C10861" s="17">
        <v>11.0</v>
      </c>
      <c r="D10861" s="17">
        <v>1.321740355E7</v>
      </c>
      <c r="E10861" s="17">
        <v>2706396.0</v>
      </c>
      <c r="F10861" s="17">
        <v>3266139.0</v>
      </c>
      <c r="G10861" s="17">
        <v>1.5879249E7</v>
      </c>
      <c r="H10861" s="17">
        <v>4.1912691E7</v>
      </c>
    </row>
    <row r="10862">
      <c r="A10862" s="7" t="s">
        <v>22977</v>
      </c>
      <c r="B10862" s="17" t="s">
        <v>22978</v>
      </c>
      <c r="C10862" s="17">
        <v>989.0</v>
      </c>
      <c r="D10862" s="17">
        <v>6857784.111</v>
      </c>
      <c r="E10862" s="17">
        <v>3167262.0</v>
      </c>
      <c r="F10862" s="17">
        <v>4435800.0</v>
      </c>
      <c r="G10862" s="17">
        <v>6548100.0</v>
      </c>
      <c r="H10862" s="17">
        <v>1.0714779E7</v>
      </c>
    </row>
    <row r="10863">
      <c r="A10863" s="7" t="s">
        <v>22979</v>
      </c>
      <c r="B10863" s="17" t="s">
        <v>22980</v>
      </c>
      <c r="C10863" s="17">
        <v>20.0</v>
      </c>
      <c r="D10863" s="17">
        <v>7388320.1</v>
      </c>
      <c r="E10863" s="17">
        <v>2817096.0</v>
      </c>
      <c r="F10863" s="17">
        <v>4346938.0</v>
      </c>
      <c r="G10863" s="17">
        <v>6971348.0</v>
      </c>
      <c r="H10863" s="17">
        <v>1.2796059E7</v>
      </c>
    </row>
    <row r="10864">
      <c r="A10864" s="7" t="s">
        <v>22981</v>
      </c>
      <c r="B10864" s="17" t="s">
        <v>22982</v>
      </c>
      <c r="C10864" s="17">
        <v>141.0</v>
      </c>
      <c r="D10864" s="17">
        <v>1.089971994E7</v>
      </c>
      <c r="E10864" s="17">
        <v>3786099.0</v>
      </c>
      <c r="F10864" s="17">
        <v>5817500.0</v>
      </c>
      <c r="G10864" s="17">
        <v>8978026.0</v>
      </c>
      <c r="H10864" s="17">
        <v>1.8946E7</v>
      </c>
    </row>
    <row r="10865">
      <c r="A10865" s="7" t="s">
        <v>22983</v>
      </c>
      <c r="B10865" s="17" t="s">
        <v>22984</v>
      </c>
      <c r="C10865" s="17">
        <v>701.0</v>
      </c>
      <c r="D10865" s="17">
        <v>7597826.625</v>
      </c>
      <c r="E10865" s="17">
        <v>2869652.0</v>
      </c>
      <c r="F10865" s="17">
        <v>4298852.0</v>
      </c>
      <c r="G10865" s="17">
        <v>7371993.0</v>
      </c>
      <c r="H10865" s="17">
        <v>1.3199057E7</v>
      </c>
    </row>
    <row r="10866">
      <c r="A10866" s="7" t="s">
        <v>22985</v>
      </c>
      <c r="B10866" s="17" t="s">
        <v>22986</v>
      </c>
      <c r="C10866" s="17">
        <v>8579.0</v>
      </c>
      <c r="D10866" s="17">
        <v>6748744.584</v>
      </c>
      <c r="E10866" s="17">
        <v>2965842.0</v>
      </c>
      <c r="F10866" s="17">
        <v>4378500.0</v>
      </c>
      <c r="G10866" s="17">
        <v>6707928.0</v>
      </c>
      <c r="H10866" s="17">
        <v>1.1113714E7</v>
      </c>
    </row>
    <row r="10867">
      <c r="A10867" s="7" t="s">
        <v>22987</v>
      </c>
      <c r="B10867" s="17" t="s">
        <v>22988</v>
      </c>
      <c r="C10867" s="17">
        <v>938.0</v>
      </c>
      <c r="D10867" s="17">
        <v>6494465.947</v>
      </c>
      <c r="E10867" s="17">
        <v>2722503.0</v>
      </c>
      <c r="F10867" s="17">
        <v>3995900.0</v>
      </c>
      <c r="G10867" s="17">
        <v>6960375.0</v>
      </c>
      <c r="H10867" s="17">
        <v>1.0348406E7</v>
      </c>
    </row>
    <row r="10868">
      <c r="A10868" s="7" t="s">
        <v>22989</v>
      </c>
      <c r="B10868" s="17" t="s">
        <v>22990</v>
      </c>
      <c r="C10868" s="17">
        <v>39.0</v>
      </c>
      <c r="D10868" s="17">
        <v>6320218.564</v>
      </c>
      <c r="E10868" s="17">
        <v>3490394.0</v>
      </c>
      <c r="F10868" s="17">
        <v>5175424.0</v>
      </c>
      <c r="G10868" s="17">
        <v>6271502.0</v>
      </c>
      <c r="H10868" s="17">
        <v>1.3141559E7</v>
      </c>
    </row>
    <row r="10869">
      <c r="A10869" s="7" t="s">
        <v>22991</v>
      </c>
      <c r="B10869" s="17" t="s">
        <v>22992</v>
      </c>
      <c r="C10869" s="17">
        <v>625.0</v>
      </c>
      <c r="D10869" s="17">
        <v>7037011.747</v>
      </c>
      <c r="E10869" s="17">
        <v>2915800.0</v>
      </c>
      <c r="F10869" s="17">
        <v>4120000.0</v>
      </c>
      <c r="G10869" s="17">
        <v>6434420.0</v>
      </c>
      <c r="H10869" s="17">
        <v>1.2223855E7</v>
      </c>
    </row>
    <row r="10870">
      <c r="A10870" s="7" t="s">
        <v>22993</v>
      </c>
      <c r="B10870" s="17" t="s">
        <v>22994</v>
      </c>
      <c r="C10870" s="17">
        <v>1163.0</v>
      </c>
      <c r="D10870" s="17">
        <v>3.137421184E7</v>
      </c>
      <c r="E10870" s="17">
        <v>5911777.0</v>
      </c>
      <c r="F10870" s="17">
        <v>1.5344234E7</v>
      </c>
      <c r="G10870" s="17">
        <v>4.995435E7</v>
      </c>
      <c r="H10870" s="17">
        <v>7.6911695E7</v>
      </c>
    </row>
    <row r="10871">
      <c r="A10871" s="7" t="s">
        <v>22995</v>
      </c>
      <c r="B10871" s="17" t="s">
        <v>22996</v>
      </c>
      <c r="C10871" s="17">
        <v>224.0</v>
      </c>
      <c r="D10871" s="17">
        <v>2.961162418E7</v>
      </c>
      <c r="E10871" s="17">
        <v>5864758.0</v>
      </c>
      <c r="F10871" s="17">
        <v>1.1178407E7</v>
      </c>
      <c r="G10871" s="17">
        <v>4.3727662E7</v>
      </c>
      <c r="H10871" s="17">
        <v>8.2204046E7</v>
      </c>
    </row>
    <row r="10872">
      <c r="A10872" s="7" t="s">
        <v>22997</v>
      </c>
      <c r="B10872" s="17" t="s">
        <v>22998</v>
      </c>
      <c r="C10872" s="17">
        <v>8.0</v>
      </c>
      <c r="D10872" s="17">
        <v>5.693025863E7</v>
      </c>
      <c r="E10872" s="17">
        <v>9426476.0</v>
      </c>
      <c r="F10872" s="17">
        <v>2.8635017E7</v>
      </c>
      <c r="G10872" s="17">
        <v>4.1990048E7</v>
      </c>
      <c r="H10872" s="17">
        <v>2.44155083E8</v>
      </c>
    </row>
    <row r="10873">
      <c r="A10873" s="7" t="s">
        <v>22999</v>
      </c>
      <c r="B10873" s="17" t="s">
        <v>23000</v>
      </c>
      <c r="C10873" s="17">
        <v>847.0</v>
      </c>
      <c r="D10873" s="17">
        <v>5.171906079E7</v>
      </c>
      <c r="E10873" s="17">
        <v>1.1094196E7</v>
      </c>
      <c r="F10873" s="17">
        <v>4.5227879E7</v>
      </c>
      <c r="G10873" s="17">
        <v>7.8789445E7</v>
      </c>
      <c r="H10873" s="17">
        <v>1.11894183E8</v>
      </c>
    </row>
    <row r="10874">
      <c r="A10874" s="7" t="s">
        <v>23001</v>
      </c>
      <c r="B10874" s="17" t="s">
        <v>23002</v>
      </c>
      <c r="C10874" s="17">
        <v>41.0</v>
      </c>
      <c r="D10874" s="17">
        <v>7.5002714E7</v>
      </c>
      <c r="E10874" s="17">
        <v>2.5190639E7</v>
      </c>
      <c r="F10874" s="17">
        <v>5.2025495E7</v>
      </c>
      <c r="G10874" s="17">
        <v>7.9465102E7</v>
      </c>
      <c r="H10874" s="17">
        <v>1.55396069E8</v>
      </c>
    </row>
    <row r="10875">
      <c r="A10875" s="7" t="s">
        <v>23003</v>
      </c>
      <c r="B10875" s="17" t="s">
        <v>23005</v>
      </c>
      <c r="C10875" s="17">
        <v>260.0</v>
      </c>
      <c r="D10875" s="17">
        <v>5.289779584E7</v>
      </c>
      <c r="E10875" s="17">
        <v>2.1788933E7</v>
      </c>
      <c r="F10875" s="17">
        <v>4.7546034E7</v>
      </c>
      <c r="G10875" s="17">
        <v>7.3136443E7</v>
      </c>
      <c r="H10875" s="17">
        <v>1.06890024E8</v>
      </c>
    </row>
    <row r="10876">
      <c r="A10876" s="7" t="s">
        <v>23006</v>
      </c>
      <c r="B10876" s="17" t="s">
        <v>23007</v>
      </c>
      <c r="C10876" s="17">
        <v>263.0</v>
      </c>
      <c r="D10876" s="17">
        <v>5.087680687E7</v>
      </c>
      <c r="E10876" s="17">
        <v>1.5656995E7</v>
      </c>
      <c r="F10876" s="17">
        <v>4.9094486E7</v>
      </c>
      <c r="G10876" s="17">
        <v>7.532686E7</v>
      </c>
      <c r="H10876" s="17">
        <v>9.9289041E7</v>
      </c>
    </row>
    <row r="10877">
      <c r="A10877" s="7" t="s">
        <v>23008</v>
      </c>
      <c r="B10877" s="17" t="s">
        <v>23009</v>
      </c>
      <c r="C10877" s="17">
        <v>7892.0</v>
      </c>
      <c r="D10877" s="17">
        <v>3.608799805E7</v>
      </c>
      <c r="E10877" s="17">
        <v>7970096.0</v>
      </c>
      <c r="F10877" s="17">
        <v>2.56974E7</v>
      </c>
      <c r="G10877" s="17">
        <v>5.446825E7</v>
      </c>
      <c r="H10877" s="17">
        <v>7.9155301E7</v>
      </c>
    </row>
    <row r="10878">
      <c r="A10878" s="7" t="s">
        <v>23010</v>
      </c>
      <c r="B10878" s="17" t="s">
        <v>23011</v>
      </c>
      <c r="C10878" s="17">
        <v>1283.0</v>
      </c>
      <c r="D10878" s="17">
        <v>4.411909341E7</v>
      </c>
      <c r="E10878" s="17">
        <v>1.4687358E7</v>
      </c>
      <c r="F10878" s="17">
        <v>4.4630234E7</v>
      </c>
      <c r="G10878" s="17">
        <v>6.1034736E7</v>
      </c>
      <c r="H10878" s="17">
        <v>8.6691044E7</v>
      </c>
    </row>
    <row r="10879">
      <c r="A10879" s="7" t="s">
        <v>23012</v>
      </c>
      <c r="B10879" s="17" t="s">
        <v>23013</v>
      </c>
      <c r="C10879" s="17">
        <v>21.0</v>
      </c>
      <c r="D10879" s="17">
        <v>2.73965029E7</v>
      </c>
      <c r="E10879" s="17">
        <v>9544400.0</v>
      </c>
      <c r="F10879" s="17">
        <v>1.4887E7</v>
      </c>
      <c r="G10879" s="17">
        <v>4.06586E7</v>
      </c>
      <c r="H10879" s="17">
        <v>6.6188151E7</v>
      </c>
    </row>
    <row r="10880">
      <c r="A10880" s="7" t="s">
        <v>23014</v>
      </c>
      <c r="B10880" s="17" t="s">
        <v>23015</v>
      </c>
      <c r="C10880" s="17">
        <v>566.0</v>
      </c>
      <c r="D10880" s="17">
        <v>1.821068967E7</v>
      </c>
      <c r="E10880" s="17">
        <v>4032127.0</v>
      </c>
      <c r="F10880" s="17">
        <v>5056815.0</v>
      </c>
      <c r="G10880" s="17">
        <v>1.5556953E7</v>
      </c>
      <c r="H10880" s="17">
        <v>5.174335E7</v>
      </c>
    </row>
    <row r="10881">
      <c r="A10881" s="7" t="s">
        <v>23016</v>
      </c>
      <c r="B10881" s="17" t="s">
        <v>23017</v>
      </c>
      <c r="C10881" s="17">
        <v>7.0</v>
      </c>
      <c r="D10881" s="17">
        <v>8161457.857</v>
      </c>
      <c r="E10881" s="17">
        <v>2482635.0</v>
      </c>
      <c r="F10881" s="17">
        <v>6162754.0</v>
      </c>
      <c r="G10881" s="17">
        <v>1.2579534E7</v>
      </c>
      <c r="H10881" s="17">
        <v>2.0886743E7</v>
      </c>
    </row>
    <row r="10882">
      <c r="A10882" s="7" t="s">
        <v>23018</v>
      </c>
      <c r="B10882" s="17" t="s">
        <v>23019</v>
      </c>
      <c r="C10882" s="17">
        <v>3.0</v>
      </c>
      <c r="D10882" s="17">
        <v>1.90467884E8</v>
      </c>
      <c r="E10882" s="17">
        <v>8.4115384E7</v>
      </c>
      <c r="F10882" s="17">
        <v>8.4931014E7</v>
      </c>
      <c r="G10882" s="17">
        <v>4.02357254E8</v>
      </c>
      <c r="H10882" s="17">
        <v>4.02357254E8</v>
      </c>
    </row>
    <row r="10883">
      <c r="A10883" s="7" t="s">
        <v>23020</v>
      </c>
      <c r="B10883" s="17" t="s">
        <v>23021</v>
      </c>
      <c r="C10883" s="17">
        <v>3.0</v>
      </c>
      <c r="D10883" s="17">
        <v>1.151705267E7</v>
      </c>
      <c r="E10883" s="17">
        <v>2828649.0</v>
      </c>
      <c r="F10883" s="17">
        <v>1.5207577E7</v>
      </c>
      <c r="G10883" s="17">
        <v>1.6514932E7</v>
      </c>
      <c r="H10883" s="17">
        <v>1.6514932E7</v>
      </c>
    </row>
    <row r="10884">
      <c r="A10884" s="7" t="s">
        <v>23022</v>
      </c>
      <c r="B10884" s="17" t="s">
        <v>23023</v>
      </c>
      <c r="C10884" s="17">
        <v>4.0</v>
      </c>
      <c r="D10884" s="17">
        <v>7.201285825E7</v>
      </c>
      <c r="E10884" s="17">
        <v>1.6344509E7</v>
      </c>
      <c r="F10884" s="17">
        <v>3.1505146E7</v>
      </c>
      <c r="G10884" s="17">
        <v>3.904085E7</v>
      </c>
      <c r="H10884" s="17">
        <v>2.01160928E8</v>
      </c>
    </row>
    <row r="10885">
      <c r="A10885" s="7" t="s">
        <v>23024</v>
      </c>
      <c r="B10885" s="17" t="s">
        <v>23025</v>
      </c>
      <c r="C10885" s="17">
        <v>4.0</v>
      </c>
      <c r="D10885" s="17">
        <v>1.984196325E7</v>
      </c>
      <c r="E10885" s="17">
        <v>9149996.0</v>
      </c>
      <c r="F10885" s="17">
        <v>1.4380828E7</v>
      </c>
      <c r="G10885" s="17">
        <v>2.0215071E7</v>
      </c>
      <c r="H10885" s="17">
        <v>3.5621958E7</v>
      </c>
    </row>
    <row r="10886">
      <c r="A10886" s="7" t="s">
        <v>23026</v>
      </c>
      <c r="B10886" s="17" t="s">
        <v>23027</v>
      </c>
      <c r="C10886" s="17">
        <v>1.0</v>
      </c>
      <c r="D10886" s="17">
        <v>4.6773616E7</v>
      </c>
      <c r="E10886" s="17">
        <v>4.6773616E7</v>
      </c>
      <c r="F10886" s="17">
        <v>4.6773616E7</v>
      </c>
      <c r="G10886" s="17">
        <v>4.6773616E7</v>
      </c>
      <c r="H10886" s="17">
        <v>4.6773616E7</v>
      </c>
    </row>
    <row r="10887">
      <c r="A10887" s="7" t="s">
        <v>23028</v>
      </c>
      <c r="B10887" s="17" t="s">
        <v>23029</v>
      </c>
      <c r="C10887" s="17">
        <v>1.0</v>
      </c>
      <c r="D10887" s="17">
        <v>1.8350607E7</v>
      </c>
      <c r="E10887" s="17">
        <v>1.8350607E7</v>
      </c>
      <c r="F10887" s="17">
        <v>1.8350607E7</v>
      </c>
      <c r="G10887" s="17">
        <v>1.8350607E7</v>
      </c>
      <c r="H10887" s="17">
        <v>1.8350607E7</v>
      </c>
    </row>
    <row r="10888">
      <c r="A10888" s="7" t="s">
        <v>23030</v>
      </c>
      <c r="B10888" s="17" t="s">
        <v>23031</v>
      </c>
      <c r="C10888" s="17">
        <v>1.0</v>
      </c>
      <c r="D10888" s="17">
        <v>3.2379112E7</v>
      </c>
      <c r="E10888" s="17">
        <v>3.2379112E7</v>
      </c>
      <c r="F10888" s="17">
        <v>3.2379112E7</v>
      </c>
      <c r="G10888" s="17">
        <v>3.2379112E7</v>
      </c>
      <c r="H10888" s="17">
        <v>3.2379112E7</v>
      </c>
    </row>
    <row r="10889">
      <c r="A10889" s="7" t="s">
        <v>23032</v>
      </c>
      <c r="B10889" s="17" t="s">
        <v>23033</v>
      </c>
      <c r="C10889" s="17">
        <v>1.0</v>
      </c>
      <c r="D10889" s="17">
        <v>6022150.0</v>
      </c>
      <c r="E10889" s="17">
        <v>6022150.0</v>
      </c>
      <c r="F10889" s="17">
        <v>6022150.0</v>
      </c>
      <c r="G10889" s="17">
        <v>6022150.0</v>
      </c>
      <c r="H10889" s="17">
        <v>6022150.0</v>
      </c>
    </row>
    <row r="10890">
      <c r="A10890" s="7" t="s">
        <v>23034</v>
      </c>
      <c r="B10890" s="17" t="s">
        <v>23035</v>
      </c>
      <c r="C10890" s="17">
        <v>1.0</v>
      </c>
      <c r="D10890" s="17">
        <v>3.2131842E7</v>
      </c>
      <c r="E10890" s="17">
        <v>3.2131842E7</v>
      </c>
      <c r="F10890" s="17">
        <v>3.2131842E7</v>
      </c>
      <c r="G10890" s="17">
        <v>3.2131842E7</v>
      </c>
      <c r="H10890" s="17">
        <v>3.2131842E7</v>
      </c>
    </row>
    <row r="10891">
      <c r="A10891" s="7" t="s">
        <v>23036</v>
      </c>
      <c r="B10891" s="17" t="s">
        <v>23037</v>
      </c>
      <c r="C10891" s="17">
        <v>1.0</v>
      </c>
      <c r="D10891" s="17">
        <v>1.5220919E7</v>
      </c>
      <c r="E10891" s="17">
        <v>1.5220919E7</v>
      </c>
      <c r="F10891" s="17">
        <v>1.5220919E7</v>
      </c>
      <c r="G10891" s="17">
        <v>1.5220919E7</v>
      </c>
      <c r="H10891" s="17">
        <v>1.5220919E7</v>
      </c>
    </row>
    <row r="10892">
      <c r="A10892" s="7" t="s">
        <v>23038</v>
      </c>
      <c r="B10892" s="17" t="s">
        <v>23039</v>
      </c>
      <c r="C10892" s="17">
        <v>4.0</v>
      </c>
      <c r="D10892" s="17">
        <v>2.775368925E7</v>
      </c>
      <c r="E10892" s="17">
        <v>9917582.0</v>
      </c>
      <c r="F10892" s="17">
        <v>2.4958682E7</v>
      </c>
      <c r="G10892" s="17">
        <v>3.1109699E7</v>
      </c>
      <c r="H10892" s="17">
        <v>4.5028794E7</v>
      </c>
    </row>
    <row r="10893">
      <c r="A10893" s="7" t="s">
        <v>23040</v>
      </c>
      <c r="B10893" s="17" t="s">
        <v>23041</v>
      </c>
      <c r="C10893" s="17">
        <v>1.0</v>
      </c>
      <c r="D10893" s="17">
        <v>3912000.0</v>
      </c>
      <c r="E10893" s="17">
        <v>3912000.0</v>
      </c>
      <c r="F10893" s="17">
        <v>3912000.0</v>
      </c>
      <c r="G10893" s="17">
        <v>3912000.0</v>
      </c>
      <c r="H10893" s="17">
        <v>3912000.0</v>
      </c>
    </row>
    <row r="10894">
      <c r="A10894" s="7" t="s">
        <v>23042</v>
      </c>
      <c r="B10894" s="17" t="s">
        <v>23043</v>
      </c>
      <c r="C10894" s="17">
        <v>19.0</v>
      </c>
      <c r="D10894" s="17">
        <v>1.229996342E7</v>
      </c>
      <c r="E10894" s="17">
        <v>3327850.0</v>
      </c>
      <c r="F10894" s="17">
        <v>5909585.0</v>
      </c>
      <c r="G10894" s="17">
        <v>9664206.0</v>
      </c>
      <c r="H10894" s="17">
        <v>1.5766367E7</v>
      </c>
    </row>
    <row r="10895">
      <c r="A10895" s="7" t="s">
        <v>23044</v>
      </c>
      <c r="B10895" s="17" t="s">
        <v>23045</v>
      </c>
      <c r="C10895" s="17">
        <v>10.0</v>
      </c>
      <c r="D10895" s="17">
        <v>1.84784488E7</v>
      </c>
      <c r="E10895" s="17">
        <v>2911728.0</v>
      </c>
      <c r="F10895" s="17">
        <v>3874425.0</v>
      </c>
      <c r="G10895" s="17">
        <v>1.8932026E7</v>
      </c>
      <c r="H10895" s="17">
        <v>5.3151115E7</v>
      </c>
    </row>
    <row r="10896">
      <c r="A10896" s="7" t="s">
        <v>23046</v>
      </c>
      <c r="B10896" s="17" t="s">
        <v>23047</v>
      </c>
      <c r="C10896" s="17">
        <v>58.0</v>
      </c>
      <c r="D10896" s="17">
        <v>4.075492516E7</v>
      </c>
      <c r="E10896" s="17">
        <v>5389984.0</v>
      </c>
      <c r="F10896" s="17">
        <v>2.9748101E7</v>
      </c>
      <c r="G10896" s="17">
        <v>5.9846493E7</v>
      </c>
      <c r="H10896" s="17">
        <v>1.01983529E8</v>
      </c>
    </row>
    <row r="10897">
      <c r="A10897" s="7" t="s">
        <v>23048</v>
      </c>
      <c r="B10897" s="17" t="s">
        <v>23049</v>
      </c>
      <c r="C10897" s="17">
        <v>6.0</v>
      </c>
      <c r="D10897" s="17">
        <v>6.216686217E7</v>
      </c>
      <c r="E10897" s="17">
        <v>4986875.0</v>
      </c>
      <c r="F10897" s="17">
        <v>4.4525027E7</v>
      </c>
      <c r="G10897" s="17">
        <v>1.3436026E8</v>
      </c>
      <c r="H10897" s="17">
        <v>1.3436026E8</v>
      </c>
    </row>
    <row r="10898">
      <c r="A10898" s="7" t="s">
        <v>23050</v>
      </c>
      <c r="B10898" s="17" t="s">
        <v>23051</v>
      </c>
      <c r="C10898" s="17">
        <v>14.0</v>
      </c>
      <c r="D10898" s="17">
        <v>4.559847086E7</v>
      </c>
      <c r="E10898" s="17">
        <v>5508248.0</v>
      </c>
      <c r="F10898" s="17">
        <v>3.0870719E7</v>
      </c>
      <c r="G10898" s="17">
        <v>1.02530012E8</v>
      </c>
      <c r="H10898" s="17">
        <v>1.2182385E8</v>
      </c>
    </row>
    <row r="10899">
      <c r="A10899" s="7" t="s">
        <v>23052</v>
      </c>
      <c r="B10899" s="17" t="s">
        <v>23053</v>
      </c>
      <c r="C10899" s="17">
        <v>38.0</v>
      </c>
      <c r="D10899" s="17">
        <v>3.153339503E7</v>
      </c>
      <c r="E10899" s="17">
        <v>4871520.0</v>
      </c>
      <c r="F10899" s="17">
        <v>9332795.0</v>
      </c>
      <c r="G10899" s="17">
        <v>3.3623211E7</v>
      </c>
      <c r="H10899" s="17">
        <v>1.03683844E8</v>
      </c>
    </row>
    <row r="10900">
      <c r="A10900" s="7" t="s">
        <v>23054</v>
      </c>
      <c r="B10900" s="17" t="s">
        <v>23055</v>
      </c>
      <c r="C10900" s="17">
        <v>157.0</v>
      </c>
      <c r="D10900" s="17">
        <v>1.227979569E7</v>
      </c>
      <c r="E10900" s="17">
        <v>3160201.0</v>
      </c>
      <c r="F10900" s="17">
        <v>4409591.0</v>
      </c>
      <c r="G10900" s="17">
        <v>9591693.0</v>
      </c>
      <c r="H10900" s="17">
        <v>3.6583066E7</v>
      </c>
    </row>
    <row r="10901">
      <c r="A10901" s="7" t="s">
        <v>23056</v>
      </c>
      <c r="B10901" s="17" t="s">
        <v>23057</v>
      </c>
      <c r="C10901" s="17">
        <v>17.0</v>
      </c>
      <c r="D10901" s="17">
        <v>6227403.941</v>
      </c>
      <c r="E10901" s="17">
        <v>2641641.0</v>
      </c>
      <c r="F10901" s="17">
        <v>4886946.0</v>
      </c>
      <c r="G10901" s="17">
        <v>7575530.0</v>
      </c>
      <c r="H10901" s="17">
        <v>1.7928428E7</v>
      </c>
    </row>
    <row r="10902">
      <c r="A10902" s="7" t="s">
        <v>23058</v>
      </c>
      <c r="B10902" s="17" t="s">
        <v>23059</v>
      </c>
      <c r="C10902" s="17">
        <v>5.0</v>
      </c>
      <c r="D10902" s="17">
        <v>5.58222438E7</v>
      </c>
      <c r="E10902" s="17">
        <v>2792175.0</v>
      </c>
      <c r="F10902" s="17">
        <v>3544900.0</v>
      </c>
      <c r="G10902" s="17">
        <v>5.3748452E7</v>
      </c>
      <c r="H10902" s="17">
        <v>2.17003747E8</v>
      </c>
    </row>
    <row r="10903">
      <c r="A10903" s="7" t="s">
        <v>23060</v>
      </c>
      <c r="B10903" s="17" t="s">
        <v>23061</v>
      </c>
      <c r="C10903" s="17">
        <v>4.0</v>
      </c>
      <c r="D10903" s="17">
        <v>4263086.5</v>
      </c>
      <c r="E10903" s="17">
        <v>2405861.0</v>
      </c>
      <c r="F10903" s="17">
        <v>3632900.0</v>
      </c>
      <c r="G10903" s="17">
        <v>5506377.0</v>
      </c>
      <c r="H10903" s="17">
        <v>5507208.0</v>
      </c>
    </row>
    <row r="10904">
      <c r="A10904" s="7" t="s">
        <v>23062</v>
      </c>
      <c r="B10904" s="17" t="s">
        <v>23063</v>
      </c>
      <c r="C10904" s="17">
        <v>72.0</v>
      </c>
      <c r="D10904" s="17">
        <v>3.829288694E7</v>
      </c>
      <c r="E10904" s="17">
        <v>5573215.0</v>
      </c>
      <c r="F10904" s="17">
        <v>4.4840021E7</v>
      </c>
      <c r="G10904" s="17">
        <v>5.8825761E7</v>
      </c>
      <c r="H10904" s="17">
        <v>8.1441247E7</v>
      </c>
    </row>
    <row r="10905">
      <c r="A10905" s="7" t="s">
        <v>23064</v>
      </c>
      <c r="B10905" s="17" t="s">
        <v>23065</v>
      </c>
      <c r="C10905" s="17">
        <v>12.0</v>
      </c>
      <c r="D10905" s="17">
        <v>1.806215925E7</v>
      </c>
      <c r="E10905" s="17">
        <v>3562649.0</v>
      </c>
      <c r="F10905" s="17">
        <v>6948284.0</v>
      </c>
      <c r="G10905" s="17">
        <v>1.7299305E7</v>
      </c>
      <c r="H10905" s="17">
        <v>3.6890626E7</v>
      </c>
    </row>
    <row r="10906">
      <c r="A10906" s="7" t="s">
        <v>23067</v>
      </c>
      <c r="B10906" s="17" t="s">
        <v>23068</v>
      </c>
      <c r="C10906" s="17">
        <v>6.0</v>
      </c>
      <c r="D10906" s="17">
        <v>8.757891883E7</v>
      </c>
      <c r="E10906" s="17">
        <v>7919198.0</v>
      </c>
      <c r="F10906" s="17">
        <v>3.1307083E7</v>
      </c>
      <c r="G10906" s="17">
        <v>1.96443979E8</v>
      </c>
      <c r="H10906" s="17">
        <v>2.46350654E8</v>
      </c>
    </row>
    <row r="10907">
      <c r="A10907" s="7" t="s">
        <v>23069</v>
      </c>
      <c r="B10907" s="17" t="s">
        <v>23070</v>
      </c>
      <c r="C10907" s="17">
        <v>2.0</v>
      </c>
      <c r="D10907" s="17">
        <v>4.00711775E7</v>
      </c>
      <c r="E10907" s="17">
        <v>1106596.0</v>
      </c>
      <c r="F10907" s="17">
        <v>1106596.0</v>
      </c>
      <c r="G10907" s="17">
        <v>7.9035759E7</v>
      </c>
      <c r="H10907" s="17">
        <v>7.9035759E7</v>
      </c>
    </row>
    <row r="10908">
      <c r="A10908" s="7" t="s">
        <v>23071</v>
      </c>
      <c r="B10908" s="17" t="s">
        <v>23072</v>
      </c>
      <c r="C10908" s="17">
        <v>54.0</v>
      </c>
      <c r="D10908" s="17">
        <v>5.342172785E7</v>
      </c>
      <c r="E10908" s="17">
        <v>6971716.0</v>
      </c>
      <c r="F10908" s="17">
        <v>4.3421264E7</v>
      </c>
      <c r="G10908" s="17">
        <v>8.4596518E7</v>
      </c>
      <c r="H10908" s="17">
        <v>1.25219837E8</v>
      </c>
    </row>
    <row r="10909">
      <c r="A10909" s="7" t="s">
        <v>23073</v>
      </c>
      <c r="B10909" s="17" t="s">
        <v>23074</v>
      </c>
      <c r="C10909" s="17">
        <v>57.0</v>
      </c>
      <c r="D10909" s="17">
        <v>3.988716732E7</v>
      </c>
      <c r="E10909" s="17">
        <v>7175857.0</v>
      </c>
      <c r="F10909" s="17">
        <v>3.3705641E7</v>
      </c>
      <c r="G10909" s="17">
        <v>6.4394352E7</v>
      </c>
      <c r="H10909" s="17">
        <v>8.0153913E7</v>
      </c>
    </row>
    <row r="10910">
      <c r="A10910" s="7" t="s">
        <v>23075</v>
      </c>
      <c r="B10910" s="17" t="s">
        <v>23076</v>
      </c>
      <c r="C10910" s="17">
        <v>147.0</v>
      </c>
      <c r="D10910" s="17">
        <v>3.39744909E7</v>
      </c>
      <c r="E10910" s="17">
        <v>3805515.0</v>
      </c>
      <c r="F10910" s="17">
        <v>1.0161081E7</v>
      </c>
      <c r="G10910" s="17">
        <v>5.362193E7</v>
      </c>
      <c r="H10910" s="17">
        <v>9.8921229E7</v>
      </c>
    </row>
    <row r="10911">
      <c r="A10911" s="7" t="s">
        <v>23077</v>
      </c>
      <c r="B10911" s="17" t="s">
        <v>23078</v>
      </c>
      <c r="C10911" s="17">
        <v>29.0</v>
      </c>
      <c r="D10911" s="17">
        <v>3.855121428E7</v>
      </c>
      <c r="E10911" s="17">
        <v>6297271.0</v>
      </c>
      <c r="F10911" s="17">
        <v>2.5828907E7</v>
      </c>
      <c r="G10911" s="17">
        <v>6.930945E7</v>
      </c>
      <c r="H10911" s="17">
        <v>9.9589219E7</v>
      </c>
    </row>
    <row r="10912">
      <c r="A10912" s="7" t="s">
        <v>23079</v>
      </c>
      <c r="B10912" s="17" t="s">
        <v>23080</v>
      </c>
      <c r="C10912" s="17">
        <v>4.0</v>
      </c>
      <c r="D10912" s="17">
        <v>2.044721E7</v>
      </c>
      <c r="E10912" s="17">
        <v>4117272.0</v>
      </c>
      <c r="F10912" s="17">
        <v>9620144.0</v>
      </c>
      <c r="G10912" s="17">
        <v>1.10598E7</v>
      </c>
      <c r="H10912" s="17">
        <v>5.6991624E7</v>
      </c>
    </row>
    <row r="10913">
      <c r="A10913" s="7" t="s">
        <v>23081</v>
      </c>
      <c r="B10913" s="17" t="s">
        <v>23082</v>
      </c>
      <c r="C10913" s="17">
        <v>8.0</v>
      </c>
      <c r="D10913" s="17">
        <v>4.902054088E7</v>
      </c>
      <c r="E10913" s="17">
        <v>4954103.0</v>
      </c>
      <c r="F10913" s="17">
        <v>1.2267965E7</v>
      </c>
      <c r="G10913" s="17">
        <v>8.3763525E7</v>
      </c>
      <c r="H10913" s="17">
        <v>1.4554775E8</v>
      </c>
    </row>
    <row r="10914">
      <c r="A10914" s="7" t="s">
        <v>23083</v>
      </c>
      <c r="B10914" s="17" t="s">
        <v>23084</v>
      </c>
      <c r="C10914" s="17">
        <v>58.0</v>
      </c>
      <c r="D10914" s="17">
        <v>1.026371972E7</v>
      </c>
      <c r="E10914" s="17">
        <v>3362184.0</v>
      </c>
      <c r="F10914" s="17">
        <v>6013400.0</v>
      </c>
      <c r="G10914" s="17">
        <v>1.2710296E7</v>
      </c>
      <c r="H10914" s="17">
        <v>2.9713621E7</v>
      </c>
    </row>
    <row r="10915">
      <c r="A10915" s="7" t="s">
        <v>23085</v>
      </c>
      <c r="B10915" s="17" t="s">
        <v>23086</v>
      </c>
      <c r="C10915" s="17">
        <v>6.0</v>
      </c>
      <c r="D10915" s="17">
        <v>4057176.833</v>
      </c>
      <c r="E10915" s="17">
        <v>3724241.0</v>
      </c>
      <c r="F10915" s="17">
        <v>3877180.0</v>
      </c>
      <c r="G10915" s="17">
        <v>5215758.0</v>
      </c>
      <c r="H10915" s="17">
        <v>5246692.0</v>
      </c>
    </row>
    <row r="10916">
      <c r="A10916" s="7" t="s">
        <v>23087</v>
      </c>
      <c r="B10916" s="17" t="s">
        <v>23088</v>
      </c>
      <c r="C10916" s="17">
        <v>10.0</v>
      </c>
      <c r="D10916" s="17">
        <v>7292982.9</v>
      </c>
      <c r="E10916" s="17">
        <v>3155162.0</v>
      </c>
      <c r="F10916" s="17">
        <v>4260000.0</v>
      </c>
      <c r="G10916" s="17">
        <v>8152481.0</v>
      </c>
      <c r="H10916" s="17">
        <v>1.4984488E7</v>
      </c>
    </row>
    <row r="10917">
      <c r="A10917" s="7" t="s">
        <v>23089</v>
      </c>
      <c r="B10917" s="17" t="s">
        <v>23090</v>
      </c>
      <c r="C10917" s="17">
        <v>46.0</v>
      </c>
      <c r="D10917" s="17">
        <v>2.825239961E7</v>
      </c>
      <c r="E10917" s="17">
        <v>4573355.0</v>
      </c>
      <c r="F10917" s="17">
        <v>8186505.0</v>
      </c>
      <c r="G10917" s="17">
        <v>4.6184804E7</v>
      </c>
      <c r="H10917" s="17">
        <v>7.7144615E7</v>
      </c>
    </row>
    <row r="10918">
      <c r="A10918" s="7" t="s">
        <v>23091</v>
      </c>
      <c r="B10918" s="17" t="s">
        <v>23092</v>
      </c>
      <c r="C10918" s="17">
        <v>28.0</v>
      </c>
      <c r="D10918" s="17">
        <v>3.520065964E7</v>
      </c>
      <c r="E10918" s="17">
        <v>6124259.0</v>
      </c>
      <c r="F10918" s="17">
        <v>2.4745667E7</v>
      </c>
      <c r="G10918" s="17">
        <v>6.7401769E7</v>
      </c>
      <c r="H10918" s="17">
        <v>8.6706721E7</v>
      </c>
    </row>
    <row r="10919">
      <c r="A10919" s="7" t="s">
        <v>23093</v>
      </c>
      <c r="B10919" s="17" t="s">
        <v>23094</v>
      </c>
      <c r="C10919" s="17">
        <v>78.0</v>
      </c>
      <c r="D10919" s="17">
        <v>2.142927631E7</v>
      </c>
      <c r="E10919" s="17">
        <v>3964080.0</v>
      </c>
      <c r="F10919" s="17">
        <v>7982267.0</v>
      </c>
      <c r="G10919" s="17">
        <v>2.536214E7</v>
      </c>
      <c r="H10919" s="17">
        <v>6.5158868E7</v>
      </c>
    </row>
    <row r="10920">
      <c r="A10920" s="7" t="s">
        <v>23095</v>
      </c>
      <c r="B10920" s="17" t="s">
        <v>23096</v>
      </c>
      <c r="C10920" s="17">
        <v>11.0</v>
      </c>
      <c r="D10920" s="17">
        <v>3.424688527E7</v>
      </c>
      <c r="E10920" s="17">
        <v>4446941.0</v>
      </c>
      <c r="F10920" s="17">
        <v>9157540.0</v>
      </c>
      <c r="G10920" s="17">
        <v>4.0997613E7</v>
      </c>
      <c r="H10920" s="17">
        <v>1.0819705E8</v>
      </c>
    </row>
    <row r="10921">
      <c r="A10921" s="7" t="s">
        <v>23097</v>
      </c>
      <c r="B10921" s="17" t="s">
        <v>23098</v>
      </c>
      <c r="C10921" s="17">
        <v>2.0</v>
      </c>
      <c r="D10921" s="17">
        <v>9482805.5</v>
      </c>
      <c r="E10921" s="17">
        <v>3561866.0</v>
      </c>
      <c r="F10921" s="17">
        <v>3561866.0</v>
      </c>
      <c r="G10921" s="17">
        <v>1.5403745E7</v>
      </c>
      <c r="H10921" s="17">
        <v>1.5403745E7</v>
      </c>
    </row>
    <row r="10922">
      <c r="A10922" s="7" t="s">
        <v>23099</v>
      </c>
      <c r="B10922" s="17" t="s">
        <v>23100</v>
      </c>
      <c r="C10922" s="17">
        <v>10.0</v>
      </c>
      <c r="D10922" s="17">
        <v>1.00059972E7</v>
      </c>
      <c r="E10922" s="17">
        <v>5390906.0</v>
      </c>
      <c r="F10922" s="17">
        <v>6065754.0</v>
      </c>
      <c r="G10922" s="17">
        <v>9291993.0</v>
      </c>
      <c r="H10922" s="17">
        <v>1.0285876E7</v>
      </c>
    </row>
    <row r="10923">
      <c r="A10923" s="7" t="s">
        <v>23101</v>
      </c>
      <c r="B10923" s="17" t="s">
        <v>23102</v>
      </c>
      <c r="C10923" s="17">
        <v>16.0</v>
      </c>
      <c r="D10923" s="17">
        <v>5.543698581E7</v>
      </c>
      <c r="E10923" s="17">
        <v>5399900.0</v>
      </c>
      <c r="F10923" s="17">
        <v>8594114.0</v>
      </c>
      <c r="G10923" s="17">
        <v>7.7567036E7</v>
      </c>
      <c r="H10923" s="17">
        <v>1.80500277E8</v>
      </c>
    </row>
    <row r="10924">
      <c r="A10924" s="7" t="s">
        <v>23103</v>
      </c>
      <c r="B10924" s="17" t="s">
        <v>23104</v>
      </c>
      <c r="C10924" s="17">
        <v>2.0</v>
      </c>
      <c r="D10924" s="17">
        <v>7013709.5</v>
      </c>
      <c r="E10924" s="17">
        <v>6003000.0</v>
      </c>
      <c r="F10924" s="17">
        <v>6003000.0</v>
      </c>
      <c r="G10924" s="17">
        <v>8024419.0</v>
      </c>
      <c r="H10924" s="17">
        <v>8024419.0</v>
      </c>
    </row>
    <row r="10925">
      <c r="A10925" s="7" t="s">
        <v>23105</v>
      </c>
      <c r="B10925" s="17" t="s">
        <v>23106</v>
      </c>
      <c r="C10925" s="17">
        <v>58.0</v>
      </c>
      <c r="D10925" s="17">
        <v>7.204779459E7</v>
      </c>
      <c r="E10925" s="17">
        <v>6124000.0</v>
      </c>
      <c r="F10925" s="17">
        <v>5.9006829E7</v>
      </c>
      <c r="G10925" s="17">
        <v>8.9607444E7</v>
      </c>
      <c r="H10925" s="17">
        <v>1.1963435E8</v>
      </c>
    </row>
    <row r="10926">
      <c r="A10926" s="7" t="s">
        <v>23107</v>
      </c>
      <c r="B10926" s="17" t="s">
        <v>23108</v>
      </c>
      <c r="C10926" s="17">
        <v>3.0</v>
      </c>
      <c r="D10926" s="17">
        <v>1.038168233E7</v>
      </c>
      <c r="E10926" s="17">
        <v>7399063.0</v>
      </c>
      <c r="F10926" s="17">
        <v>7927161.0</v>
      </c>
      <c r="G10926" s="17">
        <v>1.5818823E7</v>
      </c>
      <c r="H10926" s="17">
        <v>1.5818823E7</v>
      </c>
    </row>
    <row r="10927">
      <c r="A10927" s="7" t="s">
        <v>23109</v>
      </c>
      <c r="B10927" s="17" t="s">
        <v>23110</v>
      </c>
      <c r="C10927" s="17">
        <v>8.0</v>
      </c>
      <c r="D10927" s="17">
        <v>7.100874275E7</v>
      </c>
      <c r="E10927" s="17">
        <v>2.8646062E7</v>
      </c>
      <c r="F10927" s="17">
        <v>5.1997959E7</v>
      </c>
      <c r="G10927" s="17">
        <v>9.7011E7</v>
      </c>
      <c r="H10927" s="17">
        <v>1.39151072E8</v>
      </c>
    </row>
    <row r="10928">
      <c r="A10928" s="7" t="s">
        <v>23111</v>
      </c>
      <c r="B10928" s="17" t="s">
        <v>23112</v>
      </c>
      <c r="C10928" s="17">
        <v>7.0</v>
      </c>
      <c r="D10928" s="17">
        <v>7.460569214E7</v>
      </c>
      <c r="E10928" s="17">
        <v>6148460.0</v>
      </c>
      <c r="F10928" s="17">
        <v>4.5980284E7</v>
      </c>
      <c r="G10928" s="17">
        <v>1.66815051E8</v>
      </c>
      <c r="H10928" s="17">
        <v>2.04815646E8</v>
      </c>
    </row>
    <row r="10929">
      <c r="A10929" s="7" t="s">
        <v>23113</v>
      </c>
      <c r="B10929" s="17" t="s">
        <v>23114</v>
      </c>
      <c r="C10929" s="17">
        <v>29.0</v>
      </c>
      <c r="D10929" s="17">
        <v>1.570073628E7</v>
      </c>
      <c r="E10929" s="17">
        <v>2475585.0</v>
      </c>
      <c r="F10929" s="17">
        <v>2935827.0</v>
      </c>
      <c r="G10929" s="17">
        <v>4707950.0</v>
      </c>
      <c r="H10929" s="17">
        <v>4.6233541E7</v>
      </c>
    </row>
    <row r="10930">
      <c r="A10930" s="7" t="s">
        <v>23115</v>
      </c>
      <c r="B10930" s="17" t="s">
        <v>23116</v>
      </c>
      <c r="C10930" s="17">
        <v>10.0</v>
      </c>
      <c r="D10930" s="17">
        <v>1.75486087E7</v>
      </c>
      <c r="E10930" s="17">
        <v>3026428.0</v>
      </c>
      <c r="F10930" s="17">
        <v>4417872.0</v>
      </c>
      <c r="G10930" s="17">
        <v>1.2100424E7</v>
      </c>
      <c r="H10930" s="17">
        <v>6.2612965E7</v>
      </c>
    </row>
    <row r="10931">
      <c r="A10931" s="7" t="s">
        <v>23118</v>
      </c>
      <c r="B10931" s="17" t="s">
        <v>23119</v>
      </c>
      <c r="C10931" s="17">
        <v>5.0</v>
      </c>
      <c r="D10931" s="17">
        <v>4.83561506E7</v>
      </c>
      <c r="E10931" s="17">
        <v>8204675.0</v>
      </c>
      <c r="F10931" s="17">
        <v>9504978.0</v>
      </c>
      <c r="G10931" s="17">
        <v>5.257155E7</v>
      </c>
      <c r="H10931" s="17">
        <v>1.68770671E8</v>
      </c>
    </row>
    <row r="10932">
      <c r="A10932" s="7" t="s">
        <v>23120</v>
      </c>
      <c r="B10932" s="17" t="s">
        <v>23121</v>
      </c>
      <c r="C10932" s="17">
        <v>44.0</v>
      </c>
      <c r="D10932" s="17">
        <v>6969399.727</v>
      </c>
      <c r="E10932" s="17">
        <v>2968861.0</v>
      </c>
      <c r="F10932" s="17">
        <v>3808000.0</v>
      </c>
      <c r="G10932" s="17">
        <v>5652500.0</v>
      </c>
      <c r="H10932" s="17">
        <v>1.465672E7</v>
      </c>
    </row>
    <row r="10933">
      <c r="A10933" s="7" t="s">
        <v>23122</v>
      </c>
      <c r="B10933" s="17" t="s">
        <v>23123</v>
      </c>
      <c r="C10933" s="17">
        <v>7.0</v>
      </c>
      <c r="D10933" s="17">
        <v>5005717.571</v>
      </c>
      <c r="E10933" s="17">
        <v>3771984.0</v>
      </c>
      <c r="F10933" s="17">
        <v>4664149.0</v>
      </c>
      <c r="G10933" s="17">
        <v>5766337.0</v>
      </c>
      <c r="H10933" s="17">
        <v>8678234.0</v>
      </c>
    </row>
    <row r="10934">
      <c r="A10934" s="7" t="s">
        <v>23124</v>
      </c>
      <c r="B10934" s="17" t="s">
        <v>23125</v>
      </c>
      <c r="C10934" s="17">
        <v>2.0</v>
      </c>
      <c r="D10934" s="17">
        <v>4053867.0</v>
      </c>
      <c r="E10934" s="17">
        <v>3130844.0</v>
      </c>
      <c r="F10934" s="17">
        <v>3130844.0</v>
      </c>
      <c r="G10934" s="17">
        <v>4976890.0</v>
      </c>
      <c r="H10934" s="17">
        <v>4976890.0</v>
      </c>
    </row>
    <row r="10935">
      <c r="A10935" s="7" t="s">
        <v>23126</v>
      </c>
      <c r="B10935" s="17" t="s">
        <v>23127</v>
      </c>
      <c r="C10935" s="17">
        <v>7.0</v>
      </c>
      <c r="D10935" s="17">
        <v>4753304.286</v>
      </c>
      <c r="E10935" s="17">
        <v>2420809.0</v>
      </c>
      <c r="F10935" s="17">
        <v>3059000.0</v>
      </c>
      <c r="G10935" s="17">
        <v>5670300.0</v>
      </c>
      <c r="H10935" s="17">
        <v>1.4298282E7</v>
      </c>
    </row>
    <row r="10936">
      <c r="A10936" s="7" t="s">
        <v>23128</v>
      </c>
      <c r="B10936" s="17" t="s">
        <v>23129</v>
      </c>
      <c r="C10936" s="17">
        <v>4.0</v>
      </c>
      <c r="D10936" s="17">
        <v>2.2439377E7</v>
      </c>
      <c r="E10936" s="17">
        <v>3051376.0</v>
      </c>
      <c r="F10936" s="17">
        <v>4601231.0</v>
      </c>
      <c r="G10936" s="17">
        <v>8968458.0</v>
      </c>
      <c r="H10936" s="17">
        <v>7.3136443E7</v>
      </c>
    </row>
    <row r="10937">
      <c r="A10937" s="7" t="s">
        <v>23130</v>
      </c>
      <c r="B10937" s="17" t="s">
        <v>23131</v>
      </c>
      <c r="C10937" s="17">
        <v>17.0</v>
      </c>
      <c r="D10937" s="17">
        <v>3674824.706</v>
      </c>
      <c r="E10937" s="17">
        <v>2415751.0</v>
      </c>
      <c r="F10937" s="17">
        <v>2859335.0</v>
      </c>
      <c r="G10937" s="17">
        <v>3865702.0</v>
      </c>
      <c r="H10937" s="17">
        <v>7851862.0</v>
      </c>
    </row>
    <row r="10938">
      <c r="A10938" s="7" t="s">
        <v>23132</v>
      </c>
      <c r="B10938" s="17" t="s">
        <v>23133</v>
      </c>
      <c r="C10938" s="17">
        <v>128.0</v>
      </c>
      <c r="D10938" s="17">
        <v>5102048.672</v>
      </c>
      <c r="E10938" s="17">
        <v>2485055.0</v>
      </c>
      <c r="F10938" s="17">
        <v>3087241.0</v>
      </c>
      <c r="G10938" s="17">
        <v>4561231.0</v>
      </c>
      <c r="H10938" s="17">
        <v>8991160.0</v>
      </c>
    </row>
    <row r="10939">
      <c r="A10939" s="7" t="s">
        <v>23134</v>
      </c>
      <c r="B10939" s="17" t="s">
        <v>23135</v>
      </c>
      <c r="C10939" s="17">
        <v>9.0</v>
      </c>
      <c r="D10939" s="17">
        <v>1.093924322E7</v>
      </c>
      <c r="E10939" s="17">
        <v>2643475.0</v>
      </c>
      <c r="F10939" s="17">
        <v>2912808.0</v>
      </c>
      <c r="G10939" s="17">
        <v>3532776.0</v>
      </c>
      <c r="H10939" s="17">
        <v>7.4301831E7</v>
      </c>
    </row>
    <row r="10940">
      <c r="A10940" s="7" t="s">
        <v>23136</v>
      </c>
      <c r="B10940" s="17" t="s">
        <v>23137</v>
      </c>
      <c r="C10940" s="17">
        <v>1.0</v>
      </c>
      <c r="D10940" s="17">
        <v>6.4344896E7</v>
      </c>
      <c r="E10940" s="17">
        <v>6.4344896E7</v>
      </c>
      <c r="F10940" s="17">
        <v>6.4344896E7</v>
      </c>
      <c r="G10940" s="17">
        <v>6.4344896E7</v>
      </c>
      <c r="H10940" s="17">
        <v>6.4344896E7</v>
      </c>
    </row>
    <row r="10941">
      <c r="A10941" s="7" t="s">
        <v>23138</v>
      </c>
      <c r="B10941" s="17" t="s">
        <v>23139</v>
      </c>
      <c r="C10941" s="17">
        <v>69.0</v>
      </c>
      <c r="D10941" s="17">
        <v>3490665.522</v>
      </c>
      <c r="E10941" s="17">
        <v>2591664.0</v>
      </c>
      <c r="F10941" s="17">
        <v>3242371.0</v>
      </c>
      <c r="G10941" s="17">
        <v>3853696.0</v>
      </c>
      <c r="H10941" s="17">
        <v>5764498.0</v>
      </c>
    </row>
    <row r="10942">
      <c r="A10942" s="7" t="s">
        <v>23140</v>
      </c>
      <c r="B10942" s="17" t="s">
        <v>23141</v>
      </c>
      <c r="C10942" s="17">
        <v>621.0</v>
      </c>
      <c r="D10942" s="17">
        <v>4.341605175E7</v>
      </c>
      <c r="E10942" s="17">
        <v>7841770.0</v>
      </c>
      <c r="F10942" s="17">
        <v>1.7435873E7</v>
      </c>
      <c r="G10942" s="17">
        <v>5.9945046E7</v>
      </c>
      <c r="H10942" s="17">
        <v>1.09870923E8</v>
      </c>
    </row>
    <row r="10943">
      <c r="A10943" s="7" t="s">
        <v>23142</v>
      </c>
      <c r="B10943" s="17" t="s">
        <v>23143</v>
      </c>
      <c r="C10943" s="17">
        <v>179.0</v>
      </c>
      <c r="D10943" s="17">
        <v>3.587640619E7</v>
      </c>
      <c r="E10943" s="17">
        <v>5447481.0</v>
      </c>
      <c r="F10943" s="17">
        <v>1.20874E7</v>
      </c>
      <c r="G10943" s="17">
        <v>6.1267306E7</v>
      </c>
      <c r="H10943" s="17">
        <v>1.0499619E8</v>
      </c>
    </row>
    <row r="10944">
      <c r="A10944" s="7" t="s">
        <v>23144</v>
      </c>
      <c r="B10944" s="17" t="s">
        <v>23145</v>
      </c>
      <c r="C10944" s="17">
        <v>7.0</v>
      </c>
      <c r="D10944" s="17">
        <v>4.9811474E7</v>
      </c>
      <c r="E10944" s="17">
        <v>9241400.0</v>
      </c>
      <c r="F10944" s="17">
        <v>1.120615E7</v>
      </c>
      <c r="G10944" s="17">
        <v>7.5637496E7</v>
      </c>
      <c r="H10944" s="17">
        <v>1.66090829E8</v>
      </c>
    </row>
    <row r="10945">
      <c r="A10945" s="7" t="s">
        <v>23146</v>
      </c>
      <c r="B10945" s="17" t="s">
        <v>23147</v>
      </c>
      <c r="C10945" s="17">
        <v>60.0</v>
      </c>
      <c r="D10945" s="17">
        <v>6.286156928E7</v>
      </c>
      <c r="E10945" s="17">
        <v>9709365.0</v>
      </c>
      <c r="F10945" s="17">
        <v>3.782E7</v>
      </c>
      <c r="G10945" s="17">
        <v>7.592439E7</v>
      </c>
      <c r="H10945" s="17">
        <v>1.34420787E8</v>
      </c>
    </row>
    <row r="10946">
      <c r="A10946" s="7" t="s">
        <v>23148</v>
      </c>
      <c r="B10946" s="17" t="s">
        <v>23149</v>
      </c>
      <c r="C10946" s="17">
        <v>12.0</v>
      </c>
      <c r="D10946" s="17">
        <v>8.678229958E7</v>
      </c>
      <c r="E10946" s="17">
        <v>2.5923514E7</v>
      </c>
      <c r="F10946" s="17">
        <v>5.4994965E7</v>
      </c>
      <c r="G10946" s="17">
        <v>8.4299239E7</v>
      </c>
      <c r="H10946" s="17">
        <v>2.5877516E8</v>
      </c>
    </row>
    <row r="10947">
      <c r="A10947" s="7" t="s">
        <v>23150</v>
      </c>
      <c r="B10947" s="17" t="s">
        <v>23151</v>
      </c>
      <c r="C10947" s="17">
        <v>314.0</v>
      </c>
      <c r="D10947" s="17">
        <v>6.18610324E7</v>
      </c>
      <c r="E10947" s="17">
        <v>2.4324553E7</v>
      </c>
      <c r="F10947" s="17">
        <v>5.5102194E7</v>
      </c>
      <c r="G10947" s="17">
        <v>8.022051E7</v>
      </c>
      <c r="H10947" s="17">
        <v>1.25246651E8</v>
      </c>
    </row>
    <row r="10948">
      <c r="A10948" s="7" t="s">
        <v>23152</v>
      </c>
      <c r="B10948" s="17" t="s">
        <v>23153</v>
      </c>
      <c r="C10948" s="17">
        <v>208.0</v>
      </c>
      <c r="D10948" s="17">
        <v>5.624581908E7</v>
      </c>
      <c r="E10948" s="17">
        <v>1.6615125E7</v>
      </c>
      <c r="F10948" s="17">
        <v>5.2184225E7</v>
      </c>
      <c r="G10948" s="17">
        <v>7.6639066E7</v>
      </c>
      <c r="H10948" s="17">
        <v>1.12468441E8</v>
      </c>
    </row>
    <row r="10949">
      <c r="A10949" s="7" t="s">
        <v>23154</v>
      </c>
      <c r="B10949" s="17" t="s">
        <v>23155</v>
      </c>
      <c r="C10949" s="17">
        <v>588.0</v>
      </c>
      <c r="D10949" s="17">
        <v>4.78968041E7</v>
      </c>
      <c r="E10949" s="17">
        <v>1.0500679E7</v>
      </c>
      <c r="F10949" s="17">
        <v>4.1302591E7</v>
      </c>
      <c r="G10949" s="17">
        <v>6.8886247E7</v>
      </c>
      <c r="H10949" s="17">
        <v>1.09067046E8</v>
      </c>
    </row>
    <row r="10950">
      <c r="A10950" s="7" t="s">
        <v>23156</v>
      </c>
      <c r="B10950" s="17" t="s">
        <v>23157</v>
      </c>
      <c r="C10950" s="17">
        <v>80.0</v>
      </c>
      <c r="D10950" s="17">
        <v>4.109057318E7</v>
      </c>
      <c r="E10950" s="17">
        <v>6560513.0</v>
      </c>
      <c r="F10950" s="17">
        <v>2.3795523E7</v>
      </c>
      <c r="G10950" s="17">
        <v>5.8657102E7</v>
      </c>
      <c r="H10950" s="17">
        <v>9.2583142E7</v>
      </c>
    </row>
    <row r="10951">
      <c r="A10951" s="7" t="s">
        <v>23159</v>
      </c>
      <c r="B10951" s="17" t="s">
        <v>23160</v>
      </c>
      <c r="C10951" s="17">
        <v>41.0</v>
      </c>
      <c r="D10951" s="17">
        <v>3.184805666E7</v>
      </c>
      <c r="E10951" s="17">
        <v>5842000.0</v>
      </c>
      <c r="F10951" s="17">
        <v>2.0129669E7</v>
      </c>
      <c r="G10951" s="17">
        <v>5.7315308E7</v>
      </c>
      <c r="H10951" s="17">
        <v>8.1965753E7</v>
      </c>
    </row>
    <row r="10952">
      <c r="A10952" s="7" t="s">
        <v>23161</v>
      </c>
      <c r="B10952" s="17" t="s">
        <v>23162</v>
      </c>
      <c r="C10952" s="17">
        <v>243.0</v>
      </c>
      <c r="D10952" s="17">
        <v>3.066017714E7</v>
      </c>
      <c r="E10952" s="17">
        <v>6112307.0</v>
      </c>
      <c r="F10952" s="17">
        <v>1.3115819E7</v>
      </c>
      <c r="G10952" s="17">
        <v>4.5821622E7</v>
      </c>
      <c r="H10952" s="17">
        <v>8.3906397E7</v>
      </c>
    </row>
    <row r="10953">
      <c r="A10953" s="7" t="s">
        <v>23163</v>
      </c>
      <c r="B10953" s="17" t="s">
        <v>23164</v>
      </c>
      <c r="C10953" s="17">
        <v>1.0</v>
      </c>
      <c r="D10953" s="17">
        <v>7817151.0</v>
      </c>
      <c r="E10953" s="17">
        <v>7817151.0</v>
      </c>
      <c r="F10953" s="17">
        <v>7817151.0</v>
      </c>
      <c r="G10953" s="17">
        <v>7817151.0</v>
      </c>
      <c r="H10953" s="17">
        <v>7817151.0</v>
      </c>
    </row>
    <row r="10954">
      <c r="A10954" s="7" t="s">
        <v>23165</v>
      </c>
      <c r="B10954" s="17" t="s">
        <v>23166</v>
      </c>
      <c r="C10954" s="17">
        <v>1.0</v>
      </c>
      <c r="D10954" s="17">
        <v>1.6312894E7</v>
      </c>
      <c r="E10954" s="17">
        <v>1.6312894E7</v>
      </c>
      <c r="F10954" s="17">
        <v>1.6312894E7</v>
      </c>
      <c r="G10954" s="17">
        <v>1.6312894E7</v>
      </c>
      <c r="H10954" s="17">
        <v>1.6312894E7</v>
      </c>
    </row>
    <row r="10955">
      <c r="A10955" s="7" t="s">
        <v>23167</v>
      </c>
      <c r="B10955" s="17" t="s">
        <v>23168</v>
      </c>
      <c r="C10955" s="17">
        <v>2.0</v>
      </c>
      <c r="D10955" s="17">
        <v>1.43907795E7</v>
      </c>
      <c r="E10955" s="17">
        <v>5429500.0</v>
      </c>
      <c r="F10955" s="17">
        <v>5429500.0</v>
      </c>
      <c r="G10955" s="17">
        <v>2.3352059E7</v>
      </c>
      <c r="H10955" s="17">
        <v>2.3352059E7</v>
      </c>
    </row>
    <row r="10956">
      <c r="A10956" s="7" t="s">
        <v>23169</v>
      </c>
      <c r="B10956" s="17" t="s">
        <v>23170</v>
      </c>
      <c r="C10956" s="17">
        <v>3.0</v>
      </c>
      <c r="D10956" s="17">
        <v>7.7915393E7</v>
      </c>
      <c r="E10956" s="17">
        <v>1372845.0</v>
      </c>
      <c r="F10956" s="17">
        <v>5.4383953E7</v>
      </c>
      <c r="G10956" s="17">
        <v>1.77989381E8</v>
      </c>
      <c r="H10956" s="17">
        <v>1.77989381E8</v>
      </c>
    </row>
    <row r="10957">
      <c r="A10957" s="7" t="s">
        <v>23171</v>
      </c>
      <c r="B10957" s="17" t="s">
        <v>23172</v>
      </c>
      <c r="C10957" s="17">
        <v>1.0</v>
      </c>
      <c r="D10957" s="17">
        <v>9.1381806E7</v>
      </c>
      <c r="E10957" s="17">
        <v>9.1381806E7</v>
      </c>
      <c r="F10957" s="17">
        <v>9.1381806E7</v>
      </c>
      <c r="G10957" s="17">
        <v>9.1381806E7</v>
      </c>
      <c r="H10957" s="17">
        <v>9.1381806E7</v>
      </c>
    </row>
    <row r="10958">
      <c r="A10958" s="7" t="s">
        <v>23173</v>
      </c>
      <c r="B10958" s="17" t="s">
        <v>23174</v>
      </c>
      <c r="C10958" s="17">
        <v>3.0</v>
      </c>
      <c r="D10958" s="17">
        <v>6.085314533E7</v>
      </c>
      <c r="E10958" s="17">
        <v>5.01451E7</v>
      </c>
      <c r="F10958" s="17">
        <v>5.47357E7</v>
      </c>
      <c r="G10958" s="17">
        <v>7.7678636E7</v>
      </c>
      <c r="H10958" s="17">
        <v>7.7678636E7</v>
      </c>
    </row>
    <row r="10959">
      <c r="A10959" s="7" t="s">
        <v>23175</v>
      </c>
      <c r="B10959" s="17" t="s">
        <v>23176</v>
      </c>
      <c r="C10959" s="17">
        <v>3.0</v>
      </c>
      <c r="D10959" s="17">
        <v>6.907964433E7</v>
      </c>
      <c r="E10959" s="17">
        <v>2.4237525E7</v>
      </c>
      <c r="F10959" s="17">
        <v>5.89057E7</v>
      </c>
      <c r="G10959" s="17">
        <v>1.24095708E8</v>
      </c>
      <c r="H10959" s="17">
        <v>1.24095708E8</v>
      </c>
    </row>
    <row r="10960">
      <c r="A10960" s="7" t="s">
        <v>23177</v>
      </c>
      <c r="B10960" s="17" t="s">
        <v>23178</v>
      </c>
      <c r="C10960" s="17">
        <v>1.0</v>
      </c>
      <c r="D10960" s="17">
        <v>1.8977682E7</v>
      </c>
      <c r="E10960" s="17">
        <v>1.8977682E7</v>
      </c>
      <c r="F10960" s="17">
        <v>1.8977682E7</v>
      </c>
      <c r="G10960" s="17">
        <v>1.8977682E7</v>
      </c>
      <c r="H10960" s="17">
        <v>1.8977682E7</v>
      </c>
    </row>
    <row r="10961">
      <c r="A10961" s="7" t="s">
        <v>23179</v>
      </c>
      <c r="B10961" s="17" t="s">
        <v>23180</v>
      </c>
      <c r="C10961" s="17">
        <v>1.0</v>
      </c>
      <c r="D10961" s="17">
        <v>3511000.0</v>
      </c>
      <c r="E10961" s="17">
        <v>3511000.0</v>
      </c>
      <c r="F10961" s="17">
        <v>3511000.0</v>
      </c>
      <c r="G10961" s="17">
        <v>3511000.0</v>
      </c>
      <c r="H10961" s="17">
        <v>3511000.0</v>
      </c>
    </row>
    <row r="10962">
      <c r="A10962" s="7" t="s">
        <v>23181</v>
      </c>
      <c r="B10962" s="17" t="s">
        <v>23182</v>
      </c>
      <c r="C10962" s="17">
        <v>1.0</v>
      </c>
      <c r="D10962" s="17">
        <v>7284122.0</v>
      </c>
      <c r="E10962" s="17">
        <v>7284122.0</v>
      </c>
      <c r="F10962" s="17">
        <v>7284122.0</v>
      </c>
      <c r="G10962" s="17">
        <v>7284122.0</v>
      </c>
      <c r="H10962" s="17">
        <v>7284122.0</v>
      </c>
    </row>
    <row r="10963">
      <c r="A10963" s="7" t="s">
        <v>23183</v>
      </c>
      <c r="B10963" s="17" t="s">
        <v>23184</v>
      </c>
      <c r="C10963" s="17">
        <v>1.0</v>
      </c>
      <c r="D10963" s="17">
        <v>2.5975867E7</v>
      </c>
      <c r="E10963" s="17">
        <v>2.5975867E7</v>
      </c>
      <c r="F10963" s="17">
        <v>2.5975867E7</v>
      </c>
      <c r="G10963" s="17">
        <v>2.5975867E7</v>
      </c>
      <c r="H10963" s="17">
        <v>2.5975867E7</v>
      </c>
    </row>
    <row r="10964">
      <c r="A10964" s="7" t="s">
        <v>23185</v>
      </c>
      <c r="B10964" s="17" t="s">
        <v>23186</v>
      </c>
      <c r="C10964" s="17">
        <v>1.0</v>
      </c>
      <c r="D10964" s="17">
        <v>9.1108039E7</v>
      </c>
      <c r="E10964" s="17">
        <v>9.1108039E7</v>
      </c>
      <c r="F10964" s="17">
        <v>9.1108039E7</v>
      </c>
      <c r="G10964" s="17">
        <v>9.1108039E7</v>
      </c>
      <c r="H10964" s="17">
        <v>9.1108039E7</v>
      </c>
    </row>
    <row r="10965">
      <c r="A10965" s="7" t="s">
        <v>23187</v>
      </c>
      <c r="B10965" s="17" t="s">
        <v>23188</v>
      </c>
      <c r="C10965" s="17">
        <v>5.0</v>
      </c>
      <c r="D10965" s="17">
        <v>4936658.2</v>
      </c>
      <c r="E10965" s="17">
        <v>4464584.0</v>
      </c>
      <c r="F10965" s="17">
        <v>5085009.0</v>
      </c>
      <c r="G10965" s="17">
        <v>5545900.0</v>
      </c>
      <c r="H10965" s="17">
        <v>6429998.0</v>
      </c>
    </row>
    <row r="10966">
      <c r="A10966" s="7" t="s">
        <v>23189</v>
      </c>
      <c r="B10966" s="17" t="s">
        <v>23190</v>
      </c>
      <c r="C10966" s="17">
        <v>5.0</v>
      </c>
      <c r="D10966" s="17">
        <v>1.32091904E7</v>
      </c>
      <c r="E10966" s="17">
        <v>8820800.0</v>
      </c>
      <c r="F10966" s="17">
        <v>9216872.0</v>
      </c>
      <c r="G10966" s="17">
        <v>1.27713E7</v>
      </c>
      <c r="H10966" s="17">
        <v>3.2591431E7</v>
      </c>
    </row>
    <row r="10967">
      <c r="A10967" s="7" t="s">
        <v>23191</v>
      </c>
      <c r="B10967" s="17" t="s">
        <v>23192</v>
      </c>
      <c r="C10967" s="17">
        <v>3.0</v>
      </c>
      <c r="D10967" s="17">
        <v>4210547.667</v>
      </c>
      <c r="E10967" s="17">
        <v>2969600.0</v>
      </c>
      <c r="F10967" s="17">
        <v>3497500.0</v>
      </c>
      <c r="G10967" s="17">
        <v>6164543.0</v>
      </c>
      <c r="H10967" s="17">
        <v>6164543.0</v>
      </c>
    </row>
    <row r="10968">
      <c r="A10968" s="7" t="s">
        <v>23193</v>
      </c>
      <c r="B10968" s="17" t="s">
        <v>23194</v>
      </c>
      <c r="C10968" s="17">
        <v>3.0</v>
      </c>
      <c r="D10968" s="17">
        <v>6.069878267E7</v>
      </c>
      <c r="E10968" s="17">
        <v>1.9398706E7</v>
      </c>
      <c r="F10968" s="17">
        <v>3.8441742E7</v>
      </c>
      <c r="G10968" s="17">
        <v>1.242559E8</v>
      </c>
      <c r="H10968" s="17">
        <v>1.242559E8</v>
      </c>
    </row>
    <row r="10969">
      <c r="A10969" s="7" t="s">
        <v>23195</v>
      </c>
      <c r="B10969" s="17" t="s">
        <v>23196</v>
      </c>
      <c r="C10969" s="17">
        <v>1.0</v>
      </c>
      <c r="D10969" s="17">
        <v>5751612.0</v>
      </c>
      <c r="E10969" s="17">
        <v>5751612.0</v>
      </c>
      <c r="F10969" s="17">
        <v>5751612.0</v>
      </c>
      <c r="G10969" s="17">
        <v>5751612.0</v>
      </c>
      <c r="H10969" s="17">
        <v>5751612.0</v>
      </c>
    </row>
    <row r="10970">
      <c r="A10970" s="7" t="s">
        <v>23197</v>
      </c>
      <c r="B10970" s="17" t="s">
        <v>23198</v>
      </c>
      <c r="C10970" s="17">
        <v>2.0</v>
      </c>
      <c r="D10970" s="17">
        <v>9.70587735E7</v>
      </c>
      <c r="E10970" s="17">
        <v>7.2536138E7</v>
      </c>
      <c r="F10970" s="17">
        <v>7.2536138E7</v>
      </c>
      <c r="G10970" s="17">
        <v>1.21581409E8</v>
      </c>
      <c r="H10970" s="17">
        <v>1.21581409E8</v>
      </c>
    </row>
    <row r="10971">
      <c r="A10971" s="7" t="s">
        <v>23199</v>
      </c>
      <c r="B10971" s="17" t="s">
        <v>23200</v>
      </c>
      <c r="C10971" s="17">
        <v>2.0</v>
      </c>
      <c r="D10971" s="17">
        <v>1.0039242E7</v>
      </c>
      <c r="E10971" s="17">
        <v>3951905.0</v>
      </c>
      <c r="F10971" s="17">
        <v>3951905.0</v>
      </c>
      <c r="G10971" s="17">
        <v>1.6126579E7</v>
      </c>
      <c r="H10971" s="17">
        <v>1.6126579E7</v>
      </c>
    </row>
    <row r="10972">
      <c r="A10972" s="7" t="s">
        <v>23201</v>
      </c>
      <c r="B10972" s="17" t="s">
        <v>23202</v>
      </c>
      <c r="C10972" s="17">
        <v>7.0</v>
      </c>
      <c r="D10972" s="17">
        <v>5.529487514E7</v>
      </c>
      <c r="E10972" s="17">
        <v>2.5309782E7</v>
      </c>
      <c r="F10972" s="17">
        <v>5.8758416E7</v>
      </c>
      <c r="G10972" s="17">
        <v>6.8699E7</v>
      </c>
      <c r="H10972" s="17">
        <v>1.18160551E8</v>
      </c>
    </row>
    <row r="10973">
      <c r="A10973" s="7" t="s">
        <v>23203</v>
      </c>
      <c r="B10973" s="17" t="s">
        <v>23204</v>
      </c>
      <c r="C10973" s="17">
        <v>4.0</v>
      </c>
      <c r="D10973" s="17">
        <v>5.23226845E7</v>
      </c>
      <c r="E10973" s="17">
        <v>2518329.0</v>
      </c>
      <c r="F10973" s="17">
        <v>4.88776E7</v>
      </c>
      <c r="G10973" s="17">
        <v>6.0069925E7</v>
      </c>
      <c r="H10973" s="17">
        <v>9.7824884E7</v>
      </c>
    </row>
    <row r="10974">
      <c r="A10974" s="7" t="s">
        <v>23205</v>
      </c>
      <c r="B10974" s="17" t="s">
        <v>23206</v>
      </c>
      <c r="C10974" s="17">
        <v>3.0</v>
      </c>
      <c r="D10974" s="17">
        <v>6.342973367E7</v>
      </c>
      <c r="E10974" s="17">
        <v>6664878.0</v>
      </c>
      <c r="F10974" s="17">
        <v>4.8846054E7</v>
      </c>
      <c r="G10974" s="17">
        <v>1.34778269E8</v>
      </c>
      <c r="H10974" s="17">
        <v>1.34778269E8</v>
      </c>
    </row>
    <row r="10975">
      <c r="A10975" s="7" t="s">
        <v>23207</v>
      </c>
      <c r="B10975" s="17" t="s">
        <v>23209</v>
      </c>
      <c r="C10975" s="17">
        <v>3.0</v>
      </c>
      <c r="D10975" s="17">
        <v>3.556176467E7</v>
      </c>
      <c r="E10975" s="17">
        <v>1.0113067E7</v>
      </c>
      <c r="F10975" s="17">
        <v>1.74449E7</v>
      </c>
      <c r="G10975" s="17">
        <v>7.9127327E7</v>
      </c>
      <c r="H10975" s="17">
        <v>7.9127327E7</v>
      </c>
    </row>
    <row r="10976">
      <c r="A10976" s="7" t="s">
        <v>23210</v>
      </c>
      <c r="B10976" s="17" t="s">
        <v>23211</v>
      </c>
      <c r="C10976" s="17">
        <v>1.0</v>
      </c>
      <c r="D10976" s="17">
        <v>1.0979662E7</v>
      </c>
      <c r="E10976" s="17">
        <v>1.0979662E7</v>
      </c>
      <c r="F10976" s="17">
        <v>1.0979662E7</v>
      </c>
      <c r="G10976" s="17">
        <v>1.0979662E7</v>
      </c>
      <c r="H10976" s="17">
        <v>1.0979662E7</v>
      </c>
    </row>
    <row r="10977">
      <c r="A10977" s="7" t="s">
        <v>23212</v>
      </c>
      <c r="B10977" s="17" t="s">
        <v>23213</v>
      </c>
      <c r="C10977" s="17">
        <v>1.0</v>
      </c>
      <c r="D10977" s="17">
        <v>1.29873837E8</v>
      </c>
      <c r="E10977" s="17">
        <v>1.29873837E8</v>
      </c>
      <c r="F10977" s="17">
        <v>1.29873837E8</v>
      </c>
      <c r="G10977" s="17">
        <v>1.29873837E8</v>
      </c>
      <c r="H10977" s="17">
        <v>1.29873837E8</v>
      </c>
    </row>
    <row r="10978">
      <c r="A10978" s="7" t="s">
        <v>23214</v>
      </c>
      <c r="B10978" s="17" t="s">
        <v>23215</v>
      </c>
      <c r="C10978" s="17">
        <v>1.0</v>
      </c>
      <c r="D10978" s="17">
        <v>4022353.0</v>
      </c>
      <c r="E10978" s="17">
        <v>4022353.0</v>
      </c>
      <c r="F10978" s="17">
        <v>4022353.0</v>
      </c>
      <c r="G10978" s="17">
        <v>4022353.0</v>
      </c>
      <c r="H10978" s="17">
        <v>4022353.0</v>
      </c>
    </row>
    <row r="10979">
      <c r="A10979" s="7" t="s">
        <v>23216</v>
      </c>
      <c r="B10979" s="17" t="s">
        <v>23217</v>
      </c>
      <c r="C10979" s="17">
        <v>6.0</v>
      </c>
      <c r="D10979" s="17">
        <v>1.245146683E7</v>
      </c>
      <c r="E10979" s="17">
        <v>4184390.0</v>
      </c>
      <c r="F10979" s="17">
        <v>4687214.0</v>
      </c>
      <c r="G10979" s="17">
        <v>6441739.0</v>
      </c>
      <c r="H10979" s="17">
        <v>4.9695212E7</v>
      </c>
    </row>
    <row r="10980">
      <c r="A10980" s="7" t="s">
        <v>23218</v>
      </c>
      <c r="B10980" s="17" t="s">
        <v>23219</v>
      </c>
      <c r="C10980" s="17">
        <v>17.0</v>
      </c>
      <c r="D10980" s="17">
        <v>4609607.471</v>
      </c>
      <c r="E10980" s="17">
        <v>2641622.0</v>
      </c>
      <c r="F10980" s="17">
        <v>2819120.0</v>
      </c>
      <c r="G10980" s="17">
        <v>3477980.0</v>
      </c>
      <c r="H10980" s="17">
        <v>1.198613E7</v>
      </c>
    </row>
    <row r="10981">
      <c r="A10981" s="7" t="s">
        <v>23220</v>
      </c>
      <c r="B10981" s="17" t="s">
        <v>23221</v>
      </c>
      <c r="C10981" s="17">
        <v>1.0</v>
      </c>
      <c r="D10981" s="17">
        <v>6.74976E7</v>
      </c>
      <c r="E10981" s="17">
        <v>6.74976E7</v>
      </c>
      <c r="F10981" s="17">
        <v>6.74976E7</v>
      </c>
      <c r="G10981" s="17">
        <v>6.74976E7</v>
      </c>
      <c r="H10981" s="17">
        <v>6.74976E7</v>
      </c>
    </row>
    <row r="10982">
      <c r="A10982" s="7" t="s">
        <v>23222</v>
      </c>
      <c r="B10982" s="17" t="s">
        <v>23223</v>
      </c>
      <c r="C10982" s="17">
        <v>2.0</v>
      </c>
      <c r="D10982" s="17">
        <v>6848605.0</v>
      </c>
      <c r="E10982" s="17">
        <v>2214000.0</v>
      </c>
      <c r="F10982" s="17">
        <v>2214000.0</v>
      </c>
      <c r="G10982" s="17">
        <v>1.148321E7</v>
      </c>
      <c r="H10982" s="17">
        <v>1.148321E7</v>
      </c>
    </row>
    <row r="10983">
      <c r="A10983" s="7" t="s">
        <v>23224</v>
      </c>
      <c r="B10983" s="17" t="s">
        <v>23225</v>
      </c>
      <c r="C10983" s="17">
        <v>684.0</v>
      </c>
      <c r="D10983" s="17">
        <v>3.430030679E7</v>
      </c>
      <c r="E10983" s="17">
        <v>5955653.0</v>
      </c>
      <c r="F10983" s="17">
        <v>1.8806647E7</v>
      </c>
      <c r="G10983" s="17">
        <v>5.0390918E7</v>
      </c>
      <c r="H10983" s="17">
        <v>7.9762723E7</v>
      </c>
    </row>
    <row r="10984">
      <c r="A10984" s="7" t="s">
        <v>23226</v>
      </c>
      <c r="B10984" s="17" t="s">
        <v>23227</v>
      </c>
      <c r="C10984" s="17">
        <v>766.0</v>
      </c>
      <c r="D10984" s="17">
        <v>2.364926458E7</v>
      </c>
      <c r="E10984" s="17">
        <v>4459195.0</v>
      </c>
      <c r="F10984" s="17">
        <v>8362000.0</v>
      </c>
      <c r="G10984" s="17">
        <v>2.7486996E7</v>
      </c>
      <c r="H10984" s="17">
        <v>6.5185863E7</v>
      </c>
    </row>
    <row r="10985">
      <c r="A10985" s="7" t="s">
        <v>23228</v>
      </c>
      <c r="B10985" s="17" t="s">
        <v>23229</v>
      </c>
      <c r="C10985" s="17">
        <v>1499.0</v>
      </c>
      <c r="D10985" s="17">
        <v>1.938245377E7</v>
      </c>
      <c r="E10985" s="17">
        <v>3878043.0</v>
      </c>
      <c r="F10985" s="17">
        <v>6652523.0</v>
      </c>
      <c r="G10985" s="17">
        <v>1.3259458E7</v>
      </c>
      <c r="H10985" s="17">
        <v>5.5294774E7</v>
      </c>
    </row>
    <row r="10986">
      <c r="A10986" s="7" t="s">
        <v>23230</v>
      </c>
      <c r="B10986" s="17" t="s">
        <v>23231</v>
      </c>
      <c r="C10986" s="17">
        <v>69.0</v>
      </c>
      <c r="D10986" s="17">
        <v>2.521757958E7</v>
      </c>
      <c r="E10986" s="17">
        <v>3877366.0</v>
      </c>
      <c r="F10986" s="17">
        <v>8271696.0</v>
      </c>
      <c r="G10986" s="17">
        <v>3.6004872E7</v>
      </c>
      <c r="H10986" s="17">
        <v>4.7776141E7</v>
      </c>
    </row>
    <row r="10987">
      <c r="A10987" s="7" t="s">
        <v>23232</v>
      </c>
      <c r="B10987" s="17" t="s">
        <v>23233</v>
      </c>
      <c r="C10987" s="17">
        <v>109.0</v>
      </c>
      <c r="D10987" s="17">
        <v>1.99009882E7</v>
      </c>
      <c r="E10987" s="17">
        <v>3342563.0</v>
      </c>
      <c r="F10987" s="17">
        <v>5043570.0</v>
      </c>
      <c r="G10987" s="17">
        <v>1.7462392E7</v>
      </c>
      <c r="H10987" s="17">
        <v>4.6405476E7</v>
      </c>
    </row>
    <row r="10988">
      <c r="A10988" s="7" t="s">
        <v>23234</v>
      </c>
      <c r="B10988" s="17" t="s">
        <v>23235</v>
      </c>
      <c r="C10988" s="17">
        <v>812.0</v>
      </c>
      <c r="D10988" s="17">
        <v>8193879.583</v>
      </c>
      <c r="E10988" s="17">
        <v>3308181.0</v>
      </c>
      <c r="F10988" s="17">
        <v>4598072.0</v>
      </c>
      <c r="G10988" s="17">
        <v>8000844.0</v>
      </c>
      <c r="H10988" s="17">
        <v>1.2639931E7</v>
      </c>
    </row>
    <row r="10989">
      <c r="A10989" s="7" t="s">
        <v>23236</v>
      </c>
      <c r="B10989" s="17" t="s">
        <v>23237</v>
      </c>
      <c r="C10989" s="17">
        <v>1561.0</v>
      </c>
      <c r="D10989" s="17">
        <v>2.104868426E7</v>
      </c>
      <c r="E10989" s="17">
        <v>4422843.0</v>
      </c>
      <c r="F10989" s="17">
        <v>8382627.0</v>
      </c>
      <c r="G10989" s="17">
        <v>2.9827331E7</v>
      </c>
      <c r="H10989" s="17">
        <v>5.8264364E7</v>
      </c>
    </row>
    <row r="10990">
      <c r="A10990" s="7" t="s">
        <v>23238</v>
      </c>
      <c r="B10990" s="17" t="s">
        <v>23239</v>
      </c>
      <c r="C10990" s="17">
        <v>7061.0</v>
      </c>
      <c r="D10990" s="17">
        <v>1.607114058E7</v>
      </c>
      <c r="E10990" s="17">
        <v>3983096.0</v>
      </c>
      <c r="F10990" s="17">
        <v>7773693.0</v>
      </c>
      <c r="G10990" s="17">
        <v>1.568647E7</v>
      </c>
      <c r="H10990" s="17">
        <v>4.20818E7</v>
      </c>
    </row>
    <row r="10991">
      <c r="A10991" s="7" t="s">
        <v>23240</v>
      </c>
      <c r="B10991" s="17" t="s">
        <v>23241</v>
      </c>
      <c r="C10991" s="17">
        <v>18956.0</v>
      </c>
      <c r="D10991" s="17">
        <v>1.231958539E7</v>
      </c>
      <c r="E10991" s="17">
        <v>3229422.0</v>
      </c>
      <c r="F10991" s="17">
        <v>4943320.0</v>
      </c>
      <c r="G10991" s="17">
        <v>9604138.0</v>
      </c>
      <c r="H10991" s="17">
        <v>3.029055E7</v>
      </c>
    </row>
    <row r="10992">
      <c r="A10992" s="7" t="s">
        <v>23242</v>
      </c>
      <c r="B10992" s="17" t="s">
        <v>23243</v>
      </c>
      <c r="C10992" s="17">
        <v>1373.0</v>
      </c>
      <c r="D10992" s="17">
        <v>2.114616492E7</v>
      </c>
      <c r="E10992" s="17">
        <v>3646566.0</v>
      </c>
      <c r="F10992" s="17">
        <v>7221289.0</v>
      </c>
      <c r="G10992" s="17">
        <v>2.327005E7</v>
      </c>
      <c r="H10992" s="17">
        <v>6.3637135E7</v>
      </c>
    </row>
    <row r="10993">
      <c r="A10993" s="7" t="s">
        <v>23244</v>
      </c>
      <c r="B10993" s="17" t="s">
        <v>23245</v>
      </c>
      <c r="C10993" s="17">
        <v>8.0</v>
      </c>
      <c r="D10993" s="17">
        <v>8217667.375</v>
      </c>
      <c r="E10993" s="17">
        <v>5131863.0</v>
      </c>
      <c r="F10993" s="17">
        <v>5737980.0</v>
      </c>
      <c r="G10993" s="17">
        <v>7076306.0</v>
      </c>
      <c r="H10993" s="17">
        <v>2.4424975E7</v>
      </c>
    </row>
    <row r="10994">
      <c r="A10994" s="7" t="s">
        <v>23246</v>
      </c>
      <c r="B10994" s="17" t="s">
        <v>23247</v>
      </c>
      <c r="C10994" s="17">
        <v>448.0</v>
      </c>
      <c r="D10994" s="17">
        <v>1.082510731E7</v>
      </c>
      <c r="E10994" s="17">
        <v>3347109.0</v>
      </c>
      <c r="F10994" s="17">
        <v>5035579.0</v>
      </c>
      <c r="G10994" s="17">
        <v>8453857.0</v>
      </c>
      <c r="H10994" s="17">
        <v>2.91412E7</v>
      </c>
    </row>
    <row r="10995">
      <c r="A10995" s="7" t="s">
        <v>23248</v>
      </c>
      <c r="B10995" s="17" t="s">
        <v>23249</v>
      </c>
      <c r="C10995" s="17">
        <v>3485.0</v>
      </c>
      <c r="D10995" s="17">
        <v>1.055194566E7</v>
      </c>
      <c r="E10995" s="17">
        <v>2883500.0</v>
      </c>
      <c r="F10995" s="17">
        <v>4200000.0</v>
      </c>
      <c r="G10995" s="17">
        <v>7309613.0</v>
      </c>
      <c r="H10995" s="17">
        <v>3.0680393E7</v>
      </c>
    </row>
    <row r="10996">
      <c r="A10996" s="7" t="s">
        <v>23250</v>
      </c>
      <c r="B10996" s="17" t="s">
        <v>23251</v>
      </c>
      <c r="C10996" s="17">
        <v>1018.0</v>
      </c>
      <c r="D10996" s="17">
        <v>4942393.164</v>
      </c>
      <c r="E10996" s="17">
        <v>2599677.0</v>
      </c>
      <c r="F10996" s="17">
        <v>3779526.0</v>
      </c>
      <c r="G10996" s="17">
        <v>5842401.0</v>
      </c>
      <c r="H10996" s="17">
        <v>8940900.0</v>
      </c>
    </row>
    <row r="10997">
      <c r="A10997" s="7" t="s">
        <v>23252</v>
      </c>
      <c r="B10997" s="17" t="s">
        <v>23253</v>
      </c>
      <c r="C10997" s="17">
        <v>47.0</v>
      </c>
      <c r="D10997" s="17">
        <v>4575560.936</v>
      </c>
      <c r="E10997" s="17">
        <v>2857800.0</v>
      </c>
      <c r="F10997" s="17">
        <v>3745924.0</v>
      </c>
      <c r="G10997" s="17">
        <v>4716198.0</v>
      </c>
      <c r="H10997" s="17">
        <v>8328950.0</v>
      </c>
    </row>
    <row r="10998">
      <c r="A10998" s="7" t="s">
        <v>23254</v>
      </c>
      <c r="B10998" s="17" t="s">
        <v>23255</v>
      </c>
      <c r="C10998" s="17">
        <v>19.0</v>
      </c>
      <c r="D10998" s="17">
        <v>3422174.421</v>
      </c>
      <c r="E10998" s="17">
        <v>1911277.0</v>
      </c>
      <c r="F10998" s="17">
        <v>2394287.0</v>
      </c>
      <c r="G10998" s="17">
        <v>4808656.0</v>
      </c>
      <c r="H10998" s="17">
        <v>6519211.0</v>
      </c>
    </row>
    <row r="10999">
      <c r="A10999" s="7" t="s">
        <v>23256</v>
      </c>
      <c r="B10999" s="17" t="s">
        <v>23257</v>
      </c>
      <c r="C10999" s="17">
        <v>444.0</v>
      </c>
      <c r="D10999" s="17">
        <v>5802306.806</v>
      </c>
      <c r="E10999" s="17">
        <v>3688374.0</v>
      </c>
      <c r="F10999" s="17">
        <v>4851151.0</v>
      </c>
      <c r="G10999" s="17">
        <v>6330109.0</v>
      </c>
      <c r="H10999" s="17">
        <v>9423850.0</v>
      </c>
    </row>
    <row r="11000">
      <c r="A11000" s="7" t="s">
        <v>23258</v>
      </c>
      <c r="B11000" s="17" t="s">
        <v>23259</v>
      </c>
      <c r="C11000" s="17">
        <v>7.0</v>
      </c>
      <c r="D11000" s="17">
        <v>4671052.714</v>
      </c>
      <c r="E11000" s="17">
        <v>2139121.0</v>
      </c>
      <c r="F11000" s="17">
        <v>4072000.0</v>
      </c>
      <c r="G11000" s="17">
        <v>6349035.0</v>
      </c>
      <c r="H11000" s="17">
        <v>1.1054472E7</v>
      </c>
    </row>
    <row r="11001">
      <c r="A11001" s="7" t="s">
        <v>23260</v>
      </c>
      <c r="B11001" s="17" t="s">
        <v>23261</v>
      </c>
      <c r="C11001" s="17">
        <v>5.0</v>
      </c>
      <c r="D11001" s="17">
        <v>3278610.0</v>
      </c>
      <c r="E11001" s="17">
        <v>3179000.0</v>
      </c>
      <c r="F11001" s="17">
        <v>3532000.0</v>
      </c>
      <c r="G11001" s="17">
        <v>3668100.0</v>
      </c>
      <c r="H11001" s="17">
        <v>4576450.0</v>
      </c>
    </row>
    <row r="11002">
      <c r="A11002" s="7" t="s">
        <v>23262</v>
      </c>
      <c r="B11002" s="17" t="s">
        <v>23263</v>
      </c>
      <c r="C11002" s="17">
        <v>4.0</v>
      </c>
      <c r="D11002" s="17">
        <v>5657603.5</v>
      </c>
      <c r="E11002" s="17">
        <v>2549000.0</v>
      </c>
      <c r="F11002" s="17">
        <v>3007111.0</v>
      </c>
      <c r="G11002" s="17">
        <v>3713148.0</v>
      </c>
      <c r="H11002" s="17">
        <v>1.3361155E7</v>
      </c>
    </row>
    <row r="11003">
      <c r="A11003" s="7" t="s">
        <v>23264</v>
      </c>
      <c r="B11003" s="17" t="s">
        <v>23265</v>
      </c>
      <c r="C11003" s="17">
        <v>152.0</v>
      </c>
      <c r="D11003" s="17">
        <v>5851475.809</v>
      </c>
      <c r="E11003" s="17">
        <v>4688695.0</v>
      </c>
      <c r="F11003" s="17">
        <v>5276447.0</v>
      </c>
      <c r="G11003" s="17">
        <v>6081715.0</v>
      </c>
      <c r="H11003" s="17">
        <v>7795000.0</v>
      </c>
    </row>
    <row r="11004">
      <c r="A11004" s="7" t="s">
        <v>23266</v>
      </c>
      <c r="B11004" s="17" t="s">
        <v>23267</v>
      </c>
      <c r="C11004" s="17">
        <v>4.0</v>
      </c>
      <c r="D11004" s="17">
        <v>5151176.0</v>
      </c>
      <c r="E11004" s="17">
        <v>3535936.0</v>
      </c>
      <c r="F11004" s="17">
        <v>5201431.0</v>
      </c>
      <c r="G11004" s="17">
        <v>5324737.0</v>
      </c>
      <c r="H11004" s="17">
        <v>6542600.0</v>
      </c>
    </row>
    <row r="11005">
      <c r="A11005" s="7" t="s">
        <v>23268</v>
      </c>
      <c r="B11005" s="17" t="s">
        <v>23269</v>
      </c>
      <c r="C11005" s="17">
        <v>4.0</v>
      </c>
      <c r="D11005" s="17">
        <v>3218651.75</v>
      </c>
      <c r="E11005" s="17">
        <v>1761444.0</v>
      </c>
      <c r="F11005" s="17">
        <v>2390834.0</v>
      </c>
      <c r="G11005" s="17">
        <v>3156177.0</v>
      </c>
      <c r="H11005" s="17">
        <v>5566152.0</v>
      </c>
    </row>
    <row r="11006">
      <c r="A11006" s="7" t="s">
        <v>23270</v>
      </c>
      <c r="B11006" s="17" t="s">
        <v>23271</v>
      </c>
      <c r="C11006" s="17">
        <v>168.0</v>
      </c>
      <c r="D11006" s="17">
        <v>6659672.881</v>
      </c>
      <c r="E11006" s="17">
        <v>2752982.0</v>
      </c>
      <c r="F11006" s="17">
        <v>4191973.0</v>
      </c>
      <c r="G11006" s="17">
        <v>7185239.0</v>
      </c>
      <c r="H11006" s="17">
        <v>1.4277028E7</v>
      </c>
    </row>
    <row r="11007">
      <c r="A11007" s="7" t="s">
        <v>23272</v>
      </c>
      <c r="B11007" s="17" t="s">
        <v>23273</v>
      </c>
      <c r="C11007" s="17">
        <v>1126.0</v>
      </c>
      <c r="D11007" s="17">
        <v>5136974.674</v>
      </c>
      <c r="E11007" s="17">
        <v>2812401.0</v>
      </c>
      <c r="F11007" s="17">
        <v>3839900.0</v>
      </c>
      <c r="G11007" s="17">
        <v>5666393.0</v>
      </c>
      <c r="H11007" s="17">
        <v>8178932.0</v>
      </c>
    </row>
    <row r="11008">
      <c r="A11008" s="7" t="s">
        <v>23274</v>
      </c>
      <c r="B11008" s="17" t="s">
        <v>23275</v>
      </c>
      <c r="C11008" s="17">
        <v>13.0</v>
      </c>
      <c r="D11008" s="17">
        <v>1.570929154E7</v>
      </c>
      <c r="E11008" s="17">
        <v>3228601.0</v>
      </c>
      <c r="F11008" s="17">
        <v>4404989.0</v>
      </c>
      <c r="G11008" s="17">
        <v>6522787.0</v>
      </c>
      <c r="H11008" s="17">
        <v>1.6393032E7</v>
      </c>
    </row>
    <row r="11009">
      <c r="A11009" s="7" t="s">
        <v>23276</v>
      </c>
      <c r="B11009" s="17" t="s">
        <v>23277</v>
      </c>
      <c r="C11009" s="17">
        <v>5.0</v>
      </c>
      <c r="D11009" s="17">
        <v>3689039.6</v>
      </c>
      <c r="E11009" s="17">
        <v>2961741.0</v>
      </c>
      <c r="F11009" s="17">
        <v>3235356.0</v>
      </c>
      <c r="G11009" s="17">
        <v>3358840.0</v>
      </c>
      <c r="H11009" s="17">
        <v>7101821.0</v>
      </c>
    </row>
    <row r="11010">
      <c r="A11010" s="7" t="s">
        <v>23278</v>
      </c>
      <c r="B11010" s="17" t="s">
        <v>23279</v>
      </c>
      <c r="C11010" s="17">
        <v>512.0</v>
      </c>
      <c r="D11010" s="17">
        <v>4788633.236</v>
      </c>
      <c r="E11010" s="17">
        <v>2690573.0</v>
      </c>
      <c r="F11010" s="17">
        <v>3771986.0</v>
      </c>
      <c r="G11010" s="17">
        <v>5518570.0</v>
      </c>
      <c r="H11010" s="17">
        <v>8827856.0</v>
      </c>
    </row>
    <row r="11011">
      <c r="A11011" s="7" t="s">
        <v>23280</v>
      </c>
      <c r="B11011" s="17" t="s">
        <v>23281</v>
      </c>
      <c r="C11011" s="17">
        <v>8.0</v>
      </c>
      <c r="D11011" s="17">
        <v>2.164637313E7</v>
      </c>
      <c r="E11011" s="17">
        <v>2862389.0</v>
      </c>
      <c r="F11011" s="17">
        <v>4289780.0</v>
      </c>
      <c r="G11011" s="17">
        <v>5095588.0</v>
      </c>
      <c r="H11011" s="17">
        <v>1.3493612E8</v>
      </c>
    </row>
    <row r="11012">
      <c r="A11012" s="7" t="s">
        <v>23282</v>
      </c>
      <c r="B11012" s="17" t="s">
        <v>23283</v>
      </c>
      <c r="C11012" s="17">
        <v>3.0</v>
      </c>
      <c r="D11012" s="17">
        <v>6039321.333</v>
      </c>
      <c r="E11012" s="17">
        <v>2633934.0</v>
      </c>
      <c r="F11012" s="17">
        <v>5374366.0</v>
      </c>
      <c r="G11012" s="17">
        <v>1.0109664E7</v>
      </c>
      <c r="H11012" s="17">
        <v>1.0109664E7</v>
      </c>
    </row>
    <row r="11013">
      <c r="A11013" s="7" t="s">
        <v>23284</v>
      </c>
      <c r="B11013" s="17" t="s">
        <v>23285</v>
      </c>
      <c r="C11013" s="17">
        <v>1.0</v>
      </c>
      <c r="D11013" s="17">
        <v>4265504.0</v>
      </c>
      <c r="E11013" s="17">
        <v>4265504.0</v>
      </c>
      <c r="F11013" s="17">
        <v>4265504.0</v>
      </c>
      <c r="G11013" s="17">
        <v>4265504.0</v>
      </c>
      <c r="H11013" s="17">
        <v>4265504.0</v>
      </c>
    </row>
    <row r="11014">
      <c r="A11014" s="7" t="s">
        <v>23286</v>
      </c>
      <c r="B11014" s="17" t="s">
        <v>23287</v>
      </c>
      <c r="C11014" s="17">
        <v>88.0</v>
      </c>
      <c r="D11014" s="17">
        <v>4607938.875</v>
      </c>
      <c r="E11014" s="17">
        <v>3078344.0</v>
      </c>
      <c r="F11014" s="17">
        <v>3585116.0</v>
      </c>
      <c r="G11014" s="17">
        <v>4631276.0</v>
      </c>
      <c r="H11014" s="17">
        <v>7605407.0</v>
      </c>
    </row>
    <row r="11015">
      <c r="A11015" s="7" t="s">
        <v>23288</v>
      </c>
      <c r="B11015" s="17" t="s">
        <v>23289</v>
      </c>
      <c r="C11015" s="17">
        <v>6.0</v>
      </c>
      <c r="D11015" s="17">
        <v>7721898.667</v>
      </c>
      <c r="E11015" s="17">
        <v>4236331.0</v>
      </c>
      <c r="F11015" s="17">
        <v>5300478.0</v>
      </c>
      <c r="G11015" s="17">
        <v>1.1148892E7</v>
      </c>
      <c r="H11015" s="17">
        <v>1.5047951E7</v>
      </c>
    </row>
    <row r="11016">
      <c r="A11016" s="7" t="s">
        <v>23290</v>
      </c>
      <c r="B11016" s="17" t="s">
        <v>23291</v>
      </c>
      <c r="C11016" s="17">
        <v>4.0</v>
      </c>
      <c r="D11016" s="17">
        <v>3028535.75</v>
      </c>
      <c r="E11016" s="17">
        <v>2432600.0</v>
      </c>
      <c r="F11016" s="17">
        <v>2841770.0</v>
      </c>
      <c r="G11016" s="17">
        <v>2991505.0</v>
      </c>
      <c r="H11016" s="17">
        <v>3848268.0</v>
      </c>
    </row>
    <row r="11017">
      <c r="A11017" s="7" t="s">
        <v>23293</v>
      </c>
      <c r="B11017" s="17" t="s">
        <v>23294</v>
      </c>
      <c r="C11017" s="17">
        <v>312.0</v>
      </c>
      <c r="D11017" s="17">
        <v>5144954.971</v>
      </c>
      <c r="E11017" s="17">
        <v>2661340.0</v>
      </c>
      <c r="F11017" s="17">
        <v>3662568.0</v>
      </c>
      <c r="G11017" s="17">
        <v>5222296.0</v>
      </c>
      <c r="H11017" s="17">
        <v>8731352.0</v>
      </c>
    </row>
    <row r="11018">
      <c r="A11018" s="7" t="s">
        <v>23295</v>
      </c>
      <c r="B11018" s="17" t="s">
        <v>23296</v>
      </c>
      <c r="C11018" s="17">
        <v>128.0</v>
      </c>
      <c r="D11018" s="17">
        <v>1.415648276E7</v>
      </c>
      <c r="E11018" s="17">
        <v>3518000.0</v>
      </c>
      <c r="F11018" s="17">
        <v>4667000.0</v>
      </c>
      <c r="G11018" s="17">
        <v>8331066.0</v>
      </c>
      <c r="H11018" s="17">
        <v>5.67948E7</v>
      </c>
    </row>
    <row r="11019">
      <c r="A11019" s="7" t="s">
        <v>23297</v>
      </c>
      <c r="B11019" s="17" t="s">
        <v>23298</v>
      </c>
      <c r="C11019" s="17">
        <v>1.0</v>
      </c>
      <c r="D11019" s="17">
        <v>1.4006439E7</v>
      </c>
      <c r="E11019" s="17">
        <v>1.4006439E7</v>
      </c>
      <c r="F11019" s="17">
        <v>1.4006439E7</v>
      </c>
      <c r="G11019" s="17">
        <v>1.4006439E7</v>
      </c>
      <c r="H11019" s="17">
        <v>1.4006439E7</v>
      </c>
    </row>
    <row r="11020">
      <c r="A11020" s="7" t="s">
        <v>23299</v>
      </c>
      <c r="B11020" s="17" t="s">
        <v>23300</v>
      </c>
      <c r="C11020" s="17">
        <v>2.0</v>
      </c>
      <c r="D11020" s="17">
        <v>8.6159527E7</v>
      </c>
      <c r="E11020" s="17">
        <v>1.2085564E7</v>
      </c>
      <c r="F11020" s="17">
        <v>1.2085564E7</v>
      </c>
      <c r="G11020" s="17">
        <v>1.6023349E8</v>
      </c>
      <c r="H11020" s="17">
        <v>1.6023349E8</v>
      </c>
    </row>
    <row r="11021">
      <c r="A11021" s="7" t="s">
        <v>23301</v>
      </c>
      <c r="B11021" s="17" t="s">
        <v>23302</v>
      </c>
      <c r="C11021" s="17">
        <v>8.0</v>
      </c>
      <c r="D11021" s="17">
        <v>6.7074441E7</v>
      </c>
      <c r="E11021" s="17">
        <v>6221875.0</v>
      </c>
      <c r="F11021" s="17">
        <v>6.0670883E7</v>
      </c>
      <c r="G11021" s="17">
        <v>8.9089498E7</v>
      </c>
      <c r="H11021" s="17">
        <v>1.37645649E8</v>
      </c>
    </row>
    <row r="11022">
      <c r="A11022" s="7" t="s">
        <v>23303</v>
      </c>
      <c r="B11022" s="17" t="s">
        <v>23304</v>
      </c>
      <c r="C11022" s="17">
        <v>1.0</v>
      </c>
      <c r="D11022" s="17">
        <v>6926760.0</v>
      </c>
      <c r="E11022" s="17">
        <v>6926760.0</v>
      </c>
      <c r="F11022" s="17">
        <v>6926760.0</v>
      </c>
      <c r="G11022" s="17">
        <v>6926760.0</v>
      </c>
      <c r="H11022" s="17">
        <v>6926760.0</v>
      </c>
    </row>
    <row r="11023">
      <c r="A11023" s="7" t="s">
        <v>23305</v>
      </c>
      <c r="B11023" s="17" t="s">
        <v>23306</v>
      </c>
      <c r="C11023" s="17">
        <v>6.0</v>
      </c>
      <c r="D11023" s="17">
        <v>4.486736683E7</v>
      </c>
      <c r="E11023" s="17">
        <v>3.1665954E7</v>
      </c>
      <c r="F11023" s="17">
        <v>3.8197142E7</v>
      </c>
      <c r="G11023" s="17">
        <v>6.8833328E7</v>
      </c>
      <c r="H11023" s="17">
        <v>8.3800285E7</v>
      </c>
    </row>
    <row r="11024">
      <c r="A11024" s="7" t="s">
        <v>23307</v>
      </c>
      <c r="B11024" s="17" t="s">
        <v>23308</v>
      </c>
      <c r="C11024" s="17">
        <v>16.0</v>
      </c>
      <c r="D11024" s="17">
        <v>5.691080719E7</v>
      </c>
      <c r="E11024" s="17">
        <v>4.2617166E7</v>
      </c>
      <c r="F11024" s="17">
        <v>4.533768E7</v>
      </c>
      <c r="G11024" s="17">
        <v>8.3108547E7</v>
      </c>
      <c r="H11024" s="17">
        <v>1.05001314E8</v>
      </c>
    </row>
    <row r="11025">
      <c r="A11025" s="7" t="s">
        <v>23309</v>
      </c>
      <c r="B11025" s="17" t="s">
        <v>23310</v>
      </c>
      <c r="C11025" s="17">
        <v>123.0</v>
      </c>
      <c r="D11025" s="17">
        <v>3.055771463E7</v>
      </c>
      <c r="E11025" s="17">
        <v>4893228.0</v>
      </c>
      <c r="F11025" s="17">
        <v>3.0728203E7</v>
      </c>
      <c r="G11025" s="17">
        <v>4.8122824E7</v>
      </c>
      <c r="H11025" s="17">
        <v>5.9461277E7</v>
      </c>
    </row>
    <row r="11026">
      <c r="A11026" s="7" t="s">
        <v>23311</v>
      </c>
      <c r="B11026" s="17" t="s">
        <v>23312</v>
      </c>
      <c r="C11026" s="17">
        <v>128.0</v>
      </c>
      <c r="D11026" s="17">
        <v>9367757.883</v>
      </c>
      <c r="E11026" s="17">
        <v>2831080.0</v>
      </c>
      <c r="F11026" s="17">
        <v>3073798.0</v>
      </c>
      <c r="G11026" s="17">
        <v>4277626.0</v>
      </c>
      <c r="H11026" s="17">
        <v>3.9087741E7</v>
      </c>
    </row>
    <row r="11027">
      <c r="A11027" s="7" t="s">
        <v>23313</v>
      </c>
      <c r="B11027" s="17" t="s">
        <v>23314</v>
      </c>
      <c r="C11027" s="17">
        <v>3.0</v>
      </c>
      <c r="D11027" s="17">
        <v>1.224756E7</v>
      </c>
      <c r="E11027" s="17">
        <v>1716179.0</v>
      </c>
      <c r="F11027" s="17">
        <v>1.4919275E7</v>
      </c>
      <c r="G11027" s="17">
        <v>2.0107226E7</v>
      </c>
      <c r="H11027" s="17">
        <v>2.0107226E7</v>
      </c>
    </row>
    <row r="11028">
      <c r="A11028" s="7" t="s">
        <v>23315</v>
      </c>
      <c r="B11028" s="17" t="s">
        <v>23316</v>
      </c>
      <c r="C11028" s="17">
        <v>14.0</v>
      </c>
      <c r="D11028" s="17">
        <v>3.095760964E7</v>
      </c>
      <c r="E11028" s="17">
        <v>2939197.0</v>
      </c>
      <c r="F11028" s="17">
        <v>4727797.0</v>
      </c>
      <c r="G11028" s="17">
        <v>6.0876713E7</v>
      </c>
      <c r="H11028" s="17">
        <v>9.7547592E7</v>
      </c>
    </row>
    <row r="11029">
      <c r="A11029" s="7" t="s">
        <v>23317</v>
      </c>
      <c r="B11029" s="17" t="s">
        <v>23318</v>
      </c>
      <c r="C11029" s="17">
        <v>137.0</v>
      </c>
      <c r="D11029" s="17">
        <v>1.188269265E7</v>
      </c>
      <c r="E11029" s="17">
        <v>3568853.0</v>
      </c>
      <c r="F11029" s="17">
        <v>4806758.0</v>
      </c>
      <c r="G11029" s="17">
        <v>1.1680293E7</v>
      </c>
      <c r="H11029" s="17">
        <v>2.7258968E7</v>
      </c>
    </row>
    <row r="11030">
      <c r="A11030" s="7" t="s">
        <v>23319</v>
      </c>
      <c r="B11030" s="17" t="s">
        <v>23320</v>
      </c>
      <c r="C11030" s="17">
        <v>4.0</v>
      </c>
      <c r="D11030" s="17">
        <v>3.3744875E7</v>
      </c>
      <c r="E11030" s="17">
        <v>3228214.0</v>
      </c>
      <c r="F11030" s="17">
        <v>9685235.0</v>
      </c>
      <c r="G11030" s="17">
        <v>3.0937038E7</v>
      </c>
      <c r="H11030" s="17">
        <v>9.1129013E7</v>
      </c>
    </row>
    <row r="11031">
      <c r="A11031" s="7" t="s">
        <v>23321</v>
      </c>
      <c r="B11031" s="17" t="s">
        <v>23322</v>
      </c>
      <c r="C11031" s="17">
        <v>7.0</v>
      </c>
      <c r="D11031" s="17">
        <v>4243079.714</v>
      </c>
      <c r="E11031" s="17">
        <v>3739218.0</v>
      </c>
      <c r="F11031" s="17">
        <v>4112711.0</v>
      </c>
      <c r="G11031" s="17">
        <v>5162243.0</v>
      </c>
      <c r="H11031" s="17">
        <v>5269539.0</v>
      </c>
    </row>
    <row r="11032">
      <c r="A11032" s="7" t="s">
        <v>23323</v>
      </c>
      <c r="B11032" s="17" t="s">
        <v>23324</v>
      </c>
      <c r="C11032" s="17">
        <v>3.0</v>
      </c>
      <c r="D11032" s="17">
        <v>1.280412307E8</v>
      </c>
      <c r="E11032" s="17">
        <v>5.0632925E7</v>
      </c>
      <c r="F11032" s="17">
        <v>1.15215544E8</v>
      </c>
      <c r="G11032" s="17">
        <v>2.18275223E8</v>
      </c>
      <c r="H11032" s="17">
        <v>2.18275223E8</v>
      </c>
    </row>
    <row r="11033">
      <c r="A11033" s="7" t="s">
        <v>23325</v>
      </c>
      <c r="B11033" s="17" t="s">
        <v>23326</v>
      </c>
      <c r="C11033" s="17">
        <v>40.0</v>
      </c>
      <c r="D11033" s="17">
        <v>9916882.025</v>
      </c>
      <c r="E11033" s="17">
        <v>3414680.0</v>
      </c>
      <c r="F11033" s="17">
        <v>4273742.0</v>
      </c>
      <c r="G11033" s="17">
        <v>5645204.0</v>
      </c>
      <c r="H11033" s="17">
        <v>1.5313361E7</v>
      </c>
    </row>
    <row r="11034">
      <c r="A11034" s="7" t="s">
        <v>23327</v>
      </c>
      <c r="B11034" s="17" t="s">
        <v>23328</v>
      </c>
      <c r="C11034" s="17">
        <v>14.0</v>
      </c>
      <c r="D11034" s="17">
        <v>1.657781029E7</v>
      </c>
      <c r="E11034" s="17">
        <v>4071975.0</v>
      </c>
      <c r="F11034" s="17">
        <v>1.281718E7</v>
      </c>
      <c r="G11034" s="17">
        <v>2.2162616E7</v>
      </c>
      <c r="H11034" s="17">
        <v>3.5960988E7</v>
      </c>
    </row>
    <row r="11035">
      <c r="A11035" s="7" t="s">
        <v>23329</v>
      </c>
      <c r="B11035" s="17" t="s">
        <v>23328</v>
      </c>
      <c r="C11035" s="17">
        <v>31.0</v>
      </c>
      <c r="D11035" s="17">
        <v>1.763650313E7</v>
      </c>
      <c r="E11035" s="17">
        <v>3533344.0</v>
      </c>
      <c r="F11035" s="17">
        <v>7094912.0</v>
      </c>
      <c r="G11035" s="17">
        <v>1.3478203E7</v>
      </c>
      <c r="H11035" s="17">
        <v>1.928385E7</v>
      </c>
    </row>
    <row r="11036">
      <c r="A11036" s="7" t="s">
        <v>23330</v>
      </c>
      <c r="B11036" s="17" t="s">
        <v>23331</v>
      </c>
      <c r="C11036" s="17">
        <v>30.0</v>
      </c>
      <c r="D11036" s="17">
        <v>5578253.867</v>
      </c>
      <c r="E11036" s="17">
        <v>2921523.0</v>
      </c>
      <c r="F11036" s="17">
        <v>4221150.0</v>
      </c>
      <c r="G11036" s="17">
        <v>5277835.0</v>
      </c>
      <c r="H11036" s="17">
        <v>1.4766505E7</v>
      </c>
    </row>
    <row r="11037">
      <c r="A11037" s="7" t="s">
        <v>23332</v>
      </c>
      <c r="B11037" s="17" t="s">
        <v>23333</v>
      </c>
      <c r="C11037" s="17">
        <v>7.0</v>
      </c>
      <c r="D11037" s="17">
        <v>1.113036229E7</v>
      </c>
      <c r="E11037" s="17">
        <v>3269401.0</v>
      </c>
      <c r="F11037" s="17">
        <v>5421883.0</v>
      </c>
      <c r="G11037" s="17">
        <v>2.2008242E7</v>
      </c>
      <c r="H11037" s="17">
        <v>2.6328453E7</v>
      </c>
    </row>
    <row r="11038">
      <c r="A11038" s="7" t="s">
        <v>23334</v>
      </c>
      <c r="B11038" s="17" t="s">
        <v>23335</v>
      </c>
      <c r="C11038" s="17">
        <v>25.0</v>
      </c>
      <c r="D11038" s="17">
        <v>7020141.48</v>
      </c>
      <c r="E11038" s="17">
        <v>4047956.0</v>
      </c>
      <c r="F11038" s="17">
        <v>5604998.0</v>
      </c>
      <c r="G11038" s="17">
        <v>7444395.0</v>
      </c>
      <c r="H11038" s="17">
        <v>1.2423194E7</v>
      </c>
    </row>
    <row r="11039">
      <c r="A11039" s="7" t="s">
        <v>23336</v>
      </c>
      <c r="B11039" s="17" t="s">
        <v>23337</v>
      </c>
      <c r="C11039" s="17">
        <v>10.0</v>
      </c>
      <c r="D11039" s="17">
        <v>1.96155152E7</v>
      </c>
      <c r="E11039" s="17">
        <v>4157564.0</v>
      </c>
      <c r="F11039" s="17">
        <v>7795404.0</v>
      </c>
      <c r="G11039" s="17">
        <v>3.3544239E7</v>
      </c>
      <c r="H11039" s="17">
        <v>4.6725E7</v>
      </c>
    </row>
    <row r="11040">
      <c r="A11040" s="7" t="s">
        <v>23338</v>
      </c>
      <c r="B11040" s="17" t="s">
        <v>23339</v>
      </c>
      <c r="C11040" s="17">
        <v>6.0</v>
      </c>
      <c r="D11040" s="17">
        <v>1.775458083E7</v>
      </c>
      <c r="E11040" s="17">
        <v>2334000.0</v>
      </c>
      <c r="F11040" s="17">
        <v>3087740.0</v>
      </c>
      <c r="G11040" s="17">
        <v>1.1367666E7</v>
      </c>
      <c r="H11040" s="17">
        <v>8.4428447E7</v>
      </c>
    </row>
    <row r="11041">
      <c r="A11041" s="7" t="s">
        <v>23340</v>
      </c>
      <c r="B11041" s="17" t="s">
        <v>23341</v>
      </c>
      <c r="C11041" s="17">
        <v>4.0</v>
      </c>
      <c r="D11041" s="17">
        <v>5478041.5</v>
      </c>
      <c r="E11041" s="17">
        <v>3789401.0</v>
      </c>
      <c r="F11041" s="17">
        <v>5170623.0</v>
      </c>
      <c r="G11041" s="17">
        <v>6389996.0</v>
      </c>
      <c r="H11041" s="17">
        <v>6562146.0</v>
      </c>
    </row>
    <row r="11042">
      <c r="A11042" s="7" t="s">
        <v>23342</v>
      </c>
      <c r="B11042" s="17" t="s">
        <v>23343</v>
      </c>
      <c r="C11042" s="17">
        <v>1.0</v>
      </c>
      <c r="D11042" s="17">
        <v>3.3614377E7</v>
      </c>
      <c r="E11042" s="17">
        <v>3.3614377E7</v>
      </c>
      <c r="F11042" s="17">
        <v>3.3614377E7</v>
      </c>
      <c r="G11042" s="17">
        <v>3.3614377E7</v>
      </c>
      <c r="H11042" s="17">
        <v>3.3614377E7</v>
      </c>
    </row>
    <row r="11043">
      <c r="A11043" s="7" t="s">
        <v>23344</v>
      </c>
      <c r="B11043" s="17" t="s">
        <v>23345</v>
      </c>
      <c r="C11043" s="17">
        <v>4.0</v>
      </c>
      <c r="D11043" s="17">
        <v>4970191.0</v>
      </c>
      <c r="E11043" s="17">
        <v>2946120.0</v>
      </c>
      <c r="F11043" s="17">
        <v>3558837.0</v>
      </c>
      <c r="G11043" s="17">
        <v>6667547.0</v>
      </c>
      <c r="H11043" s="17">
        <v>6708260.0</v>
      </c>
    </row>
    <row r="11044">
      <c r="A11044" s="7" t="s">
        <v>23346</v>
      </c>
      <c r="B11044" s="17" t="s">
        <v>23347</v>
      </c>
      <c r="C11044" s="17">
        <v>1.0</v>
      </c>
      <c r="D11044" s="17">
        <v>1969158.0</v>
      </c>
      <c r="E11044" s="17">
        <v>1969158.0</v>
      </c>
      <c r="F11044" s="17">
        <v>1969158.0</v>
      </c>
      <c r="G11044" s="17">
        <v>1969158.0</v>
      </c>
      <c r="H11044" s="17">
        <v>1969158.0</v>
      </c>
    </row>
    <row r="11045">
      <c r="A11045" s="7" t="s">
        <v>23348</v>
      </c>
      <c r="B11045" s="17" t="s">
        <v>23349</v>
      </c>
      <c r="C11045" s="17">
        <v>2.0</v>
      </c>
      <c r="D11045" s="17">
        <v>4.108175E7</v>
      </c>
      <c r="E11045" s="17">
        <v>2.9948E7</v>
      </c>
      <c r="F11045" s="17">
        <v>2.9948E7</v>
      </c>
      <c r="G11045" s="17">
        <v>5.22155E7</v>
      </c>
      <c r="H11045" s="17">
        <v>5.22155E7</v>
      </c>
    </row>
    <row r="11046">
      <c r="A11046" s="7" t="s">
        <v>23350</v>
      </c>
      <c r="B11046" s="17" t="s">
        <v>23351</v>
      </c>
      <c r="C11046" s="17">
        <v>1.0</v>
      </c>
      <c r="D11046" s="17">
        <v>3709572.0</v>
      </c>
      <c r="E11046" s="17">
        <v>3709572.0</v>
      </c>
      <c r="F11046" s="17">
        <v>3709572.0</v>
      </c>
      <c r="G11046" s="17">
        <v>3709572.0</v>
      </c>
      <c r="H11046" s="17">
        <v>3709572.0</v>
      </c>
    </row>
    <row r="11047">
      <c r="A11047" s="7" t="s">
        <v>23352</v>
      </c>
      <c r="B11047" s="17" t="s">
        <v>23353</v>
      </c>
      <c r="C11047" s="17">
        <v>2.0</v>
      </c>
      <c r="D11047" s="17">
        <v>4461658.5</v>
      </c>
      <c r="E11047" s="17">
        <v>3811818.0</v>
      </c>
      <c r="F11047" s="17">
        <v>3811818.0</v>
      </c>
      <c r="G11047" s="17">
        <v>5111499.0</v>
      </c>
      <c r="H11047" s="17">
        <v>5111499.0</v>
      </c>
    </row>
    <row r="11048">
      <c r="A11048" s="7" t="s">
        <v>23355</v>
      </c>
      <c r="B11048" s="17" t="s">
        <v>23356</v>
      </c>
      <c r="C11048" s="17">
        <v>4.0</v>
      </c>
      <c r="D11048" s="17">
        <v>7500057.75</v>
      </c>
      <c r="E11048" s="17">
        <v>2712300.0</v>
      </c>
      <c r="F11048" s="17">
        <v>3622171.0</v>
      </c>
      <c r="G11048" s="17">
        <v>9504158.0</v>
      </c>
      <c r="H11048" s="17">
        <v>1.4161602E7</v>
      </c>
    </row>
    <row r="11049">
      <c r="A11049" s="7" t="s">
        <v>23357</v>
      </c>
      <c r="B11049" s="17" t="s">
        <v>23358</v>
      </c>
      <c r="C11049" s="17">
        <v>3.0</v>
      </c>
      <c r="D11049" s="17">
        <v>4142970.0</v>
      </c>
      <c r="E11049" s="17">
        <v>3713300.0</v>
      </c>
      <c r="F11049" s="17">
        <v>3812022.0</v>
      </c>
      <c r="G11049" s="17">
        <v>4903588.0</v>
      </c>
      <c r="H11049" s="17">
        <v>4903588.0</v>
      </c>
    </row>
    <row r="11050">
      <c r="A11050" s="7" t="s">
        <v>23359</v>
      </c>
      <c r="B11050" s="17" t="s">
        <v>23360</v>
      </c>
      <c r="C11050" s="17">
        <v>49.0</v>
      </c>
      <c r="D11050" s="17">
        <v>6798397.347</v>
      </c>
      <c r="E11050" s="17">
        <v>2471050.0</v>
      </c>
      <c r="F11050" s="17">
        <v>3323614.0</v>
      </c>
      <c r="G11050" s="17">
        <v>7251900.0</v>
      </c>
      <c r="H11050" s="17">
        <v>1.642641E7</v>
      </c>
    </row>
    <row r="11051">
      <c r="A11051" s="7" t="s">
        <v>23361</v>
      </c>
      <c r="B11051" s="17" t="s">
        <v>23362</v>
      </c>
      <c r="C11051" s="17">
        <v>39.0</v>
      </c>
      <c r="D11051" s="17">
        <v>3384998.462</v>
      </c>
      <c r="E11051" s="17">
        <v>2500000.0</v>
      </c>
      <c r="F11051" s="17">
        <v>2800000.0</v>
      </c>
      <c r="G11051" s="17">
        <v>3540000.0</v>
      </c>
      <c r="H11051" s="17">
        <v>4553500.0</v>
      </c>
    </row>
    <row r="11052">
      <c r="A11052" s="7" t="s">
        <v>23363</v>
      </c>
      <c r="B11052" s="17" t="s">
        <v>23364</v>
      </c>
      <c r="C11052" s="17">
        <v>5.0</v>
      </c>
      <c r="D11052" s="17">
        <v>3576013.2</v>
      </c>
      <c r="E11052" s="17">
        <v>1921905.0</v>
      </c>
      <c r="F11052" s="17">
        <v>3538804.0</v>
      </c>
      <c r="G11052" s="17">
        <v>3603575.0</v>
      </c>
      <c r="H11052" s="17">
        <v>7195782.0</v>
      </c>
    </row>
    <row r="11053">
      <c r="A11053" s="7" t="s">
        <v>23365</v>
      </c>
      <c r="B11053" s="17" t="s">
        <v>23366</v>
      </c>
      <c r="C11053" s="17">
        <v>13.0</v>
      </c>
      <c r="D11053" s="17">
        <v>5196801.769</v>
      </c>
      <c r="E11053" s="17">
        <v>2759797.0</v>
      </c>
      <c r="F11053" s="17">
        <v>4301839.0</v>
      </c>
      <c r="G11053" s="17">
        <v>8299701.0</v>
      </c>
      <c r="H11053" s="17">
        <v>9710984.0</v>
      </c>
    </row>
    <row r="11054">
      <c r="A11054" s="7" t="s">
        <v>23367</v>
      </c>
      <c r="B11054" s="17" t="s">
        <v>23368</v>
      </c>
      <c r="C11054" s="17">
        <v>9.0</v>
      </c>
      <c r="D11054" s="17">
        <v>1.081359633E7</v>
      </c>
      <c r="E11054" s="17">
        <v>2109106.0</v>
      </c>
      <c r="F11054" s="17">
        <v>2422539.0</v>
      </c>
      <c r="G11054" s="17">
        <v>3550322.0</v>
      </c>
      <c r="H11054" s="17">
        <v>7.61161E7</v>
      </c>
    </row>
    <row r="11055">
      <c r="A11055" s="7" t="s">
        <v>23369</v>
      </c>
      <c r="B11055" s="17" t="s">
        <v>23370</v>
      </c>
      <c r="C11055" s="17">
        <v>10.0</v>
      </c>
      <c r="D11055" s="17">
        <v>5617152.1</v>
      </c>
      <c r="E11055" s="17">
        <v>3709407.0</v>
      </c>
      <c r="F11055" s="17">
        <v>4036519.0</v>
      </c>
      <c r="G11055" s="17">
        <v>8007737.0</v>
      </c>
      <c r="H11055" s="17">
        <v>8517442.0</v>
      </c>
    </row>
    <row r="11056">
      <c r="A11056" s="7" t="s">
        <v>23371</v>
      </c>
      <c r="B11056" s="17" t="s">
        <v>23372</v>
      </c>
      <c r="C11056" s="17">
        <v>53.0</v>
      </c>
      <c r="D11056" s="17">
        <v>5280292.925</v>
      </c>
      <c r="E11056" s="17">
        <v>2006880.0</v>
      </c>
      <c r="F11056" s="17">
        <v>3042249.0</v>
      </c>
      <c r="G11056" s="17">
        <v>4863400.0</v>
      </c>
      <c r="H11056" s="17">
        <v>9169629.0</v>
      </c>
    </row>
    <row r="11057">
      <c r="A11057" s="7" t="s">
        <v>23373</v>
      </c>
      <c r="B11057" s="17" t="s">
        <v>23374</v>
      </c>
      <c r="C11057" s="17">
        <v>27.0</v>
      </c>
      <c r="D11057" s="17">
        <v>4933116.815</v>
      </c>
      <c r="E11057" s="17">
        <v>2790500.0</v>
      </c>
      <c r="F11057" s="17">
        <v>4284496.0</v>
      </c>
      <c r="G11057" s="17">
        <v>6703274.0</v>
      </c>
      <c r="H11057" s="17">
        <v>8005450.0</v>
      </c>
    </row>
    <row r="11058">
      <c r="A11058" s="7" t="s">
        <v>23375</v>
      </c>
      <c r="B11058" s="17" t="s">
        <v>23376</v>
      </c>
      <c r="C11058" s="17">
        <v>25.0</v>
      </c>
      <c r="D11058" s="17">
        <v>5161882.64</v>
      </c>
      <c r="E11058" s="17">
        <v>2594000.0</v>
      </c>
      <c r="F11058" s="17">
        <v>3232539.0</v>
      </c>
      <c r="G11058" s="17">
        <v>5268246.0</v>
      </c>
      <c r="H11058" s="17">
        <v>9532181.0</v>
      </c>
    </row>
    <row r="11059">
      <c r="A11059" s="7" t="s">
        <v>23377</v>
      </c>
      <c r="B11059" s="17" t="s">
        <v>23378</v>
      </c>
      <c r="C11059" s="17">
        <v>3.0</v>
      </c>
      <c r="D11059" s="17">
        <v>1.124315E7</v>
      </c>
      <c r="E11059" s="17">
        <v>3473454.0</v>
      </c>
      <c r="F11059" s="17">
        <v>1.5074176E7</v>
      </c>
      <c r="G11059" s="17">
        <v>1.518182E7</v>
      </c>
      <c r="H11059" s="17">
        <v>1.518182E7</v>
      </c>
    </row>
    <row r="11060">
      <c r="A11060" s="7" t="s">
        <v>23379</v>
      </c>
      <c r="B11060" s="17" t="s">
        <v>23380</v>
      </c>
      <c r="C11060" s="17">
        <v>8.0</v>
      </c>
      <c r="D11060" s="17">
        <v>4928705.0</v>
      </c>
      <c r="E11060" s="17">
        <v>2948000.0</v>
      </c>
      <c r="F11060" s="17">
        <v>3783426.0</v>
      </c>
      <c r="G11060" s="17">
        <v>5968199.0</v>
      </c>
      <c r="H11060" s="17">
        <v>9056196.0</v>
      </c>
    </row>
    <row r="11061">
      <c r="A11061" s="7" t="s">
        <v>23381</v>
      </c>
      <c r="B11061" s="17" t="s">
        <v>23382</v>
      </c>
      <c r="C11061" s="17">
        <v>3156.0</v>
      </c>
      <c r="D11061" s="17">
        <v>6341630.271</v>
      </c>
      <c r="E11061" s="17">
        <v>2666456.0</v>
      </c>
      <c r="F11061" s="17">
        <v>3612457.0</v>
      </c>
      <c r="G11061" s="17">
        <v>5501989.0</v>
      </c>
      <c r="H11061" s="17">
        <v>1.003453E7</v>
      </c>
    </row>
    <row r="11062">
      <c r="A11062" s="7" t="s">
        <v>23383</v>
      </c>
      <c r="B11062" s="17" t="s">
        <v>23384</v>
      </c>
      <c r="C11062" s="17">
        <v>311.0</v>
      </c>
      <c r="D11062" s="17">
        <v>6677946.379</v>
      </c>
      <c r="E11062" s="17">
        <v>3774150.0</v>
      </c>
      <c r="F11062" s="17">
        <v>4293862.0</v>
      </c>
      <c r="G11062" s="17">
        <v>5324562.0</v>
      </c>
      <c r="H11062" s="17">
        <v>8541963.0</v>
      </c>
    </row>
    <row r="11063">
      <c r="A11063" s="7" t="s">
        <v>23385</v>
      </c>
      <c r="B11063" s="17" t="s">
        <v>23386</v>
      </c>
      <c r="C11063" s="17">
        <v>9.0</v>
      </c>
      <c r="D11063" s="17">
        <v>9526903.222</v>
      </c>
      <c r="E11063" s="17">
        <v>3304301.0</v>
      </c>
      <c r="F11063" s="17">
        <v>8868702.0</v>
      </c>
      <c r="G11063" s="17">
        <v>1.1770363E7</v>
      </c>
      <c r="H11063" s="17">
        <v>1.97751E7</v>
      </c>
    </row>
    <row r="11064">
      <c r="A11064" s="7" t="s">
        <v>23387</v>
      </c>
      <c r="B11064" s="17" t="s">
        <v>23388</v>
      </c>
      <c r="C11064" s="17">
        <v>2224.0</v>
      </c>
      <c r="D11064" s="17">
        <v>8763367.49</v>
      </c>
      <c r="E11064" s="17">
        <v>2962633.0</v>
      </c>
      <c r="F11064" s="17">
        <v>4304639.0</v>
      </c>
      <c r="G11064" s="17">
        <v>7130809.0</v>
      </c>
      <c r="H11064" s="17">
        <v>1.3645995E7</v>
      </c>
    </row>
    <row r="11065">
      <c r="A11065" s="7" t="s">
        <v>23389</v>
      </c>
      <c r="B11065" s="17" t="s">
        <v>23390</v>
      </c>
      <c r="C11065" s="17">
        <v>28.0</v>
      </c>
      <c r="D11065" s="17">
        <v>8117094.321</v>
      </c>
      <c r="E11065" s="17">
        <v>3645000.0</v>
      </c>
      <c r="F11065" s="17">
        <v>5074178.0</v>
      </c>
      <c r="G11065" s="17">
        <v>9116850.0</v>
      </c>
      <c r="H11065" s="17">
        <v>1.554863E7</v>
      </c>
    </row>
    <row r="11066">
      <c r="A11066" s="7" t="s">
        <v>23392</v>
      </c>
      <c r="B11066" s="17" t="s">
        <v>23393</v>
      </c>
      <c r="C11066" s="17">
        <v>219.0</v>
      </c>
      <c r="D11066" s="17">
        <v>2.124203683E7</v>
      </c>
      <c r="E11066" s="17">
        <v>4671225.0</v>
      </c>
      <c r="F11066" s="17">
        <v>8941817.0</v>
      </c>
      <c r="G11066" s="17">
        <v>3.0590562E7</v>
      </c>
      <c r="H11066" s="17">
        <v>5.32577E7</v>
      </c>
    </row>
    <row r="11067">
      <c r="A11067" s="7" t="s">
        <v>23394</v>
      </c>
      <c r="B11067" s="17" t="s">
        <v>23395</v>
      </c>
      <c r="C11067" s="17">
        <v>220.0</v>
      </c>
      <c r="D11067" s="17">
        <v>1.352433249E7</v>
      </c>
      <c r="E11067" s="17">
        <v>3600562.0</v>
      </c>
      <c r="F11067" s="17">
        <v>5235760.0</v>
      </c>
      <c r="G11067" s="17">
        <v>1.0591515E7</v>
      </c>
      <c r="H11067" s="17">
        <v>2.7116055E7</v>
      </c>
    </row>
    <row r="11068">
      <c r="A11068" s="7" t="s">
        <v>23396</v>
      </c>
      <c r="B11068" s="17" t="s">
        <v>23397</v>
      </c>
      <c r="C11068" s="17">
        <v>16007.0</v>
      </c>
      <c r="D11068" s="17">
        <v>7237744.999</v>
      </c>
      <c r="E11068" s="17">
        <v>2769964.0</v>
      </c>
      <c r="F11068" s="17">
        <v>3914204.0</v>
      </c>
      <c r="G11068" s="17">
        <v>6209613.0</v>
      </c>
      <c r="H11068" s="17">
        <v>1.2163932E7</v>
      </c>
    </row>
    <row r="11069">
      <c r="A11069" s="7" t="s">
        <v>23398</v>
      </c>
      <c r="B11069" s="17" t="s">
        <v>23399</v>
      </c>
      <c r="C11069" s="17">
        <v>2287.0</v>
      </c>
      <c r="D11069" s="17">
        <v>6517787.066</v>
      </c>
      <c r="E11069" s="17">
        <v>2844019.0</v>
      </c>
      <c r="F11069" s="17">
        <v>3901958.0</v>
      </c>
      <c r="G11069" s="17">
        <v>6045504.0</v>
      </c>
      <c r="H11069" s="17">
        <v>1.0340204E7</v>
      </c>
    </row>
    <row r="11070">
      <c r="A11070" s="7" t="s">
        <v>23400</v>
      </c>
      <c r="B11070" s="17" t="s">
        <v>23401</v>
      </c>
      <c r="C11070" s="17">
        <v>42.0</v>
      </c>
      <c r="D11070" s="17">
        <v>7840277.738</v>
      </c>
      <c r="E11070" s="17">
        <v>3069062.0</v>
      </c>
      <c r="F11070" s="17">
        <v>4294000.0</v>
      </c>
      <c r="G11070" s="17">
        <v>7245500.0</v>
      </c>
      <c r="H11070" s="17">
        <v>1.7124611E7</v>
      </c>
    </row>
    <row r="11071">
      <c r="A11071" s="7" t="s">
        <v>23402</v>
      </c>
      <c r="B11071" s="17" t="s">
        <v>23403</v>
      </c>
      <c r="C11071" s="17">
        <v>536.0</v>
      </c>
      <c r="D11071" s="17">
        <v>7877302.222</v>
      </c>
      <c r="E11071" s="17">
        <v>2802607.0</v>
      </c>
      <c r="F11071" s="17">
        <v>4095734.0</v>
      </c>
      <c r="G11071" s="17">
        <v>6514138.0</v>
      </c>
      <c r="H11071" s="17">
        <v>1.6104015E7</v>
      </c>
    </row>
    <row r="11072">
      <c r="A11072" s="7" t="s">
        <v>23404</v>
      </c>
      <c r="B11072" s="17" t="s">
        <v>23405</v>
      </c>
      <c r="C11072" s="17">
        <v>2381.0</v>
      </c>
      <c r="D11072" s="17">
        <v>5451601.647</v>
      </c>
      <c r="E11072" s="17">
        <v>2632035.0</v>
      </c>
      <c r="F11072" s="17">
        <v>3644733.0</v>
      </c>
      <c r="G11072" s="17">
        <v>5444880.0</v>
      </c>
      <c r="H11072" s="17">
        <v>8922985.0</v>
      </c>
    </row>
    <row r="11073">
      <c r="A11073" s="7" t="s">
        <v>23406</v>
      </c>
      <c r="B11073" s="17" t="s">
        <v>23407</v>
      </c>
      <c r="C11073" s="17">
        <v>48.0</v>
      </c>
      <c r="D11073" s="17">
        <v>7788996.083</v>
      </c>
      <c r="E11073" s="17">
        <v>2561184.0</v>
      </c>
      <c r="F11073" s="17">
        <v>3975464.0</v>
      </c>
      <c r="G11073" s="17">
        <v>6357320.0</v>
      </c>
      <c r="H11073" s="17">
        <v>1.9154673E7</v>
      </c>
    </row>
    <row r="11074">
      <c r="A11074" s="7" t="s">
        <v>23408</v>
      </c>
      <c r="B11074" s="17" t="s">
        <v>23409</v>
      </c>
      <c r="C11074" s="17">
        <v>36.0</v>
      </c>
      <c r="D11074" s="17">
        <v>8139222.806</v>
      </c>
      <c r="E11074" s="17">
        <v>2807805.0</v>
      </c>
      <c r="F11074" s="17">
        <v>4559139.0</v>
      </c>
      <c r="G11074" s="17">
        <v>8067552.0</v>
      </c>
      <c r="H11074" s="17">
        <v>2.0627869E7</v>
      </c>
    </row>
    <row r="11075">
      <c r="A11075" s="7" t="s">
        <v>23410</v>
      </c>
      <c r="B11075" s="17" t="s">
        <v>23411</v>
      </c>
      <c r="C11075" s="17">
        <v>1048.0</v>
      </c>
      <c r="D11075" s="17">
        <v>5507213.466</v>
      </c>
      <c r="E11075" s="17">
        <v>2553737.0</v>
      </c>
      <c r="F11075" s="17">
        <v>3763897.0</v>
      </c>
      <c r="G11075" s="17">
        <v>5688690.0</v>
      </c>
      <c r="H11075" s="17">
        <v>9434399.0</v>
      </c>
    </row>
    <row r="11076">
      <c r="A11076" s="7" t="s">
        <v>23412</v>
      </c>
      <c r="B11076" s="17" t="s">
        <v>23413</v>
      </c>
      <c r="C11076" s="17">
        <v>30.0</v>
      </c>
      <c r="D11076" s="17">
        <v>5143382.467</v>
      </c>
      <c r="E11076" s="17">
        <v>3163050.0</v>
      </c>
      <c r="F11076" s="17">
        <v>3858122.0</v>
      </c>
      <c r="G11076" s="17">
        <v>6492456.0</v>
      </c>
      <c r="H11076" s="17">
        <v>9049338.0</v>
      </c>
    </row>
    <row r="11077">
      <c r="A11077" s="7" t="s">
        <v>23414</v>
      </c>
      <c r="B11077" s="17" t="s">
        <v>23415</v>
      </c>
      <c r="C11077" s="17">
        <v>10.0</v>
      </c>
      <c r="D11077" s="17">
        <v>6694536.9</v>
      </c>
      <c r="E11077" s="17">
        <v>2561145.0</v>
      </c>
      <c r="F11077" s="17">
        <v>3405100.0</v>
      </c>
      <c r="G11077" s="17">
        <v>1.0899749E7</v>
      </c>
      <c r="H11077" s="17">
        <v>1.3937454E7</v>
      </c>
    </row>
    <row r="11078">
      <c r="A11078" s="7" t="s">
        <v>23416</v>
      </c>
      <c r="B11078" s="17" t="s">
        <v>23417</v>
      </c>
      <c r="C11078" s="17">
        <v>7.0</v>
      </c>
      <c r="D11078" s="17">
        <v>3.019096E7</v>
      </c>
      <c r="E11078" s="17">
        <v>3088158.0</v>
      </c>
      <c r="F11078" s="17">
        <v>5001418.0</v>
      </c>
      <c r="G11078" s="17">
        <v>6235425.0</v>
      </c>
      <c r="H11078" s="17">
        <v>1.856971E8</v>
      </c>
    </row>
    <row r="11079">
      <c r="A11079" s="7" t="s">
        <v>23418</v>
      </c>
      <c r="B11079" s="17" t="s">
        <v>23419</v>
      </c>
      <c r="C11079" s="17">
        <v>45.0</v>
      </c>
      <c r="D11079" s="17">
        <v>6780940.622</v>
      </c>
      <c r="E11079" s="17">
        <v>2796286.0</v>
      </c>
      <c r="F11079" s="17">
        <v>4030700.0</v>
      </c>
      <c r="G11079" s="17">
        <v>5050299.0</v>
      </c>
      <c r="H11079" s="17">
        <v>1.6485516E7</v>
      </c>
    </row>
    <row r="11080">
      <c r="A11080" s="7" t="s">
        <v>23420</v>
      </c>
      <c r="B11080" s="17" t="s">
        <v>23421</v>
      </c>
      <c r="C11080" s="17">
        <v>18.0</v>
      </c>
      <c r="D11080" s="17">
        <v>4743902.111</v>
      </c>
      <c r="E11080" s="17">
        <v>1950727.0</v>
      </c>
      <c r="F11080" s="17">
        <v>3035908.0</v>
      </c>
      <c r="G11080" s="17">
        <v>4869401.0</v>
      </c>
      <c r="H11080" s="17">
        <v>1.6899201E7</v>
      </c>
    </row>
    <row r="11081">
      <c r="A11081" s="7" t="s">
        <v>23422</v>
      </c>
      <c r="B11081" s="17" t="s">
        <v>23423</v>
      </c>
      <c r="C11081" s="17">
        <v>5.0</v>
      </c>
      <c r="D11081" s="17">
        <v>6209091.2</v>
      </c>
      <c r="E11081" s="17">
        <v>3020649.0</v>
      </c>
      <c r="F11081" s="17">
        <v>8266522.0</v>
      </c>
      <c r="G11081" s="17">
        <v>8354714.0</v>
      </c>
      <c r="H11081" s="17">
        <v>1.00916E7</v>
      </c>
    </row>
    <row r="11082">
      <c r="A11082" s="7" t="s">
        <v>23424</v>
      </c>
      <c r="B11082" s="17" t="s">
        <v>23425</v>
      </c>
      <c r="C11082" s="17">
        <v>467.0</v>
      </c>
      <c r="D11082" s="17">
        <v>6108556.486</v>
      </c>
      <c r="E11082" s="17">
        <v>2600168.0</v>
      </c>
      <c r="F11082" s="17">
        <v>3710865.0</v>
      </c>
      <c r="G11082" s="17">
        <v>6039757.0</v>
      </c>
      <c r="H11082" s="17">
        <v>9666392.0</v>
      </c>
    </row>
    <row r="11083">
      <c r="A11083" s="7" t="s">
        <v>23426</v>
      </c>
      <c r="B11083" s="17" t="s">
        <v>23427</v>
      </c>
      <c r="C11083" s="17">
        <v>3512.0</v>
      </c>
      <c r="D11083" s="17">
        <v>4644068.538</v>
      </c>
      <c r="E11083" s="17">
        <v>2537096.0</v>
      </c>
      <c r="F11083" s="17">
        <v>3537844.0</v>
      </c>
      <c r="G11083" s="17">
        <v>5263900.0</v>
      </c>
      <c r="H11083" s="17">
        <v>7857010.0</v>
      </c>
    </row>
    <row r="11084">
      <c r="A11084" s="7" t="s">
        <v>23428</v>
      </c>
      <c r="B11084" s="17" t="s">
        <v>23429</v>
      </c>
      <c r="C11084" s="17">
        <v>182.0</v>
      </c>
      <c r="D11084" s="17">
        <v>5959407.808</v>
      </c>
      <c r="E11084" s="17">
        <v>2997900.0</v>
      </c>
      <c r="F11084" s="17">
        <v>4572149.0</v>
      </c>
      <c r="G11084" s="17">
        <v>7122425.0</v>
      </c>
      <c r="H11084" s="17">
        <v>8770735.0</v>
      </c>
    </row>
    <row r="11085">
      <c r="A11085" s="7" t="s">
        <v>23430</v>
      </c>
      <c r="B11085" s="17" t="s">
        <v>23431</v>
      </c>
      <c r="C11085" s="17">
        <v>23.0</v>
      </c>
      <c r="D11085" s="17">
        <v>5273944.435</v>
      </c>
      <c r="E11085" s="17">
        <v>2224763.0</v>
      </c>
      <c r="F11085" s="17">
        <v>4482250.0</v>
      </c>
      <c r="G11085" s="17">
        <v>7055700.0</v>
      </c>
      <c r="H11085" s="17">
        <v>9717134.0</v>
      </c>
    </row>
    <row r="11086">
      <c r="A11086" s="7" t="s">
        <v>23432</v>
      </c>
      <c r="B11086" s="17" t="s">
        <v>23433</v>
      </c>
      <c r="C11086" s="17">
        <v>68.0</v>
      </c>
      <c r="D11086" s="17">
        <v>5179228.559</v>
      </c>
      <c r="E11086" s="17">
        <v>2400159.0</v>
      </c>
      <c r="F11086" s="17">
        <v>3618200.0</v>
      </c>
      <c r="G11086" s="17">
        <v>6089536.0</v>
      </c>
      <c r="H11086" s="17">
        <v>1.0631097E7</v>
      </c>
    </row>
    <row r="11087">
      <c r="A11087" s="7" t="s">
        <v>23434</v>
      </c>
      <c r="B11087" s="17" t="s">
        <v>23435</v>
      </c>
      <c r="C11087" s="17">
        <v>6.0</v>
      </c>
      <c r="D11087" s="17">
        <v>1.088834283E7</v>
      </c>
      <c r="E11087" s="17">
        <v>2980659.0</v>
      </c>
      <c r="F11087" s="17">
        <v>4178113.0</v>
      </c>
      <c r="G11087" s="17">
        <v>6098083.0</v>
      </c>
      <c r="H11087" s="17">
        <v>4.5734656E7</v>
      </c>
    </row>
    <row r="11088">
      <c r="A11088" s="7" t="s">
        <v>23436</v>
      </c>
      <c r="B11088" s="17" t="s">
        <v>23437</v>
      </c>
      <c r="C11088" s="17">
        <v>6.0</v>
      </c>
      <c r="D11088" s="17">
        <v>1.345756083E7</v>
      </c>
      <c r="E11088" s="17">
        <v>4852623.0</v>
      </c>
      <c r="F11088" s="17">
        <v>5540550.0</v>
      </c>
      <c r="G11088" s="17">
        <v>8887379.0</v>
      </c>
      <c r="H11088" s="17">
        <v>5.131795E7</v>
      </c>
    </row>
    <row r="11089">
      <c r="A11089" s="7" t="s">
        <v>23438</v>
      </c>
      <c r="B11089" s="17" t="s">
        <v>23439</v>
      </c>
      <c r="C11089" s="17">
        <v>46.0</v>
      </c>
      <c r="D11089" s="17">
        <v>4815208.543</v>
      </c>
      <c r="E11089" s="17">
        <v>2645664.0</v>
      </c>
      <c r="F11089" s="17">
        <v>3921242.0</v>
      </c>
      <c r="G11089" s="17">
        <v>5684094.0</v>
      </c>
      <c r="H11089" s="17">
        <v>1.0634627E7</v>
      </c>
    </row>
    <row r="11090">
      <c r="A11090" s="7" t="s">
        <v>23440</v>
      </c>
      <c r="B11090" s="17" t="s">
        <v>23441</v>
      </c>
      <c r="C11090" s="17">
        <v>1004.0</v>
      </c>
      <c r="D11090" s="17">
        <v>6060928.165</v>
      </c>
      <c r="E11090" s="17">
        <v>2527493.0</v>
      </c>
      <c r="F11090" s="17">
        <v>3665069.0</v>
      </c>
      <c r="G11090" s="17">
        <v>5538220.0</v>
      </c>
      <c r="H11090" s="17">
        <v>8060278.0</v>
      </c>
    </row>
    <row r="11091">
      <c r="A11091" s="7" t="s">
        <v>23442</v>
      </c>
      <c r="B11091" s="17" t="s">
        <v>23443</v>
      </c>
      <c r="C11091" s="17">
        <v>650.0</v>
      </c>
      <c r="D11091" s="17">
        <v>5495834.642</v>
      </c>
      <c r="E11091" s="17">
        <v>2709368.0</v>
      </c>
      <c r="F11091" s="17">
        <v>3696149.0</v>
      </c>
      <c r="G11091" s="17">
        <v>5653400.0</v>
      </c>
      <c r="H11091" s="17">
        <v>8432484.0</v>
      </c>
    </row>
    <row r="11092">
      <c r="A11092" s="7" t="s">
        <v>23444</v>
      </c>
      <c r="B11092" s="17" t="s">
        <v>23445</v>
      </c>
      <c r="C11092" s="17">
        <v>43.0</v>
      </c>
      <c r="D11092" s="17">
        <v>7721306.395</v>
      </c>
      <c r="E11092" s="17">
        <v>2277445.0</v>
      </c>
      <c r="F11092" s="17">
        <v>3732265.0</v>
      </c>
      <c r="G11092" s="17">
        <v>6202332.0</v>
      </c>
      <c r="H11092" s="17">
        <v>1.8970992E7</v>
      </c>
    </row>
    <row r="11093">
      <c r="A11093" s="7" t="s">
        <v>23446</v>
      </c>
      <c r="B11093" s="17" t="s">
        <v>23447</v>
      </c>
      <c r="C11093" s="17">
        <v>1215.0</v>
      </c>
      <c r="D11093" s="17">
        <v>4356221.974</v>
      </c>
      <c r="E11093" s="17">
        <v>2410365.0</v>
      </c>
      <c r="F11093" s="17">
        <v>3410244.0</v>
      </c>
      <c r="G11093" s="17">
        <v>4943599.0</v>
      </c>
      <c r="H11093" s="17">
        <v>7498546.0</v>
      </c>
    </row>
    <row r="11094">
      <c r="A11094" s="7" t="s">
        <v>23448</v>
      </c>
      <c r="B11094" s="17" t="s">
        <v>23450</v>
      </c>
      <c r="C11094" s="17">
        <v>602.0</v>
      </c>
      <c r="D11094" s="17">
        <v>5260460.429</v>
      </c>
      <c r="E11094" s="17">
        <v>2710004.0</v>
      </c>
      <c r="F11094" s="17">
        <v>3995300.0</v>
      </c>
      <c r="G11094" s="17">
        <v>5601949.0</v>
      </c>
      <c r="H11094" s="17">
        <v>8184296.0</v>
      </c>
    </row>
    <row r="11095">
      <c r="A11095" s="7" t="s">
        <v>23451</v>
      </c>
      <c r="B11095" s="17" t="s">
        <v>23452</v>
      </c>
      <c r="C11095" s="17">
        <v>36.0</v>
      </c>
      <c r="D11095" s="17">
        <v>4848257.444</v>
      </c>
      <c r="E11095" s="17">
        <v>3586148.0</v>
      </c>
      <c r="F11095" s="17">
        <v>4356901.0</v>
      </c>
      <c r="G11095" s="17">
        <v>5695246.0</v>
      </c>
      <c r="H11095" s="17">
        <v>7285501.0</v>
      </c>
    </row>
    <row r="11096">
      <c r="A11096" s="7" t="s">
        <v>23453</v>
      </c>
      <c r="B11096" s="17" t="s">
        <v>23454</v>
      </c>
      <c r="C11096" s="17">
        <v>9.0</v>
      </c>
      <c r="D11096" s="17">
        <v>7080135.667</v>
      </c>
      <c r="E11096" s="17">
        <v>2513951.0</v>
      </c>
      <c r="F11096" s="17">
        <v>4541644.0</v>
      </c>
      <c r="G11096" s="17">
        <v>9445855.0</v>
      </c>
      <c r="H11096" s="17">
        <v>1.9835093E7</v>
      </c>
    </row>
    <row r="11097">
      <c r="A11097" s="7" t="s">
        <v>23455</v>
      </c>
      <c r="B11097" s="17" t="s">
        <v>23456</v>
      </c>
      <c r="C11097" s="17">
        <v>4.0</v>
      </c>
      <c r="D11097" s="17">
        <v>7258377.25</v>
      </c>
      <c r="E11097" s="17">
        <v>2819724.0</v>
      </c>
      <c r="F11097" s="17">
        <v>7884698.0</v>
      </c>
      <c r="G11097" s="17">
        <v>8253025.0</v>
      </c>
      <c r="H11097" s="17">
        <v>1.0076062E7</v>
      </c>
    </row>
    <row r="11098">
      <c r="A11098" s="7" t="s">
        <v>23457</v>
      </c>
      <c r="B11098" s="17" t="s">
        <v>23458</v>
      </c>
      <c r="C11098" s="17">
        <v>5.0</v>
      </c>
      <c r="D11098" s="17">
        <v>6024414.4</v>
      </c>
      <c r="E11098" s="17">
        <v>3718220.0</v>
      </c>
      <c r="F11098" s="17">
        <v>4349067.0</v>
      </c>
      <c r="G11098" s="17">
        <v>6197996.0</v>
      </c>
      <c r="H11098" s="17">
        <v>1.2141975E7</v>
      </c>
    </row>
    <row r="11099">
      <c r="A11099" s="7" t="s">
        <v>23459</v>
      </c>
      <c r="B11099" s="17" t="s">
        <v>23460</v>
      </c>
      <c r="C11099" s="17">
        <v>18.0</v>
      </c>
      <c r="D11099" s="17">
        <v>9695445.278</v>
      </c>
      <c r="E11099" s="17">
        <v>3014014.0</v>
      </c>
      <c r="F11099" s="17">
        <v>3877160.0</v>
      </c>
      <c r="G11099" s="17">
        <v>6104856.0</v>
      </c>
      <c r="H11099" s="17">
        <v>3.4306924E7</v>
      </c>
    </row>
    <row r="11100">
      <c r="A11100" s="7" t="s">
        <v>23461</v>
      </c>
      <c r="B11100" s="17" t="s">
        <v>23462</v>
      </c>
      <c r="C11100" s="17">
        <v>212.0</v>
      </c>
      <c r="D11100" s="17">
        <v>5224983.236</v>
      </c>
      <c r="E11100" s="17">
        <v>2868203.0</v>
      </c>
      <c r="F11100" s="17">
        <v>3848200.0</v>
      </c>
      <c r="G11100" s="17">
        <v>5429750.0</v>
      </c>
      <c r="H11100" s="17">
        <v>7972249.0</v>
      </c>
    </row>
    <row r="11101">
      <c r="A11101" s="7" t="s">
        <v>23463</v>
      </c>
      <c r="B11101" s="17" t="s">
        <v>23464</v>
      </c>
      <c r="C11101" s="17">
        <v>136.0</v>
      </c>
      <c r="D11101" s="17">
        <v>7982262.574</v>
      </c>
      <c r="E11101" s="17">
        <v>2987145.0</v>
      </c>
      <c r="F11101" s="17">
        <v>4048044.0</v>
      </c>
      <c r="G11101" s="17">
        <v>5630898.0</v>
      </c>
      <c r="H11101" s="17">
        <v>1.0720023E7</v>
      </c>
    </row>
    <row r="11102">
      <c r="A11102" s="7" t="s">
        <v>23465</v>
      </c>
      <c r="B11102" s="17" t="s">
        <v>23466</v>
      </c>
      <c r="C11102" s="17">
        <v>8.0</v>
      </c>
      <c r="D11102" s="17">
        <v>1.847520475E7</v>
      </c>
      <c r="E11102" s="17">
        <v>2998994.0</v>
      </c>
      <c r="F11102" s="17">
        <v>3277697.0</v>
      </c>
      <c r="G11102" s="17">
        <v>5576922.0</v>
      </c>
      <c r="H11102" s="17">
        <v>9.6061799E7</v>
      </c>
    </row>
    <row r="11103">
      <c r="A11103" s="7" t="s">
        <v>23467</v>
      </c>
      <c r="B11103" s="17" t="s">
        <v>23468</v>
      </c>
      <c r="C11103" s="17">
        <v>122.0</v>
      </c>
      <c r="D11103" s="17">
        <v>6653028.516</v>
      </c>
      <c r="E11103" s="17">
        <v>3047592.0</v>
      </c>
      <c r="F11103" s="17">
        <v>4164497.0</v>
      </c>
      <c r="G11103" s="17">
        <v>6790418.0</v>
      </c>
      <c r="H11103" s="17">
        <v>1.0620613E7</v>
      </c>
    </row>
    <row r="11104">
      <c r="A11104" s="7" t="s">
        <v>23469</v>
      </c>
      <c r="B11104" s="17" t="s">
        <v>23470</v>
      </c>
      <c r="C11104" s="17">
        <v>34504.0</v>
      </c>
      <c r="D11104" s="17">
        <v>5686126.876</v>
      </c>
      <c r="E11104" s="17">
        <v>2729187.0</v>
      </c>
      <c r="F11104" s="17">
        <v>3850997.0</v>
      </c>
      <c r="G11104" s="17">
        <v>5899550.0</v>
      </c>
      <c r="H11104" s="17">
        <v>9451262.0</v>
      </c>
    </row>
    <row r="11105">
      <c r="A11105" s="7" t="s">
        <v>23471</v>
      </c>
      <c r="B11105" s="17" t="s">
        <v>23472</v>
      </c>
      <c r="C11105" s="17">
        <v>1199.0</v>
      </c>
      <c r="D11105" s="17">
        <v>5644257.041</v>
      </c>
      <c r="E11105" s="17">
        <v>2671615.0</v>
      </c>
      <c r="F11105" s="17">
        <v>3493819.0</v>
      </c>
      <c r="G11105" s="17">
        <v>5353503.0</v>
      </c>
      <c r="H11105" s="17">
        <v>8337935.0</v>
      </c>
    </row>
    <row r="11106">
      <c r="A11106" s="7" t="s">
        <v>23473</v>
      </c>
      <c r="B11106" s="17" t="s">
        <v>23474</v>
      </c>
      <c r="C11106" s="17">
        <v>29.0</v>
      </c>
      <c r="D11106" s="17">
        <v>9052947.276</v>
      </c>
      <c r="E11106" s="17">
        <v>2677785.0</v>
      </c>
      <c r="F11106" s="17">
        <v>4436566.0</v>
      </c>
      <c r="G11106" s="17">
        <v>8706268.0</v>
      </c>
      <c r="H11106" s="17">
        <v>1.8067715E7</v>
      </c>
    </row>
    <row r="11107">
      <c r="A11107" s="7" t="s">
        <v>23475</v>
      </c>
      <c r="B11107" s="17" t="s">
        <v>23476</v>
      </c>
      <c r="C11107" s="17">
        <v>200.0</v>
      </c>
      <c r="D11107" s="17">
        <v>7988237.65</v>
      </c>
      <c r="E11107" s="17">
        <v>3368384.0</v>
      </c>
      <c r="F11107" s="17">
        <v>4715025.0</v>
      </c>
      <c r="G11107" s="17">
        <v>7398221.0</v>
      </c>
      <c r="H11107" s="17">
        <v>1.3209015E7</v>
      </c>
    </row>
    <row r="11108">
      <c r="A11108" s="7" t="s">
        <v>23477</v>
      </c>
      <c r="B11108" s="17" t="s">
        <v>23478</v>
      </c>
      <c r="C11108" s="17">
        <v>33.0</v>
      </c>
      <c r="D11108" s="17">
        <v>6226584.667</v>
      </c>
      <c r="E11108" s="17">
        <v>2919668.0</v>
      </c>
      <c r="F11108" s="17">
        <v>4244686.0</v>
      </c>
      <c r="G11108" s="17">
        <v>5785921.0</v>
      </c>
      <c r="H11108" s="17">
        <v>8456451.0</v>
      </c>
    </row>
    <row r="11109">
      <c r="A11109" s="7" t="s">
        <v>23479</v>
      </c>
      <c r="B11109" s="17" t="s">
        <v>23480</v>
      </c>
      <c r="C11109" s="17">
        <v>169.0</v>
      </c>
      <c r="D11109" s="17">
        <v>1.0574634E7</v>
      </c>
      <c r="E11109" s="17">
        <v>3280096.0</v>
      </c>
      <c r="F11109" s="17">
        <v>4638050.0</v>
      </c>
      <c r="G11109" s="17">
        <v>8370220.0</v>
      </c>
      <c r="H11109" s="17">
        <v>1.4095796E7</v>
      </c>
    </row>
    <row r="11110">
      <c r="A11110" s="7" t="s">
        <v>23481</v>
      </c>
      <c r="B11110" s="17" t="s">
        <v>23482</v>
      </c>
      <c r="C11110" s="17">
        <v>620.0</v>
      </c>
      <c r="D11110" s="17">
        <v>9807028.331</v>
      </c>
      <c r="E11110" s="17">
        <v>2947953.0</v>
      </c>
      <c r="F11110" s="17">
        <v>4292724.0</v>
      </c>
      <c r="G11110" s="17">
        <v>7259077.0</v>
      </c>
      <c r="H11110" s="17">
        <v>1.4807944E7</v>
      </c>
    </row>
    <row r="11111">
      <c r="A11111" s="7" t="s">
        <v>23483</v>
      </c>
      <c r="B11111" s="17" t="s">
        <v>23484</v>
      </c>
      <c r="C11111" s="17">
        <v>12005.0</v>
      </c>
      <c r="D11111" s="17">
        <v>7084711.951</v>
      </c>
      <c r="E11111" s="17">
        <v>2853664.0</v>
      </c>
      <c r="F11111" s="17">
        <v>4105952.0</v>
      </c>
      <c r="G11111" s="17">
        <v>6406400.0</v>
      </c>
      <c r="H11111" s="17">
        <v>1.1275367E7</v>
      </c>
    </row>
    <row r="11112">
      <c r="A11112" s="7" t="s">
        <v>23485</v>
      </c>
      <c r="B11112" s="17" t="s">
        <v>23486</v>
      </c>
      <c r="C11112" s="17">
        <v>4842.0</v>
      </c>
      <c r="D11112" s="17">
        <v>6264614.852</v>
      </c>
      <c r="E11112" s="17">
        <v>2807700.0</v>
      </c>
      <c r="F11112" s="17">
        <v>3978037.0</v>
      </c>
      <c r="G11112" s="17">
        <v>6109800.0</v>
      </c>
      <c r="H11112" s="17">
        <v>1.02697E7</v>
      </c>
    </row>
    <row r="11113">
      <c r="A11113" s="7" t="s">
        <v>23487</v>
      </c>
      <c r="B11113" s="17" t="s">
        <v>23488</v>
      </c>
      <c r="C11113" s="17">
        <v>192.0</v>
      </c>
      <c r="D11113" s="17">
        <v>5706870.536</v>
      </c>
      <c r="E11113" s="17">
        <v>2736763.0</v>
      </c>
      <c r="F11113" s="17">
        <v>3839900.0</v>
      </c>
      <c r="G11113" s="17">
        <v>6101523.0</v>
      </c>
      <c r="H11113" s="17">
        <v>9926342.0</v>
      </c>
    </row>
    <row r="11114">
      <c r="A11114" s="7" t="s">
        <v>23489</v>
      </c>
      <c r="B11114" s="17" t="s">
        <v>23490</v>
      </c>
      <c r="C11114" s="17">
        <v>16106.0</v>
      </c>
      <c r="D11114" s="17">
        <v>5673271.452</v>
      </c>
      <c r="E11114" s="17">
        <v>2740938.0</v>
      </c>
      <c r="F11114" s="17">
        <v>3844349.0</v>
      </c>
      <c r="G11114" s="17">
        <v>5754557.0</v>
      </c>
      <c r="H11114" s="17">
        <v>9650281.0</v>
      </c>
    </row>
    <row r="11115">
      <c r="A11115" s="7" t="s">
        <v>23491</v>
      </c>
      <c r="B11115" s="17" t="s">
        <v>23492</v>
      </c>
      <c r="C11115" s="17">
        <v>150.0</v>
      </c>
      <c r="D11115" s="17">
        <v>8976869.147</v>
      </c>
      <c r="E11115" s="17">
        <v>3687249.0</v>
      </c>
      <c r="F11115" s="17">
        <v>6143872.0</v>
      </c>
      <c r="G11115" s="17">
        <v>9521331.0</v>
      </c>
      <c r="H11115" s="17">
        <v>1.4743425E7</v>
      </c>
    </row>
    <row r="11116">
      <c r="A11116" s="7" t="s">
        <v>23494</v>
      </c>
      <c r="B11116" s="17" t="s">
        <v>23495</v>
      </c>
      <c r="C11116" s="17">
        <v>8.0</v>
      </c>
      <c r="D11116" s="17">
        <v>1.084144375E7</v>
      </c>
      <c r="E11116" s="17">
        <v>3360500.0</v>
      </c>
      <c r="F11116" s="17">
        <v>5013863.0</v>
      </c>
      <c r="G11116" s="17">
        <v>5530641.0</v>
      </c>
      <c r="H11116" s="17">
        <v>5.4374637E7</v>
      </c>
    </row>
    <row r="11117">
      <c r="A11117" s="7" t="s">
        <v>23496</v>
      </c>
      <c r="B11117" s="17" t="s">
        <v>23497</v>
      </c>
      <c r="C11117" s="17">
        <v>1.0</v>
      </c>
      <c r="D11117" s="17">
        <v>2.1769713E7</v>
      </c>
      <c r="E11117" s="17">
        <v>2.1769713E7</v>
      </c>
      <c r="F11117" s="17">
        <v>2.1769713E7</v>
      </c>
      <c r="G11117" s="17">
        <v>2.1769713E7</v>
      </c>
      <c r="H11117" s="17">
        <v>2.1769713E7</v>
      </c>
    </row>
    <row r="11118">
      <c r="A11118" s="7" t="s">
        <v>23498</v>
      </c>
      <c r="B11118" s="17" t="s">
        <v>23499</v>
      </c>
      <c r="C11118" s="17">
        <v>8.0</v>
      </c>
      <c r="D11118" s="17">
        <v>4341952.375</v>
      </c>
      <c r="E11118" s="17">
        <v>2400988.0</v>
      </c>
      <c r="F11118" s="17">
        <v>2658557.0</v>
      </c>
      <c r="G11118" s="17">
        <v>4573753.0</v>
      </c>
      <c r="H11118" s="17">
        <v>8980238.0</v>
      </c>
    </row>
    <row r="11119">
      <c r="A11119" s="7" t="s">
        <v>23500</v>
      </c>
      <c r="B11119" s="17" t="s">
        <v>23501</v>
      </c>
      <c r="C11119" s="17">
        <v>7.0</v>
      </c>
      <c r="D11119" s="17">
        <v>1.793029214E7</v>
      </c>
      <c r="E11119" s="17">
        <v>3286814.0</v>
      </c>
      <c r="F11119" s="17">
        <v>9756843.0</v>
      </c>
      <c r="G11119" s="17">
        <v>1.965035E7</v>
      </c>
      <c r="H11119" s="17">
        <v>7.249635E7</v>
      </c>
    </row>
    <row r="11120">
      <c r="A11120" s="7" t="s">
        <v>23502</v>
      </c>
      <c r="B11120" s="17" t="s">
        <v>23503</v>
      </c>
      <c r="C11120" s="17">
        <v>24.0</v>
      </c>
      <c r="D11120" s="17">
        <v>2.132408271E7</v>
      </c>
      <c r="E11120" s="17">
        <v>2366934.0</v>
      </c>
      <c r="F11120" s="17">
        <v>5674007.0</v>
      </c>
      <c r="G11120" s="17">
        <v>1.9519665E7</v>
      </c>
      <c r="H11120" s="17">
        <v>4.3430929E7</v>
      </c>
    </row>
    <row r="11121">
      <c r="A11121" s="7" t="s">
        <v>23504</v>
      </c>
      <c r="B11121" s="17" t="s">
        <v>23505</v>
      </c>
      <c r="C11121" s="17">
        <v>12.0</v>
      </c>
      <c r="D11121" s="17">
        <v>2.633728733E7</v>
      </c>
      <c r="E11121" s="17">
        <v>3388155.0</v>
      </c>
      <c r="F11121" s="17">
        <v>6225928.0</v>
      </c>
      <c r="G11121" s="17">
        <v>3.8948508E7</v>
      </c>
      <c r="H11121" s="17">
        <v>6.98865E7</v>
      </c>
    </row>
    <row r="11122">
      <c r="A11122" s="7" t="s">
        <v>23506</v>
      </c>
      <c r="B11122" s="17" t="s">
        <v>23507</v>
      </c>
      <c r="C11122" s="17">
        <v>27.0</v>
      </c>
      <c r="D11122" s="17">
        <v>8446488.704</v>
      </c>
      <c r="E11122" s="17">
        <v>2847288.0</v>
      </c>
      <c r="F11122" s="17">
        <v>5072321.0</v>
      </c>
      <c r="G11122" s="17">
        <v>8713826.0</v>
      </c>
      <c r="H11122" s="17">
        <v>1.6306108E7</v>
      </c>
    </row>
    <row r="11123">
      <c r="A11123" s="7" t="s">
        <v>23508</v>
      </c>
      <c r="B11123" s="17" t="s">
        <v>23509</v>
      </c>
      <c r="C11123" s="17">
        <v>10.0</v>
      </c>
      <c r="D11123" s="17">
        <v>5308971.9</v>
      </c>
      <c r="E11123" s="17">
        <v>2449202.0</v>
      </c>
      <c r="F11123" s="17">
        <v>3320750.0</v>
      </c>
      <c r="G11123" s="17">
        <v>4780577.0</v>
      </c>
      <c r="H11123" s="17">
        <v>5187556.0</v>
      </c>
    </row>
    <row r="11124">
      <c r="A11124" s="7" t="s">
        <v>23510</v>
      </c>
      <c r="B11124" s="17" t="s">
        <v>23511</v>
      </c>
      <c r="C11124" s="17">
        <v>1.0</v>
      </c>
      <c r="D11124" s="17">
        <v>1060075.0</v>
      </c>
      <c r="E11124" s="17">
        <v>1060075.0</v>
      </c>
      <c r="F11124" s="17">
        <v>1060075.0</v>
      </c>
      <c r="G11124" s="17">
        <v>1060075.0</v>
      </c>
      <c r="H11124" s="17">
        <v>1060075.0</v>
      </c>
    </row>
    <row r="11125">
      <c r="A11125" s="7" t="s">
        <v>23512</v>
      </c>
      <c r="B11125" s="17" t="s">
        <v>23513</v>
      </c>
      <c r="C11125" s="17">
        <v>19.0</v>
      </c>
      <c r="D11125" s="17">
        <v>6507446.0</v>
      </c>
      <c r="E11125" s="17">
        <v>2561591.0</v>
      </c>
      <c r="F11125" s="17">
        <v>4485381.0</v>
      </c>
      <c r="G11125" s="17">
        <v>7127315.0</v>
      </c>
      <c r="H11125" s="17">
        <v>9068433.0</v>
      </c>
    </row>
    <row r="11126">
      <c r="A11126" s="7" t="s">
        <v>23514</v>
      </c>
      <c r="B11126" s="17" t="s">
        <v>23515</v>
      </c>
      <c r="C11126" s="17">
        <v>61.0</v>
      </c>
      <c r="D11126" s="17">
        <v>8519582.115</v>
      </c>
      <c r="E11126" s="17">
        <v>2924148.0</v>
      </c>
      <c r="F11126" s="17">
        <v>3956607.0</v>
      </c>
      <c r="G11126" s="17">
        <v>6598491.0</v>
      </c>
      <c r="H11126" s="17">
        <v>1.6146783E7</v>
      </c>
    </row>
    <row r="11127">
      <c r="A11127" s="7" t="s">
        <v>23516</v>
      </c>
      <c r="B11127" s="17" t="s">
        <v>23517</v>
      </c>
      <c r="C11127" s="17">
        <v>1.0</v>
      </c>
      <c r="D11127" s="17">
        <v>2044182.0</v>
      </c>
      <c r="E11127" s="17">
        <v>2044182.0</v>
      </c>
      <c r="F11127" s="17">
        <v>2044182.0</v>
      </c>
      <c r="G11127" s="17">
        <v>2044182.0</v>
      </c>
      <c r="H11127" s="17">
        <v>2044182.0</v>
      </c>
    </row>
    <row r="11128">
      <c r="A11128" s="7" t="s">
        <v>23518</v>
      </c>
      <c r="B11128" s="17" t="s">
        <v>23519</v>
      </c>
      <c r="C11128" s="17">
        <v>488.0</v>
      </c>
      <c r="D11128" s="17">
        <v>4015172.691</v>
      </c>
      <c r="E11128" s="17">
        <v>2341840.0</v>
      </c>
      <c r="F11128" s="17">
        <v>3105000.0</v>
      </c>
      <c r="G11128" s="17">
        <v>3998679.0</v>
      </c>
      <c r="H11128" s="17">
        <v>5556200.0</v>
      </c>
    </row>
    <row r="11129">
      <c r="A11129" s="7" t="s">
        <v>23520</v>
      </c>
      <c r="B11129" s="17" t="s">
        <v>23521</v>
      </c>
      <c r="C11129" s="17">
        <v>29.0</v>
      </c>
      <c r="D11129" s="17">
        <v>5443197.552</v>
      </c>
      <c r="E11129" s="17">
        <v>2537500.0</v>
      </c>
      <c r="F11129" s="17">
        <v>3171000.0</v>
      </c>
      <c r="G11129" s="17">
        <v>4794161.0</v>
      </c>
      <c r="H11129" s="17">
        <v>1.1455708E7</v>
      </c>
    </row>
    <row r="11130">
      <c r="A11130" s="7" t="s">
        <v>23522</v>
      </c>
      <c r="B11130" s="17" t="s">
        <v>23523</v>
      </c>
      <c r="C11130" s="17">
        <v>1.0</v>
      </c>
      <c r="D11130" s="17">
        <v>5676710.0</v>
      </c>
      <c r="E11130" s="17">
        <v>5676710.0</v>
      </c>
      <c r="F11130" s="17">
        <v>5676710.0</v>
      </c>
      <c r="G11130" s="17">
        <v>5676710.0</v>
      </c>
      <c r="H11130" s="17">
        <v>5676710.0</v>
      </c>
    </row>
    <row r="11131">
      <c r="A11131" s="7" t="s">
        <v>23524</v>
      </c>
      <c r="B11131" s="17" t="s">
        <v>23525</v>
      </c>
      <c r="C11131" s="17">
        <v>6.0</v>
      </c>
      <c r="D11131" s="17">
        <v>2.045792933E7</v>
      </c>
      <c r="E11131" s="17">
        <v>2851555.0</v>
      </c>
      <c r="F11131" s="17">
        <v>3271231.0</v>
      </c>
      <c r="G11131" s="17">
        <v>3797000.0</v>
      </c>
      <c r="H11131" s="17">
        <v>1.07809888E8</v>
      </c>
    </row>
    <row r="11132">
      <c r="A11132" s="7" t="s">
        <v>23526</v>
      </c>
      <c r="B11132" s="17" t="s">
        <v>23527</v>
      </c>
      <c r="C11132" s="17">
        <v>4.0</v>
      </c>
      <c r="D11132" s="17">
        <v>4502637.5</v>
      </c>
      <c r="E11132" s="17">
        <v>3034072.0</v>
      </c>
      <c r="F11132" s="17">
        <v>4099809.0</v>
      </c>
      <c r="G11132" s="17">
        <v>5290195.0</v>
      </c>
      <c r="H11132" s="17">
        <v>5586474.0</v>
      </c>
    </row>
    <row r="11133">
      <c r="A11133" s="7" t="s">
        <v>23528</v>
      </c>
      <c r="B11133" s="17" t="s">
        <v>23529</v>
      </c>
      <c r="C11133" s="17">
        <v>9.0</v>
      </c>
      <c r="D11133" s="17">
        <v>4938504.556</v>
      </c>
      <c r="E11133" s="17">
        <v>2464831.0</v>
      </c>
      <c r="F11133" s="17">
        <v>3419965.0</v>
      </c>
      <c r="G11133" s="17">
        <v>4183071.0</v>
      </c>
      <c r="H11133" s="17">
        <v>1.8990692E7</v>
      </c>
    </row>
    <row r="11134">
      <c r="A11134" s="7" t="s">
        <v>23530</v>
      </c>
      <c r="B11134" s="17" t="s">
        <v>23531</v>
      </c>
      <c r="C11134" s="17">
        <v>6.0</v>
      </c>
      <c r="D11134" s="17">
        <v>1.13458985E7</v>
      </c>
      <c r="E11134" s="17">
        <v>2564454.0</v>
      </c>
      <c r="F11134" s="17">
        <v>2965540.0</v>
      </c>
      <c r="G11134" s="17">
        <v>6925156.0</v>
      </c>
      <c r="H11134" s="17">
        <v>5.0846213E7</v>
      </c>
    </row>
    <row r="11135">
      <c r="A11135" s="7" t="s">
        <v>23532</v>
      </c>
      <c r="B11135" s="17" t="s">
        <v>23533</v>
      </c>
      <c r="C11135" s="17">
        <v>1.0</v>
      </c>
      <c r="D11135" s="17">
        <v>9872552.0</v>
      </c>
      <c r="E11135" s="17">
        <v>9872552.0</v>
      </c>
      <c r="F11135" s="17">
        <v>9872552.0</v>
      </c>
      <c r="G11135" s="17">
        <v>9872552.0</v>
      </c>
      <c r="H11135" s="17">
        <v>9872552.0</v>
      </c>
    </row>
    <row r="11136">
      <c r="A11136" s="7" t="s">
        <v>23534</v>
      </c>
      <c r="B11136" s="17" t="s">
        <v>23535</v>
      </c>
      <c r="C11136" s="17">
        <v>13.0</v>
      </c>
      <c r="D11136" s="17">
        <v>1.149221185E7</v>
      </c>
      <c r="E11136" s="17">
        <v>2306320.0</v>
      </c>
      <c r="F11136" s="17">
        <v>6289850.0</v>
      </c>
      <c r="G11136" s="17">
        <v>1.3075121E7</v>
      </c>
      <c r="H11136" s="17">
        <v>1.865695E7</v>
      </c>
    </row>
    <row r="11137">
      <c r="A11137" s="7" t="s">
        <v>23536</v>
      </c>
      <c r="B11137" s="17" t="s">
        <v>23537</v>
      </c>
      <c r="C11137" s="17">
        <v>297.0</v>
      </c>
      <c r="D11137" s="17">
        <v>9668217.421</v>
      </c>
      <c r="E11137" s="17">
        <v>2517730.0</v>
      </c>
      <c r="F11137" s="17">
        <v>3401230.0</v>
      </c>
      <c r="G11137" s="17">
        <v>5894768.0</v>
      </c>
      <c r="H11137" s="17">
        <v>1.9343051E7</v>
      </c>
    </row>
    <row r="11138">
      <c r="A11138" s="7" t="s">
        <v>23538</v>
      </c>
      <c r="B11138" s="17" t="s">
        <v>23539</v>
      </c>
      <c r="C11138" s="17">
        <v>2.0</v>
      </c>
      <c r="D11138" s="17">
        <v>7594424.5</v>
      </c>
      <c r="E11138" s="17">
        <v>2605066.0</v>
      </c>
      <c r="F11138" s="17">
        <v>2605066.0</v>
      </c>
      <c r="G11138" s="17">
        <v>1.2583783E7</v>
      </c>
      <c r="H11138" s="17">
        <v>1.2583783E7</v>
      </c>
    </row>
    <row r="11139">
      <c r="A11139" s="7" t="s">
        <v>23541</v>
      </c>
      <c r="B11139" s="17" t="s">
        <v>23542</v>
      </c>
      <c r="C11139" s="17">
        <v>9.0</v>
      </c>
      <c r="D11139" s="17">
        <v>5497287.222</v>
      </c>
      <c r="E11139" s="17">
        <v>2973500.0</v>
      </c>
      <c r="F11139" s="17">
        <v>3421383.0</v>
      </c>
      <c r="G11139" s="17">
        <v>4138084.0</v>
      </c>
      <c r="H11139" s="17">
        <v>2.0538312E7</v>
      </c>
    </row>
    <row r="11140">
      <c r="A11140" s="7" t="s">
        <v>23543</v>
      </c>
      <c r="B11140" s="17" t="s">
        <v>23544</v>
      </c>
      <c r="C11140" s="17">
        <v>9.0</v>
      </c>
      <c r="D11140" s="17">
        <v>1.044627744E7</v>
      </c>
      <c r="E11140" s="17">
        <v>1913976.0</v>
      </c>
      <c r="F11140" s="17">
        <v>3108000.0</v>
      </c>
      <c r="G11140" s="17">
        <v>5664201.0</v>
      </c>
      <c r="H11140" s="17">
        <v>4.2990971E7</v>
      </c>
    </row>
    <row r="11141">
      <c r="A11141" s="7" t="s">
        <v>23545</v>
      </c>
      <c r="B11141" s="17" t="s">
        <v>23546</v>
      </c>
      <c r="C11141" s="17">
        <v>16.0</v>
      </c>
      <c r="D11141" s="17">
        <v>3.842975538E7</v>
      </c>
      <c r="E11141" s="17">
        <v>4585800.0</v>
      </c>
      <c r="F11141" s="17">
        <v>8631153.0</v>
      </c>
      <c r="G11141" s="17">
        <v>5.8758416E7</v>
      </c>
      <c r="H11141" s="17">
        <v>1.29316498E8</v>
      </c>
    </row>
    <row r="11142">
      <c r="A11142" s="7" t="s">
        <v>23547</v>
      </c>
      <c r="B11142" s="17" t="s">
        <v>23548</v>
      </c>
      <c r="C11142" s="17">
        <v>7.0</v>
      </c>
      <c r="D11142" s="17">
        <v>4.085787543E7</v>
      </c>
      <c r="E11142" s="17">
        <v>2550540.0</v>
      </c>
      <c r="F11142" s="17">
        <v>7208410.0</v>
      </c>
      <c r="G11142" s="17">
        <v>1.1309387E8</v>
      </c>
      <c r="H11142" s="17">
        <v>1.29873837E8</v>
      </c>
    </row>
    <row r="11143">
      <c r="A11143" s="7" t="s">
        <v>23549</v>
      </c>
      <c r="B11143" s="17" t="s">
        <v>23550</v>
      </c>
      <c r="C11143" s="17">
        <v>116.0</v>
      </c>
      <c r="D11143" s="17">
        <v>8562983.121</v>
      </c>
      <c r="E11143" s="17">
        <v>2014671.0</v>
      </c>
      <c r="F11143" s="17">
        <v>3133900.0</v>
      </c>
      <c r="G11143" s="17">
        <v>4860900.0</v>
      </c>
      <c r="H11143" s="17">
        <v>1.5952249E7</v>
      </c>
    </row>
    <row r="11144">
      <c r="A11144" s="7" t="s">
        <v>23551</v>
      </c>
      <c r="B11144" s="17" t="s">
        <v>23552</v>
      </c>
      <c r="C11144" s="17">
        <v>9.0</v>
      </c>
      <c r="D11144" s="17">
        <v>2724342.889</v>
      </c>
      <c r="E11144" s="17">
        <v>2458000.0</v>
      </c>
      <c r="F11144" s="17">
        <v>2766500.0</v>
      </c>
      <c r="G11144" s="17">
        <v>3307963.0</v>
      </c>
      <c r="H11144" s="17">
        <v>3915973.0</v>
      </c>
    </row>
    <row r="11145">
      <c r="A11145" s="7" t="s">
        <v>23554</v>
      </c>
      <c r="B11145" s="17" t="s">
        <v>23555</v>
      </c>
      <c r="C11145" s="17">
        <v>5.0</v>
      </c>
      <c r="D11145" s="17">
        <v>1.50873918E7</v>
      </c>
      <c r="E11145" s="17">
        <v>4483120.0</v>
      </c>
      <c r="F11145" s="17">
        <v>4600215.0</v>
      </c>
      <c r="G11145" s="17">
        <v>3.1156181E7</v>
      </c>
      <c r="H11145" s="17">
        <v>3.1515188E7</v>
      </c>
    </row>
    <row r="11146">
      <c r="A11146" s="7" t="s">
        <v>23556</v>
      </c>
      <c r="B11146" s="17" t="s">
        <v>23557</v>
      </c>
      <c r="C11146" s="17">
        <v>98.0</v>
      </c>
      <c r="D11146" s="17">
        <v>1.575932877E7</v>
      </c>
      <c r="E11146" s="17">
        <v>3097100.0</v>
      </c>
      <c r="F11146" s="17">
        <v>4849424.0</v>
      </c>
      <c r="G11146" s="17">
        <v>1.1219091E7</v>
      </c>
      <c r="H11146" s="17">
        <v>5.5570537E7</v>
      </c>
    </row>
    <row r="11147">
      <c r="A11147" s="7" t="s">
        <v>23559</v>
      </c>
      <c r="B11147" s="17" t="s">
        <v>23560</v>
      </c>
      <c r="C11147" s="17">
        <v>192.0</v>
      </c>
      <c r="D11147" s="17">
        <v>1.76737986E7</v>
      </c>
      <c r="E11147" s="17">
        <v>7501917.0</v>
      </c>
      <c r="F11147" s="17">
        <v>1.0161E7</v>
      </c>
      <c r="G11147" s="17">
        <v>1.7528848E7</v>
      </c>
      <c r="H11147" s="17">
        <v>4.3233426E7</v>
      </c>
    </row>
    <row r="11148">
      <c r="A11148" s="7" t="s">
        <v>23562</v>
      </c>
      <c r="B11148" s="17" t="s">
        <v>23564</v>
      </c>
      <c r="C11148" s="17">
        <v>14.0</v>
      </c>
      <c r="D11148" s="17">
        <v>1.970686971E7</v>
      </c>
      <c r="E11148" s="17">
        <v>9180203.0</v>
      </c>
      <c r="F11148" s="17">
        <v>1.1659827E7</v>
      </c>
      <c r="G11148" s="17">
        <v>2.9983494E7</v>
      </c>
      <c r="H11148" s="17">
        <v>4.6164913E7</v>
      </c>
    </row>
    <row r="11149">
      <c r="A11149" s="7" t="s">
        <v>23565</v>
      </c>
      <c r="B11149" s="17" t="s">
        <v>23566</v>
      </c>
      <c r="C11149" s="17">
        <v>35.0</v>
      </c>
      <c r="D11149" s="17">
        <v>1.446962891E7</v>
      </c>
      <c r="E11149" s="17">
        <v>7432848.0</v>
      </c>
      <c r="F11149" s="17">
        <v>1.0175491E7</v>
      </c>
      <c r="G11149" s="17">
        <v>1.3635999E7</v>
      </c>
      <c r="H11149" s="17">
        <v>1.6853962E7</v>
      </c>
    </row>
    <row r="11150">
      <c r="A11150" s="7" t="s">
        <v>23567</v>
      </c>
      <c r="B11150" s="17" t="s">
        <v>23568</v>
      </c>
      <c r="C11150" s="17">
        <v>24.0</v>
      </c>
      <c r="D11150" s="17">
        <v>1.379636017E7</v>
      </c>
      <c r="E11150" s="17">
        <v>7036313.0</v>
      </c>
      <c r="F11150" s="17">
        <v>9031037.0</v>
      </c>
      <c r="G11150" s="17">
        <v>1.3333932E7</v>
      </c>
      <c r="H11150" s="17">
        <v>2.4363039E7</v>
      </c>
    </row>
    <row r="11151">
      <c r="A11151" s="7" t="s">
        <v>23569</v>
      </c>
      <c r="B11151" s="17" t="s">
        <v>23570</v>
      </c>
      <c r="C11151" s="17">
        <v>18.0</v>
      </c>
      <c r="D11151" s="17">
        <v>1.273112133E7</v>
      </c>
      <c r="E11151" s="17">
        <v>8115000.0</v>
      </c>
      <c r="F11151" s="17">
        <v>1.0093733E7</v>
      </c>
      <c r="G11151" s="17">
        <v>1.4671E7</v>
      </c>
      <c r="H11151" s="17">
        <v>2.4271743E7</v>
      </c>
    </row>
    <row r="11152">
      <c r="A11152" s="7" t="s">
        <v>23571</v>
      </c>
      <c r="B11152" s="17" t="s">
        <v>23572</v>
      </c>
      <c r="C11152" s="17">
        <v>67.0</v>
      </c>
      <c r="D11152" s="17">
        <v>9799318.299</v>
      </c>
      <c r="E11152" s="17">
        <v>7211981.0</v>
      </c>
      <c r="F11152" s="17">
        <v>9383844.0</v>
      </c>
      <c r="G11152" s="17">
        <v>1.1362565E7</v>
      </c>
      <c r="H11152" s="17">
        <v>1.4473E7</v>
      </c>
    </row>
    <row r="11153">
      <c r="A11153" s="7" t="s">
        <v>23573</v>
      </c>
      <c r="B11153" s="17" t="s">
        <v>23574</v>
      </c>
      <c r="C11153" s="17">
        <v>160.0</v>
      </c>
      <c r="D11153" s="17">
        <v>1.78139695E7</v>
      </c>
      <c r="E11153" s="17">
        <v>8501087.0</v>
      </c>
      <c r="F11153" s="17">
        <v>1.1077483E7</v>
      </c>
      <c r="G11153" s="17">
        <v>1.67905E7</v>
      </c>
      <c r="H11153" s="17">
        <v>3.2056995E7</v>
      </c>
    </row>
    <row r="11154">
      <c r="A11154" s="7" t="s">
        <v>23576</v>
      </c>
      <c r="B11154" s="17" t="s">
        <v>23577</v>
      </c>
      <c r="C11154" s="17">
        <v>97.0</v>
      </c>
      <c r="D11154" s="17">
        <v>1.014729152E7</v>
      </c>
      <c r="E11154" s="17">
        <v>6621571.0</v>
      </c>
      <c r="F11154" s="17">
        <v>9038887.0</v>
      </c>
      <c r="G11154" s="17">
        <v>1.2216842E7</v>
      </c>
      <c r="H11154" s="17">
        <v>1.4789357E7</v>
      </c>
    </row>
    <row r="11155">
      <c r="A11155" s="7" t="s">
        <v>23578</v>
      </c>
      <c r="B11155" s="17" t="s">
        <v>23579</v>
      </c>
      <c r="C11155" s="17">
        <v>203.0</v>
      </c>
      <c r="D11155" s="17">
        <v>9708510.138</v>
      </c>
      <c r="E11155" s="17">
        <v>7500000.0</v>
      </c>
      <c r="F11155" s="17">
        <v>9280770.0</v>
      </c>
      <c r="G11155" s="17">
        <v>1.1268527E7</v>
      </c>
      <c r="H11155" s="17">
        <v>1.4374293E7</v>
      </c>
    </row>
    <row r="11156">
      <c r="A11156" s="7" t="s">
        <v>23580</v>
      </c>
      <c r="B11156" s="17" t="s">
        <v>23581</v>
      </c>
      <c r="C11156" s="17">
        <v>218.0</v>
      </c>
      <c r="D11156" s="17">
        <v>1.700566066E7</v>
      </c>
      <c r="E11156" s="17">
        <v>7540929.0</v>
      </c>
      <c r="F11156" s="17">
        <v>9627030.0</v>
      </c>
      <c r="G11156" s="17">
        <v>1.4463712E7</v>
      </c>
      <c r="H11156" s="17">
        <v>3.093825E7</v>
      </c>
    </row>
    <row r="11157">
      <c r="A11157" s="7" t="s">
        <v>23582</v>
      </c>
      <c r="B11157" s="17" t="s">
        <v>23583</v>
      </c>
      <c r="C11157" s="17">
        <v>67.0</v>
      </c>
      <c r="D11157" s="17">
        <v>1.853658878E7</v>
      </c>
      <c r="E11157" s="17">
        <v>6922000.0</v>
      </c>
      <c r="F11157" s="17">
        <v>1.1277747E7</v>
      </c>
      <c r="G11157" s="17">
        <v>1.7060684E7</v>
      </c>
      <c r="H11157" s="17">
        <v>3.8812825E7</v>
      </c>
    </row>
    <row r="11158">
      <c r="A11158" s="7" t="s">
        <v>23584</v>
      </c>
      <c r="B11158" s="17" t="s">
        <v>23585</v>
      </c>
      <c r="C11158" s="17">
        <v>2.0</v>
      </c>
      <c r="D11158" s="17">
        <v>1.1999959E7</v>
      </c>
      <c r="E11158" s="17">
        <v>1.0095602E7</v>
      </c>
      <c r="F11158" s="17">
        <v>1.0095602E7</v>
      </c>
      <c r="G11158" s="17">
        <v>1.3904316E7</v>
      </c>
      <c r="H11158" s="17">
        <v>1.3904316E7</v>
      </c>
    </row>
    <row r="11159">
      <c r="A11159" s="7" t="s">
        <v>23587</v>
      </c>
      <c r="B11159" s="17" t="s">
        <v>23588</v>
      </c>
      <c r="C11159" s="17">
        <v>1.0</v>
      </c>
      <c r="D11159" s="17">
        <v>1.62325E7</v>
      </c>
      <c r="E11159" s="17">
        <v>1.62325E7</v>
      </c>
      <c r="F11159" s="17">
        <v>1.62325E7</v>
      </c>
      <c r="G11159" s="17">
        <v>1.62325E7</v>
      </c>
      <c r="H11159" s="17">
        <v>1.62325E7</v>
      </c>
    </row>
    <row r="11160">
      <c r="A11160" s="7" t="s">
        <v>23589</v>
      </c>
      <c r="B11160" s="17" t="s">
        <v>23590</v>
      </c>
      <c r="C11160" s="17">
        <v>1.0</v>
      </c>
      <c r="D11160" s="17">
        <v>9109874.0</v>
      </c>
      <c r="E11160" s="17">
        <v>9109874.0</v>
      </c>
      <c r="F11160" s="17">
        <v>9109874.0</v>
      </c>
      <c r="G11160" s="17">
        <v>9109874.0</v>
      </c>
      <c r="H11160" s="17">
        <v>9109874.0</v>
      </c>
    </row>
    <row r="11161">
      <c r="A11161" s="7" t="s">
        <v>23591</v>
      </c>
      <c r="B11161" s="17" t="s">
        <v>23592</v>
      </c>
      <c r="C11161" s="17">
        <v>1.0</v>
      </c>
      <c r="D11161" s="17">
        <v>9484521.0</v>
      </c>
      <c r="E11161" s="17">
        <v>9484521.0</v>
      </c>
      <c r="F11161" s="17">
        <v>9484521.0</v>
      </c>
      <c r="G11161" s="17">
        <v>9484521.0</v>
      </c>
      <c r="H11161" s="17">
        <v>9484521.0</v>
      </c>
    </row>
    <row r="11162">
      <c r="A11162" s="7" t="s">
        <v>23593</v>
      </c>
      <c r="B11162" s="17" t="s">
        <v>23594</v>
      </c>
      <c r="C11162" s="17">
        <v>2.0</v>
      </c>
      <c r="D11162" s="17">
        <v>8811645.0</v>
      </c>
      <c r="E11162" s="17">
        <v>7730000.0</v>
      </c>
      <c r="F11162" s="17">
        <v>7730000.0</v>
      </c>
      <c r="G11162" s="17">
        <v>9893290.0</v>
      </c>
      <c r="H11162" s="17">
        <v>9893290.0</v>
      </c>
    </row>
    <row r="11163">
      <c r="A11163" s="7" t="s">
        <v>23595</v>
      </c>
      <c r="B11163" s="17" t="s">
        <v>23597</v>
      </c>
      <c r="C11163" s="17">
        <v>29.0</v>
      </c>
      <c r="D11163" s="17">
        <v>7242239.483</v>
      </c>
      <c r="E11163" s="17">
        <v>5092785.0</v>
      </c>
      <c r="F11163" s="17">
        <v>6536192.0</v>
      </c>
      <c r="G11163" s="17">
        <v>9431922.0</v>
      </c>
      <c r="H11163" s="17">
        <v>1.2713117E7</v>
      </c>
    </row>
    <row r="11164">
      <c r="A11164" s="7" t="s">
        <v>23598</v>
      </c>
      <c r="B11164" s="17" t="s">
        <v>23599</v>
      </c>
      <c r="C11164" s="17">
        <v>1.0</v>
      </c>
      <c r="D11164" s="17">
        <v>5629270.0</v>
      </c>
      <c r="E11164" s="17">
        <v>5629270.0</v>
      </c>
      <c r="F11164" s="17">
        <v>5629270.0</v>
      </c>
      <c r="G11164" s="17">
        <v>5629270.0</v>
      </c>
      <c r="H11164" s="17">
        <v>5629270.0</v>
      </c>
    </row>
    <row r="11165">
      <c r="A11165" s="7" t="s">
        <v>23600</v>
      </c>
      <c r="B11165" s="17" t="s">
        <v>23601</v>
      </c>
      <c r="C11165" s="17">
        <v>2.0</v>
      </c>
      <c r="D11165" s="17">
        <v>3955770.0</v>
      </c>
      <c r="E11165" s="17">
        <v>1841140.0</v>
      </c>
      <c r="F11165" s="17">
        <v>1841140.0</v>
      </c>
      <c r="G11165" s="17">
        <v>6070400.0</v>
      </c>
      <c r="H11165" s="17">
        <v>6070400.0</v>
      </c>
    </row>
    <row r="11166">
      <c r="A11166" s="7" t="s">
        <v>23602</v>
      </c>
      <c r="B11166" s="17" t="s">
        <v>23603</v>
      </c>
      <c r="C11166" s="17">
        <v>12.0</v>
      </c>
      <c r="D11166" s="17">
        <v>9422618.167</v>
      </c>
      <c r="E11166" s="17">
        <v>5684365.0</v>
      </c>
      <c r="F11166" s="17">
        <v>7140000.0</v>
      </c>
      <c r="G11166" s="17">
        <v>1.281102E7</v>
      </c>
      <c r="H11166" s="17">
        <v>1.6070212E7</v>
      </c>
    </row>
    <row r="11167">
      <c r="A11167" s="7" t="s">
        <v>23604</v>
      </c>
      <c r="B11167" s="17" t="s">
        <v>23606</v>
      </c>
      <c r="C11167" s="17">
        <v>10.0</v>
      </c>
      <c r="D11167" s="17">
        <v>1.13167019E7</v>
      </c>
      <c r="E11167" s="17">
        <v>7228296.0</v>
      </c>
      <c r="F11167" s="17">
        <v>1.0811696E7</v>
      </c>
      <c r="G11167" s="17">
        <v>1.2470397E7</v>
      </c>
      <c r="H11167" s="17">
        <v>1.5599167E7</v>
      </c>
    </row>
    <row r="11168">
      <c r="A11168" s="7" t="s">
        <v>23607</v>
      </c>
      <c r="B11168" s="17" t="s">
        <v>23608</v>
      </c>
      <c r="C11168" s="17">
        <v>69.0</v>
      </c>
      <c r="D11168" s="17">
        <v>9296900.014</v>
      </c>
      <c r="E11168" s="17">
        <v>5097356.0</v>
      </c>
      <c r="F11168" s="17">
        <v>6676850.0</v>
      </c>
      <c r="G11168" s="17">
        <v>1.0582689E7</v>
      </c>
      <c r="H11168" s="17">
        <v>1.8824041E7</v>
      </c>
    </row>
    <row r="11169">
      <c r="A11169" s="7" t="s">
        <v>23609</v>
      </c>
      <c r="B11169" s="17" t="s">
        <v>23610</v>
      </c>
      <c r="C11169" s="17">
        <v>12.0</v>
      </c>
      <c r="D11169" s="17">
        <v>1.079136675E7</v>
      </c>
      <c r="E11169" s="17">
        <v>4652622.0</v>
      </c>
      <c r="F11169" s="17">
        <v>7263000.0</v>
      </c>
      <c r="G11169" s="17">
        <v>1.8600367E7</v>
      </c>
      <c r="H11169" s="17">
        <v>1.9703093E7</v>
      </c>
    </row>
    <row r="11170">
      <c r="A11170" s="7" t="s">
        <v>23611</v>
      </c>
      <c r="B11170" s="17" t="s">
        <v>23612</v>
      </c>
      <c r="C11170" s="17">
        <v>55.0</v>
      </c>
      <c r="D11170" s="17">
        <v>8950852.036</v>
      </c>
      <c r="E11170" s="17">
        <v>5100874.0</v>
      </c>
      <c r="F11170" s="17">
        <v>7116182.0</v>
      </c>
      <c r="G11170" s="17">
        <v>1.0305806E7</v>
      </c>
      <c r="H11170" s="17">
        <v>1.8463782E7</v>
      </c>
    </row>
    <row r="11171">
      <c r="A11171" s="7" t="s">
        <v>23613</v>
      </c>
      <c r="B11171" s="17" t="s">
        <v>23614</v>
      </c>
      <c r="C11171" s="17">
        <v>102.0</v>
      </c>
      <c r="D11171" s="17">
        <v>1.01540479E7</v>
      </c>
      <c r="E11171" s="17">
        <v>5539164.0</v>
      </c>
      <c r="F11171" s="17">
        <v>6820040.0</v>
      </c>
      <c r="G11171" s="17">
        <v>1.2793367E7</v>
      </c>
      <c r="H11171" s="17">
        <v>2.0419835E7</v>
      </c>
    </row>
    <row r="11172">
      <c r="A11172" s="7" t="s">
        <v>23616</v>
      </c>
      <c r="B11172" s="17" t="s">
        <v>23617</v>
      </c>
      <c r="C11172" s="17">
        <v>23.0</v>
      </c>
      <c r="D11172" s="17">
        <v>9245138.087</v>
      </c>
      <c r="E11172" s="17">
        <v>5923017.0</v>
      </c>
      <c r="F11172" s="17">
        <v>7575935.0</v>
      </c>
      <c r="G11172" s="17">
        <v>1.1131086E7</v>
      </c>
      <c r="H11172" s="17">
        <v>1.43376E7</v>
      </c>
    </row>
    <row r="11173">
      <c r="A11173" s="7" t="s">
        <v>23618</v>
      </c>
      <c r="B11173" s="17" t="s">
        <v>23619</v>
      </c>
      <c r="C11173" s="17">
        <v>16.0</v>
      </c>
      <c r="D11173" s="17">
        <v>5661132.0</v>
      </c>
      <c r="E11173" s="17">
        <v>4525000.0</v>
      </c>
      <c r="F11173" s="17">
        <v>5291165.0</v>
      </c>
      <c r="G11173" s="17">
        <v>6079799.0</v>
      </c>
      <c r="H11173" s="17">
        <v>8623708.0</v>
      </c>
    </row>
    <row r="11174">
      <c r="A11174" s="7" t="s">
        <v>23620</v>
      </c>
      <c r="B11174" s="17" t="s">
        <v>23621</v>
      </c>
      <c r="C11174" s="17">
        <v>19.0</v>
      </c>
      <c r="D11174" s="17">
        <v>6968576.579</v>
      </c>
      <c r="E11174" s="17">
        <v>4184996.0</v>
      </c>
      <c r="F11174" s="17">
        <v>6026126.0</v>
      </c>
      <c r="G11174" s="17">
        <v>8428205.0</v>
      </c>
      <c r="H11174" s="17">
        <v>1.1888E7</v>
      </c>
    </row>
    <row r="11175">
      <c r="A11175" s="7" t="s">
        <v>23622</v>
      </c>
      <c r="B11175" s="17" t="s">
        <v>23624</v>
      </c>
      <c r="C11175" s="17">
        <v>1.0</v>
      </c>
      <c r="D11175" s="17">
        <v>7286398.0</v>
      </c>
      <c r="E11175" s="17">
        <v>7286398.0</v>
      </c>
      <c r="F11175" s="17">
        <v>7286398.0</v>
      </c>
      <c r="G11175" s="17">
        <v>7286398.0</v>
      </c>
      <c r="H11175" s="17">
        <v>7286398.0</v>
      </c>
    </row>
    <row r="11176">
      <c r="A11176" s="7" t="s">
        <v>23625</v>
      </c>
      <c r="B11176" s="17" t="s">
        <v>23626</v>
      </c>
      <c r="C11176" s="17">
        <v>4.0</v>
      </c>
      <c r="D11176" s="17">
        <v>3.04214155E7</v>
      </c>
      <c r="E11176" s="17">
        <v>7687186.0</v>
      </c>
      <c r="F11176" s="17">
        <v>8323000.0</v>
      </c>
      <c r="G11176" s="17">
        <v>1.1006317E7</v>
      </c>
      <c r="H11176" s="17">
        <v>9.4669159E7</v>
      </c>
    </row>
    <row r="11177">
      <c r="A11177" s="7" t="s">
        <v>23627</v>
      </c>
      <c r="B11177" s="17" t="s">
        <v>23628</v>
      </c>
      <c r="C11177" s="17">
        <v>2.0</v>
      </c>
      <c r="D11177" s="17">
        <v>4.2760909E7</v>
      </c>
      <c r="E11177" s="17">
        <v>7989000.0</v>
      </c>
      <c r="F11177" s="17">
        <v>7989000.0</v>
      </c>
      <c r="G11177" s="17">
        <v>7.7532818E7</v>
      </c>
      <c r="H11177" s="17">
        <v>7.7532818E7</v>
      </c>
    </row>
    <row r="11178">
      <c r="A11178" s="7" t="s">
        <v>23629</v>
      </c>
      <c r="B11178" s="17" t="s">
        <v>23630</v>
      </c>
      <c r="C11178" s="17">
        <v>2.0</v>
      </c>
      <c r="D11178" s="17">
        <v>7738898.5</v>
      </c>
      <c r="E11178" s="17">
        <v>5583925.0</v>
      </c>
      <c r="F11178" s="17">
        <v>5583925.0</v>
      </c>
      <c r="G11178" s="17">
        <v>9893872.0</v>
      </c>
      <c r="H11178" s="17">
        <v>9893872.0</v>
      </c>
    </row>
    <row r="11179">
      <c r="A11179" s="7" t="s">
        <v>23633</v>
      </c>
      <c r="B11179" s="17" t="s">
        <v>23634</v>
      </c>
      <c r="C11179" s="17">
        <v>2.0</v>
      </c>
      <c r="D11179" s="17">
        <v>1.01461005E7</v>
      </c>
      <c r="E11179" s="17">
        <v>4251701.0</v>
      </c>
      <c r="F11179" s="17">
        <v>4251701.0</v>
      </c>
      <c r="G11179" s="17">
        <v>1.60405E7</v>
      </c>
      <c r="H11179" s="17">
        <v>1.60405E7</v>
      </c>
    </row>
    <row r="11180">
      <c r="A11180" s="7" t="s">
        <v>23635</v>
      </c>
      <c r="B11180" s="17" t="s">
        <v>23636</v>
      </c>
      <c r="C11180" s="17">
        <v>13.0</v>
      </c>
      <c r="D11180" s="17">
        <v>1.388178777E7</v>
      </c>
      <c r="E11180" s="17">
        <v>6517600.0</v>
      </c>
      <c r="F11180" s="17">
        <v>9099058.0</v>
      </c>
      <c r="G11180" s="17">
        <v>1.5247E7</v>
      </c>
      <c r="H11180" s="17">
        <v>3.0416386E7</v>
      </c>
    </row>
    <row r="11181">
      <c r="A11181" s="7" t="s">
        <v>23638</v>
      </c>
      <c r="B11181" s="17" t="s">
        <v>23639</v>
      </c>
      <c r="C11181" s="17">
        <v>8.0</v>
      </c>
      <c r="D11181" s="17">
        <v>9103523.125</v>
      </c>
      <c r="E11181" s="17">
        <v>3055606.0</v>
      </c>
      <c r="F11181" s="17">
        <v>7807460.0</v>
      </c>
      <c r="G11181" s="17">
        <v>1.2275805E7</v>
      </c>
      <c r="H11181" s="17">
        <v>1.8498862E7</v>
      </c>
    </row>
    <row r="11182">
      <c r="A11182" s="7" t="s">
        <v>23640</v>
      </c>
      <c r="B11182" s="17" t="s">
        <v>23641</v>
      </c>
      <c r="C11182" s="17">
        <v>13.0</v>
      </c>
      <c r="D11182" s="17">
        <v>1.116064723E7</v>
      </c>
      <c r="E11182" s="17">
        <v>6611676.0</v>
      </c>
      <c r="F11182" s="17">
        <v>1.177E7</v>
      </c>
      <c r="G11182" s="17">
        <v>1.4809E7</v>
      </c>
      <c r="H11182" s="17">
        <v>1.7391402E7</v>
      </c>
    </row>
    <row r="11183">
      <c r="A11183" s="7" t="s">
        <v>23642</v>
      </c>
      <c r="B11183" s="17" t="s">
        <v>23644</v>
      </c>
      <c r="C11183" s="17">
        <v>24.0</v>
      </c>
      <c r="D11183" s="17">
        <v>2.090589888E7</v>
      </c>
      <c r="E11183" s="17">
        <v>5414186.0</v>
      </c>
      <c r="F11183" s="17">
        <v>9296857.0</v>
      </c>
      <c r="G11183" s="17">
        <v>1.5029484E7</v>
      </c>
      <c r="H11183" s="17">
        <v>4.7168028E7</v>
      </c>
    </row>
    <row r="11184">
      <c r="A11184" s="7" t="s">
        <v>23645</v>
      </c>
      <c r="B11184" s="17" t="s">
        <v>23646</v>
      </c>
      <c r="C11184" s="17">
        <v>5.0</v>
      </c>
      <c r="D11184" s="17">
        <v>1.22935374E7</v>
      </c>
      <c r="E11184" s="17">
        <v>5813171.0</v>
      </c>
      <c r="F11184" s="17">
        <v>8281092.0</v>
      </c>
      <c r="G11184" s="17">
        <v>9892583.0</v>
      </c>
      <c r="H11184" s="17">
        <v>3.6053777E7</v>
      </c>
    </row>
    <row r="11185">
      <c r="A11185" s="7" t="s">
        <v>23647</v>
      </c>
      <c r="B11185" s="17" t="s">
        <v>23648</v>
      </c>
      <c r="C11185" s="17">
        <v>211.0</v>
      </c>
      <c r="D11185" s="17">
        <v>9386918.46</v>
      </c>
      <c r="E11185" s="17">
        <v>4329909.0</v>
      </c>
      <c r="F11185" s="17">
        <v>7811450.0</v>
      </c>
      <c r="G11185" s="17">
        <v>1.14545E7</v>
      </c>
      <c r="H11185" s="17">
        <v>1.6523754E7</v>
      </c>
    </row>
    <row r="11186">
      <c r="A11186" s="7" t="s">
        <v>23650</v>
      </c>
      <c r="B11186" s="17" t="s">
        <v>23651</v>
      </c>
      <c r="C11186" s="17">
        <v>10.0</v>
      </c>
      <c r="D11186" s="17">
        <v>1.31480131E7</v>
      </c>
      <c r="E11186" s="17">
        <v>5106832.0</v>
      </c>
      <c r="F11186" s="17">
        <v>7054606.0</v>
      </c>
      <c r="G11186" s="17">
        <v>1.3052854E7</v>
      </c>
      <c r="H11186" s="17">
        <v>3.2836358E7</v>
      </c>
    </row>
    <row r="11187">
      <c r="A11187" s="7" t="s">
        <v>23652</v>
      </c>
      <c r="B11187" s="17" t="s">
        <v>23653</v>
      </c>
      <c r="C11187" s="17">
        <v>6.0</v>
      </c>
      <c r="D11187" s="17">
        <v>1.275185833E7</v>
      </c>
      <c r="E11187" s="17">
        <v>6269637.0</v>
      </c>
      <c r="F11187" s="17">
        <v>6396013.0</v>
      </c>
      <c r="G11187" s="17">
        <v>1.3441849E7</v>
      </c>
      <c r="H11187" s="17">
        <v>3.6173871E7</v>
      </c>
    </row>
    <row r="11188">
      <c r="A11188" s="7" t="s">
        <v>23654</v>
      </c>
      <c r="B11188" s="17" t="s">
        <v>23655</v>
      </c>
      <c r="C11188" s="17">
        <v>9.0</v>
      </c>
      <c r="D11188" s="17">
        <v>1.404316333E7</v>
      </c>
      <c r="E11188" s="17">
        <v>6704778.0</v>
      </c>
      <c r="F11188" s="17">
        <v>9915250.0</v>
      </c>
      <c r="G11188" s="17">
        <v>1.1639666E7</v>
      </c>
      <c r="H11188" s="17">
        <v>3.737645E7</v>
      </c>
    </row>
    <row r="11189">
      <c r="A11189" s="7" t="s">
        <v>23657</v>
      </c>
      <c r="B11189" s="17" t="s">
        <v>23658</v>
      </c>
      <c r="C11189" s="17">
        <v>6.0</v>
      </c>
      <c r="D11189" s="17">
        <v>1.109006033E7</v>
      </c>
      <c r="E11189" s="17">
        <v>6217297.0</v>
      </c>
      <c r="F11189" s="17">
        <v>1.0632856E7</v>
      </c>
      <c r="G11189" s="17">
        <v>1.6838192E7</v>
      </c>
      <c r="H11189" s="17">
        <v>1.9470527E7</v>
      </c>
    </row>
    <row r="11190">
      <c r="A11190" s="7" t="s">
        <v>23659</v>
      </c>
      <c r="B11190" s="17" t="s">
        <v>23660</v>
      </c>
      <c r="C11190" s="17">
        <v>31.0</v>
      </c>
      <c r="D11190" s="17">
        <v>7616642.935</v>
      </c>
      <c r="E11190" s="17">
        <v>5302158.0</v>
      </c>
      <c r="F11190" s="17">
        <v>7478764.0</v>
      </c>
      <c r="G11190" s="17">
        <v>9811548.0</v>
      </c>
      <c r="H11190" s="17">
        <v>1.2517699E7</v>
      </c>
    </row>
    <row r="11191">
      <c r="A11191" s="7" t="s">
        <v>23661</v>
      </c>
      <c r="B11191" s="17" t="s">
        <v>23662</v>
      </c>
      <c r="C11191" s="17">
        <v>31.0</v>
      </c>
      <c r="D11191" s="17">
        <v>1.334879161E7</v>
      </c>
      <c r="E11191" s="17">
        <v>7002287.0</v>
      </c>
      <c r="F11191" s="17">
        <v>1.3402349E7</v>
      </c>
      <c r="G11191" s="17">
        <v>1.6444155E7</v>
      </c>
      <c r="H11191" s="17">
        <v>1.8740445E7</v>
      </c>
    </row>
    <row r="11192">
      <c r="A11192" s="7" t="s">
        <v>23663</v>
      </c>
      <c r="B11192" s="17" t="s">
        <v>23664</v>
      </c>
      <c r="C11192" s="17">
        <v>112.0</v>
      </c>
      <c r="D11192" s="17">
        <v>8775406.027</v>
      </c>
      <c r="E11192" s="17">
        <v>4931936.0</v>
      </c>
      <c r="F11192" s="17">
        <v>7002287.0</v>
      </c>
      <c r="G11192" s="17">
        <v>9981145.0</v>
      </c>
      <c r="H11192" s="17">
        <v>1.5606421E7</v>
      </c>
    </row>
    <row r="11193">
      <c r="A11193" s="7" t="s">
        <v>23665</v>
      </c>
      <c r="B11193" s="17" t="s">
        <v>23666</v>
      </c>
      <c r="C11193" s="17">
        <v>69.0</v>
      </c>
      <c r="D11193" s="17">
        <v>9362462.319</v>
      </c>
      <c r="E11193" s="17">
        <v>4152758.0</v>
      </c>
      <c r="F11193" s="17">
        <v>7605363.0</v>
      </c>
      <c r="G11193" s="17">
        <v>1.1319895E7</v>
      </c>
      <c r="H11193" s="17">
        <v>1.6180166E7</v>
      </c>
    </row>
    <row r="11194">
      <c r="A11194" s="7" t="s">
        <v>23667</v>
      </c>
      <c r="B11194" s="17" t="s">
        <v>23668</v>
      </c>
      <c r="C11194" s="17">
        <v>84.0</v>
      </c>
      <c r="D11194" s="17">
        <v>8961705.726</v>
      </c>
      <c r="E11194" s="17">
        <v>3422951.0</v>
      </c>
      <c r="F11194" s="17">
        <v>7731500.0</v>
      </c>
      <c r="G11194" s="17">
        <v>1.2540053E7</v>
      </c>
      <c r="H11194" s="17">
        <v>1.652248E7</v>
      </c>
    </row>
    <row r="11195">
      <c r="A11195" s="7" t="s">
        <v>23669</v>
      </c>
      <c r="B11195" s="17" t="s">
        <v>23670</v>
      </c>
      <c r="C11195" s="17">
        <v>35.0</v>
      </c>
      <c r="D11195" s="17">
        <v>1.033825386E7</v>
      </c>
      <c r="E11195" s="17">
        <v>4122943.0</v>
      </c>
      <c r="F11195" s="17">
        <v>8717062.0</v>
      </c>
      <c r="G11195" s="17">
        <v>1.2031E7</v>
      </c>
      <c r="H11195" s="17">
        <v>1.7505126E7</v>
      </c>
    </row>
    <row r="11196">
      <c r="A11196" s="7" t="s">
        <v>23671</v>
      </c>
      <c r="B11196" s="17" t="s">
        <v>23672</v>
      </c>
      <c r="C11196" s="17">
        <v>4.0</v>
      </c>
      <c r="D11196" s="17">
        <v>5228977.25</v>
      </c>
      <c r="E11196" s="17">
        <v>3126180.0</v>
      </c>
      <c r="F11196" s="17">
        <v>4556280.0</v>
      </c>
      <c r="G11196" s="17">
        <v>5346058.0</v>
      </c>
      <c r="H11196" s="17">
        <v>7887391.0</v>
      </c>
    </row>
    <row r="11197">
      <c r="A11197" s="7" t="s">
        <v>23673</v>
      </c>
      <c r="B11197" s="17" t="s">
        <v>23675</v>
      </c>
      <c r="C11197" s="17">
        <v>2.0</v>
      </c>
      <c r="D11197" s="17">
        <v>3.4708308E7</v>
      </c>
      <c r="E11197" s="17">
        <v>7307896.0</v>
      </c>
      <c r="F11197" s="17">
        <v>7307896.0</v>
      </c>
      <c r="G11197" s="17">
        <v>6.210872E7</v>
      </c>
      <c r="H11197" s="17">
        <v>6.210872E7</v>
      </c>
    </row>
    <row r="11198">
      <c r="A11198" s="7" t="s">
        <v>23676</v>
      </c>
      <c r="B11198" s="17" t="s">
        <v>23677</v>
      </c>
      <c r="C11198" s="17">
        <v>2.0</v>
      </c>
      <c r="D11198" s="17">
        <v>2.319631E7</v>
      </c>
      <c r="E11198" s="17">
        <v>4757934.0</v>
      </c>
      <c r="F11198" s="17">
        <v>4757934.0</v>
      </c>
      <c r="G11198" s="17">
        <v>4.1634686E7</v>
      </c>
      <c r="H11198" s="17">
        <v>4.1634686E7</v>
      </c>
    </row>
    <row r="11199">
      <c r="A11199" s="7" t="s">
        <v>23678</v>
      </c>
      <c r="B11199" s="17" t="s">
        <v>23679</v>
      </c>
      <c r="C11199" s="17">
        <v>4.0</v>
      </c>
      <c r="D11199" s="17">
        <v>7942393.25</v>
      </c>
      <c r="E11199" s="17">
        <v>5938980.0</v>
      </c>
      <c r="F11199" s="17">
        <v>7477640.0</v>
      </c>
      <c r="G11199" s="17">
        <v>8828868.0</v>
      </c>
      <c r="H11199" s="17">
        <v>9524085.0</v>
      </c>
    </row>
    <row r="11200">
      <c r="A11200" s="7" t="s">
        <v>23680</v>
      </c>
      <c r="B11200" s="17" t="s">
        <v>23682</v>
      </c>
      <c r="C11200" s="17">
        <v>1.0</v>
      </c>
      <c r="D11200" s="17">
        <v>4951057.0</v>
      </c>
      <c r="E11200" s="17">
        <v>4951057.0</v>
      </c>
      <c r="F11200" s="17">
        <v>4951057.0</v>
      </c>
      <c r="G11200" s="17">
        <v>4951057.0</v>
      </c>
      <c r="H11200" s="17">
        <v>4951057.0</v>
      </c>
    </row>
    <row r="11201">
      <c r="A11201" s="7" t="s">
        <v>23684</v>
      </c>
      <c r="B11201" s="17" t="s">
        <v>23685</v>
      </c>
      <c r="C11201" s="17">
        <v>6.0</v>
      </c>
      <c r="D11201" s="17">
        <v>1.6365424E7</v>
      </c>
      <c r="E11201" s="17">
        <v>3892488.0</v>
      </c>
      <c r="F11201" s="17">
        <v>1.2597875E7</v>
      </c>
      <c r="G11201" s="17">
        <v>1.5923765E7</v>
      </c>
      <c r="H11201" s="17">
        <v>4.686426E7</v>
      </c>
    </row>
    <row r="11202">
      <c r="A11202" s="7" t="s">
        <v>23687</v>
      </c>
      <c r="B11202" s="17" t="s">
        <v>23688</v>
      </c>
      <c r="C11202" s="17">
        <v>2.0</v>
      </c>
      <c r="D11202" s="17">
        <v>7818085.5</v>
      </c>
      <c r="E11202" s="17">
        <v>6458900.0</v>
      </c>
      <c r="F11202" s="17">
        <v>6458900.0</v>
      </c>
      <c r="G11202" s="17">
        <v>9177271.0</v>
      </c>
      <c r="H11202" s="17">
        <v>9177271.0</v>
      </c>
    </row>
    <row r="11203">
      <c r="A11203" s="7" t="s">
        <v>23689</v>
      </c>
      <c r="B11203" s="17" t="s">
        <v>23690</v>
      </c>
      <c r="C11203" s="17">
        <v>2.0</v>
      </c>
      <c r="D11203" s="17">
        <v>3.7887704E7</v>
      </c>
      <c r="E11203" s="17">
        <v>1.0835775E7</v>
      </c>
      <c r="F11203" s="17">
        <v>1.0835775E7</v>
      </c>
      <c r="G11203" s="17">
        <v>6.4939633E7</v>
      </c>
      <c r="H11203" s="17">
        <v>6.4939633E7</v>
      </c>
    </row>
    <row r="11204">
      <c r="A11204" s="7" t="s">
        <v>23691</v>
      </c>
      <c r="B11204" s="17" t="s">
        <v>23692</v>
      </c>
      <c r="C11204" s="17">
        <v>1.0</v>
      </c>
      <c r="D11204" s="17">
        <v>8827204.0</v>
      </c>
      <c r="E11204" s="17">
        <v>8827204.0</v>
      </c>
      <c r="F11204" s="17">
        <v>8827204.0</v>
      </c>
      <c r="G11204" s="17">
        <v>8827204.0</v>
      </c>
      <c r="H11204" s="17">
        <v>8827204.0</v>
      </c>
    </row>
    <row r="11205">
      <c r="A11205" s="7" t="s">
        <v>23693</v>
      </c>
      <c r="B11205" s="17" t="s">
        <v>23695</v>
      </c>
      <c r="C11205" s="17">
        <v>1.0</v>
      </c>
      <c r="D11205" s="17">
        <v>5.6620272E7</v>
      </c>
      <c r="E11205" s="17">
        <v>5.6620272E7</v>
      </c>
      <c r="F11205" s="17">
        <v>5.6620272E7</v>
      </c>
      <c r="G11205" s="17">
        <v>5.6620272E7</v>
      </c>
      <c r="H11205" s="17">
        <v>5.6620272E7</v>
      </c>
    </row>
    <row r="11206">
      <c r="A11206" s="7" t="s">
        <v>23696</v>
      </c>
      <c r="B11206" s="17" t="s">
        <v>23697</v>
      </c>
      <c r="C11206" s="17">
        <v>2.0</v>
      </c>
      <c r="D11206" s="17">
        <v>8479923.0</v>
      </c>
      <c r="E11206" s="17">
        <v>5619527.0</v>
      </c>
      <c r="F11206" s="17">
        <v>5619527.0</v>
      </c>
      <c r="G11206" s="17">
        <v>1.1340319E7</v>
      </c>
      <c r="H11206" s="17">
        <v>1.1340319E7</v>
      </c>
    </row>
    <row r="11207">
      <c r="A11207" s="7" t="s">
        <v>23698</v>
      </c>
      <c r="B11207" s="17" t="s">
        <v>23699</v>
      </c>
      <c r="C11207" s="17">
        <v>2.0</v>
      </c>
      <c r="D11207" s="17">
        <v>5612879.5</v>
      </c>
      <c r="E11207" s="17">
        <v>3564265.0</v>
      </c>
      <c r="F11207" s="17">
        <v>3564265.0</v>
      </c>
      <c r="G11207" s="17">
        <v>7661494.0</v>
      </c>
      <c r="H11207" s="17">
        <v>7661494.0</v>
      </c>
    </row>
    <row r="11208">
      <c r="A11208" s="7" t="s">
        <v>23700</v>
      </c>
      <c r="B11208" s="17" t="s">
        <v>23701</v>
      </c>
      <c r="C11208" s="17">
        <v>3.0</v>
      </c>
      <c r="D11208" s="17">
        <v>1.057405367E7</v>
      </c>
      <c r="E11208" s="17">
        <v>4610964.0</v>
      </c>
      <c r="F11208" s="17">
        <v>5675956.0</v>
      </c>
      <c r="G11208" s="17">
        <v>2.1435241E7</v>
      </c>
      <c r="H11208" s="17">
        <v>2.1435241E7</v>
      </c>
    </row>
    <row r="11209">
      <c r="A11209" s="7" t="s">
        <v>23702</v>
      </c>
      <c r="B11209" s="17" t="s">
        <v>23704</v>
      </c>
      <c r="C11209" s="17">
        <v>1.0</v>
      </c>
      <c r="D11209" s="17">
        <v>2767902.0</v>
      </c>
      <c r="E11209" s="17">
        <v>2767902.0</v>
      </c>
      <c r="F11209" s="17">
        <v>2767902.0</v>
      </c>
      <c r="G11209" s="17">
        <v>2767902.0</v>
      </c>
      <c r="H11209" s="17">
        <v>2767902.0</v>
      </c>
    </row>
    <row r="11210">
      <c r="A11210" s="7" t="s">
        <v>23706</v>
      </c>
      <c r="B11210" s="17" t="s">
        <v>23707</v>
      </c>
      <c r="C11210" s="17">
        <v>2.0</v>
      </c>
      <c r="D11210" s="17">
        <v>4467234.5</v>
      </c>
      <c r="E11210" s="17">
        <v>3767029.0</v>
      </c>
      <c r="F11210" s="17">
        <v>3767029.0</v>
      </c>
      <c r="G11210" s="17">
        <v>5167440.0</v>
      </c>
      <c r="H11210" s="17">
        <v>5167440.0</v>
      </c>
    </row>
    <row r="11211">
      <c r="A11211" s="7" t="s">
        <v>23708</v>
      </c>
      <c r="B11211" s="17" t="s">
        <v>23709</v>
      </c>
      <c r="C11211" s="17">
        <v>3.0</v>
      </c>
      <c r="D11211" s="17">
        <v>1.196507233E7</v>
      </c>
      <c r="E11211" s="17">
        <v>8479705.0</v>
      </c>
      <c r="F11211" s="17">
        <v>1.2571873E7</v>
      </c>
      <c r="G11211" s="17">
        <v>1.4843639E7</v>
      </c>
      <c r="H11211" s="17">
        <v>1.4843639E7</v>
      </c>
    </row>
    <row r="11212">
      <c r="A11212" s="7" t="s">
        <v>23710</v>
      </c>
      <c r="B11212" s="17" t="s">
        <v>23711</v>
      </c>
      <c r="C11212" s="17">
        <v>2.0</v>
      </c>
      <c r="D11212" s="17">
        <v>3.94203965E7</v>
      </c>
      <c r="E11212" s="17">
        <v>1.4843639E7</v>
      </c>
      <c r="F11212" s="17">
        <v>1.4843639E7</v>
      </c>
      <c r="G11212" s="17">
        <v>6.3997154E7</v>
      </c>
      <c r="H11212" s="17">
        <v>6.3997154E7</v>
      </c>
    </row>
    <row r="11213">
      <c r="A11213" s="7" t="s">
        <v>23712</v>
      </c>
      <c r="B11213" s="17" t="s">
        <v>23713</v>
      </c>
      <c r="C11213" s="17">
        <v>1.0</v>
      </c>
      <c r="D11213" s="17">
        <v>1.0998015E7</v>
      </c>
      <c r="E11213" s="17">
        <v>1.0998015E7</v>
      </c>
      <c r="F11213" s="17">
        <v>1.0998015E7</v>
      </c>
      <c r="G11213" s="17">
        <v>1.0998015E7</v>
      </c>
      <c r="H11213" s="17">
        <v>1.0998015E7</v>
      </c>
    </row>
    <row r="11214">
      <c r="A11214" s="7" t="s">
        <v>23714</v>
      </c>
      <c r="B11214" s="17" t="s">
        <v>23716</v>
      </c>
      <c r="C11214" s="17">
        <v>3.0</v>
      </c>
      <c r="D11214" s="17">
        <v>2.5530091E7</v>
      </c>
      <c r="E11214" s="17">
        <v>4761843.0</v>
      </c>
      <c r="F11214" s="17">
        <v>7831276.0</v>
      </c>
      <c r="G11214" s="17">
        <v>6.3997154E7</v>
      </c>
      <c r="H11214" s="17">
        <v>6.3997154E7</v>
      </c>
    </row>
    <row r="11215">
      <c r="A11215" s="7" t="s">
        <v>23717</v>
      </c>
      <c r="B11215" s="17" t="s">
        <v>23718</v>
      </c>
      <c r="C11215" s="17">
        <v>1.0</v>
      </c>
      <c r="D11215" s="17">
        <v>3868000.0</v>
      </c>
      <c r="E11215" s="17">
        <v>3868000.0</v>
      </c>
      <c r="F11215" s="17">
        <v>3868000.0</v>
      </c>
      <c r="G11215" s="17">
        <v>3868000.0</v>
      </c>
      <c r="H11215" s="17">
        <v>3868000.0</v>
      </c>
    </row>
    <row r="11216">
      <c r="A11216" s="7" t="s">
        <v>23719</v>
      </c>
      <c r="B11216" s="17" t="s">
        <v>23720</v>
      </c>
      <c r="C11216" s="17">
        <v>2.0</v>
      </c>
      <c r="D11216" s="17">
        <v>6183254.5</v>
      </c>
      <c r="E11216" s="17">
        <v>1952718.0</v>
      </c>
      <c r="F11216" s="17">
        <v>1952718.0</v>
      </c>
      <c r="G11216" s="17">
        <v>1.0413791E7</v>
      </c>
      <c r="H11216" s="17">
        <v>1.0413791E7</v>
      </c>
    </row>
    <row r="11217">
      <c r="A11217" s="7" t="s">
        <v>23721</v>
      </c>
      <c r="B11217" s="17" t="s">
        <v>23722</v>
      </c>
      <c r="C11217" s="17">
        <v>1.0</v>
      </c>
      <c r="D11217" s="17">
        <v>3823000.0</v>
      </c>
      <c r="E11217" s="17">
        <v>3823000.0</v>
      </c>
      <c r="F11217" s="17">
        <v>3823000.0</v>
      </c>
      <c r="G11217" s="17">
        <v>3823000.0</v>
      </c>
      <c r="H11217" s="17">
        <v>3823000.0</v>
      </c>
    </row>
    <row r="11218">
      <c r="A11218" s="7" t="s">
        <v>23723</v>
      </c>
      <c r="B11218" s="17" t="s">
        <v>23724</v>
      </c>
      <c r="C11218" s="17">
        <v>1.0</v>
      </c>
      <c r="D11218" s="17">
        <v>1.3894622E7</v>
      </c>
      <c r="E11218" s="17">
        <v>1.3894622E7</v>
      </c>
      <c r="F11218" s="17">
        <v>1.3894622E7</v>
      </c>
      <c r="G11218" s="17">
        <v>1.3894622E7</v>
      </c>
      <c r="H11218" s="17">
        <v>1.3894622E7</v>
      </c>
    </row>
    <row r="11219">
      <c r="A11219" s="7" t="s">
        <v>23725</v>
      </c>
      <c r="B11219" s="17" t="s">
        <v>23726</v>
      </c>
      <c r="C11219" s="17">
        <v>1.0</v>
      </c>
      <c r="D11219" s="17">
        <v>3560982.0</v>
      </c>
      <c r="E11219" s="17">
        <v>3560982.0</v>
      </c>
      <c r="F11219" s="17">
        <v>3560982.0</v>
      </c>
      <c r="G11219" s="17">
        <v>3560982.0</v>
      </c>
      <c r="H11219" s="17">
        <v>3560982.0</v>
      </c>
    </row>
    <row r="11220">
      <c r="A11220" s="7" t="s">
        <v>23727</v>
      </c>
      <c r="B11220" s="17" t="s">
        <v>23728</v>
      </c>
      <c r="C11220" s="17">
        <v>1.0</v>
      </c>
      <c r="D11220" s="17">
        <v>5948738.0</v>
      </c>
      <c r="E11220" s="17">
        <v>5948738.0</v>
      </c>
      <c r="F11220" s="17">
        <v>5948738.0</v>
      </c>
      <c r="G11220" s="17">
        <v>5948738.0</v>
      </c>
      <c r="H11220" s="17">
        <v>5948738.0</v>
      </c>
    </row>
    <row r="11221">
      <c r="A11221" s="7" t="s">
        <v>23729</v>
      </c>
      <c r="B11221" s="17" t="s">
        <v>23730</v>
      </c>
      <c r="C11221" s="17">
        <v>1.0</v>
      </c>
      <c r="D11221" s="17">
        <v>1.0468551E7</v>
      </c>
      <c r="E11221" s="17">
        <v>1.0468551E7</v>
      </c>
      <c r="F11221" s="17">
        <v>1.0468551E7</v>
      </c>
      <c r="G11221" s="17">
        <v>1.0468551E7</v>
      </c>
      <c r="H11221" s="17">
        <v>1.0468551E7</v>
      </c>
    </row>
    <row r="11222">
      <c r="A11222" s="7" t="s">
        <v>23732</v>
      </c>
      <c r="B11222" s="17" t="s">
        <v>23733</v>
      </c>
      <c r="C11222" s="17">
        <v>1.0</v>
      </c>
      <c r="D11222" s="17">
        <v>5055701.0</v>
      </c>
      <c r="E11222" s="17">
        <v>5055701.0</v>
      </c>
      <c r="F11222" s="17">
        <v>5055701.0</v>
      </c>
      <c r="G11222" s="17">
        <v>5055701.0</v>
      </c>
      <c r="H11222" s="17">
        <v>5055701.0</v>
      </c>
    </row>
    <row r="11223">
      <c r="A11223" s="7" t="s">
        <v>23734</v>
      </c>
      <c r="B11223" s="17" t="s">
        <v>23735</v>
      </c>
      <c r="C11223" s="17">
        <v>1.0</v>
      </c>
      <c r="D11223" s="17">
        <v>3979474.0</v>
      </c>
      <c r="E11223" s="17">
        <v>3979474.0</v>
      </c>
      <c r="F11223" s="17">
        <v>3979474.0</v>
      </c>
      <c r="G11223" s="17">
        <v>3979474.0</v>
      </c>
      <c r="H11223" s="17">
        <v>3979474.0</v>
      </c>
    </row>
    <row r="11224">
      <c r="A11224" s="7" t="s">
        <v>23736</v>
      </c>
      <c r="B11224" s="17" t="s">
        <v>23737</v>
      </c>
      <c r="C11224" s="17">
        <v>3.0</v>
      </c>
      <c r="D11224" s="17">
        <v>1.777343133E7</v>
      </c>
      <c r="E11224" s="17">
        <v>8585060.0</v>
      </c>
      <c r="F11224" s="17">
        <v>1.4419416E7</v>
      </c>
      <c r="G11224" s="17">
        <v>3.0315818E7</v>
      </c>
      <c r="H11224" s="17">
        <v>3.0315818E7</v>
      </c>
    </row>
    <row r="11225">
      <c r="A11225" s="7" t="s">
        <v>23738</v>
      </c>
      <c r="B11225" s="17" t="s">
        <v>23740</v>
      </c>
      <c r="C11225" s="17">
        <v>1.0</v>
      </c>
      <c r="D11225" s="17">
        <v>1.6376391E7</v>
      </c>
      <c r="E11225" s="17">
        <v>1.6376391E7</v>
      </c>
      <c r="F11225" s="17">
        <v>1.6376391E7</v>
      </c>
      <c r="G11225" s="17">
        <v>1.6376391E7</v>
      </c>
      <c r="H11225" s="17">
        <v>1.6376391E7</v>
      </c>
    </row>
    <row r="11226">
      <c r="A11226" s="7" t="s">
        <v>23742</v>
      </c>
      <c r="B11226" s="17" t="s">
        <v>23743</v>
      </c>
      <c r="C11226" s="17">
        <v>1.0</v>
      </c>
      <c r="D11226" s="17">
        <v>7916963.0</v>
      </c>
      <c r="E11226" s="17">
        <v>7916963.0</v>
      </c>
      <c r="F11226" s="17">
        <v>7916963.0</v>
      </c>
      <c r="G11226" s="17">
        <v>7916963.0</v>
      </c>
      <c r="H11226" s="17">
        <v>7916963.0</v>
      </c>
    </row>
    <row r="11227">
      <c r="A11227" s="7" t="s">
        <v>23744</v>
      </c>
      <c r="B11227" s="17" t="s">
        <v>23745</v>
      </c>
      <c r="C11227" s="17">
        <v>1.0</v>
      </c>
      <c r="D11227" s="17">
        <v>1.0946276E7</v>
      </c>
      <c r="E11227" s="17">
        <v>1.0946276E7</v>
      </c>
      <c r="F11227" s="17">
        <v>1.0946276E7</v>
      </c>
      <c r="G11227" s="17">
        <v>1.0946276E7</v>
      </c>
      <c r="H11227" s="17">
        <v>1.0946276E7</v>
      </c>
    </row>
    <row r="11228">
      <c r="A11228" s="7" t="s">
        <v>23746</v>
      </c>
      <c r="B11228" s="17" t="s">
        <v>23747</v>
      </c>
      <c r="C11228" s="17">
        <v>4.0</v>
      </c>
      <c r="D11228" s="17">
        <v>2.8595528E7</v>
      </c>
      <c r="E11228" s="17">
        <v>5860079.0</v>
      </c>
      <c r="F11228" s="17">
        <v>8698823.0</v>
      </c>
      <c r="G11228" s="17">
        <v>1.0355666E7</v>
      </c>
      <c r="H11228" s="17">
        <v>8.9467544E7</v>
      </c>
    </row>
    <row r="11229">
      <c r="A11229" s="7" t="s">
        <v>23748</v>
      </c>
      <c r="B11229" s="17" t="s">
        <v>23750</v>
      </c>
      <c r="C11229" s="17">
        <v>4.0</v>
      </c>
      <c r="D11229" s="17">
        <v>3.4387183E7</v>
      </c>
      <c r="E11229" s="17">
        <v>8287566.0</v>
      </c>
      <c r="F11229" s="17">
        <v>9069241.0</v>
      </c>
      <c r="G11229" s="17">
        <v>5.9701972E7</v>
      </c>
      <c r="H11229" s="17">
        <v>6.0489953E7</v>
      </c>
    </row>
    <row r="11230">
      <c r="A11230" s="7" t="s">
        <v>23753</v>
      </c>
      <c r="B11230" s="17" t="s">
        <v>23754</v>
      </c>
      <c r="C11230" s="17">
        <v>1.0</v>
      </c>
      <c r="D11230" s="17">
        <v>9813744.0</v>
      </c>
      <c r="E11230" s="17">
        <v>9813744.0</v>
      </c>
      <c r="F11230" s="17">
        <v>9813744.0</v>
      </c>
      <c r="G11230" s="17">
        <v>9813744.0</v>
      </c>
      <c r="H11230" s="17">
        <v>9813744.0</v>
      </c>
    </row>
    <row r="11231">
      <c r="A11231" s="7" t="s">
        <v>23755</v>
      </c>
      <c r="B11231" s="17" t="s">
        <v>23756</v>
      </c>
      <c r="C11231" s="17">
        <v>6.0</v>
      </c>
      <c r="D11231" s="17">
        <v>1.862873817E7</v>
      </c>
      <c r="E11231" s="17">
        <v>3474500.0</v>
      </c>
      <c r="F11231" s="17">
        <v>3984338.0</v>
      </c>
      <c r="G11231" s="17">
        <v>1.2322197E7</v>
      </c>
      <c r="H11231" s="17">
        <v>8.4299094E7</v>
      </c>
    </row>
    <row r="11232">
      <c r="A11232" s="7" t="s">
        <v>23757</v>
      </c>
      <c r="B11232" s="17" t="s">
        <v>23758</v>
      </c>
      <c r="C11232" s="17">
        <v>1.0</v>
      </c>
      <c r="D11232" s="17">
        <v>6647783.0</v>
      </c>
      <c r="E11232" s="17">
        <v>6647783.0</v>
      </c>
      <c r="F11232" s="17">
        <v>6647783.0</v>
      </c>
      <c r="G11232" s="17">
        <v>6647783.0</v>
      </c>
      <c r="H11232" s="17">
        <v>6647783.0</v>
      </c>
    </row>
    <row r="11233">
      <c r="A11233" s="7" t="s">
        <v>23759</v>
      </c>
      <c r="B11233" s="17" t="s">
        <v>23761</v>
      </c>
      <c r="C11233" s="17">
        <v>2.0</v>
      </c>
      <c r="D11233" s="17">
        <v>6.1075315E7</v>
      </c>
      <c r="E11233" s="17">
        <v>4.85836E7</v>
      </c>
      <c r="F11233" s="17">
        <v>4.85836E7</v>
      </c>
      <c r="G11233" s="17">
        <v>7.356703E7</v>
      </c>
      <c r="H11233" s="17">
        <v>7.356703E7</v>
      </c>
    </row>
    <row r="11234">
      <c r="A11234" s="7" t="s">
        <v>23763</v>
      </c>
      <c r="B11234" s="17" t="s">
        <v>23764</v>
      </c>
      <c r="C11234" s="17">
        <v>2.0</v>
      </c>
      <c r="D11234" s="17">
        <v>1.2858552E7</v>
      </c>
      <c r="E11234" s="17">
        <v>1.1283504E7</v>
      </c>
      <c r="F11234" s="17">
        <v>1.1283504E7</v>
      </c>
      <c r="G11234" s="17">
        <v>1.44336E7</v>
      </c>
      <c r="H11234" s="17">
        <v>1.44336E7</v>
      </c>
    </row>
    <row r="11235">
      <c r="A11235" s="7" t="s">
        <v>23765</v>
      </c>
      <c r="B11235" s="17" t="s">
        <v>23766</v>
      </c>
      <c r="C11235" s="17">
        <v>1.0</v>
      </c>
      <c r="D11235" s="17">
        <v>6616674.0</v>
      </c>
      <c r="E11235" s="17">
        <v>6616674.0</v>
      </c>
      <c r="F11235" s="17">
        <v>6616674.0</v>
      </c>
      <c r="G11235" s="17">
        <v>6616674.0</v>
      </c>
      <c r="H11235" s="17">
        <v>6616674.0</v>
      </c>
    </row>
    <row r="11236">
      <c r="A11236" s="7" t="s">
        <v>23767</v>
      </c>
      <c r="B11236" s="17" t="s">
        <v>23768</v>
      </c>
      <c r="C11236" s="17">
        <v>3.0</v>
      </c>
      <c r="D11236" s="17">
        <v>4.073557233E7</v>
      </c>
      <c r="E11236" s="17">
        <v>2734718.0</v>
      </c>
      <c r="F11236" s="17">
        <v>4964004.0</v>
      </c>
      <c r="G11236" s="17">
        <v>1.14507995E8</v>
      </c>
      <c r="H11236" s="17">
        <v>1.14507995E8</v>
      </c>
    </row>
    <row r="11237">
      <c r="A11237" s="7" t="s">
        <v>23769</v>
      </c>
      <c r="B11237" s="17" t="s">
        <v>23771</v>
      </c>
      <c r="C11237" s="17">
        <v>69.0</v>
      </c>
      <c r="D11237" s="17">
        <v>1.131579255E7</v>
      </c>
      <c r="E11237" s="17">
        <v>2672000.0</v>
      </c>
      <c r="F11237" s="17">
        <v>4034996.0</v>
      </c>
      <c r="G11237" s="17">
        <v>7814266.0</v>
      </c>
      <c r="H11237" s="17">
        <v>3.5087961E7</v>
      </c>
    </row>
    <row r="11238">
      <c r="A11238" s="7" t="s">
        <v>23773</v>
      </c>
      <c r="B11238" s="17" t="s">
        <v>23774</v>
      </c>
      <c r="C11238" s="17">
        <v>23.0</v>
      </c>
      <c r="D11238" s="17">
        <v>1.028456113E7</v>
      </c>
      <c r="E11238" s="17">
        <v>4065050.0</v>
      </c>
      <c r="F11238" s="17">
        <v>5099925.0</v>
      </c>
      <c r="G11238" s="17">
        <v>6385113.0</v>
      </c>
      <c r="H11238" s="17">
        <v>1.0608419E7</v>
      </c>
    </row>
    <row r="11239">
      <c r="A11239" s="7" t="s">
        <v>23775</v>
      </c>
      <c r="B11239" s="17" t="s">
        <v>23776</v>
      </c>
      <c r="C11239" s="17">
        <v>8.0</v>
      </c>
      <c r="D11239" s="17">
        <v>6709487.625</v>
      </c>
      <c r="E11239" s="17">
        <v>2889442.0</v>
      </c>
      <c r="F11239" s="17">
        <v>4643051.0</v>
      </c>
      <c r="G11239" s="17">
        <v>9418628.0</v>
      </c>
      <c r="H11239" s="17">
        <v>1.401324E7</v>
      </c>
    </row>
    <row r="11240">
      <c r="A11240" s="7" t="s">
        <v>23777</v>
      </c>
      <c r="B11240" s="17" t="s">
        <v>23778</v>
      </c>
      <c r="C11240" s="17">
        <v>7.0</v>
      </c>
      <c r="D11240" s="17">
        <v>1.582189186E7</v>
      </c>
      <c r="E11240" s="17">
        <v>5966211.0</v>
      </c>
      <c r="F11240" s="17">
        <v>7279424.0</v>
      </c>
      <c r="G11240" s="17">
        <v>1.890918E7</v>
      </c>
      <c r="H11240" s="17">
        <v>5.9608451E7</v>
      </c>
    </row>
    <row r="11241">
      <c r="A11241" s="7" t="s">
        <v>23781</v>
      </c>
      <c r="B11241" s="17" t="s">
        <v>23782</v>
      </c>
      <c r="C11241" s="17">
        <v>8.0</v>
      </c>
      <c r="D11241" s="17">
        <v>1.890295913E7</v>
      </c>
      <c r="E11241" s="17">
        <v>7680332.0</v>
      </c>
      <c r="F11241" s="17">
        <v>1.3541547E7</v>
      </c>
      <c r="G11241" s="17">
        <v>2.15278E7</v>
      </c>
      <c r="H11241" s="17">
        <v>4.3629127E7</v>
      </c>
    </row>
    <row r="11242">
      <c r="A11242" s="7" t="s">
        <v>23783</v>
      </c>
      <c r="B11242" s="17" t="s">
        <v>23784</v>
      </c>
      <c r="C11242" s="17">
        <v>11.0</v>
      </c>
      <c r="D11242" s="17">
        <v>1.179369409E7</v>
      </c>
      <c r="E11242" s="17">
        <v>3520600.0</v>
      </c>
      <c r="F11242" s="17">
        <v>8793095.0</v>
      </c>
      <c r="G11242" s="17">
        <v>2.1725588E7</v>
      </c>
      <c r="H11242" s="17">
        <v>2.7124226E7</v>
      </c>
    </row>
    <row r="11243">
      <c r="A11243" s="7" t="s">
        <v>23785</v>
      </c>
      <c r="B11243" s="17" t="s">
        <v>23786</v>
      </c>
      <c r="C11243" s="17">
        <v>13.0</v>
      </c>
      <c r="D11243" s="17">
        <v>1.924939023E7</v>
      </c>
      <c r="E11243" s="17">
        <v>3771903.0</v>
      </c>
      <c r="F11243" s="17">
        <v>4964775.0</v>
      </c>
      <c r="G11243" s="17">
        <v>1.4307908E7</v>
      </c>
      <c r="H11243" s="17">
        <v>4.4010468E7</v>
      </c>
    </row>
    <row r="11244">
      <c r="A11244" s="7" t="s">
        <v>23787</v>
      </c>
      <c r="B11244" s="17" t="s">
        <v>23788</v>
      </c>
      <c r="C11244" s="17">
        <v>16.0</v>
      </c>
      <c r="D11244" s="17">
        <v>7867388.313</v>
      </c>
      <c r="E11244" s="17">
        <v>2458611.0</v>
      </c>
      <c r="F11244" s="17">
        <v>4147591.0</v>
      </c>
      <c r="G11244" s="17">
        <v>5157907.0</v>
      </c>
      <c r="H11244" s="17">
        <v>1.2060578E7</v>
      </c>
    </row>
    <row r="11245">
      <c r="A11245" s="7" t="s">
        <v>23790</v>
      </c>
      <c r="B11245" s="17" t="s">
        <v>23792</v>
      </c>
      <c r="C11245" s="17">
        <v>9.0</v>
      </c>
      <c r="D11245" s="17">
        <v>1.194568856E7</v>
      </c>
      <c r="E11245" s="17">
        <v>4383321.0</v>
      </c>
      <c r="F11245" s="17">
        <v>6124470.0</v>
      </c>
      <c r="G11245" s="17">
        <v>1.1584393E7</v>
      </c>
      <c r="H11245" s="17">
        <v>5.0836896E7</v>
      </c>
    </row>
    <row r="11246">
      <c r="A11246" s="7" t="s">
        <v>23793</v>
      </c>
      <c r="B11246" s="17" t="s">
        <v>23794</v>
      </c>
      <c r="C11246" s="17">
        <v>29.0</v>
      </c>
      <c r="D11246" s="17">
        <v>5909858.172</v>
      </c>
      <c r="E11246" s="17">
        <v>2404668.0</v>
      </c>
      <c r="F11246" s="17">
        <v>3570000.0</v>
      </c>
      <c r="G11246" s="17">
        <v>5729301.0</v>
      </c>
      <c r="H11246" s="17">
        <v>1.6190464E7</v>
      </c>
    </row>
    <row r="11247">
      <c r="A11247" s="7" t="s">
        <v>23795</v>
      </c>
      <c r="B11247" s="17" t="s">
        <v>23796</v>
      </c>
      <c r="C11247" s="17">
        <v>18.0</v>
      </c>
      <c r="D11247" s="17">
        <v>2.725206156E7</v>
      </c>
      <c r="E11247" s="17">
        <v>4002098.0</v>
      </c>
      <c r="F11247" s="17">
        <v>7577714.0</v>
      </c>
      <c r="G11247" s="17">
        <v>1.3240738E7</v>
      </c>
      <c r="H11247" s="17">
        <v>1.38774847E8</v>
      </c>
    </row>
    <row r="11248">
      <c r="A11248" s="7" t="s">
        <v>23797</v>
      </c>
      <c r="B11248" s="17" t="s">
        <v>23798</v>
      </c>
      <c r="C11248" s="17">
        <v>46.0</v>
      </c>
      <c r="D11248" s="17">
        <v>8266949.565</v>
      </c>
      <c r="E11248" s="17">
        <v>3859500.0</v>
      </c>
      <c r="F11248" s="17">
        <v>6718735.0</v>
      </c>
      <c r="G11248" s="17">
        <v>1.1418726E7</v>
      </c>
      <c r="H11248" s="17">
        <v>1.7069667E7</v>
      </c>
    </row>
    <row r="11249">
      <c r="A11249" s="7" t="s">
        <v>23800</v>
      </c>
      <c r="B11249" s="17" t="s">
        <v>23802</v>
      </c>
      <c r="C11249" s="17">
        <v>13.0</v>
      </c>
      <c r="D11249" s="17">
        <v>8295674.769</v>
      </c>
      <c r="E11249" s="17">
        <v>5885325.0</v>
      </c>
      <c r="F11249" s="17">
        <v>8200000.0</v>
      </c>
      <c r="G11249" s="17">
        <v>9272407.0</v>
      </c>
      <c r="H11249" s="17">
        <v>1.4711693E7</v>
      </c>
    </row>
    <row r="11250">
      <c r="A11250" s="7" t="s">
        <v>23804</v>
      </c>
      <c r="B11250" s="17" t="s">
        <v>23805</v>
      </c>
      <c r="C11250" s="17">
        <v>9.0</v>
      </c>
      <c r="D11250" s="17">
        <v>1.904198711E7</v>
      </c>
      <c r="E11250" s="17">
        <v>7580000.0</v>
      </c>
      <c r="F11250" s="17">
        <v>8195000.0</v>
      </c>
      <c r="G11250" s="17">
        <v>1.5977919E7</v>
      </c>
      <c r="H11250" s="17">
        <v>8.4470505E7</v>
      </c>
    </row>
    <row r="11251">
      <c r="A11251" s="7" t="s">
        <v>23806</v>
      </c>
      <c r="B11251" s="17" t="s">
        <v>23807</v>
      </c>
      <c r="C11251" s="17">
        <v>8.0</v>
      </c>
      <c r="D11251" s="17">
        <v>1.163454513E7</v>
      </c>
      <c r="E11251" s="17">
        <v>6575506.0</v>
      </c>
      <c r="F11251" s="17">
        <v>9031192.0</v>
      </c>
      <c r="G11251" s="17">
        <v>1.1570614E7</v>
      </c>
      <c r="H11251" s="17">
        <v>3.0738933E7</v>
      </c>
    </row>
    <row r="11252">
      <c r="A11252" s="7" t="s">
        <v>23808</v>
      </c>
      <c r="B11252" s="17" t="s">
        <v>23809</v>
      </c>
      <c r="C11252" s="17">
        <v>5.0</v>
      </c>
      <c r="D11252" s="17">
        <v>8314472.0</v>
      </c>
      <c r="E11252" s="17">
        <v>4512000.0</v>
      </c>
      <c r="F11252" s="17">
        <v>6918899.0</v>
      </c>
      <c r="G11252" s="17">
        <v>1.37E7</v>
      </c>
      <c r="H11252" s="17">
        <v>1.4757122E7</v>
      </c>
    </row>
    <row r="11253">
      <c r="A11253" s="7" t="s">
        <v>23811</v>
      </c>
      <c r="B11253" s="17" t="s">
        <v>23813</v>
      </c>
      <c r="C11253" s="17">
        <v>18.0</v>
      </c>
      <c r="D11253" s="17">
        <v>9156695.056</v>
      </c>
      <c r="E11253" s="17">
        <v>5248888.0</v>
      </c>
      <c r="F11253" s="17">
        <v>8171777.0</v>
      </c>
      <c r="G11253" s="17">
        <v>1.1238816E7</v>
      </c>
      <c r="H11253" s="17">
        <v>1.645E7</v>
      </c>
    </row>
    <row r="11254">
      <c r="A11254" s="7" t="s">
        <v>23814</v>
      </c>
      <c r="B11254" s="17" t="s">
        <v>23815</v>
      </c>
      <c r="C11254" s="17">
        <v>7.0</v>
      </c>
      <c r="D11254" s="17">
        <v>1.092427029E7</v>
      </c>
      <c r="E11254" s="17">
        <v>3000000.0</v>
      </c>
      <c r="F11254" s="17">
        <v>7016308.0</v>
      </c>
      <c r="G11254" s="17">
        <v>8949340.0</v>
      </c>
      <c r="H11254" s="17">
        <v>3.9908731E7</v>
      </c>
    </row>
    <row r="11255">
      <c r="A11255" s="7" t="s">
        <v>23816</v>
      </c>
      <c r="B11255" s="17" t="s">
        <v>23817</v>
      </c>
      <c r="C11255" s="17">
        <v>28.0</v>
      </c>
      <c r="D11255" s="17">
        <v>1.216471279E7</v>
      </c>
      <c r="E11255" s="17">
        <v>6075325.0</v>
      </c>
      <c r="F11255" s="17">
        <v>8755538.0</v>
      </c>
      <c r="G11255" s="17">
        <v>1.50535E7</v>
      </c>
      <c r="H11255" s="17">
        <v>2.2994564E7</v>
      </c>
    </row>
    <row r="11256">
      <c r="A11256" s="7" t="s">
        <v>23818</v>
      </c>
      <c r="B11256" s="17" t="s">
        <v>23819</v>
      </c>
      <c r="C11256" s="17">
        <v>15.0</v>
      </c>
      <c r="D11256" s="17">
        <v>9355230.267</v>
      </c>
      <c r="E11256" s="17">
        <v>5941569.0</v>
      </c>
      <c r="F11256" s="17">
        <v>8626000.0</v>
      </c>
      <c r="G11256" s="17">
        <v>1.2105E7</v>
      </c>
      <c r="H11256" s="17">
        <v>1.333425E7</v>
      </c>
    </row>
    <row r="11257">
      <c r="A11257" s="7" t="s">
        <v>23821</v>
      </c>
      <c r="B11257" s="17" t="s">
        <v>23823</v>
      </c>
      <c r="C11257" s="17">
        <v>19.0</v>
      </c>
      <c r="D11257" s="17">
        <v>8540653.684</v>
      </c>
      <c r="E11257" s="17">
        <v>4525000.0</v>
      </c>
      <c r="F11257" s="17">
        <v>8076297.0</v>
      </c>
      <c r="G11257" s="17">
        <v>1.1126254E7</v>
      </c>
      <c r="H11257" s="17">
        <v>1.237557E7</v>
      </c>
    </row>
    <row r="11258">
      <c r="A11258" s="7" t="s">
        <v>23824</v>
      </c>
      <c r="B11258" s="17" t="s">
        <v>23825</v>
      </c>
      <c r="C11258" s="17">
        <v>8.0</v>
      </c>
      <c r="D11258" s="17">
        <v>6802419.875</v>
      </c>
      <c r="E11258" s="17">
        <v>3519000.0</v>
      </c>
      <c r="F11258" s="17">
        <v>5488581.0</v>
      </c>
      <c r="G11258" s="17">
        <v>6791547.0</v>
      </c>
      <c r="H11258" s="17">
        <v>1.2749931E7</v>
      </c>
    </row>
    <row r="11259">
      <c r="A11259" s="7" t="s">
        <v>23826</v>
      </c>
      <c r="B11259" s="17" t="s">
        <v>23827</v>
      </c>
      <c r="C11259" s="17">
        <v>136.0</v>
      </c>
      <c r="D11259" s="17">
        <v>1.333153951E7</v>
      </c>
      <c r="E11259" s="17">
        <v>5718800.0</v>
      </c>
      <c r="F11259" s="17">
        <v>8045659.0</v>
      </c>
      <c r="G11259" s="17">
        <v>1.506532E7</v>
      </c>
      <c r="H11259" s="17">
        <v>2.5399908E7</v>
      </c>
    </row>
    <row r="11260">
      <c r="A11260" s="7" t="s">
        <v>23828</v>
      </c>
      <c r="B11260" s="17" t="s">
        <v>23829</v>
      </c>
      <c r="C11260" s="17">
        <v>3.0</v>
      </c>
      <c r="D11260" s="17">
        <v>1.658016567E7</v>
      </c>
      <c r="E11260" s="17">
        <v>1.0367814E7</v>
      </c>
      <c r="F11260" s="17">
        <v>1.4868183E7</v>
      </c>
      <c r="G11260" s="17">
        <v>2.45045E7</v>
      </c>
      <c r="H11260" s="17">
        <v>2.45045E7</v>
      </c>
    </row>
    <row r="11261">
      <c r="A11261" s="7" t="s">
        <v>23830</v>
      </c>
      <c r="B11261" s="17" t="s">
        <v>23831</v>
      </c>
      <c r="C11261" s="17">
        <v>2.0</v>
      </c>
      <c r="D11261" s="17">
        <v>7810411.0</v>
      </c>
      <c r="E11261" s="17">
        <v>6519459.0</v>
      </c>
      <c r="F11261" s="17">
        <v>6519459.0</v>
      </c>
      <c r="G11261" s="17">
        <v>9101363.0</v>
      </c>
      <c r="H11261" s="17">
        <v>9101363.0</v>
      </c>
    </row>
    <row r="11262">
      <c r="A11262" s="7" t="s">
        <v>23834</v>
      </c>
      <c r="B11262" s="17" t="s">
        <v>23835</v>
      </c>
      <c r="C11262" s="17">
        <v>11.0</v>
      </c>
      <c r="D11262" s="17">
        <v>3.440948145E7</v>
      </c>
      <c r="E11262" s="17">
        <v>6333202.0</v>
      </c>
      <c r="F11262" s="17">
        <v>8442182.0</v>
      </c>
      <c r="G11262" s="17">
        <v>4.8686801E7</v>
      </c>
      <c r="H11262" s="17">
        <v>7.0923161E7</v>
      </c>
    </row>
    <row r="11263">
      <c r="A11263" s="7" t="s">
        <v>23836</v>
      </c>
      <c r="B11263" s="17" t="s">
        <v>23837</v>
      </c>
      <c r="C11263" s="17">
        <v>13.0</v>
      </c>
      <c r="D11263" s="17">
        <v>1.943756208E7</v>
      </c>
      <c r="E11263" s="17">
        <v>8501210.0</v>
      </c>
      <c r="F11263" s="17">
        <v>1.5469174E7</v>
      </c>
      <c r="G11263" s="17">
        <v>2.170455E7</v>
      </c>
      <c r="H11263" s="17">
        <v>4.2565926E7</v>
      </c>
    </row>
    <row r="11264">
      <c r="A11264" s="7" t="s">
        <v>23838</v>
      </c>
      <c r="B11264" s="17" t="s">
        <v>23839</v>
      </c>
      <c r="C11264" s="17">
        <v>69.0</v>
      </c>
      <c r="D11264" s="17">
        <v>1.56942533E7</v>
      </c>
      <c r="E11264" s="17">
        <v>6984739.0</v>
      </c>
      <c r="F11264" s="17">
        <v>9369061.0</v>
      </c>
      <c r="G11264" s="17">
        <v>1.608475E7</v>
      </c>
      <c r="H11264" s="17">
        <v>4.21356E7</v>
      </c>
    </row>
    <row r="11265">
      <c r="A11265" s="7" t="s">
        <v>23840</v>
      </c>
      <c r="B11265" s="17" t="s">
        <v>23841</v>
      </c>
      <c r="C11265" s="17">
        <v>2.0</v>
      </c>
      <c r="D11265" s="17">
        <v>9388077.0</v>
      </c>
      <c r="E11265" s="17">
        <v>9378675.0</v>
      </c>
      <c r="F11265" s="17">
        <v>9378675.0</v>
      </c>
      <c r="G11265" s="17">
        <v>9397479.0</v>
      </c>
      <c r="H11265" s="17">
        <v>9397479.0</v>
      </c>
    </row>
    <row r="11266">
      <c r="A11266" s="7" t="s">
        <v>23842</v>
      </c>
      <c r="B11266" s="17" t="s">
        <v>23843</v>
      </c>
      <c r="C11266" s="17">
        <v>191.0</v>
      </c>
      <c r="D11266" s="17">
        <v>2.577494692E7</v>
      </c>
      <c r="E11266" s="17">
        <v>9257393.0</v>
      </c>
      <c r="F11266" s="17">
        <v>1.7013549E7</v>
      </c>
      <c r="G11266" s="17">
        <v>3.2771003E7</v>
      </c>
      <c r="H11266" s="17">
        <v>5.736671E7</v>
      </c>
    </row>
    <row r="11267">
      <c r="A11267" s="7" t="s">
        <v>23846</v>
      </c>
      <c r="B11267" s="17" t="s">
        <v>23847</v>
      </c>
      <c r="C11267" s="17">
        <v>175.0</v>
      </c>
      <c r="D11267" s="17">
        <v>2.067366672E7</v>
      </c>
      <c r="E11267" s="17">
        <v>8383000.0</v>
      </c>
      <c r="F11267" s="17">
        <v>1.5787059E7</v>
      </c>
      <c r="G11267" s="17">
        <v>2.6257785E7</v>
      </c>
      <c r="H11267" s="17">
        <v>3.7570171E7</v>
      </c>
    </row>
    <row r="11268">
      <c r="A11268" s="7" t="s">
        <v>23848</v>
      </c>
      <c r="B11268" s="17" t="s">
        <v>23849</v>
      </c>
      <c r="C11268" s="17">
        <v>17.0</v>
      </c>
      <c r="D11268" s="17">
        <v>2.386774182E7</v>
      </c>
      <c r="E11268" s="17">
        <v>7478950.0</v>
      </c>
      <c r="F11268" s="17">
        <v>1.7463692E7</v>
      </c>
      <c r="G11268" s="17">
        <v>3.4591717E7</v>
      </c>
      <c r="H11268" s="17">
        <v>5.081637E7</v>
      </c>
    </row>
    <row r="11269">
      <c r="A11269" s="7" t="s">
        <v>23850</v>
      </c>
      <c r="B11269" s="17" t="s">
        <v>23851</v>
      </c>
      <c r="C11269" s="17">
        <v>15.0</v>
      </c>
      <c r="D11269" s="17">
        <v>2.174213907E7</v>
      </c>
      <c r="E11269" s="17">
        <v>9077204.0</v>
      </c>
      <c r="F11269" s="17">
        <v>1.4823081E7</v>
      </c>
      <c r="G11269" s="17">
        <v>2.6655043E7</v>
      </c>
      <c r="H11269" s="17">
        <v>4.8691655E7</v>
      </c>
    </row>
    <row r="11270">
      <c r="A11270" s="7" t="s">
        <v>23852</v>
      </c>
      <c r="B11270" s="17" t="s">
        <v>23853</v>
      </c>
      <c r="C11270" s="17">
        <v>505.0</v>
      </c>
      <c r="D11270" s="17">
        <v>2.979333236E7</v>
      </c>
      <c r="E11270" s="17">
        <v>8466708.0</v>
      </c>
      <c r="F11270" s="17">
        <v>1.9819016E7</v>
      </c>
      <c r="G11270" s="17">
        <v>3.48013E7</v>
      </c>
      <c r="H11270" s="17">
        <v>6.137325E7</v>
      </c>
    </row>
    <row r="11271">
      <c r="A11271" s="7" t="s">
        <v>23855</v>
      </c>
      <c r="B11271" s="17" t="s">
        <v>23856</v>
      </c>
      <c r="C11271" s="17">
        <v>80.0</v>
      </c>
      <c r="D11271" s="17">
        <v>1.396775499E7</v>
      </c>
      <c r="E11271" s="17">
        <v>2615793.0</v>
      </c>
      <c r="F11271" s="17">
        <v>6278853.0</v>
      </c>
      <c r="G11271" s="17">
        <v>1.7004781E7</v>
      </c>
      <c r="H11271" s="17">
        <v>2.84013E7</v>
      </c>
    </row>
    <row r="11272">
      <c r="A11272" s="7" t="s">
        <v>23859</v>
      </c>
      <c r="B11272" s="17" t="s">
        <v>23860</v>
      </c>
      <c r="C11272" s="17">
        <v>2.0</v>
      </c>
      <c r="D11272" s="17">
        <v>5.4197463E7</v>
      </c>
      <c r="E11272" s="17">
        <v>3945900.0</v>
      </c>
      <c r="F11272" s="17">
        <v>3945900.0</v>
      </c>
      <c r="G11272" s="17">
        <v>1.04449026E8</v>
      </c>
      <c r="H11272" s="17">
        <v>1.04449026E8</v>
      </c>
    </row>
    <row r="11273">
      <c r="A11273" s="7" t="s">
        <v>23861</v>
      </c>
      <c r="B11273" s="17" t="s">
        <v>23862</v>
      </c>
      <c r="C11273" s="17">
        <v>3.0</v>
      </c>
      <c r="D11273" s="17">
        <v>1.3370085E7</v>
      </c>
      <c r="E11273" s="17">
        <v>6603125.0</v>
      </c>
      <c r="F11273" s="17">
        <v>8527856.0</v>
      </c>
      <c r="G11273" s="17">
        <v>2.4979274E7</v>
      </c>
      <c r="H11273" s="17">
        <v>2.4979274E7</v>
      </c>
    </row>
    <row r="11274">
      <c r="A11274" s="7" t="s">
        <v>23863</v>
      </c>
      <c r="B11274" s="17" t="s">
        <v>23864</v>
      </c>
      <c r="C11274" s="17">
        <v>5.0</v>
      </c>
      <c r="D11274" s="17">
        <v>3.95061798E7</v>
      </c>
      <c r="E11274" s="17">
        <v>6911517.0</v>
      </c>
      <c r="F11274" s="17">
        <v>3.603926E7</v>
      </c>
      <c r="G11274" s="17">
        <v>5.53772E7</v>
      </c>
      <c r="H11274" s="17">
        <v>9.6575785E7</v>
      </c>
    </row>
    <row r="11275">
      <c r="A11275" s="7" t="s">
        <v>23866</v>
      </c>
      <c r="B11275" s="17" t="s">
        <v>23867</v>
      </c>
      <c r="C11275" s="17">
        <v>15.0</v>
      </c>
      <c r="D11275" s="17">
        <v>3.902509913E7</v>
      </c>
      <c r="E11275" s="17">
        <v>4294818.0</v>
      </c>
      <c r="F11275" s="17">
        <v>1.8670353E7</v>
      </c>
      <c r="G11275" s="17">
        <v>7.0506205E7</v>
      </c>
      <c r="H11275" s="17">
        <v>1.26396566E8</v>
      </c>
    </row>
    <row r="11276">
      <c r="A11276" s="7" t="s">
        <v>23869</v>
      </c>
      <c r="B11276" s="17" t="s">
        <v>23870</v>
      </c>
      <c r="C11276" s="17">
        <v>49.0</v>
      </c>
      <c r="D11276" s="17">
        <v>3.04992981E7</v>
      </c>
      <c r="E11276" s="17">
        <v>6476321.0</v>
      </c>
      <c r="F11276" s="17">
        <v>1.1311816E7</v>
      </c>
      <c r="G11276" s="17">
        <v>4.073444E7</v>
      </c>
      <c r="H11276" s="17">
        <v>7.0041333E7</v>
      </c>
    </row>
    <row r="11277">
      <c r="A11277" s="7" t="s">
        <v>23871</v>
      </c>
      <c r="B11277" s="17" t="s">
        <v>23872</v>
      </c>
      <c r="C11277" s="17">
        <v>11.0</v>
      </c>
      <c r="D11277" s="17">
        <v>3.336301636E7</v>
      </c>
      <c r="E11277" s="17">
        <v>4990921.0</v>
      </c>
      <c r="F11277" s="17">
        <v>8711840.0</v>
      </c>
      <c r="G11277" s="17">
        <v>2.2509896E7</v>
      </c>
      <c r="H11277" s="17">
        <v>7.4395815E7</v>
      </c>
    </row>
    <row r="11278">
      <c r="A11278" s="7" t="s">
        <v>23873</v>
      </c>
      <c r="B11278" s="17" t="s">
        <v>23874</v>
      </c>
      <c r="C11278" s="17">
        <v>68.0</v>
      </c>
      <c r="D11278" s="17">
        <v>2.408381435E7</v>
      </c>
      <c r="E11278" s="17">
        <v>5263210.0</v>
      </c>
      <c r="F11278" s="17">
        <v>9711307.0</v>
      </c>
      <c r="G11278" s="17">
        <v>1.8547363E7</v>
      </c>
      <c r="H11278" s="17">
        <v>5.8156166E7</v>
      </c>
    </row>
    <row r="11279">
      <c r="A11279" s="7" t="s">
        <v>23876</v>
      </c>
      <c r="B11279" s="17" t="s">
        <v>23878</v>
      </c>
      <c r="C11279" s="17">
        <v>142.0</v>
      </c>
      <c r="D11279" s="17">
        <v>3.044494091E7</v>
      </c>
      <c r="E11279" s="17">
        <v>7312412.0</v>
      </c>
      <c r="F11279" s="17">
        <v>1.26905E7</v>
      </c>
      <c r="G11279" s="17">
        <v>3.0007266E7</v>
      </c>
      <c r="H11279" s="17">
        <v>7.5078726E7</v>
      </c>
    </row>
    <row r="11280">
      <c r="A11280" s="7" t="s">
        <v>23879</v>
      </c>
      <c r="B11280" s="17" t="s">
        <v>23880</v>
      </c>
      <c r="C11280" s="17">
        <v>141.0</v>
      </c>
      <c r="D11280" s="17">
        <v>1.430823677E7</v>
      </c>
      <c r="E11280" s="17">
        <v>6896400.0</v>
      </c>
      <c r="F11280" s="17">
        <v>1.1385885E7</v>
      </c>
      <c r="G11280" s="17">
        <v>1.708885E7</v>
      </c>
      <c r="H11280" s="17">
        <v>3.0662384E7</v>
      </c>
    </row>
    <row r="11281">
      <c r="A11281" s="7" t="s">
        <v>23881</v>
      </c>
      <c r="B11281" s="17" t="s">
        <v>23882</v>
      </c>
      <c r="C11281" s="17">
        <v>28.0</v>
      </c>
      <c r="D11281" s="17">
        <v>1.605725693E7</v>
      </c>
      <c r="E11281" s="17">
        <v>6142819.0</v>
      </c>
      <c r="F11281" s="17">
        <v>1.1349169E7</v>
      </c>
      <c r="G11281" s="17">
        <v>1.9933273E7</v>
      </c>
      <c r="H11281" s="17">
        <v>3.671983E7</v>
      </c>
    </row>
    <row r="11282">
      <c r="A11282" s="7" t="s">
        <v>23883</v>
      </c>
      <c r="B11282" s="17" t="s">
        <v>23884</v>
      </c>
      <c r="C11282" s="17">
        <v>45.0</v>
      </c>
      <c r="D11282" s="17">
        <v>1.304466664E7</v>
      </c>
      <c r="E11282" s="17">
        <v>6224026.0</v>
      </c>
      <c r="F11282" s="17">
        <v>9937177.0</v>
      </c>
      <c r="G11282" s="17">
        <v>1.485965E7</v>
      </c>
      <c r="H11282" s="17">
        <v>2.9481155E7</v>
      </c>
    </row>
    <row r="11283">
      <c r="A11283" s="7" t="s">
        <v>23886</v>
      </c>
      <c r="B11283" s="17" t="s">
        <v>23887</v>
      </c>
      <c r="C11283" s="17">
        <v>72.0</v>
      </c>
      <c r="D11283" s="17">
        <v>1.733702153E7</v>
      </c>
      <c r="E11283" s="17">
        <v>8145214.0</v>
      </c>
      <c r="F11283" s="17">
        <v>1.0293435E7</v>
      </c>
      <c r="G11283" s="17">
        <v>2.2695165E7</v>
      </c>
      <c r="H11283" s="17">
        <v>3.8616279E7</v>
      </c>
    </row>
    <row r="11284">
      <c r="A11284" s="7" t="s">
        <v>23889</v>
      </c>
      <c r="B11284" s="17" t="s">
        <v>23890</v>
      </c>
      <c r="C11284" s="17">
        <v>65.0</v>
      </c>
      <c r="D11284" s="17">
        <v>1.266950063E7</v>
      </c>
      <c r="E11284" s="17">
        <v>7539866.0</v>
      </c>
      <c r="F11284" s="17">
        <v>1.0357378E7</v>
      </c>
      <c r="G11284" s="17">
        <v>1.485965E7</v>
      </c>
      <c r="H11284" s="17">
        <v>2.2003053E7</v>
      </c>
    </row>
    <row r="11285">
      <c r="A11285" s="7" t="s">
        <v>23891</v>
      </c>
      <c r="B11285" s="17" t="s">
        <v>23892</v>
      </c>
      <c r="C11285" s="17">
        <v>197.0</v>
      </c>
      <c r="D11285" s="17">
        <v>1.450114086E7</v>
      </c>
      <c r="E11285" s="17">
        <v>8281717.0</v>
      </c>
      <c r="F11285" s="17">
        <v>1.1426334E7</v>
      </c>
      <c r="G11285" s="17">
        <v>1.6418152E7</v>
      </c>
      <c r="H11285" s="17">
        <v>2.2488249E7</v>
      </c>
    </row>
    <row r="11286">
      <c r="A11286" s="7" t="s">
        <v>23893</v>
      </c>
      <c r="B11286" s="17" t="s">
        <v>23894</v>
      </c>
      <c r="C11286" s="17">
        <v>40.0</v>
      </c>
      <c r="D11286" s="17">
        <v>2.266643123E7</v>
      </c>
      <c r="E11286" s="17">
        <v>8934711.0</v>
      </c>
      <c r="F11286" s="17">
        <v>1.0750361E7</v>
      </c>
      <c r="G11286" s="17">
        <v>2.487E7</v>
      </c>
      <c r="H11286" s="17">
        <v>4.547102E7</v>
      </c>
    </row>
    <row r="11287">
      <c r="A11287" s="7" t="s">
        <v>23895</v>
      </c>
      <c r="B11287" s="17" t="s">
        <v>23897</v>
      </c>
      <c r="C11287" s="17">
        <v>99.0</v>
      </c>
      <c r="D11287" s="17">
        <v>1.650405775E7</v>
      </c>
      <c r="E11287" s="17">
        <v>8483966.0</v>
      </c>
      <c r="F11287" s="17">
        <v>1.0897052E7</v>
      </c>
      <c r="G11287" s="17">
        <v>1.5371E7</v>
      </c>
      <c r="H11287" s="17">
        <v>3.1708124E7</v>
      </c>
    </row>
    <row r="11288">
      <c r="A11288" s="7" t="s">
        <v>23899</v>
      </c>
      <c r="B11288" s="17" t="s">
        <v>23900</v>
      </c>
      <c r="C11288" s="17">
        <v>75.0</v>
      </c>
      <c r="D11288" s="17">
        <v>1.642009156E7</v>
      </c>
      <c r="E11288" s="17">
        <v>9346972.0</v>
      </c>
      <c r="F11288" s="17">
        <v>1.0819496E7</v>
      </c>
      <c r="G11288" s="17">
        <v>1.5411418E7</v>
      </c>
      <c r="H11288" s="17">
        <v>3.2210252E7</v>
      </c>
    </row>
    <row r="11289">
      <c r="A11289" s="7" t="s">
        <v>23901</v>
      </c>
      <c r="B11289" s="17" t="s">
        <v>23902</v>
      </c>
      <c r="C11289" s="17">
        <v>129.0</v>
      </c>
      <c r="D11289" s="17">
        <v>1.742854019E7</v>
      </c>
      <c r="E11289" s="17">
        <v>8413446.0</v>
      </c>
      <c r="F11289" s="17">
        <v>1.1257752E7</v>
      </c>
      <c r="G11289" s="17">
        <v>1.8623918E7</v>
      </c>
      <c r="H11289" s="17">
        <v>3.5875E7</v>
      </c>
    </row>
    <row r="11290">
      <c r="A11290" s="7" t="s">
        <v>23903</v>
      </c>
      <c r="B11290" s="17" t="s">
        <v>23904</v>
      </c>
      <c r="C11290" s="17">
        <v>34.0</v>
      </c>
      <c r="D11290" s="17">
        <v>1.574350124E7</v>
      </c>
      <c r="E11290" s="17">
        <v>5328654.0</v>
      </c>
      <c r="F11290" s="17">
        <v>9439207.0</v>
      </c>
      <c r="G11290" s="17">
        <v>1.7928737E7</v>
      </c>
      <c r="H11290" s="17">
        <v>4.691759E7</v>
      </c>
    </row>
    <row r="11291">
      <c r="A11291" s="7" t="s">
        <v>23905</v>
      </c>
      <c r="B11291" s="17" t="s">
        <v>23906</v>
      </c>
      <c r="C11291" s="17">
        <v>114.0</v>
      </c>
      <c r="D11291" s="17">
        <v>1.969638752E7</v>
      </c>
      <c r="E11291" s="17">
        <v>3253097.0</v>
      </c>
      <c r="F11291" s="17">
        <v>7833115.0</v>
      </c>
      <c r="G11291" s="17">
        <v>2.0568596E7</v>
      </c>
      <c r="H11291" s="17">
        <v>3.6296198E7</v>
      </c>
    </row>
    <row r="11292">
      <c r="A11292" s="7" t="s">
        <v>23909</v>
      </c>
      <c r="B11292" s="17" t="s">
        <v>23911</v>
      </c>
      <c r="C11292" s="17">
        <v>15.0</v>
      </c>
      <c r="D11292" s="17">
        <v>1.343019593E7</v>
      </c>
      <c r="E11292" s="17">
        <v>4506550.0</v>
      </c>
      <c r="F11292" s="17">
        <v>1.0256898E7</v>
      </c>
      <c r="G11292" s="17">
        <v>1.668985E7</v>
      </c>
      <c r="H11292" s="17">
        <v>3.2358962E7</v>
      </c>
    </row>
    <row r="11293">
      <c r="A11293" s="7" t="s">
        <v>23912</v>
      </c>
      <c r="B11293" s="17" t="s">
        <v>23913</v>
      </c>
      <c r="C11293" s="17">
        <v>22.0</v>
      </c>
      <c r="D11293" s="17">
        <v>2.59372375E7</v>
      </c>
      <c r="E11293" s="17">
        <v>8230112.0</v>
      </c>
      <c r="F11293" s="17">
        <v>2.2480124E7</v>
      </c>
      <c r="G11293" s="17">
        <v>4.0044726E7</v>
      </c>
      <c r="H11293" s="17">
        <v>5.3699699E7</v>
      </c>
    </row>
    <row r="11294">
      <c r="A11294" s="7" t="s">
        <v>23914</v>
      </c>
      <c r="B11294" s="17" t="s">
        <v>23915</v>
      </c>
      <c r="C11294" s="17">
        <v>30.0</v>
      </c>
      <c r="D11294" s="17">
        <v>2.359450137E7</v>
      </c>
      <c r="E11294" s="17">
        <v>1.397908E7</v>
      </c>
      <c r="F11294" s="17">
        <v>2.4966791E7</v>
      </c>
      <c r="G11294" s="17">
        <v>3.039903E7</v>
      </c>
      <c r="H11294" s="17">
        <v>3.2694114E7</v>
      </c>
    </row>
    <row r="11295">
      <c r="A11295" s="7" t="s">
        <v>23916</v>
      </c>
      <c r="B11295" s="17" t="s">
        <v>23917</v>
      </c>
      <c r="C11295" s="17">
        <v>38.0</v>
      </c>
      <c r="D11295" s="17">
        <v>2.492452947E7</v>
      </c>
      <c r="E11295" s="17">
        <v>1.5662521E7</v>
      </c>
      <c r="F11295" s="17">
        <v>2.4619878E7</v>
      </c>
      <c r="G11295" s="17">
        <v>3.5448111E7</v>
      </c>
      <c r="H11295" s="17">
        <v>4.1650501E7</v>
      </c>
    </row>
    <row r="11296">
      <c r="A11296" s="7" t="s">
        <v>23918</v>
      </c>
      <c r="B11296" s="17" t="s">
        <v>23919</v>
      </c>
      <c r="C11296" s="17">
        <v>59.0</v>
      </c>
      <c r="D11296" s="17">
        <v>1.2233603E7</v>
      </c>
      <c r="E11296" s="17">
        <v>7912005.0</v>
      </c>
      <c r="F11296" s="17">
        <v>9324641.0</v>
      </c>
      <c r="G11296" s="17">
        <v>1.4541E7</v>
      </c>
      <c r="H11296" s="17">
        <v>2.4048115E7</v>
      </c>
    </row>
    <row r="11297">
      <c r="A11297" s="7" t="s">
        <v>23922</v>
      </c>
      <c r="B11297" s="17" t="s">
        <v>23923</v>
      </c>
      <c r="C11297" s="17">
        <v>102.0</v>
      </c>
      <c r="D11297" s="17">
        <v>2.833237733E7</v>
      </c>
      <c r="E11297" s="17">
        <v>1.6011052E7</v>
      </c>
      <c r="F11297" s="17">
        <v>2.6155842E7</v>
      </c>
      <c r="G11297" s="17">
        <v>3.8307684E7</v>
      </c>
      <c r="H11297" s="17">
        <v>4.6840761E7</v>
      </c>
    </row>
    <row r="11298">
      <c r="A11298" s="7" t="s">
        <v>23924</v>
      </c>
      <c r="B11298" s="17" t="s">
        <v>23925</v>
      </c>
      <c r="C11298" s="17">
        <v>94.0</v>
      </c>
      <c r="D11298" s="17">
        <v>3.085448711E7</v>
      </c>
      <c r="E11298" s="17">
        <v>1.0159797E7</v>
      </c>
      <c r="F11298" s="17">
        <v>3.1486501E7</v>
      </c>
      <c r="G11298" s="17">
        <v>3.8668928E7</v>
      </c>
      <c r="H11298" s="17">
        <v>5.1127568E7</v>
      </c>
    </row>
    <row r="11299">
      <c r="A11299" s="7" t="s">
        <v>23926</v>
      </c>
      <c r="B11299" s="17" t="s">
        <v>23927</v>
      </c>
      <c r="C11299" s="17">
        <v>15.0</v>
      </c>
      <c r="D11299" s="17">
        <v>1.810748E7</v>
      </c>
      <c r="E11299" s="17">
        <v>4897710.0</v>
      </c>
      <c r="F11299" s="17">
        <v>1.565965E7</v>
      </c>
      <c r="G11299" s="17">
        <v>3.10295E7</v>
      </c>
      <c r="H11299" s="17">
        <v>3.6658266E7</v>
      </c>
    </row>
    <row r="11300">
      <c r="A11300" s="7" t="s">
        <v>23928</v>
      </c>
      <c r="B11300" s="17" t="s">
        <v>23931</v>
      </c>
      <c r="C11300" s="17">
        <v>23.0</v>
      </c>
      <c r="D11300" s="17">
        <v>2.113259857E7</v>
      </c>
      <c r="E11300" s="17">
        <v>4654490.0</v>
      </c>
      <c r="F11300" s="17">
        <v>1.2687137E7</v>
      </c>
      <c r="G11300" s="17">
        <v>3.77177E7</v>
      </c>
      <c r="H11300" s="17">
        <v>6.0039198E7</v>
      </c>
    </row>
    <row r="11301">
      <c r="A11301" s="7" t="s">
        <v>23932</v>
      </c>
      <c r="B11301" s="17" t="s">
        <v>23933</v>
      </c>
      <c r="C11301" s="17">
        <v>21.0</v>
      </c>
      <c r="D11301" s="17">
        <v>8258421.476</v>
      </c>
      <c r="E11301" s="17">
        <v>3635205.0</v>
      </c>
      <c r="F11301" s="17">
        <v>5572735.0</v>
      </c>
      <c r="G11301" s="17">
        <v>7649670.0</v>
      </c>
      <c r="H11301" s="17">
        <v>1.2468127E7</v>
      </c>
    </row>
    <row r="11302">
      <c r="A11302" s="7" t="s">
        <v>23934</v>
      </c>
      <c r="B11302" s="17" t="s">
        <v>23935</v>
      </c>
      <c r="C11302" s="17">
        <v>404.0</v>
      </c>
      <c r="D11302" s="17">
        <v>5434291.064</v>
      </c>
      <c r="E11302" s="17">
        <v>2580532.0</v>
      </c>
      <c r="F11302" s="17">
        <v>3619600.0</v>
      </c>
      <c r="G11302" s="17">
        <v>5600855.0</v>
      </c>
      <c r="H11302" s="17">
        <v>9246404.0</v>
      </c>
    </row>
    <row r="11303">
      <c r="A11303" s="7" t="s">
        <v>23936</v>
      </c>
      <c r="B11303" s="17" t="s">
        <v>23937</v>
      </c>
      <c r="C11303" s="17">
        <v>29.0</v>
      </c>
      <c r="D11303" s="17">
        <v>3684859.724</v>
      </c>
      <c r="E11303" s="17">
        <v>2586125.0</v>
      </c>
      <c r="F11303" s="17">
        <v>3259450.0</v>
      </c>
      <c r="G11303" s="17">
        <v>4328080.0</v>
      </c>
      <c r="H11303" s="17">
        <v>5939982.0</v>
      </c>
    </row>
    <row r="11304">
      <c r="A11304" s="7" t="s">
        <v>23938</v>
      </c>
      <c r="B11304" s="17" t="s">
        <v>23940</v>
      </c>
      <c r="C11304" s="17">
        <v>21.0</v>
      </c>
      <c r="D11304" s="17">
        <v>6608600.619</v>
      </c>
      <c r="E11304" s="17">
        <v>2166531.0</v>
      </c>
      <c r="F11304" s="17">
        <v>4236873.0</v>
      </c>
      <c r="G11304" s="17">
        <v>6655312.0</v>
      </c>
      <c r="H11304" s="17">
        <v>9037948.0</v>
      </c>
    </row>
    <row r="11305">
      <c r="A11305" s="7" t="s">
        <v>23942</v>
      </c>
      <c r="B11305" s="17" t="s">
        <v>23943</v>
      </c>
      <c r="C11305" s="17">
        <v>7.0</v>
      </c>
      <c r="D11305" s="17">
        <v>4362171.571</v>
      </c>
      <c r="E11305" s="17">
        <v>2479000.0</v>
      </c>
      <c r="F11305" s="17">
        <v>4092727.0</v>
      </c>
      <c r="G11305" s="17">
        <v>5762468.0</v>
      </c>
      <c r="H11305" s="17">
        <v>8036826.0</v>
      </c>
    </row>
    <row r="11306">
      <c r="A11306" s="7" t="s">
        <v>23944</v>
      </c>
      <c r="B11306" s="17" t="s">
        <v>23945</v>
      </c>
      <c r="C11306" s="17">
        <v>5.0</v>
      </c>
      <c r="D11306" s="17">
        <v>1.38473612E7</v>
      </c>
      <c r="E11306" s="17">
        <v>5431653.0</v>
      </c>
      <c r="F11306" s="17">
        <v>1.16333E7</v>
      </c>
      <c r="G11306" s="17">
        <v>1.5393086E7</v>
      </c>
      <c r="H11306" s="17">
        <v>3.3555632E7</v>
      </c>
    </row>
    <row r="11307">
      <c r="A11307" s="7" t="s">
        <v>23946</v>
      </c>
      <c r="B11307" s="17" t="s">
        <v>23947</v>
      </c>
      <c r="C11307" s="17">
        <v>8.0</v>
      </c>
      <c r="D11307" s="17">
        <v>7296066.625</v>
      </c>
      <c r="E11307" s="17">
        <v>2809200.0</v>
      </c>
      <c r="F11307" s="17">
        <v>4273762.0</v>
      </c>
      <c r="G11307" s="17">
        <v>1.0855964E7</v>
      </c>
      <c r="H11307" s="17">
        <v>1.6862156E7</v>
      </c>
    </row>
    <row r="11308">
      <c r="A11308" s="7" t="s">
        <v>23948</v>
      </c>
      <c r="B11308" s="17" t="s">
        <v>23949</v>
      </c>
      <c r="C11308" s="17">
        <v>54.0</v>
      </c>
      <c r="D11308" s="17">
        <v>5088134.389</v>
      </c>
      <c r="E11308" s="17">
        <v>2849350.0</v>
      </c>
      <c r="F11308" s="17">
        <v>3987675.0</v>
      </c>
      <c r="G11308" s="17">
        <v>5116017.0</v>
      </c>
      <c r="H11308" s="17">
        <v>1.061343E7</v>
      </c>
    </row>
    <row r="11309">
      <c r="A11309" s="7" t="s">
        <v>23951</v>
      </c>
      <c r="B11309" s="17" t="s">
        <v>23952</v>
      </c>
      <c r="C11309" s="17">
        <v>40.0</v>
      </c>
      <c r="D11309" s="17">
        <v>6075415.025</v>
      </c>
      <c r="E11309" s="17">
        <v>1850902.0</v>
      </c>
      <c r="F11309" s="17">
        <v>4069642.0</v>
      </c>
      <c r="G11309" s="17">
        <v>5781785.0</v>
      </c>
      <c r="H11309" s="17">
        <v>1.0482361E7</v>
      </c>
    </row>
    <row r="11310">
      <c r="A11310" s="7" t="s">
        <v>23953</v>
      </c>
      <c r="B11310" s="17" t="s">
        <v>23954</v>
      </c>
      <c r="C11310" s="17">
        <v>29.0</v>
      </c>
      <c r="D11310" s="17">
        <v>6255200.586</v>
      </c>
      <c r="E11310" s="17">
        <v>3334762.0</v>
      </c>
      <c r="F11310" s="17">
        <v>4387427.0</v>
      </c>
      <c r="G11310" s="17">
        <v>6742319.0</v>
      </c>
      <c r="H11310" s="17">
        <v>1.182553E7</v>
      </c>
    </row>
    <row r="11311">
      <c r="A11311" s="7" t="s">
        <v>23956</v>
      </c>
      <c r="B11311" s="17" t="s">
        <v>23957</v>
      </c>
      <c r="C11311" s="17">
        <v>123.0</v>
      </c>
      <c r="D11311" s="17">
        <v>5134892.057</v>
      </c>
      <c r="E11311" s="17">
        <v>2821584.0</v>
      </c>
      <c r="F11311" s="17">
        <v>4354023.0</v>
      </c>
      <c r="G11311" s="17">
        <v>5562682.0</v>
      </c>
      <c r="H11311" s="17">
        <v>7903584.0</v>
      </c>
    </row>
    <row r="11312">
      <c r="A11312" s="7" t="s">
        <v>23958</v>
      </c>
      <c r="B11312" s="17" t="s">
        <v>23959</v>
      </c>
      <c r="C11312" s="17">
        <v>83.0</v>
      </c>
      <c r="D11312" s="17">
        <v>4992112.277</v>
      </c>
      <c r="E11312" s="17">
        <v>2488211.0</v>
      </c>
      <c r="F11312" s="17">
        <v>3569198.0</v>
      </c>
      <c r="G11312" s="17">
        <v>6028828.0</v>
      </c>
      <c r="H11312" s="17">
        <v>8525856.0</v>
      </c>
    </row>
    <row r="11313">
      <c r="A11313" s="7" t="s">
        <v>23960</v>
      </c>
      <c r="B11313" s="17" t="s">
        <v>23961</v>
      </c>
      <c r="C11313" s="17">
        <v>1724.0</v>
      </c>
      <c r="D11313" s="17">
        <v>9237687.35</v>
      </c>
      <c r="E11313" s="17">
        <v>2731781.0</v>
      </c>
      <c r="F11313" s="17">
        <v>3902222.0</v>
      </c>
      <c r="G11313" s="17">
        <v>6600224.0</v>
      </c>
      <c r="H11313" s="17">
        <v>1.5839062E7</v>
      </c>
    </row>
    <row r="11314">
      <c r="A11314" s="7" t="s">
        <v>23963</v>
      </c>
      <c r="B11314" s="17" t="s">
        <v>23964</v>
      </c>
      <c r="C11314" s="17">
        <v>133.0</v>
      </c>
      <c r="D11314" s="17">
        <v>6047884.519</v>
      </c>
      <c r="E11314" s="17">
        <v>2654350.0</v>
      </c>
      <c r="F11314" s="17">
        <v>3916539.0</v>
      </c>
      <c r="G11314" s="17">
        <v>5374351.0</v>
      </c>
      <c r="H11314" s="17">
        <v>1.11932E7</v>
      </c>
    </row>
    <row r="11315">
      <c r="A11315" s="7" t="s">
        <v>23965</v>
      </c>
      <c r="B11315" s="17" t="s">
        <v>23966</v>
      </c>
      <c r="C11315" s="17">
        <v>189.0</v>
      </c>
      <c r="D11315" s="17">
        <v>4909673.979</v>
      </c>
      <c r="E11315" s="17">
        <v>2460763.0</v>
      </c>
      <c r="F11315" s="17">
        <v>3608251.0</v>
      </c>
      <c r="G11315" s="17">
        <v>5133800.0</v>
      </c>
      <c r="H11315" s="17">
        <v>7941794.0</v>
      </c>
    </row>
    <row r="11316">
      <c r="A11316" s="7" t="s">
        <v>23967</v>
      </c>
      <c r="B11316" s="17" t="s">
        <v>23968</v>
      </c>
      <c r="C11316" s="17">
        <v>27.0</v>
      </c>
      <c r="D11316" s="17">
        <v>1.466126407E7</v>
      </c>
      <c r="E11316" s="17">
        <v>4456800.0</v>
      </c>
      <c r="F11316" s="17">
        <v>7412500.0</v>
      </c>
      <c r="G11316" s="17">
        <v>1.959745E7</v>
      </c>
      <c r="H11316" s="17">
        <v>4.2324445E7</v>
      </c>
    </row>
    <row r="11317">
      <c r="A11317" s="7" t="s">
        <v>23969</v>
      </c>
      <c r="B11317" s="17" t="s">
        <v>23970</v>
      </c>
      <c r="C11317" s="17">
        <v>323.0</v>
      </c>
      <c r="D11317" s="17">
        <v>4447761.375</v>
      </c>
      <c r="E11317" s="17">
        <v>2552632.0</v>
      </c>
      <c r="F11317" s="17">
        <v>3495100.0</v>
      </c>
      <c r="G11317" s="17">
        <v>4714000.0</v>
      </c>
      <c r="H11317" s="17">
        <v>7086660.0</v>
      </c>
    </row>
    <row r="11318">
      <c r="A11318" s="7" t="s">
        <v>23973</v>
      </c>
      <c r="B11318" s="17" t="s">
        <v>23974</v>
      </c>
      <c r="C11318" s="17">
        <v>54.0</v>
      </c>
      <c r="D11318" s="17">
        <v>9868684.556</v>
      </c>
      <c r="E11318" s="17">
        <v>3139179.0</v>
      </c>
      <c r="F11318" s="17">
        <v>4491601.0</v>
      </c>
      <c r="G11318" s="17">
        <v>1.2322343E7</v>
      </c>
      <c r="H11318" s="17">
        <v>2.6519861E7</v>
      </c>
    </row>
    <row r="11319">
      <c r="A11319" s="7" t="s">
        <v>23975</v>
      </c>
      <c r="B11319" s="17" t="s">
        <v>23976</v>
      </c>
      <c r="C11319" s="17">
        <v>98.0</v>
      </c>
      <c r="D11319" s="17">
        <v>5332050.939</v>
      </c>
      <c r="E11319" s="17">
        <v>2601500.0</v>
      </c>
      <c r="F11319" s="17">
        <v>3191584.0</v>
      </c>
      <c r="G11319" s="17">
        <v>5695200.0</v>
      </c>
      <c r="H11319" s="17">
        <v>9180867.0</v>
      </c>
    </row>
    <row r="11320">
      <c r="A11320" s="7" t="s">
        <v>23977</v>
      </c>
      <c r="B11320" s="17" t="s">
        <v>23978</v>
      </c>
      <c r="C11320" s="17">
        <v>124.0</v>
      </c>
      <c r="D11320" s="17">
        <v>4516154.702</v>
      </c>
      <c r="E11320" s="17">
        <v>2575952.0</v>
      </c>
      <c r="F11320" s="17">
        <v>3400520.0</v>
      </c>
      <c r="G11320" s="17">
        <v>4888985.0</v>
      </c>
      <c r="H11320" s="17">
        <v>7833313.0</v>
      </c>
    </row>
    <row r="11321">
      <c r="A11321" s="7" t="s">
        <v>23981</v>
      </c>
      <c r="B11321" s="17" t="s">
        <v>23982</v>
      </c>
      <c r="C11321" s="17">
        <v>35.0</v>
      </c>
      <c r="D11321" s="17">
        <v>7543773.457</v>
      </c>
      <c r="E11321" s="17">
        <v>2987000.0</v>
      </c>
      <c r="F11321" s="17">
        <v>5230750.0</v>
      </c>
      <c r="G11321" s="17">
        <v>8480225.0</v>
      </c>
      <c r="H11321" s="17">
        <v>1.696663E7</v>
      </c>
    </row>
    <row r="11322">
      <c r="A11322" s="7" t="s">
        <v>23983</v>
      </c>
      <c r="B11322" s="17" t="s">
        <v>23984</v>
      </c>
      <c r="C11322" s="17">
        <v>795.0</v>
      </c>
      <c r="D11322" s="17">
        <v>5728737.27</v>
      </c>
      <c r="E11322" s="17">
        <v>2858050.0</v>
      </c>
      <c r="F11322" s="17">
        <v>3818599.0</v>
      </c>
      <c r="G11322" s="17">
        <v>5397105.0</v>
      </c>
      <c r="H11322" s="17">
        <v>8220610.0</v>
      </c>
    </row>
    <row r="11323">
      <c r="A11323" s="7" t="s">
        <v>23985</v>
      </c>
      <c r="B11323" s="17" t="s">
        <v>23986</v>
      </c>
      <c r="C11323" s="17">
        <v>552.0</v>
      </c>
      <c r="D11323" s="17">
        <v>6257560.563</v>
      </c>
      <c r="E11323" s="17">
        <v>2504515.0</v>
      </c>
      <c r="F11323" s="17">
        <v>3537489.0</v>
      </c>
      <c r="G11323" s="17">
        <v>5352044.0</v>
      </c>
      <c r="H11323" s="17">
        <v>9617649.0</v>
      </c>
    </row>
    <row r="11324">
      <c r="A11324" s="7" t="s">
        <v>23987</v>
      </c>
      <c r="B11324" s="17" t="s">
        <v>23988</v>
      </c>
      <c r="C11324" s="17">
        <v>177.0</v>
      </c>
      <c r="D11324" s="17">
        <v>1.310487001E7</v>
      </c>
      <c r="E11324" s="17">
        <v>2537278.0</v>
      </c>
      <c r="F11324" s="17">
        <v>4908000.0</v>
      </c>
      <c r="G11324" s="17">
        <v>9017355.0</v>
      </c>
      <c r="H11324" s="17">
        <v>2.2809993E7</v>
      </c>
    </row>
    <row r="11325">
      <c r="A11325" s="7" t="s">
        <v>23991</v>
      </c>
      <c r="B11325" s="17" t="s">
        <v>23992</v>
      </c>
      <c r="C11325" s="17">
        <v>21.0</v>
      </c>
      <c r="D11325" s="17">
        <v>8583823.19</v>
      </c>
      <c r="E11325" s="17">
        <v>3301858.0</v>
      </c>
      <c r="F11325" s="17">
        <v>7873331.0</v>
      </c>
      <c r="G11325" s="17">
        <v>9728833.0</v>
      </c>
      <c r="H11325" s="17">
        <v>1.526016E7</v>
      </c>
    </row>
    <row r="11326">
      <c r="A11326" s="7" t="s">
        <v>23993</v>
      </c>
      <c r="B11326" s="17" t="s">
        <v>23994</v>
      </c>
      <c r="C11326" s="17">
        <v>4.0</v>
      </c>
      <c r="D11326" s="17">
        <v>3694995.0</v>
      </c>
      <c r="E11326" s="17">
        <v>309535.0</v>
      </c>
      <c r="F11326" s="17">
        <v>3327000.0</v>
      </c>
      <c r="G11326" s="17">
        <v>3715500.0</v>
      </c>
      <c r="H11326" s="17">
        <v>7427945.0</v>
      </c>
    </row>
    <row r="11327">
      <c r="A11327" s="7" t="s">
        <v>23995</v>
      </c>
      <c r="B11327" s="17" t="s">
        <v>23996</v>
      </c>
      <c r="C11327" s="17">
        <v>4.0</v>
      </c>
      <c r="D11327" s="17">
        <v>1.006020575E7</v>
      </c>
      <c r="E11327" s="17">
        <v>1828557.0</v>
      </c>
      <c r="F11327" s="17">
        <v>7277067.0</v>
      </c>
      <c r="G11327" s="17">
        <v>7823505.0</v>
      </c>
      <c r="H11327" s="17">
        <v>2.3311694E7</v>
      </c>
    </row>
    <row r="11328">
      <c r="A11328" s="7" t="s">
        <v>23999</v>
      </c>
      <c r="B11328" s="17" t="s">
        <v>24000</v>
      </c>
      <c r="C11328" s="17">
        <v>1.0</v>
      </c>
      <c r="D11328" s="17">
        <v>5762822.0</v>
      </c>
      <c r="E11328" s="17">
        <v>5762822.0</v>
      </c>
      <c r="F11328" s="17">
        <v>5762822.0</v>
      </c>
      <c r="G11328" s="17">
        <v>5762822.0</v>
      </c>
      <c r="H11328" s="17">
        <v>5762822.0</v>
      </c>
    </row>
    <row r="11329">
      <c r="A11329" s="7" t="s">
        <v>24001</v>
      </c>
      <c r="B11329" s="17" t="s">
        <v>24002</v>
      </c>
      <c r="C11329" s="17">
        <v>12.0</v>
      </c>
      <c r="D11329" s="17">
        <v>1.017906317E7</v>
      </c>
      <c r="E11329" s="17">
        <v>7832379.0</v>
      </c>
      <c r="F11329" s="17">
        <v>1.0149623E7</v>
      </c>
      <c r="G11329" s="17">
        <v>1.0936146E7</v>
      </c>
      <c r="H11329" s="17">
        <v>1.3860075E7</v>
      </c>
    </row>
    <row r="11330">
      <c r="A11330" s="7" t="s">
        <v>24004</v>
      </c>
      <c r="B11330" s="17" t="s">
        <v>24005</v>
      </c>
      <c r="C11330" s="17">
        <v>11.0</v>
      </c>
      <c r="D11330" s="17">
        <v>1.412461436E7</v>
      </c>
      <c r="E11330" s="17">
        <v>2706595.0</v>
      </c>
      <c r="F11330" s="17">
        <v>6867086.0</v>
      </c>
      <c r="G11330" s="17">
        <v>9857820.0</v>
      </c>
      <c r="H11330" s="17">
        <v>2.8075385E7</v>
      </c>
    </row>
    <row r="11331">
      <c r="A11331" s="7" t="s">
        <v>24006</v>
      </c>
      <c r="B11331" s="17" t="s">
        <v>24007</v>
      </c>
      <c r="C11331" s="17">
        <v>20.0</v>
      </c>
      <c r="D11331" s="17">
        <v>9244694.85</v>
      </c>
      <c r="E11331" s="17">
        <v>5554026.0</v>
      </c>
      <c r="F11331" s="17">
        <v>8891220.0</v>
      </c>
      <c r="G11331" s="17">
        <v>1.0517622E7</v>
      </c>
      <c r="H11331" s="17">
        <v>1.1487522E7</v>
      </c>
    </row>
    <row r="11332">
      <c r="A11332" s="7" t="s">
        <v>24008</v>
      </c>
      <c r="B11332" s="17" t="s">
        <v>24009</v>
      </c>
      <c r="C11332" s="17">
        <v>30.0</v>
      </c>
      <c r="D11332" s="17">
        <v>9494165.2</v>
      </c>
      <c r="E11332" s="17">
        <v>7829433.0</v>
      </c>
      <c r="F11332" s="17">
        <v>8791437.0</v>
      </c>
      <c r="G11332" s="17">
        <v>1.0704177E7</v>
      </c>
      <c r="H11332" s="17">
        <v>1.2822499E7</v>
      </c>
    </row>
    <row r="11333">
      <c r="A11333" s="7" t="s">
        <v>24012</v>
      </c>
      <c r="B11333" s="17" t="s">
        <v>24013</v>
      </c>
      <c r="C11333" s="17">
        <v>34.0</v>
      </c>
      <c r="D11333" s="17">
        <v>6239044.882</v>
      </c>
      <c r="E11333" s="17">
        <v>2641569.0</v>
      </c>
      <c r="F11333" s="17">
        <v>3759628.0</v>
      </c>
      <c r="G11333" s="17">
        <v>7576138.0</v>
      </c>
      <c r="H11333" s="17">
        <v>1.2810473E7</v>
      </c>
    </row>
    <row r="11334">
      <c r="A11334" s="7" t="s">
        <v>24014</v>
      </c>
      <c r="B11334" s="17" t="s">
        <v>24015</v>
      </c>
      <c r="C11334" s="17">
        <v>24.0</v>
      </c>
      <c r="D11334" s="17">
        <v>6326668.375</v>
      </c>
      <c r="E11334" s="17">
        <v>2832848.0</v>
      </c>
      <c r="F11334" s="17">
        <v>4576860.0</v>
      </c>
      <c r="G11334" s="17">
        <v>7287796.0</v>
      </c>
      <c r="H11334" s="17">
        <v>1.1592421E7</v>
      </c>
    </row>
    <row r="11335">
      <c r="A11335" s="7" t="s">
        <v>24016</v>
      </c>
      <c r="B11335" s="17" t="s">
        <v>24017</v>
      </c>
      <c r="C11335" s="17">
        <v>5.0</v>
      </c>
      <c r="D11335" s="17">
        <v>1.90025454E7</v>
      </c>
      <c r="E11335" s="17">
        <v>1.1079059E7</v>
      </c>
      <c r="F11335" s="17">
        <v>2.0466451E7</v>
      </c>
      <c r="G11335" s="17">
        <v>2.0907307E7</v>
      </c>
      <c r="H11335" s="17">
        <v>3.578268E7</v>
      </c>
    </row>
    <row r="11336">
      <c r="A11336" s="7" t="s">
        <v>24019</v>
      </c>
      <c r="B11336" s="17" t="s">
        <v>24021</v>
      </c>
      <c r="C11336" s="17">
        <v>2.0</v>
      </c>
      <c r="D11336" s="17">
        <v>1.18551755E7</v>
      </c>
      <c r="E11336" s="17">
        <v>5813573.0</v>
      </c>
      <c r="F11336" s="17">
        <v>5813573.0</v>
      </c>
      <c r="G11336" s="17">
        <v>1.7896778E7</v>
      </c>
      <c r="H11336" s="17">
        <v>1.7896778E7</v>
      </c>
    </row>
    <row r="11337">
      <c r="A11337" s="7" t="s">
        <v>24022</v>
      </c>
      <c r="B11337" s="17" t="s">
        <v>24023</v>
      </c>
      <c r="C11337" s="17">
        <v>2.0</v>
      </c>
      <c r="D11337" s="17">
        <v>6319932.5</v>
      </c>
      <c r="E11337" s="17">
        <v>5517213.0</v>
      </c>
      <c r="F11337" s="17">
        <v>5517213.0</v>
      </c>
      <c r="G11337" s="17">
        <v>7122652.0</v>
      </c>
      <c r="H11337" s="17">
        <v>7122652.0</v>
      </c>
    </row>
    <row r="11338">
      <c r="A11338" s="7" t="s">
        <v>24024</v>
      </c>
      <c r="B11338" s="17" t="s">
        <v>24025</v>
      </c>
      <c r="C11338" s="17">
        <v>1.0</v>
      </c>
      <c r="D11338" s="17">
        <v>1.8763439E7</v>
      </c>
      <c r="E11338" s="17">
        <v>1.8763439E7</v>
      </c>
      <c r="F11338" s="17">
        <v>1.8763439E7</v>
      </c>
      <c r="G11338" s="17">
        <v>1.8763439E7</v>
      </c>
      <c r="H11338" s="17">
        <v>1.8763439E7</v>
      </c>
    </row>
    <row r="11339">
      <c r="A11339" s="7" t="s">
        <v>24026</v>
      </c>
      <c r="B11339" s="17" t="s">
        <v>24027</v>
      </c>
      <c r="C11339" s="17">
        <v>2.0</v>
      </c>
      <c r="D11339" s="17">
        <v>3666708.5</v>
      </c>
      <c r="E11339" s="17">
        <v>3557353.0</v>
      </c>
      <c r="F11339" s="17">
        <v>3557353.0</v>
      </c>
      <c r="G11339" s="17">
        <v>3776064.0</v>
      </c>
      <c r="H11339" s="17">
        <v>3776064.0</v>
      </c>
    </row>
    <row r="11340">
      <c r="A11340" s="7" t="s">
        <v>24028</v>
      </c>
      <c r="B11340" s="17" t="s">
        <v>24029</v>
      </c>
      <c r="C11340" s="17">
        <v>1.0</v>
      </c>
      <c r="D11340" s="17">
        <v>2241250.0</v>
      </c>
      <c r="E11340" s="17">
        <v>2241250.0</v>
      </c>
      <c r="F11340" s="17">
        <v>2241250.0</v>
      </c>
      <c r="G11340" s="17">
        <v>2241250.0</v>
      </c>
      <c r="H11340" s="17">
        <v>2241250.0</v>
      </c>
    </row>
    <row r="11341">
      <c r="A11341" s="7" t="s">
        <v>24031</v>
      </c>
      <c r="B11341" s="17" t="s">
        <v>24033</v>
      </c>
      <c r="C11341" s="17">
        <v>1.0</v>
      </c>
      <c r="D11341" s="17">
        <v>2753793.0</v>
      </c>
      <c r="E11341" s="17">
        <v>2753793.0</v>
      </c>
      <c r="F11341" s="17">
        <v>2753793.0</v>
      </c>
      <c r="G11341" s="17">
        <v>2753793.0</v>
      </c>
      <c r="H11341" s="17">
        <v>2753793.0</v>
      </c>
    </row>
    <row r="11342">
      <c r="A11342" s="7" t="s">
        <v>24034</v>
      </c>
      <c r="B11342" s="17" t="s">
        <v>24035</v>
      </c>
      <c r="C11342" s="17">
        <v>209.0</v>
      </c>
      <c r="D11342" s="17">
        <v>9810135.507</v>
      </c>
      <c r="E11342" s="17">
        <v>6288585.0</v>
      </c>
      <c r="F11342" s="17">
        <v>8567163.0</v>
      </c>
      <c r="G11342" s="17">
        <v>1.1568201E7</v>
      </c>
      <c r="H11342" s="17">
        <v>1.4640055E7</v>
      </c>
    </row>
    <row r="11343">
      <c r="A11343" s="7" t="s">
        <v>24036</v>
      </c>
      <c r="B11343" s="17" t="s">
        <v>24037</v>
      </c>
      <c r="C11343" s="17">
        <v>17.0</v>
      </c>
      <c r="D11343" s="17">
        <v>1.092384041E7</v>
      </c>
      <c r="E11343" s="17">
        <v>6298543.0</v>
      </c>
      <c r="F11343" s="17">
        <v>8518633.0</v>
      </c>
      <c r="G11343" s="17">
        <v>1.2295946E7</v>
      </c>
      <c r="H11343" s="17">
        <v>1.9797152E7</v>
      </c>
    </row>
    <row r="11344">
      <c r="A11344" s="7" t="s">
        <v>24038</v>
      </c>
      <c r="B11344" s="17" t="s">
        <v>24039</v>
      </c>
      <c r="C11344" s="17">
        <v>47.0</v>
      </c>
      <c r="D11344" s="17">
        <v>1.020474696E7</v>
      </c>
      <c r="E11344" s="17">
        <v>6940710.0</v>
      </c>
      <c r="F11344" s="17">
        <v>9872709.0</v>
      </c>
      <c r="G11344" s="17">
        <v>1.2793759E7</v>
      </c>
      <c r="H11344" s="17">
        <v>1.487227E7</v>
      </c>
    </row>
    <row r="11345">
      <c r="A11345" s="7" t="s">
        <v>24040</v>
      </c>
      <c r="B11345" s="17" t="s">
        <v>24041</v>
      </c>
      <c r="C11345" s="17">
        <v>32.0</v>
      </c>
      <c r="D11345" s="17">
        <v>1.107465016E7</v>
      </c>
      <c r="E11345" s="17">
        <v>6299817.0</v>
      </c>
      <c r="F11345" s="17">
        <v>1.0299625E7</v>
      </c>
      <c r="G11345" s="17">
        <v>1.2653395E7</v>
      </c>
      <c r="H11345" s="17">
        <v>1.9197844E7</v>
      </c>
    </row>
    <row r="11346">
      <c r="A11346" s="7" t="s">
        <v>24044</v>
      </c>
      <c r="B11346" s="17" t="s">
        <v>24045</v>
      </c>
      <c r="C11346" s="17">
        <v>22.0</v>
      </c>
      <c r="D11346" s="17">
        <v>9993344.0</v>
      </c>
      <c r="E11346" s="17">
        <v>4472622.0</v>
      </c>
      <c r="F11346" s="17">
        <v>6764714.0</v>
      </c>
      <c r="G11346" s="17">
        <v>1.6152082E7</v>
      </c>
      <c r="H11346" s="17">
        <v>1.7910004E7</v>
      </c>
    </row>
    <row r="11347">
      <c r="A11347" s="7" t="s">
        <v>24046</v>
      </c>
      <c r="B11347" s="17" t="s">
        <v>24047</v>
      </c>
      <c r="C11347" s="17">
        <v>380.0</v>
      </c>
      <c r="D11347" s="17">
        <v>9212751.35</v>
      </c>
      <c r="E11347" s="17">
        <v>5541913.0</v>
      </c>
      <c r="F11347" s="17">
        <v>7296115.0</v>
      </c>
      <c r="G11347" s="17">
        <v>1.048679E7</v>
      </c>
      <c r="H11347" s="17">
        <v>1.6128458E7</v>
      </c>
    </row>
    <row r="11348">
      <c r="A11348" s="7" t="s">
        <v>24048</v>
      </c>
      <c r="B11348" s="17" t="s">
        <v>24049</v>
      </c>
      <c r="C11348" s="17">
        <v>99.0</v>
      </c>
      <c r="D11348" s="17">
        <v>1.218454806E7</v>
      </c>
      <c r="E11348" s="17">
        <v>5412011.0</v>
      </c>
      <c r="F11348" s="17">
        <v>8357346.0</v>
      </c>
      <c r="G11348" s="17">
        <v>1.4088088E7</v>
      </c>
      <c r="H11348" s="17">
        <v>2.2968976E7</v>
      </c>
    </row>
    <row r="11349">
      <c r="A11349" s="7" t="s">
        <v>24052</v>
      </c>
      <c r="B11349" s="17" t="s">
        <v>24053</v>
      </c>
      <c r="C11349" s="17">
        <v>232.0</v>
      </c>
      <c r="D11349" s="17">
        <v>1.105229978E7</v>
      </c>
      <c r="E11349" s="17">
        <v>5876709.0</v>
      </c>
      <c r="F11349" s="17">
        <v>8316346.0</v>
      </c>
      <c r="G11349" s="17">
        <v>1.2406668E7</v>
      </c>
      <c r="H11349" s="17">
        <v>2.0651643E7</v>
      </c>
    </row>
    <row r="11350">
      <c r="A11350" s="7" t="s">
        <v>24056</v>
      </c>
      <c r="B11350" s="17" t="s">
        <v>24058</v>
      </c>
      <c r="C11350" s="17">
        <v>509.0</v>
      </c>
      <c r="D11350" s="17">
        <v>9606389.424</v>
      </c>
      <c r="E11350" s="17">
        <v>5461241.0</v>
      </c>
      <c r="F11350" s="17">
        <v>8261696.0</v>
      </c>
      <c r="G11350" s="17">
        <v>1.1576135E7</v>
      </c>
      <c r="H11350" s="17">
        <v>1.61411E7</v>
      </c>
    </row>
    <row r="11351">
      <c r="A11351" s="7" t="s">
        <v>24059</v>
      </c>
      <c r="B11351" s="17" t="s">
        <v>24060</v>
      </c>
      <c r="C11351" s="17">
        <v>66.0</v>
      </c>
      <c r="D11351" s="17">
        <v>1.022579688E7</v>
      </c>
      <c r="E11351" s="17">
        <v>5734500.0</v>
      </c>
      <c r="F11351" s="17">
        <v>7728152.0</v>
      </c>
      <c r="G11351" s="17">
        <v>1.1293719E7</v>
      </c>
      <c r="H11351" s="17">
        <v>1.710149E7</v>
      </c>
    </row>
    <row r="11352">
      <c r="A11352" s="7" t="s">
        <v>24061</v>
      </c>
      <c r="B11352" s="17" t="s">
        <v>24062</v>
      </c>
      <c r="C11352" s="17">
        <v>62.0</v>
      </c>
      <c r="D11352" s="17">
        <v>8309575.823</v>
      </c>
      <c r="E11352" s="17">
        <v>4975878.0</v>
      </c>
      <c r="F11352" s="17">
        <v>7467183.0</v>
      </c>
      <c r="G11352" s="17">
        <v>9923700.0</v>
      </c>
      <c r="H11352" s="17">
        <v>1.4372436E7</v>
      </c>
    </row>
    <row r="11353">
      <c r="A11353" s="7" t="s">
        <v>24065</v>
      </c>
      <c r="B11353" s="17" t="s">
        <v>24066</v>
      </c>
      <c r="C11353" s="17">
        <v>62.0</v>
      </c>
      <c r="D11353" s="17">
        <v>1.412981519E7</v>
      </c>
      <c r="E11353" s="17">
        <v>9405900.0</v>
      </c>
      <c r="F11353" s="17">
        <v>1.1192153E7</v>
      </c>
      <c r="G11353" s="17">
        <v>1.8069579E7</v>
      </c>
      <c r="H11353" s="17">
        <v>2.4191446E7</v>
      </c>
    </row>
    <row r="11354">
      <c r="A11354" s="7" t="s">
        <v>24067</v>
      </c>
      <c r="B11354" s="17" t="s">
        <v>24068</v>
      </c>
      <c r="C11354" s="17">
        <v>3.0</v>
      </c>
      <c r="D11354" s="17">
        <v>1.623716133E7</v>
      </c>
      <c r="E11354" s="17">
        <v>1.2392252E7</v>
      </c>
      <c r="F11354" s="17">
        <v>1.3132785E7</v>
      </c>
      <c r="G11354" s="17">
        <v>2.3186447E7</v>
      </c>
      <c r="H11354" s="17">
        <v>2.3186447E7</v>
      </c>
    </row>
    <row r="11355">
      <c r="A11355" s="7" t="s">
        <v>24071</v>
      </c>
      <c r="B11355" s="17" t="s">
        <v>24072</v>
      </c>
      <c r="C11355" s="17">
        <v>2.0</v>
      </c>
      <c r="D11355" s="17">
        <v>3514354.5</v>
      </c>
      <c r="E11355" s="17">
        <v>2117902.0</v>
      </c>
      <c r="F11355" s="17">
        <v>2117902.0</v>
      </c>
      <c r="G11355" s="17">
        <v>4910807.0</v>
      </c>
      <c r="H11355" s="17">
        <v>4910807.0</v>
      </c>
    </row>
    <row r="11356">
      <c r="A11356" s="7" t="s">
        <v>24073</v>
      </c>
      <c r="B11356" s="17" t="s">
        <v>24074</v>
      </c>
      <c r="C11356" s="17">
        <v>14.0</v>
      </c>
      <c r="D11356" s="17">
        <v>1.297659779E7</v>
      </c>
      <c r="E11356" s="17">
        <v>8036481.0</v>
      </c>
      <c r="F11356" s="17">
        <v>9805403.0</v>
      </c>
      <c r="G11356" s="17">
        <v>1.4446155E7</v>
      </c>
      <c r="H11356" s="17">
        <v>2.2063957E7</v>
      </c>
    </row>
    <row r="11357">
      <c r="A11357" s="7" t="s">
        <v>24075</v>
      </c>
      <c r="B11357" s="17" t="s">
        <v>24076</v>
      </c>
      <c r="C11357" s="17">
        <v>8.0</v>
      </c>
      <c r="D11357" s="17">
        <v>1.385098075E7</v>
      </c>
      <c r="E11357" s="17">
        <v>9501976.0</v>
      </c>
      <c r="F11357" s="17">
        <v>1.3183843E7</v>
      </c>
      <c r="G11357" s="17">
        <v>1.4760445E7</v>
      </c>
      <c r="H11357" s="17">
        <v>3.0007081E7</v>
      </c>
    </row>
    <row r="11358">
      <c r="A11358" s="7" t="s">
        <v>24079</v>
      </c>
      <c r="B11358" s="17" t="s">
        <v>24080</v>
      </c>
      <c r="C11358" s="17">
        <v>128.0</v>
      </c>
      <c r="D11358" s="17">
        <v>1.297303173E7</v>
      </c>
      <c r="E11358" s="17">
        <v>7900797.0</v>
      </c>
      <c r="F11358" s="17">
        <v>1.248944E7</v>
      </c>
      <c r="G11358" s="17">
        <v>1.7564523E7</v>
      </c>
      <c r="H11358" s="17">
        <v>1.9882052E7</v>
      </c>
    </row>
    <row r="11359">
      <c r="A11359" s="7" t="s">
        <v>24081</v>
      </c>
      <c r="B11359" s="17" t="s">
        <v>24082</v>
      </c>
      <c r="C11359" s="17">
        <v>5.0</v>
      </c>
      <c r="D11359" s="17">
        <v>4.59796196E7</v>
      </c>
      <c r="E11359" s="17">
        <v>7612685.0</v>
      </c>
      <c r="F11359" s="17">
        <v>3.9314876E7</v>
      </c>
      <c r="G11359" s="17">
        <v>7.9571823E7</v>
      </c>
      <c r="H11359" s="17">
        <v>9.6523761E7</v>
      </c>
    </row>
    <row r="11360">
      <c r="A11360" s="7" t="s">
        <v>24083</v>
      </c>
      <c r="B11360" s="17" t="s">
        <v>24084</v>
      </c>
      <c r="C11360" s="17">
        <v>94.0</v>
      </c>
      <c r="D11360" s="17">
        <v>2.94597911E7</v>
      </c>
      <c r="E11360" s="17">
        <v>1.2879371E7</v>
      </c>
      <c r="F11360" s="17">
        <v>2.9032911E7</v>
      </c>
      <c r="G11360" s="17">
        <v>4.1388609E7</v>
      </c>
      <c r="H11360" s="17">
        <v>4.5388902E7</v>
      </c>
    </row>
    <row r="11361">
      <c r="A11361" s="7" t="s">
        <v>24085</v>
      </c>
      <c r="B11361" s="17" t="s">
        <v>24086</v>
      </c>
      <c r="C11361" s="17">
        <v>47.0</v>
      </c>
      <c r="D11361" s="17">
        <v>1.358363349E7</v>
      </c>
      <c r="E11361" s="17">
        <v>5876066.0</v>
      </c>
      <c r="F11361" s="17">
        <v>9963706.0</v>
      </c>
      <c r="G11361" s="17">
        <v>1.6836711E7</v>
      </c>
      <c r="H11361" s="17">
        <v>2.3695918E7</v>
      </c>
    </row>
    <row r="11362">
      <c r="A11362" s="7" t="s">
        <v>24087</v>
      </c>
      <c r="B11362" s="17" t="s">
        <v>24088</v>
      </c>
      <c r="C11362" s="17">
        <v>8.0</v>
      </c>
      <c r="D11362" s="17">
        <v>1.506204713E7</v>
      </c>
      <c r="E11362" s="17">
        <v>7667757.0</v>
      </c>
      <c r="F11362" s="17">
        <v>1.1179023E7</v>
      </c>
      <c r="G11362" s="17">
        <v>1.8259513E7</v>
      </c>
      <c r="H11362" s="17">
        <v>3.6302069E7</v>
      </c>
    </row>
    <row r="11363">
      <c r="A11363" s="7" t="s">
        <v>24091</v>
      </c>
      <c r="B11363" s="17" t="s">
        <v>24092</v>
      </c>
      <c r="C11363" s="17">
        <v>8.0</v>
      </c>
      <c r="D11363" s="17">
        <v>1.420483663E7</v>
      </c>
      <c r="E11363" s="17">
        <v>2777852.0</v>
      </c>
      <c r="F11363" s="17">
        <v>9030500.0</v>
      </c>
      <c r="G11363" s="17">
        <v>1.5900427E7</v>
      </c>
      <c r="H11363" s="17">
        <v>4.10031E7</v>
      </c>
    </row>
    <row r="11364">
      <c r="A11364" s="7" t="s">
        <v>24093</v>
      </c>
      <c r="B11364" s="17" t="s">
        <v>24094</v>
      </c>
      <c r="C11364" s="17">
        <v>31.0</v>
      </c>
      <c r="D11364" s="17">
        <v>5603551.774</v>
      </c>
      <c r="E11364" s="17">
        <v>1895720.0</v>
      </c>
      <c r="F11364" s="17">
        <v>3369072.0</v>
      </c>
      <c r="G11364" s="17">
        <v>6145770.0</v>
      </c>
      <c r="H11364" s="17">
        <v>8652761.0</v>
      </c>
    </row>
    <row r="11365">
      <c r="A11365" s="7" t="s">
        <v>24095</v>
      </c>
      <c r="B11365" s="17" t="s">
        <v>24096</v>
      </c>
      <c r="C11365" s="17">
        <v>1.0</v>
      </c>
      <c r="D11365" s="17">
        <v>3027524.0</v>
      </c>
      <c r="E11365" s="17">
        <v>3027524.0</v>
      </c>
      <c r="F11365" s="17">
        <v>3027524.0</v>
      </c>
      <c r="G11365" s="17">
        <v>3027524.0</v>
      </c>
      <c r="H11365" s="17">
        <v>3027524.0</v>
      </c>
    </row>
    <row r="11366">
      <c r="A11366" s="7" t="s">
        <v>24097</v>
      </c>
      <c r="B11366" s="17" t="s">
        <v>24099</v>
      </c>
      <c r="C11366" s="17">
        <v>21.0</v>
      </c>
      <c r="D11366" s="17">
        <v>6318091.0</v>
      </c>
      <c r="E11366" s="17">
        <v>3283352.0</v>
      </c>
      <c r="F11366" s="17">
        <v>4651500.0</v>
      </c>
      <c r="G11366" s="17">
        <v>9125238.0</v>
      </c>
      <c r="H11366" s="17">
        <v>1.2376332E7</v>
      </c>
    </row>
    <row r="11367">
      <c r="A11367" s="7" t="s">
        <v>24102</v>
      </c>
      <c r="B11367" s="17" t="s">
        <v>24103</v>
      </c>
      <c r="C11367" s="17">
        <v>7.0</v>
      </c>
      <c r="D11367" s="17">
        <v>9496463.857</v>
      </c>
      <c r="E11367" s="17">
        <v>4012200.0</v>
      </c>
      <c r="F11367" s="17">
        <v>8575689.0</v>
      </c>
      <c r="G11367" s="17">
        <v>1.4043228E7</v>
      </c>
      <c r="H11367" s="17">
        <v>2.1717915E7</v>
      </c>
    </row>
    <row r="11368">
      <c r="A11368" s="7" t="s">
        <v>24104</v>
      </c>
      <c r="B11368" s="17" t="s">
        <v>24105</v>
      </c>
      <c r="C11368" s="17">
        <v>2.0</v>
      </c>
      <c r="D11368" s="17">
        <v>1.2725735E7</v>
      </c>
      <c r="E11368" s="17">
        <v>9065386.0</v>
      </c>
      <c r="F11368" s="17">
        <v>9065386.0</v>
      </c>
      <c r="G11368" s="17">
        <v>1.6386084E7</v>
      </c>
      <c r="H11368" s="17">
        <v>1.6386084E7</v>
      </c>
    </row>
    <row r="11369">
      <c r="A11369" s="7" t="s">
        <v>24106</v>
      </c>
      <c r="B11369" s="17" t="s">
        <v>24107</v>
      </c>
      <c r="C11369" s="17">
        <v>9.0</v>
      </c>
      <c r="D11369" s="17">
        <v>7627284.667</v>
      </c>
      <c r="E11369" s="17">
        <v>4805700.0</v>
      </c>
      <c r="F11369" s="17">
        <v>6843500.0</v>
      </c>
      <c r="G11369" s="17">
        <v>9008610.0</v>
      </c>
      <c r="H11369" s="17">
        <v>1.8021845E7</v>
      </c>
    </row>
    <row r="11370">
      <c r="A11370" s="7" t="s">
        <v>24110</v>
      </c>
      <c r="B11370" s="17" t="s">
        <v>24111</v>
      </c>
      <c r="C11370" s="17">
        <v>3.0</v>
      </c>
      <c r="D11370" s="17">
        <v>4298565.667</v>
      </c>
      <c r="E11370" s="17">
        <v>3038302.0</v>
      </c>
      <c r="F11370" s="17">
        <v>3675590.0</v>
      </c>
      <c r="G11370" s="17">
        <v>6181805.0</v>
      </c>
      <c r="H11370" s="17">
        <v>6181805.0</v>
      </c>
    </row>
    <row r="11371">
      <c r="A11371" s="7" t="s">
        <v>24112</v>
      </c>
      <c r="B11371" s="17" t="s">
        <v>24113</v>
      </c>
      <c r="C11371" s="17">
        <v>10.0</v>
      </c>
      <c r="D11371" s="17">
        <v>8295836.8</v>
      </c>
      <c r="E11371" s="17">
        <v>2919067.0</v>
      </c>
      <c r="F11371" s="17">
        <v>3347202.0</v>
      </c>
      <c r="G11371" s="17">
        <v>8651623.0</v>
      </c>
      <c r="H11371" s="17">
        <v>1.1870449E7</v>
      </c>
    </row>
    <row r="11372">
      <c r="A11372" s="7" t="s">
        <v>24114</v>
      </c>
      <c r="B11372" s="17" t="s">
        <v>24115</v>
      </c>
      <c r="C11372" s="17">
        <v>36.0</v>
      </c>
      <c r="D11372" s="17">
        <v>7609728.944</v>
      </c>
      <c r="E11372" s="17">
        <v>1700576.0</v>
      </c>
      <c r="F11372" s="17">
        <v>6119293.0</v>
      </c>
      <c r="G11372" s="17">
        <v>8912677.0</v>
      </c>
      <c r="H11372" s="17">
        <v>1.9013319E7</v>
      </c>
    </row>
    <row r="11373">
      <c r="A11373" s="7" t="s">
        <v>24116</v>
      </c>
      <c r="B11373" s="17" t="s">
        <v>24118</v>
      </c>
      <c r="C11373" s="17">
        <v>7.0</v>
      </c>
      <c r="D11373" s="17">
        <v>6101182.286</v>
      </c>
      <c r="E11373" s="17">
        <v>4189769.0</v>
      </c>
      <c r="F11373" s="17">
        <v>5569133.0</v>
      </c>
      <c r="G11373" s="17">
        <v>8738173.0</v>
      </c>
      <c r="H11373" s="17">
        <v>1.2061596E7</v>
      </c>
    </row>
    <row r="11374">
      <c r="A11374" s="7" t="s">
        <v>24120</v>
      </c>
      <c r="B11374" s="17" t="s">
        <v>24121</v>
      </c>
      <c r="C11374" s="17">
        <v>7.0</v>
      </c>
      <c r="D11374" s="17">
        <v>8375423.429</v>
      </c>
      <c r="E11374" s="17">
        <v>2671174.0</v>
      </c>
      <c r="F11374" s="17">
        <v>4708868.0</v>
      </c>
      <c r="G11374" s="17">
        <v>1.4928959E7</v>
      </c>
      <c r="H11374" s="17">
        <v>1.9005951E7</v>
      </c>
    </row>
    <row r="11375">
      <c r="A11375" s="7" t="s">
        <v>24122</v>
      </c>
      <c r="B11375" s="17" t="s">
        <v>24123</v>
      </c>
      <c r="C11375" s="17">
        <v>1006.0</v>
      </c>
      <c r="D11375" s="17">
        <v>1.265575425E7</v>
      </c>
      <c r="E11375" s="17">
        <v>6191861.0</v>
      </c>
      <c r="F11375" s="17">
        <v>9206500.0</v>
      </c>
      <c r="G11375" s="17">
        <v>1.5620067E7</v>
      </c>
      <c r="H11375" s="17">
        <v>2.61251E7</v>
      </c>
    </row>
    <row r="11376">
      <c r="A11376" s="7" t="s">
        <v>24124</v>
      </c>
      <c r="B11376" s="17" t="s">
        <v>24125</v>
      </c>
      <c r="C11376" s="17">
        <v>89.0</v>
      </c>
      <c r="D11376" s="17">
        <v>1.449391878E7</v>
      </c>
      <c r="E11376" s="17">
        <v>6229000.0</v>
      </c>
      <c r="F11376" s="17">
        <v>9445263.0</v>
      </c>
      <c r="G11376" s="17">
        <v>1.5607671E7</v>
      </c>
      <c r="H11376" s="17">
        <v>3.0518215E7</v>
      </c>
    </row>
    <row r="11377">
      <c r="A11377" s="7" t="s">
        <v>24126</v>
      </c>
      <c r="B11377" s="17" t="s">
        <v>24127</v>
      </c>
      <c r="C11377" s="17">
        <v>32.0</v>
      </c>
      <c r="D11377" s="17">
        <v>1.100678447E7</v>
      </c>
      <c r="E11377" s="17">
        <v>6754624.0</v>
      </c>
      <c r="F11377" s="17">
        <v>8842571.0</v>
      </c>
      <c r="G11377" s="17">
        <v>1.1760656E7</v>
      </c>
      <c r="H11377" s="17">
        <v>1.9851377E7</v>
      </c>
    </row>
    <row r="11378">
      <c r="A11378" s="7" t="s">
        <v>24130</v>
      </c>
      <c r="B11378" s="17" t="s">
        <v>24131</v>
      </c>
      <c r="C11378" s="17">
        <v>18.0</v>
      </c>
      <c r="D11378" s="17">
        <v>9224947.667</v>
      </c>
      <c r="E11378" s="17">
        <v>5262534.0</v>
      </c>
      <c r="F11378" s="17">
        <v>7866915.0</v>
      </c>
      <c r="G11378" s="17">
        <v>1.3190597E7</v>
      </c>
      <c r="H11378" s="17">
        <v>1.9366054E7</v>
      </c>
    </row>
    <row r="11379">
      <c r="A11379" s="7" t="s">
        <v>24132</v>
      </c>
      <c r="B11379" s="17" t="s">
        <v>24133</v>
      </c>
      <c r="C11379" s="17">
        <v>27.0</v>
      </c>
      <c r="D11379" s="17">
        <v>9859567.222</v>
      </c>
      <c r="E11379" s="17">
        <v>6625719.0</v>
      </c>
      <c r="F11379" s="17">
        <v>8472542.0</v>
      </c>
      <c r="G11379" s="17">
        <v>1.031469E7</v>
      </c>
      <c r="H11379" s="17">
        <v>1.3420832E7</v>
      </c>
    </row>
    <row r="11380">
      <c r="A11380" s="7" t="s">
        <v>24134</v>
      </c>
      <c r="B11380" s="17" t="s">
        <v>24135</v>
      </c>
      <c r="C11380" s="17">
        <v>2223.0</v>
      </c>
      <c r="D11380" s="17">
        <v>1.200365845E7</v>
      </c>
      <c r="E11380" s="17">
        <v>6357800.0</v>
      </c>
      <c r="F11380" s="17">
        <v>8998442.0</v>
      </c>
      <c r="G11380" s="17">
        <v>1.3879479E7</v>
      </c>
      <c r="H11380" s="17">
        <v>2.2234628E7</v>
      </c>
    </row>
    <row r="11381">
      <c r="A11381" s="7" t="s">
        <v>24136</v>
      </c>
      <c r="B11381" s="17" t="s">
        <v>24137</v>
      </c>
      <c r="C11381" s="17">
        <v>1.0</v>
      </c>
      <c r="D11381" s="17">
        <v>6564150.0</v>
      </c>
      <c r="E11381" s="17">
        <v>6564150.0</v>
      </c>
      <c r="F11381" s="17">
        <v>6564150.0</v>
      </c>
      <c r="G11381" s="17">
        <v>6564150.0</v>
      </c>
      <c r="H11381" s="17">
        <v>6564150.0</v>
      </c>
    </row>
    <row r="11382">
      <c r="A11382" s="7" t="s">
        <v>24139</v>
      </c>
      <c r="B11382" s="17" t="s">
        <v>24141</v>
      </c>
      <c r="C11382" s="17">
        <v>3.0</v>
      </c>
      <c r="D11382" s="17">
        <v>7247935.667</v>
      </c>
      <c r="E11382" s="17">
        <v>4715714.0</v>
      </c>
      <c r="F11382" s="17">
        <v>8226701.0</v>
      </c>
      <c r="G11382" s="17">
        <v>8801392.0</v>
      </c>
      <c r="H11382" s="17">
        <v>8801392.0</v>
      </c>
    </row>
    <row r="11383">
      <c r="A11383" s="7" t="s">
        <v>24142</v>
      </c>
      <c r="B11383" s="17" t="s">
        <v>24143</v>
      </c>
      <c r="C11383" s="17">
        <v>10.0</v>
      </c>
      <c r="D11383" s="17">
        <v>1.38277817E7</v>
      </c>
      <c r="E11383" s="17">
        <v>5782111.0</v>
      </c>
      <c r="F11383" s="17">
        <v>6663500.0</v>
      </c>
      <c r="G11383" s="17">
        <v>1.3674162E7</v>
      </c>
      <c r="H11383" s="17">
        <v>3.0433502E7</v>
      </c>
    </row>
    <row r="11384">
      <c r="A11384" s="7" t="s">
        <v>24144</v>
      </c>
      <c r="B11384" s="17" t="s">
        <v>24145</v>
      </c>
      <c r="C11384" s="17">
        <v>98.0</v>
      </c>
      <c r="D11384" s="17">
        <v>1.074465429E7</v>
      </c>
      <c r="E11384" s="17">
        <v>5531195.0</v>
      </c>
      <c r="F11384" s="17">
        <v>7932252.0</v>
      </c>
      <c r="G11384" s="17">
        <v>1.3139357E7</v>
      </c>
      <c r="H11384" s="17">
        <v>2.1301116E7</v>
      </c>
    </row>
    <row r="11385">
      <c r="A11385" s="7" t="s">
        <v>24146</v>
      </c>
      <c r="B11385" s="17" t="s">
        <v>24147</v>
      </c>
      <c r="C11385" s="17">
        <v>127.0</v>
      </c>
      <c r="D11385" s="17">
        <v>1.283437361E7</v>
      </c>
      <c r="E11385" s="17">
        <v>4682400.0</v>
      </c>
      <c r="F11385" s="17">
        <v>7421983.0</v>
      </c>
      <c r="G11385" s="17">
        <v>1.5844213E7</v>
      </c>
      <c r="H11385" s="17">
        <v>3.1729156E7</v>
      </c>
    </row>
    <row r="11386">
      <c r="A11386" s="7" t="s">
        <v>24149</v>
      </c>
      <c r="B11386" s="17" t="s">
        <v>24150</v>
      </c>
      <c r="C11386" s="17">
        <v>388.0</v>
      </c>
      <c r="D11386" s="17">
        <v>1.205965958E7</v>
      </c>
      <c r="E11386" s="17">
        <v>6588540.0</v>
      </c>
      <c r="F11386" s="17">
        <v>9085943.0</v>
      </c>
      <c r="G11386" s="17">
        <v>1.4145869E7</v>
      </c>
      <c r="H11386" s="17">
        <v>2.487537E7</v>
      </c>
    </row>
    <row r="11387">
      <c r="A11387" s="7" t="s">
        <v>24153</v>
      </c>
      <c r="B11387" s="17" t="s">
        <v>24154</v>
      </c>
      <c r="C11387" s="17">
        <v>2.0</v>
      </c>
      <c r="D11387" s="17">
        <v>5878476.5</v>
      </c>
      <c r="E11387" s="17">
        <v>3209738.0</v>
      </c>
      <c r="F11387" s="17">
        <v>3209738.0</v>
      </c>
      <c r="G11387" s="17">
        <v>8547215.0</v>
      </c>
      <c r="H11387" s="17">
        <v>8547215.0</v>
      </c>
    </row>
    <row r="11388">
      <c r="A11388" s="7" t="s">
        <v>24155</v>
      </c>
      <c r="B11388" s="17" t="s">
        <v>24156</v>
      </c>
      <c r="C11388" s="17">
        <v>1.0</v>
      </c>
      <c r="D11388" s="17">
        <v>1.3840956E7</v>
      </c>
      <c r="E11388" s="17">
        <v>1.3840956E7</v>
      </c>
      <c r="F11388" s="17">
        <v>1.3840956E7</v>
      </c>
      <c r="G11388" s="17">
        <v>1.3840956E7</v>
      </c>
      <c r="H11388" s="17">
        <v>1.3840956E7</v>
      </c>
    </row>
    <row r="11389">
      <c r="A11389" s="7" t="s">
        <v>24157</v>
      </c>
      <c r="B11389" s="17" t="s">
        <v>24158</v>
      </c>
      <c r="C11389" s="17">
        <v>14.0</v>
      </c>
      <c r="D11389" s="17">
        <v>1.384042779E7</v>
      </c>
      <c r="E11389" s="17">
        <v>6738831.0</v>
      </c>
      <c r="F11389" s="17">
        <v>8117600.0</v>
      </c>
      <c r="G11389" s="17">
        <v>1.1751283E7</v>
      </c>
      <c r="H11389" s="17">
        <v>4.203915E7</v>
      </c>
    </row>
    <row r="11390">
      <c r="A11390" s="7" t="s">
        <v>24159</v>
      </c>
      <c r="B11390" s="17" t="s">
        <v>24160</v>
      </c>
      <c r="C11390" s="17">
        <v>157.0</v>
      </c>
      <c r="D11390" s="17">
        <v>1.009763286E7</v>
      </c>
      <c r="E11390" s="17">
        <v>6435701.0</v>
      </c>
      <c r="F11390" s="17">
        <v>8994307.0</v>
      </c>
      <c r="G11390" s="17">
        <v>1.1572851E7</v>
      </c>
      <c r="H11390" s="17">
        <v>1.6724568E7</v>
      </c>
    </row>
    <row r="11391">
      <c r="A11391" s="7" t="s">
        <v>24162</v>
      </c>
      <c r="B11391" s="17" t="s">
        <v>24163</v>
      </c>
      <c r="C11391" s="17">
        <v>732.0</v>
      </c>
      <c r="D11391" s="17">
        <v>1.280138757E7</v>
      </c>
      <c r="E11391" s="17">
        <v>6246254.0</v>
      </c>
      <c r="F11391" s="17">
        <v>8938300.0</v>
      </c>
      <c r="G11391" s="17">
        <v>1.311601E7</v>
      </c>
      <c r="H11391" s="17">
        <v>2.1413852E7</v>
      </c>
    </row>
    <row r="11392">
      <c r="A11392" s="7" t="s">
        <v>24165</v>
      </c>
      <c r="B11392" s="17" t="s">
        <v>24166</v>
      </c>
      <c r="C11392" s="17">
        <v>5.0</v>
      </c>
      <c r="D11392" s="17">
        <v>1.81472966E7</v>
      </c>
      <c r="E11392" s="17">
        <v>9533297.0</v>
      </c>
      <c r="F11392" s="17">
        <v>2.279798E7</v>
      </c>
      <c r="G11392" s="17">
        <v>2.4685455E7</v>
      </c>
      <c r="H11392" s="17">
        <v>2.8258332E7</v>
      </c>
    </row>
    <row r="11393">
      <c r="A11393" s="7" t="s">
        <v>24167</v>
      </c>
      <c r="B11393" s="17" t="s">
        <v>24168</v>
      </c>
      <c r="C11393" s="17">
        <v>109.0</v>
      </c>
      <c r="D11393" s="17">
        <v>3.946814197E7</v>
      </c>
      <c r="E11393" s="17">
        <v>3.7081994E7</v>
      </c>
      <c r="F11393" s="17">
        <v>3.7883315E7</v>
      </c>
      <c r="G11393" s="17">
        <v>4.9458464E7</v>
      </c>
      <c r="H11393" s="17">
        <v>4.9900244E7</v>
      </c>
    </row>
    <row r="11394">
      <c r="A11394" s="7" t="s">
        <v>24169</v>
      </c>
      <c r="B11394" s="17" t="s">
        <v>24170</v>
      </c>
      <c r="C11394" s="17">
        <v>11.0</v>
      </c>
      <c r="D11394" s="17">
        <v>1.428389618E7</v>
      </c>
      <c r="E11394" s="17">
        <v>9233752.0</v>
      </c>
      <c r="F11394" s="17">
        <v>1.2770747E7</v>
      </c>
      <c r="G11394" s="17">
        <v>2.1720767E7</v>
      </c>
      <c r="H11394" s="17">
        <v>2.1806462E7</v>
      </c>
    </row>
    <row r="11395">
      <c r="A11395" s="7" t="s">
        <v>24171</v>
      </c>
      <c r="B11395" s="17" t="s">
        <v>24172</v>
      </c>
      <c r="C11395" s="17">
        <v>20.0</v>
      </c>
      <c r="D11395" s="17">
        <v>1.00920256E7</v>
      </c>
      <c r="E11395" s="17">
        <v>5504173.0</v>
      </c>
      <c r="F11395" s="17">
        <v>7754546.0</v>
      </c>
      <c r="G11395" s="17">
        <v>1.3043564E7</v>
      </c>
      <c r="H11395" s="17">
        <v>1.8348726E7</v>
      </c>
    </row>
    <row r="11396">
      <c r="A11396" s="7" t="s">
        <v>24175</v>
      </c>
      <c r="B11396" s="17" t="s">
        <v>24176</v>
      </c>
      <c r="C11396" s="17">
        <v>56.0</v>
      </c>
      <c r="D11396" s="17">
        <v>1.178732513E7</v>
      </c>
      <c r="E11396" s="17">
        <v>6189299.0</v>
      </c>
      <c r="F11396" s="17">
        <v>8947948.0</v>
      </c>
      <c r="G11396" s="17">
        <v>1.39281E7</v>
      </c>
      <c r="H11396" s="17">
        <v>2.4889E7</v>
      </c>
    </row>
    <row r="11397">
      <c r="A11397" s="7" t="s">
        <v>24177</v>
      </c>
      <c r="B11397" s="17" t="s">
        <v>24178</v>
      </c>
      <c r="C11397" s="17">
        <v>145.0</v>
      </c>
      <c r="D11397" s="17">
        <v>1.600219776E7</v>
      </c>
      <c r="E11397" s="17">
        <v>7447444.0</v>
      </c>
      <c r="F11397" s="17">
        <v>1.150774E7</v>
      </c>
      <c r="G11397" s="17">
        <v>1.8468023E7</v>
      </c>
      <c r="H11397" s="17">
        <v>2.9774214E7</v>
      </c>
    </row>
    <row r="11398">
      <c r="A11398" s="7" t="s">
        <v>24179</v>
      </c>
      <c r="B11398" s="17" t="s">
        <v>24180</v>
      </c>
      <c r="C11398" s="17">
        <v>6.0</v>
      </c>
      <c r="D11398" s="17">
        <v>2.419716417E7</v>
      </c>
      <c r="E11398" s="17">
        <v>8625571.0</v>
      </c>
      <c r="F11398" s="17">
        <v>2.0665611E7</v>
      </c>
      <c r="G11398" s="17">
        <v>3.8316482E7</v>
      </c>
      <c r="H11398" s="17">
        <v>5.2447904E7</v>
      </c>
    </row>
    <row r="11399">
      <c r="A11399" s="7" t="s">
        <v>24181</v>
      </c>
      <c r="B11399" s="17" t="s">
        <v>24182</v>
      </c>
      <c r="C11399" s="17">
        <v>44.0</v>
      </c>
      <c r="D11399" s="17">
        <v>2.384737107E7</v>
      </c>
      <c r="E11399" s="17">
        <v>9557139.0</v>
      </c>
      <c r="F11399" s="17">
        <v>1.7946825E7</v>
      </c>
      <c r="G11399" s="17">
        <v>2.9825041E7</v>
      </c>
      <c r="H11399" s="17">
        <v>4.346746E7</v>
      </c>
    </row>
    <row r="11400">
      <c r="A11400" s="7" t="s">
        <v>24183</v>
      </c>
      <c r="B11400" s="17" t="s">
        <v>24185</v>
      </c>
      <c r="C11400" s="17">
        <v>26.0</v>
      </c>
      <c r="D11400" s="17">
        <v>2.526928865E7</v>
      </c>
      <c r="E11400" s="17">
        <v>8432440.0</v>
      </c>
      <c r="F11400" s="17">
        <v>1.3670755E7</v>
      </c>
      <c r="G11400" s="17">
        <v>3.2274644E7</v>
      </c>
      <c r="H11400" s="17">
        <v>8.1386588E7</v>
      </c>
    </row>
    <row r="11401">
      <c r="A11401" s="7" t="s">
        <v>24187</v>
      </c>
      <c r="B11401" s="17" t="s">
        <v>24188</v>
      </c>
      <c r="C11401" s="17">
        <v>46.0</v>
      </c>
      <c r="D11401" s="17">
        <v>1.641259837E7</v>
      </c>
      <c r="E11401" s="17">
        <v>8950931.0</v>
      </c>
      <c r="F11401" s="17">
        <v>1.1107634E7</v>
      </c>
      <c r="G11401" s="17">
        <v>1.7399546E7</v>
      </c>
      <c r="H11401" s="17">
        <v>2.9678271E7</v>
      </c>
    </row>
    <row r="11402">
      <c r="A11402" s="7" t="s">
        <v>24189</v>
      </c>
      <c r="B11402" s="17" t="s">
        <v>24190</v>
      </c>
      <c r="C11402" s="17">
        <v>458.0</v>
      </c>
      <c r="D11402" s="17">
        <v>1.315690143E7</v>
      </c>
      <c r="E11402" s="17">
        <v>6718795.0</v>
      </c>
      <c r="F11402" s="17">
        <v>9132806.0</v>
      </c>
      <c r="G11402" s="17">
        <v>1.8109802E7</v>
      </c>
      <c r="H11402" s="17">
        <v>2.5983843E7</v>
      </c>
    </row>
    <row r="11403">
      <c r="A11403" s="7" t="s">
        <v>24191</v>
      </c>
      <c r="B11403" s="17" t="s">
        <v>24192</v>
      </c>
      <c r="C11403" s="17">
        <v>23.0</v>
      </c>
      <c r="D11403" s="17">
        <v>4.192078E7</v>
      </c>
      <c r="E11403" s="17">
        <v>7606534.0</v>
      </c>
      <c r="F11403" s="17">
        <v>2.317336E7</v>
      </c>
      <c r="G11403" s="17">
        <v>8.2734705E7</v>
      </c>
      <c r="H11403" s="17">
        <v>8.9274786E7</v>
      </c>
    </row>
    <row r="11404">
      <c r="A11404" s="7" t="s">
        <v>24195</v>
      </c>
      <c r="B11404" s="17" t="s">
        <v>24196</v>
      </c>
      <c r="C11404" s="17">
        <v>267.0</v>
      </c>
      <c r="D11404" s="17">
        <v>1.840918037E7</v>
      </c>
      <c r="E11404" s="17">
        <v>7774188.0</v>
      </c>
      <c r="F11404" s="17">
        <v>1.24183E7</v>
      </c>
      <c r="G11404" s="17">
        <v>2.1435998E7</v>
      </c>
      <c r="H11404" s="17">
        <v>3.9618757E7</v>
      </c>
    </row>
    <row r="11405">
      <c r="A11405" s="7" t="s">
        <v>24197</v>
      </c>
      <c r="B11405" s="17" t="s">
        <v>24198</v>
      </c>
      <c r="C11405" s="17">
        <v>155.0</v>
      </c>
      <c r="D11405" s="17">
        <v>1.607173575E7</v>
      </c>
      <c r="E11405" s="17">
        <v>7728386.0</v>
      </c>
      <c r="F11405" s="17">
        <v>1.1141283E7</v>
      </c>
      <c r="G11405" s="17">
        <v>2.173927E7</v>
      </c>
      <c r="H11405" s="17">
        <v>3.0581801E7</v>
      </c>
    </row>
    <row r="11406">
      <c r="A11406" s="7" t="s">
        <v>24199</v>
      </c>
      <c r="B11406" s="17" t="s">
        <v>24200</v>
      </c>
      <c r="C11406" s="17">
        <v>102.0</v>
      </c>
      <c r="D11406" s="17">
        <v>2.061778939E7</v>
      </c>
      <c r="E11406" s="17">
        <v>1.8279722E7</v>
      </c>
      <c r="F11406" s="17">
        <v>2.1971578E7</v>
      </c>
      <c r="G11406" s="17">
        <v>2.6239146E7</v>
      </c>
      <c r="H11406" s="17">
        <v>2.8481488E7</v>
      </c>
    </row>
    <row r="11407">
      <c r="A11407" s="7" t="s">
        <v>24202</v>
      </c>
      <c r="B11407" s="17" t="s">
        <v>24203</v>
      </c>
      <c r="C11407" s="17">
        <v>24.0</v>
      </c>
      <c r="D11407" s="17">
        <v>1.7297484E7</v>
      </c>
      <c r="E11407" s="17">
        <v>7235400.0</v>
      </c>
      <c r="F11407" s="17">
        <v>1.1245E7</v>
      </c>
      <c r="G11407" s="17">
        <v>2.0737933E7</v>
      </c>
      <c r="H11407" s="17">
        <v>3.344654E7</v>
      </c>
    </row>
    <row r="11408">
      <c r="A11408" s="7" t="s">
        <v>24204</v>
      </c>
      <c r="B11408" s="17" t="s">
        <v>24205</v>
      </c>
      <c r="C11408" s="17">
        <v>386.0</v>
      </c>
      <c r="D11408" s="17">
        <v>1.457237965E7</v>
      </c>
      <c r="E11408" s="17">
        <v>7083783.0</v>
      </c>
      <c r="F11408" s="17">
        <v>1.0505898E7</v>
      </c>
      <c r="G11408" s="17">
        <v>1.7592442E7</v>
      </c>
      <c r="H11408" s="17">
        <v>3.0529163E7</v>
      </c>
    </row>
    <row r="11409">
      <c r="A11409" s="7" t="s">
        <v>24206</v>
      </c>
      <c r="B11409" s="17" t="s">
        <v>24207</v>
      </c>
      <c r="C11409" s="17">
        <v>18.0</v>
      </c>
      <c r="D11409" s="17">
        <v>1.481160094E7</v>
      </c>
      <c r="E11409" s="17">
        <v>7810601.0</v>
      </c>
      <c r="F11409" s="17">
        <v>8484447.0</v>
      </c>
      <c r="G11409" s="17">
        <v>1.449135E7</v>
      </c>
      <c r="H11409" s="17">
        <v>3.3045907E7</v>
      </c>
    </row>
    <row r="11410">
      <c r="A11410" s="7" t="s">
        <v>24209</v>
      </c>
      <c r="B11410" s="17" t="s">
        <v>24210</v>
      </c>
      <c r="C11410" s="17">
        <v>95.0</v>
      </c>
      <c r="D11410" s="17">
        <v>3.533957401E7</v>
      </c>
      <c r="E11410" s="17">
        <v>1.2215494E7</v>
      </c>
      <c r="F11410" s="17">
        <v>2.5898726E7</v>
      </c>
      <c r="G11410" s="17">
        <v>4.7219764E7</v>
      </c>
      <c r="H11410" s="17">
        <v>7.5266411E7</v>
      </c>
    </row>
    <row r="11411">
      <c r="A11411" s="7" t="s">
        <v>24212</v>
      </c>
      <c r="B11411" s="17" t="s">
        <v>24213</v>
      </c>
      <c r="C11411" s="17">
        <v>86.0</v>
      </c>
      <c r="D11411" s="17">
        <v>3.062681528E7</v>
      </c>
      <c r="E11411" s="17">
        <v>9642529.0</v>
      </c>
      <c r="F11411" s="17">
        <v>1.9767799E7</v>
      </c>
      <c r="G11411" s="17">
        <v>4.4742224E7</v>
      </c>
      <c r="H11411" s="17">
        <v>7.93585E7</v>
      </c>
    </row>
    <row r="11412">
      <c r="A11412" s="7" t="s">
        <v>24214</v>
      </c>
      <c r="B11412" s="17" t="s">
        <v>24215</v>
      </c>
      <c r="C11412" s="17">
        <v>168.0</v>
      </c>
      <c r="D11412" s="17">
        <v>2.438915086E7</v>
      </c>
      <c r="E11412" s="17">
        <v>7632907.0</v>
      </c>
      <c r="F11412" s="17">
        <v>1.2922799E7</v>
      </c>
      <c r="G11412" s="17">
        <v>3.7052028E7</v>
      </c>
      <c r="H11412" s="17">
        <v>5.9995604E7</v>
      </c>
    </row>
    <row r="11413">
      <c r="A11413" s="7" t="s">
        <v>24216</v>
      </c>
      <c r="B11413" s="17" t="s">
        <v>24217</v>
      </c>
      <c r="C11413" s="17">
        <v>789.0</v>
      </c>
      <c r="D11413" s="17">
        <v>1.589218535E7</v>
      </c>
      <c r="E11413" s="17">
        <v>7695500.0</v>
      </c>
      <c r="F11413" s="17">
        <v>1.0572595E7</v>
      </c>
      <c r="G11413" s="17">
        <v>1.7693921E7</v>
      </c>
      <c r="H11413" s="17">
        <v>3.6707097E7</v>
      </c>
    </row>
    <row r="11414">
      <c r="A11414" s="7" t="s">
        <v>24220</v>
      </c>
      <c r="B11414" s="17" t="s">
        <v>24221</v>
      </c>
      <c r="C11414" s="17">
        <v>97.0</v>
      </c>
      <c r="D11414" s="17">
        <v>5.447813407E7</v>
      </c>
      <c r="E11414" s="17">
        <v>1.3965021E7</v>
      </c>
      <c r="F11414" s="17">
        <v>5.6002172E7</v>
      </c>
      <c r="G11414" s="17">
        <v>8.7361157E7</v>
      </c>
      <c r="H11414" s="17">
        <v>1.02519133E8</v>
      </c>
    </row>
    <row r="11415">
      <c r="A11415" s="7" t="s">
        <v>24222</v>
      </c>
      <c r="B11415" s="17" t="s">
        <v>24223</v>
      </c>
      <c r="C11415" s="17">
        <v>1177.0</v>
      </c>
      <c r="D11415" s="17">
        <v>2.25294381E7</v>
      </c>
      <c r="E11415" s="17">
        <v>8060120.0</v>
      </c>
      <c r="F11415" s="17">
        <v>1.5582785E7</v>
      </c>
      <c r="G11415" s="17">
        <v>3.0988236E7</v>
      </c>
      <c r="H11415" s="17">
        <v>4.3836199E7</v>
      </c>
    </row>
    <row r="11416">
      <c r="A11416" s="7" t="s">
        <v>24224</v>
      </c>
      <c r="B11416" s="17" t="s">
        <v>24225</v>
      </c>
      <c r="C11416" s="17">
        <v>291.0</v>
      </c>
      <c r="D11416" s="17">
        <v>1.951262471E7</v>
      </c>
      <c r="E11416" s="17">
        <v>8044745.0</v>
      </c>
      <c r="F11416" s="17">
        <v>1.32911E7</v>
      </c>
      <c r="G11416" s="17">
        <v>2.5392758E7</v>
      </c>
      <c r="H11416" s="17">
        <v>4.4820782E7</v>
      </c>
    </row>
    <row r="11417">
      <c r="A11417" s="7" t="s">
        <v>24227</v>
      </c>
      <c r="B11417" s="17" t="s">
        <v>24229</v>
      </c>
      <c r="C11417" s="17">
        <v>83.0</v>
      </c>
      <c r="D11417" s="17">
        <v>1.773996889E7</v>
      </c>
      <c r="E11417" s="17">
        <v>7314800.0</v>
      </c>
      <c r="F11417" s="17">
        <v>1.01857E7</v>
      </c>
      <c r="G11417" s="17">
        <v>2.4008274E7</v>
      </c>
      <c r="H11417" s="17">
        <v>3.4797574E7</v>
      </c>
    </row>
    <row r="11418">
      <c r="A11418" s="7" t="s">
        <v>24230</v>
      </c>
      <c r="B11418" s="17" t="s">
        <v>24231</v>
      </c>
      <c r="C11418" s="17">
        <v>53.0</v>
      </c>
      <c r="D11418" s="17">
        <v>1.908571291E7</v>
      </c>
      <c r="E11418" s="17">
        <v>5943918.0</v>
      </c>
      <c r="F11418" s="17">
        <v>1.0822999E7</v>
      </c>
      <c r="G11418" s="17">
        <v>1.8630312E7</v>
      </c>
      <c r="H11418" s="17">
        <v>4.4143448E7</v>
      </c>
    </row>
    <row r="11419">
      <c r="A11419" s="7" t="s">
        <v>24232</v>
      </c>
      <c r="B11419" s="17" t="s">
        <v>24233</v>
      </c>
      <c r="C11419" s="17">
        <v>23.0</v>
      </c>
      <c r="D11419" s="17">
        <v>1.032295304E7</v>
      </c>
      <c r="E11419" s="17">
        <v>5264350.0</v>
      </c>
      <c r="F11419" s="17">
        <v>8303200.0</v>
      </c>
      <c r="G11419" s="17">
        <v>1.2201425E7</v>
      </c>
      <c r="H11419" s="17">
        <v>2.4368534E7</v>
      </c>
    </row>
    <row r="11420">
      <c r="A11420" s="7" t="s">
        <v>24236</v>
      </c>
      <c r="B11420" s="17" t="s">
        <v>24237</v>
      </c>
      <c r="C11420" s="17">
        <v>2.0</v>
      </c>
      <c r="D11420" s="17">
        <v>7298704.5</v>
      </c>
      <c r="E11420" s="17">
        <v>6587137.0</v>
      </c>
      <c r="F11420" s="17">
        <v>6587137.0</v>
      </c>
      <c r="G11420" s="17">
        <v>8010272.0</v>
      </c>
      <c r="H11420" s="17">
        <v>8010272.0</v>
      </c>
    </row>
    <row r="11421">
      <c r="A11421" s="7" t="s">
        <v>24238</v>
      </c>
      <c r="B11421" s="17" t="s">
        <v>24239</v>
      </c>
      <c r="C11421" s="17">
        <v>1.0</v>
      </c>
      <c r="D11421" s="17">
        <v>7198853.0</v>
      </c>
      <c r="E11421" s="17">
        <v>7198853.0</v>
      </c>
      <c r="F11421" s="17">
        <v>7198853.0</v>
      </c>
      <c r="G11421" s="17">
        <v>7198853.0</v>
      </c>
      <c r="H11421" s="17">
        <v>7198853.0</v>
      </c>
    </row>
    <row r="11422">
      <c r="A11422" s="7" t="s">
        <v>24242</v>
      </c>
      <c r="B11422" s="17" t="s">
        <v>24243</v>
      </c>
      <c r="C11422" s="17">
        <v>4.0</v>
      </c>
      <c r="D11422" s="17">
        <v>6687057.25</v>
      </c>
      <c r="E11422" s="17">
        <v>5727303.0</v>
      </c>
      <c r="F11422" s="17">
        <v>5824271.0</v>
      </c>
      <c r="G11422" s="17">
        <v>7313471.0</v>
      </c>
      <c r="H11422" s="17">
        <v>7883184.0</v>
      </c>
    </row>
    <row r="11423">
      <c r="A11423" s="7" t="s">
        <v>24244</v>
      </c>
      <c r="B11423" s="17" t="s">
        <v>24245</v>
      </c>
      <c r="C11423" s="17">
        <v>16.0</v>
      </c>
      <c r="D11423" s="17">
        <v>7787644.563</v>
      </c>
      <c r="E11423" s="17">
        <v>2517430.0</v>
      </c>
      <c r="F11423" s="17">
        <v>5266118.0</v>
      </c>
      <c r="G11423" s="17">
        <v>1.3179456E7</v>
      </c>
      <c r="H11423" s="17">
        <v>1.414438E7</v>
      </c>
    </row>
    <row r="11424">
      <c r="A11424" s="7" t="s">
        <v>24248</v>
      </c>
      <c r="B11424" s="17" t="s">
        <v>24249</v>
      </c>
      <c r="C11424" s="17">
        <v>17.0</v>
      </c>
      <c r="D11424" s="17">
        <v>1.081415671E7</v>
      </c>
      <c r="E11424" s="17">
        <v>6754759.0</v>
      </c>
      <c r="F11424" s="17">
        <v>7887248.0</v>
      </c>
      <c r="G11424" s="17">
        <v>1.0751839E7</v>
      </c>
      <c r="H11424" s="17">
        <v>2.7431512E7</v>
      </c>
    </row>
    <row r="11425">
      <c r="A11425" s="7" t="s">
        <v>24250</v>
      </c>
      <c r="B11425" s="17" t="s">
        <v>24251</v>
      </c>
      <c r="C11425" s="17">
        <v>21.0</v>
      </c>
      <c r="D11425" s="17">
        <v>9682483.381</v>
      </c>
      <c r="E11425" s="17">
        <v>6136383.0</v>
      </c>
      <c r="F11425" s="17">
        <v>7787940.0</v>
      </c>
      <c r="G11425" s="17">
        <v>9468441.0</v>
      </c>
      <c r="H11425" s="17">
        <v>1.6280736E7</v>
      </c>
    </row>
    <row r="11426">
      <c r="A11426" s="7" t="s">
        <v>24252</v>
      </c>
      <c r="B11426" s="17" t="s">
        <v>24254</v>
      </c>
      <c r="C11426" s="17">
        <v>2.0</v>
      </c>
      <c r="D11426" s="17">
        <v>1.29548775E7</v>
      </c>
      <c r="E11426" s="17">
        <v>6992153.0</v>
      </c>
      <c r="F11426" s="17">
        <v>6992153.0</v>
      </c>
      <c r="G11426" s="17">
        <v>1.8917602E7</v>
      </c>
      <c r="H11426" s="17">
        <v>1.8917602E7</v>
      </c>
    </row>
    <row r="11427">
      <c r="A11427" s="7" t="s">
        <v>24256</v>
      </c>
      <c r="B11427" s="17" t="s">
        <v>24257</v>
      </c>
      <c r="C11427" s="17">
        <v>5.0</v>
      </c>
      <c r="D11427" s="17">
        <v>1.36989832E7</v>
      </c>
      <c r="E11427" s="17">
        <v>5149500.0</v>
      </c>
      <c r="F11427" s="17">
        <v>8462643.0</v>
      </c>
      <c r="G11427" s="17">
        <v>1.0882571E7</v>
      </c>
      <c r="H11427" s="17">
        <v>3.948915E7</v>
      </c>
    </row>
    <row r="11428">
      <c r="A11428" s="7" t="s">
        <v>24258</v>
      </c>
      <c r="B11428" s="17" t="s">
        <v>24259</v>
      </c>
      <c r="C11428" s="17">
        <v>8.0</v>
      </c>
      <c r="D11428" s="17">
        <v>9288966.5</v>
      </c>
      <c r="E11428" s="17">
        <v>8409310.0</v>
      </c>
      <c r="F11428" s="17">
        <v>8522277.0</v>
      </c>
      <c r="G11428" s="17">
        <v>1.0144838E7</v>
      </c>
      <c r="H11428" s="17">
        <v>1.2601867E7</v>
      </c>
    </row>
    <row r="11429">
      <c r="A11429" s="7" t="s">
        <v>24261</v>
      </c>
      <c r="B11429" s="17" t="s">
        <v>24262</v>
      </c>
      <c r="C11429" s="17">
        <v>1.0</v>
      </c>
      <c r="D11429" s="17">
        <v>3.1833462E7</v>
      </c>
      <c r="E11429" s="17">
        <v>3.1833462E7</v>
      </c>
      <c r="F11429" s="17">
        <v>3.1833462E7</v>
      </c>
      <c r="G11429" s="17">
        <v>3.1833462E7</v>
      </c>
      <c r="H11429" s="17">
        <v>3.1833462E7</v>
      </c>
    </row>
    <row r="11430">
      <c r="A11430" s="7" t="s">
        <v>24263</v>
      </c>
      <c r="B11430" s="17" t="s">
        <v>24264</v>
      </c>
      <c r="C11430" s="17">
        <v>3.0</v>
      </c>
      <c r="D11430" s="17">
        <v>1.0145499E7</v>
      </c>
      <c r="E11430" s="17">
        <v>6828000.0</v>
      </c>
      <c r="F11430" s="17">
        <v>1.0653127E7</v>
      </c>
      <c r="G11430" s="17">
        <v>1.295537E7</v>
      </c>
      <c r="H11430" s="17">
        <v>1.295537E7</v>
      </c>
    </row>
    <row r="11431">
      <c r="A11431" s="7" t="s">
        <v>24266</v>
      </c>
      <c r="B11431" s="17" t="s">
        <v>24267</v>
      </c>
      <c r="C11431" s="17">
        <v>1.0</v>
      </c>
      <c r="D11431" s="17">
        <v>5600468.0</v>
      </c>
      <c r="E11431" s="17">
        <v>5600468.0</v>
      </c>
      <c r="F11431" s="17">
        <v>5600468.0</v>
      </c>
      <c r="G11431" s="17">
        <v>5600468.0</v>
      </c>
      <c r="H11431" s="17">
        <v>5600468.0</v>
      </c>
    </row>
    <row r="11432">
      <c r="A11432" s="7" t="s">
        <v>24268</v>
      </c>
      <c r="B11432" s="17" t="s">
        <v>24269</v>
      </c>
      <c r="C11432" s="17">
        <v>11.0</v>
      </c>
      <c r="D11432" s="17">
        <v>1.414691655E7</v>
      </c>
      <c r="E11432" s="17">
        <v>7215171.0</v>
      </c>
      <c r="F11432" s="17">
        <v>1.3712224E7</v>
      </c>
      <c r="G11432" s="17">
        <v>1.5667467E7</v>
      </c>
      <c r="H11432" s="17">
        <v>1.7466318E7</v>
      </c>
    </row>
    <row r="11433">
      <c r="A11433" s="7" t="s">
        <v>24272</v>
      </c>
      <c r="B11433" s="17" t="s">
        <v>24273</v>
      </c>
      <c r="C11433" s="17">
        <v>2.0</v>
      </c>
      <c r="D11433" s="17">
        <v>8771200.0</v>
      </c>
      <c r="E11433" s="17">
        <v>7919200.0</v>
      </c>
      <c r="F11433" s="17">
        <v>7919200.0</v>
      </c>
      <c r="G11433" s="17">
        <v>9623200.0</v>
      </c>
      <c r="H11433" s="17">
        <v>9623200.0</v>
      </c>
    </row>
    <row r="11434">
      <c r="A11434" s="7" t="s">
        <v>24274</v>
      </c>
      <c r="B11434" s="17" t="s">
        <v>24275</v>
      </c>
      <c r="C11434" s="17">
        <v>16.0</v>
      </c>
      <c r="D11434" s="17">
        <v>1.385847525E7</v>
      </c>
      <c r="E11434" s="17">
        <v>7138501.0</v>
      </c>
      <c r="F11434" s="17">
        <v>1.22236E7</v>
      </c>
      <c r="G11434" s="17">
        <v>1.4058338E7</v>
      </c>
      <c r="H11434" s="17">
        <v>3.1877292E7</v>
      </c>
    </row>
    <row r="11435">
      <c r="A11435" s="7" t="s">
        <v>24276</v>
      </c>
      <c r="B11435" s="17" t="s">
        <v>24277</v>
      </c>
      <c r="C11435" s="17">
        <v>11.0</v>
      </c>
      <c r="D11435" s="17">
        <v>1.233476955E7</v>
      </c>
      <c r="E11435" s="17">
        <v>8112155.0</v>
      </c>
      <c r="F11435" s="17">
        <v>1.0029327E7</v>
      </c>
      <c r="G11435" s="17">
        <v>1.6633467E7</v>
      </c>
      <c r="H11435" s="17">
        <v>2.0430085E7</v>
      </c>
    </row>
    <row r="11436">
      <c r="A11436" s="7" t="s">
        <v>24278</v>
      </c>
      <c r="B11436" s="17" t="s">
        <v>24279</v>
      </c>
      <c r="C11436" s="17">
        <v>2.0</v>
      </c>
      <c r="D11436" s="17">
        <v>1.39453765E7</v>
      </c>
      <c r="E11436" s="17">
        <v>4561200.0</v>
      </c>
      <c r="F11436" s="17">
        <v>4561200.0</v>
      </c>
      <c r="G11436" s="17">
        <v>2.3329553E7</v>
      </c>
      <c r="H11436" s="17">
        <v>2.3329553E7</v>
      </c>
    </row>
    <row r="11437">
      <c r="A11437" s="7" t="s">
        <v>24281</v>
      </c>
      <c r="B11437" s="17" t="s">
        <v>24282</v>
      </c>
      <c r="C11437" s="17">
        <v>4.0</v>
      </c>
      <c r="D11437" s="17">
        <v>9092380.5</v>
      </c>
      <c r="E11437" s="17">
        <v>2645034.0</v>
      </c>
      <c r="F11437" s="17">
        <v>8475958.0</v>
      </c>
      <c r="G11437" s="17">
        <v>9384401.0</v>
      </c>
      <c r="H11437" s="17">
        <v>1.5864129E7</v>
      </c>
    </row>
    <row r="11438">
      <c r="A11438" s="7" t="s">
        <v>24284</v>
      </c>
      <c r="B11438" s="17" t="s">
        <v>24285</v>
      </c>
      <c r="C11438" s="17">
        <v>197.0</v>
      </c>
      <c r="D11438" s="17">
        <v>1.136837122E7</v>
      </c>
      <c r="E11438" s="17">
        <v>6347400.0</v>
      </c>
      <c r="F11438" s="17">
        <v>8386195.0</v>
      </c>
      <c r="G11438" s="17">
        <v>1.275004E7</v>
      </c>
      <c r="H11438" s="17">
        <v>2.2143813E7</v>
      </c>
    </row>
    <row r="11439">
      <c r="A11439" s="7" t="s">
        <v>24286</v>
      </c>
      <c r="B11439" s="17" t="s">
        <v>24287</v>
      </c>
      <c r="C11439" s="17">
        <v>21.0</v>
      </c>
      <c r="D11439" s="17">
        <v>2.060010176E7</v>
      </c>
      <c r="E11439" s="17">
        <v>1.0061586E7</v>
      </c>
      <c r="F11439" s="17">
        <v>1.4713402E7</v>
      </c>
      <c r="G11439" s="17">
        <v>2.2240689E7</v>
      </c>
      <c r="H11439" s="17">
        <v>3.3750924E7</v>
      </c>
    </row>
    <row r="11440">
      <c r="A11440" s="7" t="s">
        <v>24288</v>
      </c>
      <c r="B11440" s="17" t="s">
        <v>24289</v>
      </c>
      <c r="C11440" s="17">
        <v>2.0</v>
      </c>
      <c r="D11440" s="17">
        <v>9418475.0</v>
      </c>
      <c r="E11440" s="17">
        <v>6907159.0</v>
      </c>
      <c r="F11440" s="17">
        <v>6907159.0</v>
      </c>
      <c r="G11440" s="17">
        <v>1.1929791E7</v>
      </c>
      <c r="H11440" s="17">
        <v>1.1929791E7</v>
      </c>
    </row>
    <row r="11441">
      <c r="A11441" s="7" t="s">
        <v>24290</v>
      </c>
      <c r="B11441" s="17" t="s">
        <v>24291</v>
      </c>
      <c r="C11441" s="17">
        <v>15.0</v>
      </c>
      <c r="D11441" s="17">
        <v>1.757865033E7</v>
      </c>
      <c r="E11441" s="17">
        <v>7223725.0</v>
      </c>
      <c r="F11441" s="17">
        <v>1.182322E7</v>
      </c>
      <c r="G11441" s="17">
        <v>2.45644E7</v>
      </c>
      <c r="H11441" s="17">
        <v>4.6314249E7</v>
      </c>
    </row>
    <row r="11442">
      <c r="A11442" s="7" t="s">
        <v>24294</v>
      </c>
      <c r="B11442" s="17" t="s">
        <v>24295</v>
      </c>
      <c r="C11442" s="17">
        <v>29.0</v>
      </c>
      <c r="D11442" s="17">
        <v>1.315591631E7</v>
      </c>
      <c r="E11442" s="17">
        <v>7340835.0</v>
      </c>
      <c r="F11442" s="17">
        <v>1.0056478E7</v>
      </c>
      <c r="G11442" s="17">
        <v>1.4589706E7</v>
      </c>
      <c r="H11442" s="17">
        <v>2.6267467E7</v>
      </c>
    </row>
    <row r="11443">
      <c r="A11443" s="7" t="s">
        <v>24296</v>
      </c>
      <c r="B11443" s="17" t="s">
        <v>24297</v>
      </c>
      <c r="C11443" s="17">
        <v>550.0</v>
      </c>
      <c r="D11443" s="17">
        <v>1.244196338E7</v>
      </c>
      <c r="E11443" s="17">
        <v>6907480.0</v>
      </c>
      <c r="F11443" s="17">
        <v>9443028.0</v>
      </c>
      <c r="G11443" s="17">
        <v>1.3749372E7</v>
      </c>
      <c r="H11443" s="17">
        <v>2.3582449E7</v>
      </c>
    </row>
    <row r="11444">
      <c r="A11444" s="7" t="s">
        <v>24298</v>
      </c>
      <c r="B11444" s="17" t="s">
        <v>24299</v>
      </c>
      <c r="C11444" s="17">
        <v>6.0</v>
      </c>
      <c r="D11444" s="17">
        <v>2.2732383E7</v>
      </c>
      <c r="E11444" s="17">
        <v>1.582275E7</v>
      </c>
      <c r="F11444" s="17">
        <v>1.687002E7</v>
      </c>
      <c r="G11444" s="17">
        <v>2.262546E7</v>
      </c>
      <c r="H11444" s="17">
        <v>5.3334568E7</v>
      </c>
    </row>
    <row r="11445">
      <c r="A11445" s="7" t="s">
        <v>24300</v>
      </c>
      <c r="B11445" s="17" t="s">
        <v>24301</v>
      </c>
      <c r="C11445" s="17">
        <v>87.0</v>
      </c>
      <c r="D11445" s="17">
        <v>1.653671044E7</v>
      </c>
      <c r="E11445" s="17">
        <v>7418510.0</v>
      </c>
      <c r="F11445" s="17">
        <v>1.1528756E7</v>
      </c>
      <c r="G11445" s="17">
        <v>2.0984331E7</v>
      </c>
      <c r="H11445" s="17">
        <v>3.689561E7</v>
      </c>
    </row>
    <row r="11446">
      <c r="A11446" s="7" t="s">
        <v>24304</v>
      </c>
      <c r="B11446" s="17" t="s">
        <v>24305</v>
      </c>
      <c r="C11446" s="17">
        <v>278.0</v>
      </c>
      <c r="D11446" s="17">
        <v>1.486229E7</v>
      </c>
      <c r="E11446" s="17">
        <v>6784707.0</v>
      </c>
      <c r="F11446" s="17">
        <v>9500200.0</v>
      </c>
      <c r="G11446" s="17">
        <v>1.7750951E7</v>
      </c>
      <c r="H11446" s="17">
        <v>3.2052806E7</v>
      </c>
    </row>
    <row r="11447">
      <c r="A11447" s="7" t="s">
        <v>24306</v>
      </c>
      <c r="B11447" s="17" t="s">
        <v>24307</v>
      </c>
      <c r="C11447" s="17">
        <v>29.0</v>
      </c>
      <c r="D11447" s="17">
        <v>1.484567224E7</v>
      </c>
      <c r="E11447" s="17">
        <v>8386614.0</v>
      </c>
      <c r="F11447" s="17">
        <v>1.1016981E7</v>
      </c>
      <c r="G11447" s="17">
        <v>2.1898283E7</v>
      </c>
      <c r="H11447" s="17">
        <v>3.7195623E7</v>
      </c>
    </row>
    <row r="11448">
      <c r="A11448" s="7" t="s">
        <v>24308</v>
      </c>
      <c r="B11448" s="17" t="s">
        <v>24309</v>
      </c>
      <c r="C11448" s="17">
        <v>37.0</v>
      </c>
      <c r="D11448" s="17">
        <v>1.451774686E7</v>
      </c>
      <c r="E11448" s="17">
        <v>6717707.0</v>
      </c>
      <c r="F11448" s="17">
        <v>9869698.0</v>
      </c>
      <c r="G11448" s="17">
        <v>1.3671003E7</v>
      </c>
      <c r="H11448" s="17">
        <v>3.1418262E7</v>
      </c>
    </row>
    <row r="11449">
      <c r="A11449" s="7" t="s">
        <v>24311</v>
      </c>
      <c r="B11449" s="17" t="s">
        <v>24312</v>
      </c>
      <c r="C11449" s="17">
        <v>104.0</v>
      </c>
      <c r="D11449" s="17">
        <v>1.448947536E7</v>
      </c>
      <c r="E11449" s="17">
        <v>6439556.0</v>
      </c>
      <c r="F11449" s="17">
        <v>9263284.0</v>
      </c>
      <c r="G11449" s="17">
        <v>1.5582629E7</v>
      </c>
      <c r="H11449" s="17">
        <v>2.8391956E7</v>
      </c>
    </row>
    <row r="11450">
      <c r="A11450" s="7" t="s">
        <v>24315</v>
      </c>
      <c r="B11450" s="17" t="s">
        <v>24316</v>
      </c>
      <c r="C11450" s="17">
        <v>27.0</v>
      </c>
      <c r="D11450" s="17">
        <v>1.14288367E7</v>
      </c>
      <c r="E11450" s="17">
        <v>3575570.0</v>
      </c>
      <c r="F11450" s="17">
        <v>4619105.0</v>
      </c>
      <c r="G11450" s="17">
        <v>1.3293933E7</v>
      </c>
      <c r="H11450" s="17">
        <v>2.9742141E7</v>
      </c>
    </row>
    <row r="11451">
      <c r="A11451" s="7" t="s">
        <v>24317</v>
      </c>
      <c r="B11451" s="17" t="s">
        <v>24318</v>
      </c>
      <c r="C11451" s="17">
        <v>1.0</v>
      </c>
      <c r="D11451" s="17">
        <v>2.0293657E7</v>
      </c>
      <c r="E11451" s="17">
        <v>2.0293657E7</v>
      </c>
      <c r="F11451" s="17">
        <v>2.0293657E7</v>
      </c>
      <c r="G11451" s="17">
        <v>2.0293657E7</v>
      </c>
      <c r="H11451" s="17">
        <v>2.0293657E7</v>
      </c>
    </row>
    <row r="11452">
      <c r="A11452" s="7" t="s">
        <v>24319</v>
      </c>
      <c r="B11452" s="17" t="s">
        <v>24320</v>
      </c>
      <c r="C11452" s="17">
        <v>11.0</v>
      </c>
      <c r="D11452" s="17">
        <v>1.301180373E7</v>
      </c>
      <c r="E11452" s="17">
        <v>8370100.0</v>
      </c>
      <c r="F11452" s="17">
        <v>1.3292281E7</v>
      </c>
      <c r="G11452" s="17">
        <v>1.7702951E7</v>
      </c>
      <c r="H11452" s="17">
        <v>2.1212238E7</v>
      </c>
    </row>
    <row r="11453">
      <c r="A11453" s="7" t="s">
        <v>24323</v>
      </c>
      <c r="B11453" s="17" t="s">
        <v>24324</v>
      </c>
      <c r="C11453" s="17">
        <v>24.0</v>
      </c>
      <c r="D11453" s="17">
        <v>2.019411671E7</v>
      </c>
      <c r="E11453" s="17">
        <v>8774818.0</v>
      </c>
      <c r="F11453" s="17">
        <v>1.2557688E7</v>
      </c>
      <c r="G11453" s="17">
        <v>2.1863931E7</v>
      </c>
      <c r="H11453" s="17">
        <v>4.274412E7</v>
      </c>
    </row>
    <row r="11454">
      <c r="A11454" s="7" t="s">
        <v>24325</v>
      </c>
      <c r="B11454" s="17" t="s">
        <v>24326</v>
      </c>
      <c r="C11454" s="17">
        <v>270.0</v>
      </c>
      <c r="D11454" s="17">
        <v>1.339998011E7</v>
      </c>
      <c r="E11454" s="17">
        <v>6332887.0</v>
      </c>
      <c r="F11454" s="17">
        <v>8761100.0</v>
      </c>
      <c r="G11454" s="17">
        <v>1.5251859E7</v>
      </c>
      <c r="H11454" s="17">
        <v>2.4776689E7</v>
      </c>
    </row>
    <row r="11455">
      <c r="A11455" s="7" t="s">
        <v>24327</v>
      </c>
      <c r="B11455" s="17" t="s">
        <v>24328</v>
      </c>
      <c r="C11455" s="17">
        <v>2.0</v>
      </c>
      <c r="D11455" s="17">
        <v>7177485.5</v>
      </c>
      <c r="E11455" s="17">
        <v>6716190.0</v>
      </c>
      <c r="F11455" s="17">
        <v>6716190.0</v>
      </c>
      <c r="G11455" s="17">
        <v>7638781.0</v>
      </c>
      <c r="H11455" s="17">
        <v>7638781.0</v>
      </c>
    </row>
    <row r="11456">
      <c r="A11456" s="7" t="s">
        <v>24329</v>
      </c>
      <c r="B11456" s="17" t="s">
        <v>24330</v>
      </c>
      <c r="C11456" s="17">
        <v>43.0</v>
      </c>
      <c r="D11456" s="17">
        <v>1.891634837E7</v>
      </c>
      <c r="E11456" s="17">
        <v>8188452.0</v>
      </c>
      <c r="F11456" s="17">
        <v>1.2667538E7</v>
      </c>
      <c r="G11456" s="17">
        <v>2.1422733E7</v>
      </c>
      <c r="H11456" s="17">
        <v>3.7510024E7</v>
      </c>
    </row>
    <row r="11457">
      <c r="A11457" s="7" t="s">
        <v>24333</v>
      </c>
      <c r="B11457" s="17" t="s">
        <v>24334</v>
      </c>
      <c r="C11457" s="17">
        <v>122.0</v>
      </c>
      <c r="D11457" s="17">
        <v>1.361039863E7</v>
      </c>
      <c r="E11457" s="17">
        <v>6762477.0</v>
      </c>
      <c r="F11457" s="17">
        <v>1.0193505E7</v>
      </c>
      <c r="G11457" s="17">
        <v>1.6331564E7</v>
      </c>
      <c r="H11457" s="17">
        <v>2.8362059E7</v>
      </c>
    </row>
    <row r="11458">
      <c r="A11458" s="7" t="s">
        <v>24335</v>
      </c>
      <c r="B11458" s="17" t="s">
        <v>24336</v>
      </c>
      <c r="C11458" s="17">
        <v>24.0</v>
      </c>
      <c r="D11458" s="17">
        <v>1.441895371E7</v>
      </c>
      <c r="E11458" s="17">
        <v>7710448.0</v>
      </c>
      <c r="F11458" s="17">
        <v>1.083E7</v>
      </c>
      <c r="G11458" s="17">
        <v>1.4661059E7</v>
      </c>
      <c r="H11458" s="17">
        <v>2.562453E7</v>
      </c>
    </row>
    <row r="11459">
      <c r="A11459" s="7" t="s">
        <v>24337</v>
      </c>
      <c r="B11459" s="17" t="s">
        <v>24338</v>
      </c>
      <c r="C11459" s="17">
        <v>26.0</v>
      </c>
      <c r="D11459" s="17">
        <v>1.143003254E7</v>
      </c>
      <c r="E11459" s="17">
        <v>5700540.0</v>
      </c>
      <c r="F11459" s="17">
        <v>7272192.0</v>
      </c>
      <c r="G11459" s="17">
        <v>1.10397E7</v>
      </c>
      <c r="H11459" s="17">
        <v>1.62433E7</v>
      </c>
    </row>
    <row r="11460">
      <c r="A11460" s="7" t="s">
        <v>24339</v>
      </c>
      <c r="B11460" s="17" t="s">
        <v>24340</v>
      </c>
      <c r="C11460" s="17">
        <v>49.0</v>
      </c>
      <c r="D11460" s="17">
        <v>1.272412939E7</v>
      </c>
      <c r="E11460" s="17">
        <v>6944386.0</v>
      </c>
      <c r="F11460" s="17">
        <v>1.0216103E7</v>
      </c>
      <c r="G11460" s="17">
        <v>1.3883434E7</v>
      </c>
      <c r="H11460" s="17">
        <v>2.478545E7</v>
      </c>
    </row>
    <row r="11461">
      <c r="A11461" s="7" t="s">
        <v>24342</v>
      </c>
      <c r="B11461" s="17" t="s">
        <v>24344</v>
      </c>
      <c r="C11461" s="17">
        <v>8.0</v>
      </c>
      <c r="D11461" s="17">
        <v>1.065992388E7</v>
      </c>
      <c r="E11461" s="17">
        <v>3286299.0</v>
      </c>
      <c r="F11461" s="17">
        <v>1.0621298E7</v>
      </c>
      <c r="G11461" s="17">
        <v>1.4055501E7</v>
      </c>
      <c r="H11461" s="17">
        <v>2.5784493E7</v>
      </c>
    </row>
    <row r="11462">
      <c r="A11462" s="7" t="s">
        <v>24345</v>
      </c>
      <c r="B11462" s="17" t="s">
        <v>24346</v>
      </c>
      <c r="C11462" s="17">
        <v>4.0</v>
      </c>
      <c r="D11462" s="17">
        <v>9500451.25</v>
      </c>
      <c r="E11462" s="17">
        <v>5106066.0</v>
      </c>
      <c r="F11462" s="17">
        <v>6401744.0</v>
      </c>
      <c r="G11462" s="17">
        <v>9929322.0</v>
      </c>
      <c r="H11462" s="17">
        <v>1.6564673E7</v>
      </c>
    </row>
    <row r="11463">
      <c r="A11463" s="7" t="s">
        <v>24347</v>
      </c>
      <c r="B11463" s="17" t="s">
        <v>24348</v>
      </c>
      <c r="C11463" s="17">
        <v>10.0</v>
      </c>
      <c r="D11463" s="17">
        <v>9726664.3</v>
      </c>
      <c r="E11463" s="17">
        <v>6266916.0</v>
      </c>
      <c r="F11463" s="17">
        <v>7878207.0</v>
      </c>
      <c r="G11463" s="17">
        <v>1.0972193E7</v>
      </c>
      <c r="H11463" s="17">
        <v>1.7605258E7</v>
      </c>
    </row>
    <row r="11464">
      <c r="A11464" s="7" t="s">
        <v>24349</v>
      </c>
      <c r="B11464" s="17" t="s">
        <v>24350</v>
      </c>
      <c r="C11464" s="17">
        <v>7.0</v>
      </c>
      <c r="D11464" s="17">
        <v>1.637882186E7</v>
      </c>
      <c r="E11464" s="17">
        <v>7866256.0</v>
      </c>
      <c r="F11464" s="17">
        <v>9834490.0</v>
      </c>
      <c r="G11464" s="17">
        <v>2.0122443E7</v>
      </c>
      <c r="H11464" s="17">
        <v>4.7143983E7</v>
      </c>
    </row>
    <row r="11465">
      <c r="A11465" s="7" t="s">
        <v>24352</v>
      </c>
      <c r="B11465" s="17" t="s">
        <v>24354</v>
      </c>
      <c r="C11465" s="17">
        <v>152.0</v>
      </c>
      <c r="D11465" s="17">
        <v>1.258047088E7</v>
      </c>
      <c r="E11465" s="17">
        <v>5837739.0</v>
      </c>
      <c r="F11465" s="17">
        <v>7756312.0</v>
      </c>
      <c r="G11465" s="17">
        <v>1.28917E7</v>
      </c>
      <c r="H11465" s="17">
        <v>2.6642382E7</v>
      </c>
    </row>
    <row r="11466">
      <c r="A11466" s="7" t="s">
        <v>24355</v>
      </c>
      <c r="B11466" s="17" t="s">
        <v>24356</v>
      </c>
      <c r="C11466" s="17">
        <v>2.0</v>
      </c>
      <c r="D11466" s="17">
        <v>2.2302197E7</v>
      </c>
      <c r="E11466" s="17">
        <v>8878950.0</v>
      </c>
      <c r="F11466" s="17">
        <v>8878950.0</v>
      </c>
      <c r="G11466" s="17">
        <v>3.5725444E7</v>
      </c>
      <c r="H11466" s="17">
        <v>3.5725444E7</v>
      </c>
    </row>
    <row r="11467">
      <c r="A11467" s="7" t="s">
        <v>24357</v>
      </c>
      <c r="B11467" s="17" t="s">
        <v>24358</v>
      </c>
      <c r="C11467" s="17">
        <v>41.0</v>
      </c>
      <c r="D11467" s="17">
        <v>1.293243778E7</v>
      </c>
      <c r="E11467" s="17">
        <v>5690400.0</v>
      </c>
      <c r="F11467" s="17">
        <v>9249000.0</v>
      </c>
      <c r="G11467" s="17">
        <v>1.5266862E7</v>
      </c>
      <c r="H11467" s="17">
        <v>2.3145025E7</v>
      </c>
    </row>
    <row r="11468">
      <c r="A11468" s="7" t="s">
        <v>24359</v>
      </c>
      <c r="B11468" s="17" t="s">
        <v>24360</v>
      </c>
      <c r="C11468" s="17">
        <v>104.0</v>
      </c>
      <c r="D11468" s="17">
        <v>1.642394903E7</v>
      </c>
      <c r="E11468" s="17">
        <v>7263974.0</v>
      </c>
      <c r="F11468" s="17">
        <v>1.0615079E7</v>
      </c>
      <c r="G11468" s="17">
        <v>2.2881124E7</v>
      </c>
      <c r="H11468" s="17">
        <v>3.4688E7</v>
      </c>
    </row>
    <row r="11469">
      <c r="A11469" s="7" t="s">
        <v>24362</v>
      </c>
      <c r="B11469" s="17" t="s">
        <v>24363</v>
      </c>
      <c r="C11469" s="17">
        <v>22.0</v>
      </c>
      <c r="D11469" s="17">
        <v>1.6390546E7</v>
      </c>
      <c r="E11469" s="17">
        <v>1.0187642E7</v>
      </c>
      <c r="F11469" s="17">
        <v>1.3036516E7</v>
      </c>
      <c r="G11469" s="17">
        <v>1.8052719E7</v>
      </c>
      <c r="H11469" s="17">
        <v>2.2919194E7</v>
      </c>
    </row>
    <row r="11470">
      <c r="A11470" s="7" t="s">
        <v>24365</v>
      </c>
      <c r="B11470" s="17" t="s">
        <v>24366</v>
      </c>
      <c r="C11470" s="17">
        <v>18.0</v>
      </c>
      <c r="D11470" s="17">
        <v>1.691804133E7</v>
      </c>
      <c r="E11470" s="17">
        <v>6556768.0</v>
      </c>
      <c r="F11470" s="17">
        <v>8870000.0</v>
      </c>
      <c r="G11470" s="17">
        <v>2.0616892E7</v>
      </c>
      <c r="H11470" s="17">
        <v>4.7290446E7</v>
      </c>
    </row>
    <row r="11471">
      <c r="A11471" s="7" t="s">
        <v>24367</v>
      </c>
      <c r="B11471" s="17" t="s">
        <v>24368</v>
      </c>
      <c r="C11471" s="17">
        <v>70.0</v>
      </c>
      <c r="D11471" s="17">
        <v>1.160219557E7</v>
      </c>
      <c r="E11471" s="17">
        <v>6047519.0</v>
      </c>
      <c r="F11471" s="17">
        <v>8756486.0</v>
      </c>
      <c r="G11471" s="17">
        <v>1.4467566E7</v>
      </c>
      <c r="H11471" s="17">
        <v>2.5048246E7</v>
      </c>
    </row>
    <row r="11472">
      <c r="A11472" s="7" t="s">
        <v>24369</v>
      </c>
      <c r="B11472" s="17" t="s">
        <v>24370</v>
      </c>
      <c r="C11472" s="17">
        <v>5.0</v>
      </c>
      <c r="D11472" s="17">
        <v>3.00352142E7</v>
      </c>
      <c r="E11472" s="17">
        <v>1.2807462E7</v>
      </c>
      <c r="F11472" s="17">
        <v>2.1724384E7</v>
      </c>
      <c r="G11472" s="17">
        <v>4.480832E7</v>
      </c>
      <c r="H11472" s="17">
        <v>6.1694913E7</v>
      </c>
    </row>
    <row r="11473">
      <c r="A11473" s="7" t="s">
        <v>24374</v>
      </c>
      <c r="B11473" s="17" t="s">
        <v>24375</v>
      </c>
      <c r="C11473" s="17">
        <v>9.0</v>
      </c>
      <c r="D11473" s="17">
        <v>1.098811722E7</v>
      </c>
      <c r="E11473" s="17">
        <v>4888062.0</v>
      </c>
      <c r="F11473" s="17">
        <v>5842663.0</v>
      </c>
      <c r="G11473" s="17">
        <v>1.0490101E7</v>
      </c>
      <c r="H11473" s="17">
        <v>3.7882649E7</v>
      </c>
    </row>
    <row r="11474">
      <c r="A11474" s="7" t="s">
        <v>24378</v>
      </c>
      <c r="B11474" s="17" t="s">
        <v>24379</v>
      </c>
      <c r="C11474" s="17">
        <v>13.0</v>
      </c>
      <c r="D11474" s="17">
        <v>2.190981962E7</v>
      </c>
      <c r="E11474" s="17">
        <v>8472199.0</v>
      </c>
      <c r="F11474" s="17">
        <v>1.3575398E7</v>
      </c>
      <c r="G11474" s="17">
        <v>1.9295E7</v>
      </c>
      <c r="H11474" s="17">
        <v>6.4182219E7</v>
      </c>
    </row>
    <row r="11475">
      <c r="A11475" s="7" t="s">
        <v>24380</v>
      </c>
      <c r="B11475" s="17" t="s">
        <v>24381</v>
      </c>
      <c r="C11475" s="17">
        <v>144.0</v>
      </c>
      <c r="D11475" s="17">
        <v>1.62878531E7</v>
      </c>
      <c r="E11475" s="17">
        <v>6073140.0</v>
      </c>
      <c r="F11475" s="17">
        <v>7755126.0</v>
      </c>
      <c r="G11475" s="17">
        <v>1.6272599E7</v>
      </c>
      <c r="H11475" s="17">
        <v>4.8301071E7</v>
      </c>
    </row>
    <row r="11476">
      <c r="A11476" s="7" t="s">
        <v>24383</v>
      </c>
      <c r="B11476" s="17" t="s">
        <v>24384</v>
      </c>
      <c r="C11476" s="17">
        <v>4.0</v>
      </c>
      <c r="D11476" s="17">
        <v>2.650238625E7</v>
      </c>
      <c r="E11476" s="17">
        <v>7969957.0</v>
      </c>
      <c r="F11476" s="17">
        <v>1.3537713E7</v>
      </c>
      <c r="G11476" s="17">
        <v>3.6149459E7</v>
      </c>
      <c r="H11476" s="17">
        <v>4.8352416E7</v>
      </c>
    </row>
    <row r="11477">
      <c r="A11477" s="7" t="s">
        <v>24385</v>
      </c>
      <c r="B11477" s="17" t="s">
        <v>24386</v>
      </c>
      <c r="C11477" s="17">
        <v>34.0</v>
      </c>
      <c r="D11477" s="17">
        <v>2.153222765E7</v>
      </c>
      <c r="E11477" s="17">
        <v>6521357.0</v>
      </c>
      <c r="F11477" s="17">
        <v>1.2433154E7</v>
      </c>
      <c r="G11477" s="17">
        <v>3.4563139E7</v>
      </c>
      <c r="H11477" s="17">
        <v>4.7876258E7</v>
      </c>
    </row>
    <row r="11478">
      <c r="A11478" s="7" t="s">
        <v>24388</v>
      </c>
      <c r="B11478" s="17" t="s">
        <v>24389</v>
      </c>
      <c r="C11478" s="17">
        <v>85.0</v>
      </c>
      <c r="D11478" s="17">
        <v>1.272751056E7</v>
      </c>
      <c r="E11478" s="17">
        <v>6499702.0</v>
      </c>
      <c r="F11478" s="17">
        <v>8643839.0</v>
      </c>
      <c r="G11478" s="17">
        <v>1.4227424E7</v>
      </c>
      <c r="H11478" s="17">
        <v>2.2056065E7</v>
      </c>
    </row>
    <row r="11479">
      <c r="A11479" s="7" t="s">
        <v>24390</v>
      </c>
      <c r="B11479" s="17" t="s">
        <v>24391</v>
      </c>
      <c r="C11479" s="17">
        <v>20.0</v>
      </c>
      <c r="D11479" s="17">
        <v>5.163605825E7</v>
      </c>
      <c r="E11479" s="17">
        <v>5280059.0</v>
      </c>
      <c r="F11479" s="17">
        <v>7391500.0</v>
      </c>
      <c r="G11479" s="17">
        <v>1.6737902E7</v>
      </c>
      <c r="H11479" s="17">
        <v>3.6576476E7</v>
      </c>
    </row>
    <row r="11480">
      <c r="A11480" s="7" t="s">
        <v>24392</v>
      </c>
      <c r="B11480" s="17" t="s">
        <v>24393</v>
      </c>
      <c r="C11480" s="17">
        <v>31.0</v>
      </c>
      <c r="D11480" s="17">
        <v>1.259507297E7</v>
      </c>
      <c r="E11480" s="17">
        <v>5115876.0</v>
      </c>
      <c r="F11480" s="17">
        <v>9322295.0</v>
      </c>
      <c r="G11480" s="17">
        <v>1.6920039E7</v>
      </c>
      <c r="H11480" s="17">
        <v>2.4652016E7</v>
      </c>
    </row>
    <row r="11481">
      <c r="A11481" s="7" t="s">
        <v>24394</v>
      </c>
      <c r="B11481" s="17" t="s">
        <v>24395</v>
      </c>
      <c r="C11481" s="17">
        <v>85.0</v>
      </c>
      <c r="D11481" s="17">
        <v>1.461467171E7</v>
      </c>
      <c r="E11481" s="17">
        <v>7727139.0</v>
      </c>
      <c r="F11481" s="17">
        <v>1.1172628E7</v>
      </c>
      <c r="G11481" s="17">
        <v>1.9220065E7</v>
      </c>
      <c r="H11481" s="17">
        <v>2.7605993E7</v>
      </c>
    </row>
    <row r="11482">
      <c r="A11482" s="7" t="s">
        <v>24398</v>
      </c>
      <c r="B11482" s="17" t="s">
        <v>24399</v>
      </c>
      <c r="C11482" s="17">
        <v>99.0</v>
      </c>
      <c r="D11482" s="17">
        <v>1.649051004E7</v>
      </c>
      <c r="E11482" s="17">
        <v>9329932.0</v>
      </c>
      <c r="F11482" s="17">
        <v>1.3680674E7</v>
      </c>
      <c r="G11482" s="17">
        <v>2.000984E7</v>
      </c>
      <c r="H11482" s="17">
        <v>2.8598202E7</v>
      </c>
    </row>
    <row r="11483">
      <c r="A11483" s="7" t="s">
        <v>24400</v>
      </c>
      <c r="B11483" s="17" t="s">
        <v>24401</v>
      </c>
      <c r="C11483" s="17">
        <v>2.0</v>
      </c>
      <c r="D11483" s="17">
        <v>1.00289275E7</v>
      </c>
      <c r="E11483" s="17">
        <v>9122351.0</v>
      </c>
      <c r="F11483" s="17">
        <v>9122351.0</v>
      </c>
      <c r="G11483" s="17">
        <v>1.0935504E7</v>
      </c>
      <c r="H11483" s="17">
        <v>1.0935504E7</v>
      </c>
    </row>
    <row r="11484">
      <c r="A11484" s="7" t="s">
        <v>24402</v>
      </c>
      <c r="B11484" s="17" t="s">
        <v>24403</v>
      </c>
      <c r="C11484" s="17">
        <v>5.0</v>
      </c>
      <c r="D11484" s="17">
        <v>1.07281282E7</v>
      </c>
      <c r="E11484" s="17">
        <v>7242870.0</v>
      </c>
      <c r="F11484" s="17">
        <v>1.12E7</v>
      </c>
      <c r="G11484" s="17">
        <v>1.274063E7</v>
      </c>
      <c r="H11484" s="17">
        <v>1.7493213E7</v>
      </c>
    </row>
    <row r="11485">
      <c r="A11485" s="7" t="s">
        <v>24404</v>
      </c>
      <c r="B11485" s="17" t="s">
        <v>24405</v>
      </c>
      <c r="C11485" s="17">
        <v>4.0</v>
      </c>
      <c r="D11485" s="17">
        <v>1.71383375E7</v>
      </c>
      <c r="E11485" s="17">
        <v>841900.0</v>
      </c>
      <c r="F11485" s="17">
        <v>1.26185E7</v>
      </c>
      <c r="G11485" s="17">
        <v>2.476795E7</v>
      </c>
      <c r="H11485" s="17">
        <v>3.0325E7</v>
      </c>
    </row>
    <row r="11486">
      <c r="A11486" s="7" t="s">
        <v>24409</v>
      </c>
      <c r="B11486" s="17" t="s">
        <v>24410</v>
      </c>
      <c r="C11486" s="17">
        <v>5.0</v>
      </c>
      <c r="D11486" s="17">
        <v>2.76987814E7</v>
      </c>
      <c r="E11486" s="17">
        <v>9731110.0</v>
      </c>
      <c r="F11486" s="17">
        <v>9786440.0</v>
      </c>
      <c r="G11486" s="17">
        <v>1.0499888E7</v>
      </c>
      <c r="H11486" s="17">
        <v>1.02382794E8</v>
      </c>
    </row>
    <row r="11487">
      <c r="A11487" s="7" t="s">
        <v>24411</v>
      </c>
      <c r="B11487" s="17" t="s">
        <v>24412</v>
      </c>
      <c r="C11487" s="17">
        <v>76.0</v>
      </c>
      <c r="D11487" s="17">
        <v>1.210432554E7</v>
      </c>
      <c r="E11487" s="17">
        <v>6534603.0</v>
      </c>
      <c r="F11487" s="17">
        <v>9230347.0</v>
      </c>
      <c r="G11487" s="17">
        <v>1.6095585E7</v>
      </c>
      <c r="H11487" s="17">
        <v>2.3219E7</v>
      </c>
    </row>
    <row r="11488">
      <c r="A11488" s="7" t="s">
        <v>24414</v>
      </c>
      <c r="B11488" s="17" t="s">
        <v>24416</v>
      </c>
      <c r="C11488" s="17">
        <v>1.0</v>
      </c>
      <c r="D11488" s="17">
        <v>2.13926E7</v>
      </c>
      <c r="E11488" s="17">
        <v>2.13926E7</v>
      </c>
      <c r="F11488" s="17">
        <v>2.13926E7</v>
      </c>
      <c r="G11488" s="17">
        <v>2.13926E7</v>
      </c>
      <c r="H11488" s="17">
        <v>2.13926E7</v>
      </c>
    </row>
    <row r="11489">
      <c r="A11489" s="7" t="s">
        <v>24417</v>
      </c>
      <c r="B11489" s="17" t="s">
        <v>24418</v>
      </c>
      <c r="C11489" s="17">
        <v>14.0</v>
      </c>
      <c r="D11489" s="17">
        <v>1.715507557E7</v>
      </c>
      <c r="E11489" s="17">
        <v>8164500.0</v>
      </c>
      <c r="F11489" s="17">
        <v>1.4977843E7</v>
      </c>
      <c r="G11489" s="17">
        <v>2.3523344E7</v>
      </c>
      <c r="H11489" s="17">
        <v>3.1070665E7</v>
      </c>
    </row>
    <row r="11490">
      <c r="A11490" s="7" t="s">
        <v>24419</v>
      </c>
      <c r="B11490" s="17" t="s">
        <v>24420</v>
      </c>
      <c r="C11490" s="17">
        <v>17.0</v>
      </c>
      <c r="D11490" s="17">
        <v>1.138831288E7</v>
      </c>
      <c r="E11490" s="17">
        <v>6658850.0</v>
      </c>
      <c r="F11490" s="17">
        <v>7415166.0</v>
      </c>
      <c r="G11490" s="17">
        <v>1.1005666E7</v>
      </c>
      <c r="H11490" s="17">
        <v>2.6761891E7</v>
      </c>
    </row>
    <row r="11491">
      <c r="A11491" s="7" t="s">
        <v>24421</v>
      </c>
      <c r="B11491" s="17" t="s">
        <v>24422</v>
      </c>
      <c r="C11491" s="17">
        <v>8.0</v>
      </c>
      <c r="D11491" s="17">
        <v>1.259796475E7</v>
      </c>
      <c r="E11491" s="17">
        <v>5038000.0</v>
      </c>
      <c r="F11491" s="17">
        <v>7605261.0</v>
      </c>
      <c r="G11491" s="17">
        <v>1.2195802E7</v>
      </c>
      <c r="H11491" s="17">
        <v>2.7705821E7</v>
      </c>
    </row>
    <row r="11492">
      <c r="A11492" s="7" t="s">
        <v>24424</v>
      </c>
      <c r="B11492" s="17" t="s">
        <v>24426</v>
      </c>
      <c r="C11492" s="17">
        <v>5.0</v>
      </c>
      <c r="D11492" s="17">
        <v>1.61260274E7</v>
      </c>
      <c r="E11492" s="17">
        <v>1.0707023E7</v>
      </c>
      <c r="F11492" s="17">
        <v>1.7052468E7</v>
      </c>
      <c r="G11492" s="17">
        <v>1.9202846E7</v>
      </c>
      <c r="H11492" s="17">
        <v>2.88756E7</v>
      </c>
    </row>
    <row r="11493">
      <c r="A11493" s="7" t="s">
        <v>24427</v>
      </c>
      <c r="B11493" s="17" t="s">
        <v>24428</v>
      </c>
      <c r="C11493" s="17">
        <v>43.0</v>
      </c>
      <c r="D11493" s="17">
        <v>9763900.186</v>
      </c>
      <c r="E11493" s="17">
        <v>5208220.0</v>
      </c>
      <c r="F11493" s="17">
        <v>6799420.0</v>
      </c>
      <c r="G11493" s="17">
        <v>1.0772142E7</v>
      </c>
      <c r="H11493" s="17">
        <v>1.4634435E7</v>
      </c>
    </row>
    <row r="11494">
      <c r="A11494" s="7" t="s">
        <v>24429</v>
      </c>
      <c r="B11494" s="17" t="s">
        <v>24430</v>
      </c>
      <c r="C11494" s="17">
        <v>3.0</v>
      </c>
      <c r="D11494" s="17">
        <v>9451001.667</v>
      </c>
      <c r="E11494" s="17">
        <v>4775379.0</v>
      </c>
      <c r="F11494" s="17">
        <v>1.1277915E7</v>
      </c>
      <c r="G11494" s="17">
        <v>1.2299711E7</v>
      </c>
      <c r="H11494" s="17">
        <v>1.2299711E7</v>
      </c>
    </row>
    <row r="11495">
      <c r="A11495" s="7" t="s">
        <v>24431</v>
      </c>
      <c r="B11495" s="17" t="s">
        <v>24432</v>
      </c>
      <c r="C11495" s="17">
        <v>2.0</v>
      </c>
      <c r="D11495" s="17">
        <v>8459430.0</v>
      </c>
      <c r="E11495" s="17">
        <v>4200660.0</v>
      </c>
      <c r="F11495" s="17">
        <v>4200660.0</v>
      </c>
      <c r="G11495" s="17">
        <v>1.27182E7</v>
      </c>
      <c r="H11495" s="17">
        <v>1.27182E7</v>
      </c>
    </row>
    <row r="11496">
      <c r="A11496" s="7" t="s">
        <v>24433</v>
      </c>
      <c r="B11496" s="17" t="s">
        <v>24434</v>
      </c>
      <c r="C11496" s="17">
        <v>12.0</v>
      </c>
      <c r="D11496" s="17">
        <v>1.102311583E7</v>
      </c>
      <c r="E11496" s="17">
        <v>6954043.0</v>
      </c>
      <c r="F11496" s="17">
        <v>9586424.0</v>
      </c>
      <c r="G11496" s="17">
        <v>1.2506217E7</v>
      </c>
      <c r="H11496" s="17">
        <v>1.4436346E7</v>
      </c>
    </row>
    <row r="11497">
      <c r="A11497" s="7" t="s">
        <v>24435</v>
      </c>
      <c r="B11497" s="17" t="s">
        <v>24436</v>
      </c>
      <c r="C11497" s="17">
        <v>6.0</v>
      </c>
      <c r="D11497" s="17">
        <v>6721750.333</v>
      </c>
      <c r="E11497" s="17">
        <v>4035837.0</v>
      </c>
      <c r="F11497" s="17">
        <v>4682595.0</v>
      </c>
      <c r="G11497" s="17">
        <v>7957961.0</v>
      </c>
      <c r="H11497" s="17">
        <v>1.5134184E7</v>
      </c>
    </row>
    <row r="11498">
      <c r="A11498" s="7" t="s">
        <v>24439</v>
      </c>
      <c r="B11498" s="17" t="s">
        <v>24440</v>
      </c>
      <c r="C11498" s="17">
        <v>3.0</v>
      </c>
      <c r="D11498" s="17">
        <v>1.721932667E7</v>
      </c>
      <c r="E11498" s="17">
        <v>1.3691408E7</v>
      </c>
      <c r="F11498" s="17">
        <v>1.7425521E7</v>
      </c>
      <c r="G11498" s="17">
        <v>2.0541051E7</v>
      </c>
      <c r="H11498" s="17">
        <v>2.0541051E7</v>
      </c>
    </row>
    <row r="11499">
      <c r="A11499" s="7" t="s">
        <v>24441</v>
      </c>
      <c r="B11499" s="17" t="s">
        <v>24442</v>
      </c>
      <c r="C11499" s="17">
        <v>27.0</v>
      </c>
      <c r="D11499" s="17">
        <v>1.608198826E7</v>
      </c>
      <c r="E11499" s="17">
        <v>1.3639037E7</v>
      </c>
      <c r="F11499" s="17">
        <v>1.4421719E7</v>
      </c>
      <c r="G11499" s="17">
        <v>1.7639172E7</v>
      </c>
      <c r="H11499" s="17">
        <v>2.2291551E7</v>
      </c>
    </row>
    <row r="11500">
      <c r="A11500" s="7" t="s">
        <v>24443</v>
      </c>
      <c r="B11500" s="17" t="s">
        <v>24444</v>
      </c>
      <c r="C11500" s="17">
        <v>8.0</v>
      </c>
      <c r="D11500" s="17">
        <v>7127905.0</v>
      </c>
      <c r="E11500" s="17">
        <v>4094389.0</v>
      </c>
      <c r="F11500" s="17">
        <v>6534995.0</v>
      </c>
      <c r="G11500" s="17">
        <v>6583336.0</v>
      </c>
      <c r="H11500" s="17">
        <v>1.8079782E7</v>
      </c>
    </row>
    <row r="11501">
      <c r="A11501" s="7" t="s">
        <v>24445</v>
      </c>
      <c r="B11501" s="17" t="s">
        <v>24446</v>
      </c>
      <c r="C11501" s="17">
        <v>1.0</v>
      </c>
      <c r="D11501" s="17">
        <v>5857613.0</v>
      </c>
      <c r="E11501" s="17">
        <v>5857613.0</v>
      </c>
      <c r="F11501" s="17">
        <v>5857613.0</v>
      </c>
      <c r="G11501" s="17">
        <v>5857613.0</v>
      </c>
      <c r="H11501" s="17">
        <v>5857613.0</v>
      </c>
    </row>
    <row r="11502">
      <c r="A11502" s="7" t="s">
        <v>24448</v>
      </c>
      <c r="B11502" s="17" t="s">
        <v>24449</v>
      </c>
      <c r="C11502" s="17">
        <v>2.0</v>
      </c>
      <c r="D11502" s="17">
        <v>9305171.5</v>
      </c>
      <c r="E11502" s="17">
        <v>6309432.0</v>
      </c>
      <c r="F11502" s="17">
        <v>6309432.0</v>
      </c>
      <c r="G11502" s="17">
        <v>1.2300911E7</v>
      </c>
      <c r="H11502" s="17">
        <v>1.2300911E7</v>
      </c>
    </row>
    <row r="11503">
      <c r="A11503" s="7" t="s">
        <v>24451</v>
      </c>
      <c r="B11503" s="17" t="s">
        <v>24452</v>
      </c>
      <c r="C11503" s="17">
        <v>32.0</v>
      </c>
      <c r="D11503" s="17">
        <v>1.473105331E7</v>
      </c>
      <c r="E11503" s="17">
        <v>3466500.0</v>
      </c>
      <c r="F11503" s="17">
        <v>1.5385837E7</v>
      </c>
      <c r="G11503" s="17">
        <v>2.2984026E7</v>
      </c>
      <c r="H11503" s="17">
        <v>2.5202059E7</v>
      </c>
    </row>
    <row r="11504">
      <c r="A11504" s="7" t="s">
        <v>24457</v>
      </c>
      <c r="B11504" s="17" t="s">
        <v>24458</v>
      </c>
      <c r="C11504" s="17">
        <v>3.0</v>
      </c>
      <c r="D11504" s="17">
        <v>1.4024823E7</v>
      </c>
      <c r="E11504" s="17">
        <v>6482516.0</v>
      </c>
      <c r="F11504" s="17">
        <v>9109780.0</v>
      </c>
      <c r="G11504" s="17">
        <v>2.6482173E7</v>
      </c>
      <c r="H11504" s="17">
        <v>2.6482173E7</v>
      </c>
    </row>
    <row r="11505">
      <c r="A11505" s="7" t="s">
        <v>24459</v>
      </c>
      <c r="B11505" s="17" t="s">
        <v>24460</v>
      </c>
      <c r="C11505" s="17">
        <v>5.0</v>
      </c>
      <c r="D11505" s="17">
        <v>2.61812788E7</v>
      </c>
      <c r="E11505" s="17">
        <v>1.0733082E7</v>
      </c>
      <c r="F11505" s="17">
        <v>1.2362393E7</v>
      </c>
      <c r="G11505" s="17">
        <v>1.965389E7</v>
      </c>
      <c r="H11505" s="17">
        <v>8.2703328E7</v>
      </c>
    </row>
    <row r="11506">
      <c r="A11506" s="7" t="s">
        <v>24461</v>
      </c>
      <c r="B11506" s="17" t="s">
        <v>24462</v>
      </c>
      <c r="C11506" s="17">
        <v>2.0</v>
      </c>
      <c r="D11506" s="17">
        <v>5901359.0</v>
      </c>
      <c r="E11506" s="17">
        <v>4380200.0</v>
      </c>
      <c r="F11506" s="17">
        <v>4380200.0</v>
      </c>
      <c r="G11506" s="17">
        <v>7422518.0</v>
      </c>
      <c r="H11506" s="17">
        <v>7422518.0</v>
      </c>
    </row>
    <row r="11507">
      <c r="A11507" s="7" t="s">
        <v>24465</v>
      </c>
      <c r="B11507" s="17" t="s">
        <v>24466</v>
      </c>
      <c r="C11507" s="17">
        <v>12.0</v>
      </c>
      <c r="D11507" s="17">
        <v>9744560.333</v>
      </c>
      <c r="E11507" s="17">
        <v>2568730.0</v>
      </c>
      <c r="F11507" s="17">
        <v>3447558.0</v>
      </c>
      <c r="G11507" s="17">
        <v>1.159785E7</v>
      </c>
      <c r="H11507" s="17">
        <v>2.7723163E7</v>
      </c>
    </row>
    <row r="11508">
      <c r="A11508" s="7" t="s">
        <v>24467</v>
      </c>
      <c r="B11508" s="17" t="s">
        <v>24468</v>
      </c>
      <c r="C11508" s="17">
        <v>27.0</v>
      </c>
      <c r="D11508" s="17">
        <v>2.074766441E7</v>
      </c>
      <c r="E11508" s="17">
        <v>5414868.0</v>
      </c>
      <c r="F11508" s="17">
        <v>9559000.0</v>
      </c>
      <c r="G11508" s="17">
        <v>1.8988505E7</v>
      </c>
      <c r="H11508" s="17">
        <v>7.0736679E7</v>
      </c>
    </row>
    <row r="11509">
      <c r="A11509" s="7" t="s">
        <v>24471</v>
      </c>
      <c r="B11509" s="17" t="s">
        <v>24472</v>
      </c>
      <c r="C11509" s="17">
        <v>2.0</v>
      </c>
      <c r="D11509" s="17">
        <v>2.15431035E7</v>
      </c>
      <c r="E11509" s="17">
        <v>6767362.0</v>
      </c>
      <c r="F11509" s="17">
        <v>6767362.0</v>
      </c>
      <c r="G11509" s="17">
        <v>3.6318845E7</v>
      </c>
      <c r="H11509" s="17">
        <v>3.6318845E7</v>
      </c>
    </row>
    <row r="11510">
      <c r="A11510" s="7" t="s">
        <v>24473</v>
      </c>
      <c r="B11510" s="17" t="s">
        <v>24474</v>
      </c>
      <c r="C11510" s="17">
        <v>7284.0</v>
      </c>
      <c r="D11510" s="17">
        <v>8492952.874</v>
      </c>
      <c r="E11510" s="17">
        <v>5366459.0</v>
      </c>
      <c r="F11510" s="17">
        <v>7049055.0</v>
      </c>
      <c r="G11510" s="17">
        <v>9772027.0</v>
      </c>
      <c r="H11510" s="17">
        <v>1.3390154E7</v>
      </c>
    </row>
    <row r="11511">
      <c r="A11511" s="7" t="s">
        <v>24475</v>
      </c>
      <c r="B11511" s="17" t="s">
        <v>24477</v>
      </c>
      <c r="C11511" s="17">
        <v>36.0</v>
      </c>
      <c r="D11511" s="17">
        <v>8332411.889</v>
      </c>
      <c r="E11511" s="17">
        <v>5736633.0</v>
      </c>
      <c r="F11511" s="17">
        <v>7627531.0</v>
      </c>
      <c r="G11511" s="17">
        <v>9379000.0</v>
      </c>
      <c r="H11511" s="17">
        <v>1.5136025E7</v>
      </c>
    </row>
    <row r="11512">
      <c r="A11512" s="7" t="s">
        <v>24479</v>
      </c>
      <c r="B11512" s="17" t="s">
        <v>24480</v>
      </c>
      <c r="C11512" s="17">
        <v>40.0</v>
      </c>
      <c r="D11512" s="17">
        <v>9038243.35</v>
      </c>
      <c r="E11512" s="17">
        <v>4407762.0</v>
      </c>
      <c r="F11512" s="17">
        <v>6293503.0</v>
      </c>
      <c r="G11512" s="17">
        <v>1.0308632E7</v>
      </c>
      <c r="H11512" s="17">
        <v>1.5095388E7</v>
      </c>
    </row>
    <row r="11513">
      <c r="A11513" s="7" t="s">
        <v>24481</v>
      </c>
      <c r="B11513" s="17" t="s">
        <v>24482</v>
      </c>
      <c r="C11513" s="17">
        <v>149.0</v>
      </c>
      <c r="D11513" s="17">
        <v>9165536.06</v>
      </c>
      <c r="E11513" s="17">
        <v>5493500.0</v>
      </c>
      <c r="F11513" s="17">
        <v>8142623.0</v>
      </c>
      <c r="G11513" s="17">
        <v>1.1350064E7</v>
      </c>
      <c r="H11513" s="17">
        <v>1.8097442E7</v>
      </c>
    </row>
    <row r="11514">
      <c r="A11514" s="7" t="s">
        <v>24486</v>
      </c>
      <c r="B11514" s="17" t="s">
        <v>24487</v>
      </c>
      <c r="C11514" s="17">
        <v>2919.0</v>
      </c>
      <c r="D11514" s="17">
        <v>1.017135832E7</v>
      </c>
      <c r="E11514" s="17">
        <v>5614934.0</v>
      </c>
      <c r="F11514" s="17">
        <v>7342418.0</v>
      </c>
      <c r="G11514" s="17">
        <v>1.0117963E7</v>
      </c>
      <c r="H11514" s="17">
        <v>1.4391335E7</v>
      </c>
    </row>
    <row r="11515">
      <c r="A11515" s="7" t="s">
        <v>24488</v>
      </c>
      <c r="B11515" s="17" t="s">
        <v>24489</v>
      </c>
      <c r="C11515" s="17">
        <v>1545.0</v>
      </c>
      <c r="D11515" s="17">
        <v>8756948.885</v>
      </c>
      <c r="E11515" s="17">
        <v>5499762.0</v>
      </c>
      <c r="F11515" s="17">
        <v>7099994.0</v>
      </c>
      <c r="G11515" s="17">
        <v>1.0174619E7</v>
      </c>
      <c r="H11515" s="17">
        <v>1.5122051E7</v>
      </c>
    </row>
    <row r="11516">
      <c r="A11516" s="7" t="s">
        <v>24492</v>
      </c>
      <c r="B11516" s="17" t="s">
        <v>24493</v>
      </c>
      <c r="C11516" s="17">
        <v>12.0</v>
      </c>
      <c r="D11516" s="17">
        <v>7114158.5</v>
      </c>
      <c r="E11516" s="17">
        <v>5376156.0</v>
      </c>
      <c r="F11516" s="17">
        <v>6160745.0</v>
      </c>
      <c r="G11516" s="17">
        <v>9542920.0</v>
      </c>
      <c r="H11516" s="17">
        <v>1.0882739E7</v>
      </c>
    </row>
    <row r="11517">
      <c r="A11517" s="7" t="s">
        <v>24494</v>
      </c>
      <c r="B11517" s="17" t="s">
        <v>24495</v>
      </c>
      <c r="C11517" s="17">
        <v>506.0</v>
      </c>
      <c r="D11517" s="17">
        <v>7625799.996</v>
      </c>
      <c r="E11517" s="17">
        <v>5056512.0</v>
      </c>
      <c r="F11517" s="17">
        <v>6442673.0</v>
      </c>
      <c r="G11517" s="17">
        <v>8818608.0</v>
      </c>
      <c r="H11517" s="17">
        <v>1.2342797E7</v>
      </c>
    </row>
    <row r="11518">
      <c r="A11518" s="7" t="s">
        <v>24498</v>
      </c>
      <c r="B11518" s="17" t="s">
        <v>24499</v>
      </c>
      <c r="C11518" s="17">
        <v>881.0</v>
      </c>
      <c r="D11518" s="17">
        <v>8504807.242</v>
      </c>
      <c r="E11518" s="17">
        <v>5419119.0</v>
      </c>
      <c r="F11518" s="17">
        <v>6896536.0</v>
      </c>
      <c r="G11518" s="17">
        <v>9721695.0</v>
      </c>
      <c r="H11518" s="17">
        <v>1.4571908E7</v>
      </c>
    </row>
    <row r="11519">
      <c r="A11519" s="7" t="s">
        <v>24500</v>
      </c>
      <c r="B11519" s="17" t="s">
        <v>24501</v>
      </c>
      <c r="C11519" s="17">
        <v>188.0</v>
      </c>
      <c r="D11519" s="17">
        <v>8304666.846</v>
      </c>
      <c r="E11519" s="17">
        <v>5169132.0</v>
      </c>
      <c r="F11519" s="17">
        <v>6742980.0</v>
      </c>
      <c r="G11519" s="17">
        <v>8936084.0</v>
      </c>
      <c r="H11519" s="17">
        <v>1.2180296E7</v>
      </c>
    </row>
    <row r="11520">
      <c r="A11520" s="7" t="s">
        <v>24503</v>
      </c>
      <c r="B11520" s="17" t="s">
        <v>24505</v>
      </c>
      <c r="C11520" s="17">
        <v>81.0</v>
      </c>
      <c r="D11520" s="17">
        <v>8886211.333</v>
      </c>
      <c r="E11520" s="17">
        <v>4459200.0</v>
      </c>
      <c r="F11520" s="17">
        <v>6163003.0</v>
      </c>
      <c r="G11520" s="17">
        <v>8100681.0</v>
      </c>
      <c r="H11520" s="17">
        <v>1.3338251E7</v>
      </c>
    </row>
    <row r="11521">
      <c r="A11521" s="7" t="s">
        <v>24506</v>
      </c>
      <c r="B11521" s="17" t="s">
        <v>24507</v>
      </c>
      <c r="C11521" s="17">
        <v>86.0</v>
      </c>
      <c r="D11521" s="17">
        <v>1.691217362E7</v>
      </c>
      <c r="E11521" s="17">
        <v>7607792.0</v>
      </c>
      <c r="F11521" s="17">
        <v>1.2637673E7</v>
      </c>
      <c r="G11521" s="17">
        <v>2.440195E7</v>
      </c>
      <c r="H11521" s="17">
        <v>3.2358778E7</v>
      </c>
    </row>
    <row r="11522">
      <c r="A11522" s="7" t="s">
        <v>24510</v>
      </c>
      <c r="B11522" s="17" t="s">
        <v>24511</v>
      </c>
      <c r="C11522" s="17">
        <v>1.0</v>
      </c>
      <c r="D11522" s="17">
        <v>1.0104872E7</v>
      </c>
      <c r="E11522" s="17">
        <v>1.0104872E7</v>
      </c>
      <c r="F11522" s="17">
        <v>1.0104872E7</v>
      </c>
      <c r="G11522" s="17">
        <v>1.0104872E7</v>
      </c>
      <c r="H11522" s="17">
        <v>1.0104872E7</v>
      </c>
    </row>
    <row r="11523">
      <c r="A11523" s="7" t="s">
        <v>24512</v>
      </c>
      <c r="B11523" s="17" t="s">
        <v>24513</v>
      </c>
      <c r="C11523" s="17">
        <v>3.0</v>
      </c>
      <c r="D11523" s="17">
        <v>5271874.667</v>
      </c>
      <c r="E11523" s="17">
        <v>3688863.0</v>
      </c>
      <c r="F11523" s="17">
        <v>5214342.0</v>
      </c>
      <c r="G11523" s="17">
        <v>6912419.0</v>
      </c>
      <c r="H11523" s="17">
        <v>6912419.0</v>
      </c>
    </row>
    <row r="11524">
      <c r="A11524" s="7" t="s">
        <v>24515</v>
      </c>
      <c r="B11524" s="17" t="s">
        <v>24517</v>
      </c>
      <c r="C11524" s="17">
        <v>5.0</v>
      </c>
      <c r="D11524" s="17">
        <v>1.46070692E7</v>
      </c>
      <c r="E11524" s="17">
        <v>1.05286E7</v>
      </c>
      <c r="F11524" s="17">
        <v>1.3547147E7</v>
      </c>
      <c r="G11524" s="17">
        <v>1.8111108E7</v>
      </c>
      <c r="H11524" s="17">
        <v>2.7358808E7</v>
      </c>
    </row>
    <row r="11525">
      <c r="A11525" s="7" t="s">
        <v>24519</v>
      </c>
      <c r="B11525" s="17" t="s">
        <v>24520</v>
      </c>
      <c r="C11525" s="17">
        <v>18.0</v>
      </c>
      <c r="D11525" s="17">
        <v>1.328951844E7</v>
      </c>
      <c r="E11525" s="17">
        <v>5799528.0</v>
      </c>
      <c r="F11525" s="17">
        <v>7012000.0</v>
      </c>
      <c r="G11525" s="17">
        <v>1.16985E7</v>
      </c>
      <c r="H11525" s="17">
        <v>5.1147908E7</v>
      </c>
    </row>
    <row r="11526">
      <c r="A11526" s="7" t="s">
        <v>24523</v>
      </c>
      <c r="B11526" s="17" t="s">
        <v>24524</v>
      </c>
      <c r="C11526" s="17">
        <v>21.0</v>
      </c>
      <c r="D11526" s="17">
        <v>1.466240081E7</v>
      </c>
      <c r="E11526" s="17">
        <v>7845100.0</v>
      </c>
      <c r="F11526" s="17">
        <v>1.1303909E7</v>
      </c>
      <c r="G11526" s="17">
        <v>1.5873507E7</v>
      </c>
      <c r="H11526" s="17">
        <v>2.9744056E7</v>
      </c>
    </row>
    <row r="11527">
      <c r="A11527" s="7" t="s">
        <v>24527</v>
      </c>
      <c r="B11527" s="17" t="s">
        <v>24528</v>
      </c>
      <c r="C11527" s="17">
        <v>1.0</v>
      </c>
      <c r="D11527" s="17">
        <v>1.9810568E7</v>
      </c>
      <c r="E11527" s="17">
        <v>1.9810568E7</v>
      </c>
      <c r="F11527" s="17">
        <v>1.9810568E7</v>
      </c>
      <c r="G11527" s="17">
        <v>1.9810568E7</v>
      </c>
      <c r="H11527" s="17">
        <v>1.9810568E7</v>
      </c>
    </row>
    <row r="11528">
      <c r="A11528" s="7" t="s">
        <v>24529</v>
      </c>
      <c r="B11528" s="17" t="s">
        <v>24530</v>
      </c>
      <c r="C11528" s="17">
        <v>28.0</v>
      </c>
      <c r="D11528" s="17">
        <v>2.644283496E7</v>
      </c>
      <c r="E11528" s="17">
        <v>1.9429132E7</v>
      </c>
      <c r="F11528" s="17">
        <v>2.3735555E7</v>
      </c>
      <c r="G11528" s="17">
        <v>3.037045E7</v>
      </c>
      <c r="H11528" s="17">
        <v>4.142954E7</v>
      </c>
    </row>
    <row r="11529">
      <c r="A11529" s="7" t="s">
        <v>24533</v>
      </c>
      <c r="B11529" s="17" t="s">
        <v>24534</v>
      </c>
      <c r="C11529" s="17">
        <v>11.0</v>
      </c>
      <c r="D11529" s="17">
        <v>1.466281118E7</v>
      </c>
      <c r="E11529" s="17">
        <v>5262800.0</v>
      </c>
      <c r="F11529" s="17">
        <v>6193032.0</v>
      </c>
      <c r="G11529" s="17">
        <v>1.9225737E7</v>
      </c>
      <c r="H11529" s="17">
        <v>3.5846061E7</v>
      </c>
    </row>
    <row r="11530">
      <c r="A11530" s="7" t="s">
        <v>24536</v>
      </c>
      <c r="B11530" s="17" t="s">
        <v>24538</v>
      </c>
      <c r="C11530" s="17">
        <v>6.0</v>
      </c>
      <c r="D11530" s="17">
        <v>1.0535328E7</v>
      </c>
      <c r="E11530" s="17">
        <v>6345500.0</v>
      </c>
      <c r="F11530" s="17">
        <v>7083746.0</v>
      </c>
      <c r="G11530" s="17">
        <v>7889756.0</v>
      </c>
      <c r="H11530" s="17">
        <v>3.0202296E7</v>
      </c>
    </row>
    <row r="11531">
      <c r="A11531" s="7" t="s">
        <v>24540</v>
      </c>
      <c r="B11531" s="17" t="s">
        <v>24541</v>
      </c>
      <c r="C11531" s="17">
        <v>2.0</v>
      </c>
      <c r="D11531" s="17">
        <v>1.2698034E7</v>
      </c>
      <c r="E11531" s="17">
        <v>1.2134195E7</v>
      </c>
      <c r="F11531" s="17">
        <v>1.2134195E7</v>
      </c>
      <c r="G11531" s="17">
        <v>1.3261873E7</v>
      </c>
      <c r="H11531" s="17">
        <v>1.3261873E7</v>
      </c>
    </row>
    <row r="11532">
      <c r="A11532" s="7" t="s">
        <v>24542</v>
      </c>
      <c r="B11532" s="17" t="s">
        <v>24543</v>
      </c>
      <c r="C11532" s="17">
        <v>54.0</v>
      </c>
      <c r="D11532" s="17">
        <v>2.167481848E7</v>
      </c>
      <c r="E11532" s="17">
        <v>6841606.0</v>
      </c>
      <c r="F11532" s="17">
        <v>1.480976E7</v>
      </c>
      <c r="G11532" s="17">
        <v>3.0259935E7</v>
      </c>
      <c r="H11532" s="17">
        <v>4.7597102E7</v>
      </c>
    </row>
    <row r="11533">
      <c r="A11533" s="7" t="s">
        <v>24546</v>
      </c>
      <c r="B11533" s="17" t="s">
        <v>24547</v>
      </c>
      <c r="C11533" s="17">
        <v>1.0</v>
      </c>
      <c r="D11533" s="17">
        <v>4337175.0</v>
      </c>
      <c r="E11533" s="17">
        <v>4337175.0</v>
      </c>
      <c r="F11533" s="17">
        <v>4337175.0</v>
      </c>
      <c r="G11533" s="17">
        <v>4337175.0</v>
      </c>
      <c r="H11533" s="17">
        <v>4337175.0</v>
      </c>
    </row>
    <row r="11534">
      <c r="A11534" s="7" t="s">
        <v>24548</v>
      </c>
      <c r="B11534" s="17" t="s">
        <v>24550</v>
      </c>
      <c r="C11534" s="17">
        <v>1.0</v>
      </c>
      <c r="D11534" s="17">
        <v>3.2747801E7</v>
      </c>
      <c r="E11534" s="17">
        <v>3.2747801E7</v>
      </c>
      <c r="F11534" s="17">
        <v>3.2747801E7</v>
      </c>
      <c r="G11534" s="17">
        <v>3.2747801E7</v>
      </c>
      <c r="H11534" s="17">
        <v>3.2747801E7</v>
      </c>
    </row>
    <row r="11535">
      <c r="A11535" s="7" t="s">
        <v>24551</v>
      </c>
      <c r="B11535" s="17" t="s">
        <v>24552</v>
      </c>
      <c r="C11535" s="17">
        <v>3.0</v>
      </c>
      <c r="D11535" s="17">
        <v>2.1602911E7</v>
      </c>
      <c r="E11535" s="17">
        <v>9838252.0</v>
      </c>
      <c r="F11535" s="17">
        <v>2.0818421E7</v>
      </c>
      <c r="G11535" s="17">
        <v>3.415206E7</v>
      </c>
      <c r="H11535" s="17">
        <v>3.415206E7</v>
      </c>
    </row>
    <row r="11536">
      <c r="A11536" s="7" t="s">
        <v>24553</v>
      </c>
      <c r="B11536" s="17" t="s">
        <v>24554</v>
      </c>
      <c r="C11536" s="17">
        <v>1.0</v>
      </c>
      <c r="D11536" s="17">
        <v>4666988.0</v>
      </c>
      <c r="E11536" s="17">
        <v>4666988.0</v>
      </c>
      <c r="F11536" s="17">
        <v>4666988.0</v>
      </c>
      <c r="G11536" s="17">
        <v>4666988.0</v>
      </c>
      <c r="H11536" s="17">
        <v>4666988.0</v>
      </c>
    </row>
    <row r="11537">
      <c r="A11537" s="7" t="s">
        <v>24556</v>
      </c>
      <c r="B11537" s="17" t="s">
        <v>24557</v>
      </c>
      <c r="C11537" s="17">
        <v>21.0</v>
      </c>
      <c r="D11537" s="17">
        <v>3.600522138E7</v>
      </c>
      <c r="E11537" s="17">
        <v>1.6791598E7</v>
      </c>
      <c r="F11537" s="17">
        <v>2.3347642E7</v>
      </c>
      <c r="G11537" s="17">
        <v>6.4797171E7</v>
      </c>
      <c r="H11537" s="17">
        <v>7.5560661E7</v>
      </c>
    </row>
    <row r="11538">
      <c r="A11538" s="7" t="s">
        <v>24559</v>
      </c>
      <c r="B11538" s="17" t="s">
        <v>24560</v>
      </c>
      <c r="C11538" s="17">
        <v>4.0</v>
      </c>
      <c r="D11538" s="17">
        <v>2.899637825E7</v>
      </c>
      <c r="E11538" s="17">
        <v>5347277.0</v>
      </c>
      <c r="F11538" s="17">
        <v>6296449.0</v>
      </c>
      <c r="G11538" s="17">
        <v>2.8926082E7</v>
      </c>
      <c r="H11538" s="17">
        <v>7.5415705E7</v>
      </c>
    </row>
    <row r="11539">
      <c r="A11539" s="7" t="s">
        <v>24561</v>
      </c>
      <c r="B11539" s="17" t="s">
        <v>24562</v>
      </c>
      <c r="C11539" s="17">
        <v>5.0</v>
      </c>
      <c r="D11539" s="17">
        <v>2.16648396E7</v>
      </c>
      <c r="E11539" s="17">
        <v>3873520.0</v>
      </c>
      <c r="F11539" s="17">
        <v>1.7466318E7</v>
      </c>
      <c r="G11539" s="17">
        <v>3.2560635E7</v>
      </c>
      <c r="H11539" s="17">
        <v>5.3346044E7</v>
      </c>
    </row>
    <row r="11540">
      <c r="A11540" s="7" t="s">
        <v>24563</v>
      </c>
      <c r="B11540" s="17" t="s">
        <v>24566</v>
      </c>
      <c r="C11540" s="17">
        <v>5.0</v>
      </c>
      <c r="D11540" s="17">
        <v>2.1613213E7</v>
      </c>
      <c r="E11540" s="17">
        <v>4953785.0</v>
      </c>
      <c r="F11540" s="17">
        <v>1.2754651E7</v>
      </c>
      <c r="G11540" s="17">
        <v>2.9035285E7</v>
      </c>
      <c r="H11540" s="17">
        <v>5.7239504E7</v>
      </c>
    </row>
    <row r="11541">
      <c r="A11541" s="7" t="s">
        <v>24567</v>
      </c>
      <c r="B11541" s="17" t="s">
        <v>24568</v>
      </c>
      <c r="C11541" s="17">
        <v>3.0</v>
      </c>
      <c r="D11541" s="17">
        <v>1.3234117E7</v>
      </c>
      <c r="E11541" s="17">
        <v>8850061.0</v>
      </c>
      <c r="F11541" s="17">
        <v>1.4136173E7</v>
      </c>
      <c r="G11541" s="17">
        <v>1.6716117E7</v>
      </c>
      <c r="H11541" s="17">
        <v>1.6716117E7</v>
      </c>
    </row>
    <row r="11542">
      <c r="A11542" s="7" t="s">
        <v>24569</v>
      </c>
      <c r="B11542" s="17" t="s">
        <v>24570</v>
      </c>
      <c r="C11542" s="17">
        <v>2.0</v>
      </c>
      <c r="D11542" s="17">
        <v>1.4558685E7</v>
      </c>
      <c r="E11542" s="17">
        <v>1.4405767E7</v>
      </c>
      <c r="F11542" s="17">
        <v>1.4405767E7</v>
      </c>
      <c r="G11542" s="17">
        <v>1.4711603E7</v>
      </c>
      <c r="H11542" s="17">
        <v>1.4711603E7</v>
      </c>
    </row>
    <row r="11543">
      <c r="A11543" s="7" t="s">
        <v>24575</v>
      </c>
      <c r="B11543" s="17" t="s">
        <v>24576</v>
      </c>
      <c r="C11543" s="17">
        <v>3.0</v>
      </c>
      <c r="D11543" s="17">
        <v>1.9335327E7</v>
      </c>
      <c r="E11543" s="17">
        <v>7388900.0</v>
      </c>
      <c r="F11543" s="17">
        <v>1.1762339E7</v>
      </c>
      <c r="G11543" s="17">
        <v>3.8854742E7</v>
      </c>
      <c r="H11543" s="17">
        <v>3.8854742E7</v>
      </c>
    </row>
    <row r="11544">
      <c r="A11544" s="7" t="s">
        <v>24578</v>
      </c>
      <c r="B11544" s="17" t="s">
        <v>24579</v>
      </c>
      <c r="C11544" s="17">
        <v>3.0</v>
      </c>
      <c r="D11544" s="17">
        <v>1.226144867E7</v>
      </c>
      <c r="E11544" s="17">
        <v>1.0595E7</v>
      </c>
      <c r="F11544" s="17">
        <v>1.1139979E7</v>
      </c>
      <c r="G11544" s="17">
        <v>1.5049367E7</v>
      </c>
      <c r="H11544" s="17">
        <v>1.5049367E7</v>
      </c>
    </row>
    <row r="11545">
      <c r="A11545" s="7" t="s">
        <v>24580</v>
      </c>
      <c r="B11545" s="17" t="s">
        <v>24581</v>
      </c>
      <c r="C11545" s="17">
        <v>1.0</v>
      </c>
      <c r="D11545" s="17">
        <v>6473232.0</v>
      </c>
      <c r="E11545" s="17">
        <v>6473232.0</v>
      </c>
      <c r="F11545" s="17">
        <v>6473232.0</v>
      </c>
      <c r="G11545" s="17">
        <v>6473232.0</v>
      </c>
      <c r="H11545" s="17">
        <v>6473232.0</v>
      </c>
    </row>
    <row r="11546">
      <c r="A11546" s="7" t="s">
        <v>24582</v>
      </c>
      <c r="B11546" s="17" t="s">
        <v>24583</v>
      </c>
      <c r="C11546" s="17">
        <v>6.0</v>
      </c>
      <c r="D11546" s="17">
        <v>2.437529417E7</v>
      </c>
      <c r="E11546" s="17">
        <v>1.00976E7</v>
      </c>
      <c r="F11546" s="17">
        <v>2.0396414E7</v>
      </c>
      <c r="G11546" s="17">
        <v>3.4482763E7</v>
      </c>
      <c r="H11546" s="17">
        <v>5.0434612E7</v>
      </c>
    </row>
    <row r="11547">
      <c r="A11547" s="7" t="s">
        <v>24586</v>
      </c>
      <c r="B11547" s="17" t="s">
        <v>24587</v>
      </c>
      <c r="C11547" s="17">
        <v>2.0</v>
      </c>
      <c r="D11547" s="17">
        <v>1.00308765E7</v>
      </c>
      <c r="E11547" s="17">
        <v>8533400.0</v>
      </c>
      <c r="F11547" s="17">
        <v>8533400.0</v>
      </c>
      <c r="G11547" s="17">
        <v>1.1528353E7</v>
      </c>
      <c r="H11547" s="17">
        <v>1.1528353E7</v>
      </c>
    </row>
    <row r="11548">
      <c r="A11548" s="7" t="s">
        <v>24588</v>
      </c>
      <c r="B11548" s="17" t="s">
        <v>24589</v>
      </c>
      <c r="C11548" s="17">
        <v>2.0</v>
      </c>
      <c r="D11548" s="17">
        <v>6337838.5</v>
      </c>
      <c r="E11548" s="17">
        <v>5331440.0</v>
      </c>
      <c r="F11548" s="17">
        <v>5331440.0</v>
      </c>
      <c r="G11548" s="17">
        <v>7344237.0</v>
      </c>
      <c r="H11548" s="17">
        <v>7344237.0</v>
      </c>
    </row>
    <row r="11549">
      <c r="A11549" s="7" t="s">
        <v>24592</v>
      </c>
      <c r="B11549" s="17" t="s">
        <v>24593</v>
      </c>
      <c r="C11549" s="17">
        <v>1.0</v>
      </c>
      <c r="D11549" s="17">
        <v>5359197.0</v>
      </c>
      <c r="E11549" s="17">
        <v>5359197.0</v>
      </c>
      <c r="F11549" s="17">
        <v>5359197.0</v>
      </c>
      <c r="G11549" s="17">
        <v>5359197.0</v>
      </c>
      <c r="H11549" s="17">
        <v>5359197.0</v>
      </c>
    </row>
    <row r="11550">
      <c r="A11550" s="7" t="s">
        <v>24594</v>
      </c>
      <c r="B11550" s="17" t="s">
        <v>24596</v>
      </c>
      <c r="C11550" s="17">
        <v>27.0</v>
      </c>
      <c r="D11550" s="17">
        <v>1.497974204E7</v>
      </c>
      <c r="E11550" s="17">
        <v>6043755.0</v>
      </c>
      <c r="F11550" s="17">
        <v>1.1720885E7</v>
      </c>
      <c r="G11550" s="17">
        <v>2.4169659E7</v>
      </c>
      <c r="H11550" s="17">
        <v>2.8965385E7</v>
      </c>
    </row>
    <row r="11551">
      <c r="A11551" s="7" t="s">
        <v>24598</v>
      </c>
      <c r="B11551" s="17" t="s">
        <v>24599</v>
      </c>
      <c r="C11551" s="17">
        <v>2.0</v>
      </c>
      <c r="D11551" s="17">
        <v>8600729.0</v>
      </c>
      <c r="E11551" s="17">
        <v>4350724.0</v>
      </c>
      <c r="F11551" s="17">
        <v>4350724.0</v>
      </c>
      <c r="G11551" s="17">
        <v>1.2850734E7</v>
      </c>
      <c r="H11551" s="17">
        <v>1.2850734E7</v>
      </c>
    </row>
    <row r="11552">
      <c r="A11552" s="7" t="s">
        <v>24602</v>
      </c>
      <c r="B11552" s="17" t="s">
        <v>24603</v>
      </c>
      <c r="C11552" s="17">
        <v>5.0</v>
      </c>
      <c r="D11552" s="17">
        <v>1.41253166E7</v>
      </c>
      <c r="E11552" s="17">
        <v>9111750.0</v>
      </c>
      <c r="F11552" s="17">
        <v>1.1017082E7</v>
      </c>
      <c r="G11552" s="17">
        <v>1.9043991E7</v>
      </c>
      <c r="H11552" s="17">
        <v>2.8217192E7</v>
      </c>
    </row>
    <row r="11553">
      <c r="A11553" s="7" t="s">
        <v>24604</v>
      </c>
      <c r="B11553" s="17" t="s">
        <v>24606</v>
      </c>
      <c r="C11553" s="17">
        <v>17.0</v>
      </c>
      <c r="D11553" s="17">
        <v>1.352178641E7</v>
      </c>
      <c r="E11553" s="17">
        <v>5561383.0</v>
      </c>
      <c r="F11553" s="17">
        <v>9410550.0</v>
      </c>
      <c r="G11553" s="17">
        <v>1.4841472E7</v>
      </c>
      <c r="H11553" s="17">
        <v>3.6989239E7</v>
      </c>
    </row>
    <row r="11554">
      <c r="A11554" s="7" t="s">
        <v>24608</v>
      </c>
      <c r="B11554" s="17" t="s">
        <v>24609</v>
      </c>
      <c r="C11554" s="17">
        <v>2.0</v>
      </c>
      <c r="D11554" s="17">
        <v>1.8776808E7</v>
      </c>
      <c r="E11554" s="17">
        <v>1.872505E7</v>
      </c>
      <c r="F11554" s="17">
        <v>1.872505E7</v>
      </c>
      <c r="G11554" s="17">
        <v>1.8828566E7</v>
      </c>
      <c r="H11554" s="17">
        <v>1.8828566E7</v>
      </c>
    </row>
    <row r="11555">
      <c r="A11555" s="7" t="s">
        <v>24612</v>
      </c>
      <c r="B11555" s="17" t="s">
        <v>24613</v>
      </c>
      <c r="C11555" s="17">
        <v>2.0</v>
      </c>
      <c r="D11555" s="17">
        <v>8953820.5</v>
      </c>
      <c r="E11555" s="17">
        <v>4350724.0</v>
      </c>
      <c r="F11555" s="17">
        <v>4350724.0</v>
      </c>
      <c r="G11555" s="17">
        <v>1.3556917E7</v>
      </c>
      <c r="H11555" s="17">
        <v>1.3556917E7</v>
      </c>
    </row>
    <row r="11556">
      <c r="A11556" s="7" t="s">
        <v>24616</v>
      </c>
      <c r="B11556" s="17" t="s">
        <v>24617</v>
      </c>
      <c r="C11556" s="17">
        <v>1.0</v>
      </c>
      <c r="D11556" s="17">
        <v>8.3272302E7</v>
      </c>
      <c r="E11556" s="17">
        <v>8.3272302E7</v>
      </c>
      <c r="F11556" s="17">
        <v>8.3272302E7</v>
      </c>
      <c r="G11556" s="17">
        <v>8.3272302E7</v>
      </c>
      <c r="H11556" s="17">
        <v>8.3272302E7</v>
      </c>
    </row>
    <row r="11557">
      <c r="A11557" s="7" t="s">
        <v>24618</v>
      </c>
      <c r="B11557" s="17" t="s">
        <v>24619</v>
      </c>
      <c r="C11557" s="17">
        <v>108.0</v>
      </c>
      <c r="D11557" s="17">
        <v>8061563.907</v>
      </c>
      <c r="E11557" s="17">
        <v>6097458.0</v>
      </c>
      <c r="F11557" s="17">
        <v>6974450.0</v>
      </c>
      <c r="G11557" s="17">
        <v>9463700.0</v>
      </c>
      <c r="H11557" s="17">
        <v>1.1744046E7</v>
      </c>
    </row>
    <row r="11558">
      <c r="A11558" s="7" t="s">
        <v>24621</v>
      </c>
      <c r="B11558" s="17" t="s">
        <v>24622</v>
      </c>
      <c r="C11558" s="17">
        <v>4.0</v>
      </c>
      <c r="D11558" s="17">
        <v>6175132.5</v>
      </c>
      <c r="E11558" s="17">
        <v>3287560.0</v>
      </c>
      <c r="F11558" s="17">
        <v>6069890.0</v>
      </c>
      <c r="G11558" s="17">
        <v>7047201.0</v>
      </c>
      <c r="H11558" s="17">
        <v>8295879.0</v>
      </c>
    </row>
    <row r="11559">
      <c r="A11559" s="7" t="s">
        <v>24624</v>
      </c>
      <c r="B11559" s="17" t="s">
        <v>24626</v>
      </c>
      <c r="C11559" s="17">
        <v>8.0</v>
      </c>
      <c r="D11559" s="17">
        <v>1.80696665E7</v>
      </c>
      <c r="E11559" s="17">
        <v>6578329.0</v>
      </c>
      <c r="F11559" s="17">
        <v>1.198182E7</v>
      </c>
      <c r="G11559" s="17">
        <v>1.7488787E7</v>
      </c>
      <c r="H11559" s="17">
        <v>5.1749061E7</v>
      </c>
    </row>
    <row r="11560">
      <c r="A11560" s="7" t="s">
        <v>24627</v>
      </c>
      <c r="B11560" s="17" t="s">
        <v>24628</v>
      </c>
      <c r="C11560" s="17">
        <v>24.0</v>
      </c>
      <c r="D11560" s="17">
        <v>9977808.417</v>
      </c>
      <c r="E11560" s="17">
        <v>5213030.0</v>
      </c>
      <c r="F11560" s="17">
        <v>8159824.0</v>
      </c>
      <c r="G11560" s="17">
        <v>1.3642179E7</v>
      </c>
      <c r="H11560" s="17">
        <v>1.4311601E7</v>
      </c>
    </row>
    <row r="11561">
      <c r="A11561" s="7" t="s">
        <v>24629</v>
      </c>
      <c r="B11561" s="17" t="s">
        <v>24630</v>
      </c>
      <c r="C11561" s="17">
        <v>34.0</v>
      </c>
      <c r="D11561" s="17">
        <v>7838923.882</v>
      </c>
      <c r="E11561" s="17">
        <v>5609662.0</v>
      </c>
      <c r="F11561" s="17">
        <v>6690211.0</v>
      </c>
      <c r="G11561" s="17">
        <v>9320971.0</v>
      </c>
      <c r="H11561" s="17">
        <v>1.3747419E7</v>
      </c>
    </row>
    <row r="11562">
      <c r="A11562" s="7" t="s">
        <v>24632</v>
      </c>
      <c r="B11562" s="17" t="s">
        <v>24633</v>
      </c>
      <c r="C11562" s="17">
        <v>127.0</v>
      </c>
      <c r="D11562" s="17">
        <v>8775044.244</v>
      </c>
      <c r="E11562" s="17">
        <v>4988094.0</v>
      </c>
      <c r="F11562" s="17">
        <v>7401600.0</v>
      </c>
      <c r="G11562" s="17">
        <v>1.1679499E7</v>
      </c>
      <c r="H11562" s="17">
        <v>1.5075414E7</v>
      </c>
    </row>
    <row r="11563">
      <c r="A11563" s="7" t="s">
        <v>24635</v>
      </c>
      <c r="B11563" s="17" t="s">
        <v>24636</v>
      </c>
      <c r="C11563" s="17">
        <v>3.0</v>
      </c>
      <c r="D11563" s="17">
        <v>4059967.333</v>
      </c>
      <c r="E11563" s="17">
        <v>2601318.0</v>
      </c>
      <c r="F11563" s="17">
        <v>3644691.0</v>
      </c>
      <c r="G11563" s="17">
        <v>5933893.0</v>
      </c>
      <c r="H11563" s="17">
        <v>5933893.0</v>
      </c>
    </row>
    <row r="11564">
      <c r="A11564" s="7" t="s">
        <v>24637</v>
      </c>
      <c r="B11564" s="17" t="s">
        <v>24638</v>
      </c>
      <c r="C11564" s="17">
        <v>33.0</v>
      </c>
      <c r="D11564" s="17">
        <v>1.366717715E7</v>
      </c>
      <c r="E11564" s="17">
        <v>6619972.0</v>
      </c>
      <c r="F11564" s="17">
        <v>9603733.0</v>
      </c>
      <c r="G11564" s="17">
        <v>1.198182E7</v>
      </c>
      <c r="H11564" s="17">
        <v>2.2135879E7</v>
      </c>
    </row>
    <row r="11565">
      <c r="A11565" s="7" t="s">
        <v>24640</v>
      </c>
      <c r="B11565" s="17" t="s">
        <v>24641</v>
      </c>
      <c r="C11565" s="17">
        <v>41.0</v>
      </c>
      <c r="D11565" s="17">
        <v>9204932.268</v>
      </c>
      <c r="E11565" s="17">
        <v>4372055.0</v>
      </c>
      <c r="F11565" s="17">
        <v>6747604.0</v>
      </c>
      <c r="G11565" s="17">
        <v>1.1748609E7</v>
      </c>
      <c r="H11565" s="17">
        <v>1.941814E7</v>
      </c>
    </row>
    <row r="11566">
      <c r="A11566" s="7" t="s">
        <v>24643</v>
      </c>
      <c r="B11566" s="17" t="s">
        <v>24644</v>
      </c>
      <c r="C11566" s="17">
        <v>8.0</v>
      </c>
      <c r="D11566" s="17">
        <v>1.368615788E7</v>
      </c>
      <c r="E11566" s="17">
        <v>5301026.0</v>
      </c>
      <c r="F11566" s="17">
        <v>9919859.0</v>
      </c>
      <c r="G11566" s="17">
        <v>1.6036747E7</v>
      </c>
      <c r="H11566" s="17">
        <v>3.7327899E7</v>
      </c>
    </row>
    <row r="11567">
      <c r="A11567" s="7" t="s">
        <v>24645</v>
      </c>
      <c r="B11567" s="17" t="s">
        <v>24646</v>
      </c>
      <c r="C11567" s="17">
        <v>9.0</v>
      </c>
      <c r="D11567" s="17">
        <v>9543809.556</v>
      </c>
      <c r="E11567" s="17">
        <v>4989898.0</v>
      </c>
      <c r="F11567" s="17">
        <v>8116403.0</v>
      </c>
      <c r="G11567" s="17">
        <v>1.4740701E7</v>
      </c>
      <c r="H11567" s="17">
        <v>1.5157029E7</v>
      </c>
    </row>
    <row r="11568">
      <c r="A11568" s="7" t="s">
        <v>24647</v>
      </c>
      <c r="B11568" s="17" t="s">
        <v>24648</v>
      </c>
      <c r="C11568" s="17">
        <v>41.0</v>
      </c>
      <c r="D11568" s="17">
        <v>9675038.049</v>
      </c>
      <c r="E11568" s="17">
        <v>5579500.0</v>
      </c>
      <c r="F11568" s="17">
        <v>7713218.0</v>
      </c>
      <c r="G11568" s="17">
        <v>1.2047718E7</v>
      </c>
      <c r="H11568" s="17">
        <v>1.9671597E7</v>
      </c>
    </row>
    <row r="11569">
      <c r="A11569" s="7" t="s">
        <v>24654</v>
      </c>
      <c r="B11569" s="17" t="s">
        <v>24655</v>
      </c>
      <c r="C11569" s="17">
        <v>8.0</v>
      </c>
      <c r="D11569" s="17">
        <v>1.061176013E7</v>
      </c>
      <c r="E11569" s="17">
        <v>4785900.0</v>
      </c>
      <c r="F11569" s="17">
        <v>9278692.0</v>
      </c>
      <c r="G11569" s="17">
        <v>9476929.0</v>
      </c>
      <c r="H11569" s="17">
        <v>3.0729598E7</v>
      </c>
    </row>
    <row r="11570">
      <c r="A11570" s="7" t="s">
        <v>24658</v>
      </c>
      <c r="B11570" s="17" t="s">
        <v>24660</v>
      </c>
      <c r="C11570" s="17">
        <v>24.0</v>
      </c>
      <c r="D11570" s="17">
        <v>1.097547196E7</v>
      </c>
      <c r="E11570" s="17">
        <v>4643818.0</v>
      </c>
      <c r="F11570" s="17">
        <v>8936883.0</v>
      </c>
      <c r="G11570" s="17">
        <v>1.4593783E7</v>
      </c>
      <c r="H11570" s="17">
        <v>2.09478E7</v>
      </c>
    </row>
    <row r="11571">
      <c r="A11571" s="7" t="s">
        <v>24662</v>
      </c>
      <c r="B11571" s="17" t="s">
        <v>24663</v>
      </c>
      <c r="C11571" s="17">
        <v>9.0</v>
      </c>
      <c r="D11571" s="17">
        <v>9469443.556</v>
      </c>
      <c r="E11571" s="17">
        <v>5802423.0</v>
      </c>
      <c r="F11571" s="17">
        <v>6924420.0</v>
      </c>
      <c r="G11571" s="17">
        <v>1.0008414E7</v>
      </c>
      <c r="H11571" s="17">
        <v>1.9760546E7</v>
      </c>
    </row>
    <row r="11572">
      <c r="A11572" s="7" t="s">
        <v>24665</v>
      </c>
      <c r="B11572" s="17" t="s">
        <v>24666</v>
      </c>
      <c r="C11572" s="17">
        <v>8.0</v>
      </c>
      <c r="D11572" s="17">
        <v>1.056266963E7</v>
      </c>
      <c r="E11572" s="17">
        <v>5503730.0</v>
      </c>
      <c r="F11572" s="17">
        <v>6170583.0</v>
      </c>
      <c r="G11572" s="17">
        <v>7518226.0</v>
      </c>
      <c r="H11572" s="17">
        <v>2.9391373E7</v>
      </c>
    </row>
    <row r="11573">
      <c r="A11573" s="7" t="s">
        <v>24668</v>
      </c>
      <c r="B11573" s="17" t="s">
        <v>24669</v>
      </c>
      <c r="C11573" s="17">
        <v>1.0</v>
      </c>
      <c r="D11573" s="17">
        <v>7146950.0</v>
      </c>
      <c r="E11573" s="17">
        <v>7146950.0</v>
      </c>
      <c r="F11573" s="17">
        <v>7146950.0</v>
      </c>
      <c r="G11573" s="17">
        <v>7146950.0</v>
      </c>
      <c r="H11573" s="17">
        <v>7146950.0</v>
      </c>
    </row>
    <row r="11574">
      <c r="A11574" s="7" t="s">
        <v>24670</v>
      </c>
      <c r="B11574" s="17" t="s">
        <v>24671</v>
      </c>
      <c r="C11574" s="17">
        <v>3.0</v>
      </c>
      <c r="D11574" s="17">
        <v>8963135.667</v>
      </c>
      <c r="E11574" s="17">
        <v>5395726.0</v>
      </c>
      <c r="F11574" s="17">
        <v>1.0132798E7</v>
      </c>
      <c r="G11574" s="17">
        <v>1.1360883E7</v>
      </c>
      <c r="H11574" s="17">
        <v>1.1360883E7</v>
      </c>
    </row>
    <row r="11575">
      <c r="A11575" s="7" t="s">
        <v>24673</v>
      </c>
      <c r="B11575" s="17" t="s">
        <v>24674</v>
      </c>
      <c r="C11575" s="17">
        <v>4.0</v>
      </c>
      <c r="D11575" s="17">
        <v>1.5147005E7</v>
      </c>
      <c r="E11575" s="17">
        <v>4087008.0</v>
      </c>
      <c r="F11575" s="17">
        <v>4542319.0</v>
      </c>
      <c r="G11575" s="17">
        <v>2.5843189E7</v>
      </c>
      <c r="H11575" s="17">
        <v>2.6115504E7</v>
      </c>
    </row>
    <row r="11576">
      <c r="A11576" s="7" t="s">
        <v>24677</v>
      </c>
      <c r="B11576" s="17" t="s">
        <v>24678</v>
      </c>
      <c r="C11576" s="17">
        <v>9.0</v>
      </c>
      <c r="D11576" s="17">
        <v>6977991.333</v>
      </c>
      <c r="E11576" s="17">
        <v>5725259.0</v>
      </c>
      <c r="F11576" s="17">
        <v>6432753.0</v>
      </c>
      <c r="G11576" s="17">
        <v>7332937.0</v>
      </c>
      <c r="H11576" s="17">
        <v>1.2303013E7</v>
      </c>
    </row>
    <row r="11577">
      <c r="A11577" s="7" t="s">
        <v>24681</v>
      </c>
      <c r="B11577" s="17" t="s">
        <v>24682</v>
      </c>
      <c r="C11577" s="17">
        <v>80.0</v>
      </c>
      <c r="D11577" s="17">
        <v>1.257076258E7</v>
      </c>
      <c r="E11577" s="17">
        <v>5733279.0</v>
      </c>
      <c r="F11577" s="17">
        <v>8473557.0</v>
      </c>
      <c r="G11577" s="17">
        <v>1.3459347E7</v>
      </c>
      <c r="H11577" s="17">
        <v>2.2225712E7</v>
      </c>
    </row>
    <row r="11578">
      <c r="A11578" s="7" t="s">
        <v>24685</v>
      </c>
      <c r="B11578" s="17" t="s">
        <v>24686</v>
      </c>
      <c r="C11578" s="17">
        <v>1.0</v>
      </c>
      <c r="D11578" s="17">
        <v>1.1019369E7</v>
      </c>
      <c r="E11578" s="17">
        <v>1.1019369E7</v>
      </c>
      <c r="F11578" s="17">
        <v>1.1019369E7</v>
      </c>
      <c r="G11578" s="17">
        <v>1.1019369E7</v>
      </c>
      <c r="H11578" s="17">
        <v>1.1019369E7</v>
      </c>
    </row>
    <row r="11579">
      <c r="A11579" s="7" t="s">
        <v>24688</v>
      </c>
      <c r="B11579" s="17" t="s">
        <v>24689</v>
      </c>
      <c r="C11579" s="17">
        <v>3.0</v>
      </c>
      <c r="D11579" s="17">
        <v>1.287975733E7</v>
      </c>
      <c r="E11579" s="17">
        <v>4221347.0</v>
      </c>
      <c r="F11579" s="17">
        <v>1.1266425E7</v>
      </c>
      <c r="G11579" s="17">
        <v>2.31515E7</v>
      </c>
      <c r="H11579" s="17">
        <v>2.31515E7</v>
      </c>
    </row>
    <row r="11580">
      <c r="A11580" s="7" t="s">
        <v>24690</v>
      </c>
      <c r="B11580" s="17" t="s">
        <v>24691</v>
      </c>
      <c r="C11580" s="17">
        <v>47.0</v>
      </c>
      <c r="D11580" s="17">
        <v>8286461.34</v>
      </c>
      <c r="E11580" s="17">
        <v>5595503.0</v>
      </c>
      <c r="F11580" s="17">
        <v>7447283.0</v>
      </c>
      <c r="G11580" s="17">
        <v>9242857.0</v>
      </c>
      <c r="H11580" s="17">
        <v>1.4449701E7</v>
      </c>
    </row>
    <row r="11581">
      <c r="A11581" s="7" t="s">
        <v>24692</v>
      </c>
      <c r="B11581" s="17" t="s">
        <v>24693</v>
      </c>
      <c r="C11581" s="17">
        <v>12.0</v>
      </c>
      <c r="D11581" s="17">
        <v>8462900.417</v>
      </c>
      <c r="E11581" s="17">
        <v>4671159.0</v>
      </c>
      <c r="F11581" s="17">
        <v>7359606.0</v>
      </c>
      <c r="G11581" s="17">
        <v>8239425.0</v>
      </c>
      <c r="H11581" s="17">
        <v>1.19592E7</v>
      </c>
    </row>
    <row r="11582">
      <c r="A11582" s="7" t="s">
        <v>24695</v>
      </c>
      <c r="B11582" s="17" t="s">
        <v>24696</v>
      </c>
      <c r="C11582" s="17">
        <v>26.0</v>
      </c>
      <c r="D11582" s="17">
        <v>8590273.808</v>
      </c>
      <c r="E11582" s="17">
        <v>5321078.0</v>
      </c>
      <c r="F11582" s="17">
        <v>7491096.0</v>
      </c>
      <c r="G11582" s="17">
        <v>9800719.0</v>
      </c>
      <c r="H11582" s="17">
        <v>1.4972547E7</v>
      </c>
    </row>
    <row r="11583">
      <c r="A11583" s="7" t="s">
        <v>24699</v>
      </c>
      <c r="B11583" s="17" t="s">
        <v>24701</v>
      </c>
      <c r="C11583" s="17">
        <v>2.0</v>
      </c>
      <c r="D11583" s="17">
        <v>4472587.5</v>
      </c>
      <c r="E11583" s="17">
        <v>3352800.0</v>
      </c>
      <c r="F11583" s="17">
        <v>3352800.0</v>
      </c>
      <c r="G11583" s="17">
        <v>5592375.0</v>
      </c>
      <c r="H11583" s="17">
        <v>5592375.0</v>
      </c>
    </row>
    <row r="11584">
      <c r="A11584" s="7" t="s">
        <v>24705</v>
      </c>
      <c r="B11584" s="17" t="s">
        <v>24706</v>
      </c>
      <c r="C11584" s="17">
        <v>4.0</v>
      </c>
      <c r="D11584" s="17">
        <v>1.2496833E7</v>
      </c>
      <c r="E11584" s="17">
        <v>4171904.0</v>
      </c>
      <c r="F11584" s="17">
        <v>6729659.0</v>
      </c>
      <c r="G11584" s="17">
        <v>9664837.0</v>
      </c>
      <c r="H11584" s="17">
        <v>2.9420932E7</v>
      </c>
    </row>
    <row r="11585">
      <c r="A11585" s="7" t="s">
        <v>24709</v>
      </c>
      <c r="B11585" s="17" t="s">
        <v>24710</v>
      </c>
      <c r="C11585" s="17">
        <v>5.0</v>
      </c>
      <c r="D11585" s="17">
        <v>9343750.2</v>
      </c>
      <c r="E11585" s="17">
        <v>6664473.0</v>
      </c>
      <c r="F11585" s="17">
        <v>8612341.0</v>
      </c>
      <c r="G11585" s="17">
        <v>1.1855674E7</v>
      </c>
      <c r="H11585" s="17">
        <v>1.3851951E7</v>
      </c>
    </row>
    <row r="11586">
      <c r="A11586" s="7" t="s">
        <v>24713</v>
      </c>
      <c r="B11586" s="17" t="s">
        <v>24714</v>
      </c>
      <c r="C11586" s="17">
        <v>7.0</v>
      </c>
      <c r="D11586" s="17">
        <v>8053614.571</v>
      </c>
      <c r="E11586" s="17">
        <v>5688463.0</v>
      </c>
      <c r="F11586" s="17">
        <v>7870100.0</v>
      </c>
      <c r="G11586" s="17">
        <v>9649730.0</v>
      </c>
      <c r="H11586" s="17">
        <v>1.3393664E7</v>
      </c>
    </row>
    <row r="11587">
      <c r="A11587" s="7" t="s">
        <v>24717</v>
      </c>
      <c r="B11587" s="17" t="s">
        <v>24718</v>
      </c>
      <c r="C11587" s="17">
        <v>44.0</v>
      </c>
      <c r="D11587" s="17">
        <v>1.074137293E7</v>
      </c>
      <c r="E11587" s="17">
        <v>3951906.0</v>
      </c>
      <c r="F11587" s="17">
        <v>9193510.0</v>
      </c>
      <c r="G11587" s="17">
        <v>1.4755614E7</v>
      </c>
      <c r="H11587" s="17">
        <v>2.1811135E7</v>
      </c>
    </row>
    <row r="11588">
      <c r="A11588" s="7" t="s">
        <v>24721</v>
      </c>
      <c r="B11588" s="17" t="s">
        <v>24723</v>
      </c>
      <c r="C11588" s="17">
        <v>1.0</v>
      </c>
      <c r="D11588" s="17">
        <v>9392946.0</v>
      </c>
      <c r="E11588" s="17">
        <v>9392946.0</v>
      </c>
      <c r="F11588" s="17">
        <v>9392946.0</v>
      </c>
      <c r="G11588" s="17">
        <v>9392946.0</v>
      </c>
      <c r="H11588" s="17">
        <v>9392946.0</v>
      </c>
    </row>
    <row r="11589">
      <c r="A11589" s="7" t="s">
        <v>24726</v>
      </c>
      <c r="B11589" s="17" t="s">
        <v>24727</v>
      </c>
      <c r="C11589" s="17">
        <v>4.0</v>
      </c>
      <c r="D11589" s="17">
        <v>1.2892262E7</v>
      </c>
      <c r="E11589" s="17">
        <v>4675580.0</v>
      </c>
      <c r="F11589" s="17">
        <v>5203000.0</v>
      </c>
      <c r="G11589" s="17">
        <v>1.832289E7</v>
      </c>
      <c r="H11589" s="17">
        <v>2.3367578E7</v>
      </c>
    </row>
    <row r="11590">
      <c r="A11590" s="7" t="s">
        <v>24729</v>
      </c>
      <c r="B11590" s="17" t="s">
        <v>24730</v>
      </c>
      <c r="C11590" s="17">
        <v>3.0</v>
      </c>
      <c r="D11590" s="17">
        <v>1.4867487E7</v>
      </c>
      <c r="E11590" s="17">
        <v>1.3997236E7</v>
      </c>
      <c r="F11590" s="17">
        <v>1.46664E7</v>
      </c>
      <c r="G11590" s="17">
        <v>1.5938825E7</v>
      </c>
      <c r="H11590" s="17">
        <v>1.5938825E7</v>
      </c>
    </row>
    <row r="11591">
      <c r="A11591" s="7" t="s">
        <v>24731</v>
      </c>
      <c r="B11591" s="17" t="s">
        <v>24732</v>
      </c>
      <c r="C11591" s="17">
        <v>2.0</v>
      </c>
      <c r="D11591" s="17">
        <v>8810743.0</v>
      </c>
      <c r="E11591" s="17">
        <v>7694576.0</v>
      </c>
      <c r="F11591" s="17">
        <v>7694576.0</v>
      </c>
      <c r="G11591" s="17">
        <v>9926910.0</v>
      </c>
      <c r="H11591" s="17">
        <v>9926910.0</v>
      </c>
    </row>
    <row r="11592">
      <c r="A11592" s="7" t="s">
        <v>24734</v>
      </c>
      <c r="B11592" s="17" t="s">
        <v>24735</v>
      </c>
      <c r="C11592" s="17">
        <v>2.0</v>
      </c>
      <c r="D11592" s="17">
        <v>8509758.0</v>
      </c>
      <c r="E11592" s="17">
        <v>8454655.0</v>
      </c>
      <c r="F11592" s="17">
        <v>8454655.0</v>
      </c>
      <c r="G11592" s="17">
        <v>8564861.0</v>
      </c>
      <c r="H11592" s="17">
        <v>8564861.0</v>
      </c>
    </row>
    <row r="11593">
      <c r="A11593" s="7" t="s">
        <v>24736</v>
      </c>
      <c r="B11593" s="17" t="s">
        <v>24737</v>
      </c>
      <c r="C11593" s="17">
        <v>58.0</v>
      </c>
      <c r="D11593" s="17">
        <v>1.852982545E7</v>
      </c>
      <c r="E11593" s="17">
        <v>6111530.0</v>
      </c>
      <c r="F11593" s="17">
        <v>9113829.0</v>
      </c>
      <c r="G11593" s="17">
        <v>1.7362132E7</v>
      </c>
      <c r="H11593" s="17">
        <v>3.5394493E7</v>
      </c>
    </row>
    <row r="11594">
      <c r="A11594" s="7" t="s">
        <v>24740</v>
      </c>
      <c r="B11594" s="17" t="s">
        <v>24741</v>
      </c>
      <c r="C11594" s="17">
        <v>3.0</v>
      </c>
      <c r="D11594" s="17">
        <v>9009554.333</v>
      </c>
      <c r="E11594" s="17">
        <v>6172936.0</v>
      </c>
      <c r="F11594" s="17">
        <v>1.0153827E7</v>
      </c>
      <c r="G11594" s="17">
        <v>1.07019E7</v>
      </c>
      <c r="H11594" s="17">
        <v>1.07019E7</v>
      </c>
    </row>
    <row r="11595">
      <c r="A11595" s="7" t="s">
        <v>24742</v>
      </c>
      <c r="B11595" s="17" t="s">
        <v>24743</v>
      </c>
      <c r="C11595" s="17">
        <v>5.0</v>
      </c>
      <c r="D11595" s="17">
        <v>1.2648663E7</v>
      </c>
      <c r="E11595" s="17">
        <v>7673885.0</v>
      </c>
      <c r="F11595" s="17">
        <v>1.3240019E7</v>
      </c>
      <c r="G11595" s="17">
        <v>1.7997238E7</v>
      </c>
      <c r="H11595" s="17">
        <v>1.8179523E7</v>
      </c>
    </row>
    <row r="11596">
      <c r="A11596" s="7" t="s">
        <v>24745</v>
      </c>
      <c r="B11596" s="17" t="s">
        <v>24746</v>
      </c>
      <c r="C11596" s="17">
        <v>6.0</v>
      </c>
      <c r="D11596" s="17">
        <v>9350644.833</v>
      </c>
      <c r="E11596" s="17">
        <v>5785246.0</v>
      </c>
      <c r="F11596" s="17">
        <v>6479500.0</v>
      </c>
      <c r="G11596" s="17">
        <v>1.1457244E7</v>
      </c>
      <c r="H11596" s="17">
        <v>1.8804353E7</v>
      </c>
    </row>
    <row r="11597">
      <c r="A11597" s="7" t="s">
        <v>24749</v>
      </c>
      <c r="B11597" s="17" t="s">
        <v>24750</v>
      </c>
      <c r="C11597" s="17">
        <v>379.0</v>
      </c>
      <c r="D11597" s="17">
        <v>1.025593474E7</v>
      </c>
      <c r="E11597" s="17">
        <v>4394744.0</v>
      </c>
      <c r="F11597" s="17">
        <v>6867447.0</v>
      </c>
      <c r="G11597" s="17">
        <v>1.1247508E7</v>
      </c>
      <c r="H11597" s="17">
        <v>1.9588087E7</v>
      </c>
    </row>
    <row r="11598">
      <c r="A11598" s="7" t="s">
        <v>24752</v>
      </c>
      <c r="B11598" s="17" t="s">
        <v>24754</v>
      </c>
      <c r="C11598" s="17">
        <v>14.0</v>
      </c>
      <c r="D11598" s="17">
        <v>8382959.214</v>
      </c>
      <c r="E11598" s="17">
        <v>3637832.0</v>
      </c>
      <c r="F11598" s="17">
        <v>6357400.0</v>
      </c>
      <c r="G11598" s="17">
        <v>1.2758465E7</v>
      </c>
      <c r="H11598" s="17">
        <v>1.4136173E7</v>
      </c>
    </row>
    <row r="11599">
      <c r="A11599" s="7" t="s">
        <v>24757</v>
      </c>
      <c r="B11599" s="17" t="s">
        <v>24758</v>
      </c>
      <c r="C11599" s="17">
        <v>9.0</v>
      </c>
      <c r="D11599" s="17">
        <v>1.255911722E7</v>
      </c>
      <c r="E11599" s="17">
        <v>5882734.0</v>
      </c>
      <c r="F11599" s="17">
        <v>7206000.0</v>
      </c>
      <c r="G11599" s="17">
        <v>1.0597246E7</v>
      </c>
      <c r="H11599" s="17">
        <v>4.8000016E7</v>
      </c>
    </row>
    <row r="11600">
      <c r="A11600" s="7" t="s">
        <v>24761</v>
      </c>
      <c r="B11600" s="17" t="s">
        <v>24762</v>
      </c>
      <c r="C11600" s="17">
        <v>9.0</v>
      </c>
      <c r="D11600" s="17">
        <v>7042734.889</v>
      </c>
      <c r="E11600" s="17">
        <v>4496645.0</v>
      </c>
      <c r="F11600" s="17">
        <v>5164654.0</v>
      </c>
      <c r="G11600" s="17">
        <v>5681700.0</v>
      </c>
      <c r="H11600" s="17">
        <v>1.7529E7</v>
      </c>
    </row>
    <row r="11601">
      <c r="A11601" s="7" t="s">
        <v>24765</v>
      </c>
      <c r="B11601" s="17" t="s">
        <v>24766</v>
      </c>
      <c r="C11601" s="17">
        <v>1.0</v>
      </c>
      <c r="D11601" s="17">
        <v>1.1971695E7</v>
      </c>
      <c r="E11601" s="17">
        <v>1.1971695E7</v>
      </c>
      <c r="F11601" s="17">
        <v>1.1971695E7</v>
      </c>
      <c r="G11601" s="17">
        <v>1.1971695E7</v>
      </c>
      <c r="H11601" s="17">
        <v>1.1971695E7</v>
      </c>
    </row>
    <row r="11602">
      <c r="A11602" s="7" t="s">
        <v>24769</v>
      </c>
      <c r="B11602" s="17" t="s">
        <v>24770</v>
      </c>
      <c r="C11602" s="17">
        <v>1.0</v>
      </c>
      <c r="D11602" s="17">
        <v>4390108.0</v>
      </c>
      <c r="E11602" s="17">
        <v>4390108.0</v>
      </c>
      <c r="F11602" s="17">
        <v>4390108.0</v>
      </c>
      <c r="G11602" s="17">
        <v>4390108.0</v>
      </c>
      <c r="H11602" s="17">
        <v>4390108.0</v>
      </c>
    </row>
    <row r="11603">
      <c r="A11603" s="7" t="s">
        <v>24773</v>
      </c>
      <c r="B11603" s="17" t="s">
        <v>24774</v>
      </c>
      <c r="C11603" s="17">
        <v>4.0</v>
      </c>
      <c r="D11603" s="17">
        <v>7482087.5</v>
      </c>
      <c r="E11603" s="17">
        <v>1887613.0</v>
      </c>
      <c r="F11603" s="17">
        <v>6888318.0</v>
      </c>
      <c r="G11603" s="17">
        <v>1.03212E7</v>
      </c>
      <c r="H11603" s="17">
        <v>1.0831219E7</v>
      </c>
    </row>
    <row r="11604">
      <c r="A11604" s="7" t="s">
        <v>24777</v>
      </c>
      <c r="B11604" s="17" t="s">
        <v>24778</v>
      </c>
      <c r="C11604" s="17">
        <v>255.0</v>
      </c>
      <c r="D11604" s="17">
        <v>1.061093755E7</v>
      </c>
      <c r="E11604" s="17">
        <v>4315080.0</v>
      </c>
      <c r="F11604" s="17">
        <v>7403700.0</v>
      </c>
      <c r="G11604" s="17">
        <v>1.1695631E7</v>
      </c>
      <c r="H11604" s="17">
        <v>2.19969E7</v>
      </c>
    </row>
    <row r="11605">
      <c r="A11605" s="7" t="s">
        <v>24779</v>
      </c>
      <c r="B11605" s="17" t="s">
        <v>24780</v>
      </c>
      <c r="C11605" s="17">
        <v>70.0</v>
      </c>
      <c r="D11605" s="17">
        <v>7768417.986</v>
      </c>
      <c r="E11605" s="17">
        <v>5033172.0</v>
      </c>
      <c r="F11605" s="17">
        <v>5945073.0</v>
      </c>
      <c r="G11605" s="17">
        <v>8643662.0</v>
      </c>
      <c r="H11605" s="17">
        <v>1.2575603E7</v>
      </c>
    </row>
    <row r="11606">
      <c r="A11606" s="7" t="s">
        <v>24781</v>
      </c>
      <c r="B11606" s="17" t="s">
        <v>24782</v>
      </c>
      <c r="C11606" s="17">
        <v>53.0</v>
      </c>
      <c r="D11606" s="17">
        <v>9595944.717</v>
      </c>
      <c r="E11606" s="17">
        <v>6324190.0</v>
      </c>
      <c r="F11606" s="17">
        <v>8543447.0</v>
      </c>
      <c r="G11606" s="17">
        <v>1.0731659E7</v>
      </c>
      <c r="H11606" s="17">
        <v>1.4928198E7</v>
      </c>
    </row>
    <row r="11607">
      <c r="A11607" s="7" t="s">
        <v>24784</v>
      </c>
      <c r="B11607" s="17" t="s">
        <v>24785</v>
      </c>
      <c r="C11607" s="17">
        <v>54.0</v>
      </c>
      <c r="D11607" s="17">
        <v>8077095.704</v>
      </c>
      <c r="E11607" s="17">
        <v>4256084.0</v>
      </c>
      <c r="F11607" s="17">
        <v>6062423.0</v>
      </c>
      <c r="G11607" s="17">
        <v>8605936.0</v>
      </c>
      <c r="H11607" s="17">
        <v>1.4850795E7</v>
      </c>
    </row>
    <row r="11608">
      <c r="A11608" s="7" t="s">
        <v>24788</v>
      </c>
      <c r="B11608" s="17" t="s">
        <v>24789</v>
      </c>
      <c r="C11608" s="17">
        <v>7.0</v>
      </c>
      <c r="D11608" s="17">
        <v>9706586.429</v>
      </c>
      <c r="E11608" s="17">
        <v>2055641.0</v>
      </c>
      <c r="F11608" s="17">
        <v>7599686.0</v>
      </c>
      <c r="G11608" s="17">
        <v>1.8371278E7</v>
      </c>
      <c r="H11608" s="17">
        <v>2.084372E7</v>
      </c>
    </row>
    <row r="11609">
      <c r="A11609" s="7" t="s">
        <v>24792</v>
      </c>
      <c r="B11609" s="17" t="s">
        <v>24793</v>
      </c>
      <c r="C11609" s="17">
        <v>1.0</v>
      </c>
      <c r="D11609" s="17">
        <v>1708906.0</v>
      </c>
      <c r="E11609" s="17">
        <v>1708906.0</v>
      </c>
      <c r="F11609" s="17">
        <v>1708906.0</v>
      </c>
      <c r="G11609" s="17">
        <v>1708906.0</v>
      </c>
      <c r="H11609" s="17">
        <v>1708906.0</v>
      </c>
    </row>
    <row r="11610">
      <c r="A11610" s="7" t="s">
        <v>24795</v>
      </c>
      <c r="B11610" s="17" t="s">
        <v>24796</v>
      </c>
      <c r="C11610" s="17">
        <v>1.0</v>
      </c>
      <c r="D11610" s="17">
        <v>3032835.0</v>
      </c>
      <c r="E11610" s="17">
        <v>3032835.0</v>
      </c>
      <c r="F11610" s="17">
        <v>3032835.0</v>
      </c>
      <c r="G11610" s="17">
        <v>3032835.0</v>
      </c>
      <c r="H11610" s="17">
        <v>3032835.0</v>
      </c>
    </row>
    <row r="11611">
      <c r="A11611" s="7" t="s">
        <v>24799</v>
      </c>
      <c r="B11611" s="17" t="s">
        <v>24800</v>
      </c>
      <c r="C11611" s="17">
        <v>1.0</v>
      </c>
      <c r="D11611" s="17">
        <v>1241334.0</v>
      </c>
      <c r="E11611" s="17">
        <v>1241334.0</v>
      </c>
      <c r="F11611" s="17">
        <v>1241334.0</v>
      </c>
      <c r="G11611" s="17">
        <v>1241334.0</v>
      </c>
      <c r="H11611" s="17">
        <v>1241334.0</v>
      </c>
    </row>
    <row r="11612">
      <c r="A11612" s="7" t="s">
        <v>24801</v>
      </c>
      <c r="B11612" s="17" t="s">
        <v>24802</v>
      </c>
      <c r="C11612" s="17">
        <v>7.0</v>
      </c>
      <c r="D11612" s="17">
        <v>2.0559501E7</v>
      </c>
      <c r="E11612" s="17">
        <v>3053691.0</v>
      </c>
      <c r="F11612" s="17">
        <v>5303664.0</v>
      </c>
      <c r="G11612" s="17">
        <v>3.9766498E7</v>
      </c>
      <c r="H11612" s="17">
        <v>5.8954809E7</v>
      </c>
    </row>
    <row r="11613">
      <c r="A11613" s="7" t="s">
        <v>24805</v>
      </c>
      <c r="B11613" s="17" t="s">
        <v>24806</v>
      </c>
      <c r="C11613" s="17">
        <v>2.0</v>
      </c>
      <c r="D11613" s="17">
        <v>3673476.0</v>
      </c>
      <c r="E11613" s="17">
        <v>3419248.0</v>
      </c>
      <c r="F11613" s="17">
        <v>3419248.0</v>
      </c>
      <c r="G11613" s="17">
        <v>3927704.0</v>
      </c>
      <c r="H11613" s="17">
        <v>3927704.0</v>
      </c>
    </row>
    <row r="11614">
      <c r="A11614" s="7" t="s">
        <v>24809</v>
      </c>
      <c r="B11614" s="17" t="s">
        <v>24810</v>
      </c>
      <c r="C11614" s="17">
        <v>1.0</v>
      </c>
      <c r="D11614" s="17">
        <v>3.8613574E7</v>
      </c>
      <c r="E11614" s="17">
        <v>3.8613574E7</v>
      </c>
      <c r="F11614" s="17">
        <v>3.8613574E7</v>
      </c>
      <c r="G11614" s="17">
        <v>3.8613574E7</v>
      </c>
      <c r="H11614" s="17">
        <v>3.8613574E7</v>
      </c>
    </row>
    <row r="11615">
      <c r="A11615" s="7" t="s">
        <v>24811</v>
      </c>
      <c r="B11615" s="17" t="s">
        <v>24812</v>
      </c>
      <c r="C11615" s="17">
        <v>23.0</v>
      </c>
      <c r="D11615" s="17">
        <v>5047079.652</v>
      </c>
      <c r="E11615" s="17">
        <v>3588621.0</v>
      </c>
      <c r="F11615" s="17">
        <v>4455473.0</v>
      </c>
      <c r="G11615" s="17">
        <v>5890612.0</v>
      </c>
      <c r="H11615" s="17">
        <v>8144923.0</v>
      </c>
    </row>
    <row r="11616">
      <c r="A11616" s="7" t="s">
        <v>24814</v>
      </c>
      <c r="B11616" s="17" t="s">
        <v>24815</v>
      </c>
      <c r="C11616" s="17">
        <v>4.0</v>
      </c>
      <c r="D11616" s="17">
        <v>1.864567825E7</v>
      </c>
      <c r="E11616" s="17">
        <v>7806171.0</v>
      </c>
      <c r="F11616" s="17">
        <v>7893390.0</v>
      </c>
      <c r="G11616" s="17">
        <v>9745997.0</v>
      </c>
      <c r="H11616" s="17">
        <v>4.9137155E7</v>
      </c>
    </row>
    <row r="11617">
      <c r="A11617" s="7" t="s">
        <v>24816</v>
      </c>
      <c r="B11617" s="17" t="s">
        <v>24819</v>
      </c>
      <c r="C11617" s="17">
        <v>1.0</v>
      </c>
      <c r="D11617" s="17">
        <v>5365525.0</v>
      </c>
      <c r="E11617" s="17">
        <v>5365525.0</v>
      </c>
      <c r="F11617" s="17">
        <v>5365525.0</v>
      </c>
      <c r="G11617" s="17">
        <v>5365525.0</v>
      </c>
      <c r="H11617" s="17">
        <v>5365525.0</v>
      </c>
    </row>
    <row r="11618">
      <c r="A11618" s="7" t="s">
        <v>24821</v>
      </c>
      <c r="B11618" s="17" t="s">
        <v>24823</v>
      </c>
      <c r="C11618" s="17">
        <v>1.0</v>
      </c>
      <c r="D11618" s="17">
        <v>6196169.0</v>
      </c>
      <c r="E11618" s="17">
        <v>6196169.0</v>
      </c>
      <c r="F11618" s="17">
        <v>6196169.0</v>
      </c>
      <c r="G11618" s="17">
        <v>6196169.0</v>
      </c>
      <c r="H11618" s="17">
        <v>6196169.0</v>
      </c>
    </row>
    <row r="11619">
      <c r="A11619" s="7" t="s">
        <v>24825</v>
      </c>
      <c r="B11619" s="17" t="s">
        <v>24826</v>
      </c>
      <c r="C11619" s="17">
        <v>1.0</v>
      </c>
      <c r="D11619" s="17">
        <v>3244575.0</v>
      </c>
      <c r="E11619" s="17">
        <v>3244575.0</v>
      </c>
      <c r="F11619" s="17">
        <v>3244575.0</v>
      </c>
      <c r="G11619" s="17">
        <v>3244575.0</v>
      </c>
      <c r="H11619" s="17">
        <v>3244575.0</v>
      </c>
    </row>
    <row r="11620">
      <c r="A11620" s="7" t="s">
        <v>24828</v>
      </c>
      <c r="B11620" s="17" t="s">
        <v>24830</v>
      </c>
      <c r="C11620" s="17">
        <v>22.0</v>
      </c>
      <c r="D11620" s="17">
        <v>9102937.636</v>
      </c>
      <c r="E11620" s="17">
        <v>4467007.0</v>
      </c>
      <c r="F11620" s="17">
        <v>6386093.0</v>
      </c>
      <c r="G11620" s="17">
        <v>9158649.0</v>
      </c>
      <c r="H11620" s="17">
        <v>2.1030114E7</v>
      </c>
    </row>
    <row r="11621">
      <c r="A11621" s="7" t="s">
        <v>24831</v>
      </c>
      <c r="B11621" s="17" t="s">
        <v>24832</v>
      </c>
      <c r="C11621" s="17">
        <v>2.0</v>
      </c>
      <c r="D11621" s="17">
        <v>1.720004E7</v>
      </c>
      <c r="E11621" s="17">
        <v>1.1966234E7</v>
      </c>
      <c r="F11621" s="17">
        <v>1.1966234E7</v>
      </c>
      <c r="G11621" s="17">
        <v>2.2433846E7</v>
      </c>
      <c r="H11621" s="17">
        <v>2.2433846E7</v>
      </c>
    </row>
    <row r="11622">
      <c r="A11622" s="7" t="s">
        <v>24835</v>
      </c>
      <c r="B11622" s="17" t="s">
        <v>24836</v>
      </c>
      <c r="C11622" s="17">
        <v>4.0</v>
      </c>
      <c r="D11622" s="17">
        <v>1.09286425E7</v>
      </c>
      <c r="E11622" s="17">
        <v>6763537.0</v>
      </c>
      <c r="F11622" s="17">
        <v>9538594.0</v>
      </c>
      <c r="G11622" s="17">
        <v>1.3389883E7</v>
      </c>
      <c r="H11622" s="17">
        <v>1.4022556E7</v>
      </c>
    </row>
    <row r="11623">
      <c r="A11623" s="7" t="s">
        <v>24839</v>
      </c>
      <c r="B11623" s="17" t="s">
        <v>24842</v>
      </c>
      <c r="C11623" s="17">
        <v>5.0</v>
      </c>
      <c r="D11623" s="17">
        <v>9784992.4</v>
      </c>
      <c r="E11623" s="17">
        <v>4746320.0</v>
      </c>
      <c r="F11623" s="17">
        <v>7804422.0</v>
      </c>
      <c r="G11623" s="17">
        <v>1.5296252E7</v>
      </c>
      <c r="H11623" s="17">
        <v>1.7235968E7</v>
      </c>
    </row>
    <row r="11624">
      <c r="A11624" s="7" t="s">
        <v>24843</v>
      </c>
      <c r="B11624" s="17" t="s">
        <v>24845</v>
      </c>
      <c r="C11624" s="17">
        <v>1.0</v>
      </c>
      <c r="D11624" s="17">
        <v>1.3841203E7</v>
      </c>
      <c r="E11624" s="17">
        <v>1.3841203E7</v>
      </c>
      <c r="F11624" s="17">
        <v>1.3841203E7</v>
      </c>
      <c r="G11624" s="17">
        <v>1.3841203E7</v>
      </c>
      <c r="H11624" s="17">
        <v>1.3841203E7</v>
      </c>
    </row>
    <row r="11625">
      <c r="A11625" s="7" t="s">
        <v>24848</v>
      </c>
      <c r="B11625" s="17" t="s">
        <v>24849</v>
      </c>
      <c r="C11625" s="17">
        <v>7.0</v>
      </c>
      <c r="D11625" s="17">
        <v>1.8344562E7</v>
      </c>
      <c r="E11625" s="17">
        <v>6610669.0</v>
      </c>
      <c r="F11625" s="17">
        <v>1.1078899E7</v>
      </c>
      <c r="G11625" s="17">
        <v>3.2630902E7</v>
      </c>
      <c r="H11625" s="17">
        <v>4.6687258E7</v>
      </c>
    </row>
    <row r="11626">
      <c r="A11626" s="7" t="s">
        <v>24852</v>
      </c>
      <c r="B11626" s="17" t="s">
        <v>24853</v>
      </c>
      <c r="C11626" s="17">
        <v>1.0</v>
      </c>
      <c r="D11626" s="17">
        <v>1.4541471E7</v>
      </c>
      <c r="E11626" s="17">
        <v>1.4541471E7</v>
      </c>
      <c r="F11626" s="17">
        <v>1.4541471E7</v>
      </c>
      <c r="G11626" s="17">
        <v>1.4541471E7</v>
      </c>
      <c r="H11626" s="17">
        <v>1.4541471E7</v>
      </c>
    </row>
    <row r="11627">
      <c r="A11627" s="7" t="s">
        <v>24854</v>
      </c>
      <c r="B11627" s="17" t="s">
        <v>24855</v>
      </c>
      <c r="C11627" s="17">
        <v>4.0</v>
      </c>
      <c r="D11627" s="17">
        <v>1.67506265E7</v>
      </c>
      <c r="E11627" s="17">
        <v>1.3036976E7</v>
      </c>
      <c r="F11627" s="17">
        <v>1.7192137E7</v>
      </c>
      <c r="G11627" s="17">
        <v>1.7804362E7</v>
      </c>
      <c r="H11627" s="17">
        <v>1.8969031E7</v>
      </c>
    </row>
    <row r="11628">
      <c r="A11628" s="7" t="s">
        <v>24858</v>
      </c>
      <c r="B11628" s="17" t="s">
        <v>24859</v>
      </c>
      <c r="C11628" s="17">
        <v>2.0</v>
      </c>
      <c r="D11628" s="17">
        <v>1.70300165E7</v>
      </c>
      <c r="E11628" s="17">
        <v>1.1117863E7</v>
      </c>
      <c r="F11628" s="17">
        <v>1.1117863E7</v>
      </c>
      <c r="G11628" s="17">
        <v>2.294217E7</v>
      </c>
      <c r="H11628" s="17">
        <v>2.294217E7</v>
      </c>
    </row>
    <row r="11629">
      <c r="A11629" s="7" t="s">
        <v>24861</v>
      </c>
      <c r="B11629" s="17" t="s">
        <v>24863</v>
      </c>
      <c r="C11629" s="17">
        <v>8.0</v>
      </c>
      <c r="D11629" s="17">
        <v>1.681668975E7</v>
      </c>
      <c r="E11629" s="17">
        <v>7324113.0</v>
      </c>
      <c r="F11629" s="17">
        <v>8198238.0</v>
      </c>
      <c r="G11629" s="17">
        <v>2.2453364E7</v>
      </c>
      <c r="H11629" s="17">
        <v>3.2503521E7</v>
      </c>
    </row>
    <row r="11630">
      <c r="A11630" s="7" t="s">
        <v>24864</v>
      </c>
      <c r="B11630" s="17" t="s">
        <v>24865</v>
      </c>
      <c r="C11630" s="17">
        <v>4.0</v>
      </c>
      <c r="D11630" s="17">
        <v>1.54428915E7</v>
      </c>
      <c r="E11630" s="17">
        <v>1.1316488E7</v>
      </c>
      <c r="F11630" s="17">
        <v>1.6727489E7</v>
      </c>
      <c r="G11630" s="17">
        <v>1.6853537E7</v>
      </c>
      <c r="H11630" s="17">
        <v>1.6874052E7</v>
      </c>
    </row>
    <row r="11631">
      <c r="A11631" s="7" t="s">
        <v>24868</v>
      </c>
      <c r="B11631" s="17" t="s">
        <v>24870</v>
      </c>
      <c r="C11631" s="17">
        <v>2.0</v>
      </c>
      <c r="D11631" s="17">
        <v>1.63351865E7</v>
      </c>
      <c r="E11631" s="17">
        <v>1.3117017E7</v>
      </c>
      <c r="F11631" s="17">
        <v>1.3117017E7</v>
      </c>
      <c r="G11631" s="17">
        <v>1.9553356E7</v>
      </c>
      <c r="H11631" s="17">
        <v>1.9553356E7</v>
      </c>
    </row>
    <row r="11632">
      <c r="A11632" s="7" t="s">
        <v>24871</v>
      </c>
      <c r="B11632" s="17" t="s">
        <v>24873</v>
      </c>
      <c r="C11632" s="17">
        <v>7.0</v>
      </c>
      <c r="D11632" s="17">
        <v>1.606639829E7</v>
      </c>
      <c r="E11632" s="17">
        <v>1.00568E7</v>
      </c>
      <c r="F11632" s="17">
        <v>1.7607653E7</v>
      </c>
      <c r="G11632" s="17">
        <v>2.1196918E7</v>
      </c>
      <c r="H11632" s="17">
        <v>2.6154104E7</v>
      </c>
    </row>
    <row r="11633">
      <c r="A11633" s="7" t="s">
        <v>24874</v>
      </c>
      <c r="B11633" s="17" t="s">
        <v>24876</v>
      </c>
      <c r="C11633" s="17">
        <v>1.0</v>
      </c>
      <c r="D11633" s="17">
        <v>6179720.0</v>
      </c>
      <c r="E11633" s="17">
        <v>6179720.0</v>
      </c>
      <c r="F11633" s="17">
        <v>6179720.0</v>
      </c>
      <c r="G11633" s="17">
        <v>6179720.0</v>
      </c>
      <c r="H11633" s="17">
        <v>6179720.0</v>
      </c>
    </row>
    <row r="11634">
      <c r="A11634" s="7" t="s">
        <v>24877</v>
      </c>
      <c r="B11634" s="17" t="s">
        <v>24879</v>
      </c>
      <c r="C11634" s="17">
        <v>3.0</v>
      </c>
      <c r="D11634" s="17">
        <v>6185036.0</v>
      </c>
      <c r="E11634" s="17">
        <v>3075800.0</v>
      </c>
      <c r="F11634" s="17">
        <v>4679121.0</v>
      </c>
      <c r="G11634" s="17">
        <v>1.0800187E7</v>
      </c>
      <c r="H11634" s="17">
        <v>1.0800187E7</v>
      </c>
    </row>
    <row r="11635">
      <c r="A11635" s="7" t="s">
        <v>24880</v>
      </c>
      <c r="B11635" s="17" t="s">
        <v>24882</v>
      </c>
      <c r="C11635" s="17">
        <v>8.0</v>
      </c>
      <c r="D11635" s="17">
        <v>1.452544925E7</v>
      </c>
      <c r="E11635" s="17">
        <v>2736023.0</v>
      </c>
      <c r="F11635" s="17">
        <v>4591107.0</v>
      </c>
      <c r="G11635" s="17">
        <v>8682427.0</v>
      </c>
      <c r="H11635" s="17">
        <v>7.111717E7</v>
      </c>
    </row>
    <row r="11636">
      <c r="A11636" s="7" t="s">
        <v>24883</v>
      </c>
      <c r="B11636" s="17" t="s">
        <v>24884</v>
      </c>
      <c r="C11636" s="17">
        <v>1.0</v>
      </c>
      <c r="D11636" s="17">
        <v>3220567.0</v>
      </c>
      <c r="E11636" s="17">
        <v>3220567.0</v>
      </c>
      <c r="F11636" s="17">
        <v>3220567.0</v>
      </c>
      <c r="G11636" s="17">
        <v>3220567.0</v>
      </c>
      <c r="H11636" s="17">
        <v>3220567.0</v>
      </c>
    </row>
    <row r="11637">
      <c r="A11637" s="7" t="s">
        <v>24891</v>
      </c>
      <c r="B11637" s="17" t="s">
        <v>24892</v>
      </c>
      <c r="C11637" s="17">
        <v>3.0</v>
      </c>
      <c r="D11637" s="17">
        <v>1.5249331E7</v>
      </c>
      <c r="E11637" s="17">
        <v>9532000.0</v>
      </c>
      <c r="F11637" s="17">
        <v>1.736433E7</v>
      </c>
      <c r="G11637" s="17">
        <v>1.8851663E7</v>
      </c>
      <c r="H11637" s="17">
        <v>1.8851663E7</v>
      </c>
    </row>
    <row r="11638">
      <c r="A11638" s="7" t="s">
        <v>24893</v>
      </c>
      <c r="B11638" s="17" t="s">
        <v>24894</v>
      </c>
      <c r="C11638" s="17">
        <v>3.0</v>
      </c>
      <c r="D11638" s="17">
        <v>1.572535433E7</v>
      </c>
      <c r="E11638" s="17">
        <v>1.245633E7</v>
      </c>
      <c r="F11638" s="17">
        <v>1.6869818E7</v>
      </c>
      <c r="G11638" s="17">
        <v>1.7849915E7</v>
      </c>
      <c r="H11638" s="17">
        <v>1.7849915E7</v>
      </c>
    </row>
    <row r="11639">
      <c r="A11639" s="7" t="s">
        <v>24896</v>
      </c>
      <c r="B11639" s="17" t="s">
        <v>24897</v>
      </c>
      <c r="C11639" s="17">
        <v>2.0</v>
      </c>
      <c r="D11639" s="17">
        <v>9027399.5</v>
      </c>
      <c r="E11639" s="17">
        <v>3581504.0</v>
      </c>
      <c r="F11639" s="17">
        <v>3581504.0</v>
      </c>
      <c r="G11639" s="17">
        <v>1.4473295E7</v>
      </c>
      <c r="H11639" s="17">
        <v>1.4473295E7</v>
      </c>
    </row>
    <row r="11640">
      <c r="A11640" s="7" t="s">
        <v>24899</v>
      </c>
      <c r="B11640" s="17" t="s">
        <v>24900</v>
      </c>
      <c r="C11640" s="17">
        <v>13.0</v>
      </c>
      <c r="D11640" s="17">
        <v>1.088771746E7</v>
      </c>
      <c r="E11640" s="17">
        <v>9041809.0</v>
      </c>
      <c r="F11640" s="17">
        <v>9461611.0</v>
      </c>
      <c r="G11640" s="17">
        <v>1.2217882E7</v>
      </c>
      <c r="H11640" s="17">
        <v>1.457915E7</v>
      </c>
    </row>
    <row r="11641">
      <c r="A11641" s="7" t="s">
        <v>24901</v>
      </c>
      <c r="B11641" s="17" t="s">
        <v>24902</v>
      </c>
      <c r="C11641" s="17">
        <v>1.0</v>
      </c>
      <c r="D11641" s="17">
        <v>3079133.0</v>
      </c>
      <c r="E11641" s="17">
        <v>3079133.0</v>
      </c>
      <c r="F11641" s="17">
        <v>3079133.0</v>
      </c>
      <c r="G11641" s="17">
        <v>3079133.0</v>
      </c>
      <c r="H11641" s="17">
        <v>3079133.0</v>
      </c>
    </row>
    <row r="11642">
      <c r="A11642" s="7" t="s">
        <v>24904</v>
      </c>
      <c r="B11642" s="17" t="s">
        <v>24905</v>
      </c>
      <c r="C11642" s="17">
        <v>204.0</v>
      </c>
      <c r="D11642" s="17">
        <v>9594435.186</v>
      </c>
      <c r="E11642" s="17">
        <v>4938185.0</v>
      </c>
      <c r="F11642" s="17">
        <v>7132495.0</v>
      </c>
      <c r="G11642" s="17">
        <v>1.1420843E7</v>
      </c>
      <c r="H11642" s="17">
        <v>1.7965232E7</v>
      </c>
    </row>
    <row r="11643">
      <c r="A11643" s="7" t="s">
        <v>24908</v>
      </c>
      <c r="B11643" s="17" t="s">
        <v>24909</v>
      </c>
      <c r="C11643" s="17">
        <v>18.0</v>
      </c>
      <c r="D11643" s="17">
        <v>1.366155267E7</v>
      </c>
      <c r="E11643" s="17">
        <v>5332026.0</v>
      </c>
      <c r="F11643" s="17">
        <v>1.229979E7</v>
      </c>
      <c r="G11643" s="17">
        <v>2.0693366E7</v>
      </c>
      <c r="H11643" s="17">
        <v>2.8201382E7</v>
      </c>
    </row>
    <row r="11644">
      <c r="A11644" s="7" t="s">
        <v>24910</v>
      </c>
      <c r="B11644" s="17" t="s">
        <v>24911</v>
      </c>
      <c r="C11644" s="17">
        <v>85.0</v>
      </c>
      <c r="D11644" s="17">
        <v>9135156.471</v>
      </c>
      <c r="E11644" s="17">
        <v>5023241.0</v>
      </c>
      <c r="F11644" s="17">
        <v>6981232.0</v>
      </c>
      <c r="G11644" s="17">
        <v>1.0535353E7</v>
      </c>
      <c r="H11644" s="17">
        <v>1.4791022E7</v>
      </c>
    </row>
    <row r="11645">
      <c r="A11645" s="7" t="s">
        <v>24914</v>
      </c>
      <c r="B11645" s="17" t="s">
        <v>24915</v>
      </c>
      <c r="C11645" s="17">
        <v>72.0</v>
      </c>
      <c r="D11645" s="17">
        <v>1.118732447E7</v>
      </c>
      <c r="E11645" s="17">
        <v>5547569.0</v>
      </c>
      <c r="F11645" s="17">
        <v>8100707.0</v>
      </c>
      <c r="G11645" s="17">
        <v>1.220718E7</v>
      </c>
      <c r="H11645" s="17">
        <v>2.0617268E7</v>
      </c>
    </row>
    <row r="11646">
      <c r="A11646" s="7" t="s">
        <v>24916</v>
      </c>
      <c r="B11646" s="17" t="s">
        <v>24917</v>
      </c>
      <c r="C11646" s="17">
        <v>49.0</v>
      </c>
      <c r="D11646" s="17">
        <v>1.061517708E7</v>
      </c>
      <c r="E11646" s="17">
        <v>5444198.0</v>
      </c>
      <c r="F11646" s="17">
        <v>8285408.0</v>
      </c>
      <c r="G11646" s="17">
        <v>1.2143219E7</v>
      </c>
      <c r="H11646" s="17">
        <v>2.5015897E7</v>
      </c>
    </row>
    <row r="11647">
      <c r="A11647" s="7" t="s">
        <v>24922</v>
      </c>
      <c r="B11647" s="17" t="s">
        <v>24923</v>
      </c>
      <c r="C11647" s="17">
        <v>173.0</v>
      </c>
      <c r="D11647" s="17">
        <v>1.229417187E7</v>
      </c>
      <c r="E11647" s="17">
        <v>5409100.0</v>
      </c>
      <c r="F11647" s="17">
        <v>8374417.0</v>
      </c>
      <c r="G11647" s="17">
        <v>1.4174145E7</v>
      </c>
      <c r="H11647" s="17">
        <v>1.9287296E7</v>
      </c>
    </row>
    <row r="11648">
      <c r="A11648" s="7" t="s">
        <v>24925</v>
      </c>
      <c r="B11648" s="17" t="s">
        <v>24926</v>
      </c>
      <c r="C11648" s="17">
        <v>138.0</v>
      </c>
      <c r="D11648" s="17">
        <v>1.494347183E7</v>
      </c>
      <c r="E11648" s="17">
        <v>4647973.0</v>
      </c>
      <c r="F11648" s="17">
        <v>9235593.0</v>
      </c>
      <c r="G11648" s="17">
        <v>1.9528436E7</v>
      </c>
      <c r="H11648" s="17">
        <v>3.6157857E7</v>
      </c>
    </row>
    <row r="11649">
      <c r="A11649" s="7" t="s">
        <v>24927</v>
      </c>
      <c r="B11649" s="17" t="s">
        <v>24928</v>
      </c>
      <c r="C11649" s="17">
        <v>204.0</v>
      </c>
      <c r="D11649" s="17">
        <v>1.686621016E7</v>
      </c>
      <c r="E11649" s="17">
        <v>5767867.0</v>
      </c>
      <c r="F11649" s="17">
        <v>8597764.0</v>
      </c>
      <c r="G11649" s="17">
        <v>1.4780231E7</v>
      </c>
      <c r="H11649" s="17">
        <v>2.4841281E7</v>
      </c>
    </row>
    <row r="11650">
      <c r="A11650" s="7" t="s">
        <v>24929</v>
      </c>
      <c r="B11650" s="17" t="s">
        <v>24930</v>
      </c>
      <c r="C11650" s="17">
        <v>453.0</v>
      </c>
      <c r="D11650" s="17">
        <v>9827121.996</v>
      </c>
      <c r="E11650" s="17">
        <v>5373720.0</v>
      </c>
      <c r="F11650" s="17">
        <v>7322890.0</v>
      </c>
      <c r="G11650" s="17">
        <v>1.2394202E7</v>
      </c>
      <c r="H11650" s="17">
        <v>1.7649514E7</v>
      </c>
    </row>
    <row r="11651">
      <c r="A11651" s="7" t="s">
        <v>24932</v>
      </c>
      <c r="B11651" s="17" t="s">
        <v>24933</v>
      </c>
      <c r="C11651" s="17">
        <v>103.0</v>
      </c>
      <c r="D11651" s="17">
        <v>1.828281455E7</v>
      </c>
      <c r="E11651" s="17">
        <v>8888424.0</v>
      </c>
      <c r="F11651" s="17">
        <v>1.4431432E7</v>
      </c>
      <c r="G11651" s="17">
        <v>1.9459295E7</v>
      </c>
      <c r="H11651" s="17">
        <v>3.1635426E7</v>
      </c>
    </row>
    <row r="11652">
      <c r="A11652" s="7" t="s">
        <v>24934</v>
      </c>
      <c r="B11652" s="17" t="s">
        <v>24935</v>
      </c>
      <c r="C11652" s="17">
        <v>105.0</v>
      </c>
      <c r="D11652" s="17">
        <v>1.164309728E7</v>
      </c>
      <c r="E11652" s="17">
        <v>5186300.0</v>
      </c>
      <c r="F11652" s="17">
        <v>7987351.0</v>
      </c>
      <c r="G11652" s="17">
        <v>1.4297925E7</v>
      </c>
      <c r="H11652" s="17">
        <v>2.1921182E7</v>
      </c>
    </row>
    <row r="11653">
      <c r="A11653" s="7" t="s">
        <v>24936</v>
      </c>
      <c r="B11653" s="17" t="s">
        <v>24937</v>
      </c>
      <c r="C11653" s="17">
        <v>16.0</v>
      </c>
      <c r="D11653" s="17">
        <v>1.671392125E7</v>
      </c>
      <c r="E11653" s="17">
        <v>7417501.0</v>
      </c>
      <c r="F11653" s="17">
        <v>9635091.0</v>
      </c>
      <c r="G11653" s="17">
        <v>1.3025063E7</v>
      </c>
      <c r="H11653" s="17">
        <v>2.6161085E7</v>
      </c>
    </row>
    <row r="11654">
      <c r="A11654" s="7" t="s">
        <v>24938</v>
      </c>
      <c r="B11654" s="17" t="s">
        <v>24939</v>
      </c>
      <c r="C11654" s="17">
        <v>4.0</v>
      </c>
      <c r="D11654" s="17">
        <v>1.261711325E7</v>
      </c>
      <c r="E11654" s="17">
        <v>7210420.0</v>
      </c>
      <c r="F11654" s="17">
        <v>9117851.0</v>
      </c>
      <c r="G11654" s="17">
        <v>1.4365421E7</v>
      </c>
      <c r="H11654" s="17">
        <v>1.9774761E7</v>
      </c>
    </row>
    <row r="11655">
      <c r="A11655" s="7" t="s">
        <v>24940</v>
      </c>
      <c r="B11655" s="17" t="s">
        <v>24941</v>
      </c>
      <c r="C11655" s="17">
        <v>5.0</v>
      </c>
      <c r="D11655" s="17">
        <v>8571758.6</v>
      </c>
      <c r="E11655" s="17">
        <v>7229200.0</v>
      </c>
      <c r="F11655" s="17">
        <v>7523179.0</v>
      </c>
      <c r="G11655" s="17">
        <v>7773000.0</v>
      </c>
      <c r="H11655" s="17">
        <v>1.3484858E7</v>
      </c>
    </row>
    <row r="11656">
      <c r="A11656" s="7" t="s">
        <v>24942</v>
      </c>
      <c r="B11656" s="17" t="s">
        <v>24943</v>
      </c>
      <c r="C11656" s="17">
        <v>6.0</v>
      </c>
      <c r="D11656" s="17">
        <v>1.02525255E7</v>
      </c>
      <c r="E11656" s="17">
        <v>8581882.0</v>
      </c>
      <c r="F11656" s="17">
        <v>9609081.0</v>
      </c>
      <c r="G11656" s="17">
        <v>1.0787078E7</v>
      </c>
      <c r="H11656" s="17">
        <v>1.4397491E7</v>
      </c>
    </row>
    <row r="11657">
      <c r="A11657" s="7" t="s">
        <v>24944</v>
      </c>
      <c r="B11657" s="17" t="s">
        <v>24945</v>
      </c>
      <c r="C11657" s="17">
        <v>25.0</v>
      </c>
      <c r="D11657" s="17">
        <v>1.166256872E7</v>
      </c>
      <c r="E11657" s="17">
        <v>6613850.0</v>
      </c>
      <c r="F11657" s="17">
        <v>1.020067E7</v>
      </c>
      <c r="G11657" s="17">
        <v>1.2418809E7</v>
      </c>
      <c r="H11657" s="17">
        <v>2.6171E7</v>
      </c>
    </row>
    <row r="11658">
      <c r="A11658" s="7" t="s">
        <v>24946</v>
      </c>
      <c r="B11658" s="17" t="s">
        <v>24947</v>
      </c>
      <c r="C11658" s="17">
        <v>23.0</v>
      </c>
      <c r="D11658" s="17">
        <v>1.060634752E7</v>
      </c>
      <c r="E11658" s="17">
        <v>6032668.0</v>
      </c>
      <c r="F11658" s="17">
        <v>8626067.0</v>
      </c>
      <c r="G11658" s="17">
        <v>1.2932123E7</v>
      </c>
      <c r="H11658" s="17">
        <v>1.8962858E7</v>
      </c>
    </row>
    <row r="11659">
      <c r="A11659" s="7" t="s">
        <v>24949</v>
      </c>
      <c r="B11659" s="17" t="s">
        <v>24950</v>
      </c>
      <c r="C11659" s="17">
        <v>3.0</v>
      </c>
      <c r="D11659" s="17">
        <v>1.353491067E7</v>
      </c>
      <c r="E11659" s="17">
        <v>2078000.0</v>
      </c>
      <c r="F11659" s="17">
        <v>6962696.0</v>
      </c>
      <c r="G11659" s="17">
        <v>3.1564036E7</v>
      </c>
      <c r="H11659" s="17">
        <v>3.1564036E7</v>
      </c>
    </row>
    <row r="11660">
      <c r="A11660" s="7" t="s">
        <v>24951</v>
      </c>
      <c r="B11660" s="17" t="s">
        <v>24952</v>
      </c>
      <c r="C11660" s="17">
        <v>2.0</v>
      </c>
      <c r="D11660" s="17">
        <v>1.0203835E7</v>
      </c>
      <c r="E11660" s="17">
        <v>8057154.0</v>
      </c>
      <c r="F11660" s="17">
        <v>8057154.0</v>
      </c>
      <c r="G11660" s="17">
        <v>1.2350516E7</v>
      </c>
      <c r="H11660" s="17">
        <v>1.2350516E7</v>
      </c>
    </row>
    <row r="11661">
      <c r="A11661" s="7" t="s">
        <v>24953</v>
      </c>
      <c r="B11661" s="17" t="s">
        <v>24955</v>
      </c>
      <c r="C11661" s="17">
        <v>1459.0</v>
      </c>
      <c r="D11661" s="17">
        <v>8917795.944</v>
      </c>
      <c r="E11661" s="17">
        <v>5549485.0</v>
      </c>
      <c r="F11661" s="17">
        <v>7500000.0</v>
      </c>
      <c r="G11661" s="17">
        <v>1.0117458E7</v>
      </c>
      <c r="H11661" s="17">
        <v>1.4966469E7</v>
      </c>
    </row>
    <row r="11662">
      <c r="A11662" s="7" t="s">
        <v>24956</v>
      </c>
      <c r="B11662" s="17" t="s">
        <v>24957</v>
      </c>
      <c r="C11662" s="17">
        <v>49.0</v>
      </c>
      <c r="D11662" s="17">
        <v>9913777.612</v>
      </c>
      <c r="E11662" s="17">
        <v>5829285.0</v>
      </c>
      <c r="F11662" s="17">
        <v>8603383.0</v>
      </c>
      <c r="G11662" s="17">
        <v>1.1491911E7</v>
      </c>
      <c r="H11662" s="17">
        <v>1.990975E7</v>
      </c>
    </row>
    <row r="11663">
      <c r="A11663" s="7" t="s">
        <v>24958</v>
      </c>
      <c r="B11663" s="17" t="s">
        <v>24959</v>
      </c>
      <c r="C11663" s="17">
        <v>104.0</v>
      </c>
      <c r="D11663" s="17">
        <v>9266679.433</v>
      </c>
      <c r="E11663" s="17">
        <v>5401247.0</v>
      </c>
      <c r="F11663" s="17">
        <v>7247269.0</v>
      </c>
      <c r="G11663" s="17">
        <v>1.1141897E7</v>
      </c>
      <c r="H11663" s="17">
        <v>1.4114746E7</v>
      </c>
    </row>
    <row r="11664">
      <c r="A11664" s="7" t="s">
        <v>24961</v>
      </c>
      <c r="B11664" s="17" t="s">
        <v>24962</v>
      </c>
      <c r="C11664" s="17">
        <v>127.0</v>
      </c>
      <c r="D11664" s="17">
        <v>8582763.299</v>
      </c>
      <c r="E11664" s="17">
        <v>5571791.0</v>
      </c>
      <c r="F11664" s="17">
        <v>8018906.0</v>
      </c>
      <c r="G11664" s="17">
        <v>1.0025385E7</v>
      </c>
      <c r="H11664" s="17">
        <v>1.3404486E7</v>
      </c>
    </row>
    <row r="11665">
      <c r="A11665" s="7" t="s">
        <v>24963</v>
      </c>
      <c r="B11665" s="17" t="s">
        <v>24964</v>
      </c>
      <c r="C11665" s="17">
        <v>92.0</v>
      </c>
      <c r="D11665" s="17">
        <v>7911093.5</v>
      </c>
      <c r="E11665" s="17">
        <v>5037252.0</v>
      </c>
      <c r="F11665" s="17">
        <v>7189357.0</v>
      </c>
      <c r="G11665" s="17">
        <v>9241285.0</v>
      </c>
      <c r="H11665" s="17">
        <v>1.13838E7</v>
      </c>
    </row>
    <row r="11666">
      <c r="A11666" s="7" t="s">
        <v>24965</v>
      </c>
      <c r="B11666" s="17" t="s">
        <v>24966</v>
      </c>
      <c r="C11666" s="17">
        <v>593.0</v>
      </c>
      <c r="D11666" s="17">
        <v>8449291.975</v>
      </c>
      <c r="E11666" s="17">
        <v>5144089.0</v>
      </c>
      <c r="F11666" s="17">
        <v>6986111.0</v>
      </c>
      <c r="G11666" s="17">
        <v>9695990.0</v>
      </c>
      <c r="H11666" s="17">
        <v>1.3199366E7</v>
      </c>
    </row>
    <row r="11667">
      <c r="A11667" s="7" t="s">
        <v>24967</v>
      </c>
      <c r="B11667" s="17" t="s">
        <v>24968</v>
      </c>
      <c r="C11667" s="17">
        <v>54.0</v>
      </c>
      <c r="D11667" s="17">
        <v>9228020.241</v>
      </c>
      <c r="E11667" s="17">
        <v>5168200.0</v>
      </c>
      <c r="F11667" s="17">
        <v>6959147.0</v>
      </c>
      <c r="G11667" s="17">
        <v>1.0366588E7</v>
      </c>
      <c r="H11667" s="17">
        <v>1.265622E7</v>
      </c>
    </row>
    <row r="11668">
      <c r="A11668" s="7" t="s">
        <v>24969</v>
      </c>
      <c r="B11668" s="17" t="s">
        <v>24970</v>
      </c>
      <c r="C11668" s="17">
        <v>1580.0</v>
      </c>
      <c r="D11668" s="17">
        <v>9463578.749</v>
      </c>
      <c r="E11668" s="17">
        <v>5738334.0</v>
      </c>
      <c r="F11668" s="17">
        <v>7654000.0</v>
      </c>
      <c r="G11668" s="17">
        <v>1.0807189E7</v>
      </c>
      <c r="H11668" s="17">
        <v>1.6028045E7</v>
      </c>
    </row>
    <row r="11669">
      <c r="A11669" s="7" t="s">
        <v>24971</v>
      </c>
      <c r="B11669" s="17" t="s">
        <v>24973</v>
      </c>
      <c r="C11669" s="17">
        <v>487.0</v>
      </c>
      <c r="D11669" s="17">
        <v>8303405.735</v>
      </c>
      <c r="E11669" s="17">
        <v>5486195.0</v>
      </c>
      <c r="F11669" s="17">
        <v>7125402.0</v>
      </c>
      <c r="G11669" s="17">
        <v>9658745.0</v>
      </c>
      <c r="H11669" s="17">
        <v>1.3072587E7</v>
      </c>
    </row>
    <row r="11670">
      <c r="A11670" s="7" t="s">
        <v>24974</v>
      </c>
      <c r="B11670" s="17" t="s">
        <v>24975</v>
      </c>
      <c r="C11670" s="17">
        <v>153.0</v>
      </c>
      <c r="D11670" s="17">
        <v>8720822.157</v>
      </c>
      <c r="E11670" s="17">
        <v>5388635.0</v>
      </c>
      <c r="F11670" s="17">
        <v>7403367.0</v>
      </c>
      <c r="G11670" s="17">
        <v>9923400.0</v>
      </c>
      <c r="H11670" s="17">
        <v>1.4923751E7</v>
      </c>
    </row>
    <row r="11671">
      <c r="A11671" s="7" t="s">
        <v>24976</v>
      </c>
      <c r="B11671" s="17" t="s">
        <v>24977</v>
      </c>
      <c r="C11671" s="17">
        <v>208.0</v>
      </c>
      <c r="D11671" s="17">
        <v>9808617.668</v>
      </c>
      <c r="E11671" s="17">
        <v>5700000.0</v>
      </c>
      <c r="F11671" s="17">
        <v>7628525.0</v>
      </c>
      <c r="G11671" s="17">
        <v>1.1218105E7</v>
      </c>
      <c r="H11671" s="17">
        <v>1.6278065E7</v>
      </c>
    </row>
    <row r="11672">
      <c r="A11672" s="7" t="s">
        <v>24979</v>
      </c>
      <c r="B11672" s="17" t="s">
        <v>24980</v>
      </c>
      <c r="C11672" s="17">
        <v>252.0</v>
      </c>
      <c r="D11672" s="17">
        <v>8030797.46</v>
      </c>
      <c r="E11672" s="17">
        <v>5123933.0</v>
      </c>
      <c r="F11672" s="17">
        <v>7008925.0</v>
      </c>
      <c r="G11672" s="17">
        <v>9739602.0</v>
      </c>
      <c r="H11672" s="17">
        <v>1.276166E7</v>
      </c>
    </row>
    <row r="11673">
      <c r="A11673" s="7" t="s">
        <v>24981</v>
      </c>
      <c r="B11673" s="17" t="s">
        <v>24982</v>
      </c>
      <c r="C11673" s="17">
        <v>1.0</v>
      </c>
      <c r="D11673" s="17">
        <v>7585578.0</v>
      </c>
      <c r="E11673" s="17">
        <v>7585578.0</v>
      </c>
      <c r="F11673" s="17">
        <v>7585578.0</v>
      </c>
      <c r="G11673" s="17">
        <v>7585578.0</v>
      </c>
      <c r="H11673" s="17">
        <v>7585578.0</v>
      </c>
    </row>
    <row r="11674">
      <c r="A11674" s="7" t="s">
        <v>24985</v>
      </c>
      <c r="B11674" s="17" t="s">
        <v>24986</v>
      </c>
      <c r="C11674" s="17">
        <v>22.0</v>
      </c>
      <c r="D11674" s="17">
        <v>5206061.136</v>
      </c>
      <c r="E11674" s="17">
        <v>3533104.0</v>
      </c>
      <c r="F11674" s="17">
        <v>4997212.0</v>
      </c>
      <c r="G11674" s="17">
        <v>5771868.0</v>
      </c>
      <c r="H11674" s="17">
        <v>9908210.0</v>
      </c>
    </row>
    <row r="11675">
      <c r="A11675" s="7" t="s">
        <v>25012</v>
      </c>
      <c r="B11675" s="17" t="s">
        <v>25013</v>
      </c>
      <c r="C11675" s="17">
        <v>65.0</v>
      </c>
      <c r="D11675" s="17">
        <v>7941685.138</v>
      </c>
      <c r="E11675" s="17">
        <v>5488505.0</v>
      </c>
      <c r="F11675" s="17">
        <v>6631374.0</v>
      </c>
      <c r="G11675" s="17">
        <v>9076507.0</v>
      </c>
      <c r="H11675" s="17">
        <v>1.3584E7</v>
      </c>
    </row>
    <row r="11676">
      <c r="A11676" s="7" t="s">
        <v>25015</v>
      </c>
      <c r="B11676" s="17" t="s">
        <v>25016</v>
      </c>
      <c r="C11676" s="17">
        <v>123.0</v>
      </c>
      <c r="D11676" s="17">
        <v>7926496.317</v>
      </c>
      <c r="E11676" s="17">
        <v>5039900.0</v>
      </c>
      <c r="F11676" s="17">
        <v>6398075.0</v>
      </c>
      <c r="G11676" s="17">
        <v>9376128.0</v>
      </c>
      <c r="H11676" s="17">
        <v>1.4505971E7</v>
      </c>
    </row>
    <row r="11677">
      <c r="A11677" s="7" t="s">
        <v>25017</v>
      </c>
      <c r="B11677" s="17" t="s">
        <v>25018</v>
      </c>
      <c r="C11677" s="17">
        <v>278.0</v>
      </c>
      <c r="D11677" s="17">
        <v>8044685.885</v>
      </c>
      <c r="E11677" s="17">
        <v>5340000.0</v>
      </c>
      <c r="F11677" s="17">
        <v>6892665.0</v>
      </c>
      <c r="G11677" s="17">
        <v>9462074.0</v>
      </c>
      <c r="H11677" s="17">
        <v>1.3578723E7</v>
      </c>
    </row>
    <row r="11678">
      <c r="A11678" s="7" t="s">
        <v>25019</v>
      </c>
      <c r="B11678" s="17" t="s">
        <v>25020</v>
      </c>
      <c r="C11678" s="17">
        <v>20.0</v>
      </c>
      <c r="D11678" s="17">
        <v>1.08980281E7</v>
      </c>
      <c r="E11678" s="17">
        <v>4347265.0</v>
      </c>
      <c r="F11678" s="17">
        <v>7299370.0</v>
      </c>
      <c r="G11678" s="17">
        <v>1.2848755E7</v>
      </c>
      <c r="H11678" s="17">
        <v>1.5378528E7</v>
      </c>
    </row>
    <row r="11679">
      <c r="A11679" s="7" t="s">
        <v>25021</v>
      </c>
      <c r="B11679" s="17" t="s">
        <v>25022</v>
      </c>
      <c r="C11679" s="17">
        <v>155.0</v>
      </c>
      <c r="D11679" s="17">
        <v>9141041.445</v>
      </c>
      <c r="E11679" s="17">
        <v>5759924.0</v>
      </c>
      <c r="F11679" s="17">
        <v>7468269.0</v>
      </c>
      <c r="G11679" s="17">
        <v>1.0110758E7</v>
      </c>
      <c r="H11679" s="17">
        <v>1.6972049E7</v>
      </c>
    </row>
    <row r="11680">
      <c r="A11680" s="7" t="s">
        <v>25023</v>
      </c>
      <c r="B11680" s="17" t="s">
        <v>25024</v>
      </c>
      <c r="C11680" s="17">
        <v>155.0</v>
      </c>
      <c r="D11680" s="17">
        <v>8083108.49</v>
      </c>
      <c r="E11680" s="17">
        <v>5276250.0</v>
      </c>
      <c r="F11680" s="17">
        <v>7018855.0</v>
      </c>
      <c r="G11680" s="17">
        <v>9067226.0</v>
      </c>
      <c r="H11680" s="17">
        <v>1.3803428E7</v>
      </c>
    </row>
    <row r="11681">
      <c r="A11681" s="7" t="s">
        <v>25026</v>
      </c>
      <c r="B11681" s="17" t="s">
        <v>25027</v>
      </c>
      <c r="C11681" s="17">
        <v>41.0</v>
      </c>
      <c r="D11681" s="17">
        <v>1.00440761E7</v>
      </c>
      <c r="E11681" s="17">
        <v>5782123.0</v>
      </c>
      <c r="F11681" s="17">
        <v>7115800.0</v>
      </c>
      <c r="G11681" s="17">
        <v>1.1208224E7</v>
      </c>
      <c r="H11681" s="17">
        <v>2.0635924E7</v>
      </c>
    </row>
    <row r="11682">
      <c r="A11682" s="7" t="s">
        <v>25028</v>
      </c>
      <c r="B11682" s="17" t="s">
        <v>25029</v>
      </c>
      <c r="C11682" s="17">
        <v>23.0</v>
      </c>
      <c r="D11682" s="17">
        <v>8094536.261</v>
      </c>
      <c r="E11682" s="17">
        <v>6223000.0</v>
      </c>
      <c r="F11682" s="17">
        <v>7111176.0</v>
      </c>
      <c r="G11682" s="17">
        <v>8988226.0</v>
      </c>
      <c r="H11682" s="17">
        <v>1.2114546E7</v>
      </c>
    </row>
    <row r="11683">
      <c r="A11683" s="7" t="s">
        <v>25030</v>
      </c>
      <c r="B11683" s="17" t="s">
        <v>25031</v>
      </c>
      <c r="C11683" s="17">
        <v>1.0</v>
      </c>
      <c r="D11683" s="17">
        <v>1.04129E7</v>
      </c>
      <c r="E11683" s="17">
        <v>1.04129E7</v>
      </c>
      <c r="F11683" s="17">
        <v>1.04129E7</v>
      </c>
      <c r="G11683" s="17">
        <v>1.04129E7</v>
      </c>
      <c r="H11683" s="17">
        <v>1.04129E7</v>
      </c>
    </row>
    <row r="11684">
      <c r="A11684" s="7" t="s">
        <v>25035</v>
      </c>
      <c r="B11684" s="17" t="s">
        <v>25038</v>
      </c>
      <c r="C11684" s="17">
        <v>1.0</v>
      </c>
      <c r="D11684" s="17">
        <v>3413181.0</v>
      </c>
      <c r="E11684" s="17">
        <v>3413181.0</v>
      </c>
      <c r="F11684" s="17">
        <v>3413181.0</v>
      </c>
      <c r="G11684" s="17">
        <v>3413181.0</v>
      </c>
      <c r="H11684" s="17">
        <v>3413181.0</v>
      </c>
    </row>
    <row r="11685">
      <c r="A11685" s="7" t="s">
        <v>25039</v>
      </c>
      <c r="B11685" s="17" t="s">
        <v>25041</v>
      </c>
      <c r="C11685" s="17">
        <v>1.0</v>
      </c>
      <c r="D11685" s="17">
        <v>7150579.0</v>
      </c>
      <c r="E11685" s="17">
        <v>7150579.0</v>
      </c>
      <c r="F11685" s="17">
        <v>7150579.0</v>
      </c>
      <c r="G11685" s="17">
        <v>7150579.0</v>
      </c>
      <c r="H11685" s="17">
        <v>7150579.0</v>
      </c>
    </row>
    <row r="11686">
      <c r="A11686" s="7" t="s">
        <v>25109</v>
      </c>
      <c r="B11686" s="17" t="s">
        <v>25110</v>
      </c>
      <c r="C11686" s="17">
        <v>33.0</v>
      </c>
      <c r="D11686" s="17">
        <v>7959241.121</v>
      </c>
      <c r="E11686" s="17">
        <v>4385070.0</v>
      </c>
      <c r="F11686" s="17">
        <v>6019450.0</v>
      </c>
      <c r="G11686" s="17">
        <v>1.2156221E7</v>
      </c>
      <c r="H11686" s="17">
        <v>1.381676E7</v>
      </c>
    </row>
    <row r="11687">
      <c r="A11687" s="7" t="s">
        <v>25112</v>
      </c>
      <c r="B11687" s="17" t="s">
        <v>25113</v>
      </c>
      <c r="C11687" s="17">
        <v>3.0</v>
      </c>
      <c r="D11687" s="17">
        <v>1.350355867E7</v>
      </c>
      <c r="E11687" s="17">
        <v>1500000.0</v>
      </c>
      <c r="F11687" s="17">
        <v>6851501.0</v>
      </c>
      <c r="G11687" s="17">
        <v>3.2159175E7</v>
      </c>
      <c r="H11687" s="17">
        <v>3.2159175E7</v>
      </c>
    </row>
    <row r="11688">
      <c r="A11688" s="7" t="s">
        <v>25119</v>
      </c>
      <c r="B11688" s="17" t="s">
        <v>25127</v>
      </c>
      <c r="C11688" s="17">
        <v>6.0</v>
      </c>
      <c r="D11688" s="17">
        <v>1.446883617E7</v>
      </c>
      <c r="E11688" s="17">
        <v>5482240.0</v>
      </c>
      <c r="F11688" s="17">
        <v>9953849.0</v>
      </c>
      <c r="G11688" s="17">
        <v>1.5358719E7</v>
      </c>
      <c r="H11688" s="17">
        <v>4.128168E7</v>
      </c>
    </row>
    <row r="11689">
      <c r="A11689" s="7" t="s">
        <v>25129</v>
      </c>
      <c r="B11689" s="17" t="s">
        <v>25130</v>
      </c>
      <c r="C11689" s="17">
        <v>10.0</v>
      </c>
      <c r="D11689" s="17">
        <v>1.03160613E7</v>
      </c>
      <c r="E11689" s="17">
        <v>5958402.0</v>
      </c>
      <c r="F11689" s="17">
        <v>7253436.0</v>
      </c>
      <c r="G11689" s="17">
        <v>1.2024047E7</v>
      </c>
      <c r="H11689" s="17">
        <v>1.8942047E7</v>
      </c>
    </row>
    <row r="11690">
      <c r="A11690" s="7" t="s">
        <v>25133</v>
      </c>
      <c r="B11690" s="17" t="s">
        <v>25136</v>
      </c>
      <c r="C11690" s="17">
        <v>7.0</v>
      </c>
      <c r="D11690" s="17">
        <v>9454412.143</v>
      </c>
      <c r="E11690" s="17">
        <v>7404571.0</v>
      </c>
      <c r="F11690" s="17">
        <v>9010477.0</v>
      </c>
      <c r="G11690" s="17">
        <v>1.0946461E7</v>
      </c>
      <c r="H11690" s="17">
        <v>1.5833671E7</v>
      </c>
    </row>
    <row r="11691">
      <c r="A11691" s="7" t="s">
        <v>25140</v>
      </c>
      <c r="B11691" s="17" t="s">
        <v>25143</v>
      </c>
      <c r="C11691" s="17">
        <v>2.0</v>
      </c>
      <c r="D11691" s="17">
        <v>7536829.5</v>
      </c>
      <c r="E11691" s="17">
        <v>5596705.0</v>
      </c>
      <c r="F11691" s="17">
        <v>5596705.0</v>
      </c>
      <c r="G11691" s="17">
        <v>9476954.0</v>
      </c>
      <c r="H11691" s="17">
        <v>9476954.0</v>
      </c>
    </row>
    <row r="11692">
      <c r="A11692" s="7" t="s">
        <v>25146</v>
      </c>
      <c r="B11692" s="17" t="s">
        <v>25147</v>
      </c>
      <c r="C11692" s="17">
        <v>48.0</v>
      </c>
      <c r="D11692" s="17">
        <v>9164993.917</v>
      </c>
      <c r="E11692" s="17">
        <v>5175953.0</v>
      </c>
      <c r="F11692" s="17">
        <v>6715644.0</v>
      </c>
      <c r="G11692" s="17">
        <v>1.0620189E7</v>
      </c>
      <c r="H11692" s="17">
        <v>1.9968E7</v>
      </c>
    </row>
    <row r="11693">
      <c r="A11693" s="7" t="s">
        <v>25148</v>
      </c>
      <c r="B11693" s="17" t="s">
        <v>25149</v>
      </c>
      <c r="C11693" s="17">
        <v>128.0</v>
      </c>
      <c r="D11693" s="17">
        <v>8374007.063</v>
      </c>
      <c r="E11693" s="17">
        <v>4972174.0</v>
      </c>
      <c r="F11693" s="17">
        <v>6461028.0</v>
      </c>
      <c r="G11693" s="17">
        <v>9836500.0</v>
      </c>
      <c r="H11693" s="17">
        <v>1.6210413E7</v>
      </c>
    </row>
    <row r="11694">
      <c r="A11694" s="7" t="s">
        <v>25157</v>
      </c>
      <c r="B11694" s="17" t="s">
        <v>25158</v>
      </c>
      <c r="C11694" s="17">
        <v>9.0</v>
      </c>
      <c r="D11694" s="17">
        <v>1.271770222E7</v>
      </c>
      <c r="E11694" s="17">
        <v>3986000.0</v>
      </c>
      <c r="F11694" s="17">
        <v>6280669.0</v>
      </c>
      <c r="G11694" s="17">
        <v>8282445.0</v>
      </c>
      <c r="H11694" s="17">
        <v>5.1906893E7</v>
      </c>
    </row>
    <row r="11695">
      <c r="A11695" s="7" t="s">
        <v>25159</v>
      </c>
      <c r="B11695" s="17" t="s">
        <v>25160</v>
      </c>
      <c r="C11695" s="17">
        <v>12.0</v>
      </c>
      <c r="D11695" s="17">
        <v>8286241.5</v>
      </c>
      <c r="E11695" s="17">
        <v>3746901.0</v>
      </c>
      <c r="F11695" s="17">
        <v>4091673.0</v>
      </c>
      <c r="G11695" s="17">
        <v>6179256.0</v>
      </c>
      <c r="H11695" s="17">
        <v>1.5401613E7</v>
      </c>
    </row>
    <row r="11696">
      <c r="A11696" s="7" t="s">
        <v>25163</v>
      </c>
      <c r="B11696" s="17" t="s">
        <v>25167</v>
      </c>
      <c r="C11696" s="17">
        <v>4.0</v>
      </c>
      <c r="D11696" s="17">
        <v>1.1568312E7</v>
      </c>
      <c r="E11696" s="17">
        <v>4751400.0</v>
      </c>
      <c r="F11696" s="17">
        <v>1.0381692E7</v>
      </c>
      <c r="G11696" s="17">
        <v>1.5068952E7</v>
      </c>
      <c r="H11696" s="17">
        <v>1.6071204E7</v>
      </c>
    </row>
    <row r="11697">
      <c r="A11697" s="7" t="s">
        <v>25174</v>
      </c>
      <c r="B11697" s="17" t="s">
        <v>25176</v>
      </c>
      <c r="C11697" s="17">
        <v>2.0</v>
      </c>
      <c r="D11697" s="17">
        <v>1.03760255E7</v>
      </c>
      <c r="E11697" s="17">
        <v>8501992.0</v>
      </c>
      <c r="F11697" s="17">
        <v>8501992.0</v>
      </c>
      <c r="G11697" s="17">
        <v>1.2250059E7</v>
      </c>
      <c r="H11697" s="17">
        <v>1.2250059E7</v>
      </c>
    </row>
    <row r="11698">
      <c r="A11698" s="7" t="s">
        <v>25177</v>
      </c>
      <c r="B11698" s="17" t="s">
        <v>25179</v>
      </c>
      <c r="C11698" s="17">
        <v>1.0</v>
      </c>
      <c r="D11698" s="17">
        <v>3847748.0</v>
      </c>
      <c r="E11698" s="17">
        <v>3847748.0</v>
      </c>
      <c r="F11698" s="17">
        <v>3847748.0</v>
      </c>
      <c r="G11698" s="17">
        <v>3847748.0</v>
      </c>
      <c r="H11698" s="17">
        <v>3847748.0</v>
      </c>
    </row>
    <row r="11699">
      <c r="A11699" s="7" t="s">
        <v>25185</v>
      </c>
      <c r="B11699" s="17" t="s">
        <v>25186</v>
      </c>
      <c r="C11699" s="17">
        <v>68.0</v>
      </c>
      <c r="D11699" s="17">
        <v>7344538.044</v>
      </c>
      <c r="E11699" s="17">
        <v>4264138.0</v>
      </c>
      <c r="F11699" s="17">
        <v>5717070.0</v>
      </c>
      <c r="G11699" s="17">
        <v>9193868.0</v>
      </c>
      <c r="H11699" s="17">
        <v>1.4063994E7</v>
      </c>
    </row>
    <row r="11700">
      <c r="A11700" s="7" t="s">
        <v>25187</v>
      </c>
      <c r="B11700" s="17" t="s">
        <v>25189</v>
      </c>
      <c r="C11700" s="17">
        <v>5.0</v>
      </c>
      <c r="D11700" s="17">
        <v>5323878.6</v>
      </c>
      <c r="E11700" s="17">
        <v>4435243.0</v>
      </c>
      <c r="F11700" s="17">
        <v>4643142.0</v>
      </c>
      <c r="G11700" s="17">
        <v>6505516.0</v>
      </c>
      <c r="H11700" s="17">
        <v>6724062.0</v>
      </c>
    </row>
    <row r="11701">
      <c r="A11701" s="7" t="s">
        <v>25192</v>
      </c>
      <c r="B11701" s="17" t="s">
        <v>25193</v>
      </c>
      <c r="C11701" s="17">
        <v>5.0</v>
      </c>
      <c r="D11701" s="17">
        <v>1.1815345E7</v>
      </c>
      <c r="E11701" s="17">
        <v>1.1422257E7</v>
      </c>
      <c r="F11701" s="17">
        <v>1.2790059E7</v>
      </c>
      <c r="G11701" s="17">
        <v>1.5118978E7</v>
      </c>
      <c r="H11701" s="17">
        <v>1.6186011E7</v>
      </c>
    </row>
    <row r="11702">
      <c r="A11702" s="7" t="s">
        <v>25194</v>
      </c>
      <c r="B11702" s="17" t="s">
        <v>25195</v>
      </c>
      <c r="C11702" s="17">
        <v>3.0</v>
      </c>
      <c r="D11702" s="17">
        <v>5125018.0</v>
      </c>
      <c r="E11702" s="17">
        <v>3868333.0</v>
      </c>
      <c r="F11702" s="17">
        <v>4234055.0</v>
      </c>
      <c r="G11702" s="17">
        <v>7272666.0</v>
      </c>
      <c r="H11702" s="17">
        <v>7272666.0</v>
      </c>
    </row>
    <row r="11703">
      <c r="A11703" s="7" t="s">
        <v>25196</v>
      </c>
      <c r="B11703" s="17" t="s">
        <v>25198</v>
      </c>
      <c r="C11703" s="17">
        <v>3.0</v>
      </c>
      <c r="D11703" s="17">
        <v>7910798.667</v>
      </c>
      <c r="E11703" s="17">
        <v>7068981.0</v>
      </c>
      <c r="F11703" s="17">
        <v>7382010.0</v>
      </c>
      <c r="G11703" s="17">
        <v>9281405.0</v>
      </c>
      <c r="H11703" s="17">
        <v>9281405.0</v>
      </c>
    </row>
    <row r="11704">
      <c r="A11704" s="7" t="s">
        <v>25199</v>
      </c>
      <c r="B11704" s="17" t="s">
        <v>25200</v>
      </c>
      <c r="C11704" s="17">
        <v>4.0</v>
      </c>
      <c r="D11704" s="17">
        <v>6322102.75</v>
      </c>
      <c r="E11704" s="17">
        <v>2912216.0</v>
      </c>
      <c r="F11704" s="17">
        <v>5371795.0</v>
      </c>
      <c r="G11704" s="17">
        <v>6532000.0</v>
      </c>
      <c r="H11704" s="17">
        <v>1.04724E7</v>
      </c>
    </row>
    <row r="11705">
      <c r="A11705" s="7" t="s">
        <v>25201</v>
      </c>
      <c r="B11705" s="17" t="s">
        <v>25202</v>
      </c>
      <c r="C11705" s="17">
        <v>1.0</v>
      </c>
      <c r="D11705" s="17">
        <v>9972405.0</v>
      </c>
      <c r="E11705" s="17">
        <v>9972405.0</v>
      </c>
      <c r="F11705" s="17">
        <v>9972405.0</v>
      </c>
      <c r="G11705" s="17">
        <v>9972405.0</v>
      </c>
      <c r="H11705" s="17">
        <v>9972405.0</v>
      </c>
    </row>
    <row r="11706">
      <c r="A11706" s="7" t="s">
        <v>25203</v>
      </c>
      <c r="B11706" s="17" t="s">
        <v>25204</v>
      </c>
      <c r="C11706" s="17">
        <v>30.0</v>
      </c>
      <c r="D11706" s="17">
        <v>5848839.267</v>
      </c>
      <c r="E11706" s="17">
        <v>1603581.0</v>
      </c>
      <c r="F11706" s="17">
        <v>5613885.0</v>
      </c>
      <c r="G11706" s="17">
        <v>7678500.0</v>
      </c>
      <c r="H11706" s="17">
        <v>1.0994501E7</v>
      </c>
    </row>
    <row r="11707">
      <c r="A11707" s="7" t="s">
        <v>25207</v>
      </c>
      <c r="B11707" s="17" t="s">
        <v>25208</v>
      </c>
      <c r="C11707" s="17">
        <v>24.0</v>
      </c>
      <c r="D11707" s="17">
        <v>6627998.0</v>
      </c>
      <c r="E11707" s="17">
        <v>4447780.0</v>
      </c>
      <c r="F11707" s="17">
        <v>5335900.0</v>
      </c>
      <c r="G11707" s="17">
        <v>7671531.0</v>
      </c>
      <c r="H11707" s="17">
        <v>1.1299191E7</v>
      </c>
    </row>
    <row r="11708">
      <c r="A11708" s="7" t="s">
        <v>25209</v>
      </c>
      <c r="B11708" s="17" t="s">
        <v>25210</v>
      </c>
      <c r="C11708" s="17">
        <v>12.0</v>
      </c>
      <c r="D11708" s="17">
        <v>6606719.333</v>
      </c>
      <c r="E11708" s="17">
        <v>4977897.0</v>
      </c>
      <c r="F11708" s="17">
        <v>5915401.0</v>
      </c>
      <c r="G11708" s="17">
        <v>7345886.0</v>
      </c>
      <c r="H11708" s="17">
        <v>9598777.0</v>
      </c>
    </row>
    <row r="11709">
      <c r="A11709" s="7" t="s">
        <v>25212</v>
      </c>
      <c r="B11709" s="17" t="s">
        <v>25213</v>
      </c>
      <c r="C11709" s="17">
        <v>5.0</v>
      </c>
      <c r="D11709" s="17">
        <v>5155541.8</v>
      </c>
      <c r="E11709" s="17">
        <v>2855656.0</v>
      </c>
      <c r="F11709" s="17">
        <v>4497450.0</v>
      </c>
      <c r="G11709" s="17">
        <v>7421625.0</v>
      </c>
      <c r="H11709" s="17">
        <v>8498216.0</v>
      </c>
    </row>
    <row r="11710">
      <c r="A11710" s="7" t="s">
        <v>25214</v>
      </c>
      <c r="B11710" s="17" t="s">
        <v>25215</v>
      </c>
      <c r="C11710" s="17">
        <v>27.0</v>
      </c>
      <c r="D11710" s="17">
        <v>1.268941733E7</v>
      </c>
      <c r="E11710" s="17">
        <v>5128000.0</v>
      </c>
      <c r="F11710" s="17">
        <v>7652684.0</v>
      </c>
      <c r="G11710" s="17">
        <v>1.7104385E7</v>
      </c>
      <c r="H11710" s="17">
        <v>3.0453563E7</v>
      </c>
    </row>
    <row r="11711">
      <c r="A11711" s="7" t="s">
        <v>25217</v>
      </c>
      <c r="B11711" s="17" t="s">
        <v>25219</v>
      </c>
      <c r="C11711" s="17">
        <v>5.0</v>
      </c>
      <c r="D11711" s="17">
        <v>1.94230428E7</v>
      </c>
      <c r="E11711" s="17">
        <v>8296674.0</v>
      </c>
      <c r="F11711" s="17">
        <v>8681000.0</v>
      </c>
      <c r="G11711" s="17">
        <v>9522509.0</v>
      </c>
      <c r="H11711" s="17">
        <v>6.3965541E7</v>
      </c>
    </row>
    <row r="11712">
      <c r="A11712" s="7" t="s">
        <v>25220</v>
      </c>
      <c r="B11712" s="17" t="s">
        <v>25221</v>
      </c>
      <c r="C11712" s="17">
        <v>7.0</v>
      </c>
      <c r="D11712" s="17">
        <v>6824524.0</v>
      </c>
      <c r="E11712" s="17">
        <v>4398037.0</v>
      </c>
      <c r="F11712" s="17">
        <v>6828427.0</v>
      </c>
      <c r="G11712" s="17">
        <v>7918908.0</v>
      </c>
      <c r="H11712" s="17">
        <v>1.3989816E7</v>
      </c>
    </row>
    <row r="11713">
      <c r="A11713" s="7" t="s">
        <v>25222</v>
      </c>
      <c r="B11713" s="17" t="s">
        <v>25223</v>
      </c>
      <c r="C11713" s="17">
        <v>4.0</v>
      </c>
      <c r="D11713" s="17">
        <v>9003394.75</v>
      </c>
      <c r="E11713" s="17">
        <v>5630072.0</v>
      </c>
      <c r="F11713" s="17">
        <v>8751876.0</v>
      </c>
      <c r="G11713" s="17">
        <v>9542713.0</v>
      </c>
      <c r="H11713" s="17">
        <v>1.2088918E7</v>
      </c>
    </row>
    <row r="11714">
      <c r="A11714" s="7" t="s">
        <v>25224</v>
      </c>
      <c r="B11714" s="17" t="s">
        <v>25225</v>
      </c>
      <c r="C11714" s="17">
        <v>27.0</v>
      </c>
      <c r="D11714" s="17">
        <v>1.145023485E7</v>
      </c>
      <c r="E11714" s="17">
        <v>4595891.0</v>
      </c>
      <c r="F11714" s="17">
        <v>6803264.0</v>
      </c>
      <c r="G11714" s="17">
        <v>1.7776841E7</v>
      </c>
      <c r="H11714" s="17">
        <v>2.81449E7</v>
      </c>
    </row>
    <row r="11715">
      <c r="A11715" s="7" t="s">
        <v>25227</v>
      </c>
      <c r="B11715" s="17" t="s">
        <v>25228</v>
      </c>
      <c r="C11715" s="17">
        <v>4.0</v>
      </c>
      <c r="D11715" s="17">
        <v>1.031090075E7</v>
      </c>
      <c r="E11715" s="17">
        <v>8016467.0</v>
      </c>
      <c r="F11715" s="17">
        <v>1.0720748E7</v>
      </c>
      <c r="G11715" s="17">
        <v>1.1004711E7</v>
      </c>
      <c r="H11715" s="17">
        <v>1.1501677E7</v>
      </c>
    </row>
    <row r="11716">
      <c r="A11716" s="7" t="s">
        <v>25229</v>
      </c>
      <c r="B11716" s="17" t="s">
        <v>25230</v>
      </c>
      <c r="C11716" s="17">
        <v>28.0</v>
      </c>
      <c r="D11716" s="17">
        <v>1.033172004E7</v>
      </c>
      <c r="E11716" s="17">
        <v>6560141.0</v>
      </c>
      <c r="F11716" s="17">
        <v>7364999.0</v>
      </c>
      <c r="G11716" s="17">
        <v>1.2002049E7</v>
      </c>
      <c r="H11716" s="17">
        <v>1.8673572E7</v>
      </c>
    </row>
    <row r="11717">
      <c r="A11717" s="7" t="s">
        <v>25231</v>
      </c>
      <c r="B11717" s="17" t="s">
        <v>25232</v>
      </c>
      <c r="C11717" s="17">
        <v>28.0</v>
      </c>
      <c r="D11717" s="17">
        <v>9271819.0</v>
      </c>
      <c r="E11717" s="17">
        <v>5777121.0</v>
      </c>
      <c r="F11717" s="17">
        <v>8811036.0</v>
      </c>
      <c r="G11717" s="17">
        <v>1.2805234E7</v>
      </c>
      <c r="H11717" s="17">
        <v>1.55097E7</v>
      </c>
    </row>
    <row r="11718">
      <c r="A11718" s="7" t="s">
        <v>25234</v>
      </c>
      <c r="B11718" s="17" t="s">
        <v>25237</v>
      </c>
      <c r="C11718" s="17">
        <v>2.0</v>
      </c>
      <c r="D11718" s="17">
        <v>1.01249515E7</v>
      </c>
      <c r="E11718" s="17">
        <v>5740673.0</v>
      </c>
      <c r="F11718" s="17">
        <v>5740673.0</v>
      </c>
      <c r="G11718" s="17">
        <v>1.450923E7</v>
      </c>
      <c r="H11718" s="17">
        <v>1.450923E7</v>
      </c>
    </row>
    <row r="11719">
      <c r="A11719" s="7" t="s">
        <v>25238</v>
      </c>
      <c r="B11719" s="17" t="s">
        <v>25239</v>
      </c>
      <c r="C11719" s="17">
        <v>4.0</v>
      </c>
      <c r="D11719" s="17">
        <v>1.056865025E7</v>
      </c>
      <c r="E11719" s="17">
        <v>5734900.0</v>
      </c>
      <c r="F11719" s="17">
        <v>7527000.0</v>
      </c>
      <c r="G11719" s="17">
        <v>9935831.0</v>
      </c>
      <c r="H11719" s="17">
        <v>1.907687E7</v>
      </c>
    </row>
    <row r="11720">
      <c r="A11720" s="7" t="s">
        <v>25240</v>
      </c>
      <c r="B11720" s="17" t="s">
        <v>25241</v>
      </c>
      <c r="C11720" s="17">
        <v>2.0</v>
      </c>
      <c r="D11720" s="17">
        <v>1.0359455E7</v>
      </c>
      <c r="E11720" s="17">
        <v>9316270.0</v>
      </c>
      <c r="F11720" s="17">
        <v>9316270.0</v>
      </c>
      <c r="G11720" s="17">
        <v>1.140264E7</v>
      </c>
      <c r="H11720" s="17">
        <v>1.140264E7</v>
      </c>
    </row>
    <row r="11721">
      <c r="A11721" s="7" t="s">
        <v>25244</v>
      </c>
      <c r="B11721" s="17" t="s">
        <v>25245</v>
      </c>
      <c r="C11721" s="17">
        <v>2.0</v>
      </c>
      <c r="D11721" s="17">
        <v>5828741.0</v>
      </c>
      <c r="E11721" s="17">
        <v>4853820.0</v>
      </c>
      <c r="F11721" s="17">
        <v>4853820.0</v>
      </c>
      <c r="G11721" s="17">
        <v>6803662.0</v>
      </c>
      <c r="H11721" s="17">
        <v>6803662.0</v>
      </c>
    </row>
    <row r="11722">
      <c r="A11722" s="7" t="s">
        <v>25246</v>
      </c>
      <c r="B11722" s="17" t="s">
        <v>25247</v>
      </c>
      <c r="C11722" s="17">
        <v>2.0</v>
      </c>
      <c r="D11722" s="17">
        <v>7697891.5</v>
      </c>
      <c r="E11722" s="17">
        <v>4494654.0</v>
      </c>
      <c r="F11722" s="17">
        <v>4494654.0</v>
      </c>
      <c r="G11722" s="17">
        <v>1.0901129E7</v>
      </c>
      <c r="H11722" s="17">
        <v>1.0901129E7</v>
      </c>
    </row>
    <row r="11723">
      <c r="A11723" s="7" t="s">
        <v>25248</v>
      </c>
      <c r="B11723" s="17" t="s">
        <v>25249</v>
      </c>
      <c r="C11723" s="17">
        <v>3.0</v>
      </c>
      <c r="D11723" s="17">
        <v>1.934558467E7</v>
      </c>
      <c r="E11723" s="17">
        <v>3912952.0</v>
      </c>
      <c r="F11723" s="17">
        <v>8022800.0</v>
      </c>
      <c r="G11723" s="17">
        <v>4.6101002E7</v>
      </c>
      <c r="H11723" s="17">
        <v>4.6101002E7</v>
      </c>
    </row>
    <row r="11724">
      <c r="A11724" s="7" t="s">
        <v>25250</v>
      </c>
      <c r="B11724" s="17" t="s">
        <v>25251</v>
      </c>
      <c r="C11724" s="17">
        <v>367.0</v>
      </c>
      <c r="D11724" s="17">
        <v>1.044799594E7</v>
      </c>
      <c r="E11724" s="17">
        <v>3936549.0</v>
      </c>
      <c r="F11724" s="17">
        <v>5973780.0</v>
      </c>
      <c r="G11724" s="17">
        <v>1.0874334E7</v>
      </c>
      <c r="H11724" s="17">
        <v>2.1777637E7</v>
      </c>
    </row>
    <row r="11725">
      <c r="A11725" s="7" t="s">
        <v>25254</v>
      </c>
      <c r="B11725" s="17" t="s">
        <v>25255</v>
      </c>
      <c r="C11725" s="17">
        <v>8.0</v>
      </c>
      <c r="D11725" s="17">
        <v>5578420.75</v>
      </c>
      <c r="E11725" s="17">
        <v>3991500.0</v>
      </c>
      <c r="F11725" s="17">
        <v>4311332.0</v>
      </c>
      <c r="G11725" s="17">
        <v>5089192.0</v>
      </c>
      <c r="H11725" s="17">
        <v>1.2346711E7</v>
      </c>
    </row>
    <row r="11726">
      <c r="A11726" s="7" t="s">
        <v>25256</v>
      </c>
      <c r="B11726" s="17" t="s">
        <v>25257</v>
      </c>
      <c r="C11726" s="17">
        <v>2.0</v>
      </c>
      <c r="D11726" s="17">
        <v>8283208.5</v>
      </c>
      <c r="E11726" s="17">
        <v>5455783.0</v>
      </c>
      <c r="F11726" s="17">
        <v>5455783.0</v>
      </c>
      <c r="G11726" s="17">
        <v>1.1110634E7</v>
      </c>
      <c r="H11726" s="17">
        <v>1.1110634E7</v>
      </c>
    </row>
    <row r="11727">
      <c r="A11727" s="7" t="s">
        <v>25258</v>
      </c>
      <c r="B11727" s="17" t="s">
        <v>25259</v>
      </c>
      <c r="C11727" s="17">
        <v>2.0</v>
      </c>
      <c r="D11727" s="17">
        <v>1.0302817E7</v>
      </c>
      <c r="E11727" s="17">
        <v>9495000.0</v>
      </c>
      <c r="F11727" s="17">
        <v>9495000.0</v>
      </c>
      <c r="G11727" s="17">
        <v>1.1110634E7</v>
      </c>
      <c r="H11727" s="17">
        <v>1.1110634E7</v>
      </c>
    </row>
    <row r="11728">
      <c r="A11728" s="7" t="s">
        <v>25261</v>
      </c>
      <c r="B11728" s="17" t="s">
        <v>25262</v>
      </c>
      <c r="C11728" s="17">
        <v>2.0</v>
      </c>
      <c r="D11728" s="17">
        <v>5899870.5</v>
      </c>
      <c r="E11728" s="17">
        <v>5133764.0</v>
      </c>
      <c r="F11728" s="17">
        <v>5133764.0</v>
      </c>
      <c r="G11728" s="17">
        <v>6665977.0</v>
      </c>
      <c r="H11728" s="17">
        <v>6665977.0</v>
      </c>
    </row>
    <row r="11729">
      <c r="A11729" s="7" t="s">
        <v>25264</v>
      </c>
      <c r="B11729" s="17" t="s">
        <v>25265</v>
      </c>
      <c r="C11729" s="17">
        <v>15.0</v>
      </c>
      <c r="D11729" s="17">
        <v>9479261.067</v>
      </c>
      <c r="E11729" s="17">
        <v>5669481.0</v>
      </c>
      <c r="F11729" s="17">
        <v>7983132.0</v>
      </c>
      <c r="G11729" s="17">
        <v>1.1812637E7</v>
      </c>
      <c r="H11729" s="17">
        <v>1.7878917E7</v>
      </c>
    </row>
    <row r="11730">
      <c r="A11730" s="7" t="s">
        <v>25266</v>
      </c>
      <c r="B11730" s="17" t="s">
        <v>25267</v>
      </c>
      <c r="C11730" s="17">
        <v>4.0</v>
      </c>
      <c r="D11730" s="17">
        <v>6358169.5</v>
      </c>
      <c r="E11730" s="17">
        <v>2202379.0</v>
      </c>
      <c r="F11730" s="17">
        <v>3681750.0</v>
      </c>
      <c r="G11730" s="17">
        <v>8304139.0</v>
      </c>
      <c r="H11730" s="17">
        <v>1.124441E7</v>
      </c>
    </row>
    <row r="11731">
      <c r="A11731" s="7" t="s">
        <v>25268</v>
      </c>
      <c r="B11731" s="17" t="s">
        <v>25269</v>
      </c>
      <c r="C11731" s="17">
        <v>75.0</v>
      </c>
      <c r="D11731" s="17">
        <v>1.065463408E7</v>
      </c>
      <c r="E11731" s="17">
        <v>4205927.0</v>
      </c>
      <c r="F11731" s="17">
        <v>6074489.0</v>
      </c>
      <c r="G11731" s="17">
        <v>1.4593016E7</v>
      </c>
      <c r="H11731" s="17">
        <v>2.4540943E7</v>
      </c>
    </row>
    <row r="11732">
      <c r="A11732" s="7" t="s">
        <v>25270</v>
      </c>
      <c r="B11732" s="17" t="s">
        <v>25271</v>
      </c>
      <c r="C11732" s="17">
        <v>397.0</v>
      </c>
      <c r="D11732" s="17">
        <v>1.229528549E7</v>
      </c>
      <c r="E11732" s="17">
        <v>4789556.0</v>
      </c>
      <c r="F11732" s="17">
        <v>8151100.0</v>
      </c>
      <c r="G11732" s="17">
        <v>1.546833E7</v>
      </c>
      <c r="H11732" s="17">
        <v>2.66986E7</v>
      </c>
    </row>
    <row r="11733">
      <c r="A11733" s="7" t="s">
        <v>25274</v>
      </c>
      <c r="B11733" s="17" t="s">
        <v>25275</v>
      </c>
      <c r="C11733" s="17">
        <v>23.0</v>
      </c>
      <c r="D11733" s="17">
        <v>9412658.0</v>
      </c>
      <c r="E11733" s="17">
        <v>3925540.0</v>
      </c>
      <c r="F11733" s="17">
        <v>5197664.0</v>
      </c>
      <c r="G11733" s="17">
        <v>1.3790968E7</v>
      </c>
      <c r="H11733" s="17">
        <v>1.9553469E7</v>
      </c>
    </row>
    <row r="11734">
      <c r="A11734" s="7" t="s">
        <v>25276</v>
      </c>
      <c r="B11734" s="17" t="s">
        <v>25277</v>
      </c>
      <c r="C11734" s="17">
        <v>69.0</v>
      </c>
      <c r="D11734" s="17">
        <v>9262551.783</v>
      </c>
      <c r="E11734" s="17">
        <v>3959000.0</v>
      </c>
      <c r="F11734" s="17">
        <v>7144200.0</v>
      </c>
      <c r="G11734" s="17">
        <v>1.0984381E7</v>
      </c>
      <c r="H11734" s="17">
        <v>2.0797474E7</v>
      </c>
    </row>
    <row r="11735">
      <c r="A11735" s="7" t="s">
        <v>25278</v>
      </c>
      <c r="B11735" s="17" t="s">
        <v>25280</v>
      </c>
      <c r="C11735" s="17">
        <v>28.0</v>
      </c>
      <c r="D11735" s="17">
        <v>1.073384611E7</v>
      </c>
      <c r="E11735" s="17">
        <v>5507110.0</v>
      </c>
      <c r="F11735" s="17">
        <v>8595678.0</v>
      </c>
      <c r="G11735" s="17">
        <v>1.1359735E7</v>
      </c>
      <c r="H11735" s="17">
        <v>2.1031406E7</v>
      </c>
    </row>
    <row r="11736">
      <c r="A11736" s="7" t="s">
        <v>25282</v>
      </c>
      <c r="B11736" s="17" t="s">
        <v>25283</v>
      </c>
      <c r="C11736" s="17">
        <v>4.0</v>
      </c>
      <c r="D11736" s="17">
        <v>1.0916213E7</v>
      </c>
      <c r="E11736" s="17">
        <v>2845319.0</v>
      </c>
      <c r="F11736" s="17">
        <v>6475727.0</v>
      </c>
      <c r="G11736" s="17">
        <v>8853388.0</v>
      </c>
      <c r="H11736" s="17">
        <v>2.5490418E7</v>
      </c>
    </row>
    <row r="11737">
      <c r="A11737" s="7" t="s">
        <v>25284</v>
      </c>
      <c r="B11737" s="17" t="s">
        <v>25285</v>
      </c>
      <c r="C11737" s="17">
        <v>1.0</v>
      </c>
      <c r="D11737" s="17">
        <v>4486600.0</v>
      </c>
      <c r="E11737" s="17">
        <v>4486600.0</v>
      </c>
      <c r="F11737" s="17">
        <v>4486600.0</v>
      </c>
      <c r="G11737" s="17">
        <v>4486600.0</v>
      </c>
      <c r="H11737" s="17">
        <v>4486600.0</v>
      </c>
    </row>
    <row r="11738">
      <c r="A11738" s="7" t="s">
        <v>25286</v>
      </c>
      <c r="B11738" s="17" t="s">
        <v>25287</v>
      </c>
      <c r="C11738" s="17">
        <v>6.0</v>
      </c>
      <c r="D11738" s="17">
        <v>1.119272233E7</v>
      </c>
      <c r="E11738" s="17">
        <v>7442361.0</v>
      </c>
      <c r="F11738" s="17">
        <v>8087267.0</v>
      </c>
      <c r="G11738" s="17">
        <v>1.1730303E7</v>
      </c>
      <c r="H11738" s="17">
        <v>2.508304E7</v>
      </c>
    </row>
    <row r="11739">
      <c r="A11739" s="7" t="s">
        <v>25289</v>
      </c>
      <c r="B11739" s="17" t="s">
        <v>25290</v>
      </c>
      <c r="C11739" s="17">
        <v>7.0</v>
      </c>
      <c r="D11739" s="17">
        <v>8866791.571</v>
      </c>
      <c r="E11739" s="17">
        <v>4568870.0</v>
      </c>
      <c r="F11739" s="17">
        <v>6846158.0</v>
      </c>
      <c r="G11739" s="17">
        <v>1.361959E7</v>
      </c>
      <c r="H11739" s="17">
        <v>1.8438569E7</v>
      </c>
    </row>
    <row r="11740">
      <c r="A11740" s="7" t="s">
        <v>25291</v>
      </c>
      <c r="B11740" s="17" t="s">
        <v>25292</v>
      </c>
      <c r="C11740" s="17">
        <v>13.0</v>
      </c>
      <c r="D11740" s="17">
        <v>1.192461215E7</v>
      </c>
      <c r="E11740" s="17">
        <v>5451738.0</v>
      </c>
      <c r="F11740" s="17">
        <v>7359682.0</v>
      </c>
      <c r="G11740" s="17">
        <v>1.4372103E7</v>
      </c>
      <c r="H11740" s="17">
        <v>2.0116633E7</v>
      </c>
    </row>
    <row r="11741">
      <c r="A11741" s="7" t="s">
        <v>25294</v>
      </c>
      <c r="B11741" s="17" t="s">
        <v>25295</v>
      </c>
      <c r="C11741" s="17">
        <v>4.0</v>
      </c>
      <c r="D11741" s="17">
        <v>1.414818575E7</v>
      </c>
      <c r="E11741" s="17">
        <v>5877505.0</v>
      </c>
      <c r="F11741" s="17">
        <v>1.0273071E7</v>
      </c>
      <c r="G11741" s="17">
        <v>1.5990792E7</v>
      </c>
      <c r="H11741" s="17">
        <v>2.4451375E7</v>
      </c>
    </row>
    <row r="11742">
      <c r="A11742" s="7" t="s">
        <v>25296</v>
      </c>
      <c r="B11742" s="17" t="s">
        <v>25297</v>
      </c>
      <c r="C11742" s="17">
        <v>13.0</v>
      </c>
      <c r="D11742" s="17">
        <v>9941595.308</v>
      </c>
      <c r="E11742" s="17">
        <v>4904429.0</v>
      </c>
      <c r="F11742" s="17">
        <v>7396100.0</v>
      </c>
      <c r="G11742" s="17">
        <v>1.0676147E7</v>
      </c>
      <c r="H11742" s="17">
        <v>1.9459677E7</v>
      </c>
    </row>
    <row r="11743">
      <c r="A11743" s="7" t="s">
        <v>25299</v>
      </c>
      <c r="B11743" s="17" t="s">
        <v>25300</v>
      </c>
      <c r="C11743" s="17">
        <v>11.0</v>
      </c>
      <c r="D11743" s="17">
        <v>9091462.455</v>
      </c>
      <c r="E11743" s="17">
        <v>4724493.0</v>
      </c>
      <c r="F11743" s="17">
        <v>6189416.0</v>
      </c>
      <c r="G11743" s="17">
        <v>1.3399452E7</v>
      </c>
      <c r="H11743" s="17">
        <v>1.5191601E7</v>
      </c>
    </row>
    <row r="11744">
      <c r="A11744" s="7" t="s">
        <v>25301</v>
      </c>
      <c r="B11744" s="17" t="s">
        <v>25302</v>
      </c>
      <c r="C11744" s="17">
        <v>20.0</v>
      </c>
      <c r="D11744" s="17">
        <v>7960690.5</v>
      </c>
      <c r="E11744" s="17">
        <v>5139374.0</v>
      </c>
      <c r="F11744" s="17">
        <v>7275070.0</v>
      </c>
      <c r="G11744" s="17">
        <v>8859743.0</v>
      </c>
      <c r="H11744" s="17">
        <v>1.2250754E7</v>
      </c>
    </row>
    <row r="11745">
      <c r="A11745" s="7" t="s">
        <v>25303</v>
      </c>
      <c r="B11745" s="17" t="s">
        <v>25304</v>
      </c>
      <c r="C11745" s="17">
        <v>10.0</v>
      </c>
      <c r="D11745" s="17">
        <v>9703413.1</v>
      </c>
      <c r="E11745" s="17">
        <v>5491483.0</v>
      </c>
      <c r="F11745" s="17">
        <v>6721683.0</v>
      </c>
      <c r="G11745" s="17">
        <v>1.5912743E7</v>
      </c>
      <c r="H11745" s="17">
        <v>1.6137714E7</v>
      </c>
    </row>
    <row r="11746">
      <c r="A11746" s="7" t="s">
        <v>25305</v>
      </c>
      <c r="B11746" s="17" t="s">
        <v>25306</v>
      </c>
      <c r="C11746" s="17">
        <v>384.0</v>
      </c>
      <c r="D11746" s="17">
        <v>1.230744023E7</v>
      </c>
      <c r="E11746" s="17">
        <v>6764952.0</v>
      </c>
      <c r="F11746" s="17">
        <v>9600802.0</v>
      </c>
      <c r="G11746" s="17">
        <v>1.3121694E7</v>
      </c>
      <c r="H11746" s="17">
        <v>2.1353694E7</v>
      </c>
    </row>
    <row r="11747">
      <c r="A11747" s="7" t="s">
        <v>25309</v>
      </c>
      <c r="B11747" s="17" t="s">
        <v>25310</v>
      </c>
      <c r="C11747" s="17">
        <v>32.0</v>
      </c>
      <c r="D11747" s="17">
        <v>1.722002488E7</v>
      </c>
      <c r="E11747" s="17">
        <v>8050165.0</v>
      </c>
      <c r="F11747" s="17">
        <v>1.0749342E7</v>
      </c>
      <c r="G11747" s="17">
        <v>2.4562535E7</v>
      </c>
      <c r="H11747" s="17">
        <v>3.7289698E7</v>
      </c>
    </row>
    <row r="11748">
      <c r="A11748" s="7" t="s">
        <v>25311</v>
      </c>
      <c r="B11748" s="17" t="s">
        <v>25312</v>
      </c>
      <c r="C11748" s="17">
        <v>21.0</v>
      </c>
      <c r="D11748" s="17">
        <v>1.002125405E7</v>
      </c>
      <c r="E11748" s="17">
        <v>5939156.0</v>
      </c>
      <c r="F11748" s="17">
        <v>9335472.0</v>
      </c>
      <c r="G11748" s="17">
        <v>1.1465294E7</v>
      </c>
      <c r="H11748" s="17">
        <v>1.7763542E7</v>
      </c>
    </row>
    <row r="11749">
      <c r="A11749" s="7" t="s">
        <v>25313</v>
      </c>
      <c r="B11749" s="17" t="s">
        <v>25314</v>
      </c>
      <c r="C11749" s="17">
        <v>18.0</v>
      </c>
      <c r="D11749" s="17">
        <v>1.037654361E7</v>
      </c>
      <c r="E11749" s="17">
        <v>6840262.0</v>
      </c>
      <c r="F11749" s="17">
        <v>8100000.0</v>
      </c>
      <c r="G11749" s="17">
        <v>1.2829093E7</v>
      </c>
      <c r="H11749" s="17">
        <v>1.6053642E7</v>
      </c>
    </row>
    <row r="11750">
      <c r="A11750" s="7" t="s">
        <v>25339</v>
      </c>
      <c r="B11750" s="17" t="s">
        <v>25340</v>
      </c>
      <c r="C11750" s="17">
        <v>17.0</v>
      </c>
      <c r="D11750" s="17">
        <v>1.666541965E7</v>
      </c>
      <c r="E11750" s="17">
        <v>7628683.0</v>
      </c>
      <c r="F11750" s="17">
        <v>1.012592E7</v>
      </c>
      <c r="G11750" s="17">
        <v>1.7565411E7</v>
      </c>
      <c r="H11750" s="17">
        <v>4.7852378E7</v>
      </c>
    </row>
    <row r="11751">
      <c r="A11751" s="7" t="s">
        <v>25341</v>
      </c>
      <c r="B11751" s="17" t="s">
        <v>25342</v>
      </c>
      <c r="C11751" s="17">
        <v>154.0</v>
      </c>
      <c r="D11751" s="17">
        <v>1.017140812E7</v>
      </c>
      <c r="E11751" s="17">
        <v>5992849.0</v>
      </c>
      <c r="F11751" s="17">
        <v>8818747.0</v>
      </c>
      <c r="G11751" s="17">
        <v>1.2309323E7</v>
      </c>
      <c r="H11751" s="17">
        <v>1.510246E7</v>
      </c>
    </row>
    <row r="11752">
      <c r="A11752" s="7" t="s">
        <v>25345</v>
      </c>
      <c r="B11752" s="17" t="s">
        <v>25346</v>
      </c>
      <c r="C11752" s="17">
        <v>109.0</v>
      </c>
      <c r="D11752" s="17">
        <v>9986131.679</v>
      </c>
      <c r="E11752" s="17">
        <v>6433357.0</v>
      </c>
      <c r="F11752" s="17">
        <v>9059110.0</v>
      </c>
      <c r="G11752" s="17">
        <v>1.1865389E7</v>
      </c>
      <c r="H11752" s="17">
        <v>1.6925001E7</v>
      </c>
    </row>
    <row r="11753">
      <c r="A11753" s="7" t="s">
        <v>25347</v>
      </c>
      <c r="B11753" s="17" t="s">
        <v>25348</v>
      </c>
      <c r="C11753" s="17">
        <v>402.0</v>
      </c>
      <c r="D11753" s="17">
        <v>1.259604181E7</v>
      </c>
      <c r="E11753" s="17">
        <v>7619778.0</v>
      </c>
      <c r="F11753" s="17">
        <v>9660726.0</v>
      </c>
      <c r="G11753" s="17">
        <v>1.3733609E7</v>
      </c>
      <c r="H11753" s="17">
        <v>2.2103248E7</v>
      </c>
    </row>
    <row r="11754">
      <c r="A11754" s="7" t="s">
        <v>25349</v>
      </c>
      <c r="B11754" s="17" t="s">
        <v>25350</v>
      </c>
      <c r="C11754" s="17">
        <v>524.0</v>
      </c>
      <c r="D11754" s="17">
        <v>1.069673056E7</v>
      </c>
      <c r="E11754" s="17">
        <v>6147000.0</v>
      </c>
      <c r="F11754" s="17">
        <v>8738984.0</v>
      </c>
      <c r="G11754" s="17">
        <v>1.3134306E7</v>
      </c>
      <c r="H11754" s="17">
        <v>1.8546494E7</v>
      </c>
    </row>
    <row r="11755">
      <c r="A11755" s="7" t="s">
        <v>25352</v>
      </c>
      <c r="B11755" s="17" t="s">
        <v>25353</v>
      </c>
      <c r="C11755" s="17">
        <v>348.0</v>
      </c>
      <c r="D11755" s="17">
        <v>9741855.121</v>
      </c>
      <c r="E11755" s="17">
        <v>6390495.0</v>
      </c>
      <c r="F11755" s="17">
        <v>8068456.0</v>
      </c>
      <c r="G11755" s="17">
        <v>1.0338027E7</v>
      </c>
      <c r="H11755" s="17">
        <v>1.5966568E7</v>
      </c>
    </row>
    <row r="11756">
      <c r="A11756" s="7" t="s">
        <v>25355</v>
      </c>
      <c r="B11756" s="17" t="s">
        <v>25356</v>
      </c>
      <c r="C11756" s="17">
        <v>144.0</v>
      </c>
      <c r="D11756" s="17">
        <v>1.006956123E7</v>
      </c>
      <c r="E11756" s="17">
        <v>4802630.0</v>
      </c>
      <c r="F11756" s="17">
        <v>8061340.0</v>
      </c>
      <c r="G11756" s="17">
        <v>1.2463978E7</v>
      </c>
      <c r="H11756" s="17">
        <v>1.8822568E7</v>
      </c>
    </row>
    <row r="11757">
      <c r="A11757" s="7" t="s">
        <v>25357</v>
      </c>
      <c r="B11757" s="17" t="s">
        <v>25358</v>
      </c>
      <c r="C11757" s="17">
        <v>3524.0</v>
      </c>
      <c r="D11757" s="17">
        <v>1.566200581E7</v>
      </c>
      <c r="E11757" s="17">
        <v>6944302.0</v>
      </c>
      <c r="F11757" s="17">
        <v>9864677.0</v>
      </c>
      <c r="G11757" s="17">
        <v>1.5434254E7</v>
      </c>
      <c r="H11757" s="17">
        <v>2.6970807E7</v>
      </c>
    </row>
    <row r="11758">
      <c r="A11758" s="7" t="s">
        <v>25361</v>
      </c>
      <c r="B11758" s="17" t="s">
        <v>25362</v>
      </c>
      <c r="C11758" s="17">
        <v>163.0</v>
      </c>
      <c r="D11758" s="17">
        <v>1.632403735E7</v>
      </c>
      <c r="E11758" s="17">
        <v>7259586.0</v>
      </c>
      <c r="F11758" s="17">
        <v>1.161044E7</v>
      </c>
      <c r="G11758" s="17">
        <v>1.7536588E7</v>
      </c>
      <c r="H11758" s="17">
        <v>2.9159778E7</v>
      </c>
    </row>
    <row r="11759">
      <c r="A11759" s="7" t="s">
        <v>25363</v>
      </c>
      <c r="B11759" s="17" t="s">
        <v>25364</v>
      </c>
      <c r="C11759" s="17">
        <v>151.0</v>
      </c>
      <c r="D11759" s="17">
        <v>1.120938146E7</v>
      </c>
      <c r="E11759" s="17">
        <v>5706672.0</v>
      </c>
      <c r="F11759" s="17">
        <v>8368311.0</v>
      </c>
      <c r="G11759" s="17">
        <v>1.2112168E7</v>
      </c>
      <c r="H11759" s="17">
        <v>1.7315036E7</v>
      </c>
    </row>
    <row r="11760">
      <c r="A11760" s="7" t="s">
        <v>25374</v>
      </c>
      <c r="B11760" s="17" t="s">
        <v>25377</v>
      </c>
      <c r="C11760" s="17">
        <v>252.0</v>
      </c>
      <c r="D11760" s="17">
        <v>1.338244696E7</v>
      </c>
      <c r="E11760" s="17">
        <v>6452167.0</v>
      </c>
      <c r="F11760" s="17">
        <v>9095704.0</v>
      </c>
      <c r="G11760" s="17">
        <v>1.3973999E7</v>
      </c>
      <c r="H11760" s="17">
        <v>2.245529E7</v>
      </c>
    </row>
    <row r="11761">
      <c r="A11761" s="7" t="s">
        <v>25379</v>
      </c>
      <c r="B11761" s="17" t="s">
        <v>25381</v>
      </c>
      <c r="C11761" s="17">
        <v>151.0</v>
      </c>
      <c r="D11761" s="17">
        <v>1.755893651E7</v>
      </c>
      <c r="E11761" s="17">
        <v>7416986.0</v>
      </c>
      <c r="F11761" s="17">
        <v>1.0735527E7</v>
      </c>
      <c r="G11761" s="17">
        <v>1.8787752E7</v>
      </c>
      <c r="H11761" s="17">
        <v>3.1491098E7</v>
      </c>
    </row>
    <row r="11762">
      <c r="A11762" s="7" t="s">
        <v>25383</v>
      </c>
      <c r="B11762" s="17" t="s">
        <v>25384</v>
      </c>
      <c r="C11762" s="17">
        <v>1134.0</v>
      </c>
      <c r="D11762" s="17">
        <v>1.057191913E7</v>
      </c>
      <c r="E11762" s="17">
        <v>6054924.0</v>
      </c>
      <c r="F11762" s="17">
        <v>8204987.0</v>
      </c>
      <c r="G11762" s="17">
        <v>1.2163679E7</v>
      </c>
      <c r="H11762" s="17">
        <v>1.7991643E7</v>
      </c>
    </row>
    <row r="11763">
      <c r="A11763" s="7" t="s">
        <v>25387</v>
      </c>
      <c r="B11763" s="17" t="s">
        <v>25388</v>
      </c>
      <c r="C11763" s="17">
        <v>766.0</v>
      </c>
      <c r="D11763" s="17">
        <v>1.44785537E7</v>
      </c>
      <c r="E11763" s="17">
        <v>6521655.0</v>
      </c>
      <c r="F11763" s="17">
        <v>1.0213668E7</v>
      </c>
      <c r="G11763" s="17">
        <v>1.5294626E7</v>
      </c>
      <c r="H11763" s="17">
        <v>2.554075E7</v>
      </c>
    </row>
    <row r="11764">
      <c r="A11764" s="7" t="s">
        <v>25391</v>
      </c>
      <c r="B11764" s="17" t="s">
        <v>25394</v>
      </c>
      <c r="C11764" s="17">
        <v>2697.0</v>
      </c>
      <c r="D11764" s="17">
        <v>1.456920472E7</v>
      </c>
      <c r="E11764" s="17">
        <v>7136422.0</v>
      </c>
      <c r="F11764" s="17">
        <v>1.079068E7</v>
      </c>
      <c r="G11764" s="17">
        <v>1.59638E7</v>
      </c>
      <c r="H11764" s="17">
        <v>2.4778346E7</v>
      </c>
    </row>
    <row r="11765">
      <c r="A11765" s="7" t="s">
        <v>25397</v>
      </c>
      <c r="B11765" s="17" t="s">
        <v>25398</v>
      </c>
      <c r="C11765" s="17">
        <v>3619.0</v>
      </c>
      <c r="D11765" s="17">
        <v>1.277686322E7</v>
      </c>
      <c r="E11765" s="17">
        <v>6424300.0</v>
      </c>
      <c r="F11765" s="17">
        <v>9388222.0</v>
      </c>
      <c r="G11765" s="17">
        <v>1.4138945E7</v>
      </c>
      <c r="H11765" s="17">
        <v>2.24203E7</v>
      </c>
    </row>
    <row r="11766">
      <c r="A11766" s="7" t="s">
        <v>25399</v>
      </c>
      <c r="B11766" s="17" t="s">
        <v>25400</v>
      </c>
      <c r="C11766" s="17">
        <v>1555.0</v>
      </c>
      <c r="D11766" s="17">
        <v>1.422650814E7</v>
      </c>
      <c r="E11766" s="17">
        <v>6502351.0</v>
      </c>
      <c r="F11766" s="17">
        <v>9561550.0</v>
      </c>
      <c r="G11766" s="17">
        <v>1.423732E7</v>
      </c>
      <c r="H11766" s="17">
        <v>2.2579764E7</v>
      </c>
    </row>
    <row r="11767">
      <c r="A11767" s="7" t="s">
        <v>25403</v>
      </c>
      <c r="B11767" s="17" t="s">
        <v>25404</v>
      </c>
      <c r="C11767" s="17">
        <v>917.0</v>
      </c>
      <c r="D11767" s="17">
        <v>1.221837626E7</v>
      </c>
      <c r="E11767" s="17">
        <v>5257883.0</v>
      </c>
      <c r="F11767" s="17">
        <v>7770167.0</v>
      </c>
      <c r="G11767" s="17">
        <v>1.30307E7</v>
      </c>
      <c r="H11767" s="17">
        <v>2.2563543E7</v>
      </c>
    </row>
    <row r="11768">
      <c r="A11768" s="7" t="s">
        <v>25405</v>
      </c>
      <c r="B11768" s="17" t="s">
        <v>25406</v>
      </c>
      <c r="C11768" s="17">
        <v>50.0</v>
      </c>
      <c r="D11768" s="17">
        <v>1.152514616E7</v>
      </c>
      <c r="E11768" s="17">
        <v>4561000.0</v>
      </c>
      <c r="F11768" s="17">
        <v>7405500.0</v>
      </c>
      <c r="G11768" s="17">
        <v>1.1351311E7</v>
      </c>
      <c r="H11768" s="17">
        <v>1.8028756E7</v>
      </c>
    </row>
    <row r="11769">
      <c r="A11769" s="7" t="s">
        <v>25407</v>
      </c>
      <c r="B11769" s="17" t="s">
        <v>25408</v>
      </c>
      <c r="C11769" s="17">
        <v>3.0</v>
      </c>
      <c r="D11769" s="17">
        <v>7005159.333</v>
      </c>
      <c r="E11769" s="17">
        <v>3867830.0</v>
      </c>
      <c r="F11769" s="17">
        <v>4848388.0</v>
      </c>
      <c r="G11769" s="17">
        <v>1.229926E7</v>
      </c>
      <c r="H11769" s="17">
        <v>1.229926E7</v>
      </c>
    </row>
    <row r="11770">
      <c r="A11770" s="7" t="s">
        <v>25411</v>
      </c>
      <c r="B11770" s="17" t="s">
        <v>25412</v>
      </c>
      <c r="C11770" s="17">
        <v>5.0</v>
      </c>
      <c r="D11770" s="17">
        <v>7132031.8</v>
      </c>
      <c r="E11770" s="17">
        <v>5449842.0</v>
      </c>
      <c r="F11770" s="17">
        <v>5613682.0</v>
      </c>
      <c r="G11770" s="17">
        <v>7748338.0</v>
      </c>
      <c r="H11770" s="17">
        <v>1.1730628E7</v>
      </c>
    </row>
    <row r="11771">
      <c r="A11771" s="7" t="s">
        <v>25413</v>
      </c>
      <c r="B11771" s="17" t="s">
        <v>25414</v>
      </c>
      <c r="C11771" s="17">
        <v>2.0</v>
      </c>
      <c r="D11771" s="17">
        <v>7232167.5</v>
      </c>
      <c r="E11771" s="17">
        <v>4574260.0</v>
      </c>
      <c r="F11771" s="17">
        <v>4574260.0</v>
      </c>
      <c r="G11771" s="17">
        <v>9890075.0</v>
      </c>
      <c r="H11771" s="17">
        <v>9890075.0</v>
      </c>
    </row>
    <row r="11772">
      <c r="A11772" s="7" t="s">
        <v>25415</v>
      </c>
      <c r="B11772" s="17" t="s">
        <v>25416</v>
      </c>
      <c r="C11772" s="17">
        <v>3.0</v>
      </c>
      <c r="D11772" s="17">
        <v>1.884241467E7</v>
      </c>
      <c r="E11772" s="17">
        <v>1.0632856E7</v>
      </c>
      <c r="F11772" s="17">
        <v>1.2996868E7</v>
      </c>
      <c r="G11772" s="17">
        <v>3.289752E7</v>
      </c>
      <c r="H11772" s="17">
        <v>3.289752E7</v>
      </c>
    </row>
    <row r="11773">
      <c r="A11773" s="7" t="s">
        <v>25418</v>
      </c>
      <c r="B11773" s="17" t="s">
        <v>25419</v>
      </c>
      <c r="C11773" s="17">
        <v>12.0</v>
      </c>
      <c r="D11773" s="17">
        <v>6889971.25</v>
      </c>
      <c r="E11773" s="17">
        <v>4892928.0</v>
      </c>
      <c r="F11773" s="17">
        <v>5446899.0</v>
      </c>
      <c r="G11773" s="17">
        <v>9119458.0</v>
      </c>
      <c r="H11773" s="17">
        <v>1.0311208E7</v>
      </c>
    </row>
    <row r="11774">
      <c r="A11774" s="7" t="s">
        <v>25420</v>
      </c>
      <c r="B11774" s="17" t="s">
        <v>25421</v>
      </c>
      <c r="C11774" s="17">
        <v>11.0</v>
      </c>
      <c r="D11774" s="17">
        <v>2.210498545E7</v>
      </c>
      <c r="E11774" s="17">
        <v>5077637.0</v>
      </c>
      <c r="F11774" s="17">
        <v>6006805.0</v>
      </c>
      <c r="G11774" s="17">
        <v>1.7926363E7</v>
      </c>
      <c r="H11774" s="17">
        <v>2.2605761E7</v>
      </c>
    </row>
    <row r="11775">
      <c r="A11775" s="7" t="s">
        <v>25422</v>
      </c>
      <c r="B11775" s="17" t="s">
        <v>25423</v>
      </c>
      <c r="C11775" s="17">
        <v>24.0</v>
      </c>
      <c r="D11775" s="17">
        <v>9968773.167</v>
      </c>
      <c r="E11775" s="17">
        <v>4841722.0</v>
      </c>
      <c r="F11775" s="17">
        <v>8126458.0</v>
      </c>
      <c r="G11775" s="17">
        <v>9718300.0</v>
      </c>
      <c r="H11775" s="17">
        <v>1.827626E7</v>
      </c>
    </row>
    <row r="11776">
      <c r="A11776" s="7" t="s">
        <v>25426</v>
      </c>
      <c r="B11776" s="17" t="s">
        <v>25427</v>
      </c>
      <c r="C11776" s="17">
        <v>19.0</v>
      </c>
      <c r="D11776" s="17">
        <v>1.375275426E7</v>
      </c>
      <c r="E11776" s="17">
        <v>5439700.0</v>
      </c>
      <c r="F11776" s="17">
        <v>7173340.0</v>
      </c>
      <c r="G11776" s="17">
        <v>1.1537381E7</v>
      </c>
      <c r="H11776" s="17">
        <v>3.871797E7</v>
      </c>
    </row>
    <row r="11777">
      <c r="A11777" s="7" t="s">
        <v>25428</v>
      </c>
      <c r="B11777" s="17" t="s">
        <v>25429</v>
      </c>
      <c r="C11777" s="17">
        <v>28.0</v>
      </c>
      <c r="D11777" s="17">
        <v>8414551.536</v>
      </c>
      <c r="E11777" s="17">
        <v>5452075.0</v>
      </c>
      <c r="F11777" s="17">
        <v>7026670.0</v>
      </c>
      <c r="G11777" s="17">
        <v>1.0343067E7</v>
      </c>
      <c r="H11777" s="17">
        <v>1.6256335E7</v>
      </c>
    </row>
    <row r="11778">
      <c r="A11778" s="7" t="s">
        <v>25430</v>
      </c>
      <c r="B11778" s="17" t="s">
        <v>25431</v>
      </c>
      <c r="C11778" s="17">
        <v>7.0</v>
      </c>
      <c r="D11778" s="17">
        <v>8262599.286</v>
      </c>
      <c r="E11778" s="17">
        <v>5098474.0</v>
      </c>
      <c r="F11778" s="17">
        <v>9935400.0</v>
      </c>
      <c r="G11778" s="17">
        <v>1.0570209E7</v>
      </c>
      <c r="H11778" s="17">
        <v>1.2385247E7</v>
      </c>
    </row>
    <row r="11779">
      <c r="A11779" s="7" t="s">
        <v>25433</v>
      </c>
      <c r="B11779" s="17" t="s">
        <v>25435</v>
      </c>
      <c r="C11779" s="17">
        <v>282.0</v>
      </c>
      <c r="D11779" s="17">
        <v>1.242637303E7</v>
      </c>
      <c r="E11779" s="17">
        <v>6800650.0</v>
      </c>
      <c r="F11779" s="17">
        <v>9111286.0</v>
      </c>
      <c r="G11779" s="17">
        <v>1.3513389E7</v>
      </c>
      <c r="H11779" s="17">
        <v>2.2544884E7</v>
      </c>
    </row>
    <row r="11780">
      <c r="A11780" s="7" t="s">
        <v>25436</v>
      </c>
      <c r="B11780" s="17" t="s">
        <v>25437</v>
      </c>
      <c r="C11780" s="17">
        <v>3.0</v>
      </c>
      <c r="D11780" s="17">
        <v>2.786574067E7</v>
      </c>
      <c r="E11780" s="17">
        <v>1.4593768E7</v>
      </c>
      <c r="F11780" s="17">
        <v>1.8780605E7</v>
      </c>
      <c r="G11780" s="17">
        <v>5.0222849E7</v>
      </c>
      <c r="H11780" s="17">
        <v>5.0222849E7</v>
      </c>
    </row>
    <row r="11781">
      <c r="A11781" s="7" t="s">
        <v>25438</v>
      </c>
      <c r="B11781" s="17" t="s">
        <v>25439</v>
      </c>
      <c r="C11781" s="17">
        <v>12.0</v>
      </c>
      <c r="D11781" s="17">
        <v>9607490.167</v>
      </c>
      <c r="E11781" s="17">
        <v>5073417.0</v>
      </c>
      <c r="F11781" s="17">
        <v>7223654.0</v>
      </c>
      <c r="G11781" s="17">
        <v>9846267.0</v>
      </c>
      <c r="H11781" s="17">
        <v>1.9486652E7</v>
      </c>
    </row>
    <row r="11782">
      <c r="A11782" s="7" t="s">
        <v>25440</v>
      </c>
      <c r="B11782" s="17" t="s">
        <v>25441</v>
      </c>
      <c r="C11782" s="17">
        <v>16.0</v>
      </c>
      <c r="D11782" s="17">
        <v>1.668552713E7</v>
      </c>
      <c r="E11782" s="17">
        <v>8854446.0</v>
      </c>
      <c r="F11782" s="17">
        <v>1.6352981E7</v>
      </c>
      <c r="G11782" s="17">
        <v>2.2508402E7</v>
      </c>
      <c r="H11782" s="17">
        <v>2.5888182E7</v>
      </c>
    </row>
    <row r="11783">
      <c r="A11783" s="7" t="s">
        <v>25444</v>
      </c>
      <c r="B11783" s="17" t="s">
        <v>25445</v>
      </c>
      <c r="C11783" s="17">
        <v>10.0</v>
      </c>
      <c r="D11783" s="17">
        <v>9966872.3</v>
      </c>
      <c r="E11783" s="17">
        <v>7415326.0</v>
      </c>
      <c r="F11783" s="17">
        <v>1.0610249E7</v>
      </c>
      <c r="G11783" s="17">
        <v>1.1165273E7</v>
      </c>
      <c r="H11783" s="17">
        <v>1.1422291E7</v>
      </c>
    </row>
    <row r="11784">
      <c r="A11784" s="7" t="s">
        <v>25447</v>
      </c>
      <c r="B11784" s="17" t="s">
        <v>25448</v>
      </c>
      <c r="C11784" s="17">
        <v>42.0</v>
      </c>
      <c r="D11784" s="17">
        <v>1.268454669E7</v>
      </c>
      <c r="E11784" s="17">
        <v>6071085.0</v>
      </c>
      <c r="F11784" s="17">
        <v>9985591.0</v>
      </c>
      <c r="G11784" s="17">
        <v>1.58451E7</v>
      </c>
      <c r="H11784" s="17">
        <v>2.1715884E7</v>
      </c>
    </row>
    <row r="11785">
      <c r="A11785" s="7" t="s">
        <v>25449</v>
      </c>
      <c r="B11785" s="17" t="s">
        <v>25450</v>
      </c>
      <c r="C11785" s="17">
        <v>40.0</v>
      </c>
      <c r="D11785" s="17">
        <v>1.15386074E7</v>
      </c>
      <c r="E11785" s="17">
        <v>5791007.0</v>
      </c>
      <c r="F11785" s="17">
        <v>8303000.0</v>
      </c>
      <c r="G11785" s="17">
        <v>1.4750499E7</v>
      </c>
      <c r="H11785" s="17">
        <v>2.093498E7</v>
      </c>
    </row>
    <row r="11786">
      <c r="A11786" s="7" t="s">
        <v>25452</v>
      </c>
      <c r="B11786" s="17" t="s">
        <v>25459</v>
      </c>
      <c r="C11786" s="17">
        <v>81.0</v>
      </c>
      <c r="D11786" s="17">
        <v>1.709042821E7</v>
      </c>
      <c r="E11786" s="17">
        <v>7933944.0</v>
      </c>
      <c r="F11786" s="17">
        <v>1.4498778E7</v>
      </c>
      <c r="G11786" s="17">
        <v>1.8471227E7</v>
      </c>
      <c r="H11786" s="17">
        <v>2.5556883E7</v>
      </c>
    </row>
    <row r="11787">
      <c r="A11787" s="7" t="s">
        <v>25460</v>
      </c>
      <c r="B11787" s="17" t="s">
        <v>25461</v>
      </c>
      <c r="C11787" s="17">
        <v>138.0</v>
      </c>
      <c r="D11787" s="17">
        <v>1.240485903E7</v>
      </c>
      <c r="E11787" s="17">
        <v>5403000.0</v>
      </c>
      <c r="F11787" s="17">
        <v>8364000.0</v>
      </c>
      <c r="G11787" s="17">
        <v>1.6577861E7</v>
      </c>
      <c r="H11787" s="17">
        <v>2.3493272E7</v>
      </c>
    </row>
    <row r="11788">
      <c r="A11788" s="7" t="s">
        <v>25463</v>
      </c>
      <c r="B11788" s="17" t="s">
        <v>25464</v>
      </c>
      <c r="C11788" s="17">
        <v>87.0</v>
      </c>
      <c r="D11788" s="17">
        <v>1.078998843E7</v>
      </c>
      <c r="E11788" s="17">
        <v>5154236.0</v>
      </c>
      <c r="F11788" s="17">
        <v>8732759.0</v>
      </c>
      <c r="G11788" s="17">
        <v>1.4491924E7</v>
      </c>
      <c r="H11788" s="17">
        <v>2.2860095E7</v>
      </c>
    </row>
    <row r="11789">
      <c r="A11789" s="7" t="s">
        <v>25466</v>
      </c>
      <c r="B11789" s="17" t="s">
        <v>25467</v>
      </c>
      <c r="C11789" s="17">
        <v>49.0</v>
      </c>
      <c r="D11789" s="17">
        <v>1.02737019E7</v>
      </c>
      <c r="E11789" s="17">
        <v>5652159.0</v>
      </c>
      <c r="F11789" s="17">
        <v>7647859.0</v>
      </c>
      <c r="G11789" s="17">
        <v>9456000.0</v>
      </c>
      <c r="H11789" s="17">
        <v>2.3146445E7</v>
      </c>
    </row>
    <row r="11790">
      <c r="A11790" s="7" t="s">
        <v>25468</v>
      </c>
      <c r="B11790" s="17" t="s">
        <v>25469</v>
      </c>
      <c r="C11790" s="17">
        <v>1.0</v>
      </c>
      <c r="D11790" s="17">
        <v>7489405.0</v>
      </c>
      <c r="E11790" s="17">
        <v>7489405.0</v>
      </c>
      <c r="F11790" s="17">
        <v>7489405.0</v>
      </c>
      <c r="G11790" s="17">
        <v>7489405.0</v>
      </c>
      <c r="H11790" s="17">
        <v>7489405.0</v>
      </c>
    </row>
    <row r="11791">
      <c r="A11791" s="7" t="s">
        <v>25471</v>
      </c>
      <c r="B11791" s="17" t="s">
        <v>25472</v>
      </c>
      <c r="C11791" s="17">
        <v>5097.0</v>
      </c>
      <c r="D11791" s="17">
        <v>8666432.67</v>
      </c>
      <c r="E11791" s="17">
        <v>3170851.0</v>
      </c>
      <c r="F11791" s="17">
        <v>5029423.0</v>
      </c>
      <c r="G11791" s="17">
        <v>9000200.0</v>
      </c>
      <c r="H11791" s="17">
        <v>1.7347064E7</v>
      </c>
    </row>
    <row r="11792">
      <c r="A11792" s="7" t="s">
        <v>25475</v>
      </c>
      <c r="B11792" s="17" t="s">
        <v>25476</v>
      </c>
      <c r="C11792" s="17">
        <v>753.0</v>
      </c>
      <c r="D11792" s="17">
        <v>2.027472146E7</v>
      </c>
      <c r="E11792" s="17">
        <v>4197612.0</v>
      </c>
      <c r="F11792" s="17">
        <v>9347488.0</v>
      </c>
      <c r="G11792" s="17">
        <v>3.05906E7</v>
      </c>
      <c r="H11792" s="17">
        <v>4.88591E7</v>
      </c>
    </row>
    <row r="11793">
      <c r="A11793" s="7" t="s">
        <v>25479</v>
      </c>
      <c r="B11793" s="17" t="s">
        <v>25482</v>
      </c>
      <c r="C11793" s="17">
        <v>95.0</v>
      </c>
      <c r="D11793" s="17">
        <v>2.056579408E7</v>
      </c>
      <c r="E11793" s="17">
        <v>5338000.0</v>
      </c>
      <c r="F11793" s="17">
        <v>1.0494634E7</v>
      </c>
      <c r="G11793" s="17">
        <v>2.6463611E7</v>
      </c>
      <c r="H11793" s="17">
        <v>4.9470523E7</v>
      </c>
    </row>
    <row r="11794">
      <c r="A11794" s="7" t="s">
        <v>25484</v>
      </c>
      <c r="B11794" s="17" t="s">
        <v>25485</v>
      </c>
      <c r="C11794" s="17">
        <v>121.0</v>
      </c>
      <c r="D11794" s="17">
        <v>9963999.727</v>
      </c>
      <c r="E11794" s="17">
        <v>3057000.0</v>
      </c>
      <c r="F11794" s="17">
        <v>5110748.0</v>
      </c>
      <c r="G11794" s="17">
        <v>9599573.0</v>
      </c>
      <c r="H11794" s="17">
        <v>2.8523985E7</v>
      </c>
    </row>
    <row r="11795">
      <c r="A11795" s="7" t="s">
        <v>25486</v>
      </c>
      <c r="B11795" s="17" t="s">
        <v>25487</v>
      </c>
      <c r="C11795" s="17">
        <v>342.0</v>
      </c>
      <c r="D11795" s="17">
        <v>2.359569608E7</v>
      </c>
      <c r="E11795" s="17">
        <v>6924900.0</v>
      </c>
      <c r="F11795" s="17">
        <v>1.570591E7</v>
      </c>
      <c r="G11795" s="17">
        <v>3.3260576E7</v>
      </c>
      <c r="H11795" s="17">
        <v>5.4257233E7</v>
      </c>
    </row>
    <row r="11796">
      <c r="A11796" s="7" t="s">
        <v>25488</v>
      </c>
      <c r="B11796" s="17" t="s">
        <v>25490</v>
      </c>
      <c r="C11796" s="17">
        <v>132.0</v>
      </c>
      <c r="D11796" s="17">
        <v>1.4200891E7</v>
      </c>
      <c r="E11796" s="17">
        <v>5283350.0</v>
      </c>
      <c r="F11796" s="17">
        <v>8623954.0</v>
      </c>
      <c r="G11796" s="17">
        <v>1.7862352E7</v>
      </c>
      <c r="H11796" s="17">
        <v>3.4105442E7</v>
      </c>
    </row>
    <row r="11797">
      <c r="A11797" s="7" t="s">
        <v>25493</v>
      </c>
      <c r="B11797" s="17" t="s">
        <v>25494</v>
      </c>
      <c r="C11797" s="17">
        <v>153.0</v>
      </c>
      <c r="D11797" s="17">
        <v>1.329639837E7</v>
      </c>
      <c r="E11797" s="17">
        <v>2872090.0</v>
      </c>
      <c r="F11797" s="17">
        <v>5015917.0</v>
      </c>
      <c r="G11797" s="17">
        <v>1.3095138E7</v>
      </c>
      <c r="H11797" s="17">
        <v>3.8753106E7</v>
      </c>
    </row>
    <row r="11798">
      <c r="A11798" s="7" t="s">
        <v>25495</v>
      </c>
      <c r="B11798" s="17" t="s">
        <v>25496</v>
      </c>
      <c r="C11798" s="17">
        <v>198.0</v>
      </c>
      <c r="D11798" s="17">
        <v>9985206.561</v>
      </c>
      <c r="E11798" s="17">
        <v>2811719.0</v>
      </c>
      <c r="F11798" s="17">
        <v>4043033.0</v>
      </c>
      <c r="G11798" s="17">
        <v>6618678.0</v>
      </c>
      <c r="H11798" s="17">
        <v>2.0E7</v>
      </c>
    </row>
    <row r="11799">
      <c r="A11799" s="7" t="s">
        <v>25501</v>
      </c>
      <c r="B11799" s="17" t="s">
        <v>25502</v>
      </c>
      <c r="C11799" s="17">
        <v>16.0</v>
      </c>
      <c r="D11799" s="17">
        <v>6488557.125</v>
      </c>
      <c r="E11799" s="17">
        <v>4434689.0</v>
      </c>
      <c r="F11799" s="17">
        <v>6017000.0</v>
      </c>
      <c r="G11799" s="17">
        <v>6465728.0</v>
      </c>
      <c r="H11799" s="17">
        <v>7643641.0</v>
      </c>
    </row>
    <row r="11800">
      <c r="A11800" s="7" t="s">
        <v>25503</v>
      </c>
      <c r="B11800" s="17" t="s">
        <v>25504</v>
      </c>
      <c r="C11800" s="17">
        <v>3.0</v>
      </c>
      <c r="D11800" s="17">
        <v>5528048.333</v>
      </c>
      <c r="E11800" s="17">
        <v>2997000.0</v>
      </c>
      <c r="F11800" s="17">
        <v>5024145.0</v>
      </c>
      <c r="G11800" s="17">
        <v>8563000.0</v>
      </c>
      <c r="H11800" s="17">
        <v>8563000.0</v>
      </c>
    </row>
    <row r="11801">
      <c r="A11801" s="7" t="s">
        <v>25506</v>
      </c>
      <c r="B11801" s="17" t="s">
        <v>25507</v>
      </c>
      <c r="C11801" s="17">
        <v>2.0</v>
      </c>
      <c r="D11801" s="17">
        <v>6638416.0</v>
      </c>
      <c r="E11801" s="17">
        <v>3663307.0</v>
      </c>
      <c r="F11801" s="17">
        <v>3663307.0</v>
      </c>
      <c r="G11801" s="17">
        <v>9613525.0</v>
      </c>
      <c r="H11801" s="17">
        <v>9613525.0</v>
      </c>
    </row>
    <row r="11802">
      <c r="A11802" s="7" t="s">
        <v>25508</v>
      </c>
      <c r="B11802" s="17" t="s">
        <v>25509</v>
      </c>
      <c r="C11802" s="17">
        <v>2.0</v>
      </c>
      <c r="D11802" s="17">
        <v>4864972.0</v>
      </c>
      <c r="E11802" s="17">
        <v>2202379.0</v>
      </c>
      <c r="F11802" s="17">
        <v>2202379.0</v>
      </c>
      <c r="G11802" s="17">
        <v>7527565.0</v>
      </c>
      <c r="H11802" s="17">
        <v>7527565.0</v>
      </c>
    </row>
    <row r="11803">
      <c r="A11803" s="7" t="s">
        <v>25511</v>
      </c>
      <c r="B11803" s="17" t="s">
        <v>25512</v>
      </c>
      <c r="C11803" s="17">
        <v>13.0</v>
      </c>
      <c r="D11803" s="17">
        <v>1.0023773E7</v>
      </c>
      <c r="E11803" s="17">
        <v>4981510.0</v>
      </c>
      <c r="F11803" s="17">
        <v>6249438.0</v>
      </c>
      <c r="G11803" s="17">
        <v>8294754.0</v>
      </c>
      <c r="H11803" s="17">
        <v>1.232121E7</v>
      </c>
    </row>
    <row r="11804">
      <c r="A11804" s="7" t="s">
        <v>25513</v>
      </c>
      <c r="B11804" s="17" t="s">
        <v>25514</v>
      </c>
      <c r="C11804" s="17">
        <v>4.0</v>
      </c>
      <c r="D11804" s="17">
        <v>1.336947575E7</v>
      </c>
      <c r="E11804" s="17">
        <v>1466205.0</v>
      </c>
      <c r="F11804" s="17">
        <v>6893828.0</v>
      </c>
      <c r="G11804" s="17">
        <v>1.06603E7</v>
      </c>
      <c r="H11804" s="17">
        <v>3.445757E7</v>
      </c>
    </row>
    <row r="11805">
      <c r="A11805" s="7" t="s">
        <v>25515</v>
      </c>
      <c r="B11805" s="17" t="s">
        <v>25516</v>
      </c>
      <c r="C11805" s="17">
        <v>3.0</v>
      </c>
      <c r="D11805" s="17">
        <v>1.131964367E7</v>
      </c>
      <c r="E11805" s="17">
        <v>3422035.0</v>
      </c>
      <c r="F11805" s="17">
        <v>6352650.0</v>
      </c>
      <c r="G11805" s="17">
        <v>2.4184246E7</v>
      </c>
      <c r="H11805" s="17">
        <v>2.4184246E7</v>
      </c>
    </row>
    <row r="11806">
      <c r="A11806" s="7" t="s">
        <v>25518</v>
      </c>
      <c r="B11806" s="17" t="s">
        <v>25519</v>
      </c>
      <c r="C11806" s="17">
        <v>3.0</v>
      </c>
      <c r="D11806" s="17">
        <v>1.0935382E7</v>
      </c>
      <c r="E11806" s="17">
        <v>4363165.0</v>
      </c>
      <c r="F11806" s="17">
        <v>6586880.0</v>
      </c>
      <c r="G11806" s="17">
        <v>2.1856101E7</v>
      </c>
      <c r="H11806" s="17">
        <v>2.1856101E7</v>
      </c>
    </row>
    <row r="11807">
      <c r="A11807" s="7" t="s">
        <v>25520</v>
      </c>
      <c r="B11807" s="17" t="s">
        <v>25521</v>
      </c>
      <c r="C11807" s="17">
        <v>9.0</v>
      </c>
      <c r="D11807" s="17">
        <v>7004710.222</v>
      </c>
      <c r="E11807" s="17">
        <v>4700886.0</v>
      </c>
      <c r="F11807" s="17">
        <v>6198867.0</v>
      </c>
      <c r="G11807" s="17">
        <v>9127986.0</v>
      </c>
      <c r="H11807" s="17">
        <v>1.2497851E7</v>
      </c>
    </row>
    <row r="11808">
      <c r="A11808" s="7" t="s">
        <v>25523</v>
      </c>
      <c r="B11808" s="17" t="s">
        <v>25524</v>
      </c>
      <c r="C11808" s="17">
        <v>3.0</v>
      </c>
      <c r="D11808" s="17">
        <v>5362033.333</v>
      </c>
      <c r="E11808" s="17">
        <v>2883000.0</v>
      </c>
      <c r="F11808" s="17">
        <v>4996000.0</v>
      </c>
      <c r="G11808" s="17">
        <v>8207100.0</v>
      </c>
      <c r="H11808" s="17">
        <v>8207100.0</v>
      </c>
    </row>
    <row r="11809">
      <c r="A11809" s="7" t="s">
        <v>25526</v>
      </c>
      <c r="B11809" s="17" t="s">
        <v>25527</v>
      </c>
      <c r="C11809" s="17">
        <v>1.0</v>
      </c>
      <c r="D11809" s="17">
        <v>6081423.0</v>
      </c>
      <c r="E11809" s="17">
        <v>6081423.0</v>
      </c>
      <c r="F11809" s="17">
        <v>6081423.0</v>
      </c>
      <c r="G11809" s="17">
        <v>6081423.0</v>
      </c>
      <c r="H11809" s="17">
        <v>6081423.0</v>
      </c>
    </row>
    <row r="11810">
      <c r="A11810" s="7" t="s">
        <v>25530</v>
      </c>
      <c r="B11810" s="17" t="s">
        <v>25531</v>
      </c>
      <c r="C11810" s="17">
        <v>2.0</v>
      </c>
      <c r="D11810" s="17">
        <v>9765155.0</v>
      </c>
      <c r="E11810" s="17">
        <v>7460610.0</v>
      </c>
      <c r="F11810" s="17">
        <v>7460610.0</v>
      </c>
      <c r="G11810" s="17">
        <v>1.20697E7</v>
      </c>
      <c r="H11810" s="17">
        <v>1.20697E7</v>
      </c>
    </row>
    <row r="11811">
      <c r="A11811" s="7" t="s">
        <v>25532</v>
      </c>
      <c r="B11811" s="17" t="s">
        <v>25533</v>
      </c>
      <c r="C11811" s="17">
        <v>1.0</v>
      </c>
      <c r="D11811" s="17">
        <v>2276592.0</v>
      </c>
      <c r="E11811" s="17">
        <v>2276592.0</v>
      </c>
      <c r="F11811" s="17">
        <v>2276592.0</v>
      </c>
      <c r="G11811" s="17">
        <v>2276592.0</v>
      </c>
      <c r="H11811" s="17">
        <v>2276592.0</v>
      </c>
    </row>
    <row r="11812">
      <c r="A11812" s="7" t="s">
        <v>25536</v>
      </c>
      <c r="B11812" s="17" t="s">
        <v>25537</v>
      </c>
      <c r="C11812" s="17">
        <v>1.0</v>
      </c>
      <c r="D11812" s="17">
        <v>2415467.0</v>
      </c>
      <c r="E11812" s="17">
        <v>2415467.0</v>
      </c>
      <c r="F11812" s="17">
        <v>2415467.0</v>
      </c>
      <c r="G11812" s="17">
        <v>2415467.0</v>
      </c>
      <c r="H11812" s="17">
        <v>2415467.0</v>
      </c>
    </row>
    <row r="11813">
      <c r="A11813" s="7" t="s">
        <v>25538</v>
      </c>
      <c r="B11813" s="17" t="s">
        <v>25539</v>
      </c>
      <c r="C11813" s="17">
        <v>7.0</v>
      </c>
      <c r="D11813" s="17">
        <v>2.891528743E7</v>
      </c>
      <c r="E11813" s="17">
        <v>7134071.0</v>
      </c>
      <c r="F11813" s="17">
        <v>3.1433393E7</v>
      </c>
      <c r="G11813" s="17">
        <v>4.7778821E7</v>
      </c>
      <c r="H11813" s="17">
        <v>4.9359882E7</v>
      </c>
    </row>
    <row r="11814">
      <c r="A11814" s="7" t="s">
        <v>25540</v>
      </c>
      <c r="B11814" s="17" t="s">
        <v>25541</v>
      </c>
      <c r="C11814" s="17">
        <v>2.0</v>
      </c>
      <c r="D11814" s="17">
        <v>2.23543965E7</v>
      </c>
      <c r="E11814" s="17">
        <v>1.97678E7</v>
      </c>
      <c r="F11814" s="17">
        <v>1.97678E7</v>
      </c>
      <c r="G11814" s="17">
        <v>2.4940993E7</v>
      </c>
      <c r="H11814" s="17">
        <v>2.4940993E7</v>
      </c>
    </row>
    <row r="11815">
      <c r="A11815" s="7" t="s">
        <v>25542</v>
      </c>
      <c r="B11815" s="17" t="s">
        <v>25543</v>
      </c>
      <c r="C11815" s="17">
        <v>2.0</v>
      </c>
      <c r="D11815" s="17">
        <v>1.5154931E7</v>
      </c>
      <c r="E11815" s="17">
        <v>1.239071E7</v>
      </c>
      <c r="F11815" s="17">
        <v>1.239071E7</v>
      </c>
      <c r="G11815" s="17">
        <v>1.7919152E7</v>
      </c>
      <c r="H11815" s="17">
        <v>1.7919152E7</v>
      </c>
    </row>
    <row r="11816">
      <c r="A11816" s="7" t="s">
        <v>25545</v>
      </c>
      <c r="B11816" s="17" t="s">
        <v>25546</v>
      </c>
      <c r="C11816" s="17">
        <v>2.0</v>
      </c>
      <c r="D11816" s="17">
        <v>3501107.5</v>
      </c>
      <c r="E11816" s="17">
        <v>1681743.0</v>
      </c>
      <c r="F11816" s="17">
        <v>1681743.0</v>
      </c>
      <c r="G11816" s="17">
        <v>5320472.0</v>
      </c>
      <c r="H11816" s="17">
        <v>5320472.0</v>
      </c>
    </row>
    <row r="11817">
      <c r="A11817" s="7" t="s">
        <v>25547</v>
      </c>
      <c r="B11817" s="17" t="s">
        <v>25548</v>
      </c>
      <c r="C11817" s="17">
        <v>2.0</v>
      </c>
      <c r="D11817" s="17">
        <v>1.1107244E7</v>
      </c>
      <c r="E11817" s="17">
        <v>2282020.0</v>
      </c>
      <c r="F11817" s="17">
        <v>2282020.0</v>
      </c>
      <c r="G11817" s="17">
        <v>1.9932468E7</v>
      </c>
      <c r="H11817" s="17">
        <v>1.9932468E7</v>
      </c>
    </row>
    <row r="11818">
      <c r="A11818" s="7" t="s">
        <v>25549</v>
      </c>
      <c r="B11818" s="17" t="s">
        <v>25550</v>
      </c>
      <c r="C11818" s="17">
        <v>2.0</v>
      </c>
      <c r="D11818" s="17">
        <v>2.0640928E7</v>
      </c>
      <c r="E11818" s="17">
        <v>8029789.0</v>
      </c>
      <c r="F11818" s="17">
        <v>8029789.0</v>
      </c>
      <c r="G11818" s="17">
        <v>3.3252067E7</v>
      </c>
      <c r="H11818" s="17">
        <v>3.3252067E7</v>
      </c>
    </row>
    <row r="11819">
      <c r="A11819" s="7" t="s">
        <v>25551</v>
      </c>
      <c r="B11819" s="17" t="s">
        <v>25552</v>
      </c>
      <c r="C11819" s="17">
        <v>1.0</v>
      </c>
      <c r="D11819" s="17">
        <v>7731800.0</v>
      </c>
      <c r="E11819" s="17">
        <v>7731800.0</v>
      </c>
      <c r="F11819" s="17">
        <v>7731800.0</v>
      </c>
      <c r="G11819" s="17">
        <v>7731800.0</v>
      </c>
      <c r="H11819" s="17">
        <v>7731800.0</v>
      </c>
    </row>
    <row r="11820">
      <c r="A11820" s="7" t="s">
        <v>25553</v>
      </c>
      <c r="B11820" s="17" t="s">
        <v>25554</v>
      </c>
      <c r="C11820" s="17">
        <v>22.0</v>
      </c>
      <c r="D11820" s="17">
        <v>6961984.545</v>
      </c>
      <c r="E11820" s="17">
        <v>3071132.0</v>
      </c>
      <c r="F11820" s="17">
        <v>5406719.0</v>
      </c>
      <c r="G11820" s="17">
        <v>8442400.0</v>
      </c>
      <c r="H11820" s="17">
        <v>1.0802687E7</v>
      </c>
    </row>
    <row r="11821">
      <c r="A11821" s="7" t="s">
        <v>25555</v>
      </c>
      <c r="B11821" s="17" t="s">
        <v>25556</v>
      </c>
      <c r="C11821" s="17">
        <v>4.0</v>
      </c>
      <c r="D11821" s="17">
        <v>3.20101405E7</v>
      </c>
      <c r="E11821" s="17">
        <v>3276720.0</v>
      </c>
      <c r="F11821" s="17">
        <v>6477781.0</v>
      </c>
      <c r="G11821" s="17">
        <v>4.6932236E7</v>
      </c>
      <c r="H11821" s="17">
        <v>7.1353825E7</v>
      </c>
    </row>
    <row r="11822">
      <c r="A11822" s="7" t="s">
        <v>25557</v>
      </c>
      <c r="B11822" s="17" t="s">
        <v>25558</v>
      </c>
      <c r="C11822" s="17">
        <v>5.0</v>
      </c>
      <c r="D11822" s="17">
        <v>1.87098926E7</v>
      </c>
      <c r="E11822" s="17">
        <v>6754000.0</v>
      </c>
      <c r="F11822" s="17">
        <v>1.64477E7</v>
      </c>
      <c r="G11822" s="17">
        <v>1.9186974E7</v>
      </c>
      <c r="H11822" s="17">
        <v>4.6570789E7</v>
      </c>
    </row>
    <row r="11823">
      <c r="A11823" s="7" t="s">
        <v>25559</v>
      </c>
      <c r="B11823" s="17" t="s">
        <v>25560</v>
      </c>
      <c r="C11823" s="17">
        <v>1.0</v>
      </c>
      <c r="D11823" s="17">
        <v>4733149.0</v>
      </c>
      <c r="E11823" s="17">
        <v>4733149.0</v>
      </c>
      <c r="F11823" s="17">
        <v>4733149.0</v>
      </c>
      <c r="G11823" s="17">
        <v>4733149.0</v>
      </c>
      <c r="H11823" s="17">
        <v>4733149.0</v>
      </c>
    </row>
    <row r="11824">
      <c r="A11824" s="7" t="s">
        <v>25561</v>
      </c>
      <c r="B11824" s="17" t="s">
        <v>25562</v>
      </c>
      <c r="C11824" s="17">
        <v>2.0</v>
      </c>
      <c r="D11824" s="17">
        <v>4690834.0</v>
      </c>
      <c r="E11824" s="17">
        <v>2145969.0</v>
      </c>
      <c r="F11824" s="17">
        <v>2145969.0</v>
      </c>
      <c r="G11824" s="17">
        <v>7235699.0</v>
      </c>
      <c r="H11824" s="17">
        <v>7235699.0</v>
      </c>
    </row>
    <row r="11825">
      <c r="A11825" s="7" t="s">
        <v>25563</v>
      </c>
      <c r="B11825" s="17" t="s">
        <v>25564</v>
      </c>
      <c r="C11825" s="17">
        <v>6.0</v>
      </c>
      <c r="D11825" s="17">
        <v>5559373.167</v>
      </c>
      <c r="E11825" s="17">
        <v>4959224.0</v>
      </c>
      <c r="F11825" s="17">
        <v>5358310.0</v>
      </c>
      <c r="G11825" s="17">
        <v>6563986.0</v>
      </c>
      <c r="H11825" s="17">
        <v>7423787.0</v>
      </c>
    </row>
    <row r="11826">
      <c r="A11826" s="7" t="s">
        <v>25566</v>
      </c>
      <c r="B11826" s="17" t="s">
        <v>25567</v>
      </c>
      <c r="C11826" s="17">
        <v>1.0</v>
      </c>
      <c r="D11826" s="17">
        <v>5415000.0</v>
      </c>
      <c r="E11826" s="17">
        <v>5415000.0</v>
      </c>
      <c r="F11826" s="17">
        <v>5415000.0</v>
      </c>
      <c r="G11826" s="17">
        <v>5415000.0</v>
      </c>
      <c r="H11826" s="17">
        <v>5415000.0</v>
      </c>
    </row>
    <row r="11827">
      <c r="A11827" s="7" t="s">
        <v>25569</v>
      </c>
      <c r="B11827" s="17" t="s">
        <v>25570</v>
      </c>
      <c r="C11827" s="17">
        <v>2.0</v>
      </c>
      <c r="D11827" s="17">
        <v>5519261.5</v>
      </c>
      <c r="E11827" s="17">
        <v>4407207.0</v>
      </c>
      <c r="F11827" s="17">
        <v>4407207.0</v>
      </c>
      <c r="G11827" s="17">
        <v>6631316.0</v>
      </c>
      <c r="H11827" s="17">
        <v>6631316.0</v>
      </c>
    </row>
    <row r="11828">
      <c r="A11828" s="7" t="s">
        <v>25571</v>
      </c>
      <c r="B11828" s="17" t="s">
        <v>25573</v>
      </c>
      <c r="C11828" s="17">
        <v>1.0</v>
      </c>
      <c r="D11828" s="17">
        <v>8044429.0</v>
      </c>
      <c r="E11828" s="17">
        <v>8044429.0</v>
      </c>
      <c r="F11828" s="17">
        <v>8044429.0</v>
      </c>
      <c r="G11828" s="17">
        <v>8044429.0</v>
      </c>
      <c r="H11828" s="17">
        <v>8044429.0</v>
      </c>
    </row>
    <row r="11829">
      <c r="A11829" s="7" t="s">
        <v>25575</v>
      </c>
      <c r="B11829" s="17" t="s">
        <v>25576</v>
      </c>
      <c r="C11829" s="17">
        <v>1.0</v>
      </c>
      <c r="D11829" s="17">
        <v>6240612.0</v>
      </c>
      <c r="E11829" s="17">
        <v>6240612.0</v>
      </c>
      <c r="F11829" s="17">
        <v>6240612.0</v>
      </c>
      <c r="G11829" s="17">
        <v>6240612.0</v>
      </c>
      <c r="H11829" s="17">
        <v>6240612.0</v>
      </c>
    </row>
    <row r="11830">
      <c r="A11830" s="7" t="s">
        <v>25577</v>
      </c>
      <c r="B11830" s="17" t="s">
        <v>25578</v>
      </c>
      <c r="C11830" s="17">
        <v>12.0</v>
      </c>
      <c r="D11830" s="17">
        <v>5504815.083</v>
      </c>
      <c r="E11830" s="17">
        <v>2738500.0</v>
      </c>
      <c r="F11830" s="17">
        <v>3565557.0</v>
      </c>
      <c r="G11830" s="17">
        <v>5358395.0</v>
      </c>
      <c r="H11830" s="17">
        <v>7983073.0</v>
      </c>
    </row>
    <row r="11831">
      <c r="A11831" s="7" t="s">
        <v>25579</v>
      </c>
      <c r="B11831" s="17" t="s">
        <v>25580</v>
      </c>
      <c r="C11831" s="17">
        <v>1.0</v>
      </c>
      <c r="D11831" s="17">
        <v>6817200.0</v>
      </c>
      <c r="E11831" s="17">
        <v>6817200.0</v>
      </c>
      <c r="F11831" s="17">
        <v>6817200.0</v>
      </c>
      <c r="G11831" s="17">
        <v>6817200.0</v>
      </c>
      <c r="H11831" s="17">
        <v>6817200.0</v>
      </c>
    </row>
    <row r="11832">
      <c r="A11832" s="7" t="s">
        <v>25581</v>
      </c>
      <c r="B11832" s="17" t="s">
        <v>25583</v>
      </c>
      <c r="C11832" s="17">
        <v>2.0</v>
      </c>
      <c r="D11832" s="17">
        <v>4447769.0</v>
      </c>
      <c r="E11832" s="17">
        <v>3251593.0</v>
      </c>
      <c r="F11832" s="17">
        <v>3251593.0</v>
      </c>
      <c r="G11832" s="17">
        <v>5643945.0</v>
      </c>
      <c r="H11832" s="17">
        <v>5643945.0</v>
      </c>
    </row>
    <row r="11833">
      <c r="A11833" s="7" t="s">
        <v>25584</v>
      </c>
      <c r="B11833" s="17" t="s">
        <v>25585</v>
      </c>
      <c r="C11833" s="17">
        <v>2.0</v>
      </c>
      <c r="D11833" s="17">
        <v>1.54973855E7</v>
      </c>
      <c r="E11833" s="17">
        <v>4191137.0</v>
      </c>
      <c r="F11833" s="17">
        <v>4191137.0</v>
      </c>
      <c r="G11833" s="17">
        <v>2.6803634E7</v>
      </c>
      <c r="H11833" s="17">
        <v>2.6803634E7</v>
      </c>
    </row>
    <row r="11834">
      <c r="A11834" s="7" t="s">
        <v>25586</v>
      </c>
      <c r="B11834" s="17" t="s">
        <v>25587</v>
      </c>
      <c r="C11834" s="17">
        <v>17.0</v>
      </c>
      <c r="D11834" s="17">
        <v>1.575416276E7</v>
      </c>
      <c r="E11834" s="17">
        <v>3038302.0</v>
      </c>
      <c r="F11834" s="17">
        <v>9526779.0</v>
      </c>
      <c r="G11834" s="17">
        <v>1.3219542E7</v>
      </c>
      <c r="H11834" s="17">
        <v>5.2107209E7</v>
      </c>
    </row>
    <row r="11835">
      <c r="A11835" s="7" t="s">
        <v>25588</v>
      </c>
      <c r="B11835" s="17" t="s">
        <v>25589</v>
      </c>
      <c r="C11835" s="17">
        <v>3.0</v>
      </c>
      <c r="D11835" s="17">
        <v>1.104803667E7</v>
      </c>
      <c r="E11835" s="17">
        <v>2835425.0</v>
      </c>
      <c r="F11835" s="17">
        <v>8783736.0</v>
      </c>
      <c r="G11835" s="17">
        <v>2.1524949E7</v>
      </c>
      <c r="H11835" s="17">
        <v>2.1524949E7</v>
      </c>
    </row>
    <row r="11836">
      <c r="A11836" s="7" t="s">
        <v>25590</v>
      </c>
      <c r="B11836" s="17" t="s">
        <v>25592</v>
      </c>
      <c r="C11836" s="17">
        <v>4.0</v>
      </c>
      <c r="D11836" s="17">
        <v>5663919.75</v>
      </c>
      <c r="E11836" s="17">
        <v>2329800.0</v>
      </c>
      <c r="F11836" s="17">
        <v>2364111.0</v>
      </c>
      <c r="G11836" s="17">
        <v>3191179.0</v>
      </c>
      <c r="H11836" s="17">
        <v>1.4770589E7</v>
      </c>
    </row>
    <row r="11837">
      <c r="A11837" s="7" t="s">
        <v>25594</v>
      </c>
      <c r="B11837" s="17" t="s">
        <v>25595</v>
      </c>
      <c r="C11837" s="17">
        <v>3.0</v>
      </c>
      <c r="D11837" s="17">
        <v>3601699.333</v>
      </c>
      <c r="E11837" s="17">
        <v>260430.0</v>
      </c>
      <c r="F11837" s="17">
        <v>5163376.0</v>
      </c>
      <c r="G11837" s="17">
        <v>5381292.0</v>
      </c>
      <c r="H11837" s="17">
        <v>5381292.0</v>
      </c>
    </row>
    <row r="11838">
      <c r="A11838" s="7" t="s">
        <v>25596</v>
      </c>
      <c r="B11838" s="17" t="s">
        <v>25597</v>
      </c>
      <c r="C11838" s="17">
        <v>41.0</v>
      </c>
      <c r="D11838" s="17">
        <v>1.197933751E7</v>
      </c>
      <c r="E11838" s="17">
        <v>4820333.0</v>
      </c>
      <c r="F11838" s="17">
        <v>7270340.0</v>
      </c>
      <c r="G11838" s="17">
        <v>1.4733387E7</v>
      </c>
      <c r="H11838" s="17">
        <v>2.6257785E7</v>
      </c>
    </row>
    <row r="11839">
      <c r="A11839" s="7" t="s">
        <v>25598</v>
      </c>
      <c r="B11839" s="17" t="s">
        <v>25599</v>
      </c>
      <c r="C11839" s="17">
        <v>1.0</v>
      </c>
      <c r="D11839" s="17">
        <v>6945305.0</v>
      </c>
      <c r="E11839" s="17">
        <v>6945305.0</v>
      </c>
      <c r="F11839" s="17">
        <v>6945305.0</v>
      </c>
      <c r="G11839" s="17">
        <v>6945305.0</v>
      </c>
      <c r="H11839" s="17">
        <v>6945305.0</v>
      </c>
    </row>
    <row r="11840">
      <c r="A11840" s="7" t="s">
        <v>25602</v>
      </c>
      <c r="B11840" s="17" t="s">
        <v>25603</v>
      </c>
      <c r="C11840" s="17">
        <v>1.0</v>
      </c>
      <c r="D11840" s="17">
        <v>2930543.0</v>
      </c>
      <c r="E11840" s="17">
        <v>2930543.0</v>
      </c>
      <c r="F11840" s="17">
        <v>2930543.0</v>
      </c>
      <c r="G11840" s="17">
        <v>2930543.0</v>
      </c>
      <c r="H11840" s="17">
        <v>2930543.0</v>
      </c>
    </row>
    <row r="11841">
      <c r="A11841" s="7" t="s">
        <v>25604</v>
      </c>
      <c r="B11841" s="17" t="s">
        <v>25605</v>
      </c>
      <c r="C11841" s="17">
        <v>2.0</v>
      </c>
      <c r="D11841" s="17">
        <v>5.3557134E7</v>
      </c>
      <c r="E11841" s="17">
        <v>2.7565394E7</v>
      </c>
      <c r="F11841" s="17">
        <v>2.7565394E7</v>
      </c>
      <c r="G11841" s="17">
        <v>7.9548874E7</v>
      </c>
      <c r="H11841" s="17">
        <v>7.9548874E7</v>
      </c>
    </row>
    <row r="11842">
      <c r="A11842" s="7" t="s">
        <v>25607</v>
      </c>
      <c r="B11842" s="17" t="s">
        <v>25608</v>
      </c>
      <c r="C11842" s="17">
        <v>2.0</v>
      </c>
      <c r="D11842" s="17">
        <v>4625820.0</v>
      </c>
      <c r="E11842" s="17">
        <v>516988.0</v>
      </c>
      <c r="F11842" s="17">
        <v>516988.0</v>
      </c>
      <c r="G11842" s="17">
        <v>8734652.0</v>
      </c>
      <c r="H11842" s="17">
        <v>8734652.0</v>
      </c>
    </row>
    <row r="11843">
      <c r="A11843" s="7" t="s">
        <v>25609</v>
      </c>
      <c r="B11843" s="17" t="s">
        <v>25610</v>
      </c>
      <c r="C11843" s="17">
        <v>1.0</v>
      </c>
      <c r="D11843" s="17">
        <v>7750997.0</v>
      </c>
      <c r="E11843" s="17">
        <v>7750997.0</v>
      </c>
      <c r="F11843" s="17">
        <v>7750997.0</v>
      </c>
      <c r="G11843" s="17">
        <v>7750997.0</v>
      </c>
      <c r="H11843" s="17">
        <v>7750997.0</v>
      </c>
    </row>
    <row r="11844">
      <c r="A11844" s="7" t="s">
        <v>25611</v>
      </c>
      <c r="B11844" s="17" t="s">
        <v>25612</v>
      </c>
      <c r="C11844" s="17">
        <v>1.0</v>
      </c>
      <c r="D11844" s="17">
        <v>1.1038798E7</v>
      </c>
      <c r="E11844" s="17">
        <v>1.1038798E7</v>
      </c>
      <c r="F11844" s="17">
        <v>1.1038798E7</v>
      </c>
      <c r="G11844" s="17">
        <v>1.1038798E7</v>
      </c>
      <c r="H11844" s="17">
        <v>1.1038798E7</v>
      </c>
    </row>
    <row r="11845">
      <c r="A11845" s="7" t="s">
        <v>25613</v>
      </c>
      <c r="B11845" s="17" t="s">
        <v>25615</v>
      </c>
      <c r="C11845" s="17">
        <v>22.0</v>
      </c>
      <c r="D11845" s="17">
        <v>1.204424545E7</v>
      </c>
      <c r="E11845" s="17">
        <v>3716008.0</v>
      </c>
      <c r="F11845" s="17">
        <v>4337493.0</v>
      </c>
      <c r="G11845" s="17">
        <v>1.02115E7</v>
      </c>
      <c r="H11845" s="17">
        <v>2.9442892E7</v>
      </c>
    </row>
    <row r="11846">
      <c r="A11846" s="7" t="s">
        <v>25617</v>
      </c>
      <c r="B11846" s="17" t="s">
        <v>25618</v>
      </c>
      <c r="C11846" s="17">
        <v>68.0</v>
      </c>
      <c r="D11846" s="17">
        <v>2.178484888E7</v>
      </c>
      <c r="E11846" s="17">
        <v>6152886.0</v>
      </c>
      <c r="F11846" s="17">
        <v>1.3988099E7</v>
      </c>
      <c r="G11846" s="17">
        <v>3.1122446E7</v>
      </c>
      <c r="H11846" s="17">
        <v>4.7784703E7</v>
      </c>
    </row>
    <row r="11847">
      <c r="A11847" s="7" t="s">
        <v>25619</v>
      </c>
      <c r="B11847" s="17" t="s">
        <v>25620</v>
      </c>
      <c r="C11847" s="17">
        <v>7.0</v>
      </c>
      <c r="D11847" s="17">
        <v>8264075.714</v>
      </c>
      <c r="E11847" s="17">
        <v>1805760.0</v>
      </c>
      <c r="F11847" s="17">
        <v>5624712.0</v>
      </c>
      <c r="G11847" s="17">
        <v>1.2922599E7</v>
      </c>
      <c r="H11847" s="17">
        <v>2.4917676E7</v>
      </c>
    </row>
    <row r="11848">
      <c r="A11848" s="7" t="s">
        <v>25621</v>
      </c>
      <c r="B11848" s="17" t="s">
        <v>25622</v>
      </c>
      <c r="C11848" s="17">
        <v>4.0</v>
      </c>
      <c r="D11848" s="17">
        <v>6668376.25</v>
      </c>
      <c r="E11848" s="17">
        <v>2787613.0</v>
      </c>
      <c r="F11848" s="17">
        <v>4810578.0</v>
      </c>
      <c r="G11848" s="17">
        <v>6003936.0</v>
      </c>
      <c r="H11848" s="17">
        <v>1.3071378E7</v>
      </c>
    </row>
    <row r="11849">
      <c r="A11849" s="7" t="s">
        <v>25625</v>
      </c>
      <c r="B11849" s="17" t="s">
        <v>25626</v>
      </c>
      <c r="C11849" s="17">
        <v>3.0</v>
      </c>
      <c r="D11849" s="17">
        <v>1.122476233E7</v>
      </c>
      <c r="E11849" s="17">
        <v>2679983.0</v>
      </c>
      <c r="F11849" s="17">
        <v>3206177.0</v>
      </c>
      <c r="G11849" s="17">
        <v>2.7788127E7</v>
      </c>
      <c r="H11849" s="17">
        <v>2.7788127E7</v>
      </c>
    </row>
    <row r="11850">
      <c r="A11850" s="7" t="s">
        <v>25627</v>
      </c>
      <c r="B11850" s="17" t="s">
        <v>25628</v>
      </c>
      <c r="C11850" s="17">
        <v>1.0</v>
      </c>
      <c r="D11850" s="17">
        <v>1.1634339E7</v>
      </c>
      <c r="E11850" s="17">
        <v>1.1634339E7</v>
      </c>
      <c r="F11850" s="17">
        <v>1.1634339E7</v>
      </c>
      <c r="G11850" s="17">
        <v>1.1634339E7</v>
      </c>
      <c r="H11850" s="17">
        <v>1.1634339E7</v>
      </c>
    </row>
    <row r="11851">
      <c r="A11851" s="7" t="s">
        <v>25629</v>
      </c>
      <c r="B11851" s="17" t="s">
        <v>25630</v>
      </c>
      <c r="C11851" s="17">
        <v>2.0</v>
      </c>
      <c r="D11851" s="17">
        <v>2.58208345E7</v>
      </c>
      <c r="E11851" s="17">
        <v>4813360.0</v>
      </c>
      <c r="F11851" s="17">
        <v>4813360.0</v>
      </c>
      <c r="G11851" s="17">
        <v>4.6828309E7</v>
      </c>
      <c r="H11851" s="17">
        <v>4.6828309E7</v>
      </c>
    </row>
    <row r="11852">
      <c r="A11852" s="7" t="s">
        <v>25631</v>
      </c>
      <c r="B11852" s="17" t="s">
        <v>25632</v>
      </c>
      <c r="C11852" s="17">
        <v>5.0</v>
      </c>
      <c r="D11852" s="17">
        <v>9055530.0</v>
      </c>
      <c r="E11852" s="17">
        <v>4587800.0</v>
      </c>
      <c r="F11852" s="17">
        <v>9052532.0</v>
      </c>
      <c r="G11852" s="17">
        <v>1.1474093E7</v>
      </c>
      <c r="H11852" s="17">
        <v>1.68415E7</v>
      </c>
    </row>
    <row r="11853">
      <c r="A11853" s="7" t="s">
        <v>25635</v>
      </c>
      <c r="B11853" s="17" t="s">
        <v>25636</v>
      </c>
      <c r="C11853" s="17">
        <v>1.0</v>
      </c>
      <c r="D11853" s="17">
        <v>6311011.0</v>
      </c>
      <c r="E11853" s="17">
        <v>6311011.0</v>
      </c>
      <c r="F11853" s="17">
        <v>6311011.0</v>
      </c>
      <c r="G11853" s="17">
        <v>6311011.0</v>
      </c>
      <c r="H11853" s="17">
        <v>6311011.0</v>
      </c>
    </row>
    <row r="11854">
      <c r="A11854" s="7" t="s">
        <v>25638</v>
      </c>
      <c r="B11854" s="17" t="s">
        <v>25639</v>
      </c>
      <c r="C11854" s="17">
        <v>1.0</v>
      </c>
      <c r="D11854" s="17">
        <v>1.0225601E7</v>
      </c>
      <c r="E11854" s="17">
        <v>1.0225601E7</v>
      </c>
      <c r="F11854" s="17">
        <v>1.0225601E7</v>
      </c>
      <c r="G11854" s="17">
        <v>1.0225601E7</v>
      </c>
      <c r="H11854" s="17">
        <v>1.0225601E7</v>
      </c>
    </row>
    <row r="11855">
      <c r="A11855" s="7" t="s">
        <v>25640</v>
      </c>
      <c r="B11855" s="17" t="s">
        <v>25641</v>
      </c>
      <c r="C11855" s="17">
        <v>33.0</v>
      </c>
      <c r="D11855" s="17">
        <v>8975667.606</v>
      </c>
      <c r="E11855" s="17">
        <v>4634294.0</v>
      </c>
      <c r="F11855" s="17">
        <v>7839899.0</v>
      </c>
      <c r="G11855" s="17">
        <v>1.0206217E7</v>
      </c>
      <c r="H11855" s="17">
        <v>1.543213E7</v>
      </c>
    </row>
    <row r="11856">
      <c r="A11856" s="7" t="s">
        <v>25642</v>
      </c>
      <c r="B11856" s="17" t="s">
        <v>25643</v>
      </c>
      <c r="C11856" s="17">
        <v>1.0</v>
      </c>
      <c r="D11856" s="17">
        <v>7110904.0</v>
      </c>
      <c r="E11856" s="17">
        <v>7110904.0</v>
      </c>
      <c r="F11856" s="17">
        <v>7110904.0</v>
      </c>
      <c r="G11856" s="17">
        <v>7110904.0</v>
      </c>
      <c r="H11856" s="17">
        <v>7110904.0</v>
      </c>
    </row>
    <row r="11857">
      <c r="A11857" s="7" t="s">
        <v>25645</v>
      </c>
      <c r="B11857" s="17" t="s">
        <v>25646</v>
      </c>
      <c r="C11857" s="17">
        <v>3.0</v>
      </c>
      <c r="D11857" s="17">
        <v>3.136960167E7</v>
      </c>
      <c r="E11857" s="17">
        <v>9400000.0</v>
      </c>
      <c r="F11857" s="17">
        <v>1.9527055E7</v>
      </c>
      <c r="G11857" s="17">
        <v>6.518175E7</v>
      </c>
      <c r="H11857" s="17">
        <v>6.518175E7</v>
      </c>
    </row>
    <row r="11858">
      <c r="A11858" s="7" t="s">
        <v>25648</v>
      </c>
      <c r="B11858" s="17" t="s">
        <v>25649</v>
      </c>
      <c r="C11858" s="17">
        <v>1.0</v>
      </c>
      <c r="D11858" s="17">
        <v>3.709155E7</v>
      </c>
      <c r="E11858" s="17">
        <v>3.709155E7</v>
      </c>
      <c r="F11858" s="17">
        <v>3.709155E7</v>
      </c>
      <c r="G11858" s="17">
        <v>3.709155E7</v>
      </c>
      <c r="H11858" s="17">
        <v>3.709155E7</v>
      </c>
    </row>
    <row r="11859">
      <c r="A11859" s="7" t="s">
        <v>25650</v>
      </c>
      <c r="B11859" s="17" t="s">
        <v>25651</v>
      </c>
      <c r="C11859" s="17">
        <v>2.0</v>
      </c>
      <c r="D11859" s="17">
        <v>3.1389495E7</v>
      </c>
      <c r="E11859" s="17">
        <v>7199917.0</v>
      </c>
      <c r="F11859" s="17">
        <v>7199917.0</v>
      </c>
      <c r="G11859" s="17">
        <v>5.5579073E7</v>
      </c>
      <c r="H11859" s="17">
        <v>5.5579073E7</v>
      </c>
    </row>
    <row r="11860">
      <c r="A11860" s="7" t="s">
        <v>25652</v>
      </c>
      <c r="B11860" s="17" t="s">
        <v>25654</v>
      </c>
      <c r="C11860" s="17">
        <v>18.0</v>
      </c>
      <c r="D11860" s="17">
        <v>2.161951889E7</v>
      </c>
      <c r="E11860" s="17">
        <v>3903168.0</v>
      </c>
      <c r="F11860" s="17">
        <v>1.1152632E7</v>
      </c>
      <c r="G11860" s="17">
        <v>2.0874541E7</v>
      </c>
      <c r="H11860" s="17">
        <v>6.3575532E7</v>
      </c>
    </row>
    <row r="11861">
      <c r="A11861" s="7" t="s">
        <v>25656</v>
      </c>
      <c r="B11861" s="17" t="s">
        <v>25657</v>
      </c>
      <c r="C11861" s="17">
        <v>40.0</v>
      </c>
      <c r="D11861" s="17">
        <v>9721632.425</v>
      </c>
      <c r="E11861" s="17">
        <v>5334723.0</v>
      </c>
      <c r="F11861" s="17">
        <v>6756861.0</v>
      </c>
      <c r="G11861" s="17">
        <v>1.2103918E7</v>
      </c>
      <c r="H11861" s="17">
        <v>1.7876087E7</v>
      </c>
    </row>
    <row r="11862">
      <c r="A11862" s="7" t="s">
        <v>25658</v>
      </c>
      <c r="B11862" s="17" t="s">
        <v>25659</v>
      </c>
      <c r="C11862" s="17">
        <v>10.0</v>
      </c>
      <c r="D11862" s="17">
        <v>1.17137952E7</v>
      </c>
      <c r="E11862" s="17">
        <v>4345000.0</v>
      </c>
      <c r="F11862" s="17">
        <v>7552917.0</v>
      </c>
      <c r="G11862" s="17">
        <v>1.8383509E7</v>
      </c>
      <c r="H11862" s="17">
        <v>2.0470331E7</v>
      </c>
    </row>
    <row r="11863">
      <c r="A11863" s="7" t="s">
        <v>25662</v>
      </c>
      <c r="B11863" s="17" t="s">
        <v>25664</v>
      </c>
      <c r="C11863" s="17">
        <v>4.0</v>
      </c>
      <c r="D11863" s="17">
        <v>1.061531625E7</v>
      </c>
      <c r="E11863" s="17">
        <v>2015774.0</v>
      </c>
      <c r="F11863" s="17">
        <v>2167656.0</v>
      </c>
      <c r="G11863" s="17">
        <v>3912000.0</v>
      </c>
      <c r="H11863" s="17">
        <v>3.4365835E7</v>
      </c>
    </row>
    <row r="11864">
      <c r="A11864" s="7" t="s">
        <v>25665</v>
      </c>
      <c r="B11864" s="17" t="s">
        <v>25666</v>
      </c>
      <c r="C11864" s="17">
        <v>1.0</v>
      </c>
      <c r="D11864" s="17">
        <v>2599398.0</v>
      </c>
      <c r="E11864" s="17">
        <v>2599398.0</v>
      </c>
      <c r="F11864" s="17">
        <v>2599398.0</v>
      </c>
      <c r="G11864" s="17">
        <v>2599398.0</v>
      </c>
      <c r="H11864" s="17">
        <v>2599398.0</v>
      </c>
    </row>
    <row r="11865">
      <c r="A11865" s="7" t="s">
        <v>25667</v>
      </c>
      <c r="B11865" s="17" t="s">
        <v>25668</v>
      </c>
      <c r="C11865" s="17">
        <v>2.0</v>
      </c>
      <c r="D11865" s="17">
        <v>5932207.5</v>
      </c>
      <c r="E11865" s="17">
        <v>5033544.0</v>
      </c>
      <c r="F11865" s="17">
        <v>5033544.0</v>
      </c>
      <c r="G11865" s="17">
        <v>6830871.0</v>
      </c>
      <c r="H11865" s="17">
        <v>6830871.0</v>
      </c>
    </row>
    <row r="11866">
      <c r="A11866" s="7" t="s">
        <v>25669</v>
      </c>
      <c r="B11866" s="17" t="s">
        <v>25670</v>
      </c>
      <c r="C11866" s="17">
        <v>2.0</v>
      </c>
      <c r="D11866" s="17">
        <v>1.92612905E7</v>
      </c>
      <c r="E11866" s="17">
        <v>1.3371674E7</v>
      </c>
      <c r="F11866" s="17">
        <v>1.3371674E7</v>
      </c>
      <c r="G11866" s="17">
        <v>2.5150907E7</v>
      </c>
      <c r="H11866" s="17">
        <v>2.5150907E7</v>
      </c>
    </row>
    <row r="11867">
      <c r="A11867" s="7" t="s">
        <v>25672</v>
      </c>
      <c r="B11867" s="17" t="s">
        <v>25673</v>
      </c>
      <c r="C11867" s="17">
        <v>5.0</v>
      </c>
      <c r="D11867" s="17">
        <v>9577985.4</v>
      </c>
      <c r="E11867" s="17">
        <v>6564129.0</v>
      </c>
      <c r="F11867" s="17">
        <v>8796254.0</v>
      </c>
      <c r="G11867" s="17">
        <v>1.3490601E7</v>
      </c>
      <c r="H11867" s="17">
        <v>1.4402572E7</v>
      </c>
    </row>
    <row r="11868">
      <c r="A11868" s="7" t="s">
        <v>25674</v>
      </c>
      <c r="B11868" s="17" t="s">
        <v>25675</v>
      </c>
      <c r="C11868" s="17">
        <v>3.0</v>
      </c>
      <c r="D11868" s="17">
        <v>2.477797767E7</v>
      </c>
      <c r="E11868" s="17">
        <v>6070476.0</v>
      </c>
      <c r="F11868" s="17">
        <v>7793297.0</v>
      </c>
      <c r="G11868" s="17">
        <v>6.047016E7</v>
      </c>
      <c r="H11868" s="17">
        <v>6.047016E7</v>
      </c>
    </row>
    <row r="11869">
      <c r="A11869" s="7" t="s">
        <v>25676</v>
      </c>
      <c r="B11869" s="17" t="s">
        <v>25677</v>
      </c>
      <c r="C11869" s="17">
        <v>8.0</v>
      </c>
      <c r="D11869" s="17">
        <v>1.229596713E7</v>
      </c>
      <c r="E11869" s="17">
        <v>2957011.0</v>
      </c>
      <c r="F11869" s="17">
        <v>5841514.0</v>
      </c>
      <c r="G11869" s="17">
        <v>1.4706567E7</v>
      </c>
      <c r="H11869" s="17">
        <v>4.2014864E7</v>
      </c>
    </row>
    <row r="11870">
      <c r="A11870" s="7" t="s">
        <v>25679</v>
      </c>
      <c r="B11870" s="17" t="s">
        <v>25680</v>
      </c>
      <c r="C11870" s="17">
        <v>2.0</v>
      </c>
      <c r="D11870" s="17">
        <v>1.67287905E7</v>
      </c>
      <c r="E11870" s="17">
        <v>3450500.0</v>
      </c>
      <c r="F11870" s="17">
        <v>3450500.0</v>
      </c>
      <c r="G11870" s="17">
        <v>3.0007081E7</v>
      </c>
      <c r="H11870" s="17">
        <v>3.0007081E7</v>
      </c>
    </row>
    <row r="11871">
      <c r="A11871" s="7" t="s">
        <v>25681</v>
      </c>
      <c r="B11871" s="17" t="s">
        <v>25682</v>
      </c>
      <c r="C11871" s="17">
        <v>2.0</v>
      </c>
      <c r="D11871" s="17">
        <v>1.3355696E7</v>
      </c>
      <c r="E11871" s="17">
        <v>3475215.0</v>
      </c>
      <c r="F11871" s="17">
        <v>3475215.0</v>
      </c>
      <c r="G11871" s="17">
        <v>2.3236177E7</v>
      </c>
      <c r="H11871" s="17">
        <v>2.3236177E7</v>
      </c>
    </row>
    <row r="11872">
      <c r="A11872" s="7" t="s">
        <v>25683</v>
      </c>
      <c r="B11872" s="17" t="s">
        <v>25684</v>
      </c>
      <c r="C11872" s="17">
        <v>4.0</v>
      </c>
      <c r="D11872" s="17">
        <v>1.3544586E7</v>
      </c>
      <c r="E11872" s="17">
        <v>6732655.0</v>
      </c>
      <c r="F11872" s="17">
        <v>9974351.0</v>
      </c>
      <c r="G11872" s="17">
        <v>1.4586943E7</v>
      </c>
      <c r="H11872" s="17">
        <v>2.2884395E7</v>
      </c>
    </row>
    <row r="11873">
      <c r="A11873" s="7" t="s">
        <v>25687</v>
      </c>
      <c r="B11873" s="17" t="s">
        <v>25688</v>
      </c>
      <c r="C11873" s="17">
        <v>2.0</v>
      </c>
      <c r="D11873" s="17">
        <v>1.08982745E7</v>
      </c>
      <c r="E11873" s="17">
        <v>6611938.0</v>
      </c>
      <c r="F11873" s="17">
        <v>6611938.0</v>
      </c>
      <c r="G11873" s="17">
        <v>1.5184611E7</v>
      </c>
      <c r="H11873" s="17">
        <v>1.5184611E7</v>
      </c>
    </row>
    <row r="11874">
      <c r="A11874" s="7" t="s">
        <v>25689</v>
      </c>
      <c r="B11874" s="17" t="s">
        <v>25690</v>
      </c>
      <c r="C11874" s="17">
        <v>3.0</v>
      </c>
      <c r="D11874" s="17">
        <v>1.0567663E7</v>
      </c>
      <c r="E11874" s="17">
        <v>3556951.0</v>
      </c>
      <c r="F11874" s="17">
        <v>5335709.0</v>
      </c>
      <c r="G11874" s="17">
        <v>2.2810329E7</v>
      </c>
      <c r="H11874" s="17">
        <v>2.2810329E7</v>
      </c>
    </row>
    <row r="11875">
      <c r="A11875" s="7" t="s">
        <v>25691</v>
      </c>
      <c r="B11875" s="17" t="s">
        <v>25692</v>
      </c>
      <c r="C11875" s="17">
        <v>25.0</v>
      </c>
      <c r="D11875" s="17">
        <v>1.22432262E7</v>
      </c>
      <c r="E11875" s="17">
        <v>4171463.0</v>
      </c>
      <c r="F11875" s="17">
        <v>7283715.0</v>
      </c>
      <c r="G11875" s="17">
        <v>1.0020834E7</v>
      </c>
      <c r="H11875" s="17">
        <v>4.849615E7</v>
      </c>
    </row>
    <row r="11876">
      <c r="A11876" s="7" t="s">
        <v>25695</v>
      </c>
      <c r="B11876" s="17" t="s">
        <v>25696</v>
      </c>
      <c r="C11876" s="17">
        <v>2.0</v>
      </c>
      <c r="D11876" s="17">
        <v>1.82156085E7</v>
      </c>
      <c r="E11876" s="17">
        <v>3195571.0</v>
      </c>
      <c r="F11876" s="17">
        <v>3195571.0</v>
      </c>
      <c r="G11876" s="17">
        <v>3.3235646E7</v>
      </c>
      <c r="H11876" s="17">
        <v>3.3235646E7</v>
      </c>
    </row>
    <row r="11877">
      <c r="A11877" s="7" t="s">
        <v>25697</v>
      </c>
      <c r="B11877" s="17" t="s">
        <v>25698</v>
      </c>
      <c r="C11877" s="17">
        <v>9.0</v>
      </c>
      <c r="D11877" s="17">
        <v>6515829.222</v>
      </c>
      <c r="E11877" s="17">
        <v>4304051.0</v>
      </c>
      <c r="F11877" s="17">
        <v>5721630.0</v>
      </c>
      <c r="G11877" s="17">
        <v>8394500.0</v>
      </c>
      <c r="H11877" s="17">
        <v>1.107975E7</v>
      </c>
    </row>
    <row r="11878">
      <c r="A11878" s="7" t="s">
        <v>25699</v>
      </c>
      <c r="B11878" s="17" t="s">
        <v>25700</v>
      </c>
      <c r="C11878" s="17">
        <v>21.0</v>
      </c>
      <c r="D11878" s="17">
        <v>2.379703924E7</v>
      </c>
      <c r="E11878" s="17">
        <v>6303604.0</v>
      </c>
      <c r="F11878" s="17">
        <v>1.4154956E7</v>
      </c>
      <c r="G11878" s="17">
        <v>3.23319E7</v>
      </c>
      <c r="H11878" s="17">
        <v>4.5726707E7</v>
      </c>
    </row>
    <row r="11879">
      <c r="A11879" s="7" t="s">
        <v>25701</v>
      </c>
      <c r="B11879" s="17" t="s">
        <v>25702</v>
      </c>
      <c r="C11879" s="17">
        <v>7.0</v>
      </c>
      <c r="D11879" s="17">
        <v>1.507279757E7</v>
      </c>
      <c r="E11879" s="17">
        <v>5161783.0</v>
      </c>
      <c r="F11879" s="17">
        <v>7546472.0</v>
      </c>
      <c r="G11879" s="17">
        <v>1.7171583E7</v>
      </c>
      <c r="H11879" s="17">
        <v>5.0672704E7</v>
      </c>
    </row>
    <row r="11880">
      <c r="A11880" s="7" t="s">
        <v>25704</v>
      </c>
      <c r="B11880" s="17" t="s">
        <v>25705</v>
      </c>
      <c r="C11880" s="17">
        <v>7.0</v>
      </c>
      <c r="D11880" s="17">
        <v>8040654.429</v>
      </c>
      <c r="E11880" s="17">
        <v>1682184.0</v>
      </c>
      <c r="F11880" s="17">
        <v>3951062.0</v>
      </c>
      <c r="G11880" s="17">
        <v>1.0131349E7</v>
      </c>
      <c r="H11880" s="17">
        <v>2.9747358E7</v>
      </c>
    </row>
    <row r="11881">
      <c r="A11881" s="7" t="s">
        <v>25706</v>
      </c>
      <c r="B11881" s="17" t="s">
        <v>25708</v>
      </c>
      <c r="C11881" s="17">
        <v>2.0</v>
      </c>
      <c r="D11881" s="17">
        <v>6359232.0</v>
      </c>
      <c r="E11881" s="17">
        <v>1171849.0</v>
      </c>
      <c r="F11881" s="17">
        <v>1171849.0</v>
      </c>
      <c r="G11881" s="17">
        <v>1.1546615E7</v>
      </c>
      <c r="H11881" s="17">
        <v>1.1546615E7</v>
      </c>
    </row>
    <row r="11882">
      <c r="A11882" s="7" t="s">
        <v>25710</v>
      </c>
      <c r="B11882" s="17" t="s">
        <v>25711</v>
      </c>
      <c r="C11882" s="17">
        <v>3.0</v>
      </c>
      <c r="D11882" s="17">
        <v>5221866.0</v>
      </c>
      <c r="E11882" s="17">
        <v>3902000.0</v>
      </c>
      <c r="F11882" s="17">
        <v>3922900.0</v>
      </c>
      <c r="G11882" s="17">
        <v>7840698.0</v>
      </c>
      <c r="H11882" s="17">
        <v>7840698.0</v>
      </c>
    </row>
    <row r="11883">
      <c r="A11883" s="7" t="s">
        <v>25712</v>
      </c>
      <c r="B11883" s="17" t="s">
        <v>25713</v>
      </c>
      <c r="C11883" s="17">
        <v>2.0</v>
      </c>
      <c r="D11883" s="17">
        <v>3.8665224E7</v>
      </c>
      <c r="E11883" s="17">
        <v>2.68798E7</v>
      </c>
      <c r="F11883" s="17">
        <v>2.68798E7</v>
      </c>
      <c r="G11883" s="17">
        <v>5.0450648E7</v>
      </c>
      <c r="H11883" s="17">
        <v>5.0450648E7</v>
      </c>
    </row>
    <row r="11884">
      <c r="A11884" s="7" t="s">
        <v>25714</v>
      </c>
      <c r="B11884" s="17" t="s">
        <v>25715</v>
      </c>
      <c r="C11884" s="17">
        <v>5.0</v>
      </c>
      <c r="D11884" s="17">
        <v>1.34594564E7</v>
      </c>
      <c r="E11884" s="17">
        <v>4379220.0</v>
      </c>
      <c r="F11884" s="17">
        <v>4811670.0</v>
      </c>
      <c r="G11884" s="17">
        <v>6018398.0</v>
      </c>
      <c r="H11884" s="17">
        <v>4.8094518E7</v>
      </c>
    </row>
    <row r="11885">
      <c r="A11885" s="7" t="s">
        <v>25716</v>
      </c>
      <c r="B11885" s="17" t="s">
        <v>25717</v>
      </c>
      <c r="C11885" s="17">
        <v>2.0</v>
      </c>
      <c r="D11885" s="17">
        <v>9846661.5</v>
      </c>
      <c r="E11885" s="17">
        <v>8787668.0</v>
      </c>
      <c r="F11885" s="17">
        <v>8787668.0</v>
      </c>
      <c r="G11885" s="17">
        <v>1.0905655E7</v>
      </c>
      <c r="H11885" s="17">
        <v>1.0905655E7</v>
      </c>
    </row>
    <row r="11886">
      <c r="A11886" s="7" t="s">
        <v>25720</v>
      </c>
      <c r="B11886" s="17" t="s">
        <v>25721</v>
      </c>
      <c r="C11886" s="17">
        <v>1.0</v>
      </c>
      <c r="D11886" s="17">
        <v>7968183.0</v>
      </c>
      <c r="E11886" s="17">
        <v>7968183.0</v>
      </c>
      <c r="F11886" s="17">
        <v>7968183.0</v>
      </c>
      <c r="G11886" s="17">
        <v>7968183.0</v>
      </c>
      <c r="H11886" s="17">
        <v>7968183.0</v>
      </c>
    </row>
    <row r="11887">
      <c r="A11887" s="7" t="s">
        <v>25722</v>
      </c>
      <c r="B11887" s="17" t="s">
        <v>25723</v>
      </c>
      <c r="C11887" s="17">
        <v>2.0</v>
      </c>
      <c r="D11887" s="17">
        <v>2.49037035E7</v>
      </c>
      <c r="E11887" s="17">
        <v>1.2315723E7</v>
      </c>
      <c r="F11887" s="17">
        <v>1.2315723E7</v>
      </c>
      <c r="G11887" s="17">
        <v>3.7491684E7</v>
      </c>
      <c r="H11887" s="17">
        <v>3.7491684E7</v>
      </c>
    </row>
    <row r="11888">
      <c r="A11888" s="7" t="s">
        <v>25724</v>
      </c>
      <c r="B11888" s="17" t="s">
        <v>25725</v>
      </c>
      <c r="C11888" s="17">
        <v>1.0</v>
      </c>
      <c r="D11888" s="17">
        <v>3455544.0</v>
      </c>
      <c r="E11888" s="17">
        <v>3455544.0</v>
      </c>
      <c r="F11888" s="17">
        <v>3455544.0</v>
      </c>
      <c r="G11888" s="17">
        <v>3455544.0</v>
      </c>
      <c r="H11888" s="17">
        <v>3455544.0</v>
      </c>
    </row>
    <row r="11889">
      <c r="A11889" s="7" t="s">
        <v>25727</v>
      </c>
      <c r="B11889" s="17" t="s">
        <v>25729</v>
      </c>
      <c r="C11889" s="17">
        <v>124.0</v>
      </c>
      <c r="D11889" s="17">
        <v>1.106669553E7</v>
      </c>
      <c r="E11889" s="17">
        <v>4966878.0</v>
      </c>
      <c r="F11889" s="17">
        <v>7282186.0</v>
      </c>
      <c r="G11889" s="17">
        <v>1.4464579E7</v>
      </c>
      <c r="H11889" s="17">
        <v>2.3704847E7</v>
      </c>
    </row>
    <row r="11890">
      <c r="A11890" s="7" t="s">
        <v>25730</v>
      </c>
      <c r="B11890" s="17" t="s">
        <v>25731</v>
      </c>
      <c r="C11890" s="17">
        <v>2.0</v>
      </c>
      <c r="D11890" s="17">
        <v>8411749.5</v>
      </c>
      <c r="E11890" s="17">
        <v>2835400.0</v>
      </c>
      <c r="F11890" s="17">
        <v>2835400.0</v>
      </c>
      <c r="G11890" s="17">
        <v>1.3988099E7</v>
      </c>
      <c r="H11890" s="17">
        <v>1.3988099E7</v>
      </c>
    </row>
    <row r="11891">
      <c r="A11891" s="7" t="s">
        <v>25733</v>
      </c>
      <c r="B11891" s="17" t="s">
        <v>25734</v>
      </c>
      <c r="C11891" s="17">
        <v>1.0</v>
      </c>
      <c r="D11891" s="17">
        <v>1.2547295E7</v>
      </c>
      <c r="E11891" s="17">
        <v>1.2547295E7</v>
      </c>
      <c r="F11891" s="17">
        <v>1.2547295E7</v>
      </c>
      <c r="G11891" s="17">
        <v>1.2547295E7</v>
      </c>
      <c r="H11891" s="17">
        <v>1.2547295E7</v>
      </c>
    </row>
    <row r="11892">
      <c r="A11892" s="7" t="s">
        <v>25735</v>
      </c>
      <c r="B11892" s="17" t="s">
        <v>25736</v>
      </c>
      <c r="C11892" s="17">
        <v>2.0</v>
      </c>
      <c r="D11892" s="17">
        <v>1.2141984E7</v>
      </c>
      <c r="E11892" s="17">
        <v>1.0035246E7</v>
      </c>
      <c r="F11892" s="17">
        <v>1.0035246E7</v>
      </c>
      <c r="G11892" s="17">
        <v>1.4248722E7</v>
      </c>
      <c r="H11892" s="17">
        <v>1.4248722E7</v>
      </c>
    </row>
    <row r="11893">
      <c r="A11893" s="7" t="s">
        <v>25737</v>
      </c>
      <c r="B11893" s="17" t="s">
        <v>25738</v>
      </c>
      <c r="C11893" s="17">
        <v>1.0</v>
      </c>
      <c r="D11893" s="17">
        <v>1.3083832E7</v>
      </c>
      <c r="E11893" s="17">
        <v>1.3083832E7</v>
      </c>
      <c r="F11893" s="17">
        <v>1.3083832E7</v>
      </c>
      <c r="G11893" s="17">
        <v>1.3083832E7</v>
      </c>
      <c r="H11893" s="17">
        <v>1.3083832E7</v>
      </c>
    </row>
    <row r="11894">
      <c r="A11894" s="7" t="s">
        <v>25739</v>
      </c>
      <c r="B11894" s="17" t="s">
        <v>25740</v>
      </c>
      <c r="C11894" s="17">
        <v>16.0</v>
      </c>
      <c r="D11894" s="17">
        <v>1.801796313E7</v>
      </c>
      <c r="E11894" s="17">
        <v>4799305.0</v>
      </c>
      <c r="F11894" s="17">
        <v>8006938.0</v>
      </c>
      <c r="G11894" s="17">
        <v>1.8148648E7</v>
      </c>
      <c r="H11894" s="17">
        <v>5.8305707E7</v>
      </c>
    </row>
    <row r="11895">
      <c r="A11895" s="7" t="s">
        <v>25741</v>
      </c>
      <c r="B11895" s="17" t="s">
        <v>25742</v>
      </c>
      <c r="C11895" s="17">
        <v>212.0</v>
      </c>
      <c r="D11895" s="17">
        <v>1.613555254E7</v>
      </c>
      <c r="E11895" s="17">
        <v>6127141.0</v>
      </c>
      <c r="F11895" s="17">
        <v>1.02729E7</v>
      </c>
      <c r="G11895" s="17">
        <v>2.0487649E7</v>
      </c>
      <c r="H11895" s="17">
        <v>3.5256352E7</v>
      </c>
    </row>
    <row r="11896">
      <c r="A11896" s="7" t="s">
        <v>25743</v>
      </c>
      <c r="B11896" s="17" t="s">
        <v>25744</v>
      </c>
      <c r="C11896" s="17">
        <v>13.0</v>
      </c>
      <c r="D11896" s="17">
        <v>1.299558038E7</v>
      </c>
      <c r="E11896" s="17">
        <v>7207104.0</v>
      </c>
      <c r="F11896" s="17">
        <v>7897100.0</v>
      </c>
      <c r="G11896" s="17">
        <v>9609058.0</v>
      </c>
      <c r="H11896" s="17">
        <v>2.2611905E7</v>
      </c>
    </row>
    <row r="11897">
      <c r="A11897" s="7" t="s">
        <v>25747</v>
      </c>
      <c r="B11897" s="17" t="s">
        <v>25748</v>
      </c>
      <c r="C11897" s="17">
        <v>8.0</v>
      </c>
      <c r="D11897" s="17">
        <v>5966600.375</v>
      </c>
      <c r="E11897" s="17">
        <v>2198683.0</v>
      </c>
      <c r="F11897" s="17">
        <v>4259977.0</v>
      </c>
      <c r="G11897" s="17">
        <v>7676688.0</v>
      </c>
      <c r="H11897" s="17">
        <v>1.34109E7</v>
      </c>
    </row>
    <row r="11898">
      <c r="A11898" s="7" t="s">
        <v>25749</v>
      </c>
      <c r="B11898" s="17" t="s">
        <v>25750</v>
      </c>
      <c r="C11898" s="17">
        <v>4.0</v>
      </c>
      <c r="D11898" s="17">
        <v>9589060.75</v>
      </c>
      <c r="E11898" s="17">
        <v>2442970.0</v>
      </c>
      <c r="F11898" s="17">
        <v>6751857.0</v>
      </c>
      <c r="G11898" s="17">
        <v>9041447.0</v>
      </c>
      <c r="H11898" s="17">
        <v>2.0119969E7</v>
      </c>
    </row>
    <row r="11899">
      <c r="A11899" s="7" t="s">
        <v>25751</v>
      </c>
      <c r="B11899" s="17" t="s">
        <v>25752</v>
      </c>
      <c r="C11899" s="17">
        <v>1.0</v>
      </c>
      <c r="D11899" s="17">
        <v>1.2785236E7</v>
      </c>
      <c r="E11899" s="17">
        <v>1.2785236E7</v>
      </c>
      <c r="F11899" s="17">
        <v>1.2785236E7</v>
      </c>
      <c r="G11899" s="17">
        <v>1.2785236E7</v>
      </c>
      <c r="H11899" s="17">
        <v>1.2785236E7</v>
      </c>
    </row>
    <row r="11900">
      <c r="A11900" s="7" t="s">
        <v>25753</v>
      </c>
      <c r="B11900" s="17" t="s">
        <v>25754</v>
      </c>
      <c r="C11900" s="17">
        <v>1.0</v>
      </c>
      <c r="D11900" s="17">
        <v>5435394.0</v>
      </c>
      <c r="E11900" s="17">
        <v>5435394.0</v>
      </c>
      <c r="F11900" s="17">
        <v>5435394.0</v>
      </c>
      <c r="G11900" s="17">
        <v>5435394.0</v>
      </c>
      <c r="H11900" s="17">
        <v>5435394.0</v>
      </c>
    </row>
    <row r="11901">
      <c r="A11901" s="7" t="s">
        <v>25756</v>
      </c>
      <c r="B11901" s="17" t="s">
        <v>25758</v>
      </c>
      <c r="C11901" s="17">
        <v>4.0</v>
      </c>
      <c r="D11901" s="17">
        <v>6372825.75</v>
      </c>
      <c r="E11901" s="17">
        <v>2454498.0</v>
      </c>
      <c r="F11901" s="17">
        <v>2837011.0</v>
      </c>
      <c r="G11901" s="17">
        <v>5417527.0</v>
      </c>
      <c r="H11901" s="17">
        <v>1.4782267E7</v>
      </c>
    </row>
    <row r="11902">
      <c r="A11902" s="7" t="s">
        <v>25759</v>
      </c>
      <c r="B11902" s="17" t="s">
        <v>25760</v>
      </c>
      <c r="C11902" s="17">
        <v>32.0</v>
      </c>
      <c r="D11902" s="17">
        <v>7299722.156</v>
      </c>
      <c r="E11902" s="17">
        <v>4539890.0</v>
      </c>
      <c r="F11902" s="17">
        <v>6769000.0</v>
      </c>
      <c r="G11902" s="17">
        <v>8435000.0</v>
      </c>
      <c r="H11902" s="17">
        <v>1.2931672E7</v>
      </c>
    </row>
    <row r="11903">
      <c r="A11903" s="7" t="s">
        <v>25761</v>
      </c>
      <c r="B11903" s="17" t="s">
        <v>25762</v>
      </c>
      <c r="C11903" s="17">
        <v>1.0</v>
      </c>
      <c r="D11903" s="17">
        <v>5136984.0</v>
      </c>
      <c r="E11903" s="17">
        <v>5136984.0</v>
      </c>
      <c r="F11903" s="17">
        <v>5136984.0</v>
      </c>
      <c r="G11903" s="17">
        <v>5136984.0</v>
      </c>
      <c r="H11903" s="17">
        <v>5136984.0</v>
      </c>
    </row>
    <row r="11904">
      <c r="A11904" s="7" t="s">
        <v>25763</v>
      </c>
      <c r="B11904" s="17" t="s">
        <v>25764</v>
      </c>
      <c r="C11904" s="17">
        <v>2.0</v>
      </c>
      <c r="D11904" s="17">
        <v>2.2215509E7</v>
      </c>
      <c r="E11904" s="17">
        <v>1.9862734E7</v>
      </c>
      <c r="F11904" s="17">
        <v>1.9862734E7</v>
      </c>
      <c r="G11904" s="17">
        <v>2.4568284E7</v>
      </c>
      <c r="H11904" s="17">
        <v>2.4568284E7</v>
      </c>
    </row>
    <row r="11905">
      <c r="A11905" s="7" t="s">
        <v>25765</v>
      </c>
      <c r="B11905" s="17" t="s">
        <v>25768</v>
      </c>
      <c r="C11905" s="17">
        <v>4.0</v>
      </c>
      <c r="D11905" s="17">
        <v>2.2640322E7</v>
      </c>
      <c r="E11905" s="17">
        <v>4070862.0</v>
      </c>
      <c r="F11905" s="17">
        <v>6847610.0</v>
      </c>
      <c r="G11905" s="17">
        <v>7087031.0</v>
      </c>
      <c r="H11905" s="17">
        <v>7.2555785E7</v>
      </c>
    </row>
    <row r="11906">
      <c r="A11906" s="7" t="s">
        <v>25769</v>
      </c>
      <c r="B11906" s="17" t="s">
        <v>25770</v>
      </c>
      <c r="C11906" s="17">
        <v>27.0</v>
      </c>
      <c r="D11906" s="17">
        <v>9960958.926</v>
      </c>
      <c r="E11906" s="17">
        <v>4337493.0</v>
      </c>
      <c r="F11906" s="17">
        <v>7203307.0</v>
      </c>
      <c r="G11906" s="17">
        <v>1.4896829E7</v>
      </c>
      <c r="H11906" s="17">
        <v>2.0810015E7</v>
      </c>
    </row>
    <row r="11907">
      <c r="A11907" s="7" t="s">
        <v>25771</v>
      </c>
      <c r="B11907" s="17" t="s">
        <v>25772</v>
      </c>
      <c r="C11907" s="17">
        <v>3.0</v>
      </c>
      <c r="D11907" s="17">
        <v>1.225673533E7</v>
      </c>
      <c r="E11907" s="17">
        <v>5473929.0</v>
      </c>
      <c r="F11907" s="17">
        <v>1.2900254E7</v>
      </c>
      <c r="G11907" s="17">
        <v>1.8396023E7</v>
      </c>
      <c r="H11907" s="17">
        <v>1.8396023E7</v>
      </c>
    </row>
    <row r="11908">
      <c r="A11908" s="7" t="s">
        <v>25773</v>
      </c>
      <c r="B11908" s="17" t="s">
        <v>25775</v>
      </c>
      <c r="C11908" s="17">
        <v>1.0</v>
      </c>
      <c r="D11908" s="17">
        <v>9647945.0</v>
      </c>
      <c r="E11908" s="17">
        <v>9647945.0</v>
      </c>
      <c r="F11908" s="17">
        <v>9647945.0</v>
      </c>
      <c r="G11908" s="17">
        <v>9647945.0</v>
      </c>
      <c r="H11908" s="17">
        <v>9647945.0</v>
      </c>
    </row>
    <row r="11909">
      <c r="A11909" s="7" t="s">
        <v>25776</v>
      </c>
      <c r="B11909" s="17" t="s">
        <v>25777</v>
      </c>
      <c r="C11909" s="17">
        <v>3.0</v>
      </c>
      <c r="D11909" s="17">
        <v>4884214.0</v>
      </c>
      <c r="E11909" s="17">
        <v>3497778.0</v>
      </c>
      <c r="F11909" s="17">
        <v>4750883.0</v>
      </c>
      <c r="G11909" s="17">
        <v>6403981.0</v>
      </c>
      <c r="H11909" s="17">
        <v>6403981.0</v>
      </c>
    </row>
    <row r="11910">
      <c r="A11910" s="7" t="s">
        <v>25778</v>
      </c>
      <c r="B11910" s="17" t="s">
        <v>25779</v>
      </c>
      <c r="C11910" s="17">
        <v>1.0</v>
      </c>
      <c r="D11910" s="17">
        <v>2723196.0</v>
      </c>
      <c r="E11910" s="17">
        <v>2723196.0</v>
      </c>
      <c r="F11910" s="17">
        <v>2723196.0</v>
      </c>
      <c r="G11910" s="17">
        <v>2723196.0</v>
      </c>
      <c r="H11910" s="17">
        <v>2723196.0</v>
      </c>
    </row>
    <row r="11911">
      <c r="A11911" s="7" t="s">
        <v>25780</v>
      </c>
      <c r="B11911" s="17" t="s">
        <v>25781</v>
      </c>
      <c r="C11911" s="17">
        <v>1.0</v>
      </c>
      <c r="D11911" s="17">
        <v>1.04351251E8</v>
      </c>
      <c r="E11911" s="17">
        <v>1.04351251E8</v>
      </c>
      <c r="F11911" s="17">
        <v>1.04351251E8</v>
      </c>
      <c r="G11911" s="17">
        <v>1.04351251E8</v>
      </c>
      <c r="H11911" s="17">
        <v>1.04351251E8</v>
      </c>
    </row>
    <row r="11912">
      <c r="A11912" s="7" t="s">
        <v>25782</v>
      </c>
      <c r="B11912" s="17" t="s">
        <v>25783</v>
      </c>
      <c r="C11912" s="17">
        <v>1.0</v>
      </c>
      <c r="D11912" s="17">
        <v>6482938.0</v>
      </c>
      <c r="E11912" s="17">
        <v>6482938.0</v>
      </c>
      <c r="F11912" s="17">
        <v>6482938.0</v>
      </c>
      <c r="G11912" s="17">
        <v>6482938.0</v>
      </c>
      <c r="H11912" s="17">
        <v>6482938.0</v>
      </c>
    </row>
    <row r="11913">
      <c r="A11913" s="7" t="s">
        <v>25785</v>
      </c>
      <c r="B11913" s="17" t="s">
        <v>25786</v>
      </c>
      <c r="C11913" s="17">
        <v>1.0</v>
      </c>
      <c r="D11913" s="17">
        <v>6013928.0</v>
      </c>
      <c r="E11913" s="17">
        <v>6013928.0</v>
      </c>
      <c r="F11913" s="17">
        <v>6013928.0</v>
      </c>
      <c r="G11913" s="17">
        <v>6013928.0</v>
      </c>
      <c r="H11913" s="17">
        <v>6013928.0</v>
      </c>
    </row>
    <row r="11914">
      <c r="A11914" s="7" t="s">
        <v>25787</v>
      </c>
      <c r="B11914" s="17" t="s">
        <v>25788</v>
      </c>
      <c r="C11914" s="17">
        <v>1.0</v>
      </c>
      <c r="D11914" s="17">
        <v>2.8194636E7</v>
      </c>
      <c r="E11914" s="17">
        <v>2.8194636E7</v>
      </c>
      <c r="F11914" s="17">
        <v>2.8194636E7</v>
      </c>
      <c r="G11914" s="17">
        <v>2.8194636E7</v>
      </c>
      <c r="H11914" s="17">
        <v>2.8194636E7</v>
      </c>
    </row>
    <row r="11915">
      <c r="A11915" s="7" t="s">
        <v>25789</v>
      </c>
      <c r="B11915" s="17" t="s">
        <v>25790</v>
      </c>
      <c r="C11915" s="17">
        <v>2.0</v>
      </c>
      <c r="D11915" s="17">
        <v>6443937.0</v>
      </c>
      <c r="E11915" s="17">
        <v>3255643.0</v>
      </c>
      <c r="F11915" s="17">
        <v>3255643.0</v>
      </c>
      <c r="G11915" s="17">
        <v>9632231.0</v>
      </c>
      <c r="H11915" s="17">
        <v>9632231.0</v>
      </c>
    </row>
    <row r="11916">
      <c r="A11916" s="7" t="s">
        <v>25791</v>
      </c>
      <c r="B11916" s="17" t="s">
        <v>25792</v>
      </c>
      <c r="C11916" s="17">
        <v>1.0</v>
      </c>
      <c r="D11916" s="17">
        <v>2687897.0</v>
      </c>
      <c r="E11916" s="17">
        <v>2687897.0</v>
      </c>
      <c r="F11916" s="17">
        <v>2687897.0</v>
      </c>
      <c r="G11916" s="17">
        <v>2687897.0</v>
      </c>
      <c r="H11916" s="17">
        <v>2687897.0</v>
      </c>
    </row>
    <row r="11917">
      <c r="A11917" s="7" t="s">
        <v>25795</v>
      </c>
      <c r="B11917" s="17" t="s">
        <v>25796</v>
      </c>
      <c r="C11917" s="17">
        <v>97.0</v>
      </c>
      <c r="D11917" s="17">
        <v>6215280.124</v>
      </c>
      <c r="E11917" s="17">
        <v>3422626.0</v>
      </c>
      <c r="F11917" s="17">
        <v>4797067.0</v>
      </c>
      <c r="G11917" s="17">
        <v>6845778.0</v>
      </c>
      <c r="H11917" s="17">
        <v>1.3351158E7</v>
      </c>
    </row>
    <row r="11918">
      <c r="A11918" s="7" t="s">
        <v>25799</v>
      </c>
      <c r="B11918" s="17" t="s">
        <v>25800</v>
      </c>
      <c r="C11918" s="17">
        <v>4.0</v>
      </c>
      <c r="D11918" s="17">
        <v>1.08770205E7</v>
      </c>
      <c r="E11918" s="17">
        <v>4557187.0</v>
      </c>
      <c r="F11918" s="17">
        <v>8583504.0</v>
      </c>
      <c r="G11918" s="17">
        <v>1.1317484E7</v>
      </c>
      <c r="H11918" s="17">
        <v>1.9049907E7</v>
      </c>
    </row>
    <row r="11919">
      <c r="A11919" s="7" t="s">
        <v>25801</v>
      </c>
      <c r="B11919" s="17" t="s">
        <v>25802</v>
      </c>
      <c r="C11919" s="17">
        <v>20.0</v>
      </c>
      <c r="D11919" s="17">
        <v>6083767.95</v>
      </c>
      <c r="E11919" s="17">
        <v>2989170.0</v>
      </c>
      <c r="F11919" s="17">
        <v>3991678.0</v>
      </c>
      <c r="G11919" s="17">
        <v>6521685.0</v>
      </c>
      <c r="H11919" s="17">
        <v>1.4636E7</v>
      </c>
    </row>
    <row r="11920">
      <c r="A11920" s="7" t="s">
        <v>25803</v>
      </c>
      <c r="B11920" s="17" t="s">
        <v>25804</v>
      </c>
      <c r="C11920" s="17">
        <v>17.0</v>
      </c>
      <c r="D11920" s="17">
        <v>4773532.353</v>
      </c>
      <c r="E11920" s="17">
        <v>1066819.0</v>
      </c>
      <c r="F11920" s="17">
        <v>2989170.0</v>
      </c>
      <c r="G11920" s="17">
        <v>7339010.0</v>
      </c>
      <c r="H11920" s="17">
        <v>1.4272334E7</v>
      </c>
    </row>
    <row r="11921">
      <c r="A11921" s="7" t="s">
        <v>25805</v>
      </c>
      <c r="B11921" s="17" t="s">
        <v>25806</v>
      </c>
      <c r="C11921" s="17">
        <v>10.0</v>
      </c>
      <c r="D11921" s="17">
        <v>8580486.4</v>
      </c>
      <c r="E11921" s="17">
        <v>5195378.0</v>
      </c>
      <c r="F11921" s="17">
        <v>7378000.0</v>
      </c>
      <c r="G11921" s="17">
        <v>9551853.0</v>
      </c>
      <c r="H11921" s="17">
        <v>9578977.0</v>
      </c>
    </row>
    <row r="11922">
      <c r="A11922" s="7" t="s">
        <v>25809</v>
      </c>
      <c r="B11922" s="17" t="s">
        <v>25810</v>
      </c>
      <c r="C11922" s="17">
        <v>28.0</v>
      </c>
      <c r="D11922" s="17">
        <v>9675459.0</v>
      </c>
      <c r="E11922" s="17">
        <v>7229768.0</v>
      </c>
      <c r="F11922" s="17">
        <v>8086576.0</v>
      </c>
      <c r="G11922" s="17">
        <v>9917436.0</v>
      </c>
      <c r="H11922" s="17">
        <v>2.0529291E7</v>
      </c>
    </row>
    <row r="11923">
      <c r="A11923" s="7" t="s">
        <v>25811</v>
      </c>
      <c r="B11923" s="17" t="s">
        <v>25812</v>
      </c>
      <c r="C11923" s="17">
        <v>12.0</v>
      </c>
      <c r="D11923" s="17">
        <v>8718306.667</v>
      </c>
      <c r="E11923" s="17">
        <v>3628235.0</v>
      </c>
      <c r="F11923" s="17">
        <v>3916130.0</v>
      </c>
      <c r="G11923" s="17">
        <v>1.0121525E7</v>
      </c>
      <c r="H11923" s="17">
        <v>1.1999168E7</v>
      </c>
    </row>
    <row r="11924">
      <c r="A11924" s="7" t="s">
        <v>25813</v>
      </c>
      <c r="B11924" s="17" t="s">
        <v>25814</v>
      </c>
      <c r="C11924" s="17">
        <v>40.0</v>
      </c>
      <c r="D11924" s="17">
        <v>6891408.85</v>
      </c>
      <c r="E11924" s="17">
        <v>1280719.0</v>
      </c>
      <c r="F11924" s="17">
        <v>5586605.0</v>
      </c>
      <c r="G11924" s="17">
        <v>9592083.0</v>
      </c>
      <c r="H11924" s="17">
        <v>1.7079227E7</v>
      </c>
    </row>
    <row r="11925">
      <c r="A11925" s="7" t="s">
        <v>25815</v>
      </c>
      <c r="B11925" s="17" t="s">
        <v>25816</v>
      </c>
      <c r="C11925" s="17">
        <v>39.0</v>
      </c>
      <c r="D11925" s="17">
        <v>9975748.179</v>
      </c>
      <c r="E11925" s="17">
        <v>5913637.0</v>
      </c>
      <c r="F11925" s="17">
        <v>9331872.0</v>
      </c>
      <c r="G11925" s="17">
        <v>1.2208805E7</v>
      </c>
      <c r="H11925" s="17">
        <v>1.9613055E7</v>
      </c>
    </row>
    <row r="11926">
      <c r="A11926" s="7" t="s">
        <v>25818</v>
      </c>
      <c r="B11926" s="17" t="s">
        <v>25820</v>
      </c>
      <c r="C11926" s="17">
        <v>29.0</v>
      </c>
      <c r="D11926" s="17">
        <v>7975606.69</v>
      </c>
      <c r="E11926" s="17">
        <v>3608246.0</v>
      </c>
      <c r="F11926" s="17">
        <v>4692891.0</v>
      </c>
      <c r="G11926" s="17">
        <v>7351631.0</v>
      </c>
      <c r="H11926" s="17">
        <v>1.5973083E7</v>
      </c>
    </row>
    <row r="11927">
      <c r="A11927" s="7" t="s">
        <v>25821</v>
      </c>
      <c r="B11927" s="17" t="s">
        <v>25822</v>
      </c>
      <c r="C11927" s="17">
        <v>34.0</v>
      </c>
      <c r="D11927" s="17">
        <v>7508573.029</v>
      </c>
      <c r="E11927" s="17">
        <v>2663284.0</v>
      </c>
      <c r="F11927" s="17">
        <v>4605997.0</v>
      </c>
      <c r="G11927" s="17">
        <v>5710000.0</v>
      </c>
      <c r="H11927" s="17">
        <v>1.1468649E7</v>
      </c>
    </row>
    <row r="11928">
      <c r="A11928" s="7" t="s">
        <v>25823</v>
      </c>
      <c r="B11928" s="17" t="s">
        <v>25824</v>
      </c>
      <c r="C11928" s="17">
        <v>226.0</v>
      </c>
      <c r="D11928" s="17">
        <v>4852396.115</v>
      </c>
      <c r="E11928" s="17">
        <v>2503800.0</v>
      </c>
      <c r="F11928" s="17">
        <v>3494886.0</v>
      </c>
      <c r="G11928" s="17">
        <v>5623000.0</v>
      </c>
      <c r="H11928" s="17">
        <v>8604494.0</v>
      </c>
    </row>
    <row r="11929">
      <c r="A11929" s="7" t="s">
        <v>25825</v>
      </c>
      <c r="B11929" s="17" t="s">
        <v>25826</v>
      </c>
      <c r="C11929" s="17">
        <v>14.0</v>
      </c>
      <c r="D11929" s="17">
        <v>4011331.214</v>
      </c>
      <c r="E11929" s="17">
        <v>2600470.0</v>
      </c>
      <c r="F11929" s="17">
        <v>3215211.0</v>
      </c>
      <c r="G11929" s="17">
        <v>3836200.0</v>
      </c>
      <c r="H11929" s="17">
        <v>8684850.0</v>
      </c>
    </row>
    <row r="11930">
      <c r="A11930" s="7" t="s">
        <v>25829</v>
      </c>
      <c r="B11930" s="17" t="s">
        <v>25830</v>
      </c>
      <c r="C11930" s="17">
        <v>9.0</v>
      </c>
      <c r="D11930" s="17">
        <v>5147800.222</v>
      </c>
      <c r="E11930" s="17">
        <v>3315176.0</v>
      </c>
      <c r="F11930" s="17">
        <v>3764409.0</v>
      </c>
      <c r="G11930" s="17">
        <v>5077700.0</v>
      </c>
      <c r="H11930" s="17">
        <v>1.2502935E7</v>
      </c>
    </row>
    <row r="11931">
      <c r="A11931" s="7" t="s">
        <v>25831</v>
      </c>
      <c r="B11931" s="17" t="s">
        <v>25832</v>
      </c>
      <c r="C11931" s="17">
        <v>5.0</v>
      </c>
      <c r="D11931" s="17">
        <v>2.9583035E7</v>
      </c>
      <c r="E11931" s="17">
        <v>2131835.0</v>
      </c>
      <c r="F11931" s="17">
        <v>4090000.0</v>
      </c>
      <c r="G11931" s="17">
        <v>1.1641639E7</v>
      </c>
      <c r="H11931" s="17">
        <v>1.28077701E8</v>
      </c>
    </row>
    <row r="11932">
      <c r="A11932" s="7" t="s">
        <v>25833</v>
      </c>
      <c r="B11932" s="17" t="s">
        <v>25834</v>
      </c>
      <c r="C11932" s="17">
        <v>6.0</v>
      </c>
      <c r="D11932" s="17">
        <v>1.31903265E7</v>
      </c>
      <c r="E11932" s="17">
        <v>2455665.0</v>
      </c>
      <c r="F11932" s="17">
        <v>6030733.0</v>
      </c>
      <c r="G11932" s="17">
        <v>2.76113E7</v>
      </c>
      <c r="H11932" s="17">
        <v>3.2590603E7</v>
      </c>
    </row>
    <row r="11933">
      <c r="A11933" s="7" t="s">
        <v>25835</v>
      </c>
      <c r="B11933" s="17" t="s">
        <v>25836</v>
      </c>
      <c r="C11933" s="17">
        <v>5.0</v>
      </c>
      <c r="D11933" s="17">
        <v>7358056.8</v>
      </c>
      <c r="E11933" s="17">
        <v>3334101.0</v>
      </c>
      <c r="F11933" s="17">
        <v>5297921.0</v>
      </c>
      <c r="G11933" s="17">
        <v>9158961.0</v>
      </c>
      <c r="H11933" s="17">
        <v>1.7843801E7</v>
      </c>
    </row>
    <row r="11934">
      <c r="A11934" s="7" t="s">
        <v>25837</v>
      </c>
      <c r="B11934" s="17" t="s">
        <v>25838</v>
      </c>
      <c r="C11934" s="17">
        <v>15.0</v>
      </c>
      <c r="D11934" s="17">
        <v>7396965.467</v>
      </c>
      <c r="E11934" s="17">
        <v>3406603.0</v>
      </c>
      <c r="F11934" s="17">
        <v>4537086.0</v>
      </c>
      <c r="G11934" s="17">
        <v>7215572.0</v>
      </c>
      <c r="H11934" s="17">
        <v>1.9121829E7</v>
      </c>
    </row>
    <row r="11935">
      <c r="A11935" s="7" t="s">
        <v>25841</v>
      </c>
      <c r="B11935" s="17" t="s">
        <v>25842</v>
      </c>
      <c r="C11935" s="17">
        <v>10.0</v>
      </c>
      <c r="D11935" s="17">
        <v>4814030.4</v>
      </c>
      <c r="E11935" s="17">
        <v>2634056.0</v>
      </c>
      <c r="F11935" s="17">
        <v>3412800.0</v>
      </c>
      <c r="G11935" s="17">
        <v>6440011.0</v>
      </c>
      <c r="H11935" s="17">
        <v>6963826.0</v>
      </c>
    </row>
    <row r="11936">
      <c r="A11936" s="7" t="s">
        <v>25843</v>
      </c>
      <c r="B11936" s="17" t="s">
        <v>25844</v>
      </c>
      <c r="C11936" s="17">
        <v>13.0</v>
      </c>
      <c r="D11936" s="17">
        <v>6147186.0</v>
      </c>
      <c r="E11936" s="17">
        <v>3405722.0</v>
      </c>
      <c r="F11936" s="17">
        <v>4729000.0</v>
      </c>
      <c r="G11936" s="17">
        <v>7459080.0</v>
      </c>
      <c r="H11936" s="17">
        <v>1.3502142E7</v>
      </c>
    </row>
    <row r="11937">
      <c r="A11937" s="7" t="s">
        <v>25849</v>
      </c>
      <c r="B11937" s="17" t="s">
        <v>25850</v>
      </c>
      <c r="C11937" s="17">
        <v>41.0</v>
      </c>
      <c r="D11937" s="17">
        <v>6648239.195</v>
      </c>
      <c r="E11937" s="17">
        <v>2965500.0</v>
      </c>
      <c r="F11937" s="17">
        <v>4215189.0</v>
      </c>
      <c r="G11937" s="17">
        <v>6833320.0</v>
      </c>
      <c r="H11937" s="17">
        <v>9919978.0</v>
      </c>
    </row>
    <row r="11938">
      <c r="A11938" s="7" t="s">
        <v>25851</v>
      </c>
      <c r="B11938" s="17" t="s">
        <v>25852</v>
      </c>
      <c r="C11938" s="17">
        <v>6339.0</v>
      </c>
      <c r="D11938" s="17">
        <v>4491390.55</v>
      </c>
      <c r="E11938" s="17">
        <v>2363199.0</v>
      </c>
      <c r="F11938" s="17">
        <v>3224786.0</v>
      </c>
      <c r="G11938" s="17">
        <v>4713131.0</v>
      </c>
      <c r="H11938" s="17">
        <v>7142900.0</v>
      </c>
    </row>
    <row r="11939">
      <c r="A11939" s="7" t="s">
        <v>25853</v>
      </c>
      <c r="B11939" s="17" t="s">
        <v>25854</v>
      </c>
      <c r="C11939" s="17">
        <v>635.0</v>
      </c>
      <c r="D11939" s="17">
        <v>4441483.173</v>
      </c>
      <c r="E11939" s="17">
        <v>2316447.0</v>
      </c>
      <c r="F11939" s="17">
        <v>3131810.0</v>
      </c>
      <c r="G11939" s="17">
        <v>4390559.0</v>
      </c>
      <c r="H11939" s="17">
        <v>6402773.0</v>
      </c>
    </row>
    <row r="11940">
      <c r="A11940" s="7" t="s">
        <v>25855</v>
      </c>
      <c r="B11940" s="17" t="s">
        <v>25856</v>
      </c>
      <c r="C11940" s="17">
        <v>147.0</v>
      </c>
      <c r="D11940" s="17">
        <v>5574313.503</v>
      </c>
      <c r="E11940" s="17">
        <v>3195207.0</v>
      </c>
      <c r="F11940" s="17">
        <v>4325649.0</v>
      </c>
      <c r="G11940" s="17">
        <v>6524404.0</v>
      </c>
      <c r="H11940" s="17">
        <v>1.0707986E7</v>
      </c>
    </row>
    <row r="11941">
      <c r="A11941" s="7" t="s">
        <v>25857</v>
      </c>
      <c r="B11941" s="17" t="s">
        <v>25858</v>
      </c>
      <c r="C11941" s="17">
        <v>30.0</v>
      </c>
      <c r="D11941" s="17">
        <v>4096632.2</v>
      </c>
      <c r="E11941" s="17">
        <v>2173390.0</v>
      </c>
      <c r="F11941" s="17">
        <v>2822720.0</v>
      </c>
      <c r="G11941" s="17">
        <v>4878200.0</v>
      </c>
      <c r="H11941" s="17">
        <v>6329508.0</v>
      </c>
    </row>
    <row r="11942">
      <c r="A11942" s="7" t="s">
        <v>25859</v>
      </c>
      <c r="B11942" s="17" t="s">
        <v>25860</v>
      </c>
      <c r="C11942" s="17">
        <v>7.0</v>
      </c>
      <c r="D11942" s="17">
        <v>5080132.857</v>
      </c>
      <c r="E11942" s="17">
        <v>2792002.0</v>
      </c>
      <c r="F11942" s="17">
        <v>4505461.0</v>
      </c>
      <c r="G11942" s="17">
        <v>6637511.0</v>
      </c>
      <c r="H11942" s="17">
        <v>8214300.0</v>
      </c>
    </row>
    <row r="11943">
      <c r="A11943" s="7" t="s">
        <v>25861</v>
      </c>
      <c r="B11943" s="17" t="s">
        <v>25862</v>
      </c>
      <c r="C11943" s="17">
        <v>13.0</v>
      </c>
      <c r="D11943" s="17">
        <v>3193851.923</v>
      </c>
      <c r="E11943" s="17">
        <v>2624800.0</v>
      </c>
      <c r="F11943" s="17">
        <v>3424679.0</v>
      </c>
      <c r="G11943" s="17">
        <v>3947328.0</v>
      </c>
      <c r="H11943" s="17">
        <v>4256113.0</v>
      </c>
    </row>
    <row r="11944">
      <c r="A11944" s="7" t="s">
        <v>25863</v>
      </c>
      <c r="B11944" s="17" t="s">
        <v>25864</v>
      </c>
      <c r="C11944" s="17">
        <v>87.0</v>
      </c>
      <c r="D11944" s="17">
        <v>5616511.529</v>
      </c>
      <c r="E11944" s="17">
        <v>2370934.0</v>
      </c>
      <c r="F11944" s="17">
        <v>3616070.0</v>
      </c>
      <c r="G11944" s="17">
        <v>5469644.0</v>
      </c>
      <c r="H11944" s="17">
        <v>8405551.0</v>
      </c>
    </row>
    <row r="11945">
      <c r="A11945" s="7" t="s">
        <v>25867</v>
      </c>
      <c r="B11945" s="17" t="s">
        <v>25868</v>
      </c>
      <c r="C11945" s="17">
        <v>148.0</v>
      </c>
      <c r="D11945" s="17">
        <v>4557881.236</v>
      </c>
      <c r="E11945" s="17">
        <v>2479038.0</v>
      </c>
      <c r="F11945" s="17">
        <v>3481813.0</v>
      </c>
      <c r="G11945" s="17">
        <v>4816562.0</v>
      </c>
      <c r="H11945" s="17">
        <v>7269745.0</v>
      </c>
    </row>
    <row r="11946">
      <c r="A11946" s="7" t="s">
        <v>25869</v>
      </c>
      <c r="B11946" s="17" t="s">
        <v>25870</v>
      </c>
      <c r="C11946" s="17">
        <v>65.0</v>
      </c>
      <c r="D11946" s="17">
        <v>4276683.154</v>
      </c>
      <c r="E11946" s="17">
        <v>2575983.0</v>
      </c>
      <c r="F11946" s="17">
        <v>3631116.0</v>
      </c>
      <c r="G11946" s="17">
        <v>5587279.0</v>
      </c>
      <c r="H11946" s="17">
        <v>7242584.0</v>
      </c>
    </row>
    <row r="11947">
      <c r="A11947" s="7" t="s">
        <v>25872</v>
      </c>
      <c r="B11947" s="17" t="s">
        <v>25873</v>
      </c>
      <c r="C11947" s="17">
        <v>503.0</v>
      </c>
      <c r="D11947" s="17">
        <v>5556824.871</v>
      </c>
      <c r="E11947" s="17">
        <v>2532965.0</v>
      </c>
      <c r="F11947" s="17">
        <v>3898270.0</v>
      </c>
      <c r="G11947" s="17">
        <v>6004500.0</v>
      </c>
      <c r="H11947" s="17">
        <v>1.04759E7</v>
      </c>
    </row>
    <row r="11948">
      <c r="A11948" s="7" t="s">
        <v>25874</v>
      </c>
      <c r="B11948" s="17" t="s">
        <v>25875</v>
      </c>
      <c r="C11948" s="17">
        <v>1739.0</v>
      </c>
      <c r="D11948" s="17">
        <v>4788495.883</v>
      </c>
      <c r="E11948" s="17">
        <v>2327928.0</v>
      </c>
      <c r="F11948" s="17">
        <v>3277359.0</v>
      </c>
      <c r="G11948" s="17">
        <v>4919816.0</v>
      </c>
      <c r="H11948" s="17">
        <v>7690398.0</v>
      </c>
    </row>
    <row r="11949">
      <c r="A11949" s="7" t="s">
        <v>25876</v>
      </c>
      <c r="B11949" s="17" t="s">
        <v>25877</v>
      </c>
      <c r="C11949" s="17">
        <v>1170.0</v>
      </c>
      <c r="D11949" s="17">
        <v>5151919.491</v>
      </c>
      <c r="E11949" s="17">
        <v>2485800.0</v>
      </c>
      <c r="F11949" s="17">
        <v>3480028.0</v>
      </c>
      <c r="G11949" s="17">
        <v>5322676.0</v>
      </c>
      <c r="H11949" s="17">
        <v>8392183.0</v>
      </c>
    </row>
    <row r="11950">
      <c r="A11950" s="7" t="s">
        <v>25878</v>
      </c>
      <c r="B11950" s="17" t="s">
        <v>25879</v>
      </c>
      <c r="C11950" s="17">
        <v>159.0</v>
      </c>
      <c r="D11950" s="17">
        <v>4519404.252</v>
      </c>
      <c r="E11950" s="17">
        <v>2520831.0</v>
      </c>
      <c r="F11950" s="17">
        <v>3472591.0</v>
      </c>
      <c r="G11950" s="17">
        <v>4780314.0</v>
      </c>
      <c r="H11950" s="17">
        <v>6803689.0</v>
      </c>
    </row>
    <row r="11951">
      <c r="A11951" s="7" t="s">
        <v>25881</v>
      </c>
      <c r="B11951" s="17" t="s">
        <v>25882</v>
      </c>
      <c r="C11951" s="17">
        <v>22.0</v>
      </c>
      <c r="D11951" s="17">
        <v>4193887.045</v>
      </c>
      <c r="E11951" s="17">
        <v>2719736.0</v>
      </c>
      <c r="F11951" s="17">
        <v>4035486.0</v>
      </c>
      <c r="G11951" s="17">
        <v>5196295.0</v>
      </c>
      <c r="H11951" s="17">
        <v>6387949.0</v>
      </c>
    </row>
    <row r="11952">
      <c r="A11952" s="7" t="s">
        <v>25883</v>
      </c>
      <c r="B11952" s="17" t="s">
        <v>25884</v>
      </c>
      <c r="C11952" s="17">
        <v>5.0</v>
      </c>
      <c r="D11952" s="17">
        <v>4723790.4</v>
      </c>
      <c r="E11952" s="17">
        <v>2826692.0</v>
      </c>
      <c r="F11952" s="17">
        <v>4159882.0</v>
      </c>
      <c r="G11952" s="17">
        <v>7240917.0</v>
      </c>
      <c r="H11952" s="17">
        <v>8368661.0</v>
      </c>
    </row>
    <row r="11953">
      <c r="A11953" s="7" t="s">
        <v>25885</v>
      </c>
      <c r="B11953" s="17" t="s">
        <v>25886</v>
      </c>
      <c r="C11953" s="17">
        <v>7.0</v>
      </c>
      <c r="D11953" s="17">
        <v>5878081.571</v>
      </c>
      <c r="E11953" s="17">
        <v>2933056.0</v>
      </c>
      <c r="F11953" s="17">
        <v>4847871.0</v>
      </c>
      <c r="G11953" s="17">
        <v>7454700.0</v>
      </c>
      <c r="H11953" s="17">
        <v>1.3963207E7</v>
      </c>
    </row>
    <row r="11954">
      <c r="A11954" s="7" t="s">
        <v>25887</v>
      </c>
      <c r="B11954" s="17" t="s">
        <v>25888</v>
      </c>
      <c r="C11954" s="17">
        <v>26.0</v>
      </c>
      <c r="D11954" s="17">
        <v>6013255.423</v>
      </c>
      <c r="E11954" s="17">
        <v>2554629.0</v>
      </c>
      <c r="F11954" s="17">
        <v>3653943.0</v>
      </c>
      <c r="G11954" s="17">
        <v>6516203.0</v>
      </c>
      <c r="H11954" s="17">
        <v>1.400725E7</v>
      </c>
    </row>
    <row r="11955">
      <c r="A11955" s="7" t="s">
        <v>25890</v>
      </c>
      <c r="B11955" s="17" t="s">
        <v>25891</v>
      </c>
      <c r="C11955" s="17">
        <v>66.0</v>
      </c>
      <c r="D11955" s="17">
        <v>5384972.076</v>
      </c>
      <c r="E11955" s="17">
        <v>3007448.0</v>
      </c>
      <c r="F11955" s="17">
        <v>3502676.0</v>
      </c>
      <c r="G11955" s="17">
        <v>4429502.0</v>
      </c>
      <c r="H11955" s="17">
        <v>9023215.0</v>
      </c>
    </row>
    <row r="11956">
      <c r="A11956" s="7" t="s">
        <v>25892</v>
      </c>
      <c r="B11956" s="17" t="s">
        <v>25893</v>
      </c>
      <c r="C11956" s="17">
        <v>346.0</v>
      </c>
      <c r="D11956" s="17">
        <v>4362937.566</v>
      </c>
      <c r="E11956" s="17">
        <v>2573621.0</v>
      </c>
      <c r="F11956" s="17">
        <v>3350500.0</v>
      </c>
      <c r="G11956" s="17">
        <v>4685300.0</v>
      </c>
      <c r="H11956" s="17">
        <v>7046459.0</v>
      </c>
    </row>
    <row r="11957">
      <c r="A11957" s="7" t="s">
        <v>25894</v>
      </c>
      <c r="B11957" s="17" t="s">
        <v>25895</v>
      </c>
      <c r="C11957" s="17">
        <v>21.0</v>
      </c>
      <c r="D11957" s="17">
        <v>7199213.571</v>
      </c>
      <c r="E11957" s="17">
        <v>3237853.0</v>
      </c>
      <c r="F11957" s="17">
        <v>4172441.0</v>
      </c>
      <c r="G11957" s="17">
        <v>7246400.0</v>
      </c>
      <c r="H11957" s="17">
        <v>1.3481335E7</v>
      </c>
    </row>
    <row r="11958">
      <c r="A11958" s="7" t="s">
        <v>25896</v>
      </c>
      <c r="B11958" s="17" t="s">
        <v>25897</v>
      </c>
      <c r="C11958" s="17">
        <v>257.0</v>
      </c>
      <c r="D11958" s="17">
        <v>4906067.556</v>
      </c>
      <c r="E11958" s="17">
        <v>2598677.0</v>
      </c>
      <c r="F11958" s="17">
        <v>3561468.0</v>
      </c>
      <c r="G11958" s="17">
        <v>5552174.0</v>
      </c>
      <c r="H11958" s="17">
        <v>9153030.0</v>
      </c>
    </row>
    <row r="11959">
      <c r="A11959" s="7" t="s">
        <v>25899</v>
      </c>
      <c r="B11959" s="17" t="s">
        <v>25900</v>
      </c>
      <c r="C11959" s="17">
        <v>466.0</v>
      </c>
      <c r="D11959" s="17">
        <v>4702422.204</v>
      </c>
      <c r="E11959" s="17">
        <v>2327759.0</v>
      </c>
      <c r="F11959" s="17">
        <v>3322731.0</v>
      </c>
      <c r="G11959" s="17">
        <v>5026534.0</v>
      </c>
      <c r="H11959" s="17">
        <v>7919422.0</v>
      </c>
    </row>
    <row r="11960">
      <c r="A11960" s="7" t="s">
        <v>25902</v>
      </c>
      <c r="B11960" s="17" t="s">
        <v>25903</v>
      </c>
      <c r="C11960" s="17">
        <v>10.0</v>
      </c>
      <c r="D11960" s="17">
        <v>7732368.9</v>
      </c>
      <c r="E11960" s="17">
        <v>3198769.0</v>
      </c>
      <c r="F11960" s="17">
        <v>4019286.0</v>
      </c>
      <c r="G11960" s="17">
        <v>7812129.0</v>
      </c>
      <c r="H11960" s="17">
        <v>1.8282762E7</v>
      </c>
    </row>
    <row r="11961">
      <c r="A11961" s="7" t="s">
        <v>25904</v>
      </c>
      <c r="B11961" s="17" t="s">
        <v>25905</v>
      </c>
      <c r="C11961" s="17">
        <v>4.0</v>
      </c>
      <c r="D11961" s="17">
        <v>5478048.5</v>
      </c>
      <c r="E11961" s="17">
        <v>2866478.0</v>
      </c>
      <c r="F11961" s="17">
        <v>4013075.0</v>
      </c>
      <c r="G11961" s="17">
        <v>7288217.0</v>
      </c>
      <c r="H11961" s="17">
        <v>7744424.0</v>
      </c>
    </row>
    <row r="11962">
      <c r="A11962" s="7" t="s">
        <v>25908</v>
      </c>
      <c r="B11962" s="17" t="s">
        <v>25909</v>
      </c>
      <c r="C11962" s="17">
        <v>3.0</v>
      </c>
      <c r="D11962" s="17">
        <v>9747543.0</v>
      </c>
      <c r="E11962" s="17">
        <v>7175600.0</v>
      </c>
      <c r="F11962" s="17">
        <v>1.0529404E7</v>
      </c>
      <c r="G11962" s="17">
        <v>1.1537625E7</v>
      </c>
      <c r="H11962" s="17">
        <v>1.1537625E7</v>
      </c>
    </row>
    <row r="11963">
      <c r="A11963" s="7" t="s">
        <v>25912</v>
      </c>
      <c r="B11963" s="17" t="s">
        <v>25913</v>
      </c>
      <c r="C11963" s="17">
        <v>2.0</v>
      </c>
      <c r="D11963" s="17">
        <v>1.08816255E7</v>
      </c>
      <c r="E11963" s="17">
        <v>1.0225626E7</v>
      </c>
      <c r="F11963" s="17">
        <v>1.0225626E7</v>
      </c>
      <c r="G11963" s="17">
        <v>1.1537625E7</v>
      </c>
      <c r="H11963" s="17">
        <v>1.1537625E7</v>
      </c>
    </row>
    <row r="11964">
      <c r="A11964" s="7" t="s">
        <v>25914</v>
      </c>
      <c r="B11964" s="17" t="s">
        <v>25916</v>
      </c>
      <c r="C11964" s="17">
        <v>3.0</v>
      </c>
      <c r="D11964" s="17">
        <v>1.092006E7</v>
      </c>
      <c r="E11964" s="17">
        <v>5445206.0</v>
      </c>
      <c r="F11964" s="17">
        <v>6852409.0</v>
      </c>
      <c r="G11964" s="17">
        <v>2.0462565E7</v>
      </c>
      <c r="H11964" s="17">
        <v>2.0462565E7</v>
      </c>
    </row>
    <row r="11965">
      <c r="A11965" s="7" t="s">
        <v>25918</v>
      </c>
      <c r="B11965" s="17" t="s">
        <v>25919</v>
      </c>
      <c r="C11965" s="17">
        <v>3.0</v>
      </c>
      <c r="D11965" s="17">
        <v>1.330536367E7</v>
      </c>
      <c r="E11965" s="17">
        <v>4835335.0</v>
      </c>
      <c r="F11965" s="17">
        <v>8890006.0</v>
      </c>
      <c r="G11965" s="17">
        <v>2.619075E7</v>
      </c>
      <c r="H11965" s="17">
        <v>2.619075E7</v>
      </c>
    </row>
    <row r="11966">
      <c r="A11966" s="7" t="s">
        <v>25920</v>
      </c>
      <c r="B11966" s="17" t="s">
        <v>25921</v>
      </c>
      <c r="C11966" s="17">
        <v>9.0</v>
      </c>
      <c r="D11966" s="17">
        <v>1.101475611E7</v>
      </c>
      <c r="E11966" s="17">
        <v>6168615.0</v>
      </c>
      <c r="F11966" s="17">
        <v>8006309.0</v>
      </c>
      <c r="G11966" s="17">
        <v>1.2567939E7</v>
      </c>
      <c r="H11966" s="17">
        <v>2.3790616E7</v>
      </c>
    </row>
    <row r="11967">
      <c r="A11967" s="7" t="s">
        <v>25923</v>
      </c>
      <c r="B11967" s="17" t="s">
        <v>25924</v>
      </c>
      <c r="C11967" s="17">
        <v>3.0</v>
      </c>
      <c r="D11967" s="17">
        <v>9059429.0</v>
      </c>
      <c r="E11967" s="17">
        <v>2385100.0</v>
      </c>
      <c r="F11967" s="17">
        <v>7015795.0</v>
      </c>
      <c r="G11967" s="17">
        <v>1.7777392E7</v>
      </c>
      <c r="H11967" s="17">
        <v>1.7777392E7</v>
      </c>
    </row>
    <row r="11968">
      <c r="A11968" s="7" t="s">
        <v>25925</v>
      </c>
      <c r="B11968" s="17" t="s">
        <v>25926</v>
      </c>
      <c r="C11968" s="17">
        <v>15.0</v>
      </c>
      <c r="D11968" s="17">
        <v>9773203.133</v>
      </c>
      <c r="E11968" s="17">
        <v>6468385.0</v>
      </c>
      <c r="F11968" s="17">
        <v>8707400.0</v>
      </c>
      <c r="G11968" s="17">
        <v>1.1723185E7</v>
      </c>
      <c r="H11968" s="17">
        <v>1.6355928E7</v>
      </c>
    </row>
    <row r="11969">
      <c r="A11969" s="7" t="s">
        <v>25927</v>
      </c>
      <c r="B11969" s="17" t="s">
        <v>25930</v>
      </c>
      <c r="C11969" s="17">
        <v>5.0</v>
      </c>
      <c r="D11969" s="17">
        <v>3.48718252E7</v>
      </c>
      <c r="E11969" s="17">
        <v>4675685.0</v>
      </c>
      <c r="F11969" s="17">
        <v>1.1778457E7</v>
      </c>
      <c r="G11969" s="17">
        <v>3.3346346E7</v>
      </c>
      <c r="H11969" s="17">
        <v>1.21193024E8</v>
      </c>
    </row>
    <row r="11970">
      <c r="A11970" s="7" t="s">
        <v>25931</v>
      </c>
      <c r="B11970" s="17" t="s">
        <v>25932</v>
      </c>
      <c r="C11970" s="17">
        <v>6.0</v>
      </c>
      <c r="D11970" s="17">
        <v>2.593112567E7</v>
      </c>
      <c r="E11970" s="17">
        <v>1.0003919E7</v>
      </c>
      <c r="F11970" s="17">
        <v>2.1408434E7</v>
      </c>
      <c r="G11970" s="17">
        <v>3.0773563E7</v>
      </c>
      <c r="H11970" s="17">
        <v>6.89555E7</v>
      </c>
    </row>
    <row r="11971">
      <c r="A11971" s="7" t="s">
        <v>25933</v>
      </c>
      <c r="B11971" s="17" t="s">
        <v>25934</v>
      </c>
      <c r="C11971" s="17">
        <v>1.0</v>
      </c>
      <c r="D11971" s="17">
        <v>1.0643209E7</v>
      </c>
      <c r="E11971" s="17">
        <v>1.0643209E7</v>
      </c>
      <c r="F11971" s="17">
        <v>1.0643209E7</v>
      </c>
      <c r="G11971" s="17">
        <v>1.0643209E7</v>
      </c>
      <c r="H11971" s="17">
        <v>1.0643209E7</v>
      </c>
    </row>
    <row r="11972">
      <c r="A11972" s="7" t="s">
        <v>25935</v>
      </c>
      <c r="B11972" s="17" t="s">
        <v>25936</v>
      </c>
      <c r="C11972" s="17">
        <v>1.0</v>
      </c>
      <c r="D11972" s="17">
        <v>1.1028341E7</v>
      </c>
      <c r="E11972" s="17">
        <v>1.1028341E7</v>
      </c>
      <c r="F11972" s="17">
        <v>1.1028341E7</v>
      </c>
      <c r="G11972" s="17">
        <v>1.1028341E7</v>
      </c>
      <c r="H11972" s="17">
        <v>1.1028341E7</v>
      </c>
    </row>
    <row r="11973">
      <c r="A11973" s="7" t="s">
        <v>25937</v>
      </c>
      <c r="B11973" s="17" t="s">
        <v>25938</v>
      </c>
      <c r="C11973" s="17">
        <v>12.0</v>
      </c>
      <c r="D11973" s="17">
        <v>3.201203217E7</v>
      </c>
      <c r="E11973" s="17">
        <v>2.1401334E7</v>
      </c>
      <c r="F11973" s="17">
        <v>2.5330767E7</v>
      </c>
      <c r="G11973" s="17">
        <v>2.7423334E7</v>
      </c>
      <c r="H11973" s="17">
        <v>6.0150647E7</v>
      </c>
    </row>
    <row r="11974">
      <c r="A11974" s="7" t="s">
        <v>25939</v>
      </c>
      <c r="B11974" s="17" t="s">
        <v>25940</v>
      </c>
      <c r="C11974" s="17">
        <v>1.0</v>
      </c>
      <c r="D11974" s="17">
        <v>1.2874419E7</v>
      </c>
      <c r="E11974" s="17">
        <v>1.2874419E7</v>
      </c>
      <c r="F11974" s="17">
        <v>1.2874419E7</v>
      </c>
      <c r="G11974" s="17">
        <v>1.2874419E7</v>
      </c>
      <c r="H11974" s="17">
        <v>1.2874419E7</v>
      </c>
    </row>
    <row r="11975">
      <c r="A11975" s="7" t="s">
        <v>25941</v>
      </c>
      <c r="B11975" s="17" t="s">
        <v>25942</v>
      </c>
      <c r="C11975" s="17">
        <v>2.0</v>
      </c>
      <c r="D11975" s="17">
        <v>4.70457375E7</v>
      </c>
      <c r="E11975" s="17">
        <v>1.1757638E7</v>
      </c>
      <c r="F11975" s="17">
        <v>1.1757638E7</v>
      </c>
      <c r="G11975" s="17">
        <v>8.2333837E7</v>
      </c>
      <c r="H11975" s="17">
        <v>8.2333837E7</v>
      </c>
    </row>
    <row r="11976">
      <c r="A11976" s="7" t="s">
        <v>25944</v>
      </c>
      <c r="B11976" s="17" t="s">
        <v>25945</v>
      </c>
      <c r="C11976" s="17">
        <v>223.0</v>
      </c>
      <c r="D11976" s="17">
        <v>9232182.368</v>
      </c>
      <c r="E11976" s="17">
        <v>5147619.0</v>
      </c>
      <c r="F11976" s="17">
        <v>7337992.0</v>
      </c>
      <c r="G11976" s="17">
        <v>1.0129096E7</v>
      </c>
      <c r="H11976" s="17">
        <v>1.6618E7</v>
      </c>
    </row>
    <row r="11977">
      <c r="A11977" s="7" t="s">
        <v>25946</v>
      </c>
      <c r="B11977" s="17" t="s">
        <v>25947</v>
      </c>
      <c r="C11977" s="17">
        <v>9.0</v>
      </c>
      <c r="D11977" s="17">
        <v>1.345076278E7</v>
      </c>
      <c r="E11977" s="17">
        <v>6174665.0</v>
      </c>
      <c r="F11977" s="17">
        <v>9250271.0</v>
      </c>
      <c r="G11977" s="17">
        <v>1.60605E7</v>
      </c>
      <c r="H11977" s="17">
        <v>3.9880032E7</v>
      </c>
    </row>
    <row r="11978">
      <c r="A11978" s="7" t="s">
        <v>25948</v>
      </c>
      <c r="B11978" s="17" t="s">
        <v>25949</v>
      </c>
      <c r="C11978" s="17">
        <v>41.0</v>
      </c>
      <c r="D11978" s="17">
        <v>8467982.951</v>
      </c>
      <c r="E11978" s="17">
        <v>3808464.0</v>
      </c>
      <c r="F11978" s="17">
        <v>6358880.0</v>
      </c>
      <c r="G11978" s="17">
        <v>9895517.0</v>
      </c>
      <c r="H11978" s="17">
        <v>1.486735E7</v>
      </c>
    </row>
    <row r="11979">
      <c r="A11979" s="7" t="s">
        <v>25950</v>
      </c>
      <c r="B11979" s="17" t="s">
        <v>25951</v>
      </c>
      <c r="C11979" s="17">
        <v>27.0</v>
      </c>
      <c r="D11979" s="17">
        <v>7248720.296</v>
      </c>
      <c r="E11979" s="17">
        <v>4150000.0</v>
      </c>
      <c r="F11979" s="17">
        <v>6223300.0</v>
      </c>
      <c r="G11979" s="17">
        <v>9217460.0</v>
      </c>
      <c r="H11979" s="17">
        <v>1.2097609E7</v>
      </c>
    </row>
    <row r="11980">
      <c r="A11980" s="7" t="s">
        <v>25952</v>
      </c>
      <c r="B11980" s="17" t="s">
        <v>25953</v>
      </c>
      <c r="C11980" s="17">
        <v>205.0</v>
      </c>
      <c r="D11980" s="17">
        <v>9331375.332</v>
      </c>
      <c r="E11980" s="17">
        <v>5426082.0</v>
      </c>
      <c r="F11980" s="17">
        <v>7672621.0</v>
      </c>
      <c r="G11980" s="17">
        <v>1.0732365E7</v>
      </c>
      <c r="H11980" s="17">
        <v>1.6049759E7</v>
      </c>
    </row>
    <row r="11981">
      <c r="A11981" s="7" t="s">
        <v>25954</v>
      </c>
      <c r="B11981" s="17" t="s">
        <v>25955</v>
      </c>
      <c r="C11981" s="17">
        <v>26.0</v>
      </c>
      <c r="D11981" s="17">
        <v>1.137960719E7</v>
      </c>
      <c r="E11981" s="17">
        <v>5116413.0</v>
      </c>
      <c r="F11981" s="17">
        <v>6845628.0</v>
      </c>
      <c r="G11981" s="17">
        <v>1.2792198E7</v>
      </c>
      <c r="H11981" s="17">
        <v>2.7063051E7</v>
      </c>
    </row>
    <row r="11982">
      <c r="A11982" s="7" t="s">
        <v>25956</v>
      </c>
      <c r="B11982" s="17" t="s">
        <v>25957</v>
      </c>
      <c r="C11982" s="17">
        <v>75.0</v>
      </c>
      <c r="D11982" s="17">
        <v>8744268.027</v>
      </c>
      <c r="E11982" s="17">
        <v>4970269.0</v>
      </c>
      <c r="F11982" s="17">
        <v>6865600.0</v>
      </c>
      <c r="G11982" s="17">
        <v>1.160556E7</v>
      </c>
      <c r="H11982" s="17">
        <v>1.4974614E7</v>
      </c>
    </row>
    <row r="11983">
      <c r="A11983" s="7" t="s">
        <v>25959</v>
      </c>
      <c r="B11983" s="17" t="s">
        <v>25960</v>
      </c>
      <c r="C11983" s="17">
        <v>248.0</v>
      </c>
      <c r="D11983" s="17">
        <v>8847462.286</v>
      </c>
      <c r="E11983" s="17">
        <v>5467418.0</v>
      </c>
      <c r="F11983" s="17">
        <v>7183800.0</v>
      </c>
      <c r="G11983" s="17">
        <v>9742544.0</v>
      </c>
      <c r="H11983" s="17">
        <v>1.3604427E7</v>
      </c>
    </row>
    <row r="11984">
      <c r="A11984" s="7" t="s">
        <v>25961</v>
      </c>
      <c r="B11984" s="17" t="s">
        <v>25962</v>
      </c>
      <c r="C11984" s="17">
        <v>55.0</v>
      </c>
      <c r="D11984" s="17">
        <v>1.0226588E7</v>
      </c>
      <c r="E11984" s="17">
        <v>5373292.0</v>
      </c>
      <c r="F11984" s="17">
        <v>6986324.0</v>
      </c>
      <c r="G11984" s="17">
        <v>1.0154894E7</v>
      </c>
      <c r="H11984" s="17">
        <v>1.8338312E7</v>
      </c>
    </row>
    <row r="11985">
      <c r="A11985" s="7" t="s">
        <v>25963</v>
      </c>
      <c r="B11985" s="17" t="s">
        <v>25964</v>
      </c>
      <c r="C11985" s="17">
        <v>17.0</v>
      </c>
      <c r="D11985" s="17">
        <v>7049718.059</v>
      </c>
      <c r="E11985" s="17">
        <v>4878200.0</v>
      </c>
      <c r="F11985" s="17">
        <v>6930648.0</v>
      </c>
      <c r="G11985" s="17">
        <v>8775476.0</v>
      </c>
      <c r="H11985" s="17">
        <v>1.2834356E7</v>
      </c>
    </row>
    <row r="11986">
      <c r="A11986" s="7" t="s">
        <v>25966</v>
      </c>
      <c r="B11986" s="17" t="s">
        <v>25967</v>
      </c>
      <c r="C11986" s="17">
        <v>142.0</v>
      </c>
      <c r="D11986" s="17">
        <v>1.872225988E7</v>
      </c>
      <c r="E11986" s="17">
        <v>3202979.0</v>
      </c>
      <c r="F11986" s="17">
        <v>5782300.0</v>
      </c>
      <c r="G11986" s="17">
        <v>1.3476942E7</v>
      </c>
      <c r="H11986" s="17">
        <v>5.5364946E7</v>
      </c>
    </row>
    <row r="11987">
      <c r="A11987" s="7" t="s">
        <v>25968</v>
      </c>
      <c r="B11987" s="17" t="s">
        <v>25969</v>
      </c>
      <c r="C11987" s="17">
        <v>31.0</v>
      </c>
      <c r="D11987" s="17">
        <v>7669506.452</v>
      </c>
      <c r="E11987" s="17">
        <v>2594265.0</v>
      </c>
      <c r="F11987" s="17">
        <v>5359311.0</v>
      </c>
      <c r="G11987" s="17">
        <v>7611896.0</v>
      </c>
      <c r="H11987" s="17">
        <v>1.2613275E7</v>
      </c>
    </row>
    <row r="11988">
      <c r="A11988" s="7" t="s">
        <v>25971</v>
      </c>
      <c r="B11988" s="17" t="s">
        <v>25972</v>
      </c>
      <c r="C11988" s="17">
        <v>46.0</v>
      </c>
      <c r="D11988" s="17">
        <v>5234416.283</v>
      </c>
      <c r="E11988" s="17">
        <v>2418990.0</v>
      </c>
      <c r="F11988" s="17">
        <v>3935093.0</v>
      </c>
      <c r="G11988" s="17">
        <v>6886954.0</v>
      </c>
      <c r="H11988" s="17">
        <v>1.032822E7</v>
      </c>
    </row>
    <row r="11989">
      <c r="A11989" s="7" t="s">
        <v>25973</v>
      </c>
      <c r="B11989" s="17" t="s">
        <v>25974</v>
      </c>
      <c r="C11989" s="17">
        <v>22.0</v>
      </c>
      <c r="D11989" s="17">
        <v>1.324976345E7</v>
      </c>
      <c r="E11989" s="17">
        <v>3680000.0</v>
      </c>
      <c r="F11989" s="17">
        <v>6249160.0</v>
      </c>
      <c r="G11989" s="17">
        <v>1.3713E7</v>
      </c>
      <c r="H11989" s="17">
        <v>1.788487E7</v>
      </c>
    </row>
    <row r="11990">
      <c r="A11990" s="7" t="s">
        <v>25975</v>
      </c>
      <c r="B11990" s="17" t="s">
        <v>25976</v>
      </c>
      <c r="C11990" s="17">
        <v>14.0</v>
      </c>
      <c r="D11990" s="17">
        <v>5155254.571</v>
      </c>
      <c r="E11990" s="17">
        <v>3373300.0</v>
      </c>
      <c r="F11990" s="17">
        <v>4503200.0</v>
      </c>
      <c r="G11990" s="17">
        <v>5566223.0</v>
      </c>
      <c r="H11990" s="17">
        <v>7997850.0</v>
      </c>
    </row>
    <row r="11991">
      <c r="A11991" s="7" t="s">
        <v>25978</v>
      </c>
      <c r="B11991" s="17" t="s">
        <v>25980</v>
      </c>
      <c r="C11991" s="17">
        <v>39.0</v>
      </c>
      <c r="D11991" s="17">
        <v>6409550.615</v>
      </c>
      <c r="E11991" s="17">
        <v>3221535.0</v>
      </c>
      <c r="F11991" s="17">
        <v>6849749.0</v>
      </c>
      <c r="G11991" s="17">
        <v>9364647.0</v>
      </c>
      <c r="H11991" s="17">
        <v>1.0536734E7</v>
      </c>
    </row>
    <row r="11992">
      <c r="A11992" s="7" t="s">
        <v>25981</v>
      </c>
      <c r="B11992" s="17" t="s">
        <v>25982</v>
      </c>
      <c r="C11992" s="17">
        <v>119.0</v>
      </c>
      <c r="D11992" s="17">
        <v>7053467.16</v>
      </c>
      <c r="E11992" s="17">
        <v>2830840.0</v>
      </c>
      <c r="F11992" s="17">
        <v>3831475.0</v>
      </c>
      <c r="G11992" s="17">
        <v>5993400.0</v>
      </c>
      <c r="H11992" s="17">
        <v>1.2759399E7</v>
      </c>
    </row>
    <row r="11993">
      <c r="A11993" s="7" t="s">
        <v>25985</v>
      </c>
      <c r="B11993" s="17" t="s">
        <v>25986</v>
      </c>
      <c r="C11993" s="17">
        <v>190.0</v>
      </c>
      <c r="D11993" s="17">
        <v>1.236828401E7</v>
      </c>
      <c r="E11993" s="17">
        <v>3405346.0</v>
      </c>
      <c r="F11993" s="17">
        <v>6357074.0</v>
      </c>
      <c r="G11993" s="17">
        <v>1.27804E7</v>
      </c>
      <c r="H11993" s="17">
        <v>2.729776E7</v>
      </c>
    </row>
    <row r="11994">
      <c r="A11994" s="7" t="s">
        <v>25987</v>
      </c>
      <c r="B11994" s="17" t="s">
        <v>25988</v>
      </c>
      <c r="C11994" s="17">
        <v>79.0</v>
      </c>
      <c r="D11994" s="17">
        <v>7636828.329</v>
      </c>
      <c r="E11994" s="17">
        <v>2440901.0</v>
      </c>
      <c r="F11994" s="17">
        <v>4689157.0</v>
      </c>
      <c r="G11994" s="17">
        <v>8150640.0</v>
      </c>
      <c r="H11994" s="17">
        <v>1.32623E7</v>
      </c>
    </row>
    <row r="11995">
      <c r="A11995" s="7" t="s">
        <v>25989</v>
      </c>
      <c r="B11995" s="17" t="s">
        <v>25990</v>
      </c>
      <c r="C11995" s="17">
        <v>22.0</v>
      </c>
      <c r="D11995" s="17">
        <v>1.991420968E7</v>
      </c>
      <c r="E11995" s="17">
        <v>3328043.0</v>
      </c>
      <c r="F11995" s="17">
        <v>4529470.0</v>
      </c>
      <c r="G11995" s="17">
        <v>1.8977004E7</v>
      </c>
      <c r="H11995" s="17">
        <v>5.3021708E7</v>
      </c>
    </row>
    <row r="11996">
      <c r="A11996" s="7" t="s">
        <v>25993</v>
      </c>
      <c r="B11996" s="17" t="s">
        <v>25994</v>
      </c>
      <c r="C11996" s="17">
        <v>33.0</v>
      </c>
      <c r="D11996" s="17">
        <v>1.0296738E7</v>
      </c>
      <c r="E11996" s="17">
        <v>2518001.0</v>
      </c>
      <c r="F11996" s="17">
        <v>3572728.0</v>
      </c>
      <c r="G11996" s="17">
        <v>8914545.0</v>
      </c>
      <c r="H11996" s="17">
        <v>2.128986E7</v>
      </c>
    </row>
    <row r="11997">
      <c r="A11997" s="7" t="s">
        <v>25995</v>
      </c>
      <c r="B11997" s="17" t="s">
        <v>25998</v>
      </c>
      <c r="C11997" s="17">
        <v>668.0</v>
      </c>
      <c r="D11997" s="17">
        <v>4335759.491</v>
      </c>
      <c r="E11997" s="17">
        <v>2292525.0</v>
      </c>
      <c r="F11997" s="17">
        <v>3241675.0</v>
      </c>
      <c r="G11997" s="17">
        <v>4848210.0</v>
      </c>
      <c r="H11997" s="17">
        <v>7631088.0</v>
      </c>
    </row>
    <row r="11998">
      <c r="A11998" s="7" t="s">
        <v>25999</v>
      </c>
      <c r="B11998" s="17" t="s">
        <v>26000</v>
      </c>
      <c r="C11998" s="17">
        <v>164.0</v>
      </c>
      <c r="D11998" s="17">
        <v>5569032.36</v>
      </c>
      <c r="E11998" s="17">
        <v>3001990.0</v>
      </c>
      <c r="F11998" s="17">
        <v>4339571.0</v>
      </c>
      <c r="G11998" s="17">
        <v>6106022.0</v>
      </c>
      <c r="H11998" s="17">
        <v>9044460.0</v>
      </c>
    </row>
    <row r="11999">
      <c r="A11999" s="7" t="s">
        <v>26003</v>
      </c>
      <c r="B11999" s="17" t="s">
        <v>26004</v>
      </c>
      <c r="C11999" s="17">
        <v>40.0</v>
      </c>
      <c r="D11999" s="17">
        <v>4460218.95</v>
      </c>
      <c r="E11999" s="17">
        <v>2269444.0</v>
      </c>
      <c r="F11999" s="17">
        <v>3185600.0</v>
      </c>
      <c r="G11999" s="17">
        <v>5076661.0</v>
      </c>
      <c r="H11999" s="17">
        <v>8665643.0</v>
      </c>
    </row>
    <row r="12000">
      <c r="A12000" s="7" t="s">
        <v>26005</v>
      </c>
      <c r="B12000" s="17" t="s">
        <v>26006</v>
      </c>
      <c r="C12000" s="17">
        <v>8.0</v>
      </c>
      <c r="D12000" s="17">
        <v>5798791.875</v>
      </c>
      <c r="E12000" s="17">
        <v>2166393.0</v>
      </c>
      <c r="F12000" s="17">
        <v>4312739.0</v>
      </c>
      <c r="G12000" s="17">
        <v>9584085.0</v>
      </c>
      <c r="H12000" s="17">
        <v>1.0295063E7</v>
      </c>
    </row>
    <row r="12001">
      <c r="A12001" s="7" t="s">
        <v>26008</v>
      </c>
      <c r="B12001" s="17" t="s">
        <v>26009</v>
      </c>
      <c r="C12001" s="17">
        <v>7.0</v>
      </c>
      <c r="D12001" s="17">
        <v>3939198.571</v>
      </c>
      <c r="E12001" s="17">
        <v>2419394.0</v>
      </c>
      <c r="F12001" s="17">
        <v>4455400.0</v>
      </c>
      <c r="G12001" s="17">
        <v>5637505.0</v>
      </c>
      <c r="H12001" s="17">
        <v>6052812.0</v>
      </c>
    </row>
    <row r="12002">
      <c r="A12002" s="7" t="s">
        <v>26011</v>
      </c>
      <c r="B12002" s="17" t="s">
        <v>26012</v>
      </c>
      <c r="C12002" s="17">
        <v>13.0</v>
      </c>
      <c r="D12002" s="17">
        <v>3412148.231</v>
      </c>
      <c r="E12002" s="17">
        <v>2688887.0</v>
      </c>
      <c r="F12002" s="17">
        <v>2854297.0</v>
      </c>
      <c r="G12002" s="17">
        <v>3742378.0</v>
      </c>
      <c r="H12002" s="17">
        <v>6339669.0</v>
      </c>
    </row>
    <row r="12003">
      <c r="A12003" s="7" t="s">
        <v>26013</v>
      </c>
      <c r="B12003" s="17" t="s">
        <v>26014</v>
      </c>
      <c r="C12003" s="17">
        <v>28.0</v>
      </c>
      <c r="D12003" s="17">
        <v>4021521.857</v>
      </c>
      <c r="E12003" s="17">
        <v>2900400.0</v>
      </c>
      <c r="F12003" s="17">
        <v>3681121.0</v>
      </c>
      <c r="G12003" s="17">
        <v>5224542.0</v>
      </c>
      <c r="H12003" s="17">
        <v>5828400.0</v>
      </c>
    </row>
    <row r="12004">
      <c r="A12004" s="7" t="s">
        <v>26017</v>
      </c>
      <c r="B12004" s="17" t="s">
        <v>26018</v>
      </c>
      <c r="C12004" s="17">
        <v>14.0</v>
      </c>
      <c r="D12004" s="17">
        <v>4078841.286</v>
      </c>
      <c r="E12004" s="17">
        <v>3045594.0</v>
      </c>
      <c r="F12004" s="17">
        <v>3922900.0</v>
      </c>
      <c r="G12004" s="17">
        <v>5497682.0</v>
      </c>
      <c r="H12004" s="17">
        <v>6909859.0</v>
      </c>
    </row>
    <row r="12005">
      <c r="A12005" s="7" t="s">
        <v>26019</v>
      </c>
      <c r="B12005" s="17" t="s">
        <v>26020</v>
      </c>
      <c r="C12005" s="17">
        <v>100.0</v>
      </c>
      <c r="D12005" s="17">
        <v>4897494.81</v>
      </c>
      <c r="E12005" s="17">
        <v>2476920.0</v>
      </c>
      <c r="F12005" s="17">
        <v>3404600.0</v>
      </c>
      <c r="G12005" s="17">
        <v>4841050.0</v>
      </c>
      <c r="H12005" s="17">
        <v>7240075.0</v>
      </c>
    </row>
    <row r="12006">
      <c r="A12006" s="7" t="s">
        <v>26021</v>
      </c>
      <c r="B12006" s="17" t="s">
        <v>26022</v>
      </c>
      <c r="C12006" s="17">
        <v>399.0</v>
      </c>
      <c r="D12006" s="17">
        <v>4236767.657</v>
      </c>
      <c r="E12006" s="17">
        <v>1821672.0</v>
      </c>
      <c r="F12006" s="17">
        <v>2586795.0</v>
      </c>
      <c r="G12006" s="17">
        <v>3914044.0</v>
      </c>
      <c r="H12006" s="17">
        <v>6144443.0</v>
      </c>
    </row>
    <row r="12007">
      <c r="A12007" s="7" t="s">
        <v>26023</v>
      </c>
      <c r="B12007" s="17" t="s">
        <v>26024</v>
      </c>
      <c r="C12007" s="17">
        <v>213.0</v>
      </c>
      <c r="D12007" s="17">
        <v>1.096986024E7</v>
      </c>
      <c r="E12007" s="17">
        <v>3995240.0</v>
      </c>
      <c r="F12007" s="17">
        <v>6046014.0</v>
      </c>
      <c r="G12007" s="17">
        <v>1.1242707E7</v>
      </c>
      <c r="H12007" s="17">
        <v>2.6897421E7</v>
      </c>
    </row>
    <row r="12008">
      <c r="A12008" s="7" t="s">
        <v>26027</v>
      </c>
      <c r="B12008" s="17" t="s">
        <v>26028</v>
      </c>
      <c r="C12008" s="17">
        <v>18.0</v>
      </c>
      <c r="D12008" s="17">
        <v>1.173108528E7</v>
      </c>
      <c r="E12008" s="17">
        <v>5562570.0</v>
      </c>
      <c r="F12008" s="17">
        <v>7292371.0</v>
      </c>
      <c r="G12008" s="17">
        <v>1.237551E7</v>
      </c>
      <c r="H12008" s="17">
        <v>2.7368193E7</v>
      </c>
    </row>
    <row r="12009">
      <c r="A12009" s="7" t="s">
        <v>26029</v>
      </c>
      <c r="B12009" s="17" t="s">
        <v>26030</v>
      </c>
      <c r="C12009" s="17">
        <v>53.0</v>
      </c>
      <c r="D12009" s="17">
        <v>1.532320387E7</v>
      </c>
      <c r="E12009" s="17">
        <v>5772600.0</v>
      </c>
      <c r="F12009" s="17">
        <v>9127755.0</v>
      </c>
      <c r="G12009" s="17">
        <v>1.3327472E7</v>
      </c>
      <c r="H12009" s="17">
        <v>2.6814406E7</v>
      </c>
    </row>
    <row r="12010">
      <c r="A12010" s="7" t="s">
        <v>26031</v>
      </c>
      <c r="B12010" s="17" t="s">
        <v>26032</v>
      </c>
      <c r="C12010" s="17">
        <v>27.0</v>
      </c>
      <c r="D12010" s="17">
        <v>2.068116941E7</v>
      </c>
      <c r="E12010" s="17">
        <v>5410797.0</v>
      </c>
      <c r="F12010" s="17">
        <v>8126580.0</v>
      </c>
      <c r="G12010" s="17">
        <v>1.7796143E7</v>
      </c>
      <c r="H12010" s="17">
        <v>4.576889E7</v>
      </c>
    </row>
    <row r="12011">
      <c r="A12011" s="7" t="s">
        <v>26033</v>
      </c>
      <c r="B12011" s="17" t="s">
        <v>26034</v>
      </c>
      <c r="C12011" s="17">
        <v>12.0</v>
      </c>
      <c r="D12011" s="17">
        <v>2.1632879E7</v>
      </c>
      <c r="E12011" s="17">
        <v>6238549.0</v>
      </c>
      <c r="F12011" s="17">
        <v>9403074.0</v>
      </c>
      <c r="G12011" s="17">
        <v>1.7361344E7</v>
      </c>
      <c r="H12011" s="17">
        <v>7.2605295E7</v>
      </c>
    </row>
    <row r="12012">
      <c r="A12012" s="7" t="s">
        <v>26035</v>
      </c>
      <c r="B12012" s="17" t="s">
        <v>26036</v>
      </c>
      <c r="C12012" s="17">
        <v>100.0</v>
      </c>
      <c r="D12012" s="17">
        <v>1.087760036E7</v>
      </c>
      <c r="E12012" s="17">
        <v>4449735.0</v>
      </c>
      <c r="F12012" s="17">
        <v>5347921.0</v>
      </c>
      <c r="G12012" s="17">
        <v>7969411.0</v>
      </c>
      <c r="H12012" s="17">
        <v>1.895753E7</v>
      </c>
    </row>
    <row r="12013">
      <c r="A12013" s="7" t="s">
        <v>26038</v>
      </c>
      <c r="B12013" s="17" t="s">
        <v>26039</v>
      </c>
      <c r="C12013" s="17">
        <v>75.0</v>
      </c>
      <c r="D12013" s="17">
        <v>1.775167853E7</v>
      </c>
      <c r="E12013" s="17">
        <v>4684337.0</v>
      </c>
      <c r="F12013" s="17">
        <v>5548293.0</v>
      </c>
      <c r="G12013" s="17">
        <v>1.25452E7</v>
      </c>
      <c r="H12013" s="17">
        <v>3.7513275E7</v>
      </c>
    </row>
    <row r="12014">
      <c r="A12014" s="7" t="s">
        <v>26040</v>
      </c>
      <c r="B12014" s="17" t="s">
        <v>26041</v>
      </c>
      <c r="C12014" s="17">
        <v>134.0</v>
      </c>
      <c r="D12014" s="17">
        <v>1.42171121E7</v>
      </c>
      <c r="E12014" s="17">
        <v>5297921.0</v>
      </c>
      <c r="F12014" s="17">
        <v>6961857.0</v>
      </c>
      <c r="G12014" s="17">
        <v>1.4501338E7</v>
      </c>
      <c r="H12014" s="17">
        <v>3.31029E7</v>
      </c>
    </row>
    <row r="12015">
      <c r="A12015" s="7" t="s">
        <v>26042</v>
      </c>
      <c r="B12015" s="17" t="s">
        <v>26043</v>
      </c>
      <c r="C12015" s="17">
        <v>74.0</v>
      </c>
      <c r="D12015" s="17">
        <v>8780087.054</v>
      </c>
      <c r="E12015" s="17">
        <v>4492420.0</v>
      </c>
      <c r="F12015" s="17">
        <v>6981165.0</v>
      </c>
      <c r="G12015" s="17">
        <v>1.0809308E7</v>
      </c>
      <c r="H12015" s="17">
        <v>1.6298199E7</v>
      </c>
    </row>
    <row r="12016">
      <c r="A12016" s="7" t="s">
        <v>26044</v>
      </c>
      <c r="B12016" s="17" t="s">
        <v>26045</v>
      </c>
      <c r="C12016" s="17">
        <v>128.0</v>
      </c>
      <c r="D12016" s="17">
        <v>1.820950461E7</v>
      </c>
      <c r="E12016" s="17">
        <v>4657350.0</v>
      </c>
      <c r="F12016" s="17">
        <v>5990000.0</v>
      </c>
      <c r="G12016" s="17">
        <v>1.28117E7</v>
      </c>
      <c r="H12016" s="17">
        <v>5.9795032E7</v>
      </c>
    </row>
    <row r="12017">
      <c r="A12017" s="7" t="s">
        <v>26046</v>
      </c>
      <c r="B12017" s="17" t="s">
        <v>26047</v>
      </c>
      <c r="C12017" s="17">
        <v>52.0</v>
      </c>
      <c r="D12017" s="17">
        <v>9532407.346</v>
      </c>
      <c r="E12017" s="17">
        <v>4155969.0</v>
      </c>
      <c r="F12017" s="17">
        <v>5840050.0</v>
      </c>
      <c r="G12017" s="17">
        <v>1.0992966E7</v>
      </c>
      <c r="H12017" s="17">
        <v>1.9973835E7</v>
      </c>
    </row>
    <row r="12018">
      <c r="A12018" s="7" t="s">
        <v>26048</v>
      </c>
      <c r="B12018" s="17" t="s">
        <v>26050</v>
      </c>
      <c r="C12018" s="17">
        <v>320.0</v>
      </c>
      <c r="D12018" s="17">
        <v>9741547.553</v>
      </c>
      <c r="E12018" s="17">
        <v>4220118.0</v>
      </c>
      <c r="F12018" s="17">
        <v>5099914.0</v>
      </c>
      <c r="G12018" s="17">
        <v>8889000.0</v>
      </c>
      <c r="H12018" s="17">
        <v>1.7834601E7</v>
      </c>
    </row>
    <row r="12019">
      <c r="A12019" s="7" t="s">
        <v>26051</v>
      </c>
      <c r="B12019" s="17" t="s">
        <v>26052</v>
      </c>
      <c r="C12019" s="17">
        <v>64.0</v>
      </c>
      <c r="D12019" s="17">
        <v>8566475.984</v>
      </c>
      <c r="E12019" s="17">
        <v>5113488.0</v>
      </c>
      <c r="F12019" s="17">
        <v>6486408.0</v>
      </c>
      <c r="G12019" s="17">
        <v>9076868.0</v>
      </c>
      <c r="H12019" s="17">
        <v>1.7878591E7</v>
      </c>
    </row>
    <row r="12020">
      <c r="A12020" s="7" t="s">
        <v>26053</v>
      </c>
      <c r="B12020" s="17" t="s">
        <v>26054</v>
      </c>
      <c r="C12020" s="17">
        <v>25.0</v>
      </c>
      <c r="D12020" s="17">
        <v>1.363440352E7</v>
      </c>
      <c r="E12020" s="17">
        <v>5132947.0</v>
      </c>
      <c r="F12020" s="17">
        <v>6308591.0</v>
      </c>
      <c r="G12020" s="17">
        <v>1.5915242E7</v>
      </c>
      <c r="H12020" s="17">
        <v>2.1776346E7</v>
      </c>
    </row>
    <row r="12021">
      <c r="A12021" s="7" t="s">
        <v>26056</v>
      </c>
      <c r="B12021" s="17" t="s">
        <v>26057</v>
      </c>
      <c r="C12021" s="17">
        <v>33.0</v>
      </c>
      <c r="D12021" s="17">
        <v>2.159960412E7</v>
      </c>
      <c r="E12021" s="17">
        <v>4810530.0</v>
      </c>
      <c r="F12021" s="17">
        <v>7188688.0</v>
      </c>
      <c r="G12021" s="17">
        <v>1.4499804E7</v>
      </c>
      <c r="H12021" s="17">
        <v>7.3483418E7</v>
      </c>
    </row>
    <row r="12022">
      <c r="A12022" s="7" t="s">
        <v>26059</v>
      </c>
      <c r="B12022" s="17" t="s">
        <v>26060</v>
      </c>
      <c r="C12022" s="17">
        <v>15.0</v>
      </c>
      <c r="D12022" s="17">
        <v>1.478424093E7</v>
      </c>
      <c r="E12022" s="17">
        <v>5314541.0</v>
      </c>
      <c r="F12022" s="17">
        <v>5808208.0</v>
      </c>
      <c r="G12022" s="17">
        <v>1.9394151E7</v>
      </c>
      <c r="H12022" s="17">
        <v>2.1251176E7</v>
      </c>
    </row>
    <row r="12023">
      <c r="A12023" s="7" t="s">
        <v>26061</v>
      </c>
      <c r="B12023" s="17" t="s">
        <v>26062</v>
      </c>
      <c r="C12023" s="17">
        <v>108.0</v>
      </c>
      <c r="D12023" s="17">
        <v>9748840.009</v>
      </c>
      <c r="E12023" s="17">
        <v>5158184.0</v>
      </c>
      <c r="F12023" s="17">
        <v>6527170.0</v>
      </c>
      <c r="G12023" s="17">
        <v>9585775.0</v>
      </c>
      <c r="H12023" s="17">
        <v>1.6360357E7</v>
      </c>
    </row>
    <row r="12024">
      <c r="A12024" s="7" t="s">
        <v>26063</v>
      </c>
      <c r="B12024" s="17" t="s">
        <v>26064</v>
      </c>
      <c r="C12024" s="17">
        <v>46.0</v>
      </c>
      <c r="D12024" s="17">
        <v>1.322947672E7</v>
      </c>
      <c r="E12024" s="17">
        <v>4565900.0</v>
      </c>
      <c r="F12024" s="17">
        <v>5848546.0</v>
      </c>
      <c r="G12024" s="17">
        <v>9857247.0</v>
      </c>
      <c r="H12024" s="17">
        <v>2.8637713E7</v>
      </c>
    </row>
    <row r="12025">
      <c r="A12025" s="7" t="s">
        <v>26065</v>
      </c>
      <c r="B12025" s="17" t="s">
        <v>26067</v>
      </c>
      <c r="C12025" s="17">
        <v>57.0</v>
      </c>
      <c r="D12025" s="17">
        <v>1.321871896E7</v>
      </c>
      <c r="E12025" s="17">
        <v>6201980.0</v>
      </c>
      <c r="F12025" s="17">
        <v>8083998.0</v>
      </c>
      <c r="G12025" s="17">
        <v>1.2251487E7</v>
      </c>
      <c r="H12025" s="17">
        <v>2.2871422E7</v>
      </c>
    </row>
    <row r="12026">
      <c r="A12026" s="7" t="s">
        <v>26069</v>
      </c>
      <c r="B12026" s="17" t="s">
        <v>26070</v>
      </c>
      <c r="C12026" s="17">
        <v>87.0</v>
      </c>
      <c r="D12026" s="17">
        <v>1.165433428E7</v>
      </c>
      <c r="E12026" s="17">
        <v>5286589.0</v>
      </c>
      <c r="F12026" s="17">
        <v>6628340.0</v>
      </c>
      <c r="G12026" s="17">
        <v>9722827.0</v>
      </c>
      <c r="H12026" s="17">
        <v>1.6614771E7</v>
      </c>
    </row>
    <row r="12027">
      <c r="A12027" s="7" t="s">
        <v>26071</v>
      </c>
      <c r="B12027" s="17" t="s">
        <v>26072</v>
      </c>
      <c r="C12027" s="17">
        <v>177.0</v>
      </c>
      <c r="D12027" s="17">
        <v>1.182497542E7</v>
      </c>
      <c r="E12027" s="17">
        <v>4990662.0</v>
      </c>
      <c r="F12027" s="17">
        <v>5564191.0</v>
      </c>
      <c r="G12027" s="17">
        <v>7416220.0</v>
      </c>
      <c r="H12027" s="17">
        <v>2.0565369E7</v>
      </c>
    </row>
    <row r="12028">
      <c r="A12028" s="7" t="s">
        <v>26073</v>
      </c>
      <c r="B12028" s="17" t="s">
        <v>26074</v>
      </c>
      <c r="C12028" s="17">
        <v>41.0</v>
      </c>
      <c r="D12028" s="17">
        <v>7600991.829</v>
      </c>
      <c r="E12028" s="17">
        <v>4870800.0</v>
      </c>
      <c r="F12028" s="17">
        <v>5836772.0</v>
      </c>
      <c r="G12028" s="17">
        <v>9009988.0</v>
      </c>
      <c r="H12028" s="17">
        <v>1.4497838E7</v>
      </c>
    </row>
    <row r="12029">
      <c r="A12029" s="7" t="s">
        <v>26075</v>
      </c>
      <c r="B12029" s="17" t="s">
        <v>26076</v>
      </c>
      <c r="C12029" s="17">
        <v>69.0</v>
      </c>
      <c r="D12029" s="17">
        <v>2.172617845E7</v>
      </c>
      <c r="E12029" s="17">
        <v>3511232.0</v>
      </c>
      <c r="F12029" s="17">
        <v>6524144.0</v>
      </c>
      <c r="G12029" s="17">
        <v>2.4687883E7</v>
      </c>
      <c r="H12029" s="17">
        <v>6.355669E7</v>
      </c>
    </row>
    <row r="12030">
      <c r="A12030" s="7" t="s">
        <v>26079</v>
      </c>
      <c r="B12030" s="17" t="s">
        <v>26080</v>
      </c>
      <c r="C12030" s="17">
        <v>7.0</v>
      </c>
      <c r="D12030" s="17">
        <v>1.024551629E7</v>
      </c>
      <c r="E12030" s="17">
        <v>2592758.0</v>
      </c>
      <c r="F12030" s="17">
        <v>4174095.0</v>
      </c>
      <c r="G12030" s="17">
        <v>2.3034786E7</v>
      </c>
      <c r="H12030" s="17">
        <v>2.9258365E7</v>
      </c>
    </row>
    <row r="12031">
      <c r="A12031" s="7" t="s">
        <v>26084</v>
      </c>
      <c r="B12031" s="17" t="s">
        <v>26085</v>
      </c>
      <c r="C12031" s="17">
        <v>2.0</v>
      </c>
      <c r="D12031" s="17">
        <v>1.99927985E7</v>
      </c>
      <c r="E12031" s="17">
        <v>9905275.0</v>
      </c>
      <c r="F12031" s="17">
        <v>9905275.0</v>
      </c>
      <c r="G12031" s="17">
        <v>3.0080322E7</v>
      </c>
      <c r="H12031" s="17">
        <v>3.0080322E7</v>
      </c>
    </row>
    <row r="12032">
      <c r="A12032" s="7" t="s">
        <v>26086</v>
      </c>
      <c r="B12032" s="17" t="s">
        <v>26089</v>
      </c>
      <c r="C12032" s="17">
        <v>4.0</v>
      </c>
      <c r="D12032" s="17">
        <v>1.8498061E7</v>
      </c>
      <c r="E12032" s="17">
        <v>3243028.0</v>
      </c>
      <c r="F12032" s="17">
        <v>8751628.0</v>
      </c>
      <c r="G12032" s="17">
        <v>3.090592E7</v>
      </c>
      <c r="H12032" s="17">
        <v>3.1091668E7</v>
      </c>
    </row>
    <row r="12033">
      <c r="A12033" s="7" t="s">
        <v>26090</v>
      </c>
      <c r="B12033" s="17" t="s">
        <v>26092</v>
      </c>
      <c r="C12033" s="17">
        <v>4.0</v>
      </c>
      <c r="D12033" s="17">
        <v>2.228571825E7</v>
      </c>
      <c r="E12033" s="17">
        <v>1.1652937E7</v>
      </c>
      <c r="F12033" s="17">
        <v>1.6433392E7</v>
      </c>
      <c r="G12033" s="17">
        <v>2.3595994E7</v>
      </c>
      <c r="H12033" s="17">
        <v>3.746055E7</v>
      </c>
    </row>
    <row r="12034">
      <c r="A12034" s="7" t="s">
        <v>26093</v>
      </c>
      <c r="B12034" s="17" t="s">
        <v>26094</v>
      </c>
      <c r="C12034" s="17">
        <v>1.0</v>
      </c>
      <c r="D12034" s="17">
        <v>2.8985776E7</v>
      </c>
      <c r="E12034" s="17">
        <v>2.8985776E7</v>
      </c>
      <c r="F12034" s="17">
        <v>2.8985776E7</v>
      </c>
      <c r="G12034" s="17">
        <v>2.8985776E7</v>
      </c>
      <c r="H12034" s="17">
        <v>2.8985776E7</v>
      </c>
    </row>
    <row r="12035">
      <c r="A12035" s="7" t="s">
        <v>26095</v>
      </c>
      <c r="B12035" s="17" t="s">
        <v>26097</v>
      </c>
      <c r="C12035" s="17">
        <v>25.0</v>
      </c>
      <c r="D12035" s="17">
        <v>3.469369256E7</v>
      </c>
      <c r="E12035" s="17">
        <v>2.3520041E7</v>
      </c>
      <c r="F12035" s="17">
        <v>3.6213443E7</v>
      </c>
      <c r="G12035" s="17">
        <v>4.7620264E7</v>
      </c>
      <c r="H12035" s="17">
        <v>5.4874097E7</v>
      </c>
    </row>
    <row r="12036">
      <c r="A12036" s="7" t="s">
        <v>26099</v>
      </c>
      <c r="B12036" s="17" t="s">
        <v>26100</v>
      </c>
      <c r="C12036" s="17">
        <v>9.0</v>
      </c>
      <c r="D12036" s="17">
        <v>1.288410689E7</v>
      </c>
      <c r="E12036" s="17">
        <v>7205318.0</v>
      </c>
      <c r="F12036" s="17">
        <v>8189781.0</v>
      </c>
      <c r="G12036" s="17">
        <v>1.7180128E7</v>
      </c>
      <c r="H12036" s="17">
        <v>2.8831008E7</v>
      </c>
    </row>
    <row r="12037">
      <c r="A12037" s="7" t="s">
        <v>26101</v>
      </c>
      <c r="B12037" s="17" t="s">
        <v>26102</v>
      </c>
      <c r="C12037" s="17">
        <v>2.0</v>
      </c>
      <c r="D12037" s="17">
        <v>2.5582444E7</v>
      </c>
      <c r="E12037" s="17">
        <v>4898735.0</v>
      </c>
      <c r="F12037" s="17">
        <v>4898735.0</v>
      </c>
      <c r="G12037" s="17">
        <v>4.6266153E7</v>
      </c>
      <c r="H12037" s="17">
        <v>4.6266153E7</v>
      </c>
    </row>
    <row r="12038">
      <c r="A12038" s="7" t="s">
        <v>26104</v>
      </c>
      <c r="B12038" s="17" t="s">
        <v>26105</v>
      </c>
      <c r="C12038" s="17">
        <v>45.0</v>
      </c>
      <c r="D12038" s="17">
        <v>2.053587171E7</v>
      </c>
      <c r="E12038" s="17">
        <v>3493206.0</v>
      </c>
      <c r="F12038" s="17">
        <v>5723895.0</v>
      </c>
      <c r="G12038" s="17">
        <v>2.2523106E7</v>
      </c>
      <c r="H12038" s="17">
        <v>5.2199334E7</v>
      </c>
    </row>
    <row r="12039">
      <c r="A12039" s="7" t="s">
        <v>26106</v>
      </c>
      <c r="B12039" s="17" t="s">
        <v>26107</v>
      </c>
      <c r="C12039" s="17">
        <v>10.0</v>
      </c>
      <c r="D12039" s="17">
        <v>2.30979625E7</v>
      </c>
      <c r="E12039" s="17">
        <v>4684700.0</v>
      </c>
      <c r="F12039" s="17">
        <v>5182483.0</v>
      </c>
      <c r="G12039" s="17">
        <v>1.4851741E7</v>
      </c>
      <c r="H12039" s="17">
        <v>6.5048372E7</v>
      </c>
    </row>
    <row r="12040">
      <c r="A12040" s="7" t="s">
        <v>26109</v>
      </c>
      <c r="B12040" s="17" t="s">
        <v>26110</v>
      </c>
      <c r="C12040" s="17">
        <v>1.0</v>
      </c>
      <c r="D12040" s="17">
        <v>3005368.0</v>
      </c>
      <c r="E12040" s="17">
        <v>3005368.0</v>
      </c>
      <c r="F12040" s="17">
        <v>3005368.0</v>
      </c>
      <c r="G12040" s="17">
        <v>3005368.0</v>
      </c>
      <c r="H12040" s="17">
        <v>3005368.0</v>
      </c>
    </row>
    <row r="12041">
      <c r="A12041" s="7" t="s">
        <v>26112</v>
      </c>
      <c r="B12041" s="17" t="s">
        <v>26113</v>
      </c>
      <c r="C12041" s="17">
        <v>19.0</v>
      </c>
      <c r="D12041" s="17">
        <v>2.266200868E7</v>
      </c>
      <c r="E12041" s="17">
        <v>4631606.0</v>
      </c>
      <c r="F12041" s="17">
        <v>1.4698354E7</v>
      </c>
      <c r="G12041" s="17">
        <v>4.0501464E7</v>
      </c>
      <c r="H12041" s="17">
        <v>5.4784526E7</v>
      </c>
    </row>
    <row r="12042">
      <c r="A12042" s="7" t="s">
        <v>26114</v>
      </c>
      <c r="B12042" s="17" t="s">
        <v>26115</v>
      </c>
      <c r="C12042" s="17">
        <v>2.0</v>
      </c>
      <c r="D12042" s="17">
        <v>4442243.5</v>
      </c>
      <c r="E12042" s="17">
        <v>2347787.0</v>
      </c>
      <c r="F12042" s="17">
        <v>2347787.0</v>
      </c>
      <c r="G12042" s="17">
        <v>6536700.0</v>
      </c>
      <c r="H12042" s="17">
        <v>6536700.0</v>
      </c>
    </row>
    <row r="12043">
      <c r="A12043" s="7" t="s">
        <v>26117</v>
      </c>
      <c r="B12043" s="17" t="s">
        <v>26118</v>
      </c>
      <c r="C12043" s="17">
        <v>1.0</v>
      </c>
      <c r="D12043" s="17">
        <v>1640000.0</v>
      </c>
      <c r="E12043" s="17">
        <v>1640000.0</v>
      </c>
      <c r="F12043" s="17">
        <v>1640000.0</v>
      </c>
      <c r="G12043" s="17">
        <v>1640000.0</v>
      </c>
      <c r="H12043" s="17">
        <v>1640000.0</v>
      </c>
    </row>
    <row r="12044">
      <c r="A12044" s="7" t="s">
        <v>26119</v>
      </c>
      <c r="B12044" s="17" t="s">
        <v>26120</v>
      </c>
      <c r="C12044" s="17">
        <v>1.0</v>
      </c>
      <c r="D12044" s="17">
        <v>2.2685131E7</v>
      </c>
      <c r="E12044" s="17">
        <v>2.2685131E7</v>
      </c>
      <c r="F12044" s="17">
        <v>2.2685131E7</v>
      </c>
      <c r="G12044" s="17">
        <v>2.2685131E7</v>
      </c>
      <c r="H12044" s="17">
        <v>2.2685131E7</v>
      </c>
    </row>
    <row r="12045">
      <c r="A12045" s="7" t="s">
        <v>26122</v>
      </c>
      <c r="B12045" s="17" t="s">
        <v>26123</v>
      </c>
      <c r="C12045" s="17">
        <v>1.0</v>
      </c>
      <c r="D12045" s="17">
        <v>3585941.0</v>
      </c>
      <c r="E12045" s="17">
        <v>3585941.0</v>
      </c>
      <c r="F12045" s="17">
        <v>3585941.0</v>
      </c>
      <c r="G12045" s="17">
        <v>3585941.0</v>
      </c>
      <c r="H12045" s="17">
        <v>3585941.0</v>
      </c>
    </row>
    <row r="12046">
      <c r="A12046" s="7" t="s">
        <v>26124</v>
      </c>
      <c r="B12046" s="17" t="s">
        <v>26125</v>
      </c>
      <c r="C12046" s="17">
        <v>19.0</v>
      </c>
      <c r="D12046" s="17">
        <v>2.749073263E7</v>
      </c>
      <c r="E12046" s="17">
        <v>5141571.0</v>
      </c>
      <c r="F12046" s="17">
        <v>2.4112499E7</v>
      </c>
      <c r="G12046" s="17">
        <v>4.2794639E7</v>
      </c>
      <c r="H12046" s="17">
        <v>7.317111E7</v>
      </c>
    </row>
    <row r="12047">
      <c r="A12047" s="7" t="s">
        <v>26127</v>
      </c>
      <c r="B12047" s="17" t="s">
        <v>26128</v>
      </c>
      <c r="C12047" s="17">
        <v>6.0</v>
      </c>
      <c r="D12047" s="17">
        <v>3.586128433E7</v>
      </c>
      <c r="E12047" s="17">
        <v>2.1410049E7</v>
      </c>
      <c r="F12047" s="17">
        <v>3.687702E7</v>
      </c>
      <c r="G12047" s="17">
        <v>4.6846669E7</v>
      </c>
      <c r="H12047" s="17">
        <v>4.747985E7</v>
      </c>
    </row>
    <row r="12048">
      <c r="A12048" s="7" t="s">
        <v>26129</v>
      </c>
      <c r="B12048" s="17" t="s">
        <v>26130</v>
      </c>
      <c r="C12048" s="17">
        <v>2.0</v>
      </c>
      <c r="D12048" s="17">
        <v>2.65585075E7</v>
      </c>
      <c r="E12048" s="17">
        <v>9404044.0</v>
      </c>
      <c r="F12048" s="17">
        <v>9404044.0</v>
      </c>
      <c r="G12048" s="17">
        <v>4.3712971E7</v>
      </c>
      <c r="H12048" s="17">
        <v>4.3712971E7</v>
      </c>
    </row>
    <row r="12049">
      <c r="A12049" s="7" t="s">
        <v>26131</v>
      </c>
      <c r="B12049" s="17" t="s">
        <v>26132</v>
      </c>
      <c r="C12049" s="17">
        <v>16.0</v>
      </c>
      <c r="D12049" s="17">
        <v>2.297883725E7</v>
      </c>
      <c r="E12049" s="17">
        <v>4836150.0</v>
      </c>
      <c r="F12049" s="17">
        <v>6054401.0</v>
      </c>
      <c r="G12049" s="17">
        <v>3.3724694E7</v>
      </c>
      <c r="H12049" s="17">
        <v>5.8361927E7</v>
      </c>
    </row>
    <row r="12050">
      <c r="A12050" s="7" t="s">
        <v>26133</v>
      </c>
      <c r="B12050" s="17" t="s">
        <v>26134</v>
      </c>
      <c r="C12050" s="17">
        <v>5.0</v>
      </c>
      <c r="D12050" s="17">
        <v>1.19564578E7</v>
      </c>
      <c r="E12050" s="17">
        <v>3050249.0</v>
      </c>
      <c r="F12050" s="17">
        <v>1.083207E7</v>
      </c>
      <c r="G12050" s="17">
        <v>1.6013163E7</v>
      </c>
      <c r="H12050" s="17">
        <v>2.7331075E7</v>
      </c>
    </row>
    <row r="12051">
      <c r="A12051" s="7" t="s">
        <v>26135</v>
      </c>
      <c r="B12051" s="17" t="s">
        <v>26136</v>
      </c>
      <c r="C12051" s="17">
        <v>1.0</v>
      </c>
      <c r="D12051" s="17">
        <v>3.5186379E7</v>
      </c>
      <c r="E12051" s="17">
        <v>3.5186379E7</v>
      </c>
      <c r="F12051" s="17">
        <v>3.5186379E7</v>
      </c>
      <c r="G12051" s="17">
        <v>3.5186379E7</v>
      </c>
      <c r="H12051" s="17">
        <v>3.5186379E7</v>
      </c>
    </row>
    <row r="12052">
      <c r="A12052" s="7" t="s">
        <v>26137</v>
      </c>
      <c r="B12052" s="17" t="s">
        <v>26138</v>
      </c>
      <c r="C12052" s="17">
        <v>4.0</v>
      </c>
      <c r="D12052" s="17">
        <v>1.50366285E7</v>
      </c>
      <c r="E12052" s="17">
        <v>7995772.0</v>
      </c>
      <c r="F12052" s="17">
        <v>1.1247992E7</v>
      </c>
      <c r="G12052" s="17">
        <v>1.481525E7</v>
      </c>
      <c r="H12052" s="17">
        <v>2.60875E7</v>
      </c>
    </row>
    <row r="12053">
      <c r="A12053" s="7" t="s">
        <v>26139</v>
      </c>
      <c r="B12053" s="17" t="s">
        <v>26140</v>
      </c>
      <c r="C12053" s="17">
        <v>2.0</v>
      </c>
      <c r="D12053" s="17">
        <v>5.47836375E7</v>
      </c>
      <c r="E12053" s="17">
        <v>4.5473297E7</v>
      </c>
      <c r="F12053" s="17">
        <v>4.5473297E7</v>
      </c>
      <c r="G12053" s="17">
        <v>6.4093978E7</v>
      </c>
      <c r="H12053" s="17">
        <v>6.4093978E7</v>
      </c>
    </row>
    <row r="12054">
      <c r="A12054" s="7" t="s">
        <v>26141</v>
      </c>
      <c r="B12054" s="17" t="s">
        <v>26142</v>
      </c>
      <c r="C12054" s="17">
        <v>2.0</v>
      </c>
      <c r="D12054" s="17">
        <v>9666250.0</v>
      </c>
      <c r="E12054" s="17">
        <v>4266100.0</v>
      </c>
      <c r="F12054" s="17">
        <v>4266100.0</v>
      </c>
      <c r="G12054" s="17">
        <v>1.50664E7</v>
      </c>
      <c r="H12054" s="17">
        <v>1.50664E7</v>
      </c>
    </row>
    <row r="12055">
      <c r="A12055" s="7" t="s">
        <v>26143</v>
      </c>
      <c r="B12055" s="17" t="s">
        <v>26144</v>
      </c>
      <c r="C12055" s="17">
        <v>7.0</v>
      </c>
      <c r="D12055" s="17">
        <v>2.378268729E7</v>
      </c>
      <c r="E12055" s="17">
        <v>1.251275E7</v>
      </c>
      <c r="F12055" s="17">
        <v>2.2066E7</v>
      </c>
      <c r="G12055" s="17">
        <v>2.66624E7</v>
      </c>
      <c r="H12055" s="17">
        <v>5.7653833E7</v>
      </c>
    </row>
    <row r="12056">
      <c r="A12056" s="7" t="s">
        <v>26145</v>
      </c>
      <c r="B12056" s="17" t="s">
        <v>26146</v>
      </c>
      <c r="C12056" s="17">
        <v>6.0</v>
      </c>
      <c r="D12056" s="17">
        <v>1.766390217E7</v>
      </c>
      <c r="E12056" s="17">
        <v>5371774.0</v>
      </c>
      <c r="F12056" s="17">
        <v>1.14964E7</v>
      </c>
      <c r="G12056" s="17">
        <v>3.5177551E7</v>
      </c>
      <c r="H12056" s="17">
        <v>3.8158133E7</v>
      </c>
    </row>
    <row r="12057">
      <c r="A12057" s="7" t="s">
        <v>26148</v>
      </c>
      <c r="B12057" s="17" t="s">
        <v>26149</v>
      </c>
      <c r="C12057" s="17">
        <v>6.0</v>
      </c>
      <c r="D12057" s="17">
        <v>5.622242333E7</v>
      </c>
      <c r="E12057" s="17">
        <v>3267971.0</v>
      </c>
      <c r="F12057" s="17">
        <v>3670106.0</v>
      </c>
      <c r="G12057" s="17">
        <v>7714310.0</v>
      </c>
      <c r="H12057" s="17">
        <v>3.15727375E8</v>
      </c>
    </row>
    <row r="12058">
      <c r="A12058" s="7" t="s">
        <v>26151</v>
      </c>
      <c r="B12058" s="17" t="s">
        <v>26152</v>
      </c>
      <c r="C12058" s="17">
        <v>2.0</v>
      </c>
      <c r="D12058" s="17">
        <v>3.25124695E7</v>
      </c>
      <c r="E12058" s="17">
        <v>6472539.0</v>
      </c>
      <c r="F12058" s="17">
        <v>6472539.0</v>
      </c>
      <c r="G12058" s="17">
        <v>5.85524E7</v>
      </c>
      <c r="H12058" s="17">
        <v>5.85524E7</v>
      </c>
    </row>
    <row r="12059">
      <c r="A12059" s="7" t="s">
        <v>26153</v>
      </c>
      <c r="B12059" s="17" t="s">
        <v>26154</v>
      </c>
      <c r="C12059" s="17">
        <v>1.0</v>
      </c>
      <c r="D12059" s="17">
        <v>1.0298393E7</v>
      </c>
      <c r="E12059" s="17">
        <v>1.0298393E7</v>
      </c>
      <c r="F12059" s="17">
        <v>1.0298393E7</v>
      </c>
      <c r="G12059" s="17">
        <v>1.0298393E7</v>
      </c>
      <c r="H12059" s="17">
        <v>1.0298393E7</v>
      </c>
    </row>
    <row r="12060">
      <c r="A12060" s="7" t="s">
        <v>26155</v>
      </c>
      <c r="B12060" s="17" t="s">
        <v>26156</v>
      </c>
      <c r="C12060" s="17">
        <v>3.0</v>
      </c>
      <c r="D12060" s="17">
        <v>8031185.0</v>
      </c>
      <c r="E12060" s="17">
        <v>4901964.0</v>
      </c>
      <c r="F12060" s="17">
        <v>5344014.0</v>
      </c>
      <c r="G12060" s="17">
        <v>1.3847577E7</v>
      </c>
      <c r="H12060" s="17">
        <v>1.3847577E7</v>
      </c>
    </row>
    <row r="12061">
      <c r="A12061" s="7" t="s">
        <v>26157</v>
      </c>
      <c r="B12061" s="17" t="s">
        <v>26158</v>
      </c>
      <c r="C12061" s="17">
        <v>1.0</v>
      </c>
      <c r="D12061" s="17">
        <v>4855215.0</v>
      </c>
      <c r="E12061" s="17">
        <v>4855215.0</v>
      </c>
      <c r="F12061" s="17">
        <v>4855215.0</v>
      </c>
      <c r="G12061" s="17">
        <v>4855215.0</v>
      </c>
      <c r="H12061" s="17">
        <v>4855215.0</v>
      </c>
    </row>
    <row r="12062">
      <c r="A12062" s="7" t="s">
        <v>26159</v>
      </c>
      <c r="B12062" s="17" t="s">
        <v>26161</v>
      </c>
      <c r="C12062" s="17">
        <v>4.0</v>
      </c>
      <c r="D12062" s="17">
        <v>2.961378975E7</v>
      </c>
      <c r="E12062" s="17">
        <v>1.71131E7</v>
      </c>
      <c r="F12062" s="17">
        <v>2.691562E7</v>
      </c>
      <c r="G12062" s="17">
        <v>3.2621589E7</v>
      </c>
      <c r="H12062" s="17">
        <v>4.180485E7</v>
      </c>
    </row>
    <row r="12063">
      <c r="A12063" s="7" t="s">
        <v>26162</v>
      </c>
      <c r="B12063" s="17" t="s">
        <v>26163</v>
      </c>
      <c r="C12063" s="17">
        <v>3.0</v>
      </c>
      <c r="D12063" s="17">
        <v>4996058.667</v>
      </c>
      <c r="E12063" s="17">
        <v>3240644.0</v>
      </c>
      <c r="F12063" s="17">
        <v>4056277.0</v>
      </c>
      <c r="G12063" s="17">
        <v>7691255.0</v>
      </c>
      <c r="H12063" s="17">
        <v>7691255.0</v>
      </c>
    </row>
    <row r="12064">
      <c r="A12064" s="7" t="s">
        <v>26165</v>
      </c>
      <c r="B12064" s="17" t="s">
        <v>26166</v>
      </c>
      <c r="C12064" s="17">
        <v>11.0</v>
      </c>
      <c r="D12064" s="17">
        <v>1.037585818E7</v>
      </c>
      <c r="E12064" s="17">
        <v>4819773.0</v>
      </c>
      <c r="F12064" s="17">
        <v>5657442.0</v>
      </c>
      <c r="G12064" s="17">
        <v>1.06974E7</v>
      </c>
      <c r="H12064" s="17">
        <v>1.246835E7</v>
      </c>
    </row>
    <row r="12065">
      <c r="A12065" s="7" t="s">
        <v>26167</v>
      </c>
      <c r="B12065" s="17" t="s">
        <v>26168</v>
      </c>
      <c r="C12065" s="17">
        <v>3.0</v>
      </c>
      <c r="D12065" s="17">
        <v>3.4697533E7</v>
      </c>
      <c r="E12065" s="17">
        <v>1733783.0</v>
      </c>
      <c r="F12065" s="17">
        <v>4.8269658E7</v>
      </c>
      <c r="G12065" s="17">
        <v>5.4089158E7</v>
      </c>
      <c r="H12065" s="17">
        <v>5.4089158E7</v>
      </c>
    </row>
    <row r="12066">
      <c r="A12066" s="7" t="s">
        <v>26169</v>
      </c>
      <c r="B12066" s="17" t="s">
        <v>26170</v>
      </c>
      <c r="C12066" s="17">
        <v>40.0</v>
      </c>
      <c r="D12066" s="17">
        <v>1.478990058E7</v>
      </c>
      <c r="E12066" s="17">
        <v>3574600.0</v>
      </c>
      <c r="F12066" s="17">
        <v>6439100.0</v>
      </c>
      <c r="G12066" s="17">
        <v>2.1722878E7</v>
      </c>
      <c r="H12066" s="17">
        <v>3.6938498E7</v>
      </c>
    </row>
    <row r="12067">
      <c r="A12067" s="7" t="s">
        <v>26171</v>
      </c>
      <c r="B12067" s="17" t="s">
        <v>26172</v>
      </c>
      <c r="C12067" s="17">
        <v>5.0</v>
      </c>
      <c r="D12067" s="17">
        <v>2.79618988E7</v>
      </c>
      <c r="E12067" s="17">
        <v>3548340.0</v>
      </c>
      <c r="F12067" s="17">
        <v>4524998.0</v>
      </c>
      <c r="G12067" s="17">
        <v>1.1017339E7</v>
      </c>
      <c r="H12067" s="17">
        <v>1.179023E8</v>
      </c>
    </row>
    <row r="12068">
      <c r="A12068" s="7" t="s">
        <v>26173</v>
      </c>
      <c r="B12068" s="17" t="s">
        <v>26174</v>
      </c>
      <c r="C12068" s="17">
        <v>1.0</v>
      </c>
      <c r="D12068" s="17">
        <v>3.0039413E7</v>
      </c>
      <c r="E12068" s="17">
        <v>3.0039413E7</v>
      </c>
      <c r="F12068" s="17">
        <v>3.0039413E7</v>
      </c>
      <c r="G12068" s="17">
        <v>3.0039413E7</v>
      </c>
      <c r="H12068" s="17">
        <v>3.0039413E7</v>
      </c>
    </row>
    <row r="12069">
      <c r="A12069" s="7" t="s">
        <v>26175</v>
      </c>
      <c r="B12069" s="17" t="s">
        <v>26176</v>
      </c>
      <c r="C12069" s="17">
        <v>10.0</v>
      </c>
      <c r="D12069" s="17">
        <v>3.76650162E7</v>
      </c>
      <c r="E12069" s="17">
        <v>1.5736917E7</v>
      </c>
      <c r="F12069" s="17">
        <v>3.0924973E7</v>
      </c>
      <c r="G12069" s="17">
        <v>6.3457018E7</v>
      </c>
      <c r="H12069" s="17">
        <v>6.4562468E7</v>
      </c>
    </row>
    <row r="12070">
      <c r="A12070" s="7" t="s">
        <v>26177</v>
      </c>
      <c r="B12070" s="17" t="s">
        <v>26178</v>
      </c>
      <c r="C12070" s="17">
        <v>4.0</v>
      </c>
      <c r="D12070" s="17">
        <v>2.258689225E7</v>
      </c>
      <c r="E12070" s="17">
        <v>5567538.0</v>
      </c>
      <c r="F12070" s="17">
        <v>1.2667271E7</v>
      </c>
      <c r="G12070" s="17">
        <v>2.127415E7</v>
      </c>
      <c r="H12070" s="17">
        <v>5.083861E7</v>
      </c>
    </row>
    <row r="12071">
      <c r="A12071" s="7" t="s">
        <v>26179</v>
      </c>
      <c r="B12071" s="17" t="s">
        <v>26180</v>
      </c>
      <c r="C12071" s="17">
        <v>2.0</v>
      </c>
      <c r="D12071" s="17">
        <v>8389560.0</v>
      </c>
      <c r="E12071" s="17">
        <v>4548620.0</v>
      </c>
      <c r="F12071" s="17">
        <v>4548620.0</v>
      </c>
      <c r="G12071" s="17">
        <v>1.22305E7</v>
      </c>
      <c r="H12071" s="17">
        <v>1.22305E7</v>
      </c>
    </row>
    <row r="12072">
      <c r="A12072" s="7" t="s">
        <v>26181</v>
      </c>
      <c r="B12072" s="17" t="s">
        <v>26183</v>
      </c>
      <c r="C12072" s="17">
        <v>44.0</v>
      </c>
      <c r="D12072" s="17">
        <v>3.552666684E7</v>
      </c>
      <c r="E12072" s="17">
        <v>1.9604275E7</v>
      </c>
      <c r="F12072" s="17">
        <v>3.4993951E7</v>
      </c>
      <c r="G12072" s="17">
        <v>5.083861E7</v>
      </c>
      <c r="H12072" s="17">
        <v>5.9074962E7</v>
      </c>
    </row>
    <row r="12073">
      <c r="A12073" s="7" t="s">
        <v>26184</v>
      </c>
      <c r="B12073" s="17" t="s">
        <v>26185</v>
      </c>
      <c r="C12073" s="17">
        <v>6.0</v>
      </c>
      <c r="D12073" s="17">
        <v>1.014046617E7</v>
      </c>
      <c r="E12073" s="17">
        <v>2616716.0</v>
      </c>
      <c r="F12073" s="17">
        <v>3216666.0</v>
      </c>
      <c r="G12073" s="17">
        <v>2.0647937E7</v>
      </c>
      <c r="H12073" s="17">
        <v>2.95813E7</v>
      </c>
    </row>
    <row r="12074">
      <c r="A12074" s="7" t="s">
        <v>26186</v>
      </c>
      <c r="B12074" s="17" t="s">
        <v>26187</v>
      </c>
      <c r="C12074" s="17">
        <v>1.0</v>
      </c>
      <c r="D12074" s="17">
        <v>1.6301789E7</v>
      </c>
      <c r="E12074" s="17">
        <v>1.6301789E7</v>
      </c>
      <c r="F12074" s="17">
        <v>1.6301789E7</v>
      </c>
      <c r="G12074" s="17">
        <v>1.6301789E7</v>
      </c>
      <c r="H12074" s="17">
        <v>1.6301789E7</v>
      </c>
    </row>
    <row r="12075">
      <c r="A12075" s="7" t="s">
        <v>26188</v>
      </c>
      <c r="B12075" s="17" t="s">
        <v>26189</v>
      </c>
      <c r="C12075" s="17">
        <v>56.0</v>
      </c>
      <c r="D12075" s="17">
        <v>3.235099696E7</v>
      </c>
      <c r="E12075" s="17">
        <v>5608372.0</v>
      </c>
      <c r="F12075" s="17">
        <v>1.303155E7</v>
      </c>
      <c r="G12075" s="17">
        <v>4.9064868E7</v>
      </c>
      <c r="H12075" s="17">
        <v>7.56487E7</v>
      </c>
    </row>
    <row r="12076">
      <c r="A12076" s="7" t="s">
        <v>26190</v>
      </c>
      <c r="B12076" s="17" t="s">
        <v>26191</v>
      </c>
      <c r="C12076" s="17">
        <v>8.0</v>
      </c>
      <c r="D12076" s="17">
        <v>2.2751635E7</v>
      </c>
      <c r="E12076" s="17">
        <v>4905497.0</v>
      </c>
      <c r="F12076" s="17">
        <v>6323227.0</v>
      </c>
      <c r="G12076" s="17">
        <v>1.1393762E7</v>
      </c>
      <c r="H12076" s="17">
        <v>8.5568468E7</v>
      </c>
    </row>
    <row r="12077">
      <c r="A12077" s="7" t="s">
        <v>26192</v>
      </c>
      <c r="B12077" s="17" t="s">
        <v>26194</v>
      </c>
      <c r="C12077" s="17">
        <v>90.0</v>
      </c>
      <c r="D12077" s="17">
        <v>1.385876443E7</v>
      </c>
      <c r="E12077" s="17">
        <v>3499233.0</v>
      </c>
      <c r="F12077" s="17">
        <v>6203154.0</v>
      </c>
      <c r="G12077" s="17">
        <v>1.6664122E7</v>
      </c>
      <c r="H12077" s="17">
        <v>3.6598457E7</v>
      </c>
    </row>
    <row r="12078">
      <c r="A12078" s="7" t="s">
        <v>26195</v>
      </c>
      <c r="B12078" s="17" t="s">
        <v>26196</v>
      </c>
      <c r="C12078" s="17">
        <v>10.0</v>
      </c>
      <c r="D12078" s="17">
        <v>2.1791097E7</v>
      </c>
      <c r="E12078" s="17">
        <v>4071200.0</v>
      </c>
      <c r="F12078" s="17">
        <v>5692383.0</v>
      </c>
      <c r="G12078" s="17">
        <v>2.58299E7</v>
      </c>
      <c r="H12078" s="17">
        <v>5.8533202E7</v>
      </c>
    </row>
    <row r="12079">
      <c r="A12079" s="7" t="s">
        <v>26197</v>
      </c>
      <c r="B12079" s="17" t="s">
        <v>26198</v>
      </c>
      <c r="C12079" s="17">
        <v>1.0</v>
      </c>
      <c r="D12079" s="17">
        <v>2.58299E7</v>
      </c>
      <c r="E12079" s="17">
        <v>2.58299E7</v>
      </c>
      <c r="F12079" s="17">
        <v>2.58299E7</v>
      </c>
      <c r="G12079" s="17">
        <v>2.58299E7</v>
      </c>
      <c r="H12079" s="17">
        <v>2.58299E7</v>
      </c>
    </row>
    <row r="12080">
      <c r="A12080" s="7" t="s">
        <v>26199</v>
      </c>
      <c r="B12080" s="17" t="s">
        <v>26200</v>
      </c>
      <c r="C12080" s="17">
        <v>7.0</v>
      </c>
      <c r="D12080" s="17">
        <v>3.111043529E7</v>
      </c>
      <c r="E12080" s="17">
        <v>2.5081465E7</v>
      </c>
      <c r="F12080" s="17">
        <v>2.6367801E7</v>
      </c>
      <c r="G12080" s="17">
        <v>3.4215844E7</v>
      </c>
      <c r="H12080" s="17">
        <v>5.3108095E7</v>
      </c>
    </row>
    <row r="12081">
      <c r="A12081" s="7" t="s">
        <v>26201</v>
      </c>
      <c r="B12081" s="17" t="s">
        <v>26202</v>
      </c>
      <c r="C12081" s="17">
        <v>6.0</v>
      </c>
      <c r="D12081" s="17">
        <v>9196108.5</v>
      </c>
      <c r="E12081" s="17">
        <v>4523251.0</v>
      </c>
      <c r="F12081" s="17">
        <v>8683042.0</v>
      </c>
      <c r="G12081" s="17">
        <v>1.34762E7</v>
      </c>
      <c r="H12081" s="17">
        <v>1.5474108E7</v>
      </c>
    </row>
    <row r="12082">
      <c r="A12082" s="7" t="s">
        <v>26203</v>
      </c>
      <c r="B12082" s="17" t="s">
        <v>26204</v>
      </c>
      <c r="C12082" s="17">
        <v>115.0</v>
      </c>
      <c r="D12082" s="17">
        <v>3.975383448E7</v>
      </c>
      <c r="E12082" s="17">
        <v>2.27442E7</v>
      </c>
      <c r="F12082" s="17">
        <v>4.4020564E7</v>
      </c>
      <c r="G12082" s="17">
        <v>5.0026523E7</v>
      </c>
      <c r="H12082" s="17">
        <v>6.1174417E7</v>
      </c>
    </row>
    <row r="12083">
      <c r="A12083" s="7" t="s">
        <v>26205</v>
      </c>
      <c r="B12083" s="17" t="s">
        <v>26206</v>
      </c>
      <c r="C12083" s="17">
        <v>22.0</v>
      </c>
      <c r="D12083" s="17">
        <v>2.876582114E7</v>
      </c>
      <c r="E12083" s="17">
        <v>4833600.0</v>
      </c>
      <c r="F12083" s="17">
        <v>1.26998E7</v>
      </c>
      <c r="G12083" s="17">
        <v>3.1900672E7</v>
      </c>
      <c r="H12083" s="17">
        <v>5.3078204E7</v>
      </c>
    </row>
    <row r="12084">
      <c r="A12084" s="7" t="s">
        <v>26207</v>
      </c>
      <c r="B12084" s="17" t="s">
        <v>26208</v>
      </c>
      <c r="C12084" s="17">
        <v>1.0</v>
      </c>
      <c r="D12084" s="17">
        <v>2517717.0</v>
      </c>
      <c r="E12084" s="17">
        <v>2517717.0</v>
      </c>
      <c r="F12084" s="17">
        <v>2517717.0</v>
      </c>
      <c r="G12084" s="17">
        <v>2517717.0</v>
      </c>
      <c r="H12084" s="17">
        <v>2517717.0</v>
      </c>
    </row>
    <row r="12085">
      <c r="A12085" s="7" t="s">
        <v>26209</v>
      </c>
      <c r="B12085" s="17" t="s">
        <v>26210</v>
      </c>
      <c r="C12085" s="17">
        <v>130.0</v>
      </c>
      <c r="D12085" s="17">
        <v>2.747948965E7</v>
      </c>
      <c r="E12085" s="17">
        <v>4633139.0</v>
      </c>
      <c r="F12085" s="17">
        <v>1.07587E7</v>
      </c>
      <c r="G12085" s="17">
        <v>4.5313325E7</v>
      </c>
      <c r="H12085" s="17">
        <v>7.5903426E7</v>
      </c>
    </row>
    <row r="12086">
      <c r="A12086" s="7" t="s">
        <v>26211</v>
      </c>
      <c r="B12086" s="17" t="s">
        <v>26212</v>
      </c>
      <c r="C12086" s="17">
        <v>29.0</v>
      </c>
      <c r="D12086" s="17">
        <v>2.143106717E7</v>
      </c>
      <c r="E12086" s="17">
        <v>4253243.0</v>
      </c>
      <c r="F12086" s="17">
        <v>7104958.0</v>
      </c>
      <c r="G12086" s="17">
        <v>1.3318397E7</v>
      </c>
      <c r="H12086" s="17">
        <v>4.9278646E7</v>
      </c>
    </row>
    <row r="12087">
      <c r="A12087" s="7" t="s">
        <v>26213</v>
      </c>
      <c r="B12087" s="17" t="s">
        <v>26214</v>
      </c>
      <c r="C12087" s="17">
        <v>118.0</v>
      </c>
      <c r="D12087" s="17">
        <v>1.530207964E7</v>
      </c>
      <c r="E12087" s="17">
        <v>3354253.0</v>
      </c>
      <c r="F12087" s="17">
        <v>4672945.0</v>
      </c>
      <c r="G12087" s="17">
        <v>8358471.0</v>
      </c>
      <c r="H12087" s="17">
        <v>4.9747135E7</v>
      </c>
    </row>
    <row r="12088">
      <c r="A12088" s="7" t="s">
        <v>26215</v>
      </c>
      <c r="B12088" s="17" t="s">
        <v>26216</v>
      </c>
      <c r="C12088" s="17">
        <v>9.0</v>
      </c>
      <c r="D12088" s="17">
        <v>1.863005867E7</v>
      </c>
      <c r="E12088" s="17">
        <v>3916346.0</v>
      </c>
      <c r="F12088" s="17">
        <v>7194764.0</v>
      </c>
      <c r="G12088" s="17">
        <v>1.798495E7</v>
      </c>
      <c r="H12088" s="17">
        <v>7.0507602E7</v>
      </c>
    </row>
    <row r="12089">
      <c r="A12089" s="7" t="s">
        <v>26217</v>
      </c>
      <c r="B12089" s="17" t="s">
        <v>26218</v>
      </c>
      <c r="C12089" s="17">
        <v>1.0</v>
      </c>
      <c r="D12089" s="17">
        <v>1.480455E7</v>
      </c>
      <c r="E12089" s="17">
        <v>1.480455E7</v>
      </c>
      <c r="F12089" s="17">
        <v>1.480455E7</v>
      </c>
      <c r="G12089" s="17">
        <v>1.480455E7</v>
      </c>
      <c r="H12089" s="17">
        <v>1.480455E7</v>
      </c>
    </row>
    <row r="12090">
      <c r="A12090" s="7" t="s">
        <v>26220</v>
      </c>
      <c r="B12090" s="17" t="s">
        <v>26221</v>
      </c>
      <c r="C12090" s="17">
        <v>1.0</v>
      </c>
      <c r="D12090" s="17">
        <v>5123306.0</v>
      </c>
      <c r="E12090" s="17">
        <v>5123306.0</v>
      </c>
      <c r="F12090" s="17">
        <v>5123306.0</v>
      </c>
      <c r="G12090" s="17">
        <v>5123306.0</v>
      </c>
      <c r="H12090" s="17">
        <v>5123306.0</v>
      </c>
    </row>
    <row r="12091">
      <c r="A12091" s="7" t="s">
        <v>26222</v>
      </c>
      <c r="B12091" s="17" t="s">
        <v>26223</v>
      </c>
      <c r="C12091" s="17">
        <v>7.0</v>
      </c>
      <c r="D12091" s="17">
        <v>1.717464357E7</v>
      </c>
      <c r="E12091" s="17">
        <v>5579738.0</v>
      </c>
      <c r="F12091" s="17">
        <v>1.1271962E7</v>
      </c>
      <c r="G12091" s="17">
        <v>1.2844549E7</v>
      </c>
      <c r="H12091" s="17">
        <v>6.3769097E7</v>
      </c>
    </row>
    <row r="12092">
      <c r="A12092" s="7" t="s">
        <v>26224</v>
      </c>
      <c r="B12092" s="17" t="s">
        <v>26225</v>
      </c>
      <c r="C12092" s="17">
        <v>10.0</v>
      </c>
      <c r="D12092" s="17">
        <v>1.76849255E7</v>
      </c>
      <c r="E12092" s="17">
        <v>2890247.0</v>
      </c>
      <c r="F12092" s="17">
        <v>7539050.0</v>
      </c>
      <c r="G12092" s="17">
        <v>3.163983E7</v>
      </c>
      <c r="H12092" s="17">
        <v>3.7503264E7</v>
      </c>
    </row>
    <row r="12093">
      <c r="A12093" s="7" t="s">
        <v>26226</v>
      </c>
      <c r="B12093" s="17" t="s">
        <v>26227</v>
      </c>
      <c r="C12093" s="17">
        <v>2.0</v>
      </c>
      <c r="D12093" s="17">
        <v>1.34354905E7</v>
      </c>
      <c r="E12093" s="17">
        <v>8379966.0</v>
      </c>
      <c r="F12093" s="17">
        <v>8379966.0</v>
      </c>
      <c r="G12093" s="17">
        <v>1.8491015E7</v>
      </c>
      <c r="H12093" s="17">
        <v>1.8491015E7</v>
      </c>
    </row>
    <row r="12094">
      <c r="A12094" s="7" t="s">
        <v>26228</v>
      </c>
      <c r="B12094" s="17" t="s">
        <v>26229</v>
      </c>
      <c r="C12094" s="17">
        <v>14.0</v>
      </c>
      <c r="D12094" s="17">
        <v>4916560.714</v>
      </c>
      <c r="E12094" s="17">
        <v>2775759.0</v>
      </c>
      <c r="F12094" s="17">
        <v>4672494.0</v>
      </c>
      <c r="G12094" s="17">
        <v>6100000.0</v>
      </c>
      <c r="H12094" s="17">
        <v>1.0653766E7</v>
      </c>
    </row>
    <row r="12095">
      <c r="A12095" s="7" t="s">
        <v>26230</v>
      </c>
      <c r="B12095" s="17" t="s">
        <v>26231</v>
      </c>
      <c r="C12095" s="17">
        <v>27.0</v>
      </c>
      <c r="D12095" s="17">
        <v>2.272697385E7</v>
      </c>
      <c r="E12095" s="17">
        <v>4603158.0</v>
      </c>
      <c r="F12095" s="17">
        <v>1.1142615E7</v>
      </c>
      <c r="G12095" s="17">
        <v>3.72824E7</v>
      </c>
      <c r="H12095" s="17">
        <v>6.517436E7</v>
      </c>
    </row>
    <row r="12096">
      <c r="A12096" s="7" t="s">
        <v>26233</v>
      </c>
      <c r="B12096" s="17" t="s">
        <v>26234</v>
      </c>
      <c r="C12096" s="17">
        <v>1.0</v>
      </c>
      <c r="D12096" s="17">
        <v>1992000.0</v>
      </c>
      <c r="E12096" s="17">
        <v>1992000.0</v>
      </c>
      <c r="F12096" s="17">
        <v>1992000.0</v>
      </c>
      <c r="G12096" s="17">
        <v>1992000.0</v>
      </c>
      <c r="H12096" s="17">
        <v>1992000.0</v>
      </c>
    </row>
    <row r="12097">
      <c r="A12097" s="7" t="s">
        <v>26235</v>
      </c>
      <c r="B12097" s="17" t="s">
        <v>26236</v>
      </c>
      <c r="C12097" s="17">
        <v>1.0</v>
      </c>
      <c r="D12097" s="17">
        <v>6769247.0</v>
      </c>
      <c r="E12097" s="17">
        <v>6769247.0</v>
      </c>
      <c r="F12097" s="17">
        <v>6769247.0</v>
      </c>
      <c r="G12097" s="17">
        <v>6769247.0</v>
      </c>
      <c r="H12097" s="17">
        <v>6769247.0</v>
      </c>
    </row>
    <row r="12098">
      <c r="A12098" s="7" t="s">
        <v>26237</v>
      </c>
      <c r="B12098" s="17" t="s">
        <v>26238</v>
      </c>
      <c r="C12098" s="17">
        <v>1.0</v>
      </c>
      <c r="D12098" s="17">
        <v>1618808.0</v>
      </c>
      <c r="E12098" s="17">
        <v>1618808.0</v>
      </c>
      <c r="F12098" s="17">
        <v>1618808.0</v>
      </c>
      <c r="G12098" s="17">
        <v>1618808.0</v>
      </c>
      <c r="H12098" s="17">
        <v>1618808.0</v>
      </c>
    </row>
    <row r="12099">
      <c r="A12099" s="7" t="s">
        <v>26239</v>
      </c>
      <c r="B12099" s="17" t="s">
        <v>26240</v>
      </c>
      <c r="C12099" s="17">
        <v>13.0</v>
      </c>
      <c r="D12099" s="17">
        <v>1.847327154E7</v>
      </c>
      <c r="E12099" s="17">
        <v>4728404.0</v>
      </c>
      <c r="F12099" s="17">
        <v>5965566.0</v>
      </c>
      <c r="G12099" s="17">
        <v>1.6177317E7</v>
      </c>
      <c r="H12099" s="17">
        <v>3.1294878E7</v>
      </c>
    </row>
    <row r="12100">
      <c r="A12100" s="7" t="s">
        <v>26241</v>
      </c>
      <c r="B12100" s="17" t="s">
        <v>26242</v>
      </c>
      <c r="C12100" s="17">
        <v>2.0</v>
      </c>
      <c r="D12100" s="17">
        <v>2761670.0</v>
      </c>
      <c r="E12100" s="17">
        <v>2502600.0</v>
      </c>
      <c r="F12100" s="17">
        <v>2502600.0</v>
      </c>
      <c r="G12100" s="17">
        <v>3020740.0</v>
      </c>
      <c r="H12100" s="17">
        <v>3020740.0</v>
      </c>
    </row>
    <row r="12101">
      <c r="A12101" s="7" t="s">
        <v>26244</v>
      </c>
      <c r="B12101" s="17" t="s">
        <v>26245</v>
      </c>
      <c r="C12101" s="17">
        <v>1.0</v>
      </c>
      <c r="D12101" s="17">
        <v>2633260.0</v>
      </c>
      <c r="E12101" s="17">
        <v>2633260.0</v>
      </c>
      <c r="F12101" s="17">
        <v>2633260.0</v>
      </c>
      <c r="G12101" s="17">
        <v>2633260.0</v>
      </c>
      <c r="H12101" s="17">
        <v>2633260.0</v>
      </c>
    </row>
    <row r="12102">
      <c r="A12102" s="7" t="s">
        <v>26246</v>
      </c>
      <c r="B12102" s="17" t="s">
        <v>26247</v>
      </c>
      <c r="C12102" s="17">
        <v>2.0</v>
      </c>
      <c r="D12102" s="17">
        <v>5442631.0</v>
      </c>
      <c r="E12102" s="17">
        <v>3085005.0</v>
      </c>
      <c r="F12102" s="17">
        <v>3085005.0</v>
      </c>
      <c r="G12102" s="17">
        <v>7800257.0</v>
      </c>
      <c r="H12102" s="17">
        <v>7800257.0</v>
      </c>
    </row>
    <row r="12103">
      <c r="A12103" s="7" t="s">
        <v>26248</v>
      </c>
      <c r="B12103" s="17" t="s">
        <v>26249</v>
      </c>
      <c r="C12103" s="17">
        <v>6.0</v>
      </c>
      <c r="D12103" s="17">
        <v>2.740824883E7</v>
      </c>
      <c r="E12103" s="17">
        <v>6776346.0</v>
      </c>
      <c r="F12103" s="17">
        <v>7014320.0</v>
      </c>
      <c r="G12103" s="17">
        <v>5.530685E7</v>
      </c>
      <c r="H12103" s="17">
        <v>6.302706E7</v>
      </c>
    </row>
    <row r="12104">
      <c r="A12104" s="7" t="s">
        <v>26250</v>
      </c>
      <c r="B12104" s="17" t="s">
        <v>26251</v>
      </c>
      <c r="C12104" s="17">
        <v>7.0</v>
      </c>
      <c r="D12104" s="17">
        <v>1.775271571E7</v>
      </c>
      <c r="E12104" s="17">
        <v>3929414.0</v>
      </c>
      <c r="F12104" s="17">
        <v>1.2017785E7</v>
      </c>
      <c r="G12104" s="17">
        <v>3.0250287E7</v>
      </c>
      <c r="H12104" s="17">
        <v>4.15118E7</v>
      </c>
    </row>
    <row r="12105">
      <c r="A12105" s="7" t="s">
        <v>26252</v>
      </c>
      <c r="B12105" s="17" t="s">
        <v>26253</v>
      </c>
      <c r="C12105" s="17">
        <v>2.0</v>
      </c>
      <c r="D12105" s="17">
        <v>9276406.5</v>
      </c>
      <c r="E12105" s="17">
        <v>6415285.0</v>
      </c>
      <c r="F12105" s="17">
        <v>6415285.0</v>
      </c>
      <c r="G12105" s="17">
        <v>1.2137528E7</v>
      </c>
      <c r="H12105" s="17">
        <v>1.2137528E7</v>
      </c>
    </row>
    <row r="12106">
      <c r="A12106" s="7" t="s">
        <v>26254</v>
      </c>
      <c r="B12106" s="17" t="s">
        <v>26255</v>
      </c>
      <c r="C12106" s="17">
        <v>6.0</v>
      </c>
      <c r="D12106" s="17">
        <v>1.281461083E7</v>
      </c>
      <c r="E12106" s="17">
        <v>4210962.0</v>
      </c>
      <c r="F12106" s="17">
        <v>4849540.0</v>
      </c>
      <c r="G12106" s="17">
        <v>7443400.0</v>
      </c>
      <c r="H12106" s="17">
        <v>5.24095E7</v>
      </c>
    </row>
    <row r="12107">
      <c r="A12107" s="7" t="s">
        <v>26256</v>
      </c>
      <c r="B12107" s="17" t="s">
        <v>26257</v>
      </c>
      <c r="C12107" s="17">
        <v>4.0</v>
      </c>
      <c r="D12107" s="17">
        <v>3754611.5</v>
      </c>
      <c r="E12107" s="17">
        <v>3227731.0</v>
      </c>
      <c r="F12107" s="17">
        <v>3385795.0</v>
      </c>
      <c r="G12107" s="17">
        <v>3966280.0</v>
      </c>
      <c r="H12107" s="17">
        <v>4438640.0</v>
      </c>
    </row>
    <row r="12108">
      <c r="A12108" s="7" t="s">
        <v>26258</v>
      </c>
      <c r="B12108" s="17" t="s">
        <v>26259</v>
      </c>
      <c r="C12108" s="17">
        <v>3.0</v>
      </c>
      <c r="D12108" s="17">
        <v>1.657659467E7</v>
      </c>
      <c r="E12108" s="17">
        <v>1.0195602E7</v>
      </c>
      <c r="F12108" s="17">
        <v>1.2214628E7</v>
      </c>
      <c r="G12108" s="17">
        <v>2.7319554E7</v>
      </c>
      <c r="H12108" s="17">
        <v>2.7319554E7</v>
      </c>
    </row>
    <row r="12109">
      <c r="A12109" s="7" t="s">
        <v>26260</v>
      </c>
      <c r="B12109" s="17" t="s">
        <v>26261</v>
      </c>
      <c r="C12109" s="17">
        <v>1.0</v>
      </c>
      <c r="D12109" s="17">
        <v>1.006676E7</v>
      </c>
      <c r="E12109" s="17">
        <v>1.006676E7</v>
      </c>
      <c r="F12109" s="17">
        <v>1.006676E7</v>
      </c>
      <c r="G12109" s="17">
        <v>1.006676E7</v>
      </c>
      <c r="H12109" s="17">
        <v>1.006676E7</v>
      </c>
    </row>
    <row r="12110">
      <c r="A12110" s="7" t="s">
        <v>26262</v>
      </c>
      <c r="B12110" s="17" t="s">
        <v>26263</v>
      </c>
      <c r="C12110" s="17">
        <v>20.0</v>
      </c>
      <c r="D12110" s="17">
        <v>1.65798654E7</v>
      </c>
      <c r="E12110" s="17">
        <v>3818382.0</v>
      </c>
      <c r="F12110" s="17">
        <v>7140700.0</v>
      </c>
      <c r="G12110" s="17">
        <v>1.48114E7</v>
      </c>
      <c r="H12110" s="17">
        <v>2.865425E7</v>
      </c>
    </row>
    <row r="12111">
      <c r="A12111" s="7" t="s">
        <v>26264</v>
      </c>
      <c r="B12111" s="17" t="s">
        <v>26265</v>
      </c>
      <c r="C12111" s="17">
        <v>1.0</v>
      </c>
      <c r="D12111" s="17">
        <v>6555304.0</v>
      </c>
      <c r="E12111" s="17">
        <v>6555304.0</v>
      </c>
      <c r="F12111" s="17">
        <v>6555304.0</v>
      </c>
      <c r="G12111" s="17">
        <v>6555304.0</v>
      </c>
      <c r="H12111" s="17">
        <v>6555304.0</v>
      </c>
    </row>
    <row r="12112">
      <c r="A12112" s="7" t="s">
        <v>26266</v>
      </c>
      <c r="B12112" s="17" t="s">
        <v>26268</v>
      </c>
      <c r="C12112" s="17">
        <v>1.0</v>
      </c>
      <c r="D12112" s="17">
        <v>1.5370383E7</v>
      </c>
      <c r="E12112" s="17">
        <v>1.5370383E7</v>
      </c>
      <c r="F12112" s="17">
        <v>1.5370383E7</v>
      </c>
      <c r="G12112" s="17">
        <v>1.5370383E7</v>
      </c>
      <c r="H12112" s="17">
        <v>1.5370383E7</v>
      </c>
    </row>
    <row r="12113">
      <c r="A12113" s="7" t="s">
        <v>26269</v>
      </c>
      <c r="B12113" s="17" t="s">
        <v>26270</v>
      </c>
      <c r="C12113" s="17">
        <v>2.0</v>
      </c>
      <c r="D12113" s="17">
        <v>1.05888415E7</v>
      </c>
      <c r="E12113" s="17">
        <v>1410655.0</v>
      </c>
      <c r="F12113" s="17">
        <v>1410655.0</v>
      </c>
      <c r="G12113" s="17">
        <v>1.9767028E7</v>
      </c>
      <c r="H12113" s="17">
        <v>1.9767028E7</v>
      </c>
    </row>
    <row r="12114">
      <c r="A12114" s="7" t="s">
        <v>26271</v>
      </c>
      <c r="B12114" s="17" t="s">
        <v>26272</v>
      </c>
      <c r="C12114" s="17">
        <v>6.0</v>
      </c>
      <c r="D12114" s="17">
        <v>1.90994025E7</v>
      </c>
      <c r="E12114" s="17">
        <v>7913300.0</v>
      </c>
      <c r="F12114" s="17">
        <v>1.117555E7</v>
      </c>
      <c r="G12114" s="17">
        <v>2.655805E7</v>
      </c>
      <c r="H12114" s="17">
        <v>4.9506089E7</v>
      </c>
    </row>
    <row r="12115">
      <c r="A12115" s="7" t="s">
        <v>26273</v>
      </c>
      <c r="B12115" s="17" t="s">
        <v>26274</v>
      </c>
      <c r="C12115" s="17">
        <v>8.0</v>
      </c>
      <c r="D12115" s="17">
        <v>8484356.125</v>
      </c>
      <c r="E12115" s="17">
        <v>6042767.0</v>
      </c>
      <c r="F12115" s="17">
        <v>8639400.0</v>
      </c>
      <c r="G12115" s="17">
        <v>9199169.0</v>
      </c>
      <c r="H12115" s="17">
        <v>1.3346035E7</v>
      </c>
    </row>
    <row r="12116">
      <c r="A12116" s="7" t="s">
        <v>26276</v>
      </c>
      <c r="B12116" s="17" t="s">
        <v>26277</v>
      </c>
      <c r="C12116" s="17">
        <v>4.0</v>
      </c>
      <c r="D12116" s="17">
        <v>1.2909977E7</v>
      </c>
      <c r="E12116" s="17">
        <v>3061900.0</v>
      </c>
      <c r="F12116" s="17">
        <v>6874058.0</v>
      </c>
      <c r="G12116" s="17">
        <v>1.4664403E7</v>
      </c>
      <c r="H12116" s="17">
        <v>2.7039547E7</v>
      </c>
    </row>
    <row r="12117">
      <c r="A12117" s="7" t="s">
        <v>26278</v>
      </c>
      <c r="B12117" s="17" t="s">
        <v>26279</v>
      </c>
      <c r="C12117" s="17">
        <v>2.0</v>
      </c>
      <c r="D12117" s="17">
        <v>3.84656645E7</v>
      </c>
      <c r="E12117" s="17">
        <v>3.059579E7</v>
      </c>
      <c r="F12117" s="17">
        <v>3.059579E7</v>
      </c>
      <c r="G12117" s="17">
        <v>4.6335539E7</v>
      </c>
      <c r="H12117" s="17">
        <v>4.6335539E7</v>
      </c>
    </row>
    <row r="12118">
      <c r="A12118" s="7" t="s">
        <v>26280</v>
      </c>
      <c r="B12118" s="17" t="s">
        <v>26281</v>
      </c>
      <c r="C12118" s="17">
        <v>1.0</v>
      </c>
      <c r="D12118" s="17">
        <v>4.8001813E7</v>
      </c>
      <c r="E12118" s="17">
        <v>4.8001813E7</v>
      </c>
      <c r="F12118" s="17">
        <v>4.8001813E7</v>
      </c>
      <c r="G12118" s="17">
        <v>4.8001813E7</v>
      </c>
      <c r="H12118" s="17">
        <v>4.8001813E7</v>
      </c>
    </row>
    <row r="12119">
      <c r="A12119" s="7" t="s">
        <v>26282</v>
      </c>
      <c r="B12119" s="17" t="s">
        <v>26283</v>
      </c>
      <c r="C12119" s="17">
        <v>1.0</v>
      </c>
      <c r="D12119" s="17">
        <v>1586480.0</v>
      </c>
      <c r="E12119" s="17">
        <v>1586480.0</v>
      </c>
      <c r="F12119" s="17">
        <v>1586480.0</v>
      </c>
      <c r="G12119" s="17">
        <v>1586480.0</v>
      </c>
      <c r="H12119" s="17">
        <v>1586480.0</v>
      </c>
    </row>
    <row r="12120">
      <c r="A12120" s="7" t="s">
        <v>26284</v>
      </c>
      <c r="B12120" s="17" t="s">
        <v>26285</v>
      </c>
      <c r="C12120" s="17">
        <v>1.0</v>
      </c>
      <c r="D12120" s="17">
        <v>6723758.0</v>
      </c>
      <c r="E12120" s="17">
        <v>6723758.0</v>
      </c>
      <c r="F12120" s="17">
        <v>6723758.0</v>
      </c>
      <c r="G12120" s="17">
        <v>6723758.0</v>
      </c>
      <c r="H12120" s="17">
        <v>6723758.0</v>
      </c>
    </row>
    <row r="12121">
      <c r="A12121" s="7" t="s">
        <v>26286</v>
      </c>
      <c r="B12121" s="17" t="s">
        <v>26287</v>
      </c>
      <c r="C12121" s="17">
        <v>6.0</v>
      </c>
      <c r="D12121" s="17">
        <v>3.221440883E7</v>
      </c>
      <c r="E12121" s="17">
        <v>6585821.0</v>
      </c>
      <c r="F12121" s="17">
        <v>8901325.0</v>
      </c>
      <c r="G12121" s="17">
        <v>4.5338658E7</v>
      </c>
      <c r="H12121" s="17">
        <v>9.7998691E7</v>
      </c>
    </row>
    <row r="12122">
      <c r="A12122" s="7" t="s">
        <v>26289</v>
      </c>
      <c r="B12122" s="17" t="s">
        <v>26290</v>
      </c>
      <c r="C12122" s="17">
        <v>5.0</v>
      </c>
      <c r="D12122" s="17">
        <v>4823918.4</v>
      </c>
      <c r="E12122" s="17">
        <v>3181543.0</v>
      </c>
      <c r="F12122" s="17">
        <v>3518737.0</v>
      </c>
      <c r="G12122" s="17">
        <v>6123763.0</v>
      </c>
      <c r="H12122" s="17">
        <v>8280849.0</v>
      </c>
    </row>
    <row r="12123">
      <c r="A12123" s="7" t="s">
        <v>26291</v>
      </c>
      <c r="B12123" s="17" t="s">
        <v>26292</v>
      </c>
      <c r="C12123" s="17">
        <v>7.0</v>
      </c>
      <c r="D12123" s="17">
        <v>8402659.143</v>
      </c>
      <c r="E12123" s="17">
        <v>2756145.0</v>
      </c>
      <c r="F12123" s="17">
        <v>5157338.0</v>
      </c>
      <c r="G12123" s="17">
        <v>9092890.0</v>
      </c>
      <c r="H12123" s="17">
        <v>2.9914985E7</v>
      </c>
    </row>
    <row r="12124">
      <c r="A12124" s="7" t="s">
        <v>26293</v>
      </c>
      <c r="B12124" s="17" t="s">
        <v>26294</v>
      </c>
      <c r="C12124" s="17">
        <v>3.0</v>
      </c>
      <c r="D12124" s="17">
        <v>2.935277867E7</v>
      </c>
      <c r="E12124" s="17">
        <v>1.8023931E7</v>
      </c>
      <c r="F12124" s="17">
        <v>2.4393717E7</v>
      </c>
      <c r="G12124" s="17">
        <v>4.5640688E7</v>
      </c>
      <c r="H12124" s="17">
        <v>4.5640688E7</v>
      </c>
    </row>
    <row r="12125">
      <c r="A12125" s="7" t="s">
        <v>26295</v>
      </c>
      <c r="B12125" s="17" t="s">
        <v>26296</v>
      </c>
      <c r="C12125" s="17">
        <v>1.0</v>
      </c>
      <c r="D12125" s="17">
        <v>5577600.0</v>
      </c>
      <c r="E12125" s="17">
        <v>5577600.0</v>
      </c>
      <c r="F12125" s="17">
        <v>5577600.0</v>
      </c>
      <c r="G12125" s="17">
        <v>5577600.0</v>
      </c>
      <c r="H12125" s="17">
        <v>5577600.0</v>
      </c>
    </row>
    <row r="12126">
      <c r="A12126" s="7" t="s">
        <v>26297</v>
      </c>
      <c r="B12126" s="17" t="s">
        <v>26298</v>
      </c>
      <c r="C12126" s="17">
        <v>3.0</v>
      </c>
      <c r="D12126" s="17">
        <v>3.386208167E7</v>
      </c>
      <c r="E12126" s="17">
        <v>8432204.0</v>
      </c>
      <c r="F12126" s="17">
        <v>3.4408033E7</v>
      </c>
      <c r="G12126" s="17">
        <v>5.8746008E7</v>
      </c>
      <c r="H12126" s="17">
        <v>5.8746008E7</v>
      </c>
    </row>
    <row r="12127">
      <c r="A12127" s="7" t="s">
        <v>26299</v>
      </c>
      <c r="B12127" s="17" t="s">
        <v>26300</v>
      </c>
      <c r="C12127" s="17">
        <v>5.0</v>
      </c>
      <c r="D12127" s="17">
        <v>8586730.2</v>
      </c>
      <c r="E12127" s="17">
        <v>2338100.0</v>
      </c>
      <c r="F12127" s="17">
        <v>4142891.0</v>
      </c>
      <c r="G12127" s="17">
        <v>1.6822059E7</v>
      </c>
      <c r="H12127" s="17">
        <v>1.7616235E7</v>
      </c>
    </row>
    <row r="12128">
      <c r="A12128" s="7" t="s">
        <v>26301</v>
      </c>
      <c r="B12128" s="17" t="s">
        <v>26302</v>
      </c>
      <c r="C12128" s="17">
        <v>186.0</v>
      </c>
      <c r="D12128" s="17">
        <v>9246049.672</v>
      </c>
      <c r="E12128" s="17">
        <v>3622104.0</v>
      </c>
      <c r="F12128" s="17">
        <v>4851451.0</v>
      </c>
      <c r="G12128" s="17">
        <v>8346000.0</v>
      </c>
      <c r="H12128" s="17">
        <v>2.1329177E7</v>
      </c>
    </row>
    <row r="12129">
      <c r="A12129" s="7" t="s">
        <v>26303</v>
      </c>
      <c r="B12129" s="17" t="s">
        <v>26304</v>
      </c>
      <c r="C12129" s="17">
        <v>4.0</v>
      </c>
      <c r="D12129" s="17">
        <v>8407144.5</v>
      </c>
      <c r="E12129" s="17">
        <v>4216600.0</v>
      </c>
      <c r="F12129" s="17">
        <v>4504975.0</v>
      </c>
      <c r="G12129" s="17">
        <v>9983003.0</v>
      </c>
      <c r="H12129" s="17">
        <v>1.4924E7</v>
      </c>
    </row>
    <row r="12130">
      <c r="A12130" s="7" t="s">
        <v>26306</v>
      </c>
      <c r="B12130" s="17" t="s">
        <v>26307</v>
      </c>
      <c r="C12130" s="17">
        <v>1.0</v>
      </c>
      <c r="D12130" s="17">
        <v>1.55096E7</v>
      </c>
      <c r="E12130" s="17">
        <v>1.55096E7</v>
      </c>
      <c r="F12130" s="17">
        <v>1.55096E7</v>
      </c>
      <c r="G12130" s="17">
        <v>1.55096E7</v>
      </c>
      <c r="H12130" s="17">
        <v>1.55096E7</v>
      </c>
    </row>
    <row r="12131">
      <c r="A12131" s="7" t="s">
        <v>26308</v>
      </c>
      <c r="B12131" s="17" t="s">
        <v>26309</v>
      </c>
      <c r="C12131" s="17">
        <v>1.0</v>
      </c>
      <c r="D12131" s="17">
        <v>2148562.0</v>
      </c>
      <c r="E12131" s="17">
        <v>2148562.0</v>
      </c>
      <c r="F12131" s="17">
        <v>2148562.0</v>
      </c>
      <c r="G12131" s="17">
        <v>2148562.0</v>
      </c>
      <c r="H12131" s="17">
        <v>2148562.0</v>
      </c>
    </row>
    <row r="12132">
      <c r="A12132" s="7" t="s">
        <v>26310</v>
      </c>
      <c r="B12132" s="17" t="s">
        <v>26311</v>
      </c>
      <c r="C12132" s="17">
        <v>3.0</v>
      </c>
      <c r="D12132" s="17">
        <v>1.1330486E7</v>
      </c>
      <c r="E12132" s="17">
        <v>4532900.0</v>
      </c>
      <c r="F12132" s="17">
        <v>6115800.0</v>
      </c>
      <c r="G12132" s="17">
        <v>2.3342758E7</v>
      </c>
      <c r="H12132" s="17">
        <v>2.3342758E7</v>
      </c>
    </row>
    <row r="12133">
      <c r="A12133" s="7" t="s">
        <v>26312</v>
      </c>
      <c r="B12133" s="17" t="s">
        <v>26313</v>
      </c>
      <c r="C12133" s="17">
        <v>27.0</v>
      </c>
      <c r="D12133" s="17">
        <v>2.422292596E7</v>
      </c>
      <c r="E12133" s="17">
        <v>6683700.0</v>
      </c>
      <c r="F12133" s="17">
        <v>1.0582494E7</v>
      </c>
      <c r="G12133" s="17">
        <v>4.8104228E7</v>
      </c>
      <c r="H12133" s="17">
        <v>5.7384677E7</v>
      </c>
    </row>
    <row r="12134">
      <c r="A12134" s="7" t="s">
        <v>26314</v>
      </c>
      <c r="B12134" s="17" t="s">
        <v>26315</v>
      </c>
      <c r="C12134" s="17">
        <v>9.0</v>
      </c>
      <c r="D12134" s="17">
        <v>1.367593011E7</v>
      </c>
      <c r="E12134" s="17">
        <v>2930197.0</v>
      </c>
      <c r="F12134" s="17">
        <v>6015310.0</v>
      </c>
      <c r="G12134" s="17">
        <v>1.125629E7</v>
      </c>
      <c r="H12134" s="17">
        <v>4.6689076E7</v>
      </c>
    </row>
    <row r="12135">
      <c r="A12135" s="7" t="s">
        <v>26316</v>
      </c>
      <c r="B12135" s="17" t="s">
        <v>26317</v>
      </c>
      <c r="C12135" s="17">
        <v>3.0</v>
      </c>
      <c r="D12135" s="17">
        <v>8169689.667</v>
      </c>
      <c r="E12135" s="17">
        <v>7957789.0</v>
      </c>
      <c r="F12135" s="17">
        <v>8002081.0</v>
      </c>
      <c r="G12135" s="17">
        <v>8549199.0</v>
      </c>
      <c r="H12135" s="17">
        <v>8549199.0</v>
      </c>
    </row>
    <row r="12136">
      <c r="A12136" s="7" t="s">
        <v>26318</v>
      </c>
      <c r="B12136" s="17" t="s">
        <v>26319</v>
      </c>
      <c r="C12136" s="17">
        <v>43.0</v>
      </c>
      <c r="D12136" s="17">
        <v>1.061646158E7</v>
      </c>
      <c r="E12136" s="17">
        <v>3346635.0</v>
      </c>
      <c r="F12136" s="17">
        <v>5959706.0</v>
      </c>
      <c r="G12136" s="17">
        <v>1.401614E7</v>
      </c>
      <c r="H12136" s="17">
        <v>2.6916747E7</v>
      </c>
    </row>
    <row r="12137">
      <c r="A12137" s="7" t="s">
        <v>26320</v>
      </c>
      <c r="B12137" s="17" t="s">
        <v>26321</v>
      </c>
      <c r="C12137" s="17">
        <v>22.0</v>
      </c>
      <c r="D12137" s="17">
        <v>8213417.136</v>
      </c>
      <c r="E12137" s="17">
        <v>3102179.0</v>
      </c>
      <c r="F12137" s="17">
        <v>4943219.0</v>
      </c>
      <c r="G12137" s="17">
        <v>9879973.0</v>
      </c>
      <c r="H12137" s="17">
        <v>1.8671972E7</v>
      </c>
    </row>
    <row r="12138">
      <c r="A12138" s="7" t="s">
        <v>26322</v>
      </c>
      <c r="B12138" s="17" t="s">
        <v>26323</v>
      </c>
      <c r="C12138" s="17">
        <v>663.0</v>
      </c>
      <c r="D12138" s="17">
        <v>1.256693485E7</v>
      </c>
      <c r="E12138" s="17">
        <v>3441514.0</v>
      </c>
      <c r="F12138" s="17">
        <v>6449505.0</v>
      </c>
      <c r="G12138" s="17">
        <v>1.1519067E7</v>
      </c>
      <c r="H12138" s="17">
        <v>2.8149549E7</v>
      </c>
    </row>
    <row r="12139">
      <c r="A12139" s="7" t="s">
        <v>26325</v>
      </c>
      <c r="B12139" s="17" t="s">
        <v>26326</v>
      </c>
      <c r="C12139" s="17">
        <v>18.0</v>
      </c>
      <c r="D12139" s="17">
        <v>1.032902267E7</v>
      </c>
      <c r="E12139" s="17">
        <v>3655516.0</v>
      </c>
      <c r="F12139" s="17">
        <v>7013744.0</v>
      </c>
      <c r="G12139" s="17">
        <v>1.5856679E7</v>
      </c>
      <c r="H12139" s="17">
        <v>2.4159051E7</v>
      </c>
    </row>
    <row r="12140">
      <c r="A12140" s="7" t="s">
        <v>26328</v>
      </c>
      <c r="B12140" s="17" t="s">
        <v>26329</v>
      </c>
      <c r="C12140" s="17">
        <v>3.0</v>
      </c>
      <c r="D12140" s="17">
        <v>1.468048533E7</v>
      </c>
      <c r="E12140" s="17">
        <v>8469000.0</v>
      </c>
      <c r="F12140" s="17">
        <v>1.7461865E7</v>
      </c>
      <c r="G12140" s="17">
        <v>1.8110591E7</v>
      </c>
      <c r="H12140" s="17">
        <v>1.8110591E7</v>
      </c>
    </row>
    <row r="12141">
      <c r="A12141" s="7" t="s">
        <v>26330</v>
      </c>
      <c r="B12141" s="17" t="s">
        <v>26331</v>
      </c>
      <c r="C12141" s="17">
        <v>6.0</v>
      </c>
      <c r="D12141" s="17">
        <v>1.950322433E7</v>
      </c>
      <c r="E12141" s="17">
        <v>6641440.0</v>
      </c>
      <c r="F12141" s="17">
        <v>7288364.0</v>
      </c>
      <c r="G12141" s="17">
        <v>4.1387002E7</v>
      </c>
      <c r="H12141" s="17">
        <v>5.0441987E7</v>
      </c>
    </row>
    <row r="12142">
      <c r="A12142" s="7" t="s">
        <v>26332</v>
      </c>
      <c r="B12142" s="17" t="s">
        <v>26333</v>
      </c>
      <c r="C12142" s="17">
        <v>10.0</v>
      </c>
      <c r="D12142" s="17">
        <v>1.47875476E7</v>
      </c>
      <c r="E12142" s="17">
        <v>6514215.0</v>
      </c>
      <c r="F12142" s="17">
        <v>1.0502053E7</v>
      </c>
      <c r="G12142" s="17">
        <v>2.4503218E7</v>
      </c>
      <c r="H12142" s="17">
        <v>2.4831467E7</v>
      </c>
    </row>
    <row r="12143">
      <c r="A12143" s="7" t="s">
        <v>26334</v>
      </c>
      <c r="B12143" s="17" t="s">
        <v>26335</v>
      </c>
      <c r="C12143" s="17">
        <v>3.0</v>
      </c>
      <c r="D12143" s="17">
        <v>9142585.667</v>
      </c>
      <c r="E12143" s="17">
        <v>5189938.0</v>
      </c>
      <c r="F12143" s="17">
        <v>6097000.0</v>
      </c>
      <c r="G12143" s="17">
        <v>1.6140819E7</v>
      </c>
      <c r="H12143" s="17">
        <v>1.6140819E7</v>
      </c>
    </row>
    <row r="12144">
      <c r="A12144" s="7" t="s">
        <v>26336</v>
      </c>
      <c r="B12144" s="17" t="s">
        <v>26337</v>
      </c>
      <c r="C12144" s="17">
        <v>83.0</v>
      </c>
      <c r="D12144" s="17">
        <v>2.512685219E7</v>
      </c>
      <c r="E12144" s="17">
        <v>6048300.0</v>
      </c>
      <c r="F12144" s="17">
        <v>1.7014452E7</v>
      </c>
      <c r="G12144" s="17">
        <v>3.7094763E7</v>
      </c>
      <c r="H12144" s="17">
        <v>5.557665E7</v>
      </c>
    </row>
    <row r="12145">
      <c r="A12145" s="7" t="s">
        <v>26338</v>
      </c>
      <c r="B12145" s="17" t="s">
        <v>26339</v>
      </c>
      <c r="C12145" s="17">
        <v>69.0</v>
      </c>
      <c r="D12145" s="17">
        <v>1.404626354E7</v>
      </c>
      <c r="E12145" s="17">
        <v>3194155.0</v>
      </c>
      <c r="F12145" s="17">
        <v>5509910.0</v>
      </c>
      <c r="G12145" s="17">
        <v>2.0815224E7</v>
      </c>
      <c r="H12145" s="17">
        <v>3.6721979E7</v>
      </c>
    </row>
    <row r="12146">
      <c r="A12146" s="7" t="s">
        <v>26340</v>
      </c>
      <c r="B12146" s="17" t="s">
        <v>26341</v>
      </c>
      <c r="C12146" s="17">
        <v>12.0</v>
      </c>
      <c r="D12146" s="17">
        <v>8384575.833</v>
      </c>
      <c r="E12146" s="17">
        <v>3809050.0</v>
      </c>
      <c r="F12146" s="17">
        <v>6425044.0</v>
      </c>
      <c r="G12146" s="17">
        <v>9446917.0</v>
      </c>
      <c r="H12146" s="17">
        <v>1.6795525E7</v>
      </c>
    </row>
    <row r="12147">
      <c r="A12147" s="7" t="s">
        <v>26342</v>
      </c>
      <c r="B12147" s="17" t="s">
        <v>26343</v>
      </c>
      <c r="C12147" s="17">
        <v>121.0</v>
      </c>
      <c r="D12147" s="17">
        <v>1.399930795E7</v>
      </c>
      <c r="E12147" s="17">
        <v>3629779.0</v>
      </c>
      <c r="F12147" s="17">
        <v>5423810.0</v>
      </c>
      <c r="G12147" s="17">
        <v>1.3300845E7</v>
      </c>
      <c r="H12147" s="17">
        <v>4.472765E7</v>
      </c>
    </row>
    <row r="12148">
      <c r="A12148" s="7" t="s">
        <v>26345</v>
      </c>
      <c r="B12148" s="17" t="s">
        <v>26346</v>
      </c>
      <c r="C12148" s="17">
        <v>184.0</v>
      </c>
      <c r="D12148" s="17">
        <v>1.324398614E7</v>
      </c>
      <c r="E12148" s="17">
        <v>3496430.0</v>
      </c>
      <c r="F12148" s="17">
        <v>6064431.0</v>
      </c>
      <c r="G12148" s="17">
        <v>1.5562641E7</v>
      </c>
      <c r="H12148" s="17">
        <v>3.6468981E7</v>
      </c>
    </row>
    <row r="12149">
      <c r="A12149" s="7" t="s">
        <v>26347</v>
      </c>
      <c r="B12149" s="17" t="s">
        <v>26348</v>
      </c>
      <c r="C12149" s="17">
        <v>1.0</v>
      </c>
      <c r="D12149" s="17">
        <v>1.1165277E7</v>
      </c>
      <c r="E12149" s="17">
        <v>1.1165277E7</v>
      </c>
      <c r="F12149" s="17">
        <v>1.1165277E7</v>
      </c>
      <c r="G12149" s="17">
        <v>1.1165277E7</v>
      </c>
      <c r="H12149" s="17">
        <v>1.1165277E7</v>
      </c>
    </row>
    <row r="12150">
      <c r="A12150" s="7" t="s">
        <v>26349</v>
      </c>
      <c r="B12150" s="17" t="s">
        <v>26350</v>
      </c>
      <c r="C12150" s="17">
        <v>1.0</v>
      </c>
      <c r="D12150" s="17">
        <v>1.0721745E7</v>
      </c>
      <c r="E12150" s="17">
        <v>1.0721745E7</v>
      </c>
      <c r="F12150" s="17">
        <v>1.0721745E7</v>
      </c>
      <c r="G12150" s="17">
        <v>1.0721745E7</v>
      </c>
      <c r="H12150" s="17">
        <v>1.0721745E7</v>
      </c>
    </row>
    <row r="12151">
      <c r="A12151" s="7" t="s">
        <v>26351</v>
      </c>
      <c r="B12151" s="17" t="s">
        <v>26352</v>
      </c>
      <c r="C12151" s="17">
        <v>2.0</v>
      </c>
      <c r="D12151" s="17">
        <v>7601266.0</v>
      </c>
      <c r="E12151" s="17">
        <v>3075976.0</v>
      </c>
      <c r="F12151" s="17">
        <v>3075976.0</v>
      </c>
      <c r="G12151" s="17">
        <v>1.2126556E7</v>
      </c>
      <c r="H12151" s="17">
        <v>1.2126556E7</v>
      </c>
    </row>
    <row r="12152">
      <c r="A12152" s="7" t="s">
        <v>26355</v>
      </c>
      <c r="B12152" s="17" t="s">
        <v>26356</v>
      </c>
      <c r="C12152" s="17">
        <v>3.0</v>
      </c>
      <c r="D12152" s="17">
        <v>1.742834967E7</v>
      </c>
      <c r="E12152" s="17">
        <v>7854031.0</v>
      </c>
      <c r="F12152" s="17">
        <v>1.9862734E7</v>
      </c>
      <c r="G12152" s="17">
        <v>2.4568284E7</v>
      </c>
      <c r="H12152" s="17">
        <v>2.4568284E7</v>
      </c>
    </row>
    <row r="12153">
      <c r="A12153" s="7" t="s">
        <v>26358</v>
      </c>
      <c r="B12153" s="17" t="s">
        <v>26359</v>
      </c>
      <c r="C12153" s="17">
        <v>1.0</v>
      </c>
      <c r="D12153" s="17">
        <v>2572113.0</v>
      </c>
      <c r="E12153" s="17">
        <v>2572113.0</v>
      </c>
      <c r="F12153" s="17">
        <v>2572113.0</v>
      </c>
      <c r="G12153" s="17">
        <v>2572113.0</v>
      </c>
      <c r="H12153" s="17">
        <v>2572113.0</v>
      </c>
    </row>
    <row r="12154">
      <c r="A12154" s="7" t="s">
        <v>26360</v>
      </c>
      <c r="B12154" s="17" t="s">
        <v>26361</v>
      </c>
      <c r="C12154" s="17">
        <v>2.0</v>
      </c>
      <c r="D12154" s="17">
        <v>5091984.0</v>
      </c>
      <c r="E12154" s="17">
        <v>2586061.0</v>
      </c>
      <c r="F12154" s="17">
        <v>2586061.0</v>
      </c>
      <c r="G12154" s="17">
        <v>7597907.0</v>
      </c>
      <c r="H12154" s="17">
        <v>7597907.0</v>
      </c>
    </row>
    <row r="12155">
      <c r="A12155" s="7" t="s">
        <v>26362</v>
      </c>
      <c r="B12155" s="17" t="s">
        <v>26363</v>
      </c>
      <c r="C12155" s="17">
        <v>1.0</v>
      </c>
      <c r="D12155" s="17">
        <v>2.1096645E7</v>
      </c>
      <c r="E12155" s="17">
        <v>2.1096645E7</v>
      </c>
      <c r="F12155" s="17">
        <v>2.1096645E7</v>
      </c>
      <c r="G12155" s="17">
        <v>2.1096645E7</v>
      </c>
      <c r="H12155" s="17">
        <v>2.1096645E7</v>
      </c>
    </row>
    <row r="12156">
      <c r="A12156" s="7" t="s">
        <v>26364</v>
      </c>
      <c r="B12156" s="17" t="s">
        <v>26365</v>
      </c>
      <c r="C12156" s="17">
        <v>3.0</v>
      </c>
      <c r="D12156" s="17">
        <v>1.121988033E7</v>
      </c>
      <c r="E12156" s="17">
        <v>2008800.0</v>
      </c>
      <c r="F12156" s="17">
        <v>4565897.0</v>
      </c>
      <c r="G12156" s="17">
        <v>2.7084944E7</v>
      </c>
      <c r="H12156" s="17">
        <v>2.7084944E7</v>
      </c>
    </row>
    <row r="12157">
      <c r="A12157" s="7" t="s">
        <v>26368</v>
      </c>
      <c r="B12157" s="17" t="s">
        <v>26369</v>
      </c>
      <c r="C12157" s="17">
        <v>2.0</v>
      </c>
      <c r="D12157" s="17">
        <v>3594680.5</v>
      </c>
      <c r="E12157" s="17">
        <v>3162000.0</v>
      </c>
      <c r="F12157" s="17">
        <v>3162000.0</v>
      </c>
      <c r="G12157" s="17">
        <v>4027361.0</v>
      </c>
      <c r="H12157" s="17">
        <v>4027361.0</v>
      </c>
    </row>
    <row r="12158">
      <c r="A12158" s="7" t="s">
        <v>26370</v>
      </c>
      <c r="B12158" s="17" t="s">
        <v>26371</v>
      </c>
      <c r="C12158" s="17">
        <v>2.0</v>
      </c>
      <c r="D12158" s="17">
        <v>2872705.0</v>
      </c>
      <c r="E12158" s="17">
        <v>2090400.0</v>
      </c>
      <c r="F12158" s="17">
        <v>2090400.0</v>
      </c>
      <c r="G12158" s="17">
        <v>3655010.0</v>
      </c>
      <c r="H12158" s="17">
        <v>3655010.0</v>
      </c>
    </row>
    <row r="12159">
      <c r="A12159" s="7" t="s">
        <v>26373</v>
      </c>
      <c r="B12159" s="17" t="s">
        <v>26374</v>
      </c>
      <c r="C12159" s="17">
        <v>1.0</v>
      </c>
      <c r="D12159" s="17">
        <v>1.3008024E7</v>
      </c>
      <c r="E12159" s="17">
        <v>1.3008024E7</v>
      </c>
      <c r="F12159" s="17">
        <v>1.3008024E7</v>
      </c>
      <c r="G12159" s="17">
        <v>1.3008024E7</v>
      </c>
      <c r="H12159" s="17">
        <v>1.3008024E7</v>
      </c>
    </row>
    <row r="12160">
      <c r="A12160" s="7" t="s">
        <v>26375</v>
      </c>
      <c r="B12160" s="17" t="s">
        <v>26376</v>
      </c>
      <c r="C12160" s="17">
        <v>1.0</v>
      </c>
      <c r="D12160" s="17">
        <v>6354667.0</v>
      </c>
      <c r="E12160" s="17">
        <v>6354667.0</v>
      </c>
      <c r="F12160" s="17">
        <v>6354667.0</v>
      </c>
      <c r="G12160" s="17">
        <v>6354667.0</v>
      </c>
      <c r="H12160" s="17">
        <v>6354667.0</v>
      </c>
    </row>
    <row r="12161">
      <c r="A12161" s="7" t="s">
        <v>26377</v>
      </c>
      <c r="B12161" s="17" t="s">
        <v>26378</v>
      </c>
      <c r="C12161" s="17">
        <v>1.0</v>
      </c>
      <c r="D12161" s="17">
        <v>5162468.0</v>
      </c>
      <c r="E12161" s="17">
        <v>5162468.0</v>
      </c>
      <c r="F12161" s="17">
        <v>5162468.0</v>
      </c>
      <c r="G12161" s="17">
        <v>5162468.0</v>
      </c>
      <c r="H12161" s="17">
        <v>5162468.0</v>
      </c>
    </row>
    <row r="12162">
      <c r="A12162" s="7" t="s">
        <v>26379</v>
      </c>
      <c r="B12162" s="17" t="s">
        <v>26380</v>
      </c>
      <c r="C12162" s="17">
        <v>2.0</v>
      </c>
      <c r="D12162" s="17">
        <v>6572655.5</v>
      </c>
      <c r="E12162" s="17">
        <v>6525171.0</v>
      </c>
      <c r="F12162" s="17">
        <v>6525171.0</v>
      </c>
      <c r="G12162" s="17">
        <v>6620140.0</v>
      </c>
      <c r="H12162" s="17">
        <v>6620140.0</v>
      </c>
    </row>
    <row r="12163">
      <c r="A12163" s="7" t="s">
        <v>26382</v>
      </c>
      <c r="B12163" s="17" t="s">
        <v>26383</v>
      </c>
      <c r="C12163" s="17">
        <v>1.0</v>
      </c>
      <c r="D12163" s="17">
        <v>7636317.0</v>
      </c>
      <c r="E12163" s="17">
        <v>7636317.0</v>
      </c>
      <c r="F12163" s="17">
        <v>7636317.0</v>
      </c>
      <c r="G12163" s="17">
        <v>7636317.0</v>
      </c>
      <c r="H12163" s="17">
        <v>7636317.0</v>
      </c>
    </row>
    <row r="12164">
      <c r="A12164" s="7" t="s">
        <v>26384</v>
      </c>
      <c r="B12164" s="17" t="s">
        <v>26385</v>
      </c>
      <c r="C12164" s="17">
        <v>1.0</v>
      </c>
      <c r="D12164" s="17">
        <v>3032544.0</v>
      </c>
      <c r="E12164" s="17">
        <v>3032544.0</v>
      </c>
      <c r="F12164" s="17">
        <v>3032544.0</v>
      </c>
      <c r="G12164" s="17">
        <v>3032544.0</v>
      </c>
      <c r="H12164" s="17">
        <v>3032544.0</v>
      </c>
    </row>
    <row r="12165">
      <c r="A12165" s="7" t="s">
        <v>26386</v>
      </c>
      <c r="B12165" s="17" t="s">
        <v>26387</v>
      </c>
      <c r="C12165" s="17">
        <v>1.0</v>
      </c>
      <c r="D12165" s="17">
        <v>1864333.0</v>
      </c>
      <c r="E12165" s="17">
        <v>1864333.0</v>
      </c>
      <c r="F12165" s="17">
        <v>1864333.0</v>
      </c>
      <c r="G12165" s="17">
        <v>1864333.0</v>
      </c>
      <c r="H12165" s="17">
        <v>1864333.0</v>
      </c>
    </row>
    <row r="12166">
      <c r="A12166" s="7" t="s">
        <v>26388</v>
      </c>
      <c r="B12166" s="17" t="s">
        <v>26389</v>
      </c>
      <c r="C12166" s="17">
        <v>3.0</v>
      </c>
      <c r="D12166" s="17">
        <v>1.256951833E7</v>
      </c>
      <c r="E12166" s="17">
        <v>3460737.0</v>
      </c>
      <c r="F12166" s="17">
        <v>8388700.0</v>
      </c>
      <c r="G12166" s="17">
        <v>2.5859118E7</v>
      </c>
      <c r="H12166" s="17">
        <v>2.5859118E7</v>
      </c>
    </row>
    <row r="12167">
      <c r="A12167" s="7" t="s">
        <v>26391</v>
      </c>
      <c r="B12167" s="17" t="s">
        <v>26392</v>
      </c>
      <c r="C12167" s="17">
        <v>1.0</v>
      </c>
      <c r="D12167" s="17">
        <v>1.4678763E7</v>
      </c>
      <c r="E12167" s="17">
        <v>1.4678763E7</v>
      </c>
      <c r="F12167" s="17">
        <v>1.4678763E7</v>
      </c>
      <c r="G12167" s="17">
        <v>1.4678763E7</v>
      </c>
      <c r="H12167" s="17">
        <v>1.4678763E7</v>
      </c>
    </row>
    <row r="12168">
      <c r="A12168" s="7" t="s">
        <v>26393</v>
      </c>
      <c r="B12168" s="17" t="s">
        <v>26394</v>
      </c>
      <c r="C12168" s="17">
        <v>1.0</v>
      </c>
      <c r="D12168" s="17">
        <v>1.24331E7</v>
      </c>
      <c r="E12168" s="17">
        <v>1.24331E7</v>
      </c>
      <c r="F12168" s="17">
        <v>1.24331E7</v>
      </c>
      <c r="G12168" s="17">
        <v>1.24331E7</v>
      </c>
      <c r="H12168" s="17">
        <v>1.24331E7</v>
      </c>
    </row>
    <row r="12169">
      <c r="A12169" s="7" t="s">
        <v>26395</v>
      </c>
      <c r="B12169" s="17" t="s">
        <v>26396</v>
      </c>
      <c r="C12169" s="17">
        <v>1.0</v>
      </c>
      <c r="D12169" s="17">
        <v>1.21225E7</v>
      </c>
      <c r="E12169" s="17">
        <v>1.21225E7</v>
      </c>
      <c r="F12169" s="17">
        <v>1.21225E7</v>
      </c>
      <c r="G12169" s="17">
        <v>1.21225E7</v>
      </c>
      <c r="H12169" s="17">
        <v>1.21225E7</v>
      </c>
    </row>
    <row r="12170">
      <c r="A12170" s="7" t="s">
        <v>26397</v>
      </c>
      <c r="B12170" s="17" t="s">
        <v>26398</v>
      </c>
      <c r="C12170" s="17">
        <v>2.0</v>
      </c>
      <c r="D12170" s="17">
        <v>1.7096473E7</v>
      </c>
      <c r="E12170" s="17">
        <v>3513543.0</v>
      </c>
      <c r="F12170" s="17">
        <v>3513543.0</v>
      </c>
      <c r="G12170" s="17">
        <v>3.0679403E7</v>
      </c>
      <c r="H12170" s="17">
        <v>3.0679403E7</v>
      </c>
    </row>
    <row r="12171">
      <c r="A12171" s="7" t="s">
        <v>26400</v>
      </c>
      <c r="B12171" s="17" t="s">
        <v>26401</v>
      </c>
      <c r="C12171" s="17">
        <v>564.0</v>
      </c>
      <c r="D12171" s="17">
        <v>1.81007466E7</v>
      </c>
      <c r="E12171" s="17">
        <v>9124705.0</v>
      </c>
      <c r="F12171" s="17">
        <v>1.3219351E7</v>
      </c>
      <c r="G12171" s="17">
        <v>2.2458835E7</v>
      </c>
      <c r="H12171" s="17">
        <v>3.4750942E7</v>
      </c>
    </row>
    <row r="12172">
      <c r="A12172" s="7" t="s">
        <v>26402</v>
      </c>
      <c r="B12172" s="17" t="s">
        <v>26403</v>
      </c>
      <c r="C12172" s="17">
        <v>31.0</v>
      </c>
      <c r="D12172" s="17">
        <v>3.994845497E7</v>
      </c>
      <c r="E12172" s="17">
        <v>1.2641804E7</v>
      </c>
      <c r="F12172" s="17">
        <v>3.4564798E7</v>
      </c>
      <c r="G12172" s="17">
        <v>5.4055596E7</v>
      </c>
      <c r="H12172" s="17">
        <v>7.9232082E7</v>
      </c>
    </row>
    <row r="12173">
      <c r="A12173" s="7" t="s">
        <v>26404</v>
      </c>
      <c r="B12173" s="17" t="s">
        <v>26405</v>
      </c>
      <c r="C12173" s="17">
        <v>335.0</v>
      </c>
      <c r="D12173" s="17">
        <v>1.746460385E7</v>
      </c>
      <c r="E12173" s="17">
        <v>8258957.0</v>
      </c>
      <c r="F12173" s="17">
        <v>1.3419852E7</v>
      </c>
      <c r="G12173" s="17">
        <v>2.2609698E7</v>
      </c>
      <c r="H12173" s="17">
        <v>3.3865218E7</v>
      </c>
    </row>
    <row r="12174">
      <c r="A12174" s="7" t="s">
        <v>26406</v>
      </c>
      <c r="B12174" s="17" t="s">
        <v>26407</v>
      </c>
      <c r="C12174" s="17">
        <v>813.0</v>
      </c>
      <c r="D12174" s="17">
        <v>2.192049566E7</v>
      </c>
      <c r="E12174" s="17">
        <v>1.0669239E7</v>
      </c>
      <c r="F12174" s="17">
        <v>1.7097923E7</v>
      </c>
      <c r="G12174" s="17">
        <v>2.7793248E7</v>
      </c>
      <c r="H12174" s="17">
        <v>4.2128309E7</v>
      </c>
    </row>
    <row r="12175">
      <c r="A12175" s="7" t="s">
        <v>26408</v>
      </c>
      <c r="B12175" s="17" t="s">
        <v>26409</v>
      </c>
      <c r="C12175" s="17">
        <v>1473.0</v>
      </c>
      <c r="D12175" s="17">
        <v>2.076223312E7</v>
      </c>
      <c r="E12175" s="17">
        <v>9968443.0</v>
      </c>
      <c r="F12175" s="17">
        <v>1.67125E7</v>
      </c>
      <c r="G12175" s="17">
        <v>2.7109118E7</v>
      </c>
      <c r="H12175" s="17">
        <v>3.8729384E7</v>
      </c>
    </row>
    <row r="12176">
      <c r="A12176" s="7" t="s">
        <v>26410</v>
      </c>
      <c r="B12176" s="17" t="s">
        <v>26411</v>
      </c>
      <c r="C12176" s="17">
        <v>668.0</v>
      </c>
      <c r="D12176" s="17">
        <v>1.758797558E7</v>
      </c>
      <c r="E12176" s="17">
        <v>8653602.0</v>
      </c>
      <c r="F12176" s="17">
        <v>1.3690901E7</v>
      </c>
      <c r="G12176" s="17">
        <v>2.1548354E7</v>
      </c>
      <c r="H12176" s="17">
        <v>3.3090246E7</v>
      </c>
    </row>
    <row r="12177">
      <c r="A12177" s="7" t="s">
        <v>26412</v>
      </c>
      <c r="B12177" s="17" t="s">
        <v>26413</v>
      </c>
      <c r="C12177" s="17">
        <v>983.0</v>
      </c>
      <c r="D12177" s="17">
        <v>3.329565117E7</v>
      </c>
      <c r="E12177" s="17">
        <v>1.577E7</v>
      </c>
      <c r="F12177" s="17">
        <v>2.7895713E7</v>
      </c>
      <c r="G12177" s="17">
        <v>4.4833979E7</v>
      </c>
      <c r="H12177" s="17">
        <v>6.6207994E7</v>
      </c>
    </row>
    <row r="12178">
      <c r="A12178" s="7" t="s">
        <v>26415</v>
      </c>
      <c r="B12178" s="17" t="s">
        <v>26416</v>
      </c>
      <c r="C12178" s="17">
        <v>1147.0</v>
      </c>
      <c r="D12178" s="17">
        <v>2.545852923E7</v>
      </c>
      <c r="E12178" s="17">
        <v>1.1734038E7</v>
      </c>
      <c r="F12178" s="17">
        <v>2.0457614E7</v>
      </c>
      <c r="G12178" s="17">
        <v>3.3553049E7</v>
      </c>
      <c r="H12178" s="17">
        <v>4.754934E7</v>
      </c>
    </row>
    <row r="12179">
      <c r="A12179" s="7" t="s">
        <v>26418</v>
      </c>
      <c r="B12179" s="17" t="s">
        <v>26420</v>
      </c>
      <c r="C12179" s="17">
        <v>396.0</v>
      </c>
      <c r="D12179" s="17">
        <v>1.8484012E7</v>
      </c>
      <c r="E12179" s="17">
        <v>8171143.0</v>
      </c>
      <c r="F12179" s="17">
        <v>1.3969362E7</v>
      </c>
      <c r="G12179" s="17">
        <v>2.482389E7</v>
      </c>
      <c r="H12179" s="17">
        <v>3.6584691E7</v>
      </c>
    </row>
    <row r="12180">
      <c r="A12180" s="7" t="s">
        <v>26421</v>
      </c>
      <c r="B12180" s="17" t="s">
        <v>26422</v>
      </c>
      <c r="C12180" s="17">
        <v>315.0</v>
      </c>
      <c r="D12180" s="17">
        <v>2.334793957E7</v>
      </c>
      <c r="E12180" s="17">
        <v>8917946.0</v>
      </c>
      <c r="F12180" s="17">
        <v>1.4500333E7</v>
      </c>
      <c r="G12180" s="17">
        <v>2.8699818E7</v>
      </c>
      <c r="H12180" s="17">
        <v>4.7912071E7</v>
      </c>
    </row>
    <row r="12181">
      <c r="A12181" s="7" t="s">
        <v>26423</v>
      </c>
      <c r="B12181" s="17" t="s">
        <v>26424</v>
      </c>
      <c r="C12181" s="17">
        <v>78.0</v>
      </c>
      <c r="D12181" s="17">
        <v>2.787066324E7</v>
      </c>
      <c r="E12181" s="17">
        <v>9252664.0</v>
      </c>
      <c r="F12181" s="17">
        <v>2.114235E7</v>
      </c>
      <c r="G12181" s="17">
        <v>3.3601029E7</v>
      </c>
      <c r="H12181" s="17">
        <v>6.4829355E7</v>
      </c>
    </row>
    <row r="12182">
      <c r="A12182" s="7" t="s">
        <v>26425</v>
      </c>
      <c r="B12182" s="17" t="s">
        <v>26426</v>
      </c>
      <c r="C12182" s="17">
        <v>188.0</v>
      </c>
      <c r="D12182" s="17">
        <v>2.474881951E7</v>
      </c>
      <c r="E12182" s="17">
        <v>1.0689196E7</v>
      </c>
      <c r="F12182" s="17">
        <v>1.5291036E7</v>
      </c>
      <c r="G12182" s="17">
        <v>2.8037964E7</v>
      </c>
      <c r="H12182" s="17">
        <v>4.3940149E7</v>
      </c>
    </row>
    <row r="12183">
      <c r="A12183" s="7" t="s">
        <v>26427</v>
      </c>
      <c r="B12183" s="17" t="s">
        <v>26428</v>
      </c>
      <c r="C12183" s="17">
        <v>7.0</v>
      </c>
      <c r="D12183" s="17">
        <v>3.207018743E7</v>
      </c>
      <c r="E12183" s="17">
        <v>9990500.0</v>
      </c>
      <c r="F12183" s="17">
        <v>1.4474446E7</v>
      </c>
      <c r="G12183" s="17">
        <v>4.5305367E7</v>
      </c>
      <c r="H12183" s="17">
        <v>1.14679952E8</v>
      </c>
    </row>
    <row r="12184">
      <c r="A12184" s="7" t="s">
        <v>26429</v>
      </c>
      <c r="B12184" s="17" t="s">
        <v>26430</v>
      </c>
      <c r="C12184" s="17">
        <v>99.0</v>
      </c>
      <c r="D12184" s="17">
        <v>2.505837413E7</v>
      </c>
      <c r="E12184" s="17">
        <v>1.4668212E7</v>
      </c>
      <c r="F12184" s="17">
        <v>2.0460994E7</v>
      </c>
      <c r="G12184" s="17">
        <v>3.0347894E7</v>
      </c>
      <c r="H12184" s="17">
        <v>4.4485316E7</v>
      </c>
    </row>
    <row r="12185">
      <c r="A12185" s="7" t="s">
        <v>26431</v>
      </c>
      <c r="B12185" s="17" t="s">
        <v>26432</v>
      </c>
      <c r="C12185" s="17">
        <v>342.0</v>
      </c>
      <c r="D12185" s="17">
        <v>2.413671244E7</v>
      </c>
      <c r="E12185" s="17">
        <v>1.4037412E7</v>
      </c>
      <c r="F12185" s="17">
        <v>2.0235651E7</v>
      </c>
      <c r="G12185" s="17">
        <v>2.9814167E7</v>
      </c>
      <c r="H12185" s="17">
        <v>3.9413547E7</v>
      </c>
    </row>
    <row r="12186">
      <c r="A12186" s="7" t="s">
        <v>26433</v>
      </c>
      <c r="B12186" s="17" t="s">
        <v>26434</v>
      </c>
      <c r="C12186" s="17">
        <v>304.0</v>
      </c>
      <c r="D12186" s="17">
        <v>2.319740166E7</v>
      </c>
      <c r="E12186" s="17">
        <v>1.2096327E7</v>
      </c>
      <c r="F12186" s="17">
        <v>1.868812E7</v>
      </c>
      <c r="G12186" s="17">
        <v>2.8979501E7</v>
      </c>
      <c r="H12186" s="17">
        <v>4.591217E7</v>
      </c>
    </row>
    <row r="12187">
      <c r="A12187" s="7" t="s">
        <v>26435</v>
      </c>
      <c r="B12187" s="17" t="s">
        <v>26436</v>
      </c>
      <c r="C12187" s="17">
        <v>118.0</v>
      </c>
      <c r="D12187" s="17">
        <v>1.989164974E7</v>
      </c>
      <c r="E12187" s="17">
        <v>9123483.0</v>
      </c>
      <c r="F12187" s="17">
        <v>1.36195E7</v>
      </c>
      <c r="G12187" s="17">
        <v>2.4331204E7</v>
      </c>
      <c r="H12187" s="17">
        <v>3.6640123E7</v>
      </c>
    </row>
    <row r="12188">
      <c r="A12188" s="7" t="s">
        <v>26438</v>
      </c>
      <c r="B12188" s="17" t="s">
        <v>26440</v>
      </c>
      <c r="C12188" s="17">
        <v>773.0</v>
      </c>
      <c r="D12188" s="17">
        <v>3.323432814E7</v>
      </c>
      <c r="E12188" s="17">
        <v>1.8347656E7</v>
      </c>
      <c r="F12188" s="17">
        <v>2.8487251E7</v>
      </c>
      <c r="G12188" s="17">
        <v>4.1567636E7</v>
      </c>
      <c r="H12188" s="17">
        <v>6.0624942E7</v>
      </c>
    </row>
    <row r="12189">
      <c r="A12189" s="7" t="s">
        <v>26442</v>
      </c>
      <c r="B12189" s="17" t="s">
        <v>26443</v>
      </c>
      <c r="C12189" s="17">
        <v>781.0</v>
      </c>
      <c r="D12189" s="17">
        <v>2.718516154E7</v>
      </c>
      <c r="E12189" s="17">
        <v>1.4491084E7</v>
      </c>
      <c r="F12189" s="17">
        <v>2.213463E7</v>
      </c>
      <c r="G12189" s="17">
        <v>3.3488164E7</v>
      </c>
      <c r="H12189" s="17">
        <v>4.613863E7</v>
      </c>
    </row>
    <row r="12190">
      <c r="A12190" s="7" t="s">
        <v>26444</v>
      </c>
      <c r="B12190" s="17" t="s">
        <v>26445</v>
      </c>
      <c r="C12190" s="17">
        <v>104.0</v>
      </c>
      <c r="D12190" s="17">
        <v>2.36219917E7</v>
      </c>
      <c r="E12190" s="17">
        <v>1.22992E7</v>
      </c>
      <c r="F12190" s="17">
        <v>1.885075E7</v>
      </c>
      <c r="G12190" s="17">
        <v>2.8460765E7</v>
      </c>
      <c r="H12190" s="17">
        <v>4.3919796E7</v>
      </c>
    </row>
    <row r="12191">
      <c r="A12191" s="7" t="s">
        <v>26446</v>
      </c>
      <c r="B12191" s="17" t="s">
        <v>26447</v>
      </c>
      <c r="C12191" s="17">
        <v>101.0</v>
      </c>
      <c r="D12191" s="17">
        <v>2.577691265E7</v>
      </c>
      <c r="E12191" s="17">
        <v>1.0944583E7</v>
      </c>
      <c r="F12191" s="17">
        <v>2.0831505E7</v>
      </c>
      <c r="G12191" s="17">
        <v>3.271992E7</v>
      </c>
      <c r="H12191" s="17">
        <v>4.5305367E7</v>
      </c>
    </row>
    <row r="12192">
      <c r="A12192" s="7" t="s">
        <v>26448</v>
      </c>
      <c r="B12192" s="17" t="s">
        <v>26449</v>
      </c>
      <c r="C12192" s="17">
        <v>34.0</v>
      </c>
      <c r="D12192" s="17">
        <v>4.308121421E7</v>
      </c>
      <c r="E12192" s="17">
        <v>1.4331101E7</v>
      </c>
      <c r="F12192" s="17">
        <v>2.3632678E7</v>
      </c>
      <c r="G12192" s="17">
        <v>6.4413047E7</v>
      </c>
      <c r="H12192" s="17">
        <v>9.8118971E7</v>
      </c>
    </row>
    <row r="12193">
      <c r="A12193" s="7" t="s">
        <v>26451</v>
      </c>
      <c r="B12193" s="17" t="s">
        <v>26452</v>
      </c>
      <c r="C12193" s="17">
        <v>146.0</v>
      </c>
      <c r="D12193" s="17">
        <v>1.100950034E7</v>
      </c>
      <c r="E12193" s="17">
        <v>5970277.0</v>
      </c>
      <c r="F12193" s="17">
        <v>8249257.0</v>
      </c>
      <c r="G12193" s="17">
        <v>1.2537157E7</v>
      </c>
      <c r="H12193" s="17">
        <v>2.0198948E7</v>
      </c>
    </row>
    <row r="12194">
      <c r="A12194" s="7" t="s">
        <v>26453</v>
      </c>
      <c r="B12194" s="17" t="s">
        <v>26454</v>
      </c>
      <c r="C12194" s="17">
        <v>12.0</v>
      </c>
      <c r="D12194" s="17">
        <v>1.900350908E7</v>
      </c>
      <c r="E12194" s="17">
        <v>1.25355E7</v>
      </c>
      <c r="F12194" s="17">
        <v>1.4704464E7</v>
      </c>
      <c r="G12194" s="17">
        <v>2.1864841E7</v>
      </c>
      <c r="H12194" s="17">
        <v>3.2554002E7</v>
      </c>
    </row>
    <row r="12195">
      <c r="A12195" s="7" t="s">
        <v>26455</v>
      </c>
      <c r="B12195" s="17" t="s">
        <v>26456</v>
      </c>
      <c r="C12195" s="17">
        <v>133.0</v>
      </c>
      <c r="D12195" s="17">
        <v>1.329935995E7</v>
      </c>
      <c r="E12195" s="17">
        <v>7762037.0</v>
      </c>
      <c r="F12195" s="17">
        <v>1.206805E7</v>
      </c>
      <c r="G12195" s="17">
        <v>1.59E7</v>
      </c>
      <c r="H12195" s="17">
        <v>2.1071335E7</v>
      </c>
    </row>
    <row r="12196">
      <c r="A12196" s="7" t="s">
        <v>26458</v>
      </c>
      <c r="B12196" s="17" t="s">
        <v>26460</v>
      </c>
      <c r="C12196" s="17">
        <v>159.0</v>
      </c>
      <c r="D12196" s="17">
        <v>1.694629554E7</v>
      </c>
      <c r="E12196" s="17">
        <v>9077724.0</v>
      </c>
      <c r="F12196" s="17">
        <v>1.3406382E7</v>
      </c>
      <c r="G12196" s="17">
        <v>1.7284347E7</v>
      </c>
      <c r="H12196" s="17">
        <v>3.0176278E7</v>
      </c>
    </row>
    <row r="12197">
      <c r="A12197" s="7" t="s">
        <v>26461</v>
      </c>
      <c r="B12197" s="17" t="s">
        <v>26462</v>
      </c>
      <c r="C12197" s="17">
        <v>342.0</v>
      </c>
      <c r="D12197" s="17">
        <v>1.478049334E7</v>
      </c>
      <c r="E12197" s="17">
        <v>8529638.0</v>
      </c>
      <c r="F12197" s="17">
        <v>1.2392641E7</v>
      </c>
      <c r="G12197" s="17">
        <v>1.6488157E7</v>
      </c>
      <c r="H12197" s="17">
        <v>2.4558508E7</v>
      </c>
    </row>
    <row r="12198">
      <c r="A12198" s="7" t="s">
        <v>26464</v>
      </c>
      <c r="B12198" s="17" t="s">
        <v>26465</v>
      </c>
      <c r="C12198" s="17">
        <v>237.0</v>
      </c>
      <c r="D12198" s="17">
        <v>1.208308242E7</v>
      </c>
      <c r="E12198" s="17">
        <v>7254050.0</v>
      </c>
      <c r="F12198" s="17">
        <v>9454695.0</v>
      </c>
      <c r="G12198" s="17">
        <v>1.37E7</v>
      </c>
      <c r="H12198" s="17">
        <v>1.9788106E7</v>
      </c>
    </row>
    <row r="12199">
      <c r="A12199" s="7" t="s">
        <v>26466</v>
      </c>
      <c r="B12199" s="17" t="s">
        <v>26467</v>
      </c>
      <c r="C12199" s="17">
        <v>217.0</v>
      </c>
      <c r="D12199" s="17">
        <v>2.300800614E7</v>
      </c>
      <c r="E12199" s="17">
        <v>1.035996E7</v>
      </c>
      <c r="F12199" s="17">
        <v>1.5249533E7</v>
      </c>
      <c r="G12199" s="17">
        <v>2.65478E7</v>
      </c>
      <c r="H12199" s="17">
        <v>4.5699801E7</v>
      </c>
    </row>
    <row r="12200">
      <c r="A12200" s="7" t="s">
        <v>26468</v>
      </c>
      <c r="B12200" s="17" t="s">
        <v>26469</v>
      </c>
      <c r="C12200" s="17">
        <v>404.0</v>
      </c>
      <c r="D12200" s="17">
        <v>1.762628069E7</v>
      </c>
      <c r="E12200" s="17">
        <v>8619000.0</v>
      </c>
      <c r="F12200" s="17">
        <v>1.30896E7</v>
      </c>
      <c r="G12200" s="17">
        <v>2.1058707E7</v>
      </c>
      <c r="H12200" s="17">
        <v>3.2138279E7</v>
      </c>
    </row>
    <row r="12201">
      <c r="A12201" s="7" t="s">
        <v>26470</v>
      </c>
      <c r="B12201" s="17" t="s">
        <v>26471</v>
      </c>
      <c r="C12201" s="17">
        <v>156.0</v>
      </c>
      <c r="D12201" s="17">
        <v>1.345006772E7</v>
      </c>
      <c r="E12201" s="17">
        <v>8204189.0</v>
      </c>
      <c r="F12201" s="17">
        <v>1.128E7</v>
      </c>
      <c r="G12201" s="17">
        <v>1.5148297E7</v>
      </c>
      <c r="H12201" s="17">
        <v>2.3231498E7</v>
      </c>
    </row>
    <row r="12202">
      <c r="A12202" s="7" t="s">
        <v>26472</v>
      </c>
      <c r="B12202" s="17" t="s">
        <v>26473</v>
      </c>
      <c r="C12202" s="17">
        <v>83.0</v>
      </c>
      <c r="D12202" s="17">
        <v>2.427157563E7</v>
      </c>
      <c r="E12202" s="17">
        <v>7393193.0</v>
      </c>
      <c r="F12202" s="17">
        <v>1.2394857E7</v>
      </c>
      <c r="G12202" s="17">
        <v>1.8935177E7</v>
      </c>
      <c r="H12202" s="17">
        <v>7.4051242E7</v>
      </c>
    </row>
    <row r="12203">
      <c r="A12203" s="7" t="s">
        <v>26474</v>
      </c>
      <c r="B12203" s="17" t="s">
        <v>26475</v>
      </c>
      <c r="C12203" s="17">
        <v>63.0</v>
      </c>
      <c r="D12203" s="17">
        <v>1.733879529E7</v>
      </c>
      <c r="E12203" s="17">
        <v>1.078355E7</v>
      </c>
      <c r="F12203" s="17">
        <v>1.46167E7</v>
      </c>
      <c r="G12203" s="17">
        <v>1.56544E7</v>
      </c>
      <c r="H12203" s="17">
        <v>2.4237525E7</v>
      </c>
    </row>
    <row r="12204">
      <c r="A12204" s="7" t="s">
        <v>26476</v>
      </c>
      <c r="B12204" s="17" t="s">
        <v>26477</v>
      </c>
      <c r="C12204" s="17">
        <v>6.0</v>
      </c>
      <c r="D12204" s="17">
        <v>1.644348133E7</v>
      </c>
      <c r="E12204" s="17">
        <v>1.3194379E7</v>
      </c>
      <c r="F12204" s="17">
        <v>1.4345551E7</v>
      </c>
      <c r="G12204" s="17">
        <v>2.3075079E7</v>
      </c>
      <c r="H12204" s="17">
        <v>3.00038E7</v>
      </c>
    </row>
    <row r="12205">
      <c r="A12205" s="7" t="s">
        <v>26478</v>
      </c>
      <c r="B12205" s="17" t="s">
        <v>26479</v>
      </c>
      <c r="C12205" s="17">
        <v>2.0</v>
      </c>
      <c r="D12205" s="17">
        <v>2.73707165E7</v>
      </c>
      <c r="E12205" s="17">
        <v>9648588.0</v>
      </c>
      <c r="F12205" s="17">
        <v>9648588.0</v>
      </c>
      <c r="G12205" s="17">
        <v>4.5092845E7</v>
      </c>
      <c r="H12205" s="17">
        <v>4.5092845E7</v>
      </c>
    </row>
    <row r="12206">
      <c r="A12206" s="7" t="s">
        <v>26480</v>
      </c>
      <c r="B12206" s="17" t="s">
        <v>26481</v>
      </c>
      <c r="C12206" s="17">
        <v>4.0</v>
      </c>
      <c r="D12206" s="17">
        <v>1.071695325E7</v>
      </c>
      <c r="E12206" s="17">
        <v>7703678.0</v>
      </c>
      <c r="F12206" s="17">
        <v>7937080.0</v>
      </c>
      <c r="G12206" s="17">
        <v>1.2316988E7</v>
      </c>
      <c r="H12206" s="17">
        <v>1.4910067E7</v>
      </c>
    </row>
    <row r="12207">
      <c r="A12207" s="7" t="s">
        <v>26482</v>
      </c>
      <c r="B12207" s="17" t="s">
        <v>26483</v>
      </c>
      <c r="C12207" s="17">
        <v>3.0</v>
      </c>
      <c r="D12207" s="17">
        <v>1.753234167E7</v>
      </c>
      <c r="E12207" s="17">
        <v>5736582.0</v>
      </c>
      <c r="F12207" s="17">
        <v>1.4362218E7</v>
      </c>
      <c r="G12207" s="17">
        <v>3.2498225E7</v>
      </c>
      <c r="H12207" s="17">
        <v>3.2498225E7</v>
      </c>
    </row>
    <row r="12208">
      <c r="A12208" s="7" t="s">
        <v>26484</v>
      </c>
      <c r="B12208" s="17" t="s">
        <v>26485</v>
      </c>
      <c r="C12208" s="17">
        <v>10.0</v>
      </c>
      <c r="D12208" s="17">
        <v>2.14887197E7</v>
      </c>
      <c r="E12208" s="17">
        <v>6152235.0</v>
      </c>
      <c r="F12208" s="17">
        <v>1.1767228E7</v>
      </c>
      <c r="G12208" s="17">
        <v>2.914897E7</v>
      </c>
      <c r="H12208" s="17">
        <v>5.0274873E7</v>
      </c>
    </row>
    <row r="12209">
      <c r="A12209" s="7" t="s">
        <v>26488</v>
      </c>
      <c r="B12209" s="17" t="s">
        <v>26489</v>
      </c>
      <c r="C12209" s="17">
        <v>5.0</v>
      </c>
      <c r="D12209" s="17">
        <v>1.47443282E7</v>
      </c>
      <c r="E12209" s="17">
        <v>3000000.0</v>
      </c>
      <c r="F12209" s="17">
        <v>1.4972884E7</v>
      </c>
      <c r="G12209" s="17">
        <v>2.3001535E7</v>
      </c>
      <c r="H12209" s="17">
        <v>3.0063274E7</v>
      </c>
    </row>
    <row r="12210">
      <c r="A12210" s="7" t="s">
        <v>26491</v>
      </c>
      <c r="B12210" s="17" t="s">
        <v>26492</v>
      </c>
      <c r="C12210" s="17">
        <v>2.0</v>
      </c>
      <c r="D12210" s="17">
        <v>9730892.5</v>
      </c>
      <c r="E12210" s="17">
        <v>9473000.0</v>
      </c>
      <c r="F12210" s="17">
        <v>9473000.0</v>
      </c>
      <c r="G12210" s="17">
        <v>9988785.0</v>
      </c>
      <c r="H12210" s="17">
        <v>9988785.0</v>
      </c>
    </row>
    <row r="12211">
      <c r="A12211" s="7" t="s">
        <v>26493</v>
      </c>
      <c r="B12211" s="17" t="s">
        <v>26494</v>
      </c>
      <c r="C12211" s="17">
        <v>7.0</v>
      </c>
      <c r="D12211" s="17">
        <v>2.677791429E7</v>
      </c>
      <c r="E12211" s="17">
        <v>7076649.0</v>
      </c>
      <c r="F12211" s="17">
        <v>1.8800215E7</v>
      </c>
      <c r="G12211" s="17">
        <v>4.398385E7</v>
      </c>
      <c r="H12211" s="17">
        <v>7.8863566E7</v>
      </c>
    </row>
    <row r="12212">
      <c r="A12212" s="7" t="s">
        <v>26495</v>
      </c>
      <c r="B12212" s="17" t="s">
        <v>26496</v>
      </c>
      <c r="C12212" s="17">
        <v>1.0</v>
      </c>
      <c r="D12212" s="17">
        <v>1.5190185E7</v>
      </c>
      <c r="E12212" s="17">
        <v>1.5190185E7</v>
      </c>
      <c r="F12212" s="17">
        <v>1.5190185E7</v>
      </c>
      <c r="G12212" s="17">
        <v>1.5190185E7</v>
      </c>
      <c r="H12212" s="17">
        <v>1.5190185E7</v>
      </c>
    </row>
    <row r="12213">
      <c r="A12213" s="7" t="s">
        <v>26497</v>
      </c>
      <c r="B12213" s="17" t="s">
        <v>26498</v>
      </c>
      <c r="C12213" s="17">
        <v>227.0</v>
      </c>
      <c r="D12213" s="17">
        <v>3.708906489E7</v>
      </c>
      <c r="E12213" s="17">
        <v>7919796.0</v>
      </c>
      <c r="F12213" s="17">
        <v>2.0128859E7</v>
      </c>
      <c r="G12213" s="17">
        <v>5.1221694E7</v>
      </c>
      <c r="H12213" s="17">
        <v>8.41355E7</v>
      </c>
    </row>
    <row r="12214">
      <c r="A12214" s="7" t="s">
        <v>26499</v>
      </c>
      <c r="B12214" s="17" t="s">
        <v>26500</v>
      </c>
      <c r="C12214" s="17">
        <v>23.0</v>
      </c>
      <c r="D12214" s="17">
        <v>3.552505404E7</v>
      </c>
      <c r="E12214" s="17">
        <v>8833050.0</v>
      </c>
      <c r="F12214" s="17">
        <v>1.9940454E7</v>
      </c>
      <c r="G12214" s="17">
        <v>3.8167897E7</v>
      </c>
      <c r="H12214" s="17">
        <v>6.8693382E7</v>
      </c>
    </row>
    <row r="12215">
      <c r="A12215" s="7" t="s">
        <v>26501</v>
      </c>
      <c r="B12215" s="17" t="s">
        <v>26502</v>
      </c>
      <c r="C12215" s="17">
        <v>18.0</v>
      </c>
      <c r="D12215" s="17">
        <v>1.888929067E7</v>
      </c>
      <c r="E12215" s="17">
        <v>4638834.0</v>
      </c>
      <c r="F12215" s="17">
        <v>1.354E7</v>
      </c>
      <c r="G12215" s="17">
        <v>2.21705E7</v>
      </c>
      <c r="H12215" s="17">
        <v>4.8851898E7</v>
      </c>
    </row>
    <row r="12216">
      <c r="A12216" s="7" t="s">
        <v>26503</v>
      </c>
      <c r="B12216" s="17" t="s">
        <v>26504</v>
      </c>
      <c r="C12216" s="17">
        <v>160.0</v>
      </c>
      <c r="D12216" s="17">
        <v>3.048132639E7</v>
      </c>
      <c r="E12216" s="17">
        <v>1.0754861E7</v>
      </c>
      <c r="F12216" s="17">
        <v>2.1122349E7</v>
      </c>
      <c r="G12216" s="17">
        <v>3.9427192E7</v>
      </c>
      <c r="H12216" s="17">
        <v>6.6346733E7</v>
      </c>
    </row>
    <row r="12217">
      <c r="A12217" s="7" t="s">
        <v>26506</v>
      </c>
      <c r="B12217" s="17" t="s">
        <v>26508</v>
      </c>
      <c r="C12217" s="17">
        <v>31.0</v>
      </c>
      <c r="D12217" s="17">
        <v>2.756472671E7</v>
      </c>
      <c r="E12217" s="17">
        <v>1.2432692E7</v>
      </c>
      <c r="F12217" s="17">
        <v>1.5023022E7</v>
      </c>
      <c r="G12217" s="17">
        <v>2.933508E7</v>
      </c>
      <c r="H12217" s="17">
        <v>6.4502067E7</v>
      </c>
    </row>
    <row r="12218">
      <c r="A12218" s="7" t="s">
        <v>26509</v>
      </c>
      <c r="B12218" s="17" t="s">
        <v>26510</v>
      </c>
      <c r="C12218" s="17">
        <v>34.0</v>
      </c>
      <c r="D12218" s="17">
        <v>2.523151288E7</v>
      </c>
      <c r="E12218" s="17">
        <v>8093274.0</v>
      </c>
      <c r="F12218" s="17">
        <v>1.3391501E7</v>
      </c>
      <c r="G12218" s="17">
        <v>4.638993E7</v>
      </c>
      <c r="H12218" s="17">
        <v>6.1288815E7</v>
      </c>
    </row>
    <row r="12219">
      <c r="A12219" s="7" t="s">
        <v>26511</v>
      </c>
      <c r="B12219" s="17" t="s">
        <v>26512</v>
      </c>
      <c r="C12219" s="17">
        <v>557.0</v>
      </c>
      <c r="D12219" s="17">
        <v>3.972307424E7</v>
      </c>
      <c r="E12219" s="17">
        <v>1.3673697E7</v>
      </c>
      <c r="F12219" s="17">
        <v>3.2515517E7</v>
      </c>
      <c r="G12219" s="17">
        <v>5.2973273E7</v>
      </c>
      <c r="H12219" s="17">
        <v>8.2192343E7</v>
      </c>
    </row>
    <row r="12220">
      <c r="A12220" s="7" t="s">
        <v>26514</v>
      </c>
      <c r="B12220" s="17" t="s">
        <v>26515</v>
      </c>
      <c r="C12220" s="17">
        <v>157.0</v>
      </c>
      <c r="D12220" s="17">
        <v>3.741452715E7</v>
      </c>
      <c r="E12220" s="17">
        <v>1.1484162E7</v>
      </c>
      <c r="F12220" s="17">
        <v>2.60074E7</v>
      </c>
      <c r="G12220" s="17">
        <v>4.3945623E7</v>
      </c>
      <c r="H12220" s="17">
        <v>9.3490706E7</v>
      </c>
    </row>
    <row r="12221">
      <c r="A12221" s="7" t="s">
        <v>26516</v>
      </c>
      <c r="B12221" s="17" t="s">
        <v>26517</v>
      </c>
      <c r="C12221" s="17">
        <v>34.0</v>
      </c>
      <c r="D12221" s="17">
        <v>1.983355606E7</v>
      </c>
      <c r="E12221" s="17">
        <v>8078711.0</v>
      </c>
      <c r="F12221" s="17">
        <v>1.1968647E7</v>
      </c>
      <c r="G12221" s="17">
        <v>3.11835E7</v>
      </c>
      <c r="H12221" s="17">
        <v>3.9716682E7</v>
      </c>
    </row>
    <row r="12222">
      <c r="A12222" s="7" t="s">
        <v>26519</v>
      </c>
      <c r="B12222" s="17" t="s">
        <v>26520</v>
      </c>
      <c r="C12222" s="17">
        <v>602.0</v>
      </c>
      <c r="D12222" s="17">
        <v>3.987478821E7</v>
      </c>
      <c r="E12222" s="17">
        <v>6314008.0</v>
      </c>
      <c r="F12222" s="17">
        <v>2.7665913E7</v>
      </c>
      <c r="G12222" s="17">
        <v>6.3959598E7</v>
      </c>
      <c r="H12222" s="17">
        <v>8.952895E7</v>
      </c>
    </row>
    <row r="12223">
      <c r="A12223" s="7" t="s">
        <v>26521</v>
      </c>
      <c r="B12223" s="17" t="s">
        <v>26522</v>
      </c>
      <c r="C12223" s="17">
        <v>73.0</v>
      </c>
      <c r="D12223" s="17">
        <v>4.619830695E7</v>
      </c>
      <c r="E12223" s="17">
        <v>9385744.0</v>
      </c>
      <c r="F12223" s="17">
        <v>4.124863E7</v>
      </c>
      <c r="G12223" s="17">
        <v>6.9411393E7</v>
      </c>
      <c r="H12223" s="17">
        <v>9.55631E7</v>
      </c>
    </row>
    <row r="12224">
      <c r="A12224" s="7" t="s">
        <v>26523</v>
      </c>
      <c r="B12224" s="17" t="s">
        <v>26524</v>
      </c>
      <c r="C12224" s="17">
        <v>31.0</v>
      </c>
      <c r="D12224" s="17">
        <v>1.749186839E7</v>
      </c>
      <c r="E12224" s="17">
        <v>7675000.0</v>
      </c>
      <c r="F12224" s="17">
        <v>7795000.0</v>
      </c>
      <c r="G12224" s="17">
        <v>2.8874428E7</v>
      </c>
      <c r="H12224" s="17">
        <v>3.2093323E7</v>
      </c>
    </row>
    <row r="12225">
      <c r="A12225" s="7" t="s">
        <v>26525</v>
      </c>
      <c r="B12225" s="17" t="s">
        <v>26526</v>
      </c>
      <c r="C12225" s="17">
        <v>3.0</v>
      </c>
      <c r="D12225" s="17">
        <v>6.2995859E7</v>
      </c>
      <c r="E12225" s="17">
        <v>1.1633673E7</v>
      </c>
      <c r="F12225" s="17">
        <v>2.4988827E7</v>
      </c>
      <c r="G12225" s="17">
        <v>1.52365077E8</v>
      </c>
      <c r="H12225" s="17">
        <v>1.52365077E8</v>
      </c>
    </row>
    <row r="12226">
      <c r="A12226" s="7" t="s">
        <v>26528</v>
      </c>
      <c r="B12226" s="17" t="s">
        <v>26529</v>
      </c>
      <c r="C12226" s="17">
        <v>7.0</v>
      </c>
      <c r="D12226" s="17">
        <v>1.107073957E7</v>
      </c>
      <c r="E12226" s="17">
        <v>5782650.0</v>
      </c>
      <c r="F12226" s="17">
        <v>1.0331248E7</v>
      </c>
      <c r="G12226" s="17">
        <v>1.7829929E7</v>
      </c>
      <c r="H12226" s="17">
        <v>1.7931127E7</v>
      </c>
    </row>
    <row r="12227">
      <c r="A12227" s="7" t="s">
        <v>26530</v>
      </c>
      <c r="B12227" s="17" t="s">
        <v>26531</v>
      </c>
      <c r="C12227" s="17">
        <v>20.0</v>
      </c>
      <c r="D12227" s="17">
        <v>2.57706115E7</v>
      </c>
      <c r="E12227" s="17">
        <v>1.0048356E7</v>
      </c>
      <c r="F12227" s="17">
        <v>2.0112251E7</v>
      </c>
      <c r="G12227" s="17">
        <v>2.8921822E7</v>
      </c>
      <c r="H12227" s="17">
        <v>3.596805E7</v>
      </c>
    </row>
    <row r="12228">
      <c r="A12228" s="7" t="s">
        <v>26532</v>
      </c>
      <c r="B12228" s="17" t="s">
        <v>26533</v>
      </c>
      <c r="C12228" s="17">
        <v>18.0</v>
      </c>
      <c r="D12228" s="17">
        <v>1.605209706E7</v>
      </c>
      <c r="E12228" s="17">
        <v>1.2422258E7</v>
      </c>
      <c r="F12228" s="17">
        <v>1.4476846E7</v>
      </c>
      <c r="G12228" s="17">
        <v>1.9257769E7</v>
      </c>
      <c r="H12228" s="17">
        <v>2.4493339E7</v>
      </c>
    </row>
    <row r="12229">
      <c r="A12229" s="7" t="s">
        <v>26535</v>
      </c>
      <c r="B12229" s="17" t="s">
        <v>26536</v>
      </c>
      <c r="C12229" s="17">
        <v>3.0</v>
      </c>
      <c r="D12229" s="17">
        <v>2.006093133E7</v>
      </c>
      <c r="E12229" s="17">
        <v>2267779.0</v>
      </c>
      <c r="F12229" s="17">
        <v>2.0670465E7</v>
      </c>
      <c r="G12229" s="17">
        <v>3.724455E7</v>
      </c>
      <c r="H12229" s="17">
        <v>3.724455E7</v>
      </c>
    </row>
    <row r="12230">
      <c r="A12230" s="7" t="s">
        <v>26537</v>
      </c>
      <c r="B12230" s="17" t="s">
        <v>26538</v>
      </c>
      <c r="C12230" s="17">
        <v>34.0</v>
      </c>
      <c r="D12230" s="17">
        <v>2.981246265E7</v>
      </c>
      <c r="E12230" s="17">
        <v>1.3143097E7</v>
      </c>
      <c r="F12230" s="17">
        <v>2.890735E7</v>
      </c>
      <c r="G12230" s="17">
        <v>3.7766247E7</v>
      </c>
      <c r="H12230" s="17">
        <v>5.9087665E7</v>
      </c>
    </row>
    <row r="12231">
      <c r="A12231" s="7" t="s">
        <v>26540</v>
      </c>
      <c r="B12231" s="17" t="s">
        <v>26541</v>
      </c>
      <c r="C12231" s="17">
        <v>25.0</v>
      </c>
      <c r="D12231" s="17">
        <v>1.936660328E7</v>
      </c>
      <c r="E12231" s="17">
        <v>9498400.0</v>
      </c>
      <c r="F12231" s="17">
        <v>1.3835435E7</v>
      </c>
      <c r="G12231" s="17">
        <v>3.058555E7</v>
      </c>
      <c r="H12231" s="17">
        <v>3.8355389E7</v>
      </c>
    </row>
    <row r="12232">
      <c r="A12232" s="7" t="s">
        <v>26542</v>
      </c>
      <c r="B12232" s="17" t="s">
        <v>26543</v>
      </c>
      <c r="C12232" s="17">
        <v>6.0</v>
      </c>
      <c r="D12232" s="17">
        <v>2.2555293E7</v>
      </c>
      <c r="E12232" s="17">
        <v>9335984.0</v>
      </c>
      <c r="F12232" s="17">
        <v>1.6254303E7</v>
      </c>
      <c r="G12232" s="17">
        <v>2.880485E7</v>
      </c>
      <c r="H12232" s="17">
        <v>4.7714935E7</v>
      </c>
    </row>
    <row r="12233">
      <c r="A12233" s="7" t="s">
        <v>26544</v>
      </c>
      <c r="B12233" s="17" t="s">
        <v>26545</v>
      </c>
      <c r="C12233" s="17">
        <v>25.0</v>
      </c>
      <c r="D12233" s="17">
        <v>2.584933212E7</v>
      </c>
      <c r="E12233" s="17">
        <v>1.787008E7</v>
      </c>
      <c r="F12233" s="17">
        <v>2.2767203E7</v>
      </c>
      <c r="G12233" s="17">
        <v>2.9669778E7</v>
      </c>
      <c r="H12233" s="17">
        <v>5.9136937E7</v>
      </c>
    </row>
    <row r="12234">
      <c r="A12234" s="7" t="s">
        <v>26546</v>
      </c>
      <c r="B12234" s="17" t="s">
        <v>26547</v>
      </c>
      <c r="C12234" s="17">
        <v>4.0</v>
      </c>
      <c r="D12234" s="17">
        <v>2.516156075E7</v>
      </c>
      <c r="E12234" s="17">
        <v>5949700.0</v>
      </c>
      <c r="F12234" s="17">
        <v>1.0393534E7</v>
      </c>
      <c r="G12234" s="17">
        <v>3.3892107E7</v>
      </c>
      <c r="H12234" s="17">
        <v>5.0410902E7</v>
      </c>
    </row>
    <row r="12235">
      <c r="A12235" s="7" t="s">
        <v>26550</v>
      </c>
      <c r="B12235" s="17" t="s">
        <v>26551</v>
      </c>
      <c r="C12235" s="17">
        <v>34.0</v>
      </c>
      <c r="D12235" s="17">
        <v>3.456794138E7</v>
      </c>
      <c r="E12235" s="17">
        <v>1.472479E7</v>
      </c>
      <c r="F12235" s="17">
        <v>1.7672669E7</v>
      </c>
      <c r="G12235" s="17">
        <v>5.2693676E7</v>
      </c>
      <c r="H12235" s="17">
        <v>6.4382966E7</v>
      </c>
    </row>
    <row r="12236">
      <c r="A12236" s="7" t="s">
        <v>26552</v>
      </c>
      <c r="B12236" s="17" t="s">
        <v>26553</v>
      </c>
      <c r="C12236" s="17">
        <v>2.0</v>
      </c>
      <c r="D12236" s="17">
        <v>2.76924475E7</v>
      </c>
      <c r="E12236" s="17">
        <v>2.489101E7</v>
      </c>
      <c r="F12236" s="17">
        <v>2.489101E7</v>
      </c>
      <c r="G12236" s="17">
        <v>3.0493885E7</v>
      </c>
      <c r="H12236" s="17">
        <v>3.0493885E7</v>
      </c>
    </row>
    <row r="12237">
      <c r="A12237" s="7" t="s">
        <v>26554</v>
      </c>
      <c r="B12237" s="17" t="s">
        <v>26555</v>
      </c>
      <c r="C12237" s="17">
        <v>7.0</v>
      </c>
      <c r="D12237" s="17">
        <v>1.442399686E7</v>
      </c>
      <c r="E12237" s="17">
        <v>8491544.0</v>
      </c>
      <c r="F12237" s="17">
        <v>1.2240323E7</v>
      </c>
      <c r="G12237" s="17">
        <v>2.2936592E7</v>
      </c>
      <c r="H12237" s="17">
        <v>2.9541792E7</v>
      </c>
    </row>
    <row r="12238">
      <c r="A12238" s="7" t="s">
        <v>26556</v>
      </c>
      <c r="B12238" s="17" t="s">
        <v>26557</v>
      </c>
      <c r="C12238" s="17">
        <v>16.0</v>
      </c>
      <c r="D12238" s="17">
        <v>1.878366044E7</v>
      </c>
      <c r="E12238" s="17">
        <v>1.4740757E7</v>
      </c>
      <c r="F12238" s="17">
        <v>1.9772568E7</v>
      </c>
      <c r="G12238" s="17">
        <v>2.378907E7</v>
      </c>
      <c r="H12238" s="17">
        <v>2.5542249E7</v>
      </c>
    </row>
    <row r="12239">
      <c r="A12239" s="7" t="s">
        <v>26558</v>
      </c>
      <c r="B12239" s="17" t="s">
        <v>26559</v>
      </c>
      <c r="C12239" s="17">
        <v>22.0</v>
      </c>
      <c r="D12239" s="17">
        <v>2.198932182E7</v>
      </c>
      <c r="E12239" s="17">
        <v>8910048.0</v>
      </c>
      <c r="F12239" s="17">
        <v>1.3115134E7</v>
      </c>
      <c r="G12239" s="17">
        <v>3.1494749E7</v>
      </c>
      <c r="H12239" s="17">
        <v>3.5299995E7</v>
      </c>
    </row>
    <row r="12240">
      <c r="A12240" s="7" t="s">
        <v>26561</v>
      </c>
      <c r="B12240" s="17" t="s">
        <v>26562</v>
      </c>
      <c r="C12240" s="17">
        <v>16.0</v>
      </c>
      <c r="D12240" s="17">
        <v>1.484373675E7</v>
      </c>
      <c r="E12240" s="17">
        <v>6388706.0</v>
      </c>
      <c r="F12240" s="17">
        <v>1.1075596E7</v>
      </c>
      <c r="G12240" s="17">
        <v>1.8959829E7</v>
      </c>
      <c r="H12240" s="17">
        <v>3.5756978E7</v>
      </c>
    </row>
    <row r="12241">
      <c r="A12241" s="7" t="s">
        <v>26563</v>
      </c>
      <c r="B12241" s="17" t="s">
        <v>26564</v>
      </c>
      <c r="C12241" s="17">
        <v>50.0</v>
      </c>
      <c r="D12241" s="17">
        <v>5.20105038E7</v>
      </c>
      <c r="E12241" s="17">
        <v>2.2322325E7</v>
      </c>
      <c r="F12241" s="17">
        <v>5.4301141E7</v>
      </c>
      <c r="G12241" s="17">
        <v>7.1112267E7</v>
      </c>
      <c r="H12241" s="17">
        <v>9.1235284E7</v>
      </c>
    </row>
    <row r="12242">
      <c r="A12242" s="7" t="s">
        <v>26565</v>
      </c>
      <c r="B12242" s="17" t="s">
        <v>26566</v>
      </c>
      <c r="C12242" s="17">
        <v>34.0</v>
      </c>
      <c r="D12242" s="17">
        <v>2.504593644E7</v>
      </c>
      <c r="E12242" s="17">
        <v>1.2747337E7</v>
      </c>
      <c r="F12242" s="17">
        <v>1.9058469E7</v>
      </c>
      <c r="G12242" s="17">
        <v>2.6336347E7</v>
      </c>
      <c r="H12242" s="17">
        <v>4.0542817E7</v>
      </c>
    </row>
    <row r="12243">
      <c r="A12243" s="7" t="s">
        <v>26567</v>
      </c>
      <c r="B12243" s="17" t="s">
        <v>26568</v>
      </c>
      <c r="C12243" s="17">
        <v>2.0</v>
      </c>
      <c r="D12243" s="17">
        <v>6.4554413E7</v>
      </c>
      <c r="E12243" s="17">
        <v>2.7765867E7</v>
      </c>
      <c r="F12243" s="17">
        <v>2.7765867E7</v>
      </c>
      <c r="G12243" s="17">
        <v>1.01342959E8</v>
      </c>
      <c r="H12243" s="17">
        <v>1.01342959E8</v>
      </c>
    </row>
    <row r="12244">
      <c r="A12244" s="7" t="s">
        <v>26569</v>
      </c>
      <c r="B12244" s="17" t="s">
        <v>26570</v>
      </c>
      <c r="C12244" s="17">
        <v>9.0</v>
      </c>
      <c r="D12244" s="17">
        <v>1.953947367E7</v>
      </c>
      <c r="E12244" s="17">
        <v>1.085175E7</v>
      </c>
      <c r="F12244" s="17">
        <v>1.8746969E7</v>
      </c>
      <c r="G12244" s="17">
        <v>2.5110117E7</v>
      </c>
      <c r="H12244" s="17">
        <v>4.4672977E7</v>
      </c>
    </row>
    <row r="12245">
      <c r="A12245" s="7" t="s">
        <v>26572</v>
      </c>
      <c r="B12245" s="17" t="s">
        <v>26573</v>
      </c>
      <c r="C12245" s="17">
        <v>8.0</v>
      </c>
      <c r="D12245" s="17">
        <v>3.110423688E7</v>
      </c>
      <c r="E12245" s="17">
        <v>1.5106864E7</v>
      </c>
      <c r="F12245" s="17">
        <v>1.9282345E7</v>
      </c>
      <c r="G12245" s="17">
        <v>2.3734681E7</v>
      </c>
      <c r="H12245" s="17">
        <v>1.03543766E8</v>
      </c>
    </row>
    <row r="12246">
      <c r="A12246" s="7" t="s">
        <v>26574</v>
      </c>
      <c r="B12246" s="17" t="s">
        <v>26575</v>
      </c>
      <c r="C12246" s="17">
        <v>26.0</v>
      </c>
      <c r="D12246" s="17">
        <v>2.147523062E7</v>
      </c>
      <c r="E12246" s="17">
        <v>7345215.0</v>
      </c>
      <c r="F12246" s="17">
        <v>1.1184145E7</v>
      </c>
      <c r="G12246" s="17">
        <v>2.1424339E7</v>
      </c>
      <c r="H12246" s="17">
        <v>7.3593313E7</v>
      </c>
    </row>
    <row r="12247">
      <c r="A12247" s="7" t="s">
        <v>26576</v>
      </c>
      <c r="B12247" s="17" t="s">
        <v>26577</v>
      </c>
      <c r="C12247" s="17">
        <v>3.0</v>
      </c>
      <c r="D12247" s="17">
        <v>1.7440069E7</v>
      </c>
      <c r="E12247" s="17">
        <v>5125765.0</v>
      </c>
      <c r="F12247" s="17">
        <v>2.3456595E7</v>
      </c>
      <c r="G12247" s="17">
        <v>2.3737847E7</v>
      </c>
      <c r="H12247" s="17">
        <v>2.3737847E7</v>
      </c>
    </row>
    <row r="12248">
      <c r="A12248" s="7" t="s">
        <v>26578</v>
      </c>
      <c r="B12248" s="17" t="s">
        <v>26579</v>
      </c>
      <c r="C12248" s="17">
        <v>1.0</v>
      </c>
      <c r="D12248" s="17">
        <v>4.0481244E7</v>
      </c>
      <c r="E12248" s="17">
        <v>4.0481244E7</v>
      </c>
      <c r="F12248" s="17">
        <v>4.0481244E7</v>
      </c>
      <c r="G12248" s="17">
        <v>4.0481244E7</v>
      </c>
      <c r="H12248" s="17">
        <v>4.0481244E7</v>
      </c>
    </row>
    <row r="12249">
      <c r="A12249" s="7" t="s">
        <v>26581</v>
      </c>
      <c r="B12249" s="17" t="s">
        <v>26582</v>
      </c>
      <c r="C12249" s="17">
        <v>6.0</v>
      </c>
      <c r="D12249" s="17">
        <v>1.926917167E7</v>
      </c>
      <c r="E12249" s="17">
        <v>1.3466724E7</v>
      </c>
      <c r="F12249" s="17">
        <v>1.568425E7</v>
      </c>
      <c r="G12249" s="17">
        <v>2.0402132E7</v>
      </c>
      <c r="H12249" s="17">
        <v>4.638993E7</v>
      </c>
    </row>
    <row r="12250">
      <c r="A12250" s="7" t="s">
        <v>26583</v>
      </c>
      <c r="B12250" s="17" t="s">
        <v>26584</v>
      </c>
      <c r="C12250" s="17">
        <v>3.0</v>
      </c>
      <c r="D12250" s="17">
        <v>2.9813408E7</v>
      </c>
      <c r="E12250" s="17">
        <v>1.605005E7</v>
      </c>
      <c r="F12250" s="17">
        <v>3.1005124E7</v>
      </c>
      <c r="G12250" s="17">
        <v>4.238505E7</v>
      </c>
      <c r="H12250" s="17">
        <v>4.238505E7</v>
      </c>
    </row>
    <row r="12251">
      <c r="A12251" s="7" t="s">
        <v>26585</v>
      </c>
      <c r="B12251" s="17" t="s">
        <v>26586</v>
      </c>
      <c r="C12251" s="17">
        <v>9.0</v>
      </c>
      <c r="D12251" s="17">
        <v>1.959472633E7</v>
      </c>
      <c r="E12251" s="17">
        <v>6530429.0</v>
      </c>
      <c r="F12251" s="17">
        <v>1.2973732E7</v>
      </c>
      <c r="G12251" s="17">
        <v>1.3540864E7</v>
      </c>
      <c r="H12251" s="17">
        <v>6.3268992E7</v>
      </c>
    </row>
    <row r="12252">
      <c r="A12252" s="7" t="s">
        <v>26587</v>
      </c>
      <c r="B12252" s="17" t="s">
        <v>26588</v>
      </c>
      <c r="C12252" s="17">
        <v>28.0</v>
      </c>
      <c r="D12252" s="17">
        <v>3.462391357E7</v>
      </c>
      <c r="E12252" s="17">
        <v>2.4597737E7</v>
      </c>
      <c r="F12252" s="17">
        <v>2.95336E7</v>
      </c>
      <c r="G12252" s="17">
        <v>4.7718773E7</v>
      </c>
      <c r="H12252" s="17">
        <v>6.5927364E7</v>
      </c>
    </row>
    <row r="12253">
      <c r="A12253" s="7" t="s">
        <v>26590</v>
      </c>
      <c r="B12253" s="17" t="s">
        <v>26591</v>
      </c>
      <c r="C12253" s="17">
        <v>32.0</v>
      </c>
      <c r="D12253" s="17">
        <v>2.429679419E7</v>
      </c>
      <c r="E12253" s="17">
        <v>7557079.0</v>
      </c>
      <c r="F12253" s="17">
        <v>1.7154275E7</v>
      </c>
      <c r="G12253" s="17">
        <v>3.1477739E7</v>
      </c>
      <c r="H12253" s="17">
        <v>4.9288414E7</v>
      </c>
    </row>
    <row r="12254">
      <c r="A12254" s="7" t="s">
        <v>26592</v>
      </c>
      <c r="B12254" s="17" t="s">
        <v>26593</v>
      </c>
      <c r="C12254" s="17">
        <v>2.0</v>
      </c>
      <c r="D12254" s="17">
        <v>8527965.0</v>
      </c>
      <c r="E12254" s="17">
        <v>4158800.0</v>
      </c>
      <c r="F12254" s="17">
        <v>4158800.0</v>
      </c>
      <c r="G12254" s="17">
        <v>1.289713E7</v>
      </c>
      <c r="H12254" s="17">
        <v>1.289713E7</v>
      </c>
    </row>
    <row r="12255">
      <c r="A12255" s="7" t="s">
        <v>26594</v>
      </c>
      <c r="B12255" s="17" t="s">
        <v>26595</v>
      </c>
      <c r="C12255" s="17">
        <v>31.0</v>
      </c>
      <c r="D12255" s="17">
        <v>2.559263661E7</v>
      </c>
      <c r="E12255" s="17">
        <v>6921367.0</v>
      </c>
      <c r="F12255" s="17">
        <v>1.4094193E7</v>
      </c>
      <c r="G12255" s="17">
        <v>3.6536293E7</v>
      </c>
      <c r="H12255" s="17">
        <v>7.1473752E7</v>
      </c>
    </row>
    <row r="12256">
      <c r="A12256" s="7" t="s">
        <v>26596</v>
      </c>
      <c r="B12256" s="17" t="s">
        <v>26597</v>
      </c>
      <c r="C12256" s="17">
        <v>6.0</v>
      </c>
      <c r="D12256" s="17">
        <v>1.9393224E7</v>
      </c>
      <c r="E12256" s="17">
        <v>5354298.0</v>
      </c>
      <c r="F12256" s="17">
        <v>7331626.0</v>
      </c>
      <c r="G12256" s="17">
        <v>2.8629343E7</v>
      </c>
      <c r="H12256" s="17">
        <v>4.3771503E7</v>
      </c>
    </row>
    <row r="12257">
      <c r="A12257" s="7" t="s">
        <v>26598</v>
      </c>
      <c r="B12257" s="17" t="s">
        <v>26599</v>
      </c>
      <c r="C12257" s="17">
        <v>67.0</v>
      </c>
      <c r="D12257" s="17">
        <v>4.485372642E7</v>
      </c>
      <c r="E12257" s="17">
        <v>2.4717296E7</v>
      </c>
      <c r="F12257" s="17">
        <v>4.1042468E7</v>
      </c>
      <c r="G12257" s="17">
        <v>6.0233588E7</v>
      </c>
      <c r="H12257" s="17">
        <v>7.7372502E7</v>
      </c>
    </row>
    <row r="12258">
      <c r="A12258" s="7" t="s">
        <v>26600</v>
      </c>
      <c r="B12258" s="17" t="s">
        <v>26601</v>
      </c>
      <c r="C12258" s="17">
        <v>3.0</v>
      </c>
      <c r="D12258" s="17">
        <v>2.910426933E7</v>
      </c>
      <c r="E12258" s="17">
        <v>9460111.0</v>
      </c>
      <c r="F12258" s="17">
        <v>2.2305425E7</v>
      </c>
      <c r="G12258" s="17">
        <v>5.5547272E7</v>
      </c>
      <c r="H12258" s="17">
        <v>5.5547272E7</v>
      </c>
    </row>
    <row r="12259">
      <c r="A12259" s="7" t="s">
        <v>26602</v>
      </c>
      <c r="B12259" s="17" t="s">
        <v>26603</v>
      </c>
      <c r="C12259" s="17">
        <v>1.0</v>
      </c>
      <c r="D12259" s="17">
        <v>6502486.0</v>
      </c>
      <c r="E12259" s="17">
        <v>6502486.0</v>
      </c>
      <c r="F12259" s="17">
        <v>6502486.0</v>
      </c>
      <c r="G12259" s="17">
        <v>6502486.0</v>
      </c>
      <c r="H12259" s="17">
        <v>6502486.0</v>
      </c>
    </row>
    <row r="12260">
      <c r="A12260" s="7" t="s">
        <v>26605</v>
      </c>
      <c r="B12260" s="17" t="s">
        <v>26606</v>
      </c>
      <c r="C12260" s="17">
        <v>32.0</v>
      </c>
      <c r="D12260" s="17">
        <v>3.988746925E7</v>
      </c>
      <c r="E12260" s="17">
        <v>1.6234924E7</v>
      </c>
      <c r="F12260" s="17">
        <v>2.7433952E7</v>
      </c>
      <c r="G12260" s="17">
        <v>5.4075923E7</v>
      </c>
      <c r="H12260" s="17">
        <v>7.7042301E7</v>
      </c>
    </row>
    <row r="12261">
      <c r="A12261" s="7" t="s">
        <v>26608</v>
      </c>
      <c r="B12261" s="17" t="s">
        <v>26609</v>
      </c>
      <c r="C12261" s="17">
        <v>12.0</v>
      </c>
      <c r="D12261" s="17">
        <v>4.786406542E7</v>
      </c>
      <c r="E12261" s="17">
        <v>2.179802E7</v>
      </c>
      <c r="F12261" s="17">
        <v>3.4078106E7</v>
      </c>
      <c r="G12261" s="17">
        <v>6.0701228E7</v>
      </c>
      <c r="H12261" s="17">
        <v>6.6075567E7</v>
      </c>
    </row>
    <row r="12262">
      <c r="A12262" s="7" t="s">
        <v>26610</v>
      </c>
      <c r="B12262" s="17" t="s">
        <v>26611</v>
      </c>
      <c r="C12262" s="17">
        <v>3.0</v>
      </c>
      <c r="D12262" s="17">
        <v>6390149.667</v>
      </c>
      <c r="E12262" s="17">
        <v>2319500.0</v>
      </c>
      <c r="F12262" s="17">
        <v>4687000.0</v>
      </c>
      <c r="G12262" s="17">
        <v>1.2163949E7</v>
      </c>
      <c r="H12262" s="17">
        <v>1.2163949E7</v>
      </c>
    </row>
    <row r="12263">
      <c r="A12263" s="7" t="s">
        <v>26612</v>
      </c>
      <c r="B12263" s="17" t="s">
        <v>26613</v>
      </c>
      <c r="C12263" s="17">
        <v>22.0</v>
      </c>
      <c r="D12263" s="17">
        <v>7346654.5</v>
      </c>
      <c r="E12263" s="17">
        <v>5773000.0</v>
      </c>
      <c r="F12263" s="17">
        <v>6303388.0</v>
      </c>
      <c r="G12263" s="17">
        <v>8063000.0</v>
      </c>
      <c r="H12263" s="17">
        <v>1.2608501E7</v>
      </c>
    </row>
    <row r="12264">
      <c r="A12264" s="7" t="s">
        <v>26614</v>
      </c>
      <c r="B12264" s="17" t="s">
        <v>26618</v>
      </c>
      <c r="C12264" s="17">
        <v>2.0</v>
      </c>
      <c r="D12264" s="17">
        <v>1.2446344E7</v>
      </c>
      <c r="E12264" s="17">
        <v>5489147.0</v>
      </c>
      <c r="F12264" s="17">
        <v>5489147.0</v>
      </c>
      <c r="G12264" s="17">
        <v>1.9403541E7</v>
      </c>
      <c r="H12264" s="17">
        <v>1.9403541E7</v>
      </c>
    </row>
    <row r="12265">
      <c r="A12265" s="7" t="s">
        <v>26619</v>
      </c>
      <c r="B12265" s="17" t="s">
        <v>26620</v>
      </c>
      <c r="C12265" s="17">
        <v>8.0</v>
      </c>
      <c r="D12265" s="17">
        <v>1.190898888E7</v>
      </c>
      <c r="E12265" s="17">
        <v>5227988.0</v>
      </c>
      <c r="F12265" s="17">
        <v>5495506.0</v>
      </c>
      <c r="G12265" s="17">
        <v>9078965.0</v>
      </c>
      <c r="H12265" s="17">
        <v>5.0249122E7</v>
      </c>
    </row>
    <row r="12266">
      <c r="A12266" s="7" t="s">
        <v>26621</v>
      </c>
      <c r="B12266" s="17" t="s">
        <v>26622</v>
      </c>
      <c r="C12266" s="17">
        <v>1.0</v>
      </c>
      <c r="D12266" s="17">
        <v>1.6652838E7</v>
      </c>
      <c r="E12266" s="17">
        <v>1.6652838E7</v>
      </c>
      <c r="F12266" s="17">
        <v>1.6652838E7</v>
      </c>
      <c r="G12266" s="17">
        <v>1.6652838E7</v>
      </c>
      <c r="H12266" s="17">
        <v>1.6652838E7</v>
      </c>
    </row>
    <row r="12267">
      <c r="A12267" s="7" t="s">
        <v>26623</v>
      </c>
      <c r="B12267" s="17" t="s">
        <v>26624</v>
      </c>
      <c r="C12267" s="17">
        <v>6.0</v>
      </c>
      <c r="D12267" s="17">
        <v>8662205.333</v>
      </c>
      <c r="E12267" s="17">
        <v>4203079.0</v>
      </c>
      <c r="F12267" s="17">
        <v>4437438.0</v>
      </c>
      <c r="G12267" s="17">
        <v>1.2903918E7</v>
      </c>
      <c r="H12267" s="17">
        <v>1.4244531E7</v>
      </c>
    </row>
    <row r="12268">
      <c r="A12268" s="7" t="s">
        <v>26625</v>
      </c>
      <c r="B12268" s="17" t="s">
        <v>26626</v>
      </c>
      <c r="C12268" s="17">
        <v>2.0</v>
      </c>
      <c r="D12268" s="17">
        <v>1.6672541E7</v>
      </c>
      <c r="E12268" s="17">
        <v>7650817.0</v>
      </c>
      <c r="F12268" s="17">
        <v>7650817.0</v>
      </c>
      <c r="G12268" s="17">
        <v>2.5694265E7</v>
      </c>
      <c r="H12268" s="17">
        <v>2.5694265E7</v>
      </c>
    </row>
    <row r="12269">
      <c r="A12269" s="7" t="s">
        <v>26627</v>
      </c>
      <c r="B12269" s="17" t="s">
        <v>26628</v>
      </c>
      <c r="C12269" s="17">
        <v>8.0</v>
      </c>
      <c r="D12269" s="17">
        <v>2.1978618E7</v>
      </c>
      <c r="E12269" s="17">
        <v>5560436.0</v>
      </c>
      <c r="F12269" s="17">
        <v>1.5039379E7</v>
      </c>
      <c r="G12269" s="17">
        <v>2.2414167E7</v>
      </c>
      <c r="H12269" s="17">
        <v>6.0525844E7</v>
      </c>
    </row>
    <row r="12270">
      <c r="A12270" s="7" t="s">
        <v>26629</v>
      </c>
      <c r="B12270" s="17" t="s">
        <v>26630</v>
      </c>
      <c r="C12270" s="17">
        <v>5.0</v>
      </c>
      <c r="D12270" s="17">
        <v>8462437.2</v>
      </c>
      <c r="E12270" s="17">
        <v>6431350.0</v>
      </c>
      <c r="F12270" s="17">
        <v>8697325.0</v>
      </c>
      <c r="G12270" s="17">
        <v>1.020373E7</v>
      </c>
      <c r="H12270" s="17">
        <v>1.1595359E7</v>
      </c>
    </row>
    <row r="12271">
      <c r="A12271" s="7" t="s">
        <v>26631</v>
      </c>
      <c r="B12271" s="17" t="s">
        <v>26632</v>
      </c>
      <c r="C12271" s="17">
        <v>5.0</v>
      </c>
      <c r="D12271" s="17">
        <v>1.40677894E7</v>
      </c>
      <c r="E12271" s="17">
        <v>7727759.0</v>
      </c>
      <c r="F12271" s="17">
        <v>1.313169E7</v>
      </c>
      <c r="G12271" s="17">
        <v>1.3713143E7</v>
      </c>
      <c r="H12271" s="17">
        <v>2.8108669E7</v>
      </c>
    </row>
    <row r="12272">
      <c r="A12272" s="7" t="s">
        <v>26633</v>
      </c>
      <c r="B12272" s="17" t="s">
        <v>26634</v>
      </c>
      <c r="C12272" s="17">
        <v>20.0</v>
      </c>
      <c r="D12272" s="17">
        <v>1.25325517E7</v>
      </c>
      <c r="E12272" s="17">
        <v>1.2833521E7</v>
      </c>
      <c r="F12272" s="17">
        <v>1.3207304E7</v>
      </c>
      <c r="G12272" s="17">
        <v>1.3511043E7</v>
      </c>
      <c r="H12272" s="17">
        <v>1.3761687E7</v>
      </c>
    </row>
    <row r="12273">
      <c r="A12273" s="7" t="s">
        <v>26635</v>
      </c>
      <c r="B12273" s="17" t="s">
        <v>26636</v>
      </c>
      <c r="C12273" s="17">
        <v>20.0</v>
      </c>
      <c r="D12273" s="17">
        <v>3.85299389E7</v>
      </c>
      <c r="E12273" s="17">
        <v>4886744.0</v>
      </c>
      <c r="F12273" s="17">
        <v>1.8266645E7</v>
      </c>
      <c r="G12273" s="17">
        <v>4.3292049E7</v>
      </c>
      <c r="H12273" s="17">
        <v>1.11669501E8</v>
      </c>
    </row>
    <row r="12274">
      <c r="A12274" s="7" t="s">
        <v>26638</v>
      </c>
      <c r="B12274" s="17" t="s">
        <v>26639</v>
      </c>
      <c r="C12274" s="17">
        <v>2.0</v>
      </c>
      <c r="D12274" s="17">
        <v>1.76638845E7</v>
      </c>
      <c r="E12274" s="17">
        <v>1.59744E7</v>
      </c>
      <c r="F12274" s="17">
        <v>1.59744E7</v>
      </c>
      <c r="G12274" s="17">
        <v>1.9353369E7</v>
      </c>
      <c r="H12274" s="17">
        <v>1.9353369E7</v>
      </c>
    </row>
    <row r="12275">
      <c r="A12275" s="7" t="s">
        <v>26640</v>
      </c>
      <c r="B12275" s="17" t="s">
        <v>26641</v>
      </c>
      <c r="C12275" s="17">
        <v>17.0</v>
      </c>
      <c r="D12275" s="17">
        <v>2.076701482E7</v>
      </c>
      <c r="E12275" s="17">
        <v>1.4205557E7</v>
      </c>
      <c r="F12275" s="17">
        <v>1.9183005E7</v>
      </c>
      <c r="G12275" s="17">
        <v>2.35702E7</v>
      </c>
      <c r="H12275" s="17">
        <v>3.548635E7</v>
      </c>
    </row>
    <row r="12276">
      <c r="A12276" s="7" t="s">
        <v>26642</v>
      </c>
      <c r="B12276" s="17" t="s">
        <v>26643</v>
      </c>
      <c r="C12276" s="17">
        <v>4.0</v>
      </c>
      <c r="D12276" s="17">
        <v>1.638879425E7</v>
      </c>
      <c r="E12276" s="17">
        <v>1.0137245E7</v>
      </c>
      <c r="F12276" s="17">
        <v>1.42706E7</v>
      </c>
      <c r="G12276" s="17">
        <v>1.7963367E7</v>
      </c>
      <c r="H12276" s="17">
        <v>2.3183965E7</v>
      </c>
    </row>
    <row r="12277">
      <c r="A12277" s="7" t="s">
        <v>26644</v>
      </c>
      <c r="B12277" s="17" t="s">
        <v>26645</v>
      </c>
      <c r="C12277" s="17">
        <v>6.0</v>
      </c>
      <c r="D12277" s="17">
        <v>3.309984467E7</v>
      </c>
      <c r="E12277" s="17">
        <v>9403239.0</v>
      </c>
      <c r="F12277" s="17">
        <v>1.0255044E7</v>
      </c>
      <c r="G12277" s="17">
        <v>5.3910805E7</v>
      </c>
      <c r="H12277" s="17">
        <v>1.05849345E8</v>
      </c>
    </row>
    <row r="12278">
      <c r="A12278" s="7" t="s">
        <v>26646</v>
      </c>
      <c r="B12278" s="17" t="s">
        <v>26647</v>
      </c>
      <c r="C12278" s="17">
        <v>19.0</v>
      </c>
      <c r="D12278" s="17">
        <v>2.950004268E7</v>
      </c>
      <c r="E12278" s="17">
        <v>1.575335E7</v>
      </c>
      <c r="F12278" s="17">
        <v>2.58098E7</v>
      </c>
      <c r="G12278" s="17">
        <v>4.2237546E7</v>
      </c>
      <c r="H12278" s="17">
        <v>5.2685702E7</v>
      </c>
    </row>
    <row r="12279">
      <c r="A12279" s="7" t="s">
        <v>26648</v>
      </c>
      <c r="B12279" s="17" t="s">
        <v>26649</v>
      </c>
      <c r="C12279" s="17">
        <v>11.0</v>
      </c>
      <c r="D12279" s="17">
        <v>4.780632627E7</v>
      </c>
      <c r="E12279" s="17">
        <v>1.31459E7</v>
      </c>
      <c r="F12279" s="17">
        <v>2.2261075E7</v>
      </c>
      <c r="G12279" s="17">
        <v>4.2326438E7</v>
      </c>
      <c r="H12279" s="17">
        <v>1.02416606E8</v>
      </c>
    </row>
    <row r="12280">
      <c r="A12280" s="7" t="s">
        <v>26650</v>
      </c>
      <c r="B12280" s="17" t="s">
        <v>26651</v>
      </c>
      <c r="C12280" s="17">
        <v>7.0</v>
      </c>
      <c r="D12280" s="17">
        <v>3.048989871E7</v>
      </c>
      <c r="E12280" s="17">
        <v>8999502.0</v>
      </c>
      <c r="F12280" s="17">
        <v>9892935.0</v>
      </c>
      <c r="G12280" s="17">
        <v>3.3366966E7</v>
      </c>
      <c r="H12280" s="17">
        <v>1.30058301E8</v>
      </c>
    </row>
    <row r="12281">
      <c r="A12281" s="7" t="s">
        <v>26652</v>
      </c>
      <c r="B12281" s="17" t="s">
        <v>26653</v>
      </c>
      <c r="C12281" s="17">
        <v>9.0</v>
      </c>
      <c r="D12281" s="17">
        <v>2.227412822E7</v>
      </c>
      <c r="E12281" s="17">
        <v>1.7857787E7</v>
      </c>
      <c r="F12281" s="17">
        <v>1.9776034E7</v>
      </c>
      <c r="G12281" s="17">
        <v>2.4219856E7</v>
      </c>
      <c r="H12281" s="17">
        <v>3.55495E7</v>
      </c>
    </row>
    <row r="12282">
      <c r="A12282" s="7" t="s">
        <v>26654</v>
      </c>
      <c r="B12282" s="17" t="s">
        <v>26655</v>
      </c>
      <c r="C12282" s="17">
        <v>16.0</v>
      </c>
      <c r="D12282" s="17">
        <v>1.771027706E7</v>
      </c>
      <c r="E12282" s="17">
        <v>4866712.0</v>
      </c>
      <c r="F12282" s="17">
        <v>6060771.0</v>
      </c>
      <c r="G12282" s="17">
        <v>1.0882811E7</v>
      </c>
      <c r="H12282" s="17">
        <v>3.6446386E7</v>
      </c>
    </row>
    <row r="12283">
      <c r="A12283" s="7" t="s">
        <v>26656</v>
      </c>
      <c r="B12283" s="17" t="s">
        <v>26658</v>
      </c>
      <c r="C12283" s="17">
        <v>2.0</v>
      </c>
      <c r="D12283" s="17">
        <v>3.82168055E7</v>
      </c>
      <c r="E12283" s="17">
        <v>8103612.0</v>
      </c>
      <c r="F12283" s="17">
        <v>8103612.0</v>
      </c>
      <c r="G12283" s="17">
        <v>6.8329999E7</v>
      </c>
      <c r="H12283" s="17">
        <v>6.8329999E7</v>
      </c>
    </row>
    <row r="12284">
      <c r="A12284" s="7" t="s">
        <v>26659</v>
      </c>
      <c r="B12284" s="17" t="s">
        <v>26660</v>
      </c>
      <c r="C12284" s="17">
        <v>4.0</v>
      </c>
      <c r="D12284" s="17">
        <v>1.9895327E7</v>
      </c>
      <c r="E12284" s="17">
        <v>7796366.0</v>
      </c>
      <c r="F12284" s="17">
        <v>1.0385264E7</v>
      </c>
      <c r="G12284" s="17">
        <v>1.4284002E7</v>
      </c>
      <c r="H12284" s="17">
        <v>4.7115676E7</v>
      </c>
    </row>
    <row r="12285">
      <c r="A12285" s="7" t="s">
        <v>26661</v>
      </c>
      <c r="B12285" s="17" t="s">
        <v>26662</v>
      </c>
      <c r="C12285" s="17">
        <v>11.0</v>
      </c>
      <c r="D12285" s="17">
        <v>1.862328482E7</v>
      </c>
      <c r="E12285" s="17">
        <v>6454680.0</v>
      </c>
      <c r="F12285" s="17">
        <v>2.1137806E7</v>
      </c>
      <c r="G12285" s="17">
        <v>2.586535E7</v>
      </c>
      <c r="H12285" s="17">
        <v>2.8517401E7</v>
      </c>
    </row>
    <row r="12286">
      <c r="A12286" s="7" t="s">
        <v>26663</v>
      </c>
      <c r="B12286" s="17" t="s">
        <v>26664</v>
      </c>
      <c r="C12286" s="17">
        <v>4.0</v>
      </c>
      <c r="D12286" s="17">
        <v>1.166465525E7</v>
      </c>
      <c r="E12286" s="17">
        <v>4155714.0</v>
      </c>
      <c r="F12286" s="17">
        <v>1.3525556E7</v>
      </c>
      <c r="G12286" s="17">
        <v>1.3573501E7</v>
      </c>
      <c r="H12286" s="17">
        <v>1.540385E7</v>
      </c>
    </row>
    <row r="12287">
      <c r="A12287" s="7" t="s">
        <v>26665</v>
      </c>
      <c r="B12287" s="17" t="s">
        <v>26666</v>
      </c>
      <c r="C12287" s="17">
        <v>8.0</v>
      </c>
      <c r="D12287" s="17">
        <v>1.206137313E7</v>
      </c>
      <c r="E12287" s="17">
        <v>5083212.0</v>
      </c>
      <c r="F12287" s="17">
        <v>8143948.0</v>
      </c>
      <c r="G12287" s="17">
        <v>1.4872709E7</v>
      </c>
      <c r="H12287" s="17">
        <v>2.6161724E7</v>
      </c>
    </row>
    <row r="12288">
      <c r="A12288" s="7" t="s">
        <v>26667</v>
      </c>
      <c r="B12288" s="17" t="s">
        <v>26668</v>
      </c>
      <c r="C12288" s="17">
        <v>24.0</v>
      </c>
      <c r="D12288" s="17">
        <v>2.373896967E7</v>
      </c>
      <c r="E12288" s="17">
        <v>7398116.0</v>
      </c>
      <c r="F12288" s="17">
        <v>1.6913751E7</v>
      </c>
      <c r="G12288" s="17">
        <v>2.6907964E7</v>
      </c>
      <c r="H12288" s="17">
        <v>3.2515517E7</v>
      </c>
    </row>
    <row r="12289">
      <c r="A12289" s="7" t="s">
        <v>26669</v>
      </c>
      <c r="B12289" s="17" t="s">
        <v>26670</v>
      </c>
      <c r="C12289" s="17">
        <v>23.0</v>
      </c>
      <c r="D12289" s="17">
        <v>1.647096478E7</v>
      </c>
      <c r="E12289" s="17">
        <v>7867273.0</v>
      </c>
      <c r="F12289" s="17">
        <v>1.0046498E7</v>
      </c>
      <c r="G12289" s="17">
        <v>2.6101057E7</v>
      </c>
      <c r="H12289" s="17">
        <v>3.636325E7</v>
      </c>
    </row>
    <row r="12290">
      <c r="A12290" s="7" t="s">
        <v>26671</v>
      </c>
      <c r="B12290" s="17" t="s">
        <v>26673</v>
      </c>
      <c r="C12290" s="17">
        <v>18.0</v>
      </c>
      <c r="D12290" s="17">
        <v>1.391964439E7</v>
      </c>
      <c r="E12290" s="17">
        <v>4654464.0</v>
      </c>
      <c r="F12290" s="17">
        <v>6119759.0</v>
      </c>
      <c r="G12290" s="17">
        <v>7545966.0</v>
      </c>
      <c r="H12290" s="17">
        <v>1.42192E7</v>
      </c>
    </row>
    <row r="12291">
      <c r="A12291" s="7" t="s">
        <v>26674</v>
      </c>
      <c r="B12291" s="17" t="s">
        <v>26675</v>
      </c>
      <c r="C12291" s="17">
        <v>8.0</v>
      </c>
      <c r="D12291" s="17">
        <v>4.555986725E7</v>
      </c>
      <c r="E12291" s="17">
        <v>1.2918944E7</v>
      </c>
      <c r="F12291" s="17">
        <v>2.26789E7</v>
      </c>
      <c r="G12291" s="17">
        <v>3.6638789E7</v>
      </c>
      <c r="H12291" s="17">
        <v>1.89674265E8</v>
      </c>
    </row>
    <row r="12292">
      <c r="A12292" s="7" t="s">
        <v>26676</v>
      </c>
      <c r="B12292" s="17" t="s">
        <v>26677</v>
      </c>
      <c r="C12292" s="17">
        <v>7.0</v>
      </c>
      <c r="D12292" s="17">
        <v>1.501168629E7</v>
      </c>
      <c r="E12292" s="17">
        <v>3836166.0</v>
      </c>
      <c r="F12292" s="17">
        <v>6604650.0</v>
      </c>
      <c r="G12292" s="17">
        <v>1.6511764E7</v>
      </c>
      <c r="H12292" s="17">
        <v>6.2644225E7</v>
      </c>
    </row>
    <row r="12293">
      <c r="A12293" s="7" t="s">
        <v>26678</v>
      </c>
      <c r="B12293" s="17" t="s">
        <v>26679</v>
      </c>
      <c r="C12293" s="17">
        <v>105.0</v>
      </c>
      <c r="D12293" s="17">
        <v>2.241890577E7</v>
      </c>
      <c r="E12293" s="17">
        <v>3701700.0</v>
      </c>
      <c r="F12293" s="17">
        <v>8685500.0</v>
      </c>
      <c r="G12293" s="17">
        <v>2.8171546E7</v>
      </c>
      <c r="H12293" s="17">
        <v>6.4976382E7</v>
      </c>
    </row>
    <row r="12294">
      <c r="A12294" s="7" t="s">
        <v>26680</v>
      </c>
      <c r="B12294" s="17" t="s">
        <v>26681</v>
      </c>
      <c r="C12294" s="17">
        <v>11.0</v>
      </c>
      <c r="D12294" s="17">
        <v>5219511.0</v>
      </c>
      <c r="E12294" s="17">
        <v>3245200.0</v>
      </c>
      <c r="F12294" s="17">
        <v>4452928.0</v>
      </c>
      <c r="G12294" s="17">
        <v>7682974.0</v>
      </c>
      <c r="H12294" s="17">
        <v>8012700.0</v>
      </c>
    </row>
    <row r="12295">
      <c r="A12295" s="7" t="s">
        <v>26683</v>
      </c>
      <c r="B12295" s="17" t="s">
        <v>26684</v>
      </c>
      <c r="C12295" s="17">
        <v>1.0</v>
      </c>
      <c r="D12295" s="17">
        <v>6750067.0</v>
      </c>
      <c r="E12295" s="17">
        <v>6750067.0</v>
      </c>
      <c r="F12295" s="17">
        <v>6750067.0</v>
      </c>
      <c r="G12295" s="17">
        <v>6750067.0</v>
      </c>
      <c r="H12295" s="17">
        <v>6750067.0</v>
      </c>
    </row>
    <row r="12296">
      <c r="A12296" s="7" t="s">
        <v>26685</v>
      </c>
      <c r="B12296" s="17" t="s">
        <v>26686</v>
      </c>
      <c r="C12296" s="17">
        <v>4.0</v>
      </c>
      <c r="D12296" s="17">
        <v>1.78071225E7</v>
      </c>
      <c r="E12296" s="17">
        <v>7621787.0</v>
      </c>
      <c r="F12296" s="17">
        <v>1.0433E7</v>
      </c>
      <c r="G12296" s="17">
        <v>2.6037472E7</v>
      </c>
      <c r="H12296" s="17">
        <v>2.7136231E7</v>
      </c>
    </row>
    <row r="12297">
      <c r="A12297" s="7" t="s">
        <v>26687</v>
      </c>
      <c r="B12297" s="17" t="s">
        <v>26688</v>
      </c>
      <c r="C12297" s="17">
        <v>1.0</v>
      </c>
      <c r="D12297" s="17">
        <v>1.6158765E7</v>
      </c>
      <c r="E12297" s="17">
        <v>1.6158765E7</v>
      </c>
      <c r="F12297" s="17">
        <v>1.6158765E7</v>
      </c>
      <c r="G12297" s="17">
        <v>1.6158765E7</v>
      </c>
      <c r="H12297" s="17">
        <v>1.6158765E7</v>
      </c>
    </row>
    <row r="12298">
      <c r="A12298" s="7" t="s">
        <v>26689</v>
      </c>
      <c r="B12298" s="17" t="s">
        <v>26690</v>
      </c>
      <c r="C12298" s="17">
        <v>2.0</v>
      </c>
      <c r="D12298" s="17">
        <v>1.5284047E7</v>
      </c>
      <c r="E12298" s="17">
        <v>5297500.0</v>
      </c>
      <c r="F12298" s="17">
        <v>5297500.0</v>
      </c>
      <c r="G12298" s="17">
        <v>2.5270594E7</v>
      </c>
      <c r="H12298" s="17">
        <v>2.5270594E7</v>
      </c>
    </row>
    <row r="12299">
      <c r="A12299" s="7" t="s">
        <v>26691</v>
      </c>
      <c r="B12299" s="17" t="s">
        <v>26692</v>
      </c>
      <c r="C12299" s="17">
        <v>25.0</v>
      </c>
      <c r="D12299" s="17">
        <v>4.321534044E7</v>
      </c>
      <c r="E12299" s="17">
        <v>2.33697E7</v>
      </c>
      <c r="F12299" s="17">
        <v>4.3469352E7</v>
      </c>
      <c r="G12299" s="17">
        <v>5.4564797E7</v>
      </c>
      <c r="H12299" s="17">
        <v>7.0898222E7</v>
      </c>
    </row>
    <row r="12300">
      <c r="A12300" s="7" t="s">
        <v>26693</v>
      </c>
      <c r="B12300" s="17" t="s">
        <v>26694</v>
      </c>
      <c r="C12300" s="17">
        <v>29.0</v>
      </c>
      <c r="D12300" s="17">
        <v>3.192733331E7</v>
      </c>
      <c r="E12300" s="17">
        <v>1.2206861E7</v>
      </c>
      <c r="F12300" s="17">
        <v>3.05775E7</v>
      </c>
      <c r="G12300" s="17">
        <v>4.355835E7</v>
      </c>
      <c r="H12300" s="17">
        <v>5.8656756E7</v>
      </c>
    </row>
    <row r="12301">
      <c r="A12301" s="7" t="s">
        <v>26695</v>
      </c>
      <c r="B12301" s="17" t="s">
        <v>26696</v>
      </c>
      <c r="C12301" s="17">
        <v>10.0</v>
      </c>
      <c r="D12301" s="17">
        <v>2.43862415E7</v>
      </c>
      <c r="E12301" s="17">
        <v>1.2776111E7</v>
      </c>
      <c r="F12301" s="17">
        <v>1.80008E7</v>
      </c>
      <c r="G12301" s="17">
        <v>4.0874692E7</v>
      </c>
      <c r="H12301" s="17">
        <v>4.0997613E7</v>
      </c>
    </row>
    <row r="12302">
      <c r="A12302" s="7" t="s">
        <v>26697</v>
      </c>
      <c r="B12302" s="17" t="s">
        <v>26698</v>
      </c>
      <c r="C12302" s="17">
        <v>57.0</v>
      </c>
      <c r="D12302" s="17">
        <v>1.471102135E7</v>
      </c>
      <c r="E12302" s="17">
        <v>3038542.0</v>
      </c>
      <c r="F12302" s="17">
        <v>3646663.0</v>
      </c>
      <c r="G12302" s="17">
        <v>9865819.0</v>
      </c>
      <c r="H12302" s="17">
        <v>5.4274967E7</v>
      </c>
    </row>
    <row r="12303">
      <c r="A12303" s="7" t="s">
        <v>26699</v>
      </c>
      <c r="B12303" s="17" t="s">
        <v>26700</v>
      </c>
      <c r="C12303" s="17">
        <v>57.0</v>
      </c>
      <c r="D12303" s="17">
        <v>2.194008144E7</v>
      </c>
      <c r="E12303" s="17">
        <v>2428302.0</v>
      </c>
      <c r="F12303" s="17">
        <v>8543967.0</v>
      </c>
      <c r="G12303" s="17">
        <v>2.5149633E7</v>
      </c>
      <c r="H12303" s="17">
        <v>5.7824402E7</v>
      </c>
    </row>
    <row r="12304">
      <c r="A12304" s="7" t="s">
        <v>26701</v>
      </c>
      <c r="B12304" s="17" t="s">
        <v>26702</v>
      </c>
      <c r="C12304" s="17">
        <v>22.0</v>
      </c>
      <c r="D12304" s="17">
        <v>2.199456882E7</v>
      </c>
      <c r="E12304" s="17">
        <v>5719862.0</v>
      </c>
      <c r="F12304" s="17">
        <v>1.5146759E7</v>
      </c>
      <c r="G12304" s="17">
        <v>3.9076167E7</v>
      </c>
      <c r="H12304" s="17">
        <v>4.3771904E7</v>
      </c>
    </row>
    <row r="12305">
      <c r="A12305" s="7" t="s">
        <v>26703</v>
      </c>
      <c r="B12305" s="17" t="s">
        <v>26704</v>
      </c>
      <c r="C12305" s="17">
        <v>4.0</v>
      </c>
      <c r="D12305" s="17">
        <v>1.040630725E7</v>
      </c>
      <c r="E12305" s="17">
        <v>4144600.0</v>
      </c>
      <c r="F12305" s="17">
        <v>8818628.0</v>
      </c>
      <c r="G12305" s="17">
        <v>1.1821253E7</v>
      </c>
      <c r="H12305" s="17">
        <v>1.6840748E7</v>
      </c>
    </row>
    <row r="12306">
      <c r="A12306" s="7" t="s">
        <v>26705</v>
      </c>
      <c r="B12306" s="17" t="s">
        <v>26706</v>
      </c>
      <c r="C12306" s="17">
        <v>5.0</v>
      </c>
      <c r="D12306" s="17">
        <v>2.10547556E7</v>
      </c>
      <c r="E12306" s="17">
        <v>7415974.0</v>
      </c>
      <c r="F12306" s="17">
        <v>2.138365E7</v>
      </c>
      <c r="G12306" s="17">
        <v>3.5491242E7</v>
      </c>
      <c r="H12306" s="17">
        <v>3.6965299E7</v>
      </c>
    </row>
    <row r="12307">
      <c r="A12307" s="7" t="s">
        <v>26708</v>
      </c>
      <c r="B12307" s="17" t="s">
        <v>26709</v>
      </c>
      <c r="C12307" s="17">
        <v>10.0</v>
      </c>
      <c r="D12307" s="17">
        <v>5.03398819E7</v>
      </c>
      <c r="E12307" s="17">
        <v>4892400.0</v>
      </c>
      <c r="F12307" s="17">
        <v>1.6844294E7</v>
      </c>
      <c r="G12307" s="17">
        <v>4.9175334E7</v>
      </c>
      <c r="H12307" s="17">
        <v>5.0855787E7</v>
      </c>
    </row>
    <row r="12308">
      <c r="A12308" s="7" t="s">
        <v>26710</v>
      </c>
      <c r="B12308" s="17" t="s">
        <v>25138</v>
      </c>
      <c r="C12308" s="17">
        <v>1.0</v>
      </c>
      <c r="D12308" s="17">
        <v>4.5342274E7</v>
      </c>
      <c r="E12308" s="17">
        <v>4.5342274E7</v>
      </c>
      <c r="F12308" s="17">
        <v>4.5342274E7</v>
      </c>
      <c r="G12308" s="17">
        <v>4.5342274E7</v>
      </c>
      <c r="H12308" s="17">
        <v>4.5342274E7</v>
      </c>
    </row>
    <row r="12309">
      <c r="A12309" s="7" t="s">
        <v>26711</v>
      </c>
      <c r="B12309" s="17" t="s">
        <v>26712</v>
      </c>
      <c r="C12309" s="17">
        <v>87.0</v>
      </c>
      <c r="D12309" s="17">
        <v>1.634512295E7</v>
      </c>
      <c r="E12309" s="17">
        <v>6416231.0</v>
      </c>
      <c r="F12309" s="17">
        <v>1.0960902E7</v>
      </c>
      <c r="G12309" s="17">
        <v>1.6957191E7</v>
      </c>
      <c r="H12309" s="17">
        <v>3.1925554E7</v>
      </c>
    </row>
    <row r="12310">
      <c r="A12310" s="7" t="s">
        <v>26713</v>
      </c>
      <c r="B12310" s="17" t="s">
        <v>26714</v>
      </c>
      <c r="C12310" s="17">
        <v>8.0</v>
      </c>
      <c r="D12310" s="17">
        <v>1.10275955E7</v>
      </c>
      <c r="E12310" s="17">
        <v>6204010.0</v>
      </c>
      <c r="F12310" s="17">
        <v>1.1443629E7</v>
      </c>
      <c r="G12310" s="17">
        <v>1.4090628E7</v>
      </c>
      <c r="H12310" s="17">
        <v>1.6946992E7</v>
      </c>
    </row>
    <row r="12311">
      <c r="A12311" s="7" t="s">
        <v>26715</v>
      </c>
      <c r="B12311" s="17" t="s">
        <v>26716</v>
      </c>
      <c r="C12311" s="17">
        <v>12.0</v>
      </c>
      <c r="D12311" s="17">
        <v>7564008.75</v>
      </c>
      <c r="E12311" s="17">
        <v>4863693.0</v>
      </c>
      <c r="F12311" s="17">
        <v>5228188.0</v>
      </c>
      <c r="G12311" s="17">
        <v>6483386.0</v>
      </c>
      <c r="H12311" s="17">
        <v>1.3920288E7</v>
      </c>
    </row>
    <row r="12312">
      <c r="A12312" s="7" t="s">
        <v>26717</v>
      </c>
      <c r="B12312" s="17" t="s">
        <v>26718</v>
      </c>
      <c r="C12312" s="17">
        <v>10.0</v>
      </c>
      <c r="D12312" s="17">
        <v>1.06912615E7</v>
      </c>
      <c r="E12312" s="17">
        <v>6245239.0</v>
      </c>
      <c r="F12312" s="17">
        <v>8912927.0</v>
      </c>
      <c r="G12312" s="17">
        <v>1.4009134E7</v>
      </c>
      <c r="H12312" s="17">
        <v>2.0590701E7</v>
      </c>
    </row>
    <row r="12313">
      <c r="A12313" s="7" t="s">
        <v>26720</v>
      </c>
      <c r="B12313" s="17" t="s">
        <v>26721</v>
      </c>
      <c r="C12313" s="17">
        <v>13.0</v>
      </c>
      <c r="D12313" s="17">
        <v>1.329470385E7</v>
      </c>
      <c r="E12313" s="17">
        <v>7101406.0</v>
      </c>
      <c r="F12313" s="17">
        <v>1.1888821E7</v>
      </c>
      <c r="G12313" s="17">
        <v>1.3451766E7</v>
      </c>
      <c r="H12313" s="17">
        <v>2.0774989E7</v>
      </c>
    </row>
    <row r="12314">
      <c r="A12314" s="7" t="s">
        <v>26722</v>
      </c>
      <c r="B12314" s="17" t="s">
        <v>26723</v>
      </c>
      <c r="C12314" s="17">
        <v>43.0</v>
      </c>
      <c r="D12314" s="17">
        <v>1.183861228E7</v>
      </c>
      <c r="E12314" s="17">
        <v>6871655.0</v>
      </c>
      <c r="F12314" s="17">
        <v>9529848.0</v>
      </c>
      <c r="G12314" s="17">
        <v>1.4965E7</v>
      </c>
      <c r="H12314" s="17">
        <v>1.876833E7</v>
      </c>
    </row>
    <row r="12315">
      <c r="A12315" s="7" t="s">
        <v>26724</v>
      </c>
      <c r="B12315" s="17" t="s">
        <v>26725</v>
      </c>
      <c r="C12315" s="17">
        <v>30.0</v>
      </c>
      <c r="D12315" s="17">
        <v>2.283531963E7</v>
      </c>
      <c r="E12315" s="17">
        <v>9217100.0</v>
      </c>
      <c r="F12315" s="17">
        <v>1.158342E7</v>
      </c>
      <c r="G12315" s="17">
        <v>2.691065E7</v>
      </c>
      <c r="H12315" s="17">
        <v>4.7745767E7</v>
      </c>
    </row>
    <row r="12316">
      <c r="A12316" s="7" t="s">
        <v>26726</v>
      </c>
      <c r="B12316" s="17" t="s">
        <v>26727</v>
      </c>
      <c r="C12316" s="17">
        <v>112.0</v>
      </c>
      <c r="D12316" s="17">
        <v>1.575562343E7</v>
      </c>
      <c r="E12316" s="17">
        <v>6654914.0</v>
      </c>
      <c r="F12316" s="17">
        <v>1.1231397E7</v>
      </c>
      <c r="G12316" s="17">
        <v>2.08605E7</v>
      </c>
      <c r="H12316" s="17">
        <v>3.3912537E7</v>
      </c>
    </row>
    <row r="12317">
      <c r="A12317" s="7" t="s">
        <v>26728</v>
      </c>
      <c r="B12317" s="17" t="s">
        <v>26729</v>
      </c>
      <c r="C12317" s="17">
        <v>241.0</v>
      </c>
      <c r="D12317" s="17">
        <v>1.576535886E7</v>
      </c>
      <c r="E12317" s="17">
        <v>7163185.0</v>
      </c>
      <c r="F12317" s="17">
        <v>1.1637177E7</v>
      </c>
      <c r="G12317" s="17">
        <v>1.8231515E7</v>
      </c>
      <c r="H12317" s="17">
        <v>2.9254798E7</v>
      </c>
    </row>
    <row r="12318">
      <c r="A12318" s="7" t="s">
        <v>26730</v>
      </c>
      <c r="B12318" s="17" t="s">
        <v>26731</v>
      </c>
      <c r="C12318" s="17">
        <v>21.0</v>
      </c>
      <c r="D12318" s="17">
        <v>1.970015371E7</v>
      </c>
      <c r="E12318" s="17">
        <v>1.1817565E7</v>
      </c>
      <c r="F12318" s="17">
        <v>1.7973879E7</v>
      </c>
      <c r="G12318" s="17">
        <v>2.4284673E7</v>
      </c>
      <c r="H12318" s="17">
        <v>3.576555E7</v>
      </c>
    </row>
    <row r="12319">
      <c r="A12319" s="7" t="s">
        <v>26732</v>
      </c>
      <c r="B12319" s="17" t="s">
        <v>26733</v>
      </c>
      <c r="C12319" s="17">
        <v>19.0</v>
      </c>
      <c r="D12319" s="17">
        <v>1.834659811E7</v>
      </c>
      <c r="E12319" s="17">
        <v>5799310.0</v>
      </c>
      <c r="F12319" s="17">
        <v>8413410.0</v>
      </c>
      <c r="G12319" s="17">
        <v>1.52209E7</v>
      </c>
      <c r="H12319" s="17">
        <v>8.6540682E7</v>
      </c>
    </row>
    <row r="12320">
      <c r="A12320" s="7" t="s">
        <v>26734</v>
      </c>
      <c r="B12320" s="17" t="s">
        <v>26735</v>
      </c>
      <c r="C12320" s="17">
        <v>228.0</v>
      </c>
      <c r="D12320" s="17">
        <v>1.228599313E7</v>
      </c>
      <c r="E12320" s="17">
        <v>6590589.0</v>
      </c>
      <c r="F12320" s="17">
        <v>1.016207E7</v>
      </c>
      <c r="G12320" s="17">
        <v>1.4376136E7</v>
      </c>
      <c r="H12320" s="17">
        <v>2.051557E7</v>
      </c>
    </row>
    <row r="12321">
      <c r="A12321" s="7" t="s">
        <v>26736</v>
      </c>
      <c r="B12321" s="17" t="s">
        <v>26737</v>
      </c>
      <c r="C12321" s="17">
        <v>14.0</v>
      </c>
      <c r="D12321" s="17">
        <v>2.102195343E7</v>
      </c>
      <c r="E12321" s="17">
        <v>8713426.0</v>
      </c>
      <c r="F12321" s="17">
        <v>1.6590482E7</v>
      </c>
      <c r="G12321" s="17">
        <v>2.6552813E7</v>
      </c>
      <c r="H12321" s="17">
        <v>2.7739137E7</v>
      </c>
    </row>
    <row r="12322">
      <c r="A12322" s="7" t="s">
        <v>26739</v>
      </c>
      <c r="B12322" s="17" t="s">
        <v>26740</v>
      </c>
      <c r="C12322" s="17">
        <v>23.0</v>
      </c>
      <c r="D12322" s="17">
        <v>1.440832222E7</v>
      </c>
      <c r="E12322" s="17">
        <v>6089486.0</v>
      </c>
      <c r="F12322" s="17">
        <v>9571923.0</v>
      </c>
      <c r="G12322" s="17">
        <v>1.943305E7</v>
      </c>
      <c r="H12322" s="17">
        <v>3.3835086E7</v>
      </c>
    </row>
    <row r="12323">
      <c r="A12323" s="7" t="s">
        <v>26741</v>
      </c>
      <c r="B12323" s="17" t="s">
        <v>26742</v>
      </c>
      <c r="C12323" s="17">
        <v>49.0</v>
      </c>
      <c r="D12323" s="17">
        <v>1.215018884E7</v>
      </c>
      <c r="E12323" s="17">
        <v>5619805.0</v>
      </c>
      <c r="F12323" s="17">
        <v>9398039.0</v>
      </c>
      <c r="G12323" s="17">
        <v>1.4242962E7</v>
      </c>
      <c r="H12323" s="17">
        <v>2.3094672E7</v>
      </c>
    </row>
    <row r="12324">
      <c r="A12324" s="7" t="s">
        <v>26743</v>
      </c>
      <c r="B12324" s="17" t="s">
        <v>26744</v>
      </c>
      <c r="C12324" s="17">
        <v>59.0</v>
      </c>
      <c r="D12324" s="17">
        <v>1.14198089E7</v>
      </c>
      <c r="E12324" s="17">
        <v>5884425.0</v>
      </c>
      <c r="F12324" s="17">
        <v>8220340.0</v>
      </c>
      <c r="G12324" s="17">
        <v>1.3058526E7</v>
      </c>
      <c r="H12324" s="17">
        <v>2.3442606E7</v>
      </c>
    </row>
    <row r="12325">
      <c r="A12325" s="7" t="s">
        <v>26745</v>
      </c>
      <c r="B12325" s="17" t="s">
        <v>26746</v>
      </c>
      <c r="C12325" s="17">
        <v>137.0</v>
      </c>
      <c r="D12325" s="17">
        <v>1.299899155E7</v>
      </c>
      <c r="E12325" s="17">
        <v>6689363.0</v>
      </c>
      <c r="F12325" s="17">
        <v>9338598.0</v>
      </c>
      <c r="G12325" s="17">
        <v>1.6167273E7</v>
      </c>
      <c r="H12325" s="17">
        <v>2.2339132E7</v>
      </c>
    </row>
    <row r="12326">
      <c r="A12326" s="7" t="s">
        <v>26747</v>
      </c>
      <c r="B12326" s="17" t="s">
        <v>26748</v>
      </c>
      <c r="C12326" s="17">
        <v>96.0</v>
      </c>
      <c r="D12326" s="17">
        <v>1.760400841E7</v>
      </c>
      <c r="E12326" s="17">
        <v>8248692.0</v>
      </c>
      <c r="F12326" s="17">
        <v>1.1825024E7</v>
      </c>
      <c r="G12326" s="17">
        <v>2.2355094E7</v>
      </c>
      <c r="H12326" s="17">
        <v>3.7147626E7</v>
      </c>
    </row>
    <row r="12327">
      <c r="A12327" s="7" t="s">
        <v>26749</v>
      </c>
      <c r="B12327" s="17" t="s">
        <v>26751</v>
      </c>
      <c r="C12327" s="17">
        <v>395.0</v>
      </c>
      <c r="D12327" s="17">
        <v>1.537079742E7</v>
      </c>
      <c r="E12327" s="17">
        <v>7574700.0</v>
      </c>
      <c r="F12327" s="17">
        <v>1.21643E7</v>
      </c>
      <c r="G12327" s="17">
        <v>1.761327E7</v>
      </c>
      <c r="H12327" s="17">
        <v>2.7722266E7</v>
      </c>
    </row>
    <row r="12328">
      <c r="A12328" s="7" t="s">
        <v>26752</v>
      </c>
      <c r="B12328" s="17" t="s">
        <v>26753</v>
      </c>
      <c r="C12328" s="17">
        <v>483.0</v>
      </c>
      <c r="D12328" s="17">
        <v>1.515315482E7</v>
      </c>
      <c r="E12328" s="17">
        <v>7684479.0</v>
      </c>
      <c r="F12328" s="17">
        <v>1.1832595E7</v>
      </c>
      <c r="G12328" s="17">
        <v>1.835624E7</v>
      </c>
      <c r="H12328" s="17">
        <v>2.6338489E7</v>
      </c>
    </row>
    <row r="12329">
      <c r="A12329" s="7" t="s">
        <v>26754</v>
      </c>
      <c r="B12329" s="17" t="s">
        <v>26755</v>
      </c>
      <c r="C12329" s="17">
        <v>48.0</v>
      </c>
      <c r="D12329" s="17">
        <v>1.832739415E7</v>
      </c>
      <c r="E12329" s="17">
        <v>5719106.0</v>
      </c>
      <c r="F12329" s="17">
        <v>1.0161552E7</v>
      </c>
      <c r="G12329" s="17">
        <v>1.8888854E7</v>
      </c>
      <c r="H12329" s="17">
        <v>4.4597602E7</v>
      </c>
    </row>
    <row r="12330">
      <c r="A12330" s="7" t="s">
        <v>26756</v>
      </c>
      <c r="B12330" s="17" t="s">
        <v>26757</v>
      </c>
      <c r="C12330" s="17">
        <v>26.0</v>
      </c>
      <c r="D12330" s="17">
        <v>1.469547562E7</v>
      </c>
      <c r="E12330" s="17">
        <v>6398963.0</v>
      </c>
      <c r="F12330" s="17">
        <v>1.2763781E7</v>
      </c>
      <c r="G12330" s="17">
        <v>1.8294629E7</v>
      </c>
      <c r="H12330" s="17">
        <v>3.3621235E7</v>
      </c>
    </row>
    <row r="12331">
      <c r="A12331" s="7" t="s">
        <v>26758</v>
      </c>
      <c r="B12331" s="17" t="s">
        <v>26759</v>
      </c>
      <c r="C12331" s="17">
        <v>20.0</v>
      </c>
      <c r="D12331" s="17">
        <v>1.145983445E7</v>
      </c>
      <c r="E12331" s="17">
        <v>6202865.0</v>
      </c>
      <c r="F12331" s="17">
        <v>1.01038E7</v>
      </c>
      <c r="G12331" s="17">
        <v>1.2924824E7</v>
      </c>
      <c r="H12331" s="17">
        <v>2.0379091E7</v>
      </c>
    </row>
    <row r="12332">
      <c r="A12332" s="7" t="s">
        <v>26760</v>
      </c>
      <c r="B12332" s="17" t="s">
        <v>26761</v>
      </c>
      <c r="C12332" s="17">
        <v>3.0</v>
      </c>
      <c r="D12332" s="17">
        <v>8698612.333</v>
      </c>
      <c r="E12332" s="17">
        <v>3703498.0</v>
      </c>
      <c r="F12332" s="17">
        <v>9281812.0</v>
      </c>
      <c r="G12332" s="17">
        <v>1.3110527E7</v>
      </c>
      <c r="H12332" s="17">
        <v>1.3110527E7</v>
      </c>
    </row>
    <row r="12333">
      <c r="A12333" s="7" t="s">
        <v>26762</v>
      </c>
      <c r="B12333" s="17" t="s">
        <v>26763</v>
      </c>
      <c r="C12333" s="17">
        <v>15.0</v>
      </c>
      <c r="D12333" s="17">
        <v>1.023997527E7</v>
      </c>
      <c r="E12333" s="17">
        <v>5478018.0</v>
      </c>
      <c r="F12333" s="17">
        <v>1.0326E7</v>
      </c>
      <c r="G12333" s="17">
        <v>1.2980461E7</v>
      </c>
      <c r="H12333" s="17">
        <v>2.0245987E7</v>
      </c>
    </row>
    <row r="12334">
      <c r="A12334" s="7" t="s">
        <v>26764</v>
      </c>
      <c r="B12334" s="17" t="s">
        <v>26765</v>
      </c>
      <c r="C12334" s="17">
        <v>2.0</v>
      </c>
      <c r="D12334" s="17">
        <v>1.61177905E7</v>
      </c>
      <c r="E12334" s="17">
        <v>9858484.0</v>
      </c>
      <c r="F12334" s="17">
        <v>9858484.0</v>
      </c>
      <c r="G12334" s="17">
        <v>2.2377097E7</v>
      </c>
      <c r="H12334" s="17">
        <v>2.2377097E7</v>
      </c>
    </row>
    <row r="12335">
      <c r="A12335" s="7" t="s">
        <v>26766</v>
      </c>
      <c r="B12335" s="17" t="s">
        <v>26767</v>
      </c>
      <c r="C12335" s="17">
        <v>28.0</v>
      </c>
      <c r="D12335" s="17">
        <v>9442883.75</v>
      </c>
      <c r="E12335" s="17">
        <v>7097886.0</v>
      </c>
      <c r="F12335" s="17">
        <v>7729618.0</v>
      </c>
      <c r="G12335" s="17">
        <v>1.0554514E7</v>
      </c>
      <c r="H12335" s="17">
        <v>1.4642756E7</v>
      </c>
    </row>
    <row r="12336">
      <c r="A12336" s="7" t="s">
        <v>26768</v>
      </c>
      <c r="B12336" s="17" t="s">
        <v>26769</v>
      </c>
      <c r="C12336" s="17">
        <v>19.0</v>
      </c>
      <c r="D12336" s="17">
        <v>1.443293595E7</v>
      </c>
      <c r="E12336" s="17">
        <v>1.0192558E7</v>
      </c>
      <c r="F12336" s="17">
        <v>1.2486E7</v>
      </c>
      <c r="G12336" s="17">
        <v>1.6106824E7</v>
      </c>
      <c r="H12336" s="17">
        <v>2.6421164E7</v>
      </c>
    </row>
    <row r="12337">
      <c r="A12337" s="7" t="s">
        <v>26770</v>
      </c>
      <c r="B12337" s="17" t="s">
        <v>26772</v>
      </c>
      <c r="C12337" s="17">
        <v>106.0</v>
      </c>
      <c r="D12337" s="17">
        <v>1.415725071E7</v>
      </c>
      <c r="E12337" s="17">
        <v>9767676.0</v>
      </c>
      <c r="F12337" s="17">
        <v>1.2247617E7</v>
      </c>
      <c r="G12337" s="17">
        <v>1.5731956E7</v>
      </c>
      <c r="H12337" s="17">
        <v>2.2255949E7</v>
      </c>
    </row>
    <row r="12338">
      <c r="A12338" s="7" t="s">
        <v>26773</v>
      </c>
      <c r="B12338" s="17" t="s">
        <v>26774</v>
      </c>
      <c r="C12338" s="17">
        <v>132.0</v>
      </c>
      <c r="D12338" s="17">
        <v>1.36582962E7</v>
      </c>
      <c r="E12338" s="17">
        <v>8088917.0</v>
      </c>
      <c r="F12338" s="17">
        <v>1.0131074E7</v>
      </c>
      <c r="G12338" s="17">
        <v>1.7000185E7</v>
      </c>
      <c r="H12338" s="17">
        <v>2.2614513E7</v>
      </c>
    </row>
    <row r="12339">
      <c r="A12339" s="7" t="s">
        <v>26775</v>
      </c>
      <c r="B12339" s="17" t="s">
        <v>26776</v>
      </c>
      <c r="C12339" s="17">
        <v>5.0</v>
      </c>
      <c r="D12339" s="17">
        <v>1.6666318E7</v>
      </c>
      <c r="E12339" s="17">
        <v>9692653.0</v>
      </c>
      <c r="F12339" s="17">
        <v>1.0567036E7</v>
      </c>
      <c r="G12339" s="17">
        <v>1.2039149E7</v>
      </c>
      <c r="H12339" s="17">
        <v>4.3927295E7</v>
      </c>
    </row>
    <row r="12340">
      <c r="A12340" s="7" t="s">
        <v>26777</v>
      </c>
      <c r="B12340" s="17" t="s">
        <v>26778</v>
      </c>
      <c r="C12340" s="17">
        <v>3.0</v>
      </c>
      <c r="D12340" s="17">
        <v>4.397672033E7</v>
      </c>
      <c r="E12340" s="17">
        <v>2.1335215E7</v>
      </c>
      <c r="F12340" s="17">
        <v>3.8576351E7</v>
      </c>
      <c r="G12340" s="17">
        <v>7.2018595E7</v>
      </c>
      <c r="H12340" s="17">
        <v>7.2018595E7</v>
      </c>
    </row>
    <row r="12341">
      <c r="A12341" s="7" t="s">
        <v>26780</v>
      </c>
      <c r="B12341" s="17" t="s">
        <v>26781</v>
      </c>
      <c r="C12341" s="17">
        <v>16.0</v>
      </c>
      <c r="D12341" s="17">
        <v>2.776769894E7</v>
      </c>
      <c r="E12341" s="17">
        <v>1.05665E7</v>
      </c>
      <c r="F12341" s="17">
        <v>1.7789668E7</v>
      </c>
      <c r="G12341" s="17">
        <v>2.2414944E7</v>
      </c>
      <c r="H12341" s="17">
        <v>3.9601818E7</v>
      </c>
    </row>
    <row r="12342">
      <c r="A12342" s="7" t="s">
        <v>26782</v>
      </c>
      <c r="B12342" s="17" t="s">
        <v>26783</v>
      </c>
      <c r="C12342" s="17">
        <v>1.0</v>
      </c>
      <c r="D12342" s="17">
        <v>7468775.0</v>
      </c>
      <c r="E12342" s="17">
        <v>7468775.0</v>
      </c>
      <c r="F12342" s="17">
        <v>7468775.0</v>
      </c>
      <c r="G12342" s="17">
        <v>7468775.0</v>
      </c>
      <c r="H12342" s="17">
        <v>7468775.0</v>
      </c>
    </row>
    <row r="12343">
      <c r="A12343" s="7" t="s">
        <v>26784</v>
      </c>
      <c r="B12343" s="17" t="s">
        <v>26785</v>
      </c>
      <c r="C12343" s="17">
        <v>4.0</v>
      </c>
      <c r="D12343" s="17">
        <v>7801872.25</v>
      </c>
      <c r="E12343" s="17">
        <v>5954294.0</v>
      </c>
      <c r="F12343" s="17">
        <v>7824146.0</v>
      </c>
      <c r="G12343" s="17">
        <v>7952271.0</v>
      </c>
      <c r="H12343" s="17">
        <v>9476778.0</v>
      </c>
    </row>
    <row r="12344">
      <c r="A12344" s="7" t="s">
        <v>26786</v>
      </c>
      <c r="B12344" s="17" t="s">
        <v>26787</v>
      </c>
      <c r="C12344" s="17">
        <v>2.0</v>
      </c>
      <c r="D12344" s="17">
        <v>7987297.0</v>
      </c>
      <c r="E12344" s="17">
        <v>6666844.0</v>
      </c>
      <c r="F12344" s="17">
        <v>6666844.0</v>
      </c>
      <c r="G12344" s="17">
        <v>9307750.0</v>
      </c>
      <c r="H12344" s="17">
        <v>9307750.0</v>
      </c>
    </row>
    <row r="12345">
      <c r="A12345" s="7" t="s">
        <v>26788</v>
      </c>
      <c r="B12345" s="17" t="s">
        <v>26789</v>
      </c>
      <c r="C12345" s="17">
        <v>3.0</v>
      </c>
      <c r="D12345" s="17">
        <v>2.267758033E7</v>
      </c>
      <c r="E12345" s="17">
        <v>8861255.0</v>
      </c>
      <c r="F12345" s="17">
        <v>1.1749768E7</v>
      </c>
      <c r="G12345" s="17">
        <v>4.7421718E7</v>
      </c>
      <c r="H12345" s="17">
        <v>4.7421718E7</v>
      </c>
    </row>
    <row r="12346">
      <c r="A12346" s="7" t="s">
        <v>26790</v>
      </c>
      <c r="B12346" s="17" t="s">
        <v>26791</v>
      </c>
      <c r="C12346" s="17">
        <v>14.0</v>
      </c>
      <c r="D12346" s="17">
        <v>1.386172121E7</v>
      </c>
      <c r="E12346" s="17">
        <v>7002300.0</v>
      </c>
      <c r="F12346" s="17">
        <v>8907540.0</v>
      </c>
      <c r="G12346" s="17">
        <v>1.5888408E7</v>
      </c>
      <c r="H12346" s="17">
        <v>2.59081E7</v>
      </c>
    </row>
    <row r="12347">
      <c r="A12347" s="7" t="s">
        <v>26792</v>
      </c>
      <c r="B12347" s="17" t="s">
        <v>26793</v>
      </c>
      <c r="C12347" s="17">
        <v>13.0</v>
      </c>
      <c r="D12347" s="17">
        <v>1.725285077E7</v>
      </c>
      <c r="E12347" s="17">
        <v>9096491.0</v>
      </c>
      <c r="F12347" s="17">
        <v>1.0861652E7</v>
      </c>
      <c r="G12347" s="17">
        <v>2.3222176E7</v>
      </c>
      <c r="H12347" s="17">
        <v>3.4243966E7</v>
      </c>
    </row>
    <row r="12348">
      <c r="A12348" s="7" t="s">
        <v>26794</v>
      </c>
      <c r="B12348" s="17" t="s">
        <v>26795</v>
      </c>
      <c r="C12348" s="17">
        <v>55.0</v>
      </c>
      <c r="D12348" s="17">
        <v>1.490186365E7</v>
      </c>
      <c r="E12348" s="17">
        <v>7926402.0</v>
      </c>
      <c r="F12348" s="17">
        <v>1.1439606E7</v>
      </c>
      <c r="G12348" s="17">
        <v>1.6294936E7</v>
      </c>
      <c r="H12348" s="17">
        <v>2.5427694E7</v>
      </c>
    </row>
    <row r="12349">
      <c r="A12349" s="7" t="s">
        <v>26797</v>
      </c>
      <c r="B12349" s="17" t="s">
        <v>26798</v>
      </c>
      <c r="C12349" s="17">
        <v>49.0</v>
      </c>
      <c r="D12349" s="17">
        <v>1.583991392E7</v>
      </c>
      <c r="E12349" s="17">
        <v>8445824.0</v>
      </c>
      <c r="F12349" s="17">
        <v>1.2556E7</v>
      </c>
      <c r="G12349" s="17">
        <v>2.2009077E7</v>
      </c>
      <c r="H12349" s="17">
        <v>3.3473655E7</v>
      </c>
    </row>
    <row r="12350">
      <c r="A12350" s="7" t="s">
        <v>26800</v>
      </c>
      <c r="B12350" s="17" t="s">
        <v>26801</v>
      </c>
      <c r="C12350" s="17">
        <v>4.0</v>
      </c>
      <c r="D12350" s="17">
        <v>3.2711345E7</v>
      </c>
      <c r="E12350" s="17">
        <v>1.0447317E7</v>
      </c>
      <c r="F12350" s="17">
        <v>1.8054122E7</v>
      </c>
      <c r="G12350" s="17">
        <v>1.8967608E7</v>
      </c>
      <c r="H12350" s="17">
        <v>8.3376333E7</v>
      </c>
    </row>
    <row r="12351">
      <c r="A12351" s="7" t="s">
        <v>26802</v>
      </c>
      <c r="B12351" s="17" t="s">
        <v>26803</v>
      </c>
      <c r="C12351" s="17">
        <v>2.0</v>
      </c>
      <c r="D12351" s="17">
        <v>2.6256934E7</v>
      </c>
      <c r="E12351" s="17">
        <v>8082839.0</v>
      </c>
      <c r="F12351" s="17">
        <v>8082839.0</v>
      </c>
      <c r="G12351" s="17">
        <v>4.4431029E7</v>
      </c>
      <c r="H12351" s="17">
        <v>4.4431029E7</v>
      </c>
    </row>
    <row r="12352">
      <c r="A12352" s="7" t="s">
        <v>26804</v>
      </c>
      <c r="B12352" s="17" t="s">
        <v>26805</v>
      </c>
      <c r="C12352" s="17">
        <v>88.0</v>
      </c>
      <c r="D12352" s="17">
        <v>1.39741949E7</v>
      </c>
      <c r="E12352" s="17">
        <v>8107000.0</v>
      </c>
      <c r="F12352" s="17">
        <v>1.2537618E7</v>
      </c>
      <c r="G12352" s="17">
        <v>1.7394132E7</v>
      </c>
      <c r="H12352" s="17">
        <v>2.4823273E7</v>
      </c>
    </row>
    <row r="12353">
      <c r="A12353" s="7" t="s">
        <v>26806</v>
      </c>
      <c r="B12353" s="17" t="s">
        <v>26807</v>
      </c>
      <c r="C12353" s="17">
        <v>4.0</v>
      </c>
      <c r="D12353" s="17">
        <v>1.310368125E7</v>
      </c>
      <c r="E12353" s="17">
        <v>8279191.0</v>
      </c>
      <c r="F12353" s="17">
        <v>9622209.0</v>
      </c>
      <c r="G12353" s="17">
        <v>1.0931E7</v>
      </c>
      <c r="H12353" s="17">
        <v>2.3582325E7</v>
      </c>
    </row>
    <row r="12354">
      <c r="A12354" s="7" t="s">
        <v>26808</v>
      </c>
      <c r="B12354" s="17" t="s">
        <v>26809</v>
      </c>
      <c r="C12354" s="17">
        <v>10.0</v>
      </c>
      <c r="D12354" s="17">
        <v>1.08511385E7</v>
      </c>
      <c r="E12354" s="17">
        <v>7297513.0</v>
      </c>
      <c r="F12354" s="17">
        <v>7674975.0</v>
      </c>
      <c r="G12354" s="17">
        <v>1.0591417E7</v>
      </c>
      <c r="H12354" s="17">
        <v>1.7024464E7</v>
      </c>
    </row>
    <row r="12355">
      <c r="A12355" s="7" t="s">
        <v>26810</v>
      </c>
      <c r="B12355" s="17" t="s">
        <v>26812</v>
      </c>
      <c r="C12355" s="17">
        <v>10.0</v>
      </c>
      <c r="D12355" s="17">
        <v>1.81025856E7</v>
      </c>
      <c r="E12355" s="17">
        <v>1.0468042E7</v>
      </c>
      <c r="F12355" s="17">
        <v>1.5995406E7</v>
      </c>
      <c r="G12355" s="17">
        <v>2.1906429E7</v>
      </c>
      <c r="H12355" s="17">
        <v>2.353429E7</v>
      </c>
    </row>
    <row r="12356">
      <c r="A12356" s="7" t="s">
        <v>26814</v>
      </c>
      <c r="B12356" s="17" t="s">
        <v>26815</v>
      </c>
      <c r="C12356" s="17">
        <v>22.0</v>
      </c>
      <c r="D12356" s="17">
        <v>1.622042382E7</v>
      </c>
      <c r="E12356" s="17">
        <v>7023213.0</v>
      </c>
      <c r="F12356" s="17">
        <v>1.1575705E7</v>
      </c>
      <c r="G12356" s="17">
        <v>2.0639056E7</v>
      </c>
      <c r="H12356" s="17">
        <v>3.4583169E7</v>
      </c>
    </row>
    <row r="12357">
      <c r="A12357" s="7" t="s">
        <v>26816</v>
      </c>
      <c r="B12357" s="17" t="s">
        <v>26817</v>
      </c>
      <c r="C12357" s="17">
        <v>23.0</v>
      </c>
      <c r="D12357" s="17">
        <v>1.367396104E7</v>
      </c>
      <c r="E12357" s="17">
        <v>1.0267558E7</v>
      </c>
      <c r="F12357" s="17">
        <v>1.1989132E7</v>
      </c>
      <c r="G12357" s="17">
        <v>1.6384523E7</v>
      </c>
      <c r="H12357" s="17">
        <v>1.7591886E7</v>
      </c>
    </row>
    <row r="12358">
      <c r="A12358" s="7" t="s">
        <v>26818</v>
      </c>
      <c r="B12358" s="17" t="s">
        <v>26819</v>
      </c>
      <c r="C12358" s="17">
        <v>53.0</v>
      </c>
      <c r="D12358" s="17">
        <v>2.112717409E7</v>
      </c>
      <c r="E12358" s="17">
        <v>1.1258461E7</v>
      </c>
      <c r="F12358" s="17">
        <v>1.5003576E7</v>
      </c>
      <c r="G12358" s="17">
        <v>2.43365E7</v>
      </c>
      <c r="H12358" s="17">
        <v>3.637173E7</v>
      </c>
    </row>
    <row r="12359">
      <c r="A12359" s="7" t="s">
        <v>26820</v>
      </c>
      <c r="B12359" s="17" t="s">
        <v>26821</v>
      </c>
      <c r="C12359" s="17">
        <v>177.0</v>
      </c>
      <c r="D12359" s="17">
        <v>1.866637705E7</v>
      </c>
      <c r="E12359" s="17">
        <v>1.0587982E7</v>
      </c>
      <c r="F12359" s="17">
        <v>1.3370637E7</v>
      </c>
      <c r="G12359" s="17">
        <v>2.2609649E7</v>
      </c>
      <c r="H12359" s="17">
        <v>3.4746083E7</v>
      </c>
    </row>
    <row r="12360">
      <c r="A12360" s="7" t="s">
        <v>26822</v>
      </c>
      <c r="B12360" s="17" t="s">
        <v>26823</v>
      </c>
      <c r="C12360" s="17">
        <v>114.0</v>
      </c>
      <c r="D12360" s="17">
        <v>1.443882848E7</v>
      </c>
      <c r="E12360" s="17">
        <v>8240356.0</v>
      </c>
      <c r="F12360" s="17">
        <v>1.28037E7</v>
      </c>
      <c r="G12360" s="17">
        <v>1.6490609E7</v>
      </c>
      <c r="H12360" s="17">
        <v>2.7633983E7</v>
      </c>
    </row>
    <row r="12361">
      <c r="A12361" s="7" t="s">
        <v>26825</v>
      </c>
      <c r="B12361" s="17" t="s">
        <v>26826</v>
      </c>
      <c r="C12361" s="17">
        <v>11.0</v>
      </c>
      <c r="D12361" s="17">
        <v>1.9280303E7</v>
      </c>
      <c r="E12361" s="17">
        <v>9415910.0</v>
      </c>
      <c r="F12361" s="17">
        <v>1.3238573E7</v>
      </c>
      <c r="G12361" s="17">
        <v>1.5540719E7</v>
      </c>
      <c r="H12361" s="17">
        <v>2.250058E7</v>
      </c>
    </row>
    <row r="12362">
      <c r="A12362" s="7" t="s">
        <v>26827</v>
      </c>
      <c r="B12362" s="17" t="s">
        <v>26828</v>
      </c>
      <c r="C12362" s="17">
        <v>2.0</v>
      </c>
      <c r="D12362" s="17">
        <v>2.12315975E7</v>
      </c>
      <c r="E12362" s="17">
        <v>8501000.0</v>
      </c>
      <c r="F12362" s="17">
        <v>8501000.0</v>
      </c>
      <c r="G12362" s="17">
        <v>3.3962195E7</v>
      </c>
      <c r="H12362" s="17">
        <v>3.3962195E7</v>
      </c>
    </row>
    <row r="12363">
      <c r="A12363" s="7" t="s">
        <v>26829</v>
      </c>
      <c r="B12363" s="17" t="s">
        <v>26830</v>
      </c>
      <c r="C12363" s="17">
        <v>6.0</v>
      </c>
      <c r="D12363" s="17">
        <v>1.036240283E7</v>
      </c>
      <c r="E12363" s="17">
        <v>9376607.0</v>
      </c>
      <c r="F12363" s="17">
        <v>9622123.0</v>
      </c>
      <c r="G12363" s="17">
        <v>1.1173638E7</v>
      </c>
      <c r="H12363" s="17">
        <v>1.4298211E7</v>
      </c>
    </row>
    <row r="12364">
      <c r="A12364" s="7" t="s">
        <v>26831</v>
      </c>
      <c r="B12364" s="17" t="s">
        <v>26832</v>
      </c>
      <c r="C12364" s="17">
        <v>3.0</v>
      </c>
      <c r="D12364" s="17">
        <v>7711234.0</v>
      </c>
      <c r="E12364" s="17">
        <v>5124276.0</v>
      </c>
      <c r="F12364" s="17">
        <v>6437046.0</v>
      </c>
      <c r="G12364" s="17">
        <v>1.157238E7</v>
      </c>
      <c r="H12364" s="17">
        <v>1.157238E7</v>
      </c>
    </row>
    <row r="12365">
      <c r="A12365" s="7" t="s">
        <v>26833</v>
      </c>
      <c r="B12365" s="17" t="s">
        <v>26834</v>
      </c>
      <c r="C12365" s="17">
        <v>15.0</v>
      </c>
      <c r="D12365" s="17">
        <v>6721765.933</v>
      </c>
      <c r="E12365" s="17">
        <v>5806574.0</v>
      </c>
      <c r="F12365" s="17">
        <v>6751065.0</v>
      </c>
      <c r="G12365" s="17">
        <v>7964916.0</v>
      </c>
      <c r="H12365" s="17">
        <v>8015147.0</v>
      </c>
    </row>
    <row r="12366">
      <c r="A12366" s="7" t="s">
        <v>26835</v>
      </c>
      <c r="B12366" s="17" t="s">
        <v>26836</v>
      </c>
      <c r="C12366" s="17">
        <v>4.0</v>
      </c>
      <c r="D12366" s="17">
        <v>8325370.5</v>
      </c>
      <c r="E12366" s="17">
        <v>5309878.0</v>
      </c>
      <c r="F12366" s="17">
        <v>5877880.0</v>
      </c>
      <c r="G12366" s="17">
        <v>8030259.0</v>
      </c>
      <c r="H12366" s="17">
        <v>1.4083465E7</v>
      </c>
    </row>
    <row r="12367">
      <c r="A12367" s="7" t="s">
        <v>26838</v>
      </c>
      <c r="B12367" s="17" t="s">
        <v>26839</v>
      </c>
      <c r="C12367" s="17">
        <v>20.0</v>
      </c>
      <c r="D12367" s="17">
        <v>9439280.85</v>
      </c>
      <c r="E12367" s="17">
        <v>6401108.0</v>
      </c>
      <c r="F12367" s="17">
        <v>8354700.0</v>
      </c>
      <c r="G12367" s="17">
        <v>1.2128919E7</v>
      </c>
      <c r="H12367" s="17">
        <v>1.247712E7</v>
      </c>
    </row>
    <row r="12368">
      <c r="A12368" s="7" t="s">
        <v>26840</v>
      </c>
      <c r="B12368" s="17" t="s">
        <v>26841</v>
      </c>
      <c r="C12368" s="17">
        <v>11.0</v>
      </c>
      <c r="D12368" s="17">
        <v>2.413901291E7</v>
      </c>
      <c r="E12368" s="17">
        <v>1.3671993E7</v>
      </c>
      <c r="F12368" s="17">
        <v>1.6881507E7</v>
      </c>
      <c r="G12368" s="17">
        <v>3.5912334E7</v>
      </c>
      <c r="H12368" s="17">
        <v>3.8354739E7</v>
      </c>
    </row>
    <row r="12369">
      <c r="A12369" s="7" t="s">
        <v>26842</v>
      </c>
      <c r="B12369" s="17" t="s">
        <v>26843</v>
      </c>
      <c r="C12369" s="17">
        <v>55.0</v>
      </c>
      <c r="D12369" s="17">
        <v>1.219499555E7</v>
      </c>
      <c r="E12369" s="17">
        <v>9404588.0</v>
      </c>
      <c r="F12369" s="17">
        <v>1.1267988E7</v>
      </c>
      <c r="G12369" s="17">
        <v>1.3829725E7</v>
      </c>
      <c r="H12369" s="17">
        <v>2.1370965E7</v>
      </c>
    </row>
    <row r="12370">
      <c r="A12370" s="7" t="s">
        <v>26844</v>
      </c>
      <c r="B12370" s="17" t="s">
        <v>26845</v>
      </c>
      <c r="C12370" s="17">
        <v>52.0</v>
      </c>
      <c r="D12370" s="17">
        <v>1.082679573E7</v>
      </c>
      <c r="E12370" s="17">
        <v>7090500.0</v>
      </c>
      <c r="F12370" s="17">
        <v>8477000.0</v>
      </c>
      <c r="G12370" s="17">
        <v>1.1977824E7</v>
      </c>
      <c r="H12370" s="17">
        <v>2.24829E7</v>
      </c>
    </row>
    <row r="12371">
      <c r="A12371" s="7" t="s">
        <v>26846</v>
      </c>
      <c r="B12371" s="17" t="s">
        <v>26847</v>
      </c>
      <c r="C12371" s="17">
        <v>3.0</v>
      </c>
      <c r="D12371" s="17">
        <v>5908362.333</v>
      </c>
      <c r="E12371" s="17">
        <v>4953797.0</v>
      </c>
      <c r="F12371" s="17">
        <v>5726790.0</v>
      </c>
      <c r="G12371" s="17">
        <v>7044500.0</v>
      </c>
      <c r="H12371" s="17">
        <v>7044500.0</v>
      </c>
    </row>
    <row r="12372">
      <c r="A12372" s="7" t="s">
        <v>26848</v>
      </c>
      <c r="B12372" s="17" t="s">
        <v>26849</v>
      </c>
      <c r="C12372" s="17">
        <v>4.0</v>
      </c>
      <c r="D12372" s="17">
        <v>1.373416875E7</v>
      </c>
      <c r="E12372" s="17">
        <v>5501102.0</v>
      </c>
      <c r="F12372" s="17">
        <v>1.2941849E7</v>
      </c>
      <c r="G12372" s="17">
        <v>1.3250224E7</v>
      </c>
      <c r="H12372" s="17">
        <v>2.32435E7</v>
      </c>
    </row>
    <row r="12373">
      <c r="A12373" s="7" t="s">
        <v>26850</v>
      </c>
      <c r="B12373" s="17" t="s">
        <v>26851</v>
      </c>
      <c r="C12373" s="17">
        <v>330.0</v>
      </c>
      <c r="D12373" s="17">
        <v>1.755652776E7</v>
      </c>
      <c r="E12373" s="17">
        <v>7525903.0</v>
      </c>
      <c r="F12373" s="17">
        <v>1.1268984E7</v>
      </c>
      <c r="G12373" s="17">
        <v>2.1669852E7</v>
      </c>
      <c r="H12373" s="17">
        <v>3.5009972E7</v>
      </c>
    </row>
    <row r="12374">
      <c r="A12374" s="7" t="s">
        <v>26852</v>
      </c>
      <c r="B12374" s="17" t="s">
        <v>26853</v>
      </c>
      <c r="C12374" s="17">
        <v>16.0</v>
      </c>
      <c r="D12374" s="17">
        <v>1.476221231E7</v>
      </c>
      <c r="E12374" s="17">
        <v>7649789.0</v>
      </c>
      <c r="F12374" s="17">
        <v>1.0098047E7</v>
      </c>
      <c r="G12374" s="17">
        <v>1.74145E7</v>
      </c>
      <c r="H12374" s="17">
        <v>3.7846292E7</v>
      </c>
    </row>
    <row r="12375">
      <c r="A12375" s="7" t="s">
        <v>26855</v>
      </c>
      <c r="B12375" s="17" t="s">
        <v>26856</v>
      </c>
      <c r="C12375" s="17">
        <v>41.0</v>
      </c>
      <c r="D12375" s="17">
        <v>1.256769949E7</v>
      </c>
      <c r="E12375" s="17">
        <v>7202695.0</v>
      </c>
      <c r="F12375" s="17">
        <v>1.0389905E7</v>
      </c>
      <c r="G12375" s="17">
        <v>1.3771461E7</v>
      </c>
      <c r="H12375" s="17">
        <v>1.7430302E7</v>
      </c>
    </row>
    <row r="12376">
      <c r="A12376" s="7" t="s">
        <v>26857</v>
      </c>
      <c r="B12376" s="17" t="s">
        <v>26858</v>
      </c>
      <c r="C12376" s="17">
        <v>108.0</v>
      </c>
      <c r="D12376" s="17">
        <v>2.014907172E7</v>
      </c>
      <c r="E12376" s="17">
        <v>9313034.0</v>
      </c>
      <c r="F12376" s="17">
        <v>1.7959184E7</v>
      </c>
      <c r="G12376" s="17">
        <v>2.65509E7</v>
      </c>
      <c r="H12376" s="17">
        <v>3.7914118E7</v>
      </c>
    </row>
    <row r="12377">
      <c r="A12377" s="7" t="s">
        <v>26859</v>
      </c>
      <c r="B12377" s="17" t="s">
        <v>26860</v>
      </c>
      <c r="C12377" s="17">
        <v>151.0</v>
      </c>
      <c r="D12377" s="17">
        <v>1.643984151E7</v>
      </c>
      <c r="E12377" s="17">
        <v>8595000.0</v>
      </c>
      <c r="F12377" s="17">
        <v>1.2364101E7</v>
      </c>
      <c r="G12377" s="17">
        <v>2.1558823E7</v>
      </c>
      <c r="H12377" s="17">
        <v>3.1132088E7</v>
      </c>
    </row>
    <row r="12378">
      <c r="A12378" s="7" t="s">
        <v>26861</v>
      </c>
      <c r="B12378" s="17" t="s">
        <v>26862</v>
      </c>
      <c r="C12378" s="17">
        <v>165.0</v>
      </c>
      <c r="D12378" s="17">
        <v>1.178225197E7</v>
      </c>
      <c r="E12378" s="17">
        <v>7019840.0</v>
      </c>
      <c r="F12378" s="17">
        <v>9534795.0</v>
      </c>
      <c r="G12378" s="17">
        <v>1.2724598E7</v>
      </c>
      <c r="H12378" s="17">
        <v>1.8742159E7</v>
      </c>
    </row>
    <row r="12379">
      <c r="A12379" s="7" t="s">
        <v>26863</v>
      </c>
      <c r="B12379" s="17" t="s">
        <v>26864</v>
      </c>
      <c r="C12379" s="17">
        <v>437.0</v>
      </c>
      <c r="D12379" s="17">
        <v>2.482728102E7</v>
      </c>
      <c r="E12379" s="17">
        <v>1.12609E7</v>
      </c>
      <c r="F12379" s="17">
        <v>1.8946995E7</v>
      </c>
      <c r="G12379" s="17">
        <v>3.1820681E7</v>
      </c>
      <c r="H12379" s="17">
        <v>4.8088946E7</v>
      </c>
    </row>
    <row r="12380">
      <c r="A12380" s="7" t="s">
        <v>26865</v>
      </c>
      <c r="B12380" s="17" t="s">
        <v>26866</v>
      </c>
      <c r="C12380" s="17">
        <v>1199.0</v>
      </c>
      <c r="D12380" s="17">
        <v>2.113237631E7</v>
      </c>
      <c r="E12380" s="17">
        <v>9766595.0</v>
      </c>
      <c r="F12380" s="17">
        <v>1.4969416E7</v>
      </c>
      <c r="G12380" s="17">
        <v>2.6701354E7</v>
      </c>
      <c r="H12380" s="17">
        <v>4.182215E7</v>
      </c>
    </row>
    <row r="12381">
      <c r="A12381" s="7" t="s">
        <v>26867</v>
      </c>
      <c r="B12381" s="17" t="s">
        <v>26868</v>
      </c>
      <c r="C12381" s="17">
        <v>875.0</v>
      </c>
      <c r="D12381" s="17">
        <v>1.429097979E7</v>
      </c>
      <c r="E12381" s="17">
        <v>7403847.0</v>
      </c>
      <c r="F12381" s="17">
        <v>1.0135637E7</v>
      </c>
      <c r="G12381" s="17">
        <v>1.6246631E7</v>
      </c>
      <c r="H12381" s="17">
        <v>2.6120542E7</v>
      </c>
    </row>
    <row r="12382">
      <c r="A12382" s="7" t="s">
        <v>26869</v>
      </c>
      <c r="B12382" s="17" t="s">
        <v>26871</v>
      </c>
      <c r="C12382" s="17">
        <v>101.0</v>
      </c>
      <c r="D12382" s="17">
        <v>2.312950253E7</v>
      </c>
      <c r="E12382" s="17">
        <v>8543200.0</v>
      </c>
      <c r="F12382" s="17">
        <v>1.3208652E7</v>
      </c>
      <c r="G12382" s="17">
        <v>2.7939945E7</v>
      </c>
      <c r="H12382" s="17">
        <v>5.3866886E7</v>
      </c>
    </row>
    <row r="12383">
      <c r="A12383" s="7" t="s">
        <v>26873</v>
      </c>
      <c r="B12383" s="17" t="s">
        <v>26874</v>
      </c>
      <c r="C12383" s="17">
        <v>45.0</v>
      </c>
      <c r="D12383" s="17">
        <v>1.781507338E7</v>
      </c>
      <c r="E12383" s="17">
        <v>7727141.0</v>
      </c>
      <c r="F12383" s="17">
        <v>1.0579888E7</v>
      </c>
      <c r="G12383" s="17">
        <v>2.0695275E7</v>
      </c>
      <c r="H12383" s="17">
        <v>4.3757017E7</v>
      </c>
    </row>
    <row r="12384">
      <c r="A12384" s="7" t="s">
        <v>26875</v>
      </c>
      <c r="B12384" s="17" t="s">
        <v>26876</v>
      </c>
      <c r="C12384" s="17">
        <v>183.0</v>
      </c>
      <c r="D12384" s="17">
        <v>1.401674473E7</v>
      </c>
      <c r="E12384" s="17">
        <v>7160820.0</v>
      </c>
      <c r="F12384" s="17">
        <v>9821397.0</v>
      </c>
      <c r="G12384" s="17">
        <v>1.42626E7</v>
      </c>
      <c r="H12384" s="17">
        <v>2.5935428E7</v>
      </c>
    </row>
    <row r="12385">
      <c r="A12385" s="7" t="s">
        <v>26877</v>
      </c>
      <c r="B12385" s="17" t="s">
        <v>26878</v>
      </c>
      <c r="C12385" s="17">
        <v>5.0</v>
      </c>
      <c r="D12385" s="17">
        <v>1.3388865E7</v>
      </c>
      <c r="E12385" s="17">
        <v>9787573.0</v>
      </c>
      <c r="F12385" s="17">
        <v>1.40748E7</v>
      </c>
      <c r="G12385" s="17">
        <v>1.54858E7</v>
      </c>
      <c r="H12385" s="17">
        <v>2.352147E7</v>
      </c>
    </row>
    <row r="12386">
      <c r="A12386" s="7" t="s">
        <v>26879</v>
      </c>
      <c r="B12386" s="17" t="s">
        <v>26880</v>
      </c>
      <c r="C12386" s="17">
        <v>13.0</v>
      </c>
      <c r="D12386" s="17">
        <v>1.092972638E7</v>
      </c>
      <c r="E12386" s="17">
        <v>5571672.0</v>
      </c>
      <c r="F12386" s="17">
        <v>7547300.0</v>
      </c>
      <c r="G12386" s="17">
        <v>1.3240193E7</v>
      </c>
      <c r="H12386" s="17">
        <v>1.6392596E7</v>
      </c>
    </row>
    <row r="12387">
      <c r="A12387" s="7" t="s">
        <v>26881</v>
      </c>
      <c r="B12387" s="17" t="s">
        <v>26882</v>
      </c>
      <c r="C12387" s="17">
        <v>21.0</v>
      </c>
      <c r="D12387" s="17">
        <v>1.407973952E7</v>
      </c>
      <c r="E12387" s="17">
        <v>7859500.0</v>
      </c>
      <c r="F12387" s="17">
        <v>9302569.0</v>
      </c>
      <c r="G12387" s="17">
        <v>1.4764E7</v>
      </c>
      <c r="H12387" s="17">
        <v>3.5096906E7</v>
      </c>
    </row>
    <row r="12388">
      <c r="A12388" s="7" t="s">
        <v>26884</v>
      </c>
      <c r="B12388" s="17" t="s">
        <v>26886</v>
      </c>
      <c r="C12388" s="17">
        <v>36.0</v>
      </c>
      <c r="D12388" s="17">
        <v>1.089485481E7</v>
      </c>
      <c r="E12388" s="17">
        <v>6628404.0</v>
      </c>
      <c r="F12388" s="17">
        <v>8116335.0</v>
      </c>
      <c r="G12388" s="17">
        <v>1.06105E7</v>
      </c>
      <c r="H12388" s="17">
        <v>2.1145052E7</v>
      </c>
    </row>
    <row r="12389">
      <c r="A12389" s="7" t="s">
        <v>26887</v>
      </c>
      <c r="B12389" s="17" t="s">
        <v>26888</v>
      </c>
      <c r="C12389" s="17">
        <v>80.0</v>
      </c>
      <c r="D12389" s="17">
        <v>1.215761809E7</v>
      </c>
      <c r="E12389" s="17">
        <v>6395600.0</v>
      </c>
      <c r="F12389" s="17">
        <v>9315449.0</v>
      </c>
      <c r="G12389" s="17">
        <v>1.5834E7</v>
      </c>
      <c r="H12389" s="17">
        <v>2.3111335E7</v>
      </c>
    </row>
    <row r="12390">
      <c r="A12390" s="7" t="s">
        <v>26889</v>
      </c>
      <c r="B12390" s="17" t="s">
        <v>26890</v>
      </c>
      <c r="C12390" s="17">
        <v>54.0</v>
      </c>
      <c r="D12390" s="17">
        <v>2.406329713E7</v>
      </c>
      <c r="E12390" s="17">
        <v>1.3626533E7</v>
      </c>
      <c r="F12390" s="17">
        <v>1.7516162E7</v>
      </c>
      <c r="G12390" s="17">
        <v>2.65313E7</v>
      </c>
      <c r="H12390" s="17">
        <v>4.7311461E7</v>
      </c>
    </row>
    <row r="12391">
      <c r="A12391" s="7" t="s">
        <v>26891</v>
      </c>
      <c r="B12391" s="17" t="s">
        <v>26892</v>
      </c>
      <c r="C12391" s="17">
        <v>292.0</v>
      </c>
      <c r="D12391" s="17">
        <v>1.578697836E7</v>
      </c>
      <c r="E12391" s="17">
        <v>7729510.0</v>
      </c>
      <c r="F12391" s="17">
        <v>1.1275167E7</v>
      </c>
      <c r="G12391" s="17">
        <v>1.7315369E7</v>
      </c>
      <c r="H12391" s="17">
        <v>3.0161205E7</v>
      </c>
    </row>
    <row r="12392">
      <c r="A12392" s="7" t="s">
        <v>26893</v>
      </c>
      <c r="B12392" s="17" t="s">
        <v>26894</v>
      </c>
      <c r="C12392" s="17">
        <v>403.0</v>
      </c>
      <c r="D12392" s="17">
        <v>1.517182376E7</v>
      </c>
      <c r="E12392" s="17">
        <v>7250500.0</v>
      </c>
      <c r="F12392" s="17">
        <v>9921811.0</v>
      </c>
      <c r="G12392" s="17">
        <v>1.6070087E7</v>
      </c>
      <c r="H12392" s="17">
        <v>2.523337E7</v>
      </c>
    </row>
    <row r="12393">
      <c r="A12393" s="7" t="s">
        <v>26895</v>
      </c>
      <c r="B12393" s="17" t="s">
        <v>26896</v>
      </c>
      <c r="C12393" s="17">
        <v>58.0</v>
      </c>
      <c r="D12393" s="17">
        <v>1.873757734E7</v>
      </c>
      <c r="E12393" s="17">
        <v>8286688.0</v>
      </c>
      <c r="F12393" s="17">
        <v>1.2116708E7</v>
      </c>
      <c r="G12393" s="17">
        <v>2.1757892E7</v>
      </c>
      <c r="H12393" s="17">
        <v>3.9824445E7</v>
      </c>
    </row>
    <row r="12394">
      <c r="A12394" s="7" t="s">
        <v>26899</v>
      </c>
      <c r="B12394" s="17" t="s">
        <v>26901</v>
      </c>
      <c r="C12394" s="17">
        <v>14.0</v>
      </c>
      <c r="D12394" s="17">
        <v>3.331467721E7</v>
      </c>
      <c r="E12394" s="17">
        <v>9805584.0</v>
      </c>
      <c r="F12394" s="17">
        <v>1.5037906E7</v>
      </c>
      <c r="G12394" s="17">
        <v>6.0538759E7</v>
      </c>
      <c r="H12394" s="17">
        <v>9.9278123E7</v>
      </c>
    </row>
    <row r="12395">
      <c r="A12395" s="7" t="s">
        <v>26902</v>
      </c>
      <c r="B12395" s="17" t="s">
        <v>26903</v>
      </c>
      <c r="C12395" s="17">
        <v>1709.0</v>
      </c>
      <c r="D12395" s="17">
        <v>1.660206464E7</v>
      </c>
      <c r="E12395" s="17">
        <v>7403221.0</v>
      </c>
      <c r="F12395" s="17">
        <v>1.1598185E7</v>
      </c>
      <c r="G12395" s="17">
        <v>1.9483107E7</v>
      </c>
      <c r="H12395" s="17">
        <v>3.4716709E7</v>
      </c>
    </row>
    <row r="12396">
      <c r="A12396" s="7" t="s">
        <v>26904</v>
      </c>
      <c r="B12396" s="17" t="s">
        <v>26905</v>
      </c>
      <c r="C12396" s="17">
        <v>30.0</v>
      </c>
      <c r="D12396" s="17">
        <v>1.48901836E7</v>
      </c>
      <c r="E12396" s="17">
        <v>6239362.0</v>
      </c>
      <c r="F12396" s="17">
        <v>9150400.0</v>
      </c>
      <c r="G12396" s="17">
        <v>2.1416476E7</v>
      </c>
      <c r="H12396" s="17">
        <v>3.2135411E7</v>
      </c>
    </row>
    <row r="12397">
      <c r="A12397" s="7" t="s">
        <v>26906</v>
      </c>
      <c r="B12397" s="17" t="s">
        <v>26907</v>
      </c>
      <c r="C12397" s="17">
        <v>66.0</v>
      </c>
      <c r="D12397" s="17">
        <v>1.070610829E7</v>
      </c>
      <c r="E12397" s="17">
        <v>5965000.0</v>
      </c>
      <c r="F12397" s="17">
        <v>7965847.0</v>
      </c>
      <c r="G12397" s="17">
        <v>1.3125613E7</v>
      </c>
      <c r="H12397" s="17">
        <v>1.85279E7</v>
      </c>
    </row>
    <row r="12398">
      <c r="A12398" s="7" t="s">
        <v>26909</v>
      </c>
      <c r="B12398" s="17" t="s">
        <v>26910</v>
      </c>
      <c r="C12398" s="17">
        <v>131.0</v>
      </c>
      <c r="D12398" s="17">
        <v>1.43861686E7</v>
      </c>
      <c r="E12398" s="17">
        <v>6873484.0</v>
      </c>
      <c r="F12398" s="17">
        <v>1.1189076E7</v>
      </c>
      <c r="G12398" s="17">
        <v>1.6464572E7</v>
      </c>
      <c r="H12398" s="17">
        <v>2.0130508E7</v>
      </c>
    </row>
    <row r="12399">
      <c r="A12399" s="7" t="s">
        <v>26911</v>
      </c>
      <c r="B12399" s="17" t="s">
        <v>26913</v>
      </c>
      <c r="C12399" s="17">
        <v>199.0</v>
      </c>
      <c r="D12399" s="17">
        <v>1.301985628E7</v>
      </c>
      <c r="E12399" s="17">
        <v>6182072.0</v>
      </c>
      <c r="F12399" s="17">
        <v>8957499.0</v>
      </c>
      <c r="G12399" s="17">
        <v>1.5844661E7</v>
      </c>
      <c r="H12399" s="17">
        <v>2.410478E7</v>
      </c>
    </row>
    <row r="12400">
      <c r="A12400" s="7" t="s">
        <v>26915</v>
      </c>
      <c r="B12400" s="17" t="s">
        <v>26916</v>
      </c>
      <c r="C12400" s="17">
        <v>449.0</v>
      </c>
      <c r="D12400" s="17">
        <v>1.103299451E7</v>
      </c>
      <c r="E12400" s="17">
        <v>6045510.0</v>
      </c>
      <c r="F12400" s="17">
        <v>8194186.0</v>
      </c>
      <c r="G12400" s="17">
        <v>1.30407E7</v>
      </c>
      <c r="H12400" s="17">
        <v>1.9986139E7</v>
      </c>
    </row>
    <row r="12401">
      <c r="A12401" s="7" t="s">
        <v>26917</v>
      </c>
      <c r="B12401" s="17" t="s">
        <v>26919</v>
      </c>
      <c r="C12401" s="17">
        <v>392.0</v>
      </c>
      <c r="D12401" s="17">
        <v>2.046737027E7</v>
      </c>
      <c r="E12401" s="17">
        <v>7926698.0</v>
      </c>
      <c r="F12401" s="17">
        <v>1.3663303E7</v>
      </c>
      <c r="G12401" s="17">
        <v>2.2678683E7</v>
      </c>
      <c r="H12401" s="17">
        <v>4.1606304E7</v>
      </c>
    </row>
    <row r="12402">
      <c r="A12402" s="7" t="s">
        <v>26920</v>
      </c>
      <c r="B12402" s="17" t="s">
        <v>26921</v>
      </c>
      <c r="C12402" s="17">
        <v>1632.0</v>
      </c>
      <c r="D12402" s="17">
        <v>1.664284535E7</v>
      </c>
      <c r="E12402" s="17">
        <v>7507117.0</v>
      </c>
      <c r="F12402" s="17">
        <v>1.1816101E7</v>
      </c>
      <c r="G12402" s="17">
        <v>1.944893E7</v>
      </c>
      <c r="H12402" s="17">
        <v>3.18333E7</v>
      </c>
    </row>
    <row r="12403">
      <c r="A12403" s="7" t="s">
        <v>26922</v>
      </c>
      <c r="B12403" s="17" t="s">
        <v>26923</v>
      </c>
      <c r="C12403" s="17">
        <v>2174.0</v>
      </c>
      <c r="D12403" s="17">
        <v>1.475216856E7</v>
      </c>
      <c r="E12403" s="17">
        <v>7317372.0</v>
      </c>
      <c r="F12403" s="17">
        <v>1.064841E7</v>
      </c>
      <c r="G12403" s="17">
        <v>1.7276272E7</v>
      </c>
      <c r="H12403" s="17">
        <v>2.6622978E7</v>
      </c>
    </row>
    <row r="12404">
      <c r="A12404" s="7" t="s">
        <v>26925</v>
      </c>
      <c r="B12404" s="17" t="s">
        <v>26926</v>
      </c>
      <c r="C12404" s="17">
        <v>308.0</v>
      </c>
      <c r="D12404" s="17">
        <v>1.568564574E7</v>
      </c>
      <c r="E12404" s="17">
        <v>6613235.0</v>
      </c>
      <c r="F12404" s="17">
        <v>1.0140144E7</v>
      </c>
      <c r="G12404" s="17">
        <v>1.6467156E7</v>
      </c>
      <c r="H12404" s="17">
        <v>2.81095E7</v>
      </c>
    </row>
    <row r="12405">
      <c r="A12405" s="7" t="s">
        <v>26928</v>
      </c>
      <c r="B12405" s="17" t="s">
        <v>26929</v>
      </c>
      <c r="C12405" s="17">
        <v>199.0</v>
      </c>
      <c r="D12405" s="17">
        <v>1.495492388E7</v>
      </c>
      <c r="E12405" s="17">
        <v>6759730.0</v>
      </c>
      <c r="F12405" s="17">
        <v>1.13495E7</v>
      </c>
      <c r="G12405" s="17">
        <v>1.7510953E7</v>
      </c>
      <c r="H12405" s="17">
        <v>2.6874807E7</v>
      </c>
    </row>
    <row r="12406">
      <c r="A12406" s="7" t="s">
        <v>26930</v>
      </c>
      <c r="B12406" s="17" t="s">
        <v>26931</v>
      </c>
      <c r="C12406" s="17">
        <v>1.0</v>
      </c>
      <c r="D12406" s="17">
        <v>5888495.0</v>
      </c>
      <c r="E12406" s="17">
        <v>5888495.0</v>
      </c>
      <c r="F12406" s="17">
        <v>5888495.0</v>
      </c>
      <c r="G12406" s="17">
        <v>5888495.0</v>
      </c>
      <c r="H12406" s="17">
        <v>5888495.0</v>
      </c>
    </row>
    <row r="12407">
      <c r="A12407" s="7" t="s">
        <v>26934</v>
      </c>
      <c r="B12407" s="17" t="s">
        <v>26935</v>
      </c>
      <c r="C12407" s="17">
        <v>97.0</v>
      </c>
      <c r="D12407" s="17">
        <v>2.280540689E7</v>
      </c>
      <c r="E12407" s="17">
        <v>6319000.0</v>
      </c>
      <c r="F12407" s="17">
        <v>1.06295E7</v>
      </c>
      <c r="G12407" s="17">
        <v>2.9365621E7</v>
      </c>
      <c r="H12407" s="17">
        <v>5.9661E7</v>
      </c>
    </row>
    <row r="12408">
      <c r="A12408" s="7" t="s">
        <v>26936</v>
      </c>
      <c r="B12408" s="17" t="s">
        <v>26937</v>
      </c>
      <c r="C12408" s="17">
        <v>4.0</v>
      </c>
      <c r="D12408" s="17">
        <v>1.74575995E7</v>
      </c>
      <c r="E12408" s="17">
        <v>6813993.0</v>
      </c>
      <c r="F12408" s="17">
        <v>2.075E7</v>
      </c>
      <c r="G12408" s="17">
        <v>2.1072513E7</v>
      </c>
      <c r="H12408" s="17">
        <v>2.1193892E7</v>
      </c>
    </row>
    <row r="12409">
      <c r="A12409" s="7" t="s">
        <v>26939</v>
      </c>
      <c r="B12409" s="17" t="s">
        <v>26940</v>
      </c>
      <c r="C12409" s="17">
        <v>5.0</v>
      </c>
      <c r="D12409" s="17">
        <v>3.32729584E7</v>
      </c>
      <c r="E12409" s="17">
        <v>1.008352E7</v>
      </c>
      <c r="F12409" s="17">
        <v>2.9012234E7</v>
      </c>
      <c r="G12409" s="17">
        <v>3.4025331E7</v>
      </c>
      <c r="H12409" s="17">
        <v>8.8717214E7</v>
      </c>
    </row>
    <row r="12410">
      <c r="A12410" s="7" t="s">
        <v>26941</v>
      </c>
      <c r="B12410" s="17" t="s">
        <v>26942</v>
      </c>
      <c r="C12410" s="17">
        <v>4.0</v>
      </c>
      <c r="D12410" s="17">
        <v>1.857746275E7</v>
      </c>
      <c r="E12410" s="17">
        <v>9894600.0</v>
      </c>
      <c r="F12410" s="17">
        <v>1.0412239E7</v>
      </c>
      <c r="G12410" s="17">
        <v>1.13277E7</v>
      </c>
      <c r="H12410" s="17">
        <v>4.2675312E7</v>
      </c>
    </row>
    <row r="12411">
      <c r="A12411" s="7" t="s">
        <v>26944</v>
      </c>
      <c r="B12411" s="17" t="s">
        <v>26945</v>
      </c>
      <c r="C12411" s="17">
        <v>8.0</v>
      </c>
      <c r="D12411" s="17">
        <v>8645067.875</v>
      </c>
      <c r="E12411" s="17">
        <v>3109786.0</v>
      </c>
      <c r="F12411" s="17">
        <v>7071039.0</v>
      </c>
      <c r="G12411" s="17">
        <v>8672700.0</v>
      </c>
      <c r="H12411" s="17">
        <v>1.9745207E7</v>
      </c>
    </row>
    <row r="12412">
      <c r="A12412" s="7" t="s">
        <v>26947</v>
      </c>
      <c r="B12412" s="17" t="s">
        <v>26948</v>
      </c>
      <c r="C12412" s="17">
        <v>106.0</v>
      </c>
      <c r="D12412" s="17">
        <v>2.143448865E7</v>
      </c>
      <c r="E12412" s="17">
        <v>7014123.0</v>
      </c>
      <c r="F12412" s="17">
        <v>9329642.0</v>
      </c>
      <c r="G12412" s="17">
        <v>1.850729E7</v>
      </c>
      <c r="H12412" s="17">
        <v>4.1754844E7</v>
      </c>
    </row>
    <row r="12413">
      <c r="A12413" s="7" t="s">
        <v>26949</v>
      </c>
      <c r="B12413" s="17" t="s">
        <v>26951</v>
      </c>
      <c r="C12413" s="17">
        <v>303.0</v>
      </c>
      <c r="D12413" s="17">
        <v>4.907863497E7</v>
      </c>
      <c r="E12413" s="17">
        <v>3.178284E7</v>
      </c>
      <c r="F12413" s="17">
        <v>4.8916394E7</v>
      </c>
      <c r="G12413" s="17">
        <v>6.491971E7</v>
      </c>
      <c r="H12413" s="17">
        <v>8.4614128E7</v>
      </c>
    </row>
    <row r="12414">
      <c r="A12414" s="7" t="s">
        <v>26952</v>
      </c>
      <c r="B12414" s="17" t="s">
        <v>26953</v>
      </c>
      <c r="C12414" s="17">
        <v>23.0</v>
      </c>
      <c r="D12414" s="17">
        <v>1.722764804E7</v>
      </c>
      <c r="E12414" s="17">
        <v>5965756.0</v>
      </c>
      <c r="F12414" s="17">
        <v>1.3224552E7</v>
      </c>
      <c r="G12414" s="17">
        <v>2.4375E7</v>
      </c>
      <c r="H12414" s="17">
        <v>2.8588376E7</v>
      </c>
    </row>
    <row r="12415">
      <c r="A12415" s="7" t="s">
        <v>26954</v>
      </c>
      <c r="B12415" s="17" t="s">
        <v>26955</v>
      </c>
      <c r="C12415" s="17">
        <v>146.0</v>
      </c>
      <c r="D12415" s="17">
        <v>1.649225542E7</v>
      </c>
      <c r="E12415" s="17">
        <v>6875000.0</v>
      </c>
      <c r="F12415" s="17">
        <v>1.019084E7</v>
      </c>
      <c r="G12415" s="17">
        <v>1.9785432E7</v>
      </c>
      <c r="H12415" s="17">
        <v>3.1064017E7</v>
      </c>
    </row>
    <row r="12416">
      <c r="A12416" s="7" t="s">
        <v>26958</v>
      </c>
      <c r="B12416" s="17" t="s">
        <v>26959</v>
      </c>
      <c r="C12416" s="17">
        <v>16.0</v>
      </c>
      <c r="D12416" s="17">
        <v>1.943065225E7</v>
      </c>
      <c r="E12416" s="17">
        <v>6132000.0</v>
      </c>
      <c r="F12416" s="17">
        <v>1.228333E7</v>
      </c>
      <c r="G12416" s="17">
        <v>3.4004076E7</v>
      </c>
      <c r="H12416" s="17">
        <v>4.4103045E7</v>
      </c>
    </row>
    <row r="12417">
      <c r="A12417" s="7" t="s">
        <v>26960</v>
      </c>
      <c r="B12417" s="17" t="s">
        <v>26961</v>
      </c>
      <c r="C12417" s="17">
        <v>11.0</v>
      </c>
      <c r="D12417" s="17">
        <v>2.130442155E7</v>
      </c>
      <c r="E12417" s="17">
        <v>1.01648E7</v>
      </c>
      <c r="F12417" s="17">
        <v>2.2463171E7</v>
      </c>
      <c r="G12417" s="17">
        <v>3.2136E7</v>
      </c>
      <c r="H12417" s="17">
        <v>3.853677E7</v>
      </c>
    </row>
    <row r="12418">
      <c r="A12418" s="7" t="s">
        <v>26963</v>
      </c>
      <c r="B12418" s="17" t="s">
        <v>26966</v>
      </c>
      <c r="C12418" s="17">
        <v>1.0</v>
      </c>
      <c r="D12418" s="17">
        <v>9.4721734E7</v>
      </c>
      <c r="E12418" s="17">
        <v>9.4721734E7</v>
      </c>
      <c r="F12418" s="17">
        <v>9.4721734E7</v>
      </c>
      <c r="G12418" s="17">
        <v>9.4721734E7</v>
      </c>
      <c r="H12418" s="17">
        <v>9.4721734E7</v>
      </c>
    </row>
    <row r="12419">
      <c r="A12419" s="7" t="s">
        <v>26967</v>
      </c>
      <c r="B12419" s="17" t="s">
        <v>26968</v>
      </c>
      <c r="C12419" s="17">
        <v>1.0</v>
      </c>
      <c r="D12419" s="17">
        <v>2160000.0</v>
      </c>
      <c r="E12419" s="17">
        <v>2160000.0</v>
      </c>
      <c r="F12419" s="17">
        <v>2160000.0</v>
      </c>
      <c r="G12419" s="17">
        <v>2160000.0</v>
      </c>
      <c r="H12419" s="17">
        <v>2160000.0</v>
      </c>
    </row>
    <row r="12420">
      <c r="A12420" s="7" t="s">
        <v>26971</v>
      </c>
      <c r="B12420" s="17" t="s">
        <v>26972</v>
      </c>
      <c r="C12420" s="17">
        <v>1.0</v>
      </c>
      <c r="D12420" s="17">
        <v>5027500.0</v>
      </c>
      <c r="E12420" s="17">
        <v>5027500.0</v>
      </c>
      <c r="F12420" s="17">
        <v>5027500.0</v>
      </c>
      <c r="G12420" s="17">
        <v>5027500.0</v>
      </c>
      <c r="H12420" s="17">
        <v>5027500.0</v>
      </c>
    </row>
    <row r="12421">
      <c r="A12421" s="7" t="s">
        <v>26973</v>
      </c>
      <c r="B12421" s="17" t="s">
        <v>26974</v>
      </c>
      <c r="C12421" s="17">
        <v>11.0</v>
      </c>
      <c r="D12421" s="17">
        <v>4.204331445E7</v>
      </c>
      <c r="E12421" s="17">
        <v>7960438.0</v>
      </c>
      <c r="F12421" s="17">
        <v>4.1394492E7</v>
      </c>
      <c r="G12421" s="17">
        <v>6.8233834E7</v>
      </c>
      <c r="H12421" s="17">
        <v>7.317111E7</v>
      </c>
    </row>
    <row r="12422">
      <c r="A12422" s="7" t="s">
        <v>26976</v>
      </c>
      <c r="B12422" s="17" t="s">
        <v>26978</v>
      </c>
      <c r="C12422" s="17">
        <v>4.0</v>
      </c>
      <c r="D12422" s="17">
        <v>2.89926665E7</v>
      </c>
      <c r="E12422" s="17">
        <v>4415000.0</v>
      </c>
      <c r="F12422" s="17">
        <v>8162500.0</v>
      </c>
      <c r="G12422" s="17">
        <v>3.9995929E7</v>
      </c>
      <c r="H12422" s="17">
        <v>6.3397237E7</v>
      </c>
    </row>
    <row r="12423">
      <c r="A12423" s="7" t="s">
        <v>26979</v>
      </c>
      <c r="B12423" s="17" t="s">
        <v>26980</v>
      </c>
      <c r="C12423" s="17">
        <v>1.0</v>
      </c>
      <c r="D12423" s="17">
        <v>4760800.0</v>
      </c>
      <c r="E12423" s="17">
        <v>4760800.0</v>
      </c>
      <c r="F12423" s="17">
        <v>4760800.0</v>
      </c>
      <c r="G12423" s="17">
        <v>4760800.0</v>
      </c>
      <c r="H12423" s="17">
        <v>4760800.0</v>
      </c>
    </row>
    <row r="12424">
      <c r="A12424" s="7" t="s">
        <v>26981</v>
      </c>
      <c r="B12424" s="17" t="s">
        <v>26982</v>
      </c>
      <c r="C12424" s="17">
        <v>2.0</v>
      </c>
      <c r="D12424" s="17">
        <v>2.03111475E7</v>
      </c>
      <c r="E12424" s="17">
        <v>1.2175465E7</v>
      </c>
      <c r="F12424" s="17">
        <v>1.2175465E7</v>
      </c>
      <c r="G12424" s="17">
        <v>2.844683E7</v>
      </c>
      <c r="H12424" s="17">
        <v>2.844683E7</v>
      </c>
    </row>
    <row r="12425">
      <c r="A12425" s="7" t="s">
        <v>26983</v>
      </c>
      <c r="B12425" s="17" t="s">
        <v>26984</v>
      </c>
      <c r="C12425" s="17">
        <v>23.0</v>
      </c>
      <c r="D12425" s="17">
        <v>2.304405396E7</v>
      </c>
      <c r="E12425" s="17">
        <v>8665514.0</v>
      </c>
      <c r="F12425" s="17">
        <v>1.2072847E7</v>
      </c>
      <c r="G12425" s="17">
        <v>2.6873794E7</v>
      </c>
      <c r="H12425" s="17">
        <v>4.9437763E7</v>
      </c>
    </row>
    <row r="12426">
      <c r="A12426" s="7" t="s">
        <v>26987</v>
      </c>
      <c r="B12426" s="17" t="s">
        <v>26988</v>
      </c>
      <c r="C12426" s="17">
        <v>1.0</v>
      </c>
      <c r="D12426" s="17">
        <v>1.1459376E7</v>
      </c>
      <c r="E12426" s="17">
        <v>1.1459376E7</v>
      </c>
      <c r="F12426" s="17">
        <v>1.1459376E7</v>
      </c>
      <c r="G12426" s="17">
        <v>1.1459376E7</v>
      </c>
      <c r="H12426" s="17">
        <v>1.1459376E7</v>
      </c>
    </row>
    <row r="12427">
      <c r="A12427" s="7" t="s">
        <v>26989</v>
      </c>
      <c r="B12427" s="17" t="s">
        <v>26990</v>
      </c>
      <c r="C12427" s="17">
        <v>1.0</v>
      </c>
      <c r="D12427" s="17">
        <v>3.4096943E7</v>
      </c>
      <c r="E12427" s="17">
        <v>3.4096943E7</v>
      </c>
      <c r="F12427" s="17">
        <v>3.4096943E7</v>
      </c>
      <c r="G12427" s="17">
        <v>3.4096943E7</v>
      </c>
      <c r="H12427" s="17">
        <v>3.4096943E7</v>
      </c>
    </row>
    <row r="12428">
      <c r="A12428" s="7" t="s">
        <v>26991</v>
      </c>
      <c r="B12428" s="17" t="s">
        <v>26992</v>
      </c>
      <c r="C12428" s="17">
        <v>2.0</v>
      </c>
      <c r="D12428" s="17">
        <v>4.8969125E7</v>
      </c>
      <c r="E12428" s="17">
        <v>3.978825E7</v>
      </c>
      <c r="F12428" s="17">
        <v>3.978825E7</v>
      </c>
      <c r="G12428" s="17">
        <v>5.815E7</v>
      </c>
      <c r="H12428" s="17">
        <v>5.815E7</v>
      </c>
    </row>
    <row r="12429">
      <c r="A12429" s="7" t="s">
        <v>26993</v>
      </c>
      <c r="B12429" s="17" t="s">
        <v>26994</v>
      </c>
      <c r="C12429" s="17">
        <v>3.0</v>
      </c>
      <c r="D12429" s="17">
        <v>1.251528467E7</v>
      </c>
      <c r="E12429" s="17">
        <v>6868677.0</v>
      </c>
      <c r="F12429" s="17">
        <v>1.255761E7</v>
      </c>
      <c r="G12429" s="17">
        <v>1.8119567E7</v>
      </c>
      <c r="H12429" s="17">
        <v>1.8119567E7</v>
      </c>
    </row>
    <row r="12430">
      <c r="A12430" s="7" t="s">
        <v>26996</v>
      </c>
      <c r="B12430" s="17" t="s">
        <v>26997</v>
      </c>
      <c r="C12430" s="17">
        <v>24.0</v>
      </c>
      <c r="D12430" s="17">
        <v>1.46786175E7</v>
      </c>
      <c r="E12430" s="17">
        <v>6643236.0</v>
      </c>
      <c r="F12430" s="17">
        <v>1.0174804E7</v>
      </c>
      <c r="G12430" s="17">
        <v>1.4862014E7</v>
      </c>
      <c r="H12430" s="17">
        <v>3.624771E7</v>
      </c>
    </row>
    <row r="12431">
      <c r="A12431" s="7" t="s">
        <v>26998</v>
      </c>
      <c r="B12431" s="17" t="s">
        <v>26999</v>
      </c>
      <c r="C12431" s="17">
        <v>85.0</v>
      </c>
      <c r="D12431" s="17">
        <v>5.672240555E7</v>
      </c>
      <c r="E12431" s="17">
        <v>4.0743578E7</v>
      </c>
      <c r="F12431" s="17">
        <v>5.2957982E7</v>
      </c>
      <c r="G12431" s="17">
        <v>7.2110643E7</v>
      </c>
      <c r="H12431" s="17">
        <v>9.3400059E7</v>
      </c>
    </row>
    <row r="12432">
      <c r="A12432" s="7" t="s">
        <v>27000</v>
      </c>
      <c r="B12432" s="17" t="s">
        <v>27001</v>
      </c>
      <c r="C12432" s="17">
        <v>11.0</v>
      </c>
      <c r="D12432" s="17">
        <v>3.205022509E7</v>
      </c>
      <c r="E12432" s="17">
        <v>7364137.0</v>
      </c>
      <c r="F12432" s="17">
        <v>1.667561E7</v>
      </c>
      <c r="G12432" s="17">
        <v>6.5046393E7</v>
      </c>
      <c r="H12432" s="17">
        <v>9.646035E7</v>
      </c>
    </row>
    <row r="12433">
      <c r="A12433" s="7" t="s">
        <v>27002</v>
      </c>
      <c r="B12433" s="17" t="s">
        <v>27003</v>
      </c>
      <c r="C12433" s="17">
        <v>24.0</v>
      </c>
      <c r="D12433" s="17">
        <v>1.609439446E7</v>
      </c>
      <c r="E12433" s="17">
        <v>8449058.0</v>
      </c>
      <c r="F12433" s="17">
        <v>1.1143444E7</v>
      </c>
      <c r="G12433" s="17">
        <v>1.9287776E7</v>
      </c>
      <c r="H12433" s="17">
        <v>3.560875E7</v>
      </c>
    </row>
    <row r="12434">
      <c r="A12434" s="7" t="s">
        <v>27005</v>
      </c>
      <c r="B12434" s="17" t="s">
        <v>27007</v>
      </c>
      <c r="C12434" s="17">
        <v>1.0</v>
      </c>
      <c r="D12434" s="17">
        <v>1.17758901E8</v>
      </c>
      <c r="E12434" s="17">
        <v>1.17758901E8</v>
      </c>
      <c r="F12434" s="17">
        <v>1.17758901E8</v>
      </c>
      <c r="G12434" s="17">
        <v>1.17758901E8</v>
      </c>
      <c r="H12434" s="17">
        <v>1.17758901E8</v>
      </c>
    </row>
    <row r="12435">
      <c r="A12435" s="7" t="s">
        <v>27009</v>
      </c>
      <c r="B12435" s="17" t="s">
        <v>27010</v>
      </c>
      <c r="C12435" s="17">
        <v>1.0</v>
      </c>
      <c r="D12435" s="17">
        <v>3739100.0</v>
      </c>
      <c r="E12435" s="17">
        <v>3739100.0</v>
      </c>
      <c r="F12435" s="17">
        <v>3739100.0</v>
      </c>
      <c r="G12435" s="17">
        <v>3739100.0</v>
      </c>
      <c r="H12435" s="17">
        <v>3739100.0</v>
      </c>
    </row>
    <row r="12436">
      <c r="A12436" s="7" t="s">
        <v>27011</v>
      </c>
      <c r="B12436" s="17" t="s">
        <v>27013</v>
      </c>
      <c r="C12436" s="17">
        <v>6.0</v>
      </c>
      <c r="D12436" s="17">
        <v>3.225109417E7</v>
      </c>
      <c r="E12436" s="17">
        <v>2.0126366E7</v>
      </c>
      <c r="F12436" s="17">
        <v>2.7012946E7</v>
      </c>
      <c r="G12436" s="17">
        <v>4.3068777E7</v>
      </c>
      <c r="H12436" s="17">
        <v>4.7920057E7</v>
      </c>
    </row>
    <row r="12437">
      <c r="A12437" s="7" t="s">
        <v>27014</v>
      </c>
      <c r="B12437" s="17" t="s">
        <v>27015</v>
      </c>
      <c r="C12437" s="17">
        <v>1.0</v>
      </c>
      <c r="D12437" s="17">
        <v>8.7136812E7</v>
      </c>
      <c r="E12437" s="17">
        <v>8.7136812E7</v>
      </c>
      <c r="F12437" s="17">
        <v>8.7136812E7</v>
      </c>
      <c r="G12437" s="17">
        <v>8.7136812E7</v>
      </c>
      <c r="H12437" s="17">
        <v>8.7136812E7</v>
      </c>
    </row>
    <row r="12438">
      <c r="A12438" s="7" t="s">
        <v>27016</v>
      </c>
      <c r="B12438" s="17" t="s">
        <v>27017</v>
      </c>
      <c r="C12438" s="17">
        <v>1.0</v>
      </c>
      <c r="D12438" s="17">
        <v>5357718.0</v>
      </c>
      <c r="E12438" s="17">
        <v>5357718.0</v>
      </c>
      <c r="F12438" s="17">
        <v>5357718.0</v>
      </c>
      <c r="G12438" s="17">
        <v>5357718.0</v>
      </c>
      <c r="H12438" s="17">
        <v>5357718.0</v>
      </c>
    </row>
    <row r="12439">
      <c r="A12439" s="7" t="s">
        <v>27018</v>
      </c>
      <c r="B12439" s="17" t="s">
        <v>27019</v>
      </c>
      <c r="C12439" s="17">
        <v>16.0</v>
      </c>
      <c r="D12439" s="17">
        <v>5.633766875E7</v>
      </c>
      <c r="E12439" s="17">
        <v>3.87285E7</v>
      </c>
      <c r="F12439" s="17">
        <v>4.9286084E7</v>
      </c>
      <c r="G12439" s="17">
        <v>6.227305E7</v>
      </c>
      <c r="H12439" s="17">
        <v>1.07503752E8</v>
      </c>
    </row>
    <row r="12440">
      <c r="A12440" s="7" t="s">
        <v>27021</v>
      </c>
      <c r="B12440" s="17" t="s">
        <v>27022</v>
      </c>
      <c r="C12440" s="17">
        <v>3.0</v>
      </c>
      <c r="D12440" s="17">
        <v>2.357459733E7</v>
      </c>
      <c r="E12440" s="17">
        <v>1.3472798E7</v>
      </c>
      <c r="F12440" s="17">
        <v>2.6382844E7</v>
      </c>
      <c r="G12440" s="17">
        <v>3.086815E7</v>
      </c>
      <c r="H12440" s="17">
        <v>3.086815E7</v>
      </c>
    </row>
    <row r="12441">
      <c r="A12441" s="7" t="s">
        <v>27023</v>
      </c>
      <c r="B12441" s="17" t="s">
        <v>27024</v>
      </c>
      <c r="C12441" s="17">
        <v>10.0</v>
      </c>
      <c r="D12441" s="17">
        <v>1.22249932E7</v>
      </c>
      <c r="E12441" s="17">
        <v>5528699.0</v>
      </c>
      <c r="F12441" s="17">
        <v>8171156.0</v>
      </c>
      <c r="G12441" s="17">
        <v>1.2028143E7</v>
      </c>
      <c r="H12441" s="17">
        <v>2.62921E7</v>
      </c>
    </row>
    <row r="12442">
      <c r="A12442" s="7" t="s">
        <v>27025</v>
      </c>
      <c r="B12442" s="17" t="s">
        <v>27026</v>
      </c>
      <c r="C12442" s="17">
        <v>1.0</v>
      </c>
      <c r="D12442" s="17">
        <v>7104950.0</v>
      </c>
      <c r="E12442" s="17">
        <v>7104950.0</v>
      </c>
      <c r="F12442" s="17">
        <v>7104950.0</v>
      </c>
      <c r="G12442" s="17">
        <v>7104950.0</v>
      </c>
      <c r="H12442" s="17">
        <v>7104950.0</v>
      </c>
    </row>
    <row r="12443">
      <c r="A12443" s="7" t="s">
        <v>27027</v>
      </c>
      <c r="B12443" s="17" t="s">
        <v>27028</v>
      </c>
      <c r="C12443" s="17">
        <v>44.0</v>
      </c>
      <c r="D12443" s="17">
        <v>2.29353367E7</v>
      </c>
      <c r="E12443" s="17">
        <v>7173242.0</v>
      </c>
      <c r="F12443" s="17">
        <v>8555596.0</v>
      </c>
      <c r="G12443" s="17">
        <v>1.6347155E7</v>
      </c>
      <c r="H12443" s="17">
        <v>4.8365286E7</v>
      </c>
    </row>
    <row r="12444">
      <c r="A12444" s="7" t="s">
        <v>27030</v>
      </c>
      <c r="B12444" s="17" t="s">
        <v>27032</v>
      </c>
      <c r="C12444" s="17">
        <v>1.0</v>
      </c>
      <c r="D12444" s="17">
        <v>8324500.0</v>
      </c>
      <c r="E12444" s="17">
        <v>8324500.0</v>
      </c>
      <c r="F12444" s="17">
        <v>8324500.0</v>
      </c>
      <c r="G12444" s="17">
        <v>8324500.0</v>
      </c>
      <c r="H12444" s="17">
        <v>8324500.0</v>
      </c>
    </row>
    <row r="12445">
      <c r="A12445" s="7" t="s">
        <v>27033</v>
      </c>
      <c r="B12445" s="17" t="s">
        <v>27034</v>
      </c>
      <c r="C12445" s="17">
        <v>1.0</v>
      </c>
      <c r="D12445" s="17">
        <v>1.071954E7</v>
      </c>
      <c r="E12445" s="17">
        <v>1.071954E7</v>
      </c>
      <c r="F12445" s="17">
        <v>1.071954E7</v>
      </c>
      <c r="G12445" s="17">
        <v>1.071954E7</v>
      </c>
      <c r="H12445" s="17">
        <v>1.071954E7</v>
      </c>
    </row>
    <row r="12446">
      <c r="A12446" s="7" t="s">
        <v>27035</v>
      </c>
      <c r="B12446" s="17" t="s">
        <v>27036</v>
      </c>
      <c r="C12446" s="17">
        <v>4.0</v>
      </c>
      <c r="D12446" s="17">
        <v>2.382698825E7</v>
      </c>
      <c r="E12446" s="17">
        <v>5607042.0</v>
      </c>
      <c r="F12446" s="17">
        <v>1.278995E7</v>
      </c>
      <c r="G12446" s="17">
        <v>2.8245537E7</v>
      </c>
      <c r="H12446" s="17">
        <v>4.8665424E7</v>
      </c>
    </row>
    <row r="12447">
      <c r="A12447" s="7" t="s">
        <v>27037</v>
      </c>
      <c r="B12447" s="17" t="s">
        <v>27039</v>
      </c>
      <c r="C12447" s="17">
        <v>2.0</v>
      </c>
      <c r="D12447" s="17">
        <v>3.01393055E7</v>
      </c>
      <c r="E12447" s="17">
        <v>4622500.0</v>
      </c>
      <c r="F12447" s="17">
        <v>4622500.0</v>
      </c>
      <c r="G12447" s="17">
        <v>5.5656111E7</v>
      </c>
      <c r="H12447" s="17">
        <v>5.5656111E7</v>
      </c>
    </row>
    <row r="12448">
      <c r="A12448" s="7" t="s">
        <v>27040</v>
      </c>
      <c r="B12448" s="17" t="s">
        <v>27041</v>
      </c>
      <c r="C12448" s="17">
        <v>21.0</v>
      </c>
      <c r="D12448" s="17">
        <v>9178777.905</v>
      </c>
      <c r="E12448" s="17">
        <v>5875179.0</v>
      </c>
      <c r="F12448" s="17">
        <v>8079749.0</v>
      </c>
      <c r="G12448" s="17">
        <v>1.0166329E7</v>
      </c>
      <c r="H12448" s="17">
        <v>1.6864656E7</v>
      </c>
    </row>
    <row r="12449">
      <c r="A12449" s="7" t="s">
        <v>27042</v>
      </c>
      <c r="B12449" s="17" t="s">
        <v>27043</v>
      </c>
      <c r="C12449" s="17">
        <v>75.0</v>
      </c>
      <c r="D12449" s="17">
        <v>5.112141036E7</v>
      </c>
      <c r="E12449" s="17">
        <v>3.408225E7</v>
      </c>
      <c r="F12449" s="17">
        <v>4.7303258E7</v>
      </c>
      <c r="G12449" s="17">
        <v>6.7467685E7</v>
      </c>
      <c r="H12449" s="17">
        <v>9.0949767E7</v>
      </c>
    </row>
    <row r="12450">
      <c r="A12450" s="7" t="s">
        <v>27044</v>
      </c>
      <c r="B12450" s="17" t="s">
        <v>27045</v>
      </c>
      <c r="C12450" s="17">
        <v>40.0</v>
      </c>
      <c r="D12450" s="17">
        <v>1.981242735E7</v>
      </c>
      <c r="E12450" s="17">
        <v>8586195.0</v>
      </c>
      <c r="F12450" s="17">
        <v>1.0983038E7</v>
      </c>
      <c r="G12450" s="17">
        <v>1.3779611E7</v>
      </c>
      <c r="H12450" s="17">
        <v>4.5692327E7</v>
      </c>
    </row>
    <row r="12451">
      <c r="A12451" s="7" t="s">
        <v>27047</v>
      </c>
      <c r="B12451" s="17" t="s">
        <v>27048</v>
      </c>
      <c r="C12451" s="17">
        <v>69.0</v>
      </c>
      <c r="D12451" s="17">
        <v>1.414287972E7</v>
      </c>
      <c r="E12451" s="17">
        <v>7862500.0</v>
      </c>
      <c r="F12451" s="17">
        <v>1.0926722E7</v>
      </c>
      <c r="G12451" s="17">
        <v>1.8326715E7</v>
      </c>
      <c r="H12451" s="17">
        <v>2.52635E7</v>
      </c>
    </row>
    <row r="12452">
      <c r="A12452" s="7" t="s">
        <v>27049</v>
      </c>
      <c r="B12452" s="17" t="s">
        <v>27050</v>
      </c>
      <c r="C12452" s="17">
        <v>25.0</v>
      </c>
      <c r="D12452" s="17">
        <v>1.524424252E7</v>
      </c>
      <c r="E12452" s="17">
        <v>6605919.0</v>
      </c>
      <c r="F12452" s="17">
        <v>9735318.0</v>
      </c>
      <c r="G12452" s="17">
        <v>1.8262086E7</v>
      </c>
      <c r="H12452" s="17">
        <v>3.4507E7</v>
      </c>
    </row>
    <row r="12453">
      <c r="A12453" s="7" t="s">
        <v>27051</v>
      </c>
      <c r="B12453" s="17" t="s">
        <v>27052</v>
      </c>
      <c r="C12453" s="17">
        <v>6.0</v>
      </c>
      <c r="D12453" s="17">
        <v>3.5786931E7</v>
      </c>
      <c r="E12453" s="17">
        <v>3956929.0</v>
      </c>
      <c r="F12453" s="17">
        <v>5274250.0</v>
      </c>
      <c r="G12453" s="17">
        <v>9.4271542E7</v>
      </c>
      <c r="H12453" s="17">
        <v>1.01789944E8</v>
      </c>
    </row>
    <row r="12454">
      <c r="A12454" s="7" t="s">
        <v>27053</v>
      </c>
      <c r="B12454" s="17" t="s">
        <v>27054</v>
      </c>
      <c r="C12454" s="17">
        <v>81.0</v>
      </c>
      <c r="D12454" s="17">
        <v>2.323981688E7</v>
      </c>
      <c r="E12454" s="17">
        <v>6861602.0</v>
      </c>
      <c r="F12454" s="17">
        <v>1.1873407E7</v>
      </c>
      <c r="G12454" s="17">
        <v>3.4628133E7</v>
      </c>
      <c r="H12454" s="17">
        <v>5.6835605E7</v>
      </c>
    </row>
    <row r="12455">
      <c r="A12455" s="7" t="s">
        <v>27057</v>
      </c>
      <c r="B12455" s="17" t="s">
        <v>27058</v>
      </c>
      <c r="C12455" s="17">
        <v>2.0</v>
      </c>
      <c r="D12455" s="17">
        <v>3.0823254E7</v>
      </c>
      <c r="E12455" s="17">
        <v>1.1642626E7</v>
      </c>
      <c r="F12455" s="17">
        <v>1.1642626E7</v>
      </c>
      <c r="G12455" s="17">
        <v>5.0003882E7</v>
      </c>
      <c r="H12455" s="17">
        <v>5.0003882E7</v>
      </c>
    </row>
    <row r="12456">
      <c r="A12456" s="7" t="s">
        <v>27059</v>
      </c>
      <c r="B12456" s="17" t="s">
        <v>27060</v>
      </c>
      <c r="C12456" s="17">
        <v>3.0</v>
      </c>
      <c r="D12456" s="17">
        <v>1.9863509E7</v>
      </c>
      <c r="E12456" s="17">
        <v>6542287.0</v>
      </c>
      <c r="F12456" s="17">
        <v>1.234244E7</v>
      </c>
      <c r="G12456" s="17">
        <v>4.07058E7</v>
      </c>
      <c r="H12456" s="17">
        <v>4.07058E7</v>
      </c>
    </row>
    <row r="12457">
      <c r="A12457" s="7" t="s">
        <v>27061</v>
      </c>
      <c r="B12457" s="17" t="s">
        <v>27062</v>
      </c>
      <c r="C12457" s="17">
        <v>4.0</v>
      </c>
      <c r="D12457" s="17">
        <v>1.8897686E7</v>
      </c>
      <c r="E12457" s="17">
        <v>4257354.0</v>
      </c>
      <c r="F12457" s="17">
        <v>1.7323622E7</v>
      </c>
      <c r="G12457" s="17">
        <v>2.5996552E7</v>
      </c>
      <c r="H12457" s="17">
        <v>2.8013216E7</v>
      </c>
    </row>
    <row r="12458">
      <c r="A12458" s="7" t="s">
        <v>27063</v>
      </c>
      <c r="B12458" s="17" t="s">
        <v>27064</v>
      </c>
      <c r="C12458" s="17">
        <v>6.0</v>
      </c>
      <c r="D12458" s="17">
        <v>2.965091817E7</v>
      </c>
      <c r="E12458" s="17">
        <v>1.540193E7</v>
      </c>
      <c r="F12458" s="17">
        <v>1.7666669E7</v>
      </c>
      <c r="G12458" s="17">
        <v>5.0874735E7</v>
      </c>
      <c r="H12458" s="17">
        <v>6.0499947E7</v>
      </c>
    </row>
    <row r="12459">
      <c r="A12459" s="7" t="s">
        <v>27066</v>
      </c>
      <c r="B12459" s="17" t="s">
        <v>27067</v>
      </c>
      <c r="C12459" s="17">
        <v>39.0</v>
      </c>
      <c r="D12459" s="17">
        <v>2.024841282E7</v>
      </c>
      <c r="E12459" s="17">
        <v>8605900.0</v>
      </c>
      <c r="F12459" s="17">
        <v>1.5E7</v>
      </c>
      <c r="G12459" s="17">
        <v>2.65447E7</v>
      </c>
      <c r="H12459" s="17">
        <v>3.8364666E7</v>
      </c>
    </row>
    <row r="12460">
      <c r="A12460" s="7" t="s">
        <v>27068</v>
      </c>
      <c r="B12460" s="17" t="s">
        <v>27069</v>
      </c>
      <c r="C12460" s="17">
        <v>286.0</v>
      </c>
      <c r="D12460" s="17">
        <v>5.008597227E7</v>
      </c>
      <c r="E12460" s="17">
        <v>3.3528E7</v>
      </c>
      <c r="F12460" s="17">
        <v>4.8205381E7</v>
      </c>
      <c r="G12460" s="17">
        <v>6.3434032E7</v>
      </c>
      <c r="H12460" s="17">
        <v>8.1724964E7</v>
      </c>
    </row>
    <row r="12461">
      <c r="A12461" s="7" t="s">
        <v>27070</v>
      </c>
      <c r="B12461" s="17" t="s">
        <v>27071</v>
      </c>
      <c r="C12461" s="17">
        <v>83.0</v>
      </c>
      <c r="D12461" s="17">
        <v>1.751701354E7</v>
      </c>
      <c r="E12461" s="17">
        <v>5957856.0</v>
      </c>
      <c r="F12461" s="17">
        <v>9019297.0</v>
      </c>
      <c r="G12461" s="17">
        <v>2.3975313E7</v>
      </c>
      <c r="H12461" s="17">
        <v>3.9576474E7</v>
      </c>
    </row>
    <row r="12462">
      <c r="A12462" s="7" t="s">
        <v>27073</v>
      </c>
      <c r="B12462" s="17" t="s">
        <v>27074</v>
      </c>
      <c r="C12462" s="17">
        <v>117.0</v>
      </c>
      <c r="D12462" s="17">
        <v>1.706502826E7</v>
      </c>
      <c r="E12462" s="17">
        <v>7937000.0</v>
      </c>
      <c r="F12462" s="17">
        <v>1.053747E7</v>
      </c>
      <c r="G12462" s="17">
        <v>1.8571445E7</v>
      </c>
      <c r="H12462" s="17">
        <v>3.4200306E7</v>
      </c>
    </row>
    <row r="12463">
      <c r="A12463" s="7" t="s">
        <v>27075</v>
      </c>
      <c r="B12463" s="17" t="s">
        <v>27076</v>
      </c>
      <c r="C12463" s="17">
        <v>23.0</v>
      </c>
      <c r="D12463" s="17">
        <v>3.55029657E7</v>
      </c>
      <c r="E12463" s="17">
        <v>9726000.0</v>
      </c>
      <c r="F12463" s="17">
        <v>1.9742306E7</v>
      </c>
      <c r="G12463" s="17">
        <v>4.4290421E7</v>
      </c>
      <c r="H12463" s="17">
        <v>9.2851364E7</v>
      </c>
    </row>
    <row r="12464">
      <c r="A12464" s="7" t="s">
        <v>27077</v>
      </c>
      <c r="B12464" s="17" t="s">
        <v>27078</v>
      </c>
      <c r="C12464" s="17">
        <v>25.0</v>
      </c>
      <c r="D12464" s="17">
        <v>4.268332448E7</v>
      </c>
      <c r="E12464" s="17">
        <v>8175000.0</v>
      </c>
      <c r="F12464" s="17">
        <v>2.4698612E7</v>
      </c>
      <c r="G12464" s="17">
        <v>6.7827088E7</v>
      </c>
      <c r="H12464" s="17">
        <v>9.3571044E7</v>
      </c>
    </row>
    <row r="12465">
      <c r="A12465" s="7" t="s">
        <v>27081</v>
      </c>
      <c r="B12465" s="17" t="s">
        <v>27082</v>
      </c>
      <c r="C12465" s="17">
        <v>3.0</v>
      </c>
      <c r="D12465" s="17">
        <v>1.4554085E7</v>
      </c>
      <c r="E12465" s="17">
        <v>6665639.0</v>
      </c>
      <c r="F12465" s="17">
        <v>1.3562767E7</v>
      </c>
      <c r="G12465" s="17">
        <v>2.3433849E7</v>
      </c>
      <c r="H12465" s="17">
        <v>2.3433849E7</v>
      </c>
    </row>
    <row r="12466">
      <c r="A12466" s="7" t="s">
        <v>27083</v>
      </c>
      <c r="B12466" s="17" t="s">
        <v>27084</v>
      </c>
      <c r="C12466" s="17">
        <v>1.0</v>
      </c>
      <c r="D12466" s="17">
        <v>1.1246352E7</v>
      </c>
      <c r="E12466" s="17">
        <v>1.1246352E7</v>
      </c>
      <c r="F12466" s="17">
        <v>1.1246352E7</v>
      </c>
      <c r="G12466" s="17">
        <v>1.1246352E7</v>
      </c>
      <c r="H12466" s="17">
        <v>1.1246352E7</v>
      </c>
    </row>
    <row r="12467">
      <c r="A12467" s="7" t="s">
        <v>27085</v>
      </c>
      <c r="B12467" s="17" t="s">
        <v>27086</v>
      </c>
      <c r="C12467" s="17">
        <v>1.0</v>
      </c>
      <c r="D12467" s="17">
        <v>7.7405914E7</v>
      </c>
      <c r="E12467" s="17">
        <v>7.7405914E7</v>
      </c>
      <c r="F12467" s="17">
        <v>7.7405914E7</v>
      </c>
      <c r="G12467" s="17">
        <v>7.7405914E7</v>
      </c>
      <c r="H12467" s="17">
        <v>7.7405914E7</v>
      </c>
    </row>
    <row r="12468">
      <c r="A12468" s="7" t="s">
        <v>27087</v>
      </c>
      <c r="B12468" s="17" t="s">
        <v>27088</v>
      </c>
      <c r="C12468" s="17">
        <v>1.0</v>
      </c>
      <c r="D12468" s="17">
        <v>2190111.0</v>
      </c>
      <c r="E12468" s="17">
        <v>2190111.0</v>
      </c>
      <c r="F12468" s="17">
        <v>2190111.0</v>
      </c>
      <c r="G12468" s="17">
        <v>2190111.0</v>
      </c>
      <c r="H12468" s="17">
        <v>2190111.0</v>
      </c>
    </row>
    <row r="12469">
      <c r="A12469" s="7" t="s">
        <v>27090</v>
      </c>
      <c r="B12469" s="17" t="s">
        <v>27091</v>
      </c>
      <c r="C12469" s="17">
        <v>1.0</v>
      </c>
      <c r="D12469" s="17">
        <v>2507100.0</v>
      </c>
      <c r="E12469" s="17">
        <v>2507100.0</v>
      </c>
      <c r="F12469" s="17">
        <v>2507100.0</v>
      </c>
      <c r="G12469" s="17">
        <v>2507100.0</v>
      </c>
      <c r="H12469" s="17">
        <v>2507100.0</v>
      </c>
    </row>
    <row r="12470">
      <c r="A12470" s="7" t="s">
        <v>27092</v>
      </c>
      <c r="B12470" s="17" t="s">
        <v>27093</v>
      </c>
      <c r="C12470" s="17">
        <v>2.0</v>
      </c>
      <c r="D12470" s="17">
        <v>9264804.0</v>
      </c>
      <c r="E12470" s="17">
        <v>3527000.0</v>
      </c>
      <c r="F12470" s="17">
        <v>3527000.0</v>
      </c>
      <c r="G12470" s="17">
        <v>1.5002608E7</v>
      </c>
      <c r="H12470" s="17">
        <v>1.5002608E7</v>
      </c>
    </row>
    <row r="12471">
      <c r="A12471" s="7" t="s">
        <v>27094</v>
      </c>
      <c r="B12471" s="17" t="s">
        <v>27095</v>
      </c>
      <c r="C12471" s="17">
        <v>1.0</v>
      </c>
      <c r="D12471" s="17">
        <v>7690618.0</v>
      </c>
      <c r="E12471" s="17">
        <v>7690618.0</v>
      </c>
      <c r="F12471" s="17">
        <v>7690618.0</v>
      </c>
      <c r="G12471" s="17">
        <v>7690618.0</v>
      </c>
      <c r="H12471" s="17">
        <v>7690618.0</v>
      </c>
    </row>
    <row r="12472">
      <c r="A12472" s="7" t="s">
        <v>27096</v>
      </c>
      <c r="B12472" s="17" t="s">
        <v>27097</v>
      </c>
      <c r="C12472" s="17">
        <v>2.0</v>
      </c>
      <c r="D12472" s="17">
        <v>4888407.0</v>
      </c>
      <c r="E12472" s="17">
        <v>4888407.0</v>
      </c>
      <c r="F12472" s="17">
        <v>4888407.0</v>
      </c>
      <c r="G12472" s="17">
        <v>4888407.0</v>
      </c>
      <c r="H12472" s="17">
        <v>4888407.0</v>
      </c>
    </row>
    <row r="12473">
      <c r="A12473" s="7" t="s">
        <v>27099</v>
      </c>
      <c r="B12473" s="17" t="s">
        <v>27100</v>
      </c>
      <c r="C12473" s="17">
        <v>1.0</v>
      </c>
      <c r="D12473" s="17">
        <v>1762820.0</v>
      </c>
      <c r="E12473" s="17">
        <v>1762820.0</v>
      </c>
      <c r="F12473" s="17">
        <v>1762820.0</v>
      </c>
      <c r="G12473" s="17">
        <v>1762820.0</v>
      </c>
      <c r="H12473" s="17">
        <v>1762820.0</v>
      </c>
    </row>
    <row r="12474">
      <c r="A12474" s="7" t="s">
        <v>27103</v>
      </c>
      <c r="B12474" s="17" t="s">
        <v>27104</v>
      </c>
      <c r="C12474" s="17">
        <v>1.0</v>
      </c>
      <c r="D12474" s="17">
        <v>6710189.0</v>
      </c>
      <c r="E12474" s="17">
        <v>6710189.0</v>
      </c>
      <c r="F12474" s="17">
        <v>6710189.0</v>
      </c>
      <c r="G12474" s="17">
        <v>6710189.0</v>
      </c>
      <c r="H12474" s="17">
        <v>6710189.0</v>
      </c>
    </row>
    <row r="12475">
      <c r="A12475" s="7" t="s">
        <v>27105</v>
      </c>
      <c r="B12475" s="17" t="s">
        <v>27106</v>
      </c>
      <c r="C12475" s="17">
        <v>5.0</v>
      </c>
      <c r="D12475" s="17">
        <v>6208127.2</v>
      </c>
      <c r="E12475" s="17">
        <v>3240500.0</v>
      </c>
      <c r="F12475" s="17">
        <v>5453787.0</v>
      </c>
      <c r="G12475" s="17">
        <v>9531500.0</v>
      </c>
      <c r="H12475" s="17">
        <v>1.0073084E7</v>
      </c>
    </row>
    <row r="12476">
      <c r="A12476" s="7" t="s">
        <v>27107</v>
      </c>
      <c r="B12476" s="17" t="s">
        <v>27108</v>
      </c>
      <c r="C12476" s="17">
        <v>1.0</v>
      </c>
      <c r="D12476" s="17">
        <v>1.37831475E8</v>
      </c>
      <c r="E12476" s="17">
        <v>1.37831475E8</v>
      </c>
      <c r="F12476" s="17">
        <v>1.37831475E8</v>
      </c>
      <c r="G12476" s="17">
        <v>1.37831475E8</v>
      </c>
      <c r="H12476" s="17">
        <v>1.37831475E8</v>
      </c>
    </row>
    <row r="12477">
      <c r="A12477" s="7" t="s">
        <v>27110</v>
      </c>
      <c r="B12477" s="17" t="s">
        <v>27111</v>
      </c>
      <c r="C12477" s="17">
        <v>3.0</v>
      </c>
      <c r="D12477" s="17">
        <v>2.2212437E7</v>
      </c>
      <c r="E12477" s="17">
        <v>3041700.0</v>
      </c>
      <c r="F12477" s="17">
        <v>3856736.0</v>
      </c>
      <c r="G12477" s="17">
        <v>5.9738875E7</v>
      </c>
      <c r="H12477" s="17">
        <v>5.9738875E7</v>
      </c>
    </row>
    <row r="12478">
      <c r="A12478" s="7" t="s">
        <v>27112</v>
      </c>
      <c r="B12478" s="17" t="s">
        <v>27113</v>
      </c>
      <c r="C12478" s="17">
        <v>1.0</v>
      </c>
      <c r="D12478" s="17">
        <v>1.0335023E7</v>
      </c>
      <c r="E12478" s="17">
        <v>1.0335023E7</v>
      </c>
      <c r="F12478" s="17">
        <v>1.0335023E7</v>
      </c>
      <c r="G12478" s="17">
        <v>1.0335023E7</v>
      </c>
      <c r="H12478" s="17">
        <v>1.0335023E7</v>
      </c>
    </row>
    <row r="12479">
      <c r="A12479" s="7" t="s">
        <v>27114</v>
      </c>
      <c r="B12479" s="17" t="s">
        <v>27115</v>
      </c>
      <c r="C12479" s="17">
        <v>1.0</v>
      </c>
      <c r="D12479" s="17">
        <v>4996358.0</v>
      </c>
      <c r="E12479" s="17">
        <v>4996358.0</v>
      </c>
      <c r="F12479" s="17">
        <v>4996358.0</v>
      </c>
      <c r="G12479" s="17">
        <v>4996358.0</v>
      </c>
      <c r="H12479" s="17">
        <v>4996358.0</v>
      </c>
    </row>
    <row r="12480">
      <c r="A12480" s="7" t="s">
        <v>27116</v>
      </c>
      <c r="B12480" s="17" t="s">
        <v>27117</v>
      </c>
      <c r="C12480" s="17">
        <v>3.0</v>
      </c>
      <c r="D12480" s="17">
        <v>2.5957557E7</v>
      </c>
      <c r="E12480" s="17">
        <v>5327125.0</v>
      </c>
      <c r="F12480" s="17">
        <v>2.9156558E7</v>
      </c>
      <c r="G12480" s="17">
        <v>4.3388988E7</v>
      </c>
      <c r="H12480" s="17">
        <v>4.3388988E7</v>
      </c>
    </row>
    <row r="12481">
      <c r="A12481" s="7" t="s">
        <v>27118</v>
      </c>
      <c r="B12481" s="17" t="s">
        <v>27119</v>
      </c>
      <c r="C12481" s="17">
        <v>2.0</v>
      </c>
      <c r="D12481" s="17">
        <v>5.1029752E7</v>
      </c>
      <c r="E12481" s="17">
        <v>3.7149749E7</v>
      </c>
      <c r="F12481" s="17">
        <v>3.7149749E7</v>
      </c>
      <c r="G12481" s="17">
        <v>6.4909755E7</v>
      </c>
      <c r="H12481" s="17">
        <v>6.4909755E7</v>
      </c>
    </row>
    <row r="12482">
      <c r="A12482" s="7" t="s">
        <v>27120</v>
      </c>
      <c r="B12482" s="17" t="s">
        <v>27122</v>
      </c>
      <c r="C12482" s="17">
        <v>12.0</v>
      </c>
      <c r="D12482" s="17">
        <v>9761414.0</v>
      </c>
      <c r="E12482" s="17">
        <v>3366544.0</v>
      </c>
      <c r="F12482" s="17">
        <v>3921320.0</v>
      </c>
      <c r="G12482" s="17">
        <v>1.7525349E7</v>
      </c>
      <c r="H12482" s="17">
        <v>2.0767945E7</v>
      </c>
    </row>
    <row r="12483">
      <c r="A12483" s="7" t="s">
        <v>27123</v>
      </c>
      <c r="B12483" s="17" t="s">
        <v>27124</v>
      </c>
      <c r="C12483" s="17">
        <v>4.0</v>
      </c>
      <c r="D12483" s="17">
        <v>1.699650025E7</v>
      </c>
      <c r="E12483" s="17">
        <v>2898902.0</v>
      </c>
      <c r="F12483" s="17">
        <v>1.7107467E7</v>
      </c>
      <c r="G12483" s="17">
        <v>2.3723956E7</v>
      </c>
      <c r="H12483" s="17">
        <v>2.4255676E7</v>
      </c>
    </row>
    <row r="12484">
      <c r="A12484" s="7" t="s">
        <v>27126</v>
      </c>
      <c r="B12484" s="17" t="s">
        <v>27127</v>
      </c>
      <c r="C12484" s="17">
        <v>11.0</v>
      </c>
      <c r="D12484" s="17">
        <v>2.191314345E7</v>
      </c>
      <c r="E12484" s="17">
        <v>5808430.0</v>
      </c>
      <c r="F12484" s="17">
        <v>1.55327E7</v>
      </c>
      <c r="G12484" s="17">
        <v>2.4861332E7</v>
      </c>
      <c r="H12484" s="17">
        <v>2.6731858E7</v>
      </c>
    </row>
    <row r="12485">
      <c r="A12485" s="7" t="s">
        <v>27128</v>
      </c>
      <c r="B12485" s="17" t="s">
        <v>27129</v>
      </c>
      <c r="C12485" s="17">
        <v>2.0</v>
      </c>
      <c r="D12485" s="17">
        <v>8582228.5</v>
      </c>
      <c r="E12485" s="17">
        <v>5306789.0</v>
      </c>
      <c r="F12485" s="17">
        <v>5306789.0</v>
      </c>
      <c r="G12485" s="17">
        <v>1.1857668E7</v>
      </c>
      <c r="H12485" s="17">
        <v>1.1857668E7</v>
      </c>
    </row>
    <row r="12486">
      <c r="A12486" s="7" t="s">
        <v>27130</v>
      </c>
      <c r="B12486" s="17" t="s">
        <v>27131</v>
      </c>
      <c r="C12486" s="17">
        <v>7.0</v>
      </c>
      <c r="D12486" s="17">
        <v>1.6060981E7</v>
      </c>
      <c r="E12486" s="17">
        <v>2624000.0</v>
      </c>
      <c r="F12486" s="17">
        <v>1.7910785E7</v>
      </c>
      <c r="G12486" s="17">
        <v>2.7314559E7</v>
      </c>
      <c r="H12486" s="17">
        <v>3.0670594E7</v>
      </c>
    </row>
    <row r="12487">
      <c r="A12487" s="7" t="s">
        <v>27132</v>
      </c>
      <c r="B12487" s="17" t="s">
        <v>27133</v>
      </c>
      <c r="C12487" s="17">
        <v>7.0</v>
      </c>
      <c r="D12487" s="17">
        <v>2.3217452E7</v>
      </c>
      <c r="E12487" s="17">
        <v>1.2903536E7</v>
      </c>
      <c r="F12487" s="17">
        <v>2.3461034E7</v>
      </c>
      <c r="G12487" s="17">
        <v>2.6461037E7</v>
      </c>
      <c r="H12487" s="17">
        <v>4.8916783E7</v>
      </c>
    </row>
    <row r="12488">
      <c r="A12488" s="7" t="s">
        <v>27134</v>
      </c>
      <c r="B12488" s="17" t="s">
        <v>27135</v>
      </c>
      <c r="C12488" s="17">
        <v>2.0</v>
      </c>
      <c r="D12488" s="17">
        <v>1.01221365E7</v>
      </c>
      <c r="E12488" s="17">
        <v>5532100.0</v>
      </c>
      <c r="F12488" s="17">
        <v>5532100.0</v>
      </c>
      <c r="G12488" s="17">
        <v>1.4712173E7</v>
      </c>
      <c r="H12488" s="17">
        <v>1.4712173E7</v>
      </c>
    </row>
    <row r="12489">
      <c r="A12489" s="7" t="s">
        <v>27136</v>
      </c>
      <c r="B12489" s="17" t="s">
        <v>27137</v>
      </c>
      <c r="C12489" s="17">
        <v>10.0</v>
      </c>
      <c r="D12489" s="17">
        <v>3.69898957E7</v>
      </c>
      <c r="E12489" s="17">
        <v>3.05399E7</v>
      </c>
      <c r="F12489" s="17">
        <v>3.7260906E7</v>
      </c>
      <c r="G12489" s="17">
        <v>4.8086627E7</v>
      </c>
      <c r="H12489" s="17">
        <v>5.1714193E7</v>
      </c>
    </row>
    <row r="12490">
      <c r="A12490" s="7" t="s">
        <v>27138</v>
      </c>
      <c r="B12490" s="17" t="s">
        <v>27139</v>
      </c>
      <c r="C12490" s="17">
        <v>1.0</v>
      </c>
      <c r="D12490" s="17">
        <v>6792231.0</v>
      </c>
      <c r="E12490" s="17">
        <v>6792231.0</v>
      </c>
      <c r="F12490" s="17">
        <v>6792231.0</v>
      </c>
      <c r="G12490" s="17">
        <v>6792231.0</v>
      </c>
      <c r="H12490" s="17">
        <v>6792231.0</v>
      </c>
    </row>
    <row r="12491">
      <c r="A12491" s="7" t="s">
        <v>27140</v>
      </c>
      <c r="B12491" s="17" t="s">
        <v>27141</v>
      </c>
      <c r="C12491" s="17">
        <v>3.0</v>
      </c>
      <c r="D12491" s="17">
        <v>2.138073233E7</v>
      </c>
      <c r="E12491" s="17">
        <v>4919800.0</v>
      </c>
      <c r="F12491" s="17">
        <v>1.4908931E7</v>
      </c>
      <c r="G12491" s="17">
        <v>4.4313466E7</v>
      </c>
      <c r="H12491" s="17">
        <v>4.4313466E7</v>
      </c>
    </row>
    <row r="12492">
      <c r="A12492" s="7" t="s">
        <v>27144</v>
      </c>
      <c r="B12492" s="17" t="s">
        <v>27145</v>
      </c>
      <c r="C12492" s="17">
        <v>1.0</v>
      </c>
      <c r="D12492" s="17">
        <v>8914173.0</v>
      </c>
      <c r="E12492" s="17">
        <v>8914173.0</v>
      </c>
      <c r="F12492" s="17">
        <v>8914173.0</v>
      </c>
      <c r="G12492" s="17">
        <v>8914173.0</v>
      </c>
      <c r="H12492" s="17">
        <v>8914173.0</v>
      </c>
    </row>
    <row r="12493">
      <c r="A12493" s="7" t="s">
        <v>27146</v>
      </c>
      <c r="B12493" s="17" t="s">
        <v>27147</v>
      </c>
      <c r="C12493" s="17">
        <v>3.0</v>
      </c>
      <c r="D12493" s="17">
        <v>1.318649233E7</v>
      </c>
      <c r="E12493" s="17">
        <v>715032.0</v>
      </c>
      <c r="F12493" s="17">
        <v>5578096.0</v>
      </c>
      <c r="G12493" s="17">
        <v>3.3266349E7</v>
      </c>
      <c r="H12493" s="17">
        <v>3.3266349E7</v>
      </c>
    </row>
    <row r="12494">
      <c r="A12494" s="7" t="s">
        <v>27148</v>
      </c>
      <c r="B12494" s="17" t="s">
        <v>27149</v>
      </c>
      <c r="C12494" s="17">
        <v>1.0</v>
      </c>
      <c r="D12494" s="17">
        <v>540444.0</v>
      </c>
      <c r="E12494" s="17">
        <v>540444.0</v>
      </c>
      <c r="F12494" s="17">
        <v>540444.0</v>
      </c>
      <c r="G12494" s="17">
        <v>540444.0</v>
      </c>
      <c r="H12494" s="17">
        <v>540444.0</v>
      </c>
    </row>
    <row r="12495">
      <c r="A12495" s="7" t="s">
        <v>27151</v>
      </c>
      <c r="B12495" s="17" t="s">
        <v>27152</v>
      </c>
      <c r="C12495" s="17">
        <v>5.0</v>
      </c>
      <c r="D12495" s="17">
        <v>1.94368816E7</v>
      </c>
      <c r="E12495" s="17">
        <v>5995162.0</v>
      </c>
      <c r="F12495" s="17">
        <v>8154955.0</v>
      </c>
      <c r="G12495" s="17">
        <v>2.5623419E7</v>
      </c>
      <c r="H12495" s="17">
        <v>5.4226509E7</v>
      </c>
    </row>
    <row r="12496">
      <c r="A12496" s="7" t="s">
        <v>27153</v>
      </c>
      <c r="B12496" s="17" t="s">
        <v>27154</v>
      </c>
      <c r="C12496" s="17">
        <v>1.0</v>
      </c>
      <c r="D12496" s="17">
        <v>1.6718199E7</v>
      </c>
      <c r="E12496" s="17">
        <v>1.6718199E7</v>
      </c>
      <c r="F12496" s="17">
        <v>1.6718199E7</v>
      </c>
      <c r="G12496" s="17">
        <v>1.6718199E7</v>
      </c>
      <c r="H12496" s="17">
        <v>1.6718199E7</v>
      </c>
    </row>
    <row r="12497">
      <c r="A12497" s="7" t="s">
        <v>27156</v>
      </c>
      <c r="B12497" s="17" t="s">
        <v>27157</v>
      </c>
      <c r="C12497" s="17">
        <v>2.0</v>
      </c>
      <c r="D12497" s="17">
        <v>7.04738895E7</v>
      </c>
      <c r="E12497" s="17">
        <v>6925137.0</v>
      </c>
      <c r="F12497" s="17">
        <v>6925137.0</v>
      </c>
      <c r="G12497" s="17">
        <v>1.34022642E8</v>
      </c>
      <c r="H12497" s="17">
        <v>1.34022642E8</v>
      </c>
    </row>
    <row r="12498">
      <c r="A12498" s="7" t="s">
        <v>27159</v>
      </c>
      <c r="B12498" s="17" t="s">
        <v>27160</v>
      </c>
      <c r="C12498" s="17">
        <v>1.0</v>
      </c>
      <c r="D12498" s="17">
        <v>9886188.0</v>
      </c>
      <c r="E12498" s="17">
        <v>9886188.0</v>
      </c>
      <c r="F12498" s="17">
        <v>9886188.0</v>
      </c>
      <c r="G12498" s="17">
        <v>9886188.0</v>
      </c>
      <c r="H12498" s="17">
        <v>9886188.0</v>
      </c>
    </row>
    <row r="12499">
      <c r="A12499" s="7" t="s">
        <v>27161</v>
      </c>
      <c r="B12499" s="17" t="s">
        <v>27163</v>
      </c>
      <c r="C12499" s="17">
        <v>1.0</v>
      </c>
      <c r="D12499" s="17">
        <v>5120743.0</v>
      </c>
      <c r="E12499" s="17">
        <v>5120743.0</v>
      </c>
      <c r="F12499" s="17">
        <v>5120743.0</v>
      </c>
      <c r="G12499" s="17">
        <v>5120743.0</v>
      </c>
      <c r="H12499" s="17">
        <v>5120743.0</v>
      </c>
    </row>
    <row r="12500">
      <c r="A12500" s="7" t="s">
        <v>27164</v>
      </c>
      <c r="B12500" s="17" t="s">
        <v>27165</v>
      </c>
      <c r="C12500" s="17">
        <v>3.0</v>
      </c>
      <c r="D12500" s="17">
        <v>2.278479367E7</v>
      </c>
      <c r="E12500" s="17">
        <v>7381644.0</v>
      </c>
      <c r="F12500" s="17">
        <v>2.5227076E7</v>
      </c>
      <c r="G12500" s="17">
        <v>3.5745661E7</v>
      </c>
      <c r="H12500" s="17">
        <v>3.5745661E7</v>
      </c>
    </row>
    <row r="12501">
      <c r="A12501" s="7" t="s">
        <v>27166</v>
      </c>
      <c r="B12501" s="17" t="s">
        <v>27167</v>
      </c>
      <c r="C12501" s="17">
        <v>2.0</v>
      </c>
      <c r="D12501" s="17">
        <v>1.5366746E7</v>
      </c>
      <c r="E12501" s="17">
        <v>1.4692891E7</v>
      </c>
      <c r="F12501" s="17">
        <v>1.4692891E7</v>
      </c>
      <c r="G12501" s="17">
        <v>1.6040601E7</v>
      </c>
      <c r="H12501" s="17">
        <v>1.6040601E7</v>
      </c>
    </row>
    <row r="12502">
      <c r="A12502" s="7" t="s">
        <v>27168</v>
      </c>
      <c r="B12502" s="17" t="s">
        <v>27169</v>
      </c>
      <c r="C12502" s="17">
        <v>6.0</v>
      </c>
      <c r="D12502" s="17">
        <v>1.625624183E7</v>
      </c>
      <c r="E12502" s="17">
        <v>7139591.0</v>
      </c>
      <c r="F12502" s="17">
        <v>7888900.0</v>
      </c>
      <c r="G12502" s="17">
        <v>2.4880908E7</v>
      </c>
      <c r="H12502" s="17">
        <v>4.5735833E7</v>
      </c>
    </row>
    <row r="12503">
      <c r="A12503" s="7" t="s">
        <v>27170</v>
      </c>
      <c r="B12503" s="17" t="s">
        <v>27171</v>
      </c>
      <c r="C12503" s="17">
        <v>2.0</v>
      </c>
      <c r="D12503" s="17">
        <v>3.02164845E7</v>
      </c>
      <c r="E12503" s="17">
        <v>9404227.0</v>
      </c>
      <c r="F12503" s="17">
        <v>9404227.0</v>
      </c>
      <c r="G12503" s="17">
        <v>5.1028742E7</v>
      </c>
      <c r="H12503" s="17">
        <v>5.1028742E7</v>
      </c>
    </row>
    <row r="12504">
      <c r="A12504" s="7" t="s">
        <v>27172</v>
      </c>
      <c r="B12504" s="17" t="s">
        <v>27173</v>
      </c>
      <c r="C12504" s="17">
        <v>24.0</v>
      </c>
      <c r="D12504" s="17">
        <v>1.234423088E7</v>
      </c>
      <c r="E12504" s="17">
        <v>4215816.0</v>
      </c>
      <c r="F12504" s="17">
        <v>5791256.0</v>
      </c>
      <c r="G12504" s="17">
        <v>1.21046E7</v>
      </c>
      <c r="H12504" s="17">
        <v>1.7766357E7</v>
      </c>
    </row>
    <row r="12505">
      <c r="A12505" s="7" t="s">
        <v>27174</v>
      </c>
      <c r="B12505" s="17" t="s">
        <v>27175</v>
      </c>
      <c r="C12505" s="17">
        <v>5.0</v>
      </c>
      <c r="D12505" s="17">
        <v>8180563.8</v>
      </c>
      <c r="E12505" s="17">
        <v>4310323.0</v>
      </c>
      <c r="F12505" s="17">
        <v>5490106.0</v>
      </c>
      <c r="G12505" s="17">
        <v>1.1907979E7</v>
      </c>
      <c r="H12505" s="17">
        <v>1.6007375E7</v>
      </c>
    </row>
    <row r="12506">
      <c r="A12506" s="7" t="s">
        <v>27177</v>
      </c>
      <c r="B12506" s="17" t="s">
        <v>27178</v>
      </c>
      <c r="C12506" s="17">
        <v>1.0</v>
      </c>
      <c r="D12506" s="17">
        <v>7382994.0</v>
      </c>
      <c r="E12506" s="17">
        <v>7382994.0</v>
      </c>
      <c r="F12506" s="17">
        <v>7382994.0</v>
      </c>
      <c r="G12506" s="17">
        <v>7382994.0</v>
      </c>
      <c r="H12506" s="17">
        <v>7382994.0</v>
      </c>
    </row>
    <row r="12507">
      <c r="A12507" s="7" t="s">
        <v>27179</v>
      </c>
      <c r="B12507" s="17" t="s">
        <v>27180</v>
      </c>
      <c r="C12507" s="17">
        <v>1.0</v>
      </c>
      <c r="D12507" s="17">
        <v>2720998.0</v>
      </c>
      <c r="E12507" s="17">
        <v>2720998.0</v>
      </c>
      <c r="F12507" s="17">
        <v>2720998.0</v>
      </c>
      <c r="G12507" s="17">
        <v>2720998.0</v>
      </c>
      <c r="H12507" s="17">
        <v>2720998.0</v>
      </c>
    </row>
    <row r="12508">
      <c r="A12508" s="7" t="s">
        <v>27181</v>
      </c>
      <c r="B12508" s="17" t="s">
        <v>27182</v>
      </c>
      <c r="C12508" s="17">
        <v>1.0</v>
      </c>
      <c r="D12508" s="17">
        <v>3243262.0</v>
      </c>
      <c r="E12508" s="17">
        <v>3243262.0</v>
      </c>
      <c r="F12508" s="17">
        <v>3243262.0</v>
      </c>
      <c r="G12508" s="17">
        <v>3243262.0</v>
      </c>
      <c r="H12508" s="17">
        <v>3243262.0</v>
      </c>
    </row>
    <row r="12509">
      <c r="A12509" s="7" t="s">
        <v>27184</v>
      </c>
      <c r="B12509" s="17" t="s">
        <v>27186</v>
      </c>
      <c r="C12509" s="17">
        <v>18.0</v>
      </c>
      <c r="D12509" s="17">
        <v>4.284079511E7</v>
      </c>
      <c r="E12509" s="17">
        <v>3.65E7</v>
      </c>
      <c r="F12509" s="17">
        <v>3.65E7</v>
      </c>
      <c r="G12509" s="17">
        <v>4.07192E7</v>
      </c>
      <c r="H12509" s="17">
        <v>9.2743549E7</v>
      </c>
    </row>
    <row r="12510">
      <c r="A12510" s="7" t="s">
        <v>27187</v>
      </c>
      <c r="B12510" s="17" t="s">
        <v>27188</v>
      </c>
      <c r="C12510" s="17">
        <v>40.0</v>
      </c>
      <c r="D12510" s="17">
        <v>3.030899613E7</v>
      </c>
      <c r="E12510" s="17">
        <v>1.4473016E7</v>
      </c>
      <c r="F12510" s="17">
        <v>3.3522E7</v>
      </c>
      <c r="G12510" s="17">
        <v>3.65E7</v>
      </c>
      <c r="H12510" s="17">
        <v>4.07192E7</v>
      </c>
    </row>
    <row r="12511">
      <c r="A12511" s="7" t="s">
        <v>27189</v>
      </c>
      <c r="B12511" s="17" t="s">
        <v>27190</v>
      </c>
      <c r="C12511" s="17">
        <v>13.0</v>
      </c>
      <c r="D12511" s="17">
        <v>5538314.846</v>
      </c>
      <c r="E12511" s="17">
        <v>3000000.0</v>
      </c>
      <c r="F12511" s="17">
        <v>3462000.0</v>
      </c>
      <c r="G12511" s="17">
        <v>5346838.0</v>
      </c>
      <c r="H12511" s="17">
        <v>1.2757501E7</v>
      </c>
    </row>
    <row r="12512">
      <c r="A12512" s="7" t="s">
        <v>27191</v>
      </c>
      <c r="B12512" s="17" t="s">
        <v>27192</v>
      </c>
      <c r="C12512" s="17">
        <v>6.0</v>
      </c>
      <c r="D12512" s="17">
        <v>3.187652617E7</v>
      </c>
      <c r="E12512" s="17">
        <v>2.355971E7</v>
      </c>
      <c r="F12512" s="17">
        <v>3.15248E7</v>
      </c>
      <c r="G12512" s="17">
        <v>3.9917809E7</v>
      </c>
      <c r="H12512" s="17">
        <v>4.0930643E7</v>
      </c>
    </row>
    <row r="12513">
      <c r="A12513" s="7" t="s">
        <v>27193</v>
      </c>
      <c r="B12513" s="17" t="s">
        <v>27194</v>
      </c>
      <c r="C12513" s="17">
        <v>3.0</v>
      </c>
      <c r="D12513" s="17">
        <v>4385034.667</v>
      </c>
      <c r="E12513" s="17">
        <v>2910140.0</v>
      </c>
      <c r="F12513" s="17">
        <v>4820658.0</v>
      </c>
      <c r="G12513" s="17">
        <v>5424306.0</v>
      </c>
      <c r="H12513" s="17">
        <v>5424306.0</v>
      </c>
    </row>
    <row r="12514">
      <c r="A12514" s="7" t="s">
        <v>27195</v>
      </c>
      <c r="B12514" s="17" t="s">
        <v>27197</v>
      </c>
      <c r="C12514" s="17">
        <v>15.0</v>
      </c>
      <c r="D12514" s="17">
        <v>1.633028833E7</v>
      </c>
      <c r="E12514" s="17">
        <v>7589559.0</v>
      </c>
      <c r="F12514" s="17">
        <v>9745021.0</v>
      </c>
      <c r="G12514" s="17">
        <v>2.1304019E7</v>
      </c>
      <c r="H12514" s="17">
        <v>3.2894736E7</v>
      </c>
    </row>
    <row r="12515">
      <c r="A12515" s="7" t="s">
        <v>27199</v>
      </c>
      <c r="B12515" s="17" t="s">
        <v>27200</v>
      </c>
      <c r="C12515" s="17">
        <v>2.0</v>
      </c>
      <c r="D12515" s="17">
        <v>9.14505655E7</v>
      </c>
      <c r="E12515" s="17">
        <v>3560389.0</v>
      </c>
      <c r="F12515" s="17">
        <v>3560389.0</v>
      </c>
      <c r="G12515" s="17">
        <v>1.79340742E8</v>
      </c>
      <c r="H12515" s="17">
        <v>1.79340742E8</v>
      </c>
    </row>
    <row r="12516">
      <c r="A12516" s="7" t="s">
        <v>27201</v>
      </c>
      <c r="B12516" s="17" t="s">
        <v>27202</v>
      </c>
      <c r="C12516" s="17">
        <v>2.0</v>
      </c>
      <c r="D12516" s="17">
        <v>2.93547965E7</v>
      </c>
      <c r="E12516" s="17">
        <v>3303950.0</v>
      </c>
      <c r="F12516" s="17">
        <v>3303950.0</v>
      </c>
      <c r="G12516" s="17">
        <v>5.5405643E7</v>
      </c>
      <c r="H12516" s="17">
        <v>5.5405643E7</v>
      </c>
    </row>
    <row r="12517">
      <c r="A12517" s="7" t="s">
        <v>27203</v>
      </c>
      <c r="B12517" s="17" t="s">
        <v>27204</v>
      </c>
      <c r="C12517" s="17">
        <v>29.0</v>
      </c>
      <c r="D12517" s="17">
        <v>1.674012579E7</v>
      </c>
      <c r="E12517" s="17">
        <v>5862140.0</v>
      </c>
      <c r="F12517" s="17">
        <v>8596259.0</v>
      </c>
      <c r="G12517" s="17">
        <v>2.0245838E7</v>
      </c>
      <c r="H12517" s="17">
        <v>5.9027558E7</v>
      </c>
    </row>
    <row r="12518">
      <c r="A12518" s="7" t="s">
        <v>27240</v>
      </c>
      <c r="B12518" s="17" t="s">
        <v>27241</v>
      </c>
      <c r="C12518" s="17">
        <v>1.0</v>
      </c>
      <c r="D12518" s="17">
        <v>1.1770198E7</v>
      </c>
      <c r="E12518" s="17">
        <v>1.1770198E7</v>
      </c>
      <c r="F12518" s="17">
        <v>1.1770198E7</v>
      </c>
      <c r="G12518" s="17">
        <v>1.1770198E7</v>
      </c>
      <c r="H12518" s="17">
        <v>1.1770198E7</v>
      </c>
    </row>
    <row r="12519">
      <c r="A12519" s="7" t="s">
        <v>27242</v>
      </c>
      <c r="B12519" s="17" t="s">
        <v>27243</v>
      </c>
      <c r="C12519" s="17">
        <v>3.0</v>
      </c>
      <c r="D12519" s="17">
        <v>1.433518633E7</v>
      </c>
      <c r="E12519" s="17">
        <v>6749985.0</v>
      </c>
      <c r="F12519" s="17">
        <v>1.0985256E7</v>
      </c>
      <c r="G12519" s="17">
        <v>2.5270318E7</v>
      </c>
      <c r="H12519" s="17">
        <v>2.5270318E7</v>
      </c>
    </row>
    <row r="12520">
      <c r="A12520" s="7" t="s">
        <v>27245</v>
      </c>
      <c r="B12520" s="17" t="s">
        <v>27247</v>
      </c>
      <c r="C12520" s="17">
        <v>12.0</v>
      </c>
      <c r="D12520" s="17">
        <v>1.545217308E7</v>
      </c>
      <c r="E12520" s="17">
        <v>5192118.0</v>
      </c>
      <c r="F12520" s="17">
        <v>8761550.0</v>
      </c>
      <c r="G12520" s="17">
        <v>1.2355E7</v>
      </c>
      <c r="H12520" s="17">
        <v>4.821219E7</v>
      </c>
    </row>
    <row r="12521">
      <c r="A12521" s="7" t="s">
        <v>27248</v>
      </c>
      <c r="B12521" s="17" t="s">
        <v>27249</v>
      </c>
      <c r="C12521" s="17">
        <v>4.0</v>
      </c>
      <c r="D12521" s="17">
        <v>2.2763719E7</v>
      </c>
      <c r="E12521" s="17">
        <v>4282421.0</v>
      </c>
      <c r="F12521" s="17">
        <v>1.9451265E7</v>
      </c>
      <c r="G12521" s="17">
        <v>2.1277767E7</v>
      </c>
      <c r="H12521" s="17">
        <v>4.6043423E7</v>
      </c>
    </row>
    <row r="12522">
      <c r="A12522" s="7" t="s">
        <v>27250</v>
      </c>
      <c r="B12522" s="17" t="s">
        <v>27251</v>
      </c>
      <c r="C12522" s="17">
        <v>3.0</v>
      </c>
      <c r="D12522" s="17">
        <v>2.506887767E7</v>
      </c>
      <c r="E12522" s="17">
        <v>2482329.0</v>
      </c>
      <c r="F12522" s="17">
        <v>2.304865E7</v>
      </c>
      <c r="G12522" s="17">
        <v>4.9675654E7</v>
      </c>
      <c r="H12522" s="17">
        <v>4.9675654E7</v>
      </c>
    </row>
    <row r="12523">
      <c r="A12523" s="7" t="s">
        <v>27252</v>
      </c>
      <c r="B12523" s="17" t="s">
        <v>27253</v>
      </c>
      <c r="C12523" s="17">
        <v>11.0</v>
      </c>
      <c r="D12523" s="17">
        <v>1.327869555E7</v>
      </c>
      <c r="E12523" s="17">
        <v>3257035.0</v>
      </c>
      <c r="F12523" s="17">
        <v>1.0883099E7</v>
      </c>
      <c r="G12523" s="17">
        <v>1.811105E7</v>
      </c>
      <c r="H12523" s="17">
        <v>2.497585E7</v>
      </c>
    </row>
    <row r="12524">
      <c r="A12524" s="7" t="s">
        <v>27255</v>
      </c>
      <c r="B12524" s="17" t="s">
        <v>27256</v>
      </c>
      <c r="C12524" s="17">
        <v>2.0</v>
      </c>
      <c r="D12524" s="17">
        <v>3.956648E7</v>
      </c>
      <c r="E12524" s="17">
        <v>8550560.0</v>
      </c>
      <c r="F12524" s="17">
        <v>8550560.0</v>
      </c>
      <c r="G12524" s="17">
        <v>7.05824E7</v>
      </c>
      <c r="H12524" s="17">
        <v>7.05824E7</v>
      </c>
    </row>
    <row r="12525">
      <c r="A12525" s="7" t="s">
        <v>27257</v>
      </c>
      <c r="B12525" s="17" t="s">
        <v>27258</v>
      </c>
      <c r="C12525" s="17">
        <v>1.0</v>
      </c>
      <c r="D12525" s="17">
        <v>1.7878E7</v>
      </c>
      <c r="E12525" s="17">
        <v>1.7878E7</v>
      </c>
      <c r="F12525" s="17">
        <v>1.7878E7</v>
      </c>
      <c r="G12525" s="17">
        <v>1.7878E7</v>
      </c>
      <c r="H12525" s="17">
        <v>1.7878E7</v>
      </c>
    </row>
    <row r="12526">
      <c r="A12526" s="7" t="s">
        <v>27259</v>
      </c>
      <c r="B12526" s="17" t="s">
        <v>27260</v>
      </c>
      <c r="C12526" s="17">
        <v>1.0</v>
      </c>
      <c r="D12526" s="17">
        <v>2.5655051E7</v>
      </c>
      <c r="E12526" s="17">
        <v>2.5655051E7</v>
      </c>
      <c r="F12526" s="17">
        <v>2.5655051E7</v>
      </c>
      <c r="G12526" s="17">
        <v>2.5655051E7</v>
      </c>
      <c r="H12526" s="17">
        <v>2.5655051E7</v>
      </c>
    </row>
    <row r="12527">
      <c r="A12527" s="7" t="s">
        <v>27264</v>
      </c>
      <c r="B12527" s="17" t="s">
        <v>27265</v>
      </c>
      <c r="C12527" s="17">
        <v>1.0</v>
      </c>
      <c r="D12527" s="17">
        <v>1.7915693E7</v>
      </c>
      <c r="E12527" s="17">
        <v>1.7915693E7</v>
      </c>
      <c r="F12527" s="17">
        <v>1.7915693E7</v>
      </c>
      <c r="G12527" s="17">
        <v>1.7915693E7</v>
      </c>
      <c r="H12527" s="17">
        <v>1.7915693E7</v>
      </c>
    </row>
    <row r="12528">
      <c r="A12528" s="7" t="s">
        <v>27266</v>
      </c>
      <c r="B12528" s="17" t="s">
        <v>27267</v>
      </c>
      <c r="C12528" s="17">
        <v>1.0</v>
      </c>
      <c r="D12528" s="17">
        <v>1.6560386E7</v>
      </c>
      <c r="E12528" s="17">
        <v>1.6560386E7</v>
      </c>
      <c r="F12528" s="17">
        <v>1.6560386E7</v>
      </c>
      <c r="G12528" s="17">
        <v>1.6560386E7</v>
      </c>
      <c r="H12528" s="17">
        <v>1.6560386E7</v>
      </c>
    </row>
    <row r="12529">
      <c r="A12529" s="7" t="s">
        <v>27268</v>
      </c>
      <c r="B12529" s="17" t="s">
        <v>27269</v>
      </c>
      <c r="C12529" s="17">
        <v>65.0</v>
      </c>
      <c r="D12529" s="17">
        <v>2.129456326E7</v>
      </c>
      <c r="E12529" s="17">
        <v>4977284.0</v>
      </c>
      <c r="F12529" s="17">
        <v>1.2919977E7</v>
      </c>
      <c r="G12529" s="17">
        <v>3.2295017E7</v>
      </c>
      <c r="H12529" s="17">
        <v>5.235929E7</v>
      </c>
    </row>
    <row r="12530">
      <c r="A12530" s="7" t="s">
        <v>27271</v>
      </c>
      <c r="B12530" s="17" t="s">
        <v>27272</v>
      </c>
      <c r="C12530" s="17">
        <v>4.0</v>
      </c>
      <c r="D12530" s="17">
        <v>1.074003775E7</v>
      </c>
      <c r="E12530" s="17">
        <v>1730638.0</v>
      </c>
      <c r="F12530" s="17">
        <v>1.1798074E7</v>
      </c>
      <c r="G12530" s="17">
        <v>1.2912E7</v>
      </c>
      <c r="H12530" s="17">
        <v>1.6519439E7</v>
      </c>
    </row>
    <row r="12531">
      <c r="A12531" s="7" t="s">
        <v>27273</v>
      </c>
      <c r="B12531" s="17" t="s">
        <v>27274</v>
      </c>
      <c r="C12531" s="17">
        <v>3.0</v>
      </c>
      <c r="D12531" s="17">
        <v>3.139746967E7</v>
      </c>
      <c r="E12531" s="17">
        <v>2.4270414E7</v>
      </c>
      <c r="F12531" s="17">
        <v>3.4731757E7</v>
      </c>
      <c r="G12531" s="17">
        <v>3.5190238E7</v>
      </c>
      <c r="H12531" s="17">
        <v>3.5190238E7</v>
      </c>
    </row>
    <row r="12532">
      <c r="A12532" s="7" t="s">
        <v>27276</v>
      </c>
      <c r="B12532" s="17" t="s">
        <v>27277</v>
      </c>
      <c r="C12532" s="17">
        <v>4.0</v>
      </c>
      <c r="D12532" s="17">
        <v>5.51609795E7</v>
      </c>
      <c r="E12532" s="17">
        <v>3143900.0</v>
      </c>
      <c r="F12532" s="17">
        <v>1.07532E7</v>
      </c>
      <c r="G12532" s="17">
        <v>7.9182636E7</v>
      </c>
      <c r="H12532" s="17">
        <v>1.27564182E8</v>
      </c>
    </row>
    <row r="12533">
      <c r="A12533" s="7" t="s">
        <v>27279</v>
      </c>
      <c r="B12533" s="17" t="s">
        <v>27280</v>
      </c>
      <c r="C12533" s="17">
        <v>5.0</v>
      </c>
      <c r="D12533" s="17">
        <v>3.20020918E7</v>
      </c>
      <c r="E12533" s="17">
        <v>1.7519257E7</v>
      </c>
      <c r="F12533" s="17">
        <v>2.8071489E7</v>
      </c>
      <c r="G12533" s="17">
        <v>3.9186432E7</v>
      </c>
      <c r="H12533" s="17">
        <v>5.8459512E7</v>
      </c>
    </row>
    <row r="12534">
      <c r="A12534" s="7" t="s">
        <v>27281</v>
      </c>
      <c r="B12534" s="17" t="s">
        <v>27282</v>
      </c>
      <c r="C12534" s="17">
        <v>3.0</v>
      </c>
      <c r="D12534" s="17">
        <v>2.8699522E7</v>
      </c>
      <c r="E12534" s="17">
        <v>1.7382703E7</v>
      </c>
      <c r="F12534" s="17">
        <v>1.9545083E7</v>
      </c>
      <c r="G12534" s="17">
        <v>4.917078E7</v>
      </c>
      <c r="H12534" s="17">
        <v>4.917078E7</v>
      </c>
    </row>
    <row r="12535">
      <c r="A12535" s="7" t="s">
        <v>27283</v>
      </c>
      <c r="B12535" s="17" t="s">
        <v>27284</v>
      </c>
      <c r="C12535" s="17">
        <v>22.0</v>
      </c>
      <c r="D12535" s="17">
        <v>5.229002259E7</v>
      </c>
      <c r="E12535" s="17">
        <v>1.3723287E7</v>
      </c>
      <c r="F12535" s="17">
        <v>2.73166E7</v>
      </c>
      <c r="G12535" s="17">
        <v>7.3186043E7</v>
      </c>
      <c r="H12535" s="17">
        <v>1.13158133E8</v>
      </c>
    </row>
    <row r="12536">
      <c r="A12536" s="7" t="s">
        <v>27285</v>
      </c>
      <c r="B12536" s="17" t="s">
        <v>27286</v>
      </c>
      <c r="C12536" s="17">
        <v>36.0</v>
      </c>
      <c r="D12536" s="17">
        <v>3.273938506E7</v>
      </c>
      <c r="E12536" s="17">
        <v>6012636.0</v>
      </c>
      <c r="F12536" s="17">
        <v>1.6561525E7</v>
      </c>
      <c r="G12536" s="17">
        <v>2.9924466E7</v>
      </c>
      <c r="H12536" s="17">
        <v>1.45294169E8</v>
      </c>
    </row>
    <row r="12537">
      <c r="A12537" s="7" t="s">
        <v>27288</v>
      </c>
      <c r="B12537" s="17" t="s">
        <v>27289</v>
      </c>
      <c r="C12537" s="17">
        <v>14.0</v>
      </c>
      <c r="D12537" s="17">
        <v>1.926560321E7</v>
      </c>
      <c r="E12537" s="17">
        <v>1.1019833E7</v>
      </c>
      <c r="F12537" s="17">
        <v>2.2373586E7</v>
      </c>
      <c r="G12537" s="17">
        <v>2.515937E7</v>
      </c>
      <c r="H12537" s="17">
        <v>2.95906E7</v>
      </c>
    </row>
    <row r="12538">
      <c r="A12538" s="7" t="s">
        <v>27290</v>
      </c>
      <c r="B12538" s="17" t="s">
        <v>27291</v>
      </c>
      <c r="C12538" s="17">
        <v>79.0</v>
      </c>
      <c r="D12538" s="17">
        <v>3.399674891E7</v>
      </c>
      <c r="E12538" s="17">
        <v>1.0773252E7</v>
      </c>
      <c r="F12538" s="17">
        <v>1.9482138E7</v>
      </c>
      <c r="G12538" s="17">
        <v>5.1429674E7</v>
      </c>
      <c r="H12538" s="17">
        <v>7.7453613E7</v>
      </c>
    </row>
    <row r="12539">
      <c r="A12539" s="7" t="s">
        <v>27292</v>
      </c>
      <c r="B12539" s="17" t="s">
        <v>27293</v>
      </c>
      <c r="C12539" s="17">
        <v>70.0</v>
      </c>
      <c r="D12539" s="17">
        <v>1.786364616E7</v>
      </c>
      <c r="E12539" s="17">
        <v>2336988.0</v>
      </c>
      <c r="F12539" s="17">
        <v>9046927.0</v>
      </c>
      <c r="G12539" s="17">
        <v>3.3199804E7</v>
      </c>
      <c r="H12539" s="17">
        <v>4.1521787E7</v>
      </c>
    </row>
    <row r="12540">
      <c r="A12540" s="7" t="s">
        <v>27295</v>
      </c>
      <c r="B12540" s="17" t="s">
        <v>27296</v>
      </c>
      <c r="C12540" s="17">
        <v>136.0</v>
      </c>
      <c r="D12540" s="17">
        <v>3.210552948E7</v>
      </c>
      <c r="E12540" s="17">
        <v>1.03625E7</v>
      </c>
      <c r="F12540" s="17">
        <v>2.660171E7</v>
      </c>
      <c r="G12540" s="17">
        <v>4.6936681E7</v>
      </c>
      <c r="H12540" s="17">
        <v>6.4276298E7</v>
      </c>
    </row>
    <row r="12541">
      <c r="A12541" s="7" t="s">
        <v>27297</v>
      </c>
      <c r="B12541" s="17" t="s">
        <v>27298</v>
      </c>
      <c r="C12541" s="17">
        <v>9.0</v>
      </c>
      <c r="D12541" s="17">
        <v>4.468372556E7</v>
      </c>
      <c r="E12541" s="17">
        <v>8748979.0</v>
      </c>
      <c r="F12541" s="17">
        <v>2.1099813E7</v>
      </c>
      <c r="G12541" s="17">
        <v>4.1002901E7</v>
      </c>
      <c r="H12541" s="17">
        <v>2.19978774E8</v>
      </c>
    </row>
    <row r="12542">
      <c r="A12542" s="7" t="s">
        <v>27299</v>
      </c>
      <c r="B12542" s="17" t="s">
        <v>27300</v>
      </c>
      <c r="C12542" s="17">
        <v>1.0</v>
      </c>
      <c r="D12542" s="17">
        <v>3.7007908E7</v>
      </c>
      <c r="E12542" s="17">
        <v>3.7007908E7</v>
      </c>
      <c r="F12542" s="17">
        <v>3.7007908E7</v>
      </c>
      <c r="G12542" s="17">
        <v>3.7007908E7</v>
      </c>
      <c r="H12542" s="17">
        <v>3.7007908E7</v>
      </c>
    </row>
    <row r="12543">
      <c r="A12543" s="7" t="s">
        <v>27301</v>
      </c>
      <c r="B12543" s="17" t="s">
        <v>27303</v>
      </c>
      <c r="C12543" s="17">
        <v>4.0</v>
      </c>
      <c r="D12543" s="17">
        <v>4.523891125E7</v>
      </c>
      <c r="E12543" s="17">
        <v>1.166615E7</v>
      </c>
      <c r="F12543" s="17">
        <v>1.450795E7</v>
      </c>
      <c r="G12543" s="17">
        <v>2.2099648E7</v>
      </c>
      <c r="H12543" s="17">
        <v>1.32681897E8</v>
      </c>
    </row>
    <row r="12544">
      <c r="A12544" s="7" t="s">
        <v>27304</v>
      </c>
      <c r="B12544" s="17" t="s">
        <v>27305</v>
      </c>
      <c r="C12544" s="17">
        <v>7.0</v>
      </c>
      <c r="D12544" s="17">
        <v>5.349074986E7</v>
      </c>
      <c r="E12544" s="17">
        <v>1.593633E7</v>
      </c>
      <c r="F12544" s="17">
        <v>5.8737631E7</v>
      </c>
      <c r="G12544" s="17">
        <v>8.8241854E7</v>
      </c>
      <c r="H12544" s="17">
        <v>1.0085276E8</v>
      </c>
    </row>
    <row r="12545">
      <c r="A12545" s="7" t="s">
        <v>27306</v>
      </c>
      <c r="B12545" s="17" t="s">
        <v>27307</v>
      </c>
      <c r="C12545" s="17">
        <v>7.0</v>
      </c>
      <c r="D12545" s="17">
        <v>3.265016829E7</v>
      </c>
      <c r="E12545" s="17">
        <v>1.2819004E7</v>
      </c>
      <c r="F12545" s="17">
        <v>3.6781545E7</v>
      </c>
      <c r="G12545" s="17">
        <v>4.0047589E7</v>
      </c>
      <c r="H12545" s="17">
        <v>5.3639731E7</v>
      </c>
    </row>
    <row r="12546">
      <c r="A12546" s="7" t="s">
        <v>27309</v>
      </c>
      <c r="B12546" s="17" t="s">
        <v>27313</v>
      </c>
      <c r="C12546" s="17">
        <v>12.0</v>
      </c>
      <c r="D12546" s="17">
        <v>3.3530013E7</v>
      </c>
      <c r="E12546" s="17">
        <v>1.1525715E7</v>
      </c>
      <c r="F12546" s="17">
        <v>1.650951E7</v>
      </c>
      <c r="G12546" s="17">
        <v>3.8849414E7</v>
      </c>
      <c r="H12546" s="17">
        <v>8.2908796E7</v>
      </c>
    </row>
    <row r="12547">
      <c r="A12547" s="7" t="s">
        <v>27316</v>
      </c>
      <c r="B12547" s="17" t="s">
        <v>27318</v>
      </c>
      <c r="C12547" s="17">
        <v>20.0</v>
      </c>
      <c r="D12547" s="17">
        <v>2.129155485E7</v>
      </c>
      <c r="E12547" s="17">
        <v>7391951.0</v>
      </c>
      <c r="F12547" s="17">
        <v>1.1039511E7</v>
      </c>
      <c r="G12547" s="17">
        <v>2.1184968E7</v>
      </c>
      <c r="H12547" s="17">
        <v>3.9982287E7</v>
      </c>
    </row>
    <row r="12548">
      <c r="A12548" s="7" t="s">
        <v>27320</v>
      </c>
      <c r="B12548" s="17" t="s">
        <v>27321</v>
      </c>
      <c r="C12548" s="17">
        <v>15.0</v>
      </c>
      <c r="D12548" s="17">
        <v>1.598375173E7</v>
      </c>
      <c r="E12548" s="17">
        <v>6005750.0</v>
      </c>
      <c r="F12548" s="17">
        <v>1.2948048E7</v>
      </c>
      <c r="G12548" s="17">
        <v>2.3387426E7</v>
      </c>
      <c r="H12548" s="17">
        <v>3.30942E7</v>
      </c>
    </row>
    <row r="12549">
      <c r="A12549" s="7" t="s">
        <v>27322</v>
      </c>
      <c r="B12549" s="17" t="s">
        <v>27323</v>
      </c>
      <c r="C12549" s="17">
        <v>105.0</v>
      </c>
      <c r="D12549" s="17">
        <v>3.922292618E7</v>
      </c>
      <c r="E12549" s="17">
        <v>2.6531568E7</v>
      </c>
      <c r="F12549" s="17">
        <v>3.7105193E7</v>
      </c>
      <c r="G12549" s="17">
        <v>4.887185E7</v>
      </c>
      <c r="H12549" s="17">
        <v>5.9133115E7</v>
      </c>
    </row>
    <row r="12550">
      <c r="A12550" s="7" t="s">
        <v>27326</v>
      </c>
      <c r="B12550" s="17" t="s">
        <v>27327</v>
      </c>
      <c r="C12550" s="17">
        <v>69.0</v>
      </c>
      <c r="D12550" s="17">
        <v>2.984785678E7</v>
      </c>
      <c r="E12550" s="17">
        <v>1.9129389E7</v>
      </c>
      <c r="F12550" s="17">
        <v>2.7785527E7</v>
      </c>
      <c r="G12550" s="17">
        <v>3.9797401E7</v>
      </c>
      <c r="H12550" s="17">
        <v>4.7994874E7</v>
      </c>
    </row>
    <row r="12551">
      <c r="A12551" s="7" t="s">
        <v>27328</v>
      </c>
      <c r="B12551" s="17" t="s">
        <v>27329</v>
      </c>
      <c r="C12551" s="17">
        <v>65.0</v>
      </c>
      <c r="D12551" s="17">
        <v>2.193148597E7</v>
      </c>
      <c r="E12551" s="17">
        <v>3685943.0</v>
      </c>
      <c r="F12551" s="17">
        <v>1.0214734E7</v>
      </c>
      <c r="G12551" s="17">
        <v>2.0837411E7</v>
      </c>
      <c r="H12551" s="17">
        <v>7.0980708E7</v>
      </c>
    </row>
    <row r="12552">
      <c r="A12552" s="7" t="s">
        <v>27332</v>
      </c>
      <c r="B12552" s="17" t="s">
        <v>27333</v>
      </c>
      <c r="C12552" s="17">
        <v>16.0</v>
      </c>
      <c r="D12552" s="17">
        <v>2.636225825E7</v>
      </c>
      <c r="E12552" s="17">
        <v>7836684.0</v>
      </c>
      <c r="F12552" s="17">
        <v>1.372399E7</v>
      </c>
      <c r="G12552" s="17">
        <v>2.3128696E7</v>
      </c>
      <c r="H12552" s="17">
        <v>8.7153915E7</v>
      </c>
    </row>
    <row r="12553">
      <c r="A12553" s="7" t="s">
        <v>27334</v>
      </c>
      <c r="B12553" s="17" t="s">
        <v>27335</v>
      </c>
      <c r="C12553" s="17">
        <v>3.0</v>
      </c>
      <c r="D12553" s="17">
        <v>1.5841124E7</v>
      </c>
      <c r="E12553" s="17">
        <v>9289894.0</v>
      </c>
      <c r="F12553" s="17">
        <v>9490681.0</v>
      </c>
      <c r="G12553" s="17">
        <v>2.8742797E7</v>
      </c>
      <c r="H12553" s="17">
        <v>2.8742797E7</v>
      </c>
    </row>
    <row r="12554">
      <c r="A12554" s="7" t="s">
        <v>27338</v>
      </c>
      <c r="B12554" s="17" t="s">
        <v>27339</v>
      </c>
      <c r="C12554" s="17">
        <v>5.0</v>
      </c>
      <c r="D12554" s="17">
        <v>1.53592388E7</v>
      </c>
      <c r="E12554" s="17">
        <v>1.2876541E7</v>
      </c>
      <c r="F12554" s="17">
        <v>1.2996062E7</v>
      </c>
      <c r="G12554" s="17">
        <v>1.7642813E7</v>
      </c>
      <c r="H12554" s="17">
        <v>2.3362578E7</v>
      </c>
    </row>
    <row r="12555">
      <c r="A12555" s="7" t="s">
        <v>27340</v>
      </c>
      <c r="B12555" s="17" t="s">
        <v>27341</v>
      </c>
      <c r="C12555" s="17">
        <v>6.0</v>
      </c>
      <c r="D12555" s="17">
        <v>1.2685701E7</v>
      </c>
      <c r="E12555" s="17">
        <v>4472875.0</v>
      </c>
      <c r="F12555" s="17">
        <v>9423958.0</v>
      </c>
      <c r="G12555" s="17">
        <v>1.9177747E7</v>
      </c>
      <c r="H12555" s="17">
        <v>2.8095459E7</v>
      </c>
    </row>
    <row r="12556">
      <c r="A12556" s="7" t="s">
        <v>27343</v>
      </c>
      <c r="B12556" s="17" t="s">
        <v>27344</v>
      </c>
      <c r="C12556" s="17">
        <v>8.0</v>
      </c>
      <c r="D12556" s="17">
        <v>1.1539055E7</v>
      </c>
      <c r="E12556" s="17">
        <v>7172045.0</v>
      </c>
      <c r="F12556" s="17">
        <v>7734950.0</v>
      </c>
      <c r="G12556" s="17">
        <v>1.3936094E7</v>
      </c>
      <c r="H12556" s="17">
        <v>1.9211562E7</v>
      </c>
    </row>
    <row r="12557">
      <c r="A12557" s="7" t="s">
        <v>27345</v>
      </c>
      <c r="B12557" s="17" t="s">
        <v>27346</v>
      </c>
      <c r="C12557" s="17">
        <v>13.0</v>
      </c>
      <c r="D12557" s="17">
        <v>4.477791292E7</v>
      </c>
      <c r="E12557" s="17">
        <v>1.4715053E7</v>
      </c>
      <c r="F12557" s="17">
        <v>3.324248E7</v>
      </c>
      <c r="G12557" s="17">
        <v>3.8369298E7</v>
      </c>
      <c r="H12557" s="17">
        <v>1.14774423E8</v>
      </c>
    </row>
    <row r="12558">
      <c r="A12558" s="7" t="s">
        <v>27349</v>
      </c>
      <c r="B12558" s="17" t="s">
        <v>27350</v>
      </c>
      <c r="C12558" s="17">
        <v>24.0</v>
      </c>
      <c r="D12558" s="17">
        <v>2.017078075E7</v>
      </c>
      <c r="E12558" s="17">
        <v>5240206.0</v>
      </c>
      <c r="F12558" s="17">
        <v>1.5075289E7</v>
      </c>
      <c r="G12558" s="17">
        <v>2.9647385E7</v>
      </c>
      <c r="H12558" s="17">
        <v>4.2026E7</v>
      </c>
    </row>
    <row r="12559">
      <c r="A12559" s="7" t="s">
        <v>27351</v>
      </c>
      <c r="B12559" s="17" t="s">
        <v>27353</v>
      </c>
      <c r="C12559" s="17">
        <v>21.0</v>
      </c>
      <c r="D12559" s="17">
        <v>7668495.143</v>
      </c>
      <c r="E12559" s="17">
        <v>3883000.0</v>
      </c>
      <c r="F12559" s="17">
        <v>6370000.0</v>
      </c>
      <c r="G12559" s="17">
        <v>8170185.0</v>
      </c>
      <c r="H12559" s="17">
        <v>1.3843457E7</v>
      </c>
    </row>
    <row r="12560">
      <c r="A12560" s="7" t="s">
        <v>27354</v>
      </c>
      <c r="B12560" s="17" t="s">
        <v>27355</v>
      </c>
      <c r="C12560" s="17">
        <v>33.0</v>
      </c>
      <c r="D12560" s="17">
        <v>2.869747679E7</v>
      </c>
      <c r="E12560" s="17">
        <v>7714585.0</v>
      </c>
      <c r="F12560" s="17">
        <v>1.3892677E7</v>
      </c>
      <c r="G12560" s="17">
        <v>3.9960879E7</v>
      </c>
      <c r="H12560" s="17">
        <v>7.4084639E7</v>
      </c>
    </row>
    <row r="12561">
      <c r="A12561" s="7" t="s">
        <v>27356</v>
      </c>
      <c r="B12561" s="17" t="s">
        <v>27357</v>
      </c>
      <c r="C12561" s="17">
        <v>24.0</v>
      </c>
      <c r="D12561" s="17">
        <v>1.613503446E7</v>
      </c>
      <c r="E12561" s="17">
        <v>6049542.0</v>
      </c>
      <c r="F12561" s="17">
        <v>9113317.0</v>
      </c>
      <c r="G12561" s="17">
        <v>2.3238807E7</v>
      </c>
      <c r="H12561" s="17">
        <v>3.3394069E7</v>
      </c>
    </row>
    <row r="12562">
      <c r="A12562" s="7" t="s">
        <v>27360</v>
      </c>
      <c r="B12562" s="17" t="s">
        <v>27361</v>
      </c>
      <c r="C12562" s="17">
        <v>2.0</v>
      </c>
      <c r="D12562" s="17">
        <v>7610917.0</v>
      </c>
      <c r="E12562" s="17">
        <v>5019587.0</v>
      </c>
      <c r="F12562" s="17">
        <v>5019587.0</v>
      </c>
      <c r="G12562" s="17">
        <v>1.0202247E7</v>
      </c>
      <c r="H12562" s="17">
        <v>1.0202247E7</v>
      </c>
    </row>
    <row r="12563">
      <c r="A12563" s="7" t="s">
        <v>27362</v>
      </c>
      <c r="B12563" s="17" t="s">
        <v>27363</v>
      </c>
      <c r="C12563" s="17">
        <v>1.0</v>
      </c>
      <c r="D12563" s="17">
        <v>2602639.0</v>
      </c>
      <c r="E12563" s="17">
        <v>2602639.0</v>
      </c>
      <c r="F12563" s="17">
        <v>2602639.0</v>
      </c>
      <c r="G12563" s="17">
        <v>2602639.0</v>
      </c>
      <c r="H12563" s="17">
        <v>2602639.0</v>
      </c>
    </row>
    <row r="12564">
      <c r="A12564" s="7" t="s">
        <v>27365</v>
      </c>
      <c r="B12564" s="17" t="s">
        <v>27366</v>
      </c>
      <c r="C12564" s="17">
        <v>1.0</v>
      </c>
      <c r="D12564" s="17">
        <v>7134559.0</v>
      </c>
      <c r="E12564" s="17">
        <v>7134559.0</v>
      </c>
      <c r="F12564" s="17">
        <v>7134559.0</v>
      </c>
      <c r="G12564" s="17">
        <v>7134559.0</v>
      </c>
      <c r="H12564" s="17">
        <v>7134559.0</v>
      </c>
    </row>
    <row r="12565">
      <c r="A12565" s="7" t="s">
        <v>27367</v>
      </c>
      <c r="B12565" s="17" t="s">
        <v>27368</v>
      </c>
      <c r="C12565" s="17">
        <v>2.0</v>
      </c>
      <c r="D12565" s="17">
        <v>7.9184493E7</v>
      </c>
      <c r="E12565" s="17">
        <v>7139262.0</v>
      </c>
      <c r="F12565" s="17">
        <v>7139262.0</v>
      </c>
      <c r="G12565" s="17">
        <v>1.51229724E8</v>
      </c>
      <c r="H12565" s="17">
        <v>1.51229724E8</v>
      </c>
    </row>
    <row r="12566">
      <c r="A12566" s="7" t="s">
        <v>27371</v>
      </c>
      <c r="B12566" s="17" t="s">
        <v>27372</v>
      </c>
      <c r="C12566" s="17">
        <v>5.0</v>
      </c>
      <c r="D12566" s="17">
        <v>7526026.0</v>
      </c>
      <c r="E12566" s="17">
        <v>5858394.0</v>
      </c>
      <c r="F12566" s="17">
        <v>6929746.0</v>
      </c>
      <c r="G12566" s="17">
        <v>8251046.0</v>
      </c>
      <c r="H12566" s="17">
        <v>1.1684508E7</v>
      </c>
    </row>
    <row r="12567">
      <c r="A12567" s="7" t="s">
        <v>27373</v>
      </c>
      <c r="B12567" s="17" t="s">
        <v>27374</v>
      </c>
      <c r="C12567" s="17">
        <v>1.0</v>
      </c>
      <c r="D12567" s="17">
        <v>1.046805E7</v>
      </c>
      <c r="E12567" s="17">
        <v>1.046805E7</v>
      </c>
      <c r="F12567" s="17">
        <v>1.046805E7</v>
      </c>
      <c r="G12567" s="17">
        <v>1.046805E7</v>
      </c>
      <c r="H12567" s="17">
        <v>1.046805E7</v>
      </c>
    </row>
    <row r="12568">
      <c r="A12568" s="7" t="s">
        <v>27376</v>
      </c>
      <c r="B12568" s="17" t="s">
        <v>27377</v>
      </c>
      <c r="C12568" s="17">
        <v>1.0</v>
      </c>
      <c r="D12568" s="17">
        <v>9627900.0</v>
      </c>
      <c r="E12568" s="17">
        <v>9627900.0</v>
      </c>
      <c r="F12568" s="17">
        <v>9627900.0</v>
      </c>
      <c r="G12568" s="17">
        <v>9627900.0</v>
      </c>
      <c r="H12568" s="17">
        <v>9627900.0</v>
      </c>
    </row>
    <row r="12569">
      <c r="A12569" s="7" t="s">
        <v>27380</v>
      </c>
      <c r="B12569" s="17" t="s">
        <v>27381</v>
      </c>
      <c r="C12569" s="17">
        <v>1.0</v>
      </c>
      <c r="D12569" s="17">
        <v>1.8058019E7</v>
      </c>
      <c r="E12569" s="17">
        <v>1.8058019E7</v>
      </c>
      <c r="F12569" s="17">
        <v>1.8058019E7</v>
      </c>
      <c r="G12569" s="17">
        <v>1.8058019E7</v>
      </c>
      <c r="H12569" s="17">
        <v>1.8058019E7</v>
      </c>
    </row>
    <row r="12570">
      <c r="A12570" s="7" t="s">
        <v>27382</v>
      </c>
      <c r="B12570" s="17" t="s">
        <v>27383</v>
      </c>
      <c r="C12570" s="17">
        <v>1.0</v>
      </c>
      <c r="D12570" s="17">
        <v>2.718988E7</v>
      </c>
      <c r="E12570" s="17">
        <v>2.718988E7</v>
      </c>
      <c r="F12570" s="17">
        <v>2.718988E7</v>
      </c>
      <c r="G12570" s="17">
        <v>2.718988E7</v>
      </c>
      <c r="H12570" s="17">
        <v>2.718988E7</v>
      </c>
    </row>
    <row r="12571">
      <c r="A12571" s="7" t="s">
        <v>27384</v>
      </c>
      <c r="B12571" s="17" t="s">
        <v>27385</v>
      </c>
      <c r="C12571" s="17">
        <v>1.0</v>
      </c>
      <c r="D12571" s="17">
        <v>8504800.0</v>
      </c>
      <c r="E12571" s="17">
        <v>8504800.0</v>
      </c>
      <c r="F12571" s="17">
        <v>8504800.0</v>
      </c>
      <c r="G12571" s="17">
        <v>8504800.0</v>
      </c>
      <c r="H12571" s="17">
        <v>8504800.0</v>
      </c>
    </row>
    <row r="12572">
      <c r="A12572" s="7" t="s">
        <v>27387</v>
      </c>
      <c r="B12572" s="17" t="s">
        <v>27388</v>
      </c>
      <c r="C12572" s="17">
        <v>1.0</v>
      </c>
      <c r="D12572" s="17">
        <v>3424330.0</v>
      </c>
      <c r="E12572" s="17">
        <v>3424330.0</v>
      </c>
      <c r="F12572" s="17">
        <v>3424330.0</v>
      </c>
      <c r="G12572" s="17">
        <v>3424330.0</v>
      </c>
      <c r="H12572" s="17">
        <v>3424330.0</v>
      </c>
    </row>
    <row r="12573">
      <c r="A12573" s="7" t="s">
        <v>27389</v>
      </c>
      <c r="B12573" s="17" t="s">
        <v>27390</v>
      </c>
      <c r="C12573" s="17">
        <v>1.0</v>
      </c>
      <c r="D12573" s="17">
        <v>4.5236579E7</v>
      </c>
      <c r="E12573" s="17">
        <v>4.5236579E7</v>
      </c>
      <c r="F12573" s="17">
        <v>4.5236579E7</v>
      </c>
      <c r="G12573" s="17">
        <v>4.5236579E7</v>
      </c>
      <c r="H12573" s="17">
        <v>4.5236579E7</v>
      </c>
    </row>
    <row r="12574">
      <c r="A12574" s="7" t="s">
        <v>27392</v>
      </c>
      <c r="B12574" s="17" t="s">
        <v>27393</v>
      </c>
      <c r="C12574" s="17">
        <v>3.0</v>
      </c>
      <c r="D12574" s="17">
        <v>6107963.0</v>
      </c>
      <c r="E12574" s="17">
        <v>2391000.0</v>
      </c>
      <c r="F12574" s="17">
        <v>4994077.0</v>
      </c>
      <c r="G12574" s="17">
        <v>1.0938812E7</v>
      </c>
      <c r="H12574" s="17">
        <v>1.0938812E7</v>
      </c>
    </row>
    <row r="12575">
      <c r="A12575" s="7" t="s">
        <v>27394</v>
      </c>
      <c r="B12575" s="17" t="s">
        <v>27395</v>
      </c>
      <c r="C12575" s="17">
        <v>1.0</v>
      </c>
      <c r="D12575" s="17">
        <v>5.2939948E7</v>
      </c>
      <c r="E12575" s="17">
        <v>5.2939948E7</v>
      </c>
      <c r="F12575" s="17">
        <v>5.2939948E7</v>
      </c>
      <c r="G12575" s="17">
        <v>5.2939948E7</v>
      </c>
      <c r="H12575" s="17">
        <v>5.2939948E7</v>
      </c>
    </row>
    <row r="12576">
      <c r="A12576" s="7" t="s">
        <v>13578</v>
      </c>
      <c r="B12576" s="17" t="s">
        <v>13579</v>
      </c>
      <c r="C12576" s="17">
        <v>10.0</v>
      </c>
      <c r="D12576" s="17">
        <v>1.771324E7</v>
      </c>
      <c r="E12576" s="17">
        <v>2509396.0</v>
      </c>
      <c r="F12576" s="17">
        <v>7663702.0</v>
      </c>
      <c r="G12576" s="17">
        <v>2.9555385E7</v>
      </c>
      <c r="H12576" s="17">
        <v>4.1713645E7</v>
      </c>
    </row>
    <row r="12577">
      <c r="A12577" s="7" t="s">
        <v>27398</v>
      </c>
      <c r="B12577" s="17" t="s">
        <v>27399</v>
      </c>
      <c r="C12577" s="17">
        <v>1.0</v>
      </c>
      <c r="D12577" s="17">
        <v>2.8813549E7</v>
      </c>
      <c r="E12577" s="17">
        <v>2.8813549E7</v>
      </c>
      <c r="F12577" s="17">
        <v>2.8813549E7</v>
      </c>
      <c r="G12577" s="17">
        <v>2.8813549E7</v>
      </c>
      <c r="H12577" s="17">
        <v>2.8813549E7</v>
      </c>
    </row>
    <row r="12578">
      <c r="A12578" s="7" t="s">
        <v>27401</v>
      </c>
      <c r="B12578" s="17" t="s">
        <v>27402</v>
      </c>
      <c r="C12578" s="17">
        <v>39.0</v>
      </c>
      <c r="D12578" s="17">
        <v>3.856189477E7</v>
      </c>
      <c r="E12578" s="17">
        <v>1.0315331E7</v>
      </c>
      <c r="F12578" s="17">
        <v>1.8526894E7</v>
      </c>
      <c r="G12578" s="17">
        <v>5.2847272E7</v>
      </c>
      <c r="H12578" s="17">
        <v>9.8177858E7</v>
      </c>
    </row>
    <row r="12579">
      <c r="A12579" s="7" t="s">
        <v>27403</v>
      </c>
      <c r="B12579" s="17" t="s">
        <v>27404</v>
      </c>
      <c r="C12579" s="17">
        <v>20.0</v>
      </c>
      <c r="D12579" s="17">
        <v>6.15350787E7</v>
      </c>
      <c r="E12579" s="17">
        <v>2.8976041E7</v>
      </c>
      <c r="F12579" s="17">
        <v>4.9693448E7</v>
      </c>
      <c r="G12579" s="17">
        <v>1.01993301E8</v>
      </c>
      <c r="H12579" s="17">
        <v>1.07673529E8</v>
      </c>
    </row>
    <row r="12580">
      <c r="A12580" s="7" t="s">
        <v>27407</v>
      </c>
      <c r="B12580" s="17" t="s">
        <v>27408</v>
      </c>
      <c r="C12580" s="17">
        <v>8.0</v>
      </c>
      <c r="D12580" s="17">
        <v>6.809667675E7</v>
      </c>
      <c r="E12580" s="17">
        <v>8680053.0</v>
      </c>
      <c r="F12580" s="17">
        <v>2.7645568E7</v>
      </c>
      <c r="G12580" s="17">
        <v>7.671975E7</v>
      </c>
      <c r="H12580" s="17">
        <v>2.87920057E8</v>
      </c>
    </row>
    <row r="12581">
      <c r="A12581" s="7" t="s">
        <v>27410</v>
      </c>
      <c r="B12581" s="17" t="s">
        <v>27411</v>
      </c>
      <c r="C12581" s="17">
        <v>81.0</v>
      </c>
      <c r="D12581" s="17">
        <v>4.196915658E7</v>
      </c>
      <c r="E12581" s="17">
        <v>1.64514E7</v>
      </c>
      <c r="F12581" s="17">
        <v>2.9694833E7</v>
      </c>
      <c r="G12581" s="17">
        <v>6.189115E7</v>
      </c>
      <c r="H12581" s="17">
        <v>8.4442597E7</v>
      </c>
    </row>
    <row r="12582">
      <c r="A12582" s="7" t="s">
        <v>27412</v>
      </c>
      <c r="B12582" s="17" t="s">
        <v>27414</v>
      </c>
      <c r="C12582" s="17">
        <v>3.0</v>
      </c>
      <c r="D12582" s="17">
        <v>7.5169555E7</v>
      </c>
      <c r="E12582" s="17">
        <v>2.1516919E7</v>
      </c>
      <c r="F12582" s="17">
        <v>2.8838759E7</v>
      </c>
      <c r="G12582" s="17">
        <v>1.75152987E8</v>
      </c>
      <c r="H12582" s="17">
        <v>1.75152987E8</v>
      </c>
    </row>
    <row r="12583">
      <c r="A12583" s="7" t="s">
        <v>27416</v>
      </c>
      <c r="B12583" s="17" t="s">
        <v>27417</v>
      </c>
      <c r="C12583" s="17">
        <v>5.0</v>
      </c>
      <c r="D12583" s="17">
        <v>2.12353504E7</v>
      </c>
      <c r="E12583" s="17">
        <v>1.800935E7</v>
      </c>
      <c r="F12583" s="17">
        <v>1.9203624E7</v>
      </c>
      <c r="G12583" s="17">
        <v>2.9405127E7</v>
      </c>
      <c r="H12583" s="17">
        <v>3.0187964E7</v>
      </c>
    </row>
    <row r="12584">
      <c r="A12584" s="7" t="s">
        <v>27418</v>
      </c>
      <c r="B12584" s="17" t="s">
        <v>27420</v>
      </c>
      <c r="C12584" s="17">
        <v>207.0</v>
      </c>
      <c r="D12584" s="17">
        <v>4.565072857E7</v>
      </c>
      <c r="E12584" s="17">
        <v>2.2496412E7</v>
      </c>
      <c r="F12584" s="17">
        <v>3.9114522E7</v>
      </c>
      <c r="G12584" s="17">
        <v>6.0976668E7</v>
      </c>
      <c r="H12584" s="17">
        <v>7.8397078E7</v>
      </c>
    </row>
    <row r="12585">
      <c r="A12585" s="7" t="s">
        <v>27421</v>
      </c>
      <c r="B12585" s="17" t="s">
        <v>27422</v>
      </c>
      <c r="C12585" s="17">
        <v>40.0</v>
      </c>
      <c r="D12585" s="17">
        <v>5.94753893E7</v>
      </c>
      <c r="E12585" s="17">
        <v>1.4334365E7</v>
      </c>
      <c r="F12585" s="17">
        <v>3.5225188E7</v>
      </c>
      <c r="G12585" s="17">
        <v>5.2617076E7</v>
      </c>
      <c r="H12585" s="17">
        <v>1.64621283E8</v>
      </c>
    </row>
    <row r="12586">
      <c r="A12586" s="7" t="s">
        <v>27423</v>
      </c>
      <c r="B12586" s="17" t="s">
        <v>27424</v>
      </c>
      <c r="C12586" s="17">
        <v>4.0</v>
      </c>
      <c r="D12586" s="17">
        <v>2.948493025E7</v>
      </c>
      <c r="E12586" s="17">
        <v>6805733.0</v>
      </c>
      <c r="F12586" s="17">
        <v>1.1049667E7</v>
      </c>
      <c r="G12586" s="17">
        <v>3.0145687E7</v>
      </c>
      <c r="H12586" s="17">
        <v>6.9938634E7</v>
      </c>
    </row>
    <row r="12587">
      <c r="A12587" s="7" t="s">
        <v>27427</v>
      </c>
      <c r="B12587" s="17" t="s">
        <v>27428</v>
      </c>
      <c r="C12587" s="17">
        <v>84.0</v>
      </c>
      <c r="D12587" s="17">
        <v>6.075775517E7</v>
      </c>
      <c r="E12587" s="17">
        <v>1.5949787E7</v>
      </c>
      <c r="F12587" s="17">
        <v>3.8925613E7</v>
      </c>
      <c r="G12587" s="17">
        <v>8.76821E7</v>
      </c>
      <c r="H12587" s="17">
        <v>1.2046545E8</v>
      </c>
    </row>
    <row r="12588">
      <c r="A12588" s="7" t="s">
        <v>27429</v>
      </c>
      <c r="B12588" s="17" t="s">
        <v>27430</v>
      </c>
      <c r="C12588" s="17">
        <v>19.0</v>
      </c>
      <c r="D12588" s="17">
        <v>6.491241253E7</v>
      </c>
      <c r="E12588" s="17">
        <v>2.2985033E7</v>
      </c>
      <c r="F12588" s="17">
        <v>4.9611177E7</v>
      </c>
      <c r="G12588" s="17">
        <v>1.0195215E8</v>
      </c>
      <c r="H12588" s="17">
        <v>1.43853208E8</v>
      </c>
    </row>
    <row r="12589">
      <c r="A12589" s="7" t="s">
        <v>27432</v>
      </c>
      <c r="B12589" s="17" t="s">
        <v>27433</v>
      </c>
      <c r="C12589" s="17">
        <v>3.0</v>
      </c>
      <c r="D12589" s="17">
        <v>1.183254667E7</v>
      </c>
      <c r="E12589" s="17">
        <v>3497866.0</v>
      </c>
      <c r="F12589" s="17">
        <v>3747000.0</v>
      </c>
      <c r="G12589" s="17">
        <v>2.8252774E7</v>
      </c>
      <c r="H12589" s="17">
        <v>2.8252774E7</v>
      </c>
    </row>
    <row r="12590">
      <c r="A12590" s="7" t="s">
        <v>27434</v>
      </c>
      <c r="B12590" s="17" t="s">
        <v>27435</v>
      </c>
      <c r="C12590" s="17">
        <v>1.0</v>
      </c>
      <c r="D12590" s="17">
        <v>2.007541E7</v>
      </c>
      <c r="E12590" s="17">
        <v>2.007541E7</v>
      </c>
      <c r="F12590" s="17">
        <v>2.007541E7</v>
      </c>
      <c r="G12590" s="17">
        <v>2.007541E7</v>
      </c>
      <c r="H12590" s="17">
        <v>2.007541E7</v>
      </c>
    </row>
    <row r="12591">
      <c r="A12591" s="7" t="s">
        <v>27437</v>
      </c>
      <c r="B12591" s="17" t="s">
        <v>27438</v>
      </c>
      <c r="C12591" s="17">
        <v>1.0</v>
      </c>
      <c r="D12591" s="17">
        <v>7.9599559E7</v>
      </c>
      <c r="E12591" s="17">
        <v>7.9599559E7</v>
      </c>
      <c r="F12591" s="17">
        <v>7.9599559E7</v>
      </c>
      <c r="G12591" s="17">
        <v>7.9599559E7</v>
      </c>
      <c r="H12591" s="17">
        <v>7.9599559E7</v>
      </c>
    </row>
    <row r="12592">
      <c r="A12592" s="7" t="s">
        <v>27439</v>
      </c>
      <c r="B12592" s="17" t="s">
        <v>27440</v>
      </c>
      <c r="C12592" s="17">
        <v>1.0</v>
      </c>
      <c r="D12592" s="17">
        <v>8822601.0</v>
      </c>
      <c r="E12592" s="17">
        <v>8822601.0</v>
      </c>
      <c r="F12592" s="17">
        <v>8822601.0</v>
      </c>
      <c r="G12592" s="17">
        <v>8822601.0</v>
      </c>
      <c r="H12592" s="17">
        <v>8822601.0</v>
      </c>
    </row>
    <row r="12593">
      <c r="A12593" s="7" t="s">
        <v>27441</v>
      </c>
      <c r="B12593" s="17" t="s">
        <v>27443</v>
      </c>
      <c r="C12593" s="17">
        <v>1.0</v>
      </c>
      <c r="D12593" s="17">
        <v>1.8954188E7</v>
      </c>
      <c r="E12593" s="17">
        <v>1.8954188E7</v>
      </c>
      <c r="F12593" s="17">
        <v>1.8954188E7</v>
      </c>
      <c r="G12593" s="17">
        <v>1.8954188E7</v>
      </c>
      <c r="H12593" s="17">
        <v>1.8954188E7</v>
      </c>
    </row>
    <row r="12594">
      <c r="A12594" s="7" t="s">
        <v>27444</v>
      </c>
      <c r="B12594" s="17" t="s">
        <v>27445</v>
      </c>
      <c r="C12594" s="17">
        <v>2.0</v>
      </c>
      <c r="D12594" s="17">
        <v>2.73207445E7</v>
      </c>
      <c r="E12594" s="17">
        <v>2917770.0</v>
      </c>
      <c r="F12594" s="17">
        <v>2917770.0</v>
      </c>
      <c r="G12594" s="17">
        <v>5.1723719E7</v>
      </c>
      <c r="H12594" s="17">
        <v>5.1723719E7</v>
      </c>
    </row>
    <row r="12595">
      <c r="A12595" s="7" t="s">
        <v>27448</v>
      </c>
      <c r="B12595" s="17" t="s">
        <v>27449</v>
      </c>
      <c r="C12595" s="17">
        <v>1.0</v>
      </c>
      <c r="D12595" s="17">
        <v>2.1338185E7</v>
      </c>
      <c r="E12595" s="17">
        <v>2.1338185E7</v>
      </c>
      <c r="F12595" s="17">
        <v>2.1338185E7</v>
      </c>
      <c r="G12595" s="17">
        <v>2.1338185E7</v>
      </c>
      <c r="H12595" s="17">
        <v>2.1338185E7</v>
      </c>
    </row>
    <row r="12596">
      <c r="A12596" s="7" t="s">
        <v>27450</v>
      </c>
      <c r="B12596" s="17" t="s">
        <v>27451</v>
      </c>
      <c r="C12596" s="17">
        <v>3.0</v>
      </c>
      <c r="D12596" s="17">
        <v>1.5382375E7</v>
      </c>
      <c r="E12596" s="17">
        <v>6017379.0</v>
      </c>
      <c r="F12596" s="17">
        <v>1.7255302E7</v>
      </c>
      <c r="G12596" s="17">
        <v>2.2874444E7</v>
      </c>
      <c r="H12596" s="17">
        <v>2.2874444E7</v>
      </c>
    </row>
    <row r="12597">
      <c r="A12597" s="7" t="s">
        <v>27453</v>
      </c>
      <c r="B12597" s="17" t="s">
        <v>27454</v>
      </c>
      <c r="C12597" s="17">
        <v>1.0</v>
      </c>
      <c r="D12597" s="17">
        <v>1.4566878E7</v>
      </c>
      <c r="E12597" s="17">
        <v>1.4566878E7</v>
      </c>
      <c r="F12597" s="17">
        <v>1.4566878E7</v>
      </c>
      <c r="G12597" s="17">
        <v>1.4566878E7</v>
      </c>
      <c r="H12597" s="17">
        <v>1.4566878E7</v>
      </c>
    </row>
    <row r="12598">
      <c r="A12598" s="7" t="s">
        <v>27455</v>
      </c>
      <c r="B12598" s="17" t="s">
        <v>27456</v>
      </c>
      <c r="C12598" s="17">
        <v>12.0</v>
      </c>
      <c r="D12598" s="17">
        <v>3.24927815E7</v>
      </c>
      <c r="E12598" s="17">
        <v>1.4836876E7</v>
      </c>
      <c r="F12598" s="17">
        <v>2.3849089E7</v>
      </c>
      <c r="G12598" s="17">
        <v>3.1040426E7</v>
      </c>
      <c r="H12598" s="17">
        <v>5.6311795E7</v>
      </c>
    </row>
    <row r="12599">
      <c r="A12599" s="7" t="s">
        <v>27459</v>
      </c>
      <c r="B12599" s="17" t="s">
        <v>27456</v>
      </c>
      <c r="C12599" s="17">
        <v>1.0</v>
      </c>
      <c r="D12599" s="17">
        <v>8340177.0</v>
      </c>
      <c r="E12599" s="17">
        <v>8340177.0</v>
      </c>
      <c r="F12599" s="17">
        <v>8340177.0</v>
      </c>
      <c r="G12599" s="17">
        <v>8340177.0</v>
      </c>
      <c r="H12599" s="17">
        <v>8340177.0</v>
      </c>
    </row>
    <row r="12600">
      <c r="A12600" s="7" t="s">
        <v>27460</v>
      </c>
      <c r="B12600" s="17" t="s">
        <v>27456</v>
      </c>
      <c r="C12600" s="17">
        <v>1.0</v>
      </c>
      <c r="D12600" s="17">
        <v>2.2889468E7</v>
      </c>
      <c r="E12600" s="17">
        <v>2.2889468E7</v>
      </c>
      <c r="F12600" s="17">
        <v>2.2889468E7</v>
      </c>
      <c r="G12600" s="17">
        <v>2.2889468E7</v>
      </c>
      <c r="H12600" s="17">
        <v>2.2889468E7</v>
      </c>
    </row>
    <row r="12601">
      <c r="A12601" s="7" t="s">
        <v>27461</v>
      </c>
      <c r="B12601" s="17" t="s">
        <v>27456</v>
      </c>
      <c r="C12601" s="17">
        <v>7.0</v>
      </c>
      <c r="D12601" s="17">
        <v>2.538991071E7</v>
      </c>
      <c r="E12601" s="17">
        <v>2.059595E7</v>
      </c>
      <c r="F12601" s="17">
        <v>2.59829E7</v>
      </c>
      <c r="G12601" s="17">
        <v>2.8747449E7</v>
      </c>
      <c r="H12601" s="17">
        <v>4.0329478E7</v>
      </c>
    </row>
    <row r="12602">
      <c r="A12602" s="7" t="s">
        <v>27462</v>
      </c>
      <c r="B12602" s="17" t="s">
        <v>27456</v>
      </c>
      <c r="C12602" s="17">
        <v>3.0</v>
      </c>
      <c r="D12602" s="17">
        <v>7739584.333</v>
      </c>
      <c r="E12602" s="17">
        <v>2293500.0</v>
      </c>
      <c r="F12602" s="17">
        <v>4916980.0</v>
      </c>
      <c r="G12602" s="17">
        <v>1.6008273E7</v>
      </c>
      <c r="H12602" s="17">
        <v>1.6008273E7</v>
      </c>
    </row>
    <row r="12603">
      <c r="A12603" s="7" t="s">
        <v>27463</v>
      </c>
      <c r="B12603" s="17" t="s">
        <v>27456</v>
      </c>
      <c r="C12603" s="17">
        <v>1.0</v>
      </c>
      <c r="D12603" s="17">
        <v>4.2945304E7</v>
      </c>
      <c r="E12603" s="17">
        <v>4.2945304E7</v>
      </c>
      <c r="F12603" s="17">
        <v>4.2945304E7</v>
      </c>
      <c r="G12603" s="17">
        <v>4.2945304E7</v>
      </c>
      <c r="H12603" s="17">
        <v>4.2945304E7</v>
      </c>
    </row>
    <row r="12604">
      <c r="A12604" s="7" t="s">
        <v>27464</v>
      </c>
      <c r="B12604" s="17" t="s">
        <v>27456</v>
      </c>
      <c r="C12604" s="17">
        <v>2.0</v>
      </c>
      <c r="D12604" s="17">
        <v>7206619.0</v>
      </c>
      <c r="E12604" s="17">
        <v>4917125.0</v>
      </c>
      <c r="F12604" s="17">
        <v>4917125.0</v>
      </c>
      <c r="G12604" s="17">
        <v>9496113.0</v>
      </c>
      <c r="H12604" s="17">
        <v>9496113.0</v>
      </c>
    </row>
    <row r="12605">
      <c r="A12605" s="7" t="s">
        <v>27465</v>
      </c>
      <c r="B12605" s="17" t="s">
        <v>27466</v>
      </c>
      <c r="C12605" s="17">
        <v>1.0</v>
      </c>
      <c r="D12605" s="17">
        <v>3617773.0</v>
      </c>
      <c r="E12605" s="17">
        <v>3617773.0</v>
      </c>
      <c r="F12605" s="17">
        <v>3617773.0</v>
      </c>
      <c r="G12605" s="17">
        <v>3617773.0</v>
      </c>
      <c r="H12605" s="17">
        <v>3617773.0</v>
      </c>
    </row>
    <row r="12606">
      <c r="A12606" s="7" t="s">
        <v>27468</v>
      </c>
      <c r="B12606" s="17" t="s">
        <v>27469</v>
      </c>
      <c r="C12606" s="17">
        <v>1.0</v>
      </c>
      <c r="D12606" s="17">
        <v>8434329.0</v>
      </c>
      <c r="E12606" s="17">
        <v>8434329.0</v>
      </c>
      <c r="F12606" s="17">
        <v>8434329.0</v>
      </c>
      <c r="G12606" s="17">
        <v>8434329.0</v>
      </c>
      <c r="H12606" s="17">
        <v>8434329.0</v>
      </c>
    </row>
    <row r="12607">
      <c r="A12607" s="7" t="s">
        <v>27470</v>
      </c>
      <c r="B12607" s="17" t="s">
        <v>27471</v>
      </c>
      <c r="C12607" s="17">
        <v>2.0</v>
      </c>
      <c r="D12607" s="17">
        <v>4271769.0</v>
      </c>
      <c r="E12607" s="17">
        <v>1828000.0</v>
      </c>
      <c r="F12607" s="17">
        <v>1828000.0</v>
      </c>
      <c r="G12607" s="17">
        <v>6715538.0</v>
      </c>
      <c r="H12607" s="17">
        <v>6715538.0</v>
      </c>
    </row>
    <row r="12608">
      <c r="A12608" s="7" t="s">
        <v>27474</v>
      </c>
      <c r="B12608" s="17" t="s">
        <v>27475</v>
      </c>
      <c r="C12608" s="17">
        <v>1.0</v>
      </c>
      <c r="D12608" s="17">
        <v>1.25832815E8</v>
      </c>
      <c r="E12608" s="17">
        <v>1.25832815E8</v>
      </c>
      <c r="F12608" s="17">
        <v>1.25832815E8</v>
      </c>
      <c r="G12608" s="17">
        <v>1.25832815E8</v>
      </c>
      <c r="H12608" s="17">
        <v>1.25832815E8</v>
      </c>
    </row>
    <row r="12609">
      <c r="A12609" s="7" t="s">
        <v>27476</v>
      </c>
      <c r="B12609" s="17" t="s">
        <v>27477</v>
      </c>
      <c r="C12609" s="17">
        <v>1.0</v>
      </c>
      <c r="D12609" s="17">
        <v>4845594.0</v>
      </c>
      <c r="E12609" s="17">
        <v>4845594.0</v>
      </c>
      <c r="F12609" s="17">
        <v>4845594.0</v>
      </c>
      <c r="G12609" s="17">
        <v>4845594.0</v>
      </c>
      <c r="H12609" s="17">
        <v>4845594.0</v>
      </c>
    </row>
    <row r="12610">
      <c r="A12610" s="7" t="s">
        <v>27479</v>
      </c>
      <c r="B12610" s="17" t="s">
        <v>27480</v>
      </c>
      <c r="C12610" s="17">
        <v>1.0</v>
      </c>
      <c r="D12610" s="17">
        <v>1332100.0</v>
      </c>
      <c r="E12610" s="17">
        <v>1332100.0</v>
      </c>
      <c r="F12610" s="17">
        <v>1332100.0</v>
      </c>
      <c r="G12610" s="17">
        <v>1332100.0</v>
      </c>
      <c r="H12610" s="17">
        <v>1332100.0</v>
      </c>
    </row>
    <row r="12611">
      <c r="A12611" s="7" t="s">
        <v>27481</v>
      </c>
      <c r="B12611" s="17" t="s">
        <v>27482</v>
      </c>
      <c r="C12611" s="17">
        <v>1.0</v>
      </c>
      <c r="D12611" s="17">
        <v>2.422984E7</v>
      </c>
      <c r="E12611" s="17">
        <v>2.422984E7</v>
      </c>
      <c r="F12611" s="17">
        <v>2.422984E7</v>
      </c>
      <c r="G12611" s="17">
        <v>2.422984E7</v>
      </c>
      <c r="H12611" s="17">
        <v>2.422984E7</v>
      </c>
    </row>
    <row r="12612">
      <c r="A12612" s="7" t="s">
        <v>27484</v>
      </c>
      <c r="B12612" s="17" t="s">
        <v>27486</v>
      </c>
      <c r="C12612" s="17">
        <v>1.0</v>
      </c>
      <c r="D12612" s="17">
        <v>1.8879244E7</v>
      </c>
      <c r="E12612" s="17">
        <v>1.8879244E7</v>
      </c>
      <c r="F12612" s="17">
        <v>1.8879244E7</v>
      </c>
      <c r="G12612" s="17">
        <v>1.8879244E7</v>
      </c>
      <c r="H12612" s="17">
        <v>1.8879244E7</v>
      </c>
    </row>
    <row r="12613">
      <c r="A12613" s="7" t="s">
        <v>27487</v>
      </c>
      <c r="B12613" s="17" t="s">
        <v>27488</v>
      </c>
      <c r="C12613" s="17">
        <v>2.0</v>
      </c>
      <c r="D12613" s="17">
        <v>2.13481885E7</v>
      </c>
      <c r="E12613" s="17">
        <v>8040223.0</v>
      </c>
      <c r="F12613" s="17">
        <v>8040223.0</v>
      </c>
      <c r="G12613" s="17">
        <v>3.4656154E7</v>
      </c>
      <c r="H12613" s="17">
        <v>3.4656154E7</v>
      </c>
    </row>
    <row r="12614">
      <c r="A12614" s="7" t="s">
        <v>27489</v>
      </c>
      <c r="B12614" s="17" t="s">
        <v>27490</v>
      </c>
      <c r="C12614" s="17">
        <v>9.0</v>
      </c>
      <c r="D12614" s="17">
        <v>1.062884244E7</v>
      </c>
      <c r="E12614" s="17">
        <v>3006086.0</v>
      </c>
      <c r="F12614" s="17">
        <v>7613200.0</v>
      </c>
      <c r="G12614" s="17">
        <v>9643920.0</v>
      </c>
      <c r="H12614" s="17">
        <v>3.5615861E7</v>
      </c>
    </row>
    <row r="12615">
      <c r="A12615" s="7" t="s">
        <v>27493</v>
      </c>
      <c r="B12615" s="17" t="s">
        <v>27494</v>
      </c>
      <c r="C12615" s="17">
        <v>1.0</v>
      </c>
      <c r="D12615" s="17">
        <v>1.066365E7</v>
      </c>
      <c r="E12615" s="17">
        <v>1.066365E7</v>
      </c>
      <c r="F12615" s="17">
        <v>1.066365E7</v>
      </c>
      <c r="G12615" s="17">
        <v>1.066365E7</v>
      </c>
      <c r="H12615" s="17">
        <v>1.066365E7</v>
      </c>
    </row>
    <row r="12616">
      <c r="A12616" s="7" t="s">
        <v>27495</v>
      </c>
      <c r="B12616" s="17" t="s">
        <v>27497</v>
      </c>
      <c r="C12616" s="17">
        <v>1.0</v>
      </c>
      <c r="D12616" s="17">
        <v>4127995.0</v>
      </c>
      <c r="E12616" s="17">
        <v>4127995.0</v>
      </c>
      <c r="F12616" s="17">
        <v>4127995.0</v>
      </c>
      <c r="G12616" s="17">
        <v>4127995.0</v>
      </c>
      <c r="H12616" s="17">
        <v>4127995.0</v>
      </c>
    </row>
    <row r="12617">
      <c r="A12617" s="7" t="s">
        <v>27498</v>
      </c>
      <c r="B12617" s="17" t="s">
        <v>27499</v>
      </c>
      <c r="C12617" s="17">
        <v>3.0</v>
      </c>
      <c r="D12617" s="17">
        <v>1.072985033E7</v>
      </c>
      <c r="E12617" s="17">
        <v>6313673.0</v>
      </c>
      <c r="F12617" s="17">
        <v>7001178.0</v>
      </c>
      <c r="G12617" s="17">
        <v>1.88747E7</v>
      </c>
      <c r="H12617" s="17">
        <v>1.88747E7</v>
      </c>
    </row>
    <row r="12618">
      <c r="A12618" s="7" t="s">
        <v>27501</v>
      </c>
      <c r="B12618" s="17" t="s">
        <v>27502</v>
      </c>
      <c r="C12618" s="17">
        <v>1.0</v>
      </c>
      <c r="D12618" s="17">
        <v>6966550.0</v>
      </c>
      <c r="E12618" s="17">
        <v>6966550.0</v>
      </c>
      <c r="F12618" s="17">
        <v>6966550.0</v>
      </c>
      <c r="G12618" s="17">
        <v>6966550.0</v>
      </c>
      <c r="H12618" s="17">
        <v>6966550.0</v>
      </c>
    </row>
    <row r="12619">
      <c r="A12619" s="7" t="s">
        <v>27503</v>
      </c>
      <c r="B12619" s="17" t="s">
        <v>27504</v>
      </c>
      <c r="C12619" s="17">
        <v>2.0</v>
      </c>
      <c r="D12619" s="17">
        <v>4426989.0</v>
      </c>
      <c r="E12619" s="17">
        <v>3755897.0</v>
      </c>
      <c r="F12619" s="17">
        <v>3755897.0</v>
      </c>
      <c r="G12619" s="17">
        <v>5098081.0</v>
      </c>
      <c r="H12619" s="17">
        <v>5098081.0</v>
      </c>
    </row>
    <row r="12620">
      <c r="A12620" s="7" t="s">
        <v>27506</v>
      </c>
      <c r="B12620" s="17" t="s">
        <v>27507</v>
      </c>
      <c r="C12620" s="17">
        <v>9.0</v>
      </c>
      <c r="D12620" s="17">
        <v>1.421766989E7</v>
      </c>
      <c r="E12620" s="17">
        <v>1.1032991E7</v>
      </c>
      <c r="F12620" s="17">
        <v>1.6323E7</v>
      </c>
      <c r="G12620" s="17">
        <v>1.831305E7</v>
      </c>
      <c r="H12620" s="17">
        <v>2.002425E7</v>
      </c>
    </row>
    <row r="12621">
      <c r="A12621" s="7" t="s">
        <v>27509</v>
      </c>
      <c r="B12621" s="17" t="s">
        <v>27510</v>
      </c>
      <c r="C12621" s="17">
        <v>1.0</v>
      </c>
      <c r="D12621" s="17">
        <v>3.3360656E7</v>
      </c>
      <c r="E12621" s="17">
        <v>3.3360656E7</v>
      </c>
      <c r="F12621" s="17">
        <v>3.3360656E7</v>
      </c>
      <c r="G12621" s="17">
        <v>3.3360656E7</v>
      </c>
      <c r="H12621" s="17">
        <v>3.3360656E7</v>
      </c>
    </row>
    <row r="12622">
      <c r="A12622" s="7" t="s">
        <v>27511</v>
      </c>
      <c r="B12622" s="17" t="s">
        <v>27512</v>
      </c>
      <c r="C12622" s="17">
        <v>2.0</v>
      </c>
      <c r="D12622" s="17">
        <v>2.3587025E7</v>
      </c>
      <c r="E12622" s="17">
        <v>1.03058E7</v>
      </c>
      <c r="F12622" s="17">
        <v>1.03058E7</v>
      </c>
      <c r="G12622" s="17">
        <v>3.686825E7</v>
      </c>
      <c r="H12622" s="17">
        <v>3.686825E7</v>
      </c>
    </row>
    <row r="12623">
      <c r="A12623" s="7" t="s">
        <v>27514</v>
      </c>
      <c r="B12623" s="17" t="s">
        <v>27515</v>
      </c>
      <c r="C12623" s="17">
        <v>6.0</v>
      </c>
      <c r="D12623" s="17">
        <v>1.511138E7</v>
      </c>
      <c r="E12623" s="17">
        <v>6755845.0</v>
      </c>
      <c r="F12623" s="17">
        <v>7464760.0</v>
      </c>
      <c r="G12623" s="17">
        <v>2.05851E7</v>
      </c>
      <c r="H12623" s="17">
        <v>3.29343E7</v>
      </c>
    </row>
    <row r="12624">
      <c r="A12624" s="7" t="s">
        <v>27518</v>
      </c>
      <c r="B12624" s="17" t="s">
        <v>27519</v>
      </c>
      <c r="C12624" s="17">
        <v>1.0</v>
      </c>
      <c r="D12624" s="17">
        <v>1.7453125E7</v>
      </c>
      <c r="E12624" s="17">
        <v>1.7453125E7</v>
      </c>
      <c r="F12624" s="17">
        <v>1.7453125E7</v>
      </c>
      <c r="G12624" s="17">
        <v>1.7453125E7</v>
      </c>
      <c r="H12624" s="17">
        <v>1.7453125E7</v>
      </c>
    </row>
    <row r="12625">
      <c r="A12625" s="7" t="s">
        <v>27520</v>
      </c>
      <c r="B12625" s="17" t="s">
        <v>27521</v>
      </c>
      <c r="C12625" s="17">
        <v>2.0</v>
      </c>
      <c r="D12625" s="17">
        <v>2.7801107E7</v>
      </c>
      <c r="E12625" s="17">
        <v>7572819.0</v>
      </c>
      <c r="F12625" s="17">
        <v>7572819.0</v>
      </c>
      <c r="G12625" s="17">
        <v>4.8029395E7</v>
      </c>
      <c r="H12625" s="17">
        <v>4.8029395E7</v>
      </c>
    </row>
    <row r="12626">
      <c r="A12626" s="7" t="s">
        <v>27523</v>
      </c>
      <c r="B12626" s="17" t="s">
        <v>27524</v>
      </c>
      <c r="C12626" s="17">
        <v>1.0</v>
      </c>
      <c r="D12626" s="17">
        <v>1.884505E7</v>
      </c>
      <c r="E12626" s="17">
        <v>1.884505E7</v>
      </c>
      <c r="F12626" s="17">
        <v>1.884505E7</v>
      </c>
      <c r="G12626" s="17">
        <v>1.884505E7</v>
      </c>
      <c r="H12626" s="17">
        <v>1.884505E7</v>
      </c>
    </row>
    <row r="12627">
      <c r="A12627" s="7" t="s">
        <v>27526</v>
      </c>
      <c r="B12627" s="17" t="s">
        <v>27527</v>
      </c>
      <c r="C12627" s="17">
        <v>2.0</v>
      </c>
      <c r="D12627" s="17">
        <v>2.34335E7</v>
      </c>
      <c r="E12627" s="17">
        <v>2.024515E7</v>
      </c>
      <c r="F12627" s="17">
        <v>2.024515E7</v>
      </c>
      <c r="G12627" s="17">
        <v>2.662185E7</v>
      </c>
      <c r="H12627" s="17">
        <v>2.662185E7</v>
      </c>
    </row>
    <row r="12628">
      <c r="A12628" s="7" t="s">
        <v>27528</v>
      </c>
      <c r="B12628" s="17" t="s">
        <v>27529</v>
      </c>
      <c r="C12628" s="17">
        <v>1.0</v>
      </c>
      <c r="D12628" s="17">
        <v>3698414.0</v>
      </c>
      <c r="E12628" s="17">
        <v>3698414.0</v>
      </c>
      <c r="F12628" s="17">
        <v>3698414.0</v>
      </c>
      <c r="G12628" s="17">
        <v>3698414.0</v>
      </c>
      <c r="H12628" s="17">
        <v>3698414.0</v>
      </c>
    </row>
    <row r="12629">
      <c r="A12629" s="7" t="s">
        <v>27532</v>
      </c>
      <c r="B12629" s="17" t="s">
        <v>27533</v>
      </c>
      <c r="C12629" s="17">
        <v>1.0</v>
      </c>
      <c r="D12629" s="17">
        <v>1.0710268E7</v>
      </c>
      <c r="E12629" s="17">
        <v>1.0710268E7</v>
      </c>
      <c r="F12629" s="17">
        <v>1.0710268E7</v>
      </c>
      <c r="G12629" s="17">
        <v>1.0710268E7</v>
      </c>
      <c r="H12629" s="17">
        <v>1.0710268E7</v>
      </c>
    </row>
    <row r="12630">
      <c r="A12630" s="7" t="s">
        <v>27535</v>
      </c>
      <c r="B12630" s="17" t="s">
        <v>27537</v>
      </c>
      <c r="C12630" s="17">
        <v>1.0</v>
      </c>
      <c r="D12630" s="17">
        <v>8988000.0</v>
      </c>
      <c r="E12630" s="17">
        <v>8988000.0</v>
      </c>
      <c r="F12630" s="17">
        <v>8988000.0</v>
      </c>
      <c r="G12630" s="17">
        <v>8988000.0</v>
      </c>
      <c r="H12630" s="17">
        <v>8988000.0</v>
      </c>
    </row>
    <row r="12631">
      <c r="A12631" s="7" t="s">
        <v>27538</v>
      </c>
      <c r="B12631" s="17" t="s">
        <v>27540</v>
      </c>
      <c r="C12631" s="17">
        <v>3.0</v>
      </c>
      <c r="D12631" s="17">
        <v>2.8875106E7</v>
      </c>
      <c r="E12631" s="17">
        <v>6156999.0</v>
      </c>
      <c r="F12631" s="17">
        <v>2.1358262E7</v>
      </c>
      <c r="G12631" s="17">
        <v>5.9110057E7</v>
      </c>
      <c r="H12631" s="17">
        <v>5.9110057E7</v>
      </c>
    </row>
    <row r="12632">
      <c r="A12632" s="7" t="s">
        <v>27542</v>
      </c>
      <c r="B12632" s="17" t="s">
        <v>27543</v>
      </c>
      <c r="C12632" s="17">
        <v>1.0</v>
      </c>
      <c r="D12632" s="17">
        <v>1.595732E7</v>
      </c>
      <c r="E12632" s="17">
        <v>1.595732E7</v>
      </c>
      <c r="F12632" s="17">
        <v>1.595732E7</v>
      </c>
      <c r="G12632" s="17">
        <v>1.595732E7</v>
      </c>
      <c r="H12632" s="17">
        <v>1.595732E7</v>
      </c>
    </row>
    <row r="12633">
      <c r="A12633" s="7" t="s">
        <v>27545</v>
      </c>
      <c r="B12633" s="17" t="s">
        <v>27546</v>
      </c>
      <c r="C12633" s="17">
        <v>1.0</v>
      </c>
      <c r="D12633" s="17">
        <v>2.0522368E7</v>
      </c>
      <c r="E12633" s="17">
        <v>2.0522368E7</v>
      </c>
      <c r="F12633" s="17">
        <v>2.0522368E7</v>
      </c>
      <c r="G12633" s="17">
        <v>2.0522368E7</v>
      </c>
      <c r="H12633" s="17">
        <v>2.0522368E7</v>
      </c>
    </row>
    <row r="12634">
      <c r="A12634" s="7" t="s">
        <v>27548</v>
      </c>
      <c r="B12634" s="17" t="s">
        <v>27549</v>
      </c>
      <c r="C12634" s="17">
        <v>2.0</v>
      </c>
      <c r="D12634" s="17">
        <v>2.3495992E7</v>
      </c>
      <c r="E12634" s="17">
        <v>1.3417053E7</v>
      </c>
      <c r="F12634" s="17">
        <v>1.3417053E7</v>
      </c>
      <c r="G12634" s="17">
        <v>3.3574931E7</v>
      </c>
      <c r="H12634" s="17">
        <v>3.3574931E7</v>
      </c>
    </row>
    <row r="12635">
      <c r="A12635" s="7" t="s">
        <v>27550</v>
      </c>
      <c r="B12635" s="17" t="s">
        <v>27551</v>
      </c>
      <c r="C12635" s="17">
        <v>1.0</v>
      </c>
      <c r="D12635" s="17">
        <v>3.8290097E7</v>
      </c>
      <c r="E12635" s="17">
        <v>3.8290097E7</v>
      </c>
      <c r="F12635" s="17">
        <v>3.8290097E7</v>
      </c>
      <c r="G12635" s="17">
        <v>3.8290097E7</v>
      </c>
      <c r="H12635" s="17">
        <v>3.8290097E7</v>
      </c>
    </row>
    <row r="12636">
      <c r="A12636" s="7" t="s">
        <v>27552</v>
      </c>
      <c r="B12636" s="17" t="s">
        <v>27553</v>
      </c>
      <c r="C12636" s="17">
        <v>1.0</v>
      </c>
      <c r="D12636" s="17">
        <v>4.4067225E7</v>
      </c>
      <c r="E12636" s="17">
        <v>4.4067225E7</v>
      </c>
      <c r="F12636" s="17">
        <v>4.4067225E7</v>
      </c>
      <c r="G12636" s="17">
        <v>4.4067225E7</v>
      </c>
      <c r="H12636" s="17">
        <v>4.4067225E7</v>
      </c>
    </row>
    <row r="12637">
      <c r="A12637" s="7" t="s">
        <v>27555</v>
      </c>
      <c r="B12637" s="17" t="s">
        <v>27556</v>
      </c>
      <c r="C12637" s="17">
        <v>1.0</v>
      </c>
      <c r="D12637" s="17">
        <v>2991159.0</v>
      </c>
      <c r="E12637" s="17">
        <v>2991159.0</v>
      </c>
      <c r="F12637" s="17">
        <v>2991159.0</v>
      </c>
      <c r="G12637" s="17">
        <v>2991159.0</v>
      </c>
      <c r="H12637" s="17">
        <v>2991159.0</v>
      </c>
    </row>
    <row r="12638">
      <c r="A12638" s="7" t="s">
        <v>27557</v>
      </c>
      <c r="B12638" s="17" t="s">
        <v>27558</v>
      </c>
      <c r="C12638" s="17">
        <v>62.0</v>
      </c>
      <c r="D12638" s="17">
        <v>1.940587515E7</v>
      </c>
      <c r="E12638" s="17">
        <v>8738608.0</v>
      </c>
      <c r="F12638" s="17">
        <v>1.81808E7</v>
      </c>
      <c r="G12638" s="17">
        <v>2.771145E7</v>
      </c>
      <c r="H12638" s="17">
        <v>3.37101E7</v>
      </c>
    </row>
    <row r="12639">
      <c r="A12639" s="7" t="s">
        <v>27560</v>
      </c>
      <c r="B12639" s="17" t="s">
        <v>27561</v>
      </c>
      <c r="C12639" s="17">
        <v>5.0</v>
      </c>
      <c r="D12639" s="17">
        <v>2.75900914E7</v>
      </c>
      <c r="E12639" s="17">
        <v>1.3557642E7</v>
      </c>
      <c r="F12639" s="17">
        <v>1.4611581E7</v>
      </c>
      <c r="G12639" s="17">
        <v>3.1518525E7</v>
      </c>
      <c r="H12639" s="17">
        <v>7.5743914E7</v>
      </c>
    </row>
    <row r="12640">
      <c r="A12640" s="7" t="s">
        <v>27563</v>
      </c>
      <c r="B12640" s="17" t="s">
        <v>27564</v>
      </c>
      <c r="C12640" s="17">
        <v>8.0</v>
      </c>
      <c r="D12640" s="17">
        <v>3.4694903E7</v>
      </c>
      <c r="E12640" s="17">
        <v>1.4341272E7</v>
      </c>
      <c r="F12640" s="17">
        <v>2.2501686E7</v>
      </c>
      <c r="G12640" s="17">
        <v>5.9282553E7</v>
      </c>
      <c r="H12640" s="17">
        <v>6.753457E7</v>
      </c>
    </row>
    <row r="12641">
      <c r="A12641" s="7" t="s">
        <v>27565</v>
      </c>
      <c r="B12641" s="17" t="s">
        <v>27567</v>
      </c>
      <c r="C12641" s="17">
        <v>7.0</v>
      </c>
      <c r="D12641" s="17">
        <v>1.186056071E7</v>
      </c>
      <c r="E12641" s="17">
        <v>3341423.0</v>
      </c>
      <c r="F12641" s="17">
        <v>1.0605263E7</v>
      </c>
      <c r="G12641" s="17">
        <v>2.1352459E7</v>
      </c>
      <c r="H12641" s="17">
        <v>2.9031138E7</v>
      </c>
    </row>
    <row r="12642">
      <c r="A12642" s="7" t="s">
        <v>27568</v>
      </c>
      <c r="B12642" s="17" t="s">
        <v>27570</v>
      </c>
      <c r="C12642" s="17">
        <v>1.0</v>
      </c>
      <c r="D12642" s="17">
        <v>5.2505772E7</v>
      </c>
      <c r="E12642" s="17">
        <v>5.2505772E7</v>
      </c>
      <c r="F12642" s="17">
        <v>5.2505772E7</v>
      </c>
      <c r="G12642" s="17">
        <v>5.2505772E7</v>
      </c>
      <c r="H12642" s="17">
        <v>5.2505772E7</v>
      </c>
    </row>
    <row r="12643">
      <c r="A12643" s="7" t="s">
        <v>27571</v>
      </c>
      <c r="B12643" s="17" t="s">
        <v>27573</v>
      </c>
      <c r="C12643" s="17">
        <v>56.0</v>
      </c>
      <c r="D12643" s="17">
        <v>2.9312853E7</v>
      </c>
      <c r="E12643" s="17">
        <v>1.1906348E7</v>
      </c>
      <c r="F12643" s="17">
        <v>2.916055E7</v>
      </c>
      <c r="G12643" s="17">
        <v>3.8033922E7</v>
      </c>
      <c r="H12643" s="17">
        <v>5.5908814E7</v>
      </c>
    </row>
    <row r="12644">
      <c r="A12644" s="7" t="s">
        <v>27574</v>
      </c>
      <c r="B12644" s="17" t="s">
        <v>27576</v>
      </c>
      <c r="C12644" s="17">
        <v>4.0</v>
      </c>
      <c r="D12644" s="17">
        <v>1.402061525E7</v>
      </c>
      <c r="E12644" s="17">
        <v>6167559.0</v>
      </c>
      <c r="F12644" s="17">
        <v>1.1489785E7</v>
      </c>
      <c r="G12644" s="17">
        <v>1.4326167E7</v>
      </c>
      <c r="H12644" s="17">
        <v>2.409895E7</v>
      </c>
    </row>
    <row r="12645">
      <c r="A12645" s="7" t="s">
        <v>27577</v>
      </c>
      <c r="B12645" s="17" t="s">
        <v>27578</v>
      </c>
      <c r="C12645" s="17">
        <v>3.0</v>
      </c>
      <c r="D12645" s="17">
        <v>1.6243416E7</v>
      </c>
      <c r="E12645" s="17">
        <v>4943607.0</v>
      </c>
      <c r="F12645" s="17">
        <v>1.5636849E7</v>
      </c>
      <c r="G12645" s="17">
        <v>2.8149792E7</v>
      </c>
      <c r="H12645" s="17">
        <v>2.8149792E7</v>
      </c>
    </row>
    <row r="12646">
      <c r="A12646" s="7" t="s">
        <v>27579</v>
      </c>
      <c r="B12646" s="17" t="s">
        <v>27580</v>
      </c>
      <c r="C12646" s="17">
        <v>13.0</v>
      </c>
      <c r="D12646" s="17">
        <v>2.321897438E7</v>
      </c>
      <c r="E12646" s="17">
        <v>1.1263427E7</v>
      </c>
      <c r="F12646" s="17">
        <v>1.9695319E7</v>
      </c>
      <c r="G12646" s="17">
        <v>3.1103412E7</v>
      </c>
      <c r="H12646" s="17">
        <v>3.7435296E7</v>
      </c>
    </row>
    <row r="12647">
      <c r="A12647" s="7" t="s">
        <v>27582</v>
      </c>
      <c r="B12647" s="17" t="s">
        <v>27583</v>
      </c>
      <c r="C12647" s="17">
        <v>7.0</v>
      </c>
      <c r="D12647" s="17">
        <v>5969491.143</v>
      </c>
      <c r="E12647" s="17">
        <v>2708907.0</v>
      </c>
      <c r="F12647" s="17">
        <v>6491600.0</v>
      </c>
      <c r="G12647" s="17">
        <v>8803200.0</v>
      </c>
      <c r="H12647" s="17">
        <v>9121529.0</v>
      </c>
    </row>
    <row r="12648">
      <c r="A12648" s="7" t="s">
        <v>27584</v>
      </c>
      <c r="B12648" s="17" t="s">
        <v>27585</v>
      </c>
      <c r="C12648" s="17">
        <v>3.0</v>
      </c>
      <c r="D12648" s="17">
        <v>3.2351019E7</v>
      </c>
      <c r="E12648" s="17">
        <v>4852107.0</v>
      </c>
      <c r="F12648" s="17">
        <v>2.4462846E7</v>
      </c>
      <c r="G12648" s="17">
        <v>6.7738104E7</v>
      </c>
      <c r="H12648" s="17">
        <v>6.7738104E7</v>
      </c>
    </row>
    <row r="12649">
      <c r="A12649" s="7" t="s">
        <v>27587</v>
      </c>
      <c r="B12649" s="17" t="s">
        <v>27588</v>
      </c>
      <c r="C12649" s="17">
        <v>10.0</v>
      </c>
      <c r="D12649" s="17">
        <v>2.61112788E7</v>
      </c>
      <c r="E12649" s="17">
        <v>1.5330113E7</v>
      </c>
      <c r="F12649" s="17">
        <v>1.9501668E7</v>
      </c>
      <c r="G12649" s="17">
        <v>3.5846061E7</v>
      </c>
      <c r="H12649" s="17">
        <v>3.723073E7</v>
      </c>
    </row>
    <row r="12650">
      <c r="A12650" s="7" t="s">
        <v>27590</v>
      </c>
      <c r="B12650" s="17" t="s">
        <v>27591</v>
      </c>
      <c r="C12650" s="17">
        <v>1.0</v>
      </c>
      <c r="D12650" s="17">
        <v>7.1900753E7</v>
      </c>
      <c r="E12650" s="17">
        <v>7.1900753E7</v>
      </c>
      <c r="F12650" s="17">
        <v>7.1900753E7</v>
      </c>
      <c r="G12650" s="17">
        <v>7.1900753E7</v>
      </c>
      <c r="H12650" s="17">
        <v>7.1900753E7</v>
      </c>
    </row>
    <row r="12651">
      <c r="A12651" s="7" t="s">
        <v>27593</v>
      </c>
      <c r="B12651" s="17" t="s">
        <v>27594</v>
      </c>
      <c r="C12651" s="17">
        <v>2.0</v>
      </c>
      <c r="D12651" s="17">
        <v>3.21726035E7</v>
      </c>
      <c r="E12651" s="17">
        <v>2.732235E7</v>
      </c>
      <c r="F12651" s="17">
        <v>2.732235E7</v>
      </c>
      <c r="G12651" s="17">
        <v>3.7022857E7</v>
      </c>
      <c r="H12651" s="17">
        <v>3.7022857E7</v>
      </c>
    </row>
    <row r="12652">
      <c r="A12652" s="7" t="s">
        <v>27597</v>
      </c>
      <c r="B12652" s="17" t="s">
        <v>27598</v>
      </c>
      <c r="C12652" s="17">
        <v>2.0</v>
      </c>
      <c r="D12652" s="17">
        <v>1.01876535E7</v>
      </c>
      <c r="E12652" s="17">
        <v>6395953.0</v>
      </c>
      <c r="F12652" s="17">
        <v>6395953.0</v>
      </c>
      <c r="G12652" s="17">
        <v>1.3979354E7</v>
      </c>
      <c r="H12652" s="17">
        <v>1.3979354E7</v>
      </c>
    </row>
    <row r="12653">
      <c r="A12653" s="7" t="s">
        <v>27600</v>
      </c>
      <c r="B12653" s="17" t="s">
        <v>27601</v>
      </c>
      <c r="C12653" s="17">
        <v>3.0</v>
      </c>
      <c r="D12653" s="17">
        <v>1.758851033E7</v>
      </c>
      <c r="E12653" s="17">
        <v>3890031.0</v>
      </c>
      <c r="F12653" s="17">
        <v>1.950575E7</v>
      </c>
      <c r="G12653" s="17">
        <v>2.936975E7</v>
      </c>
      <c r="H12653" s="17">
        <v>2.936975E7</v>
      </c>
    </row>
    <row r="12654">
      <c r="A12654" s="7" t="s">
        <v>27603</v>
      </c>
      <c r="B12654" s="17" t="s">
        <v>27604</v>
      </c>
      <c r="C12654" s="17">
        <v>1.0</v>
      </c>
      <c r="D12654" s="17">
        <v>4572392.0</v>
      </c>
      <c r="E12654" s="17">
        <v>4572392.0</v>
      </c>
      <c r="F12654" s="17">
        <v>4572392.0</v>
      </c>
      <c r="G12654" s="17">
        <v>4572392.0</v>
      </c>
      <c r="H12654" s="17">
        <v>4572392.0</v>
      </c>
    </row>
    <row r="12655">
      <c r="A12655" s="7" t="s">
        <v>27605</v>
      </c>
      <c r="B12655" s="17" t="s">
        <v>27607</v>
      </c>
      <c r="C12655" s="17">
        <v>2.0</v>
      </c>
      <c r="D12655" s="17">
        <v>1.241236E7</v>
      </c>
      <c r="E12655" s="17">
        <v>8926720.0</v>
      </c>
      <c r="F12655" s="17">
        <v>8926720.0</v>
      </c>
      <c r="G12655" s="17">
        <v>1.5898E7</v>
      </c>
      <c r="H12655" s="17">
        <v>1.5898E7</v>
      </c>
    </row>
    <row r="12656">
      <c r="A12656" s="7" t="s">
        <v>27609</v>
      </c>
      <c r="B12656" s="17" t="s">
        <v>27610</v>
      </c>
      <c r="C12656" s="17">
        <v>1.0</v>
      </c>
      <c r="D12656" s="17">
        <v>1.8944311E7</v>
      </c>
      <c r="E12656" s="17">
        <v>1.8944311E7</v>
      </c>
      <c r="F12656" s="17">
        <v>1.8944311E7</v>
      </c>
      <c r="G12656" s="17">
        <v>1.8944311E7</v>
      </c>
      <c r="H12656" s="17">
        <v>1.8944311E7</v>
      </c>
    </row>
    <row r="12657">
      <c r="A12657" s="7" t="s">
        <v>27611</v>
      </c>
      <c r="B12657" s="17" t="s">
        <v>27612</v>
      </c>
      <c r="C12657" s="17">
        <v>1.0</v>
      </c>
      <c r="D12657" s="17">
        <v>5079200.0</v>
      </c>
      <c r="E12657" s="17">
        <v>5079200.0</v>
      </c>
      <c r="F12657" s="17">
        <v>5079200.0</v>
      </c>
      <c r="G12657" s="17">
        <v>5079200.0</v>
      </c>
      <c r="H12657" s="17">
        <v>5079200.0</v>
      </c>
    </row>
    <row r="12658">
      <c r="A12658" s="7" t="s">
        <v>27613</v>
      </c>
      <c r="B12658" s="17" t="s">
        <v>27614</v>
      </c>
      <c r="C12658" s="17">
        <v>1.0</v>
      </c>
      <c r="D12658" s="17">
        <v>2.2022157E7</v>
      </c>
      <c r="E12658" s="17">
        <v>2.2022157E7</v>
      </c>
      <c r="F12658" s="17">
        <v>2.2022157E7</v>
      </c>
      <c r="G12658" s="17">
        <v>2.2022157E7</v>
      </c>
      <c r="H12658" s="17">
        <v>2.2022157E7</v>
      </c>
    </row>
    <row r="12659">
      <c r="A12659" s="7" t="s">
        <v>27615</v>
      </c>
      <c r="B12659" s="17" t="s">
        <v>27616</v>
      </c>
      <c r="C12659" s="17">
        <v>10.0</v>
      </c>
      <c r="D12659" s="17">
        <v>2.83437156E7</v>
      </c>
      <c r="E12659" s="17">
        <v>8487500.0</v>
      </c>
      <c r="F12659" s="17">
        <v>3.0142956E7</v>
      </c>
      <c r="G12659" s="17">
        <v>3.51199E7</v>
      </c>
      <c r="H12659" s="17">
        <v>3.945915E7</v>
      </c>
    </row>
    <row r="12660">
      <c r="A12660" s="7" t="s">
        <v>27617</v>
      </c>
      <c r="B12660" s="17" t="s">
        <v>27619</v>
      </c>
      <c r="C12660" s="17">
        <v>5.0</v>
      </c>
      <c r="D12660" s="17">
        <v>3.49913876E7</v>
      </c>
      <c r="E12660" s="17">
        <v>1.321774E7</v>
      </c>
      <c r="F12660" s="17">
        <v>2.853995E7</v>
      </c>
      <c r="G12660" s="17">
        <v>6.175648E7</v>
      </c>
      <c r="H12660" s="17">
        <v>6.5000758E7</v>
      </c>
    </row>
    <row r="12661">
      <c r="A12661" s="7" t="s">
        <v>27620</v>
      </c>
      <c r="B12661" s="17" t="s">
        <v>27621</v>
      </c>
      <c r="C12661" s="17">
        <v>1.0</v>
      </c>
      <c r="D12661" s="17">
        <v>7508770.0</v>
      </c>
      <c r="E12661" s="17">
        <v>7508770.0</v>
      </c>
      <c r="F12661" s="17">
        <v>7508770.0</v>
      </c>
      <c r="G12661" s="17">
        <v>7508770.0</v>
      </c>
      <c r="H12661" s="17">
        <v>7508770.0</v>
      </c>
    </row>
    <row r="12662">
      <c r="A12662" s="7" t="s">
        <v>27623</v>
      </c>
      <c r="B12662" s="17" t="s">
        <v>27624</v>
      </c>
      <c r="C12662" s="17">
        <v>1.0</v>
      </c>
      <c r="D12662" s="17">
        <v>1606400.0</v>
      </c>
      <c r="E12662" s="17">
        <v>1606400.0</v>
      </c>
      <c r="F12662" s="17">
        <v>1606400.0</v>
      </c>
      <c r="G12662" s="17">
        <v>1606400.0</v>
      </c>
      <c r="H12662" s="17">
        <v>1606400.0</v>
      </c>
    </row>
    <row r="12663">
      <c r="A12663" s="7" t="s">
        <v>27625</v>
      </c>
      <c r="B12663" s="17" t="s">
        <v>27626</v>
      </c>
      <c r="C12663" s="17">
        <v>1.0</v>
      </c>
      <c r="D12663" s="17">
        <v>5601258.0</v>
      </c>
      <c r="E12663" s="17">
        <v>5601258.0</v>
      </c>
      <c r="F12663" s="17">
        <v>5601258.0</v>
      </c>
      <c r="G12663" s="17">
        <v>5601258.0</v>
      </c>
      <c r="H12663" s="17">
        <v>5601258.0</v>
      </c>
    </row>
    <row r="12664">
      <c r="A12664" s="7" t="s">
        <v>27629</v>
      </c>
      <c r="B12664" s="17" t="s">
        <v>27630</v>
      </c>
      <c r="C12664" s="17">
        <v>1.0</v>
      </c>
      <c r="D12664" s="17">
        <v>8672700.0</v>
      </c>
      <c r="E12664" s="17">
        <v>8672700.0</v>
      </c>
      <c r="F12664" s="17">
        <v>8672700.0</v>
      </c>
      <c r="G12664" s="17">
        <v>8672700.0</v>
      </c>
      <c r="H12664" s="17">
        <v>8672700.0</v>
      </c>
    </row>
    <row r="12665">
      <c r="A12665" s="7" t="s">
        <v>27631</v>
      </c>
      <c r="B12665" s="17" t="s">
        <v>27633</v>
      </c>
      <c r="C12665" s="17">
        <v>1.0</v>
      </c>
      <c r="D12665" s="17">
        <v>1.3525556E7</v>
      </c>
      <c r="E12665" s="17">
        <v>1.3525556E7</v>
      </c>
      <c r="F12665" s="17">
        <v>1.3525556E7</v>
      </c>
      <c r="G12665" s="17">
        <v>1.3525556E7</v>
      </c>
      <c r="H12665" s="17">
        <v>1.3525556E7</v>
      </c>
    </row>
    <row r="12666">
      <c r="A12666" s="7" t="s">
        <v>27634</v>
      </c>
      <c r="B12666" s="17" t="s">
        <v>27635</v>
      </c>
      <c r="C12666" s="17">
        <v>1.0</v>
      </c>
      <c r="D12666" s="17">
        <v>1.1952998E7</v>
      </c>
      <c r="E12666" s="17">
        <v>1.1952998E7</v>
      </c>
      <c r="F12666" s="17">
        <v>1.1952998E7</v>
      </c>
      <c r="G12666" s="17">
        <v>1.1952998E7</v>
      </c>
      <c r="H12666" s="17">
        <v>1.1952998E7</v>
      </c>
    </row>
    <row r="12667">
      <c r="A12667" s="7" t="s">
        <v>27637</v>
      </c>
      <c r="B12667" s="17" t="s">
        <v>27638</v>
      </c>
      <c r="C12667" s="17">
        <v>1.0</v>
      </c>
      <c r="D12667" s="17">
        <v>1.016738E7</v>
      </c>
      <c r="E12667" s="17">
        <v>1.016738E7</v>
      </c>
      <c r="F12667" s="17">
        <v>1.016738E7</v>
      </c>
      <c r="G12667" s="17">
        <v>1.016738E7</v>
      </c>
      <c r="H12667" s="17">
        <v>1.016738E7</v>
      </c>
    </row>
    <row r="12668">
      <c r="A12668" s="7" t="s">
        <v>27641</v>
      </c>
      <c r="B12668" s="17" t="s">
        <v>27642</v>
      </c>
      <c r="C12668" s="17">
        <v>22.0</v>
      </c>
      <c r="D12668" s="17">
        <v>2.48979525E7</v>
      </c>
      <c r="E12668" s="17">
        <v>1.1525032E7</v>
      </c>
      <c r="F12668" s="17">
        <v>1.65537E7</v>
      </c>
      <c r="G12668" s="17">
        <v>2.2745434E7</v>
      </c>
      <c r="H12668" s="17">
        <v>5.468508E7</v>
      </c>
    </row>
    <row r="12669">
      <c r="A12669" s="7" t="s">
        <v>27643</v>
      </c>
      <c r="B12669" s="17" t="s">
        <v>27644</v>
      </c>
      <c r="C12669" s="17">
        <v>2.0</v>
      </c>
      <c r="D12669" s="17">
        <v>7125963.5</v>
      </c>
      <c r="E12669" s="17">
        <v>3817084.0</v>
      </c>
      <c r="F12669" s="17">
        <v>3817084.0</v>
      </c>
      <c r="G12669" s="17">
        <v>1.0434843E7</v>
      </c>
      <c r="H12669" s="17">
        <v>1.0434843E7</v>
      </c>
    </row>
    <row r="12670">
      <c r="A12670" s="7" t="s">
        <v>27647</v>
      </c>
      <c r="B12670" s="17" t="s">
        <v>27648</v>
      </c>
      <c r="C12670" s="17">
        <v>1.0</v>
      </c>
      <c r="D12670" s="17">
        <v>6802440.0</v>
      </c>
      <c r="E12670" s="17">
        <v>6802440.0</v>
      </c>
      <c r="F12670" s="17">
        <v>6802440.0</v>
      </c>
      <c r="G12670" s="17">
        <v>6802440.0</v>
      </c>
      <c r="H12670" s="17">
        <v>6802440.0</v>
      </c>
    </row>
    <row r="12671">
      <c r="A12671" s="7" t="s">
        <v>27649</v>
      </c>
      <c r="B12671" s="17" t="s">
        <v>27650</v>
      </c>
      <c r="C12671" s="17">
        <v>3.0</v>
      </c>
      <c r="D12671" s="17">
        <v>1.4250749E7</v>
      </c>
      <c r="E12671" s="17">
        <v>5045772.0</v>
      </c>
      <c r="F12671" s="17">
        <v>1.448758E7</v>
      </c>
      <c r="G12671" s="17">
        <v>2.3218895E7</v>
      </c>
      <c r="H12671" s="17">
        <v>2.3218895E7</v>
      </c>
    </row>
    <row r="12672">
      <c r="A12672" s="7" t="s">
        <v>27651</v>
      </c>
      <c r="B12672" s="17" t="s">
        <v>27652</v>
      </c>
      <c r="C12672" s="17">
        <v>13.0</v>
      </c>
      <c r="D12672" s="17">
        <v>2.803089262E7</v>
      </c>
      <c r="E12672" s="17">
        <v>1.2673416E7</v>
      </c>
      <c r="F12672" s="17">
        <v>2.1627125E7</v>
      </c>
      <c r="G12672" s="17">
        <v>3.2018453E7</v>
      </c>
      <c r="H12672" s="17">
        <v>6.5885374E7</v>
      </c>
    </row>
    <row r="12673">
      <c r="A12673" s="7" t="s">
        <v>27653</v>
      </c>
      <c r="B12673" s="17" t="s">
        <v>27655</v>
      </c>
      <c r="C12673" s="17">
        <v>6.0</v>
      </c>
      <c r="D12673" s="17">
        <v>3.194097167E7</v>
      </c>
      <c r="E12673" s="17">
        <v>2.8531666E7</v>
      </c>
      <c r="F12673" s="17">
        <v>3.1623889E7</v>
      </c>
      <c r="G12673" s="17">
        <v>3.599E7</v>
      </c>
      <c r="H12673" s="17">
        <v>4.9722763E7</v>
      </c>
    </row>
    <row r="12674">
      <c r="A12674" s="7" t="s">
        <v>27656</v>
      </c>
      <c r="B12674" s="17" t="s">
        <v>27657</v>
      </c>
      <c r="C12674" s="17">
        <v>1.0</v>
      </c>
      <c r="D12674" s="17">
        <v>2109721.0</v>
      </c>
      <c r="E12674" s="17">
        <v>2109721.0</v>
      </c>
      <c r="F12674" s="17">
        <v>2109721.0</v>
      </c>
      <c r="G12674" s="17">
        <v>2109721.0</v>
      </c>
      <c r="H12674" s="17">
        <v>2109721.0</v>
      </c>
    </row>
    <row r="12675">
      <c r="A12675" s="7" t="s">
        <v>27658</v>
      </c>
      <c r="B12675" s="17" t="s">
        <v>27659</v>
      </c>
      <c r="C12675" s="17">
        <v>7.0</v>
      </c>
      <c r="D12675" s="17">
        <v>2.965840843E7</v>
      </c>
      <c r="E12675" s="17">
        <v>2087188.0</v>
      </c>
      <c r="F12675" s="17">
        <v>2.0584474E7</v>
      </c>
      <c r="G12675" s="17">
        <v>7.7858525E7</v>
      </c>
      <c r="H12675" s="17">
        <v>7.8786899E7</v>
      </c>
    </row>
    <row r="12676">
      <c r="A12676" s="7" t="s">
        <v>27660</v>
      </c>
      <c r="B12676" s="17" t="s">
        <v>27661</v>
      </c>
      <c r="C12676" s="17">
        <v>5.0</v>
      </c>
      <c r="D12676" s="17">
        <v>5.9426501E7</v>
      </c>
      <c r="E12676" s="17">
        <v>3.610135E7</v>
      </c>
      <c r="F12676" s="17">
        <v>5.1171383E7</v>
      </c>
      <c r="G12676" s="17">
        <v>9.7648425E7</v>
      </c>
      <c r="H12676" s="17">
        <v>1.01267191E8</v>
      </c>
    </row>
    <row r="12677">
      <c r="A12677" s="7" t="s">
        <v>27662</v>
      </c>
      <c r="B12677" s="17" t="s">
        <v>27664</v>
      </c>
      <c r="C12677" s="17">
        <v>2.0</v>
      </c>
      <c r="D12677" s="17">
        <v>3.7888854E7</v>
      </c>
      <c r="E12677" s="17">
        <v>2.52559E7</v>
      </c>
      <c r="F12677" s="17">
        <v>2.52559E7</v>
      </c>
      <c r="G12677" s="17">
        <v>5.0521808E7</v>
      </c>
      <c r="H12677" s="17">
        <v>5.0521808E7</v>
      </c>
    </row>
    <row r="12678">
      <c r="A12678" s="7" t="s">
        <v>27665</v>
      </c>
      <c r="B12678" s="17" t="s">
        <v>27666</v>
      </c>
      <c r="C12678" s="17">
        <v>1.0</v>
      </c>
      <c r="D12678" s="17">
        <v>2.4145767E7</v>
      </c>
      <c r="E12678" s="17">
        <v>2.4145767E7</v>
      </c>
      <c r="F12678" s="17">
        <v>2.4145767E7</v>
      </c>
      <c r="G12678" s="17">
        <v>2.4145767E7</v>
      </c>
      <c r="H12678" s="17">
        <v>2.4145767E7</v>
      </c>
    </row>
    <row r="12679">
      <c r="A12679" s="7" t="s">
        <v>27667</v>
      </c>
      <c r="B12679" s="17" t="s">
        <v>27668</v>
      </c>
      <c r="C12679" s="17">
        <v>2.0</v>
      </c>
      <c r="D12679" s="17">
        <v>4849057.5</v>
      </c>
      <c r="E12679" s="17">
        <v>2885415.0</v>
      </c>
      <c r="F12679" s="17">
        <v>2885415.0</v>
      </c>
      <c r="G12679" s="17">
        <v>6812700.0</v>
      </c>
      <c r="H12679" s="17">
        <v>6812700.0</v>
      </c>
    </row>
    <row r="12680">
      <c r="A12680" s="7" t="s">
        <v>27670</v>
      </c>
      <c r="B12680" s="17" t="s">
        <v>27671</v>
      </c>
      <c r="C12680" s="17">
        <v>1.0</v>
      </c>
      <c r="D12680" s="17">
        <v>4375000.0</v>
      </c>
      <c r="E12680" s="17">
        <v>4375000.0</v>
      </c>
      <c r="F12680" s="17">
        <v>4375000.0</v>
      </c>
      <c r="G12680" s="17">
        <v>4375000.0</v>
      </c>
      <c r="H12680" s="17">
        <v>4375000.0</v>
      </c>
    </row>
    <row r="12681">
      <c r="A12681" s="7" t="s">
        <v>27672</v>
      </c>
      <c r="B12681" s="17" t="s">
        <v>27673</v>
      </c>
      <c r="C12681" s="17">
        <v>18.0</v>
      </c>
      <c r="D12681" s="17">
        <v>1.215938361E7</v>
      </c>
      <c r="E12681" s="17">
        <v>2593034.0</v>
      </c>
      <c r="F12681" s="17">
        <v>3682292.0</v>
      </c>
      <c r="G12681" s="17">
        <v>2.0214493E7</v>
      </c>
      <c r="H12681" s="17">
        <v>2.436832E7</v>
      </c>
    </row>
    <row r="12682">
      <c r="A12682" s="7" t="s">
        <v>27674</v>
      </c>
      <c r="B12682" s="17" t="s">
        <v>27676</v>
      </c>
      <c r="C12682" s="17">
        <v>18.0</v>
      </c>
      <c r="D12682" s="17">
        <v>2677744.056</v>
      </c>
      <c r="E12682" s="17">
        <v>2133100.0</v>
      </c>
      <c r="F12682" s="17">
        <v>2391300.0</v>
      </c>
      <c r="G12682" s="17">
        <v>2701200.0</v>
      </c>
      <c r="H12682" s="17">
        <v>3150500.0</v>
      </c>
    </row>
    <row r="12683">
      <c r="A12683" s="7" t="s">
        <v>27677</v>
      </c>
      <c r="B12683" s="17" t="s">
        <v>27678</v>
      </c>
      <c r="C12683" s="17">
        <v>1.0</v>
      </c>
      <c r="D12683" s="17">
        <v>4.4908326E7</v>
      </c>
      <c r="E12683" s="17">
        <v>4.4908326E7</v>
      </c>
      <c r="F12683" s="17">
        <v>4.4908326E7</v>
      </c>
      <c r="G12683" s="17">
        <v>4.4908326E7</v>
      </c>
      <c r="H12683" s="17">
        <v>4.4908326E7</v>
      </c>
    </row>
    <row r="12684">
      <c r="A12684" s="7" t="s">
        <v>27679</v>
      </c>
      <c r="B12684" s="17" t="s">
        <v>27680</v>
      </c>
      <c r="C12684" s="17">
        <v>4.0</v>
      </c>
      <c r="D12684" s="17">
        <v>1.197117025E7</v>
      </c>
      <c r="E12684" s="17">
        <v>6137482.0</v>
      </c>
      <c r="F12684" s="17">
        <v>1.172724E7</v>
      </c>
      <c r="G12684" s="17">
        <v>1.4515815E7</v>
      </c>
      <c r="H12684" s="17">
        <v>1.5504144E7</v>
      </c>
    </row>
    <row r="12685">
      <c r="A12685" s="7" t="s">
        <v>27681</v>
      </c>
      <c r="B12685" s="17" t="s">
        <v>27682</v>
      </c>
      <c r="C12685" s="17">
        <v>20.0</v>
      </c>
      <c r="D12685" s="17">
        <v>7261219.45</v>
      </c>
      <c r="E12685" s="17">
        <v>3244500.0</v>
      </c>
      <c r="F12685" s="17">
        <v>5598419.0</v>
      </c>
      <c r="G12685" s="17">
        <v>8486882.0</v>
      </c>
      <c r="H12685" s="17">
        <v>1.1914541E7</v>
      </c>
    </row>
    <row r="12686">
      <c r="A12686" s="7" t="s">
        <v>27683</v>
      </c>
      <c r="B12686" s="17" t="s">
        <v>27684</v>
      </c>
      <c r="C12686" s="17">
        <v>3.0</v>
      </c>
      <c r="D12686" s="17">
        <v>1.4889563E7</v>
      </c>
      <c r="E12686" s="17">
        <v>4356386.0</v>
      </c>
      <c r="F12686" s="17">
        <v>1.1945703E7</v>
      </c>
      <c r="G12686" s="17">
        <v>2.83666E7</v>
      </c>
      <c r="H12686" s="17">
        <v>2.83666E7</v>
      </c>
    </row>
    <row r="12687">
      <c r="A12687" s="7" t="s">
        <v>27685</v>
      </c>
      <c r="B12687" s="17" t="s">
        <v>27686</v>
      </c>
      <c r="C12687" s="17">
        <v>13.0</v>
      </c>
      <c r="D12687" s="17">
        <v>1.735808615E7</v>
      </c>
      <c r="E12687" s="17">
        <v>5724200.0</v>
      </c>
      <c r="F12687" s="17">
        <v>9370300.0</v>
      </c>
      <c r="G12687" s="17">
        <v>1.8201355E7</v>
      </c>
      <c r="H12687" s="17">
        <v>5.3024031E7</v>
      </c>
    </row>
    <row r="12688">
      <c r="A12688" s="7" t="s">
        <v>27687</v>
      </c>
      <c r="B12688" s="17" t="s">
        <v>27688</v>
      </c>
      <c r="C12688" s="17">
        <v>2.0</v>
      </c>
      <c r="D12688" s="17">
        <v>9846842.5</v>
      </c>
      <c r="E12688" s="17">
        <v>8958941.0</v>
      </c>
      <c r="F12688" s="17">
        <v>8958941.0</v>
      </c>
      <c r="G12688" s="17">
        <v>1.0734744E7</v>
      </c>
      <c r="H12688" s="17">
        <v>1.0734744E7</v>
      </c>
    </row>
    <row r="12689">
      <c r="A12689" s="7" t="s">
        <v>27689</v>
      </c>
      <c r="B12689" s="17" t="s">
        <v>27690</v>
      </c>
      <c r="C12689" s="17">
        <v>1.0</v>
      </c>
      <c r="D12689" s="17">
        <v>7006695.0</v>
      </c>
      <c r="E12689" s="17">
        <v>7006695.0</v>
      </c>
      <c r="F12689" s="17">
        <v>7006695.0</v>
      </c>
      <c r="G12689" s="17">
        <v>7006695.0</v>
      </c>
      <c r="H12689" s="17">
        <v>7006695.0</v>
      </c>
    </row>
    <row r="12690">
      <c r="A12690" s="7" t="s">
        <v>27691</v>
      </c>
      <c r="B12690" s="17" t="s">
        <v>27692</v>
      </c>
      <c r="C12690" s="17">
        <v>184.0</v>
      </c>
      <c r="D12690" s="17">
        <v>4184271.446</v>
      </c>
      <c r="E12690" s="17">
        <v>2301995.0</v>
      </c>
      <c r="F12690" s="17">
        <v>3224433.0</v>
      </c>
      <c r="G12690" s="17">
        <v>4876424.0</v>
      </c>
      <c r="H12690" s="17">
        <v>7174349.0</v>
      </c>
    </row>
    <row r="12691">
      <c r="A12691" s="7" t="s">
        <v>27693</v>
      </c>
      <c r="B12691" s="17" t="s">
        <v>27694</v>
      </c>
      <c r="C12691" s="17">
        <v>25.0</v>
      </c>
      <c r="D12691" s="17">
        <v>4208711.6</v>
      </c>
      <c r="E12691" s="17">
        <v>2995391.0</v>
      </c>
      <c r="F12691" s="17">
        <v>3584800.0</v>
      </c>
      <c r="G12691" s="17">
        <v>4884723.0</v>
      </c>
      <c r="H12691" s="17">
        <v>7471263.0</v>
      </c>
    </row>
    <row r="12692">
      <c r="A12692" s="7" t="s">
        <v>27695</v>
      </c>
      <c r="B12692" s="17" t="s">
        <v>27696</v>
      </c>
      <c r="C12692" s="17">
        <v>2.0</v>
      </c>
      <c r="D12692" s="17">
        <v>1.1518117E7</v>
      </c>
      <c r="E12692" s="17">
        <v>3332516.0</v>
      </c>
      <c r="F12692" s="17">
        <v>3332516.0</v>
      </c>
      <c r="G12692" s="17">
        <v>1.9703718E7</v>
      </c>
      <c r="H12692" s="17">
        <v>1.9703718E7</v>
      </c>
    </row>
    <row r="12693">
      <c r="A12693" s="7" t="s">
        <v>27697</v>
      </c>
      <c r="B12693" s="17" t="s">
        <v>27699</v>
      </c>
      <c r="C12693" s="17">
        <v>4.0</v>
      </c>
      <c r="D12693" s="17">
        <v>2.04141175E7</v>
      </c>
      <c r="E12693" s="17">
        <v>3910531.0</v>
      </c>
      <c r="F12693" s="17">
        <v>9625337.0</v>
      </c>
      <c r="G12693" s="17">
        <v>3.0021752E7</v>
      </c>
      <c r="H12693" s="17">
        <v>3.809885E7</v>
      </c>
    </row>
    <row r="12694">
      <c r="A12694" s="7" t="s">
        <v>27700</v>
      </c>
      <c r="B12694" s="17" t="s">
        <v>27701</v>
      </c>
      <c r="C12694" s="17">
        <v>1.0</v>
      </c>
      <c r="D12694" s="17">
        <v>3.7018196E7</v>
      </c>
      <c r="E12694" s="17">
        <v>3.7018196E7</v>
      </c>
      <c r="F12694" s="17">
        <v>3.7018196E7</v>
      </c>
      <c r="G12694" s="17">
        <v>3.7018196E7</v>
      </c>
      <c r="H12694" s="17">
        <v>3.7018196E7</v>
      </c>
    </row>
    <row r="12695">
      <c r="A12695" s="7" t="s">
        <v>27702</v>
      </c>
      <c r="B12695" s="17" t="s">
        <v>27703</v>
      </c>
      <c r="C12695" s="17">
        <v>1.0</v>
      </c>
      <c r="D12695" s="17">
        <v>6091600.0</v>
      </c>
      <c r="E12695" s="17">
        <v>6091600.0</v>
      </c>
      <c r="F12695" s="17">
        <v>6091600.0</v>
      </c>
      <c r="G12695" s="17">
        <v>6091600.0</v>
      </c>
      <c r="H12695" s="17">
        <v>6091600.0</v>
      </c>
    </row>
    <row r="12696">
      <c r="A12696" s="7" t="s">
        <v>27704</v>
      </c>
      <c r="B12696" s="17" t="s">
        <v>27705</v>
      </c>
      <c r="C12696" s="17">
        <v>1.0</v>
      </c>
      <c r="D12696" s="17">
        <v>2.9652217E7</v>
      </c>
      <c r="E12696" s="17">
        <v>2.9652217E7</v>
      </c>
      <c r="F12696" s="17">
        <v>2.9652217E7</v>
      </c>
      <c r="G12696" s="17">
        <v>2.9652217E7</v>
      </c>
      <c r="H12696" s="17">
        <v>2.9652217E7</v>
      </c>
    </row>
    <row r="12697">
      <c r="A12697" s="7" t="s">
        <v>27706</v>
      </c>
      <c r="B12697" s="17" t="s">
        <v>27707</v>
      </c>
      <c r="C12697" s="17">
        <v>18.0</v>
      </c>
      <c r="D12697" s="17">
        <v>2.8431462E7</v>
      </c>
      <c r="E12697" s="17">
        <v>1.6365426E7</v>
      </c>
      <c r="F12697" s="17">
        <v>2.0611126E7</v>
      </c>
      <c r="G12697" s="17">
        <v>3.7388135E7</v>
      </c>
      <c r="H12697" s="17">
        <v>4.7218979E7</v>
      </c>
    </row>
    <row r="12698">
      <c r="A12698" s="7" t="s">
        <v>27708</v>
      </c>
      <c r="B12698" s="17" t="s">
        <v>27709</v>
      </c>
      <c r="C12698" s="17">
        <v>1.0</v>
      </c>
      <c r="D12698" s="17">
        <v>1.14439395E8</v>
      </c>
      <c r="E12698" s="17">
        <v>1.14439395E8</v>
      </c>
      <c r="F12698" s="17">
        <v>1.14439395E8</v>
      </c>
      <c r="G12698" s="17">
        <v>1.14439395E8</v>
      </c>
      <c r="H12698" s="17">
        <v>1.14439395E8</v>
      </c>
    </row>
    <row r="12699">
      <c r="A12699" s="7" t="s">
        <v>27710</v>
      </c>
      <c r="B12699" s="17" t="s">
        <v>27711</v>
      </c>
      <c r="C12699" s="17">
        <v>1.0</v>
      </c>
      <c r="D12699" s="17">
        <v>3658355.0</v>
      </c>
      <c r="E12699" s="17">
        <v>3658355.0</v>
      </c>
      <c r="F12699" s="17">
        <v>3658355.0</v>
      </c>
      <c r="G12699" s="17">
        <v>3658355.0</v>
      </c>
      <c r="H12699" s="17">
        <v>3658355.0</v>
      </c>
    </row>
    <row r="12700">
      <c r="A12700" s="7" t="s">
        <v>27712</v>
      </c>
      <c r="B12700" s="17" t="s">
        <v>27713</v>
      </c>
      <c r="C12700" s="17">
        <v>1.0</v>
      </c>
      <c r="D12700" s="17">
        <v>5334138.0</v>
      </c>
      <c r="E12700" s="17">
        <v>5334138.0</v>
      </c>
      <c r="F12700" s="17">
        <v>5334138.0</v>
      </c>
      <c r="G12700" s="17">
        <v>5334138.0</v>
      </c>
      <c r="H12700" s="17">
        <v>5334138.0</v>
      </c>
    </row>
    <row r="12701">
      <c r="A12701" s="7" t="s">
        <v>27714</v>
      </c>
      <c r="B12701" s="17" t="s">
        <v>27715</v>
      </c>
      <c r="C12701" s="17">
        <v>9.0</v>
      </c>
      <c r="D12701" s="17">
        <v>1.198308578E7</v>
      </c>
      <c r="E12701" s="17">
        <v>3110214.0</v>
      </c>
      <c r="F12701" s="17">
        <v>7031400.0</v>
      </c>
      <c r="G12701" s="17">
        <v>2.0600372E7</v>
      </c>
      <c r="H12701" s="17">
        <v>3.1699657E7</v>
      </c>
    </row>
    <row r="12702">
      <c r="A12702" s="7" t="s">
        <v>27716</v>
      </c>
      <c r="B12702" s="17" t="s">
        <v>27717</v>
      </c>
      <c r="C12702" s="17">
        <v>2.0</v>
      </c>
      <c r="D12702" s="17">
        <v>2.4562717E7</v>
      </c>
      <c r="E12702" s="17">
        <v>1.967726E7</v>
      </c>
      <c r="F12702" s="17">
        <v>1.967726E7</v>
      </c>
      <c r="G12702" s="17">
        <v>2.9448174E7</v>
      </c>
      <c r="H12702" s="17">
        <v>2.9448174E7</v>
      </c>
    </row>
    <row r="12703">
      <c r="A12703" s="7" t="s">
        <v>27718</v>
      </c>
      <c r="B12703" s="17" t="s">
        <v>27719</v>
      </c>
      <c r="C12703" s="17">
        <v>2.0</v>
      </c>
      <c r="D12703" s="17">
        <v>1.124561705E8</v>
      </c>
      <c r="E12703" s="17">
        <v>4.72206E7</v>
      </c>
      <c r="F12703" s="17">
        <v>4.72206E7</v>
      </c>
      <c r="G12703" s="17">
        <v>1.77691741E8</v>
      </c>
      <c r="H12703" s="17">
        <v>1.77691741E8</v>
      </c>
    </row>
    <row r="12704">
      <c r="A12704" s="7" t="s">
        <v>27720</v>
      </c>
      <c r="B12704" s="17" t="s">
        <v>27721</v>
      </c>
      <c r="C12704" s="17">
        <v>70.0</v>
      </c>
      <c r="D12704" s="17">
        <v>1.898545886E7</v>
      </c>
      <c r="E12704" s="17">
        <v>1.3020131E7</v>
      </c>
      <c r="F12704" s="17">
        <v>1.5124638E7</v>
      </c>
      <c r="G12704" s="17">
        <v>1.6218972E7</v>
      </c>
      <c r="H12704" s="17">
        <v>3.352922E7</v>
      </c>
    </row>
    <row r="12705">
      <c r="A12705" s="7" t="s">
        <v>27723</v>
      </c>
      <c r="B12705" s="17" t="s">
        <v>27725</v>
      </c>
      <c r="C12705" s="17">
        <v>2.0</v>
      </c>
      <c r="D12705" s="17">
        <v>1.0003439E7</v>
      </c>
      <c r="E12705" s="17">
        <v>8943161.0</v>
      </c>
      <c r="F12705" s="17">
        <v>8943161.0</v>
      </c>
      <c r="G12705" s="17">
        <v>1.1063717E7</v>
      </c>
      <c r="H12705" s="17">
        <v>1.1063717E7</v>
      </c>
    </row>
    <row r="12706">
      <c r="A12706" s="7" t="s">
        <v>27726</v>
      </c>
      <c r="B12706" s="17" t="s">
        <v>27727</v>
      </c>
      <c r="C12706" s="17">
        <v>8.0</v>
      </c>
      <c r="D12706" s="17">
        <v>2.174525913E7</v>
      </c>
      <c r="E12706" s="17">
        <v>4102011.0</v>
      </c>
      <c r="F12706" s="17">
        <v>5191715.0</v>
      </c>
      <c r="G12706" s="17">
        <v>1.6320451E7</v>
      </c>
      <c r="H12706" s="17">
        <v>8.9130734E7</v>
      </c>
    </row>
    <row r="12707">
      <c r="A12707" s="7" t="s">
        <v>27728</v>
      </c>
      <c r="B12707" s="17" t="s">
        <v>27729</v>
      </c>
      <c r="C12707" s="17">
        <v>6.0</v>
      </c>
      <c r="D12707" s="17">
        <v>1.550750683E7</v>
      </c>
      <c r="E12707" s="17">
        <v>2028083.0</v>
      </c>
      <c r="F12707" s="17">
        <v>4540608.0</v>
      </c>
      <c r="G12707" s="17">
        <v>2.0771379E7</v>
      </c>
      <c r="H12707" s="17">
        <v>5.7239504E7</v>
      </c>
    </row>
    <row r="12708">
      <c r="A12708" s="7" t="s">
        <v>27731</v>
      </c>
      <c r="B12708" s="17" t="s">
        <v>27732</v>
      </c>
      <c r="C12708" s="17">
        <v>3.0</v>
      </c>
      <c r="D12708" s="17">
        <v>2.341585E7</v>
      </c>
      <c r="E12708" s="17">
        <v>2.00168E7</v>
      </c>
      <c r="F12708" s="17">
        <v>2.443945E7</v>
      </c>
      <c r="G12708" s="17">
        <v>2.57913E7</v>
      </c>
      <c r="H12708" s="17">
        <v>2.57913E7</v>
      </c>
    </row>
    <row r="12709">
      <c r="A12709" s="7" t="s">
        <v>27733</v>
      </c>
      <c r="B12709" s="17" t="s">
        <v>27734</v>
      </c>
      <c r="C12709" s="17">
        <v>5.0</v>
      </c>
      <c r="D12709" s="17">
        <v>5.23940416E7</v>
      </c>
      <c r="E12709" s="17">
        <v>2.0470624E7</v>
      </c>
      <c r="F12709" s="17">
        <v>5.0748354E7</v>
      </c>
      <c r="G12709" s="17">
        <v>8.3957154E7</v>
      </c>
      <c r="H12709" s="17">
        <v>8.9822999E7</v>
      </c>
    </row>
    <row r="12710">
      <c r="A12710" s="7" t="s">
        <v>27735</v>
      </c>
      <c r="B12710" s="17" t="s">
        <v>27736</v>
      </c>
      <c r="C12710" s="17">
        <v>7.0</v>
      </c>
      <c r="D12710" s="17">
        <v>2.745118157E7</v>
      </c>
      <c r="E12710" s="17">
        <v>2812460.0</v>
      </c>
      <c r="F12710" s="17">
        <v>1.7425E7</v>
      </c>
      <c r="G12710" s="17">
        <v>5.2526303E7</v>
      </c>
      <c r="H12710" s="17">
        <v>7.4258655E7</v>
      </c>
    </row>
    <row r="12711">
      <c r="A12711" s="7" t="s">
        <v>27738</v>
      </c>
      <c r="B12711" s="17" t="s">
        <v>27739</v>
      </c>
      <c r="C12711" s="17">
        <v>177.0</v>
      </c>
      <c r="D12711" s="17">
        <v>3.236176765E7</v>
      </c>
      <c r="E12711" s="17">
        <v>1.2595905E7</v>
      </c>
      <c r="F12711" s="17">
        <v>2.4344734E7</v>
      </c>
      <c r="G12711" s="17">
        <v>4.8908273E7</v>
      </c>
      <c r="H12711" s="17">
        <v>6.2090026E7</v>
      </c>
    </row>
    <row r="12712">
      <c r="A12712" s="7" t="s">
        <v>27740</v>
      </c>
      <c r="B12712" s="17" t="s">
        <v>27741</v>
      </c>
      <c r="C12712" s="17">
        <v>43.0</v>
      </c>
      <c r="D12712" s="17">
        <v>1.161615353E7</v>
      </c>
      <c r="E12712" s="17">
        <v>6058519.0</v>
      </c>
      <c r="F12712" s="17">
        <v>8015000.0</v>
      </c>
      <c r="G12712" s="17">
        <v>9960850.0</v>
      </c>
      <c r="H12712" s="17">
        <v>2.5063963E7</v>
      </c>
    </row>
    <row r="12713">
      <c r="A12713" s="7" t="s">
        <v>27744</v>
      </c>
      <c r="B12713" s="17" t="s">
        <v>27745</v>
      </c>
      <c r="C12713" s="17">
        <v>4795.0</v>
      </c>
      <c r="D12713" s="17">
        <v>3.606255389E7</v>
      </c>
      <c r="E12713" s="17">
        <v>1.9263581E7</v>
      </c>
      <c r="F12713" s="17">
        <v>2.7541296E7</v>
      </c>
      <c r="G12713" s="17">
        <v>4.4233941E7</v>
      </c>
      <c r="H12713" s="17">
        <v>6.17949E7</v>
      </c>
    </row>
    <row r="12714">
      <c r="A12714" s="7" t="s">
        <v>27746</v>
      </c>
      <c r="B12714" s="17" t="s">
        <v>27747</v>
      </c>
      <c r="C12714" s="17">
        <v>13.0</v>
      </c>
      <c r="D12714" s="17">
        <v>4.697176823E7</v>
      </c>
      <c r="E12714" s="17">
        <v>2.04377E7</v>
      </c>
      <c r="F12714" s="17">
        <v>5.4228959E7</v>
      </c>
      <c r="G12714" s="17">
        <v>6.4548897E7</v>
      </c>
      <c r="H12714" s="17">
        <v>7.6285929E7</v>
      </c>
    </row>
    <row r="12715">
      <c r="A12715" s="7" t="s">
        <v>27749</v>
      </c>
      <c r="B12715" s="17" t="s">
        <v>27750</v>
      </c>
      <c r="C12715" s="17">
        <v>20.0</v>
      </c>
      <c r="D12715" s="17">
        <v>2.82773139E7</v>
      </c>
      <c r="E12715" s="17">
        <v>4380165.0</v>
      </c>
      <c r="F12715" s="17">
        <v>1.4874453E7</v>
      </c>
      <c r="G12715" s="17">
        <v>2.8435951E7</v>
      </c>
      <c r="H12715" s="17">
        <v>3.979805E7</v>
      </c>
    </row>
    <row r="12716">
      <c r="A12716" s="7" t="s">
        <v>27751</v>
      </c>
      <c r="B12716" s="17" t="s">
        <v>27752</v>
      </c>
      <c r="C12716" s="17">
        <v>6.0</v>
      </c>
      <c r="D12716" s="17">
        <v>2.078815417E7</v>
      </c>
      <c r="E12716" s="17">
        <v>1.2898301E7</v>
      </c>
      <c r="F12716" s="17">
        <v>1.3476203E7</v>
      </c>
      <c r="G12716" s="17">
        <v>2.955208E7</v>
      </c>
      <c r="H12716" s="17">
        <v>5.1196342E7</v>
      </c>
    </row>
    <row r="12717">
      <c r="A12717" s="7" t="s">
        <v>27754</v>
      </c>
      <c r="B12717" s="17" t="s">
        <v>27755</v>
      </c>
      <c r="C12717" s="17">
        <v>57.0</v>
      </c>
      <c r="D12717" s="17">
        <v>5.664036121E7</v>
      </c>
      <c r="E12717" s="17">
        <v>2.7910401E7</v>
      </c>
      <c r="F12717" s="17">
        <v>4.57633E7</v>
      </c>
      <c r="G12717" s="17">
        <v>8.1004026E7</v>
      </c>
      <c r="H12717" s="17">
        <v>1.26441022E8</v>
      </c>
    </row>
    <row r="12718">
      <c r="A12718" s="7" t="s">
        <v>27756</v>
      </c>
      <c r="B12718" s="17" t="s">
        <v>27757</v>
      </c>
      <c r="C12718" s="17">
        <v>48.0</v>
      </c>
      <c r="D12718" s="17">
        <v>3.390805969E7</v>
      </c>
      <c r="E12718" s="17">
        <v>4363584.0</v>
      </c>
      <c r="F12718" s="17">
        <v>1.32242E7</v>
      </c>
      <c r="G12718" s="17">
        <v>4.732885E7</v>
      </c>
      <c r="H12718" s="17">
        <v>6.38454E7</v>
      </c>
    </row>
    <row r="12719">
      <c r="A12719" s="7" t="s">
        <v>27758</v>
      </c>
      <c r="B12719" s="17" t="s">
        <v>27759</v>
      </c>
      <c r="C12719" s="17">
        <v>300.0</v>
      </c>
      <c r="D12719" s="17">
        <v>3.820194341E7</v>
      </c>
      <c r="E12719" s="17">
        <v>3.19681E7</v>
      </c>
      <c r="F12719" s="17">
        <v>3.71608E7</v>
      </c>
      <c r="G12719" s="17">
        <v>4.311145E7</v>
      </c>
      <c r="H12719" s="17">
        <v>4.923105E7</v>
      </c>
    </row>
    <row r="12720">
      <c r="A12720" s="7" t="s">
        <v>27760</v>
      </c>
      <c r="B12720" s="17" t="s">
        <v>27761</v>
      </c>
      <c r="C12720" s="17">
        <v>152.0</v>
      </c>
      <c r="D12720" s="17">
        <v>2.125840756E7</v>
      </c>
      <c r="E12720" s="17">
        <v>6126700.0</v>
      </c>
      <c r="F12720" s="17">
        <v>1.1928869E7</v>
      </c>
      <c r="G12720" s="17">
        <v>2.0976333E7</v>
      </c>
      <c r="H12720" s="17">
        <v>4.1268954E7</v>
      </c>
    </row>
    <row r="12721">
      <c r="A12721" s="7" t="s">
        <v>27764</v>
      </c>
      <c r="B12721" s="17" t="s">
        <v>27765</v>
      </c>
      <c r="C12721" s="17">
        <v>1.0</v>
      </c>
      <c r="D12721" s="17">
        <v>1.57177148E8</v>
      </c>
      <c r="E12721" s="17">
        <v>1.57177148E8</v>
      </c>
      <c r="F12721" s="17">
        <v>1.57177148E8</v>
      </c>
      <c r="G12721" s="17">
        <v>1.57177148E8</v>
      </c>
      <c r="H12721" s="17">
        <v>1.57177148E8</v>
      </c>
    </row>
    <row r="12722">
      <c r="A12722" s="7" t="s">
        <v>27766</v>
      </c>
      <c r="B12722" s="17" t="s">
        <v>27767</v>
      </c>
      <c r="C12722" s="17">
        <v>605.0</v>
      </c>
      <c r="D12722" s="17">
        <v>2.091880796E7</v>
      </c>
      <c r="E12722" s="17">
        <v>9363387.0</v>
      </c>
      <c r="F12722" s="17">
        <v>1.4110441E7</v>
      </c>
      <c r="G12722" s="17">
        <v>2.6846204E7</v>
      </c>
      <c r="H12722" s="17">
        <v>4.20435E7</v>
      </c>
    </row>
    <row r="12723">
      <c r="A12723" s="7" t="s">
        <v>27770</v>
      </c>
      <c r="B12723" s="17" t="s">
        <v>27771</v>
      </c>
      <c r="C12723" s="17">
        <v>191.0</v>
      </c>
      <c r="D12723" s="17">
        <v>2.6536456E7</v>
      </c>
      <c r="E12723" s="17">
        <v>1.9025465E7</v>
      </c>
      <c r="F12723" s="17">
        <v>2.4682903E7</v>
      </c>
      <c r="G12723" s="17">
        <v>3.0110685E7</v>
      </c>
      <c r="H12723" s="17">
        <v>4.5582861E7</v>
      </c>
    </row>
    <row r="12724">
      <c r="A12724" s="7" t="s">
        <v>27772</v>
      </c>
      <c r="B12724" s="17" t="s">
        <v>27773</v>
      </c>
      <c r="C12724" s="17">
        <v>66.0</v>
      </c>
      <c r="D12724" s="17">
        <v>1.707751638E7</v>
      </c>
      <c r="E12724" s="17">
        <v>5787052.0</v>
      </c>
      <c r="F12724" s="17">
        <v>9908973.0</v>
      </c>
      <c r="G12724" s="17">
        <v>2.1298059E7</v>
      </c>
      <c r="H12724" s="17">
        <v>3.2501629E7</v>
      </c>
    </row>
    <row r="12725">
      <c r="A12725" s="7" t="s">
        <v>27774</v>
      </c>
      <c r="B12725" s="17" t="s">
        <v>27775</v>
      </c>
      <c r="C12725" s="17">
        <v>2.0</v>
      </c>
      <c r="D12725" s="17">
        <v>1.896096E7</v>
      </c>
      <c r="E12725" s="17">
        <v>5128174.0</v>
      </c>
      <c r="F12725" s="17">
        <v>5128174.0</v>
      </c>
      <c r="G12725" s="17">
        <v>3.2793746E7</v>
      </c>
      <c r="H12725" s="17">
        <v>3.2793746E7</v>
      </c>
    </row>
    <row r="12726">
      <c r="A12726" s="7" t="s">
        <v>27777</v>
      </c>
      <c r="B12726" s="17" t="s">
        <v>27778</v>
      </c>
      <c r="C12726" s="17">
        <v>1.0</v>
      </c>
      <c r="D12726" s="17">
        <v>7107735.0</v>
      </c>
      <c r="E12726" s="17">
        <v>7107735.0</v>
      </c>
      <c r="F12726" s="17">
        <v>7107735.0</v>
      </c>
      <c r="G12726" s="17">
        <v>7107735.0</v>
      </c>
      <c r="H12726" s="17">
        <v>7107735.0</v>
      </c>
    </row>
    <row r="12727">
      <c r="A12727" s="7" t="s">
        <v>27779</v>
      </c>
      <c r="B12727" s="17" t="s">
        <v>27780</v>
      </c>
      <c r="C12727" s="17">
        <v>1.0</v>
      </c>
      <c r="D12727" s="17">
        <v>3.2611797E7</v>
      </c>
      <c r="E12727" s="17">
        <v>3.2611797E7</v>
      </c>
      <c r="F12727" s="17">
        <v>3.2611797E7</v>
      </c>
      <c r="G12727" s="17">
        <v>3.2611797E7</v>
      </c>
      <c r="H12727" s="17">
        <v>3.2611797E7</v>
      </c>
    </row>
    <row r="12728">
      <c r="A12728" s="7" t="s">
        <v>27781</v>
      </c>
      <c r="B12728" s="17" t="s">
        <v>27782</v>
      </c>
      <c r="C12728" s="17">
        <v>4.0</v>
      </c>
      <c r="D12728" s="17">
        <v>1.639672525E7</v>
      </c>
      <c r="E12728" s="17">
        <v>4141334.0</v>
      </c>
      <c r="F12728" s="17">
        <v>5694814.0</v>
      </c>
      <c r="G12728" s="17">
        <v>1.222993E7</v>
      </c>
      <c r="H12728" s="17">
        <v>4.3520823E7</v>
      </c>
    </row>
    <row r="12729">
      <c r="A12729" s="7" t="s">
        <v>27783</v>
      </c>
      <c r="B12729" s="17" t="s">
        <v>27784</v>
      </c>
      <c r="C12729" s="17">
        <v>15.0</v>
      </c>
      <c r="D12729" s="17">
        <v>1.955179427E7</v>
      </c>
      <c r="E12729" s="17">
        <v>5810110.0</v>
      </c>
      <c r="F12729" s="17">
        <v>1.2919003E7</v>
      </c>
      <c r="G12729" s="17">
        <v>2.6606416E7</v>
      </c>
      <c r="H12729" s="17">
        <v>5.5932485E7</v>
      </c>
    </row>
    <row r="12730">
      <c r="A12730" s="7" t="s">
        <v>27785</v>
      </c>
      <c r="B12730" s="17" t="s">
        <v>27788</v>
      </c>
      <c r="C12730" s="17">
        <v>2.0</v>
      </c>
      <c r="D12730" s="17">
        <v>1.9144116E7</v>
      </c>
      <c r="E12730" s="17">
        <v>2876782.0</v>
      </c>
      <c r="F12730" s="17">
        <v>2876782.0</v>
      </c>
      <c r="G12730" s="17">
        <v>3.541145E7</v>
      </c>
      <c r="H12730" s="17">
        <v>3.541145E7</v>
      </c>
    </row>
    <row r="12731">
      <c r="A12731" s="7" t="s">
        <v>27789</v>
      </c>
      <c r="B12731" s="17" t="s">
        <v>27790</v>
      </c>
      <c r="C12731" s="17">
        <v>1.0</v>
      </c>
      <c r="D12731" s="17">
        <v>3095000.0</v>
      </c>
      <c r="E12731" s="17">
        <v>3095000.0</v>
      </c>
      <c r="F12731" s="17">
        <v>3095000.0</v>
      </c>
      <c r="G12731" s="17">
        <v>3095000.0</v>
      </c>
      <c r="H12731" s="17">
        <v>3095000.0</v>
      </c>
    </row>
    <row r="12732">
      <c r="A12732" s="7" t="s">
        <v>27792</v>
      </c>
      <c r="B12732" s="17" t="s">
        <v>27793</v>
      </c>
      <c r="C12732" s="17">
        <v>1.0</v>
      </c>
      <c r="D12732" s="17">
        <v>7107735.0</v>
      </c>
      <c r="E12732" s="17">
        <v>7107735.0</v>
      </c>
      <c r="F12732" s="17">
        <v>7107735.0</v>
      </c>
      <c r="G12732" s="17">
        <v>7107735.0</v>
      </c>
      <c r="H12732" s="17">
        <v>7107735.0</v>
      </c>
    </row>
    <row r="12733">
      <c r="A12733" s="7" t="s">
        <v>27796</v>
      </c>
      <c r="B12733" s="17" t="s">
        <v>27797</v>
      </c>
      <c r="C12733" s="17">
        <v>1.0</v>
      </c>
      <c r="D12733" s="17">
        <v>7107735.0</v>
      </c>
      <c r="E12733" s="17">
        <v>7107735.0</v>
      </c>
      <c r="F12733" s="17">
        <v>7107735.0</v>
      </c>
      <c r="G12733" s="17">
        <v>7107735.0</v>
      </c>
      <c r="H12733" s="17">
        <v>7107735.0</v>
      </c>
    </row>
    <row r="12734">
      <c r="A12734" s="7" t="s">
        <v>27800</v>
      </c>
      <c r="B12734" s="17" t="s">
        <v>27801</v>
      </c>
      <c r="C12734" s="17">
        <v>1.0</v>
      </c>
      <c r="D12734" s="17">
        <v>9.4293755E7</v>
      </c>
      <c r="E12734" s="17">
        <v>9.4293755E7</v>
      </c>
      <c r="F12734" s="17">
        <v>9.4293755E7</v>
      </c>
      <c r="G12734" s="17">
        <v>9.4293755E7</v>
      </c>
      <c r="H12734" s="17">
        <v>9.4293755E7</v>
      </c>
    </row>
    <row r="12735">
      <c r="A12735" s="7" t="s">
        <v>27803</v>
      </c>
      <c r="B12735" s="17" t="s">
        <v>27804</v>
      </c>
      <c r="C12735" s="17">
        <v>1.0</v>
      </c>
      <c r="D12735" s="17">
        <v>3.4321909E7</v>
      </c>
      <c r="E12735" s="17">
        <v>3.4321909E7</v>
      </c>
      <c r="F12735" s="17">
        <v>3.4321909E7</v>
      </c>
      <c r="G12735" s="17">
        <v>3.4321909E7</v>
      </c>
      <c r="H12735" s="17">
        <v>3.4321909E7</v>
      </c>
    </row>
    <row r="12736">
      <c r="A12736" s="7" t="s">
        <v>27805</v>
      </c>
      <c r="B12736" s="17" t="s">
        <v>27806</v>
      </c>
      <c r="C12736" s="17">
        <v>1.0</v>
      </c>
      <c r="D12736" s="17">
        <v>9000662.0</v>
      </c>
      <c r="E12736" s="17">
        <v>9000662.0</v>
      </c>
      <c r="F12736" s="17">
        <v>9000662.0</v>
      </c>
      <c r="G12736" s="17">
        <v>9000662.0</v>
      </c>
      <c r="H12736" s="17">
        <v>9000662.0</v>
      </c>
    </row>
    <row r="12737">
      <c r="A12737" s="7" t="s">
        <v>27808</v>
      </c>
      <c r="B12737" s="17" t="s">
        <v>27809</v>
      </c>
      <c r="C12737" s="17">
        <v>1.0</v>
      </c>
      <c r="D12737" s="17">
        <v>5.6949669E7</v>
      </c>
      <c r="E12737" s="17">
        <v>5.6949669E7</v>
      </c>
      <c r="F12737" s="17">
        <v>5.6949669E7</v>
      </c>
      <c r="G12737" s="17">
        <v>5.6949669E7</v>
      </c>
      <c r="H12737" s="17">
        <v>5.6949669E7</v>
      </c>
    </row>
    <row r="12738">
      <c r="A12738" s="7" t="s">
        <v>27810</v>
      </c>
      <c r="B12738" s="17" t="s">
        <v>27811</v>
      </c>
      <c r="C12738" s="17">
        <v>1.0</v>
      </c>
      <c r="D12738" s="17">
        <v>2.3805548E7</v>
      </c>
      <c r="E12738" s="17">
        <v>2.3805548E7</v>
      </c>
      <c r="F12738" s="17">
        <v>2.3805548E7</v>
      </c>
      <c r="G12738" s="17">
        <v>2.3805548E7</v>
      </c>
      <c r="H12738" s="17">
        <v>2.3805548E7</v>
      </c>
    </row>
    <row r="12739">
      <c r="A12739" s="7" t="s">
        <v>27813</v>
      </c>
      <c r="B12739" s="17" t="s">
        <v>27814</v>
      </c>
      <c r="C12739" s="17">
        <v>2.0</v>
      </c>
      <c r="D12739" s="17">
        <v>3.69998225E7</v>
      </c>
      <c r="E12739" s="17">
        <v>4310867.0</v>
      </c>
      <c r="F12739" s="17">
        <v>4310867.0</v>
      </c>
      <c r="G12739" s="17">
        <v>6.9688778E7</v>
      </c>
      <c r="H12739" s="17">
        <v>6.9688778E7</v>
      </c>
    </row>
    <row r="12740">
      <c r="A12740" s="7" t="s">
        <v>27816</v>
      </c>
      <c r="B12740" s="17" t="s">
        <v>27817</v>
      </c>
      <c r="C12740" s="17">
        <v>25.0</v>
      </c>
      <c r="D12740" s="17">
        <v>6426197.24</v>
      </c>
      <c r="E12740" s="17">
        <v>2580727.0</v>
      </c>
      <c r="F12740" s="17">
        <v>4109301.0</v>
      </c>
      <c r="G12740" s="17">
        <v>7636317.0</v>
      </c>
      <c r="H12740" s="17">
        <v>1.14858E7</v>
      </c>
    </row>
    <row r="12741">
      <c r="A12741" s="7" t="s">
        <v>27818</v>
      </c>
      <c r="B12741" s="17" t="s">
        <v>27821</v>
      </c>
      <c r="C12741" s="17">
        <v>17.0</v>
      </c>
      <c r="D12741" s="17">
        <v>4.466163324E7</v>
      </c>
      <c r="E12741" s="17">
        <v>4522918.0</v>
      </c>
      <c r="F12741" s="17">
        <v>6765000.0</v>
      </c>
      <c r="G12741" s="17">
        <v>1.2497297E7</v>
      </c>
      <c r="H12741" s="17">
        <v>8.879171E7</v>
      </c>
    </row>
    <row r="12742">
      <c r="A12742" s="7" t="s">
        <v>27822</v>
      </c>
      <c r="B12742" s="17" t="s">
        <v>27823</v>
      </c>
      <c r="C12742" s="17">
        <v>14.0</v>
      </c>
      <c r="D12742" s="17">
        <v>4.147166957E7</v>
      </c>
      <c r="E12742" s="17">
        <v>1.5381588E7</v>
      </c>
      <c r="F12742" s="17">
        <v>3.4760437E7</v>
      </c>
      <c r="G12742" s="17">
        <v>4.1926613E7</v>
      </c>
      <c r="H12742" s="17">
        <v>8.7843799E7</v>
      </c>
    </row>
    <row r="12743">
      <c r="A12743" s="7" t="s">
        <v>27825</v>
      </c>
      <c r="B12743" s="17" t="s">
        <v>27826</v>
      </c>
      <c r="C12743" s="17">
        <v>2.0</v>
      </c>
      <c r="D12743" s="17">
        <v>4.1910685E7</v>
      </c>
      <c r="E12743" s="17">
        <v>6366649.0</v>
      </c>
      <c r="F12743" s="17">
        <v>6366649.0</v>
      </c>
      <c r="G12743" s="17">
        <v>7.7454721E7</v>
      </c>
      <c r="H12743" s="17">
        <v>7.7454721E7</v>
      </c>
    </row>
    <row r="12744">
      <c r="A12744" s="7" t="s">
        <v>13582</v>
      </c>
      <c r="B12744" s="17" t="s">
        <v>13583</v>
      </c>
      <c r="C12744" s="17">
        <v>5.0</v>
      </c>
      <c r="D12744" s="17">
        <v>8557899.0</v>
      </c>
      <c r="E12744" s="17">
        <v>4709248.0</v>
      </c>
      <c r="F12744" s="17">
        <v>5551815.0</v>
      </c>
      <c r="G12744" s="17">
        <v>6371288.0</v>
      </c>
      <c r="H12744" s="17">
        <v>2.3987234E7</v>
      </c>
    </row>
    <row r="12745">
      <c r="A12745" s="7" t="s">
        <v>27828</v>
      </c>
      <c r="B12745" s="17" t="s">
        <v>27831</v>
      </c>
      <c r="C12745" s="17">
        <v>21.0</v>
      </c>
      <c r="D12745" s="17">
        <v>1.945507157E7</v>
      </c>
      <c r="E12745" s="17">
        <v>9132249.0</v>
      </c>
      <c r="F12745" s="17">
        <v>2.2518632E7</v>
      </c>
      <c r="G12745" s="17">
        <v>2.5034051E7</v>
      </c>
      <c r="H12745" s="17">
        <v>2.6239841E7</v>
      </c>
    </row>
    <row r="12746">
      <c r="A12746" s="7" t="s">
        <v>27832</v>
      </c>
      <c r="B12746" s="17" t="s">
        <v>27833</v>
      </c>
      <c r="C12746" s="17">
        <v>1.0</v>
      </c>
      <c r="D12746" s="17">
        <v>3.2793746E7</v>
      </c>
      <c r="E12746" s="17">
        <v>3.2793746E7</v>
      </c>
      <c r="F12746" s="17">
        <v>3.2793746E7</v>
      </c>
      <c r="G12746" s="17">
        <v>3.2793746E7</v>
      </c>
      <c r="H12746" s="17">
        <v>3.2793746E7</v>
      </c>
    </row>
    <row r="12747">
      <c r="A12747" s="7" t="s">
        <v>27835</v>
      </c>
      <c r="B12747" s="17" t="s">
        <v>27836</v>
      </c>
      <c r="C12747" s="17">
        <v>14.0</v>
      </c>
      <c r="D12747" s="17">
        <v>1.051360104E8</v>
      </c>
      <c r="E12747" s="17">
        <v>1.0227353E8</v>
      </c>
      <c r="F12747" s="17">
        <v>1.16484144E8</v>
      </c>
      <c r="G12747" s="17">
        <v>1.23851035E8</v>
      </c>
      <c r="H12747" s="17">
        <v>1.3468833E8</v>
      </c>
    </row>
    <row r="12748">
      <c r="A12748" s="7" t="s">
        <v>27839</v>
      </c>
      <c r="B12748" s="17" t="s">
        <v>27840</v>
      </c>
      <c r="C12748" s="17">
        <v>29.0</v>
      </c>
      <c r="D12748" s="17">
        <v>3.685926293E7</v>
      </c>
      <c r="E12748" s="17">
        <v>3366387.0</v>
      </c>
      <c r="F12748" s="17">
        <v>1.1156865E7</v>
      </c>
      <c r="G12748" s="17">
        <v>1.01798181E8</v>
      </c>
      <c r="H12748" s="17">
        <v>1.18444353E8</v>
      </c>
    </row>
    <row r="12749">
      <c r="A12749" s="7" t="s">
        <v>27841</v>
      </c>
      <c r="B12749" s="17" t="s">
        <v>27843</v>
      </c>
      <c r="C12749" s="17">
        <v>2.0</v>
      </c>
      <c r="D12749" s="17">
        <v>4.07650805E7</v>
      </c>
      <c r="E12749" s="17">
        <v>5887841.0</v>
      </c>
      <c r="F12749" s="17">
        <v>5887841.0</v>
      </c>
      <c r="G12749" s="17">
        <v>7.564232E7</v>
      </c>
      <c r="H12749" s="17">
        <v>7.564232E7</v>
      </c>
    </row>
    <row r="12750">
      <c r="A12750" s="7" t="s">
        <v>27844</v>
      </c>
      <c r="B12750" s="17" t="s">
        <v>27845</v>
      </c>
      <c r="C12750" s="17">
        <v>2.0</v>
      </c>
      <c r="D12750" s="17">
        <v>1.49660005E7</v>
      </c>
      <c r="E12750" s="17">
        <v>1.1831005E7</v>
      </c>
      <c r="F12750" s="17">
        <v>1.1831005E7</v>
      </c>
      <c r="G12750" s="17">
        <v>1.8100996E7</v>
      </c>
      <c r="H12750" s="17">
        <v>1.8100996E7</v>
      </c>
    </row>
    <row r="12751">
      <c r="A12751" s="7" t="s">
        <v>27847</v>
      </c>
      <c r="B12751" s="17" t="s">
        <v>27848</v>
      </c>
      <c r="C12751" s="17">
        <v>10.0</v>
      </c>
      <c r="D12751" s="17">
        <v>1.36287868E7</v>
      </c>
      <c r="E12751" s="17">
        <v>5373143.0</v>
      </c>
      <c r="F12751" s="17">
        <v>9975511.0</v>
      </c>
      <c r="G12751" s="17">
        <v>2.2165814E7</v>
      </c>
      <c r="H12751" s="17">
        <v>2.6660912E7</v>
      </c>
    </row>
    <row r="12752">
      <c r="A12752" s="7" t="s">
        <v>27849</v>
      </c>
      <c r="B12752" s="17" t="s">
        <v>27850</v>
      </c>
      <c r="C12752" s="17">
        <v>2.0</v>
      </c>
      <c r="D12752" s="17">
        <v>2.93661555E7</v>
      </c>
      <c r="E12752" s="17">
        <v>2.6120514E7</v>
      </c>
      <c r="F12752" s="17">
        <v>2.6120514E7</v>
      </c>
      <c r="G12752" s="17">
        <v>3.2611797E7</v>
      </c>
      <c r="H12752" s="17">
        <v>3.2611797E7</v>
      </c>
    </row>
    <row r="12753">
      <c r="A12753" s="7" t="s">
        <v>27852</v>
      </c>
      <c r="B12753" s="17" t="s">
        <v>27853</v>
      </c>
      <c r="C12753" s="17">
        <v>13.0</v>
      </c>
      <c r="D12753" s="17">
        <v>3.041761077E7</v>
      </c>
      <c r="E12753" s="17">
        <v>9005137.0</v>
      </c>
      <c r="F12753" s="17">
        <v>1.9301128E7</v>
      </c>
      <c r="G12753" s="17">
        <v>4.1008407E7</v>
      </c>
      <c r="H12753" s="17">
        <v>6.6343847E7</v>
      </c>
    </row>
    <row r="12754">
      <c r="A12754" s="7" t="s">
        <v>27855</v>
      </c>
      <c r="B12754" s="17" t="s">
        <v>27856</v>
      </c>
      <c r="C12754" s="17">
        <v>2.0</v>
      </c>
      <c r="D12754" s="17">
        <v>3.1088738E7</v>
      </c>
      <c r="E12754" s="17">
        <v>3.1088738E7</v>
      </c>
      <c r="F12754" s="17">
        <v>3.1088738E7</v>
      </c>
      <c r="G12754" s="17">
        <v>3.1088738E7</v>
      </c>
      <c r="H12754" s="17">
        <v>3.1088738E7</v>
      </c>
    </row>
    <row r="12755">
      <c r="A12755" s="7" t="s">
        <v>27858</v>
      </c>
      <c r="B12755" s="17" t="s">
        <v>27859</v>
      </c>
      <c r="C12755" s="17">
        <v>1.0</v>
      </c>
      <c r="D12755" s="17">
        <v>3891599.0</v>
      </c>
      <c r="E12755" s="17">
        <v>3891599.0</v>
      </c>
      <c r="F12755" s="17">
        <v>3891599.0</v>
      </c>
      <c r="G12755" s="17">
        <v>3891599.0</v>
      </c>
      <c r="H12755" s="17">
        <v>3891599.0</v>
      </c>
    </row>
    <row r="12756">
      <c r="A12756" s="7" t="s">
        <v>27860</v>
      </c>
      <c r="B12756" s="17" t="s">
        <v>27862</v>
      </c>
      <c r="C12756" s="17">
        <v>23.0</v>
      </c>
      <c r="D12756" s="17">
        <v>2.697553822E7</v>
      </c>
      <c r="E12756" s="17">
        <v>5598200.0</v>
      </c>
      <c r="F12756" s="17">
        <v>1.0505942E7</v>
      </c>
      <c r="G12756" s="17">
        <v>2.49608E7</v>
      </c>
      <c r="H12756" s="17">
        <v>8.9950299E7</v>
      </c>
    </row>
    <row r="12757">
      <c r="A12757" s="7" t="s">
        <v>27863</v>
      </c>
      <c r="B12757" s="17" t="s">
        <v>27866</v>
      </c>
      <c r="C12757" s="17">
        <v>2.0</v>
      </c>
      <c r="D12757" s="17">
        <v>2.73831035E7</v>
      </c>
      <c r="E12757" s="17">
        <v>2494069.0</v>
      </c>
      <c r="F12757" s="17">
        <v>2494069.0</v>
      </c>
      <c r="G12757" s="17">
        <v>5.2272138E7</v>
      </c>
      <c r="H12757" s="17">
        <v>5.2272138E7</v>
      </c>
    </row>
    <row r="12758">
      <c r="A12758" s="7" t="s">
        <v>27867</v>
      </c>
      <c r="B12758" s="17" t="s">
        <v>27868</v>
      </c>
      <c r="C12758" s="17">
        <v>27.0</v>
      </c>
      <c r="D12758" s="17">
        <v>2.604345856E7</v>
      </c>
      <c r="E12758" s="17">
        <v>5461364.0</v>
      </c>
      <c r="F12758" s="17">
        <v>2.4568048E7</v>
      </c>
      <c r="G12758" s="17">
        <v>3.9902028E7</v>
      </c>
      <c r="H12758" s="17">
        <v>4.67526E7</v>
      </c>
    </row>
    <row r="12759">
      <c r="A12759" s="7" t="s">
        <v>27870</v>
      </c>
      <c r="B12759" s="17" t="s">
        <v>27871</v>
      </c>
      <c r="C12759" s="17">
        <v>5.0</v>
      </c>
      <c r="D12759" s="17">
        <v>3.06416336E7</v>
      </c>
      <c r="E12759" s="17">
        <v>1.4687486E7</v>
      </c>
      <c r="F12759" s="17">
        <v>1.55224E7</v>
      </c>
      <c r="G12759" s="17">
        <v>5.973728E7</v>
      </c>
      <c r="H12759" s="17">
        <v>6.0704683E7</v>
      </c>
    </row>
    <row r="12760">
      <c r="A12760" s="7" t="s">
        <v>27873</v>
      </c>
      <c r="B12760" s="17" t="s">
        <v>27874</v>
      </c>
      <c r="C12760" s="17">
        <v>185.0</v>
      </c>
      <c r="D12760" s="17">
        <v>2.589646106E7</v>
      </c>
      <c r="E12760" s="17">
        <v>4237058.0</v>
      </c>
      <c r="F12760" s="17">
        <v>1.7714492E7</v>
      </c>
      <c r="G12760" s="17">
        <v>4.04051E7</v>
      </c>
      <c r="H12760" s="17">
        <v>5.6027199E7</v>
      </c>
    </row>
    <row r="12761">
      <c r="A12761" s="7" t="s">
        <v>27876</v>
      </c>
      <c r="B12761" s="17" t="s">
        <v>27878</v>
      </c>
      <c r="C12761" s="17">
        <v>2.0</v>
      </c>
      <c r="D12761" s="17">
        <v>5287031.0</v>
      </c>
      <c r="E12761" s="17">
        <v>3340965.0</v>
      </c>
      <c r="F12761" s="17">
        <v>3340965.0</v>
      </c>
      <c r="G12761" s="17">
        <v>7233097.0</v>
      </c>
      <c r="H12761" s="17">
        <v>7233097.0</v>
      </c>
    </row>
    <row r="12762">
      <c r="A12762" s="7" t="s">
        <v>27879</v>
      </c>
      <c r="B12762" s="17" t="s">
        <v>27881</v>
      </c>
      <c r="C12762" s="17">
        <v>1.0</v>
      </c>
      <c r="D12762" s="17">
        <v>4.8276947E7</v>
      </c>
      <c r="E12762" s="17">
        <v>4.8276947E7</v>
      </c>
      <c r="F12762" s="17">
        <v>4.8276947E7</v>
      </c>
      <c r="G12762" s="17">
        <v>4.8276947E7</v>
      </c>
      <c r="H12762" s="17">
        <v>4.8276947E7</v>
      </c>
    </row>
    <row r="12763">
      <c r="A12763" s="7" t="s">
        <v>27882</v>
      </c>
      <c r="B12763" s="17" t="s">
        <v>27883</v>
      </c>
      <c r="C12763" s="17">
        <v>5.0</v>
      </c>
      <c r="D12763" s="17">
        <v>3859214.4</v>
      </c>
      <c r="E12763" s="17">
        <v>3730330.0</v>
      </c>
      <c r="F12763" s="17">
        <v>4122700.0</v>
      </c>
      <c r="G12763" s="17">
        <v>4336276.0</v>
      </c>
      <c r="H12763" s="17">
        <v>4644504.0</v>
      </c>
    </row>
    <row r="12764">
      <c r="A12764" s="7" t="s">
        <v>27886</v>
      </c>
      <c r="B12764" s="17" t="s">
        <v>27887</v>
      </c>
      <c r="C12764" s="17">
        <v>8.0</v>
      </c>
      <c r="D12764" s="17">
        <v>1.709845875E7</v>
      </c>
      <c r="E12764" s="17">
        <v>3543048.0</v>
      </c>
      <c r="F12764" s="17">
        <v>4328670.0</v>
      </c>
      <c r="G12764" s="17">
        <v>2.3932519E7</v>
      </c>
      <c r="H12764" s="17">
        <v>4.82774E7</v>
      </c>
    </row>
    <row r="12765">
      <c r="A12765" s="7" t="s">
        <v>27888</v>
      </c>
      <c r="B12765" s="17" t="s">
        <v>27889</v>
      </c>
      <c r="C12765" s="17">
        <v>30.0</v>
      </c>
      <c r="D12765" s="17">
        <v>9444590.733</v>
      </c>
      <c r="E12765" s="17">
        <v>1865837.0</v>
      </c>
      <c r="F12765" s="17">
        <v>2481144.0</v>
      </c>
      <c r="G12765" s="17">
        <v>9216872.0</v>
      </c>
      <c r="H12765" s="17">
        <v>1.237843E7</v>
      </c>
    </row>
    <row r="12766">
      <c r="A12766" s="7" t="s">
        <v>27891</v>
      </c>
      <c r="B12766" s="17" t="s">
        <v>27892</v>
      </c>
      <c r="C12766" s="17">
        <v>1.0</v>
      </c>
      <c r="D12766" s="17">
        <v>5019420.0</v>
      </c>
      <c r="E12766" s="17">
        <v>5019420.0</v>
      </c>
      <c r="F12766" s="17">
        <v>5019420.0</v>
      </c>
      <c r="G12766" s="17">
        <v>5019420.0</v>
      </c>
      <c r="H12766" s="17">
        <v>5019420.0</v>
      </c>
    </row>
    <row r="12767">
      <c r="A12767" s="7" t="s">
        <v>27893</v>
      </c>
      <c r="B12767" s="17" t="s">
        <v>27894</v>
      </c>
      <c r="C12767" s="17">
        <v>42.0</v>
      </c>
      <c r="D12767" s="17">
        <v>5.457289605E7</v>
      </c>
      <c r="E12767" s="17">
        <v>3.5912795E7</v>
      </c>
      <c r="F12767" s="17">
        <v>5.4572517E7</v>
      </c>
      <c r="G12767" s="17">
        <v>7.2293612E7</v>
      </c>
      <c r="H12767" s="17">
        <v>7.5457308E7</v>
      </c>
    </row>
    <row r="12768">
      <c r="A12768" s="7" t="s">
        <v>27895</v>
      </c>
      <c r="B12768" s="17" t="s">
        <v>27896</v>
      </c>
      <c r="C12768" s="17">
        <v>8.0</v>
      </c>
      <c r="D12768" s="17">
        <v>2.132516125E7</v>
      </c>
      <c r="E12768" s="17">
        <v>6085916.0</v>
      </c>
      <c r="F12768" s="17">
        <v>9416924.0</v>
      </c>
      <c r="G12768" s="17">
        <v>3.2261624E7</v>
      </c>
      <c r="H12768" s="17">
        <v>5.6433258E7</v>
      </c>
    </row>
    <row r="12769">
      <c r="A12769" s="7" t="s">
        <v>27897</v>
      </c>
      <c r="B12769" s="17" t="s">
        <v>27898</v>
      </c>
      <c r="C12769" s="17">
        <v>1.0</v>
      </c>
      <c r="D12769" s="17">
        <v>3.1665954E7</v>
      </c>
      <c r="E12769" s="17">
        <v>3.1665954E7</v>
      </c>
      <c r="F12769" s="17">
        <v>3.1665954E7</v>
      </c>
      <c r="G12769" s="17">
        <v>3.1665954E7</v>
      </c>
      <c r="H12769" s="17">
        <v>3.1665954E7</v>
      </c>
    </row>
    <row r="12770">
      <c r="A12770" s="7" t="s">
        <v>27902</v>
      </c>
      <c r="B12770" s="17" t="s">
        <v>27903</v>
      </c>
      <c r="C12770" s="17">
        <v>68.0</v>
      </c>
      <c r="D12770" s="17">
        <v>2.204495393E7</v>
      </c>
      <c r="E12770" s="17">
        <v>5581771.0</v>
      </c>
      <c r="F12770" s="17">
        <v>2.3681423E7</v>
      </c>
      <c r="G12770" s="17">
        <v>3.4615472E7</v>
      </c>
      <c r="H12770" s="17">
        <v>4.5367425E7</v>
      </c>
    </row>
    <row r="12771">
      <c r="A12771" s="7" t="s">
        <v>27904</v>
      </c>
      <c r="B12771" s="17" t="s">
        <v>27905</v>
      </c>
      <c r="C12771" s="17">
        <v>1.0</v>
      </c>
      <c r="D12771" s="17">
        <v>2.7677824E7</v>
      </c>
      <c r="E12771" s="17">
        <v>2.7677824E7</v>
      </c>
      <c r="F12771" s="17">
        <v>2.7677824E7</v>
      </c>
      <c r="G12771" s="17">
        <v>2.7677824E7</v>
      </c>
      <c r="H12771" s="17">
        <v>2.7677824E7</v>
      </c>
    </row>
    <row r="12772">
      <c r="A12772" s="7" t="s">
        <v>27906</v>
      </c>
      <c r="B12772" s="17" t="s">
        <v>27907</v>
      </c>
      <c r="C12772" s="17">
        <v>2.0</v>
      </c>
      <c r="D12772" s="17">
        <v>2.61565625E7</v>
      </c>
      <c r="E12772" s="17">
        <v>6750067.0</v>
      </c>
      <c r="F12772" s="17">
        <v>6750067.0</v>
      </c>
      <c r="G12772" s="17">
        <v>4.5563058E7</v>
      </c>
      <c r="H12772" s="17">
        <v>4.5563058E7</v>
      </c>
    </row>
    <row r="12773">
      <c r="A12773" s="7" t="s">
        <v>27909</v>
      </c>
      <c r="B12773" s="17" t="s">
        <v>27910</v>
      </c>
      <c r="C12773" s="17">
        <v>6.0</v>
      </c>
      <c r="D12773" s="17">
        <v>4344283.5</v>
      </c>
      <c r="E12773" s="17">
        <v>2023785.0</v>
      </c>
      <c r="F12773" s="17">
        <v>2367342.0</v>
      </c>
      <c r="G12773" s="17">
        <v>6584484.0</v>
      </c>
      <c r="H12773" s="17">
        <v>7465990.0</v>
      </c>
    </row>
    <row r="12774">
      <c r="A12774" s="7" t="s">
        <v>27911</v>
      </c>
      <c r="B12774" s="17" t="s">
        <v>27912</v>
      </c>
      <c r="C12774" s="17">
        <v>4.0</v>
      </c>
      <c r="D12774" s="17">
        <v>2.22366555E7</v>
      </c>
      <c r="E12774" s="17">
        <v>3426605.0</v>
      </c>
      <c r="F12774" s="17">
        <v>7749273.0</v>
      </c>
      <c r="G12774" s="17">
        <v>2.7147134E7</v>
      </c>
      <c r="H12774" s="17">
        <v>5.062361E7</v>
      </c>
    </row>
    <row r="12775">
      <c r="A12775" s="7" t="s">
        <v>27913</v>
      </c>
      <c r="B12775" s="17" t="s">
        <v>27914</v>
      </c>
      <c r="C12775" s="17">
        <v>1.0</v>
      </c>
      <c r="D12775" s="17">
        <v>1983813.0</v>
      </c>
      <c r="E12775" s="17">
        <v>1983813.0</v>
      </c>
      <c r="F12775" s="17">
        <v>1983813.0</v>
      </c>
      <c r="G12775" s="17">
        <v>1983813.0</v>
      </c>
      <c r="H12775" s="17">
        <v>1983813.0</v>
      </c>
    </row>
    <row r="12776">
      <c r="A12776" s="7" t="s">
        <v>27916</v>
      </c>
      <c r="B12776" s="17" t="s">
        <v>27917</v>
      </c>
      <c r="C12776" s="17">
        <v>7.0</v>
      </c>
      <c r="D12776" s="17">
        <v>1.457449643E7</v>
      </c>
      <c r="E12776" s="17">
        <v>4937916.0</v>
      </c>
      <c r="F12776" s="17">
        <v>8948411.0</v>
      </c>
      <c r="G12776" s="17">
        <v>2.69206E7</v>
      </c>
      <c r="H12776" s="17">
        <v>3.9389458E7</v>
      </c>
    </row>
    <row r="12777">
      <c r="A12777" s="7" t="s">
        <v>27919</v>
      </c>
      <c r="B12777" s="17" t="s">
        <v>27920</v>
      </c>
      <c r="C12777" s="17">
        <v>1.0</v>
      </c>
      <c r="D12777" s="17">
        <v>3828940.0</v>
      </c>
      <c r="E12777" s="17">
        <v>3828940.0</v>
      </c>
      <c r="F12777" s="17">
        <v>3828940.0</v>
      </c>
      <c r="G12777" s="17">
        <v>3828940.0</v>
      </c>
      <c r="H12777" s="17">
        <v>3828940.0</v>
      </c>
    </row>
    <row r="12778">
      <c r="A12778" s="7" t="s">
        <v>27922</v>
      </c>
      <c r="B12778" s="17" t="s">
        <v>27924</v>
      </c>
      <c r="C12778" s="17">
        <v>1.0</v>
      </c>
      <c r="D12778" s="17">
        <v>2325349.0</v>
      </c>
      <c r="E12778" s="17">
        <v>2325349.0</v>
      </c>
      <c r="F12778" s="17">
        <v>2325349.0</v>
      </c>
      <c r="G12778" s="17">
        <v>2325349.0</v>
      </c>
      <c r="H12778" s="17">
        <v>2325349.0</v>
      </c>
    </row>
    <row r="12779">
      <c r="A12779" s="7" t="s">
        <v>27925</v>
      </c>
      <c r="B12779" s="17" t="s">
        <v>27926</v>
      </c>
      <c r="C12779" s="17">
        <v>1.0</v>
      </c>
      <c r="D12779" s="17">
        <v>5898480.0</v>
      </c>
      <c r="E12779" s="17">
        <v>5898480.0</v>
      </c>
      <c r="F12779" s="17">
        <v>5898480.0</v>
      </c>
      <c r="G12779" s="17">
        <v>5898480.0</v>
      </c>
      <c r="H12779" s="17">
        <v>5898480.0</v>
      </c>
    </row>
    <row r="12780">
      <c r="A12780" s="7" t="s">
        <v>27929</v>
      </c>
      <c r="B12780" s="17" t="s">
        <v>27930</v>
      </c>
      <c r="C12780" s="17">
        <v>4.0</v>
      </c>
      <c r="D12780" s="17">
        <v>4080341.0</v>
      </c>
      <c r="E12780" s="17">
        <v>2415922.0</v>
      </c>
      <c r="F12780" s="17">
        <v>4159000.0</v>
      </c>
      <c r="G12780" s="17">
        <v>4168459.0</v>
      </c>
      <c r="H12780" s="17">
        <v>5577983.0</v>
      </c>
    </row>
    <row r="12781">
      <c r="A12781" s="7" t="s">
        <v>27931</v>
      </c>
      <c r="B12781" s="17" t="s">
        <v>27932</v>
      </c>
      <c r="C12781" s="17">
        <v>1.0</v>
      </c>
      <c r="D12781" s="17">
        <v>2899024.0</v>
      </c>
      <c r="E12781" s="17">
        <v>2899024.0</v>
      </c>
      <c r="F12781" s="17">
        <v>2899024.0</v>
      </c>
      <c r="G12781" s="17">
        <v>2899024.0</v>
      </c>
      <c r="H12781" s="17">
        <v>2899024.0</v>
      </c>
    </row>
    <row r="12782">
      <c r="A12782" s="7" t="s">
        <v>27933</v>
      </c>
      <c r="B12782" s="17" t="s">
        <v>27935</v>
      </c>
      <c r="C12782" s="17">
        <v>160.0</v>
      </c>
      <c r="D12782" s="17">
        <v>6064942.719</v>
      </c>
      <c r="E12782" s="17">
        <v>2383839.0</v>
      </c>
      <c r="F12782" s="17">
        <v>4061800.0</v>
      </c>
      <c r="G12782" s="17">
        <v>6822000.0</v>
      </c>
      <c r="H12782" s="17">
        <v>1.2498102E7</v>
      </c>
    </row>
    <row r="12783">
      <c r="A12783" s="7" t="s">
        <v>27937</v>
      </c>
      <c r="B12783" s="17" t="s">
        <v>27938</v>
      </c>
      <c r="C12783" s="17">
        <v>21.0</v>
      </c>
      <c r="D12783" s="17">
        <v>4904306.667</v>
      </c>
      <c r="E12783" s="17">
        <v>2482500.0</v>
      </c>
      <c r="F12783" s="17">
        <v>4195036.0</v>
      </c>
      <c r="G12783" s="17">
        <v>5738818.0</v>
      </c>
      <c r="H12783" s="17">
        <v>9037648.0</v>
      </c>
    </row>
    <row r="12784">
      <c r="A12784" s="7" t="s">
        <v>27940</v>
      </c>
      <c r="B12784" s="17" t="s">
        <v>27941</v>
      </c>
      <c r="C12784" s="17">
        <v>66.0</v>
      </c>
      <c r="D12784" s="17">
        <v>6998116.606</v>
      </c>
      <c r="E12784" s="17">
        <v>3747727.0</v>
      </c>
      <c r="F12784" s="17">
        <v>5871086.0</v>
      </c>
      <c r="G12784" s="17">
        <v>9063124.0</v>
      </c>
      <c r="H12784" s="17">
        <v>1.5051638E7</v>
      </c>
    </row>
    <row r="12785">
      <c r="A12785" s="7" t="s">
        <v>27942</v>
      </c>
      <c r="B12785" s="17" t="s">
        <v>27943</v>
      </c>
      <c r="C12785" s="17">
        <v>25.0</v>
      </c>
      <c r="D12785" s="17">
        <v>5266804.4</v>
      </c>
      <c r="E12785" s="17">
        <v>2900817.0</v>
      </c>
      <c r="F12785" s="17">
        <v>4343556.0</v>
      </c>
      <c r="G12785" s="17">
        <v>5947022.0</v>
      </c>
      <c r="H12785" s="17">
        <v>8531704.0</v>
      </c>
    </row>
    <row r="12786">
      <c r="A12786" s="7" t="s">
        <v>27944</v>
      </c>
      <c r="B12786" s="17" t="s">
        <v>27946</v>
      </c>
      <c r="C12786" s="17">
        <v>35.0</v>
      </c>
      <c r="D12786" s="17">
        <v>2.311519386E7</v>
      </c>
      <c r="E12786" s="17">
        <v>4640000.0</v>
      </c>
      <c r="F12786" s="17">
        <v>7571749.0</v>
      </c>
      <c r="G12786" s="17">
        <v>2.0582973E7</v>
      </c>
      <c r="H12786" s="17">
        <v>4.6060374E7</v>
      </c>
    </row>
    <row r="12787">
      <c r="A12787" s="7" t="s">
        <v>27948</v>
      </c>
      <c r="B12787" s="17" t="s">
        <v>27949</v>
      </c>
      <c r="C12787" s="17">
        <v>16.0</v>
      </c>
      <c r="D12787" s="17">
        <v>8054994.313</v>
      </c>
      <c r="E12787" s="17">
        <v>3285345.0</v>
      </c>
      <c r="F12787" s="17">
        <v>6845492.0</v>
      </c>
      <c r="G12787" s="17">
        <v>1.0220513E7</v>
      </c>
      <c r="H12787" s="17">
        <v>1.6264824E7</v>
      </c>
    </row>
    <row r="12788">
      <c r="A12788" s="7" t="s">
        <v>27950</v>
      </c>
      <c r="B12788" s="17" t="s">
        <v>27953</v>
      </c>
      <c r="C12788" s="17">
        <v>3.0</v>
      </c>
      <c r="D12788" s="17">
        <v>9750026.0</v>
      </c>
      <c r="E12788" s="17">
        <v>2585974.0</v>
      </c>
      <c r="F12788" s="17">
        <v>4568838.0</v>
      </c>
      <c r="G12788" s="17">
        <v>2.2095266E7</v>
      </c>
      <c r="H12788" s="17">
        <v>2.2095266E7</v>
      </c>
    </row>
    <row r="12789">
      <c r="A12789" s="7" t="s">
        <v>27955</v>
      </c>
      <c r="B12789" s="17" t="s">
        <v>27956</v>
      </c>
      <c r="C12789" s="17">
        <v>20.0</v>
      </c>
      <c r="D12789" s="17">
        <v>9286925.15</v>
      </c>
      <c r="E12789" s="17">
        <v>2935997.0</v>
      </c>
      <c r="F12789" s="17">
        <v>3191831.0</v>
      </c>
      <c r="G12789" s="17">
        <v>7646032.0</v>
      </c>
      <c r="H12789" s="17">
        <v>1.1728678E7</v>
      </c>
    </row>
    <row r="12790">
      <c r="A12790" s="7" t="s">
        <v>27959</v>
      </c>
      <c r="B12790" s="17" t="s">
        <v>27960</v>
      </c>
      <c r="C12790" s="17">
        <v>882.0</v>
      </c>
      <c r="D12790" s="17">
        <v>2.297354224E7</v>
      </c>
      <c r="E12790" s="17">
        <v>3628724.0</v>
      </c>
      <c r="F12790" s="17">
        <v>7198805.0</v>
      </c>
      <c r="G12790" s="17">
        <v>2.49776E7</v>
      </c>
      <c r="H12790" s="17">
        <v>5.14207E7</v>
      </c>
    </row>
    <row r="12791">
      <c r="A12791" s="7" t="s">
        <v>27961</v>
      </c>
      <c r="B12791" s="17" t="s">
        <v>27962</v>
      </c>
      <c r="C12791" s="17">
        <v>2631.0</v>
      </c>
      <c r="D12791" s="17">
        <v>7251470.545</v>
      </c>
      <c r="E12791" s="17">
        <v>2807800.0</v>
      </c>
      <c r="F12791" s="17">
        <v>4351542.0</v>
      </c>
      <c r="G12791" s="17">
        <v>7313527.0</v>
      </c>
      <c r="H12791" s="17">
        <v>1.3067123E7</v>
      </c>
    </row>
    <row r="12792">
      <c r="A12792" s="7" t="s">
        <v>27963</v>
      </c>
      <c r="B12792" s="17" t="s">
        <v>27964</v>
      </c>
      <c r="C12792" s="17">
        <v>14.0</v>
      </c>
      <c r="D12792" s="17">
        <v>6506749.214</v>
      </c>
      <c r="E12792" s="17">
        <v>3474080.0</v>
      </c>
      <c r="F12792" s="17">
        <v>5608040.0</v>
      </c>
      <c r="G12792" s="17">
        <v>7180529.0</v>
      </c>
      <c r="H12792" s="17">
        <v>1.7258502E7</v>
      </c>
    </row>
    <row r="12793">
      <c r="A12793" s="7" t="s">
        <v>27966</v>
      </c>
      <c r="B12793" s="17" t="s">
        <v>27967</v>
      </c>
      <c r="C12793" s="17">
        <v>1.0</v>
      </c>
      <c r="D12793" s="17">
        <v>4703393.0</v>
      </c>
      <c r="E12793" s="17">
        <v>4703393.0</v>
      </c>
      <c r="F12793" s="17">
        <v>4703393.0</v>
      </c>
      <c r="G12793" s="17">
        <v>4703393.0</v>
      </c>
      <c r="H12793" s="17">
        <v>4703393.0</v>
      </c>
    </row>
    <row r="12794">
      <c r="A12794" s="7" t="s">
        <v>27968</v>
      </c>
      <c r="B12794" s="17" t="s">
        <v>27969</v>
      </c>
      <c r="C12794" s="17">
        <v>8.0</v>
      </c>
      <c r="D12794" s="17">
        <v>1.298652013E7</v>
      </c>
      <c r="E12794" s="17">
        <v>4384571.0</v>
      </c>
      <c r="F12794" s="17">
        <v>5892762.0</v>
      </c>
      <c r="G12794" s="17">
        <v>9339708.0</v>
      </c>
      <c r="H12794" s="17">
        <v>5.4759524E7</v>
      </c>
    </row>
    <row r="12795">
      <c r="A12795" s="7" t="s">
        <v>27970</v>
      </c>
      <c r="B12795" s="17" t="s">
        <v>27972</v>
      </c>
      <c r="C12795" s="17">
        <v>30.0</v>
      </c>
      <c r="D12795" s="17">
        <v>1.678665813E7</v>
      </c>
      <c r="E12795" s="17">
        <v>4163200.0</v>
      </c>
      <c r="F12795" s="17">
        <v>8214837.0</v>
      </c>
      <c r="G12795" s="17">
        <v>1.4675982E7</v>
      </c>
      <c r="H12795" s="17">
        <v>1.8512996E7</v>
      </c>
    </row>
    <row r="12796">
      <c r="A12796" s="7" t="s">
        <v>27974</v>
      </c>
      <c r="B12796" s="17" t="s">
        <v>27975</v>
      </c>
      <c r="C12796" s="17">
        <v>2.0</v>
      </c>
      <c r="D12796" s="17">
        <v>2129007.0</v>
      </c>
      <c r="E12796" s="17">
        <v>1242042.0</v>
      </c>
      <c r="F12796" s="17">
        <v>1242042.0</v>
      </c>
      <c r="G12796" s="17">
        <v>3015972.0</v>
      </c>
      <c r="H12796" s="17">
        <v>3015972.0</v>
      </c>
    </row>
    <row r="12797">
      <c r="A12797" s="7" t="s">
        <v>27976</v>
      </c>
      <c r="B12797" s="17" t="s">
        <v>27977</v>
      </c>
      <c r="C12797" s="17">
        <v>2.0</v>
      </c>
      <c r="D12797" s="17">
        <v>4899820.5</v>
      </c>
      <c r="E12797" s="17">
        <v>3043575.0</v>
      </c>
      <c r="F12797" s="17">
        <v>3043575.0</v>
      </c>
      <c r="G12797" s="17">
        <v>6756066.0</v>
      </c>
      <c r="H12797" s="17">
        <v>6756066.0</v>
      </c>
    </row>
    <row r="12798">
      <c r="A12798" s="7" t="s">
        <v>27979</v>
      </c>
      <c r="B12798" s="17" t="s">
        <v>27980</v>
      </c>
      <c r="C12798" s="17">
        <v>1.0</v>
      </c>
      <c r="D12798" s="17">
        <v>5263800.0</v>
      </c>
      <c r="E12798" s="17">
        <v>5263800.0</v>
      </c>
      <c r="F12798" s="17">
        <v>5263800.0</v>
      </c>
      <c r="G12798" s="17">
        <v>5263800.0</v>
      </c>
      <c r="H12798" s="17">
        <v>5263800.0</v>
      </c>
    </row>
    <row r="12799">
      <c r="A12799" s="7" t="s">
        <v>27981</v>
      </c>
      <c r="B12799" s="17" t="s">
        <v>27982</v>
      </c>
      <c r="C12799" s="17">
        <v>12.0</v>
      </c>
      <c r="D12799" s="17">
        <v>1.799135142E7</v>
      </c>
      <c r="E12799" s="17">
        <v>5411086.0</v>
      </c>
      <c r="F12799" s="17">
        <v>6624276.0</v>
      </c>
      <c r="G12799" s="17">
        <v>9290724.0</v>
      </c>
      <c r="H12799" s="17">
        <v>1.286406E7</v>
      </c>
    </row>
    <row r="12800">
      <c r="A12800" s="7" t="s">
        <v>27983</v>
      </c>
      <c r="B12800" s="17" t="s">
        <v>27985</v>
      </c>
      <c r="C12800" s="17">
        <v>38.0</v>
      </c>
      <c r="D12800" s="17">
        <v>1.912672489E7</v>
      </c>
      <c r="E12800" s="17">
        <v>4740091.0</v>
      </c>
      <c r="F12800" s="17">
        <v>7615081.0</v>
      </c>
      <c r="G12800" s="17">
        <v>2.4281758E7</v>
      </c>
      <c r="H12800" s="17">
        <v>6.1339303E7</v>
      </c>
    </row>
    <row r="12801">
      <c r="A12801" s="7" t="s">
        <v>27987</v>
      </c>
      <c r="B12801" s="17" t="s">
        <v>27988</v>
      </c>
      <c r="C12801" s="17">
        <v>181.0</v>
      </c>
      <c r="D12801" s="17">
        <v>2.35098867E7</v>
      </c>
      <c r="E12801" s="17">
        <v>4939088.0</v>
      </c>
      <c r="F12801" s="17">
        <v>9172912.0</v>
      </c>
      <c r="G12801" s="17">
        <v>2.2566278E7</v>
      </c>
      <c r="H12801" s="17">
        <v>4.2776214E7</v>
      </c>
    </row>
    <row r="12802">
      <c r="A12802" s="7" t="s">
        <v>27990</v>
      </c>
      <c r="B12802" s="17" t="s">
        <v>27991</v>
      </c>
      <c r="C12802" s="17">
        <v>1.0</v>
      </c>
      <c r="D12802" s="17">
        <v>7087460.0</v>
      </c>
      <c r="E12802" s="17">
        <v>7087460.0</v>
      </c>
      <c r="F12802" s="17">
        <v>7087460.0</v>
      </c>
      <c r="G12802" s="17">
        <v>7087460.0</v>
      </c>
      <c r="H12802" s="17">
        <v>7087460.0</v>
      </c>
    </row>
    <row r="12803">
      <c r="A12803" s="7" t="s">
        <v>27992</v>
      </c>
      <c r="B12803" s="17" t="s">
        <v>27993</v>
      </c>
      <c r="C12803" s="17">
        <v>48.0</v>
      </c>
      <c r="D12803" s="17">
        <v>8758337.167</v>
      </c>
      <c r="E12803" s="17">
        <v>2929000.0</v>
      </c>
      <c r="F12803" s="17">
        <v>6839558.0</v>
      </c>
      <c r="G12803" s="17">
        <v>1.0212362E7</v>
      </c>
      <c r="H12803" s="17">
        <v>2.111232E7</v>
      </c>
    </row>
    <row r="12804">
      <c r="A12804" s="7" t="s">
        <v>27996</v>
      </c>
      <c r="B12804" s="17" t="s">
        <v>27997</v>
      </c>
      <c r="C12804" s="17">
        <v>6.0</v>
      </c>
      <c r="D12804" s="17">
        <v>4491100.167</v>
      </c>
      <c r="E12804" s="17">
        <v>2849800.0</v>
      </c>
      <c r="F12804" s="17">
        <v>2994800.0</v>
      </c>
      <c r="G12804" s="17">
        <v>3807717.0</v>
      </c>
      <c r="H12804" s="17">
        <v>1.0970934E7</v>
      </c>
    </row>
    <row r="12805">
      <c r="A12805" s="7" t="s">
        <v>27999</v>
      </c>
      <c r="B12805" s="17" t="s">
        <v>28000</v>
      </c>
      <c r="C12805" s="17">
        <v>6.0</v>
      </c>
      <c r="D12805" s="17">
        <v>3.5980334E7</v>
      </c>
      <c r="E12805" s="17">
        <v>1.4328214E7</v>
      </c>
      <c r="F12805" s="17">
        <v>1.93788E7</v>
      </c>
      <c r="G12805" s="17">
        <v>4.9011567E7</v>
      </c>
      <c r="H12805" s="17">
        <v>8.7975008E7</v>
      </c>
    </row>
    <row r="12806">
      <c r="A12806" s="7" t="s">
        <v>28003</v>
      </c>
      <c r="B12806" s="17" t="s">
        <v>28004</v>
      </c>
      <c r="C12806" s="17">
        <v>6.0</v>
      </c>
      <c r="D12806" s="17">
        <v>9827689.333</v>
      </c>
      <c r="E12806" s="17">
        <v>4883301.0</v>
      </c>
      <c r="F12806" s="17">
        <v>5878693.0</v>
      </c>
      <c r="G12806" s="17">
        <v>1.11786E7</v>
      </c>
      <c r="H12806" s="17">
        <v>2.4750411E7</v>
      </c>
    </row>
    <row r="12807">
      <c r="A12807" s="7" t="s">
        <v>28005</v>
      </c>
      <c r="B12807" s="17" t="s">
        <v>28006</v>
      </c>
      <c r="C12807" s="17">
        <v>1.0</v>
      </c>
      <c r="D12807" s="17">
        <v>9482053.0</v>
      </c>
      <c r="E12807" s="17">
        <v>9482053.0</v>
      </c>
      <c r="F12807" s="17">
        <v>9482053.0</v>
      </c>
      <c r="G12807" s="17">
        <v>9482053.0</v>
      </c>
      <c r="H12807" s="17">
        <v>9482053.0</v>
      </c>
    </row>
    <row r="12808">
      <c r="A12808" s="7" t="s">
        <v>28009</v>
      </c>
      <c r="B12808" s="17" t="s">
        <v>28010</v>
      </c>
      <c r="C12808" s="17">
        <v>13.0</v>
      </c>
      <c r="D12808" s="17">
        <v>1.4693244E7</v>
      </c>
      <c r="E12808" s="17">
        <v>5379698.0</v>
      </c>
      <c r="F12808" s="17">
        <v>9070400.0</v>
      </c>
      <c r="G12808" s="17">
        <v>1.1973325E7</v>
      </c>
      <c r="H12808" s="17">
        <v>1.30552E7</v>
      </c>
    </row>
    <row r="12809">
      <c r="A12809" s="7" t="s">
        <v>28011</v>
      </c>
      <c r="B12809" s="17" t="s">
        <v>28012</v>
      </c>
      <c r="C12809" s="17">
        <v>518.0</v>
      </c>
      <c r="D12809" s="17">
        <v>1.450588754E7</v>
      </c>
      <c r="E12809" s="17">
        <v>4342034.0</v>
      </c>
      <c r="F12809" s="17">
        <v>8710532.0</v>
      </c>
      <c r="G12809" s="17">
        <v>1.6498104E7</v>
      </c>
      <c r="H12809" s="17">
        <v>3.2555403E7</v>
      </c>
    </row>
    <row r="12810">
      <c r="A12810" s="7" t="s">
        <v>28015</v>
      </c>
      <c r="B12810" s="17" t="s">
        <v>28016</v>
      </c>
      <c r="C12810" s="17">
        <v>975.0</v>
      </c>
      <c r="D12810" s="17">
        <v>1.298718986E7</v>
      </c>
      <c r="E12810" s="17">
        <v>4301000.0</v>
      </c>
      <c r="F12810" s="17">
        <v>9548467.0</v>
      </c>
      <c r="G12810" s="17">
        <v>1.6340096E7</v>
      </c>
      <c r="H12810" s="17">
        <v>2.8089336E7</v>
      </c>
    </row>
    <row r="12811">
      <c r="A12811" s="7" t="s">
        <v>28017</v>
      </c>
      <c r="B12811" s="17" t="s">
        <v>28018</v>
      </c>
      <c r="C12811" s="17">
        <v>8.0</v>
      </c>
      <c r="D12811" s="17">
        <v>6586675.25</v>
      </c>
      <c r="E12811" s="17">
        <v>3205000.0</v>
      </c>
      <c r="F12811" s="17">
        <v>5107840.0</v>
      </c>
      <c r="G12811" s="17">
        <v>8336262.0</v>
      </c>
      <c r="H12811" s="17">
        <v>1.2254754E7</v>
      </c>
    </row>
    <row r="12812">
      <c r="A12812" s="7" t="s">
        <v>28020</v>
      </c>
      <c r="B12812" s="17" t="s">
        <v>28021</v>
      </c>
      <c r="C12812" s="17">
        <v>4.0</v>
      </c>
      <c r="D12812" s="17">
        <v>1.031014275E7</v>
      </c>
      <c r="E12812" s="17">
        <v>5546971.0</v>
      </c>
      <c r="F12812" s="17">
        <v>7362550.0</v>
      </c>
      <c r="G12812" s="17">
        <v>9867950.0</v>
      </c>
      <c r="H12812" s="17">
        <v>1.84631E7</v>
      </c>
    </row>
    <row r="12813">
      <c r="A12813" s="7" t="s">
        <v>28022</v>
      </c>
      <c r="B12813" s="17" t="s">
        <v>28023</v>
      </c>
      <c r="C12813" s="17">
        <v>25.0</v>
      </c>
      <c r="D12813" s="17">
        <v>1.155175648E7</v>
      </c>
      <c r="E12813" s="17">
        <v>5241962.0</v>
      </c>
      <c r="F12813" s="17">
        <v>7382347.0</v>
      </c>
      <c r="G12813" s="17">
        <v>1.316652E7</v>
      </c>
      <c r="H12813" s="17">
        <v>3.021704E7</v>
      </c>
    </row>
    <row r="12814">
      <c r="A12814" s="7" t="s">
        <v>28027</v>
      </c>
      <c r="B12814" s="17" t="s">
        <v>28028</v>
      </c>
      <c r="C12814" s="17">
        <v>3.0</v>
      </c>
      <c r="D12814" s="17">
        <v>1.2614864E7</v>
      </c>
      <c r="E12814" s="17">
        <v>8266997.0</v>
      </c>
      <c r="F12814" s="17">
        <v>1.384205E7</v>
      </c>
      <c r="G12814" s="17">
        <v>1.5735545E7</v>
      </c>
      <c r="H12814" s="17">
        <v>1.5735545E7</v>
      </c>
    </row>
    <row r="12815">
      <c r="A12815" s="7" t="s">
        <v>28029</v>
      </c>
      <c r="B12815" s="17" t="s">
        <v>28030</v>
      </c>
      <c r="C12815" s="17">
        <v>4.0</v>
      </c>
      <c r="D12815" s="17">
        <v>1.194939975E7</v>
      </c>
      <c r="E12815" s="17">
        <v>500000.0</v>
      </c>
      <c r="F12815" s="17">
        <v>5871465.0</v>
      </c>
      <c r="G12815" s="17">
        <v>1.6970712E7</v>
      </c>
      <c r="H12815" s="17">
        <v>2.4455422E7</v>
      </c>
    </row>
    <row r="12816">
      <c r="A12816" s="7" t="s">
        <v>28031</v>
      </c>
      <c r="B12816" s="17" t="s">
        <v>28032</v>
      </c>
      <c r="C12816" s="17">
        <v>4.0</v>
      </c>
      <c r="D12816" s="17">
        <v>2.566766275E7</v>
      </c>
      <c r="E12816" s="17">
        <v>2661602.0</v>
      </c>
      <c r="F12816" s="17">
        <v>1.315518E7</v>
      </c>
      <c r="G12816" s="17">
        <v>3.2042664E7</v>
      </c>
      <c r="H12816" s="17">
        <v>5.4811205E7</v>
      </c>
    </row>
    <row r="12817">
      <c r="A12817" s="7" t="s">
        <v>28033</v>
      </c>
      <c r="B12817" s="17" t="s">
        <v>28034</v>
      </c>
      <c r="C12817" s="17">
        <v>192.0</v>
      </c>
      <c r="D12817" s="17">
        <v>2.343729872E7</v>
      </c>
      <c r="E12817" s="17">
        <v>4455070.0</v>
      </c>
      <c r="F12817" s="17">
        <v>1.0280584E7</v>
      </c>
      <c r="G12817" s="17">
        <v>2.43676E7</v>
      </c>
      <c r="H12817" s="17">
        <v>5.348465E7</v>
      </c>
    </row>
    <row r="12818">
      <c r="A12818" s="7" t="s">
        <v>28035</v>
      </c>
      <c r="B12818" s="17" t="s">
        <v>28037</v>
      </c>
      <c r="C12818" s="17">
        <v>242.0</v>
      </c>
      <c r="D12818" s="17">
        <v>1.072748548E7</v>
      </c>
      <c r="E12818" s="17">
        <v>3643333.0</v>
      </c>
      <c r="F12818" s="17">
        <v>6032400.0</v>
      </c>
      <c r="G12818" s="17">
        <v>1.2069275E7</v>
      </c>
      <c r="H12818" s="17">
        <v>2.0587055E7</v>
      </c>
    </row>
    <row r="12819">
      <c r="A12819" s="7" t="s">
        <v>28039</v>
      </c>
      <c r="B12819" s="17" t="s">
        <v>28040</v>
      </c>
      <c r="C12819" s="17">
        <v>6.0</v>
      </c>
      <c r="D12819" s="17">
        <v>7812963.333</v>
      </c>
      <c r="E12819" s="17">
        <v>3371046.0</v>
      </c>
      <c r="F12819" s="17">
        <v>3653819.0</v>
      </c>
      <c r="G12819" s="17">
        <v>9327950.0</v>
      </c>
      <c r="H12819" s="17">
        <v>1.9593799E7</v>
      </c>
    </row>
    <row r="12820">
      <c r="A12820" s="7" t="s">
        <v>28042</v>
      </c>
      <c r="B12820" s="17" t="s">
        <v>28043</v>
      </c>
      <c r="C12820" s="17">
        <v>360.0</v>
      </c>
      <c r="D12820" s="17">
        <v>7923486.956</v>
      </c>
      <c r="E12820" s="17">
        <v>3386100.0</v>
      </c>
      <c r="F12820" s="17">
        <v>6157894.0</v>
      </c>
      <c r="G12820" s="17">
        <v>9263322.0</v>
      </c>
      <c r="H12820" s="17">
        <v>1.5566218E7</v>
      </c>
    </row>
    <row r="12821">
      <c r="A12821" s="7" t="s">
        <v>28044</v>
      </c>
      <c r="B12821" s="17" t="s">
        <v>28046</v>
      </c>
      <c r="C12821" s="17">
        <v>467.0</v>
      </c>
      <c r="D12821" s="17">
        <v>8248142.717</v>
      </c>
      <c r="E12821" s="17">
        <v>1924400.0</v>
      </c>
      <c r="F12821" s="17">
        <v>4425436.0</v>
      </c>
      <c r="G12821" s="17">
        <v>1.0506334E7</v>
      </c>
      <c r="H12821" s="17">
        <v>1.7785075E7</v>
      </c>
    </row>
    <row r="12822">
      <c r="A12822" s="7" t="s">
        <v>28048</v>
      </c>
      <c r="B12822" s="17" t="s">
        <v>28049</v>
      </c>
      <c r="C12822" s="17">
        <v>90.0</v>
      </c>
      <c r="D12822" s="17">
        <v>1.095282543E7</v>
      </c>
      <c r="E12822" s="17">
        <v>3679528.0</v>
      </c>
      <c r="F12822" s="17">
        <v>6091050.0</v>
      </c>
      <c r="G12822" s="17">
        <v>1.2404748E7</v>
      </c>
      <c r="H12822" s="17">
        <v>2.4681984E7</v>
      </c>
    </row>
    <row r="12823">
      <c r="A12823" s="7" t="s">
        <v>28051</v>
      </c>
      <c r="B12823" s="17" t="s">
        <v>28052</v>
      </c>
      <c r="C12823" s="17">
        <v>22.0</v>
      </c>
      <c r="D12823" s="17">
        <v>1.027796577E7</v>
      </c>
      <c r="E12823" s="17">
        <v>5858511.0</v>
      </c>
      <c r="F12823" s="17">
        <v>7614797.0</v>
      </c>
      <c r="G12823" s="17">
        <v>1.256044E7</v>
      </c>
      <c r="H12823" s="17">
        <v>1.7028216E7</v>
      </c>
    </row>
    <row r="12824">
      <c r="A12824" s="7" t="s">
        <v>28053</v>
      </c>
      <c r="B12824" s="17" t="s">
        <v>28054</v>
      </c>
      <c r="C12824" s="17">
        <v>14.0</v>
      </c>
      <c r="D12824" s="17">
        <v>1.086599814E7</v>
      </c>
      <c r="E12824" s="17">
        <v>3733221.0</v>
      </c>
      <c r="F12824" s="17">
        <v>6674907.0</v>
      </c>
      <c r="G12824" s="17">
        <v>1.8747481E7</v>
      </c>
      <c r="H12824" s="17">
        <v>2.2738522E7</v>
      </c>
    </row>
    <row r="12825">
      <c r="A12825" s="7" t="s">
        <v>28057</v>
      </c>
      <c r="B12825" s="17" t="s">
        <v>28058</v>
      </c>
      <c r="C12825" s="17">
        <v>40.0</v>
      </c>
      <c r="D12825" s="17">
        <v>9509947.925</v>
      </c>
      <c r="E12825" s="17">
        <v>4334908.0</v>
      </c>
      <c r="F12825" s="17">
        <v>6643108.0</v>
      </c>
      <c r="G12825" s="17">
        <v>1.0656923E7</v>
      </c>
      <c r="H12825" s="17">
        <v>1.9587608E7</v>
      </c>
    </row>
    <row r="12826">
      <c r="A12826" s="7" t="s">
        <v>28059</v>
      </c>
      <c r="B12826" s="17" t="s">
        <v>28060</v>
      </c>
      <c r="C12826" s="17">
        <v>51.0</v>
      </c>
      <c r="D12826" s="17">
        <v>8464491.059</v>
      </c>
      <c r="E12826" s="17">
        <v>3369240.0</v>
      </c>
      <c r="F12826" s="17">
        <v>5741567.0</v>
      </c>
      <c r="G12826" s="17">
        <v>8416984.0</v>
      </c>
      <c r="H12826" s="17">
        <v>1.48948E7</v>
      </c>
    </row>
    <row r="12827">
      <c r="A12827" s="7" t="s">
        <v>28061</v>
      </c>
      <c r="B12827" s="17" t="s">
        <v>28062</v>
      </c>
      <c r="C12827" s="17">
        <v>10.0</v>
      </c>
      <c r="D12827" s="17">
        <v>9267830.3</v>
      </c>
      <c r="E12827" s="17">
        <v>4978096.0</v>
      </c>
      <c r="F12827" s="17">
        <v>6302700.0</v>
      </c>
      <c r="G12827" s="17">
        <v>8107001.0</v>
      </c>
      <c r="H12827" s="17">
        <v>1.132332E7</v>
      </c>
    </row>
    <row r="12828">
      <c r="A12828" s="7" t="s">
        <v>28063</v>
      </c>
      <c r="B12828" s="17" t="s">
        <v>28065</v>
      </c>
      <c r="C12828" s="17">
        <v>1957.0</v>
      </c>
      <c r="D12828" s="17">
        <v>7074927.0</v>
      </c>
      <c r="E12828" s="17">
        <v>2528000.0</v>
      </c>
      <c r="F12828" s="17">
        <v>4550384.0</v>
      </c>
      <c r="G12828" s="17">
        <v>8091746.0</v>
      </c>
      <c r="H12828" s="17">
        <v>1.34435E7</v>
      </c>
    </row>
    <row r="12829">
      <c r="A12829" s="7" t="s">
        <v>28066</v>
      </c>
      <c r="B12829" s="17" t="s">
        <v>28067</v>
      </c>
      <c r="C12829" s="17">
        <v>8586.0</v>
      </c>
      <c r="D12829" s="17">
        <v>8715672.999</v>
      </c>
      <c r="E12829" s="17">
        <v>3598893.0</v>
      </c>
      <c r="F12829" s="17">
        <v>5810845.0</v>
      </c>
      <c r="G12829" s="17">
        <v>9560940.0</v>
      </c>
      <c r="H12829" s="17">
        <v>1.59855E7</v>
      </c>
    </row>
    <row r="12830">
      <c r="A12830" s="7" t="s">
        <v>28068</v>
      </c>
      <c r="B12830" s="17" t="s">
        <v>28069</v>
      </c>
      <c r="C12830" s="17">
        <v>62.0</v>
      </c>
      <c r="D12830" s="17">
        <v>8222223.645</v>
      </c>
      <c r="E12830" s="17">
        <v>3585324.0</v>
      </c>
      <c r="F12830" s="17">
        <v>5399703.0</v>
      </c>
      <c r="G12830" s="17">
        <v>8579476.0</v>
      </c>
      <c r="H12830" s="17">
        <v>1.87777E7</v>
      </c>
    </row>
    <row r="12831">
      <c r="A12831" s="7" t="s">
        <v>28070</v>
      </c>
      <c r="B12831" s="17" t="s">
        <v>28071</v>
      </c>
      <c r="C12831" s="17">
        <v>22.0</v>
      </c>
      <c r="D12831" s="17">
        <v>1.144175891E7</v>
      </c>
      <c r="E12831" s="17">
        <v>6215795.0</v>
      </c>
      <c r="F12831" s="17">
        <v>9851229.0</v>
      </c>
      <c r="G12831" s="17">
        <v>1.2020483E7</v>
      </c>
      <c r="H12831" s="17">
        <v>2.2080989E7</v>
      </c>
    </row>
    <row r="12832">
      <c r="A12832" s="7" t="s">
        <v>28075</v>
      </c>
      <c r="B12832" s="17" t="s">
        <v>28076</v>
      </c>
      <c r="C12832" s="17">
        <v>24.0</v>
      </c>
      <c r="D12832" s="17">
        <v>8039298.083</v>
      </c>
      <c r="E12832" s="17">
        <v>2491620.0</v>
      </c>
      <c r="F12832" s="17">
        <v>4811453.0</v>
      </c>
      <c r="G12832" s="17">
        <v>9500614.0</v>
      </c>
      <c r="H12832" s="17">
        <v>1.86386E7</v>
      </c>
    </row>
    <row r="12833">
      <c r="A12833" s="7" t="s">
        <v>28077</v>
      </c>
      <c r="B12833" s="17" t="s">
        <v>28080</v>
      </c>
      <c r="C12833" s="17">
        <v>6.0</v>
      </c>
      <c r="D12833" s="17">
        <v>1.3433127E7</v>
      </c>
      <c r="E12833" s="17">
        <v>1.1710917E7</v>
      </c>
      <c r="F12833" s="17">
        <v>1.279395E7</v>
      </c>
      <c r="G12833" s="17">
        <v>1.9609373E7</v>
      </c>
      <c r="H12833" s="17">
        <v>2.025594E7</v>
      </c>
    </row>
    <row r="12834">
      <c r="A12834" s="7" t="s">
        <v>28081</v>
      </c>
      <c r="B12834" s="17" t="s">
        <v>28082</v>
      </c>
      <c r="C12834" s="17">
        <v>3.0</v>
      </c>
      <c r="D12834" s="17">
        <v>4269394.0</v>
      </c>
      <c r="E12834" s="17">
        <v>2108900.0</v>
      </c>
      <c r="F12834" s="17">
        <v>4830681.0</v>
      </c>
      <c r="G12834" s="17">
        <v>5868601.0</v>
      </c>
      <c r="H12834" s="17">
        <v>5868601.0</v>
      </c>
    </row>
    <row r="12835">
      <c r="A12835" s="7" t="s">
        <v>28083</v>
      </c>
      <c r="B12835" s="17" t="s">
        <v>28084</v>
      </c>
      <c r="C12835" s="17">
        <v>8.0</v>
      </c>
      <c r="D12835" s="17">
        <v>1.51724115E7</v>
      </c>
      <c r="E12835" s="17">
        <v>4573202.0</v>
      </c>
      <c r="F12835" s="17">
        <v>9063957.0</v>
      </c>
      <c r="G12835" s="17">
        <v>1.2952724E7</v>
      </c>
      <c r="H12835" s="17">
        <v>4.4889255E7</v>
      </c>
    </row>
    <row r="12836">
      <c r="A12836" s="7" t="s">
        <v>28087</v>
      </c>
      <c r="B12836" s="17" t="s">
        <v>28088</v>
      </c>
      <c r="C12836" s="17">
        <v>2.0</v>
      </c>
      <c r="D12836" s="17">
        <v>7723856.0</v>
      </c>
      <c r="E12836" s="17">
        <v>6237998.0</v>
      </c>
      <c r="F12836" s="17">
        <v>6237998.0</v>
      </c>
      <c r="G12836" s="17">
        <v>9209714.0</v>
      </c>
      <c r="H12836" s="17">
        <v>9209714.0</v>
      </c>
    </row>
    <row r="12837">
      <c r="A12837" s="7" t="s">
        <v>28089</v>
      </c>
      <c r="B12837" s="17" t="s">
        <v>28090</v>
      </c>
      <c r="C12837" s="17">
        <v>8.0</v>
      </c>
      <c r="D12837" s="17">
        <v>8364843.25</v>
      </c>
      <c r="E12837" s="17">
        <v>2919382.0</v>
      </c>
      <c r="F12837" s="17">
        <v>3871800.0</v>
      </c>
      <c r="G12837" s="17">
        <v>9687305.0</v>
      </c>
      <c r="H12837" s="17">
        <v>2.8664754E7</v>
      </c>
    </row>
    <row r="12838">
      <c r="A12838" s="7" t="s">
        <v>28093</v>
      </c>
      <c r="B12838" s="17" t="s">
        <v>28094</v>
      </c>
      <c r="C12838" s="17">
        <v>233.0</v>
      </c>
      <c r="D12838" s="17">
        <v>1.106522351E7</v>
      </c>
      <c r="E12838" s="17">
        <v>3536312.0</v>
      </c>
      <c r="F12838" s="17">
        <v>5644458.0</v>
      </c>
      <c r="G12838" s="17">
        <v>1.075015E7</v>
      </c>
      <c r="H12838" s="17">
        <v>1.8452032E7</v>
      </c>
    </row>
    <row r="12839">
      <c r="A12839" s="7" t="s">
        <v>28095</v>
      </c>
      <c r="B12839" s="17" t="s">
        <v>28097</v>
      </c>
      <c r="C12839" s="17">
        <v>1456.0</v>
      </c>
      <c r="D12839" s="17">
        <v>8846729.532</v>
      </c>
      <c r="E12839" s="17">
        <v>3354686.0</v>
      </c>
      <c r="F12839" s="17">
        <v>5245215.0</v>
      </c>
      <c r="G12839" s="17">
        <v>8991683.0</v>
      </c>
      <c r="H12839" s="17">
        <v>1.61209E7</v>
      </c>
    </row>
    <row r="12840">
      <c r="A12840" s="7" t="s">
        <v>28099</v>
      </c>
      <c r="B12840" s="17" t="s">
        <v>28100</v>
      </c>
      <c r="C12840" s="17">
        <v>2.0</v>
      </c>
      <c r="D12840" s="17">
        <v>9688173.0</v>
      </c>
      <c r="E12840" s="17">
        <v>5576052.0</v>
      </c>
      <c r="F12840" s="17">
        <v>5576052.0</v>
      </c>
      <c r="G12840" s="17">
        <v>1.3800294E7</v>
      </c>
      <c r="H12840" s="17">
        <v>1.3800294E7</v>
      </c>
    </row>
    <row r="12841">
      <c r="A12841" s="7" t="s">
        <v>28102</v>
      </c>
      <c r="B12841" s="17" t="s">
        <v>28104</v>
      </c>
      <c r="C12841" s="17">
        <v>2.0</v>
      </c>
      <c r="D12841" s="17">
        <v>6263680.5</v>
      </c>
      <c r="E12841" s="17">
        <v>4136192.0</v>
      </c>
      <c r="F12841" s="17">
        <v>4136192.0</v>
      </c>
      <c r="G12841" s="17">
        <v>8391169.0</v>
      </c>
      <c r="H12841" s="17">
        <v>8391169.0</v>
      </c>
    </row>
    <row r="12842">
      <c r="A12842" s="7" t="s">
        <v>28105</v>
      </c>
      <c r="B12842" s="17" t="s">
        <v>28106</v>
      </c>
      <c r="C12842" s="17">
        <v>1.0</v>
      </c>
      <c r="D12842" s="17">
        <v>2217626.0</v>
      </c>
      <c r="E12842" s="17">
        <v>2217626.0</v>
      </c>
      <c r="F12842" s="17">
        <v>2217626.0</v>
      </c>
      <c r="G12842" s="17">
        <v>2217626.0</v>
      </c>
      <c r="H12842" s="17">
        <v>2217626.0</v>
      </c>
    </row>
    <row r="12843">
      <c r="A12843" s="7" t="s">
        <v>28107</v>
      </c>
      <c r="B12843" s="17" t="s">
        <v>28109</v>
      </c>
      <c r="C12843" s="17">
        <v>2.0</v>
      </c>
      <c r="D12843" s="17">
        <v>3543000.0</v>
      </c>
      <c r="E12843" s="17">
        <v>3439000.0</v>
      </c>
      <c r="F12843" s="17">
        <v>3439000.0</v>
      </c>
      <c r="G12843" s="17">
        <v>3647000.0</v>
      </c>
      <c r="H12843" s="17">
        <v>3647000.0</v>
      </c>
    </row>
    <row r="12844">
      <c r="A12844" s="7" t="s">
        <v>28110</v>
      </c>
      <c r="B12844" s="17" t="s">
        <v>28111</v>
      </c>
      <c r="C12844" s="17">
        <v>1.0</v>
      </c>
      <c r="D12844" s="17">
        <v>8901560.0</v>
      </c>
      <c r="E12844" s="17">
        <v>8901560.0</v>
      </c>
      <c r="F12844" s="17">
        <v>8901560.0</v>
      </c>
      <c r="G12844" s="17">
        <v>8901560.0</v>
      </c>
      <c r="H12844" s="17">
        <v>8901560.0</v>
      </c>
    </row>
    <row r="12845">
      <c r="A12845" s="7" t="s">
        <v>28112</v>
      </c>
      <c r="B12845" s="17" t="s">
        <v>28113</v>
      </c>
      <c r="C12845" s="17">
        <v>1.0</v>
      </c>
      <c r="D12845" s="17">
        <v>1.4315551E7</v>
      </c>
      <c r="E12845" s="17">
        <v>1.4315551E7</v>
      </c>
      <c r="F12845" s="17">
        <v>1.4315551E7</v>
      </c>
      <c r="G12845" s="17">
        <v>1.4315551E7</v>
      </c>
      <c r="H12845" s="17">
        <v>1.4315551E7</v>
      </c>
    </row>
    <row r="12846">
      <c r="A12846" s="7" t="s">
        <v>28114</v>
      </c>
      <c r="B12846" s="17" t="s">
        <v>28115</v>
      </c>
      <c r="C12846" s="17">
        <v>2.0</v>
      </c>
      <c r="D12846" s="17">
        <v>2542200.0</v>
      </c>
      <c r="E12846" s="17">
        <v>2542200.0</v>
      </c>
      <c r="F12846" s="17">
        <v>2542200.0</v>
      </c>
      <c r="G12846" s="17">
        <v>2542200.0</v>
      </c>
      <c r="H12846" s="17">
        <v>2542200.0</v>
      </c>
    </row>
    <row r="12847">
      <c r="A12847" s="7" t="s">
        <v>28116</v>
      </c>
      <c r="B12847" s="17" t="s">
        <v>28118</v>
      </c>
      <c r="C12847" s="17">
        <v>5.0</v>
      </c>
      <c r="D12847" s="17">
        <v>3347605.4</v>
      </c>
      <c r="E12847" s="17">
        <v>1846000.0</v>
      </c>
      <c r="F12847" s="17">
        <v>2976500.0</v>
      </c>
      <c r="G12847" s="17">
        <v>4332227.0</v>
      </c>
      <c r="H12847" s="17">
        <v>6286300.0</v>
      </c>
    </row>
    <row r="12848">
      <c r="A12848" s="7" t="s">
        <v>28120</v>
      </c>
      <c r="B12848" s="17" t="s">
        <v>28121</v>
      </c>
      <c r="C12848" s="17">
        <v>1.0</v>
      </c>
      <c r="D12848" s="17">
        <v>6.3482888E7</v>
      </c>
      <c r="E12848" s="17">
        <v>6.3482888E7</v>
      </c>
      <c r="F12848" s="17">
        <v>6.3482888E7</v>
      </c>
      <c r="G12848" s="17">
        <v>6.3482888E7</v>
      </c>
      <c r="H12848" s="17">
        <v>6.3482888E7</v>
      </c>
    </row>
    <row r="12849">
      <c r="A12849" s="7" t="s">
        <v>28122</v>
      </c>
      <c r="B12849" s="17" t="s">
        <v>28123</v>
      </c>
      <c r="C12849" s="17">
        <v>17.0</v>
      </c>
      <c r="D12849" s="17">
        <v>1.223225241E7</v>
      </c>
      <c r="E12849" s="17">
        <v>3705699.0</v>
      </c>
      <c r="F12849" s="17">
        <v>6542748.0</v>
      </c>
      <c r="G12849" s="17">
        <v>1.8645991E7</v>
      </c>
      <c r="H12849" s="17">
        <v>2.7364493E7</v>
      </c>
    </row>
    <row r="12850">
      <c r="A12850" s="7" t="s">
        <v>28125</v>
      </c>
      <c r="B12850" s="17" t="s">
        <v>28126</v>
      </c>
      <c r="C12850" s="17">
        <v>6.0</v>
      </c>
      <c r="D12850" s="17">
        <v>1.042861533E7</v>
      </c>
      <c r="E12850" s="17">
        <v>4239600.0</v>
      </c>
      <c r="F12850" s="17">
        <v>5353150.0</v>
      </c>
      <c r="G12850" s="17">
        <v>1.3389724E7</v>
      </c>
      <c r="H12850" s="17">
        <v>2.9212709E7</v>
      </c>
    </row>
    <row r="12851">
      <c r="A12851" s="7" t="s">
        <v>28129</v>
      </c>
      <c r="B12851" s="17" t="s">
        <v>28130</v>
      </c>
      <c r="C12851" s="17">
        <v>203.0</v>
      </c>
      <c r="D12851" s="17">
        <v>8657372.108</v>
      </c>
      <c r="E12851" s="17">
        <v>3393974.0</v>
      </c>
      <c r="F12851" s="17">
        <v>6084002.0</v>
      </c>
      <c r="G12851" s="17">
        <v>1.0080698E7</v>
      </c>
      <c r="H12851" s="17">
        <v>1.6178186E7</v>
      </c>
    </row>
    <row r="12852">
      <c r="A12852" s="7" t="s">
        <v>28131</v>
      </c>
      <c r="B12852" s="17" t="s">
        <v>28134</v>
      </c>
      <c r="C12852" s="17">
        <v>21420.0</v>
      </c>
      <c r="D12852" s="17">
        <v>1.331411285E7</v>
      </c>
      <c r="E12852" s="17">
        <v>4551036.0</v>
      </c>
      <c r="F12852" s="17">
        <v>7463524.0</v>
      </c>
      <c r="G12852" s="17">
        <v>1.3699512E7</v>
      </c>
      <c r="H12852" s="17">
        <v>2.7044312E7</v>
      </c>
    </row>
    <row r="12853">
      <c r="A12853" s="7" t="s">
        <v>28135</v>
      </c>
      <c r="B12853" s="17" t="s">
        <v>28136</v>
      </c>
      <c r="C12853" s="17">
        <v>34.0</v>
      </c>
      <c r="D12853" s="17">
        <v>1.238293976E7</v>
      </c>
      <c r="E12853" s="17">
        <v>3785700.0</v>
      </c>
      <c r="F12853" s="17">
        <v>5259578.0</v>
      </c>
      <c r="G12853" s="17">
        <v>1.2979228E7</v>
      </c>
      <c r="H12853" s="17">
        <v>3.6805198E7</v>
      </c>
    </row>
    <row r="12854">
      <c r="A12854" s="7" t="s">
        <v>28139</v>
      </c>
      <c r="B12854" s="17" t="s">
        <v>28140</v>
      </c>
      <c r="C12854" s="17">
        <v>3191.0</v>
      </c>
      <c r="D12854" s="17">
        <v>1.666675485E7</v>
      </c>
      <c r="E12854" s="17">
        <v>4120400.0</v>
      </c>
      <c r="F12854" s="17">
        <v>8243837.0</v>
      </c>
      <c r="G12854" s="17">
        <v>1.7341811E7</v>
      </c>
      <c r="H12854" s="17">
        <v>3.7372385E7</v>
      </c>
    </row>
    <row r="12855">
      <c r="A12855" s="7" t="s">
        <v>28141</v>
      </c>
      <c r="B12855" s="17" t="s">
        <v>28142</v>
      </c>
      <c r="C12855" s="17">
        <v>12.0</v>
      </c>
      <c r="D12855" s="17">
        <v>1.355459933E7</v>
      </c>
      <c r="E12855" s="17">
        <v>3581957.0</v>
      </c>
      <c r="F12855" s="17">
        <v>1.0270366E7</v>
      </c>
      <c r="G12855" s="17">
        <v>2.0705E7</v>
      </c>
      <c r="H12855" s="17">
        <v>3.0978897E7</v>
      </c>
    </row>
    <row r="12856">
      <c r="A12856" s="7" t="s">
        <v>28144</v>
      </c>
      <c r="B12856" s="17" t="s">
        <v>28145</v>
      </c>
      <c r="C12856" s="17">
        <v>4173.0</v>
      </c>
      <c r="D12856" s="17">
        <v>4776635.577</v>
      </c>
      <c r="E12856" s="17">
        <v>2564803.0</v>
      </c>
      <c r="F12856" s="17">
        <v>3434402.0</v>
      </c>
      <c r="G12856" s="17">
        <v>4878200.0</v>
      </c>
      <c r="H12856" s="17">
        <v>7709995.0</v>
      </c>
    </row>
    <row r="12857">
      <c r="A12857" s="7" t="s">
        <v>28146</v>
      </c>
      <c r="B12857" s="17" t="s">
        <v>28147</v>
      </c>
      <c r="C12857" s="17">
        <v>405.0</v>
      </c>
      <c r="D12857" s="17">
        <v>5238956.96</v>
      </c>
      <c r="E12857" s="17">
        <v>2535157.0</v>
      </c>
      <c r="F12857" s="17">
        <v>3375935.0</v>
      </c>
      <c r="G12857" s="17">
        <v>5536749.0</v>
      </c>
      <c r="H12857" s="17">
        <v>8620161.0</v>
      </c>
    </row>
    <row r="12858">
      <c r="A12858" s="7" t="s">
        <v>28149</v>
      </c>
      <c r="B12858" s="17" t="s">
        <v>28150</v>
      </c>
      <c r="C12858" s="17">
        <v>260.0</v>
      </c>
      <c r="D12858" s="17">
        <v>1.139445843E7</v>
      </c>
      <c r="E12858" s="17">
        <v>3454352.0</v>
      </c>
      <c r="F12858" s="17">
        <v>5648161.0</v>
      </c>
      <c r="G12858" s="17">
        <v>1.4571561E7</v>
      </c>
      <c r="H12858" s="17">
        <v>2.5414162E7</v>
      </c>
    </row>
    <row r="12859">
      <c r="A12859" s="7" t="s">
        <v>28152</v>
      </c>
      <c r="B12859" s="17" t="s">
        <v>28153</v>
      </c>
      <c r="C12859" s="17">
        <v>96.0</v>
      </c>
      <c r="D12859" s="17">
        <v>1.379615079E7</v>
      </c>
      <c r="E12859" s="17">
        <v>4035889.0</v>
      </c>
      <c r="F12859" s="17">
        <v>7305372.0</v>
      </c>
      <c r="G12859" s="17">
        <v>1.23679E7</v>
      </c>
      <c r="H12859" s="17">
        <v>3.1651283E7</v>
      </c>
    </row>
    <row r="12860">
      <c r="A12860" s="7" t="s">
        <v>28155</v>
      </c>
      <c r="B12860" s="17" t="s">
        <v>28156</v>
      </c>
      <c r="C12860" s="17">
        <v>619.0</v>
      </c>
      <c r="D12860" s="17">
        <v>1.03031908E7</v>
      </c>
      <c r="E12860" s="17">
        <v>3602043.0</v>
      </c>
      <c r="F12860" s="17">
        <v>6062576.0</v>
      </c>
      <c r="G12860" s="17">
        <v>1.0474381E7</v>
      </c>
      <c r="H12860" s="17">
        <v>2.3486974E7</v>
      </c>
    </row>
    <row r="12861">
      <c r="A12861" s="7" t="s">
        <v>28157</v>
      </c>
      <c r="B12861" s="17" t="s">
        <v>28158</v>
      </c>
      <c r="C12861" s="17">
        <v>1418.0</v>
      </c>
      <c r="D12861" s="17">
        <v>6026585.18</v>
      </c>
      <c r="E12861" s="17">
        <v>2616000.0</v>
      </c>
      <c r="F12861" s="17">
        <v>3591299.0</v>
      </c>
      <c r="G12861" s="17">
        <v>5550842.0</v>
      </c>
      <c r="H12861" s="17">
        <v>1.0976114E7</v>
      </c>
    </row>
    <row r="12862">
      <c r="A12862" s="7" t="s">
        <v>28159</v>
      </c>
      <c r="B12862" s="17" t="s">
        <v>28160</v>
      </c>
      <c r="C12862" s="17">
        <v>2.0</v>
      </c>
      <c r="D12862" s="17">
        <v>3860804.0</v>
      </c>
      <c r="E12862" s="17">
        <v>3172836.0</v>
      </c>
      <c r="F12862" s="17">
        <v>3172836.0</v>
      </c>
      <c r="G12862" s="17">
        <v>4548772.0</v>
      </c>
      <c r="H12862" s="17">
        <v>4548772.0</v>
      </c>
    </row>
    <row r="12863">
      <c r="A12863" s="7" t="s">
        <v>28163</v>
      </c>
      <c r="B12863" s="17" t="s">
        <v>28164</v>
      </c>
      <c r="C12863" s="17">
        <v>2613.0</v>
      </c>
      <c r="D12863" s="17">
        <v>1.745066045E7</v>
      </c>
      <c r="E12863" s="17">
        <v>6871377.0</v>
      </c>
      <c r="F12863" s="17">
        <v>1.3262486E7</v>
      </c>
      <c r="G12863" s="17">
        <v>2.2574713E7</v>
      </c>
      <c r="H12863" s="17">
        <v>3.4485987E7</v>
      </c>
    </row>
    <row r="12864">
      <c r="A12864" s="7" t="s">
        <v>28165</v>
      </c>
      <c r="B12864" s="17" t="s">
        <v>28166</v>
      </c>
      <c r="C12864" s="17">
        <v>13572.0</v>
      </c>
      <c r="D12864" s="17">
        <v>1.83543116E7</v>
      </c>
      <c r="E12864" s="17">
        <v>8586044.0</v>
      </c>
      <c r="F12864" s="17">
        <v>1.3192E7</v>
      </c>
      <c r="G12864" s="17">
        <v>2.2353704E7</v>
      </c>
      <c r="H12864" s="17">
        <v>3.5124873E7</v>
      </c>
    </row>
    <row r="12865">
      <c r="A12865" s="7" t="s">
        <v>28167</v>
      </c>
      <c r="B12865" s="17" t="s">
        <v>28168</v>
      </c>
      <c r="C12865" s="17">
        <v>76226.0</v>
      </c>
      <c r="D12865" s="17">
        <v>1.555091944E7</v>
      </c>
      <c r="E12865" s="17">
        <v>7266366.0</v>
      </c>
      <c r="F12865" s="17">
        <v>1.1772441E7</v>
      </c>
      <c r="G12865" s="17">
        <v>1.9442378E7</v>
      </c>
      <c r="H12865" s="17">
        <v>3.091993E7</v>
      </c>
    </row>
    <row r="12866">
      <c r="A12866" s="7" t="s">
        <v>28169</v>
      </c>
      <c r="B12866" s="17" t="s">
        <v>28171</v>
      </c>
      <c r="C12866" s="17">
        <v>28453.0</v>
      </c>
      <c r="D12866" s="17">
        <v>1.298877984E7</v>
      </c>
      <c r="E12866" s="17">
        <v>3148583.0</v>
      </c>
      <c r="F12866" s="17">
        <v>5523262.0</v>
      </c>
      <c r="G12866" s="17">
        <v>1.3564926E7</v>
      </c>
      <c r="H12866" s="17">
        <v>2.9481549E7</v>
      </c>
    </row>
    <row r="12867">
      <c r="A12867" s="7" t="s">
        <v>28172</v>
      </c>
      <c r="B12867" s="17" t="s">
        <v>28173</v>
      </c>
      <c r="C12867" s="17">
        <v>1095.0</v>
      </c>
      <c r="D12867" s="17">
        <v>1.7913005E7</v>
      </c>
      <c r="E12867" s="17">
        <v>3461336.0</v>
      </c>
      <c r="F12867" s="17">
        <v>8545483.0</v>
      </c>
      <c r="G12867" s="17">
        <v>2.3254532E7</v>
      </c>
      <c r="H12867" s="17">
        <v>4.1946677E7</v>
      </c>
    </row>
    <row r="12868">
      <c r="A12868" s="7" t="s">
        <v>28174</v>
      </c>
      <c r="B12868" s="17" t="s">
        <v>28175</v>
      </c>
      <c r="C12868" s="17">
        <v>4788.0</v>
      </c>
      <c r="D12868" s="17">
        <v>1.834926883E7</v>
      </c>
      <c r="E12868" s="17">
        <v>8539783.0</v>
      </c>
      <c r="F12868" s="17">
        <v>1.3413707E7</v>
      </c>
      <c r="G12868" s="17">
        <v>2.1255065E7</v>
      </c>
      <c r="H12868" s="17">
        <v>3.2680996E7</v>
      </c>
    </row>
    <row r="12869">
      <c r="A12869" s="7" t="s">
        <v>28176</v>
      </c>
      <c r="B12869" s="17" t="s">
        <v>28177</v>
      </c>
      <c r="C12869" s="17">
        <v>10156.0</v>
      </c>
      <c r="D12869" s="17">
        <v>1.504455911E7</v>
      </c>
      <c r="E12869" s="17">
        <v>4088729.0</v>
      </c>
      <c r="F12869" s="17">
        <v>9713400.0</v>
      </c>
      <c r="G12869" s="17">
        <v>1.9777772E7</v>
      </c>
      <c r="H12869" s="17">
        <v>3.150343E7</v>
      </c>
    </row>
    <row r="12870">
      <c r="A12870" s="7" t="s">
        <v>28180</v>
      </c>
      <c r="B12870" s="17" t="s">
        <v>28181</v>
      </c>
      <c r="C12870" s="17">
        <v>234.0</v>
      </c>
      <c r="D12870" s="17">
        <v>2.004130771E7</v>
      </c>
      <c r="E12870" s="17">
        <v>6635695.0</v>
      </c>
      <c r="F12870" s="17">
        <v>1.4099056E7</v>
      </c>
      <c r="G12870" s="17">
        <v>2.152705E7</v>
      </c>
      <c r="H12870" s="17">
        <v>4.0029632E7</v>
      </c>
    </row>
    <row r="12871">
      <c r="A12871" s="7" t="s">
        <v>28182</v>
      </c>
      <c r="B12871" s="17" t="s">
        <v>28183</v>
      </c>
      <c r="C12871" s="17">
        <v>315.0</v>
      </c>
      <c r="D12871" s="17">
        <v>2.200469882E7</v>
      </c>
      <c r="E12871" s="17">
        <v>6956373.0</v>
      </c>
      <c r="F12871" s="17">
        <v>1.3361754E7</v>
      </c>
      <c r="G12871" s="17">
        <v>2.5967767E7</v>
      </c>
      <c r="H12871" s="17">
        <v>4.5761815E7</v>
      </c>
    </row>
    <row r="12872">
      <c r="A12872" s="7" t="s">
        <v>28186</v>
      </c>
      <c r="B12872" s="17" t="s">
        <v>28187</v>
      </c>
      <c r="C12872" s="17">
        <v>484.0</v>
      </c>
      <c r="D12872" s="17">
        <v>1.451367498E7</v>
      </c>
      <c r="E12872" s="17">
        <v>4593228.0</v>
      </c>
      <c r="F12872" s="17">
        <v>9702255.0</v>
      </c>
      <c r="G12872" s="17">
        <v>1.7579878E7</v>
      </c>
      <c r="H12872" s="17">
        <v>2.9270114E7</v>
      </c>
    </row>
    <row r="12873">
      <c r="A12873" s="7" t="s">
        <v>28188</v>
      </c>
      <c r="B12873" s="17" t="s">
        <v>28189</v>
      </c>
      <c r="C12873" s="17">
        <v>38.0</v>
      </c>
      <c r="D12873" s="17">
        <v>8756253.816</v>
      </c>
      <c r="E12873" s="17">
        <v>4162362.0</v>
      </c>
      <c r="F12873" s="17">
        <v>6625270.0</v>
      </c>
      <c r="G12873" s="17">
        <v>8014464.0</v>
      </c>
      <c r="H12873" s="17">
        <v>1.4845004E7</v>
      </c>
    </row>
    <row r="12874">
      <c r="A12874" s="7" t="s">
        <v>28192</v>
      </c>
      <c r="B12874" s="17" t="s">
        <v>28193</v>
      </c>
      <c r="C12874" s="17">
        <v>52.0</v>
      </c>
      <c r="D12874" s="17">
        <v>1.51217155E7</v>
      </c>
      <c r="E12874" s="17">
        <v>3282750.0</v>
      </c>
      <c r="F12874" s="17">
        <v>4486057.0</v>
      </c>
      <c r="G12874" s="17">
        <v>1.422151E7</v>
      </c>
      <c r="H12874" s="17">
        <v>4.9033862E7</v>
      </c>
    </row>
    <row r="12875">
      <c r="A12875" s="7" t="s">
        <v>28194</v>
      </c>
      <c r="B12875" s="17" t="s">
        <v>28195</v>
      </c>
      <c r="C12875" s="17">
        <v>20.0</v>
      </c>
      <c r="D12875" s="17">
        <v>1.626325565E7</v>
      </c>
      <c r="E12875" s="17">
        <v>6854576.0</v>
      </c>
      <c r="F12875" s="17">
        <v>9906266.0</v>
      </c>
      <c r="G12875" s="17">
        <v>1.7134007E7</v>
      </c>
      <c r="H12875" s="17">
        <v>2.9622879E7</v>
      </c>
    </row>
    <row r="12876">
      <c r="A12876" s="7" t="s">
        <v>28198</v>
      </c>
      <c r="B12876" s="17" t="s">
        <v>28199</v>
      </c>
      <c r="C12876" s="17">
        <v>10.0</v>
      </c>
      <c r="D12876" s="17">
        <v>1.19603285E7</v>
      </c>
      <c r="E12876" s="17">
        <v>3597960.0</v>
      </c>
      <c r="F12876" s="17">
        <v>4717563.0</v>
      </c>
      <c r="G12876" s="17">
        <v>1.2944703E7</v>
      </c>
      <c r="H12876" s="17">
        <v>1.8976672E7</v>
      </c>
    </row>
    <row r="12877">
      <c r="A12877" s="7" t="s">
        <v>28200</v>
      </c>
      <c r="B12877" s="17" t="s">
        <v>28201</v>
      </c>
      <c r="C12877" s="17">
        <v>1.0</v>
      </c>
      <c r="D12877" s="17">
        <v>1.4449005E7</v>
      </c>
      <c r="E12877" s="17">
        <v>1.4449005E7</v>
      </c>
      <c r="F12877" s="17">
        <v>1.4449005E7</v>
      </c>
      <c r="G12877" s="17">
        <v>1.4449005E7</v>
      </c>
      <c r="H12877" s="17">
        <v>1.4449005E7</v>
      </c>
    </row>
    <row r="12878">
      <c r="A12878" s="7" t="s">
        <v>28202</v>
      </c>
      <c r="B12878" s="17" t="s">
        <v>28203</v>
      </c>
      <c r="C12878" s="17">
        <v>1032.0</v>
      </c>
      <c r="D12878" s="17">
        <v>2.223027555E7</v>
      </c>
      <c r="E12878" s="17">
        <v>8377974.0</v>
      </c>
      <c r="F12878" s="17">
        <v>1.5926524E7</v>
      </c>
      <c r="G12878" s="17">
        <v>2.7652496E7</v>
      </c>
      <c r="H12878" s="17">
        <v>4.6507104E7</v>
      </c>
    </row>
    <row r="12879">
      <c r="A12879" s="7" t="s">
        <v>28205</v>
      </c>
      <c r="B12879" s="17" t="s">
        <v>28207</v>
      </c>
      <c r="C12879" s="17">
        <v>108.0</v>
      </c>
      <c r="D12879" s="17">
        <v>1.343210961E7</v>
      </c>
      <c r="E12879" s="17">
        <v>3591053.0</v>
      </c>
      <c r="F12879" s="17">
        <v>5492706.0</v>
      </c>
      <c r="G12879" s="17">
        <v>1.264E7</v>
      </c>
      <c r="H12879" s="17">
        <v>2.2933836E7</v>
      </c>
    </row>
    <row r="12880">
      <c r="A12880" s="7" t="s">
        <v>28208</v>
      </c>
      <c r="B12880" s="17" t="s">
        <v>28209</v>
      </c>
      <c r="C12880" s="17">
        <v>39.0</v>
      </c>
      <c r="D12880" s="17">
        <v>1.721186226E7</v>
      </c>
      <c r="E12880" s="17">
        <v>5693700.0</v>
      </c>
      <c r="F12880" s="17">
        <v>1.0577562E7</v>
      </c>
      <c r="G12880" s="17">
        <v>1.8596363E7</v>
      </c>
      <c r="H12880" s="17">
        <v>5.03105E7</v>
      </c>
    </row>
    <row r="12881">
      <c r="A12881" s="7" t="s">
        <v>28210</v>
      </c>
      <c r="B12881" s="17" t="s">
        <v>28211</v>
      </c>
      <c r="C12881" s="17">
        <v>14.0</v>
      </c>
      <c r="D12881" s="17">
        <v>5676079.643</v>
      </c>
      <c r="E12881" s="17">
        <v>2882083.0</v>
      </c>
      <c r="F12881" s="17">
        <v>4621961.0</v>
      </c>
      <c r="G12881" s="17">
        <v>7549711.0</v>
      </c>
      <c r="H12881" s="17">
        <v>1.0066064E7</v>
      </c>
    </row>
    <row r="12882">
      <c r="A12882" s="7" t="s">
        <v>28214</v>
      </c>
      <c r="B12882" s="17" t="s">
        <v>28215</v>
      </c>
      <c r="C12882" s="17">
        <v>4.0</v>
      </c>
      <c r="D12882" s="17">
        <v>8089409.75</v>
      </c>
      <c r="E12882" s="17">
        <v>3473432.0</v>
      </c>
      <c r="F12882" s="17">
        <v>7037853.0</v>
      </c>
      <c r="G12882" s="17">
        <v>9572904.0</v>
      </c>
      <c r="H12882" s="17">
        <v>1.227345E7</v>
      </c>
    </row>
    <row r="12883">
      <c r="A12883" s="7" t="s">
        <v>28216</v>
      </c>
      <c r="B12883" s="17" t="s">
        <v>28218</v>
      </c>
      <c r="C12883" s="17">
        <v>3.0</v>
      </c>
      <c r="D12883" s="17">
        <v>2.441903477E8</v>
      </c>
      <c r="E12883" s="17">
        <v>7614776.0</v>
      </c>
      <c r="F12883" s="17">
        <v>1.3590531E7</v>
      </c>
      <c r="G12883" s="17">
        <v>7.11365736E8</v>
      </c>
      <c r="H12883" s="17">
        <v>7.11365736E8</v>
      </c>
    </row>
    <row r="12884">
      <c r="A12884" s="7" t="s">
        <v>28220</v>
      </c>
      <c r="B12884" s="17" t="s">
        <v>28221</v>
      </c>
      <c r="C12884" s="17">
        <v>35.0</v>
      </c>
      <c r="D12884" s="17">
        <v>1.571796994E7</v>
      </c>
      <c r="E12884" s="17">
        <v>5478918.0</v>
      </c>
      <c r="F12884" s="17">
        <v>8547891.0</v>
      </c>
      <c r="G12884" s="17">
        <v>1.8230599E7</v>
      </c>
      <c r="H12884" s="17">
        <v>3.1292409E7</v>
      </c>
    </row>
    <row r="12885">
      <c r="A12885" s="7" t="s">
        <v>28224</v>
      </c>
      <c r="B12885" s="17" t="s">
        <v>28225</v>
      </c>
      <c r="C12885" s="17">
        <v>1.0</v>
      </c>
      <c r="D12885" s="17">
        <v>6817449.0</v>
      </c>
      <c r="E12885" s="17">
        <v>6817449.0</v>
      </c>
      <c r="F12885" s="17">
        <v>6817449.0</v>
      </c>
      <c r="G12885" s="17">
        <v>6817449.0</v>
      </c>
      <c r="H12885" s="17">
        <v>6817449.0</v>
      </c>
    </row>
    <row r="12886">
      <c r="A12886" s="7" t="s">
        <v>28228</v>
      </c>
      <c r="B12886" s="17" t="s">
        <v>28229</v>
      </c>
      <c r="C12886" s="17">
        <v>30.0</v>
      </c>
      <c r="D12886" s="17">
        <v>2.052397903E7</v>
      </c>
      <c r="E12886" s="17">
        <v>5606680.0</v>
      </c>
      <c r="F12886" s="17">
        <v>9653561.0</v>
      </c>
      <c r="G12886" s="17">
        <v>1.5823861E7</v>
      </c>
      <c r="H12886" s="17">
        <v>3.9364725E7</v>
      </c>
    </row>
    <row r="12887">
      <c r="A12887" s="7" t="s">
        <v>28232</v>
      </c>
      <c r="B12887" s="17" t="s">
        <v>28233</v>
      </c>
      <c r="C12887" s="17">
        <v>488.0</v>
      </c>
      <c r="D12887" s="17">
        <v>1.176497073E7</v>
      </c>
      <c r="E12887" s="17">
        <v>4015054.0</v>
      </c>
      <c r="F12887" s="17">
        <v>7082320.0</v>
      </c>
      <c r="G12887" s="17">
        <v>1.3347697E7</v>
      </c>
      <c r="H12887" s="17">
        <v>2.4031636E7</v>
      </c>
    </row>
    <row r="12888">
      <c r="A12888" s="7" t="s">
        <v>28236</v>
      </c>
      <c r="B12888" s="17" t="s">
        <v>28237</v>
      </c>
      <c r="C12888" s="17">
        <v>318.0</v>
      </c>
      <c r="D12888" s="17">
        <v>1.341099836E7</v>
      </c>
      <c r="E12888" s="17">
        <v>3825944.0</v>
      </c>
      <c r="F12888" s="17">
        <v>5180523.0</v>
      </c>
      <c r="G12888" s="17">
        <v>9250930.0</v>
      </c>
      <c r="H12888" s="17">
        <v>1.92007E7</v>
      </c>
    </row>
    <row r="12889">
      <c r="A12889" s="7" t="s">
        <v>28238</v>
      </c>
      <c r="B12889" s="17" t="s">
        <v>28239</v>
      </c>
      <c r="C12889" s="17">
        <v>115.0</v>
      </c>
      <c r="D12889" s="17">
        <v>1.129116123E7</v>
      </c>
      <c r="E12889" s="17">
        <v>3639675.0</v>
      </c>
      <c r="F12889" s="17">
        <v>5472986.0</v>
      </c>
      <c r="G12889" s="17">
        <v>1.3800421E7</v>
      </c>
      <c r="H12889" s="17">
        <v>2.5931855E7</v>
      </c>
    </row>
    <row r="12890">
      <c r="A12890" s="7" t="s">
        <v>28242</v>
      </c>
      <c r="B12890" s="17" t="s">
        <v>28243</v>
      </c>
      <c r="C12890" s="17">
        <v>6348.0</v>
      </c>
      <c r="D12890" s="17">
        <v>2.197347074E7</v>
      </c>
      <c r="E12890" s="17">
        <v>4794554.0</v>
      </c>
      <c r="F12890" s="17">
        <v>9501469.0</v>
      </c>
      <c r="G12890" s="17">
        <v>2.098121E7</v>
      </c>
      <c r="H12890" s="17">
        <v>4.6064443E7</v>
      </c>
    </row>
    <row r="12891">
      <c r="A12891" s="7" t="s">
        <v>28245</v>
      </c>
      <c r="B12891" s="17" t="s">
        <v>28247</v>
      </c>
      <c r="C12891" s="17">
        <v>4642.0</v>
      </c>
      <c r="D12891" s="17">
        <v>4.099930342E7</v>
      </c>
      <c r="E12891" s="17">
        <v>8600668.0</v>
      </c>
      <c r="F12891" s="17">
        <v>1.9267387E7</v>
      </c>
      <c r="G12891" s="17">
        <v>4.6617214E7</v>
      </c>
      <c r="H12891" s="17">
        <v>9.7364651E7</v>
      </c>
    </row>
    <row r="12892">
      <c r="A12892" s="7" t="s">
        <v>28248</v>
      </c>
      <c r="B12892" s="17" t="s">
        <v>28249</v>
      </c>
      <c r="C12892" s="17">
        <v>17204.0</v>
      </c>
      <c r="D12892" s="17">
        <v>2.472440541E7</v>
      </c>
      <c r="E12892" s="17">
        <v>5455885.0</v>
      </c>
      <c r="F12892" s="17">
        <v>1.0354641E7</v>
      </c>
      <c r="G12892" s="17">
        <v>2.285825E7</v>
      </c>
      <c r="H12892" s="17">
        <v>5.2557023E7</v>
      </c>
    </row>
    <row r="12893">
      <c r="A12893" s="7" t="s">
        <v>28250</v>
      </c>
      <c r="B12893" s="17" t="s">
        <v>28251</v>
      </c>
      <c r="C12893" s="17">
        <v>3023.0</v>
      </c>
      <c r="D12893" s="17">
        <v>2.01739E7</v>
      </c>
      <c r="E12893" s="17">
        <v>5408154.0</v>
      </c>
      <c r="F12893" s="17">
        <v>1.0089603E7</v>
      </c>
      <c r="G12893" s="17">
        <v>2.1602376E7</v>
      </c>
      <c r="H12893" s="17">
        <v>4.4821031E7</v>
      </c>
    </row>
    <row r="12894">
      <c r="A12894" s="7" t="s">
        <v>28254</v>
      </c>
      <c r="B12894" s="17" t="s">
        <v>28255</v>
      </c>
      <c r="C12894" s="17">
        <v>4594.0</v>
      </c>
      <c r="D12894" s="17">
        <v>3.126015639E7</v>
      </c>
      <c r="E12894" s="17">
        <v>6571564.0</v>
      </c>
      <c r="F12894" s="17">
        <v>1.3181775E7</v>
      </c>
      <c r="G12894" s="17">
        <v>2.9307321E7</v>
      </c>
      <c r="H12894" s="17">
        <v>6.4473534E7</v>
      </c>
    </row>
    <row r="12895">
      <c r="A12895" s="7" t="s">
        <v>28256</v>
      </c>
      <c r="B12895" s="17" t="s">
        <v>28259</v>
      </c>
      <c r="C12895" s="17">
        <v>5161.0</v>
      </c>
      <c r="D12895" s="17">
        <v>4.765012294E7</v>
      </c>
      <c r="E12895" s="17">
        <v>6834500.0</v>
      </c>
      <c r="F12895" s="17">
        <v>1.4389252E7</v>
      </c>
      <c r="G12895" s="17">
        <v>3.7257066E7</v>
      </c>
      <c r="H12895" s="17">
        <v>1.38673325E8</v>
      </c>
    </row>
    <row r="12896">
      <c r="A12896" s="7" t="s">
        <v>28260</v>
      </c>
      <c r="B12896" s="17" t="s">
        <v>28263</v>
      </c>
      <c r="C12896" s="17">
        <v>2565.0</v>
      </c>
      <c r="D12896" s="17">
        <v>2.604876417E7</v>
      </c>
      <c r="E12896" s="17">
        <v>5339666.0</v>
      </c>
      <c r="F12896" s="17">
        <v>1.0640614E7</v>
      </c>
      <c r="G12896" s="17">
        <v>2.6199873E7</v>
      </c>
      <c r="H12896" s="17">
        <v>5.5177949E7</v>
      </c>
    </row>
    <row r="12897">
      <c r="A12897" s="7" t="s">
        <v>28264</v>
      </c>
      <c r="B12897" s="17" t="s">
        <v>28265</v>
      </c>
      <c r="C12897" s="17">
        <v>19.0</v>
      </c>
      <c r="D12897" s="17">
        <v>1.352807942E7</v>
      </c>
      <c r="E12897" s="17">
        <v>3957521.0</v>
      </c>
      <c r="F12897" s="17">
        <v>6098032.0</v>
      </c>
      <c r="G12897" s="17">
        <v>1.1075853E7</v>
      </c>
      <c r="H12897" s="17">
        <v>2.0351718E7</v>
      </c>
    </row>
    <row r="12898">
      <c r="A12898" s="7" t="s">
        <v>28268</v>
      </c>
      <c r="B12898" s="17" t="s">
        <v>28269</v>
      </c>
      <c r="C12898" s="17">
        <v>4474.0</v>
      </c>
      <c r="D12898" s="17">
        <v>9786566.623</v>
      </c>
      <c r="E12898" s="17">
        <v>3925000.0</v>
      </c>
      <c r="F12898" s="17">
        <v>6082762.0</v>
      </c>
      <c r="G12898" s="17">
        <v>1.0460511E7</v>
      </c>
      <c r="H12898" s="17">
        <v>2.0277217E7</v>
      </c>
    </row>
    <row r="12899">
      <c r="A12899" s="7" t="s">
        <v>28270</v>
      </c>
      <c r="B12899" s="17" t="s">
        <v>28271</v>
      </c>
      <c r="C12899" s="17">
        <v>7210.0</v>
      </c>
      <c r="D12899" s="17">
        <v>1.083952889E7</v>
      </c>
      <c r="E12899" s="17">
        <v>3922000.0</v>
      </c>
      <c r="F12899" s="17">
        <v>6122000.0</v>
      </c>
      <c r="G12899" s="17">
        <v>1.0679377E7</v>
      </c>
      <c r="H12899" s="17">
        <v>2.0959275E7</v>
      </c>
    </row>
    <row r="12900">
      <c r="A12900" s="7" t="s">
        <v>28272</v>
      </c>
      <c r="B12900" s="17" t="s">
        <v>28273</v>
      </c>
      <c r="C12900" s="17">
        <v>29678.0</v>
      </c>
      <c r="D12900" s="17">
        <v>1.163074364E7</v>
      </c>
      <c r="E12900" s="17">
        <v>3945660.0</v>
      </c>
      <c r="F12900" s="17">
        <v>6294254.0</v>
      </c>
      <c r="G12900" s="17">
        <v>1.1408932E7</v>
      </c>
      <c r="H12900" s="17">
        <v>2.2812584E7</v>
      </c>
    </row>
    <row r="12901">
      <c r="A12901" s="7" t="s">
        <v>28274</v>
      </c>
      <c r="B12901" s="17" t="s">
        <v>28276</v>
      </c>
      <c r="C12901" s="17">
        <v>30574.0</v>
      </c>
      <c r="D12901" s="17">
        <v>1.090983121E7</v>
      </c>
      <c r="E12901" s="17">
        <v>4062064.0</v>
      </c>
      <c r="F12901" s="17">
        <v>6341669.0</v>
      </c>
      <c r="G12901" s="17">
        <v>1.1299949E7</v>
      </c>
      <c r="H12901" s="17">
        <v>2.1479659E7</v>
      </c>
    </row>
    <row r="12902">
      <c r="A12902" s="7" t="s">
        <v>28278</v>
      </c>
      <c r="B12902" s="17" t="s">
        <v>28279</v>
      </c>
      <c r="C12902" s="17">
        <v>202559.0</v>
      </c>
      <c r="D12902" s="17">
        <v>1.599192758E7</v>
      </c>
      <c r="E12902" s="17">
        <v>5238043.0</v>
      </c>
      <c r="F12902" s="17">
        <v>9125391.0</v>
      </c>
      <c r="G12902" s="17">
        <v>1.7734383E7</v>
      </c>
      <c r="H12902" s="17">
        <v>3.3841246E7</v>
      </c>
    </row>
    <row r="12903">
      <c r="A12903" s="7" t="s">
        <v>28280</v>
      </c>
      <c r="B12903" s="17" t="s">
        <v>28281</v>
      </c>
      <c r="C12903" s="17">
        <v>2547.0</v>
      </c>
      <c r="D12903" s="17">
        <v>1.392064984E7</v>
      </c>
      <c r="E12903" s="17">
        <v>4820725.0</v>
      </c>
      <c r="F12903" s="17">
        <v>8332853.0</v>
      </c>
      <c r="G12903" s="17">
        <v>1.4935767E7</v>
      </c>
      <c r="H12903" s="17">
        <v>2.7137902E7</v>
      </c>
    </row>
    <row r="12904">
      <c r="A12904" s="7" t="s">
        <v>28282</v>
      </c>
      <c r="B12904" s="17" t="s">
        <v>28283</v>
      </c>
      <c r="C12904" s="17">
        <v>4311.0</v>
      </c>
      <c r="D12904" s="17">
        <v>1.20106679E7</v>
      </c>
      <c r="E12904" s="17">
        <v>3747400.0</v>
      </c>
      <c r="F12904" s="17">
        <v>6359630.0</v>
      </c>
      <c r="G12904" s="17">
        <v>1.2287587E7</v>
      </c>
      <c r="H12904" s="17">
        <v>2.42583E7</v>
      </c>
    </row>
    <row r="12905">
      <c r="A12905" s="7" t="s">
        <v>28285</v>
      </c>
      <c r="B12905" s="17" t="s">
        <v>28286</v>
      </c>
      <c r="C12905" s="17">
        <v>47043.0</v>
      </c>
      <c r="D12905" s="17">
        <v>1.415518944E7</v>
      </c>
      <c r="E12905" s="17">
        <v>4224469.0</v>
      </c>
      <c r="F12905" s="17">
        <v>7039527.0</v>
      </c>
      <c r="G12905" s="17">
        <v>1.3749452E7</v>
      </c>
      <c r="H12905" s="17">
        <v>2.8203728E7</v>
      </c>
    </row>
    <row r="12906">
      <c r="A12906" s="7" t="s">
        <v>28288</v>
      </c>
      <c r="B12906" s="17" t="s">
        <v>28289</v>
      </c>
      <c r="C12906" s="17">
        <v>10.0</v>
      </c>
      <c r="D12906" s="17">
        <v>6519477.3</v>
      </c>
      <c r="E12906" s="17">
        <v>2282871.0</v>
      </c>
      <c r="F12906" s="17">
        <v>3378000.0</v>
      </c>
      <c r="G12906" s="17">
        <v>9075568.0</v>
      </c>
      <c r="H12906" s="17">
        <v>1.0316E7</v>
      </c>
    </row>
    <row r="12907">
      <c r="A12907" s="7" t="s">
        <v>28291</v>
      </c>
      <c r="B12907" s="17" t="s">
        <v>28292</v>
      </c>
      <c r="C12907" s="17">
        <v>77857.0</v>
      </c>
      <c r="D12907" s="17">
        <v>1.113197882E7</v>
      </c>
      <c r="E12907" s="17">
        <v>3260097.0</v>
      </c>
      <c r="F12907" s="17">
        <v>5939329.0</v>
      </c>
      <c r="G12907" s="17">
        <v>1.3770551E7</v>
      </c>
      <c r="H12907" s="17">
        <v>2.5162786E7</v>
      </c>
    </row>
    <row r="12908">
      <c r="A12908" s="7" t="s">
        <v>28294</v>
      </c>
      <c r="B12908" s="17" t="s">
        <v>28295</v>
      </c>
      <c r="C12908" s="17">
        <v>33014.0</v>
      </c>
      <c r="D12908" s="17">
        <v>1.393507943E7</v>
      </c>
      <c r="E12908" s="17">
        <v>7553300.0</v>
      </c>
      <c r="F12908" s="17">
        <v>1.1045191E7</v>
      </c>
      <c r="G12908" s="17">
        <v>1.7397129E7</v>
      </c>
      <c r="H12908" s="17">
        <v>2.5958252E7</v>
      </c>
    </row>
    <row r="12909">
      <c r="A12909" s="7" t="s">
        <v>28297</v>
      </c>
      <c r="B12909" s="17" t="s">
        <v>28298</v>
      </c>
      <c r="C12909" s="17">
        <v>5214.0</v>
      </c>
      <c r="D12909" s="17">
        <v>1.51403438E7</v>
      </c>
      <c r="E12909" s="17">
        <v>6913828.0</v>
      </c>
      <c r="F12909" s="17">
        <v>1.08426E7</v>
      </c>
      <c r="G12909" s="17">
        <v>1.698337E7</v>
      </c>
      <c r="H12909" s="17">
        <v>2.9505999E7</v>
      </c>
    </row>
    <row r="12910">
      <c r="A12910" s="7" t="s">
        <v>28299</v>
      </c>
      <c r="B12910" s="17" t="s">
        <v>28300</v>
      </c>
      <c r="C12910" s="17">
        <v>3479.0</v>
      </c>
      <c r="D12910" s="17">
        <v>6897631.33</v>
      </c>
      <c r="E12910" s="17">
        <v>2532000.0</v>
      </c>
      <c r="F12910" s="17">
        <v>3753985.0</v>
      </c>
      <c r="G12910" s="17">
        <v>7250265.0</v>
      </c>
      <c r="H12910" s="17">
        <v>1.6024264E7</v>
      </c>
    </row>
    <row r="12911">
      <c r="A12911" s="7" t="s">
        <v>28302</v>
      </c>
      <c r="B12911" s="17" t="s">
        <v>28303</v>
      </c>
      <c r="C12911" s="17">
        <v>3.0</v>
      </c>
      <c r="D12911" s="17">
        <v>1.718528967E7</v>
      </c>
      <c r="E12911" s="17">
        <v>5515698.0</v>
      </c>
      <c r="F12911" s="17">
        <v>1.6638721E7</v>
      </c>
      <c r="G12911" s="17">
        <v>2.940145E7</v>
      </c>
      <c r="H12911" s="17">
        <v>2.940145E7</v>
      </c>
    </row>
    <row r="12912">
      <c r="A12912" s="7" t="s">
        <v>28304</v>
      </c>
      <c r="B12912" s="17" t="s">
        <v>28305</v>
      </c>
      <c r="C12912" s="17">
        <v>22440.0</v>
      </c>
      <c r="D12912" s="17">
        <v>1.304775628E7</v>
      </c>
      <c r="E12912" s="17">
        <v>7199227.0</v>
      </c>
      <c r="F12912" s="17">
        <v>1.0396E7</v>
      </c>
      <c r="G12912" s="17">
        <v>1.5833114E7</v>
      </c>
      <c r="H12912" s="17">
        <v>2.3933996E7</v>
      </c>
    </row>
    <row r="12913">
      <c r="A12913" s="7" t="s">
        <v>28307</v>
      </c>
      <c r="B12913" s="17" t="s">
        <v>28308</v>
      </c>
      <c r="C12913" s="17">
        <v>2459.0</v>
      </c>
      <c r="D12913" s="17">
        <v>1.22916883E7</v>
      </c>
      <c r="E12913" s="17">
        <v>6452997.0</v>
      </c>
      <c r="F12913" s="17">
        <v>9720000.0</v>
      </c>
      <c r="G12913" s="17">
        <v>1.5586172E7</v>
      </c>
      <c r="H12913" s="17">
        <v>2.3212585E7</v>
      </c>
    </row>
    <row r="12914">
      <c r="A12914" s="7" t="s">
        <v>28309</v>
      </c>
      <c r="B12914" s="17" t="s">
        <v>28310</v>
      </c>
      <c r="C12914" s="17">
        <v>159.0</v>
      </c>
      <c r="D12914" s="17">
        <v>1.199417721E7</v>
      </c>
      <c r="E12914" s="17">
        <v>3790621.0</v>
      </c>
      <c r="F12914" s="17">
        <v>7611000.0</v>
      </c>
      <c r="G12914" s="17">
        <v>1.5382091E7</v>
      </c>
      <c r="H12914" s="17">
        <v>2.8416459E7</v>
      </c>
    </row>
    <row r="12915">
      <c r="A12915" s="7" t="s">
        <v>28311</v>
      </c>
      <c r="B12915" s="17" t="s">
        <v>28314</v>
      </c>
      <c r="C12915" s="17">
        <v>403.0</v>
      </c>
      <c r="D12915" s="17">
        <v>6569557.931</v>
      </c>
      <c r="E12915" s="17">
        <v>2789500.0</v>
      </c>
      <c r="F12915" s="17">
        <v>3884800.0</v>
      </c>
      <c r="G12915" s="17">
        <v>6665212.0</v>
      </c>
      <c r="H12915" s="17">
        <v>1.4293731E7</v>
      </c>
    </row>
    <row r="12916">
      <c r="A12916" s="7" t="s">
        <v>28315</v>
      </c>
      <c r="B12916" s="17" t="s">
        <v>28317</v>
      </c>
      <c r="C12916" s="17">
        <v>1.0</v>
      </c>
      <c r="D12916" s="17">
        <v>5060357.0</v>
      </c>
      <c r="E12916" s="17">
        <v>5060357.0</v>
      </c>
      <c r="F12916" s="17">
        <v>5060357.0</v>
      </c>
      <c r="G12916" s="17">
        <v>5060357.0</v>
      </c>
      <c r="H12916" s="17">
        <v>5060357.0</v>
      </c>
    </row>
    <row r="12917">
      <c r="A12917" s="7" t="s">
        <v>28319</v>
      </c>
      <c r="B12917" s="17" t="s">
        <v>28320</v>
      </c>
      <c r="C12917" s="17">
        <v>3.0</v>
      </c>
      <c r="D12917" s="17">
        <v>2625104.0</v>
      </c>
      <c r="E12917" s="17">
        <v>1581002.0</v>
      </c>
      <c r="F12917" s="17">
        <v>2315297.0</v>
      </c>
      <c r="G12917" s="17">
        <v>3979013.0</v>
      </c>
      <c r="H12917" s="17">
        <v>3979013.0</v>
      </c>
    </row>
    <row r="12918">
      <c r="A12918" s="7" t="s">
        <v>28323</v>
      </c>
      <c r="B12918" s="17" t="s">
        <v>28324</v>
      </c>
      <c r="C12918" s="17">
        <v>14.0</v>
      </c>
      <c r="D12918" s="17">
        <v>6906233.857</v>
      </c>
      <c r="E12918" s="17">
        <v>3040839.0</v>
      </c>
      <c r="F12918" s="17">
        <v>4342767.0</v>
      </c>
      <c r="G12918" s="17">
        <v>7576566.0</v>
      </c>
      <c r="H12918" s="17">
        <v>1.0356818E7</v>
      </c>
    </row>
    <row r="12919">
      <c r="A12919" s="7" t="s">
        <v>28327</v>
      </c>
      <c r="B12919" s="17" t="s">
        <v>28328</v>
      </c>
      <c r="C12919" s="17">
        <v>28550.0</v>
      </c>
      <c r="D12919" s="17">
        <v>4207649.555</v>
      </c>
      <c r="E12919" s="17">
        <v>2346000.0</v>
      </c>
      <c r="F12919" s="17">
        <v>3234006.0</v>
      </c>
      <c r="G12919" s="17">
        <v>4646495.0</v>
      </c>
      <c r="H12919" s="17">
        <v>6895222.0</v>
      </c>
    </row>
    <row r="12920">
      <c r="A12920" s="7" t="s">
        <v>28330</v>
      </c>
      <c r="B12920" s="17" t="s">
        <v>28332</v>
      </c>
      <c r="C12920" s="17">
        <v>30.0</v>
      </c>
      <c r="D12920" s="17">
        <v>1.768231077E7</v>
      </c>
      <c r="E12920" s="17">
        <v>5588307.0</v>
      </c>
      <c r="F12920" s="17">
        <v>9306820.0</v>
      </c>
      <c r="G12920" s="17">
        <v>2.5268356E7</v>
      </c>
      <c r="H12920" s="17">
        <v>4.3303058E7</v>
      </c>
    </row>
    <row r="12921">
      <c r="A12921" s="7" t="s">
        <v>28334</v>
      </c>
      <c r="B12921" s="17" t="s">
        <v>28336</v>
      </c>
      <c r="C12921" s="17">
        <v>10.0</v>
      </c>
      <c r="D12921" s="17">
        <v>1.35850809E7</v>
      </c>
      <c r="E12921" s="17">
        <v>4985300.0</v>
      </c>
      <c r="F12921" s="17">
        <v>8436200.0</v>
      </c>
      <c r="G12921" s="17">
        <v>1.8094175E7</v>
      </c>
      <c r="H12921" s="17">
        <v>2.7590066E7</v>
      </c>
    </row>
    <row r="12922">
      <c r="A12922" s="7" t="s">
        <v>28339</v>
      </c>
      <c r="B12922" s="17" t="s">
        <v>28340</v>
      </c>
      <c r="C12922" s="17">
        <v>292.0</v>
      </c>
      <c r="D12922" s="17">
        <v>1.243606304E7</v>
      </c>
      <c r="E12922" s="17">
        <v>3501319.0</v>
      </c>
      <c r="F12922" s="17">
        <v>5577664.0</v>
      </c>
      <c r="G12922" s="17">
        <v>1.0900761E7</v>
      </c>
      <c r="H12922" s="17">
        <v>2.1583381E7</v>
      </c>
    </row>
    <row r="12923">
      <c r="A12923" s="7" t="s">
        <v>28343</v>
      </c>
      <c r="B12923" s="17" t="s">
        <v>28344</v>
      </c>
      <c r="C12923" s="17">
        <v>49.0</v>
      </c>
      <c r="D12923" s="17">
        <v>1.228857298E7</v>
      </c>
      <c r="E12923" s="17">
        <v>3528094.0</v>
      </c>
      <c r="F12923" s="17">
        <v>4992168.0</v>
      </c>
      <c r="G12923" s="17">
        <v>9082180.0</v>
      </c>
      <c r="H12923" s="17">
        <v>1.82278E7</v>
      </c>
    </row>
    <row r="12924">
      <c r="A12924" s="7" t="s">
        <v>28347</v>
      </c>
      <c r="B12924" s="17" t="s">
        <v>28348</v>
      </c>
      <c r="C12924" s="17">
        <v>246.0</v>
      </c>
      <c r="D12924" s="17">
        <v>1.777693495E7</v>
      </c>
      <c r="E12924" s="17">
        <v>4233147.0</v>
      </c>
      <c r="F12924" s="17">
        <v>9297079.0</v>
      </c>
      <c r="G12924" s="17">
        <v>2.0676443E7</v>
      </c>
      <c r="H12924" s="17">
        <v>3.7383303E7</v>
      </c>
    </row>
    <row r="12925">
      <c r="A12925" s="7" t="s">
        <v>28349</v>
      </c>
      <c r="B12925" s="17" t="s">
        <v>28350</v>
      </c>
      <c r="C12925" s="17">
        <v>6.0</v>
      </c>
      <c r="D12925" s="17">
        <v>1.135550383E7</v>
      </c>
      <c r="E12925" s="17">
        <v>4698480.0</v>
      </c>
      <c r="F12925" s="17">
        <v>5177439.0</v>
      </c>
      <c r="G12925" s="17">
        <v>1.2871638E7</v>
      </c>
      <c r="H12925" s="17">
        <v>3.1063747E7</v>
      </c>
    </row>
    <row r="12926">
      <c r="A12926" s="7" t="s">
        <v>28353</v>
      </c>
      <c r="B12926" s="17" t="s">
        <v>28354</v>
      </c>
      <c r="C12926" s="17">
        <v>6.0</v>
      </c>
      <c r="D12926" s="17">
        <v>1.1341455E7</v>
      </c>
      <c r="E12926" s="17">
        <v>3258139.0</v>
      </c>
      <c r="F12926" s="17">
        <v>4398704.0</v>
      </c>
      <c r="G12926" s="17">
        <v>2.278309E7</v>
      </c>
      <c r="H12926" s="17">
        <v>2.2799842E7</v>
      </c>
    </row>
    <row r="12927">
      <c r="A12927" s="7" t="s">
        <v>28357</v>
      </c>
      <c r="B12927" s="17" t="s">
        <v>28358</v>
      </c>
      <c r="C12927" s="17">
        <v>17.0</v>
      </c>
      <c r="D12927" s="17">
        <v>5221921.118</v>
      </c>
      <c r="E12927" s="17">
        <v>2375000.0</v>
      </c>
      <c r="F12927" s="17">
        <v>3342831.0</v>
      </c>
      <c r="G12927" s="17">
        <v>6013228.0</v>
      </c>
      <c r="H12927" s="17">
        <v>1.3859297E7</v>
      </c>
    </row>
    <row r="12928">
      <c r="A12928" s="7" t="s">
        <v>28361</v>
      </c>
      <c r="B12928" s="17" t="s">
        <v>28362</v>
      </c>
      <c r="C12928" s="17">
        <v>5.0</v>
      </c>
      <c r="D12928" s="17">
        <v>7016095.6</v>
      </c>
      <c r="E12928" s="17">
        <v>3563924.0</v>
      </c>
      <c r="F12928" s="17">
        <v>4973195.0</v>
      </c>
      <c r="G12928" s="17">
        <v>6389851.0</v>
      </c>
      <c r="H12928" s="17">
        <v>1.7109189E7</v>
      </c>
    </row>
    <row r="12929">
      <c r="A12929" s="7" t="s">
        <v>28365</v>
      </c>
      <c r="B12929" s="17" t="s">
        <v>28366</v>
      </c>
      <c r="C12929" s="17">
        <v>30.0</v>
      </c>
      <c r="D12929" s="17">
        <v>1.656967893E7</v>
      </c>
      <c r="E12929" s="17">
        <v>3649535.0</v>
      </c>
      <c r="F12929" s="17">
        <v>1.1772392E7</v>
      </c>
      <c r="G12929" s="17">
        <v>1.6716108E7</v>
      </c>
      <c r="H12929" s="17">
        <v>2.2323366E7</v>
      </c>
    </row>
    <row r="12930">
      <c r="A12930" s="7" t="s">
        <v>28369</v>
      </c>
      <c r="B12930" s="17" t="s">
        <v>28370</v>
      </c>
      <c r="C12930" s="17">
        <v>11766.0</v>
      </c>
      <c r="D12930" s="17">
        <v>1.047083198E7</v>
      </c>
      <c r="E12930" s="17">
        <v>3382716.0</v>
      </c>
      <c r="F12930" s="17">
        <v>5296022.0</v>
      </c>
      <c r="G12930" s="17">
        <v>1.051E7</v>
      </c>
      <c r="H12930" s="17">
        <v>2.2338727E7</v>
      </c>
    </row>
    <row r="12931">
      <c r="A12931" s="7" t="s">
        <v>28373</v>
      </c>
      <c r="B12931" s="17" t="s">
        <v>28374</v>
      </c>
      <c r="C12931" s="17">
        <v>2268.0</v>
      </c>
      <c r="D12931" s="17">
        <v>9663826.969</v>
      </c>
      <c r="E12931" s="17">
        <v>3399000.0</v>
      </c>
      <c r="F12931" s="17">
        <v>4957515.0</v>
      </c>
      <c r="G12931" s="17">
        <v>9544868.0</v>
      </c>
      <c r="H12931" s="17">
        <v>2.0685154E7</v>
      </c>
    </row>
    <row r="12932">
      <c r="A12932" s="7" t="s">
        <v>28375</v>
      </c>
      <c r="B12932" s="17" t="s">
        <v>28378</v>
      </c>
      <c r="C12932" s="17">
        <v>2536.0</v>
      </c>
      <c r="D12932" s="17">
        <v>8127409.636</v>
      </c>
      <c r="E12932" s="17">
        <v>2856200.0</v>
      </c>
      <c r="F12932" s="17">
        <v>4395038.0</v>
      </c>
      <c r="G12932" s="17">
        <v>8670993.0</v>
      </c>
      <c r="H12932" s="17">
        <v>1.7330158E7</v>
      </c>
    </row>
    <row r="12933">
      <c r="A12933" s="7" t="s">
        <v>28379</v>
      </c>
      <c r="B12933" s="17" t="s">
        <v>28382</v>
      </c>
      <c r="C12933" s="17">
        <v>1.0</v>
      </c>
      <c r="D12933" s="17">
        <v>1877800.0</v>
      </c>
      <c r="E12933" s="17">
        <v>1877800.0</v>
      </c>
      <c r="F12933" s="17">
        <v>1877800.0</v>
      </c>
      <c r="G12933" s="17">
        <v>1877800.0</v>
      </c>
      <c r="H12933" s="17">
        <v>1877800.0</v>
      </c>
    </row>
    <row r="12934">
      <c r="A12934" s="7" t="s">
        <v>28383</v>
      </c>
      <c r="B12934" s="17" t="s">
        <v>28386</v>
      </c>
      <c r="C12934" s="17">
        <v>4.0</v>
      </c>
      <c r="D12934" s="17">
        <v>1.3710872E7</v>
      </c>
      <c r="E12934" s="17">
        <v>2031941.0</v>
      </c>
      <c r="F12934" s="17">
        <v>2626242.0</v>
      </c>
      <c r="G12934" s="17">
        <v>2.1404471E7</v>
      </c>
      <c r="H12934" s="17">
        <v>2.8780834E7</v>
      </c>
    </row>
    <row r="12935">
      <c r="A12935" s="7" t="s">
        <v>28387</v>
      </c>
      <c r="B12935" s="17" t="s">
        <v>28389</v>
      </c>
      <c r="C12935" s="17">
        <v>66.0</v>
      </c>
      <c r="D12935" s="17">
        <v>2.584085817E7</v>
      </c>
      <c r="E12935" s="17">
        <v>6185939.0</v>
      </c>
      <c r="F12935" s="17">
        <v>1.4238367E7</v>
      </c>
      <c r="G12935" s="17">
        <v>2.369555E7</v>
      </c>
      <c r="H12935" s="17">
        <v>5.3744283E7</v>
      </c>
    </row>
    <row r="12936">
      <c r="A12936" s="7" t="s">
        <v>28390</v>
      </c>
      <c r="B12936" s="17" t="s">
        <v>28391</v>
      </c>
      <c r="C12936" s="17">
        <v>616.0</v>
      </c>
      <c r="D12936" s="17">
        <v>8282846.781</v>
      </c>
      <c r="E12936" s="17">
        <v>2960233.0</v>
      </c>
      <c r="F12936" s="17">
        <v>4373267.0</v>
      </c>
      <c r="G12936" s="17">
        <v>6759099.0</v>
      </c>
      <c r="H12936" s="17">
        <v>1.479396E7</v>
      </c>
    </row>
    <row r="12937">
      <c r="A12937" s="7" t="s">
        <v>28392</v>
      </c>
      <c r="B12937" s="17" t="s">
        <v>28393</v>
      </c>
      <c r="C12937" s="17">
        <v>42.0</v>
      </c>
      <c r="D12937" s="17">
        <v>8329509.071</v>
      </c>
      <c r="E12937" s="17">
        <v>3059832.0</v>
      </c>
      <c r="F12937" s="17">
        <v>4269717.0</v>
      </c>
      <c r="G12937" s="17">
        <v>8863806.0</v>
      </c>
      <c r="H12937" s="17">
        <v>1.5585015E7</v>
      </c>
    </row>
    <row r="12938">
      <c r="A12938" s="7" t="s">
        <v>28394</v>
      </c>
      <c r="B12938" s="17" t="s">
        <v>28395</v>
      </c>
      <c r="C12938" s="17">
        <v>10606.0</v>
      </c>
      <c r="D12938" s="17">
        <v>5521034.646</v>
      </c>
      <c r="E12938" s="17">
        <v>2623200.0</v>
      </c>
      <c r="F12938" s="17">
        <v>3674156.0</v>
      </c>
      <c r="G12938" s="17">
        <v>5487174.0</v>
      </c>
      <c r="H12938" s="17">
        <v>9432800.0</v>
      </c>
    </row>
    <row r="12939">
      <c r="A12939" s="7" t="s">
        <v>28397</v>
      </c>
      <c r="B12939" s="17" t="s">
        <v>28398</v>
      </c>
      <c r="C12939" s="17">
        <v>709.0</v>
      </c>
      <c r="D12939" s="17">
        <v>1.155243575E7</v>
      </c>
      <c r="E12939" s="17">
        <v>5500759.0</v>
      </c>
      <c r="F12939" s="17">
        <v>1.0831143E7</v>
      </c>
      <c r="G12939" s="17">
        <v>1.291E7</v>
      </c>
      <c r="H12939" s="17">
        <v>1.9263E7</v>
      </c>
    </row>
    <row r="12940">
      <c r="A12940" s="7" t="s">
        <v>28399</v>
      </c>
      <c r="B12940" s="17" t="s">
        <v>28400</v>
      </c>
      <c r="C12940" s="17">
        <v>1792.0</v>
      </c>
      <c r="D12940" s="17">
        <v>1.11636831E7</v>
      </c>
      <c r="E12940" s="17">
        <v>4160291.0</v>
      </c>
      <c r="F12940" s="17">
        <v>8000000.0</v>
      </c>
      <c r="G12940" s="17">
        <v>1.3886001E7</v>
      </c>
      <c r="H12940" s="17">
        <v>2.2758834E7</v>
      </c>
    </row>
    <row r="12941">
      <c r="A12941" s="7" t="s">
        <v>28401</v>
      </c>
      <c r="B12941" s="17" t="s">
        <v>28402</v>
      </c>
      <c r="C12941" s="17">
        <v>16.0</v>
      </c>
      <c r="D12941" s="17">
        <v>9723055.375</v>
      </c>
      <c r="E12941" s="17">
        <v>5396261.0</v>
      </c>
      <c r="F12941" s="17">
        <v>6870200.0</v>
      </c>
      <c r="G12941" s="17">
        <v>8481700.0</v>
      </c>
      <c r="H12941" s="17">
        <v>1.8625142E7</v>
      </c>
    </row>
    <row r="12942">
      <c r="A12942" s="7" t="s">
        <v>28404</v>
      </c>
      <c r="B12942" s="17" t="s">
        <v>28405</v>
      </c>
      <c r="C12942" s="17">
        <v>26.0</v>
      </c>
      <c r="D12942" s="17">
        <v>3.9018914E7</v>
      </c>
      <c r="E12942" s="17">
        <v>9216907.0</v>
      </c>
      <c r="F12942" s="17">
        <v>1.7329701E7</v>
      </c>
      <c r="G12942" s="17">
        <v>3.6296248E7</v>
      </c>
      <c r="H12942" s="17">
        <v>1.11900506E8</v>
      </c>
    </row>
    <row r="12943">
      <c r="A12943" s="7" t="s">
        <v>28406</v>
      </c>
      <c r="B12943" s="17" t="s">
        <v>28407</v>
      </c>
      <c r="C12943" s="17">
        <v>2889.0</v>
      </c>
      <c r="D12943" s="17">
        <v>5744754.708</v>
      </c>
      <c r="E12943" s="17">
        <v>2873380.0</v>
      </c>
      <c r="F12943" s="17">
        <v>3969637.0</v>
      </c>
      <c r="G12943" s="17">
        <v>6072500.0</v>
      </c>
      <c r="H12943" s="17">
        <v>1.0681727E7</v>
      </c>
    </row>
    <row r="12944">
      <c r="A12944" s="7" t="s">
        <v>28409</v>
      </c>
      <c r="B12944" s="17" t="s">
        <v>28410</v>
      </c>
      <c r="C12944" s="17">
        <v>55178.0</v>
      </c>
      <c r="D12944" s="17">
        <v>5576626.636</v>
      </c>
      <c r="E12944" s="17">
        <v>2686396.0</v>
      </c>
      <c r="F12944" s="17">
        <v>3769847.0</v>
      </c>
      <c r="G12944" s="17">
        <v>5734000.0</v>
      </c>
      <c r="H12944" s="17">
        <v>9419732.0</v>
      </c>
    </row>
    <row r="12945">
      <c r="A12945" s="7" t="s">
        <v>28411</v>
      </c>
      <c r="B12945" s="17" t="s">
        <v>28412</v>
      </c>
      <c r="C12945" s="17">
        <v>1.0</v>
      </c>
      <c r="D12945" s="17">
        <v>1.6783522E7</v>
      </c>
      <c r="E12945" s="17">
        <v>1.6783522E7</v>
      </c>
      <c r="F12945" s="17">
        <v>1.6783522E7</v>
      </c>
      <c r="G12945" s="17">
        <v>1.6783522E7</v>
      </c>
      <c r="H12945" s="17">
        <v>1.6783522E7</v>
      </c>
    </row>
    <row r="12946">
      <c r="A12946" s="7" t="s">
        <v>28414</v>
      </c>
      <c r="B12946" s="17" t="s">
        <v>28415</v>
      </c>
      <c r="C12946" s="17">
        <v>62.0</v>
      </c>
      <c r="D12946" s="17">
        <v>1.102699508E7</v>
      </c>
      <c r="E12946" s="17">
        <v>3387965.0</v>
      </c>
      <c r="F12946" s="17">
        <v>6024867.0</v>
      </c>
      <c r="G12946" s="17">
        <v>9594280.0</v>
      </c>
      <c r="H12946" s="17">
        <v>1.3036485E7</v>
      </c>
    </row>
    <row r="12947">
      <c r="A12947" s="7" t="s">
        <v>28416</v>
      </c>
      <c r="B12947" s="17" t="s">
        <v>28417</v>
      </c>
      <c r="C12947" s="17">
        <v>19.0</v>
      </c>
      <c r="D12947" s="17">
        <v>1.567293916E7</v>
      </c>
      <c r="E12947" s="17">
        <v>5548115.0</v>
      </c>
      <c r="F12947" s="17">
        <v>6562308.0</v>
      </c>
      <c r="G12947" s="17">
        <v>2.3507454E7</v>
      </c>
      <c r="H12947" s="17">
        <v>3.3196129E7</v>
      </c>
    </row>
    <row r="12948">
      <c r="A12948" s="7" t="s">
        <v>28418</v>
      </c>
      <c r="B12948" s="17" t="s">
        <v>28419</v>
      </c>
      <c r="C12948" s="17">
        <v>77.0</v>
      </c>
      <c r="D12948" s="17">
        <v>1.476170183E7</v>
      </c>
      <c r="E12948" s="17">
        <v>5216585.0</v>
      </c>
      <c r="F12948" s="17">
        <v>8030000.0</v>
      </c>
      <c r="G12948" s="17">
        <v>1.68794E7</v>
      </c>
      <c r="H12948" s="17">
        <v>2.3231689E7</v>
      </c>
    </row>
    <row r="12949">
      <c r="A12949" s="7" t="s">
        <v>28420</v>
      </c>
      <c r="B12949" s="17" t="s">
        <v>28421</v>
      </c>
      <c r="C12949" s="17">
        <v>153.0</v>
      </c>
      <c r="D12949" s="17">
        <v>1.577217435E7</v>
      </c>
      <c r="E12949" s="17">
        <v>5607875.0</v>
      </c>
      <c r="F12949" s="17">
        <v>9672744.0</v>
      </c>
      <c r="G12949" s="17">
        <v>1.8311823E7</v>
      </c>
      <c r="H12949" s="17">
        <v>2.7250776E7</v>
      </c>
    </row>
    <row r="12950">
      <c r="A12950" s="7" t="s">
        <v>28423</v>
      </c>
      <c r="B12950" s="17" t="s">
        <v>28424</v>
      </c>
      <c r="C12950" s="17">
        <v>1479.0</v>
      </c>
      <c r="D12950" s="17">
        <v>1.452683506E7</v>
      </c>
      <c r="E12950" s="17">
        <v>4338921.0</v>
      </c>
      <c r="F12950" s="17">
        <v>7813200.0</v>
      </c>
      <c r="G12950" s="17">
        <v>1.66894E7</v>
      </c>
      <c r="H12950" s="17">
        <v>2.61519E7</v>
      </c>
    </row>
    <row r="12951">
      <c r="A12951" s="7" t="s">
        <v>28425</v>
      </c>
      <c r="B12951" s="17" t="s">
        <v>28426</v>
      </c>
      <c r="C12951" s="17">
        <v>1395.0</v>
      </c>
      <c r="D12951" s="17">
        <v>1.614068982E7</v>
      </c>
      <c r="E12951" s="17">
        <v>8555793.0</v>
      </c>
      <c r="F12951" s="17">
        <v>1.1145325E7</v>
      </c>
      <c r="G12951" s="17">
        <v>1.8292767E7</v>
      </c>
      <c r="H12951" s="17">
        <v>3.0623383E7</v>
      </c>
    </row>
    <row r="12952">
      <c r="A12952" s="7" t="s">
        <v>28427</v>
      </c>
      <c r="B12952" s="17" t="s">
        <v>28428</v>
      </c>
      <c r="C12952" s="17">
        <v>336.0</v>
      </c>
      <c r="D12952" s="17">
        <v>3.798783093E7</v>
      </c>
      <c r="E12952" s="17">
        <v>1.0284151E7</v>
      </c>
      <c r="F12952" s="17">
        <v>2.0777813E7</v>
      </c>
      <c r="G12952" s="17">
        <v>4.4507713E7</v>
      </c>
      <c r="H12952" s="17">
        <v>8.2935781E7</v>
      </c>
    </row>
    <row r="12953">
      <c r="A12953" s="7" t="s">
        <v>28429</v>
      </c>
      <c r="B12953" s="17" t="s">
        <v>28430</v>
      </c>
      <c r="C12953" s="17">
        <v>264.0</v>
      </c>
      <c r="D12953" s="17">
        <v>2.122061083E7</v>
      </c>
      <c r="E12953" s="17">
        <v>8093133.0</v>
      </c>
      <c r="F12953" s="17">
        <v>1.2894954E7</v>
      </c>
      <c r="G12953" s="17">
        <v>2.1965034E7</v>
      </c>
      <c r="H12953" s="17">
        <v>3.8785869E7</v>
      </c>
    </row>
    <row r="12954">
      <c r="A12954" s="7" t="s">
        <v>28432</v>
      </c>
      <c r="B12954" s="17" t="s">
        <v>28433</v>
      </c>
      <c r="C12954" s="17">
        <v>414.0</v>
      </c>
      <c r="D12954" s="17">
        <v>1.437685319E7</v>
      </c>
      <c r="E12954" s="17">
        <v>5647420.0</v>
      </c>
      <c r="F12954" s="17">
        <v>1.0558E7</v>
      </c>
      <c r="G12954" s="17">
        <v>1.7029206E7</v>
      </c>
      <c r="H12954" s="17">
        <v>2.6312216E7</v>
      </c>
    </row>
    <row r="12955">
      <c r="A12955" s="7" t="s">
        <v>28434</v>
      </c>
      <c r="B12955" s="17" t="s">
        <v>28435</v>
      </c>
      <c r="C12955" s="17">
        <v>385.0</v>
      </c>
      <c r="D12955" s="17">
        <v>3.787335757E7</v>
      </c>
      <c r="E12955" s="17">
        <v>1.3022854E7</v>
      </c>
      <c r="F12955" s="17">
        <v>2.0612545E7</v>
      </c>
      <c r="G12955" s="17">
        <v>4.1077106E7</v>
      </c>
      <c r="H12955" s="17">
        <v>8.0028073E7</v>
      </c>
    </row>
    <row r="12956">
      <c r="A12956" s="7" t="s">
        <v>28436</v>
      </c>
      <c r="B12956" s="17" t="s">
        <v>28437</v>
      </c>
      <c r="C12956" s="17">
        <v>2787.0</v>
      </c>
      <c r="D12956" s="17">
        <v>1.793506541E7</v>
      </c>
      <c r="E12956" s="17">
        <v>8288888.0</v>
      </c>
      <c r="F12956" s="17">
        <v>1.3498118E7</v>
      </c>
      <c r="G12956" s="17">
        <v>2.1296576E7</v>
      </c>
      <c r="H12956" s="17">
        <v>3.4017747E7</v>
      </c>
    </row>
    <row r="12957">
      <c r="A12957" s="7" t="s">
        <v>28438</v>
      </c>
      <c r="B12957" s="17" t="s">
        <v>28439</v>
      </c>
      <c r="C12957" s="17">
        <v>524.0</v>
      </c>
      <c r="D12957" s="17">
        <v>1.620746315E7</v>
      </c>
      <c r="E12957" s="17">
        <v>7270687.0</v>
      </c>
      <c r="F12957" s="17">
        <v>1.196827E7</v>
      </c>
      <c r="G12957" s="17">
        <v>1.9190649E7</v>
      </c>
      <c r="H12957" s="17">
        <v>3.1301384E7</v>
      </c>
    </row>
    <row r="12958">
      <c r="A12958" s="7" t="s">
        <v>28441</v>
      </c>
      <c r="B12958" s="17" t="s">
        <v>28442</v>
      </c>
      <c r="C12958" s="17">
        <v>24.0</v>
      </c>
      <c r="D12958" s="17">
        <v>1.781141688E7</v>
      </c>
      <c r="E12958" s="17">
        <v>8598500.0</v>
      </c>
      <c r="F12958" s="17">
        <v>1.4490334E7</v>
      </c>
      <c r="G12958" s="17">
        <v>2.02372E7</v>
      </c>
      <c r="H12958" s="17">
        <v>2.6162136E7</v>
      </c>
    </row>
    <row r="12959">
      <c r="A12959" s="7" t="s">
        <v>28443</v>
      </c>
      <c r="B12959" s="17" t="s">
        <v>28444</v>
      </c>
      <c r="C12959" s="17">
        <v>8.0</v>
      </c>
      <c r="D12959" s="17">
        <v>2.112678763E7</v>
      </c>
      <c r="E12959" s="17">
        <v>9886000.0</v>
      </c>
      <c r="F12959" s="17">
        <v>1.270262E7</v>
      </c>
      <c r="G12959" s="17">
        <v>1.7351102E7</v>
      </c>
      <c r="H12959" s="17">
        <v>4.8025896E7</v>
      </c>
    </row>
    <row r="12960">
      <c r="A12960" s="7" t="s">
        <v>28446</v>
      </c>
      <c r="B12960" s="17" t="s">
        <v>28447</v>
      </c>
      <c r="C12960" s="17">
        <v>1.0</v>
      </c>
      <c r="D12960" s="17">
        <v>2736852.0</v>
      </c>
      <c r="E12960" s="17">
        <v>2736852.0</v>
      </c>
      <c r="F12960" s="17">
        <v>2736852.0</v>
      </c>
      <c r="G12960" s="17">
        <v>2736852.0</v>
      </c>
      <c r="H12960" s="17">
        <v>2736852.0</v>
      </c>
    </row>
    <row r="12961">
      <c r="A12961" s="7" t="s">
        <v>28448</v>
      </c>
      <c r="B12961" s="17" t="s">
        <v>28449</v>
      </c>
      <c r="C12961" s="17">
        <v>26.0</v>
      </c>
      <c r="D12961" s="17">
        <v>1.138349681E7</v>
      </c>
      <c r="E12961" s="17">
        <v>3825433.0</v>
      </c>
      <c r="F12961" s="17">
        <v>9227372.0</v>
      </c>
      <c r="G12961" s="17">
        <v>1.6119226E7</v>
      </c>
      <c r="H12961" s="17">
        <v>2.6265712E7</v>
      </c>
    </row>
    <row r="12962">
      <c r="A12962" s="7" t="s">
        <v>28452</v>
      </c>
      <c r="B12962" s="17" t="s">
        <v>28453</v>
      </c>
      <c r="C12962" s="17">
        <v>115.0</v>
      </c>
      <c r="D12962" s="17">
        <v>5954478.096</v>
      </c>
      <c r="E12962" s="17">
        <v>2646500.0</v>
      </c>
      <c r="F12962" s="17">
        <v>3469330.0</v>
      </c>
      <c r="G12962" s="17">
        <v>5538171.0</v>
      </c>
      <c r="H12962" s="17">
        <v>1.1590034E7</v>
      </c>
    </row>
    <row r="12963">
      <c r="A12963" s="7" t="s">
        <v>28454</v>
      </c>
      <c r="B12963" s="17" t="s">
        <v>28455</v>
      </c>
      <c r="C12963" s="17">
        <v>285.0</v>
      </c>
      <c r="D12963" s="17">
        <v>6812352.235</v>
      </c>
      <c r="E12963" s="17">
        <v>2720846.0</v>
      </c>
      <c r="F12963" s="17">
        <v>3916544.0</v>
      </c>
      <c r="G12963" s="17">
        <v>7357400.0</v>
      </c>
      <c r="H12963" s="17">
        <v>1.5059185E7</v>
      </c>
    </row>
    <row r="12964">
      <c r="A12964" s="7" t="s">
        <v>28458</v>
      </c>
      <c r="B12964" s="17" t="s">
        <v>28459</v>
      </c>
      <c r="C12964" s="17">
        <v>129.0</v>
      </c>
      <c r="D12964" s="17">
        <v>3923087.682</v>
      </c>
      <c r="E12964" s="17">
        <v>2023451.0</v>
      </c>
      <c r="F12964" s="17">
        <v>2502847.0</v>
      </c>
      <c r="G12964" s="17">
        <v>3435269.0</v>
      </c>
      <c r="H12964" s="17">
        <v>5129574.0</v>
      </c>
    </row>
    <row r="12965">
      <c r="A12965" s="7" t="s">
        <v>28460</v>
      </c>
      <c r="B12965" s="17" t="s">
        <v>28461</v>
      </c>
      <c r="C12965" s="17">
        <v>4.0</v>
      </c>
      <c r="D12965" s="17">
        <v>2.1875385E7</v>
      </c>
      <c r="E12965" s="17">
        <v>1.3047923E7</v>
      </c>
      <c r="F12965" s="17">
        <v>1.4646249E7</v>
      </c>
      <c r="G12965" s="17">
        <v>1.4831555E7</v>
      </c>
      <c r="H12965" s="17">
        <v>4.4975813E7</v>
      </c>
    </row>
    <row r="12966">
      <c r="A12966" s="7" t="s">
        <v>28463</v>
      </c>
      <c r="B12966" s="17" t="s">
        <v>28464</v>
      </c>
      <c r="C12966" s="17">
        <v>323.0</v>
      </c>
      <c r="D12966" s="17">
        <v>1.940023681E7</v>
      </c>
      <c r="E12966" s="17">
        <v>7856790.0</v>
      </c>
      <c r="F12966" s="17">
        <v>1.3317028E7</v>
      </c>
      <c r="G12966" s="17">
        <v>2.3548751E7</v>
      </c>
      <c r="H12966" s="17">
        <v>3.8670322E7</v>
      </c>
    </row>
    <row r="12967">
      <c r="A12967" s="7" t="s">
        <v>28467</v>
      </c>
      <c r="B12967" s="17" t="s">
        <v>28468</v>
      </c>
      <c r="C12967" s="17">
        <v>620.0</v>
      </c>
      <c r="D12967" s="17">
        <v>1.531486486E7</v>
      </c>
      <c r="E12967" s="17">
        <v>9408215.0</v>
      </c>
      <c r="F12967" s="17">
        <v>1.2013139E7</v>
      </c>
      <c r="G12967" s="17">
        <v>1.6128381E7</v>
      </c>
      <c r="H12967" s="17">
        <v>3.3988252E7</v>
      </c>
    </row>
    <row r="12968">
      <c r="A12968" s="7" t="s">
        <v>28471</v>
      </c>
      <c r="B12968" s="17" t="s">
        <v>28472</v>
      </c>
      <c r="C12968" s="17">
        <v>2767.0</v>
      </c>
      <c r="D12968" s="17">
        <v>1.482685293E7</v>
      </c>
      <c r="E12968" s="17">
        <v>7878263.0</v>
      </c>
      <c r="F12968" s="17">
        <v>1.1240138E7</v>
      </c>
      <c r="G12968" s="17">
        <v>1.79492E7</v>
      </c>
      <c r="H12968" s="17">
        <v>2.7208814E7</v>
      </c>
    </row>
    <row r="12969">
      <c r="A12969" s="7" t="s">
        <v>28473</v>
      </c>
      <c r="B12969" s="17" t="s">
        <v>28474</v>
      </c>
      <c r="C12969" s="17">
        <v>16748.0</v>
      </c>
      <c r="D12969" s="17">
        <v>1.585287332E7</v>
      </c>
      <c r="E12969" s="17">
        <v>8161703.0</v>
      </c>
      <c r="F12969" s="17">
        <v>1.1874069E7</v>
      </c>
      <c r="G12969" s="17">
        <v>1.84254E7</v>
      </c>
      <c r="H12969" s="17">
        <v>2.7266815E7</v>
      </c>
    </row>
    <row r="12970">
      <c r="A12970" s="7" t="s">
        <v>28475</v>
      </c>
      <c r="B12970" s="17" t="s">
        <v>28476</v>
      </c>
      <c r="C12970" s="17">
        <v>688.0</v>
      </c>
      <c r="D12970" s="17">
        <v>2.122556063E7</v>
      </c>
      <c r="E12970" s="17">
        <v>9535530.0</v>
      </c>
      <c r="F12970" s="17">
        <v>1.574517E7</v>
      </c>
      <c r="G12970" s="17">
        <v>2.4583519E7</v>
      </c>
      <c r="H12970" s="17">
        <v>4.1022458E7</v>
      </c>
    </row>
    <row r="12971">
      <c r="A12971" s="7" t="s">
        <v>28479</v>
      </c>
      <c r="B12971" s="17" t="s">
        <v>28480</v>
      </c>
      <c r="C12971" s="17">
        <v>44.0</v>
      </c>
      <c r="D12971" s="17">
        <v>1.97533987E7</v>
      </c>
      <c r="E12971" s="17">
        <v>1.0477459E7</v>
      </c>
      <c r="F12971" s="17">
        <v>1.4685003E7</v>
      </c>
      <c r="G12971" s="17">
        <v>2.4694617E7</v>
      </c>
      <c r="H12971" s="17">
        <v>3.4888441E7</v>
      </c>
    </row>
    <row r="12972">
      <c r="A12972" s="7" t="s">
        <v>28482</v>
      </c>
      <c r="B12972" s="17" t="s">
        <v>28483</v>
      </c>
      <c r="C12972" s="17">
        <v>348.0</v>
      </c>
      <c r="D12972" s="17">
        <v>1.595851962E7</v>
      </c>
      <c r="E12972" s="17">
        <v>8719045.0</v>
      </c>
      <c r="F12972" s="17">
        <v>1.2936102E7</v>
      </c>
      <c r="G12972" s="17">
        <v>1.7981E7</v>
      </c>
      <c r="H12972" s="17">
        <v>2.6805097E7</v>
      </c>
    </row>
    <row r="12973">
      <c r="A12973" s="7" t="s">
        <v>28486</v>
      </c>
      <c r="B12973" s="17" t="s">
        <v>28487</v>
      </c>
      <c r="C12973" s="17">
        <v>12.0</v>
      </c>
      <c r="D12973" s="17">
        <v>1.608776092E7</v>
      </c>
      <c r="E12973" s="17">
        <v>4284150.0</v>
      </c>
      <c r="F12973" s="17">
        <v>8682502.0</v>
      </c>
      <c r="G12973" s="17">
        <v>1.9928785E7</v>
      </c>
      <c r="H12973" s="17">
        <v>2.4231899E7</v>
      </c>
    </row>
    <row r="12974">
      <c r="A12974" s="7" t="s">
        <v>28488</v>
      </c>
      <c r="B12974" s="17" t="s">
        <v>28489</v>
      </c>
      <c r="C12974" s="17">
        <v>11.0</v>
      </c>
      <c r="D12974" s="17">
        <v>1.826863636E7</v>
      </c>
      <c r="E12974" s="17">
        <v>7351844.0</v>
      </c>
      <c r="F12974" s="17">
        <v>8682243.0</v>
      </c>
      <c r="G12974" s="17">
        <v>2.0829831E7</v>
      </c>
      <c r="H12974" s="17">
        <v>2.1103734E7</v>
      </c>
    </row>
    <row r="12975">
      <c r="A12975" s="7" t="s">
        <v>28492</v>
      </c>
      <c r="B12975" s="17" t="s">
        <v>28493</v>
      </c>
      <c r="C12975" s="17">
        <v>1.0</v>
      </c>
      <c r="D12975" s="17">
        <v>1.436111E7</v>
      </c>
      <c r="E12975" s="17">
        <v>1.436111E7</v>
      </c>
      <c r="F12975" s="17">
        <v>1.436111E7</v>
      </c>
      <c r="G12975" s="17">
        <v>1.436111E7</v>
      </c>
      <c r="H12975" s="17">
        <v>1.436111E7</v>
      </c>
    </row>
    <row r="12976">
      <c r="A12976" s="7" t="s">
        <v>28494</v>
      </c>
      <c r="B12976" s="17" t="s">
        <v>28495</v>
      </c>
      <c r="C12976" s="17">
        <v>436.0</v>
      </c>
      <c r="D12976" s="17">
        <v>1.731144096E7</v>
      </c>
      <c r="E12976" s="17">
        <v>6740550.0</v>
      </c>
      <c r="F12976" s="17">
        <v>1.1593191E7</v>
      </c>
      <c r="G12976" s="17">
        <v>1.9633153E7</v>
      </c>
      <c r="H12976" s="17">
        <v>3.3574538E7</v>
      </c>
    </row>
    <row r="12977">
      <c r="A12977" s="7" t="s">
        <v>28498</v>
      </c>
      <c r="B12977" s="17" t="s">
        <v>28499</v>
      </c>
      <c r="C12977" s="17">
        <v>63.0</v>
      </c>
      <c r="D12977" s="17">
        <v>1.490706667E7</v>
      </c>
      <c r="E12977" s="17">
        <v>4354401.0</v>
      </c>
      <c r="F12977" s="17">
        <v>9959464.0</v>
      </c>
      <c r="G12977" s="17">
        <v>1.7062044E7</v>
      </c>
      <c r="H12977" s="17">
        <v>3.6869469E7</v>
      </c>
    </row>
    <row r="12978">
      <c r="A12978" s="7" t="s">
        <v>28500</v>
      </c>
      <c r="B12978" s="17" t="s">
        <v>28502</v>
      </c>
      <c r="C12978" s="17">
        <v>12.0</v>
      </c>
      <c r="D12978" s="17">
        <v>1.427960125E7</v>
      </c>
      <c r="E12978" s="17">
        <v>3461600.0</v>
      </c>
      <c r="F12978" s="17">
        <v>4893167.0</v>
      </c>
      <c r="G12978" s="17">
        <v>9912406.0</v>
      </c>
      <c r="H12978" s="17">
        <v>4.4439482E7</v>
      </c>
    </row>
    <row r="12979">
      <c r="A12979" s="7" t="s">
        <v>28504</v>
      </c>
      <c r="B12979" s="17" t="s">
        <v>28505</v>
      </c>
      <c r="C12979" s="17">
        <v>4.0</v>
      </c>
      <c r="D12979" s="17">
        <v>9217744.75</v>
      </c>
      <c r="E12979" s="17">
        <v>1633153.0</v>
      </c>
      <c r="F12979" s="17">
        <v>5150000.0</v>
      </c>
      <c r="G12979" s="17">
        <v>1.0261226E7</v>
      </c>
      <c r="H12979" s="17">
        <v>1.98266E7</v>
      </c>
    </row>
    <row r="12980">
      <c r="A12980" s="7" t="s">
        <v>28506</v>
      </c>
      <c r="B12980" s="17" t="s">
        <v>28507</v>
      </c>
      <c r="C12980" s="17">
        <v>5.0</v>
      </c>
      <c r="D12980" s="17">
        <v>4288026.2</v>
      </c>
      <c r="E12980" s="17">
        <v>2040500.0</v>
      </c>
      <c r="F12980" s="17">
        <v>4339500.0</v>
      </c>
      <c r="G12980" s="17">
        <v>5190410.0</v>
      </c>
      <c r="H12980" s="17">
        <v>7977421.0</v>
      </c>
    </row>
    <row r="12981">
      <c r="A12981" s="7" t="s">
        <v>28508</v>
      </c>
      <c r="B12981" s="17" t="s">
        <v>28509</v>
      </c>
      <c r="C12981" s="17">
        <v>159864.0</v>
      </c>
      <c r="D12981" s="17">
        <v>8407426.486</v>
      </c>
      <c r="E12981" s="17">
        <v>2714236.0</v>
      </c>
      <c r="F12981" s="17">
        <v>3997472.0</v>
      </c>
      <c r="G12981" s="17">
        <v>6902393.0</v>
      </c>
      <c r="H12981" s="17">
        <v>1.4827407E7</v>
      </c>
    </row>
    <row r="12982">
      <c r="A12982" s="7" t="s">
        <v>28510</v>
      </c>
      <c r="B12982" s="17" t="s">
        <v>28511</v>
      </c>
      <c r="C12982" s="17">
        <v>48.0</v>
      </c>
      <c r="D12982" s="17">
        <v>1.207276815E7</v>
      </c>
      <c r="E12982" s="17">
        <v>3052261.0</v>
      </c>
      <c r="F12982" s="17">
        <v>4490679.0</v>
      </c>
      <c r="G12982" s="17">
        <v>1.1865169E7</v>
      </c>
      <c r="H12982" s="17">
        <v>3.7202786E7</v>
      </c>
    </row>
    <row r="12983">
      <c r="A12983" s="7" t="s">
        <v>28512</v>
      </c>
      <c r="B12983" s="17" t="s">
        <v>28513</v>
      </c>
      <c r="C12983" s="17">
        <v>11.0</v>
      </c>
      <c r="D12983" s="17">
        <v>9741351.909</v>
      </c>
      <c r="E12983" s="17">
        <v>3157340.0</v>
      </c>
      <c r="F12983" s="17">
        <v>7251258.0</v>
      </c>
      <c r="G12983" s="17">
        <v>1.6739233E7</v>
      </c>
      <c r="H12983" s="17">
        <v>1.9954164E7</v>
      </c>
    </row>
    <row r="12984">
      <c r="A12984" s="7" t="s">
        <v>28515</v>
      </c>
      <c r="B12984" s="17" t="s">
        <v>28517</v>
      </c>
      <c r="C12984" s="17">
        <v>375.0</v>
      </c>
      <c r="D12984" s="17">
        <v>2.194681638E7</v>
      </c>
      <c r="E12984" s="17">
        <v>1.2891644E7</v>
      </c>
      <c r="F12984" s="17">
        <v>2.0912019E7</v>
      </c>
      <c r="G12984" s="17">
        <v>3.0024859E7</v>
      </c>
      <c r="H12984" s="17">
        <v>3.6430517E7</v>
      </c>
    </row>
    <row r="12985">
      <c r="A12985" s="7" t="s">
        <v>28518</v>
      </c>
      <c r="B12985" s="17" t="s">
        <v>28519</v>
      </c>
      <c r="C12985" s="17">
        <v>176.0</v>
      </c>
      <c r="D12985" s="17">
        <v>1.103061395E7</v>
      </c>
      <c r="E12985" s="17">
        <v>3478909.0</v>
      </c>
      <c r="F12985" s="17">
        <v>6862515.0</v>
      </c>
      <c r="G12985" s="17">
        <v>1.4586075E7</v>
      </c>
      <c r="H12985" s="17">
        <v>2.7583278E7</v>
      </c>
    </row>
    <row r="12986">
      <c r="A12986" s="7" t="s">
        <v>28522</v>
      </c>
      <c r="B12986" s="17" t="s">
        <v>28523</v>
      </c>
      <c r="C12986" s="17">
        <v>810.0</v>
      </c>
      <c r="D12986" s="17">
        <v>7420724.109</v>
      </c>
      <c r="E12986" s="17">
        <v>2631250.0</v>
      </c>
      <c r="F12986" s="17">
        <v>3831230.0</v>
      </c>
      <c r="G12986" s="17">
        <v>6618823.0</v>
      </c>
      <c r="H12986" s="17">
        <v>1.2962772E7</v>
      </c>
    </row>
    <row r="12987">
      <c r="A12987" s="7" t="s">
        <v>28524</v>
      </c>
      <c r="B12987" s="17" t="s">
        <v>28525</v>
      </c>
      <c r="C12987" s="17">
        <v>5007.0</v>
      </c>
      <c r="D12987" s="17">
        <v>5757025.425</v>
      </c>
      <c r="E12987" s="17">
        <v>2511329.0</v>
      </c>
      <c r="F12987" s="17">
        <v>3533081.0</v>
      </c>
      <c r="G12987" s="17">
        <v>5563058.0</v>
      </c>
      <c r="H12987" s="17">
        <v>9847370.0</v>
      </c>
    </row>
    <row r="12988">
      <c r="A12988" s="7" t="s">
        <v>28529</v>
      </c>
      <c r="B12988" s="17" t="s">
        <v>28530</v>
      </c>
      <c r="C12988" s="17">
        <v>2124.0</v>
      </c>
      <c r="D12988" s="17">
        <v>1.156920867E7</v>
      </c>
      <c r="E12988" s="17">
        <v>3885000.0</v>
      </c>
      <c r="F12988" s="17">
        <v>6886463.0</v>
      </c>
      <c r="G12988" s="17">
        <v>1.270551E7</v>
      </c>
      <c r="H12988" s="17">
        <v>2.3931794E7</v>
      </c>
    </row>
    <row r="12989">
      <c r="A12989" s="7" t="s">
        <v>28531</v>
      </c>
      <c r="B12989" s="17" t="s">
        <v>28532</v>
      </c>
      <c r="C12989" s="17">
        <v>48646.0</v>
      </c>
      <c r="D12989" s="17">
        <v>1.368554594E7</v>
      </c>
      <c r="E12989" s="17">
        <v>6761795.0</v>
      </c>
      <c r="F12989" s="17">
        <v>1.1009917E7</v>
      </c>
      <c r="G12989" s="17">
        <v>1.66649E7</v>
      </c>
      <c r="H12989" s="17">
        <v>2.5441543E7</v>
      </c>
    </row>
    <row r="12990">
      <c r="A12990" s="7" t="s">
        <v>28533</v>
      </c>
      <c r="B12990" s="17" t="s">
        <v>28534</v>
      </c>
      <c r="C12990" s="17">
        <v>18693.0</v>
      </c>
      <c r="D12990" s="17">
        <v>1.376384448E7</v>
      </c>
      <c r="E12990" s="17">
        <v>7583310.0</v>
      </c>
      <c r="F12990" s="17">
        <v>1.11071E7</v>
      </c>
      <c r="G12990" s="17">
        <v>1.6730053E7</v>
      </c>
      <c r="H12990" s="17">
        <v>2.5593957E7</v>
      </c>
    </row>
    <row r="12991">
      <c r="A12991" s="7" t="s">
        <v>28535</v>
      </c>
      <c r="B12991" s="17" t="s">
        <v>28536</v>
      </c>
      <c r="C12991" s="17">
        <v>2138.0</v>
      </c>
      <c r="D12991" s="17">
        <v>1.457620225E7</v>
      </c>
      <c r="E12991" s="17">
        <v>6615232.0</v>
      </c>
      <c r="F12991" s="17">
        <v>1.1575526E7</v>
      </c>
      <c r="G12991" s="17">
        <v>1.7744604E7</v>
      </c>
      <c r="H12991" s="17">
        <v>2.655172E7</v>
      </c>
    </row>
    <row r="12992">
      <c r="A12992" s="7" t="s">
        <v>28538</v>
      </c>
      <c r="B12992" s="17" t="s">
        <v>28539</v>
      </c>
      <c r="C12992" s="17">
        <v>2342.0</v>
      </c>
      <c r="D12992" s="17">
        <v>1.337724388E7</v>
      </c>
      <c r="E12992" s="17">
        <v>7802924.0</v>
      </c>
      <c r="F12992" s="17">
        <v>1.1152381E7</v>
      </c>
      <c r="G12992" s="17">
        <v>1.5660658E7</v>
      </c>
      <c r="H12992" s="17">
        <v>2.4255101E7</v>
      </c>
    </row>
    <row r="12993">
      <c r="A12993" s="7" t="s">
        <v>28540</v>
      </c>
      <c r="B12993" s="17" t="s">
        <v>28541</v>
      </c>
      <c r="C12993" s="17">
        <v>206.0</v>
      </c>
      <c r="D12993" s="17">
        <v>9663502.15</v>
      </c>
      <c r="E12993" s="17">
        <v>3293201.0</v>
      </c>
      <c r="F12993" s="17">
        <v>6468720.0</v>
      </c>
      <c r="G12993" s="17">
        <v>1.3484158E7</v>
      </c>
      <c r="H12993" s="17">
        <v>1.8002724E7</v>
      </c>
    </row>
    <row r="12994">
      <c r="A12994" s="7" t="s">
        <v>28544</v>
      </c>
      <c r="B12994" s="17" t="s">
        <v>28545</v>
      </c>
      <c r="C12994" s="17">
        <v>237.0</v>
      </c>
      <c r="D12994" s="17">
        <v>1.383514291E7</v>
      </c>
      <c r="E12994" s="17">
        <v>8149185.0</v>
      </c>
      <c r="F12994" s="17">
        <v>1.0400624E7</v>
      </c>
      <c r="G12994" s="17">
        <v>1.7010553E7</v>
      </c>
      <c r="H12994" s="17">
        <v>2.5828368E7</v>
      </c>
    </row>
    <row r="12995">
      <c r="A12995" s="7" t="s">
        <v>28547</v>
      </c>
      <c r="B12995" s="17" t="s">
        <v>28548</v>
      </c>
      <c r="C12995" s="17">
        <v>31.0</v>
      </c>
      <c r="D12995" s="17">
        <v>1.738934416E7</v>
      </c>
      <c r="E12995" s="17">
        <v>5466340.0</v>
      </c>
      <c r="F12995" s="17">
        <v>1.3316852E7</v>
      </c>
      <c r="G12995" s="17">
        <v>2.0536067E7</v>
      </c>
      <c r="H12995" s="17">
        <v>2.932447E7</v>
      </c>
    </row>
    <row r="12996">
      <c r="A12996" s="7" t="s">
        <v>28549</v>
      </c>
      <c r="B12996" s="17" t="s">
        <v>28550</v>
      </c>
      <c r="C12996" s="17">
        <v>443.0</v>
      </c>
      <c r="D12996" s="17">
        <v>8045666.727</v>
      </c>
      <c r="E12996" s="17">
        <v>2861034.0</v>
      </c>
      <c r="F12996" s="17">
        <v>5630514.0</v>
      </c>
      <c r="G12996" s="17">
        <v>1.0395046E7</v>
      </c>
      <c r="H12996" s="17">
        <v>1.7529325E7</v>
      </c>
    </row>
    <row r="12997">
      <c r="A12997" s="7" t="s">
        <v>28551</v>
      </c>
      <c r="B12997" s="17" t="s">
        <v>28552</v>
      </c>
      <c r="C12997" s="17">
        <v>3.0</v>
      </c>
      <c r="D12997" s="17">
        <v>1.3869719E7</v>
      </c>
      <c r="E12997" s="17">
        <v>9222133.0</v>
      </c>
      <c r="F12997" s="17">
        <v>1.4217581E7</v>
      </c>
      <c r="G12997" s="17">
        <v>1.8169443E7</v>
      </c>
      <c r="H12997" s="17">
        <v>1.8169443E7</v>
      </c>
    </row>
    <row r="12998">
      <c r="A12998" s="7" t="s">
        <v>28553</v>
      </c>
      <c r="B12998" s="17" t="s">
        <v>28554</v>
      </c>
      <c r="C12998" s="17">
        <v>52.0</v>
      </c>
      <c r="D12998" s="17">
        <v>1.011393512E7</v>
      </c>
      <c r="E12998" s="17">
        <v>3629941.0</v>
      </c>
      <c r="F12998" s="17">
        <v>6149150.0</v>
      </c>
      <c r="G12998" s="17">
        <v>1.3052668E7</v>
      </c>
      <c r="H12998" s="17">
        <v>2.1278858E7</v>
      </c>
    </row>
    <row r="12999">
      <c r="A12999" s="7" t="s">
        <v>28555</v>
      </c>
      <c r="B12999" s="17" t="s">
        <v>28556</v>
      </c>
      <c r="C12999" s="17">
        <v>401.0</v>
      </c>
      <c r="D12999" s="17">
        <v>1.142516378E7</v>
      </c>
      <c r="E12999" s="17">
        <v>3982038.0</v>
      </c>
      <c r="F12999" s="17">
        <v>9109969.0</v>
      </c>
      <c r="G12999" s="17">
        <v>1.2714312E7</v>
      </c>
      <c r="H12999" s="17">
        <v>2.1897993E7</v>
      </c>
    </row>
    <row r="13000">
      <c r="A13000" s="7" t="s">
        <v>28558</v>
      </c>
      <c r="B13000" s="17" t="s">
        <v>28559</v>
      </c>
      <c r="C13000" s="17">
        <v>404.0</v>
      </c>
      <c r="D13000" s="17">
        <v>1.038987217E7</v>
      </c>
      <c r="E13000" s="17">
        <v>7515699.0</v>
      </c>
      <c r="F13000" s="17">
        <v>1.0268675E7</v>
      </c>
      <c r="G13000" s="17">
        <v>1.2382E7</v>
      </c>
      <c r="H13000" s="17">
        <v>1.4408E7</v>
      </c>
    </row>
    <row r="13001">
      <c r="A13001" s="7" t="s">
        <v>28560</v>
      </c>
      <c r="B13001" s="17" t="s">
        <v>28561</v>
      </c>
      <c r="C13001" s="17">
        <v>19.0</v>
      </c>
      <c r="D13001" s="17">
        <v>1.679526868E7</v>
      </c>
      <c r="E13001" s="17">
        <v>7562000.0</v>
      </c>
      <c r="F13001" s="17">
        <v>1.33265E7</v>
      </c>
      <c r="G13001" s="17">
        <v>2.1978E7</v>
      </c>
      <c r="H13001" s="17">
        <v>4.7254084E7</v>
      </c>
    </row>
    <row r="13002">
      <c r="A13002" s="7" t="s">
        <v>28563</v>
      </c>
      <c r="B13002" s="17" t="s">
        <v>28564</v>
      </c>
      <c r="C13002" s="17">
        <v>9.0</v>
      </c>
      <c r="D13002" s="17">
        <v>1.008388156E7</v>
      </c>
      <c r="E13002" s="17">
        <v>6466347.0</v>
      </c>
      <c r="F13002" s="17">
        <v>9869752.0</v>
      </c>
      <c r="G13002" s="17">
        <v>1.3967021E7</v>
      </c>
      <c r="H13002" s="17">
        <v>2.0776179E7</v>
      </c>
    </row>
    <row r="13003">
      <c r="A13003" s="7" t="s">
        <v>28565</v>
      </c>
      <c r="B13003" s="17" t="s">
        <v>28566</v>
      </c>
      <c r="C13003" s="17">
        <v>233.0</v>
      </c>
      <c r="D13003" s="17">
        <v>1.193040766E7</v>
      </c>
      <c r="E13003" s="17">
        <v>6916000.0</v>
      </c>
      <c r="F13003" s="17">
        <v>9154800.0</v>
      </c>
      <c r="G13003" s="17">
        <v>1.2956329E7</v>
      </c>
      <c r="H13003" s="17">
        <v>2.1191233E7</v>
      </c>
    </row>
    <row r="13004">
      <c r="A13004" s="7" t="s">
        <v>28567</v>
      </c>
      <c r="B13004" s="17" t="s">
        <v>28568</v>
      </c>
      <c r="C13004" s="17">
        <v>127.0</v>
      </c>
      <c r="D13004" s="17">
        <v>1.178577357E7</v>
      </c>
      <c r="E13004" s="17">
        <v>3619848.0</v>
      </c>
      <c r="F13004" s="17">
        <v>8502179.0</v>
      </c>
      <c r="G13004" s="17">
        <v>1.4311816E7</v>
      </c>
      <c r="H13004" s="17">
        <v>2.256E7</v>
      </c>
    </row>
    <row r="13005">
      <c r="A13005" s="7" t="s">
        <v>28569</v>
      </c>
      <c r="B13005" s="17" t="s">
        <v>28570</v>
      </c>
      <c r="C13005" s="17">
        <v>356.0</v>
      </c>
      <c r="D13005" s="17">
        <v>9555363.079</v>
      </c>
      <c r="E13005" s="17">
        <v>4027606.0</v>
      </c>
      <c r="F13005" s="17">
        <v>8987380.0</v>
      </c>
      <c r="G13005" s="17">
        <v>1.4130579E7</v>
      </c>
      <c r="H13005" s="17">
        <v>1.7160799E7</v>
      </c>
    </row>
    <row r="13006">
      <c r="A13006" s="7" t="s">
        <v>28571</v>
      </c>
      <c r="B13006" s="17" t="s">
        <v>28572</v>
      </c>
      <c r="C13006" s="17">
        <v>5.0</v>
      </c>
      <c r="D13006" s="17">
        <v>7500985.8</v>
      </c>
      <c r="E13006" s="17">
        <v>5056187.0</v>
      </c>
      <c r="F13006" s="17">
        <v>7692637.0</v>
      </c>
      <c r="G13006" s="17">
        <v>7844571.0</v>
      </c>
      <c r="H13006" s="17">
        <v>1.47259E7</v>
      </c>
    </row>
    <row r="13007">
      <c r="A13007" s="7" t="s">
        <v>28574</v>
      </c>
      <c r="B13007" s="17" t="s">
        <v>28575</v>
      </c>
      <c r="C13007" s="17">
        <v>171.0</v>
      </c>
      <c r="D13007" s="17">
        <v>1.049797685E7</v>
      </c>
      <c r="E13007" s="17">
        <v>6659708.0</v>
      </c>
      <c r="F13007" s="17">
        <v>9188066.0</v>
      </c>
      <c r="G13007" s="17">
        <v>1.2936485E7</v>
      </c>
      <c r="H13007" s="17">
        <v>1.6685655E7</v>
      </c>
    </row>
    <row r="13008">
      <c r="A13008" s="7" t="s">
        <v>28576</v>
      </c>
      <c r="B13008" s="17" t="s">
        <v>28577</v>
      </c>
      <c r="C13008" s="17">
        <v>205.0</v>
      </c>
      <c r="D13008" s="17">
        <v>1.0006896E7</v>
      </c>
      <c r="E13008" s="17">
        <v>6222791.0</v>
      </c>
      <c r="F13008" s="17">
        <v>8367071.0</v>
      </c>
      <c r="G13008" s="17">
        <v>1.0979175E7</v>
      </c>
      <c r="H13008" s="17">
        <v>1.6647583E7</v>
      </c>
    </row>
    <row r="13009">
      <c r="A13009" s="7" t="s">
        <v>28579</v>
      </c>
      <c r="B13009" s="17" t="s">
        <v>28580</v>
      </c>
      <c r="C13009" s="17">
        <v>749.0</v>
      </c>
      <c r="D13009" s="17">
        <v>1.14882094E7</v>
      </c>
      <c r="E13009" s="17">
        <v>6393286.0</v>
      </c>
      <c r="F13009" s="17">
        <v>9101181.0</v>
      </c>
      <c r="G13009" s="17">
        <v>1.3835717E7</v>
      </c>
      <c r="H13009" s="17">
        <v>2.0621047E7</v>
      </c>
    </row>
    <row r="13010">
      <c r="A13010" s="7" t="s">
        <v>28581</v>
      </c>
      <c r="B13010" s="17" t="s">
        <v>28582</v>
      </c>
      <c r="C13010" s="17">
        <v>8816.0</v>
      </c>
      <c r="D13010" s="17">
        <v>1.077891831E7</v>
      </c>
      <c r="E13010" s="17">
        <v>6001281.0</v>
      </c>
      <c r="F13010" s="17">
        <v>8538935.0</v>
      </c>
      <c r="G13010" s="17">
        <v>1.2463893E7</v>
      </c>
      <c r="H13010" s="17">
        <v>1.8710268E7</v>
      </c>
    </row>
    <row r="13011">
      <c r="A13011" s="7" t="s">
        <v>28584</v>
      </c>
      <c r="B13011" s="17" t="s">
        <v>28586</v>
      </c>
      <c r="C13011" s="17">
        <v>189.0</v>
      </c>
      <c r="D13011" s="17">
        <v>1.067690815E7</v>
      </c>
      <c r="E13011" s="17">
        <v>6076150.0</v>
      </c>
      <c r="F13011" s="17">
        <v>8404948.0</v>
      </c>
      <c r="G13011" s="17">
        <v>1.2041445E7</v>
      </c>
      <c r="H13011" s="17">
        <v>1.8081829E7</v>
      </c>
    </row>
    <row r="13012">
      <c r="A13012" s="7" t="s">
        <v>28587</v>
      </c>
      <c r="B13012" s="17" t="s">
        <v>28588</v>
      </c>
      <c r="C13012" s="17">
        <v>24.0</v>
      </c>
      <c r="D13012" s="17">
        <v>1.564321229E7</v>
      </c>
      <c r="E13012" s="17">
        <v>7644979.0</v>
      </c>
      <c r="F13012" s="17">
        <v>1.54062E7</v>
      </c>
      <c r="G13012" s="17">
        <v>1.9768236E7</v>
      </c>
      <c r="H13012" s="17">
        <v>2.4589175E7</v>
      </c>
    </row>
    <row r="13013">
      <c r="A13013" s="7" t="s">
        <v>28589</v>
      </c>
      <c r="B13013" s="17" t="s">
        <v>28590</v>
      </c>
      <c r="C13013" s="17">
        <v>2222.0</v>
      </c>
      <c r="D13013" s="17">
        <v>1.163775879E7</v>
      </c>
      <c r="E13013" s="17">
        <v>6523775.0</v>
      </c>
      <c r="F13013" s="17">
        <v>9468585.0</v>
      </c>
      <c r="G13013" s="17">
        <v>1.3662501E7</v>
      </c>
      <c r="H13013" s="17">
        <v>2.1351658E7</v>
      </c>
    </row>
    <row r="13014">
      <c r="A13014" s="7" t="s">
        <v>28591</v>
      </c>
      <c r="B13014" s="17" t="s">
        <v>28592</v>
      </c>
      <c r="C13014" s="17">
        <v>6.0</v>
      </c>
      <c r="D13014" s="17">
        <v>8121656.5</v>
      </c>
      <c r="E13014" s="17">
        <v>2158587.0</v>
      </c>
      <c r="F13014" s="17">
        <v>4938879.0</v>
      </c>
      <c r="G13014" s="17">
        <v>1.3884389E7</v>
      </c>
      <c r="H13014" s="17">
        <v>1.7192784E7</v>
      </c>
    </row>
    <row r="13015">
      <c r="A13015" s="7" t="s">
        <v>28594</v>
      </c>
      <c r="B13015" s="17" t="s">
        <v>28595</v>
      </c>
      <c r="C13015" s="17">
        <v>21.0</v>
      </c>
      <c r="D13015" s="17">
        <v>8874535.952</v>
      </c>
      <c r="E13015" s="17">
        <v>6081515.0</v>
      </c>
      <c r="F13015" s="17">
        <v>8036017.0</v>
      </c>
      <c r="G13015" s="17">
        <v>1.165694E7</v>
      </c>
      <c r="H13015" s="17">
        <v>1.5930399E7</v>
      </c>
    </row>
    <row r="13016">
      <c r="A13016" s="7" t="s">
        <v>28596</v>
      </c>
      <c r="B13016" s="17" t="s">
        <v>28597</v>
      </c>
      <c r="C13016" s="17">
        <v>61.0</v>
      </c>
      <c r="D13016" s="17">
        <v>1.199028595E7</v>
      </c>
      <c r="E13016" s="17">
        <v>6100829.0</v>
      </c>
      <c r="F13016" s="17">
        <v>9454088.0</v>
      </c>
      <c r="G13016" s="17">
        <v>1.4646375E7</v>
      </c>
      <c r="H13016" s="17">
        <v>2.4616047E7</v>
      </c>
    </row>
    <row r="13017">
      <c r="A13017" s="7" t="s">
        <v>28598</v>
      </c>
      <c r="B13017" s="17" t="s">
        <v>28599</v>
      </c>
      <c r="C13017" s="17">
        <v>4.0</v>
      </c>
      <c r="D13017" s="17">
        <v>6485534.25</v>
      </c>
      <c r="E13017" s="17">
        <v>3952461.0</v>
      </c>
      <c r="F13017" s="17">
        <v>5432344.0</v>
      </c>
      <c r="G13017" s="17">
        <v>7203798.0</v>
      </c>
      <c r="H13017" s="17">
        <v>9353534.0</v>
      </c>
    </row>
    <row r="13018">
      <c r="A13018" s="7" t="s">
        <v>28600</v>
      </c>
      <c r="B13018" s="17" t="s">
        <v>28601</v>
      </c>
      <c r="C13018" s="17">
        <v>1265.0</v>
      </c>
      <c r="D13018" s="17">
        <v>8423784.076</v>
      </c>
      <c r="E13018" s="17">
        <v>3079094.0</v>
      </c>
      <c r="F13018" s="17">
        <v>5649700.0</v>
      </c>
      <c r="G13018" s="17">
        <v>1.056351E7</v>
      </c>
      <c r="H13018" s="17">
        <v>1.7452047E7</v>
      </c>
    </row>
    <row r="13019">
      <c r="A13019" s="7" t="s">
        <v>28603</v>
      </c>
      <c r="B13019" s="17" t="s">
        <v>28604</v>
      </c>
      <c r="C13019" s="17">
        <v>299.0</v>
      </c>
      <c r="D13019" s="17">
        <v>6027866.368</v>
      </c>
      <c r="E13019" s="17">
        <v>2623814.0</v>
      </c>
      <c r="F13019" s="17">
        <v>3724147.0</v>
      </c>
      <c r="G13019" s="17">
        <v>6372344.0</v>
      </c>
      <c r="H13019" s="17">
        <v>1.0439949E7</v>
      </c>
    </row>
    <row r="13020">
      <c r="A13020" s="7" t="s">
        <v>28605</v>
      </c>
      <c r="B13020" s="17" t="s">
        <v>28606</v>
      </c>
      <c r="C13020" s="17">
        <v>1395.0</v>
      </c>
      <c r="D13020" s="17">
        <v>4522379.843</v>
      </c>
      <c r="E13020" s="17">
        <v>2222316.0</v>
      </c>
      <c r="F13020" s="17">
        <v>3202850.0</v>
      </c>
      <c r="G13020" s="17">
        <v>5049750.0</v>
      </c>
      <c r="H13020" s="17">
        <v>8347547.0</v>
      </c>
    </row>
    <row r="13021">
      <c r="A13021" s="7" t="s">
        <v>28608</v>
      </c>
      <c r="B13021" s="17" t="s">
        <v>28609</v>
      </c>
      <c r="C13021" s="17">
        <v>598.0</v>
      </c>
      <c r="D13021" s="17">
        <v>5000148.858</v>
      </c>
      <c r="E13021" s="17">
        <v>2473037.0</v>
      </c>
      <c r="F13021" s="17">
        <v>3464172.0</v>
      </c>
      <c r="G13021" s="17">
        <v>5235421.0</v>
      </c>
      <c r="H13021" s="17">
        <v>8700848.0</v>
      </c>
    </row>
    <row r="13022">
      <c r="A13022" s="7" t="s">
        <v>28610</v>
      </c>
      <c r="B13022" s="17" t="s">
        <v>28611</v>
      </c>
      <c r="C13022" s="17">
        <v>99.0</v>
      </c>
      <c r="D13022" s="17">
        <v>1.095287147E7</v>
      </c>
      <c r="E13022" s="17">
        <v>5853850.0</v>
      </c>
      <c r="F13022" s="17">
        <v>8077795.0</v>
      </c>
      <c r="G13022" s="17">
        <v>1.292378E7</v>
      </c>
      <c r="H13022" s="17">
        <v>2.084991E7</v>
      </c>
    </row>
    <row r="13023">
      <c r="A13023" s="7" t="s">
        <v>28612</v>
      </c>
      <c r="B13023" s="17" t="s">
        <v>28613</v>
      </c>
      <c r="C13023" s="17">
        <v>6596.0</v>
      </c>
      <c r="D13023" s="17">
        <v>4527049.024</v>
      </c>
      <c r="E13023" s="17">
        <v>2271446.0</v>
      </c>
      <c r="F13023" s="17">
        <v>3166500.0</v>
      </c>
      <c r="G13023" s="17">
        <v>4891201.0</v>
      </c>
      <c r="H13023" s="17">
        <v>8243253.0</v>
      </c>
    </row>
    <row r="13024">
      <c r="A13024" s="7" t="s">
        <v>28614</v>
      </c>
      <c r="B13024" s="17" t="s">
        <v>28615</v>
      </c>
      <c r="C13024" s="17">
        <v>1.0</v>
      </c>
      <c r="D13024" s="17">
        <v>5546555.0</v>
      </c>
      <c r="E13024" s="17">
        <v>5546555.0</v>
      </c>
      <c r="F13024" s="17">
        <v>5546555.0</v>
      </c>
      <c r="G13024" s="17">
        <v>5546555.0</v>
      </c>
      <c r="H13024" s="17">
        <v>5546555.0</v>
      </c>
    </row>
    <row r="13025">
      <c r="A13025" s="7" t="s">
        <v>28616</v>
      </c>
      <c r="B13025" s="17" t="s">
        <v>28617</v>
      </c>
      <c r="C13025" s="17">
        <v>3.0</v>
      </c>
      <c r="D13025" s="17">
        <v>2.7847074E7</v>
      </c>
      <c r="E13025" s="17">
        <v>1.1031795E7</v>
      </c>
      <c r="F13025" s="17">
        <v>1.6602069E7</v>
      </c>
      <c r="G13025" s="17">
        <v>5.5907358E7</v>
      </c>
      <c r="H13025" s="17">
        <v>5.5907358E7</v>
      </c>
    </row>
    <row r="13026">
      <c r="A13026" s="7" t="s">
        <v>28618</v>
      </c>
      <c r="B13026" s="17" t="s">
        <v>28620</v>
      </c>
      <c r="C13026" s="17">
        <v>2.0</v>
      </c>
      <c r="D13026" s="17">
        <v>2.02745745E7</v>
      </c>
      <c r="E13026" s="17">
        <v>1.7963643E7</v>
      </c>
      <c r="F13026" s="17">
        <v>1.7963643E7</v>
      </c>
      <c r="G13026" s="17">
        <v>2.2585506E7</v>
      </c>
      <c r="H13026" s="17">
        <v>2.2585506E7</v>
      </c>
    </row>
    <row r="13027">
      <c r="A13027" s="7" t="s">
        <v>28622</v>
      </c>
      <c r="B13027" s="17" t="s">
        <v>28623</v>
      </c>
      <c r="C13027" s="17">
        <v>2.0</v>
      </c>
      <c r="D13027" s="17">
        <v>2227800.0</v>
      </c>
      <c r="E13027" s="17">
        <v>2227800.0</v>
      </c>
      <c r="F13027" s="17">
        <v>2227800.0</v>
      </c>
      <c r="G13027" s="17">
        <v>2227800.0</v>
      </c>
      <c r="H13027" s="17">
        <v>2227800.0</v>
      </c>
    </row>
    <row r="13028">
      <c r="A13028" s="7" t="s">
        <v>28624</v>
      </c>
      <c r="B13028" s="17" t="s">
        <v>28625</v>
      </c>
      <c r="C13028" s="17">
        <v>4.0</v>
      </c>
      <c r="D13028" s="17">
        <v>4740732.5</v>
      </c>
      <c r="E13028" s="17">
        <v>1772500.0</v>
      </c>
      <c r="F13028" s="17">
        <v>4276890.0</v>
      </c>
      <c r="G13028" s="17">
        <v>5370475.0</v>
      </c>
      <c r="H13028" s="17">
        <v>7543065.0</v>
      </c>
    </row>
    <row r="13029">
      <c r="A13029" s="7" t="s">
        <v>28628</v>
      </c>
      <c r="B13029" s="17" t="s">
        <v>28629</v>
      </c>
      <c r="C13029" s="17">
        <v>221.0</v>
      </c>
      <c r="D13029" s="17">
        <v>8064413.656</v>
      </c>
      <c r="E13029" s="17">
        <v>2924048.0</v>
      </c>
      <c r="F13029" s="17">
        <v>5523249.0</v>
      </c>
      <c r="G13029" s="17">
        <v>9897242.0</v>
      </c>
      <c r="H13029" s="17">
        <v>1.6649196E7</v>
      </c>
    </row>
    <row r="13030">
      <c r="A13030" s="7" t="s">
        <v>28630</v>
      </c>
      <c r="B13030" s="17" t="s">
        <v>28631</v>
      </c>
      <c r="C13030" s="17">
        <v>600.0</v>
      </c>
      <c r="D13030" s="17">
        <v>1.033591889E7</v>
      </c>
      <c r="E13030" s="17">
        <v>4590579.0</v>
      </c>
      <c r="F13030" s="17">
        <v>6781876.0</v>
      </c>
      <c r="G13030" s="17">
        <v>1.0037738E7</v>
      </c>
      <c r="H13030" s="17">
        <v>1.4444709E7</v>
      </c>
    </row>
    <row r="13031">
      <c r="A13031" s="7" t="s">
        <v>28632</v>
      </c>
      <c r="B13031" s="17" t="s">
        <v>28633</v>
      </c>
      <c r="C13031" s="17">
        <v>7227.0</v>
      </c>
      <c r="D13031" s="17">
        <v>8659928.587</v>
      </c>
      <c r="E13031" s="17">
        <v>4309555.0</v>
      </c>
      <c r="F13031" s="17">
        <v>6305825.0</v>
      </c>
      <c r="G13031" s="17">
        <v>9961043.0</v>
      </c>
      <c r="H13031" s="17">
        <v>1.5579205E7</v>
      </c>
    </row>
    <row r="13032">
      <c r="A13032" s="7" t="s">
        <v>28634</v>
      </c>
      <c r="B13032" s="17" t="s">
        <v>28635</v>
      </c>
      <c r="C13032" s="17">
        <v>437.0</v>
      </c>
      <c r="D13032" s="17">
        <v>9240320.568</v>
      </c>
      <c r="E13032" s="17">
        <v>4909631.0</v>
      </c>
      <c r="F13032" s="17">
        <v>7004558.0</v>
      </c>
      <c r="G13032" s="17">
        <v>1.034802E7</v>
      </c>
      <c r="H13032" s="17">
        <v>1.5370826E7</v>
      </c>
    </row>
    <row r="13033">
      <c r="A13033" s="7" t="s">
        <v>28638</v>
      </c>
      <c r="B13033" s="17" t="s">
        <v>28639</v>
      </c>
      <c r="C13033" s="17">
        <v>6.0</v>
      </c>
      <c r="D13033" s="17">
        <v>9333564.5</v>
      </c>
      <c r="E13033" s="17">
        <v>7954913.0</v>
      </c>
      <c r="F13033" s="17">
        <v>1.0831298E7</v>
      </c>
      <c r="G13033" s="17">
        <v>1.2118123E7</v>
      </c>
      <c r="H13033" s="17">
        <v>1.2211793E7</v>
      </c>
    </row>
    <row r="13034">
      <c r="A13034" s="7" t="s">
        <v>28640</v>
      </c>
      <c r="B13034" s="17" t="s">
        <v>28641</v>
      </c>
      <c r="C13034" s="17">
        <v>17.0</v>
      </c>
      <c r="D13034" s="17">
        <v>9530967.529</v>
      </c>
      <c r="E13034" s="17">
        <v>5308000.0</v>
      </c>
      <c r="F13034" s="17">
        <v>7167273.0</v>
      </c>
      <c r="G13034" s="17">
        <v>9194454.0</v>
      </c>
      <c r="H13034" s="17">
        <v>2.4174239E7</v>
      </c>
    </row>
    <row r="13035">
      <c r="A13035" s="7" t="s">
        <v>28643</v>
      </c>
      <c r="B13035" s="17" t="s">
        <v>28645</v>
      </c>
      <c r="C13035" s="17">
        <v>151.0</v>
      </c>
      <c r="D13035" s="17">
        <v>9492500.358</v>
      </c>
      <c r="E13035" s="17">
        <v>5175763.0</v>
      </c>
      <c r="F13035" s="17">
        <v>8567052.0</v>
      </c>
      <c r="G13035" s="17">
        <v>1.12527E7</v>
      </c>
      <c r="H13035" s="17">
        <v>1.5328571E7</v>
      </c>
    </row>
    <row r="13036">
      <c r="A13036" s="7" t="s">
        <v>28646</v>
      </c>
      <c r="B13036" s="17" t="s">
        <v>28647</v>
      </c>
      <c r="C13036" s="17">
        <v>65.0</v>
      </c>
      <c r="D13036" s="17">
        <v>9142623.892</v>
      </c>
      <c r="E13036" s="17">
        <v>4349675.0</v>
      </c>
      <c r="F13036" s="17">
        <v>6655000.0</v>
      </c>
      <c r="G13036" s="17">
        <v>1.1315209E7</v>
      </c>
      <c r="H13036" s="17">
        <v>2.0336946E7</v>
      </c>
    </row>
    <row r="13037">
      <c r="A13037" s="7" t="s">
        <v>28648</v>
      </c>
      <c r="B13037" s="17" t="s">
        <v>28649</v>
      </c>
      <c r="C13037" s="17">
        <v>347.0</v>
      </c>
      <c r="D13037" s="17">
        <v>8330922.669</v>
      </c>
      <c r="E13037" s="17">
        <v>3911316.0</v>
      </c>
      <c r="F13037" s="17">
        <v>6073398.0</v>
      </c>
      <c r="G13037" s="17">
        <v>9631649.0</v>
      </c>
      <c r="H13037" s="17">
        <v>1.7216295E7</v>
      </c>
    </row>
    <row r="13038">
      <c r="A13038" s="7" t="s">
        <v>28652</v>
      </c>
      <c r="B13038" s="17" t="s">
        <v>28653</v>
      </c>
      <c r="C13038" s="17">
        <v>68.0</v>
      </c>
      <c r="D13038" s="17">
        <v>1.273592391E7</v>
      </c>
      <c r="E13038" s="17">
        <v>5036870.0</v>
      </c>
      <c r="F13038" s="17">
        <v>9920160.0</v>
      </c>
      <c r="G13038" s="17">
        <v>1.469685E7</v>
      </c>
      <c r="H13038" s="17">
        <v>2.6717838E7</v>
      </c>
    </row>
    <row r="13039">
      <c r="A13039" s="7" t="s">
        <v>28655</v>
      </c>
      <c r="B13039" s="17" t="s">
        <v>28656</v>
      </c>
      <c r="C13039" s="17">
        <v>2872.0</v>
      </c>
      <c r="D13039" s="17">
        <v>8534160.987</v>
      </c>
      <c r="E13039" s="17">
        <v>4218881.0</v>
      </c>
      <c r="F13039" s="17">
        <v>6510814.0</v>
      </c>
      <c r="G13039" s="17">
        <v>1.0642529E7</v>
      </c>
      <c r="H13039" s="17">
        <v>1.6213506E7</v>
      </c>
    </row>
    <row r="13040">
      <c r="A13040" s="7" t="s">
        <v>28657</v>
      </c>
      <c r="B13040" s="17" t="s">
        <v>28658</v>
      </c>
      <c r="C13040" s="17">
        <v>565.0</v>
      </c>
      <c r="D13040" s="17">
        <v>1.094165265E7</v>
      </c>
      <c r="E13040" s="17">
        <v>4787845.0</v>
      </c>
      <c r="F13040" s="17">
        <v>7783612.0</v>
      </c>
      <c r="G13040" s="17">
        <v>1.275066E7</v>
      </c>
      <c r="H13040" s="17">
        <v>2.1261334E7</v>
      </c>
    </row>
    <row r="13041">
      <c r="A13041" s="7" t="s">
        <v>28661</v>
      </c>
      <c r="B13041" s="17" t="s">
        <v>28662</v>
      </c>
      <c r="C13041" s="17">
        <v>66.0</v>
      </c>
      <c r="D13041" s="17">
        <v>2.073041009E7</v>
      </c>
      <c r="E13041" s="17">
        <v>6519947.0</v>
      </c>
      <c r="F13041" s="17">
        <v>1.37327E7</v>
      </c>
      <c r="G13041" s="17">
        <v>2.4606226E7</v>
      </c>
      <c r="H13041" s="17">
        <v>4.7985444E7</v>
      </c>
    </row>
    <row r="13042">
      <c r="A13042" s="7" t="s">
        <v>28663</v>
      </c>
      <c r="B13042" s="17" t="s">
        <v>28664</v>
      </c>
      <c r="C13042" s="17">
        <v>5.0</v>
      </c>
      <c r="D13042" s="17">
        <v>2.96750814E7</v>
      </c>
      <c r="E13042" s="17">
        <v>3.0989588E7</v>
      </c>
      <c r="F13042" s="17">
        <v>3.3356823E7</v>
      </c>
      <c r="G13042" s="17">
        <v>3.4707559E7</v>
      </c>
      <c r="H13042" s="17">
        <v>4.0029632E7</v>
      </c>
    </row>
    <row r="13043">
      <c r="A13043" s="7" t="s">
        <v>28665</v>
      </c>
      <c r="B13043" s="17" t="s">
        <v>28667</v>
      </c>
      <c r="C13043" s="17">
        <v>275.0</v>
      </c>
      <c r="D13043" s="17">
        <v>1.160583655E7</v>
      </c>
      <c r="E13043" s="17">
        <v>3868469.0</v>
      </c>
      <c r="F13043" s="17">
        <v>7762912.0</v>
      </c>
      <c r="G13043" s="17">
        <v>1.2117573E7</v>
      </c>
      <c r="H13043" s="17">
        <v>2.0261051E7</v>
      </c>
    </row>
    <row r="13044">
      <c r="A13044" s="7" t="s">
        <v>28668</v>
      </c>
      <c r="B13044" s="17" t="s">
        <v>28669</v>
      </c>
      <c r="C13044" s="17">
        <v>58.0</v>
      </c>
      <c r="D13044" s="17">
        <v>1.233449241E7</v>
      </c>
      <c r="E13044" s="17">
        <v>6510668.0</v>
      </c>
      <c r="F13044" s="17">
        <v>1.0484854E7</v>
      </c>
      <c r="G13044" s="17">
        <v>1.629103E7</v>
      </c>
      <c r="H13044" s="17">
        <v>2.4096634E7</v>
      </c>
    </row>
    <row r="13045">
      <c r="A13045" s="7" t="s">
        <v>28670</v>
      </c>
      <c r="B13045" s="17" t="s">
        <v>28671</v>
      </c>
      <c r="C13045" s="17">
        <v>1435.0</v>
      </c>
      <c r="D13045" s="17">
        <v>1.408467071E7</v>
      </c>
      <c r="E13045" s="17">
        <v>6645360.0</v>
      </c>
      <c r="F13045" s="17">
        <v>1.0440259E7</v>
      </c>
      <c r="G13045" s="17">
        <v>1.5810846E7</v>
      </c>
      <c r="H13045" s="17">
        <v>2.4132511E7</v>
      </c>
    </row>
    <row r="13046">
      <c r="A13046" s="7" t="s">
        <v>28672</v>
      </c>
      <c r="B13046" s="17" t="s">
        <v>28673</v>
      </c>
      <c r="C13046" s="17">
        <v>427.0</v>
      </c>
      <c r="D13046" s="17">
        <v>1.209912951E7</v>
      </c>
      <c r="E13046" s="17">
        <v>5679148.0</v>
      </c>
      <c r="F13046" s="17">
        <v>1.0278331E7</v>
      </c>
      <c r="G13046" s="17">
        <v>1.5292257E7</v>
      </c>
      <c r="H13046" s="17">
        <v>2.1306019E7</v>
      </c>
    </row>
    <row r="13047">
      <c r="A13047" s="7" t="s">
        <v>28674</v>
      </c>
      <c r="B13047" s="17" t="s">
        <v>28675</v>
      </c>
      <c r="C13047" s="17">
        <v>33.0</v>
      </c>
      <c r="D13047" s="17">
        <v>1.251158439E7</v>
      </c>
      <c r="E13047" s="17">
        <v>3930437.0</v>
      </c>
      <c r="F13047" s="17">
        <v>6620448.0</v>
      </c>
      <c r="G13047" s="17">
        <v>1.4449207E7</v>
      </c>
      <c r="H13047" s="17">
        <v>2.9896882E7</v>
      </c>
    </row>
    <row r="13048">
      <c r="A13048" s="7" t="s">
        <v>28676</v>
      </c>
      <c r="B13048" s="17" t="s">
        <v>28677</v>
      </c>
      <c r="C13048" s="17">
        <v>71.0</v>
      </c>
      <c r="D13048" s="17">
        <v>8160541.211</v>
      </c>
      <c r="E13048" s="17">
        <v>2819316.0</v>
      </c>
      <c r="F13048" s="17">
        <v>3785161.0</v>
      </c>
      <c r="G13048" s="17">
        <v>7182877.0</v>
      </c>
      <c r="H13048" s="17">
        <v>1.7310293E7</v>
      </c>
    </row>
    <row r="13049">
      <c r="A13049" s="7" t="s">
        <v>28679</v>
      </c>
      <c r="B13049" s="17" t="s">
        <v>28680</v>
      </c>
      <c r="C13049" s="17">
        <v>2497.0</v>
      </c>
      <c r="D13049" s="17">
        <v>1.346570307E7</v>
      </c>
      <c r="E13049" s="17">
        <v>6040500.0</v>
      </c>
      <c r="F13049" s="17">
        <v>9549688.0</v>
      </c>
      <c r="G13049" s="17">
        <v>1.516136E7</v>
      </c>
      <c r="H13049" s="17">
        <v>2.4721E7</v>
      </c>
    </row>
    <row r="13050">
      <c r="A13050" s="7" t="s">
        <v>28681</v>
      </c>
      <c r="B13050" s="17" t="s">
        <v>28682</v>
      </c>
      <c r="C13050" s="17">
        <v>527.0</v>
      </c>
      <c r="D13050" s="17">
        <v>1.919324917E7</v>
      </c>
      <c r="E13050" s="17">
        <v>7576344.0</v>
      </c>
      <c r="F13050" s="17">
        <v>1.204455E7</v>
      </c>
      <c r="G13050" s="17">
        <v>2.0916223E7</v>
      </c>
      <c r="H13050" s="17">
        <v>3.9569936E7</v>
      </c>
    </row>
    <row r="13051">
      <c r="A13051" s="7" t="s">
        <v>28683</v>
      </c>
      <c r="B13051" s="17" t="s">
        <v>28684</v>
      </c>
      <c r="C13051" s="17">
        <v>713.0</v>
      </c>
      <c r="D13051" s="17">
        <v>1.880105045E7</v>
      </c>
      <c r="E13051" s="17">
        <v>8264866.0</v>
      </c>
      <c r="F13051" s="17">
        <v>1.2148001E7</v>
      </c>
      <c r="G13051" s="17">
        <v>1.9725525E7</v>
      </c>
      <c r="H13051" s="17">
        <v>3.8107302E7</v>
      </c>
    </row>
    <row r="13052">
      <c r="A13052" s="7" t="s">
        <v>28685</v>
      </c>
      <c r="B13052" s="17" t="s">
        <v>28686</v>
      </c>
      <c r="C13052" s="17">
        <v>150.0</v>
      </c>
      <c r="D13052" s="17">
        <v>1.536377962E7</v>
      </c>
      <c r="E13052" s="17">
        <v>6200187.0</v>
      </c>
      <c r="F13052" s="17">
        <v>9188197.0</v>
      </c>
      <c r="G13052" s="17">
        <v>1.5808353E7</v>
      </c>
      <c r="H13052" s="17">
        <v>2.630005E7</v>
      </c>
    </row>
    <row r="13053">
      <c r="A13053" s="7" t="s">
        <v>28687</v>
      </c>
      <c r="B13053" s="17" t="s">
        <v>28688</v>
      </c>
      <c r="C13053" s="17">
        <v>96.0</v>
      </c>
      <c r="D13053" s="17">
        <v>1.437194405E7</v>
      </c>
      <c r="E13053" s="17">
        <v>7032840.0</v>
      </c>
      <c r="F13053" s="17">
        <v>1.137442E7</v>
      </c>
      <c r="G13053" s="17">
        <v>1.73582E7</v>
      </c>
      <c r="H13053" s="17">
        <v>2.6380334E7</v>
      </c>
    </row>
    <row r="13054">
      <c r="A13054" s="7" t="s">
        <v>28689</v>
      </c>
      <c r="B13054" s="17" t="s">
        <v>28690</v>
      </c>
      <c r="C13054" s="17">
        <v>109.0</v>
      </c>
      <c r="D13054" s="17">
        <v>1.832377939E7</v>
      </c>
      <c r="E13054" s="17">
        <v>7888606.0</v>
      </c>
      <c r="F13054" s="17">
        <v>1.5215813E7</v>
      </c>
      <c r="G13054" s="17">
        <v>2.2567238E7</v>
      </c>
      <c r="H13054" s="17">
        <v>2.4761905E7</v>
      </c>
    </row>
    <row r="13055">
      <c r="A13055" s="7" t="s">
        <v>28692</v>
      </c>
      <c r="B13055" s="17" t="s">
        <v>28694</v>
      </c>
      <c r="C13055" s="17">
        <v>127.0</v>
      </c>
      <c r="D13055" s="17">
        <v>1.201567775E7</v>
      </c>
      <c r="E13055" s="17">
        <v>6012067.0</v>
      </c>
      <c r="F13055" s="17">
        <v>8972046.0</v>
      </c>
      <c r="G13055" s="17">
        <v>1.4099964E7</v>
      </c>
      <c r="H13055" s="17">
        <v>2.3382941E7</v>
      </c>
    </row>
    <row r="13056">
      <c r="A13056" s="7" t="s">
        <v>28695</v>
      </c>
      <c r="B13056" s="17" t="s">
        <v>28696</v>
      </c>
      <c r="C13056" s="17">
        <v>929.0</v>
      </c>
      <c r="D13056" s="17">
        <v>1.416125908E7</v>
      </c>
      <c r="E13056" s="17">
        <v>5011051.0</v>
      </c>
      <c r="F13056" s="17">
        <v>8163410.0</v>
      </c>
      <c r="G13056" s="17">
        <v>1.4026693E7</v>
      </c>
      <c r="H13056" s="17">
        <v>2.9333448E7</v>
      </c>
    </row>
    <row r="13057">
      <c r="A13057" s="7" t="s">
        <v>28697</v>
      </c>
      <c r="B13057" s="17" t="s">
        <v>28699</v>
      </c>
      <c r="C13057" s="17">
        <v>144.0</v>
      </c>
      <c r="D13057" s="17">
        <v>1.226896765E7</v>
      </c>
      <c r="E13057" s="17">
        <v>4594245.0</v>
      </c>
      <c r="F13057" s="17">
        <v>7135074.0</v>
      </c>
      <c r="G13057" s="17">
        <v>1.1216234E7</v>
      </c>
      <c r="H13057" s="17">
        <v>2.4085304E7</v>
      </c>
    </row>
    <row r="13058">
      <c r="A13058" s="7" t="s">
        <v>28701</v>
      </c>
      <c r="B13058" s="17" t="s">
        <v>28702</v>
      </c>
      <c r="C13058" s="17">
        <v>10.0</v>
      </c>
      <c r="D13058" s="17">
        <v>2.88716019E7</v>
      </c>
      <c r="E13058" s="17">
        <v>9277376.0</v>
      </c>
      <c r="F13058" s="17">
        <v>1.4124001E7</v>
      </c>
      <c r="G13058" s="17">
        <v>2.968228E7</v>
      </c>
      <c r="H13058" s="17">
        <v>8.3382064E7</v>
      </c>
    </row>
    <row r="13059">
      <c r="A13059" s="7" t="s">
        <v>28703</v>
      </c>
      <c r="B13059" s="17" t="s">
        <v>28704</v>
      </c>
      <c r="C13059" s="17">
        <v>66.0</v>
      </c>
      <c r="D13059" s="17">
        <v>9882028.485</v>
      </c>
      <c r="E13059" s="17">
        <v>3961799.0</v>
      </c>
      <c r="F13059" s="17">
        <v>8010710.0</v>
      </c>
      <c r="G13059" s="17">
        <v>1.3070239E7</v>
      </c>
      <c r="H13059" s="17">
        <v>1.8892541E7</v>
      </c>
    </row>
    <row r="13060">
      <c r="A13060" s="7" t="s">
        <v>28707</v>
      </c>
      <c r="B13060" s="17" t="s">
        <v>28708</v>
      </c>
      <c r="C13060" s="17">
        <v>97.0</v>
      </c>
      <c r="D13060" s="17">
        <v>1.025490463E7</v>
      </c>
      <c r="E13060" s="17">
        <v>5250425.0</v>
      </c>
      <c r="F13060" s="17">
        <v>7599752.0</v>
      </c>
      <c r="G13060" s="17">
        <v>1.1823327E7</v>
      </c>
      <c r="H13060" s="17">
        <v>1.7904511E7</v>
      </c>
    </row>
    <row r="13061">
      <c r="A13061" s="7" t="s">
        <v>28710</v>
      </c>
      <c r="B13061" s="17" t="s">
        <v>28711</v>
      </c>
      <c r="C13061" s="17">
        <v>18.0</v>
      </c>
      <c r="D13061" s="17">
        <v>2.020008244E7</v>
      </c>
      <c r="E13061" s="17">
        <v>4236498.0</v>
      </c>
      <c r="F13061" s="17">
        <v>6353369.0</v>
      </c>
      <c r="G13061" s="17">
        <v>8490311.0</v>
      </c>
      <c r="H13061" s="17">
        <v>9.8065574E7</v>
      </c>
    </row>
    <row r="13062">
      <c r="A13062" s="7" t="s">
        <v>28712</v>
      </c>
      <c r="B13062" s="17" t="s">
        <v>28713</v>
      </c>
      <c r="C13062" s="17">
        <v>1.0</v>
      </c>
      <c r="D13062" s="17">
        <v>1.0378818E7</v>
      </c>
      <c r="E13062" s="17">
        <v>1.0378818E7</v>
      </c>
      <c r="F13062" s="17">
        <v>1.0378818E7</v>
      </c>
      <c r="G13062" s="17">
        <v>1.0378818E7</v>
      </c>
      <c r="H13062" s="17">
        <v>1.0378818E7</v>
      </c>
    </row>
    <row r="13063">
      <c r="A13063" s="7" t="s">
        <v>28716</v>
      </c>
      <c r="B13063" s="17" t="s">
        <v>28717</v>
      </c>
      <c r="C13063" s="17">
        <v>2.0</v>
      </c>
      <c r="D13063" s="17">
        <v>3885001.5</v>
      </c>
      <c r="E13063" s="17">
        <v>2284500.0</v>
      </c>
      <c r="F13063" s="17">
        <v>2284500.0</v>
      </c>
      <c r="G13063" s="17">
        <v>5485503.0</v>
      </c>
      <c r="H13063" s="17">
        <v>5485503.0</v>
      </c>
    </row>
    <row r="13064">
      <c r="A13064" s="7" t="s">
        <v>28718</v>
      </c>
      <c r="B13064" s="17" t="s">
        <v>28719</v>
      </c>
      <c r="C13064" s="17">
        <v>1.0</v>
      </c>
      <c r="D13064" s="17">
        <v>2.1688904E7</v>
      </c>
      <c r="E13064" s="17">
        <v>2.1688904E7</v>
      </c>
      <c r="F13064" s="17">
        <v>2.1688904E7</v>
      </c>
      <c r="G13064" s="17">
        <v>2.1688904E7</v>
      </c>
      <c r="H13064" s="17">
        <v>2.1688904E7</v>
      </c>
    </row>
    <row r="13065">
      <c r="A13065" s="7" t="s">
        <v>28722</v>
      </c>
      <c r="B13065" s="17" t="s">
        <v>28723</v>
      </c>
      <c r="C13065" s="17">
        <v>1.0</v>
      </c>
      <c r="D13065" s="17">
        <v>5261106.0</v>
      </c>
      <c r="E13065" s="17">
        <v>5261106.0</v>
      </c>
      <c r="F13065" s="17">
        <v>5261106.0</v>
      </c>
      <c r="G13065" s="17">
        <v>5261106.0</v>
      </c>
      <c r="H13065" s="17">
        <v>5261106.0</v>
      </c>
    </row>
    <row r="13066">
      <c r="A13066" s="7" t="s">
        <v>28724</v>
      </c>
      <c r="B13066" s="17" t="s">
        <v>28725</v>
      </c>
      <c r="C13066" s="17">
        <v>516.0</v>
      </c>
      <c r="D13066" s="17">
        <v>1.089655467E7</v>
      </c>
      <c r="E13066" s="17">
        <v>6184100.0</v>
      </c>
      <c r="F13066" s="17">
        <v>8726799.0</v>
      </c>
      <c r="G13066" s="17">
        <v>1.1947416E7</v>
      </c>
      <c r="H13066" s="17">
        <v>1.7945957E7</v>
      </c>
    </row>
    <row r="13067">
      <c r="A13067" s="7" t="s">
        <v>28728</v>
      </c>
      <c r="B13067" s="17" t="s">
        <v>28729</v>
      </c>
      <c r="C13067" s="17">
        <v>3322.0</v>
      </c>
      <c r="D13067" s="17">
        <v>9717426.011</v>
      </c>
      <c r="E13067" s="17">
        <v>6030155.0</v>
      </c>
      <c r="F13067" s="17">
        <v>7910906.0</v>
      </c>
      <c r="G13067" s="17">
        <v>1.0915245E7</v>
      </c>
      <c r="H13067" s="17">
        <v>1.5538022E7</v>
      </c>
    </row>
    <row r="13068">
      <c r="A13068" s="7" t="s">
        <v>28730</v>
      </c>
      <c r="B13068" s="17" t="s">
        <v>28731</v>
      </c>
      <c r="C13068" s="17">
        <v>3298.0</v>
      </c>
      <c r="D13068" s="17">
        <v>1.050451352E7</v>
      </c>
      <c r="E13068" s="17">
        <v>6131000.0</v>
      </c>
      <c r="F13068" s="17">
        <v>8168750.0</v>
      </c>
      <c r="G13068" s="17">
        <v>1.1571753E7</v>
      </c>
      <c r="H13068" s="17">
        <v>1.7980311E7</v>
      </c>
    </row>
    <row r="13069">
      <c r="A13069" s="7" t="s">
        <v>28732</v>
      </c>
      <c r="B13069" s="17" t="s">
        <v>28733</v>
      </c>
      <c r="C13069" s="17">
        <v>222.0</v>
      </c>
      <c r="D13069" s="17">
        <v>1.063480712E7</v>
      </c>
      <c r="E13069" s="17">
        <v>6158380.0</v>
      </c>
      <c r="F13069" s="17">
        <v>8769563.0</v>
      </c>
      <c r="G13069" s="17">
        <v>1.2439354E7</v>
      </c>
      <c r="H13069" s="17">
        <v>1.7981419E7</v>
      </c>
    </row>
    <row r="13070">
      <c r="A13070" s="7" t="s">
        <v>28734</v>
      </c>
      <c r="B13070" s="17" t="s">
        <v>28735</v>
      </c>
      <c r="C13070" s="17">
        <v>71.0</v>
      </c>
      <c r="D13070" s="17">
        <v>1.067974134E7</v>
      </c>
      <c r="E13070" s="17">
        <v>6232201.0</v>
      </c>
      <c r="F13070" s="17">
        <v>7878511.0</v>
      </c>
      <c r="G13070" s="17">
        <v>1.2331081E7</v>
      </c>
      <c r="H13070" s="17">
        <v>2.1642232E7</v>
      </c>
    </row>
    <row r="13071">
      <c r="A13071" s="7" t="s">
        <v>28737</v>
      </c>
      <c r="B13071" s="17" t="s">
        <v>28738</v>
      </c>
      <c r="C13071" s="17">
        <v>248.0</v>
      </c>
      <c r="D13071" s="17">
        <v>1.294637586E7</v>
      </c>
      <c r="E13071" s="17">
        <v>6086584.0</v>
      </c>
      <c r="F13071" s="17">
        <v>7906479.0</v>
      </c>
      <c r="G13071" s="17">
        <v>1.1268039E7</v>
      </c>
      <c r="H13071" s="17">
        <v>2.0710966E7</v>
      </c>
    </row>
    <row r="13072">
      <c r="A13072" s="7" t="s">
        <v>28740</v>
      </c>
      <c r="B13072" s="17" t="s">
        <v>28741</v>
      </c>
      <c r="C13072" s="17">
        <v>331.0</v>
      </c>
      <c r="D13072" s="17">
        <v>1.106395155E7</v>
      </c>
      <c r="E13072" s="17">
        <v>5883907.0</v>
      </c>
      <c r="F13072" s="17">
        <v>8345377.0</v>
      </c>
      <c r="G13072" s="17">
        <v>1.1599814E7</v>
      </c>
      <c r="H13072" s="17">
        <v>2.1548252E7</v>
      </c>
    </row>
    <row r="13073">
      <c r="A13073" s="7" t="s">
        <v>28742</v>
      </c>
      <c r="B13073" s="17" t="s">
        <v>28743</v>
      </c>
      <c r="C13073" s="17">
        <v>16404.0</v>
      </c>
      <c r="D13073" s="17">
        <v>9129761.947</v>
      </c>
      <c r="E13073" s="17">
        <v>5410436.0</v>
      </c>
      <c r="F13073" s="17">
        <v>7511869.0</v>
      </c>
      <c r="G13073" s="17">
        <v>1.0870658E7</v>
      </c>
      <c r="H13073" s="17">
        <v>1.5744E7</v>
      </c>
    </row>
    <row r="13074">
      <c r="A13074" s="7" t="s">
        <v>28745</v>
      </c>
      <c r="B13074" s="17" t="s">
        <v>28746</v>
      </c>
      <c r="C13074" s="17">
        <v>1792.0</v>
      </c>
      <c r="D13074" s="17">
        <v>1.031703481E7</v>
      </c>
      <c r="E13074" s="17">
        <v>6001586.0</v>
      </c>
      <c r="F13074" s="17">
        <v>8126688.0</v>
      </c>
      <c r="G13074" s="17">
        <v>1.13037E7</v>
      </c>
      <c r="H13074" s="17">
        <v>1.7068E7</v>
      </c>
    </row>
    <row r="13075">
      <c r="A13075" s="7" t="s">
        <v>28747</v>
      </c>
      <c r="B13075" s="17" t="s">
        <v>28748</v>
      </c>
      <c r="C13075" s="17">
        <v>321.0</v>
      </c>
      <c r="D13075" s="17">
        <v>1.180214894E7</v>
      </c>
      <c r="E13075" s="17">
        <v>5882000.0</v>
      </c>
      <c r="F13075" s="17">
        <v>8995502.0</v>
      </c>
      <c r="G13075" s="17">
        <v>1.2251135E7</v>
      </c>
      <c r="H13075" s="17">
        <v>1.706671E7</v>
      </c>
    </row>
    <row r="13076">
      <c r="A13076" s="7" t="s">
        <v>28750</v>
      </c>
      <c r="B13076" s="17" t="s">
        <v>28751</v>
      </c>
      <c r="C13076" s="17">
        <v>9.0</v>
      </c>
      <c r="D13076" s="17">
        <v>1.348191333E7</v>
      </c>
      <c r="E13076" s="17">
        <v>7499000.0</v>
      </c>
      <c r="F13076" s="17">
        <v>9589060.0</v>
      </c>
      <c r="G13076" s="17">
        <v>1.5933432E7</v>
      </c>
      <c r="H13076" s="17">
        <v>3.6679107E7</v>
      </c>
    </row>
    <row r="13077">
      <c r="A13077" s="7" t="s">
        <v>28752</v>
      </c>
      <c r="B13077" s="17" t="s">
        <v>28753</v>
      </c>
      <c r="C13077" s="17">
        <v>81.0</v>
      </c>
      <c r="D13077" s="17">
        <v>1.175669557E7</v>
      </c>
      <c r="E13077" s="17">
        <v>6785145.0</v>
      </c>
      <c r="F13077" s="17">
        <v>1.0606913E7</v>
      </c>
      <c r="G13077" s="17">
        <v>1.3146346E7</v>
      </c>
      <c r="H13077" s="17">
        <v>1.875324E7</v>
      </c>
    </row>
    <row r="13078">
      <c r="A13078" s="7" t="s">
        <v>28754</v>
      </c>
      <c r="B13078" s="17" t="s">
        <v>28755</v>
      </c>
      <c r="C13078" s="17">
        <v>5.0</v>
      </c>
      <c r="D13078" s="17">
        <v>9175435.6</v>
      </c>
      <c r="E13078" s="17">
        <v>7452203.0</v>
      </c>
      <c r="F13078" s="17">
        <v>8334500.0</v>
      </c>
      <c r="G13078" s="17">
        <v>1.2422363E7</v>
      </c>
      <c r="H13078" s="17">
        <v>1.5406611E7</v>
      </c>
    </row>
    <row r="13079">
      <c r="A13079" s="7" t="s">
        <v>28756</v>
      </c>
      <c r="B13079" s="17" t="s">
        <v>28757</v>
      </c>
      <c r="C13079" s="17">
        <v>18.0</v>
      </c>
      <c r="D13079" s="17">
        <v>1.091721633E7</v>
      </c>
      <c r="E13079" s="17">
        <v>7343530.0</v>
      </c>
      <c r="F13079" s="17">
        <v>9301900.0</v>
      </c>
      <c r="G13079" s="17">
        <v>1.1167311E7</v>
      </c>
      <c r="H13079" s="17">
        <v>1.5596005E7</v>
      </c>
    </row>
    <row r="13080">
      <c r="A13080" s="7" t="s">
        <v>28758</v>
      </c>
      <c r="B13080" s="17" t="s">
        <v>28759</v>
      </c>
      <c r="C13080" s="17">
        <v>148.0</v>
      </c>
      <c r="D13080" s="17">
        <v>6334226.412</v>
      </c>
      <c r="E13080" s="17">
        <v>2515125.0</v>
      </c>
      <c r="F13080" s="17">
        <v>3455810.0</v>
      </c>
      <c r="G13080" s="17">
        <v>6422358.0</v>
      </c>
      <c r="H13080" s="17">
        <v>1.20494E7</v>
      </c>
    </row>
    <row r="13081">
      <c r="A13081" s="7" t="s">
        <v>28761</v>
      </c>
      <c r="B13081" s="17" t="s">
        <v>28762</v>
      </c>
      <c r="C13081" s="17">
        <v>73.0</v>
      </c>
      <c r="D13081" s="17">
        <v>8817627.247</v>
      </c>
      <c r="E13081" s="17">
        <v>3788000.0</v>
      </c>
      <c r="F13081" s="17">
        <v>7542149.0</v>
      </c>
      <c r="G13081" s="17">
        <v>1.1003203E7</v>
      </c>
      <c r="H13081" s="17">
        <v>1.756805E7</v>
      </c>
    </row>
    <row r="13082">
      <c r="A13082" s="7" t="s">
        <v>28763</v>
      </c>
      <c r="B13082" s="17" t="s">
        <v>28764</v>
      </c>
      <c r="C13082" s="17">
        <v>510.0</v>
      </c>
      <c r="D13082" s="17">
        <v>9960181.99</v>
      </c>
      <c r="E13082" s="17">
        <v>6053155.0</v>
      </c>
      <c r="F13082" s="17">
        <v>8284208.0</v>
      </c>
      <c r="G13082" s="17">
        <v>1.0748219E7</v>
      </c>
      <c r="H13082" s="17">
        <v>1.4892675E7</v>
      </c>
    </row>
    <row r="13083">
      <c r="A13083" s="7" t="s">
        <v>28766</v>
      </c>
      <c r="B13083" s="17" t="s">
        <v>28767</v>
      </c>
      <c r="C13083" s="17">
        <v>131.0</v>
      </c>
      <c r="D13083" s="17">
        <v>1.229520491E7</v>
      </c>
      <c r="E13083" s="17">
        <v>4975657.0</v>
      </c>
      <c r="F13083" s="17">
        <v>7406690.0</v>
      </c>
      <c r="G13083" s="17">
        <v>1.2753491E7</v>
      </c>
      <c r="H13083" s="17">
        <v>1.8046364E7</v>
      </c>
    </row>
    <row r="13084">
      <c r="A13084" s="7" t="s">
        <v>28768</v>
      </c>
      <c r="B13084" s="17" t="s">
        <v>28769</v>
      </c>
      <c r="C13084" s="17">
        <v>2.0</v>
      </c>
      <c r="D13084" s="17">
        <v>1.04130125E7</v>
      </c>
      <c r="E13084" s="17">
        <v>3124410.0</v>
      </c>
      <c r="F13084" s="17">
        <v>3124410.0</v>
      </c>
      <c r="G13084" s="17">
        <v>1.7701615E7</v>
      </c>
      <c r="H13084" s="17">
        <v>1.7701615E7</v>
      </c>
    </row>
    <row r="13085">
      <c r="A13085" s="7" t="s">
        <v>28770</v>
      </c>
      <c r="B13085" s="17" t="s">
        <v>28771</v>
      </c>
      <c r="C13085" s="17">
        <v>752.0</v>
      </c>
      <c r="D13085" s="17">
        <v>1.470307713E7</v>
      </c>
      <c r="E13085" s="17">
        <v>4084525.0</v>
      </c>
      <c r="F13085" s="17">
        <v>9779802.0</v>
      </c>
      <c r="G13085" s="17">
        <v>1.862459E7</v>
      </c>
      <c r="H13085" s="17">
        <v>3.2060689E7</v>
      </c>
    </row>
    <row r="13086">
      <c r="A13086" s="7" t="s">
        <v>28772</v>
      </c>
      <c r="B13086" s="17" t="s">
        <v>28773</v>
      </c>
      <c r="C13086" s="17">
        <v>2327.0</v>
      </c>
      <c r="D13086" s="17">
        <v>2.081613388E7</v>
      </c>
      <c r="E13086" s="17">
        <v>9907674.0</v>
      </c>
      <c r="F13086" s="17">
        <v>1.4960158E7</v>
      </c>
      <c r="G13086" s="17">
        <v>2.5923138E7</v>
      </c>
      <c r="H13086" s="17">
        <v>4.1503257E7</v>
      </c>
    </row>
    <row r="13087">
      <c r="A13087" s="7" t="s">
        <v>28775</v>
      </c>
      <c r="B13087" s="17" t="s">
        <v>28776</v>
      </c>
      <c r="C13087" s="17">
        <v>416.0</v>
      </c>
      <c r="D13087" s="17">
        <v>1.949470961E7</v>
      </c>
      <c r="E13087" s="17">
        <v>7491768.0</v>
      </c>
      <c r="F13087" s="17">
        <v>1.1744635E7</v>
      </c>
      <c r="G13087" s="17">
        <v>2.08056E7</v>
      </c>
      <c r="H13087" s="17">
        <v>4.0010434E7</v>
      </c>
    </row>
    <row r="13088">
      <c r="A13088" s="7" t="s">
        <v>28777</v>
      </c>
      <c r="B13088" s="17" t="s">
        <v>28778</v>
      </c>
      <c r="C13088" s="17">
        <v>3786.0</v>
      </c>
      <c r="D13088" s="17">
        <v>1.594199252E7</v>
      </c>
      <c r="E13088" s="17">
        <v>4201057.0</v>
      </c>
      <c r="F13088" s="17">
        <v>9809465.0</v>
      </c>
      <c r="G13088" s="17">
        <v>1.8226127E7</v>
      </c>
      <c r="H13088" s="17">
        <v>3.2365195E7</v>
      </c>
    </row>
    <row r="13089">
      <c r="A13089" s="7" t="s">
        <v>28779</v>
      </c>
      <c r="B13089" s="17" t="s">
        <v>28780</v>
      </c>
      <c r="C13089" s="17">
        <v>92.0</v>
      </c>
      <c r="D13089" s="17">
        <v>1.235619283E7</v>
      </c>
      <c r="E13089" s="17">
        <v>3713935.0</v>
      </c>
      <c r="F13089" s="17">
        <v>8116973.0</v>
      </c>
      <c r="G13089" s="17">
        <v>1.3953777E7</v>
      </c>
      <c r="H13089" s="17">
        <v>2.6010492E7</v>
      </c>
    </row>
    <row r="13090">
      <c r="A13090" s="7" t="s">
        <v>28782</v>
      </c>
      <c r="B13090" s="17" t="s">
        <v>28783</v>
      </c>
      <c r="C13090" s="17">
        <v>224.0</v>
      </c>
      <c r="D13090" s="17">
        <v>1.247406957E7</v>
      </c>
      <c r="E13090" s="17">
        <v>5258980.0</v>
      </c>
      <c r="F13090" s="17">
        <v>9677605.0</v>
      </c>
      <c r="G13090" s="17">
        <v>1.79203E7</v>
      </c>
      <c r="H13090" s="17">
        <v>2.5156065E7</v>
      </c>
    </row>
    <row r="13091">
      <c r="A13091" s="7" t="s">
        <v>28785</v>
      </c>
      <c r="B13091" s="17" t="s">
        <v>28786</v>
      </c>
      <c r="C13091" s="17">
        <v>541.0</v>
      </c>
      <c r="D13091" s="17">
        <v>1.211735523E7</v>
      </c>
      <c r="E13091" s="17">
        <v>3144358.0</v>
      </c>
      <c r="F13091" s="17">
        <v>6041706.0</v>
      </c>
      <c r="G13091" s="17">
        <v>1.320947E7</v>
      </c>
      <c r="H13091" s="17">
        <v>2.8300591E7</v>
      </c>
    </row>
    <row r="13092">
      <c r="A13092" s="7" t="s">
        <v>28787</v>
      </c>
      <c r="B13092" s="17" t="s">
        <v>28788</v>
      </c>
      <c r="C13092" s="17">
        <v>4731.0</v>
      </c>
      <c r="D13092" s="17">
        <v>1.400192295E7</v>
      </c>
      <c r="E13092" s="17">
        <v>4839600.0</v>
      </c>
      <c r="F13092" s="17">
        <v>8514703.0</v>
      </c>
      <c r="G13092" s="17">
        <v>1.6228386E7</v>
      </c>
      <c r="H13092" s="17">
        <v>3.3125296E7</v>
      </c>
    </row>
    <row r="13093">
      <c r="A13093" s="7" t="s">
        <v>28789</v>
      </c>
      <c r="B13093" s="17" t="s">
        <v>28790</v>
      </c>
      <c r="C13093" s="17">
        <v>40.0</v>
      </c>
      <c r="D13093" s="17">
        <v>1.059582648E7</v>
      </c>
      <c r="E13093" s="17">
        <v>2935000.0</v>
      </c>
      <c r="F13093" s="17">
        <v>5609708.0</v>
      </c>
      <c r="G13093" s="17">
        <v>1.01038E7</v>
      </c>
      <c r="H13093" s="17">
        <v>1.7044442E7</v>
      </c>
    </row>
    <row r="13094">
      <c r="A13094" s="7" t="s">
        <v>28791</v>
      </c>
      <c r="B13094" s="17" t="s">
        <v>28792</v>
      </c>
      <c r="C13094" s="17">
        <v>13.0</v>
      </c>
      <c r="D13094" s="17">
        <v>1.782582346E7</v>
      </c>
      <c r="E13094" s="17">
        <v>3541746.0</v>
      </c>
      <c r="F13094" s="17">
        <v>7731294.0</v>
      </c>
      <c r="G13094" s="17">
        <v>3.0120231E7</v>
      </c>
      <c r="H13094" s="17">
        <v>4.0393788E7</v>
      </c>
    </row>
    <row r="13095">
      <c r="A13095" s="7" t="s">
        <v>28793</v>
      </c>
      <c r="B13095" s="17" t="s">
        <v>28794</v>
      </c>
      <c r="C13095" s="17">
        <v>19.0</v>
      </c>
      <c r="D13095" s="17">
        <v>9153120.158</v>
      </c>
      <c r="E13095" s="17">
        <v>3389000.0</v>
      </c>
      <c r="F13095" s="17">
        <v>5278528.0</v>
      </c>
      <c r="G13095" s="17">
        <v>9085465.0</v>
      </c>
      <c r="H13095" s="17">
        <v>2.3385037E7</v>
      </c>
    </row>
    <row r="13096">
      <c r="A13096" s="7" t="s">
        <v>28795</v>
      </c>
      <c r="B13096" s="17" t="s">
        <v>28796</v>
      </c>
      <c r="C13096" s="17">
        <v>28.0</v>
      </c>
      <c r="D13096" s="17">
        <v>1.466126368E7</v>
      </c>
      <c r="E13096" s="17">
        <v>4381300.0</v>
      </c>
      <c r="F13096" s="17">
        <v>9411228.0</v>
      </c>
      <c r="G13096" s="17">
        <v>1.7737794E7</v>
      </c>
      <c r="H13096" s="17">
        <v>4.0192499E7</v>
      </c>
    </row>
    <row r="13097">
      <c r="A13097" s="7" t="s">
        <v>28797</v>
      </c>
      <c r="B13097" s="17" t="s">
        <v>28798</v>
      </c>
      <c r="C13097" s="17">
        <v>20.0</v>
      </c>
      <c r="D13097" s="17">
        <v>1.23462325E7</v>
      </c>
      <c r="E13097" s="17">
        <v>4572383.0</v>
      </c>
      <c r="F13097" s="17">
        <v>1.3669503E7</v>
      </c>
      <c r="G13097" s="17">
        <v>1.6370632E7</v>
      </c>
      <c r="H13097" s="17">
        <v>1.9424402E7</v>
      </c>
    </row>
    <row r="13098">
      <c r="A13098" s="7" t="s">
        <v>28800</v>
      </c>
      <c r="B13098" s="17" t="s">
        <v>28801</v>
      </c>
      <c r="C13098" s="17">
        <v>58.0</v>
      </c>
      <c r="D13098" s="17">
        <v>1.707651359E7</v>
      </c>
      <c r="E13098" s="17">
        <v>8798767.0</v>
      </c>
      <c r="F13098" s="17">
        <v>1.2779228E7</v>
      </c>
      <c r="G13098" s="17">
        <v>2.148094E7</v>
      </c>
      <c r="H13098" s="17">
        <v>3.6735978E7</v>
      </c>
    </row>
    <row r="13099">
      <c r="A13099" s="7" t="s">
        <v>28802</v>
      </c>
      <c r="B13099" s="17" t="s">
        <v>28803</v>
      </c>
      <c r="C13099" s="17">
        <v>7118.0</v>
      </c>
      <c r="D13099" s="17">
        <v>2.272000617E7</v>
      </c>
      <c r="E13099" s="17">
        <v>1.1240739E7</v>
      </c>
      <c r="F13099" s="17">
        <v>1.5742139E7</v>
      </c>
      <c r="G13099" s="17">
        <v>2.752992E7</v>
      </c>
      <c r="H13099" s="17">
        <v>4.4989836E7</v>
      </c>
    </row>
    <row r="13100">
      <c r="A13100" s="7" t="s">
        <v>28804</v>
      </c>
      <c r="B13100" s="17" t="s">
        <v>28805</v>
      </c>
      <c r="C13100" s="17">
        <v>486.0</v>
      </c>
      <c r="D13100" s="17">
        <v>4718976.481</v>
      </c>
      <c r="E13100" s="17">
        <v>2089434.0</v>
      </c>
      <c r="F13100" s="17">
        <v>3204294.0</v>
      </c>
      <c r="G13100" s="17">
        <v>4676000.0</v>
      </c>
      <c r="H13100" s="17">
        <v>8126000.0</v>
      </c>
    </row>
    <row r="13101">
      <c r="A13101" s="7" t="s">
        <v>28806</v>
      </c>
      <c r="B13101" s="17" t="s">
        <v>28807</v>
      </c>
      <c r="C13101" s="17">
        <v>7032.0</v>
      </c>
      <c r="D13101" s="17">
        <v>5428143.689</v>
      </c>
      <c r="E13101" s="17">
        <v>2464401.0</v>
      </c>
      <c r="F13101" s="17">
        <v>3517379.0</v>
      </c>
      <c r="G13101" s="17">
        <v>5210753.0</v>
      </c>
      <c r="H13101" s="17">
        <v>8864000.0</v>
      </c>
    </row>
    <row r="13102">
      <c r="A13102" s="7" t="s">
        <v>28808</v>
      </c>
      <c r="B13102" s="17" t="s">
        <v>28809</v>
      </c>
      <c r="C13102" s="17">
        <v>10.0</v>
      </c>
      <c r="D13102" s="17">
        <v>1.80114765E7</v>
      </c>
      <c r="E13102" s="17">
        <v>5760965.0</v>
      </c>
      <c r="F13102" s="17">
        <v>9204934.0</v>
      </c>
      <c r="G13102" s="17">
        <v>1.64172E7</v>
      </c>
      <c r="H13102" s="17">
        <v>2.9314318E7</v>
      </c>
    </row>
    <row r="13103">
      <c r="A13103" s="7" t="s">
        <v>28811</v>
      </c>
      <c r="B13103" s="17" t="s">
        <v>28812</v>
      </c>
      <c r="C13103" s="17">
        <v>68.0</v>
      </c>
      <c r="D13103" s="17">
        <v>2.324305068E7</v>
      </c>
      <c r="E13103" s="17">
        <v>7399900.0</v>
      </c>
      <c r="F13103" s="17">
        <v>1.5140749E7</v>
      </c>
      <c r="G13103" s="17">
        <v>3.0753377E7</v>
      </c>
      <c r="H13103" s="17">
        <v>5.0614187E7</v>
      </c>
    </row>
    <row r="13104">
      <c r="A13104" s="7" t="s">
        <v>28813</v>
      </c>
      <c r="B13104" s="17" t="s">
        <v>28814</v>
      </c>
      <c r="C13104" s="17">
        <v>1.0</v>
      </c>
      <c r="D13104" s="17">
        <v>3684798.0</v>
      </c>
      <c r="E13104" s="17">
        <v>3684798.0</v>
      </c>
      <c r="F13104" s="17">
        <v>3684798.0</v>
      </c>
      <c r="G13104" s="17">
        <v>3684798.0</v>
      </c>
      <c r="H13104" s="17">
        <v>3684798.0</v>
      </c>
    </row>
    <row r="13105">
      <c r="A13105" s="7" t="s">
        <v>28815</v>
      </c>
      <c r="B13105" s="17" t="s">
        <v>28816</v>
      </c>
      <c r="C13105" s="17">
        <v>1.0</v>
      </c>
      <c r="D13105" s="17">
        <v>1752175.0</v>
      </c>
      <c r="E13105" s="17">
        <v>1752175.0</v>
      </c>
      <c r="F13105" s="17">
        <v>1752175.0</v>
      </c>
      <c r="G13105" s="17">
        <v>1752175.0</v>
      </c>
      <c r="H13105" s="17">
        <v>1752175.0</v>
      </c>
    </row>
    <row r="13106">
      <c r="A13106" s="7" t="s">
        <v>28818</v>
      </c>
      <c r="B13106" s="17" t="s">
        <v>28819</v>
      </c>
      <c r="C13106" s="17">
        <v>15.0</v>
      </c>
      <c r="D13106" s="17">
        <v>5924152.267</v>
      </c>
      <c r="E13106" s="17">
        <v>3492925.0</v>
      </c>
      <c r="F13106" s="17">
        <v>5671580.0</v>
      </c>
      <c r="G13106" s="17">
        <v>8337133.0</v>
      </c>
      <c r="H13106" s="17">
        <v>8855212.0</v>
      </c>
    </row>
    <row r="13107">
      <c r="A13107" s="7" t="s">
        <v>28820</v>
      </c>
      <c r="B13107" s="17" t="s">
        <v>28821</v>
      </c>
      <c r="C13107" s="17">
        <v>5614.0</v>
      </c>
      <c r="D13107" s="17">
        <v>7437728.158</v>
      </c>
      <c r="E13107" s="17">
        <v>4441344.0</v>
      </c>
      <c r="F13107" s="17">
        <v>6266304.0</v>
      </c>
      <c r="G13107" s="17">
        <v>9081135.0</v>
      </c>
      <c r="H13107" s="17">
        <v>1.2661555E7</v>
      </c>
    </row>
    <row r="13108">
      <c r="A13108" s="7" t="s">
        <v>28822</v>
      </c>
      <c r="B13108" s="17" t="s">
        <v>28823</v>
      </c>
      <c r="C13108" s="17">
        <v>3932.0</v>
      </c>
      <c r="D13108" s="17">
        <v>6960177.171</v>
      </c>
      <c r="E13108" s="17">
        <v>4204875.0</v>
      </c>
      <c r="F13108" s="17">
        <v>5844100.0</v>
      </c>
      <c r="G13108" s="17">
        <v>8506741.0</v>
      </c>
      <c r="H13108" s="17">
        <v>1.1800724E7</v>
      </c>
    </row>
    <row r="13109">
      <c r="A13109" s="7" t="s">
        <v>28824</v>
      </c>
      <c r="B13109" s="17" t="s">
        <v>28825</v>
      </c>
      <c r="C13109" s="17">
        <v>122.0</v>
      </c>
      <c r="D13109" s="17">
        <v>6907819.992</v>
      </c>
      <c r="E13109" s="17">
        <v>3796225.0</v>
      </c>
      <c r="F13109" s="17">
        <v>5764489.0</v>
      </c>
      <c r="G13109" s="17">
        <v>7600000.0</v>
      </c>
      <c r="H13109" s="17">
        <v>1.0789695E7</v>
      </c>
    </row>
    <row r="13110">
      <c r="A13110" s="7" t="s">
        <v>28826</v>
      </c>
      <c r="B13110" s="17" t="s">
        <v>28827</v>
      </c>
      <c r="C13110" s="17">
        <v>108.0</v>
      </c>
      <c r="D13110" s="17">
        <v>6627685.306</v>
      </c>
      <c r="E13110" s="17">
        <v>3633650.0</v>
      </c>
      <c r="F13110" s="17">
        <v>5581000.0</v>
      </c>
      <c r="G13110" s="17">
        <v>8274038.0</v>
      </c>
      <c r="H13110" s="17">
        <v>1.211075E7</v>
      </c>
    </row>
    <row r="13111">
      <c r="A13111" s="7" t="s">
        <v>28828</v>
      </c>
      <c r="B13111" s="17" t="s">
        <v>28829</v>
      </c>
      <c r="C13111" s="17">
        <v>819.0</v>
      </c>
      <c r="D13111" s="17">
        <v>6317984.609</v>
      </c>
      <c r="E13111" s="17">
        <v>2392237.0</v>
      </c>
      <c r="F13111" s="17">
        <v>3826000.0</v>
      </c>
      <c r="G13111" s="17">
        <v>6304119.0</v>
      </c>
      <c r="H13111" s="17">
        <v>1.0986436E7</v>
      </c>
    </row>
    <row r="13112">
      <c r="A13112" s="7" t="s">
        <v>28830</v>
      </c>
      <c r="B13112" s="17" t="s">
        <v>28831</v>
      </c>
      <c r="C13112" s="17">
        <v>57.0</v>
      </c>
      <c r="D13112" s="17">
        <v>1.053497068E7</v>
      </c>
      <c r="E13112" s="17">
        <v>3945465.0</v>
      </c>
      <c r="F13112" s="17">
        <v>5700223.0</v>
      </c>
      <c r="G13112" s="17">
        <v>1.5664903E7</v>
      </c>
      <c r="H13112" s="17">
        <v>2.7709344E7</v>
      </c>
    </row>
    <row r="13113">
      <c r="A13113" s="7" t="s">
        <v>28832</v>
      </c>
      <c r="B13113" s="17" t="s">
        <v>28833</v>
      </c>
      <c r="C13113" s="17">
        <v>60.0</v>
      </c>
      <c r="D13113" s="17">
        <v>5.503310848E7</v>
      </c>
      <c r="E13113" s="17">
        <v>2615771.0</v>
      </c>
      <c r="F13113" s="17">
        <v>3716710.0</v>
      </c>
      <c r="G13113" s="17">
        <v>5711656.0</v>
      </c>
      <c r="H13113" s="17">
        <v>1.2919975E7</v>
      </c>
    </row>
    <row r="13114">
      <c r="A13114" s="7" t="s">
        <v>28834</v>
      </c>
      <c r="B13114" s="17" t="s">
        <v>28835</v>
      </c>
      <c r="C13114" s="17">
        <v>15.0</v>
      </c>
      <c r="D13114" s="17">
        <v>6692972.467</v>
      </c>
      <c r="E13114" s="17">
        <v>3214974.0</v>
      </c>
      <c r="F13114" s="17">
        <v>5367000.0</v>
      </c>
      <c r="G13114" s="17">
        <v>7091292.0</v>
      </c>
      <c r="H13114" s="17">
        <v>1.5145581E7</v>
      </c>
    </row>
    <row r="13115">
      <c r="A13115" s="7" t="s">
        <v>28836</v>
      </c>
      <c r="B13115" s="17" t="s">
        <v>28837</v>
      </c>
      <c r="C13115" s="17">
        <v>603.0</v>
      </c>
      <c r="D13115" s="17">
        <v>8560850.166</v>
      </c>
      <c r="E13115" s="17">
        <v>4400800.0</v>
      </c>
      <c r="F13115" s="17">
        <v>6638053.0</v>
      </c>
      <c r="G13115" s="17">
        <v>9939769.0</v>
      </c>
      <c r="H13115" s="17">
        <v>1.4667572E7</v>
      </c>
    </row>
    <row r="13116">
      <c r="A13116" s="7" t="s">
        <v>28838</v>
      </c>
      <c r="B13116" s="17" t="s">
        <v>28839</v>
      </c>
      <c r="C13116" s="17">
        <v>132.0</v>
      </c>
      <c r="D13116" s="17">
        <v>1.20412509E7</v>
      </c>
      <c r="E13116" s="17">
        <v>6610400.0</v>
      </c>
      <c r="F13116" s="17">
        <v>1.564713E7</v>
      </c>
      <c r="G13116" s="17">
        <v>1.5794675E7</v>
      </c>
      <c r="H13116" s="17">
        <v>1.5888101E7</v>
      </c>
    </row>
    <row r="13117">
      <c r="A13117" s="7" t="s">
        <v>28840</v>
      </c>
      <c r="B13117" s="17" t="s">
        <v>28841</v>
      </c>
      <c r="C13117" s="17">
        <v>77.0</v>
      </c>
      <c r="D13117" s="17">
        <v>8673357.364</v>
      </c>
      <c r="E13117" s="17">
        <v>3683225.0</v>
      </c>
      <c r="F13117" s="17">
        <v>5111472.0</v>
      </c>
      <c r="G13117" s="17">
        <v>8852969.0</v>
      </c>
      <c r="H13117" s="17">
        <v>1.6182055E7</v>
      </c>
    </row>
    <row r="13118">
      <c r="A13118" s="7" t="s">
        <v>28842</v>
      </c>
      <c r="B13118" s="17" t="s">
        <v>28843</v>
      </c>
      <c r="C13118" s="17">
        <v>224.0</v>
      </c>
      <c r="D13118" s="17">
        <v>8660713.996</v>
      </c>
      <c r="E13118" s="17">
        <v>3687848.0</v>
      </c>
      <c r="F13118" s="17">
        <v>7990446.0</v>
      </c>
      <c r="G13118" s="17">
        <v>9723307.0</v>
      </c>
      <c r="H13118" s="17">
        <v>1.5170833E7</v>
      </c>
    </row>
    <row r="13119">
      <c r="A13119" s="7" t="s">
        <v>28844</v>
      </c>
      <c r="B13119" s="17" t="s">
        <v>28845</v>
      </c>
      <c r="C13119" s="17">
        <v>19.0</v>
      </c>
      <c r="D13119" s="17">
        <v>4495780.947</v>
      </c>
      <c r="E13119" s="17">
        <v>2584144.0</v>
      </c>
      <c r="F13119" s="17">
        <v>3400151.0</v>
      </c>
      <c r="G13119" s="17">
        <v>4220247.0</v>
      </c>
      <c r="H13119" s="17">
        <v>1.1336589E7</v>
      </c>
    </row>
    <row r="13120">
      <c r="A13120" s="7" t="s">
        <v>28846</v>
      </c>
      <c r="B13120" s="17" t="s">
        <v>28847</v>
      </c>
      <c r="C13120" s="17">
        <v>292.0</v>
      </c>
      <c r="D13120" s="17">
        <v>1.146935877E7</v>
      </c>
      <c r="E13120" s="17">
        <v>2782662.0</v>
      </c>
      <c r="F13120" s="17">
        <v>4120903.0</v>
      </c>
      <c r="G13120" s="17">
        <v>7519739.0</v>
      </c>
      <c r="H13120" s="17">
        <v>2.0885025E7</v>
      </c>
    </row>
    <row r="13121">
      <c r="A13121" s="7" t="s">
        <v>28848</v>
      </c>
      <c r="B13121" s="17" t="s">
        <v>28849</v>
      </c>
      <c r="C13121" s="17">
        <v>31.0</v>
      </c>
      <c r="D13121" s="17">
        <v>7892315.71</v>
      </c>
      <c r="E13121" s="17">
        <v>2589331.0</v>
      </c>
      <c r="F13121" s="17">
        <v>3659000.0</v>
      </c>
      <c r="G13121" s="17">
        <v>5653749.0</v>
      </c>
      <c r="H13121" s="17">
        <v>7737043.0</v>
      </c>
    </row>
    <row r="13122">
      <c r="A13122" s="7" t="s">
        <v>28850</v>
      </c>
      <c r="B13122" s="17" t="s">
        <v>28851</v>
      </c>
      <c r="C13122" s="17">
        <v>2.0</v>
      </c>
      <c r="D13122" s="17">
        <v>2.30248015E7</v>
      </c>
      <c r="E13122" s="17">
        <v>1.9830895E7</v>
      </c>
      <c r="F13122" s="17">
        <v>1.9830895E7</v>
      </c>
      <c r="G13122" s="17">
        <v>2.6218708E7</v>
      </c>
      <c r="H13122" s="17">
        <v>2.6218708E7</v>
      </c>
    </row>
    <row r="13123">
      <c r="A13123" s="7" t="s">
        <v>28852</v>
      </c>
      <c r="B13123" s="17" t="s">
        <v>28853</v>
      </c>
      <c r="C13123" s="17">
        <v>10957.0</v>
      </c>
      <c r="D13123" s="17">
        <v>1.971980358E7</v>
      </c>
      <c r="E13123" s="17">
        <v>7498000.0</v>
      </c>
      <c r="F13123" s="17">
        <v>1.3656592E7</v>
      </c>
      <c r="G13123" s="17">
        <v>2.371758E7</v>
      </c>
      <c r="H13123" s="17">
        <v>4.2105986E7</v>
      </c>
    </row>
    <row r="13124">
      <c r="A13124" s="7" t="s">
        <v>28854</v>
      </c>
      <c r="B13124" s="17" t="s">
        <v>28855</v>
      </c>
      <c r="C13124" s="17">
        <v>9219.0</v>
      </c>
      <c r="D13124" s="17">
        <v>2.114495996E7</v>
      </c>
      <c r="E13124" s="17">
        <v>8922094.0</v>
      </c>
      <c r="F13124" s="17">
        <v>1.449887E7</v>
      </c>
      <c r="G13124" s="17">
        <v>2.61672E7</v>
      </c>
      <c r="H13124" s="17">
        <v>4.3747536E7</v>
      </c>
    </row>
    <row r="13125">
      <c r="A13125" s="7" t="s">
        <v>28856</v>
      </c>
      <c r="B13125" s="17" t="s">
        <v>28857</v>
      </c>
      <c r="C13125" s="17">
        <v>267.0</v>
      </c>
      <c r="D13125" s="17">
        <v>2.589952413E7</v>
      </c>
      <c r="E13125" s="17">
        <v>1.182564E7</v>
      </c>
      <c r="F13125" s="17">
        <v>1.8297807E7</v>
      </c>
      <c r="G13125" s="17">
        <v>3.485995E7</v>
      </c>
      <c r="H13125" s="17">
        <v>4.8944619E7</v>
      </c>
    </row>
    <row r="13126">
      <c r="A13126" s="7" t="s">
        <v>28858</v>
      </c>
      <c r="B13126" s="17" t="s">
        <v>28859</v>
      </c>
      <c r="C13126" s="17">
        <v>327.0</v>
      </c>
      <c r="D13126" s="17">
        <v>1.969440457E7</v>
      </c>
      <c r="E13126" s="17">
        <v>8022700.0</v>
      </c>
      <c r="F13126" s="17">
        <v>1.5024179E7</v>
      </c>
      <c r="G13126" s="17">
        <v>2.550548E7</v>
      </c>
      <c r="H13126" s="17">
        <v>3.9417102E7</v>
      </c>
    </row>
    <row r="13127">
      <c r="A13127" s="7" t="s">
        <v>28860</v>
      </c>
      <c r="B13127" s="17" t="s">
        <v>28861</v>
      </c>
      <c r="C13127" s="17">
        <v>49.0</v>
      </c>
      <c r="D13127" s="17">
        <v>3.390913259E7</v>
      </c>
      <c r="E13127" s="17">
        <v>6821000.0</v>
      </c>
      <c r="F13127" s="17">
        <v>2.5993787E7</v>
      </c>
      <c r="G13127" s="17">
        <v>4.8274139E7</v>
      </c>
      <c r="H13127" s="17">
        <v>6.8958407E7</v>
      </c>
    </row>
    <row r="13128">
      <c r="A13128" s="7" t="s">
        <v>28863</v>
      </c>
      <c r="B13128" s="17" t="s">
        <v>28864</v>
      </c>
      <c r="C13128" s="17">
        <v>83.0</v>
      </c>
      <c r="D13128" s="17">
        <v>2.847024392E7</v>
      </c>
      <c r="E13128" s="17">
        <v>8433460.0</v>
      </c>
      <c r="F13128" s="17">
        <v>1.5320335E7</v>
      </c>
      <c r="G13128" s="17">
        <v>3.7346751E7</v>
      </c>
      <c r="H13128" s="17">
        <v>6.9633008E7</v>
      </c>
    </row>
    <row r="13129">
      <c r="A13129" s="7" t="s">
        <v>28865</v>
      </c>
      <c r="B13129" s="17" t="s">
        <v>28866</v>
      </c>
      <c r="C13129" s="17">
        <v>95.0</v>
      </c>
      <c r="D13129" s="17">
        <v>1.528697065E7</v>
      </c>
      <c r="E13129" s="17">
        <v>5716400.0</v>
      </c>
      <c r="F13129" s="17">
        <v>1.1089633E7</v>
      </c>
      <c r="G13129" s="17">
        <v>1.8322098E7</v>
      </c>
      <c r="H13129" s="17">
        <v>3.3963002E7</v>
      </c>
    </row>
    <row r="13130">
      <c r="A13130" s="7" t="s">
        <v>28867</v>
      </c>
      <c r="B13130" s="17" t="s">
        <v>28868</v>
      </c>
      <c r="C13130" s="17">
        <v>7.0</v>
      </c>
      <c r="D13130" s="17">
        <v>1.475834243E7</v>
      </c>
      <c r="E13130" s="17">
        <v>1082900.0</v>
      </c>
      <c r="F13130" s="17">
        <v>8316755.0</v>
      </c>
      <c r="G13130" s="17">
        <v>2.123105E7</v>
      </c>
      <c r="H13130" s="17">
        <v>4.975365E7</v>
      </c>
    </row>
    <row r="13131">
      <c r="A13131" s="7" t="s">
        <v>28869</v>
      </c>
      <c r="B13131" s="17" t="s">
        <v>28870</v>
      </c>
      <c r="C13131" s="17">
        <v>658.0</v>
      </c>
      <c r="D13131" s="17">
        <v>1.067101208E7</v>
      </c>
      <c r="E13131" s="17">
        <v>3336455.0</v>
      </c>
      <c r="F13131" s="17">
        <v>6762173.0</v>
      </c>
      <c r="G13131" s="17">
        <v>1.3711891E7</v>
      </c>
      <c r="H13131" s="17">
        <v>2.1955171E7</v>
      </c>
    </row>
    <row r="13132">
      <c r="A13132" s="7" t="s">
        <v>28871</v>
      </c>
      <c r="B13132" s="17" t="s">
        <v>28872</v>
      </c>
      <c r="C13132" s="17">
        <v>2105.0</v>
      </c>
      <c r="D13132" s="17">
        <v>1.141057595E7</v>
      </c>
      <c r="E13132" s="17">
        <v>3122500.0</v>
      </c>
      <c r="F13132" s="17">
        <v>6677435.0</v>
      </c>
      <c r="G13132" s="17">
        <v>1.4312752E7</v>
      </c>
      <c r="H13132" s="17">
        <v>2.53206E7</v>
      </c>
    </row>
    <row r="13133">
      <c r="A13133" s="7" t="s">
        <v>28873</v>
      </c>
      <c r="B13133" s="17" t="s">
        <v>28874</v>
      </c>
      <c r="C13133" s="17">
        <v>1.0</v>
      </c>
      <c r="D13133" s="17">
        <v>1.4689205E7</v>
      </c>
      <c r="E13133" s="17">
        <v>1.4689205E7</v>
      </c>
      <c r="F13133" s="17">
        <v>1.4689205E7</v>
      </c>
      <c r="G13133" s="17">
        <v>1.4689205E7</v>
      </c>
      <c r="H13133" s="17">
        <v>1.4689205E7</v>
      </c>
    </row>
    <row r="13134">
      <c r="A13134" s="7" t="s">
        <v>28875</v>
      </c>
      <c r="B13134" s="17" t="s">
        <v>28876</v>
      </c>
      <c r="C13134" s="17">
        <v>20.0</v>
      </c>
      <c r="D13134" s="17">
        <v>9354877.7</v>
      </c>
      <c r="E13134" s="17">
        <v>5188851.0</v>
      </c>
      <c r="F13134" s="17">
        <v>9500000.0</v>
      </c>
      <c r="G13134" s="17">
        <v>1.1046509E7</v>
      </c>
      <c r="H13134" s="17">
        <v>1.2857097E7</v>
      </c>
    </row>
    <row r="13135">
      <c r="A13135" s="7" t="s">
        <v>28877</v>
      </c>
      <c r="B13135" s="17" t="s">
        <v>28878</v>
      </c>
      <c r="C13135" s="17">
        <v>1332.0</v>
      </c>
      <c r="D13135" s="17">
        <v>1.950124963E7</v>
      </c>
      <c r="E13135" s="17">
        <v>9760562.0</v>
      </c>
      <c r="F13135" s="17">
        <v>1.4979156E7</v>
      </c>
      <c r="G13135" s="17">
        <v>2.3187422E7</v>
      </c>
      <c r="H13135" s="17">
        <v>3.5846735E7</v>
      </c>
    </row>
    <row r="13136">
      <c r="A13136" s="7" t="s">
        <v>28879</v>
      </c>
      <c r="B13136" s="17" t="s">
        <v>28880</v>
      </c>
      <c r="C13136" s="17">
        <v>553.0</v>
      </c>
      <c r="D13136" s="17">
        <v>1.855128806E7</v>
      </c>
      <c r="E13136" s="17">
        <v>7191069.0</v>
      </c>
      <c r="F13136" s="17">
        <v>1.3029414E7</v>
      </c>
      <c r="G13136" s="17">
        <v>2.3408701E7</v>
      </c>
      <c r="H13136" s="17">
        <v>4.0162521E7</v>
      </c>
    </row>
    <row r="13137">
      <c r="A13137" s="7" t="s">
        <v>28881</v>
      </c>
      <c r="B13137" s="17" t="s">
        <v>28882</v>
      </c>
      <c r="C13137" s="17">
        <v>2404.0</v>
      </c>
      <c r="D13137" s="17">
        <v>2.398351119E7</v>
      </c>
      <c r="E13137" s="17">
        <v>8768356.0</v>
      </c>
      <c r="F13137" s="17">
        <v>1.5127626E7</v>
      </c>
      <c r="G13137" s="17">
        <v>2.7192851E7</v>
      </c>
      <c r="H13137" s="17">
        <v>4.9045319E7</v>
      </c>
    </row>
    <row r="13138">
      <c r="A13138" s="7" t="s">
        <v>28883</v>
      </c>
      <c r="B13138" s="17" t="s">
        <v>28884</v>
      </c>
      <c r="C13138" s="17">
        <v>2918.0</v>
      </c>
      <c r="D13138" s="17">
        <v>1.367068643E7</v>
      </c>
      <c r="E13138" s="17">
        <v>6123021.0</v>
      </c>
      <c r="F13138" s="17">
        <v>9972130.0</v>
      </c>
      <c r="G13138" s="17">
        <v>1.5733426E7</v>
      </c>
      <c r="H13138" s="17">
        <v>2.6601674E7</v>
      </c>
    </row>
    <row r="13139">
      <c r="A13139" s="7" t="s">
        <v>28885</v>
      </c>
      <c r="B13139" s="17" t="s">
        <v>28886</v>
      </c>
      <c r="C13139" s="17">
        <v>10.0</v>
      </c>
      <c r="D13139" s="17">
        <v>1.61017969E7</v>
      </c>
      <c r="E13139" s="17">
        <v>8532529.0</v>
      </c>
      <c r="F13139" s="17">
        <v>1.2035562E7</v>
      </c>
      <c r="G13139" s="17">
        <v>2.3980768E7</v>
      </c>
      <c r="H13139" s="17">
        <v>2.99238E7</v>
      </c>
    </row>
    <row r="13140">
      <c r="A13140" s="7" t="s">
        <v>28887</v>
      </c>
      <c r="B13140" s="17" t="s">
        <v>28888</v>
      </c>
      <c r="C13140" s="17">
        <v>986.0</v>
      </c>
      <c r="D13140" s="17">
        <v>2.010260398E7</v>
      </c>
      <c r="E13140" s="17">
        <v>1.0131765E7</v>
      </c>
      <c r="F13140" s="17">
        <v>1.6195033E7</v>
      </c>
      <c r="G13140" s="17">
        <v>2.52875E7</v>
      </c>
      <c r="H13140" s="17">
        <v>3.6739888E7</v>
      </c>
    </row>
    <row r="13141">
      <c r="A13141" s="7" t="s">
        <v>28889</v>
      </c>
      <c r="B13141" s="17" t="s">
        <v>28890</v>
      </c>
      <c r="C13141" s="17">
        <v>56.0</v>
      </c>
      <c r="D13141" s="17">
        <v>2.686679913E7</v>
      </c>
      <c r="E13141" s="17">
        <v>1.68153E7</v>
      </c>
      <c r="F13141" s="17">
        <v>2.4777677E7</v>
      </c>
      <c r="G13141" s="17">
        <v>4.079725E7</v>
      </c>
      <c r="H13141" s="17">
        <v>4.724305E7</v>
      </c>
    </row>
    <row r="13142">
      <c r="A13142" s="7" t="s">
        <v>28892</v>
      </c>
      <c r="B13142" s="17" t="s">
        <v>28893</v>
      </c>
      <c r="C13142" s="17">
        <v>282.0</v>
      </c>
      <c r="D13142" s="17">
        <v>1.884449823E7</v>
      </c>
      <c r="E13142" s="17">
        <v>8517169.0</v>
      </c>
      <c r="F13142" s="17">
        <v>1.6916114E7</v>
      </c>
      <c r="G13142" s="17">
        <v>2.5515292E7</v>
      </c>
      <c r="H13142" s="17">
        <v>3.1625002E7</v>
      </c>
    </row>
    <row r="13143">
      <c r="A13143" s="7" t="s">
        <v>28894</v>
      </c>
      <c r="B13143" s="17" t="s">
        <v>28895</v>
      </c>
      <c r="C13143" s="17">
        <v>278.0</v>
      </c>
      <c r="D13143" s="17">
        <v>1.414643502E7</v>
      </c>
      <c r="E13143" s="17">
        <v>6307802.0</v>
      </c>
      <c r="F13143" s="17">
        <v>1.0477526E7</v>
      </c>
      <c r="G13143" s="17">
        <v>1.87773E7</v>
      </c>
      <c r="H13143" s="17">
        <v>2.7030349E7</v>
      </c>
    </row>
    <row r="13144">
      <c r="A13144" s="7" t="s">
        <v>28896</v>
      </c>
      <c r="B13144" s="17" t="s">
        <v>28897</v>
      </c>
      <c r="C13144" s="17">
        <v>539.0</v>
      </c>
      <c r="D13144" s="17">
        <v>2.309737787E7</v>
      </c>
      <c r="E13144" s="17">
        <v>9538453.0</v>
      </c>
      <c r="F13144" s="17">
        <v>1.6512568E7</v>
      </c>
      <c r="G13144" s="17">
        <v>2.6548647E7</v>
      </c>
      <c r="H13144" s="17">
        <v>4.0484134E7</v>
      </c>
    </row>
    <row r="13145">
      <c r="A13145" s="7" t="s">
        <v>28898</v>
      </c>
      <c r="B13145" s="17" t="s">
        <v>28899</v>
      </c>
      <c r="C13145" s="17">
        <v>108.0</v>
      </c>
      <c r="D13145" s="17">
        <v>2.37314252E7</v>
      </c>
      <c r="E13145" s="17">
        <v>9225991.0</v>
      </c>
      <c r="F13145" s="17">
        <v>1.7814819E7</v>
      </c>
      <c r="G13145" s="17">
        <v>2.6118197E7</v>
      </c>
      <c r="H13145" s="17">
        <v>5.4105834E7</v>
      </c>
    </row>
    <row r="13146">
      <c r="A13146" s="7" t="s">
        <v>28900</v>
      </c>
      <c r="B13146" s="17" t="s">
        <v>28902</v>
      </c>
      <c r="C13146" s="17">
        <v>12.0</v>
      </c>
      <c r="D13146" s="17">
        <v>4.390545992E7</v>
      </c>
      <c r="E13146" s="17">
        <v>4202104.0</v>
      </c>
      <c r="F13146" s="17">
        <v>2.6870466E7</v>
      </c>
      <c r="G13146" s="17">
        <v>5.0034728E7</v>
      </c>
      <c r="H13146" s="17">
        <v>9.7776829E7</v>
      </c>
    </row>
    <row r="13147">
      <c r="A13147" s="7" t="s">
        <v>28903</v>
      </c>
      <c r="B13147" s="17" t="s">
        <v>28904</v>
      </c>
      <c r="C13147" s="17">
        <v>576.0</v>
      </c>
      <c r="D13147" s="17">
        <v>2.760006418E7</v>
      </c>
      <c r="E13147" s="17">
        <v>9097997.0</v>
      </c>
      <c r="F13147" s="17">
        <v>1.744573E7</v>
      </c>
      <c r="G13147" s="17">
        <v>2.9850542E7</v>
      </c>
      <c r="H13147" s="17">
        <v>5.3619091E7</v>
      </c>
    </row>
    <row r="13148">
      <c r="A13148" s="7" t="s">
        <v>28905</v>
      </c>
      <c r="B13148" s="17" t="s">
        <v>28906</v>
      </c>
      <c r="C13148" s="17">
        <v>37.0</v>
      </c>
      <c r="D13148" s="17">
        <v>2.294198757E7</v>
      </c>
      <c r="E13148" s="17">
        <v>5007248.0</v>
      </c>
      <c r="F13148" s="17">
        <v>1.1481504E7</v>
      </c>
      <c r="G13148" s="17">
        <v>2.7843922E7</v>
      </c>
      <c r="H13148" s="17">
        <v>5.7011955E7</v>
      </c>
    </row>
    <row r="13149">
      <c r="A13149" s="7" t="s">
        <v>28907</v>
      </c>
      <c r="B13149" s="17" t="s">
        <v>28908</v>
      </c>
      <c r="C13149" s="17">
        <v>30.0</v>
      </c>
      <c r="D13149" s="17">
        <v>1.291766713E7</v>
      </c>
      <c r="E13149" s="17">
        <v>5485000.0</v>
      </c>
      <c r="F13149" s="17">
        <v>7720487.0</v>
      </c>
      <c r="G13149" s="17">
        <v>1.3303717E7</v>
      </c>
      <c r="H13149" s="17">
        <v>2.5738401E7</v>
      </c>
    </row>
    <row r="13150">
      <c r="A13150" s="7" t="s">
        <v>28910</v>
      </c>
      <c r="B13150" s="17" t="s">
        <v>28911</v>
      </c>
      <c r="C13150" s="17">
        <v>26.0</v>
      </c>
      <c r="D13150" s="17">
        <v>1.368062831E7</v>
      </c>
      <c r="E13150" s="17">
        <v>6290084.0</v>
      </c>
      <c r="F13150" s="17">
        <v>1.1833972E7</v>
      </c>
      <c r="G13150" s="17">
        <v>1.7529969E7</v>
      </c>
      <c r="H13150" s="17">
        <v>3.1365503E7</v>
      </c>
    </row>
    <row r="13151">
      <c r="A13151" s="7" t="s">
        <v>28912</v>
      </c>
      <c r="B13151" s="17" t="s">
        <v>28913</v>
      </c>
      <c r="C13151" s="17">
        <v>55.0</v>
      </c>
      <c r="D13151" s="17">
        <v>1.150944429E7</v>
      </c>
      <c r="E13151" s="17">
        <v>4684300.0</v>
      </c>
      <c r="F13151" s="17">
        <v>9402633.0</v>
      </c>
      <c r="G13151" s="17">
        <v>1.4028356E7</v>
      </c>
      <c r="H13151" s="17">
        <v>2.0425668E7</v>
      </c>
    </row>
    <row r="13152">
      <c r="A13152" s="7" t="s">
        <v>28914</v>
      </c>
      <c r="B13152" s="17" t="s">
        <v>28915</v>
      </c>
      <c r="C13152" s="17">
        <v>2.0</v>
      </c>
      <c r="D13152" s="17">
        <v>2.4107787E8</v>
      </c>
      <c r="E13152" s="17">
        <v>3923540.0</v>
      </c>
      <c r="F13152" s="17">
        <v>3923540.0</v>
      </c>
      <c r="G13152" s="17">
        <v>4.782322E8</v>
      </c>
      <c r="H13152" s="17">
        <v>4.782322E8</v>
      </c>
    </row>
    <row r="13153">
      <c r="A13153" s="7" t="s">
        <v>28916</v>
      </c>
      <c r="B13153" s="17" t="s">
        <v>28917</v>
      </c>
      <c r="C13153" s="17">
        <v>3911.0</v>
      </c>
      <c r="D13153" s="17">
        <v>1.472185729E7</v>
      </c>
      <c r="E13153" s="17">
        <v>5484218.0</v>
      </c>
      <c r="F13153" s="17">
        <v>1.0473156E7</v>
      </c>
      <c r="G13153" s="17">
        <v>1.8327178E7</v>
      </c>
      <c r="H13153" s="17">
        <v>3.242831E7</v>
      </c>
    </row>
    <row r="13154">
      <c r="A13154" s="7" t="s">
        <v>28918</v>
      </c>
      <c r="B13154" s="17" t="s">
        <v>28920</v>
      </c>
      <c r="C13154" s="17">
        <v>962.0</v>
      </c>
      <c r="D13154" s="17">
        <v>2.074028004E7</v>
      </c>
      <c r="E13154" s="17">
        <v>9580200.0</v>
      </c>
      <c r="F13154" s="17">
        <v>1.4392147E7</v>
      </c>
      <c r="G13154" s="17">
        <v>2.5842345E7</v>
      </c>
      <c r="H13154" s="17">
        <v>4.3635324E7</v>
      </c>
    </row>
    <row r="13155">
      <c r="A13155" s="7" t="s">
        <v>28921</v>
      </c>
      <c r="B13155" s="17" t="s">
        <v>28922</v>
      </c>
      <c r="C13155" s="17">
        <v>33802.0</v>
      </c>
      <c r="D13155" s="17">
        <v>1.32772957E7</v>
      </c>
      <c r="E13155" s="17">
        <v>5265002.0</v>
      </c>
      <c r="F13155" s="17">
        <v>9504004.0</v>
      </c>
      <c r="G13155" s="17">
        <v>1.5520264E7</v>
      </c>
      <c r="H13155" s="17">
        <v>2.5931185E7</v>
      </c>
    </row>
    <row r="13156">
      <c r="A13156" s="7" t="s">
        <v>28923</v>
      </c>
      <c r="B13156" s="17" t="s">
        <v>28924</v>
      </c>
      <c r="C13156" s="17">
        <v>62.0</v>
      </c>
      <c r="D13156" s="17">
        <v>1.44159465E7</v>
      </c>
      <c r="E13156" s="17">
        <v>6068137.0</v>
      </c>
      <c r="F13156" s="17">
        <v>1.1172214E7</v>
      </c>
      <c r="G13156" s="17">
        <v>1.6864962E7</v>
      </c>
      <c r="H13156" s="17">
        <v>2.6576616E7</v>
      </c>
    </row>
    <row r="13157">
      <c r="A13157" s="7" t="s">
        <v>28925</v>
      </c>
      <c r="B13157" s="17" t="s">
        <v>28927</v>
      </c>
      <c r="C13157" s="17">
        <v>18.0</v>
      </c>
      <c r="D13157" s="17">
        <v>1.450135472E7</v>
      </c>
      <c r="E13157" s="17">
        <v>6831000.0</v>
      </c>
      <c r="F13157" s="17">
        <v>1.2953836E7</v>
      </c>
      <c r="G13157" s="17">
        <v>2.2607213E7</v>
      </c>
      <c r="H13157" s="17">
        <v>2.8701975E7</v>
      </c>
    </row>
    <row r="13158">
      <c r="A13158" s="7" t="s">
        <v>28929</v>
      </c>
      <c r="B13158" s="17" t="s">
        <v>28930</v>
      </c>
      <c r="C13158" s="17">
        <v>1321.0</v>
      </c>
      <c r="D13158" s="17">
        <v>1.521174898E7</v>
      </c>
      <c r="E13158" s="17">
        <v>8436999.0</v>
      </c>
      <c r="F13158" s="17">
        <v>1.232365E7</v>
      </c>
      <c r="G13158" s="17">
        <v>1.7520975E7</v>
      </c>
      <c r="H13158" s="17">
        <v>2.6282055E7</v>
      </c>
    </row>
    <row r="13159">
      <c r="A13159" s="7" t="s">
        <v>28931</v>
      </c>
      <c r="B13159" s="17" t="s">
        <v>28932</v>
      </c>
      <c r="C13159" s="17">
        <v>133.0</v>
      </c>
      <c r="D13159" s="17">
        <v>2.371004418E7</v>
      </c>
      <c r="E13159" s="17">
        <v>1.0720886E7</v>
      </c>
      <c r="F13159" s="17">
        <v>1.6891512E7</v>
      </c>
      <c r="G13159" s="17">
        <v>3.200945E7</v>
      </c>
      <c r="H13159" s="17">
        <v>4.497533E7</v>
      </c>
    </row>
    <row r="13160">
      <c r="A13160" s="7" t="s">
        <v>28934</v>
      </c>
      <c r="B13160" s="17" t="s">
        <v>28935</v>
      </c>
      <c r="C13160" s="17">
        <v>13.0</v>
      </c>
      <c r="D13160" s="17">
        <v>1.283891992E7</v>
      </c>
      <c r="E13160" s="17">
        <v>3467500.0</v>
      </c>
      <c r="F13160" s="17">
        <v>1.0047745E7</v>
      </c>
      <c r="G13160" s="17">
        <v>1.8373088E7</v>
      </c>
      <c r="H13160" s="17">
        <v>2.245193E7</v>
      </c>
    </row>
    <row r="13161">
      <c r="A13161" s="7" t="s">
        <v>28937</v>
      </c>
      <c r="B13161" s="17" t="s">
        <v>28938</v>
      </c>
      <c r="C13161" s="17">
        <v>1524.0</v>
      </c>
      <c r="D13161" s="17">
        <v>1.867626596E7</v>
      </c>
      <c r="E13161" s="17">
        <v>8429600.0</v>
      </c>
      <c r="F13161" s="17">
        <v>1.3105554E7</v>
      </c>
      <c r="G13161" s="17">
        <v>2.3531386E7</v>
      </c>
      <c r="H13161" s="17">
        <v>3.6854064E7</v>
      </c>
    </row>
    <row r="13162">
      <c r="A13162" s="7" t="s">
        <v>28939</v>
      </c>
      <c r="B13162" s="17" t="s">
        <v>28940</v>
      </c>
      <c r="C13162" s="17">
        <v>294.0</v>
      </c>
      <c r="D13162" s="17">
        <v>1.010810037E7</v>
      </c>
      <c r="E13162" s="17">
        <v>3173962.0</v>
      </c>
      <c r="F13162" s="17">
        <v>5809200.0</v>
      </c>
      <c r="G13162" s="17">
        <v>1.1944211E7</v>
      </c>
      <c r="H13162" s="17">
        <v>2.3375722E7</v>
      </c>
    </row>
    <row r="13163">
      <c r="A13163" s="7" t="s">
        <v>28941</v>
      </c>
      <c r="B13163" s="17" t="s">
        <v>28942</v>
      </c>
      <c r="C13163" s="17">
        <v>5976.0</v>
      </c>
      <c r="D13163" s="17">
        <v>1.211804177E7</v>
      </c>
      <c r="E13163" s="17">
        <v>5043287.0</v>
      </c>
      <c r="F13163" s="17">
        <v>8390978.0</v>
      </c>
      <c r="G13163" s="17">
        <v>1.3960863E7</v>
      </c>
      <c r="H13163" s="17">
        <v>2.52771E7</v>
      </c>
    </row>
    <row r="13164">
      <c r="A13164" s="7" t="s">
        <v>28944</v>
      </c>
      <c r="B13164" s="17" t="s">
        <v>28945</v>
      </c>
      <c r="C13164" s="17">
        <v>5096.0</v>
      </c>
      <c r="D13164" s="17">
        <v>8811301.937</v>
      </c>
      <c r="E13164" s="17">
        <v>4484780.0</v>
      </c>
      <c r="F13164" s="17">
        <v>6672750.0</v>
      </c>
      <c r="G13164" s="17">
        <v>1.0299872E7</v>
      </c>
      <c r="H13164" s="17">
        <v>1.5876602E7</v>
      </c>
    </row>
    <row r="13165">
      <c r="A13165" s="7" t="s">
        <v>28946</v>
      </c>
      <c r="B13165" s="17" t="s">
        <v>28947</v>
      </c>
      <c r="C13165" s="17">
        <v>132.0</v>
      </c>
      <c r="D13165" s="17">
        <v>8303690.795</v>
      </c>
      <c r="E13165" s="17">
        <v>4557958.0</v>
      </c>
      <c r="F13165" s="17">
        <v>6229322.0</v>
      </c>
      <c r="G13165" s="17">
        <v>8462155.0</v>
      </c>
      <c r="H13165" s="17">
        <v>1.418765E7</v>
      </c>
    </row>
    <row r="13166">
      <c r="A13166" s="7" t="s">
        <v>28948</v>
      </c>
      <c r="B13166" s="17" t="s">
        <v>28949</v>
      </c>
      <c r="C13166" s="17">
        <v>92.0</v>
      </c>
      <c r="D13166" s="17">
        <v>8350260.88</v>
      </c>
      <c r="E13166" s="17">
        <v>4603318.0</v>
      </c>
      <c r="F13166" s="17">
        <v>6305117.0</v>
      </c>
      <c r="G13166" s="17">
        <v>9952200.0</v>
      </c>
      <c r="H13166" s="17">
        <v>1.500498E7</v>
      </c>
    </row>
    <row r="13167">
      <c r="A13167" s="7" t="s">
        <v>28950</v>
      </c>
      <c r="B13167" s="17" t="s">
        <v>28951</v>
      </c>
      <c r="C13167" s="17">
        <v>53.0</v>
      </c>
      <c r="D13167" s="17">
        <v>1.171701898E7</v>
      </c>
      <c r="E13167" s="17">
        <v>6730600.0</v>
      </c>
      <c r="F13167" s="17">
        <v>1.0929302E7</v>
      </c>
      <c r="G13167" s="17">
        <v>1.4959067E7</v>
      </c>
      <c r="H13167" s="17">
        <v>1.9359389E7</v>
      </c>
    </row>
    <row r="13168">
      <c r="A13168" s="7" t="s">
        <v>28952</v>
      </c>
      <c r="B13168" s="17" t="s">
        <v>28953</v>
      </c>
      <c r="C13168" s="17">
        <v>67.0</v>
      </c>
      <c r="D13168" s="17">
        <v>9885962.164</v>
      </c>
      <c r="E13168" s="17">
        <v>5205676.0</v>
      </c>
      <c r="F13168" s="17">
        <v>8599478.0</v>
      </c>
      <c r="G13168" s="17">
        <v>1.1552098E7</v>
      </c>
      <c r="H13168" s="17">
        <v>1.7613626E7</v>
      </c>
    </row>
    <row r="13169">
      <c r="A13169" s="7" t="s">
        <v>28955</v>
      </c>
      <c r="B13169" s="17" t="s">
        <v>28956</v>
      </c>
      <c r="C13169" s="17">
        <v>13565.0</v>
      </c>
      <c r="D13169" s="17">
        <v>8806978.536</v>
      </c>
      <c r="E13169" s="17">
        <v>4221789.0</v>
      </c>
      <c r="F13169" s="17">
        <v>6404956.0</v>
      </c>
      <c r="G13169" s="17">
        <v>9982105.0</v>
      </c>
      <c r="H13169" s="17">
        <v>1.5895065E7</v>
      </c>
    </row>
    <row r="13170">
      <c r="A13170" s="7" t="s">
        <v>28957</v>
      </c>
      <c r="B13170" s="17" t="s">
        <v>28958</v>
      </c>
      <c r="C13170" s="17">
        <v>1189.0</v>
      </c>
      <c r="D13170" s="17">
        <v>1.079444453E7</v>
      </c>
      <c r="E13170" s="17">
        <v>4502414.0</v>
      </c>
      <c r="F13170" s="17">
        <v>8204040.0</v>
      </c>
      <c r="G13170" s="17">
        <v>1.4619065E7</v>
      </c>
      <c r="H13170" s="17">
        <v>2.0930232E7</v>
      </c>
    </row>
    <row r="13171">
      <c r="A13171" s="7" t="s">
        <v>28959</v>
      </c>
      <c r="B13171" s="17" t="s">
        <v>28960</v>
      </c>
      <c r="C13171" s="17">
        <v>123.0</v>
      </c>
      <c r="D13171" s="17">
        <v>9919086.976</v>
      </c>
      <c r="E13171" s="17">
        <v>5370500.0</v>
      </c>
      <c r="F13171" s="17">
        <v>8595472.0</v>
      </c>
      <c r="G13171" s="17">
        <v>1.11295E7</v>
      </c>
      <c r="H13171" s="17">
        <v>1.8402984E7</v>
      </c>
    </row>
    <row r="13172">
      <c r="A13172" s="7" t="s">
        <v>28961</v>
      </c>
      <c r="B13172" s="17" t="s">
        <v>28962</v>
      </c>
      <c r="C13172" s="17">
        <v>235.0</v>
      </c>
      <c r="D13172" s="17">
        <v>6871188.021</v>
      </c>
      <c r="E13172" s="17">
        <v>2691690.0</v>
      </c>
      <c r="F13172" s="17">
        <v>3967733.0</v>
      </c>
      <c r="G13172" s="17">
        <v>6579983.0</v>
      </c>
      <c r="H13172" s="17">
        <v>1.31154E7</v>
      </c>
    </row>
    <row r="13173">
      <c r="A13173" s="7" t="s">
        <v>28963</v>
      </c>
      <c r="B13173" s="17" t="s">
        <v>28964</v>
      </c>
      <c r="C13173" s="17">
        <v>10.0</v>
      </c>
      <c r="D13173" s="17">
        <v>1.57622024E7</v>
      </c>
      <c r="E13173" s="17">
        <v>3708961.0</v>
      </c>
      <c r="F13173" s="17">
        <v>6446367.0</v>
      </c>
      <c r="G13173" s="17">
        <v>1.1624029E7</v>
      </c>
      <c r="H13173" s="17">
        <v>2.9860154E7</v>
      </c>
    </row>
    <row r="13174">
      <c r="A13174" s="7" t="s">
        <v>28966</v>
      </c>
      <c r="B13174" s="17" t="s">
        <v>28967</v>
      </c>
      <c r="C13174" s="17">
        <v>26.0</v>
      </c>
      <c r="D13174" s="17">
        <v>1.600041646E7</v>
      </c>
      <c r="E13174" s="17">
        <v>6341313.0</v>
      </c>
      <c r="F13174" s="17">
        <v>9868595.0</v>
      </c>
      <c r="G13174" s="17">
        <v>1.9819007E7</v>
      </c>
      <c r="H13174" s="17">
        <v>4.0219894E7</v>
      </c>
    </row>
    <row r="13175">
      <c r="A13175" s="7" t="s">
        <v>28968</v>
      </c>
      <c r="B13175" s="17" t="s">
        <v>28969</v>
      </c>
      <c r="C13175" s="17">
        <v>362.0</v>
      </c>
      <c r="D13175" s="17">
        <v>1.415631045E7</v>
      </c>
      <c r="E13175" s="17">
        <v>7383106.0</v>
      </c>
      <c r="F13175" s="17">
        <v>1.0303E7</v>
      </c>
      <c r="G13175" s="17">
        <v>1.680571E7</v>
      </c>
      <c r="H13175" s="17">
        <v>2.40895E7</v>
      </c>
    </row>
    <row r="13176">
      <c r="A13176" s="7" t="s">
        <v>28970</v>
      </c>
      <c r="B13176" s="17" t="s">
        <v>28971</v>
      </c>
      <c r="C13176" s="17">
        <v>317.0</v>
      </c>
      <c r="D13176" s="17">
        <v>1.220271183E7</v>
      </c>
      <c r="E13176" s="17">
        <v>3944569.0</v>
      </c>
      <c r="F13176" s="17">
        <v>7614000.0</v>
      </c>
      <c r="G13176" s="17">
        <v>1.4360748E7</v>
      </c>
      <c r="H13176" s="17">
        <v>2.5428534E7</v>
      </c>
    </row>
    <row r="13177">
      <c r="A13177" s="7" t="s">
        <v>28972</v>
      </c>
      <c r="B13177" s="17" t="s">
        <v>28973</v>
      </c>
      <c r="C13177" s="17">
        <v>2536.0</v>
      </c>
      <c r="D13177" s="17">
        <v>2.127537109E7</v>
      </c>
      <c r="E13177" s="17">
        <v>5351453.0</v>
      </c>
      <c r="F13177" s="17">
        <v>1.157546E7</v>
      </c>
      <c r="G13177" s="17">
        <v>2.0580603E7</v>
      </c>
      <c r="H13177" s="17">
        <v>3.8922038E7</v>
      </c>
    </row>
    <row r="13178">
      <c r="A13178" s="7" t="s">
        <v>28974</v>
      </c>
      <c r="B13178" s="17" t="s">
        <v>28975</v>
      </c>
      <c r="C13178" s="17">
        <v>166.0</v>
      </c>
      <c r="D13178" s="17">
        <v>1.540345014E7</v>
      </c>
      <c r="E13178" s="17">
        <v>5662852.0</v>
      </c>
      <c r="F13178" s="17">
        <v>1.0747006E7</v>
      </c>
      <c r="G13178" s="17">
        <v>1.8167047E7</v>
      </c>
      <c r="H13178" s="17">
        <v>2.4767956E7</v>
      </c>
    </row>
    <row r="13179">
      <c r="A13179" s="7" t="s">
        <v>28976</v>
      </c>
      <c r="B13179" s="17" t="s">
        <v>28977</v>
      </c>
      <c r="C13179" s="17">
        <v>582.0</v>
      </c>
      <c r="D13179" s="17">
        <v>7793716.71</v>
      </c>
      <c r="E13179" s="17">
        <v>4311510.0</v>
      </c>
      <c r="F13179" s="17">
        <v>6177494.0</v>
      </c>
      <c r="G13179" s="17">
        <v>9157204.0</v>
      </c>
      <c r="H13179" s="17">
        <v>1.3012E7</v>
      </c>
    </row>
    <row r="13180">
      <c r="A13180" s="7" t="s">
        <v>28978</v>
      </c>
      <c r="B13180" s="17" t="s">
        <v>28979</v>
      </c>
      <c r="C13180" s="17">
        <v>674.0</v>
      </c>
      <c r="D13180" s="17">
        <v>1.004381095E7</v>
      </c>
      <c r="E13180" s="17">
        <v>5765314.0</v>
      </c>
      <c r="F13180" s="17">
        <v>8647950.0</v>
      </c>
      <c r="G13180" s="17">
        <v>1.250465E7</v>
      </c>
      <c r="H13180" s="17">
        <v>1.5683947E7</v>
      </c>
    </row>
    <row r="13181">
      <c r="A13181" s="7" t="s">
        <v>28981</v>
      </c>
      <c r="B13181" s="17" t="s">
        <v>28982</v>
      </c>
      <c r="C13181" s="17">
        <v>309.0</v>
      </c>
      <c r="D13181" s="17">
        <v>1.018365436E7</v>
      </c>
      <c r="E13181" s="17">
        <v>5392549.0</v>
      </c>
      <c r="F13181" s="17">
        <v>8479813.0</v>
      </c>
      <c r="G13181" s="17">
        <v>1.1692867E7</v>
      </c>
      <c r="H13181" s="17">
        <v>1.557883E7</v>
      </c>
    </row>
    <row r="13182">
      <c r="A13182" s="7" t="s">
        <v>28983</v>
      </c>
      <c r="B13182" s="17" t="s">
        <v>28984</v>
      </c>
      <c r="C13182" s="17">
        <v>132.0</v>
      </c>
      <c r="D13182" s="17">
        <v>1.174292972E7</v>
      </c>
      <c r="E13182" s="17">
        <v>4995554.0</v>
      </c>
      <c r="F13182" s="17">
        <v>9693742.0</v>
      </c>
      <c r="G13182" s="17">
        <v>1.4877086E7</v>
      </c>
      <c r="H13182" s="17">
        <v>1.9986001E7</v>
      </c>
    </row>
    <row r="13183">
      <c r="A13183" s="7" t="s">
        <v>28985</v>
      </c>
      <c r="B13183" s="17" t="s">
        <v>28986</v>
      </c>
      <c r="C13183" s="17">
        <v>987.0</v>
      </c>
      <c r="D13183" s="17">
        <v>1.062898572E7</v>
      </c>
      <c r="E13183" s="17">
        <v>4707503.0</v>
      </c>
      <c r="F13183" s="17">
        <v>7949032.0</v>
      </c>
      <c r="G13183" s="17">
        <v>1.329065E7</v>
      </c>
      <c r="H13183" s="17">
        <v>1.9021928E7</v>
      </c>
    </row>
    <row r="13184">
      <c r="A13184" s="7" t="s">
        <v>28987</v>
      </c>
      <c r="B13184" s="17" t="s">
        <v>28989</v>
      </c>
      <c r="C13184" s="17">
        <v>23.0</v>
      </c>
      <c r="D13184" s="17">
        <v>1.058123365E7</v>
      </c>
      <c r="E13184" s="17">
        <v>3279110.0</v>
      </c>
      <c r="F13184" s="17">
        <v>5492872.0</v>
      </c>
      <c r="G13184" s="17">
        <v>8842533.0</v>
      </c>
      <c r="H13184" s="17">
        <v>2.9848486E7</v>
      </c>
    </row>
    <row r="13185">
      <c r="A13185" s="7" t="s">
        <v>28990</v>
      </c>
      <c r="B13185" s="17" t="s">
        <v>28991</v>
      </c>
      <c r="C13185" s="17">
        <v>15.0</v>
      </c>
      <c r="D13185" s="17">
        <v>1.016765087E7</v>
      </c>
      <c r="E13185" s="17">
        <v>5681733.0</v>
      </c>
      <c r="F13185" s="17">
        <v>9136727.0</v>
      </c>
      <c r="G13185" s="17">
        <v>1.3710964E7</v>
      </c>
      <c r="H13185" s="17">
        <v>1.599286E7</v>
      </c>
    </row>
    <row r="13186">
      <c r="A13186" s="7" t="s">
        <v>28992</v>
      </c>
      <c r="B13186" s="17" t="s">
        <v>28993</v>
      </c>
      <c r="C13186" s="17">
        <v>188.0</v>
      </c>
      <c r="D13186" s="17">
        <v>9094754.293</v>
      </c>
      <c r="E13186" s="17">
        <v>6058805.0</v>
      </c>
      <c r="F13186" s="17">
        <v>6489019.0</v>
      </c>
      <c r="G13186" s="17">
        <v>7813453.0</v>
      </c>
      <c r="H13186" s="17">
        <v>1.6322717E7</v>
      </c>
    </row>
    <row r="13187">
      <c r="A13187" s="7" t="s">
        <v>28994</v>
      </c>
      <c r="B13187" s="17" t="s">
        <v>28995</v>
      </c>
      <c r="C13187" s="17">
        <v>241.0</v>
      </c>
      <c r="D13187" s="17">
        <v>9245983.452</v>
      </c>
      <c r="E13187" s="17">
        <v>5277083.0</v>
      </c>
      <c r="F13187" s="17">
        <v>7814377.0</v>
      </c>
      <c r="G13187" s="17">
        <v>1.1459654E7</v>
      </c>
      <c r="H13187" s="17">
        <v>1.5972552E7</v>
      </c>
    </row>
    <row r="13188">
      <c r="A13188" s="7" t="s">
        <v>28996</v>
      </c>
      <c r="B13188" s="17" t="s">
        <v>28997</v>
      </c>
      <c r="C13188" s="17">
        <v>189.0</v>
      </c>
      <c r="D13188" s="17">
        <v>1.839321311E7</v>
      </c>
      <c r="E13188" s="17">
        <v>1.2021557E7</v>
      </c>
      <c r="F13188" s="17">
        <v>1.4403454E7</v>
      </c>
      <c r="G13188" s="17">
        <v>2.3472352E7</v>
      </c>
      <c r="H13188" s="17">
        <v>2.8117751E7</v>
      </c>
    </row>
    <row r="13189">
      <c r="A13189" s="7" t="s">
        <v>28998</v>
      </c>
      <c r="B13189" s="17" t="s">
        <v>28999</v>
      </c>
      <c r="C13189" s="17">
        <v>1446.0</v>
      </c>
      <c r="D13189" s="17">
        <v>2.109633592E7</v>
      </c>
      <c r="E13189" s="17">
        <v>8112290.0</v>
      </c>
      <c r="F13189" s="17">
        <v>1.444938E7</v>
      </c>
      <c r="G13189" s="17">
        <v>2.8056618E7</v>
      </c>
      <c r="H13189" s="17">
        <v>4.617435E7</v>
      </c>
    </row>
    <row r="13190">
      <c r="A13190" s="7" t="s">
        <v>29000</v>
      </c>
      <c r="B13190" s="17" t="s">
        <v>29002</v>
      </c>
      <c r="C13190" s="17">
        <v>80.0</v>
      </c>
      <c r="D13190" s="17">
        <v>9810313.513</v>
      </c>
      <c r="E13190" s="17">
        <v>4580000.0</v>
      </c>
      <c r="F13190" s="17">
        <v>7164500.0</v>
      </c>
      <c r="G13190" s="17">
        <v>1.073527E7</v>
      </c>
      <c r="H13190" s="17">
        <v>1.9037607E7</v>
      </c>
    </row>
    <row r="13191">
      <c r="A13191" s="7" t="s">
        <v>29003</v>
      </c>
      <c r="B13191" s="17" t="s">
        <v>29004</v>
      </c>
      <c r="C13191" s="17">
        <v>19.0</v>
      </c>
      <c r="D13191" s="17">
        <v>1.357018358E7</v>
      </c>
      <c r="E13191" s="17">
        <v>3535577.0</v>
      </c>
      <c r="F13191" s="17">
        <v>7604500.0</v>
      </c>
      <c r="G13191" s="17">
        <v>1.3414045E7</v>
      </c>
      <c r="H13191" s="17">
        <v>4.0104283E7</v>
      </c>
    </row>
    <row r="13192">
      <c r="A13192" s="7" t="s">
        <v>29005</v>
      </c>
      <c r="B13192" s="17" t="s">
        <v>29006</v>
      </c>
      <c r="C13192" s="17">
        <v>11.0</v>
      </c>
      <c r="D13192" s="17">
        <v>7621597.818</v>
      </c>
      <c r="E13192" s="17">
        <v>3397280.0</v>
      </c>
      <c r="F13192" s="17">
        <v>5441005.0</v>
      </c>
      <c r="G13192" s="17">
        <v>8428938.0</v>
      </c>
      <c r="H13192" s="17">
        <v>1.4455032E7</v>
      </c>
    </row>
    <row r="13193">
      <c r="A13193" s="7" t="s">
        <v>29007</v>
      </c>
      <c r="B13193" s="17" t="s">
        <v>29008</v>
      </c>
      <c r="C13193" s="17">
        <v>2.0</v>
      </c>
      <c r="D13193" s="17">
        <v>3519212.5</v>
      </c>
      <c r="E13193" s="17">
        <v>2701070.0</v>
      </c>
      <c r="F13193" s="17">
        <v>2701070.0</v>
      </c>
      <c r="G13193" s="17">
        <v>4337355.0</v>
      </c>
      <c r="H13193" s="17">
        <v>4337355.0</v>
      </c>
    </row>
    <row r="13194">
      <c r="A13194" s="7" t="s">
        <v>29010</v>
      </c>
      <c r="B13194" s="17" t="s">
        <v>29011</v>
      </c>
      <c r="C13194" s="17">
        <v>5.0</v>
      </c>
      <c r="D13194" s="17">
        <v>4059646.6</v>
      </c>
      <c r="E13194" s="17">
        <v>2933063.0</v>
      </c>
      <c r="F13194" s="17">
        <v>4327000.0</v>
      </c>
      <c r="G13194" s="17">
        <v>4503793.0</v>
      </c>
      <c r="H13194" s="17">
        <v>6785038.0</v>
      </c>
    </row>
    <row r="13195">
      <c r="A13195" s="7" t="s">
        <v>29013</v>
      </c>
      <c r="B13195" s="17" t="s">
        <v>29014</v>
      </c>
      <c r="C13195" s="17">
        <v>74.0</v>
      </c>
      <c r="D13195" s="17">
        <v>4600870.162</v>
      </c>
      <c r="E13195" s="17">
        <v>3303458.0</v>
      </c>
      <c r="F13195" s="17">
        <v>3987709.0</v>
      </c>
      <c r="G13195" s="17">
        <v>5143410.0</v>
      </c>
      <c r="H13195" s="17">
        <v>5986970.0</v>
      </c>
    </row>
    <row r="13196">
      <c r="A13196" s="7" t="s">
        <v>29015</v>
      </c>
      <c r="B13196" s="17" t="s">
        <v>29016</v>
      </c>
      <c r="C13196" s="17">
        <v>84.0</v>
      </c>
      <c r="D13196" s="17">
        <v>1.519980652E7</v>
      </c>
      <c r="E13196" s="17">
        <v>6920853.0</v>
      </c>
      <c r="F13196" s="17">
        <v>1.0842301E7</v>
      </c>
      <c r="G13196" s="17">
        <v>1.8072343E7</v>
      </c>
      <c r="H13196" s="17">
        <v>3.0648401E7</v>
      </c>
    </row>
    <row r="13197">
      <c r="A13197" s="7" t="s">
        <v>29018</v>
      </c>
      <c r="B13197" s="17" t="s">
        <v>29019</v>
      </c>
      <c r="C13197" s="17">
        <v>13.0</v>
      </c>
      <c r="D13197" s="17">
        <v>1.650487146E7</v>
      </c>
      <c r="E13197" s="17">
        <v>5753500.0</v>
      </c>
      <c r="F13197" s="17">
        <v>1.1802118E7</v>
      </c>
      <c r="G13197" s="17">
        <v>2.3281332E7</v>
      </c>
      <c r="H13197" s="17">
        <v>3.4023376E7</v>
      </c>
    </row>
    <row r="13198">
      <c r="A13198" s="7" t="s">
        <v>29020</v>
      </c>
      <c r="B13198" s="17" t="s">
        <v>29021</v>
      </c>
      <c r="C13198" s="17">
        <v>133.0</v>
      </c>
      <c r="D13198" s="17">
        <v>1.51395654E7</v>
      </c>
      <c r="E13198" s="17">
        <v>6382981.0</v>
      </c>
      <c r="F13198" s="17">
        <v>1.1196136E7</v>
      </c>
      <c r="G13198" s="17">
        <v>1.930645E7</v>
      </c>
      <c r="H13198" s="17">
        <v>2.9567856E7</v>
      </c>
    </row>
    <row r="13199">
      <c r="A13199" s="7" t="s">
        <v>29022</v>
      </c>
      <c r="B13199" s="17" t="s">
        <v>29023</v>
      </c>
      <c r="C13199" s="17">
        <v>1479.0</v>
      </c>
      <c r="D13199" s="17">
        <v>7979448.471</v>
      </c>
      <c r="E13199" s="17">
        <v>2701950.0</v>
      </c>
      <c r="F13199" s="17">
        <v>4252458.0</v>
      </c>
      <c r="G13199" s="17">
        <v>7932884.0</v>
      </c>
      <c r="H13199" s="17">
        <v>1.4428815E7</v>
      </c>
    </row>
    <row r="13200">
      <c r="A13200" s="7" t="s">
        <v>29025</v>
      </c>
      <c r="B13200" s="17" t="s">
        <v>29026</v>
      </c>
      <c r="C13200" s="17">
        <v>142.0</v>
      </c>
      <c r="D13200" s="17">
        <v>7665589.331</v>
      </c>
      <c r="E13200" s="17">
        <v>2608528.0</v>
      </c>
      <c r="F13200" s="17">
        <v>4595000.0</v>
      </c>
      <c r="G13200" s="17">
        <v>9544147.0</v>
      </c>
      <c r="H13200" s="17">
        <v>1.7265768E7</v>
      </c>
    </row>
    <row r="13201">
      <c r="A13201" s="7" t="s">
        <v>29027</v>
      </c>
      <c r="B13201" s="17" t="s">
        <v>29028</v>
      </c>
      <c r="C13201" s="17">
        <v>11.0</v>
      </c>
      <c r="D13201" s="17">
        <v>1.769212582E7</v>
      </c>
      <c r="E13201" s="17">
        <v>8655486.0</v>
      </c>
      <c r="F13201" s="17">
        <v>9128207.0</v>
      </c>
      <c r="G13201" s="17">
        <v>1.34962E7</v>
      </c>
      <c r="H13201" s="17">
        <v>1.8989167E7</v>
      </c>
    </row>
    <row r="13202">
      <c r="A13202" s="7" t="s">
        <v>29029</v>
      </c>
      <c r="B13202" s="17" t="s">
        <v>29030</v>
      </c>
      <c r="C13202" s="17">
        <v>2.0</v>
      </c>
      <c r="D13202" s="17">
        <v>9170024.0</v>
      </c>
      <c r="E13202" s="17">
        <v>5063048.0</v>
      </c>
      <c r="F13202" s="17">
        <v>5063048.0</v>
      </c>
      <c r="G13202" s="17">
        <v>1.3277E7</v>
      </c>
      <c r="H13202" s="17">
        <v>1.3277E7</v>
      </c>
    </row>
    <row r="13203">
      <c r="A13203" s="7" t="s">
        <v>29031</v>
      </c>
      <c r="B13203" s="17" t="s">
        <v>29032</v>
      </c>
      <c r="C13203" s="17">
        <v>1.0</v>
      </c>
      <c r="D13203" s="17">
        <v>2819000.0</v>
      </c>
      <c r="E13203" s="17">
        <v>2819000.0</v>
      </c>
      <c r="F13203" s="17">
        <v>2819000.0</v>
      </c>
      <c r="G13203" s="17">
        <v>2819000.0</v>
      </c>
      <c r="H13203" s="17">
        <v>2819000.0</v>
      </c>
    </row>
    <row r="13204">
      <c r="A13204" s="7" t="s">
        <v>29033</v>
      </c>
      <c r="B13204" s="17" t="s">
        <v>29034</v>
      </c>
      <c r="C13204" s="17">
        <v>3.0</v>
      </c>
      <c r="D13204" s="17">
        <v>7008598.0</v>
      </c>
      <c r="E13204" s="17">
        <v>5610485.0</v>
      </c>
      <c r="F13204" s="17">
        <v>6103809.0</v>
      </c>
      <c r="G13204" s="17">
        <v>9311500.0</v>
      </c>
      <c r="H13204" s="17">
        <v>9311500.0</v>
      </c>
    </row>
    <row r="13205">
      <c r="A13205" s="7" t="s">
        <v>29036</v>
      </c>
      <c r="B13205" s="17" t="s">
        <v>29037</v>
      </c>
      <c r="C13205" s="17">
        <v>6.0</v>
      </c>
      <c r="D13205" s="17">
        <v>6884127.5</v>
      </c>
      <c r="E13205" s="17">
        <v>4686811.0</v>
      </c>
      <c r="F13205" s="17">
        <v>4834306.0</v>
      </c>
      <c r="G13205" s="17">
        <v>7063811.0</v>
      </c>
      <c r="H13205" s="17">
        <v>1.7529969E7</v>
      </c>
    </row>
    <row r="13206">
      <c r="A13206" s="7" t="s">
        <v>29039</v>
      </c>
      <c r="B13206" s="17" t="s">
        <v>29040</v>
      </c>
      <c r="C13206" s="17">
        <v>4.0</v>
      </c>
      <c r="D13206" s="17">
        <v>9156029.0</v>
      </c>
      <c r="E13206" s="17">
        <v>4020545.0</v>
      </c>
      <c r="F13206" s="17">
        <v>7360895.0</v>
      </c>
      <c r="G13206" s="17">
        <v>1.0145923E7</v>
      </c>
      <c r="H13206" s="17">
        <v>1.5096753E7</v>
      </c>
    </row>
    <row r="13207">
      <c r="A13207" s="7" t="s">
        <v>29041</v>
      </c>
      <c r="B13207" s="17" t="s">
        <v>29042</v>
      </c>
      <c r="C13207" s="17">
        <v>17.0</v>
      </c>
      <c r="D13207" s="17">
        <v>9905833.353</v>
      </c>
      <c r="E13207" s="17">
        <v>7700088.0</v>
      </c>
      <c r="F13207" s="17">
        <v>9264100.0</v>
      </c>
      <c r="G13207" s="17">
        <v>1.2414478E7</v>
      </c>
      <c r="H13207" s="17">
        <v>1.71429E7</v>
      </c>
    </row>
    <row r="13208">
      <c r="A13208" s="7" t="s">
        <v>29043</v>
      </c>
      <c r="B13208" s="17" t="s">
        <v>29044</v>
      </c>
      <c r="C13208" s="17">
        <v>206.0</v>
      </c>
      <c r="D13208" s="17">
        <v>8603100.408</v>
      </c>
      <c r="E13208" s="17">
        <v>4766453.0</v>
      </c>
      <c r="F13208" s="17">
        <v>6739548.0</v>
      </c>
      <c r="G13208" s="17">
        <v>1.0622043E7</v>
      </c>
      <c r="H13208" s="17">
        <v>1.8850865E7</v>
      </c>
    </row>
    <row r="13209">
      <c r="A13209" s="7" t="s">
        <v>29045</v>
      </c>
      <c r="B13209" s="17" t="s">
        <v>29046</v>
      </c>
      <c r="C13209" s="17">
        <v>442.0</v>
      </c>
      <c r="D13209" s="17">
        <v>1.277696572E7</v>
      </c>
      <c r="E13209" s="17">
        <v>4693420.0</v>
      </c>
      <c r="F13209" s="17">
        <v>7450842.0</v>
      </c>
      <c r="G13209" s="17">
        <v>1.2842013E7</v>
      </c>
      <c r="H13209" s="17">
        <v>2.1835591E7</v>
      </c>
    </row>
    <row r="13210">
      <c r="A13210" s="7" t="s">
        <v>29048</v>
      </c>
      <c r="B13210" s="17" t="s">
        <v>29049</v>
      </c>
      <c r="C13210" s="17">
        <v>46.0</v>
      </c>
      <c r="D13210" s="17">
        <v>8442537.152</v>
      </c>
      <c r="E13210" s="17">
        <v>4380000.0</v>
      </c>
      <c r="F13210" s="17">
        <v>5604600.0</v>
      </c>
      <c r="G13210" s="17">
        <v>1.0246728E7</v>
      </c>
      <c r="H13210" s="17">
        <v>1.9576135E7</v>
      </c>
    </row>
    <row r="13211">
      <c r="A13211" s="7" t="s">
        <v>29050</v>
      </c>
      <c r="B13211" s="17" t="s">
        <v>29051</v>
      </c>
      <c r="C13211" s="17">
        <v>71.0</v>
      </c>
      <c r="D13211" s="17">
        <v>1.682289207E7</v>
      </c>
      <c r="E13211" s="17">
        <v>4289194.0</v>
      </c>
      <c r="F13211" s="17">
        <v>9094817.0</v>
      </c>
      <c r="G13211" s="17">
        <v>1.9752328E7</v>
      </c>
      <c r="H13211" s="17">
        <v>4.1520234E7</v>
      </c>
    </row>
    <row r="13212">
      <c r="A13212" s="7" t="s">
        <v>29052</v>
      </c>
      <c r="B13212" s="17" t="s">
        <v>29053</v>
      </c>
      <c r="C13212" s="17">
        <v>512.0</v>
      </c>
      <c r="D13212" s="17">
        <v>9207443.141</v>
      </c>
      <c r="E13212" s="17">
        <v>2836162.0</v>
      </c>
      <c r="F13212" s="17">
        <v>4657565.0</v>
      </c>
      <c r="G13212" s="17">
        <v>9947506.0</v>
      </c>
      <c r="H13212" s="17">
        <v>2.10799E7</v>
      </c>
    </row>
    <row r="13213">
      <c r="A13213" s="7" t="s">
        <v>29054</v>
      </c>
      <c r="B13213" s="17" t="s">
        <v>29055</v>
      </c>
      <c r="C13213" s="17">
        <v>315.0</v>
      </c>
      <c r="D13213" s="17">
        <v>6439897.289</v>
      </c>
      <c r="E13213" s="17">
        <v>2553709.0</v>
      </c>
      <c r="F13213" s="17">
        <v>3697680.0</v>
      </c>
      <c r="G13213" s="17">
        <v>5774160.0</v>
      </c>
      <c r="H13213" s="17">
        <v>8865647.0</v>
      </c>
    </row>
    <row r="13214">
      <c r="A13214" s="7" t="s">
        <v>29057</v>
      </c>
      <c r="B13214" s="17" t="s">
        <v>29058</v>
      </c>
      <c r="C13214" s="17">
        <v>5.0</v>
      </c>
      <c r="D13214" s="17">
        <v>9959719.0</v>
      </c>
      <c r="E13214" s="17">
        <v>2080500.0</v>
      </c>
      <c r="F13214" s="17">
        <v>7838807.0</v>
      </c>
      <c r="G13214" s="17">
        <v>8496593.0</v>
      </c>
      <c r="H13214" s="17">
        <v>2.9551695E7</v>
      </c>
    </row>
    <row r="13215">
      <c r="A13215" s="7" t="s">
        <v>29059</v>
      </c>
      <c r="B13215" s="17" t="s">
        <v>29060</v>
      </c>
      <c r="C13215" s="17">
        <v>6.0</v>
      </c>
      <c r="D13215" s="17">
        <v>3353522.333</v>
      </c>
      <c r="E13215" s="17">
        <v>2569952.0</v>
      </c>
      <c r="F13215" s="17">
        <v>2780000.0</v>
      </c>
      <c r="G13215" s="17">
        <v>3482064.0</v>
      </c>
      <c r="H13215" s="17">
        <v>6068362.0</v>
      </c>
    </row>
    <row r="13216">
      <c r="A13216" s="7" t="s">
        <v>29061</v>
      </c>
      <c r="B13216" s="17" t="s">
        <v>29062</v>
      </c>
      <c r="C13216" s="17">
        <v>72.0</v>
      </c>
      <c r="D13216" s="17">
        <v>9838125.694</v>
      </c>
      <c r="E13216" s="17">
        <v>2668300.0</v>
      </c>
      <c r="F13216" s="17">
        <v>4317753.0</v>
      </c>
      <c r="G13216" s="17">
        <v>8540659.0</v>
      </c>
      <c r="H13216" s="17">
        <v>2.2599078E7</v>
      </c>
    </row>
    <row r="13217">
      <c r="A13217" s="7" t="s">
        <v>29063</v>
      </c>
      <c r="B13217" s="17" t="s">
        <v>29064</v>
      </c>
      <c r="C13217" s="17">
        <v>2.0</v>
      </c>
      <c r="D13217" s="17">
        <v>1.5525401E7</v>
      </c>
      <c r="E13217" s="17">
        <v>3461583.0</v>
      </c>
      <c r="F13217" s="17">
        <v>3461583.0</v>
      </c>
      <c r="G13217" s="17">
        <v>2.7589219E7</v>
      </c>
      <c r="H13217" s="17">
        <v>2.7589219E7</v>
      </c>
    </row>
    <row r="13218">
      <c r="A13218" s="7" t="s">
        <v>29065</v>
      </c>
      <c r="B13218" s="17" t="s">
        <v>29066</v>
      </c>
      <c r="C13218" s="17">
        <v>1702.0</v>
      </c>
      <c r="D13218" s="17">
        <v>6208175.978</v>
      </c>
      <c r="E13218" s="17">
        <v>2894847.0</v>
      </c>
      <c r="F13218" s="17">
        <v>4323480.0</v>
      </c>
      <c r="G13218" s="17">
        <v>6466336.0</v>
      </c>
      <c r="H13218" s="17">
        <v>1.0530523E7</v>
      </c>
    </row>
    <row r="13219">
      <c r="A13219" s="7" t="s">
        <v>29068</v>
      </c>
      <c r="B13219" s="17" t="s">
        <v>29069</v>
      </c>
      <c r="C13219" s="17">
        <v>5187.0</v>
      </c>
      <c r="D13219" s="17">
        <v>5922650.573</v>
      </c>
      <c r="E13219" s="17">
        <v>3176113.0</v>
      </c>
      <c r="F13219" s="17">
        <v>4581925.0</v>
      </c>
      <c r="G13219" s="17">
        <v>6885819.0</v>
      </c>
      <c r="H13219" s="17">
        <v>1.0766356E7</v>
      </c>
    </row>
    <row r="13220">
      <c r="A13220" s="7" t="s">
        <v>29071</v>
      </c>
      <c r="B13220" s="17" t="s">
        <v>29072</v>
      </c>
      <c r="C13220" s="17">
        <v>44.0</v>
      </c>
      <c r="D13220" s="17">
        <v>5265773.773</v>
      </c>
      <c r="E13220" s="17">
        <v>2642893.0</v>
      </c>
      <c r="F13220" s="17">
        <v>3941000.0</v>
      </c>
      <c r="G13220" s="17">
        <v>5802500.0</v>
      </c>
      <c r="H13220" s="17">
        <v>7468579.0</v>
      </c>
    </row>
    <row r="13221">
      <c r="A13221" s="7" t="s">
        <v>29073</v>
      </c>
      <c r="B13221" s="17" t="s">
        <v>29074</v>
      </c>
      <c r="C13221" s="17">
        <v>38.0</v>
      </c>
      <c r="D13221" s="17">
        <v>8929164.263</v>
      </c>
      <c r="E13221" s="17">
        <v>3798652.0</v>
      </c>
      <c r="F13221" s="17">
        <v>5050985.0</v>
      </c>
      <c r="G13221" s="17">
        <v>1.0578603E7</v>
      </c>
      <c r="H13221" s="17">
        <v>2.1473068E7</v>
      </c>
    </row>
    <row r="13222">
      <c r="A13222" s="7" t="s">
        <v>29076</v>
      </c>
      <c r="B13222" s="17" t="s">
        <v>29078</v>
      </c>
      <c r="C13222" s="17">
        <v>167.0</v>
      </c>
      <c r="D13222" s="17">
        <v>5922704.0</v>
      </c>
      <c r="E13222" s="17">
        <v>3498379.0</v>
      </c>
      <c r="F13222" s="17">
        <v>4511403.0</v>
      </c>
      <c r="G13222" s="17">
        <v>6852154.0</v>
      </c>
      <c r="H13222" s="17">
        <v>1.0854911E7</v>
      </c>
    </row>
    <row r="13223">
      <c r="A13223" s="7" t="s">
        <v>29079</v>
      </c>
      <c r="B13223" s="17" t="s">
        <v>29080</v>
      </c>
      <c r="C13223" s="17">
        <v>86.0</v>
      </c>
      <c r="D13223" s="17">
        <v>7098171.86</v>
      </c>
      <c r="E13223" s="17">
        <v>3335200.0</v>
      </c>
      <c r="F13223" s="17">
        <v>4887153.0</v>
      </c>
      <c r="G13223" s="17">
        <v>8726323.0</v>
      </c>
      <c r="H13223" s="17">
        <v>1.8688753E7</v>
      </c>
    </row>
    <row r="13224">
      <c r="A13224" s="7" t="s">
        <v>29081</v>
      </c>
      <c r="B13224" s="17" t="s">
        <v>29082</v>
      </c>
      <c r="C13224" s="17">
        <v>392.0</v>
      </c>
      <c r="D13224" s="17">
        <v>6974055.099</v>
      </c>
      <c r="E13224" s="17">
        <v>3329888.0</v>
      </c>
      <c r="F13224" s="17">
        <v>5153487.0</v>
      </c>
      <c r="G13224" s="17">
        <v>9128000.0</v>
      </c>
      <c r="H13224" s="17">
        <v>1.4769542E7</v>
      </c>
    </row>
    <row r="13225">
      <c r="A13225" s="7" t="s">
        <v>29083</v>
      </c>
      <c r="B13225" s="17" t="s">
        <v>29084</v>
      </c>
      <c r="C13225" s="17">
        <v>7.0</v>
      </c>
      <c r="D13225" s="17">
        <v>1.206940157E7</v>
      </c>
      <c r="E13225" s="17">
        <v>4904745.0</v>
      </c>
      <c r="F13225" s="17">
        <v>5166391.0</v>
      </c>
      <c r="G13225" s="17">
        <v>2.714135E7</v>
      </c>
      <c r="H13225" s="17">
        <v>2.9463984E7</v>
      </c>
    </row>
    <row r="13226">
      <c r="A13226" s="7" t="s">
        <v>29085</v>
      </c>
      <c r="B13226" s="17" t="s">
        <v>29086</v>
      </c>
      <c r="C13226" s="17">
        <v>17.0</v>
      </c>
      <c r="D13226" s="17">
        <v>4564664.529</v>
      </c>
      <c r="E13226" s="17">
        <v>3136050.0</v>
      </c>
      <c r="F13226" s="17">
        <v>4765461.0</v>
      </c>
      <c r="G13226" s="17">
        <v>5792620.0</v>
      </c>
      <c r="H13226" s="17">
        <v>6523533.0</v>
      </c>
    </row>
    <row r="13227">
      <c r="A13227" s="7" t="s">
        <v>29087</v>
      </c>
      <c r="B13227" s="17" t="s">
        <v>29088</v>
      </c>
      <c r="C13227" s="17">
        <v>58.0</v>
      </c>
      <c r="D13227" s="17">
        <v>6068368.81</v>
      </c>
      <c r="E13227" s="17">
        <v>2321425.0</v>
      </c>
      <c r="F13227" s="17">
        <v>4275755.0</v>
      </c>
      <c r="G13227" s="17">
        <v>6588910.0</v>
      </c>
      <c r="H13227" s="17">
        <v>1.2042579E7</v>
      </c>
    </row>
    <row r="13228">
      <c r="A13228" s="7" t="s">
        <v>29091</v>
      </c>
      <c r="B13228" s="17" t="s">
        <v>29092</v>
      </c>
      <c r="C13228" s="17">
        <v>112.0</v>
      </c>
      <c r="D13228" s="17">
        <v>6143971.241</v>
      </c>
      <c r="E13228" s="17">
        <v>2537553.0</v>
      </c>
      <c r="F13228" s="17">
        <v>4644570.0</v>
      </c>
      <c r="G13228" s="17">
        <v>8405896.0</v>
      </c>
      <c r="H13228" s="17">
        <v>1.3209762E7</v>
      </c>
    </row>
    <row r="13229">
      <c r="A13229" s="7" t="s">
        <v>29093</v>
      </c>
      <c r="B13229" s="17" t="s">
        <v>29094</v>
      </c>
      <c r="C13229" s="17">
        <v>7573.0</v>
      </c>
      <c r="D13229" s="17">
        <v>6836557.62</v>
      </c>
      <c r="E13229" s="17">
        <v>3226158.0</v>
      </c>
      <c r="F13229" s="17">
        <v>4832603.0</v>
      </c>
      <c r="G13229" s="17">
        <v>7538560.0</v>
      </c>
      <c r="H13229" s="17">
        <v>1.2185001E7</v>
      </c>
    </row>
    <row r="13230">
      <c r="A13230" s="7" t="s">
        <v>29097</v>
      </c>
      <c r="B13230" s="17" t="s">
        <v>29098</v>
      </c>
      <c r="C13230" s="17">
        <v>35709.0</v>
      </c>
      <c r="D13230" s="17">
        <v>6689523.791</v>
      </c>
      <c r="E13230" s="17">
        <v>3088249.0</v>
      </c>
      <c r="F13230" s="17">
        <v>4666232.0</v>
      </c>
      <c r="G13230" s="17">
        <v>7278802.0</v>
      </c>
      <c r="H13230" s="17">
        <v>1.2356555E7</v>
      </c>
    </row>
    <row r="13231">
      <c r="A13231" s="7" t="s">
        <v>29099</v>
      </c>
      <c r="B13231" s="17" t="s">
        <v>29100</v>
      </c>
      <c r="C13231" s="17">
        <v>4.0</v>
      </c>
      <c r="D13231" s="17">
        <v>2961925.75</v>
      </c>
      <c r="E13231" s="17">
        <v>1120000.0</v>
      </c>
      <c r="F13231" s="17">
        <v>2376150.0</v>
      </c>
      <c r="G13231" s="17">
        <v>2421553.0</v>
      </c>
      <c r="H13231" s="17">
        <v>5930000.0</v>
      </c>
    </row>
    <row r="13232">
      <c r="A13232" s="7" t="s">
        <v>29101</v>
      </c>
      <c r="B13232" s="17" t="s">
        <v>29103</v>
      </c>
      <c r="C13232" s="17">
        <v>38.0</v>
      </c>
      <c r="D13232" s="17">
        <v>1.047048518E7</v>
      </c>
      <c r="E13232" s="17">
        <v>2685597.0</v>
      </c>
      <c r="F13232" s="17">
        <v>4703505.0</v>
      </c>
      <c r="G13232" s="17">
        <v>1.304873E7</v>
      </c>
      <c r="H13232" s="17">
        <v>2.7423362E7</v>
      </c>
    </row>
    <row r="13233">
      <c r="A13233" s="7" t="s">
        <v>29105</v>
      </c>
      <c r="B13233" s="17" t="s">
        <v>29106</v>
      </c>
      <c r="C13233" s="17">
        <v>22.0</v>
      </c>
      <c r="D13233" s="17">
        <v>1.281541618E7</v>
      </c>
      <c r="E13233" s="17">
        <v>3989362.0</v>
      </c>
      <c r="F13233" s="17">
        <v>1.0389546E7</v>
      </c>
      <c r="G13233" s="17">
        <v>2.0266987E7</v>
      </c>
      <c r="H13233" s="17">
        <v>2.7875525E7</v>
      </c>
    </row>
    <row r="13234">
      <c r="A13234" s="7" t="s">
        <v>29107</v>
      </c>
      <c r="B13234" s="17" t="s">
        <v>29108</v>
      </c>
      <c r="C13234" s="17">
        <v>10.0</v>
      </c>
      <c r="D13234" s="17">
        <v>3374105.0</v>
      </c>
      <c r="E13234" s="17">
        <v>1966800.0</v>
      </c>
      <c r="F13234" s="17">
        <v>2348666.0</v>
      </c>
      <c r="G13234" s="17">
        <v>4830956.0</v>
      </c>
      <c r="H13234" s="17">
        <v>5516550.0</v>
      </c>
    </row>
    <row r="13235">
      <c r="A13235" s="7" t="s">
        <v>29111</v>
      </c>
      <c r="B13235" s="17" t="s">
        <v>29112</v>
      </c>
      <c r="C13235" s="17">
        <v>203.0</v>
      </c>
      <c r="D13235" s="17">
        <v>3526078.749</v>
      </c>
      <c r="E13235" s="17">
        <v>1607287.0</v>
      </c>
      <c r="F13235" s="17">
        <v>2315953.0</v>
      </c>
      <c r="G13235" s="17">
        <v>3355182.0</v>
      </c>
      <c r="H13235" s="17">
        <v>5140657.0</v>
      </c>
    </row>
    <row r="13236">
      <c r="A13236" s="7" t="s">
        <v>29113</v>
      </c>
      <c r="B13236" s="17" t="s">
        <v>29114</v>
      </c>
      <c r="C13236" s="17">
        <v>227.0</v>
      </c>
      <c r="D13236" s="17">
        <v>5551349.7</v>
      </c>
      <c r="E13236" s="17">
        <v>2029049.0</v>
      </c>
      <c r="F13236" s="17">
        <v>3059971.0</v>
      </c>
      <c r="G13236" s="17">
        <v>5458000.0</v>
      </c>
      <c r="H13236" s="17">
        <v>1.2379009E7</v>
      </c>
    </row>
    <row r="13237">
      <c r="A13237" s="7" t="s">
        <v>29117</v>
      </c>
      <c r="B13237" s="17" t="s">
        <v>29118</v>
      </c>
      <c r="C13237" s="17">
        <v>2014.0</v>
      </c>
      <c r="D13237" s="17">
        <v>6088604.972</v>
      </c>
      <c r="E13237" s="17">
        <v>1860758.0</v>
      </c>
      <c r="F13237" s="17">
        <v>2656996.0</v>
      </c>
      <c r="G13237" s="17">
        <v>4062985.0</v>
      </c>
      <c r="H13237" s="17">
        <v>7150000.0</v>
      </c>
    </row>
    <row r="13238">
      <c r="A13238" s="7" t="s">
        <v>29119</v>
      </c>
      <c r="B13238" s="17" t="s">
        <v>29120</v>
      </c>
      <c r="C13238" s="17">
        <v>177.0</v>
      </c>
      <c r="D13238" s="17">
        <v>1.626395667E7</v>
      </c>
      <c r="E13238" s="17">
        <v>4481610.0</v>
      </c>
      <c r="F13238" s="17">
        <v>9651300.0</v>
      </c>
      <c r="G13238" s="17">
        <v>1.9454788E7</v>
      </c>
      <c r="H13238" s="17">
        <v>3.7987431E7</v>
      </c>
    </row>
    <row r="13239">
      <c r="A13239" s="7" t="s">
        <v>29123</v>
      </c>
      <c r="B13239" s="17" t="s">
        <v>29124</v>
      </c>
      <c r="C13239" s="17">
        <v>33.0</v>
      </c>
      <c r="D13239" s="17">
        <v>3337267.182</v>
      </c>
      <c r="E13239" s="17">
        <v>2156000.0</v>
      </c>
      <c r="F13239" s="17">
        <v>2729412.0</v>
      </c>
      <c r="G13239" s="17">
        <v>3011000.0</v>
      </c>
      <c r="H13239" s="17">
        <v>5625658.0</v>
      </c>
    </row>
    <row r="13240">
      <c r="A13240" s="7" t="s">
        <v>29125</v>
      </c>
      <c r="B13240" s="17" t="s">
        <v>29126</v>
      </c>
      <c r="C13240" s="17">
        <v>1043.0</v>
      </c>
      <c r="D13240" s="17">
        <v>8944839.756</v>
      </c>
      <c r="E13240" s="17">
        <v>4071220.0</v>
      </c>
      <c r="F13240" s="17">
        <v>6156586.0</v>
      </c>
      <c r="G13240" s="17">
        <v>1.0857209E7</v>
      </c>
      <c r="H13240" s="17">
        <v>1.6595516E7</v>
      </c>
    </row>
    <row r="13241">
      <c r="A13241" s="7" t="s">
        <v>29127</v>
      </c>
      <c r="B13241" s="17" t="s">
        <v>29128</v>
      </c>
      <c r="C13241" s="17">
        <v>37.0</v>
      </c>
      <c r="D13241" s="17">
        <v>7389227.486</v>
      </c>
      <c r="E13241" s="17">
        <v>3910955.0</v>
      </c>
      <c r="F13241" s="17">
        <v>4974805.0</v>
      </c>
      <c r="G13241" s="17">
        <v>7700443.0</v>
      </c>
      <c r="H13241" s="17">
        <v>1.2970305E7</v>
      </c>
    </row>
    <row r="13242">
      <c r="A13242" s="7" t="s">
        <v>29129</v>
      </c>
      <c r="B13242" s="17" t="s">
        <v>29130</v>
      </c>
      <c r="C13242" s="17">
        <v>7.0</v>
      </c>
      <c r="D13242" s="17">
        <v>4940425.429</v>
      </c>
      <c r="E13242" s="17">
        <v>2856448.0</v>
      </c>
      <c r="F13242" s="17">
        <v>4799023.0</v>
      </c>
      <c r="G13242" s="17">
        <v>6885140.0</v>
      </c>
      <c r="H13242" s="17">
        <v>9596147.0</v>
      </c>
    </row>
    <row r="13243">
      <c r="A13243" s="7" t="s">
        <v>29131</v>
      </c>
      <c r="B13243" s="17" t="s">
        <v>29132</v>
      </c>
      <c r="C13243" s="17">
        <v>2.0</v>
      </c>
      <c r="D13243" s="17">
        <v>5881729.0</v>
      </c>
      <c r="E13243" s="17">
        <v>266629.0</v>
      </c>
      <c r="F13243" s="17">
        <v>266629.0</v>
      </c>
      <c r="G13243" s="17">
        <v>1.1496829E7</v>
      </c>
      <c r="H13243" s="17">
        <v>1.1496829E7</v>
      </c>
    </row>
    <row r="13244">
      <c r="A13244" s="7" t="s">
        <v>29133</v>
      </c>
      <c r="B13244" s="17" t="s">
        <v>29134</v>
      </c>
      <c r="C13244" s="17">
        <v>20.0</v>
      </c>
      <c r="D13244" s="17">
        <v>8294354.25</v>
      </c>
      <c r="E13244" s="17">
        <v>4622664.0</v>
      </c>
      <c r="F13244" s="17">
        <v>5492239.0</v>
      </c>
      <c r="G13244" s="17">
        <v>1.0329666E7</v>
      </c>
      <c r="H13244" s="17">
        <v>1.4952538E7</v>
      </c>
    </row>
    <row r="13245">
      <c r="A13245" s="7" t="s">
        <v>29137</v>
      </c>
      <c r="B13245" s="17" t="s">
        <v>29138</v>
      </c>
      <c r="C13245" s="17">
        <v>59.0</v>
      </c>
      <c r="D13245" s="17">
        <v>5649039.508</v>
      </c>
      <c r="E13245" s="17">
        <v>3057168.0</v>
      </c>
      <c r="F13245" s="17">
        <v>4507984.0</v>
      </c>
      <c r="G13245" s="17">
        <v>6370000.0</v>
      </c>
      <c r="H13245" s="17">
        <v>1.2167917E7</v>
      </c>
    </row>
    <row r="13246">
      <c r="A13246" s="7" t="s">
        <v>29139</v>
      </c>
      <c r="B13246" s="17" t="s">
        <v>29140</v>
      </c>
      <c r="C13246" s="17">
        <v>70.0</v>
      </c>
      <c r="D13246" s="17">
        <v>6137757.3</v>
      </c>
      <c r="E13246" s="17">
        <v>2634000.0</v>
      </c>
      <c r="F13246" s="17">
        <v>5055459.0</v>
      </c>
      <c r="G13246" s="17">
        <v>8963500.0</v>
      </c>
      <c r="H13246" s="17">
        <v>1.2227049E7</v>
      </c>
    </row>
    <row r="13247">
      <c r="A13247" s="7" t="s">
        <v>29142</v>
      </c>
      <c r="B13247" s="17" t="s">
        <v>29144</v>
      </c>
      <c r="C13247" s="17">
        <v>2.0</v>
      </c>
      <c r="D13247" s="17">
        <v>1.16000505E7</v>
      </c>
      <c r="E13247" s="17">
        <v>9598106.0</v>
      </c>
      <c r="F13247" s="17">
        <v>9598106.0</v>
      </c>
      <c r="G13247" s="17">
        <v>1.3601995E7</v>
      </c>
      <c r="H13247" s="17">
        <v>1.3601995E7</v>
      </c>
    </row>
    <row r="13248">
      <c r="A13248" s="7" t="s">
        <v>29145</v>
      </c>
      <c r="B13248" s="17" t="s">
        <v>29146</v>
      </c>
      <c r="C13248" s="17">
        <v>19.0</v>
      </c>
      <c r="D13248" s="17">
        <v>9964411.789</v>
      </c>
      <c r="E13248" s="17">
        <v>7634637.0</v>
      </c>
      <c r="F13248" s="17">
        <v>1.0072609E7</v>
      </c>
      <c r="G13248" s="17">
        <v>1.1688837E7</v>
      </c>
      <c r="H13248" s="17">
        <v>1.6378736E7</v>
      </c>
    </row>
    <row r="13249">
      <c r="A13249" s="7" t="s">
        <v>29147</v>
      </c>
      <c r="B13249" s="17" t="s">
        <v>29148</v>
      </c>
      <c r="C13249" s="17">
        <v>42.0</v>
      </c>
      <c r="D13249" s="17">
        <v>2.183759105E7</v>
      </c>
      <c r="E13249" s="17">
        <v>6281987.0</v>
      </c>
      <c r="F13249" s="17">
        <v>1.3398669E7</v>
      </c>
      <c r="G13249" s="17">
        <v>2.9532595E7</v>
      </c>
      <c r="H13249" s="17">
        <v>3.5760501E7</v>
      </c>
    </row>
    <row r="13250">
      <c r="A13250" s="7" t="s">
        <v>29151</v>
      </c>
      <c r="B13250" s="17" t="s">
        <v>29152</v>
      </c>
      <c r="C13250" s="17">
        <v>4.0</v>
      </c>
      <c r="D13250" s="17">
        <v>5283883.5</v>
      </c>
      <c r="E13250" s="17">
        <v>1162584.0</v>
      </c>
      <c r="F13250" s="17">
        <v>2639075.0</v>
      </c>
      <c r="G13250" s="17">
        <v>4619900.0</v>
      </c>
      <c r="H13250" s="17">
        <v>1.2713975E7</v>
      </c>
    </row>
    <row r="13251">
      <c r="A13251" s="7" t="s">
        <v>29153</v>
      </c>
      <c r="B13251" s="17" t="s">
        <v>29154</v>
      </c>
      <c r="C13251" s="17">
        <v>4.0</v>
      </c>
      <c r="D13251" s="17">
        <v>1.0655861E7</v>
      </c>
      <c r="E13251" s="17">
        <v>2998055.0</v>
      </c>
      <c r="F13251" s="17">
        <v>1.192118E7</v>
      </c>
      <c r="G13251" s="17">
        <v>1.3668487E7</v>
      </c>
      <c r="H13251" s="17">
        <v>1.4035722E7</v>
      </c>
    </row>
    <row r="13252">
      <c r="A13252" s="7" t="s">
        <v>29157</v>
      </c>
      <c r="B13252" s="17" t="s">
        <v>29158</v>
      </c>
      <c r="C13252" s="17">
        <v>1.0</v>
      </c>
      <c r="D13252" s="17">
        <v>6213780.0</v>
      </c>
      <c r="E13252" s="17">
        <v>6213780.0</v>
      </c>
      <c r="F13252" s="17">
        <v>6213780.0</v>
      </c>
      <c r="G13252" s="17">
        <v>6213780.0</v>
      </c>
      <c r="H13252" s="17">
        <v>6213780.0</v>
      </c>
    </row>
    <row r="13253">
      <c r="A13253" s="7" t="s">
        <v>29159</v>
      </c>
      <c r="B13253" s="17" t="s">
        <v>29160</v>
      </c>
      <c r="C13253" s="17">
        <v>13.0</v>
      </c>
      <c r="D13253" s="17">
        <v>2.077148769E7</v>
      </c>
      <c r="E13253" s="17">
        <v>1.0491754E7</v>
      </c>
      <c r="F13253" s="17">
        <v>1.2450358E7</v>
      </c>
      <c r="G13253" s="17">
        <v>2.0763177E7</v>
      </c>
      <c r="H13253" s="17">
        <v>2.5263407E7</v>
      </c>
    </row>
    <row r="13254">
      <c r="A13254" s="7" t="s">
        <v>29163</v>
      </c>
      <c r="B13254" s="17" t="s">
        <v>29164</v>
      </c>
      <c r="C13254" s="17">
        <v>164.0</v>
      </c>
      <c r="D13254" s="17">
        <v>1.030570208E7</v>
      </c>
      <c r="E13254" s="17">
        <v>5655229.0</v>
      </c>
      <c r="F13254" s="17">
        <v>9428118.0</v>
      </c>
      <c r="G13254" s="17">
        <v>1.2721339E7</v>
      </c>
      <c r="H13254" s="17">
        <v>1.7101693E7</v>
      </c>
    </row>
    <row r="13255">
      <c r="A13255" s="7" t="s">
        <v>29165</v>
      </c>
      <c r="B13255" s="17" t="s">
        <v>29166</v>
      </c>
      <c r="C13255" s="17">
        <v>5.0</v>
      </c>
      <c r="D13255" s="17">
        <v>7655931.8</v>
      </c>
      <c r="E13255" s="17">
        <v>3451000.0</v>
      </c>
      <c r="F13255" s="17">
        <v>6152555.0</v>
      </c>
      <c r="G13255" s="17">
        <v>1.282203E7</v>
      </c>
      <c r="H13255" s="17">
        <v>1.3836891E7</v>
      </c>
    </row>
    <row r="13256">
      <c r="A13256" s="7" t="s">
        <v>29168</v>
      </c>
      <c r="B13256" s="17" t="s">
        <v>29170</v>
      </c>
      <c r="C13256" s="17">
        <v>1.0</v>
      </c>
      <c r="D13256" s="17">
        <v>7320800.0</v>
      </c>
      <c r="E13256" s="17">
        <v>7320800.0</v>
      </c>
      <c r="F13256" s="17">
        <v>7320800.0</v>
      </c>
      <c r="G13256" s="17">
        <v>7320800.0</v>
      </c>
      <c r="H13256" s="17">
        <v>7320800.0</v>
      </c>
    </row>
    <row r="13257">
      <c r="A13257" s="7" t="s">
        <v>29171</v>
      </c>
      <c r="B13257" s="17" t="s">
        <v>29172</v>
      </c>
      <c r="C13257" s="17">
        <v>1.0</v>
      </c>
      <c r="D13257" s="17">
        <v>2092394.0</v>
      </c>
      <c r="E13257" s="17">
        <v>2092394.0</v>
      </c>
      <c r="F13257" s="17">
        <v>2092394.0</v>
      </c>
      <c r="G13257" s="17">
        <v>2092394.0</v>
      </c>
      <c r="H13257" s="17">
        <v>2092394.0</v>
      </c>
    </row>
    <row r="13258">
      <c r="A13258" s="7" t="s">
        <v>29174</v>
      </c>
      <c r="B13258" s="17" t="s">
        <v>29175</v>
      </c>
      <c r="C13258" s="17">
        <v>8.0</v>
      </c>
      <c r="D13258" s="17">
        <v>1.8948032E7</v>
      </c>
      <c r="E13258" s="17">
        <v>3655273.0</v>
      </c>
      <c r="F13258" s="17">
        <v>6346583.0</v>
      </c>
      <c r="G13258" s="17">
        <v>1.3338335E7</v>
      </c>
      <c r="H13258" s="17">
        <v>7.522935E7</v>
      </c>
    </row>
    <row r="13259">
      <c r="A13259" s="7" t="s">
        <v>29178</v>
      </c>
      <c r="B13259" s="17" t="s">
        <v>29179</v>
      </c>
      <c r="C13259" s="17">
        <v>4.0</v>
      </c>
      <c r="D13259" s="17">
        <v>3835401.25</v>
      </c>
      <c r="E13259" s="17">
        <v>1534529.0</v>
      </c>
      <c r="F13259" s="17">
        <v>2119542.0</v>
      </c>
      <c r="G13259" s="17">
        <v>5513950.0</v>
      </c>
      <c r="H13259" s="17">
        <v>6173584.0</v>
      </c>
    </row>
    <row r="13260">
      <c r="A13260" s="7" t="s">
        <v>29180</v>
      </c>
      <c r="B13260" s="17" t="s">
        <v>29181</v>
      </c>
      <c r="C13260" s="17">
        <v>31.0</v>
      </c>
      <c r="D13260" s="17">
        <v>2.774426065E7</v>
      </c>
      <c r="E13260" s="17">
        <v>5073198.0</v>
      </c>
      <c r="F13260" s="17">
        <v>1.7668726E7</v>
      </c>
      <c r="G13260" s="17">
        <v>4.0281533E7</v>
      </c>
      <c r="H13260" s="17">
        <v>7.714807E7</v>
      </c>
    </row>
    <row r="13261">
      <c r="A13261" s="7" t="s">
        <v>29182</v>
      </c>
      <c r="B13261" s="17" t="s">
        <v>29183</v>
      </c>
      <c r="C13261" s="17">
        <v>185.0</v>
      </c>
      <c r="D13261" s="17">
        <v>1.768082234E7</v>
      </c>
      <c r="E13261" s="17">
        <v>8503900.0</v>
      </c>
      <c r="F13261" s="17">
        <v>1.4708015E7</v>
      </c>
      <c r="G13261" s="17">
        <v>2.305425E7</v>
      </c>
      <c r="H13261" s="17">
        <v>3.3396125E7</v>
      </c>
    </row>
    <row r="13262">
      <c r="A13262" s="7" t="s">
        <v>29184</v>
      </c>
      <c r="B13262" s="17" t="s">
        <v>29185</v>
      </c>
      <c r="C13262" s="17">
        <v>20.0</v>
      </c>
      <c r="D13262" s="17">
        <v>3.57638025E7</v>
      </c>
      <c r="E13262" s="17">
        <v>3652413.0</v>
      </c>
      <c r="F13262" s="17">
        <v>8968255.0</v>
      </c>
      <c r="G13262" s="17">
        <v>2.0242855E7</v>
      </c>
      <c r="H13262" s="17">
        <v>4.44208E7</v>
      </c>
    </row>
    <row r="13263">
      <c r="A13263" s="7" t="s">
        <v>29188</v>
      </c>
      <c r="B13263" s="17" t="s">
        <v>29189</v>
      </c>
      <c r="C13263" s="17">
        <v>42.0</v>
      </c>
      <c r="D13263" s="17">
        <v>1.911217831E7</v>
      </c>
      <c r="E13263" s="17">
        <v>1.2575427E7</v>
      </c>
      <c r="F13263" s="17">
        <v>1.7246046E7</v>
      </c>
      <c r="G13263" s="17">
        <v>2.5767088E7</v>
      </c>
      <c r="H13263" s="17">
        <v>3.4366612E7</v>
      </c>
    </row>
    <row r="13264">
      <c r="A13264" s="7" t="s">
        <v>29190</v>
      </c>
      <c r="B13264" s="17" t="s">
        <v>29191</v>
      </c>
      <c r="C13264" s="17">
        <v>461.0</v>
      </c>
      <c r="D13264" s="17">
        <v>1.35815103E7</v>
      </c>
      <c r="E13264" s="17">
        <v>6867653.0</v>
      </c>
      <c r="F13264" s="17">
        <v>9617438.0</v>
      </c>
      <c r="G13264" s="17">
        <v>1.6596837E7</v>
      </c>
      <c r="H13264" s="17">
        <v>2.5487306E7</v>
      </c>
    </row>
    <row r="13265">
      <c r="A13265" s="7" t="s">
        <v>29192</v>
      </c>
      <c r="B13265" s="17" t="s">
        <v>29193</v>
      </c>
      <c r="C13265" s="17">
        <v>126.0</v>
      </c>
      <c r="D13265" s="17">
        <v>2.511864025E7</v>
      </c>
      <c r="E13265" s="17">
        <v>1.1136348E7</v>
      </c>
      <c r="F13265" s="17">
        <v>2.2092801E7</v>
      </c>
      <c r="G13265" s="17">
        <v>2.9473151E7</v>
      </c>
      <c r="H13265" s="17">
        <v>4.850615E7</v>
      </c>
    </row>
    <row r="13266">
      <c r="A13266" s="7" t="s">
        <v>29194</v>
      </c>
      <c r="B13266" s="17" t="s">
        <v>29195</v>
      </c>
      <c r="C13266" s="17">
        <v>540.0</v>
      </c>
      <c r="D13266" s="17">
        <v>1.551171027E7</v>
      </c>
      <c r="E13266" s="17">
        <v>6733093.0</v>
      </c>
      <c r="F13266" s="17">
        <v>1.2162921E7</v>
      </c>
      <c r="G13266" s="17">
        <v>1.7438688E7</v>
      </c>
      <c r="H13266" s="17">
        <v>2.8417316E7</v>
      </c>
    </row>
    <row r="13267">
      <c r="A13267" s="7" t="s">
        <v>29198</v>
      </c>
      <c r="B13267" s="17" t="s">
        <v>29199</v>
      </c>
      <c r="C13267" s="17">
        <v>109.0</v>
      </c>
      <c r="D13267" s="17">
        <v>1.278198462E7</v>
      </c>
      <c r="E13267" s="17">
        <v>3380949.0</v>
      </c>
      <c r="F13267" s="17">
        <v>6424983.0</v>
      </c>
      <c r="G13267" s="17">
        <v>1.577255E7</v>
      </c>
      <c r="H13267" s="17">
        <v>3.0412872E7</v>
      </c>
    </row>
    <row r="13268">
      <c r="A13268" s="7" t="s">
        <v>29200</v>
      </c>
      <c r="B13268" s="17" t="s">
        <v>29201</v>
      </c>
      <c r="C13268" s="17">
        <v>6314.0</v>
      </c>
      <c r="D13268" s="17">
        <v>2.045025993E7</v>
      </c>
      <c r="E13268" s="17">
        <v>6697544.0</v>
      </c>
      <c r="F13268" s="17">
        <v>1.222705E7</v>
      </c>
      <c r="G13268" s="17">
        <v>2.0709005E7</v>
      </c>
      <c r="H13268" s="17">
        <v>3.538163E7</v>
      </c>
    </row>
    <row r="13269">
      <c r="A13269" s="7" t="s">
        <v>29202</v>
      </c>
      <c r="B13269" s="17" t="s">
        <v>29203</v>
      </c>
      <c r="C13269" s="17">
        <v>5984.0</v>
      </c>
      <c r="D13269" s="17">
        <v>2.034765528E7</v>
      </c>
      <c r="E13269" s="17">
        <v>6521224.0</v>
      </c>
      <c r="F13269" s="17">
        <v>1.2215601E7</v>
      </c>
      <c r="G13269" s="17">
        <v>2.0733283E7</v>
      </c>
      <c r="H13269" s="17">
        <v>3.5461814E7</v>
      </c>
    </row>
    <row r="13270">
      <c r="A13270" s="7" t="s">
        <v>29205</v>
      </c>
      <c r="B13270" s="17" t="s">
        <v>29206</v>
      </c>
      <c r="C13270" s="17">
        <v>4290.0</v>
      </c>
      <c r="D13270" s="17">
        <v>1.66339815E7</v>
      </c>
      <c r="E13270" s="17">
        <v>8618506.0</v>
      </c>
      <c r="F13270" s="17">
        <v>1.217382E7</v>
      </c>
      <c r="G13270" s="17">
        <v>1.8807925E7</v>
      </c>
      <c r="H13270" s="17">
        <v>2.8563778E7</v>
      </c>
    </row>
    <row r="13271">
      <c r="A13271" s="7" t="s">
        <v>29209</v>
      </c>
      <c r="B13271" s="17" t="s">
        <v>29210</v>
      </c>
      <c r="C13271" s="17">
        <v>4273.0</v>
      </c>
      <c r="D13271" s="17">
        <v>1.594954972E7</v>
      </c>
      <c r="E13271" s="17">
        <v>8313855.0</v>
      </c>
      <c r="F13271" s="17">
        <v>1.1927719E7</v>
      </c>
      <c r="G13271" s="17">
        <v>1.8533901E7</v>
      </c>
      <c r="H13271" s="17">
        <v>2.6923406E7</v>
      </c>
    </row>
    <row r="13272">
      <c r="A13272" s="7" t="s">
        <v>29211</v>
      </c>
      <c r="B13272" s="17" t="s">
        <v>29212</v>
      </c>
      <c r="C13272" s="17">
        <v>1077.0</v>
      </c>
      <c r="D13272" s="17">
        <v>1.660615726E7</v>
      </c>
      <c r="E13272" s="17">
        <v>7529763.0</v>
      </c>
      <c r="F13272" s="17">
        <v>1.1151707E7</v>
      </c>
      <c r="G13272" s="17">
        <v>1.6929171E7</v>
      </c>
      <c r="H13272" s="17">
        <v>2.9346751E7</v>
      </c>
    </row>
    <row r="13273">
      <c r="A13273" s="7" t="s">
        <v>29213</v>
      </c>
      <c r="B13273" s="17" t="s">
        <v>29214</v>
      </c>
      <c r="C13273" s="17">
        <v>232.0</v>
      </c>
      <c r="D13273" s="17">
        <v>1.162991763E7</v>
      </c>
      <c r="E13273" s="17">
        <v>2902854.0</v>
      </c>
      <c r="F13273" s="17">
        <v>7882460.0</v>
      </c>
      <c r="G13273" s="17">
        <v>1.2772143E7</v>
      </c>
      <c r="H13273" s="17">
        <v>2.68071E7</v>
      </c>
    </row>
    <row r="13274">
      <c r="A13274" s="7" t="s">
        <v>29215</v>
      </c>
      <c r="B13274" s="17" t="s">
        <v>29217</v>
      </c>
      <c r="C13274" s="17">
        <v>4718.0</v>
      </c>
      <c r="D13274" s="17">
        <v>1.384401208E7</v>
      </c>
      <c r="E13274" s="17">
        <v>8627259.0</v>
      </c>
      <c r="F13274" s="17">
        <v>1.179427E7</v>
      </c>
      <c r="G13274" s="17">
        <v>1.6010494E7</v>
      </c>
      <c r="H13274" s="17">
        <v>2.3166662E7</v>
      </c>
    </row>
    <row r="13275">
      <c r="A13275" s="7" t="s">
        <v>29219</v>
      </c>
      <c r="B13275" s="17" t="s">
        <v>29220</v>
      </c>
      <c r="C13275" s="17">
        <v>207.0</v>
      </c>
      <c r="D13275" s="17">
        <v>1.272722764E7</v>
      </c>
      <c r="E13275" s="17">
        <v>6982800.0</v>
      </c>
      <c r="F13275" s="17">
        <v>1.1206295E7</v>
      </c>
      <c r="G13275" s="17">
        <v>1.521061E7</v>
      </c>
      <c r="H13275" s="17">
        <v>2.3680923E7</v>
      </c>
    </row>
    <row r="13276">
      <c r="A13276" s="7" t="s">
        <v>29221</v>
      </c>
      <c r="B13276" s="17" t="s">
        <v>29222</v>
      </c>
      <c r="C13276" s="17">
        <v>1595.0</v>
      </c>
      <c r="D13276" s="17">
        <v>1.456962806E7</v>
      </c>
      <c r="E13276" s="17">
        <v>8001419.0</v>
      </c>
      <c r="F13276" s="17">
        <v>1.2111789E7</v>
      </c>
      <c r="G13276" s="17">
        <v>1.7112279E7</v>
      </c>
      <c r="H13276" s="17">
        <v>2.4957817E7</v>
      </c>
    </row>
    <row r="13277">
      <c r="A13277" s="7" t="s">
        <v>29223</v>
      </c>
      <c r="B13277" s="17" t="s">
        <v>29224</v>
      </c>
      <c r="C13277" s="17">
        <v>8742.0</v>
      </c>
      <c r="D13277" s="17">
        <v>1.3420022E7</v>
      </c>
      <c r="E13277" s="17">
        <v>7936200.0</v>
      </c>
      <c r="F13277" s="17">
        <v>1.1116678E7</v>
      </c>
      <c r="G13277" s="17">
        <v>1.5971235E7</v>
      </c>
      <c r="H13277" s="17">
        <v>2.3016301E7</v>
      </c>
    </row>
    <row r="13278">
      <c r="A13278" s="7" t="s">
        <v>29225</v>
      </c>
      <c r="B13278" s="17" t="s">
        <v>29226</v>
      </c>
      <c r="C13278" s="17">
        <v>484.0</v>
      </c>
      <c r="D13278" s="17">
        <v>8544487.017</v>
      </c>
      <c r="E13278" s="17">
        <v>4576252.0</v>
      </c>
      <c r="F13278" s="17">
        <v>6525635.0</v>
      </c>
      <c r="G13278" s="17">
        <v>9807630.0</v>
      </c>
      <c r="H13278" s="17">
        <v>1.5390584E7</v>
      </c>
    </row>
    <row r="13279">
      <c r="A13279" s="7" t="s">
        <v>29227</v>
      </c>
      <c r="B13279" s="17" t="s">
        <v>29228</v>
      </c>
      <c r="C13279" s="17">
        <v>289.0</v>
      </c>
      <c r="D13279" s="17">
        <v>8082171.716</v>
      </c>
      <c r="E13279" s="17">
        <v>4649031.0</v>
      </c>
      <c r="F13279" s="17">
        <v>6490897.0</v>
      </c>
      <c r="G13279" s="17">
        <v>9343000.0</v>
      </c>
      <c r="H13279" s="17">
        <v>1.4247306E7</v>
      </c>
    </row>
    <row r="13280">
      <c r="A13280" s="7" t="s">
        <v>29231</v>
      </c>
      <c r="B13280" s="17" t="s">
        <v>29232</v>
      </c>
      <c r="C13280" s="17">
        <v>3338.0</v>
      </c>
      <c r="D13280" s="17">
        <v>7932919.285</v>
      </c>
      <c r="E13280" s="17">
        <v>4184000.0</v>
      </c>
      <c r="F13280" s="17">
        <v>6198328.0</v>
      </c>
      <c r="G13280" s="17">
        <v>9235325.0</v>
      </c>
      <c r="H13280" s="17">
        <v>1.3931141E7</v>
      </c>
    </row>
    <row r="13281">
      <c r="A13281" s="7" t="s">
        <v>29234</v>
      </c>
      <c r="B13281" s="17" t="s">
        <v>29235</v>
      </c>
      <c r="C13281" s="17">
        <v>33758.0</v>
      </c>
      <c r="D13281" s="17">
        <v>5443128.985</v>
      </c>
      <c r="E13281" s="17">
        <v>3431225.0</v>
      </c>
      <c r="F13281" s="17">
        <v>4601129.0</v>
      </c>
      <c r="G13281" s="17">
        <v>6459029.0</v>
      </c>
      <c r="H13281" s="17">
        <v>9120830.0</v>
      </c>
    </row>
    <row r="13282">
      <c r="A13282" s="7" t="s">
        <v>29236</v>
      </c>
      <c r="B13282" s="17" t="s">
        <v>29237</v>
      </c>
      <c r="C13282" s="17">
        <v>22203.0</v>
      </c>
      <c r="D13282" s="17">
        <v>5747585.065</v>
      </c>
      <c r="E13282" s="17">
        <v>3427035.0</v>
      </c>
      <c r="F13282" s="17">
        <v>4715000.0</v>
      </c>
      <c r="G13282" s="17">
        <v>6850328.0</v>
      </c>
      <c r="H13282" s="17">
        <v>9723034.0</v>
      </c>
    </row>
    <row r="13283">
      <c r="A13283" s="7" t="s">
        <v>29238</v>
      </c>
      <c r="B13283" s="17" t="s">
        <v>29239</v>
      </c>
      <c r="C13283" s="17">
        <v>377.0</v>
      </c>
      <c r="D13283" s="17">
        <v>5067629.154</v>
      </c>
      <c r="E13283" s="17">
        <v>2827130.0</v>
      </c>
      <c r="F13283" s="17">
        <v>4181144.0</v>
      </c>
      <c r="G13283" s="17">
        <v>6259541.0</v>
      </c>
      <c r="H13283" s="17">
        <v>7941300.0</v>
      </c>
    </row>
    <row r="13284">
      <c r="A13284" s="7" t="s">
        <v>29240</v>
      </c>
      <c r="B13284" s="17" t="s">
        <v>29241</v>
      </c>
      <c r="C13284" s="17">
        <v>471.0</v>
      </c>
      <c r="D13284" s="17">
        <v>5632310.367</v>
      </c>
      <c r="E13284" s="17">
        <v>3155500.0</v>
      </c>
      <c r="F13284" s="17">
        <v>4376302.0</v>
      </c>
      <c r="G13284" s="17">
        <v>6609900.0</v>
      </c>
      <c r="H13284" s="17">
        <v>9894684.0</v>
      </c>
    </row>
    <row r="13285">
      <c r="A13285" s="7" t="s">
        <v>29242</v>
      </c>
      <c r="B13285" s="17" t="s">
        <v>29243</v>
      </c>
      <c r="C13285" s="17">
        <v>630.0</v>
      </c>
      <c r="D13285" s="17">
        <v>5003425.694</v>
      </c>
      <c r="E13285" s="17">
        <v>3075000.0</v>
      </c>
      <c r="F13285" s="17">
        <v>4199871.0</v>
      </c>
      <c r="G13285" s="17">
        <v>5974556.0</v>
      </c>
      <c r="H13285" s="17">
        <v>8213250.0</v>
      </c>
    </row>
    <row r="13286">
      <c r="A13286" s="7" t="s">
        <v>29244</v>
      </c>
      <c r="B13286" s="17" t="s">
        <v>29246</v>
      </c>
      <c r="C13286" s="17">
        <v>3886.0</v>
      </c>
      <c r="D13286" s="17">
        <v>5938903.51</v>
      </c>
      <c r="E13286" s="17">
        <v>3484252.0</v>
      </c>
      <c r="F13286" s="17">
        <v>5282077.0</v>
      </c>
      <c r="G13286" s="17">
        <v>6981588.0</v>
      </c>
      <c r="H13286" s="17">
        <v>9968000.0</v>
      </c>
    </row>
    <row r="13287">
      <c r="A13287" s="7" t="s">
        <v>29248</v>
      </c>
      <c r="B13287" s="17" t="s">
        <v>29249</v>
      </c>
      <c r="C13287" s="17">
        <v>124.0</v>
      </c>
      <c r="D13287" s="17">
        <v>7580393.548</v>
      </c>
      <c r="E13287" s="17">
        <v>3453000.0</v>
      </c>
      <c r="F13287" s="17">
        <v>5129255.0</v>
      </c>
      <c r="G13287" s="17">
        <v>8081100.0</v>
      </c>
      <c r="H13287" s="17">
        <v>1.2168089E7</v>
      </c>
    </row>
    <row r="13288">
      <c r="A13288" s="7" t="s">
        <v>29250</v>
      </c>
      <c r="B13288" s="17" t="s">
        <v>29251</v>
      </c>
      <c r="C13288" s="17">
        <v>1417.0</v>
      </c>
      <c r="D13288" s="17">
        <v>6315610.157</v>
      </c>
      <c r="E13288" s="17">
        <v>3560012.0</v>
      </c>
      <c r="F13288" s="17">
        <v>5228463.0</v>
      </c>
      <c r="G13288" s="17">
        <v>7618078.0</v>
      </c>
      <c r="H13288" s="17">
        <v>1.1179569E7</v>
      </c>
    </row>
    <row r="13289">
      <c r="A13289" s="7" t="s">
        <v>29252</v>
      </c>
      <c r="B13289" s="17" t="s">
        <v>29253</v>
      </c>
      <c r="C13289" s="17">
        <v>37460.0</v>
      </c>
      <c r="D13289" s="17">
        <v>5569166.165</v>
      </c>
      <c r="E13289" s="17">
        <v>3379728.0</v>
      </c>
      <c r="F13289" s="17">
        <v>4646200.0</v>
      </c>
      <c r="G13289" s="17">
        <v>6565100.0</v>
      </c>
      <c r="H13289" s="17">
        <v>9625571.0</v>
      </c>
    </row>
    <row r="13290">
      <c r="A13290" s="7" t="s">
        <v>29254</v>
      </c>
      <c r="B13290" s="17" t="s">
        <v>29255</v>
      </c>
      <c r="C13290" s="17">
        <v>64.0</v>
      </c>
      <c r="D13290" s="17">
        <v>5279425.922</v>
      </c>
      <c r="E13290" s="17">
        <v>1914530.0</v>
      </c>
      <c r="F13290" s="17">
        <v>3474277.0</v>
      </c>
      <c r="G13290" s="17">
        <v>5151000.0</v>
      </c>
      <c r="H13290" s="17">
        <v>8891836.0</v>
      </c>
    </row>
    <row r="13291">
      <c r="A13291" s="7" t="s">
        <v>29257</v>
      </c>
      <c r="B13291" s="17" t="s">
        <v>29258</v>
      </c>
      <c r="C13291" s="17">
        <v>328.0</v>
      </c>
      <c r="D13291" s="17">
        <v>4439771.39</v>
      </c>
      <c r="E13291" s="17">
        <v>1966437.0</v>
      </c>
      <c r="F13291" s="17">
        <v>2869513.0</v>
      </c>
      <c r="G13291" s="17">
        <v>5653906.0</v>
      </c>
      <c r="H13291" s="17">
        <v>9391400.0</v>
      </c>
    </row>
    <row r="13292">
      <c r="A13292" s="7" t="s">
        <v>29259</v>
      </c>
      <c r="B13292" s="17" t="s">
        <v>29260</v>
      </c>
      <c r="C13292" s="17">
        <v>18.0</v>
      </c>
      <c r="D13292" s="17">
        <v>5104633.0</v>
      </c>
      <c r="E13292" s="17">
        <v>1748940.0</v>
      </c>
      <c r="F13292" s="17">
        <v>2535000.0</v>
      </c>
      <c r="G13292" s="17">
        <v>3584071.0</v>
      </c>
      <c r="H13292" s="17">
        <v>1.4731639E7</v>
      </c>
    </row>
    <row r="13293">
      <c r="A13293" s="7" t="s">
        <v>29261</v>
      </c>
      <c r="B13293" s="17" t="s">
        <v>29262</v>
      </c>
      <c r="C13293" s="17">
        <v>464.0</v>
      </c>
      <c r="D13293" s="17">
        <v>4664248.476</v>
      </c>
      <c r="E13293" s="17">
        <v>1822460.0</v>
      </c>
      <c r="F13293" s="17">
        <v>3103000.0</v>
      </c>
      <c r="G13293" s="17">
        <v>4847766.0</v>
      </c>
      <c r="H13293" s="17">
        <v>7498502.0</v>
      </c>
    </row>
    <row r="13294">
      <c r="A13294" s="7" t="s">
        <v>29263</v>
      </c>
      <c r="B13294" s="17" t="s">
        <v>29264</v>
      </c>
      <c r="C13294" s="17">
        <v>2658.0</v>
      </c>
      <c r="D13294" s="17">
        <v>3505531.311</v>
      </c>
      <c r="E13294" s="17">
        <v>1727844.0</v>
      </c>
      <c r="F13294" s="17">
        <v>2532800.0</v>
      </c>
      <c r="G13294" s="17">
        <v>4164609.0</v>
      </c>
      <c r="H13294" s="17">
        <v>6327911.0</v>
      </c>
    </row>
    <row r="13295">
      <c r="A13295" s="7" t="s">
        <v>29265</v>
      </c>
      <c r="B13295" s="17" t="s">
        <v>29266</v>
      </c>
      <c r="C13295" s="17">
        <v>29.0</v>
      </c>
      <c r="D13295" s="17">
        <v>5225985.034</v>
      </c>
      <c r="E13295" s="17">
        <v>2876329.0</v>
      </c>
      <c r="F13295" s="17">
        <v>4588167.0</v>
      </c>
      <c r="G13295" s="17">
        <v>6252026.0</v>
      </c>
      <c r="H13295" s="17">
        <v>8719985.0</v>
      </c>
    </row>
    <row r="13296">
      <c r="A13296" s="7" t="s">
        <v>29267</v>
      </c>
      <c r="B13296" s="17" t="s">
        <v>29268</v>
      </c>
      <c r="C13296" s="17">
        <v>194.0</v>
      </c>
      <c r="D13296" s="17">
        <v>6623421.613</v>
      </c>
      <c r="E13296" s="17">
        <v>4500000.0</v>
      </c>
      <c r="F13296" s="17">
        <v>5123677.0</v>
      </c>
      <c r="G13296" s="17">
        <v>7500000.0</v>
      </c>
      <c r="H13296" s="17">
        <v>1.1134413E7</v>
      </c>
    </row>
    <row r="13297">
      <c r="A13297" s="7" t="s">
        <v>29269</v>
      </c>
      <c r="B13297" s="17" t="s">
        <v>29270</v>
      </c>
      <c r="C13297" s="17">
        <v>6.0</v>
      </c>
      <c r="D13297" s="17">
        <v>6327737.167</v>
      </c>
      <c r="E13297" s="17">
        <v>4075483.0</v>
      </c>
      <c r="F13297" s="17">
        <v>7217509.0</v>
      </c>
      <c r="G13297" s="17">
        <v>7542500.0</v>
      </c>
      <c r="H13297" s="17">
        <v>8022651.0</v>
      </c>
    </row>
    <row r="13298">
      <c r="A13298" s="7" t="s">
        <v>29271</v>
      </c>
      <c r="B13298" s="17" t="s">
        <v>29272</v>
      </c>
      <c r="C13298" s="17">
        <v>114.0</v>
      </c>
      <c r="D13298" s="17">
        <v>8667320.719</v>
      </c>
      <c r="E13298" s="17">
        <v>4466000.0</v>
      </c>
      <c r="F13298" s="17">
        <v>7153532.0</v>
      </c>
      <c r="G13298" s="17">
        <v>1.0546657E7</v>
      </c>
      <c r="H13298" s="17">
        <v>1.4256851E7</v>
      </c>
    </row>
    <row r="13299">
      <c r="A13299" s="7" t="s">
        <v>29274</v>
      </c>
      <c r="B13299" s="17" t="s">
        <v>29275</v>
      </c>
      <c r="C13299" s="17">
        <v>611.0</v>
      </c>
      <c r="D13299" s="17">
        <v>4529877.52</v>
      </c>
      <c r="E13299" s="17">
        <v>2866329.0</v>
      </c>
      <c r="F13299" s="17">
        <v>3577000.0</v>
      </c>
      <c r="G13299" s="17">
        <v>5355425.0</v>
      </c>
      <c r="H13299" s="17">
        <v>8003936.0</v>
      </c>
    </row>
    <row r="13300">
      <c r="A13300" s="7" t="s">
        <v>29276</v>
      </c>
      <c r="B13300" s="17" t="s">
        <v>29277</v>
      </c>
      <c r="C13300" s="17">
        <v>1.0</v>
      </c>
      <c r="D13300" s="17">
        <v>5812594.0</v>
      </c>
      <c r="E13300" s="17">
        <v>5812594.0</v>
      </c>
      <c r="F13300" s="17">
        <v>5812594.0</v>
      </c>
      <c r="G13300" s="17">
        <v>5812594.0</v>
      </c>
      <c r="H13300" s="17">
        <v>5812594.0</v>
      </c>
    </row>
    <row r="13301">
      <c r="A13301" s="7" t="s">
        <v>29279</v>
      </c>
      <c r="B13301" s="17" t="s">
        <v>29280</v>
      </c>
      <c r="C13301" s="17">
        <v>30.0</v>
      </c>
      <c r="D13301" s="17">
        <v>4940318.533</v>
      </c>
      <c r="E13301" s="17">
        <v>2459589.0</v>
      </c>
      <c r="F13301" s="17">
        <v>3721373.0</v>
      </c>
      <c r="G13301" s="17">
        <v>6072383.0</v>
      </c>
      <c r="H13301" s="17">
        <v>1.0242094E7</v>
      </c>
    </row>
    <row r="13302">
      <c r="A13302" s="7" t="s">
        <v>29282</v>
      </c>
      <c r="B13302" s="17" t="s">
        <v>29284</v>
      </c>
      <c r="C13302" s="17">
        <v>2.0</v>
      </c>
      <c r="D13302" s="17">
        <v>1.7804228E7</v>
      </c>
      <c r="E13302" s="17">
        <v>4329251.0</v>
      </c>
      <c r="F13302" s="17">
        <v>4329251.0</v>
      </c>
      <c r="G13302" s="17">
        <v>3.1279205E7</v>
      </c>
      <c r="H13302" s="17">
        <v>3.1279205E7</v>
      </c>
    </row>
    <row r="13303">
      <c r="A13303" s="7" t="s">
        <v>29285</v>
      </c>
      <c r="B13303" s="17" t="s">
        <v>29286</v>
      </c>
      <c r="C13303" s="17">
        <v>33.0</v>
      </c>
      <c r="D13303" s="17">
        <v>6099311.848</v>
      </c>
      <c r="E13303" s="17">
        <v>2887753.0</v>
      </c>
      <c r="F13303" s="17">
        <v>3682014.0</v>
      </c>
      <c r="G13303" s="17">
        <v>5755000.0</v>
      </c>
      <c r="H13303" s="17">
        <v>1.6166305E7</v>
      </c>
    </row>
    <row r="13304">
      <c r="A13304" s="7" t="s">
        <v>29287</v>
      </c>
      <c r="B13304" s="17" t="s">
        <v>29288</v>
      </c>
      <c r="C13304" s="17">
        <v>140.0</v>
      </c>
      <c r="D13304" s="17">
        <v>5090294.786</v>
      </c>
      <c r="E13304" s="17">
        <v>2524008.0</v>
      </c>
      <c r="F13304" s="17">
        <v>4177135.0</v>
      </c>
      <c r="G13304" s="17">
        <v>5683119.0</v>
      </c>
      <c r="H13304" s="17">
        <v>8961994.0</v>
      </c>
    </row>
    <row r="13305">
      <c r="A13305" s="7" t="s">
        <v>29289</v>
      </c>
      <c r="B13305" s="17" t="s">
        <v>29291</v>
      </c>
      <c r="C13305" s="17">
        <v>141.0</v>
      </c>
      <c r="D13305" s="17">
        <v>6260963.213</v>
      </c>
      <c r="E13305" s="17">
        <v>2597950.0</v>
      </c>
      <c r="F13305" s="17">
        <v>3707872.0</v>
      </c>
      <c r="G13305" s="17">
        <v>7415295.0</v>
      </c>
      <c r="H13305" s="17">
        <v>1.5230414E7</v>
      </c>
    </row>
    <row r="13306">
      <c r="A13306" s="7" t="s">
        <v>29292</v>
      </c>
      <c r="B13306" s="17" t="s">
        <v>29293</v>
      </c>
      <c r="C13306" s="17">
        <v>512.0</v>
      </c>
      <c r="D13306" s="17">
        <v>5411450.236</v>
      </c>
      <c r="E13306" s="17">
        <v>3317186.0</v>
      </c>
      <c r="F13306" s="17">
        <v>5190826.0</v>
      </c>
      <c r="G13306" s="17">
        <v>6655687.0</v>
      </c>
      <c r="H13306" s="17">
        <v>8768287.0</v>
      </c>
    </row>
    <row r="13307">
      <c r="A13307" s="7" t="s">
        <v>29294</v>
      </c>
      <c r="B13307" s="17" t="s">
        <v>29295</v>
      </c>
      <c r="C13307" s="17">
        <v>6.0</v>
      </c>
      <c r="D13307" s="17">
        <v>5687105.333</v>
      </c>
      <c r="E13307" s="17">
        <v>3430000.0</v>
      </c>
      <c r="F13307" s="17">
        <v>5273015.0</v>
      </c>
      <c r="G13307" s="17">
        <v>5968199.0</v>
      </c>
      <c r="H13307" s="17">
        <v>1.0584646E7</v>
      </c>
    </row>
    <row r="13308">
      <c r="A13308" s="7" t="s">
        <v>29296</v>
      </c>
      <c r="B13308" s="17" t="s">
        <v>29297</v>
      </c>
      <c r="C13308" s="17">
        <v>633.0</v>
      </c>
      <c r="D13308" s="17">
        <v>6400095.997</v>
      </c>
      <c r="E13308" s="17">
        <v>3997300.0</v>
      </c>
      <c r="F13308" s="17">
        <v>5326661.0</v>
      </c>
      <c r="G13308" s="17">
        <v>7696201.0</v>
      </c>
      <c r="H13308" s="17">
        <v>1.0375482E7</v>
      </c>
    </row>
    <row r="13309">
      <c r="A13309" s="7" t="s">
        <v>29298</v>
      </c>
      <c r="B13309" s="17" t="s">
        <v>29299</v>
      </c>
      <c r="C13309" s="17">
        <v>5338.0</v>
      </c>
      <c r="D13309" s="17">
        <v>5785456.935</v>
      </c>
      <c r="E13309" s="17">
        <v>3400000.0</v>
      </c>
      <c r="F13309" s="17">
        <v>4725284.0</v>
      </c>
      <c r="G13309" s="17">
        <v>7010931.0</v>
      </c>
      <c r="H13309" s="17">
        <v>9913374.0</v>
      </c>
    </row>
    <row r="13310">
      <c r="A13310" s="7" t="s">
        <v>29301</v>
      </c>
      <c r="B13310" s="17" t="s">
        <v>29302</v>
      </c>
      <c r="C13310" s="17">
        <v>6.0</v>
      </c>
      <c r="D13310" s="17">
        <v>4052422.5</v>
      </c>
      <c r="E13310" s="17">
        <v>2706808.0</v>
      </c>
      <c r="F13310" s="17">
        <v>4434609.0</v>
      </c>
      <c r="G13310" s="17">
        <v>5297746.0</v>
      </c>
      <c r="H13310" s="17">
        <v>5364276.0</v>
      </c>
    </row>
    <row r="13311">
      <c r="A13311" s="7" t="s">
        <v>29303</v>
      </c>
      <c r="B13311" s="17" t="s">
        <v>29304</v>
      </c>
      <c r="C13311" s="17">
        <v>45.0</v>
      </c>
      <c r="D13311" s="17">
        <v>4950404.022</v>
      </c>
      <c r="E13311" s="17">
        <v>2384600.0</v>
      </c>
      <c r="F13311" s="17">
        <v>4834279.0</v>
      </c>
      <c r="G13311" s="17">
        <v>6866326.0</v>
      </c>
      <c r="H13311" s="17">
        <v>8958670.0</v>
      </c>
    </row>
    <row r="13312">
      <c r="A13312" s="7" t="s">
        <v>29305</v>
      </c>
      <c r="B13312" s="17" t="s">
        <v>29306</v>
      </c>
      <c r="C13312" s="17">
        <v>41.0</v>
      </c>
      <c r="D13312" s="17">
        <v>7118301.049</v>
      </c>
      <c r="E13312" s="17">
        <v>2314370.0</v>
      </c>
      <c r="F13312" s="17">
        <v>4171527.0</v>
      </c>
      <c r="G13312" s="17">
        <v>6203461.0</v>
      </c>
      <c r="H13312" s="17">
        <v>9331456.0</v>
      </c>
    </row>
    <row r="13313">
      <c r="A13313" s="7" t="s">
        <v>29309</v>
      </c>
      <c r="B13313" s="17" t="s">
        <v>29310</v>
      </c>
      <c r="C13313" s="17">
        <v>238.0</v>
      </c>
      <c r="D13313" s="17">
        <v>4479306.908</v>
      </c>
      <c r="E13313" s="17">
        <v>2148801.0</v>
      </c>
      <c r="F13313" s="17">
        <v>2748000.0</v>
      </c>
      <c r="G13313" s="17">
        <v>4980661.0</v>
      </c>
      <c r="H13313" s="17">
        <v>7109249.0</v>
      </c>
    </row>
    <row r="13314">
      <c r="A13314" s="7" t="s">
        <v>29311</v>
      </c>
      <c r="B13314" s="17" t="s">
        <v>29312</v>
      </c>
      <c r="C13314" s="17">
        <v>464.0</v>
      </c>
      <c r="D13314" s="17">
        <v>5093730.097</v>
      </c>
      <c r="E13314" s="17">
        <v>3718432.0</v>
      </c>
      <c r="F13314" s="17">
        <v>4618933.0</v>
      </c>
      <c r="G13314" s="17">
        <v>5757045.0</v>
      </c>
      <c r="H13314" s="17">
        <v>7055370.0</v>
      </c>
    </row>
    <row r="13315">
      <c r="A13315" s="7" t="s">
        <v>29313</v>
      </c>
      <c r="B13315" s="17" t="s">
        <v>29314</v>
      </c>
      <c r="C13315" s="17">
        <v>1532.0</v>
      </c>
      <c r="D13315" s="17">
        <v>6253661.114</v>
      </c>
      <c r="E13315" s="17">
        <v>3995000.0</v>
      </c>
      <c r="F13315" s="17">
        <v>5397262.0</v>
      </c>
      <c r="G13315" s="17">
        <v>7888933.0</v>
      </c>
      <c r="H13315" s="17">
        <v>9925300.0</v>
      </c>
    </row>
    <row r="13316">
      <c r="A13316" s="7" t="s">
        <v>29315</v>
      </c>
      <c r="B13316" s="17" t="s">
        <v>29316</v>
      </c>
      <c r="C13316" s="17">
        <v>52.0</v>
      </c>
      <c r="D13316" s="17">
        <v>4956328.904</v>
      </c>
      <c r="E13316" s="17">
        <v>3035400.0</v>
      </c>
      <c r="F13316" s="17">
        <v>3784500.0</v>
      </c>
      <c r="G13316" s="17">
        <v>6475562.0</v>
      </c>
      <c r="H13316" s="17">
        <v>8274500.0</v>
      </c>
    </row>
    <row r="13317">
      <c r="A13317" s="7" t="s">
        <v>29317</v>
      </c>
      <c r="B13317" s="17" t="s">
        <v>29318</v>
      </c>
      <c r="C13317" s="17">
        <v>1129.0</v>
      </c>
      <c r="D13317" s="17">
        <v>6659347.283</v>
      </c>
      <c r="E13317" s="17">
        <v>3758486.0</v>
      </c>
      <c r="F13317" s="17">
        <v>5625522.0</v>
      </c>
      <c r="G13317" s="17">
        <v>8581503.0</v>
      </c>
      <c r="H13317" s="17">
        <v>1.1237465E7</v>
      </c>
    </row>
    <row r="13318">
      <c r="A13318" s="7" t="s">
        <v>13584</v>
      </c>
      <c r="B13318" s="17" t="s">
        <v>13585</v>
      </c>
      <c r="C13318" s="17">
        <v>22290.0</v>
      </c>
      <c r="D13318" s="17">
        <v>5298921.377</v>
      </c>
      <c r="E13318" s="17">
        <v>3188384.0</v>
      </c>
      <c r="F13318" s="17">
        <v>4413000.0</v>
      </c>
      <c r="G13318" s="17">
        <v>6314385.0</v>
      </c>
      <c r="H13318" s="17">
        <v>8744760.0</v>
      </c>
    </row>
    <row r="13319">
      <c r="A13319" s="7" t="s">
        <v>29321</v>
      </c>
      <c r="B13319" s="17" t="s">
        <v>29322</v>
      </c>
      <c r="C13319" s="17">
        <v>48.0</v>
      </c>
      <c r="D13319" s="17">
        <v>2824054.104</v>
      </c>
      <c r="E13319" s="17">
        <v>1722141.0</v>
      </c>
      <c r="F13319" s="17">
        <v>2399532.0</v>
      </c>
      <c r="G13319" s="17">
        <v>2870695.0</v>
      </c>
      <c r="H13319" s="17">
        <v>6117101.0</v>
      </c>
    </row>
    <row r="13320">
      <c r="A13320" s="7" t="s">
        <v>29326</v>
      </c>
      <c r="B13320" s="17" t="s">
        <v>29327</v>
      </c>
      <c r="C13320" s="17">
        <v>58.0</v>
      </c>
      <c r="D13320" s="17">
        <v>5002250.707</v>
      </c>
      <c r="E13320" s="17">
        <v>2449966.0</v>
      </c>
      <c r="F13320" s="17">
        <v>3373000.0</v>
      </c>
      <c r="G13320" s="17">
        <v>5751545.0</v>
      </c>
      <c r="H13320" s="17">
        <v>1.0668181E7</v>
      </c>
    </row>
    <row r="13321">
      <c r="A13321" s="7" t="s">
        <v>29328</v>
      </c>
      <c r="B13321" s="17" t="s">
        <v>29329</v>
      </c>
      <c r="C13321" s="17">
        <v>3.0</v>
      </c>
      <c r="D13321" s="17">
        <v>1366902.333</v>
      </c>
      <c r="E13321" s="17">
        <v>1000000.0</v>
      </c>
      <c r="F13321" s="17">
        <v>1030000.0</v>
      </c>
      <c r="G13321" s="17">
        <v>2070707.0</v>
      </c>
      <c r="H13321" s="17">
        <v>2070707.0</v>
      </c>
    </row>
    <row r="13322">
      <c r="A13322" s="7" t="s">
        <v>29330</v>
      </c>
      <c r="B13322" s="17" t="s">
        <v>29332</v>
      </c>
      <c r="C13322" s="17">
        <v>230.0</v>
      </c>
      <c r="D13322" s="17">
        <v>3788281.335</v>
      </c>
      <c r="E13322" s="17">
        <v>1775346.0</v>
      </c>
      <c r="F13322" s="17">
        <v>2827601.0</v>
      </c>
      <c r="G13322" s="17">
        <v>4902610.0</v>
      </c>
      <c r="H13322" s="17">
        <v>6658215.0</v>
      </c>
    </row>
    <row r="13323">
      <c r="A13323" s="7" t="s">
        <v>29334</v>
      </c>
      <c r="B13323" s="17" t="s">
        <v>29335</v>
      </c>
      <c r="C13323" s="17">
        <v>2223.0</v>
      </c>
      <c r="D13323" s="17">
        <v>4534054.967</v>
      </c>
      <c r="E13323" s="17">
        <v>2349000.0</v>
      </c>
      <c r="F13323" s="17">
        <v>3906695.0</v>
      </c>
      <c r="G13323" s="17">
        <v>5813823.0</v>
      </c>
      <c r="H13323" s="17">
        <v>7983328.0</v>
      </c>
    </row>
    <row r="13324">
      <c r="A13324" s="7" t="s">
        <v>29337</v>
      </c>
      <c r="B13324" s="17" t="s">
        <v>29339</v>
      </c>
      <c r="C13324" s="17">
        <v>6.0</v>
      </c>
      <c r="D13324" s="17">
        <v>6399175.5</v>
      </c>
      <c r="E13324" s="17">
        <v>2436291.0</v>
      </c>
      <c r="F13324" s="17">
        <v>6365957.0</v>
      </c>
      <c r="G13324" s="17">
        <v>9528906.0</v>
      </c>
      <c r="H13324" s="17">
        <v>1.1447142E7</v>
      </c>
    </row>
    <row r="13325">
      <c r="A13325" s="7" t="s">
        <v>29340</v>
      </c>
      <c r="B13325" s="17" t="s">
        <v>29341</v>
      </c>
      <c r="C13325" s="17">
        <v>8.0</v>
      </c>
      <c r="D13325" s="17">
        <v>5507845.75</v>
      </c>
      <c r="E13325" s="17">
        <v>3032000.0</v>
      </c>
      <c r="F13325" s="17">
        <v>3197787.0</v>
      </c>
      <c r="G13325" s="17">
        <v>4996360.0</v>
      </c>
      <c r="H13325" s="17">
        <v>1.7434593E7</v>
      </c>
    </row>
    <row r="13326">
      <c r="A13326" s="7" t="s">
        <v>29342</v>
      </c>
      <c r="B13326" s="17" t="s">
        <v>29343</v>
      </c>
      <c r="C13326" s="17">
        <v>1.0</v>
      </c>
      <c r="D13326" s="17">
        <v>2364151.0</v>
      </c>
      <c r="E13326" s="17">
        <v>2364151.0</v>
      </c>
      <c r="F13326" s="17">
        <v>2364151.0</v>
      </c>
      <c r="G13326" s="17">
        <v>2364151.0</v>
      </c>
      <c r="H13326" s="17">
        <v>2364151.0</v>
      </c>
    </row>
    <row r="13327">
      <c r="A13327" s="7" t="s">
        <v>29344</v>
      </c>
      <c r="B13327" s="17" t="s">
        <v>29345</v>
      </c>
      <c r="C13327" s="17">
        <v>9.0</v>
      </c>
      <c r="D13327" s="17">
        <v>1.003125122E7</v>
      </c>
      <c r="E13327" s="17">
        <v>6716046.0</v>
      </c>
      <c r="F13327" s="17">
        <v>7774011.0</v>
      </c>
      <c r="G13327" s="17">
        <v>9884231.0</v>
      </c>
      <c r="H13327" s="17">
        <v>2.2508E7</v>
      </c>
    </row>
    <row r="13328">
      <c r="A13328" s="7" t="s">
        <v>29348</v>
      </c>
      <c r="B13328" s="17" t="s">
        <v>29349</v>
      </c>
      <c r="C13328" s="17">
        <v>25.0</v>
      </c>
      <c r="D13328" s="17">
        <v>7647832.68</v>
      </c>
      <c r="E13328" s="17">
        <v>2793480.0</v>
      </c>
      <c r="F13328" s="17">
        <v>3709137.0</v>
      </c>
      <c r="G13328" s="17">
        <v>6641400.0</v>
      </c>
      <c r="H13328" s="17">
        <v>9805538.0</v>
      </c>
    </row>
    <row r="13329">
      <c r="A13329" s="7" t="s">
        <v>29350</v>
      </c>
      <c r="B13329" s="17" t="s">
        <v>29351</v>
      </c>
      <c r="C13329" s="17">
        <v>8.0</v>
      </c>
      <c r="D13329" s="17">
        <v>4594818.125</v>
      </c>
      <c r="E13329" s="17">
        <v>3155468.0</v>
      </c>
      <c r="F13329" s="17">
        <v>3914227.0</v>
      </c>
      <c r="G13329" s="17">
        <v>4530114.0</v>
      </c>
      <c r="H13329" s="17">
        <v>7567379.0</v>
      </c>
    </row>
    <row r="13330">
      <c r="A13330" s="7" t="s">
        <v>29352</v>
      </c>
      <c r="B13330" s="17" t="s">
        <v>29354</v>
      </c>
      <c r="C13330" s="17">
        <v>3.0</v>
      </c>
      <c r="D13330" s="17">
        <v>2958605.0</v>
      </c>
      <c r="E13330" s="17">
        <v>2495021.0</v>
      </c>
      <c r="F13330" s="17">
        <v>2834045.0</v>
      </c>
      <c r="G13330" s="17">
        <v>3546749.0</v>
      </c>
      <c r="H13330" s="17">
        <v>3546749.0</v>
      </c>
    </row>
    <row r="13331">
      <c r="A13331" s="7" t="s">
        <v>29356</v>
      </c>
      <c r="B13331" s="17" t="s">
        <v>29357</v>
      </c>
      <c r="C13331" s="17">
        <v>28.0</v>
      </c>
      <c r="D13331" s="17">
        <v>2931110.607</v>
      </c>
      <c r="E13331" s="17">
        <v>2066139.0</v>
      </c>
      <c r="F13331" s="17">
        <v>2261681.0</v>
      </c>
      <c r="G13331" s="17">
        <v>3193771.0</v>
      </c>
      <c r="H13331" s="17">
        <v>6081406.0</v>
      </c>
    </row>
    <row r="13332">
      <c r="A13332" s="7" t="s">
        <v>29359</v>
      </c>
      <c r="B13332" s="17" t="s">
        <v>29360</v>
      </c>
      <c r="C13332" s="17">
        <v>121.0</v>
      </c>
      <c r="D13332" s="17">
        <v>8709691.926</v>
      </c>
      <c r="E13332" s="17">
        <v>3262187.0</v>
      </c>
      <c r="F13332" s="17">
        <v>5005000.0</v>
      </c>
      <c r="G13332" s="17">
        <v>8729443.0</v>
      </c>
      <c r="H13332" s="17">
        <v>1.5925305E7</v>
      </c>
    </row>
    <row r="13333">
      <c r="A13333" s="7" t="s">
        <v>29362</v>
      </c>
      <c r="B13333" s="17" t="s">
        <v>29364</v>
      </c>
      <c r="C13333" s="17">
        <v>432.0</v>
      </c>
      <c r="D13333" s="17">
        <v>1.056409953E7</v>
      </c>
      <c r="E13333" s="17">
        <v>3889345.0</v>
      </c>
      <c r="F13333" s="17">
        <v>6868000.0</v>
      </c>
      <c r="G13333" s="17">
        <v>1.1841508E7</v>
      </c>
      <c r="H13333" s="17">
        <v>1.8788136E7</v>
      </c>
    </row>
    <row r="13334">
      <c r="A13334" s="7" t="s">
        <v>29365</v>
      </c>
      <c r="B13334" s="17" t="s">
        <v>29366</v>
      </c>
      <c r="C13334" s="17">
        <v>4.0</v>
      </c>
      <c r="D13334" s="17">
        <v>8603349.5</v>
      </c>
      <c r="E13334" s="17">
        <v>2506410.0</v>
      </c>
      <c r="F13334" s="17">
        <v>7689791.0</v>
      </c>
      <c r="G13334" s="17">
        <v>8746897.0</v>
      </c>
      <c r="H13334" s="17">
        <v>1.54703E7</v>
      </c>
    </row>
    <row r="13335">
      <c r="A13335" s="7" t="s">
        <v>29367</v>
      </c>
      <c r="B13335" s="17" t="s">
        <v>29368</v>
      </c>
      <c r="C13335" s="17">
        <v>793.0</v>
      </c>
      <c r="D13335" s="17">
        <v>1.251573484E7</v>
      </c>
      <c r="E13335" s="17">
        <v>5282499.0</v>
      </c>
      <c r="F13335" s="17">
        <v>9416384.0</v>
      </c>
      <c r="G13335" s="17">
        <v>1.5648876E7</v>
      </c>
      <c r="H13335" s="17">
        <v>2.3966528E7</v>
      </c>
    </row>
    <row r="13336">
      <c r="A13336" s="7" t="s">
        <v>29371</v>
      </c>
      <c r="B13336" s="17" t="s">
        <v>29372</v>
      </c>
      <c r="C13336" s="17">
        <v>8.0</v>
      </c>
      <c r="D13336" s="17">
        <v>4.846139375E7</v>
      </c>
      <c r="E13336" s="17">
        <v>3012085.0</v>
      </c>
      <c r="F13336" s="17">
        <v>2.088649E7</v>
      </c>
      <c r="G13336" s="17">
        <v>2.3782915E7</v>
      </c>
      <c r="H13336" s="17">
        <v>2.63489619E8</v>
      </c>
    </row>
    <row r="13337">
      <c r="A13337" s="7" t="s">
        <v>29375</v>
      </c>
      <c r="B13337" s="17" t="s">
        <v>29376</v>
      </c>
      <c r="C13337" s="17">
        <v>15.0</v>
      </c>
      <c r="D13337" s="17">
        <v>2.232561453E7</v>
      </c>
      <c r="E13337" s="17">
        <v>7738635.0</v>
      </c>
      <c r="F13337" s="17">
        <v>1.3948791E7</v>
      </c>
      <c r="G13337" s="17">
        <v>2.9554114E7</v>
      </c>
      <c r="H13337" s="17">
        <v>5.0817518E7</v>
      </c>
    </row>
    <row r="13338">
      <c r="A13338" s="7" t="s">
        <v>29378</v>
      </c>
      <c r="B13338" s="17" t="s">
        <v>29380</v>
      </c>
      <c r="C13338" s="17">
        <v>41.0</v>
      </c>
      <c r="D13338" s="17">
        <v>1.482779627E7</v>
      </c>
      <c r="E13338" s="17">
        <v>1.0758231E7</v>
      </c>
      <c r="F13338" s="17">
        <v>1.5029308E7</v>
      </c>
      <c r="G13338" s="17">
        <v>1.8654877E7</v>
      </c>
      <c r="H13338" s="17">
        <v>2.4490307E7</v>
      </c>
    </row>
    <row r="13339">
      <c r="A13339" s="7" t="s">
        <v>29381</v>
      </c>
      <c r="B13339" s="17" t="s">
        <v>29382</v>
      </c>
      <c r="C13339" s="17">
        <v>4.0</v>
      </c>
      <c r="D13339" s="17">
        <v>1.5692138E7</v>
      </c>
      <c r="E13339" s="17">
        <v>2876841.0</v>
      </c>
      <c r="F13339" s="17">
        <v>6509592.0</v>
      </c>
      <c r="G13339" s="17">
        <v>1.158426E7</v>
      </c>
      <c r="H13339" s="17">
        <v>4.1797859E7</v>
      </c>
    </row>
    <row r="13340">
      <c r="A13340" s="7" t="s">
        <v>29384</v>
      </c>
      <c r="B13340" s="17" t="s">
        <v>29385</v>
      </c>
      <c r="C13340" s="17">
        <v>64.0</v>
      </c>
      <c r="D13340" s="17">
        <v>1.572826114E7</v>
      </c>
      <c r="E13340" s="17">
        <v>4063946.0</v>
      </c>
      <c r="F13340" s="17">
        <v>9125912.0</v>
      </c>
      <c r="G13340" s="17">
        <v>1.79499E7</v>
      </c>
      <c r="H13340" s="17">
        <v>3.7754715E7</v>
      </c>
    </row>
    <row r="13341">
      <c r="A13341" s="7" t="s">
        <v>29387</v>
      </c>
      <c r="B13341" s="17" t="s">
        <v>29389</v>
      </c>
      <c r="C13341" s="17">
        <v>55.0</v>
      </c>
      <c r="D13341" s="17">
        <v>8440207.4</v>
      </c>
      <c r="E13341" s="17">
        <v>4840907.0</v>
      </c>
      <c r="F13341" s="17">
        <v>7515225.0</v>
      </c>
      <c r="G13341" s="17">
        <v>9850016.0</v>
      </c>
      <c r="H13341" s="17">
        <v>1.5559942E7</v>
      </c>
    </row>
    <row r="13342">
      <c r="A13342" s="7" t="s">
        <v>29390</v>
      </c>
      <c r="B13342" s="17" t="s">
        <v>29391</v>
      </c>
      <c r="C13342" s="17">
        <v>7.0</v>
      </c>
      <c r="D13342" s="17">
        <v>1.295311771E7</v>
      </c>
      <c r="E13342" s="17">
        <v>4127235.0</v>
      </c>
      <c r="F13342" s="17">
        <v>6478489.0</v>
      </c>
      <c r="G13342" s="17">
        <v>2.1875474E7</v>
      </c>
      <c r="H13342" s="17">
        <v>2.8686158E7</v>
      </c>
    </row>
    <row r="13343">
      <c r="A13343" s="7" t="s">
        <v>29393</v>
      </c>
      <c r="B13343" s="17" t="s">
        <v>29394</v>
      </c>
      <c r="C13343" s="17">
        <v>8238.0</v>
      </c>
      <c r="D13343" s="17">
        <v>9372552.589</v>
      </c>
      <c r="E13343" s="17">
        <v>4432455.0</v>
      </c>
      <c r="F13343" s="17">
        <v>7660989.0</v>
      </c>
      <c r="G13343" s="17">
        <v>1.2290203E7</v>
      </c>
      <c r="H13343" s="17">
        <v>1.7762696E7</v>
      </c>
    </row>
    <row r="13344">
      <c r="A13344" s="7" t="s">
        <v>29395</v>
      </c>
      <c r="B13344" s="17" t="s">
        <v>29396</v>
      </c>
      <c r="C13344" s="17">
        <v>551.0</v>
      </c>
      <c r="D13344" s="17">
        <v>1.132665104E7</v>
      </c>
      <c r="E13344" s="17">
        <v>5110007.0</v>
      </c>
      <c r="F13344" s="17">
        <v>9104088.0</v>
      </c>
      <c r="G13344" s="17">
        <v>1.3952023E7</v>
      </c>
      <c r="H13344" s="17">
        <v>2.3065053E7</v>
      </c>
    </row>
    <row r="13345">
      <c r="A13345" s="7" t="s">
        <v>29397</v>
      </c>
      <c r="B13345" s="17" t="s">
        <v>29399</v>
      </c>
      <c r="C13345" s="17">
        <v>93.0</v>
      </c>
      <c r="D13345" s="17">
        <v>1.677271547E7</v>
      </c>
      <c r="E13345" s="17">
        <v>6864951.0</v>
      </c>
      <c r="F13345" s="17">
        <v>1.2182312E7</v>
      </c>
      <c r="G13345" s="17">
        <v>2.228466E7</v>
      </c>
      <c r="H13345" s="17">
        <v>3.3742662E7</v>
      </c>
    </row>
    <row r="13346">
      <c r="A13346" s="7" t="s">
        <v>29400</v>
      </c>
      <c r="B13346" s="17" t="s">
        <v>29401</v>
      </c>
      <c r="C13346" s="17">
        <v>31.0</v>
      </c>
      <c r="D13346" s="17">
        <v>1.943296358E7</v>
      </c>
      <c r="E13346" s="17">
        <v>6344613.0</v>
      </c>
      <c r="F13346" s="17">
        <v>9890603.0</v>
      </c>
      <c r="G13346" s="17">
        <v>2.9550375E7</v>
      </c>
      <c r="H13346" s="17">
        <v>5.0642562E7</v>
      </c>
    </row>
    <row r="13347">
      <c r="A13347" s="7" t="s">
        <v>29402</v>
      </c>
      <c r="B13347" s="17" t="s">
        <v>29403</v>
      </c>
      <c r="C13347" s="17">
        <v>201.0</v>
      </c>
      <c r="D13347" s="17">
        <v>8883862.592</v>
      </c>
      <c r="E13347" s="17">
        <v>5103503.0</v>
      </c>
      <c r="F13347" s="17">
        <v>6942500.0</v>
      </c>
      <c r="G13347" s="17">
        <v>1.0295913E7</v>
      </c>
      <c r="H13347" s="17">
        <v>1.4671923E7</v>
      </c>
    </row>
    <row r="13348">
      <c r="A13348" s="7" t="s">
        <v>29404</v>
      </c>
      <c r="B13348" s="17" t="s">
        <v>29406</v>
      </c>
      <c r="C13348" s="17">
        <v>3454.0</v>
      </c>
      <c r="D13348" s="17">
        <v>8507382.663</v>
      </c>
      <c r="E13348" s="17">
        <v>4550759.0</v>
      </c>
      <c r="F13348" s="17">
        <v>7460701.0</v>
      </c>
      <c r="G13348" s="17">
        <v>1.0367101E7</v>
      </c>
      <c r="H13348" s="17">
        <v>1.5271358E7</v>
      </c>
    </row>
    <row r="13349">
      <c r="A13349" s="7" t="s">
        <v>29407</v>
      </c>
      <c r="B13349" s="17" t="s">
        <v>29408</v>
      </c>
      <c r="C13349" s="17">
        <v>16540.0</v>
      </c>
      <c r="D13349" s="17">
        <v>9300935.307</v>
      </c>
      <c r="E13349" s="17">
        <v>5247000.0</v>
      </c>
      <c r="F13349" s="17">
        <v>8396198.0</v>
      </c>
      <c r="G13349" s="17">
        <v>1.1722367E7</v>
      </c>
      <c r="H13349" s="17">
        <v>1.5689655E7</v>
      </c>
    </row>
    <row r="13350">
      <c r="A13350" s="7" t="s">
        <v>29410</v>
      </c>
      <c r="B13350" s="17" t="s">
        <v>29412</v>
      </c>
      <c r="C13350" s="17">
        <v>3.0</v>
      </c>
      <c r="D13350" s="17">
        <v>9227732.0</v>
      </c>
      <c r="E13350" s="17">
        <v>6131150.0</v>
      </c>
      <c r="F13350" s="17">
        <v>1.0026479E7</v>
      </c>
      <c r="G13350" s="17">
        <v>1.1525567E7</v>
      </c>
      <c r="H13350" s="17">
        <v>1.1525567E7</v>
      </c>
    </row>
    <row r="13351">
      <c r="A13351" s="7" t="s">
        <v>29413</v>
      </c>
      <c r="B13351" s="17" t="s">
        <v>29414</v>
      </c>
      <c r="C13351" s="17">
        <v>886.0</v>
      </c>
      <c r="D13351" s="17">
        <v>1.161820901E7</v>
      </c>
      <c r="E13351" s="17">
        <v>5898319.0</v>
      </c>
      <c r="F13351" s="17">
        <v>8327160.0</v>
      </c>
      <c r="G13351" s="17">
        <v>1.2744072E7</v>
      </c>
      <c r="H13351" s="17">
        <v>1.8070134E7</v>
      </c>
    </row>
    <row r="13352">
      <c r="A13352" s="7" t="s">
        <v>29415</v>
      </c>
      <c r="B13352" s="17" t="s">
        <v>29416</v>
      </c>
      <c r="C13352" s="17">
        <v>717.0</v>
      </c>
      <c r="D13352" s="17">
        <v>8206687.229</v>
      </c>
      <c r="E13352" s="17">
        <v>4306417.0</v>
      </c>
      <c r="F13352" s="17">
        <v>7211065.0</v>
      </c>
      <c r="G13352" s="17">
        <v>1.172455E7</v>
      </c>
      <c r="H13352" s="17">
        <v>1.417411E7</v>
      </c>
    </row>
    <row r="13353">
      <c r="A13353" s="7" t="s">
        <v>29417</v>
      </c>
      <c r="B13353" s="17" t="s">
        <v>29418</v>
      </c>
      <c r="C13353" s="17">
        <v>112.0</v>
      </c>
      <c r="D13353" s="17">
        <v>8941525.616</v>
      </c>
      <c r="E13353" s="17">
        <v>5448852.0</v>
      </c>
      <c r="F13353" s="17">
        <v>7738759.0</v>
      </c>
      <c r="G13353" s="17">
        <v>8610000.0</v>
      </c>
      <c r="H13353" s="17">
        <v>1.4912232E7</v>
      </c>
    </row>
    <row r="13354">
      <c r="A13354" s="7" t="s">
        <v>29419</v>
      </c>
      <c r="B13354" s="17" t="s">
        <v>29420</v>
      </c>
      <c r="C13354" s="17">
        <v>68361.0</v>
      </c>
      <c r="D13354" s="17">
        <v>9030475.424</v>
      </c>
      <c r="E13354" s="17">
        <v>4830436.0</v>
      </c>
      <c r="F13354" s="17">
        <v>7574198.0</v>
      </c>
      <c r="G13354" s="17">
        <v>1.1633E7</v>
      </c>
      <c r="H13354" s="17">
        <v>1.6158951E7</v>
      </c>
    </row>
    <row r="13355">
      <c r="A13355" s="7" t="s">
        <v>29421</v>
      </c>
      <c r="B13355" s="17" t="s">
        <v>29423</v>
      </c>
      <c r="C13355" s="17">
        <v>4.0</v>
      </c>
      <c r="D13355" s="17">
        <v>1.462124575E7</v>
      </c>
      <c r="E13355" s="17">
        <v>8027906.0</v>
      </c>
      <c r="F13355" s="17">
        <v>1.073287E7</v>
      </c>
      <c r="G13355" s="17">
        <v>1.7688733E7</v>
      </c>
      <c r="H13355" s="17">
        <v>2.2035474E7</v>
      </c>
    </row>
    <row r="13356">
      <c r="A13356" s="7" t="s">
        <v>29424</v>
      </c>
      <c r="B13356" s="17" t="s">
        <v>29425</v>
      </c>
      <c r="C13356" s="17">
        <v>19682.0</v>
      </c>
      <c r="D13356" s="17">
        <v>9375810.08</v>
      </c>
      <c r="E13356" s="17">
        <v>5367501.0</v>
      </c>
      <c r="F13356" s="17">
        <v>8177689.0</v>
      </c>
      <c r="G13356" s="17">
        <v>1.2073722E7</v>
      </c>
      <c r="H13356" s="17">
        <v>1.6140471E7</v>
      </c>
    </row>
    <row r="13357">
      <c r="A13357" s="7" t="s">
        <v>29426</v>
      </c>
      <c r="B13357" s="17" t="s">
        <v>29427</v>
      </c>
      <c r="C13357" s="17">
        <v>47778.0</v>
      </c>
      <c r="D13357" s="17">
        <v>1.066347725E7</v>
      </c>
      <c r="E13357" s="17">
        <v>5761169.0</v>
      </c>
      <c r="F13357" s="17">
        <v>8940143.0</v>
      </c>
      <c r="G13357" s="17">
        <v>1.2815285E7</v>
      </c>
      <c r="H13357" s="17">
        <v>1.8329512E7</v>
      </c>
    </row>
    <row r="13358">
      <c r="A13358" s="7" t="s">
        <v>29428</v>
      </c>
      <c r="B13358" s="17" t="s">
        <v>29429</v>
      </c>
      <c r="C13358" s="17">
        <v>1099.0</v>
      </c>
      <c r="D13358" s="17">
        <v>2.192238896E7</v>
      </c>
      <c r="E13358" s="17">
        <v>9175557.0</v>
      </c>
      <c r="F13358" s="17">
        <v>1.4820511E7</v>
      </c>
      <c r="G13358" s="17">
        <v>2.5695208E7</v>
      </c>
      <c r="H13358" s="17">
        <v>4.471569E7</v>
      </c>
    </row>
    <row r="13359">
      <c r="A13359" s="7" t="s">
        <v>29430</v>
      </c>
      <c r="B13359" s="17" t="s">
        <v>29431</v>
      </c>
      <c r="C13359" s="17">
        <v>25532.0</v>
      </c>
      <c r="D13359" s="17">
        <v>9128858.009</v>
      </c>
      <c r="E13359" s="17">
        <v>5090310.0</v>
      </c>
      <c r="F13359" s="17">
        <v>7513050.0</v>
      </c>
      <c r="G13359" s="17">
        <v>1.1308875E7</v>
      </c>
      <c r="H13359" s="17">
        <v>1.6260888E7</v>
      </c>
    </row>
    <row r="13360">
      <c r="A13360" s="7" t="s">
        <v>29432</v>
      </c>
      <c r="B13360" s="17" t="s">
        <v>29433</v>
      </c>
      <c r="C13360" s="17">
        <v>965.0</v>
      </c>
      <c r="D13360" s="17">
        <v>2.118608237E7</v>
      </c>
      <c r="E13360" s="17">
        <v>9318595.0</v>
      </c>
      <c r="F13360" s="17">
        <v>1.5422813E7</v>
      </c>
      <c r="G13360" s="17">
        <v>2.6103412E7</v>
      </c>
      <c r="H13360" s="17">
        <v>3.8669783E7</v>
      </c>
    </row>
    <row r="13361">
      <c r="A13361" s="7" t="s">
        <v>29434</v>
      </c>
      <c r="B13361" s="17" t="s">
        <v>29435</v>
      </c>
      <c r="C13361" s="17">
        <v>655.0</v>
      </c>
      <c r="D13361" s="17">
        <v>1.608645437E7</v>
      </c>
      <c r="E13361" s="17">
        <v>8123701.0</v>
      </c>
      <c r="F13361" s="17">
        <v>1.2551725E7</v>
      </c>
      <c r="G13361" s="17">
        <v>1.9749E7</v>
      </c>
      <c r="H13361" s="17">
        <v>3.0337261E7</v>
      </c>
    </row>
    <row r="13362">
      <c r="A13362" s="7" t="s">
        <v>29436</v>
      </c>
      <c r="B13362" s="17" t="s">
        <v>29437</v>
      </c>
      <c r="C13362" s="17">
        <v>611.0</v>
      </c>
      <c r="D13362" s="17">
        <v>1.195186621E7</v>
      </c>
      <c r="E13362" s="17">
        <v>3609425.0</v>
      </c>
      <c r="F13362" s="17">
        <v>7492129.0</v>
      </c>
      <c r="G13362" s="17">
        <v>1.3940634E7</v>
      </c>
      <c r="H13362" s="17">
        <v>2.4994479E7</v>
      </c>
    </row>
    <row r="13363">
      <c r="A13363" s="7" t="s">
        <v>29439</v>
      </c>
      <c r="B13363" s="17" t="s">
        <v>29440</v>
      </c>
      <c r="C13363" s="17">
        <v>383.0</v>
      </c>
      <c r="D13363" s="17">
        <v>1.579790541E7</v>
      </c>
      <c r="E13363" s="17">
        <v>7977000.0</v>
      </c>
      <c r="F13363" s="17">
        <v>1.2557972E7</v>
      </c>
      <c r="G13363" s="17">
        <v>1.9570541E7</v>
      </c>
      <c r="H13363" s="17">
        <v>3.0668467E7</v>
      </c>
    </row>
    <row r="13364">
      <c r="A13364" s="7" t="s">
        <v>29441</v>
      </c>
      <c r="B13364" s="17" t="s">
        <v>29442</v>
      </c>
      <c r="C13364" s="17">
        <v>7691.0</v>
      </c>
      <c r="D13364" s="17">
        <v>9168897.82</v>
      </c>
      <c r="E13364" s="17">
        <v>4567815.0</v>
      </c>
      <c r="F13364" s="17">
        <v>7617291.0</v>
      </c>
      <c r="G13364" s="17">
        <v>1.1441609E7</v>
      </c>
      <c r="H13364" s="17">
        <v>1.7908644E7</v>
      </c>
    </row>
    <row r="13365">
      <c r="A13365" s="7" t="s">
        <v>29443</v>
      </c>
      <c r="B13365" s="17" t="s">
        <v>29444</v>
      </c>
      <c r="C13365" s="17">
        <v>1.0</v>
      </c>
      <c r="D13365" s="17">
        <v>2275823.0</v>
      </c>
      <c r="E13365" s="17">
        <v>2275823.0</v>
      </c>
      <c r="F13365" s="17">
        <v>2275823.0</v>
      </c>
      <c r="G13365" s="17">
        <v>2275823.0</v>
      </c>
      <c r="H13365" s="17">
        <v>2275823.0</v>
      </c>
    </row>
    <row r="13366">
      <c r="A13366" s="7" t="s">
        <v>29445</v>
      </c>
      <c r="B13366" s="17" t="s">
        <v>29447</v>
      </c>
      <c r="C13366" s="17">
        <v>34208.0</v>
      </c>
      <c r="D13366" s="17">
        <v>3046597.888</v>
      </c>
      <c r="E13366" s="17">
        <v>1832819.0</v>
      </c>
      <c r="F13366" s="17">
        <v>2499380.0</v>
      </c>
      <c r="G13366" s="17">
        <v>3533215.0</v>
      </c>
      <c r="H13366" s="17">
        <v>5039258.0</v>
      </c>
    </row>
    <row r="13367">
      <c r="A13367" s="7" t="s">
        <v>29448</v>
      </c>
      <c r="B13367" s="17" t="s">
        <v>29449</v>
      </c>
      <c r="C13367" s="17">
        <v>748.0</v>
      </c>
      <c r="D13367" s="17">
        <v>3917478.274</v>
      </c>
      <c r="E13367" s="17">
        <v>2384000.0</v>
      </c>
      <c r="F13367" s="17">
        <v>3677000.0</v>
      </c>
      <c r="G13367" s="17">
        <v>3835000.0</v>
      </c>
      <c r="H13367" s="17">
        <v>4840846.0</v>
      </c>
    </row>
    <row r="13368">
      <c r="A13368" s="7" t="s">
        <v>29450</v>
      </c>
      <c r="B13368" s="17" t="s">
        <v>29451</v>
      </c>
      <c r="C13368" s="17">
        <v>2213.0</v>
      </c>
      <c r="D13368" s="17">
        <v>3461031.683</v>
      </c>
      <c r="E13368" s="17">
        <v>1982710.0</v>
      </c>
      <c r="F13368" s="17">
        <v>2651092.0</v>
      </c>
      <c r="G13368" s="17">
        <v>3704933.0</v>
      </c>
      <c r="H13368" s="17">
        <v>5476858.0</v>
      </c>
    </row>
    <row r="13369">
      <c r="A13369" s="7" t="s">
        <v>29452</v>
      </c>
      <c r="B13369" s="17" t="s">
        <v>29453</v>
      </c>
      <c r="C13369" s="17">
        <v>1.0</v>
      </c>
      <c r="D13369" s="17">
        <v>2209278.0</v>
      </c>
      <c r="E13369" s="17">
        <v>2209278.0</v>
      </c>
      <c r="F13369" s="17">
        <v>2209278.0</v>
      </c>
      <c r="G13369" s="17">
        <v>2209278.0</v>
      </c>
      <c r="H13369" s="17">
        <v>2209278.0</v>
      </c>
    </row>
    <row r="13370">
      <c r="A13370" s="7" t="s">
        <v>29454</v>
      </c>
      <c r="B13370" s="17" t="s">
        <v>29455</v>
      </c>
      <c r="C13370" s="17">
        <v>64391.0</v>
      </c>
      <c r="D13370" s="17">
        <v>2798452.922</v>
      </c>
      <c r="E13370" s="17">
        <v>1775021.0</v>
      </c>
      <c r="F13370" s="17">
        <v>2378545.0</v>
      </c>
      <c r="G13370" s="17">
        <v>3271813.0</v>
      </c>
      <c r="H13370" s="17">
        <v>4524794.0</v>
      </c>
    </row>
    <row r="13371">
      <c r="A13371" s="7" t="s">
        <v>29456</v>
      </c>
      <c r="B13371" s="17" t="s">
        <v>29457</v>
      </c>
      <c r="C13371" s="17">
        <v>21188.0</v>
      </c>
      <c r="D13371" s="17">
        <v>2878817.034</v>
      </c>
      <c r="E13371" s="17">
        <v>1804855.0</v>
      </c>
      <c r="F13371" s="17">
        <v>2434294.0</v>
      </c>
      <c r="G13371" s="17">
        <v>3373374.0</v>
      </c>
      <c r="H13371" s="17">
        <v>4695432.0</v>
      </c>
    </row>
    <row r="13372">
      <c r="A13372" s="7" t="s">
        <v>29458</v>
      </c>
      <c r="B13372" s="17" t="s">
        <v>29459</v>
      </c>
      <c r="C13372" s="17">
        <v>456.0</v>
      </c>
      <c r="D13372" s="17">
        <v>3131536.107</v>
      </c>
      <c r="E13372" s="17">
        <v>1855900.0</v>
      </c>
      <c r="F13372" s="17">
        <v>2495000.0</v>
      </c>
      <c r="G13372" s="17">
        <v>3361275.0</v>
      </c>
      <c r="H13372" s="17">
        <v>4896853.0</v>
      </c>
    </row>
    <row r="13373">
      <c r="A13373" s="7" t="s">
        <v>29460</v>
      </c>
      <c r="B13373" s="17" t="s">
        <v>29461</v>
      </c>
      <c r="C13373" s="17">
        <v>476.0</v>
      </c>
      <c r="D13373" s="17">
        <v>2995110.506</v>
      </c>
      <c r="E13373" s="17">
        <v>1637100.0</v>
      </c>
      <c r="F13373" s="17">
        <v>2344214.0</v>
      </c>
      <c r="G13373" s="17">
        <v>3596300.0</v>
      </c>
      <c r="H13373" s="17">
        <v>4933450.0</v>
      </c>
    </row>
    <row r="13374">
      <c r="A13374" s="7" t="s">
        <v>29463</v>
      </c>
      <c r="B13374" s="17" t="s">
        <v>29465</v>
      </c>
      <c r="C13374" s="17">
        <v>3253.0</v>
      </c>
      <c r="D13374" s="17">
        <v>3027625.69</v>
      </c>
      <c r="E13374" s="17">
        <v>1825310.0</v>
      </c>
      <c r="F13374" s="17">
        <v>2525491.0</v>
      </c>
      <c r="G13374" s="17">
        <v>3578267.0</v>
      </c>
      <c r="H13374" s="17">
        <v>5142179.0</v>
      </c>
    </row>
    <row r="13375">
      <c r="A13375" s="7" t="s">
        <v>29466</v>
      </c>
      <c r="B13375" s="17" t="s">
        <v>29467</v>
      </c>
      <c r="C13375" s="17">
        <v>39.0</v>
      </c>
      <c r="D13375" s="17">
        <v>9141869.795</v>
      </c>
      <c r="E13375" s="17">
        <v>4129733.0</v>
      </c>
      <c r="F13375" s="17">
        <v>7203205.0</v>
      </c>
      <c r="G13375" s="17">
        <v>1.1917187E7</v>
      </c>
      <c r="H13375" s="17">
        <v>2.205095E7</v>
      </c>
    </row>
    <row r="13376">
      <c r="A13376" s="7" t="s">
        <v>29468</v>
      </c>
      <c r="B13376" s="17" t="s">
        <v>29469</v>
      </c>
      <c r="C13376" s="17">
        <v>769.0</v>
      </c>
      <c r="D13376" s="17">
        <v>1.054970811E7</v>
      </c>
      <c r="E13376" s="17">
        <v>6658628.0</v>
      </c>
      <c r="F13376" s="17">
        <v>9315289.0</v>
      </c>
      <c r="G13376" s="17">
        <v>1.2471443E7</v>
      </c>
      <c r="H13376" s="17">
        <v>1.7238498E7</v>
      </c>
    </row>
    <row r="13377">
      <c r="A13377" s="7" t="s">
        <v>29472</v>
      </c>
      <c r="B13377" s="17" t="s">
        <v>29473</v>
      </c>
      <c r="C13377" s="17">
        <v>7.0</v>
      </c>
      <c r="D13377" s="17">
        <v>2.413123357E7</v>
      </c>
      <c r="E13377" s="17">
        <v>6435091.0</v>
      </c>
      <c r="F13377" s="17">
        <v>6899852.0</v>
      </c>
      <c r="G13377" s="17">
        <v>1.2583875E7</v>
      </c>
      <c r="H13377" s="17">
        <v>1.19672438E8</v>
      </c>
    </row>
    <row r="13378">
      <c r="A13378" s="7" t="s">
        <v>29474</v>
      </c>
      <c r="B13378" s="17" t="s">
        <v>29475</v>
      </c>
      <c r="C13378" s="17">
        <v>12.0</v>
      </c>
      <c r="D13378" s="17">
        <v>1.82341045E7</v>
      </c>
      <c r="E13378" s="17">
        <v>3868500.0</v>
      </c>
      <c r="F13378" s="17">
        <v>9167051.0</v>
      </c>
      <c r="G13378" s="17">
        <v>1.7524016E7</v>
      </c>
      <c r="H13378" s="17">
        <v>2.3182056E7</v>
      </c>
    </row>
    <row r="13379">
      <c r="A13379" s="7" t="s">
        <v>29478</v>
      </c>
      <c r="B13379" s="17" t="s">
        <v>29479</v>
      </c>
      <c r="C13379" s="17">
        <v>6977.0</v>
      </c>
      <c r="D13379" s="17">
        <v>9959201.098</v>
      </c>
      <c r="E13379" s="17">
        <v>5878824.0</v>
      </c>
      <c r="F13379" s="17">
        <v>8769052.0</v>
      </c>
      <c r="G13379" s="17">
        <v>1.2540383E7</v>
      </c>
      <c r="H13379" s="17">
        <v>1.7647738E7</v>
      </c>
    </row>
    <row r="13380">
      <c r="A13380" s="7" t="s">
        <v>29480</v>
      </c>
      <c r="B13380" s="17" t="s">
        <v>29481</v>
      </c>
      <c r="C13380" s="17">
        <v>11.0</v>
      </c>
      <c r="D13380" s="17">
        <v>1.152757018E7</v>
      </c>
      <c r="E13380" s="17">
        <v>5714343.0</v>
      </c>
      <c r="F13380" s="17">
        <v>9502873.0</v>
      </c>
      <c r="G13380" s="17">
        <v>1.3490382E7</v>
      </c>
      <c r="H13380" s="17">
        <v>2.3663296E7</v>
      </c>
    </row>
    <row r="13381">
      <c r="A13381" s="7" t="s">
        <v>29483</v>
      </c>
      <c r="B13381" s="17" t="s">
        <v>29484</v>
      </c>
      <c r="C13381" s="17">
        <v>40.0</v>
      </c>
      <c r="D13381" s="17">
        <v>1.193719308E7</v>
      </c>
      <c r="E13381" s="17">
        <v>1.0924229E7</v>
      </c>
      <c r="F13381" s="17">
        <v>1.1644976E7</v>
      </c>
      <c r="G13381" s="17">
        <v>1.2773117E7</v>
      </c>
      <c r="H13381" s="17">
        <v>1.3633311E7</v>
      </c>
    </row>
    <row r="13382">
      <c r="A13382" s="7" t="s">
        <v>29485</v>
      </c>
      <c r="B13382" s="17" t="s">
        <v>29486</v>
      </c>
      <c r="C13382" s="17">
        <v>22.0</v>
      </c>
      <c r="D13382" s="17">
        <v>8367761.682</v>
      </c>
      <c r="E13382" s="17">
        <v>4695447.0</v>
      </c>
      <c r="F13382" s="17">
        <v>7277347.0</v>
      </c>
      <c r="G13382" s="17">
        <v>9708912.0</v>
      </c>
      <c r="H13382" s="17">
        <v>1.4497569E7</v>
      </c>
    </row>
    <row r="13383">
      <c r="A13383" s="7" t="s">
        <v>29487</v>
      </c>
      <c r="B13383" s="17" t="s">
        <v>29488</v>
      </c>
      <c r="C13383" s="17">
        <v>3.0</v>
      </c>
      <c r="D13383" s="17">
        <v>4411017.333</v>
      </c>
      <c r="E13383" s="17">
        <v>2195181.0</v>
      </c>
      <c r="F13383" s="17">
        <v>5053906.0</v>
      </c>
      <c r="G13383" s="17">
        <v>5983965.0</v>
      </c>
      <c r="H13383" s="17">
        <v>5983965.0</v>
      </c>
    </row>
    <row r="13384">
      <c r="A13384" s="7" t="s">
        <v>29490</v>
      </c>
      <c r="B13384" s="17" t="s">
        <v>29491</v>
      </c>
      <c r="C13384" s="17">
        <v>133.0</v>
      </c>
      <c r="D13384" s="17">
        <v>6656511.789</v>
      </c>
      <c r="E13384" s="17">
        <v>2437272.0</v>
      </c>
      <c r="F13384" s="17">
        <v>4306417.0</v>
      </c>
      <c r="G13384" s="17">
        <v>6658677.0</v>
      </c>
      <c r="H13384" s="17">
        <v>1.36473E7</v>
      </c>
    </row>
    <row r="13385">
      <c r="A13385" s="7" t="s">
        <v>29492</v>
      </c>
      <c r="B13385" s="17" t="s">
        <v>29493</v>
      </c>
      <c r="C13385" s="17">
        <v>503.0</v>
      </c>
      <c r="D13385" s="17">
        <v>5297265.579</v>
      </c>
      <c r="E13385" s="17">
        <v>2489300.0</v>
      </c>
      <c r="F13385" s="17">
        <v>3612679.0</v>
      </c>
      <c r="G13385" s="17">
        <v>5688069.0</v>
      </c>
      <c r="H13385" s="17">
        <v>1.1011922E7</v>
      </c>
    </row>
    <row r="13386">
      <c r="A13386" s="7" t="s">
        <v>29495</v>
      </c>
      <c r="B13386" s="17" t="s">
        <v>29496</v>
      </c>
      <c r="C13386" s="17">
        <v>124.0</v>
      </c>
      <c r="D13386" s="17">
        <v>3698684.5</v>
      </c>
      <c r="E13386" s="17">
        <v>1805562.0</v>
      </c>
      <c r="F13386" s="17">
        <v>2352975.0</v>
      </c>
      <c r="G13386" s="17">
        <v>3620850.0</v>
      </c>
      <c r="H13386" s="17">
        <v>7075675.0</v>
      </c>
    </row>
    <row r="13387">
      <c r="A13387" s="7" t="s">
        <v>29497</v>
      </c>
      <c r="B13387" s="17" t="s">
        <v>29498</v>
      </c>
      <c r="C13387" s="17">
        <v>1026.0</v>
      </c>
      <c r="D13387" s="17">
        <v>5268312.681</v>
      </c>
      <c r="E13387" s="17">
        <v>2235600.0</v>
      </c>
      <c r="F13387" s="17">
        <v>3167678.0</v>
      </c>
      <c r="G13387" s="17">
        <v>5568255.0</v>
      </c>
      <c r="H13387" s="17">
        <v>9831868.0</v>
      </c>
    </row>
    <row r="13388">
      <c r="A13388" s="7" t="s">
        <v>29499</v>
      </c>
      <c r="B13388" s="17" t="s">
        <v>29500</v>
      </c>
      <c r="C13388" s="17">
        <v>8431.0</v>
      </c>
      <c r="D13388" s="17">
        <v>5889621.042</v>
      </c>
      <c r="E13388" s="17">
        <v>2277042.0</v>
      </c>
      <c r="F13388" s="17">
        <v>3342316.0</v>
      </c>
      <c r="G13388" s="17">
        <v>5934975.0</v>
      </c>
      <c r="H13388" s="17">
        <v>1.1799404E7</v>
      </c>
    </row>
    <row r="13389">
      <c r="A13389" s="7" t="s">
        <v>29501</v>
      </c>
      <c r="B13389" s="17" t="s">
        <v>29503</v>
      </c>
      <c r="C13389" s="17">
        <v>1896.0</v>
      </c>
      <c r="D13389" s="17">
        <v>6374296.048</v>
      </c>
      <c r="E13389" s="17">
        <v>2320374.0</v>
      </c>
      <c r="F13389" s="17">
        <v>3777853.0</v>
      </c>
      <c r="G13389" s="17">
        <v>7672679.0</v>
      </c>
      <c r="H13389" s="17">
        <v>1.311541E7</v>
      </c>
    </row>
    <row r="13390">
      <c r="A13390" s="7" t="s">
        <v>29504</v>
      </c>
      <c r="B13390" s="17" t="s">
        <v>29505</v>
      </c>
      <c r="C13390" s="17">
        <v>1138.0</v>
      </c>
      <c r="D13390" s="17">
        <v>4874488.776</v>
      </c>
      <c r="E13390" s="17">
        <v>2114739.0</v>
      </c>
      <c r="F13390" s="17">
        <v>3132453.0</v>
      </c>
      <c r="G13390" s="17">
        <v>4992500.0</v>
      </c>
      <c r="H13390" s="17">
        <v>1.038921E7</v>
      </c>
    </row>
    <row r="13391">
      <c r="A13391" s="7" t="s">
        <v>29506</v>
      </c>
      <c r="B13391" s="17" t="s">
        <v>29508</v>
      </c>
      <c r="C13391" s="17">
        <v>11.0</v>
      </c>
      <c r="D13391" s="17">
        <v>1.226837745E7</v>
      </c>
      <c r="E13391" s="17">
        <v>3805018.0</v>
      </c>
      <c r="F13391" s="17">
        <v>1.0181573E7</v>
      </c>
      <c r="G13391" s="17">
        <v>1.9395239E7</v>
      </c>
      <c r="H13391" s="17">
        <v>2.3646513E7</v>
      </c>
    </row>
    <row r="13392">
      <c r="A13392" s="7" t="s">
        <v>29509</v>
      </c>
      <c r="B13392" s="17" t="s">
        <v>29510</v>
      </c>
      <c r="C13392" s="17">
        <v>745.0</v>
      </c>
      <c r="D13392" s="17">
        <v>9559861.205</v>
      </c>
      <c r="E13392" s="17">
        <v>4336467.0</v>
      </c>
      <c r="F13392" s="17">
        <v>7418924.0</v>
      </c>
      <c r="G13392" s="17">
        <v>1.1868028E7</v>
      </c>
      <c r="H13392" s="17">
        <v>1.7363242E7</v>
      </c>
    </row>
    <row r="13393">
      <c r="A13393" s="7" t="s">
        <v>29511</v>
      </c>
      <c r="B13393" s="17" t="s">
        <v>29512</v>
      </c>
      <c r="C13393" s="17">
        <v>1047.0</v>
      </c>
      <c r="D13393" s="17">
        <v>1.016387122E7</v>
      </c>
      <c r="E13393" s="17">
        <v>4409085.0</v>
      </c>
      <c r="F13393" s="17">
        <v>7656359.0</v>
      </c>
      <c r="G13393" s="17">
        <v>1.262549E7</v>
      </c>
      <c r="H13393" s="17">
        <v>1.9958456E7</v>
      </c>
    </row>
    <row r="13394">
      <c r="A13394" s="7" t="s">
        <v>29514</v>
      </c>
      <c r="B13394" s="17" t="s">
        <v>29515</v>
      </c>
      <c r="C13394" s="17">
        <v>39.0</v>
      </c>
      <c r="D13394" s="17">
        <v>1.150142623E7</v>
      </c>
      <c r="E13394" s="17">
        <v>6496308.0</v>
      </c>
      <c r="F13394" s="17">
        <v>8374833.0</v>
      </c>
      <c r="G13394" s="17">
        <v>1.691411E7</v>
      </c>
      <c r="H13394" s="17">
        <v>2.25627E7</v>
      </c>
    </row>
    <row r="13395">
      <c r="A13395" s="7" t="s">
        <v>29516</v>
      </c>
      <c r="B13395" s="17" t="s">
        <v>29517</v>
      </c>
      <c r="C13395" s="17">
        <v>518.0</v>
      </c>
      <c r="D13395" s="17">
        <v>9942874.838</v>
      </c>
      <c r="E13395" s="17">
        <v>4248801.0</v>
      </c>
      <c r="F13395" s="17">
        <v>7622829.0</v>
      </c>
      <c r="G13395" s="17">
        <v>1.2150416E7</v>
      </c>
      <c r="H13395" s="17">
        <v>1.7394118E7</v>
      </c>
    </row>
    <row r="13396">
      <c r="A13396" s="7" t="s">
        <v>29518</v>
      </c>
      <c r="B13396" s="17" t="s">
        <v>29519</v>
      </c>
      <c r="C13396" s="17">
        <v>2379.0</v>
      </c>
      <c r="D13396" s="17">
        <v>1.158482127E7</v>
      </c>
      <c r="E13396" s="17">
        <v>4674000.0</v>
      </c>
      <c r="F13396" s="17">
        <v>8335260.0</v>
      </c>
      <c r="G13396" s="17">
        <v>1.3858694E7</v>
      </c>
      <c r="H13396" s="17">
        <v>2.3216325E7</v>
      </c>
    </row>
    <row r="13397">
      <c r="A13397" s="7" t="s">
        <v>29520</v>
      </c>
      <c r="B13397" s="17" t="s">
        <v>29521</v>
      </c>
      <c r="C13397" s="17">
        <v>4338.0</v>
      </c>
      <c r="D13397" s="17">
        <v>9751785.902</v>
      </c>
      <c r="E13397" s="17">
        <v>4454540.0</v>
      </c>
      <c r="F13397" s="17">
        <v>7542395.0</v>
      </c>
      <c r="G13397" s="17">
        <v>1.2271389E7</v>
      </c>
      <c r="H13397" s="17">
        <v>1.9191899E7</v>
      </c>
    </row>
    <row r="13398">
      <c r="A13398" s="7" t="s">
        <v>29523</v>
      </c>
      <c r="B13398" s="17" t="s">
        <v>29524</v>
      </c>
      <c r="C13398" s="17">
        <v>1164.0</v>
      </c>
      <c r="D13398" s="17">
        <v>8886698.825</v>
      </c>
      <c r="E13398" s="17">
        <v>3240000.0</v>
      </c>
      <c r="F13398" s="17">
        <v>5701459.0</v>
      </c>
      <c r="G13398" s="17">
        <v>9372829.0</v>
      </c>
      <c r="H13398" s="17">
        <v>1.4545261E7</v>
      </c>
    </row>
    <row r="13399">
      <c r="A13399" s="7" t="s">
        <v>29525</v>
      </c>
      <c r="B13399" s="17" t="s">
        <v>29526</v>
      </c>
      <c r="C13399" s="17">
        <v>3360.0</v>
      </c>
      <c r="D13399" s="17">
        <v>1.117090282E7</v>
      </c>
      <c r="E13399" s="17">
        <v>5799142.0</v>
      </c>
      <c r="F13399" s="17">
        <v>8740597.0</v>
      </c>
      <c r="G13399" s="17">
        <v>1.2913685E7</v>
      </c>
      <c r="H13399" s="17">
        <v>2.1631728E7</v>
      </c>
    </row>
    <row r="13400">
      <c r="A13400" s="7" t="s">
        <v>29527</v>
      </c>
      <c r="B13400" s="17" t="s">
        <v>29528</v>
      </c>
      <c r="C13400" s="17">
        <v>210.0</v>
      </c>
      <c r="D13400" s="17">
        <v>1.274084802E7</v>
      </c>
      <c r="E13400" s="17">
        <v>6022106.0</v>
      </c>
      <c r="F13400" s="17">
        <v>1.0392888E7</v>
      </c>
      <c r="G13400" s="17">
        <v>1.2362999E7</v>
      </c>
      <c r="H13400" s="17">
        <v>2.5491192E7</v>
      </c>
    </row>
    <row r="13401">
      <c r="A13401" s="7" t="s">
        <v>29529</v>
      </c>
      <c r="B13401" s="17" t="s">
        <v>29530</v>
      </c>
      <c r="C13401" s="17">
        <v>739.0</v>
      </c>
      <c r="D13401" s="17">
        <v>1.124692191E7</v>
      </c>
      <c r="E13401" s="17">
        <v>5993600.0</v>
      </c>
      <c r="F13401" s="17">
        <v>9486802.0</v>
      </c>
      <c r="G13401" s="17">
        <v>1.3267278E7</v>
      </c>
      <c r="H13401" s="17">
        <v>2.1066158E7</v>
      </c>
    </row>
    <row r="13402">
      <c r="A13402" s="7" t="s">
        <v>29531</v>
      </c>
      <c r="B13402" s="17" t="s">
        <v>29532</v>
      </c>
      <c r="C13402" s="17">
        <v>130.0</v>
      </c>
      <c r="D13402" s="17">
        <v>8227336.215</v>
      </c>
      <c r="E13402" s="17">
        <v>4849942.0</v>
      </c>
      <c r="F13402" s="17">
        <v>7145101.0</v>
      </c>
      <c r="G13402" s="17">
        <v>1.0498244E7</v>
      </c>
      <c r="H13402" s="17">
        <v>1.4292037E7</v>
      </c>
    </row>
    <row r="13403">
      <c r="A13403" s="7" t="s">
        <v>29533</v>
      </c>
      <c r="B13403" s="17" t="s">
        <v>29534</v>
      </c>
      <c r="C13403" s="17">
        <v>80.0</v>
      </c>
      <c r="D13403" s="17">
        <v>8282426.85</v>
      </c>
      <c r="E13403" s="17">
        <v>2861965.0</v>
      </c>
      <c r="F13403" s="17">
        <v>5804111.0</v>
      </c>
      <c r="G13403" s="17">
        <v>9942000.0</v>
      </c>
      <c r="H13403" s="17">
        <v>1.5346067E7</v>
      </c>
    </row>
    <row r="13404">
      <c r="A13404" s="7" t="s">
        <v>29536</v>
      </c>
      <c r="B13404" s="17" t="s">
        <v>29537</v>
      </c>
      <c r="C13404" s="17">
        <v>154.0</v>
      </c>
      <c r="D13404" s="17">
        <v>6480319.201</v>
      </c>
      <c r="E13404" s="17">
        <v>2096178.0</v>
      </c>
      <c r="F13404" s="17">
        <v>3680000.0</v>
      </c>
      <c r="G13404" s="17">
        <v>6460148.0</v>
      </c>
      <c r="H13404" s="17">
        <v>1.3862365E7</v>
      </c>
    </row>
    <row r="13405">
      <c r="A13405" s="7" t="s">
        <v>29538</v>
      </c>
      <c r="B13405" s="17" t="s">
        <v>29539</v>
      </c>
      <c r="C13405" s="17">
        <v>327.0</v>
      </c>
      <c r="D13405" s="17">
        <v>9903654.294</v>
      </c>
      <c r="E13405" s="17">
        <v>3766000.0</v>
      </c>
      <c r="F13405" s="17">
        <v>6632738.0</v>
      </c>
      <c r="G13405" s="17">
        <v>1.0446777E7</v>
      </c>
      <c r="H13405" s="17">
        <v>1.85156E7</v>
      </c>
    </row>
    <row r="13406">
      <c r="A13406" s="7" t="s">
        <v>29541</v>
      </c>
      <c r="B13406" s="17" t="s">
        <v>29542</v>
      </c>
      <c r="C13406" s="17">
        <v>35.0</v>
      </c>
      <c r="D13406" s="17">
        <v>7929114.8</v>
      </c>
      <c r="E13406" s="17">
        <v>3364289.0</v>
      </c>
      <c r="F13406" s="17">
        <v>6665397.0</v>
      </c>
      <c r="G13406" s="17">
        <v>9217299.0</v>
      </c>
      <c r="H13406" s="17">
        <v>1.77825E7</v>
      </c>
    </row>
    <row r="13407">
      <c r="A13407" s="7" t="s">
        <v>29543</v>
      </c>
      <c r="B13407" s="17" t="s">
        <v>29544</v>
      </c>
      <c r="C13407" s="17">
        <v>2514.0</v>
      </c>
      <c r="D13407" s="17">
        <v>8374182.01</v>
      </c>
      <c r="E13407" s="17">
        <v>2841494.0</v>
      </c>
      <c r="F13407" s="17">
        <v>5151950.0</v>
      </c>
      <c r="G13407" s="17">
        <v>9060700.0</v>
      </c>
      <c r="H13407" s="17">
        <v>1.4239749E7</v>
      </c>
    </row>
    <row r="13408">
      <c r="A13408" s="7" t="s">
        <v>29545</v>
      </c>
      <c r="B13408" s="17" t="s">
        <v>29546</v>
      </c>
      <c r="C13408" s="17">
        <v>3046.0</v>
      </c>
      <c r="D13408" s="17">
        <v>7722399.182</v>
      </c>
      <c r="E13408" s="17">
        <v>3415673.0</v>
      </c>
      <c r="F13408" s="17">
        <v>6218195.0</v>
      </c>
      <c r="G13408" s="17">
        <v>1.0260001E7</v>
      </c>
      <c r="H13408" s="17">
        <v>1.5829187E7</v>
      </c>
    </row>
    <row r="13409">
      <c r="A13409" s="7" t="s">
        <v>29547</v>
      </c>
      <c r="B13409" s="17" t="s">
        <v>29548</v>
      </c>
      <c r="C13409" s="17">
        <v>21.0</v>
      </c>
      <c r="D13409" s="17">
        <v>5981842.238</v>
      </c>
      <c r="E13409" s="17">
        <v>2630000.0</v>
      </c>
      <c r="F13409" s="17">
        <v>5165914.0</v>
      </c>
      <c r="G13409" s="17">
        <v>9009000.0</v>
      </c>
      <c r="H13409" s="17">
        <v>1.0773194E7</v>
      </c>
    </row>
    <row r="13410">
      <c r="A13410" s="7" t="s">
        <v>29550</v>
      </c>
      <c r="B13410" s="17" t="s">
        <v>29551</v>
      </c>
      <c r="C13410" s="17">
        <v>1.0</v>
      </c>
      <c r="D13410" s="17">
        <v>1.8750042E7</v>
      </c>
      <c r="E13410" s="17">
        <v>1.8750042E7</v>
      </c>
      <c r="F13410" s="17">
        <v>1.8750042E7</v>
      </c>
      <c r="G13410" s="17">
        <v>1.8750042E7</v>
      </c>
      <c r="H13410" s="17">
        <v>1.8750042E7</v>
      </c>
    </row>
    <row r="13411">
      <c r="A13411" s="7" t="s">
        <v>29552</v>
      </c>
      <c r="B13411" s="17" t="s">
        <v>29553</v>
      </c>
      <c r="C13411" s="17">
        <v>2.0</v>
      </c>
      <c r="D13411" s="17">
        <v>1.5828954E7</v>
      </c>
      <c r="E13411" s="17">
        <v>9541453.0</v>
      </c>
      <c r="F13411" s="17">
        <v>9541453.0</v>
      </c>
      <c r="G13411" s="17">
        <v>2.2116455E7</v>
      </c>
      <c r="H13411" s="17">
        <v>2.2116455E7</v>
      </c>
    </row>
    <row r="13412">
      <c r="A13412" s="7" t="s">
        <v>29554</v>
      </c>
      <c r="B13412" s="17" t="s">
        <v>29555</v>
      </c>
      <c r="C13412" s="17">
        <v>10.0</v>
      </c>
      <c r="D13412" s="17">
        <v>9788178.7</v>
      </c>
      <c r="E13412" s="17">
        <v>6548000.0</v>
      </c>
      <c r="F13412" s="17">
        <v>8172187.0</v>
      </c>
      <c r="G13412" s="17">
        <v>1.1385206E7</v>
      </c>
      <c r="H13412" s="17">
        <v>1.3062068E7</v>
      </c>
    </row>
    <row r="13413">
      <c r="A13413" s="7" t="s">
        <v>29556</v>
      </c>
      <c r="B13413" s="17" t="s">
        <v>29557</v>
      </c>
      <c r="C13413" s="17">
        <v>2.0</v>
      </c>
      <c r="D13413" s="17">
        <v>1.12687655E7</v>
      </c>
      <c r="E13413" s="17">
        <v>1.0565166E7</v>
      </c>
      <c r="F13413" s="17">
        <v>1.0565166E7</v>
      </c>
      <c r="G13413" s="17">
        <v>1.1972365E7</v>
      </c>
      <c r="H13413" s="17">
        <v>1.1972365E7</v>
      </c>
    </row>
    <row r="13414">
      <c r="A13414" s="7" t="s">
        <v>29559</v>
      </c>
      <c r="B13414" s="17" t="s">
        <v>29560</v>
      </c>
      <c r="C13414" s="17">
        <v>1.0</v>
      </c>
      <c r="D13414" s="17">
        <v>1.4397457E7</v>
      </c>
      <c r="E13414" s="17">
        <v>1.4397457E7</v>
      </c>
      <c r="F13414" s="17">
        <v>1.4397457E7</v>
      </c>
      <c r="G13414" s="17">
        <v>1.4397457E7</v>
      </c>
      <c r="H13414" s="17">
        <v>1.4397457E7</v>
      </c>
    </row>
    <row r="13415">
      <c r="A13415" s="7" t="s">
        <v>29562</v>
      </c>
      <c r="B13415" s="17" t="s">
        <v>29563</v>
      </c>
      <c r="C13415" s="17">
        <v>239.0</v>
      </c>
      <c r="D13415" s="17">
        <v>1.109912409E7</v>
      </c>
      <c r="E13415" s="17">
        <v>5744635.0</v>
      </c>
      <c r="F13415" s="17">
        <v>1.0320363E7</v>
      </c>
      <c r="G13415" s="17">
        <v>1.4161337E7</v>
      </c>
      <c r="H13415" s="17">
        <v>1.6821996E7</v>
      </c>
    </row>
    <row r="13416">
      <c r="A13416" s="7" t="s">
        <v>29564</v>
      </c>
      <c r="B13416" s="17" t="s">
        <v>29565</v>
      </c>
      <c r="C13416" s="17">
        <v>19.0</v>
      </c>
      <c r="D13416" s="17">
        <v>8074881.579</v>
      </c>
      <c r="E13416" s="17">
        <v>5848853.0</v>
      </c>
      <c r="F13416" s="17">
        <v>8736161.0</v>
      </c>
      <c r="G13416" s="17">
        <v>1.1932641E7</v>
      </c>
      <c r="H13416" s="17">
        <v>1.2473244E7</v>
      </c>
    </row>
    <row r="13417">
      <c r="A13417" s="7" t="s">
        <v>29566</v>
      </c>
      <c r="B13417" s="17" t="s">
        <v>29567</v>
      </c>
      <c r="C13417" s="17">
        <v>76.0</v>
      </c>
      <c r="D13417" s="17">
        <v>1.026419457E7</v>
      </c>
      <c r="E13417" s="17">
        <v>3580193.0</v>
      </c>
      <c r="F13417" s="17">
        <v>1.1382869E7</v>
      </c>
      <c r="G13417" s="17">
        <v>1.4193465E7</v>
      </c>
      <c r="H13417" s="17">
        <v>1.6935795E7</v>
      </c>
    </row>
    <row r="13418">
      <c r="A13418" s="7" t="s">
        <v>29568</v>
      </c>
      <c r="B13418" s="17" t="s">
        <v>29569</v>
      </c>
      <c r="C13418" s="17">
        <v>19.0</v>
      </c>
      <c r="D13418" s="17">
        <v>2.630420863E7</v>
      </c>
      <c r="E13418" s="17">
        <v>5888925.0</v>
      </c>
      <c r="F13418" s="17">
        <v>2.2488573E7</v>
      </c>
      <c r="G13418" s="17">
        <v>4.3641023E7</v>
      </c>
      <c r="H13418" s="17">
        <v>5.1103718E7</v>
      </c>
    </row>
    <row r="13419">
      <c r="A13419" s="7" t="s">
        <v>29570</v>
      </c>
      <c r="B13419" s="17" t="s">
        <v>29571</v>
      </c>
      <c r="C13419" s="17">
        <v>2.0</v>
      </c>
      <c r="D13419" s="17">
        <v>9501570.5</v>
      </c>
      <c r="E13419" s="17">
        <v>7591930.0</v>
      </c>
      <c r="F13419" s="17">
        <v>7591930.0</v>
      </c>
      <c r="G13419" s="17">
        <v>1.1411211E7</v>
      </c>
      <c r="H13419" s="17">
        <v>1.1411211E7</v>
      </c>
    </row>
    <row r="13420">
      <c r="A13420" s="7" t="s">
        <v>29572</v>
      </c>
      <c r="B13420" s="17" t="s">
        <v>29573</v>
      </c>
      <c r="C13420" s="17">
        <v>1.0</v>
      </c>
      <c r="D13420" s="17">
        <v>2543607.0</v>
      </c>
      <c r="E13420" s="17">
        <v>2543607.0</v>
      </c>
      <c r="F13420" s="17">
        <v>2543607.0</v>
      </c>
      <c r="G13420" s="17">
        <v>2543607.0</v>
      </c>
      <c r="H13420" s="17">
        <v>2543607.0</v>
      </c>
    </row>
    <row r="13421">
      <c r="A13421" s="7" t="s">
        <v>29575</v>
      </c>
      <c r="B13421" s="17" t="s">
        <v>29577</v>
      </c>
      <c r="C13421" s="17">
        <v>8.0</v>
      </c>
      <c r="D13421" s="17">
        <v>5766751.125</v>
      </c>
      <c r="E13421" s="17">
        <v>1913747.0</v>
      </c>
      <c r="F13421" s="17">
        <v>2524552.0</v>
      </c>
      <c r="G13421" s="17">
        <v>7813265.0</v>
      </c>
      <c r="H13421" s="17">
        <v>1.6361138E7</v>
      </c>
    </row>
    <row r="13422">
      <c r="A13422" s="7" t="s">
        <v>29578</v>
      </c>
      <c r="B13422" s="17" t="s">
        <v>29579</v>
      </c>
      <c r="C13422" s="17">
        <v>1.0</v>
      </c>
      <c r="D13422" s="17">
        <v>1.1156147E7</v>
      </c>
      <c r="E13422" s="17">
        <v>1.1156147E7</v>
      </c>
      <c r="F13422" s="17">
        <v>1.1156147E7</v>
      </c>
      <c r="G13422" s="17">
        <v>1.1156147E7</v>
      </c>
      <c r="H13422" s="17">
        <v>1.1156147E7</v>
      </c>
    </row>
    <row r="13423">
      <c r="A13423" s="7" t="s">
        <v>29580</v>
      </c>
      <c r="B13423" s="17" t="s">
        <v>29581</v>
      </c>
      <c r="C13423" s="17">
        <v>2.0</v>
      </c>
      <c r="D13423" s="17">
        <v>2218049.0</v>
      </c>
      <c r="E13423" s="17">
        <v>2020598.0</v>
      </c>
      <c r="F13423" s="17">
        <v>2020598.0</v>
      </c>
      <c r="G13423" s="17">
        <v>2415500.0</v>
      </c>
      <c r="H13423" s="17">
        <v>2415500.0</v>
      </c>
    </row>
    <row r="13424">
      <c r="A13424" s="7" t="s">
        <v>29582</v>
      </c>
      <c r="B13424" s="17" t="s">
        <v>29583</v>
      </c>
      <c r="C13424" s="17">
        <v>14387.0</v>
      </c>
      <c r="D13424" s="17">
        <v>1.048192864E7</v>
      </c>
      <c r="E13424" s="17">
        <v>5560973.0</v>
      </c>
      <c r="F13424" s="17">
        <v>8868993.0</v>
      </c>
      <c r="G13424" s="17">
        <v>1.3002436E7</v>
      </c>
      <c r="H13424" s="17">
        <v>1.928913E7</v>
      </c>
    </row>
    <row r="13425">
      <c r="A13425" s="7" t="s">
        <v>29584</v>
      </c>
      <c r="B13425" s="17" t="s">
        <v>29585</v>
      </c>
      <c r="C13425" s="17">
        <v>163.0</v>
      </c>
      <c r="D13425" s="17">
        <v>1.262007355E7</v>
      </c>
      <c r="E13425" s="17">
        <v>4762251.0</v>
      </c>
      <c r="F13425" s="17">
        <v>9835830.0</v>
      </c>
      <c r="G13425" s="17">
        <v>1.5786895E7</v>
      </c>
      <c r="H13425" s="17">
        <v>2.8128073E7</v>
      </c>
    </row>
    <row r="13426">
      <c r="A13426" s="7" t="s">
        <v>29588</v>
      </c>
      <c r="B13426" s="17" t="s">
        <v>29589</v>
      </c>
      <c r="C13426" s="17">
        <v>11.0</v>
      </c>
      <c r="D13426" s="17">
        <v>1.079577291E7</v>
      </c>
      <c r="E13426" s="17">
        <v>6723500.0</v>
      </c>
      <c r="F13426" s="17">
        <v>1.0497004E7</v>
      </c>
      <c r="G13426" s="17">
        <v>1.364651E7</v>
      </c>
      <c r="H13426" s="17">
        <v>1.4959385E7</v>
      </c>
    </row>
    <row r="13427">
      <c r="A13427" s="7" t="s">
        <v>29590</v>
      </c>
      <c r="B13427" s="17" t="s">
        <v>29591</v>
      </c>
      <c r="C13427" s="17">
        <v>6.0</v>
      </c>
      <c r="D13427" s="17">
        <v>7584162.5</v>
      </c>
      <c r="E13427" s="17">
        <v>1067933.0</v>
      </c>
      <c r="F13427" s="17">
        <v>2098984.0</v>
      </c>
      <c r="G13427" s="17">
        <v>1.164E7</v>
      </c>
      <c r="H13427" s="17">
        <v>2.3028458E7</v>
      </c>
    </row>
    <row r="13428">
      <c r="A13428" s="7" t="s">
        <v>29593</v>
      </c>
      <c r="B13428" s="17" t="s">
        <v>29594</v>
      </c>
      <c r="C13428" s="17">
        <v>107.0</v>
      </c>
      <c r="D13428" s="17">
        <v>9997191.654</v>
      </c>
      <c r="E13428" s="17">
        <v>5156659.0</v>
      </c>
      <c r="F13428" s="17">
        <v>1.0044539E7</v>
      </c>
      <c r="G13428" s="17">
        <v>1.27396E7</v>
      </c>
      <c r="H13428" s="17">
        <v>1.5989031E7</v>
      </c>
    </row>
    <row r="13429">
      <c r="A13429" s="7" t="s">
        <v>29595</v>
      </c>
      <c r="B13429" s="17" t="s">
        <v>29596</v>
      </c>
      <c r="C13429" s="17">
        <v>104.0</v>
      </c>
      <c r="D13429" s="17">
        <v>8184131.375</v>
      </c>
      <c r="E13429" s="17">
        <v>5858973.0</v>
      </c>
      <c r="F13429" s="17">
        <v>7656777.0</v>
      </c>
      <c r="G13429" s="17">
        <v>9425315.0</v>
      </c>
      <c r="H13429" s="17">
        <v>1.1605143E7</v>
      </c>
    </row>
    <row r="13430">
      <c r="A13430" s="7" t="s">
        <v>29598</v>
      </c>
      <c r="B13430" s="17" t="s">
        <v>29600</v>
      </c>
      <c r="C13430" s="17">
        <v>75.0</v>
      </c>
      <c r="D13430" s="17">
        <v>1.492164163E7</v>
      </c>
      <c r="E13430" s="17">
        <v>6770000.0</v>
      </c>
      <c r="F13430" s="17">
        <v>1.075704E7</v>
      </c>
      <c r="G13430" s="17">
        <v>2.0822884E7</v>
      </c>
      <c r="H13430" s="17">
        <v>2.8190742E7</v>
      </c>
    </row>
    <row r="13431">
      <c r="A13431" s="7" t="s">
        <v>29601</v>
      </c>
      <c r="B13431" s="17" t="s">
        <v>29602</v>
      </c>
      <c r="C13431" s="17">
        <v>157.0</v>
      </c>
      <c r="D13431" s="17">
        <v>8192699.236</v>
      </c>
      <c r="E13431" s="17">
        <v>4071884.0</v>
      </c>
      <c r="F13431" s="17">
        <v>5886217.0</v>
      </c>
      <c r="G13431" s="17">
        <v>1.054695E7</v>
      </c>
      <c r="H13431" s="17">
        <v>1.4929827E7</v>
      </c>
    </row>
    <row r="13432">
      <c r="A13432" s="7" t="s">
        <v>29603</v>
      </c>
      <c r="B13432" s="17" t="s">
        <v>29604</v>
      </c>
      <c r="C13432" s="17">
        <v>46.0</v>
      </c>
      <c r="D13432" s="17">
        <v>1.139541404E7</v>
      </c>
      <c r="E13432" s="17">
        <v>7041135.0</v>
      </c>
      <c r="F13432" s="17">
        <v>1.0559757E7</v>
      </c>
      <c r="G13432" s="17">
        <v>1.3645383E7</v>
      </c>
      <c r="H13432" s="17">
        <v>2.085543E7</v>
      </c>
    </row>
    <row r="13433">
      <c r="A13433" s="7" t="s">
        <v>29607</v>
      </c>
      <c r="B13433" s="17" t="s">
        <v>29608</v>
      </c>
      <c r="C13433" s="17">
        <v>2006.0</v>
      </c>
      <c r="D13433" s="17">
        <v>1.098475203E7</v>
      </c>
      <c r="E13433" s="17">
        <v>6750000.0</v>
      </c>
      <c r="F13433" s="17">
        <v>8991538.0</v>
      </c>
      <c r="G13433" s="17">
        <v>1.3692361E7</v>
      </c>
      <c r="H13433" s="17">
        <v>1.877705E7</v>
      </c>
    </row>
    <row r="13434">
      <c r="A13434" s="7" t="s">
        <v>29609</v>
      </c>
      <c r="B13434" s="17" t="s">
        <v>29610</v>
      </c>
      <c r="C13434" s="17">
        <v>51516.0</v>
      </c>
      <c r="D13434" s="17">
        <v>1.052467542E7</v>
      </c>
      <c r="E13434" s="17">
        <v>6500000.0</v>
      </c>
      <c r="F13434" s="17">
        <v>9205494.0</v>
      </c>
      <c r="G13434" s="17">
        <v>1.2685417E7</v>
      </c>
      <c r="H13434" s="17">
        <v>1.7496334E7</v>
      </c>
    </row>
    <row r="13435">
      <c r="A13435" s="7" t="s">
        <v>29611</v>
      </c>
      <c r="B13435" s="17" t="s">
        <v>29612</v>
      </c>
      <c r="C13435" s="17">
        <v>120760.0</v>
      </c>
      <c r="D13435" s="17">
        <v>1.143506453E7</v>
      </c>
      <c r="E13435" s="17">
        <v>6979502.0</v>
      </c>
      <c r="F13435" s="17">
        <v>9725265.0</v>
      </c>
      <c r="G13435" s="17">
        <v>1.3793318E7</v>
      </c>
      <c r="H13435" s="17">
        <v>1.95014E7</v>
      </c>
    </row>
    <row r="13436">
      <c r="A13436" s="7" t="s">
        <v>29615</v>
      </c>
      <c r="B13436" s="17" t="s">
        <v>29616</v>
      </c>
      <c r="C13436" s="17">
        <v>2374.0</v>
      </c>
      <c r="D13436" s="17">
        <v>1.150654741E7</v>
      </c>
      <c r="E13436" s="17">
        <v>6498890.0</v>
      </c>
      <c r="F13436" s="17">
        <v>9237178.0</v>
      </c>
      <c r="G13436" s="17">
        <v>1.3575893E7</v>
      </c>
      <c r="H13436" s="17">
        <v>2.0072412E7</v>
      </c>
    </row>
    <row r="13437">
      <c r="A13437" s="7" t="s">
        <v>29617</v>
      </c>
      <c r="B13437" s="17" t="s">
        <v>29618</v>
      </c>
      <c r="C13437" s="17">
        <v>11067.0</v>
      </c>
      <c r="D13437" s="17">
        <v>9977967.196</v>
      </c>
      <c r="E13437" s="17">
        <v>6612826.0</v>
      </c>
      <c r="F13437" s="17">
        <v>9018139.0</v>
      </c>
      <c r="G13437" s="17">
        <v>1.1733142E7</v>
      </c>
      <c r="H13437" s="17">
        <v>1.5670022E7</v>
      </c>
    </row>
    <row r="13438">
      <c r="A13438" s="7" t="s">
        <v>29619</v>
      </c>
      <c r="B13438" s="17" t="s">
        <v>29620</v>
      </c>
      <c r="C13438" s="17">
        <v>798.0</v>
      </c>
      <c r="D13438" s="17">
        <v>1.162836126E7</v>
      </c>
      <c r="E13438" s="17">
        <v>7105010.0</v>
      </c>
      <c r="F13438" s="17">
        <v>1.0580748E7</v>
      </c>
      <c r="G13438" s="17">
        <v>1.4639481E7</v>
      </c>
      <c r="H13438" s="17">
        <v>1.9466862E7</v>
      </c>
    </row>
    <row r="13439">
      <c r="A13439" s="7" t="s">
        <v>29623</v>
      </c>
      <c r="B13439" s="17" t="s">
        <v>29624</v>
      </c>
      <c r="C13439" s="17">
        <v>273.0</v>
      </c>
      <c r="D13439" s="17">
        <v>9189589.209</v>
      </c>
      <c r="E13439" s="17">
        <v>6870291.0</v>
      </c>
      <c r="F13439" s="17">
        <v>8010123.0</v>
      </c>
      <c r="G13439" s="17">
        <v>1.0393138E7</v>
      </c>
      <c r="H13439" s="17">
        <v>1.397947E7</v>
      </c>
    </row>
    <row r="13440">
      <c r="A13440" s="7" t="s">
        <v>29625</v>
      </c>
      <c r="B13440" s="17" t="s">
        <v>29626</v>
      </c>
      <c r="C13440" s="17">
        <v>3040.0</v>
      </c>
      <c r="D13440" s="17">
        <v>1.050954304E7</v>
      </c>
      <c r="E13440" s="17">
        <v>6971100.0</v>
      </c>
      <c r="F13440" s="17">
        <v>9375360.0</v>
      </c>
      <c r="G13440" s="17">
        <v>1.20832E7</v>
      </c>
      <c r="H13440" s="17">
        <v>1.6438531E7</v>
      </c>
    </row>
    <row r="13441">
      <c r="A13441" s="7" t="s">
        <v>29629</v>
      </c>
      <c r="B13441" s="17" t="s">
        <v>29630</v>
      </c>
      <c r="C13441" s="17">
        <v>5416.0</v>
      </c>
      <c r="D13441" s="17">
        <v>1.048394172E7</v>
      </c>
      <c r="E13441" s="17">
        <v>6441591.0</v>
      </c>
      <c r="F13441" s="17">
        <v>9376607.0</v>
      </c>
      <c r="G13441" s="17">
        <v>1.32323E7</v>
      </c>
      <c r="H13441" s="17">
        <v>1.6760406E7</v>
      </c>
    </row>
    <row r="13442">
      <c r="A13442" s="7" t="s">
        <v>29632</v>
      </c>
      <c r="B13442" s="17" t="s">
        <v>29633</v>
      </c>
      <c r="C13442" s="17">
        <v>1.0</v>
      </c>
      <c r="D13442" s="17">
        <v>7342100.0</v>
      </c>
      <c r="E13442" s="17">
        <v>7342100.0</v>
      </c>
      <c r="F13442" s="17">
        <v>7342100.0</v>
      </c>
      <c r="G13442" s="17">
        <v>7342100.0</v>
      </c>
      <c r="H13442" s="17">
        <v>7342100.0</v>
      </c>
    </row>
    <row r="13443">
      <c r="A13443" s="7" t="s">
        <v>29634</v>
      </c>
      <c r="B13443" s="17" t="s">
        <v>29635</v>
      </c>
      <c r="C13443" s="17">
        <v>5461.0</v>
      </c>
      <c r="D13443" s="17">
        <v>1.034566974E7</v>
      </c>
      <c r="E13443" s="17">
        <v>6852237.0</v>
      </c>
      <c r="F13443" s="17">
        <v>8815199.0</v>
      </c>
      <c r="G13443" s="17">
        <v>1.197387E7</v>
      </c>
      <c r="H13443" s="17">
        <v>1.6985809E7</v>
      </c>
    </row>
    <row r="13444">
      <c r="A13444" s="7" t="s">
        <v>29636</v>
      </c>
      <c r="B13444" s="17" t="s">
        <v>29637</v>
      </c>
      <c r="C13444" s="17">
        <v>8945.0</v>
      </c>
      <c r="D13444" s="17">
        <v>1.021441468E7</v>
      </c>
      <c r="E13444" s="17">
        <v>7241200.0</v>
      </c>
      <c r="F13444" s="17">
        <v>9372000.0</v>
      </c>
      <c r="G13444" s="17">
        <v>1.1867025E7</v>
      </c>
      <c r="H13444" s="17">
        <v>1.5179786E7</v>
      </c>
    </row>
    <row r="13445">
      <c r="A13445" s="7" t="s">
        <v>29640</v>
      </c>
      <c r="B13445" s="17" t="s">
        <v>29641</v>
      </c>
      <c r="C13445" s="17">
        <v>1909.0</v>
      </c>
      <c r="D13445" s="17">
        <v>1.042345892E7</v>
      </c>
      <c r="E13445" s="17">
        <v>6148365.0</v>
      </c>
      <c r="F13445" s="17">
        <v>8007087.0</v>
      </c>
      <c r="G13445" s="17">
        <v>1.2636482E7</v>
      </c>
      <c r="H13445" s="17">
        <v>1.9487617E7</v>
      </c>
    </row>
    <row r="13446">
      <c r="A13446" s="7" t="s">
        <v>29642</v>
      </c>
      <c r="B13446" s="17" t="s">
        <v>29643</v>
      </c>
      <c r="C13446" s="17">
        <v>270.0</v>
      </c>
      <c r="D13446" s="17">
        <v>1.159271247E7</v>
      </c>
      <c r="E13446" s="17">
        <v>8408248.0</v>
      </c>
      <c r="F13446" s="17">
        <v>1.1059565E7</v>
      </c>
      <c r="G13446" s="17">
        <v>1.3072955E7</v>
      </c>
      <c r="H13446" s="17">
        <v>1.7300111E7</v>
      </c>
    </row>
    <row r="13447">
      <c r="A13447" s="7" t="s">
        <v>29646</v>
      </c>
      <c r="B13447" s="17" t="s">
        <v>29647</v>
      </c>
      <c r="C13447" s="17">
        <v>1071.0</v>
      </c>
      <c r="D13447" s="17">
        <v>1.02229922E7</v>
      </c>
      <c r="E13447" s="17">
        <v>6838066.0</v>
      </c>
      <c r="F13447" s="17">
        <v>9351073.0</v>
      </c>
      <c r="G13447" s="17">
        <v>1.2110302E7</v>
      </c>
      <c r="H13447" s="17">
        <v>1.63835E7</v>
      </c>
    </row>
    <row r="13448">
      <c r="A13448" s="7" t="s">
        <v>29648</v>
      </c>
      <c r="B13448" s="17" t="s">
        <v>29649</v>
      </c>
      <c r="C13448" s="17">
        <v>3307.0</v>
      </c>
      <c r="D13448" s="17">
        <v>1.074402809E7</v>
      </c>
      <c r="E13448" s="17">
        <v>7109508.0</v>
      </c>
      <c r="F13448" s="17">
        <v>9435104.0</v>
      </c>
      <c r="G13448" s="17">
        <v>1.2413018E7</v>
      </c>
      <c r="H13448" s="17">
        <v>1.6800175E7</v>
      </c>
    </row>
    <row r="13449">
      <c r="A13449" s="7" t="s">
        <v>29652</v>
      </c>
      <c r="B13449" s="17" t="s">
        <v>29653</v>
      </c>
      <c r="C13449" s="17">
        <v>104.0</v>
      </c>
      <c r="D13449" s="17">
        <v>1.527854322E7</v>
      </c>
      <c r="E13449" s="17">
        <v>5814116.0</v>
      </c>
      <c r="F13449" s="17">
        <v>9249724.0</v>
      </c>
      <c r="G13449" s="17">
        <v>1.2714745E7</v>
      </c>
      <c r="H13449" s="17">
        <v>1.9440047E7</v>
      </c>
    </row>
    <row r="13450">
      <c r="A13450" s="7" t="s">
        <v>29654</v>
      </c>
      <c r="B13450" s="17" t="s">
        <v>29655</v>
      </c>
      <c r="C13450" s="17">
        <v>159.0</v>
      </c>
      <c r="D13450" s="17">
        <v>9154246.22</v>
      </c>
      <c r="E13450" s="17">
        <v>5718448.0</v>
      </c>
      <c r="F13450" s="17">
        <v>6833900.0</v>
      </c>
      <c r="G13450" s="17">
        <v>1.146515E7</v>
      </c>
      <c r="H13450" s="17">
        <v>1.4638634E7</v>
      </c>
    </row>
    <row r="13451">
      <c r="A13451" s="7" t="s">
        <v>29656</v>
      </c>
      <c r="B13451" s="17" t="s">
        <v>29657</v>
      </c>
      <c r="C13451" s="17">
        <v>1941.0</v>
      </c>
      <c r="D13451" s="17">
        <v>1.150156838E7</v>
      </c>
      <c r="E13451" s="17">
        <v>7327827.0</v>
      </c>
      <c r="F13451" s="17">
        <v>1.0137769E7</v>
      </c>
      <c r="G13451" s="17">
        <v>1.380844E7</v>
      </c>
      <c r="H13451" s="17">
        <v>1.8552724E7</v>
      </c>
    </row>
    <row r="13452">
      <c r="A13452" s="7" t="s">
        <v>29660</v>
      </c>
      <c r="B13452" s="17" t="s">
        <v>29661</v>
      </c>
      <c r="C13452" s="17">
        <v>52114.0</v>
      </c>
      <c r="D13452" s="17">
        <v>1.087157283E7</v>
      </c>
      <c r="E13452" s="17">
        <v>7017740.0</v>
      </c>
      <c r="F13452" s="17">
        <v>9663362.0</v>
      </c>
      <c r="G13452" s="17">
        <v>1.3199397E7</v>
      </c>
      <c r="H13452" s="17">
        <v>1.7698769E7</v>
      </c>
    </row>
    <row r="13453">
      <c r="A13453" s="7" t="s">
        <v>29662</v>
      </c>
      <c r="B13453" s="17" t="s">
        <v>29663</v>
      </c>
      <c r="C13453" s="17">
        <v>317.0</v>
      </c>
      <c r="D13453" s="17">
        <v>1.178098257E7</v>
      </c>
      <c r="E13453" s="17">
        <v>7144659.0</v>
      </c>
      <c r="F13453" s="17">
        <v>9133724.0</v>
      </c>
      <c r="G13453" s="17">
        <v>1.3107205E7</v>
      </c>
      <c r="H13453" s="17">
        <v>1.7285019E7</v>
      </c>
    </row>
    <row r="13454">
      <c r="A13454" s="7" t="s">
        <v>29665</v>
      </c>
      <c r="B13454" s="17" t="s">
        <v>29667</v>
      </c>
      <c r="C13454" s="17">
        <v>2101.0</v>
      </c>
      <c r="D13454" s="17">
        <v>1.626852288E7</v>
      </c>
      <c r="E13454" s="17">
        <v>8183016.0</v>
      </c>
      <c r="F13454" s="17">
        <v>1.2931695E7</v>
      </c>
      <c r="G13454" s="17">
        <v>1.97283E7</v>
      </c>
      <c r="H13454" s="17">
        <v>3.2912412E7</v>
      </c>
    </row>
    <row r="13455">
      <c r="A13455" s="7" t="s">
        <v>29668</v>
      </c>
      <c r="B13455" s="17" t="s">
        <v>29669</v>
      </c>
      <c r="C13455" s="17">
        <v>265532.0</v>
      </c>
      <c r="D13455" s="17">
        <v>1.130755562E7</v>
      </c>
      <c r="E13455" s="17">
        <v>7044010.0</v>
      </c>
      <c r="F13455" s="17">
        <v>9750000.0</v>
      </c>
      <c r="G13455" s="17">
        <v>1.3535657E7</v>
      </c>
      <c r="H13455" s="17">
        <v>1.8909552E7</v>
      </c>
    </row>
    <row r="13456">
      <c r="A13456" s="7" t="s">
        <v>29671</v>
      </c>
      <c r="B13456" s="17" t="s">
        <v>29672</v>
      </c>
      <c r="C13456" s="17">
        <v>1367.0</v>
      </c>
      <c r="D13456" s="17">
        <v>1.006267853E7</v>
      </c>
      <c r="E13456" s="17">
        <v>5220000.0</v>
      </c>
      <c r="F13456" s="17">
        <v>7764127.0</v>
      </c>
      <c r="G13456" s="17">
        <v>1.23329E7</v>
      </c>
      <c r="H13456" s="17">
        <v>1.8495574E7</v>
      </c>
    </row>
    <row r="13457">
      <c r="A13457" s="7" t="s">
        <v>29675</v>
      </c>
      <c r="B13457" s="17" t="s">
        <v>29676</v>
      </c>
      <c r="C13457" s="17">
        <v>407.0</v>
      </c>
      <c r="D13457" s="17">
        <v>1.080418692E7</v>
      </c>
      <c r="E13457" s="17">
        <v>5269450.0</v>
      </c>
      <c r="F13457" s="17">
        <v>7648614.0</v>
      </c>
      <c r="G13457" s="17">
        <v>1.1296891E7</v>
      </c>
      <c r="H13457" s="17">
        <v>2.0661026E7</v>
      </c>
    </row>
    <row r="13458">
      <c r="A13458" s="7" t="s">
        <v>29677</v>
      </c>
      <c r="B13458" s="17" t="s">
        <v>29678</v>
      </c>
      <c r="C13458" s="17">
        <v>369.0</v>
      </c>
      <c r="D13458" s="17">
        <v>1.155332137E7</v>
      </c>
      <c r="E13458" s="17">
        <v>5180340.0</v>
      </c>
      <c r="F13458" s="17">
        <v>1.0863E7</v>
      </c>
      <c r="G13458" s="17">
        <v>1.49555E7</v>
      </c>
      <c r="H13458" s="17">
        <v>2.1023598E7</v>
      </c>
    </row>
    <row r="13459">
      <c r="A13459" s="7" t="s">
        <v>29681</v>
      </c>
      <c r="B13459" s="17" t="s">
        <v>29682</v>
      </c>
      <c r="C13459" s="17">
        <v>176.0</v>
      </c>
      <c r="D13459" s="17">
        <v>9492063.852</v>
      </c>
      <c r="E13459" s="17">
        <v>6428641.0</v>
      </c>
      <c r="F13459" s="17">
        <v>8465400.0</v>
      </c>
      <c r="G13459" s="17">
        <v>9807500.0</v>
      </c>
      <c r="H13459" s="17">
        <v>1.32846E7</v>
      </c>
    </row>
    <row r="13460">
      <c r="A13460" s="7" t="s">
        <v>29683</v>
      </c>
      <c r="B13460" s="17" t="s">
        <v>29684</v>
      </c>
      <c r="C13460" s="17">
        <v>139.0</v>
      </c>
      <c r="D13460" s="17">
        <v>9198074.777</v>
      </c>
      <c r="E13460" s="17">
        <v>5053068.0</v>
      </c>
      <c r="F13460" s="17">
        <v>7780024.0</v>
      </c>
      <c r="G13460" s="17">
        <v>1.2774122E7</v>
      </c>
      <c r="H13460" s="17">
        <v>1.7798936E7</v>
      </c>
    </row>
    <row r="13461">
      <c r="A13461" s="7" t="s">
        <v>29687</v>
      </c>
      <c r="B13461" s="17" t="s">
        <v>29688</v>
      </c>
      <c r="C13461" s="17">
        <v>1988.0</v>
      </c>
      <c r="D13461" s="17">
        <v>1.243516924E7</v>
      </c>
      <c r="E13461" s="17">
        <v>6798206.0</v>
      </c>
      <c r="F13461" s="17">
        <v>1.0273858E7</v>
      </c>
      <c r="G13461" s="17">
        <v>1.4996692E7</v>
      </c>
      <c r="H13461" s="17">
        <v>2.200893E7</v>
      </c>
    </row>
    <row r="13462">
      <c r="A13462" s="7" t="s">
        <v>29689</v>
      </c>
      <c r="B13462" s="17" t="s">
        <v>29690</v>
      </c>
      <c r="C13462" s="17">
        <v>1051.0</v>
      </c>
      <c r="D13462" s="17">
        <v>1.032983515E7</v>
      </c>
      <c r="E13462" s="17">
        <v>6131821.0</v>
      </c>
      <c r="F13462" s="17">
        <v>8470048.0</v>
      </c>
      <c r="G13462" s="17">
        <v>1.2437318E7</v>
      </c>
      <c r="H13462" s="17">
        <v>1.8504441E7</v>
      </c>
    </row>
    <row r="13463">
      <c r="A13463" s="7" t="s">
        <v>29692</v>
      </c>
      <c r="B13463" s="17" t="s">
        <v>29694</v>
      </c>
      <c r="C13463" s="17">
        <v>776.0</v>
      </c>
      <c r="D13463" s="17">
        <v>9574148.363</v>
      </c>
      <c r="E13463" s="17">
        <v>4782900.0</v>
      </c>
      <c r="F13463" s="17">
        <v>7892100.0</v>
      </c>
      <c r="G13463" s="17">
        <v>1.1784417E7</v>
      </c>
      <c r="H13463" s="17">
        <v>1.7971396E7</v>
      </c>
    </row>
    <row r="13464">
      <c r="A13464" s="7" t="s">
        <v>29695</v>
      </c>
      <c r="B13464" s="17" t="s">
        <v>29696</v>
      </c>
      <c r="C13464" s="17">
        <v>68.0</v>
      </c>
      <c r="D13464" s="17">
        <v>1.081282021E7</v>
      </c>
      <c r="E13464" s="17">
        <v>5265611.0</v>
      </c>
      <c r="F13464" s="17">
        <v>8598849.0</v>
      </c>
      <c r="G13464" s="17">
        <v>1.3542091E7</v>
      </c>
      <c r="H13464" s="17">
        <v>2.3636675E7</v>
      </c>
    </row>
    <row r="13465">
      <c r="A13465" s="7" t="s">
        <v>29697</v>
      </c>
      <c r="B13465" s="17" t="s">
        <v>29699</v>
      </c>
      <c r="C13465" s="17">
        <v>27.0</v>
      </c>
      <c r="D13465" s="17">
        <v>1.474841719E7</v>
      </c>
      <c r="E13465" s="17">
        <v>5295909.0</v>
      </c>
      <c r="F13465" s="17">
        <v>1.0546048E7</v>
      </c>
      <c r="G13465" s="17">
        <v>1.8065991E7</v>
      </c>
      <c r="H13465" s="17">
        <v>2.3008851E7</v>
      </c>
    </row>
    <row r="13466">
      <c r="A13466" s="7" t="s">
        <v>29700</v>
      </c>
      <c r="B13466" s="17" t="s">
        <v>29701</v>
      </c>
      <c r="C13466" s="17">
        <v>27.0</v>
      </c>
      <c r="D13466" s="17">
        <v>1.057253426E7</v>
      </c>
      <c r="E13466" s="17">
        <v>3851239.0</v>
      </c>
      <c r="F13466" s="17">
        <v>7147402.0</v>
      </c>
      <c r="G13466" s="17">
        <v>1.812613E7</v>
      </c>
      <c r="H13466" s="17">
        <v>2.1492916E7</v>
      </c>
    </row>
    <row r="13467">
      <c r="A13467" s="7" t="s">
        <v>29702</v>
      </c>
      <c r="B13467" s="17" t="s">
        <v>29703</v>
      </c>
      <c r="C13467" s="17">
        <v>7.0</v>
      </c>
      <c r="D13467" s="17">
        <v>9979719.714</v>
      </c>
      <c r="E13467" s="17">
        <v>6521029.0</v>
      </c>
      <c r="F13467" s="17">
        <v>9873501.0</v>
      </c>
      <c r="G13467" s="17">
        <v>1.395617E7</v>
      </c>
      <c r="H13467" s="17">
        <v>1.6624979E7</v>
      </c>
    </row>
    <row r="13468">
      <c r="A13468" s="7" t="s">
        <v>29704</v>
      </c>
      <c r="B13468" s="17" t="s">
        <v>29705</v>
      </c>
      <c r="C13468" s="17">
        <v>9.0</v>
      </c>
      <c r="D13468" s="17">
        <v>8940212.0</v>
      </c>
      <c r="E13468" s="17">
        <v>5185115.0</v>
      </c>
      <c r="F13468" s="17">
        <v>7212701.0</v>
      </c>
      <c r="G13468" s="17">
        <v>9403202.0</v>
      </c>
      <c r="H13468" s="17">
        <v>1.9162405E7</v>
      </c>
    </row>
    <row r="13469">
      <c r="A13469" s="7" t="s">
        <v>29706</v>
      </c>
      <c r="B13469" s="17" t="s">
        <v>29707</v>
      </c>
      <c r="C13469" s="17">
        <v>11.0</v>
      </c>
      <c r="D13469" s="17">
        <v>8761662.727</v>
      </c>
      <c r="E13469" s="17">
        <v>3478000.0</v>
      </c>
      <c r="F13469" s="17">
        <v>8618978.0</v>
      </c>
      <c r="G13469" s="17">
        <v>1.2709931E7</v>
      </c>
      <c r="H13469" s="17">
        <v>1.4642886E7</v>
      </c>
    </row>
    <row r="13470">
      <c r="A13470" s="7" t="s">
        <v>29708</v>
      </c>
      <c r="B13470" s="17" t="s">
        <v>29710</v>
      </c>
      <c r="C13470" s="17">
        <v>47.0</v>
      </c>
      <c r="D13470" s="17">
        <v>1.61986473E7</v>
      </c>
      <c r="E13470" s="17">
        <v>1.2155654E7</v>
      </c>
      <c r="F13470" s="17">
        <v>1.6485126E7</v>
      </c>
      <c r="G13470" s="17">
        <v>1.6980715E7</v>
      </c>
      <c r="H13470" s="17">
        <v>2.3522462E7</v>
      </c>
    </row>
    <row r="13471">
      <c r="A13471" s="7" t="s">
        <v>29711</v>
      </c>
      <c r="B13471" s="17" t="s">
        <v>29712</v>
      </c>
      <c r="C13471" s="17">
        <v>1334.0</v>
      </c>
      <c r="D13471" s="17">
        <v>1.481980932E7</v>
      </c>
      <c r="E13471" s="17">
        <v>6707836.0</v>
      </c>
      <c r="F13471" s="17">
        <v>1.122295E7</v>
      </c>
      <c r="G13471" s="17">
        <v>2.154965E7</v>
      </c>
      <c r="H13471" s="17">
        <v>2.7152975E7</v>
      </c>
    </row>
    <row r="13472">
      <c r="A13472" s="7" t="s">
        <v>29714</v>
      </c>
      <c r="B13472" s="17" t="s">
        <v>29715</v>
      </c>
      <c r="C13472" s="17">
        <v>763.0</v>
      </c>
      <c r="D13472" s="17">
        <v>1.049406094E7</v>
      </c>
      <c r="E13472" s="17">
        <v>5878809.0</v>
      </c>
      <c r="F13472" s="17">
        <v>8125000.0</v>
      </c>
      <c r="G13472" s="17">
        <v>1.2288562E7</v>
      </c>
      <c r="H13472" s="17">
        <v>2.1804844E7</v>
      </c>
    </row>
    <row r="13473">
      <c r="A13473" s="7" t="s">
        <v>29716</v>
      </c>
      <c r="B13473" s="17" t="s">
        <v>29717</v>
      </c>
      <c r="C13473" s="17">
        <v>1.0</v>
      </c>
      <c r="D13473" s="17">
        <v>1.2145215E7</v>
      </c>
      <c r="E13473" s="17">
        <v>1.2145215E7</v>
      </c>
      <c r="F13473" s="17">
        <v>1.2145215E7</v>
      </c>
      <c r="G13473" s="17">
        <v>1.2145215E7</v>
      </c>
      <c r="H13473" s="17">
        <v>1.2145215E7</v>
      </c>
    </row>
    <row r="13474">
      <c r="A13474" s="7" t="s">
        <v>29718</v>
      </c>
      <c r="B13474" s="17" t="s">
        <v>29719</v>
      </c>
      <c r="C13474" s="17">
        <v>65.0</v>
      </c>
      <c r="D13474" s="17">
        <v>1.050808528E7</v>
      </c>
      <c r="E13474" s="17">
        <v>5819462.0</v>
      </c>
      <c r="F13474" s="17">
        <v>7880120.0</v>
      </c>
      <c r="G13474" s="17">
        <v>1.2103389E7</v>
      </c>
      <c r="H13474" s="17">
        <v>2.0063934E7</v>
      </c>
    </row>
    <row r="13475">
      <c r="A13475" s="7" t="s">
        <v>29721</v>
      </c>
      <c r="B13475" s="17" t="s">
        <v>29722</v>
      </c>
      <c r="C13475" s="17">
        <v>83.0</v>
      </c>
      <c r="D13475" s="17">
        <v>7744023.494</v>
      </c>
      <c r="E13475" s="17">
        <v>5183354.0</v>
      </c>
      <c r="F13475" s="17">
        <v>7862070.0</v>
      </c>
      <c r="G13475" s="17">
        <v>9761727.0</v>
      </c>
      <c r="H13475" s="17">
        <v>1.1176622E7</v>
      </c>
    </row>
    <row r="13476">
      <c r="A13476" s="7" t="s">
        <v>29723</v>
      </c>
      <c r="B13476" s="17" t="s">
        <v>29724</v>
      </c>
      <c r="C13476" s="17">
        <v>503.0</v>
      </c>
      <c r="D13476" s="17">
        <v>9507322.378</v>
      </c>
      <c r="E13476" s="17">
        <v>4950848.0</v>
      </c>
      <c r="F13476" s="17">
        <v>7749800.0</v>
      </c>
      <c r="G13476" s="17">
        <v>1.1223894E7</v>
      </c>
      <c r="H13476" s="17">
        <v>1.563864E7</v>
      </c>
    </row>
    <row r="13477">
      <c r="A13477" s="7" t="s">
        <v>29726</v>
      </c>
      <c r="B13477" s="17" t="s">
        <v>29727</v>
      </c>
      <c r="C13477" s="17">
        <v>7372.0</v>
      </c>
      <c r="D13477" s="17">
        <v>9814251.863</v>
      </c>
      <c r="E13477" s="17">
        <v>5969090.0</v>
      </c>
      <c r="F13477" s="17">
        <v>8154532.0</v>
      </c>
      <c r="G13477" s="17">
        <v>1.1966534E7</v>
      </c>
      <c r="H13477" s="17">
        <v>1.7285275E7</v>
      </c>
    </row>
    <row r="13478">
      <c r="A13478" s="7" t="s">
        <v>29728</v>
      </c>
      <c r="B13478" s="17" t="s">
        <v>29729</v>
      </c>
      <c r="C13478" s="17">
        <v>24148.0</v>
      </c>
      <c r="D13478" s="17">
        <v>7606444.608</v>
      </c>
      <c r="E13478" s="17">
        <v>3680935.0</v>
      </c>
      <c r="F13478" s="17">
        <v>5506842.0</v>
      </c>
      <c r="G13478" s="17">
        <v>8859392.0</v>
      </c>
      <c r="H13478" s="17">
        <v>1.3499202E7</v>
      </c>
    </row>
    <row r="13479">
      <c r="A13479" s="7" t="s">
        <v>29731</v>
      </c>
      <c r="B13479" s="17" t="s">
        <v>29732</v>
      </c>
      <c r="C13479" s="17">
        <v>22154.0</v>
      </c>
      <c r="D13479" s="17">
        <v>1.000340742E7</v>
      </c>
      <c r="E13479" s="17">
        <v>5337603.0</v>
      </c>
      <c r="F13479" s="17">
        <v>8310268.0</v>
      </c>
      <c r="G13479" s="17">
        <v>1.2510419E7</v>
      </c>
      <c r="H13479" s="17">
        <v>1.815625E7</v>
      </c>
    </row>
    <row r="13480">
      <c r="A13480" s="7" t="s">
        <v>29733</v>
      </c>
      <c r="B13480" s="17" t="s">
        <v>29734</v>
      </c>
      <c r="C13480" s="17">
        <v>6040.0</v>
      </c>
      <c r="D13480" s="17">
        <v>1.054302028E7</v>
      </c>
      <c r="E13480" s="17">
        <v>6596218.0</v>
      </c>
      <c r="F13480" s="17">
        <v>9175000.0</v>
      </c>
      <c r="G13480" s="17">
        <v>1.2831561E7</v>
      </c>
      <c r="H13480" s="17">
        <v>1.7553852E7</v>
      </c>
    </row>
    <row r="13481">
      <c r="A13481" s="7" t="s">
        <v>29735</v>
      </c>
      <c r="B13481" s="17" t="s">
        <v>29736</v>
      </c>
      <c r="C13481" s="17">
        <v>16.0</v>
      </c>
      <c r="D13481" s="17">
        <v>1.376063419E7</v>
      </c>
      <c r="E13481" s="17">
        <v>3080586.0</v>
      </c>
      <c r="F13481" s="17">
        <v>6814140.0</v>
      </c>
      <c r="G13481" s="17">
        <v>1.3607339E7</v>
      </c>
      <c r="H13481" s="17">
        <v>2.028522E7</v>
      </c>
    </row>
    <row r="13482">
      <c r="A13482" s="7" t="s">
        <v>29737</v>
      </c>
      <c r="B13482" s="17" t="s">
        <v>29738</v>
      </c>
      <c r="C13482" s="17">
        <v>4744.0</v>
      </c>
      <c r="D13482" s="17">
        <v>1.012896022E7</v>
      </c>
      <c r="E13482" s="17">
        <v>5911185.0</v>
      </c>
      <c r="F13482" s="17">
        <v>9024374.0</v>
      </c>
      <c r="G13482" s="17">
        <v>1.243078E7</v>
      </c>
      <c r="H13482" s="17">
        <v>1.6892761E7</v>
      </c>
    </row>
    <row r="13483">
      <c r="A13483" s="7" t="s">
        <v>29740</v>
      </c>
      <c r="B13483" s="17" t="s">
        <v>29741</v>
      </c>
      <c r="C13483" s="17">
        <v>2386.0</v>
      </c>
      <c r="D13483" s="17">
        <v>9378809.902</v>
      </c>
      <c r="E13483" s="17">
        <v>5347027.0</v>
      </c>
      <c r="F13483" s="17">
        <v>7934199.0</v>
      </c>
      <c r="G13483" s="17">
        <v>1.1263383E7</v>
      </c>
      <c r="H13483" s="17">
        <v>1.65E7</v>
      </c>
    </row>
    <row r="13484">
      <c r="A13484" s="7" t="s">
        <v>29743</v>
      </c>
      <c r="B13484" s="17" t="s">
        <v>29744</v>
      </c>
      <c r="C13484" s="17">
        <v>5009.0</v>
      </c>
      <c r="D13484" s="17">
        <v>9824191.309</v>
      </c>
      <c r="E13484" s="17">
        <v>6005154.0</v>
      </c>
      <c r="F13484" s="17">
        <v>8434280.0</v>
      </c>
      <c r="G13484" s="17">
        <v>1.1898145E7</v>
      </c>
      <c r="H13484" s="17">
        <v>1.6575454E7</v>
      </c>
    </row>
    <row r="13485">
      <c r="A13485" s="7" t="s">
        <v>29745</v>
      </c>
      <c r="B13485" s="17" t="s">
        <v>29746</v>
      </c>
      <c r="C13485" s="17">
        <v>4.0</v>
      </c>
      <c r="D13485" s="17">
        <v>1.190726975E7</v>
      </c>
      <c r="E13485" s="17">
        <v>5160850.0</v>
      </c>
      <c r="F13485" s="17">
        <v>1.1356851E7</v>
      </c>
      <c r="G13485" s="17">
        <v>1.2116326E7</v>
      </c>
      <c r="H13485" s="17">
        <v>1.8995052E7</v>
      </c>
    </row>
    <row r="13486">
      <c r="A13486" s="7" t="s">
        <v>29747</v>
      </c>
      <c r="B13486" s="17" t="s">
        <v>29748</v>
      </c>
      <c r="C13486" s="17">
        <v>118853.0</v>
      </c>
      <c r="D13486" s="17">
        <v>9827393.434</v>
      </c>
      <c r="E13486" s="17">
        <v>6054380.0</v>
      </c>
      <c r="F13486" s="17">
        <v>8577060.0</v>
      </c>
      <c r="G13486" s="17">
        <v>1.2123899E7</v>
      </c>
      <c r="H13486" s="17">
        <v>1.6581703E7</v>
      </c>
    </row>
    <row r="13487">
      <c r="A13487" s="7" t="s">
        <v>29749</v>
      </c>
      <c r="B13487" s="17" t="s">
        <v>29750</v>
      </c>
      <c r="C13487" s="17">
        <v>1121.0</v>
      </c>
      <c r="D13487" s="17">
        <v>1.120687107E7</v>
      </c>
      <c r="E13487" s="17">
        <v>6895229.0</v>
      </c>
      <c r="F13487" s="17">
        <v>9340554.0</v>
      </c>
      <c r="G13487" s="17">
        <v>1.2634702E7</v>
      </c>
      <c r="H13487" s="17">
        <v>1.763E7</v>
      </c>
    </row>
    <row r="13488">
      <c r="A13488" s="7" t="s">
        <v>29752</v>
      </c>
      <c r="B13488" s="17" t="s">
        <v>29753</v>
      </c>
      <c r="C13488" s="17">
        <v>1275.0</v>
      </c>
      <c r="D13488" s="17">
        <v>9949716.801</v>
      </c>
      <c r="E13488" s="17">
        <v>6713081.0</v>
      </c>
      <c r="F13488" s="17">
        <v>8589345.0</v>
      </c>
      <c r="G13488" s="17">
        <v>1.1161175E7</v>
      </c>
      <c r="H13488" s="17">
        <v>1.600317E7</v>
      </c>
    </row>
    <row r="13489">
      <c r="A13489" s="7" t="s">
        <v>29754</v>
      </c>
      <c r="B13489" s="17" t="s">
        <v>29755</v>
      </c>
      <c r="C13489" s="17">
        <v>1133.0</v>
      </c>
      <c r="D13489" s="17">
        <v>1.020807833E7</v>
      </c>
      <c r="E13489" s="17">
        <v>6436825.0</v>
      </c>
      <c r="F13489" s="17">
        <v>8788495.0</v>
      </c>
      <c r="G13489" s="17">
        <v>1.2309954E7</v>
      </c>
      <c r="H13489" s="17">
        <v>1.775122E7</v>
      </c>
    </row>
    <row r="13490">
      <c r="A13490" s="7" t="s">
        <v>29756</v>
      </c>
      <c r="B13490" s="17" t="s">
        <v>29757</v>
      </c>
      <c r="C13490" s="17">
        <v>4.0</v>
      </c>
      <c r="D13490" s="17">
        <v>1.05405215E7</v>
      </c>
      <c r="E13490" s="17">
        <v>3904012.0</v>
      </c>
      <c r="F13490" s="17">
        <v>4963106.0</v>
      </c>
      <c r="G13490" s="17">
        <v>6436200.0</v>
      </c>
      <c r="H13490" s="17">
        <v>2.6858768E7</v>
      </c>
    </row>
    <row r="13491">
      <c r="A13491" s="7" t="s">
        <v>29758</v>
      </c>
      <c r="B13491" s="17" t="s">
        <v>29759</v>
      </c>
      <c r="C13491" s="17">
        <v>108206.0</v>
      </c>
      <c r="D13491" s="17">
        <v>8954927.625</v>
      </c>
      <c r="E13491" s="17">
        <v>4870911.0</v>
      </c>
      <c r="F13491" s="17">
        <v>7499777.0</v>
      </c>
      <c r="G13491" s="17">
        <v>1.1362425E7</v>
      </c>
      <c r="H13491" s="17">
        <v>1.613505E7</v>
      </c>
    </row>
    <row r="13492">
      <c r="A13492" s="7" t="s">
        <v>29760</v>
      </c>
      <c r="B13492" s="17" t="s">
        <v>29761</v>
      </c>
      <c r="C13492" s="17">
        <v>41061.0</v>
      </c>
      <c r="D13492" s="17">
        <v>8712852.84</v>
      </c>
      <c r="E13492" s="17">
        <v>5214823.0</v>
      </c>
      <c r="F13492" s="17">
        <v>7688550.0</v>
      </c>
      <c r="G13492" s="17">
        <v>1.1055932E7</v>
      </c>
      <c r="H13492" s="17">
        <v>1.4564159E7</v>
      </c>
    </row>
    <row r="13493">
      <c r="A13493" s="7" t="s">
        <v>29763</v>
      </c>
      <c r="B13493" s="17" t="s">
        <v>29764</v>
      </c>
      <c r="C13493" s="17">
        <v>1771.0</v>
      </c>
      <c r="D13493" s="17">
        <v>4731783.756</v>
      </c>
      <c r="E13493" s="17">
        <v>2044721.0</v>
      </c>
      <c r="F13493" s="17">
        <v>2972750.0</v>
      </c>
      <c r="G13493" s="17">
        <v>5632876.0</v>
      </c>
      <c r="H13493" s="17">
        <v>9705306.0</v>
      </c>
    </row>
    <row r="13494">
      <c r="A13494" s="7" t="s">
        <v>29765</v>
      </c>
      <c r="B13494" s="17" t="s">
        <v>29766</v>
      </c>
      <c r="C13494" s="17">
        <v>35583.0</v>
      </c>
      <c r="D13494" s="17">
        <v>8892053.796</v>
      </c>
      <c r="E13494" s="17">
        <v>4775050.0</v>
      </c>
      <c r="F13494" s="17">
        <v>7362000.0</v>
      </c>
      <c r="G13494" s="17">
        <v>1.138522E7</v>
      </c>
      <c r="H13494" s="17">
        <v>1.57501E7</v>
      </c>
    </row>
    <row r="13495">
      <c r="A13495" s="7" t="s">
        <v>29767</v>
      </c>
      <c r="B13495" s="17" t="s">
        <v>29768</v>
      </c>
      <c r="C13495" s="17">
        <v>31.0</v>
      </c>
      <c r="D13495" s="17">
        <v>9449520.387</v>
      </c>
      <c r="E13495" s="17">
        <v>8332904.0</v>
      </c>
      <c r="F13495" s="17">
        <v>8628729.0</v>
      </c>
      <c r="G13495" s="17">
        <v>9636868.0</v>
      </c>
      <c r="H13495" s="17">
        <v>1.0225625E7</v>
      </c>
    </row>
    <row r="13496">
      <c r="A13496" s="7" t="s">
        <v>29769</v>
      </c>
      <c r="B13496" s="17" t="s">
        <v>29770</v>
      </c>
      <c r="C13496" s="17">
        <v>204.0</v>
      </c>
      <c r="D13496" s="17">
        <v>1.394150753E7</v>
      </c>
      <c r="E13496" s="17">
        <v>6468198.0</v>
      </c>
      <c r="F13496" s="17">
        <v>9292384.0</v>
      </c>
      <c r="G13496" s="17">
        <v>1.6177E7</v>
      </c>
      <c r="H13496" s="17">
        <v>3.005365E7</v>
      </c>
    </row>
    <row r="13497">
      <c r="A13497" s="7" t="s">
        <v>29773</v>
      </c>
      <c r="B13497" s="17" t="s">
        <v>29774</v>
      </c>
      <c r="C13497" s="17">
        <v>898.0</v>
      </c>
      <c r="D13497" s="17">
        <v>1.112333577E7</v>
      </c>
      <c r="E13497" s="17">
        <v>5833710.0</v>
      </c>
      <c r="F13497" s="17">
        <v>9968113.0</v>
      </c>
      <c r="G13497" s="17">
        <v>1.5105E7</v>
      </c>
      <c r="H13497" s="17">
        <v>1.7921333E7</v>
      </c>
    </row>
    <row r="13498">
      <c r="A13498" s="7" t="s">
        <v>29775</v>
      </c>
      <c r="B13498" s="17" t="s">
        <v>29776</v>
      </c>
      <c r="C13498" s="17">
        <v>1771.0</v>
      </c>
      <c r="D13498" s="17">
        <v>2.707346493E7</v>
      </c>
      <c r="E13498" s="17">
        <v>8270000.0</v>
      </c>
      <c r="F13498" s="17">
        <v>1.8537391E7</v>
      </c>
      <c r="G13498" s="17">
        <v>3.5279403E7</v>
      </c>
      <c r="H13498" s="17">
        <v>5.8531843E7</v>
      </c>
    </row>
    <row r="13499">
      <c r="A13499" s="7" t="s">
        <v>29779</v>
      </c>
      <c r="B13499" s="17" t="s">
        <v>29781</v>
      </c>
      <c r="C13499" s="17">
        <v>4819.0</v>
      </c>
      <c r="D13499" s="17">
        <v>8341491.2</v>
      </c>
      <c r="E13499" s="17">
        <v>5036951.0</v>
      </c>
      <c r="F13499" s="17">
        <v>7650651.0</v>
      </c>
      <c r="G13499" s="17">
        <v>1.0275288E7</v>
      </c>
      <c r="H13499" s="17">
        <v>1.3583325E7</v>
      </c>
    </row>
    <row r="13500">
      <c r="A13500" s="7" t="s">
        <v>29782</v>
      </c>
      <c r="B13500" s="17" t="s">
        <v>29783</v>
      </c>
      <c r="C13500" s="17">
        <v>6161.0</v>
      </c>
      <c r="D13500" s="17">
        <v>9944255.802</v>
      </c>
      <c r="E13500" s="17">
        <v>5702259.0</v>
      </c>
      <c r="F13500" s="17">
        <v>8639924.0</v>
      </c>
      <c r="G13500" s="17">
        <v>1.3283576E7</v>
      </c>
      <c r="H13500" s="17">
        <v>1.6945941E7</v>
      </c>
    </row>
    <row r="13501">
      <c r="A13501" s="7" t="s">
        <v>29784</v>
      </c>
      <c r="B13501" s="17" t="s">
        <v>29785</v>
      </c>
      <c r="C13501" s="17">
        <v>7.0</v>
      </c>
      <c r="D13501" s="17">
        <v>8631215.714</v>
      </c>
      <c r="E13501" s="17">
        <v>5698973.0</v>
      </c>
      <c r="F13501" s="17">
        <v>7283949.0</v>
      </c>
      <c r="G13501" s="17">
        <v>1.222015E7</v>
      </c>
      <c r="H13501" s="17">
        <v>1.3154122E7</v>
      </c>
    </row>
    <row r="13502">
      <c r="A13502" s="7" t="s">
        <v>29786</v>
      </c>
      <c r="B13502" s="17" t="s">
        <v>29787</v>
      </c>
      <c r="C13502" s="17">
        <v>26107.0</v>
      </c>
      <c r="D13502" s="17">
        <v>1.061846307E7</v>
      </c>
      <c r="E13502" s="17">
        <v>6408620.0</v>
      </c>
      <c r="F13502" s="17">
        <v>9066147.0</v>
      </c>
      <c r="G13502" s="17">
        <v>1.2718707E7</v>
      </c>
      <c r="H13502" s="17">
        <v>1.8398779E7</v>
      </c>
    </row>
    <row r="13503">
      <c r="A13503" s="7" t="s">
        <v>29789</v>
      </c>
      <c r="B13503" s="17" t="s">
        <v>29790</v>
      </c>
      <c r="C13503" s="17">
        <v>29197.0</v>
      </c>
      <c r="D13503" s="17">
        <v>1.005797698E7</v>
      </c>
      <c r="E13503" s="17">
        <v>5252774.0</v>
      </c>
      <c r="F13503" s="17">
        <v>8485378.0</v>
      </c>
      <c r="G13503" s="17">
        <v>1.231285E7</v>
      </c>
      <c r="H13503" s="17">
        <v>1.7559456E7</v>
      </c>
    </row>
    <row r="13504">
      <c r="A13504" s="7" t="s">
        <v>29791</v>
      </c>
      <c r="B13504" s="17" t="s">
        <v>29792</v>
      </c>
      <c r="C13504" s="17">
        <v>3.0</v>
      </c>
      <c r="D13504" s="17">
        <v>2.288454167E7</v>
      </c>
      <c r="E13504" s="17">
        <v>2725800.0</v>
      </c>
      <c r="F13504" s="17">
        <v>1.5350367E7</v>
      </c>
      <c r="G13504" s="17">
        <v>5.0577458E7</v>
      </c>
      <c r="H13504" s="17">
        <v>5.0577458E7</v>
      </c>
    </row>
    <row r="13505">
      <c r="A13505" s="7" t="s">
        <v>29793</v>
      </c>
      <c r="B13505" s="17" t="s">
        <v>29794</v>
      </c>
      <c r="C13505" s="17">
        <v>272.0</v>
      </c>
      <c r="D13505" s="17">
        <v>1.532442079E7</v>
      </c>
      <c r="E13505" s="17">
        <v>7648123.0</v>
      </c>
      <c r="F13505" s="17">
        <v>1.1074105E7</v>
      </c>
      <c r="G13505" s="17">
        <v>1.7060934E7</v>
      </c>
      <c r="H13505" s="17">
        <v>3.1517608E7</v>
      </c>
    </row>
    <row r="13506">
      <c r="A13506" s="7" t="s">
        <v>29797</v>
      </c>
      <c r="B13506" s="17" t="s">
        <v>29798</v>
      </c>
      <c r="C13506" s="17">
        <v>492.0</v>
      </c>
      <c r="D13506" s="17">
        <v>1.278598835E7</v>
      </c>
      <c r="E13506" s="17">
        <v>7003200.0</v>
      </c>
      <c r="F13506" s="17">
        <v>9866107.0</v>
      </c>
      <c r="G13506" s="17">
        <v>1.4552334E7</v>
      </c>
      <c r="H13506" s="17">
        <v>2.1229141E7</v>
      </c>
    </row>
    <row r="13507">
      <c r="A13507" s="7" t="s">
        <v>29799</v>
      </c>
      <c r="B13507" s="17" t="s">
        <v>29800</v>
      </c>
      <c r="C13507" s="17">
        <v>2071.0</v>
      </c>
      <c r="D13507" s="17">
        <v>1.150675719E7</v>
      </c>
      <c r="E13507" s="17">
        <v>5956347.0</v>
      </c>
      <c r="F13507" s="17">
        <v>9342678.0</v>
      </c>
      <c r="G13507" s="17">
        <v>1.4025721E7</v>
      </c>
      <c r="H13507" s="17">
        <v>2.0986715E7</v>
      </c>
    </row>
    <row r="13508">
      <c r="A13508" s="7" t="s">
        <v>29801</v>
      </c>
      <c r="B13508" s="17" t="s">
        <v>29802</v>
      </c>
      <c r="C13508" s="17">
        <v>2.0</v>
      </c>
      <c r="D13508" s="17">
        <v>2.8792336E7</v>
      </c>
      <c r="E13508" s="17">
        <v>1.9308578E7</v>
      </c>
      <c r="F13508" s="17">
        <v>1.9308578E7</v>
      </c>
      <c r="G13508" s="17">
        <v>3.8276094E7</v>
      </c>
      <c r="H13508" s="17">
        <v>3.8276094E7</v>
      </c>
    </row>
    <row r="13509">
      <c r="A13509" s="7" t="s">
        <v>29805</v>
      </c>
      <c r="B13509" s="17" t="s">
        <v>29806</v>
      </c>
      <c r="C13509" s="17">
        <v>228.0</v>
      </c>
      <c r="D13509" s="17">
        <v>9075057.294</v>
      </c>
      <c r="E13509" s="17">
        <v>2453400.0</v>
      </c>
      <c r="F13509" s="17">
        <v>4500000.0</v>
      </c>
      <c r="G13509" s="17">
        <v>9653385.0</v>
      </c>
      <c r="H13509" s="17">
        <v>2.1387673E7</v>
      </c>
    </row>
    <row r="13510">
      <c r="A13510" s="7" t="s">
        <v>29807</v>
      </c>
      <c r="B13510" s="17" t="s">
        <v>29808</v>
      </c>
      <c r="C13510" s="17">
        <v>1257.0</v>
      </c>
      <c r="D13510" s="17">
        <v>7473008.903</v>
      </c>
      <c r="E13510" s="17">
        <v>2519000.0</v>
      </c>
      <c r="F13510" s="17">
        <v>4292717.0</v>
      </c>
      <c r="G13510" s="17">
        <v>1.0399303E7</v>
      </c>
      <c r="H13510" s="17">
        <v>1.6722591E7</v>
      </c>
    </row>
    <row r="13511">
      <c r="A13511" s="7" t="s">
        <v>29810</v>
      </c>
      <c r="B13511" s="17" t="s">
        <v>29811</v>
      </c>
      <c r="C13511" s="17">
        <v>5593.0</v>
      </c>
      <c r="D13511" s="17">
        <v>6972686.309</v>
      </c>
      <c r="E13511" s="17">
        <v>2463057.0</v>
      </c>
      <c r="F13511" s="17">
        <v>4800000.0</v>
      </c>
      <c r="G13511" s="17">
        <v>8827881.0</v>
      </c>
      <c r="H13511" s="17">
        <v>1.3529641E7</v>
      </c>
    </row>
    <row r="13512">
      <c r="A13512" s="7" t="s">
        <v>29812</v>
      </c>
      <c r="B13512" s="17" t="s">
        <v>29813</v>
      </c>
      <c r="C13512" s="17">
        <v>39834.0</v>
      </c>
      <c r="D13512" s="17">
        <v>3174870.844</v>
      </c>
      <c r="E13512" s="17">
        <v>1871599.0</v>
      </c>
      <c r="F13512" s="17">
        <v>2567500.0</v>
      </c>
      <c r="G13512" s="17">
        <v>3626330.0</v>
      </c>
      <c r="H13512" s="17">
        <v>5179748.0</v>
      </c>
    </row>
    <row r="13513">
      <c r="A13513" s="7" t="s">
        <v>29814</v>
      </c>
      <c r="B13513" s="17" t="s">
        <v>29815</v>
      </c>
      <c r="C13513" s="17">
        <v>1257.0</v>
      </c>
      <c r="D13513" s="17">
        <v>4454652.319</v>
      </c>
      <c r="E13513" s="17">
        <v>1995000.0</v>
      </c>
      <c r="F13513" s="17">
        <v>2886906.0</v>
      </c>
      <c r="G13513" s="17">
        <v>5690000.0</v>
      </c>
      <c r="H13513" s="17">
        <v>8839101.0</v>
      </c>
    </row>
    <row r="13514">
      <c r="A13514" s="7" t="s">
        <v>29816</v>
      </c>
      <c r="B13514" s="17" t="s">
        <v>29817</v>
      </c>
      <c r="C13514" s="17">
        <v>2103.0</v>
      </c>
      <c r="D13514" s="17">
        <v>3053110.038</v>
      </c>
      <c r="E13514" s="17">
        <v>1631154.0</v>
      </c>
      <c r="F13514" s="17">
        <v>2330159.0</v>
      </c>
      <c r="G13514" s="17">
        <v>3546400.0</v>
      </c>
      <c r="H13514" s="17">
        <v>5301620.0</v>
      </c>
    </row>
    <row r="13515">
      <c r="A13515" s="7" t="s">
        <v>29819</v>
      </c>
      <c r="B13515" s="17" t="s">
        <v>29820</v>
      </c>
      <c r="C13515" s="17">
        <v>25904.0</v>
      </c>
      <c r="D13515" s="17">
        <v>8029425.375</v>
      </c>
      <c r="E13515" s="17">
        <v>4937952.0</v>
      </c>
      <c r="F13515" s="17">
        <v>7325501.0</v>
      </c>
      <c r="G13515" s="17">
        <v>1.011196E7</v>
      </c>
      <c r="H13515" s="17">
        <v>1.3252441E7</v>
      </c>
    </row>
    <row r="13516">
      <c r="A13516" s="7" t="s">
        <v>29821</v>
      </c>
      <c r="B13516" s="17" t="s">
        <v>29822</v>
      </c>
      <c r="C13516" s="17">
        <v>8.0</v>
      </c>
      <c r="D13516" s="17">
        <v>1.091449388E7</v>
      </c>
      <c r="E13516" s="17">
        <v>1625942.0</v>
      </c>
      <c r="F13516" s="17">
        <v>5585800.0</v>
      </c>
      <c r="G13516" s="17">
        <v>1.1951788E7</v>
      </c>
      <c r="H13516" s="17">
        <v>3.0314401E7</v>
      </c>
    </row>
    <row r="13517">
      <c r="A13517" s="7" t="s">
        <v>29823</v>
      </c>
      <c r="B13517" s="17" t="s">
        <v>29825</v>
      </c>
      <c r="C13517" s="17">
        <v>24193.0</v>
      </c>
      <c r="D13517" s="17">
        <v>3186735.318</v>
      </c>
      <c r="E13517" s="17">
        <v>1882033.0</v>
      </c>
      <c r="F13517" s="17">
        <v>2543149.0</v>
      </c>
      <c r="G13517" s="17">
        <v>3499127.0</v>
      </c>
      <c r="H13517" s="17">
        <v>5041278.0</v>
      </c>
    </row>
    <row r="13518">
      <c r="A13518" s="7" t="s">
        <v>29826</v>
      </c>
      <c r="B13518" s="17" t="s">
        <v>29827</v>
      </c>
      <c r="C13518" s="17">
        <v>30609.0</v>
      </c>
      <c r="D13518" s="17">
        <v>9196517.735</v>
      </c>
      <c r="E13518" s="17">
        <v>4107667.0</v>
      </c>
      <c r="F13518" s="17">
        <v>6837821.0</v>
      </c>
      <c r="G13518" s="17">
        <v>1.1298449E7</v>
      </c>
      <c r="H13518" s="17">
        <v>1.7124117E7</v>
      </c>
    </row>
    <row r="13519">
      <c r="A13519" s="7" t="s">
        <v>29828</v>
      </c>
      <c r="B13519" s="17" t="s">
        <v>29830</v>
      </c>
      <c r="C13519" s="17">
        <v>2662.0</v>
      </c>
      <c r="D13519" s="17">
        <v>8907871.468</v>
      </c>
      <c r="E13519" s="17">
        <v>4249164.0</v>
      </c>
      <c r="F13519" s="17">
        <v>6720398.0</v>
      </c>
      <c r="G13519" s="17">
        <v>1.1282E7</v>
      </c>
      <c r="H13519" s="17">
        <v>1.6154762E7</v>
      </c>
    </row>
    <row r="13520">
      <c r="A13520" s="7" t="s">
        <v>29831</v>
      </c>
      <c r="B13520" s="17" t="s">
        <v>29832</v>
      </c>
      <c r="C13520" s="17">
        <v>5593.0</v>
      </c>
      <c r="D13520" s="17">
        <v>1.228792764E7</v>
      </c>
      <c r="E13520" s="17">
        <v>6031020.0</v>
      </c>
      <c r="F13520" s="17">
        <v>9232193.0</v>
      </c>
      <c r="G13520" s="17">
        <v>1.4597123E7</v>
      </c>
      <c r="H13520" s="17">
        <v>2.227429E7</v>
      </c>
    </row>
    <row r="13521">
      <c r="A13521" s="7" t="s">
        <v>29833</v>
      </c>
      <c r="B13521" s="17" t="s">
        <v>29834</v>
      </c>
      <c r="C13521" s="17">
        <v>11.0</v>
      </c>
      <c r="D13521" s="17">
        <v>8654226.727</v>
      </c>
      <c r="E13521" s="17">
        <v>5931000.0</v>
      </c>
      <c r="F13521" s="17">
        <v>8008900.0</v>
      </c>
      <c r="G13521" s="17">
        <v>9628168.0</v>
      </c>
      <c r="H13521" s="17">
        <v>1.0269851E7</v>
      </c>
    </row>
    <row r="13522">
      <c r="A13522" s="7" t="s">
        <v>29836</v>
      </c>
      <c r="B13522" s="17" t="s">
        <v>29837</v>
      </c>
      <c r="C13522" s="17">
        <v>44878.0</v>
      </c>
      <c r="D13522" s="17">
        <v>1.029798452E7</v>
      </c>
      <c r="E13522" s="17">
        <v>7179679.0</v>
      </c>
      <c r="F13522" s="17">
        <v>9458417.0</v>
      </c>
      <c r="G13522" s="17">
        <v>1.235497E7</v>
      </c>
      <c r="H13522" s="17">
        <v>1.5766863E7</v>
      </c>
    </row>
    <row r="13523">
      <c r="A13523" s="7" t="s">
        <v>29838</v>
      </c>
      <c r="B13523" s="17" t="s">
        <v>29839</v>
      </c>
      <c r="C13523" s="17">
        <v>452.0</v>
      </c>
      <c r="D13523" s="17">
        <v>1.066662214E7</v>
      </c>
      <c r="E13523" s="17">
        <v>7426538.0</v>
      </c>
      <c r="F13523" s="17">
        <v>1.0002893E7</v>
      </c>
      <c r="G13523" s="17">
        <v>1.2853609E7</v>
      </c>
      <c r="H13523" s="17">
        <v>1.608056E7</v>
      </c>
    </row>
    <row r="13524">
      <c r="A13524" s="7" t="s">
        <v>29840</v>
      </c>
      <c r="B13524" s="17" t="s">
        <v>29841</v>
      </c>
      <c r="C13524" s="17">
        <v>2632.0</v>
      </c>
      <c r="D13524" s="17">
        <v>1.085123361E7</v>
      </c>
      <c r="E13524" s="17">
        <v>6755323.0</v>
      </c>
      <c r="F13524" s="17">
        <v>9545658.0</v>
      </c>
      <c r="G13524" s="17">
        <v>1.3154173E7</v>
      </c>
      <c r="H13524" s="17">
        <v>1.8129401E7</v>
      </c>
    </row>
    <row r="13525">
      <c r="A13525" s="7" t="s">
        <v>29842</v>
      </c>
      <c r="B13525" s="17" t="s">
        <v>29843</v>
      </c>
      <c r="C13525" s="17">
        <v>23583.0</v>
      </c>
      <c r="D13525" s="17">
        <v>1.057434978E7</v>
      </c>
      <c r="E13525" s="17">
        <v>6827485.0</v>
      </c>
      <c r="F13525" s="17">
        <v>9653382.0</v>
      </c>
      <c r="G13525" s="17">
        <v>1.2879439E7</v>
      </c>
      <c r="H13525" s="17">
        <v>1.6938296E7</v>
      </c>
    </row>
    <row r="13526">
      <c r="A13526" s="7" t="s">
        <v>29844</v>
      </c>
      <c r="B13526" s="17" t="s">
        <v>29845</v>
      </c>
      <c r="C13526" s="17">
        <v>4131.0</v>
      </c>
      <c r="D13526" s="17">
        <v>6719185.422</v>
      </c>
      <c r="E13526" s="17">
        <v>3772349.0</v>
      </c>
      <c r="F13526" s="17">
        <v>5133486.0</v>
      </c>
      <c r="G13526" s="17">
        <v>8147500.0</v>
      </c>
      <c r="H13526" s="17">
        <v>1.2218325E7</v>
      </c>
    </row>
    <row r="13527">
      <c r="A13527" s="7" t="s">
        <v>29847</v>
      </c>
      <c r="B13527" s="17" t="s">
        <v>29848</v>
      </c>
      <c r="C13527" s="17">
        <v>13418.0</v>
      </c>
      <c r="D13527" s="17">
        <v>6491992.048</v>
      </c>
      <c r="E13527" s="17">
        <v>3777376.0</v>
      </c>
      <c r="F13527" s="17">
        <v>5432410.0</v>
      </c>
      <c r="G13527" s="17">
        <v>8571000.0</v>
      </c>
      <c r="H13527" s="17">
        <v>1.1082692E7</v>
      </c>
    </row>
    <row r="13528">
      <c r="A13528" s="7" t="s">
        <v>29849</v>
      </c>
      <c r="B13528" s="17" t="s">
        <v>29850</v>
      </c>
      <c r="C13528" s="17">
        <v>25860.0</v>
      </c>
      <c r="D13528" s="17">
        <v>7222685.289</v>
      </c>
      <c r="E13528" s="17">
        <v>3747621.0</v>
      </c>
      <c r="F13528" s="17">
        <v>5317834.0</v>
      </c>
      <c r="G13528" s="17">
        <v>8481900.0</v>
      </c>
      <c r="H13528" s="17">
        <v>1.2929843E7</v>
      </c>
    </row>
    <row r="13529">
      <c r="A13529" s="7" t="s">
        <v>29851</v>
      </c>
      <c r="B13529" s="17" t="s">
        <v>29852</v>
      </c>
      <c r="C13529" s="17">
        <v>1236.0</v>
      </c>
      <c r="D13529" s="17">
        <v>5535753.124</v>
      </c>
      <c r="E13529" s="17">
        <v>2899900.0</v>
      </c>
      <c r="F13529" s="17">
        <v>4332737.0</v>
      </c>
      <c r="G13529" s="17">
        <v>6584960.0</v>
      </c>
      <c r="H13529" s="17">
        <v>1.0875293E7</v>
      </c>
    </row>
    <row r="13530">
      <c r="A13530" s="7" t="s">
        <v>29853</v>
      </c>
      <c r="B13530" s="17" t="s">
        <v>29854</v>
      </c>
      <c r="C13530" s="17">
        <v>5173.0</v>
      </c>
      <c r="D13530" s="17">
        <v>6793335.817</v>
      </c>
      <c r="E13530" s="17">
        <v>2611187.0</v>
      </c>
      <c r="F13530" s="17">
        <v>5532000.0</v>
      </c>
      <c r="G13530" s="17">
        <v>9533000.0</v>
      </c>
      <c r="H13530" s="17">
        <v>1.24175E7</v>
      </c>
    </row>
    <row r="13531">
      <c r="A13531" s="7" t="s">
        <v>29856</v>
      </c>
      <c r="B13531" s="17" t="s">
        <v>29857</v>
      </c>
      <c r="C13531" s="17">
        <v>82.0</v>
      </c>
      <c r="D13531" s="17">
        <v>8294707.756</v>
      </c>
      <c r="E13531" s="17">
        <v>3870901.0</v>
      </c>
      <c r="F13531" s="17">
        <v>8616375.0</v>
      </c>
      <c r="G13531" s="17">
        <v>1.1234502E7</v>
      </c>
      <c r="H13531" s="17">
        <v>1.377666E7</v>
      </c>
    </row>
    <row r="13532">
      <c r="A13532" s="7" t="s">
        <v>29858</v>
      </c>
      <c r="B13532" s="17" t="s">
        <v>29859</v>
      </c>
      <c r="C13532" s="17">
        <v>1692.0</v>
      </c>
      <c r="D13532" s="17">
        <v>5773247.46</v>
      </c>
      <c r="E13532" s="17">
        <v>2615000.0</v>
      </c>
      <c r="F13532" s="17">
        <v>4000000.0</v>
      </c>
      <c r="G13532" s="17">
        <v>7182750.0</v>
      </c>
      <c r="H13532" s="17">
        <v>1.09975E7</v>
      </c>
    </row>
    <row r="13533">
      <c r="A13533" s="7" t="s">
        <v>29860</v>
      </c>
      <c r="B13533" s="17" t="s">
        <v>29861</v>
      </c>
      <c r="C13533" s="17">
        <v>1.0</v>
      </c>
      <c r="D13533" s="17">
        <v>3349800.0</v>
      </c>
      <c r="E13533" s="17">
        <v>3349800.0</v>
      </c>
      <c r="F13533" s="17">
        <v>3349800.0</v>
      </c>
      <c r="G13533" s="17">
        <v>3349800.0</v>
      </c>
      <c r="H13533" s="17">
        <v>3349800.0</v>
      </c>
    </row>
    <row r="13534">
      <c r="A13534" s="7" t="s">
        <v>29862</v>
      </c>
      <c r="B13534" s="17" t="s">
        <v>29863</v>
      </c>
      <c r="C13534" s="17">
        <v>125926.0</v>
      </c>
      <c r="D13534" s="17">
        <v>7232973.472</v>
      </c>
      <c r="E13534" s="17">
        <v>4065064.0</v>
      </c>
      <c r="F13534" s="17">
        <v>6066000.0</v>
      </c>
      <c r="G13534" s="17">
        <v>9130139.0</v>
      </c>
      <c r="H13534" s="17">
        <v>1.26535E7</v>
      </c>
    </row>
    <row r="13535">
      <c r="A13535" s="7" t="s">
        <v>29865</v>
      </c>
      <c r="B13535" s="17" t="s">
        <v>29866</v>
      </c>
      <c r="C13535" s="17">
        <v>45349.0</v>
      </c>
      <c r="D13535" s="17">
        <v>7210816.522</v>
      </c>
      <c r="E13535" s="17">
        <v>3821161.0</v>
      </c>
      <c r="F13535" s="17">
        <v>6049117.0</v>
      </c>
      <c r="G13535" s="17">
        <v>9227869.0</v>
      </c>
      <c r="H13535" s="17">
        <v>1.2924859E7</v>
      </c>
    </row>
    <row r="13536">
      <c r="A13536" s="7" t="s">
        <v>29867</v>
      </c>
      <c r="B13536" s="17" t="s">
        <v>29868</v>
      </c>
      <c r="C13536" s="17">
        <v>211.0</v>
      </c>
      <c r="D13536" s="17">
        <v>7143030.829</v>
      </c>
      <c r="E13536" s="17">
        <v>3698400.0</v>
      </c>
      <c r="F13536" s="17">
        <v>6339429.0</v>
      </c>
      <c r="G13536" s="17">
        <v>9311987.0</v>
      </c>
      <c r="H13536" s="17">
        <v>1.2982E7</v>
      </c>
    </row>
    <row r="13537">
      <c r="A13537" s="7" t="s">
        <v>29869</v>
      </c>
      <c r="B13537" s="17" t="s">
        <v>29870</v>
      </c>
      <c r="C13537" s="17">
        <v>13863.0</v>
      </c>
      <c r="D13537" s="17">
        <v>8733717.438</v>
      </c>
      <c r="E13537" s="17">
        <v>5798960.0</v>
      </c>
      <c r="F13537" s="17">
        <v>8177000.0</v>
      </c>
      <c r="G13537" s="17">
        <v>1.0443843E7</v>
      </c>
      <c r="H13537" s="17">
        <v>1.3516E7</v>
      </c>
    </row>
    <row r="13538">
      <c r="A13538" s="7" t="s">
        <v>29871</v>
      </c>
      <c r="B13538" s="17" t="s">
        <v>29872</v>
      </c>
      <c r="C13538" s="17">
        <v>9435.0</v>
      </c>
      <c r="D13538" s="17">
        <v>1.000806076E7</v>
      </c>
      <c r="E13538" s="17">
        <v>6661894.0</v>
      </c>
      <c r="F13538" s="17">
        <v>8797108.0</v>
      </c>
      <c r="G13538" s="17">
        <v>1.2077774E7</v>
      </c>
      <c r="H13538" s="17">
        <v>1.54E7</v>
      </c>
    </row>
    <row r="13539">
      <c r="A13539" s="7" t="s">
        <v>29875</v>
      </c>
      <c r="B13539" s="17" t="s">
        <v>29876</v>
      </c>
      <c r="C13539" s="17">
        <v>28268.0</v>
      </c>
      <c r="D13539" s="17">
        <v>9878028.445</v>
      </c>
      <c r="E13539" s="17">
        <v>6435525.0</v>
      </c>
      <c r="F13539" s="17">
        <v>8775800.0</v>
      </c>
      <c r="G13539" s="17">
        <v>1.2190703E7</v>
      </c>
      <c r="H13539" s="17">
        <v>1.6190951E7</v>
      </c>
    </row>
    <row r="13540">
      <c r="A13540" s="7" t="s">
        <v>29877</v>
      </c>
      <c r="B13540" s="17" t="s">
        <v>29878</v>
      </c>
      <c r="C13540" s="17">
        <v>2207.0</v>
      </c>
      <c r="D13540" s="17">
        <v>1.006668862E7</v>
      </c>
      <c r="E13540" s="17">
        <v>6813739.0</v>
      </c>
      <c r="F13540" s="17">
        <v>8642018.0</v>
      </c>
      <c r="G13540" s="17">
        <v>1.1926895E7</v>
      </c>
      <c r="H13540" s="17">
        <v>1.6541467E7</v>
      </c>
    </row>
    <row r="13541">
      <c r="A13541" s="7" t="s">
        <v>29879</v>
      </c>
      <c r="B13541" s="17" t="s">
        <v>29881</v>
      </c>
      <c r="C13541" s="17">
        <v>294.0</v>
      </c>
      <c r="D13541" s="17">
        <v>7881704.952</v>
      </c>
      <c r="E13541" s="17">
        <v>6126936.0</v>
      </c>
      <c r="F13541" s="17">
        <v>6891891.0</v>
      </c>
      <c r="G13541" s="17">
        <v>8314777.0</v>
      </c>
      <c r="H13541" s="17">
        <v>1.1176174E7</v>
      </c>
    </row>
    <row r="13542">
      <c r="A13542" s="7" t="s">
        <v>29883</v>
      </c>
      <c r="B13542" s="17" t="s">
        <v>29884</v>
      </c>
      <c r="C13542" s="17">
        <v>7634.0</v>
      </c>
      <c r="D13542" s="17">
        <v>1.151458007E7</v>
      </c>
      <c r="E13542" s="17">
        <v>8111614.0</v>
      </c>
      <c r="F13542" s="17">
        <v>1.1140558E7</v>
      </c>
      <c r="G13542" s="17">
        <v>1.3726189E7</v>
      </c>
      <c r="H13542" s="17">
        <v>1.7052657E7</v>
      </c>
    </row>
    <row r="13543">
      <c r="A13543" s="7" t="s">
        <v>29885</v>
      </c>
      <c r="B13543" s="17" t="s">
        <v>29887</v>
      </c>
      <c r="C13543" s="17">
        <v>948.0</v>
      </c>
      <c r="D13543" s="17">
        <v>9718232.2</v>
      </c>
      <c r="E13543" s="17">
        <v>6252200.0</v>
      </c>
      <c r="F13543" s="17">
        <v>8898350.0</v>
      </c>
      <c r="G13543" s="17">
        <v>1.20656E7</v>
      </c>
      <c r="H13543" s="17">
        <v>1.5030734E7</v>
      </c>
    </row>
    <row r="13544">
      <c r="A13544" s="7" t="s">
        <v>29889</v>
      </c>
      <c r="B13544" s="17" t="s">
        <v>29890</v>
      </c>
      <c r="C13544" s="17">
        <v>25194.0</v>
      </c>
      <c r="D13544" s="17">
        <v>1.040475335E7</v>
      </c>
      <c r="E13544" s="17">
        <v>7064524.0</v>
      </c>
      <c r="F13544" s="17">
        <v>9167171.0</v>
      </c>
      <c r="G13544" s="17">
        <v>1.2501692E7</v>
      </c>
      <c r="H13544" s="17">
        <v>1.6203881E7</v>
      </c>
    </row>
    <row r="13545">
      <c r="A13545" s="7" t="s">
        <v>29892</v>
      </c>
      <c r="B13545" s="17" t="s">
        <v>29894</v>
      </c>
      <c r="C13545" s="17">
        <v>15628.0</v>
      </c>
      <c r="D13545" s="17">
        <v>1.019652684E7</v>
      </c>
      <c r="E13545" s="17">
        <v>6338652.0</v>
      </c>
      <c r="F13545" s="17">
        <v>8626900.0</v>
      </c>
      <c r="G13545" s="17">
        <v>1.2278452E7</v>
      </c>
      <c r="H13545" s="17">
        <v>1.7337731E7</v>
      </c>
    </row>
    <row r="13546">
      <c r="A13546" s="7" t="s">
        <v>29895</v>
      </c>
      <c r="B13546" s="17" t="s">
        <v>29896</v>
      </c>
      <c r="C13546" s="17">
        <v>2495.0</v>
      </c>
      <c r="D13546" s="17">
        <v>9552679.75</v>
      </c>
      <c r="E13546" s="17">
        <v>7335872.0</v>
      </c>
      <c r="F13546" s="17">
        <v>8610000.0</v>
      </c>
      <c r="G13546" s="17">
        <v>1.1480641E7</v>
      </c>
      <c r="H13546" s="17">
        <v>1.3806E7</v>
      </c>
    </row>
    <row r="13547">
      <c r="A13547" s="7" t="s">
        <v>29897</v>
      </c>
      <c r="B13547" s="17" t="s">
        <v>29898</v>
      </c>
      <c r="C13547" s="17">
        <v>3950.0</v>
      </c>
      <c r="D13547" s="17">
        <v>1.089460191E7</v>
      </c>
      <c r="E13547" s="17">
        <v>8012892.0</v>
      </c>
      <c r="F13547" s="17">
        <v>1.0375582E7</v>
      </c>
      <c r="G13547" s="17">
        <v>1.269349E7</v>
      </c>
      <c r="H13547" s="17">
        <v>1.6382205E7</v>
      </c>
    </row>
    <row r="13548">
      <c r="A13548" s="7" t="s">
        <v>29901</v>
      </c>
      <c r="B13548" s="17" t="s">
        <v>29902</v>
      </c>
      <c r="C13548" s="17">
        <v>459.0</v>
      </c>
      <c r="D13548" s="17">
        <v>1.11208598E7</v>
      </c>
      <c r="E13548" s="17">
        <v>7025000.0</v>
      </c>
      <c r="F13548" s="17">
        <v>9299566.0</v>
      </c>
      <c r="G13548" s="17">
        <v>1.1692249E7</v>
      </c>
      <c r="H13548" s="17">
        <v>2.3797216E7</v>
      </c>
    </row>
    <row r="13549">
      <c r="A13549" s="7" t="s">
        <v>29903</v>
      </c>
      <c r="B13549" s="17" t="s">
        <v>29904</v>
      </c>
      <c r="C13549" s="17">
        <v>888.0</v>
      </c>
      <c r="D13549" s="17">
        <v>1.60096345E7</v>
      </c>
      <c r="E13549" s="17">
        <v>1.3702683E7</v>
      </c>
      <c r="F13549" s="17">
        <v>1.5536649E7</v>
      </c>
      <c r="G13549" s="17">
        <v>1.8162797E7</v>
      </c>
      <c r="H13549" s="17">
        <v>2.1411961E7</v>
      </c>
    </row>
    <row r="13550">
      <c r="A13550" s="7" t="s">
        <v>29907</v>
      </c>
      <c r="B13550" s="17" t="s">
        <v>29908</v>
      </c>
      <c r="C13550" s="17">
        <v>34252.0</v>
      </c>
      <c r="D13550" s="17">
        <v>1.057604153E7</v>
      </c>
      <c r="E13550" s="17">
        <v>6995477.0</v>
      </c>
      <c r="F13550" s="17">
        <v>9274177.0</v>
      </c>
      <c r="G13550" s="17">
        <v>1.2612705E7</v>
      </c>
      <c r="H13550" s="17">
        <v>1.6956333E7</v>
      </c>
    </row>
    <row r="13551">
      <c r="A13551" s="7" t="s">
        <v>29909</v>
      </c>
      <c r="B13551" s="17" t="s">
        <v>29910</v>
      </c>
      <c r="C13551" s="17">
        <v>4731.0</v>
      </c>
      <c r="D13551" s="17">
        <v>1.061734317E7</v>
      </c>
      <c r="E13551" s="17">
        <v>6616912.0</v>
      </c>
      <c r="F13551" s="17">
        <v>8750854.0</v>
      </c>
      <c r="G13551" s="17">
        <v>1.1825057E7</v>
      </c>
      <c r="H13551" s="17">
        <v>1.7296801E7</v>
      </c>
    </row>
    <row r="13552">
      <c r="A13552" s="7" t="s">
        <v>29911</v>
      </c>
      <c r="B13552" s="17" t="s">
        <v>29912</v>
      </c>
      <c r="C13552" s="17">
        <v>1657.0</v>
      </c>
      <c r="D13552" s="17">
        <v>9730492.094</v>
      </c>
      <c r="E13552" s="17">
        <v>6344024.0</v>
      </c>
      <c r="F13552" s="17">
        <v>8140614.0</v>
      </c>
      <c r="G13552" s="17">
        <v>1.1813924E7</v>
      </c>
      <c r="H13552" s="17">
        <v>1.3776196E7</v>
      </c>
    </row>
    <row r="13553">
      <c r="A13553" s="7" t="s">
        <v>29915</v>
      </c>
      <c r="B13553" s="17" t="s">
        <v>29916</v>
      </c>
      <c r="C13553" s="17">
        <v>4704.0</v>
      </c>
      <c r="D13553" s="17">
        <v>1.085050728E7</v>
      </c>
      <c r="E13553" s="17">
        <v>7435000.0</v>
      </c>
      <c r="F13553" s="17">
        <v>1.0282E7</v>
      </c>
      <c r="G13553" s="17">
        <v>1.2904122E7</v>
      </c>
      <c r="H13553" s="17">
        <v>1.60883E7</v>
      </c>
    </row>
    <row r="13554">
      <c r="A13554" s="7" t="s">
        <v>29917</v>
      </c>
      <c r="B13554" s="17" t="s">
        <v>29918</v>
      </c>
      <c r="C13554" s="17">
        <v>1203.0</v>
      </c>
      <c r="D13554" s="17">
        <v>8239804.212</v>
      </c>
      <c r="E13554" s="17">
        <v>5094000.0</v>
      </c>
      <c r="F13554" s="17">
        <v>6898260.0</v>
      </c>
      <c r="G13554" s="17">
        <v>1.0255E7</v>
      </c>
      <c r="H13554" s="17">
        <v>1.4660883E7</v>
      </c>
    </row>
    <row r="13555">
      <c r="A13555" s="7" t="s">
        <v>29921</v>
      </c>
      <c r="B13555" s="17" t="s">
        <v>29922</v>
      </c>
      <c r="C13555" s="17">
        <v>275.0</v>
      </c>
      <c r="D13555" s="17">
        <v>1.198849039E7</v>
      </c>
      <c r="E13555" s="17">
        <v>8331575.0</v>
      </c>
      <c r="F13555" s="17">
        <v>1.0909795E7</v>
      </c>
      <c r="G13555" s="17">
        <v>1.4187316E7</v>
      </c>
      <c r="H13555" s="17">
        <v>2.072E7</v>
      </c>
    </row>
    <row r="13556">
      <c r="A13556" s="7" t="s">
        <v>29923</v>
      </c>
      <c r="B13556" s="17" t="s">
        <v>29924</v>
      </c>
      <c r="C13556" s="17">
        <v>3829.0</v>
      </c>
      <c r="D13556" s="17">
        <v>9998552.859</v>
      </c>
      <c r="E13556" s="17">
        <v>6774200.0</v>
      </c>
      <c r="F13556" s="17">
        <v>8860119.0</v>
      </c>
      <c r="G13556" s="17">
        <v>1.2003329E7</v>
      </c>
      <c r="H13556" s="17">
        <v>1.6214456E7</v>
      </c>
    </row>
    <row r="13557">
      <c r="A13557" s="7" t="s">
        <v>29925</v>
      </c>
      <c r="B13557" s="17" t="s">
        <v>29926</v>
      </c>
      <c r="C13557" s="17">
        <v>204.0</v>
      </c>
      <c r="D13557" s="17">
        <v>1.086381851E7</v>
      </c>
      <c r="E13557" s="17">
        <v>5415400.0</v>
      </c>
      <c r="F13557" s="17">
        <v>8845291.0</v>
      </c>
      <c r="G13557" s="17">
        <v>1.2457268E7</v>
      </c>
      <c r="H13557" s="17">
        <v>1.8127501E7</v>
      </c>
    </row>
    <row r="13558">
      <c r="A13558" s="7" t="s">
        <v>29928</v>
      </c>
      <c r="B13558" s="17" t="s">
        <v>29929</v>
      </c>
      <c r="C13558" s="17">
        <v>4815.0</v>
      </c>
      <c r="D13558" s="17">
        <v>9116084.418</v>
      </c>
      <c r="E13558" s="17">
        <v>6234928.0</v>
      </c>
      <c r="F13558" s="17">
        <v>8177000.0</v>
      </c>
      <c r="G13558" s="17">
        <v>1.0585799E7</v>
      </c>
      <c r="H13558" s="17">
        <v>1.4466E7</v>
      </c>
    </row>
    <row r="13559">
      <c r="A13559" s="7" t="s">
        <v>29930</v>
      </c>
      <c r="B13559" s="17" t="s">
        <v>29931</v>
      </c>
      <c r="C13559" s="17">
        <v>308.0</v>
      </c>
      <c r="D13559" s="17">
        <v>1.065863537E7</v>
      </c>
      <c r="E13559" s="17">
        <v>6743016.0</v>
      </c>
      <c r="F13559" s="17">
        <v>1.0232573E7</v>
      </c>
      <c r="G13559" s="17">
        <v>1.2661776E7</v>
      </c>
      <c r="H13559" s="17">
        <v>1.6893641E7</v>
      </c>
    </row>
    <row r="13560">
      <c r="A13560" s="7" t="s">
        <v>29932</v>
      </c>
      <c r="B13560" s="17" t="s">
        <v>29933</v>
      </c>
      <c r="C13560" s="17">
        <v>1206.0</v>
      </c>
      <c r="D13560" s="17">
        <v>1.07228155E7</v>
      </c>
      <c r="E13560" s="17">
        <v>7986703.0</v>
      </c>
      <c r="F13560" s="17">
        <v>1.0216214E7</v>
      </c>
      <c r="G13560" s="17">
        <v>1.2810333E7</v>
      </c>
      <c r="H13560" s="17">
        <v>1.5633291E7</v>
      </c>
    </row>
    <row r="13561">
      <c r="A13561" s="7" t="s">
        <v>29936</v>
      </c>
      <c r="B13561" s="17" t="s">
        <v>29937</v>
      </c>
      <c r="C13561" s="17">
        <v>7039.0</v>
      </c>
      <c r="D13561" s="17">
        <v>9556910.845</v>
      </c>
      <c r="E13561" s="17">
        <v>5971238.0</v>
      </c>
      <c r="F13561" s="17">
        <v>8659000.0</v>
      </c>
      <c r="G13561" s="17">
        <v>1.2278603E7</v>
      </c>
      <c r="H13561" s="17">
        <v>1.5086261E7</v>
      </c>
    </row>
    <row r="13562">
      <c r="A13562" s="7" t="s">
        <v>29938</v>
      </c>
      <c r="B13562" s="17" t="s">
        <v>29939</v>
      </c>
      <c r="C13562" s="17">
        <v>12.0</v>
      </c>
      <c r="D13562" s="17">
        <v>4.97541205E7</v>
      </c>
      <c r="E13562" s="17">
        <v>7177828.0</v>
      </c>
      <c r="F13562" s="17">
        <v>2.2130719E7</v>
      </c>
      <c r="G13562" s="17">
        <v>5.4600171E7</v>
      </c>
      <c r="H13562" s="17">
        <v>1.167585E8</v>
      </c>
    </row>
    <row r="13563">
      <c r="A13563" s="7" t="s">
        <v>29940</v>
      </c>
      <c r="B13563" s="17" t="s">
        <v>29941</v>
      </c>
      <c r="C13563" s="17">
        <v>71.0</v>
      </c>
      <c r="D13563" s="17">
        <v>2.92351517E7</v>
      </c>
      <c r="E13563" s="17">
        <v>9015000.0</v>
      </c>
      <c r="F13563" s="17">
        <v>1.09134E7</v>
      </c>
      <c r="G13563" s="17">
        <v>2.8686158E7</v>
      </c>
      <c r="H13563" s="17">
        <v>1.02491922E8</v>
      </c>
    </row>
    <row r="13564">
      <c r="A13564" s="7" t="s">
        <v>29942</v>
      </c>
      <c r="B13564" s="17" t="s">
        <v>29943</v>
      </c>
      <c r="C13564" s="17">
        <v>84.0</v>
      </c>
      <c r="D13564" s="17">
        <v>1.832155602E7</v>
      </c>
      <c r="E13564" s="17">
        <v>6046415.0</v>
      </c>
      <c r="F13564" s="17">
        <v>9906040.0</v>
      </c>
      <c r="G13564" s="17">
        <v>1.6546811E7</v>
      </c>
      <c r="H13564" s="17">
        <v>4.1807782E7</v>
      </c>
    </row>
    <row r="13565">
      <c r="A13565" s="7" t="s">
        <v>29944</v>
      </c>
      <c r="B13565" s="17" t="s">
        <v>29945</v>
      </c>
      <c r="C13565" s="17">
        <v>34.0</v>
      </c>
      <c r="D13565" s="17">
        <v>1.003783206E7</v>
      </c>
      <c r="E13565" s="17">
        <v>6256100.0</v>
      </c>
      <c r="F13565" s="17">
        <v>6920100.0</v>
      </c>
      <c r="G13565" s="17">
        <v>1.0496355E7</v>
      </c>
      <c r="H13565" s="17">
        <v>1.872573E7</v>
      </c>
    </row>
    <row r="13566">
      <c r="A13566" s="7" t="s">
        <v>29946</v>
      </c>
      <c r="B13566" s="17" t="s">
        <v>29947</v>
      </c>
      <c r="C13566" s="17">
        <v>16158.0</v>
      </c>
      <c r="D13566" s="17">
        <v>1.018143567E7</v>
      </c>
      <c r="E13566" s="17">
        <v>7068203.0</v>
      </c>
      <c r="F13566" s="17">
        <v>9121788.0</v>
      </c>
      <c r="G13566" s="17">
        <v>1.2053759E7</v>
      </c>
      <c r="H13566" s="17">
        <v>1.6122415E7</v>
      </c>
    </row>
    <row r="13567">
      <c r="A13567" s="7" t="s">
        <v>29948</v>
      </c>
      <c r="B13567" s="17" t="s">
        <v>29949</v>
      </c>
      <c r="C13567" s="17">
        <v>6081.0</v>
      </c>
      <c r="D13567" s="17">
        <v>8669995.559</v>
      </c>
      <c r="E13567" s="17">
        <v>5608941.0</v>
      </c>
      <c r="F13567" s="17">
        <v>8610000.0</v>
      </c>
      <c r="G13567" s="17">
        <v>1.0615E7</v>
      </c>
      <c r="H13567" s="17">
        <v>1.3887381E7</v>
      </c>
    </row>
    <row r="13568">
      <c r="A13568" s="7" t="s">
        <v>29951</v>
      </c>
      <c r="B13568" s="17" t="s">
        <v>29952</v>
      </c>
      <c r="C13568" s="17">
        <v>1236.0</v>
      </c>
      <c r="D13568" s="17">
        <v>1.104069229E7</v>
      </c>
      <c r="E13568" s="17">
        <v>8225417.0</v>
      </c>
      <c r="F13568" s="17">
        <v>1.02575E7</v>
      </c>
      <c r="G13568" s="17">
        <v>1.30476E7</v>
      </c>
      <c r="H13568" s="17">
        <v>1.6912923E7</v>
      </c>
    </row>
    <row r="13569">
      <c r="A13569" s="7" t="s">
        <v>29953</v>
      </c>
      <c r="B13569" s="17" t="s">
        <v>29954</v>
      </c>
      <c r="C13569" s="17">
        <v>137.0</v>
      </c>
      <c r="D13569" s="17">
        <v>1.227562529E7</v>
      </c>
      <c r="E13569" s="17">
        <v>8164126.0</v>
      </c>
      <c r="F13569" s="17">
        <v>1.07E7</v>
      </c>
      <c r="G13569" s="17">
        <v>1.3531327E7</v>
      </c>
      <c r="H13569" s="17">
        <v>2.2262504E7</v>
      </c>
    </row>
    <row r="13570">
      <c r="A13570" s="7" t="s">
        <v>29955</v>
      </c>
      <c r="B13570" s="17" t="s">
        <v>29956</v>
      </c>
      <c r="C13570" s="17">
        <v>8737.0</v>
      </c>
      <c r="D13570" s="17">
        <v>1.033580223E7</v>
      </c>
      <c r="E13570" s="17">
        <v>6895193.0</v>
      </c>
      <c r="F13570" s="17">
        <v>8971618.0</v>
      </c>
      <c r="G13570" s="17">
        <v>1.25E7</v>
      </c>
      <c r="H13570" s="17">
        <v>1.7163819E7</v>
      </c>
    </row>
    <row r="13571">
      <c r="A13571" s="7" t="s">
        <v>29957</v>
      </c>
      <c r="B13571" s="17" t="s">
        <v>29958</v>
      </c>
      <c r="C13571" s="17">
        <v>54380.0</v>
      </c>
      <c r="D13571" s="17">
        <v>1.047843136E7</v>
      </c>
      <c r="E13571" s="17">
        <v>6622936.0</v>
      </c>
      <c r="F13571" s="17">
        <v>9173057.0</v>
      </c>
      <c r="G13571" s="17">
        <v>1.2605587E7</v>
      </c>
      <c r="H13571" s="17">
        <v>1.6655923E7</v>
      </c>
    </row>
    <row r="13572">
      <c r="A13572" s="7" t="s">
        <v>29959</v>
      </c>
      <c r="B13572" s="17" t="s">
        <v>29960</v>
      </c>
      <c r="C13572" s="17">
        <v>4.0</v>
      </c>
      <c r="D13572" s="17">
        <v>8582828.0</v>
      </c>
      <c r="E13572" s="17">
        <v>6031856.0</v>
      </c>
      <c r="F13572" s="17">
        <v>6600900.0</v>
      </c>
      <c r="G13572" s="17">
        <v>7294984.0</v>
      </c>
      <c r="H13572" s="17">
        <v>1.4403572E7</v>
      </c>
    </row>
    <row r="13573">
      <c r="A13573" s="7" t="s">
        <v>29961</v>
      </c>
      <c r="B13573" s="17" t="s">
        <v>29962</v>
      </c>
      <c r="C13573" s="17">
        <v>3241.0</v>
      </c>
      <c r="D13573" s="17">
        <v>9518640.84</v>
      </c>
      <c r="E13573" s="17">
        <v>5757340.0</v>
      </c>
      <c r="F13573" s="17">
        <v>7938161.0</v>
      </c>
      <c r="G13573" s="17">
        <v>1.1373245E7</v>
      </c>
      <c r="H13573" s="17">
        <v>1.6659602E7</v>
      </c>
    </row>
    <row r="13574">
      <c r="A13574" s="7" t="s">
        <v>29964</v>
      </c>
      <c r="B13574" s="17" t="s">
        <v>29965</v>
      </c>
      <c r="C13574" s="17">
        <v>25761.0</v>
      </c>
      <c r="D13574" s="17">
        <v>1.044223748E7</v>
      </c>
      <c r="E13574" s="17">
        <v>6374375.0</v>
      </c>
      <c r="F13574" s="17">
        <v>9319000.0</v>
      </c>
      <c r="G13574" s="17">
        <v>1.2946302E7</v>
      </c>
      <c r="H13574" s="17">
        <v>1.7777897E7</v>
      </c>
    </row>
    <row r="13575">
      <c r="A13575" s="7" t="s">
        <v>29966</v>
      </c>
      <c r="B13575" s="17" t="s">
        <v>29967</v>
      </c>
      <c r="C13575" s="17">
        <v>15248.0</v>
      </c>
      <c r="D13575" s="17">
        <v>9805670.413</v>
      </c>
      <c r="E13575" s="17">
        <v>6203200.0</v>
      </c>
      <c r="F13575" s="17">
        <v>8695567.0</v>
      </c>
      <c r="G13575" s="17">
        <v>1.2197516E7</v>
      </c>
      <c r="H13575" s="17">
        <v>1.5978177E7</v>
      </c>
    </row>
    <row r="13576">
      <c r="A13576" s="7" t="s">
        <v>29968</v>
      </c>
      <c r="B13576" s="17" t="s">
        <v>29969</v>
      </c>
      <c r="C13576" s="17">
        <v>1165.0</v>
      </c>
      <c r="D13576" s="17">
        <v>9051710.361</v>
      </c>
      <c r="E13576" s="17">
        <v>5161680.0</v>
      </c>
      <c r="F13576" s="17">
        <v>8449000.0</v>
      </c>
      <c r="G13576" s="17">
        <v>1.07725E7</v>
      </c>
      <c r="H13576" s="17">
        <v>1.5049E7</v>
      </c>
    </row>
    <row r="13577">
      <c r="A13577" s="7" t="s">
        <v>29970</v>
      </c>
      <c r="B13577" s="17" t="s">
        <v>29971</v>
      </c>
      <c r="C13577" s="17">
        <v>216.0</v>
      </c>
      <c r="D13577" s="17">
        <v>1.087980474E7</v>
      </c>
      <c r="E13577" s="17">
        <v>7272808.0</v>
      </c>
      <c r="F13577" s="17">
        <v>1.0110608E7</v>
      </c>
      <c r="G13577" s="17">
        <v>1.2539967E7</v>
      </c>
      <c r="H13577" s="17">
        <v>1.7436063E7</v>
      </c>
    </row>
    <row r="13578">
      <c r="A13578" s="7" t="s">
        <v>29972</v>
      </c>
      <c r="B13578" s="17" t="s">
        <v>29973</v>
      </c>
      <c r="C13578" s="17">
        <v>13.0</v>
      </c>
      <c r="D13578" s="17">
        <v>7486181.0</v>
      </c>
      <c r="E13578" s="17">
        <v>5341160.0</v>
      </c>
      <c r="F13578" s="17">
        <v>6035034.0</v>
      </c>
      <c r="G13578" s="17">
        <v>7748135.0</v>
      </c>
      <c r="H13578" s="17">
        <v>1.62455E7</v>
      </c>
    </row>
    <row r="13579">
      <c r="A13579" s="7" t="s">
        <v>29974</v>
      </c>
      <c r="B13579" s="17" t="s">
        <v>29975</v>
      </c>
      <c r="C13579" s="17">
        <v>6609.0</v>
      </c>
      <c r="D13579" s="17">
        <v>9882331.751</v>
      </c>
      <c r="E13579" s="17">
        <v>6511876.0</v>
      </c>
      <c r="F13579" s="17">
        <v>8216666.0</v>
      </c>
      <c r="G13579" s="17">
        <v>1.22915E7</v>
      </c>
      <c r="H13579" s="17">
        <v>1.6522694E7</v>
      </c>
    </row>
    <row r="13580">
      <c r="A13580" s="7" t="s">
        <v>29977</v>
      </c>
      <c r="B13580" s="17" t="s">
        <v>29978</v>
      </c>
      <c r="C13580" s="17">
        <v>11401.0</v>
      </c>
      <c r="D13580" s="17">
        <v>1.118721955E7</v>
      </c>
      <c r="E13580" s="17">
        <v>6669845.0</v>
      </c>
      <c r="F13580" s="17">
        <v>9828076.0</v>
      </c>
      <c r="G13580" s="17">
        <v>1.3762948E7</v>
      </c>
      <c r="H13580" s="17">
        <v>1.8973339E7</v>
      </c>
    </row>
    <row r="13581">
      <c r="A13581" s="7" t="s">
        <v>29979</v>
      </c>
      <c r="B13581" s="17" t="s">
        <v>29980</v>
      </c>
      <c r="C13581" s="17">
        <v>1.0</v>
      </c>
      <c r="D13581" s="17">
        <v>1564800.0</v>
      </c>
      <c r="E13581" s="17">
        <v>1564800.0</v>
      </c>
      <c r="F13581" s="17">
        <v>1564800.0</v>
      </c>
      <c r="G13581" s="17">
        <v>1564800.0</v>
      </c>
      <c r="H13581" s="17">
        <v>1564800.0</v>
      </c>
    </row>
    <row r="13582">
      <c r="A13582" s="7" t="s">
        <v>29981</v>
      </c>
      <c r="B13582" s="17" t="s">
        <v>29982</v>
      </c>
      <c r="C13582" s="17">
        <v>2549.0</v>
      </c>
      <c r="D13582" s="17">
        <v>4577816.388</v>
      </c>
      <c r="E13582" s="17">
        <v>3031329.0</v>
      </c>
      <c r="F13582" s="17">
        <v>3939665.0</v>
      </c>
      <c r="G13582" s="17">
        <v>5220035.0</v>
      </c>
      <c r="H13582" s="17">
        <v>7221546.0</v>
      </c>
    </row>
    <row r="13583">
      <c r="A13583" s="7" t="s">
        <v>29984</v>
      </c>
      <c r="B13583" s="17" t="s">
        <v>29985</v>
      </c>
      <c r="C13583" s="17">
        <v>20205.0</v>
      </c>
      <c r="D13583" s="17">
        <v>4885986.331</v>
      </c>
      <c r="E13583" s="17">
        <v>3137300.0</v>
      </c>
      <c r="F13583" s="17">
        <v>4225082.0</v>
      </c>
      <c r="G13583" s="17">
        <v>5903100.0</v>
      </c>
      <c r="H13583" s="17">
        <v>7923079.0</v>
      </c>
    </row>
    <row r="13584">
      <c r="A13584" s="7" t="s">
        <v>29986</v>
      </c>
      <c r="B13584" s="17" t="s">
        <v>29987</v>
      </c>
      <c r="C13584" s="17">
        <v>9528.0</v>
      </c>
      <c r="D13584" s="17">
        <v>5518056.169</v>
      </c>
      <c r="E13584" s="17">
        <v>3312741.0</v>
      </c>
      <c r="F13584" s="17">
        <v>4717500.0</v>
      </c>
      <c r="G13584" s="17">
        <v>6236720.0</v>
      </c>
      <c r="H13584" s="17">
        <v>8964785.0</v>
      </c>
    </row>
    <row r="13585">
      <c r="A13585" s="7" t="s">
        <v>29988</v>
      </c>
      <c r="B13585" s="17" t="s">
        <v>29989</v>
      </c>
      <c r="C13585" s="17">
        <v>2315.0</v>
      </c>
      <c r="D13585" s="17">
        <v>8063837.077</v>
      </c>
      <c r="E13585" s="17">
        <v>4292100.0</v>
      </c>
      <c r="F13585" s="17">
        <v>6390801.0</v>
      </c>
      <c r="G13585" s="17">
        <v>9674800.0</v>
      </c>
      <c r="H13585" s="17">
        <v>1.430145E7</v>
      </c>
    </row>
    <row r="13586">
      <c r="A13586" s="7" t="s">
        <v>29990</v>
      </c>
      <c r="B13586" s="17" t="s">
        <v>29991</v>
      </c>
      <c r="C13586" s="17">
        <v>1982.0</v>
      </c>
      <c r="D13586" s="17">
        <v>4864772.503</v>
      </c>
      <c r="E13586" s="17">
        <v>2759038.0</v>
      </c>
      <c r="F13586" s="17">
        <v>3635185.0</v>
      </c>
      <c r="G13586" s="17">
        <v>5623634.0</v>
      </c>
      <c r="H13586" s="17">
        <v>8765907.0</v>
      </c>
    </row>
    <row r="13587">
      <c r="A13587" s="7" t="s">
        <v>29992</v>
      </c>
      <c r="B13587" s="17" t="s">
        <v>29993</v>
      </c>
      <c r="C13587" s="17">
        <v>892.0</v>
      </c>
      <c r="D13587" s="17">
        <v>1.370688044E7</v>
      </c>
      <c r="E13587" s="17">
        <v>7946000.0</v>
      </c>
      <c r="F13587" s="17">
        <v>1.0877373E7</v>
      </c>
      <c r="G13587" s="17">
        <v>1.5012304E7</v>
      </c>
      <c r="H13587" s="17">
        <v>2.3643902E7</v>
      </c>
    </row>
    <row r="13588">
      <c r="A13588" s="7" t="s">
        <v>29995</v>
      </c>
      <c r="B13588" s="17" t="s">
        <v>29996</v>
      </c>
      <c r="C13588" s="17">
        <v>2415.0</v>
      </c>
      <c r="D13588" s="17">
        <v>1.233936028E7</v>
      </c>
      <c r="E13588" s="17">
        <v>6781769.0</v>
      </c>
      <c r="F13588" s="17">
        <v>9679381.0</v>
      </c>
      <c r="G13588" s="17">
        <v>1.3994484E7</v>
      </c>
      <c r="H13588" s="17">
        <v>2.2381235E7</v>
      </c>
    </row>
    <row r="13589">
      <c r="A13589" s="7" t="s">
        <v>29998</v>
      </c>
      <c r="B13589" s="17" t="s">
        <v>29999</v>
      </c>
      <c r="C13589" s="17">
        <v>136.0</v>
      </c>
      <c r="D13589" s="17">
        <v>1.455218777E7</v>
      </c>
      <c r="E13589" s="17">
        <v>6195840.0</v>
      </c>
      <c r="F13589" s="17">
        <v>1.0219167E7</v>
      </c>
      <c r="G13589" s="17">
        <v>1.7641213E7</v>
      </c>
      <c r="H13589" s="17">
        <v>3.6585475E7</v>
      </c>
    </row>
    <row r="13590">
      <c r="A13590" s="7" t="s">
        <v>30000</v>
      </c>
      <c r="B13590" s="17" t="s">
        <v>30001</v>
      </c>
      <c r="C13590" s="17">
        <v>804.0</v>
      </c>
      <c r="D13590" s="17">
        <v>8422608.566</v>
      </c>
      <c r="E13590" s="17">
        <v>4051225.0</v>
      </c>
      <c r="F13590" s="17">
        <v>6303407.0</v>
      </c>
      <c r="G13590" s="17">
        <v>1.0303062E7</v>
      </c>
      <c r="H13590" s="17">
        <v>1.6354456E7</v>
      </c>
    </row>
    <row r="13591">
      <c r="A13591" s="7" t="s">
        <v>30002</v>
      </c>
      <c r="B13591" s="17" t="s">
        <v>30003</v>
      </c>
      <c r="C13591" s="17">
        <v>617.0</v>
      </c>
      <c r="D13591" s="17">
        <v>6513253.386</v>
      </c>
      <c r="E13591" s="17">
        <v>2778096.0</v>
      </c>
      <c r="F13591" s="17">
        <v>5124558.0</v>
      </c>
      <c r="G13591" s="17">
        <v>7263248.0</v>
      </c>
      <c r="H13591" s="17">
        <v>1.072184E7</v>
      </c>
    </row>
    <row r="13592">
      <c r="A13592" s="7" t="s">
        <v>30004</v>
      </c>
      <c r="B13592" s="17" t="s">
        <v>30005</v>
      </c>
      <c r="C13592" s="17">
        <v>288.0</v>
      </c>
      <c r="D13592" s="17">
        <v>2.906041649E7</v>
      </c>
      <c r="E13592" s="17">
        <v>1.0456858E7</v>
      </c>
      <c r="F13592" s="17">
        <v>1.7478414E7</v>
      </c>
      <c r="G13592" s="17">
        <v>3.34958E7</v>
      </c>
      <c r="H13592" s="17">
        <v>6.500272E7</v>
      </c>
    </row>
    <row r="13593">
      <c r="A13593" s="7" t="s">
        <v>30007</v>
      </c>
      <c r="B13593" s="17" t="s">
        <v>30008</v>
      </c>
      <c r="C13593" s="17">
        <v>5.0</v>
      </c>
      <c r="D13593" s="17">
        <v>1.08758924E7</v>
      </c>
      <c r="E13593" s="17">
        <v>5192323.0</v>
      </c>
      <c r="F13593" s="17">
        <v>1.1553606E7</v>
      </c>
      <c r="G13593" s="17">
        <v>1.2849927E7</v>
      </c>
      <c r="H13593" s="17">
        <v>2.2470599E7</v>
      </c>
    </row>
    <row r="13594">
      <c r="A13594" s="7" t="s">
        <v>30009</v>
      </c>
      <c r="B13594" s="17" t="s">
        <v>30010</v>
      </c>
      <c r="C13594" s="17">
        <v>663.0</v>
      </c>
      <c r="D13594" s="17">
        <v>1.057052125E7</v>
      </c>
      <c r="E13594" s="17">
        <v>5858655.0</v>
      </c>
      <c r="F13594" s="17">
        <v>8543200.0</v>
      </c>
      <c r="G13594" s="17">
        <v>1.246734E7</v>
      </c>
      <c r="H13594" s="17">
        <v>1.7606759E7</v>
      </c>
    </row>
    <row r="13595">
      <c r="A13595" s="7" t="s">
        <v>30011</v>
      </c>
      <c r="B13595" s="17" t="s">
        <v>30012</v>
      </c>
      <c r="C13595" s="17">
        <v>217.0</v>
      </c>
      <c r="D13595" s="17">
        <v>1.094441206E7</v>
      </c>
      <c r="E13595" s="17">
        <v>6630268.0</v>
      </c>
      <c r="F13595" s="17">
        <v>8795599.0</v>
      </c>
      <c r="G13595" s="17">
        <v>1.1620569E7</v>
      </c>
      <c r="H13595" s="17">
        <v>1.73645E7</v>
      </c>
    </row>
    <row r="13596">
      <c r="A13596" s="7" t="s">
        <v>30013</v>
      </c>
      <c r="B13596" s="17" t="s">
        <v>30014</v>
      </c>
      <c r="C13596" s="17">
        <v>293.0</v>
      </c>
      <c r="D13596" s="17">
        <v>1.504414566E7</v>
      </c>
      <c r="E13596" s="17">
        <v>5183287.0</v>
      </c>
      <c r="F13596" s="17">
        <v>1.4071172E7</v>
      </c>
      <c r="G13596" s="17">
        <v>2.3244938E7</v>
      </c>
      <c r="H13596" s="17">
        <v>2.8876584E7</v>
      </c>
    </row>
    <row r="13597">
      <c r="A13597" s="7" t="s">
        <v>30015</v>
      </c>
      <c r="B13597" s="17" t="s">
        <v>30016</v>
      </c>
      <c r="C13597" s="17">
        <v>11.0</v>
      </c>
      <c r="D13597" s="17">
        <v>1.027967791E7</v>
      </c>
      <c r="E13597" s="17">
        <v>4597256.0</v>
      </c>
      <c r="F13597" s="17">
        <v>6161200.0</v>
      </c>
      <c r="G13597" s="17">
        <v>1.4248638E7</v>
      </c>
      <c r="H13597" s="17">
        <v>1.6475855E7</v>
      </c>
    </row>
    <row r="13598">
      <c r="A13598" s="7" t="s">
        <v>30017</v>
      </c>
      <c r="B13598" s="17" t="s">
        <v>30019</v>
      </c>
      <c r="C13598" s="17">
        <v>6827.0</v>
      </c>
      <c r="D13598" s="17">
        <v>8132210.884</v>
      </c>
      <c r="E13598" s="17">
        <v>3601761.0</v>
      </c>
      <c r="F13598" s="17">
        <v>5676115.0</v>
      </c>
      <c r="G13598" s="17">
        <v>8727904.0</v>
      </c>
      <c r="H13598" s="17">
        <v>1.4406378E7</v>
      </c>
    </row>
    <row r="13599">
      <c r="A13599" s="7" t="s">
        <v>30020</v>
      </c>
      <c r="B13599" s="17" t="s">
        <v>30021</v>
      </c>
      <c r="C13599" s="17">
        <v>8109.0</v>
      </c>
      <c r="D13599" s="17">
        <v>8569852.443</v>
      </c>
      <c r="E13599" s="17">
        <v>3383459.0</v>
      </c>
      <c r="F13599" s="17">
        <v>5675200.0</v>
      </c>
      <c r="G13599" s="17">
        <v>9596535.0</v>
      </c>
      <c r="H13599" s="17">
        <v>1.7053177E7</v>
      </c>
    </row>
    <row r="13600">
      <c r="A13600" s="7" t="s">
        <v>30022</v>
      </c>
      <c r="B13600" s="17" t="s">
        <v>30023</v>
      </c>
      <c r="C13600" s="17">
        <v>10950.0</v>
      </c>
      <c r="D13600" s="17">
        <v>7124037.582</v>
      </c>
      <c r="E13600" s="17">
        <v>3717652.0</v>
      </c>
      <c r="F13600" s="17">
        <v>5638044.0</v>
      </c>
      <c r="G13600" s="17">
        <v>8420777.0</v>
      </c>
      <c r="H13600" s="17">
        <v>1.23615E7</v>
      </c>
    </row>
    <row r="13601">
      <c r="A13601" s="7" t="s">
        <v>30024</v>
      </c>
      <c r="B13601" s="17" t="s">
        <v>30025</v>
      </c>
      <c r="C13601" s="17">
        <v>220.0</v>
      </c>
      <c r="D13601" s="17">
        <v>1.622373307E7</v>
      </c>
      <c r="E13601" s="17">
        <v>2951185.0</v>
      </c>
      <c r="F13601" s="17">
        <v>5814699.0</v>
      </c>
      <c r="G13601" s="17">
        <v>1.551269E7</v>
      </c>
      <c r="H13601" s="17">
        <v>4.0451644E7</v>
      </c>
    </row>
    <row r="13602">
      <c r="A13602" s="7" t="s">
        <v>30027</v>
      </c>
      <c r="B13602" s="17" t="s">
        <v>30030</v>
      </c>
      <c r="C13602" s="17">
        <v>3.0</v>
      </c>
      <c r="D13602" s="17">
        <v>5772453.0</v>
      </c>
      <c r="E13602" s="17">
        <v>3777316.0</v>
      </c>
      <c r="F13602" s="17">
        <v>5840043.0</v>
      </c>
      <c r="G13602" s="17">
        <v>7700000.0</v>
      </c>
      <c r="H13602" s="17">
        <v>7700000.0</v>
      </c>
    </row>
    <row r="13603">
      <c r="A13603" s="7" t="s">
        <v>30031</v>
      </c>
      <c r="B13603" s="17" t="s">
        <v>30032</v>
      </c>
      <c r="C13603" s="17">
        <v>10018.0</v>
      </c>
      <c r="D13603" s="17">
        <v>6951814.843</v>
      </c>
      <c r="E13603" s="17">
        <v>3623341.0</v>
      </c>
      <c r="F13603" s="17">
        <v>5486837.0</v>
      </c>
      <c r="G13603" s="17">
        <v>8250013.0</v>
      </c>
      <c r="H13603" s="17">
        <v>1.203802E7</v>
      </c>
    </row>
    <row r="13604">
      <c r="A13604" s="7" t="s">
        <v>30033</v>
      </c>
      <c r="B13604" s="17" t="s">
        <v>30034</v>
      </c>
      <c r="C13604" s="17">
        <v>4623.0</v>
      </c>
      <c r="D13604" s="17">
        <v>7011489.03</v>
      </c>
      <c r="E13604" s="17">
        <v>3837731.0</v>
      </c>
      <c r="F13604" s="17">
        <v>5847100.0</v>
      </c>
      <c r="G13604" s="17">
        <v>8521599.0</v>
      </c>
      <c r="H13604" s="17">
        <v>1.2334951E7</v>
      </c>
    </row>
    <row r="13605">
      <c r="A13605" s="7" t="s">
        <v>30035</v>
      </c>
      <c r="B13605" s="17" t="s">
        <v>30036</v>
      </c>
      <c r="C13605" s="17">
        <v>4.0</v>
      </c>
      <c r="D13605" s="17">
        <v>5869233.5</v>
      </c>
      <c r="E13605" s="17">
        <v>2508990.0</v>
      </c>
      <c r="F13605" s="17">
        <v>2712000.0</v>
      </c>
      <c r="G13605" s="17">
        <v>3586638.0</v>
      </c>
      <c r="H13605" s="17">
        <v>1.4669306E7</v>
      </c>
    </row>
    <row r="13606">
      <c r="A13606" s="7" t="s">
        <v>30039</v>
      </c>
      <c r="B13606" s="17" t="s">
        <v>30040</v>
      </c>
      <c r="C13606" s="17">
        <v>3.0</v>
      </c>
      <c r="D13606" s="17">
        <v>5038983.667</v>
      </c>
      <c r="E13606" s="17">
        <v>3256656.0</v>
      </c>
      <c r="F13606" s="17">
        <v>3514899.0</v>
      </c>
      <c r="G13606" s="17">
        <v>8345396.0</v>
      </c>
      <c r="H13606" s="17">
        <v>8345396.0</v>
      </c>
    </row>
    <row r="13607">
      <c r="A13607" s="7" t="s">
        <v>30041</v>
      </c>
      <c r="B13607" s="17" t="s">
        <v>30042</v>
      </c>
      <c r="C13607" s="17">
        <v>15.0</v>
      </c>
      <c r="D13607" s="17">
        <v>2.661593747E7</v>
      </c>
      <c r="E13607" s="17">
        <v>1.2862216E7</v>
      </c>
      <c r="F13607" s="17">
        <v>1.98525E7</v>
      </c>
      <c r="G13607" s="17">
        <v>2.9854749E7</v>
      </c>
      <c r="H13607" s="17">
        <v>3.8977424E7</v>
      </c>
    </row>
    <row r="13608">
      <c r="A13608" s="7" t="s">
        <v>30045</v>
      </c>
      <c r="B13608" s="17" t="s">
        <v>30046</v>
      </c>
      <c r="C13608" s="17">
        <v>1.0</v>
      </c>
      <c r="D13608" s="17">
        <v>1.199433E7</v>
      </c>
      <c r="E13608" s="17">
        <v>1.199433E7</v>
      </c>
      <c r="F13608" s="17">
        <v>1.199433E7</v>
      </c>
      <c r="G13608" s="17">
        <v>1.199433E7</v>
      </c>
      <c r="H13608" s="17">
        <v>1.199433E7</v>
      </c>
    </row>
    <row r="13609">
      <c r="A13609" s="7" t="s">
        <v>30047</v>
      </c>
      <c r="B13609" s="17" t="s">
        <v>30048</v>
      </c>
      <c r="C13609" s="17">
        <v>9.0</v>
      </c>
      <c r="D13609" s="17">
        <v>5647004.111</v>
      </c>
      <c r="E13609" s="17">
        <v>2115674.0</v>
      </c>
      <c r="F13609" s="17">
        <v>4147342.0</v>
      </c>
      <c r="G13609" s="17">
        <v>6791000.0</v>
      </c>
      <c r="H13609" s="17">
        <v>1.820301E7</v>
      </c>
    </row>
    <row r="13610">
      <c r="A13610" s="7" t="s">
        <v>30052</v>
      </c>
      <c r="B13610" s="17" t="s">
        <v>30053</v>
      </c>
      <c r="C13610" s="17">
        <v>1.0</v>
      </c>
      <c r="D13610" s="17">
        <v>3532002.0</v>
      </c>
      <c r="E13610" s="17">
        <v>3532002.0</v>
      </c>
      <c r="F13610" s="17">
        <v>3532002.0</v>
      </c>
      <c r="G13610" s="17">
        <v>3532002.0</v>
      </c>
      <c r="H13610" s="17">
        <v>3532002.0</v>
      </c>
    </row>
    <row r="13611">
      <c r="A13611" s="7" t="s">
        <v>30054</v>
      </c>
      <c r="B13611" s="17" t="s">
        <v>30055</v>
      </c>
      <c r="C13611" s="17">
        <v>1.0</v>
      </c>
      <c r="D13611" s="17">
        <v>5720272.0</v>
      </c>
      <c r="E13611" s="17">
        <v>5720272.0</v>
      </c>
      <c r="F13611" s="17">
        <v>5720272.0</v>
      </c>
      <c r="G13611" s="17">
        <v>5720272.0</v>
      </c>
      <c r="H13611" s="17">
        <v>5720272.0</v>
      </c>
    </row>
    <row r="13612">
      <c r="A13612" s="7" t="s">
        <v>30057</v>
      </c>
      <c r="B13612" s="17" t="s">
        <v>30059</v>
      </c>
      <c r="C13612" s="17">
        <v>1.0</v>
      </c>
      <c r="D13612" s="17">
        <v>7595050.0</v>
      </c>
      <c r="E13612" s="17">
        <v>7595050.0</v>
      </c>
      <c r="F13612" s="17">
        <v>7595050.0</v>
      </c>
      <c r="G13612" s="17">
        <v>7595050.0</v>
      </c>
      <c r="H13612" s="17">
        <v>7595050.0</v>
      </c>
    </row>
    <row r="13613">
      <c r="A13613" s="7" t="s">
        <v>30060</v>
      </c>
      <c r="B13613" s="17" t="s">
        <v>30061</v>
      </c>
      <c r="C13613" s="17">
        <v>3.0</v>
      </c>
      <c r="D13613" s="17">
        <v>7515037.333</v>
      </c>
      <c r="E13613" s="17">
        <v>6845950.0</v>
      </c>
      <c r="F13613" s="17">
        <v>7629400.0</v>
      </c>
      <c r="G13613" s="17">
        <v>8069762.0</v>
      </c>
      <c r="H13613" s="17">
        <v>8069762.0</v>
      </c>
    </row>
    <row r="13614">
      <c r="A13614" s="7" t="s">
        <v>30062</v>
      </c>
      <c r="B13614" s="17" t="s">
        <v>30063</v>
      </c>
      <c r="C13614" s="17">
        <v>1417.0</v>
      </c>
      <c r="D13614" s="17">
        <v>8754947.236</v>
      </c>
      <c r="E13614" s="17">
        <v>6142514.0</v>
      </c>
      <c r="F13614" s="17">
        <v>7908570.0</v>
      </c>
      <c r="G13614" s="17">
        <v>9735610.0</v>
      </c>
      <c r="H13614" s="17">
        <v>1.3021107E7</v>
      </c>
    </row>
    <row r="13615">
      <c r="A13615" s="7" t="s">
        <v>30064</v>
      </c>
      <c r="B13615" s="17" t="s">
        <v>30065</v>
      </c>
      <c r="C13615" s="17">
        <v>4402.0</v>
      </c>
      <c r="D13615" s="17">
        <v>1.523421706E7</v>
      </c>
      <c r="E13615" s="17">
        <v>5140399.0</v>
      </c>
      <c r="F13615" s="17">
        <v>9665112.0</v>
      </c>
      <c r="G13615" s="17">
        <v>1.820998E7</v>
      </c>
      <c r="H13615" s="17">
        <v>3.2289493E7</v>
      </c>
    </row>
    <row r="13616">
      <c r="A13616" s="7" t="s">
        <v>30068</v>
      </c>
      <c r="B13616" s="17" t="s">
        <v>30069</v>
      </c>
      <c r="C13616" s="17">
        <v>717.0</v>
      </c>
      <c r="D13616" s="17">
        <v>5131076.279</v>
      </c>
      <c r="E13616" s="17">
        <v>2422200.0</v>
      </c>
      <c r="F13616" s="17">
        <v>3885980.0</v>
      </c>
      <c r="G13616" s="17">
        <v>6500064.0</v>
      </c>
      <c r="H13616" s="17">
        <v>1.0455873E7</v>
      </c>
    </row>
    <row r="13617">
      <c r="A13617" s="7" t="s">
        <v>30070</v>
      </c>
      <c r="B13617" s="17" t="s">
        <v>30071</v>
      </c>
      <c r="C13617" s="17">
        <v>502.0</v>
      </c>
      <c r="D13617" s="17">
        <v>1.209688269E7</v>
      </c>
      <c r="E13617" s="17">
        <v>5481992.0</v>
      </c>
      <c r="F13617" s="17">
        <v>8767973.0</v>
      </c>
      <c r="G13617" s="17">
        <v>1.183875E7</v>
      </c>
      <c r="H13617" s="17">
        <v>1.7794147E7</v>
      </c>
    </row>
    <row r="13618">
      <c r="A13618" s="7" t="s">
        <v>30072</v>
      </c>
      <c r="B13618" s="17" t="s">
        <v>30073</v>
      </c>
      <c r="C13618" s="17">
        <v>667.0</v>
      </c>
      <c r="D13618" s="17">
        <v>1.122311948E7</v>
      </c>
      <c r="E13618" s="17">
        <v>6183456.0</v>
      </c>
      <c r="F13618" s="17">
        <v>7817000.0</v>
      </c>
      <c r="G13618" s="17">
        <v>1.326779E7</v>
      </c>
      <c r="H13618" s="17">
        <v>1.804956E7</v>
      </c>
    </row>
    <row r="13619">
      <c r="A13619" s="7" t="s">
        <v>30074</v>
      </c>
      <c r="B13619" s="17" t="s">
        <v>30075</v>
      </c>
      <c r="C13619" s="17">
        <v>551.0</v>
      </c>
      <c r="D13619" s="17">
        <v>1.958696758E7</v>
      </c>
      <c r="E13619" s="17">
        <v>5514736.0</v>
      </c>
      <c r="F13619" s="17">
        <v>1.1055887E7</v>
      </c>
      <c r="G13619" s="17">
        <v>1.507035E7</v>
      </c>
      <c r="H13619" s="17">
        <v>1.64694E7</v>
      </c>
    </row>
    <row r="13620">
      <c r="A13620" s="7" t="s">
        <v>30076</v>
      </c>
      <c r="B13620" s="17" t="s">
        <v>30077</v>
      </c>
      <c r="C13620" s="17">
        <v>2271.0</v>
      </c>
      <c r="D13620" s="17">
        <v>6363225.705</v>
      </c>
      <c r="E13620" s="17">
        <v>3535000.0</v>
      </c>
      <c r="F13620" s="17">
        <v>6224250.0</v>
      </c>
      <c r="G13620" s="17">
        <v>8562000.0</v>
      </c>
      <c r="H13620" s="17">
        <v>1.0487211E7</v>
      </c>
    </row>
    <row r="13621">
      <c r="A13621" s="7" t="s">
        <v>30079</v>
      </c>
      <c r="B13621" s="17" t="s">
        <v>30080</v>
      </c>
      <c r="C13621" s="17">
        <v>6583.0</v>
      </c>
      <c r="D13621" s="17">
        <v>6740982.924</v>
      </c>
      <c r="E13621" s="17">
        <v>3559883.0</v>
      </c>
      <c r="F13621" s="17">
        <v>5429718.0</v>
      </c>
      <c r="G13621" s="17">
        <v>8769500.0</v>
      </c>
      <c r="H13621" s="17">
        <v>1.212E7</v>
      </c>
    </row>
    <row r="13622">
      <c r="A13622" s="7" t="s">
        <v>30081</v>
      </c>
      <c r="B13622" s="17" t="s">
        <v>30082</v>
      </c>
      <c r="C13622" s="17">
        <v>993.0</v>
      </c>
      <c r="D13622" s="17">
        <v>7788493.548</v>
      </c>
      <c r="E13622" s="17">
        <v>4292000.0</v>
      </c>
      <c r="F13622" s="17">
        <v>6627132.0</v>
      </c>
      <c r="G13622" s="17">
        <v>1.0062E7</v>
      </c>
      <c r="H13622" s="17">
        <v>1.2928782E7</v>
      </c>
    </row>
    <row r="13623">
      <c r="A13623" s="7" t="s">
        <v>30084</v>
      </c>
      <c r="B13623" s="17" t="s">
        <v>30085</v>
      </c>
      <c r="C13623" s="17">
        <v>1260.0</v>
      </c>
      <c r="D13623" s="17">
        <v>5887906.548</v>
      </c>
      <c r="E13623" s="17">
        <v>2366234.0</v>
      </c>
      <c r="F13623" s="17">
        <v>3947722.0</v>
      </c>
      <c r="G13623" s="17">
        <v>9632599.0</v>
      </c>
      <c r="H13623" s="17">
        <v>1.1639283E7</v>
      </c>
    </row>
    <row r="13624">
      <c r="A13624" s="7" t="s">
        <v>13588</v>
      </c>
      <c r="B13624" s="17" t="s">
        <v>13589</v>
      </c>
      <c r="C13624" s="17">
        <v>103152.0</v>
      </c>
      <c r="D13624" s="17">
        <v>4916199.848</v>
      </c>
      <c r="E13624" s="17">
        <v>3117673.0</v>
      </c>
      <c r="F13624" s="17">
        <v>4150331.0</v>
      </c>
      <c r="G13624" s="17">
        <v>5765389.0</v>
      </c>
      <c r="H13624" s="17">
        <v>7862111.0</v>
      </c>
    </row>
    <row r="13625">
      <c r="A13625" s="7" t="s">
        <v>30086</v>
      </c>
      <c r="B13625" s="17" t="s">
        <v>30087</v>
      </c>
      <c r="C13625" s="17">
        <v>2348.0</v>
      </c>
      <c r="D13625" s="17">
        <v>5014978.885</v>
      </c>
      <c r="E13625" s="17">
        <v>3217280.0</v>
      </c>
      <c r="F13625" s="17">
        <v>4300600.0</v>
      </c>
      <c r="G13625" s="17">
        <v>5758390.0</v>
      </c>
      <c r="H13625" s="17">
        <v>8224954.0</v>
      </c>
    </row>
    <row r="13626">
      <c r="A13626" s="7" t="s">
        <v>30089</v>
      </c>
      <c r="B13626" s="17" t="s">
        <v>30090</v>
      </c>
      <c r="C13626" s="17">
        <v>34483.0</v>
      </c>
      <c r="D13626" s="17">
        <v>5044696.463</v>
      </c>
      <c r="E13626" s="17">
        <v>3199000.0</v>
      </c>
      <c r="F13626" s="17">
        <v>4524000.0</v>
      </c>
      <c r="G13626" s="17">
        <v>5949655.0</v>
      </c>
      <c r="H13626" s="17">
        <v>8138639.0</v>
      </c>
    </row>
    <row r="13627">
      <c r="A13627" s="7" t="s">
        <v>30091</v>
      </c>
      <c r="B13627" s="17" t="s">
        <v>30092</v>
      </c>
      <c r="C13627" s="17">
        <v>96531.0</v>
      </c>
      <c r="D13627" s="17">
        <v>4850215.665</v>
      </c>
      <c r="E13627" s="17">
        <v>2983491.0</v>
      </c>
      <c r="F13627" s="17">
        <v>4023415.0</v>
      </c>
      <c r="G13627" s="17">
        <v>5593817.0</v>
      </c>
      <c r="H13627" s="17">
        <v>7783566.0</v>
      </c>
    </row>
    <row r="13628">
      <c r="A13628" s="7" t="s">
        <v>30094</v>
      </c>
      <c r="B13628" s="17" t="s">
        <v>30095</v>
      </c>
      <c r="C13628" s="17">
        <v>38.0</v>
      </c>
      <c r="D13628" s="17">
        <v>8726030.737</v>
      </c>
      <c r="E13628" s="17">
        <v>4651040.0</v>
      </c>
      <c r="F13628" s="17">
        <v>7146350.0</v>
      </c>
      <c r="G13628" s="17">
        <v>9909717.0</v>
      </c>
      <c r="H13628" s="17">
        <v>1.704375E7</v>
      </c>
    </row>
    <row r="13629">
      <c r="A13629" s="7" t="s">
        <v>30097</v>
      </c>
      <c r="B13629" s="17" t="s">
        <v>30098</v>
      </c>
      <c r="C13629" s="17">
        <v>6.0</v>
      </c>
      <c r="D13629" s="17">
        <v>8166083.5</v>
      </c>
      <c r="E13629" s="17">
        <v>4829812.0</v>
      </c>
      <c r="F13629" s="17">
        <v>5168881.0</v>
      </c>
      <c r="G13629" s="17">
        <v>7716679.0</v>
      </c>
      <c r="H13629" s="17">
        <v>2.1945042E7</v>
      </c>
    </row>
    <row r="13630">
      <c r="A13630" s="7" t="s">
        <v>30099</v>
      </c>
      <c r="B13630" s="17" t="s">
        <v>30100</v>
      </c>
      <c r="C13630" s="17">
        <v>16.0</v>
      </c>
      <c r="D13630" s="17">
        <v>4533960.938</v>
      </c>
      <c r="E13630" s="17">
        <v>3927708.0</v>
      </c>
      <c r="F13630" s="17">
        <v>4360482.0</v>
      </c>
      <c r="G13630" s="17">
        <v>4776713.0</v>
      </c>
      <c r="H13630" s="17">
        <v>5601867.0</v>
      </c>
    </row>
    <row r="13631">
      <c r="A13631" s="7" t="s">
        <v>30101</v>
      </c>
      <c r="B13631" s="17" t="s">
        <v>30103</v>
      </c>
      <c r="C13631" s="17">
        <v>48.0</v>
      </c>
      <c r="D13631" s="17">
        <v>6729290.208</v>
      </c>
      <c r="E13631" s="17">
        <v>3892480.0</v>
      </c>
      <c r="F13631" s="17">
        <v>4844926.0</v>
      </c>
      <c r="G13631" s="17">
        <v>7331705.0</v>
      </c>
      <c r="H13631" s="17">
        <v>1.4359492E7</v>
      </c>
    </row>
    <row r="13632">
      <c r="A13632" s="7" t="s">
        <v>30105</v>
      </c>
      <c r="B13632" s="17" t="s">
        <v>30106</v>
      </c>
      <c r="C13632" s="17">
        <v>6224.0</v>
      </c>
      <c r="D13632" s="17">
        <v>5809294.584</v>
      </c>
      <c r="E13632" s="17">
        <v>3734500.0</v>
      </c>
      <c r="F13632" s="17">
        <v>5147425.0</v>
      </c>
      <c r="G13632" s="17">
        <v>6967791.0</v>
      </c>
      <c r="H13632" s="17">
        <v>9143643.0</v>
      </c>
    </row>
    <row r="13633">
      <c r="A13633" s="7" t="s">
        <v>30107</v>
      </c>
      <c r="B13633" s="17" t="s">
        <v>30108</v>
      </c>
      <c r="C13633" s="17">
        <v>30.0</v>
      </c>
      <c r="D13633" s="17">
        <v>5391876.533</v>
      </c>
      <c r="E13633" s="17">
        <v>3668670.0</v>
      </c>
      <c r="F13633" s="17">
        <v>4588274.0</v>
      </c>
      <c r="G13633" s="17">
        <v>6710155.0</v>
      </c>
      <c r="H13633" s="17">
        <v>8379092.0</v>
      </c>
    </row>
    <row r="13634">
      <c r="A13634" s="7" t="s">
        <v>30109</v>
      </c>
      <c r="B13634" s="17" t="s">
        <v>30110</v>
      </c>
      <c r="C13634" s="17">
        <v>5.0</v>
      </c>
      <c r="D13634" s="17">
        <v>1.4179114E7</v>
      </c>
      <c r="E13634" s="17">
        <v>7058200.0</v>
      </c>
      <c r="F13634" s="17">
        <v>9225981.0</v>
      </c>
      <c r="G13634" s="17">
        <v>1.7325018E7</v>
      </c>
      <c r="H13634" s="17">
        <v>3.0322871E7</v>
      </c>
    </row>
    <row r="13635">
      <c r="A13635" s="7" t="s">
        <v>30111</v>
      </c>
      <c r="B13635" s="17" t="s">
        <v>30112</v>
      </c>
      <c r="C13635" s="17">
        <v>254801.0</v>
      </c>
      <c r="D13635" s="17">
        <v>1.141540557E7</v>
      </c>
      <c r="E13635" s="17">
        <v>7214147.0</v>
      </c>
      <c r="F13635" s="17">
        <v>9864788.0</v>
      </c>
      <c r="G13635" s="17">
        <v>1.3686E7</v>
      </c>
      <c r="H13635" s="17">
        <v>1.8903797E7</v>
      </c>
    </row>
    <row r="13636">
      <c r="A13636" s="7" t="s">
        <v>30113</v>
      </c>
      <c r="B13636" s="17" t="s">
        <v>30115</v>
      </c>
      <c r="C13636" s="17">
        <v>368923.0</v>
      </c>
      <c r="D13636" s="17">
        <v>1.105100959E7</v>
      </c>
      <c r="E13636" s="17">
        <v>7182059.0</v>
      </c>
      <c r="F13636" s="17">
        <v>9593962.0</v>
      </c>
      <c r="G13636" s="17">
        <v>1.2776021E7</v>
      </c>
      <c r="H13636" s="17">
        <v>1.7215E7</v>
      </c>
    </row>
    <row r="13637">
      <c r="A13637" s="7" t="s">
        <v>30117</v>
      </c>
      <c r="B13637" s="17" t="s">
        <v>30118</v>
      </c>
      <c r="C13637" s="17">
        <v>1360.0</v>
      </c>
      <c r="D13637" s="17">
        <v>2.039881097E7</v>
      </c>
      <c r="E13637" s="17">
        <v>8880449.0</v>
      </c>
      <c r="F13637" s="17">
        <v>1.2E7</v>
      </c>
      <c r="G13637" s="17">
        <v>2.2847767E7</v>
      </c>
      <c r="H13637" s="17">
        <v>4.0764628E7</v>
      </c>
    </row>
    <row r="13638">
      <c r="A13638" s="7" t="s">
        <v>30119</v>
      </c>
      <c r="B13638" s="17" t="s">
        <v>30120</v>
      </c>
      <c r="C13638" s="17">
        <v>58273.0</v>
      </c>
      <c r="D13638" s="17">
        <v>1.050197152E7</v>
      </c>
      <c r="E13638" s="17">
        <v>6854365.0</v>
      </c>
      <c r="F13638" s="17">
        <v>9217467.0</v>
      </c>
      <c r="G13638" s="17">
        <v>1.2685593E7</v>
      </c>
      <c r="H13638" s="17">
        <v>1.6645659E7</v>
      </c>
    </row>
    <row r="13639">
      <c r="A13639" s="7" t="s">
        <v>30122</v>
      </c>
      <c r="B13639" s="17" t="s">
        <v>30123</v>
      </c>
      <c r="C13639" s="17">
        <v>255874.0</v>
      </c>
      <c r="D13639" s="17">
        <v>1.146683847E7</v>
      </c>
      <c r="E13639" s="17">
        <v>7137910.0</v>
      </c>
      <c r="F13639" s="17">
        <v>9766903.0</v>
      </c>
      <c r="G13639" s="17">
        <v>1.3656618E7</v>
      </c>
      <c r="H13639" s="17">
        <v>1.9569194E7</v>
      </c>
    </row>
    <row r="13640">
      <c r="A13640" s="7" t="s">
        <v>30124</v>
      </c>
      <c r="B13640" s="17" t="s">
        <v>30125</v>
      </c>
      <c r="C13640" s="17">
        <v>307.0</v>
      </c>
      <c r="D13640" s="17">
        <v>4951847.098</v>
      </c>
      <c r="E13640" s="17">
        <v>3145048.0</v>
      </c>
      <c r="F13640" s="17">
        <v>4252030.0</v>
      </c>
      <c r="G13640" s="17">
        <v>5681530.0</v>
      </c>
      <c r="H13640" s="17">
        <v>8270000.0</v>
      </c>
    </row>
    <row r="13641">
      <c r="A13641" s="7" t="s">
        <v>30126</v>
      </c>
      <c r="B13641" s="17" t="s">
        <v>30127</v>
      </c>
      <c r="C13641" s="17">
        <v>1766.0</v>
      </c>
      <c r="D13641" s="17">
        <v>4736936.039</v>
      </c>
      <c r="E13641" s="17">
        <v>2945040.0</v>
      </c>
      <c r="F13641" s="17">
        <v>3879949.0</v>
      </c>
      <c r="G13641" s="17">
        <v>5521900.0</v>
      </c>
      <c r="H13641" s="17">
        <v>7956701.0</v>
      </c>
    </row>
    <row r="13642">
      <c r="A13642" s="7" t="s">
        <v>30129</v>
      </c>
      <c r="B13642" s="17" t="s">
        <v>30130</v>
      </c>
      <c r="C13642" s="17">
        <v>1123.0</v>
      </c>
      <c r="D13642" s="17">
        <v>4447960.917</v>
      </c>
      <c r="E13642" s="17">
        <v>3294822.0</v>
      </c>
      <c r="F13642" s="17">
        <v>4169350.0</v>
      </c>
      <c r="G13642" s="17">
        <v>4879000.0</v>
      </c>
      <c r="H13642" s="17">
        <v>5918501.0</v>
      </c>
    </row>
    <row r="13643">
      <c r="A13643" s="7" t="s">
        <v>30131</v>
      </c>
      <c r="B13643" s="17" t="s">
        <v>30132</v>
      </c>
      <c r="C13643" s="17">
        <v>573.0</v>
      </c>
      <c r="D13643" s="17">
        <v>3029669.375</v>
      </c>
      <c r="E13643" s="17">
        <v>2378646.0</v>
      </c>
      <c r="F13643" s="17">
        <v>2592403.0</v>
      </c>
      <c r="G13643" s="17">
        <v>2934250.0</v>
      </c>
      <c r="H13643" s="17">
        <v>3558475.0</v>
      </c>
    </row>
    <row r="13644">
      <c r="A13644" s="7" t="s">
        <v>30133</v>
      </c>
      <c r="B13644" s="17" t="s">
        <v>30134</v>
      </c>
      <c r="C13644" s="17">
        <v>14.0</v>
      </c>
      <c r="D13644" s="17">
        <v>5684662.143</v>
      </c>
      <c r="E13644" s="17">
        <v>3106000.0</v>
      </c>
      <c r="F13644" s="17">
        <v>4290500.0</v>
      </c>
      <c r="G13644" s="17">
        <v>5862249.0</v>
      </c>
      <c r="H13644" s="17">
        <v>1.3501409E7</v>
      </c>
    </row>
    <row r="13645">
      <c r="A13645" s="7" t="s">
        <v>30136</v>
      </c>
      <c r="B13645" s="17" t="s">
        <v>30137</v>
      </c>
      <c r="C13645" s="17">
        <v>31563.0</v>
      </c>
      <c r="D13645" s="17">
        <v>5012804.055</v>
      </c>
      <c r="E13645" s="17">
        <v>3310684.0</v>
      </c>
      <c r="F13645" s="17">
        <v>4430254.0</v>
      </c>
      <c r="G13645" s="17">
        <v>5915020.0</v>
      </c>
      <c r="H13645" s="17">
        <v>7999473.0</v>
      </c>
    </row>
    <row r="13646">
      <c r="A13646" s="7" t="s">
        <v>30138</v>
      </c>
      <c r="B13646" s="17" t="s">
        <v>30139</v>
      </c>
      <c r="C13646" s="17">
        <v>96755.0</v>
      </c>
      <c r="D13646" s="17">
        <v>4812667.9</v>
      </c>
      <c r="E13646" s="17">
        <v>3149490.0</v>
      </c>
      <c r="F13646" s="17">
        <v>4123875.0</v>
      </c>
      <c r="G13646" s="17">
        <v>5664748.0</v>
      </c>
      <c r="H13646" s="17">
        <v>7639111.0</v>
      </c>
    </row>
    <row r="13647">
      <c r="A13647" s="7" t="s">
        <v>30140</v>
      </c>
      <c r="B13647" s="17" t="s">
        <v>30141</v>
      </c>
      <c r="C13647" s="17">
        <v>1116.0</v>
      </c>
      <c r="D13647" s="17">
        <v>5947859.129</v>
      </c>
      <c r="E13647" s="17">
        <v>3423182.0</v>
      </c>
      <c r="F13647" s="17">
        <v>4876821.0</v>
      </c>
      <c r="G13647" s="17">
        <v>7137419.0</v>
      </c>
      <c r="H13647" s="17">
        <v>9848598.0</v>
      </c>
    </row>
    <row r="13648">
      <c r="A13648" s="7" t="s">
        <v>30143</v>
      </c>
      <c r="B13648" s="17" t="s">
        <v>30144</v>
      </c>
      <c r="C13648" s="17">
        <v>49.0</v>
      </c>
      <c r="D13648" s="17">
        <v>6393547.857</v>
      </c>
      <c r="E13648" s="17">
        <v>3557600.0</v>
      </c>
      <c r="F13648" s="17">
        <v>4787668.0</v>
      </c>
      <c r="G13648" s="17">
        <v>6954087.0</v>
      </c>
      <c r="H13648" s="17">
        <v>1.012E7</v>
      </c>
    </row>
    <row r="13649">
      <c r="A13649" s="7" t="s">
        <v>30145</v>
      </c>
      <c r="B13649" s="17" t="s">
        <v>30146</v>
      </c>
      <c r="C13649" s="17">
        <v>4235.0</v>
      </c>
      <c r="D13649" s="17">
        <v>1.262636503E7</v>
      </c>
      <c r="E13649" s="17">
        <v>7987500.0</v>
      </c>
      <c r="F13649" s="17">
        <v>1.0833267E7</v>
      </c>
      <c r="G13649" s="17">
        <v>1.48185E7</v>
      </c>
      <c r="H13649" s="17">
        <v>2.0849659E7</v>
      </c>
    </row>
    <row r="13650">
      <c r="A13650" s="7" t="s">
        <v>30148</v>
      </c>
      <c r="B13650" s="17" t="s">
        <v>30149</v>
      </c>
      <c r="C13650" s="17">
        <v>115.0</v>
      </c>
      <c r="D13650" s="17">
        <v>8041123.609</v>
      </c>
      <c r="E13650" s="17">
        <v>4630126.0</v>
      </c>
      <c r="F13650" s="17">
        <v>6228400.0</v>
      </c>
      <c r="G13650" s="17">
        <v>9895760.0</v>
      </c>
      <c r="H13650" s="17">
        <v>1.39085E7</v>
      </c>
    </row>
    <row r="13651">
      <c r="A13651" s="7" t="s">
        <v>30150</v>
      </c>
      <c r="B13651" s="17" t="s">
        <v>30151</v>
      </c>
      <c r="C13651" s="17">
        <v>32.0</v>
      </c>
      <c r="D13651" s="17">
        <v>7221876.75</v>
      </c>
      <c r="E13651" s="17">
        <v>3797516.0</v>
      </c>
      <c r="F13651" s="17">
        <v>6196739.0</v>
      </c>
      <c r="G13651" s="17">
        <v>8003800.0</v>
      </c>
      <c r="H13651" s="17">
        <v>1.4114379E7</v>
      </c>
    </row>
    <row r="13652">
      <c r="A13652" s="7" t="s">
        <v>30152</v>
      </c>
      <c r="B13652" s="17" t="s">
        <v>30153</v>
      </c>
      <c r="C13652" s="17">
        <v>392.0</v>
      </c>
      <c r="D13652" s="17">
        <v>1.974606003E7</v>
      </c>
      <c r="E13652" s="17">
        <v>3388489.0</v>
      </c>
      <c r="F13652" s="17">
        <v>7942848.0</v>
      </c>
      <c r="G13652" s="17">
        <v>1.9753343E7</v>
      </c>
      <c r="H13652" s="17">
        <v>5.0173934E7</v>
      </c>
    </row>
    <row r="13653">
      <c r="A13653" s="7" t="s">
        <v>30155</v>
      </c>
      <c r="B13653" s="17" t="s">
        <v>30156</v>
      </c>
      <c r="C13653" s="17">
        <v>1.0</v>
      </c>
      <c r="D13653" s="17">
        <v>3955982.0</v>
      </c>
      <c r="E13653" s="17">
        <v>3955982.0</v>
      </c>
      <c r="F13653" s="17">
        <v>3955982.0</v>
      </c>
      <c r="G13653" s="17">
        <v>3955982.0</v>
      </c>
      <c r="H13653" s="17">
        <v>3955982.0</v>
      </c>
    </row>
    <row r="13654">
      <c r="A13654" s="7" t="s">
        <v>30157</v>
      </c>
      <c r="B13654" s="17" t="s">
        <v>30158</v>
      </c>
      <c r="C13654" s="17">
        <v>3123.0</v>
      </c>
      <c r="D13654" s="17">
        <v>7576292.201</v>
      </c>
      <c r="E13654" s="17">
        <v>3137580.0</v>
      </c>
      <c r="F13654" s="17">
        <v>5550423.0</v>
      </c>
      <c r="G13654" s="17">
        <v>9946518.0</v>
      </c>
      <c r="H13654" s="17">
        <v>1.4380048E7</v>
      </c>
    </row>
    <row r="13655">
      <c r="A13655" s="7" t="s">
        <v>30159</v>
      </c>
      <c r="B13655" s="17" t="s">
        <v>30160</v>
      </c>
      <c r="C13655" s="17">
        <v>162.0</v>
      </c>
      <c r="D13655" s="17">
        <v>6672818.673</v>
      </c>
      <c r="E13655" s="17">
        <v>2715500.0</v>
      </c>
      <c r="F13655" s="17">
        <v>4772140.0</v>
      </c>
      <c r="G13655" s="17">
        <v>9263379.0</v>
      </c>
      <c r="H13655" s="17">
        <v>1.353983E7</v>
      </c>
    </row>
    <row r="13656">
      <c r="A13656" s="7" t="s">
        <v>30163</v>
      </c>
      <c r="B13656" s="17" t="s">
        <v>30164</v>
      </c>
      <c r="C13656" s="17">
        <v>502.0</v>
      </c>
      <c r="D13656" s="17">
        <v>1.592077182E7</v>
      </c>
      <c r="E13656" s="17">
        <v>2700290.0</v>
      </c>
      <c r="F13656" s="17">
        <v>4542477.0</v>
      </c>
      <c r="G13656" s="17">
        <v>8512000.0</v>
      </c>
      <c r="H13656" s="17">
        <v>1.4531059E7</v>
      </c>
    </row>
    <row r="13657">
      <c r="A13657" s="7" t="s">
        <v>30165</v>
      </c>
      <c r="B13657" s="17" t="s">
        <v>30166</v>
      </c>
      <c r="C13657" s="17">
        <v>66.0</v>
      </c>
      <c r="D13657" s="17">
        <v>5505146.409</v>
      </c>
      <c r="E13657" s="17">
        <v>2756455.0</v>
      </c>
      <c r="F13657" s="17">
        <v>4166485.0</v>
      </c>
      <c r="G13657" s="17">
        <v>6901337.0</v>
      </c>
      <c r="H13657" s="17">
        <v>1.0773534E7</v>
      </c>
    </row>
    <row r="13658">
      <c r="A13658" s="7" t="s">
        <v>30167</v>
      </c>
      <c r="B13658" s="17" t="s">
        <v>30168</v>
      </c>
      <c r="C13658" s="17">
        <v>365.0</v>
      </c>
      <c r="D13658" s="17">
        <v>4952108.247</v>
      </c>
      <c r="E13658" s="17">
        <v>2323077.0</v>
      </c>
      <c r="F13658" s="17">
        <v>3490268.0</v>
      </c>
      <c r="G13658" s="17">
        <v>5790000.0</v>
      </c>
      <c r="H13658" s="17">
        <v>1.0515E7</v>
      </c>
    </row>
    <row r="13659">
      <c r="A13659" s="7" t="s">
        <v>30169</v>
      </c>
      <c r="B13659" s="17" t="s">
        <v>30171</v>
      </c>
      <c r="C13659" s="17">
        <v>538.0</v>
      </c>
      <c r="D13659" s="17">
        <v>6094410.043</v>
      </c>
      <c r="E13659" s="17">
        <v>3694460.0</v>
      </c>
      <c r="F13659" s="17">
        <v>5104871.0</v>
      </c>
      <c r="G13659" s="17">
        <v>7150960.0</v>
      </c>
      <c r="H13659" s="17">
        <v>1.105375E7</v>
      </c>
    </row>
    <row r="13660">
      <c r="A13660" s="7" t="s">
        <v>30173</v>
      </c>
      <c r="B13660" s="17" t="s">
        <v>30174</v>
      </c>
      <c r="C13660" s="17">
        <v>1.0</v>
      </c>
      <c r="D13660" s="17">
        <v>4.9974339E7</v>
      </c>
      <c r="E13660" s="17">
        <v>4.9974339E7</v>
      </c>
      <c r="F13660" s="17">
        <v>4.9974339E7</v>
      </c>
      <c r="G13660" s="17">
        <v>4.9974339E7</v>
      </c>
      <c r="H13660" s="17">
        <v>4.9974339E7</v>
      </c>
    </row>
    <row r="13661">
      <c r="A13661" s="7" t="s">
        <v>30175</v>
      </c>
      <c r="B13661" s="17" t="s">
        <v>30176</v>
      </c>
      <c r="C13661" s="17">
        <v>1.0</v>
      </c>
      <c r="D13661" s="17">
        <v>1.00056E7</v>
      </c>
      <c r="E13661" s="17">
        <v>1.00056E7</v>
      </c>
      <c r="F13661" s="17">
        <v>1.00056E7</v>
      </c>
      <c r="G13661" s="17">
        <v>1.00056E7</v>
      </c>
      <c r="H13661" s="17">
        <v>1.00056E7</v>
      </c>
    </row>
    <row r="13662">
      <c r="A13662" s="7" t="s">
        <v>30179</v>
      </c>
      <c r="B13662" s="17" t="s">
        <v>30180</v>
      </c>
      <c r="C13662" s="17">
        <v>186.0</v>
      </c>
      <c r="D13662" s="17">
        <v>9439277.823</v>
      </c>
      <c r="E13662" s="17">
        <v>5455944.0</v>
      </c>
      <c r="F13662" s="17">
        <v>8555900.0</v>
      </c>
      <c r="G13662" s="17">
        <v>1.2458932E7</v>
      </c>
      <c r="H13662" s="17">
        <v>1.631207E7</v>
      </c>
    </row>
    <row r="13663">
      <c r="A13663" s="7" t="s">
        <v>30181</v>
      </c>
      <c r="B13663" s="17" t="s">
        <v>30182</v>
      </c>
      <c r="C13663" s="17">
        <v>7.0</v>
      </c>
      <c r="D13663" s="17">
        <v>2.247045371E7</v>
      </c>
      <c r="E13663" s="17">
        <v>7891329.0</v>
      </c>
      <c r="F13663" s="17">
        <v>1.0072089E7</v>
      </c>
      <c r="G13663" s="17">
        <v>2.9730553E7</v>
      </c>
      <c r="H13663" s="17">
        <v>7.5076129E7</v>
      </c>
    </row>
    <row r="13664">
      <c r="A13664" s="7" t="s">
        <v>30183</v>
      </c>
      <c r="B13664" s="17" t="s">
        <v>30185</v>
      </c>
      <c r="C13664" s="17">
        <v>21.0</v>
      </c>
      <c r="D13664" s="17">
        <v>8697869.143</v>
      </c>
      <c r="E13664" s="17">
        <v>5786307.0</v>
      </c>
      <c r="F13664" s="17">
        <v>7070973.0</v>
      </c>
      <c r="G13664" s="17">
        <v>1.06519E7</v>
      </c>
      <c r="H13664" s="17">
        <v>1.4211936E7</v>
      </c>
    </row>
    <row r="13665">
      <c r="A13665" s="7" t="s">
        <v>30187</v>
      </c>
      <c r="B13665" s="17" t="s">
        <v>30188</v>
      </c>
      <c r="C13665" s="17">
        <v>5.0</v>
      </c>
      <c r="D13665" s="17">
        <v>4915021.2</v>
      </c>
      <c r="E13665" s="17">
        <v>2080343.0</v>
      </c>
      <c r="F13665" s="17">
        <v>3688769.0</v>
      </c>
      <c r="G13665" s="17">
        <v>7789259.0</v>
      </c>
      <c r="H13665" s="17">
        <v>1.0366735E7</v>
      </c>
    </row>
    <row r="13666">
      <c r="A13666" s="7" t="s">
        <v>30189</v>
      </c>
      <c r="B13666" s="17" t="s">
        <v>30190</v>
      </c>
      <c r="C13666" s="17">
        <v>5.0</v>
      </c>
      <c r="D13666" s="17">
        <v>1.58070982E7</v>
      </c>
      <c r="E13666" s="17">
        <v>1.231059E7</v>
      </c>
      <c r="F13666" s="17">
        <v>1.5261166E7</v>
      </c>
      <c r="G13666" s="17">
        <v>1.988914E7</v>
      </c>
      <c r="H13666" s="17">
        <v>2.4722401E7</v>
      </c>
    </row>
    <row r="13667">
      <c r="A13667" s="7" t="s">
        <v>30192</v>
      </c>
      <c r="B13667" s="17" t="s">
        <v>30194</v>
      </c>
      <c r="C13667" s="17">
        <v>29.0</v>
      </c>
      <c r="D13667" s="17">
        <v>3.102088093E7</v>
      </c>
      <c r="E13667" s="17">
        <v>7593080.0</v>
      </c>
      <c r="F13667" s="17">
        <v>1.456855E7</v>
      </c>
      <c r="G13667" s="17">
        <v>2.8686158E7</v>
      </c>
      <c r="H13667" s="17">
        <v>4.1336899E7</v>
      </c>
    </row>
    <row r="13668">
      <c r="A13668" s="7" t="s">
        <v>30195</v>
      </c>
      <c r="B13668" s="17" t="s">
        <v>30196</v>
      </c>
      <c r="C13668" s="17">
        <v>15.0</v>
      </c>
      <c r="D13668" s="17">
        <v>1.75436204E7</v>
      </c>
      <c r="E13668" s="17">
        <v>4094269.0</v>
      </c>
      <c r="F13668" s="17">
        <v>1.3353582E7</v>
      </c>
      <c r="G13668" s="17">
        <v>2.7758436E7</v>
      </c>
      <c r="H13668" s="17">
        <v>3.2371E7</v>
      </c>
    </row>
    <row r="13669">
      <c r="A13669" s="7" t="s">
        <v>30197</v>
      </c>
      <c r="B13669" s="17" t="s">
        <v>30198</v>
      </c>
      <c r="C13669" s="17">
        <v>4.0</v>
      </c>
      <c r="D13669" s="17">
        <v>4.107289175E7</v>
      </c>
      <c r="E13669" s="17">
        <v>6924913.0</v>
      </c>
      <c r="F13669" s="17">
        <v>8207780.0</v>
      </c>
      <c r="G13669" s="17">
        <v>6.7133332E7</v>
      </c>
      <c r="H13669" s="17">
        <v>8.2025542E7</v>
      </c>
    </row>
    <row r="13670">
      <c r="A13670" s="7" t="s">
        <v>30201</v>
      </c>
      <c r="B13670" s="17" t="s">
        <v>30202</v>
      </c>
      <c r="C13670" s="17">
        <v>5.0</v>
      </c>
      <c r="D13670" s="17">
        <v>8119247.4</v>
      </c>
      <c r="E13670" s="17">
        <v>5035700.0</v>
      </c>
      <c r="F13670" s="17">
        <v>6157798.0</v>
      </c>
      <c r="G13670" s="17">
        <v>8218737.0</v>
      </c>
      <c r="H13670" s="17">
        <v>1.9386648E7</v>
      </c>
    </row>
    <row r="13671">
      <c r="A13671" s="7" t="s">
        <v>30203</v>
      </c>
      <c r="B13671" s="17" t="s">
        <v>30204</v>
      </c>
      <c r="C13671" s="17">
        <v>6.0</v>
      </c>
      <c r="D13671" s="17">
        <v>3.68952425E7</v>
      </c>
      <c r="E13671" s="17">
        <v>5248000.0</v>
      </c>
      <c r="F13671" s="17">
        <v>9077292.0</v>
      </c>
      <c r="G13671" s="17">
        <v>3.2810413E7</v>
      </c>
      <c r="H13671" s="17">
        <v>1.40674829E8</v>
      </c>
    </row>
    <row r="13672">
      <c r="A13672" s="7" t="s">
        <v>30205</v>
      </c>
      <c r="B13672" s="17" t="s">
        <v>30206</v>
      </c>
      <c r="C13672" s="17">
        <v>12.0</v>
      </c>
      <c r="D13672" s="17">
        <v>1.920535517E7</v>
      </c>
      <c r="E13672" s="17">
        <v>4359445.0</v>
      </c>
      <c r="F13672" s="17">
        <v>7724068.0</v>
      </c>
      <c r="G13672" s="17">
        <v>1.7410565E7</v>
      </c>
      <c r="H13672" s="17">
        <v>3.1859911E7</v>
      </c>
    </row>
    <row r="13673">
      <c r="A13673" s="7" t="s">
        <v>30208</v>
      </c>
      <c r="B13673" s="17" t="s">
        <v>30210</v>
      </c>
      <c r="C13673" s="17">
        <v>3.0</v>
      </c>
      <c r="D13673" s="17">
        <v>1.388652733E7</v>
      </c>
      <c r="E13673" s="17">
        <v>4355000.0</v>
      </c>
      <c r="F13673" s="17">
        <v>9077517.0</v>
      </c>
      <c r="G13673" s="17">
        <v>2.8227065E7</v>
      </c>
      <c r="H13673" s="17">
        <v>2.8227065E7</v>
      </c>
    </row>
    <row r="13674">
      <c r="A13674" s="7" t="s">
        <v>30211</v>
      </c>
      <c r="B13674" s="17" t="s">
        <v>30212</v>
      </c>
      <c r="C13674" s="17">
        <v>40.0</v>
      </c>
      <c r="D13674" s="17">
        <v>5192129.525</v>
      </c>
      <c r="E13674" s="17">
        <v>1852800.0</v>
      </c>
      <c r="F13674" s="17">
        <v>3191498.0</v>
      </c>
      <c r="G13674" s="17">
        <v>7882948.0</v>
      </c>
      <c r="H13674" s="17">
        <v>1.0862283E7</v>
      </c>
    </row>
    <row r="13675">
      <c r="A13675" s="7" t="s">
        <v>30213</v>
      </c>
      <c r="B13675" s="17" t="s">
        <v>30214</v>
      </c>
      <c r="C13675" s="17">
        <v>4.0</v>
      </c>
      <c r="D13675" s="17">
        <v>7540962.5</v>
      </c>
      <c r="E13675" s="17">
        <v>837878.0</v>
      </c>
      <c r="F13675" s="17">
        <v>5906663.0</v>
      </c>
      <c r="G13675" s="17">
        <v>6600121.0</v>
      </c>
      <c r="H13675" s="17">
        <v>1.6819188E7</v>
      </c>
    </row>
    <row r="13676">
      <c r="A13676" s="7" t="s">
        <v>30215</v>
      </c>
      <c r="B13676" s="17" t="s">
        <v>30216</v>
      </c>
      <c r="C13676" s="17">
        <v>7.0</v>
      </c>
      <c r="D13676" s="17">
        <v>6318061.857</v>
      </c>
      <c r="E13676" s="17">
        <v>2138305.0</v>
      </c>
      <c r="F13676" s="17">
        <v>2394486.0</v>
      </c>
      <c r="G13676" s="17">
        <v>9055356.0</v>
      </c>
      <c r="H13676" s="17">
        <v>2.3883939E7</v>
      </c>
    </row>
    <row r="13677">
      <c r="A13677" s="7" t="s">
        <v>30219</v>
      </c>
      <c r="B13677" s="17" t="s">
        <v>30220</v>
      </c>
      <c r="C13677" s="17">
        <v>1.0</v>
      </c>
      <c r="D13677" s="17">
        <v>4.416646E7</v>
      </c>
      <c r="E13677" s="17">
        <v>4.416646E7</v>
      </c>
      <c r="F13677" s="17">
        <v>4.416646E7</v>
      </c>
      <c r="G13677" s="17">
        <v>4.416646E7</v>
      </c>
      <c r="H13677" s="17">
        <v>4.416646E7</v>
      </c>
    </row>
    <row r="13678">
      <c r="A13678" s="7" t="s">
        <v>30221</v>
      </c>
      <c r="B13678" s="17" t="s">
        <v>30222</v>
      </c>
      <c r="C13678" s="17">
        <v>2443.0</v>
      </c>
      <c r="D13678" s="17">
        <v>9226000.39</v>
      </c>
      <c r="E13678" s="17">
        <v>3751336.0</v>
      </c>
      <c r="F13678" s="17">
        <v>6523946.0</v>
      </c>
      <c r="G13678" s="17">
        <v>1.09275E7</v>
      </c>
      <c r="H13678" s="17">
        <v>1.652929E7</v>
      </c>
    </row>
    <row r="13679">
      <c r="A13679" s="7" t="s">
        <v>30223</v>
      </c>
      <c r="B13679" s="17" t="s">
        <v>30224</v>
      </c>
      <c r="C13679" s="17">
        <v>689.0</v>
      </c>
      <c r="D13679" s="17">
        <v>7676432.022</v>
      </c>
      <c r="E13679" s="17">
        <v>3746100.0</v>
      </c>
      <c r="F13679" s="17">
        <v>5503710.0</v>
      </c>
      <c r="G13679" s="17">
        <v>8581550.0</v>
      </c>
      <c r="H13679" s="17">
        <v>1.4612328E7</v>
      </c>
    </row>
    <row r="13680">
      <c r="A13680" s="7" t="s">
        <v>30225</v>
      </c>
      <c r="B13680" s="17" t="s">
        <v>30226</v>
      </c>
      <c r="C13680" s="17">
        <v>310.0</v>
      </c>
      <c r="D13680" s="17">
        <v>1.632716247E7</v>
      </c>
      <c r="E13680" s="17">
        <v>5955383.0</v>
      </c>
      <c r="F13680" s="17">
        <v>9491486.0</v>
      </c>
      <c r="G13680" s="17">
        <v>1.578754E7</v>
      </c>
      <c r="H13680" s="17">
        <v>3.5838162E7</v>
      </c>
    </row>
    <row r="13681">
      <c r="A13681" s="7" t="s">
        <v>30228</v>
      </c>
      <c r="B13681" s="17" t="s">
        <v>30229</v>
      </c>
      <c r="C13681" s="17">
        <v>1493.0</v>
      </c>
      <c r="D13681" s="17">
        <v>1.465513149E7</v>
      </c>
      <c r="E13681" s="17">
        <v>4709370.0</v>
      </c>
      <c r="F13681" s="17">
        <v>8996505.0</v>
      </c>
      <c r="G13681" s="17">
        <v>1.7050046E7</v>
      </c>
      <c r="H13681" s="17">
        <v>2.9197945E7</v>
      </c>
    </row>
    <row r="13682">
      <c r="A13682" s="7" t="s">
        <v>30230</v>
      </c>
      <c r="B13682" s="17" t="s">
        <v>30231</v>
      </c>
      <c r="C13682" s="17">
        <v>153.0</v>
      </c>
      <c r="D13682" s="17">
        <v>4.020084575E7</v>
      </c>
      <c r="E13682" s="17">
        <v>1.267256E7</v>
      </c>
      <c r="F13682" s="17">
        <v>2.60482E7</v>
      </c>
      <c r="G13682" s="17">
        <v>5.0567621E7</v>
      </c>
      <c r="H13682" s="17">
        <v>9.3921606E7</v>
      </c>
    </row>
    <row r="13683">
      <c r="A13683" s="7" t="s">
        <v>30234</v>
      </c>
      <c r="B13683" s="17" t="s">
        <v>30235</v>
      </c>
      <c r="C13683" s="17">
        <v>27.0</v>
      </c>
      <c r="D13683" s="17">
        <v>8512566.481</v>
      </c>
      <c r="E13683" s="17">
        <v>4380466.0</v>
      </c>
      <c r="F13683" s="17">
        <v>6903500.0</v>
      </c>
      <c r="G13683" s="17">
        <v>1.0096697E7</v>
      </c>
      <c r="H13683" s="17">
        <v>1.69489E7</v>
      </c>
    </row>
    <row r="13684">
      <c r="A13684" s="7" t="s">
        <v>30236</v>
      </c>
      <c r="B13684" s="17" t="s">
        <v>30237</v>
      </c>
      <c r="C13684" s="17">
        <v>846.0</v>
      </c>
      <c r="D13684" s="17">
        <v>6972005.998</v>
      </c>
      <c r="E13684" s="17">
        <v>2682575.0</v>
      </c>
      <c r="F13684" s="17">
        <v>4847421.0</v>
      </c>
      <c r="G13684" s="17">
        <v>8313125.0</v>
      </c>
      <c r="H13684" s="17">
        <v>1.5520485E7</v>
      </c>
    </row>
    <row r="13685">
      <c r="A13685" s="7" t="s">
        <v>30238</v>
      </c>
      <c r="B13685" s="17" t="s">
        <v>30239</v>
      </c>
      <c r="C13685" s="17">
        <v>214.0</v>
      </c>
      <c r="D13685" s="17">
        <v>5244635.706</v>
      </c>
      <c r="E13685" s="17">
        <v>2194350.0</v>
      </c>
      <c r="F13685" s="17">
        <v>3490942.0</v>
      </c>
      <c r="G13685" s="17">
        <v>6127000.0</v>
      </c>
      <c r="H13685" s="17">
        <v>1.0643398E7</v>
      </c>
    </row>
    <row r="13686">
      <c r="A13686" s="7" t="s">
        <v>30241</v>
      </c>
      <c r="B13686" s="17" t="s">
        <v>30242</v>
      </c>
      <c r="C13686" s="17">
        <v>10.0</v>
      </c>
      <c r="D13686" s="17">
        <v>1.08424154E7</v>
      </c>
      <c r="E13686" s="17">
        <v>2614496.0</v>
      </c>
      <c r="F13686" s="17">
        <v>8220447.0</v>
      </c>
      <c r="G13686" s="17">
        <v>1.1506E7</v>
      </c>
      <c r="H13686" s="17">
        <v>2.0718495E7</v>
      </c>
    </row>
    <row r="13687">
      <c r="A13687" s="7" t="s">
        <v>30243</v>
      </c>
      <c r="B13687" s="17" t="s">
        <v>30244</v>
      </c>
      <c r="C13687" s="17">
        <v>308.0</v>
      </c>
      <c r="D13687" s="17">
        <v>1.06730191E7</v>
      </c>
      <c r="E13687" s="17">
        <v>5402833.0</v>
      </c>
      <c r="F13687" s="17">
        <v>8170000.0</v>
      </c>
      <c r="G13687" s="17">
        <v>1.3399026E7</v>
      </c>
      <c r="H13687" s="17">
        <v>2.2073465E7</v>
      </c>
    </row>
    <row r="13688">
      <c r="A13688" s="7" t="s">
        <v>30245</v>
      </c>
      <c r="B13688" s="17" t="s">
        <v>30246</v>
      </c>
      <c r="C13688" s="17">
        <v>207.0</v>
      </c>
      <c r="D13688" s="17">
        <v>6578312.725</v>
      </c>
      <c r="E13688" s="17">
        <v>2576000.0</v>
      </c>
      <c r="F13688" s="17">
        <v>4699000.0</v>
      </c>
      <c r="G13688" s="17">
        <v>8785015.0</v>
      </c>
      <c r="H13688" s="17">
        <v>1.3531E7</v>
      </c>
    </row>
    <row r="13689">
      <c r="A13689" s="7" t="s">
        <v>30248</v>
      </c>
      <c r="B13689" s="17" t="s">
        <v>30249</v>
      </c>
      <c r="C13689" s="17">
        <v>12.0</v>
      </c>
      <c r="D13689" s="17">
        <v>7456750.5</v>
      </c>
      <c r="E13689" s="17">
        <v>4896489.0</v>
      </c>
      <c r="F13689" s="17">
        <v>6932056.0</v>
      </c>
      <c r="G13689" s="17">
        <v>8226100.0</v>
      </c>
      <c r="H13689" s="17">
        <v>1.1858339E7</v>
      </c>
    </row>
    <row r="13690">
      <c r="A13690" s="7" t="s">
        <v>30250</v>
      </c>
      <c r="B13690" s="17" t="s">
        <v>30251</v>
      </c>
      <c r="C13690" s="17">
        <v>5.0</v>
      </c>
      <c r="D13690" s="17">
        <v>7720578.2</v>
      </c>
      <c r="E13690" s="17">
        <v>3493989.0</v>
      </c>
      <c r="F13690" s="17">
        <v>7087407.0</v>
      </c>
      <c r="G13690" s="17">
        <v>9033000.0</v>
      </c>
      <c r="H13690" s="17">
        <v>1.65E7</v>
      </c>
    </row>
    <row r="13691">
      <c r="A13691" s="7" t="s">
        <v>30252</v>
      </c>
      <c r="B13691" s="17" t="s">
        <v>30253</v>
      </c>
      <c r="C13691" s="17">
        <v>37.0</v>
      </c>
      <c r="D13691" s="17">
        <v>6821705.054</v>
      </c>
      <c r="E13691" s="17">
        <v>2027855.0</v>
      </c>
      <c r="F13691" s="17">
        <v>3845173.0</v>
      </c>
      <c r="G13691" s="17">
        <v>9584737.0</v>
      </c>
      <c r="H13691" s="17">
        <v>1.418297E7</v>
      </c>
    </row>
    <row r="13692">
      <c r="A13692" s="7" t="s">
        <v>30254</v>
      </c>
      <c r="B13692" s="17" t="s">
        <v>30255</v>
      </c>
      <c r="C13692" s="17">
        <v>4.0</v>
      </c>
      <c r="D13692" s="17">
        <v>6719709.75</v>
      </c>
      <c r="E13692" s="17">
        <v>5764524.0</v>
      </c>
      <c r="F13692" s="17">
        <v>6351194.0</v>
      </c>
      <c r="G13692" s="17">
        <v>6771640.0</v>
      </c>
      <c r="H13692" s="17">
        <v>7991481.0</v>
      </c>
    </row>
    <row r="13693">
      <c r="A13693" s="7" t="s">
        <v>30256</v>
      </c>
      <c r="B13693" s="17" t="s">
        <v>30257</v>
      </c>
      <c r="C13693" s="17">
        <v>4.0</v>
      </c>
      <c r="D13693" s="17">
        <v>1.133853025E7</v>
      </c>
      <c r="E13693" s="17">
        <v>2963980.0</v>
      </c>
      <c r="F13693" s="17">
        <v>3053000.0</v>
      </c>
      <c r="G13693" s="17">
        <v>1.1362405E7</v>
      </c>
      <c r="H13693" s="17">
        <v>2.7974736E7</v>
      </c>
    </row>
    <row r="13694">
      <c r="A13694" s="7" t="s">
        <v>30259</v>
      </c>
      <c r="B13694" s="17" t="s">
        <v>30260</v>
      </c>
      <c r="C13694" s="17">
        <v>21.0</v>
      </c>
      <c r="D13694" s="17">
        <v>8074731.714</v>
      </c>
      <c r="E13694" s="17">
        <v>1712613.0</v>
      </c>
      <c r="F13694" s="17">
        <v>4225669.0</v>
      </c>
      <c r="G13694" s="17">
        <v>9806359.0</v>
      </c>
      <c r="H13694" s="17">
        <v>1.5042333E7</v>
      </c>
    </row>
    <row r="13695">
      <c r="A13695" s="7" t="s">
        <v>30261</v>
      </c>
      <c r="B13695" s="17" t="s">
        <v>30262</v>
      </c>
      <c r="C13695" s="17">
        <v>9.0</v>
      </c>
      <c r="D13695" s="17">
        <v>1.031653E7</v>
      </c>
      <c r="E13695" s="17">
        <v>5928591.0</v>
      </c>
      <c r="F13695" s="17">
        <v>7088474.0</v>
      </c>
      <c r="G13695" s="17">
        <v>9768950.0</v>
      </c>
      <c r="H13695" s="17">
        <v>3.0674241E7</v>
      </c>
    </row>
    <row r="13696">
      <c r="A13696" s="7" t="s">
        <v>30263</v>
      </c>
      <c r="B13696" s="17" t="s">
        <v>30264</v>
      </c>
      <c r="C13696" s="17">
        <v>13.0</v>
      </c>
      <c r="D13696" s="17">
        <v>9847841.846</v>
      </c>
      <c r="E13696" s="17">
        <v>6420000.0</v>
      </c>
      <c r="F13696" s="17">
        <v>1.0299231E7</v>
      </c>
      <c r="G13696" s="17">
        <v>1.4021357E7</v>
      </c>
      <c r="H13696" s="17">
        <v>1.8311852E7</v>
      </c>
    </row>
    <row r="13697">
      <c r="A13697" s="7" t="s">
        <v>30265</v>
      </c>
      <c r="B13697" s="17" t="s">
        <v>30266</v>
      </c>
      <c r="C13697" s="17">
        <v>2.0</v>
      </c>
      <c r="D13697" s="17">
        <v>2175566.0</v>
      </c>
      <c r="E13697" s="17">
        <v>900000.0</v>
      </c>
      <c r="F13697" s="17">
        <v>900000.0</v>
      </c>
      <c r="G13697" s="17">
        <v>3451132.0</v>
      </c>
      <c r="H13697" s="17">
        <v>3451132.0</v>
      </c>
    </row>
    <row r="13698">
      <c r="A13698" s="7" t="s">
        <v>30267</v>
      </c>
      <c r="B13698" s="17" t="s">
        <v>30268</v>
      </c>
      <c r="C13698" s="17">
        <v>2.0</v>
      </c>
      <c r="D13698" s="17">
        <v>2.92875215E7</v>
      </c>
      <c r="E13698" s="17">
        <v>9316469.0</v>
      </c>
      <c r="F13698" s="17">
        <v>9316469.0</v>
      </c>
      <c r="G13698" s="17">
        <v>4.9258574E7</v>
      </c>
      <c r="H13698" s="17">
        <v>4.9258574E7</v>
      </c>
    </row>
    <row r="13699">
      <c r="A13699" s="7" t="s">
        <v>30269</v>
      </c>
      <c r="B13699" s="17" t="s">
        <v>30270</v>
      </c>
      <c r="C13699" s="17">
        <v>1.0</v>
      </c>
      <c r="D13699" s="17">
        <v>4350220.0</v>
      </c>
      <c r="E13699" s="17">
        <v>4350220.0</v>
      </c>
      <c r="F13699" s="17">
        <v>4350220.0</v>
      </c>
      <c r="G13699" s="17">
        <v>4350220.0</v>
      </c>
      <c r="H13699" s="17">
        <v>4350220.0</v>
      </c>
    </row>
    <row r="13700">
      <c r="A13700" s="7" t="s">
        <v>30271</v>
      </c>
      <c r="B13700" s="17" t="s">
        <v>30272</v>
      </c>
      <c r="C13700" s="17">
        <v>1.0</v>
      </c>
      <c r="D13700" s="17">
        <v>8749573.0</v>
      </c>
      <c r="E13700" s="17">
        <v>8749573.0</v>
      </c>
      <c r="F13700" s="17">
        <v>8749573.0</v>
      </c>
      <c r="G13700" s="17">
        <v>8749573.0</v>
      </c>
      <c r="H13700" s="17">
        <v>8749573.0</v>
      </c>
    </row>
    <row r="13701">
      <c r="A13701" s="7" t="s">
        <v>30274</v>
      </c>
      <c r="B13701" s="17" t="s">
        <v>30275</v>
      </c>
      <c r="C13701" s="17">
        <v>932.0</v>
      </c>
      <c r="D13701" s="17">
        <v>1.17002246E7</v>
      </c>
      <c r="E13701" s="17">
        <v>3718981.0</v>
      </c>
      <c r="F13701" s="17">
        <v>6442721.0</v>
      </c>
      <c r="G13701" s="17">
        <v>1.1836073E7</v>
      </c>
      <c r="H13701" s="17">
        <v>2.2108815E7</v>
      </c>
    </row>
    <row r="13702">
      <c r="A13702" s="7" t="s">
        <v>30276</v>
      </c>
      <c r="B13702" s="17" t="s">
        <v>30277</v>
      </c>
      <c r="C13702" s="17">
        <v>6220.0</v>
      </c>
      <c r="D13702" s="17">
        <v>8383019.155</v>
      </c>
      <c r="E13702" s="17">
        <v>3516950.0</v>
      </c>
      <c r="F13702" s="17">
        <v>6493374.0</v>
      </c>
      <c r="G13702" s="17">
        <v>1.09484E7</v>
      </c>
      <c r="H13702" s="17">
        <v>1.5698105E7</v>
      </c>
    </row>
    <row r="13703">
      <c r="A13703" s="7" t="s">
        <v>30278</v>
      </c>
      <c r="B13703" s="17" t="s">
        <v>30279</v>
      </c>
      <c r="C13703" s="17">
        <v>59.0</v>
      </c>
      <c r="D13703" s="17">
        <v>7987180.203</v>
      </c>
      <c r="E13703" s="17">
        <v>3084347.0</v>
      </c>
      <c r="F13703" s="17">
        <v>7374486.0</v>
      </c>
      <c r="G13703" s="17">
        <v>1.0862806E7</v>
      </c>
      <c r="H13703" s="17">
        <v>1.5754961E7</v>
      </c>
    </row>
    <row r="13704">
      <c r="A13704" s="7" t="s">
        <v>30280</v>
      </c>
      <c r="B13704" s="17" t="s">
        <v>30281</v>
      </c>
      <c r="C13704" s="17">
        <v>791.0</v>
      </c>
      <c r="D13704" s="17">
        <v>9356771.625</v>
      </c>
      <c r="E13704" s="17">
        <v>4891208.0</v>
      </c>
      <c r="F13704" s="17">
        <v>7740036.0</v>
      </c>
      <c r="G13704" s="17">
        <v>1.15415E7</v>
      </c>
      <c r="H13704" s="17">
        <v>1.6512721E7</v>
      </c>
    </row>
    <row r="13705">
      <c r="A13705" s="7" t="s">
        <v>30282</v>
      </c>
      <c r="B13705" s="17" t="s">
        <v>30283</v>
      </c>
      <c r="C13705" s="17">
        <v>6299.0</v>
      </c>
      <c r="D13705" s="17">
        <v>8641291.321</v>
      </c>
      <c r="E13705" s="17">
        <v>4394774.0</v>
      </c>
      <c r="F13705" s="17">
        <v>7350000.0</v>
      </c>
      <c r="G13705" s="17">
        <v>1.1146093E7</v>
      </c>
      <c r="H13705" s="17">
        <v>1.5412531E7</v>
      </c>
    </row>
    <row r="13706">
      <c r="A13706" s="7" t="s">
        <v>30286</v>
      </c>
      <c r="B13706" s="17" t="s">
        <v>30287</v>
      </c>
      <c r="C13706" s="17">
        <v>4425.0</v>
      </c>
      <c r="D13706" s="17">
        <v>6006354.831</v>
      </c>
      <c r="E13706" s="17">
        <v>2591408.0</v>
      </c>
      <c r="F13706" s="17">
        <v>3895950.0</v>
      </c>
      <c r="G13706" s="17">
        <v>6366350.0</v>
      </c>
      <c r="H13706" s="17">
        <v>1.0631556E7</v>
      </c>
    </row>
    <row r="13707">
      <c r="A13707" s="7" t="s">
        <v>30288</v>
      </c>
      <c r="B13707" s="17" t="s">
        <v>30289</v>
      </c>
      <c r="C13707" s="17">
        <v>886.0</v>
      </c>
      <c r="D13707" s="17">
        <v>5787017.457</v>
      </c>
      <c r="E13707" s="17">
        <v>2022428.0</v>
      </c>
      <c r="F13707" s="17">
        <v>3390000.0</v>
      </c>
      <c r="G13707" s="17">
        <v>5837499.0</v>
      </c>
      <c r="H13707" s="17">
        <v>1.2795047E7</v>
      </c>
    </row>
    <row r="13708">
      <c r="A13708" s="7" t="s">
        <v>30290</v>
      </c>
      <c r="B13708" s="17" t="s">
        <v>30291</v>
      </c>
      <c r="C13708" s="17">
        <v>2762.0</v>
      </c>
      <c r="D13708" s="17">
        <v>1.040883129E7</v>
      </c>
      <c r="E13708" s="17">
        <v>4981483.0</v>
      </c>
      <c r="F13708" s="17">
        <v>9102278.0</v>
      </c>
      <c r="G13708" s="17">
        <v>1.3456549E7</v>
      </c>
      <c r="H13708" s="17">
        <v>1.8627724E7</v>
      </c>
    </row>
    <row r="13709">
      <c r="A13709" s="7" t="s">
        <v>30293</v>
      </c>
      <c r="B13709" s="17" t="s">
        <v>30294</v>
      </c>
      <c r="C13709" s="17">
        <v>6635.0</v>
      </c>
      <c r="D13709" s="17">
        <v>5025660.009</v>
      </c>
      <c r="E13709" s="17">
        <v>2350640.0</v>
      </c>
      <c r="F13709" s="17">
        <v>3370408.0</v>
      </c>
      <c r="G13709" s="17">
        <v>5156431.0</v>
      </c>
      <c r="H13709" s="17">
        <v>8940196.0</v>
      </c>
    </row>
    <row r="13710">
      <c r="A13710" s="7" t="s">
        <v>30296</v>
      </c>
      <c r="B13710" s="17" t="s">
        <v>30297</v>
      </c>
      <c r="C13710" s="17">
        <v>2088.0</v>
      </c>
      <c r="D13710" s="17">
        <v>4503416.827</v>
      </c>
      <c r="E13710" s="17">
        <v>2308000.0</v>
      </c>
      <c r="F13710" s="17">
        <v>3200064.0</v>
      </c>
      <c r="G13710" s="17">
        <v>4815200.0</v>
      </c>
      <c r="H13710" s="17">
        <v>8218227.0</v>
      </c>
    </row>
    <row r="13711">
      <c r="A13711" s="7" t="s">
        <v>30298</v>
      </c>
      <c r="B13711" s="17" t="s">
        <v>30300</v>
      </c>
      <c r="C13711" s="17">
        <v>78922.0</v>
      </c>
      <c r="D13711" s="17">
        <v>1.136293126E7</v>
      </c>
      <c r="E13711" s="17">
        <v>5392302.0</v>
      </c>
      <c r="F13711" s="17">
        <v>8773900.0</v>
      </c>
      <c r="G13711" s="17">
        <v>1.352914E7</v>
      </c>
      <c r="H13711" s="17">
        <v>2.0736972E7</v>
      </c>
    </row>
    <row r="13712">
      <c r="A13712" s="7" t="s">
        <v>30303</v>
      </c>
      <c r="B13712" s="17" t="s">
        <v>30304</v>
      </c>
      <c r="C13712" s="17">
        <v>1792.0</v>
      </c>
      <c r="D13712" s="17">
        <v>2.010712746E7</v>
      </c>
      <c r="E13712" s="17">
        <v>5566117.0</v>
      </c>
      <c r="F13712" s="17">
        <v>1.1529428E7</v>
      </c>
      <c r="G13712" s="17">
        <v>2.341664E7</v>
      </c>
      <c r="H13712" s="17">
        <v>4.5893346E7</v>
      </c>
    </row>
    <row r="13713">
      <c r="A13713" s="7" t="s">
        <v>30305</v>
      </c>
      <c r="B13713" s="17" t="s">
        <v>30306</v>
      </c>
      <c r="C13713" s="17">
        <v>12771.0</v>
      </c>
      <c r="D13713" s="17">
        <v>1.310843575E7</v>
      </c>
      <c r="E13713" s="17">
        <v>4224666.0</v>
      </c>
      <c r="F13713" s="17">
        <v>8095000.0</v>
      </c>
      <c r="G13713" s="17">
        <v>1.4385656E7</v>
      </c>
      <c r="H13713" s="17">
        <v>2.60482E7</v>
      </c>
    </row>
    <row r="13714">
      <c r="A13714" s="7" t="s">
        <v>30308</v>
      </c>
      <c r="B13714" s="17" t="s">
        <v>30309</v>
      </c>
      <c r="C13714" s="17">
        <v>2677.0</v>
      </c>
      <c r="D13714" s="17">
        <v>1.066502954E7</v>
      </c>
      <c r="E13714" s="17">
        <v>3396309.0</v>
      </c>
      <c r="F13714" s="17">
        <v>6550418.0</v>
      </c>
      <c r="G13714" s="17">
        <v>1.1349171E7</v>
      </c>
      <c r="H13714" s="17">
        <v>1.9209554E7</v>
      </c>
    </row>
    <row r="13715">
      <c r="A13715" s="7" t="s">
        <v>30310</v>
      </c>
      <c r="B13715" s="17" t="s">
        <v>30311</v>
      </c>
      <c r="C13715" s="17">
        <v>4765.0</v>
      </c>
      <c r="D13715" s="17">
        <v>1.357242053E7</v>
      </c>
      <c r="E13715" s="17">
        <v>4992623.0</v>
      </c>
      <c r="F13715" s="17">
        <v>9106769.0</v>
      </c>
      <c r="G13715" s="17">
        <v>1.6023002E7</v>
      </c>
      <c r="H13715" s="17">
        <v>2.7528382E7</v>
      </c>
    </row>
    <row r="13716">
      <c r="A13716" s="7" t="s">
        <v>30312</v>
      </c>
      <c r="B13716" s="17" t="s">
        <v>30314</v>
      </c>
      <c r="C13716" s="17">
        <v>19672.0</v>
      </c>
      <c r="D13716" s="17">
        <v>9350347.874</v>
      </c>
      <c r="E13716" s="17">
        <v>3076929.0</v>
      </c>
      <c r="F13716" s="17">
        <v>5254620.0</v>
      </c>
      <c r="G13716" s="17">
        <v>1.0178599E7</v>
      </c>
      <c r="H13716" s="17">
        <v>1.8209077E7</v>
      </c>
    </row>
    <row r="13717">
      <c r="A13717" s="7" t="s">
        <v>30315</v>
      </c>
      <c r="B13717" s="17" t="s">
        <v>30316</v>
      </c>
      <c r="C13717" s="17">
        <v>13069.0</v>
      </c>
      <c r="D13717" s="17">
        <v>5626429.25</v>
      </c>
      <c r="E13717" s="17">
        <v>2140892.0</v>
      </c>
      <c r="F13717" s="17">
        <v>3176738.0</v>
      </c>
      <c r="G13717" s="17">
        <v>5688000.0</v>
      </c>
      <c r="H13717" s="17">
        <v>1.18402E7</v>
      </c>
    </row>
    <row r="13718">
      <c r="A13718" s="7" t="s">
        <v>30317</v>
      </c>
      <c r="B13718" s="17" t="s">
        <v>30318</v>
      </c>
      <c r="C13718" s="17">
        <v>720.0</v>
      </c>
      <c r="D13718" s="17">
        <v>1.022111897E7</v>
      </c>
      <c r="E13718" s="17">
        <v>3187827.0</v>
      </c>
      <c r="F13718" s="17">
        <v>5980672.0</v>
      </c>
      <c r="G13718" s="17">
        <v>1.0908074E7</v>
      </c>
      <c r="H13718" s="17">
        <v>1.8491975E7</v>
      </c>
    </row>
    <row r="13719">
      <c r="A13719" s="7" t="s">
        <v>30320</v>
      </c>
      <c r="B13719" s="17" t="s">
        <v>30321</v>
      </c>
      <c r="C13719" s="17">
        <v>29723.0</v>
      </c>
      <c r="D13719" s="17">
        <v>9873741.952</v>
      </c>
      <c r="E13719" s="17">
        <v>3238966.0</v>
      </c>
      <c r="F13719" s="17">
        <v>6765968.0</v>
      </c>
      <c r="G13719" s="17">
        <v>1.2340743E7</v>
      </c>
      <c r="H13719" s="17">
        <v>2.0778874E7</v>
      </c>
    </row>
    <row r="13720">
      <c r="A13720" s="7" t="s">
        <v>30322</v>
      </c>
      <c r="B13720" s="17" t="s">
        <v>30323</v>
      </c>
      <c r="C13720" s="17">
        <v>328.0</v>
      </c>
      <c r="D13720" s="17">
        <v>2.653726416E7</v>
      </c>
      <c r="E13720" s="17">
        <v>5421284.0</v>
      </c>
      <c r="F13720" s="17">
        <v>1.1017096E7</v>
      </c>
      <c r="G13720" s="17">
        <v>2.7760114E7</v>
      </c>
      <c r="H13720" s="17">
        <v>6.8593644E7</v>
      </c>
    </row>
    <row r="13721">
      <c r="A13721" s="7" t="s">
        <v>30324</v>
      </c>
      <c r="B13721" s="17" t="s">
        <v>30326</v>
      </c>
      <c r="C13721" s="17">
        <v>46.0</v>
      </c>
      <c r="D13721" s="17">
        <v>2.695845502E7</v>
      </c>
      <c r="E13721" s="17">
        <v>3546257.0</v>
      </c>
      <c r="F13721" s="17">
        <v>9421558.0</v>
      </c>
      <c r="G13721" s="17">
        <v>3.6633124E7</v>
      </c>
      <c r="H13721" s="17">
        <v>6.7817935E7</v>
      </c>
    </row>
    <row r="13722">
      <c r="A13722" s="7" t="s">
        <v>30327</v>
      </c>
      <c r="B13722" s="17" t="s">
        <v>30328</v>
      </c>
      <c r="C13722" s="17">
        <v>1016.0</v>
      </c>
      <c r="D13722" s="17">
        <v>1.437682362E7</v>
      </c>
      <c r="E13722" s="17">
        <v>2494839.0</v>
      </c>
      <c r="F13722" s="17">
        <v>4964047.0</v>
      </c>
      <c r="G13722" s="17">
        <v>9959990.0</v>
      </c>
      <c r="H13722" s="17">
        <v>2.1263605E7</v>
      </c>
    </row>
    <row r="13723">
      <c r="A13723" s="7" t="s">
        <v>30331</v>
      </c>
      <c r="B13723" s="17" t="s">
        <v>30332</v>
      </c>
      <c r="C13723" s="17">
        <v>42.0</v>
      </c>
      <c r="D13723" s="17">
        <v>1.603338733E7</v>
      </c>
      <c r="E13723" s="17">
        <v>4438884.0</v>
      </c>
      <c r="F13723" s="17">
        <v>9898718.0</v>
      </c>
      <c r="G13723" s="17">
        <v>1.5298087E7</v>
      </c>
      <c r="H13723" s="17">
        <v>4.6090542E7</v>
      </c>
    </row>
    <row r="13724">
      <c r="A13724" s="7" t="s">
        <v>30333</v>
      </c>
      <c r="B13724" s="17" t="s">
        <v>30334</v>
      </c>
      <c r="C13724" s="17">
        <v>55.0</v>
      </c>
      <c r="D13724" s="17">
        <v>3.622693133E7</v>
      </c>
      <c r="E13724" s="17">
        <v>4819646.0</v>
      </c>
      <c r="F13724" s="17">
        <v>1.8123473E7</v>
      </c>
      <c r="G13724" s="17">
        <v>3.8361829E7</v>
      </c>
      <c r="H13724" s="17">
        <v>1.10761092E8</v>
      </c>
    </row>
    <row r="13725">
      <c r="A13725" s="7" t="s">
        <v>30336</v>
      </c>
      <c r="B13725" s="17" t="s">
        <v>30337</v>
      </c>
      <c r="C13725" s="17">
        <v>9.0</v>
      </c>
      <c r="D13725" s="17">
        <v>1.985460678E7</v>
      </c>
      <c r="E13725" s="17">
        <v>4406631.0</v>
      </c>
      <c r="F13725" s="17">
        <v>6017450.0</v>
      </c>
      <c r="G13725" s="17">
        <v>1.5953486E7</v>
      </c>
      <c r="H13725" s="17">
        <v>1.01315334E8</v>
      </c>
    </row>
    <row r="13726">
      <c r="A13726" s="7" t="s">
        <v>30338</v>
      </c>
      <c r="B13726" s="17" t="s">
        <v>30339</v>
      </c>
      <c r="C13726" s="17">
        <v>38.0</v>
      </c>
      <c r="D13726" s="17">
        <v>1.040732289E7</v>
      </c>
      <c r="E13726" s="17">
        <v>4350900.0</v>
      </c>
      <c r="F13726" s="17">
        <v>7079200.0</v>
      </c>
      <c r="G13726" s="17">
        <v>1.55163E7</v>
      </c>
      <c r="H13726" s="17">
        <v>1.71155E7</v>
      </c>
    </row>
    <row r="13727">
      <c r="A13727" s="7" t="s">
        <v>30341</v>
      </c>
      <c r="B13727" s="17" t="s">
        <v>30342</v>
      </c>
      <c r="C13727" s="17">
        <v>5.0</v>
      </c>
      <c r="D13727" s="17">
        <v>2.1078485E7</v>
      </c>
      <c r="E13727" s="17">
        <v>2400881.0</v>
      </c>
      <c r="F13727" s="17">
        <v>5205211.0</v>
      </c>
      <c r="G13727" s="17">
        <v>4.5307598E7</v>
      </c>
      <c r="H13727" s="17">
        <v>5.1835025E7</v>
      </c>
    </row>
    <row r="13728">
      <c r="A13728" s="7" t="s">
        <v>30343</v>
      </c>
      <c r="B13728" s="17" t="s">
        <v>30344</v>
      </c>
      <c r="C13728" s="17">
        <v>197.0</v>
      </c>
      <c r="D13728" s="17">
        <v>2.129265285E7</v>
      </c>
      <c r="E13728" s="17">
        <v>4260611.0</v>
      </c>
      <c r="F13728" s="17">
        <v>6826635.0</v>
      </c>
      <c r="G13728" s="17">
        <v>2.1553751E7</v>
      </c>
      <c r="H13728" s="17">
        <v>5.5469281E7</v>
      </c>
    </row>
    <row r="13729">
      <c r="A13729" s="7" t="s">
        <v>30345</v>
      </c>
      <c r="B13729" s="17" t="s">
        <v>30346</v>
      </c>
      <c r="C13729" s="17">
        <v>210.0</v>
      </c>
      <c r="D13729" s="17">
        <v>7471046.838</v>
      </c>
      <c r="E13729" s="17">
        <v>2595000.0</v>
      </c>
      <c r="F13729" s="17">
        <v>5665000.0</v>
      </c>
      <c r="G13729" s="17">
        <v>8535000.0</v>
      </c>
      <c r="H13729" s="17">
        <v>1.2356E7</v>
      </c>
    </row>
    <row r="13730">
      <c r="A13730" s="7" t="s">
        <v>30347</v>
      </c>
      <c r="B13730" s="17" t="s">
        <v>30348</v>
      </c>
      <c r="C13730" s="17">
        <v>6.0</v>
      </c>
      <c r="D13730" s="17">
        <v>8500744.0</v>
      </c>
      <c r="E13730" s="17">
        <v>2643474.0</v>
      </c>
      <c r="F13730" s="17">
        <v>2792000.0</v>
      </c>
      <c r="G13730" s="17">
        <v>1.31065E7</v>
      </c>
      <c r="H13730" s="17">
        <v>2.1193385E7</v>
      </c>
    </row>
    <row r="13731">
      <c r="A13731" s="7" t="s">
        <v>30350</v>
      </c>
      <c r="B13731" s="17" t="s">
        <v>30351</v>
      </c>
      <c r="C13731" s="17">
        <v>466.0</v>
      </c>
      <c r="D13731" s="17">
        <v>2.187677699E7</v>
      </c>
      <c r="E13731" s="17">
        <v>4646918.0</v>
      </c>
      <c r="F13731" s="17">
        <v>1.2945E7</v>
      </c>
      <c r="G13731" s="17">
        <v>2.3716496E7</v>
      </c>
      <c r="H13731" s="17">
        <v>4.2997584E7</v>
      </c>
    </row>
    <row r="13732">
      <c r="A13732" s="7" t="s">
        <v>30352</v>
      </c>
      <c r="B13732" s="17" t="s">
        <v>30353</v>
      </c>
      <c r="C13732" s="17">
        <v>221.0</v>
      </c>
      <c r="D13732" s="17">
        <v>2.502931196E7</v>
      </c>
      <c r="E13732" s="17">
        <v>5102200.0</v>
      </c>
      <c r="F13732" s="17">
        <v>1.06278E7</v>
      </c>
      <c r="G13732" s="17">
        <v>2.4538332E7</v>
      </c>
      <c r="H13732" s="17">
        <v>6.2588537E7</v>
      </c>
    </row>
    <row r="13733">
      <c r="A13733" s="7" t="s">
        <v>30354</v>
      </c>
      <c r="B13733" s="17" t="s">
        <v>30355</v>
      </c>
      <c r="C13733" s="17">
        <v>20.0</v>
      </c>
      <c r="D13733" s="17">
        <v>1.86839842E7</v>
      </c>
      <c r="E13733" s="17">
        <v>2638500.0</v>
      </c>
      <c r="F13733" s="17">
        <v>8024856.0</v>
      </c>
      <c r="G13733" s="17">
        <v>1.8908691E7</v>
      </c>
      <c r="H13733" s="17">
        <v>4.6702206E7</v>
      </c>
    </row>
    <row r="13734">
      <c r="A13734" s="7" t="s">
        <v>30356</v>
      </c>
      <c r="B13734" s="17" t="s">
        <v>30357</v>
      </c>
      <c r="C13734" s="17">
        <v>1.0</v>
      </c>
      <c r="D13734" s="17">
        <v>1.007175E7</v>
      </c>
      <c r="E13734" s="17">
        <v>1.007175E7</v>
      </c>
      <c r="F13734" s="17">
        <v>1.007175E7</v>
      </c>
      <c r="G13734" s="17">
        <v>1.007175E7</v>
      </c>
      <c r="H13734" s="17">
        <v>1.007175E7</v>
      </c>
    </row>
    <row r="13735">
      <c r="A13735" s="7" t="s">
        <v>30358</v>
      </c>
      <c r="B13735" s="17" t="s">
        <v>30359</v>
      </c>
      <c r="C13735" s="17">
        <v>1141.0</v>
      </c>
      <c r="D13735" s="17">
        <v>2.237970631E7</v>
      </c>
      <c r="E13735" s="17">
        <v>4736000.0</v>
      </c>
      <c r="F13735" s="17">
        <v>9835632.0</v>
      </c>
      <c r="G13735" s="17">
        <v>2.1606228E7</v>
      </c>
      <c r="H13735" s="17">
        <v>4.5854804E7</v>
      </c>
    </row>
    <row r="13736">
      <c r="A13736" s="7" t="s">
        <v>30360</v>
      </c>
      <c r="B13736" s="17" t="s">
        <v>30361</v>
      </c>
      <c r="C13736" s="17">
        <v>113.0</v>
      </c>
      <c r="D13736" s="17">
        <v>1.626436373E7</v>
      </c>
      <c r="E13736" s="17">
        <v>4613884.0</v>
      </c>
      <c r="F13736" s="17">
        <v>9089481.0</v>
      </c>
      <c r="G13736" s="17">
        <v>1.5373116E7</v>
      </c>
      <c r="H13736" s="17">
        <v>2.7468684E7</v>
      </c>
    </row>
    <row r="13737">
      <c r="A13737" s="7" t="s">
        <v>30362</v>
      </c>
      <c r="B13737" s="17" t="s">
        <v>30363</v>
      </c>
      <c r="C13737" s="17">
        <v>45.0</v>
      </c>
      <c r="D13737" s="17">
        <v>1.799772129E7</v>
      </c>
      <c r="E13737" s="17">
        <v>1.3495418E7</v>
      </c>
      <c r="F13737" s="17">
        <v>1.6605688E7</v>
      </c>
      <c r="G13737" s="17">
        <v>2.089894E7</v>
      </c>
      <c r="H13737" s="17">
        <v>2.677724E7</v>
      </c>
    </row>
    <row r="13738">
      <c r="A13738" s="7" t="s">
        <v>30365</v>
      </c>
      <c r="B13738" s="17" t="s">
        <v>30366</v>
      </c>
      <c r="C13738" s="17">
        <v>19.0</v>
      </c>
      <c r="D13738" s="17">
        <v>2.968277084E7</v>
      </c>
      <c r="E13738" s="17">
        <v>3787842.0</v>
      </c>
      <c r="F13738" s="17">
        <v>7021739.0</v>
      </c>
      <c r="G13738" s="17">
        <v>1.5466746E7</v>
      </c>
      <c r="H13738" s="17">
        <v>1.52076641E8</v>
      </c>
    </row>
    <row r="13739">
      <c r="A13739" s="7" t="s">
        <v>30368</v>
      </c>
      <c r="B13739" s="17" t="s">
        <v>30369</v>
      </c>
      <c r="C13739" s="17">
        <v>66.0</v>
      </c>
      <c r="D13739" s="17">
        <v>3.129030468E7</v>
      </c>
      <c r="E13739" s="17">
        <v>7041394.0</v>
      </c>
      <c r="F13739" s="17">
        <v>1.4478227E7</v>
      </c>
      <c r="G13739" s="17">
        <v>2.4610716E7</v>
      </c>
      <c r="H13739" s="17">
        <v>4.0674789E7</v>
      </c>
    </row>
    <row r="13740">
      <c r="A13740" s="7" t="s">
        <v>30370</v>
      </c>
      <c r="B13740" s="17" t="s">
        <v>30371</v>
      </c>
      <c r="C13740" s="17">
        <v>24.0</v>
      </c>
      <c r="D13740" s="17">
        <v>3.382489517E7</v>
      </c>
      <c r="E13740" s="17">
        <v>5228676.0</v>
      </c>
      <c r="F13740" s="17">
        <v>1.3566054E7</v>
      </c>
      <c r="G13740" s="17">
        <v>2.4876792E7</v>
      </c>
      <c r="H13740" s="17">
        <v>5.1835025E7</v>
      </c>
    </row>
    <row r="13741">
      <c r="A13741" s="7" t="s">
        <v>30372</v>
      </c>
      <c r="B13741" s="17" t="s">
        <v>30373</v>
      </c>
      <c r="C13741" s="17">
        <v>15.0</v>
      </c>
      <c r="D13741" s="17">
        <v>2.460747327E7</v>
      </c>
      <c r="E13741" s="17">
        <v>4400500.0</v>
      </c>
      <c r="F13741" s="17">
        <v>5668600.0</v>
      </c>
      <c r="G13741" s="17">
        <v>3.8615536E7</v>
      </c>
      <c r="H13741" s="17">
        <v>1.00356442E8</v>
      </c>
    </row>
    <row r="13742">
      <c r="A13742" s="7" t="s">
        <v>30374</v>
      </c>
      <c r="B13742" s="17" t="s">
        <v>30375</v>
      </c>
      <c r="C13742" s="17">
        <v>72.0</v>
      </c>
      <c r="D13742" s="17">
        <v>3.709680678E7</v>
      </c>
      <c r="E13742" s="17">
        <v>4935400.0</v>
      </c>
      <c r="F13742" s="17">
        <v>1.3770372E7</v>
      </c>
      <c r="G13742" s="17">
        <v>3.6202293E7</v>
      </c>
      <c r="H13742" s="17">
        <v>8.331095E7</v>
      </c>
    </row>
    <row r="13743">
      <c r="A13743" s="7" t="s">
        <v>30376</v>
      </c>
      <c r="B13743" s="17" t="s">
        <v>30377</v>
      </c>
      <c r="C13743" s="17">
        <v>8.0</v>
      </c>
      <c r="D13743" s="17">
        <v>5047310.0</v>
      </c>
      <c r="E13743" s="17">
        <v>2052259.0</v>
      </c>
      <c r="F13743" s="17">
        <v>4010782.0</v>
      </c>
      <c r="G13743" s="17">
        <v>7167100.0</v>
      </c>
      <c r="H13743" s="17">
        <v>8718000.0</v>
      </c>
    </row>
    <row r="13744">
      <c r="A13744" s="7" t="s">
        <v>30378</v>
      </c>
      <c r="B13744" s="17" t="s">
        <v>30379</v>
      </c>
      <c r="C13744" s="17">
        <v>62.0</v>
      </c>
      <c r="D13744" s="17">
        <v>1.084745848E7</v>
      </c>
      <c r="E13744" s="17">
        <v>5407250.0</v>
      </c>
      <c r="F13744" s="17">
        <v>9215515.0</v>
      </c>
      <c r="G13744" s="17">
        <v>1.2991074E7</v>
      </c>
      <c r="H13744" s="17">
        <v>2.1758485E7</v>
      </c>
    </row>
    <row r="13745">
      <c r="A13745" s="7" t="s">
        <v>30381</v>
      </c>
      <c r="B13745" s="17" t="s">
        <v>30382</v>
      </c>
      <c r="C13745" s="17">
        <v>37.0</v>
      </c>
      <c r="D13745" s="17">
        <v>1.146448638E7</v>
      </c>
      <c r="E13745" s="17">
        <v>3830467.0</v>
      </c>
      <c r="F13745" s="17">
        <v>8315395.0</v>
      </c>
      <c r="G13745" s="17">
        <v>1.2682747E7</v>
      </c>
      <c r="H13745" s="17">
        <v>2.0894379E7</v>
      </c>
    </row>
    <row r="13746">
      <c r="A13746" s="7" t="s">
        <v>30383</v>
      </c>
      <c r="B13746" s="17" t="s">
        <v>30384</v>
      </c>
      <c r="C13746" s="17">
        <v>56.0</v>
      </c>
      <c r="D13746" s="17">
        <v>1.131035671E7</v>
      </c>
      <c r="E13746" s="17">
        <v>2590843.0</v>
      </c>
      <c r="F13746" s="17">
        <v>7118253.0</v>
      </c>
      <c r="G13746" s="17">
        <v>1.4670371E7</v>
      </c>
      <c r="H13746" s="17">
        <v>2.553E7</v>
      </c>
    </row>
    <row r="13747">
      <c r="A13747" s="7" t="s">
        <v>30385</v>
      </c>
      <c r="B13747" s="17" t="s">
        <v>30386</v>
      </c>
      <c r="C13747" s="17">
        <v>9.0</v>
      </c>
      <c r="D13747" s="17">
        <v>3.539447011E7</v>
      </c>
      <c r="E13747" s="17">
        <v>3976189.0</v>
      </c>
      <c r="F13747" s="17">
        <v>6168709.0</v>
      </c>
      <c r="G13747" s="17">
        <v>1.0888E7</v>
      </c>
      <c r="H13747" s="17">
        <v>2.63384773E8</v>
      </c>
    </row>
    <row r="13748">
      <c r="A13748" s="7" t="s">
        <v>30387</v>
      </c>
      <c r="B13748" s="17" t="s">
        <v>30388</v>
      </c>
      <c r="C13748" s="17">
        <v>7.0</v>
      </c>
      <c r="D13748" s="17">
        <v>1.440221843E7</v>
      </c>
      <c r="E13748" s="17">
        <v>5661544.0</v>
      </c>
      <c r="F13748" s="17">
        <v>1.0281936E7</v>
      </c>
      <c r="G13748" s="17">
        <v>2.5160148E7</v>
      </c>
      <c r="H13748" s="17">
        <v>2.7714328E7</v>
      </c>
    </row>
    <row r="13749">
      <c r="A13749" s="7" t="s">
        <v>30390</v>
      </c>
      <c r="B13749" s="17" t="s">
        <v>30391</v>
      </c>
      <c r="C13749" s="17">
        <v>2100.0</v>
      </c>
      <c r="D13749" s="17">
        <v>3420740.875</v>
      </c>
      <c r="E13749" s="17">
        <v>1302300.0</v>
      </c>
      <c r="F13749" s="17">
        <v>1922900.0</v>
      </c>
      <c r="G13749" s="17">
        <v>2986576.0</v>
      </c>
      <c r="H13749" s="17">
        <v>5886767.0</v>
      </c>
    </row>
    <row r="13750">
      <c r="A13750" s="7" t="s">
        <v>30394</v>
      </c>
      <c r="B13750" s="17" t="s">
        <v>30395</v>
      </c>
      <c r="C13750" s="17">
        <v>2275.0</v>
      </c>
      <c r="D13750" s="17">
        <v>1713227.605</v>
      </c>
      <c r="E13750" s="17">
        <v>664671.0</v>
      </c>
      <c r="F13750" s="17">
        <v>817571.0</v>
      </c>
      <c r="G13750" s="17">
        <v>986671.0</v>
      </c>
      <c r="H13750" s="17">
        <v>1574171.0</v>
      </c>
    </row>
    <row r="13751">
      <c r="A13751" s="7" t="s">
        <v>30397</v>
      </c>
      <c r="B13751" s="17" t="s">
        <v>30398</v>
      </c>
      <c r="C13751" s="17">
        <v>201.0</v>
      </c>
      <c r="D13751" s="17">
        <v>1.223315254E7</v>
      </c>
      <c r="E13751" s="17">
        <v>4263031.0</v>
      </c>
      <c r="F13751" s="17">
        <v>8003882.0</v>
      </c>
      <c r="G13751" s="17">
        <v>1.26742E7</v>
      </c>
      <c r="H13751" s="17">
        <v>2.9242E7</v>
      </c>
    </row>
    <row r="13752">
      <c r="A13752" s="7" t="s">
        <v>30400</v>
      </c>
      <c r="B13752" s="17" t="s">
        <v>30402</v>
      </c>
      <c r="C13752" s="17">
        <v>296.0</v>
      </c>
      <c r="D13752" s="17">
        <v>8903153.919</v>
      </c>
      <c r="E13752" s="17">
        <v>2314009.0</v>
      </c>
      <c r="F13752" s="17">
        <v>4396800.0</v>
      </c>
      <c r="G13752" s="17">
        <v>9430463.0</v>
      </c>
      <c r="H13752" s="17">
        <v>1.8625883E7</v>
      </c>
    </row>
    <row r="13753">
      <c r="A13753" s="7" t="s">
        <v>30404</v>
      </c>
      <c r="B13753" s="17" t="s">
        <v>30405</v>
      </c>
      <c r="C13753" s="17">
        <v>45363.0</v>
      </c>
      <c r="D13753" s="17">
        <v>1.163660623E7</v>
      </c>
      <c r="E13753" s="17">
        <v>2195711.0</v>
      </c>
      <c r="F13753" s="17">
        <v>4966047.0</v>
      </c>
      <c r="G13753" s="17">
        <v>1.0879374E7</v>
      </c>
      <c r="H13753" s="17">
        <v>2.37795E7</v>
      </c>
    </row>
    <row r="13754">
      <c r="A13754" s="7" t="s">
        <v>30408</v>
      </c>
      <c r="B13754" s="17" t="s">
        <v>30409</v>
      </c>
      <c r="C13754" s="17">
        <v>166.0</v>
      </c>
      <c r="D13754" s="17">
        <v>2.049868425E7</v>
      </c>
      <c r="E13754" s="17">
        <v>6142494.0</v>
      </c>
      <c r="F13754" s="17">
        <v>1.1111855E7</v>
      </c>
      <c r="G13754" s="17">
        <v>2.794005E7</v>
      </c>
      <c r="H13754" s="17">
        <v>4.733645E7</v>
      </c>
    </row>
    <row r="13755">
      <c r="A13755" s="7" t="s">
        <v>30412</v>
      </c>
      <c r="B13755" s="17" t="s">
        <v>30413</v>
      </c>
      <c r="C13755" s="17">
        <v>111.0</v>
      </c>
      <c r="D13755" s="17">
        <v>8631458.405</v>
      </c>
      <c r="E13755" s="17">
        <v>2971500.0</v>
      </c>
      <c r="F13755" s="17">
        <v>3962420.0</v>
      </c>
      <c r="G13755" s="17">
        <v>5622157.0</v>
      </c>
      <c r="H13755" s="17">
        <v>1.6945276E7</v>
      </c>
    </row>
    <row r="13756">
      <c r="A13756" s="7" t="s">
        <v>30415</v>
      </c>
      <c r="B13756" s="17" t="s">
        <v>30417</v>
      </c>
      <c r="C13756" s="17">
        <v>610.0</v>
      </c>
      <c r="D13756" s="17">
        <v>1.209714876E7</v>
      </c>
      <c r="E13756" s="17">
        <v>2496177.0</v>
      </c>
      <c r="F13756" s="17">
        <v>4877243.0</v>
      </c>
      <c r="G13756" s="17">
        <v>1.25327E7</v>
      </c>
      <c r="H13756" s="17">
        <v>3.42269E7</v>
      </c>
    </row>
    <row r="13757">
      <c r="A13757" s="7" t="s">
        <v>30419</v>
      </c>
      <c r="B13757" s="17" t="s">
        <v>30420</v>
      </c>
      <c r="C13757" s="17">
        <v>463.0</v>
      </c>
      <c r="D13757" s="17">
        <v>7015822.557</v>
      </c>
      <c r="E13757" s="17">
        <v>3400310.0</v>
      </c>
      <c r="F13757" s="17">
        <v>5129869.0</v>
      </c>
      <c r="G13757" s="17">
        <v>7432913.0</v>
      </c>
      <c r="H13757" s="17">
        <v>1.142898E7</v>
      </c>
    </row>
    <row r="13758">
      <c r="A13758" s="7" t="s">
        <v>30422</v>
      </c>
      <c r="B13758" s="17" t="s">
        <v>30423</v>
      </c>
      <c r="C13758" s="17">
        <v>41.0</v>
      </c>
      <c r="D13758" s="17">
        <v>3.026206151E7</v>
      </c>
      <c r="E13758" s="17">
        <v>8341857.0</v>
      </c>
      <c r="F13758" s="17">
        <v>1.8506962E7</v>
      </c>
      <c r="G13758" s="17">
        <v>4.080104E7</v>
      </c>
      <c r="H13758" s="17">
        <v>5.3346177E7</v>
      </c>
    </row>
    <row r="13759">
      <c r="A13759" s="7" t="s">
        <v>30425</v>
      </c>
      <c r="B13759" s="17" t="s">
        <v>30426</v>
      </c>
      <c r="C13759" s="17">
        <v>12.0</v>
      </c>
      <c r="D13759" s="17">
        <v>1.371859217E7</v>
      </c>
      <c r="E13759" s="17">
        <v>3194225.0</v>
      </c>
      <c r="F13759" s="17">
        <v>4009716.0</v>
      </c>
      <c r="G13759" s="17">
        <v>1.6135378E7</v>
      </c>
      <c r="H13759" s="17">
        <v>3.230412E7</v>
      </c>
    </row>
    <row r="13760">
      <c r="A13760" s="7" t="s">
        <v>30428</v>
      </c>
      <c r="B13760" s="17" t="s">
        <v>30429</v>
      </c>
      <c r="C13760" s="17">
        <v>1.0</v>
      </c>
      <c r="D13760" s="17">
        <v>943401.0</v>
      </c>
      <c r="E13760" s="17">
        <v>943401.0</v>
      </c>
      <c r="F13760" s="17">
        <v>943401.0</v>
      </c>
      <c r="G13760" s="17">
        <v>943401.0</v>
      </c>
      <c r="H13760" s="17">
        <v>943401.0</v>
      </c>
    </row>
    <row r="13761">
      <c r="A13761" s="7" t="s">
        <v>30430</v>
      </c>
      <c r="B13761" s="17" t="s">
        <v>30431</v>
      </c>
      <c r="C13761" s="17">
        <v>9.0</v>
      </c>
      <c r="D13761" s="17">
        <v>2.048036344E7</v>
      </c>
      <c r="E13761" s="17">
        <v>5901900.0</v>
      </c>
      <c r="F13761" s="17">
        <v>1.0033935E7</v>
      </c>
      <c r="G13761" s="17">
        <v>2.6324558E7</v>
      </c>
      <c r="H13761" s="17">
        <v>8.3002714E7</v>
      </c>
    </row>
    <row r="13762">
      <c r="A13762" s="7" t="s">
        <v>30434</v>
      </c>
      <c r="B13762" s="17" t="s">
        <v>30435</v>
      </c>
      <c r="C13762" s="17">
        <v>3.0</v>
      </c>
      <c r="D13762" s="17">
        <v>8124280.0</v>
      </c>
      <c r="E13762" s="17">
        <v>4200254.0</v>
      </c>
      <c r="F13762" s="17">
        <v>5335503.0</v>
      </c>
      <c r="G13762" s="17">
        <v>1.4837083E7</v>
      </c>
      <c r="H13762" s="17">
        <v>1.4837083E7</v>
      </c>
    </row>
    <row r="13763">
      <c r="A13763" s="7" t="s">
        <v>30437</v>
      </c>
      <c r="B13763" s="17" t="s">
        <v>30438</v>
      </c>
      <c r="C13763" s="17">
        <v>3.0</v>
      </c>
      <c r="D13763" s="17">
        <v>1.176156833E7</v>
      </c>
      <c r="E13763" s="17">
        <v>3145000.0</v>
      </c>
      <c r="F13763" s="17">
        <v>1.4522783E7</v>
      </c>
      <c r="G13763" s="17">
        <v>1.7616922E7</v>
      </c>
      <c r="H13763" s="17">
        <v>1.7616922E7</v>
      </c>
    </row>
    <row r="13764">
      <c r="A13764" s="7" t="s">
        <v>30439</v>
      </c>
      <c r="B13764" s="17" t="s">
        <v>30440</v>
      </c>
      <c r="C13764" s="17">
        <v>2.0</v>
      </c>
      <c r="D13764" s="17">
        <v>2.22373885E7</v>
      </c>
      <c r="E13764" s="17">
        <v>2.0481837E7</v>
      </c>
      <c r="F13764" s="17">
        <v>2.0481837E7</v>
      </c>
      <c r="G13764" s="17">
        <v>2.399294E7</v>
      </c>
      <c r="H13764" s="17">
        <v>2.399294E7</v>
      </c>
    </row>
    <row r="13765">
      <c r="A13765" s="7" t="s">
        <v>30441</v>
      </c>
      <c r="B13765" s="17" t="s">
        <v>30444</v>
      </c>
      <c r="C13765" s="17">
        <v>1.0</v>
      </c>
      <c r="D13765" s="17">
        <v>1.46726982E8</v>
      </c>
      <c r="E13765" s="17">
        <v>1.46726982E8</v>
      </c>
      <c r="F13765" s="17">
        <v>1.46726982E8</v>
      </c>
      <c r="G13765" s="17">
        <v>1.46726982E8</v>
      </c>
      <c r="H13765" s="17">
        <v>1.46726982E8</v>
      </c>
    </row>
    <row r="13766">
      <c r="A13766" s="7" t="s">
        <v>30445</v>
      </c>
      <c r="B13766" s="17" t="s">
        <v>30446</v>
      </c>
      <c r="C13766" s="17">
        <v>158.0</v>
      </c>
      <c r="D13766" s="17">
        <v>1.223981989E7</v>
      </c>
      <c r="E13766" s="17">
        <v>4119000.0</v>
      </c>
      <c r="F13766" s="17">
        <v>6570821.0</v>
      </c>
      <c r="G13766" s="17">
        <v>1.0957406E7</v>
      </c>
      <c r="H13766" s="17">
        <v>2.7108758E7</v>
      </c>
    </row>
    <row r="13767">
      <c r="A13767" s="7" t="s">
        <v>30447</v>
      </c>
      <c r="B13767" s="17" t="s">
        <v>30448</v>
      </c>
      <c r="C13767" s="17">
        <v>870.0</v>
      </c>
      <c r="D13767" s="17">
        <v>2.232707498E7</v>
      </c>
      <c r="E13767" s="17">
        <v>3546090.0</v>
      </c>
      <c r="F13767" s="17">
        <v>8140000.0</v>
      </c>
      <c r="G13767" s="17">
        <v>2.0450806E7</v>
      </c>
      <c r="H13767" s="17">
        <v>4.8417502E7</v>
      </c>
    </row>
    <row r="13768">
      <c r="A13768" s="7" t="s">
        <v>30449</v>
      </c>
      <c r="B13768" s="17" t="s">
        <v>30450</v>
      </c>
      <c r="C13768" s="17">
        <v>35.0</v>
      </c>
      <c r="D13768" s="17">
        <v>3.864789694E7</v>
      </c>
      <c r="E13768" s="17">
        <v>5242581.0</v>
      </c>
      <c r="F13768" s="17">
        <v>8147077.0</v>
      </c>
      <c r="G13768" s="17">
        <v>5.4534386E7</v>
      </c>
      <c r="H13768" s="17">
        <v>1.33552391E8</v>
      </c>
    </row>
    <row r="13769">
      <c r="A13769" s="7" t="s">
        <v>30453</v>
      </c>
      <c r="B13769" s="17" t="s">
        <v>30454</v>
      </c>
      <c r="C13769" s="17">
        <v>1075.0</v>
      </c>
      <c r="D13769" s="17">
        <v>1.407453353E7</v>
      </c>
      <c r="E13769" s="17">
        <v>4091512.0</v>
      </c>
      <c r="F13769" s="17">
        <v>6530406.0</v>
      </c>
      <c r="G13769" s="17">
        <v>1.4079913E7</v>
      </c>
      <c r="H13769" s="17">
        <v>3.0701259E7</v>
      </c>
    </row>
    <row r="13770">
      <c r="A13770" s="7" t="s">
        <v>30455</v>
      </c>
      <c r="B13770" s="17" t="s">
        <v>30456</v>
      </c>
      <c r="C13770" s="17">
        <v>4541.0</v>
      </c>
      <c r="D13770" s="17">
        <v>3.389669233E7</v>
      </c>
      <c r="E13770" s="17">
        <v>5180000.0</v>
      </c>
      <c r="F13770" s="17">
        <v>1.255609E7</v>
      </c>
      <c r="G13770" s="17">
        <v>3.3083305E7</v>
      </c>
      <c r="H13770" s="17">
        <v>8.0611972E7</v>
      </c>
    </row>
    <row r="13771">
      <c r="A13771" s="7" t="s">
        <v>30457</v>
      </c>
      <c r="B13771" s="17" t="s">
        <v>30458</v>
      </c>
      <c r="C13771" s="17">
        <v>54718.0</v>
      </c>
      <c r="D13771" s="17">
        <v>1.951699135E7</v>
      </c>
      <c r="E13771" s="17">
        <v>4745000.0</v>
      </c>
      <c r="F13771" s="17">
        <v>9663740.0</v>
      </c>
      <c r="G13771" s="17">
        <v>2.0682299E7</v>
      </c>
      <c r="H13771" s="17">
        <v>4.2131E7</v>
      </c>
    </row>
    <row r="13772">
      <c r="A13772" s="7" t="s">
        <v>30459</v>
      </c>
      <c r="B13772" s="17" t="s">
        <v>30460</v>
      </c>
      <c r="C13772" s="17">
        <v>572.0</v>
      </c>
      <c r="D13772" s="17">
        <v>4.796897932E7</v>
      </c>
      <c r="E13772" s="17">
        <v>6043658.0</v>
      </c>
      <c r="F13772" s="17">
        <v>1.6986625E7</v>
      </c>
      <c r="G13772" s="17">
        <v>6.13068E7</v>
      </c>
      <c r="H13772" s="17">
        <v>1.37818862E8</v>
      </c>
    </row>
    <row r="13773">
      <c r="A13773" s="7" t="s">
        <v>30463</v>
      </c>
      <c r="B13773" s="17" t="s">
        <v>30464</v>
      </c>
      <c r="C13773" s="17">
        <v>12280.0</v>
      </c>
      <c r="D13773" s="17">
        <v>2.870592606E7</v>
      </c>
      <c r="E13773" s="17">
        <v>6340896.0</v>
      </c>
      <c r="F13773" s="17">
        <v>1.3347141E7</v>
      </c>
      <c r="G13773" s="17">
        <v>2.9667101E7</v>
      </c>
      <c r="H13773" s="17">
        <v>6.25199E7</v>
      </c>
    </row>
    <row r="13774">
      <c r="A13774" s="7" t="s">
        <v>30466</v>
      </c>
      <c r="B13774" s="17" t="s">
        <v>30467</v>
      </c>
      <c r="C13774" s="17">
        <v>599.0</v>
      </c>
      <c r="D13774" s="17">
        <v>1.080744608E7</v>
      </c>
      <c r="E13774" s="17">
        <v>2988116.0</v>
      </c>
      <c r="F13774" s="17">
        <v>5362644.0</v>
      </c>
      <c r="G13774" s="17">
        <v>9821287.0</v>
      </c>
      <c r="H13774" s="17">
        <v>1.966987E7</v>
      </c>
    </row>
    <row r="13775">
      <c r="A13775" s="7" t="s">
        <v>30469</v>
      </c>
      <c r="B13775" s="17" t="s">
        <v>30470</v>
      </c>
      <c r="C13775" s="17">
        <v>370.0</v>
      </c>
      <c r="D13775" s="17">
        <v>8599844.192</v>
      </c>
      <c r="E13775" s="17">
        <v>2459500.0</v>
      </c>
      <c r="F13775" s="17">
        <v>4636607.0</v>
      </c>
      <c r="G13775" s="17">
        <v>1.0535223E7</v>
      </c>
      <c r="H13775" s="17">
        <v>1.9426471E7</v>
      </c>
    </row>
    <row r="13776">
      <c r="A13776" s="7" t="s">
        <v>30472</v>
      </c>
      <c r="B13776" s="17" t="s">
        <v>30473</v>
      </c>
      <c r="C13776" s="17">
        <v>291.0</v>
      </c>
      <c r="D13776" s="17">
        <v>8902153.45</v>
      </c>
      <c r="E13776" s="17">
        <v>3527764.0</v>
      </c>
      <c r="F13776" s="17">
        <v>5226800.0</v>
      </c>
      <c r="G13776" s="17">
        <v>8772420.0</v>
      </c>
      <c r="H13776" s="17">
        <v>1.1103525E7</v>
      </c>
    </row>
    <row r="13777">
      <c r="A13777" s="7" t="s">
        <v>30475</v>
      </c>
      <c r="B13777" s="17" t="s">
        <v>30476</v>
      </c>
      <c r="C13777" s="17">
        <v>23.0</v>
      </c>
      <c r="D13777" s="17">
        <v>4.378083578E7</v>
      </c>
      <c r="E13777" s="17">
        <v>1.1394528E7</v>
      </c>
      <c r="F13777" s="17">
        <v>3.0373E7</v>
      </c>
      <c r="G13777" s="17">
        <v>4.8933967E7</v>
      </c>
      <c r="H13777" s="17">
        <v>1.15424033E8</v>
      </c>
    </row>
    <row r="13778">
      <c r="A13778" s="7" t="s">
        <v>30478</v>
      </c>
      <c r="B13778" s="17" t="s">
        <v>30479</v>
      </c>
      <c r="C13778" s="17">
        <v>3.0</v>
      </c>
      <c r="D13778" s="17">
        <v>9.744427367E7</v>
      </c>
      <c r="E13778" s="17">
        <v>2207500.0</v>
      </c>
      <c r="F13778" s="17">
        <v>5.247356E7</v>
      </c>
      <c r="G13778" s="17">
        <v>2.37651761E8</v>
      </c>
      <c r="H13778" s="17">
        <v>2.37651761E8</v>
      </c>
    </row>
    <row r="13779">
      <c r="A13779" s="7" t="s">
        <v>30481</v>
      </c>
      <c r="B13779" s="17" t="s">
        <v>30482</v>
      </c>
      <c r="C13779" s="17">
        <v>7.0</v>
      </c>
      <c r="D13779" s="17">
        <v>1.272589916E8</v>
      </c>
      <c r="E13779" s="17">
        <v>4.8683289E7</v>
      </c>
      <c r="F13779" s="17">
        <v>1.63623077E8</v>
      </c>
      <c r="G13779" s="17">
        <v>1.75724849E8</v>
      </c>
      <c r="H13779" s="17">
        <v>2.49359171E8</v>
      </c>
    </row>
    <row r="13780">
      <c r="A13780" s="7" t="s">
        <v>30484</v>
      </c>
      <c r="B13780" s="17" t="s">
        <v>30486</v>
      </c>
      <c r="C13780" s="17">
        <v>7.0</v>
      </c>
      <c r="D13780" s="17">
        <v>2.564559229E7</v>
      </c>
      <c r="E13780" s="17">
        <v>7247626.0</v>
      </c>
      <c r="F13780" s="17">
        <v>1.2145322E7</v>
      </c>
      <c r="G13780" s="17">
        <v>3.1893287E7</v>
      </c>
      <c r="H13780" s="17">
        <v>9.0800718E7</v>
      </c>
    </row>
    <row r="13781">
      <c r="A13781" s="7" t="s">
        <v>30488</v>
      </c>
      <c r="B13781" s="17" t="s">
        <v>30489</v>
      </c>
      <c r="C13781" s="17">
        <v>6.0</v>
      </c>
      <c r="D13781" s="17">
        <v>1.692642017E7</v>
      </c>
      <c r="E13781" s="17">
        <v>5381412.0</v>
      </c>
      <c r="F13781" s="17">
        <v>6439360.0</v>
      </c>
      <c r="G13781" s="17">
        <v>1.748886E7</v>
      </c>
      <c r="H13781" s="17">
        <v>6.0095498E7</v>
      </c>
    </row>
    <row r="13782">
      <c r="A13782" s="7" t="s">
        <v>30490</v>
      </c>
      <c r="B13782" s="17" t="s">
        <v>30491</v>
      </c>
      <c r="C13782" s="17">
        <v>5.0</v>
      </c>
      <c r="D13782" s="17">
        <v>4317026.4</v>
      </c>
      <c r="E13782" s="17">
        <v>1600000.0</v>
      </c>
      <c r="F13782" s="17">
        <v>5907632.0</v>
      </c>
      <c r="G13782" s="17">
        <v>6077500.0</v>
      </c>
      <c r="H13782" s="17">
        <v>6400000.0</v>
      </c>
    </row>
    <row r="13783">
      <c r="A13783" s="7" t="s">
        <v>30492</v>
      </c>
      <c r="B13783" s="17" t="s">
        <v>30493</v>
      </c>
      <c r="C13783" s="17">
        <v>1.0</v>
      </c>
      <c r="D13783" s="17">
        <v>3.0426652E7</v>
      </c>
      <c r="E13783" s="17">
        <v>3.0426652E7</v>
      </c>
      <c r="F13783" s="17">
        <v>3.0426652E7</v>
      </c>
      <c r="G13783" s="17">
        <v>3.0426652E7</v>
      </c>
      <c r="H13783" s="17">
        <v>3.0426652E7</v>
      </c>
    </row>
    <row r="13784">
      <c r="A13784" s="7" t="s">
        <v>30494</v>
      </c>
      <c r="B13784" s="17" t="s">
        <v>30496</v>
      </c>
      <c r="C13784" s="17">
        <v>55.0</v>
      </c>
      <c r="D13784" s="17">
        <v>3.725557582E7</v>
      </c>
      <c r="E13784" s="17">
        <v>1.3190255E7</v>
      </c>
      <c r="F13784" s="17">
        <v>2.163978E7</v>
      </c>
      <c r="G13784" s="17">
        <v>4.0831374E7</v>
      </c>
      <c r="H13784" s="17">
        <v>8.8276682E7</v>
      </c>
    </row>
    <row r="13785">
      <c r="A13785" s="7" t="s">
        <v>30497</v>
      </c>
      <c r="B13785" s="17" t="s">
        <v>30498</v>
      </c>
      <c r="C13785" s="17">
        <v>4.0</v>
      </c>
      <c r="D13785" s="17">
        <v>1.986265525E7</v>
      </c>
      <c r="E13785" s="17">
        <v>3028926.0</v>
      </c>
      <c r="F13785" s="17">
        <v>1.029875E7</v>
      </c>
      <c r="G13785" s="17">
        <v>2.179305E7</v>
      </c>
      <c r="H13785" s="17">
        <v>4.4329895E7</v>
      </c>
    </row>
    <row r="13786">
      <c r="A13786" s="7" t="s">
        <v>30499</v>
      </c>
      <c r="B13786" s="17" t="s">
        <v>30502</v>
      </c>
      <c r="C13786" s="17">
        <v>24.0</v>
      </c>
      <c r="D13786" s="17">
        <v>4.387543867E7</v>
      </c>
      <c r="E13786" s="17">
        <v>8061366.0</v>
      </c>
      <c r="F13786" s="17">
        <v>1.9409E7</v>
      </c>
      <c r="G13786" s="17">
        <v>4.7554878E7</v>
      </c>
      <c r="H13786" s="17">
        <v>7.312605E7</v>
      </c>
    </row>
    <row r="13787">
      <c r="A13787" s="7" t="s">
        <v>30504</v>
      </c>
      <c r="B13787" s="17" t="s">
        <v>30505</v>
      </c>
      <c r="C13787" s="17">
        <v>19.0</v>
      </c>
      <c r="D13787" s="17">
        <v>2.918946947E7</v>
      </c>
      <c r="E13787" s="17">
        <v>4112109.0</v>
      </c>
      <c r="F13787" s="17">
        <v>7242577.0</v>
      </c>
      <c r="G13787" s="17">
        <v>1.9171307E7</v>
      </c>
      <c r="H13787" s="17">
        <v>4.1985051E7</v>
      </c>
    </row>
    <row r="13788">
      <c r="A13788" s="7" t="s">
        <v>30507</v>
      </c>
      <c r="B13788" s="17" t="s">
        <v>30508</v>
      </c>
      <c r="C13788" s="17">
        <v>4.0</v>
      </c>
      <c r="D13788" s="17">
        <v>7.145454275E7</v>
      </c>
      <c r="E13788" s="17">
        <v>2692008.0</v>
      </c>
      <c r="F13788" s="17">
        <v>4309150.0</v>
      </c>
      <c r="G13788" s="17">
        <v>2.3605369E7</v>
      </c>
      <c r="H13788" s="17">
        <v>2.55211644E8</v>
      </c>
    </row>
    <row r="13789">
      <c r="A13789" s="7" t="s">
        <v>30510</v>
      </c>
      <c r="B13789" s="17" t="s">
        <v>30511</v>
      </c>
      <c r="C13789" s="17">
        <v>11.0</v>
      </c>
      <c r="D13789" s="17">
        <v>7.305347782E7</v>
      </c>
      <c r="E13789" s="17">
        <v>6694017.0</v>
      </c>
      <c r="F13789" s="17">
        <v>3.7961004E7</v>
      </c>
      <c r="G13789" s="17">
        <v>8.7690831E7</v>
      </c>
      <c r="H13789" s="17">
        <v>1.01634273E8</v>
      </c>
    </row>
    <row r="13790">
      <c r="A13790" s="7" t="s">
        <v>30513</v>
      </c>
      <c r="B13790" s="17" t="s">
        <v>30514</v>
      </c>
      <c r="C13790" s="17">
        <v>491.0</v>
      </c>
      <c r="D13790" s="17">
        <v>1.1533986E7</v>
      </c>
      <c r="E13790" s="17">
        <v>3607828.0</v>
      </c>
      <c r="F13790" s="17">
        <v>6000000.0</v>
      </c>
      <c r="G13790" s="17">
        <v>9990000.0</v>
      </c>
      <c r="H13790" s="17">
        <v>1.8127851E7</v>
      </c>
    </row>
    <row r="13791">
      <c r="A13791" s="7" t="s">
        <v>30516</v>
      </c>
      <c r="B13791" s="17" t="s">
        <v>30517</v>
      </c>
      <c r="C13791" s="17">
        <v>31.0</v>
      </c>
      <c r="D13791" s="17">
        <v>8862392.419</v>
      </c>
      <c r="E13791" s="17">
        <v>2367982.0</v>
      </c>
      <c r="F13791" s="17">
        <v>6704879.0</v>
      </c>
      <c r="G13791" s="17">
        <v>8289895.0</v>
      </c>
      <c r="H13791" s="17">
        <v>1.5360909E7</v>
      </c>
    </row>
    <row r="13792">
      <c r="A13792" s="7" t="s">
        <v>30519</v>
      </c>
      <c r="B13792" s="17" t="s">
        <v>30521</v>
      </c>
      <c r="C13792" s="17">
        <v>18.0</v>
      </c>
      <c r="D13792" s="17">
        <v>1.221351394E7</v>
      </c>
      <c r="E13792" s="17">
        <v>6977311.0</v>
      </c>
      <c r="F13792" s="17">
        <v>8775850.0</v>
      </c>
      <c r="G13792" s="17">
        <v>1.5928004E7</v>
      </c>
      <c r="H13792" s="17">
        <v>2.4832807E7</v>
      </c>
    </row>
    <row r="13793">
      <c r="A13793" s="7" t="s">
        <v>30524</v>
      </c>
      <c r="B13793" s="17" t="s">
        <v>30525</v>
      </c>
      <c r="C13793" s="17">
        <v>31.0</v>
      </c>
      <c r="D13793" s="17">
        <v>8860840.71</v>
      </c>
      <c r="E13793" s="17">
        <v>4828410.0</v>
      </c>
      <c r="F13793" s="17">
        <v>6161132.0</v>
      </c>
      <c r="G13793" s="17">
        <v>1.0215854E7</v>
      </c>
      <c r="H13793" s="17">
        <v>1.3729494E7</v>
      </c>
    </row>
    <row r="13794">
      <c r="A13794" s="7" t="s">
        <v>30528</v>
      </c>
      <c r="B13794" s="17" t="s">
        <v>30529</v>
      </c>
      <c r="C13794" s="17">
        <v>11.0</v>
      </c>
      <c r="D13794" s="17">
        <v>6971513.455</v>
      </c>
      <c r="E13794" s="17">
        <v>2157226.0</v>
      </c>
      <c r="F13794" s="17">
        <v>3939244.0</v>
      </c>
      <c r="G13794" s="17">
        <v>8557447.0</v>
      </c>
      <c r="H13794" s="17">
        <v>1.4272488E7</v>
      </c>
    </row>
    <row r="13795">
      <c r="A13795" s="7" t="s">
        <v>30531</v>
      </c>
      <c r="B13795" s="17" t="s">
        <v>30532</v>
      </c>
      <c r="C13795" s="17">
        <v>1158.0</v>
      </c>
      <c r="D13795" s="17">
        <v>8639744.591</v>
      </c>
      <c r="E13795" s="17">
        <v>2440681.0</v>
      </c>
      <c r="F13795" s="17">
        <v>5000125.0</v>
      </c>
      <c r="G13795" s="17">
        <v>9572449.0</v>
      </c>
      <c r="H13795" s="17">
        <v>1.6768688E7</v>
      </c>
    </row>
    <row r="13796">
      <c r="A13796" s="7" t="s">
        <v>30534</v>
      </c>
      <c r="B13796" s="17" t="s">
        <v>30535</v>
      </c>
      <c r="C13796" s="17">
        <v>210.0</v>
      </c>
      <c r="D13796" s="17">
        <v>5990541.329</v>
      </c>
      <c r="E13796" s="17">
        <v>2710000.0</v>
      </c>
      <c r="F13796" s="17">
        <v>4447000.0</v>
      </c>
      <c r="G13796" s="17">
        <v>6000000.0</v>
      </c>
      <c r="H13796" s="17">
        <v>1.0214707E7</v>
      </c>
    </row>
    <row r="13797">
      <c r="A13797" s="7" t="s">
        <v>30537</v>
      </c>
      <c r="B13797" s="17" t="s">
        <v>30538</v>
      </c>
      <c r="C13797" s="17">
        <v>4.0</v>
      </c>
      <c r="D13797" s="17">
        <v>1.21159335E7</v>
      </c>
      <c r="E13797" s="17">
        <v>1400500.0</v>
      </c>
      <c r="F13797" s="17">
        <v>1409970.0</v>
      </c>
      <c r="G13797" s="17">
        <v>5687000.0</v>
      </c>
      <c r="H13797" s="17">
        <v>3.9966264E7</v>
      </c>
    </row>
    <row r="13798">
      <c r="A13798" s="7" t="s">
        <v>30540</v>
      </c>
      <c r="B13798" s="17" t="s">
        <v>30541</v>
      </c>
      <c r="C13798" s="17">
        <v>4.0</v>
      </c>
      <c r="D13798" s="17">
        <v>8475265.75</v>
      </c>
      <c r="E13798" s="17">
        <v>2907208.0</v>
      </c>
      <c r="F13798" s="17">
        <v>5891000.0</v>
      </c>
      <c r="G13798" s="17">
        <v>7859024.0</v>
      </c>
      <c r="H13798" s="17">
        <v>1.7243831E7</v>
      </c>
    </row>
    <row r="13799">
      <c r="A13799" s="7" t="s">
        <v>30543</v>
      </c>
      <c r="B13799" s="17" t="s">
        <v>30544</v>
      </c>
      <c r="C13799" s="17">
        <v>45.0</v>
      </c>
      <c r="D13799" s="17">
        <v>1.567961969E7</v>
      </c>
      <c r="E13799" s="17">
        <v>4977730.0</v>
      </c>
      <c r="F13799" s="17">
        <v>1.046277E7</v>
      </c>
      <c r="G13799" s="17">
        <v>1.9014556E7</v>
      </c>
      <c r="H13799" s="17">
        <v>3.7295043E7</v>
      </c>
    </row>
    <row r="13800">
      <c r="A13800" s="7" t="s">
        <v>30545</v>
      </c>
      <c r="B13800" s="17" t="s">
        <v>30546</v>
      </c>
      <c r="C13800" s="17">
        <v>43.0</v>
      </c>
      <c r="D13800" s="17">
        <v>1.648860516E7</v>
      </c>
      <c r="E13800" s="17">
        <v>5419187.0</v>
      </c>
      <c r="F13800" s="17">
        <v>9957377.0</v>
      </c>
      <c r="G13800" s="17">
        <v>2.2040269E7</v>
      </c>
      <c r="H13800" s="17">
        <v>3.8445345E7</v>
      </c>
    </row>
    <row r="13801">
      <c r="A13801" s="7" t="s">
        <v>30547</v>
      </c>
      <c r="B13801" s="17" t="s">
        <v>30548</v>
      </c>
      <c r="C13801" s="17">
        <v>72.0</v>
      </c>
      <c r="D13801" s="17">
        <v>9990970.514</v>
      </c>
      <c r="E13801" s="17">
        <v>3620350.0</v>
      </c>
      <c r="F13801" s="17">
        <v>6143036.0</v>
      </c>
      <c r="G13801" s="17">
        <v>1.08275E7</v>
      </c>
      <c r="H13801" s="17">
        <v>2.2040269E7</v>
      </c>
    </row>
    <row r="13802">
      <c r="A13802" s="7" t="s">
        <v>30549</v>
      </c>
      <c r="B13802" s="17" t="s">
        <v>30550</v>
      </c>
      <c r="C13802" s="17">
        <v>19.0</v>
      </c>
      <c r="D13802" s="17">
        <v>2.842156563E7</v>
      </c>
      <c r="E13802" s="17">
        <v>8991083.0</v>
      </c>
      <c r="F13802" s="17">
        <v>1.1507546E7</v>
      </c>
      <c r="G13802" s="17">
        <v>2.7014932E7</v>
      </c>
      <c r="H13802" s="17">
        <v>4.0929105E7</v>
      </c>
    </row>
    <row r="13803">
      <c r="A13803" s="7" t="s">
        <v>30551</v>
      </c>
      <c r="B13803" s="17" t="s">
        <v>30552</v>
      </c>
      <c r="C13803" s="17">
        <v>6.0</v>
      </c>
      <c r="D13803" s="17">
        <v>4299091.833</v>
      </c>
      <c r="E13803" s="17">
        <v>1662232.0</v>
      </c>
      <c r="F13803" s="17">
        <v>2549270.0</v>
      </c>
      <c r="G13803" s="17">
        <v>5734260.0</v>
      </c>
      <c r="H13803" s="17">
        <v>1.1552206E7</v>
      </c>
    </row>
    <row r="13804">
      <c r="A13804" s="7" t="s">
        <v>30553</v>
      </c>
      <c r="B13804" s="17" t="s">
        <v>30554</v>
      </c>
      <c r="C13804" s="17">
        <v>103.0</v>
      </c>
      <c r="D13804" s="17">
        <v>1.711259118E7</v>
      </c>
      <c r="E13804" s="17">
        <v>3886500.0</v>
      </c>
      <c r="F13804" s="17">
        <v>7182846.0</v>
      </c>
      <c r="G13804" s="17">
        <v>1.7032201E7</v>
      </c>
      <c r="H13804" s="17">
        <v>3.43804E7</v>
      </c>
    </row>
    <row r="13805">
      <c r="A13805" s="7" t="s">
        <v>30555</v>
      </c>
      <c r="B13805" s="17" t="s">
        <v>30556</v>
      </c>
      <c r="C13805" s="17">
        <v>4.0</v>
      </c>
      <c r="D13805" s="17">
        <v>6056229.5</v>
      </c>
      <c r="E13805" s="17">
        <v>1928560.0</v>
      </c>
      <c r="F13805" s="17">
        <v>3413435.0</v>
      </c>
      <c r="G13805" s="17">
        <v>4640923.0</v>
      </c>
      <c r="H13805" s="17">
        <v>1.4242E7</v>
      </c>
    </row>
    <row r="13806">
      <c r="A13806" s="7" t="s">
        <v>30558</v>
      </c>
      <c r="B13806" s="17" t="s">
        <v>30559</v>
      </c>
      <c r="C13806" s="17">
        <v>3.0</v>
      </c>
      <c r="D13806" s="17">
        <v>3.290526633E7</v>
      </c>
      <c r="E13806" s="17">
        <v>6963481.0</v>
      </c>
      <c r="F13806" s="17">
        <v>1.5312208E7</v>
      </c>
      <c r="G13806" s="17">
        <v>7.644011E7</v>
      </c>
      <c r="H13806" s="17">
        <v>7.644011E7</v>
      </c>
    </row>
    <row r="13807">
      <c r="A13807" s="7" t="s">
        <v>30560</v>
      </c>
      <c r="B13807" s="17" t="s">
        <v>30561</v>
      </c>
      <c r="C13807" s="17">
        <v>19.0</v>
      </c>
      <c r="D13807" s="17">
        <v>2.921973737E7</v>
      </c>
      <c r="E13807" s="17">
        <v>2983000.0</v>
      </c>
      <c r="F13807" s="17">
        <v>7066624.0</v>
      </c>
      <c r="G13807" s="17">
        <v>1.8784056E7</v>
      </c>
      <c r="H13807" s="17">
        <v>1.11701951E8</v>
      </c>
    </row>
    <row r="13808">
      <c r="A13808" s="7" t="s">
        <v>30562</v>
      </c>
      <c r="B13808" s="17" t="s">
        <v>30563</v>
      </c>
      <c r="C13808" s="17">
        <v>1.0</v>
      </c>
      <c r="D13808" s="17">
        <v>8778500.0</v>
      </c>
      <c r="E13808" s="17">
        <v>8778500.0</v>
      </c>
      <c r="F13808" s="17">
        <v>8778500.0</v>
      </c>
      <c r="G13808" s="17">
        <v>8778500.0</v>
      </c>
      <c r="H13808" s="17">
        <v>8778500.0</v>
      </c>
    </row>
    <row r="13809">
      <c r="A13809" s="7" t="s">
        <v>30565</v>
      </c>
      <c r="B13809" s="17" t="s">
        <v>30566</v>
      </c>
      <c r="C13809" s="17">
        <v>4.0</v>
      </c>
      <c r="D13809" s="17">
        <v>2.252024575E7</v>
      </c>
      <c r="E13809" s="17">
        <v>544576.0</v>
      </c>
      <c r="F13809" s="17">
        <v>5323409.0</v>
      </c>
      <c r="G13809" s="17">
        <v>9694104.0</v>
      </c>
      <c r="H13809" s="17">
        <v>7.4518894E7</v>
      </c>
    </row>
    <row r="13810">
      <c r="A13810" s="7" t="s">
        <v>30567</v>
      </c>
      <c r="B13810" s="17" t="s">
        <v>30568</v>
      </c>
      <c r="C13810" s="17">
        <v>1.0</v>
      </c>
      <c r="D13810" s="17">
        <v>2.0680681E7</v>
      </c>
      <c r="E13810" s="17">
        <v>2.0680681E7</v>
      </c>
      <c r="F13810" s="17">
        <v>2.0680681E7</v>
      </c>
      <c r="G13810" s="17">
        <v>2.0680681E7</v>
      </c>
      <c r="H13810" s="17">
        <v>2.0680681E7</v>
      </c>
    </row>
    <row r="13811">
      <c r="A13811" s="7" t="s">
        <v>30570</v>
      </c>
      <c r="B13811" s="17" t="s">
        <v>30571</v>
      </c>
      <c r="C13811" s="17">
        <v>1.0</v>
      </c>
      <c r="D13811" s="17">
        <v>3.7853391E7</v>
      </c>
      <c r="E13811" s="17">
        <v>3.7853391E7</v>
      </c>
      <c r="F13811" s="17">
        <v>3.7853391E7</v>
      </c>
      <c r="G13811" s="17">
        <v>3.7853391E7</v>
      </c>
      <c r="H13811" s="17">
        <v>3.7853391E7</v>
      </c>
    </row>
    <row r="13812">
      <c r="A13812" s="7" t="s">
        <v>30572</v>
      </c>
      <c r="B13812" s="17" t="s">
        <v>30573</v>
      </c>
      <c r="C13812" s="17">
        <v>1.0</v>
      </c>
      <c r="D13812" s="17">
        <v>1573000.0</v>
      </c>
      <c r="E13812" s="17">
        <v>1573000.0</v>
      </c>
      <c r="F13812" s="17">
        <v>1573000.0</v>
      </c>
      <c r="G13812" s="17">
        <v>1573000.0</v>
      </c>
      <c r="H13812" s="17">
        <v>1573000.0</v>
      </c>
    </row>
    <row r="13813">
      <c r="A13813" s="7" t="s">
        <v>30574</v>
      </c>
      <c r="B13813" s="17" t="s">
        <v>30575</v>
      </c>
      <c r="C13813" s="17">
        <v>4.0</v>
      </c>
      <c r="D13813" s="17">
        <v>5.673145875E7</v>
      </c>
      <c r="E13813" s="17">
        <v>8095893.0</v>
      </c>
      <c r="F13813" s="17">
        <v>3.42849E7</v>
      </c>
      <c r="G13813" s="17">
        <v>9.0800718E7</v>
      </c>
      <c r="H13813" s="17">
        <v>9.3744324E7</v>
      </c>
    </row>
    <row r="13814">
      <c r="A13814" s="7" t="s">
        <v>30576</v>
      </c>
      <c r="B13814" s="17" t="s">
        <v>30577</v>
      </c>
      <c r="C13814" s="17">
        <v>23.0</v>
      </c>
      <c r="D13814" s="17">
        <v>1.549187043E7</v>
      </c>
      <c r="E13814" s="17">
        <v>1734697.0</v>
      </c>
      <c r="F13814" s="17">
        <v>6145300.0</v>
      </c>
      <c r="G13814" s="17">
        <v>1.2373373E7</v>
      </c>
      <c r="H13814" s="17">
        <v>4.7368367E7</v>
      </c>
    </row>
    <row r="13815">
      <c r="A13815" s="7" t="s">
        <v>30580</v>
      </c>
      <c r="B13815" s="17" t="s">
        <v>30581</v>
      </c>
      <c r="C13815" s="17">
        <v>45.0</v>
      </c>
      <c r="D13815" s="17">
        <v>1.014777429E7</v>
      </c>
      <c r="E13815" s="17">
        <v>1836055.0</v>
      </c>
      <c r="F13815" s="17">
        <v>4777905.0</v>
      </c>
      <c r="G13815" s="17">
        <v>1.2257934E7</v>
      </c>
      <c r="H13815" s="17">
        <v>2.5704192E7</v>
      </c>
    </row>
    <row r="13816">
      <c r="A13816" s="7" t="s">
        <v>30582</v>
      </c>
      <c r="B13816" s="17" t="s">
        <v>30583</v>
      </c>
      <c r="C13816" s="17">
        <v>14.0</v>
      </c>
      <c r="D13816" s="17">
        <v>4365433.071</v>
      </c>
      <c r="E13816" s="17">
        <v>2233374.0</v>
      </c>
      <c r="F13816" s="17">
        <v>3082504.0</v>
      </c>
      <c r="G13816" s="17">
        <v>6935232.0</v>
      </c>
      <c r="H13816" s="17">
        <v>8285762.0</v>
      </c>
    </row>
    <row r="13817">
      <c r="A13817" s="7" t="s">
        <v>30586</v>
      </c>
      <c r="B13817" s="17" t="s">
        <v>30588</v>
      </c>
      <c r="C13817" s="17">
        <v>5.0</v>
      </c>
      <c r="D13817" s="17">
        <v>1.51851036E7</v>
      </c>
      <c r="E13817" s="17">
        <v>4240829.0</v>
      </c>
      <c r="F13817" s="17">
        <v>8329330.0</v>
      </c>
      <c r="G13817" s="17">
        <v>1.0162262E7</v>
      </c>
      <c r="H13817" s="17">
        <v>5.1178097E7</v>
      </c>
    </row>
    <row r="13818">
      <c r="A13818" s="7" t="s">
        <v>30589</v>
      </c>
      <c r="B13818" s="17" t="s">
        <v>30590</v>
      </c>
      <c r="C13818" s="17">
        <v>83.0</v>
      </c>
      <c r="D13818" s="17">
        <v>1.164658658E7</v>
      </c>
      <c r="E13818" s="17">
        <v>2319949.0</v>
      </c>
      <c r="F13818" s="17">
        <v>5591794.0</v>
      </c>
      <c r="G13818" s="17">
        <v>1.193748E7</v>
      </c>
      <c r="H13818" s="17">
        <v>2.3605369E7</v>
      </c>
    </row>
    <row r="13819">
      <c r="A13819" s="7" t="s">
        <v>30592</v>
      </c>
      <c r="B13819" s="17" t="s">
        <v>30593</v>
      </c>
      <c r="C13819" s="17">
        <v>55.0</v>
      </c>
      <c r="D13819" s="17">
        <v>1.002906785E7</v>
      </c>
      <c r="E13819" s="17">
        <v>2890000.0</v>
      </c>
      <c r="F13819" s="17">
        <v>5433693.0</v>
      </c>
      <c r="G13819" s="17">
        <v>1.0051142E7</v>
      </c>
      <c r="H13819" s="17">
        <v>2.0097635E7</v>
      </c>
    </row>
    <row r="13820">
      <c r="A13820" s="7" t="s">
        <v>30594</v>
      </c>
      <c r="B13820" s="17" t="s">
        <v>30595</v>
      </c>
      <c r="C13820" s="17">
        <v>71.0</v>
      </c>
      <c r="D13820" s="17">
        <v>7417060.014</v>
      </c>
      <c r="E13820" s="17">
        <v>2975000.0</v>
      </c>
      <c r="F13820" s="17">
        <v>3605000.0</v>
      </c>
      <c r="G13820" s="17">
        <v>6708148.0</v>
      </c>
      <c r="H13820" s="17">
        <v>1.3779529E7</v>
      </c>
    </row>
    <row r="13821">
      <c r="A13821" s="7" t="s">
        <v>30596</v>
      </c>
      <c r="B13821" s="17" t="s">
        <v>30597</v>
      </c>
      <c r="C13821" s="17">
        <v>265.0</v>
      </c>
      <c r="D13821" s="17">
        <v>1.257229468E7</v>
      </c>
      <c r="E13821" s="17">
        <v>5462520.0</v>
      </c>
      <c r="F13821" s="17">
        <v>1.0271241E7</v>
      </c>
      <c r="G13821" s="17">
        <v>1.7385273E7</v>
      </c>
      <c r="H13821" s="17">
        <v>1.9764455E7</v>
      </c>
    </row>
    <row r="13822">
      <c r="A13822" s="7" t="s">
        <v>30600</v>
      </c>
      <c r="B13822" s="17" t="s">
        <v>30601</v>
      </c>
      <c r="C13822" s="17">
        <v>194.0</v>
      </c>
      <c r="D13822" s="17">
        <v>3.250559556E7</v>
      </c>
      <c r="E13822" s="17">
        <v>3846600.0</v>
      </c>
      <c r="F13822" s="17">
        <v>9928565.0</v>
      </c>
      <c r="G13822" s="17">
        <v>2.4967316E7</v>
      </c>
      <c r="H13822" s="17">
        <v>7.1441023E7</v>
      </c>
    </row>
    <row r="13823">
      <c r="A13823" s="7" t="s">
        <v>30604</v>
      </c>
      <c r="B13823" s="17" t="s">
        <v>30605</v>
      </c>
      <c r="C13823" s="17">
        <v>2.0</v>
      </c>
      <c r="D13823" s="17">
        <v>2.2538687E7</v>
      </c>
      <c r="E13823" s="17">
        <v>1.7507E7</v>
      </c>
      <c r="F13823" s="17">
        <v>1.7507E7</v>
      </c>
      <c r="G13823" s="17">
        <v>2.7570374E7</v>
      </c>
      <c r="H13823" s="17">
        <v>2.7570374E7</v>
      </c>
    </row>
    <row r="13824">
      <c r="A13824" s="7" t="s">
        <v>30608</v>
      </c>
      <c r="B13824" s="17" t="s">
        <v>30609</v>
      </c>
      <c r="C13824" s="17">
        <v>9310.0</v>
      </c>
      <c r="D13824" s="17">
        <v>1.610005787E7</v>
      </c>
      <c r="E13824" s="17">
        <v>5100196.0</v>
      </c>
      <c r="F13824" s="17">
        <v>8988340.0</v>
      </c>
      <c r="G13824" s="17">
        <v>1.7158369E7</v>
      </c>
      <c r="H13824" s="17">
        <v>3.3076943E7</v>
      </c>
    </row>
    <row r="13825">
      <c r="A13825" s="7" t="s">
        <v>30612</v>
      </c>
      <c r="B13825" s="17" t="s">
        <v>30613</v>
      </c>
      <c r="C13825" s="17">
        <v>14327.0</v>
      </c>
      <c r="D13825" s="17">
        <v>1.411752419E7</v>
      </c>
      <c r="E13825" s="17">
        <v>4759195.0</v>
      </c>
      <c r="F13825" s="17">
        <v>8085779.0</v>
      </c>
      <c r="G13825" s="17">
        <v>1.4499194E7</v>
      </c>
      <c r="H13825" s="17">
        <v>2.631498E7</v>
      </c>
    </row>
    <row r="13826">
      <c r="A13826" s="7" t="s">
        <v>30616</v>
      </c>
      <c r="B13826" s="17" t="s">
        <v>30617</v>
      </c>
      <c r="C13826" s="17">
        <v>5299.0</v>
      </c>
      <c r="D13826" s="17">
        <v>1.409695961E7</v>
      </c>
      <c r="E13826" s="17">
        <v>4392225.0</v>
      </c>
      <c r="F13826" s="17">
        <v>8253000.0</v>
      </c>
      <c r="G13826" s="17">
        <v>1.5322074E7</v>
      </c>
      <c r="H13826" s="17">
        <v>2.9557784E7</v>
      </c>
    </row>
    <row r="13827">
      <c r="A13827" s="7" t="s">
        <v>30623</v>
      </c>
      <c r="B13827" s="17" t="s">
        <v>30624</v>
      </c>
      <c r="C13827" s="17">
        <v>5.0</v>
      </c>
      <c r="D13827" s="17">
        <v>3.6379161E7</v>
      </c>
      <c r="E13827" s="17">
        <v>1.4637802E7</v>
      </c>
      <c r="F13827" s="17">
        <v>2.7570374E7</v>
      </c>
      <c r="G13827" s="17">
        <v>5.45699E7</v>
      </c>
      <c r="H13827" s="17">
        <v>7.3572062E7</v>
      </c>
    </row>
    <row r="13828">
      <c r="A13828" s="7" t="s">
        <v>30627</v>
      </c>
      <c r="B13828" s="17" t="s">
        <v>30628</v>
      </c>
      <c r="C13828" s="17">
        <v>41609.0</v>
      </c>
      <c r="D13828" s="17">
        <v>2.363045859E7</v>
      </c>
      <c r="E13828" s="17">
        <v>6926601.0</v>
      </c>
      <c r="F13828" s="17">
        <v>1.3E7</v>
      </c>
      <c r="G13828" s="17">
        <v>2.5897517E7</v>
      </c>
      <c r="H13828" s="17">
        <v>5.0902365E7</v>
      </c>
    </row>
    <row r="13829">
      <c r="A13829" s="7" t="s">
        <v>30630</v>
      </c>
      <c r="B13829" s="17" t="s">
        <v>30631</v>
      </c>
      <c r="C13829" s="17">
        <v>26352.0</v>
      </c>
      <c r="D13829" s="17">
        <v>1.331557534E7</v>
      </c>
      <c r="E13829" s="17">
        <v>4797800.0</v>
      </c>
      <c r="F13829" s="17">
        <v>8136072.0</v>
      </c>
      <c r="G13829" s="17">
        <v>1.4402531E7</v>
      </c>
      <c r="H13829" s="17">
        <v>2.5214037E7</v>
      </c>
    </row>
    <row r="13830">
      <c r="A13830" s="7" t="s">
        <v>30634</v>
      </c>
      <c r="B13830" s="17" t="s">
        <v>30635</v>
      </c>
      <c r="C13830" s="17">
        <v>4682.0</v>
      </c>
      <c r="D13830" s="17">
        <v>2.011203117E7</v>
      </c>
      <c r="E13830" s="17">
        <v>5936609.0</v>
      </c>
      <c r="F13830" s="17">
        <v>8875998.0</v>
      </c>
      <c r="G13830" s="17">
        <v>1.6374171E7</v>
      </c>
      <c r="H13830" s="17">
        <v>3.4482351E7</v>
      </c>
    </row>
    <row r="13831">
      <c r="A13831" s="7" t="s">
        <v>30636</v>
      </c>
      <c r="B13831" s="17" t="s">
        <v>30637</v>
      </c>
      <c r="C13831" s="17">
        <v>34437.0</v>
      </c>
      <c r="D13831" s="17">
        <v>1.646348403E7</v>
      </c>
      <c r="E13831" s="17">
        <v>5506499.0</v>
      </c>
      <c r="F13831" s="17">
        <v>9656256.0</v>
      </c>
      <c r="G13831" s="17">
        <v>1.7001E7</v>
      </c>
      <c r="H13831" s="17">
        <v>3.1188943E7</v>
      </c>
    </row>
    <row r="13832">
      <c r="A13832" s="7" t="s">
        <v>30640</v>
      </c>
      <c r="B13832" s="17" t="s">
        <v>30641</v>
      </c>
      <c r="C13832" s="17">
        <v>3.0</v>
      </c>
      <c r="D13832" s="17">
        <v>1.187470867E7</v>
      </c>
      <c r="E13832" s="17">
        <v>6415000.0</v>
      </c>
      <c r="F13832" s="17">
        <v>1.1601E7</v>
      </c>
      <c r="G13832" s="17">
        <v>1.7608126E7</v>
      </c>
      <c r="H13832" s="17">
        <v>1.7608126E7</v>
      </c>
    </row>
    <row r="13833">
      <c r="A13833" s="7" t="s">
        <v>30642</v>
      </c>
      <c r="B13833" s="17" t="s">
        <v>30643</v>
      </c>
      <c r="C13833" s="17">
        <v>211.0</v>
      </c>
      <c r="D13833" s="17">
        <v>1.628686112E7</v>
      </c>
      <c r="E13833" s="17">
        <v>4632840.0</v>
      </c>
      <c r="F13833" s="17">
        <v>9607435.0</v>
      </c>
      <c r="G13833" s="17">
        <v>1.7656657E7</v>
      </c>
      <c r="H13833" s="17">
        <v>3.1272769E7</v>
      </c>
    </row>
    <row r="13834">
      <c r="A13834" s="7" t="s">
        <v>30646</v>
      </c>
      <c r="B13834" s="17" t="s">
        <v>30647</v>
      </c>
      <c r="C13834" s="17">
        <v>6.0</v>
      </c>
      <c r="D13834" s="17">
        <v>1.272801133E7</v>
      </c>
      <c r="E13834" s="17">
        <v>4118000.0</v>
      </c>
      <c r="F13834" s="17">
        <v>6557551.0</v>
      </c>
      <c r="G13834" s="17">
        <v>9829955.0</v>
      </c>
      <c r="H13834" s="17">
        <v>4.4943858E7</v>
      </c>
    </row>
    <row r="13835">
      <c r="A13835" s="7" t="s">
        <v>30648</v>
      </c>
      <c r="B13835" s="17" t="s">
        <v>30652</v>
      </c>
      <c r="C13835" s="17">
        <v>144.0</v>
      </c>
      <c r="D13835" s="17">
        <v>3.803581691E7</v>
      </c>
      <c r="E13835" s="17">
        <v>1.116955E7</v>
      </c>
      <c r="F13835" s="17">
        <v>2.3768127E7</v>
      </c>
      <c r="G13835" s="17">
        <v>4.2398171E7</v>
      </c>
      <c r="H13835" s="17">
        <v>6.655056E7</v>
      </c>
    </row>
    <row r="13836">
      <c r="A13836" s="7" t="s">
        <v>30653</v>
      </c>
      <c r="B13836" s="17" t="s">
        <v>30655</v>
      </c>
      <c r="C13836" s="17">
        <v>41.0</v>
      </c>
      <c r="D13836" s="17">
        <v>2.699535676E7</v>
      </c>
      <c r="E13836" s="17">
        <v>1.4071802E7</v>
      </c>
      <c r="F13836" s="17">
        <v>1.9753006E7</v>
      </c>
      <c r="G13836" s="17">
        <v>3.1018232E7</v>
      </c>
      <c r="H13836" s="17">
        <v>4.4224807E7</v>
      </c>
    </row>
    <row r="13837">
      <c r="A13837" s="7" t="s">
        <v>30656</v>
      </c>
      <c r="B13837" s="17" t="s">
        <v>30658</v>
      </c>
      <c r="C13837" s="17">
        <v>63.0</v>
      </c>
      <c r="D13837" s="17">
        <v>3.522916908E7</v>
      </c>
      <c r="E13837" s="17">
        <v>1.3176391E7</v>
      </c>
      <c r="F13837" s="17">
        <v>2.5397355E7</v>
      </c>
      <c r="G13837" s="17">
        <v>4.8785278E7</v>
      </c>
      <c r="H13837" s="17">
        <v>6.6388288E7</v>
      </c>
    </row>
    <row r="13838">
      <c r="A13838" s="7" t="s">
        <v>30659</v>
      </c>
      <c r="B13838" s="17" t="s">
        <v>30661</v>
      </c>
      <c r="C13838" s="17">
        <v>141.0</v>
      </c>
      <c r="D13838" s="17">
        <v>8.077034197E7</v>
      </c>
      <c r="E13838" s="17">
        <v>2.1225603E7</v>
      </c>
      <c r="F13838" s="17">
        <v>4.5566001E7</v>
      </c>
      <c r="G13838" s="17">
        <v>1.00895104E8</v>
      </c>
      <c r="H13838" s="17">
        <v>1.71007316E8</v>
      </c>
    </row>
    <row r="13839">
      <c r="A13839" s="7" t="s">
        <v>30662</v>
      </c>
      <c r="B13839" s="17" t="s">
        <v>30663</v>
      </c>
      <c r="C13839" s="17">
        <v>703.0</v>
      </c>
      <c r="D13839" s="17">
        <v>6.117819928E7</v>
      </c>
      <c r="E13839" s="17">
        <v>1.3415339E7</v>
      </c>
      <c r="F13839" s="17">
        <v>3.454795E7</v>
      </c>
      <c r="G13839" s="17">
        <v>7.0988226E7</v>
      </c>
      <c r="H13839" s="17">
        <v>1.16903329E8</v>
      </c>
    </row>
    <row r="13840">
      <c r="A13840" s="7" t="s">
        <v>30664</v>
      </c>
      <c r="B13840" s="17" t="s">
        <v>30665</v>
      </c>
      <c r="C13840" s="17">
        <v>1344.0</v>
      </c>
      <c r="D13840" s="17">
        <v>3.204356123E7</v>
      </c>
      <c r="E13840" s="17">
        <v>7498073.0</v>
      </c>
      <c r="F13840" s="17">
        <v>1.601094E7</v>
      </c>
      <c r="G13840" s="17">
        <v>3.5917783E7</v>
      </c>
      <c r="H13840" s="17">
        <v>7.0039554E7</v>
      </c>
    </row>
    <row r="13841">
      <c r="A13841" s="7" t="s">
        <v>30666</v>
      </c>
      <c r="B13841" s="17" t="s">
        <v>30667</v>
      </c>
      <c r="C13841" s="17">
        <v>39511.0</v>
      </c>
      <c r="D13841" s="17">
        <v>2.012177885E7</v>
      </c>
      <c r="E13841" s="17">
        <v>6102659.0</v>
      </c>
      <c r="F13841" s="17">
        <v>1.0919507E7</v>
      </c>
      <c r="G13841" s="17">
        <v>2.0918346E7</v>
      </c>
      <c r="H13841" s="17">
        <v>4.1127858E7</v>
      </c>
    </row>
    <row r="13842">
      <c r="A13842" s="7" t="s">
        <v>30669</v>
      </c>
      <c r="B13842" s="17" t="s">
        <v>30670</v>
      </c>
      <c r="C13842" s="17">
        <v>4.0</v>
      </c>
      <c r="D13842" s="17">
        <v>7943645.75</v>
      </c>
      <c r="E13842" s="17">
        <v>2409197.0</v>
      </c>
      <c r="F13842" s="17">
        <v>5737635.0</v>
      </c>
      <c r="G13842" s="17">
        <v>8094538.0</v>
      </c>
      <c r="H13842" s="17">
        <v>1.5533213E7</v>
      </c>
    </row>
    <row r="13843">
      <c r="A13843" s="7" t="s">
        <v>30673</v>
      </c>
      <c r="B13843" s="17" t="s">
        <v>30674</v>
      </c>
      <c r="C13843" s="17">
        <v>7759.0</v>
      </c>
      <c r="D13843" s="17">
        <v>1.275206555E7</v>
      </c>
      <c r="E13843" s="17">
        <v>4301059.0</v>
      </c>
      <c r="F13843" s="17">
        <v>7672733.0</v>
      </c>
      <c r="G13843" s="17">
        <v>1.41001E7</v>
      </c>
      <c r="H13843" s="17">
        <v>2.5269435E7</v>
      </c>
    </row>
    <row r="13844">
      <c r="A13844" s="7" t="s">
        <v>30678</v>
      </c>
      <c r="B13844" s="17" t="s">
        <v>30679</v>
      </c>
      <c r="C13844" s="17">
        <v>115.0</v>
      </c>
      <c r="D13844" s="17">
        <v>1.797028051E7</v>
      </c>
      <c r="E13844" s="17">
        <v>2427916.0</v>
      </c>
      <c r="F13844" s="17">
        <v>6645900.0</v>
      </c>
      <c r="G13844" s="17">
        <v>1.3882381E7</v>
      </c>
      <c r="H13844" s="17">
        <v>2.4557419E7</v>
      </c>
    </row>
    <row r="13845">
      <c r="A13845" s="7" t="s">
        <v>30681</v>
      </c>
      <c r="B13845" s="17" t="s">
        <v>30682</v>
      </c>
      <c r="C13845" s="17">
        <v>2.0</v>
      </c>
      <c r="D13845" s="17">
        <v>1.8913803E7</v>
      </c>
      <c r="E13845" s="17">
        <v>1.8015606E7</v>
      </c>
      <c r="F13845" s="17">
        <v>1.8015606E7</v>
      </c>
      <c r="G13845" s="17">
        <v>1.9812E7</v>
      </c>
      <c r="H13845" s="17">
        <v>1.9812E7</v>
      </c>
    </row>
    <row r="13846">
      <c r="A13846" s="7" t="s">
        <v>30683</v>
      </c>
      <c r="B13846" s="17" t="s">
        <v>30684</v>
      </c>
      <c r="C13846" s="17">
        <v>209.0</v>
      </c>
      <c r="D13846" s="17">
        <v>1.141934912E7</v>
      </c>
      <c r="E13846" s="17">
        <v>3995964.0</v>
      </c>
      <c r="F13846" s="17">
        <v>6770900.0</v>
      </c>
      <c r="G13846" s="17">
        <v>1.4543261E7</v>
      </c>
      <c r="H13846" s="17">
        <v>2.3959977E7</v>
      </c>
    </row>
    <row r="13847">
      <c r="A13847" s="7" t="s">
        <v>30685</v>
      </c>
      <c r="B13847" s="17" t="s">
        <v>30686</v>
      </c>
      <c r="C13847" s="17">
        <v>493.0</v>
      </c>
      <c r="D13847" s="17">
        <v>1.366619396E7</v>
      </c>
      <c r="E13847" s="17">
        <v>5395078.0</v>
      </c>
      <c r="F13847" s="17">
        <v>9297642.0</v>
      </c>
      <c r="G13847" s="17">
        <v>1.5627496E7</v>
      </c>
      <c r="H13847" s="17">
        <v>2.7246431E7</v>
      </c>
    </row>
    <row r="13848">
      <c r="A13848" s="7" t="s">
        <v>30687</v>
      </c>
      <c r="B13848" s="17" t="s">
        <v>30688</v>
      </c>
      <c r="C13848" s="17">
        <v>2621.0</v>
      </c>
      <c r="D13848" s="17">
        <v>1.533990806E7</v>
      </c>
      <c r="E13848" s="17">
        <v>4366891.0</v>
      </c>
      <c r="F13848" s="17">
        <v>7567898.0</v>
      </c>
      <c r="G13848" s="17">
        <v>1.3510792E7</v>
      </c>
      <c r="H13848" s="17">
        <v>2.7546137E7</v>
      </c>
    </row>
    <row r="13849">
      <c r="A13849" s="7" t="s">
        <v>30689</v>
      </c>
      <c r="B13849" s="17" t="s">
        <v>30690</v>
      </c>
      <c r="C13849" s="17">
        <v>41.0</v>
      </c>
      <c r="D13849" s="17">
        <v>6.019868329E7</v>
      </c>
      <c r="E13849" s="17">
        <v>1.7267851E7</v>
      </c>
      <c r="F13849" s="17">
        <v>2.8764442E7</v>
      </c>
      <c r="G13849" s="17">
        <v>6.2946669E7</v>
      </c>
      <c r="H13849" s="17">
        <v>1.42314847E8</v>
      </c>
    </row>
    <row r="13850">
      <c r="A13850" s="7" t="s">
        <v>30691</v>
      </c>
      <c r="B13850" s="17" t="s">
        <v>30692</v>
      </c>
      <c r="C13850" s="17">
        <v>544.0</v>
      </c>
      <c r="D13850" s="17">
        <v>4.711245728E7</v>
      </c>
      <c r="E13850" s="17">
        <v>1.1003902E7</v>
      </c>
      <c r="F13850" s="17">
        <v>2.437465E7</v>
      </c>
      <c r="G13850" s="17">
        <v>4.8563287E7</v>
      </c>
      <c r="H13850" s="17">
        <v>1.05587122E8</v>
      </c>
    </row>
    <row r="13851">
      <c r="A13851" s="7" t="s">
        <v>30693</v>
      </c>
      <c r="B13851" s="17" t="s">
        <v>30694</v>
      </c>
      <c r="C13851" s="17">
        <v>31.0</v>
      </c>
      <c r="D13851" s="17">
        <v>3.552462058E7</v>
      </c>
      <c r="E13851" s="17">
        <v>1.1454897E7</v>
      </c>
      <c r="F13851" s="17">
        <v>2.0110724E7</v>
      </c>
      <c r="G13851" s="17">
        <v>3.946476E7</v>
      </c>
      <c r="H13851" s="17">
        <v>5.3528205E7</v>
      </c>
    </row>
    <row r="13852">
      <c r="A13852" s="7" t="s">
        <v>30696</v>
      </c>
      <c r="B13852" s="17" t="s">
        <v>30697</v>
      </c>
      <c r="C13852" s="17">
        <v>4.0</v>
      </c>
      <c r="D13852" s="17">
        <v>1.0885451E7</v>
      </c>
      <c r="E13852" s="17">
        <v>4092723.0</v>
      </c>
      <c r="F13852" s="17">
        <v>6542796.0</v>
      </c>
      <c r="G13852" s="17">
        <v>7389160.0</v>
      </c>
      <c r="H13852" s="17">
        <v>2.5517125E7</v>
      </c>
    </row>
    <row r="13853">
      <c r="A13853" s="7" t="s">
        <v>30698</v>
      </c>
      <c r="B13853" s="17" t="s">
        <v>30699</v>
      </c>
      <c r="C13853" s="17">
        <v>25.0</v>
      </c>
      <c r="D13853" s="17">
        <v>3.48958782E7</v>
      </c>
      <c r="E13853" s="17">
        <v>8635389.0</v>
      </c>
      <c r="F13853" s="17">
        <v>2.3352128E7</v>
      </c>
      <c r="G13853" s="17">
        <v>2.9470513E7</v>
      </c>
      <c r="H13853" s="17">
        <v>1.27132843E8</v>
      </c>
    </row>
    <row r="13854">
      <c r="A13854" s="7" t="s">
        <v>30700</v>
      </c>
      <c r="B13854" s="17" t="s">
        <v>30701</v>
      </c>
      <c r="C13854" s="17">
        <v>5.0</v>
      </c>
      <c r="D13854" s="17">
        <v>4.42439984E7</v>
      </c>
      <c r="E13854" s="17">
        <v>1.3305E7</v>
      </c>
      <c r="F13854" s="17">
        <v>3.5877792E7</v>
      </c>
      <c r="G13854" s="17">
        <v>7.0873784E7</v>
      </c>
      <c r="H13854" s="17">
        <v>9.3663416E7</v>
      </c>
    </row>
    <row r="13855">
      <c r="A13855" s="7" t="s">
        <v>30702</v>
      </c>
      <c r="B13855" s="17" t="s">
        <v>30703</v>
      </c>
      <c r="C13855" s="17">
        <v>9.0</v>
      </c>
      <c r="D13855" s="17">
        <v>2.129017611E7</v>
      </c>
      <c r="E13855" s="17">
        <v>1.1850505E7</v>
      </c>
      <c r="F13855" s="17">
        <v>1.8755929E7</v>
      </c>
      <c r="G13855" s="17">
        <v>2.5461848E7</v>
      </c>
      <c r="H13855" s="17">
        <v>4.7943831E7</v>
      </c>
    </row>
    <row r="13856">
      <c r="A13856" s="7" t="s">
        <v>30704</v>
      </c>
      <c r="B13856" s="17" t="s">
        <v>30705</v>
      </c>
      <c r="C13856" s="17">
        <v>21.0</v>
      </c>
      <c r="D13856" s="17">
        <v>3.24545931E7</v>
      </c>
      <c r="E13856" s="17">
        <v>1.1E7</v>
      </c>
      <c r="F13856" s="17">
        <v>1.4735E7</v>
      </c>
      <c r="G13856" s="17">
        <v>4.0499351E7</v>
      </c>
      <c r="H13856" s="17">
        <v>6.4794715E7</v>
      </c>
    </row>
    <row r="13857">
      <c r="A13857" s="7" t="s">
        <v>30706</v>
      </c>
      <c r="B13857" s="17" t="s">
        <v>30707</v>
      </c>
      <c r="C13857" s="17">
        <v>146.0</v>
      </c>
      <c r="D13857" s="17">
        <v>5.149672132E7</v>
      </c>
      <c r="E13857" s="17">
        <v>1.5644262E7</v>
      </c>
      <c r="F13857" s="17">
        <v>3.0727422E7</v>
      </c>
      <c r="G13857" s="17">
        <v>6.4581487E7</v>
      </c>
      <c r="H13857" s="17">
        <v>9.8273093E7</v>
      </c>
    </row>
    <row r="13858">
      <c r="A13858" s="7" t="s">
        <v>30709</v>
      </c>
      <c r="B13858" s="17" t="s">
        <v>30710</v>
      </c>
      <c r="C13858" s="17">
        <v>340.0</v>
      </c>
      <c r="D13858" s="17">
        <v>1.293844181E8</v>
      </c>
      <c r="E13858" s="17">
        <v>4.2804115E7</v>
      </c>
      <c r="F13858" s="17">
        <v>9.0457267E7</v>
      </c>
      <c r="G13858" s="17">
        <v>1.63257809E8</v>
      </c>
      <c r="H13858" s="17">
        <v>2.76435265E8</v>
      </c>
    </row>
    <row r="13859">
      <c r="A13859" s="7" t="s">
        <v>30711</v>
      </c>
      <c r="B13859" s="17" t="s">
        <v>30712</v>
      </c>
      <c r="C13859" s="17">
        <v>19.0</v>
      </c>
      <c r="D13859" s="17">
        <v>5.209291279E7</v>
      </c>
      <c r="E13859" s="17">
        <v>3734746.0</v>
      </c>
      <c r="F13859" s="17">
        <v>1.3719169E7</v>
      </c>
      <c r="G13859" s="17">
        <v>7.6492001E7</v>
      </c>
      <c r="H13859" s="17">
        <v>1.47385401E8</v>
      </c>
    </row>
    <row r="13860">
      <c r="A13860" s="7" t="s">
        <v>30713</v>
      </c>
      <c r="B13860" s="17" t="s">
        <v>30714</v>
      </c>
      <c r="C13860" s="17">
        <v>106.0</v>
      </c>
      <c r="D13860" s="17">
        <v>8475990.604</v>
      </c>
      <c r="E13860" s="17">
        <v>3130089.0</v>
      </c>
      <c r="F13860" s="17">
        <v>4320458.0</v>
      </c>
      <c r="G13860" s="17">
        <v>7384282.0</v>
      </c>
      <c r="H13860" s="17">
        <v>9299046.0</v>
      </c>
    </row>
    <row r="13861">
      <c r="A13861" s="7" t="s">
        <v>30715</v>
      </c>
      <c r="B13861" s="17" t="s">
        <v>30716</v>
      </c>
      <c r="C13861" s="17">
        <v>82.0</v>
      </c>
      <c r="D13861" s="17">
        <v>7.821983862E7</v>
      </c>
      <c r="E13861" s="17">
        <v>1.2700519E7</v>
      </c>
      <c r="F13861" s="17">
        <v>3.2674642E7</v>
      </c>
      <c r="G13861" s="17">
        <v>8.10515E7</v>
      </c>
      <c r="H13861" s="17">
        <v>1.43069318E8</v>
      </c>
    </row>
    <row r="13862">
      <c r="A13862" s="7" t="s">
        <v>30717</v>
      </c>
      <c r="B13862" s="17" t="s">
        <v>30718</v>
      </c>
      <c r="C13862" s="17">
        <v>124.0</v>
      </c>
      <c r="D13862" s="17">
        <v>8.383505452E7</v>
      </c>
      <c r="E13862" s="17">
        <v>1.4330849E7</v>
      </c>
      <c r="F13862" s="17">
        <v>4.0561024E7</v>
      </c>
      <c r="G13862" s="17">
        <v>9.0989358E7</v>
      </c>
      <c r="H13862" s="17">
        <v>2.1654565E8</v>
      </c>
    </row>
    <row r="13863">
      <c r="A13863" s="7" t="s">
        <v>30720</v>
      </c>
      <c r="B13863" s="17" t="s">
        <v>30721</v>
      </c>
      <c r="C13863" s="17">
        <v>1117.0</v>
      </c>
      <c r="D13863" s="17">
        <v>5146465.15</v>
      </c>
      <c r="E13863" s="17">
        <v>1685830.0</v>
      </c>
      <c r="F13863" s="17">
        <v>2615641.0</v>
      </c>
      <c r="G13863" s="17">
        <v>4987532.0</v>
      </c>
      <c r="H13863" s="17">
        <v>1.0715E7</v>
      </c>
    </row>
    <row r="13864">
      <c r="A13864" s="7" t="s">
        <v>30722</v>
      </c>
      <c r="B13864" s="17" t="s">
        <v>30723</v>
      </c>
      <c r="C13864" s="17">
        <v>98.0</v>
      </c>
      <c r="D13864" s="17">
        <v>3.566890263E7</v>
      </c>
      <c r="E13864" s="17">
        <v>1.1553684E7</v>
      </c>
      <c r="F13864" s="17">
        <v>2.1306E7</v>
      </c>
      <c r="G13864" s="17">
        <v>4.9562031E7</v>
      </c>
      <c r="H13864" s="17">
        <v>8.5161523E7</v>
      </c>
    </row>
    <row r="13865">
      <c r="A13865" s="7" t="s">
        <v>30724</v>
      </c>
      <c r="B13865" s="17" t="s">
        <v>30725</v>
      </c>
      <c r="C13865" s="17">
        <v>2547.0</v>
      </c>
      <c r="D13865" s="17">
        <v>4.352103881E7</v>
      </c>
      <c r="E13865" s="17">
        <v>1.1032303E7</v>
      </c>
      <c r="F13865" s="17">
        <v>2.5032246E7</v>
      </c>
      <c r="G13865" s="17">
        <v>5.3341103E7</v>
      </c>
      <c r="H13865" s="17">
        <v>9.9425249E7</v>
      </c>
    </row>
    <row r="13866">
      <c r="A13866" s="7" t="s">
        <v>30726</v>
      </c>
      <c r="B13866" s="17" t="s">
        <v>30727</v>
      </c>
      <c r="C13866" s="17">
        <v>9673.0</v>
      </c>
      <c r="D13866" s="17">
        <v>3.647504778E7</v>
      </c>
      <c r="E13866" s="17">
        <v>1.0442205E7</v>
      </c>
      <c r="F13866" s="17">
        <v>2.158353E7</v>
      </c>
      <c r="G13866" s="17">
        <v>4.343536E7</v>
      </c>
      <c r="H13866" s="17">
        <v>8.1863931E7</v>
      </c>
    </row>
    <row r="13867">
      <c r="A13867" s="7" t="s">
        <v>30728</v>
      </c>
      <c r="B13867" s="17" t="s">
        <v>30729</v>
      </c>
      <c r="C13867" s="17">
        <v>1203.0</v>
      </c>
      <c r="D13867" s="17">
        <v>1.551349223E7</v>
      </c>
      <c r="E13867" s="17">
        <v>3688184.0</v>
      </c>
      <c r="F13867" s="17">
        <v>7027269.0</v>
      </c>
      <c r="G13867" s="17">
        <v>1.4527307E7</v>
      </c>
      <c r="H13867" s="17">
        <v>3.1287767E7</v>
      </c>
    </row>
    <row r="13868">
      <c r="A13868" s="7" t="s">
        <v>30730</v>
      </c>
      <c r="B13868" s="17" t="s">
        <v>30731</v>
      </c>
      <c r="C13868" s="17">
        <v>3127.0</v>
      </c>
      <c r="D13868" s="17">
        <v>8619078.201</v>
      </c>
      <c r="E13868" s="17">
        <v>3938518.0</v>
      </c>
      <c r="F13868" s="17">
        <v>5799002.0</v>
      </c>
      <c r="G13868" s="17">
        <v>9737880.0</v>
      </c>
      <c r="H13868" s="17">
        <v>1.62314E7</v>
      </c>
    </row>
    <row r="13869">
      <c r="A13869" s="7" t="s">
        <v>30732</v>
      </c>
      <c r="B13869" s="17" t="s">
        <v>30733</v>
      </c>
      <c r="C13869" s="17">
        <v>478.0</v>
      </c>
      <c r="D13869" s="17">
        <v>2.961004002E7</v>
      </c>
      <c r="E13869" s="17">
        <v>5110000.0</v>
      </c>
      <c r="F13869" s="17">
        <v>1.3597375E7</v>
      </c>
      <c r="G13869" s="17">
        <v>3.3500127E7</v>
      </c>
      <c r="H13869" s="17">
        <v>7.6404346E7</v>
      </c>
    </row>
    <row r="13870">
      <c r="A13870" s="7" t="s">
        <v>30735</v>
      </c>
      <c r="B13870" s="17" t="s">
        <v>30736</v>
      </c>
      <c r="C13870" s="17">
        <v>604.0</v>
      </c>
      <c r="D13870" s="17">
        <v>3.438130082E7</v>
      </c>
      <c r="E13870" s="17">
        <v>6943800.0</v>
      </c>
      <c r="F13870" s="17">
        <v>1.5384294E7</v>
      </c>
      <c r="G13870" s="17">
        <v>3.7951127E7</v>
      </c>
      <c r="H13870" s="17">
        <v>9.221485E7</v>
      </c>
    </row>
    <row r="13871">
      <c r="A13871" s="7" t="s">
        <v>30737</v>
      </c>
      <c r="B13871" s="17" t="s">
        <v>30738</v>
      </c>
      <c r="C13871" s="17">
        <v>116.0</v>
      </c>
      <c r="D13871" s="17">
        <v>6.945348064E7</v>
      </c>
      <c r="E13871" s="17">
        <v>1.6675552E7</v>
      </c>
      <c r="F13871" s="17">
        <v>3.3341E7</v>
      </c>
      <c r="G13871" s="17">
        <v>9.4112209E7</v>
      </c>
      <c r="H13871" s="17">
        <v>1.75724849E8</v>
      </c>
    </row>
    <row r="13872">
      <c r="A13872" s="7" t="s">
        <v>30739</v>
      </c>
      <c r="B13872" s="17" t="s">
        <v>30740</v>
      </c>
      <c r="C13872" s="17">
        <v>1225.0</v>
      </c>
      <c r="D13872" s="17">
        <v>3.334294066E7</v>
      </c>
      <c r="E13872" s="17">
        <v>9313667.0</v>
      </c>
      <c r="F13872" s="17">
        <v>1.6403E7</v>
      </c>
      <c r="G13872" s="17">
        <v>3.8432183E7</v>
      </c>
      <c r="H13872" s="17">
        <v>7.703711E7</v>
      </c>
    </row>
    <row r="13873">
      <c r="A13873" s="7" t="s">
        <v>30741</v>
      </c>
      <c r="B13873" s="17" t="s">
        <v>30742</v>
      </c>
      <c r="C13873" s="17">
        <v>4.0</v>
      </c>
      <c r="D13873" s="17">
        <v>1.712357875E7</v>
      </c>
      <c r="E13873" s="17">
        <v>9664642.0</v>
      </c>
      <c r="F13873" s="17">
        <v>1.315044E7</v>
      </c>
      <c r="G13873" s="17">
        <v>1.6680209E7</v>
      </c>
      <c r="H13873" s="17">
        <v>2.8999024E7</v>
      </c>
    </row>
    <row r="13874">
      <c r="A13874" s="7" t="s">
        <v>30743</v>
      </c>
      <c r="B13874" s="17" t="s">
        <v>30744</v>
      </c>
      <c r="C13874" s="17">
        <v>383.0</v>
      </c>
      <c r="D13874" s="17">
        <v>3.254278188E7</v>
      </c>
      <c r="E13874" s="17">
        <v>5666988.0</v>
      </c>
      <c r="F13874" s="17">
        <v>1.10197E7</v>
      </c>
      <c r="G13874" s="17">
        <v>2.6910879E7</v>
      </c>
      <c r="H13874" s="17">
        <v>7.1692574E7</v>
      </c>
    </row>
    <row r="13875">
      <c r="A13875" s="7" t="s">
        <v>30745</v>
      </c>
      <c r="B13875" s="17" t="s">
        <v>30746</v>
      </c>
      <c r="C13875" s="17">
        <v>286.0</v>
      </c>
      <c r="D13875" s="17">
        <v>1.865803957E7</v>
      </c>
      <c r="E13875" s="17">
        <v>4958865.0</v>
      </c>
      <c r="F13875" s="17">
        <v>8852758.0</v>
      </c>
      <c r="G13875" s="17">
        <v>1.7714402E7</v>
      </c>
      <c r="H13875" s="17">
        <v>4.3863069E7</v>
      </c>
    </row>
    <row r="13876">
      <c r="A13876" s="7" t="s">
        <v>30747</v>
      </c>
      <c r="B13876" s="17" t="s">
        <v>30748</v>
      </c>
      <c r="C13876" s="17">
        <v>44.0</v>
      </c>
      <c r="D13876" s="17">
        <v>4.676167609E7</v>
      </c>
      <c r="E13876" s="17">
        <v>8125987.0</v>
      </c>
      <c r="F13876" s="17">
        <v>2.720684E7</v>
      </c>
      <c r="G13876" s="17">
        <v>6.1422048E7</v>
      </c>
      <c r="H13876" s="17">
        <v>8.8996279E7</v>
      </c>
    </row>
    <row r="13877">
      <c r="A13877" s="7" t="s">
        <v>30749</v>
      </c>
      <c r="B13877" s="17" t="s">
        <v>30750</v>
      </c>
      <c r="C13877" s="17">
        <v>386.0</v>
      </c>
      <c r="D13877" s="17">
        <v>4.558358742E7</v>
      </c>
      <c r="E13877" s="17">
        <v>1.7041148E7</v>
      </c>
      <c r="F13877" s="17">
        <v>2.9875728E7</v>
      </c>
      <c r="G13877" s="17">
        <v>5.6934891E7</v>
      </c>
      <c r="H13877" s="17">
        <v>9.259564E7</v>
      </c>
    </row>
    <row r="13878">
      <c r="A13878" s="7" t="s">
        <v>30751</v>
      </c>
      <c r="B13878" s="17" t="s">
        <v>30752</v>
      </c>
      <c r="C13878" s="17">
        <v>9.0</v>
      </c>
      <c r="D13878" s="17">
        <v>5.414909178E7</v>
      </c>
      <c r="E13878" s="17">
        <v>7776587.0</v>
      </c>
      <c r="F13878" s="17">
        <v>2.5211233E7</v>
      </c>
      <c r="G13878" s="17">
        <v>3.4445736E7</v>
      </c>
      <c r="H13878" s="17">
        <v>2.9876623E8</v>
      </c>
    </row>
    <row r="13879">
      <c r="A13879" s="7" t="s">
        <v>30754</v>
      </c>
      <c r="B13879" s="17" t="s">
        <v>30755</v>
      </c>
      <c r="C13879" s="17">
        <v>80.0</v>
      </c>
      <c r="D13879" s="17">
        <v>1.133191906E7</v>
      </c>
      <c r="E13879" s="17">
        <v>1600000.0</v>
      </c>
      <c r="F13879" s="17">
        <v>4350000.0</v>
      </c>
      <c r="G13879" s="17">
        <v>8725000.0</v>
      </c>
      <c r="H13879" s="17">
        <v>2.0080464E7</v>
      </c>
    </row>
    <row r="13880">
      <c r="A13880" s="7" t="s">
        <v>30756</v>
      </c>
      <c r="B13880" s="17" t="s">
        <v>30757</v>
      </c>
      <c r="C13880" s="17">
        <v>75.0</v>
      </c>
      <c r="D13880" s="17">
        <v>1.099669588E7</v>
      </c>
      <c r="E13880" s="17">
        <v>2692175.0</v>
      </c>
      <c r="F13880" s="17">
        <v>4783638.0</v>
      </c>
      <c r="G13880" s="17">
        <v>1.10977E7</v>
      </c>
      <c r="H13880" s="17">
        <v>2.1901797E7</v>
      </c>
    </row>
    <row r="13881">
      <c r="A13881" s="7" t="s">
        <v>30758</v>
      </c>
      <c r="B13881" s="17" t="s">
        <v>30759</v>
      </c>
      <c r="C13881" s="17">
        <v>239.0</v>
      </c>
      <c r="D13881" s="17">
        <v>5985243.494</v>
      </c>
      <c r="E13881" s="17">
        <v>2339357.0</v>
      </c>
      <c r="F13881" s="17">
        <v>4056340.0</v>
      </c>
      <c r="G13881" s="17">
        <v>7216653.0</v>
      </c>
      <c r="H13881" s="17">
        <v>1.2706386E7</v>
      </c>
    </row>
    <row r="13882">
      <c r="A13882" s="7" t="s">
        <v>30760</v>
      </c>
      <c r="B13882" s="17" t="s">
        <v>30761</v>
      </c>
      <c r="C13882" s="17">
        <v>7.0</v>
      </c>
      <c r="D13882" s="17">
        <v>2.782540071E7</v>
      </c>
      <c r="E13882" s="17">
        <v>7853800.0</v>
      </c>
      <c r="F13882" s="17">
        <v>1.3913736E7</v>
      </c>
      <c r="G13882" s="17">
        <v>6.0909378E7</v>
      </c>
      <c r="H13882" s="17">
        <v>6.6997803E7</v>
      </c>
    </row>
    <row r="13883">
      <c r="A13883" s="7" t="s">
        <v>30762</v>
      </c>
      <c r="B13883" s="17" t="s">
        <v>30763</v>
      </c>
      <c r="C13883" s="17">
        <v>97.0</v>
      </c>
      <c r="D13883" s="17">
        <v>3.167574388E7</v>
      </c>
      <c r="E13883" s="17">
        <v>6458064.0</v>
      </c>
      <c r="F13883" s="17">
        <v>1.6049939E7</v>
      </c>
      <c r="G13883" s="17">
        <v>3.9422966E7</v>
      </c>
      <c r="H13883" s="17">
        <v>7.6255864E7</v>
      </c>
    </row>
    <row r="13884">
      <c r="A13884" s="7" t="s">
        <v>30764</v>
      </c>
      <c r="B13884" s="17" t="s">
        <v>30765</v>
      </c>
      <c r="C13884" s="17">
        <v>151.0</v>
      </c>
      <c r="D13884" s="17">
        <v>2.736008627E7</v>
      </c>
      <c r="E13884" s="17">
        <v>5113251.0</v>
      </c>
      <c r="F13884" s="17">
        <v>1.2926E7</v>
      </c>
      <c r="G13884" s="17">
        <v>3.0447996E7</v>
      </c>
      <c r="H13884" s="17">
        <v>6.7803315E7</v>
      </c>
    </row>
    <row r="13885">
      <c r="A13885" s="7" t="s">
        <v>30766</v>
      </c>
      <c r="B13885" s="17" t="s">
        <v>30767</v>
      </c>
      <c r="C13885" s="17">
        <v>174.0</v>
      </c>
      <c r="D13885" s="17">
        <v>4.714921207E7</v>
      </c>
      <c r="E13885" s="17">
        <v>1.4924849E7</v>
      </c>
      <c r="F13885" s="17">
        <v>3.1533051E7</v>
      </c>
      <c r="G13885" s="17">
        <v>5.8461407E7</v>
      </c>
      <c r="H13885" s="17">
        <v>1.04497618E8</v>
      </c>
    </row>
    <row r="13886">
      <c r="A13886" s="7" t="s">
        <v>30768</v>
      </c>
      <c r="B13886" s="17" t="s">
        <v>30769</v>
      </c>
      <c r="C13886" s="17">
        <v>713.0</v>
      </c>
      <c r="D13886" s="17">
        <v>4.911853782E7</v>
      </c>
      <c r="E13886" s="17">
        <v>1.1262375E7</v>
      </c>
      <c r="F13886" s="17">
        <v>2.6402283E7</v>
      </c>
      <c r="G13886" s="17">
        <v>6.2390601E7</v>
      </c>
      <c r="H13886" s="17">
        <v>1.16303741E8</v>
      </c>
    </row>
    <row r="13887">
      <c r="A13887" s="7" t="s">
        <v>30770</v>
      </c>
      <c r="B13887" s="17" t="s">
        <v>30771</v>
      </c>
      <c r="C13887" s="17">
        <v>119.0</v>
      </c>
      <c r="D13887" s="17">
        <v>5.300548964E7</v>
      </c>
      <c r="E13887" s="17">
        <v>1.1991064E7</v>
      </c>
      <c r="F13887" s="17">
        <v>3.4490596E7</v>
      </c>
      <c r="G13887" s="17">
        <v>6.50704E7</v>
      </c>
      <c r="H13887" s="17">
        <v>1.27910098E8</v>
      </c>
    </row>
    <row r="13888">
      <c r="A13888" s="7" t="s">
        <v>30773</v>
      </c>
      <c r="B13888" s="17" t="s">
        <v>30774</v>
      </c>
      <c r="C13888" s="17">
        <v>272.0</v>
      </c>
      <c r="D13888" s="17">
        <v>3.709077854E7</v>
      </c>
      <c r="E13888" s="17">
        <v>6455600.0</v>
      </c>
      <c r="F13888" s="17">
        <v>2.4091293E7</v>
      </c>
      <c r="G13888" s="17">
        <v>4.7001629E7</v>
      </c>
      <c r="H13888" s="17">
        <v>8.1974692E7</v>
      </c>
    </row>
    <row r="13889">
      <c r="A13889" s="7" t="s">
        <v>30775</v>
      </c>
      <c r="B13889" s="17" t="s">
        <v>30776</v>
      </c>
      <c r="C13889" s="17">
        <v>3230.0</v>
      </c>
      <c r="D13889" s="17">
        <v>4.645201794E7</v>
      </c>
      <c r="E13889" s="17">
        <v>8247000.0</v>
      </c>
      <c r="F13889" s="17">
        <v>2.3769079E7</v>
      </c>
      <c r="G13889" s="17">
        <v>6.0237488E7</v>
      </c>
      <c r="H13889" s="17">
        <v>1.07066914E8</v>
      </c>
    </row>
    <row r="13890">
      <c r="A13890" s="7" t="s">
        <v>30777</v>
      </c>
      <c r="B13890" s="17" t="s">
        <v>30778</v>
      </c>
      <c r="C13890" s="17">
        <v>17111.0</v>
      </c>
      <c r="D13890" s="17">
        <v>2.786494038E7</v>
      </c>
      <c r="E13890" s="17">
        <v>5490788.0</v>
      </c>
      <c r="F13890" s="17">
        <v>1.1744995E7</v>
      </c>
      <c r="G13890" s="17">
        <v>2.9276139E7</v>
      </c>
      <c r="H13890" s="17">
        <v>6.541045E7</v>
      </c>
    </row>
    <row r="13891">
      <c r="A13891" s="7" t="s">
        <v>30779</v>
      </c>
      <c r="B13891" s="17" t="s">
        <v>30780</v>
      </c>
      <c r="C13891" s="17">
        <v>71.0</v>
      </c>
      <c r="D13891" s="17">
        <v>2.012777696E7</v>
      </c>
      <c r="E13891" s="17">
        <v>2699347.0</v>
      </c>
      <c r="F13891" s="17">
        <v>6781977.0</v>
      </c>
      <c r="G13891" s="17">
        <v>2.7973931E7</v>
      </c>
      <c r="H13891" s="17">
        <v>5.119964E7</v>
      </c>
    </row>
    <row r="13892">
      <c r="A13892" s="7" t="s">
        <v>30781</v>
      </c>
      <c r="B13892" s="17" t="s">
        <v>30782</v>
      </c>
      <c r="C13892" s="17">
        <v>69.0</v>
      </c>
      <c r="D13892" s="17">
        <v>4.605314649E7</v>
      </c>
      <c r="E13892" s="17">
        <v>1.1493451E7</v>
      </c>
      <c r="F13892" s="17">
        <v>3.737206E7</v>
      </c>
      <c r="G13892" s="17">
        <v>6.5227512E7</v>
      </c>
      <c r="H13892" s="17">
        <v>1.0523778E8</v>
      </c>
    </row>
    <row r="13893">
      <c r="A13893" s="7" t="s">
        <v>30783</v>
      </c>
      <c r="B13893" s="17" t="s">
        <v>30784</v>
      </c>
      <c r="C13893" s="17">
        <v>4.0</v>
      </c>
      <c r="D13893" s="17">
        <v>1.53246515E7</v>
      </c>
      <c r="E13893" s="17">
        <v>1352210.0</v>
      </c>
      <c r="F13893" s="17">
        <v>3552364.0</v>
      </c>
      <c r="G13893" s="17">
        <v>1.19539E7</v>
      </c>
      <c r="H13893" s="17">
        <v>4.4440132E7</v>
      </c>
    </row>
    <row r="13894">
      <c r="A13894" s="7" t="s">
        <v>30785</v>
      </c>
      <c r="B13894" s="17" t="s">
        <v>30786</v>
      </c>
      <c r="C13894" s="17">
        <v>30.0</v>
      </c>
      <c r="D13894" s="17">
        <v>1.595099371E8</v>
      </c>
      <c r="E13894" s="17">
        <v>6660000.0</v>
      </c>
      <c r="F13894" s="17">
        <v>1.11E7</v>
      </c>
      <c r="G13894" s="17">
        <v>2.4043128E7</v>
      </c>
      <c r="H13894" s="17">
        <v>3.552E7</v>
      </c>
    </row>
    <row r="13895">
      <c r="A13895" s="7" t="s">
        <v>30787</v>
      </c>
      <c r="B13895" s="17" t="s">
        <v>30788</v>
      </c>
      <c r="C13895" s="17">
        <v>45.0</v>
      </c>
      <c r="D13895" s="17">
        <v>1.643312942E7</v>
      </c>
      <c r="E13895" s="17">
        <v>5550000.0</v>
      </c>
      <c r="F13895" s="17">
        <v>8880000.0</v>
      </c>
      <c r="G13895" s="17">
        <v>1.665E7</v>
      </c>
      <c r="H13895" s="17">
        <v>3.5851E7</v>
      </c>
    </row>
    <row r="13896">
      <c r="A13896" s="7" t="s">
        <v>30789</v>
      </c>
      <c r="B13896" s="17" t="s">
        <v>30790</v>
      </c>
      <c r="C13896" s="17">
        <v>497.0</v>
      </c>
      <c r="D13896" s="17">
        <v>3.427855817E7</v>
      </c>
      <c r="E13896" s="17">
        <v>5626503.0</v>
      </c>
      <c r="F13896" s="17">
        <v>1.0503303E7</v>
      </c>
      <c r="G13896" s="17">
        <v>2.9378913E7</v>
      </c>
      <c r="H13896" s="17">
        <v>9.2525489E7</v>
      </c>
    </row>
    <row r="13897">
      <c r="A13897" s="7" t="s">
        <v>30791</v>
      </c>
      <c r="B13897" s="17" t="s">
        <v>30792</v>
      </c>
      <c r="C13897" s="17">
        <v>265.0</v>
      </c>
      <c r="D13897" s="17">
        <v>1.588784263E7</v>
      </c>
      <c r="E13897" s="17">
        <v>2260000.0</v>
      </c>
      <c r="F13897" s="17">
        <v>5128485.0</v>
      </c>
      <c r="G13897" s="17">
        <v>1.2658291E7</v>
      </c>
      <c r="H13897" s="17">
        <v>3.1012755E7</v>
      </c>
    </row>
    <row r="13898">
      <c r="A13898" s="7" t="s">
        <v>30793</v>
      </c>
      <c r="B13898" s="17" t="s">
        <v>30794</v>
      </c>
      <c r="C13898" s="17">
        <v>311.0</v>
      </c>
      <c r="D13898" s="17">
        <v>8837748.695</v>
      </c>
      <c r="E13898" s="17">
        <v>2144200.0</v>
      </c>
      <c r="F13898" s="17">
        <v>4780820.0</v>
      </c>
      <c r="G13898" s="17">
        <v>9743934.0</v>
      </c>
      <c r="H13898" s="17">
        <v>1.9319781E7</v>
      </c>
    </row>
    <row r="13899">
      <c r="A13899" s="7" t="s">
        <v>30795</v>
      </c>
      <c r="B13899" s="17" t="s">
        <v>30797</v>
      </c>
      <c r="C13899" s="17">
        <v>2365.0</v>
      </c>
      <c r="D13899" s="17">
        <v>1.493282247E7</v>
      </c>
      <c r="E13899" s="17">
        <v>2941393.0</v>
      </c>
      <c r="F13899" s="17">
        <v>4615679.0</v>
      </c>
      <c r="G13899" s="17">
        <v>8292786.0</v>
      </c>
      <c r="H13899" s="17">
        <v>1.803585E7</v>
      </c>
    </row>
    <row r="13900">
      <c r="A13900" s="7" t="s">
        <v>30798</v>
      </c>
      <c r="B13900" s="17" t="s">
        <v>30799</v>
      </c>
      <c r="C13900" s="17">
        <v>80.0</v>
      </c>
      <c r="D13900" s="17">
        <v>9285991.525</v>
      </c>
      <c r="E13900" s="17">
        <v>3770427.0</v>
      </c>
      <c r="F13900" s="17">
        <v>7166981.0</v>
      </c>
      <c r="G13900" s="17">
        <v>1.0532287E7</v>
      </c>
      <c r="H13900" s="17">
        <v>1.400184E7</v>
      </c>
    </row>
    <row r="13901">
      <c r="A13901" s="7" t="s">
        <v>30800</v>
      </c>
      <c r="B13901" s="17" t="s">
        <v>30801</v>
      </c>
      <c r="C13901" s="17">
        <v>969.0</v>
      </c>
      <c r="D13901" s="17">
        <v>2.5099838E7</v>
      </c>
      <c r="E13901" s="17">
        <v>3500000.0</v>
      </c>
      <c r="F13901" s="17">
        <v>6504112.0</v>
      </c>
      <c r="G13901" s="17">
        <v>1.5166826E7</v>
      </c>
      <c r="H13901" s="17">
        <v>3.867742E7</v>
      </c>
    </row>
    <row r="13902">
      <c r="A13902" s="7" t="s">
        <v>30802</v>
      </c>
      <c r="B13902" s="17" t="s">
        <v>30803</v>
      </c>
      <c r="C13902" s="17">
        <v>288.0</v>
      </c>
      <c r="D13902" s="17">
        <v>8779467.271</v>
      </c>
      <c r="E13902" s="17">
        <v>2307058.0</v>
      </c>
      <c r="F13902" s="17">
        <v>3411929.0</v>
      </c>
      <c r="G13902" s="17">
        <v>5866917.0</v>
      </c>
      <c r="H13902" s="17">
        <v>1.6252392E7</v>
      </c>
    </row>
    <row r="13903">
      <c r="A13903" s="7" t="s">
        <v>30804</v>
      </c>
      <c r="B13903" s="17" t="s">
        <v>30805</v>
      </c>
      <c r="C13903" s="17">
        <v>260.0</v>
      </c>
      <c r="D13903" s="17">
        <v>2.172647343E7</v>
      </c>
      <c r="E13903" s="17">
        <v>3483589.0</v>
      </c>
      <c r="F13903" s="17">
        <v>7000000.0</v>
      </c>
      <c r="G13903" s="17">
        <v>1.6557833E7</v>
      </c>
      <c r="H13903" s="17">
        <v>5.0072979E7</v>
      </c>
    </row>
    <row r="13904">
      <c r="A13904" s="7" t="s">
        <v>30806</v>
      </c>
      <c r="B13904" s="17" t="s">
        <v>30807</v>
      </c>
      <c r="C13904" s="17">
        <v>994.0</v>
      </c>
      <c r="D13904" s="17">
        <v>1.730977624E7</v>
      </c>
      <c r="E13904" s="17">
        <v>3768211.0</v>
      </c>
      <c r="F13904" s="17">
        <v>7077609.0</v>
      </c>
      <c r="G13904" s="17">
        <v>1.6749375E7</v>
      </c>
      <c r="H13904" s="17">
        <v>4.1298839E7</v>
      </c>
    </row>
    <row r="13905">
      <c r="A13905" s="7" t="s">
        <v>30809</v>
      </c>
      <c r="B13905" s="17" t="s">
        <v>30810</v>
      </c>
      <c r="C13905" s="17">
        <v>3341.0</v>
      </c>
      <c r="D13905" s="17">
        <v>7639629.183</v>
      </c>
      <c r="E13905" s="17">
        <v>2588000.0</v>
      </c>
      <c r="F13905" s="17">
        <v>3794098.0</v>
      </c>
      <c r="G13905" s="17">
        <v>6822000.0</v>
      </c>
      <c r="H13905" s="17">
        <v>1.2591972E7</v>
      </c>
    </row>
    <row r="13906">
      <c r="A13906" s="7" t="s">
        <v>30811</v>
      </c>
      <c r="B13906" s="17" t="s">
        <v>30812</v>
      </c>
      <c r="C13906" s="17">
        <v>20771.0</v>
      </c>
      <c r="D13906" s="17">
        <v>9076336.672</v>
      </c>
      <c r="E13906" s="17">
        <v>2673663.0</v>
      </c>
      <c r="F13906" s="17">
        <v>4438774.0</v>
      </c>
      <c r="G13906" s="17">
        <v>8419049.0</v>
      </c>
      <c r="H13906" s="17">
        <v>1.4888941E7</v>
      </c>
    </row>
    <row r="13907">
      <c r="A13907" s="7" t="s">
        <v>30813</v>
      </c>
      <c r="B13907" s="17" t="s">
        <v>30814</v>
      </c>
      <c r="C13907" s="17">
        <v>2.0</v>
      </c>
      <c r="D13907" s="17">
        <v>8516754.0</v>
      </c>
      <c r="E13907" s="17">
        <v>4346885.0</v>
      </c>
      <c r="F13907" s="17">
        <v>4346885.0</v>
      </c>
      <c r="G13907" s="17">
        <v>1.2686623E7</v>
      </c>
      <c r="H13907" s="17">
        <v>1.2686623E7</v>
      </c>
    </row>
    <row r="13908">
      <c r="A13908" s="7" t="s">
        <v>30815</v>
      </c>
      <c r="B13908" s="17" t="s">
        <v>30816</v>
      </c>
      <c r="C13908" s="17">
        <v>4.0</v>
      </c>
      <c r="D13908" s="17">
        <v>1.199623275E7</v>
      </c>
      <c r="E13908" s="17">
        <v>5415000.0</v>
      </c>
      <c r="F13908" s="17">
        <v>6383411.0</v>
      </c>
      <c r="G13908" s="17">
        <v>7002448.0</v>
      </c>
      <c r="H13908" s="17">
        <v>2.9184072E7</v>
      </c>
    </row>
    <row r="13909">
      <c r="A13909" s="7" t="s">
        <v>30817</v>
      </c>
      <c r="B13909" s="17" t="s">
        <v>30818</v>
      </c>
      <c r="C13909" s="17">
        <v>2.0</v>
      </c>
      <c r="D13909" s="17">
        <v>1.60624175E7</v>
      </c>
      <c r="E13909" s="17">
        <v>1155000.0</v>
      </c>
      <c r="F13909" s="17">
        <v>1155000.0</v>
      </c>
      <c r="G13909" s="17">
        <v>3.0969835E7</v>
      </c>
      <c r="H13909" s="17">
        <v>3.0969835E7</v>
      </c>
    </row>
    <row r="13910">
      <c r="A13910" s="7" t="s">
        <v>30819</v>
      </c>
      <c r="B13910" s="17" t="s">
        <v>30820</v>
      </c>
      <c r="C13910" s="17">
        <v>1.0</v>
      </c>
      <c r="D13910" s="17">
        <v>3.22578547E8</v>
      </c>
      <c r="E13910" s="17">
        <v>3.22578547E8</v>
      </c>
      <c r="F13910" s="17">
        <v>3.22578547E8</v>
      </c>
      <c r="G13910" s="17">
        <v>3.22578547E8</v>
      </c>
      <c r="H13910" s="17">
        <v>3.22578547E8</v>
      </c>
    </row>
    <row r="13911">
      <c r="A13911" s="7" t="s">
        <v>30821</v>
      </c>
      <c r="B13911" s="17" t="s">
        <v>30822</v>
      </c>
      <c r="C13911" s="17">
        <v>1.0</v>
      </c>
      <c r="D13911" s="17">
        <v>7211222.0</v>
      </c>
      <c r="E13911" s="17">
        <v>7211222.0</v>
      </c>
      <c r="F13911" s="17">
        <v>7211222.0</v>
      </c>
      <c r="G13911" s="17">
        <v>7211222.0</v>
      </c>
      <c r="H13911" s="17">
        <v>7211222.0</v>
      </c>
    </row>
    <row r="13912">
      <c r="A13912" s="7" t="s">
        <v>30824</v>
      </c>
      <c r="B13912" s="17" t="s">
        <v>30825</v>
      </c>
      <c r="C13912" s="17">
        <v>1.0</v>
      </c>
      <c r="D13912" s="17">
        <v>9.8440944E7</v>
      </c>
      <c r="E13912" s="17">
        <v>9.8440944E7</v>
      </c>
      <c r="F13912" s="17">
        <v>9.8440944E7</v>
      </c>
      <c r="G13912" s="17">
        <v>9.8440944E7</v>
      </c>
      <c r="H13912" s="17">
        <v>9.8440944E7</v>
      </c>
    </row>
    <row r="13913">
      <c r="A13913" s="7" t="s">
        <v>30826</v>
      </c>
      <c r="B13913" s="17" t="s">
        <v>30827</v>
      </c>
      <c r="C13913" s="17">
        <v>6.0</v>
      </c>
      <c r="D13913" s="17">
        <v>8.92273295E7</v>
      </c>
      <c r="E13913" s="17">
        <v>5493500.0</v>
      </c>
      <c r="F13913" s="17">
        <v>7880000.0</v>
      </c>
      <c r="G13913" s="17">
        <v>7.8795767E7</v>
      </c>
      <c r="H13913" s="17">
        <v>4.27836502E8</v>
      </c>
    </row>
    <row r="13914">
      <c r="A13914" s="7" t="s">
        <v>30828</v>
      </c>
      <c r="B13914" s="17" t="s">
        <v>30829</v>
      </c>
      <c r="C13914" s="17">
        <v>159.0</v>
      </c>
      <c r="D13914" s="17">
        <v>1.811418234E7</v>
      </c>
      <c r="E13914" s="17">
        <v>4260271.0</v>
      </c>
      <c r="F13914" s="17">
        <v>7750448.0</v>
      </c>
      <c r="G13914" s="17">
        <v>1.6357409E7</v>
      </c>
      <c r="H13914" s="17">
        <v>4.7954721E7</v>
      </c>
    </row>
    <row r="13915">
      <c r="A13915" s="7" t="s">
        <v>30830</v>
      </c>
      <c r="B13915" s="17" t="s">
        <v>30831</v>
      </c>
      <c r="C13915" s="17">
        <v>6.0</v>
      </c>
      <c r="D13915" s="17">
        <v>7201527.833</v>
      </c>
      <c r="E13915" s="17">
        <v>6569051.0</v>
      </c>
      <c r="F13915" s="17">
        <v>7712136.0</v>
      </c>
      <c r="G13915" s="17">
        <v>8499921.0</v>
      </c>
      <c r="H13915" s="17">
        <v>1.061433E7</v>
      </c>
    </row>
    <row r="13916">
      <c r="A13916" s="7" t="s">
        <v>30832</v>
      </c>
      <c r="B13916" s="17" t="s">
        <v>30833</v>
      </c>
      <c r="C13916" s="17">
        <v>15.0</v>
      </c>
      <c r="D13916" s="17">
        <v>9389085.933</v>
      </c>
      <c r="E13916" s="17">
        <v>3037918.0</v>
      </c>
      <c r="F13916" s="17">
        <v>5603789.0</v>
      </c>
      <c r="G13916" s="17">
        <v>9856215.0</v>
      </c>
      <c r="H13916" s="17">
        <v>1.5851947E7</v>
      </c>
    </row>
    <row r="13917">
      <c r="A13917" s="7" t="s">
        <v>30834</v>
      </c>
      <c r="B13917" s="17" t="s">
        <v>30835</v>
      </c>
      <c r="C13917" s="17">
        <v>77.0</v>
      </c>
      <c r="D13917" s="17">
        <v>9872714.532</v>
      </c>
      <c r="E13917" s="17">
        <v>3002435.0</v>
      </c>
      <c r="F13917" s="17">
        <v>5595961.0</v>
      </c>
      <c r="G13917" s="17">
        <v>1.2487904E7</v>
      </c>
      <c r="H13917" s="17">
        <v>2.8084265E7</v>
      </c>
    </row>
    <row r="13918">
      <c r="A13918" s="7" t="s">
        <v>30836</v>
      </c>
      <c r="B13918" s="17" t="s">
        <v>30837</v>
      </c>
      <c r="C13918" s="17">
        <v>341.0</v>
      </c>
      <c r="D13918" s="17">
        <v>7.141926409E7</v>
      </c>
      <c r="E13918" s="17">
        <v>2.0814387E7</v>
      </c>
      <c r="F13918" s="17">
        <v>3.6608173E7</v>
      </c>
      <c r="G13918" s="17">
        <v>7.5161846E7</v>
      </c>
      <c r="H13918" s="17">
        <v>1.66508804E8</v>
      </c>
    </row>
    <row r="13919">
      <c r="A13919" s="7" t="s">
        <v>30838</v>
      </c>
      <c r="B13919" s="17" t="s">
        <v>30839</v>
      </c>
      <c r="C13919" s="17">
        <v>153.0</v>
      </c>
      <c r="D13919" s="17">
        <v>5.723031737E7</v>
      </c>
      <c r="E13919" s="17">
        <v>1.9043435E7</v>
      </c>
      <c r="F13919" s="17">
        <v>3.1375292E7</v>
      </c>
      <c r="G13919" s="17">
        <v>7.0028342E7</v>
      </c>
      <c r="H13919" s="17">
        <v>1.32000979E8</v>
      </c>
    </row>
    <row r="13920">
      <c r="A13920" s="7" t="s">
        <v>30840</v>
      </c>
      <c r="B13920" s="17" t="s">
        <v>30841</v>
      </c>
      <c r="C13920" s="17">
        <v>70.0</v>
      </c>
      <c r="D13920" s="17">
        <v>7.954063491E7</v>
      </c>
      <c r="E13920" s="17">
        <v>1.2312981E7</v>
      </c>
      <c r="F13920" s="17">
        <v>5.3608698E7</v>
      </c>
      <c r="G13920" s="17">
        <v>9.5215965E7</v>
      </c>
      <c r="H13920" s="17">
        <v>1.53060348E8</v>
      </c>
    </row>
    <row r="13921">
      <c r="A13921" s="7" t="s">
        <v>30842</v>
      </c>
      <c r="B13921" s="17" t="s">
        <v>30843</v>
      </c>
      <c r="C13921" s="17">
        <v>79.0</v>
      </c>
      <c r="D13921" s="17">
        <v>7.111597086E7</v>
      </c>
      <c r="E13921" s="17">
        <v>2.1739628E7</v>
      </c>
      <c r="F13921" s="17">
        <v>4.8227692E7</v>
      </c>
      <c r="G13921" s="17">
        <v>9.126592E7</v>
      </c>
      <c r="H13921" s="17">
        <v>1.75529867E8</v>
      </c>
    </row>
    <row r="13922">
      <c r="A13922" s="7" t="s">
        <v>30844</v>
      </c>
      <c r="B13922" s="17" t="s">
        <v>30846</v>
      </c>
      <c r="C13922" s="17">
        <v>110.0</v>
      </c>
      <c r="D13922" s="17">
        <v>4.993429613E7</v>
      </c>
      <c r="E13922" s="17">
        <v>1.0109903E7</v>
      </c>
      <c r="F13922" s="17">
        <v>2.6156036E7</v>
      </c>
      <c r="G13922" s="17">
        <v>6.2766998E7</v>
      </c>
      <c r="H13922" s="17">
        <v>1.23473779E8</v>
      </c>
    </row>
    <row r="13923">
      <c r="A13923" s="7" t="s">
        <v>30847</v>
      </c>
      <c r="B13923" s="17" t="s">
        <v>30848</v>
      </c>
      <c r="C13923" s="17">
        <v>54.0</v>
      </c>
      <c r="D13923" s="17">
        <v>2.579952031E7</v>
      </c>
      <c r="E13923" s="17">
        <v>1.119485E7</v>
      </c>
      <c r="F13923" s="17">
        <v>1.831649E7</v>
      </c>
      <c r="G13923" s="17">
        <v>3.5574945E7</v>
      </c>
      <c r="H13923" s="17">
        <v>5.5568953E7</v>
      </c>
    </row>
    <row r="13924">
      <c r="A13924" s="7" t="s">
        <v>30849</v>
      </c>
      <c r="B13924" s="17" t="s">
        <v>30850</v>
      </c>
      <c r="C13924" s="17">
        <v>2.0</v>
      </c>
      <c r="D13924" s="17">
        <v>1.63733625E7</v>
      </c>
      <c r="E13924" s="17">
        <v>6590689.0</v>
      </c>
      <c r="F13924" s="17">
        <v>6590689.0</v>
      </c>
      <c r="G13924" s="17">
        <v>2.6156036E7</v>
      </c>
      <c r="H13924" s="17">
        <v>2.6156036E7</v>
      </c>
    </row>
    <row r="13925">
      <c r="A13925" s="7" t="s">
        <v>30851</v>
      </c>
      <c r="B13925" s="17" t="s">
        <v>30852</v>
      </c>
      <c r="C13925" s="17">
        <v>36.0</v>
      </c>
      <c r="D13925" s="17">
        <v>3.893550347E7</v>
      </c>
      <c r="E13925" s="17">
        <v>1.530204E7</v>
      </c>
      <c r="F13925" s="17">
        <v>2.6156036E7</v>
      </c>
      <c r="G13925" s="17">
        <v>4.1094249E7</v>
      </c>
      <c r="H13925" s="17">
        <v>1.032346E8</v>
      </c>
    </row>
    <row r="13926">
      <c r="A13926" s="7" t="s">
        <v>30853</v>
      </c>
      <c r="B13926" s="17" t="s">
        <v>30854</v>
      </c>
      <c r="C13926" s="17">
        <v>61.0</v>
      </c>
      <c r="D13926" s="17">
        <v>4.702257744E7</v>
      </c>
      <c r="E13926" s="17">
        <v>9652147.0</v>
      </c>
      <c r="F13926" s="17">
        <v>2.152959E7</v>
      </c>
      <c r="G13926" s="17">
        <v>5.84575E7</v>
      </c>
      <c r="H13926" s="17">
        <v>1.10646832E8</v>
      </c>
    </row>
    <row r="13927">
      <c r="A13927" s="7" t="s">
        <v>30855</v>
      </c>
      <c r="B13927" s="17" t="s">
        <v>30856</v>
      </c>
      <c r="C13927" s="17">
        <v>629.0</v>
      </c>
      <c r="D13927" s="17">
        <v>1.797121937E7</v>
      </c>
      <c r="E13927" s="17">
        <v>5040373.0</v>
      </c>
      <c r="F13927" s="17">
        <v>9837621.0</v>
      </c>
      <c r="G13927" s="17">
        <v>1.9401191E7</v>
      </c>
      <c r="H13927" s="17">
        <v>4.2686672E7</v>
      </c>
    </row>
    <row r="13928">
      <c r="A13928" s="7" t="s">
        <v>30857</v>
      </c>
      <c r="B13928" s="17" t="s">
        <v>30858</v>
      </c>
      <c r="C13928" s="17">
        <v>2.0</v>
      </c>
      <c r="D13928" s="17">
        <v>9421550.0</v>
      </c>
      <c r="E13928" s="17">
        <v>7832400.0</v>
      </c>
      <c r="F13928" s="17">
        <v>7832400.0</v>
      </c>
      <c r="G13928" s="17">
        <v>1.10107E7</v>
      </c>
      <c r="H13928" s="17">
        <v>1.10107E7</v>
      </c>
    </row>
    <row r="13929">
      <c r="A13929" s="7" t="s">
        <v>30859</v>
      </c>
      <c r="B13929" s="17" t="s">
        <v>30860</v>
      </c>
      <c r="C13929" s="17">
        <v>2492.0</v>
      </c>
      <c r="D13929" s="17">
        <v>1.625347123E7</v>
      </c>
      <c r="E13929" s="17">
        <v>4590732.0</v>
      </c>
      <c r="F13929" s="17">
        <v>8024051.0</v>
      </c>
      <c r="G13929" s="17">
        <v>1.57416E7</v>
      </c>
      <c r="H13929" s="17">
        <v>3.1917192E7</v>
      </c>
    </row>
    <row r="13930">
      <c r="A13930" s="7" t="s">
        <v>30861</v>
      </c>
      <c r="B13930" s="17" t="s">
        <v>30862</v>
      </c>
      <c r="C13930" s="17">
        <v>215.0</v>
      </c>
      <c r="D13930" s="17">
        <v>1.698174479E7</v>
      </c>
      <c r="E13930" s="17">
        <v>5089372.0</v>
      </c>
      <c r="F13930" s="17">
        <v>9011391.0</v>
      </c>
      <c r="G13930" s="17">
        <v>1.777302E7</v>
      </c>
      <c r="H13930" s="17">
        <v>3.3517288E7</v>
      </c>
    </row>
    <row r="13931">
      <c r="A13931" s="7" t="s">
        <v>30863</v>
      </c>
      <c r="B13931" s="17" t="s">
        <v>30864</v>
      </c>
      <c r="C13931" s="17">
        <v>71.0</v>
      </c>
      <c r="D13931" s="17">
        <v>1.739744831E7</v>
      </c>
      <c r="E13931" s="17">
        <v>3402500.0</v>
      </c>
      <c r="F13931" s="17">
        <v>7885241.0</v>
      </c>
      <c r="G13931" s="17">
        <v>1.976656E7</v>
      </c>
      <c r="H13931" s="17">
        <v>3.3639692E7</v>
      </c>
    </row>
    <row r="13932">
      <c r="A13932" s="7" t="s">
        <v>30865</v>
      </c>
      <c r="B13932" s="17" t="s">
        <v>30866</v>
      </c>
      <c r="C13932" s="17">
        <v>3131.0</v>
      </c>
      <c r="D13932" s="17">
        <v>2.841741181E7</v>
      </c>
      <c r="E13932" s="17">
        <v>6395500.0</v>
      </c>
      <c r="F13932" s="17">
        <v>1.3763484E7</v>
      </c>
      <c r="G13932" s="17">
        <v>3.3156086E7</v>
      </c>
      <c r="H13932" s="17">
        <v>6.5473088E7</v>
      </c>
    </row>
    <row r="13933">
      <c r="A13933" s="7" t="s">
        <v>30867</v>
      </c>
      <c r="B13933" s="17" t="s">
        <v>30868</v>
      </c>
      <c r="C13933" s="17">
        <v>1.0</v>
      </c>
      <c r="D13933" s="17">
        <v>9080000.0</v>
      </c>
      <c r="E13933" s="17">
        <v>9080000.0</v>
      </c>
      <c r="F13933" s="17">
        <v>9080000.0</v>
      </c>
      <c r="G13933" s="17">
        <v>9080000.0</v>
      </c>
      <c r="H13933" s="17">
        <v>9080000.0</v>
      </c>
    </row>
    <row r="13934">
      <c r="A13934" s="7" t="s">
        <v>30869</v>
      </c>
      <c r="B13934" s="17" t="s">
        <v>30870</v>
      </c>
      <c r="C13934" s="17">
        <v>59.0</v>
      </c>
      <c r="D13934" s="17">
        <v>2.094239203E7</v>
      </c>
      <c r="E13934" s="17">
        <v>3245258.0</v>
      </c>
      <c r="F13934" s="17">
        <v>6445304.0</v>
      </c>
      <c r="G13934" s="17">
        <v>1.087498E7</v>
      </c>
      <c r="H13934" s="17">
        <v>7.7537124E7</v>
      </c>
    </row>
    <row r="13935">
      <c r="A13935" s="7" t="s">
        <v>30871</v>
      </c>
      <c r="B13935" s="17" t="s">
        <v>30872</v>
      </c>
      <c r="C13935" s="17">
        <v>81.0</v>
      </c>
      <c r="D13935" s="17">
        <v>1.029812128E7</v>
      </c>
      <c r="E13935" s="17">
        <v>2757174.0</v>
      </c>
      <c r="F13935" s="17">
        <v>4744790.0</v>
      </c>
      <c r="G13935" s="17">
        <v>1.2379768E7</v>
      </c>
      <c r="H13935" s="17">
        <v>2.0609456E7</v>
      </c>
    </row>
    <row r="13936">
      <c r="A13936" s="7" t="s">
        <v>30873</v>
      </c>
      <c r="B13936" s="17" t="s">
        <v>30874</v>
      </c>
      <c r="C13936" s="17">
        <v>198.0</v>
      </c>
      <c r="D13936" s="17">
        <v>2.441370116E7</v>
      </c>
      <c r="E13936" s="17">
        <v>6210667.0</v>
      </c>
      <c r="F13936" s="17">
        <v>1.4633841E7</v>
      </c>
      <c r="G13936" s="17">
        <v>3.0192464E7</v>
      </c>
      <c r="H13936" s="17">
        <v>5.4810467E7</v>
      </c>
    </row>
    <row r="13937">
      <c r="A13937" s="7" t="s">
        <v>30875</v>
      </c>
      <c r="B13937" s="17" t="s">
        <v>30876</v>
      </c>
      <c r="C13937" s="17">
        <v>515.0</v>
      </c>
      <c r="D13937" s="17">
        <v>1.22098304E7</v>
      </c>
      <c r="E13937" s="17">
        <v>3798091.0</v>
      </c>
      <c r="F13937" s="17">
        <v>7093408.0</v>
      </c>
      <c r="G13937" s="17">
        <v>1.2645E7</v>
      </c>
      <c r="H13937" s="17">
        <v>2.2781E7</v>
      </c>
    </row>
    <row r="13938">
      <c r="A13938" s="7" t="s">
        <v>30877</v>
      </c>
      <c r="B13938" s="17" t="s">
        <v>30878</v>
      </c>
      <c r="C13938" s="17">
        <v>16.0</v>
      </c>
      <c r="D13938" s="17">
        <v>9752841.625</v>
      </c>
      <c r="E13938" s="17">
        <v>3527764.0</v>
      </c>
      <c r="F13938" s="17">
        <v>6161853.0</v>
      </c>
      <c r="G13938" s="17">
        <v>1.0550584E7</v>
      </c>
      <c r="H13938" s="17">
        <v>1.9360522E7</v>
      </c>
    </row>
    <row r="13939">
      <c r="A13939" s="7" t="s">
        <v>30880</v>
      </c>
      <c r="B13939" s="17" t="s">
        <v>30881</v>
      </c>
      <c r="C13939" s="17">
        <v>278.0</v>
      </c>
      <c r="D13939" s="17">
        <v>7391775.996</v>
      </c>
      <c r="E13939" s="17">
        <v>2599400.0</v>
      </c>
      <c r="F13939" s="17">
        <v>4213800.0</v>
      </c>
      <c r="G13939" s="17">
        <v>8186868.0</v>
      </c>
      <c r="H13939" s="17">
        <v>1.4525509E7</v>
      </c>
    </row>
    <row r="13940">
      <c r="A13940" s="7" t="s">
        <v>30882</v>
      </c>
      <c r="B13940" s="17" t="s">
        <v>30883</v>
      </c>
      <c r="C13940" s="17">
        <v>21.0</v>
      </c>
      <c r="D13940" s="17">
        <v>1.910651057E7</v>
      </c>
      <c r="E13940" s="17">
        <v>6379918.0</v>
      </c>
      <c r="F13940" s="17">
        <v>1.2803178E7</v>
      </c>
      <c r="G13940" s="17">
        <v>1.5820714E7</v>
      </c>
      <c r="H13940" s="17">
        <v>2.3720252E7</v>
      </c>
    </row>
    <row r="13941">
      <c r="A13941" s="7" t="s">
        <v>30884</v>
      </c>
      <c r="B13941" s="17" t="s">
        <v>30885</v>
      </c>
      <c r="C13941" s="17">
        <v>280.0</v>
      </c>
      <c r="D13941" s="17">
        <v>1.456127348E7</v>
      </c>
      <c r="E13941" s="17">
        <v>4689280.0</v>
      </c>
      <c r="F13941" s="17">
        <v>7600400.0</v>
      </c>
      <c r="G13941" s="17">
        <v>1.550026E7</v>
      </c>
      <c r="H13941" s="17">
        <v>3.1088E7</v>
      </c>
    </row>
    <row r="13942">
      <c r="A13942" s="7" t="s">
        <v>30886</v>
      </c>
      <c r="B13942" s="17" t="s">
        <v>30887</v>
      </c>
      <c r="C13942" s="17">
        <v>7.0</v>
      </c>
      <c r="D13942" s="17">
        <v>2.4573156E7</v>
      </c>
      <c r="E13942" s="17">
        <v>4281982.0</v>
      </c>
      <c r="F13942" s="17">
        <v>6548161.0</v>
      </c>
      <c r="G13942" s="17">
        <v>2.6697161E7</v>
      </c>
      <c r="H13942" s="17">
        <v>1.02401154E8</v>
      </c>
    </row>
    <row r="13943">
      <c r="A13943" s="7" t="s">
        <v>30888</v>
      </c>
      <c r="B13943" s="17" t="s">
        <v>30889</v>
      </c>
      <c r="C13943" s="17">
        <v>24.0</v>
      </c>
      <c r="D13943" s="17">
        <v>3.742031429E7</v>
      </c>
      <c r="E13943" s="17">
        <v>3097903.0</v>
      </c>
      <c r="F13943" s="17">
        <v>6310637.0</v>
      </c>
      <c r="G13943" s="17">
        <v>3.8912232E7</v>
      </c>
      <c r="H13943" s="17">
        <v>1.02401154E8</v>
      </c>
    </row>
    <row r="13944">
      <c r="A13944" s="7" t="s">
        <v>30890</v>
      </c>
      <c r="B13944" s="17" t="s">
        <v>30891</v>
      </c>
      <c r="C13944" s="17">
        <v>7.0</v>
      </c>
      <c r="D13944" s="17">
        <v>1.4707699E7</v>
      </c>
      <c r="E13944" s="17">
        <v>2296465.0</v>
      </c>
      <c r="F13944" s="17">
        <v>5846044.0</v>
      </c>
      <c r="G13944" s="17">
        <v>2.6238996E7</v>
      </c>
      <c r="H13944" s="17">
        <v>4.6784865E7</v>
      </c>
    </row>
    <row r="13945">
      <c r="A13945" s="7" t="s">
        <v>30892</v>
      </c>
      <c r="B13945" s="17" t="s">
        <v>30893</v>
      </c>
      <c r="C13945" s="17">
        <v>11.0</v>
      </c>
      <c r="D13945" s="17">
        <v>2.1077416E7</v>
      </c>
      <c r="E13945" s="17">
        <v>2979051.0</v>
      </c>
      <c r="F13945" s="17">
        <v>4364680.0</v>
      </c>
      <c r="G13945" s="17">
        <v>1.6149044E7</v>
      </c>
      <c r="H13945" s="17">
        <v>3.06192E7</v>
      </c>
    </row>
    <row r="13946">
      <c r="A13946" s="7" t="s">
        <v>30894</v>
      </c>
      <c r="B13946" s="17" t="s">
        <v>30896</v>
      </c>
      <c r="C13946" s="17">
        <v>104.0</v>
      </c>
      <c r="D13946" s="17">
        <v>1.435834546E7</v>
      </c>
      <c r="E13946" s="17">
        <v>3189786.0</v>
      </c>
      <c r="F13946" s="17">
        <v>6803896.0</v>
      </c>
      <c r="G13946" s="17">
        <v>1.9071636E7</v>
      </c>
      <c r="H13946" s="17">
        <v>3.2369389E7</v>
      </c>
    </row>
    <row r="13947">
      <c r="A13947" s="7" t="s">
        <v>30897</v>
      </c>
      <c r="B13947" s="17" t="s">
        <v>30898</v>
      </c>
      <c r="C13947" s="17">
        <v>4.0</v>
      </c>
      <c r="D13947" s="17">
        <v>2.44110825E7</v>
      </c>
      <c r="E13947" s="17">
        <v>7982790.0</v>
      </c>
      <c r="F13947" s="17">
        <v>1.2519126E7</v>
      </c>
      <c r="G13947" s="17">
        <v>2.7473387E7</v>
      </c>
      <c r="H13947" s="17">
        <v>4.9669027E7</v>
      </c>
    </row>
    <row r="13948">
      <c r="A13948" s="7" t="s">
        <v>30899</v>
      </c>
      <c r="B13948" s="17" t="s">
        <v>30900</v>
      </c>
      <c r="C13948" s="17">
        <v>33.0</v>
      </c>
      <c r="D13948" s="17">
        <v>8686972.121</v>
      </c>
      <c r="E13948" s="17">
        <v>4029400.0</v>
      </c>
      <c r="F13948" s="17">
        <v>6820199.0</v>
      </c>
      <c r="G13948" s="17">
        <v>8977222.0</v>
      </c>
      <c r="H13948" s="17">
        <v>1.1739139E7</v>
      </c>
    </row>
    <row r="13949">
      <c r="A13949" s="7" t="s">
        <v>30901</v>
      </c>
      <c r="B13949" s="17" t="s">
        <v>30902</v>
      </c>
      <c r="C13949" s="17">
        <v>35.0</v>
      </c>
      <c r="D13949" s="17">
        <v>5.022360849E7</v>
      </c>
      <c r="E13949" s="17">
        <v>1.0017185E7</v>
      </c>
      <c r="F13949" s="17">
        <v>1.3939108E7</v>
      </c>
      <c r="G13949" s="17">
        <v>1.9514836E7</v>
      </c>
      <c r="H13949" s="17">
        <v>4.2945018E7</v>
      </c>
    </row>
    <row r="13950">
      <c r="A13950" s="7" t="s">
        <v>30903</v>
      </c>
      <c r="B13950" s="17" t="s">
        <v>30904</v>
      </c>
      <c r="C13950" s="17">
        <v>1415.0</v>
      </c>
      <c r="D13950" s="17">
        <v>2.038042793E7</v>
      </c>
      <c r="E13950" s="17">
        <v>5937590.0</v>
      </c>
      <c r="F13950" s="17">
        <v>1.1199203E7</v>
      </c>
      <c r="G13950" s="17">
        <v>2.2512982E7</v>
      </c>
      <c r="H13950" s="17">
        <v>4.5958892E7</v>
      </c>
    </row>
    <row r="13951">
      <c r="A13951" s="7" t="s">
        <v>30905</v>
      </c>
      <c r="B13951" s="17" t="s">
        <v>30906</v>
      </c>
      <c r="C13951" s="17">
        <v>12.0</v>
      </c>
      <c r="D13951" s="17">
        <v>8868526.417</v>
      </c>
      <c r="E13951" s="17">
        <v>4945652.0</v>
      </c>
      <c r="F13951" s="17">
        <v>7543547.0</v>
      </c>
      <c r="G13951" s="17">
        <v>1.0983551E7</v>
      </c>
      <c r="H13951" s="17">
        <v>1.6662332E7</v>
      </c>
    </row>
    <row r="13952">
      <c r="A13952" s="7" t="s">
        <v>30907</v>
      </c>
      <c r="B13952" s="17" t="s">
        <v>30908</v>
      </c>
      <c r="C13952" s="17">
        <v>5.0</v>
      </c>
      <c r="D13952" s="17">
        <v>3.92927946E7</v>
      </c>
      <c r="E13952" s="17">
        <v>1.75213E7</v>
      </c>
      <c r="F13952" s="17">
        <v>2.7709142E7</v>
      </c>
      <c r="G13952" s="17">
        <v>4.7437198E7</v>
      </c>
      <c r="H13952" s="17">
        <v>9.8586479E7</v>
      </c>
    </row>
    <row r="13953">
      <c r="A13953" s="7" t="s">
        <v>30909</v>
      </c>
      <c r="B13953" s="17" t="s">
        <v>30910</v>
      </c>
      <c r="C13953" s="17">
        <v>19.0</v>
      </c>
      <c r="D13953" s="17">
        <v>5489194.158</v>
      </c>
      <c r="E13953" s="17">
        <v>1187356.0</v>
      </c>
      <c r="F13953" s="17">
        <v>1532738.0</v>
      </c>
      <c r="G13953" s="17">
        <v>7371119.0</v>
      </c>
      <c r="H13953" s="17">
        <v>1.8289716E7</v>
      </c>
    </row>
    <row r="13954">
      <c r="A13954" s="7" t="s">
        <v>30911</v>
      </c>
      <c r="B13954" s="17" t="s">
        <v>30912</v>
      </c>
      <c r="C13954" s="17">
        <v>56.0</v>
      </c>
      <c r="D13954" s="17">
        <v>1.29645493E7</v>
      </c>
      <c r="E13954" s="17">
        <v>4467330.0</v>
      </c>
      <c r="F13954" s="17">
        <v>7783183.0</v>
      </c>
      <c r="G13954" s="17">
        <v>1.362476E7</v>
      </c>
      <c r="H13954" s="17">
        <v>3.2803251E7</v>
      </c>
    </row>
    <row r="13955">
      <c r="A13955" s="7" t="s">
        <v>30913</v>
      </c>
      <c r="B13955" s="17" t="s">
        <v>30914</v>
      </c>
      <c r="C13955" s="17">
        <v>240.0</v>
      </c>
      <c r="D13955" s="17">
        <v>1.255156601E7</v>
      </c>
      <c r="E13955" s="17">
        <v>4232488.0</v>
      </c>
      <c r="F13955" s="17">
        <v>8313583.0</v>
      </c>
      <c r="G13955" s="17">
        <v>1.3374E7</v>
      </c>
      <c r="H13955" s="17">
        <v>2.2941404E7</v>
      </c>
    </row>
    <row r="13956">
      <c r="A13956" s="7" t="s">
        <v>30915</v>
      </c>
      <c r="B13956" s="17" t="s">
        <v>30916</v>
      </c>
      <c r="C13956" s="17">
        <v>6.0</v>
      </c>
      <c r="D13956" s="17">
        <v>3.312902517E7</v>
      </c>
      <c r="E13956" s="17">
        <v>1.3873074E7</v>
      </c>
      <c r="F13956" s="17">
        <v>2.0300462E7</v>
      </c>
      <c r="G13956" s="17">
        <v>5.464535E7</v>
      </c>
      <c r="H13956" s="17">
        <v>7.0883747E7</v>
      </c>
    </row>
    <row r="13957">
      <c r="A13957" s="7" t="s">
        <v>30918</v>
      </c>
      <c r="B13957" s="17" t="s">
        <v>30919</v>
      </c>
      <c r="C13957" s="17">
        <v>5878.0</v>
      </c>
      <c r="D13957" s="17">
        <v>3.080058259E7</v>
      </c>
      <c r="E13957" s="17">
        <v>8571293.0</v>
      </c>
      <c r="F13957" s="17">
        <v>1.8622341E7</v>
      </c>
      <c r="G13957" s="17">
        <v>3.6734354E7</v>
      </c>
      <c r="H13957" s="17">
        <v>7.0229019E7</v>
      </c>
    </row>
    <row r="13958">
      <c r="A13958" s="7" t="s">
        <v>30920</v>
      </c>
      <c r="B13958" s="17" t="s">
        <v>30921</v>
      </c>
      <c r="C13958" s="17">
        <v>38.0</v>
      </c>
      <c r="D13958" s="17">
        <v>4.838722397E7</v>
      </c>
      <c r="E13958" s="17">
        <v>6356708.0</v>
      </c>
      <c r="F13958" s="17">
        <v>2.9857131E7</v>
      </c>
      <c r="G13958" s="17">
        <v>5.0521433E7</v>
      </c>
      <c r="H13958" s="17">
        <v>9.81166E7</v>
      </c>
    </row>
    <row r="13959">
      <c r="A13959" s="7" t="s">
        <v>30922</v>
      </c>
      <c r="B13959" s="17" t="s">
        <v>30923</v>
      </c>
      <c r="C13959" s="17">
        <v>320.0</v>
      </c>
      <c r="D13959" s="17">
        <v>2.313561723E7</v>
      </c>
      <c r="E13959" s="17">
        <v>2525316.0</v>
      </c>
      <c r="F13959" s="17">
        <v>8201625.0</v>
      </c>
      <c r="G13959" s="17">
        <v>2.6894746E7</v>
      </c>
      <c r="H13959" s="17">
        <v>6.3622238E7</v>
      </c>
    </row>
    <row r="13960">
      <c r="A13960" s="7" t="s">
        <v>30924</v>
      </c>
      <c r="B13960" s="17" t="s">
        <v>30925</v>
      </c>
      <c r="C13960" s="17">
        <v>1011.0</v>
      </c>
      <c r="D13960" s="17">
        <v>7716955.371</v>
      </c>
      <c r="E13960" s="17">
        <v>2467614.0</v>
      </c>
      <c r="F13960" s="17">
        <v>4149700.0</v>
      </c>
      <c r="G13960" s="17">
        <v>7623101.0</v>
      </c>
      <c r="H13960" s="17">
        <v>1.6854849E7</v>
      </c>
    </row>
    <row r="13961">
      <c r="A13961" s="7" t="s">
        <v>30926</v>
      </c>
      <c r="B13961" s="17" t="s">
        <v>30927</v>
      </c>
      <c r="C13961" s="17">
        <v>4757.0</v>
      </c>
      <c r="D13961" s="17">
        <v>9936588.967</v>
      </c>
      <c r="E13961" s="17">
        <v>2815000.0</v>
      </c>
      <c r="F13961" s="17">
        <v>5126500.0</v>
      </c>
      <c r="G13961" s="17">
        <v>9803362.0</v>
      </c>
      <c r="H13961" s="17">
        <v>1.9071249E7</v>
      </c>
    </row>
    <row r="13962">
      <c r="A13962" s="7" t="s">
        <v>30928</v>
      </c>
      <c r="B13962" s="17" t="s">
        <v>30929</v>
      </c>
      <c r="C13962" s="17">
        <v>76672.0</v>
      </c>
      <c r="D13962" s="17">
        <v>1.246276619E7</v>
      </c>
      <c r="E13962" s="17">
        <v>2990000.0</v>
      </c>
      <c r="F13962" s="17">
        <v>5874307.0</v>
      </c>
      <c r="G13962" s="17">
        <v>1.2984074E7</v>
      </c>
      <c r="H13962" s="17">
        <v>2.6457422E7</v>
      </c>
    </row>
    <row r="13963">
      <c r="A13963" s="7" t="s">
        <v>30930</v>
      </c>
      <c r="B13963" s="17" t="s">
        <v>30931</v>
      </c>
      <c r="C13963" s="17">
        <v>917.0</v>
      </c>
      <c r="D13963" s="17">
        <v>4.252926011E7</v>
      </c>
      <c r="E13963" s="17">
        <v>9981001.0</v>
      </c>
      <c r="F13963" s="17">
        <v>2.5551498E7</v>
      </c>
      <c r="G13963" s="17">
        <v>5.6921923E7</v>
      </c>
      <c r="H13963" s="17">
        <v>9.6136373E7</v>
      </c>
    </row>
    <row r="13964">
      <c r="A13964" s="7" t="s">
        <v>30932</v>
      </c>
      <c r="B13964" s="17" t="s">
        <v>30933</v>
      </c>
      <c r="C13964" s="17">
        <v>3629.0</v>
      </c>
      <c r="D13964" s="17">
        <v>6.885475201E7</v>
      </c>
      <c r="E13964" s="17">
        <v>2.2616804E7</v>
      </c>
      <c r="F13964" s="17">
        <v>4.6340079E7</v>
      </c>
      <c r="G13964" s="17">
        <v>8.8760571E7</v>
      </c>
      <c r="H13964" s="17">
        <v>1.49326524E8</v>
      </c>
    </row>
    <row r="13965">
      <c r="A13965" s="7" t="s">
        <v>30934</v>
      </c>
      <c r="B13965" s="17" t="s">
        <v>30935</v>
      </c>
      <c r="C13965" s="17">
        <v>208.0</v>
      </c>
      <c r="D13965" s="17">
        <v>1.090435871E7</v>
      </c>
      <c r="E13965" s="17">
        <v>3193500.0</v>
      </c>
      <c r="F13965" s="17">
        <v>5210663.0</v>
      </c>
      <c r="G13965" s="17">
        <v>1.0680146E7</v>
      </c>
      <c r="H13965" s="17">
        <v>2.6089273E7</v>
      </c>
    </row>
    <row r="13966">
      <c r="A13966" s="7" t="s">
        <v>30936</v>
      </c>
      <c r="B13966" s="17" t="s">
        <v>30937</v>
      </c>
      <c r="C13966" s="17">
        <v>3346.0</v>
      </c>
      <c r="D13966" s="17">
        <v>6.785369868E7</v>
      </c>
      <c r="E13966" s="17">
        <v>2.3194849E7</v>
      </c>
      <c r="F13966" s="17">
        <v>4.6595E7</v>
      </c>
      <c r="G13966" s="17">
        <v>8.6954623E7</v>
      </c>
      <c r="H13966" s="17">
        <v>1.40230343E8</v>
      </c>
    </row>
    <row r="13967">
      <c r="A13967" s="7" t="s">
        <v>30938</v>
      </c>
      <c r="B13967" s="17" t="s">
        <v>30940</v>
      </c>
      <c r="C13967" s="17">
        <v>522.0</v>
      </c>
      <c r="D13967" s="17">
        <v>4.66774522E7</v>
      </c>
      <c r="E13967" s="17">
        <v>9166765.0</v>
      </c>
      <c r="F13967" s="17">
        <v>2.146145E7</v>
      </c>
      <c r="G13967" s="17">
        <v>5.3299637E7</v>
      </c>
      <c r="H13967" s="17">
        <v>1.0295869E8</v>
      </c>
    </row>
    <row r="13968">
      <c r="A13968" s="7" t="s">
        <v>30941</v>
      </c>
      <c r="B13968" s="17" t="s">
        <v>30942</v>
      </c>
      <c r="C13968" s="17">
        <v>6355.0</v>
      </c>
      <c r="D13968" s="17">
        <v>5.869674578E7</v>
      </c>
      <c r="E13968" s="17">
        <v>1.55225E7</v>
      </c>
      <c r="F13968" s="17">
        <v>3.460775E7</v>
      </c>
      <c r="G13968" s="17">
        <v>7.146545E7</v>
      </c>
      <c r="H13968" s="17">
        <v>1.24440861E8</v>
      </c>
    </row>
    <row r="13969">
      <c r="A13969" s="7" t="s">
        <v>30943</v>
      </c>
      <c r="B13969" s="17" t="s">
        <v>30944</v>
      </c>
      <c r="C13969" s="17">
        <v>12.0</v>
      </c>
      <c r="D13969" s="17">
        <v>3.445555567E7</v>
      </c>
      <c r="E13969" s="17">
        <v>2211100.0</v>
      </c>
      <c r="F13969" s="17">
        <v>7771730.0</v>
      </c>
      <c r="G13969" s="17">
        <v>2.6072631E7</v>
      </c>
      <c r="H13969" s="17">
        <v>4.543865E7</v>
      </c>
    </row>
    <row r="13970">
      <c r="A13970" s="7" t="s">
        <v>30945</v>
      </c>
      <c r="B13970" s="17" t="s">
        <v>30946</v>
      </c>
      <c r="C13970" s="17">
        <v>648.0</v>
      </c>
      <c r="D13970" s="17">
        <v>6.792969905E7</v>
      </c>
      <c r="E13970" s="17">
        <v>1.7691379E7</v>
      </c>
      <c r="F13970" s="17">
        <v>4.0389539E7</v>
      </c>
      <c r="G13970" s="17">
        <v>8.6256305E7</v>
      </c>
      <c r="H13970" s="17">
        <v>1.47664505E8</v>
      </c>
    </row>
    <row r="13971">
      <c r="A13971" s="7" t="s">
        <v>30947</v>
      </c>
      <c r="B13971" s="17" t="s">
        <v>30948</v>
      </c>
      <c r="C13971" s="17">
        <v>269.0</v>
      </c>
      <c r="D13971" s="17">
        <v>5.111321701E7</v>
      </c>
      <c r="E13971" s="17">
        <v>9404127.0</v>
      </c>
      <c r="F13971" s="17">
        <v>2.09985E7</v>
      </c>
      <c r="G13971" s="17">
        <v>6.8904173E7</v>
      </c>
      <c r="H13971" s="17">
        <v>1.31989011E8</v>
      </c>
    </row>
    <row r="13972">
      <c r="A13972" s="7" t="s">
        <v>30949</v>
      </c>
      <c r="B13972" s="17" t="s">
        <v>30950</v>
      </c>
      <c r="C13972" s="17">
        <v>212.0</v>
      </c>
      <c r="D13972" s="17">
        <v>3.858261455E7</v>
      </c>
      <c r="E13972" s="17">
        <v>8833454.0</v>
      </c>
      <c r="F13972" s="17">
        <v>2.30991E7</v>
      </c>
      <c r="G13972" s="17">
        <v>5.3602163E7</v>
      </c>
      <c r="H13972" s="17">
        <v>9.8819643E7</v>
      </c>
    </row>
    <row r="13973">
      <c r="A13973" s="7" t="s">
        <v>30951</v>
      </c>
      <c r="B13973" s="17" t="s">
        <v>30952</v>
      </c>
      <c r="C13973" s="17">
        <v>97.0</v>
      </c>
      <c r="D13973" s="17">
        <v>2.065479511E7</v>
      </c>
      <c r="E13973" s="17">
        <v>4468418.0</v>
      </c>
      <c r="F13973" s="17">
        <v>9451441.0</v>
      </c>
      <c r="G13973" s="17">
        <v>1.8141752E7</v>
      </c>
      <c r="H13973" s="17">
        <v>4.7351804E7</v>
      </c>
    </row>
    <row r="13974">
      <c r="A13974" s="7" t="s">
        <v>30953</v>
      </c>
      <c r="B13974" s="17" t="s">
        <v>30954</v>
      </c>
      <c r="C13974" s="17">
        <v>162.0</v>
      </c>
      <c r="D13974" s="17">
        <v>1.277601688E7</v>
      </c>
      <c r="E13974" s="17">
        <v>3190808.0</v>
      </c>
      <c r="F13974" s="17">
        <v>7128903.0</v>
      </c>
      <c r="G13974" s="17">
        <v>1.4513318E7</v>
      </c>
      <c r="H13974" s="17">
        <v>3.5228642E7</v>
      </c>
    </row>
    <row r="13975">
      <c r="A13975" s="7" t="s">
        <v>30955</v>
      </c>
      <c r="B13975" s="17" t="s">
        <v>30956</v>
      </c>
      <c r="C13975" s="17">
        <v>523.0</v>
      </c>
      <c r="D13975" s="17">
        <v>2.484866192E7</v>
      </c>
      <c r="E13975" s="17">
        <v>6322781.0</v>
      </c>
      <c r="F13975" s="17">
        <v>1.2007768E7</v>
      </c>
      <c r="G13975" s="17">
        <v>2.5450947E7</v>
      </c>
      <c r="H13975" s="17">
        <v>5.4679821E7</v>
      </c>
    </row>
    <row r="13976">
      <c r="A13976" s="7" t="s">
        <v>30957</v>
      </c>
      <c r="B13976" s="17" t="s">
        <v>30958</v>
      </c>
      <c r="C13976" s="17">
        <v>161.0</v>
      </c>
      <c r="D13976" s="17">
        <v>2.098735771E7</v>
      </c>
      <c r="E13976" s="17">
        <v>3640000.0</v>
      </c>
      <c r="F13976" s="17">
        <v>9132975.0</v>
      </c>
      <c r="G13976" s="17">
        <v>2.2142781E7</v>
      </c>
      <c r="H13976" s="17">
        <v>5.2412706E7</v>
      </c>
    </row>
    <row r="13977">
      <c r="A13977" s="7" t="s">
        <v>30959</v>
      </c>
      <c r="B13977" s="17" t="s">
        <v>30961</v>
      </c>
      <c r="C13977" s="17">
        <v>24974.0</v>
      </c>
      <c r="D13977" s="17">
        <v>1.498463383E7</v>
      </c>
      <c r="E13977" s="17">
        <v>3625317.0</v>
      </c>
      <c r="F13977" s="17">
        <v>7025027.0</v>
      </c>
      <c r="G13977" s="17">
        <v>1.54393E7</v>
      </c>
      <c r="H13977" s="17">
        <v>3.280725E7</v>
      </c>
    </row>
    <row r="13978">
      <c r="A13978" s="7" t="s">
        <v>30962</v>
      </c>
      <c r="B13978" s="17" t="s">
        <v>30963</v>
      </c>
      <c r="C13978" s="17">
        <v>291.0</v>
      </c>
      <c r="D13978" s="17">
        <v>3.088702114E7</v>
      </c>
      <c r="E13978" s="17">
        <v>6782500.0</v>
      </c>
      <c r="F13978" s="17">
        <v>1.5563995E7</v>
      </c>
      <c r="G13978" s="17">
        <v>3.1967279E7</v>
      </c>
      <c r="H13978" s="17">
        <v>6.0124176E7</v>
      </c>
    </row>
    <row r="13979">
      <c r="A13979" s="7" t="s">
        <v>30964</v>
      </c>
      <c r="B13979" s="17" t="s">
        <v>30965</v>
      </c>
      <c r="C13979" s="17">
        <v>96.0</v>
      </c>
      <c r="D13979" s="17">
        <v>2.079826465E7</v>
      </c>
      <c r="E13979" s="17">
        <v>6347059.0</v>
      </c>
      <c r="F13979" s="17">
        <v>1.0331073E7</v>
      </c>
      <c r="G13979" s="17">
        <v>2.3931869E7</v>
      </c>
      <c r="H13979" s="17">
        <v>5.886455E7</v>
      </c>
    </row>
    <row r="13980">
      <c r="A13980" s="7" t="s">
        <v>30966</v>
      </c>
      <c r="B13980" s="17" t="s">
        <v>30967</v>
      </c>
      <c r="C13980" s="17">
        <v>14.0</v>
      </c>
      <c r="D13980" s="17">
        <v>2.375006464E7</v>
      </c>
      <c r="E13980" s="17">
        <v>2797479.0</v>
      </c>
      <c r="F13980" s="17">
        <v>1.9571634E7</v>
      </c>
      <c r="G13980" s="17">
        <v>4.4866067E7</v>
      </c>
      <c r="H13980" s="17">
        <v>6.2683295E7</v>
      </c>
    </row>
    <row r="13981">
      <c r="A13981" s="7" t="s">
        <v>30968</v>
      </c>
      <c r="B13981" s="17" t="s">
        <v>30969</v>
      </c>
      <c r="C13981" s="17">
        <v>2064.0</v>
      </c>
      <c r="D13981" s="17">
        <v>5.027866628E7</v>
      </c>
      <c r="E13981" s="17">
        <v>1.609699E7</v>
      </c>
      <c r="F13981" s="17">
        <v>3.1883587E7</v>
      </c>
      <c r="G13981" s="17">
        <v>6.2462384E7</v>
      </c>
      <c r="H13981" s="17">
        <v>1.07800897E8</v>
      </c>
    </row>
    <row r="13982">
      <c r="A13982" s="7" t="s">
        <v>30970</v>
      </c>
      <c r="B13982" s="17" t="s">
        <v>30971</v>
      </c>
      <c r="C13982" s="17">
        <v>262.0</v>
      </c>
      <c r="D13982" s="17">
        <v>5.403651354E7</v>
      </c>
      <c r="E13982" s="17">
        <v>1.4738505E7</v>
      </c>
      <c r="F13982" s="17">
        <v>3.7789656E7</v>
      </c>
      <c r="G13982" s="17">
        <v>6.4817491E7</v>
      </c>
      <c r="H13982" s="17">
        <v>1.15755684E8</v>
      </c>
    </row>
    <row r="13983">
      <c r="A13983" s="7" t="s">
        <v>30972</v>
      </c>
      <c r="B13983" s="17" t="s">
        <v>30973</v>
      </c>
      <c r="C13983" s="17">
        <v>4.0</v>
      </c>
      <c r="D13983" s="17">
        <v>3.66739395E7</v>
      </c>
      <c r="E13983" s="17">
        <v>2341636.0</v>
      </c>
      <c r="F13983" s="17">
        <v>1.2345E7</v>
      </c>
      <c r="G13983" s="17">
        <v>1.8972463E7</v>
      </c>
      <c r="H13983" s="17">
        <v>1.13036659E8</v>
      </c>
    </row>
    <row r="13984">
      <c r="A13984" s="7" t="s">
        <v>30974</v>
      </c>
      <c r="B13984" s="17" t="s">
        <v>30975</v>
      </c>
      <c r="C13984" s="17">
        <v>21.0</v>
      </c>
      <c r="D13984" s="17">
        <v>6.140240248E7</v>
      </c>
      <c r="E13984" s="17">
        <v>1.0284231E7</v>
      </c>
      <c r="F13984" s="17">
        <v>2.0397714E7</v>
      </c>
      <c r="G13984" s="17">
        <v>5.466025E7</v>
      </c>
      <c r="H13984" s="17">
        <v>1.06323313E8</v>
      </c>
    </row>
    <row r="13985">
      <c r="A13985" s="7" t="s">
        <v>30976</v>
      </c>
      <c r="B13985" s="17" t="s">
        <v>30977</v>
      </c>
      <c r="C13985" s="17">
        <v>60.0</v>
      </c>
      <c r="D13985" s="17">
        <v>6.670039138E7</v>
      </c>
      <c r="E13985" s="17">
        <v>2.59331E7</v>
      </c>
      <c r="F13985" s="17">
        <v>4.2715142E7</v>
      </c>
      <c r="G13985" s="17">
        <v>7.6012992E7</v>
      </c>
      <c r="H13985" s="17">
        <v>1.3291844E8</v>
      </c>
    </row>
    <row r="13986">
      <c r="A13986" s="7" t="s">
        <v>30978</v>
      </c>
      <c r="B13986" s="17" t="s">
        <v>30979</v>
      </c>
      <c r="C13986" s="17">
        <v>96.0</v>
      </c>
      <c r="D13986" s="17">
        <v>3.297420115E7</v>
      </c>
      <c r="E13986" s="17">
        <v>1.5797139E7</v>
      </c>
      <c r="F13986" s="17">
        <v>2.8635063E7</v>
      </c>
      <c r="G13986" s="17">
        <v>4.1754565E7</v>
      </c>
      <c r="H13986" s="17">
        <v>5.3692334E7</v>
      </c>
    </row>
    <row r="13987">
      <c r="A13987" s="7" t="s">
        <v>30981</v>
      </c>
      <c r="B13987" s="17" t="s">
        <v>30982</v>
      </c>
      <c r="C13987" s="17">
        <v>16.0</v>
      </c>
      <c r="D13987" s="17">
        <v>1.997542163E7</v>
      </c>
      <c r="E13987" s="17">
        <v>5020962.0</v>
      </c>
      <c r="F13987" s="17">
        <v>7654541.0</v>
      </c>
      <c r="G13987" s="17">
        <v>2.3300607E7</v>
      </c>
      <c r="H13987" s="17">
        <v>6.9498675E7</v>
      </c>
    </row>
    <row r="13988">
      <c r="A13988" s="7" t="s">
        <v>30983</v>
      </c>
      <c r="B13988" s="17" t="s">
        <v>30984</v>
      </c>
      <c r="C13988" s="17">
        <v>91.0</v>
      </c>
      <c r="D13988" s="17">
        <v>1.721161264E7</v>
      </c>
      <c r="E13988" s="17">
        <v>3788254.0</v>
      </c>
      <c r="F13988" s="17">
        <v>7170400.0</v>
      </c>
      <c r="G13988" s="17">
        <v>1.8414495E7</v>
      </c>
      <c r="H13988" s="17">
        <v>4.7196475E7</v>
      </c>
    </row>
    <row r="13989">
      <c r="A13989" s="7" t="s">
        <v>30985</v>
      </c>
      <c r="B13989" s="17" t="s">
        <v>30986</v>
      </c>
      <c r="C13989" s="17">
        <v>232.0</v>
      </c>
      <c r="D13989" s="17">
        <v>3.074433477E7</v>
      </c>
      <c r="E13989" s="17">
        <v>7507289.0</v>
      </c>
      <c r="F13989" s="17">
        <v>1.584873E7</v>
      </c>
      <c r="G13989" s="17">
        <v>3.5879947E7</v>
      </c>
      <c r="H13989" s="17">
        <v>7.5711868E7</v>
      </c>
    </row>
    <row r="13990">
      <c r="A13990" s="7" t="s">
        <v>30987</v>
      </c>
      <c r="B13990" s="17" t="s">
        <v>30988</v>
      </c>
      <c r="C13990" s="17">
        <v>37.0</v>
      </c>
      <c r="D13990" s="17">
        <v>5.516829622E7</v>
      </c>
      <c r="E13990" s="17">
        <v>9556733.0</v>
      </c>
      <c r="F13990" s="17">
        <v>2.042275E7</v>
      </c>
      <c r="G13990" s="17">
        <v>8.02947E7</v>
      </c>
      <c r="H13990" s="17">
        <v>1.74451095E8</v>
      </c>
    </row>
    <row r="13991">
      <c r="A13991" s="7" t="s">
        <v>30989</v>
      </c>
      <c r="B13991" s="17" t="s">
        <v>30990</v>
      </c>
      <c r="C13991" s="17">
        <v>24.0</v>
      </c>
      <c r="D13991" s="17">
        <v>2.698318746E7</v>
      </c>
      <c r="E13991" s="17">
        <v>8129389.0</v>
      </c>
      <c r="F13991" s="17">
        <v>1.7654017E7</v>
      </c>
      <c r="G13991" s="17">
        <v>3.4678261E7</v>
      </c>
      <c r="H13991" s="17">
        <v>6.841965E7</v>
      </c>
    </row>
    <row r="13992">
      <c r="A13992" s="7" t="s">
        <v>30991</v>
      </c>
      <c r="B13992" s="17" t="s">
        <v>30992</v>
      </c>
      <c r="C13992" s="17">
        <v>2.0</v>
      </c>
      <c r="D13992" s="17">
        <v>1.054902995E8</v>
      </c>
      <c r="E13992" s="17">
        <v>1.0025437E8</v>
      </c>
      <c r="F13992" s="17">
        <v>1.0025437E8</v>
      </c>
      <c r="G13992" s="17">
        <v>1.10726229E8</v>
      </c>
      <c r="H13992" s="17">
        <v>1.10726229E8</v>
      </c>
    </row>
    <row r="13993">
      <c r="A13993" s="7" t="s">
        <v>30993</v>
      </c>
      <c r="B13993" s="17" t="s">
        <v>30994</v>
      </c>
      <c r="C13993" s="17">
        <v>3376.0</v>
      </c>
      <c r="D13993" s="17">
        <v>4.453746868E7</v>
      </c>
      <c r="E13993" s="17">
        <v>1.3717601E7</v>
      </c>
      <c r="F13993" s="17">
        <v>2.5686E7</v>
      </c>
      <c r="G13993" s="17">
        <v>5.1215312E7</v>
      </c>
      <c r="H13993" s="17">
        <v>9.1029867E7</v>
      </c>
    </row>
    <row r="13994">
      <c r="A13994" s="7" t="s">
        <v>30995</v>
      </c>
      <c r="B13994" s="17" t="s">
        <v>30996</v>
      </c>
      <c r="C13994" s="17">
        <v>4336.0</v>
      </c>
      <c r="D13994" s="17">
        <v>9920382.628</v>
      </c>
      <c r="E13994" s="17">
        <v>2804659.0</v>
      </c>
      <c r="F13994" s="17">
        <v>4253794.0</v>
      </c>
      <c r="G13994" s="17">
        <v>8013506.0</v>
      </c>
      <c r="H13994" s="17">
        <v>1.778448E7</v>
      </c>
    </row>
    <row r="13995">
      <c r="A13995" s="7" t="s">
        <v>30997</v>
      </c>
      <c r="B13995" s="17" t="s">
        <v>30998</v>
      </c>
      <c r="C13995" s="17">
        <v>2038.0</v>
      </c>
      <c r="D13995" s="17">
        <v>6.222072349E7</v>
      </c>
      <c r="E13995" s="17">
        <v>1.8185368E7</v>
      </c>
      <c r="F13995" s="17">
        <v>3.8072438E7</v>
      </c>
      <c r="G13995" s="17">
        <v>7.5966315E7</v>
      </c>
      <c r="H13995" s="17">
        <v>1.41974535E8</v>
      </c>
    </row>
    <row r="13996">
      <c r="A13996" s="7" t="s">
        <v>30999</v>
      </c>
      <c r="B13996" s="17" t="s">
        <v>31000</v>
      </c>
      <c r="C13996" s="17">
        <v>1528.0</v>
      </c>
      <c r="D13996" s="17">
        <v>5.77368228E7</v>
      </c>
      <c r="E13996" s="17">
        <v>1.6059956E7</v>
      </c>
      <c r="F13996" s="17">
        <v>3.4779827E7</v>
      </c>
      <c r="G13996" s="17">
        <v>7.0635949E7</v>
      </c>
      <c r="H13996" s="17">
        <v>1.30964746E8</v>
      </c>
    </row>
    <row r="13997">
      <c r="A13997" s="7" t="s">
        <v>31002</v>
      </c>
      <c r="B13997" s="17" t="s">
        <v>31003</v>
      </c>
      <c r="C13997" s="17">
        <v>1465.0</v>
      </c>
      <c r="D13997" s="17">
        <v>5.233579815E7</v>
      </c>
      <c r="E13997" s="17">
        <v>1.4984E7</v>
      </c>
      <c r="F13997" s="17">
        <v>2.9928107E7</v>
      </c>
      <c r="G13997" s="17">
        <v>6.3016379E7</v>
      </c>
      <c r="H13997" s="17">
        <v>1.1424135E8</v>
      </c>
    </row>
    <row r="13998">
      <c r="A13998" s="7" t="s">
        <v>31004</v>
      </c>
      <c r="B13998" s="17" t="s">
        <v>31005</v>
      </c>
      <c r="C13998" s="17">
        <v>14.0</v>
      </c>
      <c r="D13998" s="17">
        <v>5.063782279E7</v>
      </c>
      <c r="E13998" s="17">
        <v>3.4592342E7</v>
      </c>
      <c r="F13998" s="17">
        <v>4.3695884E7</v>
      </c>
      <c r="G13998" s="17">
        <v>5.5470653E7</v>
      </c>
      <c r="H13998" s="17">
        <v>9.5762536E7</v>
      </c>
    </row>
    <row r="13999">
      <c r="A13999" s="7" t="s">
        <v>31006</v>
      </c>
      <c r="B13999" s="17" t="s">
        <v>31007</v>
      </c>
      <c r="C13999" s="17">
        <v>1468.0</v>
      </c>
      <c r="D13999" s="17">
        <v>6.518250593E7</v>
      </c>
      <c r="E13999" s="17">
        <v>2.2970275E7</v>
      </c>
      <c r="F13999" s="17">
        <v>4.0598812E7</v>
      </c>
      <c r="G13999" s="17">
        <v>7.8329E7</v>
      </c>
      <c r="H13999" s="17">
        <v>1.38225846E8</v>
      </c>
    </row>
    <row r="14000">
      <c r="A14000" s="7" t="s">
        <v>31008</v>
      </c>
      <c r="B14000" s="17" t="s">
        <v>31009</v>
      </c>
      <c r="C14000" s="17">
        <v>366.0</v>
      </c>
      <c r="D14000" s="17">
        <v>5.618232171E7</v>
      </c>
      <c r="E14000" s="17">
        <v>1.4188437E7</v>
      </c>
      <c r="F14000" s="17">
        <v>2.8178842E7</v>
      </c>
      <c r="G14000" s="17">
        <v>5.3789862E7</v>
      </c>
      <c r="H14000" s="17">
        <v>9.4240474E7</v>
      </c>
    </row>
    <row r="14001">
      <c r="A14001" s="7" t="s">
        <v>31010</v>
      </c>
      <c r="B14001" s="17" t="s">
        <v>31011</v>
      </c>
      <c r="C14001" s="17">
        <v>14.0</v>
      </c>
      <c r="D14001" s="17">
        <v>6.104750957E7</v>
      </c>
      <c r="E14001" s="17">
        <v>5766917.0</v>
      </c>
      <c r="F14001" s="17">
        <v>1.5739996E7</v>
      </c>
      <c r="G14001" s="17">
        <v>2.9460963E7</v>
      </c>
      <c r="H14001" s="17">
        <v>2.52837812E8</v>
      </c>
    </row>
    <row r="14002">
      <c r="A14002" s="7" t="s">
        <v>31012</v>
      </c>
      <c r="B14002" s="17" t="s">
        <v>31013</v>
      </c>
      <c r="C14002" s="17">
        <v>1.0</v>
      </c>
      <c r="D14002" s="17">
        <v>1.188019E7</v>
      </c>
      <c r="E14002" s="17">
        <v>1.188019E7</v>
      </c>
      <c r="F14002" s="17">
        <v>1.188019E7</v>
      </c>
      <c r="G14002" s="17">
        <v>1.188019E7</v>
      </c>
      <c r="H14002" s="17">
        <v>1.188019E7</v>
      </c>
    </row>
    <row r="14003">
      <c r="A14003" s="7" t="s">
        <v>31014</v>
      </c>
      <c r="B14003" s="17" t="s">
        <v>31015</v>
      </c>
      <c r="C14003" s="17">
        <v>408.0</v>
      </c>
      <c r="D14003" s="17">
        <v>1.727729303E7</v>
      </c>
      <c r="E14003" s="17">
        <v>4092723.0</v>
      </c>
      <c r="F14003" s="17">
        <v>7368434.0</v>
      </c>
      <c r="G14003" s="17">
        <v>1.7674806E7</v>
      </c>
      <c r="H14003" s="17">
        <v>3.7506295E7</v>
      </c>
    </row>
    <row r="14004">
      <c r="A14004" s="7" t="s">
        <v>31016</v>
      </c>
      <c r="B14004" s="17" t="s">
        <v>31017</v>
      </c>
      <c r="C14004" s="17">
        <v>456.0</v>
      </c>
      <c r="D14004" s="17">
        <v>2.393546052E7</v>
      </c>
      <c r="E14004" s="17">
        <v>5603762.0</v>
      </c>
      <c r="F14004" s="17">
        <v>1.0407981E7</v>
      </c>
      <c r="G14004" s="17">
        <v>2.45504E7</v>
      </c>
      <c r="H14004" s="17">
        <v>5.6168701E7</v>
      </c>
    </row>
    <row r="14005">
      <c r="A14005" s="7" t="s">
        <v>31018</v>
      </c>
      <c r="B14005" s="17" t="s">
        <v>31019</v>
      </c>
      <c r="C14005" s="17">
        <v>3.0</v>
      </c>
      <c r="D14005" s="17">
        <v>3636381.0</v>
      </c>
      <c r="E14005" s="17">
        <v>1110763.0</v>
      </c>
      <c r="F14005" s="17">
        <v>2709172.0</v>
      </c>
      <c r="G14005" s="17">
        <v>7089208.0</v>
      </c>
      <c r="H14005" s="17">
        <v>7089208.0</v>
      </c>
    </row>
    <row r="14006">
      <c r="A14006" s="7" t="s">
        <v>31021</v>
      </c>
      <c r="B14006" s="17" t="s">
        <v>31022</v>
      </c>
      <c r="C14006" s="17">
        <v>243.0</v>
      </c>
      <c r="D14006" s="17">
        <v>3.130161593E7</v>
      </c>
      <c r="E14006" s="17">
        <v>4390834.0</v>
      </c>
      <c r="F14006" s="17">
        <v>1.2131596E7</v>
      </c>
      <c r="G14006" s="17">
        <v>2.8936162E7</v>
      </c>
      <c r="H14006" s="17">
        <v>7.4517102E7</v>
      </c>
    </row>
    <row r="14007">
      <c r="A14007" s="7" t="s">
        <v>31023</v>
      </c>
      <c r="B14007" s="17" t="s">
        <v>31024</v>
      </c>
      <c r="C14007" s="17">
        <v>373.0</v>
      </c>
      <c r="D14007" s="17">
        <v>2.575399247E7</v>
      </c>
      <c r="E14007" s="17">
        <v>4508996.0</v>
      </c>
      <c r="F14007" s="17">
        <v>8732032.0</v>
      </c>
      <c r="G14007" s="17">
        <v>2.2777201E7</v>
      </c>
      <c r="H14007" s="17">
        <v>6.4567015E7</v>
      </c>
    </row>
    <row r="14008">
      <c r="A14008" s="7" t="s">
        <v>31025</v>
      </c>
      <c r="B14008" s="17" t="s">
        <v>31026</v>
      </c>
      <c r="C14008" s="17">
        <v>3661.0</v>
      </c>
      <c r="D14008" s="17">
        <v>3.664480381E7</v>
      </c>
      <c r="E14008" s="17">
        <v>7809000.0</v>
      </c>
      <c r="F14008" s="17">
        <v>1.7105539E7</v>
      </c>
      <c r="G14008" s="17">
        <v>3.9654008E7</v>
      </c>
      <c r="H14008" s="17">
        <v>8.387031E7</v>
      </c>
    </row>
    <row r="14009">
      <c r="A14009" s="7" t="s">
        <v>31027</v>
      </c>
      <c r="B14009" s="17" t="s">
        <v>31028</v>
      </c>
      <c r="C14009" s="17">
        <v>234.0</v>
      </c>
      <c r="D14009" s="17">
        <v>9.459067784E7</v>
      </c>
      <c r="E14009" s="17">
        <v>3.5009774E7</v>
      </c>
      <c r="F14009" s="17">
        <v>6.5934213E7</v>
      </c>
      <c r="G14009" s="17">
        <v>1.25592803E8</v>
      </c>
      <c r="H14009" s="17">
        <v>2.00125729E8</v>
      </c>
    </row>
    <row r="14010">
      <c r="A14010" s="7" t="s">
        <v>31029</v>
      </c>
      <c r="B14010" s="17" t="s">
        <v>31030</v>
      </c>
      <c r="C14010" s="17">
        <v>110.0</v>
      </c>
      <c r="D14010" s="17">
        <v>7.283789743E7</v>
      </c>
      <c r="E14010" s="17">
        <v>2.4316752E7</v>
      </c>
      <c r="F14010" s="17">
        <v>5.7076126E7</v>
      </c>
      <c r="G14010" s="17">
        <v>1.05960134E8</v>
      </c>
      <c r="H14010" s="17">
        <v>1.64396369E8</v>
      </c>
    </row>
    <row r="14011">
      <c r="A14011" s="7" t="s">
        <v>31031</v>
      </c>
      <c r="B14011" s="17" t="s">
        <v>31032</v>
      </c>
      <c r="C14011" s="17">
        <v>181.0</v>
      </c>
      <c r="D14011" s="17">
        <v>1.484902248E7</v>
      </c>
      <c r="E14011" s="17">
        <v>5121200.0</v>
      </c>
      <c r="F14011" s="17">
        <v>8473500.0</v>
      </c>
      <c r="G14011" s="17">
        <v>1.7153217E7</v>
      </c>
      <c r="H14011" s="17">
        <v>3.0015237E7</v>
      </c>
    </row>
    <row r="14012">
      <c r="A14012" s="7" t="s">
        <v>31033</v>
      </c>
      <c r="B14012" s="17" t="s">
        <v>31034</v>
      </c>
      <c r="C14012" s="17">
        <v>3180.0</v>
      </c>
      <c r="D14012" s="17">
        <v>8365979.114</v>
      </c>
      <c r="E14012" s="17">
        <v>2973000.0</v>
      </c>
      <c r="F14012" s="17">
        <v>4655000.0</v>
      </c>
      <c r="G14012" s="17">
        <v>8123173.0</v>
      </c>
      <c r="H14012" s="17">
        <v>1.527855E7</v>
      </c>
    </row>
    <row r="14013">
      <c r="A14013" s="7" t="s">
        <v>31035</v>
      </c>
      <c r="B14013" s="17" t="s">
        <v>31036</v>
      </c>
      <c r="C14013" s="17">
        <v>1053.0</v>
      </c>
      <c r="D14013" s="17">
        <v>2.394546788E7</v>
      </c>
      <c r="E14013" s="17">
        <v>3728869.0</v>
      </c>
      <c r="F14013" s="17">
        <v>6230227.0</v>
      </c>
      <c r="G14013" s="17">
        <v>1.9728239E7</v>
      </c>
      <c r="H14013" s="17">
        <v>5.8518619E7</v>
      </c>
    </row>
    <row r="14014">
      <c r="A14014" s="7" t="s">
        <v>31037</v>
      </c>
      <c r="B14014" s="17" t="s">
        <v>31038</v>
      </c>
      <c r="C14014" s="17">
        <v>1075.0</v>
      </c>
      <c r="D14014" s="17">
        <v>1.041590064E7</v>
      </c>
      <c r="E14014" s="17">
        <v>4258894.0</v>
      </c>
      <c r="F14014" s="17">
        <v>6616270.0</v>
      </c>
      <c r="G14014" s="17">
        <v>1.01442E7</v>
      </c>
      <c r="H14014" s="17">
        <v>1.6024417E7</v>
      </c>
    </row>
    <row r="14015">
      <c r="A14015" s="7" t="s">
        <v>31039</v>
      </c>
      <c r="B14015" s="17" t="s">
        <v>31040</v>
      </c>
      <c r="C14015" s="17">
        <v>25.0</v>
      </c>
      <c r="D14015" s="17">
        <v>1.476325308E7</v>
      </c>
      <c r="E14015" s="17">
        <v>2867983.0</v>
      </c>
      <c r="F14015" s="17">
        <v>5658772.0</v>
      </c>
      <c r="G14015" s="17">
        <v>1.2360134E7</v>
      </c>
      <c r="H14015" s="17">
        <v>4.6765751E7</v>
      </c>
    </row>
    <row r="14016">
      <c r="A14016" s="7" t="s">
        <v>31041</v>
      </c>
      <c r="B14016" s="17" t="s">
        <v>31042</v>
      </c>
      <c r="C14016" s="17">
        <v>427.0</v>
      </c>
      <c r="D14016" s="17">
        <v>2.902920895E7</v>
      </c>
      <c r="E14016" s="17">
        <v>4445916.0</v>
      </c>
      <c r="F14016" s="17">
        <v>8880000.0</v>
      </c>
      <c r="G14016" s="17">
        <v>2.1377763E7</v>
      </c>
      <c r="H14016" s="17">
        <v>3.9771441E7</v>
      </c>
    </row>
    <row r="14017">
      <c r="A14017" s="7" t="s">
        <v>31043</v>
      </c>
      <c r="B14017" s="17" t="s">
        <v>31044</v>
      </c>
      <c r="C14017" s="17">
        <v>4154.0</v>
      </c>
      <c r="D14017" s="17">
        <v>1.956554163E7</v>
      </c>
      <c r="E14017" s="17">
        <v>3664920.0</v>
      </c>
      <c r="F14017" s="17">
        <v>6028822.0</v>
      </c>
      <c r="G14017" s="17">
        <v>1.2413363E7</v>
      </c>
      <c r="H14017" s="17">
        <v>2.8373546E7</v>
      </c>
    </row>
    <row r="14018">
      <c r="A14018" s="7" t="s">
        <v>31045</v>
      </c>
      <c r="B14018" s="17" t="s">
        <v>31046</v>
      </c>
      <c r="C14018" s="17">
        <v>232.0</v>
      </c>
      <c r="D14018" s="17">
        <v>5461934.216</v>
      </c>
      <c r="E14018" s="17">
        <v>2964000.0</v>
      </c>
      <c r="F14018" s="17">
        <v>4478000.0</v>
      </c>
      <c r="G14018" s="17">
        <v>6448900.0</v>
      </c>
      <c r="H14018" s="17">
        <v>9542500.0</v>
      </c>
    </row>
    <row r="14019">
      <c r="A14019" s="7" t="s">
        <v>31047</v>
      </c>
      <c r="B14019" s="17" t="s">
        <v>31048</v>
      </c>
      <c r="C14019" s="17">
        <v>78.0</v>
      </c>
      <c r="D14019" s="17">
        <v>4509457.385</v>
      </c>
      <c r="E14019" s="17">
        <v>2312700.0</v>
      </c>
      <c r="F14019" s="17">
        <v>3896876.0</v>
      </c>
      <c r="G14019" s="17">
        <v>5698000.0</v>
      </c>
      <c r="H14019" s="17">
        <v>9670423.0</v>
      </c>
    </row>
    <row r="14020">
      <c r="A14020" s="7" t="s">
        <v>31050</v>
      </c>
      <c r="B14020" s="17" t="s">
        <v>31051</v>
      </c>
      <c r="C14020" s="17">
        <v>1895.0</v>
      </c>
      <c r="D14020" s="17">
        <v>5479421.083</v>
      </c>
      <c r="E14020" s="17">
        <v>2378616.0</v>
      </c>
      <c r="F14020" s="17">
        <v>3495061.0</v>
      </c>
      <c r="G14020" s="17">
        <v>5902979.0</v>
      </c>
      <c r="H14020" s="17">
        <v>9895165.0</v>
      </c>
    </row>
    <row r="14021">
      <c r="A14021" s="7" t="s">
        <v>31052</v>
      </c>
      <c r="B14021" s="17" t="s">
        <v>31053</v>
      </c>
      <c r="C14021" s="17">
        <v>26.0</v>
      </c>
      <c r="D14021" s="17">
        <v>3.181915192E7</v>
      </c>
      <c r="E14021" s="17">
        <v>6970744.0</v>
      </c>
      <c r="F14021" s="17">
        <v>1.5441347E7</v>
      </c>
      <c r="G14021" s="17">
        <v>3.2783124E7</v>
      </c>
      <c r="H14021" s="17">
        <v>7.2857208E7</v>
      </c>
    </row>
    <row r="14022">
      <c r="A14022" s="7" t="s">
        <v>31054</v>
      </c>
      <c r="B14022" s="17" t="s">
        <v>31055</v>
      </c>
      <c r="C14022" s="17">
        <v>331.0</v>
      </c>
      <c r="D14022" s="17">
        <v>8838409.036</v>
      </c>
      <c r="E14022" s="17">
        <v>2864999.0</v>
      </c>
      <c r="F14022" s="17">
        <v>4680165.0</v>
      </c>
      <c r="G14022" s="17">
        <v>9339650.0</v>
      </c>
      <c r="H14022" s="17">
        <v>1.8268646E7</v>
      </c>
    </row>
    <row r="14023">
      <c r="A14023" s="7" t="s">
        <v>31056</v>
      </c>
      <c r="B14023" s="17" t="s">
        <v>31057</v>
      </c>
      <c r="C14023" s="17">
        <v>88.0</v>
      </c>
      <c r="D14023" s="17">
        <v>2.896290756E7</v>
      </c>
      <c r="E14023" s="17">
        <v>4188154.0</v>
      </c>
      <c r="F14023" s="17">
        <v>9604728.0</v>
      </c>
      <c r="G14023" s="17">
        <v>2.5031089E7</v>
      </c>
      <c r="H14023" s="17">
        <v>1.01315334E8</v>
      </c>
    </row>
    <row r="14024">
      <c r="A14024" s="7" t="s">
        <v>31058</v>
      </c>
      <c r="B14024" s="17" t="s">
        <v>31059</v>
      </c>
      <c r="C14024" s="17">
        <v>199.0</v>
      </c>
      <c r="D14024" s="17">
        <v>3.961298255E7</v>
      </c>
      <c r="E14024" s="17">
        <v>9767629.0</v>
      </c>
      <c r="F14024" s="17">
        <v>2.7567581E7</v>
      </c>
      <c r="G14024" s="17">
        <v>5.0019588E7</v>
      </c>
      <c r="H14024" s="17">
        <v>9.4516624E7</v>
      </c>
    </row>
    <row r="14025">
      <c r="A14025" s="7" t="s">
        <v>31060</v>
      </c>
      <c r="B14025" s="17" t="s">
        <v>31061</v>
      </c>
      <c r="C14025" s="17">
        <v>16.0</v>
      </c>
      <c r="D14025" s="17">
        <v>1.280254956E7</v>
      </c>
      <c r="E14025" s="17">
        <v>4547578.0</v>
      </c>
      <c r="F14025" s="17">
        <v>6715253.0</v>
      </c>
      <c r="G14025" s="17">
        <v>1.2840548E7</v>
      </c>
      <c r="H14025" s="17">
        <v>3.5810151E7</v>
      </c>
    </row>
    <row r="14026">
      <c r="A14026" s="7" t="s">
        <v>31062</v>
      </c>
      <c r="B14026" s="17" t="s">
        <v>31063</v>
      </c>
      <c r="C14026" s="17">
        <v>231.0</v>
      </c>
      <c r="D14026" s="17">
        <v>2.478994207E7</v>
      </c>
      <c r="E14026" s="17">
        <v>3733700.0</v>
      </c>
      <c r="F14026" s="17">
        <v>7387707.0</v>
      </c>
      <c r="G14026" s="17">
        <v>2.0174298E7</v>
      </c>
      <c r="H14026" s="17">
        <v>6.0673537E7</v>
      </c>
    </row>
    <row r="14027">
      <c r="A14027" s="7" t="s">
        <v>31064</v>
      </c>
      <c r="B14027" s="17" t="s">
        <v>31065</v>
      </c>
      <c r="C14027" s="17">
        <v>9.0</v>
      </c>
      <c r="D14027" s="17">
        <v>1.240184622E7</v>
      </c>
      <c r="E14027" s="17">
        <v>5535299.0</v>
      </c>
      <c r="F14027" s="17">
        <v>1.1327398E7</v>
      </c>
      <c r="G14027" s="17">
        <v>1.6258466E7</v>
      </c>
      <c r="H14027" s="17">
        <v>2.9635113E7</v>
      </c>
    </row>
    <row r="14028">
      <c r="A14028" s="7" t="s">
        <v>31066</v>
      </c>
      <c r="B14028" s="17" t="s">
        <v>31068</v>
      </c>
      <c r="C14028" s="17">
        <v>406.0</v>
      </c>
      <c r="D14028" s="17">
        <v>1.729886209E7</v>
      </c>
      <c r="E14028" s="17">
        <v>3255621.0</v>
      </c>
      <c r="F14028" s="17">
        <v>6511142.0</v>
      </c>
      <c r="G14028" s="17">
        <v>1.7093455E7</v>
      </c>
      <c r="H14028" s="17">
        <v>4.0544618E7</v>
      </c>
    </row>
    <row r="14029">
      <c r="A14029" s="7" t="s">
        <v>31069</v>
      </c>
      <c r="B14029" s="17" t="s">
        <v>31070</v>
      </c>
      <c r="C14029" s="17">
        <v>177.0</v>
      </c>
      <c r="D14029" s="17">
        <v>1.534863907E7</v>
      </c>
      <c r="E14029" s="17">
        <v>3030000.0</v>
      </c>
      <c r="F14029" s="17">
        <v>5669387.0</v>
      </c>
      <c r="G14029" s="17">
        <v>1.2663027E7</v>
      </c>
      <c r="H14029" s="17">
        <v>3.3985143E7</v>
      </c>
    </row>
    <row r="14030">
      <c r="A14030" s="7" t="s">
        <v>31071</v>
      </c>
      <c r="B14030" s="17" t="s">
        <v>31072</v>
      </c>
      <c r="C14030" s="17">
        <v>6224.0</v>
      </c>
      <c r="D14030" s="17">
        <v>2.628414741E7</v>
      </c>
      <c r="E14030" s="17">
        <v>6040862.0</v>
      </c>
      <c r="F14030" s="17">
        <v>1.2476022E7</v>
      </c>
      <c r="G14030" s="17">
        <v>2.7244888E7</v>
      </c>
      <c r="H14030" s="17">
        <v>5.7465791E7</v>
      </c>
    </row>
    <row r="14031">
      <c r="A14031" s="7" t="s">
        <v>31073</v>
      </c>
      <c r="B14031" s="17" t="s">
        <v>31074</v>
      </c>
      <c r="C14031" s="17">
        <v>32.0</v>
      </c>
      <c r="D14031" s="17">
        <v>4.33330095E7</v>
      </c>
      <c r="E14031" s="17">
        <v>1.0007014E7</v>
      </c>
      <c r="F14031" s="17">
        <v>2.2253482E7</v>
      </c>
      <c r="G14031" s="17">
        <v>4.1604976E7</v>
      </c>
      <c r="H14031" s="17">
        <v>6.3817288E7</v>
      </c>
    </row>
    <row r="14032">
      <c r="A14032" s="7" t="s">
        <v>31075</v>
      </c>
      <c r="B14032" s="17" t="s">
        <v>31076</v>
      </c>
      <c r="C14032" s="17">
        <v>30.0</v>
      </c>
      <c r="D14032" s="17">
        <v>5.589474583E7</v>
      </c>
      <c r="E14032" s="17">
        <v>1.8490769E7</v>
      </c>
      <c r="F14032" s="17">
        <v>3.975375E7</v>
      </c>
      <c r="G14032" s="17">
        <v>7.604565E7</v>
      </c>
      <c r="H14032" s="17">
        <v>1.187808E8</v>
      </c>
    </row>
    <row r="14033">
      <c r="A14033" s="7" t="s">
        <v>31077</v>
      </c>
      <c r="B14033" s="17" t="s">
        <v>31078</v>
      </c>
      <c r="C14033" s="17">
        <v>84.0</v>
      </c>
      <c r="D14033" s="17">
        <v>8.728563699E7</v>
      </c>
      <c r="E14033" s="17">
        <v>2.3088623E7</v>
      </c>
      <c r="F14033" s="17">
        <v>4.7663486E7</v>
      </c>
      <c r="G14033" s="17">
        <v>9.8690795E7</v>
      </c>
      <c r="H14033" s="17">
        <v>2.00393418E8</v>
      </c>
    </row>
    <row r="14034">
      <c r="A14034" s="7" t="s">
        <v>31079</v>
      </c>
      <c r="B14034" s="17" t="s">
        <v>31080</v>
      </c>
      <c r="C14034" s="17">
        <v>4.0</v>
      </c>
      <c r="D14034" s="17">
        <v>7001807.25</v>
      </c>
      <c r="E14034" s="17">
        <v>752076.0</v>
      </c>
      <c r="F14034" s="17">
        <v>2237743.0</v>
      </c>
      <c r="G14034" s="17">
        <v>7563585.0</v>
      </c>
      <c r="H14034" s="17">
        <v>1.7453825E7</v>
      </c>
    </row>
    <row r="14035">
      <c r="A14035" s="7" t="s">
        <v>31081</v>
      </c>
      <c r="B14035" s="17" t="s">
        <v>31082</v>
      </c>
      <c r="C14035" s="17">
        <v>5.0</v>
      </c>
      <c r="D14035" s="17">
        <v>3.36070166E7</v>
      </c>
      <c r="E14035" s="17">
        <v>8776753.0</v>
      </c>
      <c r="F14035" s="17">
        <v>1.679597E7</v>
      </c>
      <c r="G14035" s="17">
        <v>4.9087459E7</v>
      </c>
      <c r="H14035" s="17">
        <v>8.885905E7</v>
      </c>
    </row>
    <row r="14036">
      <c r="A14036" s="7" t="s">
        <v>31083</v>
      </c>
      <c r="B14036" s="17" t="s">
        <v>31084</v>
      </c>
      <c r="C14036" s="17">
        <v>6.0</v>
      </c>
      <c r="D14036" s="17">
        <v>2.653641517E7</v>
      </c>
      <c r="E14036" s="17">
        <v>2710000.0</v>
      </c>
      <c r="F14036" s="17">
        <v>9246800.0</v>
      </c>
      <c r="G14036" s="17">
        <v>4.8105125E7</v>
      </c>
      <c r="H14036" s="17">
        <v>5.7630724E7</v>
      </c>
    </row>
    <row r="14037">
      <c r="A14037" s="7" t="s">
        <v>31085</v>
      </c>
      <c r="B14037" s="17" t="s">
        <v>31087</v>
      </c>
      <c r="C14037" s="17">
        <v>983.0</v>
      </c>
      <c r="D14037" s="17">
        <v>3.113554449E7</v>
      </c>
      <c r="E14037" s="17">
        <v>8559125.0</v>
      </c>
      <c r="F14037" s="17">
        <v>1.6989146E7</v>
      </c>
      <c r="G14037" s="17">
        <v>3.3055445E7</v>
      </c>
      <c r="H14037" s="17">
        <v>5.8747958E7</v>
      </c>
    </row>
    <row r="14038">
      <c r="A14038" s="7" t="s">
        <v>31088</v>
      </c>
      <c r="B14038" s="17" t="s">
        <v>31089</v>
      </c>
      <c r="C14038" s="17">
        <v>89.0</v>
      </c>
      <c r="D14038" s="17">
        <v>5.797250133E7</v>
      </c>
      <c r="E14038" s="17">
        <v>8214543.0</v>
      </c>
      <c r="F14038" s="17">
        <v>2.6848964E7</v>
      </c>
      <c r="G14038" s="17">
        <v>4.92713E7</v>
      </c>
      <c r="H14038" s="17">
        <v>1.76998444E8</v>
      </c>
    </row>
    <row r="14039">
      <c r="A14039" s="7" t="s">
        <v>31090</v>
      </c>
      <c r="B14039" s="17" t="s">
        <v>31091</v>
      </c>
      <c r="C14039" s="17">
        <v>33.0</v>
      </c>
      <c r="D14039" s="17">
        <v>4.10202277E7</v>
      </c>
      <c r="E14039" s="17">
        <v>6700478.0</v>
      </c>
      <c r="F14039" s="17">
        <v>1.7857064E7</v>
      </c>
      <c r="G14039" s="17">
        <v>6.1398699E7</v>
      </c>
      <c r="H14039" s="17">
        <v>1.12326888E8</v>
      </c>
    </row>
    <row r="14040">
      <c r="A14040" s="7" t="s">
        <v>31092</v>
      </c>
      <c r="B14040" s="17" t="s">
        <v>31093</v>
      </c>
      <c r="C14040" s="17">
        <v>2.0</v>
      </c>
      <c r="D14040" s="17">
        <v>2.81919915E7</v>
      </c>
      <c r="E14040" s="17">
        <v>1.309657E7</v>
      </c>
      <c r="F14040" s="17">
        <v>1.309657E7</v>
      </c>
      <c r="G14040" s="17">
        <v>4.3287413E7</v>
      </c>
      <c r="H14040" s="17">
        <v>4.3287413E7</v>
      </c>
    </row>
    <row r="14041">
      <c r="A14041" s="7" t="s">
        <v>31094</v>
      </c>
      <c r="B14041" s="17" t="s">
        <v>31095</v>
      </c>
      <c r="C14041" s="17">
        <v>6518.0</v>
      </c>
      <c r="D14041" s="17">
        <v>7460737.22</v>
      </c>
      <c r="E14041" s="17">
        <v>3009542.0</v>
      </c>
      <c r="F14041" s="17">
        <v>4705410.0</v>
      </c>
      <c r="G14041" s="17">
        <v>7588734.0</v>
      </c>
      <c r="H14041" s="17">
        <v>1.3607309E7</v>
      </c>
    </row>
    <row r="14042">
      <c r="A14042" s="7" t="s">
        <v>31096</v>
      </c>
      <c r="B14042" s="17" t="s">
        <v>31097</v>
      </c>
      <c r="C14042" s="17">
        <v>87.0</v>
      </c>
      <c r="D14042" s="17">
        <v>1.041011682E7</v>
      </c>
      <c r="E14042" s="17">
        <v>3321051.0</v>
      </c>
      <c r="F14042" s="17">
        <v>6118476.0</v>
      </c>
      <c r="G14042" s="17">
        <v>1.0526209E7</v>
      </c>
      <c r="H14042" s="17">
        <v>1.7397774E7</v>
      </c>
    </row>
    <row r="14043">
      <c r="A14043" s="7" t="s">
        <v>31098</v>
      </c>
      <c r="B14043" s="17" t="s">
        <v>31099</v>
      </c>
      <c r="C14043" s="17">
        <v>1489.0</v>
      </c>
      <c r="D14043" s="17">
        <v>1.142783544E7</v>
      </c>
      <c r="E14043" s="17">
        <v>3689875.0</v>
      </c>
      <c r="F14043" s="17">
        <v>6000000.0</v>
      </c>
      <c r="G14043" s="17">
        <v>1.3341351E7</v>
      </c>
      <c r="H14043" s="17">
        <v>2.5630176E7</v>
      </c>
    </row>
    <row r="14044">
      <c r="A14044" s="7" t="s">
        <v>31100</v>
      </c>
      <c r="B14044" s="17" t="s">
        <v>31101</v>
      </c>
      <c r="C14044" s="17">
        <v>172.0</v>
      </c>
      <c r="D14044" s="17">
        <v>1.139787219E7</v>
      </c>
      <c r="E14044" s="17">
        <v>2602387.0</v>
      </c>
      <c r="F14044" s="17">
        <v>4237796.0</v>
      </c>
      <c r="G14044" s="17">
        <v>8238646.0</v>
      </c>
      <c r="H14044" s="17">
        <v>2.2185E7</v>
      </c>
    </row>
    <row r="14045">
      <c r="A14045" s="7" t="s">
        <v>31102</v>
      </c>
      <c r="B14045" s="17" t="s">
        <v>31103</v>
      </c>
      <c r="C14045" s="17">
        <v>1.0</v>
      </c>
      <c r="D14045" s="17">
        <v>5344197.0</v>
      </c>
      <c r="E14045" s="17">
        <v>5344197.0</v>
      </c>
      <c r="F14045" s="17">
        <v>5344197.0</v>
      </c>
      <c r="G14045" s="17">
        <v>5344197.0</v>
      </c>
      <c r="H14045" s="17">
        <v>5344197.0</v>
      </c>
    </row>
    <row r="14046">
      <c r="A14046" s="7" t="s">
        <v>31105</v>
      </c>
      <c r="B14046" s="17" t="s">
        <v>31106</v>
      </c>
      <c r="C14046" s="17">
        <v>885.0</v>
      </c>
      <c r="D14046" s="17">
        <v>1.250691261E7</v>
      </c>
      <c r="E14046" s="17">
        <v>3538675.0</v>
      </c>
      <c r="F14046" s="17">
        <v>7325183.0</v>
      </c>
      <c r="G14046" s="17">
        <v>1.29997E7</v>
      </c>
      <c r="H14046" s="17">
        <v>2.6030133E7</v>
      </c>
    </row>
    <row r="14047">
      <c r="A14047" s="7" t="s">
        <v>31107</v>
      </c>
      <c r="B14047" s="17" t="s">
        <v>31108</v>
      </c>
      <c r="C14047" s="17">
        <v>1063.0</v>
      </c>
      <c r="D14047" s="17">
        <v>2.084255625E7</v>
      </c>
      <c r="E14047" s="17">
        <v>4679522.0</v>
      </c>
      <c r="F14047" s="17">
        <v>9870654.0</v>
      </c>
      <c r="G14047" s="17">
        <v>2.1650222E7</v>
      </c>
      <c r="H14047" s="17">
        <v>4.660302E7</v>
      </c>
    </row>
    <row r="14048">
      <c r="A14048" s="7" t="s">
        <v>31109</v>
      </c>
      <c r="B14048" s="17" t="s">
        <v>31110</v>
      </c>
      <c r="C14048" s="17">
        <v>10664.0</v>
      </c>
      <c r="D14048" s="17">
        <v>2.045785808E7</v>
      </c>
      <c r="E14048" s="17">
        <v>4528717.0</v>
      </c>
      <c r="F14048" s="17">
        <v>9767381.0</v>
      </c>
      <c r="G14048" s="17">
        <v>2.2926958E7</v>
      </c>
      <c r="H14048" s="17">
        <v>4.8894192E7</v>
      </c>
    </row>
    <row r="14049">
      <c r="A14049" s="7" t="s">
        <v>31111</v>
      </c>
      <c r="B14049" s="17" t="s">
        <v>31112</v>
      </c>
      <c r="C14049" s="17">
        <v>5.0</v>
      </c>
      <c r="D14049" s="17">
        <v>5115727.0</v>
      </c>
      <c r="E14049" s="17">
        <v>3514000.0</v>
      </c>
      <c r="F14049" s="17">
        <v>3917504.0</v>
      </c>
      <c r="G14049" s="17">
        <v>6357159.0</v>
      </c>
      <c r="H14049" s="17">
        <v>8495222.0</v>
      </c>
    </row>
    <row r="14050">
      <c r="A14050" s="7" t="s">
        <v>31113</v>
      </c>
      <c r="B14050" s="17" t="s">
        <v>31114</v>
      </c>
      <c r="C14050" s="17">
        <v>3.0</v>
      </c>
      <c r="D14050" s="17">
        <v>4.158555933E7</v>
      </c>
      <c r="E14050" s="17">
        <v>1.573635E7</v>
      </c>
      <c r="F14050" s="17">
        <v>3.2671221E7</v>
      </c>
      <c r="G14050" s="17">
        <v>7.6349107E7</v>
      </c>
      <c r="H14050" s="17">
        <v>7.6349107E7</v>
      </c>
    </row>
    <row r="14051">
      <c r="A14051" s="7" t="s">
        <v>31115</v>
      </c>
      <c r="B14051" s="17" t="s">
        <v>31116</v>
      </c>
      <c r="C14051" s="17">
        <v>5.0</v>
      </c>
      <c r="D14051" s="17">
        <v>1.34417502E7</v>
      </c>
      <c r="E14051" s="17">
        <v>7150889.0</v>
      </c>
      <c r="F14051" s="17">
        <v>9631891.0</v>
      </c>
      <c r="G14051" s="17">
        <v>2.3923621E7</v>
      </c>
      <c r="H14051" s="17">
        <v>2.555735E7</v>
      </c>
    </row>
    <row r="14052">
      <c r="A14052" s="7" t="s">
        <v>31117</v>
      </c>
      <c r="B14052" s="17" t="s">
        <v>31118</v>
      </c>
      <c r="C14052" s="17">
        <v>18.0</v>
      </c>
      <c r="D14052" s="17">
        <v>3.316624767E7</v>
      </c>
      <c r="E14052" s="17">
        <v>7041394.0</v>
      </c>
      <c r="F14052" s="17">
        <v>1.1850536E7</v>
      </c>
      <c r="G14052" s="17">
        <v>4.2180886E7</v>
      </c>
      <c r="H14052" s="17">
        <v>1.20988684E8</v>
      </c>
    </row>
    <row r="14053">
      <c r="A14053" s="7" t="s">
        <v>31119</v>
      </c>
      <c r="B14053" s="17" t="s">
        <v>31120</v>
      </c>
      <c r="C14053" s="17">
        <v>6.0</v>
      </c>
      <c r="D14053" s="17">
        <v>4.9759411E7</v>
      </c>
      <c r="E14053" s="17">
        <v>4818000.0</v>
      </c>
      <c r="F14053" s="17">
        <v>6198061.0</v>
      </c>
      <c r="G14053" s="17">
        <v>9.8897191E7</v>
      </c>
      <c r="H14053" s="17">
        <v>1.58696118E8</v>
      </c>
    </row>
    <row r="14054">
      <c r="A14054" s="7" t="s">
        <v>31121</v>
      </c>
      <c r="B14054" s="17" t="s">
        <v>31122</v>
      </c>
      <c r="C14054" s="17">
        <v>6.0</v>
      </c>
      <c r="D14054" s="17">
        <v>1.368263767E7</v>
      </c>
      <c r="E14054" s="17">
        <v>3045500.0</v>
      </c>
      <c r="F14054" s="17">
        <v>3501031.0</v>
      </c>
      <c r="G14054" s="17">
        <v>2.4333805E7</v>
      </c>
      <c r="H14054" s="17">
        <v>4.3627214E7</v>
      </c>
    </row>
    <row r="14055">
      <c r="A14055" s="7" t="s">
        <v>31124</v>
      </c>
      <c r="B14055" s="17" t="s">
        <v>31125</v>
      </c>
      <c r="C14055" s="17">
        <v>37.0</v>
      </c>
      <c r="D14055" s="17">
        <v>7970381.0</v>
      </c>
      <c r="E14055" s="17">
        <v>3393740.0</v>
      </c>
      <c r="F14055" s="17">
        <v>4928677.0</v>
      </c>
      <c r="G14055" s="17">
        <v>8773270.0</v>
      </c>
      <c r="H14055" s="17">
        <v>1.6375873E7</v>
      </c>
    </row>
    <row r="14056">
      <c r="A14056" s="7" t="s">
        <v>31126</v>
      </c>
      <c r="B14056" s="17" t="s">
        <v>31127</v>
      </c>
      <c r="C14056" s="17">
        <v>370.0</v>
      </c>
      <c r="D14056" s="17">
        <v>5.485616146E7</v>
      </c>
      <c r="E14056" s="17">
        <v>1.5260822E7</v>
      </c>
      <c r="F14056" s="17">
        <v>3.1367503E7</v>
      </c>
      <c r="G14056" s="17">
        <v>6.1398699E7</v>
      </c>
      <c r="H14056" s="17">
        <v>1.06785824E8</v>
      </c>
    </row>
    <row r="14057">
      <c r="A14057" s="7" t="s">
        <v>31128</v>
      </c>
      <c r="B14057" s="17" t="s">
        <v>31129</v>
      </c>
      <c r="C14057" s="17">
        <v>6.0</v>
      </c>
      <c r="D14057" s="17">
        <v>6.762325167E7</v>
      </c>
      <c r="E14057" s="17">
        <v>9048020.0</v>
      </c>
      <c r="F14057" s="17">
        <v>9561235.0</v>
      </c>
      <c r="G14057" s="17">
        <v>8.7690831E7</v>
      </c>
      <c r="H14057" s="17">
        <v>2.26098273E8</v>
      </c>
    </row>
    <row r="14058">
      <c r="A14058" s="7" t="s">
        <v>31130</v>
      </c>
      <c r="B14058" s="17" t="s">
        <v>31131</v>
      </c>
      <c r="C14058" s="17">
        <v>4.0</v>
      </c>
      <c r="D14058" s="17">
        <v>2.149684675E7</v>
      </c>
      <c r="E14058" s="17">
        <v>941000.0</v>
      </c>
      <c r="F14058" s="17">
        <v>6236150.0</v>
      </c>
      <c r="G14058" s="17">
        <v>9388250.0</v>
      </c>
      <c r="H14058" s="17">
        <v>6.9421987E7</v>
      </c>
    </row>
    <row r="14059">
      <c r="A14059" s="7" t="s">
        <v>31132</v>
      </c>
      <c r="B14059" s="17" t="s">
        <v>31133</v>
      </c>
      <c r="C14059" s="17">
        <v>2.0</v>
      </c>
      <c r="D14059" s="17">
        <v>9.9711379E7</v>
      </c>
      <c r="E14059" s="17">
        <v>2244400.0</v>
      </c>
      <c r="F14059" s="17">
        <v>2244400.0</v>
      </c>
      <c r="G14059" s="17">
        <v>1.97178358E8</v>
      </c>
      <c r="H14059" s="17">
        <v>1.97178358E8</v>
      </c>
    </row>
    <row r="14060">
      <c r="A14060" s="7" t="s">
        <v>31134</v>
      </c>
      <c r="B14060" s="17" t="s">
        <v>31135</v>
      </c>
      <c r="C14060" s="17">
        <v>4235.0</v>
      </c>
      <c r="D14060" s="17">
        <v>1.416693146E7</v>
      </c>
      <c r="E14060" s="17">
        <v>3299475.0</v>
      </c>
      <c r="F14060" s="17">
        <v>5202087.0</v>
      </c>
      <c r="G14060" s="17">
        <v>1.0972594E7</v>
      </c>
      <c r="H14060" s="17">
        <v>2.8301914E7</v>
      </c>
    </row>
    <row r="14061">
      <c r="A14061" s="7" t="s">
        <v>31136</v>
      </c>
      <c r="B14061" s="17" t="s">
        <v>31137</v>
      </c>
      <c r="C14061" s="17">
        <v>925.0</v>
      </c>
      <c r="D14061" s="17">
        <v>6490830.032</v>
      </c>
      <c r="E14061" s="17">
        <v>2378000.0</v>
      </c>
      <c r="F14061" s="17">
        <v>3706500.0</v>
      </c>
      <c r="G14061" s="17">
        <v>6633192.0</v>
      </c>
      <c r="H14061" s="17">
        <v>1.1897315E7</v>
      </c>
    </row>
    <row r="14062">
      <c r="A14062" s="7" t="s">
        <v>31138</v>
      </c>
      <c r="B14062" s="17" t="s">
        <v>31139</v>
      </c>
      <c r="C14062" s="17">
        <v>2.0</v>
      </c>
      <c r="D14062" s="17">
        <v>8352808.0</v>
      </c>
      <c r="E14062" s="17">
        <v>1223826.0</v>
      </c>
      <c r="F14062" s="17">
        <v>1223826.0</v>
      </c>
      <c r="G14062" s="17">
        <v>1.548179E7</v>
      </c>
      <c r="H14062" s="17">
        <v>1.548179E7</v>
      </c>
    </row>
    <row r="14063">
      <c r="A14063" s="7" t="s">
        <v>31140</v>
      </c>
      <c r="B14063" s="17" t="s">
        <v>31141</v>
      </c>
      <c r="C14063" s="17">
        <v>296.0</v>
      </c>
      <c r="D14063" s="17">
        <v>6973650.858</v>
      </c>
      <c r="E14063" s="17">
        <v>1863509.0</v>
      </c>
      <c r="F14063" s="17">
        <v>3656590.0</v>
      </c>
      <c r="G14063" s="17">
        <v>7439700.0</v>
      </c>
      <c r="H14063" s="17">
        <v>1.5498954E7</v>
      </c>
    </row>
    <row r="14064">
      <c r="A14064" s="7" t="s">
        <v>31142</v>
      </c>
      <c r="B14064" s="17" t="s">
        <v>31143</v>
      </c>
      <c r="C14064" s="17">
        <v>1.0</v>
      </c>
      <c r="D14064" s="17">
        <v>2724215.0</v>
      </c>
      <c r="E14064" s="17">
        <v>2724215.0</v>
      </c>
      <c r="F14064" s="17">
        <v>2724215.0</v>
      </c>
      <c r="G14064" s="17">
        <v>2724215.0</v>
      </c>
      <c r="H14064" s="17">
        <v>2724215.0</v>
      </c>
    </row>
    <row r="14065">
      <c r="A14065" s="7" t="s">
        <v>31145</v>
      </c>
      <c r="B14065" s="17" t="s">
        <v>31146</v>
      </c>
      <c r="C14065" s="17">
        <v>33.0</v>
      </c>
      <c r="D14065" s="17">
        <v>3.232933627E7</v>
      </c>
      <c r="E14065" s="17">
        <v>4226635.0</v>
      </c>
      <c r="F14065" s="17">
        <v>1.646383E7</v>
      </c>
      <c r="G14065" s="17">
        <v>4.8520361E7</v>
      </c>
      <c r="H14065" s="17">
        <v>8.4947038E7</v>
      </c>
    </row>
    <row r="14066">
      <c r="A14066" s="7" t="s">
        <v>31147</v>
      </c>
      <c r="B14066" s="17" t="s">
        <v>31148</v>
      </c>
      <c r="C14066" s="17">
        <v>41.0</v>
      </c>
      <c r="D14066" s="17">
        <v>5.170940246E7</v>
      </c>
      <c r="E14066" s="17">
        <v>1.3207736E7</v>
      </c>
      <c r="F14066" s="17">
        <v>3.4278624E7</v>
      </c>
      <c r="G14066" s="17">
        <v>6.56804E7</v>
      </c>
      <c r="H14066" s="17">
        <v>9.960485E7</v>
      </c>
    </row>
    <row r="14067">
      <c r="A14067" s="7" t="s">
        <v>31149</v>
      </c>
      <c r="B14067" s="17" t="s">
        <v>31150</v>
      </c>
      <c r="C14067" s="17">
        <v>65.0</v>
      </c>
      <c r="D14067" s="17">
        <v>5.190446175E7</v>
      </c>
      <c r="E14067" s="17">
        <v>1.7707373E7</v>
      </c>
      <c r="F14067" s="17">
        <v>3.3793858E7</v>
      </c>
      <c r="G14067" s="17">
        <v>6.4530805E7</v>
      </c>
      <c r="H14067" s="17">
        <v>1.03142901E8</v>
      </c>
    </row>
    <row r="14068">
      <c r="A14068" s="7" t="s">
        <v>31151</v>
      </c>
      <c r="B14068" s="17" t="s">
        <v>31152</v>
      </c>
      <c r="C14068" s="17">
        <v>13.0</v>
      </c>
      <c r="D14068" s="17">
        <v>7.770572408E7</v>
      </c>
      <c r="E14068" s="17">
        <v>5.3449367E7</v>
      </c>
      <c r="F14068" s="17">
        <v>6.5798608E7</v>
      </c>
      <c r="G14068" s="17">
        <v>8.5556298E7</v>
      </c>
      <c r="H14068" s="17">
        <v>1.23659995E8</v>
      </c>
    </row>
    <row r="14069">
      <c r="A14069" s="7" t="s">
        <v>31153</v>
      </c>
      <c r="B14069" s="17" t="s">
        <v>31154</v>
      </c>
      <c r="C14069" s="17">
        <v>118.0</v>
      </c>
      <c r="D14069" s="17">
        <v>4.396139928E7</v>
      </c>
      <c r="E14069" s="17">
        <v>5538046.0</v>
      </c>
      <c r="F14069" s="17">
        <v>1.5111844E7</v>
      </c>
      <c r="G14069" s="17">
        <v>5.8604311E7</v>
      </c>
      <c r="H14069" s="17">
        <v>1.28848581E8</v>
      </c>
    </row>
    <row r="14070">
      <c r="A14070" s="7" t="s">
        <v>31155</v>
      </c>
      <c r="B14070" s="17" t="s">
        <v>31156</v>
      </c>
      <c r="C14070" s="17">
        <v>1126.0</v>
      </c>
      <c r="D14070" s="17">
        <v>2.20777249E7</v>
      </c>
      <c r="E14070" s="17">
        <v>3747150.0</v>
      </c>
      <c r="F14070" s="17">
        <v>7541825.0</v>
      </c>
      <c r="G14070" s="17">
        <v>1.8303098E7</v>
      </c>
      <c r="H14070" s="17">
        <v>5.043217E7</v>
      </c>
    </row>
    <row r="14071">
      <c r="A14071" s="7" t="s">
        <v>31157</v>
      </c>
      <c r="B14071" s="17" t="s">
        <v>31158</v>
      </c>
      <c r="C14071" s="17">
        <v>1.0</v>
      </c>
      <c r="D14071" s="17">
        <v>2.4374995E7</v>
      </c>
      <c r="E14071" s="17">
        <v>2.4374995E7</v>
      </c>
      <c r="F14071" s="17">
        <v>2.4374995E7</v>
      </c>
      <c r="G14071" s="17">
        <v>2.4374995E7</v>
      </c>
      <c r="H14071" s="17">
        <v>2.4374995E7</v>
      </c>
    </row>
    <row r="14072">
      <c r="A14072" s="7" t="s">
        <v>31159</v>
      </c>
      <c r="B14072" s="17" t="s">
        <v>31160</v>
      </c>
      <c r="C14072" s="17">
        <v>27.0</v>
      </c>
      <c r="D14072" s="17">
        <v>4.223513556E7</v>
      </c>
      <c r="E14072" s="17">
        <v>1.2941355E7</v>
      </c>
      <c r="F14072" s="17">
        <v>3.2539324E7</v>
      </c>
      <c r="G14072" s="17">
        <v>5.2896112E7</v>
      </c>
      <c r="H14072" s="17">
        <v>1.09973987E8</v>
      </c>
    </row>
    <row r="14073">
      <c r="A14073" s="7" t="s">
        <v>31161</v>
      </c>
      <c r="B14073" s="17" t="s">
        <v>31162</v>
      </c>
      <c r="C14073" s="17">
        <v>186.0</v>
      </c>
      <c r="D14073" s="17">
        <v>3.081663313E7</v>
      </c>
      <c r="E14073" s="17">
        <v>5460000.0</v>
      </c>
      <c r="F14073" s="17">
        <v>1.1106943E7</v>
      </c>
      <c r="G14073" s="17">
        <v>3.4978971E7</v>
      </c>
      <c r="H14073" s="17">
        <v>6.7822637E7</v>
      </c>
    </row>
    <row r="14074">
      <c r="A14074" s="7" t="s">
        <v>31164</v>
      </c>
      <c r="B14074" s="17" t="s">
        <v>31165</v>
      </c>
      <c r="C14074" s="17">
        <v>118.0</v>
      </c>
      <c r="D14074" s="17">
        <v>4.671053522E7</v>
      </c>
      <c r="E14074" s="17">
        <v>9141000.0</v>
      </c>
      <c r="F14074" s="17">
        <v>3.0507369E7</v>
      </c>
      <c r="G14074" s="17">
        <v>5.2183649E7</v>
      </c>
      <c r="H14074" s="17">
        <v>1.17158914E8</v>
      </c>
    </row>
    <row r="14075">
      <c r="A14075" s="7" t="s">
        <v>31166</v>
      </c>
      <c r="B14075" s="17" t="s">
        <v>31167</v>
      </c>
      <c r="C14075" s="17">
        <v>956.0</v>
      </c>
      <c r="D14075" s="17">
        <v>4.551850918E7</v>
      </c>
      <c r="E14075" s="17">
        <v>8944443.0</v>
      </c>
      <c r="F14075" s="17">
        <v>2.5321994E7</v>
      </c>
      <c r="G14075" s="17">
        <v>5.3217226E7</v>
      </c>
      <c r="H14075" s="17">
        <v>1.05889207E8</v>
      </c>
    </row>
    <row r="14076">
      <c r="A14076" s="7" t="s">
        <v>31168</v>
      </c>
      <c r="B14076" s="17" t="s">
        <v>31169</v>
      </c>
      <c r="C14076" s="17">
        <v>108.0</v>
      </c>
      <c r="D14076" s="17">
        <v>4.274650807E7</v>
      </c>
      <c r="E14076" s="17">
        <v>7065035.0</v>
      </c>
      <c r="F14076" s="17">
        <v>1.3672238E7</v>
      </c>
      <c r="G14076" s="17">
        <v>4.8823912E7</v>
      </c>
      <c r="H14076" s="17">
        <v>1.19998141E8</v>
      </c>
    </row>
    <row r="14077">
      <c r="A14077" s="7" t="s">
        <v>31170</v>
      </c>
      <c r="B14077" s="17" t="s">
        <v>31171</v>
      </c>
      <c r="C14077" s="17">
        <v>1.0</v>
      </c>
      <c r="D14077" s="17">
        <v>1.66940066E8</v>
      </c>
      <c r="E14077" s="17">
        <v>1.66940066E8</v>
      </c>
      <c r="F14077" s="17">
        <v>1.66940066E8</v>
      </c>
      <c r="G14077" s="17">
        <v>1.66940066E8</v>
      </c>
      <c r="H14077" s="17">
        <v>1.66940066E8</v>
      </c>
    </row>
    <row r="14078">
      <c r="A14078" s="7" t="s">
        <v>31172</v>
      </c>
      <c r="B14078" s="17" t="s">
        <v>31173</v>
      </c>
      <c r="C14078" s="17">
        <v>135.0</v>
      </c>
      <c r="D14078" s="17">
        <v>2.797169453E7</v>
      </c>
      <c r="E14078" s="17">
        <v>4901855.0</v>
      </c>
      <c r="F14078" s="17">
        <v>1.0520217E7</v>
      </c>
      <c r="G14078" s="17">
        <v>3.332977E7</v>
      </c>
      <c r="H14078" s="17">
        <v>6.8521229E7</v>
      </c>
    </row>
    <row r="14079">
      <c r="A14079" s="7" t="s">
        <v>31174</v>
      </c>
      <c r="B14079" s="17" t="s">
        <v>31175</v>
      </c>
      <c r="C14079" s="17">
        <v>183.0</v>
      </c>
      <c r="D14079" s="17">
        <v>3.144728465E7</v>
      </c>
      <c r="E14079" s="17">
        <v>6286213.0</v>
      </c>
      <c r="F14079" s="17">
        <v>1.4551561E7</v>
      </c>
      <c r="G14079" s="17">
        <v>3.6399167E7</v>
      </c>
      <c r="H14079" s="17">
        <v>7.39227E7</v>
      </c>
    </row>
    <row r="14080">
      <c r="A14080" s="7" t="s">
        <v>31176</v>
      </c>
      <c r="B14080" s="17" t="s">
        <v>31177</v>
      </c>
      <c r="C14080" s="17">
        <v>8.0</v>
      </c>
      <c r="D14080" s="17">
        <v>1.162873838E7</v>
      </c>
      <c r="E14080" s="17">
        <v>4071441.0</v>
      </c>
      <c r="F14080" s="17">
        <v>5268787.0</v>
      </c>
      <c r="G14080" s="17">
        <v>7669267.0</v>
      </c>
      <c r="H14080" s="17">
        <v>5.4403145E7</v>
      </c>
    </row>
    <row r="14081">
      <c r="A14081" s="7" t="s">
        <v>31178</v>
      </c>
      <c r="B14081" s="17" t="s">
        <v>31179</v>
      </c>
      <c r="C14081" s="17">
        <v>7.0</v>
      </c>
      <c r="D14081" s="17">
        <v>4.4451877E7</v>
      </c>
      <c r="E14081" s="17">
        <v>5881646.0</v>
      </c>
      <c r="F14081" s="17">
        <v>8375409.0</v>
      </c>
      <c r="G14081" s="17">
        <v>9578236.0</v>
      </c>
      <c r="H14081" s="17">
        <v>2.66176699E8</v>
      </c>
    </row>
    <row r="14082">
      <c r="A14082" s="7" t="s">
        <v>31180</v>
      </c>
      <c r="B14082" s="17" t="s">
        <v>31181</v>
      </c>
      <c r="C14082" s="17">
        <v>158.0</v>
      </c>
      <c r="D14082" s="17">
        <v>3.912543871E7</v>
      </c>
      <c r="E14082" s="17">
        <v>6295261.0</v>
      </c>
      <c r="F14082" s="17">
        <v>1.9418433E7</v>
      </c>
      <c r="G14082" s="17">
        <v>4.667545E7</v>
      </c>
      <c r="H14082" s="17">
        <v>8.4505277E7</v>
      </c>
    </row>
    <row r="14083">
      <c r="A14083" s="7" t="s">
        <v>31182</v>
      </c>
      <c r="B14083" s="17" t="s">
        <v>31183</v>
      </c>
      <c r="C14083" s="17">
        <v>220.0</v>
      </c>
      <c r="D14083" s="17">
        <v>6.201461225E7</v>
      </c>
      <c r="E14083" s="17">
        <v>7979501.0</v>
      </c>
      <c r="F14083" s="17">
        <v>1.7825547E7</v>
      </c>
      <c r="G14083" s="17">
        <v>5.3407173E7</v>
      </c>
      <c r="H14083" s="17">
        <v>1.93557162E8</v>
      </c>
    </row>
    <row r="14084">
      <c r="A14084" s="7" t="s">
        <v>31185</v>
      </c>
      <c r="B14084" s="17" t="s">
        <v>31186</v>
      </c>
      <c r="C14084" s="17">
        <v>99.0</v>
      </c>
      <c r="D14084" s="17">
        <v>3.659005954E7</v>
      </c>
      <c r="E14084" s="17">
        <v>5431493.0</v>
      </c>
      <c r="F14084" s="17">
        <v>1.3567293E7</v>
      </c>
      <c r="G14084" s="17">
        <v>4.4591814E7</v>
      </c>
      <c r="H14084" s="17">
        <v>9.3987286E7</v>
      </c>
    </row>
    <row r="14085">
      <c r="A14085" s="7" t="s">
        <v>31187</v>
      </c>
      <c r="B14085" s="17" t="s">
        <v>31188</v>
      </c>
      <c r="C14085" s="17">
        <v>1.0</v>
      </c>
      <c r="D14085" s="17">
        <v>4809997.0</v>
      </c>
      <c r="E14085" s="17">
        <v>4809997.0</v>
      </c>
      <c r="F14085" s="17">
        <v>4809997.0</v>
      </c>
      <c r="G14085" s="17">
        <v>4809997.0</v>
      </c>
      <c r="H14085" s="17">
        <v>4809997.0</v>
      </c>
    </row>
    <row r="14086">
      <c r="A14086" s="7" t="s">
        <v>31189</v>
      </c>
      <c r="B14086" s="17" t="s">
        <v>31190</v>
      </c>
      <c r="C14086" s="17">
        <v>13.0</v>
      </c>
      <c r="D14086" s="17">
        <v>5.220468338E7</v>
      </c>
      <c r="E14086" s="17">
        <v>2.4151708E7</v>
      </c>
      <c r="F14086" s="17">
        <v>4.722095E7</v>
      </c>
      <c r="G14086" s="17">
        <v>6.2684855E7</v>
      </c>
      <c r="H14086" s="17">
        <v>1.08153023E8</v>
      </c>
    </row>
    <row r="14087">
      <c r="A14087" s="7" t="s">
        <v>31191</v>
      </c>
      <c r="B14087" s="17" t="s">
        <v>31192</v>
      </c>
      <c r="C14087" s="17">
        <v>2.0</v>
      </c>
      <c r="D14087" s="17">
        <v>5.9060077E7</v>
      </c>
      <c r="E14087" s="17">
        <v>5.7571065E7</v>
      </c>
      <c r="F14087" s="17">
        <v>5.7571065E7</v>
      </c>
      <c r="G14087" s="17">
        <v>6.0549089E7</v>
      </c>
      <c r="H14087" s="17">
        <v>6.0549089E7</v>
      </c>
    </row>
    <row r="14088">
      <c r="A14088" s="7" t="s">
        <v>31193</v>
      </c>
      <c r="B14088" s="17" t="s">
        <v>31194</v>
      </c>
      <c r="C14088" s="17">
        <v>26.0</v>
      </c>
      <c r="D14088" s="17">
        <v>7.116663658E7</v>
      </c>
      <c r="E14088" s="17">
        <v>3.0038101E7</v>
      </c>
      <c r="F14088" s="17">
        <v>4.5656485E7</v>
      </c>
      <c r="G14088" s="17">
        <v>8.2846563E7</v>
      </c>
      <c r="H14088" s="17">
        <v>1.60586624E8</v>
      </c>
    </row>
    <row r="14089">
      <c r="A14089" s="7" t="s">
        <v>31195</v>
      </c>
      <c r="B14089" s="17" t="s">
        <v>31196</v>
      </c>
      <c r="C14089" s="17">
        <v>5.0</v>
      </c>
      <c r="D14089" s="17">
        <v>3.58142218E7</v>
      </c>
      <c r="E14089" s="17">
        <v>1.631877E7</v>
      </c>
      <c r="F14089" s="17">
        <v>2.0684747E7</v>
      </c>
      <c r="G14089" s="17">
        <v>6.1110294E7</v>
      </c>
      <c r="H14089" s="17">
        <v>7.648698E7</v>
      </c>
    </row>
    <row r="14090">
      <c r="A14090" s="7" t="s">
        <v>31197</v>
      </c>
      <c r="B14090" s="17" t="s">
        <v>31198</v>
      </c>
      <c r="C14090" s="17">
        <v>55.0</v>
      </c>
      <c r="D14090" s="17">
        <v>6.038678269E7</v>
      </c>
      <c r="E14090" s="17">
        <v>2.2452425E7</v>
      </c>
      <c r="F14090" s="17">
        <v>5.4113393E7</v>
      </c>
      <c r="G14090" s="17">
        <v>7.4470037E7</v>
      </c>
      <c r="H14090" s="17">
        <v>1.31722451E8</v>
      </c>
    </row>
    <row r="14091">
      <c r="A14091" s="7" t="s">
        <v>31199</v>
      </c>
      <c r="B14091" s="17" t="s">
        <v>31200</v>
      </c>
      <c r="C14091" s="17">
        <v>6.0</v>
      </c>
      <c r="D14091" s="17">
        <v>1.090366937E8</v>
      </c>
      <c r="E14091" s="17">
        <v>1.5431189E7</v>
      </c>
      <c r="F14091" s="17">
        <v>2.4653633E7</v>
      </c>
      <c r="G14091" s="17">
        <v>1.23030259E8</v>
      </c>
      <c r="H14091" s="17">
        <v>4.6000594E8</v>
      </c>
    </row>
    <row r="14092">
      <c r="A14092" s="7" t="s">
        <v>31201</v>
      </c>
      <c r="B14092" s="17" t="s">
        <v>31202</v>
      </c>
      <c r="C14092" s="17">
        <v>3.0</v>
      </c>
      <c r="D14092" s="17">
        <v>4.5638274E7</v>
      </c>
      <c r="E14092" s="17">
        <v>3.1804242E7</v>
      </c>
      <c r="F14092" s="17">
        <v>4.5455711E7</v>
      </c>
      <c r="G14092" s="17">
        <v>5.9654869E7</v>
      </c>
      <c r="H14092" s="17">
        <v>5.9654869E7</v>
      </c>
    </row>
    <row r="14093">
      <c r="A14093" s="7" t="s">
        <v>31203</v>
      </c>
      <c r="B14093" s="17" t="s">
        <v>31204</v>
      </c>
      <c r="C14093" s="17">
        <v>102.0</v>
      </c>
      <c r="D14093" s="17">
        <v>4.061076111E7</v>
      </c>
      <c r="E14093" s="17">
        <v>1.3868117E7</v>
      </c>
      <c r="F14093" s="17">
        <v>3.1585724E7</v>
      </c>
      <c r="G14093" s="17">
        <v>5.3301437E7</v>
      </c>
      <c r="H14093" s="17">
        <v>7.7975847E7</v>
      </c>
    </row>
    <row r="14094">
      <c r="A14094" s="7" t="s">
        <v>31205</v>
      </c>
      <c r="B14094" s="17" t="s">
        <v>31206</v>
      </c>
      <c r="C14094" s="17">
        <v>39.0</v>
      </c>
      <c r="D14094" s="17">
        <v>3.808534949E7</v>
      </c>
      <c r="E14094" s="17">
        <v>9704211.0</v>
      </c>
      <c r="F14094" s="17">
        <v>2.75084E7</v>
      </c>
      <c r="G14094" s="17">
        <v>5.0544439E7</v>
      </c>
      <c r="H14094" s="17">
        <v>1.19141645E8</v>
      </c>
    </row>
    <row r="14095">
      <c r="A14095" s="7" t="s">
        <v>31207</v>
      </c>
      <c r="B14095" s="17" t="s">
        <v>31208</v>
      </c>
      <c r="C14095" s="17">
        <v>387.0</v>
      </c>
      <c r="D14095" s="17">
        <v>2.766205998E7</v>
      </c>
      <c r="E14095" s="17">
        <v>4655511.0</v>
      </c>
      <c r="F14095" s="17">
        <v>1.0644568E7</v>
      </c>
      <c r="G14095" s="17">
        <v>3.2554192E7</v>
      </c>
      <c r="H14095" s="17">
        <v>7.3378353E7</v>
      </c>
    </row>
    <row r="14096">
      <c r="A14096" s="7" t="s">
        <v>31210</v>
      </c>
      <c r="B14096" s="17" t="s">
        <v>31211</v>
      </c>
      <c r="C14096" s="17">
        <v>4.0</v>
      </c>
      <c r="D14096" s="17">
        <v>8626646.0</v>
      </c>
      <c r="E14096" s="17">
        <v>2889810.0</v>
      </c>
      <c r="F14096" s="17">
        <v>4908059.0</v>
      </c>
      <c r="G14096" s="17">
        <v>9776579.0</v>
      </c>
      <c r="H14096" s="17">
        <v>1.6932136E7</v>
      </c>
    </row>
    <row r="14097">
      <c r="A14097" s="7" t="s">
        <v>31212</v>
      </c>
      <c r="B14097" s="17" t="s">
        <v>31213</v>
      </c>
      <c r="C14097" s="17">
        <v>1.0</v>
      </c>
      <c r="D14097" s="17">
        <v>8445133.0</v>
      </c>
      <c r="E14097" s="17">
        <v>8445133.0</v>
      </c>
      <c r="F14097" s="17">
        <v>8445133.0</v>
      </c>
      <c r="G14097" s="17">
        <v>8445133.0</v>
      </c>
      <c r="H14097" s="17">
        <v>8445133.0</v>
      </c>
    </row>
    <row r="14098">
      <c r="A14098" s="7" t="s">
        <v>31214</v>
      </c>
      <c r="B14098" s="17" t="s">
        <v>31215</v>
      </c>
      <c r="C14098" s="17">
        <v>1.0</v>
      </c>
      <c r="D14098" s="17">
        <v>2851963.0</v>
      </c>
      <c r="E14098" s="17">
        <v>2851963.0</v>
      </c>
      <c r="F14098" s="17">
        <v>2851963.0</v>
      </c>
      <c r="G14098" s="17">
        <v>2851963.0</v>
      </c>
      <c r="H14098" s="17">
        <v>2851963.0</v>
      </c>
    </row>
    <row r="14099">
      <c r="A14099" s="7" t="s">
        <v>31216</v>
      </c>
      <c r="B14099" s="17" t="s">
        <v>31217</v>
      </c>
      <c r="C14099" s="17">
        <v>80.0</v>
      </c>
      <c r="D14099" s="17">
        <v>4.441040921E7</v>
      </c>
      <c r="E14099" s="17">
        <v>1.8578277E7</v>
      </c>
      <c r="F14099" s="17">
        <v>3.5386333E7</v>
      </c>
      <c r="G14099" s="17">
        <v>6.1255793E7</v>
      </c>
      <c r="H14099" s="17">
        <v>8.5841098E7</v>
      </c>
    </row>
    <row r="14100">
      <c r="A14100" s="7" t="s">
        <v>31218</v>
      </c>
      <c r="B14100" s="17" t="s">
        <v>31219</v>
      </c>
      <c r="C14100" s="17">
        <v>6.0</v>
      </c>
      <c r="D14100" s="17">
        <v>2.779160717E7</v>
      </c>
      <c r="E14100" s="17">
        <v>1.2530669E7</v>
      </c>
      <c r="F14100" s="17">
        <v>2.0566068E7</v>
      </c>
      <c r="G14100" s="17">
        <v>4.5392348E7</v>
      </c>
      <c r="H14100" s="17">
        <v>5.8005641E7</v>
      </c>
    </row>
    <row r="14101">
      <c r="A14101" s="7" t="s">
        <v>31220</v>
      </c>
      <c r="B14101" s="17" t="s">
        <v>31221</v>
      </c>
      <c r="C14101" s="17">
        <v>93.0</v>
      </c>
      <c r="D14101" s="17">
        <v>5.819765772E7</v>
      </c>
      <c r="E14101" s="17">
        <v>2.2625539E7</v>
      </c>
      <c r="F14101" s="17">
        <v>4.6769359E7</v>
      </c>
      <c r="G14101" s="17">
        <v>6.9617678E7</v>
      </c>
      <c r="H14101" s="17">
        <v>1.28594293E8</v>
      </c>
    </row>
    <row r="14102">
      <c r="A14102" s="7" t="s">
        <v>31222</v>
      </c>
      <c r="B14102" s="17" t="s">
        <v>31223</v>
      </c>
      <c r="C14102" s="17">
        <v>28.0</v>
      </c>
      <c r="D14102" s="17">
        <v>1.698035129E7</v>
      </c>
      <c r="E14102" s="17">
        <v>4715408.0</v>
      </c>
      <c r="F14102" s="17">
        <v>7526139.0</v>
      </c>
      <c r="G14102" s="17">
        <v>1.6625338E7</v>
      </c>
      <c r="H14102" s="17">
        <v>5.8800134E7</v>
      </c>
    </row>
    <row r="14103">
      <c r="A14103" s="7" t="s">
        <v>31224</v>
      </c>
      <c r="B14103" s="17" t="s">
        <v>31225</v>
      </c>
      <c r="C14103" s="17">
        <v>6.0</v>
      </c>
      <c r="D14103" s="17">
        <v>1.0425783E7</v>
      </c>
      <c r="E14103" s="17">
        <v>3810000.0</v>
      </c>
      <c r="F14103" s="17">
        <v>5034300.0</v>
      </c>
      <c r="G14103" s="17">
        <v>6215374.0</v>
      </c>
      <c r="H14103" s="17">
        <v>3.877072E7</v>
      </c>
    </row>
    <row r="14104">
      <c r="A14104" s="7" t="s">
        <v>31226</v>
      </c>
      <c r="B14104" s="17" t="s">
        <v>31227</v>
      </c>
      <c r="C14104" s="17">
        <v>281.0</v>
      </c>
      <c r="D14104" s="17">
        <v>1.764612759E7</v>
      </c>
      <c r="E14104" s="17">
        <v>1.3158364E7</v>
      </c>
      <c r="F14104" s="17">
        <v>1.65463E7</v>
      </c>
      <c r="G14104" s="17">
        <v>2.33109E7</v>
      </c>
      <c r="H14104" s="17">
        <v>2.6884871E7</v>
      </c>
    </row>
    <row r="14105">
      <c r="A14105" s="7" t="s">
        <v>31228</v>
      </c>
      <c r="B14105" s="17" t="s">
        <v>31229</v>
      </c>
      <c r="C14105" s="17">
        <v>4.0</v>
      </c>
      <c r="D14105" s="17">
        <v>1.68708215E7</v>
      </c>
      <c r="E14105" s="17">
        <v>1.19378E7</v>
      </c>
      <c r="F14105" s="17">
        <v>1.3226516E7</v>
      </c>
      <c r="G14105" s="17">
        <v>1.9053434E7</v>
      </c>
      <c r="H14105" s="17">
        <v>2.3265536E7</v>
      </c>
    </row>
    <row r="14106">
      <c r="A14106" s="7" t="s">
        <v>31230</v>
      </c>
      <c r="B14106" s="17" t="s">
        <v>31231</v>
      </c>
      <c r="C14106" s="17">
        <v>22.0</v>
      </c>
      <c r="D14106" s="17">
        <v>1.783551032E7</v>
      </c>
      <c r="E14106" s="17">
        <v>8104500.0</v>
      </c>
      <c r="F14106" s="17">
        <v>1.348975E7</v>
      </c>
      <c r="G14106" s="17">
        <v>1.61135E7</v>
      </c>
      <c r="H14106" s="17">
        <v>1.9906578E7</v>
      </c>
    </row>
    <row r="14107">
      <c r="A14107" s="7" t="s">
        <v>31232</v>
      </c>
      <c r="B14107" s="17" t="s">
        <v>31233</v>
      </c>
      <c r="C14107" s="17">
        <v>213.0</v>
      </c>
      <c r="D14107" s="17">
        <v>1.601798443E7</v>
      </c>
      <c r="E14107" s="17">
        <v>8324500.0</v>
      </c>
      <c r="F14107" s="17">
        <v>1.2984001E7</v>
      </c>
      <c r="G14107" s="17">
        <v>1.9543126E7</v>
      </c>
      <c r="H14107" s="17">
        <v>2.8805919E7</v>
      </c>
    </row>
    <row r="14108">
      <c r="A14108" s="7" t="s">
        <v>31234</v>
      </c>
      <c r="B14108" s="17" t="s">
        <v>31235</v>
      </c>
      <c r="C14108" s="17">
        <v>7.0</v>
      </c>
      <c r="D14108" s="17">
        <v>1.997488857E7</v>
      </c>
      <c r="E14108" s="17">
        <v>1.5840354E7</v>
      </c>
      <c r="F14108" s="17">
        <v>1.7212335E7</v>
      </c>
      <c r="G14108" s="17">
        <v>2.2864301E7</v>
      </c>
      <c r="H14108" s="17">
        <v>3.6773127E7</v>
      </c>
    </row>
    <row r="14109">
      <c r="A14109" s="7" t="s">
        <v>31236</v>
      </c>
      <c r="B14109" s="17" t="s">
        <v>31237</v>
      </c>
      <c r="C14109" s="17">
        <v>63.0</v>
      </c>
      <c r="D14109" s="17">
        <v>1.131254746E7</v>
      </c>
      <c r="E14109" s="17">
        <v>4583900.0</v>
      </c>
      <c r="F14109" s="17">
        <v>8652900.0</v>
      </c>
      <c r="G14109" s="17">
        <v>1.47659E7</v>
      </c>
      <c r="H14109" s="17">
        <v>2.3759129E7</v>
      </c>
    </row>
    <row r="14110">
      <c r="A14110" s="7" t="s">
        <v>31238</v>
      </c>
      <c r="B14110" s="17" t="s">
        <v>31239</v>
      </c>
      <c r="C14110" s="17">
        <v>4.0</v>
      </c>
      <c r="D14110" s="17">
        <v>1.15964525E7</v>
      </c>
      <c r="E14110" s="17">
        <v>6273916.0</v>
      </c>
      <c r="F14110" s="17">
        <v>6289818.0</v>
      </c>
      <c r="G14110" s="17">
        <v>1.447684E7</v>
      </c>
      <c r="H14110" s="17">
        <v>1.9345236E7</v>
      </c>
    </row>
    <row r="14111">
      <c r="A14111" s="7" t="s">
        <v>31240</v>
      </c>
      <c r="B14111" s="17" t="s">
        <v>31241</v>
      </c>
      <c r="C14111" s="17">
        <v>6.0</v>
      </c>
      <c r="D14111" s="17">
        <v>1.940664983E7</v>
      </c>
      <c r="E14111" s="17">
        <v>3275356.0</v>
      </c>
      <c r="F14111" s="17">
        <v>1.4666691E7</v>
      </c>
      <c r="G14111" s="17">
        <v>2.2782893E7</v>
      </c>
      <c r="H14111" s="17">
        <v>5.8701353E7</v>
      </c>
    </row>
    <row r="14112">
      <c r="A14112" s="7" t="s">
        <v>31242</v>
      </c>
      <c r="B14112" s="17" t="s">
        <v>31243</v>
      </c>
      <c r="C14112" s="17">
        <v>5.0</v>
      </c>
      <c r="D14112" s="17">
        <v>1.68617164E7</v>
      </c>
      <c r="E14112" s="17">
        <v>4865934.0</v>
      </c>
      <c r="F14112" s="17">
        <v>2.0142157E7</v>
      </c>
      <c r="G14112" s="17">
        <v>2.2765635E7</v>
      </c>
      <c r="H14112" s="17">
        <v>3.1759056E7</v>
      </c>
    </row>
    <row r="14113">
      <c r="A14113" s="7" t="s">
        <v>31244</v>
      </c>
      <c r="B14113" s="17" t="s">
        <v>31245</v>
      </c>
      <c r="C14113" s="17">
        <v>191.0</v>
      </c>
      <c r="D14113" s="17">
        <v>1.544157436E7</v>
      </c>
      <c r="E14113" s="17">
        <v>6882350.0</v>
      </c>
      <c r="F14113" s="17">
        <v>1.1084739E7</v>
      </c>
      <c r="G14113" s="17">
        <v>1.7287712E7</v>
      </c>
      <c r="H14113" s="17">
        <v>2.6430981E7</v>
      </c>
    </row>
    <row r="14114">
      <c r="A14114" s="7" t="s">
        <v>31246</v>
      </c>
      <c r="B14114" s="17" t="s">
        <v>31247</v>
      </c>
      <c r="C14114" s="17">
        <v>36.0</v>
      </c>
      <c r="D14114" s="17">
        <v>2.0543576E7</v>
      </c>
      <c r="E14114" s="17">
        <v>4583900.0</v>
      </c>
      <c r="F14114" s="17">
        <v>8939504.0</v>
      </c>
      <c r="G14114" s="17">
        <v>1.6425321E7</v>
      </c>
      <c r="H14114" s="17">
        <v>6.1551205E7</v>
      </c>
    </row>
    <row r="14115">
      <c r="A14115" s="7" t="s">
        <v>31249</v>
      </c>
      <c r="B14115" s="17" t="s">
        <v>31250</v>
      </c>
      <c r="C14115" s="17">
        <v>3.0</v>
      </c>
      <c r="D14115" s="17">
        <v>2.7382131E7</v>
      </c>
      <c r="E14115" s="17">
        <v>2069925.0</v>
      </c>
      <c r="F14115" s="17">
        <v>1.4924904E7</v>
      </c>
      <c r="G14115" s="17">
        <v>6.5151564E7</v>
      </c>
      <c r="H14115" s="17">
        <v>6.5151564E7</v>
      </c>
    </row>
    <row r="14116">
      <c r="A14116" s="7" t="s">
        <v>31251</v>
      </c>
      <c r="B14116" s="17" t="s">
        <v>31252</v>
      </c>
      <c r="C14116" s="17">
        <v>865.0</v>
      </c>
      <c r="D14116" s="17">
        <v>1.757787469E7</v>
      </c>
      <c r="E14116" s="17">
        <v>1.13942E7</v>
      </c>
      <c r="F14116" s="17">
        <v>1.6252464E7</v>
      </c>
      <c r="G14116" s="17">
        <v>2.0346142E7</v>
      </c>
      <c r="H14116" s="17">
        <v>2.4464297E7</v>
      </c>
    </row>
    <row r="14117">
      <c r="A14117" s="7" t="s">
        <v>31253</v>
      </c>
      <c r="B14117" s="17" t="s">
        <v>31254</v>
      </c>
      <c r="C14117" s="17">
        <v>17.0</v>
      </c>
      <c r="D14117" s="17">
        <v>2.661772341E7</v>
      </c>
      <c r="E14117" s="17">
        <v>6374439.0</v>
      </c>
      <c r="F14117" s="17">
        <v>1.1566738E7</v>
      </c>
      <c r="G14117" s="17">
        <v>2.0047482E7</v>
      </c>
      <c r="H14117" s="17">
        <v>2.56295E7</v>
      </c>
    </row>
    <row r="14118">
      <c r="A14118" s="7" t="s">
        <v>31255</v>
      </c>
      <c r="B14118" s="17" t="s">
        <v>31256</v>
      </c>
      <c r="C14118" s="17">
        <v>1.0</v>
      </c>
      <c r="D14118" s="17">
        <v>1.5283935E7</v>
      </c>
      <c r="E14118" s="17">
        <v>1.5283935E7</v>
      </c>
      <c r="F14118" s="17">
        <v>1.5283935E7</v>
      </c>
      <c r="G14118" s="17">
        <v>1.5283935E7</v>
      </c>
      <c r="H14118" s="17">
        <v>1.5283935E7</v>
      </c>
    </row>
    <row r="14119">
      <c r="A14119" s="7" t="s">
        <v>31257</v>
      </c>
      <c r="B14119" s="17" t="s">
        <v>31258</v>
      </c>
      <c r="C14119" s="17">
        <v>10.0</v>
      </c>
      <c r="D14119" s="17">
        <v>1.53955392E7</v>
      </c>
      <c r="E14119" s="17">
        <v>8324923.0</v>
      </c>
      <c r="F14119" s="17">
        <v>1.5220964E7</v>
      </c>
      <c r="G14119" s="17">
        <v>2.4820717E7</v>
      </c>
      <c r="H14119" s="17">
        <v>2.63461E7</v>
      </c>
    </row>
    <row r="14120">
      <c r="A14120" s="7" t="s">
        <v>31259</v>
      </c>
      <c r="B14120" s="17" t="s">
        <v>31260</v>
      </c>
      <c r="C14120" s="17">
        <v>1.0</v>
      </c>
      <c r="D14120" s="17">
        <v>2.43418E7</v>
      </c>
      <c r="E14120" s="17">
        <v>2.43418E7</v>
      </c>
      <c r="F14120" s="17">
        <v>2.43418E7</v>
      </c>
      <c r="G14120" s="17">
        <v>2.43418E7</v>
      </c>
      <c r="H14120" s="17">
        <v>2.43418E7</v>
      </c>
    </row>
    <row r="14121">
      <c r="A14121" s="7" t="s">
        <v>31261</v>
      </c>
      <c r="B14121" s="17" t="s">
        <v>31262</v>
      </c>
      <c r="C14121" s="17">
        <v>2.0</v>
      </c>
      <c r="D14121" s="17">
        <v>3609045.5</v>
      </c>
      <c r="E14121" s="17">
        <v>3489732.0</v>
      </c>
      <c r="F14121" s="17">
        <v>3489732.0</v>
      </c>
      <c r="G14121" s="17">
        <v>3728359.0</v>
      </c>
      <c r="H14121" s="17">
        <v>3728359.0</v>
      </c>
    </row>
    <row r="14122">
      <c r="A14122" s="7" t="s">
        <v>31263</v>
      </c>
      <c r="B14122" s="17" t="s">
        <v>31264</v>
      </c>
      <c r="C14122" s="17">
        <v>29.0</v>
      </c>
      <c r="D14122" s="17">
        <v>1.639673169E7</v>
      </c>
      <c r="E14122" s="17">
        <v>7447700.0</v>
      </c>
      <c r="F14122" s="17">
        <v>1.5689547E7</v>
      </c>
      <c r="G14122" s="17">
        <v>1.98706E7</v>
      </c>
      <c r="H14122" s="17">
        <v>2.67425E7</v>
      </c>
    </row>
    <row r="14123">
      <c r="A14123" s="7" t="s">
        <v>31265</v>
      </c>
      <c r="B14123" s="17" t="s">
        <v>31266</v>
      </c>
      <c r="C14123" s="17">
        <v>9.0</v>
      </c>
      <c r="D14123" s="17">
        <v>1.138564133E7</v>
      </c>
      <c r="E14123" s="17">
        <v>6757500.0</v>
      </c>
      <c r="F14123" s="17">
        <v>1.2281089E7</v>
      </c>
      <c r="G14123" s="17">
        <v>1.69228E7</v>
      </c>
      <c r="H14123" s="17">
        <v>1.7873126E7</v>
      </c>
    </row>
    <row r="14124">
      <c r="A14124" s="7" t="s">
        <v>31267</v>
      </c>
      <c r="B14124" s="17" t="s">
        <v>31268</v>
      </c>
      <c r="C14124" s="17">
        <v>5.0</v>
      </c>
      <c r="D14124" s="17">
        <v>1.60982546E7</v>
      </c>
      <c r="E14124" s="17">
        <v>1.47062E7</v>
      </c>
      <c r="F14124" s="17">
        <v>1.8517E7</v>
      </c>
      <c r="G14124" s="17">
        <v>1.982635E7</v>
      </c>
      <c r="H14124" s="17">
        <v>2.3987E7</v>
      </c>
    </row>
    <row r="14125">
      <c r="A14125" s="7" t="s">
        <v>31270</v>
      </c>
      <c r="B14125" s="17" t="s">
        <v>31271</v>
      </c>
      <c r="C14125" s="17">
        <v>4.0</v>
      </c>
      <c r="D14125" s="17">
        <v>1.107441425E7</v>
      </c>
      <c r="E14125" s="17">
        <v>4895662.0</v>
      </c>
      <c r="F14125" s="17">
        <v>1.1338689E7</v>
      </c>
      <c r="G14125" s="17">
        <v>1.377602E7</v>
      </c>
      <c r="H14125" s="17">
        <v>1.4287286E7</v>
      </c>
    </row>
    <row r="14126">
      <c r="A14126" s="7" t="s">
        <v>31272</v>
      </c>
      <c r="B14126" s="17" t="s">
        <v>31273</v>
      </c>
      <c r="C14126" s="17">
        <v>34.0</v>
      </c>
      <c r="D14126" s="17">
        <v>1.297717115E7</v>
      </c>
      <c r="E14126" s="17">
        <v>8220122.0</v>
      </c>
      <c r="F14126" s="17">
        <v>1.28824E7</v>
      </c>
      <c r="G14126" s="17">
        <v>1.7161542E7</v>
      </c>
      <c r="H14126" s="17">
        <v>1.99006E7</v>
      </c>
    </row>
    <row r="14127">
      <c r="A14127" s="7" t="s">
        <v>31274</v>
      </c>
      <c r="B14127" s="17" t="s">
        <v>31275</v>
      </c>
      <c r="C14127" s="17">
        <v>9.0</v>
      </c>
      <c r="D14127" s="17">
        <v>1.327028944E7</v>
      </c>
      <c r="E14127" s="17">
        <v>1.04252E7</v>
      </c>
      <c r="F14127" s="17">
        <v>1.2227067E7</v>
      </c>
      <c r="G14127" s="17">
        <v>1.4912453E7</v>
      </c>
      <c r="H14127" s="17">
        <v>2.2331639E7</v>
      </c>
    </row>
    <row r="14128">
      <c r="A14128" s="7" t="s">
        <v>31276</v>
      </c>
      <c r="B14128" s="17" t="s">
        <v>31277</v>
      </c>
      <c r="C14128" s="17">
        <v>3.0</v>
      </c>
      <c r="D14128" s="17">
        <v>5.523401833E7</v>
      </c>
      <c r="E14128" s="17">
        <v>7701220.0</v>
      </c>
      <c r="F14128" s="17">
        <v>2.2765635E7</v>
      </c>
      <c r="G14128" s="17">
        <v>1.352352E8</v>
      </c>
      <c r="H14128" s="17">
        <v>1.352352E8</v>
      </c>
    </row>
    <row r="14129">
      <c r="A14129" s="7" t="s">
        <v>31278</v>
      </c>
      <c r="B14129" s="17" t="s">
        <v>31279</v>
      </c>
      <c r="C14129" s="17">
        <v>18.0</v>
      </c>
      <c r="D14129" s="17">
        <v>3.36922935E7</v>
      </c>
      <c r="E14129" s="17">
        <v>9648886.0</v>
      </c>
      <c r="F14129" s="17">
        <v>3.3585717E7</v>
      </c>
      <c r="G14129" s="17">
        <v>4.1040227E7</v>
      </c>
      <c r="H14129" s="17">
        <v>6.0284112E7</v>
      </c>
    </row>
    <row r="14130">
      <c r="A14130" s="7" t="s">
        <v>31280</v>
      </c>
      <c r="B14130" s="17" t="s">
        <v>31281</v>
      </c>
      <c r="C14130" s="17">
        <v>76.0</v>
      </c>
      <c r="D14130" s="17">
        <v>1.753039907E8</v>
      </c>
      <c r="E14130" s="17">
        <v>5.0615245E7</v>
      </c>
      <c r="F14130" s="17">
        <v>1.15684445E8</v>
      </c>
      <c r="G14130" s="17">
        <v>2.32451707E8</v>
      </c>
      <c r="H14130" s="17">
        <v>3.87395828E8</v>
      </c>
    </row>
    <row r="14131">
      <c r="A14131" s="7" t="s">
        <v>31282</v>
      </c>
      <c r="B14131" s="17" t="s">
        <v>31283</v>
      </c>
      <c r="C14131" s="17">
        <v>5.0</v>
      </c>
      <c r="D14131" s="17">
        <v>4.92272366E7</v>
      </c>
      <c r="E14131" s="17">
        <v>7544319.0</v>
      </c>
      <c r="F14131" s="17">
        <v>1.4666462E7</v>
      </c>
      <c r="G14131" s="17">
        <v>1.01460419E8</v>
      </c>
      <c r="H14131" s="17">
        <v>1.17541077E8</v>
      </c>
    </row>
    <row r="14132">
      <c r="A14132" s="7" t="s">
        <v>31284</v>
      </c>
      <c r="B14132" s="17" t="s">
        <v>31285</v>
      </c>
      <c r="C14132" s="17">
        <v>1.0</v>
      </c>
      <c r="D14132" s="17">
        <v>9142036.0</v>
      </c>
      <c r="E14132" s="17">
        <v>9142036.0</v>
      </c>
      <c r="F14132" s="17">
        <v>9142036.0</v>
      </c>
      <c r="G14132" s="17">
        <v>9142036.0</v>
      </c>
      <c r="H14132" s="17">
        <v>9142036.0</v>
      </c>
    </row>
    <row r="14133">
      <c r="A14133" s="7" t="s">
        <v>31286</v>
      </c>
      <c r="B14133" s="17" t="s">
        <v>31287</v>
      </c>
      <c r="C14133" s="17">
        <v>2.0</v>
      </c>
      <c r="D14133" s="17">
        <v>4.14063205E7</v>
      </c>
      <c r="E14133" s="17">
        <v>2.594395E7</v>
      </c>
      <c r="F14133" s="17">
        <v>2.594395E7</v>
      </c>
      <c r="G14133" s="17">
        <v>5.6868691E7</v>
      </c>
      <c r="H14133" s="17">
        <v>5.6868691E7</v>
      </c>
    </row>
    <row r="14134">
      <c r="A14134" s="7" t="s">
        <v>31288</v>
      </c>
      <c r="B14134" s="17" t="s">
        <v>31289</v>
      </c>
      <c r="C14134" s="17">
        <v>2.0</v>
      </c>
      <c r="D14134" s="17">
        <v>2.2612426E7</v>
      </c>
      <c r="E14134" s="17">
        <v>3717220.0</v>
      </c>
      <c r="F14134" s="17">
        <v>3717220.0</v>
      </c>
      <c r="G14134" s="17">
        <v>4.1507632E7</v>
      </c>
      <c r="H14134" s="17">
        <v>4.1507632E7</v>
      </c>
    </row>
    <row r="14135">
      <c r="A14135" s="7" t="s">
        <v>31290</v>
      </c>
      <c r="B14135" s="17" t="s">
        <v>31291</v>
      </c>
      <c r="C14135" s="17">
        <v>150.0</v>
      </c>
      <c r="D14135" s="17">
        <v>1.661201447E7</v>
      </c>
      <c r="E14135" s="17">
        <v>9673204.0</v>
      </c>
      <c r="F14135" s="17">
        <v>1.2603427E7</v>
      </c>
      <c r="G14135" s="17">
        <v>1.58819E7</v>
      </c>
      <c r="H14135" s="17">
        <v>2.6074671E7</v>
      </c>
    </row>
    <row r="14136">
      <c r="A14136" s="7" t="s">
        <v>31293</v>
      </c>
      <c r="B14136" s="17" t="s">
        <v>31294</v>
      </c>
      <c r="C14136" s="17">
        <v>8.0</v>
      </c>
      <c r="D14136" s="17">
        <v>1.047593156E8</v>
      </c>
      <c r="E14136" s="17">
        <v>1.88524E7</v>
      </c>
      <c r="F14136" s="17">
        <v>5.57661E7</v>
      </c>
      <c r="G14136" s="17">
        <v>8.9272062E7</v>
      </c>
      <c r="H14136" s="17">
        <v>4.842965E8</v>
      </c>
    </row>
    <row r="14137">
      <c r="A14137" s="7" t="s">
        <v>31295</v>
      </c>
      <c r="B14137" s="17" t="s">
        <v>31296</v>
      </c>
      <c r="C14137" s="17">
        <v>2.0</v>
      </c>
      <c r="D14137" s="17">
        <v>2336166.0</v>
      </c>
      <c r="E14137" s="17">
        <v>2271950.0</v>
      </c>
      <c r="F14137" s="17">
        <v>2271950.0</v>
      </c>
      <c r="G14137" s="17">
        <v>2400382.0</v>
      </c>
      <c r="H14137" s="17">
        <v>2400382.0</v>
      </c>
    </row>
    <row r="14138">
      <c r="A14138" s="7" t="s">
        <v>31297</v>
      </c>
      <c r="B14138" s="17" t="s">
        <v>31298</v>
      </c>
      <c r="C14138" s="17">
        <v>1.0</v>
      </c>
      <c r="D14138" s="17">
        <v>5.0410984E7</v>
      </c>
      <c r="E14138" s="17">
        <v>5.0410984E7</v>
      </c>
      <c r="F14138" s="17">
        <v>5.0410984E7</v>
      </c>
      <c r="G14138" s="17">
        <v>5.0410984E7</v>
      </c>
      <c r="H14138" s="17">
        <v>5.0410984E7</v>
      </c>
    </row>
    <row r="14139">
      <c r="A14139" s="7" t="s">
        <v>31299</v>
      </c>
      <c r="B14139" s="17" t="s">
        <v>31300</v>
      </c>
      <c r="C14139" s="17">
        <v>21.0</v>
      </c>
      <c r="D14139" s="17">
        <v>1.199403229E7</v>
      </c>
      <c r="E14139" s="17">
        <v>4074288.0</v>
      </c>
      <c r="F14139" s="17">
        <v>8000557.0</v>
      </c>
      <c r="G14139" s="17">
        <v>1.751965E7</v>
      </c>
      <c r="H14139" s="17">
        <v>2.6390999E7</v>
      </c>
    </row>
    <row r="14140">
      <c r="A14140" s="7" t="s">
        <v>31301</v>
      </c>
      <c r="B14140" s="17" t="s">
        <v>31302</v>
      </c>
      <c r="C14140" s="17">
        <v>21.0</v>
      </c>
      <c r="D14140" s="17">
        <v>1.780582243E7</v>
      </c>
      <c r="E14140" s="17">
        <v>1.0501551E7</v>
      </c>
      <c r="F14140" s="17">
        <v>1.4813995E7</v>
      </c>
      <c r="G14140" s="17">
        <v>1.979507E7</v>
      </c>
      <c r="H14140" s="17">
        <v>3.2485359E7</v>
      </c>
    </row>
    <row r="14141">
      <c r="A14141" s="7" t="s">
        <v>31303</v>
      </c>
      <c r="B14141" s="17" t="s">
        <v>31304</v>
      </c>
      <c r="C14141" s="17">
        <v>1.0</v>
      </c>
      <c r="D14141" s="17">
        <v>5906476.0</v>
      </c>
      <c r="E14141" s="17">
        <v>5906476.0</v>
      </c>
      <c r="F14141" s="17">
        <v>5906476.0</v>
      </c>
      <c r="G14141" s="17">
        <v>5906476.0</v>
      </c>
      <c r="H14141" s="17">
        <v>5906476.0</v>
      </c>
    </row>
    <row r="14142">
      <c r="A14142" s="7" t="s">
        <v>31305</v>
      </c>
      <c r="B14142" s="17" t="s">
        <v>31306</v>
      </c>
      <c r="C14142" s="17">
        <v>1.0</v>
      </c>
      <c r="D14142" s="17">
        <v>8.63932E7</v>
      </c>
      <c r="E14142" s="17">
        <v>8.63932E7</v>
      </c>
      <c r="F14142" s="17">
        <v>8.63932E7</v>
      </c>
      <c r="G14142" s="17">
        <v>8.63932E7</v>
      </c>
      <c r="H14142" s="17">
        <v>8.63932E7</v>
      </c>
    </row>
    <row r="14143">
      <c r="A14143" s="7" t="s">
        <v>31307</v>
      </c>
      <c r="B14143" s="17" t="s">
        <v>31308</v>
      </c>
      <c r="C14143" s="17">
        <v>3.0</v>
      </c>
      <c r="D14143" s="17">
        <v>1.325603533E7</v>
      </c>
      <c r="E14143" s="17">
        <v>7095750.0</v>
      </c>
      <c r="F14143" s="17">
        <v>9998824.0</v>
      </c>
      <c r="G14143" s="17">
        <v>2.2673532E7</v>
      </c>
      <c r="H14143" s="17">
        <v>2.2673532E7</v>
      </c>
    </row>
    <row r="14144">
      <c r="A14144" s="7" t="s">
        <v>31309</v>
      </c>
      <c r="B14144" s="17" t="s">
        <v>31310</v>
      </c>
      <c r="C14144" s="17">
        <v>34.0</v>
      </c>
      <c r="D14144" s="17">
        <v>7184603.382</v>
      </c>
      <c r="E14144" s="17">
        <v>5812381.0</v>
      </c>
      <c r="F14144" s="17">
        <v>5964088.0</v>
      </c>
      <c r="G14144" s="17">
        <v>6094275.0</v>
      </c>
      <c r="H14144" s="17">
        <v>7607801.0</v>
      </c>
    </row>
    <row r="14145">
      <c r="A14145" s="7" t="s">
        <v>31311</v>
      </c>
      <c r="B14145" s="17" t="s">
        <v>31312</v>
      </c>
      <c r="C14145" s="17">
        <v>72.0</v>
      </c>
      <c r="D14145" s="17">
        <v>1.129011164E7</v>
      </c>
      <c r="E14145" s="17">
        <v>6591100.0</v>
      </c>
      <c r="F14145" s="17">
        <v>8623100.0</v>
      </c>
      <c r="G14145" s="17">
        <v>1.417E7</v>
      </c>
      <c r="H14145" s="17">
        <v>2.0072169E7</v>
      </c>
    </row>
    <row r="14146">
      <c r="A14146" s="7" t="s">
        <v>31314</v>
      </c>
      <c r="B14146" s="17" t="s">
        <v>31315</v>
      </c>
      <c r="C14146" s="17">
        <v>6.0</v>
      </c>
      <c r="D14146" s="17">
        <v>1.1243128E7</v>
      </c>
      <c r="E14146" s="17">
        <v>2409788.0</v>
      </c>
      <c r="F14146" s="17">
        <v>2871830.0</v>
      </c>
      <c r="G14146" s="17">
        <v>1.3100872E7</v>
      </c>
      <c r="H14146" s="17">
        <v>3.5901346E7</v>
      </c>
    </row>
    <row r="14147">
      <c r="A14147" s="7" t="s">
        <v>31316</v>
      </c>
      <c r="B14147" s="17" t="s">
        <v>31317</v>
      </c>
      <c r="C14147" s="17">
        <v>188.0</v>
      </c>
      <c r="D14147" s="17">
        <v>3.383332653E7</v>
      </c>
      <c r="E14147" s="17">
        <v>8306000.0</v>
      </c>
      <c r="F14147" s="17">
        <v>2.0563731E7</v>
      </c>
      <c r="G14147" s="17">
        <v>5.215562E7</v>
      </c>
      <c r="H14147" s="17">
        <v>8.5901455E7</v>
      </c>
    </row>
    <row r="14148">
      <c r="A14148" s="7" t="s">
        <v>31318</v>
      </c>
      <c r="B14148" s="17" t="s">
        <v>31319</v>
      </c>
      <c r="C14148" s="17">
        <v>6.0</v>
      </c>
      <c r="D14148" s="17">
        <v>3.199298133E7</v>
      </c>
      <c r="E14148" s="17">
        <v>1.7215827E7</v>
      </c>
      <c r="F14148" s="17">
        <v>2.727073E7</v>
      </c>
      <c r="G14148" s="17">
        <v>4.8183746E7</v>
      </c>
      <c r="H14148" s="17">
        <v>5.2778739E7</v>
      </c>
    </row>
    <row r="14149">
      <c r="A14149" s="7" t="s">
        <v>31320</v>
      </c>
      <c r="B14149" s="17" t="s">
        <v>31321</v>
      </c>
      <c r="C14149" s="17">
        <v>1.0</v>
      </c>
      <c r="D14149" s="17">
        <v>4.45649234E8</v>
      </c>
      <c r="E14149" s="17">
        <v>4.45649234E8</v>
      </c>
      <c r="F14149" s="17">
        <v>4.45649234E8</v>
      </c>
      <c r="G14149" s="17">
        <v>4.45649234E8</v>
      </c>
      <c r="H14149" s="17">
        <v>4.45649234E8</v>
      </c>
    </row>
    <row r="14150">
      <c r="A14150" s="7" t="s">
        <v>31322</v>
      </c>
      <c r="B14150" s="17" t="s">
        <v>31323</v>
      </c>
      <c r="C14150" s="17">
        <v>1.0</v>
      </c>
      <c r="D14150" s="17">
        <v>5.1354922E7</v>
      </c>
      <c r="E14150" s="17">
        <v>5.1354922E7</v>
      </c>
      <c r="F14150" s="17">
        <v>5.1354922E7</v>
      </c>
      <c r="G14150" s="17">
        <v>5.1354922E7</v>
      </c>
      <c r="H14150" s="17">
        <v>5.1354922E7</v>
      </c>
    </row>
    <row r="14151">
      <c r="A14151" s="7" t="s">
        <v>31324</v>
      </c>
      <c r="B14151" s="17" t="s">
        <v>31325</v>
      </c>
      <c r="C14151" s="17">
        <v>7.0</v>
      </c>
      <c r="D14151" s="17">
        <v>3.405098729E7</v>
      </c>
      <c r="E14151" s="17">
        <v>1.8462034E7</v>
      </c>
      <c r="F14151" s="17">
        <v>2.6129376E7</v>
      </c>
      <c r="G14151" s="17">
        <v>4.8637131E7</v>
      </c>
      <c r="H14151" s="17">
        <v>9.1838511E7</v>
      </c>
    </row>
    <row r="14152">
      <c r="A14152" s="7" t="s">
        <v>31326</v>
      </c>
      <c r="B14152" s="17" t="s">
        <v>31327</v>
      </c>
      <c r="C14152" s="17">
        <v>19.0</v>
      </c>
      <c r="D14152" s="17">
        <v>1.938308384E7</v>
      </c>
      <c r="E14152" s="17">
        <v>4614247.0</v>
      </c>
      <c r="F14152" s="17">
        <v>8535681.0</v>
      </c>
      <c r="G14152" s="17">
        <v>2.3223534E7</v>
      </c>
      <c r="H14152" s="17">
        <v>4.7957992E7</v>
      </c>
    </row>
    <row r="14153">
      <c r="A14153" s="7" t="s">
        <v>31328</v>
      </c>
      <c r="B14153" s="17" t="s">
        <v>31329</v>
      </c>
      <c r="C14153" s="17">
        <v>382.0</v>
      </c>
      <c r="D14153" s="17">
        <v>1.31048239E7</v>
      </c>
      <c r="E14153" s="17">
        <v>6880169.0</v>
      </c>
      <c r="F14153" s="17">
        <v>1.0166947E7</v>
      </c>
      <c r="G14153" s="17">
        <v>1.5047773E7</v>
      </c>
      <c r="H14153" s="17">
        <v>2.25071E7</v>
      </c>
    </row>
    <row r="14154">
      <c r="A14154" s="7" t="s">
        <v>31330</v>
      </c>
      <c r="B14154" s="17" t="s">
        <v>31331</v>
      </c>
      <c r="C14154" s="17">
        <v>1691.0</v>
      </c>
      <c r="D14154" s="17">
        <v>9830873.486</v>
      </c>
      <c r="E14154" s="17">
        <v>5730207.0</v>
      </c>
      <c r="F14154" s="17">
        <v>8060500.0</v>
      </c>
      <c r="G14154" s="17">
        <v>1.132828E7</v>
      </c>
      <c r="H14154" s="17">
        <v>1.7277072E7</v>
      </c>
    </row>
    <row r="14155">
      <c r="A14155" s="7" t="s">
        <v>31333</v>
      </c>
      <c r="B14155" s="17" t="s">
        <v>31334</v>
      </c>
      <c r="C14155" s="17">
        <v>20.0</v>
      </c>
      <c r="D14155" s="17">
        <v>1.28608691E7</v>
      </c>
      <c r="E14155" s="17">
        <v>6904369.0</v>
      </c>
      <c r="F14155" s="17">
        <v>7924595.0</v>
      </c>
      <c r="G14155" s="17">
        <v>1.1482797E7</v>
      </c>
      <c r="H14155" s="17">
        <v>1.9490208E7</v>
      </c>
    </row>
    <row r="14156">
      <c r="A14156" s="7" t="s">
        <v>31335</v>
      </c>
      <c r="B14156" s="17" t="s">
        <v>31336</v>
      </c>
      <c r="C14156" s="17">
        <v>4.0</v>
      </c>
      <c r="D14156" s="17">
        <v>4.14932085E7</v>
      </c>
      <c r="E14156" s="17">
        <v>1.6899995E7</v>
      </c>
      <c r="F14156" s="17">
        <v>2.8061206E7</v>
      </c>
      <c r="G14156" s="17">
        <v>4.6907556E7</v>
      </c>
      <c r="H14156" s="17">
        <v>7.4104077E7</v>
      </c>
    </row>
    <row r="14157">
      <c r="A14157" s="7" t="s">
        <v>31337</v>
      </c>
      <c r="B14157" s="17" t="s">
        <v>31338</v>
      </c>
      <c r="C14157" s="17">
        <v>103.0</v>
      </c>
      <c r="D14157" s="17">
        <v>1.23971566E7</v>
      </c>
      <c r="E14157" s="17">
        <v>6137419.0</v>
      </c>
      <c r="F14157" s="17">
        <v>8973191.0</v>
      </c>
      <c r="G14157" s="17">
        <v>1.3493339E7</v>
      </c>
      <c r="H14157" s="17">
        <v>2.6885053E7</v>
      </c>
    </row>
    <row r="14158">
      <c r="A14158" s="7" t="s">
        <v>31339</v>
      </c>
      <c r="B14158" s="17" t="s">
        <v>31340</v>
      </c>
      <c r="C14158" s="17">
        <v>8.0</v>
      </c>
      <c r="D14158" s="17">
        <v>3.7796412E7</v>
      </c>
      <c r="E14158" s="17">
        <v>9752415.0</v>
      </c>
      <c r="F14158" s="17">
        <v>3.571025E7</v>
      </c>
      <c r="G14158" s="17">
        <v>5.4266646E7</v>
      </c>
      <c r="H14158" s="17">
        <v>6.3385617E7</v>
      </c>
    </row>
    <row r="14159">
      <c r="A14159" s="7" t="s">
        <v>31341</v>
      </c>
      <c r="B14159" s="17" t="s">
        <v>31342</v>
      </c>
      <c r="C14159" s="17">
        <v>2.0</v>
      </c>
      <c r="D14159" s="17">
        <v>5078869.0</v>
      </c>
      <c r="E14159" s="17">
        <v>4252854.0</v>
      </c>
      <c r="F14159" s="17">
        <v>4252854.0</v>
      </c>
      <c r="G14159" s="17">
        <v>5904884.0</v>
      </c>
      <c r="H14159" s="17">
        <v>5904884.0</v>
      </c>
    </row>
    <row r="14160">
      <c r="A14160" s="7" t="s">
        <v>31343</v>
      </c>
      <c r="B14160" s="17" t="s">
        <v>31344</v>
      </c>
      <c r="C14160" s="17">
        <v>41.0</v>
      </c>
      <c r="D14160" s="17">
        <v>1.436763141E7</v>
      </c>
      <c r="E14160" s="17">
        <v>5834673.0</v>
      </c>
      <c r="F14160" s="17">
        <v>9023000.0</v>
      </c>
      <c r="G14160" s="17">
        <v>2.0284257E7</v>
      </c>
      <c r="H14160" s="17">
        <v>2.4902568E7</v>
      </c>
    </row>
    <row r="14161">
      <c r="A14161" s="7" t="s">
        <v>31345</v>
      </c>
      <c r="B14161" s="17" t="s">
        <v>31346</v>
      </c>
      <c r="C14161" s="17">
        <v>25.0</v>
      </c>
      <c r="D14161" s="17">
        <v>2.615880864E7</v>
      </c>
      <c r="E14161" s="17">
        <v>6466461.0</v>
      </c>
      <c r="F14161" s="17">
        <v>1.3078538E7</v>
      </c>
      <c r="G14161" s="17">
        <v>5.0209954E7</v>
      </c>
      <c r="H14161" s="17">
        <v>6.0755153E7</v>
      </c>
    </row>
    <row r="14162">
      <c r="A14162" s="7" t="s">
        <v>31347</v>
      </c>
      <c r="B14162" s="17" t="s">
        <v>31348</v>
      </c>
      <c r="C14162" s="17">
        <v>1.0</v>
      </c>
      <c r="D14162" s="17">
        <v>2138851.0</v>
      </c>
      <c r="E14162" s="17">
        <v>2138851.0</v>
      </c>
      <c r="F14162" s="17">
        <v>2138851.0</v>
      </c>
      <c r="G14162" s="17">
        <v>2138851.0</v>
      </c>
      <c r="H14162" s="17">
        <v>2138851.0</v>
      </c>
    </row>
    <row r="14163">
      <c r="A14163" s="7" t="s">
        <v>31349</v>
      </c>
      <c r="B14163" s="17" t="s">
        <v>31350</v>
      </c>
      <c r="C14163" s="17">
        <v>119.0</v>
      </c>
      <c r="D14163" s="17">
        <v>6.191609367E7</v>
      </c>
      <c r="E14163" s="17">
        <v>7468235.0</v>
      </c>
      <c r="F14163" s="17">
        <v>1.4247894E7</v>
      </c>
      <c r="G14163" s="17">
        <v>3.88625E7</v>
      </c>
      <c r="H14163" s="17">
        <v>1.53547777E8</v>
      </c>
    </row>
    <row r="14164">
      <c r="A14164" s="7" t="s">
        <v>31351</v>
      </c>
      <c r="B14164" s="17" t="s">
        <v>31352</v>
      </c>
      <c r="C14164" s="17">
        <v>781.0</v>
      </c>
      <c r="D14164" s="17">
        <v>7.372681126E7</v>
      </c>
      <c r="E14164" s="17">
        <v>9255000.0</v>
      </c>
      <c r="F14164" s="17">
        <v>2.622845E7</v>
      </c>
      <c r="G14164" s="17">
        <v>7.3329753E7</v>
      </c>
      <c r="H14164" s="17">
        <v>2.42431621E8</v>
      </c>
    </row>
    <row r="14165">
      <c r="A14165" s="7" t="s">
        <v>31353</v>
      </c>
      <c r="B14165" s="17" t="s">
        <v>31354</v>
      </c>
      <c r="C14165" s="17">
        <v>50.0</v>
      </c>
      <c r="D14165" s="17">
        <v>5.201785022E7</v>
      </c>
      <c r="E14165" s="17">
        <v>1.0054195E7</v>
      </c>
      <c r="F14165" s="17">
        <v>2.65016E7</v>
      </c>
      <c r="G14165" s="17">
        <v>4.4485277E7</v>
      </c>
      <c r="H14165" s="17">
        <v>1.35083936E8</v>
      </c>
    </row>
    <row r="14166">
      <c r="A14166" s="7" t="s">
        <v>31355</v>
      </c>
      <c r="B14166" s="17" t="s">
        <v>31356</v>
      </c>
      <c r="C14166" s="17">
        <v>415.0</v>
      </c>
      <c r="D14166" s="17">
        <v>1.00419034E8</v>
      </c>
      <c r="E14166" s="17">
        <v>1.2917855E7</v>
      </c>
      <c r="F14166" s="17">
        <v>3.057885E7</v>
      </c>
      <c r="G14166" s="17">
        <v>1.41478967E8</v>
      </c>
      <c r="H14166" s="17">
        <v>3.08552718E8</v>
      </c>
    </row>
    <row r="14167">
      <c r="A14167" s="7" t="s">
        <v>31357</v>
      </c>
      <c r="B14167" s="17" t="s">
        <v>31358</v>
      </c>
      <c r="C14167" s="17">
        <v>84.0</v>
      </c>
      <c r="D14167" s="17">
        <v>8.584602768E7</v>
      </c>
      <c r="E14167" s="17">
        <v>1.2103999E7</v>
      </c>
      <c r="F14167" s="17">
        <v>2.8401234E7</v>
      </c>
      <c r="G14167" s="17">
        <v>8.145002E7</v>
      </c>
      <c r="H14167" s="17">
        <v>3.03644104E8</v>
      </c>
    </row>
    <row r="14168">
      <c r="A14168" s="7" t="s">
        <v>31359</v>
      </c>
      <c r="B14168" s="17" t="s">
        <v>31360</v>
      </c>
      <c r="C14168" s="17">
        <v>68.0</v>
      </c>
      <c r="D14168" s="17">
        <v>7.544888135E7</v>
      </c>
      <c r="E14168" s="17">
        <v>7939875.0</v>
      </c>
      <c r="F14168" s="17">
        <v>2.022221E7</v>
      </c>
      <c r="G14168" s="17">
        <v>1.13791298E8</v>
      </c>
      <c r="H14168" s="17">
        <v>2.45653939E8</v>
      </c>
    </row>
    <row r="14169">
      <c r="A14169" s="7" t="s">
        <v>31361</v>
      </c>
      <c r="B14169" s="17" t="s">
        <v>31362</v>
      </c>
      <c r="C14169" s="17">
        <v>42.0</v>
      </c>
      <c r="D14169" s="17">
        <v>1.090342388E8</v>
      </c>
      <c r="E14169" s="17">
        <v>2.8460759E7</v>
      </c>
      <c r="F14169" s="17">
        <v>5.6796081E7</v>
      </c>
      <c r="G14169" s="17">
        <v>1.93003091E8</v>
      </c>
      <c r="H14169" s="17">
        <v>2.3382624E8</v>
      </c>
    </row>
    <row r="14170">
      <c r="A14170" s="7" t="s">
        <v>31363</v>
      </c>
      <c r="B14170" s="17" t="s">
        <v>31364</v>
      </c>
      <c r="C14170" s="17">
        <v>26.0</v>
      </c>
      <c r="D14170" s="17">
        <v>2.495439446E7</v>
      </c>
      <c r="E14170" s="17">
        <v>6148361.0</v>
      </c>
      <c r="F14170" s="17">
        <v>1.407253E7</v>
      </c>
      <c r="G14170" s="17">
        <v>2.8740931E7</v>
      </c>
      <c r="H14170" s="17">
        <v>6.384463E7</v>
      </c>
    </row>
    <row r="14171">
      <c r="A14171" s="7" t="s">
        <v>31365</v>
      </c>
      <c r="B14171" s="17" t="s">
        <v>31366</v>
      </c>
      <c r="C14171" s="17">
        <v>74.0</v>
      </c>
      <c r="D14171" s="17">
        <v>1.443251177E7</v>
      </c>
      <c r="E14171" s="17">
        <v>2651814.0</v>
      </c>
      <c r="F14171" s="17">
        <v>4452570.0</v>
      </c>
      <c r="G14171" s="17">
        <v>1.0862799E7</v>
      </c>
      <c r="H14171" s="17">
        <v>2.424622E7</v>
      </c>
    </row>
    <row r="14172">
      <c r="A14172" s="7" t="s">
        <v>31367</v>
      </c>
      <c r="B14172" s="17" t="s">
        <v>31368</v>
      </c>
      <c r="C14172" s="17">
        <v>7182.0</v>
      </c>
      <c r="D14172" s="17">
        <v>5.510045931E7</v>
      </c>
      <c r="E14172" s="17">
        <v>6828629.0</v>
      </c>
      <c r="F14172" s="17">
        <v>1.9853363E7</v>
      </c>
      <c r="G14172" s="17">
        <v>6.541045E7</v>
      </c>
      <c r="H14172" s="17">
        <v>1.53522471E8</v>
      </c>
    </row>
    <row r="14173">
      <c r="A14173" s="7" t="s">
        <v>31370</v>
      </c>
      <c r="B14173" s="17" t="s">
        <v>31371</v>
      </c>
      <c r="C14173" s="17">
        <v>14780.0</v>
      </c>
      <c r="D14173" s="17">
        <v>4.316664069E7</v>
      </c>
      <c r="E14173" s="17">
        <v>7167836.0</v>
      </c>
      <c r="F14173" s="17">
        <v>1.71623E7</v>
      </c>
      <c r="G14173" s="17">
        <v>4.5641395E7</v>
      </c>
      <c r="H14173" s="17">
        <v>1.15901133E8</v>
      </c>
    </row>
    <row r="14174">
      <c r="A14174" s="7" t="s">
        <v>31372</v>
      </c>
      <c r="B14174" s="17" t="s">
        <v>31373</v>
      </c>
      <c r="C14174" s="17">
        <v>974.0</v>
      </c>
      <c r="D14174" s="17">
        <v>5.707675799E7</v>
      </c>
      <c r="E14174" s="17">
        <v>7887476.0</v>
      </c>
      <c r="F14174" s="17">
        <v>1.9404608E7</v>
      </c>
      <c r="G14174" s="17">
        <v>4.5437416E7</v>
      </c>
      <c r="H14174" s="17">
        <v>1.90961297E8</v>
      </c>
    </row>
    <row r="14175">
      <c r="A14175" s="7" t="s">
        <v>31374</v>
      </c>
      <c r="B14175" s="17" t="s">
        <v>31375</v>
      </c>
      <c r="C14175" s="17">
        <v>2057.0</v>
      </c>
      <c r="D14175" s="17">
        <v>5.256497863E7</v>
      </c>
      <c r="E14175" s="17">
        <v>5116855.0</v>
      </c>
      <c r="F14175" s="17">
        <v>1.3541474E7</v>
      </c>
      <c r="G14175" s="17">
        <v>3.5768293E7</v>
      </c>
      <c r="H14175" s="17">
        <v>2.22724111E8</v>
      </c>
    </row>
    <row r="14176">
      <c r="A14176" s="7" t="s">
        <v>31376</v>
      </c>
      <c r="B14176" s="17" t="s">
        <v>31377</v>
      </c>
      <c r="C14176" s="17">
        <v>23.0</v>
      </c>
      <c r="D14176" s="17">
        <v>4.005099013E7</v>
      </c>
      <c r="E14176" s="17">
        <v>4645038.0</v>
      </c>
      <c r="F14176" s="17">
        <v>1.149189E7</v>
      </c>
      <c r="G14176" s="17">
        <v>3.4471303E7</v>
      </c>
      <c r="H14176" s="17">
        <v>6.2016181E7</v>
      </c>
    </row>
    <row r="14177">
      <c r="A14177" s="7" t="s">
        <v>31378</v>
      </c>
      <c r="B14177" s="17" t="s">
        <v>31379</v>
      </c>
      <c r="C14177" s="17">
        <v>208.0</v>
      </c>
      <c r="D14177" s="17">
        <v>1.355961379E8</v>
      </c>
      <c r="E14177" s="17">
        <v>8094072.0</v>
      </c>
      <c r="F14177" s="17">
        <v>2.9242173E7</v>
      </c>
      <c r="G14177" s="17">
        <v>1.97393013E8</v>
      </c>
      <c r="H14177" s="17">
        <v>3.34736426E8</v>
      </c>
    </row>
    <row r="14178">
      <c r="A14178" s="7" t="s">
        <v>31380</v>
      </c>
      <c r="B14178" s="17" t="s">
        <v>31381</v>
      </c>
      <c r="C14178" s="17">
        <v>168.0</v>
      </c>
      <c r="D14178" s="17">
        <v>1.572282636E7</v>
      </c>
      <c r="E14178" s="17">
        <v>4158101.0</v>
      </c>
      <c r="F14178" s="17">
        <v>8213240.0</v>
      </c>
      <c r="G14178" s="17">
        <v>1.8298328E7</v>
      </c>
      <c r="H14178" s="17">
        <v>3.8058768E7</v>
      </c>
    </row>
    <row r="14179">
      <c r="A14179" s="7" t="s">
        <v>31382</v>
      </c>
      <c r="B14179" s="17" t="s">
        <v>31383</v>
      </c>
      <c r="C14179" s="17">
        <v>497.0</v>
      </c>
      <c r="D14179" s="17">
        <v>9.93846713E7</v>
      </c>
      <c r="E14179" s="17">
        <v>1.5985647E7</v>
      </c>
      <c r="F14179" s="17">
        <v>3.0215679E7</v>
      </c>
      <c r="G14179" s="17">
        <v>1.6179449E8</v>
      </c>
      <c r="H14179" s="17">
        <v>2.71240082E8</v>
      </c>
    </row>
    <row r="14180">
      <c r="A14180" s="7" t="s">
        <v>31384</v>
      </c>
      <c r="B14180" s="17" t="s">
        <v>31385</v>
      </c>
      <c r="C14180" s="17">
        <v>488.0</v>
      </c>
      <c r="D14180" s="17">
        <v>7.938910723E7</v>
      </c>
      <c r="E14180" s="17">
        <v>1.4422118E7</v>
      </c>
      <c r="F14180" s="17">
        <v>2.9290063E7</v>
      </c>
      <c r="G14180" s="17">
        <v>1.07097628E8</v>
      </c>
      <c r="H14180" s="17">
        <v>2.35695856E8</v>
      </c>
    </row>
    <row r="14181">
      <c r="A14181" s="7" t="s">
        <v>31386</v>
      </c>
      <c r="B14181" s="17" t="s">
        <v>31387</v>
      </c>
      <c r="C14181" s="17">
        <v>102.0</v>
      </c>
      <c r="D14181" s="17">
        <v>5.796506811E7</v>
      </c>
      <c r="E14181" s="17">
        <v>1.0519161E7</v>
      </c>
      <c r="F14181" s="17">
        <v>2.3813952E7</v>
      </c>
      <c r="G14181" s="17">
        <v>5.2564312E7</v>
      </c>
      <c r="H14181" s="17">
        <v>1.44158429E8</v>
      </c>
    </row>
    <row r="14182">
      <c r="A14182" s="7" t="s">
        <v>31388</v>
      </c>
      <c r="B14182" s="17" t="s">
        <v>31389</v>
      </c>
      <c r="C14182" s="17">
        <v>19.0</v>
      </c>
      <c r="D14182" s="17">
        <v>7.488693374E7</v>
      </c>
      <c r="E14182" s="17">
        <v>7892182.0</v>
      </c>
      <c r="F14182" s="17">
        <v>2.4973845E7</v>
      </c>
      <c r="G14182" s="17">
        <v>7.2218331E7</v>
      </c>
      <c r="H14182" s="17">
        <v>2.43515659E8</v>
      </c>
    </row>
    <row r="14183">
      <c r="A14183" s="7" t="s">
        <v>31391</v>
      </c>
      <c r="B14183" s="17" t="s">
        <v>31392</v>
      </c>
      <c r="C14183" s="17">
        <v>226.0</v>
      </c>
      <c r="D14183" s="17">
        <v>6.681969044E7</v>
      </c>
      <c r="E14183" s="17">
        <v>1.0815715E7</v>
      </c>
      <c r="F14183" s="17">
        <v>2.783725E7</v>
      </c>
      <c r="G14183" s="17">
        <v>7.1103733E7</v>
      </c>
      <c r="H14183" s="17">
        <v>2.26098273E8</v>
      </c>
    </row>
    <row r="14184">
      <c r="A14184" s="7" t="s">
        <v>31393</v>
      </c>
      <c r="B14184" s="17" t="s">
        <v>31394</v>
      </c>
      <c r="C14184" s="17">
        <v>155.0</v>
      </c>
      <c r="D14184" s="17">
        <v>4.45791175E7</v>
      </c>
      <c r="E14184" s="17">
        <v>5474321.0</v>
      </c>
      <c r="F14184" s="17">
        <v>9841566.0</v>
      </c>
      <c r="G14184" s="17">
        <v>2.9048659E7</v>
      </c>
      <c r="H14184" s="17">
        <v>1.5228285E8</v>
      </c>
    </row>
    <row r="14185">
      <c r="A14185" s="7" t="s">
        <v>31395</v>
      </c>
      <c r="B14185" s="17" t="s">
        <v>31396</v>
      </c>
      <c r="C14185" s="17">
        <v>39.0</v>
      </c>
      <c r="D14185" s="17">
        <v>1.034593243E8</v>
      </c>
      <c r="E14185" s="17">
        <v>2.3663396E7</v>
      </c>
      <c r="F14185" s="17">
        <v>3.1985492E7</v>
      </c>
      <c r="G14185" s="17">
        <v>1.87393473E8</v>
      </c>
      <c r="H14185" s="17">
        <v>2.40796864E8</v>
      </c>
    </row>
    <row r="14186">
      <c r="A14186" s="7" t="s">
        <v>31397</v>
      </c>
      <c r="B14186" s="17" t="s">
        <v>31398</v>
      </c>
      <c r="C14186" s="17">
        <v>624.0</v>
      </c>
      <c r="D14186" s="17">
        <v>4.811866492E7</v>
      </c>
      <c r="E14186" s="17">
        <v>1.0695431E7</v>
      </c>
      <c r="F14186" s="17">
        <v>2.3140565E7</v>
      </c>
      <c r="G14186" s="17">
        <v>5.1201816E7</v>
      </c>
      <c r="H14186" s="17">
        <v>1.04885234E8</v>
      </c>
    </row>
    <row r="14187">
      <c r="A14187" s="7" t="s">
        <v>31399</v>
      </c>
      <c r="B14187" s="17" t="s">
        <v>31400</v>
      </c>
      <c r="C14187" s="17">
        <v>88.0</v>
      </c>
      <c r="D14187" s="17">
        <v>5.116657075E7</v>
      </c>
      <c r="E14187" s="17">
        <v>1.1162433E7</v>
      </c>
      <c r="F14187" s="17">
        <v>2.5438782E7</v>
      </c>
      <c r="G14187" s="17">
        <v>6.3704045E7</v>
      </c>
      <c r="H14187" s="17">
        <v>1.48396325E8</v>
      </c>
    </row>
    <row r="14188">
      <c r="A14188" s="7" t="s">
        <v>31401</v>
      </c>
      <c r="B14188" s="17" t="s">
        <v>31402</v>
      </c>
      <c r="C14188" s="17">
        <v>30.0</v>
      </c>
      <c r="D14188" s="17">
        <v>7.049802363E7</v>
      </c>
      <c r="E14188" s="17">
        <v>9918978.0</v>
      </c>
      <c r="F14188" s="17">
        <v>2.2932376E7</v>
      </c>
      <c r="G14188" s="17">
        <v>6.8986576E7</v>
      </c>
      <c r="H14188" s="17">
        <v>2.73159825E8</v>
      </c>
    </row>
    <row r="14189">
      <c r="A14189" s="7" t="s">
        <v>31403</v>
      </c>
      <c r="B14189" s="17" t="s">
        <v>31404</v>
      </c>
      <c r="C14189" s="17">
        <v>68.0</v>
      </c>
      <c r="D14189" s="17">
        <v>6.999795946E7</v>
      </c>
      <c r="E14189" s="17">
        <v>6521429.0</v>
      </c>
      <c r="F14189" s="17">
        <v>2.3775483E7</v>
      </c>
      <c r="G14189" s="17">
        <v>6.3053E7</v>
      </c>
      <c r="H14189" s="17">
        <v>2.2226635E8</v>
      </c>
    </row>
    <row r="14190">
      <c r="A14190" s="7" t="s">
        <v>31405</v>
      </c>
      <c r="B14190" s="17" t="s">
        <v>31406</v>
      </c>
      <c r="C14190" s="17">
        <v>80.0</v>
      </c>
      <c r="D14190" s="17">
        <v>6.12404771E7</v>
      </c>
      <c r="E14190" s="17">
        <v>1.023985E7</v>
      </c>
      <c r="F14190" s="17">
        <v>2.8092961E7</v>
      </c>
      <c r="G14190" s="17">
        <v>6.0083901E7</v>
      </c>
      <c r="H14190" s="17">
        <v>1.92596626E8</v>
      </c>
    </row>
    <row r="14191">
      <c r="A14191" s="7" t="s">
        <v>31407</v>
      </c>
      <c r="B14191" s="17" t="s">
        <v>31408</v>
      </c>
      <c r="C14191" s="17">
        <v>201.0</v>
      </c>
      <c r="D14191" s="17">
        <v>6.289618295E7</v>
      </c>
      <c r="E14191" s="17">
        <v>7834136.0</v>
      </c>
      <c r="F14191" s="17">
        <v>2.2942E7</v>
      </c>
      <c r="G14191" s="17">
        <v>6.6240249E7</v>
      </c>
      <c r="H14191" s="17">
        <v>1.44446435E8</v>
      </c>
    </row>
    <row r="14192">
      <c r="A14192" s="7" t="s">
        <v>31410</v>
      </c>
      <c r="B14192" s="17" t="s">
        <v>31411</v>
      </c>
      <c r="C14192" s="17">
        <v>55.0</v>
      </c>
      <c r="D14192" s="17">
        <v>6.508792367E7</v>
      </c>
      <c r="E14192" s="17">
        <v>9640000.0</v>
      </c>
      <c r="F14192" s="17">
        <v>1.6783E7</v>
      </c>
      <c r="G14192" s="17">
        <v>5.2675801E7</v>
      </c>
      <c r="H14192" s="17">
        <v>2.10049727E8</v>
      </c>
    </row>
    <row r="14193">
      <c r="A14193" s="7" t="s">
        <v>31412</v>
      </c>
      <c r="B14193" s="17" t="s">
        <v>31413</v>
      </c>
      <c r="C14193" s="17">
        <v>41.0</v>
      </c>
      <c r="D14193" s="17">
        <v>3.520515766E7</v>
      </c>
      <c r="E14193" s="17">
        <v>4426800.0</v>
      </c>
      <c r="F14193" s="17">
        <v>1.7526241E7</v>
      </c>
      <c r="G14193" s="17">
        <v>2.6960622E7</v>
      </c>
      <c r="H14193" s="17">
        <v>9.614444E7</v>
      </c>
    </row>
    <row r="14194">
      <c r="A14194" s="7" t="s">
        <v>31414</v>
      </c>
      <c r="B14194" s="17" t="s">
        <v>31415</v>
      </c>
      <c r="C14194" s="17">
        <v>12.0</v>
      </c>
      <c r="D14194" s="17">
        <v>3.577218658E7</v>
      </c>
      <c r="E14194" s="17">
        <v>3140159.0</v>
      </c>
      <c r="F14194" s="17">
        <v>9666621.0</v>
      </c>
      <c r="G14194" s="17">
        <v>3.8155033E7</v>
      </c>
      <c r="H14194" s="17">
        <v>9.3868195E7</v>
      </c>
    </row>
    <row r="14195">
      <c r="A14195" s="7" t="s">
        <v>31416</v>
      </c>
      <c r="B14195" s="17" t="s">
        <v>31417</v>
      </c>
      <c r="C14195" s="17">
        <v>1.0</v>
      </c>
      <c r="D14195" s="17">
        <v>1279796.0</v>
      </c>
      <c r="E14195" s="17">
        <v>1279796.0</v>
      </c>
      <c r="F14195" s="17">
        <v>1279796.0</v>
      </c>
      <c r="G14195" s="17">
        <v>1279796.0</v>
      </c>
      <c r="H14195" s="17">
        <v>1279796.0</v>
      </c>
    </row>
    <row r="14196">
      <c r="A14196" s="7" t="s">
        <v>31418</v>
      </c>
      <c r="B14196" s="17" t="s">
        <v>31419</v>
      </c>
      <c r="C14196" s="17">
        <v>428.0</v>
      </c>
      <c r="D14196" s="17">
        <v>2.765303175E7</v>
      </c>
      <c r="E14196" s="17">
        <v>4665326.0</v>
      </c>
      <c r="F14196" s="17">
        <v>8875641.0</v>
      </c>
      <c r="G14196" s="17">
        <v>2.067516E7</v>
      </c>
      <c r="H14196" s="17">
        <v>6.5783682E7</v>
      </c>
    </row>
    <row r="14197">
      <c r="A14197" s="7" t="s">
        <v>31420</v>
      </c>
      <c r="B14197" s="17" t="s">
        <v>31421</v>
      </c>
      <c r="C14197" s="17">
        <v>4.0</v>
      </c>
      <c r="D14197" s="17">
        <v>1.743185825E7</v>
      </c>
      <c r="E14197" s="17">
        <v>3844512.0</v>
      </c>
      <c r="F14197" s="17">
        <v>7697456.0</v>
      </c>
      <c r="G14197" s="17">
        <v>2.8038643E7</v>
      </c>
      <c r="H14197" s="17">
        <v>3.0146822E7</v>
      </c>
    </row>
    <row r="14198">
      <c r="A14198" s="7" t="s">
        <v>31422</v>
      </c>
      <c r="B14198" s="17" t="s">
        <v>31423</v>
      </c>
      <c r="C14198" s="17">
        <v>15.0</v>
      </c>
      <c r="D14198" s="17">
        <v>4.721826447E7</v>
      </c>
      <c r="E14198" s="17">
        <v>4218000.0</v>
      </c>
      <c r="F14198" s="17">
        <v>1.0866752E7</v>
      </c>
      <c r="G14198" s="17">
        <v>2.399788E7</v>
      </c>
      <c r="H14198" s="17">
        <v>2.153322E8</v>
      </c>
    </row>
    <row r="14199">
      <c r="A14199" s="7" t="s">
        <v>31424</v>
      </c>
      <c r="B14199" s="17" t="s">
        <v>31425</v>
      </c>
      <c r="C14199" s="17">
        <v>203.0</v>
      </c>
      <c r="D14199" s="17">
        <v>1.256380485E8</v>
      </c>
      <c r="E14199" s="17">
        <v>3.0020255E7</v>
      </c>
      <c r="F14199" s="17">
        <v>1.14056622E8</v>
      </c>
      <c r="G14199" s="17">
        <v>1.9621548E8</v>
      </c>
      <c r="H14199" s="17">
        <v>2.63209746E8</v>
      </c>
    </row>
    <row r="14200">
      <c r="A14200" s="7" t="s">
        <v>31426</v>
      </c>
      <c r="B14200" s="17" t="s">
        <v>31427</v>
      </c>
      <c r="C14200" s="17">
        <v>34.0</v>
      </c>
      <c r="D14200" s="17">
        <v>1.23512007E8</v>
      </c>
      <c r="E14200" s="17">
        <v>1.5152938E7</v>
      </c>
      <c r="F14200" s="17">
        <v>8.6820884E7</v>
      </c>
      <c r="G14200" s="17">
        <v>2.13107319E8</v>
      </c>
      <c r="H14200" s="17">
        <v>2.60212001E8</v>
      </c>
    </row>
    <row r="14201">
      <c r="A14201" s="7" t="s">
        <v>31428</v>
      </c>
      <c r="B14201" s="17" t="s">
        <v>31429</v>
      </c>
      <c r="C14201" s="17">
        <v>218.0</v>
      </c>
      <c r="D14201" s="17">
        <v>2.891058733E7</v>
      </c>
      <c r="E14201" s="17">
        <v>9814049.0</v>
      </c>
      <c r="F14201" s="17">
        <v>1.4560622E7</v>
      </c>
      <c r="G14201" s="17">
        <v>3.6136923E7</v>
      </c>
      <c r="H14201" s="17">
        <v>5.3304369E7</v>
      </c>
    </row>
    <row r="14202">
      <c r="A14202" s="7" t="s">
        <v>31430</v>
      </c>
      <c r="B14202" s="17" t="s">
        <v>31431</v>
      </c>
      <c r="C14202" s="17">
        <v>38.0</v>
      </c>
      <c r="D14202" s="17">
        <v>1.084641857E8</v>
      </c>
      <c r="E14202" s="17">
        <v>1.8226472E7</v>
      </c>
      <c r="F14202" s="17">
        <v>6.6396869E7</v>
      </c>
      <c r="G14202" s="17">
        <v>1.1619542E8</v>
      </c>
      <c r="H14202" s="17">
        <v>3.24083764E8</v>
      </c>
    </row>
    <row r="14203">
      <c r="A14203" s="7" t="s">
        <v>31432</v>
      </c>
      <c r="B14203" s="17" t="s">
        <v>31433</v>
      </c>
      <c r="C14203" s="17">
        <v>290.0</v>
      </c>
      <c r="D14203" s="17">
        <v>3.507178505E7</v>
      </c>
      <c r="E14203" s="17">
        <v>4874719.0</v>
      </c>
      <c r="F14203" s="17">
        <v>1.118E7</v>
      </c>
      <c r="G14203" s="17">
        <v>2.9273497E7</v>
      </c>
      <c r="H14203" s="17">
        <v>6.8292344E7</v>
      </c>
    </row>
    <row r="14204">
      <c r="A14204" s="7" t="s">
        <v>31434</v>
      </c>
      <c r="B14204" s="17" t="s">
        <v>31435</v>
      </c>
      <c r="C14204" s="17">
        <v>2425.0</v>
      </c>
      <c r="D14204" s="17">
        <v>1.433796202E7</v>
      </c>
      <c r="E14204" s="17">
        <v>3589215.0</v>
      </c>
      <c r="F14204" s="17">
        <v>6596952.0</v>
      </c>
      <c r="G14204" s="17">
        <v>1.5081E7</v>
      </c>
      <c r="H14204" s="17">
        <v>3.1236733E7</v>
      </c>
    </row>
    <row r="14205">
      <c r="A14205" s="7" t="s">
        <v>31436</v>
      </c>
      <c r="B14205" s="17" t="s">
        <v>31437</v>
      </c>
      <c r="C14205" s="17">
        <v>2.0</v>
      </c>
      <c r="D14205" s="17">
        <v>1.25313285E7</v>
      </c>
      <c r="E14205" s="17">
        <v>2206500.0</v>
      </c>
      <c r="F14205" s="17">
        <v>2206500.0</v>
      </c>
      <c r="G14205" s="17">
        <v>2.2856157E7</v>
      </c>
      <c r="H14205" s="17">
        <v>2.2856157E7</v>
      </c>
    </row>
    <row r="14206">
      <c r="A14206" s="7" t="s">
        <v>31438</v>
      </c>
      <c r="B14206" s="17" t="s">
        <v>31439</v>
      </c>
      <c r="C14206" s="17">
        <v>7930.0</v>
      </c>
      <c r="D14206" s="17">
        <v>5.649372381E7</v>
      </c>
      <c r="E14206" s="17">
        <v>9908800.0</v>
      </c>
      <c r="F14206" s="17">
        <v>2.6786359E7</v>
      </c>
      <c r="G14206" s="17">
        <v>6.59554E7</v>
      </c>
      <c r="H14206" s="17">
        <v>1.36661622E8</v>
      </c>
    </row>
    <row r="14207">
      <c r="A14207" s="7" t="s">
        <v>31440</v>
      </c>
      <c r="B14207" s="17" t="s">
        <v>31441</v>
      </c>
      <c r="C14207" s="17">
        <v>150.0</v>
      </c>
      <c r="D14207" s="17">
        <v>7.020494144E7</v>
      </c>
      <c r="E14207" s="17">
        <v>1.315586E7</v>
      </c>
      <c r="F14207" s="17">
        <v>2.8244191E7</v>
      </c>
      <c r="G14207" s="17">
        <v>8.5886351E7</v>
      </c>
      <c r="H14207" s="17">
        <v>1.56013387E8</v>
      </c>
    </row>
    <row r="14208">
      <c r="A14208" s="7" t="s">
        <v>31442</v>
      </c>
      <c r="B14208" s="17" t="s">
        <v>31443</v>
      </c>
      <c r="C14208" s="17">
        <v>17.0</v>
      </c>
      <c r="D14208" s="17">
        <v>7.092015029E7</v>
      </c>
      <c r="E14208" s="17">
        <v>1.7058013E7</v>
      </c>
      <c r="F14208" s="17">
        <v>2.69125E7</v>
      </c>
      <c r="G14208" s="17">
        <v>5.0509366E7</v>
      </c>
      <c r="H14208" s="17">
        <v>2.28616663E8</v>
      </c>
    </row>
    <row r="14209">
      <c r="A14209" s="7" t="s">
        <v>31444</v>
      </c>
      <c r="B14209" s="17" t="s">
        <v>31445</v>
      </c>
      <c r="C14209" s="17">
        <v>56.0</v>
      </c>
      <c r="D14209" s="17">
        <v>3.249314866E7</v>
      </c>
      <c r="E14209" s="17">
        <v>7260126.0</v>
      </c>
      <c r="F14209" s="17">
        <v>1.2965858E7</v>
      </c>
      <c r="G14209" s="17">
        <v>3.2161541E7</v>
      </c>
      <c r="H14209" s="17">
        <v>1.0323095E8</v>
      </c>
    </row>
    <row r="14210">
      <c r="A14210" s="7" t="s">
        <v>31446</v>
      </c>
      <c r="B14210" s="17" t="s">
        <v>31447</v>
      </c>
      <c r="C14210" s="17">
        <v>143.0</v>
      </c>
      <c r="D14210" s="17">
        <v>9.138357586E7</v>
      </c>
      <c r="E14210" s="17">
        <v>1.10138E7</v>
      </c>
      <c r="F14210" s="17">
        <v>2.8085831E7</v>
      </c>
      <c r="G14210" s="17">
        <v>1.21201848E8</v>
      </c>
      <c r="H14210" s="17">
        <v>2.5917225E8</v>
      </c>
    </row>
    <row r="14211">
      <c r="A14211" s="7" t="s">
        <v>31448</v>
      </c>
      <c r="B14211" s="17" t="s">
        <v>31449</v>
      </c>
      <c r="C14211" s="17">
        <v>269.0</v>
      </c>
      <c r="D14211" s="17">
        <v>4.490674061E7</v>
      </c>
      <c r="E14211" s="17">
        <v>8081390.0</v>
      </c>
      <c r="F14211" s="17">
        <v>1.78853E7</v>
      </c>
      <c r="G14211" s="17">
        <v>5.0419881E7</v>
      </c>
      <c r="H14211" s="17">
        <v>1.25607781E8</v>
      </c>
    </row>
    <row r="14212">
      <c r="A14212" s="7" t="s">
        <v>31450</v>
      </c>
      <c r="B14212" s="17" t="s">
        <v>31451</v>
      </c>
      <c r="C14212" s="17">
        <v>370.0</v>
      </c>
      <c r="D14212" s="17">
        <v>6.676290157E7</v>
      </c>
      <c r="E14212" s="17">
        <v>8634251.0</v>
      </c>
      <c r="F14212" s="17">
        <v>2.4811658E7</v>
      </c>
      <c r="G14212" s="17">
        <v>8.324078E7</v>
      </c>
      <c r="H14212" s="17">
        <v>2.02164479E8</v>
      </c>
    </row>
    <row r="14213">
      <c r="A14213" s="7" t="s">
        <v>31452</v>
      </c>
      <c r="B14213" s="17" t="s">
        <v>31453</v>
      </c>
      <c r="C14213" s="17">
        <v>226.0</v>
      </c>
      <c r="D14213" s="17">
        <v>9.679508505E7</v>
      </c>
      <c r="E14213" s="17">
        <v>1.6986693E7</v>
      </c>
      <c r="F14213" s="17">
        <v>4.5973487E7</v>
      </c>
      <c r="G14213" s="17">
        <v>1.1381828E8</v>
      </c>
      <c r="H14213" s="17">
        <v>2.40767863E8</v>
      </c>
    </row>
    <row r="14214">
      <c r="A14214" s="7" t="s">
        <v>31454</v>
      </c>
      <c r="B14214" s="17" t="s">
        <v>31455</v>
      </c>
      <c r="C14214" s="17">
        <v>29.0</v>
      </c>
      <c r="D14214" s="17">
        <v>3.417508217E7</v>
      </c>
      <c r="E14214" s="17">
        <v>9300122.0</v>
      </c>
      <c r="F14214" s="17">
        <v>2.3831862E7</v>
      </c>
      <c r="G14214" s="17">
        <v>4.4214802E7</v>
      </c>
      <c r="H14214" s="17">
        <v>9.7682121E7</v>
      </c>
    </row>
    <row r="14215">
      <c r="A14215" s="7" t="s">
        <v>31456</v>
      </c>
      <c r="B14215" s="17" t="s">
        <v>31457</v>
      </c>
      <c r="C14215" s="17">
        <v>50.0</v>
      </c>
      <c r="D14215" s="17">
        <v>3.510412718E7</v>
      </c>
      <c r="E14215" s="17">
        <v>6246100.0</v>
      </c>
      <c r="F14215" s="17">
        <v>1.3358006E7</v>
      </c>
      <c r="G14215" s="17">
        <v>4.2174503E7</v>
      </c>
      <c r="H14215" s="17">
        <v>9.7372313E7</v>
      </c>
    </row>
    <row r="14216">
      <c r="A14216" s="7" t="s">
        <v>31458</v>
      </c>
      <c r="B14216" s="17" t="s">
        <v>31459</v>
      </c>
      <c r="C14216" s="17">
        <v>9.0</v>
      </c>
      <c r="D14216" s="17">
        <v>6.911961689E7</v>
      </c>
      <c r="E14216" s="17">
        <v>2.2336554E7</v>
      </c>
      <c r="F14216" s="17">
        <v>3.5125444E7</v>
      </c>
      <c r="G14216" s="17">
        <v>1.24214794E8</v>
      </c>
      <c r="H14216" s="17">
        <v>1.78371583E8</v>
      </c>
    </row>
    <row r="14217">
      <c r="A14217" s="7" t="s">
        <v>31460</v>
      </c>
      <c r="B14217" s="17" t="s">
        <v>31461</v>
      </c>
      <c r="C14217" s="17">
        <v>68.0</v>
      </c>
      <c r="D14217" s="17">
        <v>1.146928368E8</v>
      </c>
      <c r="E14217" s="17">
        <v>1.5057124E7</v>
      </c>
      <c r="F14217" s="17">
        <v>4.9253062E7</v>
      </c>
      <c r="G14217" s="17">
        <v>1.75682624E8</v>
      </c>
      <c r="H14217" s="17">
        <v>3.20652469E8</v>
      </c>
    </row>
    <row r="14218">
      <c r="A14218" s="7" t="s">
        <v>31463</v>
      </c>
      <c r="B14218" s="17" t="s">
        <v>31464</v>
      </c>
      <c r="C14218" s="17">
        <v>118.0</v>
      </c>
      <c r="D14218" s="17">
        <v>7.573414927E7</v>
      </c>
      <c r="E14218" s="17">
        <v>7680233.0</v>
      </c>
      <c r="F14218" s="17">
        <v>2.1983748E7</v>
      </c>
      <c r="G14218" s="17">
        <v>1.20496196E8</v>
      </c>
      <c r="H14218" s="17">
        <v>2.50318913E8</v>
      </c>
    </row>
    <row r="14219">
      <c r="A14219" s="7" t="s">
        <v>31465</v>
      </c>
      <c r="B14219" s="17" t="s">
        <v>31466</v>
      </c>
      <c r="C14219" s="17">
        <v>92.0</v>
      </c>
      <c r="D14219" s="17">
        <v>9.96122005E7</v>
      </c>
      <c r="E14219" s="17">
        <v>1.4977591E7</v>
      </c>
      <c r="F14219" s="17">
        <v>2.9740341E7</v>
      </c>
      <c r="G14219" s="17">
        <v>1.8993208E8</v>
      </c>
      <c r="H14219" s="17">
        <v>2.59409894E8</v>
      </c>
    </row>
    <row r="14220">
      <c r="A14220" s="7" t="s">
        <v>31467</v>
      </c>
      <c r="B14220" s="17" t="s">
        <v>31468</v>
      </c>
      <c r="C14220" s="17">
        <v>10.0</v>
      </c>
      <c r="D14220" s="17">
        <v>7.83303102E7</v>
      </c>
      <c r="E14220" s="17">
        <v>7346253.0</v>
      </c>
      <c r="F14220" s="17">
        <v>2.8067106E7</v>
      </c>
      <c r="G14220" s="17">
        <v>5.8624558E7</v>
      </c>
      <c r="H14220" s="17">
        <v>2.46819353E8</v>
      </c>
    </row>
    <row r="14221">
      <c r="A14221" s="7" t="s">
        <v>31469</v>
      </c>
      <c r="B14221" s="17" t="s">
        <v>31470</v>
      </c>
      <c r="C14221" s="17">
        <v>4.0</v>
      </c>
      <c r="D14221" s="17">
        <v>1.239624605E8</v>
      </c>
      <c r="E14221" s="17">
        <v>0.0</v>
      </c>
      <c r="F14221" s="17">
        <v>2.8282749E7</v>
      </c>
      <c r="G14221" s="17">
        <v>2.23679144E8</v>
      </c>
      <c r="H14221" s="17">
        <v>2.43887949E8</v>
      </c>
    </row>
    <row r="14222">
      <c r="A14222" s="7" t="s">
        <v>31471</v>
      </c>
      <c r="B14222" s="17" t="s">
        <v>31472</v>
      </c>
      <c r="C14222" s="17">
        <v>41.0</v>
      </c>
      <c r="D14222" s="17">
        <v>9.016280473E7</v>
      </c>
      <c r="E14222" s="17">
        <v>1.5197257E7</v>
      </c>
      <c r="F14222" s="17">
        <v>4.2437305E7</v>
      </c>
      <c r="G14222" s="17">
        <v>1.41478967E8</v>
      </c>
      <c r="H14222" s="17">
        <v>2.3382624E8</v>
      </c>
    </row>
    <row r="14223">
      <c r="A14223" s="7" t="s">
        <v>31474</v>
      </c>
      <c r="B14223" s="17" t="s">
        <v>31475</v>
      </c>
      <c r="C14223" s="17">
        <v>22.0</v>
      </c>
      <c r="D14223" s="17">
        <v>1.704135091E7</v>
      </c>
      <c r="E14223" s="17">
        <v>9083263.0</v>
      </c>
      <c r="F14223" s="17">
        <v>1.2945271E7</v>
      </c>
      <c r="G14223" s="17">
        <v>2.6586677E7</v>
      </c>
      <c r="H14223" s="17">
        <v>3.0861286E7</v>
      </c>
    </row>
    <row r="14224">
      <c r="A14224" s="7" t="s">
        <v>31476</v>
      </c>
      <c r="B14224" s="17" t="s">
        <v>31477</v>
      </c>
      <c r="C14224" s="17">
        <v>8.0</v>
      </c>
      <c r="D14224" s="17">
        <v>9.6792133E7</v>
      </c>
      <c r="E14224" s="17">
        <v>6563496.0</v>
      </c>
      <c r="F14224" s="17">
        <v>1.4867425E7</v>
      </c>
      <c r="G14224" s="17">
        <v>1.56160357E8</v>
      </c>
      <c r="H14224" s="17">
        <v>3.87395828E8</v>
      </c>
    </row>
    <row r="14225">
      <c r="A14225" s="7" t="s">
        <v>31478</v>
      </c>
      <c r="B14225" s="17" t="s">
        <v>31479</v>
      </c>
      <c r="C14225" s="17">
        <v>7.0</v>
      </c>
      <c r="D14225" s="17">
        <v>2.383753571E7</v>
      </c>
      <c r="E14225" s="17">
        <v>7855529.0</v>
      </c>
      <c r="F14225" s="17">
        <v>2.0190349E7</v>
      </c>
      <c r="G14225" s="17">
        <v>3.7105791E7</v>
      </c>
      <c r="H14225" s="17">
        <v>6.0326524E7</v>
      </c>
    </row>
    <row r="14226">
      <c r="A14226" s="7" t="s">
        <v>31480</v>
      </c>
      <c r="B14226" s="17" t="s">
        <v>31481</v>
      </c>
      <c r="C14226" s="17">
        <v>1.0</v>
      </c>
      <c r="D14226" s="17">
        <v>2.2532329E7</v>
      </c>
      <c r="E14226" s="17">
        <v>2.2532329E7</v>
      </c>
      <c r="F14226" s="17">
        <v>2.2532329E7</v>
      </c>
      <c r="G14226" s="17">
        <v>2.2532329E7</v>
      </c>
      <c r="H14226" s="17">
        <v>2.2532329E7</v>
      </c>
    </row>
    <row r="14227">
      <c r="A14227" s="7" t="s">
        <v>31482</v>
      </c>
      <c r="B14227" s="17" t="s">
        <v>31483</v>
      </c>
      <c r="C14227" s="17">
        <v>1004.0</v>
      </c>
      <c r="D14227" s="17">
        <v>2.823243156E7</v>
      </c>
      <c r="E14227" s="17">
        <v>9630940.0</v>
      </c>
      <c r="F14227" s="17">
        <v>1.7894269E7</v>
      </c>
      <c r="G14227" s="17">
        <v>3.8064571E7</v>
      </c>
      <c r="H14227" s="17">
        <v>7.1704602E7</v>
      </c>
    </row>
    <row r="14228">
      <c r="A14228" s="7" t="s">
        <v>31485</v>
      </c>
      <c r="B14228" s="17" t="s">
        <v>31486</v>
      </c>
      <c r="C14228" s="17">
        <v>24.0</v>
      </c>
      <c r="D14228" s="17">
        <v>9463893.042</v>
      </c>
      <c r="E14228" s="17">
        <v>7774167.0</v>
      </c>
      <c r="F14228" s="17">
        <v>8556567.0</v>
      </c>
      <c r="G14228" s="17">
        <v>1.05285E7</v>
      </c>
      <c r="H14228" s="17">
        <v>1.4471967E7</v>
      </c>
    </row>
    <row r="14229">
      <c r="A14229" s="7" t="s">
        <v>31487</v>
      </c>
      <c r="B14229" s="17" t="s">
        <v>31488</v>
      </c>
      <c r="C14229" s="17">
        <v>124.0</v>
      </c>
      <c r="D14229" s="17">
        <v>2.771118046E7</v>
      </c>
      <c r="E14229" s="17">
        <v>9565970.0</v>
      </c>
      <c r="F14229" s="17">
        <v>1.4262324E7</v>
      </c>
      <c r="G14229" s="17">
        <v>2.8910762E7</v>
      </c>
      <c r="H14229" s="17">
        <v>6.3475218E7</v>
      </c>
    </row>
    <row r="14230">
      <c r="A14230" s="7" t="s">
        <v>31489</v>
      </c>
      <c r="B14230" s="17" t="s">
        <v>31490</v>
      </c>
      <c r="C14230" s="17">
        <v>395.0</v>
      </c>
      <c r="D14230" s="17">
        <v>2.287513992E7</v>
      </c>
      <c r="E14230" s="17">
        <v>9393600.0</v>
      </c>
      <c r="F14230" s="17">
        <v>1.402384E7</v>
      </c>
      <c r="G14230" s="17">
        <v>2.6079971E7</v>
      </c>
      <c r="H14230" s="17">
        <v>4.5925782E7</v>
      </c>
    </row>
    <row r="14231">
      <c r="A14231" s="7" t="s">
        <v>31491</v>
      </c>
      <c r="B14231" s="17" t="s">
        <v>31492</v>
      </c>
      <c r="C14231" s="17">
        <v>33.0</v>
      </c>
      <c r="D14231" s="17">
        <v>2.410763373E7</v>
      </c>
      <c r="E14231" s="17">
        <v>1.29281E7</v>
      </c>
      <c r="F14231" s="17">
        <v>1.490275E7</v>
      </c>
      <c r="G14231" s="17">
        <v>2.1615812E7</v>
      </c>
      <c r="H14231" s="17">
        <v>6.2870478E7</v>
      </c>
    </row>
    <row r="14232">
      <c r="A14232" s="7" t="s">
        <v>31493</v>
      </c>
      <c r="B14232" s="17" t="s">
        <v>31494</v>
      </c>
      <c r="C14232" s="17">
        <v>5.0</v>
      </c>
      <c r="D14232" s="17">
        <v>8.13716404E7</v>
      </c>
      <c r="E14232" s="17">
        <v>1.4867759E7</v>
      </c>
      <c r="F14232" s="17">
        <v>1.60675E7</v>
      </c>
      <c r="G14232" s="17">
        <v>1.05183144E8</v>
      </c>
      <c r="H14232" s="17">
        <v>2.58308684E8</v>
      </c>
    </row>
    <row r="14233">
      <c r="A14233" s="7" t="s">
        <v>31495</v>
      </c>
      <c r="B14233" s="17" t="s">
        <v>31496</v>
      </c>
      <c r="C14233" s="17">
        <v>536.0</v>
      </c>
      <c r="D14233" s="17">
        <v>3.767285404E7</v>
      </c>
      <c r="E14233" s="17">
        <v>1.0566935E7</v>
      </c>
      <c r="F14233" s="17">
        <v>1.9201219E7</v>
      </c>
      <c r="G14233" s="17">
        <v>3.70259E7</v>
      </c>
      <c r="H14233" s="17">
        <v>9.3903102E7</v>
      </c>
    </row>
    <row r="14234">
      <c r="A14234" s="7" t="s">
        <v>31497</v>
      </c>
      <c r="B14234" s="17" t="s">
        <v>31498</v>
      </c>
      <c r="C14234" s="17">
        <v>21.0</v>
      </c>
      <c r="D14234" s="17">
        <v>3.153584781E7</v>
      </c>
      <c r="E14234" s="17">
        <v>1.076628E7</v>
      </c>
      <c r="F14234" s="17">
        <v>2.045075E7</v>
      </c>
      <c r="G14234" s="17">
        <v>2.8335116E7</v>
      </c>
      <c r="H14234" s="17">
        <v>7.0549733E7</v>
      </c>
    </row>
    <row r="14235">
      <c r="A14235" s="7" t="s">
        <v>31499</v>
      </c>
      <c r="B14235" s="17" t="s">
        <v>31500</v>
      </c>
      <c r="C14235" s="17">
        <v>118.0</v>
      </c>
      <c r="D14235" s="17">
        <v>3.660250835E7</v>
      </c>
      <c r="E14235" s="17">
        <v>9467062.0</v>
      </c>
      <c r="F14235" s="17">
        <v>1.2389161E7</v>
      </c>
      <c r="G14235" s="17">
        <v>2.3181708E7</v>
      </c>
      <c r="H14235" s="17">
        <v>1.14417017E8</v>
      </c>
    </row>
    <row r="14236">
      <c r="A14236" s="7" t="s">
        <v>31501</v>
      </c>
      <c r="B14236" s="17" t="s">
        <v>31502</v>
      </c>
      <c r="C14236" s="17">
        <v>17.0</v>
      </c>
      <c r="D14236" s="17">
        <v>3.067642771E7</v>
      </c>
      <c r="E14236" s="17">
        <v>1.042809E7</v>
      </c>
      <c r="F14236" s="17">
        <v>1.4513058E7</v>
      </c>
      <c r="G14236" s="17">
        <v>2.9981833E7</v>
      </c>
      <c r="H14236" s="17">
        <v>7.159296E7</v>
      </c>
    </row>
    <row r="14237">
      <c r="A14237" s="7" t="s">
        <v>31504</v>
      </c>
      <c r="B14237" s="17" t="s">
        <v>31505</v>
      </c>
      <c r="C14237" s="17">
        <v>24.0</v>
      </c>
      <c r="D14237" s="17">
        <v>1.703638025E7</v>
      </c>
      <c r="E14237" s="17">
        <v>3253545.0</v>
      </c>
      <c r="F14237" s="17">
        <v>8796178.0</v>
      </c>
      <c r="G14237" s="17">
        <v>1.3562962E7</v>
      </c>
      <c r="H14237" s="17">
        <v>6.019036E7</v>
      </c>
    </row>
    <row r="14238">
      <c r="A14238" s="7" t="s">
        <v>31506</v>
      </c>
      <c r="B14238" s="17" t="s">
        <v>31507</v>
      </c>
      <c r="C14238" s="17">
        <v>33.0</v>
      </c>
      <c r="D14238" s="17">
        <v>4.147851903E7</v>
      </c>
      <c r="E14238" s="17">
        <v>6781447.0</v>
      </c>
      <c r="F14238" s="17">
        <v>1.7786372E7</v>
      </c>
      <c r="G14238" s="17">
        <v>5.030199E7</v>
      </c>
      <c r="H14238" s="17">
        <v>8.7486409E7</v>
      </c>
    </row>
    <row r="14239">
      <c r="A14239" s="7" t="s">
        <v>31508</v>
      </c>
      <c r="B14239" s="17" t="s">
        <v>31509</v>
      </c>
      <c r="C14239" s="17">
        <v>7.0</v>
      </c>
      <c r="D14239" s="17">
        <v>1.939745514E7</v>
      </c>
      <c r="E14239" s="17">
        <v>8962249.0</v>
      </c>
      <c r="F14239" s="17">
        <v>1.9358555E7</v>
      </c>
      <c r="G14239" s="17">
        <v>2.7162495E7</v>
      </c>
      <c r="H14239" s="17">
        <v>3.9532198E7</v>
      </c>
    </row>
    <row r="14240">
      <c r="A14240" s="7" t="s">
        <v>31510</v>
      </c>
      <c r="B14240" s="17" t="s">
        <v>31511</v>
      </c>
      <c r="C14240" s="17">
        <v>49.0</v>
      </c>
      <c r="D14240" s="17">
        <v>3.210095259E7</v>
      </c>
      <c r="E14240" s="17">
        <v>1.7501891E7</v>
      </c>
      <c r="F14240" s="17">
        <v>3.0370864E7</v>
      </c>
      <c r="G14240" s="17">
        <v>4.6624761E7</v>
      </c>
      <c r="H14240" s="17">
        <v>5.7614261E7</v>
      </c>
    </row>
    <row r="14241">
      <c r="A14241" s="7" t="s">
        <v>31512</v>
      </c>
      <c r="B14241" s="17" t="s">
        <v>31513</v>
      </c>
      <c r="C14241" s="17">
        <v>7.0</v>
      </c>
      <c r="D14241" s="17">
        <v>1.1972252E7</v>
      </c>
      <c r="E14241" s="17">
        <v>5833404.0</v>
      </c>
      <c r="F14241" s="17">
        <v>1.3239956E7</v>
      </c>
      <c r="G14241" s="17">
        <v>1.6325334E7</v>
      </c>
      <c r="H14241" s="17">
        <v>2.47641E7</v>
      </c>
    </row>
    <row r="14242">
      <c r="A14242" s="7" t="s">
        <v>31514</v>
      </c>
      <c r="B14242" s="17" t="s">
        <v>31515</v>
      </c>
      <c r="C14242" s="17">
        <v>21.0</v>
      </c>
      <c r="D14242" s="17">
        <v>2.056691543E7</v>
      </c>
      <c r="E14242" s="17">
        <v>8427400.0</v>
      </c>
      <c r="F14242" s="17">
        <v>1.18855E7</v>
      </c>
      <c r="G14242" s="17">
        <v>2.180909E7</v>
      </c>
      <c r="H14242" s="17">
        <v>2.4515558E7</v>
      </c>
    </row>
    <row r="14243">
      <c r="A14243" s="7" t="s">
        <v>31516</v>
      </c>
      <c r="B14243" s="17" t="s">
        <v>31517</v>
      </c>
      <c r="C14243" s="17">
        <v>29.0</v>
      </c>
      <c r="D14243" s="17">
        <v>1.897425103E7</v>
      </c>
      <c r="E14243" s="17">
        <v>6677607.0</v>
      </c>
      <c r="F14243" s="17">
        <v>1.4493055E7</v>
      </c>
      <c r="G14243" s="17">
        <v>2.6138706E7</v>
      </c>
      <c r="H14243" s="17">
        <v>4.2938997E7</v>
      </c>
    </row>
    <row r="14244">
      <c r="A14244" s="7" t="s">
        <v>31518</v>
      </c>
      <c r="B14244" s="17" t="s">
        <v>31519</v>
      </c>
      <c r="C14244" s="17">
        <v>11.0</v>
      </c>
      <c r="D14244" s="17">
        <v>2.104462882E7</v>
      </c>
      <c r="E14244" s="17">
        <v>1.1059991E7</v>
      </c>
      <c r="F14244" s="17">
        <v>1.9182141E7</v>
      </c>
      <c r="G14244" s="17">
        <v>2.8975529E7</v>
      </c>
      <c r="H14244" s="17">
        <v>3.3144978E7</v>
      </c>
    </row>
    <row r="14245">
      <c r="A14245" s="7" t="s">
        <v>31521</v>
      </c>
      <c r="B14245" s="17" t="s">
        <v>31522</v>
      </c>
      <c r="C14245" s="17">
        <v>128.0</v>
      </c>
      <c r="D14245" s="17">
        <v>7.206536901E7</v>
      </c>
      <c r="E14245" s="17">
        <v>2.2877597E7</v>
      </c>
      <c r="F14245" s="17">
        <v>3.667246E7</v>
      </c>
      <c r="G14245" s="17">
        <v>8.5988197E7</v>
      </c>
      <c r="H14245" s="17">
        <v>1.5080625E8</v>
      </c>
    </row>
    <row r="14246">
      <c r="A14246" s="7" t="s">
        <v>31523</v>
      </c>
      <c r="B14246" s="17" t="s">
        <v>31524</v>
      </c>
      <c r="C14246" s="17">
        <v>1.0</v>
      </c>
      <c r="D14246" s="17">
        <v>3661143.0</v>
      </c>
      <c r="E14246" s="17">
        <v>3661143.0</v>
      </c>
      <c r="F14246" s="17">
        <v>3661143.0</v>
      </c>
      <c r="G14246" s="17">
        <v>3661143.0</v>
      </c>
      <c r="H14246" s="17">
        <v>3661143.0</v>
      </c>
    </row>
    <row r="14247">
      <c r="A14247" s="7" t="s">
        <v>31525</v>
      </c>
      <c r="B14247" s="17" t="s">
        <v>31526</v>
      </c>
      <c r="C14247" s="17">
        <v>5.0</v>
      </c>
      <c r="D14247" s="17">
        <v>3.00025676E7</v>
      </c>
      <c r="E14247" s="17">
        <v>8202920.0</v>
      </c>
      <c r="F14247" s="17">
        <v>2.4759788E7</v>
      </c>
      <c r="G14247" s="17">
        <v>3.6994608E7</v>
      </c>
      <c r="H14247" s="17">
        <v>7.5745203E7</v>
      </c>
    </row>
    <row r="14248">
      <c r="A14248" s="7" t="s">
        <v>31527</v>
      </c>
      <c r="B14248" s="17" t="s">
        <v>31528</v>
      </c>
      <c r="C14248" s="17">
        <v>1306.0</v>
      </c>
      <c r="D14248" s="17">
        <v>3.949659773E7</v>
      </c>
      <c r="E14248" s="17">
        <v>7445000.0</v>
      </c>
      <c r="F14248" s="17">
        <v>1.669236E7</v>
      </c>
      <c r="G14248" s="17">
        <v>3.877339E7</v>
      </c>
      <c r="H14248" s="17">
        <v>9.4505702E7</v>
      </c>
    </row>
    <row r="14249">
      <c r="A14249" s="7" t="s">
        <v>31529</v>
      </c>
      <c r="B14249" s="17" t="s">
        <v>31530</v>
      </c>
      <c r="C14249" s="17">
        <v>11.0</v>
      </c>
      <c r="D14249" s="17">
        <v>5.727008045E7</v>
      </c>
      <c r="E14249" s="17">
        <v>6234223.0</v>
      </c>
      <c r="F14249" s="17">
        <v>1.2542124E7</v>
      </c>
      <c r="G14249" s="17">
        <v>1.07341758E8</v>
      </c>
      <c r="H14249" s="17">
        <v>1.71853119E8</v>
      </c>
    </row>
    <row r="14250">
      <c r="A14250" s="7" t="s">
        <v>31531</v>
      </c>
      <c r="B14250" s="17" t="s">
        <v>31532</v>
      </c>
      <c r="C14250" s="17">
        <v>13.0</v>
      </c>
      <c r="D14250" s="17">
        <v>2.871003754E7</v>
      </c>
      <c r="E14250" s="17">
        <v>4482921.0</v>
      </c>
      <c r="F14250" s="17">
        <v>1.0521341E7</v>
      </c>
      <c r="G14250" s="17">
        <v>2.5162529E7</v>
      </c>
      <c r="H14250" s="17">
        <v>5.6463117E7</v>
      </c>
    </row>
    <row r="14251">
      <c r="A14251" s="7" t="s">
        <v>31533</v>
      </c>
      <c r="B14251" s="17" t="s">
        <v>31534</v>
      </c>
      <c r="C14251" s="17">
        <v>68.0</v>
      </c>
      <c r="D14251" s="17">
        <v>5.232418735E7</v>
      </c>
      <c r="E14251" s="17">
        <v>6562386.0</v>
      </c>
      <c r="F14251" s="17">
        <v>1.6172213E7</v>
      </c>
      <c r="G14251" s="17">
        <v>5.0895E7</v>
      </c>
      <c r="H14251" s="17">
        <v>1.233687E8</v>
      </c>
    </row>
    <row r="14252">
      <c r="A14252" s="7" t="s">
        <v>31535</v>
      </c>
      <c r="B14252" s="17" t="s">
        <v>31536</v>
      </c>
      <c r="C14252" s="17">
        <v>11.0</v>
      </c>
      <c r="D14252" s="17">
        <v>2.336415636E7</v>
      </c>
      <c r="E14252" s="17">
        <v>7940095.0</v>
      </c>
      <c r="F14252" s="17">
        <v>1.0718739E7</v>
      </c>
      <c r="G14252" s="17">
        <v>4.4384677E7</v>
      </c>
      <c r="H14252" s="17">
        <v>4.5021651E7</v>
      </c>
    </row>
    <row r="14253">
      <c r="A14253" s="7" t="s">
        <v>31537</v>
      </c>
      <c r="B14253" s="17" t="s">
        <v>31538</v>
      </c>
      <c r="C14253" s="17">
        <v>6.0</v>
      </c>
      <c r="D14253" s="17">
        <v>1.80734679E8</v>
      </c>
      <c r="E14253" s="17">
        <v>1.027008E7</v>
      </c>
      <c r="F14253" s="17">
        <v>1.10572972E8</v>
      </c>
      <c r="G14253" s="17">
        <v>3.41564751E8</v>
      </c>
      <c r="H14253" s="17">
        <v>3.82892047E8</v>
      </c>
    </row>
    <row r="14254">
      <c r="A14254" s="7" t="s">
        <v>31539</v>
      </c>
      <c r="B14254" s="17" t="s">
        <v>31540</v>
      </c>
      <c r="C14254" s="17">
        <v>8.0</v>
      </c>
      <c r="D14254" s="17">
        <v>1.815848846E8</v>
      </c>
      <c r="E14254" s="17">
        <v>1.9683249E7</v>
      </c>
      <c r="F14254" s="17">
        <v>1.61308116E8</v>
      </c>
      <c r="G14254" s="17">
        <v>2.44747352E8</v>
      </c>
      <c r="H14254" s="17">
        <v>3.90563612E8</v>
      </c>
    </row>
    <row r="14255">
      <c r="A14255" s="7" t="s">
        <v>31541</v>
      </c>
      <c r="B14255" s="17" t="s">
        <v>31542</v>
      </c>
      <c r="C14255" s="17">
        <v>8.0</v>
      </c>
      <c r="D14255" s="17">
        <v>5.780249038E7</v>
      </c>
      <c r="E14255" s="17">
        <v>9707333.0</v>
      </c>
      <c r="F14255" s="17">
        <v>4.9120814E7</v>
      </c>
      <c r="G14255" s="17">
        <v>7.8387108E7</v>
      </c>
      <c r="H14255" s="17">
        <v>1.56694801E8</v>
      </c>
    </row>
    <row r="14256">
      <c r="A14256" s="7" t="s">
        <v>31544</v>
      </c>
      <c r="B14256" s="17" t="s">
        <v>31545</v>
      </c>
      <c r="C14256" s="17">
        <v>28.0</v>
      </c>
      <c r="D14256" s="17">
        <v>5.521580357E7</v>
      </c>
      <c r="E14256" s="17">
        <v>6050758.0</v>
      </c>
      <c r="F14256" s="17">
        <v>3.080496E7</v>
      </c>
      <c r="G14256" s="17">
        <v>9.9465489E7</v>
      </c>
      <c r="H14256" s="17">
        <v>1.67325593E8</v>
      </c>
    </row>
    <row r="14257">
      <c r="A14257" s="7" t="s">
        <v>31546</v>
      </c>
      <c r="B14257" s="17" t="s">
        <v>31547</v>
      </c>
      <c r="C14257" s="17">
        <v>6.0</v>
      </c>
      <c r="D14257" s="17">
        <v>5.488592533E7</v>
      </c>
      <c r="E14257" s="17">
        <v>9102586.0</v>
      </c>
      <c r="F14257" s="17">
        <v>1.0446716E7</v>
      </c>
      <c r="G14257" s="17">
        <v>1.03734699E8</v>
      </c>
      <c r="H14257" s="17">
        <v>1.76961401E8</v>
      </c>
    </row>
    <row r="14258">
      <c r="A14258" s="7" t="s">
        <v>31548</v>
      </c>
      <c r="B14258" s="17" t="s">
        <v>31549</v>
      </c>
      <c r="C14258" s="17">
        <v>26.0</v>
      </c>
      <c r="D14258" s="17">
        <v>1.916050108E7</v>
      </c>
      <c r="E14258" s="17">
        <v>5106648.0</v>
      </c>
      <c r="F14258" s="17">
        <v>9078250.0</v>
      </c>
      <c r="G14258" s="17">
        <v>1.9687278E7</v>
      </c>
      <c r="H14258" s="17">
        <v>5.884205E7</v>
      </c>
    </row>
    <row r="14259">
      <c r="A14259" s="7" t="s">
        <v>31550</v>
      </c>
      <c r="B14259" s="17" t="s">
        <v>31551</v>
      </c>
      <c r="C14259" s="17">
        <v>2.0</v>
      </c>
      <c r="D14259" s="17">
        <v>3.97382485E7</v>
      </c>
      <c r="E14259" s="17">
        <v>1.0204836E7</v>
      </c>
      <c r="F14259" s="17">
        <v>1.0204836E7</v>
      </c>
      <c r="G14259" s="17">
        <v>6.9271661E7</v>
      </c>
      <c r="H14259" s="17">
        <v>6.9271661E7</v>
      </c>
    </row>
    <row r="14260">
      <c r="A14260" s="7" t="s">
        <v>31552</v>
      </c>
      <c r="B14260" s="17" t="s">
        <v>31553</v>
      </c>
      <c r="C14260" s="17">
        <v>45.0</v>
      </c>
      <c r="D14260" s="17">
        <v>1.925081187E7</v>
      </c>
      <c r="E14260" s="17">
        <v>7528277.0</v>
      </c>
      <c r="F14260" s="17">
        <v>1.0901751E7</v>
      </c>
      <c r="G14260" s="17">
        <v>2.2034051E7</v>
      </c>
      <c r="H14260" s="17">
        <v>4.3268003E7</v>
      </c>
    </row>
    <row r="14261">
      <c r="A14261" s="7" t="s">
        <v>31554</v>
      </c>
      <c r="B14261" s="17" t="s">
        <v>31555</v>
      </c>
      <c r="C14261" s="17">
        <v>15.0</v>
      </c>
      <c r="D14261" s="17">
        <v>1.551881699E8</v>
      </c>
      <c r="E14261" s="17">
        <v>9807464.0</v>
      </c>
      <c r="F14261" s="17">
        <v>4.7853615E7</v>
      </c>
      <c r="G14261" s="17">
        <v>2.993488E8</v>
      </c>
      <c r="H14261" s="17">
        <v>4.33299603E8</v>
      </c>
    </row>
    <row r="14262">
      <c r="A14262" s="7" t="s">
        <v>31556</v>
      </c>
      <c r="B14262" s="17" t="s">
        <v>31557</v>
      </c>
      <c r="C14262" s="17">
        <v>18.0</v>
      </c>
      <c r="D14262" s="17">
        <v>2.976904833E7</v>
      </c>
      <c r="E14262" s="17">
        <v>7087867.0</v>
      </c>
      <c r="F14262" s="17">
        <v>1.27452E7</v>
      </c>
      <c r="G14262" s="17">
        <v>3.1141254E7</v>
      </c>
      <c r="H14262" s="17">
        <v>9.058095E7</v>
      </c>
    </row>
    <row r="14263">
      <c r="A14263" s="7" t="s">
        <v>31558</v>
      </c>
      <c r="B14263" s="17" t="s">
        <v>31559</v>
      </c>
      <c r="C14263" s="17">
        <v>4.0</v>
      </c>
      <c r="D14263" s="17">
        <v>4.833256625E7</v>
      </c>
      <c r="E14263" s="17">
        <v>3321850.0</v>
      </c>
      <c r="F14263" s="17">
        <v>8318347.0</v>
      </c>
      <c r="G14263" s="17">
        <v>4.085525E7</v>
      </c>
      <c r="H14263" s="17">
        <v>1.40834818E8</v>
      </c>
    </row>
    <row r="14264">
      <c r="A14264" s="7" t="s">
        <v>31560</v>
      </c>
      <c r="B14264" s="17" t="s">
        <v>31561</v>
      </c>
      <c r="C14264" s="17">
        <v>5.0</v>
      </c>
      <c r="D14264" s="17">
        <v>1.0219957E7</v>
      </c>
      <c r="E14264" s="17">
        <v>2378600.0</v>
      </c>
      <c r="F14264" s="17">
        <v>2414970.0</v>
      </c>
      <c r="G14264" s="17">
        <v>1.028471E7</v>
      </c>
      <c r="H14264" s="17">
        <v>3.512775E7</v>
      </c>
    </row>
    <row r="14265">
      <c r="A14265" s="7" t="s">
        <v>31563</v>
      </c>
      <c r="B14265" s="17" t="s">
        <v>31564</v>
      </c>
      <c r="C14265" s="17">
        <v>4.0</v>
      </c>
      <c r="D14265" s="17">
        <v>4.284020975E7</v>
      </c>
      <c r="E14265" s="17">
        <v>6284324.0</v>
      </c>
      <c r="F14265" s="17">
        <v>2.7121868E7</v>
      </c>
      <c r="G14265" s="17">
        <v>3.65123E7</v>
      </c>
      <c r="H14265" s="17">
        <v>1.01442347E8</v>
      </c>
    </row>
    <row r="14266">
      <c r="A14266" s="7" t="s">
        <v>31565</v>
      </c>
      <c r="B14266" s="17" t="s">
        <v>31566</v>
      </c>
      <c r="C14266" s="17">
        <v>5.0</v>
      </c>
      <c r="D14266" s="17">
        <v>5.9366167E7</v>
      </c>
      <c r="E14266" s="17">
        <v>4532152.0</v>
      </c>
      <c r="F14266" s="17">
        <v>1.9737013E7</v>
      </c>
      <c r="G14266" s="17">
        <v>3.2071137E7</v>
      </c>
      <c r="H14266" s="17">
        <v>2.36964275E8</v>
      </c>
    </row>
    <row r="14267">
      <c r="A14267" s="7" t="s">
        <v>31567</v>
      </c>
      <c r="B14267" s="17" t="s">
        <v>31568</v>
      </c>
      <c r="C14267" s="17">
        <v>2.0</v>
      </c>
      <c r="D14267" s="17">
        <v>1.9621635E7</v>
      </c>
      <c r="E14267" s="17">
        <v>9029555.0</v>
      </c>
      <c r="F14267" s="17">
        <v>9029555.0</v>
      </c>
      <c r="G14267" s="17">
        <v>3.0213715E7</v>
      </c>
      <c r="H14267" s="17">
        <v>3.0213715E7</v>
      </c>
    </row>
    <row r="14268">
      <c r="A14268" s="7" t="s">
        <v>31569</v>
      </c>
      <c r="B14268" s="17" t="s">
        <v>31570</v>
      </c>
      <c r="C14268" s="17">
        <v>135.0</v>
      </c>
      <c r="D14268" s="17">
        <v>1.816804921E7</v>
      </c>
      <c r="E14268" s="17">
        <v>6611953.0</v>
      </c>
      <c r="F14268" s="17">
        <v>1.1940061E7</v>
      </c>
      <c r="G14268" s="17">
        <v>1.7241375E7</v>
      </c>
      <c r="H14268" s="17">
        <v>3.2465526E7</v>
      </c>
    </row>
    <row r="14269">
      <c r="A14269" s="7" t="s">
        <v>31571</v>
      </c>
      <c r="B14269" s="17" t="s">
        <v>31572</v>
      </c>
      <c r="C14269" s="17">
        <v>85.0</v>
      </c>
      <c r="D14269" s="17">
        <v>1.2607029E7</v>
      </c>
      <c r="E14269" s="17">
        <v>6735564.0</v>
      </c>
      <c r="F14269" s="17">
        <v>9994563.0</v>
      </c>
      <c r="G14269" s="17">
        <v>1.5748335E7</v>
      </c>
      <c r="H14269" s="17">
        <v>2.5132174E7</v>
      </c>
    </row>
    <row r="14270">
      <c r="A14270" s="7" t="s">
        <v>31573</v>
      </c>
      <c r="B14270" s="17" t="s">
        <v>31574</v>
      </c>
      <c r="C14270" s="17">
        <v>162.0</v>
      </c>
      <c r="D14270" s="17">
        <v>1.446002611E7</v>
      </c>
      <c r="E14270" s="17">
        <v>6644291.0</v>
      </c>
      <c r="F14270" s="17">
        <v>1.2009972E7</v>
      </c>
      <c r="G14270" s="17">
        <v>1.8279481E7</v>
      </c>
      <c r="H14270" s="17">
        <v>2.8790826E7</v>
      </c>
    </row>
    <row r="14271">
      <c r="A14271" s="7" t="s">
        <v>31575</v>
      </c>
      <c r="B14271" s="17" t="s">
        <v>31576</v>
      </c>
      <c r="C14271" s="17">
        <v>26.0</v>
      </c>
      <c r="D14271" s="17">
        <v>1.458141665E7</v>
      </c>
      <c r="E14271" s="17">
        <v>6857280.0</v>
      </c>
      <c r="F14271" s="17">
        <v>1.1854462E7</v>
      </c>
      <c r="G14271" s="17">
        <v>1.5542679E7</v>
      </c>
      <c r="H14271" s="17">
        <v>2.8588172E7</v>
      </c>
    </row>
    <row r="14272">
      <c r="A14272" s="7" t="s">
        <v>31577</v>
      </c>
      <c r="B14272" s="17" t="s">
        <v>31578</v>
      </c>
      <c r="C14272" s="17">
        <v>971.0</v>
      </c>
      <c r="D14272" s="17">
        <v>1.712797397E7</v>
      </c>
      <c r="E14272" s="17">
        <v>6234079.0</v>
      </c>
      <c r="F14272" s="17">
        <v>1.0813406E7</v>
      </c>
      <c r="G14272" s="17">
        <v>2.0757807E7</v>
      </c>
      <c r="H14272" s="17">
        <v>3.6464992E7</v>
      </c>
    </row>
    <row r="14273">
      <c r="A14273" s="7" t="s">
        <v>31579</v>
      </c>
      <c r="B14273" s="17" t="s">
        <v>31580</v>
      </c>
      <c r="C14273" s="17">
        <v>150.0</v>
      </c>
      <c r="D14273" s="17">
        <v>1.525902488E7</v>
      </c>
      <c r="E14273" s="17">
        <v>6531847.0</v>
      </c>
      <c r="F14273" s="17">
        <v>1.1406942E7</v>
      </c>
      <c r="G14273" s="17">
        <v>1.9090347E7</v>
      </c>
      <c r="H14273" s="17">
        <v>3.34336E7</v>
      </c>
    </row>
    <row r="14274">
      <c r="A14274" s="7" t="s">
        <v>31581</v>
      </c>
      <c r="B14274" s="17" t="s">
        <v>31582</v>
      </c>
      <c r="C14274" s="17">
        <v>25.0</v>
      </c>
      <c r="D14274" s="17">
        <v>1.28308876E7</v>
      </c>
      <c r="E14274" s="17">
        <v>3340954.0</v>
      </c>
      <c r="F14274" s="17">
        <v>8581565.0</v>
      </c>
      <c r="G14274" s="17">
        <v>2.1645026E7</v>
      </c>
      <c r="H14274" s="17">
        <v>2.491253E7</v>
      </c>
    </row>
    <row r="14275">
      <c r="A14275" s="7" t="s">
        <v>31583</v>
      </c>
      <c r="B14275" s="17" t="s">
        <v>31584</v>
      </c>
      <c r="C14275" s="17">
        <v>689.0</v>
      </c>
      <c r="D14275" s="17">
        <v>1.386612081E7</v>
      </c>
      <c r="E14275" s="17">
        <v>6073788.0</v>
      </c>
      <c r="F14275" s="17">
        <v>1.0414987E7</v>
      </c>
      <c r="G14275" s="17">
        <v>1.5970475E7</v>
      </c>
      <c r="H14275" s="17">
        <v>2.9455367E7</v>
      </c>
    </row>
    <row r="14276">
      <c r="A14276" s="7" t="s">
        <v>31585</v>
      </c>
      <c r="B14276" s="17" t="s">
        <v>31586</v>
      </c>
      <c r="C14276" s="17">
        <v>5.0</v>
      </c>
      <c r="D14276" s="17">
        <v>3106522.8</v>
      </c>
      <c r="E14276" s="17">
        <v>1547622.0</v>
      </c>
      <c r="F14276" s="17">
        <v>1730700.0</v>
      </c>
      <c r="G14276" s="17">
        <v>2269320.0</v>
      </c>
      <c r="H14276" s="17">
        <v>8437350.0</v>
      </c>
    </row>
    <row r="14277">
      <c r="A14277" s="7" t="s">
        <v>31587</v>
      </c>
      <c r="B14277" s="17" t="s">
        <v>31588</v>
      </c>
      <c r="C14277" s="17">
        <v>146.0</v>
      </c>
      <c r="D14277" s="17">
        <v>1.406201172E7</v>
      </c>
      <c r="E14277" s="17">
        <v>4346965.0</v>
      </c>
      <c r="F14277" s="17">
        <v>8821100.0</v>
      </c>
      <c r="G14277" s="17">
        <v>1.92947E7</v>
      </c>
      <c r="H14277" s="17">
        <v>2.8188972E7</v>
      </c>
    </row>
    <row r="14278">
      <c r="A14278" s="7" t="s">
        <v>31590</v>
      </c>
      <c r="B14278" s="17" t="s">
        <v>31591</v>
      </c>
      <c r="C14278" s="17">
        <v>177.0</v>
      </c>
      <c r="D14278" s="17">
        <v>1.661008801E7</v>
      </c>
      <c r="E14278" s="17">
        <v>6594616.0</v>
      </c>
      <c r="F14278" s="17">
        <v>1.2657081E7</v>
      </c>
      <c r="G14278" s="17">
        <v>1.9756394E7</v>
      </c>
      <c r="H14278" s="17">
        <v>3.6581209E7</v>
      </c>
    </row>
    <row r="14279">
      <c r="A14279" s="7" t="s">
        <v>31592</v>
      </c>
      <c r="B14279" s="17" t="s">
        <v>31593</v>
      </c>
      <c r="C14279" s="17">
        <v>19.0</v>
      </c>
      <c r="D14279" s="17">
        <v>2.155742705E7</v>
      </c>
      <c r="E14279" s="17">
        <v>1.1941554E7</v>
      </c>
      <c r="F14279" s="17">
        <v>1.7223493E7</v>
      </c>
      <c r="G14279" s="17">
        <v>2.4893979E7</v>
      </c>
      <c r="H14279" s="17">
        <v>6.0803321E7</v>
      </c>
    </row>
    <row r="14280">
      <c r="A14280" s="7" t="s">
        <v>31594</v>
      </c>
      <c r="B14280" s="17" t="s">
        <v>31595</v>
      </c>
      <c r="C14280" s="17">
        <v>53.0</v>
      </c>
      <c r="D14280" s="17">
        <v>1.453996147E7</v>
      </c>
      <c r="E14280" s="17">
        <v>4539801.0</v>
      </c>
      <c r="F14280" s="17">
        <v>1.1894975E7</v>
      </c>
      <c r="G14280" s="17">
        <v>1.890575E7</v>
      </c>
      <c r="H14280" s="17">
        <v>2.8922204E7</v>
      </c>
    </row>
    <row r="14281">
      <c r="A14281" s="7" t="s">
        <v>31596</v>
      </c>
      <c r="B14281" s="17" t="s">
        <v>31597</v>
      </c>
      <c r="C14281" s="17">
        <v>218.0</v>
      </c>
      <c r="D14281" s="17">
        <v>1.836151924E7</v>
      </c>
      <c r="E14281" s="17">
        <v>7729220.0</v>
      </c>
      <c r="F14281" s="17">
        <v>1.3161525E7</v>
      </c>
      <c r="G14281" s="17">
        <v>2.3265536E7</v>
      </c>
      <c r="H14281" s="17">
        <v>4.1739607E7</v>
      </c>
    </row>
    <row r="14282">
      <c r="A14282" s="7" t="s">
        <v>31598</v>
      </c>
      <c r="B14282" s="17" t="s">
        <v>31599</v>
      </c>
      <c r="C14282" s="17">
        <v>328.0</v>
      </c>
      <c r="D14282" s="17">
        <v>1.57142878E7</v>
      </c>
      <c r="E14282" s="17">
        <v>7393228.0</v>
      </c>
      <c r="F14282" s="17">
        <v>1.1615232E7</v>
      </c>
      <c r="G14282" s="17">
        <v>1.8809715E7</v>
      </c>
      <c r="H14282" s="17">
        <v>2.9013716E7</v>
      </c>
    </row>
    <row r="14283">
      <c r="A14283" s="7" t="s">
        <v>31600</v>
      </c>
      <c r="B14283" s="17" t="s">
        <v>31601</v>
      </c>
      <c r="C14283" s="17">
        <v>158.0</v>
      </c>
      <c r="D14283" s="17">
        <v>2.038380066E7</v>
      </c>
      <c r="E14283" s="17">
        <v>6362834.0</v>
      </c>
      <c r="F14283" s="17">
        <v>1.3775436E7</v>
      </c>
      <c r="G14283" s="17">
        <v>2.6842004E7</v>
      </c>
      <c r="H14283" s="17">
        <v>3.6042115E7</v>
      </c>
    </row>
    <row r="14284">
      <c r="A14284" s="7" t="s">
        <v>31602</v>
      </c>
      <c r="B14284" s="17" t="s">
        <v>31603</v>
      </c>
      <c r="C14284" s="17">
        <v>799.0</v>
      </c>
      <c r="D14284" s="17">
        <v>1.596569954E7</v>
      </c>
      <c r="E14284" s="17">
        <v>5016996.0</v>
      </c>
      <c r="F14284" s="17">
        <v>1.0254102E7</v>
      </c>
      <c r="G14284" s="17">
        <v>1.95072E7</v>
      </c>
      <c r="H14284" s="17">
        <v>3.2738635E7</v>
      </c>
    </row>
    <row r="14285">
      <c r="A14285" s="7" t="s">
        <v>31604</v>
      </c>
      <c r="B14285" s="17" t="s">
        <v>31605</v>
      </c>
      <c r="C14285" s="17">
        <v>317.0</v>
      </c>
      <c r="D14285" s="17">
        <v>8528377.091</v>
      </c>
      <c r="E14285" s="17">
        <v>4492311.0</v>
      </c>
      <c r="F14285" s="17">
        <v>6259530.0</v>
      </c>
      <c r="G14285" s="17">
        <v>9233553.0</v>
      </c>
      <c r="H14285" s="17">
        <v>1.4601417E7</v>
      </c>
    </row>
    <row r="14286">
      <c r="A14286" s="7" t="s">
        <v>31606</v>
      </c>
      <c r="B14286" s="17" t="s">
        <v>31607</v>
      </c>
      <c r="C14286" s="17">
        <v>1867.0</v>
      </c>
      <c r="D14286" s="17">
        <v>1.052677278E7</v>
      </c>
      <c r="E14286" s="17">
        <v>4828594.0</v>
      </c>
      <c r="F14286" s="17">
        <v>7641514.0</v>
      </c>
      <c r="G14286" s="17">
        <v>1.1709296E7</v>
      </c>
      <c r="H14286" s="17">
        <v>1.8042795E7</v>
      </c>
    </row>
    <row r="14287">
      <c r="A14287" s="7" t="s">
        <v>31608</v>
      </c>
      <c r="B14287" s="17" t="s">
        <v>31609</v>
      </c>
      <c r="C14287" s="17">
        <v>22.0</v>
      </c>
      <c r="D14287" s="17">
        <v>2.022771377E7</v>
      </c>
      <c r="E14287" s="17">
        <v>5461267.0</v>
      </c>
      <c r="F14287" s="17">
        <v>8887503.0</v>
      </c>
      <c r="G14287" s="17">
        <v>1.6359457E7</v>
      </c>
      <c r="H14287" s="17">
        <v>7.8241157E7</v>
      </c>
    </row>
    <row r="14288">
      <c r="A14288" s="7" t="s">
        <v>31611</v>
      </c>
      <c r="B14288" s="17" t="s">
        <v>31612</v>
      </c>
      <c r="C14288" s="17">
        <v>3.0</v>
      </c>
      <c r="D14288" s="17">
        <v>9500454.0</v>
      </c>
      <c r="E14288" s="17">
        <v>6708059.0</v>
      </c>
      <c r="F14288" s="17">
        <v>1.0748E7</v>
      </c>
      <c r="G14288" s="17">
        <v>1.1045303E7</v>
      </c>
      <c r="H14288" s="17">
        <v>1.1045303E7</v>
      </c>
    </row>
    <row r="14289">
      <c r="A14289" s="7" t="s">
        <v>31613</v>
      </c>
      <c r="B14289" s="17" t="s">
        <v>31614</v>
      </c>
      <c r="C14289" s="17">
        <v>1.0</v>
      </c>
      <c r="D14289" s="17">
        <v>7606974.0</v>
      </c>
      <c r="E14289" s="17">
        <v>7606974.0</v>
      </c>
      <c r="F14289" s="17">
        <v>7606974.0</v>
      </c>
      <c r="G14289" s="17">
        <v>7606974.0</v>
      </c>
      <c r="H14289" s="17">
        <v>7606974.0</v>
      </c>
    </row>
    <row r="14290">
      <c r="A14290" s="7" t="s">
        <v>31615</v>
      </c>
      <c r="B14290" s="17" t="s">
        <v>31616</v>
      </c>
      <c r="C14290" s="17">
        <v>35.0</v>
      </c>
      <c r="D14290" s="17">
        <v>3687251.257</v>
      </c>
      <c r="E14290" s="17">
        <v>1936178.0</v>
      </c>
      <c r="F14290" s="17">
        <v>2337810.0</v>
      </c>
      <c r="G14290" s="17">
        <v>4567915.0</v>
      </c>
      <c r="H14290" s="17">
        <v>5553228.0</v>
      </c>
    </row>
    <row r="14291">
      <c r="A14291" s="7" t="s">
        <v>31617</v>
      </c>
      <c r="B14291" s="17" t="s">
        <v>31618</v>
      </c>
      <c r="C14291" s="17">
        <v>2.0</v>
      </c>
      <c r="D14291" s="17">
        <v>8254143.0</v>
      </c>
      <c r="E14291" s="17">
        <v>7204893.0</v>
      </c>
      <c r="F14291" s="17">
        <v>7204893.0</v>
      </c>
      <c r="G14291" s="17">
        <v>9303393.0</v>
      </c>
      <c r="H14291" s="17">
        <v>9303393.0</v>
      </c>
    </row>
    <row r="14292">
      <c r="A14292" s="7" t="s">
        <v>31619</v>
      </c>
      <c r="B14292" s="17" t="s">
        <v>31620</v>
      </c>
      <c r="C14292" s="17">
        <v>2.0</v>
      </c>
      <c r="D14292" s="17">
        <v>7297977.5</v>
      </c>
      <c r="E14292" s="17">
        <v>5925746.0</v>
      </c>
      <c r="F14292" s="17">
        <v>5925746.0</v>
      </c>
      <c r="G14292" s="17">
        <v>8670209.0</v>
      </c>
      <c r="H14292" s="17">
        <v>8670209.0</v>
      </c>
    </row>
    <row r="14293">
      <c r="A14293" s="7" t="s">
        <v>31621</v>
      </c>
      <c r="B14293" s="17" t="s">
        <v>31622</v>
      </c>
      <c r="C14293" s="17">
        <v>20.0</v>
      </c>
      <c r="D14293" s="17">
        <v>1.179511895E7</v>
      </c>
      <c r="E14293" s="17">
        <v>4013917.0</v>
      </c>
      <c r="F14293" s="17">
        <v>8253017.0</v>
      </c>
      <c r="G14293" s="17">
        <v>1.269324E7</v>
      </c>
      <c r="H14293" s="17">
        <v>2.78715E7</v>
      </c>
    </row>
    <row r="14294">
      <c r="A14294" s="7" t="s">
        <v>31623</v>
      </c>
      <c r="B14294" s="17" t="s">
        <v>31624</v>
      </c>
      <c r="C14294" s="17">
        <v>23.0</v>
      </c>
      <c r="D14294" s="17">
        <v>8963624.304</v>
      </c>
      <c r="E14294" s="17">
        <v>6609927.0</v>
      </c>
      <c r="F14294" s="17">
        <v>8134302.0</v>
      </c>
      <c r="G14294" s="17">
        <v>1.1427E7</v>
      </c>
      <c r="H14294" s="17">
        <v>1.4434914E7</v>
      </c>
    </row>
    <row r="14295">
      <c r="A14295" s="7" t="s">
        <v>31626</v>
      </c>
      <c r="B14295" s="17" t="s">
        <v>31627</v>
      </c>
      <c r="C14295" s="17">
        <v>4.0</v>
      </c>
      <c r="D14295" s="17">
        <v>8503964.75</v>
      </c>
      <c r="E14295" s="17">
        <v>7293341.0</v>
      </c>
      <c r="F14295" s="17">
        <v>8498659.0</v>
      </c>
      <c r="G14295" s="17">
        <v>8712628.0</v>
      </c>
      <c r="H14295" s="17">
        <v>9511231.0</v>
      </c>
    </row>
    <row r="14296">
      <c r="A14296" s="7" t="s">
        <v>31628</v>
      </c>
      <c r="B14296" s="17" t="s">
        <v>31629</v>
      </c>
      <c r="C14296" s="17">
        <v>1.0</v>
      </c>
      <c r="D14296" s="17">
        <v>1325573.0</v>
      </c>
      <c r="E14296" s="17">
        <v>1325573.0</v>
      </c>
      <c r="F14296" s="17">
        <v>1325573.0</v>
      </c>
      <c r="G14296" s="17">
        <v>1325573.0</v>
      </c>
      <c r="H14296" s="17">
        <v>1325573.0</v>
      </c>
    </row>
    <row r="14297">
      <c r="A14297" s="7" t="s">
        <v>31630</v>
      </c>
      <c r="B14297" s="17" t="s">
        <v>31631</v>
      </c>
      <c r="C14297" s="17">
        <v>6.0</v>
      </c>
      <c r="D14297" s="17">
        <v>1.584708433E7</v>
      </c>
      <c r="E14297" s="17">
        <v>6717306.0</v>
      </c>
      <c r="F14297" s="17">
        <v>8797283.0</v>
      </c>
      <c r="G14297" s="17">
        <v>2.4621204E7</v>
      </c>
      <c r="H14297" s="17">
        <v>3.6568042E7</v>
      </c>
    </row>
    <row r="14298">
      <c r="A14298" s="7" t="s">
        <v>31632</v>
      </c>
      <c r="B14298" s="17" t="s">
        <v>31633</v>
      </c>
      <c r="C14298" s="17">
        <v>33.0</v>
      </c>
      <c r="D14298" s="17">
        <v>1.974831124E7</v>
      </c>
      <c r="E14298" s="17">
        <v>8922240.0</v>
      </c>
      <c r="F14298" s="17">
        <v>1.4508787E7</v>
      </c>
      <c r="G14298" s="17">
        <v>2.29777E7</v>
      </c>
      <c r="H14298" s="17">
        <v>4.2083988E7</v>
      </c>
    </row>
    <row r="14299">
      <c r="A14299" s="7" t="s">
        <v>31634</v>
      </c>
      <c r="B14299" s="17" t="s">
        <v>31635</v>
      </c>
      <c r="C14299" s="17">
        <v>10.0</v>
      </c>
      <c r="D14299" s="17">
        <v>2.2054987E7</v>
      </c>
      <c r="E14299" s="17">
        <v>8781585.0</v>
      </c>
      <c r="F14299" s="17">
        <v>1.8096624E7</v>
      </c>
      <c r="G14299" s="17">
        <v>3.1953457E7</v>
      </c>
      <c r="H14299" s="17">
        <v>3.8838501E7</v>
      </c>
    </row>
    <row r="14300">
      <c r="A14300" s="7" t="s">
        <v>31636</v>
      </c>
      <c r="B14300" s="17" t="s">
        <v>31637</v>
      </c>
      <c r="C14300" s="17">
        <v>30.0</v>
      </c>
      <c r="D14300" s="17">
        <v>2.116232747E7</v>
      </c>
      <c r="E14300" s="17">
        <v>4192751.0</v>
      </c>
      <c r="F14300" s="17">
        <v>1.0597E7</v>
      </c>
      <c r="G14300" s="17">
        <v>3.7009902E7</v>
      </c>
      <c r="H14300" s="17">
        <v>5.0618812E7</v>
      </c>
    </row>
    <row r="14301">
      <c r="A14301" s="7" t="s">
        <v>31638</v>
      </c>
      <c r="B14301" s="17" t="s">
        <v>31639</v>
      </c>
      <c r="C14301" s="17">
        <v>1.0</v>
      </c>
      <c r="D14301" s="17">
        <v>5697220.0</v>
      </c>
      <c r="E14301" s="17">
        <v>5697220.0</v>
      </c>
      <c r="F14301" s="17">
        <v>5697220.0</v>
      </c>
      <c r="G14301" s="17">
        <v>5697220.0</v>
      </c>
      <c r="H14301" s="17">
        <v>5697220.0</v>
      </c>
    </row>
    <row r="14302">
      <c r="A14302" s="7" t="s">
        <v>31640</v>
      </c>
      <c r="B14302" s="17" t="s">
        <v>31641</v>
      </c>
      <c r="C14302" s="17">
        <v>33.0</v>
      </c>
      <c r="D14302" s="17">
        <v>3.382860164E7</v>
      </c>
      <c r="E14302" s="17">
        <v>8080551.0</v>
      </c>
      <c r="F14302" s="17">
        <v>2.4362569E7</v>
      </c>
      <c r="G14302" s="17">
        <v>5.0688056E7</v>
      </c>
      <c r="H14302" s="17">
        <v>5.5270479E7</v>
      </c>
    </row>
    <row r="14303">
      <c r="A14303" s="7" t="s">
        <v>31642</v>
      </c>
      <c r="B14303" s="17" t="s">
        <v>31643</v>
      </c>
      <c r="C14303" s="17">
        <v>199.0</v>
      </c>
      <c r="D14303" s="17">
        <v>6.342272348E7</v>
      </c>
      <c r="E14303" s="17">
        <v>1.1444016E7</v>
      </c>
      <c r="F14303" s="17">
        <v>4.0576081E7</v>
      </c>
      <c r="G14303" s="17">
        <v>8.1980617E7</v>
      </c>
      <c r="H14303" s="17">
        <v>1.50276726E8</v>
      </c>
    </row>
    <row r="14304">
      <c r="A14304" s="7" t="s">
        <v>31644</v>
      </c>
      <c r="B14304" s="17" t="s">
        <v>31645</v>
      </c>
      <c r="C14304" s="17">
        <v>148.0</v>
      </c>
      <c r="D14304" s="17">
        <v>8.482871973E7</v>
      </c>
      <c r="E14304" s="17">
        <v>1.9418784E7</v>
      </c>
      <c r="F14304" s="17">
        <v>5.7976291E7</v>
      </c>
      <c r="G14304" s="17">
        <v>1.12456605E8</v>
      </c>
      <c r="H14304" s="17">
        <v>2.05456997E8</v>
      </c>
    </row>
    <row r="14305">
      <c r="A14305" s="7" t="s">
        <v>31646</v>
      </c>
      <c r="B14305" s="17" t="s">
        <v>31647</v>
      </c>
      <c r="C14305" s="17">
        <v>19.0</v>
      </c>
      <c r="D14305" s="17">
        <v>2.193882858E7</v>
      </c>
      <c r="E14305" s="17">
        <v>4235968.0</v>
      </c>
      <c r="F14305" s="17">
        <v>8837048.0</v>
      </c>
      <c r="G14305" s="17">
        <v>2.236481E7</v>
      </c>
      <c r="H14305" s="17">
        <v>6.0411197E7</v>
      </c>
    </row>
    <row r="14306">
      <c r="A14306" s="7" t="s">
        <v>31648</v>
      </c>
      <c r="B14306" s="17" t="s">
        <v>31649</v>
      </c>
      <c r="C14306" s="17">
        <v>26.0</v>
      </c>
      <c r="D14306" s="17">
        <v>4.098617535E7</v>
      </c>
      <c r="E14306" s="17">
        <v>7992654.0</v>
      </c>
      <c r="F14306" s="17">
        <v>1.2332834E7</v>
      </c>
      <c r="G14306" s="17">
        <v>2.0170651E7</v>
      </c>
      <c r="H14306" s="17">
        <v>1.61679584E8</v>
      </c>
    </row>
    <row r="14307">
      <c r="A14307" s="7" t="s">
        <v>31650</v>
      </c>
      <c r="B14307" s="17" t="s">
        <v>31651</v>
      </c>
      <c r="C14307" s="17">
        <v>2.0</v>
      </c>
      <c r="D14307" s="17">
        <v>2.1977587E7</v>
      </c>
      <c r="E14307" s="17">
        <v>5661825.0</v>
      </c>
      <c r="F14307" s="17">
        <v>5661825.0</v>
      </c>
      <c r="G14307" s="17">
        <v>3.8293349E7</v>
      </c>
      <c r="H14307" s="17">
        <v>3.8293349E7</v>
      </c>
    </row>
    <row r="14308">
      <c r="A14308" s="7" t="s">
        <v>31652</v>
      </c>
      <c r="B14308" s="17" t="s">
        <v>31653</v>
      </c>
      <c r="C14308" s="17">
        <v>11.0</v>
      </c>
      <c r="D14308" s="17">
        <v>1.288136827E7</v>
      </c>
      <c r="E14308" s="17">
        <v>3785180.0</v>
      </c>
      <c r="F14308" s="17">
        <v>1.11837E7</v>
      </c>
      <c r="G14308" s="17">
        <v>2.1954137E7</v>
      </c>
      <c r="H14308" s="17">
        <v>2.6820412E7</v>
      </c>
    </row>
    <row r="14309">
      <c r="A14309" s="7" t="s">
        <v>31655</v>
      </c>
      <c r="B14309" s="17" t="s">
        <v>31656</v>
      </c>
      <c r="C14309" s="17">
        <v>5.0</v>
      </c>
      <c r="D14309" s="17">
        <v>2.65533724E7</v>
      </c>
      <c r="E14309" s="17">
        <v>1.0700138E7</v>
      </c>
      <c r="F14309" s="17">
        <v>3.0126151E7</v>
      </c>
      <c r="G14309" s="17">
        <v>3.0990741E7</v>
      </c>
      <c r="H14309" s="17">
        <v>5.7240207E7</v>
      </c>
    </row>
    <row r="14310">
      <c r="A14310" s="7" t="s">
        <v>31657</v>
      </c>
      <c r="B14310" s="17" t="s">
        <v>31658</v>
      </c>
      <c r="C14310" s="17">
        <v>6.0</v>
      </c>
      <c r="D14310" s="17">
        <v>1.121036367E7</v>
      </c>
      <c r="E14310" s="17">
        <v>9995454.0</v>
      </c>
      <c r="F14310" s="17">
        <v>1.03127E7</v>
      </c>
      <c r="G14310" s="17">
        <v>1.3606073E7</v>
      </c>
      <c r="H14310" s="17">
        <v>1.9564255E7</v>
      </c>
    </row>
    <row r="14311">
      <c r="A14311" s="7" t="s">
        <v>31659</v>
      </c>
      <c r="B14311" s="17" t="s">
        <v>31660</v>
      </c>
      <c r="C14311" s="17">
        <v>9.0</v>
      </c>
      <c r="D14311" s="17">
        <v>3.424958222E7</v>
      </c>
      <c r="E14311" s="17">
        <v>3395906.0</v>
      </c>
      <c r="F14311" s="17">
        <v>8237026.0</v>
      </c>
      <c r="G14311" s="17">
        <v>2.465512E7</v>
      </c>
      <c r="H14311" s="17">
        <v>1.61343205E8</v>
      </c>
    </row>
    <row r="14312">
      <c r="A14312" s="7" t="s">
        <v>31661</v>
      </c>
      <c r="B14312" s="17" t="s">
        <v>31662</v>
      </c>
      <c r="C14312" s="17">
        <v>224.0</v>
      </c>
      <c r="D14312" s="17">
        <v>2.687905657E7</v>
      </c>
      <c r="E14312" s="17">
        <v>5877755.0</v>
      </c>
      <c r="F14312" s="17">
        <v>1.4097666E7</v>
      </c>
      <c r="G14312" s="17">
        <v>3.590587E7</v>
      </c>
      <c r="H14312" s="17">
        <v>5.9327376E7</v>
      </c>
    </row>
    <row r="14313">
      <c r="A14313" s="7" t="s">
        <v>31664</v>
      </c>
      <c r="B14313" s="17" t="s">
        <v>31665</v>
      </c>
      <c r="C14313" s="17">
        <v>26.0</v>
      </c>
      <c r="D14313" s="17">
        <v>3.490852523E7</v>
      </c>
      <c r="E14313" s="17">
        <v>5382992.0</v>
      </c>
      <c r="F14313" s="17">
        <v>1.1045606E7</v>
      </c>
      <c r="G14313" s="17">
        <v>2.816717E7</v>
      </c>
      <c r="H14313" s="17">
        <v>7.2219801E7</v>
      </c>
    </row>
    <row r="14314">
      <c r="A14314" s="7" t="s">
        <v>31666</v>
      </c>
      <c r="B14314" s="17" t="s">
        <v>31667</v>
      </c>
      <c r="C14314" s="17">
        <v>14.0</v>
      </c>
      <c r="D14314" s="17">
        <v>1.936407357E7</v>
      </c>
      <c r="E14314" s="17">
        <v>4921755.0</v>
      </c>
      <c r="F14314" s="17">
        <v>1.4549934E7</v>
      </c>
      <c r="G14314" s="17">
        <v>2.25432E7</v>
      </c>
      <c r="H14314" s="17">
        <v>4.7397462E7</v>
      </c>
    </row>
    <row r="14315">
      <c r="A14315" s="7" t="s">
        <v>31668</v>
      </c>
      <c r="B14315" s="17" t="s">
        <v>31669</v>
      </c>
      <c r="C14315" s="17">
        <v>9.0</v>
      </c>
      <c r="D14315" s="17">
        <v>2.4746247E7</v>
      </c>
      <c r="E14315" s="17">
        <v>7791882.0</v>
      </c>
      <c r="F14315" s="17">
        <v>1.585295E7</v>
      </c>
      <c r="G14315" s="17">
        <v>2.7933842E7</v>
      </c>
      <c r="H14315" s="17">
        <v>9.7825035E7</v>
      </c>
    </row>
    <row r="14316">
      <c r="A14316" s="7" t="s">
        <v>31670</v>
      </c>
      <c r="B14316" s="17" t="s">
        <v>31671</v>
      </c>
      <c r="C14316" s="17">
        <v>1.0</v>
      </c>
      <c r="D14316" s="17">
        <v>2.1289146E8</v>
      </c>
      <c r="E14316" s="17">
        <v>2.1289146E8</v>
      </c>
      <c r="F14316" s="17">
        <v>2.1289146E8</v>
      </c>
      <c r="G14316" s="17">
        <v>2.1289146E8</v>
      </c>
      <c r="H14316" s="17">
        <v>2.1289146E8</v>
      </c>
    </row>
    <row r="14317">
      <c r="A14317" s="7" t="s">
        <v>31672</v>
      </c>
      <c r="B14317" s="17" t="s">
        <v>31673</v>
      </c>
      <c r="C14317" s="17">
        <v>5.0</v>
      </c>
      <c r="D14317" s="17">
        <v>1.98368768E7</v>
      </c>
      <c r="E14317" s="17">
        <v>1763512.0</v>
      </c>
      <c r="F14317" s="17">
        <v>2062104.0</v>
      </c>
      <c r="G14317" s="17">
        <v>1.5349756E7</v>
      </c>
      <c r="H14317" s="17">
        <v>7.8558477E7</v>
      </c>
    </row>
    <row r="14318">
      <c r="A14318" s="7" t="s">
        <v>31674</v>
      </c>
      <c r="B14318" s="17" t="s">
        <v>31676</v>
      </c>
      <c r="C14318" s="17">
        <v>34.0</v>
      </c>
      <c r="D14318" s="17">
        <v>5.904759232E7</v>
      </c>
      <c r="E14318" s="17">
        <v>1.3673673E7</v>
      </c>
      <c r="F14318" s="17">
        <v>4.4422271E7</v>
      </c>
      <c r="G14318" s="17">
        <v>8.741919E7</v>
      </c>
      <c r="H14318" s="17">
        <v>1.11538038E8</v>
      </c>
    </row>
    <row r="14319">
      <c r="A14319" s="7" t="s">
        <v>31677</v>
      </c>
      <c r="B14319" s="17" t="s">
        <v>31678</v>
      </c>
      <c r="C14319" s="17">
        <v>65.0</v>
      </c>
      <c r="D14319" s="17">
        <v>8.697123503E7</v>
      </c>
      <c r="E14319" s="17">
        <v>3.7579686E7</v>
      </c>
      <c r="F14319" s="17">
        <v>6.714971E7</v>
      </c>
      <c r="G14319" s="17">
        <v>9.9879637E7</v>
      </c>
      <c r="H14319" s="17">
        <v>1.39951992E8</v>
      </c>
    </row>
    <row r="14320">
      <c r="A14320" s="7" t="s">
        <v>31679</v>
      </c>
      <c r="B14320" s="17" t="s">
        <v>31680</v>
      </c>
      <c r="C14320" s="17">
        <v>90.0</v>
      </c>
      <c r="D14320" s="17">
        <v>6.07676641E7</v>
      </c>
      <c r="E14320" s="17">
        <v>1.0071791E7</v>
      </c>
      <c r="F14320" s="17">
        <v>4.0557571E7</v>
      </c>
      <c r="G14320" s="17">
        <v>8.8045836E7</v>
      </c>
      <c r="H14320" s="17">
        <v>1.30156252E8</v>
      </c>
    </row>
    <row r="14321">
      <c r="A14321" s="7" t="s">
        <v>31681</v>
      </c>
      <c r="B14321" s="17" t="s">
        <v>31682</v>
      </c>
      <c r="C14321" s="17">
        <v>219.0</v>
      </c>
      <c r="D14321" s="17">
        <v>7.090604531E7</v>
      </c>
      <c r="E14321" s="17">
        <v>1.4058903E7</v>
      </c>
      <c r="F14321" s="17">
        <v>5.0224386E7</v>
      </c>
      <c r="G14321" s="17">
        <v>9.3667678E7</v>
      </c>
      <c r="H14321" s="17">
        <v>1.5353074E8</v>
      </c>
    </row>
    <row r="14322">
      <c r="A14322" s="7" t="s">
        <v>31683</v>
      </c>
      <c r="B14322" s="17" t="s">
        <v>31684</v>
      </c>
      <c r="C14322" s="17">
        <v>93.0</v>
      </c>
      <c r="D14322" s="17">
        <v>7.994899769E7</v>
      </c>
      <c r="E14322" s="17">
        <v>2.6376251E7</v>
      </c>
      <c r="F14322" s="17">
        <v>5.474701E7</v>
      </c>
      <c r="G14322" s="17">
        <v>1.05845058E8</v>
      </c>
      <c r="H14322" s="17">
        <v>1.7726688E8</v>
      </c>
    </row>
    <row r="14323">
      <c r="A14323" s="7" t="s">
        <v>31685</v>
      </c>
      <c r="B14323" s="17" t="s">
        <v>31686</v>
      </c>
      <c r="C14323" s="17">
        <v>108.0</v>
      </c>
      <c r="D14323" s="17">
        <v>7.398581052E7</v>
      </c>
      <c r="E14323" s="17">
        <v>2.9533585E7</v>
      </c>
      <c r="F14323" s="17">
        <v>5.3620806E7</v>
      </c>
      <c r="G14323" s="17">
        <v>9.1947651E7</v>
      </c>
      <c r="H14323" s="17">
        <v>1.55362051E8</v>
      </c>
    </row>
    <row r="14324">
      <c r="A14324" s="7" t="s">
        <v>31687</v>
      </c>
      <c r="B14324" s="17" t="s">
        <v>31688</v>
      </c>
      <c r="C14324" s="17">
        <v>19.0</v>
      </c>
      <c r="D14324" s="17">
        <v>1.011948861E8</v>
      </c>
      <c r="E14324" s="17">
        <v>5.5863929E7</v>
      </c>
      <c r="F14324" s="17">
        <v>6.8458795E7</v>
      </c>
      <c r="G14324" s="17">
        <v>1.3733369E8</v>
      </c>
      <c r="H14324" s="17">
        <v>2.38073992E8</v>
      </c>
    </row>
    <row r="14325">
      <c r="A14325" s="7" t="s">
        <v>31690</v>
      </c>
      <c r="B14325" s="17" t="s">
        <v>31691</v>
      </c>
      <c r="C14325" s="17">
        <v>31.0</v>
      </c>
      <c r="D14325" s="17">
        <v>4.101957139E7</v>
      </c>
      <c r="E14325" s="17">
        <v>3506906.0</v>
      </c>
      <c r="F14325" s="17">
        <v>1.480806E7</v>
      </c>
      <c r="G14325" s="17">
        <v>4.7391076E7</v>
      </c>
      <c r="H14325" s="17">
        <v>1.12492523E8</v>
      </c>
    </row>
    <row r="14326">
      <c r="A14326" s="7" t="s">
        <v>31692</v>
      </c>
      <c r="B14326" s="17" t="s">
        <v>31693</v>
      </c>
      <c r="C14326" s="17">
        <v>2.0</v>
      </c>
      <c r="D14326" s="17">
        <v>6574674.0</v>
      </c>
      <c r="E14326" s="17">
        <v>4119793.0</v>
      </c>
      <c r="F14326" s="17">
        <v>4119793.0</v>
      </c>
      <c r="G14326" s="17">
        <v>9029555.0</v>
      </c>
      <c r="H14326" s="17">
        <v>9029555.0</v>
      </c>
    </row>
    <row r="14327">
      <c r="A14327" s="7" t="s">
        <v>31694</v>
      </c>
      <c r="B14327" s="17" t="s">
        <v>31695</v>
      </c>
      <c r="C14327" s="17">
        <v>157.0</v>
      </c>
      <c r="D14327" s="17">
        <v>3.216906725E7</v>
      </c>
      <c r="E14327" s="17">
        <v>1.4468648E7</v>
      </c>
      <c r="F14327" s="17">
        <v>2.630645E7</v>
      </c>
      <c r="G14327" s="17">
        <v>4.3180923E7</v>
      </c>
      <c r="H14327" s="17">
        <v>6.0989973E7</v>
      </c>
    </row>
    <row r="14328">
      <c r="A14328" s="7" t="s">
        <v>31696</v>
      </c>
      <c r="B14328" s="17" t="s">
        <v>31697</v>
      </c>
      <c r="C14328" s="17">
        <v>153.0</v>
      </c>
      <c r="D14328" s="17">
        <v>3.368353341E7</v>
      </c>
      <c r="E14328" s="17">
        <v>1.329125E7</v>
      </c>
      <c r="F14328" s="17">
        <v>2.28815E7</v>
      </c>
      <c r="G14328" s="17">
        <v>4.0463142E7</v>
      </c>
      <c r="H14328" s="17">
        <v>8.0672676E7</v>
      </c>
    </row>
    <row r="14329">
      <c r="A14329" s="7" t="s">
        <v>31698</v>
      </c>
      <c r="B14329" s="17" t="s">
        <v>31699</v>
      </c>
      <c r="C14329" s="17">
        <v>772.0</v>
      </c>
      <c r="D14329" s="17">
        <v>3.29870089E7</v>
      </c>
      <c r="E14329" s="17">
        <v>1.2598048E7</v>
      </c>
      <c r="F14329" s="17">
        <v>2.2230383E7</v>
      </c>
      <c r="G14329" s="17">
        <v>3.9309086E7</v>
      </c>
      <c r="H14329" s="17">
        <v>6.4941985E7</v>
      </c>
    </row>
    <row r="14330">
      <c r="A14330" s="7" t="s">
        <v>31700</v>
      </c>
      <c r="B14330" s="17" t="s">
        <v>31701</v>
      </c>
      <c r="C14330" s="17">
        <v>1173.0</v>
      </c>
      <c r="D14330" s="17">
        <v>3.095851819E7</v>
      </c>
      <c r="E14330" s="17">
        <v>6040821.0</v>
      </c>
      <c r="F14330" s="17">
        <v>1.8432546E7</v>
      </c>
      <c r="G14330" s="17">
        <v>3.8510025E7</v>
      </c>
      <c r="H14330" s="17">
        <v>6.497808E7</v>
      </c>
    </row>
    <row r="14331">
      <c r="A14331" s="7" t="s">
        <v>31702</v>
      </c>
      <c r="B14331" s="17" t="s">
        <v>31703</v>
      </c>
      <c r="C14331" s="17">
        <v>21.0</v>
      </c>
      <c r="D14331" s="17">
        <v>4.526035843E7</v>
      </c>
      <c r="E14331" s="17">
        <v>6510498.0</v>
      </c>
      <c r="F14331" s="17">
        <v>1.7389476E7</v>
      </c>
      <c r="G14331" s="17">
        <v>3.57119E7</v>
      </c>
      <c r="H14331" s="17">
        <v>6.4973473E7</v>
      </c>
    </row>
    <row r="14332">
      <c r="A14332" s="7" t="s">
        <v>31705</v>
      </c>
      <c r="B14332" s="17" t="s">
        <v>31706</v>
      </c>
      <c r="C14332" s="17">
        <v>65.0</v>
      </c>
      <c r="D14332" s="17">
        <v>2.737374411E7</v>
      </c>
      <c r="E14332" s="17">
        <v>3299075.0</v>
      </c>
      <c r="F14332" s="17">
        <v>7089623.0</v>
      </c>
      <c r="G14332" s="17">
        <v>3.202099E7</v>
      </c>
      <c r="H14332" s="17">
        <v>9.5193035E7</v>
      </c>
    </row>
    <row r="14333">
      <c r="A14333" s="7" t="s">
        <v>31707</v>
      </c>
      <c r="B14333" s="17" t="s">
        <v>31708</v>
      </c>
      <c r="C14333" s="17">
        <v>312.0</v>
      </c>
      <c r="D14333" s="17">
        <v>3.499512075E7</v>
      </c>
      <c r="E14333" s="17">
        <v>1.2485993E7</v>
      </c>
      <c r="F14333" s="17">
        <v>2.08268E7</v>
      </c>
      <c r="G14333" s="17">
        <v>4.0142334E7</v>
      </c>
      <c r="H14333" s="17">
        <v>7.0196796E7</v>
      </c>
    </row>
    <row r="14334">
      <c r="A14334" s="7" t="s">
        <v>31709</v>
      </c>
      <c r="B14334" s="17" t="s">
        <v>31710</v>
      </c>
      <c r="C14334" s="17">
        <v>5490.0</v>
      </c>
      <c r="D14334" s="17">
        <v>2.270379205E7</v>
      </c>
      <c r="E14334" s="17">
        <v>7413530.0</v>
      </c>
      <c r="F14334" s="17">
        <v>1.5050601E7</v>
      </c>
      <c r="G14334" s="17">
        <v>2.8092875E7</v>
      </c>
      <c r="H14334" s="17">
        <v>4.8272051E7</v>
      </c>
    </row>
    <row r="14335">
      <c r="A14335" s="7" t="s">
        <v>31711</v>
      </c>
      <c r="B14335" s="17" t="s">
        <v>31712</v>
      </c>
      <c r="C14335" s="17">
        <v>40.0</v>
      </c>
      <c r="D14335" s="17">
        <v>2.773066333E7</v>
      </c>
      <c r="E14335" s="17">
        <v>4284882.0</v>
      </c>
      <c r="F14335" s="17">
        <v>1.1429351E7</v>
      </c>
      <c r="G14335" s="17">
        <v>3.5406327E7</v>
      </c>
      <c r="H14335" s="17">
        <v>6.2797181E7</v>
      </c>
    </row>
    <row r="14336">
      <c r="A14336" s="7" t="s">
        <v>31713</v>
      </c>
      <c r="B14336" s="17" t="s">
        <v>31714</v>
      </c>
      <c r="C14336" s="17">
        <v>164.0</v>
      </c>
      <c r="D14336" s="17">
        <v>5.489089026E7</v>
      </c>
      <c r="E14336" s="17">
        <v>1.3985212E7</v>
      </c>
      <c r="F14336" s="17">
        <v>3.7864735E7</v>
      </c>
      <c r="G14336" s="17">
        <v>7.48255E7</v>
      </c>
      <c r="H14336" s="17">
        <v>1.27311417E8</v>
      </c>
    </row>
    <row r="14337">
      <c r="A14337" s="7" t="s">
        <v>31715</v>
      </c>
      <c r="B14337" s="17" t="s">
        <v>31716</v>
      </c>
      <c r="C14337" s="17">
        <v>7.0</v>
      </c>
      <c r="D14337" s="17">
        <v>1.657140376E8</v>
      </c>
      <c r="E14337" s="17">
        <v>8987600.0</v>
      </c>
      <c r="F14337" s="17">
        <v>2.6013194E7</v>
      </c>
      <c r="G14337" s="17">
        <v>4.72471E7</v>
      </c>
      <c r="H14337" s="17">
        <v>1.021519562E9</v>
      </c>
    </row>
    <row r="14338">
      <c r="A14338" s="7" t="s">
        <v>31717</v>
      </c>
      <c r="B14338" s="17" t="s">
        <v>31718</v>
      </c>
      <c r="C14338" s="17">
        <v>8.0</v>
      </c>
      <c r="D14338" s="17">
        <v>2.243633338E7</v>
      </c>
      <c r="E14338" s="17">
        <v>1.4241033E7</v>
      </c>
      <c r="F14338" s="17">
        <v>1.94309E7</v>
      </c>
      <c r="G14338" s="17">
        <v>2.4613672E7</v>
      </c>
      <c r="H14338" s="17">
        <v>4.3358478E7</v>
      </c>
    </row>
    <row r="14339">
      <c r="A14339" s="7" t="s">
        <v>31719</v>
      </c>
      <c r="B14339" s="17" t="s">
        <v>31720</v>
      </c>
      <c r="C14339" s="17">
        <v>145.0</v>
      </c>
      <c r="D14339" s="17">
        <v>3.624359784E7</v>
      </c>
      <c r="E14339" s="17">
        <v>1.4899339E7</v>
      </c>
      <c r="F14339" s="17">
        <v>2.8855305E7</v>
      </c>
      <c r="G14339" s="17">
        <v>4.8048998E7</v>
      </c>
      <c r="H14339" s="17">
        <v>8.5881264E7</v>
      </c>
    </row>
    <row r="14340">
      <c r="A14340" s="7" t="s">
        <v>31721</v>
      </c>
      <c r="B14340" s="17" t="s">
        <v>31722</v>
      </c>
      <c r="C14340" s="17">
        <v>57.0</v>
      </c>
      <c r="D14340" s="17">
        <v>4.137435677E7</v>
      </c>
      <c r="E14340" s="17">
        <v>1.4745164E7</v>
      </c>
      <c r="F14340" s="17">
        <v>2.8134974E7</v>
      </c>
      <c r="G14340" s="17">
        <v>5.0188081E7</v>
      </c>
      <c r="H14340" s="17">
        <v>9.337284E7</v>
      </c>
    </row>
    <row r="14341">
      <c r="A14341" s="7" t="s">
        <v>31723</v>
      </c>
      <c r="B14341" s="17" t="s">
        <v>31724</v>
      </c>
      <c r="C14341" s="17">
        <v>265.0</v>
      </c>
      <c r="D14341" s="17">
        <v>3.099359435E7</v>
      </c>
      <c r="E14341" s="17">
        <v>6188134.0</v>
      </c>
      <c r="F14341" s="17">
        <v>1.765105E7</v>
      </c>
      <c r="G14341" s="17">
        <v>3.2759483E7</v>
      </c>
      <c r="H14341" s="17">
        <v>5.8467002E7</v>
      </c>
    </row>
    <row r="14342">
      <c r="A14342" s="7" t="s">
        <v>31725</v>
      </c>
      <c r="B14342" s="17" t="s">
        <v>31726</v>
      </c>
      <c r="C14342" s="17">
        <v>392.0</v>
      </c>
      <c r="D14342" s="17">
        <v>3.62755972E7</v>
      </c>
      <c r="E14342" s="17">
        <v>1.2833093E7</v>
      </c>
      <c r="F14342" s="17">
        <v>2.324401E7</v>
      </c>
      <c r="G14342" s="17">
        <v>4.2862938E7</v>
      </c>
      <c r="H14342" s="17">
        <v>7.9780903E7</v>
      </c>
    </row>
    <row r="14343">
      <c r="A14343" s="7" t="s">
        <v>31727</v>
      </c>
      <c r="B14343" s="17" t="s">
        <v>1057</v>
      </c>
      <c r="C14343" s="17">
        <v>9.0</v>
      </c>
      <c r="D14343" s="17">
        <v>2.685588044E7</v>
      </c>
      <c r="E14343" s="17">
        <v>5927896.0</v>
      </c>
      <c r="F14343" s="17">
        <v>1.8604424E7</v>
      </c>
      <c r="G14343" s="17">
        <v>3.7416546E7</v>
      </c>
      <c r="H14343" s="17">
        <v>7.7807169E7</v>
      </c>
    </row>
    <row r="14344">
      <c r="A14344" s="7" t="s">
        <v>31728</v>
      </c>
      <c r="B14344" s="17" t="s">
        <v>1058</v>
      </c>
      <c r="C14344" s="17">
        <v>41.0</v>
      </c>
      <c r="D14344" s="17">
        <v>5.425613556E7</v>
      </c>
      <c r="E14344" s="17">
        <v>4268835.0</v>
      </c>
      <c r="F14344" s="17">
        <v>1.58557E7</v>
      </c>
      <c r="G14344" s="17">
        <v>5.346555E7</v>
      </c>
      <c r="H14344" s="17">
        <v>1.4028515E8</v>
      </c>
    </row>
    <row r="14345">
      <c r="A14345" s="7" t="s">
        <v>31730</v>
      </c>
      <c r="B14345" s="17" t="s">
        <v>1059</v>
      </c>
      <c r="C14345" s="17">
        <v>748.0</v>
      </c>
      <c r="D14345" s="17">
        <v>3.347460566E7</v>
      </c>
      <c r="E14345" s="17">
        <v>5687843.0</v>
      </c>
      <c r="F14345" s="17">
        <v>1.1345926E7</v>
      </c>
      <c r="G14345" s="17">
        <v>3.2075874E7</v>
      </c>
      <c r="H14345" s="17">
        <v>7.1002558E7</v>
      </c>
    </row>
    <row r="14346">
      <c r="A14346" s="7" t="s">
        <v>31731</v>
      </c>
      <c r="B14346" s="17" t="s">
        <v>1060</v>
      </c>
      <c r="C14346" s="17">
        <v>48.0</v>
      </c>
      <c r="D14346" s="17">
        <v>5.026701775E7</v>
      </c>
      <c r="E14346" s="17">
        <v>6125649.0</v>
      </c>
      <c r="F14346" s="17">
        <v>2.4342202E7</v>
      </c>
      <c r="G14346" s="17">
        <v>7.9995033E7</v>
      </c>
      <c r="H14346" s="17">
        <v>1.15469999E8</v>
      </c>
    </row>
    <row r="14347">
      <c r="A14347" s="7" t="s">
        <v>31732</v>
      </c>
      <c r="B14347" s="17" t="s">
        <v>1061</v>
      </c>
      <c r="C14347" s="17">
        <v>334.0</v>
      </c>
      <c r="D14347" s="17">
        <v>3.726433338E7</v>
      </c>
      <c r="E14347" s="17">
        <v>6259964.0</v>
      </c>
      <c r="F14347" s="17">
        <v>2.5828716E7</v>
      </c>
      <c r="G14347" s="17">
        <v>5.2081398E7</v>
      </c>
      <c r="H14347" s="17">
        <v>7.9421211E7</v>
      </c>
    </row>
    <row r="14348">
      <c r="A14348" s="7" t="s">
        <v>31733</v>
      </c>
      <c r="B14348" s="17" t="s">
        <v>1062</v>
      </c>
      <c r="C14348" s="17">
        <v>7.0</v>
      </c>
      <c r="D14348" s="17">
        <v>6.333415214E7</v>
      </c>
      <c r="E14348" s="17">
        <v>7287510.0</v>
      </c>
      <c r="F14348" s="17">
        <v>1.5298135E7</v>
      </c>
      <c r="G14348" s="17">
        <v>1.00287285E8</v>
      </c>
      <c r="H14348" s="17">
        <v>2.47802066E8</v>
      </c>
    </row>
    <row r="14349">
      <c r="A14349" s="7" t="s">
        <v>31734</v>
      </c>
      <c r="B14349" s="17" t="s">
        <v>923</v>
      </c>
      <c r="C14349" s="17">
        <v>460.0</v>
      </c>
      <c r="D14349" s="17">
        <v>1.120790282E7</v>
      </c>
      <c r="E14349" s="17">
        <v>3713665.0</v>
      </c>
      <c r="F14349" s="17">
        <v>5911800.0</v>
      </c>
      <c r="G14349" s="17">
        <v>1.1749907E7</v>
      </c>
      <c r="H14349" s="17">
        <v>2.3705681E7</v>
      </c>
    </row>
    <row r="14350">
      <c r="A14350" s="7" t="s">
        <v>31735</v>
      </c>
      <c r="B14350" s="17" t="s">
        <v>929</v>
      </c>
      <c r="C14350" s="17">
        <v>8.0</v>
      </c>
      <c r="D14350" s="17">
        <v>1.35970045E7</v>
      </c>
      <c r="E14350" s="17">
        <v>4347923.0</v>
      </c>
      <c r="F14350" s="17">
        <v>6412683.0</v>
      </c>
      <c r="G14350" s="17">
        <v>1.3857836E7</v>
      </c>
      <c r="H14350" s="17">
        <v>3.5767193E7</v>
      </c>
    </row>
    <row r="14351">
      <c r="A14351" s="7" t="s">
        <v>31737</v>
      </c>
      <c r="B14351" s="17" t="s">
        <v>936</v>
      </c>
      <c r="C14351" s="17">
        <v>15.0</v>
      </c>
      <c r="D14351" s="17">
        <v>3.676092633E7</v>
      </c>
      <c r="E14351" s="17">
        <v>2758130.0</v>
      </c>
      <c r="F14351" s="17">
        <v>2.1172371E7</v>
      </c>
      <c r="G14351" s="17">
        <v>3.78431E7</v>
      </c>
      <c r="H14351" s="17">
        <v>6.0220629E7</v>
      </c>
    </row>
    <row r="14352">
      <c r="A14352" s="7" t="s">
        <v>31738</v>
      </c>
      <c r="B14352" s="17" t="s">
        <v>942</v>
      </c>
      <c r="C14352" s="17">
        <v>1.0</v>
      </c>
      <c r="D14352" s="17">
        <v>1.5449301E7</v>
      </c>
      <c r="E14352" s="17">
        <v>1.5449301E7</v>
      </c>
      <c r="F14352" s="17">
        <v>1.5449301E7</v>
      </c>
      <c r="G14352" s="17">
        <v>1.5449301E7</v>
      </c>
      <c r="H14352" s="17">
        <v>1.5449301E7</v>
      </c>
    </row>
    <row r="14353">
      <c r="A14353" s="7" t="s">
        <v>31739</v>
      </c>
      <c r="B14353" s="17" t="s">
        <v>948</v>
      </c>
      <c r="C14353" s="17">
        <v>8.0</v>
      </c>
      <c r="D14353" s="17">
        <v>6.5527895E7</v>
      </c>
      <c r="E14353" s="17">
        <v>1.1417798E7</v>
      </c>
      <c r="F14353" s="17">
        <v>3.3470639E7</v>
      </c>
      <c r="G14353" s="17">
        <v>8.0281877E7</v>
      </c>
      <c r="H14353" s="17">
        <v>2.51001465E8</v>
      </c>
    </row>
    <row r="14354">
      <c r="A14354" s="7" t="s">
        <v>31740</v>
      </c>
      <c r="B14354" s="17" t="s">
        <v>951</v>
      </c>
      <c r="C14354" s="17">
        <v>21.0</v>
      </c>
      <c r="D14354" s="17">
        <v>4.163783643E7</v>
      </c>
      <c r="E14354" s="17">
        <v>7731122.0</v>
      </c>
      <c r="F14354" s="17">
        <v>1.1055043E7</v>
      </c>
      <c r="G14354" s="17">
        <v>2.2826782E7</v>
      </c>
      <c r="H14354" s="17">
        <v>8.3336722E7</v>
      </c>
    </row>
    <row r="14355">
      <c r="A14355" s="7" t="s">
        <v>31741</v>
      </c>
      <c r="B14355" s="17" t="s">
        <v>411</v>
      </c>
      <c r="C14355" s="17">
        <v>66.0</v>
      </c>
      <c r="D14355" s="17">
        <v>8.033353035E7</v>
      </c>
      <c r="E14355" s="17">
        <v>3.8356973E7</v>
      </c>
      <c r="F14355" s="17">
        <v>6.2064205E7</v>
      </c>
      <c r="G14355" s="17">
        <v>9.8674034E7</v>
      </c>
      <c r="H14355" s="17">
        <v>1.7726688E8</v>
      </c>
    </row>
    <row r="14356">
      <c r="A14356" s="7" t="s">
        <v>31742</v>
      </c>
      <c r="B14356" s="17" t="s">
        <v>419</v>
      </c>
      <c r="C14356" s="17">
        <v>1.0</v>
      </c>
      <c r="D14356" s="17">
        <v>1.4067016E7</v>
      </c>
      <c r="E14356" s="17">
        <v>1.4067016E7</v>
      </c>
      <c r="F14356" s="17">
        <v>1.4067016E7</v>
      </c>
      <c r="G14356" s="17">
        <v>1.4067016E7</v>
      </c>
      <c r="H14356" s="17">
        <v>1.4067016E7</v>
      </c>
    </row>
    <row r="14357">
      <c r="A14357" s="7" t="s">
        <v>31743</v>
      </c>
      <c r="B14357" s="17" t="s">
        <v>972</v>
      </c>
      <c r="C14357" s="17">
        <v>7.0</v>
      </c>
      <c r="D14357" s="17">
        <v>3.547323171E7</v>
      </c>
      <c r="E14357" s="17">
        <v>7303966.0</v>
      </c>
      <c r="F14357" s="17">
        <v>2.4543513E7</v>
      </c>
      <c r="G14357" s="17">
        <v>6.7704392E7</v>
      </c>
      <c r="H14357" s="17">
        <v>7.913517E7</v>
      </c>
    </row>
    <row r="14358">
      <c r="A14358" s="7" t="s">
        <v>31744</v>
      </c>
      <c r="B14358" s="17" t="s">
        <v>31745</v>
      </c>
      <c r="C14358" s="17">
        <v>8.0</v>
      </c>
      <c r="D14358" s="17">
        <v>2.3751459E7</v>
      </c>
      <c r="E14358" s="17">
        <v>7937743.0</v>
      </c>
      <c r="F14358" s="17">
        <v>1.3230286E7</v>
      </c>
      <c r="G14358" s="17">
        <v>3.304585E7</v>
      </c>
      <c r="H14358" s="17">
        <v>5.3464624E7</v>
      </c>
    </row>
    <row r="14359">
      <c r="A14359" s="7" t="s">
        <v>31746</v>
      </c>
      <c r="B14359" s="17" t="s">
        <v>31747</v>
      </c>
      <c r="C14359" s="17">
        <v>6.0</v>
      </c>
      <c r="D14359" s="17">
        <v>2.031263817E7</v>
      </c>
      <c r="E14359" s="17">
        <v>1.4274885E7</v>
      </c>
      <c r="F14359" s="17">
        <v>1.4717182E7</v>
      </c>
      <c r="G14359" s="17">
        <v>3.4564596E7</v>
      </c>
      <c r="H14359" s="17">
        <v>3.9382076E7</v>
      </c>
    </row>
    <row r="14360">
      <c r="A14360" s="7" t="s">
        <v>31749</v>
      </c>
      <c r="B14360" s="17" t="s">
        <v>31750</v>
      </c>
      <c r="C14360" s="17">
        <v>5.0</v>
      </c>
      <c r="D14360" s="17">
        <v>9136953.4</v>
      </c>
      <c r="E14360" s="17">
        <v>6305420.0</v>
      </c>
      <c r="F14360" s="17">
        <v>7230000.0</v>
      </c>
      <c r="G14360" s="17">
        <v>1.1218782E7</v>
      </c>
      <c r="H14360" s="17">
        <v>1.5816E7</v>
      </c>
    </row>
    <row r="14361">
      <c r="A14361" s="7" t="s">
        <v>31751</v>
      </c>
      <c r="B14361" s="17" t="s">
        <v>31752</v>
      </c>
      <c r="C14361" s="17">
        <v>91.0</v>
      </c>
      <c r="D14361" s="17">
        <v>8347539.758</v>
      </c>
      <c r="E14361" s="17">
        <v>1974185.0</v>
      </c>
      <c r="F14361" s="17">
        <v>7408829.0</v>
      </c>
      <c r="G14361" s="17">
        <v>1.0520942E7</v>
      </c>
      <c r="H14361" s="17">
        <v>1.8841316E7</v>
      </c>
    </row>
    <row r="14362">
      <c r="A14362" s="7" t="s">
        <v>31753</v>
      </c>
      <c r="B14362" s="17" t="s">
        <v>31754</v>
      </c>
      <c r="C14362" s="17">
        <v>2.0</v>
      </c>
      <c r="D14362" s="17">
        <v>9024043.0</v>
      </c>
      <c r="E14362" s="17">
        <v>3470852.0</v>
      </c>
      <c r="F14362" s="17">
        <v>3470852.0</v>
      </c>
      <c r="G14362" s="17">
        <v>1.4577234E7</v>
      </c>
      <c r="H14362" s="17">
        <v>1.4577234E7</v>
      </c>
    </row>
    <row r="14363">
      <c r="A14363" s="7" t="s">
        <v>31755</v>
      </c>
      <c r="B14363" s="17" t="s">
        <v>31756</v>
      </c>
      <c r="C14363" s="17">
        <v>3.0</v>
      </c>
      <c r="D14363" s="17">
        <v>7361569.667</v>
      </c>
      <c r="E14363" s="17">
        <v>3656958.0</v>
      </c>
      <c r="F14363" s="17">
        <v>8649024.0</v>
      </c>
      <c r="G14363" s="17">
        <v>9778727.0</v>
      </c>
      <c r="H14363" s="17">
        <v>9778727.0</v>
      </c>
    </row>
    <row r="14364">
      <c r="A14364" s="7" t="s">
        <v>31757</v>
      </c>
      <c r="B14364" s="17" t="s">
        <v>31758</v>
      </c>
      <c r="C14364" s="17">
        <v>15.0</v>
      </c>
      <c r="D14364" s="17">
        <v>1.86844752E7</v>
      </c>
      <c r="E14364" s="17">
        <v>8716324.0</v>
      </c>
      <c r="F14364" s="17">
        <v>1.2429415E7</v>
      </c>
      <c r="G14364" s="17">
        <v>1.6208622E7</v>
      </c>
      <c r="H14364" s="17">
        <v>2.8556596E7</v>
      </c>
    </row>
    <row r="14365">
      <c r="A14365" s="7" t="s">
        <v>31759</v>
      </c>
      <c r="B14365" s="17" t="s">
        <v>31760</v>
      </c>
      <c r="C14365" s="17">
        <v>129.0</v>
      </c>
      <c r="D14365" s="17">
        <v>9993024.047</v>
      </c>
      <c r="E14365" s="17">
        <v>4964255.0</v>
      </c>
      <c r="F14365" s="17">
        <v>7095620.0</v>
      </c>
      <c r="G14365" s="17">
        <v>1.1543581E7</v>
      </c>
      <c r="H14365" s="17">
        <v>1.8823317E7</v>
      </c>
    </row>
    <row r="14366">
      <c r="A14366" s="7" t="s">
        <v>31761</v>
      </c>
      <c r="B14366" s="17" t="s">
        <v>31762</v>
      </c>
      <c r="C14366" s="17">
        <v>6.0</v>
      </c>
      <c r="D14366" s="17">
        <v>6227023.333</v>
      </c>
      <c r="E14366" s="17">
        <v>4870375.0</v>
      </c>
      <c r="F14366" s="17">
        <v>5090000.0</v>
      </c>
      <c r="G14366" s="17">
        <v>8114037.0</v>
      </c>
      <c r="H14366" s="17">
        <v>1.0016837E7</v>
      </c>
    </row>
    <row r="14367">
      <c r="A14367" s="7" t="s">
        <v>31763</v>
      </c>
      <c r="B14367" s="17" t="s">
        <v>31764</v>
      </c>
      <c r="C14367" s="17">
        <v>23.0</v>
      </c>
      <c r="D14367" s="17">
        <v>2.105478113E7</v>
      </c>
      <c r="E14367" s="17">
        <v>6937184.0</v>
      </c>
      <c r="F14367" s="17">
        <v>1.6783734E7</v>
      </c>
      <c r="G14367" s="17">
        <v>3.1821787E7</v>
      </c>
      <c r="H14367" s="17">
        <v>4.3670472E7</v>
      </c>
    </row>
    <row r="14368">
      <c r="A14368" s="7" t="s">
        <v>31765</v>
      </c>
      <c r="B14368" s="17" t="s">
        <v>31766</v>
      </c>
      <c r="C14368" s="17">
        <v>24.0</v>
      </c>
      <c r="D14368" s="17">
        <v>2.219130133E7</v>
      </c>
      <c r="E14368" s="17">
        <v>6939179.0</v>
      </c>
      <c r="F14368" s="17">
        <v>1.528429E7</v>
      </c>
      <c r="G14368" s="17">
        <v>3.1329221E7</v>
      </c>
      <c r="H14368" s="17">
        <v>3.9617257E7</v>
      </c>
    </row>
    <row r="14369">
      <c r="A14369" s="7" t="s">
        <v>31768</v>
      </c>
      <c r="B14369" s="17" t="s">
        <v>31769</v>
      </c>
      <c r="C14369" s="17">
        <v>99.0</v>
      </c>
      <c r="D14369" s="17">
        <v>1.588514568E7</v>
      </c>
      <c r="E14369" s="17">
        <v>8030870.0</v>
      </c>
      <c r="F14369" s="17">
        <v>1.330716E7</v>
      </c>
      <c r="G14369" s="17">
        <v>2.0291906E7</v>
      </c>
      <c r="H14369" s="17">
        <v>2.9655834E7</v>
      </c>
    </row>
    <row r="14370">
      <c r="A14370" s="7" t="s">
        <v>31770</v>
      </c>
      <c r="B14370" s="17" t="s">
        <v>31771</v>
      </c>
      <c r="C14370" s="17">
        <v>46.0</v>
      </c>
      <c r="D14370" s="17">
        <v>1.731254837E7</v>
      </c>
      <c r="E14370" s="17">
        <v>6432918.0</v>
      </c>
      <c r="F14370" s="17">
        <v>1.0377992E7</v>
      </c>
      <c r="G14370" s="17">
        <v>1.6698195E7</v>
      </c>
      <c r="H14370" s="17">
        <v>4.0378655E7</v>
      </c>
    </row>
    <row r="14371">
      <c r="A14371" s="7" t="s">
        <v>31772</v>
      </c>
      <c r="B14371" s="17" t="s">
        <v>31773</v>
      </c>
      <c r="C14371" s="17">
        <v>9.0</v>
      </c>
      <c r="D14371" s="17">
        <v>2.241532889E7</v>
      </c>
      <c r="E14371" s="17">
        <v>9116544.0</v>
      </c>
      <c r="F14371" s="17">
        <v>1.8558591E7</v>
      </c>
      <c r="G14371" s="17">
        <v>3.065825E7</v>
      </c>
      <c r="H14371" s="17">
        <v>5.0119739E7</v>
      </c>
    </row>
    <row r="14372">
      <c r="A14372" s="7" t="s">
        <v>31774</v>
      </c>
      <c r="B14372" s="17" t="s">
        <v>31775</v>
      </c>
      <c r="C14372" s="17">
        <v>15.0</v>
      </c>
      <c r="D14372" s="17">
        <v>1.693050647E7</v>
      </c>
      <c r="E14372" s="17">
        <v>8433830.0</v>
      </c>
      <c r="F14372" s="17">
        <v>1.5464005E7</v>
      </c>
      <c r="G14372" s="17">
        <v>2.0352719E7</v>
      </c>
      <c r="H14372" s="17">
        <v>3.6524361E7</v>
      </c>
    </row>
    <row r="14373">
      <c r="A14373" s="7" t="s">
        <v>31776</v>
      </c>
      <c r="B14373" s="17" t="s">
        <v>31777</v>
      </c>
      <c r="C14373" s="17">
        <v>1.0</v>
      </c>
      <c r="D14373" s="17">
        <v>6127157.0</v>
      </c>
      <c r="E14373" s="17">
        <v>6127157.0</v>
      </c>
      <c r="F14373" s="17">
        <v>6127157.0</v>
      </c>
      <c r="G14373" s="17">
        <v>6127157.0</v>
      </c>
      <c r="H14373" s="17">
        <v>6127157.0</v>
      </c>
    </row>
    <row r="14374">
      <c r="A14374" s="7" t="s">
        <v>31778</v>
      </c>
      <c r="B14374" s="17" t="s">
        <v>31779</v>
      </c>
      <c r="C14374" s="17">
        <v>62.0</v>
      </c>
      <c r="D14374" s="17">
        <v>1.559403802E7</v>
      </c>
      <c r="E14374" s="17">
        <v>6462823.0</v>
      </c>
      <c r="F14374" s="17">
        <v>1.163529E7</v>
      </c>
      <c r="G14374" s="17">
        <v>2.2615865E7</v>
      </c>
      <c r="H14374" s="17">
        <v>3.559738E7</v>
      </c>
    </row>
    <row r="14375">
      <c r="A14375" s="7" t="s">
        <v>31780</v>
      </c>
      <c r="B14375" s="17" t="s">
        <v>31781</v>
      </c>
      <c r="C14375" s="17">
        <v>15.0</v>
      </c>
      <c r="D14375" s="17">
        <v>1.68292478E7</v>
      </c>
      <c r="E14375" s="17">
        <v>7979161.0</v>
      </c>
      <c r="F14375" s="17">
        <v>1.4836044E7</v>
      </c>
      <c r="G14375" s="17">
        <v>2.6505518E7</v>
      </c>
      <c r="H14375" s="17">
        <v>3.76907E7</v>
      </c>
    </row>
    <row r="14376">
      <c r="A14376" s="7" t="s">
        <v>31782</v>
      </c>
      <c r="B14376" s="17" t="s">
        <v>31783</v>
      </c>
      <c r="C14376" s="17">
        <v>79.0</v>
      </c>
      <c r="D14376" s="17">
        <v>2.108287659E7</v>
      </c>
      <c r="E14376" s="17">
        <v>8941413.0</v>
      </c>
      <c r="F14376" s="17">
        <v>1.7034906E7</v>
      </c>
      <c r="G14376" s="17">
        <v>2.6318146E7</v>
      </c>
      <c r="H14376" s="17">
        <v>4.1098231E7</v>
      </c>
    </row>
    <row r="14377">
      <c r="A14377" s="7" t="s">
        <v>31784</v>
      </c>
      <c r="B14377" s="17" t="s">
        <v>31785</v>
      </c>
      <c r="C14377" s="17">
        <v>76.0</v>
      </c>
      <c r="D14377" s="17">
        <v>1.697479937E7</v>
      </c>
      <c r="E14377" s="17">
        <v>8411617.0</v>
      </c>
      <c r="F14377" s="17">
        <v>1.5092683E7</v>
      </c>
      <c r="G14377" s="17">
        <v>2.0999518E7</v>
      </c>
      <c r="H14377" s="17">
        <v>2.9159214E7</v>
      </c>
    </row>
    <row r="14378">
      <c r="A14378" s="7" t="s">
        <v>31787</v>
      </c>
      <c r="B14378" s="17" t="s">
        <v>31788</v>
      </c>
      <c r="C14378" s="17">
        <v>55.0</v>
      </c>
      <c r="D14378" s="17">
        <v>2.357258705E7</v>
      </c>
      <c r="E14378" s="17">
        <v>1.0554113E7</v>
      </c>
      <c r="F14378" s="17">
        <v>2.0346042E7</v>
      </c>
      <c r="G14378" s="17">
        <v>3.5143804E7</v>
      </c>
      <c r="H14378" s="17">
        <v>5.10298E7</v>
      </c>
    </row>
    <row r="14379">
      <c r="A14379" s="7" t="s">
        <v>31789</v>
      </c>
      <c r="B14379" s="17" t="s">
        <v>31790</v>
      </c>
      <c r="C14379" s="17">
        <v>357.0</v>
      </c>
      <c r="D14379" s="17">
        <v>1.084393535E7</v>
      </c>
      <c r="E14379" s="17">
        <v>5052859.0</v>
      </c>
      <c r="F14379" s="17">
        <v>7478951.0</v>
      </c>
      <c r="G14379" s="17">
        <v>1.237169E7</v>
      </c>
      <c r="H14379" s="17">
        <v>1.7637214E7</v>
      </c>
    </row>
    <row r="14380">
      <c r="A14380" s="7" t="s">
        <v>31791</v>
      </c>
      <c r="B14380" s="17" t="s">
        <v>31792</v>
      </c>
      <c r="C14380" s="17">
        <v>79.0</v>
      </c>
      <c r="D14380" s="17">
        <v>1.324512515E7</v>
      </c>
      <c r="E14380" s="17">
        <v>4782320.0</v>
      </c>
      <c r="F14380" s="17">
        <v>7405350.0</v>
      </c>
      <c r="G14380" s="17">
        <v>1.5771393E7</v>
      </c>
      <c r="H14380" s="17">
        <v>2.7715969E7</v>
      </c>
    </row>
    <row r="14381">
      <c r="A14381" s="7" t="s">
        <v>31793</v>
      </c>
      <c r="B14381" s="17" t="s">
        <v>31794</v>
      </c>
      <c r="C14381" s="17">
        <v>40.0</v>
      </c>
      <c r="D14381" s="17">
        <v>1.20048048E7</v>
      </c>
      <c r="E14381" s="17">
        <v>6450367.0</v>
      </c>
      <c r="F14381" s="17">
        <v>8317755.0</v>
      </c>
      <c r="G14381" s="17">
        <v>1.432918E7</v>
      </c>
      <c r="H14381" s="17">
        <v>2.3481334E7</v>
      </c>
    </row>
    <row r="14382">
      <c r="A14382" s="7" t="s">
        <v>31795</v>
      </c>
      <c r="B14382" s="17" t="s">
        <v>31796</v>
      </c>
      <c r="C14382" s="17">
        <v>23.0</v>
      </c>
      <c r="D14382" s="17">
        <v>3.233225504E7</v>
      </c>
      <c r="E14382" s="17">
        <v>9817267.0</v>
      </c>
      <c r="F14382" s="17">
        <v>1.9055601E7</v>
      </c>
      <c r="G14382" s="17">
        <v>4.2140548E7</v>
      </c>
      <c r="H14382" s="17">
        <v>5.652155E7</v>
      </c>
    </row>
    <row r="14383">
      <c r="A14383" s="7" t="s">
        <v>31797</v>
      </c>
      <c r="B14383" s="17" t="s">
        <v>31798</v>
      </c>
      <c r="C14383" s="17">
        <v>12.0</v>
      </c>
      <c r="D14383" s="17">
        <v>1.328056825E7</v>
      </c>
      <c r="E14383" s="17">
        <v>6823907.0</v>
      </c>
      <c r="F14383" s="17">
        <v>9639757.0</v>
      </c>
      <c r="G14383" s="17">
        <v>1.1702062E7</v>
      </c>
      <c r="H14383" s="17">
        <v>2.2520781E7</v>
      </c>
    </row>
    <row r="14384">
      <c r="A14384" s="7" t="s">
        <v>31799</v>
      </c>
      <c r="B14384" s="17" t="s">
        <v>31800</v>
      </c>
      <c r="C14384" s="17">
        <v>21.0</v>
      </c>
      <c r="D14384" s="17">
        <v>2.418397762E7</v>
      </c>
      <c r="E14384" s="17">
        <v>7910290.0</v>
      </c>
      <c r="F14384" s="17">
        <v>1.2827554E7</v>
      </c>
      <c r="G14384" s="17">
        <v>2.0021886E7</v>
      </c>
      <c r="H14384" s="17">
        <v>4.5750395E7</v>
      </c>
    </row>
    <row r="14385">
      <c r="A14385" s="7" t="s">
        <v>31801</v>
      </c>
      <c r="B14385" s="17" t="s">
        <v>31802</v>
      </c>
      <c r="C14385" s="17">
        <v>8.0</v>
      </c>
      <c r="D14385" s="17">
        <v>2.729333063E7</v>
      </c>
      <c r="E14385" s="17">
        <v>6697723.0</v>
      </c>
      <c r="F14385" s="17">
        <v>1.1071898E7</v>
      </c>
      <c r="G14385" s="17">
        <v>2.5718243E7</v>
      </c>
      <c r="H14385" s="17">
        <v>1.17078673E8</v>
      </c>
    </row>
    <row r="14386">
      <c r="A14386" s="7" t="s">
        <v>31803</v>
      </c>
      <c r="B14386" s="17" t="s">
        <v>31804</v>
      </c>
      <c r="C14386" s="17">
        <v>2.0</v>
      </c>
      <c r="D14386" s="17">
        <v>5129175.0</v>
      </c>
      <c r="E14386" s="17">
        <v>1821000.0</v>
      </c>
      <c r="F14386" s="17">
        <v>1821000.0</v>
      </c>
      <c r="G14386" s="17">
        <v>8437350.0</v>
      </c>
      <c r="H14386" s="17">
        <v>8437350.0</v>
      </c>
    </row>
    <row r="14387">
      <c r="A14387" s="7" t="s">
        <v>31805</v>
      </c>
      <c r="B14387" s="17" t="s">
        <v>31806</v>
      </c>
      <c r="C14387" s="17">
        <v>33.0</v>
      </c>
      <c r="D14387" s="17">
        <v>1.347821161E7</v>
      </c>
      <c r="E14387" s="17">
        <v>8060100.0</v>
      </c>
      <c r="F14387" s="17">
        <v>1.0232214E7</v>
      </c>
      <c r="G14387" s="17">
        <v>1.4299353E7</v>
      </c>
      <c r="H14387" s="17">
        <v>2.3356488E7</v>
      </c>
    </row>
    <row r="14388">
      <c r="A14388" s="7" t="s">
        <v>31808</v>
      </c>
      <c r="B14388" s="17" t="s">
        <v>31809</v>
      </c>
      <c r="C14388" s="17">
        <v>2601.0</v>
      </c>
      <c r="D14388" s="17">
        <v>1.614557687E7</v>
      </c>
      <c r="E14388" s="17">
        <v>8060500.0</v>
      </c>
      <c r="F14388" s="17">
        <v>1.2274072E7</v>
      </c>
      <c r="G14388" s="17">
        <v>1.9398839E7</v>
      </c>
      <c r="H14388" s="17">
        <v>2.882436E7</v>
      </c>
    </row>
    <row r="14389">
      <c r="A14389" s="7" t="s">
        <v>31810</v>
      </c>
      <c r="B14389" s="17" t="s">
        <v>31811</v>
      </c>
      <c r="C14389" s="17">
        <v>933.0</v>
      </c>
      <c r="D14389" s="17">
        <v>1.863878126E7</v>
      </c>
      <c r="E14389" s="17">
        <v>8512888.0</v>
      </c>
      <c r="F14389" s="17">
        <v>1.3846428E7</v>
      </c>
      <c r="G14389" s="17">
        <v>2.2289276E7</v>
      </c>
      <c r="H14389" s="17">
        <v>3.6586492E7</v>
      </c>
    </row>
    <row r="14390">
      <c r="A14390" s="7" t="s">
        <v>31812</v>
      </c>
      <c r="B14390" s="17" t="s">
        <v>31813</v>
      </c>
      <c r="C14390" s="17">
        <v>1423.0</v>
      </c>
      <c r="D14390" s="17">
        <v>1.39421469E7</v>
      </c>
      <c r="E14390" s="17">
        <v>6934271.0</v>
      </c>
      <c r="F14390" s="17">
        <v>1.0481318E7</v>
      </c>
      <c r="G14390" s="17">
        <v>1.6307E7</v>
      </c>
      <c r="H14390" s="17">
        <v>2.5473136E7</v>
      </c>
    </row>
    <row r="14391">
      <c r="A14391" s="7" t="s">
        <v>31814</v>
      </c>
      <c r="B14391" s="17" t="s">
        <v>31815</v>
      </c>
      <c r="C14391" s="17">
        <v>2.0</v>
      </c>
      <c r="D14391" s="17">
        <v>5594842.5</v>
      </c>
      <c r="E14391" s="17">
        <v>2752335.0</v>
      </c>
      <c r="F14391" s="17">
        <v>2752335.0</v>
      </c>
      <c r="G14391" s="17">
        <v>8437350.0</v>
      </c>
      <c r="H14391" s="17">
        <v>8437350.0</v>
      </c>
    </row>
    <row r="14392">
      <c r="A14392" s="7" t="s">
        <v>31816</v>
      </c>
      <c r="B14392" s="17" t="s">
        <v>31817</v>
      </c>
      <c r="C14392" s="17">
        <v>435.0</v>
      </c>
      <c r="D14392" s="17">
        <v>2.154397625E7</v>
      </c>
      <c r="E14392" s="17">
        <v>1.0408355E7</v>
      </c>
      <c r="F14392" s="17">
        <v>1.5268491E7</v>
      </c>
      <c r="G14392" s="17">
        <v>2.497855E7</v>
      </c>
      <c r="H14392" s="17">
        <v>4.0899564E7</v>
      </c>
    </row>
    <row r="14393">
      <c r="A14393" s="7" t="s">
        <v>31818</v>
      </c>
      <c r="B14393" s="17" t="s">
        <v>31819</v>
      </c>
      <c r="C14393" s="17">
        <v>710.0</v>
      </c>
      <c r="D14393" s="17">
        <v>1.909297056E7</v>
      </c>
      <c r="E14393" s="17">
        <v>1.098088E7</v>
      </c>
      <c r="F14393" s="17">
        <v>1.6875051E7</v>
      </c>
      <c r="G14393" s="17">
        <v>2.4342602E7</v>
      </c>
      <c r="H14393" s="17">
        <v>3.3229396E7</v>
      </c>
    </row>
    <row r="14394">
      <c r="A14394" s="7" t="s">
        <v>31820</v>
      </c>
      <c r="B14394" s="17" t="s">
        <v>31821</v>
      </c>
      <c r="C14394" s="17">
        <v>1336.0</v>
      </c>
      <c r="D14394" s="17">
        <v>2.274893387E7</v>
      </c>
      <c r="E14394" s="17">
        <v>1.30572E7</v>
      </c>
      <c r="F14394" s="17">
        <v>1.9770989E7</v>
      </c>
      <c r="G14394" s="17">
        <v>2.6885762E7</v>
      </c>
      <c r="H14394" s="17">
        <v>3.73341E7</v>
      </c>
    </row>
    <row r="14395">
      <c r="A14395" s="7" t="s">
        <v>31822</v>
      </c>
      <c r="B14395" s="17" t="s">
        <v>31823</v>
      </c>
      <c r="C14395" s="17">
        <v>77.0</v>
      </c>
      <c r="D14395" s="17">
        <v>2.155130226E7</v>
      </c>
      <c r="E14395" s="17">
        <v>1.2317667E7</v>
      </c>
      <c r="F14395" s="17">
        <v>1.9340036E7</v>
      </c>
      <c r="G14395" s="17">
        <v>2.5988488E7</v>
      </c>
      <c r="H14395" s="17">
        <v>4.3576979E7</v>
      </c>
    </row>
    <row r="14396">
      <c r="A14396" s="7" t="s">
        <v>31824</v>
      </c>
      <c r="B14396" s="17" t="s">
        <v>31825</v>
      </c>
      <c r="C14396" s="17">
        <v>1567.0</v>
      </c>
      <c r="D14396" s="17">
        <v>1.527782687E7</v>
      </c>
      <c r="E14396" s="17">
        <v>8620600.0</v>
      </c>
      <c r="F14396" s="17">
        <v>1.2360074E7</v>
      </c>
      <c r="G14396" s="17">
        <v>1.8780991E7</v>
      </c>
      <c r="H14396" s="17">
        <v>2.7818533E7</v>
      </c>
    </row>
    <row r="14397">
      <c r="A14397" s="7" t="s">
        <v>31827</v>
      </c>
      <c r="B14397" s="17" t="s">
        <v>31828</v>
      </c>
      <c r="C14397" s="17">
        <v>427.0</v>
      </c>
      <c r="D14397" s="17">
        <v>2.136267697E7</v>
      </c>
      <c r="E14397" s="17">
        <v>9934700.0</v>
      </c>
      <c r="F14397" s="17">
        <v>1.5468299E7</v>
      </c>
      <c r="G14397" s="17">
        <v>2.5524125E7</v>
      </c>
      <c r="H14397" s="17">
        <v>4.2857088E7</v>
      </c>
    </row>
    <row r="14398">
      <c r="A14398" s="7" t="s">
        <v>31829</v>
      </c>
      <c r="B14398" s="17" t="s">
        <v>31830</v>
      </c>
      <c r="C14398" s="17">
        <v>1910.0</v>
      </c>
      <c r="D14398" s="17">
        <v>1.929228989E7</v>
      </c>
      <c r="E14398" s="17">
        <v>9102103.0</v>
      </c>
      <c r="F14398" s="17">
        <v>1.4540268E7</v>
      </c>
      <c r="G14398" s="17">
        <v>2.4370435E7</v>
      </c>
      <c r="H14398" s="17">
        <v>3.6097551E7</v>
      </c>
    </row>
    <row r="14399">
      <c r="A14399" s="7" t="s">
        <v>31831</v>
      </c>
      <c r="B14399" s="17" t="s">
        <v>31832</v>
      </c>
      <c r="C14399" s="17">
        <v>44.0</v>
      </c>
      <c r="D14399" s="17">
        <v>2.15010897E7</v>
      </c>
      <c r="E14399" s="17">
        <v>1.0150915E7</v>
      </c>
      <c r="F14399" s="17">
        <v>1.47915E7</v>
      </c>
      <c r="G14399" s="17">
        <v>2.1857965E7</v>
      </c>
      <c r="H14399" s="17">
        <v>3.3406641E7</v>
      </c>
    </row>
    <row r="14400">
      <c r="A14400" s="7" t="s">
        <v>31833</v>
      </c>
      <c r="B14400" s="17" t="s">
        <v>31834</v>
      </c>
      <c r="C14400" s="17">
        <v>19.0</v>
      </c>
      <c r="D14400" s="17">
        <v>1.414130179E7</v>
      </c>
      <c r="E14400" s="17">
        <v>6965397.0</v>
      </c>
      <c r="F14400" s="17">
        <v>1.1776853E7</v>
      </c>
      <c r="G14400" s="17">
        <v>1.835685E7</v>
      </c>
      <c r="H14400" s="17">
        <v>3.4030867E7</v>
      </c>
    </row>
    <row r="14401">
      <c r="A14401" s="7" t="s">
        <v>31835</v>
      </c>
      <c r="B14401" s="17" t="s">
        <v>31836</v>
      </c>
      <c r="C14401" s="17">
        <v>349.0</v>
      </c>
      <c r="D14401" s="17">
        <v>2.086413918E7</v>
      </c>
      <c r="E14401" s="17">
        <v>1.0162007E7</v>
      </c>
      <c r="F14401" s="17">
        <v>1.5813454E7</v>
      </c>
      <c r="G14401" s="17">
        <v>2.4042967E7</v>
      </c>
      <c r="H14401" s="17">
        <v>4.0649571E7</v>
      </c>
    </row>
    <row r="14402">
      <c r="A14402" s="7" t="s">
        <v>31837</v>
      </c>
      <c r="B14402" s="17" t="s">
        <v>31838</v>
      </c>
      <c r="C14402" s="17">
        <v>1.0</v>
      </c>
      <c r="D14402" s="17">
        <v>1.3883734E7</v>
      </c>
      <c r="E14402" s="17">
        <v>1.3883734E7</v>
      </c>
      <c r="F14402" s="17">
        <v>1.3883734E7</v>
      </c>
      <c r="G14402" s="17">
        <v>1.3883734E7</v>
      </c>
      <c r="H14402" s="17">
        <v>1.3883734E7</v>
      </c>
    </row>
    <row r="14403">
      <c r="A14403" s="7" t="s">
        <v>31839</v>
      </c>
      <c r="B14403" s="17" t="s">
        <v>31840</v>
      </c>
      <c r="C14403" s="17">
        <v>5.0</v>
      </c>
      <c r="D14403" s="17">
        <v>9724816.0</v>
      </c>
      <c r="E14403" s="17">
        <v>7300117.0</v>
      </c>
      <c r="F14403" s="17">
        <v>8151809.0</v>
      </c>
      <c r="G14403" s="17">
        <v>1.3007924E7</v>
      </c>
      <c r="H14403" s="17">
        <v>1.3230595E7</v>
      </c>
    </row>
    <row r="14404">
      <c r="A14404" s="7" t="s">
        <v>31841</v>
      </c>
      <c r="B14404" s="17" t="s">
        <v>31842</v>
      </c>
      <c r="C14404" s="17">
        <v>15.0</v>
      </c>
      <c r="D14404" s="17">
        <v>1.244227767E7</v>
      </c>
      <c r="E14404" s="17">
        <v>3054172.0</v>
      </c>
      <c r="F14404" s="17">
        <v>1.010115E7</v>
      </c>
      <c r="G14404" s="17">
        <v>1.91131E7</v>
      </c>
      <c r="H14404" s="17">
        <v>2.4820717E7</v>
      </c>
    </row>
    <row r="14405">
      <c r="A14405" s="7" t="s">
        <v>31843</v>
      </c>
      <c r="B14405" s="17" t="s">
        <v>31844</v>
      </c>
      <c r="C14405" s="17">
        <v>1126.0</v>
      </c>
      <c r="D14405" s="17">
        <v>1.758135219E7</v>
      </c>
      <c r="E14405" s="17">
        <v>8268528.0</v>
      </c>
      <c r="F14405" s="17">
        <v>1.2685193E7</v>
      </c>
      <c r="G14405" s="17">
        <v>1.9246363E7</v>
      </c>
      <c r="H14405" s="17">
        <v>3.2636072E7</v>
      </c>
    </row>
    <row r="14406">
      <c r="A14406" s="7" t="s">
        <v>31845</v>
      </c>
      <c r="B14406" s="17" t="s">
        <v>31846</v>
      </c>
      <c r="C14406" s="17">
        <v>94.0</v>
      </c>
      <c r="D14406" s="17">
        <v>1.963617388E7</v>
      </c>
      <c r="E14406" s="17">
        <v>8622000.0</v>
      </c>
      <c r="F14406" s="17">
        <v>1.1539828E7</v>
      </c>
      <c r="G14406" s="17">
        <v>1.8347788E7</v>
      </c>
      <c r="H14406" s="17">
        <v>4.5869396E7</v>
      </c>
    </row>
    <row r="14407">
      <c r="A14407" s="7" t="s">
        <v>31847</v>
      </c>
      <c r="B14407" s="17" t="s">
        <v>31848</v>
      </c>
      <c r="C14407" s="17">
        <v>63.0</v>
      </c>
      <c r="D14407" s="17">
        <v>1.053881356E7</v>
      </c>
      <c r="E14407" s="17">
        <v>5581250.0</v>
      </c>
      <c r="F14407" s="17">
        <v>9345379.0</v>
      </c>
      <c r="G14407" s="17">
        <v>1.6514247E7</v>
      </c>
      <c r="H14407" s="17">
        <v>2.025615E7</v>
      </c>
    </row>
    <row r="14408">
      <c r="A14408" s="7" t="s">
        <v>31849</v>
      </c>
      <c r="B14408" s="17" t="s">
        <v>31850</v>
      </c>
      <c r="C14408" s="17">
        <v>8.0</v>
      </c>
      <c r="D14408" s="17">
        <v>1.7284434E7</v>
      </c>
      <c r="E14408" s="17">
        <v>3875000.0</v>
      </c>
      <c r="F14408" s="17">
        <v>7112593.0</v>
      </c>
      <c r="G14408" s="17">
        <v>1.2886057E7</v>
      </c>
      <c r="H14408" s="17">
        <v>7.648698E7</v>
      </c>
    </row>
    <row r="14409">
      <c r="A14409" s="7" t="s">
        <v>31852</v>
      </c>
      <c r="B14409" s="17" t="s">
        <v>31853</v>
      </c>
      <c r="C14409" s="17">
        <v>8.0</v>
      </c>
      <c r="D14409" s="17">
        <v>2.013556788E7</v>
      </c>
      <c r="E14409" s="17">
        <v>4049375.0</v>
      </c>
      <c r="F14409" s="17">
        <v>1.8393314E7</v>
      </c>
      <c r="G14409" s="17">
        <v>2.7079912E7</v>
      </c>
      <c r="H14409" s="17">
        <v>4.9163498E7</v>
      </c>
    </row>
    <row r="14410">
      <c r="A14410" s="7" t="s">
        <v>31854</v>
      </c>
      <c r="B14410" s="17" t="s">
        <v>31855</v>
      </c>
      <c r="C14410" s="17">
        <v>3.0</v>
      </c>
      <c r="D14410" s="17">
        <v>2.119442333E7</v>
      </c>
      <c r="E14410" s="17">
        <v>8169700.0</v>
      </c>
      <c r="F14410" s="17">
        <v>1.7906269E7</v>
      </c>
      <c r="G14410" s="17">
        <v>3.7507301E7</v>
      </c>
      <c r="H14410" s="17">
        <v>3.7507301E7</v>
      </c>
    </row>
    <row r="14411">
      <c r="A14411" s="7" t="s">
        <v>31856</v>
      </c>
      <c r="B14411" s="17" t="s">
        <v>31857</v>
      </c>
      <c r="C14411" s="17">
        <v>1.0</v>
      </c>
      <c r="D14411" s="17">
        <v>2.0562857E7</v>
      </c>
      <c r="E14411" s="17">
        <v>2.0562857E7</v>
      </c>
      <c r="F14411" s="17">
        <v>2.0562857E7</v>
      </c>
      <c r="G14411" s="17">
        <v>2.0562857E7</v>
      </c>
      <c r="H14411" s="17">
        <v>2.0562857E7</v>
      </c>
    </row>
    <row r="14412">
      <c r="A14412" s="7" t="s">
        <v>31858</v>
      </c>
      <c r="B14412" s="17" t="s">
        <v>31859</v>
      </c>
      <c r="C14412" s="17">
        <v>152.0</v>
      </c>
      <c r="D14412" s="17">
        <v>2.943388825E7</v>
      </c>
      <c r="E14412" s="17">
        <v>6556449.0</v>
      </c>
      <c r="F14412" s="17">
        <v>1.488027E7</v>
      </c>
      <c r="G14412" s="17">
        <v>3.280728E7</v>
      </c>
      <c r="H14412" s="17">
        <v>4.7181482E7</v>
      </c>
    </row>
    <row r="14413">
      <c r="A14413" s="7" t="s">
        <v>31860</v>
      </c>
      <c r="B14413" s="17" t="s">
        <v>31861</v>
      </c>
      <c r="C14413" s="17">
        <v>84.0</v>
      </c>
      <c r="D14413" s="17">
        <v>2.263503551E7</v>
      </c>
      <c r="E14413" s="17">
        <v>5318870.0</v>
      </c>
      <c r="F14413" s="17">
        <v>1.14109E7</v>
      </c>
      <c r="G14413" s="17">
        <v>2.829E7</v>
      </c>
      <c r="H14413" s="17">
        <v>5.145604E7</v>
      </c>
    </row>
    <row r="14414">
      <c r="A14414" s="7" t="s">
        <v>31862</v>
      </c>
      <c r="B14414" s="17" t="s">
        <v>31863</v>
      </c>
      <c r="C14414" s="17">
        <v>7.0</v>
      </c>
      <c r="D14414" s="17">
        <v>1.4612684E7</v>
      </c>
      <c r="E14414" s="17">
        <v>3785634.0</v>
      </c>
      <c r="F14414" s="17">
        <v>7333100.0</v>
      </c>
      <c r="G14414" s="17">
        <v>3.2382569E7</v>
      </c>
      <c r="H14414" s="17">
        <v>4.2608265E7</v>
      </c>
    </row>
    <row r="14415">
      <c r="A14415" s="7" t="s">
        <v>31864</v>
      </c>
      <c r="B14415" s="17" t="s">
        <v>31865</v>
      </c>
      <c r="C14415" s="17">
        <v>44.0</v>
      </c>
      <c r="D14415" s="17">
        <v>2.564054548E7</v>
      </c>
      <c r="E14415" s="17">
        <v>2682700.0</v>
      </c>
      <c r="F14415" s="17">
        <v>8493422.0</v>
      </c>
      <c r="G14415" s="17">
        <v>2.1623466E7</v>
      </c>
      <c r="H14415" s="17">
        <v>6.543882E7</v>
      </c>
    </row>
    <row r="14416">
      <c r="A14416" s="7" t="s">
        <v>31866</v>
      </c>
      <c r="B14416" s="17" t="s">
        <v>31867</v>
      </c>
      <c r="C14416" s="17">
        <v>43.0</v>
      </c>
      <c r="D14416" s="17">
        <v>3.008419749E7</v>
      </c>
      <c r="E14416" s="17">
        <v>4681650.0</v>
      </c>
      <c r="F14416" s="17">
        <v>1.1455709E7</v>
      </c>
      <c r="G14416" s="17">
        <v>4.2036019E7</v>
      </c>
      <c r="H14416" s="17">
        <v>1.0438261E8</v>
      </c>
    </row>
    <row r="14417">
      <c r="A14417" s="7" t="s">
        <v>31869</v>
      </c>
      <c r="B14417" s="17" t="s">
        <v>31870</v>
      </c>
      <c r="C14417" s="17">
        <v>11.0</v>
      </c>
      <c r="D14417" s="17">
        <v>4.334278009E7</v>
      </c>
      <c r="E14417" s="17">
        <v>8650729.0</v>
      </c>
      <c r="F14417" s="17">
        <v>1.8527554E7</v>
      </c>
      <c r="G14417" s="17">
        <v>4.8261748E7</v>
      </c>
      <c r="H14417" s="17">
        <v>6.5093994E7</v>
      </c>
    </row>
    <row r="14418">
      <c r="A14418" s="7" t="s">
        <v>31871</v>
      </c>
      <c r="B14418" s="17" t="s">
        <v>31872</v>
      </c>
      <c r="C14418" s="17">
        <v>35.0</v>
      </c>
      <c r="D14418" s="17">
        <v>1.775450671E7</v>
      </c>
      <c r="E14418" s="17">
        <v>4668337.0</v>
      </c>
      <c r="F14418" s="17">
        <v>1.0639825E7</v>
      </c>
      <c r="G14418" s="17">
        <v>2.961453E7</v>
      </c>
      <c r="H14418" s="17">
        <v>4.1383349E7</v>
      </c>
    </row>
    <row r="14419">
      <c r="A14419" s="7" t="s">
        <v>31873</v>
      </c>
      <c r="B14419" s="17" t="s">
        <v>31874</v>
      </c>
      <c r="C14419" s="17">
        <v>2.0</v>
      </c>
      <c r="D14419" s="17">
        <v>4234840.5</v>
      </c>
      <c r="E14419" s="17">
        <v>3378605.0</v>
      </c>
      <c r="F14419" s="17">
        <v>3378605.0</v>
      </c>
      <c r="G14419" s="17">
        <v>5091076.0</v>
      </c>
      <c r="H14419" s="17">
        <v>5091076.0</v>
      </c>
    </row>
    <row r="14420">
      <c r="A14420" s="7" t="s">
        <v>31875</v>
      </c>
      <c r="B14420" s="17" t="s">
        <v>31876</v>
      </c>
      <c r="C14420" s="17">
        <v>181.0</v>
      </c>
      <c r="D14420" s="17">
        <v>1.463266181E7</v>
      </c>
      <c r="E14420" s="17">
        <v>2981607.0</v>
      </c>
      <c r="F14420" s="17">
        <v>4911526.0</v>
      </c>
      <c r="G14420" s="17">
        <v>1.1184633E7</v>
      </c>
      <c r="H14420" s="17">
        <v>2.4716792E7</v>
      </c>
    </row>
    <row r="14421">
      <c r="A14421" s="7" t="s">
        <v>31877</v>
      </c>
      <c r="B14421" s="17" t="s">
        <v>31878</v>
      </c>
      <c r="C14421" s="17">
        <v>11.0</v>
      </c>
      <c r="D14421" s="17">
        <v>1.397820291E7</v>
      </c>
      <c r="E14421" s="17">
        <v>8231488.0</v>
      </c>
      <c r="F14421" s="17">
        <v>9493147.0</v>
      </c>
      <c r="G14421" s="17">
        <v>1.2747103E7</v>
      </c>
      <c r="H14421" s="17">
        <v>1.4432376E7</v>
      </c>
    </row>
    <row r="14422">
      <c r="A14422" s="7" t="s">
        <v>31879</v>
      </c>
      <c r="B14422" s="17" t="s">
        <v>31880</v>
      </c>
      <c r="C14422" s="17">
        <v>96.0</v>
      </c>
      <c r="D14422" s="17">
        <v>1.675439141E7</v>
      </c>
      <c r="E14422" s="17">
        <v>4141459.0</v>
      </c>
      <c r="F14422" s="17">
        <v>8169889.0</v>
      </c>
      <c r="G14422" s="17">
        <v>1.7963634E7</v>
      </c>
      <c r="H14422" s="17">
        <v>4.701329E7</v>
      </c>
    </row>
    <row r="14423">
      <c r="A14423" s="7" t="s">
        <v>31881</v>
      </c>
      <c r="B14423" s="17" t="s">
        <v>31882</v>
      </c>
      <c r="C14423" s="17">
        <v>379.0</v>
      </c>
      <c r="D14423" s="17">
        <v>1.099104411E7</v>
      </c>
      <c r="E14423" s="17">
        <v>3587997.0</v>
      </c>
      <c r="F14423" s="17">
        <v>5854799.0</v>
      </c>
      <c r="G14423" s="17">
        <v>1.1606606E7</v>
      </c>
      <c r="H14423" s="17">
        <v>2.4359534E7</v>
      </c>
    </row>
    <row r="14424">
      <c r="A14424" s="7" t="s">
        <v>31883</v>
      </c>
      <c r="B14424" s="17" t="s">
        <v>31884</v>
      </c>
      <c r="C14424" s="17">
        <v>16.0</v>
      </c>
      <c r="D14424" s="17">
        <v>3.4602009E7</v>
      </c>
      <c r="E14424" s="17">
        <v>9166517.0</v>
      </c>
      <c r="F14424" s="17">
        <v>1.3885939E7</v>
      </c>
      <c r="G14424" s="17">
        <v>2.2893127E7</v>
      </c>
      <c r="H14424" s="17">
        <v>1.56160357E8</v>
      </c>
    </row>
    <row r="14425">
      <c r="A14425" s="7" t="s">
        <v>31886</v>
      </c>
      <c r="B14425" s="17" t="s">
        <v>31887</v>
      </c>
      <c r="C14425" s="17">
        <v>9.0</v>
      </c>
      <c r="D14425" s="17">
        <v>1.1655039E7</v>
      </c>
      <c r="E14425" s="17">
        <v>3422563.0</v>
      </c>
      <c r="F14425" s="17">
        <v>4037266.0</v>
      </c>
      <c r="G14425" s="17">
        <v>8002600.0</v>
      </c>
      <c r="H14425" s="17">
        <v>4.791735E7</v>
      </c>
    </row>
    <row r="14426">
      <c r="A14426" s="7" t="s">
        <v>31888</v>
      </c>
      <c r="B14426" s="17" t="s">
        <v>31889</v>
      </c>
      <c r="C14426" s="17">
        <v>34.0</v>
      </c>
      <c r="D14426" s="17">
        <v>1.463767932E7</v>
      </c>
      <c r="E14426" s="17">
        <v>3676700.0</v>
      </c>
      <c r="F14426" s="17">
        <v>6352300.0</v>
      </c>
      <c r="G14426" s="17">
        <v>1.5518091E7</v>
      </c>
      <c r="H14426" s="17">
        <v>2.4982014E7</v>
      </c>
    </row>
    <row r="14427">
      <c r="A14427" s="7" t="s">
        <v>31890</v>
      </c>
      <c r="B14427" s="17" t="s">
        <v>31891</v>
      </c>
      <c r="C14427" s="17">
        <v>193.0</v>
      </c>
      <c r="D14427" s="17">
        <v>1.252636122E7</v>
      </c>
      <c r="E14427" s="17">
        <v>3481270.0</v>
      </c>
      <c r="F14427" s="17">
        <v>5420400.0</v>
      </c>
      <c r="G14427" s="17">
        <v>1.2259502E7</v>
      </c>
      <c r="H14427" s="17">
        <v>2.7135183E7</v>
      </c>
    </row>
    <row r="14428">
      <c r="A14428" s="7" t="s">
        <v>31892</v>
      </c>
      <c r="B14428" s="17" t="s">
        <v>31893</v>
      </c>
      <c r="C14428" s="17">
        <v>178.0</v>
      </c>
      <c r="D14428" s="17">
        <v>3.103758416E7</v>
      </c>
      <c r="E14428" s="17">
        <v>6652109.0</v>
      </c>
      <c r="F14428" s="17">
        <v>1.19246E7</v>
      </c>
      <c r="G14428" s="17">
        <v>3.3151797E7</v>
      </c>
      <c r="H14428" s="17">
        <v>7.2652164E7</v>
      </c>
    </row>
    <row r="14429">
      <c r="A14429" s="7" t="s">
        <v>31894</v>
      </c>
      <c r="B14429" s="17" t="s">
        <v>31895</v>
      </c>
      <c r="C14429" s="17">
        <v>367.0</v>
      </c>
      <c r="D14429" s="17">
        <v>1.853628905E7</v>
      </c>
      <c r="E14429" s="17">
        <v>1.1976985E7</v>
      </c>
      <c r="F14429" s="17">
        <v>1.377549E7</v>
      </c>
      <c r="G14429" s="17">
        <v>1.9051118E7</v>
      </c>
      <c r="H14429" s="17">
        <v>3.0930959E7</v>
      </c>
    </row>
    <row r="14430">
      <c r="A14430" s="7" t="s">
        <v>31896</v>
      </c>
      <c r="B14430" s="17" t="s">
        <v>31897</v>
      </c>
      <c r="C14430" s="17">
        <v>5.0</v>
      </c>
      <c r="D14430" s="17">
        <v>9.44402318E7</v>
      </c>
      <c r="E14430" s="17">
        <v>1.770995E7</v>
      </c>
      <c r="F14430" s="17">
        <v>1.889505E7</v>
      </c>
      <c r="G14430" s="17">
        <v>3.4158991E7</v>
      </c>
      <c r="H14430" s="17">
        <v>3.93677107E8</v>
      </c>
    </row>
    <row r="14431">
      <c r="A14431" s="7" t="s">
        <v>31898</v>
      </c>
      <c r="B14431" s="17" t="s">
        <v>31899</v>
      </c>
      <c r="C14431" s="17">
        <v>186.0</v>
      </c>
      <c r="D14431" s="17">
        <v>1.334891295E7</v>
      </c>
      <c r="E14431" s="17">
        <v>3199485.0</v>
      </c>
      <c r="F14431" s="17">
        <v>4545497.0</v>
      </c>
      <c r="G14431" s="17">
        <v>1.239835E7</v>
      </c>
      <c r="H14431" s="17">
        <v>2.9086944E7</v>
      </c>
    </row>
    <row r="14432">
      <c r="A14432" s="7" t="s">
        <v>31901</v>
      </c>
      <c r="B14432" s="17" t="s">
        <v>31902</v>
      </c>
      <c r="C14432" s="17">
        <v>2.0</v>
      </c>
      <c r="D14432" s="17">
        <v>7891387.0</v>
      </c>
      <c r="E14432" s="17">
        <v>4409758.0</v>
      </c>
      <c r="F14432" s="17">
        <v>4409758.0</v>
      </c>
      <c r="G14432" s="17">
        <v>1.1373016E7</v>
      </c>
      <c r="H14432" s="17">
        <v>1.1373016E7</v>
      </c>
    </row>
    <row r="14433">
      <c r="A14433" s="7" t="s">
        <v>31903</v>
      </c>
      <c r="B14433" s="17" t="s">
        <v>31904</v>
      </c>
      <c r="C14433" s="17">
        <v>105.0</v>
      </c>
      <c r="D14433" s="17">
        <v>2.346559107E7</v>
      </c>
      <c r="E14433" s="17">
        <v>1.0585874E7</v>
      </c>
      <c r="F14433" s="17">
        <v>1.7851144E7</v>
      </c>
      <c r="G14433" s="17">
        <v>3.0439661E7</v>
      </c>
      <c r="H14433" s="17">
        <v>4.5547025E7</v>
      </c>
    </row>
    <row r="14434">
      <c r="A14434" s="7" t="s">
        <v>31905</v>
      </c>
      <c r="B14434" s="17" t="s">
        <v>31906</v>
      </c>
      <c r="C14434" s="17">
        <v>24.0</v>
      </c>
      <c r="D14434" s="17">
        <v>2.300559833E7</v>
      </c>
      <c r="E14434" s="17">
        <v>1.3787237E7</v>
      </c>
      <c r="F14434" s="17">
        <v>1.8225344E7</v>
      </c>
      <c r="G14434" s="17">
        <v>2.7462705E7</v>
      </c>
      <c r="H14434" s="17">
        <v>3.8412756E7</v>
      </c>
    </row>
    <row r="14435">
      <c r="A14435" s="7" t="s">
        <v>31907</v>
      </c>
      <c r="B14435" s="17" t="s">
        <v>31908</v>
      </c>
      <c r="C14435" s="17">
        <v>6.0</v>
      </c>
      <c r="D14435" s="17">
        <v>1.752642733E7</v>
      </c>
      <c r="E14435" s="17">
        <v>6209470.0</v>
      </c>
      <c r="F14435" s="17">
        <v>8553703.0</v>
      </c>
      <c r="G14435" s="17">
        <v>2.9227026E7</v>
      </c>
      <c r="H14435" s="17">
        <v>3.3981621E7</v>
      </c>
    </row>
    <row r="14436">
      <c r="A14436" s="7" t="s">
        <v>31909</v>
      </c>
      <c r="B14436" s="17" t="s">
        <v>31910</v>
      </c>
      <c r="C14436" s="17">
        <v>10.0</v>
      </c>
      <c r="D14436" s="17">
        <v>1.42651028E7</v>
      </c>
      <c r="E14436" s="17">
        <v>4230030.0</v>
      </c>
      <c r="F14436" s="17">
        <v>6484996.0</v>
      </c>
      <c r="G14436" s="17">
        <v>1.3569518E7</v>
      </c>
      <c r="H14436" s="17">
        <v>3.4673995E7</v>
      </c>
    </row>
    <row r="14437">
      <c r="A14437" s="7" t="s">
        <v>31911</v>
      </c>
      <c r="B14437" s="17" t="s">
        <v>31912</v>
      </c>
      <c r="C14437" s="17">
        <v>21.0</v>
      </c>
      <c r="D14437" s="17">
        <v>1.712828333E7</v>
      </c>
      <c r="E14437" s="17">
        <v>8183979.0</v>
      </c>
      <c r="F14437" s="17">
        <v>1.8529101E7</v>
      </c>
      <c r="G14437" s="17">
        <v>2.3090301E7</v>
      </c>
      <c r="H14437" s="17">
        <v>2.8565867E7</v>
      </c>
    </row>
    <row r="14438">
      <c r="A14438" s="7" t="s">
        <v>31913</v>
      </c>
      <c r="B14438" s="17" t="s">
        <v>31914</v>
      </c>
      <c r="C14438" s="17">
        <v>41.0</v>
      </c>
      <c r="D14438" s="17">
        <v>2.102171627E7</v>
      </c>
      <c r="E14438" s="17">
        <v>9172434.0</v>
      </c>
      <c r="F14438" s="17">
        <v>1.6293564E7</v>
      </c>
      <c r="G14438" s="17">
        <v>2.4569434E7</v>
      </c>
      <c r="H14438" s="17">
        <v>4.3756056E7</v>
      </c>
    </row>
    <row r="14439">
      <c r="A14439" s="7" t="s">
        <v>31915</v>
      </c>
      <c r="B14439" s="17" t="s">
        <v>31916</v>
      </c>
      <c r="C14439" s="17">
        <v>48.0</v>
      </c>
      <c r="D14439" s="17">
        <v>1.148401371E7</v>
      </c>
      <c r="E14439" s="17">
        <v>3875080.0</v>
      </c>
      <c r="F14439" s="17">
        <v>4993053.0</v>
      </c>
      <c r="G14439" s="17">
        <v>1.3727183E7</v>
      </c>
      <c r="H14439" s="17">
        <v>2.4815307E7</v>
      </c>
    </row>
    <row r="14440">
      <c r="A14440" s="7" t="s">
        <v>31918</v>
      </c>
      <c r="B14440" s="17" t="s">
        <v>31919</v>
      </c>
      <c r="C14440" s="17">
        <v>2.0</v>
      </c>
      <c r="D14440" s="17">
        <v>8626126.5</v>
      </c>
      <c r="E14440" s="17">
        <v>3670850.0</v>
      </c>
      <c r="F14440" s="17">
        <v>3670850.0</v>
      </c>
      <c r="G14440" s="17">
        <v>1.3581403E7</v>
      </c>
      <c r="H14440" s="17">
        <v>1.3581403E7</v>
      </c>
    </row>
    <row r="14441">
      <c r="A14441" s="7" t="s">
        <v>31920</v>
      </c>
      <c r="B14441" s="17" t="s">
        <v>31921</v>
      </c>
      <c r="C14441" s="17">
        <v>22.0</v>
      </c>
      <c r="D14441" s="17">
        <v>2.307355073E7</v>
      </c>
      <c r="E14441" s="17">
        <v>4568742.0</v>
      </c>
      <c r="F14441" s="17">
        <v>1.3057694E7</v>
      </c>
      <c r="G14441" s="17">
        <v>2.3346334E7</v>
      </c>
      <c r="H14441" s="17">
        <v>4.7268711E7</v>
      </c>
    </row>
    <row r="14442">
      <c r="A14442" s="7" t="s">
        <v>31922</v>
      </c>
      <c r="B14442" s="17" t="s">
        <v>31923</v>
      </c>
      <c r="C14442" s="17">
        <v>39.0</v>
      </c>
      <c r="D14442" s="17">
        <v>2.192640987E7</v>
      </c>
      <c r="E14442" s="17">
        <v>7043700.0</v>
      </c>
      <c r="F14442" s="17">
        <v>1.5073467E7</v>
      </c>
      <c r="G14442" s="17">
        <v>2.233755E7</v>
      </c>
      <c r="H14442" s="17">
        <v>4.12788E7</v>
      </c>
    </row>
    <row r="14443">
      <c r="A14443" s="7" t="s">
        <v>31924</v>
      </c>
      <c r="B14443" s="17" t="s">
        <v>31925</v>
      </c>
      <c r="C14443" s="17">
        <v>36.0</v>
      </c>
      <c r="D14443" s="17">
        <v>2.132668283E7</v>
      </c>
      <c r="E14443" s="17">
        <v>6714581.0</v>
      </c>
      <c r="F14443" s="17">
        <v>1.54837E7</v>
      </c>
      <c r="G14443" s="17">
        <v>2.5432492E7</v>
      </c>
      <c r="H14443" s="17">
        <v>4.3060059E7</v>
      </c>
    </row>
    <row r="14444">
      <c r="A14444" s="7" t="s">
        <v>31926</v>
      </c>
      <c r="B14444" s="17" t="s">
        <v>31927</v>
      </c>
      <c r="C14444" s="17">
        <v>62.0</v>
      </c>
      <c r="D14444" s="17">
        <v>6.115282218E7</v>
      </c>
      <c r="E14444" s="17">
        <v>1.6583512E7</v>
      </c>
      <c r="F14444" s="17">
        <v>4.0657913E7</v>
      </c>
      <c r="G14444" s="17">
        <v>8.4328364E7</v>
      </c>
      <c r="H14444" s="17">
        <v>1.38774847E8</v>
      </c>
    </row>
    <row r="14445">
      <c r="A14445" s="7" t="s">
        <v>31928</v>
      </c>
      <c r="B14445" s="17" t="s">
        <v>31929</v>
      </c>
      <c r="C14445" s="17">
        <v>26.0</v>
      </c>
      <c r="D14445" s="17">
        <v>1.732048296E7</v>
      </c>
      <c r="E14445" s="17">
        <v>7751442.0</v>
      </c>
      <c r="F14445" s="17">
        <v>1.2564968E7</v>
      </c>
      <c r="G14445" s="17">
        <v>2.2578097E7</v>
      </c>
      <c r="H14445" s="17">
        <v>3.4263937E7</v>
      </c>
    </row>
    <row r="14446">
      <c r="A14446" s="7" t="s">
        <v>31930</v>
      </c>
      <c r="B14446" s="17" t="s">
        <v>31931</v>
      </c>
      <c r="C14446" s="17">
        <v>123.0</v>
      </c>
      <c r="D14446" s="17">
        <v>1.477623034E7</v>
      </c>
      <c r="E14446" s="17">
        <v>8187312.0</v>
      </c>
      <c r="F14446" s="17">
        <v>1.244916E7</v>
      </c>
      <c r="G14446" s="17">
        <v>1.7967159E7</v>
      </c>
      <c r="H14446" s="17">
        <v>2.5962746E7</v>
      </c>
    </row>
    <row r="14447">
      <c r="A14447" s="7" t="s">
        <v>31932</v>
      </c>
      <c r="B14447" s="17" t="s">
        <v>31933</v>
      </c>
      <c r="C14447" s="17">
        <v>423.0</v>
      </c>
      <c r="D14447" s="17">
        <v>1.45837786E7</v>
      </c>
      <c r="E14447" s="17">
        <v>6970032.0</v>
      </c>
      <c r="F14447" s="17">
        <v>1.0242683E7</v>
      </c>
      <c r="G14447" s="17">
        <v>1.6307205E7</v>
      </c>
      <c r="H14447" s="17">
        <v>2.6126075E7</v>
      </c>
    </row>
    <row r="14448">
      <c r="A14448" s="7" t="s">
        <v>31934</v>
      </c>
      <c r="B14448" s="17" t="s">
        <v>31935</v>
      </c>
      <c r="C14448" s="17">
        <v>1.0</v>
      </c>
      <c r="D14448" s="17">
        <v>3037672.0</v>
      </c>
      <c r="E14448" s="17">
        <v>3037672.0</v>
      </c>
      <c r="F14448" s="17">
        <v>3037672.0</v>
      </c>
      <c r="G14448" s="17">
        <v>3037672.0</v>
      </c>
      <c r="H14448" s="17">
        <v>3037672.0</v>
      </c>
    </row>
    <row r="14449">
      <c r="A14449" s="7" t="s">
        <v>31937</v>
      </c>
      <c r="B14449" s="17" t="s">
        <v>31938</v>
      </c>
      <c r="C14449" s="17">
        <v>4.0</v>
      </c>
      <c r="D14449" s="17">
        <v>9106946.5</v>
      </c>
      <c r="E14449" s="17">
        <v>4868748.0</v>
      </c>
      <c r="F14449" s="17">
        <v>7636440.0</v>
      </c>
      <c r="G14449" s="17">
        <v>8097056.0</v>
      </c>
      <c r="H14449" s="17">
        <v>1.5825542E7</v>
      </c>
    </row>
    <row r="14450">
      <c r="A14450" s="7" t="s">
        <v>31939</v>
      </c>
      <c r="B14450" s="17" t="s">
        <v>31940</v>
      </c>
      <c r="C14450" s="17">
        <v>77.0</v>
      </c>
      <c r="D14450" s="17">
        <v>2.524469926E7</v>
      </c>
      <c r="E14450" s="17">
        <v>8918377.0</v>
      </c>
      <c r="F14450" s="17">
        <v>1.852731E7</v>
      </c>
      <c r="G14450" s="17">
        <v>2.738463E7</v>
      </c>
      <c r="H14450" s="17">
        <v>5.656862E7</v>
      </c>
    </row>
    <row r="14451">
      <c r="A14451" s="7" t="s">
        <v>31941</v>
      </c>
      <c r="B14451" s="17" t="s">
        <v>31942</v>
      </c>
      <c r="C14451" s="17">
        <v>10.0</v>
      </c>
      <c r="D14451" s="17">
        <v>1.66441713E7</v>
      </c>
      <c r="E14451" s="17">
        <v>6116921.0</v>
      </c>
      <c r="F14451" s="17">
        <v>8853247.0</v>
      </c>
      <c r="G14451" s="17">
        <v>1.3592752E7</v>
      </c>
      <c r="H14451" s="17">
        <v>2.8046312E7</v>
      </c>
    </row>
    <row r="14452">
      <c r="A14452" s="7" t="s">
        <v>31943</v>
      </c>
      <c r="B14452" s="17" t="s">
        <v>31944</v>
      </c>
      <c r="C14452" s="17">
        <v>17.0</v>
      </c>
      <c r="D14452" s="17">
        <v>3.117790271E7</v>
      </c>
      <c r="E14452" s="17">
        <v>7650046.0</v>
      </c>
      <c r="F14452" s="17">
        <v>1.3008313E7</v>
      </c>
      <c r="G14452" s="17">
        <v>3.0606283E7</v>
      </c>
      <c r="H14452" s="17">
        <v>8.0993582E7</v>
      </c>
    </row>
    <row r="14453">
      <c r="A14453" s="7" t="s">
        <v>31945</v>
      </c>
      <c r="B14453" s="17" t="s">
        <v>31946</v>
      </c>
      <c r="C14453" s="17">
        <v>79.0</v>
      </c>
      <c r="D14453" s="17">
        <v>2.140873222E7</v>
      </c>
      <c r="E14453" s="17">
        <v>1.2303434E7</v>
      </c>
      <c r="F14453" s="17">
        <v>1.4594701E7</v>
      </c>
      <c r="G14453" s="17">
        <v>2.03897E7</v>
      </c>
      <c r="H14453" s="17">
        <v>4.6611878E7</v>
      </c>
    </row>
    <row r="14454">
      <c r="A14454" s="7" t="s">
        <v>31947</v>
      </c>
      <c r="B14454" s="17" t="s">
        <v>31948</v>
      </c>
      <c r="C14454" s="17">
        <v>22.0</v>
      </c>
      <c r="D14454" s="17">
        <v>2.583878736E7</v>
      </c>
      <c r="E14454" s="17">
        <v>1.1663758E7</v>
      </c>
      <c r="F14454" s="17">
        <v>1.5831752E7</v>
      </c>
      <c r="G14454" s="17">
        <v>3.4704319E7</v>
      </c>
      <c r="H14454" s="17">
        <v>4.8124542E7</v>
      </c>
    </row>
    <row r="14455">
      <c r="A14455" s="7" t="s">
        <v>31949</v>
      </c>
      <c r="B14455" s="17" t="s">
        <v>31950</v>
      </c>
      <c r="C14455" s="17">
        <v>27.0</v>
      </c>
      <c r="D14455" s="17">
        <v>2.310495322E7</v>
      </c>
      <c r="E14455" s="17">
        <v>9765958.0</v>
      </c>
      <c r="F14455" s="17">
        <v>1.82168E7</v>
      </c>
      <c r="G14455" s="17">
        <v>4.036949E7</v>
      </c>
      <c r="H14455" s="17">
        <v>4.3580131E7</v>
      </c>
    </row>
    <row r="14456">
      <c r="A14456" s="7" t="s">
        <v>31952</v>
      </c>
      <c r="B14456" s="17" t="s">
        <v>31953</v>
      </c>
      <c r="C14456" s="17">
        <v>1.0</v>
      </c>
      <c r="D14456" s="17">
        <v>5082764.0</v>
      </c>
      <c r="E14456" s="17">
        <v>5082764.0</v>
      </c>
      <c r="F14456" s="17">
        <v>5082764.0</v>
      </c>
      <c r="G14456" s="17">
        <v>5082764.0</v>
      </c>
      <c r="H14456" s="17">
        <v>5082764.0</v>
      </c>
    </row>
    <row r="14457">
      <c r="A14457" s="7" t="s">
        <v>31954</v>
      </c>
      <c r="B14457" s="17" t="s">
        <v>31955</v>
      </c>
      <c r="C14457" s="17">
        <v>1.0</v>
      </c>
      <c r="D14457" s="17">
        <v>4.8899463E7</v>
      </c>
      <c r="E14457" s="17">
        <v>4.8899463E7</v>
      </c>
      <c r="F14457" s="17">
        <v>4.8899463E7</v>
      </c>
      <c r="G14457" s="17">
        <v>4.8899463E7</v>
      </c>
      <c r="H14457" s="17">
        <v>4.8899463E7</v>
      </c>
    </row>
    <row r="14458">
      <c r="A14458" s="7" t="s">
        <v>31956</v>
      </c>
      <c r="B14458" s="17" t="s">
        <v>31957</v>
      </c>
      <c r="C14458" s="17">
        <v>5.0</v>
      </c>
      <c r="D14458" s="17">
        <v>1.09435026E7</v>
      </c>
      <c r="E14458" s="17">
        <v>3990327.0</v>
      </c>
      <c r="F14458" s="17">
        <v>7485109.0</v>
      </c>
      <c r="G14458" s="17">
        <v>1.9570117E7</v>
      </c>
      <c r="H14458" s="17">
        <v>2.05502E7</v>
      </c>
    </row>
    <row r="14459">
      <c r="A14459" s="7" t="s">
        <v>31958</v>
      </c>
      <c r="B14459" s="17" t="s">
        <v>31959</v>
      </c>
      <c r="C14459" s="17">
        <v>5.0</v>
      </c>
      <c r="D14459" s="17">
        <v>3.10086912E7</v>
      </c>
      <c r="E14459" s="17">
        <v>9185886.0</v>
      </c>
      <c r="F14459" s="17">
        <v>3.1425491E7</v>
      </c>
      <c r="G14459" s="17">
        <v>4.275033E7</v>
      </c>
      <c r="H14459" s="17">
        <v>6.8074558E7</v>
      </c>
    </row>
    <row r="14460">
      <c r="A14460" s="7" t="s">
        <v>31960</v>
      </c>
      <c r="B14460" s="17" t="s">
        <v>31961</v>
      </c>
      <c r="C14460" s="17">
        <v>173.0</v>
      </c>
      <c r="D14460" s="17">
        <v>3.084372002E7</v>
      </c>
      <c r="E14460" s="17">
        <v>1.3020567E7</v>
      </c>
      <c r="F14460" s="17">
        <v>2.6674579E7</v>
      </c>
      <c r="G14460" s="17">
        <v>3.796615E7</v>
      </c>
      <c r="H14460" s="17">
        <v>7.312605E7</v>
      </c>
    </row>
    <row r="14461">
      <c r="A14461" s="7" t="s">
        <v>31962</v>
      </c>
      <c r="B14461" s="17" t="s">
        <v>31963</v>
      </c>
      <c r="C14461" s="17">
        <v>14.0</v>
      </c>
      <c r="D14461" s="17">
        <v>2.401486186E7</v>
      </c>
      <c r="E14461" s="17">
        <v>8297547.0</v>
      </c>
      <c r="F14461" s="17">
        <v>2.0216606E7</v>
      </c>
      <c r="G14461" s="17">
        <v>2.7385294E7</v>
      </c>
      <c r="H14461" s="17">
        <v>6.2770891E7</v>
      </c>
    </row>
    <row r="14462">
      <c r="A14462" s="7" t="s">
        <v>31964</v>
      </c>
      <c r="B14462" s="17" t="s">
        <v>31965</v>
      </c>
      <c r="C14462" s="17">
        <v>1987.0</v>
      </c>
      <c r="D14462" s="17">
        <v>1.527961147E7</v>
      </c>
      <c r="E14462" s="17">
        <v>4895000.0</v>
      </c>
      <c r="F14462" s="17">
        <v>9514202.0</v>
      </c>
      <c r="G14462" s="17">
        <v>1.8230656E7</v>
      </c>
      <c r="H14462" s="17">
        <v>3.2945764E7</v>
      </c>
    </row>
    <row r="14463">
      <c r="A14463" s="7" t="s">
        <v>31966</v>
      </c>
      <c r="B14463" s="17" t="s">
        <v>31967</v>
      </c>
      <c r="C14463" s="17">
        <v>28.0</v>
      </c>
      <c r="D14463" s="17">
        <v>1.9217794E7</v>
      </c>
      <c r="E14463" s="17">
        <v>6954268.0</v>
      </c>
      <c r="F14463" s="17">
        <v>9073658.0</v>
      </c>
      <c r="G14463" s="17">
        <v>1.285554E7</v>
      </c>
      <c r="H14463" s="17">
        <v>3.3918878E7</v>
      </c>
    </row>
    <row r="14464">
      <c r="A14464" s="7" t="s">
        <v>31968</v>
      </c>
      <c r="B14464" s="17" t="s">
        <v>31969</v>
      </c>
      <c r="C14464" s="17">
        <v>5.0</v>
      </c>
      <c r="D14464" s="17">
        <v>1.97073512E7</v>
      </c>
      <c r="E14464" s="17">
        <v>1.7060187E7</v>
      </c>
      <c r="F14464" s="17">
        <v>2.2023267E7</v>
      </c>
      <c r="G14464" s="17">
        <v>2.33839E7</v>
      </c>
      <c r="H14464" s="17">
        <v>2.50498E7</v>
      </c>
    </row>
    <row r="14465">
      <c r="A14465" s="7" t="s">
        <v>31970</v>
      </c>
      <c r="B14465" s="17" t="s">
        <v>31971</v>
      </c>
      <c r="C14465" s="17">
        <v>25.0</v>
      </c>
      <c r="D14465" s="17">
        <v>1.553428048E7</v>
      </c>
      <c r="E14465" s="17">
        <v>6364000.0</v>
      </c>
      <c r="F14465" s="17">
        <v>9864500.0</v>
      </c>
      <c r="G14465" s="17">
        <v>1.7383014E7</v>
      </c>
      <c r="H14465" s="17">
        <v>3.0406689E7</v>
      </c>
    </row>
    <row r="14466">
      <c r="A14466" s="7" t="s">
        <v>31972</v>
      </c>
      <c r="B14466" s="17" t="s">
        <v>31973</v>
      </c>
      <c r="C14466" s="17">
        <v>23.0</v>
      </c>
      <c r="D14466" s="17">
        <v>8323646.348</v>
      </c>
      <c r="E14466" s="17">
        <v>4740091.0</v>
      </c>
      <c r="F14466" s="17">
        <v>7043960.0</v>
      </c>
      <c r="G14466" s="17">
        <v>1.1221401E7</v>
      </c>
      <c r="H14466" s="17">
        <v>1.5509392E7</v>
      </c>
    </row>
    <row r="14467">
      <c r="A14467" s="7" t="s">
        <v>31975</v>
      </c>
      <c r="B14467" s="17" t="s">
        <v>31976</v>
      </c>
      <c r="C14467" s="17">
        <v>10.0</v>
      </c>
      <c r="D14467" s="17">
        <v>1.82221802E7</v>
      </c>
      <c r="E14467" s="17">
        <v>6966901.0</v>
      </c>
      <c r="F14467" s="17">
        <v>1.7915534E7</v>
      </c>
      <c r="G14467" s="17">
        <v>2.5971976E7</v>
      </c>
      <c r="H14467" s="17">
        <v>2.9124E7</v>
      </c>
    </row>
    <row r="14468">
      <c r="A14468" s="7" t="s">
        <v>31977</v>
      </c>
      <c r="B14468" s="17" t="s">
        <v>31978</v>
      </c>
      <c r="C14468" s="17">
        <v>26.0</v>
      </c>
      <c r="D14468" s="17">
        <v>2.801568373E7</v>
      </c>
      <c r="E14468" s="17">
        <v>5039000.0</v>
      </c>
      <c r="F14468" s="17">
        <v>9094232.0</v>
      </c>
      <c r="G14468" s="17">
        <v>1.9446487E7</v>
      </c>
      <c r="H14468" s="17">
        <v>9.1485051E7</v>
      </c>
    </row>
    <row r="14469">
      <c r="A14469" s="7" t="s">
        <v>31979</v>
      </c>
      <c r="B14469" s="17" t="s">
        <v>31980</v>
      </c>
      <c r="C14469" s="17">
        <v>12.0</v>
      </c>
      <c r="D14469" s="17">
        <v>1.893889825E7</v>
      </c>
      <c r="E14469" s="17">
        <v>8855346.0</v>
      </c>
      <c r="F14469" s="17">
        <v>1.3611767E7</v>
      </c>
      <c r="G14469" s="17">
        <v>2.6563724E7</v>
      </c>
      <c r="H14469" s="17">
        <v>4.0815567E7</v>
      </c>
    </row>
    <row r="14470">
      <c r="A14470" s="7" t="s">
        <v>31981</v>
      </c>
      <c r="B14470" s="17" t="s">
        <v>31982</v>
      </c>
      <c r="C14470" s="17">
        <v>167.0</v>
      </c>
      <c r="D14470" s="17">
        <v>1.817061465E7</v>
      </c>
      <c r="E14470" s="17">
        <v>6590206.0</v>
      </c>
      <c r="F14470" s="17">
        <v>1.0221673E7</v>
      </c>
      <c r="G14470" s="17">
        <v>2.1898909E7</v>
      </c>
      <c r="H14470" s="17">
        <v>3.6816558E7</v>
      </c>
    </row>
    <row r="14471">
      <c r="A14471" s="7" t="s">
        <v>31983</v>
      </c>
      <c r="B14471" s="17" t="s">
        <v>31984</v>
      </c>
      <c r="C14471" s="17">
        <v>50.0</v>
      </c>
      <c r="D14471" s="17">
        <v>1.370368758E7</v>
      </c>
      <c r="E14471" s="17">
        <v>4896806.0</v>
      </c>
      <c r="F14471" s="17">
        <v>9379293.0</v>
      </c>
      <c r="G14471" s="17">
        <v>1.7218989E7</v>
      </c>
      <c r="H14471" s="17">
        <v>3.1106081E7</v>
      </c>
    </row>
    <row r="14472">
      <c r="A14472" s="7" t="s">
        <v>31985</v>
      </c>
      <c r="B14472" s="17" t="s">
        <v>31986</v>
      </c>
      <c r="C14472" s="17">
        <v>94.0</v>
      </c>
      <c r="D14472" s="17">
        <v>4.328404607E7</v>
      </c>
      <c r="E14472" s="17">
        <v>2.0106196E7</v>
      </c>
      <c r="F14472" s="17">
        <v>4.0188946E7</v>
      </c>
      <c r="G14472" s="17">
        <v>5.8712258E7</v>
      </c>
      <c r="H14472" s="17">
        <v>6.840417E7</v>
      </c>
    </row>
    <row r="14473">
      <c r="A14473" s="7" t="s">
        <v>31987</v>
      </c>
      <c r="B14473" s="17" t="s">
        <v>31988</v>
      </c>
      <c r="C14473" s="17">
        <v>8.0</v>
      </c>
      <c r="D14473" s="17">
        <v>3.916369038E7</v>
      </c>
      <c r="E14473" s="17">
        <v>3360955.0</v>
      </c>
      <c r="F14473" s="17">
        <v>5166441.0</v>
      </c>
      <c r="G14473" s="17">
        <v>2.4196786E7</v>
      </c>
      <c r="H14473" s="17">
        <v>1.91428179E8</v>
      </c>
    </row>
    <row r="14474">
      <c r="A14474" s="7" t="s">
        <v>31989</v>
      </c>
      <c r="B14474" s="17" t="s">
        <v>31990</v>
      </c>
      <c r="C14474" s="17">
        <v>16.0</v>
      </c>
      <c r="D14474" s="17">
        <v>1.959579575E7</v>
      </c>
      <c r="E14474" s="17">
        <v>2637461.0</v>
      </c>
      <c r="F14474" s="17">
        <v>4015000.0</v>
      </c>
      <c r="G14474" s="17">
        <v>8912554.0</v>
      </c>
      <c r="H14474" s="17">
        <v>4.1437942E7</v>
      </c>
    </row>
    <row r="14475">
      <c r="A14475" s="7" t="s">
        <v>31991</v>
      </c>
      <c r="B14475" s="17" t="s">
        <v>31992</v>
      </c>
      <c r="C14475" s="17">
        <v>1.0</v>
      </c>
      <c r="D14475" s="17">
        <v>9.789325E7</v>
      </c>
      <c r="E14475" s="17">
        <v>9.789325E7</v>
      </c>
      <c r="F14475" s="17">
        <v>9.789325E7</v>
      </c>
      <c r="G14475" s="17">
        <v>9.789325E7</v>
      </c>
      <c r="H14475" s="17">
        <v>9.789325E7</v>
      </c>
    </row>
    <row r="14476">
      <c r="A14476" s="7" t="s">
        <v>31994</v>
      </c>
      <c r="B14476" s="17" t="s">
        <v>31995</v>
      </c>
      <c r="C14476" s="17">
        <v>7.0</v>
      </c>
      <c r="D14476" s="17">
        <v>3.6313777E7</v>
      </c>
      <c r="E14476" s="17">
        <v>1.69306E7</v>
      </c>
      <c r="F14476" s="17">
        <v>2.5522895E7</v>
      </c>
      <c r="G14476" s="17">
        <v>6.7882408E7</v>
      </c>
      <c r="H14476" s="17">
        <v>7.7856863E7</v>
      </c>
    </row>
    <row r="14477">
      <c r="A14477" s="7" t="s">
        <v>31996</v>
      </c>
      <c r="B14477" s="17" t="s">
        <v>31997</v>
      </c>
      <c r="C14477" s="17">
        <v>1.0</v>
      </c>
      <c r="D14477" s="17">
        <v>2.09711E7</v>
      </c>
      <c r="E14477" s="17">
        <v>2.09711E7</v>
      </c>
      <c r="F14477" s="17">
        <v>2.09711E7</v>
      </c>
      <c r="G14477" s="17">
        <v>2.09711E7</v>
      </c>
      <c r="H14477" s="17">
        <v>2.09711E7</v>
      </c>
    </row>
    <row r="14478">
      <c r="A14478" s="7" t="s">
        <v>31998</v>
      </c>
      <c r="B14478" s="17" t="s">
        <v>31999</v>
      </c>
      <c r="C14478" s="17">
        <v>23.0</v>
      </c>
      <c r="D14478" s="17">
        <v>2.549016878E7</v>
      </c>
      <c r="E14478" s="17">
        <v>1.19062E7</v>
      </c>
      <c r="F14478" s="17">
        <v>1.2683235E7</v>
      </c>
      <c r="G14478" s="17">
        <v>3.1280508E7</v>
      </c>
      <c r="H14478" s="17">
        <v>5.747851E7</v>
      </c>
    </row>
    <row r="14479">
      <c r="A14479" s="7" t="s">
        <v>32000</v>
      </c>
      <c r="B14479" s="17" t="s">
        <v>32001</v>
      </c>
      <c r="C14479" s="17">
        <v>19.0</v>
      </c>
      <c r="D14479" s="17">
        <v>2.571429453E7</v>
      </c>
      <c r="E14479" s="17">
        <v>1.078203E7</v>
      </c>
      <c r="F14479" s="17">
        <v>1.9856718E7</v>
      </c>
      <c r="G14479" s="17">
        <v>3.4091296E7</v>
      </c>
      <c r="H14479" s="17">
        <v>7.4627822E7</v>
      </c>
    </row>
    <row r="14480">
      <c r="A14480" s="7" t="s">
        <v>32002</v>
      </c>
      <c r="B14480" s="17" t="s">
        <v>32003</v>
      </c>
      <c r="C14480" s="17">
        <v>40.0</v>
      </c>
      <c r="D14480" s="17">
        <v>6.687033103E7</v>
      </c>
      <c r="E14480" s="17">
        <v>1.2765321E7</v>
      </c>
      <c r="F14480" s="17">
        <v>5.0604841E7</v>
      </c>
      <c r="G14480" s="17">
        <v>1.09108625E8</v>
      </c>
      <c r="H14480" s="17">
        <v>1.4619437E8</v>
      </c>
    </row>
    <row r="14481">
      <c r="A14481" s="7" t="s">
        <v>32004</v>
      </c>
      <c r="B14481" s="17" t="s">
        <v>32005</v>
      </c>
      <c r="C14481" s="17">
        <v>71.0</v>
      </c>
      <c r="D14481" s="17">
        <v>3.807367055E7</v>
      </c>
      <c r="E14481" s="17">
        <v>6381831.0</v>
      </c>
      <c r="F14481" s="17">
        <v>1.6335382E7</v>
      </c>
      <c r="G14481" s="17">
        <v>5.1987365E7</v>
      </c>
      <c r="H14481" s="17">
        <v>8.3576888E7</v>
      </c>
    </row>
    <row r="14482">
      <c r="A14482" s="7" t="s">
        <v>32006</v>
      </c>
      <c r="B14482" s="17" t="s">
        <v>32007</v>
      </c>
      <c r="C14482" s="17">
        <v>13.0</v>
      </c>
      <c r="D14482" s="17">
        <v>2.241460762E7</v>
      </c>
      <c r="E14482" s="17">
        <v>5134549.0</v>
      </c>
      <c r="F14482" s="17">
        <v>1.3662585E7</v>
      </c>
      <c r="G14482" s="17">
        <v>3.6202505E7</v>
      </c>
      <c r="H14482" s="17">
        <v>4.472009E7</v>
      </c>
    </row>
    <row r="14483">
      <c r="A14483" s="7" t="s">
        <v>32008</v>
      </c>
      <c r="B14483" s="17" t="s">
        <v>32009</v>
      </c>
      <c r="C14483" s="17">
        <v>14.0</v>
      </c>
      <c r="D14483" s="17">
        <v>2.678087529E7</v>
      </c>
      <c r="E14483" s="17">
        <v>6715860.0</v>
      </c>
      <c r="F14483" s="17">
        <v>1.5136653E7</v>
      </c>
      <c r="G14483" s="17">
        <v>5.0879814E7</v>
      </c>
      <c r="H14483" s="17">
        <v>5.6389702E7</v>
      </c>
    </row>
    <row r="14484">
      <c r="A14484" s="7" t="s">
        <v>32010</v>
      </c>
      <c r="B14484" s="17" t="s">
        <v>32011</v>
      </c>
      <c r="C14484" s="17">
        <v>45.0</v>
      </c>
      <c r="D14484" s="17">
        <v>1.901535409E7</v>
      </c>
      <c r="E14484" s="17">
        <v>5715035.0</v>
      </c>
      <c r="F14484" s="17">
        <v>1.609305E7</v>
      </c>
      <c r="G14484" s="17">
        <v>2.2994817E7</v>
      </c>
      <c r="H14484" s="17">
        <v>3.6180049E7</v>
      </c>
    </row>
    <row r="14485">
      <c r="A14485" s="7" t="s">
        <v>32012</v>
      </c>
      <c r="B14485" s="17" t="s">
        <v>32013</v>
      </c>
      <c r="C14485" s="17">
        <v>64.0</v>
      </c>
      <c r="D14485" s="17">
        <v>2.973013913E7</v>
      </c>
      <c r="E14485" s="17">
        <v>8844343.0</v>
      </c>
      <c r="F14485" s="17">
        <v>1.6000902E7</v>
      </c>
      <c r="G14485" s="17">
        <v>2.9386483E7</v>
      </c>
      <c r="H14485" s="17">
        <v>5.0901233E7</v>
      </c>
    </row>
    <row r="14486">
      <c r="A14486" s="7" t="s">
        <v>32014</v>
      </c>
      <c r="B14486" s="17" t="s">
        <v>32015</v>
      </c>
      <c r="C14486" s="17">
        <v>53.0</v>
      </c>
      <c r="D14486" s="17">
        <v>2.450974628E7</v>
      </c>
      <c r="E14486" s="17">
        <v>6588350.0</v>
      </c>
      <c r="F14486" s="17">
        <v>1.7355501E7</v>
      </c>
      <c r="G14486" s="17">
        <v>2.63266E7</v>
      </c>
      <c r="H14486" s="17">
        <v>3.8838634E7</v>
      </c>
    </row>
    <row r="14487">
      <c r="A14487" s="7" t="s">
        <v>32017</v>
      </c>
      <c r="B14487" s="17" t="s">
        <v>32018</v>
      </c>
      <c r="C14487" s="17">
        <v>6.0</v>
      </c>
      <c r="D14487" s="17">
        <v>1.678341983E7</v>
      </c>
      <c r="E14487" s="17">
        <v>1.2435417E7</v>
      </c>
      <c r="F14487" s="17">
        <v>1.315871E7</v>
      </c>
      <c r="G14487" s="17">
        <v>1.9410102E7</v>
      </c>
      <c r="H14487" s="17">
        <v>2.7276761E7</v>
      </c>
    </row>
    <row r="14488">
      <c r="A14488" s="7" t="s">
        <v>32019</v>
      </c>
      <c r="B14488" s="17" t="s">
        <v>32020</v>
      </c>
      <c r="C14488" s="17">
        <v>7.0</v>
      </c>
      <c r="D14488" s="17">
        <v>1.044719086E7</v>
      </c>
      <c r="E14488" s="17">
        <v>2006000.0</v>
      </c>
      <c r="F14488" s="17">
        <v>8201432.0</v>
      </c>
      <c r="G14488" s="17">
        <v>2.161999E7</v>
      </c>
      <c r="H14488" s="17">
        <v>2.1843889E7</v>
      </c>
    </row>
    <row r="14489">
      <c r="A14489" s="7" t="s">
        <v>32021</v>
      </c>
      <c r="B14489" s="17" t="s">
        <v>32022</v>
      </c>
      <c r="C14489" s="17">
        <v>2.0</v>
      </c>
      <c r="D14489" s="17">
        <v>3.7011531E7</v>
      </c>
      <c r="E14489" s="17">
        <v>3.64863E7</v>
      </c>
      <c r="F14489" s="17">
        <v>3.64863E7</v>
      </c>
      <c r="G14489" s="17">
        <v>3.7536762E7</v>
      </c>
      <c r="H14489" s="17">
        <v>3.7536762E7</v>
      </c>
    </row>
    <row r="14490">
      <c r="A14490" s="7" t="s">
        <v>32023</v>
      </c>
      <c r="B14490" s="17" t="s">
        <v>32024</v>
      </c>
      <c r="C14490" s="17">
        <v>2.0</v>
      </c>
      <c r="D14490" s="17">
        <v>3581659.0</v>
      </c>
      <c r="E14490" s="17">
        <v>3028600.0</v>
      </c>
      <c r="F14490" s="17">
        <v>3028600.0</v>
      </c>
      <c r="G14490" s="17">
        <v>4134718.0</v>
      </c>
      <c r="H14490" s="17">
        <v>4134718.0</v>
      </c>
    </row>
    <row r="14491">
      <c r="A14491" s="7" t="s">
        <v>32025</v>
      </c>
      <c r="B14491" s="17" t="s">
        <v>32026</v>
      </c>
      <c r="C14491" s="17">
        <v>2.0</v>
      </c>
      <c r="D14491" s="17">
        <v>3.0025126E7</v>
      </c>
      <c r="E14491" s="17">
        <v>2.66837E7</v>
      </c>
      <c r="F14491" s="17">
        <v>2.66837E7</v>
      </c>
      <c r="G14491" s="17">
        <v>3.3366552E7</v>
      </c>
      <c r="H14491" s="17">
        <v>3.3366552E7</v>
      </c>
    </row>
    <row r="14492">
      <c r="A14492" s="7" t="s">
        <v>32027</v>
      </c>
      <c r="B14492" s="17" t="s">
        <v>32028</v>
      </c>
      <c r="C14492" s="17">
        <v>2.0</v>
      </c>
      <c r="D14492" s="17">
        <v>5886645.5</v>
      </c>
      <c r="E14492" s="17">
        <v>4132887.0</v>
      </c>
      <c r="F14492" s="17">
        <v>4132887.0</v>
      </c>
      <c r="G14492" s="17">
        <v>7640404.0</v>
      </c>
      <c r="H14492" s="17">
        <v>7640404.0</v>
      </c>
    </row>
    <row r="14493">
      <c r="A14493" s="7" t="s">
        <v>32029</v>
      </c>
      <c r="B14493" s="17" t="s">
        <v>32030</v>
      </c>
      <c r="C14493" s="17">
        <v>11.0</v>
      </c>
      <c r="D14493" s="17">
        <v>4.126860955E7</v>
      </c>
      <c r="E14493" s="17">
        <v>8230149.0</v>
      </c>
      <c r="F14493" s="17">
        <v>1.6600477E7</v>
      </c>
      <c r="G14493" s="17">
        <v>4.9087459E7</v>
      </c>
      <c r="H14493" s="17">
        <v>6.1774552E7</v>
      </c>
    </row>
    <row r="14494">
      <c r="A14494" s="7" t="s">
        <v>32031</v>
      </c>
      <c r="B14494" s="17" t="s">
        <v>32032</v>
      </c>
      <c r="C14494" s="17">
        <v>3.0</v>
      </c>
      <c r="D14494" s="17">
        <v>1.4581987E7</v>
      </c>
      <c r="E14494" s="17">
        <v>4099012.0</v>
      </c>
      <c r="F14494" s="17">
        <v>9433234.0</v>
      </c>
      <c r="G14494" s="17">
        <v>3.0213715E7</v>
      </c>
      <c r="H14494" s="17">
        <v>3.0213715E7</v>
      </c>
    </row>
    <row r="14495">
      <c r="A14495" s="7" t="s">
        <v>32034</v>
      </c>
      <c r="B14495" s="17" t="s">
        <v>32035</v>
      </c>
      <c r="C14495" s="17">
        <v>82.0</v>
      </c>
      <c r="D14495" s="17">
        <v>1.098699824E7</v>
      </c>
      <c r="E14495" s="17">
        <v>5199680.0</v>
      </c>
      <c r="F14495" s="17">
        <v>7962296.0</v>
      </c>
      <c r="G14495" s="17">
        <v>1.1756532E7</v>
      </c>
      <c r="H14495" s="17">
        <v>2.2931141E7</v>
      </c>
    </row>
    <row r="14496">
      <c r="A14496" s="7" t="s">
        <v>32036</v>
      </c>
      <c r="B14496" s="17" t="s">
        <v>32037</v>
      </c>
      <c r="C14496" s="17">
        <v>90.0</v>
      </c>
      <c r="D14496" s="17">
        <v>1.581800418E7</v>
      </c>
      <c r="E14496" s="17">
        <v>7671449.0</v>
      </c>
      <c r="F14496" s="17">
        <v>1.2545582E7</v>
      </c>
      <c r="G14496" s="17">
        <v>2.1798E7</v>
      </c>
      <c r="H14496" s="17">
        <v>2.798895E7</v>
      </c>
    </row>
    <row r="14497">
      <c r="A14497" s="7" t="s">
        <v>32038</v>
      </c>
      <c r="B14497" s="17" t="s">
        <v>32039</v>
      </c>
      <c r="C14497" s="17">
        <v>30.0</v>
      </c>
      <c r="D14497" s="17">
        <v>1.390335877E7</v>
      </c>
      <c r="E14497" s="17">
        <v>7059930.0</v>
      </c>
      <c r="F14497" s="17">
        <v>1.03487E7</v>
      </c>
      <c r="G14497" s="17">
        <v>1.7834642E7</v>
      </c>
      <c r="H14497" s="17">
        <v>2.35154E7</v>
      </c>
    </row>
    <row r="14498">
      <c r="A14498" s="7" t="s">
        <v>32040</v>
      </c>
      <c r="B14498" s="17" t="s">
        <v>32041</v>
      </c>
      <c r="C14498" s="17">
        <v>605.0</v>
      </c>
      <c r="D14498" s="17">
        <v>1.397475339E7</v>
      </c>
      <c r="E14498" s="17">
        <v>5878500.0</v>
      </c>
      <c r="F14498" s="17">
        <v>9215017.0</v>
      </c>
      <c r="G14498" s="17">
        <v>1.6019972E7</v>
      </c>
      <c r="H14498" s="17">
        <v>2.8730649E7</v>
      </c>
    </row>
    <row r="14499">
      <c r="A14499" s="7" t="s">
        <v>32042</v>
      </c>
      <c r="B14499" s="17" t="s">
        <v>32043</v>
      </c>
      <c r="C14499" s="17">
        <v>1.0</v>
      </c>
      <c r="D14499" s="17">
        <v>1.8814525E7</v>
      </c>
      <c r="E14499" s="17">
        <v>1.8814525E7</v>
      </c>
      <c r="F14499" s="17">
        <v>1.8814525E7</v>
      </c>
      <c r="G14499" s="17">
        <v>1.8814525E7</v>
      </c>
      <c r="H14499" s="17">
        <v>1.8814525E7</v>
      </c>
    </row>
    <row r="14500">
      <c r="A14500" s="7" t="s">
        <v>32044</v>
      </c>
      <c r="B14500" s="17" t="s">
        <v>32045</v>
      </c>
      <c r="C14500" s="17">
        <v>42.0</v>
      </c>
      <c r="D14500" s="17">
        <v>2.555179598E7</v>
      </c>
      <c r="E14500" s="17">
        <v>1.2475435E7</v>
      </c>
      <c r="F14500" s="17">
        <v>2.0308044E7</v>
      </c>
      <c r="G14500" s="17">
        <v>4.0088E7</v>
      </c>
      <c r="H14500" s="17">
        <v>5.069764E7</v>
      </c>
    </row>
    <row r="14501">
      <c r="A14501" s="7" t="s">
        <v>32046</v>
      </c>
      <c r="B14501" s="17" t="s">
        <v>32047</v>
      </c>
      <c r="C14501" s="17">
        <v>69.0</v>
      </c>
      <c r="D14501" s="17">
        <v>1.975474225E7</v>
      </c>
      <c r="E14501" s="17">
        <v>8117825.0</v>
      </c>
      <c r="F14501" s="17">
        <v>1.487252E7</v>
      </c>
      <c r="G14501" s="17">
        <v>2.25708E7</v>
      </c>
      <c r="H14501" s="17">
        <v>4.6864704E7</v>
      </c>
    </row>
    <row r="14502">
      <c r="A14502" s="7" t="s">
        <v>32048</v>
      </c>
      <c r="B14502" s="17" t="s">
        <v>32049</v>
      </c>
      <c r="C14502" s="17">
        <v>16.0</v>
      </c>
      <c r="D14502" s="17">
        <v>1.633900875E7</v>
      </c>
      <c r="E14502" s="17">
        <v>6777131.0</v>
      </c>
      <c r="F14502" s="17">
        <v>1.4243772E7</v>
      </c>
      <c r="G14502" s="17">
        <v>1.6905732E7</v>
      </c>
      <c r="H14502" s="17">
        <v>2.376153E7</v>
      </c>
    </row>
    <row r="14503">
      <c r="A14503" s="7" t="s">
        <v>32050</v>
      </c>
      <c r="B14503" s="17" t="s">
        <v>32051</v>
      </c>
      <c r="C14503" s="17">
        <v>30.0</v>
      </c>
      <c r="D14503" s="17">
        <v>2.239842903E7</v>
      </c>
      <c r="E14503" s="17">
        <v>6716714.0</v>
      </c>
      <c r="F14503" s="17">
        <v>1.8119588E7</v>
      </c>
      <c r="G14503" s="17">
        <v>3.3078588E7</v>
      </c>
      <c r="H14503" s="17">
        <v>4.1234366E7</v>
      </c>
    </row>
    <row r="14504">
      <c r="A14504" s="7" t="s">
        <v>32052</v>
      </c>
      <c r="B14504" s="17" t="s">
        <v>32053</v>
      </c>
      <c r="C14504" s="17">
        <v>29.0</v>
      </c>
      <c r="D14504" s="17">
        <v>2.099010521E7</v>
      </c>
      <c r="E14504" s="17">
        <v>9870044.0</v>
      </c>
      <c r="F14504" s="17">
        <v>1.3324867E7</v>
      </c>
      <c r="G14504" s="17">
        <v>2.9803871E7</v>
      </c>
      <c r="H14504" s="17">
        <v>3.5546744E7</v>
      </c>
    </row>
    <row r="14505">
      <c r="A14505" s="7" t="s">
        <v>32054</v>
      </c>
      <c r="B14505" s="17" t="s">
        <v>32055</v>
      </c>
      <c r="C14505" s="17">
        <v>207.0</v>
      </c>
      <c r="D14505" s="17">
        <v>2.145306345E7</v>
      </c>
      <c r="E14505" s="17">
        <v>9373224.0</v>
      </c>
      <c r="F14505" s="17">
        <v>1.7073614E7</v>
      </c>
      <c r="G14505" s="17">
        <v>2.5166209E7</v>
      </c>
      <c r="H14505" s="17">
        <v>3.8952233E7</v>
      </c>
    </row>
    <row r="14506">
      <c r="A14506" s="7" t="s">
        <v>32056</v>
      </c>
      <c r="B14506" s="17" t="s">
        <v>32057</v>
      </c>
      <c r="C14506" s="17">
        <v>3.0</v>
      </c>
      <c r="D14506" s="17">
        <v>4125336.667</v>
      </c>
      <c r="E14506" s="17">
        <v>3264020.0</v>
      </c>
      <c r="F14506" s="17">
        <v>3336063.0</v>
      </c>
      <c r="G14506" s="17">
        <v>5775927.0</v>
      </c>
      <c r="H14506" s="17">
        <v>5775927.0</v>
      </c>
    </row>
    <row r="14507">
      <c r="A14507" s="7" t="s">
        <v>32058</v>
      </c>
      <c r="B14507" s="17" t="s">
        <v>32059</v>
      </c>
      <c r="C14507" s="17">
        <v>1.0</v>
      </c>
      <c r="D14507" s="17">
        <v>1.90336356E8</v>
      </c>
      <c r="E14507" s="17">
        <v>1.90336356E8</v>
      </c>
      <c r="F14507" s="17">
        <v>1.90336356E8</v>
      </c>
      <c r="G14507" s="17">
        <v>1.90336356E8</v>
      </c>
      <c r="H14507" s="17">
        <v>1.90336356E8</v>
      </c>
    </row>
    <row r="14508">
      <c r="A14508" s="7" t="s">
        <v>32060</v>
      </c>
      <c r="B14508" s="17" t="s">
        <v>32061</v>
      </c>
      <c r="C14508" s="17">
        <v>3.0</v>
      </c>
      <c r="D14508" s="17">
        <v>2.645438767E7</v>
      </c>
      <c r="E14508" s="17">
        <v>2200112.0</v>
      </c>
      <c r="F14508" s="17">
        <v>9323501.0</v>
      </c>
      <c r="G14508" s="17">
        <v>6.783955E7</v>
      </c>
      <c r="H14508" s="17">
        <v>6.783955E7</v>
      </c>
    </row>
    <row r="14509">
      <c r="A14509" s="7" t="s">
        <v>32062</v>
      </c>
      <c r="B14509" s="17" t="s">
        <v>32063</v>
      </c>
      <c r="C14509" s="17">
        <v>3.0</v>
      </c>
      <c r="D14509" s="17">
        <v>8458975.333</v>
      </c>
      <c r="E14509" s="17">
        <v>5998000.0</v>
      </c>
      <c r="F14509" s="17">
        <v>7710954.0</v>
      </c>
      <c r="G14509" s="17">
        <v>1.1667972E7</v>
      </c>
      <c r="H14509" s="17">
        <v>1.1667972E7</v>
      </c>
    </row>
    <row r="14510">
      <c r="A14510" s="7" t="s">
        <v>32064</v>
      </c>
      <c r="B14510" s="17" t="s">
        <v>32065</v>
      </c>
      <c r="C14510" s="17">
        <v>5.0</v>
      </c>
      <c r="D14510" s="17">
        <v>1.52852224E7</v>
      </c>
      <c r="E14510" s="17">
        <v>3560700.0</v>
      </c>
      <c r="F14510" s="17">
        <v>6472400.0</v>
      </c>
      <c r="G14510" s="17">
        <v>2.002905E7</v>
      </c>
      <c r="H14510" s="17">
        <v>4.3919423E7</v>
      </c>
    </row>
    <row r="14511">
      <c r="A14511" s="7" t="s">
        <v>32066</v>
      </c>
      <c r="B14511" s="17" t="s">
        <v>32067</v>
      </c>
      <c r="C14511" s="17">
        <v>3.0</v>
      </c>
      <c r="D14511" s="17">
        <v>2.072392567E7</v>
      </c>
      <c r="E14511" s="17">
        <v>5765950.0</v>
      </c>
      <c r="F14511" s="17">
        <v>1.7636276E7</v>
      </c>
      <c r="G14511" s="17">
        <v>3.8769551E7</v>
      </c>
      <c r="H14511" s="17">
        <v>3.8769551E7</v>
      </c>
    </row>
    <row r="14512">
      <c r="A14512" s="7" t="s">
        <v>32068</v>
      </c>
      <c r="B14512" s="17" t="s">
        <v>32069</v>
      </c>
      <c r="C14512" s="17">
        <v>3.0</v>
      </c>
      <c r="D14512" s="17">
        <v>3.691822433E7</v>
      </c>
      <c r="E14512" s="17">
        <v>3.5517047E7</v>
      </c>
      <c r="F14512" s="17">
        <v>3.6468075E7</v>
      </c>
      <c r="G14512" s="17">
        <v>3.8769551E7</v>
      </c>
      <c r="H14512" s="17">
        <v>3.8769551E7</v>
      </c>
    </row>
    <row r="14513">
      <c r="A14513" s="7" t="s">
        <v>32070</v>
      </c>
      <c r="B14513" s="17" t="s">
        <v>32071</v>
      </c>
      <c r="C14513" s="17">
        <v>5.0</v>
      </c>
      <c r="D14513" s="17">
        <v>1.8037314E7</v>
      </c>
      <c r="E14513" s="17">
        <v>4272034.0</v>
      </c>
      <c r="F14513" s="17">
        <v>1.2219597E7</v>
      </c>
      <c r="G14513" s="17">
        <v>1.8368032E7</v>
      </c>
      <c r="H14513" s="17">
        <v>5.2019489E7</v>
      </c>
    </row>
    <row r="14514">
      <c r="A14514" s="7" t="s">
        <v>32072</v>
      </c>
      <c r="B14514" s="17" t="s">
        <v>32073</v>
      </c>
      <c r="C14514" s="17">
        <v>31.0</v>
      </c>
      <c r="D14514" s="17">
        <v>3.02414311E7</v>
      </c>
      <c r="E14514" s="17">
        <v>8292080.0</v>
      </c>
      <c r="F14514" s="17">
        <v>2.1726372E7</v>
      </c>
      <c r="G14514" s="17">
        <v>3.8769551E7</v>
      </c>
      <c r="H14514" s="17">
        <v>5.0867262E7</v>
      </c>
    </row>
    <row r="14515">
      <c r="A14515" s="7" t="s">
        <v>32074</v>
      </c>
      <c r="B14515" s="17" t="s">
        <v>32075</v>
      </c>
      <c r="C14515" s="17">
        <v>1.0</v>
      </c>
      <c r="D14515" s="17">
        <v>2.57692E7</v>
      </c>
      <c r="E14515" s="17">
        <v>2.57692E7</v>
      </c>
      <c r="F14515" s="17">
        <v>2.57692E7</v>
      </c>
      <c r="G14515" s="17">
        <v>2.57692E7</v>
      </c>
      <c r="H14515" s="17">
        <v>2.57692E7</v>
      </c>
    </row>
    <row r="14516">
      <c r="A14516" s="7" t="s">
        <v>32076</v>
      </c>
      <c r="B14516" s="17" t="s">
        <v>32077</v>
      </c>
      <c r="C14516" s="17">
        <v>7.0</v>
      </c>
      <c r="D14516" s="17">
        <v>1.476788114E7</v>
      </c>
      <c r="E14516" s="17">
        <v>4592666.0</v>
      </c>
      <c r="F14516" s="17">
        <v>1.0250524E7</v>
      </c>
      <c r="G14516" s="17">
        <v>2.994404E7</v>
      </c>
      <c r="H14516" s="17">
        <v>3.1570288E7</v>
      </c>
    </row>
    <row r="14517">
      <c r="A14517" s="7" t="s">
        <v>32078</v>
      </c>
      <c r="B14517" s="17" t="s">
        <v>32079</v>
      </c>
      <c r="C14517" s="17">
        <v>6.0</v>
      </c>
      <c r="D14517" s="17">
        <v>2.051662617E7</v>
      </c>
      <c r="E14517" s="17">
        <v>7776692.0</v>
      </c>
      <c r="F14517" s="17">
        <v>1.5449148E7</v>
      </c>
      <c r="G14517" s="17">
        <v>2.939075E7</v>
      </c>
      <c r="H14517" s="17">
        <v>4.5141767E7</v>
      </c>
    </row>
    <row r="14518">
      <c r="A14518" s="7" t="s">
        <v>32080</v>
      </c>
      <c r="B14518" s="17" t="s">
        <v>32081</v>
      </c>
      <c r="C14518" s="17">
        <v>3.0</v>
      </c>
      <c r="D14518" s="17">
        <v>9117302.667</v>
      </c>
      <c r="E14518" s="17">
        <v>4870920.0</v>
      </c>
      <c r="F14518" s="17">
        <v>1.0423694E7</v>
      </c>
      <c r="G14518" s="17">
        <v>1.2057294E7</v>
      </c>
      <c r="H14518" s="17">
        <v>1.2057294E7</v>
      </c>
    </row>
    <row r="14519">
      <c r="A14519" s="7" t="s">
        <v>32082</v>
      </c>
      <c r="B14519" s="17" t="s">
        <v>32083</v>
      </c>
      <c r="C14519" s="17">
        <v>2.0</v>
      </c>
      <c r="D14519" s="17">
        <v>3.194561E8</v>
      </c>
      <c r="E14519" s="17">
        <v>9802700.0</v>
      </c>
      <c r="F14519" s="17">
        <v>9802700.0</v>
      </c>
      <c r="G14519" s="17">
        <v>6.291095E8</v>
      </c>
      <c r="H14519" s="17">
        <v>6.291095E8</v>
      </c>
    </row>
    <row r="14520">
      <c r="A14520" s="7" t="s">
        <v>32084</v>
      </c>
      <c r="B14520" s="17" t="s">
        <v>32085</v>
      </c>
      <c r="C14520" s="17">
        <v>2.0</v>
      </c>
      <c r="D14520" s="17">
        <v>3.33972475E7</v>
      </c>
      <c r="E14520" s="17">
        <v>1.778602E7</v>
      </c>
      <c r="F14520" s="17">
        <v>1.778602E7</v>
      </c>
      <c r="G14520" s="17">
        <v>4.9008475E7</v>
      </c>
      <c r="H14520" s="17">
        <v>4.9008475E7</v>
      </c>
    </row>
    <row r="14521">
      <c r="A14521" s="7" t="s">
        <v>32086</v>
      </c>
      <c r="B14521" s="17" t="s">
        <v>32087</v>
      </c>
      <c r="C14521" s="17">
        <v>3.0</v>
      </c>
      <c r="D14521" s="17">
        <v>1.961761633E7</v>
      </c>
      <c r="E14521" s="17">
        <v>2483141.0</v>
      </c>
      <c r="F14521" s="17">
        <v>2.5231319E7</v>
      </c>
      <c r="G14521" s="17">
        <v>3.1138389E7</v>
      </c>
      <c r="H14521" s="17">
        <v>3.1138389E7</v>
      </c>
    </row>
    <row r="14522">
      <c r="A14522" s="7" t="s">
        <v>32088</v>
      </c>
      <c r="B14522" s="17" t="s">
        <v>32089</v>
      </c>
      <c r="C14522" s="17">
        <v>7.0</v>
      </c>
      <c r="D14522" s="17">
        <v>3.973283757E7</v>
      </c>
      <c r="E14522" s="17">
        <v>1.9106752E7</v>
      </c>
      <c r="F14522" s="17">
        <v>3.6265899E7</v>
      </c>
      <c r="G14522" s="17">
        <v>3.73787E7</v>
      </c>
      <c r="H14522" s="17">
        <v>1.11745461E8</v>
      </c>
    </row>
    <row r="14523">
      <c r="A14523" s="7" t="s">
        <v>32090</v>
      </c>
      <c r="B14523" s="17" t="s">
        <v>32091</v>
      </c>
      <c r="C14523" s="17">
        <v>7.0</v>
      </c>
      <c r="D14523" s="17">
        <v>2.676984871E7</v>
      </c>
      <c r="E14523" s="17">
        <v>1.1968044E7</v>
      </c>
      <c r="F14523" s="17">
        <v>2.4348301E7</v>
      </c>
      <c r="G14523" s="17">
        <v>3.6921217E7</v>
      </c>
      <c r="H14523" s="17">
        <v>5.4346948E7</v>
      </c>
    </row>
    <row r="14524">
      <c r="A14524" s="7" t="s">
        <v>32092</v>
      </c>
      <c r="B14524" s="17" t="s">
        <v>32093</v>
      </c>
      <c r="C14524" s="17">
        <v>7.0</v>
      </c>
      <c r="D14524" s="17">
        <v>2.907780671E7</v>
      </c>
      <c r="E14524" s="17">
        <v>1.412158E7</v>
      </c>
      <c r="F14524" s="17">
        <v>2.17044E7</v>
      </c>
      <c r="G14524" s="17">
        <v>4.0146168E7</v>
      </c>
      <c r="H14524" s="17">
        <v>7.6700368E7</v>
      </c>
    </row>
    <row r="14525">
      <c r="A14525" s="7" t="s">
        <v>32094</v>
      </c>
      <c r="B14525" s="17" t="s">
        <v>32095</v>
      </c>
      <c r="C14525" s="17">
        <v>13.0</v>
      </c>
      <c r="D14525" s="17">
        <v>2.535141585E7</v>
      </c>
      <c r="E14525" s="17">
        <v>9718663.0</v>
      </c>
      <c r="F14525" s="17">
        <v>1.7036986E7</v>
      </c>
      <c r="G14525" s="17">
        <v>4.3198949E7</v>
      </c>
      <c r="H14525" s="17">
        <v>5.4346948E7</v>
      </c>
    </row>
    <row r="14526">
      <c r="A14526" s="7" t="s">
        <v>32096</v>
      </c>
      <c r="B14526" s="17" t="s">
        <v>32097</v>
      </c>
      <c r="C14526" s="17">
        <v>3.0</v>
      </c>
      <c r="D14526" s="17">
        <v>1.4155996E7</v>
      </c>
      <c r="E14526" s="17">
        <v>6260000.0</v>
      </c>
      <c r="F14526" s="17">
        <v>1.7680434E7</v>
      </c>
      <c r="G14526" s="17">
        <v>1.8527554E7</v>
      </c>
      <c r="H14526" s="17">
        <v>1.8527554E7</v>
      </c>
    </row>
    <row r="14527">
      <c r="A14527" s="7" t="s">
        <v>32098</v>
      </c>
      <c r="B14527" s="17" t="s">
        <v>32099</v>
      </c>
      <c r="C14527" s="17">
        <v>5.0</v>
      </c>
      <c r="D14527" s="17">
        <v>3.33915182E7</v>
      </c>
      <c r="E14527" s="17">
        <v>6386550.0</v>
      </c>
      <c r="F14527" s="17">
        <v>7776216.0</v>
      </c>
      <c r="G14527" s="17">
        <v>5.4177223E7</v>
      </c>
      <c r="H14527" s="17">
        <v>9.4104602E7</v>
      </c>
    </row>
    <row r="14528">
      <c r="A14528" s="7" t="s">
        <v>32100</v>
      </c>
      <c r="B14528" s="17" t="s">
        <v>32101</v>
      </c>
      <c r="C14528" s="17">
        <v>7.0</v>
      </c>
      <c r="D14528" s="17">
        <v>1.162282471E7</v>
      </c>
      <c r="E14528" s="17">
        <v>2834882.0</v>
      </c>
      <c r="F14528" s="17">
        <v>1.311E7</v>
      </c>
      <c r="G14528" s="17">
        <v>2.0319123E7</v>
      </c>
      <c r="H14528" s="17">
        <v>2.468002E7</v>
      </c>
    </row>
    <row r="14529">
      <c r="A14529" s="7" t="s">
        <v>32102</v>
      </c>
      <c r="B14529" s="17" t="s">
        <v>32103</v>
      </c>
      <c r="C14529" s="17">
        <v>8.0</v>
      </c>
      <c r="D14529" s="17">
        <v>2.86410215E7</v>
      </c>
      <c r="E14529" s="17">
        <v>1.33357E7</v>
      </c>
      <c r="F14529" s="17">
        <v>2.00344E7</v>
      </c>
      <c r="G14529" s="17">
        <v>4.3758366E7</v>
      </c>
      <c r="H14529" s="17">
        <v>6.1974661E7</v>
      </c>
    </row>
    <row r="14530">
      <c r="A14530" s="7" t="s">
        <v>32104</v>
      </c>
      <c r="B14530" s="17" t="s">
        <v>32105</v>
      </c>
      <c r="C14530" s="17">
        <v>73.0</v>
      </c>
      <c r="D14530" s="17">
        <v>2.237797051E7</v>
      </c>
      <c r="E14530" s="17">
        <v>9721684.0</v>
      </c>
      <c r="F14530" s="17">
        <v>1.794455E7</v>
      </c>
      <c r="G14530" s="17">
        <v>2.41603E7</v>
      </c>
      <c r="H14530" s="17">
        <v>4.2241382E7</v>
      </c>
    </row>
    <row r="14531">
      <c r="A14531" s="7" t="s">
        <v>32106</v>
      </c>
      <c r="B14531" s="17" t="s">
        <v>32107</v>
      </c>
      <c r="C14531" s="17">
        <v>20.0</v>
      </c>
      <c r="D14531" s="17">
        <v>2.638496165E7</v>
      </c>
      <c r="E14531" s="17">
        <v>4539591.0</v>
      </c>
      <c r="F14531" s="17">
        <v>2.282805E7</v>
      </c>
      <c r="G14531" s="17">
        <v>3.1285824E7</v>
      </c>
      <c r="H14531" s="17">
        <v>5.297879E7</v>
      </c>
    </row>
    <row r="14532">
      <c r="A14532" s="7" t="s">
        <v>32108</v>
      </c>
      <c r="B14532" s="17" t="s">
        <v>32109</v>
      </c>
      <c r="C14532" s="17">
        <v>82.0</v>
      </c>
      <c r="D14532" s="17">
        <v>3.476033548E7</v>
      </c>
      <c r="E14532" s="17">
        <v>1.395841E7</v>
      </c>
      <c r="F14532" s="17">
        <v>2.6863622E7</v>
      </c>
      <c r="G14532" s="17">
        <v>5.1085753E7</v>
      </c>
      <c r="H14532" s="17">
        <v>6.0526317E7</v>
      </c>
    </row>
    <row r="14533">
      <c r="A14533" s="7" t="s">
        <v>32110</v>
      </c>
      <c r="B14533" s="17" t="s">
        <v>32111</v>
      </c>
      <c r="C14533" s="17">
        <v>45.0</v>
      </c>
      <c r="D14533" s="17">
        <v>2.839249071E7</v>
      </c>
      <c r="E14533" s="17">
        <v>7420600.0</v>
      </c>
      <c r="F14533" s="17">
        <v>2.359905E7</v>
      </c>
      <c r="G14533" s="17">
        <v>3.3506532E7</v>
      </c>
      <c r="H14533" s="17">
        <v>4.4986418E7</v>
      </c>
    </row>
    <row r="14534">
      <c r="A14534" s="7" t="s">
        <v>32112</v>
      </c>
      <c r="B14534" s="17" t="s">
        <v>32113</v>
      </c>
      <c r="C14534" s="17">
        <v>4.0</v>
      </c>
      <c r="D14534" s="17">
        <v>9678427.75</v>
      </c>
      <c r="E14534" s="17">
        <v>3961000.0</v>
      </c>
      <c r="F14534" s="17">
        <v>7413921.0</v>
      </c>
      <c r="G14534" s="17">
        <v>9302209.0</v>
      </c>
      <c r="H14534" s="17">
        <v>1.8036581E7</v>
      </c>
    </row>
    <row r="14535">
      <c r="A14535" s="7" t="s">
        <v>32114</v>
      </c>
      <c r="B14535" s="17" t="s">
        <v>32115</v>
      </c>
      <c r="C14535" s="17">
        <v>7.0</v>
      </c>
      <c r="D14535" s="17">
        <v>2.2120568E7</v>
      </c>
      <c r="E14535" s="17">
        <v>4607000.0</v>
      </c>
      <c r="F14535" s="17">
        <v>7390119.0</v>
      </c>
      <c r="G14535" s="17">
        <v>2.6161313E7</v>
      </c>
      <c r="H14535" s="17">
        <v>9.8596257E7</v>
      </c>
    </row>
    <row r="14536">
      <c r="A14536" s="7" t="s">
        <v>32116</v>
      </c>
      <c r="B14536" s="17" t="s">
        <v>32117</v>
      </c>
      <c r="C14536" s="17">
        <v>19.0</v>
      </c>
      <c r="D14536" s="17">
        <v>2.358453358E7</v>
      </c>
      <c r="E14536" s="17">
        <v>5378927.0</v>
      </c>
      <c r="F14536" s="17">
        <v>7497902.0</v>
      </c>
      <c r="G14536" s="17">
        <v>1.5126851E7</v>
      </c>
      <c r="H14536" s="17">
        <v>7.698095E7</v>
      </c>
    </row>
    <row r="14537">
      <c r="A14537" s="7" t="s">
        <v>32118</v>
      </c>
      <c r="B14537" s="17" t="s">
        <v>32119</v>
      </c>
      <c r="C14537" s="17">
        <v>86.0</v>
      </c>
      <c r="D14537" s="17">
        <v>3.69191202E7</v>
      </c>
      <c r="E14537" s="17">
        <v>5193808.0</v>
      </c>
      <c r="F14537" s="17">
        <v>1.3139477E7</v>
      </c>
      <c r="G14537" s="17">
        <v>5.3079E7</v>
      </c>
      <c r="H14537" s="17">
        <v>9.832497E7</v>
      </c>
    </row>
    <row r="14538">
      <c r="A14538" s="7" t="s">
        <v>32120</v>
      </c>
      <c r="B14538" s="17" t="s">
        <v>32121</v>
      </c>
      <c r="C14538" s="17">
        <v>57.0</v>
      </c>
      <c r="D14538" s="17">
        <v>4.980105498E7</v>
      </c>
      <c r="E14538" s="17">
        <v>4544004.0</v>
      </c>
      <c r="F14538" s="17">
        <v>2.0167609E7</v>
      </c>
      <c r="G14538" s="17">
        <v>6.530976E7</v>
      </c>
      <c r="H14538" s="17">
        <v>1.52372023E8</v>
      </c>
    </row>
    <row r="14539">
      <c r="A14539" s="7" t="s">
        <v>32122</v>
      </c>
      <c r="B14539" s="17" t="s">
        <v>32123</v>
      </c>
      <c r="C14539" s="17">
        <v>5.0</v>
      </c>
      <c r="D14539" s="17">
        <v>6.45120266E7</v>
      </c>
      <c r="E14539" s="17">
        <v>3.6581209E7</v>
      </c>
      <c r="F14539" s="17">
        <v>7.6384018E7</v>
      </c>
      <c r="G14539" s="17">
        <v>7.6732087E7</v>
      </c>
      <c r="H14539" s="17">
        <v>1.25651567E8</v>
      </c>
    </row>
    <row r="14540">
      <c r="A14540" s="7" t="s">
        <v>32124</v>
      </c>
      <c r="B14540" s="17" t="s">
        <v>32125</v>
      </c>
      <c r="C14540" s="17">
        <v>9.0</v>
      </c>
      <c r="D14540" s="17">
        <v>4.162691322E7</v>
      </c>
      <c r="E14540" s="17">
        <v>8095178.0</v>
      </c>
      <c r="F14540" s="17">
        <v>2.0684747E7</v>
      </c>
      <c r="G14540" s="17">
        <v>5.1265169E7</v>
      </c>
      <c r="H14540" s="17">
        <v>1.59577959E8</v>
      </c>
    </row>
    <row r="14541">
      <c r="A14541" s="7" t="s">
        <v>32126</v>
      </c>
      <c r="B14541" s="17" t="s">
        <v>32127</v>
      </c>
      <c r="C14541" s="17">
        <v>25.0</v>
      </c>
      <c r="D14541" s="17">
        <v>3.498913612E7</v>
      </c>
      <c r="E14541" s="17">
        <v>4682824.0</v>
      </c>
      <c r="F14541" s="17">
        <v>7084690.0</v>
      </c>
      <c r="G14541" s="17">
        <v>5.5814531E7</v>
      </c>
      <c r="H14541" s="17">
        <v>8.63932E7</v>
      </c>
    </row>
    <row r="14542">
      <c r="A14542" s="7" t="s">
        <v>32128</v>
      </c>
      <c r="B14542" s="17" t="s">
        <v>32129</v>
      </c>
      <c r="C14542" s="17">
        <v>5.0</v>
      </c>
      <c r="D14542" s="17">
        <v>1.10186208E7</v>
      </c>
      <c r="E14542" s="17">
        <v>4626146.0</v>
      </c>
      <c r="F14542" s="17">
        <v>7781919.0</v>
      </c>
      <c r="G14542" s="17">
        <v>7986256.0</v>
      </c>
      <c r="H14542" s="17">
        <v>3.04471E7</v>
      </c>
    </row>
    <row r="14543">
      <c r="A14543" s="7" t="s">
        <v>32130</v>
      </c>
      <c r="B14543" s="17" t="s">
        <v>32131</v>
      </c>
      <c r="C14543" s="17">
        <v>149.0</v>
      </c>
      <c r="D14543" s="17">
        <v>2.939251993E7</v>
      </c>
      <c r="E14543" s="17">
        <v>4210966.0</v>
      </c>
      <c r="F14543" s="17">
        <v>9420940.0</v>
      </c>
      <c r="G14543" s="17">
        <v>3.0933005E7</v>
      </c>
      <c r="H14543" s="17">
        <v>6.5227512E7</v>
      </c>
    </row>
    <row r="14544">
      <c r="A14544" s="7" t="s">
        <v>32132</v>
      </c>
      <c r="B14544" s="17" t="s">
        <v>32133</v>
      </c>
      <c r="C14544" s="17">
        <v>9.0</v>
      </c>
      <c r="D14544" s="17">
        <v>1.218390767E7</v>
      </c>
      <c r="E14544" s="17">
        <v>4842062.0</v>
      </c>
      <c r="F14544" s="17">
        <v>6967362.0</v>
      </c>
      <c r="G14544" s="17">
        <v>1.9483391E7</v>
      </c>
      <c r="H14544" s="17">
        <v>3.2587623E7</v>
      </c>
    </row>
    <row r="14545">
      <c r="A14545" s="7" t="s">
        <v>32134</v>
      </c>
      <c r="B14545" s="17" t="s">
        <v>32135</v>
      </c>
      <c r="C14545" s="17">
        <v>59.0</v>
      </c>
      <c r="D14545" s="17">
        <v>2.410535805E7</v>
      </c>
      <c r="E14545" s="17">
        <v>1.8377426E7</v>
      </c>
      <c r="F14545" s="17">
        <v>2.0688747E7</v>
      </c>
      <c r="G14545" s="17">
        <v>2.6294243E7</v>
      </c>
      <c r="H14545" s="17">
        <v>3.7233731E7</v>
      </c>
    </row>
    <row r="14546">
      <c r="A14546" s="7" t="s">
        <v>32136</v>
      </c>
      <c r="B14546" s="17" t="s">
        <v>32137</v>
      </c>
      <c r="C14546" s="17">
        <v>59.0</v>
      </c>
      <c r="D14546" s="17">
        <v>2.745807622E7</v>
      </c>
      <c r="E14546" s="17">
        <v>7549800.0</v>
      </c>
      <c r="F14546" s="17">
        <v>2.4118813E7</v>
      </c>
      <c r="G14546" s="17">
        <v>3.4669837E7</v>
      </c>
      <c r="H14546" s="17">
        <v>6.6179117E7</v>
      </c>
    </row>
    <row r="14547">
      <c r="A14547" s="7" t="s">
        <v>32138</v>
      </c>
      <c r="B14547" s="17" t="s">
        <v>32139</v>
      </c>
      <c r="C14547" s="17">
        <v>23.0</v>
      </c>
      <c r="D14547" s="17">
        <v>4.113741122E7</v>
      </c>
      <c r="E14547" s="17">
        <v>3743396.0</v>
      </c>
      <c r="F14547" s="17">
        <v>1.9840749E7</v>
      </c>
      <c r="G14547" s="17">
        <v>5.796283E7</v>
      </c>
      <c r="H14547" s="17">
        <v>8.7786002E7</v>
      </c>
    </row>
    <row r="14548">
      <c r="A14548" s="7" t="s">
        <v>32140</v>
      </c>
      <c r="B14548" s="17" t="s">
        <v>32141</v>
      </c>
      <c r="C14548" s="17">
        <v>4.0</v>
      </c>
      <c r="D14548" s="17">
        <v>1.6467761E7</v>
      </c>
      <c r="E14548" s="17">
        <v>1.1617969E7</v>
      </c>
      <c r="F14548" s="17">
        <v>1.49475E7</v>
      </c>
      <c r="G14548" s="17">
        <v>1.8444504E7</v>
      </c>
      <c r="H14548" s="17">
        <v>2.0861071E7</v>
      </c>
    </row>
    <row r="14549">
      <c r="A14549" s="7" t="s">
        <v>32142</v>
      </c>
      <c r="B14549" s="17" t="s">
        <v>32143</v>
      </c>
      <c r="C14549" s="17">
        <v>24.0</v>
      </c>
      <c r="D14549" s="17">
        <v>5.336976892E7</v>
      </c>
      <c r="E14549" s="17">
        <v>1.78747E7</v>
      </c>
      <c r="F14549" s="17">
        <v>3.7066334E7</v>
      </c>
      <c r="G14549" s="17">
        <v>9.39125E7</v>
      </c>
      <c r="H14549" s="17">
        <v>1.11123288E8</v>
      </c>
    </row>
    <row r="14550">
      <c r="A14550" s="7" t="s">
        <v>32145</v>
      </c>
      <c r="B14550" s="17" t="s">
        <v>32146</v>
      </c>
      <c r="C14550" s="17">
        <v>49.0</v>
      </c>
      <c r="D14550" s="17">
        <v>3.094118249E7</v>
      </c>
      <c r="E14550" s="17">
        <v>6160894.0</v>
      </c>
      <c r="F14550" s="17">
        <v>1.2318039E7</v>
      </c>
      <c r="G14550" s="17">
        <v>3.5058112E7</v>
      </c>
      <c r="H14550" s="17">
        <v>7.4204231E7</v>
      </c>
    </row>
    <row r="14551">
      <c r="A14551" s="7" t="s">
        <v>32147</v>
      </c>
      <c r="B14551" s="17" t="s">
        <v>32148</v>
      </c>
      <c r="C14551" s="17">
        <v>4.0</v>
      </c>
      <c r="D14551" s="17">
        <v>1.630445975E7</v>
      </c>
      <c r="E14551" s="17">
        <v>8764902.0</v>
      </c>
      <c r="F14551" s="17">
        <v>9106550.0</v>
      </c>
      <c r="G14551" s="17">
        <v>1.527525E7</v>
      </c>
      <c r="H14551" s="17">
        <v>3.2071137E7</v>
      </c>
    </row>
    <row r="14552">
      <c r="A14552" s="7" t="s">
        <v>32149</v>
      </c>
      <c r="B14552" s="17" t="s">
        <v>32150</v>
      </c>
      <c r="C14552" s="17">
        <v>2.0</v>
      </c>
      <c r="D14552" s="17">
        <v>1.47147034E8</v>
      </c>
      <c r="E14552" s="17">
        <v>5004437.0</v>
      </c>
      <c r="F14552" s="17">
        <v>5004437.0</v>
      </c>
      <c r="G14552" s="17">
        <v>2.89289631E8</v>
      </c>
      <c r="H14552" s="17">
        <v>2.89289631E8</v>
      </c>
    </row>
    <row r="14553">
      <c r="A14553" s="7" t="s">
        <v>32151</v>
      </c>
      <c r="B14553" s="17" t="s">
        <v>32152</v>
      </c>
      <c r="C14553" s="17">
        <v>1.0</v>
      </c>
      <c r="D14553" s="17">
        <v>6683868.0</v>
      </c>
      <c r="E14553" s="17">
        <v>6683868.0</v>
      </c>
      <c r="F14553" s="17">
        <v>6683868.0</v>
      </c>
      <c r="G14553" s="17">
        <v>6683868.0</v>
      </c>
      <c r="H14553" s="17">
        <v>6683868.0</v>
      </c>
    </row>
    <row r="14554">
      <c r="A14554" s="7" t="s">
        <v>32153</v>
      </c>
      <c r="B14554" s="17" t="s">
        <v>32154</v>
      </c>
      <c r="C14554" s="17">
        <v>1.0</v>
      </c>
      <c r="D14554" s="17">
        <v>1.1589599E7</v>
      </c>
      <c r="E14554" s="17">
        <v>1.1589599E7</v>
      </c>
      <c r="F14554" s="17">
        <v>1.1589599E7</v>
      </c>
      <c r="G14554" s="17">
        <v>1.1589599E7</v>
      </c>
      <c r="H14554" s="17">
        <v>1.1589599E7</v>
      </c>
    </row>
    <row r="14555">
      <c r="A14555" s="7" t="s">
        <v>32155</v>
      </c>
      <c r="B14555" s="17" t="s">
        <v>32156</v>
      </c>
      <c r="C14555" s="17">
        <v>2.0</v>
      </c>
      <c r="D14555" s="17">
        <v>4083066.5</v>
      </c>
      <c r="E14555" s="17">
        <v>3347541.0</v>
      </c>
      <c r="F14555" s="17">
        <v>3347541.0</v>
      </c>
      <c r="G14555" s="17">
        <v>4818592.0</v>
      </c>
      <c r="H14555" s="17">
        <v>4818592.0</v>
      </c>
    </row>
    <row r="14556">
      <c r="A14556" s="7" t="s">
        <v>32157</v>
      </c>
      <c r="B14556" s="17" t="s">
        <v>32158</v>
      </c>
      <c r="C14556" s="17">
        <v>17.0</v>
      </c>
      <c r="D14556" s="17">
        <v>2.206973541E7</v>
      </c>
      <c r="E14556" s="17">
        <v>5274995.0</v>
      </c>
      <c r="F14556" s="17">
        <v>9401781.0</v>
      </c>
      <c r="G14556" s="17">
        <v>1.864315E7</v>
      </c>
      <c r="H14556" s="17">
        <v>4.4880879E7</v>
      </c>
    </row>
    <row r="14557">
      <c r="A14557" s="7" t="s">
        <v>32159</v>
      </c>
      <c r="B14557" s="17" t="s">
        <v>32160</v>
      </c>
      <c r="C14557" s="17">
        <v>1.0</v>
      </c>
      <c r="D14557" s="17">
        <v>735966.0</v>
      </c>
      <c r="E14557" s="17">
        <v>735966.0</v>
      </c>
      <c r="F14557" s="17">
        <v>735966.0</v>
      </c>
      <c r="G14557" s="17">
        <v>735966.0</v>
      </c>
      <c r="H14557" s="17">
        <v>735966.0</v>
      </c>
    </row>
    <row r="14558">
      <c r="A14558" s="7" t="s">
        <v>32161</v>
      </c>
      <c r="B14558" s="17" t="s">
        <v>32162</v>
      </c>
      <c r="C14558" s="17">
        <v>87.0</v>
      </c>
      <c r="D14558" s="17">
        <v>2.266960767E7</v>
      </c>
      <c r="E14558" s="17">
        <v>3515113.0</v>
      </c>
      <c r="F14558" s="17">
        <v>9679500.0</v>
      </c>
      <c r="G14558" s="17">
        <v>2.2926052E7</v>
      </c>
      <c r="H14558" s="17">
        <v>4.6152212E7</v>
      </c>
    </row>
    <row r="14559">
      <c r="A14559" s="7" t="s">
        <v>32163</v>
      </c>
      <c r="B14559" s="17" t="s">
        <v>32164</v>
      </c>
      <c r="C14559" s="17">
        <v>1.0</v>
      </c>
      <c r="D14559" s="17">
        <v>1.4914839E7</v>
      </c>
      <c r="E14559" s="17">
        <v>1.4914839E7</v>
      </c>
      <c r="F14559" s="17">
        <v>1.4914839E7</v>
      </c>
      <c r="G14559" s="17">
        <v>1.4914839E7</v>
      </c>
      <c r="H14559" s="17">
        <v>1.4914839E7</v>
      </c>
    </row>
    <row r="14560">
      <c r="A14560" s="7" t="s">
        <v>32165</v>
      </c>
      <c r="B14560" s="17" t="s">
        <v>32166</v>
      </c>
      <c r="C14560" s="17">
        <v>1.0</v>
      </c>
      <c r="D14560" s="17">
        <v>4.4056174E7</v>
      </c>
      <c r="E14560" s="17">
        <v>4.4056174E7</v>
      </c>
      <c r="F14560" s="17">
        <v>4.4056174E7</v>
      </c>
      <c r="G14560" s="17">
        <v>4.4056174E7</v>
      </c>
      <c r="H14560" s="17">
        <v>4.4056174E7</v>
      </c>
    </row>
    <row r="14561">
      <c r="A14561" s="7" t="s">
        <v>32167</v>
      </c>
      <c r="B14561" s="17" t="s">
        <v>32168</v>
      </c>
      <c r="C14561" s="17">
        <v>3.0</v>
      </c>
      <c r="D14561" s="17">
        <v>2.5619354E7</v>
      </c>
      <c r="E14561" s="17">
        <v>4026102.0</v>
      </c>
      <c r="F14561" s="17">
        <v>1.4977282E7</v>
      </c>
      <c r="G14561" s="17">
        <v>5.7854678E7</v>
      </c>
      <c r="H14561" s="17">
        <v>5.7854678E7</v>
      </c>
    </row>
    <row r="14562">
      <c r="A14562" s="7" t="s">
        <v>32169</v>
      </c>
      <c r="B14562" s="17" t="s">
        <v>32170</v>
      </c>
      <c r="C14562" s="17">
        <v>2.0</v>
      </c>
      <c r="D14562" s="17">
        <v>2.0003107E7</v>
      </c>
      <c r="E14562" s="17">
        <v>7995411.0</v>
      </c>
      <c r="F14562" s="17">
        <v>7995411.0</v>
      </c>
      <c r="G14562" s="17">
        <v>3.2010803E7</v>
      </c>
      <c r="H14562" s="17">
        <v>3.2010803E7</v>
      </c>
    </row>
    <row r="14563">
      <c r="A14563" s="7" t="s">
        <v>32172</v>
      </c>
      <c r="B14563" s="17" t="s">
        <v>32173</v>
      </c>
      <c r="C14563" s="17">
        <v>419.0</v>
      </c>
      <c r="D14563" s="17">
        <v>1.216441959E7</v>
      </c>
      <c r="E14563" s="17">
        <v>2872266.0</v>
      </c>
      <c r="F14563" s="17">
        <v>4607953.0</v>
      </c>
      <c r="G14563" s="17">
        <v>9159404.0</v>
      </c>
      <c r="H14563" s="17">
        <v>3.31508E7</v>
      </c>
    </row>
    <row r="14564">
      <c r="A14564" s="7" t="s">
        <v>32174</v>
      </c>
      <c r="B14564" s="17" t="s">
        <v>32175</v>
      </c>
      <c r="C14564" s="17">
        <v>19.0</v>
      </c>
      <c r="D14564" s="17">
        <v>1.751310663E7</v>
      </c>
      <c r="E14564" s="17">
        <v>4279670.0</v>
      </c>
      <c r="F14564" s="17">
        <v>5500041.0</v>
      </c>
      <c r="G14564" s="17">
        <v>1.3581544E7</v>
      </c>
      <c r="H14564" s="17">
        <v>3.4806E7</v>
      </c>
    </row>
    <row r="14565">
      <c r="A14565" s="7" t="s">
        <v>32176</v>
      </c>
      <c r="B14565" s="17" t="s">
        <v>32177</v>
      </c>
      <c r="C14565" s="17">
        <v>17.0</v>
      </c>
      <c r="D14565" s="17">
        <v>1.586715206E7</v>
      </c>
      <c r="E14565" s="17">
        <v>9713369.0</v>
      </c>
      <c r="F14565" s="17">
        <v>1.1367976E7</v>
      </c>
      <c r="G14565" s="17">
        <v>1.7111704E7</v>
      </c>
      <c r="H14565" s="17">
        <v>4.1918604E7</v>
      </c>
    </row>
    <row r="14566">
      <c r="A14566" s="7" t="s">
        <v>32178</v>
      </c>
      <c r="B14566" s="17" t="s">
        <v>32179</v>
      </c>
      <c r="C14566" s="17">
        <v>1.0</v>
      </c>
      <c r="D14566" s="17">
        <v>3.37205E7</v>
      </c>
      <c r="E14566" s="17">
        <v>3.37205E7</v>
      </c>
      <c r="F14566" s="17">
        <v>3.37205E7</v>
      </c>
      <c r="G14566" s="17">
        <v>3.37205E7</v>
      </c>
      <c r="H14566" s="17">
        <v>3.37205E7</v>
      </c>
    </row>
    <row r="14567">
      <c r="A14567" s="7" t="s">
        <v>32180</v>
      </c>
      <c r="B14567" s="17" t="s">
        <v>32181</v>
      </c>
      <c r="C14567" s="17">
        <v>5.0</v>
      </c>
      <c r="D14567" s="17">
        <v>1.53379054E7</v>
      </c>
      <c r="E14567" s="17">
        <v>4920489.0</v>
      </c>
      <c r="F14567" s="17">
        <v>1.9162742E7</v>
      </c>
      <c r="G14567" s="17">
        <v>2.4354263E7</v>
      </c>
      <c r="H14567" s="17">
        <v>2.48715E7</v>
      </c>
    </row>
    <row r="14568">
      <c r="A14568" s="7" t="s">
        <v>32182</v>
      </c>
      <c r="B14568" s="17" t="s">
        <v>32183</v>
      </c>
      <c r="C14568" s="17">
        <v>1.0</v>
      </c>
      <c r="D14568" s="17">
        <v>2.627461E7</v>
      </c>
      <c r="E14568" s="17">
        <v>2.627461E7</v>
      </c>
      <c r="F14568" s="17">
        <v>2.627461E7</v>
      </c>
      <c r="G14568" s="17">
        <v>2.627461E7</v>
      </c>
      <c r="H14568" s="17">
        <v>2.627461E7</v>
      </c>
    </row>
    <row r="14569">
      <c r="A14569" s="7" t="s">
        <v>32184</v>
      </c>
      <c r="B14569" s="17" t="s">
        <v>32185</v>
      </c>
      <c r="C14569" s="17">
        <v>47.0</v>
      </c>
      <c r="D14569" s="17">
        <v>2.52655897E7</v>
      </c>
      <c r="E14569" s="17">
        <v>1.8176171E7</v>
      </c>
      <c r="F14569" s="17">
        <v>2.28324E7</v>
      </c>
      <c r="G14569" s="17">
        <v>2.6320498E7</v>
      </c>
      <c r="H14569" s="17">
        <v>3.6851993E7</v>
      </c>
    </row>
    <row r="14570">
      <c r="A14570" s="7" t="s">
        <v>32186</v>
      </c>
      <c r="B14570" s="17" t="s">
        <v>32187</v>
      </c>
      <c r="C14570" s="17">
        <v>7.0</v>
      </c>
      <c r="D14570" s="17">
        <v>2.410707071E7</v>
      </c>
      <c r="E14570" s="17">
        <v>5521377.0</v>
      </c>
      <c r="F14570" s="17">
        <v>1.6846867E7</v>
      </c>
      <c r="G14570" s="17">
        <v>2.7004014E7</v>
      </c>
      <c r="H14570" s="17">
        <v>8.6527154E7</v>
      </c>
    </row>
    <row r="14571">
      <c r="A14571" s="7" t="s">
        <v>32188</v>
      </c>
      <c r="B14571" s="17" t="s">
        <v>32189</v>
      </c>
      <c r="C14571" s="17">
        <v>13.0</v>
      </c>
      <c r="D14571" s="17">
        <v>1.321905477E7</v>
      </c>
      <c r="E14571" s="17">
        <v>4306367.0</v>
      </c>
      <c r="F14571" s="17">
        <v>5569588.0</v>
      </c>
      <c r="G14571" s="17">
        <v>1.206895E7</v>
      </c>
      <c r="H14571" s="17">
        <v>1.9038994E7</v>
      </c>
    </row>
    <row r="14572">
      <c r="A14572" s="7" t="s">
        <v>32191</v>
      </c>
      <c r="B14572" s="17" t="s">
        <v>32192</v>
      </c>
      <c r="C14572" s="17">
        <v>223.0</v>
      </c>
      <c r="D14572" s="17">
        <v>4.688454043E7</v>
      </c>
      <c r="E14572" s="17">
        <v>7940233.0</v>
      </c>
      <c r="F14572" s="17">
        <v>2.4986209E7</v>
      </c>
      <c r="G14572" s="17">
        <v>6.045274E7</v>
      </c>
      <c r="H14572" s="17">
        <v>1.19013075E8</v>
      </c>
    </row>
    <row r="14573">
      <c r="A14573" s="7" t="s">
        <v>32193</v>
      </c>
      <c r="B14573" s="17" t="s">
        <v>32194</v>
      </c>
      <c r="C14573" s="17">
        <v>37.0</v>
      </c>
      <c r="D14573" s="17">
        <v>6.399406578E7</v>
      </c>
      <c r="E14573" s="17">
        <v>7015994.0</v>
      </c>
      <c r="F14573" s="17">
        <v>2.7057374E7</v>
      </c>
      <c r="G14573" s="17">
        <v>6.9133475E7</v>
      </c>
      <c r="H14573" s="17">
        <v>1.50272517E8</v>
      </c>
    </row>
    <row r="14574">
      <c r="A14574" s="7" t="s">
        <v>32195</v>
      </c>
      <c r="B14574" s="17" t="s">
        <v>32196</v>
      </c>
      <c r="C14574" s="17">
        <v>314.0</v>
      </c>
      <c r="D14574" s="17">
        <v>3.658411433E7</v>
      </c>
      <c r="E14574" s="17">
        <v>6430562.0</v>
      </c>
      <c r="F14574" s="17">
        <v>1.7209976E7</v>
      </c>
      <c r="G14574" s="17">
        <v>4.5409819E7</v>
      </c>
      <c r="H14574" s="17">
        <v>9.0555631E7</v>
      </c>
    </row>
    <row r="14575">
      <c r="A14575" s="7" t="s">
        <v>32197</v>
      </c>
      <c r="B14575" s="17" t="s">
        <v>32198</v>
      </c>
      <c r="C14575" s="17">
        <v>237.0</v>
      </c>
      <c r="D14575" s="17">
        <v>4.852063514E7</v>
      </c>
      <c r="E14575" s="17">
        <v>5758500.0</v>
      </c>
      <c r="F14575" s="17">
        <v>2.7354585E7</v>
      </c>
      <c r="G14575" s="17">
        <v>6.91724E7</v>
      </c>
      <c r="H14575" s="17">
        <v>1.2050354E8</v>
      </c>
    </row>
    <row r="14576">
      <c r="A14576" s="7" t="s">
        <v>32199</v>
      </c>
      <c r="B14576" s="17" t="s">
        <v>32200</v>
      </c>
      <c r="C14576" s="17">
        <v>15.0</v>
      </c>
      <c r="D14576" s="17">
        <v>4.282497273E7</v>
      </c>
      <c r="E14576" s="17">
        <v>4675056.0</v>
      </c>
      <c r="F14576" s="17">
        <v>1.4019303E7</v>
      </c>
      <c r="G14576" s="17">
        <v>4.0768217E7</v>
      </c>
      <c r="H14576" s="17">
        <v>7.2652164E7</v>
      </c>
    </row>
    <row r="14577">
      <c r="A14577" s="7" t="s">
        <v>32201</v>
      </c>
      <c r="B14577" s="17" t="s">
        <v>32202</v>
      </c>
      <c r="C14577" s="17">
        <v>37.0</v>
      </c>
      <c r="D14577" s="17">
        <v>2.214187741E7</v>
      </c>
      <c r="E14577" s="17">
        <v>5668792.0</v>
      </c>
      <c r="F14577" s="17">
        <v>1.049446E7</v>
      </c>
      <c r="G14577" s="17">
        <v>2.3934308E7</v>
      </c>
      <c r="H14577" s="17">
        <v>6.3364168E7</v>
      </c>
    </row>
    <row r="14578">
      <c r="A14578" s="7" t="s">
        <v>32203</v>
      </c>
      <c r="B14578" s="17" t="s">
        <v>32204</v>
      </c>
      <c r="C14578" s="17">
        <v>4.0</v>
      </c>
      <c r="D14578" s="17">
        <v>4317364.75</v>
      </c>
      <c r="E14578" s="17">
        <v>700000.0</v>
      </c>
      <c r="F14578" s="17">
        <v>2058240.0</v>
      </c>
      <c r="G14578" s="17">
        <v>2062720.0</v>
      </c>
      <c r="H14578" s="17">
        <v>1.2448499E7</v>
      </c>
    </row>
    <row r="14579">
      <c r="A14579" s="7" t="s">
        <v>32205</v>
      </c>
      <c r="B14579" s="17" t="s">
        <v>32206</v>
      </c>
      <c r="C14579" s="17">
        <v>56.0</v>
      </c>
      <c r="D14579" s="17">
        <v>3.955710586E7</v>
      </c>
      <c r="E14579" s="17">
        <v>1.2057416E7</v>
      </c>
      <c r="F14579" s="17">
        <v>2.1801222E7</v>
      </c>
      <c r="G14579" s="17">
        <v>3.8680162E7</v>
      </c>
      <c r="H14579" s="17">
        <v>7.3525165E7</v>
      </c>
    </row>
    <row r="14580">
      <c r="A14580" s="7" t="s">
        <v>32207</v>
      </c>
      <c r="B14580" s="17" t="s">
        <v>32208</v>
      </c>
      <c r="C14580" s="17">
        <v>17.0</v>
      </c>
      <c r="D14580" s="17">
        <v>1.481636108E8</v>
      </c>
      <c r="E14580" s="17">
        <v>1.6547883E7</v>
      </c>
      <c r="F14580" s="17">
        <v>1.08799503E8</v>
      </c>
      <c r="G14580" s="17">
        <v>1.69004609E8</v>
      </c>
      <c r="H14580" s="17">
        <v>2.33625424E8</v>
      </c>
    </row>
    <row r="14581">
      <c r="A14581" s="7" t="s">
        <v>32209</v>
      </c>
      <c r="B14581" s="17" t="s">
        <v>32210</v>
      </c>
      <c r="C14581" s="17">
        <v>42.0</v>
      </c>
      <c r="D14581" s="17">
        <v>1.56636795E7</v>
      </c>
      <c r="E14581" s="17">
        <v>3478635.0</v>
      </c>
      <c r="F14581" s="17">
        <v>6161567.0</v>
      </c>
      <c r="G14581" s="17">
        <v>1.66657E7</v>
      </c>
      <c r="H14581" s="17">
        <v>4.3961155E7</v>
      </c>
    </row>
    <row r="14582">
      <c r="A14582" s="7" t="s">
        <v>32212</v>
      </c>
      <c r="B14582" s="17" t="s">
        <v>32213</v>
      </c>
      <c r="C14582" s="17">
        <v>13.0</v>
      </c>
      <c r="D14582" s="17">
        <v>1.245419723E7</v>
      </c>
      <c r="E14582" s="17">
        <v>4449567.0</v>
      </c>
      <c r="F14582" s="17">
        <v>1.0080239E7</v>
      </c>
      <c r="G14582" s="17">
        <v>1.4838182E7</v>
      </c>
      <c r="H14582" s="17">
        <v>3.07585E7</v>
      </c>
    </row>
    <row r="14583">
      <c r="A14583" s="7" t="s">
        <v>32214</v>
      </c>
      <c r="B14583" s="17" t="s">
        <v>32215</v>
      </c>
      <c r="C14583" s="17">
        <v>5.0</v>
      </c>
      <c r="D14583" s="17">
        <v>2.33141656E7</v>
      </c>
      <c r="E14583" s="17">
        <v>3610991.0</v>
      </c>
      <c r="F14583" s="17">
        <v>5746308.0</v>
      </c>
      <c r="G14583" s="17">
        <v>6858842.0</v>
      </c>
      <c r="H14583" s="17">
        <v>9.8702281E7</v>
      </c>
    </row>
    <row r="14584">
      <c r="A14584" s="7" t="s">
        <v>32216</v>
      </c>
      <c r="B14584" s="17" t="s">
        <v>32217</v>
      </c>
      <c r="C14584" s="17">
        <v>16.0</v>
      </c>
      <c r="D14584" s="17">
        <v>1.4743165E7</v>
      </c>
      <c r="E14584" s="17">
        <v>2839044.0</v>
      </c>
      <c r="F14584" s="17">
        <v>5824000.0</v>
      </c>
      <c r="G14584" s="17">
        <v>1.3657E7</v>
      </c>
      <c r="H14584" s="17">
        <v>3.9946919E7</v>
      </c>
    </row>
    <row r="14585">
      <c r="A14585" s="7" t="s">
        <v>32218</v>
      </c>
      <c r="B14585" s="17" t="s">
        <v>32219</v>
      </c>
      <c r="C14585" s="17">
        <v>3.0</v>
      </c>
      <c r="D14585" s="17">
        <v>4062824.0</v>
      </c>
      <c r="E14585" s="17">
        <v>2308118.0</v>
      </c>
      <c r="F14585" s="17">
        <v>2608856.0</v>
      </c>
      <c r="G14585" s="17">
        <v>7271498.0</v>
      </c>
      <c r="H14585" s="17">
        <v>7271498.0</v>
      </c>
    </row>
    <row r="14586">
      <c r="A14586" s="7" t="s">
        <v>32220</v>
      </c>
      <c r="B14586" s="17" t="s">
        <v>32221</v>
      </c>
      <c r="C14586" s="17">
        <v>27.0</v>
      </c>
      <c r="D14586" s="17">
        <v>1.634953107E7</v>
      </c>
      <c r="E14586" s="17">
        <v>4646880.0</v>
      </c>
      <c r="F14586" s="17">
        <v>6827350.0</v>
      </c>
      <c r="G14586" s="17">
        <v>1.448576E7</v>
      </c>
      <c r="H14586" s="17">
        <v>3.9946919E7</v>
      </c>
    </row>
    <row r="14587">
      <c r="A14587" s="7" t="s">
        <v>32222</v>
      </c>
      <c r="B14587" s="17" t="s">
        <v>32223</v>
      </c>
      <c r="C14587" s="17">
        <v>18.0</v>
      </c>
      <c r="D14587" s="17">
        <v>2.189007783E7</v>
      </c>
      <c r="E14587" s="17">
        <v>6370105.0</v>
      </c>
      <c r="F14587" s="17">
        <v>8227000.0</v>
      </c>
      <c r="G14587" s="17">
        <v>2.016285E7</v>
      </c>
      <c r="H14587" s="17">
        <v>7.8329E7</v>
      </c>
    </row>
    <row r="14588">
      <c r="A14588" s="7" t="s">
        <v>32224</v>
      </c>
      <c r="B14588" s="17" t="s">
        <v>32225</v>
      </c>
      <c r="C14588" s="17">
        <v>8.0</v>
      </c>
      <c r="D14588" s="17">
        <v>8684336.375</v>
      </c>
      <c r="E14588" s="17">
        <v>6915270.0</v>
      </c>
      <c r="F14588" s="17">
        <v>8038885.0</v>
      </c>
      <c r="G14588" s="17">
        <v>9301783.0</v>
      </c>
      <c r="H14588" s="17">
        <v>1.2553552E7</v>
      </c>
    </row>
    <row r="14589">
      <c r="A14589" s="7" t="s">
        <v>32226</v>
      </c>
      <c r="B14589" s="17" t="s">
        <v>32227</v>
      </c>
      <c r="C14589" s="17">
        <v>2.0</v>
      </c>
      <c r="D14589" s="17">
        <v>1.96072255E7</v>
      </c>
      <c r="E14589" s="17">
        <v>1.25182E7</v>
      </c>
      <c r="F14589" s="17">
        <v>1.25182E7</v>
      </c>
      <c r="G14589" s="17">
        <v>2.6696251E7</v>
      </c>
      <c r="H14589" s="17">
        <v>2.6696251E7</v>
      </c>
    </row>
    <row r="14590">
      <c r="A14590" s="7" t="s">
        <v>32228</v>
      </c>
      <c r="B14590" s="17" t="s">
        <v>32229</v>
      </c>
      <c r="C14590" s="17">
        <v>10.0</v>
      </c>
      <c r="D14590" s="17">
        <v>6818083.4</v>
      </c>
      <c r="E14590" s="17">
        <v>4557112.0</v>
      </c>
      <c r="F14590" s="17">
        <v>4785720.0</v>
      </c>
      <c r="G14590" s="17">
        <v>8033127.0</v>
      </c>
      <c r="H14590" s="17">
        <v>1.20621E7</v>
      </c>
    </row>
    <row r="14591">
      <c r="A14591" s="7" t="s">
        <v>32230</v>
      </c>
      <c r="B14591" s="17" t="s">
        <v>32231</v>
      </c>
      <c r="C14591" s="17">
        <v>45.0</v>
      </c>
      <c r="D14591" s="17">
        <v>1.369920976E7</v>
      </c>
      <c r="E14591" s="17">
        <v>4553000.0</v>
      </c>
      <c r="F14591" s="17">
        <v>7357379.0</v>
      </c>
      <c r="G14591" s="17">
        <v>1.3142054E7</v>
      </c>
      <c r="H14591" s="17">
        <v>3.6432569E7</v>
      </c>
    </row>
    <row r="14592">
      <c r="A14592" s="7" t="s">
        <v>32233</v>
      </c>
      <c r="B14592" s="17" t="s">
        <v>32234</v>
      </c>
      <c r="C14592" s="17">
        <v>45.0</v>
      </c>
      <c r="D14592" s="17">
        <v>1.542272271E7</v>
      </c>
      <c r="E14592" s="17">
        <v>4260563.0</v>
      </c>
      <c r="F14592" s="17">
        <v>6239644.0</v>
      </c>
      <c r="G14592" s="17">
        <v>1.8296305E7</v>
      </c>
      <c r="H14592" s="17">
        <v>2.3292828E7</v>
      </c>
    </row>
    <row r="14593">
      <c r="A14593" s="7" t="s">
        <v>32235</v>
      </c>
      <c r="B14593" s="17" t="s">
        <v>32236</v>
      </c>
      <c r="C14593" s="17">
        <v>9.0</v>
      </c>
      <c r="D14593" s="17">
        <v>1.583107867E7</v>
      </c>
      <c r="E14593" s="17">
        <v>4676384.0</v>
      </c>
      <c r="F14593" s="17">
        <v>1.5969277E7</v>
      </c>
      <c r="G14593" s="17">
        <v>2.3570499E7</v>
      </c>
      <c r="H14593" s="17">
        <v>3.4135514E7</v>
      </c>
    </row>
    <row r="14594">
      <c r="A14594" s="7" t="s">
        <v>32237</v>
      </c>
      <c r="B14594" s="17" t="s">
        <v>32238</v>
      </c>
      <c r="C14594" s="17">
        <v>1.0</v>
      </c>
      <c r="D14594" s="17">
        <v>3832342.0</v>
      </c>
      <c r="E14594" s="17">
        <v>3832342.0</v>
      </c>
      <c r="F14594" s="17">
        <v>3832342.0</v>
      </c>
      <c r="G14594" s="17">
        <v>3832342.0</v>
      </c>
      <c r="H14594" s="17">
        <v>3832342.0</v>
      </c>
    </row>
    <row r="14595">
      <c r="A14595" s="7" t="s">
        <v>32239</v>
      </c>
      <c r="B14595" s="17" t="s">
        <v>32240</v>
      </c>
      <c r="C14595" s="17">
        <v>7.0</v>
      </c>
      <c r="D14595" s="17">
        <v>8404303.286</v>
      </c>
      <c r="E14595" s="17">
        <v>4383210.0</v>
      </c>
      <c r="F14595" s="17">
        <v>5303800.0</v>
      </c>
      <c r="G14595" s="17">
        <v>1.4943758E7</v>
      </c>
      <c r="H14595" s="17">
        <v>1.9708243E7</v>
      </c>
    </row>
    <row r="14596">
      <c r="A14596" s="7" t="s">
        <v>32241</v>
      </c>
      <c r="B14596" s="17" t="s">
        <v>32242</v>
      </c>
      <c r="C14596" s="17">
        <v>7.0</v>
      </c>
      <c r="D14596" s="17">
        <v>1.305083257E7</v>
      </c>
      <c r="E14596" s="17">
        <v>7352978.0</v>
      </c>
      <c r="F14596" s="17">
        <v>1.2236391E7</v>
      </c>
      <c r="G14596" s="17">
        <v>1.5972898E7</v>
      </c>
      <c r="H14596" s="17">
        <v>3.1570288E7</v>
      </c>
    </row>
    <row r="14597">
      <c r="A14597" s="7" t="s">
        <v>32243</v>
      </c>
      <c r="B14597" s="17" t="s">
        <v>32244</v>
      </c>
      <c r="C14597" s="17">
        <v>63.0</v>
      </c>
      <c r="D14597" s="17">
        <v>1.066506552E7</v>
      </c>
      <c r="E14597" s="17">
        <v>4686900.0</v>
      </c>
      <c r="F14597" s="17">
        <v>6913150.0</v>
      </c>
      <c r="G14597" s="17">
        <v>1.162412E7</v>
      </c>
      <c r="H14597" s="17">
        <v>1.9908578E7</v>
      </c>
    </row>
    <row r="14598">
      <c r="A14598" s="7" t="s">
        <v>32245</v>
      </c>
      <c r="B14598" s="17" t="s">
        <v>32246</v>
      </c>
      <c r="C14598" s="17">
        <v>38.0</v>
      </c>
      <c r="D14598" s="17">
        <v>2.377420389E7</v>
      </c>
      <c r="E14598" s="17">
        <v>6314704.0</v>
      </c>
      <c r="F14598" s="17">
        <v>1.2205983E7</v>
      </c>
      <c r="G14598" s="17">
        <v>3.2717174E7</v>
      </c>
      <c r="H14598" s="17">
        <v>5.3483632E7</v>
      </c>
    </row>
    <row r="14599">
      <c r="A14599" s="7" t="s">
        <v>32247</v>
      </c>
      <c r="B14599" s="17" t="s">
        <v>32248</v>
      </c>
      <c r="C14599" s="17">
        <v>20.0</v>
      </c>
      <c r="D14599" s="17">
        <v>2.585323605E7</v>
      </c>
      <c r="E14599" s="17">
        <v>6000000.0</v>
      </c>
      <c r="F14599" s="17">
        <v>1.9051761E7</v>
      </c>
      <c r="G14599" s="17">
        <v>4.3040181E7</v>
      </c>
      <c r="H14599" s="17">
        <v>5.3807029E7</v>
      </c>
    </row>
    <row r="14600">
      <c r="A14600" s="7" t="s">
        <v>32249</v>
      </c>
      <c r="B14600" s="17" t="s">
        <v>32250</v>
      </c>
      <c r="C14600" s="17">
        <v>3.0</v>
      </c>
      <c r="D14600" s="17">
        <v>2.891212733E7</v>
      </c>
      <c r="E14600" s="17">
        <v>6167579.0</v>
      </c>
      <c r="F14600" s="17">
        <v>9792503.0</v>
      </c>
      <c r="G14600" s="17">
        <v>7.07763E7</v>
      </c>
      <c r="H14600" s="17">
        <v>7.07763E7</v>
      </c>
    </row>
    <row r="14601">
      <c r="A14601" s="7" t="s">
        <v>32251</v>
      </c>
      <c r="B14601" s="17" t="s">
        <v>32252</v>
      </c>
      <c r="C14601" s="17">
        <v>1529.0</v>
      </c>
      <c r="D14601" s="17">
        <v>9273591.78</v>
      </c>
      <c r="E14601" s="17">
        <v>6088763.0</v>
      </c>
      <c r="F14601" s="17">
        <v>8090536.0</v>
      </c>
      <c r="G14601" s="17">
        <v>1.0904927E7</v>
      </c>
      <c r="H14601" s="17">
        <v>1.4519E7</v>
      </c>
    </row>
    <row r="14602">
      <c r="A14602" s="7" t="s">
        <v>32253</v>
      </c>
      <c r="B14602" s="17" t="s">
        <v>32254</v>
      </c>
      <c r="C14602" s="17">
        <v>4.0</v>
      </c>
      <c r="D14602" s="17">
        <v>8632453.75</v>
      </c>
      <c r="E14602" s="17">
        <v>2401577.0</v>
      </c>
      <c r="F14602" s="17">
        <v>6249192.0</v>
      </c>
      <c r="G14602" s="17">
        <v>9282800.0</v>
      </c>
      <c r="H14602" s="17">
        <v>1.6596246E7</v>
      </c>
    </row>
    <row r="14603">
      <c r="A14603" s="7" t="s">
        <v>32255</v>
      </c>
      <c r="B14603" s="17" t="s">
        <v>32256</v>
      </c>
      <c r="C14603" s="17">
        <v>30.0</v>
      </c>
      <c r="D14603" s="17">
        <v>9411720.267</v>
      </c>
      <c r="E14603" s="17">
        <v>6242992.0</v>
      </c>
      <c r="F14603" s="17">
        <v>8663568.0</v>
      </c>
      <c r="G14603" s="17">
        <v>1.0177077E7</v>
      </c>
      <c r="H14603" s="17">
        <v>1.45886E7</v>
      </c>
    </row>
    <row r="14604">
      <c r="A14604" s="7" t="s">
        <v>32257</v>
      </c>
      <c r="B14604" s="17" t="s">
        <v>32258</v>
      </c>
      <c r="C14604" s="17">
        <v>1105.0</v>
      </c>
      <c r="D14604" s="17">
        <v>8942039.568</v>
      </c>
      <c r="E14604" s="17">
        <v>5853643.0</v>
      </c>
      <c r="F14604" s="17">
        <v>7525056.0</v>
      </c>
      <c r="G14604" s="17">
        <v>1.0528163E7</v>
      </c>
      <c r="H14604" s="17">
        <v>1.4380353E7</v>
      </c>
    </row>
    <row r="14605">
      <c r="A14605" s="7" t="s">
        <v>32259</v>
      </c>
      <c r="B14605" s="17" t="s">
        <v>32260</v>
      </c>
      <c r="C14605" s="17">
        <v>41.0</v>
      </c>
      <c r="D14605" s="17">
        <v>8247952.537</v>
      </c>
      <c r="E14605" s="17">
        <v>6258800.0</v>
      </c>
      <c r="F14605" s="17">
        <v>7602703.0</v>
      </c>
      <c r="G14605" s="17">
        <v>9667595.0</v>
      </c>
      <c r="H14605" s="17">
        <v>1.2612887E7</v>
      </c>
    </row>
    <row r="14606">
      <c r="A14606" s="7" t="s">
        <v>32261</v>
      </c>
      <c r="B14606" s="17" t="s">
        <v>32262</v>
      </c>
      <c r="C14606" s="17">
        <v>2.0</v>
      </c>
      <c r="D14606" s="17">
        <v>4262817.5</v>
      </c>
      <c r="E14606" s="17">
        <v>3425382.0</v>
      </c>
      <c r="F14606" s="17">
        <v>3425382.0</v>
      </c>
      <c r="G14606" s="17">
        <v>5100253.0</v>
      </c>
      <c r="H14606" s="17">
        <v>5100253.0</v>
      </c>
    </row>
    <row r="14607">
      <c r="A14607" s="7" t="s">
        <v>32263</v>
      </c>
      <c r="B14607" s="17" t="s">
        <v>32264</v>
      </c>
      <c r="C14607" s="17">
        <v>1.0</v>
      </c>
      <c r="D14607" s="17">
        <v>1.5987701E7</v>
      </c>
      <c r="E14607" s="17">
        <v>1.5987701E7</v>
      </c>
      <c r="F14607" s="17">
        <v>1.5987701E7</v>
      </c>
      <c r="G14607" s="17">
        <v>1.5987701E7</v>
      </c>
      <c r="H14607" s="17">
        <v>1.5987701E7</v>
      </c>
    </row>
    <row r="14608">
      <c r="A14608" s="7" t="s">
        <v>32265</v>
      </c>
      <c r="B14608" s="17" t="s">
        <v>32266</v>
      </c>
      <c r="C14608" s="17">
        <v>1.0</v>
      </c>
      <c r="D14608" s="17">
        <v>5751611.0</v>
      </c>
      <c r="E14608" s="17">
        <v>5751611.0</v>
      </c>
      <c r="F14608" s="17">
        <v>5751611.0</v>
      </c>
      <c r="G14608" s="17">
        <v>5751611.0</v>
      </c>
      <c r="H14608" s="17">
        <v>5751611.0</v>
      </c>
    </row>
    <row r="14609">
      <c r="A14609" s="7" t="s">
        <v>32267</v>
      </c>
      <c r="B14609" s="17" t="s">
        <v>32268</v>
      </c>
      <c r="C14609" s="17">
        <v>1.0</v>
      </c>
      <c r="D14609" s="17">
        <v>1059262.0</v>
      </c>
      <c r="E14609" s="17">
        <v>1059262.0</v>
      </c>
      <c r="F14609" s="17">
        <v>1059262.0</v>
      </c>
      <c r="G14609" s="17">
        <v>1059262.0</v>
      </c>
      <c r="H14609" s="17">
        <v>1059262.0</v>
      </c>
    </row>
    <row r="14610">
      <c r="A14610" s="7" t="s">
        <v>32269</v>
      </c>
      <c r="B14610" s="17" t="s">
        <v>32270</v>
      </c>
      <c r="C14610" s="17">
        <v>1.0</v>
      </c>
      <c r="D14610" s="17">
        <v>4175858.0</v>
      </c>
      <c r="E14610" s="17">
        <v>4175858.0</v>
      </c>
      <c r="F14610" s="17">
        <v>4175858.0</v>
      </c>
      <c r="G14610" s="17">
        <v>4175858.0</v>
      </c>
      <c r="H14610" s="17">
        <v>4175858.0</v>
      </c>
    </row>
    <row r="14611">
      <c r="A14611" s="7" t="s">
        <v>32272</v>
      </c>
      <c r="B14611" s="17" t="s">
        <v>32273</v>
      </c>
      <c r="C14611" s="17">
        <v>6.0</v>
      </c>
      <c r="D14611" s="17">
        <v>1.897034817E7</v>
      </c>
      <c r="E14611" s="17">
        <v>2454306.0</v>
      </c>
      <c r="F14611" s="17">
        <v>1.3137492E7</v>
      </c>
      <c r="G14611" s="17">
        <v>3.30111E7</v>
      </c>
      <c r="H14611" s="17">
        <v>4.92766E7</v>
      </c>
    </row>
    <row r="14612">
      <c r="A14612" s="7" t="s">
        <v>32274</v>
      </c>
      <c r="B14612" s="17" t="s">
        <v>32275</v>
      </c>
      <c r="C14612" s="17">
        <v>2.0</v>
      </c>
      <c r="D14612" s="17">
        <v>5211469.0</v>
      </c>
      <c r="E14612" s="17">
        <v>2518238.0</v>
      </c>
      <c r="F14612" s="17">
        <v>2518238.0</v>
      </c>
      <c r="G14612" s="17">
        <v>7904700.0</v>
      </c>
      <c r="H14612" s="17">
        <v>7904700.0</v>
      </c>
    </row>
    <row r="14613">
      <c r="A14613" s="7" t="s">
        <v>32276</v>
      </c>
      <c r="B14613" s="17" t="s">
        <v>32277</v>
      </c>
      <c r="C14613" s="17">
        <v>428.0</v>
      </c>
      <c r="D14613" s="17">
        <v>1.627987298E7</v>
      </c>
      <c r="E14613" s="17">
        <v>6352207.0</v>
      </c>
      <c r="F14613" s="17">
        <v>9398419.0</v>
      </c>
      <c r="G14613" s="17">
        <v>1.6923726E7</v>
      </c>
      <c r="H14613" s="17">
        <v>3.3509191E7</v>
      </c>
    </row>
    <row r="14614">
      <c r="A14614" s="7" t="s">
        <v>32278</v>
      </c>
      <c r="B14614" s="17" t="s">
        <v>32279</v>
      </c>
      <c r="C14614" s="17">
        <v>27.0</v>
      </c>
      <c r="D14614" s="17">
        <v>1.582862848E7</v>
      </c>
      <c r="E14614" s="17">
        <v>4818531.0</v>
      </c>
      <c r="F14614" s="17">
        <v>7107000.0</v>
      </c>
      <c r="G14614" s="17">
        <v>1.2260534E7</v>
      </c>
      <c r="H14614" s="17">
        <v>2.5928273E7</v>
      </c>
    </row>
    <row r="14615">
      <c r="A14615" s="7" t="s">
        <v>32280</v>
      </c>
      <c r="B14615" s="17" t="s">
        <v>32281</v>
      </c>
      <c r="C14615" s="17">
        <v>89.0</v>
      </c>
      <c r="D14615" s="17">
        <v>1.279529904E7</v>
      </c>
      <c r="E14615" s="17">
        <v>4755000.0</v>
      </c>
      <c r="F14615" s="17">
        <v>8819957.0</v>
      </c>
      <c r="G14615" s="17">
        <v>1.6762427E7</v>
      </c>
      <c r="H14615" s="17">
        <v>2.5422831E7</v>
      </c>
    </row>
    <row r="14616">
      <c r="A14616" s="7" t="s">
        <v>32282</v>
      </c>
      <c r="B14616" s="17" t="s">
        <v>32283</v>
      </c>
      <c r="C14616" s="17">
        <v>27.0</v>
      </c>
      <c r="D14616" s="17">
        <v>1.167342778E7</v>
      </c>
      <c r="E14616" s="17">
        <v>5431050.0</v>
      </c>
      <c r="F14616" s="17">
        <v>6970215.0</v>
      </c>
      <c r="G14616" s="17">
        <v>1.1832793E7</v>
      </c>
      <c r="H14616" s="17">
        <v>2.1757598E7</v>
      </c>
    </row>
    <row r="14617">
      <c r="A14617" s="7" t="s">
        <v>32284</v>
      </c>
      <c r="B14617" s="17" t="s">
        <v>32285</v>
      </c>
      <c r="C14617" s="17">
        <v>2.0</v>
      </c>
      <c r="D14617" s="17">
        <v>2.1789071E7</v>
      </c>
      <c r="E14617" s="17">
        <v>7542890.0</v>
      </c>
      <c r="F14617" s="17">
        <v>7542890.0</v>
      </c>
      <c r="G14617" s="17">
        <v>3.6035252E7</v>
      </c>
      <c r="H14617" s="17">
        <v>3.6035252E7</v>
      </c>
    </row>
    <row r="14618">
      <c r="A14618" s="7" t="s">
        <v>32286</v>
      </c>
      <c r="B14618" s="17" t="s">
        <v>32287</v>
      </c>
      <c r="C14618" s="17">
        <v>1.0</v>
      </c>
      <c r="D14618" s="17">
        <v>3378353.0</v>
      </c>
      <c r="E14618" s="17">
        <v>3378353.0</v>
      </c>
      <c r="F14618" s="17">
        <v>3378353.0</v>
      </c>
      <c r="G14618" s="17">
        <v>3378353.0</v>
      </c>
      <c r="H14618" s="17">
        <v>3378353.0</v>
      </c>
    </row>
    <row r="14619">
      <c r="A14619" s="7" t="s">
        <v>32288</v>
      </c>
      <c r="B14619" s="17" t="s">
        <v>32289</v>
      </c>
      <c r="C14619" s="17">
        <v>8.0</v>
      </c>
      <c r="D14619" s="17">
        <v>2.625786638E7</v>
      </c>
      <c r="E14619" s="17">
        <v>1.3719496E7</v>
      </c>
      <c r="F14619" s="17">
        <v>2.111549E7</v>
      </c>
      <c r="G14619" s="17">
        <v>2.849325E7</v>
      </c>
      <c r="H14619" s="17">
        <v>7.3676101E7</v>
      </c>
    </row>
    <row r="14620">
      <c r="A14620" s="7" t="s">
        <v>32290</v>
      </c>
      <c r="B14620" s="17" t="s">
        <v>32291</v>
      </c>
      <c r="C14620" s="17">
        <v>19.0</v>
      </c>
      <c r="D14620" s="17">
        <v>1.417235189E7</v>
      </c>
      <c r="E14620" s="17">
        <v>5943665.0</v>
      </c>
      <c r="F14620" s="17">
        <v>1.0314E7</v>
      </c>
      <c r="G14620" s="17">
        <v>2.2251282E7</v>
      </c>
      <c r="H14620" s="17">
        <v>3.4689252E7</v>
      </c>
    </row>
    <row r="14621">
      <c r="A14621" s="7" t="s">
        <v>32293</v>
      </c>
      <c r="B14621" s="17" t="s">
        <v>32294</v>
      </c>
      <c r="C14621" s="17">
        <v>1.0</v>
      </c>
      <c r="D14621" s="17">
        <v>1.4486477E7</v>
      </c>
      <c r="E14621" s="17">
        <v>1.4486477E7</v>
      </c>
      <c r="F14621" s="17">
        <v>1.4486477E7</v>
      </c>
      <c r="G14621" s="17">
        <v>1.4486477E7</v>
      </c>
      <c r="H14621" s="17">
        <v>1.4486477E7</v>
      </c>
    </row>
    <row r="14622">
      <c r="A14622" s="7" t="s">
        <v>32295</v>
      </c>
      <c r="B14622" s="17" t="s">
        <v>32296</v>
      </c>
      <c r="C14622" s="17">
        <v>1.0</v>
      </c>
      <c r="D14622" s="17">
        <v>2409788.0</v>
      </c>
      <c r="E14622" s="17">
        <v>2409788.0</v>
      </c>
      <c r="F14622" s="17">
        <v>2409788.0</v>
      </c>
      <c r="G14622" s="17">
        <v>2409788.0</v>
      </c>
      <c r="H14622" s="17">
        <v>2409788.0</v>
      </c>
    </row>
    <row r="14623">
      <c r="A14623" s="7" t="s">
        <v>32297</v>
      </c>
      <c r="B14623" s="17" t="s">
        <v>32298</v>
      </c>
      <c r="C14623" s="17">
        <v>16.0</v>
      </c>
      <c r="D14623" s="17">
        <v>2.034845444E7</v>
      </c>
      <c r="E14623" s="17">
        <v>6303878.0</v>
      </c>
      <c r="F14623" s="17">
        <v>2.0417535E7</v>
      </c>
      <c r="G14623" s="17">
        <v>2.3812938E7</v>
      </c>
      <c r="H14623" s="17">
        <v>4.2491668E7</v>
      </c>
    </row>
    <row r="14624">
      <c r="A14624" s="7" t="s">
        <v>32299</v>
      </c>
      <c r="B14624" s="17" t="s">
        <v>32300</v>
      </c>
      <c r="C14624" s="17">
        <v>37.0</v>
      </c>
      <c r="D14624" s="17">
        <v>3.821290411E7</v>
      </c>
      <c r="E14624" s="17">
        <v>7025027.0</v>
      </c>
      <c r="F14624" s="17">
        <v>1.9686254E7</v>
      </c>
      <c r="G14624" s="17">
        <v>4.7518903E7</v>
      </c>
      <c r="H14624" s="17">
        <v>9.4834746E7</v>
      </c>
    </row>
    <row r="14625">
      <c r="A14625" s="7" t="s">
        <v>32301</v>
      </c>
      <c r="B14625" s="17" t="s">
        <v>32302</v>
      </c>
      <c r="C14625" s="17">
        <v>67.0</v>
      </c>
      <c r="D14625" s="17">
        <v>2.340643669E7</v>
      </c>
      <c r="E14625" s="17">
        <v>5424944.0</v>
      </c>
      <c r="F14625" s="17">
        <v>9623621.0</v>
      </c>
      <c r="G14625" s="17">
        <v>1.6765629E7</v>
      </c>
      <c r="H14625" s="17">
        <v>8.7664607E7</v>
      </c>
    </row>
    <row r="14626">
      <c r="A14626" s="7" t="s">
        <v>32303</v>
      </c>
      <c r="B14626" s="17" t="s">
        <v>32304</v>
      </c>
      <c r="C14626" s="17">
        <v>54.0</v>
      </c>
      <c r="D14626" s="17">
        <v>4.016914413E7</v>
      </c>
      <c r="E14626" s="17">
        <v>9154483.0</v>
      </c>
      <c r="F14626" s="17">
        <v>1.5937697E7</v>
      </c>
      <c r="G14626" s="17">
        <v>5.7854678E7</v>
      </c>
      <c r="H14626" s="17">
        <v>1.10011299E8</v>
      </c>
    </row>
    <row r="14627">
      <c r="A14627" s="7" t="s">
        <v>32305</v>
      </c>
      <c r="B14627" s="17" t="s">
        <v>32306</v>
      </c>
      <c r="C14627" s="17">
        <v>14.0</v>
      </c>
      <c r="D14627" s="17">
        <v>2.654923971E7</v>
      </c>
      <c r="E14627" s="17">
        <v>7358958.0</v>
      </c>
      <c r="F14627" s="17">
        <v>2.3299138E7</v>
      </c>
      <c r="G14627" s="17">
        <v>3.809812E7</v>
      </c>
      <c r="H14627" s="17">
        <v>3.9218451E7</v>
      </c>
    </row>
    <row r="14628">
      <c r="A14628" s="7" t="s">
        <v>32307</v>
      </c>
      <c r="B14628" s="17" t="s">
        <v>32308</v>
      </c>
      <c r="C14628" s="17">
        <v>68.0</v>
      </c>
      <c r="D14628" s="17">
        <v>2.627228488E7</v>
      </c>
      <c r="E14628" s="17">
        <v>4859662.0</v>
      </c>
      <c r="F14628" s="17">
        <v>1.0692969E7</v>
      </c>
      <c r="G14628" s="17">
        <v>2.17975E7</v>
      </c>
      <c r="H14628" s="17">
        <v>4.8923276E7</v>
      </c>
    </row>
    <row r="14629">
      <c r="A14629" s="7" t="s">
        <v>32309</v>
      </c>
      <c r="B14629" s="17" t="s">
        <v>32310</v>
      </c>
      <c r="C14629" s="17">
        <v>1.0</v>
      </c>
      <c r="D14629" s="17">
        <v>2.257525E7</v>
      </c>
      <c r="E14629" s="17">
        <v>2.257525E7</v>
      </c>
      <c r="F14629" s="17">
        <v>2.257525E7</v>
      </c>
      <c r="G14629" s="17">
        <v>2.257525E7</v>
      </c>
      <c r="H14629" s="17">
        <v>2.257525E7</v>
      </c>
    </row>
    <row r="14630">
      <c r="A14630" s="7" t="s">
        <v>32311</v>
      </c>
      <c r="B14630" s="17" t="s">
        <v>32312</v>
      </c>
      <c r="C14630" s="17">
        <v>26.0</v>
      </c>
      <c r="D14630" s="17">
        <v>2.590928554E7</v>
      </c>
      <c r="E14630" s="17">
        <v>3988978.0</v>
      </c>
      <c r="F14630" s="17">
        <v>9685850.0</v>
      </c>
      <c r="G14630" s="17">
        <v>1.4486801E7</v>
      </c>
      <c r="H14630" s="17">
        <v>3.3068675E7</v>
      </c>
    </row>
    <row r="14631">
      <c r="A14631" s="7" t="s">
        <v>32313</v>
      </c>
      <c r="B14631" s="17" t="s">
        <v>32314</v>
      </c>
      <c r="C14631" s="17">
        <v>7.0</v>
      </c>
      <c r="D14631" s="17">
        <v>5.317439314E7</v>
      </c>
      <c r="E14631" s="17">
        <v>1.0494625E7</v>
      </c>
      <c r="F14631" s="17">
        <v>1.2909087E7</v>
      </c>
      <c r="G14631" s="17">
        <v>4.7057239E7</v>
      </c>
      <c r="H14631" s="17">
        <v>2.54626856E8</v>
      </c>
    </row>
    <row r="14632">
      <c r="A14632" s="7" t="s">
        <v>32315</v>
      </c>
      <c r="B14632" s="17" t="s">
        <v>32316</v>
      </c>
      <c r="C14632" s="17">
        <v>29.0</v>
      </c>
      <c r="D14632" s="17">
        <v>1.424835031E7</v>
      </c>
      <c r="E14632" s="17">
        <v>6821678.0</v>
      </c>
      <c r="F14632" s="17">
        <v>9128774.0</v>
      </c>
      <c r="G14632" s="17">
        <v>1.5304959E7</v>
      </c>
      <c r="H14632" s="17">
        <v>2.4479942E7</v>
      </c>
    </row>
    <row r="14633">
      <c r="A14633" s="7" t="s">
        <v>32317</v>
      </c>
      <c r="B14633" s="17" t="s">
        <v>32318</v>
      </c>
      <c r="C14633" s="17">
        <v>16.0</v>
      </c>
      <c r="D14633" s="17">
        <v>1.131717038E7</v>
      </c>
      <c r="E14633" s="17">
        <v>4455276.0</v>
      </c>
      <c r="F14633" s="17">
        <v>1.1197188E7</v>
      </c>
      <c r="G14633" s="17">
        <v>1.565069E7</v>
      </c>
      <c r="H14633" s="17">
        <v>2.1252289E7</v>
      </c>
    </row>
    <row r="14634">
      <c r="A14634" s="7" t="s">
        <v>32319</v>
      </c>
      <c r="B14634" s="17" t="s">
        <v>32320</v>
      </c>
      <c r="C14634" s="17">
        <v>271.0</v>
      </c>
      <c r="D14634" s="17">
        <v>1.319833319E7</v>
      </c>
      <c r="E14634" s="17">
        <v>7267041.0</v>
      </c>
      <c r="F14634" s="17">
        <v>1.0274062E7</v>
      </c>
      <c r="G14634" s="17">
        <v>1.5054916E7</v>
      </c>
      <c r="H14634" s="17">
        <v>2.1626213E7</v>
      </c>
    </row>
    <row r="14635">
      <c r="A14635" s="7" t="s">
        <v>32321</v>
      </c>
      <c r="B14635" s="17" t="s">
        <v>32322</v>
      </c>
      <c r="C14635" s="17">
        <v>738.0</v>
      </c>
      <c r="D14635" s="17">
        <v>1.161231933E7</v>
      </c>
      <c r="E14635" s="17">
        <v>6625692.0</v>
      </c>
      <c r="F14635" s="17">
        <v>8860594.0</v>
      </c>
      <c r="G14635" s="17">
        <v>1.3838157E7</v>
      </c>
      <c r="H14635" s="17">
        <v>2.0133662E7</v>
      </c>
    </row>
    <row r="14636">
      <c r="A14636" s="7" t="s">
        <v>32323</v>
      </c>
      <c r="B14636" s="17" t="s">
        <v>32324</v>
      </c>
      <c r="C14636" s="17">
        <v>9.0</v>
      </c>
      <c r="D14636" s="17">
        <v>7473625.778</v>
      </c>
      <c r="E14636" s="17">
        <v>4424238.0</v>
      </c>
      <c r="F14636" s="17">
        <v>6387727.0</v>
      </c>
      <c r="G14636" s="17">
        <v>1.1099189E7</v>
      </c>
      <c r="H14636" s="17">
        <v>1.3122647E7</v>
      </c>
    </row>
    <row r="14637">
      <c r="A14637" s="7" t="s">
        <v>32325</v>
      </c>
      <c r="B14637" s="17" t="s">
        <v>32326</v>
      </c>
      <c r="C14637" s="17">
        <v>5.0</v>
      </c>
      <c r="D14637" s="17">
        <v>1.22089338E7</v>
      </c>
      <c r="E14637" s="17">
        <v>1.0426588E7</v>
      </c>
      <c r="F14637" s="17">
        <v>1.1249753E7</v>
      </c>
      <c r="G14637" s="17">
        <v>1.141009E7</v>
      </c>
      <c r="H14637" s="17">
        <v>2.0145438E7</v>
      </c>
    </row>
    <row r="14638">
      <c r="A14638" s="7" t="s">
        <v>32327</v>
      </c>
      <c r="B14638" s="17" t="s">
        <v>32328</v>
      </c>
      <c r="C14638" s="17">
        <v>246.0</v>
      </c>
      <c r="D14638" s="17">
        <v>1.189988335E7</v>
      </c>
      <c r="E14638" s="17">
        <v>6496564.0</v>
      </c>
      <c r="F14638" s="17">
        <v>9095500.0</v>
      </c>
      <c r="G14638" s="17">
        <v>1.25716E7</v>
      </c>
      <c r="H14638" s="17">
        <v>2.053129E7</v>
      </c>
    </row>
    <row r="14639">
      <c r="A14639" s="7" t="s">
        <v>32329</v>
      </c>
      <c r="B14639" s="17" t="s">
        <v>32330</v>
      </c>
      <c r="C14639" s="17">
        <v>100.0</v>
      </c>
      <c r="D14639" s="17">
        <v>4.287275056E7</v>
      </c>
      <c r="E14639" s="17">
        <v>5799327.0</v>
      </c>
      <c r="F14639" s="17">
        <v>1.3339946E7</v>
      </c>
      <c r="G14639" s="17">
        <v>3.3520342E7</v>
      </c>
      <c r="H14639" s="17">
        <v>1.67455663E8</v>
      </c>
    </row>
    <row r="14640">
      <c r="A14640" s="7" t="s">
        <v>32331</v>
      </c>
      <c r="B14640" s="17" t="s">
        <v>32332</v>
      </c>
      <c r="C14640" s="17">
        <v>38.0</v>
      </c>
      <c r="D14640" s="17">
        <v>5.200943076E7</v>
      </c>
      <c r="E14640" s="17">
        <v>9193699.0</v>
      </c>
      <c r="F14640" s="17">
        <v>2.8518533E7</v>
      </c>
      <c r="G14640" s="17">
        <v>5.2427047E7</v>
      </c>
      <c r="H14640" s="17">
        <v>1.64508099E8</v>
      </c>
    </row>
    <row r="14641">
      <c r="A14641" s="7" t="s">
        <v>32333</v>
      </c>
      <c r="B14641" s="17" t="s">
        <v>32334</v>
      </c>
      <c r="C14641" s="17">
        <v>425.0</v>
      </c>
      <c r="D14641" s="17">
        <v>2.478472186E7</v>
      </c>
      <c r="E14641" s="17">
        <v>4125723.0</v>
      </c>
      <c r="F14641" s="17">
        <v>9663701.0</v>
      </c>
      <c r="G14641" s="17">
        <v>2.6246906E7</v>
      </c>
      <c r="H14641" s="17">
        <v>5.3233329E7</v>
      </c>
    </row>
    <row r="14642">
      <c r="A14642" s="7" t="s">
        <v>32335</v>
      </c>
      <c r="B14642" s="17" t="s">
        <v>32336</v>
      </c>
      <c r="C14642" s="17">
        <v>64.0</v>
      </c>
      <c r="D14642" s="17">
        <v>8.675707989E7</v>
      </c>
      <c r="E14642" s="17">
        <v>9225379.0</v>
      </c>
      <c r="F14642" s="17">
        <v>2.8274351E7</v>
      </c>
      <c r="G14642" s="17">
        <v>1.24732044E8</v>
      </c>
      <c r="H14642" s="17">
        <v>2.3382624E8</v>
      </c>
    </row>
    <row r="14643">
      <c r="A14643" s="7" t="s">
        <v>32337</v>
      </c>
      <c r="B14643" s="17" t="s">
        <v>32338</v>
      </c>
      <c r="C14643" s="17">
        <v>117.0</v>
      </c>
      <c r="D14643" s="17">
        <v>1.29476424E7</v>
      </c>
      <c r="E14643" s="17">
        <v>4042667.0</v>
      </c>
      <c r="F14643" s="17">
        <v>8451762.0</v>
      </c>
      <c r="G14643" s="17">
        <v>1.5172187E7</v>
      </c>
      <c r="H14643" s="17">
        <v>2.558825E7</v>
      </c>
    </row>
    <row r="14644">
      <c r="A14644" s="7" t="s">
        <v>32339</v>
      </c>
      <c r="B14644" s="17" t="s">
        <v>32340</v>
      </c>
      <c r="C14644" s="17">
        <v>29.0</v>
      </c>
      <c r="D14644" s="17">
        <v>9941878.586</v>
      </c>
      <c r="E14644" s="17">
        <v>4119793.0</v>
      </c>
      <c r="F14644" s="17">
        <v>5685377.0</v>
      </c>
      <c r="G14644" s="17">
        <v>8628800.0</v>
      </c>
      <c r="H14644" s="17">
        <v>2.7174618E7</v>
      </c>
    </row>
    <row r="14645">
      <c r="A14645" s="7" t="s">
        <v>32341</v>
      </c>
      <c r="B14645" s="17" t="s">
        <v>32342</v>
      </c>
      <c r="C14645" s="17">
        <v>13.0</v>
      </c>
      <c r="D14645" s="17">
        <v>1.452789485E7</v>
      </c>
      <c r="E14645" s="17">
        <v>4326513.0</v>
      </c>
      <c r="F14645" s="17">
        <v>5469739.0</v>
      </c>
      <c r="G14645" s="17">
        <v>7332634.0</v>
      </c>
      <c r="H14645" s="17">
        <v>4.0991972E7</v>
      </c>
    </row>
    <row r="14646">
      <c r="A14646" s="7" t="s">
        <v>32343</v>
      </c>
      <c r="B14646" s="17" t="s">
        <v>32344</v>
      </c>
      <c r="C14646" s="17">
        <v>1.0</v>
      </c>
      <c r="D14646" s="17">
        <v>1.7114838E7</v>
      </c>
      <c r="E14646" s="17">
        <v>1.7114838E7</v>
      </c>
      <c r="F14646" s="17">
        <v>1.7114838E7</v>
      </c>
      <c r="G14646" s="17">
        <v>1.7114838E7</v>
      </c>
      <c r="H14646" s="17">
        <v>1.7114838E7</v>
      </c>
    </row>
    <row r="14647">
      <c r="A14647" s="7" t="s">
        <v>32345</v>
      </c>
      <c r="B14647" s="17" t="s">
        <v>32346</v>
      </c>
      <c r="C14647" s="17">
        <v>2378.0</v>
      </c>
      <c r="D14647" s="17">
        <v>1.743093976E7</v>
      </c>
      <c r="E14647" s="17">
        <v>3842609.0</v>
      </c>
      <c r="F14647" s="17">
        <v>7547210.0</v>
      </c>
      <c r="G14647" s="17">
        <v>1.7181399E7</v>
      </c>
      <c r="H14647" s="17">
        <v>4.0281923E7</v>
      </c>
    </row>
    <row r="14648">
      <c r="A14648" s="7" t="s">
        <v>32347</v>
      </c>
      <c r="B14648" s="17" t="s">
        <v>32348</v>
      </c>
      <c r="C14648" s="17">
        <v>4.0</v>
      </c>
      <c r="D14648" s="17">
        <v>2.8612873E7</v>
      </c>
      <c r="E14648" s="17">
        <v>7400224.0</v>
      </c>
      <c r="F14648" s="17">
        <v>9330552.0</v>
      </c>
      <c r="G14648" s="17">
        <v>4.0580456E7</v>
      </c>
      <c r="H14648" s="17">
        <v>5.714026E7</v>
      </c>
    </row>
    <row r="14649">
      <c r="A14649" s="7" t="s">
        <v>32349</v>
      </c>
      <c r="B14649" s="17" t="s">
        <v>32350</v>
      </c>
      <c r="C14649" s="17">
        <v>55.0</v>
      </c>
      <c r="D14649" s="17">
        <v>3.639444922E7</v>
      </c>
      <c r="E14649" s="17">
        <v>8147735.0</v>
      </c>
      <c r="F14649" s="17">
        <v>1.5091574E7</v>
      </c>
      <c r="G14649" s="17">
        <v>4.0768217E7</v>
      </c>
      <c r="H14649" s="17">
        <v>9.5215965E7</v>
      </c>
    </row>
    <row r="14650">
      <c r="A14650" s="7" t="s">
        <v>32351</v>
      </c>
      <c r="B14650" s="17" t="s">
        <v>32352</v>
      </c>
      <c r="C14650" s="17">
        <v>1.0</v>
      </c>
      <c r="D14650" s="17">
        <v>4057055.0</v>
      </c>
      <c r="E14650" s="17">
        <v>4057055.0</v>
      </c>
      <c r="F14650" s="17">
        <v>4057055.0</v>
      </c>
      <c r="G14650" s="17">
        <v>4057055.0</v>
      </c>
      <c r="H14650" s="17">
        <v>4057055.0</v>
      </c>
    </row>
    <row r="14651">
      <c r="A14651" s="7" t="s">
        <v>32353</v>
      </c>
      <c r="B14651" s="17" t="s">
        <v>32354</v>
      </c>
      <c r="C14651" s="17">
        <v>37.0</v>
      </c>
      <c r="D14651" s="17">
        <v>1.833743773E7</v>
      </c>
      <c r="E14651" s="17">
        <v>4297000.0</v>
      </c>
      <c r="F14651" s="17">
        <v>8937602.0</v>
      </c>
      <c r="G14651" s="17">
        <v>2.639251E7</v>
      </c>
      <c r="H14651" s="17">
        <v>5.4181074E7</v>
      </c>
    </row>
    <row r="14652">
      <c r="A14652" s="7" t="s">
        <v>32355</v>
      </c>
      <c r="B14652" s="17" t="s">
        <v>32356</v>
      </c>
      <c r="C14652" s="17">
        <v>3.0</v>
      </c>
      <c r="D14652" s="17">
        <v>1.6740029E7</v>
      </c>
      <c r="E14652" s="17">
        <v>9953143.0</v>
      </c>
      <c r="F14652" s="17">
        <v>1.64216E7</v>
      </c>
      <c r="G14652" s="17">
        <v>2.3845344E7</v>
      </c>
      <c r="H14652" s="17">
        <v>2.3845344E7</v>
      </c>
    </row>
    <row r="14653">
      <c r="A14653" s="7" t="s">
        <v>32357</v>
      </c>
      <c r="B14653" s="17" t="s">
        <v>32358</v>
      </c>
      <c r="C14653" s="17">
        <v>2.0</v>
      </c>
      <c r="D14653" s="17">
        <v>1.7571567E7</v>
      </c>
      <c r="E14653" s="17">
        <v>1.2570971E7</v>
      </c>
      <c r="F14653" s="17">
        <v>1.2570971E7</v>
      </c>
      <c r="G14653" s="17">
        <v>2.2572163E7</v>
      </c>
      <c r="H14653" s="17">
        <v>2.2572163E7</v>
      </c>
    </row>
    <row r="14654">
      <c r="A14654" s="7" t="s">
        <v>32359</v>
      </c>
      <c r="B14654" s="17" t="s">
        <v>32360</v>
      </c>
      <c r="C14654" s="17">
        <v>3.0</v>
      </c>
      <c r="D14654" s="17">
        <v>7012551.667</v>
      </c>
      <c r="E14654" s="17">
        <v>1071586.0</v>
      </c>
      <c r="F14654" s="17">
        <v>6112957.0</v>
      </c>
      <c r="G14654" s="17">
        <v>1.3853112E7</v>
      </c>
      <c r="H14654" s="17">
        <v>1.3853112E7</v>
      </c>
    </row>
    <row r="14655">
      <c r="A14655" s="7" t="s">
        <v>32361</v>
      </c>
      <c r="B14655" s="17" t="s">
        <v>32362</v>
      </c>
      <c r="C14655" s="17">
        <v>1.0</v>
      </c>
      <c r="D14655" s="17">
        <v>1.333528E7</v>
      </c>
      <c r="E14655" s="17">
        <v>1.333528E7</v>
      </c>
      <c r="F14655" s="17">
        <v>1.333528E7</v>
      </c>
      <c r="G14655" s="17">
        <v>1.333528E7</v>
      </c>
      <c r="H14655" s="17">
        <v>1.333528E7</v>
      </c>
    </row>
    <row r="14656">
      <c r="A14656" s="7" t="s">
        <v>32363</v>
      </c>
      <c r="B14656" s="17" t="s">
        <v>32364</v>
      </c>
      <c r="C14656" s="17">
        <v>3.0</v>
      </c>
      <c r="D14656" s="17">
        <v>3.4476542E7</v>
      </c>
      <c r="E14656" s="17">
        <v>1.5366738E7</v>
      </c>
      <c r="F14656" s="17">
        <v>2.7539473E7</v>
      </c>
      <c r="G14656" s="17">
        <v>6.0523415E7</v>
      </c>
      <c r="H14656" s="17">
        <v>6.0523415E7</v>
      </c>
    </row>
    <row r="14657">
      <c r="A14657" s="7" t="s">
        <v>32365</v>
      </c>
      <c r="B14657" s="17" t="s">
        <v>32366</v>
      </c>
      <c r="C14657" s="17">
        <v>2.0</v>
      </c>
      <c r="D14657" s="17">
        <v>1.84454815E7</v>
      </c>
      <c r="E14657" s="17">
        <v>4580839.0</v>
      </c>
      <c r="F14657" s="17">
        <v>4580839.0</v>
      </c>
      <c r="G14657" s="17">
        <v>3.2310124E7</v>
      </c>
      <c r="H14657" s="17">
        <v>3.2310124E7</v>
      </c>
    </row>
    <row r="14658">
      <c r="A14658" s="7" t="s">
        <v>32367</v>
      </c>
      <c r="B14658" s="17" t="s">
        <v>32368</v>
      </c>
      <c r="C14658" s="17">
        <v>1.0</v>
      </c>
      <c r="D14658" s="17">
        <v>3011289.0</v>
      </c>
      <c r="E14658" s="17">
        <v>3011289.0</v>
      </c>
      <c r="F14658" s="17">
        <v>3011289.0</v>
      </c>
      <c r="G14658" s="17">
        <v>3011289.0</v>
      </c>
      <c r="H14658" s="17">
        <v>3011289.0</v>
      </c>
    </row>
    <row r="14659">
      <c r="A14659" s="7" t="s">
        <v>32369</v>
      </c>
      <c r="B14659" s="17" t="s">
        <v>32370</v>
      </c>
      <c r="C14659" s="17">
        <v>1.0</v>
      </c>
      <c r="D14659" s="17">
        <v>1.2952481E7</v>
      </c>
      <c r="E14659" s="17">
        <v>1.2952481E7</v>
      </c>
      <c r="F14659" s="17">
        <v>1.2952481E7</v>
      </c>
      <c r="G14659" s="17">
        <v>1.2952481E7</v>
      </c>
      <c r="H14659" s="17">
        <v>1.2952481E7</v>
      </c>
    </row>
    <row r="14660">
      <c r="A14660" s="7" t="s">
        <v>32371</v>
      </c>
      <c r="B14660" s="17" t="s">
        <v>32372</v>
      </c>
      <c r="C14660" s="17">
        <v>1.0</v>
      </c>
      <c r="D14660" s="17">
        <v>1.4862032E7</v>
      </c>
      <c r="E14660" s="17">
        <v>1.4862032E7</v>
      </c>
      <c r="F14660" s="17">
        <v>1.4862032E7</v>
      </c>
      <c r="G14660" s="17">
        <v>1.4862032E7</v>
      </c>
      <c r="H14660" s="17">
        <v>1.4862032E7</v>
      </c>
    </row>
    <row r="14661">
      <c r="A14661" s="7" t="s">
        <v>32373</v>
      </c>
      <c r="B14661" s="17" t="s">
        <v>32374</v>
      </c>
      <c r="C14661" s="17">
        <v>1.0</v>
      </c>
      <c r="D14661" s="17">
        <v>8194447.0</v>
      </c>
      <c r="E14661" s="17">
        <v>8194447.0</v>
      </c>
      <c r="F14661" s="17">
        <v>8194447.0</v>
      </c>
      <c r="G14661" s="17">
        <v>8194447.0</v>
      </c>
      <c r="H14661" s="17">
        <v>8194447.0</v>
      </c>
    </row>
    <row r="14662">
      <c r="A14662" s="7" t="s">
        <v>32375</v>
      </c>
      <c r="B14662" s="17" t="s">
        <v>32376</v>
      </c>
      <c r="C14662" s="17">
        <v>27.0</v>
      </c>
      <c r="D14662" s="17">
        <v>1.928363844E7</v>
      </c>
      <c r="E14662" s="17">
        <v>4896800.0</v>
      </c>
      <c r="F14662" s="17">
        <v>1.0636578E7</v>
      </c>
      <c r="G14662" s="17">
        <v>3.193983E7</v>
      </c>
      <c r="H14662" s="17">
        <v>4.6635329E7</v>
      </c>
    </row>
    <row r="14663">
      <c r="A14663" s="7" t="s">
        <v>32377</v>
      </c>
      <c r="B14663" s="17" t="s">
        <v>32378</v>
      </c>
      <c r="C14663" s="17">
        <v>4.0</v>
      </c>
      <c r="D14663" s="17">
        <v>1.9852715E7</v>
      </c>
      <c r="E14663" s="17">
        <v>7526571.0</v>
      </c>
      <c r="F14663" s="17">
        <v>1.5806344E7</v>
      </c>
      <c r="G14663" s="17">
        <v>1.8170034E7</v>
      </c>
      <c r="H14663" s="17">
        <v>3.7907911E7</v>
      </c>
    </row>
    <row r="14664">
      <c r="A14664" s="7" t="s">
        <v>32379</v>
      </c>
      <c r="B14664" s="17" t="s">
        <v>32380</v>
      </c>
      <c r="C14664" s="17">
        <v>2.0</v>
      </c>
      <c r="D14664" s="17">
        <v>7064902.0</v>
      </c>
      <c r="E14664" s="17">
        <v>3346107.0</v>
      </c>
      <c r="F14664" s="17">
        <v>3346107.0</v>
      </c>
      <c r="G14664" s="17">
        <v>1.0783697E7</v>
      </c>
      <c r="H14664" s="17">
        <v>1.0783697E7</v>
      </c>
    </row>
    <row r="14665">
      <c r="A14665" s="7" t="s">
        <v>32381</v>
      </c>
      <c r="B14665" s="17" t="s">
        <v>32382</v>
      </c>
      <c r="C14665" s="17">
        <v>3.0</v>
      </c>
      <c r="D14665" s="17">
        <v>1.692603067E7</v>
      </c>
      <c r="E14665" s="17">
        <v>1.04844E7</v>
      </c>
      <c r="F14665" s="17">
        <v>1.7168048E7</v>
      </c>
      <c r="G14665" s="17">
        <v>2.3125644E7</v>
      </c>
      <c r="H14665" s="17">
        <v>2.3125644E7</v>
      </c>
    </row>
    <row r="14666">
      <c r="A14666" s="7" t="s">
        <v>32383</v>
      </c>
      <c r="B14666" s="17" t="s">
        <v>32384</v>
      </c>
      <c r="C14666" s="17">
        <v>1.0</v>
      </c>
      <c r="D14666" s="17">
        <v>1.219697E7</v>
      </c>
      <c r="E14666" s="17">
        <v>1.219697E7</v>
      </c>
      <c r="F14666" s="17">
        <v>1.219697E7</v>
      </c>
      <c r="G14666" s="17">
        <v>1.219697E7</v>
      </c>
      <c r="H14666" s="17">
        <v>1.219697E7</v>
      </c>
    </row>
    <row r="14667">
      <c r="A14667" s="7" t="s">
        <v>32385</v>
      </c>
      <c r="B14667" s="17" t="s">
        <v>32386</v>
      </c>
      <c r="C14667" s="17">
        <v>4.0</v>
      </c>
      <c r="D14667" s="17">
        <v>4.16821875E7</v>
      </c>
      <c r="E14667" s="17">
        <v>3838245.0</v>
      </c>
      <c r="F14667" s="17">
        <v>2.3176388E7</v>
      </c>
      <c r="G14667" s="17">
        <v>2.4679365E7</v>
      </c>
      <c r="H14667" s="17">
        <v>1.15034752E8</v>
      </c>
    </row>
    <row r="14668">
      <c r="A14668" s="7" t="s">
        <v>32387</v>
      </c>
      <c r="B14668" s="17" t="s">
        <v>32388</v>
      </c>
      <c r="C14668" s="17">
        <v>6.0</v>
      </c>
      <c r="D14668" s="17">
        <v>1.240373683E7</v>
      </c>
      <c r="E14668" s="17">
        <v>6880609.0</v>
      </c>
      <c r="F14668" s="17">
        <v>1.0716146E7</v>
      </c>
      <c r="G14668" s="17">
        <v>1.5357078E7</v>
      </c>
      <c r="H14668" s="17">
        <v>2.3487734E7</v>
      </c>
    </row>
    <row r="14669">
      <c r="A14669" s="7" t="s">
        <v>32389</v>
      </c>
      <c r="B14669" s="17" t="s">
        <v>32390</v>
      </c>
      <c r="C14669" s="17">
        <v>2.0</v>
      </c>
      <c r="D14669" s="17">
        <v>2.42196645E7</v>
      </c>
      <c r="E14669" s="17">
        <v>1.4259158E7</v>
      </c>
      <c r="F14669" s="17">
        <v>1.4259158E7</v>
      </c>
      <c r="G14669" s="17">
        <v>3.4180171E7</v>
      </c>
      <c r="H14669" s="17">
        <v>3.4180171E7</v>
      </c>
    </row>
    <row r="14670">
      <c r="A14670" s="7" t="s">
        <v>32392</v>
      </c>
      <c r="B14670" s="17" t="s">
        <v>32393</v>
      </c>
      <c r="C14670" s="17">
        <v>6.0</v>
      </c>
      <c r="D14670" s="17">
        <v>1.9870103E7</v>
      </c>
      <c r="E14670" s="17">
        <v>1.3177046E7</v>
      </c>
      <c r="F14670" s="17">
        <v>1.5163334E7</v>
      </c>
      <c r="G14670" s="17">
        <v>2.3175967E7</v>
      </c>
      <c r="H14670" s="17">
        <v>3.4517946E7</v>
      </c>
    </row>
    <row r="14671">
      <c r="A14671" s="7" t="s">
        <v>32394</v>
      </c>
      <c r="B14671" s="17" t="s">
        <v>32395</v>
      </c>
      <c r="C14671" s="17">
        <v>3.0</v>
      </c>
      <c r="D14671" s="17">
        <v>6344315.333</v>
      </c>
      <c r="E14671" s="17">
        <v>5059478.0</v>
      </c>
      <c r="F14671" s="17">
        <v>6417426.0</v>
      </c>
      <c r="G14671" s="17">
        <v>7556042.0</v>
      </c>
      <c r="H14671" s="17">
        <v>7556042.0</v>
      </c>
    </row>
    <row r="14672">
      <c r="A14672" s="7" t="s">
        <v>32396</v>
      </c>
      <c r="B14672" s="17" t="s">
        <v>32397</v>
      </c>
      <c r="C14672" s="17">
        <v>3589.0</v>
      </c>
      <c r="D14672" s="17">
        <v>1.924614062E7</v>
      </c>
      <c r="E14672" s="17">
        <v>3667238.0</v>
      </c>
      <c r="F14672" s="17">
        <v>6346701.0</v>
      </c>
      <c r="G14672" s="17">
        <v>1.3239484E7</v>
      </c>
      <c r="H14672" s="17">
        <v>3.5275237E7</v>
      </c>
    </row>
    <row r="14673">
      <c r="A14673" s="7" t="s">
        <v>32398</v>
      </c>
      <c r="B14673" s="17" t="s">
        <v>32399</v>
      </c>
      <c r="C14673" s="17">
        <v>13354.0</v>
      </c>
      <c r="D14673" s="17">
        <v>1.619699935E7</v>
      </c>
      <c r="E14673" s="17">
        <v>3547900.0</v>
      </c>
      <c r="F14673" s="17">
        <v>5963738.0</v>
      </c>
      <c r="G14673" s="17">
        <v>1.1826668E7</v>
      </c>
      <c r="H14673" s="17">
        <v>3.0191537E7</v>
      </c>
    </row>
    <row r="14674">
      <c r="A14674" s="7" t="s">
        <v>32400</v>
      </c>
      <c r="B14674" s="17" t="s">
        <v>32401</v>
      </c>
      <c r="C14674" s="17">
        <v>1801.0</v>
      </c>
      <c r="D14674" s="17">
        <v>7584497.756</v>
      </c>
      <c r="E14674" s="17">
        <v>2643972.0</v>
      </c>
      <c r="F14674" s="17">
        <v>3875772.0</v>
      </c>
      <c r="G14674" s="17">
        <v>6420885.0</v>
      </c>
      <c r="H14674" s="17">
        <v>1.2499152E7</v>
      </c>
    </row>
    <row r="14675">
      <c r="A14675" s="7" t="s">
        <v>32403</v>
      </c>
      <c r="B14675" s="17" t="s">
        <v>32404</v>
      </c>
      <c r="C14675" s="17">
        <v>60.0</v>
      </c>
      <c r="D14675" s="17">
        <v>1.060205377E7</v>
      </c>
      <c r="E14675" s="17">
        <v>3965533.0</v>
      </c>
      <c r="F14675" s="17">
        <v>5462500.0</v>
      </c>
      <c r="G14675" s="17">
        <v>9271245.0</v>
      </c>
      <c r="H14675" s="17">
        <v>1.7324E7</v>
      </c>
    </row>
    <row r="14676">
      <c r="A14676" s="7" t="s">
        <v>32405</v>
      </c>
      <c r="B14676" s="17" t="s">
        <v>32406</v>
      </c>
      <c r="C14676" s="17">
        <v>39.0</v>
      </c>
      <c r="D14676" s="17">
        <v>4160921.282</v>
      </c>
      <c r="E14676" s="17">
        <v>2349511.0</v>
      </c>
      <c r="F14676" s="17">
        <v>3600000.0</v>
      </c>
      <c r="G14676" s="17">
        <v>4913269.0</v>
      </c>
      <c r="H14676" s="17">
        <v>9211862.0</v>
      </c>
    </row>
    <row r="14677">
      <c r="A14677" s="7" t="s">
        <v>32407</v>
      </c>
      <c r="B14677" s="17" t="s">
        <v>32408</v>
      </c>
      <c r="C14677" s="17">
        <v>45.0</v>
      </c>
      <c r="D14677" s="17">
        <v>9857660.0</v>
      </c>
      <c r="E14677" s="17">
        <v>2920425.0</v>
      </c>
      <c r="F14677" s="17">
        <v>7617250.0</v>
      </c>
      <c r="G14677" s="17">
        <v>1.5467948E7</v>
      </c>
      <c r="H14677" s="17">
        <v>1.9503116E7</v>
      </c>
    </row>
    <row r="14678">
      <c r="A14678" s="7" t="s">
        <v>32409</v>
      </c>
      <c r="B14678" s="17" t="s">
        <v>32410</v>
      </c>
      <c r="C14678" s="17">
        <v>4.0</v>
      </c>
      <c r="D14678" s="17">
        <v>3504764.0</v>
      </c>
      <c r="E14678" s="17">
        <v>1824600.0</v>
      </c>
      <c r="F14678" s="17">
        <v>3670553.0</v>
      </c>
      <c r="G14678" s="17">
        <v>4144703.0</v>
      </c>
      <c r="H14678" s="17">
        <v>4379200.0</v>
      </c>
    </row>
    <row r="14679">
      <c r="A14679" s="7" t="s">
        <v>32411</v>
      </c>
      <c r="B14679" s="17" t="s">
        <v>32412</v>
      </c>
      <c r="C14679" s="17">
        <v>20510.0</v>
      </c>
      <c r="D14679" s="17">
        <v>1.063084309E7</v>
      </c>
      <c r="E14679" s="17">
        <v>5959688.0</v>
      </c>
      <c r="F14679" s="17">
        <v>8330724.0</v>
      </c>
      <c r="G14679" s="17">
        <v>1.1774063E7</v>
      </c>
      <c r="H14679" s="17">
        <v>1.7123353E7</v>
      </c>
    </row>
    <row r="14680">
      <c r="A14680" s="7" t="s">
        <v>32413</v>
      </c>
      <c r="B14680" s="17" t="s">
        <v>32414</v>
      </c>
      <c r="C14680" s="17">
        <v>30.0</v>
      </c>
      <c r="D14680" s="17">
        <v>5197067.933</v>
      </c>
      <c r="E14680" s="17">
        <v>2711753.0</v>
      </c>
      <c r="F14680" s="17">
        <v>3575990.0</v>
      </c>
      <c r="G14680" s="17">
        <v>5419130.0</v>
      </c>
      <c r="H14680" s="17">
        <v>9680154.0</v>
      </c>
    </row>
    <row r="14681">
      <c r="A14681" s="7" t="s">
        <v>32416</v>
      </c>
      <c r="B14681" s="17" t="s">
        <v>32417</v>
      </c>
      <c r="C14681" s="17">
        <v>213.0</v>
      </c>
      <c r="D14681" s="17">
        <v>4679496.343</v>
      </c>
      <c r="E14681" s="17">
        <v>2334295.0</v>
      </c>
      <c r="F14681" s="17">
        <v>3262005.0</v>
      </c>
      <c r="G14681" s="17">
        <v>5326277.0</v>
      </c>
      <c r="H14681" s="17">
        <v>7631601.0</v>
      </c>
    </row>
    <row r="14682">
      <c r="A14682" s="7" t="s">
        <v>32418</v>
      </c>
      <c r="B14682" s="17" t="s">
        <v>32419</v>
      </c>
      <c r="C14682" s="17">
        <v>2.0</v>
      </c>
      <c r="D14682" s="17">
        <v>5100147.0</v>
      </c>
      <c r="E14682" s="17">
        <v>1943100.0</v>
      </c>
      <c r="F14682" s="17">
        <v>1943100.0</v>
      </c>
      <c r="G14682" s="17">
        <v>8257194.0</v>
      </c>
      <c r="H14682" s="17">
        <v>8257194.0</v>
      </c>
    </row>
    <row r="14683">
      <c r="A14683" s="7" t="s">
        <v>32420</v>
      </c>
      <c r="B14683" s="17" t="s">
        <v>24413</v>
      </c>
      <c r="C14683" s="17">
        <v>13922.0</v>
      </c>
      <c r="D14683" s="17">
        <v>6042758.32</v>
      </c>
      <c r="E14683" s="17">
        <v>2392004.0</v>
      </c>
      <c r="F14683" s="17">
        <v>3596140.0</v>
      </c>
      <c r="G14683" s="17">
        <v>5919713.0</v>
      </c>
      <c r="H14683" s="17">
        <v>1.0836342E7</v>
      </c>
    </row>
    <row r="14684">
      <c r="A14684" s="7" t="s">
        <v>32421</v>
      </c>
      <c r="B14684" s="17" t="s">
        <v>32422</v>
      </c>
      <c r="C14684" s="17">
        <v>94.0</v>
      </c>
      <c r="D14684" s="17">
        <v>7731964.617</v>
      </c>
      <c r="E14684" s="17">
        <v>2747950.0</v>
      </c>
      <c r="F14684" s="17">
        <v>4025000.0</v>
      </c>
      <c r="G14684" s="17">
        <v>7404843.0</v>
      </c>
      <c r="H14684" s="17">
        <v>1.301727E7</v>
      </c>
    </row>
    <row r="14685">
      <c r="A14685" s="7" t="s">
        <v>32423</v>
      </c>
      <c r="B14685" s="17" t="s">
        <v>32424</v>
      </c>
      <c r="C14685" s="17">
        <v>13512.0</v>
      </c>
      <c r="D14685" s="17">
        <v>7194354.917</v>
      </c>
      <c r="E14685" s="17">
        <v>2943630.0</v>
      </c>
      <c r="F14685" s="17">
        <v>4292505.0</v>
      </c>
      <c r="G14685" s="17">
        <v>6870329.0</v>
      </c>
      <c r="H14685" s="17">
        <v>1.1794618E7</v>
      </c>
    </row>
    <row r="14686">
      <c r="A14686" s="7" t="s">
        <v>32426</v>
      </c>
      <c r="B14686" s="17" t="s">
        <v>32427</v>
      </c>
      <c r="C14686" s="17">
        <v>521.0</v>
      </c>
      <c r="D14686" s="17">
        <v>1.281913646E7</v>
      </c>
      <c r="E14686" s="17">
        <v>3143700.0</v>
      </c>
      <c r="F14686" s="17">
        <v>4976347.0</v>
      </c>
      <c r="G14686" s="17">
        <v>8858297.0</v>
      </c>
      <c r="H14686" s="17">
        <v>2.17764E7</v>
      </c>
    </row>
    <row r="14687">
      <c r="A14687" s="7" t="s">
        <v>32428</v>
      </c>
      <c r="B14687" s="17" t="s">
        <v>32429</v>
      </c>
      <c r="C14687" s="17">
        <v>46.0</v>
      </c>
      <c r="D14687" s="17">
        <v>3.904019061E7</v>
      </c>
      <c r="E14687" s="17">
        <v>3747000.0</v>
      </c>
      <c r="F14687" s="17">
        <v>8257269.0</v>
      </c>
      <c r="G14687" s="17">
        <v>2.6906744E7</v>
      </c>
      <c r="H14687" s="17">
        <v>1.03015784E8</v>
      </c>
    </row>
    <row r="14688">
      <c r="A14688" s="7" t="s">
        <v>32430</v>
      </c>
      <c r="B14688" s="17" t="s">
        <v>32431</v>
      </c>
      <c r="C14688" s="17">
        <v>134.0</v>
      </c>
      <c r="D14688" s="17">
        <v>6971297.933</v>
      </c>
      <c r="E14688" s="17">
        <v>2478354.0</v>
      </c>
      <c r="F14688" s="17">
        <v>3299144.0</v>
      </c>
      <c r="G14688" s="17">
        <v>5629838.0</v>
      </c>
      <c r="H14688" s="17">
        <v>9063262.0</v>
      </c>
    </row>
    <row r="14689">
      <c r="A14689" s="7" t="s">
        <v>32432</v>
      </c>
      <c r="B14689" s="17" t="s">
        <v>32433</v>
      </c>
      <c r="C14689" s="17">
        <v>1602.0</v>
      </c>
      <c r="D14689" s="17">
        <v>6761744.938</v>
      </c>
      <c r="E14689" s="17">
        <v>2806300.0</v>
      </c>
      <c r="F14689" s="17">
        <v>4205240.0</v>
      </c>
      <c r="G14689" s="17">
        <v>6753802.0</v>
      </c>
      <c r="H14689" s="17">
        <v>1.1995434E7</v>
      </c>
    </row>
    <row r="14690">
      <c r="A14690" s="7" t="s">
        <v>32434</v>
      </c>
      <c r="B14690" s="17" t="s">
        <v>32435</v>
      </c>
      <c r="C14690" s="17">
        <v>3.0</v>
      </c>
      <c r="D14690" s="17">
        <v>3457119.667</v>
      </c>
      <c r="E14690" s="17">
        <v>1887554.0</v>
      </c>
      <c r="F14690" s="17">
        <v>3629294.0</v>
      </c>
      <c r="G14690" s="17">
        <v>4854511.0</v>
      </c>
      <c r="H14690" s="17">
        <v>4854511.0</v>
      </c>
    </row>
    <row r="14691">
      <c r="A14691" s="7" t="s">
        <v>32436</v>
      </c>
      <c r="B14691" s="17" t="s">
        <v>32437</v>
      </c>
      <c r="C14691" s="17">
        <v>48376.0</v>
      </c>
      <c r="D14691" s="17">
        <v>6786084.63</v>
      </c>
      <c r="E14691" s="17">
        <v>2905064.0</v>
      </c>
      <c r="F14691" s="17">
        <v>4195634.0</v>
      </c>
      <c r="G14691" s="17">
        <v>6645038.0</v>
      </c>
      <c r="H14691" s="17">
        <v>1.1329934E7</v>
      </c>
    </row>
    <row r="14692">
      <c r="A14692" s="7" t="s">
        <v>32438</v>
      </c>
      <c r="B14692" s="17" t="s">
        <v>32439</v>
      </c>
      <c r="C14692" s="17">
        <v>54.0</v>
      </c>
      <c r="D14692" s="17">
        <v>2.070320887E7</v>
      </c>
      <c r="E14692" s="17">
        <v>5250145.0</v>
      </c>
      <c r="F14692" s="17">
        <v>7976409.0</v>
      </c>
      <c r="G14692" s="17">
        <v>1.7478725E7</v>
      </c>
      <c r="H14692" s="17">
        <v>3.1679498E7</v>
      </c>
    </row>
    <row r="14693">
      <c r="A14693" s="7" t="s">
        <v>32440</v>
      </c>
      <c r="B14693" s="17" t="s">
        <v>32441</v>
      </c>
      <c r="C14693" s="17">
        <v>204.0</v>
      </c>
      <c r="D14693" s="17">
        <v>6625426.676</v>
      </c>
      <c r="E14693" s="17">
        <v>2372600.0</v>
      </c>
      <c r="F14693" s="17">
        <v>3972136.0</v>
      </c>
      <c r="G14693" s="17">
        <v>5876744.0</v>
      </c>
      <c r="H14693" s="17">
        <v>9686239.0</v>
      </c>
    </row>
    <row r="14694">
      <c r="A14694" s="7" t="s">
        <v>32442</v>
      </c>
      <c r="B14694" s="17" t="s">
        <v>32443</v>
      </c>
      <c r="C14694" s="17">
        <v>49.0</v>
      </c>
      <c r="D14694" s="17">
        <v>1.842379118E7</v>
      </c>
      <c r="E14694" s="17">
        <v>4608355.0</v>
      </c>
      <c r="F14694" s="17">
        <v>1.1729174E7</v>
      </c>
      <c r="G14694" s="17">
        <v>2.5460105E7</v>
      </c>
      <c r="H14694" s="17">
        <v>4.7415652E7</v>
      </c>
    </row>
    <row r="14695">
      <c r="A14695" s="7" t="s">
        <v>32444</v>
      </c>
      <c r="B14695" s="17" t="s">
        <v>32445</v>
      </c>
      <c r="C14695" s="17">
        <v>89.0</v>
      </c>
      <c r="D14695" s="17">
        <v>4222834.584</v>
      </c>
      <c r="E14695" s="17">
        <v>2083843.0</v>
      </c>
      <c r="F14695" s="17">
        <v>2762850.0</v>
      </c>
      <c r="G14695" s="17">
        <v>3763600.0</v>
      </c>
      <c r="H14695" s="17">
        <v>6394112.0</v>
      </c>
    </row>
    <row r="14696">
      <c r="A14696" s="7" t="s">
        <v>32446</v>
      </c>
      <c r="B14696" s="17" t="s">
        <v>32447</v>
      </c>
      <c r="C14696" s="17">
        <v>18.0</v>
      </c>
      <c r="D14696" s="17">
        <v>1.122854761E7</v>
      </c>
      <c r="E14696" s="17">
        <v>8259426.0</v>
      </c>
      <c r="F14696" s="17">
        <v>9479662.0</v>
      </c>
      <c r="G14696" s="17">
        <v>1.5186423E7</v>
      </c>
      <c r="H14696" s="17">
        <v>1.724969E7</v>
      </c>
    </row>
    <row r="14697">
      <c r="A14697" s="7" t="s">
        <v>32448</v>
      </c>
      <c r="B14697" s="17" t="s">
        <v>32449</v>
      </c>
      <c r="C14697" s="17">
        <v>780.0</v>
      </c>
      <c r="D14697" s="17">
        <v>9136850.306</v>
      </c>
      <c r="E14697" s="17">
        <v>3005452.0</v>
      </c>
      <c r="F14697" s="17">
        <v>4437193.0</v>
      </c>
      <c r="G14697" s="17">
        <v>7505991.0</v>
      </c>
      <c r="H14697" s="17">
        <v>1.5263034E7</v>
      </c>
    </row>
    <row r="14698">
      <c r="A14698" s="7" t="s">
        <v>32450</v>
      </c>
      <c r="B14698" s="17" t="s">
        <v>32451</v>
      </c>
      <c r="C14698" s="17">
        <v>1.0</v>
      </c>
      <c r="D14698" s="17">
        <v>1970300.0</v>
      </c>
      <c r="E14698" s="17">
        <v>1970300.0</v>
      </c>
      <c r="F14698" s="17">
        <v>1970300.0</v>
      </c>
      <c r="G14698" s="17">
        <v>1970300.0</v>
      </c>
      <c r="H14698" s="17">
        <v>1970300.0</v>
      </c>
    </row>
    <row r="14699">
      <c r="A14699" s="7" t="s">
        <v>32452</v>
      </c>
      <c r="B14699" s="17" t="s">
        <v>32453</v>
      </c>
      <c r="C14699" s="17">
        <v>1637.0</v>
      </c>
      <c r="D14699" s="17">
        <v>1.359253819E7</v>
      </c>
      <c r="E14699" s="17">
        <v>3497105.0</v>
      </c>
      <c r="F14699" s="17">
        <v>5108958.0</v>
      </c>
      <c r="G14699" s="17">
        <v>1.0075863E7</v>
      </c>
      <c r="H14699" s="17">
        <v>2.6278065E7</v>
      </c>
    </row>
    <row r="14700">
      <c r="A14700" s="7" t="s">
        <v>32454</v>
      </c>
      <c r="B14700" s="17" t="s">
        <v>32455</v>
      </c>
      <c r="C14700" s="17">
        <v>1.0</v>
      </c>
      <c r="D14700" s="17">
        <v>2760999.0</v>
      </c>
      <c r="E14700" s="17">
        <v>2760999.0</v>
      </c>
      <c r="F14700" s="17">
        <v>2760999.0</v>
      </c>
      <c r="G14700" s="17">
        <v>2760999.0</v>
      </c>
      <c r="H14700" s="17">
        <v>2760999.0</v>
      </c>
    </row>
    <row r="14701">
      <c r="A14701" s="7" t="s">
        <v>32456</v>
      </c>
      <c r="B14701" s="17" t="s">
        <v>32457</v>
      </c>
      <c r="C14701" s="17">
        <v>88.0</v>
      </c>
      <c r="D14701" s="17">
        <v>4896516.966</v>
      </c>
      <c r="E14701" s="17">
        <v>2343000.0</v>
      </c>
      <c r="F14701" s="17">
        <v>3595426.0</v>
      </c>
      <c r="G14701" s="17">
        <v>5706789.0</v>
      </c>
      <c r="H14701" s="17">
        <v>8877693.0</v>
      </c>
    </row>
    <row r="14702">
      <c r="A14702" s="7" t="s">
        <v>32458</v>
      </c>
      <c r="B14702" s="17" t="s">
        <v>32459</v>
      </c>
      <c r="C14702" s="17">
        <v>557.0</v>
      </c>
      <c r="D14702" s="17">
        <v>4992004.221</v>
      </c>
      <c r="E14702" s="17">
        <v>2413194.0</v>
      </c>
      <c r="F14702" s="17">
        <v>3467618.0</v>
      </c>
      <c r="G14702" s="17">
        <v>5124077.0</v>
      </c>
      <c r="H14702" s="17">
        <v>9033038.0</v>
      </c>
    </row>
    <row r="14703">
      <c r="A14703" s="7" t="s">
        <v>32460</v>
      </c>
      <c r="B14703" s="17" t="s">
        <v>32461</v>
      </c>
      <c r="C14703" s="17">
        <v>46.0</v>
      </c>
      <c r="D14703" s="17">
        <v>3952368.217</v>
      </c>
      <c r="E14703" s="17">
        <v>1784284.0</v>
      </c>
      <c r="F14703" s="17">
        <v>2521443.0</v>
      </c>
      <c r="G14703" s="17">
        <v>4466166.0</v>
      </c>
      <c r="H14703" s="17">
        <v>7044920.0</v>
      </c>
    </row>
    <row r="14704">
      <c r="A14704" s="7" t="s">
        <v>32462</v>
      </c>
      <c r="B14704" s="17" t="s">
        <v>32463</v>
      </c>
      <c r="C14704" s="17">
        <v>2209.0</v>
      </c>
      <c r="D14704" s="17">
        <v>5773957.659</v>
      </c>
      <c r="E14704" s="17">
        <v>2660516.0</v>
      </c>
      <c r="F14704" s="17">
        <v>3777045.0</v>
      </c>
      <c r="G14704" s="17">
        <v>5794300.0</v>
      </c>
      <c r="H14704" s="17">
        <v>9465900.0</v>
      </c>
    </row>
    <row r="14705">
      <c r="A14705" s="7" t="s">
        <v>32465</v>
      </c>
      <c r="B14705" s="17" t="s">
        <v>32466</v>
      </c>
      <c r="C14705" s="17">
        <v>18111.0</v>
      </c>
      <c r="D14705" s="17">
        <v>5316655.7</v>
      </c>
      <c r="E14705" s="17">
        <v>2422572.0</v>
      </c>
      <c r="F14705" s="17">
        <v>3418419.0</v>
      </c>
      <c r="G14705" s="17">
        <v>5159000.0</v>
      </c>
      <c r="H14705" s="17">
        <v>8261464.0</v>
      </c>
    </row>
    <row r="14706">
      <c r="A14706" s="7" t="s">
        <v>32467</v>
      </c>
      <c r="B14706" s="17" t="s">
        <v>32468</v>
      </c>
      <c r="C14706" s="17">
        <v>654.0</v>
      </c>
      <c r="D14706" s="17">
        <v>1.248797225E7</v>
      </c>
      <c r="E14706" s="17">
        <v>4305375.0</v>
      </c>
      <c r="F14706" s="17">
        <v>6159160.0</v>
      </c>
      <c r="G14706" s="17">
        <v>1.1295393E7</v>
      </c>
      <c r="H14706" s="17">
        <v>2.462586E7</v>
      </c>
    </row>
    <row r="14707">
      <c r="A14707" s="7" t="s">
        <v>32469</v>
      </c>
      <c r="B14707" s="17" t="s">
        <v>32470</v>
      </c>
      <c r="C14707" s="17">
        <v>1330.0</v>
      </c>
      <c r="D14707" s="17">
        <v>9451501.659</v>
      </c>
      <c r="E14707" s="17">
        <v>3521864.0</v>
      </c>
      <c r="F14707" s="17">
        <v>5410134.0</v>
      </c>
      <c r="G14707" s="17">
        <v>9475199.0</v>
      </c>
      <c r="H14707" s="17">
        <v>1.8196958E7</v>
      </c>
    </row>
    <row r="14708">
      <c r="A14708" s="7" t="s">
        <v>32471</v>
      </c>
      <c r="B14708" s="17" t="s">
        <v>32472</v>
      </c>
      <c r="C14708" s="17">
        <v>1122.0</v>
      </c>
      <c r="D14708" s="17">
        <v>2.428227343E7</v>
      </c>
      <c r="E14708" s="17">
        <v>4914879.0</v>
      </c>
      <c r="F14708" s="17">
        <v>1.2157051E7</v>
      </c>
      <c r="G14708" s="17">
        <v>2.67674E7</v>
      </c>
      <c r="H14708" s="17">
        <v>5.1073053E7</v>
      </c>
    </row>
    <row r="14709">
      <c r="A14709" s="7" t="s">
        <v>32473</v>
      </c>
      <c r="B14709" s="17" t="s">
        <v>32474</v>
      </c>
      <c r="C14709" s="17">
        <v>2026.0</v>
      </c>
      <c r="D14709" s="17">
        <v>2.453347632E7</v>
      </c>
      <c r="E14709" s="17">
        <v>5114500.0</v>
      </c>
      <c r="F14709" s="17">
        <v>9380690.0</v>
      </c>
      <c r="G14709" s="17">
        <v>2.23914E7</v>
      </c>
      <c r="H14709" s="17">
        <v>5.6748906E7</v>
      </c>
    </row>
    <row r="14710">
      <c r="A14710" s="7" t="s">
        <v>32475</v>
      </c>
      <c r="B14710" s="17" t="s">
        <v>32476</v>
      </c>
      <c r="C14710" s="17">
        <v>435.0</v>
      </c>
      <c r="D14710" s="17">
        <v>7293199.913</v>
      </c>
      <c r="E14710" s="17">
        <v>3514900.0</v>
      </c>
      <c r="F14710" s="17">
        <v>4745000.0</v>
      </c>
      <c r="G14710" s="17">
        <v>7063800.0</v>
      </c>
      <c r="H14710" s="17">
        <v>1.1401828E7</v>
      </c>
    </row>
    <row r="14711">
      <c r="A14711" s="7" t="s">
        <v>32477</v>
      </c>
      <c r="B14711" s="17" t="s">
        <v>32478</v>
      </c>
      <c r="C14711" s="17">
        <v>20.0</v>
      </c>
      <c r="D14711" s="17">
        <v>5169824.6</v>
      </c>
      <c r="E14711" s="17">
        <v>2774783.0</v>
      </c>
      <c r="F14711" s="17">
        <v>3471145.0</v>
      </c>
      <c r="G14711" s="17">
        <v>5033010.0</v>
      </c>
      <c r="H14711" s="17">
        <v>9190689.0</v>
      </c>
    </row>
    <row r="14712">
      <c r="A14712" s="7" t="s">
        <v>32479</v>
      </c>
      <c r="B14712" s="17" t="s">
        <v>32480</v>
      </c>
      <c r="C14712" s="17">
        <v>38136.0</v>
      </c>
      <c r="D14712" s="17">
        <v>3501052.496</v>
      </c>
      <c r="E14712" s="17">
        <v>2134629.0</v>
      </c>
      <c r="F14712" s="17">
        <v>2871000.0</v>
      </c>
      <c r="G14712" s="17">
        <v>3930100.0</v>
      </c>
      <c r="H14712" s="17">
        <v>5551386.0</v>
      </c>
    </row>
    <row r="14713">
      <c r="A14713" s="7" t="s">
        <v>32481</v>
      </c>
      <c r="B14713" s="17" t="s">
        <v>32482</v>
      </c>
      <c r="C14713" s="17">
        <v>20494.0</v>
      </c>
      <c r="D14713" s="17">
        <v>3232493.382</v>
      </c>
      <c r="E14713" s="17">
        <v>1912162.0</v>
      </c>
      <c r="F14713" s="17">
        <v>2633432.0</v>
      </c>
      <c r="G14713" s="17">
        <v>3663421.0</v>
      </c>
      <c r="H14713" s="17">
        <v>5253727.0</v>
      </c>
    </row>
    <row r="14714">
      <c r="A14714" s="7" t="s">
        <v>32484</v>
      </c>
      <c r="B14714" s="17" t="s">
        <v>32485</v>
      </c>
      <c r="C14714" s="17">
        <v>880.0</v>
      </c>
      <c r="D14714" s="17">
        <v>5055000.723</v>
      </c>
      <c r="E14714" s="17">
        <v>1990080.0</v>
      </c>
      <c r="F14714" s="17">
        <v>2710010.0</v>
      </c>
      <c r="G14714" s="17">
        <v>4053304.0</v>
      </c>
      <c r="H14714" s="17">
        <v>8336573.0</v>
      </c>
    </row>
    <row r="14715">
      <c r="A14715" s="7" t="s">
        <v>32486</v>
      </c>
      <c r="B14715" s="17" t="s">
        <v>32487</v>
      </c>
      <c r="C14715" s="17">
        <v>7475.0</v>
      </c>
      <c r="D14715" s="17">
        <v>3385233.8</v>
      </c>
      <c r="E14715" s="17">
        <v>2039489.0</v>
      </c>
      <c r="F14715" s="17">
        <v>2772554.0</v>
      </c>
      <c r="G14715" s="17">
        <v>3843263.0</v>
      </c>
      <c r="H14715" s="17">
        <v>5488932.0</v>
      </c>
    </row>
    <row r="14716">
      <c r="A14716" s="7" t="s">
        <v>32488</v>
      </c>
      <c r="B14716" s="17" t="s">
        <v>32489</v>
      </c>
      <c r="C14716" s="17">
        <v>3877.0</v>
      </c>
      <c r="D14716" s="17">
        <v>4605022.067</v>
      </c>
      <c r="E14716" s="17">
        <v>2502949.0</v>
      </c>
      <c r="F14716" s="17">
        <v>3454434.0</v>
      </c>
      <c r="G14716" s="17">
        <v>5030519.0</v>
      </c>
      <c r="H14716" s="17">
        <v>7684292.0</v>
      </c>
    </row>
    <row r="14717">
      <c r="A14717" s="7" t="s">
        <v>32490</v>
      </c>
      <c r="B14717" s="17" t="s">
        <v>32491</v>
      </c>
      <c r="C14717" s="17">
        <v>10452.0</v>
      </c>
      <c r="D14717" s="17">
        <v>3559139.862</v>
      </c>
      <c r="E14717" s="17">
        <v>2021000.0</v>
      </c>
      <c r="F14717" s="17">
        <v>2759861.0</v>
      </c>
      <c r="G14717" s="17">
        <v>3957000.0</v>
      </c>
      <c r="H14717" s="17">
        <v>5849127.0</v>
      </c>
    </row>
    <row r="14718">
      <c r="A14718" s="7" t="s">
        <v>32492</v>
      </c>
      <c r="B14718" s="17" t="s">
        <v>32493</v>
      </c>
      <c r="C14718" s="17">
        <v>25934.0</v>
      </c>
      <c r="D14718" s="17">
        <v>3722388.187</v>
      </c>
      <c r="E14718" s="17">
        <v>2124500.0</v>
      </c>
      <c r="F14718" s="17">
        <v>2906341.0</v>
      </c>
      <c r="G14718" s="17">
        <v>4085000.0</v>
      </c>
      <c r="H14718" s="17">
        <v>5881884.0</v>
      </c>
    </row>
    <row r="14719">
      <c r="A14719" s="7" t="s">
        <v>32494</v>
      </c>
      <c r="B14719" s="17" t="s">
        <v>32495</v>
      </c>
      <c r="C14719" s="17">
        <v>118708.0</v>
      </c>
      <c r="D14719" s="17">
        <v>3773575.756</v>
      </c>
      <c r="E14719" s="17">
        <v>2152808.0</v>
      </c>
      <c r="F14719" s="17">
        <v>2928997.0</v>
      </c>
      <c r="G14719" s="17">
        <v>4190343.0</v>
      </c>
      <c r="H14719" s="17">
        <v>6104226.0</v>
      </c>
    </row>
    <row r="14720">
      <c r="A14720" s="7" t="s">
        <v>32496</v>
      </c>
      <c r="B14720" s="17" t="s">
        <v>32497</v>
      </c>
      <c r="C14720" s="17">
        <v>15632.0</v>
      </c>
      <c r="D14720" s="17">
        <v>4541762.946</v>
      </c>
      <c r="E14720" s="17">
        <v>2513469.0</v>
      </c>
      <c r="F14720" s="17">
        <v>3388685.0</v>
      </c>
      <c r="G14720" s="17">
        <v>4791747.0</v>
      </c>
      <c r="H14720" s="17">
        <v>7161983.0</v>
      </c>
    </row>
    <row r="14721">
      <c r="A14721" s="7" t="s">
        <v>32498</v>
      </c>
      <c r="B14721" s="17" t="s">
        <v>32499</v>
      </c>
      <c r="C14721" s="17">
        <v>12801.0</v>
      </c>
      <c r="D14721" s="17">
        <v>4249202.286</v>
      </c>
      <c r="E14721" s="17">
        <v>2175353.0</v>
      </c>
      <c r="F14721" s="17">
        <v>3071475.0</v>
      </c>
      <c r="G14721" s="17">
        <v>4468420.0</v>
      </c>
      <c r="H14721" s="17">
        <v>6639198.0</v>
      </c>
    </row>
    <row r="14722">
      <c r="A14722" s="7" t="s">
        <v>32501</v>
      </c>
      <c r="B14722" s="17" t="s">
        <v>32502</v>
      </c>
      <c r="C14722" s="17">
        <v>199500.0</v>
      </c>
      <c r="D14722" s="17">
        <v>3821329.849</v>
      </c>
      <c r="E14722" s="17">
        <v>2168800.0</v>
      </c>
      <c r="F14722" s="17">
        <v>2947100.0</v>
      </c>
      <c r="G14722" s="17">
        <v>4199180.0</v>
      </c>
      <c r="H14722" s="17">
        <v>6144988.0</v>
      </c>
    </row>
    <row r="14723">
      <c r="A14723" s="7" t="s">
        <v>32503</v>
      </c>
      <c r="B14723" s="17" t="s">
        <v>32504</v>
      </c>
      <c r="C14723" s="17">
        <v>84.0</v>
      </c>
      <c r="D14723" s="17">
        <v>4130286.524</v>
      </c>
      <c r="E14723" s="17">
        <v>1568000.0</v>
      </c>
      <c r="F14723" s="17">
        <v>2129925.0</v>
      </c>
      <c r="G14723" s="17">
        <v>3581564.0</v>
      </c>
      <c r="H14723" s="17">
        <v>5324505.0</v>
      </c>
    </row>
    <row r="14724">
      <c r="A14724" s="7" t="s">
        <v>32505</v>
      </c>
      <c r="B14724" s="17" t="s">
        <v>32506</v>
      </c>
      <c r="C14724" s="17">
        <v>5740.0</v>
      </c>
      <c r="D14724" s="17">
        <v>2.159941792E7</v>
      </c>
      <c r="E14724" s="17">
        <v>4060131.0</v>
      </c>
      <c r="F14724" s="17">
        <v>8146652.0</v>
      </c>
      <c r="G14724" s="17">
        <v>1.6618541E7</v>
      </c>
      <c r="H14724" s="17">
        <v>4.1824269E7</v>
      </c>
    </row>
    <row r="14725">
      <c r="A14725" s="7" t="s">
        <v>32507</v>
      </c>
      <c r="B14725" s="17" t="s">
        <v>32508</v>
      </c>
      <c r="C14725" s="17">
        <v>2008.0</v>
      </c>
      <c r="D14725" s="17">
        <v>6564010.831</v>
      </c>
      <c r="E14725" s="17">
        <v>2739532.0</v>
      </c>
      <c r="F14725" s="17">
        <v>3989686.0</v>
      </c>
      <c r="G14725" s="17">
        <v>6253703.0</v>
      </c>
      <c r="H14725" s="17">
        <v>1.15842E7</v>
      </c>
    </row>
    <row r="14726">
      <c r="A14726" s="7" t="s">
        <v>32509</v>
      </c>
      <c r="B14726" s="17" t="s">
        <v>32510</v>
      </c>
      <c r="C14726" s="17">
        <v>186.0</v>
      </c>
      <c r="D14726" s="17">
        <v>1.482535268E7</v>
      </c>
      <c r="E14726" s="17">
        <v>2912335.0</v>
      </c>
      <c r="F14726" s="17">
        <v>5911454.0</v>
      </c>
      <c r="G14726" s="17">
        <v>1.8565299E7</v>
      </c>
      <c r="H14726" s="17">
        <v>3.6448904E7</v>
      </c>
    </row>
    <row r="14727">
      <c r="A14727" s="7" t="s">
        <v>32511</v>
      </c>
      <c r="B14727" s="17" t="s">
        <v>32512</v>
      </c>
      <c r="C14727" s="17">
        <v>11.0</v>
      </c>
      <c r="D14727" s="17">
        <v>5364304.273</v>
      </c>
      <c r="E14727" s="17">
        <v>2584501.0</v>
      </c>
      <c r="F14727" s="17">
        <v>3713354.0</v>
      </c>
      <c r="G14727" s="17">
        <v>5456799.0</v>
      </c>
      <c r="H14727" s="17">
        <v>7501800.0</v>
      </c>
    </row>
    <row r="14728">
      <c r="A14728" s="7" t="s">
        <v>32514</v>
      </c>
      <c r="B14728" s="17" t="s">
        <v>980</v>
      </c>
      <c r="C14728" s="17">
        <v>4349.0</v>
      </c>
      <c r="D14728" s="17">
        <v>7287615.399</v>
      </c>
      <c r="E14728" s="17">
        <v>3087662.0</v>
      </c>
      <c r="F14728" s="17">
        <v>4466759.0</v>
      </c>
      <c r="G14728" s="17">
        <v>7141585.0</v>
      </c>
      <c r="H14728" s="17">
        <v>1.3311024E7</v>
      </c>
    </row>
    <row r="14729">
      <c r="A14729" s="7" t="s">
        <v>32515</v>
      </c>
      <c r="B14729" s="17" t="s">
        <v>32516</v>
      </c>
      <c r="C14729" s="17">
        <v>2056.0</v>
      </c>
      <c r="D14729" s="17">
        <v>9204932.739</v>
      </c>
      <c r="E14729" s="17">
        <v>3488230.0</v>
      </c>
      <c r="F14729" s="17">
        <v>5277419.0</v>
      </c>
      <c r="G14729" s="17">
        <v>8875100.0</v>
      </c>
      <c r="H14729" s="17">
        <v>1.7411587E7</v>
      </c>
    </row>
    <row r="14730">
      <c r="A14730" s="7" t="s">
        <v>32517</v>
      </c>
      <c r="B14730" s="17" t="s">
        <v>988</v>
      </c>
      <c r="C14730" s="17">
        <v>1342.0</v>
      </c>
      <c r="D14730" s="17">
        <v>8908464.934</v>
      </c>
      <c r="E14730" s="17">
        <v>3651938.0</v>
      </c>
      <c r="F14730" s="17">
        <v>5570201.0</v>
      </c>
      <c r="G14730" s="17">
        <v>9162156.0</v>
      </c>
      <c r="H14730" s="17">
        <v>1.566574E7</v>
      </c>
    </row>
    <row r="14731">
      <c r="A14731" s="7" t="s">
        <v>32518</v>
      </c>
      <c r="B14731" s="17" t="s">
        <v>1063</v>
      </c>
      <c r="C14731" s="17">
        <v>488.0</v>
      </c>
      <c r="D14731" s="17">
        <v>1.379052891E7</v>
      </c>
      <c r="E14731" s="17">
        <v>4301098.0</v>
      </c>
      <c r="F14731" s="17">
        <v>7524353.0</v>
      </c>
      <c r="G14731" s="17">
        <v>1.4642848E7</v>
      </c>
      <c r="H14731" s="17">
        <v>2.8951162E7</v>
      </c>
    </row>
    <row r="14732">
      <c r="A14732" s="7" t="s">
        <v>32519</v>
      </c>
      <c r="B14732" s="17" t="s">
        <v>1064</v>
      </c>
      <c r="C14732" s="17">
        <v>713.0</v>
      </c>
      <c r="D14732" s="17">
        <v>9440723.784</v>
      </c>
      <c r="E14732" s="17">
        <v>3494260.0</v>
      </c>
      <c r="F14732" s="17">
        <v>5159119.0</v>
      </c>
      <c r="G14732" s="17">
        <v>9755092.0</v>
      </c>
      <c r="H14732" s="17">
        <v>2.0791989E7</v>
      </c>
    </row>
    <row r="14733">
      <c r="A14733" s="7" t="s">
        <v>32521</v>
      </c>
      <c r="B14733" s="17" t="s">
        <v>1066</v>
      </c>
      <c r="C14733" s="17">
        <v>454.0</v>
      </c>
      <c r="D14733" s="17">
        <v>1.203699015E7</v>
      </c>
      <c r="E14733" s="17">
        <v>3724590.0</v>
      </c>
      <c r="F14733" s="17">
        <v>6741202.0</v>
      </c>
      <c r="G14733" s="17">
        <v>1.2390879E7</v>
      </c>
      <c r="H14733" s="17">
        <v>2.6036059E7</v>
      </c>
    </row>
    <row r="14734">
      <c r="A14734" s="7" t="s">
        <v>32522</v>
      </c>
      <c r="B14734" s="17" t="s">
        <v>1067</v>
      </c>
      <c r="C14734" s="17">
        <v>601.0</v>
      </c>
      <c r="D14734" s="17">
        <v>1.075111561E7</v>
      </c>
      <c r="E14734" s="17">
        <v>3317900.0</v>
      </c>
      <c r="F14734" s="17">
        <v>5383524.0</v>
      </c>
      <c r="G14734" s="17">
        <v>1.05465E7</v>
      </c>
      <c r="H14734" s="17">
        <v>2.1758356E7</v>
      </c>
    </row>
    <row r="14735">
      <c r="A14735" s="7" t="s">
        <v>32523</v>
      </c>
      <c r="B14735" s="17" t="s">
        <v>1069</v>
      </c>
      <c r="C14735" s="17">
        <v>4111.0</v>
      </c>
      <c r="D14735" s="17">
        <v>9173467.444</v>
      </c>
      <c r="E14735" s="17">
        <v>3354056.0</v>
      </c>
      <c r="F14735" s="17">
        <v>5275089.0</v>
      </c>
      <c r="G14735" s="17">
        <v>9664044.0</v>
      </c>
      <c r="H14735" s="17">
        <v>1.8196521E7</v>
      </c>
    </row>
    <row r="14736">
      <c r="A14736" s="7" t="s">
        <v>32524</v>
      </c>
      <c r="B14736" s="17" t="s">
        <v>995</v>
      </c>
      <c r="C14736" s="17">
        <v>34358.0</v>
      </c>
      <c r="D14736" s="17">
        <v>1.412153473E7</v>
      </c>
      <c r="E14736" s="17">
        <v>4427000.0</v>
      </c>
      <c r="F14736" s="17">
        <v>7579958.0</v>
      </c>
      <c r="G14736" s="17">
        <v>1.4927113E7</v>
      </c>
      <c r="H14736" s="17">
        <v>3.0274749E7</v>
      </c>
    </row>
    <row r="14737">
      <c r="A14737" s="7" t="s">
        <v>32525</v>
      </c>
      <c r="B14737" s="17" t="s">
        <v>32526</v>
      </c>
      <c r="C14737" s="17">
        <v>1.0</v>
      </c>
      <c r="D14737" s="17">
        <v>1419551.0</v>
      </c>
      <c r="E14737" s="17">
        <v>1419551.0</v>
      </c>
      <c r="F14737" s="17">
        <v>1419551.0</v>
      </c>
      <c r="G14737" s="17">
        <v>1419551.0</v>
      </c>
      <c r="H14737" s="17">
        <v>1419551.0</v>
      </c>
    </row>
    <row r="14738">
      <c r="A14738" s="7" t="s">
        <v>32527</v>
      </c>
      <c r="B14738" s="17" t="s">
        <v>32528</v>
      </c>
      <c r="C14738" s="17">
        <v>1850.0</v>
      </c>
      <c r="D14738" s="17">
        <v>8280870.649</v>
      </c>
      <c r="E14738" s="17">
        <v>2866846.0</v>
      </c>
      <c r="F14738" s="17">
        <v>4534236.0</v>
      </c>
      <c r="G14738" s="17">
        <v>8139136.0</v>
      </c>
      <c r="H14738" s="17">
        <v>1.543834E7</v>
      </c>
    </row>
    <row r="14739">
      <c r="A14739" s="7" t="s">
        <v>32529</v>
      </c>
      <c r="B14739" s="17" t="s">
        <v>32530</v>
      </c>
      <c r="C14739" s="17">
        <v>3.0</v>
      </c>
      <c r="D14739" s="17">
        <v>3496032.0</v>
      </c>
      <c r="E14739" s="17">
        <v>1621889.0</v>
      </c>
      <c r="F14739" s="17">
        <v>4408813.0</v>
      </c>
      <c r="G14739" s="17">
        <v>4457394.0</v>
      </c>
      <c r="H14739" s="17">
        <v>4457394.0</v>
      </c>
    </row>
    <row r="14740">
      <c r="A14740" s="7" t="s">
        <v>32531</v>
      </c>
      <c r="B14740" s="17" t="s">
        <v>32532</v>
      </c>
      <c r="C14740" s="17">
        <v>5.0</v>
      </c>
      <c r="D14740" s="17">
        <v>9580471.6</v>
      </c>
      <c r="E14740" s="17">
        <v>3914000.0</v>
      </c>
      <c r="F14740" s="17">
        <v>4524000.0</v>
      </c>
      <c r="G14740" s="17">
        <v>1.1084957E7</v>
      </c>
      <c r="H14740" s="17">
        <v>2.671683E7</v>
      </c>
    </row>
    <row r="14741">
      <c r="A14741" s="7" t="s">
        <v>32533</v>
      </c>
      <c r="B14741" s="17" t="s">
        <v>32534</v>
      </c>
      <c r="C14741" s="17">
        <v>7.0</v>
      </c>
      <c r="D14741" s="17">
        <v>4757898.429</v>
      </c>
      <c r="E14741" s="17">
        <v>1729667.0</v>
      </c>
      <c r="F14741" s="17">
        <v>5016210.0</v>
      </c>
      <c r="G14741" s="17">
        <v>6328584.0</v>
      </c>
      <c r="H14741" s="17">
        <v>9359360.0</v>
      </c>
    </row>
    <row r="14742">
      <c r="A14742" s="7" t="s">
        <v>32535</v>
      </c>
      <c r="B14742" s="17" t="s">
        <v>32536</v>
      </c>
      <c r="C14742" s="17">
        <v>59.0</v>
      </c>
      <c r="D14742" s="17">
        <v>7623575.254</v>
      </c>
      <c r="E14742" s="17">
        <v>3396220.0</v>
      </c>
      <c r="F14742" s="17">
        <v>5692177.0</v>
      </c>
      <c r="G14742" s="17">
        <v>9496760.0</v>
      </c>
      <c r="H14742" s="17">
        <v>1.5032024E7</v>
      </c>
    </row>
    <row r="14743">
      <c r="A14743" s="7" t="s">
        <v>32537</v>
      </c>
      <c r="B14743" s="17" t="s">
        <v>32538</v>
      </c>
      <c r="C14743" s="17">
        <v>721.0</v>
      </c>
      <c r="D14743" s="17">
        <v>4799980.318</v>
      </c>
      <c r="E14743" s="17">
        <v>1653720.0</v>
      </c>
      <c r="F14743" s="17">
        <v>2976245.0</v>
      </c>
      <c r="G14743" s="17">
        <v>5337474.0</v>
      </c>
      <c r="H14743" s="17">
        <v>8595789.0</v>
      </c>
    </row>
    <row r="14744">
      <c r="A14744" s="7" t="s">
        <v>32539</v>
      </c>
      <c r="B14744" s="17" t="s">
        <v>32540</v>
      </c>
      <c r="C14744" s="17">
        <v>67.0</v>
      </c>
      <c r="D14744" s="17">
        <v>9728171.537</v>
      </c>
      <c r="E14744" s="17">
        <v>6404340.0</v>
      </c>
      <c r="F14744" s="17">
        <v>8470991.0</v>
      </c>
      <c r="G14744" s="17">
        <v>1.0048947E7</v>
      </c>
      <c r="H14744" s="17">
        <v>1.2633355E7</v>
      </c>
    </row>
    <row r="14745">
      <c r="A14745" s="7" t="s">
        <v>32541</v>
      </c>
      <c r="B14745" s="17" t="s">
        <v>32542</v>
      </c>
      <c r="C14745" s="17">
        <v>522.0</v>
      </c>
      <c r="D14745" s="17">
        <v>7235650.385</v>
      </c>
      <c r="E14745" s="17">
        <v>2980400.0</v>
      </c>
      <c r="F14745" s="17">
        <v>5059492.0</v>
      </c>
      <c r="G14745" s="17">
        <v>7119400.0</v>
      </c>
      <c r="H14745" s="17">
        <v>1.2355E7</v>
      </c>
    </row>
    <row r="14746">
      <c r="A14746" s="7" t="s">
        <v>32543</v>
      </c>
      <c r="B14746" s="17" t="s">
        <v>32544</v>
      </c>
      <c r="C14746" s="17">
        <v>27.0</v>
      </c>
      <c r="D14746" s="17">
        <v>1.426052563E7</v>
      </c>
      <c r="E14746" s="17">
        <v>3513216.0</v>
      </c>
      <c r="F14746" s="17">
        <v>5159000.0</v>
      </c>
      <c r="G14746" s="17">
        <v>1.1192686E7</v>
      </c>
      <c r="H14746" s="17">
        <v>3.9851497E7</v>
      </c>
    </row>
    <row r="14747">
      <c r="A14747" s="7" t="s">
        <v>32545</v>
      </c>
      <c r="B14747" s="17" t="s">
        <v>32546</v>
      </c>
      <c r="C14747" s="17">
        <v>353.0</v>
      </c>
      <c r="D14747" s="17">
        <v>2.370494086E7</v>
      </c>
      <c r="E14747" s="17">
        <v>4840469.0</v>
      </c>
      <c r="F14747" s="17">
        <v>9262266.0</v>
      </c>
      <c r="G14747" s="17">
        <v>1.8458805E7</v>
      </c>
      <c r="H14747" s="17">
        <v>6.2611476E7</v>
      </c>
    </row>
    <row r="14748">
      <c r="A14748" s="7" t="s">
        <v>32548</v>
      </c>
      <c r="B14748" s="17" t="s">
        <v>32549</v>
      </c>
      <c r="C14748" s="17">
        <v>384.0</v>
      </c>
      <c r="D14748" s="17">
        <v>6658835.805</v>
      </c>
      <c r="E14748" s="17">
        <v>2872406.0</v>
      </c>
      <c r="F14748" s="17">
        <v>4701768.0</v>
      </c>
      <c r="G14748" s="17">
        <v>6453772.0</v>
      </c>
      <c r="H14748" s="17">
        <v>1.2190744E7</v>
      </c>
    </row>
    <row r="14749">
      <c r="A14749" s="7" t="s">
        <v>32550</v>
      </c>
      <c r="B14749" s="17" t="s">
        <v>32551</v>
      </c>
      <c r="C14749" s="17">
        <v>39.0</v>
      </c>
      <c r="D14749" s="17">
        <v>1.792537731E7</v>
      </c>
      <c r="E14749" s="17">
        <v>3022312.0</v>
      </c>
      <c r="F14749" s="17">
        <v>6050684.0</v>
      </c>
      <c r="G14749" s="17">
        <v>1.5452772E7</v>
      </c>
      <c r="H14749" s="17">
        <v>6.3103106E7</v>
      </c>
    </row>
    <row r="14750">
      <c r="A14750" s="7" t="s">
        <v>32552</v>
      </c>
      <c r="B14750" s="17" t="s">
        <v>32553</v>
      </c>
      <c r="C14750" s="17">
        <v>64.0</v>
      </c>
      <c r="D14750" s="17">
        <v>1.211437242E7</v>
      </c>
      <c r="E14750" s="17">
        <v>4225963.0</v>
      </c>
      <c r="F14750" s="17">
        <v>5772746.0</v>
      </c>
      <c r="G14750" s="17">
        <v>1.0178571E7</v>
      </c>
      <c r="H14750" s="17">
        <v>2.2963734E7</v>
      </c>
    </row>
    <row r="14751">
      <c r="A14751" s="7" t="s">
        <v>32554</v>
      </c>
      <c r="B14751" s="17" t="s">
        <v>32555</v>
      </c>
      <c r="C14751" s="17">
        <v>714.0</v>
      </c>
      <c r="D14751" s="17">
        <v>5885473.195</v>
      </c>
      <c r="E14751" s="17">
        <v>2490000.0</v>
      </c>
      <c r="F14751" s="17">
        <v>3413282.0</v>
      </c>
      <c r="G14751" s="17">
        <v>4976312.0</v>
      </c>
      <c r="H14751" s="17">
        <v>8687900.0</v>
      </c>
    </row>
    <row r="14752">
      <c r="A14752" s="7" t="s">
        <v>32556</v>
      </c>
      <c r="B14752" s="17" t="s">
        <v>32557</v>
      </c>
      <c r="C14752" s="17">
        <v>2.0</v>
      </c>
      <c r="D14752" s="17">
        <v>1.1963657E7</v>
      </c>
      <c r="E14752" s="17">
        <v>1.1963657E7</v>
      </c>
      <c r="F14752" s="17">
        <v>1.1963657E7</v>
      </c>
      <c r="G14752" s="17">
        <v>1.1963657E7</v>
      </c>
      <c r="H14752" s="17">
        <v>1.1963657E7</v>
      </c>
    </row>
    <row r="14753">
      <c r="A14753" s="7" t="s">
        <v>32558</v>
      </c>
      <c r="B14753" s="17" t="s">
        <v>32559</v>
      </c>
      <c r="C14753" s="17">
        <v>215.0</v>
      </c>
      <c r="D14753" s="17">
        <v>8043145.251</v>
      </c>
      <c r="E14753" s="17">
        <v>3090400.0</v>
      </c>
      <c r="F14753" s="17">
        <v>5845946.0</v>
      </c>
      <c r="G14753" s="17">
        <v>1.0134272E7</v>
      </c>
      <c r="H14753" s="17">
        <v>1.55162E7</v>
      </c>
    </row>
    <row r="14754">
      <c r="A14754" s="7" t="s">
        <v>32560</v>
      </c>
      <c r="B14754" s="17" t="s">
        <v>32561</v>
      </c>
      <c r="C14754" s="17">
        <v>368.0</v>
      </c>
      <c r="D14754" s="17">
        <v>8804531.152</v>
      </c>
      <c r="E14754" s="17">
        <v>2967500.0</v>
      </c>
      <c r="F14754" s="17">
        <v>5200540.0</v>
      </c>
      <c r="G14754" s="17">
        <v>9208838.0</v>
      </c>
      <c r="H14754" s="17">
        <v>1.6316889E7</v>
      </c>
    </row>
    <row r="14755">
      <c r="A14755" s="7" t="s">
        <v>32562</v>
      </c>
      <c r="B14755" s="17" t="s">
        <v>32563</v>
      </c>
      <c r="C14755" s="17">
        <v>142.0</v>
      </c>
      <c r="D14755" s="17">
        <v>1.01335482E7</v>
      </c>
      <c r="E14755" s="17">
        <v>3565271.0</v>
      </c>
      <c r="F14755" s="17">
        <v>5893875.0</v>
      </c>
      <c r="G14755" s="17">
        <v>1.1840981E7</v>
      </c>
      <c r="H14755" s="17">
        <v>1.9295435E7</v>
      </c>
    </row>
    <row r="14756">
      <c r="A14756" s="7" t="s">
        <v>32564</v>
      </c>
      <c r="B14756" s="17" t="s">
        <v>32565</v>
      </c>
      <c r="C14756" s="17">
        <v>122.0</v>
      </c>
      <c r="D14756" s="17">
        <v>1.015250876E7</v>
      </c>
      <c r="E14756" s="17">
        <v>4359302.0</v>
      </c>
      <c r="F14756" s="17">
        <v>7728263.0</v>
      </c>
      <c r="G14756" s="17">
        <v>1.1594749E7</v>
      </c>
      <c r="H14756" s="17">
        <v>1.8678225E7</v>
      </c>
    </row>
    <row r="14757">
      <c r="A14757" s="7" t="s">
        <v>32566</v>
      </c>
      <c r="B14757" s="17" t="s">
        <v>32567</v>
      </c>
      <c r="C14757" s="17">
        <v>207.0</v>
      </c>
      <c r="D14757" s="17">
        <v>9255050.99</v>
      </c>
      <c r="E14757" s="17">
        <v>4125057.0</v>
      </c>
      <c r="F14757" s="17">
        <v>6792800.0</v>
      </c>
      <c r="G14757" s="17">
        <v>1.1644E7</v>
      </c>
      <c r="H14757" s="17">
        <v>1.4324225E7</v>
      </c>
    </row>
    <row r="14758">
      <c r="A14758" s="7" t="s">
        <v>32569</v>
      </c>
      <c r="B14758" s="17" t="s">
        <v>32570</v>
      </c>
      <c r="C14758" s="17">
        <v>23.0</v>
      </c>
      <c r="D14758" s="17">
        <v>1.486700926E7</v>
      </c>
      <c r="E14758" s="17">
        <v>3618430.0</v>
      </c>
      <c r="F14758" s="17">
        <v>6272227.0</v>
      </c>
      <c r="G14758" s="17">
        <v>1.1829E7</v>
      </c>
      <c r="H14758" s="17">
        <v>1.7947217E7</v>
      </c>
    </row>
    <row r="14759">
      <c r="A14759" s="7" t="s">
        <v>32571</v>
      </c>
      <c r="B14759" s="17" t="s">
        <v>32572</v>
      </c>
      <c r="C14759" s="17">
        <v>172.0</v>
      </c>
      <c r="D14759" s="17">
        <v>8176482.721</v>
      </c>
      <c r="E14759" s="17">
        <v>3507891.0</v>
      </c>
      <c r="F14759" s="17">
        <v>5863989.0</v>
      </c>
      <c r="G14759" s="17">
        <v>1.0939344E7</v>
      </c>
      <c r="H14759" s="17">
        <v>1.4425789E7</v>
      </c>
    </row>
    <row r="14760">
      <c r="A14760" s="7" t="s">
        <v>32573</v>
      </c>
      <c r="B14760" s="17" t="s">
        <v>32574</v>
      </c>
      <c r="C14760" s="17">
        <v>206.0</v>
      </c>
      <c r="D14760" s="17">
        <v>1.274066776E7</v>
      </c>
      <c r="E14760" s="17">
        <v>2657582.0</v>
      </c>
      <c r="F14760" s="17">
        <v>4269254.0</v>
      </c>
      <c r="G14760" s="17">
        <v>8902826.0</v>
      </c>
      <c r="H14760" s="17">
        <v>2.194961E7</v>
      </c>
    </row>
    <row r="14761">
      <c r="A14761" s="7" t="s">
        <v>32575</v>
      </c>
      <c r="B14761" s="17" t="s">
        <v>32576</v>
      </c>
      <c r="C14761" s="17">
        <v>2.0</v>
      </c>
      <c r="D14761" s="17">
        <v>1.47013865E7</v>
      </c>
      <c r="E14761" s="17">
        <v>1.2064289E7</v>
      </c>
      <c r="F14761" s="17">
        <v>1.2064289E7</v>
      </c>
      <c r="G14761" s="17">
        <v>1.7338484E7</v>
      </c>
      <c r="H14761" s="17">
        <v>1.7338484E7</v>
      </c>
    </row>
    <row r="14762">
      <c r="A14762" s="7" t="s">
        <v>32577</v>
      </c>
      <c r="B14762" s="17" t="s">
        <v>32578</v>
      </c>
      <c r="C14762" s="17">
        <v>130.0</v>
      </c>
      <c r="D14762" s="17">
        <v>1.516277655E7</v>
      </c>
      <c r="E14762" s="17">
        <v>3700086.0</v>
      </c>
      <c r="F14762" s="17">
        <v>7759158.0</v>
      </c>
      <c r="G14762" s="17">
        <v>1.8090297E7</v>
      </c>
      <c r="H14762" s="17">
        <v>3.1364419E7</v>
      </c>
    </row>
    <row r="14763">
      <c r="A14763" s="7" t="s">
        <v>32579</v>
      </c>
      <c r="B14763" s="17" t="s">
        <v>32580</v>
      </c>
      <c r="C14763" s="17">
        <v>8.0</v>
      </c>
      <c r="D14763" s="17">
        <v>7798008.375</v>
      </c>
      <c r="E14763" s="17">
        <v>2760499.0</v>
      </c>
      <c r="F14763" s="17">
        <v>5941109.0</v>
      </c>
      <c r="G14763" s="17">
        <v>8553750.0</v>
      </c>
      <c r="H14763" s="17">
        <v>1.5285E7</v>
      </c>
    </row>
    <row r="14764">
      <c r="A14764" s="7" t="s">
        <v>32581</v>
      </c>
      <c r="B14764" s="17" t="s">
        <v>32582</v>
      </c>
      <c r="C14764" s="17">
        <v>74.0</v>
      </c>
      <c r="D14764" s="17">
        <v>1.836559692E7</v>
      </c>
      <c r="E14764" s="17">
        <v>3879865.0</v>
      </c>
      <c r="F14764" s="17">
        <v>8526712.0</v>
      </c>
      <c r="G14764" s="17">
        <v>2.1201164E7</v>
      </c>
      <c r="H14764" s="17">
        <v>4.2198094E7</v>
      </c>
    </row>
    <row r="14765">
      <c r="A14765" s="7" t="s">
        <v>32583</v>
      </c>
      <c r="B14765" s="17" t="s">
        <v>32584</v>
      </c>
      <c r="C14765" s="17">
        <v>1.0</v>
      </c>
      <c r="D14765" s="17">
        <v>2.3105165E7</v>
      </c>
      <c r="E14765" s="17">
        <v>2.3105165E7</v>
      </c>
      <c r="F14765" s="17">
        <v>2.3105165E7</v>
      </c>
      <c r="G14765" s="17">
        <v>2.3105165E7</v>
      </c>
      <c r="H14765" s="17">
        <v>2.3105165E7</v>
      </c>
    </row>
    <row r="14766">
      <c r="A14766" s="7" t="s">
        <v>32585</v>
      </c>
      <c r="B14766" s="17" t="s">
        <v>32586</v>
      </c>
      <c r="C14766" s="17">
        <v>19.0</v>
      </c>
      <c r="D14766" s="17">
        <v>6884750.842</v>
      </c>
      <c r="E14766" s="17">
        <v>3342272.0</v>
      </c>
      <c r="F14766" s="17">
        <v>5202100.0</v>
      </c>
      <c r="G14766" s="17">
        <v>6821570.0</v>
      </c>
      <c r="H14766" s="17">
        <v>2.1938171E7</v>
      </c>
    </row>
    <row r="14767">
      <c r="A14767" s="7" t="s">
        <v>32587</v>
      </c>
      <c r="B14767" s="17" t="s">
        <v>32589</v>
      </c>
      <c r="C14767" s="17">
        <v>348.0</v>
      </c>
      <c r="D14767" s="17">
        <v>9964505.681</v>
      </c>
      <c r="E14767" s="17">
        <v>3555652.0</v>
      </c>
      <c r="F14767" s="17">
        <v>6068053.0</v>
      </c>
      <c r="G14767" s="17">
        <v>9828116.0</v>
      </c>
      <c r="H14767" s="17">
        <v>1.9162045E7</v>
      </c>
    </row>
    <row r="14768">
      <c r="A14768" s="7" t="s">
        <v>32590</v>
      </c>
      <c r="B14768" s="17" t="s">
        <v>32591</v>
      </c>
      <c r="C14768" s="17">
        <v>2528.0</v>
      </c>
      <c r="D14768" s="17">
        <v>8497454.436</v>
      </c>
      <c r="E14768" s="17">
        <v>2670979.0</v>
      </c>
      <c r="F14768" s="17">
        <v>5141395.0</v>
      </c>
      <c r="G14768" s="17">
        <v>1.1020797E7</v>
      </c>
      <c r="H14768" s="17">
        <v>1.8692048E7</v>
      </c>
    </row>
    <row r="14769">
      <c r="A14769" s="7" t="s">
        <v>32592</v>
      </c>
      <c r="B14769" s="17" t="s">
        <v>32593</v>
      </c>
      <c r="C14769" s="17">
        <v>114.0</v>
      </c>
      <c r="D14769" s="17">
        <v>6362915.386</v>
      </c>
      <c r="E14769" s="17">
        <v>2319080.0</v>
      </c>
      <c r="F14769" s="17">
        <v>3567585.0</v>
      </c>
      <c r="G14769" s="17">
        <v>7074786.0</v>
      </c>
      <c r="H14769" s="17">
        <v>1.0417114E7</v>
      </c>
    </row>
    <row r="14770">
      <c r="A14770" s="7" t="s">
        <v>32594</v>
      </c>
      <c r="B14770" s="17" t="s">
        <v>32595</v>
      </c>
      <c r="C14770" s="17">
        <v>11.0</v>
      </c>
      <c r="D14770" s="17">
        <v>2.072759009E7</v>
      </c>
      <c r="E14770" s="17">
        <v>4365063.0</v>
      </c>
      <c r="F14770" s="17">
        <v>8336060.0</v>
      </c>
      <c r="G14770" s="17">
        <v>4.7966056E7</v>
      </c>
      <c r="H14770" s="17">
        <v>4.8006243E7</v>
      </c>
    </row>
    <row r="14771">
      <c r="A14771" s="7" t="s">
        <v>32596</v>
      </c>
      <c r="B14771" s="17" t="s">
        <v>32597</v>
      </c>
      <c r="C14771" s="17">
        <v>523.0</v>
      </c>
      <c r="D14771" s="17">
        <v>1.212753434E7</v>
      </c>
      <c r="E14771" s="17">
        <v>3496391.0</v>
      </c>
      <c r="F14771" s="17">
        <v>5424525.0</v>
      </c>
      <c r="G14771" s="17">
        <v>9551313.0</v>
      </c>
      <c r="H14771" s="17">
        <v>2.3655351E7</v>
      </c>
    </row>
    <row r="14772">
      <c r="A14772" s="7" t="s">
        <v>32598</v>
      </c>
      <c r="B14772" s="17" t="s">
        <v>32599</v>
      </c>
      <c r="C14772" s="17">
        <v>9.0</v>
      </c>
      <c r="D14772" s="17">
        <v>2.078602711E7</v>
      </c>
      <c r="E14772" s="17">
        <v>4592451.0</v>
      </c>
      <c r="F14772" s="17">
        <v>6431084.0</v>
      </c>
      <c r="G14772" s="17">
        <v>3.6033807E7</v>
      </c>
      <c r="H14772" s="17">
        <v>7.0772109E7</v>
      </c>
    </row>
    <row r="14773">
      <c r="A14773" s="7" t="s">
        <v>32600</v>
      </c>
      <c r="B14773" s="17" t="s">
        <v>32601</v>
      </c>
      <c r="C14773" s="17">
        <v>196.0</v>
      </c>
      <c r="D14773" s="17">
        <v>6688580.98</v>
      </c>
      <c r="E14773" s="17">
        <v>5550482.0</v>
      </c>
      <c r="F14773" s="17">
        <v>6117185.0</v>
      </c>
      <c r="G14773" s="17">
        <v>6991874.0</v>
      </c>
      <c r="H14773" s="17">
        <v>1.0355904E7</v>
      </c>
    </row>
    <row r="14774">
      <c r="A14774" s="7" t="s">
        <v>32602</v>
      </c>
      <c r="B14774" s="17" t="s">
        <v>32603</v>
      </c>
      <c r="C14774" s="17">
        <v>341.0</v>
      </c>
      <c r="D14774" s="17">
        <v>4.543602606E7</v>
      </c>
      <c r="E14774" s="17">
        <v>4657105.0</v>
      </c>
      <c r="F14774" s="17">
        <v>1.8566844E7</v>
      </c>
      <c r="G14774" s="17">
        <v>7.4299472E7</v>
      </c>
      <c r="H14774" s="17">
        <v>1.15312327E8</v>
      </c>
    </row>
    <row r="14775">
      <c r="A14775" s="7" t="s">
        <v>32604</v>
      </c>
      <c r="B14775" s="17" t="s">
        <v>32605</v>
      </c>
      <c r="C14775" s="17">
        <v>1487.0</v>
      </c>
      <c r="D14775" s="17">
        <v>5.467677649E7</v>
      </c>
      <c r="E14775" s="17">
        <v>1.2379849E7</v>
      </c>
      <c r="F14775" s="17">
        <v>2.8738904E7</v>
      </c>
      <c r="G14775" s="17">
        <v>7.2771552E7</v>
      </c>
      <c r="H14775" s="17">
        <v>1.29542563E8</v>
      </c>
    </row>
    <row r="14776">
      <c r="A14776" s="7" t="s">
        <v>32606</v>
      </c>
      <c r="B14776" s="17" t="s">
        <v>32608</v>
      </c>
      <c r="C14776" s="17">
        <v>1089.0</v>
      </c>
      <c r="D14776" s="17">
        <v>6.747790962E7</v>
      </c>
      <c r="E14776" s="17">
        <v>1.292071E7</v>
      </c>
      <c r="F14776" s="17">
        <v>3.9560938E7</v>
      </c>
      <c r="G14776" s="17">
        <v>9.9823427E7</v>
      </c>
      <c r="H14776" s="17">
        <v>1.64964576E8</v>
      </c>
    </row>
    <row r="14777">
      <c r="A14777" s="7" t="s">
        <v>32609</v>
      </c>
      <c r="B14777" s="17" t="s">
        <v>32610</v>
      </c>
      <c r="C14777" s="17">
        <v>75.0</v>
      </c>
      <c r="D14777" s="17">
        <v>9265876.773</v>
      </c>
      <c r="E14777" s="17">
        <v>3460190.0</v>
      </c>
      <c r="F14777" s="17">
        <v>5294717.0</v>
      </c>
      <c r="G14777" s="17">
        <v>8063662.0</v>
      </c>
      <c r="H14777" s="17">
        <v>1.9302633E7</v>
      </c>
    </row>
    <row r="14778">
      <c r="A14778" s="7" t="s">
        <v>32611</v>
      </c>
      <c r="B14778" s="17" t="s">
        <v>32612</v>
      </c>
      <c r="C14778" s="17">
        <v>33.0</v>
      </c>
      <c r="D14778" s="17">
        <v>1.691352867E7</v>
      </c>
      <c r="E14778" s="17">
        <v>6335556.0</v>
      </c>
      <c r="F14778" s="17">
        <v>9214740.0</v>
      </c>
      <c r="G14778" s="17">
        <v>1.6820681E7</v>
      </c>
      <c r="H14778" s="17">
        <v>2.6668282E7</v>
      </c>
    </row>
    <row r="14779">
      <c r="A14779" s="7" t="s">
        <v>32613</v>
      </c>
      <c r="B14779" s="17" t="s">
        <v>32614</v>
      </c>
      <c r="C14779" s="17">
        <v>515.0</v>
      </c>
      <c r="D14779" s="17">
        <v>5628991.346</v>
      </c>
      <c r="E14779" s="17">
        <v>2263365.0</v>
      </c>
      <c r="F14779" s="17">
        <v>3176050.0</v>
      </c>
      <c r="G14779" s="17">
        <v>5199131.0</v>
      </c>
      <c r="H14779" s="17">
        <v>1.0078625E7</v>
      </c>
    </row>
    <row r="14780">
      <c r="A14780" s="7" t="s">
        <v>32615</v>
      </c>
      <c r="B14780" s="17" t="s">
        <v>32616</v>
      </c>
      <c r="C14780" s="17">
        <v>9.0</v>
      </c>
      <c r="D14780" s="17">
        <v>8726150.333</v>
      </c>
      <c r="E14780" s="17">
        <v>3800000.0</v>
      </c>
      <c r="F14780" s="17">
        <v>6877476.0</v>
      </c>
      <c r="G14780" s="17">
        <v>9884400.0</v>
      </c>
      <c r="H14780" s="17">
        <v>2.4582146E7</v>
      </c>
    </row>
    <row r="14781">
      <c r="A14781" s="7" t="s">
        <v>32617</v>
      </c>
      <c r="B14781" s="17" t="s">
        <v>32618</v>
      </c>
      <c r="C14781" s="17">
        <v>36.0</v>
      </c>
      <c r="D14781" s="17">
        <v>8971384.583</v>
      </c>
      <c r="E14781" s="17">
        <v>3833046.0</v>
      </c>
      <c r="F14781" s="17">
        <v>5772960.0</v>
      </c>
      <c r="G14781" s="17">
        <v>1.1047033E7</v>
      </c>
      <c r="H14781" s="17">
        <v>1.6721838E7</v>
      </c>
    </row>
    <row r="14782">
      <c r="A14782" s="7" t="s">
        <v>32619</v>
      </c>
      <c r="B14782" s="17" t="s">
        <v>32620</v>
      </c>
      <c r="C14782" s="17">
        <v>13.0</v>
      </c>
      <c r="D14782" s="17">
        <v>1.468255423E7</v>
      </c>
      <c r="E14782" s="17">
        <v>5395670.0</v>
      </c>
      <c r="F14782" s="17">
        <v>6484600.0</v>
      </c>
      <c r="G14782" s="17">
        <v>1.2956009E7</v>
      </c>
      <c r="H14782" s="17">
        <v>1.9697605E7</v>
      </c>
    </row>
    <row r="14783">
      <c r="A14783" s="7" t="s">
        <v>32621</v>
      </c>
      <c r="B14783" s="17" t="s">
        <v>32622</v>
      </c>
      <c r="C14783" s="17">
        <v>2.0</v>
      </c>
      <c r="D14783" s="17">
        <v>2604506.0</v>
      </c>
      <c r="E14783" s="17">
        <v>2398094.0</v>
      </c>
      <c r="F14783" s="17">
        <v>2398094.0</v>
      </c>
      <c r="G14783" s="17">
        <v>2810918.0</v>
      </c>
      <c r="H14783" s="17">
        <v>2810918.0</v>
      </c>
    </row>
    <row r="14784">
      <c r="A14784" s="7" t="s">
        <v>32623</v>
      </c>
      <c r="B14784" s="17" t="s">
        <v>32624</v>
      </c>
      <c r="C14784" s="17">
        <v>8.0</v>
      </c>
      <c r="D14784" s="17">
        <v>5906629.0</v>
      </c>
      <c r="E14784" s="17">
        <v>2609547.0</v>
      </c>
      <c r="F14784" s="17">
        <v>4043829.0</v>
      </c>
      <c r="G14784" s="17">
        <v>6431234.0</v>
      </c>
      <c r="H14784" s="17">
        <v>1.2354046E7</v>
      </c>
    </row>
    <row r="14785">
      <c r="A14785" s="7" t="s">
        <v>32625</v>
      </c>
      <c r="B14785" s="17" t="s">
        <v>32626</v>
      </c>
      <c r="C14785" s="17">
        <v>491.0</v>
      </c>
      <c r="D14785" s="17">
        <v>6707434.658</v>
      </c>
      <c r="E14785" s="17">
        <v>2916419.0</v>
      </c>
      <c r="F14785" s="17">
        <v>3771955.0</v>
      </c>
      <c r="G14785" s="17">
        <v>5550347.0</v>
      </c>
      <c r="H14785" s="17">
        <v>1.1101527E7</v>
      </c>
    </row>
    <row r="14786">
      <c r="A14786" s="7" t="s">
        <v>32627</v>
      </c>
      <c r="B14786" s="17" t="s">
        <v>32628</v>
      </c>
      <c r="C14786" s="17">
        <v>2251.0</v>
      </c>
      <c r="D14786" s="17">
        <v>4463112.775</v>
      </c>
      <c r="E14786" s="17">
        <v>2139431.0</v>
      </c>
      <c r="F14786" s="17">
        <v>3015813.0</v>
      </c>
      <c r="G14786" s="17">
        <v>4488700.0</v>
      </c>
      <c r="H14786" s="17">
        <v>6810304.0</v>
      </c>
    </row>
    <row r="14787">
      <c r="A14787" s="7" t="s">
        <v>32629</v>
      </c>
      <c r="B14787" s="17" t="s">
        <v>32630</v>
      </c>
      <c r="C14787" s="17">
        <v>7.0</v>
      </c>
      <c r="D14787" s="17">
        <v>4132381.714</v>
      </c>
      <c r="E14787" s="17">
        <v>3604702.0</v>
      </c>
      <c r="F14787" s="17">
        <v>4143600.0</v>
      </c>
      <c r="G14787" s="17">
        <v>5185696.0</v>
      </c>
      <c r="H14787" s="17">
        <v>6059908.0</v>
      </c>
    </row>
    <row r="14788">
      <c r="A14788" s="7" t="s">
        <v>32632</v>
      </c>
      <c r="B14788" s="17" t="s">
        <v>32633</v>
      </c>
      <c r="C14788" s="17">
        <v>130.0</v>
      </c>
      <c r="D14788" s="17">
        <v>3715675.546</v>
      </c>
      <c r="E14788" s="17">
        <v>2052785.0</v>
      </c>
      <c r="F14788" s="17">
        <v>2802800.0</v>
      </c>
      <c r="G14788" s="17">
        <v>4103900.0</v>
      </c>
      <c r="H14788" s="17">
        <v>5314609.0</v>
      </c>
    </row>
    <row r="14789">
      <c r="A14789" s="7" t="s">
        <v>32634</v>
      </c>
      <c r="B14789" s="17" t="s">
        <v>32635</v>
      </c>
      <c r="C14789" s="17">
        <v>1301.0</v>
      </c>
      <c r="D14789" s="17">
        <v>1.097833521E7</v>
      </c>
      <c r="E14789" s="17">
        <v>3633000.0</v>
      </c>
      <c r="F14789" s="17">
        <v>6299062.0</v>
      </c>
      <c r="G14789" s="17">
        <v>1.2241947E7</v>
      </c>
      <c r="H14789" s="17">
        <v>2.26808E7</v>
      </c>
    </row>
    <row r="14790">
      <c r="A14790" s="7" t="s">
        <v>32636</v>
      </c>
      <c r="B14790" s="17" t="s">
        <v>32637</v>
      </c>
      <c r="C14790" s="17">
        <v>8233.0</v>
      </c>
      <c r="D14790" s="17">
        <v>1.171502436E7</v>
      </c>
      <c r="E14790" s="17">
        <v>3179702.0</v>
      </c>
      <c r="F14790" s="17">
        <v>5619267.0</v>
      </c>
      <c r="G14790" s="17">
        <v>1.163041E7</v>
      </c>
      <c r="H14790" s="17">
        <v>2.3152068E7</v>
      </c>
    </row>
    <row r="14791">
      <c r="A14791" s="7" t="s">
        <v>32638</v>
      </c>
      <c r="B14791" s="17" t="s">
        <v>32639</v>
      </c>
      <c r="C14791" s="17">
        <v>306.0</v>
      </c>
      <c r="D14791" s="17">
        <v>7619674.771</v>
      </c>
      <c r="E14791" s="17">
        <v>2945000.0</v>
      </c>
      <c r="F14791" s="17">
        <v>4846686.0</v>
      </c>
      <c r="G14791" s="17">
        <v>8798928.0</v>
      </c>
      <c r="H14791" s="17">
        <v>1.8019389E7</v>
      </c>
    </row>
    <row r="14792">
      <c r="A14792" s="7" t="s">
        <v>32640</v>
      </c>
      <c r="B14792" s="17" t="s">
        <v>32641</v>
      </c>
      <c r="C14792" s="17">
        <v>3164.0</v>
      </c>
      <c r="D14792" s="17">
        <v>9278765.054</v>
      </c>
      <c r="E14792" s="17">
        <v>2769378.0</v>
      </c>
      <c r="F14792" s="17">
        <v>4299734.0</v>
      </c>
      <c r="G14792" s="17">
        <v>8840666.0</v>
      </c>
      <c r="H14792" s="17">
        <v>1.9078999E7</v>
      </c>
    </row>
    <row r="14793">
      <c r="A14793" s="7" t="s">
        <v>32643</v>
      </c>
      <c r="B14793" s="17" t="s">
        <v>32644</v>
      </c>
      <c r="C14793" s="17">
        <v>446.0</v>
      </c>
      <c r="D14793" s="17">
        <v>1.58990261E7</v>
      </c>
      <c r="E14793" s="17">
        <v>3543134.0</v>
      </c>
      <c r="F14793" s="17">
        <v>6676685.0</v>
      </c>
      <c r="G14793" s="17">
        <v>1.4527861E7</v>
      </c>
      <c r="H14793" s="17">
        <v>2.8194536E7</v>
      </c>
    </row>
    <row r="14794">
      <c r="A14794" s="7" t="s">
        <v>32645</v>
      </c>
      <c r="B14794" s="17" t="s">
        <v>32646</v>
      </c>
      <c r="C14794" s="17">
        <v>15566.0</v>
      </c>
      <c r="D14794" s="17">
        <v>9399638.864</v>
      </c>
      <c r="E14794" s="17">
        <v>2997078.0</v>
      </c>
      <c r="F14794" s="17">
        <v>5264050.0</v>
      </c>
      <c r="G14794" s="17">
        <v>1.06071E7</v>
      </c>
      <c r="H14794" s="17">
        <v>1.8895809E7</v>
      </c>
    </row>
    <row r="14795">
      <c r="A14795" s="7" t="s">
        <v>32647</v>
      </c>
      <c r="B14795" s="17" t="s">
        <v>32648</v>
      </c>
      <c r="C14795" s="17">
        <v>406.0</v>
      </c>
      <c r="D14795" s="17">
        <v>1.170615009E7</v>
      </c>
      <c r="E14795" s="17">
        <v>3329020.0</v>
      </c>
      <c r="F14795" s="17">
        <v>6848728.0</v>
      </c>
      <c r="G14795" s="17">
        <v>1.2351497E7</v>
      </c>
      <c r="H14795" s="17">
        <v>1.9733372E7</v>
      </c>
    </row>
    <row r="14796">
      <c r="A14796" s="7" t="s">
        <v>32649</v>
      </c>
      <c r="B14796" s="17" t="s">
        <v>32650</v>
      </c>
      <c r="C14796" s="17">
        <v>649.0</v>
      </c>
      <c r="D14796" s="17">
        <v>1.624714812E7</v>
      </c>
      <c r="E14796" s="17">
        <v>3418567.0</v>
      </c>
      <c r="F14796" s="17">
        <v>7360637.0</v>
      </c>
      <c r="G14796" s="17">
        <v>1.7193885E7</v>
      </c>
      <c r="H14796" s="17">
        <v>3.9119106E7</v>
      </c>
    </row>
    <row r="14797">
      <c r="A14797" s="7" t="s">
        <v>32651</v>
      </c>
      <c r="B14797" s="17" t="s">
        <v>32652</v>
      </c>
      <c r="C14797" s="17">
        <v>152.0</v>
      </c>
      <c r="D14797" s="17">
        <v>3.958579771E7</v>
      </c>
      <c r="E14797" s="17">
        <v>3718664.0</v>
      </c>
      <c r="F14797" s="17">
        <v>6901005.0</v>
      </c>
      <c r="G14797" s="17">
        <v>2.5558697E7</v>
      </c>
      <c r="H14797" s="17">
        <v>1.12451538E8</v>
      </c>
    </row>
    <row r="14798">
      <c r="A14798" s="7" t="s">
        <v>32653</v>
      </c>
      <c r="B14798" s="17" t="s">
        <v>32654</v>
      </c>
      <c r="C14798" s="17">
        <v>10.0</v>
      </c>
      <c r="D14798" s="17">
        <v>3228927.8</v>
      </c>
      <c r="E14798" s="17">
        <v>2357528.0</v>
      </c>
      <c r="F14798" s="17">
        <v>2641385.0</v>
      </c>
      <c r="G14798" s="17">
        <v>3460600.0</v>
      </c>
      <c r="H14798" s="17">
        <v>3984970.0</v>
      </c>
    </row>
    <row r="14799">
      <c r="A14799" s="7" t="s">
        <v>32655</v>
      </c>
      <c r="B14799" s="17" t="s">
        <v>32656</v>
      </c>
      <c r="C14799" s="17">
        <v>1.0</v>
      </c>
      <c r="D14799" s="17">
        <v>1.8350815E7</v>
      </c>
      <c r="E14799" s="17">
        <v>1.8350815E7</v>
      </c>
      <c r="F14799" s="17">
        <v>1.8350815E7</v>
      </c>
      <c r="G14799" s="17">
        <v>1.8350815E7</v>
      </c>
      <c r="H14799" s="17">
        <v>1.8350815E7</v>
      </c>
    </row>
    <row r="14800">
      <c r="A14800" s="7" t="s">
        <v>32657</v>
      </c>
      <c r="B14800" s="17" t="s">
        <v>32658</v>
      </c>
      <c r="C14800" s="17">
        <v>21.0</v>
      </c>
      <c r="D14800" s="17">
        <v>1.626160876E7</v>
      </c>
      <c r="E14800" s="17">
        <v>6182469.0</v>
      </c>
      <c r="F14800" s="17">
        <v>9672326.0</v>
      </c>
      <c r="G14800" s="17">
        <v>1.5737102E7</v>
      </c>
      <c r="H14800" s="17">
        <v>2.3050416E7</v>
      </c>
    </row>
    <row r="14801">
      <c r="A14801" s="7" t="s">
        <v>32659</v>
      </c>
      <c r="B14801" s="17" t="s">
        <v>32660</v>
      </c>
      <c r="C14801" s="17">
        <v>38.0</v>
      </c>
      <c r="D14801" s="17">
        <v>1.932492621E7</v>
      </c>
      <c r="E14801" s="17">
        <v>3225387.0</v>
      </c>
      <c r="F14801" s="17">
        <v>6535521.0</v>
      </c>
      <c r="G14801" s="17">
        <v>1.3959106E7</v>
      </c>
      <c r="H14801" s="17">
        <v>2.4654483E7</v>
      </c>
    </row>
    <row r="14802">
      <c r="A14802" s="7" t="s">
        <v>32662</v>
      </c>
      <c r="B14802" s="17" t="s">
        <v>32663</v>
      </c>
      <c r="C14802" s="17">
        <v>229.0</v>
      </c>
      <c r="D14802" s="17">
        <v>1.089266976E7</v>
      </c>
      <c r="E14802" s="17">
        <v>4804779.0</v>
      </c>
      <c r="F14802" s="17">
        <v>7156000.0</v>
      </c>
      <c r="G14802" s="17">
        <v>1.2851961E7</v>
      </c>
      <c r="H14802" s="17">
        <v>2.2815558E7</v>
      </c>
    </row>
    <row r="14803">
      <c r="A14803" s="7" t="s">
        <v>32664</v>
      </c>
      <c r="B14803" s="17" t="s">
        <v>32665</v>
      </c>
      <c r="C14803" s="17">
        <v>1230.0</v>
      </c>
      <c r="D14803" s="17">
        <v>8364081.115</v>
      </c>
      <c r="E14803" s="17">
        <v>2373000.0</v>
      </c>
      <c r="F14803" s="17">
        <v>3660400.0</v>
      </c>
      <c r="G14803" s="17">
        <v>6457972.0</v>
      </c>
      <c r="H14803" s="17">
        <v>1.5356271E7</v>
      </c>
    </row>
    <row r="14804">
      <c r="A14804" s="7" t="s">
        <v>32666</v>
      </c>
      <c r="B14804" s="17" t="s">
        <v>32667</v>
      </c>
      <c r="C14804" s="17">
        <v>31.0</v>
      </c>
      <c r="D14804" s="17">
        <v>1.982459619E7</v>
      </c>
      <c r="E14804" s="17">
        <v>6882061.0</v>
      </c>
      <c r="F14804" s="17">
        <v>9968861.0</v>
      </c>
      <c r="G14804" s="17">
        <v>2.6006258E7</v>
      </c>
      <c r="H14804" s="17">
        <v>6.0419077E7</v>
      </c>
    </row>
    <row r="14805">
      <c r="A14805" s="7" t="s">
        <v>32668</v>
      </c>
      <c r="B14805" s="17" t="s">
        <v>32669</v>
      </c>
      <c r="C14805" s="17">
        <v>5083.0</v>
      </c>
      <c r="D14805" s="17">
        <v>1.67763613E7</v>
      </c>
      <c r="E14805" s="17">
        <v>4492970.0</v>
      </c>
      <c r="F14805" s="17">
        <v>8064116.0</v>
      </c>
      <c r="G14805" s="17">
        <v>1.5810036E7</v>
      </c>
      <c r="H14805" s="17">
        <v>3.4205519E7</v>
      </c>
    </row>
    <row r="14806">
      <c r="A14806" s="7" t="s">
        <v>32670</v>
      </c>
      <c r="B14806" s="17" t="s">
        <v>32671</v>
      </c>
      <c r="C14806" s="17">
        <v>2416.0</v>
      </c>
      <c r="D14806" s="17">
        <v>1.801512329E7</v>
      </c>
      <c r="E14806" s="17">
        <v>4346576.0</v>
      </c>
      <c r="F14806" s="17">
        <v>8169930.0</v>
      </c>
      <c r="G14806" s="17">
        <v>1.5637148E7</v>
      </c>
      <c r="H14806" s="17">
        <v>3.7007738E7</v>
      </c>
    </row>
    <row r="14807">
      <c r="A14807" s="7" t="s">
        <v>32672</v>
      </c>
      <c r="B14807" s="17" t="s">
        <v>32673</v>
      </c>
      <c r="C14807" s="17">
        <v>5571.0</v>
      </c>
      <c r="D14807" s="17">
        <v>1.646242521E7</v>
      </c>
      <c r="E14807" s="17">
        <v>4161843.0</v>
      </c>
      <c r="F14807" s="17">
        <v>8207131.0</v>
      </c>
      <c r="G14807" s="17">
        <v>1.6911301E7</v>
      </c>
      <c r="H14807" s="17">
        <v>3.5832E7</v>
      </c>
    </row>
    <row r="14808">
      <c r="A14808" s="7" t="s">
        <v>32674</v>
      </c>
      <c r="B14808" s="17" t="s">
        <v>32675</v>
      </c>
      <c r="C14808" s="17">
        <v>206.0</v>
      </c>
      <c r="D14808" s="17">
        <v>9961237.874</v>
      </c>
      <c r="E14808" s="17">
        <v>3739797.0</v>
      </c>
      <c r="F14808" s="17">
        <v>6060221.0</v>
      </c>
      <c r="G14808" s="17">
        <v>1.1072695E7</v>
      </c>
      <c r="H14808" s="17">
        <v>1.8095675E7</v>
      </c>
    </row>
    <row r="14809">
      <c r="A14809" s="7" t="s">
        <v>32677</v>
      </c>
      <c r="B14809" s="17" t="s">
        <v>32678</v>
      </c>
      <c r="C14809" s="17">
        <v>2.0</v>
      </c>
      <c r="D14809" s="17">
        <v>1.8534106E7</v>
      </c>
      <c r="E14809" s="17">
        <v>2958684.0</v>
      </c>
      <c r="F14809" s="17">
        <v>2958684.0</v>
      </c>
      <c r="G14809" s="17">
        <v>3.4109528E7</v>
      </c>
      <c r="H14809" s="17">
        <v>3.4109528E7</v>
      </c>
    </row>
    <row r="14810">
      <c r="A14810" s="7" t="s">
        <v>32679</v>
      </c>
      <c r="B14810" s="17" t="s">
        <v>32680</v>
      </c>
      <c r="C14810" s="17">
        <v>312.0</v>
      </c>
      <c r="D14810" s="17">
        <v>1.153575406E7</v>
      </c>
      <c r="E14810" s="17">
        <v>4646076.0</v>
      </c>
      <c r="F14810" s="17">
        <v>7823331.0</v>
      </c>
      <c r="G14810" s="17">
        <v>1.3994776E7</v>
      </c>
      <c r="H14810" s="17">
        <v>2.3603255E7</v>
      </c>
    </row>
    <row r="14811">
      <c r="A14811" s="7" t="s">
        <v>32681</v>
      </c>
      <c r="B14811" s="17" t="s">
        <v>32682</v>
      </c>
      <c r="C14811" s="17">
        <v>20.0</v>
      </c>
      <c r="D14811" s="17">
        <v>5859518.4</v>
      </c>
      <c r="E14811" s="17">
        <v>1758000.0</v>
      </c>
      <c r="F14811" s="17">
        <v>3466000.0</v>
      </c>
      <c r="G14811" s="17">
        <v>4869383.0</v>
      </c>
      <c r="H14811" s="17">
        <v>8716000.0</v>
      </c>
    </row>
    <row r="14812">
      <c r="A14812" s="7" t="s">
        <v>32683</v>
      </c>
      <c r="B14812" s="17" t="s">
        <v>32684</v>
      </c>
      <c r="C14812" s="17">
        <v>81.0</v>
      </c>
      <c r="D14812" s="17">
        <v>7958412.099</v>
      </c>
      <c r="E14812" s="17">
        <v>2996514.0</v>
      </c>
      <c r="F14812" s="17">
        <v>4374264.0</v>
      </c>
      <c r="G14812" s="17">
        <v>9302450.0</v>
      </c>
      <c r="H14812" s="17">
        <v>1.4414969E7</v>
      </c>
    </row>
    <row r="14813">
      <c r="A14813" s="7" t="s">
        <v>32685</v>
      </c>
      <c r="B14813" s="17" t="s">
        <v>32686</v>
      </c>
      <c r="C14813" s="17">
        <v>40.0</v>
      </c>
      <c r="D14813" s="17">
        <v>1.128282163E7</v>
      </c>
      <c r="E14813" s="17">
        <v>3160312.0</v>
      </c>
      <c r="F14813" s="17">
        <v>5656083.0</v>
      </c>
      <c r="G14813" s="17">
        <v>1.1071005E7</v>
      </c>
      <c r="H14813" s="17">
        <v>2.2133654E7</v>
      </c>
    </row>
    <row r="14814">
      <c r="A14814" s="7" t="s">
        <v>32687</v>
      </c>
      <c r="B14814" s="17" t="s">
        <v>32688</v>
      </c>
      <c r="C14814" s="17">
        <v>2772.0</v>
      </c>
      <c r="D14814" s="17">
        <v>1.245573827E7</v>
      </c>
      <c r="E14814" s="17">
        <v>3172695.0</v>
      </c>
      <c r="F14814" s="17">
        <v>5953871.0</v>
      </c>
      <c r="G14814" s="17">
        <v>1.2120419E7</v>
      </c>
      <c r="H14814" s="17">
        <v>2.4964608E7</v>
      </c>
    </row>
    <row r="14815">
      <c r="A14815" s="7" t="s">
        <v>32689</v>
      </c>
      <c r="B14815" s="17" t="s">
        <v>32690</v>
      </c>
      <c r="C14815" s="17">
        <v>31777.0</v>
      </c>
      <c r="D14815" s="17">
        <v>4306305.621</v>
      </c>
      <c r="E14815" s="17">
        <v>2280825.0</v>
      </c>
      <c r="F14815" s="17">
        <v>3194620.0</v>
      </c>
      <c r="G14815" s="17">
        <v>4615113.0</v>
      </c>
      <c r="H14815" s="17">
        <v>6948582.0</v>
      </c>
    </row>
    <row r="14816">
      <c r="A14816" s="7" t="s">
        <v>32691</v>
      </c>
      <c r="B14816" s="17" t="s">
        <v>32692</v>
      </c>
      <c r="C14816" s="17">
        <v>98.0</v>
      </c>
      <c r="D14816" s="17">
        <v>1.292482118E7</v>
      </c>
      <c r="E14816" s="17">
        <v>5558568.0</v>
      </c>
      <c r="F14816" s="17">
        <v>1.2464413E7</v>
      </c>
      <c r="G14816" s="17">
        <v>1.4345814E7</v>
      </c>
      <c r="H14816" s="17">
        <v>2.3985888E7</v>
      </c>
    </row>
    <row r="14817">
      <c r="A14817" s="7" t="s">
        <v>32694</v>
      </c>
      <c r="B14817" s="17" t="s">
        <v>32695</v>
      </c>
      <c r="C14817" s="17">
        <v>2.0</v>
      </c>
      <c r="D14817" s="17">
        <v>7137150.0</v>
      </c>
      <c r="E14817" s="17">
        <v>4507500.0</v>
      </c>
      <c r="F14817" s="17">
        <v>4507500.0</v>
      </c>
      <c r="G14817" s="17">
        <v>9766800.0</v>
      </c>
      <c r="H14817" s="17">
        <v>9766800.0</v>
      </c>
    </row>
    <row r="14818">
      <c r="A14818" s="7" t="s">
        <v>32696</v>
      </c>
      <c r="B14818" s="17" t="s">
        <v>32697</v>
      </c>
      <c r="C14818" s="17">
        <v>4.0</v>
      </c>
      <c r="D14818" s="17">
        <v>9225303.75</v>
      </c>
      <c r="E14818" s="17">
        <v>4438800.0</v>
      </c>
      <c r="F14818" s="17">
        <v>6255326.0</v>
      </c>
      <c r="G14818" s="17">
        <v>6797964.0</v>
      </c>
      <c r="H14818" s="17">
        <v>1.9409125E7</v>
      </c>
    </row>
    <row r="14819">
      <c r="A14819" s="7" t="s">
        <v>32698</v>
      </c>
      <c r="B14819" s="17" t="s">
        <v>32699</v>
      </c>
      <c r="C14819" s="17">
        <v>11.0</v>
      </c>
      <c r="D14819" s="17">
        <v>1.1855049E7</v>
      </c>
      <c r="E14819" s="17">
        <v>3962731.0</v>
      </c>
      <c r="F14819" s="17">
        <v>1.2380744E7</v>
      </c>
      <c r="G14819" s="17">
        <v>1.4969828E7</v>
      </c>
      <c r="H14819" s="17">
        <v>1.9496379E7</v>
      </c>
    </row>
    <row r="14820">
      <c r="A14820" s="7" t="s">
        <v>32700</v>
      </c>
      <c r="B14820" s="17" t="s">
        <v>32701</v>
      </c>
      <c r="C14820" s="17">
        <v>18.0</v>
      </c>
      <c r="D14820" s="17">
        <v>1.163541467E7</v>
      </c>
      <c r="E14820" s="17">
        <v>2015560.0</v>
      </c>
      <c r="F14820" s="17">
        <v>2549625.0</v>
      </c>
      <c r="G14820" s="17">
        <v>8216857.0</v>
      </c>
      <c r="H14820" s="17">
        <v>5.0997872E7</v>
      </c>
    </row>
    <row r="14821">
      <c r="A14821" s="7" t="s">
        <v>32702</v>
      </c>
      <c r="B14821" s="17" t="s">
        <v>32703</v>
      </c>
      <c r="C14821" s="17">
        <v>21.0</v>
      </c>
      <c r="D14821" s="17">
        <v>1.550065719E7</v>
      </c>
      <c r="E14821" s="17">
        <v>3722935.0</v>
      </c>
      <c r="F14821" s="17">
        <v>6908705.0</v>
      </c>
      <c r="G14821" s="17">
        <v>1.0769613E7</v>
      </c>
      <c r="H14821" s="17">
        <v>3.1406499E7</v>
      </c>
    </row>
    <row r="14822">
      <c r="A14822" s="7" t="s">
        <v>32704</v>
      </c>
      <c r="B14822" s="17" t="s">
        <v>32705</v>
      </c>
      <c r="C14822" s="17">
        <v>15.0</v>
      </c>
      <c r="D14822" s="17">
        <v>1.272075507E7</v>
      </c>
      <c r="E14822" s="17">
        <v>2903575.0</v>
      </c>
      <c r="F14822" s="17">
        <v>3752300.0</v>
      </c>
      <c r="G14822" s="17">
        <v>1.2345608E7</v>
      </c>
      <c r="H14822" s="17">
        <v>4.7311296E7</v>
      </c>
    </row>
    <row r="14823">
      <c r="A14823" s="7" t="s">
        <v>32706</v>
      </c>
      <c r="B14823" s="17" t="s">
        <v>32708</v>
      </c>
      <c r="C14823" s="17">
        <v>34.0</v>
      </c>
      <c r="D14823" s="17">
        <v>1.286970338E7</v>
      </c>
      <c r="E14823" s="17">
        <v>4539619.0</v>
      </c>
      <c r="F14823" s="17">
        <v>6975058.0</v>
      </c>
      <c r="G14823" s="17">
        <v>1.4749616E7</v>
      </c>
      <c r="H14823" s="17">
        <v>3.1001295E7</v>
      </c>
    </row>
    <row r="14824">
      <c r="A14824" s="7" t="s">
        <v>32709</v>
      </c>
      <c r="B14824" s="17" t="s">
        <v>32710</v>
      </c>
      <c r="C14824" s="17">
        <v>5.0</v>
      </c>
      <c r="D14824" s="17">
        <v>8997154.4</v>
      </c>
      <c r="E14824" s="17">
        <v>4021522.0</v>
      </c>
      <c r="F14824" s="17">
        <v>5435524.0</v>
      </c>
      <c r="G14824" s="17">
        <v>1.1634339E7</v>
      </c>
      <c r="H14824" s="17">
        <v>2.159645E7</v>
      </c>
    </row>
    <row r="14825">
      <c r="A14825" s="7" t="s">
        <v>32711</v>
      </c>
      <c r="B14825" s="17" t="s">
        <v>32712</v>
      </c>
      <c r="C14825" s="17">
        <v>3.0</v>
      </c>
      <c r="D14825" s="17">
        <v>4269358.333</v>
      </c>
      <c r="E14825" s="17">
        <v>3585000.0</v>
      </c>
      <c r="F14825" s="17">
        <v>4511400.0</v>
      </c>
      <c r="G14825" s="17">
        <v>4711675.0</v>
      </c>
      <c r="H14825" s="17">
        <v>4711675.0</v>
      </c>
    </row>
    <row r="14826">
      <c r="A14826" s="7" t="s">
        <v>32713</v>
      </c>
      <c r="B14826" s="17" t="s">
        <v>32714</v>
      </c>
      <c r="C14826" s="17">
        <v>102.0</v>
      </c>
      <c r="D14826" s="17">
        <v>6858644.461</v>
      </c>
      <c r="E14826" s="17">
        <v>1746691.0</v>
      </c>
      <c r="F14826" s="17">
        <v>3647656.0</v>
      </c>
      <c r="G14826" s="17">
        <v>6760865.0</v>
      </c>
      <c r="H14826" s="17">
        <v>1.2460601E7</v>
      </c>
    </row>
    <row r="14827">
      <c r="A14827" s="7" t="s">
        <v>32715</v>
      </c>
      <c r="B14827" s="17" t="s">
        <v>32716</v>
      </c>
      <c r="C14827" s="17">
        <v>18.0</v>
      </c>
      <c r="D14827" s="17">
        <v>6049700.722</v>
      </c>
      <c r="E14827" s="17">
        <v>2486195.0</v>
      </c>
      <c r="F14827" s="17">
        <v>3983759.0</v>
      </c>
      <c r="G14827" s="17">
        <v>5155255.0</v>
      </c>
      <c r="H14827" s="17">
        <v>8017232.0</v>
      </c>
    </row>
    <row r="14828">
      <c r="A14828" s="7" t="s">
        <v>32717</v>
      </c>
      <c r="B14828" s="17" t="s">
        <v>32718</v>
      </c>
      <c r="C14828" s="17">
        <v>45.0</v>
      </c>
      <c r="D14828" s="17">
        <v>9301715.511</v>
      </c>
      <c r="E14828" s="17">
        <v>4024000.0</v>
      </c>
      <c r="F14828" s="17">
        <v>7374874.0</v>
      </c>
      <c r="G14828" s="17">
        <v>1.1342E7</v>
      </c>
      <c r="H14828" s="17">
        <v>2.087595E7</v>
      </c>
    </row>
    <row r="14829">
      <c r="A14829" s="7" t="s">
        <v>32719</v>
      </c>
      <c r="B14829" s="17" t="s">
        <v>32720</v>
      </c>
      <c r="C14829" s="17">
        <v>7.0</v>
      </c>
      <c r="D14829" s="17">
        <v>4020928.714</v>
      </c>
      <c r="E14829" s="17">
        <v>2338573.0</v>
      </c>
      <c r="F14829" s="17">
        <v>3323099.0</v>
      </c>
      <c r="G14829" s="17">
        <v>5135591.0</v>
      </c>
      <c r="H14829" s="17">
        <v>9040948.0</v>
      </c>
    </row>
    <row r="14830">
      <c r="A14830" s="7" t="s">
        <v>32722</v>
      </c>
      <c r="B14830" s="17" t="s">
        <v>32723</v>
      </c>
      <c r="C14830" s="17">
        <v>4.0</v>
      </c>
      <c r="D14830" s="17">
        <v>4368543.75</v>
      </c>
      <c r="E14830" s="17">
        <v>1108466.0</v>
      </c>
      <c r="F14830" s="17">
        <v>3085139.0</v>
      </c>
      <c r="G14830" s="17">
        <v>3780570.0</v>
      </c>
      <c r="H14830" s="17">
        <v>9500000.0</v>
      </c>
    </row>
    <row r="14831">
      <c r="A14831" s="7" t="s">
        <v>32724</v>
      </c>
      <c r="B14831" s="17" t="s">
        <v>32725</v>
      </c>
      <c r="C14831" s="17">
        <v>27.0</v>
      </c>
      <c r="D14831" s="17">
        <v>6843431.222</v>
      </c>
      <c r="E14831" s="17">
        <v>3098364.0</v>
      </c>
      <c r="F14831" s="17">
        <v>3765188.0</v>
      </c>
      <c r="G14831" s="17">
        <v>1.0075778E7</v>
      </c>
      <c r="H14831" s="17">
        <v>1.3649669E7</v>
      </c>
    </row>
    <row r="14832">
      <c r="A14832" s="7" t="s">
        <v>32726</v>
      </c>
      <c r="B14832" s="17" t="s">
        <v>32727</v>
      </c>
      <c r="C14832" s="17">
        <v>8.0</v>
      </c>
      <c r="D14832" s="17">
        <v>7560231.875</v>
      </c>
      <c r="E14832" s="17">
        <v>2326900.0</v>
      </c>
      <c r="F14832" s="17">
        <v>3635406.0</v>
      </c>
      <c r="G14832" s="17">
        <v>5534032.0</v>
      </c>
      <c r="H14832" s="17">
        <v>3.1928214E7</v>
      </c>
    </row>
    <row r="14833">
      <c r="A14833" s="7" t="s">
        <v>32728</v>
      </c>
      <c r="B14833" s="17" t="s">
        <v>32729</v>
      </c>
      <c r="C14833" s="17">
        <v>2.0</v>
      </c>
      <c r="D14833" s="17">
        <v>1.64087055E7</v>
      </c>
      <c r="E14833" s="17">
        <v>1.1565265E7</v>
      </c>
      <c r="F14833" s="17">
        <v>1.1565265E7</v>
      </c>
      <c r="G14833" s="17">
        <v>2.1252146E7</v>
      </c>
      <c r="H14833" s="17">
        <v>2.1252146E7</v>
      </c>
    </row>
    <row r="14834">
      <c r="A14834" s="7" t="s">
        <v>32730</v>
      </c>
      <c r="B14834" s="17" t="s">
        <v>32731</v>
      </c>
      <c r="C14834" s="17">
        <v>1.0</v>
      </c>
      <c r="D14834" s="17">
        <v>4523700.0</v>
      </c>
      <c r="E14834" s="17">
        <v>4523700.0</v>
      </c>
      <c r="F14834" s="17">
        <v>4523700.0</v>
      </c>
      <c r="G14834" s="17">
        <v>4523700.0</v>
      </c>
      <c r="H14834" s="17">
        <v>4523700.0</v>
      </c>
    </row>
    <row r="14835">
      <c r="A14835" s="7" t="s">
        <v>32732</v>
      </c>
      <c r="B14835" s="17" t="s">
        <v>32733</v>
      </c>
      <c r="C14835" s="17">
        <v>12.0</v>
      </c>
      <c r="D14835" s="17">
        <v>2.2091302E7</v>
      </c>
      <c r="E14835" s="17">
        <v>2210000.0</v>
      </c>
      <c r="F14835" s="17">
        <v>6703914.0</v>
      </c>
      <c r="G14835" s="17">
        <v>2.645865E7</v>
      </c>
      <c r="H14835" s="17">
        <v>6.3448291E7</v>
      </c>
    </row>
    <row r="14836">
      <c r="A14836" s="7" t="s">
        <v>32734</v>
      </c>
      <c r="B14836" s="17" t="s">
        <v>32735</v>
      </c>
      <c r="C14836" s="17">
        <v>1.0</v>
      </c>
      <c r="D14836" s="17">
        <v>4669699.0</v>
      </c>
      <c r="E14836" s="17">
        <v>4669699.0</v>
      </c>
      <c r="F14836" s="17">
        <v>4669699.0</v>
      </c>
      <c r="G14836" s="17">
        <v>4669699.0</v>
      </c>
      <c r="H14836" s="17">
        <v>4669699.0</v>
      </c>
    </row>
    <row r="14837">
      <c r="A14837" s="7" t="s">
        <v>32736</v>
      </c>
      <c r="B14837" s="17" t="s">
        <v>32737</v>
      </c>
      <c r="C14837" s="17">
        <v>3839.0</v>
      </c>
      <c r="D14837" s="17">
        <v>2.019888655E7</v>
      </c>
      <c r="E14837" s="17">
        <v>5373766.0</v>
      </c>
      <c r="F14837" s="17">
        <v>8835061.0</v>
      </c>
      <c r="G14837" s="17">
        <v>1.6736422E7</v>
      </c>
      <c r="H14837" s="17">
        <v>3.9335389E7</v>
      </c>
    </row>
    <row r="14838">
      <c r="A14838" s="7" t="s">
        <v>32738</v>
      </c>
      <c r="B14838" s="17" t="s">
        <v>32739</v>
      </c>
      <c r="C14838" s="17">
        <v>3874.0</v>
      </c>
      <c r="D14838" s="17">
        <v>1.340509448E7</v>
      </c>
      <c r="E14838" s="17">
        <v>4753850.0</v>
      </c>
      <c r="F14838" s="17">
        <v>7886466.0</v>
      </c>
      <c r="G14838" s="17">
        <v>1.2352495E7</v>
      </c>
      <c r="H14838" s="17">
        <v>2.129048E7</v>
      </c>
    </row>
    <row r="14839">
      <c r="A14839" s="7" t="s">
        <v>32740</v>
      </c>
      <c r="B14839" s="17" t="s">
        <v>32741</v>
      </c>
      <c r="C14839" s="17">
        <v>65.0</v>
      </c>
      <c r="D14839" s="17">
        <v>8179446.169</v>
      </c>
      <c r="E14839" s="17">
        <v>3257013.0</v>
      </c>
      <c r="F14839" s="17">
        <v>5801459.0</v>
      </c>
      <c r="G14839" s="17">
        <v>9944486.0</v>
      </c>
      <c r="H14839" s="17">
        <v>1.748174E7</v>
      </c>
    </row>
    <row r="14840">
      <c r="A14840" s="7" t="s">
        <v>32742</v>
      </c>
      <c r="B14840" s="17" t="s">
        <v>32743</v>
      </c>
      <c r="C14840" s="17">
        <v>5.0</v>
      </c>
      <c r="D14840" s="17">
        <v>7438678.0</v>
      </c>
      <c r="E14840" s="17">
        <v>6393295.0</v>
      </c>
      <c r="F14840" s="17">
        <v>8128000.0</v>
      </c>
      <c r="G14840" s="17">
        <v>8994082.0</v>
      </c>
      <c r="H14840" s="17">
        <v>1.0605011E7</v>
      </c>
    </row>
    <row r="14841">
      <c r="A14841" s="7" t="s">
        <v>32745</v>
      </c>
      <c r="B14841" s="17" t="s">
        <v>32746</v>
      </c>
      <c r="C14841" s="17">
        <v>2.0</v>
      </c>
      <c r="D14841" s="17">
        <v>3178200.0</v>
      </c>
      <c r="E14841" s="17">
        <v>418200.0</v>
      </c>
      <c r="F14841" s="17">
        <v>418200.0</v>
      </c>
      <c r="G14841" s="17">
        <v>5938200.0</v>
      </c>
      <c r="H14841" s="17">
        <v>5938200.0</v>
      </c>
    </row>
    <row r="14842">
      <c r="A14842" s="7" t="s">
        <v>32747</v>
      </c>
      <c r="B14842" s="17" t="s">
        <v>32748</v>
      </c>
      <c r="C14842" s="17">
        <v>8.0</v>
      </c>
      <c r="D14842" s="17">
        <v>7243959.375</v>
      </c>
      <c r="E14842" s="17">
        <v>2766349.0</v>
      </c>
      <c r="F14842" s="17">
        <v>4672469.0</v>
      </c>
      <c r="G14842" s="17">
        <v>6919969.0</v>
      </c>
      <c r="H14842" s="17">
        <v>1.6669543E7</v>
      </c>
    </row>
    <row r="14843">
      <c r="A14843" s="7" t="s">
        <v>32749</v>
      </c>
      <c r="B14843" s="17" t="s">
        <v>32750</v>
      </c>
      <c r="C14843" s="17">
        <v>417.0</v>
      </c>
      <c r="D14843" s="17">
        <v>1.808693109E7</v>
      </c>
      <c r="E14843" s="17">
        <v>4248333.0</v>
      </c>
      <c r="F14843" s="17">
        <v>8416760.0</v>
      </c>
      <c r="G14843" s="17">
        <v>1.7226277E7</v>
      </c>
      <c r="H14843" s="17">
        <v>3.5267492E7</v>
      </c>
    </row>
    <row r="14844">
      <c r="A14844" s="7" t="s">
        <v>32751</v>
      </c>
      <c r="B14844" s="17" t="s">
        <v>32752</v>
      </c>
      <c r="C14844" s="17">
        <v>11.0</v>
      </c>
      <c r="D14844" s="17">
        <v>2.002671009E7</v>
      </c>
      <c r="E14844" s="17">
        <v>5512382.0</v>
      </c>
      <c r="F14844" s="17">
        <v>1.4257877E7</v>
      </c>
      <c r="G14844" s="17">
        <v>1.7078864E7</v>
      </c>
      <c r="H14844" s="17">
        <v>2.2988576E7</v>
      </c>
    </row>
    <row r="14845">
      <c r="A14845" s="7" t="s">
        <v>32753</v>
      </c>
      <c r="B14845" s="17" t="s">
        <v>32754</v>
      </c>
      <c r="C14845" s="17">
        <v>42.0</v>
      </c>
      <c r="D14845" s="17">
        <v>1.54776121E7</v>
      </c>
      <c r="E14845" s="17">
        <v>4244634.0</v>
      </c>
      <c r="F14845" s="17">
        <v>8228394.0</v>
      </c>
      <c r="G14845" s="17">
        <v>1.8301113E7</v>
      </c>
      <c r="H14845" s="17">
        <v>2.6787972E7</v>
      </c>
    </row>
    <row r="14846">
      <c r="A14846" s="7" t="s">
        <v>32755</v>
      </c>
      <c r="B14846" s="17" t="s">
        <v>32756</v>
      </c>
      <c r="C14846" s="17">
        <v>9.0</v>
      </c>
      <c r="D14846" s="17">
        <v>1.5863001E7</v>
      </c>
      <c r="E14846" s="17">
        <v>4038685.0</v>
      </c>
      <c r="F14846" s="17">
        <v>6677723.0</v>
      </c>
      <c r="G14846" s="17">
        <v>1.2333979E7</v>
      </c>
      <c r="H14846" s="17">
        <v>8.4778693E7</v>
      </c>
    </row>
    <row r="14847">
      <c r="A14847" s="7" t="s">
        <v>32757</v>
      </c>
      <c r="B14847" s="17" t="s">
        <v>32758</v>
      </c>
      <c r="C14847" s="17">
        <v>19.0</v>
      </c>
      <c r="D14847" s="17">
        <v>4776607.368</v>
      </c>
      <c r="E14847" s="17">
        <v>2996507.0</v>
      </c>
      <c r="F14847" s="17">
        <v>4008020.0</v>
      </c>
      <c r="G14847" s="17">
        <v>5464275.0</v>
      </c>
      <c r="H14847" s="17">
        <v>7824250.0</v>
      </c>
    </row>
    <row r="14848">
      <c r="A14848" s="7" t="s">
        <v>32759</v>
      </c>
      <c r="B14848" s="17" t="s">
        <v>32760</v>
      </c>
      <c r="C14848" s="17">
        <v>38.0</v>
      </c>
      <c r="D14848" s="17">
        <v>4800518.711</v>
      </c>
      <c r="E14848" s="17">
        <v>2030900.0</v>
      </c>
      <c r="F14848" s="17">
        <v>3396684.0</v>
      </c>
      <c r="G14848" s="17">
        <v>6375771.0</v>
      </c>
      <c r="H14848" s="17">
        <v>8572084.0</v>
      </c>
    </row>
    <row r="14849">
      <c r="A14849" s="7" t="s">
        <v>32761</v>
      </c>
      <c r="B14849" s="17" t="s">
        <v>32762</v>
      </c>
      <c r="C14849" s="17">
        <v>1221.0</v>
      </c>
      <c r="D14849" s="17">
        <v>4870673.554</v>
      </c>
      <c r="E14849" s="17">
        <v>2391500.0</v>
      </c>
      <c r="F14849" s="17">
        <v>3305051.0</v>
      </c>
      <c r="G14849" s="17">
        <v>4605019.0</v>
      </c>
      <c r="H14849" s="17">
        <v>7008488.0</v>
      </c>
    </row>
    <row r="14850">
      <c r="A14850" s="7" t="s">
        <v>32763</v>
      </c>
      <c r="B14850" s="17" t="s">
        <v>32764</v>
      </c>
      <c r="C14850" s="17">
        <v>43337.0</v>
      </c>
      <c r="D14850" s="17">
        <v>4417175.942</v>
      </c>
      <c r="E14850" s="17">
        <v>2145427.0</v>
      </c>
      <c r="F14850" s="17">
        <v>3051000.0</v>
      </c>
      <c r="G14850" s="17">
        <v>4578420.0</v>
      </c>
      <c r="H14850" s="17">
        <v>7016500.0</v>
      </c>
    </row>
    <row r="14851">
      <c r="A14851" s="7" t="s">
        <v>32765</v>
      </c>
      <c r="B14851" s="17" t="s">
        <v>23997</v>
      </c>
      <c r="C14851" s="17">
        <v>2383.0</v>
      </c>
      <c r="D14851" s="17">
        <v>5243371.744</v>
      </c>
      <c r="E14851" s="17">
        <v>2480843.0</v>
      </c>
      <c r="F14851" s="17">
        <v>3513942.0</v>
      </c>
      <c r="G14851" s="17">
        <v>5321797.0</v>
      </c>
      <c r="H14851" s="17">
        <v>8319800.0</v>
      </c>
    </row>
    <row r="14852">
      <c r="A14852" s="7" t="s">
        <v>32766</v>
      </c>
      <c r="B14852" s="17" t="s">
        <v>32767</v>
      </c>
      <c r="C14852" s="17">
        <v>39581.0</v>
      </c>
      <c r="D14852" s="17">
        <v>4498053.263</v>
      </c>
      <c r="E14852" s="17">
        <v>2298890.0</v>
      </c>
      <c r="F14852" s="17">
        <v>3205753.0</v>
      </c>
      <c r="G14852" s="17">
        <v>4771727.0</v>
      </c>
      <c r="H14852" s="17">
        <v>7304851.0</v>
      </c>
    </row>
    <row r="14853">
      <c r="A14853" s="7" t="s">
        <v>32768</v>
      </c>
      <c r="B14853" s="17" t="s">
        <v>32769</v>
      </c>
      <c r="C14853" s="17">
        <v>1007.0</v>
      </c>
      <c r="D14853" s="17">
        <v>7139802.807</v>
      </c>
      <c r="E14853" s="17">
        <v>2308517.0</v>
      </c>
      <c r="F14853" s="17">
        <v>3293892.0</v>
      </c>
      <c r="G14853" s="17">
        <v>5164796.0</v>
      </c>
      <c r="H14853" s="17">
        <v>1.3675039E7</v>
      </c>
    </row>
    <row r="14854">
      <c r="A14854" s="7" t="s">
        <v>32770</v>
      </c>
      <c r="B14854" s="17" t="s">
        <v>32771</v>
      </c>
      <c r="C14854" s="17">
        <v>2015.0</v>
      </c>
      <c r="D14854" s="17">
        <v>8356951.921</v>
      </c>
      <c r="E14854" s="17">
        <v>3090589.0</v>
      </c>
      <c r="F14854" s="17">
        <v>5123765.0</v>
      </c>
      <c r="G14854" s="17">
        <v>8795199.0</v>
      </c>
      <c r="H14854" s="17">
        <v>1.6481557E7</v>
      </c>
    </row>
    <row r="14855">
      <c r="A14855" s="7" t="s">
        <v>32772</v>
      </c>
      <c r="B14855" s="17" t="s">
        <v>32773</v>
      </c>
      <c r="C14855" s="17">
        <v>111.0</v>
      </c>
      <c r="D14855" s="17">
        <v>8771609.324</v>
      </c>
      <c r="E14855" s="17">
        <v>3080500.0</v>
      </c>
      <c r="F14855" s="17">
        <v>3855054.0</v>
      </c>
      <c r="G14855" s="17">
        <v>6715976.0</v>
      </c>
      <c r="H14855" s="17">
        <v>1.33232E7</v>
      </c>
    </row>
    <row r="14856">
      <c r="A14856" s="7" t="s">
        <v>32774</v>
      </c>
      <c r="B14856" s="17" t="s">
        <v>32775</v>
      </c>
      <c r="C14856" s="17">
        <v>37.0</v>
      </c>
      <c r="D14856" s="17">
        <v>1.246357032E7</v>
      </c>
      <c r="E14856" s="17">
        <v>5837450.0</v>
      </c>
      <c r="F14856" s="17">
        <v>8550350.0</v>
      </c>
      <c r="G14856" s="17">
        <v>1.740767E7</v>
      </c>
      <c r="H14856" s="17">
        <v>2.57111E7</v>
      </c>
    </row>
    <row r="14857">
      <c r="A14857" s="7" t="s">
        <v>32776</v>
      </c>
      <c r="B14857" s="17" t="s">
        <v>32777</v>
      </c>
      <c r="C14857" s="17">
        <v>224.0</v>
      </c>
      <c r="D14857" s="17">
        <v>1.321048482E7</v>
      </c>
      <c r="E14857" s="17">
        <v>5461965.0</v>
      </c>
      <c r="F14857" s="17">
        <v>8639751.0</v>
      </c>
      <c r="G14857" s="17">
        <v>1.40721E7</v>
      </c>
      <c r="H14857" s="17">
        <v>2.6443751E7</v>
      </c>
    </row>
    <row r="14858">
      <c r="A14858" s="7" t="s">
        <v>32779</v>
      </c>
      <c r="B14858" s="17" t="s">
        <v>32780</v>
      </c>
      <c r="C14858" s="17">
        <v>403.0</v>
      </c>
      <c r="D14858" s="17">
        <v>8135611.328</v>
      </c>
      <c r="E14858" s="17">
        <v>2506604.0</v>
      </c>
      <c r="F14858" s="17">
        <v>3713104.0</v>
      </c>
      <c r="G14858" s="17">
        <v>7306667.0</v>
      </c>
      <c r="H14858" s="17">
        <v>1.3589719E7</v>
      </c>
    </row>
    <row r="14859">
      <c r="A14859" s="7" t="s">
        <v>32781</v>
      </c>
      <c r="B14859" s="17" t="s">
        <v>32782</v>
      </c>
      <c r="C14859" s="17">
        <v>16441.0</v>
      </c>
      <c r="D14859" s="17">
        <v>5212728.257</v>
      </c>
      <c r="E14859" s="17">
        <v>2255630.0</v>
      </c>
      <c r="F14859" s="17">
        <v>3311783.0</v>
      </c>
      <c r="G14859" s="17">
        <v>5237660.0</v>
      </c>
      <c r="H14859" s="17">
        <v>8744235.0</v>
      </c>
    </row>
    <row r="14860">
      <c r="A14860" s="7" t="s">
        <v>32783</v>
      </c>
      <c r="B14860" s="17" t="s">
        <v>32784</v>
      </c>
      <c r="C14860" s="17">
        <v>9502.0</v>
      </c>
      <c r="D14860" s="17">
        <v>9767345.608</v>
      </c>
      <c r="E14860" s="17">
        <v>3086000.0</v>
      </c>
      <c r="F14860" s="17">
        <v>4874974.0</v>
      </c>
      <c r="G14860" s="17">
        <v>9455552.0</v>
      </c>
      <c r="H14860" s="17">
        <v>2.0186784E7</v>
      </c>
    </row>
    <row r="14861">
      <c r="A14861" s="7" t="s">
        <v>32785</v>
      </c>
      <c r="B14861" s="17" t="s">
        <v>32786</v>
      </c>
      <c r="C14861" s="17">
        <v>6322.0</v>
      </c>
      <c r="D14861" s="17">
        <v>6367449.395</v>
      </c>
      <c r="E14861" s="17">
        <v>2339000.0</v>
      </c>
      <c r="F14861" s="17">
        <v>3558600.0</v>
      </c>
      <c r="G14861" s="17">
        <v>5926431.0</v>
      </c>
      <c r="H14861" s="17">
        <v>1.0470985E7</v>
      </c>
    </row>
    <row r="14862">
      <c r="A14862" s="7" t="s">
        <v>32787</v>
      </c>
      <c r="B14862" s="17" t="s">
        <v>32788</v>
      </c>
      <c r="C14862" s="17">
        <v>45.0</v>
      </c>
      <c r="D14862" s="17">
        <v>1.925397027E7</v>
      </c>
      <c r="E14862" s="17">
        <v>3728403.0</v>
      </c>
      <c r="F14862" s="17">
        <v>8193600.0</v>
      </c>
      <c r="G14862" s="17">
        <v>2.4011691E7</v>
      </c>
      <c r="H14862" s="17">
        <v>5.2991321E7</v>
      </c>
    </row>
    <row r="14863">
      <c r="A14863" s="7" t="s">
        <v>32789</v>
      </c>
      <c r="B14863" s="17" t="s">
        <v>32790</v>
      </c>
      <c r="C14863" s="17">
        <v>110592.0</v>
      </c>
      <c r="D14863" s="17">
        <v>3954643.85</v>
      </c>
      <c r="E14863" s="17">
        <v>2112420.0</v>
      </c>
      <c r="F14863" s="17">
        <v>2934736.0</v>
      </c>
      <c r="G14863" s="17">
        <v>4269831.0</v>
      </c>
      <c r="H14863" s="17">
        <v>6434100.0</v>
      </c>
    </row>
    <row r="14864">
      <c r="A14864" s="7" t="s">
        <v>32791</v>
      </c>
      <c r="B14864" s="17" t="s">
        <v>32792</v>
      </c>
      <c r="C14864" s="17">
        <v>44007.0</v>
      </c>
      <c r="D14864" s="17">
        <v>1.066401779E7</v>
      </c>
      <c r="E14864" s="17">
        <v>2833004.0</v>
      </c>
      <c r="F14864" s="17">
        <v>4799642.0</v>
      </c>
      <c r="G14864" s="17">
        <v>9347953.0</v>
      </c>
      <c r="H14864" s="17">
        <v>2.1029709E7</v>
      </c>
    </row>
    <row r="14865">
      <c r="A14865" s="7" t="s">
        <v>32794</v>
      </c>
      <c r="B14865" s="17" t="s">
        <v>32795</v>
      </c>
      <c r="C14865" s="17">
        <v>11.0</v>
      </c>
      <c r="D14865" s="17">
        <v>1.649465109E7</v>
      </c>
      <c r="E14865" s="17">
        <v>3904333.0</v>
      </c>
      <c r="F14865" s="17">
        <v>1.3752079E7</v>
      </c>
      <c r="G14865" s="17">
        <v>2.791688E7</v>
      </c>
      <c r="H14865" s="17">
        <v>3.2444759E7</v>
      </c>
    </row>
    <row r="14866">
      <c r="A14866" s="7" t="s">
        <v>32796</v>
      </c>
      <c r="B14866" s="17" t="s">
        <v>32797</v>
      </c>
      <c r="C14866" s="17">
        <v>15788.0</v>
      </c>
      <c r="D14866" s="17">
        <v>2.819174796E7</v>
      </c>
      <c r="E14866" s="17">
        <v>8114819.0</v>
      </c>
      <c r="F14866" s="17">
        <v>1.4552382E7</v>
      </c>
      <c r="G14866" s="17">
        <v>3.1287225E7</v>
      </c>
      <c r="H14866" s="17">
        <v>6.5216258E7</v>
      </c>
    </row>
    <row r="14867">
      <c r="A14867" s="7" t="s">
        <v>32798</v>
      </c>
      <c r="B14867" s="17" t="s">
        <v>32799</v>
      </c>
      <c r="C14867" s="17">
        <v>40323.0</v>
      </c>
      <c r="D14867" s="17">
        <v>1.324639758E7</v>
      </c>
      <c r="E14867" s="17">
        <v>3916381.0</v>
      </c>
      <c r="F14867" s="17">
        <v>6951350.0</v>
      </c>
      <c r="G14867" s="17">
        <v>1.363957E7</v>
      </c>
      <c r="H14867" s="17">
        <v>2.7041397E7</v>
      </c>
    </row>
    <row r="14868">
      <c r="A14868" s="7" t="s">
        <v>32800</v>
      </c>
      <c r="B14868" s="17" t="s">
        <v>32801</v>
      </c>
      <c r="C14868" s="17">
        <v>24969.0</v>
      </c>
      <c r="D14868" s="17">
        <v>3.141470102E7</v>
      </c>
      <c r="E14868" s="17">
        <v>7936926.0</v>
      </c>
      <c r="F14868" s="17">
        <v>1.6094615E7</v>
      </c>
      <c r="G14868" s="17">
        <v>3.4850861E7</v>
      </c>
      <c r="H14868" s="17">
        <v>7.0881118E7</v>
      </c>
    </row>
    <row r="14869">
      <c r="A14869" s="7" t="s">
        <v>32802</v>
      </c>
      <c r="B14869" s="17" t="s">
        <v>32803</v>
      </c>
      <c r="C14869" s="17">
        <v>5422.0</v>
      </c>
      <c r="D14869" s="17">
        <v>1.773998709E7</v>
      </c>
      <c r="E14869" s="17">
        <v>5037423.0</v>
      </c>
      <c r="F14869" s="17">
        <v>9432500.0</v>
      </c>
      <c r="G14869" s="17">
        <v>1.879528E7</v>
      </c>
      <c r="H14869" s="17">
        <v>3.8181959E7</v>
      </c>
    </row>
    <row r="14870">
      <c r="A14870" s="7" t="s">
        <v>32804</v>
      </c>
      <c r="B14870" s="17" t="s">
        <v>32805</v>
      </c>
      <c r="C14870" s="17">
        <v>36519.0</v>
      </c>
      <c r="D14870" s="17">
        <v>1.392475546E7</v>
      </c>
      <c r="E14870" s="17">
        <v>4618000.0</v>
      </c>
      <c r="F14870" s="17">
        <v>8270026.0</v>
      </c>
      <c r="G14870" s="17">
        <v>1.5737959E7</v>
      </c>
      <c r="H14870" s="17">
        <v>2.9917544E7</v>
      </c>
    </row>
    <row r="14871">
      <c r="A14871" s="7" t="s">
        <v>32806</v>
      </c>
      <c r="B14871" s="17" t="s">
        <v>32807</v>
      </c>
      <c r="C14871" s="17">
        <v>717.0</v>
      </c>
      <c r="D14871" s="17">
        <v>1.869806549E7</v>
      </c>
      <c r="E14871" s="17">
        <v>4514347.0</v>
      </c>
      <c r="F14871" s="17">
        <v>8711236.0</v>
      </c>
      <c r="G14871" s="17">
        <v>2.037904E7</v>
      </c>
      <c r="H14871" s="17">
        <v>4.2735747E7</v>
      </c>
    </row>
    <row r="14872">
      <c r="A14872" s="7" t="s">
        <v>32808</v>
      </c>
      <c r="B14872" s="17" t="s">
        <v>32809</v>
      </c>
      <c r="C14872" s="17">
        <v>1.0</v>
      </c>
      <c r="D14872" s="17">
        <v>1.187365E7</v>
      </c>
      <c r="E14872" s="17">
        <v>1.187365E7</v>
      </c>
      <c r="F14872" s="17">
        <v>1.187365E7</v>
      </c>
      <c r="G14872" s="17">
        <v>1.187365E7</v>
      </c>
      <c r="H14872" s="17">
        <v>1.187365E7</v>
      </c>
    </row>
    <row r="14873">
      <c r="A14873" s="7" t="s">
        <v>32810</v>
      </c>
      <c r="B14873" s="17" t="s">
        <v>32811</v>
      </c>
      <c r="C14873" s="17">
        <v>10556.0</v>
      </c>
      <c r="D14873" s="17">
        <v>1.079301237E7</v>
      </c>
      <c r="E14873" s="17">
        <v>5007115.0</v>
      </c>
      <c r="F14873" s="17">
        <v>7217270.0</v>
      </c>
      <c r="G14873" s="17">
        <v>1.1561253E7</v>
      </c>
      <c r="H14873" s="17">
        <v>1.927172E7</v>
      </c>
    </row>
    <row r="14874">
      <c r="A14874" s="7" t="s">
        <v>32812</v>
      </c>
      <c r="B14874" s="17" t="s">
        <v>32813</v>
      </c>
      <c r="C14874" s="17">
        <v>5233.0</v>
      </c>
      <c r="D14874" s="17">
        <v>1.007053438E7</v>
      </c>
      <c r="E14874" s="17">
        <v>4886722.0</v>
      </c>
      <c r="F14874" s="17">
        <v>6918998.0</v>
      </c>
      <c r="G14874" s="17">
        <v>1.0681757E7</v>
      </c>
      <c r="H14874" s="17">
        <v>1.7914786E7</v>
      </c>
    </row>
    <row r="14875">
      <c r="A14875" s="7" t="s">
        <v>32814</v>
      </c>
      <c r="B14875" s="17" t="s">
        <v>32815</v>
      </c>
      <c r="C14875" s="17">
        <v>3332.0</v>
      </c>
      <c r="D14875" s="17">
        <v>1.03429869E7</v>
      </c>
      <c r="E14875" s="17">
        <v>5121288.0</v>
      </c>
      <c r="F14875" s="17">
        <v>7459833.0</v>
      </c>
      <c r="G14875" s="17">
        <v>1.2162003E7</v>
      </c>
      <c r="H14875" s="17">
        <v>1.9737403E7</v>
      </c>
    </row>
    <row r="14876">
      <c r="A14876" s="7" t="s">
        <v>32816</v>
      </c>
      <c r="B14876" s="17" t="s">
        <v>32817</v>
      </c>
      <c r="C14876" s="17">
        <v>5.0</v>
      </c>
      <c r="D14876" s="17">
        <v>7099690.2</v>
      </c>
      <c r="E14876" s="17">
        <v>3803929.0</v>
      </c>
      <c r="F14876" s="17">
        <v>5060931.0</v>
      </c>
      <c r="G14876" s="17">
        <v>7568735.0</v>
      </c>
      <c r="H14876" s="17">
        <v>1.5690486E7</v>
      </c>
    </row>
    <row r="14877">
      <c r="A14877" s="7" t="s">
        <v>32818</v>
      </c>
      <c r="B14877" s="17" t="s">
        <v>32819</v>
      </c>
      <c r="C14877" s="17">
        <v>2025.0</v>
      </c>
      <c r="D14877" s="17">
        <v>1.3892326E7</v>
      </c>
      <c r="E14877" s="17">
        <v>3775848.0</v>
      </c>
      <c r="F14877" s="17">
        <v>6087330.0</v>
      </c>
      <c r="G14877" s="17">
        <v>1.2430532E7</v>
      </c>
      <c r="H14877" s="17">
        <v>3.1394482E7</v>
      </c>
    </row>
    <row r="14878">
      <c r="A14878" s="7" t="s">
        <v>32820</v>
      </c>
      <c r="B14878" s="17" t="s">
        <v>32821</v>
      </c>
      <c r="C14878" s="17">
        <v>2409.0</v>
      </c>
      <c r="D14878" s="17">
        <v>1.045901505E7</v>
      </c>
      <c r="E14878" s="17">
        <v>3961646.0</v>
      </c>
      <c r="F14878" s="17">
        <v>6444259.0</v>
      </c>
      <c r="G14878" s="17">
        <v>1.1085161E7</v>
      </c>
      <c r="H14878" s="17">
        <v>2.009243E7</v>
      </c>
    </row>
    <row r="14879">
      <c r="A14879" s="7" t="s">
        <v>32822</v>
      </c>
      <c r="B14879" s="17" t="s">
        <v>32824</v>
      </c>
      <c r="C14879" s="17">
        <v>1592.0</v>
      </c>
      <c r="D14879" s="17">
        <v>1.011804688E7</v>
      </c>
      <c r="E14879" s="17">
        <v>3587152.0</v>
      </c>
      <c r="F14879" s="17">
        <v>5791074.0</v>
      </c>
      <c r="G14879" s="17">
        <v>1.038316E7</v>
      </c>
      <c r="H14879" s="17">
        <v>2.1463645E7</v>
      </c>
    </row>
    <row r="14880">
      <c r="A14880" s="7" t="s">
        <v>32825</v>
      </c>
      <c r="B14880" s="17" t="s">
        <v>32826</v>
      </c>
      <c r="C14880" s="17">
        <v>13.0</v>
      </c>
      <c r="D14880" s="17">
        <v>3.133979023E7</v>
      </c>
      <c r="E14880" s="17">
        <v>6139554.0</v>
      </c>
      <c r="F14880" s="17">
        <v>1.1532807E7</v>
      </c>
      <c r="G14880" s="17">
        <v>5.1195763E7</v>
      </c>
      <c r="H14880" s="17">
        <v>6.4940097E7</v>
      </c>
    </row>
    <row r="14881">
      <c r="A14881" s="7" t="s">
        <v>32827</v>
      </c>
      <c r="B14881" s="17" t="s">
        <v>32828</v>
      </c>
      <c r="C14881" s="17">
        <v>4.0</v>
      </c>
      <c r="D14881" s="17">
        <v>5577712.5</v>
      </c>
      <c r="E14881" s="17">
        <v>2504214.0</v>
      </c>
      <c r="F14881" s="17">
        <v>3739788.0</v>
      </c>
      <c r="G14881" s="17">
        <v>6116625.0</v>
      </c>
      <c r="H14881" s="17">
        <v>9950223.0</v>
      </c>
    </row>
    <row r="14882">
      <c r="A14882" s="7" t="s">
        <v>32829</v>
      </c>
      <c r="B14882" s="17" t="s">
        <v>32830</v>
      </c>
      <c r="C14882" s="17">
        <v>65.0</v>
      </c>
      <c r="D14882" s="17">
        <v>1.484058963E7</v>
      </c>
      <c r="E14882" s="17">
        <v>4570100.0</v>
      </c>
      <c r="F14882" s="17">
        <v>6515673.0</v>
      </c>
      <c r="G14882" s="17">
        <v>1.0258063E7</v>
      </c>
      <c r="H14882" s="17">
        <v>3.488231E7</v>
      </c>
    </row>
    <row r="14883">
      <c r="A14883" s="7" t="s">
        <v>32831</v>
      </c>
      <c r="B14883" s="17" t="s">
        <v>32832</v>
      </c>
      <c r="C14883" s="17">
        <v>328.0</v>
      </c>
      <c r="D14883" s="17">
        <v>7159363.192</v>
      </c>
      <c r="E14883" s="17">
        <v>2255100.0</v>
      </c>
      <c r="F14883" s="17">
        <v>3358305.0</v>
      </c>
      <c r="G14883" s="17">
        <v>6306343.0</v>
      </c>
      <c r="H14883" s="17">
        <v>1.3582745E7</v>
      </c>
    </row>
    <row r="14884">
      <c r="A14884" s="7" t="s">
        <v>32833</v>
      </c>
      <c r="B14884" s="17" t="s">
        <v>32834</v>
      </c>
      <c r="C14884" s="17">
        <v>793.0</v>
      </c>
      <c r="D14884" s="17">
        <v>1.394821584E7</v>
      </c>
      <c r="E14884" s="17">
        <v>3055477.0</v>
      </c>
      <c r="F14884" s="17">
        <v>4902640.0</v>
      </c>
      <c r="G14884" s="17">
        <v>9888700.0</v>
      </c>
      <c r="H14884" s="17">
        <v>2.6989778E7</v>
      </c>
    </row>
    <row r="14885">
      <c r="A14885" s="7" t="s">
        <v>32835</v>
      </c>
      <c r="B14885" s="17" t="s">
        <v>32836</v>
      </c>
      <c r="C14885" s="17">
        <v>348.0</v>
      </c>
      <c r="D14885" s="17">
        <v>1.462564439E7</v>
      </c>
      <c r="E14885" s="17">
        <v>2767243.0</v>
      </c>
      <c r="F14885" s="17">
        <v>4691685.0</v>
      </c>
      <c r="G14885" s="17">
        <v>1.0024587E7</v>
      </c>
      <c r="H14885" s="17">
        <v>2.1632738E7</v>
      </c>
    </row>
    <row r="14886">
      <c r="A14886" s="7" t="s">
        <v>32837</v>
      </c>
      <c r="B14886" s="17" t="s">
        <v>32838</v>
      </c>
      <c r="C14886" s="17">
        <v>20.0</v>
      </c>
      <c r="D14886" s="17">
        <v>3743039.75</v>
      </c>
      <c r="E14886" s="17">
        <v>1894402.0</v>
      </c>
      <c r="F14886" s="17">
        <v>2851190.0</v>
      </c>
      <c r="G14886" s="17">
        <v>3801480.0</v>
      </c>
      <c r="H14886" s="17">
        <v>6643450.0</v>
      </c>
    </row>
    <row r="14887">
      <c r="A14887" s="7" t="s">
        <v>32839</v>
      </c>
      <c r="B14887" s="17" t="s">
        <v>32840</v>
      </c>
      <c r="C14887" s="17">
        <v>13689.0</v>
      </c>
      <c r="D14887" s="17">
        <v>5715236.213</v>
      </c>
      <c r="E14887" s="17">
        <v>2762417.0</v>
      </c>
      <c r="F14887" s="17">
        <v>4037477.0</v>
      </c>
      <c r="G14887" s="17">
        <v>6097044.0</v>
      </c>
      <c r="H14887" s="17">
        <v>9762319.0</v>
      </c>
    </row>
    <row r="14888">
      <c r="A14888" s="7" t="s">
        <v>32841</v>
      </c>
      <c r="B14888" s="17" t="s">
        <v>32842</v>
      </c>
      <c r="C14888" s="17">
        <v>14.0</v>
      </c>
      <c r="D14888" s="17">
        <v>8462772.643</v>
      </c>
      <c r="E14888" s="17">
        <v>3764089.0</v>
      </c>
      <c r="F14888" s="17">
        <v>6539961.0</v>
      </c>
      <c r="G14888" s="17">
        <v>1.3446135E7</v>
      </c>
      <c r="H14888" s="17">
        <v>1.8346514E7</v>
      </c>
    </row>
    <row r="14889">
      <c r="A14889" s="7" t="s">
        <v>32844</v>
      </c>
      <c r="B14889" s="17" t="s">
        <v>32845</v>
      </c>
      <c r="C14889" s="17">
        <v>5.0</v>
      </c>
      <c r="D14889" s="17">
        <v>3738285.6</v>
      </c>
      <c r="E14889" s="17">
        <v>2382681.0</v>
      </c>
      <c r="F14889" s="17">
        <v>2960047.0</v>
      </c>
      <c r="G14889" s="17">
        <v>5362500.0</v>
      </c>
      <c r="H14889" s="17">
        <v>5670557.0</v>
      </c>
    </row>
    <row r="14890">
      <c r="A14890" s="7" t="s">
        <v>32846</v>
      </c>
      <c r="B14890" s="17" t="s">
        <v>32847</v>
      </c>
      <c r="C14890" s="17">
        <v>2532.0</v>
      </c>
      <c r="D14890" s="17">
        <v>1.276903927E7</v>
      </c>
      <c r="E14890" s="17">
        <v>2849000.0</v>
      </c>
      <c r="F14890" s="17">
        <v>4770827.0</v>
      </c>
      <c r="G14890" s="17">
        <v>1.0596756E7</v>
      </c>
      <c r="H14890" s="17">
        <v>2.4220015E7</v>
      </c>
    </row>
    <row r="14891">
      <c r="A14891" s="7" t="s">
        <v>32848</v>
      </c>
      <c r="B14891" s="17" t="s">
        <v>32849</v>
      </c>
      <c r="C14891" s="17">
        <v>173.0</v>
      </c>
      <c r="D14891" s="17">
        <v>6689026.595</v>
      </c>
      <c r="E14891" s="17">
        <v>2360100.0</v>
      </c>
      <c r="F14891" s="17">
        <v>3930249.0</v>
      </c>
      <c r="G14891" s="17">
        <v>7755000.0</v>
      </c>
      <c r="H14891" s="17">
        <v>1.4081245E7</v>
      </c>
    </row>
    <row r="14892">
      <c r="A14892" s="7" t="s">
        <v>32850</v>
      </c>
      <c r="B14892" s="17" t="s">
        <v>32851</v>
      </c>
      <c r="C14892" s="17">
        <v>111.0</v>
      </c>
      <c r="D14892" s="17">
        <v>1.131607203E7</v>
      </c>
      <c r="E14892" s="17">
        <v>2945000.0</v>
      </c>
      <c r="F14892" s="17">
        <v>4082657.0</v>
      </c>
      <c r="G14892" s="17">
        <v>7018963.0</v>
      </c>
      <c r="H14892" s="17">
        <v>1.273046E7</v>
      </c>
    </row>
    <row r="14893">
      <c r="A14893" s="7" t="s">
        <v>32852</v>
      </c>
      <c r="B14893" s="17" t="s">
        <v>32853</v>
      </c>
      <c r="C14893" s="17">
        <v>2719.0</v>
      </c>
      <c r="D14893" s="17">
        <v>5259588.426</v>
      </c>
      <c r="E14893" s="17">
        <v>2454188.0</v>
      </c>
      <c r="F14893" s="17">
        <v>3583783.0</v>
      </c>
      <c r="G14893" s="17">
        <v>5513158.0</v>
      </c>
      <c r="H14893" s="17">
        <v>8813944.0</v>
      </c>
    </row>
    <row r="14894">
      <c r="A14894" s="7" t="s">
        <v>32854</v>
      </c>
      <c r="B14894" s="17" t="s">
        <v>32855</v>
      </c>
      <c r="C14894" s="17">
        <v>60522.0</v>
      </c>
      <c r="D14894" s="17">
        <v>5051915.705</v>
      </c>
      <c r="E14894" s="17">
        <v>2362046.0</v>
      </c>
      <c r="F14894" s="17">
        <v>3350100.0</v>
      </c>
      <c r="G14894" s="17">
        <v>5014509.0</v>
      </c>
      <c r="H14894" s="17">
        <v>8064000.0</v>
      </c>
    </row>
    <row r="14895">
      <c r="A14895" s="7" t="s">
        <v>32856</v>
      </c>
      <c r="B14895" s="17" t="s">
        <v>32857</v>
      </c>
      <c r="C14895" s="17">
        <v>1743.0</v>
      </c>
      <c r="D14895" s="17">
        <v>1.253620434E7</v>
      </c>
      <c r="E14895" s="17">
        <v>3080026.0</v>
      </c>
      <c r="F14895" s="17">
        <v>5593961.0</v>
      </c>
      <c r="G14895" s="17">
        <v>1.2181185E7</v>
      </c>
      <c r="H14895" s="17">
        <v>2.7947889E7</v>
      </c>
    </row>
    <row r="14896">
      <c r="A14896" s="7" t="s">
        <v>32858</v>
      </c>
      <c r="B14896" s="17" t="s">
        <v>32859</v>
      </c>
      <c r="C14896" s="17">
        <v>5.0</v>
      </c>
      <c r="D14896" s="17">
        <v>3.81358748E7</v>
      </c>
      <c r="E14896" s="17">
        <v>3079936.0</v>
      </c>
      <c r="F14896" s="17">
        <v>5241184.0</v>
      </c>
      <c r="G14896" s="17">
        <v>2.6279578E7</v>
      </c>
      <c r="H14896" s="17">
        <v>1.53593672E8</v>
      </c>
    </row>
    <row r="14897">
      <c r="A14897" s="7" t="s">
        <v>32860</v>
      </c>
      <c r="B14897" s="17" t="s">
        <v>32861</v>
      </c>
      <c r="C14897" s="17">
        <v>2401.0</v>
      </c>
      <c r="D14897" s="17">
        <v>1.518525283E7</v>
      </c>
      <c r="E14897" s="17">
        <v>5293855.0</v>
      </c>
      <c r="F14897" s="17">
        <v>9489200.0</v>
      </c>
      <c r="G14897" s="17">
        <v>1.700318E7</v>
      </c>
      <c r="H14897" s="17">
        <v>3.2530429E7</v>
      </c>
    </row>
    <row r="14898">
      <c r="A14898" s="7" t="s">
        <v>32862</v>
      </c>
      <c r="B14898" s="17" t="s">
        <v>32863</v>
      </c>
      <c r="C14898" s="17">
        <v>2679.0</v>
      </c>
      <c r="D14898" s="17">
        <v>1.957972772E7</v>
      </c>
      <c r="E14898" s="17">
        <v>6635000.0</v>
      </c>
      <c r="F14898" s="17">
        <v>1.2297567E7</v>
      </c>
      <c r="G14898" s="17">
        <v>2.3286062E7</v>
      </c>
      <c r="H14898" s="17">
        <v>4.13427E7</v>
      </c>
    </row>
    <row r="14899">
      <c r="A14899" s="7" t="s">
        <v>32864</v>
      </c>
      <c r="B14899" s="17" t="s">
        <v>32865</v>
      </c>
      <c r="C14899" s="17">
        <v>1373.0</v>
      </c>
      <c r="D14899" s="17">
        <v>1.987535934E7</v>
      </c>
      <c r="E14899" s="17">
        <v>5938426.0</v>
      </c>
      <c r="F14899" s="17">
        <v>1.1628907E7</v>
      </c>
      <c r="G14899" s="17">
        <v>2.2638753E7</v>
      </c>
      <c r="H14899" s="17">
        <v>4.2153331E7</v>
      </c>
    </row>
    <row r="14900">
      <c r="A14900" s="7" t="s">
        <v>32866</v>
      </c>
      <c r="B14900" s="17" t="s">
        <v>32867</v>
      </c>
      <c r="C14900" s="17">
        <v>130.0</v>
      </c>
      <c r="D14900" s="17">
        <v>2.059233227E7</v>
      </c>
      <c r="E14900" s="17">
        <v>6978351.0</v>
      </c>
      <c r="F14900" s="17">
        <v>1.16215E7</v>
      </c>
      <c r="G14900" s="17">
        <v>2.3907393E7</v>
      </c>
      <c r="H14900" s="17">
        <v>4.8731411E7</v>
      </c>
    </row>
    <row r="14901">
      <c r="A14901" s="7" t="s">
        <v>32868</v>
      </c>
      <c r="B14901" s="17" t="s">
        <v>32869</v>
      </c>
      <c r="C14901" s="17">
        <v>8605.0</v>
      </c>
      <c r="D14901" s="17">
        <v>1.704703546E7</v>
      </c>
      <c r="E14901" s="17">
        <v>4441586.0</v>
      </c>
      <c r="F14901" s="17">
        <v>8615693.0</v>
      </c>
      <c r="G14901" s="17">
        <v>1.720504E7</v>
      </c>
      <c r="H14901" s="17">
        <v>3.6337488E7</v>
      </c>
    </row>
    <row r="14902">
      <c r="A14902" s="7" t="s">
        <v>32870</v>
      </c>
      <c r="B14902" s="17" t="s">
        <v>32871</v>
      </c>
      <c r="C14902" s="17">
        <v>24.0</v>
      </c>
      <c r="D14902" s="17">
        <v>3763474.083</v>
      </c>
      <c r="E14902" s="17">
        <v>1972000.0</v>
      </c>
      <c r="F14902" s="17">
        <v>3483300.0</v>
      </c>
      <c r="G14902" s="17">
        <v>4859478.0</v>
      </c>
      <c r="H14902" s="17">
        <v>5912547.0</v>
      </c>
    </row>
    <row r="14903">
      <c r="A14903" s="7" t="s">
        <v>32872</v>
      </c>
      <c r="B14903" s="17" t="s">
        <v>32873</v>
      </c>
      <c r="C14903" s="17">
        <v>3.0</v>
      </c>
      <c r="D14903" s="17">
        <v>2668000.0</v>
      </c>
      <c r="E14903" s="17">
        <v>1010000.0</v>
      </c>
      <c r="F14903" s="17">
        <v>2433800.0</v>
      </c>
      <c r="G14903" s="17">
        <v>4560200.0</v>
      </c>
      <c r="H14903" s="17">
        <v>4560200.0</v>
      </c>
    </row>
    <row r="14904">
      <c r="A14904" s="7" t="s">
        <v>32875</v>
      </c>
      <c r="B14904" s="17" t="s">
        <v>32876</v>
      </c>
      <c r="C14904" s="17">
        <v>48.0</v>
      </c>
      <c r="D14904" s="17">
        <v>6.036666329E7</v>
      </c>
      <c r="E14904" s="17">
        <v>2.2366455E7</v>
      </c>
      <c r="F14904" s="17">
        <v>3.5220306E7</v>
      </c>
      <c r="G14904" s="17">
        <v>5.6822615E7</v>
      </c>
      <c r="H14904" s="17">
        <v>1.7562037E8</v>
      </c>
    </row>
    <row r="14905">
      <c r="A14905" s="7" t="s">
        <v>32877</v>
      </c>
      <c r="B14905" s="17" t="s">
        <v>32878</v>
      </c>
      <c r="C14905" s="17">
        <v>4.0</v>
      </c>
      <c r="D14905" s="17">
        <v>5707701.25</v>
      </c>
      <c r="E14905" s="17">
        <v>3180980.0</v>
      </c>
      <c r="F14905" s="17">
        <v>3797400.0</v>
      </c>
      <c r="G14905" s="17">
        <v>6671817.0</v>
      </c>
      <c r="H14905" s="17">
        <v>9180608.0</v>
      </c>
    </row>
    <row r="14906">
      <c r="A14906" s="7" t="s">
        <v>32879</v>
      </c>
      <c r="B14906" s="17" t="s">
        <v>32880</v>
      </c>
      <c r="C14906" s="17">
        <v>438.0</v>
      </c>
      <c r="D14906" s="17">
        <v>1.012690379E7</v>
      </c>
      <c r="E14906" s="17">
        <v>1743604.0</v>
      </c>
      <c r="F14906" s="17">
        <v>2611652.0</v>
      </c>
      <c r="G14906" s="17">
        <v>6518000.0</v>
      </c>
      <c r="H14906" s="17">
        <v>1.6947244E7</v>
      </c>
    </row>
    <row r="14907">
      <c r="A14907" s="7" t="s">
        <v>32881</v>
      </c>
      <c r="B14907" s="17" t="s">
        <v>32882</v>
      </c>
      <c r="C14907" s="17">
        <v>23.0</v>
      </c>
      <c r="D14907" s="17">
        <v>8458158.304</v>
      </c>
      <c r="E14907" s="17">
        <v>4407629.0</v>
      </c>
      <c r="F14907" s="17">
        <v>5277000.0</v>
      </c>
      <c r="G14907" s="17">
        <v>1.0406042E7</v>
      </c>
      <c r="H14907" s="17">
        <v>1.6475626E7</v>
      </c>
    </row>
    <row r="14908">
      <c r="A14908" s="7" t="s">
        <v>32883</v>
      </c>
      <c r="B14908" s="17" t="s">
        <v>32884</v>
      </c>
      <c r="C14908" s="17">
        <v>19.0</v>
      </c>
      <c r="D14908" s="17">
        <v>9005411.158</v>
      </c>
      <c r="E14908" s="17">
        <v>4107670.0</v>
      </c>
      <c r="F14908" s="17">
        <v>6655000.0</v>
      </c>
      <c r="G14908" s="17">
        <v>1.0374401E7</v>
      </c>
      <c r="H14908" s="17">
        <v>1.9913423E7</v>
      </c>
    </row>
    <row r="14909">
      <c r="A14909" s="7" t="s">
        <v>32885</v>
      </c>
      <c r="B14909" s="17" t="s">
        <v>32886</v>
      </c>
      <c r="C14909" s="17">
        <v>19.0</v>
      </c>
      <c r="D14909" s="17">
        <v>7028569.263</v>
      </c>
      <c r="E14909" s="17">
        <v>3498347.0</v>
      </c>
      <c r="F14909" s="17">
        <v>6196429.0</v>
      </c>
      <c r="G14909" s="17">
        <v>9653700.0</v>
      </c>
      <c r="H14909" s="17">
        <v>1.2311934E7</v>
      </c>
    </row>
    <row r="14910">
      <c r="A14910" s="7" t="s">
        <v>32887</v>
      </c>
      <c r="B14910" s="17" t="s">
        <v>32888</v>
      </c>
      <c r="C14910" s="17">
        <v>458.0</v>
      </c>
      <c r="D14910" s="17">
        <v>8464331.511</v>
      </c>
      <c r="E14910" s="17">
        <v>2625279.0</v>
      </c>
      <c r="F14910" s="17">
        <v>4105000.0</v>
      </c>
      <c r="G14910" s="17">
        <v>8835365.0</v>
      </c>
      <c r="H14910" s="17">
        <v>2.3529078E7</v>
      </c>
    </row>
    <row r="14911">
      <c r="A14911" s="7" t="s">
        <v>32889</v>
      </c>
      <c r="B14911" s="17" t="s">
        <v>32891</v>
      </c>
      <c r="C14911" s="17">
        <v>1846.0</v>
      </c>
      <c r="D14911" s="17">
        <v>7672433.47</v>
      </c>
      <c r="E14911" s="17">
        <v>2490831.0</v>
      </c>
      <c r="F14911" s="17">
        <v>3757255.0</v>
      </c>
      <c r="G14911" s="17">
        <v>6593715.0</v>
      </c>
      <c r="H14911" s="17">
        <v>1.1525E7</v>
      </c>
    </row>
    <row r="14912">
      <c r="A14912" s="7" t="s">
        <v>32892</v>
      </c>
      <c r="B14912" s="17" t="s">
        <v>32893</v>
      </c>
      <c r="C14912" s="17">
        <v>2.0</v>
      </c>
      <c r="D14912" s="17">
        <v>1.10827495E7</v>
      </c>
      <c r="E14912" s="17">
        <v>9294005.0</v>
      </c>
      <c r="F14912" s="17">
        <v>9294005.0</v>
      </c>
      <c r="G14912" s="17">
        <v>1.2871494E7</v>
      </c>
      <c r="H14912" s="17">
        <v>1.2871494E7</v>
      </c>
    </row>
    <row r="14913">
      <c r="A14913" s="7" t="s">
        <v>32894</v>
      </c>
      <c r="B14913" s="17" t="s">
        <v>32895</v>
      </c>
      <c r="C14913" s="17">
        <v>764.0</v>
      </c>
      <c r="D14913" s="17">
        <v>2.145718065E7</v>
      </c>
      <c r="E14913" s="17">
        <v>4500186.0</v>
      </c>
      <c r="F14913" s="17">
        <v>8930685.0</v>
      </c>
      <c r="G14913" s="17">
        <v>1.821384E7</v>
      </c>
      <c r="H14913" s="17">
        <v>5.004213E7</v>
      </c>
    </row>
    <row r="14914">
      <c r="A14914" s="7" t="s">
        <v>32896</v>
      </c>
      <c r="B14914" s="17" t="s">
        <v>32897</v>
      </c>
      <c r="C14914" s="17">
        <v>9.0</v>
      </c>
      <c r="D14914" s="17">
        <v>8178209.333</v>
      </c>
      <c r="E14914" s="17">
        <v>2450000.0</v>
      </c>
      <c r="F14914" s="17">
        <v>2549777.0</v>
      </c>
      <c r="G14914" s="17">
        <v>8696500.0</v>
      </c>
      <c r="H14914" s="17">
        <v>3.7356334E7</v>
      </c>
    </row>
    <row r="14915">
      <c r="A14915" s="7" t="s">
        <v>32898</v>
      </c>
      <c r="B14915" s="17" t="s">
        <v>32899</v>
      </c>
      <c r="C14915" s="17">
        <v>17961.0</v>
      </c>
      <c r="D14915" s="17">
        <v>1.26660739E7</v>
      </c>
      <c r="E14915" s="17">
        <v>3501000.0</v>
      </c>
      <c r="F14915" s="17">
        <v>5540254.0</v>
      </c>
      <c r="G14915" s="17">
        <v>1.0606198E7</v>
      </c>
      <c r="H14915" s="17">
        <v>2.337267E7</v>
      </c>
    </row>
    <row r="14916">
      <c r="A14916" s="7" t="s">
        <v>32900</v>
      </c>
      <c r="B14916" s="17" t="s">
        <v>32901</v>
      </c>
      <c r="C14916" s="17">
        <v>5.0</v>
      </c>
      <c r="D14916" s="17">
        <v>3410913.2</v>
      </c>
      <c r="E14916" s="17">
        <v>3163281.0</v>
      </c>
      <c r="F14916" s="17">
        <v>3194804.0</v>
      </c>
      <c r="G14916" s="17">
        <v>3835581.0</v>
      </c>
      <c r="H14916" s="17">
        <v>4715700.0</v>
      </c>
    </row>
    <row r="14917">
      <c r="A14917" s="7" t="s">
        <v>32902</v>
      </c>
      <c r="B14917" s="17" t="s">
        <v>32903</v>
      </c>
      <c r="C14917" s="17">
        <v>36218.0</v>
      </c>
      <c r="D14917" s="17">
        <v>1.23671997E7</v>
      </c>
      <c r="E14917" s="17">
        <v>3742220.0</v>
      </c>
      <c r="F14917" s="17">
        <v>6114100.0</v>
      </c>
      <c r="G14917" s="17">
        <v>1.1344877E7</v>
      </c>
      <c r="H14917" s="17">
        <v>2.3895445E7</v>
      </c>
    </row>
    <row r="14918">
      <c r="A14918" s="7" t="s">
        <v>32904</v>
      </c>
      <c r="B14918" s="17" t="s">
        <v>32905</v>
      </c>
      <c r="C14918" s="17">
        <v>1288.0</v>
      </c>
      <c r="D14918" s="17">
        <v>8279172.613</v>
      </c>
      <c r="E14918" s="17">
        <v>3593486.0</v>
      </c>
      <c r="F14918" s="17">
        <v>5343315.0</v>
      </c>
      <c r="G14918" s="17">
        <v>8352242.0</v>
      </c>
      <c r="H14918" s="17">
        <v>1.5293477E7</v>
      </c>
    </row>
    <row r="14919">
      <c r="A14919" s="7" t="s">
        <v>32906</v>
      </c>
      <c r="B14919" s="17" t="s">
        <v>32907</v>
      </c>
      <c r="C14919" s="17">
        <v>2737.0</v>
      </c>
      <c r="D14919" s="17">
        <v>8937003.469</v>
      </c>
      <c r="E14919" s="17">
        <v>3350490.0</v>
      </c>
      <c r="F14919" s="17">
        <v>4896061.0</v>
      </c>
      <c r="G14919" s="17">
        <v>8620900.0</v>
      </c>
      <c r="H14919" s="17">
        <v>1.71185E7</v>
      </c>
    </row>
    <row r="14920">
      <c r="A14920" s="7" t="s">
        <v>32908</v>
      </c>
      <c r="B14920" s="17" t="s">
        <v>32909</v>
      </c>
      <c r="C14920" s="17">
        <v>290.0</v>
      </c>
      <c r="D14920" s="17">
        <v>8811478.707</v>
      </c>
      <c r="E14920" s="17">
        <v>3999780.0</v>
      </c>
      <c r="F14920" s="17">
        <v>6487278.0</v>
      </c>
      <c r="G14920" s="17">
        <v>9522589.0</v>
      </c>
      <c r="H14920" s="17">
        <v>1.4687632E7</v>
      </c>
    </row>
    <row r="14921">
      <c r="A14921" s="7" t="s">
        <v>32910</v>
      </c>
      <c r="B14921" s="17" t="s">
        <v>32911</v>
      </c>
      <c r="C14921" s="17">
        <v>344.0</v>
      </c>
      <c r="D14921" s="17">
        <v>3620376.259</v>
      </c>
      <c r="E14921" s="17">
        <v>2141707.0</v>
      </c>
      <c r="F14921" s="17">
        <v>2574082.0</v>
      </c>
      <c r="G14921" s="17">
        <v>3262156.0</v>
      </c>
      <c r="H14921" s="17">
        <v>4340380.0</v>
      </c>
    </row>
    <row r="14922">
      <c r="A14922" s="7" t="s">
        <v>32912</v>
      </c>
      <c r="B14922" s="17" t="s">
        <v>32913</v>
      </c>
      <c r="C14922" s="17">
        <v>7.0</v>
      </c>
      <c r="D14922" s="17">
        <v>1.4471445E7</v>
      </c>
      <c r="E14922" s="17">
        <v>3306732.0</v>
      </c>
      <c r="F14922" s="17">
        <v>5488692.0</v>
      </c>
      <c r="G14922" s="17">
        <v>5573340.0</v>
      </c>
      <c r="H14922" s="17">
        <v>7.4919052E7</v>
      </c>
    </row>
    <row r="14923">
      <c r="A14923" s="7" t="s">
        <v>32914</v>
      </c>
      <c r="B14923" s="17" t="s">
        <v>32915</v>
      </c>
      <c r="C14923" s="17">
        <v>2.0</v>
      </c>
      <c r="D14923" s="17">
        <v>1.356407E7</v>
      </c>
      <c r="E14923" s="17">
        <v>4341093.0</v>
      </c>
      <c r="F14923" s="17">
        <v>4341093.0</v>
      </c>
      <c r="G14923" s="17">
        <v>2.2787047E7</v>
      </c>
      <c r="H14923" s="17">
        <v>2.2787047E7</v>
      </c>
    </row>
    <row r="14924">
      <c r="A14924" s="7" t="s">
        <v>32916</v>
      </c>
      <c r="B14924" s="17" t="s">
        <v>32917</v>
      </c>
      <c r="C14924" s="17">
        <v>37.0</v>
      </c>
      <c r="D14924" s="17">
        <v>1.226485708E7</v>
      </c>
      <c r="E14924" s="17">
        <v>6752000.0</v>
      </c>
      <c r="F14924" s="17">
        <v>9840000.0</v>
      </c>
      <c r="G14924" s="17">
        <v>1.429E7</v>
      </c>
      <c r="H14924" s="17">
        <v>2.4418431E7</v>
      </c>
    </row>
    <row r="14925">
      <c r="A14925" s="7" t="s">
        <v>32918</v>
      </c>
      <c r="B14925" s="17" t="s">
        <v>32919</v>
      </c>
      <c r="C14925" s="17">
        <v>10.0</v>
      </c>
      <c r="D14925" s="17">
        <v>1.02810279E7</v>
      </c>
      <c r="E14925" s="17">
        <v>3421300.0</v>
      </c>
      <c r="F14925" s="17">
        <v>4558801.0</v>
      </c>
      <c r="G14925" s="17">
        <v>1.4322418E7</v>
      </c>
      <c r="H14925" s="17">
        <v>1.9759581E7</v>
      </c>
    </row>
    <row r="14926">
      <c r="A14926" s="7" t="s">
        <v>32920</v>
      </c>
      <c r="B14926" s="17" t="s">
        <v>32921</v>
      </c>
      <c r="C14926" s="17">
        <v>1.0</v>
      </c>
      <c r="D14926" s="17">
        <v>2.86519E7</v>
      </c>
      <c r="E14926" s="17">
        <v>2.86519E7</v>
      </c>
      <c r="F14926" s="17">
        <v>2.86519E7</v>
      </c>
      <c r="G14926" s="17">
        <v>2.86519E7</v>
      </c>
      <c r="H14926" s="17">
        <v>2.86519E7</v>
      </c>
    </row>
    <row r="14927">
      <c r="A14927" s="7" t="s">
        <v>13591</v>
      </c>
      <c r="B14927" s="17" t="s">
        <v>13593</v>
      </c>
      <c r="C14927" s="17">
        <v>13580.0</v>
      </c>
      <c r="D14927" s="17">
        <v>2.561087509E7</v>
      </c>
      <c r="E14927" s="17">
        <v>7788257.0</v>
      </c>
      <c r="F14927" s="17">
        <v>1.4121452E7</v>
      </c>
      <c r="G14927" s="17">
        <v>2.8274046E7</v>
      </c>
      <c r="H14927" s="17">
        <v>5.6542043E7</v>
      </c>
    </row>
    <row r="14928">
      <c r="A14928" s="7" t="s">
        <v>32923</v>
      </c>
      <c r="B14928" s="17" t="s">
        <v>32924</v>
      </c>
      <c r="C14928" s="17">
        <v>17.0</v>
      </c>
      <c r="D14928" s="17">
        <v>1.021862871E7</v>
      </c>
      <c r="E14928" s="17">
        <v>4949706.0</v>
      </c>
      <c r="F14928" s="17">
        <v>6788912.0</v>
      </c>
      <c r="G14928" s="17">
        <v>1.4779528E7</v>
      </c>
      <c r="H14928" s="17">
        <v>2.08568E7</v>
      </c>
    </row>
    <row r="14929">
      <c r="A14929" s="7" t="s">
        <v>32925</v>
      </c>
      <c r="B14929" s="17" t="s">
        <v>32926</v>
      </c>
      <c r="C14929" s="17">
        <v>4.0</v>
      </c>
      <c r="D14929" s="17">
        <v>6826784.25</v>
      </c>
      <c r="E14929" s="17">
        <v>2862056.0</v>
      </c>
      <c r="F14929" s="17">
        <v>3143472.0</v>
      </c>
      <c r="G14929" s="17">
        <v>4913680.0</v>
      </c>
      <c r="H14929" s="17">
        <v>1.6387929E7</v>
      </c>
    </row>
    <row r="14930">
      <c r="A14930" s="7" t="s">
        <v>32927</v>
      </c>
      <c r="B14930" s="17" t="s">
        <v>32928</v>
      </c>
      <c r="C14930" s="17">
        <v>27.0</v>
      </c>
      <c r="D14930" s="17">
        <v>5.122892304E7</v>
      </c>
      <c r="E14930" s="17">
        <v>6146068.0</v>
      </c>
      <c r="F14930" s="17">
        <v>1.3011553E7</v>
      </c>
      <c r="G14930" s="17">
        <v>6.3070461E7</v>
      </c>
      <c r="H14930" s="17">
        <v>1.92015471E8</v>
      </c>
    </row>
    <row r="14931">
      <c r="A14931" s="7" t="s">
        <v>32929</v>
      </c>
      <c r="B14931" s="17" t="s">
        <v>32930</v>
      </c>
      <c r="C14931" s="17">
        <v>207.0</v>
      </c>
      <c r="D14931" s="17">
        <v>3.492278795E7</v>
      </c>
      <c r="E14931" s="17">
        <v>7640988.0</v>
      </c>
      <c r="F14931" s="17">
        <v>1.5094922E7</v>
      </c>
      <c r="G14931" s="17">
        <v>3.6278881E7</v>
      </c>
      <c r="H14931" s="17">
        <v>9.1531996E7</v>
      </c>
    </row>
    <row r="14932">
      <c r="A14932" s="7" t="s">
        <v>32931</v>
      </c>
      <c r="B14932" s="17" t="s">
        <v>32932</v>
      </c>
      <c r="C14932" s="17">
        <v>2.0</v>
      </c>
      <c r="D14932" s="17">
        <v>1.06545E7</v>
      </c>
      <c r="E14932" s="17">
        <v>9353883.0</v>
      </c>
      <c r="F14932" s="17">
        <v>9353883.0</v>
      </c>
      <c r="G14932" s="17">
        <v>1.1955117E7</v>
      </c>
      <c r="H14932" s="17">
        <v>1.1955117E7</v>
      </c>
    </row>
    <row r="14933">
      <c r="A14933" s="7" t="s">
        <v>32933</v>
      </c>
      <c r="B14933" s="17" t="s">
        <v>32934</v>
      </c>
      <c r="C14933" s="17">
        <v>2.0</v>
      </c>
      <c r="D14933" s="17">
        <v>6420644.5</v>
      </c>
      <c r="E14933" s="17">
        <v>4159021.0</v>
      </c>
      <c r="F14933" s="17">
        <v>4159021.0</v>
      </c>
      <c r="G14933" s="17">
        <v>8682268.0</v>
      </c>
      <c r="H14933" s="17">
        <v>8682268.0</v>
      </c>
    </row>
    <row r="14934">
      <c r="A14934" s="7" t="s">
        <v>32935</v>
      </c>
      <c r="B14934" s="17" t="s">
        <v>32936</v>
      </c>
      <c r="C14934" s="17">
        <v>1.0</v>
      </c>
      <c r="D14934" s="17">
        <v>3109897.0</v>
      </c>
      <c r="E14934" s="17">
        <v>3109897.0</v>
      </c>
      <c r="F14934" s="17">
        <v>3109897.0</v>
      </c>
      <c r="G14934" s="17">
        <v>3109897.0</v>
      </c>
      <c r="H14934" s="17">
        <v>3109897.0</v>
      </c>
    </row>
    <row r="14935">
      <c r="A14935" s="7" t="s">
        <v>32937</v>
      </c>
      <c r="B14935" s="17" t="s">
        <v>32938</v>
      </c>
      <c r="C14935" s="17">
        <v>2.0</v>
      </c>
      <c r="D14935" s="17">
        <v>3919777.0</v>
      </c>
      <c r="E14935" s="17">
        <v>1659057.0</v>
      </c>
      <c r="F14935" s="17">
        <v>1659057.0</v>
      </c>
      <c r="G14935" s="17">
        <v>6180497.0</v>
      </c>
      <c r="H14935" s="17">
        <v>6180497.0</v>
      </c>
    </row>
    <row r="14936">
      <c r="A14936" s="7" t="s">
        <v>32940</v>
      </c>
      <c r="B14936" s="17" t="s">
        <v>32941</v>
      </c>
      <c r="C14936" s="17">
        <v>5.0</v>
      </c>
      <c r="D14936" s="17">
        <v>6521340.8</v>
      </c>
      <c r="E14936" s="17">
        <v>3618151.0</v>
      </c>
      <c r="F14936" s="17">
        <v>4700000.0</v>
      </c>
      <c r="G14936" s="17">
        <v>8419104.0</v>
      </c>
      <c r="H14936" s="17">
        <v>1.3114449E7</v>
      </c>
    </row>
    <row r="14937">
      <c r="A14937" s="7" t="s">
        <v>32942</v>
      </c>
      <c r="B14937" s="17" t="s">
        <v>32943</v>
      </c>
      <c r="C14937" s="17">
        <v>1.0</v>
      </c>
      <c r="D14937" s="17">
        <v>4367715.0</v>
      </c>
      <c r="E14937" s="17">
        <v>4367715.0</v>
      </c>
      <c r="F14937" s="17">
        <v>4367715.0</v>
      </c>
      <c r="G14937" s="17">
        <v>4367715.0</v>
      </c>
      <c r="H14937" s="17">
        <v>4367715.0</v>
      </c>
    </row>
    <row r="14938">
      <c r="A14938" s="7" t="s">
        <v>32944</v>
      </c>
      <c r="B14938" s="17" t="s">
        <v>32945</v>
      </c>
      <c r="C14938" s="17">
        <v>14.0</v>
      </c>
      <c r="D14938" s="17">
        <v>4061393.571</v>
      </c>
      <c r="E14938" s="17">
        <v>2202820.0</v>
      </c>
      <c r="F14938" s="17">
        <v>4136083.0</v>
      </c>
      <c r="G14938" s="17">
        <v>4818523.0</v>
      </c>
      <c r="H14938" s="17">
        <v>6787890.0</v>
      </c>
    </row>
    <row r="14939">
      <c r="A14939" s="7" t="s">
        <v>32946</v>
      </c>
      <c r="B14939" s="17" t="s">
        <v>32947</v>
      </c>
      <c r="C14939" s="17">
        <v>19.0</v>
      </c>
      <c r="D14939" s="17">
        <v>1.2292365E7</v>
      </c>
      <c r="E14939" s="17">
        <v>4287630.0</v>
      </c>
      <c r="F14939" s="17">
        <v>6379000.0</v>
      </c>
      <c r="G14939" s="17">
        <v>1.7819406E7</v>
      </c>
      <c r="H14939" s="17">
        <v>3.7092539E7</v>
      </c>
    </row>
    <row r="14940">
      <c r="A14940" s="7" t="s">
        <v>32948</v>
      </c>
      <c r="B14940" s="17" t="s">
        <v>32949</v>
      </c>
      <c r="C14940" s="17">
        <v>1.0</v>
      </c>
      <c r="D14940" s="17">
        <v>7512535.0</v>
      </c>
      <c r="E14940" s="17">
        <v>7512535.0</v>
      </c>
      <c r="F14940" s="17">
        <v>7512535.0</v>
      </c>
      <c r="G14940" s="17">
        <v>7512535.0</v>
      </c>
      <c r="H14940" s="17">
        <v>7512535.0</v>
      </c>
    </row>
    <row r="14941">
      <c r="A14941" s="7" t="s">
        <v>32950</v>
      </c>
      <c r="B14941" s="17" t="s">
        <v>32951</v>
      </c>
      <c r="C14941" s="17">
        <v>2825.0</v>
      </c>
      <c r="D14941" s="17">
        <v>7182530.888</v>
      </c>
      <c r="E14941" s="17">
        <v>3186664.0</v>
      </c>
      <c r="F14941" s="17">
        <v>4778180.0</v>
      </c>
      <c r="G14941" s="17">
        <v>7793769.0</v>
      </c>
      <c r="H14941" s="17">
        <v>1.3064763E7</v>
      </c>
    </row>
    <row r="14942">
      <c r="A14942" s="7" t="s">
        <v>32952</v>
      </c>
      <c r="B14942" s="17" t="s">
        <v>32953</v>
      </c>
      <c r="C14942" s="17">
        <v>4583.0</v>
      </c>
      <c r="D14942" s="17">
        <v>1.234030871E7</v>
      </c>
      <c r="E14942" s="17">
        <v>4245666.0</v>
      </c>
      <c r="F14942" s="17">
        <v>6893920.0</v>
      </c>
      <c r="G14942" s="17">
        <v>1.2313705E7</v>
      </c>
      <c r="H14942" s="17">
        <v>2.3711128E7</v>
      </c>
    </row>
    <row r="14943">
      <c r="A14943" s="7" t="s">
        <v>32954</v>
      </c>
      <c r="B14943" s="17" t="s">
        <v>32955</v>
      </c>
      <c r="C14943" s="17">
        <v>1616.0</v>
      </c>
      <c r="D14943" s="17">
        <v>1.189882853E7</v>
      </c>
      <c r="E14943" s="17">
        <v>2987452.0</v>
      </c>
      <c r="F14943" s="17">
        <v>4867507.0</v>
      </c>
      <c r="G14943" s="17">
        <v>1.0645462E7</v>
      </c>
      <c r="H14943" s="17">
        <v>2.4190869E7</v>
      </c>
    </row>
    <row r="14944">
      <c r="A14944" s="7" t="s">
        <v>32956</v>
      </c>
      <c r="B14944" s="17" t="s">
        <v>32957</v>
      </c>
      <c r="C14944" s="17">
        <v>393.0</v>
      </c>
      <c r="D14944" s="17">
        <v>8397873.567</v>
      </c>
      <c r="E14944" s="17">
        <v>2835000.0</v>
      </c>
      <c r="F14944" s="17">
        <v>4323006.0</v>
      </c>
      <c r="G14944" s="17">
        <v>7461002.0</v>
      </c>
      <c r="H14944" s="17">
        <v>1.4381253E7</v>
      </c>
    </row>
    <row r="14945">
      <c r="A14945" s="7" t="s">
        <v>32958</v>
      </c>
      <c r="B14945" s="17" t="s">
        <v>32959</v>
      </c>
      <c r="C14945" s="17">
        <v>37.0</v>
      </c>
      <c r="D14945" s="17">
        <v>6897141.027</v>
      </c>
      <c r="E14945" s="17">
        <v>3540874.0</v>
      </c>
      <c r="F14945" s="17">
        <v>4435804.0</v>
      </c>
      <c r="G14945" s="17">
        <v>7207200.0</v>
      </c>
      <c r="H14945" s="17">
        <v>1.7487299E7</v>
      </c>
    </row>
    <row r="14946">
      <c r="A14946" s="7" t="s">
        <v>32960</v>
      </c>
      <c r="B14946" s="17" t="s">
        <v>32961</v>
      </c>
      <c r="C14946" s="17">
        <v>2.0</v>
      </c>
      <c r="D14946" s="17">
        <v>5326806.5</v>
      </c>
      <c r="E14946" s="17">
        <v>2253222.0</v>
      </c>
      <c r="F14946" s="17">
        <v>2253222.0</v>
      </c>
      <c r="G14946" s="17">
        <v>8400391.0</v>
      </c>
      <c r="H14946" s="17">
        <v>8400391.0</v>
      </c>
    </row>
    <row r="14947">
      <c r="A14947" s="7" t="s">
        <v>32962</v>
      </c>
      <c r="B14947" s="17" t="s">
        <v>32963</v>
      </c>
      <c r="C14947" s="17">
        <v>3.0</v>
      </c>
      <c r="D14947" s="17">
        <v>5.759121567E7</v>
      </c>
      <c r="E14947" s="17">
        <v>2932841.0</v>
      </c>
      <c r="F14947" s="17">
        <v>1.08111E7</v>
      </c>
      <c r="G14947" s="17">
        <v>1.59029706E8</v>
      </c>
      <c r="H14947" s="17">
        <v>1.59029706E8</v>
      </c>
    </row>
    <row r="14948">
      <c r="A14948" s="7" t="s">
        <v>32964</v>
      </c>
      <c r="B14948" s="17" t="s">
        <v>32966</v>
      </c>
      <c r="C14948" s="17">
        <v>7.0</v>
      </c>
      <c r="D14948" s="17">
        <v>1.888567643E7</v>
      </c>
      <c r="E14948" s="17">
        <v>4246041.0</v>
      </c>
      <c r="F14948" s="17">
        <v>9319672.0</v>
      </c>
      <c r="G14948" s="17">
        <v>3.3841767E7</v>
      </c>
      <c r="H14948" s="17">
        <v>4.8222202E7</v>
      </c>
    </row>
    <row r="14949">
      <c r="A14949" s="7" t="s">
        <v>32967</v>
      </c>
      <c r="B14949" s="17" t="s">
        <v>1070</v>
      </c>
      <c r="C14949" s="17">
        <v>28.0</v>
      </c>
      <c r="D14949" s="17">
        <v>2079071.393</v>
      </c>
      <c r="E14949" s="17">
        <v>1583811.0</v>
      </c>
      <c r="F14949" s="17">
        <v>1928409.0</v>
      </c>
      <c r="G14949" s="17">
        <v>2498122.0</v>
      </c>
      <c r="H14949" s="17">
        <v>3185439.0</v>
      </c>
    </row>
    <row r="14950">
      <c r="A14950" s="7" t="s">
        <v>32968</v>
      </c>
      <c r="B14950" s="17" t="s">
        <v>32969</v>
      </c>
      <c r="C14950" s="17">
        <v>12.0</v>
      </c>
      <c r="D14950" s="17">
        <v>2.748663975E7</v>
      </c>
      <c r="E14950" s="17">
        <v>2803497.0</v>
      </c>
      <c r="F14950" s="17">
        <v>3863302.0</v>
      </c>
      <c r="G14950" s="17">
        <v>8482569.0</v>
      </c>
      <c r="H14950" s="17">
        <v>6.7934638E7</v>
      </c>
    </row>
    <row r="14951">
      <c r="A14951" s="7" t="s">
        <v>32970</v>
      </c>
      <c r="B14951" s="17" t="s">
        <v>32971</v>
      </c>
      <c r="C14951" s="17">
        <v>145.0</v>
      </c>
      <c r="D14951" s="17">
        <v>3587112.041</v>
      </c>
      <c r="E14951" s="17">
        <v>1909613.0</v>
      </c>
      <c r="F14951" s="17">
        <v>2294031.0</v>
      </c>
      <c r="G14951" s="17">
        <v>3064280.0</v>
      </c>
      <c r="H14951" s="17">
        <v>5081569.0</v>
      </c>
    </row>
    <row r="14952">
      <c r="A14952" s="7" t="s">
        <v>32972</v>
      </c>
      <c r="B14952" s="17" t="s">
        <v>32973</v>
      </c>
      <c r="C14952" s="17">
        <v>1.0</v>
      </c>
      <c r="D14952" s="17">
        <v>1774000.0</v>
      </c>
      <c r="E14952" s="17">
        <v>1774000.0</v>
      </c>
      <c r="F14952" s="17">
        <v>1774000.0</v>
      </c>
      <c r="G14952" s="17">
        <v>1774000.0</v>
      </c>
      <c r="H14952" s="17">
        <v>1774000.0</v>
      </c>
    </row>
    <row r="14953">
      <c r="A14953" s="7" t="s">
        <v>32974</v>
      </c>
      <c r="B14953" s="17" t="s">
        <v>32975</v>
      </c>
      <c r="C14953" s="17">
        <v>3.0</v>
      </c>
      <c r="D14953" s="17">
        <v>6088608.667</v>
      </c>
      <c r="E14953" s="17">
        <v>1486400.0</v>
      </c>
      <c r="F14953" s="17">
        <v>3109563.0</v>
      </c>
      <c r="G14953" s="17">
        <v>1.3669863E7</v>
      </c>
      <c r="H14953" s="17">
        <v>1.3669863E7</v>
      </c>
    </row>
    <row r="14954">
      <c r="A14954" s="7" t="s">
        <v>32976</v>
      </c>
      <c r="B14954" s="17" t="s">
        <v>32978</v>
      </c>
      <c r="C14954" s="17">
        <v>643.0</v>
      </c>
      <c r="D14954" s="17">
        <v>3864788.143</v>
      </c>
      <c r="E14954" s="17">
        <v>2126310.0</v>
      </c>
      <c r="F14954" s="17">
        <v>2973917.0</v>
      </c>
      <c r="G14954" s="17">
        <v>4215600.0</v>
      </c>
      <c r="H14954" s="17">
        <v>6139600.0</v>
      </c>
    </row>
    <row r="14955">
      <c r="A14955" s="7" t="s">
        <v>32979</v>
      </c>
      <c r="B14955" s="17" t="s">
        <v>32980</v>
      </c>
      <c r="C14955" s="17">
        <v>61.0</v>
      </c>
      <c r="D14955" s="17">
        <v>5149506.246</v>
      </c>
      <c r="E14955" s="17">
        <v>1904096.0</v>
      </c>
      <c r="F14955" s="17">
        <v>2735508.0</v>
      </c>
      <c r="G14955" s="17">
        <v>5022980.0</v>
      </c>
      <c r="H14955" s="17">
        <v>1.2044892E7</v>
      </c>
    </row>
    <row r="14956">
      <c r="A14956" s="7" t="s">
        <v>32981</v>
      </c>
      <c r="B14956" s="17" t="s">
        <v>32982</v>
      </c>
      <c r="C14956" s="17">
        <v>999.0</v>
      </c>
      <c r="D14956" s="17">
        <v>4807849.045</v>
      </c>
      <c r="E14956" s="17">
        <v>2391422.0</v>
      </c>
      <c r="F14956" s="17">
        <v>3156915.0</v>
      </c>
      <c r="G14956" s="17">
        <v>4718496.0</v>
      </c>
      <c r="H14956" s="17">
        <v>7535225.0</v>
      </c>
    </row>
    <row r="14957">
      <c r="A14957" s="7" t="s">
        <v>32983</v>
      </c>
      <c r="B14957" s="17" t="s">
        <v>32984</v>
      </c>
      <c r="C14957" s="17">
        <v>1.0</v>
      </c>
      <c r="D14957" s="17">
        <v>6746935.0</v>
      </c>
      <c r="E14957" s="17">
        <v>6746935.0</v>
      </c>
      <c r="F14957" s="17">
        <v>6746935.0</v>
      </c>
      <c r="G14957" s="17">
        <v>6746935.0</v>
      </c>
      <c r="H14957" s="17">
        <v>6746935.0</v>
      </c>
    </row>
    <row r="14958">
      <c r="A14958" s="7" t="s">
        <v>32985</v>
      </c>
      <c r="B14958" s="17" t="s">
        <v>32986</v>
      </c>
      <c r="C14958" s="17">
        <v>3.0</v>
      </c>
      <c r="D14958" s="17">
        <v>4.404615267E7</v>
      </c>
      <c r="E14958" s="17">
        <v>4196202.0</v>
      </c>
      <c r="F14958" s="17">
        <v>1.2685025E7</v>
      </c>
      <c r="G14958" s="17">
        <v>1.15257231E8</v>
      </c>
      <c r="H14958" s="17">
        <v>1.15257231E8</v>
      </c>
    </row>
    <row r="14959">
      <c r="A14959" s="7" t="s">
        <v>32987</v>
      </c>
      <c r="B14959" s="17" t="s">
        <v>32988</v>
      </c>
      <c r="C14959" s="17">
        <v>4.0</v>
      </c>
      <c r="D14959" s="17">
        <v>2.102732175E7</v>
      </c>
      <c r="E14959" s="17">
        <v>5309792.0</v>
      </c>
      <c r="F14959" s="17">
        <v>1.2033097E7</v>
      </c>
      <c r="G14959" s="17">
        <v>1.8367844E7</v>
      </c>
      <c r="H14959" s="17">
        <v>4.8398554E7</v>
      </c>
    </row>
    <row r="14960">
      <c r="A14960" s="7" t="s">
        <v>32989</v>
      </c>
      <c r="B14960" s="17" t="s">
        <v>32990</v>
      </c>
      <c r="C14960" s="17">
        <v>1.0</v>
      </c>
      <c r="D14960" s="17">
        <v>3821660.0</v>
      </c>
      <c r="E14960" s="17">
        <v>3821660.0</v>
      </c>
      <c r="F14960" s="17">
        <v>3821660.0</v>
      </c>
      <c r="G14960" s="17">
        <v>3821660.0</v>
      </c>
      <c r="H14960" s="17">
        <v>3821660.0</v>
      </c>
    </row>
    <row r="14961">
      <c r="A14961" s="7" t="s">
        <v>32992</v>
      </c>
      <c r="B14961" s="17" t="s">
        <v>32993</v>
      </c>
      <c r="C14961" s="17">
        <v>2.0</v>
      </c>
      <c r="D14961" s="17">
        <v>2111400.0</v>
      </c>
      <c r="E14961" s="17">
        <v>667000.0</v>
      </c>
      <c r="F14961" s="17">
        <v>667000.0</v>
      </c>
      <c r="G14961" s="17">
        <v>3555800.0</v>
      </c>
      <c r="H14961" s="17">
        <v>3555800.0</v>
      </c>
    </row>
    <row r="14962">
      <c r="A14962" s="7" t="s">
        <v>32994</v>
      </c>
      <c r="B14962" s="17" t="s">
        <v>32995</v>
      </c>
      <c r="C14962" s="17">
        <v>1.0</v>
      </c>
      <c r="D14962" s="17">
        <v>4.005482E7</v>
      </c>
      <c r="E14962" s="17">
        <v>4.005482E7</v>
      </c>
      <c r="F14962" s="17">
        <v>4.005482E7</v>
      </c>
      <c r="G14962" s="17">
        <v>4.005482E7</v>
      </c>
      <c r="H14962" s="17">
        <v>4.005482E7</v>
      </c>
    </row>
    <row r="14963">
      <c r="A14963" s="7" t="s">
        <v>32996</v>
      </c>
      <c r="B14963" s="17" t="s">
        <v>32997</v>
      </c>
      <c r="C14963" s="17">
        <v>3.0</v>
      </c>
      <c r="D14963" s="17">
        <v>2.910232467E7</v>
      </c>
      <c r="E14963" s="17">
        <v>4879700.0</v>
      </c>
      <c r="F14963" s="17">
        <v>3.8139874E7</v>
      </c>
      <c r="G14963" s="17">
        <v>4.42874E7</v>
      </c>
      <c r="H14963" s="17">
        <v>4.42874E7</v>
      </c>
    </row>
    <row r="14964">
      <c r="A14964" s="7" t="s">
        <v>32998</v>
      </c>
      <c r="B14964" s="17" t="s">
        <v>32999</v>
      </c>
      <c r="C14964" s="17">
        <v>1.0</v>
      </c>
      <c r="D14964" s="17">
        <v>2.9013261E7</v>
      </c>
      <c r="E14964" s="17">
        <v>2.9013261E7</v>
      </c>
      <c r="F14964" s="17">
        <v>2.9013261E7</v>
      </c>
      <c r="G14964" s="17">
        <v>2.9013261E7</v>
      </c>
      <c r="H14964" s="17">
        <v>2.9013261E7</v>
      </c>
    </row>
    <row r="14965">
      <c r="A14965" s="7" t="s">
        <v>33000</v>
      </c>
      <c r="B14965" s="17" t="s">
        <v>33001</v>
      </c>
      <c r="C14965" s="17">
        <v>2.0</v>
      </c>
      <c r="D14965" s="17">
        <v>1.37080999E8</v>
      </c>
      <c r="E14965" s="17">
        <v>6516713.0</v>
      </c>
      <c r="F14965" s="17">
        <v>6516713.0</v>
      </c>
      <c r="G14965" s="17">
        <v>2.67645285E8</v>
      </c>
      <c r="H14965" s="17">
        <v>2.67645285E8</v>
      </c>
    </row>
    <row r="14966">
      <c r="A14966" s="7" t="s">
        <v>33002</v>
      </c>
      <c r="B14966" s="17" t="s">
        <v>33003</v>
      </c>
      <c r="C14966" s="17">
        <v>1.0</v>
      </c>
      <c r="D14966" s="17">
        <v>1.6430039E7</v>
      </c>
      <c r="E14966" s="17">
        <v>1.6430039E7</v>
      </c>
      <c r="F14966" s="17">
        <v>1.6430039E7</v>
      </c>
      <c r="G14966" s="17">
        <v>1.6430039E7</v>
      </c>
      <c r="H14966" s="17">
        <v>1.6430039E7</v>
      </c>
    </row>
    <row r="14967">
      <c r="A14967" s="7" t="s">
        <v>33004</v>
      </c>
      <c r="B14967" s="17" t="s">
        <v>33005</v>
      </c>
      <c r="C14967" s="17">
        <v>2.0</v>
      </c>
      <c r="D14967" s="17">
        <v>5295982.5</v>
      </c>
      <c r="E14967" s="17">
        <v>4694845.0</v>
      </c>
      <c r="F14967" s="17">
        <v>4694845.0</v>
      </c>
      <c r="G14967" s="17">
        <v>5897120.0</v>
      </c>
      <c r="H14967" s="17">
        <v>5897120.0</v>
      </c>
    </row>
    <row r="14968">
      <c r="A14968" s="7" t="s">
        <v>33006</v>
      </c>
      <c r="B14968" s="17" t="s">
        <v>33007</v>
      </c>
      <c r="C14968" s="17">
        <v>1.0</v>
      </c>
      <c r="D14968" s="17">
        <v>3.7899175E7</v>
      </c>
      <c r="E14968" s="17">
        <v>3.7899175E7</v>
      </c>
      <c r="F14968" s="17">
        <v>3.7899175E7</v>
      </c>
      <c r="G14968" s="17">
        <v>3.7899175E7</v>
      </c>
      <c r="H14968" s="17">
        <v>3.7899175E7</v>
      </c>
    </row>
    <row r="14969">
      <c r="A14969" s="7" t="s">
        <v>33008</v>
      </c>
      <c r="B14969" s="17" t="s">
        <v>33010</v>
      </c>
      <c r="C14969" s="17">
        <v>1.0</v>
      </c>
      <c r="D14969" s="17">
        <v>4916474.0</v>
      </c>
      <c r="E14969" s="17">
        <v>4916474.0</v>
      </c>
      <c r="F14969" s="17">
        <v>4916474.0</v>
      </c>
      <c r="G14969" s="17">
        <v>4916474.0</v>
      </c>
      <c r="H14969" s="17">
        <v>4916474.0</v>
      </c>
    </row>
    <row r="14970">
      <c r="A14970" s="7" t="s">
        <v>33011</v>
      </c>
      <c r="B14970" s="17" t="s">
        <v>33012</v>
      </c>
      <c r="C14970" s="17">
        <v>6.0</v>
      </c>
      <c r="D14970" s="17">
        <v>3.586332517E7</v>
      </c>
      <c r="E14970" s="17">
        <v>1.1123261E7</v>
      </c>
      <c r="F14970" s="17">
        <v>1.9654082E7</v>
      </c>
      <c r="G14970" s="17">
        <v>5.1718304E7</v>
      </c>
      <c r="H14970" s="17">
        <v>8.0097321E7</v>
      </c>
    </row>
    <row r="14971">
      <c r="A14971" s="7" t="s">
        <v>33013</v>
      </c>
      <c r="B14971" s="17" t="s">
        <v>33014</v>
      </c>
      <c r="C14971" s="17">
        <v>3.0</v>
      </c>
      <c r="D14971" s="17">
        <v>2.4634344E7</v>
      </c>
      <c r="E14971" s="17">
        <v>6412041.0</v>
      </c>
      <c r="F14971" s="17">
        <v>2.77891E7</v>
      </c>
      <c r="G14971" s="17">
        <v>3.9701891E7</v>
      </c>
      <c r="H14971" s="17">
        <v>3.9701891E7</v>
      </c>
    </row>
    <row r="14972">
      <c r="A14972" s="7" t="s">
        <v>33015</v>
      </c>
      <c r="B14972" s="17" t="s">
        <v>33016</v>
      </c>
      <c r="C14972" s="17">
        <v>4.0</v>
      </c>
      <c r="D14972" s="17">
        <v>7980372.0</v>
      </c>
      <c r="E14972" s="17">
        <v>3886139.0</v>
      </c>
      <c r="F14972" s="17">
        <v>5229149.0</v>
      </c>
      <c r="G14972" s="17">
        <v>1.05962E7</v>
      </c>
      <c r="H14972" s="17">
        <v>1.221E7</v>
      </c>
    </row>
    <row r="14973">
      <c r="A14973" s="7" t="s">
        <v>33017</v>
      </c>
      <c r="B14973" s="17" t="s">
        <v>33018</v>
      </c>
      <c r="C14973" s="17">
        <v>1.0</v>
      </c>
      <c r="D14973" s="17">
        <v>2930085.0</v>
      </c>
      <c r="E14973" s="17">
        <v>2930085.0</v>
      </c>
      <c r="F14973" s="17">
        <v>2930085.0</v>
      </c>
      <c r="G14973" s="17">
        <v>2930085.0</v>
      </c>
      <c r="H14973" s="17">
        <v>2930085.0</v>
      </c>
    </row>
    <row r="14974">
      <c r="A14974" s="7" t="s">
        <v>33019</v>
      </c>
      <c r="B14974" s="17" t="s">
        <v>33020</v>
      </c>
      <c r="C14974" s="17">
        <v>2.0</v>
      </c>
      <c r="D14974" s="17">
        <v>3303996.0</v>
      </c>
      <c r="E14974" s="17">
        <v>2046505.0</v>
      </c>
      <c r="F14974" s="17">
        <v>2046505.0</v>
      </c>
      <c r="G14974" s="17">
        <v>4561487.0</v>
      </c>
      <c r="H14974" s="17">
        <v>4561487.0</v>
      </c>
    </row>
    <row r="14975">
      <c r="A14975" s="7" t="s">
        <v>33021</v>
      </c>
      <c r="B14975" s="17" t="s">
        <v>33022</v>
      </c>
      <c r="C14975" s="17">
        <v>2.0</v>
      </c>
      <c r="D14975" s="17">
        <v>1823318.5</v>
      </c>
      <c r="E14975" s="17">
        <v>1620564.0</v>
      </c>
      <c r="F14975" s="17">
        <v>1620564.0</v>
      </c>
      <c r="G14975" s="17">
        <v>2026073.0</v>
      </c>
      <c r="H14975" s="17">
        <v>2026073.0</v>
      </c>
    </row>
    <row r="14976">
      <c r="A14976" s="7" t="s">
        <v>33023</v>
      </c>
      <c r="B14976" s="17" t="s">
        <v>33024</v>
      </c>
      <c r="C14976" s="17">
        <v>1.0</v>
      </c>
      <c r="D14976" s="17">
        <v>8897888.0</v>
      </c>
      <c r="E14976" s="17">
        <v>8897888.0</v>
      </c>
      <c r="F14976" s="17">
        <v>8897888.0</v>
      </c>
      <c r="G14976" s="17">
        <v>8897888.0</v>
      </c>
      <c r="H14976" s="17">
        <v>8897888.0</v>
      </c>
    </row>
    <row r="14977">
      <c r="A14977" s="7" t="s">
        <v>33025</v>
      </c>
      <c r="B14977" s="17" t="s">
        <v>33026</v>
      </c>
      <c r="C14977" s="17">
        <v>3.0</v>
      </c>
      <c r="D14977" s="17">
        <v>1.0421865E7</v>
      </c>
      <c r="E14977" s="17">
        <v>3296749.0</v>
      </c>
      <c r="F14977" s="17">
        <v>1.1475E7</v>
      </c>
      <c r="G14977" s="17">
        <v>1.6493846E7</v>
      </c>
      <c r="H14977" s="17">
        <v>1.6493846E7</v>
      </c>
    </row>
    <row r="14978">
      <c r="A14978" s="7" t="s">
        <v>33028</v>
      </c>
      <c r="B14978" s="17" t="s">
        <v>33029</v>
      </c>
      <c r="C14978" s="17">
        <v>12.0</v>
      </c>
      <c r="D14978" s="17">
        <v>1.116967183E7</v>
      </c>
      <c r="E14978" s="17">
        <v>3900000.0</v>
      </c>
      <c r="F14978" s="17">
        <v>5711044.0</v>
      </c>
      <c r="G14978" s="17">
        <v>1.0768534E7</v>
      </c>
      <c r="H14978" s="17">
        <v>2.9138513E7</v>
      </c>
    </row>
    <row r="14979">
      <c r="A14979" s="7" t="s">
        <v>33030</v>
      </c>
      <c r="B14979" s="17" t="s">
        <v>33031</v>
      </c>
      <c r="C14979" s="17">
        <v>2.0</v>
      </c>
      <c r="D14979" s="17">
        <v>4.13907385E7</v>
      </c>
      <c r="E14979" s="17">
        <v>3719882.0</v>
      </c>
      <c r="F14979" s="17">
        <v>3719882.0</v>
      </c>
      <c r="G14979" s="17">
        <v>7.9061595E7</v>
      </c>
      <c r="H14979" s="17">
        <v>7.9061595E7</v>
      </c>
    </row>
    <row r="14980">
      <c r="A14980" s="7" t="s">
        <v>33032</v>
      </c>
      <c r="B14980" s="17" t="s">
        <v>33033</v>
      </c>
      <c r="C14980" s="17">
        <v>11.0</v>
      </c>
      <c r="D14980" s="17">
        <v>1.131594973E7</v>
      </c>
      <c r="E14980" s="17">
        <v>5880537.0</v>
      </c>
      <c r="F14980" s="17">
        <v>6933835.0</v>
      </c>
      <c r="G14980" s="17">
        <v>1.2351975E7</v>
      </c>
      <c r="H14980" s="17">
        <v>2.6022795E7</v>
      </c>
    </row>
    <row r="14981">
      <c r="A14981" s="7" t="s">
        <v>33034</v>
      </c>
      <c r="B14981" s="17" t="s">
        <v>33035</v>
      </c>
      <c r="C14981" s="17">
        <v>6.0</v>
      </c>
      <c r="D14981" s="17">
        <v>1.746248967E7</v>
      </c>
      <c r="E14981" s="17">
        <v>3271258.0</v>
      </c>
      <c r="F14981" s="17">
        <v>5443559.0</v>
      </c>
      <c r="G14981" s="17">
        <v>1.1116135E7</v>
      </c>
      <c r="H14981" s="17">
        <v>7.6194947E7</v>
      </c>
    </row>
    <row r="14982">
      <c r="A14982" s="7" t="s">
        <v>33036</v>
      </c>
      <c r="B14982" s="17" t="s">
        <v>33037</v>
      </c>
      <c r="C14982" s="17">
        <v>13.0</v>
      </c>
      <c r="D14982" s="17">
        <v>1.787162285E7</v>
      </c>
      <c r="E14982" s="17">
        <v>4334175.0</v>
      </c>
      <c r="F14982" s="17">
        <v>8311651.0</v>
      </c>
      <c r="G14982" s="17">
        <v>1.8318823E7</v>
      </c>
      <c r="H14982" s="17">
        <v>2.0235428E7</v>
      </c>
    </row>
    <row r="14983">
      <c r="A14983" s="7" t="s">
        <v>33038</v>
      </c>
      <c r="B14983" s="17" t="s">
        <v>33039</v>
      </c>
      <c r="C14983" s="17">
        <v>19.0</v>
      </c>
      <c r="D14983" s="17">
        <v>1.057334863E7</v>
      </c>
      <c r="E14983" s="17">
        <v>4996866.0</v>
      </c>
      <c r="F14983" s="17">
        <v>7385325.0</v>
      </c>
      <c r="G14983" s="17">
        <v>1.2430885E7</v>
      </c>
      <c r="H14983" s="17">
        <v>1.8755873E7</v>
      </c>
    </row>
    <row r="14984">
      <c r="A14984" s="7" t="s">
        <v>33040</v>
      </c>
      <c r="B14984" s="17" t="s">
        <v>33041</v>
      </c>
      <c r="C14984" s="17">
        <v>9.0</v>
      </c>
      <c r="D14984" s="17">
        <v>1.034719989E7</v>
      </c>
      <c r="E14984" s="17">
        <v>3884522.0</v>
      </c>
      <c r="F14984" s="17">
        <v>6726626.0</v>
      </c>
      <c r="G14984" s="17">
        <v>7025605.0</v>
      </c>
      <c r="H14984" s="17">
        <v>4.7607047E7</v>
      </c>
    </row>
    <row r="14985">
      <c r="A14985" s="7" t="s">
        <v>33043</v>
      </c>
      <c r="B14985" s="17" t="s">
        <v>33044</v>
      </c>
      <c r="C14985" s="17">
        <v>2.0</v>
      </c>
      <c r="D14985" s="17">
        <v>3.032113E7</v>
      </c>
      <c r="E14985" s="17">
        <v>2.2848732E7</v>
      </c>
      <c r="F14985" s="17">
        <v>2.2848732E7</v>
      </c>
      <c r="G14985" s="17">
        <v>3.7793528E7</v>
      </c>
      <c r="H14985" s="17">
        <v>3.7793528E7</v>
      </c>
    </row>
    <row r="14986">
      <c r="A14986" s="7" t="s">
        <v>33045</v>
      </c>
      <c r="B14986" s="17" t="s">
        <v>33046</v>
      </c>
      <c r="C14986" s="17">
        <v>4.0</v>
      </c>
      <c r="D14986" s="17">
        <v>4472495.0</v>
      </c>
      <c r="E14986" s="17">
        <v>2487180.0</v>
      </c>
      <c r="F14986" s="17">
        <v>3990100.0</v>
      </c>
      <c r="G14986" s="17">
        <v>4754800.0</v>
      </c>
      <c r="H14986" s="17">
        <v>6657900.0</v>
      </c>
    </row>
    <row r="14987">
      <c r="A14987" s="7" t="s">
        <v>33047</v>
      </c>
      <c r="B14987" s="17" t="s">
        <v>33048</v>
      </c>
      <c r="C14987" s="17">
        <v>9.0</v>
      </c>
      <c r="D14987" s="17">
        <v>4964784.333</v>
      </c>
      <c r="E14987" s="17">
        <v>2535608.0</v>
      </c>
      <c r="F14987" s="17">
        <v>4475050.0</v>
      </c>
      <c r="G14987" s="17">
        <v>4759724.0</v>
      </c>
      <c r="H14987" s="17">
        <v>1.2433534E7</v>
      </c>
    </row>
    <row r="14988">
      <c r="A14988" s="7" t="s">
        <v>33049</v>
      </c>
      <c r="B14988" s="17" t="s">
        <v>33050</v>
      </c>
      <c r="C14988" s="17">
        <v>4.0</v>
      </c>
      <c r="D14988" s="17">
        <v>1.484669125E7</v>
      </c>
      <c r="E14988" s="17">
        <v>6254959.0</v>
      </c>
      <c r="F14988" s="17">
        <v>8292100.0</v>
      </c>
      <c r="G14988" s="17">
        <v>1.8733603E7</v>
      </c>
      <c r="H14988" s="17">
        <v>2.6106103E7</v>
      </c>
    </row>
    <row r="14989">
      <c r="A14989" s="7" t="s">
        <v>33051</v>
      </c>
      <c r="B14989" s="17" t="s">
        <v>33052</v>
      </c>
      <c r="C14989" s="17">
        <v>29.0</v>
      </c>
      <c r="D14989" s="17">
        <v>9089729.862</v>
      </c>
      <c r="E14989" s="17">
        <v>4294000.0</v>
      </c>
      <c r="F14989" s="17">
        <v>6282605.0</v>
      </c>
      <c r="G14989" s="17">
        <v>9745581.0</v>
      </c>
      <c r="H14989" s="17">
        <v>1.3012315E7</v>
      </c>
    </row>
    <row r="14990">
      <c r="A14990" s="7" t="s">
        <v>33053</v>
      </c>
      <c r="B14990" s="17" t="s">
        <v>33054</v>
      </c>
      <c r="C14990" s="17">
        <v>10.0</v>
      </c>
      <c r="D14990" s="17">
        <v>6916359.6</v>
      </c>
      <c r="E14990" s="17">
        <v>4935000.0</v>
      </c>
      <c r="F14990" s="17">
        <v>5090000.0</v>
      </c>
      <c r="G14990" s="17">
        <v>8887605.0</v>
      </c>
      <c r="H14990" s="17">
        <v>8901500.0</v>
      </c>
    </row>
    <row r="14991">
      <c r="A14991" s="7" t="s">
        <v>33056</v>
      </c>
      <c r="B14991" s="17" t="s">
        <v>33057</v>
      </c>
      <c r="C14991" s="17">
        <v>2.0</v>
      </c>
      <c r="D14991" s="17">
        <v>9559031.0</v>
      </c>
      <c r="E14991" s="17">
        <v>7286132.0</v>
      </c>
      <c r="F14991" s="17">
        <v>7286132.0</v>
      </c>
      <c r="G14991" s="17">
        <v>1.183193E7</v>
      </c>
      <c r="H14991" s="17">
        <v>1.183193E7</v>
      </c>
    </row>
    <row r="14992">
      <c r="A14992" s="7" t="s">
        <v>33058</v>
      </c>
      <c r="B14992" s="17" t="s">
        <v>33059</v>
      </c>
      <c r="C14992" s="17">
        <v>1.0</v>
      </c>
      <c r="D14992" s="17">
        <v>3617174.0</v>
      </c>
      <c r="E14992" s="17">
        <v>3617174.0</v>
      </c>
      <c r="F14992" s="17">
        <v>3617174.0</v>
      </c>
      <c r="G14992" s="17">
        <v>3617174.0</v>
      </c>
      <c r="H14992" s="17">
        <v>3617174.0</v>
      </c>
    </row>
    <row r="14993">
      <c r="A14993" s="7" t="s">
        <v>33060</v>
      </c>
      <c r="B14993" s="17" t="s">
        <v>33061</v>
      </c>
      <c r="C14993" s="17">
        <v>1.0</v>
      </c>
      <c r="D14993" s="17">
        <v>7474361.0</v>
      </c>
      <c r="E14993" s="17">
        <v>7474361.0</v>
      </c>
      <c r="F14993" s="17">
        <v>7474361.0</v>
      </c>
      <c r="G14993" s="17">
        <v>7474361.0</v>
      </c>
      <c r="H14993" s="17">
        <v>7474361.0</v>
      </c>
    </row>
    <row r="14994">
      <c r="A14994" s="7" t="s">
        <v>33062</v>
      </c>
      <c r="B14994" s="17" t="s">
        <v>33063</v>
      </c>
      <c r="C14994" s="17">
        <v>5.0</v>
      </c>
      <c r="D14994" s="17">
        <v>1.0686852E7</v>
      </c>
      <c r="E14994" s="17">
        <v>6027895.0</v>
      </c>
      <c r="F14994" s="17">
        <v>7916485.0</v>
      </c>
      <c r="G14994" s="17">
        <v>1.6684561E7</v>
      </c>
      <c r="H14994" s="17">
        <v>1.902216E7</v>
      </c>
    </row>
    <row r="14995">
      <c r="A14995" s="7" t="s">
        <v>33064</v>
      </c>
      <c r="B14995" s="17" t="s">
        <v>33065</v>
      </c>
      <c r="C14995" s="17">
        <v>2.0</v>
      </c>
      <c r="D14995" s="17">
        <v>4.68208775E7</v>
      </c>
      <c r="E14995" s="17">
        <v>3667868.0</v>
      </c>
      <c r="F14995" s="17">
        <v>3667868.0</v>
      </c>
      <c r="G14995" s="17">
        <v>8.9973887E7</v>
      </c>
      <c r="H14995" s="17">
        <v>8.9973887E7</v>
      </c>
    </row>
    <row r="14996">
      <c r="A14996" s="7" t="s">
        <v>33066</v>
      </c>
      <c r="B14996" s="17" t="s">
        <v>33067</v>
      </c>
      <c r="C14996" s="17">
        <v>4.0</v>
      </c>
      <c r="D14996" s="17">
        <v>7065174.5</v>
      </c>
      <c r="E14996" s="17">
        <v>4479500.0</v>
      </c>
      <c r="F14996" s="17">
        <v>5026840.0</v>
      </c>
      <c r="G14996" s="17">
        <v>8874358.0</v>
      </c>
      <c r="H14996" s="17">
        <v>9880000.0</v>
      </c>
    </row>
    <row r="14997">
      <c r="A14997" s="7" t="s">
        <v>33068</v>
      </c>
      <c r="B14997" s="17" t="s">
        <v>33069</v>
      </c>
      <c r="C14997" s="17">
        <v>9304.0</v>
      </c>
      <c r="D14997" s="17">
        <v>1.397393366E7</v>
      </c>
      <c r="E14997" s="17">
        <v>4305081.0</v>
      </c>
      <c r="F14997" s="17">
        <v>6821967.0</v>
      </c>
      <c r="G14997" s="17">
        <v>1.2664545E7</v>
      </c>
      <c r="H14997" s="17">
        <v>2.9393778E7</v>
      </c>
    </row>
    <row r="14998">
      <c r="A14998" s="7" t="s">
        <v>33070</v>
      </c>
      <c r="B14998" s="17" t="s">
        <v>33071</v>
      </c>
      <c r="C14998" s="17">
        <v>133.0</v>
      </c>
      <c r="D14998" s="17">
        <v>9239316.887</v>
      </c>
      <c r="E14998" s="17">
        <v>3497708.0</v>
      </c>
      <c r="F14998" s="17">
        <v>5333082.0</v>
      </c>
      <c r="G14998" s="17">
        <v>9558682.0</v>
      </c>
      <c r="H14998" s="17">
        <v>1.697582E7</v>
      </c>
    </row>
    <row r="14999">
      <c r="A14999" s="7" t="s">
        <v>33072</v>
      </c>
      <c r="B14999" s="17" t="s">
        <v>33073</v>
      </c>
      <c r="C14999" s="17">
        <v>3632.0</v>
      </c>
      <c r="D14999" s="17">
        <v>6897519.652</v>
      </c>
      <c r="E14999" s="17">
        <v>2869271.0</v>
      </c>
      <c r="F14999" s="17">
        <v>3843978.0</v>
      </c>
      <c r="G14999" s="17">
        <v>6152500.0</v>
      </c>
      <c r="H14999" s="17">
        <v>1.1329196E7</v>
      </c>
    </row>
    <row r="15000">
      <c r="A15000" s="7" t="s">
        <v>33075</v>
      </c>
      <c r="B15000" s="17" t="s">
        <v>33076</v>
      </c>
      <c r="C15000" s="17">
        <v>2.0</v>
      </c>
      <c r="D15000" s="17">
        <v>4074259.0</v>
      </c>
      <c r="E15000" s="17">
        <v>3716361.0</v>
      </c>
      <c r="F15000" s="17">
        <v>3716361.0</v>
      </c>
      <c r="G15000" s="17">
        <v>4432157.0</v>
      </c>
      <c r="H15000" s="17">
        <v>4432157.0</v>
      </c>
    </row>
    <row r="15001">
      <c r="A15001" s="7" t="s">
        <v>33077</v>
      </c>
      <c r="B15001" s="17" t="s">
        <v>33078</v>
      </c>
      <c r="C15001" s="17">
        <v>24.0</v>
      </c>
      <c r="D15001" s="17">
        <v>1.375086875E7</v>
      </c>
      <c r="E15001" s="17">
        <v>3615300.0</v>
      </c>
      <c r="F15001" s="17">
        <v>5140139.0</v>
      </c>
      <c r="G15001" s="17">
        <v>7336800.0</v>
      </c>
      <c r="H15001" s="17">
        <v>1.4624149E7</v>
      </c>
    </row>
    <row r="15002">
      <c r="A15002" s="7" t="s">
        <v>33079</v>
      </c>
      <c r="B15002" s="17" t="s">
        <v>33080</v>
      </c>
      <c r="C15002" s="17">
        <v>55.0</v>
      </c>
      <c r="D15002" s="17">
        <v>5675987.491</v>
      </c>
      <c r="E15002" s="17">
        <v>2229664.0</v>
      </c>
      <c r="F15002" s="17">
        <v>3412610.0</v>
      </c>
      <c r="G15002" s="17">
        <v>8357940.0</v>
      </c>
      <c r="H15002" s="17">
        <v>1.1123086E7</v>
      </c>
    </row>
    <row r="15003">
      <c r="A15003" s="7" t="s">
        <v>33081</v>
      </c>
      <c r="B15003" s="17" t="s">
        <v>1001</v>
      </c>
      <c r="C15003" s="17">
        <v>223.0</v>
      </c>
      <c r="D15003" s="17">
        <v>5979741.031</v>
      </c>
      <c r="E15003" s="17">
        <v>2349600.0</v>
      </c>
      <c r="F15003" s="17">
        <v>4109800.0</v>
      </c>
      <c r="G15003" s="17">
        <v>7554589.0</v>
      </c>
      <c r="H15003" s="17">
        <v>1.0420628E7</v>
      </c>
    </row>
    <row r="15004">
      <c r="A15004" s="7" t="s">
        <v>33082</v>
      </c>
      <c r="B15004" s="17" t="s">
        <v>33083</v>
      </c>
      <c r="C15004" s="17">
        <v>28.0</v>
      </c>
      <c r="D15004" s="17">
        <v>7315567.964</v>
      </c>
      <c r="E15004" s="17">
        <v>3658031.0</v>
      </c>
      <c r="F15004" s="17">
        <v>6630410.0</v>
      </c>
      <c r="G15004" s="17">
        <v>8225931.0</v>
      </c>
      <c r="H15004" s="17">
        <v>1.2765685E7</v>
      </c>
    </row>
    <row r="15005">
      <c r="A15005" s="7" t="s">
        <v>33084</v>
      </c>
      <c r="B15005" s="17" t="s">
        <v>33085</v>
      </c>
      <c r="C15005" s="17">
        <v>278.0</v>
      </c>
      <c r="D15005" s="17">
        <v>4286414.043</v>
      </c>
      <c r="E15005" s="17">
        <v>2198974.0</v>
      </c>
      <c r="F15005" s="17">
        <v>2868817.0</v>
      </c>
      <c r="G15005" s="17">
        <v>3937100.0</v>
      </c>
      <c r="H15005" s="17">
        <v>7420451.0</v>
      </c>
    </row>
    <row r="15006">
      <c r="A15006" s="7" t="s">
        <v>33086</v>
      </c>
      <c r="B15006" s="17" t="s">
        <v>33087</v>
      </c>
      <c r="C15006" s="17">
        <v>41.0</v>
      </c>
      <c r="D15006" s="17">
        <v>8098159.122</v>
      </c>
      <c r="E15006" s="17">
        <v>2432716.0</v>
      </c>
      <c r="F15006" s="17">
        <v>4228003.0</v>
      </c>
      <c r="G15006" s="17">
        <v>9383662.0</v>
      </c>
      <c r="H15006" s="17">
        <v>1.413744E7</v>
      </c>
    </row>
    <row r="15007">
      <c r="A15007" s="7" t="s">
        <v>33088</v>
      </c>
      <c r="B15007" s="17" t="s">
        <v>33089</v>
      </c>
      <c r="C15007" s="17">
        <v>2.0</v>
      </c>
      <c r="D15007" s="17">
        <v>4128848.0</v>
      </c>
      <c r="E15007" s="17">
        <v>2757533.0</v>
      </c>
      <c r="F15007" s="17">
        <v>2757533.0</v>
      </c>
      <c r="G15007" s="17">
        <v>5500163.0</v>
      </c>
      <c r="H15007" s="17">
        <v>5500163.0</v>
      </c>
    </row>
    <row r="15008">
      <c r="A15008" s="7" t="s">
        <v>33091</v>
      </c>
      <c r="B15008" s="17" t="s">
        <v>33092</v>
      </c>
      <c r="C15008" s="17">
        <v>3.0</v>
      </c>
      <c r="D15008" s="17">
        <v>5.790976E7</v>
      </c>
      <c r="E15008" s="17">
        <v>1196728.0</v>
      </c>
      <c r="F15008" s="17">
        <v>2206651.0</v>
      </c>
      <c r="G15008" s="17">
        <v>1.70325901E8</v>
      </c>
      <c r="H15008" s="17">
        <v>1.70325901E8</v>
      </c>
    </row>
    <row r="15009">
      <c r="A15009" s="7" t="s">
        <v>33093</v>
      </c>
      <c r="B15009" s="17" t="s">
        <v>33094</v>
      </c>
      <c r="C15009" s="17">
        <v>30.0</v>
      </c>
      <c r="D15009" s="17">
        <v>5417458.9</v>
      </c>
      <c r="E15009" s="17">
        <v>2572375.0</v>
      </c>
      <c r="F15009" s="17">
        <v>3797000.0</v>
      </c>
      <c r="G15009" s="17">
        <v>6084294.0</v>
      </c>
      <c r="H15009" s="17">
        <v>9422266.0</v>
      </c>
    </row>
    <row r="15010">
      <c r="A15010" s="7" t="s">
        <v>33095</v>
      </c>
      <c r="B15010" s="17" t="s">
        <v>33096</v>
      </c>
      <c r="C15010" s="17">
        <v>86.0</v>
      </c>
      <c r="D15010" s="17">
        <v>2.892317766E7</v>
      </c>
      <c r="E15010" s="17">
        <v>7152078.0</v>
      </c>
      <c r="F15010" s="17">
        <v>1.5481677E7</v>
      </c>
      <c r="G15010" s="17">
        <v>3.5513501E7</v>
      </c>
      <c r="H15010" s="17">
        <v>5.4132636E7</v>
      </c>
    </row>
    <row r="15011">
      <c r="A15011" s="7" t="s">
        <v>33097</v>
      </c>
      <c r="B15011" s="17" t="s">
        <v>33098</v>
      </c>
      <c r="C15011" s="17">
        <v>2.0</v>
      </c>
      <c r="D15011" s="17">
        <v>5443665.0</v>
      </c>
      <c r="E15011" s="17">
        <v>3126840.0</v>
      </c>
      <c r="F15011" s="17">
        <v>3126840.0</v>
      </c>
      <c r="G15011" s="17">
        <v>7760490.0</v>
      </c>
      <c r="H15011" s="17">
        <v>7760490.0</v>
      </c>
    </row>
    <row r="15012">
      <c r="A15012" s="7" t="s">
        <v>33099</v>
      </c>
      <c r="B15012" s="17" t="s">
        <v>33100</v>
      </c>
      <c r="C15012" s="17">
        <v>233.0</v>
      </c>
      <c r="D15012" s="17">
        <v>4014170.472</v>
      </c>
      <c r="E15012" s="17">
        <v>2285546.0</v>
      </c>
      <c r="F15012" s="17">
        <v>2830473.0</v>
      </c>
      <c r="G15012" s="17">
        <v>3663844.0</v>
      </c>
      <c r="H15012" s="17">
        <v>5321931.0</v>
      </c>
    </row>
    <row r="15013">
      <c r="A15013" s="7" t="s">
        <v>33101</v>
      </c>
      <c r="B15013" s="17" t="s">
        <v>33102</v>
      </c>
      <c r="C15013" s="17">
        <v>465.0</v>
      </c>
      <c r="D15013" s="17">
        <v>6725949.355</v>
      </c>
      <c r="E15013" s="17">
        <v>2773249.0</v>
      </c>
      <c r="F15013" s="17">
        <v>3897100.0</v>
      </c>
      <c r="G15013" s="17">
        <v>5309140.0</v>
      </c>
      <c r="H15013" s="17">
        <v>7929241.0</v>
      </c>
    </row>
    <row r="15014">
      <c r="A15014" s="7" t="s">
        <v>33103</v>
      </c>
      <c r="B15014" s="17" t="s">
        <v>33104</v>
      </c>
      <c r="C15014" s="17">
        <v>1933.0</v>
      </c>
      <c r="D15014" s="17">
        <v>9183771.291</v>
      </c>
      <c r="E15014" s="17">
        <v>2981914.0</v>
      </c>
      <c r="F15014" s="17">
        <v>4719980.0</v>
      </c>
      <c r="G15014" s="17">
        <v>7879300.0</v>
      </c>
      <c r="H15014" s="17">
        <v>1.47724E7</v>
      </c>
    </row>
    <row r="15015">
      <c r="A15015" s="7" t="s">
        <v>33105</v>
      </c>
      <c r="B15015" s="17" t="s">
        <v>1008</v>
      </c>
      <c r="C15015" s="17">
        <v>5007.0</v>
      </c>
      <c r="D15015" s="17">
        <v>8681815.671</v>
      </c>
      <c r="E15015" s="17">
        <v>3585185.0</v>
      </c>
      <c r="F15015" s="17">
        <v>5236687.0</v>
      </c>
      <c r="G15015" s="17">
        <v>8409000.0</v>
      </c>
      <c r="H15015" s="17">
        <v>1.5808473E7</v>
      </c>
    </row>
    <row r="15016">
      <c r="A15016" s="7" t="s">
        <v>33107</v>
      </c>
      <c r="B15016" s="17" t="s">
        <v>33108</v>
      </c>
      <c r="C15016" s="17">
        <v>21.0</v>
      </c>
      <c r="D15016" s="17">
        <v>7167974.095</v>
      </c>
      <c r="E15016" s="17">
        <v>2636000.0</v>
      </c>
      <c r="F15016" s="17">
        <v>4344800.0</v>
      </c>
      <c r="G15016" s="17">
        <v>6934096.0</v>
      </c>
      <c r="H15016" s="17">
        <v>1.0431576E7</v>
      </c>
    </row>
    <row r="15017">
      <c r="A15017" s="7" t="s">
        <v>33109</v>
      </c>
      <c r="B15017" s="17" t="s">
        <v>33110</v>
      </c>
      <c r="C15017" s="17">
        <v>1.0</v>
      </c>
      <c r="D15017" s="17">
        <v>1428591.0</v>
      </c>
      <c r="E15017" s="17">
        <v>1428591.0</v>
      </c>
      <c r="F15017" s="17">
        <v>1428591.0</v>
      </c>
      <c r="G15017" s="17">
        <v>1428591.0</v>
      </c>
      <c r="H15017" s="17">
        <v>1428591.0</v>
      </c>
    </row>
    <row r="15018">
      <c r="A15018" s="7" t="s">
        <v>33111</v>
      </c>
      <c r="B15018" s="17" t="s">
        <v>33112</v>
      </c>
      <c r="C15018" s="17">
        <v>71.0</v>
      </c>
      <c r="D15018" s="17">
        <v>7562020.099</v>
      </c>
      <c r="E15018" s="17">
        <v>2919285.0</v>
      </c>
      <c r="F15018" s="17">
        <v>4460652.0</v>
      </c>
      <c r="G15018" s="17">
        <v>6924803.0</v>
      </c>
      <c r="H15018" s="17">
        <v>1.1453752E7</v>
      </c>
    </row>
    <row r="15019">
      <c r="A15019" s="7" t="s">
        <v>33113</v>
      </c>
      <c r="B15019" s="17" t="s">
        <v>33114</v>
      </c>
      <c r="C15019" s="17">
        <v>2.0</v>
      </c>
      <c r="D15019" s="17">
        <v>1800655.5</v>
      </c>
      <c r="E15019" s="17">
        <v>1661511.0</v>
      </c>
      <c r="F15019" s="17">
        <v>1661511.0</v>
      </c>
      <c r="G15019" s="17">
        <v>1939800.0</v>
      </c>
      <c r="H15019" s="17">
        <v>1939800.0</v>
      </c>
    </row>
    <row r="15020">
      <c r="A15020" s="7" t="s">
        <v>33115</v>
      </c>
      <c r="B15020" s="17" t="s">
        <v>33116</v>
      </c>
      <c r="C15020" s="17">
        <v>21.0</v>
      </c>
      <c r="D15020" s="17">
        <v>4889567.476</v>
      </c>
      <c r="E15020" s="17">
        <v>3579685.0</v>
      </c>
      <c r="F15020" s="17">
        <v>4345183.0</v>
      </c>
      <c r="G15020" s="17">
        <v>5621162.0</v>
      </c>
      <c r="H15020" s="17">
        <v>6071070.0</v>
      </c>
    </row>
    <row r="15021">
      <c r="A15021" s="7" t="s">
        <v>33117</v>
      </c>
      <c r="B15021" s="17" t="s">
        <v>33118</v>
      </c>
      <c r="C15021" s="17">
        <v>4.0</v>
      </c>
      <c r="D15021" s="17">
        <v>1735432.5</v>
      </c>
      <c r="E15021" s="17">
        <v>1079953.0</v>
      </c>
      <c r="F15021" s="17">
        <v>1273298.0</v>
      </c>
      <c r="G15021" s="17">
        <v>1457737.0</v>
      </c>
      <c r="H15021" s="17">
        <v>3130742.0</v>
      </c>
    </row>
    <row r="15022">
      <c r="A15022" s="7" t="s">
        <v>33120</v>
      </c>
      <c r="B15022" s="17" t="s">
        <v>33121</v>
      </c>
      <c r="C15022" s="17">
        <v>58.0</v>
      </c>
      <c r="D15022" s="17">
        <v>8514276.034</v>
      </c>
      <c r="E15022" s="17">
        <v>1049827.0</v>
      </c>
      <c r="F15022" s="17">
        <v>2456251.0</v>
      </c>
      <c r="G15022" s="17">
        <v>6324450.0</v>
      </c>
      <c r="H15022" s="17">
        <v>2.180929E7</v>
      </c>
    </row>
    <row r="15023">
      <c r="A15023" s="7" t="s">
        <v>33122</v>
      </c>
      <c r="B15023" s="17" t="s">
        <v>33123</v>
      </c>
      <c r="C15023" s="17">
        <v>2.0</v>
      </c>
      <c r="D15023" s="17">
        <v>8783139.0</v>
      </c>
      <c r="E15023" s="17">
        <v>3030000.0</v>
      </c>
      <c r="F15023" s="17">
        <v>3030000.0</v>
      </c>
      <c r="G15023" s="17">
        <v>1.4536278E7</v>
      </c>
      <c r="H15023" s="17">
        <v>1.4536278E7</v>
      </c>
    </row>
    <row r="15024">
      <c r="A15024" s="7" t="s">
        <v>33124</v>
      </c>
      <c r="B15024" s="17" t="s">
        <v>33125</v>
      </c>
      <c r="C15024" s="17">
        <v>2036.0</v>
      </c>
      <c r="D15024" s="17">
        <v>1.076940596E7</v>
      </c>
      <c r="E15024" s="17">
        <v>3000781.0</v>
      </c>
      <c r="F15024" s="17">
        <v>4711455.0</v>
      </c>
      <c r="G15024" s="17">
        <v>8864613.0</v>
      </c>
      <c r="H15024" s="17">
        <v>2.2490071E7</v>
      </c>
    </row>
    <row r="15025">
      <c r="A15025" s="7" t="s">
        <v>33126</v>
      </c>
      <c r="B15025" s="17" t="s">
        <v>33127</v>
      </c>
      <c r="C15025" s="17">
        <v>619.0</v>
      </c>
      <c r="D15025" s="17">
        <v>1.387457467E7</v>
      </c>
      <c r="E15025" s="17">
        <v>3259363.0</v>
      </c>
      <c r="F15025" s="17">
        <v>5918006.0</v>
      </c>
      <c r="G15025" s="17">
        <v>1.4210549E7</v>
      </c>
      <c r="H15025" s="17">
        <v>3.6565944E7</v>
      </c>
    </row>
    <row r="15026">
      <c r="A15026" s="7" t="s">
        <v>33128</v>
      </c>
      <c r="B15026" s="17" t="s">
        <v>33129</v>
      </c>
      <c r="C15026" s="17">
        <v>306.0</v>
      </c>
      <c r="D15026" s="17">
        <v>1.682581465E7</v>
      </c>
      <c r="E15026" s="17">
        <v>3776045.0</v>
      </c>
      <c r="F15026" s="17">
        <v>7104700.0</v>
      </c>
      <c r="G15026" s="17">
        <v>1.6814258E7</v>
      </c>
      <c r="H15026" s="17">
        <v>3.7212898E7</v>
      </c>
    </row>
    <row r="15027">
      <c r="A15027" s="7" t="s">
        <v>33130</v>
      </c>
      <c r="B15027" s="17" t="s">
        <v>33132</v>
      </c>
      <c r="C15027" s="17">
        <v>264.0</v>
      </c>
      <c r="D15027" s="17">
        <v>1.480612612E7</v>
      </c>
      <c r="E15027" s="17">
        <v>3526917.0</v>
      </c>
      <c r="F15027" s="17">
        <v>7185003.0</v>
      </c>
      <c r="G15027" s="17">
        <v>2.1261635E7</v>
      </c>
      <c r="H15027" s="17">
        <v>3.2937616E7</v>
      </c>
    </row>
    <row r="15028">
      <c r="A15028" s="7" t="s">
        <v>33133</v>
      </c>
      <c r="B15028" s="17" t="s">
        <v>33134</v>
      </c>
      <c r="C15028" s="17">
        <v>105.0</v>
      </c>
      <c r="D15028" s="17">
        <v>1.069909278E7</v>
      </c>
      <c r="E15028" s="17">
        <v>3395249.0</v>
      </c>
      <c r="F15028" s="17">
        <v>7031800.0</v>
      </c>
      <c r="G15028" s="17">
        <v>1.0405E7</v>
      </c>
      <c r="H15028" s="17">
        <v>2.1122832E7</v>
      </c>
    </row>
    <row r="15029">
      <c r="A15029" s="7" t="s">
        <v>33135</v>
      </c>
      <c r="B15029" s="17" t="s">
        <v>33136</v>
      </c>
      <c r="C15029" s="17">
        <v>20.0</v>
      </c>
      <c r="D15029" s="17">
        <v>1.886195015E7</v>
      </c>
      <c r="E15029" s="17">
        <v>4614030.0</v>
      </c>
      <c r="F15029" s="17">
        <v>9060618.0</v>
      </c>
      <c r="G15029" s="17">
        <v>2.6741134E7</v>
      </c>
      <c r="H15029" s="17">
        <v>4.03234E7</v>
      </c>
    </row>
    <row r="15030">
      <c r="A15030" s="7" t="s">
        <v>33137</v>
      </c>
      <c r="B15030" s="17" t="s">
        <v>33138</v>
      </c>
      <c r="C15030" s="17">
        <v>24.0</v>
      </c>
      <c r="D15030" s="17">
        <v>1.933212467E7</v>
      </c>
      <c r="E15030" s="17">
        <v>3754618.0</v>
      </c>
      <c r="F15030" s="17">
        <v>1.1718E7</v>
      </c>
      <c r="G15030" s="17">
        <v>2.2032109E7</v>
      </c>
      <c r="H15030" s="17">
        <v>3.1211835E7</v>
      </c>
    </row>
    <row r="15031">
      <c r="A15031" s="7" t="s">
        <v>33139</v>
      </c>
      <c r="B15031" s="17" t="s">
        <v>33140</v>
      </c>
      <c r="C15031" s="17">
        <v>24.0</v>
      </c>
      <c r="D15031" s="17">
        <v>2.182446504E7</v>
      </c>
      <c r="E15031" s="17">
        <v>6165109.0</v>
      </c>
      <c r="F15031" s="17">
        <v>1.0512435E7</v>
      </c>
      <c r="G15031" s="17">
        <v>2.3735674E7</v>
      </c>
      <c r="H15031" s="17">
        <v>4.1948819E7</v>
      </c>
    </row>
    <row r="15032">
      <c r="A15032" s="7" t="s">
        <v>33141</v>
      </c>
      <c r="B15032" s="17" t="s">
        <v>33142</v>
      </c>
      <c r="C15032" s="17">
        <v>39.0</v>
      </c>
      <c r="D15032" s="17">
        <v>1.580391521E7</v>
      </c>
      <c r="E15032" s="17">
        <v>4874036.0</v>
      </c>
      <c r="F15032" s="17">
        <v>9035000.0</v>
      </c>
      <c r="G15032" s="17">
        <v>2.3735674E7</v>
      </c>
      <c r="H15032" s="17">
        <v>3.9588519E7</v>
      </c>
    </row>
    <row r="15033">
      <c r="A15033" s="7" t="s">
        <v>33144</v>
      </c>
      <c r="B15033" s="17" t="s">
        <v>33145</v>
      </c>
      <c r="C15033" s="17">
        <v>54.0</v>
      </c>
      <c r="D15033" s="17">
        <v>1.634218357E7</v>
      </c>
      <c r="E15033" s="17">
        <v>4554552.0</v>
      </c>
      <c r="F15033" s="17">
        <v>8707233.0</v>
      </c>
      <c r="G15033" s="17">
        <v>2.1388538E7</v>
      </c>
      <c r="H15033" s="17">
        <v>4.3057019E7</v>
      </c>
    </row>
    <row r="15034">
      <c r="A15034" s="7" t="s">
        <v>33146</v>
      </c>
      <c r="B15034" s="17" t="s">
        <v>33147</v>
      </c>
      <c r="C15034" s="17">
        <v>524.0</v>
      </c>
      <c r="D15034" s="17">
        <v>1.835581416E7</v>
      </c>
      <c r="E15034" s="17">
        <v>3349375.0</v>
      </c>
      <c r="F15034" s="17">
        <v>7122500.0</v>
      </c>
      <c r="G15034" s="17">
        <v>1.7181753E7</v>
      </c>
      <c r="H15034" s="17">
        <v>4.9484481E7</v>
      </c>
    </row>
    <row r="15035">
      <c r="A15035" s="7" t="s">
        <v>33148</v>
      </c>
      <c r="B15035" s="17" t="s">
        <v>33149</v>
      </c>
      <c r="C15035" s="17">
        <v>2183.0</v>
      </c>
      <c r="D15035" s="17">
        <v>1.27985858E7</v>
      </c>
      <c r="E15035" s="17">
        <v>3190118.0</v>
      </c>
      <c r="F15035" s="17">
        <v>5087177.0</v>
      </c>
      <c r="G15035" s="17">
        <v>1.1284745E7</v>
      </c>
      <c r="H15035" s="17">
        <v>3.2531741E7</v>
      </c>
    </row>
    <row r="15036">
      <c r="A15036" s="7" t="s">
        <v>33150</v>
      </c>
      <c r="B15036" s="17" t="s">
        <v>33151</v>
      </c>
      <c r="C15036" s="17">
        <v>7211.0</v>
      </c>
      <c r="D15036" s="17">
        <v>6721991.969</v>
      </c>
      <c r="E15036" s="17">
        <v>2729689.0</v>
      </c>
      <c r="F15036" s="17">
        <v>3980239.0</v>
      </c>
      <c r="G15036" s="17">
        <v>6283406.0</v>
      </c>
      <c r="H15036" s="17">
        <v>1.172638E7</v>
      </c>
    </row>
    <row r="15037">
      <c r="A15037" s="7" t="s">
        <v>33152</v>
      </c>
      <c r="B15037" s="17" t="s">
        <v>33153</v>
      </c>
      <c r="C15037" s="17">
        <v>5.0</v>
      </c>
      <c r="D15037" s="17">
        <v>4753293.0</v>
      </c>
      <c r="E15037" s="17">
        <v>3804311.0</v>
      </c>
      <c r="F15037" s="17">
        <v>4961707.0</v>
      </c>
      <c r="G15037" s="17">
        <v>5023222.0</v>
      </c>
      <c r="H15037" s="17">
        <v>6372006.0</v>
      </c>
    </row>
    <row r="15038">
      <c r="A15038" s="7" t="s">
        <v>33154</v>
      </c>
      <c r="B15038" s="17" t="s">
        <v>33156</v>
      </c>
      <c r="C15038" s="17">
        <v>3843.0</v>
      </c>
      <c r="D15038" s="17">
        <v>1.419728932E7</v>
      </c>
      <c r="E15038" s="17">
        <v>4636350.0</v>
      </c>
      <c r="F15038" s="17">
        <v>8473565.0</v>
      </c>
      <c r="G15038" s="17">
        <v>1.5417681E7</v>
      </c>
      <c r="H15038" s="17">
        <v>2.9146336E7</v>
      </c>
    </row>
    <row r="15039">
      <c r="A15039" s="7" t="s">
        <v>33157</v>
      </c>
      <c r="B15039" s="17" t="s">
        <v>33158</v>
      </c>
      <c r="C15039" s="17">
        <v>3644.0</v>
      </c>
      <c r="D15039" s="17">
        <v>1.891390054E7</v>
      </c>
      <c r="E15039" s="17">
        <v>6484841.0</v>
      </c>
      <c r="F15039" s="17">
        <v>1.0525946E7</v>
      </c>
      <c r="G15039" s="17">
        <v>2.0666177E7</v>
      </c>
      <c r="H15039" s="17">
        <v>4.0699718E7</v>
      </c>
    </row>
    <row r="15040">
      <c r="A15040" s="7" t="s">
        <v>33159</v>
      </c>
      <c r="B15040" s="17" t="s">
        <v>33160</v>
      </c>
      <c r="C15040" s="17">
        <v>861.0</v>
      </c>
      <c r="D15040" s="17">
        <v>1.648949054E7</v>
      </c>
      <c r="E15040" s="17">
        <v>6478918.0</v>
      </c>
      <c r="F15040" s="17">
        <v>1.0921637E7</v>
      </c>
      <c r="G15040" s="17">
        <v>1.9452582E7</v>
      </c>
      <c r="H15040" s="17">
        <v>3.3206806E7</v>
      </c>
    </row>
    <row r="15041">
      <c r="A15041" s="7" t="s">
        <v>33161</v>
      </c>
      <c r="B15041" s="17" t="s">
        <v>33162</v>
      </c>
      <c r="C15041" s="17">
        <v>1249.0</v>
      </c>
      <c r="D15041" s="17">
        <v>1.571659435E7</v>
      </c>
      <c r="E15041" s="17">
        <v>5851186.0</v>
      </c>
      <c r="F15041" s="17">
        <v>9110215.0</v>
      </c>
      <c r="G15041" s="17">
        <v>1.62255E7</v>
      </c>
      <c r="H15041" s="17">
        <v>3.2143952E7</v>
      </c>
    </row>
    <row r="15042">
      <c r="A15042" s="7" t="s">
        <v>33163</v>
      </c>
      <c r="B15042" s="17" t="s">
        <v>33164</v>
      </c>
      <c r="C15042" s="17">
        <v>81.0</v>
      </c>
      <c r="D15042" s="17">
        <v>2.345181558E7</v>
      </c>
      <c r="E15042" s="17">
        <v>5326754.0</v>
      </c>
      <c r="F15042" s="17">
        <v>1.30584E7</v>
      </c>
      <c r="G15042" s="17">
        <v>3.2385208E7</v>
      </c>
      <c r="H15042" s="17">
        <v>6.2151763E7</v>
      </c>
    </row>
    <row r="15043">
      <c r="A15043" s="7" t="s">
        <v>33165</v>
      </c>
      <c r="B15043" s="17" t="s">
        <v>33166</v>
      </c>
      <c r="C15043" s="17">
        <v>392.0</v>
      </c>
      <c r="D15043" s="17">
        <v>1.683303645E7</v>
      </c>
      <c r="E15043" s="17">
        <v>6515500.0</v>
      </c>
      <c r="F15043" s="17">
        <v>1.0596262E7</v>
      </c>
      <c r="G15043" s="17">
        <v>1.9330014E7</v>
      </c>
      <c r="H15043" s="17">
        <v>3.7840835E7</v>
      </c>
    </row>
    <row r="15044">
      <c r="A15044" s="7" t="s">
        <v>33168</v>
      </c>
      <c r="B15044" s="17" t="s">
        <v>33169</v>
      </c>
      <c r="C15044" s="17">
        <v>314.0</v>
      </c>
      <c r="D15044" s="17">
        <v>1.423924805E7</v>
      </c>
      <c r="E15044" s="17">
        <v>5071906.0</v>
      </c>
      <c r="F15044" s="17">
        <v>8373812.0</v>
      </c>
      <c r="G15044" s="17">
        <v>1.5600421E7</v>
      </c>
      <c r="H15044" s="17">
        <v>3.0497831E7</v>
      </c>
    </row>
    <row r="15045">
      <c r="A15045" s="7" t="s">
        <v>33170</v>
      </c>
      <c r="B15045" s="17" t="s">
        <v>33171</v>
      </c>
      <c r="C15045" s="17">
        <v>189.0</v>
      </c>
      <c r="D15045" s="17">
        <v>1.819887144E7</v>
      </c>
      <c r="E15045" s="17">
        <v>5429000.0</v>
      </c>
      <c r="F15045" s="17">
        <v>9578882.0</v>
      </c>
      <c r="G15045" s="17">
        <v>1.8435709E7</v>
      </c>
      <c r="H15045" s="17">
        <v>3.9164598E7</v>
      </c>
    </row>
    <row r="15046">
      <c r="A15046" s="7" t="s">
        <v>33172</v>
      </c>
      <c r="B15046" s="17" t="s">
        <v>33173</v>
      </c>
      <c r="C15046" s="17">
        <v>378.0</v>
      </c>
      <c r="D15046" s="17">
        <v>2.186043373E7</v>
      </c>
      <c r="E15046" s="17">
        <v>7232912.0</v>
      </c>
      <c r="F15046" s="17">
        <v>1.2125974E7</v>
      </c>
      <c r="G15046" s="17">
        <v>2.3741378E7</v>
      </c>
      <c r="H15046" s="17">
        <v>4.8516525E7</v>
      </c>
    </row>
    <row r="15047">
      <c r="A15047" s="7" t="s">
        <v>33174</v>
      </c>
      <c r="B15047" s="17" t="s">
        <v>33175</v>
      </c>
      <c r="C15047" s="17">
        <v>2344.0</v>
      </c>
      <c r="D15047" s="17">
        <v>1.574222882E7</v>
      </c>
      <c r="E15047" s="17">
        <v>6442130.0</v>
      </c>
      <c r="F15047" s="17">
        <v>1.0049444E7</v>
      </c>
      <c r="G15047" s="17">
        <v>1.7188299E7</v>
      </c>
      <c r="H15047" s="17">
        <v>3.1036231E7</v>
      </c>
    </row>
    <row r="15048">
      <c r="A15048" s="7" t="s">
        <v>33176</v>
      </c>
      <c r="B15048" s="17" t="s">
        <v>33177</v>
      </c>
      <c r="C15048" s="17">
        <v>2547.0</v>
      </c>
      <c r="D15048" s="17">
        <v>1.531172997E7</v>
      </c>
      <c r="E15048" s="17">
        <v>6582179.0</v>
      </c>
      <c r="F15048" s="17">
        <v>1.0320941E7</v>
      </c>
      <c r="G15048" s="17">
        <v>1.7436746E7</v>
      </c>
      <c r="H15048" s="17">
        <v>2.9350341E7</v>
      </c>
    </row>
    <row r="15049">
      <c r="A15049" s="7" t="s">
        <v>33178</v>
      </c>
      <c r="B15049" s="17" t="s">
        <v>33180</v>
      </c>
      <c r="C15049" s="17">
        <v>1278.0</v>
      </c>
      <c r="D15049" s="17">
        <v>1.458669277E7</v>
      </c>
      <c r="E15049" s="17">
        <v>6713426.0</v>
      </c>
      <c r="F15049" s="17">
        <v>1.0357626E7</v>
      </c>
      <c r="G15049" s="17">
        <v>1.7212888E7</v>
      </c>
      <c r="H15049" s="17">
        <v>2.8250054E7</v>
      </c>
    </row>
    <row r="15050">
      <c r="A15050" s="7" t="s">
        <v>33181</v>
      </c>
      <c r="B15050" s="17" t="s">
        <v>33182</v>
      </c>
      <c r="C15050" s="17">
        <v>2464.0</v>
      </c>
      <c r="D15050" s="17">
        <v>2.073211786E7</v>
      </c>
      <c r="E15050" s="17">
        <v>6432240.0</v>
      </c>
      <c r="F15050" s="17">
        <v>1.2001454E7</v>
      </c>
      <c r="G15050" s="17">
        <v>2.335145E7</v>
      </c>
      <c r="H15050" s="17">
        <v>4.3881862E7</v>
      </c>
    </row>
    <row r="15051">
      <c r="A15051" s="7" t="s">
        <v>33183</v>
      </c>
      <c r="B15051" s="17" t="s">
        <v>33184</v>
      </c>
      <c r="C15051" s="17">
        <v>9708.0</v>
      </c>
      <c r="D15051" s="17">
        <v>1.694676528E7</v>
      </c>
      <c r="E15051" s="17">
        <v>5197233.0</v>
      </c>
      <c r="F15051" s="17">
        <v>9074636.0</v>
      </c>
      <c r="G15051" s="17">
        <v>1.88236E7</v>
      </c>
      <c r="H15051" s="17">
        <v>3.7304792E7</v>
      </c>
    </row>
    <row r="15052">
      <c r="A15052" s="7" t="s">
        <v>33185</v>
      </c>
      <c r="B15052" s="17" t="s">
        <v>33186</v>
      </c>
      <c r="C15052" s="17">
        <v>3596.0</v>
      </c>
      <c r="D15052" s="17">
        <v>1.278283483E7</v>
      </c>
      <c r="E15052" s="17">
        <v>4349737.0</v>
      </c>
      <c r="F15052" s="17">
        <v>7290861.0</v>
      </c>
      <c r="G15052" s="17">
        <v>1.3136534E7</v>
      </c>
      <c r="H15052" s="17">
        <v>2.6342911E7</v>
      </c>
    </row>
    <row r="15053">
      <c r="A15053" s="7" t="s">
        <v>33187</v>
      </c>
      <c r="B15053" s="17" t="s">
        <v>33188</v>
      </c>
      <c r="C15053" s="17">
        <v>2.0</v>
      </c>
      <c r="D15053" s="17">
        <v>5.3263736E7</v>
      </c>
      <c r="E15053" s="17">
        <v>4615822.0</v>
      </c>
      <c r="F15053" s="17">
        <v>4615822.0</v>
      </c>
      <c r="G15053" s="17">
        <v>1.0191165E8</v>
      </c>
      <c r="H15053" s="17">
        <v>1.0191165E8</v>
      </c>
    </row>
    <row r="15054">
      <c r="A15054" s="7" t="s">
        <v>33189</v>
      </c>
      <c r="B15054" s="17" t="s">
        <v>33190</v>
      </c>
      <c r="C15054" s="17">
        <v>1500.0</v>
      </c>
      <c r="D15054" s="17">
        <v>3.494962364E7</v>
      </c>
      <c r="E15054" s="17">
        <v>7384985.0</v>
      </c>
      <c r="F15054" s="17">
        <v>2.6289197E7</v>
      </c>
      <c r="G15054" s="17">
        <v>4.93449E7</v>
      </c>
      <c r="H15054" s="17">
        <v>7.3819433E7</v>
      </c>
    </row>
    <row r="15055">
      <c r="A15055" s="7" t="s">
        <v>33191</v>
      </c>
      <c r="B15055" s="17" t="s">
        <v>33192</v>
      </c>
      <c r="C15055" s="17">
        <v>1695.0</v>
      </c>
      <c r="D15055" s="17">
        <v>4.36174811E7</v>
      </c>
      <c r="E15055" s="17">
        <v>1.02464E7</v>
      </c>
      <c r="F15055" s="17">
        <v>3.2177609E7</v>
      </c>
      <c r="G15055" s="17">
        <v>5.6940386E7</v>
      </c>
      <c r="H15055" s="17">
        <v>9.303355E7</v>
      </c>
    </row>
    <row r="15056">
      <c r="A15056" s="7" t="s">
        <v>33193</v>
      </c>
      <c r="B15056" s="17" t="s">
        <v>33194</v>
      </c>
      <c r="C15056" s="17">
        <v>836.0</v>
      </c>
      <c r="D15056" s="17">
        <v>4.80654287E7</v>
      </c>
      <c r="E15056" s="17">
        <v>2.2840725E7</v>
      </c>
      <c r="F15056" s="17">
        <v>3.8638399E7</v>
      </c>
      <c r="G15056" s="17">
        <v>6.1265139E7</v>
      </c>
      <c r="H15056" s="17">
        <v>9.016695E7</v>
      </c>
    </row>
    <row r="15057">
      <c r="A15057" s="7" t="s">
        <v>33195</v>
      </c>
      <c r="B15057" s="17" t="s">
        <v>33196</v>
      </c>
      <c r="C15057" s="17">
        <v>932.0</v>
      </c>
      <c r="D15057" s="17">
        <v>3.013116502E7</v>
      </c>
      <c r="E15057" s="17">
        <v>4938100.0</v>
      </c>
      <c r="F15057" s="17">
        <v>1.5199737E7</v>
      </c>
      <c r="G15057" s="17">
        <v>4.0816623E7</v>
      </c>
      <c r="H15057" s="17">
        <v>7.6765425E7</v>
      </c>
    </row>
    <row r="15058">
      <c r="A15058" s="7" t="s">
        <v>33198</v>
      </c>
      <c r="B15058" s="17" t="s">
        <v>33199</v>
      </c>
      <c r="C15058" s="17">
        <v>1462.0</v>
      </c>
      <c r="D15058" s="17">
        <v>4.430163996E7</v>
      </c>
      <c r="E15058" s="17">
        <v>7782582.0</v>
      </c>
      <c r="F15058" s="17">
        <v>2.9393443E7</v>
      </c>
      <c r="G15058" s="17">
        <v>5.8506367E7</v>
      </c>
      <c r="H15058" s="17">
        <v>1.07182914E8</v>
      </c>
    </row>
    <row r="15059">
      <c r="A15059" s="7" t="s">
        <v>33200</v>
      </c>
      <c r="B15059" s="17" t="s">
        <v>33201</v>
      </c>
      <c r="C15059" s="17">
        <v>239.0</v>
      </c>
      <c r="D15059" s="17">
        <v>4.254979006E7</v>
      </c>
      <c r="E15059" s="17">
        <v>1.8379271E7</v>
      </c>
      <c r="F15059" s="17">
        <v>3.5777457E7</v>
      </c>
      <c r="G15059" s="17">
        <v>5.3625328E7</v>
      </c>
      <c r="H15059" s="17">
        <v>8.764715E7</v>
      </c>
    </row>
    <row r="15060">
      <c r="A15060" s="7" t="s">
        <v>33202</v>
      </c>
      <c r="B15060" s="17" t="s">
        <v>33203</v>
      </c>
      <c r="C15060" s="17">
        <v>1518.0</v>
      </c>
      <c r="D15060" s="17">
        <v>2.247824835E7</v>
      </c>
      <c r="E15060" s="17">
        <v>6336659.0</v>
      </c>
      <c r="F15060" s="17">
        <v>1.2295E7</v>
      </c>
      <c r="G15060" s="17">
        <v>2.6207648E7</v>
      </c>
      <c r="H15060" s="17">
        <v>5.7294351E7</v>
      </c>
    </row>
    <row r="15061">
      <c r="A15061" s="7" t="s">
        <v>33204</v>
      </c>
      <c r="B15061" s="17" t="s">
        <v>33205</v>
      </c>
      <c r="C15061" s="17">
        <v>2581.0</v>
      </c>
      <c r="D15061" s="17">
        <v>2.677063685E7</v>
      </c>
      <c r="E15061" s="17">
        <v>7686702.0</v>
      </c>
      <c r="F15061" s="17">
        <v>1.4073851E7</v>
      </c>
      <c r="G15061" s="17">
        <v>3.1234828E7</v>
      </c>
      <c r="H15061" s="17">
        <v>6.2171903E7</v>
      </c>
    </row>
    <row r="15062">
      <c r="A15062" s="7" t="s">
        <v>33206</v>
      </c>
      <c r="B15062" s="17" t="s">
        <v>33207</v>
      </c>
      <c r="C15062" s="17">
        <v>422.0</v>
      </c>
      <c r="D15062" s="17">
        <v>2.459988869E7</v>
      </c>
      <c r="E15062" s="17">
        <v>8938219.0</v>
      </c>
      <c r="F15062" s="17">
        <v>1.6189293E7</v>
      </c>
      <c r="G15062" s="17">
        <v>3.1241983E7</v>
      </c>
      <c r="H15062" s="17">
        <v>5.6537747E7</v>
      </c>
    </row>
    <row r="15063">
      <c r="A15063" s="7" t="s">
        <v>33208</v>
      </c>
      <c r="B15063" s="17" t="s">
        <v>33209</v>
      </c>
      <c r="C15063" s="17">
        <v>358.0</v>
      </c>
      <c r="D15063" s="17">
        <v>4.621902901E7</v>
      </c>
      <c r="E15063" s="17">
        <v>1.9185818E7</v>
      </c>
      <c r="F15063" s="17">
        <v>3.5183386E7</v>
      </c>
      <c r="G15063" s="17">
        <v>7.0252861E7</v>
      </c>
      <c r="H15063" s="17">
        <v>1.02157414E8</v>
      </c>
    </row>
    <row r="15064">
      <c r="A15064" s="7" t="s">
        <v>33210</v>
      </c>
      <c r="B15064" s="17" t="s">
        <v>33211</v>
      </c>
      <c r="C15064" s="17">
        <v>840.0</v>
      </c>
      <c r="D15064" s="17">
        <v>5.556088607E7</v>
      </c>
      <c r="E15064" s="17">
        <v>2.621291E7</v>
      </c>
      <c r="F15064" s="17">
        <v>4.4732805E7</v>
      </c>
      <c r="G15064" s="17">
        <v>7.4282456E7</v>
      </c>
      <c r="H15064" s="17">
        <v>1.1094026E8</v>
      </c>
    </row>
    <row r="15065">
      <c r="A15065" s="7" t="s">
        <v>33212</v>
      </c>
      <c r="B15065" s="17" t="s">
        <v>33213</v>
      </c>
      <c r="C15065" s="17">
        <v>300.0</v>
      </c>
      <c r="D15065" s="17">
        <v>5.759873381E7</v>
      </c>
      <c r="E15065" s="17">
        <v>2.8096412E7</v>
      </c>
      <c r="F15065" s="17">
        <v>4.6052815E7</v>
      </c>
      <c r="G15065" s="17">
        <v>7.2013074E7</v>
      </c>
      <c r="H15065" s="17">
        <v>1.0695045E8</v>
      </c>
    </row>
    <row r="15066">
      <c r="A15066" s="7" t="s">
        <v>33214</v>
      </c>
      <c r="B15066" s="17" t="s">
        <v>33215</v>
      </c>
      <c r="C15066" s="17">
        <v>191.0</v>
      </c>
      <c r="D15066" s="17">
        <v>3.202330424E7</v>
      </c>
      <c r="E15066" s="17">
        <v>5532300.0</v>
      </c>
      <c r="F15066" s="17">
        <v>1.97696E7</v>
      </c>
      <c r="G15066" s="17">
        <v>4.6535934E7</v>
      </c>
      <c r="H15066" s="17">
        <v>8.10152E7</v>
      </c>
    </row>
    <row r="15067">
      <c r="A15067" s="7" t="s">
        <v>33216</v>
      </c>
      <c r="B15067" s="17" t="s">
        <v>33218</v>
      </c>
      <c r="C15067" s="17">
        <v>6533.0</v>
      </c>
      <c r="D15067" s="17">
        <v>3.607029183E7</v>
      </c>
      <c r="E15067" s="17">
        <v>1.2158455E7</v>
      </c>
      <c r="F15067" s="17">
        <v>2.5915071E7</v>
      </c>
      <c r="G15067" s="17">
        <v>4.6463539E7</v>
      </c>
      <c r="H15067" s="17">
        <v>7.9899854E7</v>
      </c>
    </row>
    <row r="15068">
      <c r="A15068" s="7" t="s">
        <v>33219</v>
      </c>
      <c r="B15068" s="17" t="s">
        <v>33220</v>
      </c>
      <c r="C15068" s="17">
        <v>635.0</v>
      </c>
      <c r="D15068" s="17">
        <v>3.09983958E7</v>
      </c>
      <c r="E15068" s="17">
        <v>1.225428E7</v>
      </c>
      <c r="F15068" s="17">
        <v>2.3287835E7</v>
      </c>
      <c r="G15068" s="17">
        <v>3.9137137E7</v>
      </c>
      <c r="H15068" s="17">
        <v>6.7339663E7</v>
      </c>
    </row>
    <row r="15069">
      <c r="A15069" s="7" t="s">
        <v>33221</v>
      </c>
      <c r="B15069" s="17" t="s">
        <v>33222</v>
      </c>
      <c r="C15069" s="17">
        <v>192.0</v>
      </c>
      <c r="D15069" s="17">
        <v>4.872424809E7</v>
      </c>
      <c r="E15069" s="17">
        <v>1.540075E7</v>
      </c>
      <c r="F15069" s="17">
        <v>3.1526802E7</v>
      </c>
      <c r="G15069" s="17">
        <v>6.9107538E7</v>
      </c>
      <c r="H15069" s="17">
        <v>1.08911839E8</v>
      </c>
    </row>
    <row r="15070">
      <c r="A15070" s="7" t="s">
        <v>33223</v>
      </c>
      <c r="B15070" s="17" t="s">
        <v>33224</v>
      </c>
      <c r="C15070" s="17">
        <v>1152.0</v>
      </c>
      <c r="D15070" s="17">
        <v>4.228822045E7</v>
      </c>
      <c r="E15070" s="17">
        <v>1.6852335E7</v>
      </c>
      <c r="F15070" s="17">
        <v>2.9452947E7</v>
      </c>
      <c r="G15070" s="17">
        <v>5.5937866E7</v>
      </c>
      <c r="H15070" s="17">
        <v>8.9927638E7</v>
      </c>
    </row>
    <row r="15071">
      <c r="A15071" s="7" t="s">
        <v>33225</v>
      </c>
      <c r="B15071" s="17" t="s">
        <v>33226</v>
      </c>
      <c r="C15071" s="17">
        <v>590.0</v>
      </c>
      <c r="D15071" s="17">
        <v>4.023486286E7</v>
      </c>
      <c r="E15071" s="17">
        <v>1.5215938E7</v>
      </c>
      <c r="F15071" s="17">
        <v>2.8974988E7</v>
      </c>
      <c r="G15071" s="17">
        <v>4.9709063E7</v>
      </c>
      <c r="H15071" s="17">
        <v>8.7363845E7</v>
      </c>
    </row>
    <row r="15072">
      <c r="A15072" s="7" t="s">
        <v>33227</v>
      </c>
      <c r="B15072" s="17" t="s">
        <v>33228</v>
      </c>
      <c r="C15072" s="17">
        <v>247.0</v>
      </c>
      <c r="D15072" s="17">
        <v>3.565561172E7</v>
      </c>
      <c r="E15072" s="17">
        <v>1.9199161E7</v>
      </c>
      <c r="F15072" s="17">
        <v>2.9153226E7</v>
      </c>
      <c r="G15072" s="17">
        <v>4.3575521E7</v>
      </c>
      <c r="H15072" s="17">
        <v>6.6646866E7</v>
      </c>
    </row>
    <row r="15073">
      <c r="A15073" s="7" t="s">
        <v>33229</v>
      </c>
      <c r="B15073" s="17"/>
      <c r="C15073" s="17">
        <v>1.0</v>
      </c>
      <c r="D15073" s="17">
        <v>1.5587252E7</v>
      </c>
      <c r="E15073" s="17">
        <v>1.5587252E7</v>
      </c>
      <c r="F15073" s="17">
        <v>1.5587252E7</v>
      </c>
      <c r="G15073" s="17">
        <v>1.5587252E7</v>
      </c>
      <c r="H15073" s="17">
        <v>1.5587252E7</v>
      </c>
    </row>
    <row r="15074">
      <c r="A15074" s="7" t="s">
        <v>33230</v>
      </c>
      <c r="B15074" s="17" t="s">
        <v>33231</v>
      </c>
      <c r="C15074" s="17">
        <v>559.0</v>
      </c>
      <c r="D15074" s="17">
        <v>3.08347521E7</v>
      </c>
      <c r="E15074" s="17">
        <v>1.1420311E7</v>
      </c>
      <c r="F15074" s="17">
        <v>2.2247726E7</v>
      </c>
      <c r="G15074" s="17">
        <v>3.7147813E7</v>
      </c>
      <c r="H15074" s="17">
        <v>6.6944571E7</v>
      </c>
    </row>
    <row r="15075">
      <c r="A15075" s="7" t="s">
        <v>33232</v>
      </c>
      <c r="B15075" s="17" t="s">
        <v>33233</v>
      </c>
      <c r="C15075" s="17">
        <v>133.0</v>
      </c>
      <c r="D15075" s="17">
        <v>3.479499947E7</v>
      </c>
      <c r="E15075" s="17">
        <v>1.2569132E7</v>
      </c>
      <c r="F15075" s="17">
        <v>2.4443366E7</v>
      </c>
      <c r="G15075" s="17">
        <v>4.0985904E7</v>
      </c>
      <c r="H15075" s="17">
        <v>6.5805557E7</v>
      </c>
    </row>
    <row r="15076">
      <c r="A15076" s="7" t="s">
        <v>33234</v>
      </c>
      <c r="B15076" s="17" t="s">
        <v>33235</v>
      </c>
      <c r="C15076" s="17">
        <v>236.0</v>
      </c>
      <c r="D15076" s="17">
        <v>3.606366958E7</v>
      </c>
      <c r="E15076" s="17">
        <v>1.8664353E7</v>
      </c>
      <c r="F15076" s="17">
        <v>3.1251271E7</v>
      </c>
      <c r="G15076" s="17">
        <v>4.7133004E7</v>
      </c>
      <c r="H15076" s="17">
        <v>7.0593098E7</v>
      </c>
    </row>
    <row r="15077">
      <c r="A15077" s="7" t="s">
        <v>33237</v>
      </c>
      <c r="B15077" s="17" t="s">
        <v>33238</v>
      </c>
      <c r="C15077" s="17">
        <v>106.0</v>
      </c>
      <c r="D15077" s="17">
        <v>3.639957169E7</v>
      </c>
      <c r="E15077" s="17">
        <v>1.5693196E7</v>
      </c>
      <c r="F15077" s="17">
        <v>3.0178373E7</v>
      </c>
      <c r="G15077" s="17">
        <v>5.0449024E7</v>
      </c>
      <c r="H15077" s="17">
        <v>7.2048112E7</v>
      </c>
    </row>
    <row r="15078">
      <c r="A15078" s="7" t="s">
        <v>33239</v>
      </c>
      <c r="B15078" s="17" t="s">
        <v>33240</v>
      </c>
      <c r="C15078" s="17">
        <v>729.0</v>
      </c>
      <c r="D15078" s="17">
        <v>1.612292333E7</v>
      </c>
      <c r="E15078" s="17">
        <v>6265533.0</v>
      </c>
      <c r="F15078" s="17">
        <v>1.058249E7</v>
      </c>
      <c r="G15078" s="17">
        <v>1.9924032E7</v>
      </c>
      <c r="H15078" s="17">
        <v>3.4362047E7</v>
      </c>
    </row>
    <row r="15079">
      <c r="A15079" s="7" t="s">
        <v>33241</v>
      </c>
      <c r="B15079" s="17" t="s">
        <v>33242</v>
      </c>
      <c r="C15079" s="17">
        <v>501.0</v>
      </c>
      <c r="D15079" s="17">
        <v>2.507797438E7</v>
      </c>
      <c r="E15079" s="17">
        <v>8230355.0</v>
      </c>
      <c r="F15079" s="17">
        <v>1.517375E7</v>
      </c>
      <c r="G15079" s="17">
        <v>3.1988137E7</v>
      </c>
      <c r="H15079" s="17">
        <v>5.6620555E7</v>
      </c>
    </row>
    <row r="15080">
      <c r="A15080" s="7" t="s">
        <v>33243</v>
      </c>
      <c r="B15080" s="17" t="s">
        <v>33244</v>
      </c>
      <c r="C15080" s="17">
        <v>161.0</v>
      </c>
      <c r="D15080" s="17">
        <v>1.812246156E7</v>
      </c>
      <c r="E15080" s="17">
        <v>7617017.0</v>
      </c>
      <c r="F15080" s="17">
        <v>1.2793788E7</v>
      </c>
      <c r="G15080" s="17">
        <v>2.2672599E7</v>
      </c>
      <c r="H15080" s="17">
        <v>3.3698586E7</v>
      </c>
    </row>
    <row r="15081">
      <c r="A15081" s="7" t="s">
        <v>33245</v>
      </c>
      <c r="B15081" s="17" t="s">
        <v>33246</v>
      </c>
      <c r="C15081" s="17">
        <v>2258.0</v>
      </c>
      <c r="D15081" s="17">
        <v>3.02783937E7</v>
      </c>
      <c r="E15081" s="17">
        <v>1.1095009E7</v>
      </c>
      <c r="F15081" s="17">
        <v>2.3047134E7</v>
      </c>
      <c r="G15081" s="17">
        <v>3.8277992E7</v>
      </c>
      <c r="H15081" s="17">
        <v>6.3846633E7</v>
      </c>
    </row>
    <row r="15082">
      <c r="A15082" s="7" t="s">
        <v>33247</v>
      </c>
      <c r="B15082" s="17" t="s">
        <v>33248</v>
      </c>
      <c r="C15082" s="17">
        <v>245.0</v>
      </c>
      <c r="D15082" s="17">
        <v>5.617010423E7</v>
      </c>
      <c r="E15082" s="17">
        <v>2.5884329E7</v>
      </c>
      <c r="F15082" s="17">
        <v>4.6317551E7</v>
      </c>
      <c r="G15082" s="17">
        <v>7.2845319E7</v>
      </c>
      <c r="H15082" s="17">
        <v>1.15645351E8</v>
      </c>
    </row>
    <row r="15083">
      <c r="A15083" s="7" t="s">
        <v>33249</v>
      </c>
      <c r="B15083" s="17" t="s">
        <v>33250</v>
      </c>
      <c r="C15083" s="17">
        <v>755.0</v>
      </c>
      <c r="D15083" s="17">
        <v>3.642654214E7</v>
      </c>
      <c r="E15083" s="17">
        <v>1.3948534E7</v>
      </c>
      <c r="F15083" s="17">
        <v>2.6328746E7</v>
      </c>
      <c r="G15083" s="17">
        <v>4.68784E7</v>
      </c>
      <c r="H15083" s="17">
        <v>7.9779746E7</v>
      </c>
    </row>
    <row r="15084">
      <c r="A15084" s="7" t="s">
        <v>33251</v>
      </c>
      <c r="B15084" s="17" t="s">
        <v>33252</v>
      </c>
      <c r="C15084" s="17">
        <v>40.0</v>
      </c>
      <c r="D15084" s="17">
        <v>5.852795615E7</v>
      </c>
      <c r="E15084" s="17">
        <v>2.2419872E7</v>
      </c>
      <c r="F15084" s="17">
        <v>4.25375E7</v>
      </c>
      <c r="G15084" s="17">
        <v>6.7322166E7</v>
      </c>
      <c r="H15084" s="17">
        <v>1.15285E8</v>
      </c>
    </row>
    <row r="15085">
      <c r="A15085" s="7" t="s">
        <v>33253</v>
      </c>
      <c r="B15085" s="17" t="s">
        <v>33254</v>
      </c>
      <c r="C15085" s="17">
        <v>605.0</v>
      </c>
      <c r="D15085" s="17">
        <v>3.385053269E7</v>
      </c>
      <c r="E15085" s="17">
        <v>1.5921531E7</v>
      </c>
      <c r="F15085" s="17">
        <v>2.5740978E7</v>
      </c>
      <c r="G15085" s="17">
        <v>4.4170786E7</v>
      </c>
      <c r="H15085" s="17">
        <v>6.6711584E7</v>
      </c>
    </row>
    <row r="15086">
      <c r="A15086" s="7" t="s">
        <v>33255</v>
      </c>
      <c r="B15086" s="17" t="s">
        <v>33256</v>
      </c>
      <c r="C15086" s="17">
        <v>378.0</v>
      </c>
      <c r="D15086" s="17">
        <v>3.90841807E7</v>
      </c>
      <c r="E15086" s="17">
        <v>1.969048E7</v>
      </c>
      <c r="F15086" s="17">
        <v>3.0862281E7</v>
      </c>
      <c r="G15086" s="17">
        <v>4.8236565E7</v>
      </c>
      <c r="H15086" s="17">
        <v>8.1737474E7</v>
      </c>
    </row>
    <row r="15087">
      <c r="A15087" s="7" t="s">
        <v>33258</v>
      </c>
      <c r="B15087" s="17" t="s">
        <v>33259</v>
      </c>
      <c r="C15087" s="17">
        <v>203.0</v>
      </c>
      <c r="D15087" s="17">
        <v>2.875933985E7</v>
      </c>
      <c r="E15087" s="17">
        <v>1.3147639E7</v>
      </c>
      <c r="F15087" s="17">
        <v>2.2475697E7</v>
      </c>
      <c r="G15087" s="17">
        <v>3.5385278E7</v>
      </c>
      <c r="H15087" s="17">
        <v>6.2416717E7</v>
      </c>
    </row>
    <row r="15088">
      <c r="A15088" s="7" t="s">
        <v>33260</v>
      </c>
      <c r="B15088" s="17" t="s">
        <v>33261</v>
      </c>
      <c r="C15088" s="17">
        <v>19.0</v>
      </c>
      <c r="D15088" s="17">
        <v>2.314005737E7</v>
      </c>
      <c r="E15088" s="17">
        <v>1.1754054E7</v>
      </c>
      <c r="F15088" s="17">
        <v>2.1200945E7</v>
      </c>
      <c r="G15088" s="17">
        <v>3.3490801E7</v>
      </c>
      <c r="H15088" s="17">
        <v>3.8501804E7</v>
      </c>
    </row>
    <row r="15089">
      <c r="A15089" s="7" t="s">
        <v>33262</v>
      </c>
      <c r="B15089" s="17" t="s">
        <v>33263</v>
      </c>
      <c r="C15089" s="17">
        <v>19.0</v>
      </c>
      <c r="D15089" s="17">
        <v>3.713037047E7</v>
      </c>
      <c r="E15089" s="17">
        <v>1.5414002E7</v>
      </c>
      <c r="F15089" s="17">
        <v>2.5090874E7</v>
      </c>
      <c r="G15089" s="17">
        <v>5.3856513E7</v>
      </c>
      <c r="H15089" s="17">
        <v>1.0691803E8</v>
      </c>
    </row>
    <row r="15090">
      <c r="A15090" s="7" t="s">
        <v>33264</v>
      </c>
      <c r="B15090" s="17" t="s">
        <v>33265</v>
      </c>
      <c r="C15090" s="17">
        <v>2.0</v>
      </c>
      <c r="D15090" s="17">
        <v>2.99934085E7</v>
      </c>
      <c r="E15090" s="17">
        <v>2.9147465E7</v>
      </c>
      <c r="F15090" s="17">
        <v>2.9147465E7</v>
      </c>
      <c r="G15090" s="17">
        <v>3.0839352E7</v>
      </c>
      <c r="H15090" s="17">
        <v>3.0839352E7</v>
      </c>
    </row>
    <row r="15091">
      <c r="A15091" s="7" t="s">
        <v>33266</v>
      </c>
      <c r="B15091" s="17" t="s">
        <v>33267</v>
      </c>
      <c r="C15091" s="17">
        <v>19.0</v>
      </c>
      <c r="D15091" s="17">
        <v>4.108524921E7</v>
      </c>
      <c r="E15091" s="17">
        <v>1.6269842E7</v>
      </c>
      <c r="F15091" s="17">
        <v>2.4703569E7</v>
      </c>
      <c r="G15091" s="17">
        <v>4.3427241E7</v>
      </c>
      <c r="H15091" s="17">
        <v>1.62275827E8</v>
      </c>
    </row>
    <row r="15092">
      <c r="A15092" s="7" t="s">
        <v>33268</v>
      </c>
      <c r="B15092" s="17" t="s">
        <v>33269</v>
      </c>
      <c r="C15092" s="17">
        <v>10.0</v>
      </c>
      <c r="D15092" s="17">
        <v>3.39352711E7</v>
      </c>
      <c r="E15092" s="17">
        <v>2.4690199E7</v>
      </c>
      <c r="F15092" s="17">
        <v>2.5627713E7</v>
      </c>
      <c r="G15092" s="17">
        <v>3.6314026E7</v>
      </c>
      <c r="H15092" s="17">
        <v>5.6166467E7</v>
      </c>
    </row>
    <row r="15093">
      <c r="A15093" s="7" t="s">
        <v>33270</v>
      </c>
      <c r="B15093" s="17" t="s">
        <v>33271</v>
      </c>
      <c r="C15093" s="17">
        <v>179.0</v>
      </c>
      <c r="D15093" s="17">
        <v>3.803706815E7</v>
      </c>
      <c r="E15093" s="17">
        <v>1.7777706E7</v>
      </c>
      <c r="F15093" s="17">
        <v>3.1701423E7</v>
      </c>
      <c r="G15093" s="17">
        <v>4.4174667E7</v>
      </c>
      <c r="H15093" s="17">
        <v>7.0187111E7</v>
      </c>
    </row>
    <row r="15094">
      <c r="A15094" s="7" t="s">
        <v>33272</v>
      </c>
      <c r="B15094" s="17" t="s">
        <v>33273</v>
      </c>
      <c r="C15094" s="17">
        <v>43.0</v>
      </c>
      <c r="D15094" s="17">
        <v>3.44238143E7</v>
      </c>
      <c r="E15094" s="17">
        <v>2.0183176E7</v>
      </c>
      <c r="F15094" s="17">
        <v>2.9713702E7</v>
      </c>
      <c r="G15094" s="17">
        <v>3.9869084E7</v>
      </c>
      <c r="H15094" s="17">
        <v>6.2879119E7</v>
      </c>
    </row>
    <row r="15095">
      <c r="A15095" s="7" t="s">
        <v>33274</v>
      </c>
      <c r="B15095" s="17" t="s">
        <v>33276</v>
      </c>
      <c r="C15095" s="17">
        <v>62.0</v>
      </c>
      <c r="D15095" s="17">
        <v>2.846111126E7</v>
      </c>
      <c r="E15095" s="17">
        <v>1.5560532E7</v>
      </c>
      <c r="F15095" s="17">
        <v>2.2102559E7</v>
      </c>
      <c r="G15095" s="17">
        <v>3.9442451E7</v>
      </c>
      <c r="H15095" s="17">
        <v>5.1430367E7</v>
      </c>
    </row>
    <row r="15096">
      <c r="A15096" s="7" t="s">
        <v>33277</v>
      </c>
      <c r="B15096" s="17" t="s">
        <v>33278</v>
      </c>
      <c r="C15096" s="17">
        <v>8.0</v>
      </c>
      <c r="D15096" s="17">
        <v>3.066668813E7</v>
      </c>
      <c r="E15096" s="17">
        <v>1.3626222E7</v>
      </c>
      <c r="F15096" s="17">
        <v>2.1564077E7</v>
      </c>
      <c r="G15096" s="17">
        <v>4.242663E7</v>
      </c>
      <c r="H15096" s="17">
        <v>5.3955999E7</v>
      </c>
    </row>
    <row r="15097">
      <c r="A15097" s="7" t="s">
        <v>33279</v>
      </c>
      <c r="B15097" s="17" t="s">
        <v>33280</v>
      </c>
      <c r="C15097" s="17">
        <v>113.0</v>
      </c>
      <c r="D15097" s="17">
        <v>3.234861273E7</v>
      </c>
      <c r="E15097" s="17">
        <v>1.6427946E7</v>
      </c>
      <c r="F15097" s="17">
        <v>2.5058211E7</v>
      </c>
      <c r="G15097" s="17">
        <v>3.7389727E7</v>
      </c>
      <c r="H15097" s="17">
        <v>5.5466159E7</v>
      </c>
    </row>
    <row r="15098">
      <c r="A15098" s="7" t="s">
        <v>33281</v>
      </c>
      <c r="B15098" s="17" t="s">
        <v>33282</v>
      </c>
      <c r="C15098" s="17">
        <v>35.0</v>
      </c>
      <c r="D15098" s="17">
        <v>3.636779343E7</v>
      </c>
      <c r="E15098" s="17">
        <v>1.7899113E7</v>
      </c>
      <c r="F15098" s="17">
        <v>3.1623941E7</v>
      </c>
      <c r="G15098" s="17">
        <v>4.8755456E7</v>
      </c>
      <c r="H15098" s="17">
        <v>6.4240168E7</v>
      </c>
    </row>
    <row r="15099">
      <c r="A15099" s="7" t="s">
        <v>33283</v>
      </c>
      <c r="B15099" s="17" t="s">
        <v>33284</v>
      </c>
      <c r="C15099" s="17">
        <v>293.0</v>
      </c>
      <c r="D15099" s="17">
        <v>3.427787676E7</v>
      </c>
      <c r="E15099" s="17">
        <v>1.3198403E7</v>
      </c>
      <c r="F15099" s="17">
        <v>2.3297294E7</v>
      </c>
      <c r="G15099" s="17">
        <v>4.1921708E7</v>
      </c>
      <c r="H15099" s="17">
        <v>7.3059891E7</v>
      </c>
    </row>
    <row r="15100">
      <c r="A15100" s="7" t="s">
        <v>33285</v>
      </c>
      <c r="B15100" s="17" t="s">
        <v>33286</v>
      </c>
      <c r="C15100" s="17">
        <v>86.0</v>
      </c>
      <c r="D15100" s="17">
        <v>2.978278333E7</v>
      </c>
      <c r="E15100" s="17">
        <v>1.2953409E7</v>
      </c>
      <c r="F15100" s="17">
        <v>2.397966E7</v>
      </c>
      <c r="G15100" s="17">
        <v>4.0099276E7</v>
      </c>
      <c r="H15100" s="17">
        <v>5.6143E7</v>
      </c>
    </row>
    <row r="15101">
      <c r="A15101" s="7" t="s">
        <v>33287</v>
      </c>
      <c r="B15101" s="17" t="s">
        <v>33288</v>
      </c>
      <c r="C15101" s="17">
        <v>698.0</v>
      </c>
      <c r="D15101" s="17">
        <v>4.645343777E7</v>
      </c>
      <c r="E15101" s="17">
        <v>1.5562631E7</v>
      </c>
      <c r="F15101" s="17">
        <v>3.6071782E7</v>
      </c>
      <c r="G15101" s="17">
        <v>6.3005514E7</v>
      </c>
      <c r="H15101" s="17">
        <v>9.936501E7</v>
      </c>
    </row>
    <row r="15102">
      <c r="A15102" s="7" t="s">
        <v>33289</v>
      </c>
      <c r="B15102" s="17" t="s">
        <v>33290</v>
      </c>
      <c r="C15102" s="17">
        <v>1324.0</v>
      </c>
      <c r="D15102" s="17">
        <v>5.265953166E7</v>
      </c>
      <c r="E15102" s="17">
        <v>2.2390178E7</v>
      </c>
      <c r="F15102" s="17">
        <v>4.0404668E7</v>
      </c>
      <c r="G15102" s="17">
        <v>7.0150042E7</v>
      </c>
      <c r="H15102" s="17">
        <v>1.09201351E8</v>
      </c>
    </row>
    <row r="15103">
      <c r="A15103" s="7" t="s">
        <v>33291</v>
      </c>
      <c r="B15103" s="17" t="s">
        <v>33292</v>
      </c>
      <c r="C15103" s="17">
        <v>578.0</v>
      </c>
      <c r="D15103" s="17">
        <v>4.803692873E7</v>
      </c>
      <c r="E15103" s="17">
        <v>2.413974E7</v>
      </c>
      <c r="F15103" s="17">
        <v>3.8468649E7</v>
      </c>
      <c r="G15103" s="17">
        <v>6.1717726E7</v>
      </c>
      <c r="H15103" s="17">
        <v>8.63E7</v>
      </c>
    </row>
    <row r="15104">
      <c r="A15104" s="7" t="s">
        <v>33293</v>
      </c>
      <c r="B15104" s="17" t="s">
        <v>33294</v>
      </c>
      <c r="C15104" s="17">
        <v>774.0</v>
      </c>
      <c r="D15104" s="17">
        <v>3.387698062E7</v>
      </c>
      <c r="E15104" s="17">
        <v>8933000.0</v>
      </c>
      <c r="F15104" s="17">
        <v>2.1901535E7</v>
      </c>
      <c r="G15104" s="17">
        <v>4.5289278E7</v>
      </c>
      <c r="H15104" s="17">
        <v>7.5878273E7</v>
      </c>
    </row>
    <row r="15105">
      <c r="A15105" s="7" t="s">
        <v>33295</v>
      </c>
      <c r="B15105" s="17" t="s">
        <v>33296</v>
      </c>
      <c r="C15105" s="17">
        <v>1079.0</v>
      </c>
      <c r="D15105" s="17">
        <v>4.154957128E7</v>
      </c>
      <c r="E15105" s="17">
        <v>1.31794E7</v>
      </c>
      <c r="F15105" s="17">
        <v>2.7917325E7</v>
      </c>
      <c r="G15105" s="17">
        <v>5.2399949E7</v>
      </c>
      <c r="H15105" s="17">
        <v>9.587215E7</v>
      </c>
    </row>
    <row r="15106">
      <c r="A15106" s="7" t="s">
        <v>33297</v>
      </c>
      <c r="B15106" s="17" t="s">
        <v>33298</v>
      </c>
      <c r="C15106" s="17">
        <v>222.0</v>
      </c>
      <c r="D15106" s="17">
        <v>3.992385356E7</v>
      </c>
      <c r="E15106" s="17">
        <v>1.5556271E7</v>
      </c>
      <c r="F15106" s="17">
        <v>2.996605E7</v>
      </c>
      <c r="G15106" s="17">
        <v>5.4306964E7</v>
      </c>
      <c r="H15106" s="17">
        <v>8.0441524E7</v>
      </c>
    </row>
    <row r="15107">
      <c r="A15107" s="7" t="s">
        <v>33299</v>
      </c>
      <c r="B15107" s="17" t="s">
        <v>33300</v>
      </c>
      <c r="C15107" s="17">
        <v>347.0</v>
      </c>
      <c r="D15107" s="17">
        <v>3.572331429E7</v>
      </c>
      <c r="E15107" s="17">
        <v>4995100.0</v>
      </c>
      <c r="F15107" s="17">
        <v>2.2262875E7</v>
      </c>
      <c r="G15107" s="17">
        <v>5.6852166E7</v>
      </c>
      <c r="H15107" s="17">
        <v>8.6905994E7</v>
      </c>
    </row>
    <row r="15108">
      <c r="A15108" s="7" t="s">
        <v>33301</v>
      </c>
      <c r="B15108" s="17" t="s">
        <v>33302</v>
      </c>
      <c r="C15108" s="17">
        <v>169.0</v>
      </c>
      <c r="D15108" s="17">
        <v>3.794486975E7</v>
      </c>
      <c r="E15108" s="17">
        <v>1.0155076E7</v>
      </c>
      <c r="F15108" s="17">
        <v>2.8810873E7</v>
      </c>
      <c r="G15108" s="17">
        <v>4.7942688E7</v>
      </c>
      <c r="H15108" s="17">
        <v>7.9528564E7</v>
      </c>
    </row>
    <row r="15109">
      <c r="A15109" s="7" t="s">
        <v>33303</v>
      </c>
      <c r="B15109" s="17" t="s">
        <v>33304</v>
      </c>
      <c r="C15109" s="17">
        <v>82.0</v>
      </c>
      <c r="D15109" s="17">
        <v>4.603600666E7</v>
      </c>
      <c r="E15109" s="17">
        <v>1.5587252E7</v>
      </c>
      <c r="F15109" s="17">
        <v>3.6853788E7</v>
      </c>
      <c r="G15109" s="17">
        <v>5.2783828E7</v>
      </c>
      <c r="H15109" s="17">
        <v>1.01915207E8</v>
      </c>
    </row>
    <row r="15110">
      <c r="A15110" s="7" t="s">
        <v>33305</v>
      </c>
      <c r="B15110" s="17" t="s">
        <v>33306</v>
      </c>
      <c r="C15110" s="17">
        <v>742.0</v>
      </c>
      <c r="D15110" s="17">
        <v>1.32380273E7</v>
      </c>
      <c r="E15110" s="17">
        <v>3804190.0</v>
      </c>
      <c r="F15110" s="17">
        <v>6695092.0</v>
      </c>
      <c r="G15110" s="17">
        <v>1.0787722E7</v>
      </c>
      <c r="H15110" s="17">
        <v>2.4118501E7</v>
      </c>
    </row>
    <row r="15111">
      <c r="A15111" s="7" t="s">
        <v>33307</v>
      </c>
      <c r="B15111" s="17" t="s">
        <v>33308</v>
      </c>
      <c r="C15111" s="17">
        <v>27.0</v>
      </c>
      <c r="D15111" s="17">
        <v>2.279214467E7</v>
      </c>
      <c r="E15111" s="17">
        <v>1.0830867E7</v>
      </c>
      <c r="F15111" s="17">
        <v>1.7235234E7</v>
      </c>
      <c r="G15111" s="17">
        <v>2.6293459E7</v>
      </c>
      <c r="H15111" s="17">
        <v>5.212178E7</v>
      </c>
    </row>
    <row r="15112">
      <c r="A15112" s="7" t="s">
        <v>33309</v>
      </c>
      <c r="B15112" s="17" t="s">
        <v>33310</v>
      </c>
      <c r="C15112" s="17">
        <v>55.0</v>
      </c>
      <c r="D15112" s="17">
        <v>3.186027785E7</v>
      </c>
      <c r="E15112" s="17">
        <v>8230355.0</v>
      </c>
      <c r="F15112" s="17">
        <v>2.3359264E7</v>
      </c>
      <c r="G15112" s="17">
        <v>3.832295E7</v>
      </c>
      <c r="H15112" s="17">
        <v>8.7569E7</v>
      </c>
    </row>
    <row r="15113">
      <c r="A15113" s="7" t="s">
        <v>33311</v>
      </c>
      <c r="B15113" s="17" t="s">
        <v>33312</v>
      </c>
      <c r="C15113" s="17">
        <v>98.0</v>
      </c>
      <c r="D15113" s="17">
        <v>1.945543201E7</v>
      </c>
      <c r="E15113" s="17">
        <v>7680532.0</v>
      </c>
      <c r="F15113" s="17">
        <v>1.2089591E7</v>
      </c>
      <c r="G15113" s="17">
        <v>2.565234E7</v>
      </c>
      <c r="H15113" s="17">
        <v>4.1455873E7</v>
      </c>
    </row>
    <row r="15114">
      <c r="A15114" s="7" t="s">
        <v>33313</v>
      </c>
      <c r="B15114" s="17" t="s">
        <v>33314</v>
      </c>
      <c r="C15114" s="17">
        <v>35.0</v>
      </c>
      <c r="D15114" s="17">
        <v>1.587311911E7</v>
      </c>
      <c r="E15114" s="17">
        <v>7175816.0</v>
      </c>
      <c r="F15114" s="17">
        <v>1.0729279E7</v>
      </c>
      <c r="G15114" s="17">
        <v>2.0006002E7</v>
      </c>
      <c r="H15114" s="17">
        <v>3.5793182E7</v>
      </c>
    </row>
    <row r="15115">
      <c r="A15115" s="7" t="s">
        <v>33315</v>
      </c>
      <c r="B15115" s="17" t="s">
        <v>33316</v>
      </c>
      <c r="C15115" s="17">
        <v>204.0</v>
      </c>
      <c r="D15115" s="17">
        <v>1.972821184E7</v>
      </c>
      <c r="E15115" s="17">
        <v>6367621.0</v>
      </c>
      <c r="F15115" s="17">
        <v>1.2865734E7</v>
      </c>
      <c r="G15115" s="17">
        <v>2.2220602E7</v>
      </c>
      <c r="H15115" s="17">
        <v>3.31423E7</v>
      </c>
    </row>
    <row r="15116">
      <c r="A15116" s="7" t="s">
        <v>33317</v>
      </c>
      <c r="B15116" s="17" t="s">
        <v>33318</v>
      </c>
      <c r="C15116" s="17">
        <v>131.0</v>
      </c>
      <c r="D15116" s="17">
        <v>1.627328972E7</v>
      </c>
      <c r="E15116" s="17">
        <v>5627343.0</v>
      </c>
      <c r="F15116" s="17">
        <v>1.0309606E7</v>
      </c>
      <c r="G15116" s="17">
        <v>1.596E7</v>
      </c>
      <c r="H15116" s="17">
        <v>3.6721717E7</v>
      </c>
    </row>
    <row r="15117">
      <c r="A15117" s="7" t="s">
        <v>33320</v>
      </c>
      <c r="B15117" s="17" t="s">
        <v>33321</v>
      </c>
      <c r="C15117" s="17">
        <v>3.0</v>
      </c>
      <c r="D15117" s="17">
        <v>1.052904753E8</v>
      </c>
      <c r="E15117" s="17">
        <v>8387584.0</v>
      </c>
      <c r="F15117" s="17">
        <v>1.0445808E7</v>
      </c>
      <c r="G15117" s="17">
        <v>2.97038034E8</v>
      </c>
      <c r="H15117" s="17">
        <v>2.97038034E8</v>
      </c>
    </row>
    <row r="15118">
      <c r="A15118" s="7" t="s">
        <v>33322</v>
      </c>
      <c r="B15118" s="17" t="s">
        <v>33323</v>
      </c>
      <c r="C15118" s="17">
        <v>16.0</v>
      </c>
      <c r="D15118" s="17">
        <v>7855270.313</v>
      </c>
      <c r="E15118" s="17">
        <v>2643504.0</v>
      </c>
      <c r="F15118" s="17">
        <v>3334740.0</v>
      </c>
      <c r="G15118" s="17">
        <v>1.126151E7</v>
      </c>
      <c r="H15118" s="17">
        <v>1.4201518E7</v>
      </c>
    </row>
    <row r="15119">
      <c r="A15119" s="7" t="s">
        <v>33324</v>
      </c>
      <c r="B15119" s="17" t="s">
        <v>33325</v>
      </c>
      <c r="C15119" s="17">
        <v>1.0</v>
      </c>
      <c r="D15119" s="17">
        <v>2.7473209E7</v>
      </c>
      <c r="E15119" s="17">
        <v>2.7473209E7</v>
      </c>
      <c r="F15119" s="17">
        <v>2.7473209E7</v>
      </c>
      <c r="G15119" s="17">
        <v>2.7473209E7</v>
      </c>
      <c r="H15119" s="17">
        <v>2.7473209E7</v>
      </c>
    </row>
    <row r="15120">
      <c r="A15120" s="7" t="s">
        <v>33326</v>
      </c>
      <c r="B15120" s="17" t="s">
        <v>33327</v>
      </c>
      <c r="C15120" s="17">
        <v>244.0</v>
      </c>
      <c r="D15120" s="17">
        <v>1.681176727E7</v>
      </c>
      <c r="E15120" s="17">
        <v>3411500.0</v>
      </c>
      <c r="F15120" s="17">
        <v>5555529.0</v>
      </c>
      <c r="G15120" s="17">
        <v>1.7454609E7</v>
      </c>
      <c r="H15120" s="17">
        <v>4.6408241E7</v>
      </c>
    </row>
    <row r="15121">
      <c r="A15121" s="7" t="s">
        <v>33328</v>
      </c>
      <c r="B15121" s="17" t="s">
        <v>33329</v>
      </c>
      <c r="C15121" s="17">
        <v>6.0</v>
      </c>
      <c r="D15121" s="17">
        <v>1.039046483E7</v>
      </c>
      <c r="E15121" s="17">
        <v>3289109.0</v>
      </c>
      <c r="F15121" s="17">
        <v>7842900.0</v>
      </c>
      <c r="G15121" s="17">
        <v>1.6025554E7</v>
      </c>
      <c r="H15121" s="17">
        <v>1.7437054E7</v>
      </c>
    </row>
    <row r="15122">
      <c r="A15122" s="7" t="s">
        <v>33330</v>
      </c>
      <c r="B15122" s="17" t="s">
        <v>33331</v>
      </c>
      <c r="C15122" s="17">
        <v>8.0</v>
      </c>
      <c r="D15122" s="17">
        <v>2.195882513E7</v>
      </c>
      <c r="E15122" s="17">
        <v>9578984.0</v>
      </c>
      <c r="F15122" s="17">
        <v>1.6025554E7</v>
      </c>
      <c r="G15122" s="17">
        <v>2.2621246E7</v>
      </c>
      <c r="H15122" s="17">
        <v>6.8283415E7</v>
      </c>
    </row>
    <row r="15123">
      <c r="A15123" s="7" t="s">
        <v>33332</v>
      </c>
      <c r="B15123" s="17" t="s">
        <v>33333</v>
      </c>
      <c r="C15123" s="17">
        <v>5.0</v>
      </c>
      <c r="D15123" s="17">
        <v>1.898658E7</v>
      </c>
      <c r="E15123" s="17">
        <v>5836700.0</v>
      </c>
      <c r="F15123" s="17">
        <v>7160994.0</v>
      </c>
      <c r="G15123" s="17">
        <v>2.7384166E7</v>
      </c>
      <c r="H15123" s="17">
        <v>5.2544319E7</v>
      </c>
    </row>
    <row r="15124">
      <c r="A15124" s="7" t="s">
        <v>33334</v>
      </c>
      <c r="B15124" s="17" t="s">
        <v>33335</v>
      </c>
      <c r="C15124" s="17">
        <v>5.0</v>
      </c>
      <c r="D15124" s="17">
        <v>1.2384236E7</v>
      </c>
      <c r="E15124" s="17">
        <v>7587051.0</v>
      </c>
      <c r="F15124" s="17">
        <v>9807798.0</v>
      </c>
      <c r="G15124" s="17">
        <v>1.6025554E7</v>
      </c>
      <c r="H15124" s="17">
        <v>2.382907E7</v>
      </c>
    </row>
    <row r="15125">
      <c r="A15125" s="7" t="s">
        <v>33336</v>
      </c>
      <c r="B15125" s="17" t="s">
        <v>33337</v>
      </c>
      <c r="C15125" s="17">
        <v>34.0</v>
      </c>
      <c r="D15125" s="17">
        <v>2.962441191E7</v>
      </c>
      <c r="E15125" s="17">
        <v>1.2054311E7</v>
      </c>
      <c r="F15125" s="17">
        <v>2.2271595E7</v>
      </c>
      <c r="G15125" s="17">
        <v>3.4068733E7</v>
      </c>
      <c r="H15125" s="17">
        <v>4.8167467E7</v>
      </c>
    </row>
    <row r="15126">
      <c r="A15126" s="7" t="s">
        <v>33339</v>
      </c>
      <c r="B15126" s="17" t="s">
        <v>33340</v>
      </c>
      <c r="C15126" s="17">
        <v>1.0</v>
      </c>
      <c r="D15126" s="17">
        <v>7.4607805E7</v>
      </c>
      <c r="E15126" s="17">
        <v>7.4607805E7</v>
      </c>
      <c r="F15126" s="17">
        <v>7.4607805E7</v>
      </c>
      <c r="G15126" s="17">
        <v>7.4607805E7</v>
      </c>
      <c r="H15126" s="17">
        <v>7.4607805E7</v>
      </c>
    </row>
    <row r="15127">
      <c r="A15127" s="7" t="s">
        <v>33341</v>
      </c>
      <c r="B15127" s="17" t="s">
        <v>33342</v>
      </c>
      <c r="C15127" s="17">
        <v>1.0</v>
      </c>
      <c r="D15127" s="17">
        <v>2.5189497E7</v>
      </c>
      <c r="E15127" s="17">
        <v>2.5189497E7</v>
      </c>
      <c r="F15127" s="17">
        <v>2.5189497E7</v>
      </c>
      <c r="G15127" s="17">
        <v>2.5189497E7</v>
      </c>
      <c r="H15127" s="17">
        <v>2.5189497E7</v>
      </c>
    </row>
    <row r="15128">
      <c r="A15128" s="7" t="s">
        <v>33343</v>
      </c>
      <c r="B15128" s="17" t="s">
        <v>33344</v>
      </c>
      <c r="C15128" s="17">
        <v>4.0</v>
      </c>
      <c r="D15128" s="17">
        <v>1.610894275E7</v>
      </c>
      <c r="E15128" s="17">
        <v>552562.0</v>
      </c>
      <c r="F15128" s="17">
        <v>3550113.0</v>
      </c>
      <c r="G15128" s="17">
        <v>2.6868753E7</v>
      </c>
      <c r="H15128" s="17">
        <v>3.3464343E7</v>
      </c>
    </row>
    <row r="15129">
      <c r="A15129" s="7" t="s">
        <v>33345</v>
      </c>
      <c r="B15129" s="17" t="s">
        <v>33346</v>
      </c>
      <c r="C15129" s="17">
        <v>1.0</v>
      </c>
      <c r="D15129" s="17">
        <v>1.5053904E7</v>
      </c>
      <c r="E15129" s="17">
        <v>1.5053904E7</v>
      </c>
      <c r="F15129" s="17">
        <v>1.5053904E7</v>
      </c>
      <c r="G15129" s="17">
        <v>1.5053904E7</v>
      </c>
      <c r="H15129" s="17">
        <v>1.5053904E7</v>
      </c>
    </row>
    <row r="15130">
      <c r="A15130" s="7" t="s">
        <v>33347</v>
      </c>
      <c r="B15130" s="17" t="s">
        <v>33348</v>
      </c>
      <c r="C15130" s="17">
        <v>35.0</v>
      </c>
      <c r="D15130" s="17">
        <v>4.867759397E7</v>
      </c>
      <c r="E15130" s="17">
        <v>2.86929E7</v>
      </c>
      <c r="F15130" s="17">
        <v>4.7914567E7</v>
      </c>
      <c r="G15130" s="17">
        <v>6.7013234E7</v>
      </c>
      <c r="H15130" s="17">
        <v>9.2844907E7</v>
      </c>
    </row>
    <row r="15131">
      <c r="A15131" s="7" t="s">
        <v>33349</v>
      </c>
      <c r="B15131" s="17" t="s">
        <v>33350</v>
      </c>
      <c r="C15131" s="17">
        <v>1.0</v>
      </c>
      <c r="D15131" s="17">
        <v>1.2519608E7</v>
      </c>
      <c r="E15131" s="17">
        <v>1.2519608E7</v>
      </c>
      <c r="F15131" s="17">
        <v>1.2519608E7</v>
      </c>
      <c r="G15131" s="17">
        <v>1.2519608E7</v>
      </c>
      <c r="H15131" s="17">
        <v>1.2519608E7</v>
      </c>
    </row>
    <row r="15132">
      <c r="A15132" s="7" t="s">
        <v>33351</v>
      </c>
      <c r="B15132" s="17" t="s">
        <v>33352</v>
      </c>
      <c r="C15132" s="17">
        <v>730.0</v>
      </c>
      <c r="D15132" s="17">
        <v>1.368773067E7</v>
      </c>
      <c r="E15132" s="17">
        <v>3563594.0</v>
      </c>
      <c r="F15132" s="17">
        <v>8058000.0</v>
      </c>
      <c r="G15132" s="17">
        <v>1.4054167E7</v>
      </c>
      <c r="H15132" s="17">
        <v>2.8508823E7</v>
      </c>
    </row>
    <row r="15133">
      <c r="A15133" s="7" t="s">
        <v>33353</v>
      </c>
      <c r="B15133" s="17" t="s">
        <v>33354</v>
      </c>
      <c r="C15133" s="17">
        <v>792.0</v>
      </c>
      <c r="D15133" s="17">
        <v>1.40901681E7</v>
      </c>
      <c r="E15133" s="17">
        <v>2709118.0</v>
      </c>
      <c r="F15133" s="17">
        <v>5990641.0</v>
      </c>
      <c r="G15133" s="17">
        <v>1.3E7</v>
      </c>
      <c r="H15133" s="17">
        <v>2.9426104E7</v>
      </c>
    </row>
    <row r="15134">
      <c r="A15134" s="7" t="s">
        <v>33356</v>
      </c>
      <c r="B15134" s="17" t="s">
        <v>33357</v>
      </c>
      <c r="C15134" s="17">
        <v>1014.0</v>
      </c>
      <c r="D15134" s="17">
        <v>1.410628072E7</v>
      </c>
      <c r="E15134" s="17">
        <v>6883000.0</v>
      </c>
      <c r="F15134" s="17">
        <v>9915750.0</v>
      </c>
      <c r="G15134" s="17">
        <v>1.5795085E7</v>
      </c>
      <c r="H15134" s="17">
        <v>2.3488097E7</v>
      </c>
    </row>
    <row r="15135">
      <c r="A15135" s="7" t="s">
        <v>33358</v>
      </c>
      <c r="B15135" s="17" t="s">
        <v>33359</v>
      </c>
      <c r="C15135" s="17">
        <v>1018.0</v>
      </c>
      <c r="D15135" s="17">
        <v>1.533944701E7</v>
      </c>
      <c r="E15135" s="17">
        <v>6817181.0</v>
      </c>
      <c r="F15135" s="17">
        <v>1.0066469E7</v>
      </c>
      <c r="G15135" s="17">
        <v>1.5329572E7</v>
      </c>
      <c r="H15135" s="17">
        <v>2.8730801E7</v>
      </c>
    </row>
    <row r="15136">
      <c r="A15136" s="7" t="s">
        <v>33360</v>
      </c>
      <c r="B15136" s="17" t="s">
        <v>33361</v>
      </c>
      <c r="C15136" s="17">
        <v>248.0</v>
      </c>
      <c r="D15136" s="17">
        <v>2.312553554E7</v>
      </c>
      <c r="E15136" s="17">
        <v>6889110.0</v>
      </c>
      <c r="F15136" s="17">
        <v>1.1530522E7</v>
      </c>
      <c r="G15136" s="17">
        <v>2.4992201E7</v>
      </c>
      <c r="H15136" s="17">
        <v>5.2168039E7</v>
      </c>
    </row>
    <row r="15137">
      <c r="A15137" s="7" t="s">
        <v>33362</v>
      </c>
      <c r="B15137" s="17" t="s">
        <v>33363</v>
      </c>
      <c r="C15137" s="17">
        <v>219.0</v>
      </c>
      <c r="D15137" s="17">
        <v>1.283384226E7</v>
      </c>
      <c r="E15137" s="17">
        <v>7027631.0</v>
      </c>
      <c r="F15137" s="17">
        <v>8549000.0</v>
      </c>
      <c r="G15137" s="17">
        <v>1.4640958E7</v>
      </c>
      <c r="H15137" s="17">
        <v>2.3760782E7</v>
      </c>
    </row>
    <row r="15138">
      <c r="A15138" s="7" t="s">
        <v>33364</v>
      </c>
      <c r="B15138" s="17" t="s">
        <v>33365</v>
      </c>
      <c r="C15138" s="17">
        <v>78.0</v>
      </c>
      <c r="D15138" s="17">
        <v>1.388186897E7</v>
      </c>
      <c r="E15138" s="17">
        <v>6166864.0</v>
      </c>
      <c r="F15138" s="17">
        <v>1.0520876E7</v>
      </c>
      <c r="G15138" s="17">
        <v>1.5646026E7</v>
      </c>
      <c r="H15138" s="17">
        <v>2.1993912E7</v>
      </c>
    </row>
    <row r="15139">
      <c r="A15139" s="7" t="s">
        <v>33366</v>
      </c>
      <c r="B15139" s="17" t="s">
        <v>33367</v>
      </c>
      <c r="C15139" s="17">
        <v>43.0</v>
      </c>
      <c r="D15139" s="17">
        <v>2.153461509E7</v>
      </c>
      <c r="E15139" s="17">
        <v>7848992.0</v>
      </c>
      <c r="F15139" s="17">
        <v>1.23816E7</v>
      </c>
      <c r="G15139" s="17">
        <v>2.1915055E7</v>
      </c>
      <c r="H15139" s="17">
        <v>3.74896E7</v>
      </c>
    </row>
    <row r="15140">
      <c r="A15140" s="7" t="s">
        <v>33368</v>
      </c>
      <c r="B15140" s="17" t="s">
        <v>33369</v>
      </c>
      <c r="C15140" s="17">
        <v>967.0</v>
      </c>
      <c r="D15140" s="17">
        <v>1.688594912E7</v>
      </c>
      <c r="E15140" s="17">
        <v>5543358.0</v>
      </c>
      <c r="F15140" s="17">
        <v>9810169.0</v>
      </c>
      <c r="G15140" s="17">
        <v>1.7012062E7</v>
      </c>
      <c r="H15140" s="17">
        <v>3.5438365E7</v>
      </c>
    </row>
    <row r="15141">
      <c r="A15141" s="7" t="s">
        <v>33370</v>
      </c>
      <c r="B15141" s="17" t="s">
        <v>33371</v>
      </c>
      <c r="C15141" s="17">
        <v>1016.0</v>
      </c>
      <c r="D15141" s="17">
        <v>1.3564818E7</v>
      </c>
      <c r="E15141" s="17">
        <v>3243844.0</v>
      </c>
      <c r="F15141" s="17">
        <v>6642621.0</v>
      </c>
      <c r="G15141" s="17">
        <v>1.4197694E7</v>
      </c>
      <c r="H15141" s="17">
        <v>3.047111E7</v>
      </c>
    </row>
    <row r="15142">
      <c r="A15142" s="7" t="s">
        <v>33372</v>
      </c>
      <c r="B15142" s="17" t="s">
        <v>33373</v>
      </c>
      <c r="C15142" s="17">
        <v>1.0</v>
      </c>
      <c r="D15142" s="17">
        <v>4190829.0</v>
      </c>
      <c r="E15142" s="17">
        <v>4190829.0</v>
      </c>
      <c r="F15142" s="17">
        <v>4190829.0</v>
      </c>
      <c r="G15142" s="17">
        <v>4190829.0</v>
      </c>
      <c r="H15142" s="17">
        <v>4190829.0</v>
      </c>
    </row>
    <row r="15143">
      <c r="A15143" s="7" t="s">
        <v>33374</v>
      </c>
      <c r="B15143" s="17" t="s">
        <v>33375</v>
      </c>
      <c r="C15143" s="17">
        <v>588.0</v>
      </c>
      <c r="D15143" s="17">
        <v>1.847785009E7</v>
      </c>
      <c r="E15143" s="17">
        <v>5005810.0</v>
      </c>
      <c r="F15143" s="17">
        <v>1.0024235E7</v>
      </c>
      <c r="G15143" s="17">
        <v>2.3389579E7</v>
      </c>
      <c r="H15143" s="17">
        <v>3.9929418E7</v>
      </c>
    </row>
    <row r="15144">
      <c r="A15144" s="7" t="s">
        <v>33377</v>
      </c>
      <c r="B15144" s="17" t="s">
        <v>33378</v>
      </c>
      <c r="C15144" s="17">
        <v>38672.0</v>
      </c>
      <c r="D15144" s="17">
        <v>1.066108032E7</v>
      </c>
      <c r="E15144" s="17">
        <v>3007799.0</v>
      </c>
      <c r="F15144" s="17">
        <v>4467587.0</v>
      </c>
      <c r="G15144" s="17">
        <v>8821700.0</v>
      </c>
      <c r="H15144" s="17">
        <v>2.5053469E7</v>
      </c>
    </row>
    <row r="15145">
      <c r="A15145" s="7" t="s">
        <v>33379</v>
      </c>
      <c r="B15145" s="17" t="s">
        <v>33380</v>
      </c>
      <c r="C15145" s="17">
        <v>2183.0</v>
      </c>
      <c r="D15145" s="17">
        <v>1.184055865E7</v>
      </c>
      <c r="E15145" s="17">
        <v>2863600.0</v>
      </c>
      <c r="F15145" s="17">
        <v>4616889.0</v>
      </c>
      <c r="G15145" s="17">
        <v>1.0489552E7</v>
      </c>
      <c r="H15145" s="17">
        <v>2.961862E7</v>
      </c>
    </row>
    <row r="15146">
      <c r="A15146" s="7" t="s">
        <v>33381</v>
      </c>
      <c r="B15146" s="17" t="s">
        <v>33382</v>
      </c>
      <c r="C15146" s="17">
        <v>337.0</v>
      </c>
      <c r="D15146" s="17">
        <v>3.23871828E7</v>
      </c>
      <c r="E15146" s="17">
        <v>7261195.0</v>
      </c>
      <c r="F15146" s="17">
        <v>2.4146134E7</v>
      </c>
      <c r="G15146" s="17">
        <v>4.7726123E7</v>
      </c>
      <c r="H15146" s="17">
        <v>7.06799E7</v>
      </c>
    </row>
    <row r="15147">
      <c r="A15147" s="7" t="s">
        <v>33383</v>
      </c>
      <c r="B15147" s="17" t="s">
        <v>33384</v>
      </c>
      <c r="C15147" s="17">
        <v>7722.0</v>
      </c>
      <c r="D15147" s="17">
        <v>1.83553481E7</v>
      </c>
      <c r="E15147" s="17">
        <v>4195679.0</v>
      </c>
      <c r="F15147" s="17">
        <v>6862867.0</v>
      </c>
      <c r="G15147" s="17">
        <v>2.2015346E7</v>
      </c>
      <c r="H15147" s="17">
        <v>4.6458194E7</v>
      </c>
    </row>
    <row r="15148">
      <c r="A15148" s="7" t="s">
        <v>33385</v>
      </c>
      <c r="B15148" s="17" t="s">
        <v>33386</v>
      </c>
      <c r="C15148" s="17">
        <v>444.0</v>
      </c>
      <c r="D15148" s="17">
        <v>3.343148658E7</v>
      </c>
      <c r="E15148" s="17">
        <v>5458216.0</v>
      </c>
      <c r="F15148" s="17">
        <v>1.9319763E7</v>
      </c>
      <c r="G15148" s="17">
        <v>4.7579131E7</v>
      </c>
      <c r="H15148" s="17">
        <v>8.3226096E7</v>
      </c>
    </row>
    <row r="15149">
      <c r="A15149" s="7" t="s">
        <v>33387</v>
      </c>
      <c r="B15149" s="17" t="s">
        <v>33388</v>
      </c>
      <c r="C15149" s="17">
        <v>1887.0</v>
      </c>
      <c r="D15149" s="17">
        <v>3.147025618E7</v>
      </c>
      <c r="E15149" s="17">
        <v>5274463.0</v>
      </c>
      <c r="F15149" s="17">
        <v>1.5064478E7</v>
      </c>
      <c r="G15149" s="17">
        <v>4.2953914E7</v>
      </c>
      <c r="H15149" s="17">
        <v>8.0991163E7</v>
      </c>
    </row>
    <row r="15150">
      <c r="A15150" s="7" t="s">
        <v>33389</v>
      </c>
      <c r="B15150" s="17" t="s">
        <v>33390</v>
      </c>
      <c r="C15150" s="17">
        <v>2193.0</v>
      </c>
      <c r="D15150" s="17">
        <v>3.732379325E7</v>
      </c>
      <c r="E15150" s="17">
        <v>6263293.0</v>
      </c>
      <c r="F15150" s="17">
        <v>2.282775E7</v>
      </c>
      <c r="G15150" s="17">
        <v>4.6928713E7</v>
      </c>
      <c r="H15150" s="17">
        <v>8.3926173E7</v>
      </c>
    </row>
    <row r="15151">
      <c r="A15151" s="7" t="s">
        <v>33391</v>
      </c>
      <c r="B15151" s="17" t="s">
        <v>33392</v>
      </c>
      <c r="C15151" s="17">
        <v>230.0</v>
      </c>
      <c r="D15151" s="17">
        <v>4.795173911E7</v>
      </c>
      <c r="E15151" s="17">
        <v>1.1334793E7</v>
      </c>
      <c r="F15151" s="17">
        <v>3.4792278E7</v>
      </c>
      <c r="G15151" s="17">
        <v>5.9652732E7</v>
      </c>
      <c r="H15151" s="17">
        <v>1.02108421E8</v>
      </c>
    </row>
    <row r="15152">
      <c r="A15152" s="7" t="s">
        <v>33394</v>
      </c>
      <c r="B15152" s="17" t="s">
        <v>33395</v>
      </c>
      <c r="C15152" s="17">
        <v>1947.0</v>
      </c>
      <c r="D15152" s="17">
        <v>3.349494775E7</v>
      </c>
      <c r="E15152" s="17">
        <v>5201615.0</v>
      </c>
      <c r="F15152" s="17">
        <v>1.4319007E7</v>
      </c>
      <c r="G15152" s="17">
        <v>4.5421164E7</v>
      </c>
      <c r="H15152" s="17">
        <v>8.3831073E7</v>
      </c>
    </row>
    <row r="15153">
      <c r="A15153" s="7" t="s">
        <v>33396</v>
      </c>
      <c r="B15153" s="17" t="s">
        <v>33397</v>
      </c>
      <c r="C15153" s="17">
        <v>1868.0</v>
      </c>
      <c r="D15153" s="17">
        <v>3.71225144E7</v>
      </c>
      <c r="E15153" s="17">
        <v>7140259.0</v>
      </c>
      <c r="F15153" s="17">
        <v>2.3866576E7</v>
      </c>
      <c r="G15153" s="17">
        <v>4.8092817E7</v>
      </c>
      <c r="H15153" s="17">
        <v>8.6159657E7</v>
      </c>
    </row>
    <row r="15154">
      <c r="A15154" s="7" t="s">
        <v>33398</v>
      </c>
      <c r="B15154" s="17" t="s">
        <v>33399</v>
      </c>
      <c r="C15154" s="17">
        <v>377.0</v>
      </c>
      <c r="D15154" s="17">
        <v>5.370075189E7</v>
      </c>
      <c r="E15154" s="17">
        <v>2.3690453E7</v>
      </c>
      <c r="F15154" s="17">
        <v>4.3152606E7</v>
      </c>
      <c r="G15154" s="17">
        <v>6.8969462E7</v>
      </c>
      <c r="H15154" s="17">
        <v>1.07086128E8</v>
      </c>
    </row>
    <row r="15155">
      <c r="A15155" s="7" t="s">
        <v>33400</v>
      </c>
      <c r="B15155" s="17" t="s">
        <v>33401</v>
      </c>
      <c r="C15155" s="17">
        <v>3667.0</v>
      </c>
      <c r="D15155" s="17">
        <v>3.914934454E7</v>
      </c>
      <c r="E15155" s="17">
        <v>8087600.0</v>
      </c>
      <c r="F15155" s="17">
        <v>2.8629538E7</v>
      </c>
      <c r="G15155" s="17">
        <v>5.4665605E7</v>
      </c>
      <c r="H15155" s="17">
        <v>8.5464352E7</v>
      </c>
    </row>
    <row r="15156">
      <c r="A15156" s="7" t="s">
        <v>33402</v>
      </c>
      <c r="B15156" s="17" t="s">
        <v>33403</v>
      </c>
      <c r="C15156" s="17">
        <v>3658.0</v>
      </c>
      <c r="D15156" s="17">
        <v>3.93842632E7</v>
      </c>
      <c r="E15156" s="17">
        <v>9237305.0</v>
      </c>
      <c r="F15156" s="17">
        <v>2.9164406E7</v>
      </c>
      <c r="G15156" s="17">
        <v>5.0107781E7</v>
      </c>
      <c r="H15156" s="17">
        <v>8.525855E7</v>
      </c>
    </row>
    <row r="15157">
      <c r="A15157" s="7" t="s">
        <v>33404</v>
      </c>
      <c r="B15157" s="17" t="s">
        <v>33405</v>
      </c>
      <c r="C15157" s="17">
        <v>705.0</v>
      </c>
      <c r="D15157" s="17">
        <v>4.71393334E7</v>
      </c>
      <c r="E15157" s="17">
        <v>2.4006806E7</v>
      </c>
      <c r="F15157" s="17">
        <v>3.5807385E7</v>
      </c>
      <c r="G15157" s="17">
        <v>5.775E7</v>
      </c>
      <c r="H15157" s="17">
        <v>9.3896081E7</v>
      </c>
    </row>
    <row r="15158">
      <c r="A15158" s="7" t="s">
        <v>33406</v>
      </c>
      <c r="B15158" s="17" t="s">
        <v>33407</v>
      </c>
      <c r="C15158" s="17">
        <v>4514.0</v>
      </c>
      <c r="D15158" s="17">
        <v>3.939953329E7</v>
      </c>
      <c r="E15158" s="17">
        <v>7633135.0</v>
      </c>
      <c r="F15158" s="17">
        <v>2.6167917E7</v>
      </c>
      <c r="G15158" s="17">
        <v>5.4499913E7</v>
      </c>
      <c r="H15158" s="17">
        <v>8.9553832E7</v>
      </c>
    </row>
    <row r="15159">
      <c r="A15159" s="7" t="s">
        <v>33409</v>
      </c>
      <c r="B15159" s="17" t="s">
        <v>33410</v>
      </c>
      <c r="C15159" s="17">
        <v>4046.0</v>
      </c>
      <c r="D15159" s="17">
        <v>4.135419304E7</v>
      </c>
      <c r="E15159" s="17">
        <v>8697150.0</v>
      </c>
      <c r="F15159" s="17">
        <v>2.8030345E7</v>
      </c>
      <c r="G15159" s="17">
        <v>5.3323338E7</v>
      </c>
      <c r="H15159" s="17">
        <v>9.1899499E7</v>
      </c>
    </row>
    <row r="15160">
      <c r="A15160" s="7" t="s">
        <v>33411</v>
      </c>
      <c r="B15160" s="17" t="s">
        <v>33412</v>
      </c>
      <c r="C15160" s="17">
        <v>634.0</v>
      </c>
      <c r="D15160" s="17">
        <v>5.113902127E7</v>
      </c>
      <c r="E15160" s="17">
        <v>2.4894568E7</v>
      </c>
      <c r="F15160" s="17">
        <v>4.072405E7</v>
      </c>
      <c r="G15160" s="17">
        <v>6.5776605E7</v>
      </c>
      <c r="H15160" s="17">
        <v>9.5863471E7</v>
      </c>
    </row>
    <row r="15161">
      <c r="A15161" s="7" t="s">
        <v>33413</v>
      </c>
      <c r="B15161" s="17" t="s">
        <v>33414</v>
      </c>
      <c r="C15161" s="17">
        <v>2880.0</v>
      </c>
      <c r="D15161" s="17">
        <v>3.069805793E7</v>
      </c>
      <c r="E15161" s="17">
        <v>6210097.0</v>
      </c>
      <c r="F15161" s="17">
        <v>1.4922157E7</v>
      </c>
      <c r="G15161" s="17">
        <v>3.9399681E7</v>
      </c>
      <c r="H15161" s="17">
        <v>7.6003541E7</v>
      </c>
    </row>
    <row r="15162">
      <c r="A15162" s="7" t="s">
        <v>33415</v>
      </c>
      <c r="B15162" s="17" t="s">
        <v>33416</v>
      </c>
      <c r="C15162" s="17">
        <v>3269.0</v>
      </c>
      <c r="D15162" s="17">
        <v>3.210464756E7</v>
      </c>
      <c r="E15162" s="17">
        <v>6524486.0</v>
      </c>
      <c r="F15162" s="17">
        <v>1.9413722E7</v>
      </c>
      <c r="G15162" s="17">
        <v>4.1374434E7</v>
      </c>
      <c r="H15162" s="17">
        <v>7.6324994E7</v>
      </c>
    </row>
    <row r="15163">
      <c r="A15163" s="7" t="s">
        <v>33417</v>
      </c>
      <c r="B15163" s="17" t="s">
        <v>33418</v>
      </c>
      <c r="C15163" s="17">
        <v>255.0</v>
      </c>
      <c r="D15163" s="17">
        <v>4.694527248E7</v>
      </c>
      <c r="E15163" s="17">
        <v>1.15711E7</v>
      </c>
      <c r="F15163" s="17">
        <v>3.3038333E7</v>
      </c>
      <c r="G15163" s="17">
        <v>6.4361617E7</v>
      </c>
      <c r="H15163" s="17">
        <v>1.12678225E8</v>
      </c>
    </row>
    <row r="15164">
      <c r="A15164" s="7" t="s">
        <v>33419</v>
      </c>
      <c r="B15164" s="17" t="s">
        <v>33420</v>
      </c>
      <c r="C15164" s="17">
        <v>50.0</v>
      </c>
      <c r="D15164" s="17">
        <v>3.887441928E7</v>
      </c>
      <c r="E15164" s="17">
        <v>7864763.0</v>
      </c>
      <c r="F15164" s="17">
        <v>2.7103E7</v>
      </c>
      <c r="G15164" s="17">
        <v>5.4388676E7</v>
      </c>
      <c r="H15164" s="17">
        <v>8.2024789E7</v>
      </c>
    </row>
    <row r="15165">
      <c r="A15165" s="7" t="s">
        <v>33421</v>
      </c>
      <c r="B15165" s="17" t="s">
        <v>33422</v>
      </c>
      <c r="C15165" s="17">
        <v>47.0</v>
      </c>
      <c r="D15165" s="17">
        <v>4.358070694E7</v>
      </c>
      <c r="E15165" s="17">
        <v>1.2831492E7</v>
      </c>
      <c r="F15165" s="17">
        <v>3.5619129E7</v>
      </c>
      <c r="G15165" s="17">
        <v>6.1937323E7</v>
      </c>
      <c r="H15165" s="17">
        <v>8.1696569E7</v>
      </c>
    </row>
    <row r="15166">
      <c r="A15166" s="7" t="s">
        <v>33423</v>
      </c>
      <c r="B15166" s="17" t="s">
        <v>33424</v>
      </c>
      <c r="C15166" s="17">
        <v>11.0</v>
      </c>
      <c r="D15166" s="17">
        <v>6.161438636E7</v>
      </c>
      <c r="E15166" s="17">
        <v>3.6343143E7</v>
      </c>
      <c r="F15166" s="17">
        <v>5.0546018E7</v>
      </c>
      <c r="G15166" s="17">
        <v>8.5914806E7</v>
      </c>
      <c r="H15166" s="17">
        <v>9.4599829E7</v>
      </c>
    </row>
    <row r="15167">
      <c r="A15167" s="7" t="s">
        <v>33425</v>
      </c>
      <c r="B15167" s="17" t="s">
        <v>33426</v>
      </c>
      <c r="C15167" s="17">
        <v>1135.0</v>
      </c>
      <c r="D15167" s="17">
        <v>2.350013773E7</v>
      </c>
      <c r="E15167" s="17">
        <v>4168352.0</v>
      </c>
      <c r="F15167" s="17">
        <v>7971458.0</v>
      </c>
      <c r="G15167" s="17">
        <v>2.9994888E7</v>
      </c>
      <c r="H15167" s="17">
        <v>6.572426E7</v>
      </c>
    </row>
    <row r="15168">
      <c r="A15168" s="7" t="s">
        <v>33427</v>
      </c>
      <c r="B15168" s="17" t="s">
        <v>33428</v>
      </c>
      <c r="C15168" s="17">
        <v>1023.0</v>
      </c>
      <c r="D15168" s="17">
        <v>3.368624519E7</v>
      </c>
      <c r="E15168" s="17">
        <v>5780670.0</v>
      </c>
      <c r="F15168" s="17">
        <v>1.7327504E7</v>
      </c>
      <c r="G15168" s="17">
        <v>4.4368275E7</v>
      </c>
      <c r="H15168" s="17">
        <v>8.268515E7</v>
      </c>
    </row>
    <row r="15169">
      <c r="A15169" s="7" t="s">
        <v>33429</v>
      </c>
      <c r="B15169" s="17" t="s">
        <v>33430</v>
      </c>
      <c r="C15169" s="17">
        <v>133.0</v>
      </c>
      <c r="D15169" s="17">
        <v>3.948081949E7</v>
      </c>
      <c r="E15169" s="17">
        <v>7040995.0</v>
      </c>
      <c r="F15169" s="17">
        <v>2.992659E7</v>
      </c>
      <c r="G15169" s="17">
        <v>5.1545901E7</v>
      </c>
      <c r="H15169" s="17">
        <v>8.8892995E7</v>
      </c>
    </row>
    <row r="15170">
      <c r="A15170" s="7" t="s">
        <v>33431</v>
      </c>
      <c r="B15170" s="17" t="s">
        <v>33432</v>
      </c>
      <c r="C15170" s="17">
        <v>2800.0</v>
      </c>
      <c r="D15170" s="17">
        <v>1.407911656E7</v>
      </c>
      <c r="E15170" s="17">
        <v>3286291.0</v>
      </c>
      <c r="F15170" s="17">
        <v>5234114.0</v>
      </c>
      <c r="G15170" s="17">
        <v>1.2263511E7</v>
      </c>
      <c r="H15170" s="17">
        <v>3.5680091E7</v>
      </c>
    </row>
    <row r="15171">
      <c r="A15171" s="7" t="s">
        <v>33433</v>
      </c>
      <c r="B15171" s="17" t="s">
        <v>33434</v>
      </c>
      <c r="C15171" s="17">
        <v>1095.0</v>
      </c>
      <c r="D15171" s="17">
        <v>1.538876604E7</v>
      </c>
      <c r="E15171" s="17">
        <v>3471896.0</v>
      </c>
      <c r="F15171" s="17">
        <v>6128452.0</v>
      </c>
      <c r="G15171" s="17">
        <v>1.4246379E7</v>
      </c>
      <c r="H15171" s="17">
        <v>4.0102026E7</v>
      </c>
    </row>
    <row r="15172">
      <c r="A15172" s="7" t="s">
        <v>33435</v>
      </c>
      <c r="B15172" s="17" t="s">
        <v>33436</v>
      </c>
      <c r="C15172" s="17">
        <v>161.0</v>
      </c>
      <c r="D15172" s="17">
        <v>1.831701839E7</v>
      </c>
      <c r="E15172" s="17">
        <v>3928500.0</v>
      </c>
      <c r="F15172" s="17">
        <v>8337853.0</v>
      </c>
      <c r="G15172" s="17">
        <v>2.6751688E7</v>
      </c>
      <c r="H15172" s="17">
        <v>4.4906676E7</v>
      </c>
    </row>
    <row r="15173">
      <c r="A15173" s="7" t="s">
        <v>33437</v>
      </c>
      <c r="B15173" s="17" t="s">
        <v>33438</v>
      </c>
      <c r="C15173" s="17">
        <v>235.0</v>
      </c>
      <c r="D15173" s="17">
        <v>1.594969861E7</v>
      </c>
      <c r="E15173" s="17">
        <v>6974032.0</v>
      </c>
      <c r="F15173" s="17">
        <v>1.1683433E7</v>
      </c>
      <c r="G15173" s="17">
        <v>1.8587686E7</v>
      </c>
      <c r="H15173" s="17">
        <v>2.8186708E7</v>
      </c>
    </row>
    <row r="15174">
      <c r="A15174" s="7" t="s">
        <v>33439</v>
      </c>
      <c r="B15174" s="17" t="s">
        <v>33440</v>
      </c>
      <c r="C15174" s="17">
        <v>39.0</v>
      </c>
      <c r="D15174" s="17">
        <v>2.597627292E7</v>
      </c>
      <c r="E15174" s="17">
        <v>3596601.0</v>
      </c>
      <c r="F15174" s="17">
        <v>1.8359819E7</v>
      </c>
      <c r="G15174" s="17">
        <v>3.002832E7</v>
      </c>
      <c r="H15174" s="17">
        <v>8.0589646E7</v>
      </c>
    </row>
    <row r="15175">
      <c r="A15175" s="7" t="s">
        <v>33441</v>
      </c>
      <c r="B15175" s="17" t="s">
        <v>33442</v>
      </c>
      <c r="C15175" s="17">
        <v>54.0</v>
      </c>
      <c r="D15175" s="17">
        <v>1.503452798E7</v>
      </c>
      <c r="E15175" s="17">
        <v>3600798.0</v>
      </c>
      <c r="F15175" s="17">
        <v>6543990.0</v>
      </c>
      <c r="G15175" s="17">
        <v>1.1673374E7</v>
      </c>
      <c r="H15175" s="17">
        <v>2.0161245E7</v>
      </c>
    </row>
    <row r="15176">
      <c r="A15176" s="7" t="s">
        <v>33443</v>
      </c>
      <c r="B15176" s="17" t="s">
        <v>33444</v>
      </c>
      <c r="C15176" s="17">
        <v>132.0</v>
      </c>
      <c r="D15176" s="17">
        <v>1.218806048E7</v>
      </c>
      <c r="E15176" s="17">
        <v>3328461.0</v>
      </c>
      <c r="F15176" s="17">
        <v>7239489.0</v>
      </c>
      <c r="G15176" s="17">
        <v>1.2841999E7</v>
      </c>
      <c r="H15176" s="17">
        <v>2.1566707E7</v>
      </c>
    </row>
    <row r="15177">
      <c r="A15177" s="7" t="s">
        <v>33445</v>
      </c>
      <c r="B15177" s="17" t="s">
        <v>33446</v>
      </c>
      <c r="C15177" s="17">
        <v>780.0</v>
      </c>
      <c r="D15177" s="17">
        <v>2.149310103E7</v>
      </c>
      <c r="E15177" s="17">
        <v>8992551.0</v>
      </c>
      <c r="F15177" s="17">
        <v>1.5947328E7</v>
      </c>
      <c r="G15177" s="17">
        <v>2.6231641E7</v>
      </c>
      <c r="H15177" s="17">
        <v>3.8028314E7</v>
      </c>
    </row>
    <row r="15178">
      <c r="A15178" s="7" t="s">
        <v>33447</v>
      </c>
      <c r="B15178" s="17" t="s">
        <v>33448</v>
      </c>
      <c r="C15178" s="17">
        <v>92.0</v>
      </c>
      <c r="D15178" s="17">
        <v>1.825742222E7</v>
      </c>
      <c r="E15178" s="17">
        <v>6305500.0</v>
      </c>
      <c r="F15178" s="17">
        <v>1.08605E7</v>
      </c>
      <c r="G15178" s="17">
        <v>2.2118948E7</v>
      </c>
      <c r="H15178" s="17">
        <v>4.2019628E7</v>
      </c>
    </row>
    <row r="15179">
      <c r="A15179" s="7" t="s">
        <v>33449</v>
      </c>
      <c r="B15179" s="17" t="s">
        <v>33450</v>
      </c>
      <c r="C15179" s="17">
        <v>27.0</v>
      </c>
      <c r="D15179" s="17">
        <v>1.425035044E7</v>
      </c>
      <c r="E15179" s="17">
        <v>7581688.0</v>
      </c>
      <c r="F15179" s="17">
        <v>9318200.0</v>
      </c>
      <c r="G15179" s="17">
        <v>1.81402E7</v>
      </c>
      <c r="H15179" s="17">
        <v>3.1993467E7</v>
      </c>
    </row>
    <row r="15180">
      <c r="A15180" s="7" t="s">
        <v>33451</v>
      </c>
      <c r="B15180" s="17" t="s">
        <v>33452</v>
      </c>
      <c r="C15180" s="17">
        <v>17.0</v>
      </c>
      <c r="D15180" s="17">
        <v>1.9762988E7</v>
      </c>
      <c r="E15180" s="17">
        <v>8698085.0</v>
      </c>
      <c r="F15180" s="17">
        <v>1.23665E7</v>
      </c>
      <c r="G15180" s="17">
        <v>2.2199626E7</v>
      </c>
      <c r="H15180" s="17">
        <v>3.8053054E7</v>
      </c>
    </row>
    <row r="15181">
      <c r="A15181" s="7" t="s">
        <v>33453</v>
      </c>
      <c r="B15181" s="17" t="s">
        <v>33454</v>
      </c>
      <c r="C15181" s="17">
        <v>347.0</v>
      </c>
      <c r="D15181" s="17">
        <v>1.428592273E7</v>
      </c>
      <c r="E15181" s="17">
        <v>5513583.0</v>
      </c>
      <c r="F15181" s="17">
        <v>8776000.0</v>
      </c>
      <c r="G15181" s="17">
        <v>1.5702785E7</v>
      </c>
      <c r="H15181" s="17">
        <v>2.776183E7</v>
      </c>
    </row>
    <row r="15182">
      <c r="A15182" s="7" t="s">
        <v>33455</v>
      </c>
      <c r="B15182" s="17" t="s">
        <v>33456</v>
      </c>
      <c r="C15182" s="17">
        <v>17.0</v>
      </c>
      <c r="D15182" s="17">
        <v>1.500536418E7</v>
      </c>
      <c r="E15182" s="17">
        <v>5392117.0</v>
      </c>
      <c r="F15182" s="17">
        <v>8408902.0</v>
      </c>
      <c r="G15182" s="17">
        <v>1.1244381E7</v>
      </c>
      <c r="H15182" s="17">
        <v>2.78726E7</v>
      </c>
    </row>
    <row r="15183">
      <c r="A15183" s="7" t="s">
        <v>33457</v>
      </c>
      <c r="B15183" s="17" t="s">
        <v>33458</v>
      </c>
      <c r="C15183" s="17">
        <v>5.0</v>
      </c>
      <c r="D15183" s="17">
        <v>3.5855079E7</v>
      </c>
      <c r="E15183" s="17">
        <v>7142652.0</v>
      </c>
      <c r="F15183" s="17">
        <v>1.0138352E7</v>
      </c>
      <c r="G15183" s="17">
        <v>3.2332586E7</v>
      </c>
      <c r="H15183" s="17">
        <v>1.25790805E8</v>
      </c>
    </row>
    <row r="15184">
      <c r="A15184" s="7" t="s">
        <v>33459</v>
      </c>
      <c r="B15184" s="17" t="s">
        <v>33460</v>
      </c>
      <c r="C15184" s="17">
        <v>791.0</v>
      </c>
      <c r="D15184" s="17">
        <v>1.380293967E7</v>
      </c>
      <c r="E15184" s="17">
        <v>6570000.0</v>
      </c>
      <c r="F15184" s="17">
        <v>1.1188E7</v>
      </c>
      <c r="G15184" s="17">
        <v>1.7714313E7</v>
      </c>
      <c r="H15184" s="17">
        <v>2.3769888E7</v>
      </c>
    </row>
    <row r="15185">
      <c r="A15185" s="7" t="s">
        <v>33462</v>
      </c>
      <c r="B15185" s="17" t="s">
        <v>33463</v>
      </c>
      <c r="C15185" s="17">
        <v>177.0</v>
      </c>
      <c r="D15185" s="17">
        <v>1.154632957E7</v>
      </c>
      <c r="E15185" s="17">
        <v>4345838.0</v>
      </c>
      <c r="F15185" s="17">
        <v>9001352.0</v>
      </c>
      <c r="G15185" s="17">
        <v>1.5362006E7</v>
      </c>
      <c r="H15185" s="17">
        <v>1.9190331E7</v>
      </c>
    </row>
    <row r="15186">
      <c r="A15186" s="7" t="s">
        <v>33464</v>
      </c>
      <c r="B15186" s="17" t="s">
        <v>33465</v>
      </c>
      <c r="C15186" s="17">
        <v>1596.0</v>
      </c>
      <c r="D15186" s="17">
        <v>2.634856154E7</v>
      </c>
      <c r="E15186" s="17">
        <v>4655801.0</v>
      </c>
      <c r="F15186" s="17">
        <v>1.3001114E7</v>
      </c>
      <c r="G15186" s="17">
        <v>3.4970647E7</v>
      </c>
      <c r="H15186" s="17">
        <v>6.5165576E7</v>
      </c>
    </row>
    <row r="15187">
      <c r="A15187" s="7" t="s">
        <v>33466</v>
      </c>
      <c r="B15187" s="17" t="s">
        <v>33467</v>
      </c>
      <c r="C15187" s="17">
        <v>2305.0</v>
      </c>
      <c r="D15187" s="17">
        <v>1.057488987E7</v>
      </c>
      <c r="E15187" s="17">
        <v>2890419.0</v>
      </c>
      <c r="F15187" s="17">
        <v>4789285.0</v>
      </c>
      <c r="G15187" s="17">
        <v>9455576.0</v>
      </c>
      <c r="H15187" s="17">
        <v>2.5207712E7</v>
      </c>
    </row>
    <row r="15188">
      <c r="A15188" s="7" t="s">
        <v>33468</v>
      </c>
      <c r="B15188" s="17" t="s">
        <v>33469</v>
      </c>
      <c r="C15188" s="17">
        <v>10327.0</v>
      </c>
      <c r="D15188" s="17">
        <v>9328818.68</v>
      </c>
      <c r="E15188" s="17">
        <v>2979924.0</v>
      </c>
      <c r="F15188" s="17">
        <v>4636875.0</v>
      </c>
      <c r="G15188" s="17">
        <v>8408815.0</v>
      </c>
      <c r="H15188" s="17">
        <v>1.8963941E7</v>
      </c>
    </row>
    <row r="15189">
      <c r="A15189" s="7" t="s">
        <v>33470</v>
      </c>
      <c r="B15189" s="17" t="s">
        <v>33471</v>
      </c>
      <c r="C15189" s="17">
        <v>10.0</v>
      </c>
      <c r="D15189" s="17">
        <v>1.10254481E7</v>
      </c>
      <c r="E15189" s="17">
        <v>3107902.0</v>
      </c>
      <c r="F15189" s="17">
        <v>4537431.0</v>
      </c>
      <c r="G15189" s="17">
        <v>1.0978822E7</v>
      </c>
      <c r="H15189" s="17">
        <v>2.3356181E7</v>
      </c>
    </row>
    <row r="15190">
      <c r="A15190" s="7" t="s">
        <v>33472</v>
      </c>
      <c r="B15190" s="17" t="s">
        <v>33473</v>
      </c>
      <c r="C15190" s="17">
        <v>2.0</v>
      </c>
      <c r="D15190" s="17">
        <v>3057790.5</v>
      </c>
      <c r="E15190" s="17">
        <v>1443304.0</v>
      </c>
      <c r="F15190" s="17">
        <v>1443304.0</v>
      </c>
      <c r="G15190" s="17">
        <v>4672277.0</v>
      </c>
      <c r="H15190" s="17">
        <v>4672277.0</v>
      </c>
    </row>
    <row r="15191">
      <c r="A15191" s="7" t="s">
        <v>33476</v>
      </c>
      <c r="B15191" s="17" t="s">
        <v>33477</v>
      </c>
      <c r="C15191" s="17">
        <v>5.0</v>
      </c>
      <c r="D15191" s="17">
        <v>5300619.0</v>
      </c>
      <c r="E15191" s="17">
        <v>4762544.0</v>
      </c>
      <c r="F15191" s="17">
        <v>4808515.0</v>
      </c>
      <c r="G15191" s="17">
        <v>5275916.0</v>
      </c>
      <c r="H15191" s="17">
        <v>8162000.0</v>
      </c>
    </row>
    <row r="15192">
      <c r="A15192" s="7" t="s">
        <v>33478</v>
      </c>
      <c r="B15192" s="17" t="s">
        <v>33479</v>
      </c>
      <c r="C15192" s="17">
        <v>39.0</v>
      </c>
      <c r="D15192" s="17">
        <v>8473791.103</v>
      </c>
      <c r="E15192" s="17">
        <v>2811345.0</v>
      </c>
      <c r="F15192" s="17">
        <v>4575019.0</v>
      </c>
      <c r="G15192" s="17">
        <v>7848191.0</v>
      </c>
      <c r="H15192" s="17">
        <v>1.3745628E7</v>
      </c>
    </row>
    <row r="15193">
      <c r="A15193" s="7" t="s">
        <v>33480</v>
      </c>
      <c r="B15193" s="17" t="s">
        <v>33481</v>
      </c>
      <c r="C15193" s="17">
        <v>94.0</v>
      </c>
      <c r="D15193" s="17">
        <v>6477104.383</v>
      </c>
      <c r="E15193" s="17">
        <v>2019644.0</v>
      </c>
      <c r="F15193" s="17">
        <v>3681199.0</v>
      </c>
      <c r="G15193" s="17">
        <v>6003610.0</v>
      </c>
      <c r="H15193" s="17">
        <v>1.6860409E7</v>
      </c>
    </row>
    <row r="15194">
      <c r="A15194" s="7" t="s">
        <v>33482</v>
      </c>
      <c r="B15194" s="17" t="s">
        <v>33483</v>
      </c>
      <c r="C15194" s="17">
        <v>24.0</v>
      </c>
      <c r="D15194" s="17">
        <v>3.580242308E7</v>
      </c>
      <c r="E15194" s="17">
        <v>8294669.0</v>
      </c>
      <c r="F15194" s="17">
        <v>1.4662643E7</v>
      </c>
      <c r="G15194" s="17">
        <v>3.84112E7</v>
      </c>
      <c r="H15194" s="17">
        <v>7.4063601E7</v>
      </c>
    </row>
    <row r="15195">
      <c r="A15195" s="7" t="s">
        <v>33484</v>
      </c>
      <c r="B15195" s="17" t="s">
        <v>33485</v>
      </c>
      <c r="C15195" s="17">
        <v>2.0</v>
      </c>
      <c r="D15195" s="17">
        <v>1.0136733E7</v>
      </c>
      <c r="E15195" s="17">
        <v>1.0023119E7</v>
      </c>
      <c r="F15195" s="17">
        <v>1.0023119E7</v>
      </c>
      <c r="G15195" s="17">
        <v>1.0250347E7</v>
      </c>
      <c r="H15195" s="17">
        <v>1.0250347E7</v>
      </c>
    </row>
    <row r="15196">
      <c r="A15196" s="7" t="s">
        <v>33486</v>
      </c>
      <c r="B15196" s="17" t="s">
        <v>33487</v>
      </c>
      <c r="C15196" s="17">
        <v>22.0</v>
      </c>
      <c r="D15196" s="17">
        <v>2.424630345E7</v>
      </c>
      <c r="E15196" s="17">
        <v>8121744.0</v>
      </c>
      <c r="F15196" s="17">
        <v>1.2024414E7</v>
      </c>
      <c r="G15196" s="17">
        <v>3.4346709E7</v>
      </c>
      <c r="H15196" s="17">
        <v>5.5006739E7</v>
      </c>
    </row>
    <row r="15197">
      <c r="A15197" s="7" t="s">
        <v>33488</v>
      </c>
      <c r="B15197" s="17" t="s">
        <v>33490</v>
      </c>
      <c r="C15197" s="17">
        <v>12.0</v>
      </c>
      <c r="D15197" s="17">
        <v>1.057950158E7</v>
      </c>
      <c r="E15197" s="17">
        <v>5126000.0</v>
      </c>
      <c r="F15197" s="17">
        <v>6839933.0</v>
      </c>
      <c r="G15197" s="17">
        <v>1.0135958E7</v>
      </c>
      <c r="H15197" s="17">
        <v>1.9707631E7</v>
      </c>
    </row>
    <row r="15198">
      <c r="A15198" s="7" t="s">
        <v>33491</v>
      </c>
      <c r="B15198" s="17" t="s">
        <v>33492</v>
      </c>
      <c r="C15198" s="17">
        <v>97.0</v>
      </c>
      <c r="D15198" s="17">
        <v>1.782497294E7</v>
      </c>
      <c r="E15198" s="17">
        <v>5879089.0</v>
      </c>
      <c r="F15198" s="17">
        <v>1.04631E7</v>
      </c>
      <c r="G15198" s="17">
        <v>1.7969331E7</v>
      </c>
      <c r="H15198" s="17">
        <v>4.3646894E7</v>
      </c>
    </row>
    <row r="15199">
      <c r="A15199" s="7" t="s">
        <v>33493</v>
      </c>
      <c r="B15199" s="17" t="s">
        <v>33494</v>
      </c>
      <c r="C15199" s="17">
        <v>126.0</v>
      </c>
      <c r="D15199" s="17">
        <v>1.714257548E7</v>
      </c>
      <c r="E15199" s="17">
        <v>4946890.0</v>
      </c>
      <c r="F15199" s="17">
        <v>8216379.0</v>
      </c>
      <c r="G15199" s="17">
        <v>1.7436164E7</v>
      </c>
      <c r="H15199" s="17">
        <v>3.9015261E7</v>
      </c>
    </row>
    <row r="15200">
      <c r="A15200" s="7" t="s">
        <v>33495</v>
      </c>
      <c r="B15200" s="17" t="s">
        <v>33496</v>
      </c>
      <c r="C15200" s="17">
        <v>22.0</v>
      </c>
      <c r="D15200" s="17">
        <v>2.503332023E7</v>
      </c>
      <c r="E15200" s="17">
        <v>3306000.0</v>
      </c>
      <c r="F15200" s="17">
        <v>5703680.0</v>
      </c>
      <c r="G15200" s="17">
        <v>2.9788688E7</v>
      </c>
      <c r="H15200" s="17">
        <v>6.1714453E7</v>
      </c>
    </row>
    <row r="15201">
      <c r="A15201" s="7" t="s">
        <v>33497</v>
      </c>
      <c r="B15201" s="17" t="s">
        <v>33498</v>
      </c>
      <c r="C15201" s="17">
        <v>36.0</v>
      </c>
      <c r="D15201" s="17">
        <v>7.835945983E7</v>
      </c>
      <c r="E15201" s="17">
        <v>5254826.0</v>
      </c>
      <c r="F15201" s="17">
        <v>3.0228204E7</v>
      </c>
      <c r="G15201" s="17">
        <v>1.1872915E8</v>
      </c>
      <c r="H15201" s="17">
        <v>2.37201477E8</v>
      </c>
    </row>
    <row r="15202">
      <c r="A15202" s="7" t="s">
        <v>33499</v>
      </c>
      <c r="B15202" s="17" t="s">
        <v>33500</v>
      </c>
      <c r="C15202" s="17">
        <v>1.0</v>
      </c>
      <c r="D15202" s="17">
        <v>8508500.0</v>
      </c>
      <c r="E15202" s="17">
        <v>8508500.0</v>
      </c>
      <c r="F15202" s="17">
        <v>8508500.0</v>
      </c>
      <c r="G15202" s="17">
        <v>8508500.0</v>
      </c>
      <c r="H15202" s="17">
        <v>8508500.0</v>
      </c>
    </row>
    <row r="15203">
      <c r="A15203" s="7" t="s">
        <v>33501</v>
      </c>
      <c r="B15203" s="17" t="s">
        <v>33502</v>
      </c>
      <c r="C15203" s="17">
        <v>14.0</v>
      </c>
      <c r="D15203" s="17">
        <v>2.738676686E7</v>
      </c>
      <c r="E15203" s="17">
        <v>5771430.0</v>
      </c>
      <c r="F15203" s="17">
        <v>9975002.0</v>
      </c>
      <c r="G15203" s="17">
        <v>2.323392E7</v>
      </c>
      <c r="H15203" s="17">
        <v>4.624292E7</v>
      </c>
    </row>
    <row r="15204">
      <c r="A15204" s="7" t="s">
        <v>33504</v>
      </c>
      <c r="B15204" s="17" t="s">
        <v>33505</v>
      </c>
      <c r="C15204" s="17">
        <v>37.0</v>
      </c>
      <c r="D15204" s="17">
        <v>4.564812041E7</v>
      </c>
      <c r="E15204" s="17">
        <v>5660032.0</v>
      </c>
      <c r="F15204" s="17">
        <v>1.4399725E7</v>
      </c>
      <c r="G15204" s="17">
        <v>7.8383929E7</v>
      </c>
      <c r="H15204" s="17">
        <v>1.09762851E8</v>
      </c>
    </row>
    <row r="15205">
      <c r="A15205" s="7" t="s">
        <v>33506</v>
      </c>
      <c r="B15205" s="17" t="s">
        <v>33507</v>
      </c>
      <c r="C15205" s="17">
        <v>70.0</v>
      </c>
      <c r="D15205" s="17">
        <v>4.312535997E7</v>
      </c>
      <c r="E15205" s="17">
        <v>5758565.0</v>
      </c>
      <c r="F15205" s="17">
        <v>1.8057947E7</v>
      </c>
      <c r="G15205" s="17">
        <v>7.1902984E7</v>
      </c>
      <c r="H15205" s="17">
        <v>9.1978148E7</v>
      </c>
    </row>
    <row r="15206">
      <c r="A15206" s="7" t="s">
        <v>33508</v>
      </c>
      <c r="B15206" s="17" t="s">
        <v>33509</v>
      </c>
      <c r="C15206" s="17">
        <v>126.0</v>
      </c>
      <c r="D15206" s="17">
        <v>6.158356452E7</v>
      </c>
      <c r="E15206" s="17">
        <v>8024550.0</v>
      </c>
      <c r="F15206" s="17">
        <v>3.496205E7</v>
      </c>
      <c r="G15206" s="17">
        <v>9.5596646E7</v>
      </c>
      <c r="H15206" s="17">
        <v>1.4930085E8</v>
      </c>
    </row>
    <row r="15207">
      <c r="A15207" s="7" t="s">
        <v>33510</v>
      </c>
      <c r="B15207" s="17" t="s">
        <v>33511</v>
      </c>
      <c r="C15207" s="17">
        <v>14.0</v>
      </c>
      <c r="D15207" s="17">
        <v>6.713779386E7</v>
      </c>
      <c r="E15207" s="17">
        <v>4667286.0</v>
      </c>
      <c r="F15207" s="17">
        <v>8.3987246E7</v>
      </c>
      <c r="G15207" s="17">
        <v>1.09639917E8</v>
      </c>
      <c r="H15207" s="17">
        <v>1.19052463E8</v>
      </c>
    </row>
    <row r="15208">
      <c r="A15208" s="7" t="s">
        <v>33512</v>
      </c>
      <c r="B15208" s="17" t="s">
        <v>33513</v>
      </c>
      <c r="C15208" s="17">
        <v>2.0</v>
      </c>
      <c r="D15208" s="17">
        <v>4.3797037E7</v>
      </c>
      <c r="E15208" s="17">
        <v>1.8961912E7</v>
      </c>
      <c r="F15208" s="17">
        <v>1.8961912E7</v>
      </c>
      <c r="G15208" s="17">
        <v>6.8632162E7</v>
      </c>
      <c r="H15208" s="17">
        <v>6.8632162E7</v>
      </c>
    </row>
    <row r="15209">
      <c r="A15209" s="7" t="s">
        <v>33514</v>
      </c>
      <c r="B15209" s="17" t="s">
        <v>33515</v>
      </c>
      <c r="C15209" s="17">
        <v>15.0</v>
      </c>
      <c r="D15209" s="17">
        <v>5.173019487E7</v>
      </c>
      <c r="E15209" s="17">
        <v>8074586.0</v>
      </c>
      <c r="F15209" s="17">
        <v>3.8455979E7</v>
      </c>
      <c r="G15209" s="17">
        <v>1.0151775E8</v>
      </c>
      <c r="H15209" s="17">
        <v>1.19052463E8</v>
      </c>
    </row>
    <row r="15210">
      <c r="A15210" s="7" t="s">
        <v>33516</v>
      </c>
      <c r="B15210" s="17" t="s">
        <v>33517</v>
      </c>
      <c r="C15210" s="17">
        <v>4.0</v>
      </c>
      <c r="D15210" s="17">
        <v>3.503289525E7</v>
      </c>
      <c r="E15210" s="17">
        <v>7237450.0</v>
      </c>
      <c r="F15210" s="17">
        <v>1.4963143E7</v>
      </c>
      <c r="G15210" s="17">
        <v>5.4697806E7</v>
      </c>
      <c r="H15210" s="17">
        <v>6.3233182E7</v>
      </c>
    </row>
    <row r="15211">
      <c r="A15211" s="7" t="s">
        <v>33518</v>
      </c>
      <c r="B15211" s="17" t="s">
        <v>33519</v>
      </c>
      <c r="C15211" s="17">
        <v>6.0</v>
      </c>
      <c r="D15211" s="17">
        <v>7.203159683E7</v>
      </c>
      <c r="E15211" s="17">
        <v>8663996.0</v>
      </c>
      <c r="F15211" s="17">
        <v>1.5827367E7</v>
      </c>
      <c r="G15211" s="17">
        <v>1.21232819E8</v>
      </c>
      <c r="H15211" s="17">
        <v>2.5259375E8</v>
      </c>
    </row>
    <row r="15212">
      <c r="A15212" s="7" t="s">
        <v>33520</v>
      </c>
      <c r="B15212" s="17" t="s">
        <v>33521</v>
      </c>
      <c r="C15212" s="17">
        <v>1.0</v>
      </c>
      <c r="D15212" s="17">
        <v>5.4178621E7</v>
      </c>
      <c r="E15212" s="17">
        <v>5.4178621E7</v>
      </c>
      <c r="F15212" s="17">
        <v>5.4178621E7</v>
      </c>
      <c r="G15212" s="17">
        <v>5.4178621E7</v>
      </c>
      <c r="H15212" s="17">
        <v>5.4178621E7</v>
      </c>
    </row>
    <row r="15213">
      <c r="A15213" s="7" t="s">
        <v>33522</v>
      </c>
      <c r="B15213" s="17" t="s">
        <v>33523</v>
      </c>
      <c r="C15213" s="17">
        <v>1.0</v>
      </c>
      <c r="D15213" s="17">
        <v>2.1789108E7</v>
      </c>
      <c r="E15213" s="17">
        <v>2.1789108E7</v>
      </c>
      <c r="F15213" s="17">
        <v>2.1789108E7</v>
      </c>
      <c r="G15213" s="17">
        <v>2.1789108E7</v>
      </c>
      <c r="H15213" s="17">
        <v>2.1789108E7</v>
      </c>
    </row>
    <row r="15214">
      <c r="A15214" s="7" t="s">
        <v>33525</v>
      </c>
      <c r="B15214" s="17" t="s">
        <v>33526</v>
      </c>
      <c r="C15214" s="17">
        <v>35.0</v>
      </c>
      <c r="D15214" s="17">
        <v>6.943169023E7</v>
      </c>
      <c r="E15214" s="17">
        <v>7550700.0</v>
      </c>
      <c r="F15214" s="17">
        <v>3.2826526E7</v>
      </c>
      <c r="G15214" s="17">
        <v>1.24744867E8</v>
      </c>
      <c r="H15214" s="17">
        <v>1.80011862E8</v>
      </c>
    </row>
    <row r="15215">
      <c r="A15215" s="7" t="s">
        <v>33527</v>
      </c>
      <c r="B15215" s="17" t="s">
        <v>33528</v>
      </c>
      <c r="C15215" s="17">
        <v>86.0</v>
      </c>
      <c r="D15215" s="17">
        <v>8.847575401E7</v>
      </c>
      <c r="E15215" s="17">
        <v>3.9602398E7</v>
      </c>
      <c r="F15215" s="17">
        <v>8.0632989E7</v>
      </c>
      <c r="G15215" s="17">
        <v>1.0934361E8</v>
      </c>
      <c r="H15215" s="17">
        <v>1.63568239E8</v>
      </c>
    </row>
    <row r="15216">
      <c r="A15216" s="7" t="s">
        <v>33529</v>
      </c>
      <c r="B15216" s="17" t="s">
        <v>33530</v>
      </c>
      <c r="C15216" s="17">
        <v>6.0</v>
      </c>
      <c r="D15216" s="17">
        <v>9590746.333</v>
      </c>
      <c r="E15216" s="17">
        <v>3910101.0</v>
      </c>
      <c r="F15216" s="17">
        <v>8294455.0</v>
      </c>
      <c r="G15216" s="17">
        <v>1.254535E7</v>
      </c>
      <c r="H15216" s="17">
        <v>1.65337E7</v>
      </c>
    </row>
    <row r="15217">
      <c r="A15217" s="7" t="s">
        <v>33531</v>
      </c>
      <c r="B15217" s="17" t="s">
        <v>33532</v>
      </c>
      <c r="C15217" s="17">
        <v>13.0</v>
      </c>
      <c r="D15217" s="17">
        <v>1.257890728E8</v>
      </c>
      <c r="E15217" s="17">
        <v>2.3128316E7</v>
      </c>
      <c r="F15217" s="17">
        <v>4.6354499E7</v>
      </c>
      <c r="G15217" s="17">
        <v>6.4363058E7</v>
      </c>
      <c r="H15217" s="17">
        <v>1.00096975E8</v>
      </c>
    </row>
    <row r="15218">
      <c r="A15218" s="7" t="s">
        <v>33533</v>
      </c>
      <c r="B15218" s="17" t="s">
        <v>33534</v>
      </c>
      <c r="C15218" s="17">
        <v>1.0</v>
      </c>
      <c r="D15218" s="17">
        <v>1.1531185E8</v>
      </c>
      <c r="E15218" s="17">
        <v>1.1531185E8</v>
      </c>
      <c r="F15218" s="17">
        <v>1.1531185E8</v>
      </c>
      <c r="G15218" s="17">
        <v>1.1531185E8</v>
      </c>
      <c r="H15218" s="17">
        <v>1.1531185E8</v>
      </c>
    </row>
    <row r="15219">
      <c r="A15219" s="7" t="s">
        <v>33535</v>
      </c>
      <c r="B15219" s="17" t="s">
        <v>33536</v>
      </c>
      <c r="C15219" s="17">
        <v>94.0</v>
      </c>
      <c r="D15219" s="17">
        <v>2.838620936E7</v>
      </c>
      <c r="E15219" s="17">
        <v>4593828.0</v>
      </c>
      <c r="F15219" s="17">
        <v>8159733.0</v>
      </c>
      <c r="G15219" s="17">
        <v>3.8517729E7</v>
      </c>
      <c r="H15219" s="17">
        <v>7.899035E7</v>
      </c>
    </row>
    <row r="15220">
      <c r="A15220" s="7" t="s">
        <v>33537</v>
      </c>
      <c r="B15220" s="17" t="s">
        <v>33538</v>
      </c>
      <c r="C15220" s="17">
        <v>92.0</v>
      </c>
      <c r="D15220" s="17">
        <v>4.67865262E7</v>
      </c>
      <c r="E15220" s="17">
        <v>5301600.0</v>
      </c>
      <c r="F15220" s="17">
        <v>1.913365E7</v>
      </c>
      <c r="G15220" s="17">
        <v>6.5080432E7</v>
      </c>
      <c r="H15220" s="17">
        <v>1.19283501E8</v>
      </c>
    </row>
    <row r="15221">
      <c r="A15221" s="7" t="s">
        <v>33539</v>
      </c>
      <c r="B15221" s="17" t="s">
        <v>33540</v>
      </c>
      <c r="C15221" s="17">
        <v>4.0</v>
      </c>
      <c r="D15221" s="17">
        <v>3.130925025E7</v>
      </c>
      <c r="E15221" s="17">
        <v>9909120.0</v>
      </c>
      <c r="F15221" s="17">
        <v>3.0257869E7</v>
      </c>
      <c r="G15221" s="17">
        <v>3.4118914E7</v>
      </c>
      <c r="H15221" s="17">
        <v>5.0951098E7</v>
      </c>
    </row>
    <row r="15222">
      <c r="A15222" s="7" t="s">
        <v>33541</v>
      </c>
      <c r="B15222" s="17" t="s">
        <v>33542</v>
      </c>
      <c r="C15222" s="17">
        <v>18.0</v>
      </c>
      <c r="D15222" s="17">
        <v>1.255836356E7</v>
      </c>
      <c r="E15222" s="17">
        <v>2912227.0</v>
      </c>
      <c r="F15222" s="17">
        <v>3699000.0</v>
      </c>
      <c r="G15222" s="17">
        <v>1.0226114E7</v>
      </c>
      <c r="H15222" s="17">
        <v>4.7578031E7</v>
      </c>
    </row>
    <row r="15223">
      <c r="A15223" s="7" t="s">
        <v>33543</v>
      </c>
      <c r="B15223" s="17" t="s">
        <v>33544</v>
      </c>
      <c r="C15223" s="17">
        <v>40.0</v>
      </c>
      <c r="D15223" s="17">
        <v>6.586511153E7</v>
      </c>
      <c r="E15223" s="17">
        <v>4689058.0</v>
      </c>
      <c r="F15223" s="17">
        <v>2.1565493E7</v>
      </c>
      <c r="G15223" s="17">
        <v>1.11381309E8</v>
      </c>
      <c r="H15223" s="17">
        <v>1.58578318E8</v>
      </c>
    </row>
    <row r="15224">
      <c r="A15224" s="7" t="s">
        <v>33545</v>
      </c>
      <c r="B15224" s="17" t="s">
        <v>33546</v>
      </c>
      <c r="C15224" s="17">
        <v>5.0</v>
      </c>
      <c r="D15224" s="17">
        <v>3.2359514E7</v>
      </c>
      <c r="E15224" s="17">
        <v>1.1874293E7</v>
      </c>
      <c r="F15224" s="17">
        <v>1.3634323E7</v>
      </c>
      <c r="G15224" s="17">
        <v>2.624935E7</v>
      </c>
      <c r="H15224" s="17">
        <v>1.07364583E8</v>
      </c>
    </row>
    <row r="15225">
      <c r="A15225" s="7" t="s">
        <v>33547</v>
      </c>
      <c r="B15225" s="17" t="s">
        <v>33548</v>
      </c>
      <c r="C15225" s="17">
        <v>2.0</v>
      </c>
      <c r="D15225" s="17">
        <v>1.30938641E8</v>
      </c>
      <c r="E15225" s="17">
        <v>2.6332804E7</v>
      </c>
      <c r="F15225" s="17">
        <v>2.6332804E7</v>
      </c>
      <c r="G15225" s="17">
        <v>2.35544478E8</v>
      </c>
      <c r="H15225" s="17">
        <v>2.35544478E8</v>
      </c>
    </row>
    <row r="15226">
      <c r="A15226" s="7" t="s">
        <v>33549</v>
      </c>
      <c r="B15226" s="17" t="s">
        <v>33550</v>
      </c>
      <c r="C15226" s="17">
        <v>2.0</v>
      </c>
      <c r="D15226" s="17">
        <v>8.94756815E7</v>
      </c>
      <c r="E15226" s="17">
        <v>5.9822208E7</v>
      </c>
      <c r="F15226" s="17">
        <v>5.9822208E7</v>
      </c>
      <c r="G15226" s="17">
        <v>1.19129155E8</v>
      </c>
      <c r="H15226" s="17">
        <v>1.19129155E8</v>
      </c>
    </row>
    <row r="15227">
      <c r="A15227" s="7" t="s">
        <v>33551</v>
      </c>
      <c r="B15227" s="17" t="s">
        <v>33552</v>
      </c>
      <c r="C15227" s="17">
        <v>13.0</v>
      </c>
      <c r="D15227" s="17">
        <v>5.822409838E7</v>
      </c>
      <c r="E15227" s="17">
        <v>1.6379329E7</v>
      </c>
      <c r="F15227" s="17">
        <v>6.3584345E7</v>
      </c>
      <c r="G15227" s="17">
        <v>8.3440494E7</v>
      </c>
      <c r="H15227" s="17">
        <v>1.13600225E8</v>
      </c>
    </row>
    <row r="15228">
      <c r="A15228" s="7" t="s">
        <v>33553</v>
      </c>
      <c r="B15228" s="17" t="s">
        <v>33554</v>
      </c>
      <c r="C15228" s="17">
        <v>7.0</v>
      </c>
      <c r="D15228" s="17">
        <v>3.194483057E7</v>
      </c>
      <c r="E15228" s="17">
        <v>1.1058073E7</v>
      </c>
      <c r="F15228" s="17">
        <v>1.7128E7</v>
      </c>
      <c r="G15228" s="17">
        <v>6.0111843E7</v>
      </c>
      <c r="H15228" s="17">
        <v>6.3584345E7</v>
      </c>
    </row>
    <row r="15229">
      <c r="A15229" s="7" t="s">
        <v>33555</v>
      </c>
      <c r="B15229" s="17" t="s">
        <v>33556</v>
      </c>
      <c r="C15229" s="17">
        <v>1.0</v>
      </c>
      <c r="D15229" s="17">
        <v>1.16762137E8</v>
      </c>
      <c r="E15229" s="17">
        <v>1.16762137E8</v>
      </c>
      <c r="F15229" s="17">
        <v>1.16762137E8</v>
      </c>
      <c r="G15229" s="17">
        <v>1.16762137E8</v>
      </c>
      <c r="H15229" s="17">
        <v>1.16762137E8</v>
      </c>
    </row>
    <row r="15230">
      <c r="A15230" s="7" t="s">
        <v>33557</v>
      </c>
      <c r="B15230" s="17" t="s">
        <v>33558</v>
      </c>
      <c r="C15230" s="17">
        <v>2.0</v>
      </c>
      <c r="D15230" s="17">
        <v>4.32242435E7</v>
      </c>
      <c r="E15230" s="17">
        <v>3.6172686E7</v>
      </c>
      <c r="F15230" s="17">
        <v>3.6172686E7</v>
      </c>
      <c r="G15230" s="17">
        <v>5.0275801E7</v>
      </c>
      <c r="H15230" s="17">
        <v>5.0275801E7</v>
      </c>
    </row>
    <row r="15231">
      <c r="A15231" s="7" t="s">
        <v>33559</v>
      </c>
      <c r="B15231" s="17" t="s">
        <v>33561</v>
      </c>
      <c r="C15231" s="17">
        <v>3.0</v>
      </c>
      <c r="D15231" s="17">
        <v>2.9349568E7</v>
      </c>
      <c r="E15231" s="17">
        <v>1.492975E7</v>
      </c>
      <c r="F15231" s="17">
        <v>2.7053557E7</v>
      </c>
      <c r="G15231" s="17">
        <v>4.6065397E7</v>
      </c>
      <c r="H15231" s="17">
        <v>4.6065397E7</v>
      </c>
    </row>
    <row r="15232">
      <c r="A15232" s="7" t="s">
        <v>33562</v>
      </c>
      <c r="B15232" s="17" t="s">
        <v>33563</v>
      </c>
      <c r="C15232" s="17">
        <v>6.0</v>
      </c>
      <c r="D15232" s="17">
        <v>5412179.667</v>
      </c>
      <c r="E15232" s="17">
        <v>1776995.0</v>
      </c>
      <c r="F15232" s="17">
        <v>3130158.0</v>
      </c>
      <c r="G15232" s="17">
        <v>8334951.0</v>
      </c>
      <c r="H15232" s="17">
        <v>1.5271246E7</v>
      </c>
    </row>
    <row r="15233">
      <c r="A15233" s="7" t="s">
        <v>33564</v>
      </c>
      <c r="B15233" s="17" t="s">
        <v>33565</v>
      </c>
      <c r="C15233" s="17">
        <v>5.0</v>
      </c>
      <c r="D15233" s="17">
        <v>1.32342444E8</v>
      </c>
      <c r="E15233" s="17">
        <v>8.8174151E7</v>
      </c>
      <c r="F15233" s="17">
        <v>1.46828838E8</v>
      </c>
      <c r="G15233" s="17">
        <v>1.5218903E8</v>
      </c>
      <c r="H15233" s="17">
        <v>2.46581351E8</v>
      </c>
    </row>
    <row r="15234">
      <c r="A15234" s="7" t="s">
        <v>33566</v>
      </c>
      <c r="B15234" s="17" t="s">
        <v>33567</v>
      </c>
      <c r="C15234" s="17">
        <v>78.0</v>
      </c>
      <c r="D15234" s="17">
        <v>1.180377224E7</v>
      </c>
      <c r="E15234" s="17">
        <v>3288476.0</v>
      </c>
      <c r="F15234" s="17">
        <v>4475131.0</v>
      </c>
      <c r="G15234" s="17">
        <v>7522403.0</v>
      </c>
      <c r="H15234" s="17">
        <v>1.2752165E7</v>
      </c>
    </row>
    <row r="15235">
      <c r="A15235" s="7" t="s">
        <v>33568</v>
      </c>
      <c r="B15235" s="17" t="s">
        <v>33569</v>
      </c>
      <c r="C15235" s="17">
        <v>9.0</v>
      </c>
      <c r="D15235" s="17">
        <v>5930451.667</v>
      </c>
      <c r="E15235" s="17">
        <v>2791450.0</v>
      </c>
      <c r="F15235" s="17">
        <v>3545172.0</v>
      </c>
      <c r="G15235" s="17">
        <v>7189015.0</v>
      </c>
      <c r="H15235" s="17">
        <v>2.0625128E7</v>
      </c>
    </row>
    <row r="15236">
      <c r="A15236" s="7" t="s">
        <v>33570</v>
      </c>
      <c r="B15236" s="17" t="s">
        <v>33571</v>
      </c>
      <c r="C15236" s="17">
        <v>91.0</v>
      </c>
      <c r="D15236" s="17">
        <v>4.205875484E7</v>
      </c>
      <c r="E15236" s="17">
        <v>3552757.0</v>
      </c>
      <c r="F15236" s="17">
        <v>1.0121E7</v>
      </c>
      <c r="G15236" s="17">
        <v>5.8743538E7</v>
      </c>
      <c r="H15236" s="17">
        <v>1.12438049E8</v>
      </c>
    </row>
    <row r="15237">
      <c r="A15237" s="7" t="s">
        <v>33572</v>
      </c>
      <c r="B15237" s="17" t="s">
        <v>33573</v>
      </c>
      <c r="C15237" s="17">
        <v>932.0</v>
      </c>
      <c r="D15237" s="17">
        <v>4.260167916E7</v>
      </c>
      <c r="E15237" s="17">
        <v>4473808.0</v>
      </c>
      <c r="F15237" s="17">
        <v>1.1565405E7</v>
      </c>
      <c r="G15237" s="17">
        <v>6.5264411E7</v>
      </c>
      <c r="H15237" s="17">
        <v>1.1875765E8</v>
      </c>
    </row>
    <row r="15238">
      <c r="A15238" s="7" t="s">
        <v>33574</v>
      </c>
      <c r="B15238" s="17" t="s">
        <v>33575</v>
      </c>
      <c r="C15238" s="17">
        <v>96.0</v>
      </c>
      <c r="D15238" s="17">
        <v>4.748622113E7</v>
      </c>
      <c r="E15238" s="17">
        <v>6290135.0</v>
      </c>
      <c r="F15238" s="17">
        <v>1.6189178E7</v>
      </c>
      <c r="G15238" s="17">
        <v>5.6359247E7</v>
      </c>
      <c r="H15238" s="17">
        <v>1.11471386E8</v>
      </c>
    </row>
    <row r="15239">
      <c r="A15239" s="7" t="s">
        <v>33576</v>
      </c>
      <c r="B15239" s="17" t="s">
        <v>33577</v>
      </c>
      <c r="C15239" s="17">
        <v>287.0</v>
      </c>
      <c r="D15239" s="17">
        <v>4.157297522E7</v>
      </c>
      <c r="E15239" s="17">
        <v>1.0371472E7</v>
      </c>
      <c r="F15239" s="17">
        <v>2.8907852E7</v>
      </c>
      <c r="G15239" s="17">
        <v>5.9424912E7</v>
      </c>
      <c r="H15239" s="17">
        <v>8.4203407E7</v>
      </c>
    </row>
    <row r="15240">
      <c r="A15240" s="7" t="s">
        <v>33578</v>
      </c>
      <c r="B15240" s="17" t="s">
        <v>33579</v>
      </c>
      <c r="C15240" s="17">
        <v>5.0</v>
      </c>
      <c r="D15240" s="17">
        <v>5.01627176E7</v>
      </c>
      <c r="E15240" s="17">
        <v>3249500.0</v>
      </c>
      <c r="F15240" s="17">
        <v>1.2460425E7</v>
      </c>
      <c r="G15240" s="17">
        <v>5.132671E7</v>
      </c>
      <c r="H15240" s="17">
        <v>1.80905329E8</v>
      </c>
    </row>
    <row r="15241">
      <c r="A15241" s="7" t="s">
        <v>33580</v>
      </c>
      <c r="B15241" s="17" t="s">
        <v>33581</v>
      </c>
      <c r="C15241" s="17">
        <v>10.0</v>
      </c>
      <c r="D15241" s="17">
        <v>3.36772513E7</v>
      </c>
      <c r="E15241" s="17">
        <v>4110100.0</v>
      </c>
      <c r="F15241" s="17">
        <v>5281900.0</v>
      </c>
      <c r="G15241" s="17">
        <v>1.1052372E7</v>
      </c>
      <c r="H15241" s="17">
        <v>1.35513738E8</v>
      </c>
    </row>
    <row r="15242">
      <c r="A15242" s="7" t="s">
        <v>33582</v>
      </c>
      <c r="B15242" s="17" t="s">
        <v>33583</v>
      </c>
      <c r="C15242" s="17">
        <v>34.0</v>
      </c>
      <c r="D15242" s="17">
        <v>1.78233665E7</v>
      </c>
      <c r="E15242" s="17">
        <v>3923498.0</v>
      </c>
      <c r="F15242" s="17">
        <v>5461273.0</v>
      </c>
      <c r="G15242" s="17">
        <v>1.1376685E7</v>
      </c>
      <c r="H15242" s="17">
        <v>3.00553E7</v>
      </c>
    </row>
    <row r="15243">
      <c r="A15243" s="7" t="s">
        <v>33584</v>
      </c>
      <c r="B15243" s="17" t="s">
        <v>33585</v>
      </c>
      <c r="C15243" s="17">
        <v>20.0</v>
      </c>
      <c r="D15243" s="17">
        <v>4.10384663E7</v>
      </c>
      <c r="E15243" s="17">
        <v>7529649.0</v>
      </c>
      <c r="F15243" s="17">
        <v>1.7317101E7</v>
      </c>
      <c r="G15243" s="17">
        <v>3.4171977E7</v>
      </c>
      <c r="H15243" s="17">
        <v>9.9184556E7</v>
      </c>
    </row>
    <row r="15244">
      <c r="A15244" s="7" t="s">
        <v>33586</v>
      </c>
      <c r="B15244" s="17" t="s">
        <v>33587</v>
      </c>
      <c r="C15244" s="17">
        <v>4.0</v>
      </c>
      <c r="D15244" s="17">
        <v>2.323331025E7</v>
      </c>
      <c r="E15244" s="17">
        <v>3165071.0</v>
      </c>
      <c r="F15244" s="17">
        <v>6590367.0</v>
      </c>
      <c r="G15244" s="17">
        <v>7220801.0</v>
      </c>
      <c r="H15244" s="17">
        <v>7.5957002E7</v>
      </c>
    </row>
    <row r="15245">
      <c r="A15245" s="7" t="s">
        <v>33588</v>
      </c>
      <c r="B15245" s="17" t="s">
        <v>33589</v>
      </c>
      <c r="C15245" s="17">
        <v>21.0</v>
      </c>
      <c r="D15245" s="17">
        <v>2.257974629E7</v>
      </c>
      <c r="E15245" s="17">
        <v>8670251.0</v>
      </c>
      <c r="F15245" s="17">
        <v>1.5589051E7</v>
      </c>
      <c r="G15245" s="17">
        <v>3.4171977E7</v>
      </c>
      <c r="H15245" s="17">
        <v>4.4181707E7</v>
      </c>
    </row>
    <row r="15246">
      <c r="A15246" s="7" t="s">
        <v>33590</v>
      </c>
      <c r="B15246" s="17" t="s">
        <v>33591</v>
      </c>
      <c r="C15246" s="17">
        <v>20.0</v>
      </c>
      <c r="D15246" s="17">
        <v>2.882955605E7</v>
      </c>
      <c r="E15246" s="17">
        <v>1.0282559E7</v>
      </c>
      <c r="F15246" s="17">
        <v>2.2820546E7</v>
      </c>
      <c r="G15246" s="17">
        <v>3.625613E7</v>
      </c>
      <c r="H15246" s="17">
        <v>5.9176778E7</v>
      </c>
    </row>
    <row r="15247">
      <c r="A15247" s="7" t="s">
        <v>33592</v>
      </c>
      <c r="B15247" s="17" t="s">
        <v>33593</v>
      </c>
      <c r="C15247" s="17">
        <v>1.0</v>
      </c>
      <c r="D15247" s="17">
        <v>3819840.0</v>
      </c>
      <c r="E15247" s="17">
        <v>3819840.0</v>
      </c>
      <c r="F15247" s="17">
        <v>3819840.0</v>
      </c>
      <c r="G15247" s="17">
        <v>3819840.0</v>
      </c>
      <c r="H15247" s="17">
        <v>3819840.0</v>
      </c>
    </row>
    <row r="15248">
      <c r="A15248" s="7" t="s">
        <v>33595</v>
      </c>
      <c r="B15248" s="17" t="s">
        <v>33596</v>
      </c>
      <c r="C15248" s="17">
        <v>15.0</v>
      </c>
      <c r="D15248" s="17">
        <v>1.827097507E7</v>
      </c>
      <c r="E15248" s="17">
        <v>1.0E7</v>
      </c>
      <c r="F15248" s="17">
        <v>1.7438673E7</v>
      </c>
      <c r="G15248" s="17">
        <v>2.1117848E7</v>
      </c>
      <c r="H15248" s="17">
        <v>3.8099448E7</v>
      </c>
    </row>
    <row r="15249">
      <c r="A15249" s="7" t="s">
        <v>33597</v>
      </c>
      <c r="B15249" s="17" t="s">
        <v>33598</v>
      </c>
      <c r="C15249" s="17">
        <v>10.0</v>
      </c>
      <c r="D15249" s="17">
        <v>1.76674546E7</v>
      </c>
      <c r="E15249" s="17">
        <v>4086048.0</v>
      </c>
      <c r="F15249" s="17">
        <v>4889621.0</v>
      </c>
      <c r="G15249" s="17">
        <v>1.665782E7</v>
      </c>
      <c r="H15249" s="17">
        <v>5.5006739E7</v>
      </c>
    </row>
    <row r="15250">
      <c r="A15250" s="7" t="s">
        <v>33599</v>
      </c>
      <c r="B15250" s="17" t="s">
        <v>33600</v>
      </c>
      <c r="C15250" s="17">
        <v>59.0</v>
      </c>
      <c r="D15250" s="17">
        <v>1.6810209E7</v>
      </c>
      <c r="E15250" s="17">
        <v>5770408.0</v>
      </c>
      <c r="F15250" s="17">
        <v>8562556.0</v>
      </c>
      <c r="G15250" s="17">
        <v>1.9058813E7</v>
      </c>
      <c r="H15250" s="17">
        <v>5.1268831E7</v>
      </c>
    </row>
    <row r="15251">
      <c r="A15251" s="7" t="s">
        <v>33601</v>
      </c>
      <c r="B15251" s="17" t="s">
        <v>33602</v>
      </c>
      <c r="C15251" s="17">
        <v>4.0</v>
      </c>
      <c r="D15251" s="17">
        <v>7798503.0</v>
      </c>
      <c r="E15251" s="17">
        <v>3076356.0</v>
      </c>
      <c r="F15251" s="17">
        <v>5151603.0</v>
      </c>
      <c r="G15251" s="17">
        <v>1.0154071E7</v>
      </c>
      <c r="H15251" s="17">
        <v>1.2811982E7</v>
      </c>
    </row>
    <row r="15252">
      <c r="A15252" s="7" t="s">
        <v>33603</v>
      </c>
      <c r="B15252" s="17" t="s">
        <v>33604</v>
      </c>
      <c r="C15252" s="17">
        <v>2.0</v>
      </c>
      <c r="D15252" s="17">
        <v>2.59136215E7</v>
      </c>
      <c r="E15252" s="17">
        <v>1.2811982E7</v>
      </c>
      <c r="F15252" s="17">
        <v>1.2811982E7</v>
      </c>
      <c r="G15252" s="17">
        <v>3.9015261E7</v>
      </c>
      <c r="H15252" s="17">
        <v>3.9015261E7</v>
      </c>
    </row>
    <row r="15253">
      <c r="A15253" s="7" t="s">
        <v>33605</v>
      </c>
      <c r="B15253" s="17" t="s">
        <v>33606</v>
      </c>
      <c r="C15253" s="17">
        <v>15.0</v>
      </c>
      <c r="D15253" s="17">
        <v>7.01478746E7</v>
      </c>
      <c r="E15253" s="17">
        <v>9675250.0</v>
      </c>
      <c r="F15253" s="17">
        <v>6.7655517E7</v>
      </c>
      <c r="G15253" s="17">
        <v>1.08960169E8</v>
      </c>
      <c r="H15253" s="17">
        <v>1.46828838E8</v>
      </c>
    </row>
    <row r="15254">
      <c r="A15254" s="7" t="s">
        <v>33607</v>
      </c>
      <c r="B15254" s="17" t="s">
        <v>33608</v>
      </c>
      <c r="C15254" s="17">
        <v>51.0</v>
      </c>
      <c r="D15254" s="17">
        <v>1.896009537E7</v>
      </c>
      <c r="E15254" s="17">
        <v>2525320.0</v>
      </c>
      <c r="F15254" s="17">
        <v>5092760.0</v>
      </c>
      <c r="G15254" s="17">
        <v>1.8768113E7</v>
      </c>
      <c r="H15254" s="17">
        <v>6.1591896E7</v>
      </c>
    </row>
    <row r="15255">
      <c r="A15255" s="7" t="s">
        <v>33609</v>
      </c>
      <c r="B15255" s="17" t="s">
        <v>33610</v>
      </c>
      <c r="C15255" s="17">
        <v>115.0</v>
      </c>
      <c r="D15255" s="17">
        <v>1.068839703E7</v>
      </c>
      <c r="E15255" s="17">
        <v>2982368.0</v>
      </c>
      <c r="F15255" s="17">
        <v>4398860.0</v>
      </c>
      <c r="G15255" s="17">
        <v>7528000.0</v>
      </c>
      <c r="H15255" s="17">
        <v>1.8996556E7</v>
      </c>
    </row>
    <row r="15256">
      <c r="A15256" s="7" t="s">
        <v>33611</v>
      </c>
      <c r="B15256" s="17" t="s">
        <v>33612</v>
      </c>
      <c r="C15256" s="17">
        <v>88.0</v>
      </c>
      <c r="D15256" s="17">
        <v>3854173.409</v>
      </c>
      <c r="E15256" s="17">
        <v>2001000.0</v>
      </c>
      <c r="F15256" s="17">
        <v>2821800.0</v>
      </c>
      <c r="G15256" s="17">
        <v>3849000.0</v>
      </c>
      <c r="H15256" s="17">
        <v>7335531.0</v>
      </c>
    </row>
    <row r="15257">
      <c r="A15257" s="7" t="s">
        <v>33613</v>
      </c>
      <c r="B15257" s="17" t="s">
        <v>33614</v>
      </c>
      <c r="C15257" s="17">
        <v>12.0</v>
      </c>
      <c r="D15257" s="17">
        <v>4576707.0</v>
      </c>
      <c r="E15257" s="17">
        <v>2755036.0</v>
      </c>
      <c r="F15257" s="17">
        <v>3145606.0</v>
      </c>
      <c r="G15257" s="17">
        <v>5461847.0</v>
      </c>
      <c r="H15257" s="17">
        <v>9668742.0</v>
      </c>
    </row>
    <row r="15258">
      <c r="A15258" s="7" t="s">
        <v>33615</v>
      </c>
      <c r="B15258" s="17" t="s">
        <v>33616</v>
      </c>
      <c r="C15258" s="17">
        <v>3574.0</v>
      </c>
      <c r="D15258" s="17">
        <v>1.151516748E7</v>
      </c>
      <c r="E15258" s="17">
        <v>2206543.0</v>
      </c>
      <c r="F15258" s="17">
        <v>3392922.0</v>
      </c>
      <c r="G15258" s="17">
        <v>6739850.0</v>
      </c>
      <c r="H15258" s="17">
        <v>2.7071777E7</v>
      </c>
    </row>
    <row r="15259">
      <c r="A15259" s="7" t="s">
        <v>33617</v>
      </c>
      <c r="B15259" s="17" t="s">
        <v>33618</v>
      </c>
      <c r="C15259" s="17">
        <v>219.0</v>
      </c>
      <c r="D15259" s="17">
        <v>7818850.05</v>
      </c>
      <c r="E15259" s="17">
        <v>2048697.0</v>
      </c>
      <c r="F15259" s="17">
        <v>2960376.0</v>
      </c>
      <c r="G15259" s="17">
        <v>5608602.0</v>
      </c>
      <c r="H15259" s="17">
        <v>1.1299848E7</v>
      </c>
    </row>
    <row r="15260">
      <c r="A15260" s="7" t="s">
        <v>33619</v>
      </c>
      <c r="B15260" s="17" t="s">
        <v>33620</v>
      </c>
      <c r="C15260" s="17">
        <v>55.0</v>
      </c>
      <c r="D15260" s="17">
        <v>9537958.745</v>
      </c>
      <c r="E15260" s="17">
        <v>1979113.0</v>
      </c>
      <c r="F15260" s="17">
        <v>3022100.0</v>
      </c>
      <c r="G15260" s="17">
        <v>5048765.0</v>
      </c>
      <c r="H15260" s="17">
        <v>1.1109585E7</v>
      </c>
    </row>
    <row r="15261">
      <c r="A15261" s="7" t="s">
        <v>33621</v>
      </c>
      <c r="B15261" s="17" t="s">
        <v>33622</v>
      </c>
      <c r="C15261" s="17">
        <v>55.0</v>
      </c>
      <c r="D15261" s="17">
        <v>6807680.364</v>
      </c>
      <c r="E15261" s="17">
        <v>1917753.0</v>
      </c>
      <c r="F15261" s="17">
        <v>3022520.0</v>
      </c>
      <c r="G15261" s="17">
        <v>5113996.0</v>
      </c>
      <c r="H15261" s="17">
        <v>1.0415562E7</v>
      </c>
    </row>
    <row r="15262">
      <c r="A15262" s="7" t="s">
        <v>33623</v>
      </c>
      <c r="B15262" s="17" t="s">
        <v>33624</v>
      </c>
      <c r="C15262" s="17">
        <v>921.0</v>
      </c>
      <c r="D15262" s="17">
        <v>6356696.578</v>
      </c>
      <c r="E15262" s="17">
        <v>2098276.0</v>
      </c>
      <c r="F15262" s="17">
        <v>3029464.0</v>
      </c>
      <c r="G15262" s="17">
        <v>4908690.0</v>
      </c>
      <c r="H15262" s="17">
        <v>1.137483E7</v>
      </c>
    </row>
    <row r="15263">
      <c r="A15263" s="7" t="s">
        <v>33625</v>
      </c>
      <c r="B15263" s="17" t="s">
        <v>33626</v>
      </c>
      <c r="C15263" s="17">
        <v>94.0</v>
      </c>
      <c r="D15263" s="17">
        <v>1.20473518E7</v>
      </c>
      <c r="E15263" s="17">
        <v>7106796.0</v>
      </c>
      <c r="F15263" s="17">
        <v>1.0295268E7</v>
      </c>
      <c r="G15263" s="17">
        <v>1.3387323E7</v>
      </c>
      <c r="H15263" s="17">
        <v>1.9462042E7</v>
      </c>
    </row>
    <row r="15264">
      <c r="A15264" s="7" t="s">
        <v>33627</v>
      </c>
      <c r="B15264" s="17" t="s">
        <v>33628</v>
      </c>
      <c r="C15264" s="17">
        <v>95.0</v>
      </c>
      <c r="D15264" s="17">
        <v>1.661505386E7</v>
      </c>
      <c r="E15264" s="17">
        <v>4787611.0</v>
      </c>
      <c r="F15264" s="17">
        <v>9168316.0</v>
      </c>
      <c r="G15264" s="17">
        <v>1.6568219E7</v>
      </c>
      <c r="H15264" s="17">
        <v>2.873275E7</v>
      </c>
    </row>
    <row r="15265">
      <c r="A15265" s="7" t="s">
        <v>33629</v>
      </c>
      <c r="B15265" s="17" t="s">
        <v>33630</v>
      </c>
      <c r="C15265" s="17">
        <v>98.0</v>
      </c>
      <c r="D15265" s="17">
        <v>9929032.561</v>
      </c>
      <c r="E15265" s="17">
        <v>5986616.0</v>
      </c>
      <c r="F15265" s="17">
        <v>8184443.0</v>
      </c>
      <c r="G15265" s="17">
        <v>1.1705879E7</v>
      </c>
      <c r="H15265" s="17">
        <v>1.6395715E7</v>
      </c>
    </row>
    <row r="15266">
      <c r="A15266" s="7" t="s">
        <v>33631</v>
      </c>
      <c r="B15266" s="17" t="s">
        <v>33632</v>
      </c>
      <c r="C15266" s="17">
        <v>10.0</v>
      </c>
      <c r="D15266" s="17">
        <v>2.71974097E7</v>
      </c>
      <c r="E15266" s="17">
        <v>1.35268E7</v>
      </c>
      <c r="F15266" s="17">
        <v>2.1902E7</v>
      </c>
      <c r="G15266" s="17">
        <v>4.1383407E7</v>
      </c>
      <c r="H15266" s="17">
        <v>4.7251127E7</v>
      </c>
    </row>
    <row r="15267">
      <c r="A15267" s="7" t="s">
        <v>33634</v>
      </c>
      <c r="B15267" s="17" t="s">
        <v>33635</v>
      </c>
      <c r="C15267" s="17">
        <v>57.0</v>
      </c>
      <c r="D15267" s="17">
        <v>1.363603054E7</v>
      </c>
      <c r="E15267" s="17">
        <v>4694463.0</v>
      </c>
      <c r="F15267" s="17">
        <v>8178833.0</v>
      </c>
      <c r="G15267" s="17">
        <v>1.6814566E7</v>
      </c>
      <c r="H15267" s="17">
        <v>3.0218626E7</v>
      </c>
    </row>
    <row r="15268">
      <c r="A15268" s="7" t="s">
        <v>33636</v>
      </c>
      <c r="B15268" s="17" t="s">
        <v>33637</v>
      </c>
      <c r="C15268" s="17">
        <v>143.0</v>
      </c>
      <c r="D15268" s="17">
        <v>2.169839151E7</v>
      </c>
      <c r="E15268" s="17">
        <v>5892000.0</v>
      </c>
      <c r="F15268" s="17">
        <v>9189240.0</v>
      </c>
      <c r="G15268" s="17">
        <v>1.8577655E7</v>
      </c>
      <c r="H15268" s="17">
        <v>5.0330889E7</v>
      </c>
    </row>
    <row r="15269">
      <c r="A15269" s="7" t="s">
        <v>33638</v>
      </c>
      <c r="B15269" s="17" t="s">
        <v>33639</v>
      </c>
      <c r="C15269" s="17">
        <v>1.0</v>
      </c>
      <c r="D15269" s="17">
        <v>9.151975E7</v>
      </c>
      <c r="E15269" s="17">
        <v>9.151975E7</v>
      </c>
      <c r="F15269" s="17">
        <v>9.151975E7</v>
      </c>
      <c r="G15269" s="17">
        <v>9.151975E7</v>
      </c>
      <c r="H15269" s="17">
        <v>9.151975E7</v>
      </c>
    </row>
    <row r="15270">
      <c r="A15270" s="7" t="s">
        <v>33640</v>
      </c>
      <c r="B15270" s="17" t="s">
        <v>33641</v>
      </c>
      <c r="C15270" s="17">
        <v>44.0</v>
      </c>
      <c r="D15270" s="17">
        <v>1.983576248E7</v>
      </c>
      <c r="E15270" s="17">
        <v>3839265.0</v>
      </c>
      <c r="F15270" s="17">
        <v>6559000.0</v>
      </c>
      <c r="G15270" s="17">
        <v>2.24763E7</v>
      </c>
      <c r="H15270" s="17">
        <v>6.4579223E7</v>
      </c>
    </row>
    <row r="15271">
      <c r="A15271" s="7" t="s">
        <v>33642</v>
      </c>
      <c r="B15271" s="17" t="s">
        <v>33643</v>
      </c>
      <c r="C15271" s="17">
        <v>1325.0</v>
      </c>
      <c r="D15271" s="17">
        <v>3.340316948E7</v>
      </c>
      <c r="E15271" s="17">
        <v>4350650.0</v>
      </c>
      <c r="F15271" s="17">
        <v>1.1102712E7</v>
      </c>
      <c r="G15271" s="17">
        <v>5.1912662E7</v>
      </c>
      <c r="H15271" s="17">
        <v>9.1082272E7</v>
      </c>
    </row>
    <row r="15272">
      <c r="A15272" s="7" t="s">
        <v>33644</v>
      </c>
      <c r="B15272" s="17" t="s">
        <v>33645</v>
      </c>
      <c r="C15272" s="17">
        <v>269.0</v>
      </c>
      <c r="D15272" s="17">
        <v>2.878146278E7</v>
      </c>
      <c r="E15272" s="17">
        <v>4061768.0</v>
      </c>
      <c r="F15272" s="17">
        <v>9248222.0</v>
      </c>
      <c r="G15272" s="17">
        <v>4.30499E7</v>
      </c>
      <c r="H15272" s="17">
        <v>7.4952261E7</v>
      </c>
    </row>
    <row r="15273">
      <c r="A15273" s="7" t="s">
        <v>33646</v>
      </c>
      <c r="B15273" s="17" t="s">
        <v>33647</v>
      </c>
      <c r="C15273" s="17">
        <v>14.0</v>
      </c>
      <c r="D15273" s="17">
        <v>1.990724021E7</v>
      </c>
      <c r="E15273" s="17">
        <v>6847881.0</v>
      </c>
      <c r="F15273" s="17">
        <v>8458428.0</v>
      </c>
      <c r="G15273" s="17">
        <v>2.69091E7</v>
      </c>
      <c r="H15273" s="17">
        <v>6.1709824E7</v>
      </c>
    </row>
    <row r="15274">
      <c r="A15274" s="7" t="s">
        <v>33648</v>
      </c>
      <c r="B15274" s="17" t="s">
        <v>33649</v>
      </c>
      <c r="C15274" s="17">
        <v>24.0</v>
      </c>
      <c r="D15274" s="17">
        <v>3.688587404E7</v>
      </c>
      <c r="E15274" s="17">
        <v>5144863.0</v>
      </c>
      <c r="F15274" s="17">
        <v>1.361E7</v>
      </c>
      <c r="G15274" s="17">
        <v>6.4485896E7</v>
      </c>
      <c r="H15274" s="17">
        <v>8.213014E7</v>
      </c>
    </row>
    <row r="15275">
      <c r="A15275" s="7" t="s">
        <v>33650</v>
      </c>
      <c r="B15275" s="17" t="s">
        <v>33651</v>
      </c>
      <c r="C15275" s="17">
        <v>75.0</v>
      </c>
      <c r="D15275" s="17">
        <v>6.443009281E7</v>
      </c>
      <c r="E15275" s="17">
        <v>3.6413711E7</v>
      </c>
      <c r="F15275" s="17">
        <v>5.920397E7</v>
      </c>
      <c r="G15275" s="17">
        <v>7.4896797E7</v>
      </c>
      <c r="H15275" s="17">
        <v>1.04510402E8</v>
      </c>
    </row>
    <row r="15276">
      <c r="A15276" s="7" t="s">
        <v>33652</v>
      </c>
      <c r="B15276" s="17" t="s">
        <v>33653</v>
      </c>
      <c r="C15276" s="17">
        <v>3.0</v>
      </c>
      <c r="D15276" s="17">
        <v>3.016676567E7</v>
      </c>
      <c r="E15276" s="17">
        <v>3128010.0</v>
      </c>
      <c r="F15276" s="17">
        <v>7859687.0</v>
      </c>
      <c r="G15276" s="17">
        <v>7.95126E7</v>
      </c>
      <c r="H15276" s="17">
        <v>7.95126E7</v>
      </c>
    </row>
    <row r="15277">
      <c r="A15277" s="7" t="s">
        <v>33654</v>
      </c>
      <c r="B15277" s="17" t="s">
        <v>33655</v>
      </c>
      <c r="C15277" s="17">
        <v>1.0</v>
      </c>
      <c r="D15277" s="17">
        <v>5.6225E7</v>
      </c>
      <c r="E15277" s="17">
        <v>5.6225E7</v>
      </c>
      <c r="F15277" s="17">
        <v>5.6225E7</v>
      </c>
      <c r="G15277" s="17">
        <v>5.6225E7</v>
      </c>
      <c r="H15277" s="17">
        <v>5.6225E7</v>
      </c>
    </row>
    <row r="15278">
      <c r="A15278" s="7" t="s">
        <v>33656</v>
      </c>
      <c r="B15278" s="17" t="s">
        <v>33657</v>
      </c>
      <c r="C15278" s="17">
        <v>2.0</v>
      </c>
      <c r="D15278" s="17">
        <v>3.8563506E7</v>
      </c>
      <c r="E15278" s="17">
        <v>5078512.0</v>
      </c>
      <c r="F15278" s="17">
        <v>5078512.0</v>
      </c>
      <c r="G15278" s="17">
        <v>7.20485E7</v>
      </c>
      <c r="H15278" s="17">
        <v>7.20485E7</v>
      </c>
    </row>
    <row r="15279">
      <c r="A15279" s="7" t="s">
        <v>33658</v>
      </c>
      <c r="B15279" s="17" t="s">
        <v>33659</v>
      </c>
      <c r="C15279" s="17">
        <v>1.0</v>
      </c>
      <c r="D15279" s="17">
        <v>2563400.0</v>
      </c>
      <c r="E15279" s="17">
        <v>2563400.0</v>
      </c>
      <c r="F15279" s="17">
        <v>2563400.0</v>
      </c>
      <c r="G15279" s="17">
        <v>2563400.0</v>
      </c>
      <c r="H15279" s="17">
        <v>2563400.0</v>
      </c>
    </row>
    <row r="15280">
      <c r="A15280" s="7" t="s">
        <v>33660</v>
      </c>
      <c r="B15280" s="17" t="s">
        <v>33661</v>
      </c>
      <c r="C15280" s="17">
        <v>2.0</v>
      </c>
      <c r="D15280" s="17">
        <v>1.0263063E7</v>
      </c>
      <c r="E15280" s="17">
        <v>6213975.0</v>
      </c>
      <c r="F15280" s="17">
        <v>6213975.0</v>
      </c>
      <c r="G15280" s="17">
        <v>1.4312151E7</v>
      </c>
      <c r="H15280" s="17">
        <v>1.4312151E7</v>
      </c>
    </row>
    <row r="15281">
      <c r="A15281" s="7" t="s">
        <v>33662</v>
      </c>
      <c r="B15281" s="17" t="s">
        <v>33663</v>
      </c>
      <c r="C15281" s="17">
        <v>1.0</v>
      </c>
      <c r="D15281" s="17">
        <v>4.1345279E7</v>
      </c>
      <c r="E15281" s="17">
        <v>4.1345279E7</v>
      </c>
      <c r="F15281" s="17">
        <v>4.1345279E7</v>
      </c>
      <c r="G15281" s="17">
        <v>4.1345279E7</v>
      </c>
      <c r="H15281" s="17">
        <v>4.1345279E7</v>
      </c>
    </row>
    <row r="15282">
      <c r="A15282" s="7" t="s">
        <v>33665</v>
      </c>
      <c r="B15282" s="17" t="s">
        <v>33666</v>
      </c>
      <c r="C15282" s="17">
        <v>3.0</v>
      </c>
      <c r="D15282" s="17">
        <v>1.934412067E7</v>
      </c>
      <c r="E15282" s="17">
        <v>5541421.0</v>
      </c>
      <c r="F15282" s="17">
        <v>1.1482534E7</v>
      </c>
      <c r="G15282" s="17">
        <v>4.1008407E7</v>
      </c>
      <c r="H15282" s="17">
        <v>4.1008407E7</v>
      </c>
    </row>
    <row r="15283">
      <c r="A15283" s="7" t="s">
        <v>33667</v>
      </c>
      <c r="B15283" s="17" t="s">
        <v>33668</v>
      </c>
      <c r="C15283" s="17">
        <v>45.0</v>
      </c>
      <c r="D15283" s="17">
        <v>3.571623833E7</v>
      </c>
      <c r="E15283" s="17">
        <v>3967535.0</v>
      </c>
      <c r="F15283" s="17">
        <v>1.7190957E7</v>
      </c>
      <c r="G15283" s="17">
        <v>5.8161615E7</v>
      </c>
      <c r="H15283" s="17">
        <v>9.255045E7</v>
      </c>
    </row>
    <row r="15284">
      <c r="A15284" s="7" t="s">
        <v>33669</v>
      </c>
      <c r="B15284" s="17" t="s">
        <v>33670</v>
      </c>
      <c r="C15284" s="17">
        <v>6.0</v>
      </c>
      <c r="D15284" s="17">
        <v>4.819072617E7</v>
      </c>
      <c r="E15284" s="17">
        <v>1.2324097E7</v>
      </c>
      <c r="F15284" s="17">
        <v>4.1268112E7</v>
      </c>
      <c r="G15284" s="17">
        <v>7.442919E7</v>
      </c>
      <c r="H15284" s="17">
        <v>8.625272E7</v>
      </c>
    </row>
    <row r="15285">
      <c r="A15285" s="7" t="s">
        <v>33671</v>
      </c>
      <c r="B15285" s="17" t="s">
        <v>33672</v>
      </c>
      <c r="C15285" s="17">
        <v>47.0</v>
      </c>
      <c r="D15285" s="17">
        <v>4.191347096E7</v>
      </c>
      <c r="E15285" s="17">
        <v>5857979.0</v>
      </c>
      <c r="F15285" s="17">
        <v>2.985371E7</v>
      </c>
      <c r="G15285" s="17">
        <v>5.6263534E7</v>
      </c>
      <c r="H15285" s="17">
        <v>9.3985588E7</v>
      </c>
    </row>
    <row r="15286">
      <c r="A15286" s="7" t="s">
        <v>33673</v>
      </c>
      <c r="B15286" s="17" t="s">
        <v>33674</v>
      </c>
      <c r="C15286" s="17">
        <v>6.0</v>
      </c>
      <c r="D15286" s="17">
        <v>7.498859367E7</v>
      </c>
      <c r="E15286" s="17">
        <v>1.9564544E7</v>
      </c>
      <c r="F15286" s="17">
        <v>2.3182871E7</v>
      </c>
      <c r="G15286" s="17">
        <v>1.01344606E8</v>
      </c>
      <c r="H15286" s="17">
        <v>2.2314425E8</v>
      </c>
    </row>
    <row r="15287">
      <c r="A15287" s="7" t="s">
        <v>33675</v>
      </c>
      <c r="B15287" s="17" t="s">
        <v>33676</v>
      </c>
      <c r="C15287" s="17">
        <v>60.0</v>
      </c>
      <c r="D15287" s="17">
        <v>5.907226893E7</v>
      </c>
      <c r="E15287" s="17">
        <v>1.5485873E7</v>
      </c>
      <c r="F15287" s="17">
        <v>5.4727974E7</v>
      </c>
      <c r="G15287" s="17">
        <v>7.8855019E7</v>
      </c>
      <c r="H15287" s="17">
        <v>1.25787223E8</v>
      </c>
    </row>
    <row r="15288">
      <c r="A15288" s="7" t="s">
        <v>33677</v>
      </c>
      <c r="B15288" s="17" t="s">
        <v>33678</v>
      </c>
      <c r="C15288" s="17">
        <v>1.0</v>
      </c>
      <c r="D15288" s="17">
        <v>5.12231E7</v>
      </c>
      <c r="E15288" s="17">
        <v>5.12231E7</v>
      </c>
      <c r="F15288" s="17">
        <v>5.12231E7</v>
      </c>
      <c r="G15288" s="17">
        <v>5.12231E7</v>
      </c>
      <c r="H15288" s="17">
        <v>5.12231E7</v>
      </c>
    </row>
    <row r="15289">
      <c r="A15289" s="7" t="s">
        <v>33679</v>
      </c>
      <c r="B15289" s="17" t="s">
        <v>33680</v>
      </c>
      <c r="C15289" s="17">
        <v>1.0</v>
      </c>
      <c r="D15289" s="17">
        <v>9.5615876E7</v>
      </c>
      <c r="E15289" s="17">
        <v>9.5615876E7</v>
      </c>
      <c r="F15289" s="17">
        <v>9.5615876E7</v>
      </c>
      <c r="G15289" s="17">
        <v>9.5615876E7</v>
      </c>
      <c r="H15289" s="17">
        <v>9.5615876E7</v>
      </c>
    </row>
    <row r="15290">
      <c r="A15290" s="7" t="s">
        <v>33681</v>
      </c>
      <c r="B15290" s="17" t="s">
        <v>33682</v>
      </c>
      <c r="C15290" s="17">
        <v>16.0</v>
      </c>
      <c r="D15290" s="17">
        <v>7.352209844E7</v>
      </c>
      <c r="E15290" s="17">
        <v>6.4188E7</v>
      </c>
      <c r="F15290" s="17">
        <v>7.5917857E7</v>
      </c>
      <c r="G15290" s="17">
        <v>8.6403624E7</v>
      </c>
      <c r="H15290" s="17">
        <v>1.09024391E8</v>
      </c>
    </row>
    <row r="15291">
      <c r="A15291" s="7" t="s">
        <v>33683</v>
      </c>
      <c r="B15291" s="17" t="s">
        <v>33684</v>
      </c>
      <c r="C15291" s="17">
        <v>7.0</v>
      </c>
      <c r="D15291" s="17">
        <v>5.708171386E7</v>
      </c>
      <c r="E15291" s="17">
        <v>7080074.0</v>
      </c>
      <c r="F15291" s="17">
        <v>1.4368271E7</v>
      </c>
      <c r="G15291" s="17">
        <v>1.28894001E8</v>
      </c>
      <c r="H15291" s="17">
        <v>1.37699568E8</v>
      </c>
    </row>
    <row r="15292">
      <c r="A15292" s="7" t="s">
        <v>33686</v>
      </c>
      <c r="B15292" s="17" t="s">
        <v>33687</v>
      </c>
      <c r="C15292" s="17">
        <v>5.0</v>
      </c>
      <c r="D15292" s="17">
        <v>4.64202008E7</v>
      </c>
      <c r="E15292" s="17">
        <v>3.9017408E7</v>
      </c>
      <c r="F15292" s="17">
        <v>5.0227739E7</v>
      </c>
      <c r="G15292" s="17">
        <v>6.7121472E7</v>
      </c>
      <c r="H15292" s="17">
        <v>7.2784849E7</v>
      </c>
    </row>
    <row r="15293">
      <c r="A15293" s="7" t="s">
        <v>33688</v>
      </c>
      <c r="B15293" s="17" t="s">
        <v>33689</v>
      </c>
      <c r="C15293" s="17">
        <v>1.0</v>
      </c>
      <c r="D15293" s="17">
        <v>7577770.0</v>
      </c>
      <c r="E15293" s="17">
        <v>7577770.0</v>
      </c>
      <c r="F15293" s="17">
        <v>7577770.0</v>
      </c>
      <c r="G15293" s="17">
        <v>7577770.0</v>
      </c>
      <c r="H15293" s="17">
        <v>7577770.0</v>
      </c>
    </row>
    <row r="15294">
      <c r="A15294" s="7" t="s">
        <v>33690</v>
      </c>
      <c r="B15294" s="17" t="s">
        <v>33691</v>
      </c>
      <c r="C15294" s="17">
        <v>4.0</v>
      </c>
      <c r="D15294" s="17">
        <v>6.512994175E7</v>
      </c>
      <c r="E15294" s="17">
        <v>4172938.0</v>
      </c>
      <c r="F15294" s="17">
        <v>4276885.0</v>
      </c>
      <c r="G15294" s="17">
        <v>7.0268965E7</v>
      </c>
      <c r="H15294" s="17">
        <v>1.81800979E8</v>
      </c>
    </row>
    <row r="15295">
      <c r="A15295" s="7" t="s">
        <v>33692</v>
      </c>
      <c r="B15295" s="17" t="s">
        <v>33693</v>
      </c>
      <c r="C15295" s="17">
        <v>17.0</v>
      </c>
      <c r="D15295" s="17">
        <v>7.1771125E7</v>
      </c>
      <c r="E15295" s="17">
        <v>1.0756239E7</v>
      </c>
      <c r="F15295" s="17">
        <v>2.2561573E7</v>
      </c>
      <c r="G15295" s="17">
        <v>1.13290746E8</v>
      </c>
      <c r="H15295" s="17">
        <v>2.02096812E8</v>
      </c>
    </row>
    <row r="15296">
      <c r="A15296" s="7" t="s">
        <v>33694</v>
      </c>
      <c r="B15296" s="17" t="s">
        <v>33695</v>
      </c>
      <c r="C15296" s="17">
        <v>42.0</v>
      </c>
      <c r="D15296" s="17">
        <v>4.078769107E7</v>
      </c>
      <c r="E15296" s="17">
        <v>8924025.0</v>
      </c>
      <c r="F15296" s="17">
        <v>1.6787563E7</v>
      </c>
      <c r="G15296" s="17">
        <v>5.8393326E7</v>
      </c>
      <c r="H15296" s="17">
        <v>8.7923125E7</v>
      </c>
    </row>
    <row r="15297">
      <c r="A15297" s="7" t="s">
        <v>33696</v>
      </c>
      <c r="B15297" s="17" t="s">
        <v>33697</v>
      </c>
      <c r="C15297" s="17">
        <v>1.0</v>
      </c>
      <c r="D15297" s="17">
        <v>1.42718997E8</v>
      </c>
      <c r="E15297" s="17">
        <v>1.42718997E8</v>
      </c>
      <c r="F15297" s="17">
        <v>1.42718997E8</v>
      </c>
      <c r="G15297" s="17">
        <v>1.42718997E8</v>
      </c>
      <c r="H15297" s="17">
        <v>1.42718997E8</v>
      </c>
    </row>
    <row r="15298">
      <c r="A15298" s="7" t="s">
        <v>33698</v>
      </c>
      <c r="B15298" s="17" t="s">
        <v>33699</v>
      </c>
      <c r="C15298" s="17">
        <v>818.0</v>
      </c>
      <c r="D15298" s="17">
        <v>2.340730992E7</v>
      </c>
      <c r="E15298" s="17">
        <v>3514233.0</v>
      </c>
      <c r="F15298" s="17">
        <v>7061107.0</v>
      </c>
      <c r="G15298" s="17">
        <v>2.8511474E7</v>
      </c>
      <c r="H15298" s="17">
        <v>6.2362193E7</v>
      </c>
    </row>
    <row r="15299">
      <c r="A15299" s="7" t="s">
        <v>33701</v>
      </c>
      <c r="B15299" s="17" t="s">
        <v>33702</v>
      </c>
      <c r="C15299" s="17">
        <v>1476.0</v>
      </c>
      <c r="D15299" s="17">
        <v>2.943594219E7</v>
      </c>
      <c r="E15299" s="17">
        <v>3706632.0</v>
      </c>
      <c r="F15299" s="17">
        <v>1.1232235E7</v>
      </c>
      <c r="G15299" s="17">
        <v>3.3101782E7</v>
      </c>
      <c r="H15299" s="17">
        <v>7.001905E7</v>
      </c>
    </row>
    <row r="15300">
      <c r="A15300" s="7" t="s">
        <v>33703</v>
      </c>
      <c r="B15300" s="17" t="s">
        <v>33704</v>
      </c>
      <c r="C15300" s="17">
        <v>18.0</v>
      </c>
      <c r="D15300" s="17">
        <v>3.140817039E7</v>
      </c>
      <c r="E15300" s="17">
        <v>3957430.0</v>
      </c>
      <c r="F15300" s="17">
        <v>1.7724324E7</v>
      </c>
      <c r="G15300" s="17">
        <v>5.3065885E7</v>
      </c>
      <c r="H15300" s="17">
        <v>7.8691262E7</v>
      </c>
    </row>
    <row r="15301">
      <c r="A15301" s="7" t="s">
        <v>33705</v>
      </c>
      <c r="B15301" s="17" t="s">
        <v>33706</v>
      </c>
      <c r="C15301" s="17">
        <v>737.0</v>
      </c>
      <c r="D15301" s="17">
        <v>4.402635124E7</v>
      </c>
      <c r="E15301" s="17">
        <v>4957703.0</v>
      </c>
      <c r="F15301" s="17">
        <v>2.2479017E7</v>
      </c>
      <c r="G15301" s="17">
        <v>5.83916E7</v>
      </c>
      <c r="H15301" s="17">
        <v>1.04138861E8</v>
      </c>
    </row>
    <row r="15302">
      <c r="A15302" s="7" t="s">
        <v>33707</v>
      </c>
      <c r="B15302" s="17" t="s">
        <v>33708</v>
      </c>
      <c r="C15302" s="17">
        <v>2408.0</v>
      </c>
      <c r="D15302" s="17">
        <v>4.387517758E7</v>
      </c>
      <c r="E15302" s="17">
        <v>1.236905E7</v>
      </c>
      <c r="F15302" s="17">
        <v>3.2704633E7</v>
      </c>
      <c r="G15302" s="17">
        <v>5.9005376E7</v>
      </c>
      <c r="H15302" s="17">
        <v>9.9261555E7</v>
      </c>
    </row>
    <row r="15303">
      <c r="A15303" s="7" t="s">
        <v>33709</v>
      </c>
      <c r="B15303" s="17" t="s">
        <v>33710</v>
      </c>
      <c r="C15303" s="17">
        <v>48.0</v>
      </c>
      <c r="D15303" s="17">
        <v>5.728312204E7</v>
      </c>
      <c r="E15303" s="17">
        <v>1.5876656E7</v>
      </c>
      <c r="F15303" s="17">
        <v>4.1773678E7</v>
      </c>
      <c r="G15303" s="17">
        <v>8.0968866E7</v>
      </c>
      <c r="H15303" s="17">
        <v>1.41837279E8</v>
      </c>
    </row>
    <row r="15304">
      <c r="A15304" s="7" t="s">
        <v>33711</v>
      </c>
      <c r="B15304" s="17" t="s">
        <v>33712</v>
      </c>
      <c r="C15304" s="17">
        <v>53.0</v>
      </c>
      <c r="D15304" s="17">
        <v>3.955720117E7</v>
      </c>
      <c r="E15304" s="17">
        <v>1.0728E7</v>
      </c>
      <c r="F15304" s="17">
        <v>3.9084934E7</v>
      </c>
      <c r="G15304" s="17">
        <v>5.178708E7</v>
      </c>
      <c r="H15304" s="17">
        <v>7.9128204E7</v>
      </c>
    </row>
    <row r="15305">
      <c r="A15305" s="7" t="s">
        <v>33714</v>
      </c>
      <c r="B15305" s="17" t="s">
        <v>33715</v>
      </c>
      <c r="C15305" s="17">
        <v>79.0</v>
      </c>
      <c r="D15305" s="17">
        <v>5.049907219E7</v>
      </c>
      <c r="E15305" s="17">
        <v>1.1877868E7</v>
      </c>
      <c r="F15305" s="17">
        <v>3.4465E7</v>
      </c>
      <c r="G15305" s="17">
        <v>7.4687716E7</v>
      </c>
      <c r="H15305" s="17">
        <v>1.20513638E8</v>
      </c>
    </row>
    <row r="15306">
      <c r="A15306" s="7" t="s">
        <v>33716</v>
      </c>
      <c r="B15306" s="17" t="s">
        <v>33717</v>
      </c>
      <c r="C15306" s="17">
        <v>2.0</v>
      </c>
      <c r="D15306" s="17">
        <v>1.24201945E7</v>
      </c>
      <c r="E15306" s="17">
        <v>2521989.0</v>
      </c>
      <c r="F15306" s="17">
        <v>2521989.0</v>
      </c>
      <c r="G15306" s="17">
        <v>2.23184E7</v>
      </c>
      <c r="H15306" s="17">
        <v>2.23184E7</v>
      </c>
    </row>
    <row r="15307">
      <c r="A15307" s="7" t="s">
        <v>33718</v>
      </c>
      <c r="B15307" s="17" t="s">
        <v>33719</v>
      </c>
      <c r="C15307" s="17">
        <v>18.0</v>
      </c>
      <c r="D15307" s="17">
        <v>1.62568085E7</v>
      </c>
      <c r="E15307" s="17">
        <v>4468282.0</v>
      </c>
      <c r="F15307" s="17">
        <v>7758232.0</v>
      </c>
      <c r="G15307" s="17">
        <v>1.8456499E7</v>
      </c>
      <c r="H15307" s="17">
        <v>4.3233122E7</v>
      </c>
    </row>
    <row r="15308">
      <c r="A15308" s="7" t="s">
        <v>33720</v>
      </c>
      <c r="B15308" s="17" t="s">
        <v>33721</v>
      </c>
      <c r="C15308" s="17">
        <v>31.0</v>
      </c>
      <c r="D15308" s="17">
        <v>2.459162352E7</v>
      </c>
      <c r="E15308" s="17">
        <v>2779225.0</v>
      </c>
      <c r="F15308" s="17">
        <v>6269733.0</v>
      </c>
      <c r="G15308" s="17">
        <v>2.5187762E7</v>
      </c>
      <c r="H15308" s="17">
        <v>6.4209639E7</v>
      </c>
    </row>
    <row r="15309">
      <c r="A15309" s="7" t="s">
        <v>33722</v>
      </c>
      <c r="B15309" s="17" t="s">
        <v>33723</v>
      </c>
      <c r="C15309" s="17">
        <v>74.0</v>
      </c>
      <c r="D15309" s="17">
        <v>1.986360974E7</v>
      </c>
      <c r="E15309" s="17">
        <v>3252279.0</v>
      </c>
      <c r="F15309" s="17">
        <v>5459551.0</v>
      </c>
      <c r="G15309" s="17">
        <v>2.424789E7</v>
      </c>
      <c r="H15309" s="17">
        <v>5.5441135E7</v>
      </c>
    </row>
    <row r="15310">
      <c r="A15310" s="7" t="s">
        <v>33724</v>
      </c>
      <c r="B15310" s="17" t="s">
        <v>33725</v>
      </c>
      <c r="C15310" s="17">
        <v>48.0</v>
      </c>
      <c r="D15310" s="17">
        <v>2.930827917E7</v>
      </c>
      <c r="E15310" s="17">
        <v>2631300.0</v>
      </c>
      <c r="F15310" s="17">
        <v>1.3065324E7</v>
      </c>
      <c r="G15310" s="17">
        <v>4.2474961E7</v>
      </c>
      <c r="H15310" s="17">
        <v>7.1170605E7</v>
      </c>
    </row>
    <row r="15311">
      <c r="A15311" s="7" t="s">
        <v>33726</v>
      </c>
      <c r="B15311" s="17" t="s">
        <v>33727</v>
      </c>
      <c r="C15311" s="17">
        <v>5.0</v>
      </c>
      <c r="D15311" s="17">
        <v>2.81633516E7</v>
      </c>
      <c r="E15311" s="17">
        <v>2445295.0</v>
      </c>
      <c r="F15311" s="17">
        <v>8828875.0</v>
      </c>
      <c r="G15311" s="17">
        <v>8912590.0</v>
      </c>
      <c r="H15311" s="17">
        <v>1.19680598E8</v>
      </c>
    </row>
    <row r="15312">
      <c r="A15312" s="7" t="s">
        <v>33728</v>
      </c>
      <c r="B15312" s="17" t="s">
        <v>33729</v>
      </c>
      <c r="C15312" s="17">
        <v>6.0</v>
      </c>
      <c r="D15312" s="17">
        <v>3.78788805E7</v>
      </c>
      <c r="E15312" s="17">
        <v>2508963.0</v>
      </c>
      <c r="F15312" s="17">
        <v>4510700.0</v>
      </c>
      <c r="G15312" s="17">
        <v>3.8197142E7</v>
      </c>
      <c r="H15312" s="17">
        <v>1.74135605E8</v>
      </c>
    </row>
    <row r="15313">
      <c r="A15313" s="7" t="s">
        <v>33731</v>
      </c>
      <c r="B15313" s="17" t="s">
        <v>33732</v>
      </c>
      <c r="C15313" s="17">
        <v>15.0</v>
      </c>
      <c r="D15313" s="17">
        <v>5.07875594E7</v>
      </c>
      <c r="E15313" s="17">
        <v>5000000.0</v>
      </c>
      <c r="F15313" s="17">
        <v>2.699412E7</v>
      </c>
      <c r="G15313" s="17">
        <v>7.8094124E7</v>
      </c>
      <c r="H15313" s="17">
        <v>1.26445096E8</v>
      </c>
    </row>
    <row r="15314">
      <c r="A15314" s="7" t="s">
        <v>33733</v>
      </c>
      <c r="B15314" s="17" t="s">
        <v>33734</v>
      </c>
      <c r="C15314" s="17">
        <v>4.0</v>
      </c>
      <c r="D15314" s="17">
        <v>1.032271675E7</v>
      </c>
      <c r="E15314" s="17">
        <v>1958500.0</v>
      </c>
      <c r="F15314" s="17">
        <v>2137660.0</v>
      </c>
      <c r="G15314" s="17">
        <v>4834920.0</v>
      </c>
      <c r="H15314" s="17">
        <v>3.2359787E7</v>
      </c>
    </row>
    <row r="15315">
      <c r="A15315" s="7" t="s">
        <v>33735</v>
      </c>
      <c r="B15315" s="17" t="s">
        <v>33736</v>
      </c>
      <c r="C15315" s="17">
        <v>17.0</v>
      </c>
      <c r="D15315" s="17">
        <v>6051080.588</v>
      </c>
      <c r="E15315" s="17">
        <v>2476516.0</v>
      </c>
      <c r="F15315" s="17">
        <v>3543069.0</v>
      </c>
      <c r="G15315" s="17">
        <v>4543271.0</v>
      </c>
      <c r="H15315" s="17">
        <v>1.8040143E7</v>
      </c>
    </row>
    <row r="15316">
      <c r="A15316" s="7" t="s">
        <v>33737</v>
      </c>
      <c r="B15316" s="17" t="s">
        <v>33738</v>
      </c>
      <c r="C15316" s="17">
        <v>13.0</v>
      </c>
      <c r="D15316" s="17">
        <v>1.773294223E7</v>
      </c>
      <c r="E15316" s="17">
        <v>2291950.0</v>
      </c>
      <c r="F15316" s="17">
        <v>2484800.0</v>
      </c>
      <c r="G15316" s="17">
        <v>6431815.0</v>
      </c>
      <c r="H15316" s="17">
        <v>9.5009799E7</v>
      </c>
    </row>
    <row r="15317">
      <c r="A15317" s="7" t="s">
        <v>33739</v>
      </c>
      <c r="B15317" s="17" t="s">
        <v>33740</v>
      </c>
      <c r="C15317" s="17">
        <v>12.0</v>
      </c>
      <c r="D15317" s="17">
        <v>3065041.917</v>
      </c>
      <c r="E15317" s="17">
        <v>1572294.0</v>
      </c>
      <c r="F15317" s="17">
        <v>2445815.0</v>
      </c>
      <c r="G15317" s="17">
        <v>2819620.0</v>
      </c>
      <c r="H15317" s="17">
        <v>4918041.0</v>
      </c>
    </row>
    <row r="15318">
      <c r="A15318" s="7" t="s">
        <v>33741</v>
      </c>
      <c r="B15318" s="17" t="s">
        <v>33742</v>
      </c>
      <c r="C15318" s="17">
        <v>50.0</v>
      </c>
      <c r="D15318" s="17">
        <v>3.827838696E7</v>
      </c>
      <c r="E15318" s="17">
        <v>8166125.0</v>
      </c>
      <c r="F15318" s="17">
        <v>3.1665954E7</v>
      </c>
      <c r="G15318" s="17">
        <v>6.1133464E7</v>
      </c>
      <c r="H15318" s="17">
        <v>8.4323896E7</v>
      </c>
    </row>
    <row r="15319">
      <c r="A15319" s="7" t="s">
        <v>33743</v>
      </c>
      <c r="B15319" s="17" t="s">
        <v>33744</v>
      </c>
      <c r="C15319" s="17">
        <v>205.0</v>
      </c>
      <c r="D15319" s="17">
        <v>4.17406115E7</v>
      </c>
      <c r="E15319" s="17">
        <v>4356670.0</v>
      </c>
      <c r="F15319" s="17">
        <v>1.2459763E7</v>
      </c>
      <c r="G15319" s="17">
        <v>6.130372E7</v>
      </c>
      <c r="H15319" s="17">
        <v>9.15073E7</v>
      </c>
    </row>
    <row r="15320">
      <c r="A15320" s="7" t="s">
        <v>33745</v>
      </c>
      <c r="B15320" s="17" t="s">
        <v>33746</v>
      </c>
      <c r="C15320" s="17">
        <v>24.0</v>
      </c>
      <c r="D15320" s="17">
        <v>3.534202017E7</v>
      </c>
      <c r="E15320" s="17">
        <v>4431673.0</v>
      </c>
      <c r="F15320" s="17">
        <v>1.2602801E7</v>
      </c>
      <c r="G15320" s="17">
        <v>3.8828754E7</v>
      </c>
      <c r="H15320" s="17">
        <v>8.0480085E7</v>
      </c>
    </row>
    <row r="15321">
      <c r="A15321" s="7" t="s">
        <v>33747</v>
      </c>
      <c r="B15321" s="17" t="s">
        <v>33748</v>
      </c>
      <c r="C15321" s="17">
        <v>1.0</v>
      </c>
      <c r="D15321" s="17">
        <v>8299596.0</v>
      </c>
      <c r="E15321" s="17">
        <v>8299596.0</v>
      </c>
      <c r="F15321" s="17">
        <v>8299596.0</v>
      </c>
      <c r="G15321" s="17">
        <v>8299596.0</v>
      </c>
      <c r="H15321" s="17">
        <v>8299596.0</v>
      </c>
    </row>
    <row r="15322">
      <c r="A15322" s="7" t="s">
        <v>33749</v>
      </c>
      <c r="B15322" s="17" t="s">
        <v>33750</v>
      </c>
      <c r="C15322" s="17">
        <v>1.0</v>
      </c>
      <c r="D15322" s="17">
        <v>6343253.0</v>
      </c>
      <c r="E15322" s="17">
        <v>6343253.0</v>
      </c>
      <c r="F15322" s="17">
        <v>6343253.0</v>
      </c>
      <c r="G15322" s="17">
        <v>6343253.0</v>
      </c>
      <c r="H15322" s="17">
        <v>6343253.0</v>
      </c>
    </row>
    <row r="15323">
      <c r="A15323" s="7" t="s">
        <v>33751</v>
      </c>
      <c r="B15323" s="17" t="s">
        <v>33752</v>
      </c>
      <c r="C15323" s="17">
        <v>32.0</v>
      </c>
      <c r="D15323" s="17">
        <v>1.292223144E7</v>
      </c>
      <c r="E15323" s="17">
        <v>2087500.0</v>
      </c>
      <c r="F15323" s="17">
        <v>3660110.0</v>
      </c>
      <c r="G15323" s="17">
        <v>7833538.0</v>
      </c>
      <c r="H15323" s="17">
        <v>1.1788692E7</v>
      </c>
    </row>
    <row r="15324">
      <c r="A15324" s="7" t="s">
        <v>33754</v>
      </c>
      <c r="B15324" s="17" t="s">
        <v>33755</v>
      </c>
      <c r="C15324" s="17">
        <v>9.0</v>
      </c>
      <c r="D15324" s="17">
        <v>2.359389689E7</v>
      </c>
      <c r="E15324" s="17">
        <v>7600800.0</v>
      </c>
      <c r="F15324" s="17">
        <v>1.4776261E7</v>
      </c>
      <c r="G15324" s="17">
        <v>2.9098099E7</v>
      </c>
      <c r="H15324" s="17">
        <v>8.935725E7</v>
      </c>
    </row>
    <row r="15325">
      <c r="A15325" s="7" t="s">
        <v>33756</v>
      </c>
      <c r="B15325" s="17" t="s">
        <v>33757</v>
      </c>
      <c r="C15325" s="17">
        <v>11.0</v>
      </c>
      <c r="D15325" s="17">
        <v>5.836629645E7</v>
      </c>
      <c r="E15325" s="17">
        <v>1.0825665E7</v>
      </c>
      <c r="F15325" s="17">
        <v>7.0880365E7</v>
      </c>
      <c r="G15325" s="17">
        <v>8.7260208E7</v>
      </c>
      <c r="H15325" s="17">
        <v>1.22523062E8</v>
      </c>
    </row>
    <row r="15326">
      <c r="A15326" s="7" t="s">
        <v>33758</v>
      </c>
      <c r="B15326" s="17" t="s">
        <v>33759</v>
      </c>
      <c r="C15326" s="17">
        <v>11.0</v>
      </c>
      <c r="D15326" s="17">
        <v>3.280304818E7</v>
      </c>
      <c r="E15326" s="17">
        <v>8421178.0</v>
      </c>
      <c r="F15326" s="17">
        <v>1.371155E7</v>
      </c>
      <c r="G15326" s="17">
        <v>3.6006732E7</v>
      </c>
      <c r="H15326" s="17">
        <v>6.676185E7</v>
      </c>
    </row>
    <row r="15327">
      <c r="A15327" s="7" t="s">
        <v>33760</v>
      </c>
      <c r="B15327" s="17" t="s">
        <v>33761</v>
      </c>
      <c r="C15327" s="17">
        <v>17.0</v>
      </c>
      <c r="D15327" s="17">
        <v>2.883496929E7</v>
      </c>
      <c r="E15327" s="17">
        <v>2.0120981E7</v>
      </c>
      <c r="F15327" s="17">
        <v>2.9242472E7</v>
      </c>
      <c r="G15327" s="17">
        <v>3.190123E7</v>
      </c>
      <c r="H15327" s="17">
        <v>3.8675634E7</v>
      </c>
    </row>
    <row r="15328">
      <c r="A15328" s="7" t="s">
        <v>33762</v>
      </c>
      <c r="B15328" s="17" t="s">
        <v>33763</v>
      </c>
      <c r="C15328" s="17">
        <v>1.0</v>
      </c>
      <c r="D15328" s="17">
        <v>1.5346657E7</v>
      </c>
      <c r="E15328" s="17">
        <v>1.5346657E7</v>
      </c>
      <c r="F15328" s="17">
        <v>1.5346657E7</v>
      </c>
      <c r="G15328" s="17">
        <v>1.5346657E7</v>
      </c>
      <c r="H15328" s="17">
        <v>1.5346657E7</v>
      </c>
    </row>
    <row r="15329">
      <c r="A15329" s="7" t="s">
        <v>33764</v>
      </c>
      <c r="B15329" s="17" t="s">
        <v>33765</v>
      </c>
      <c r="C15329" s="17">
        <v>5.0</v>
      </c>
      <c r="D15329" s="17">
        <v>2.24259504E7</v>
      </c>
      <c r="E15329" s="17">
        <v>8990220.0</v>
      </c>
      <c r="F15329" s="17">
        <v>9199667.0</v>
      </c>
      <c r="G15329" s="17">
        <v>3.2141738E7</v>
      </c>
      <c r="H15329" s="17">
        <v>5.8719127E7</v>
      </c>
    </row>
    <row r="15330">
      <c r="A15330" s="7" t="s">
        <v>33766</v>
      </c>
      <c r="B15330" s="17" t="s">
        <v>33767</v>
      </c>
      <c r="C15330" s="17">
        <v>1.0</v>
      </c>
      <c r="D15330" s="17">
        <v>3.5997105E7</v>
      </c>
      <c r="E15330" s="17">
        <v>3.5997105E7</v>
      </c>
      <c r="F15330" s="17">
        <v>3.5997105E7</v>
      </c>
      <c r="G15330" s="17">
        <v>3.5997105E7</v>
      </c>
      <c r="H15330" s="17">
        <v>3.5997105E7</v>
      </c>
    </row>
    <row r="15331">
      <c r="A15331" s="7" t="s">
        <v>33768</v>
      </c>
      <c r="B15331" s="17" t="s">
        <v>33769</v>
      </c>
      <c r="C15331" s="17">
        <v>8.0</v>
      </c>
      <c r="D15331" s="17">
        <v>9.878795425E7</v>
      </c>
      <c r="E15331" s="17">
        <v>2.3678085E7</v>
      </c>
      <c r="F15331" s="17">
        <v>4.1240464E7</v>
      </c>
      <c r="G15331" s="17">
        <v>8.7260208E7</v>
      </c>
      <c r="H15331" s="17">
        <v>4.169836E8</v>
      </c>
    </row>
    <row r="15332">
      <c r="A15332" s="7" t="s">
        <v>33770</v>
      </c>
      <c r="B15332" s="17" t="s">
        <v>33771</v>
      </c>
      <c r="C15332" s="17">
        <v>10.0</v>
      </c>
      <c r="D15332" s="17">
        <v>9438081.9</v>
      </c>
      <c r="E15332" s="17">
        <v>2453793.0</v>
      </c>
      <c r="F15332" s="17">
        <v>4196776.0</v>
      </c>
      <c r="G15332" s="17">
        <v>1.3853501E7</v>
      </c>
      <c r="H15332" s="17">
        <v>1.7015814E7</v>
      </c>
    </row>
    <row r="15333">
      <c r="A15333" s="7" t="s">
        <v>33772</v>
      </c>
      <c r="B15333" s="17" t="s">
        <v>33773</v>
      </c>
      <c r="C15333" s="17">
        <v>1.0</v>
      </c>
      <c r="D15333" s="17">
        <v>1564000.0</v>
      </c>
      <c r="E15333" s="17">
        <v>1564000.0</v>
      </c>
      <c r="F15333" s="17">
        <v>1564000.0</v>
      </c>
      <c r="G15333" s="17">
        <v>1564000.0</v>
      </c>
      <c r="H15333" s="17">
        <v>1564000.0</v>
      </c>
    </row>
    <row r="15334">
      <c r="A15334" s="7" t="s">
        <v>33774</v>
      </c>
      <c r="B15334" s="17" t="s">
        <v>33775</v>
      </c>
      <c r="C15334" s="17">
        <v>1.0</v>
      </c>
      <c r="D15334" s="17">
        <v>3.3577522E7</v>
      </c>
      <c r="E15334" s="17">
        <v>3.3577522E7</v>
      </c>
      <c r="F15334" s="17">
        <v>3.3577522E7</v>
      </c>
      <c r="G15334" s="17">
        <v>3.3577522E7</v>
      </c>
      <c r="H15334" s="17">
        <v>3.3577522E7</v>
      </c>
    </row>
    <row r="15335">
      <c r="A15335" s="7" t="s">
        <v>33776</v>
      </c>
      <c r="B15335" s="17" t="s">
        <v>33777</v>
      </c>
      <c r="C15335" s="17">
        <v>1.0</v>
      </c>
      <c r="D15335" s="17">
        <v>1.0045375E8</v>
      </c>
      <c r="E15335" s="17">
        <v>1.0045375E8</v>
      </c>
      <c r="F15335" s="17">
        <v>1.0045375E8</v>
      </c>
      <c r="G15335" s="17">
        <v>1.0045375E8</v>
      </c>
      <c r="H15335" s="17">
        <v>1.0045375E8</v>
      </c>
    </row>
    <row r="15336">
      <c r="A15336" s="7" t="s">
        <v>33778</v>
      </c>
      <c r="B15336" s="17" t="s">
        <v>33779</v>
      </c>
      <c r="C15336" s="17">
        <v>3.0</v>
      </c>
      <c r="D15336" s="17">
        <v>1.6482626E7</v>
      </c>
      <c r="E15336" s="17">
        <v>4346720.0</v>
      </c>
      <c r="F15336" s="17">
        <v>4414320.0</v>
      </c>
      <c r="G15336" s="17">
        <v>4.0686838E7</v>
      </c>
      <c r="H15336" s="17">
        <v>4.0686838E7</v>
      </c>
    </row>
    <row r="15337">
      <c r="A15337" s="7" t="s">
        <v>33780</v>
      </c>
      <c r="B15337" s="17" t="s">
        <v>33781</v>
      </c>
      <c r="C15337" s="17">
        <v>446.0</v>
      </c>
      <c r="D15337" s="17">
        <v>4.684970548E7</v>
      </c>
      <c r="E15337" s="17">
        <v>1.2619982E7</v>
      </c>
      <c r="F15337" s="17">
        <v>2.9187197E7</v>
      </c>
      <c r="G15337" s="17">
        <v>5.8587773E7</v>
      </c>
      <c r="H15337" s="17">
        <v>1.08186944E8</v>
      </c>
    </row>
    <row r="15338">
      <c r="A15338" s="7" t="s">
        <v>33782</v>
      </c>
      <c r="B15338" s="17" t="s">
        <v>33783</v>
      </c>
      <c r="C15338" s="17">
        <v>395.0</v>
      </c>
      <c r="D15338" s="17">
        <v>5.028489017E7</v>
      </c>
      <c r="E15338" s="17">
        <v>1.460961E7</v>
      </c>
      <c r="F15338" s="17">
        <v>3.4141881E7</v>
      </c>
      <c r="G15338" s="17">
        <v>6.4353698E7</v>
      </c>
      <c r="H15338" s="17">
        <v>1.14072886E8</v>
      </c>
    </row>
    <row r="15339">
      <c r="A15339" s="7" t="s">
        <v>33784</v>
      </c>
      <c r="B15339" s="17" t="s">
        <v>33785</v>
      </c>
      <c r="C15339" s="17">
        <v>23.0</v>
      </c>
      <c r="D15339" s="17">
        <v>3.153630248E7</v>
      </c>
      <c r="E15339" s="17">
        <v>1.0125629E7</v>
      </c>
      <c r="F15339" s="17">
        <v>1.8305888E7</v>
      </c>
      <c r="G15339" s="17">
        <v>4.861776E7</v>
      </c>
      <c r="H15339" s="17">
        <v>6.8195008E7</v>
      </c>
    </row>
    <row r="15340">
      <c r="A15340" s="7" t="s">
        <v>33786</v>
      </c>
      <c r="B15340" s="17" t="s">
        <v>33787</v>
      </c>
      <c r="C15340" s="17">
        <v>647.0</v>
      </c>
      <c r="D15340" s="17">
        <v>5.016416553E7</v>
      </c>
      <c r="E15340" s="17">
        <v>1.5245556E7</v>
      </c>
      <c r="F15340" s="17">
        <v>3.301845E7</v>
      </c>
      <c r="G15340" s="17">
        <v>6.4195478E7</v>
      </c>
      <c r="H15340" s="17">
        <v>1.06568352E8</v>
      </c>
    </row>
    <row r="15341">
      <c r="A15341" s="7" t="s">
        <v>33788</v>
      </c>
      <c r="B15341" s="17" t="s">
        <v>33789</v>
      </c>
      <c r="C15341" s="17">
        <v>661.0</v>
      </c>
      <c r="D15341" s="17">
        <v>5.599462125E7</v>
      </c>
      <c r="E15341" s="17">
        <v>2.3418013E7</v>
      </c>
      <c r="F15341" s="17">
        <v>4.28459E7</v>
      </c>
      <c r="G15341" s="17">
        <v>7.3181706E7</v>
      </c>
      <c r="H15341" s="17">
        <v>1.16634446E8</v>
      </c>
    </row>
    <row r="15342">
      <c r="A15342" s="7" t="s">
        <v>33790</v>
      </c>
      <c r="B15342" s="17" t="s">
        <v>33791</v>
      </c>
      <c r="C15342" s="17">
        <v>37.0</v>
      </c>
      <c r="D15342" s="17">
        <v>5.897217149E7</v>
      </c>
      <c r="E15342" s="17">
        <v>2.1181825E7</v>
      </c>
      <c r="F15342" s="17">
        <v>3.2394443E7</v>
      </c>
      <c r="G15342" s="17">
        <v>6.5399063E7</v>
      </c>
      <c r="H15342" s="17">
        <v>1.26989155E8</v>
      </c>
    </row>
    <row r="15343">
      <c r="A15343" s="7" t="s">
        <v>33792</v>
      </c>
      <c r="B15343" s="17" t="s">
        <v>33793</v>
      </c>
      <c r="C15343" s="17">
        <v>216.0</v>
      </c>
      <c r="D15343" s="17">
        <v>4.15861342E7</v>
      </c>
      <c r="E15343" s="17">
        <v>1.1933282E7</v>
      </c>
      <c r="F15343" s="17">
        <v>2.5756748E7</v>
      </c>
      <c r="G15343" s="17">
        <v>5.4832442E7</v>
      </c>
      <c r="H15343" s="17">
        <v>9.9770528E7</v>
      </c>
    </row>
    <row r="15344">
      <c r="A15344" s="7" t="s">
        <v>33794</v>
      </c>
      <c r="B15344" s="17" t="s">
        <v>33795</v>
      </c>
      <c r="C15344" s="17">
        <v>186.0</v>
      </c>
      <c r="D15344" s="17">
        <v>5.122266276E7</v>
      </c>
      <c r="E15344" s="17">
        <v>1.9642891E7</v>
      </c>
      <c r="F15344" s="17">
        <v>3.5807118E7</v>
      </c>
      <c r="G15344" s="17">
        <v>7.1733048E7</v>
      </c>
      <c r="H15344" s="17">
        <v>1.1230388E8</v>
      </c>
    </row>
    <row r="15345">
      <c r="A15345" s="7" t="s">
        <v>33796</v>
      </c>
      <c r="B15345" s="17" t="s">
        <v>33797</v>
      </c>
      <c r="C15345" s="17">
        <v>24.0</v>
      </c>
      <c r="D15345" s="17">
        <v>5.5458614E7</v>
      </c>
      <c r="E15345" s="17">
        <v>2.316337E7</v>
      </c>
      <c r="F15345" s="17">
        <v>3.5911157E7</v>
      </c>
      <c r="G15345" s="17">
        <v>7.1170605E7</v>
      </c>
      <c r="H15345" s="17">
        <v>9.3542659E7</v>
      </c>
    </row>
    <row r="15346">
      <c r="A15346" s="7" t="s">
        <v>33798</v>
      </c>
      <c r="B15346" s="17" t="s">
        <v>33799</v>
      </c>
      <c r="C15346" s="17">
        <v>455.0</v>
      </c>
      <c r="D15346" s="17">
        <v>2.850751679E7</v>
      </c>
      <c r="E15346" s="17">
        <v>3661636.0</v>
      </c>
      <c r="F15346" s="17">
        <v>1.0690022E7</v>
      </c>
      <c r="G15346" s="17">
        <v>3.701292E7</v>
      </c>
      <c r="H15346" s="17">
        <v>7.20485E7</v>
      </c>
    </row>
    <row r="15347">
      <c r="A15347" s="7" t="s">
        <v>33800</v>
      </c>
      <c r="B15347" s="17" t="s">
        <v>33801</v>
      </c>
      <c r="C15347" s="17">
        <v>392.0</v>
      </c>
      <c r="D15347" s="17">
        <v>4.703446313E7</v>
      </c>
      <c r="E15347" s="17">
        <v>8349618.0</v>
      </c>
      <c r="F15347" s="17">
        <v>3.3448711E7</v>
      </c>
      <c r="G15347" s="17">
        <v>6.7322166E7</v>
      </c>
      <c r="H15347" s="17">
        <v>1.13933985E8</v>
      </c>
    </row>
    <row r="15348">
      <c r="A15348" s="7" t="s">
        <v>33802</v>
      </c>
      <c r="B15348" s="17" t="s">
        <v>33803</v>
      </c>
      <c r="C15348" s="17">
        <v>20.0</v>
      </c>
      <c r="D15348" s="17">
        <v>6.51409915E7</v>
      </c>
      <c r="E15348" s="17">
        <v>2.946238E7</v>
      </c>
      <c r="F15348" s="17">
        <v>5.2307811E7</v>
      </c>
      <c r="G15348" s="17">
        <v>8.9767899E7</v>
      </c>
      <c r="H15348" s="17">
        <v>1.14072886E8</v>
      </c>
    </row>
    <row r="15349">
      <c r="A15349" s="7" t="s">
        <v>33804</v>
      </c>
      <c r="B15349" s="17" t="s">
        <v>33805</v>
      </c>
      <c r="C15349" s="17">
        <v>43.0</v>
      </c>
      <c r="D15349" s="17">
        <v>4.839943277E7</v>
      </c>
      <c r="E15349" s="17">
        <v>1.3717101E7</v>
      </c>
      <c r="F15349" s="17">
        <v>3.3576592E7</v>
      </c>
      <c r="G15349" s="17">
        <v>6.7361624E7</v>
      </c>
      <c r="H15349" s="17">
        <v>9.023637E7</v>
      </c>
    </row>
    <row r="15350">
      <c r="A15350" s="7" t="s">
        <v>33806</v>
      </c>
      <c r="B15350" s="17" t="s">
        <v>33807</v>
      </c>
      <c r="C15350" s="17">
        <v>138.0</v>
      </c>
      <c r="D15350" s="17">
        <v>3.837437098E7</v>
      </c>
      <c r="E15350" s="17">
        <v>4656353.0</v>
      </c>
      <c r="F15350" s="17">
        <v>1.5365993E7</v>
      </c>
      <c r="G15350" s="17">
        <v>4.8383062E7</v>
      </c>
      <c r="H15350" s="17">
        <v>9.2763163E7</v>
      </c>
    </row>
    <row r="15351">
      <c r="A15351" s="7" t="s">
        <v>33808</v>
      </c>
      <c r="B15351" s="17" t="s">
        <v>33809</v>
      </c>
      <c r="C15351" s="17">
        <v>2.0</v>
      </c>
      <c r="D15351" s="17">
        <v>1.93687505E7</v>
      </c>
      <c r="E15351" s="17">
        <v>2400750.0</v>
      </c>
      <c r="F15351" s="17">
        <v>2400750.0</v>
      </c>
      <c r="G15351" s="17">
        <v>3.6336751E7</v>
      </c>
      <c r="H15351" s="17">
        <v>3.6336751E7</v>
      </c>
    </row>
    <row r="15352">
      <c r="A15352" s="7" t="s">
        <v>33810</v>
      </c>
      <c r="B15352" s="17" t="s">
        <v>33811</v>
      </c>
      <c r="C15352" s="17">
        <v>8.0</v>
      </c>
      <c r="D15352" s="17">
        <v>1.025500773E8</v>
      </c>
      <c r="E15352" s="17">
        <v>4.9253546E7</v>
      </c>
      <c r="F15352" s="17">
        <v>7.3091628E7</v>
      </c>
      <c r="G15352" s="17">
        <v>1.0308617E8</v>
      </c>
      <c r="H15352" s="17">
        <v>2.41589008E8</v>
      </c>
    </row>
    <row r="15353">
      <c r="A15353" s="7" t="s">
        <v>33812</v>
      </c>
      <c r="B15353" s="17" t="s">
        <v>33813</v>
      </c>
      <c r="C15353" s="17">
        <v>12.0</v>
      </c>
      <c r="D15353" s="17">
        <v>2.919577783E7</v>
      </c>
      <c r="E15353" s="17">
        <v>9764428.0</v>
      </c>
      <c r="F15353" s="17">
        <v>1.4924814E7</v>
      </c>
      <c r="G15353" s="17">
        <v>2.6847005E7</v>
      </c>
      <c r="H15353" s="17">
        <v>6.8339064E7</v>
      </c>
    </row>
    <row r="15354">
      <c r="A15354" s="7" t="s">
        <v>33814</v>
      </c>
      <c r="B15354" s="17" t="s">
        <v>33815</v>
      </c>
      <c r="C15354" s="17">
        <v>1.0</v>
      </c>
      <c r="D15354" s="17">
        <v>3.085533E7</v>
      </c>
      <c r="E15354" s="17">
        <v>3.085533E7</v>
      </c>
      <c r="F15354" s="17">
        <v>3.085533E7</v>
      </c>
      <c r="G15354" s="17">
        <v>3.085533E7</v>
      </c>
      <c r="H15354" s="17">
        <v>3.085533E7</v>
      </c>
    </row>
    <row r="15355">
      <c r="A15355" s="7" t="s">
        <v>33817</v>
      </c>
      <c r="B15355" s="17" t="s">
        <v>33818</v>
      </c>
      <c r="C15355" s="17">
        <v>14.0</v>
      </c>
      <c r="D15355" s="17">
        <v>4.604281664E7</v>
      </c>
      <c r="E15355" s="17">
        <v>2.3326032E7</v>
      </c>
      <c r="F15355" s="17">
        <v>5.2291443E7</v>
      </c>
      <c r="G15355" s="17">
        <v>5.9929883E7</v>
      </c>
      <c r="H15355" s="17">
        <v>7.1180211E7</v>
      </c>
    </row>
    <row r="15356">
      <c r="A15356" s="7" t="s">
        <v>33819</v>
      </c>
      <c r="B15356" s="17" t="s">
        <v>33820</v>
      </c>
      <c r="C15356" s="17">
        <v>7.0</v>
      </c>
      <c r="D15356" s="17">
        <v>2.085362686E7</v>
      </c>
      <c r="E15356" s="17">
        <v>4992644.0</v>
      </c>
      <c r="F15356" s="17">
        <v>2.3447652E7</v>
      </c>
      <c r="G15356" s="17">
        <v>3.1768607E7</v>
      </c>
      <c r="H15356" s="17">
        <v>4.9227074E7</v>
      </c>
    </row>
    <row r="15357">
      <c r="A15357" s="7" t="s">
        <v>33821</v>
      </c>
      <c r="B15357" s="17" t="s">
        <v>33822</v>
      </c>
      <c r="C15357" s="17">
        <v>1.0</v>
      </c>
      <c r="D15357" s="17">
        <v>6464190.0</v>
      </c>
      <c r="E15357" s="17">
        <v>6464190.0</v>
      </c>
      <c r="F15357" s="17">
        <v>6464190.0</v>
      </c>
      <c r="G15357" s="17">
        <v>6464190.0</v>
      </c>
      <c r="H15357" s="17">
        <v>6464190.0</v>
      </c>
    </row>
    <row r="15358">
      <c r="A15358" s="7" t="s">
        <v>33823</v>
      </c>
      <c r="B15358" s="17" t="s">
        <v>33824</v>
      </c>
      <c r="C15358" s="17">
        <v>9.0</v>
      </c>
      <c r="D15358" s="17">
        <v>4.010238244E7</v>
      </c>
      <c r="E15358" s="17">
        <v>7950000.0</v>
      </c>
      <c r="F15358" s="17">
        <v>1.4924814E7</v>
      </c>
      <c r="G15358" s="17">
        <v>2.1434767E7</v>
      </c>
      <c r="H15358" s="17">
        <v>2.03572007E8</v>
      </c>
    </row>
    <row r="15359">
      <c r="A15359" s="7" t="s">
        <v>33825</v>
      </c>
      <c r="B15359" s="17" t="s">
        <v>33826</v>
      </c>
      <c r="C15359" s="17">
        <v>63.0</v>
      </c>
      <c r="D15359" s="17">
        <v>6.066243194E7</v>
      </c>
      <c r="E15359" s="17">
        <v>1.7385867E7</v>
      </c>
      <c r="F15359" s="17">
        <v>4.0104615E7</v>
      </c>
      <c r="G15359" s="17">
        <v>8.7037594E7</v>
      </c>
      <c r="H15359" s="17">
        <v>1.43810367E8</v>
      </c>
    </row>
    <row r="15360">
      <c r="A15360" s="7" t="s">
        <v>33827</v>
      </c>
      <c r="B15360" s="17" t="s">
        <v>33828</v>
      </c>
      <c r="C15360" s="17">
        <v>29.0</v>
      </c>
      <c r="D15360" s="17">
        <v>6.495387821E7</v>
      </c>
      <c r="E15360" s="17">
        <v>1.7394708E7</v>
      </c>
      <c r="F15360" s="17">
        <v>4.8541463E7</v>
      </c>
      <c r="G15360" s="17">
        <v>8.1216747E7</v>
      </c>
      <c r="H15360" s="17">
        <v>1.38984092E8</v>
      </c>
    </row>
    <row r="15361">
      <c r="A15361" s="7" t="s">
        <v>33830</v>
      </c>
      <c r="B15361" s="17" t="s">
        <v>33831</v>
      </c>
      <c r="C15361" s="17">
        <v>3.0</v>
      </c>
      <c r="D15361" s="17">
        <v>4.3153269E7</v>
      </c>
      <c r="E15361" s="17">
        <v>2.6150857E7</v>
      </c>
      <c r="F15361" s="17">
        <v>3.301845E7</v>
      </c>
      <c r="G15361" s="17">
        <v>7.02905E7</v>
      </c>
      <c r="H15361" s="17">
        <v>7.02905E7</v>
      </c>
    </row>
    <row r="15362">
      <c r="A15362" s="7" t="s">
        <v>33832</v>
      </c>
      <c r="B15362" s="17" t="s">
        <v>33833</v>
      </c>
      <c r="C15362" s="17">
        <v>17.0</v>
      </c>
      <c r="D15362" s="17">
        <v>1.454827876E7</v>
      </c>
      <c r="E15362" s="17">
        <v>2662288.0</v>
      </c>
      <c r="F15362" s="17">
        <v>3498059.0</v>
      </c>
      <c r="G15362" s="17">
        <v>1.0289591E7</v>
      </c>
      <c r="H15362" s="17">
        <v>3.4746678E7</v>
      </c>
    </row>
    <row r="15363">
      <c r="A15363" s="7" t="s">
        <v>33834</v>
      </c>
      <c r="B15363" s="17" t="s">
        <v>33835</v>
      </c>
      <c r="C15363" s="17">
        <v>13.0</v>
      </c>
      <c r="D15363" s="17">
        <v>2.494392208E7</v>
      </c>
      <c r="E15363" s="17">
        <v>3562367.0</v>
      </c>
      <c r="F15363" s="17">
        <v>7160277.0</v>
      </c>
      <c r="G15363" s="17">
        <v>5.4711938E7</v>
      </c>
      <c r="H15363" s="17">
        <v>6.1038134E7</v>
      </c>
    </row>
    <row r="15364">
      <c r="A15364" s="7" t="s">
        <v>33836</v>
      </c>
      <c r="B15364" s="17" t="s">
        <v>33837</v>
      </c>
      <c r="C15364" s="17">
        <v>1.0</v>
      </c>
      <c r="D15364" s="17">
        <v>3854830.0</v>
      </c>
      <c r="E15364" s="17">
        <v>3854830.0</v>
      </c>
      <c r="F15364" s="17">
        <v>3854830.0</v>
      </c>
      <c r="G15364" s="17">
        <v>3854830.0</v>
      </c>
      <c r="H15364" s="17">
        <v>3854830.0</v>
      </c>
    </row>
    <row r="15365">
      <c r="A15365" s="7" t="s">
        <v>33838</v>
      </c>
      <c r="B15365" s="17" t="s">
        <v>33839</v>
      </c>
      <c r="C15365" s="17">
        <v>9.0</v>
      </c>
      <c r="D15365" s="17">
        <v>9422455.556</v>
      </c>
      <c r="E15365" s="17">
        <v>3119306.0</v>
      </c>
      <c r="F15365" s="17">
        <v>3655096.0</v>
      </c>
      <c r="G15365" s="17">
        <v>6641460.0</v>
      </c>
      <c r="H15365" s="17">
        <v>3.9014405E7</v>
      </c>
    </row>
    <row r="15366">
      <c r="A15366" s="7" t="s">
        <v>33840</v>
      </c>
      <c r="B15366" s="17" t="s">
        <v>33841</v>
      </c>
      <c r="C15366" s="17">
        <v>1.0</v>
      </c>
      <c r="D15366" s="17">
        <v>2258866.0</v>
      </c>
      <c r="E15366" s="17">
        <v>2258866.0</v>
      </c>
      <c r="F15366" s="17">
        <v>2258866.0</v>
      </c>
      <c r="G15366" s="17">
        <v>2258866.0</v>
      </c>
      <c r="H15366" s="17">
        <v>2258866.0</v>
      </c>
    </row>
    <row r="15367">
      <c r="A15367" s="7" t="s">
        <v>33842</v>
      </c>
      <c r="B15367" s="17" t="s">
        <v>33843</v>
      </c>
      <c r="C15367" s="17">
        <v>83.0</v>
      </c>
      <c r="D15367" s="17">
        <v>1.268640912E7</v>
      </c>
      <c r="E15367" s="17">
        <v>2935886.0</v>
      </c>
      <c r="F15367" s="17">
        <v>6528831.0</v>
      </c>
      <c r="G15367" s="17">
        <v>1.5858199E7</v>
      </c>
      <c r="H15367" s="17">
        <v>2.4160687E7</v>
      </c>
    </row>
    <row r="15368">
      <c r="A15368" s="7" t="s">
        <v>33844</v>
      </c>
      <c r="B15368" s="17" t="s">
        <v>33845</v>
      </c>
      <c r="C15368" s="17">
        <v>40.0</v>
      </c>
      <c r="D15368" s="17">
        <v>2.71947485E7</v>
      </c>
      <c r="E15368" s="17">
        <v>3311083.0</v>
      </c>
      <c r="F15368" s="17">
        <v>6619898.0</v>
      </c>
      <c r="G15368" s="17">
        <v>3.0305544E7</v>
      </c>
      <c r="H15368" s="17">
        <v>6.5686685E7</v>
      </c>
    </row>
    <row r="15369">
      <c r="A15369" s="7" t="s">
        <v>33846</v>
      </c>
      <c r="B15369" s="17" t="s">
        <v>33847</v>
      </c>
      <c r="C15369" s="17">
        <v>270.0</v>
      </c>
      <c r="D15369" s="17">
        <v>1.200610341E7</v>
      </c>
      <c r="E15369" s="17">
        <v>2155861.0</v>
      </c>
      <c r="F15369" s="17">
        <v>3575756.0</v>
      </c>
      <c r="G15369" s="17">
        <v>9156809.0</v>
      </c>
      <c r="H15369" s="17">
        <v>3.4188998E7</v>
      </c>
    </row>
    <row r="15370">
      <c r="A15370" s="7" t="s">
        <v>33848</v>
      </c>
      <c r="B15370" s="17" t="s">
        <v>33849</v>
      </c>
      <c r="C15370" s="17">
        <v>2190.0</v>
      </c>
      <c r="D15370" s="17">
        <v>8387311.799</v>
      </c>
      <c r="E15370" s="17">
        <v>2177726.0</v>
      </c>
      <c r="F15370" s="17">
        <v>3239139.0</v>
      </c>
      <c r="G15370" s="17">
        <v>5788042.0</v>
      </c>
      <c r="H15370" s="17">
        <v>1.6870323E7</v>
      </c>
    </row>
    <row r="15371">
      <c r="A15371" s="7" t="s">
        <v>33850</v>
      </c>
      <c r="B15371" s="17" t="s">
        <v>33851</v>
      </c>
      <c r="C15371" s="17">
        <v>717.0</v>
      </c>
      <c r="D15371" s="17">
        <v>5101437.191</v>
      </c>
      <c r="E15371" s="17">
        <v>2211757.0</v>
      </c>
      <c r="F15371" s="17">
        <v>3002998.0</v>
      </c>
      <c r="G15371" s="17">
        <v>4921102.0</v>
      </c>
      <c r="H15371" s="17">
        <v>8686375.0</v>
      </c>
    </row>
    <row r="15372">
      <c r="A15372" s="7" t="s">
        <v>33853</v>
      </c>
      <c r="B15372" s="17" t="s">
        <v>33854</v>
      </c>
      <c r="C15372" s="17">
        <v>739.0</v>
      </c>
      <c r="D15372" s="17">
        <v>1.546625784E7</v>
      </c>
      <c r="E15372" s="17">
        <v>2715000.0</v>
      </c>
      <c r="F15372" s="17">
        <v>4687928.0</v>
      </c>
      <c r="G15372" s="17">
        <v>1.1508013E7</v>
      </c>
      <c r="H15372" s="17">
        <v>4.1193392E7</v>
      </c>
    </row>
    <row r="15373">
      <c r="A15373" s="7" t="s">
        <v>33855</v>
      </c>
      <c r="B15373" s="17" t="s">
        <v>33856</v>
      </c>
      <c r="C15373" s="17">
        <v>301.0</v>
      </c>
      <c r="D15373" s="17">
        <v>1.057488676E7</v>
      </c>
      <c r="E15373" s="17">
        <v>2734398.0</v>
      </c>
      <c r="F15373" s="17">
        <v>5572293.0</v>
      </c>
      <c r="G15373" s="17">
        <v>1.0949779E7</v>
      </c>
      <c r="H15373" s="17">
        <v>2.0255604E7</v>
      </c>
    </row>
    <row r="15374">
      <c r="A15374" s="7" t="s">
        <v>33857</v>
      </c>
      <c r="B15374" s="17" t="s">
        <v>33858</v>
      </c>
      <c r="C15374" s="17">
        <v>26.0</v>
      </c>
      <c r="D15374" s="17">
        <v>9853129.769</v>
      </c>
      <c r="E15374" s="17">
        <v>2903200.0</v>
      </c>
      <c r="F15374" s="17">
        <v>4649561.0</v>
      </c>
      <c r="G15374" s="17">
        <v>8246508.0</v>
      </c>
      <c r="H15374" s="17">
        <v>3.3931081E7</v>
      </c>
    </row>
    <row r="15375">
      <c r="A15375" s="7" t="s">
        <v>33859</v>
      </c>
      <c r="B15375" s="17" t="s">
        <v>33860</v>
      </c>
      <c r="C15375" s="17">
        <v>325.0</v>
      </c>
      <c r="D15375" s="17">
        <v>1.107307662E7</v>
      </c>
      <c r="E15375" s="17">
        <v>2770000.0</v>
      </c>
      <c r="F15375" s="17">
        <v>5519677.0</v>
      </c>
      <c r="G15375" s="17">
        <v>1.0400637E7</v>
      </c>
      <c r="H15375" s="17">
        <v>2.7169735E7</v>
      </c>
    </row>
    <row r="15376">
      <c r="A15376" s="7" t="s">
        <v>33861</v>
      </c>
      <c r="B15376" s="17" t="s">
        <v>33862</v>
      </c>
      <c r="C15376" s="17">
        <v>339.0</v>
      </c>
      <c r="D15376" s="17">
        <v>9033312.504</v>
      </c>
      <c r="E15376" s="17">
        <v>2342000.0</v>
      </c>
      <c r="F15376" s="17">
        <v>3823859.0</v>
      </c>
      <c r="G15376" s="17">
        <v>7668272.0</v>
      </c>
      <c r="H15376" s="17">
        <v>1.953868E7</v>
      </c>
    </row>
    <row r="15377">
      <c r="A15377" s="7" t="s">
        <v>33863</v>
      </c>
      <c r="B15377" s="17" t="s">
        <v>33864</v>
      </c>
      <c r="C15377" s="17">
        <v>383.0</v>
      </c>
      <c r="D15377" s="17">
        <v>1.786731785E7</v>
      </c>
      <c r="E15377" s="17">
        <v>5802097.0</v>
      </c>
      <c r="F15377" s="17">
        <v>9540259.0</v>
      </c>
      <c r="G15377" s="17">
        <v>1.7118662E7</v>
      </c>
      <c r="H15377" s="17">
        <v>3.414505E7</v>
      </c>
    </row>
    <row r="15378">
      <c r="A15378" s="7" t="s">
        <v>33865</v>
      </c>
      <c r="B15378" s="17" t="s">
        <v>33866</v>
      </c>
      <c r="C15378" s="17">
        <v>285.0</v>
      </c>
      <c r="D15378" s="17">
        <v>1.659678208E7</v>
      </c>
      <c r="E15378" s="17">
        <v>6479840.0</v>
      </c>
      <c r="F15378" s="17">
        <v>9943089.0</v>
      </c>
      <c r="G15378" s="17">
        <v>1.5077357E7</v>
      </c>
      <c r="H15378" s="17">
        <v>3.2831313E7</v>
      </c>
    </row>
    <row r="15379">
      <c r="A15379" s="7" t="s">
        <v>33867</v>
      </c>
      <c r="B15379" s="17" t="s">
        <v>33868</v>
      </c>
      <c r="C15379" s="17">
        <v>282.0</v>
      </c>
      <c r="D15379" s="17">
        <v>1.135122775E7</v>
      </c>
      <c r="E15379" s="17">
        <v>5390842.0</v>
      </c>
      <c r="F15379" s="17">
        <v>7561375.0</v>
      </c>
      <c r="G15379" s="17">
        <v>1.256433E7</v>
      </c>
      <c r="H15379" s="17">
        <v>2.0332178E7</v>
      </c>
    </row>
    <row r="15380">
      <c r="A15380" s="7" t="s">
        <v>33869</v>
      </c>
      <c r="B15380" s="17" t="s">
        <v>33870</v>
      </c>
      <c r="C15380" s="17">
        <v>548.0</v>
      </c>
      <c r="D15380" s="17">
        <v>1.307185284E7</v>
      </c>
      <c r="E15380" s="17">
        <v>5485000.0</v>
      </c>
      <c r="F15380" s="17">
        <v>8027000.0</v>
      </c>
      <c r="G15380" s="17">
        <v>1.25594E7</v>
      </c>
      <c r="H15380" s="17">
        <v>2.0121796E7</v>
      </c>
    </row>
    <row r="15381">
      <c r="A15381" s="7" t="s">
        <v>33871</v>
      </c>
      <c r="B15381" s="17" t="s">
        <v>33872</v>
      </c>
      <c r="C15381" s="17">
        <v>832.0</v>
      </c>
      <c r="D15381" s="17">
        <v>9406148.94</v>
      </c>
      <c r="E15381" s="17">
        <v>3238605.0</v>
      </c>
      <c r="F15381" s="17">
        <v>6216048.0</v>
      </c>
      <c r="G15381" s="17">
        <v>9930377.0</v>
      </c>
      <c r="H15381" s="17">
        <v>1.5400436E7</v>
      </c>
    </row>
    <row r="15382">
      <c r="A15382" s="7" t="s">
        <v>33873</v>
      </c>
      <c r="B15382" s="17" t="s">
        <v>33874</v>
      </c>
      <c r="C15382" s="17">
        <v>80.0</v>
      </c>
      <c r="D15382" s="17">
        <v>1.605722451E7</v>
      </c>
      <c r="E15382" s="17">
        <v>4783217.0</v>
      </c>
      <c r="F15382" s="17">
        <v>7317951.0</v>
      </c>
      <c r="G15382" s="17">
        <v>1.4305687E7</v>
      </c>
      <c r="H15382" s="17">
        <v>2.27423E7</v>
      </c>
    </row>
    <row r="15383">
      <c r="A15383" s="7" t="s">
        <v>33875</v>
      </c>
      <c r="B15383" s="17" t="s">
        <v>33876</v>
      </c>
      <c r="C15383" s="17">
        <v>40.0</v>
      </c>
      <c r="D15383" s="17">
        <v>2.461919115E7</v>
      </c>
      <c r="E15383" s="17">
        <v>6888393.0</v>
      </c>
      <c r="F15383" s="17">
        <v>1.3899808E7</v>
      </c>
      <c r="G15383" s="17">
        <v>3.2952255E7</v>
      </c>
      <c r="H15383" s="17">
        <v>5.6834307E7</v>
      </c>
    </row>
    <row r="15384">
      <c r="A15384" s="7" t="s">
        <v>33878</v>
      </c>
      <c r="B15384" s="17" t="s">
        <v>33879</v>
      </c>
      <c r="C15384" s="17">
        <v>306.0</v>
      </c>
      <c r="D15384" s="17">
        <v>2.275582767E7</v>
      </c>
      <c r="E15384" s="17">
        <v>6211176.0</v>
      </c>
      <c r="F15384" s="17">
        <v>1.0114844E7</v>
      </c>
      <c r="G15384" s="17">
        <v>2.0692072E7</v>
      </c>
      <c r="H15384" s="17">
        <v>4.6024004E7</v>
      </c>
    </row>
    <row r="15385">
      <c r="A15385" s="7" t="s">
        <v>33880</v>
      </c>
      <c r="B15385" s="17" t="s">
        <v>33881</v>
      </c>
      <c r="C15385" s="17">
        <v>1.0</v>
      </c>
      <c r="D15385" s="17">
        <v>2484689.0</v>
      </c>
      <c r="E15385" s="17">
        <v>2484689.0</v>
      </c>
      <c r="F15385" s="17">
        <v>2484689.0</v>
      </c>
      <c r="G15385" s="17">
        <v>2484689.0</v>
      </c>
      <c r="H15385" s="17">
        <v>2484689.0</v>
      </c>
    </row>
    <row r="15386">
      <c r="A15386" s="7" t="s">
        <v>33882</v>
      </c>
      <c r="B15386" s="17" t="s">
        <v>33883</v>
      </c>
      <c r="C15386" s="17">
        <v>2339.0</v>
      </c>
      <c r="D15386" s="17">
        <v>1.795628186E7</v>
      </c>
      <c r="E15386" s="17">
        <v>3289093.0</v>
      </c>
      <c r="F15386" s="17">
        <v>5370575.0</v>
      </c>
      <c r="G15386" s="17">
        <v>1.5400768E7</v>
      </c>
      <c r="H15386" s="17">
        <v>5.5415173E7</v>
      </c>
    </row>
    <row r="15387">
      <c r="A15387" s="7" t="s">
        <v>33884</v>
      </c>
      <c r="B15387" s="17" t="s">
        <v>33885</v>
      </c>
      <c r="C15387" s="17">
        <v>2060.0</v>
      </c>
      <c r="D15387" s="17">
        <v>2.601338997E7</v>
      </c>
      <c r="E15387" s="17">
        <v>3842780.0</v>
      </c>
      <c r="F15387" s="17">
        <v>7628893.0</v>
      </c>
      <c r="G15387" s="17">
        <v>4.0486075E7</v>
      </c>
      <c r="H15387" s="17">
        <v>7.3838051E7</v>
      </c>
    </row>
    <row r="15388">
      <c r="A15388" s="7" t="s">
        <v>33886</v>
      </c>
      <c r="B15388" s="17" t="s">
        <v>33887</v>
      </c>
      <c r="C15388" s="17">
        <v>606.0</v>
      </c>
      <c r="D15388" s="17">
        <v>2.217661077E7</v>
      </c>
      <c r="E15388" s="17">
        <v>3890499.0</v>
      </c>
      <c r="F15388" s="17">
        <v>7249941.0</v>
      </c>
      <c r="G15388" s="17">
        <v>3.37264E7</v>
      </c>
      <c r="H15388" s="17">
        <v>6.2424678E7</v>
      </c>
    </row>
    <row r="15389">
      <c r="A15389" s="7" t="s">
        <v>33888</v>
      </c>
      <c r="B15389" s="17" t="s">
        <v>33889</v>
      </c>
      <c r="C15389" s="17">
        <v>30.0</v>
      </c>
      <c r="D15389" s="17">
        <v>4.389686957E7</v>
      </c>
      <c r="E15389" s="17">
        <v>3877696.0</v>
      </c>
      <c r="F15389" s="17">
        <v>1.0850161E7</v>
      </c>
      <c r="G15389" s="17">
        <v>8.2331037E7</v>
      </c>
      <c r="H15389" s="17">
        <v>1.24095708E8</v>
      </c>
    </row>
    <row r="15390">
      <c r="A15390" s="7" t="s">
        <v>33890</v>
      </c>
      <c r="B15390" s="17" t="s">
        <v>33891</v>
      </c>
      <c r="C15390" s="17">
        <v>39.0</v>
      </c>
      <c r="D15390" s="17">
        <v>2.531318792E7</v>
      </c>
      <c r="E15390" s="17">
        <v>3461000.0</v>
      </c>
      <c r="F15390" s="17">
        <v>5559703.0</v>
      </c>
      <c r="G15390" s="17">
        <v>2.2122663E7</v>
      </c>
      <c r="H15390" s="17">
        <v>7.8571075E7</v>
      </c>
    </row>
    <row r="15391">
      <c r="A15391" s="7" t="s">
        <v>33892</v>
      </c>
      <c r="B15391" s="17" t="s">
        <v>33893</v>
      </c>
      <c r="C15391" s="17">
        <v>149.0</v>
      </c>
      <c r="D15391" s="17">
        <v>5.01949966E7</v>
      </c>
      <c r="E15391" s="17">
        <v>1.6851374E7</v>
      </c>
      <c r="F15391" s="17">
        <v>4.873955E7</v>
      </c>
      <c r="G15391" s="17">
        <v>7.290235E7</v>
      </c>
      <c r="H15391" s="17">
        <v>9.0263201E7</v>
      </c>
    </row>
    <row r="15392">
      <c r="A15392" s="7" t="s">
        <v>33894</v>
      </c>
      <c r="B15392" s="17" t="s">
        <v>33895</v>
      </c>
      <c r="C15392" s="17">
        <v>2.0</v>
      </c>
      <c r="D15392" s="17">
        <v>1.190187225E8</v>
      </c>
      <c r="E15392" s="17">
        <v>1.032251E8</v>
      </c>
      <c r="F15392" s="17">
        <v>1.032251E8</v>
      </c>
      <c r="G15392" s="17">
        <v>1.34812345E8</v>
      </c>
      <c r="H15392" s="17">
        <v>1.34812345E8</v>
      </c>
    </row>
    <row r="15393">
      <c r="A15393" s="7" t="s">
        <v>33896</v>
      </c>
      <c r="B15393" s="17" t="s">
        <v>33897</v>
      </c>
      <c r="C15393" s="17">
        <v>12.0</v>
      </c>
      <c r="D15393" s="17">
        <v>1.903719667E7</v>
      </c>
      <c r="E15393" s="17">
        <v>2249733.0</v>
      </c>
      <c r="F15393" s="17">
        <v>4500000.0</v>
      </c>
      <c r="G15393" s="17">
        <v>9991188.0</v>
      </c>
      <c r="H15393" s="17">
        <v>5.6734365E7</v>
      </c>
    </row>
    <row r="15394">
      <c r="A15394" s="7" t="s">
        <v>33898</v>
      </c>
      <c r="B15394" s="17" t="s">
        <v>33899</v>
      </c>
      <c r="C15394" s="17">
        <v>3.0</v>
      </c>
      <c r="D15394" s="17">
        <v>2.386919E7</v>
      </c>
      <c r="E15394" s="17">
        <v>7125898.0</v>
      </c>
      <c r="F15394" s="17">
        <v>1.9934002E7</v>
      </c>
      <c r="G15394" s="17">
        <v>4.454767E7</v>
      </c>
      <c r="H15394" s="17">
        <v>4.454767E7</v>
      </c>
    </row>
    <row r="15395">
      <c r="A15395" s="7" t="s">
        <v>33900</v>
      </c>
      <c r="B15395" s="17" t="s">
        <v>33902</v>
      </c>
      <c r="C15395" s="17">
        <v>9.0</v>
      </c>
      <c r="D15395" s="17">
        <v>3.137823533E7</v>
      </c>
      <c r="E15395" s="17">
        <v>5114148.0</v>
      </c>
      <c r="F15395" s="17">
        <v>8480664.0</v>
      </c>
      <c r="G15395" s="17">
        <v>6.3283443E7</v>
      </c>
      <c r="H15395" s="17">
        <v>1.17953142E8</v>
      </c>
    </row>
    <row r="15396">
      <c r="A15396" s="7" t="s">
        <v>33903</v>
      </c>
      <c r="B15396" s="17" t="s">
        <v>33904</v>
      </c>
      <c r="C15396" s="17">
        <v>14.0</v>
      </c>
      <c r="D15396" s="17">
        <v>3.127528021E7</v>
      </c>
      <c r="E15396" s="17">
        <v>4083955.0</v>
      </c>
      <c r="F15396" s="17">
        <v>7454284.0</v>
      </c>
      <c r="G15396" s="17">
        <v>5.0421263E7</v>
      </c>
      <c r="H15396" s="17">
        <v>1.09289071E8</v>
      </c>
    </row>
    <row r="15397">
      <c r="A15397" s="7" t="s">
        <v>33905</v>
      </c>
      <c r="B15397" s="17" t="s">
        <v>33906</v>
      </c>
      <c r="C15397" s="17">
        <v>14.0</v>
      </c>
      <c r="D15397" s="17">
        <v>7469939.643</v>
      </c>
      <c r="E15397" s="17">
        <v>2714000.0</v>
      </c>
      <c r="F15397" s="17">
        <v>3671987.0</v>
      </c>
      <c r="G15397" s="17">
        <v>6198276.0</v>
      </c>
      <c r="H15397" s="17">
        <v>1.3488475E7</v>
      </c>
    </row>
    <row r="15398">
      <c r="A15398" s="7" t="s">
        <v>33907</v>
      </c>
      <c r="B15398" s="17" t="s">
        <v>33908</v>
      </c>
      <c r="C15398" s="17">
        <v>68.0</v>
      </c>
      <c r="D15398" s="17">
        <v>3.276612471E7</v>
      </c>
      <c r="E15398" s="17">
        <v>3556769.0</v>
      </c>
      <c r="F15398" s="17">
        <v>6756291.0</v>
      </c>
      <c r="G15398" s="17">
        <v>5.0387426E7</v>
      </c>
      <c r="H15398" s="17">
        <v>1.1534711E8</v>
      </c>
    </row>
    <row r="15399">
      <c r="A15399" s="7" t="s">
        <v>33909</v>
      </c>
      <c r="B15399" s="17" t="s">
        <v>33910</v>
      </c>
      <c r="C15399" s="17">
        <v>3.0</v>
      </c>
      <c r="D15399" s="17">
        <v>2.993300467E7</v>
      </c>
      <c r="E15399" s="17">
        <v>2786330.0</v>
      </c>
      <c r="F15399" s="17">
        <v>4.1268112E7</v>
      </c>
      <c r="G15399" s="17">
        <v>4.5744572E7</v>
      </c>
      <c r="H15399" s="17">
        <v>4.5744572E7</v>
      </c>
    </row>
    <row r="15400">
      <c r="A15400" s="7" t="s">
        <v>33911</v>
      </c>
      <c r="B15400" s="17" t="s">
        <v>33912</v>
      </c>
      <c r="C15400" s="17">
        <v>57.0</v>
      </c>
      <c r="D15400" s="17">
        <v>2.858351477E7</v>
      </c>
      <c r="E15400" s="17">
        <v>5190364.0</v>
      </c>
      <c r="F15400" s="17">
        <v>1.416088E7</v>
      </c>
      <c r="G15400" s="17">
        <v>4.115685E7</v>
      </c>
      <c r="H15400" s="17">
        <v>7.6174667E7</v>
      </c>
    </row>
    <row r="15401">
      <c r="A15401" s="7" t="s">
        <v>33913</v>
      </c>
      <c r="B15401" s="17" t="s">
        <v>33914</v>
      </c>
      <c r="C15401" s="17">
        <v>128.0</v>
      </c>
      <c r="D15401" s="17">
        <v>5.432020203E7</v>
      </c>
      <c r="E15401" s="17">
        <v>4744001.0</v>
      </c>
      <c r="F15401" s="17">
        <v>1.81289E7</v>
      </c>
      <c r="G15401" s="17">
        <v>8.4587168E7</v>
      </c>
      <c r="H15401" s="17">
        <v>1.4269419E8</v>
      </c>
    </row>
    <row r="15402">
      <c r="A15402" s="7" t="s">
        <v>33915</v>
      </c>
      <c r="B15402" s="17" t="s">
        <v>33916</v>
      </c>
      <c r="C15402" s="17">
        <v>3.0</v>
      </c>
      <c r="D15402" s="17">
        <v>7.787216E7</v>
      </c>
      <c r="E15402" s="17">
        <v>7461900.0</v>
      </c>
      <c r="F15402" s="17">
        <v>3.7680639E7</v>
      </c>
      <c r="G15402" s="17">
        <v>1.88473941E8</v>
      </c>
      <c r="H15402" s="17">
        <v>1.88473941E8</v>
      </c>
    </row>
    <row r="15403">
      <c r="A15403" s="7" t="s">
        <v>33917</v>
      </c>
      <c r="B15403" s="17" t="s">
        <v>33918</v>
      </c>
      <c r="C15403" s="17">
        <v>58.0</v>
      </c>
      <c r="D15403" s="17">
        <v>7232155.138</v>
      </c>
      <c r="E15403" s="17">
        <v>2890712.0</v>
      </c>
      <c r="F15403" s="17">
        <v>4686290.0</v>
      </c>
      <c r="G15403" s="17">
        <v>9926342.0</v>
      </c>
      <c r="H15403" s="17">
        <v>1.5972776E7</v>
      </c>
    </row>
    <row r="15404">
      <c r="A15404" s="7" t="s">
        <v>33919</v>
      </c>
      <c r="B15404" s="17" t="s">
        <v>33920</v>
      </c>
      <c r="C15404" s="17">
        <v>95.0</v>
      </c>
      <c r="D15404" s="17">
        <v>1.294852693E7</v>
      </c>
      <c r="E15404" s="17">
        <v>3122033.0</v>
      </c>
      <c r="F15404" s="17">
        <v>6110812.0</v>
      </c>
      <c r="G15404" s="17">
        <v>9760689.0</v>
      </c>
      <c r="H15404" s="17">
        <v>1.8854818E7</v>
      </c>
    </row>
    <row r="15405">
      <c r="A15405" s="7" t="s">
        <v>33921</v>
      </c>
      <c r="B15405" s="17" t="s">
        <v>33922</v>
      </c>
      <c r="C15405" s="17">
        <v>54.0</v>
      </c>
      <c r="D15405" s="17">
        <v>3.057440411E7</v>
      </c>
      <c r="E15405" s="17">
        <v>5336012.0</v>
      </c>
      <c r="F15405" s="17">
        <v>1.8170685E7</v>
      </c>
      <c r="G15405" s="17">
        <v>4.3962717E7</v>
      </c>
      <c r="H15405" s="17">
        <v>7.7255152E7</v>
      </c>
    </row>
    <row r="15406">
      <c r="A15406" s="7" t="s">
        <v>33923</v>
      </c>
      <c r="B15406" s="17" t="s">
        <v>33925</v>
      </c>
      <c r="C15406" s="17">
        <v>192.0</v>
      </c>
      <c r="D15406" s="17">
        <v>4.392703073E7</v>
      </c>
      <c r="E15406" s="17">
        <v>7419953.0</v>
      </c>
      <c r="F15406" s="17">
        <v>2.5483799E7</v>
      </c>
      <c r="G15406" s="17">
        <v>6.1479972E7</v>
      </c>
      <c r="H15406" s="17">
        <v>1.14546526E8</v>
      </c>
    </row>
    <row r="15407">
      <c r="A15407" s="7" t="s">
        <v>33926</v>
      </c>
      <c r="B15407" s="17" t="s">
        <v>33927</v>
      </c>
      <c r="C15407" s="17">
        <v>29.0</v>
      </c>
      <c r="D15407" s="17">
        <v>4.28076349E7</v>
      </c>
      <c r="E15407" s="17">
        <v>2.0214791E7</v>
      </c>
      <c r="F15407" s="17">
        <v>3.2664141E7</v>
      </c>
      <c r="G15407" s="17">
        <v>5.4834657E7</v>
      </c>
      <c r="H15407" s="17">
        <v>9.6228473E7</v>
      </c>
    </row>
    <row r="15408">
      <c r="A15408" s="7" t="s">
        <v>33928</v>
      </c>
      <c r="B15408" s="17" t="s">
        <v>33929</v>
      </c>
      <c r="C15408" s="17">
        <v>100.0</v>
      </c>
      <c r="D15408" s="17">
        <v>3.683538141E7</v>
      </c>
      <c r="E15408" s="17">
        <v>8025512.0</v>
      </c>
      <c r="F15408" s="17">
        <v>2.6737496E7</v>
      </c>
      <c r="G15408" s="17">
        <v>5.6172317E7</v>
      </c>
      <c r="H15408" s="17">
        <v>8.7125047E7</v>
      </c>
    </row>
    <row r="15409">
      <c r="A15409" s="7" t="s">
        <v>33930</v>
      </c>
      <c r="B15409" s="17" t="s">
        <v>33931</v>
      </c>
      <c r="C15409" s="17">
        <v>471.0</v>
      </c>
      <c r="D15409" s="17">
        <v>5.685998502E7</v>
      </c>
      <c r="E15409" s="17">
        <v>1.9626083E7</v>
      </c>
      <c r="F15409" s="17">
        <v>4.0597567E7</v>
      </c>
      <c r="G15409" s="17">
        <v>7.6286677E7</v>
      </c>
      <c r="H15409" s="17">
        <v>1.30806129E8</v>
      </c>
    </row>
    <row r="15410">
      <c r="A15410" s="7" t="s">
        <v>33932</v>
      </c>
      <c r="B15410" s="17" t="s">
        <v>33933</v>
      </c>
      <c r="C15410" s="17">
        <v>11.0</v>
      </c>
      <c r="D15410" s="17">
        <v>7.454154245E7</v>
      </c>
      <c r="E15410" s="17">
        <v>6101465.0</v>
      </c>
      <c r="F15410" s="17">
        <v>5.5185666E7</v>
      </c>
      <c r="G15410" s="17">
        <v>1.19668453E8</v>
      </c>
      <c r="H15410" s="17">
        <v>1.19668454E8</v>
      </c>
    </row>
    <row r="15411">
      <c r="A15411" s="7" t="s">
        <v>33934</v>
      </c>
      <c r="B15411" s="17" t="s">
        <v>33935</v>
      </c>
      <c r="C15411" s="17">
        <v>251.0</v>
      </c>
      <c r="D15411" s="17">
        <v>2.085249423E7</v>
      </c>
      <c r="E15411" s="17">
        <v>2853900.0</v>
      </c>
      <c r="F15411" s="17">
        <v>5852935.0</v>
      </c>
      <c r="G15411" s="17">
        <v>1.9521979E7</v>
      </c>
      <c r="H15411" s="17">
        <v>5.8258008E7</v>
      </c>
    </row>
    <row r="15412">
      <c r="A15412" s="7" t="s">
        <v>33936</v>
      </c>
      <c r="B15412" s="17" t="s">
        <v>33937</v>
      </c>
      <c r="C15412" s="17">
        <v>888.0</v>
      </c>
      <c r="D15412" s="17">
        <v>3.331159541E7</v>
      </c>
      <c r="E15412" s="17">
        <v>3931713.0</v>
      </c>
      <c r="F15412" s="17">
        <v>1.0784274E7</v>
      </c>
      <c r="G15412" s="17">
        <v>3.9761836E7</v>
      </c>
      <c r="H15412" s="17">
        <v>1.05424726E8</v>
      </c>
    </row>
    <row r="15413">
      <c r="A15413" s="7" t="s">
        <v>33938</v>
      </c>
      <c r="B15413" s="17" t="s">
        <v>33939</v>
      </c>
      <c r="C15413" s="17">
        <v>19.0</v>
      </c>
      <c r="D15413" s="17">
        <v>5.728093411E7</v>
      </c>
      <c r="E15413" s="17">
        <v>9612019.0</v>
      </c>
      <c r="F15413" s="17">
        <v>4.0678045E7</v>
      </c>
      <c r="G15413" s="17">
        <v>8.9088022E7</v>
      </c>
      <c r="H15413" s="17">
        <v>1.73122515E8</v>
      </c>
    </row>
    <row r="15414">
      <c r="A15414" s="7" t="s">
        <v>33940</v>
      </c>
      <c r="B15414" s="17" t="s">
        <v>33941</v>
      </c>
      <c r="C15414" s="17">
        <v>12.0</v>
      </c>
      <c r="D15414" s="17">
        <v>1.6913217E7</v>
      </c>
      <c r="E15414" s="17">
        <v>2178551.0</v>
      </c>
      <c r="F15414" s="17">
        <v>1.0E7</v>
      </c>
      <c r="G15414" s="17">
        <v>2.5695838E7</v>
      </c>
      <c r="H15414" s="17">
        <v>3.8066029E7</v>
      </c>
    </row>
    <row r="15415">
      <c r="A15415" s="7" t="s">
        <v>33942</v>
      </c>
      <c r="B15415" s="17" t="s">
        <v>33943</v>
      </c>
      <c r="C15415" s="17">
        <v>1.0</v>
      </c>
      <c r="D15415" s="17">
        <v>8.2646676E7</v>
      </c>
      <c r="E15415" s="17">
        <v>8.2646676E7</v>
      </c>
      <c r="F15415" s="17">
        <v>8.2646676E7</v>
      </c>
      <c r="G15415" s="17">
        <v>8.2646676E7</v>
      </c>
      <c r="H15415" s="17">
        <v>8.2646676E7</v>
      </c>
    </row>
    <row r="15416">
      <c r="A15416" s="7" t="s">
        <v>33944</v>
      </c>
      <c r="B15416" s="17" t="s">
        <v>33945</v>
      </c>
      <c r="C15416" s="17">
        <v>6.0</v>
      </c>
      <c r="D15416" s="17">
        <v>2.960986667E7</v>
      </c>
      <c r="E15416" s="17">
        <v>7936090.0</v>
      </c>
      <c r="F15416" s="17">
        <v>1.9528043E7</v>
      </c>
      <c r="G15416" s="17">
        <v>3.3324138E7</v>
      </c>
      <c r="H15416" s="17">
        <v>8.3667876E7</v>
      </c>
    </row>
    <row r="15417">
      <c r="A15417" s="7" t="s">
        <v>33946</v>
      </c>
      <c r="B15417" s="17" t="s">
        <v>33947</v>
      </c>
      <c r="C15417" s="17">
        <v>1.0</v>
      </c>
      <c r="D15417" s="17">
        <v>1.35108499E8</v>
      </c>
      <c r="E15417" s="17">
        <v>1.35108499E8</v>
      </c>
      <c r="F15417" s="17">
        <v>1.35108499E8</v>
      </c>
      <c r="G15417" s="17">
        <v>1.35108499E8</v>
      </c>
      <c r="H15417" s="17">
        <v>1.35108499E8</v>
      </c>
    </row>
    <row r="15418">
      <c r="A15418" s="7" t="s">
        <v>33948</v>
      </c>
      <c r="B15418" s="17" t="s">
        <v>33949</v>
      </c>
      <c r="C15418" s="17">
        <v>11.0</v>
      </c>
      <c r="D15418" s="17">
        <v>3.467313891E7</v>
      </c>
      <c r="E15418" s="17">
        <v>2.3922402E7</v>
      </c>
      <c r="F15418" s="17">
        <v>2.8962218E7</v>
      </c>
      <c r="G15418" s="17">
        <v>4.2870815E7</v>
      </c>
      <c r="H15418" s="17">
        <v>7.0994798E7</v>
      </c>
    </row>
    <row r="15419">
      <c r="A15419" s="7" t="s">
        <v>33950</v>
      </c>
      <c r="B15419" s="17" t="s">
        <v>33951</v>
      </c>
      <c r="C15419" s="17">
        <v>4.0</v>
      </c>
      <c r="D15419" s="17">
        <v>4.71175835E7</v>
      </c>
      <c r="E15419" s="17">
        <v>4337599.0</v>
      </c>
      <c r="F15419" s="17">
        <v>1.0545908E7</v>
      </c>
      <c r="G15419" s="17">
        <v>4.9140471E7</v>
      </c>
      <c r="H15419" s="17">
        <v>1.24446356E8</v>
      </c>
    </row>
    <row r="15420">
      <c r="A15420" s="7" t="s">
        <v>33952</v>
      </c>
      <c r="B15420" s="17" t="s">
        <v>33953</v>
      </c>
      <c r="C15420" s="17">
        <v>21.0</v>
      </c>
      <c r="D15420" s="17">
        <v>4.260065276E7</v>
      </c>
      <c r="E15420" s="17">
        <v>9058430.0</v>
      </c>
      <c r="F15420" s="17">
        <v>2.47588E7</v>
      </c>
      <c r="G15420" s="17">
        <v>5.9325889E7</v>
      </c>
      <c r="H15420" s="17">
        <v>8.935725E7</v>
      </c>
    </row>
    <row r="15421">
      <c r="A15421" s="7" t="s">
        <v>33954</v>
      </c>
      <c r="B15421" s="17" t="s">
        <v>33955</v>
      </c>
      <c r="C15421" s="17">
        <v>2.0</v>
      </c>
      <c r="D15421" s="17">
        <v>2.2701386E7</v>
      </c>
      <c r="E15421" s="17">
        <v>1.2059908E7</v>
      </c>
      <c r="F15421" s="17">
        <v>1.2059908E7</v>
      </c>
      <c r="G15421" s="17">
        <v>3.3342864E7</v>
      </c>
      <c r="H15421" s="17">
        <v>3.3342864E7</v>
      </c>
    </row>
    <row r="15422">
      <c r="A15422" s="7" t="s">
        <v>33956</v>
      </c>
      <c r="B15422" s="17" t="s">
        <v>33957</v>
      </c>
      <c r="C15422" s="17">
        <v>47.0</v>
      </c>
      <c r="D15422" s="17">
        <v>2.584661419E7</v>
      </c>
      <c r="E15422" s="17">
        <v>3439114.0</v>
      </c>
      <c r="F15422" s="17">
        <v>8537400.0</v>
      </c>
      <c r="G15422" s="17">
        <v>3.318995E7</v>
      </c>
      <c r="H15422" s="17">
        <v>8.4835915E7</v>
      </c>
    </row>
    <row r="15423">
      <c r="A15423" s="7" t="s">
        <v>33958</v>
      </c>
      <c r="B15423" s="17" t="s">
        <v>33959</v>
      </c>
      <c r="C15423" s="17">
        <v>161.0</v>
      </c>
      <c r="D15423" s="17">
        <v>5.700861271E7</v>
      </c>
      <c r="E15423" s="17">
        <v>7505578.0</v>
      </c>
      <c r="F15423" s="17">
        <v>4.0312244E7</v>
      </c>
      <c r="G15423" s="17">
        <v>8.9925009E7</v>
      </c>
      <c r="H15423" s="17">
        <v>1.33189801E8</v>
      </c>
    </row>
    <row r="15424">
      <c r="A15424" s="7" t="s">
        <v>33960</v>
      </c>
      <c r="B15424" s="17" t="s">
        <v>33961</v>
      </c>
      <c r="C15424" s="17">
        <v>12.0</v>
      </c>
      <c r="D15424" s="17">
        <v>1.130374283E8</v>
      </c>
      <c r="E15424" s="17">
        <v>3.9938561E7</v>
      </c>
      <c r="F15424" s="17">
        <v>8.402346E7</v>
      </c>
      <c r="G15424" s="17">
        <v>1.88116515E8</v>
      </c>
      <c r="H15424" s="17">
        <v>2.26699755E8</v>
      </c>
    </row>
    <row r="15425">
      <c r="A15425" s="7" t="s">
        <v>33963</v>
      </c>
      <c r="B15425" s="17" t="s">
        <v>33964</v>
      </c>
      <c r="C15425" s="17">
        <v>363.0</v>
      </c>
      <c r="D15425" s="17">
        <v>1.854779057E7</v>
      </c>
      <c r="E15425" s="17">
        <v>2744250.0</v>
      </c>
      <c r="F15425" s="17">
        <v>5076611.0</v>
      </c>
      <c r="G15425" s="17">
        <v>2.074371E7</v>
      </c>
      <c r="H15425" s="17">
        <v>5.26476E7</v>
      </c>
    </row>
    <row r="15426">
      <c r="A15426" s="7" t="s">
        <v>33965</v>
      </c>
      <c r="B15426" s="17" t="s">
        <v>33966</v>
      </c>
      <c r="C15426" s="17">
        <v>404.0</v>
      </c>
      <c r="D15426" s="17">
        <v>4.173388738E7</v>
      </c>
      <c r="E15426" s="17">
        <v>5911246.0</v>
      </c>
      <c r="F15426" s="17">
        <v>2.4199687E7</v>
      </c>
      <c r="G15426" s="17">
        <v>5.8708476E7</v>
      </c>
      <c r="H15426" s="17">
        <v>1.03493553E8</v>
      </c>
    </row>
    <row r="15427">
      <c r="A15427" s="7" t="s">
        <v>33967</v>
      </c>
      <c r="B15427" s="17" t="s">
        <v>33968</v>
      </c>
      <c r="C15427" s="17">
        <v>31.0</v>
      </c>
      <c r="D15427" s="17">
        <v>7.778279665E7</v>
      </c>
      <c r="E15427" s="17">
        <v>1.0931322E7</v>
      </c>
      <c r="F15427" s="17">
        <v>4.0522901E7</v>
      </c>
      <c r="G15427" s="17">
        <v>9.6248836E7</v>
      </c>
      <c r="H15427" s="17">
        <v>1.36887093E8</v>
      </c>
    </row>
    <row r="15428">
      <c r="A15428" s="7" t="s">
        <v>33969</v>
      </c>
      <c r="B15428" s="17" t="s">
        <v>33970</v>
      </c>
      <c r="C15428" s="17">
        <v>40.0</v>
      </c>
      <c r="D15428" s="17">
        <v>1.20351921E7</v>
      </c>
      <c r="E15428" s="17">
        <v>3240125.0</v>
      </c>
      <c r="F15428" s="17">
        <v>5948197.0</v>
      </c>
      <c r="G15428" s="17">
        <v>9849863.0</v>
      </c>
      <c r="H15428" s="17">
        <v>2.3805E7</v>
      </c>
    </row>
    <row r="15429">
      <c r="A15429" s="7" t="s">
        <v>33971</v>
      </c>
      <c r="B15429" s="17" t="s">
        <v>33972</v>
      </c>
      <c r="C15429" s="17">
        <v>72.0</v>
      </c>
      <c r="D15429" s="17">
        <v>2.874507746E7</v>
      </c>
      <c r="E15429" s="17">
        <v>3389764.0</v>
      </c>
      <c r="F15429" s="17">
        <v>5386688.0</v>
      </c>
      <c r="G15429" s="17">
        <v>4.3749353E7</v>
      </c>
      <c r="H15429" s="17">
        <v>9.1082101E7</v>
      </c>
    </row>
    <row r="15430">
      <c r="A15430" s="7" t="s">
        <v>33973</v>
      </c>
      <c r="B15430" s="17" t="s">
        <v>33974</v>
      </c>
      <c r="C15430" s="17">
        <v>56.0</v>
      </c>
      <c r="D15430" s="17">
        <v>3.50670865E7</v>
      </c>
      <c r="E15430" s="17">
        <v>4979438.0</v>
      </c>
      <c r="F15430" s="17">
        <v>1.2367184E7</v>
      </c>
      <c r="G15430" s="17">
        <v>3.83288E7</v>
      </c>
      <c r="H15430" s="17">
        <v>1.0280681E8</v>
      </c>
    </row>
    <row r="15431">
      <c r="A15431" s="7" t="s">
        <v>33975</v>
      </c>
      <c r="B15431" s="17" t="s">
        <v>33976</v>
      </c>
      <c r="C15431" s="17">
        <v>13.0</v>
      </c>
      <c r="D15431" s="17">
        <v>1.594934146E7</v>
      </c>
      <c r="E15431" s="17">
        <v>3090898.0</v>
      </c>
      <c r="F15431" s="17">
        <v>4893641.0</v>
      </c>
      <c r="G15431" s="17">
        <v>2.694266E7</v>
      </c>
      <c r="H15431" s="17">
        <v>3.9404851E7</v>
      </c>
    </row>
    <row r="15432">
      <c r="A15432" s="7" t="s">
        <v>33977</v>
      </c>
      <c r="B15432" s="17" t="s">
        <v>33978</v>
      </c>
      <c r="C15432" s="17">
        <v>60.0</v>
      </c>
      <c r="D15432" s="17">
        <v>3.329579513E7</v>
      </c>
      <c r="E15432" s="17">
        <v>4975267.0</v>
      </c>
      <c r="F15432" s="17">
        <v>1.8113643E7</v>
      </c>
      <c r="G15432" s="17">
        <v>5.0905445E7</v>
      </c>
      <c r="H15432" s="17">
        <v>7.1720002E7</v>
      </c>
    </row>
    <row r="15433">
      <c r="A15433" s="7" t="s">
        <v>33979</v>
      </c>
      <c r="B15433" s="17" t="s">
        <v>33980</v>
      </c>
      <c r="C15433" s="17">
        <v>128.0</v>
      </c>
      <c r="D15433" s="17">
        <v>5714834.0</v>
      </c>
      <c r="E15433" s="17">
        <v>2297104.0</v>
      </c>
      <c r="F15433" s="17">
        <v>3619274.0</v>
      </c>
      <c r="G15433" s="17">
        <v>6147993.0</v>
      </c>
      <c r="H15433" s="17">
        <v>1.0627189E7</v>
      </c>
    </row>
    <row r="15434">
      <c r="A15434" s="7" t="s">
        <v>33981</v>
      </c>
      <c r="B15434" s="17" t="s">
        <v>33982</v>
      </c>
      <c r="C15434" s="17">
        <v>34.0</v>
      </c>
      <c r="D15434" s="17">
        <v>2.948553041E7</v>
      </c>
      <c r="E15434" s="17">
        <v>4457563.0</v>
      </c>
      <c r="F15434" s="17">
        <v>8021280.0</v>
      </c>
      <c r="G15434" s="17">
        <v>3.4978207E7</v>
      </c>
      <c r="H15434" s="17">
        <v>9.5547665E7</v>
      </c>
    </row>
    <row r="15435">
      <c r="A15435" s="7" t="s">
        <v>33983</v>
      </c>
      <c r="B15435" s="17" t="s">
        <v>33984</v>
      </c>
      <c r="C15435" s="17">
        <v>30.0</v>
      </c>
      <c r="D15435" s="17">
        <v>5804960.7</v>
      </c>
      <c r="E15435" s="17">
        <v>2560000.0</v>
      </c>
      <c r="F15435" s="17">
        <v>4122244.0</v>
      </c>
      <c r="G15435" s="17">
        <v>7574854.0</v>
      </c>
      <c r="H15435" s="17">
        <v>1.021552E7</v>
      </c>
    </row>
    <row r="15436">
      <c r="A15436" s="7" t="s">
        <v>33985</v>
      </c>
      <c r="B15436" s="17" t="s">
        <v>33986</v>
      </c>
      <c r="C15436" s="17">
        <v>1.0</v>
      </c>
      <c r="D15436" s="17">
        <v>5.3988078E7</v>
      </c>
      <c r="E15436" s="17">
        <v>5.3988078E7</v>
      </c>
      <c r="F15436" s="17">
        <v>5.3988078E7</v>
      </c>
      <c r="G15436" s="17">
        <v>5.3988078E7</v>
      </c>
      <c r="H15436" s="17">
        <v>5.3988078E7</v>
      </c>
    </row>
    <row r="15437">
      <c r="A15437" s="7" t="s">
        <v>33987</v>
      </c>
      <c r="B15437" s="17" t="s">
        <v>33988</v>
      </c>
      <c r="C15437" s="17">
        <v>121.0</v>
      </c>
      <c r="D15437" s="17">
        <v>4.357862933E7</v>
      </c>
      <c r="E15437" s="17">
        <v>5340372.0</v>
      </c>
      <c r="F15437" s="17">
        <v>4.5621551E7</v>
      </c>
      <c r="G15437" s="17">
        <v>7.5757911E7</v>
      </c>
      <c r="H15437" s="17">
        <v>8.6269022E7</v>
      </c>
    </row>
    <row r="15438">
      <c r="A15438" s="7" t="s">
        <v>33989</v>
      </c>
      <c r="B15438" s="17" t="s">
        <v>33990</v>
      </c>
      <c r="C15438" s="17">
        <v>646.0</v>
      </c>
      <c r="D15438" s="17">
        <v>1.801105653E7</v>
      </c>
      <c r="E15438" s="17">
        <v>3050172.0</v>
      </c>
      <c r="F15438" s="17">
        <v>5206674.0</v>
      </c>
      <c r="G15438" s="17">
        <v>1.2548996E7</v>
      </c>
      <c r="H15438" s="17">
        <v>5.9054367E7</v>
      </c>
    </row>
    <row r="15439">
      <c r="A15439" s="7" t="s">
        <v>33991</v>
      </c>
      <c r="B15439" s="17" t="s">
        <v>33992</v>
      </c>
      <c r="C15439" s="17">
        <v>129.0</v>
      </c>
      <c r="D15439" s="17">
        <v>2.379860918E7</v>
      </c>
      <c r="E15439" s="17">
        <v>3527552.0</v>
      </c>
      <c r="F15439" s="17">
        <v>7480875.0</v>
      </c>
      <c r="G15439" s="17">
        <v>4.3946021E7</v>
      </c>
      <c r="H15439" s="17">
        <v>6.5276575E7</v>
      </c>
    </row>
    <row r="15440">
      <c r="A15440" s="7" t="s">
        <v>33993</v>
      </c>
      <c r="B15440" s="17" t="s">
        <v>33994</v>
      </c>
      <c r="C15440" s="17">
        <v>11.0</v>
      </c>
      <c r="D15440" s="17">
        <v>1.551347782E7</v>
      </c>
      <c r="E15440" s="17">
        <v>2288900.0</v>
      </c>
      <c r="F15440" s="17">
        <v>4716090.0</v>
      </c>
      <c r="G15440" s="17">
        <v>2.6642526E7</v>
      </c>
      <c r="H15440" s="17">
        <v>5.3907049E7</v>
      </c>
    </row>
    <row r="15441">
      <c r="A15441" s="7" t="s">
        <v>33995</v>
      </c>
      <c r="B15441" s="17" t="s">
        <v>33996</v>
      </c>
      <c r="C15441" s="17">
        <v>40.0</v>
      </c>
      <c r="D15441" s="17">
        <v>5448958.9</v>
      </c>
      <c r="E15441" s="17">
        <v>2825000.0</v>
      </c>
      <c r="F15441" s="17">
        <v>3847045.0</v>
      </c>
      <c r="G15441" s="17">
        <v>5655810.0</v>
      </c>
      <c r="H15441" s="17">
        <v>7302209.0</v>
      </c>
    </row>
    <row r="15442">
      <c r="A15442" s="7" t="s">
        <v>33997</v>
      </c>
      <c r="B15442" s="17" t="s">
        <v>33998</v>
      </c>
      <c r="C15442" s="17">
        <v>29.0</v>
      </c>
      <c r="D15442" s="17">
        <v>8141935.483</v>
      </c>
      <c r="E15442" s="17">
        <v>2514786.0</v>
      </c>
      <c r="F15442" s="17">
        <v>4007944.0</v>
      </c>
      <c r="G15442" s="17">
        <v>5773605.0</v>
      </c>
      <c r="H15442" s="17">
        <v>1.9900487E7</v>
      </c>
    </row>
    <row r="15443">
      <c r="A15443" s="7" t="s">
        <v>33999</v>
      </c>
      <c r="B15443" s="17" t="s">
        <v>34000</v>
      </c>
      <c r="C15443" s="17">
        <v>6.0</v>
      </c>
      <c r="D15443" s="17">
        <v>4785458.667</v>
      </c>
      <c r="E15443" s="17">
        <v>2322000.0</v>
      </c>
      <c r="F15443" s="17">
        <v>3457494.0</v>
      </c>
      <c r="G15443" s="17">
        <v>6489928.0</v>
      </c>
      <c r="H15443" s="17">
        <v>1.0719102E7</v>
      </c>
    </row>
    <row r="15444">
      <c r="A15444" s="7" t="s">
        <v>34001</v>
      </c>
      <c r="B15444" s="17" t="s">
        <v>34002</v>
      </c>
      <c r="C15444" s="17">
        <v>40.0</v>
      </c>
      <c r="D15444" s="17">
        <v>4635182.025</v>
      </c>
      <c r="E15444" s="17">
        <v>2532259.0</v>
      </c>
      <c r="F15444" s="17">
        <v>3624724.0</v>
      </c>
      <c r="G15444" s="17">
        <v>6334100.0</v>
      </c>
      <c r="H15444" s="17">
        <v>8236871.0</v>
      </c>
    </row>
    <row r="15445">
      <c r="A15445" s="7" t="s">
        <v>34003</v>
      </c>
      <c r="B15445" s="17" t="s">
        <v>34004</v>
      </c>
      <c r="C15445" s="17">
        <v>6.0</v>
      </c>
      <c r="D15445" s="17">
        <v>9.868592233E7</v>
      </c>
      <c r="E15445" s="17">
        <v>2.0706288E7</v>
      </c>
      <c r="F15445" s="17">
        <v>2.9981788E7</v>
      </c>
      <c r="G15445" s="17">
        <v>1.99950121E8</v>
      </c>
      <c r="H15445" s="17">
        <v>2.83308729E8</v>
      </c>
    </row>
    <row r="15446">
      <c r="A15446" s="7" t="s">
        <v>34005</v>
      </c>
      <c r="B15446" s="17" t="s">
        <v>34006</v>
      </c>
      <c r="C15446" s="17">
        <v>13.0</v>
      </c>
      <c r="D15446" s="17">
        <v>5.894899954E7</v>
      </c>
      <c r="E15446" s="17">
        <v>2.0706288E7</v>
      </c>
      <c r="F15446" s="17">
        <v>4.2377927E7</v>
      </c>
      <c r="G15446" s="17">
        <v>9.503193E7</v>
      </c>
      <c r="H15446" s="17">
        <v>1.21600308E8</v>
      </c>
    </row>
    <row r="15447">
      <c r="A15447" s="7" t="s">
        <v>34007</v>
      </c>
      <c r="B15447" s="17" t="s">
        <v>34008</v>
      </c>
      <c r="C15447" s="17">
        <v>16.0</v>
      </c>
      <c r="D15447" s="17">
        <v>5.003907494E7</v>
      </c>
      <c r="E15447" s="17">
        <v>1.5543889E7</v>
      </c>
      <c r="F15447" s="17">
        <v>3.3354309E7</v>
      </c>
      <c r="G15447" s="17">
        <v>4.8268361E7</v>
      </c>
      <c r="H15447" s="17">
        <v>1.23856528E8</v>
      </c>
    </row>
    <row r="15448">
      <c r="A15448" s="7" t="s">
        <v>34009</v>
      </c>
      <c r="B15448" s="17" t="s">
        <v>34010</v>
      </c>
      <c r="C15448" s="17">
        <v>4.0</v>
      </c>
      <c r="D15448" s="17">
        <v>1.023542475E8</v>
      </c>
      <c r="E15448" s="17">
        <v>4.108362E7</v>
      </c>
      <c r="F15448" s="17">
        <v>8.2243889E7</v>
      </c>
      <c r="G15448" s="17">
        <v>9.1593474E7</v>
      </c>
      <c r="H15448" s="17">
        <v>1.94496007E8</v>
      </c>
    </row>
    <row r="15449">
      <c r="A15449" s="7" t="s">
        <v>34011</v>
      </c>
      <c r="B15449" s="17" t="s">
        <v>34012</v>
      </c>
      <c r="C15449" s="17">
        <v>7.0</v>
      </c>
      <c r="D15449" s="17">
        <v>4.5191961E7</v>
      </c>
      <c r="E15449" s="17">
        <v>2588000.0</v>
      </c>
      <c r="F15449" s="17">
        <v>2.8550095E7</v>
      </c>
      <c r="G15449" s="17">
        <v>6.067005E7</v>
      </c>
      <c r="H15449" s="17">
        <v>1.55274205E8</v>
      </c>
    </row>
    <row r="15450">
      <c r="A15450" s="7" t="s">
        <v>34013</v>
      </c>
      <c r="B15450" s="17" t="s">
        <v>34014</v>
      </c>
      <c r="C15450" s="17">
        <v>9.0</v>
      </c>
      <c r="D15450" s="17">
        <v>6.108260689E7</v>
      </c>
      <c r="E15450" s="17">
        <v>1.3139214E7</v>
      </c>
      <c r="F15450" s="17">
        <v>2.6844021E7</v>
      </c>
      <c r="G15450" s="17">
        <v>7.17647E7</v>
      </c>
      <c r="H15450" s="17">
        <v>2.49440139E8</v>
      </c>
    </row>
    <row r="15451">
      <c r="A15451" s="7" t="s">
        <v>34015</v>
      </c>
      <c r="B15451" s="17" t="s">
        <v>34016</v>
      </c>
      <c r="C15451" s="17">
        <v>2.0</v>
      </c>
      <c r="D15451" s="17">
        <v>6.91470405E7</v>
      </c>
      <c r="E15451" s="17">
        <v>1.2503276E7</v>
      </c>
      <c r="F15451" s="17">
        <v>1.2503276E7</v>
      </c>
      <c r="G15451" s="17">
        <v>1.25790805E8</v>
      </c>
      <c r="H15451" s="17">
        <v>1.25790805E8</v>
      </c>
    </row>
    <row r="15452">
      <c r="A15452" s="7" t="s">
        <v>34017</v>
      </c>
      <c r="B15452" s="17" t="s">
        <v>34018</v>
      </c>
      <c r="C15452" s="17">
        <v>11.0</v>
      </c>
      <c r="D15452" s="17">
        <v>1.301450955E7</v>
      </c>
      <c r="E15452" s="17">
        <v>6966000.0</v>
      </c>
      <c r="F15452" s="17">
        <v>1.1269968E7</v>
      </c>
      <c r="G15452" s="17">
        <v>1.54295E7</v>
      </c>
      <c r="H15452" s="17">
        <v>2.6633187E7</v>
      </c>
    </row>
    <row r="15453">
      <c r="A15453" s="7" t="s">
        <v>34019</v>
      </c>
      <c r="B15453" s="17" t="s">
        <v>34020</v>
      </c>
      <c r="C15453" s="17">
        <v>14.0</v>
      </c>
      <c r="D15453" s="17">
        <v>1.578763093E7</v>
      </c>
      <c r="E15453" s="17">
        <v>8573963.0</v>
      </c>
      <c r="F15453" s="17">
        <v>9800000.0</v>
      </c>
      <c r="G15453" s="17">
        <v>1.7583867E7</v>
      </c>
      <c r="H15453" s="17">
        <v>2.8280379E7</v>
      </c>
    </row>
    <row r="15454">
      <c r="A15454" s="7" t="s">
        <v>34021</v>
      </c>
      <c r="B15454" s="17" t="s">
        <v>34022</v>
      </c>
      <c r="C15454" s="17">
        <v>289.0</v>
      </c>
      <c r="D15454" s="17">
        <v>3.489775099E7</v>
      </c>
      <c r="E15454" s="17">
        <v>1.3309828E7</v>
      </c>
      <c r="F15454" s="17">
        <v>2.3550938E7</v>
      </c>
      <c r="G15454" s="17">
        <v>4.3564823E7</v>
      </c>
      <c r="H15454" s="17">
        <v>6.6711327E7</v>
      </c>
    </row>
    <row r="15455">
      <c r="A15455" s="7" t="s">
        <v>34023</v>
      </c>
      <c r="B15455" s="17" t="s">
        <v>34024</v>
      </c>
      <c r="C15455" s="17">
        <v>276.0</v>
      </c>
      <c r="D15455" s="17">
        <v>4.172775592E7</v>
      </c>
      <c r="E15455" s="17">
        <v>1.5956577E7</v>
      </c>
      <c r="F15455" s="17">
        <v>2.8742298E7</v>
      </c>
      <c r="G15455" s="17">
        <v>4.8937766E7</v>
      </c>
      <c r="H15455" s="17">
        <v>9.5547665E7</v>
      </c>
    </row>
    <row r="15456">
      <c r="A15456" s="7" t="s">
        <v>34025</v>
      </c>
      <c r="B15456" s="17" t="s">
        <v>34026</v>
      </c>
      <c r="C15456" s="17">
        <v>45.0</v>
      </c>
      <c r="D15456" s="17">
        <v>5.056323413E7</v>
      </c>
      <c r="E15456" s="17">
        <v>2.90527E7</v>
      </c>
      <c r="F15456" s="17">
        <v>3.5556717E7</v>
      </c>
      <c r="G15456" s="17">
        <v>5.7633649E7</v>
      </c>
      <c r="H15456" s="17">
        <v>1.00030954E8</v>
      </c>
    </row>
    <row r="15457">
      <c r="A15457" s="7" t="s">
        <v>34027</v>
      </c>
      <c r="B15457" s="17" t="s">
        <v>1017</v>
      </c>
      <c r="C15457" s="17">
        <v>388.0</v>
      </c>
      <c r="D15457" s="17">
        <v>3.470818506E7</v>
      </c>
      <c r="E15457" s="17">
        <v>8367270.0</v>
      </c>
      <c r="F15457" s="17">
        <v>2.042485E7</v>
      </c>
      <c r="G15457" s="17">
        <v>4.2690127E7</v>
      </c>
      <c r="H15457" s="17">
        <v>8.3878001E7</v>
      </c>
    </row>
    <row r="15458">
      <c r="A15458" s="7" t="s">
        <v>34028</v>
      </c>
      <c r="B15458" s="17" t="s">
        <v>1020</v>
      </c>
      <c r="C15458" s="17">
        <v>245.0</v>
      </c>
      <c r="D15458" s="17">
        <v>4.529912333E7</v>
      </c>
      <c r="E15458" s="17">
        <v>1.2797819E7</v>
      </c>
      <c r="F15458" s="17">
        <v>2.9832027E7</v>
      </c>
      <c r="G15458" s="17">
        <v>6.346945E7</v>
      </c>
      <c r="H15458" s="17">
        <v>1.04421401E8</v>
      </c>
    </row>
    <row r="15459">
      <c r="A15459" s="7" t="s">
        <v>34029</v>
      </c>
      <c r="B15459" s="17" t="s">
        <v>1021</v>
      </c>
      <c r="C15459" s="17">
        <v>75.0</v>
      </c>
      <c r="D15459" s="17">
        <v>5.480502587E7</v>
      </c>
      <c r="E15459" s="17">
        <v>1.8296172E7</v>
      </c>
      <c r="F15459" s="17">
        <v>3.0867646E7</v>
      </c>
      <c r="G15459" s="17">
        <v>6.3763235E7</v>
      </c>
      <c r="H15459" s="17">
        <v>1.24662735E8</v>
      </c>
    </row>
    <row r="15460">
      <c r="A15460" s="7" t="s">
        <v>34030</v>
      </c>
      <c r="B15460" s="17" t="s">
        <v>34031</v>
      </c>
      <c r="C15460" s="17">
        <v>16.0</v>
      </c>
      <c r="D15460" s="17">
        <v>3.586810413E7</v>
      </c>
      <c r="E15460" s="17">
        <v>2.1206776E7</v>
      </c>
      <c r="F15460" s="17">
        <v>3.16685E7</v>
      </c>
      <c r="G15460" s="17">
        <v>3.8421883E7</v>
      </c>
      <c r="H15460" s="17">
        <v>9.3185271E7</v>
      </c>
    </row>
    <row r="15461">
      <c r="A15461" s="7" t="s">
        <v>34032</v>
      </c>
      <c r="B15461" s="17" t="s">
        <v>426</v>
      </c>
      <c r="C15461" s="17">
        <v>31.0</v>
      </c>
      <c r="D15461" s="17">
        <v>5.014859484E7</v>
      </c>
      <c r="E15461" s="17">
        <v>1.286354E7</v>
      </c>
      <c r="F15461" s="17">
        <v>3.5868433E7</v>
      </c>
      <c r="G15461" s="17">
        <v>5.8790186E7</v>
      </c>
      <c r="H15461" s="17">
        <v>9.7401828E7</v>
      </c>
    </row>
    <row r="15462">
      <c r="A15462" s="7" t="s">
        <v>34033</v>
      </c>
      <c r="B15462" s="17" t="s">
        <v>433</v>
      </c>
      <c r="C15462" s="17">
        <v>3.0</v>
      </c>
      <c r="D15462" s="17">
        <v>4.889170833E7</v>
      </c>
      <c r="E15462" s="17">
        <v>3.9666E7</v>
      </c>
      <c r="F15462" s="17">
        <v>4.1487583E7</v>
      </c>
      <c r="G15462" s="17">
        <v>6.5521542E7</v>
      </c>
      <c r="H15462" s="17">
        <v>6.5521542E7</v>
      </c>
    </row>
    <row r="15463">
      <c r="A15463" s="7" t="s">
        <v>34035</v>
      </c>
      <c r="B15463" s="17" t="s">
        <v>34036</v>
      </c>
      <c r="C15463" s="17">
        <v>35.0</v>
      </c>
      <c r="D15463" s="17">
        <v>2.64350794E7</v>
      </c>
      <c r="E15463" s="17">
        <v>6317124.0</v>
      </c>
      <c r="F15463" s="17">
        <v>1.1687866E7</v>
      </c>
      <c r="G15463" s="17">
        <v>3.16685E7</v>
      </c>
      <c r="H15463" s="17">
        <v>7.1544214E7</v>
      </c>
    </row>
    <row r="15464">
      <c r="A15464" s="7" t="s">
        <v>34037</v>
      </c>
      <c r="B15464" s="17" t="s">
        <v>34038</v>
      </c>
      <c r="C15464" s="17">
        <v>26.0</v>
      </c>
      <c r="D15464" s="17">
        <v>4.435189927E7</v>
      </c>
      <c r="E15464" s="17">
        <v>8765505.0</v>
      </c>
      <c r="F15464" s="17">
        <v>2.832785E7</v>
      </c>
      <c r="G15464" s="17">
        <v>5.7633649E7</v>
      </c>
      <c r="H15464" s="17">
        <v>1.24313601E8</v>
      </c>
    </row>
    <row r="15465">
      <c r="A15465" s="7" t="s">
        <v>34039</v>
      </c>
      <c r="B15465" s="17" t="s">
        <v>34040</v>
      </c>
      <c r="C15465" s="17">
        <v>7.0</v>
      </c>
      <c r="D15465" s="17">
        <v>3.1039806E7</v>
      </c>
      <c r="E15465" s="17">
        <v>1.0857752E7</v>
      </c>
      <c r="F15465" s="17">
        <v>1.7916377E7</v>
      </c>
      <c r="G15465" s="17">
        <v>5.3051318E7</v>
      </c>
      <c r="H15465" s="17">
        <v>9.0728726E7</v>
      </c>
    </row>
    <row r="15466">
      <c r="A15466" s="7" t="s">
        <v>34041</v>
      </c>
      <c r="B15466" s="17" t="s">
        <v>34042</v>
      </c>
      <c r="C15466" s="17">
        <v>170.0</v>
      </c>
      <c r="D15466" s="17">
        <v>4.274393951E7</v>
      </c>
      <c r="E15466" s="17">
        <v>1.6877735E7</v>
      </c>
      <c r="F15466" s="17">
        <v>2.8535141E7</v>
      </c>
      <c r="G15466" s="17">
        <v>5.0886021E7</v>
      </c>
      <c r="H15466" s="17">
        <v>8.9494893E7</v>
      </c>
    </row>
    <row r="15467">
      <c r="A15467" s="7" t="s">
        <v>34043</v>
      </c>
      <c r="B15467" s="17" t="s">
        <v>34044</v>
      </c>
      <c r="C15467" s="17">
        <v>143.0</v>
      </c>
      <c r="D15467" s="17">
        <v>4.185968654E7</v>
      </c>
      <c r="E15467" s="17">
        <v>2.044372E7</v>
      </c>
      <c r="F15467" s="17">
        <v>3.2535728E7</v>
      </c>
      <c r="G15467" s="17">
        <v>5.1363E7</v>
      </c>
      <c r="H15467" s="17">
        <v>7.9397184E7</v>
      </c>
    </row>
    <row r="15468">
      <c r="A15468" s="7" t="s">
        <v>34045</v>
      </c>
      <c r="B15468" s="17" t="s">
        <v>34046</v>
      </c>
      <c r="C15468" s="17">
        <v>47.0</v>
      </c>
      <c r="D15468" s="17">
        <v>3.95325263E7</v>
      </c>
      <c r="E15468" s="17">
        <v>1.85865E7</v>
      </c>
      <c r="F15468" s="17">
        <v>2.535107E7</v>
      </c>
      <c r="G15468" s="17">
        <v>4.2631521E7</v>
      </c>
      <c r="H15468" s="17">
        <v>1.02775355E8</v>
      </c>
    </row>
    <row r="15469">
      <c r="A15469" s="7" t="s">
        <v>34047</v>
      </c>
      <c r="B15469" s="17" t="s">
        <v>34048</v>
      </c>
      <c r="C15469" s="17">
        <v>99.0</v>
      </c>
      <c r="D15469" s="17">
        <v>3.809165106E7</v>
      </c>
      <c r="E15469" s="17">
        <v>1.5320688E7</v>
      </c>
      <c r="F15469" s="17">
        <v>2.2853327E7</v>
      </c>
      <c r="G15469" s="17">
        <v>3.930113E7</v>
      </c>
      <c r="H15469" s="17">
        <v>6.2024417E7</v>
      </c>
    </row>
    <row r="15470">
      <c r="A15470" s="7" t="s">
        <v>34049</v>
      </c>
      <c r="B15470" s="17" t="s">
        <v>34050</v>
      </c>
      <c r="C15470" s="17">
        <v>87.0</v>
      </c>
      <c r="D15470" s="17">
        <v>3.710896008E7</v>
      </c>
      <c r="E15470" s="17">
        <v>1.0375E7</v>
      </c>
      <c r="F15470" s="17">
        <v>2.2374719E7</v>
      </c>
      <c r="G15470" s="17">
        <v>5.0199779E7</v>
      </c>
      <c r="H15470" s="17">
        <v>9.6768437E7</v>
      </c>
    </row>
    <row r="15471">
      <c r="A15471" s="7" t="s">
        <v>34051</v>
      </c>
      <c r="B15471" s="17" t="s">
        <v>34052</v>
      </c>
      <c r="C15471" s="17">
        <v>47.0</v>
      </c>
      <c r="D15471" s="17">
        <v>3.283538011E7</v>
      </c>
      <c r="E15471" s="17">
        <v>1.5677531E7</v>
      </c>
      <c r="F15471" s="17">
        <v>2.0712415E7</v>
      </c>
      <c r="G15471" s="17">
        <v>2.6954599E7</v>
      </c>
      <c r="H15471" s="17">
        <v>6.4631144E7</v>
      </c>
    </row>
    <row r="15472">
      <c r="A15472" s="7" t="s">
        <v>34053</v>
      </c>
      <c r="B15472" s="17" t="s">
        <v>34054</v>
      </c>
      <c r="C15472" s="17">
        <v>52.0</v>
      </c>
      <c r="D15472" s="17">
        <v>2.119115319E7</v>
      </c>
      <c r="E15472" s="17">
        <v>8456544.0</v>
      </c>
      <c r="F15472" s="17">
        <v>1.2495238E7</v>
      </c>
      <c r="G15472" s="17">
        <v>2.1740293E7</v>
      </c>
      <c r="H15472" s="17">
        <v>4.6891362E7</v>
      </c>
    </row>
    <row r="15473">
      <c r="A15473" s="7" t="s">
        <v>34055</v>
      </c>
      <c r="B15473" s="17" t="s">
        <v>34056</v>
      </c>
      <c r="C15473" s="17">
        <v>18.0</v>
      </c>
      <c r="D15473" s="17">
        <v>6.145956178E7</v>
      </c>
      <c r="E15473" s="17">
        <v>1.687464E7</v>
      </c>
      <c r="F15473" s="17">
        <v>2.9194151E7</v>
      </c>
      <c r="G15473" s="17">
        <v>1.01042951E8</v>
      </c>
      <c r="H15473" s="17">
        <v>2.1193085E8</v>
      </c>
    </row>
    <row r="15474">
      <c r="A15474" s="7" t="s">
        <v>34057</v>
      </c>
      <c r="B15474" s="17" t="s">
        <v>34058</v>
      </c>
      <c r="C15474" s="17">
        <v>29.0</v>
      </c>
      <c r="D15474" s="17">
        <v>3.326412034E7</v>
      </c>
      <c r="E15474" s="17">
        <v>1.1675196E7</v>
      </c>
      <c r="F15474" s="17">
        <v>1.9641857E7</v>
      </c>
      <c r="G15474" s="17">
        <v>4.8007176E7</v>
      </c>
      <c r="H15474" s="17">
        <v>8.867765E7</v>
      </c>
    </row>
    <row r="15475">
      <c r="A15475" s="7" t="s">
        <v>34059</v>
      </c>
      <c r="B15475" s="17" t="s">
        <v>34060</v>
      </c>
      <c r="C15475" s="17">
        <v>32.0</v>
      </c>
      <c r="D15475" s="17">
        <v>3.429425831E7</v>
      </c>
      <c r="E15475" s="17">
        <v>1.5780211E7</v>
      </c>
      <c r="F15475" s="17">
        <v>2.428E7</v>
      </c>
      <c r="G15475" s="17">
        <v>3.5626183E7</v>
      </c>
      <c r="H15475" s="17">
        <v>7.5907832E7</v>
      </c>
    </row>
    <row r="15476">
      <c r="A15476" s="7" t="s">
        <v>34061</v>
      </c>
      <c r="B15476" s="17" t="s">
        <v>34062</v>
      </c>
      <c r="C15476" s="17">
        <v>22.0</v>
      </c>
      <c r="D15476" s="17">
        <v>4.774742805E7</v>
      </c>
      <c r="E15476" s="17">
        <v>2.1676654E7</v>
      </c>
      <c r="F15476" s="17">
        <v>3.16685E7</v>
      </c>
      <c r="G15476" s="17">
        <v>6.3842075E7</v>
      </c>
      <c r="H15476" s="17">
        <v>8.9007946E7</v>
      </c>
    </row>
    <row r="15477">
      <c r="A15477" s="7" t="s">
        <v>34063</v>
      </c>
      <c r="B15477" s="17" t="s">
        <v>34064</v>
      </c>
      <c r="C15477" s="17">
        <v>5.0</v>
      </c>
      <c r="D15477" s="17">
        <v>4.78646348E7</v>
      </c>
      <c r="E15477" s="17">
        <v>2.4297213E7</v>
      </c>
      <c r="F15477" s="17">
        <v>3.3839713E7</v>
      </c>
      <c r="G15477" s="17">
        <v>3.9543876E7</v>
      </c>
      <c r="H15477" s="17">
        <v>1.3184011E8</v>
      </c>
    </row>
    <row r="15478">
      <c r="A15478" s="7" t="s">
        <v>34065</v>
      </c>
      <c r="B15478" s="17" t="s">
        <v>34066</v>
      </c>
      <c r="C15478" s="17">
        <v>126.0</v>
      </c>
      <c r="D15478" s="17">
        <v>4.089291212E7</v>
      </c>
      <c r="E15478" s="17">
        <v>8916600.0</v>
      </c>
      <c r="F15478" s="17">
        <v>2.1087151E7</v>
      </c>
      <c r="G15478" s="17">
        <v>4.285204E7</v>
      </c>
      <c r="H15478" s="17">
        <v>7.021005E7</v>
      </c>
    </row>
    <row r="15479">
      <c r="A15479" s="7" t="s">
        <v>34067</v>
      </c>
      <c r="B15479" s="17" t="s">
        <v>34068</v>
      </c>
      <c r="C15479" s="17">
        <v>68.0</v>
      </c>
      <c r="D15479" s="17">
        <v>5.942007172E7</v>
      </c>
      <c r="E15479" s="17">
        <v>1.6417496E7</v>
      </c>
      <c r="F15479" s="17">
        <v>2.62285E7</v>
      </c>
      <c r="G15479" s="17">
        <v>8.4042836E7</v>
      </c>
      <c r="H15479" s="17">
        <v>1.3008652E8</v>
      </c>
    </row>
    <row r="15480">
      <c r="A15480" s="7" t="s">
        <v>34069</v>
      </c>
      <c r="B15480" s="17" t="s">
        <v>34070</v>
      </c>
      <c r="C15480" s="17">
        <v>13.0</v>
      </c>
      <c r="D15480" s="17">
        <v>4.326853792E7</v>
      </c>
      <c r="E15480" s="17">
        <v>1.7274314E7</v>
      </c>
      <c r="F15480" s="17">
        <v>2.80435E7</v>
      </c>
      <c r="G15480" s="17">
        <v>3.3854565E7</v>
      </c>
      <c r="H15480" s="17">
        <v>1.4119235E8</v>
      </c>
    </row>
    <row r="15481">
      <c r="A15481" s="7" t="s">
        <v>34072</v>
      </c>
      <c r="B15481" s="17" t="s">
        <v>34073</v>
      </c>
      <c r="C15481" s="17">
        <v>100.0</v>
      </c>
      <c r="D15481" s="17">
        <v>2.420660522E7</v>
      </c>
      <c r="E15481" s="17">
        <v>3888736.0</v>
      </c>
      <c r="F15481" s="17">
        <v>1.0660103E7</v>
      </c>
      <c r="G15481" s="17">
        <v>2.4317765E7</v>
      </c>
      <c r="H15481" s="17">
        <v>4.5942547E7</v>
      </c>
    </row>
    <row r="15482">
      <c r="A15482" s="7" t="s">
        <v>34074</v>
      </c>
      <c r="B15482" s="17" t="s">
        <v>34075</v>
      </c>
      <c r="C15482" s="17">
        <v>66.0</v>
      </c>
      <c r="D15482" s="17">
        <v>4.206208865E7</v>
      </c>
      <c r="E15482" s="17">
        <v>6030408.0</v>
      </c>
      <c r="F15482" s="17">
        <v>1.8146766E7</v>
      </c>
      <c r="G15482" s="17">
        <v>5.3559925E7</v>
      </c>
      <c r="H15482" s="17">
        <v>9.70525E7</v>
      </c>
    </row>
    <row r="15483">
      <c r="A15483" s="7" t="s">
        <v>34076</v>
      </c>
      <c r="B15483" s="17" t="s">
        <v>34077</v>
      </c>
      <c r="C15483" s="17">
        <v>6.0</v>
      </c>
      <c r="D15483" s="17">
        <v>3.20825635E7</v>
      </c>
      <c r="E15483" s="17">
        <v>1.9128844E7</v>
      </c>
      <c r="F15483" s="17">
        <v>1.9890969E7</v>
      </c>
      <c r="G15483" s="17">
        <v>5.2826072E7</v>
      </c>
      <c r="H15483" s="17">
        <v>5.8910677E7</v>
      </c>
    </row>
    <row r="15484">
      <c r="A15484" s="7" t="s">
        <v>34078</v>
      </c>
      <c r="B15484" s="17" t="s">
        <v>34079</v>
      </c>
      <c r="C15484" s="17">
        <v>282.0</v>
      </c>
      <c r="D15484" s="17">
        <v>2.199931104E7</v>
      </c>
      <c r="E15484" s="17">
        <v>5436500.0</v>
      </c>
      <c r="F15484" s="17">
        <v>9786682.0</v>
      </c>
      <c r="G15484" s="17">
        <v>2.3041966E7</v>
      </c>
      <c r="H15484" s="17">
        <v>5.2603903E7</v>
      </c>
    </row>
    <row r="15485">
      <c r="A15485" s="7" t="s">
        <v>34080</v>
      </c>
      <c r="B15485" s="17" t="s">
        <v>34081</v>
      </c>
      <c r="C15485" s="17">
        <v>177.0</v>
      </c>
      <c r="D15485" s="17">
        <v>3.10925889E7</v>
      </c>
      <c r="E15485" s="17">
        <v>7020998.0</v>
      </c>
      <c r="F15485" s="17">
        <v>1.3395402E7</v>
      </c>
      <c r="G15485" s="17">
        <v>3.8520578E7</v>
      </c>
      <c r="H15485" s="17">
        <v>8.9857133E7</v>
      </c>
    </row>
    <row r="15486">
      <c r="A15486" s="7" t="s">
        <v>34082</v>
      </c>
      <c r="B15486" s="17" t="s">
        <v>34083</v>
      </c>
      <c r="C15486" s="17">
        <v>10.0</v>
      </c>
      <c r="D15486" s="17">
        <v>5.74596581E7</v>
      </c>
      <c r="E15486" s="17">
        <v>1.98766E7</v>
      </c>
      <c r="F15486" s="17">
        <v>2.7340613E7</v>
      </c>
      <c r="G15486" s="17">
        <v>6.8901424E7</v>
      </c>
      <c r="H15486" s="17">
        <v>1.39876651E8</v>
      </c>
    </row>
    <row r="15487">
      <c r="A15487" s="7" t="s">
        <v>34084</v>
      </c>
      <c r="B15487" s="17" t="s">
        <v>34085</v>
      </c>
      <c r="C15487" s="17">
        <v>76.0</v>
      </c>
      <c r="D15487" s="17">
        <v>3.965249243E7</v>
      </c>
      <c r="E15487" s="17">
        <v>1.2873873E7</v>
      </c>
      <c r="F15487" s="17">
        <v>2.1963373E7</v>
      </c>
      <c r="G15487" s="17">
        <v>4.9303964E7</v>
      </c>
      <c r="H15487" s="17">
        <v>1.00655629E8</v>
      </c>
    </row>
    <row r="15488">
      <c r="A15488" s="7" t="s">
        <v>34086</v>
      </c>
      <c r="B15488" s="17" t="s">
        <v>34087</v>
      </c>
      <c r="C15488" s="17">
        <v>32.0</v>
      </c>
      <c r="D15488" s="17">
        <v>5.494249891E7</v>
      </c>
      <c r="E15488" s="17">
        <v>1.1690583E7</v>
      </c>
      <c r="F15488" s="17">
        <v>2.1115695E7</v>
      </c>
      <c r="G15488" s="17">
        <v>5.9331585E7</v>
      </c>
      <c r="H15488" s="17">
        <v>1.48562373E8</v>
      </c>
    </row>
    <row r="15489">
      <c r="A15489" s="7" t="s">
        <v>34088</v>
      </c>
      <c r="B15489" s="17" t="s">
        <v>34089</v>
      </c>
      <c r="C15489" s="17">
        <v>13.0</v>
      </c>
      <c r="D15489" s="17">
        <v>6.711418938E7</v>
      </c>
      <c r="E15489" s="17">
        <v>2.0995264E7</v>
      </c>
      <c r="F15489" s="17">
        <v>5.245289E7</v>
      </c>
      <c r="G15489" s="17">
        <v>8.7070381E7</v>
      </c>
      <c r="H15489" s="17">
        <v>1.58658835E8</v>
      </c>
    </row>
    <row r="15490">
      <c r="A15490" s="7" t="s">
        <v>34090</v>
      </c>
      <c r="B15490" s="17" t="s">
        <v>34091</v>
      </c>
      <c r="C15490" s="17">
        <v>174.0</v>
      </c>
      <c r="D15490" s="17">
        <v>3.395269247E7</v>
      </c>
      <c r="E15490" s="17">
        <v>1.1044386E7</v>
      </c>
      <c r="F15490" s="17">
        <v>2.0191896E7</v>
      </c>
      <c r="G15490" s="17">
        <v>4.1176991E7</v>
      </c>
      <c r="H15490" s="17">
        <v>9.3195896E7</v>
      </c>
    </row>
    <row r="15491">
      <c r="A15491" s="7" t="s">
        <v>34092</v>
      </c>
      <c r="B15491" s="17" t="s">
        <v>34093</v>
      </c>
      <c r="C15491" s="17">
        <v>111.0</v>
      </c>
      <c r="D15491" s="17">
        <v>5.141509904E7</v>
      </c>
      <c r="E15491" s="17">
        <v>1.2349271E7</v>
      </c>
      <c r="F15491" s="17">
        <v>2.6549837E7</v>
      </c>
      <c r="G15491" s="17">
        <v>7.1543205E7</v>
      </c>
      <c r="H15491" s="17">
        <v>1.26445951E8</v>
      </c>
    </row>
    <row r="15492">
      <c r="A15492" s="7" t="s">
        <v>34094</v>
      </c>
      <c r="B15492" s="17" t="s">
        <v>34095</v>
      </c>
      <c r="C15492" s="17">
        <v>45.0</v>
      </c>
      <c r="D15492" s="17">
        <v>3.962710509E7</v>
      </c>
      <c r="E15492" s="17">
        <v>1.2344596E7</v>
      </c>
      <c r="F15492" s="17">
        <v>1.6473781E7</v>
      </c>
      <c r="G15492" s="17">
        <v>4.7323517E7</v>
      </c>
      <c r="H15492" s="17">
        <v>1.062579E8</v>
      </c>
    </row>
    <row r="15493">
      <c r="A15493" s="7" t="s">
        <v>34096</v>
      </c>
      <c r="B15493" s="17" t="s">
        <v>34097</v>
      </c>
      <c r="C15493" s="17">
        <v>369.0</v>
      </c>
      <c r="D15493" s="17">
        <v>1.882632421E7</v>
      </c>
      <c r="E15493" s="17">
        <v>5826837.0</v>
      </c>
      <c r="F15493" s="17">
        <v>1.1306897E7</v>
      </c>
      <c r="G15493" s="17">
        <v>1.9752966E7</v>
      </c>
      <c r="H15493" s="17">
        <v>4.0967644E7</v>
      </c>
    </row>
    <row r="15494">
      <c r="A15494" s="7" t="s">
        <v>34098</v>
      </c>
      <c r="B15494" s="17" t="s">
        <v>34099</v>
      </c>
      <c r="C15494" s="17">
        <v>172.0</v>
      </c>
      <c r="D15494" s="17">
        <v>2.982801676E7</v>
      </c>
      <c r="E15494" s="17">
        <v>7913042.0</v>
      </c>
      <c r="F15494" s="17">
        <v>1.37598E7</v>
      </c>
      <c r="G15494" s="17">
        <v>2.7817317E7</v>
      </c>
      <c r="H15494" s="17">
        <v>7.3361586E7</v>
      </c>
    </row>
    <row r="15495">
      <c r="A15495" s="7" t="s">
        <v>34100</v>
      </c>
      <c r="B15495" s="17" t="s">
        <v>34101</v>
      </c>
      <c r="C15495" s="17">
        <v>28.0</v>
      </c>
      <c r="D15495" s="17">
        <v>2.498154807E7</v>
      </c>
      <c r="E15495" s="17">
        <v>7779309.0</v>
      </c>
      <c r="F15495" s="17">
        <v>1.3550933E7</v>
      </c>
      <c r="G15495" s="17">
        <v>2.6059521E7</v>
      </c>
      <c r="H15495" s="17">
        <v>6.704258E7</v>
      </c>
    </row>
    <row r="15496">
      <c r="A15496" s="7" t="s">
        <v>34102</v>
      </c>
      <c r="B15496" s="17" t="s">
        <v>34103</v>
      </c>
      <c r="C15496" s="17">
        <v>1.0</v>
      </c>
      <c r="D15496" s="17">
        <v>1.1759778E7</v>
      </c>
      <c r="E15496" s="17">
        <v>1.1759778E7</v>
      </c>
      <c r="F15496" s="17">
        <v>1.1759778E7</v>
      </c>
      <c r="G15496" s="17">
        <v>1.1759778E7</v>
      </c>
      <c r="H15496" s="17">
        <v>1.1759778E7</v>
      </c>
    </row>
    <row r="15497">
      <c r="A15497" s="7" t="s">
        <v>34104</v>
      </c>
      <c r="B15497" s="17" t="s">
        <v>34105</v>
      </c>
      <c r="C15497" s="17">
        <v>2.0</v>
      </c>
      <c r="D15497" s="17">
        <v>1.45163525E7</v>
      </c>
      <c r="E15497" s="17">
        <v>1.0450405E7</v>
      </c>
      <c r="F15497" s="17">
        <v>1.0450405E7</v>
      </c>
      <c r="G15497" s="17">
        <v>1.85823E7</v>
      </c>
      <c r="H15497" s="17">
        <v>1.85823E7</v>
      </c>
    </row>
    <row r="15498">
      <c r="A15498" s="7" t="s">
        <v>34106</v>
      </c>
      <c r="B15498" s="17" t="s">
        <v>34107</v>
      </c>
      <c r="C15498" s="17">
        <v>1.0</v>
      </c>
      <c r="D15498" s="17">
        <v>2.6340454E7</v>
      </c>
      <c r="E15498" s="17">
        <v>2.6340454E7</v>
      </c>
      <c r="F15498" s="17">
        <v>2.6340454E7</v>
      </c>
      <c r="G15498" s="17">
        <v>2.6340454E7</v>
      </c>
      <c r="H15498" s="17">
        <v>2.6340454E7</v>
      </c>
    </row>
    <row r="15499">
      <c r="A15499" s="7" t="s">
        <v>34108</v>
      </c>
      <c r="B15499" s="17" t="s">
        <v>34109</v>
      </c>
      <c r="C15499" s="17">
        <v>1.0</v>
      </c>
      <c r="D15499" s="17">
        <v>6613980.0</v>
      </c>
      <c r="E15499" s="17">
        <v>6613980.0</v>
      </c>
      <c r="F15499" s="17">
        <v>6613980.0</v>
      </c>
      <c r="G15499" s="17">
        <v>6613980.0</v>
      </c>
      <c r="H15499" s="17">
        <v>6613980.0</v>
      </c>
    </row>
    <row r="15500">
      <c r="A15500" s="7" t="s">
        <v>34110</v>
      </c>
      <c r="B15500" s="17" t="s">
        <v>34111</v>
      </c>
      <c r="C15500" s="17">
        <v>27.0</v>
      </c>
      <c r="D15500" s="17">
        <v>1.521120907E7</v>
      </c>
      <c r="E15500" s="17">
        <v>7368611.0</v>
      </c>
      <c r="F15500" s="17">
        <v>1.1248475E7</v>
      </c>
      <c r="G15500" s="17">
        <v>2.0732159E7</v>
      </c>
      <c r="H15500" s="17">
        <v>2.7893354E7</v>
      </c>
    </row>
    <row r="15501">
      <c r="A15501" s="7" t="s">
        <v>34113</v>
      </c>
      <c r="B15501" s="17" t="s">
        <v>34114</v>
      </c>
      <c r="C15501" s="17">
        <v>8.0</v>
      </c>
      <c r="D15501" s="17">
        <v>2.286504688E7</v>
      </c>
      <c r="E15501" s="17">
        <v>1.3192804E7</v>
      </c>
      <c r="F15501" s="17">
        <v>1.3995128E7</v>
      </c>
      <c r="G15501" s="17">
        <v>2.2523675E7</v>
      </c>
      <c r="H15501" s="17">
        <v>4.7031898E7</v>
      </c>
    </row>
    <row r="15502">
      <c r="A15502" s="7" t="s">
        <v>34115</v>
      </c>
      <c r="B15502" s="17" t="s">
        <v>34116</v>
      </c>
      <c r="C15502" s="17">
        <v>6.0</v>
      </c>
      <c r="D15502" s="17">
        <v>2.332906133E7</v>
      </c>
      <c r="E15502" s="17">
        <v>1.9878314E7</v>
      </c>
      <c r="F15502" s="17">
        <v>2.28164E7</v>
      </c>
      <c r="G15502" s="17">
        <v>3.0827057E7</v>
      </c>
      <c r="H15502" s="17">
        <v>3.3665975E7</v>
      </c>
    </row>
    <row r="15503">
      <c r="A15503" s="7" t="s">
        <v>34117</v>
      </c>
      <c r="B15503" s="17" t="s">
        <v>34118</v>
      </c>
      <c r="C15503" s="17">
        <v>5.0</v>
      </c>
      <c r="D15503" s="17">
        <v>2.97614126E7</v>
      </c>
      <c r="E15503" s="17">
        <v>6956641.0</v>
      </c>
      <c r="F15503" s="17">
        <v>4.2260113E7</v>
      </c>
      <c r="G15503" s="17">
        <v>4.6361606E7</v>
      </c>
      <c r="H15503" s="17">
        <v>5.1423703E7</v>
      </c>
    </row>
    <row r="15504">
      <c r="A15504" s="7" t="s">
        <v>34119</v>
      </c>
      <c r="B15504" s="17" t="s">
        <v>34120</v>
      </c>
      <c r="C15504" s="17">
        <v>1.0</v>
      </c>
      <c r="D15504" s="17">
        <v>1.612678E7</v>
      </c>
      <c r="E15504" s="17">
        <v>1.612678E7</v>
      </c>
      <c r="F15504" s="17">
        <v>1.612678E7</v>
      </c>
      <c r="G15504" s="17">
        <v>1.612678E7</v>
      </c>
      <c r="H15504" s="17">
        <v>1.612678E7</v>
      </c>
    </row>
    <row r="15505">
      <c r="A15505" s="7" t="s">
        <v>34121</v>
      </c>
      <c r="B15505" s="17" t="s">
        <v>34122</v>
      </c>
      <c r="C15505" s="17">
        <v>14.0</v>
      </c>
      <c r="D15505" s="17">
        <v>1.610182586E7</v>
      </c>
      <c r="E15505" s="17">
        <v>3662777.0</v>
      </c>
      <c r="F15505" s="17">
        <v>7174233.0</v>
      </c>
      <c r="G15505" s="17">
        <v>1.563755E7</v>
      </c>
      <c r="H15505" s="17">
        <v>1.6722944E7</v>
      </c>
    </row>
    <row r="15506">
      <c r="A15506" s="7" t="s">
        <v>34123</v>
      </c>
      <c r="B15506" s="17" t="s">
        <v>34124</v>
      </c>
      <c r="C15506" s="17">
        <v>9.0</v>
      </c>
      <c r="D15506" s="17">
        <v>7647010.556</v>
      </c>
      <c r="E15506" s="17">
        <v>2138800.0</v>
      </c>
      <c r="F15506" s="17">
        <v>7076779.0</v>
      </c>
      <c r="G15506" s="17">
        <v>9681606.0</v>
      </c>
      <c r="H15506" s="17">
        <v>2.1738415E7</v>
      </c>
    </row>
    <row r="15507">
      <c r="A15507" s="7" t="s">
        <v>34125</v>
      </c>
      <c r="B15507" s="17" t="s">
        <v>34126</v>
      </c>
      <c r="C15507" s="17">
        <v>4.0</v>
      </c>
      <c r="D15507" s="17">
        <v>9050189.0</v>
      </c>
      <c r="E15507" s="17">
        <v>4702268.0</v>
      </c>
      <c r="F15507" s="17">
        <v>7049812.0</v>
      </c>
      <c r="G15507" s="17">
        <v>1.1403638E7</v>
      </c>
      <c r="H15507" s="17">
        <v>1.3045038E7</v>
      </c>
    </row>
    <row r="15508">
      <c r="A15508" s="7" t="s">
        <v>34127</v>
      </c>
      <c r="B15508" s="17" t="s">
        <v>34128</v>
      </c>
      <c r="C15508" s="17">
        <v>15.0</v>
      </c>
      <c r="D15508" s="17">
        <v>4.629266827E7</v>
      </c>
      <c r="E15508" s="17">
        <v>5929800.0</v>
      </c>
      <c r="F15508" s="17">
        <v>7731028.0</v>
      </c>
      <c r="G15508" s="17">
        <v>5.0493034E7</v>
      </c>
      <c r="H15508" s="17">
        <v>1.78704264E8</v>
      </c>
    </row>
    <row r="15509">
      <c r="A15509" s="7" t="s">
        <v>34129</v>
      </c>
      <c r="B15509" s="17" t="s">
        <v>34130</v>
      </c>
      <c r="C15509" s="17">
        <v>7.0</v>
      </c>
      <c r="D15509" s="17">
        <v>2.527665486E7</v>
      </c>
      <c r="E15509" s="17">
        <v>2093517.0</v>
      </c>
      <c r="F15509" s="17">
        <v>5839270.0</v>
      </c>
      <c r="G15509" s="17">
        <v>4.7209914E7</v>
      </c>
      <c r="H15509" s="17">
        <v>1.05424726E8</v>
      </c>
    </row>
    <row r="15510">
      <c r="A15510" s="7" t="s">
        <v>34131</v>
      </c>
      <c r="B15510" s="17" t="s">
        <v>34132</v>
      </c>
      <c r="C15510" s="17">
        <v>2.0</v>
      </c>
      <c r="D15510" s="17">
        <v>5377356.5</v>
      </c>
      <c r="E15510" s="17">
        <v>3437364.0</v>
      </c>
      <c r="F15510" s="17">
        <v>3437364.0</v>
      </c>
      <c r="G15510" s="17">
        <v>7317349.0</v>
      </c>
      <c r="H15510" s="17">
        <v>7317349.0</v>
      </c>
    </row>
    <row r="15511">
      <c r="A15511" s="7" t="s">
        <v>34133</v>
      </c>
      <c r="B15511" s="17" t="s">
        <v>34134</v>
      </c>
      <c r="C15511" s="17">
        <v>66.0</v>
      </c>
      <c r="D15511" s="17">
        <v>1.65004423E7</v>
      </c>
      <c r="E15511" s="17">
        <v>5678115.0</v>
      </c>
      <c r="F15511" s="17">
        <v>8297642.0</v>
      </c>
      <c r="G15511" s="17">
        <v>1.4969051E7</v>
      </c>
      <c r="H15511" s="17">
        <v>2.6171966E7</v>
      </c>
    </row>
    <row r="15512">
      <c r="A15512" s="7" t="s">
        <v>34135</v>
      </c>
      <c r="B15512" s="17" t="s">
        <v>34136</v>
      </c>
      <c r="C15512" s="17">
        <v>10.0</v>
      </c>
      <c r="D15512" s="17">
        <v>1.41018755E7</v>
      </c>
      <c r="E15512" s="17">
        <v>2169366.0</v>
      </c>
      <c r="F15512" s="17">
        <v>3569628.0</v>
      </c>
      <c r="G15512" s="17">
        <v>1.0303485E7</v>
      </c>
      <c r="H15512" s="17">
        <v>2.0322343E7</v>
      </c>
    </row>
    <row r="15513">
      <c r="A15513" s="7" t="s">
        <v>34137</v>
      </c>
      <c r="B15513" s="17" t="s">
        <v>34138</v>
      </c>
      <c r="C15513" s="17">
        <v>15.0</v>
      </c>
      <c r="D15513" s="17">
        <v>8.22188214E7</v>
      </c>
      <c r="E15513" s="17">
        <v>1.0426813E7</v>
      </c>
      <c r="F15513" s="17">
        <v>1.6352596E7</v>
      </c>
      <c r="G15513" s="17">
        <v>3.7877489E7</v>
      </c>
      <c r="H15513" s="17">
        <v>6.4329233E7</v>
      </c>
    </row>
    <row r="15514">
      <c r="A15514" s="7" t="s">
        <v>34139</v>
      </c>
      <c r="B15514" s="17" t="s">
        <v>34140</v>
      </c>
      <c r="C15514" s="17">
        <v>1.0</v>
      </c>
      <c r="D15514" s="17">
        <v>4.327158E7</v>
      </c>
      <c r="E15514" s="17">
        <v>4.327158E7</v>
      </c>
      <c r="F15514" s="17">
        <v>4.327158E7</v>
      </c>
      <c r="G15514" s="17">
        <v>4.327158E7</v>
      </c>
      <c r="H15514" s="17">
        <v>4.327158E7</v>
      </c>
    </row>
    <row r="15515">
      <c r="A15515" s="7" t="s">
        <v>34141</v>
      </c>
      <c r="B15515" s="17" t="s">
        <v>34142</v>
      </c>
      <c r="C15515" s="17">
        <v>221.0</v>
      </c>
      <c r="D15515" s="17">
        <v>1.123811621E7</v>
      </c>
      <c r="E15515" s="17">
        <v>2763500.0</v>
      </c>
      <c r="F15515" s="17">
        <v>5018227.0</v>
      </c>
      <c r="G15515" s="17">
        <v>9387087.0</v>
      </c>
      <c r="H15515" s="17">
        <v>2.13345E7</v>
      </c>
    </row>
    <row r="15516">
      <c r="A15516" s="7" t="s">
        <v>34143</v>
      </c>
      <c r="B15516" s="17" t="s">
        <v>34144</v>
      </c>
      <c r="C15516" s="17">
        <v>49.0</v>
      </c>
      <c r="D15516" s="17">
        <v>4.99833761E7</v>
      </c>
      <c r="E15516" s="17">
        <v>6308700.0</v>
      </c>
      <c r="F15516" s="17">
        <v>2.657251E7</v>
      </c>
      <c r="G15516" s="17">
        <v>6.4195478E7</v>
      </c>
      <c r="H15516" s="17">
        <v>1.74140051E8</v>
      </c>
    </row>
    <row r="15517">
      <c r="A15517" s="7" t="s">
        <v>34145</v>
      </c>
      <c r="B15517" s="17" t="s">
        <v>34146</v>
      </c>
      <c r="C15517" s="17">
        <v>35.0</v>
      </c>
      <c r="D15517" s="17">
        <v>7.542170909E7</v>
      </c>
      <c r="E15517" s="17">
        <v>3859414.0</v>
      </c>
      <c r="F15517" s="17">
        <v>6.4208662E7</v>
      </c>
      <c r="G15517" s="17">
        <v>1.18245503E8</v>
      </c>
      <c r="H15517" s="17">
        <v>1.42321702E8</v>
      </c>
    </row>
    <row r="15518">
      <c r="A15518" s="7" t="s">
        <v>34147</v>
      </c>
      <c r="B15518" s="17" t="s">
        <v>34148</v>
      </c>
      <c r="C15518" s="17">
        <v>483.0</v>
      </c>
      <c r="D15518" s="17">
        <v>2.129670875E7</v>
      </c>
      <c r="E15518" s="17">
        <v>2816590.0</v>
      </c>
      <c r="F15518" s="17">
        <v>5450256.0</v>
      </c>
      <c r="G15518" s="17">
        <v>2.20746E7</v>
      </c>
      <c r="H15518" s="17">
        <v>6.1647404E7</v>
      </c>
    </row>
    <row r="15519">
      <c r="A15519" s="7" t="s">
        <v>34149</v>
      </c>
      <c r="B15519" s="17" t="s">
        <v>34150</v>
      </c>
      <c r="C15519" s="17">
        <v>3039.0</v>
      </c>
      <c r="D15519" s="17">
        <v>1.629040698E7</v>
      </c>
      <c r="E15519" s="17">
        <v>2669000.0</v>
      </c>
      <c r="F15519" s="17">
        <v>4660771.0</v>
      </c>
      <c r="G15519" s="17">
        <v>1.2363483E7</v>
      </c>
      <c r="H15519" s="17">
        <v>3.8653042E7</v>
      </c>
    </row>
    <row r="15520">
      <c r="A15520" s="7" t="s">
        <v>34152</v>
      </c>
      <c r="B15520" s="17" t="s">
        <v>34153</v>
      </c>
      <c r="C15520" s="17">
        <v>619.0</v>
      </c>
      <c r="D15520" s="17">
        <v>7426732.798</v>
      </c>
      <c r="E15520" s="17">
        <v>2504180.0</v>
      </c>
      <c r="F15520" s="17">
        <v>3779100.0</v>
      </c>
      <c r="G15520" s="17">
        <v>6584601.0</v>
      </c>
      <c r="H15520" s="17">
        <v>1.27037E7</v>
      </c>
    </row>
    <row r="15521">
      <c r="A15521" s="7" t="s">
        <v>34154</v>
      </c>
      <c r="B15521" s="17" t="s">
        <v>34155</v>
      </c>
      <c r="C15521" s="17">
        <v>32.0</v>
      </c>
      <c r="D15521" s="17">
        <v>1.996879859E7</v>
      </c>
      <c r="E15521" s="17">
        <v>3222575.0</v>
      </c>
      <c r="F15521" s="17">
        <v>9700705.0</v>
      </c>
      <c r="G15521" s="17">
        <v>2.038037E7</v>
      </c>
      <c r="H15521" s="17">
        <v>4.39563E7</v>
      </c>
    </row>
    <row r="15522">
      <c r="A15522" s="7" t="s">
        <v>34156</v>
      </c>
      <c r="B15522" s="17" t="s">
        <v>34157</v>
      </c>
      <c r="C15522" s="17">
        <v>55.0</v>
      </c>
      <c r="D15522" s="17">
        <v>1.620958629E7</v>
      </c>
      <c r="E15522" s="17">
        <v>3045894.0</v>
      </c>
      <c r="F15522" s="17">
        <v>4745000.0</v>
      </c>
      <c r="G15522" s="17">
        <v>1.3622062E7</v>
      </c>
      <c r="H15522" s="17">
        <v>2.9862925E7</v>
      </c>
    </row>
    <row r="15523">
      <c r="A15523" s="7" t="s">
        <v>34158</v>
      </c>
      <c r="B15523" s="17" t="s">
        <v>34159</v>
      </c>
      <c r="C15523" s="17">
        <v>4.0</v>
      </c>
      <c r="D15523" s="17">
        <v>5.23215605E7</v>
      </c>
      <c r="E15523" s="17">
        <v>7580820.0</v>
      </c>
      <c r="F15523" s="17">
        <v>2.3735674E7</v>
      </c>
      <c r="G15523" s="17">
        <v>3.5275558E7</v>
      </c>
      <c r="H15523" s="17">
        <v>1.4269419E8</v>
      </c>
    </row>
    <row r="15524">
      <c r="A15524" s="7" t="s">
        <v>34160</v>
      </c>
      <c r="B15524" s="17" t="s">
        <v>34161</v>
      </c>
      <c r="C15524" s="17">
        <v>14.0</v>
      </c>
      <c r="D15524" s="17">
        <v>2604062.571</v>
      </c>
      <c r="E15524" s="17">
        <v>1858436.0</v>
      </c>
      <c r="F15524" s="17">
        <v>2258162.0</v>
      </c>
      <c r="G15524" s="17">
        <v>2793564.0</v>
      </c>
      <c r="H15524" s="17">
        <v>3657163.0</v>
      </c>
    </row>
    <row r="15525">
      <c r="A15525" s="7" t="s">
        <v>34162</v>
      </c>
      <c r="B15525" s="17" t="s">
        <v>34163</v>
      </c>
      <c r="C15525" s="17">
        <v>15.0</v>
      </c>
      <c r="D15525" s="17">
        <v>7832588.867</v>
      </c>
      <c r="E15525" s="17">
        <v>3665411.0</v>
      </c>
      <c r="F15525" s="17">
        <v>5780980.0</v>
      </c>
      <c r="G15525" s="17">
        <v>7580820.0</v>
      </c>
      <c r="H15525" s="17">
        <v>1.3643842E7</v>
      </c>
    </row>
    <row r="15526">
      <c r="A15526" s="7" t="s">
        <v>34164</v>
      </c>
      <c r="B15526" s="17" t="s">
        <v>34165</v>
      </c>
      <c r="C15526" s="17">
        <v>6.0</v>
      </c>
      <c r="D15526" s="17">
        <v>2.495840517E7</v>
      </c>
      <c r="E15526" s="17">
        <v>3316714.0</v>
      </c>
      <c r="F15526" s="17">
        <v>7473815.0</v>
      </c>
      <c r="G15526" s="17">
        <v>2.7842298E7</v>
      </c>
      <c r="H15526" s="17">
        <v>9.7219427E7</v>
      </c>
    </row>
    <row r="15527">
      <c r="A15527" s="7" t="s">
        <v>34166</v>
      </c>
      <c r="B15527" s="17" t="s">
        <v>34167</v>
      </c>
      <c r="C15527" s="17">
        <v>133.0</v>
      </c>
      <c r="D15527" s="17">
        <v>7578959.744</v>
      </c>
      <c r="E15527" s="17">
        <v>2554976.0</v>
      </c>
      <c r="F15527" s="17">
        <v>4158334.0</v>
      </c>
      <c r="G15527" s="17">
        <v>6787039.0</v>
      </c>
      <c r="H15527" s="17">
        <v>1.54872E7</v>
      </c>
    </row>
    <row r="15528">
      <c r="A15528" s="7" t="s">
        <v>34168</v>
      </c>
      <c r="B15528" s="17" t="s">
        <v>34169</v>
      </c>
      <c r="C15528" s="17">
        <v>183.0</v>
      </c>
      <c r="D15528" s="17">
        <v>1.961799059E7</v>
      </c>
      <c r="E15528" s="17">
        <v>4990699.0</v>
      </c>
      <c r="F15528" s="17">
        <v>8945438.0</v>
      </c>
      <c r="G15528" s="17">
        <v>2.0949832E7</v>
      </c>
      <c r="H15528" s="17">
        <v>3.8967043E7</v>
      </c>
    </row>
    <row r="15529">
      <c r="A15529" s="7" t="s">
        <v>34170</v>
      </c>
      <c r="B15529" s="17" t="s">
        <v>34171</v>
      </c>
      <c r="C15529" s="17">
        <v>375.0</v>
      </c>
      <c r="D15529" s="17">
        <v>2.265603158E7</v>
      </c>
      <c r="E15529" s="17">
        <v>6325503.0</v>
      </c>
      <c r="F15529" s="17">
        <v>1.0152159E7</v>
      </c>
      <c r="G15529" s="17">
        <v>2.3815221E7</v>
      </c>
      <c r="H15529" s="17">
        <v>5.418854E7</v>
      </c>
    </row>
    <row r="15530">
      <c r="A15530" s="7" t="s">
        <v>34172</v>
      </c>
      <c r="B15530" s="17" t="s">
        <v>34173</v>
      </c>
      <c r="C15530" s="17">
        <v>49.0</v>
      </c>
      <c r="D15530" s="17">
        <v>1.635974327E7</v>
      </c>
      <c r="E15530" s="17">
        <v>6490600.0</v>
      </c>
      <c r="F15530" s="17">
        <v>1.1215E7</v>
      </c>
      <c r="G15530" s="17">
        <v>2.2148295E7</v>
      </c>
      <c r="H15530" s="17">
        <v>3.4068733E7</v>
      </c>
    </row>
    <row r="15531">
      <c r="A15531" s="7" t="s">
        <v>34174</v>
      </c>
      <c r="B15531" s="17" t="s">
        <v>34175</v>
      </c>
      <c r="C15531" s="17">
        <v>60.0</v>
      </c>
      <c r="D15531" s="17">
        <v>1.898470345E7</v>
      </c>
      <c r="E15531" s="17">
        <v>5989094.0</v>
      </c>
      <c r="F15531" s="17">
        <v>9556747.0</v>
      </c>
      <c r="G15531" s="17">
        <v>1.8593558E7</v>
      </c>
      <c r="H15531" s="17">
        <v>5.218745E7</v>
      </c>
    </row>
    <row r="15532">
      <c r="A15532" s="7" t="s">
        <v>34176</v>
      </c>
      <c r="B15532" s="17" t="s">
        <v>34177</v>
      </c>
      <c r="C15532" s="17">
        <v>1.0</v>
      </c>
      <c r="D15532" s="17">
        <v>7424200.0</v>
      </c>
      <c r="E15532" s="17">
        <v>7424200.0</v>
      </c>
      <c r="F15532" s="17">
        <v>7424200.0</v>
      </c>
      <c r="G15532" s="17">
        <v>7424200.0</v>
      </c>
      <c r="H15532" s="17">
        <v>7424200.0</v>
      </c>
    </row>
    <row r="15533">
      <c r="A15533" s="7" t="s">
        <v>34178</v>
      </c>
      <c r="B15533" s="17" t="s">
        <v>34179</v>
      </c>
      <c r="C15533" s="17">
        <v>3863.0</v>
      </c>
      <c r="D15533" s="17">
        <v>2.116205004E7</v>
      </c>
      <c r="E15533" s="17">
        <v>8826671.0</v>
      </c>
      <c r="F15533" s="17">
        <v>1.4998646E7</v>
      </c>
      <c r="G15533" s="17">
        <v>2.5466373E7</v>
      </c>
      <c r="H15533" s="17">
        <v>4.1612267E7</v>
      </c>
    </row>
    <row r="15534">
      <c r="A15534" s="7" t="s">
        <v>34180</v>
      </c>
      <c r="B15534" s="17" t="s">
        <v>34181</v>
      </c>
      <c r="C15534" s="17">
        <v>14089.0</v>
      </c>
      <c r="D15534" s="17">
        <v>2.223249403E7</v>
      </c>
      <c r="E15534" s="17">
        <v>1.0474428E7</v>
      </c>
      <c r="F15534" s="17">
        <v>1.5631678E7</v>
      </c>
      <c r="G15534" s="17">
        <v>2.5744785E7</v>
      </c>
      <c r="H15534" s="17">
        <v>4.248493E7</v>
      </c>
    </row>
    <row r="15535">
      <c r="A15535" s="7" t="s">
        <v>34182</v>
      </c>
      <c r="B15535" s="17" t="s">
        <v>34183</v>
      </c>
      <c r="C15535" s="17">
        <v>658.0</v>
      </c>
      <c r="D15535" s="17">
        <v>2.344991259E7</v>
      </c>
      <c r="E15535" s="17">
        <v>1.0210791E7</v>
      </c>
      <c r="F15535" s="17">
        <v>1.5719446E7</v>
      </c>
      <c r="G15535" s="17">
        <v>2.5754593E7</v>
      </c>
      <c r="H15535" s="17">
        <v>5.0214701E7</v>
      </c>
    </row>
    <row r="15536">
      <c r="A15536" s="7" t="s">
        <v>34184</v>
      </c>
      <c r="B15536" s="17" t="s">
        <v>34185</v>
      </c>
      <c r="C15536" s="17">
        <v>59.0</v>
      </c>
      <c r="D15536" s="17">
        <v>2.435037342E7</v>
      </c>
      <c r="E15536" s="17">
        <v>1.3209976E7</v>
      </c>
      <c r="F15536" s="17">
        <v>1.7611653E7</v>
      </c>
      <c r="G15536" s="17">
        <v>2.7622751E7</v>
      </c>
      <c r="H15536" s="17">
        <v>5.6809385E7</v>
      </c>
    </row>
    <row r="15537">
      <c r="A15537" s="7" t="s">
        <v>34186</v>
      </c>
      <c r="B15537" s="17" t="s">
        <v>34187</v>
      </c>
      <c r="C15537" s="17">
        <v>238.0</v>
      </c>
      <c r="D15537" s="17">
        <v>2.75835148E7</v>
      </c>
      <c r="E15537" s="17">
        <v>1.19207E7</v>
      </c>
      <c r="F15537" s="17">
        <v>1.8052719E7</v>
      </c>
      <c r="G15537" s="17">
        <v>3.2649213E7</v>
      </c>
      <c r="H15537" s="17">
        <v>6.6988533E7</v>
      </c>
    </row>
    <row r="15538">
      <c r="A15538" s="7" t="s">
        <v>34188</v>
      </c>
      <c r="B15538" s="17" t="s">
        <v>34189</v>
      </c>
      <c r="C15538" s="17">
        <v>724.0</v>
      </c>
      <c r="D15538" s="17">
        <v>2.98371967E7</v>
      </c>
      <c r="E15538" s="17">
        <v>1.3296736E7</v>
      </c>
      <c r="F15538" s="17">
        <v>1.987104E7</v>
      </c>
      <c r="G15538" s="17">
        <v>3.0010281E7</v>
      </c>
      <c r="H15538" s="17">
        <v>5.3972022E7</v>
      </c>
    </row>
    <row r="15539">
      <c r="A15539" s="7" t="s">
        <v>34191</v>
      </c>
      <c r="B15539" s="17" t="s">
        <v>34192</v>
      </c>
      <c r="C15539" s="17">
        <v>12.0</v>
      </c>
      <c r="D15539" s="17">
        <v>2.195187417E7</v>
      </c>
      <c r="E15539" s="17">
        <v>1.2411756E7</v>
      </c>
      <c r="F15539" s="17">
        <v>1.5217519E7</v>
      </c>
      <c r="G15539" s="17">
        <v>2.0438355E7</v>
      </c>
      <c r="H15539" s="17">
        <v>3.97222E7</v>
      </c>
    </row>
    <row r="15540">
      <c r="A15540" s="7" t="s">
        <v>34193</v>
      </c>
      <c r="B15540" s="17" t="s">
        <v>34194</v>
      </c>
      <c r="C15540" s="17">
        <v>116.0</v>
      </c>
      <c r="D15540" s="17">
        <v>2.178260842E7</v>
      </c>
      <c r="E15540" s="17">
        <v>1.088724E7</v>
      </c>
      <c r="F15540" s="17">
        <v>1.8086698E7</v>
      </c>
      <c r="G15540" s="17">
        <v>2.5547977E7</v>
      </c>
      <c r="H15540" s="17">
        <v>4.6086454E7</v>
      </c>
    </row>
    <row r="15541">
      <c r="A15541" s="7" t="s">
        <v>34195</v>
      </c>
      <c r="B15541" s="17" t="s">
        <v>34196</v>
      </c>
      <c r="C15541" s="17">
        <v>7.0</v>
      </c>
      <c r="D15541" s="17">
        <v>3.498506957E7</v>
      </c>
      <c r="E15541" s="17">
        <v>1.0371472E7</v>
      </c>
      <c r="F15541" s="17">
        <v>3.4007464E7</v>
      </c>
      <c r="G15541" s="17">
        <v>5.6461485E7</v>
      </c>
      <c r="H15541" s="17">
        <v>8.0968866E7</v>
      </c>
    </row>
    <row r="15542">
      <c r="A15542" s="7" t="s">
        <v>34197</v>
      </c>
      <c r="B15542" s="17" t="s">
        <v>34198</v>
      </c>
      <c r="C15542" s="17">
        <v>47.0</v>
      </c>
      <c r="D15542" s="17">
        <v>3.490238398E7</v>
      </c>
      <c r="E15542" s="17">
        <v>1.77082E7</v>
      </c>
      <c r="F15542" s="17">
        <v>3.2183178E7</v>
      </c>
      <c r="G15542" s="17">
        <v>4.8577247E7</v>
      </c>
      <c r="H15542" s="17">
        <v>5.6774772E7</v>
      </c>
    </row>
    <row r="15543">
      <c r="A15543" s="7" t="s">
        <v>34199</v>
      </c>
      <c r="B15543" s="17" t="s">
        <v>34200</v>
      </c>
      <c r="C15543" s="17">
        <v>1.0</v>
      </c>
      <c r="D15543" s="17">
        <v>2.2338223E7</v>
      </c>
      <c r="E15543" s="17">
        <v>2.2338223E7</v>
      </c>
      <c r="F15543" s="17">
        <v>2.2338223E7</v>
      </c>
      <c r="G15543" s="17">
        <v>2.2338223E7</v>
      </c>
      <c r="H15543" s="17">
        <v>2.2338223E7</v>
      </c>
    </row>
    <row r="15544">
      <c r="A15544" s="7" t="s">
        <v>34201</v>
      </c>
      <c r="B15544" s="17" t="s">
        <v>34202</v>
      </c>
      <c r="C15544" s="17">
        <v>515.0</v>
      </c>
      <c r="D15544" s="17">
        <v>2.003572202E7</v>
      </c>
      <c r="E15544" s="17">
        <v>1.0163428E7</v>
      </c>
      <c r="F15544" s="17">
        <v>1.5004278E7</v>
      </c>
      <c r="G15544" s="17">
        <v>2.1679485E7</v>
      </c>
      <c r="H15544" s="17">
        <v>3.493233E7</v>
      </c>
    </row>
    <row r="15545">
      <c r="A15545" s="7" t="s">
        <v>34203</v>
      </c>
      <c r="B15545" s="17" t="s">
        <v>34204</v>
      </c>
      <c r="C15545" s="17">
        <v>12.0</v>
      </c>
      <c r="D15545" s="17">
        <v>3.186407525E7</v>
      </c>
      <c r="E15545" s="17">
        <v>1.059711E7</v>
      </c>
      <c r="F15545" s="17">
        <v>1.5703121E7</v>
      </c>
      <c r="G15545" s="17">
        <v>2.4067134E7</v>
      </c>
      <c r="H15545" s="17">
        <v>8.325372E7</v>
      </c>
    </row>
    <row r="15546">
      <c r="A15546" s="7" t="s">
        <v>34205</v>
      </c>
      <c r="B15546" s="17" t="s">
        <v>34206</v>
      </c>
      <c r="C15546" s="17">
        <v>174.0</v>
      </c>
      <c r="D15546" s="17">
        <v>1.978375894E7</v>
      </c>
      <c r="E15546" s="17">
        <v>3512327.0</v>
      </c>
      <c r="F15546" s="17">
        <v>7016693.0</v>
      </c>
      <c r="G15546" s="17">
        <v>1.8774571E7</v>
      </c>
      <c r="H15546" s="17">
        <v>4.2704373E7</v>
      </c>
    </row>
    <row r="15547">
      <c r="A15547" s="7" t="s">
        <v>34207</v>
      </c>
      <c r="B15547" s="17" t="s">
        <v>34208</v>
      </c>
      <c r="C15547" s="17">
        <v>539.0</v>
      </c>
      <c r="D15547" s="17">
        <v>2.462908474E7</v>
      </c>
      <c r="E15547" s="17">
        <v>5376400.0</v>
      </c>
      <c r="F15547" s="17">
        <v>1.1550985E7</v>
      </c>
      <c r="G15547" s="17">
        <v>2.901305E7</v>
      </c>
      <c r="H15547" s="17">
        <v>6.6312271E7</v>
      </c>
    </row>
    <row r="15548">
      <c r="A15548" s="7" t="s">
        <v>34209</v>
      </c>
      <c r="B15548" s="17" t="s">
        <v>34210</v>
      </c>
      <c r="C15548" s="17">
        <v>73.0</v>
      </c>
      <c r="D15548" s="17">
        <v>3.814508312E7</v>
      </c>
      <c r="E15548" s="17">
        <v>8480649.0</v>
      </c>
      <c r="F15548" s="17">
        <v>2.3879687E7</v>
      </c>
      <c r="G15548" s="17">
        <v>5.3091695E7</v>
      </c>
      <c r="H15548" s="17">
        <v>8.2634131E7</v>
      </c>
    </row>
    <row r="15549">
      <c r="A15549" s="7" t="s">
        <v>34211</v>
      </c>
      <c r="B15549" s="17" t="s">
        <v>34212</v>
      </c>
      <c r="C15549" s="17">
        <v>10.0</v>
      </c>
      <c r="D15549" s="17">
        <v>3.64777842E7</v>
      </c>
      <c r="E15549" s="17">
        <v>1.73715E7</v>
      </c>
      <c r="F15549" s="17">
        <v>2.0375285E7</v>
      </c>
      <c r="G15549" s="17">
        <v>4.138942E7</v>
      </c>
      <c r="H15549" s="17">
        <v>8.3030679E7</v>
      </c>
    </row>
    <row r="15550">
      <c r="A15550" s="7" t="s">
        <v>34213</v>
      </c>
      <c r="B15550" s="17" t="s">
        <v>34214</v>
      </c>
      <c r="C15550" s="17">
        <v>21.0</v>
      </c>
      <c r="D15550" s="17">
        <v>2.478274724E7</v>
      </c>
      <c r="E15550" s="17">
        <v>5360293.0</v>
      </c>
      <c r="F15550" s="17">
        <v>1.8032313E7</v>
      </c>
      <c r="G15550" s="17">
        <v>3.2595395E7</v>
      </c>
      <c r="H15550" s="17">
        <v>6.4377098E7</v>
      </c>
    </row>
    <row r="15551">
      <c r="A15551" s="7" t="s">
        <v>34215</v>
      </c>
      <c r="B15551" s="17" t="s">
        <v>34216</v>
      </c>
      <c r="C15551" s="17">
        <v>2.0</v>
      </c>
      <c r="D15551" s="17">
        <v>1.0086399E7</v>
      </c>
      <c r="E15551" s="17">
        <v>8106956.0</v>
      </c>
      <c r="F15551" s="17">
        <v>8106956.0</v>
      </c>
      <c r="G15551" s="17">
        <v>1.2065842E7</v>
      </c>
      <c r="H15551" s="17">
        <v>1.2065842E7</v>
      </c>
    </row>
    <row r="15552">
      <c r="A15552" s="7" t="s">
        <v>34217</v>
      </c>
      <c r="B15552" s="17" t="s">
        <v>34218</v>
      </c>
      <c r="C15552" s="17">
        <v>7.0</v>
      </c>
      <c r="D15552" s="17">
        <v>2.440805786E7</v>
      </c>
      <c r="E15552" s="17">
        <v>2568893.0</v>
      </c>
      <c r="F15552" s="17">
        <v>1.7955882E7</v>
      </c>
      <c r="G15552" s="17">
        <v>4.5301116E7</v>
      </c>
      <c r="H15552" s="17">
        <v>6.7295995E7</v>
      </c>
    </row>
    <row r="15553">
      <c r="A15553" s="7" t="s">
        <v>34219</v>
      </c>
      <c r="B15553" s="17" t="s">
        <v>34220</v>
      </c>
      <c r="C15553" s="17">
        <v>9.0</v>
      </c>
      <c r="D15553" s="17">
        <v>2.367064222E7</v>
      </c>
      <c r="E15553" s="17">
        <v>4447540.0</v>
      </c>
      <c r="F15553" s="17">
        <v>8270691.0</v>
      </c>
      <c r="G15553" s="17">
        <v>2.0242433E7</v>
      </c>
      <c r="H15553" s="17">
        <v>1.10456229E8</v>
      </c>
    </row>
    <row r="15554">
      <c r="A15554" s="7" t="s">
        <v>34221</v>
      </c>
      <c r="B15554" s="17" t="s">
        <v>34222</v>
      </c>
      <c r="C15554" s="17">
        <v>5.0</v>
      </c>
      <c r="D15554" s="17">
        <v>5.0460726E7</v>
      </c>
      <c r="E15554" s="17">
        <v>4.4223534E7</v>
      </c>
      <c r="F15554" s="17">
        <v>5.021898E7</v>
      </c>
      <c r="G15554" s="17">
        <v>5.6922802E7</v>
      </c>
      <c r="H15554" s="17">
        <v>7.275477E7</v>
      </c>
    </row>
    <row r="15555">
      <c r="A15555" s="7" t="s">
        <v>34223</v>
      </c>
      <c r="B15555" s="17" t="s">
        <v>34224</v>
      </c>
      <c r="C15555" s="17">
        <v>29.0</v>
      </c>
      <c r="D15555" s="17">
        <v>1.850314176E7</v>
      </c>
      <c r="E15555" s="17">
        <v>4573551.0</v>
      </c>
      <c r="F15555" s="17">
        <v>1.4254212E7</v>
      </c>
      <c r="G15555" s="17">
        <v>2.5088275E7</v>
      </c>
      <c r="H15555" s="17">
        <v>4.0046271E7</v>
      </c>
    </row>
    <row r="15556">
      <c r="A15556" s="7" t="s">
        <v>34225</v>
      </c>
      <c r="B15556" s="17" t="s">
        <v>34226</v>
      </c>
      <c r="C15556" s="17">
        <v>1.0</v>
      </c>
      <c r="D15556" s="17">
        <v>2934228.0</v>
      </c>
      <c r="E15556" s="17">
        <v>2934228.0</v>
      </c>
      <c r="F15556" s="17">
        <v>2934228.0</v>
      </c>
      <c r="G15556" s="17">
        <v>2934228.0</v>
      </c>
      <c r="H15556" s="17">
        <v>2934228.0</v>
      </c>
    </row>
    <row r="15557">
      <c r="A15557" s="7" t="s">
        <v>34227</v>
      </c>
      <c r="B15557" s="17" t="s">
        <v>34228</v>
      </c>
      <c r="C15557" s="17">
        <v>1384.0</v>
      </c>
      <c r="D15557" s="17">
        <v>2.037549503E7</v>
      </c>
      <c r="E15557" s="17">
        <v>7380108.0</v>
      </c>
      <c r="F15557" s="17">
        <v>1.5224263E7</v>
      </c>
      <c r="G15557" s="17">
        <v>2.8173576E7</v>
      </c>
      <c r="H15557" s="17">
        <v>4.400777E7</v>
      </c>
    </row>
    <row r="15558">
      <c r="A15558" s="7" t="s">
        <v>34229</v>
      </c>
      <c r="B15558" s="17" t="s">
        <v>34230</v>
      </c>
      <c r="C15558" s="17">
        <v>5315.0</v>
      </c>
      <c r="D15558" s="17">
        <v>2.098570878E7</v>
      </c>
      <c r="E15558" s="17">
        <v>9038263.0</v>
      </c>
      <c r="F15558" s="17">
        <v>1.5041928E7</v>
      </c>
      <c r="G15558" s="17">
        <v>2.6898414E7</v>
      </c>
      <c r="H15558" s="17">
        <v>4.1828666E7</v>
      </c>
    </row>
    <row r="15559">
      <c r="A15559" s="7" t="s">
        <v>34231</v>
      </c>
      <c r="B15559" s="17" t="s">
        <v>34232</v>
      </c>
      <c r="C15559" s="17">
        <v>433.0</v>
      </c>
      <c r="D15559" s="17">
        <v>1.834444613E7</v>
      </c>
      <c r="E15559" s="17">
        <v>7994547.0</v>
      </c>
      <c r="F15559" s="17">
        <v>1.2855041E7</v>
      </c>
      <c r="G15559" s="17">
        <v>2.3871196E7</v>
      </c>
      <c r="H15559" s="17">
        <v>3.4647855E7</v>
      </c>
    </row>
    <row r="15560">
      <c r="A15560" s="7" t="s">
        <v>34234</v>
      </c>
      <c r="B15560" s="17" t="s">
        <v>34235</v>
      </c>
      <c r="C15560" s="17">
        <v>13.0</v>
      </c>
      <c r="D15560" s="17">
        <v>3.107064985E7</v>
      </c>
      <c r="E15560" s="17">
        <v>1.9452445E7</v>
      </c>
      <c r="F15560" s="17">
        <v>2.1128739E7</v>
      </c>
      <c r="G15560" s="17">
        <v>2.466424E7</v>
      </c>
      <c r="H15560" s="17">
        <v>7.6996109E7</v>
      </c>
    </row>
    <row r="15561">
      <c r="A15561" s="7" t="s">
        <v>34236</v>
      </c>
      <c r="B15561" s="17" t="s">
        <v>34237</v>
      </c>
      <c r="C15561" s="17">
        <v>131.0</v>
      </c>
      <c r="D15561" s="17">
        <v>2.269485893E7</v>
      </c>
      <c r="E15561" s="17">
        <v>8818586.0</v>
      </c>
      <c r="F15561" s="17">
        <v>1.5299009E7</v>
      </c>
      <c r="G15561" s="17">
        <v>2.5893473E7</v>
      </c>
      <c r="H15561" s="17">
        <v>4.5462224E7</v>
      </c>
    </row>
    <row r="15562">
      <c r="A15562" s="7" t="s">
        <v>34238</v>
      </c>
      <c r="B15562" s="17" t="s">
        <v>34239</v>
      </c>
      <c r="C15562" s="17">
        <v>83.0</v>
      </c>
      <c r="D15562" s="17">
        <v>3.179578737E7</v>
      </c>
      <c r="E15562" s="17">
        <v>1.2745152E7</v>
      </c>
      <c r="F15562" s="17">
        <v>2.1805945E7</v>
      </c>
      <c r="G15562" s="17">
        <v>3.7036631E7</v>
      </c>
      <c r="H15562" s="17">
        <v>6.4503417E7</v>
      </c>
    </row>
    <row r="15563">
      <c r="A15563" s="7" t="s">
        <v>34240</v>
      </c>
      <c r="B15563" s="17" t="s">
        <v>34241</v>
      </c>
      <c r="C15563" s="17">
        <v>5.0</v>
      </c>
      <c r="D15563" s="17">
        <v>5.774482E7</v>
      </c>
      <c r="E15563" s="17">
        <v>2.5462798E7</v>
      </c>
      <c r="F15563" s="17">
        <v>4.1467639E7</v>
      </c>
      <c r="G15563" s="17">
        <v>6.0175398E7</v>
      </c>
      <c r="H15563" s="17">
        <v>1.3648875E8</v>
      </c>
    </row>
    <row r="15564">
      <c r="A15564" s="7" t="s">
        <v>34242</v>
      </c>
      <c r="B15564" s="17" t="s">
        <v>34243</v>
      </c>
      <c r="C15564" s="17">
        <v>38.0</v>
      </c>
      <c r="D15564" s="17">
        <v>2.7940803E7</v>
      </c>
      <c r="E15564" s="17">
        <v>1.7173969E7</v>
      </c>
      <c r="F15564" s="17">
        <v>2.2174E7</v>
      </c>
      <c r="G15564" s="17">
        <v>3.4784629E7</v>
      </c>
      <c r="H15564" s="17">
        <v>5.279705E7</v>
      </c>
    </row>
    <row r="15565">
      <c r="A15565" s="7" t="s">
        <v>34244</v>
      </c>
      <c r="B15565" s="17" t="s">
        <v>34245</v>
      </c>
      <c r="C15565" s="17">
        <v>2.0</v>
      </c>
      <c r="D15565" s="17">
        <v>1.6366726E7</v>
      </c>
      <c r="E15565" s="17">
        <v>1.5E7</v>
      </c>
      <c r="F15565" s="17">
        <v>1.5E7</v>
      </c>
      <c r="G15565" s="17">
        <v>1.7733452E7</v>
      </c>
      <c r="H15565" s="17">
        <v>1.7733452E7</v>
      </c>
    </row>
    <row r="15566">
      <c r="A15566" s="7" t="s">
        <v>34246</v>
      </c>
      <c r="B15566" s="17" t="s">
        <v>34247</v>
      </c>
      <c r="C15566" s="17">
        <v>17.0</v>
      </c>
      <c r="D15566" s="17">
        <v>3.779968841E7</v>
      </c>
      <c r="E15566" s="17">
        <v>2.1793924E7</v>
      </c>
      <c r="F15566" s="17">
        <v>3.1088775E7</v>
      </c>
      <c r="G15566" s="17">
        <v>4.04058E7</v>
      </c>
      <c r="H15566" s="17">
        <v>8.2634131E7</v>
      </c>
    </row>
    <row r="15567">
      <c r="A15567" s="7" t="s">
        <v>34248</v>
      </c>
      <c r="B15567" s="17" t="s">
        <v>34249</v>
      </c>
      <c r="C15567" s="17">
        <v>1.0</v>
      </c>
      <c r="D15567" s="17">
        <v>9690466.0</v>
      </c>
      <c r="E15567" s="17">
        <v>9690466.0</v>
      </c>
      <c r="F15567" s="17">
        <v>9690466.0</v>
      </c>
      <c r="G15567" s="17">
        <v>9690466.0</v>
      </c>
      <c r="H15567" s="17">
        <v>9690466.0</v>
      </c>
    </row>
    <row r="15568">
      <c r="A15568" s="7" t="s">
        <v>34250</v>
      </c>
      <c r="B15568" s="17" t="s">
        <v>34251</v>
      </c>
      <c r="C15568" s="17">
        <v>17.0</v>
      </c>
      <c r="D15568" s="17">
        <v>1.9405271E7</v>
      </c>
      <c r="E15568" s="17">
        <v>9713500.0</v>
      </c>
      <c r="F15568" s="17">
        <v>1.5377618E7</v>
      </c>
      <c r="G15568" s="17">
        <v>2.1628691E7</v>
      </c>
      <c r="H15568" s="17">
        <v>3.2592499E7</v>
      </c>
    </row>
    <row r="15569">
      <c r="A15569" s="7" t="s">
        <v>34252</v>
      </c>
      <c r="B15569" s="17" t="s">
        <v>34253</v>
      </c>
      <c r="C15569" s="17">
        <v>27.0</v>
      </c>
      <c r="D15569" s="17">
        <v>1.748112993E7</v>
      </c>
      <c r="E15569" s="17">
        <v>7127960.0</v>
      </c>
      <c r="F15569" s="17">
        <v>9351166.0</v>
      </c>
      <c r="G15569" s="17">
        <v>2.1933426E7</v>
      </c>
      <c r="H15569" s="17">
        <v>3.2607321E7</v>
      </c>
    </row>
    <row r="15570">
      <c r="A15570" s="7" t="s">
        <v>34254</v>
      </c>
      <c r="B15570" s="17" t="s">
        <v>34255</v>
      </c>
      <c r="C15570" s="17">
        <v>2.0</v>
      </c>
      <c r="D15570" s="17">
        <v>4.0429553E7</v>
      </c>
      <c r="E15570" s="17">
        <v>6746797.0</v>
      </c>
      <c r="F15570" s="17">
        <v>6746797.0</v>
      </c>
      <c r="G15570" s="17">
        <v>7.4112309E7</v>
      </c>
      <c r="H15570" s="17">
        <v>7.4112309E7</v>
      </c>
    </row>
    <row r="15571">
      <c r="A15571" s="7" t="s">
        <v>34256</v>
      </c>
      <c r="B15571" s="17" t="s">
        <v>34257</v>
      </c>
      <c r="C15571" s="17">
        <v>161.0</v>
      </c>
      <c r="D15571" s="17">
        <v>2.612810506E7</v>
      </c>
      <c r="E15571" s="17">
        <v>1.3941475E7</v>
      </c>
      <c r="F15571" s="17">
        <v>2.1569776E7</v>
      </c>
      <c r="G15571" s="17">
        <v>3.340585E7</v>
      </c>
      <c r="H15571" s="17">
        <v>4.7672791E7</v>
      </c>
    </row>
    <row r="15572">
      <c r="A15572" s="7" t="s">
        <v>34258</v>
      </c>
      <c r="B15572" s="17" t="s">
        <v>34259</v>
      </c>
      <c r="C15572" s="17">
        <v>5.0</v>
      </c>
      <c r="D15572" s="17">
        <v>1.83405694E7</v>
      </c>
      <c r="E15572" s="17">
        <v>1.4089566E7</v>
      </c>
      <c r="F15572" s="17">
        <v>1.4597E7</v>
      </c>
      <c r="G15572" s="17">
        <v>1.8998665E7</v>
      </c>
      <c r="H15572" s="17">
        <v>3.0135116E7</v>
      </c>
    </row>
    <row r="15573">
      <c r="A15573" s="7" t="s">
        <v>34260</v>
      </c>
      <c r="B15573" s="17" t="s">
        <v>34261</v>
      </c>
      <c r="C15573" s="17">
        <v>360.0</v>
      </c>
      <c r="D15573" s="17">
        <v>2.948072351E7</v>
      </c>
      <c r="E15573" s="17">
        <v>1.1365222E7</v>
      </c>
      <c r="F15573" s="17">
        <v>1.9229E7</v>
      </c>
      <c r="G15573" s="17">
        <v>3.4659001E7</v>
      </c>
      <c r="H15573" s="17">
        <v>6.8199821E7</v>
      </c>
    </row>
    <row r="15574">
      <c r="A15574" s="7" t="s">
        <v>34262</v>
      </c>
      <c r="B15574" s="17" t="s">
        <v>34263</v>
      </c>
      <c r="C15574" s="17">
        <v>19.0</v>
      </c>
      <c r="D15574" s="17">
        <v>3.455119463E7</v>
      </c>
      <c r="E15574" s="17">
        <v>9976375.0</v>
      </c>
      <c r="F15574" s="17">
        <v>2.0686812E7</v>
      </c>
      <c r="G15574" s="17">
        <v>3.5525176E7</v>
      </c>
      <c r="H15574" s="17">
        <v>1.05051508E8</v>
      </c>
    </row>
    <row r="15575">
      <c r="A15575" s="7" t="s">
        <v>34264</v>
      </c>
      <c r="B15575" s="17" t="s">
        <v>34265</v>
      </c>
      <c r="C15575" s="17">
        <v>1573.0</v>
      </c>
      <c r="D15575" s="17">
        <v>2.068438094E7</v>
      </c>
      <c r="E15575" s="17">
        <v>8459281.0</v>
      </c>
      <c r="F15575" s="17">
        <v>1.556643E7</v>
      </c>
      <c r="G15575" s="17">
        <v>2.6731335E7</v>
      </c>
      <c r="H15575" s="17">
        <v>4.225868E7</v>
      </c>
    </row>
    <row r="15576">
      <c r="A15576" s="7" t="s">
        <v>34266</v>
      </c>
      <c r="B15576" s="17" t="s">
        <v>34267</v>
      </c>
      <c r="C15576" s="17">
        <v>4800.0</v>
      </c>
      <c r="D15576" s="17">
        <v>2.325223658E7</v>
      </c>
      <c r="E15576" s="17">
        <v>1.0177072E7</v>
      </c>
      <c r="F15576" s="17">
        <v>1.625244E7</v>
      </c>
      <c r="G15576" s="17">
        <v>2.7884906E7</v>
      </c>
      <c r="H15576" s="17">
        <v>4.3901394E7</v>
      </c>
    </row>
    <row r="15577">
      <c r="A15577" s="7" t="s">
        <v>34268</v>
      </c>
      <c r="B15577" s="17" t="s">
        <v>34269</v>
      </c>
      <c r="C15577" s="17">
        <v>385.0</v>
      </c>
      <c r="D15577" s="17">
        <v>2.323782101E7</v>
      </c>
      <c r="E15577" s="17">
        <v>1.03094E7</v>
      </c>
      <c r="F15577" s="17">
        <v>1.6486001E7</v>
      </c>
      <c r="G15577" s="17">
        <v>2.736455E7</v>
      </c>
      <c r="H15577" s="17">
        <v>4.4336007E7</v>
      </c>
    </row>
    <row r="15578">
      <c r="A15578" s="7" t="s">
        <v>34270</v>
      </c>
      <c r="B15578" s="17" t="s">
        <v>34271</v>
      </c>
      <c r="C15578" s="17">
        <v>20.0</v>
      </c>
      <c r="D15578" s="17">
        <v>3.965637805E7</v>
      </c>
      <c r="E15578" s="17">
        <v>1.3527452E7</v>
      </c>
      <c r="F15578" s="17">
        <v>1.8891899E7</v>
      </c>
      <c r="G15578" s="17">
        <v>3.5371615E7</v>
      </c>
      <c r="H15578" s="17">
        <v>7.0569636E7</v>
      </c>
    </row>
    <row r="15579">
      <c r="A15579" s="7" t="s">
        <v>34272</v>
      </c>
      <c r="B15579" s="17" t="s">
        <v>34273</v>
      </c>
      <c r="C15579" s="17">
        <v>282.0</v>
      </c>
      <c r="D15579" s="17">
        <v>3.066027196E7</v>
      </c>
      <c r="E15579" s="17">
        <v>1.4678E7</v>
      </c>
      <c r="F15579" s="17">
        <v>2.2087115E7</v>
      </c>
      <c r="G15579" s="17">
        <v>3.8000139E7</v>
      </c>
      <c r="H15579" s="17">
        <v>6.0664099E7</v>
      </c>
    </row>
    <row r="15580">
      <c r="A15580" s="7" t="s">
        <v>34275</v>
      </c>
      <c r="B15580" s="17" t="s">
        <v>34276</v>
      </c>
      <c r="C15580" s="17">
        <v>14.0</v>
      </c>
      <c r="D15580" s="17">
        <v>3.887441971E7</v>
      </c>
      <c r="E15580" s="17">
        <v>1.6418626E7</v>
      </c>
      <c r="F15580" s="17">
        <v>2.4566267E7</v>
      </c>
      <c r="G15580" s="17">
        <v>5.2389321E7</v>
      </c>
      <c r="H15580" s="17">
        <v>8.4203407E7</v>
      </c>
    </row>
    <row r="15581">
      <c r="A15581" s="7" t="s">
        <v>34277</v>
      </c>
      <c r="B15581" s="17" t="s">
        <v>34278</v>
      </c>
      <c r="C15581" s="17">
        <v>12.0</v>
      </c>
      <c r="D15581" s="17">
        <v>3.05820165E7</v>
      </c>
      <c r="E15581" s="17">
        <v>1.8276265E7</v>
      </c>
      <c r="F15581" s="17">
        <v>2.8676126E7</v>
      </c>
      <c r="G15581" s="17">
        <v>4.0659457E7</v>
      </c>
      <c r="H15581" s="17">
        <v>4.7259775E7</v>
      </c>
    </row>
    <row r="15582">
      <c r="A15582" s="7" t="s">
        <v>34279</v>
      </c>
      <c r="B15582" s="17" t="s">
        <v>34280</v>
      </c>
      <c r="C15582" s="17">
        <v>44.0</v>
      </c>
      <c r="D15582" s="17">
        <v>2.65010273E7</v>
      </c>
      <c r="E15582" s="17">
        <v>1.4652513E7</v>
      </c>
      <c r="F15582" s="17">
        <v>2.0648478E7</v>
      </c>
      <c r="G15582" s="17">
        <v>3.0660299E7</v>
      </c>
      <c r="H15582" s="17">
        <v>5.7761373E7</v>
      </c>
    </row>
    <row r="15583">
      <c r="A15583" s="7" t="s">
        <v>34281</v>
      </c>
      <c r="B15583" s="17" t="s">
        <v>34282</v>
      </c>
      <c r="C15583" s="17">
        <v>8.0</v>
      </c>
      <c r="D15583" s="17">
        <v>3.48809865E7</v>
      </c>
      <c r="E15583" s="17">
        <v>1.9313E7</v>
      </c>
      <c r="F15583" s="17">
        <v>2.5426685E7</v>
      </c>
      <c r="G15583" s="17">
        <v>4.5789977E7</v>
      </c>
      <c r="H15583" s="17">
        <v>5.6061175E7</v>
      </c>
    </row>
    <row r="15584">
      <c r="A15584" s="7" t="s">
        <v>34283</v>
      </c>
      <c r="B15584" s="17" t="s">
        <v>34284</v>
      </c>
      <c r="C15584" s="17">
        <v>6.0</v>
      </c>
      <c r="D15584" s="17">
        <v>4.006448833E7</v>
      </c>
      <c r="E15584" s="17">
        <v>2.091975E7</v>
      </c>
      <c r="F15584" s="17">
        <v>2.234485E7</v>
      </c>
      <c r="G15584" s="17">
        <v>5.0125362E7</v>
      </c>
      <c r="H15584" s="17">
        <v>1.1327389E8</v>
      </c>
    </row>
    <row r="15585">
      <c r="A15585" s="7" t="s">
        <v>34285</v>
      </c>
      <c r="B15585" s="17" t="s">
        <v>34286</v>
      </c>
      <c r="C15585" s="17">
        <v>226.0</v>
      </c>
      <c r="D15585" s="17">
        <v>2.602758499E7</v>
      </c>
      <c r="E15585" s="17">
        <v>1.0648686E7</v>
      </c>
      <c r="F15585" s="17">
        <v>1.7053313E7</v>
      </c>
      <c r="G15585" s="17">
        <v>2.7786391E7</v>
      </c>
      <c r="H15585" s="17">
        <v>5.2613414E7</v>
      </c>
    </row>
    <row r="15586">
      <c r="A15586" s="7" t="s">
        <v>34287</v>
      </c>
      <c r="B15586" s="17" t="s">
        <v>34288</v>
      </c>
      <c r="C15586" s="17">
        <v>17.0</v>
      </c>
      <c r="D15586" s="17">
        <v>3.875338971E7</v>
      </c>
      <c r="E15586" s="17">
        <v>9361065.0</v>
      </c>
      <c r="F15586" s="17">
        <v>3.07766E7</v>
      </c>
      <c r="G15586" s="17">
        <v>6.5284917E7</v>
      </c>
      <c r="H15586" s="17">
        <v>9.3469464E7</v>
      </c>
    </row>
    <row r="15587">
      <c r="A15587" s="7" t="s">
        <v>34289</v>
      </c>
      <c r="B15587" s="17" t="s">
        <v>34290</v>
      </c>
      <c r="C15587" s="17">
        <v>1135.0</v>
      </c>
      <c r="D15587" s="17">
        <v>1.730449954E7</v>
      </c>
      <c r="E15587" s="17">
        <v>7229737.0</v>
      </c>
      <c r="F15587" s="17">
        <v>1.1991046E7</v>
      </c>
      <c r="G15587" s="17">
        <v>2.122166E7</v>
      </c>
      <c r="H15587" s="17">
        <v>3.6316906E7</v>
      </c>
    </row>
    <row r="15588">
      <c r="A15588" s="7" t="s">
        <v>34291</v>
      </c>
      <c r="B15588" s="17" t="s">
        <v>34292</v>
      </c>
      <c r="C15588" s="17">
        <v>4510.0</v>
      </c>
      <c r="D15588" s="17">
        <v>1.609651053E7</v>
      </c>
      <c r="E15588" s="17">
        <v>7094503.0</v>
      </c>
      <c r="F15588" s="17">
        <v>1.097679E7</v>
      </c>
      <c r="G15588" s="17">
        <v>1.947559E7</v>
      </c>
      <c r="H15588" s="17">
        <v>3.1742813E7</v>
      </c>
    </row>
    <row r="15589">
      <c r="A15589" s="7" t="s">
        <v>34293</v>
      </c>
      <c r="B15589" s="17" t="s">
        <v>34294</v>
      </c>
      <c r="C15589" s="17">
        <v>967.0</v>
      </c>
      <c r="D15589" s="17">
        <v>1.493828677E7</v>
      </c>
      <c r="E15589" s="17">
        <v>7013510.0</v>
      </c>
      <c r="F15589" s="17">
        <v>1.0503076E7</v>
      </c>
      <c r="G15589" s="17">
        <v>1.781508E7</v>
      </c>
      <c r="H15589" s="17">
        <v>2.9082898E7</v>
      </c>
    </row>
    <row r="15590">
      <c r="A15590" s="7" t="s">
        <v>34295</v>
      </c>
      <c r="B15590" s="17" t="s">
        <v>34296</v>
      </c>
      <c r="C15590" s="17">
        <v>52.0</v>
      </c>
      <c r="D15590" s="17">
        <v>2.695914196E7</v>
      </c>
      <c r="E15590" s="17">
        <v>9120284.0</v>
      </c>
      <c r="F15590" s="17">
        <v>1.7745637E7</v>
      </c>
      <c r="G15590" s="17">
        <v>2.9131035E7</v>
      </c>
      <c r="H15590" s="17">
        <v>5.7680602E7</v>
      </c>
    </row>
    <row r="15591">
      <c r="A15591" s="7" t="s">
        <v>34298</v>
      </c>
      <c r="B15591" s="17" t="s">
        <v>34299</v>
      </c>
      <c r="C15591" s="17">
        <v>256.0</v>
      </c>
      <c r="D15591" s="17">
        <v>2.922060155E7</v>
      </c>
      <c r="E15591" s="17">
        <v>1.1190289E7</v>
      </c>
      <c r="F15591" s="17">
        <v>1.799573E7</v>
      </c>
      <c r="G15591" s="17">
        <v>3.5722464E7</v>
      </c>
      <c r="H15591" s="17">
        <v>6.7215677E7</v>
      </c>
    </row>
    <row r="15592">
      <c r="A15592" s="7" t="s">
        <v>34300</v>
      </c>
      <c r="B15592" s="17" t="s">
        <v>34301</v>
      </c>
      <c r="C15592" s="17">
        <v>120.0</v>
      </c>
      <c r="D15592" s="17">
        <v>2.120438375E7</v>
      </c>
      <c r="E15592" s="17">
        <v>7889100.0</v>
      </c>
      <c r="F15592" s="17">
        <v>1.3628059E7</v>
      </c>
      <c r="G15592" s="17">
        <v>2.33563E7</v>
      </c>
      <c r="H15592" s="17">
        <v>4.1753204E7</v>
      </c>
    </row>
    <row r="15593">
      <c r="A15593" s="7" t="s">
        <v>34302</v>
      </c>
      <c r="B15593" s="17" t="s">
        <v>34303</v>
      </c>
      <c r="C15593" s="17">
        <v>16.0</v>
      </c>
      <c r="D15593" s="17">
        <v>2.426914144E7</v>
      </c>
      <c r="E15593" s="17">
        <v>1.461692E7</v>
      </c>
      <c r="F15593" s="17">
        <v>1.9197948E7</v>
      </c>
      <c r="G15593" s="17">
        <v>2.7272175E7</v>
      </c>
      <c r="H15593" s="17">
        <v>4.5844085E7</v>
      </c>
    </row>
    <row r="15594">
      <c r="A15594" s="7" t="s">
        <v>34304</v>
      </c>
      <c r="B15594" s="17" t="s">
        <v>34305</v>
      </c>
      <c r="C15594" s="17">
        <v>61.0</v>
      </c>
      <c r="D15594" s="17">
        <v>2.557381185E7</v>
      </c>
      <c r="E15594" s="17">
        <v>9108454.0</v>
      </c>
      <c r="F15594" s="17">
        <v>1.3226439E7</v>
      </c>
      <c r="G15594" s="17">
        <v>2.5758771E7</v>
      </c>
      <c r="H15594" s="17">
        <v>4.951425E7</v>
      </c>
    </row>
    <row r="15595">
      <c r="A15595" s="7" t="s">
        <v>34306</v>
      </c>
      <c r="B15595" s="17" t="s">
        <v>34307</v>
      </c>
      <c r="C15595" s="17">
        <v>7.0</v>
      </c>
      <c r="D15595" s="17">
        <v>3.160101986E7</v>
      </c>
      <c r="E15595" s="17">
        <v>1.1516172E7</v>
      </c>
      <c r="F15595" s="17">
        <v>1.82095E7</v>
      </c>
      <c r="G15595" s="17">
        <v>4.3815001E7</v>
      </c>
      <c r="H15595" s="17">
        <v>1.03328104E8</v>
      </c>
    </row>
    <row r="15596">
      <c r="A15596" s="7" t="s">
        <v>34308</v>
      </c>
      <c r="B15596" s="17" t="s">
        <v>34309</v>
      </c>
      <c r="C15596" s="17">
        <v>57.0</v>
      </c>
      <c r="D15596" s="17">
        <v>2.544557788E7</v>
      </c>
      <c r="E15596" s="17">
        <v>8513200.0</v>
      </c>
      <c r="F15596" s="17">
        <v>1.6691005E7</v>
      </c>
      <c r="G15596" s="17">
        <v>2.5157018E7</v>
      </c>
      <c r="H15596" s="17">
        <v>5.9995604E7</v>
      </c>
    </row>
    <row r="15597">
      <c r="A15597" s="7" t="s">
        <v>34310</v>
      </c>
      <c r="B15597" s="17" t="s">
        <v>34311</v>
      </c>
      <c r="C15597" s="17">
        <v>11.0</v>
      </c>
      <c r="D15597" s="17">
        <v>1.869211909E7</v>
      </c>
      <c r="E15597" s="17">
        <v>6192240.0</v>
      </c>
      <c r="F15597" s="17">
        <v>1.7860262E7</v>
      </c>
      <c r="G15597" s="17">
        <v>2.6981517E7</v>
      </c>
      <c r="H15597" s="17">
        <v>3.0102816E7</v>
      </c>
    </row>
    <row r="15598">
      <c r="A15598" s="7" t="s">
        <v>34312</v>
      </c>
      <c r="B15598" s="17" t="s">
        <v>34313</v>
      </c>
      <c r="C15598" s="17">
        <v>10.0</v>
      </c>
      <c r="D15598" s="17">
        <v>3.48880638E7</v>
      </c>
      <c r="E15598" s="17">
        <v>7900000.0</v>
      </c>
      <c r="F15598" s="17">
        <v>1.0989959E7</v>
      </c>
      <c r="G15598" s="17">
        <v>3.8276016E7</v>
      </c>
      <c r="H15598" s="17">
        <v>6.5078754E7</v>
      </c>
    </row>
    <row r="15599">
      <c r="A15599" s="7" t="s">
        <v>34314</v>
      </c>
      <c r="B15599" s="17" t="s">
        <v>34315</v>
      </c>
      <c r="C15599" s="17">
        <v>3.0</v>
      </c>
      <c r="D15599" s="17">
        <v>4.1970565E7</v>
      </c>
      <c r="E15599" s="17">
        <v>6538349.0</v>
      </c>
      <c r="F15599" s="17">
        <v>3.8067595E7</v>
      </c>
      <c r="G15599" s="17">
        <v>8.1305751E7</v>
      </c>
      <c r="H15599" s="17">
        <v>8.1305751E7</v>
      </c>
    </row>
    <row r="15600">
      <c r="A15600" s="7" t="s">
        <v>34316</v>
      </c>
      <c r="B15600" s="17" t="s">
        <v>34317</v>
      </c>
      <c r="C15600" s="17">
        <v>24.0</v>
      </c>
      <c r="D15600" s="17">
        <v>1.89374435E7</v>
      </c>
      <c r="E15600" s="17">
        <v>6251050.0</v>
      </c>
      <c r="F15600" s="17">
        <v>1.440538E7</v>
      </c>
      <c r="G15600" s="17">
        <v>2.6943243E7</v>
      </c>
      <c r="H15600" s="17">
        <v>4.025914E7</v>
      </c>
    </row>
    <row r="15601">
      <c r="A15601" s="7" t="s">
        <v>34318</v>
      </c>
      <c r="B15601" s="17" t="s">
        <v>34319</v>
      </c>
      <c r="C15601" s="17">
        <v>6.0</v>
      </c>
      <c r="D15601" s="17">
        <v>2.020667083E7</v>
      </c>
      <c r="E15601" s="17">
        <v>1.3884899E7</v>
      </c>
      <c r="F15601" s="17">
        <v>1.6805253E7</v>
      </c>
      <c r="G15601" s="17">
        <v>2.9781091E7</v>
      </c>
      <c r="H15601" s="17">
        <v>3.037047E7</v>
      </c>
    </row>
    <row r="15602">
      <c r="A15602" s="7" t="s">
        <v>34320</v>
      </c>
      <c r="B15602" s="17" t="s">
        <v>34321</v>
      </c>
      <c r="C15602" s="17">
        <v>15.0</v>
      </c>
      <c r="D15602" s="17">
        <v>8460237.4</v>
      </c>
      <c r="E15602" s="17">
        <v>6571900.0</v>
      </c>
      <c r="F15602" s="17">
        <v>7399094.0</v>
      </c>
      <c r="G15602" s="17">
        <v>1.19108E7</v>
      </c>
      <c r="H15602" s="17">
        <v>1.249915E7</v>
      </c>
    </row>
    <row r="15603">
      <c r="A15603" s="7" t="s">
        <v>34322</v>
      </c>
      <c r="B15603" s="17" t="s">
        <v>34323</v>
      </c>
      <c r="C15603" s="17">
        <v>2.0</v>
      </c>
      <c r="D15603" s="17">
        <v>1.00517E7</v>
      </c>
      <c r="E15603" s="17">
        <v>7346100.0</v>
      </c>
      <c r="F15603" s="17">
        <v>7346100.0</v>
      </c>
      <c r="G15603" s="17">
        <v>1.27573E7</v>
      </c>
      <c r="H15603" s="17">
        <v>1.27573E7</v>
      </c>
    </row>
    <row r="15604">
      <c r="A15604" s="7" t="s">
        <v>34324</v>
      </c>
      <c r="B15604" s="17" t="s">
        <v>34325</v>
      </c>
      <c r="C15604" s="17">
        <v>5.0</v>
      </c>
      <c r="D15604" s="17">
        <v>3.78841238E7</v>
      </c>
      <c r="E15604" s="17">
        <v>3.5407276E7</v>
      </c>
      <c r="F15604" s="17">
        <v>3.6248236E7</v>
      </c>
      <c r="G15604" s="17">
        <v>4.0443656E7</v>
      </c>
      <c r="H15604" s="17">
        <v>5.7925451E7</v>
      </c>
    </row>
    <row r="15605">
      <c r="A15605" s="7" t="s">
        <v>34326</v>
      </c>
      <c r="B15605" s="17" t="s">
        <v>34327</v>
      </c>
      <c r="C15605" s="17">
        <v>1.0</v>
      </c>
      <c r="D15605" s="17">
        <v>3.9999481E7</v>
      </c>
      <c r="E15605" s="17">
        <v>3.9999481E7</v>
      </c>
      <c r="F15605" s="17">
        <v>3.9999481E7</v>
      </c>
      <c r="G15605" s="17">
        <v>3.9999481E7</v>
      </c>
      <c r="H15605" s="17">
        <v>3.9999481E7</v>
      </c>
    </row>
    <row r="15606">
      <c r="A15606" s="7" t="s">
        <v>34328</v>
      </c>
      <c r="B15606" s="17" t="s">
        <v>34329</v>
      </c>
      <c r="C15606" s="17">
        <v>69.0</v>
      </c>
      <c r="D15606" s="17">
        <v>2.225754378E7</v>
      </c>
      <c r="E15606" s="17">
        <v>9181555.0</v>
      </c>
      <c r="F15606" s="17">
        <v>1.47835E7</v>
      </c>
      <c r="G15606" s="17">
        <v>2.7633446E7</v>
      </c>
      <c r="H15606" s="17">
        <v>5.0090976E7</v>
      </c>
    </row>
    <row r="15607">
      <c r="A15607" s="7" t="s">
        <v>34331</v>
      </c>
      <c r="B15607" s="17" t="s">
        <v>34332</v>
      </c>
      <c r="C15607" s="17">
        <v>5.0</v>
      </c>
      <c r="D15607" s="17">
        <v>2.30048676E7</v>
      </c>
      <c r="E15607" s="17">
        <v>2.2254925E7</v>
      </c>
      <c r="F15607" s="17">
        <v>2.8257799E7</v>
      </c>
      <c r="G15607" s="17">
        <v>2.8810183E7</v>
      </c>
      <c r="H15607" s="17">
        <v>3.0829531E7</v>
      </c>
    </row>
    <row r="15608">
      <c r="A15608" s="7" t="s">
        <v>34333</v>
      </c>
      <c r="B15608" s="17" t="s">
        <v>34334</v>
      </c>
      <c r="C15608" s="17">
        <v>173.0</v>
      </c>
      <c r="D15608" s="17">
        <v>2.334426789E7</v>
      </c>
      <c r="E15608" s="17">
        <v>7494394.0</v>
      </c>
      <c r="F15608" s="17">
        <v>1.2454975E7</v>
      </c>
      <c r="G15608" s="17">
        <v>2.72762E7</v>
      </c>
      <c r="H15608" s="17">
        <v>5.4485963E7</v>
      </c>
    </row>
    <row r="15609">
      <c r="A15609" s="7" t="s">
        <v>34335</v>
      </c>
      <c r="B15609" s="17" t="s">
        <v>34336</v>
      </c>
      <c r="C15609" s="17">
        <v>9.0</v>
      </c>
      <c r="D15609" s="17">
        <v>3.563917967E7</v>
      </c>
      <c r="E15609" s="17">
        <v>1.1483474E7</v>
      </c>
      <c r="F15609" s="17">
        <v>1.7577466E7</v>
      </c>
      <c r="G15609" s="17">
        <v>6.4379881E7</v>
      </c>
      <c r="H15609" s="17">
        <v>8.4400433E7</v>
      </c>
    </row>
    <row r="15610">
      <c r="A15610" s="7" t="s">
        <v>34337</v>
      </c>
      <c r="B15610" s="17" t="s">
        <v>34338</v>
      </c>
      <c r="C15610" s="17">
        <v>28.0</v>
      </c>
      <c r="D15610" s="17">
        <v>3.432378761E7</v>
      </c>
      <c r="E15610" s="17">
        <v>8223291.0</v>
      </c>
      <c r="F15610" s="17">
        <v>2.0471E7</v>
      </c>
      <c r="G15610" s="17">
        <v>4.38903E7</v>
      </c>
      <c r="H15610" s="17">
        <v>1.06400133E8</v>
      </c>
    </row>
    <row r="15611">
      <c r="A15611" s="7" t="s">
        <v>34339</v>
      </c>
      <c r="B15611" s="17" t="s">
        <v>34340</v>
      </c>
      <c r="C15611" s="17">
        <v>101.0</v>
      </c>
      <c r="D15611" s="17">
        <v>3.257261735E7</v>
      </c>
      <c r="E15611" s="17">
        <v>1.3928962E7</v>
      </c>
      <c r="F15611" s="17">
        <v>2.2297295E7</v>
      </c>
      <c r="G15611" s="17">
        <v>4.0505434E7</v>
      </c>
      <c r="H15611" s="17">
        <v>6.2959373E7</v>
      </c>
    </row>
    <row r="15612">
      <c r="A15612" s="7" t="s">
        <v>34341</v>
      </c>
      <c r="B15612" s="17" t="s">
        <v>34342</v>
      </c>
      <c r="C15612" s="17">
        <v>10.0</v>
      </c>
      <c r="D15612" s="17">
        <v>3.13946559E7</v>
      </c>
      <c r="E15612" s="17">
        <v>9399520.0</v>
      </c>
      <c r="F15612" s="17">
        <v>1.3675549E7</v>
      </c>
      <c r="G15612" s="17">
        <v>3.6639763E7</v>
      </c>
      <c r="H15612" s="17">
        <v>4.5844085E7</v>
      </c>
    </row>
    <row r="15613">
      <c r="A15613" s="7" t="s">
        <v>34343</v>
      </c>
      <c r="B15613" s="17" t="s">
        <v>34344</v>
      </c>
      <c r="C15613" s="17">
        <v>74.0</v>
      </c>
      <c r="D15613" s="17">
        <v>1.425738977E7</v>
      </c>
      <c r="E15613" s="17">
        <v>5958093.0</v>
      </c>
      <c r="F15613" s="17">
        <v>1.0284906E7</v>
      </c>
      <c r="G15613" s="17">
        <v>1.6621621E7</v>
      </c>
      <c r="H15613" s="17">
        <v>2.8713522E7</v>
      </c>
    </row>
    <row r="15614">
      <c r="A15614" s="7" t="s">
        <v>34345</v>
      </c>
      <c r="B15614" s="17" t="s">
        <v>34346</v>
      </c>
      <c r="C15614" s="17">
        <v>52.0</v>
      </c>
      <c r="D15614" s="17">
        <v>3.016678092E7</v>
      </c>
      <c r="E15614" s="17">
        <v>8753300.0</v>
      </c>
      <c r="F15614" s="17">
        <v>1.545327E7</v>
      </c>
      <c r="G15614" s="17">
        <v>2.5171988E7</v>
      </c>
      <c r="H15614" s="17">
        <v>3.390618E7</v>
      </c>
    </row>
    <row r="15615">
      <c r="A15615" s="7" t="s">
        <v>34347</v>
      </c>
      <c r="B15615" s="17" t="s">
        <v>34348</v>
      </c>
      <c r="C15615" s="17">
        <v>4.0</v>
      </c>
      <c r="D15615" s="17">
        <v>3.3092984E7</v>
      </c>
      <c r="E15615" s="17">
        <v>9187585.0</v>
      </c>
      <c r="F15615" s="17">
        <v>2.14851E7</v>
      </c>
      <c r="G15615" s="17">
        <v>3.0296005E7</v>
      </c>
      <c r="H15615" s="17">
        <v>7.1403246E7</v>
      </c>
    </row>
    <row r="15616">
      <c r="A15616" s="7" t="s">
        <v>34349</v>
      </c>
      <c r="B15616" s="17" t="s">
        <v>34350</v>
      </c>
      <c r="C15616" s="17">
        <v>49.0</v>
      </c>
      <c r="D15616" s="17">
        <v>1.777690573E7</v>
      </c>
      <c r="E15616" s="17">
        <v>5334667.0</v>
      </c>
      <c r="F15616" s="17">
        <v>1.048716E7</v>
      </c>
      <c r="G15616" s="17">
        <v>1.9495382E7</v>
      </c>
      <c r="H15616" s="17">
        <v>3.1083488E7</v>
      </c>
    </row>
    <row r="15617">
      <c r="A15617" s="7" t="s">
        <v>34351</v>
      </c>
      <c r="B15617" s="17" t="s">
        <v>34352</v>
      </c>
      <c r="C15617" s="17">
        <v>72.0</v>
      </c>
      <c r="D15617" s="17">
        <v>1.69464465E7</v>
      </c>
      <c r="E15617" s="17">
        <v>6227678.0</v>
      </c>
      <c r="F15617" s="17">
        <v>9695000.0</v>
      </c>
      <c r="G15617" s="17">
        <v>1.7570116E7</v>
      </c>
      <c r="H15617" s="17">
        <v>2.5624832E7</v>
      </c>
    </row>
    <row r="15618">
      <c r="A15618" s="7" t="s">
        <v>34353</v>
      </c>
      <c r="B15618" s="17" t="s">
        <v>34354</v>
      </c>
      <c r="C15618" s="17">
        <v>4.0</v>
      </c>
      <c r="D15618" s="17">
        <v>3.463988675E7</v>
      </c>
      <c r="E15618" s="17">
        <v>4951498.0</v>
      </c>
      <c r="F15618" s="17">
        <v>2.0E7</v>
      </c>
      <c r="G15618" s="17">
        <v>4.633962E7</v>
      </c>
      <c r="H15618" s="17">
        <v>6.7268429E7</v>
      </c>
    </row>
    <row r="15619">
      <c r="A15619" s="7" t="s">
        <v>34355</v>
      </c>
      <c r="B15619" s="17" t="s">
        <v>34356</v>
      </c>
      <c r="C15619" s="17">
        <v>2837.0</v>
      </c>
      <c r="D15619" s="17">
        <v>1.244348582E7</v>
      </c>
      <c r="E15619" s="17">
        <v>5372219.0</v>
      </c>
      <c r="F15619" s="17">
        <v>8045166.0</v>
      </c>
      <c r="G15619" s="17">
        <v>1.377809E7</v>
      </c>
      <c r="H15619" s="17">
        <v>2.5093941E7</v>
      </c>
    </row>
    <row r="15620">
      <c r="A15620" s="7" t="s">
        <v>34357</v>
      </c>
      <c r="B15620" s="17" t="s">
        <v>34358</v>
      </c>
      <c r="C15620" s="17">
        <v>417.0</v>
      </c>
      <c r="D15620" s="17">
        <v>1.218862316E7</v>
      </c>
      <c r="E15620" s="17">
        <v>5846994.0</v>
      </c>
      <c r="F15620" s="17">
        <v>8352615.0</v>
      </c>
      <c r="G15620" s="17">
        <v>1.338729E7</v>
      </c>
      <c r="H15620" s="17">
        <v>2.1803058E7</v>
      </c>
    </row>
    <row r="15621">
      <c r="A15621" s="7" t="s">
        <v>34359</v>
      </c>
      <c r="B15621" s="17" t="s">
        <v>34360</v>
      </c>
      <c r="C15621" s="17">
        <v>54.0</v>
      </c>
      <c r="D15621" s="17">
        <v>1.47763942E7</v>
      </c>
      <c r="E15621" s="17">
        <v>5275000.0</v>
      </c>
      <c r="F15621" s="17">
        <v>7937500.0</v>
      </c>
      <c r="G15621" s="17">
        <v>1.532087E7</v>
      </c>
      <c r="H15621" s="17">
        <v>2.6865598E7</v>
      </c>
    </row>
    <row r="15622">
      <c r="A15622" s="7" t="s">
        <v>34361</v>
      </c>
      <c r="B15622" s="17" t="s">
        <v>34362</v>
      </c>
      <c r="C15622" s="17">
        <v>26.0</v>
      </c>
      <c r="D15622" s="17">
        <v>1.347148319E7</v>
      </c>
      <c r="E15622" s="17">
        <v>6979212.0</v>
      </c>
      <c r="F15622" s="17">
        <v>9591400.0</v>
      </c>
      <c r="G15622" s="17">
        <v>1.6123712E7</v>
      </c>
      <c r="H15622" s="17">
        <v>2.6397E7</v>
      </c>
    </row>
    <row r="15623">
      <c r="A15623" s="7" t="s">
        <v>34363</v>
      </c>
      <c r="B15623" s="17" t="s">
        <v>34364</v>
      </c>
      <c r="C15623" s="17">
        <v>94.0</v>
      </c>
      <c r="D15623" s="17">
        <v>1.510035684E7</v>
      </c>
      <c r="E15623" s="17">
        <v>5982111.0</v>
      </c>
      <c r="F15623" s="17">
        <v>8565344.0</v>
      </c>
      <c r="G15623" s="17">
        <v>1.6985036E7</v>
      </c>
      <c r="H15623" s="17">
        <v>3.6921238E7</v>
      </c>
    </row>
    <row r="15624">
      <c r="A15624" s="7" t="s">
        <v>34365</v>
      </c>
      <c r="B15624" s="17" t="s">
        <v>34366</v>
      </c>
      <c r="C15624" s="17">
        <v>258.0</v>
      </c>
      <c r="D15624" s="17">
        <v>1.111619928E7</v>
      </c>
      <c r="E15624" s="17">
        <v>5265480.0</v>
      </c>
      <c r="F15624" s="17">
        <v>8410500.0</v>
      </c>
      <c r="G15624" s="17">
        <v>1.2823704E7</v>
      </c>
      <c r="H15624" s="17">
        <v>2.0891399E7</v>
      </c>
    </row>
    <row r="15625">
      <c r="A15625" s="7" t="s">
        <v>34367</v>
      </c>
      <c r="B15625" s="17" t="s">
        <v>34368</v>
      </c>
      <c r="C15625" s="17">
        <v>487.0</v>
      </c>
      <c r="D15625" s="17">
        <v>2.046253335E7</v>
      </c>
      <c r="E15625" s="17">
        <v>8904358.0</v>
      </c>
      <c r="F15625" s="17">
        <v>1.4458841E7</v>
      </c>
      <c r="G15625" s="17">
        <v>2.3897929E7</v>
      </c>
      <c r="H15625" s="17">
        <v>4.7034687E7</v>
      </c>
    </row>
    <row r="15626">
      <c r="A15626" s="7" t="s">
        <v>34370</v>
      </c>
      <c r="B15626" s="17" t="s">
        <v>34371</v>
      </c>
      <c r="C15626" s="17">
        <v>31.0</v>
      </c>
      <c r="D15626" s="17">
        <v>1.949330061E7</v>
      </c>
      <c r="E15626" s="17">
        <v>5525635.0</v>
      </c>
      <c r="F15626" s="17">
        <v>1.3101258E7</v>
      </c>
      <c r="G15626" s="17">
        <v>2.4438016E7</v>
      </c>
      <c r="H15626" s="17">
        <v>4.368039E7</v>
      </c>
    </row>
    <row r="15627">
      <c r="A15627" s="7" t="s">
        <v>34372</v>
      </c>
      <c r="B15627" s="17" t="s">
        <v>34373</v>
      </c>
      <c r="C15627" s="17">
        <v>47.0</v>
      </c>
      <c r="D15627" s="17">
        <v>1.709279802E7</v>
      </c>
      <c r="E15627" s="17">
        <v>5159655.0</v>
      </c>
      <c r="F15627" s="17">
        <v>7665368.0</v>
      </c>
      <c r="G15627" s="17">
        <v>1.8079202E7</v>
      </c>
      <c r="H15627" s="17">
        <v>4.3430913E7</v>
      </c>
    </row>
    <row r="15628">
      <c r="A15628" s="7" t="s">
        <v>34374</v>
      </c>
      <c r="B15628" s="17" t="s">
        <v>34375</v>
      </c>
      <c r="C15628" s="17">
        <v>231.0</v>
      </c>
      <c r="D15628" s="17">
        <v>1.536193375E7</v>
      </c>
      <c r="E15628" s="17">
        <v>2590700.0</v>
      </c>
      <c r="F15628" s="17">
        <v>4690158.0</v>
      </c>
      <c r="G15628" s="17">
        <v>1.9740643E7</v>
      </c>
      <c r="H15628" s="17">
        <v>4.6533652E7</v>
      </c>
    </row>
    <row r="15629">
      <c r="A15629" s="7" t="s">
        <v>34376</v>
      </c>
      <c r="B15629" s="17" t="s">
        <v>34377</v>
      </c>
      <c r="C15629" s="17">
        <v>125.0</v>
      </c>
      <c r="D15629" s="17">
        <v>1.777042416E7</v>
      </c>
      <c r="E15629" s="17">
        <v>7924845.0</v>
      </c>
      <c r="F15629" s="17">
        <v>1.0727431E7</v>
      </c>
      <c r="G15629" s="17">
        <v>2.2114327E7</v>
      </c>
      <c r="H15629" s="17">
        <v>4.1304739E7</v>
      </c>
    </row>
    <row r="15630">
      <c r="A15630" s="7" t="s">
        <v>34378</v>
      </c>
      <c r="B15630" s="17" t="s">
        <v>34379</v>
      </c>
      <c r="C15630" s="17">
        <v>1.0</v>
      </c>
      <c r="D15630" s="17">
        <v>6364262.0</v>
      </c>
      <c r="E15630" s="17">
        <v>6364262.0</v>
      </c>
      <c r="F15630" s="17">
        <v>6364262.0</v>
      </c>
      <c r="G15630" s="17">
        <v>6364262.0</v>
      </c>
      <c r="H15630" s="17">
        <v>6364262.0</v>
      </c>
    </row>
    <row r="15631">
      <c r="A15631" s="7" t="s">
        <v>34380</v>
      </c>
      <c r="B15631" s="17" t="s">
        <v>34381</v>
      </c>
      <c r="C15631" s="17">
        <v>20.0</v>
      </c>
      <c r="D15631" s="17">
        <v>1.24513718E7</v>
      </c>
      <c r="E15631" s="17">
        <v>2597472.0</v>
      </c>
      <c r="F15631" s="17">
        <v>6617476.0</v>
      </c>
      <c r="G15631" s="17">
        <v>1.4503876E7</v>
      </c>
      <c r="H15631" s="17">
        <v>2.3403438E7</v>
      </c>
    </row>
    <row r="15632">
      <c r="A15632" s="7" t="s">
        <v>34382</v>
      </c>
      <c r="B15632" s="17" t="s">
        <v>34383</v>
      </c>
      <c r="C15632" s="17">
        <v>20.0</v>
      </c>
      <c r="D15632" s="17">
        <v>2.648747125E7</v>
      </c>
      <c r="E15632" s="17">
        <v>8735091.0</v>
      </c>
      <c r="F15632" s="17">
        <v>1.9817067E7</v>
      </c>
      <c r="G15632" s="17">
        <v>2.794566E7</v>
      </c>
      <c r="H15632" s="17">
        <v>3.571335E7</v>
      </c>
    </row>
    <row r="15633">
      <c r="A15633" s="7" t="s">
        <v>34384</v>
      </c>
      <c r="B15633" s="17" t="s">
        <v>34385</v>
      </c>
      <c r="C15633" s="17">
        <v>8.0</v>
      </c>
      <c r="D15633" s="17">
        <v>6.324606938E7</v>
      </c>
      <c r="E15633" s="17">
        <v>1.6340583E7</v>
      </c>
      <c r="F15633" s="17">
        <v>3.11779E7</v>
      </c>
      <c r="G15633" s="17">
        <v>6.9576444E7</v>
      </c>
      <c r="H15633" s="17">
        <v>1.98300068E8</v>
      </c>
    </row>
    <row r="15634">
      <c r="A15634" s="7" t="s">
        <v>34386</v>
      </c>
      <c r="B15634" s="17" t="s">
        <v>34387</v>
      </c>
      <c r="C15634" s="17">
        <v>81.0</v>
      </c>
      <c r="D15634" s="17">
        <v>3.091291804E7</v>
      </c>
      <c r="E15634" s="17">
        <v>1.5122E7</v>
      </c>
      <c r="F15634" s="17">
        <v>2.4416976E7</v>
      </c>
      <c r="G15634" s="17">
        <v>3.7476706E7</v>
      </c>
      <c r="H15634" s="17">
        <v>5.8794135E7</v>
      </c>
    </row>
    <row r="15635">
      <c r="A15635" s="7" t="s">
        <v>34388</v>
      </c>
      <c r="B15635" s="17" t="s">
        <v>34389</v>
      </c>
      <c r="C15635" s="17">
        <v>17.0</v>
      </c>
      <c r="D15635" s="17">
        <v>2.732191594E7</v>
      </c>
      <c r="E15635" s="17">
        <v>9123741.0</v>
      </c>
      <c r="F15635" s="17">
        <v>1.8778476E7</v>
      </c>
      <c r="G15635" s="17">
        <v>4.055228E7</v>
      </c>
      <c r="H15635" s="17">
        <v>6.0233845E7</v>
      </c>
    </row>
    <row r="15636">
      <c r="A15636" s="7" t="s">
        <v>34390</v>
      </c>
      <c r="B15636" s="17" t="s">
        <v>34391</v>
      </c>
      <c r="C15636" s="17">
        <v>2.0</v>
      </c>
      <c r="D15636" s="17">
        <v>6.12999375E7</v>
      </c>
      <c r="E15636" s="17">
        <v>1.5776586E7</v>
      </c>
      <c r="F15636" s="17">
        <v>1.5776586E7</v>
      </c>
      <c r="G15636" s="17">
        <v>1.06823289E8</v>
      </c>
      <c r="H15636" s="17">
        <v>1.06823289E8</v>
      </c>
    </row>
    <row r="15637">
      <c r="A15637" s="7" t="s">
        <v>34392</v>
      </c>
      <c r="B15637" s="17" t="s">
        <v>34393</v>
      </c>
      <c r="C15637" s="17">
        <v>1.0</v>
      </c>
      <c r="D15637" s="17">
        <v>2.0435477E7</v>
      </c>
      <c r="E15637" s="17">
        <v>2.0435477E7</v>
      </c>
      <c r="F15637" s="17">
        <v>2.0435477E7</v>
      </c>
      <c r="G15637" s="17">
        <v>2.0435477E7</v>
      </c>
      <c r="H15637" s="17">
        <v>2.0435477E7</v>
      </c>
    </row>
    <row r="15638">
      <c r="A15638" s="7" t="s">
        <v>34394</v>
      </c>
      <c r="B15638" s="17" t="s">
        <v>34395</v>
      </c>
      <c r="C15638" s="17">
        <v>1.0</v>
      </c>
      <c r="D15638" s="17">
        <v>4.5818966E7</v>
      </c>
      <c r="E15638" s="17">
        <v>4.5818966E7</v>
      </c>
      <c r="F15638" s="17">
        <v>4.5818966E7</v>
      </c>
      <c r="G15638" s="17">
        <v>4.5818966E7</v>
      </c>
      <c r="H15638" s="17">
        <v>4.5818966E7</v>
      </c>
    </row>
    <row r="15639">
      <c r="A15639" s="7" t="s">
        <v>34396</v>
      </c>
      <c r="B15639" s="17" t="s">
        <v>34398</v>
      </c>
      <c r="C15639" s="17">
        <v>23.0</v>
      </c>
      <c r="D15639" s="17">
        <v>3.660920517E7</v>
      </c>
      <c r="E15639" s="17">
        <v>1.2621881E7</v>
      </c>
      <c r="F15639" s="17">
        <v>2.4474143E7</v>
      </c>
      <c r="G15639" s="17">
        <v>5.983443E7</v>
      </c>
      <c r="H15639" s="17">
        <v>8.1347199E7</v>
      </c>
    </row>
    <row r="15640">
      <c r="A15640" s="7" t="s">
        <v>34399</v>
      </c>
      <c r="B15640" s="17" t="s">
        <v>34400</v>
      </c>
      <c r="C15640" s="17">
        <v>29.0</v>
      </c>
      <c r="D15640" s="17">
        <v>1.889756424E7</v>
      </c>
      <c r="E15640" s="17">
        <v>1.1237996E7</v>
      </c>
      <c r="F15640" s="17">
        <v>1.4334011E7</v>
      </c>
      <c r="G15640" s="17">
        <v>1.9958309E7</v>
      </c>
      <c r="H15640" s="17">
        <v>3.46465E7</v>
      </c>
    </row>
    <row r="15641">
      <c r="A15641" s="7" t="s">
        <v>34401</v>
      </c>
      <c r="B15641" s="17" t="s">
        <v>34402</v>
      </c>
      <c r="C15641" s="17">
        <v>11.0</v>
      </c>
      <c r="D15641" s="17">
        <v>3.580196609E7</v>
      </c>
      <c r="E15641" s="17">
        <v>9735299.0</v>
      </c>
      <c r="F15641" s="17">
        <v>2.3951434E7</v>
      </c>
      <c r="G15641" s="17">
        <v>8.4141765E7</v>
      </c>
      <c r="H15641" s="17">
        <v>9.2178133E7</v>
      </c>
    </row>
    <row r="15642">
      <c r="A15642" s="7" t="s">
        <v>34403</v>
      </c>
      <c r="B15642" s="17" t="s">
        <v>34404</v>
      </c>
      <c r="C15642" s="17">
        <v>130.0</v>
      </c>
      <c r="D15642" s="17">
        <v>2.811884905E7</v>
      </c>
      <c r="E15642" s="17">
        <v>9010392.0</v>
      </c>
      <c r="F15642" s="17">
        <v>1.5582629E7</v>
      </c>
      <c r="G15642" s="17">
        <v>3.0191369E7</v>
      </c>
      <c r="H15642" s="17">
        <v>7.0880365E7</v>
      </c>
    </row>
    <row r="15643">
      <c r="A15643" s="7" t="s">
        <v>34405</v>
      </c>
      <c r="B15643" s="17" t="s">
        <v>34406</v>
      </c>
      <c r="C15643" s="17">
        <v>25.0</v>
      </c>
      <c r="D15643" s="17">
        <v>2.001655676E7</v>
      </c>
      <c r="E15643" s="17">
        <v>1.070827E7</v>
      </c>
      <c r="F15643" s="17">
        <v>1.6895737E7</v>
      </c>
      <c r="G15643" s="17">
        <v>2.6525345E7</v>
      </c>
      <c r="H15643" s="17">
        <v>4.5413201E7</v>
      </c>
    </row>
    <row r="15644">
      <c r="A15644" s="7" t="s">
        <v>34407</v>
      </c>
      <c r="B15644" s="17" t="s">
        <v>34408</v>
      </c>
      <c r="C15644" s="17">
        <v>36.0</v>
      </c>
      <c r="D15644" s="17">
        <v>2.55033345E7</v>
      </c>
      <c r="E15644" s="17">
        <v>1.2818968E7</v>
      </c>
      <c r="F15644" s="17">
        <v>1.9958309E7</v>
      </c>
      <c r="G15644" s="17">
        <v>2.6138369E7</v>
      </c>
      <c r="H15644" s="17">
        <v>4.5413201E7</v>
      </c>
    </row>
    <row r="15645">
      <c r="A15645" s="7" t="s">
        <v>34409</v>
      </c>
      <c r="B15645" s="17" t="s">
        <v>34410</v>
      </c>
      <c r="C15645" s="17">
        <v>8.0</v>
      </c>
      <c r="D15645" s="17">
        <v>5.012882613E7</v>
      </c>
      <c r="E15645" s="17">
        <v>7134893.0</v>
      </c>
      <c r="F15645" s="17">
        <v>2.0853341E7</v>
      </c>
      <c r="G15645" s="17">
        <v>6.6168142E7</v>
      </c>
      <c r="H15645" s="17">
        <v>1.25790805E8</v>
      </c>
    </row>
    <row r="15646">
      <c r="A15646" s="7" t="s">
        <v>34411</v>
      </c>
      <c r="B15646" s="17" t="s">
        <v>34412</v>
      </c>
      <c r="C15646" s="17">
        <v>15.0</v>
      </c>
      <c r="D15646" s="17">
        <v>1.37098498E7</v>
      </c>
      <c r="E15646" s="17">
        <v>7337625.0</v>
      </c>
      <c r="F15646" s="17">
        <v>1.1854688E7</v>
      </c>
      <c r="G15646" s="17">
        <v>2.0647153E7</v>
      </c>
      <c r="H15646" s="17">
        <v>2.1759644E7</v>
      </c>
    </row>
    <row r="15647">
      <c r="A15647" s="7" t="s">
        <v>34413</v>
      </c>
      <c r="B15647" s="17" t="s">
        <v>34414</v>
      </c>
      <c r="C15647" s="17">
        <v>34.0</v>
      </c>
      <c r="D15647" s="17">
        <v>1.75001365E7</v>
      </c>
      <c r="E15647" s="17">
        <v>6942036.0</v>
      </c>
      <c r="F15647" s="17">
        <v>1.2702654E7</v>
      </c>
      <c r="G15647" s="17">
        <v>2.4014416E7</v>
      </c>
      <c r="H15647" s="17">
        <v>3.6692422E7</v>
      </c>
    </row>
    <row r="15648">
      <c r="A15648" s="7" t="s">
        <v>34415</v>
      </c>
      <c r="B15648" s="17" t="s">
        <v>34416</v>
      </c>
      <c r="C15648" s="17">
        <v>109.0</v>
      </c>
      <c r="D15648" s="17">
        <v>2.766414831E7</v>
      </c>
      <c r="E15648" s="17">
        <v>5964094.0</v>
      </c>
      <c r="F15648" s="17">
        <v>1.94052E7</v>
      </c>
      <c r="G15648" s="17">
        <v>3.710566E7</v>
      </c>
      <c r="H15648" s="17">
        <v>6.4271989E7</v>
      </c>
    </row>
    <row r="15649">
      <c r="A15649" s="7" t="s">
        <v>34417</v>
      </c>
      <c r="B15649" s="17" t="s">
        <v>34418</v>
      </c>
      <c r="C15649" s="17">
        <v>33.0</v>
      </c>
      <c r="D15649" s="17">
        <v>3.130921412E7</v>
      </c>
      <c r="E15649" s="17">
        <v>1.0337289E7</v>
      </c>
      <c r="F15649" s="17">
        <v>1.4994141E7</v>
      </c>
      <c r="G15649" s="17">
        <v>3.2942428E7</v>
      </c>
      <c r="H15649" s="17">
        <v>9.2070981E7</v>
      </c>
    </row>
    <row r="15650">
      <c r="A15650" s="7" t="s">
        <v>34419</v>
      </c>
      <c r="B15650" s="17" t="s">
        <v>34420</v>
      </c>
      <c r="C15650" s="17">
        <v>111.0</v>
      </c>
      <c r="D15650" s="17">
        <v>1.776929473E7</v>
      </c>
      <c r="E15650" s="17">
        <v>6939304.0</v>
      </c>
      <c r="F15650" s="17">
        <v>9509031.0</v>
      </c>
      <c r="G15650" s="17">
        <v>1.8478545E7</v>
      </c>
      <c r="H15650" s="17">
        <v>3.09667E7</v>
      </c>
    </row>
    <row r="15651">
      <c r="A15651" s="7" t="s">
        <v>34422</v>
      </c>
      <c r="B15651" s="17" t="s">
        <v>34423</v>
      </c>
      <c r="C15651" s="17">
        <v>67.0</v>
      </c>
      <c r="D15651" s="17">
        <v>1.537938978E7</v>
      </c>
      <c r="E15651" s="17">
        <v>8236867.0</v>
      </c>
      <c r="F15651" s="17">
        <v>1.1451361E7</v>
      </c>
      <c r="G15651" s="17">
        <v>1.8885324E7</v>
      </c>
      <c r="H15651" s="17">
        <v>2.9554429E7</v>
      </c>
    </row>
    <row r="15652">
      <c r="A15652" s="7" t="s">
        <v>34424</v>
      </c>
      <c r="B15652" s="17" t="s">
        <v>34425</v>
      </c>
      <c r="C15652" s="17">
        <v>34.0</v>
      </c>
      <c r="D15652" s="17">
        <v>3.109706094E7</v>
      </c>
      <c r="E15652" s="17">
        <v>7802900.0</v>
      </c>
      <c r="F15652" s="17">
        <v>1.330692E7</v>
      </c>
      <c r="G15652" s="17">
        <v>3.3119666E7</v>
      </c>
      <c r="H15652" s="17">
        <v>7.5541059E7</v>
      </c>
    </row>
    <row r="15653">
      <c r="A15653" s="7" t="s">
        <v>34426</v>
      </c>
      <c r="B15653" s="17" t="s">
        <v>34427</v>
      </c>
      <c r="C15653" s="17">
        <v>80.0</v>
      </c>
      <c r="D15653" s="17">
        <v>1.863641971E7</v>
      </c>
      <c r="E15653" s="17">
        <v>6655000.0</v>
      </c>
      <c r="F15653" s="17">
        <v>1.0380905E7</v>
      </c>
      <c r="G15653" s="17">
        <v>1.6635719E7</v>
      </c>
      <c r="H15653" s="17">
        <v>2.8504997E7</v>
      </c>
    </row>
    <row r="15654">
      <c r="A15654" s="7" t="s">
        <v>34428</v>
      </c>
      <c r="B15654" s="17" t="s">
        <v>34429</v>
      </c>
      <c r="C15654" s="17">
        <v>90.0</v>
      </c>
      <c r="D15654" s="17">
        <v>1.849214406E7</v>
      </c>
      <c r="E15654" s="17">
        <v>5288732.0</v>
      </c>
      <c r="F15654" s="17">
        <v>8554406.0</v>
      </c>
      <c r="G15654" s="17">
        <v>1.7026049E7</v>
      </c>
      <c r="H15654" s="17">
        <v>3.1732025E7</v>
      </c>
    </row>
    <row r="15655">
      <c r="A15655" s="7" t="s">
        <v>34430</v>
      </c>
      <c r="B15655" s="17" t="s">
        <v>34431</v>
      </c>
      <c r="C15655" s="17">
        <v>23.0</v>
      </c>
      <c r="D15655" s="17">
        <v>3.865303561E7</v>
      </c>
      <c r="E15655" s="17">
        <v>1.1726505E7</v>
      </c>
      <c r="F15655" s="17">
        <v>2.131765E7</v>
      </c>
      <c r="G15655" s="17">
        <v>4.97363E7</v>
      </c>
      <c r="H15655" s="17">
        <v>9.403925E7</v>
      </c>
    </row>
    <row r="15656">
      <c r="A15656" s="7" t="s">
        <v>34432</v>
      </c>
      <c r="B15656" s="17" t="s">
        <v>34433</v>
      </c>
      <c r="C15656" s="17">
        <v>3.0</v>
      </c>
      <c r="D15656" s="17">
        <v>6228996.333</v>
      </c>
      <c r="E15656" s="17">
        <v>4112000.0</v>
      </c>
      <c r="F15656" s="17">
        <v>6178500.0</v>
      </c>
      <c r="G15656" s="17">
        <v>8396489.0</v>
      </c>
      <c r="H15656" s="17">
        <v>8396489.0</v>
      </c>
    </row>
    <row r="15657">
      <c r="A15657" s="7" t="s">
        <v>34434</v>
      </c>
      <c r="B15657" s="17" t="s">
        <v>34435</v>
      </c>
      <c r="C15657" s="17">
        <v>4.0</v>
      </c>
      <c r="D15657" s="17">
        <v>1.58652925E7</v>
      </c>
      <c r="E15657" s="17">
        <v>9042655.0</v>
      </c>
      <c r="F15657" s="17">
        <v>1.2038182E7</v>
      </c>
      <c r="G15657" s="17">
        <v>1.7685751E7</v>
      </c>
      <c r="H15657" s="17">
        <v>2.4694582E7</v>
      </c>
    </row>
    <row r="15658">
      <c r="A15658" s="7" t="s">
        <v>34436</v>
      </c>
      <c r="B15658" s="17" t="s">
        <v>34437</v>
      </c>
      <c r="C15658" s="17">
        <v>1.0</v>
      </c>
      <c r="D15658" s="17">
        <v>1.1678003E7</v>
      </c>
      <c r="E15658" s="17">
        <v>1.1678003E7</v>
      </c>
      <c r="F15658" s="17">
        <v>1.1678003E7</v>
      </c>
      <c r="G15658" s="17">
        <v>1.1678003E7</v>
      </c>
      <c r="H15658" s="17">
        <v>1.1678003E7</v>
      </c>
    </row>
    <row r="15659">
      <c r="A15659" s="7" t="s">
        <v>34438</v>
      </c>
      <c r="B15659" s="17" t="s">
        <v>34439</v>
      </c>
      <c r="C15659" s="17">
        <v>27.0</v>
      </c>
      <c r="D15659" s="17">
        <v>4.208486011E7</v>
      </c>
      <c r="E15659" s="17">
        <v>1.0020133E7</v>
      </c>
      <c r="F15659" s="17">
        <v>2.8424282E7</v>
      </c>
      <c r="G15659" s="17">
        <v>6.109272E7</v>
      </c>
      <c r="H15659" s="17">
        <v>9.8393223E7</v>
      </c>
    </row>
    <row r="15660">
      <c r="A15660" s="7" t="s">
        <v>34440</v>
      </c>
      <c r="B15660" s="17" t="s">
        <v>34441</v>
      </c>
      <c r="C15660" s="17">
        <v>29.0</v>
      </c>
      <c r="D15660" s="17">
        <v>1.360222576E7</v>
      </c>
      <c r="E15660" s="17">
        <v>2381500.0</v>
      </c>
      <c r="F15660" s="17">
        <v>5735409.0</v>
      </c>
      <c r="G15660" s="17">
        <v>1.0037124E7</v>
      </c>
      <c r="H15660" s="17">
        <v>2.5753247E7</v>
      </c>
    </row>
    <row r="15661">
      <c r="A15661" s="7" t="s">
        <v>34442</v>
      </c>
      <c r="B15661" s="17" t="s">
        <v>34443</v>
      </c>
      <c r="C15661" s="17">
        <v>206.0</v>
      </c>
      <c r="D15661" s="17">
        <v>6515154.908</v>
      </c>
      <c r="E15661" s="17">
        <v>2159668.0</v>
      </c>
      <c r="F15661" s="17">
        <v>3620185.0</v>
      </c>
      <c r="G15661" s="17">
        <v>7610211.0</v>
      </c>
      <c r="H15661" s="17">
        <v>1.3732575E7</v>
      </c>
    </row>
    <row r="15662">
      <c r="A15662" s="7" t="s">
        <v>34444</v>
      </c>
      <c r="B15662" s="17" t="s">
        <v>34445</v>
      </c>
      <c r="C15662" s="17">
        <v>189.0</v>
      </c>
      <c r="D15662" s="17">
        <v>8623077.915</v>
      </c>
      <c r="E15662" s="17">
        <v>2401500.0</v>
      </c>
      <c r="F15662" s="17">
        <v>3991502.0</v>
      </c>
      <c r="G15662" s="17">
        <v>7434421.0</v>
      </c>
      <c r="H15662" s="17">
        <v>1.9600614E7</v>
      </c>
    </row>
    <row r="15663">
      <c r="A15663" s="7" t="s">
        <v>34446</v>
      </c>
      <c r="B15663" s="17" t="s">
        <v>34448</v>
      </c>
      <c r="C15663" s="17">
        <v>82.0</v>
      </c>
      <c r="D15663" s="17">
        <v>9632550.866</v>
      </c>
      <c r="E15663" s="17">
        <v>3255257.0</v>
      </c>
      <c r="F15663" s="17">
        <v>5565816.0</v>
      </c>
      <c r="G15663" s="17">
        <v>1.015989E7</v>
      </c>
      <c r="H15663" s="17">
        <v>1.4680479E7</v>
      </c>
    </row>
    <row r="15664">
      <c r="A15664" s="7" t="s">
        <v>34449</v>
      </c>
      <c r="B15664" s="17" t="s">
        <v>34450</v>
      </c>
      <c r="C15664" s="17">
        <v>17.0</v>
      </c>
      <c r="D15664" s="17">
        <v>2.104644E7</v>
      </c>
      <c r="E15664" s="17">
        <v>3891003.0</v>
      </c>
      <c r="F15664" s="17">
        <v>5117031.0</v>
      </c>
      <c r="G15664" s="17">
        <v>9862821.0</v>
      </c>
      <c r="H15664" s="17">
        <v>1.06823289E8</v>
      </c>
    </row>
    <row r="15665">
      <c r="A15665" s="7" t="s">
        <v>34451</v>
      </c>
      <c r="B15665" s="17" t="s">
        <v>34452</v>
      </c>
      <c r="C15665" s="17">
        <v>53.0</v>
      </c>
      <c r="D15665" s="17">
        <v>1.691119745E7</v>
      </c>
      <c r="E15665" s="17">
        <v>3653626.0</v>
      </c>
      <c r="F15665" s="17">
        <v>8062066.0</v>
      </c>
      <c r="G15665" s="17">
        <v>1.9902753E7</v>
      </c>
      <c r="H15665" s="17">
        <v>2.98132E7</v>
      </c>
    </row>
    <row r="15666">
      <c r="A15666" s="7" t="s">
        <v>34453</v>
      </c>
      <c r="B15666" s="17" t="s">
        <v>34454</v>
      </c>
      <c r="C15666" s="17">
        <v>3.0</v>
      </c>
      <c r="D15666" s="17">
        <v>1.1065467E7</v>
      </c>
      <c r="E15666" s="17">
        <v>5494733.0</v>
      </c>
      <c r="F15666" s="17">
        <v>9962773.0</v>
      </c>
      <c r="G15666" s="17">
        <v>1.7738895E7</v>
      </c>
      <c r="H15666" s="17">
        <v>1.7738895E7</v>
      </c>
    </row>
    <row r="15667">
      <c r="A15667" s="7" t="s">
        <v>34455</v>
      </c>
      <c r="B15667" s="17" t="s">
        <v>34456</v>
      </c>
      <c r="C15667" s="17">
        <v>2.0</v>
      </c>
      <c r="D15667" s="17">
        <v>4120940.0</v>
      </c>
      <c r="E15667" s="17">
        <v>2613713.0</v>
      </c>
      <c r="F15667" s="17">
        <v>2613713.0</v>
      </c>
      <c r="G15667" s="17">
        <v>5628167.0</v>
      </c>
      <c r="H15667" s="17">
        <v>5628167.0</v>
      </c>
    </row>
    <row r="15668">
      <c r="A15668" s="7" t="s">
        <v>34457</v>
      </c>
      <c r="B15668" s="17" t="s">
        <v>34458</v>
      </c>
      <c r="C15668" s="17">
        <v>10.0</v>
      </c>
      <c r="D15668" s="17">
        <v>1.98516445E7</v>
      </c>
      <c r="E15668" s="17">
        <v>6191579.0</v>
      </c>
      <c r="F15668" s="17">
        <v>7006370.0</v>
      </c>
      <c r="G15668" s="17">
        <v>2.2593936E7</v>
      </c>
      <c r="H15668" s="17">
        <v>4.3172571E7</v>
      </c>
    </row>
    <row r="15669">
      <c r="A15669" s="7" t="s">
        <v>34459</v>
      </c>
      <c r="B15669" s="17" t="s">
        <v>34460</v>
      </c>
      <c r="C15669" s="17">
        <v>8.0</v>
      </c>
      <c r="D15669" s="17">
        <v>8956531.625</v>
      </c>
      <c r="E15669" s="17">
        <v>3130280.0</v>
      </c>
      <c r="F15669" s="17">
        <v>4210019.0</v>
      </c>
      <c r="G15669" s="17">
        <v>6186520.0</v>
      </c>
      <c r="H15669" s="17">
        <v>3.4414151E7</v>
      </c>
    </row>
    <row r="15670">
      <c r="A15670" s="7" t="s">
        <v>34461</v>
      </c>
      <c r="B15670" s="17" t="s">
        <v>34462</v>
      </c>
      <c r="C15670" s="17">
        <v>85.0</v>
      </c>
      <c r="D15670" s="17">
        <v>1.885011942E7</v>
      </c>
      <c r="E15670" s="17">
        <v>3512532.0</v>
      </c>
      <c r="F15670" s="17">
        <v>7059472.0</v>
      </c>
      <c r="G15670" s="17">
        <v>1.2913934E7</v>
      </c>
      <c r="H15670" s="17">
        <v>4.8944834E7</v>
      </c>
    </row>
    <row r="15671">
      <c r="A15671" s="7" t="s">
        <v>34463</v>
      </c>
      <c r="B15671" s="17" t="s">
        <v>34464</v>
      </c>
      <c r="C15671" s="17">
        <v>369.0</v>
      </c>
      <c r="D15671" s="17">
        <v>1.877754112E7</v>
      </c>
      <c r="E15671" s="17">
        <v>6198987.0</v>
      </c>
      <c r="F15671" s="17">
        <v>1.00443E7</v>
      </c>
      <c r="G15671" s="17">
        <v>1.6599509E7</v>
      </c>
      <c r="H15671" s="17">
        <v>4.3200752E7</v>
      </c>
    </row>
    <row r="15672">
      <c r="A15672" s="7" t="s">
        <v>34465</v>
      </c>
      <c r="B15672" s="17" t="s">
        <v>34466</v>
      </c>
      <c r="C15672" s="17">
        <v>47.0</v>
      </c>
      <c r="D15672" s="17">
        <v>1.133027794E7</v>
      </c>
      <c r="E15672" s="17">
        <v>5330322.0</v>
      </c>
      <c r="F15672" s="17">
        <v>6966884.0</v>
      </c>
      <c r="G15672" s="17">
        <v>1.4683541E7</v>
      </c>
      <c r="H15672" s="17">
        <v>3.0553373E7</v>
      </c>
    </row>
    <row r="15673">
      <c r="A15673" s="7" t="s">
        <v>34467</v>
      </c>
      <c r="B15673" s="17" t="s">
        <v>34468</v>
      </c>
      <c r="C15673" s="17">
        <v>85.0</v>
      </c>
      <c r="D15673" s="17">
        <v>2.014126749E7</v>
      </c>
      <c r="E15673" s="17">
        <v>7007548.0</v>
      </c>
      <c r="F15673" s="17">
        <v>1.2275563E7</v>
      </c>
      <c r="G15673" s="17">
        <v>2.1270466E7</v>
      </c>
      <c r="H15673" s="17">
        <v>4.6041986E7</v>
      </c>
    </row>
    <row r="15674">
      <c r="A15674" s="7" t="s">
        <v>34469</v>
      </c>
      <c r="B15674" s="17" t="s">
        <v>34470</v>
      </c>
      <c r="C15674" s="17">
        <v>607.0</v>
      </c>
      <c r="D15674" s="17">
        <v>1.959150467E7</v>
      </c>
      <c r="E15674" s="17">
        <v>6292988.0</v>
      </c>
      <c r="F15674" s="17">
        <v>9305775.0</v>
      </c>
      <c r="G15674" s="17">
        <v>1.7848677E7</v>
      </c>
      <c r="H15674" s="17">
        <v>4.219186E7</v>
      </c>
    </row>
    <row r="15675">
      <c r="A15675" s="7" t="s">
        <v>34471</v>
      </c>
      <c r="B15675" s="17" t="s">
        <v>34472</v>
      </c>
      <c r="C15675" s="17">
        <v>327.0</v>
      </c>
      <c r="D15675" s="17">
        <v>1.709555976E7</v>
      </c>
      <c r="E15675" s="17">
        <v>6006310.0</v>
      </c>
      <c r="F15675" s="17">
        <v>9744319.0</v>
      </c>
      <c r="G15675" s="17">
        <v>1.6596144E7</v>
      </c>
      <c r="H15675" s="17">
        <v>3.571687E7</v>
      </c>
    </row>
    <row r="15676">
      <c r="A15676" s="7" t="s">
        <v>34473</v>
      </c>
      <c r="B15676" s="17" t="s">
        <v>34474</v>
      </c>
      <c r="C15676" s="17">
        <v>726.0</v>
      </c>
      <c r="D15676" s="17">
        <v>2.028546217E7</v>
      </c>
      <c r="E15676" s="17">
        <v>7322951.0</v>
      </c>
      <c r="F15676" s="17">
        <v>1.24996E7</v>
      </c>
      <c r="G15676" s="17">
        <v>2.4853487E7</v>
      </c>
      <c r="H15676" s="17">
        <v>4.3288051E7</v>
      </c>
    </row>
    <row r="15677">
      <c r="A15677" s="7" t="s">
        <v>34475</v>
      </c>
      <c r="B15677" s="17" t="s">
        <v>34476</v>
      </c>
      <c r="C15677" s="17">
        <v>1874.0</v>
      </c>
      <c r="D15677" s="17">
        <v>1.936298719E7</v>
      </c>
      <c r="E15677" s="17">
        <v>8076764.0</v>
      </c>
      <c r="F15677" s="17">
        <v>1.3100635E7</v>
      </c>
      <c r="G15677" s="17">
        <v>2.4303246E7</v>
      </c>
      <c r="H15677" s="17">
        <v>3.7838918E7</v>
      </c>
    </row>
    <row r="15678">
      <c r="A15678" s="7" t="s">
        <v>34477</v>
      </c>
      <c r="B15678" s="17" t="s">
        <v>34478</v>
      </c>
      <c r="C15678" s="17">
        <v>320.0</v>
      </c>
      <c r="D15678" s="17">
        <v>2.038243445E7</v>
      </c>
      <c r="E15678" s="17">
        <v>8221300.0</v>
      </c>
      <c r="F15678" s="17">
        <v>1.3074053E7</v>
      </c>
      <c r="G15678" s="17">
        <v>2.2655451E7</v>
      </c>
      <c r="H15678" s="17">
        <v>4.0358744E7</v>
      </c>
    </row>
    <row r="15679">
      <c r="A15679" s="7" t="s">
        <v>34479</v>
      </c>
      <c r="B15679" s="17" t="s">
        <v>34480</v>
      </c>
      <c r="C15679" s="17">
        <v>48.0</v>
      </c>
      <c r="D15679" s="17">
        <v>2.275152465E7</v>
      </c>
      <c r="E15679" s="17">
        <v>1.21958E7</v>
      </c>
      <c r="F15679" s="17">
        <v>1.8616904E7</v>
      </c>
      <c r="G15679" s="17">
        <v>2.8805631E7</v>
      </c>
      <c r="H15679" s="17">
        <v>4.6078607E7</v>
      </c>
    </row>
    <row r="15680">
      <c r="A15680" s="7" t="s">
        <v>34481</v>
      </c>
      <c r="B15680" s="17" t="s">
        <v>34482</v>
      </c>
      <c r="C15680" s="17">
        <v>203.0</v>
      </c>
      <c r="D15680" s="17">
        <v>2.488499315E7</v>
      </c>
      <c r="E15680" s="17">
        <v>1.07204E7</v>
      </c>
      <c r="F15680" s="17">
        <v>1.8E7</v>
      </c>
      <c r="G15680" s="17">
        <v>2.8816484E7</v>
      </c>
      <c r="H15680" s="17">
        <v>5.247438E7</v>
      </c>
    </row>
    <row r="15681">
      <c r="A15681" s="7" t="s">
        <v>34483</v>
      </c>
      <c r="B15681" s="17" t="s">
        <v>34484</v>
      </c>
      <c r="C15681" s="17">
        <v>31.0</v>
      </c>
      <c r="D15681" s="17">
        <v>2.848286916E7</v>
      </c>
      <c r="E15681" s="17">
        <v>8507257.0</v>
      </c>
      <c r="F15681" s="17">
        <v>1.5111862E7</v>
      </c>
      <c r="G15681" s="17">
        <v>3.9294307E7</v>
      </c>
      <c r="H15681" s="17">
        <v>6.53325E7</v>
      </c>
    </row>
    <row r="15682">
      <c r="A15682" s="7" t="s">
        <v>34485</v>
      </c>
      <c r="B15682" s="17" t="s">
        <v>34486</v>
      </c>
      <c r="C15682" s="17">
        <v>5.0</v>
      </c>
      <c r="D15682" s="17">
        <v>1.4415987E7</v>
      </c>
      <c r="E15682" s="17">
        <v>8828875.0</v>
      </c>
      <c r="F15682" s="17">
        <v>1.0235068E7</v>
      </c>
      <c r="G15682" s="17">
        <v>1.3394893E7</v>
      </c>
      <c r="H15682" s="17">
        <v>3.1371567E7</v>
      </c>
    </row>
    <row r="15683">
      <c r="A15683" s="7" t="s">
        <v>34487</v>
      </c>
      <c r="B15683" s="17" t="s">
        <v>34488</v>
      </c>
      <c r="C15683" s="17">
        <v>39.0</v>
      </c>
      <c r="D15683" s="17">
        <v>1.926069297E7</v>
      </c>
      <c r="E15683" s="17">
        <v>7867499.0</v>
      </c>
      <c r="F15683" s="17">
        <v>1.66307E7</v>
      </c>
      <c r="G15683" s="17">
        <v>2.6071938E7</v>
      </c>
      <c r="H15683" s="17">
        <v>3.9206272E7</v>
      </c>
    </row>
    <row r="15684">
      <c r="A15684" s="7" t="s">
        <v>34489</v>
      </c>
      <c r="B15684" s="17" t="s">
        <v>34490</v>
      </c>
      <c r="C15684" s="17">
        <v>6.0</v>
      </c>
      <c r="D15684" s="17">
        <v>2.497434467E7</v>
      </c>
      <c r="E15684" s="17">
        <v>1.9341875E7</v>
      </c>
      <c r="F15684" s="17">
        <v>2.3475302E7</v>
      </c>
      <c r="G15684" s="17">
        <v>3.5098174E7</v>
      </c>
      <c r="H15684" s="17">
        <v>4.5216859E7</v>
      </c>
    </row>
    <row r="15685">
      <c r="A15685" s="7" t="s">
        <v>34491</v>
      </c>
      <c r="B15685" s="17" t="s">
        <v>34492</v>
      </c>
      <c r="C15685" s="17">
        <v>11.0</v>
      </c>
      <c r="D15685" s="17">
        <v>2.478527036E7</v>
      </c>
      <c r="E15685" s="17">
        <v>7806750.0</v>
      </c>
      <c r="F15685" s="17">
        <v>1.0836119E7</v>
      </c>
      <c r="G15685" s="17">
        <v>5.4511156E7</v>
      </c>
      <c r="H15685" s="17">
        <v>6.9472669E7</v>
      </c>
    </row>
    <row r="15686">
      <c r="A15686" s="7" t="s">
        <v>34494</v>
      </c>
      <c r="B15686" s="17" t="s">
        <v>34495</v>
      </c>
      <c r="C15686" s="17">
        <v>1.0</v>
      </c>
      <c r="D15686" s="17">
        <v>1.1625837E7</v>
      </c>
      <c r="E15686" s="17">
        <v>1.1625837E7</v>
      </c>
      <c r="F15686" s="17">
        <v>1.1625837E7</v>
      </c>
      <c r="G15686" s="17">
        <v>1.1625837E7</v>
      </c>
      <c r="H15686" s="17">
        <v>1.1625837E7</v>
      </c>
    </row>
    <row r="15687">
      <c r="A15687" s="7" t="s">
        <v>34496</v>
      </c>
      <c r="B15687" s="17" t="s">
        <v>34497</v>
      </c>
      <c r="C15687" s="17">
        <v>4.0</v>
      </c>
      <c r="D15687" s="17">
        <v>4.406561125E7</v>
      </c>
      <c r="E15687" s="17">
        <v>8192200.0</v>
      </c>
      <c r="F15687" s="17">
        <v>1.5786003E7</v>
      </c>
      <c r="G15687" s="17">
        <v>2.7092165E7</v>
      </c>
      <c r="H15687" s="17">
        <v>1.25192077E8</v>
      </c>
    </row>
    <row r="15688">
      <c r="A15688" s="7" t="s">
        <v>34498</v>
      </c>
      <c r="B15688" s="17" t="s">
        <v>34499</v>
      </c>
      <c r="C15688" s="17">
        <v>1.0</v>
      </c>
      <c r="D15688" s="17">
        <v>5021905.0</v>
      </c>
      <c r="E15688" s="17">
        <v>5021905.0</v>
      </c>
      <c r="F15688" s="17">
        <v>5021905.0</v>
      </c>
      <c r="G15688" s="17">
        <v>5021905.0</v>
      </c>
      <c r="H15688" s="17">
        <v>5021905.0</v>
      </c>
    </row>
    <row r="15689">
      <c r="A15689" s="7" t="s">
        <v>34500</v>
      </c>
      <c r="B15689" s="17" t="s">
        <v>34501</v>
      </c>
      <c r="C15689" s="17">
        <v>33.0</v>
      </c>
      <c r="D15689" s="17">
        <v>2.576667024E7</v>
      </c>
      <c r="E15689" s="17">
        <v>1.0764497E7</v>
      </c>
      <c r="F15689" s="17">
        <v>1.928145E7</v>
      </c>
      <c r="G15689" s="17">
        <v>3.0992689E7</v>
      </c>
      <c r="H15689" s="17">
        <v>3.5520255E7</v>
      </c>
    </row>
    <row r="15690">
      <c r="A15690" s="7" t="s">
        <v>34502</v>
      </c>
      <c r="B15690" s="17" t="s">
        <v>34503</v>
      </c>
      <c r="C15690" s="17">
        <v>8.0</v>
      </c>
      <c r="D15690" s="17">
        <v>3.256111163E7</v>
      </c>
      <c r="E15690" s="17">
        <v>1.055E7</v>
      </c>
      <c r="F15690" s="17">
        <v>1.4101279E7</v>
      </c>
      <c r="G15690" s="17">
        <v>2.828445E7</v>
      </c>
      <c r="H15690" s="17">
        <v>1.00460948E8</v>
      </c>
    </row>
    <row r="15691">
      <c r="A15691" s="7" t="s">
        <v>34504</v>
      </c>
      <c r="B15691" s="17" t="s">
        <v>34505</v>
      </c>
      <c r="C15691" s="17">
        <v>69.0</v>
      </c>
      <c r="D15691" s="17">
        <v>2.109729926E7</v>
      </c>
      <c r="E15691" s="17">
        <v>7419893.0</v>
      </c>
      <c r="F15691" s="17">
        <v>1.4083129E7</v>
      </c>
      <c r="G15691" s="17">
        <v>2.7961085E7</v>
      </c>
      <c r="H15691" s="17">
        <v>5.3286207E7</v>
      </c>
    </row>
    <row r="15692">
      <c r="A15692" s="7" t="s">
        <v>34506</v>
      </c>
      <c r="B15692" s="17" t="s">
        <v>34507</v>
      </c>
      <c r="C15692" s="17">
        <v>13.0</v>
      </c>
      <c r="D15692" s="17">
        <v>3.120590085E7</v>
      </c>
      <c r="E15692" s="17">
        <v>6957591.0</v>
      </c>
      <c r="F15692" s="17">
        <v>1.7397451E7</v>
      </c>
      <c r="G15692" s="17">
        <v>3.4785741E7</v>
      </c>
      <c r="H15692" s="17">
        <v>8.7262072E7</v>
      </c>
    </row>
    <row r="15693">
      <c r="A15693" s="7" t="s">
        <v>34508</v>
      </c>
      <c r="B15693" s="17" t="s">
        <v>34509</v>
      </c>
      <c r="C15693" s="17">
        <v>558.0</v>
      </c>
      <c r="D15693" s="17">
        <v>1.697606067E7</v>
      </c>
      <c r="E15693" s="17">
        <v>7337302.0</v>
      </c>
      <c r="F15693" s="17">
        <v>1.1127876E7</v>
      </c>
      <c r="G15693" s="17">
        <v>1.8980587E7</v>
      </c>
      <c r="H15693" s="17">
        <v>3.3705058E7</v>
      </c>
    </row>
    <row r="15694">
      <c r="A15694" s="7" t="s">
        <v>34510</v>
      </c>
      <c r="B15694" s="17" t="s">
        <v>34511</v>
      </c>
      <c r="C15694" s="17">
        <v>1962.0</v>
      </c>
      <c r="D15694" s="17">
        <v>1.869273998E7</v>
      </c>
      <c r="E15694" s="17">
        <v>7909419.0</v>
      </c>
      <c r="F15694" s="17">
        <v>1.2670333E7</v>
      </c>
      <c r="G15694" s="17">
        <v>2.3274135E7</v>
      </c>
      <c r="H15694" s="17">
        <v>4.0166414E7</v>
      </c>
    </row>
    <row r="15695">
      <c r="A15695" s="7" t="s">
        <v>34512</v>
      </c>
      <c r="B15695" s="17" t="s">
        <v>34513</v>
      </c>
      <c r="C15695" s="17">
        <v>188.0</v>
      </c>
      <c r="D15695" s="17">
        <v>1.796022647E7</v>
      </c>
      <c r="E15695" s="17">
        <v>7868401.0</v>
      </c>
      <c r="F15695" s="17">
        <v>1.2516591E7</v>
      </c>
      <c r="G15695" s="17">
        <v>2.3681811E7</v>
      </c>
      <c r="H15695" s="17">
        <v>3.6313846E7</v>
      </c>
    </row>
    <row r="15696">
      <c r="A15696" s="7" t="s">
        <v>34514</v>
      </c>
      <c r="B15696" s="17" t="s">
        <v>34515</v>
      </c>
      <c r="C15696" s="17">
        <v>15.0</v>
      </c>
      <c r="D15696" s="17">
        <v>2.620750413E7</v>
      </c>
      <c r="E15696" s="17">
        <v>1.1322926E7</v>
      </c>
      <c r="F15696" s="17">
        <v>1.4676469E7</v>
      </c>
      <c r="G15696" s="17">
        <v>3.2208578E7</v>
      </c>
      <c r="H15696" s="17">
        <v>4.820557E7</v>
      </c>
    </row>
    <row r="15697">
      <c r="A15697" s="7" t="s">
        <v>34516</v>
      </c>
      <c r="B15697" s="17" t="s">
        <v>34517</v>
      </c>
      <c r="C15697" s="17">
        <v>77.0</v>
      </c>
      <c r="D15697" s="17">
        <v>3.094757669E7</v>
      </c>
      <c r="E15697" s="17">
        <v>9790956.0</v>
      </c>
      <c r="F15697" s="17">
        <v>1.8296944E7</v>
      </c>
      <c r="G15697" s="17">
        <v>3.3443769E7</v>
      </c>
      <c r="H15697" s="17">
        <v>6.6214895E7</v>
      </c>
    </row>
    <row r="15698">
      <c r="A15698" s="7" t="s">
        <v>34519</v>
      </c>
      <c r="B15698" s="17" t="s">
        <v>34520</v>
      </c>
      <c r="C15698" s="17">
        <v>45.0</v>
      </c>
      <c r="D15698" s="17">
        <v>1.985855373E7</v>
      </c>
      <c r="E15698" s="17">
        <v>7494972.0</v>
      </c>
      <c r="F15698" s="17">
        <v>1.372985E7</v>
      </c>
      <c r="G15698" s="17">
        <v>2.6173464E7</v>
      </c>
      <c r="H15698" s="17">
        <v>3.3843492E7</v>
      </c>
    </row>
    <row r="15699">
      <c r="A15699" s="7" t="s">
        <v>34521</v>
      </c>
      <c r="B15699" s="17" t="s">
        <v>34522</v>
      </c>
      <c r="C15699" s="17">
        <v>7.0</v>
      </c>
      <c r="D15699" s="17">
        <v>2.438797471E7</v>
      </c>
      <c r="E15699" s="17">
        <v>9303885.0</v>
      </c>
      <c r="F15699" s="17">
        <v>1.9569263E7</v>
      </c>
      <c r="G15699" s="17">
        <v>3.2834862E7</v>
      </c>
      <c r="H15699" s="17">
        <v>5.9343521E7</v>
      </c>
    </row>
    <row r="15700">
      <c r="A15700" s="7" t="s">
        <v>34523</v>
      </c>
      <c r="B15700" s="17" t="s">
        <v>34524</v>
      </c>
      <c r="C15700" s="17">
        <v>25.0</v>
      </c>
      <c r="D15700" s="17">
        <v>1.764768308E7</v>
      </c>
      <c r="E15700" s="17">
        <v>8522584.0</v>
      </c>
      <c r="F15700" s="17">
        <v>1.2245715E7</v>
      </c>
      <c r="G15700" s="17">
        <v>1.480455E7</v>
      </c>
      <c r="H15700" s="17">
        <v>5.1479013E7</v>
      </c>
    </row>
    <row r="15701">
      <c r="A15701" s="7" t="s">
        <v>34525</v>
      </c>
      <c r="B15701" s="17" t="s">
        <v>34526</v>
      </c>
      <c r="C15701" s="17">
        <v>3.0</v>
      </c>
      <c r="D15701" s="17">
        <v>1.4608882E7</v>
      </c>
      <c r="E15701" s="17">
        <v>9378101.0</v>
      </c>
      <c r="F15701" s="17">
        <v>1.605072E7</v>
      </c>
      <c r="G15701" s="17">
        <v>1.8397825E7</v>
      </c>
      <c r="H15701" s="17">
        <v>1.8397825E7</v>
      </c>
    </row>
    <row r="15702">
      <c r="A15702" s="7" t="s">
        <v>34527</v>
      </c>
      <c r="B15702" s="17" t="s">
        <v>34528</v>
      </c>
      <c r="C15702" s="17">
        <v>13.0</v>
      </c>
      <c r="D15702" s="17">
        <v>2.317877662E7</v>
      </c>
      <c r="E15702" s="17">
        <v>1.17067E7</v>
      </c>
      <c r="F15702" s="17">
        <v>2.421841E7</v>
      </c>
      <c r="G15702" s="17">
        <v>3.0016892E7</v>
      </c>
      <c r="H15702" s="17">
        <v>4.5819704E7</v>
      </c>
    </row>
    <row r="15703">
      <c r="A15703" s="7" t="s">
        <v>34529</v>
      </c>
      <c r="B15703" s="17" t="s">
        <v>34530</v>
      </c>
      <c r="C15703" s="17">
        <v>1.0</v>
      </c>
      <c r="D15703" s="17">
        <v>3.780985E7</v>
      </c>
      <c r="E15703" s="17">
        <v>3.780985E7</v>
      </c>
      <c r="F15703" s="17">
        <v>3.780985E7</v>
      </c>
      <c r="G15703" s="17">
        <v>3.780985E7</v>
      </c>
      <c r="H15703" s="17">
        <v>3.780985E7</v>
      </c>
    </row>
    <row r="15704">
      <c r="A15704" s="7" t="s">
        <v>34531</v>
      </c>
      <c r="B15704" s="17" t="s">
        <v>34532</v>
      </c>
      <c r="C15704" s="17">
        <v>38.0</v>
      </c>
      <c r="D15704" s="17">
        <v>1.642700505E7</v>
      </c>
      <c r="E15704" s="17">
        <v>6398847.0</v>
      </c>
      <c r="F15704" s="17">
        <v>1.1988042E7</v>
      </c>
      <c r="G15704" s="17">
        <v>2.0938275E7</v>
      </c>
      <c r="H15704" s="17">
        <v>3.6174E7</v>
      </c>
    </row>
    <row r="15705">
      <c r="A15705" s="7" t="s">
        <v>34533</v>
      </c>
      <c r="B15705" s="17" t="s">
        <v>34534</v>
      </c>
      <c r="C15705" s="17">
        <v>10.0</v>
      </c>
      <c r="D15705" s="17">
        <v>1.31180564E7</v>
      </c>
      <c r="E15705" s="17">
        <v>1.04003E7</v>
      </c>
      <c r="F15705" s="17">
        <v>1.1993412E7</v>
      </c>
      <c r="G15705" s="17">
        <v>1.4718606E7</v>
      </c>
      <c r="H15705" s="17">
        <v>1.5E7</v>
      </c>
    </row>
    <row r="15706">
      <c r="A15706" s="7" t="s">
        <v>34535</v>
      </c>
      <c r="B15706" s="17" t="s">
        <v>34536</v>
      </c>
      <c r="C15706" s="17">
        <v>78.0</v>
      </c>
      <c r="D15706" s="17">
        <v>2.135046196E7</v>
      </c>
      <c r="E15706" s="17">
        <v>8016208.0</v>
      </c>
      <c r="F15706" s="17">
        <v>1.2185E7</v>
      </c>
      <c r="G15706" s="17">
        <v>2.7875821E7</v>
      </c>
      <c r="H15706" s="17">
        <v>4.5214609E7</v>
      </c>
    </row>
    <row r="15707">
      <c r="A15707" s="7" t="s">
        <v>34537</v>
      </c>
      <c r="B15707" s="17" t="s">
        <v>34538</v>
      </c>
      <c r="C15707" s="17">
        <v>11.0</v>
      </c>
      <c r="D15707" s="17">
        <v>2.904117836E7</v>
      </c>
      <c r="E15707" s="17">
        <v>7916546.0</v>
      </c>
      <c r="F15707" s="17">
        <v>1.2535528E7</v>
      </c>
      <c r="G15707" s="17">
        <v>3.4776041E7</v>
      </c>
      <c r="H15707" s="17">
        <v>7.3738366E7</v>
      </c>
    </row>
    <row r="15708">
      <c r="A15708" s="7" t="s">
        <v>34539</v>
      </c>
      <c r="B15708" s="17" t="s">
        <v>34540</v>
      </c>
      <c r="C15708" s="17">
        <v>546.0</v>
      </c>
      <c r="D15708" s="17">
        <v>1.792803597E7</v>
      </c>
      <c r="E15708" s="17">
        <v>8085000.0</v>
      </c>
      <c r="F15708" s="17">
        <v>1.2634434E7</v>
      </c>
      <c r="G15708" s="17">
        <v>2.206869E7</v>
      </c>
      <c r="H15708" s="17">
        <v>3.8373128E7</v>
      </c>
    </row>
    <row r="15709">
      <c r="A15709" s="7" t="s">
        <v>34541</v>
      </c>
      <c r="B15709" s="17" t="s">
        <v>34543</v>
      </c>
      <c r="C15709" s="17">
        <v>1614.0</v>
      </c>
      <c r="D15709" s="17">
        <v>1.85300435E7</v>
      </c>
      <c r="E15709" s="17">
        <v>7775050.0</v>
      </c>
      <c r="F15709" s="17">
        <v>1.2119316E7</v>
      </c>
      <c r="G15709" s="17">
        <v>2.2425604E7</v>
      </c>
      <c r="H15709" s="17">
        <v>3.64006E7</v>
      </c>
    </row>
    <row r="15710">
      <c r="A15710" s="7" t="s">
        <v>34544</v>
      </c>
      <c r="B15710" s="17" t="s">
        <v>34545</v>
      </c>
      <c r="C15710" s="17">
        <v>123.0</v>
      </c>
      <c r="D15710" s="17">
        <v>1.662916411E7</v>
      </c>
      <c r="E15710" s="17">
        <v>7515717.0</v>
      </c>
      <c r="F15710" s="17">
        <v>1.1076133E7</v>
      </c>
      <c r="G15710" s="17">
        <v>2.0271435E7</v>
      </c>
      <c r="H15710" s="17">
        <v>3.4922851E7</v>
      </c>
    </row>
    <row r="15711">
      <c r="A15711" s="7" t="s">
        <v>34546</v>
      </c>
      <c r="B15711" s="17" t="s">
        <v>34547</v>
      </c>
      <c r="C15711" s="17">
        <v>14.0</v>
      </c>
      <c r="D15711" s="17">
        <v>2.597819964E7</v>
      </c>
      <c r="E15711" s="17">
        <v>1.361E7</v>
      </c>
      <c r="F15711" s="17">
        <v>2.5727313E7</v>
      </c>
      <c r="G15711" s="17">
        <v>2.8824167E7</v>
      </c>
      <c r="H15711" s="17">
        <v>4.6927271E7</v>
      </c>
    </row>
    <row r="15712">
      <c r="A15712" s="7" t="s">
        <v>34548</v>
      </c>
      <c r="B15712" s="17" t="s">
        <v>34549</v>
      </c>
      <c r="C15712" s="17">
        <v>149.0</v>
      </c>
      <c r="D15712" s="17">
        <v>2.603646627E7</v>
      </c>
      <c r="E15712" s="17">
        <v>1.1025E7</v>
      </c>
      <c r="F15712" s="17">
        <v>1.7207062E7</v>
      </c>
      <c r="G15712" s="17">
        <v>3.0005363E7</v>
      </c>
      <c r="H15712" s="17">
        <v>5.9476367E7</v>
      </c>
    </row>
    <row r="15713">
      <c r="A15713" s="7" t="s">
        <v>34550</v>
      </c>
      <c r="B15713" s="17" t="s">
        <v>34551</v>
      </c>
      <c r="C15713" s="17">
        <v>7.0</v>
      </c>
      <c r="D15713" s="17">
        <v>3.361980371E7</v>
      </c>
      <c r="E15713" s="17">
        <v>3634116.0</v>
      </c>
      <c r="F15713" s="17">
        <v>1.5014128E7</v>
      </c>
      <c r="G15713" s="17">
        <v>3.3319851E7</v>
      </c>
      <c r="H15713" s="17">
        <v>1.4269419E8</v>
      </c>
    </row>
    <row r="15714">
      <c r="A15714" s="7" t="s">
        <v>34552</v>
      </c>
      <c r="B15714" s="17" t="s">
        <v>34553</v>
      </c>
      <c r="C15714" s="17">
        <v>6.0</v>
      </c>
      <c r="D15714" s="17">
        <v>4.220779983E7</v>
      </c>
      <c r="E15714" s="17">
        <v>1.7855597E7</v>
      </c>
      <c r="F15714" s="17">
        <v>2.586025E7</v>
      </c>
      <c r="G15714" s="17">
        <v>4.0112726E7</v>
      </c>
      <c r="H15714" s="17">
        <v>1.3648875E8</v>
      </c>
    </row>
    <row r="15715">
      <c r="A15715" s="7" t="s">
        <v>34554</v>
      </c>
      <c r="B15715" s="17" t="s">
        <v>34555</v>
      </c>
      <c r="C15715" s="17">
        <v>10.0</v>
      </c>
      <c r="D15715" s="17">
        <v>4.67448045E7</v>
      </c>
      <c r="E15715" s="17">
        <v>1.2367434E7</v>
      </c>
      <c r="F15715" s="17">
        <v>2.1666577E7</v>
      </c>
      <c r="G15715" s="17">
        <v>3.6682415E7</v>
      </c>
      <c r="H15715" s="17">
        <v>6.7992766E7</v>
      </c>
    </row>
    <row r="15716">
      <c r="A15716" s="7" t="s">
        <v>34556</v>
      </c>
      <c r="B15716" s="17" t="s">
        <v>34557</v>
      </c>
      <c r="C15716" s="17">
        <v>2.0</v>
      </c>
      <c r="D15716" s="17">
        <v>2.69871395E7</v>
      </c>
      <c r="E15716" s="17">
        <v>1.733504E7</v>
      </c>
      <c r="F15716" s="17">
        <v>1.733504E7</v>
      </c>
      <c r="G15716" s="17">
        <v>3.6639239E7</v>
      </c>
      <c r="H15716" s="17">
        <v>3.6639239E7</v>
      </c>
    </row>
    <row r="15717">
      <c r="A15717" s="7" t="s">
        <v>34558</v>
      </c>
      <c r="B15717" s="17" t="s">
        <v>34559</v>
      </c>
      <c r="C15717" s="17">
        <v>14.0</v>
      </c>
      <c r="D15717" s="17">
        <v>2.505849857E7</v>
      </c>
      <c r="E15717" s="17">
        <v>1.2775669E7</v>
      </c>
      <c r="F15717" s="17">
        <v>1.9544142E7</v>
      </c>
      <c r="G15717" s="17">
        <v>2.5327417E7</v>
      </c>
      <c r="H15717" s="17">
        <v>3.8245843E7</v>
      </c>
    </row>
    <row r="15718">
      <c r="A15718" s="7" t="s">
        <v>34560</v>
      </c>
      <c r="B15718" s="17" t="s">
        <v>34561</v>
      </c>
      <c r="C15718" s="17">
        <v>5.0</v>
      </c>
      <c r="D15718" s="17">
        <v>3.656379E7</v>
      </c>
      <c r="E15718" s="17">
        <v>2.0724385E7</v>
      </c>
      <c r="F15718" s="17">
        <v>3.3198994E7</v>
      </c>
      <c r="G15718" s="17">
        <v>4.0361674E7</v>
      </c>
      <c r="H15718" s="17">
        <v>7.2275997E7</v>
      </c>
    </row>
    <row r="15719">
      <c r="A15719" s="7" t="s">
        <v>34562</v>
      </c>
      <c r="B15719" s="17" t="s">
        <v>34563</v>
      </c>
      <c r="C15719" s="17">
        <v>13.0</v>
      </c>
      <c r="D15719" s="17">
        <v>1.842456654E7</v>
      </c>
      <c r="E15719" s="17">
        <v>1.1442001E7</v>
      </c>
      <c r="F15719" s="17">
        <v>1.3492344E7</v>
      </c>
      <c r="G15719" s="17">
        <v>1.7697042E7</v>
      </c>
      <c r="H15719" s="17">
        <v>2.6333625E7</v>
      </c>
    </row>
    <row r="15720">
      <c r="A15720" s="7" t="s">
        <v>34564</v>
      </c>
      <c r="B15720" s="17" t="s">
        <v>34565</v>
      </c>
      <c r="C15720" s="17">
        <v>2.0</v>
      </c>
      <c r="D15720" s="17">
        <v>2.7853592E7</v>
      </c>
      <c r="E15720" s="17">
        <v>1.5583261E7</v>
      </c>
      <c r="F15720" s="17">
        <v>1.5583261E7</v>
      </c>
      <c r="G15720" s="17">
        <v>4.0123923E7</v>
      </c>
      <c r="H15720" s="17">
        <v>4.0123923E7</v>
      </c>
    </row>
    <row r="15721">
      <c r="A15721" s="7" t="s">
        <v>34566</v>
      </c>
      <c r="B15721" s="17" t="s">
        <v>34567</v>
      </c>
      <c r="C15721" s="17">
        <v>82.0</v>
      </c>
      <c r="D15721" s="17">
        <v>2.086333995E7</v>
      </c>
      <c r="E15721" s="17">
        <v>7619309.0</v>
      </c>
      <c r="F15721" s="17">
        <v>1.4471178E7</v>
      </c>
      <c r="G15721" s="17">
        <v>2.8233724E7</v>
      </c>
      <c r="H15721" s="17">
        <v>4.3659504E7</v>
      </c>
    </row>
    <row r="15722">
      <c r="A15722" s="7" t="s">
        <v>34568</v>
      </c>
      <c r="B15722" s="17" t="s">
        <v>34569</v>
      </c>
      <c r="C15722" s="17">
        <v>8.0</v>
      </c>
      <c r="D15722" s="17">
        <v>3.739545338E7</v>
      </c>
      <c r="E15722" s="17">
        <v>1.3674794E7</v>
      </c>
      <c r="F15722" s="17">
        <v>1.6113408E7</v>
      </c>
      <c r="G15722" s="17">
        <v>5.9576305E7</v>
      </c>
      <c r="H15722" s="17">
        <v>8.3647449E7</v>
      </c>
    </row>
    <row r="15723">
      <c r="A15723" s="7" t="s">
        <v>34570</v>
      </c>
      <c r="B15723" s="17" t="s">
        <v>34571</v>
      </c>
      <c r="C15723" s="17">
        <v>1318.0</v>
      </c>
      <c r="D15723" s="17">
        <v>1.671369332E7</v>
      </c>
      <c r="E15723" s="17">
        <v>7404868.0</v>
      </c>
      <c r="F15723" s="17">
        <v>1.2488903E7</v>
      </c>
      <c r="G15723" s="17">
        <v>2.1992736E7</v>
      </c>
      <c r="H15723" s="17">
        <v>3.3846676E7</v>
      </c>
    </row>
    <row r="15724">
      <c r="A15724" s="7" t="s">
        <v>34572</v>
      </c>
      <c r="B15724" s="17" t="s">
        <v>34573</v>
      </c>
      <c r="C15724" s="17">
        <v>4393.0</v>
      </c>
      <c r="D15724" s="17">
        <v>1.752792464E7</v>
      </c>
      <c r="E15724" s="17">
        <v>8190100.0</v>
      </c>
      <c r="F15724" s="17">
        <v>1.2179708E7</v>
      </c>
      <c r="G15724" s="17">
        <v>2.069251E7</v>
      </c>
      <c r="H15724" s="17">
        <v>3.4808E7</v>
      </c>
    </row>
    <row r="15725">
      <c r="A15725" s="7" t="s">
        <v>34575</v>
      </c>
      <c r="B15725" s="17" t="s">
        <v>34576</v>
      </c>
      <c r="C15725" s="17">
        <v>291.0</v>
      </c>
      <c r="D15725" s="17">
        <v>1.770251449E7</v>
      </c>
      <c r="E15725" s="17">
        <v>8937229.0</v>
      </c>
      <c r="F15725" s="17">
        <v>1.2215607E7</v>
      </c>
      <c r="G15725" s="17">
        <v>2.0044034E7</v>
      </c>
      <c r="H15725" s="17">
        <v>3.4119956E7</v>
      </c>
    </row>
    <row r="15726">
      <c r="A15726" s="7" t="s">
        <v>34577</v>
      </c>
      <c r="B15726" s="17" t="s">
        <v>34578</v>
      </c>
      <c r="C15726" s="17">
        <v>17.0</v>
      </c>
      <c r="D15726" s="17">
        <v>3.106473306E7</v>
      </c>
      <c r="E15726" s="17">
        <v>1.2732285E7</v>
      </c>
      <c r="F15726" s="17">
        <v>1.8295449E7</v>
      </c>
      <c r="G15726" s="17">
        <v>3.2143967E7</v>
      </c>
      <c r="H15726" s="17">
        <v>1.13990103E8</v>
      </c>
    </row>
    <row r="15727">
      <c r="A15727" s="7" t="s">
        <v>34579</v>
      </c>
      <c r="B15727" s="17" t="s">
        <v>34580</v>
      </c>
      <c r="C15727" s="17">
        <v>175.0</v>
      </c>
      <c r="D15727" s="17">
        <v>2.53247452E7</v>
      </c>
      <c r="E15727" s="17">
        <v>1.2162556E7</v>
      </c>
      <c r="F15727" s="17">
        <v>1.633855E7</v>
      </c>
      <c r="G15727" s="17">
        <v>3.0188572E7</v>
      </c>
      <c r="H15727" s="17">
        <v>5.1834279E7</v>
      </c>
    </row>
    <row r="15728">
      <c r="A15728" s="7" t="s">
        <v>34581</v>
      </c>
      <c r="B15728" s="17" t="s">
        <v>34582</v>
      </c>
      <c r="C15728" s="17">
        <v>10.0</v>
      </c>
      <c r="D15728" s="17">
        <v>3.72546887E7</v>
      </c>
      <c r="E15728" s="17">
        <v>1.2712562E7</v>
      </c>
      <c r="F15728" s="17">
        <v>3.226745E7</v>
      </c>
      <c r="G15728" s="17">
        <v>4.876355E7</v>
      </c>
      <c r="H15728" s="17">
        <v>7.4309821E7</v>
      </c>
    </row>
    <row r="15729">
      <c r="A15729" s="7" t="s">
        <v>34583</v>
      </c>
      <c r="B15729" s="17" t="s">
        <v>34584</v>
      </c>
      <c r="C15729" s="17">
        <v>8.0</v>
      </c>
      <c r="D15729" s="17">
        <v>2.5066803E7</v>
      </c>
      <c r="E15729" s="17">
        <v>1.02524E7</v>
      </c>
      <c r="F15729" s="17">
        <v>1.111012E7</v>
      </c>
      <c r="G15729" s="17">
        <v>2.6147525E7</v>
      </c>
      <c r="H15729" s="17">
        <v>7.0127684E7</v>
      </c>
    </row>
    <row r="15730">
      <c r="A15730" s="7" t="s">
        <v>34585</v>
      </c>
      <c r="B15730" s="17" t="s">
        <v>34586</v>
      </c>
      <c r="C15730" s="17">
        <v>26.0</v>
      </c>
      <c r="D15730" s="17">
        <v>2.918747088E7</v>
      </c>
      <c r="E15730" s="17">
        <v>1.5517148E7</v>
      </c>
      <c r="F15730" s="17">
        <v>2.6519929E7</v>
      </c>
      <c r="G15730" s="17">
        <v>3.4883655E7</v>
      </c>
      <c r="H15730" s="17">
        <v>6.5292381E7</v>
      </c>
    </row>
    <row r="15731">
      <c r="A15731" s="7" t="s">
        <v>34587</v>
      </c>
      <c r="B15731" s="17" t="s">
        <v>34588</v>
      </c>
      <c r="C15731" s="17">
        <v>1.0</v>
      </c>
      <c r="D15731" s="17">
        <v>2.1772405E7</v>
      </c>
      <c r="E15731" s="17">
        <v>2.1772405E7</v>
      </c>
      <c r="F15731" s="17">
        <v>2.1772405E7</v>
      </c>
      <c r="G15731" s="17">
        <v>2.1772405E7</v>
      </c>
      <c r="H15731" s="17">
        <v>2.1772405E7</v>
      </c>
    </row>
    <row r="15732">
      <c r="A15732" s="7" t="s">
        <v>34589</v>
      </c>
      <c r="B15732" s="17" t="s">
        <v>34590</v>
      </c>
      <c r="C15732" s="17">
        <v>25.0</v>
      </c>
      <c r="D15732" s="17">
        <v>2.987600508E7</v>
      </c>
      <c r="E15732" s="17">
        <v>1.2656172E7</v>
      </c>
      <c r="F15732" s="17">
        <v>1.9238897E7</v>
      </c>
      <c r="G15732" s="17">
        <v>3.4522928E7</v>
      </c>
      <c r="H15732" s="17">
        <v>6.4443731E7</v>
      </c>
    </row>
    <row r="15733">
      <c r="A15733" s="7" t="s">
        <v>34591</v>
      </c>
      <c r="B15733" s="17" t="s">
        <v>34592</v>
      </c>
      <c r="C15733" s="17">
        <v>6.0</v>
      </c>
      <c r="D15733" s="17">
        <v>3.60647355E7</v>
      </c>
      <c r="E15733" s="17">
        <v>1.9425742E7</v>
      </c>
      <c r="F15733" s="17">
        <v>2.2085922E7</v>
      </c>
      <c r="G15733" s="17">
        <v>6.0058097E7</v>
      </c>
      <c r="H15733" s="17">
        <v>7.2275997E7</v>
      </c>
    </row>
    <row r="15734">
      <c r="A15734" s="7" t="s">
        <v>34593</v>
      </c>
      <c r="B15734" s="17" t="s">
        <v>34594</v>
      </c>
      <c r="C15734" s="17">
        <v>18.0</v>
      </c>
      <c r="D15734" s="17">
        <v>1.866647211E7</v>
      </c>
      <c r="E15734" s="17">
        <v>8983872.0</v>
      </c>
      <c r="F15734" s="17">
        <v>1.570272E7</v>
      </c>
      <c r="G15734" s="17">
        <v>2.5959072E7</v>
      </c>
      <c r="H15734" s="17">
        <v>3.3224526E7</v>
      </c>
    </row>
    <row r="15735">
      <c r="A15735" s="7" t="s">
        <v>34595</v>
      </c>
      <c r="B15735" s="17" t="s">
        <v>34596</v>
      </c>
      <c r="C15735" s="17">
        <v>4.0</v>
      </c>
      <c r="D15735" s="17">
        <v>1.501637925E7</v>
      </c>
      <c r="E15735" s="17">
        <v>9133180.0</v>
      </c>
      <c r="F15735" s="17">
        <v>1.6257643E7</v>
      </c>
      <c r="G15735" s="17">
        <v>1.6374827E7</v>
      </c>
      <c r="H15735" s="17">
        <v>1.8299867E7</v>
      </c>
    </row>
    <row r="15736">
      <c r="A15736" s="7" t="s">
        <v>34597</v>
      </c>
      <c r="B15736" s="17" t="s">
        <v>34598</v>
      </c>
      <c r="C15736" s="17">
        <v>142.0</v>
      </c>
      <c r="D15736" s="17">
        <v>1.760292753E7</v>
      </c>
      <c r="E15736" s="17">
        <v>9235690.0</v>
      </c>
      <c r="F15736" s="17">
        <v>1.2216085E7</v>
      </c>
      <c r="G15736" s="17">
        <v>2.2465291E7</v>
      </c>
      <c r="H15736" s="17">
        <v>3.5356778E7</v>
      </c>
    </row>
    <row r="15737">
      <c r="A15737" s="7" t="s">
        <v>34599</v>
      </c>
      <c r="B15737" s="17" t="s">
        <v>34600</v>
      </c>
      <c r="C15737" s="17">
        <v>11.0</v>
      </c>
      <c r="D15737" s="17">
        <v>2.811034936E7</v>
      </c>
      <c r="E15737" s="17">
        <v>9120441.0</v>
      </c>
      <c r="F15737" s="17">
        <v>1.2583645E7</v>
      </c>
      <c r="G15737" s="17">
        <v>3.521365E7</v>
      </c>
      <c r="H15737" s="17">
        <v>3.9714599E7</v>
      </c>
    </row>
    <row r="15738">
      <c r="A15738" s="7" t="s">
        <v>34601</v>
      </c>
      <c r="B15738" s="17" t="s">
        <v>34602</v>
      </c>
      <c r="C15738" s="17">
        <v>901.0</v>
      </c>
      <c r="D15738" s="17">
        <v>1.962041072E7</v>
      </c>
      <c r="E15738" s="17">
        <v>8661000.0</v>
      </c>
      <c r="F15738" s="17">
        <v>1.4805378E7</v>
      </c>
      <c r="G15738" s="17">
        <v>2.55215E7</v>
      </c>
      <c r="H15738" s="17">
        <v>3.6031458E7</v>
      </c>
    </row>
    <row r="15739">
      <c r="A15739" s="7" t="s">
        <v>34603</v>
      </c>
      <c r="B15739" s="17" t="s">
        <v>34604</v>
      </c>
      <c r="C15739" s="17">
        <v>4420.0</v>
      </c>
      <c r="D15739" s="17">
        <v>1.852401766E7</v>
      </c>
      <c r="E15739" s="17">
        <v>8947094.0</v>
      </c>
      <c r="F15739" s="17">
        <v>1.359E7</v>
      </c>
      <c r="G15739" s="17">
        <v>2.2156377E7</v>
      </c>
      <c r="H15739" s="17">
        <v>3.4733542E7</v>
      </c>
    </row>
    <row r="15740">
      <c r="A15740" s="7" t="s">
        <v>34605</v>
      </c>
      <c r="B15740" s="17" t="s">
        <v>34606</v>
      </c>
      <c r="C15740" s="17">
        <v>539.0</v>
      </c>
      <c r="D15740" s="17">
        <v>2.763677852E7</v>
      </c>
      <c r="E15740" s="17">
        <v>1.229241E7</v>
      </c>
      <c r="F15740" s="17">
        <v>1.9473491E7</v>
      </c>
      <c r="G15740" s="17">
        <v>3.2335554E7</v>
      </c>
      <c r="H15740" s="17">
        <v>5.228604E7</v>
      </c>
    </row>
    <row r="15741">
      <c r="A15741" s="7" t="s">
        <v>34607</v>
      </c>
      <c r="B15741" s="17" t="s">
        <v>34608</v>
      </c>
      <c r="C15741" s="17">
        <v>3564.0</v>
      </c>
      <c r="D15741" s="17">
        <v>1.746727091E7</v>
      </c>
      <c r="E15741" s="17">
        <v>7181332.0</v>
      </c>
      <c r="F15741" s="17">
        <v>1.18558E7</v>
      </c>
      <c r="G15741" s="17">
        <v>2.15641E7</v>
      </c>
      <c r="H15741" s="17">
        <v>3.5449896E7</v>
      </c>
    </row>
    <row r="15742">
      <c r="A15742" s="7" t="s">
        <v>34609</v>
      </c>
      <c r="B15742" s="17" t="s">
        <v>34610</v>
      </c>
      <c r="C15742" s="17">
        <v>17067.0</v>
      </c>
      <c r="D15742" s="17">
        <v>1.617727482E7</v>
      </c>
      <c r="E15742" s="17">
        <v>7364890.0</v>
      </c>
      <c r="F15742" s="17">
        <v>1.1129572E7</v>
      </c>
      <c r="G15742" s="17">
        <v>1.9375907E7</v>
      </c>
      <c r="H15742" s="17">
        <v>3.1544947E7</v>
      </c>
    </row>
    <row r="15743">
      <c r="A15743" s="7" t="s">
        <v>34611</v>
      </c>
      <c r="B15743" s="17" t="s">
        <v>34612</v>
      </c>
      <c r="C15743" s="17">
        <v>800.0</v>
      </c>
      <c r="D15743" s="17">
        <v>1.73128707E7</v>
      </c>
      <c r="E15743" s="17">
        <v>9341320.0</v>
      </c>
      <c r="F15743" s="17">
        <v>1.3067908E7</v>
      </c>
      <c r="G15743" s="17">
        <v>2.1242339E7</v>
      </c>
      <c r="H15743" s="17">
        <v>3.2642949E7</v>
      </c>
    </row>
    <row r="15744">
      <c r="A15744" s="7" t="s">
        <v>34614</v>
      </c>
      <c r="B15744" s="17" t="s">
        <v>34615</v>
      </c>
      <c r="C15744" s="17">
        <v>13.0</v>
      </c>
      <c r="D15744" s="17">
        <v>1.608931708E7</v>
      </c>
      <c r="E15744" s="17">
        <v>9189061.0</v>
      </c>
      <c r="F15744" s="17">
        <v>1.5819455E7</v>
      </c>
      <c r="G15744" s="17">
        <v>2.4622809E7</v>
      </c>
      <c r="H15744" s="17">
        <v>2.5450185E7</v>
      </c>
    </row>
    <row r="15745">
      <c r="A15745" s="7" t="s">
        <v>34616</v>
      </c>
      <c r="B15745" s="17" t="s">
        <v>34617</v>
      </c>
      <c r="C15745" s="17">
        <v>473.0</v>
      </c>
      <c r="D15745" s="17">
        <v>2.11038139E7</v>
      </c>
      <c r="E15745" s="17">
        <v>9175409.0</v>
      </c>
      <c r="F15745" s="17">
        <v>1.4518331E7</v>
      </c>
      <c r="G15745" s="17">
        <v>2.451284E7</v>
      </c>
      <c r="H15745" s="17">
        <v>4.2940099E7</v>
      </c>
    </row>
    <row r="15746">
      <c r="A15746" s="7" t="s">
        <v>34618</v>
      </c>
      <c r="B15746" s="17" t="s">
        <v>34619</v>
      </c>
      <c r="C15746" s="17">
        <v>62.0</v>
      </c>
      <c r="D15746" s="17">
        <v>2.437410423E7</v>
      </c>
      <c r="E15746" s="17">
        <v>1.0069255E7</v>
      </c>
      <c r="F15746" s="17">
        <v>1.6994624E7</v>
      </c>
      <c r="G15746" s="17">
        <v>2.5039156E7</v>
      </c>
      <c r="H15746" s="17">
        <v>4.6303303E7</v>
      </c>
    </row>
    <row r="15747">
      <c r="A15747" s="7" t="s">
        <v>34620</v>
      </c>
      <c r="B15747" s="17" t="s">
        <v>34621</v>
      </c>
      <c r="C15747" s="17">
        <v>17.0</v>
      </c>
      <c r="D15747" s="17">
        <v>2.048501306E7</v>
      </c>
      <c r="E15747" s="17">
        <v>1.1077394E7</v>
      </c>
      <c r="F15747" s="17">
        <v>1.6493033E7</v>
      </c>
      <c r="G15747" s="17">
        <v>2.9879772E7</v>
      </c>
      <c r="H15747" s="17">
        <v>3.5444767E7</v>
      </c>
    </row>
    <row r="15748">
      <c r="A15748" s="7" t="s">
        <v>34622</v>
      </c>
      <c r="B15748" s="17" t="s">
        <v>34623</v>
      </c>
      <c r="C15748" s="17">
        <v>78.0</v>
      </c>
      <c r="D15748" s="17">
        <v>1.849213505E7</v>
      </c>
      <c r="E15748" s="17">
        <v>7955907.0</v>
      </c>
      <c r="F15748" s="17">
        <v>1.3237043E7</v>
      </c>
      <c r="G15748" s="17">
        <v>2.2324096E7</v>
      </c>
      <c r="H15748" s="17">
        <v>3.8772138E7</v>
      </c>
    </row>
    <row r="15749">
      <c r="A15749" s="7" t="s">
        <v>34624</v>
      </c>
      <c r="B15749" s="17" t="s">
        <v>34625</v>
      </c>
      <c r="C15749" s="17">
        <v>5.0</v>
      </c>
      <c r="D15749" s="17">
        <v>9421506.8</v>
      </c>
      <c r="E15749" s="17">
        <v>7366193.0</v>
      </c>
      <c r="F15749" s="17">
        <v>9392655.0</v>
      </c>
      <c r="G15749" s="17">
        <v>1.15222E7</v>
      </c>
      <c r="H15749" s="17">
        <v>1.638677E7</v>
      </c>
    </row>
    <row r="15750">
      <c r="A15750" s="7" t="s">
        <v>34626</v>
      </c>
      <c r="B15750" s="17" t="s">
        <v>34627</v>
      </c>
      <c r="C15750" s="17">
        <v>126.0</v>
      </c>
      <c r="D15750" s="17">
        <v>1.773826377E7</v>
      </c>
      <c r="E15750" s="17">
        <v>7862911.0</v>
      </c>
      <c r="F15750" s="17">
        <v>1.4227504E7</v>
      </c>
      <c r="G15750" s="17">
        <v>2.3280316E7</v>
      </c>
      <c r="H15750" s="17">
        <v>3.5585519E7</v>
      </c>
    </row>
    <row r="15751">
      <c r="A15751" s="7" t="s">
        <v>34628</v>
      </c>
      <c r="B15751" s="17" t="s">
        <v>34629</v>
      </c>
      <c r="C15751" s="17">
        <v>9.0</v>
      </c>
      <c r="D15751" s="17">
        <v>1.458115856E7</v>
      </c>
      <c r="E15751" s="17">
        <v>6380031.0</v>
      </c>
      <c r="F15751" s="17">
        <v>1.3611462E7</v>
      </c>
      <c r="G15751" s="17">
        <v>1.7261756E7</v>
      </c>
      <c r="H15751" s="17">
        <v>3.6154977E7</v>
      </c>
    </row>
    <row r="15752">
      <c r="A15752" s="7" t="s">
        <v>34630</v>
      </c>
      <c r="B15752" s="17" t="s">
        <v>34631</v>
      </c>
      <c r="C15752" s="17">
        <v>79.0</v>
      </c>
      <c r="D15752" s="17">
        <v>1.722407927E7</v>
      </c>
      <c r="E15752" s="17">
        <v>9022810.0</v>
      </c>
      <c r="F15752" s="17">
        <v>1.33313E7</v>
      </c>
      <c r="G15752" s="17">
        <v>2.0438295E7</v>
      </c>
      <c r="H15752" s="17">
        <v>3.800395E7</v>
      </c>
    </row>
    <row r="15753">
      <c r="A15753" s="7" t="s">
        <v>34632</v>
      </c>
      <c r="B15753" s="17" t="s">
        <v>34633</v>
      </c>
      <c r="C15753" s="17">
        <v>6.0</v>
      </c>
      <c r="D15753" s="17">
        <v>2.0979584E7</v>
      </c>
      <c r="E15753" s="17">
        <v>1.3263714E7</v>
      </c>
      <c r="F15753" s="17">
        <v>1.5583261E7</v>
      </c>
      <c r="G15753" s="17">
        <v>2.0228349E7</v>
      </c>
      <c r="H15753" s="17">
        <v>4.7216387E7</v>
      </c>
    </row>
    <row r="15754">
      <c r="A15754" s="7" t="s">
        <v>34634</v>
      </c>
      <c r="B15754" s="17" t="s">
        <v>34635</v>
      </c>
      <c r="C15754" s="17">
        <v>36.0</v>
      </c>
      <c r="D15754" s="17">
        <v>2.474739086E7</v>
      </c>
      <c r="E15754" s="17">
        <v>1.0348075E7</v>
      </c>
      <c r="F15754" s="17">
        <v>2.259797E7</v>
      </c>
      <c r="G15754" s="17">
        <v>3.6630901E7</v>
      </c>
      <c r="H15754" s="17">
        <v>4.588263E7</v>
      </c>
    </row>
    <row r="15755">
      <c r="A15755" s="7" t="s">
        <v>34636</v>
      </c>
      <c r="B15755" s="17" t="s">
        <v>34637</v>
      </c>
      <c r="C15755" s="17">
        <v>6.0</v>
      </c>
      <c r="D15755" s="17">
        <v>4.175971567E7</v>
      </c>
      <c r="E15755" s="17">
        <v>1.3212293E7</v>
      </c>
      <c r="F15755" s="17">
        <v>3.759585E7</v>
      </c>
      <c r="G15755" s="17">
        <v>6.804295E7</v>
      </c>
      <c r="H15755" s="17">
        <v>7.2414805E7</v>
      </c>
    </row>
    <row r="15756">
      <c r="A15756" s="7" t="s">
        <v>34638</v>
      </c>
      <c r="B15756" s="17" t="s">
        <v>34639</v>
      </c>
      <c r="C15756" s="17">
        <v>564.0</v>
      </c>
      <c r="D15756" s="17">
        <v>2.093550838E7</v>
      </c>
      <c r="E15756" s="17">
        <v>9253680.0</v>
      </c>
      <c r="F15756" s="17">
        <v>1.4576138E7</v>
      </c>
      <c r="G15756" s="17">
        <v>2.4150424E7</v>
      </c>
      <c r="H15756" s="17">
        <v>4.0073579E7</v>
      </c>
    </row>
    <row r="15757">
      <c r="A15757" s="7" t="s">
        <v>34640</v>
      </c>
      <c r="B15757" s="17" t="s">
        <v>34641</v>
      </c>
      <c r="C15757" s="17">
        <v>22.0</v>
      </c>
      <c r="D15757" s="17">
        <v>3.020833777E7</v>
      </c>
      <c r="E15757" s="17">
        <v>1.2134609E7</v>
      </c>
      <c r="F15757" s="17">
        <v>1.5979039E7</v>
      </c>
      <c r="G15757" s="17">
        <v>4.0137404E7</v>
      </c>
      <c r="H15757" s="17">
        <v>7.4911799E7</v>
      </c>
    </row>
    <row r="15758">
      <c r="A15758" s="7" t="s">
        <v>34643</v>
      </c>
      <c r="B15758" s="17" t="s">
        <v>34644</v>
      </c>
      <c r="C15758" s="17">
        <v>1286.0</v>
      </c>
      <c r="D15758" s="17">
        <v>1.803960904E7</v>
      </c>
      <c r="E15758" s="17">
        <v>7906144.0</v>
      </c>
      <c r="F15758" s="17">
        <v>1.2113979E7</v>
      </c>
      <c r="G15758" s="17">
        <v>2.1209075E7</v>
      </c>
      <c r="H15758" s="17">
        <v>3.520164E7</v>
      </c>
    </row>
    <row r="15759">
      <c r="A15759" s="7" t="s">
        <v>34645</v>
      </c>
      <c r="B15759" s="17" t="s">
        <v>34646</v>
      </c>
      <c r="C15759" s="17">
        <v>44.0</v>
      </c>
      <c r="D15759" s="17">
        <v>2.527633659E7</v>
      </c>
      <c r="E15759" s="17">
        <v>9813418.0</v>
      </c>
      <c r="F15759" s="17">
        <v>1.4971042E7</v>
      </c>
      <c r="G15759" s="17">
        <v>2.1684869E7</v>
      </c>
      <c r="H15759" s="17">
        <v>5.9762174E7</v>
      </c>
    </row>
    <row r="15760">
      <c r="A15760" s="7" t="s">
        <v>34647</v>
      </c>
      <c r="B15760" s="17" t="s">
        <v>34648</v>
      </c>
      <c r="C15760" s="17">
        <v>851.0</v>
      </c>
      <c r="D15760" s="17">
        <v>1.918234514E7</v>
      </c>
      <c r="E15760" s="17">
        <v>7264439.0</v>
      </c>
      <c r="F15760" s="17">
        <v>1.3282329E7</v>
      </c>
      <c r="G15760" s="17">
        <v>2.3037737E7</v>
      </c>
      <c r="H15760" s="17">
        <v>3.9543728E7</v>
      </c>
    </row>
    <row r="15761">
      <c r="A15761" s="7" t="s">
        <v>34649</v>
      </c>
      <c r="B15761" s="17" t="s">
        <v>34650</v>
      </c>
      <c r="C15761" s="17">
        <v>4152.0</v>
      </c>
      <c r="D15761" s="17">
        <v>1.826516834E7</v>
      </c>
      <c r="E15761" s="17">
        <v>7993725.0</v>
      </c>
      <c r="F15761" s="17">
        <v>1.1954406E7</v>
      </c>
      <c r="G15761" s="17">
        <v>2.0805138E7</v>
      </c>
      <c r="H15761" s="17">
        <v>3.4187232E7</v>
      </c>
    </row>
    <row r="15762">
      <c r="A15762" s="7" t="s">
        <v>34651</v>
      </c>
      <c r="B15762" s="17" t="s">
        <v>34652</v>
      </c>
      <c r="C15762" s="17">
        <v>400.0</v>
      </c>
      <c r="D15762" s="17">
        <v>3.176626682E7</v>
      </c>
      <c r="E15762" s="17">
        <v>1.1523788E7</v>
      </c>
      <c r="F15762" s="17">
        <v>2.0124035E7</v>
      </c>
      <c r="G15762" s="17">
        <v>3.4274097E7</v>
      </c>
      <c r="H15762" s="17">
        <v>7.31506E7</v>
      </c>
    </row>
    <row r="15763">
      <c r="A15763" s="7" t="s">
        <v>34653</v>
      </c>
      <c r="B15763" s="17" t="s">
        <v>34654</v>
      </c>
      <c r="C15763" s="17">
        <v>522.0</v>
      </c>
      <c r="D15763" s="17">
        <v>2.034322743E7</v>
      </c>
      <c r="E15763" s="17">
        <v>8410890.0</v>
      </c>
      <c r="F15763" s="17">
        <v>1.43666E7</v>
      </c>
      <c r="G15763" s="17">
        <v>2.4416976E7</v>
      </c>
      <c r="H15763" s="17">
        <v>4.1385137E7</v>
      </c>
    </row>
    <row r="15764">
      <c r="A15764" s="7" t="s">
        <v>34655</v>
      </c>
      <c r="B15764" s="17" t="s">
        <v>34656</v>
      </c>
      <c r="C15764" s="17">
        <v>1933.0</v>
      </c>
      <c r="D15764" s="17">
        <v>1.913435739E7</v>
      </c>
      <c r="E15764" s="17">
        <v>7952800.0</v>
      </c>
      <c r="F15764" s="17">
        <v>1.29661E7</v>
      </c>
      <c r="G15764" s="17">
        <v>2.2602654E7</v>
      </c>
      <c r="H15764" s="17">
        <v>3.7089329E7</v>
      </c>
    </row>
    <row r="15765">
      <c r="A15765" s="7" t="s">
        <v>34657</v>
      </c>
      <c r="B15765" s="17" t="s">
        <v>34658</v>
      </c>
      <c r="C15765" s="17">
        <v>236.0</v>
      </c>
      <c r="D15765" s="17">
        <v>1.986593708E7</v>
      </c>
      <c r="E15765" s="17">
        <v>8655310.0</v>
      </c>
      <c r="F15765" s="17">
        <v>1.3664218E7</v>
      </c>
      <c r="G15765" s="17">
        <v>2.3903109E7</v>
      </c>
      <c r="H15765" s="17">
        <v>4.0825966E7</v>
      </c>
    </row>
    <row r="15766">
      <c r="A15766" s="7" t="s">
        <v>34659</v>
      </c>
      <c r="B15766" s="17" t="s">
        <v>34660</v>
      </c>
      <c r="C15766" s="17">
        <v>30.0</v>
      </c>
      <c r="D15766" s="17">
        <v>2.706591803E7</v>
      </c>
      <c r="E15766" s="17">
        <v>1.0592331E7</v>
      </c>
      <c r="F15766" s="17">
        <v>1.5942996E7</v>
      </c>
      <c r="G15766" s="17">
        <v>2.4252028E7</v>
      </c>
      <c r="H15766" s="17">
        <v>4.35038E7</v>
      </c>
    </row>
    <row r="15767">
      <c r="A15767" s="7" t="s">
        <v>34661</v>
      </c>
      <c r="B15767" s="17" t="s">
        <v>34662</v>
      </c>
      <c r="C15767" s="17">
        <v>298.0</v>
      </c>
      <c r="D15767" s="17">
        <v>2.70641097E7</v>
      </c>
      <c r="E15767" s="17">
        <v>1.1841843E7</v>
      </c>
      <c r="F15767" s="17">
        <v>2.0239367E7</v>
      </c>
      <c r="G15767" s="17">
        <v>3.1476512E7</v>
      </c>
      <c r="H15767" s="17">
        <v>5.3366356E7</v>
      </c>
    </row>
    <row r="15768">
      <c r="A15768" s="7" t="s">
        <v>34663</v>
      </c>
      <c r="B15768" s="17" t="s">
        <v>34664</v>
      </c>
      <c r="C15768" s="17">
        <v>28.0</v>
      </c>
      <c r="D15768" s="17">
        <v>2.000630396E7</v>
      </c>
      <c r="E15768" s="17">
        <v>1.3447847E7</v>
      </c>
      <c r="F15768" s="17">
        <v>1.8172E7</v>
      </c>
      <c r="G15768" s="17">
        <v>2.4675026E7</v>
      </c>
      <c r="H15768" s="17">
        <v>4.0788563E7</v>
      </c>
    </row>
    <row r="15769">
      <c r="A15769" s="7" t="s">
        <v>34665</v>
      </c>
      <c r="B15769" s="17" t="s">
        <v>34666</v>
      </c>
      <c r="C15769" s="17">
        <v>62.0</v>
      </c>
      <c r="D15769" s="17">
        <v>2.288251727E7</v>
      </c>
      <c r="E15769" s="17">
        <v>7128254.0</v>
      </c>
      <c r="F15769" s="17">
        <v>1.2653781E7</v>
      </c>
      <c r="G15769" s="17">
        <v>2.5495627E7</v>
      </c>
      <c r="H15769" s="17">
        <v>6.9575314E7</v>
      </c>
    </row>
    <row r="15770">
      <c r="A15770" s="7" t="s">
        <v>34668</v>
      </c>
      <c r="B15770" s="17" t="s">
        <v>34669</v>
      </c>
      <c r="C15770" s="17">
        <v>10.0</v>
      </c>
      <c r="D15770" s="17">
        <v>3.32507266E7</v>
      </c>
      <c r="E15770" s="17">
        <v>1.479846E7</v>
      </c>
      <c r="F15770" s="17">
        <v>1.8015792E7</v>
      </c>
      <c r="G15770" s="17">
        <v>4.8209298E7</v>
      </c>
      <c r="H15770" s="17">
        <v>5.7856089E7</v>
      </c>
    </row>
    <row r="15771">
      <c r="A15771" s="7" t="s">
        <v>34670</v>
      </c>
      <c r="B15771" s="17" t="s">
        <v>34671</v>
      </c>
      <c r="C15771" s="17">
        <v>793.0</v>
      </c>
      <c r="D15771" s="17">
        <v>1.582435593E7</v>
      </c>
      <c r="E15771" s="17">
        <v>7109699.0</v>
      </c>
      <c r="F15771" s="17">
        <v>1.1687461E7</v>
      </c>
      <c r="G15771" s="17">
        <v>1.87481E7</v>
      </c>
      <c r="H15771" s="17">
        <v>2.8357042E7</v>
      </c>
    </row>
    <row r="15772">
      <c r="A15772" s="7" t="s">
        <v>34672</v>
      </c>
      <c r="B15772" s="17" t="s">
        <v>34673</v>
      </c>
      <c r="C15772" s="17">
        <v>2555.0</v>
      </c>
      <c r="D15772" s="17">
        <v>1.805492491E7</v>
      </c>
      <c r="E15772" s="17">
        <v>7644446.0</v>
      </c>
      <c r="F15772" s="17">
        <v>1.1814485E7</v>
      </c>
      <c r="G15772" s="17">
        <v>2.0943915E7</v>
      </c>
      <c r="H15772" s="17">
        <v>3.64015E7</v>
      </c>
    </row>
    <row r="15773">
      <c r="A15773" s="7" t="s">
        <v>34674</v>
      </c>
      <c r="B15773" s="17" t="s">
        <v>34675</v>
      </c>
      <c r="C15773" s="17">
        <v>150.0</v>
      </c>
      <c r="D15773" s="17">
        <v>2.252863927E7</v>
      </c>
      <c r="E15773" s="17">
        <v>1.1300003E7</v>
      </c>
      <c r="F15773" s="17">
        <v>1.5918062E7</v>
      </c>
      <c r="G15773" s="17">
        <v>2.6043409E7</v>
      </c>
      <c r="H15773" s="17">
        <v>4.3238664E7</v>
      </c>
    </row>
    <row r="15774">
      <c r="A15774" s="7" t="s">
        <v>34676</v>
      </c>
      <c r="B15774" s="17" t="s">
        <v>34677</v>
      </c>
      <c r="C15774" s="17">
        <v>135.0</v>
      </c>
      <c r="D15774" s="17">
        <v>1.659759127E7</v>
      </c>
      <c r="E15774" s="17">
        <v>5242580.0</v>
      </c>
      <c r="F15774" s="17">
        <v>1.06656E7</v>
      </c>
      <c r="G15774" s="17">
        <v>1.8420445E7</v>
      </c>
      <c r="H15774" s="17">
        <v>2.9894503E7</v>
      </c>
    </row>
    <row r="15775">
      <c r="A15775" s="7" t="s">
        <v>34678</v>
      </c>
      <c r="B15775" s="17" t="s">
        <v>34679</v>
      </c>
      <c r="C15775" s="17">
        <v>142.0</v>
      </c>
      <c r="D15775" s="17">
        <v>1.65069006E7</v>
      </c>
      <c r="E15775" s="17">
        <v>6979869.0</v>
      </c>
      <c r="F15775" s="17">
        <v>1.064726E7</v>
      </c>
      <c r="G15775" s="17">
        <v>2.0157882E7</v>
      </c>
      <c r="H15775" s="17">
        <v>3.5753427E7</v>
      </c>
    </row>
    <row r="15776">
      <c r="A15776" s="7" t="s">
        <v>34680</v>
      </c>
      <c r="B15776" s="17" t="s">
        <v>34681</v>
      </c>
      <c r="C15776" s="17">
        <v>32.0</v>
      </c>
      <c r="D15776" s="17">
        <v>1.492564394E7</v>
      </c>
      <c r="E15776" s="17">
        <v>8887886.0</v>
      </c>
      <c r="F15776" s="17">
        <v>1.233117E7</v>
      </c>
      <c r="G15776" s="17">
        <v>1.5333667E7</v>
      </c>
      <c r="H15776" s="17">
        <v>2.555201E7</v>
      </c>
    </row>
    <row r="15777">
      <c r="A15777" s="7" t="s">
        <v>34682</v>
      </c>
      <c r="B15777" s="17" t="s">
        <v>34683</v>
      </c>
      <c r="C15777" s="17">
        <v>142.0</v>
      </c>
      <c r="D15777" s="17">
        <v>1.847863665E7</v>
      </c>
      <c r="E15777" s="17">
        <v>7057457.0</v>
      </c>
      <c r="F15777" s="17">
        <v>1.26369E7</v>
      </c>
      <c r="G15777" s="17">
        <v>2.4691134E7</v>
      </c>
      <c r="H15777" s="17">
        <v>4.3488896E7</v>
      </c>
    </row>
    <row r="15778">
      <c r="A15778" s="7" t="s">
        <v>34684</v>
      </c>
      <c r="B15778" s="17" t="s">
        <v>34685</v>
      </c>
      <c r="C15778" s="17">
        <v>42.0</v>
      </c>
      <c r="D15778" s="17">
        <v>2.062544219E7</v>
      </c>
      <c r="E15778" s="17">
        <v>7335720.0</v>
      </c>
      <c r="F15778" s="17">
        <v>1.2571594E7</v>
      </c>
      <c r="G15778" s="17">
        <v>2.51458E7</v>
      </c>
      <c r="H15778" s="17">
        <v>4.4782915E7</v>
      </c>
    </row>
    <row r="15779">
      <c r="A15779" s="7" t="s">
        <v>34686</v>
      </c>
      <c r="B15779" s="17" t="s">
        <v>34687</v>
      </c>
      <c r="C15779" s="17">
        <v>5.0</v>
      </c>
      <c r="D15779" s="17">
        <v>1.11822362E7</v>
      </c>
      <c r="E15779" s="17">
        <v>3709370.0</v>
      </c>
      <c r="F15779" s="17">
        <v>4631656.0</v>
      </c>
      <c r="G15779" s="17">
        <v>7215602.0</v>
      </c>
      <c r="H15779" s="17">
        <v>3.7032053E7</v>
      </c>
    </row>
    <row r="15780">
      <c r="A15780" s="7" t="s">
        <v>34688</v>
      </c>
      <c r="B15780" s="17" t="s">
        <v>34689</v>
      </c>
      <c r="C15780" s="17">
        <v>5.0</v>
      </c>
      <c r="D15780" s="17">
        <v>8581201.0</v>
      </c>
      <c r="E15780" s="17">
        <v>4012075.0</v>
      </c>
      <c r="F15780" s="17">
        <v>5449667.0</v>
      </c>
      <c r="G15780" s="17">
        <v>1.0830506E7</v>
      </c>
      <c r="H15780" s="17">
        <v>1.8626238E7</v>
      </c>
    </row>
    <row r="15781">
      <c r="A15781" s="7" t="s">
        <v>34690</v>
      </c>
      <c r="B15781" s="17" t="s">
        <v>34691</v>
      </c>
      <c r="C15781" s="17">
        <v>1471.0</v>
      </c>
      <c r="D15781" s="17">
        <v>1.611661143E7</v>
      </c>
      <c r="E15781" s="17">
        <v>6463490.0</v>
      </c>
      <c r="F15781" s="17">
        <v>1.0155965E7</v>
      </c>
      <c r="G15781" s="17">
        <v>1.7841331E7</v>
      </c>
      <c r="H15781" s="17">
        <v>3.1672089E7</v>
      </c>
    </row>
    <row r="15782">
      <c r="A15782" s="7" t="s">
        <v>34692</v>
      </c>
      <c r="B15782" s="17" t="s">
        <v>34693</v>
      </c>
      <c r="C15782" s="17">
        <v>71.0</v>
      </c>
      <c r="D15782" s="17">
        <v>1.868165527E7</v>
      </c>
      <c r="E15782" s="17">
        <v>7426807.0</v>
      </c>
      <c r="F15782" s="17">
        <v>1.07136E7</v>
      </c>
      <c r="G15782" s="17">
        <v>2.0556853E7</v>
      </c>
      <c r="H15782" s="17">
        <v>3.0199987E7</v>
      </c>
    </row>
    <row r="15783">
      <c r="A15783" s="7" t="s">
        <v>34694</v>
      </c>
      <c r="B15783" s="17" t="s">
        <v>34695</v>
      </c>
      <c r="C15783" s="17">
        <v>127.0</v>
      </c>
      <c r="D15783" s="17">
        <v>2.283544477E7</v>
      </c>
      <c r="E15783" s="17">
        <v>8460269.0</v>
      </c>
      <c r="F15783" s="17">
        <v>1.4790379E7</v>
      </c>
      <c r="G15783" s="17">
        <v>2.557495E7</v>
      </c>
      <c r="H15783" s="17">
        <v>4.5819704E7</v>
      </c>
    </row>
    <row r="15784">
      <c r="A15784" s="7" t="s">
        <v>34697</v>
      </c>
      <c r="B15784" s="17" t="s">
        <v>34698</v>
      </c>
      <c r="C15784" s="17">
        <v>19.0</v>
      </c>
      <c r="D15784" s="17">
        <v>2.127270153E7</v>
      </c>
      <c r="E15784" s="17">
        <v>7105073.0</v>
      </c>
      <c r="F15784" s="17">
        <v>1.1987722E7</v>
      </c>
      <c r="G15784" s="17">
        <v>2.6943243E7</v>
      </c>
      <c r="H15784" s="17">
        <v>3.309641E7</v>
      </c>
    </row>
    <row r="15785">
      <c r="A15785" s="7" t="s">
        <v>34699</v>
      </c>
      <c r="B15785" s="17" t="s">
        <v>34700</v>
      </c>
      <c r="C15785" s="17">
        <v>24.0</v>
      </c>
      <c r="D15785" s="17">
        <v>1.672765721E7</v>
      </c>
      <c r="E15785" s="17">
        <v>6032980.0</v>
      </c>
      <c r="F15785" s="17">
        <v>9499397.0</v>
      </c>
      <c r="G15785" s="17">
        <v>1.6792901E7</v>
      </c>
      <c r="H15785" s="17">
        <v>2.8439115E7</v>
      </c>
    </row>
    <row r="15786">
      <c r="A15786" s="7" t="s">
        <v>34701</v>
      </c>
      <c r="B15786" s="17" t="s">
        <v>34702</v>
      </c>
      <c r="C15786" s="17">
        <v>1.0</v>
      </c>
      <c r="D15786" s="17">
        <v>1.3521144E7</v>
      </c>
      <c r="E15786" s="17">
        <v>1.3521144E7</v>
      </c>
      <c r="F15786" s="17">
        <v>1.3521144E7</v>
      </c>
      <c r="G15786" s="17">
        <v>1.3521144E7</v>
      </c>
      <c r="H15786" s="17">
        <v>1.3521144E7</v>
      </c>
    </row>
    <row r="15787">
      <c r="A15787" s="7" t="s">
        <v>34703</v>
      </c>
      <c r="B15787" s="17" t="s">
        <v>34704</v>
      </c>
      <c r="C15787" s="17">
        <v>38.0</v>
      </c>
      <c r="D15787" s="17">
        <v>1.616044534E7</v>
      </c>
      <c r="E15787" s="17">
        <v>5951973.0</v>
      </c>
      <c r="F15787" s="17">
        <v>1.1690639E7</v>
      </c>
      <c r="G15787" s="17">
        <v>2.1872797E7</v>
      </c>
      <c r="H15787" s="17">
        <v>3.5610025E7</v>
      </c>
    </row>
    <row r="15788">
      <c r="A15788" s="7" t="s">
        <v>34705</v>
      </c>
      <c r="B15788" s="17" t="s">
        <v>34706</v>
      </c>
      <c r="C15788" s="17">
        <v>65.0</v>
      </c>
      <c r="D15788" s="17">
        <v>1.715418843E7</v>
      </c>
      <c r="E15788" s="17">
        <v>6347200.0</v>
      </c>
      <c r="F15788" s="17">
        <v>1.2396017E7</v>
      </c>
      <c r="G15788" s="17">
        <v>2.0488917E7</v>
      </c>
      <c r="H15788" s="17">
        <v>4.0920987E7</v>
      </c>
    </row>
    <row r="15789">
      <c r="A15789" s="7" t="s">
        <v>34707</v>
      </c>
      <c r="B15789" s="17" t="s">
        <v>34708</v>
      </c>
      <c r="C15789" s="17">
        <v>184.0</v>
      </c>
      <c r="D15789" s="17">
        <v>1.629093042E7</v>
      </c>
      <c r="E15789" s="17">
        <v>6937831.0</v>
      </c>
      <c r="F15789" s="17">
        <v>1.0688653E7</v>
      </c>
      <c r="G15789" s="17">
        <v>1.7228571E7</v>
      </c>
      <c r="H15789" s="17">
        <v>3.4019261E7</v>
      </c>
    </row>
    <row r="15790">
      <c r="A15790" s="7" t="s">
        <v>34709</v>
      </c>
      <c r="B15790" s="17" t="s">
        <v>34710</v>
      </c>
      <c r="C15790" s="17">
        <v>25.0</v>
      </c>
      <c r="D15790" s="17">
        <v>1.841802888E7</v>
      </c>
      <c r="E15790" s="17">
        <v>8561705.0</v>
      </c>
      <c r="F15790" s="17">
        <v>1.5640808E7</v>
      </c>
      <c r="G15790" s="17">
        <v>2.4165451E7</v>
      </c>
      <c r="H15790" s="17">
        <v>3.5699867E7</v>
      </c>
    </row>
    <row r="15791">
      <c r="A15791" s="7" t="s">
        <v>34711</v>
      </c>
      <c r="B15791" s="17" t="s">
        <v>34712</v>
      </c>
      <c r="C15791" s="17">
        <v>27.0</v>
      </c>
      <c r="D15791" s="17">
        <v>2.449566507E7</v>
      </c>
      <c r="E15791" s="17">
        <v>9569899.0</v>
      </c>
      <c r="F15791" s="17">
        <v>1.6665367E7</v>
      </c>
      <c r="G15791" s="17">
        <v>3.6940481E7</v>
      </c>
      <c r="H15791" s="17">
        <v>5.6981527E7</v>
      </c>
    </row>
    <row r="15792">
      <c r="A15792" s="7" t="s">
        <v>34714</v>
      </c>
      <c r="B15792" s="17" t="s">
        <v>34715</v>
      </c>
      <c r="C15792" s="17">
        <v>109.0</v>
      </c>
      <c r="D15792" s="17">
        <v>1.029461433E7</v>
      </c>
      <c r="E15792" s="17">
        <v>2612150.0</v>
      </c>
      <c r="F15792" s="17">
        <v>5329258.0</v>
      </c>
      <c r="G15792" s="17">
        <v>1.19E7</v>
      </c>
      <c r="H15792" s="17">
        <v>2.8877809E7</v>
      </c>
    </row>
    <row r="15793">
      <c r="A15793" s="7" t="s">
        <v>34716</v>
      </c>
      <c r="B15793" s="17" t="s">
        <v>34717</v>
      </c>
      <c r="C15793" s="17">
        <v>69.0</v>
      </c>
      <c r="D15793" s="17">
        <v>3.235511493E7</v>
      </c>
      <c r="E15793" s="17">
        <v>1.3709134E7</v>
      </c>
      <c r="F15793" s="17">
        <v>2.2831788E7</v>
      </c>
      <c r="G15793" s="17">
        <v>4.1623147E7</v>
      </c>
      <c r="H15793" s="17">
        <v>6.923378E7</v>
      </c>
    </row>
    <row r="15794">
      <c r="A15794" s="7" t="s">
        <v>34718</v>
      </c>
      <c r="B15794" s="17" t="s">
        <v>34719</v>
      </c>
      <c r="C15794" s="17">
        <v>47.0</v>
      </c>
      <c r="D15794" s="17">
        <v>3.253890974E7</v>
      </c>
      <c r="E15794" s="17">
        <v>1.3064526E7</v>
      </c>
      <c r="F15794" s="17">
        <v>2.0228029E7</v>
      </c>
      <c r="G15794" s="17">
        <v>4.506627E7</v>
      </c>
      <c r="H15794" s="17">
        <v>7.7874867E7</v>
      </c>
    </row>
    <row r="15795">
      <c r="A15795" s="7" t="s">
        <v>34720</v>
      </c>
      <c r="B15795" s="17" t="s">
        <v>34721</v>
      </c>
      <c r="C15795" s="17">
        <v>57.0</v>
      </c>
      <c r="D15795" s="17">
        <v>2.790657675E7</v>
      </c>
      <c r="E15795" s="17">
        <v>1.2187947E7</v>
      </c>
      <c r="F15795" s="17">
        <v>2.1926018E7</v>
      </c>
      <c r="G15795" s="17">
        <v>4.2701231E7</v>
      </c>
      <c r="H15795" s="17">
        <v>5.7495196E7</v>
      </c>
    </row>
    <row r="15796">
      <c r="A15796" s="7" t="s">
        <v>34722</v>
      </c>
      <c r="B15796" s="17" t="s">
        <v>34723</v>
      </c>
      <c r="C15796" s="17">
        <v>9.0</v>
      </c>
      <c r="D15796" s="17">
        <v>1.902999467E7</v>
      </c>
      <c r="E15796" s="17">
        <v>8832828.0</v>
      </c>
      <c r="F15796" s="17">
        <v>1.9306116E7</v>
      </c>
      <c r="G15796" s="17">
        <v>2.7746755E7</v>
      </c>
      <c r="H15796" s="17">
        <v>3.6585701E7</v>
      </c>
    </row>
    <row r="15797">
      <c r="A15797" s="7" t="s">
        <v>34724</v>
      </c>
      <c r="B15797" s="17" t="s">
        <v>34725</v>
      </c>
      <c r="C15797" s="17">
        <v>17.0</v>
      </c>
      <c r="D15797" s="17">
        <v>2.039498235E7</v>
      </c>
      <c r="E15797" s="17">
        <v>1.1160564E7</v>
      </c>
      <c r="F15797" s="17">
        <v>1.5608081E7</v>
      </c>
      <c r="G15797" s="17">
        <v>2.6605515E7</v>
      </c>
      <c r="H15797" s="17">
        <v>4.2656258E7</v>
      </c>
    </row>
    <row r="15798">
      <c r="A15798" s="7" t="s">
        <v>34726</v>
      </c>
      <c r="B15798" s="17" t="s">
        <v>34727</v>
      </c>
      <c r="C15798" s="17">
        <v>16.0</v>
      </c>
      <c r="D15798" s="17">
        <v>1.945085288E7</v>
      </c>
      <c r="E15798" s="17">
        <v>1.2572251E7</v>
      </c>
      <c r="F15798" s="17">
        <v>1.5719243E7</v>
      </c>
      <c r="G15798" s="17">
        <v>2.3320552E7</v>
      </c>
      <c r="H15798" s="17">
        <v>3.2154949E7</v>
      </c>
    </row>
    <row r="15799">
      <c r="A15799" s="7" t="s">
        <v>34728</v>
      </c>
      <c r="B15799" s="17" t="s">
        <v>34729</v>
      </c>
      <c r="C15799" s="17">
        <v>186.0</v>
      </c>
      <c r="D15799" s="17">
        <v>2.147302144E7</v>
      </c>
      <c r="E15799" s="17">
        <v>8733400.0</v>
      </c>
      <c r="F15799" s="17">
        <v>1.2697E7</v>
      </c>
      <c r="G15799" s="17">
        <v>2.2048452E7</v>
      </c>
      <c r="H15799" s="17">
        <v>5.1147195E7</v>
      </c>
    </row>
    <row r="15800">
      <c r="A15800" s="7" t="s">
        <v>34730</v>
      </c>
      <c r="B15800" s="17" t="s">
        <v>34731</v>
      </c>
      <c r="C15800" s="17">
        <v>287.0</v>
      </c>
      <c r="D15800" s="17">
        <v>1.745330439E7</v>
      </c>
      <c r="E15800" s="17">
        <v>7875423.0</v>
      </c>
      <c r="F15800" s="17">
        <v>1.2162556E7</v>
      </c>
      <c r="G15800" s="17">
        <v>2.0510403E7</v>
      </c>
      <c r="H15800" s="17">
        <v>3.2295117E7</v>
      </c>
    </row>
    <row r="15801">
      <c r="A15801" s="7" t="s">
        <v>34732</v>
      </c>
      <c r="B15801" s="17" t="s">
        <v>34733</v>
      </c>
      <c r="C15801" s="17">
        <v>97.0</v>
      </c>
      <c r="D15801" s="17">
        <v>1.957986562E7</v>
      </c>
      <c r="E15801" s="17">
        <v>9881520.0</v>
      </c>
      <c r="F15801" s="17">
        <v>1.4855746E7</v>
      </c>
      <c r="G15801" s="17">
        <v>2.124507E7</v>
      </c>
      <c r="H15801" s="17">
        <v>3.4462386E7</v>
      </c>
    </row>
    <row r="15802">
      <c r="A15802" s="7" t="s">
        <v>34734</v>
      </c>
      <c r="B15802" s="17" t="s">
        <v>34735</v>
      </c>
      <c r="C15802" s="17">
        <v>23.0</v>
      </c>
      <c r="D15802" s="17">
        <v>3.187174409E7</v>
      </c>
      <c r="E15802" s="17">
        <v>9287901.0</v>
      </c>
      <c r="F15802" s="17">
        <v>1.520944E7</v>
      </c>
      <c r="G15802" s="17">
        <v>3.5281828E7</v>
      </c>
      <c r="H15802" s="17">
        <v>5.7440967E7</v>
      </c>
    </row>
    <row r="15803">
      <c r="A15803" s="7" t="s">
        <v>34736</v>
      </c>
      <c r="B15803" s="17" t="s">
        <v>34737</v>
      </c>
      <c r="C15803" s="17">
        <v>18.0</v>
      </c>
      <c r="D15803" s="17">
        <v>2.184252033E7</v>
      </c>
      <c r="E15803" s="17">
        <v>9334031.0</v>
      </c>
      <c r="F15803" s="17">
        <v>1.5858001E7</v>
      </c>
      <c r="G15803" s="17">
        <v>2.5485116E7</v>
      </c>
      <c r="H15803" s="17">
        <v>3.2028744E7</v>
      </c>
    </row>
    <row r="15804">
      <c r="A15804" s="7" t="s">
        <v>34739</v>
      </c>
      <c r="B15804" s="17" t="s">
        <v>34740</v>
      </c>
      <c r="C15804" s="17">
        <v>45.0</v>
      </c>
      <c r="D15804" s="17">
        <v>1.584417387E7</v>
      </c>
      <c r="E15804" s="17">
        <v>7925601.0</v>
      </c>
      <c r="F15804" s="17">
        <v>1.3858426E7</v>
      </c>
      <c r="G15804" s="17">
        <v>2.1725588E7</v>
      </c>
      <c r="H15804" s="17">
        <v>3.0960138E7</v>
      </c>
    </row>
    <row r="15805">
      <c r="A15805" s="7" t="s">
        <v>34741</v>
      </c>
      <c r="B15805" s="17" t="s">
        <v>34742</v>
      </c>
      <c r="C15805" s="17">
        <v>54.0</v>
      </c>
      <c r="D15805" s="17">
        <v>1.44946168E7</v>
      </c>
      <c r="E15805" s="17">
        <v>7400411.0</v>
      </c>
      <c r="F15805" s="17">
        <v>1.06582E7</v>
      </c>
      <c r="G15805" s="17">
        <v>1.3570329E7</v>
      </c>
      <c r="H15805" s="17">
        <v>2.17219E7</v>
      </c>
    </row>
    <row r="15806">
      <c r="A15806" s="7" t="s">
        <v>34743</v>
      </c>
      <c r="B15806" s="17" t="s">
        <v>34744</v>
      </c>
      <c r="C15806" s="17">
        <v>483.0</v>
      </c>
      <c r="D15806" s="17">
        <v>1.747443527E7</v>
      </c>
      <c r="E15806" s="17">
        <v>8110171.0</v>
      </c>
      <c r="F15806" s="17">
        <v>1.1320921E7</v>
      </c>
      <c r="G15806" s="17">
        <v>1.8963442E7</v>
      </c>
      <c r="H15806" s="17">
        <v>3.4060434E7</v>
      </c>
    </row>
    <row r="15807">
      <c r="A15807" s="7" t="s">
        <v>34745</v>
      </c>
      <c r="B15807" s="17" t="s">
        <v>34746</v>
      </c>
      <c r="C15807" s="17">
        <v>267.0</v>
      </c>
      <c r="D15807" s="17">
        <v>1.819633149E7</v>
      </c>
      <c r="E15807" s="17">
        <v>8175000.0</v>
      </c>
      <c r="F15807" s="17">
        <v>1.2540634E7</v>
      </c>
      <c r="G15807" s="17">
        <v>2.0397304E7</v>
      </c>
      <c r="H15807" s="17">
        <v>3.0707147E7</v>
      </c>
    </row>
    <row r="15808">
      <c r="A15808" s="7" t="s">
        <v>34747</v>
      </c>
      <c r="B15808" s="17" t="s">
        <v>34748</v>
      </c>
      <c r="C15808" s="17">
        <v>130.0</v>
      </c>
      <c r="D15808" s="17">
        <v>1.307185322E7</v>
      </c>
      <c r="E15808" s="17">
        <v>7457132.0</v>
      </c>
      <c r="F15808" s="17">
        <v>1.0266304E7</v>
      </c>
      <c r="G15808" s="17">
        <v>1.423112E7</v>
      </c>
      <c r="H15808" s="17">
        <v>2.1453136E7</v>
      </c>
    </row>
    <row r="15809">
      <c r="A15809" s="7" t="s">
        <v>34749</v>
      </c>
      <c r="B15809" s="17" t="s">
        <v>34750</v>
      </c>
      <c r="C15809" s="17">
        <v>1085.0</v>
      </c>
      <c r="D15809" s="17">
        <v>1.416529473E7</v>
      </c>
      <c r="E15809" s="17">
        <v>7654336.0</v>
      </c>
      <c r="F15809" s="17">
        <v>1.0184986E7</v>
      </c>
      <c r="G15809" s="17">
        <v>1.4114452E7</v>
      </c>
      <c r="H15809" s="17">
        <v>2.2111564E7</v>
      </c>
    </row>
    <row r="15810">
      <c r="A15810" s="7" t="s">
        <v>34751</v>
      </c>
      <c r="B15810" s="17" t="s">
        <v>34752</v>
      </c>
      <c r="C15810" s="17">
        <v>191.0</v>
      </c>
      <c r="D15810" s="17">
        <v>1.527493826E7</v>
      </c>
      <c r="E15810" s="17">
        <v>7996687.0</v>
      </c>
      <c r="F15810" s="17">
        <v>1.0750941E7</v>
      </c>
      <c r="G15810" s="17">
        <v>1.8318407E7</v>
      </c>
      <c r="H15810" s="17">
        <v>3.0324704E7</v>
      </c>
    </row>
    <row r="15811">
      <c r="A15811" s="7" t="s">
        <v>34753</v>
      </c>
      <c r="B15811" s="17" t="s">
        <v>34754</v>
      </c>
      <c r="C15811" s="17">
        <v>90.0</v>
      </c>
      <c r="D15811" s="17">
        <v>2.141368974E7</v>
      </c>
      <c r="E15811" s="17">
        <v>8208208.0</v>
      </c>
      <c r="F15811" s="17">
        <v>1.2670727E7</v>
      </c>
      <c r="G15811" s="17">
        <v>2.2973284E7</v>
      </c>
      <c r="H15811" s="17">
        <v>4.5818966E7</v>
      </c>
    </row>
    <row r="15812">
      <c r="A15812" s="7" t="s">
        <v>34755</v>
      </c>
      <c r="B15812" s="17" t="s">
        <v>34756</v>
      </c>
      <c r="C15812" s="17">
        <v>277.0</v>
      </c>
      <c r="D15812" s="17">
        <v>1.441910798E7</v>
      </c>
      <c r="E15812" s="17">
        <v>7853899.0</v>
      </c>
      <c r="F15812" s="17">
        <v>1.0647E7</v>
      </c>
      <c r="G15812" s="17">
        <v>1.6297321E7</v>
      </c>
      <c r="H15812" s="17">
        <v>2.6316195E7</v>
      </c>
    </row>
    <row r="15813">
      <c r="A15813" s="7" t="s">
        <v>34757</v>
      </c>
      <c r="B15813" s="17" t="s">
        <v>34758</v>
      </c>
      <c r="C15813" s="17">
        <v>23.0</v>
      </c>
      <c r="D15813" s="17">
        <v>2.2045476E7</v>
      </c>
      <c r="E15813" s="17">
        <v>1.0277716E7</v>
      </c>
      <c r="F15813" s="17">
        <v>1.531821E7</v>
      </c>
      <c r="G15813" s="17">
        <v>2.6020013E7</v>
      </c>
      <c r="H15813" s="17">
        <v>4.1019226E7</v>
      </c>
    </row>
    <row r="15814">
      <c r="A15814" s="7" t="s">
        <v>34759</v>
      </c>
      <c r="B15814" s="17" t="s">
        <v>34760</v>
      </c>
      <c r="C15814" s="17">
        <v>32.0</v>
      </c>
      <c r="D15814" s="17">
        <v>3.536086244E7</v>
      </c>
      <c r="E15814" s="17">
        <v>1.1482538E7</v>
      </c>
      <c r="F15814" s="17">
        <v>2.1698885E7</v>
      </c>
      <c r="G15814" s="17">
        <v>4.7259775E7</v>
      </c>
      <c r="H15814" s="17">
        <v>7.4287226E7</v>
      </c>
    </row>
    <row r="15815">
      <c r="A15815" s="7" t="s">
        <v>34761</v>
      </c>
      <c r="B15815" s="17" t="s">
        <v>34762</v>
      </c>
      <c r="C15815" s="17">
        <v>28.0</v>
      </c>
      <c r="D15815" s="17">
        <v>1.505622657E7</v>
      </c>
      <c r="E15815" s="17">
        <v>6804031.0</v>
      </c>
      <c r="F15815" s="17">
        <v>1.2348924E7</v>
      </c>
      <c r="G15815" s="17">
        <v>2.1725588E7</v>
      </c>
      <c r="H15815" s="17">
        <v>3.2350697E7</v>
      </c>
    </row>
    <row r="15816">
      <c r="A15816" s="7" t="s">
        <v>34763</v>
      </c>
      <c r="B15816" s="17" t="s">
        <v>34764</v>
      </c>
      <c r="C15816" s="17">
        <v>3.0</v>
      </c>
      <c r="D15816" s="17">
        <v>4.558621233E7</v>
      </c>
      <c r="E15816" s="17">
        <v>1.0466939E7</v>
      </c>
      <c r="F15816" s="17">
        <v>2.0238782E7</v>
      </c>
      <c r="G15816" s="17">
        <v>1.06052916E8</v>
      </c>
      <c r="H15816" s="17">
        <v>1.06052916E8</v>
      </c>
    </row>
    <row r="15817">
      <c r="A15817" s="7" t="s">
        <v>34765</v>
      </c>
      <c r="B15817" s="17" t="s">
        <v>34766</v>
      </c>
      <c r="C15817" s="17">
        <v>10.0</v>
      </c>
      <c r="D15817" s="17">
        <v>2.91413166E7</v>
      </c>
      <c r="E15817" s="17">
        <v>1.3825E7</v>
      </c>
      <c r="F15817" s="17">
        <v>1.616544E7</v>
      </c>
      <c r="G15817" s="17">
        <v>2.9267127E7</v>
      </c>
      <c r="H15817" s="17">
        <v>6.0221337E7</v>
      </c>
    </row>
    <row r="15818">
      <c r="A15818" s="7" t="s">
        <v>34767</v>
      </c>
      <c r="B15818" s="17" t="s">
        <v>34768</v>
      </c>
      <c r="C15818" s="17">
        <v>9.0</v>
      </c>
      <c r="D15818" s="17">
        <v>3.7385658E7</v>
      </c>
      <c r="E15818" s="17">
        <v>1.8011518E7</v>
      </c>
      <c r="F15818" s="17">
        <v>2.8949572E7</v>
      </c>
      <c r="G15818" s="17">
        <v>3.6655275E7</v>
      </c>
      <c r="H15818" s="17">
        <v>9.6458208E7</v>
      </c>
    </row>
    <row r="15819">
      <c r="A15819" s="7" t="s">
        <v>34770</v>
      </c>
      <c r="B15819" s="17" t="s">
        <v>34771</v>
      </c>
      <c r="C15819" s="17">
        <v>48.0</v>
      </c>
      <c r="D15819" s="17">
        <v>3.869686933E7</v>
      </c>
      <c r="E15819" s="17">
        <v>9287901.0</v>
      </c>
      <c r="F15819" s="17">
        <v>2.3235559E7</v>
      </c>
      <c r="G15819" s="17">
        <v>4.7759053E7</v>
      </c>
      <c r="H15819" s="17">
        <v>1.11132528E8</v>
      </c>
    </row>
    <row r="15820">
      <c r="A15820" s="7" t="s">
        <v>34772</v>
      </c>
      <c r="B15820" s="17" t="s">
        <v>34773</v>
      </c>
      <c r="C15820" s="17">
        <v>39.0</v>
      </c>
      <c r="D15820" s="17">
        <v>1.665370282E7</v>
      </c>
      <c r="E15820" s="17">
        <v>5903150.0</v>
      </c>
      <c r="F15820" s="17">
        <v>9025513.0</v>
      </c>
      <c r="G15820" s="17">
        <v>1.8478545E7</v>
      </c>
      <c r="H15820" s="17">
        <v>3.3397047E7</v>
      </c>
    </row>
    <row r="15821">
      <c r="A15821" s="7" t="s">
        <v>34774</v>
      </c>
      <c r="B15821" s="17" t="s">
        <v>34775</v>
      </c>
      <c r="C15821" s="17">
        <v>90.0</v>
      </c>
      <c r="D15821" s="17">
        <v>1.180884257E7</v>
      </c>
      <c r="E15821" s="17">
        <v>3838633.0</v>
      </c>
      <c r="F15821" s="17">
        <v>7428200.0</v>
      </c>
      <c r="G15821" s="17">
        <v>1.3616127E7</v>
      </c>
      <c r="H15821" s="17">
        <v>2.5218714E7</v>
      </c>
    </row>
    <row r="15822">
      <c r="A15822" s="7" t="s">
        <v>34776</v>
      </c>
      <c r="B15822" s="17" t="s">
        <v>34777</v>
      </c>
      <c r="C15822" s="17">
        <v>138.0</v>
      </c>
      <c r="D15822" s="17">
        <v>9543020.312</v>
      </c>
      <c r="E15822" s="17">
        <v>4371266.0</v>
      </c>
      <c r="F15822" s="17">
        <v>6812800.0</v>
      </c>
      <c r="G15822" s="17">
        <v>1.0743699E7</v>
      </c>
      <c r="H15822" s="17">
        <v>1.8122638E7</v>
      </c>
    </row>
    <row r="15823">
      <c r="A15823" s="7" t="s">
        <v>34778</v>
      </c>
      <c r="B15823" s="17" t="s">
        <v>34779</v>
      </c>
      <c r="C15823" s="17">
        <v>147.0</v>
      </c>
      <c r="D15823" s="17">
        <v>1.329962484E7</v>
      </c>
      <c r="E15823" s="17">
        <v>6279300.0</v>
      </c>
      <c r="F15823" s="17">
        <v>9287000.0</v>
      </c>
      <c r="G15823" s="17">
        <v>1.4467094E7</v>
      </c>
      <c r="H15823" s="17">
        <v>2.6065228E7</v>
      </c>
    </row>
    <row r="15824">
      <c r="A15824" s="7" t="s">
        <v>34780</v>
      </c>
      <c r="B15824" s="17" t="s">
        <v>34781</v>
      </c>
      <c r="C15824" s="17">
        <v>181.0</v>
      </c>
      <c r="D15824" s="17">
        <v>9084947.011</v>
      </c>
      <c r="E15824" s="17">
        <v>2848749.0</v>
      </c>
      <c r="F15824" s="17">
        <v>4507600.0</v>
      </c>
      <c r="G15824" s="17">
        <v>9345552.0</v>
      </c>
      <c r="H15824" s="17">
        <v>1.9346406E7</v>
      </c>
    </row>
    <row r="15825">
      <c r="A15825" s="7" t="s">
        <v>34782</v>
      </c>
      <c r="B15825" s="17" t="s">
        <v>34783</v>
      </c>
      <c r="C15825" s="17">
        <v>63.0</v>
      </c>
      <c r="D15825" s="17">
        <v>2.027860262E7</v>
      </c>
      <c r="E15825" s="17">
        <v>3850247.0</v>
      </c>
      <c r="F15825" s="17">
        <v>1.0238814E7</v>
      </c>
      <c r="G15825" s="17">
        <v>2.0732805E7</v>
      </c>
      <c r="H15825" s="17">
        <v>5.3360642E7</v>
      </c>
    </row>
    <row r="15826">
      <c r="A15826" s="7" t="s">
        <v>34784</v>
      </c>
      <c r="B15826" s="17" t="s">
        <v>34785</v>
      </c>
      <c r="C15826" s="17">
        <v>203.0</v>
      </c>
      <c r="D15826" s="17">
        <v>9876986.261</v>
      </c>
      <c r="E15826" s="17">
        <v>4683627.0</v>
      </c>
      <c r="F15826" s="17">
        <v>7635919.0</v>
      </c>
      <c r="G15826" s="17">
        <v>1.1433065E7</v>
      </c>
      <c r="H15826" s="17">
        <v>1.8387458E7</v>
      </c>
    </row>
    <row r="15827">
      <c r="A15827" s="7" t="s">
        <v>34786</v>
      </c>
      <c r="B15827" s="17" t="s">
        <v>34787</v>
      </c>
      <c r="C15827" s="17">
        <v>8.0</v>
      </c>
      <c r="D15827" s="17">
        <v>9195013.75</v>
      </c>
      <c r="E15827" s="17">
        <v>3107497.0</v>
      </c>
      <c r="F15827" s="17">
        <v>7969801.0</v>
      </c>
      <c r="G15827" s="17">
        <v>1.1932852E7</v>
      </c>
      <c r="H15827" s="17">
        <v>1.7738895E7</v>
      </c>
    </row>
    <row r="15828">
      <c r="A15828" s="7" t="s">
        <v>34788</v>
      </c>
      <c r="B15828" s="17" t="s">
        <v>34789</v>
      </c>
      <c r="C15828" s="17">
        <v>3.0</v>
      </c>
      <c r="D15828" s="17">
        <v>2.100426867E7</v>
      </c>
      <c r="E15828" s="17">
        <v>925917.0</v>
      </c>
      <c r="F15828" s="17">
        <v>2495000.0</v>
      </c>
      <c r="G15828" s="17">
        <v>5.9591889E7</v>
      </c>
      <c r="H15828" s="17">
        <v>5.9591889E7</v>
      </c>
    </row>
    <row r="15829">
      <c r="A15829" s="7" t="s">
        <v>34790</v>
      </c>
      <c r="B15829" s="17" t="s">
        <v>34791</v>
      </c>
      <c r="C15829" s="17">
        <v>19.0</v>
      </c>
      <c r="D15829" s="17">
        <v>3514647.105</v>
      </c>
      <c r="E15829" s="17">
        <v>1680631.0</v>
      </c>
      <c r="F15829" s="17">
        <v>2908859.0</v>
      </c>
      <c r="G15829" s="17">
        <v>5305456.0</v>
      </c>
      <c r="H15829" s="17">
        <v>7444400.0</v>
      </c>
    </row>
    <row r="15830">
      <c r="A15830" s="7" t="s">
        <v>34792</v>
      </c>
      <c r="B15830" s="17" t="s">
        <v>34793</v>
      </c>
      <c r="C15830" s="17">
        <v>61.0</v>
      </c>
      <c r="D15830" s="17">
        <v>1.138345761E7</v>
      </c>
      <c r="E15830" s="17">
        <v>6476380.0</v>
      </c>
      <c r="F15830" s="17">
        <v>9201170.0</v>
      </c>
      <c r="G15830" s="17">
        <v>1.5121648E7</v>
      </c>
      <c r="H15830" s="17">
        <v>1.9612963E7</v>
      </c>
    </row>
    <row r="15831">
      <c r="A15831" s="7" t="s">
        <v>34794</v>
      </c>
      <c r="B15831" s="17" t="s">
        <v>34795</v>
      </c>
      <c r="C15831" s="17">
        <v>20.0</v>
      </c>
      <c r="D15831" s="17">
        <v>9775783.45</v>
      </c>
      <c r="E15831" s="17">
        <v>4923383.0</v>
      </c>
      <c r="F15831" s="17">
        <v>6425700.0</v>
      </c>
      <c r="G15831" s="17">
        <v>1.1894428E7</v>
      </c>
      <c r="H15831" s="17">
        <v>1.7418665E7</v>
      </c>
    </row>
    <row r="15832">
      <c r="A15832" s="7" t="s">
        <v>34796</v>
      </c>
      <c r="B15832" s="17" t="s">
        <v>34797</v>
      </c>
      <c r="C15832" s="17">
        <v>332.0</v>
      </c>
      <c r="D15832" s="17">
        <v>1.225881271E7</v>
      </c>
      <c r="E15832" s="17">
        <v>4851066.0</v>
      </c>
      <c r="F15832" s="17">
        <v>7561969.0</v>
      </c>
      <c r="G15832" s="17">
        <v>1.1920768E7</v>
      </c>
      <c r="H15832" s="17">
        <v>2.234848E7</v>
      </c>
    </row>
    <row r="15833">
      <c r="A15833" s="7" t="s">
        <v>34798</v>
      </c>
      <c r="B15833" s="17" t="s">
        <v>34799</v>
      </c>
      <c r="C15833" s="17">
        <v>1.0</v>
      </c>
      <c r="D15833" s="17">
        <v>1.1269199E7</v>
      </c>
      <c r="E15833" s="17">
        <v>1.1269199E7</v>
      </c>
      <c r="F15833" s="17">
        <v>1.1269199E7</v>
      </c>
      <c r="G15833" s="17">
        <v>1.1269199E7</v>
      </c>
      <c r="H15833" s="17">
        <v>1.1269199E7</v>
      </c>
    </row>
    <row r="15834">
      <c r="A15834" s="7" t="s">
        <v>34800</v>
      </c>
      <c r="B15834" s="17" t="s">
        <v>34801</v>
      </c>
      <c r="C15834" s="17">
        <v>2959.0</v>
      </c>
      <c r="D15834" s="17">
        <v>1.271173464E7</v>
      </c>
      <c r="E15834" s="17">
        <v>6036644.0</v>
      </c>
      <c r="F15834" s="17">
        <v>9085414.0</v>
      </c>
      <c r="G15834" s="17">
        <v>1.3825154E7</v>
      </c>
      <c r="H15834" s="17">
        <v>2.3222858E7</v>
      </c>
    </row>
    <row r="15835">
      <c r="A15835" s="7" t="s">
        <v>34802</v>
      </c>
      <c r="B15835" s="17" t="s">
        <v>34803</v>
      </c>
      <c r="C15835" s="17">
        <v>1675.0</v>
      </c>
      <c r="D15835" s="17">
        <v>1.378042346E7</v>
      </c>
      <c r="E15835" s="17">
        <v>6625709.0</v>
      </c>
      <c r="F15835" s="17">
        <v>9885642.0</v>
      </c>
      <c r="G15835" s="17">
        <v>1.5653068E7</v>
      </c>
      <c r="H15835" s="17">
        <v>2.6053602E7</v>
      </c>
    </row>
    <row r="15836">
      <c r="A15836" s="7" t="s">
        <v>34804</v>
      </c>
      <c r="B15836" s="17" t="s">
        <v>34805</v>
      </c>
      <c r="C15836" s="17">
        <v>442.0</v>
      </c>
      <c r="D15836" s="17">
        <v>1.776448354E7</v>
      </c>
      <c r="E15836" s="17">
        <v>6206100.0</v>
      </c>
      <c r="F15836" s="17">
        <v>9607000.0</v>
      </c>
      <c r="G15836" s="17">
        <v>1.8412179E7</v>
      </c>
      <c r="H15836" s="17">
        <v>3.3101096E7</v>
      </c>
    </row>
    <row r="15837">
      <c r="A15837" s="7" t="s">
        <v>34807</v>
      </c>
      <c r="B15837" s="17" t="s">
        <v>34808</v>
      </c>
      <c r="C15837" s="17">
        <v>1858.0</v>
      </c>
      <c r="D15837" s="17">
        <v>1.313194912E7</v>
      </c>
      <c r="E15837" s="17">
        <v>5865239.0</v>
      </c>
      <c r="F15837" s="17">
        <v>8666541.0</v>
      </c>
      <c r="G15837" s="17">
        <v>1.4012523E7</v>
      </c>
      <c r="H15837" s="17">
        <v>2.4307738E7</v>
      </c>
    </row>
    <row r="15838">
      <c r="A15838" s="7" t="s">
        <v>34809</v>
      </c>
      <c r="B15838" s="17" t="s">
        <v>34810</v>
      </c>
      <c r="C15838" s="17">
        <v>1926.0</v>
      </c>
      <c r="D15838" s="17">
        <v>1.180480522E7</v>
      </c>
      <c r="E15838" s="17">
        <v>4907638.0</v>
      </c>
      <c r="F15838" s="17">
        <v>8125900.0</v>
      </c>
      <c r="G15838" s="17">
        <v>1.2879375E7</v>
      </c>
      <c r="H15838" s="17">
        <v>2.1863931E7</v>
      </c>
    </row>
    <row r="15839">
      <c r="A15839" s="7" t="s">
        <v>34811</v>
      </c>
      <c r="B15839" s="17" t="s">
        <v>34812</v>
      </c>
      <c r="C15839" s="17">
        <v>1.0</v>
      </c>
      <c r="D15839" s="17">
        <v>8.89255E7</v>
      </c>
      <c r="E15839" s="17">
        <v>8.89255E7</v>
      </c>
      <c r="F15839" s="17">
        <v>8.89255E7</v>
      </c>
      <c r="G15839" s="17">
        <v>8.89255E7</v>
      </c>
      <c r="H15839" s="17">
        <v>8.89255E7</v>
      </c>
    </row>
    <row r="15840">
      <c r="A15840" s="7" t="s">
        <v>34813</v>
      </c>
      <c r="B15840" s="17" t="s">
        <v>34814</v>
      </c>
      <c r="C15840" s="17">
        <v>102.0</v>
      </c>
      <c r="D15840" s="17">
        <v>1.652763699E7</v>
      </c>
      <c r="E15840" s="17">
        <v>5030000.0</v>
      </c>
      <c r="F15840" s="17">
        <v>9802294.0</v>
      </c>
      <c r="G15840" s="17">
        <v>2.2610804E7</v>
      </c>
      <c r="H15840" s="17">
        <v>3.3839064E7</v>
      </c>
    </row>
    <row r="15841">
      <c r="A15841" s="7" t="s">
        <v>34815</v>
      </c>
      <c r="B15841" s="17" t="s">
        <v>34816</v>
      </c>
      <c r="C15841" s="17">
        <v>101.0</v>
      </c>
      <c r="D15841" s="17">
        <v>2.320310329E7</v>
      </c>
      <c r="E15841" s="17">
        <v>7971400.0</v>
      </c>
      <c r="F15841" s="17">
        <v>1.3379274E7</v>
      </c>
      <c r="G15841" s="17">
        <v>2.7230309E7</v>
      </c>
      <c r="H15841" s="17">
        <v>5.5421818E7</v>
      </c>
    </row>
    <row r="15842">
      <c r="A15842" s="7" t="s">
        <v>34817</v>
      </c>
      <c r="B15842" s="17" t="s">
        <v>34818</v>
      </c>
      <c r="C15842" s="17">
        <v>39.0</v>
      </c>
      <c r="D15842" s="17">
        <v>1.369753931E7</v>
      </c>
      <c r="E15842" s="17">
        <v>7334113.0</v>
      </c>
      <c r="F15842" s="17">
        <v>1.1875567E7</v>
      </c>
      <c r="G15842" s="17">
        <v>1.4330778E7</v>
      </c>
      <c r="H15842" s="17">
        <v>2.4916429E7</v>
      </c>
    </row>
    <row r="15843">
      <c r="A15843" s="7" t="s">
        <v>34819</v>
      </c>
      <c r="B15843" s="17" t="s">
        <v>34820</v>
      </c>
      <c r="C15843" s="17">
        <v>80.0</v>
      </c>
      <c r="D15843" s="17">
        <v>1.987608723E7</v>
      </c>
      <c r="E15843" s="17">
        <v>7971700.0</v>
      </c>
      <c r="F15843" s="17">
        <v>1.17163E7</v>
      </c>
      <c r="G15843" s="17">
        <v>2.3142527E7</v>
      </c>
      <c r="H15843" s="17">
        <v>3.1600805E7</v>
      </c>
    </row>
    <row r="15844">
      <c r="A15844" s="7" t="s">
        <v>34821</v>
      </c>
      <c r="B15844" s="17" t="s">
        <v>34822</v>
      </c>
      <c r="C15844" s="17">
        <v>138.0</v>
      </c>
      <c r="D15844" s="17">
        <v>1.835847577E7</v>
      </c>
      <c r="E15844" s="17">
        <v>7334300.0</v>
      </c>
      <c r="F15844" s="17">
        <v>1.180231E7</v>
      </c>
      <c r="G15844" s="17">
        <v>2.427513E7</v>
      </c>
      <c r="H15844" s="17">
        <v>4.1353834E7</v>
      </c>
    </row>
    <row r="15845">
      <c r="A15845" s="7" t="s">
        <v>34823</v>
      </c>
      <c r="B15845" s="17" t="s">
        <v>34824</v>
      </c>
      <c r="C15845" s="17">
        <v>8.0</v>
      </c>
      <c r="D15845" s="17">
        <v>1.607715925E7</v>
      </c>
      <c r="E15845" s="17">
        <v>4393558.0</v>
      </c>
      <c r="F15845" s="17">
        <v>1.1380411E7</v>
      </c>
      <c r="G15845" s="17">
        <v>1.682094E7</v>
      </c>
      <c r="H15845" s="17">
        <v>5.0534116E7</v>
      </c>
    </row>
    <row r="15846">
      <c r="A15846" s="7" t="s">
        <v>34825</v>
      </c>
      <c r="B15846" s="17" t="s">
        <v>34826</v>
      </c>
      <c r="C15846" s="17">
        <v>2.0</v>
      </c>
      <c r="D15846" s="17">
        <v>7.25581175E7</v>
      </c>
      <c r="E15846" s="17">
        <v>5583920.0</v>
      </c>
      <c r="F15846" s="17">
        <v>5583920.0</v>
      </c>
      <c r="G15846" s="17">
        <v>1.39532315E8</v>
      </c>
      <c r="H15846" s="17">
        <v>1.39532315E8</v>
      </c>
    </row>
    <row r="15847">
      <c r="A15847" s="7" t="s">
        <v>34827</v>
      </c>
      <c r="B15847" s="17" t="s">
        <v>34828</v>
      </c>
      <c r="C15847" s="17">
        <v>70.0</v>
      </c>
      <c r="D15847" s="17">
        <v>1.674708746E7</v>
      </c>
      <c r="E15847" s="17">
        <v>6915372.0</v>
      </c>
      <c r="F15847" s="17">
        <v>1.1360871E7</v>
      </c>
      <c r="G15847" s="17">
        <v>1.9064365E7</v>
      </c>
      <c r="H15847" s="17">
        <v>3.6666449E7</v>
      </c>
    </row>
    <row r="15848">
      <c r="A15848" s="7" t="s">
        <v>34829</v>
      </c>
      <c r="B15848" s="17" t="s">
        <v>34830</v>
      </c>
      <c r="C15848" s="17">
        <v>5.0</v>
      </c>
      <c r="D15848" s="17">
        <v>1.99079692E7</v>
      </c>
      <c r="E15848" s="17">
        <v>8370186.0</v>
      </c>
      <c r="F15848" s="17">
        <v>9124060.0</v>
      </c>
      <c r="G15848" s="17">
        <v>1.8120192E7</v>
      </c>
      <c r="H15848" s="17">
        <v>5.681974E7</v>
      </c>
    </row>
    <row r="15849">
      <c r="A15849" s="7" t="s">
        <v>34831</v>
      </c>
      <c r="B15849" s="17" t="s">
        <v>34832</v>
      </c>
      <c r="C15849" s="17">
        <v>3.0</v>
      </c>
      <c r="D15849" s="17">
        <v>1.599711867E7</v>
      </c>
      <c r="E15849" s="17">
        <v>5300833.0</v>
      </c>
      <c r="F15849" s="17">
        <v>1.13163E7</v>
      </c>
      <c r="G15849" s="17">
        <v>3.1374223E7</v>
      </c>
      <c r="H15849" s="17">
        <v>3.1374223E7</v>
      </c>
    </row>
    <row r="15850">
      <c r="A15850" s="7" t="s">
        <v>34833</v>
      </c>
      <c r="B15850" s="17" t="s">
        <v>34834</v>
      </c>
      <c r="C15850" s="17">
        <v>6.0</v>
      </c>
      <c r="D15850" s="17">
        <v>9855481.833</v>
      </c>
      <c r="E15850" s="17">
        <v>4595688.0</v>
      </c>
      <c r="F15850" s="17">
        <v>5489337.0</v>
      </c>
      <c r="G15850" s="17">
        <v>1.0006971E7</v>
      </c>
      <c r="H15850" s="17">
        <v>2.77139E7</v>
      </c>
    </row>
    <row r="15851">
      <c r="A15851" s="7" t="s">
        <v>34835</v>
      </c>
      <c r="B15851" s="17" t="s">
        <v>34836</v>
      </c>
      <c r="C15851" s="17">
        <v>1.0</v>
      </c>
      <c r="D15851" s="17">
        <v>7082288.0</v>
      </c>
      <c r="E15851" s="17">
        <v>7082288.0</v>
      </c>
      <c r="F15851" s="17">
        <v>7082288.0</v>
      </c>
      <c r="G15851" s="17">
        <v>7082288.0</v>
      </c>
      <c r="H15851" s="17">
        <v>7082288.0</v>
      </c>
    </row>
    <row r="15852">
      <c r="A15852" s="7" t="s">
        <v>34837</v>
      </c>
      <c r="B15852" s="17" t="s">
        <v>34839</v>
      </c>
      <c r="C15852" s="17">
        <v>1.0</v>
      </c>
      <c r="D15852" s="17">
        <v>5029153.0</v>
      </c>
      <c r="E15852" s="17">
        <v>5029153.0</v>
      </c>
      <c r="F15852" s="17">
        <v>5029153.0</v>
      </c>
      <c r="G15852" s="17">
        <v>5029153.0</v>
      </c>
      <c r="H15852" s="17">
        <v>5029153.0</v>
      </c>
    </row>
    <row r="15853">
      <c r="A15853" s="7" t="s">
        <v>34840</v>
      </c>
      <c r="B15853" s="17" t="s">
        <v>34841</v>
      </c>
      <c r="C15853" s="17">
        <v>1.0</v>
      </c>
      <c r="D15853" s="17">
        <v>3.7552288E7</v>
      </c>
      <c r="E15853" s="17">
        <v>3.7552288E7</v>
      </c>
      <c r="F15853" s="17">
        <v>3.7552288E7</v>
      </c>
      <c r="G15853" s="17">
        <v>3.7552288E7</v>
      </c>
      <c r="H15853" s="17">
        <v>3.7552288E7</v>
      </c>
    </row>
    <row r="15854">
      <c r="A15854" s="7" t="s">
        <v>34842</v>
      </c>
      <c r="B15854" s="17" t="s">
        <v>34843</v>
      </c>
      <c r="C15854" s="17">
        <v>1.0</v>
      </c>
      <c r="D15854" s="17">
        <v>2.7372317E7</v>
      </c>
      <c r="E15854" s="17">
        <v>2.7372317E7</v>
      </c>
      <c r="F15854" s="17">
        <v>2.7372317E7</v>
      </c>
      <c r="G15854" s="17">
        <v>2.7372317E7</v>
      </c>
      <c r="H15854" s="17">
        <v>2.7372317E7</v>
      </c>
    </row>
    <row r="15855">
      <c r="A15855" s="7" t="s">
        <v>34844</v>
      </c>
      <c r="B15855" s="17" t="s">
        <v>34845</v>
      </c>
      <c r="C15855" s="17">
        <v>4.0</v>
      </c>
      <c r="D15855" s="17">
        <v>2.043118775E7</v>
      </c>
      <c r="E15855" s="17">
        <v>7783380.0</v>
      </c>
      <c r="F15855" s="17">
        <v>2.0696941E7</v>
      </c>
      <c r="G15855" s="17">
        <v>2.5852076E7</v>
      </c>
      <c r="H15855" s="17">
        <v>2.7392354E7</v>
      </c>
    </row>
    <row r="15856">
      <c r="A15856" s="7" t="s">
        <v>34846</v>
      </c>
      <c r="B15856" s="17" t="s">
        <v>34847</v>
      </c>
      <c r="C15856" s="17">
        <v>4.0</v>
      </c>
      <c r="D15856" s="17">
        <v>3.59357815E7</v>
      </c>
      <c r="E15856" s="17">
        <v>5704803.0</v>
      </c>
      <c r="F15856" s="17">
        <v>2.9270283E7</v>
      </c>
      <c r="G15856" s="17">
        <v>4.5888921E7</v>
      </c>
      <c r="H15856" s="17">
        <v>6.2879119E7</v>
      </c>
    </row>
    <row r="15857">
      <c r="A15857" s="7" t="s">
        <v>34848</v>
      </c>
      <c r="B15857" s="17" t="s">
        <v>34849</v>
      </c>
      <c r="C15857" s="17">
        <v>12.0</v>
      </c>
      <c r="D15857" s="17">
        <v>2.091532942E7</v>
      </c>
      <c r="E15857" s="17">
        <v>7585180.0</v>
      </c>
      <c r="F15857" s="17">
        <v>1.8057005E7</v>
      </c>
      <c r="G15857" s="17">
        <v>2.5301246E7</v>
      </c>
      <c r="H15857" s="17">
        <v>4.03664E7</v>
      </c>
    </row>
    <row r="15858">
      <c r="A15858" s="7" t="s">
        <v>34850</v>
      </c>
      <c r="B15858" s="17" t="s">
        <v>34851</v>
      </c>
      <c r="C15858" s="17">
        <v>9.0</v>
      </c>
      <c r="D15858" s="17">
        <v>1.4490143E7</v>
      </c>
      <c r="E15858" s="17">
        <v>7010577.0</v>
      </c>
      <c r="F15858" s="17">
        <v>8306684.0</v>
      </c>
      <c r="G15858" s="17">
        <v>1.5703121E7</v>
      </c>
      <c r="H15858" s="17">
        <v>3.7516381E7</v>
      </c>
    </row>
    <row r="15859">
      <c r="A15859" s="7" t="s">
        <v>34852</v>
      </c>
      <c r="B15859" s="17" t="s">
        <v>34853</v>
      </c>
      <c r="C15859" s="17">
        <v>192.0</v>
      </c>
      <c r="D15859" s="17">
        <v>1.695311617E7</v>
      </c>
      <c r="E15859" s="17">
        <v>7487321.0</v>
      </c>
      <c r="F15859" s="17">
        <v>1.1179803E7</v>
      </c>
      <c r="G15859" s="17">
        <v>2.0742462E7</v>
      </c>
      <c r="H15859" s="17">
        <v>3.4912085E7</v>
      </c>
    </row>
    <row r="15860">
      <c r="A15860" s="7" t="s">
        <v>34854</v>
      </c>
      <c r="B15860" s="17" t="s">
        <v>34855</v>
      </c>
      <c r="C15860" s="17">
        <v>530.0</v>
      </c>
      <c r="D15860" s="17">
        <v>1.999685115E7</v>
      </c>
      <c r="E15860" s="17">
        <v>7620900.0</v>
      </c>
      <c r="F15860" s="17">
        <v>1.2052231E7</v>
      </c>
      <c r="G15860" s="17">
        <v>2.2631918E7</v>
      </c>
      <c r="H15860" s="17">
        <v>4.0404668E7</v>
      </c>
    </row>
    <row r="15861">
      <c r="A15861" s="7" t="s">
        <v>34856</v>
      </c>
      <c r="B15861" s="17" t="s">
        <v>34857</v>
      </c>
      <c r="C15861" s="17">
        <v>200.0</v>
      </c>
      <c r="D15861" s="17">
        <v>1.69802773E7</v>
      </c>
      <c r="E15861" s="17">
        <v>8172840.0</v>
      </c>
      <c r="F15861" s="17">
        <v>1.2220927E7</v>
      </c>
      <c r="G15861" s="17">
        <v>2.1393906E7</v>
      </c>
      <c r="H15861" s="17">
        <v>3.62655E7</v>
      </c>
    </row>
    <row r="15862">
      <c r="A15862" s="7" t="s">
        <v>34858</v>
      </c>
      <c r="B15862" s="17" t="s">
        <v>34859</v>
      </c>
      <c r="C15862" s="17">
        <v>892.0</v>
      </c>
      <c r="D15862" s="17">
        <v>1.832678968E7</v>
      </c>
      <c r="E15862" s="17">
        <v>7528559.0</v>
      </c>
      <c r="F15862" s="17">
        <v>1.2541943E7</v>
      </c>
      <c r="G15862" s="17">
        <v>2.3049979E7</v>
      </c>
      <c r="H15862" s="17">
        <v>3.6464067E7</v>
      </c>
    </row>
    <row r="15863">
      <c r="A15863" s="7" t="s">
        <v>34860</v>
      </c>
      <c r="B15863" s="17" t="s">
        <v>34861</v>
      </c>
      <c r="C15863" s="17">
        <v>3556.0</v>
      </c>
      <c r="D15863" s="17">
        <v>2.003581187E7</v>
      </c>
      <c r="E15863" s="17">
        <v>8441450.0</v>
      </c>
      <c r="F15863" s="17">
        <v>1.2748192E7</v>
      </c>
      <c r="G15863" s="17">
        <v>2.4203245E7</v>
      </c>
      <c r="H15863" s="17">
        <v>3.987203E7</v>
      </c>
    </row>
    <row r="15864">
      <c r="A15864" s="7" t="s">
        <v>34862</v>
      </c>
      <c r="B15864" s="17" t="s">
        <v>34863</v>
      </c>
      <c r="C15864" s="17">
        <v>987.0</v>
      </c>
      <c r="D15864" s="17">
        <v>1.953522578E7</v>
      </c>
      <c r="E15864" s="17">
        <v>9192728.0</v>
      </c>
      <c r="F15864" s="17">
        <v>1.3665398E7</v>
      </c>
      <c r="G15864" s="17">
        <v>2.3952448E7</v>
      </c>
      <c r="H15864" s="17">
        <v>3.6827384E7</v>
      </c>
    </row>
    <row r="15865">
      <c r="A15865" s="7" t="s">
        <v>34864</v>
      </c>
      <c r="B15865" s="17" t="s">
        <v>34865</v>
      </c>
      <c r="C15865" s="17">
        <v>126.0</v>
      </c>
      <c r="D15865" s="17">
        <v>2.516663175E7</v>
      </c>
      <c r="E15865" s="17">
        <v>9415096.0</v>
      </c>
      <c r="F15865" s="17">
        <v>1.5395944E7</v>
      </c>
      <c r="G15865" s="17">
        <v>3.009075E7</v>
      </c>
      <c r="H15865" s="17">
        <v>4.6013638E7</v>
      </c>
    </row>
    <row r="15866">
      <c r="A15866" s="7" t="s">
        <v>34866</v>
      </c>
      <c r="B15866" s="17" t="s">
        <v>34868</v>
      </c>
      <c r="C15866" s="17">
        <v>535.0</v>
      </c>
      <c r="D15866" s="17">
        <v>2.847228765E7</v>
      </c>
      <c r="E15866" s="17">
        <v>9290597.0</v>
      </c>
      <c r="F15866" s="17">
        <v>1.625185E7</v>
      </c>
      <c r="G15866" s="17">
        <v>3.0817074E7</v>
      </c>
      <c r="H15866" s="17">
        <v>5.7168731E7</v>
      </c>
    </row>
    <row r="15867">
      <c r="A15867" s="7" t="s">
        <v>34869</v>
      </c>
      <c r="B15867" s="17" t="s">
        <v>34870</v>
      </c>
      <c r="C15867" s="17">
        <v>214.0</v>
      </c>
      <c r="D15867" s="17">
        <v>2.864232863E7</v>
      </c>
      <c r="E15867" s="17">
        <v>1.2282608E7</v>
      </c>
      <c r="F15867" s="17">
        <v>1.9518906E7</v>
      </c>
      <c r="G15867" s="17">
        <v>3.4538364E7</v>
      </c>
      <c r="H15867" s="17">
        <v>6.0841011E7</v>
      </c>
    </row>
    <row r="15868">
      <c r="A15868" s="7" t="s">
        <v>34871</v>
      </c>
      <c r="B15868" s="17" t="s">
        <v>34872</v>
      </c>
      <c r="C15868" s="17">
        <v>166.0</v>
      </c>
      <c r="D15868" s="17">
        <v>1.287801668E7</v>
      </c>
      <c r="E15868" s="17">
        <v>7201950.0</v>
      </c>
      <c r="F15868" s="17">
        <v>9218597.0</v>
      </c>
      <c r="G15868" s="17">
        <v>1.4729502E7</v>
      </c>
      <c r="H15868" s="17">
        <v>2.6025049E7</v>
      </c>
    </row>
    <row r="15869">
      <c r="A15869" s="7" t="s">
        <v>34873</v>
      </c>
      <c r="B15869" s="17" t="s">
        <v>34874</v>
      </c>
      <c r="C15869" s="17">
        <v>236.0</v>
      </c>
      <c r="D15869" s="17">
        <v>1.49160625E7</v>
      </c>
      <c r="E15869" s="17">
        <v>6868068.0</v>
      </c>
      <c r="F15869" s="17">
        <v>1.03225E7</v>
      </c>
      <c r="G15869" s="17">
        <v>1.669357E7</v>
      </c>
      <c r="H15869" s="17">
        <v>3.102042E7</v>
      </c>
    </row>
    <row r="15870">
      <c r="A15870" s="7" t="s">
        <v>34875</v>
      </c>
      <c r="B15870" s="17" t="s">
        <v>34876</v>
      </c>
      <c r="C15870" s="17">
        <v>712.0</v>
      </c>
      <c r="D15870" s="17">
        <v>1.473821853E7</v>
      </c>
      <c r="E15870" s="17">
        <v>7484111.0</v>
      </c>
      <c r="F15870" s="17">
        <v>1.0791496E7</v>
      </c>
      <c r="G15870" s="17">
        <v>1.6707344E7</v>
      </c>
      <c r="H15870" s="17">
        <v>2.6675789E7</v>
      </c>
    </row>
    <row r="15871">
      <c r="A15871" s="7" t="s">
        <v>34877</v>
      </c>
      <c r="B15871" s="17" t="s">
        <v>34878</v>
      </c>
      <c r="C15871" s="17">
        <v>2388.0</v>
      </c>
      <c r="D15871" s="17">
        <v>1.541301871E7</v>
      </c>
      <c r="E15871" s="17">
        <v>7105915.0</v>
      </c>
      <c r="F15871" s="17">
        <v>1.04845E7</v>
      </c>
      <c r="G15871" s="17">
        <v>1.8607597E7</v>
      </c>
      <c r="H15871" s="17">
        <v>3.0799831E7</v>
      </c>
    </row>
    <row r="15872">
      <c r="A15872" s="7" t="s">
        <v>34879</v>
      </c>
      <c r="B15872" s="17" t="s">
        <v>34880</v>
      </c>
      <c r="C15872" s="17">
        <v>4533.0</v>
      </c>
      <c r="D15872" s="17">
        <v>1.637962261E7</v>
      </c>
      <c r="E15872" s="17">
        <v>7585150.0</v>
      </c>
      <c r="F15872" s="17">
        <v>1.1174827E7</v>
      </c>
      <c r="G15872" s="17">
        <v>1.9307193E7</v>
      </c>
      <c r="H15872" s="17">
        <v>3.235032E7</v>
      </c>
    </row>
    <row r="15873">
      <c r="A15873" s="7" t="s">
        <v>34881</v>
      </c>
      <c r="B15873" s="17" t="s">
        <v>34882</v>
      </c>
      <c r="C15873" s="17">
        <v>7971.0</v>
      </c>
      <c r="D15873" s="17">
        <v>1.621667493E7</v>
      </c>
      <c r="E15873" s="17">
        <v>7777054.0</v>
      </c>
      <c r="F15873" s="17">
        <v>1.094301E7</v>
      </c>
      <c r="G15873" s="17">
        <v>1.6940271E7</v>
      </c>
      <c r="H15873" s="17">
        <v>2.79716E7</v>
      </c>
    </row>
    <row r="15874">
      <c r="A15874" s="7" t="s">
        <v>34883</v>
      </c>
      <c r="B15874" s="17" t="s">
        <v>34884</v>
      </c>
      <c r="C15874" s="17">
        <v>182.0</v>
      </c>
      <c r="D15874" s="17">
        <v>1.915186919E7</v>
      </c>
      <c r="E15874" s="17">
        <v>8126713.0</v>
      </c>
      <c r="F15874" s="17">
        <v>1.2720684E7</v>
      </c>
      <c r="G15874" s="17">
        <v>2.3607754E7</v>
      </c>
      <c r="H15874" s="17">
        <v>4.2274393E7</v>
      </c>
    </row>
    <row r="15875">
      <c r="A15875" s="7" t="s">
        <v>34885</v>
      </c>
      <c r="B15875" s="17" t="s">
        <v>34886</v>
      </c>
      <c r="C15875" s="17">
        <v>261.0</v>
      </c>
      <c r="D15875" s="17">
        <v>2.596281244E7</v>
      </c>
      <c r="E15875" s="17">
        <v>8512572.0</v>
      </c>
      <c r="F15875" s="17">
        <v>1.5097768E7</v>
      </c>
      <c r="G15875" s="17">
        <v>2.6720823E7</v>
      </c>
      <c r="H15875" s="17">
        <v>4.9138001E7</v>
      </c>
    </row>
    <row r="15876">
      <c r="A15876" s="7" t="s">
        <v>34887</v>
      </c>
      <c r="B15876" s="17" t="s">
        <v>34888</v>
      </c>
      <c r="C15876" s="17">
        <v>566.0</v>
      </c>
      <c r="D15876" s="17">
        <v>1.893719695E7</v>
      </c>
      <c r="E15876" s="17">
        <v>9359083.0</v>
      </c>
      <c r="F15876" s="17">
        <v>1.3486936E7</v>
      </c>
      <c r="G15876" s="17">
        <v>2.2510838E7</v>
      </c>
      <c r="H15876" s="17">
        <v>3.4023485E7</v>
      </c>
    </row>
    <row r="15877">
      <c r="A15877" s="7" t="s">
        <v>34889</v>
      </c>
      <c r="B15877" s="17" t="s">
        <v>34890</v>
      </c>
      <c r="C15877" s="17">
        <v>237.0</v>
      </c>
      <c r="D15877" s="17">
        <v>1.343174796E7</v>
      </c>
      <c r="E15877" s="17">
        <v>6579316.0</v>
      </c>
      <c r="F15877" s="17">
        <v>9733822.0</v>
      </c>
      <c r="G15877" s="17">
        <v>1.7248915E7</v>
      </c>
      <c r="H15877" s="17">
        <v>2.6578251E7</v>
      </c>
    </row>
    <row r="15878">
      <c r="A15878" s="7" t="s">
        <v>34891</v>
      </c>
      <c r="B15878" s="17" t="s">
        <v>34892</v>
      </c>
      <c r="C15878" s="17">
        <v>307.0</v>
      </c>
      <c r="D15878" s="17">
        <v>1.842048525E7</v>
      </c>
      <c r="E15878" s="17">
        <v>7124933.0</v>
      </c>
      <c r="F15878" s="17">
        <v>1.0779902E7</v>
      </c>
      <c r="G15878" s="17">
        <v>2.0787657E7</v>
      </c>
      <c r="H15878" s="17">
        <v>3.5244229E7</v>
      </c>
    </row>
    <row r="15879">
      <c r="A15879" s="7" t="s">
        <v>34893</v>
      </c>
      <c r="B15879" s="17" t="s">
        <v>34894</v>
      </c>
      <c r="C15879" s="17">
        <v>187.0</v>
      </c>
      <c r="D15879" s="17">
        <v>1.48569721E7</v>
      </c>
      <c r="E15879" s="17">
        <v>7589479.0</v>
      </c>
      <c r="F15879" s="17">
        <v>1.01267E7</v>
      </c>
      <c r="G15879" s="17">
        <v>1.6372145E7</v>
      </c>
      <c r="H15879" s="17">
        <v>2.8025195E7</v>
      </c>
    </row>
    <row r="15880">
      <c r="A15880" s="7" t="s">
        <v>34895</v>
      </c>
      <c r="B15880" s="17" t="s">
        <v>34896</v>
      </c>
      <c r="C15880" s="17">
        <v>3.0</v>
      </c>
      <c r="D15880" s="17">
        <v>1.274374367E7</v>
      </c>
      <c r="E15880" s="17">
        <v>1.1188793E7</v>
      </c>
      <c r="F15880" s="17">
        <v>1.2713258E7</v>
      </c>
      <c r="G15880" s="17">
        <v>1.432918E7</v>
      </c>
      <c r="H15880" s="17">
        <v>1.432918E7</v>
      </c>
    </row>
    <row r="15881">
      <c r="A15881" s="7" t="s">
        <v>34897</v>
      </c>
      <c r="B15881" s="17" t="s">
        <v>34898</v>
      </c>
      <c r="C15881" s="17">
        <v>755.0</v>
      </c>
      <c r="D15881" s="17">
        <v>1.765350484E7</v>
      </c>
      <c r="E15881" s="17">
        <v>7458500.0</v>
      </c>
      <c r="F15881" s="17">
        <v>1.15762E7</v>
      </c>
      <c r="G15881" s="17">
        <v>2.221225E7</v>
      </c>
      <c r="H15881" s="17">
        <v>3.585285E7</v>
      </c>
    </row>
    <row r="15882">
      <c r="A15882" s="7" t="s">
        <v>34899</v>
      </c>
      <c r="B15882" s="17" t="s">
        <v>34900</v>
      </c>
      <c r="C15882" s="17">
        <v>318.0</v>
      </c>
      <c r="D15882" s="17">
        <v>2.07082359E7</v>
      </c>
      <c r="E15882" s="17">
        <v>7389795.0</v>
      </c>
      <c r="F15882" s="17">
        <v>1.2672726E7</v>
      </c>
      <c r="G15882" s="17">
        <v>2.1577834E7</v>
      </c>
      <c r="H15882" s="17">
        <v>3.6342952E7</v>
      </c>
    </row>
    <row r="15883">
      <c r="A15883" s="7" t="s">
        <v>34901</v>
      </c>
      <c r="B15883" s="17" t="s">
        <v>34902</v>
      </c>
      <c r="C15883" s="17">
        <v>94.0</v>
      </c>
      <c r="D15883" s="17">
        <v>2.115076764E7</v>
      </c>
      <c r="E15883" s="17">
        <v>7809432.0</v>
      </c>
      <c r="F15883" s="17">
        <v>1.4667049E7</v>
      </c>
      <c r="G15883" s="17">
        <v>2.6840851E7</v>
      </c>
      <c r="H15883" s="17">
        <v>4.5536064E7</v>
      </c>
    </row>
    <row r="15884">
      <c r="A15884" s="7" t="s">
        <v>34903</v>
      </c>
      <c r="B15884" s="17" t="s">
        <v>34904</v>
      </c>
      <c r="C15884" s="17">
        <v>1.0</v>
      </c>
      <c r="D15884" s="17">
        <v>5638235.0</v>
      </c>
      <c r="E15884" s="17">
        <v>5638235.0</v>
      </c>
      <c r="F15884" s="17">
        <v>5638235.0</v>
      </c>
      <c r="G15884" s="17">
        <v>5638235.0</v>
      </c>
      <c r="H15884" s="17">
        <v>5638235.0</v>
      </c>
    </row>
    <row r="15885">
      <c r="A15885" s="7" t="s">
        <v>34905</v>
      </c>
      <c r="B15885" s="17" t="s">
        <v>34906</v>
      </c>
      <c r="C15885" s="17">
        <v>23.0</v>
      </c>
      <c r="D15885" s="17">
        <v>1.762276322E7</v>
      </c>
      <c r="E15885" s="17">
        <v>8523331.0</v>
      </c>
      <c r="F15885" s="17">
        <v>1.1571631E7</v>
      </c>
      <c r="G15885" s="17">
        <v>1.5134331E7</v>
      </c>
      <c r="H15885" s="17">
        <v>4.2096704E7</v>
      </c>
    </row>
    <row r="15886">
      <c r="A15886" s="7" t="s">
        <v>34907</v>
      </c>
      <c r="B15886" s="17" t="s">
        <v>34908</v>
      </c>
      <c r="C15886" s="17">
        <v>34.0</v>
      </c>
      <c r="D15886" s="17">
        <v>2.365925432E7</v>
      </c>
      <c r="E15886" s="17">
        <v>9474000.0</v>
      </c>
      <c r="F15886" s="17">
        <v>1.7876571E7</v>
      </c>
      <c r="G15886" s="17">
        <v>2.5255943E7</v>
      </c>
      <c r="H15886" s="17">
        <v>5.8374529E7</v>
      </c>
    </row>
    <row r="15887">
      <c r="A15887" s="7" t="s">
        <v>34910</v>
      </c>
      <c r="B15887" s="17" t="s">
        <v>34911</v>
      </c>
      <c r="C15887" s="17">
        <v>66.0</v>
      </c>
      <c r="D15887" s="17">
        <v>1.473211353E7</v>
      </c>
      <c r="E15887" s="17">
        <v>7006695.0</v>
      </c>
      <c r="F15887" s="17">
        <v>9813810.0</v>
      </c>
      <c r="G15887" s="17">
        <v>1.7769167E7</v>
      </c>
      <c r="H15887" s="17">
        <v>3.1872692E7</v>
      </c>
    </row>
    <row r="15888">
      <c r="A15888" s="7" t="s">
        <v>34912</v>
      </c>
      <c r="B15888" s="17" t="s">
        <v>34913</v>
      </c>
      <c r="C15888" s="17">
        <v>679.0</v>
      </c>
      <c r="D15888" s="17">
        <v>1.641368758E7</v>
      </c>
      <c r="E15888" s="17">
        <v>7403221.0</v>
      </c>
      <c r="F15888" s="17">
        <v>1.0794683E7</v>
      </c>
      <c r="G15888" s="17">
        <v>1.7921073E7</v>
      </c>
      <c r="H15888" s="17">
        <v>3.4440244E7</v>
      </c>
    </row>
    <row r="15889">
      <c r="A15889" s="7" t="s">
        <v>34914</v>
      </c>
      <c r="B15889" s="17" t="s">
        <v>34915</v>
      </c>
      <c r="C15889" s="17">
        <v>88.0</v>
      </c>
      <c r="D15889" s="17">
        <v>2.108547288E7</v>
      </c>
      <c r="E15889" s="17">
        <v>7248756.0</v>
      </c>
      <c r="F15889" s="17">
        <v>9974470.0</v>
      </c>
      <c r="G15889" s="17">
        <v>2.3716912E7</v>
      </c>
      <c r="H15889" s="17">
        <v>4.5525305E7</v>
      </c>
    </row>
    <row r="15890">
      <c r="A15890" s="7" t="s">
        <v>34916</v>
      </c>
      <c r="B15890" s="17" t="s">
        <v>34917</v>
      </c>
      <c r="C15890" s="17">
        <v>110.0</v>
      </c>
      <c r="D15890" s="17">
        <v>1.755016515E7</v>
      </c>
      <c r="E15890" s="17">
        <v>7653850.0</v>
      </c>
      <c r="F15890" s="17">
        <v>1.1931948E7</v>
      </c>
      <c r="G15890" s="17">
        <v>2.1506353E7</v>
      </c>
      <c r="H15890" s="17">
        <v>3.3078871E7</v>
      </c>
    </row>
    <row r="15891">
      <c r="A15891" s="7" t="s">
        <v>34918</v>
      </c>
      <c r="B15891" s="17" t="s">
        <v>34919</v>
      </c>
      <c r="C15891" s="17">
        <v>48.0</v>
      </c>
      <c r="D15891" s="17">
        <v>1.730766338E7</v>
      </c>
      <c r="E15891" s="17">
        <v>6913867.0</v>
      </c>
      <c r="F15891" s="17">
        <v>1.1141818E7</v>
      </c>
      <c r="G15891" s="17">
        <v>1.9456105E7</v>
      </c>
      <c r="H15891" s="17">
        <v>3.9278512E7</v>
      </c>
    </row>
    <row r="15892">
      <c r="A15892" s="7" t="s">
        <v>34920</v>
      </c>
      <c r="B15892" s="17" t="s">
        <v>34921</v>
      </c>
      <c r="C15892" s="17">
        <v>88.0</v>
      </c>
      <c r="D15892" s="17">
        <v>1.873187738E7</v>
      </c>
      <c r="E15892" s="17">
        <v>8009500.0</v>
      </c>
      <c r="F15892" s="17">
        <v>1.2817335E7</v>
      </c>
      <c r="G15892" s="17">
        <v>2.7121614E7</v>
      </c>
      <c r="H15892" s="17">
        <v>4.0009279E7</v>
      </c>
    </row>
    <row r="15893">
      <c r="A15893" s="7" t="s">
        <v>34922</v>
      </c>
      <c r="B15893" s="17" t="s">
        <v>34923</v>
      </c>
      <c r="C15893" s="17">
        <v>63.0</v>
      </c>
      <c r="D15893" s="17">
        <v>2.072187E7</v>
      </c>
      <c r="E15893" s="17">
        <v>8088900.0</v>
      </c>
      <c r="F15893" s="17">
        <v>1.426881E7</v>
      </c>
      <c r="G15893" s="17">
        <v>2.3674876E7</v>
      </c>
      <c r="H15893" s="17">
        <v>3.793059E7</v>
      </c>
    </row>
    <row r="15894">
      <c r="A15894" s="7" t="s">
        <v>34924</v>
      </c>
      <c r="B15894" s="17" t="s">
        <v>34925</v>
      </c>
      <c r="C15894" s="17">
        <v>123.0</v>
      </c>
      <c r="D15894" s="17">
        <v>1.568023098E7</v>
      </c>
      <c r="E15894" s="17">
        <v>7467329.0</v>
      </c>
      <c r="F15894" s="17">
        <v>1.094527E7</v>
      </c>
      <c r="G15894" s="17">
        <v>1.9244943E7</v>
      </c>
      <c r="H15894" s="17">
        <v>2.9413838E7</v>
      </c>
    </row>
    <row r="15895">
      <c r="A15895" s="7" t="s">
        <v>34926</v>
      </c>
      <c r="B15895" s="17" t="s">
        <v>34927</v>
      </c>
      <c r="C15895" s="17">
        <v>191.0</v>
      </c>
      <c r="D15895" s="17">
        <v>2.069129482E7</v>
      </c>
      <c r="E15895" s="17">
        <v>4376328.0</v>
      </c>
      <c r="F15895" s="17">
        <v>1.1820483E7</v>
      </c>
      <c r="G15895" s="17">
        <v>2.5424737E7</v>
      </c>
      <c r="H15895" s="17">
        <v>5.0880066E7</v>
      </c>
    </row>
    <row r="15896">
      <c r="A15896" s="7" t="s">
        <v>34928</v>
      </c>
      <c r="B15896" s="17" t="s">
        <v>34929</v>
      </c>
      <c r="C15896" s="17">
        <v>28.0</v>
      </c>
      <c r="D15896" s="17">
        <v>2.152482143E7</v>
      </c>
      <c r="E15896" s="17">
        <v>1.125636E7</v>
      </c>
      <c r="F15896" s="17">
        <v>1.5499484E7</v>
      </c>
      <c r="G15896" s="17">
        <v>3.0310316E7</v>
      </c>
      <c r="H15896" s="17">
        <v>4.6471744E7</v>
      </c>
    </row>
    <row r="15897">
      <c r="A15897" s="7" t="s">
        <v>34930</v>
      </c>
      <c r="B15897" s="17" t="s">
        <v>34931</v>
      </c>
      <c r="C15897" s="17">
        <v>52.0</v>
      </c>
      <c r="D15897" s="17">
        <v>1.8772982E7</v>
      </c>
      <c r="E15897" s="17">
        <v>5105250.0</v>
      </c>
      <c r="F15897" s="17">
        <v>1.0977691E7</v>
      </c>
      <c r="G15897" s="17">
        <v>1.9518261E7</v>
      </c>
      <c r="H15897" s="17">
        <v>4.8629144E7</v>
      </c>
    </row>
    <row r="15898">
      <c r="A15898" s="7" t="s">
        <v>34932</v>
      </c>
      <c r="B15898" s="17" t="s">
        <v>34933</v>
      </c>
      <c r="C15898" s="17">
        <v>52.0</v>
      </c>
      <c r="D15898" s="17">
        <v>2.375733165E7</v>
      </c>
      <c r="E15898" s="17">
        <v>9775871.0</v>
      </c>
      <c r="F15898" s="17">
        <v>1.4338148E7</v>
      </c>
      <c r="G15898" s="17">
        <v>2.6642111E7</v>
      </c>
      <c r="H15898" s="17">
        <v>4.601982E7</v>
      </c>
    </row>
    <row r="15899">
      <c r="A15899" s="7" t="s">
        <v>34934</v>
      </c>
      <c r="B15899" s="17" t="s">
        <v>34935</v>
      </c>
      <c r="C15899" s="17">
        <v>75.0</v>
      </c>
      <c r="D15899" s="17">
        <v>3.091666405E7</v>
      </c>
      <c r="E15899" s="17">
        <v>1.0409275E7</v>
      </c>
      <c r="F15899" s="17">
        <v>1.8774531E7</v>
      </c>
      <c r="G15899" s="17">
        <v>4.3089401E7</v>
      </c>
      <c r="H15899" s="17">
        <v>6.3613013E7</v>
      </c>
    </row>
    <row r="15900">
      <c r="A15900" s="7" t="s">
        <v>34936</v>
      </c>
      <c r="B15900" s="17" t="s">
        <v>34937</v>
      </c>
      <c r="C15900" s="17">
        <v>30.0</v>
      </c>
      <c r="D15900" s="17">
        <v>2.071778603E7</v>
      </c>
      <c r="E15900" s="17">
        <v>1.0108246E7</v>
      </c>
      <c r="F15900" s="17">
        <v>1.340041E7</v>
      </c>
      <c r="G15900" s="17">
        <v>2.5878944E7</v>
      </c>
      <c r="H15900" s="17">
        <v>4.0897744E7</v>
      </c>
    </row>
    <row r="15901">
      <c r="A15901" s="7" t="s">
        <v>34938</v>
      </c>
      <c r="B15901" s="17" t="s">
        <v>34939</v>
      </c>
      <c r="C15901" s="17">
        <v>2.0</v>
      </c>
      <c r="D15901" s="17">
        <v>1.1845013E7</v>
      </c>
      <c r="E15901" s="17">
        <v>1.0482536E7</v>
      </c>
      <c r="F15901" s="17">
        <v>1.0482536E7</v>
      </c>
      <c r="G15901" s="17">
        <v>1.320749E7</v>
      </c>
      <c r="H15901" s="17">
        <v>1.320749E7</v>
      </c>
    </row>
    <row r="15902">
      <c r="A15902" s="7" t="s">
        <v>34940</v>
      </c>
      <c r="B15902" s="17" t="s">
        <v>34941</v>
      </c>
      <c r="C15902" s="17">
        <v>26.0</v>
      </c>
      <c r="D15902" s="17">
        <v>3.090074938E7</v>
      </c>
      <c r="E15902" s="17">
        <v>1.1211E7</v>
      </c>
      <c r="F15902" s="17">
        <v>2.1378609E7</v>
      </c>
      <c r="G15902" s="17">
        <v>3.8134025E7</v>
      </c>
      <c r="H15902" s="17">
        <v>6.4808021E7</v>
      </c>
    </row>
    <row r="15903">
      <c r="A15903" s="7" t="s">
        <v>34943</v>
      </c>
      <c r="B15903" s="17" t="s">
        <v>34944</v>
      </c>
      <c r="C15903" s="17">
        <v>8.0</v>
      </c>
      <c r="D15903" s="17">
        <v>2.706147588E7</v>
      </c>
      <c r="E15903" s="17">
        <v>2.0508287E7</v>
      </c>
      <c r="F15903" s="17">
        <v>2.4834345E7</v>
      </c>
      <c r="G15903" s="17">
        <v>2.6439273E7</v>
      </c>
      <c r="H15903" s="17">
        <v>5.5165378E7</v>
      </c>
    </row>
    <row r="15904">
      <c r="A15904" s="7" t="s">
        <v>34945</v>
      </c>
      <c r="B15904" s="17" t="s">
        <v>34946</v>
      </c>
      <c r="C15904" s="17">
        <v>8.0</v>
      </c>
      <c r="D15904" s="17">
        <v>2.631510738E7</v>
      </c>
      <c r="E15904" s="17">
        <v>7773688.0</v>
      </c>
      <c r="F15904" s="17">
        <v>1.1786752E7</v>
      </c>
      <c r="G15904" s="17">
        <v>3.3037707E7</v>
      </c>
      <c r="H15904" s="17">
        <v>8.5921333E7</v>
      </c>
    </row>
    <row r="15905">
      <c r="A15905" s="7" t="s">
        <v>34947</v>
      </c>
      <c r="B15905" s="17" t="s">
        <v>34948</v>
      </c>
      <c r="C15905" s="17">
        <v>31.0</v>
      </c>
      <c r="D15905" s="17">
        <v>2.416010055E7</v>
      </c>
      <c r="E15905" s="17">
        <v>9566310.0</v>
      </c>
      <c r="F15905" s="17">
        <v>1.7315905E7</v>
      </c>
      <c r="G15905" s="17">
        <v>3.6733518E7</v>
      </c>
      <c r="H15905" s="17">
        <v>4.8933661E7</v>
      </c>
    </row>
    <row r="15906">
      <c r="A15906" s="7" t="s">
        <v>34949</v>
      </c>
      <c r="B15906" s="17" t="s">
        <v>34950</v>
      </c>
      <c r="C15906" s="17">
        <v>163.0</v>
      </c>
      <c r="D15906" s="17">
        <v>1.809874154E7</v>
      </c>
      <c r="E15906" s="17">
        <v>8276148.0</v>
      </c>
      <c r="F15906" s="17">
        <v>1.2399566E7</v>
      </c>
      <c r="G15906" s="17">
        <v>1.7689342E7</v>
      </c>
      <c r="H15906" s="17">
        <v>2.6216984E7</v>
      </c>
    </row>
    <row r="15907">
      <c r="A15907" s="7" t="s">
        <v>34951</v>
      </c>
      <c r="B15907" s="17" t="s">
        <v>34952</v>
      </c>
      <c r="C15907" s="17">
        <v>294.0</v>
      </c>
      <c r="D15907" s="17">
        <v>1.373196525E7</v>
      </c>
      <c r="E15907" s="17">
        <v>7711668.0</v>
      </c>
      <c r="F15907" s="17">
        <v>1.1672027E7</v>
      </c>
      <c r="G15907" s="17">
        <v>1.6693042E7</v>
      </c>
      <c r="H15907" s="17">
        <v>2.375468E7</v>
      </c>
    </row>
    <row r="15908">
      <c r="A15908" s="7" t="s">
        <v>34953</v>
      </c>
      <c r="B15908" s="17" t="s">
        <v>34954</v>
      </c>
      <c r="C15908" s="17">
        <v>25.0</v>
      </c>
      <c r="D15908" s="17">
        <v>1.691832972E7</v>
      </c>
      <c r="E15908" s="17">
        <v>7497400.0</v>
      </c>
      <c r="F15908" s="17">
        <v>1.0989E7</v>
      </c>
      <c r="G15908" s="17">
        <v>1.3184385E7</v>
      </c>
      <c r="H15908" s="17">
        <v>3.8215194E7</v>
      </c>
    </row>
    <row r="15909">
      <c r="A15909" s="7" t="s">
        <v>34955</v>
      </c>
      <c r="B15909" s="17" t="s">
        <v>34956</v>
      </c>
      <c r="C15909" s="17">
        <v>17.0</v>
      </c>
      <c r="D15909" s="17">
        <v>1.744367676E7</v>
      </c>
      <c r="E15909" s="17">
        <v>8922253.0</v>
      </c>
      <c r="F15909" s="17">
        <v>9840463.0</v>
      </c>
      <c r="G15909" s="17">
        <v>1.3424603E7</v>
      </c>
      <c r="H15909" s="17">
        <v>5.6854825E7</v>
      </c>
    </row>
    <row r="15910">
      <c r="A15910" s="7" t="s">
        <v>34957</v>
      </c>
      <c r="B15910" s="17" t="s">
        <v>34958</v>
      </c>
      <c r="C15910" s="17">
        <v>36.0</v>
      </c>
      <c r="D15910" s="17">
        <v>1.303898089E7</v>
      </c>
      <c r="E15910" s="17">
        <v>7604446.0</v>
      </c>
      <c r="F15910" s="17">
        <v>1.0879082E7</v>
      </c>
      <c r="G15910" s="17">
        <v>1.6677619E7</v>
      </c>
      <c r="H15910" s="17">
        <v>2.3089933E7</v>
      </c>
    </row>
    <row r="15911">
      <c r="A15911" s="7" t="s">
        <v>34959</v>
      </c>
      <c r="B15911" s="17" t="s">
        <v>34960</v>
      </c>
      <c r="C15911" s="17">
        <v>306.0</v>
      </c>
      <c r="D15911" s="17">
        <v>1.484852575E7</v>
      </c>
      <c r="E15911" s="17">
        <v>8600134.0</v>
      </c>
      <c r="F15911" s="17">
        <v>1.1993626E7</v>
      </c>
      <c r="G15911" s="17">
        <v>1.818019E7</v>
      </c>
      <c r="H15911" s="17">
        <v>2.4079802E7</v>
      </c>
    </row>
    <row r="15912">
      <c r="A15912" s="7" t="s">
        <v>34961</v>
      </c>
      <c r="B15912" s="17" t="s">
        <v>34962</v>
      </c>
      <c r="C15912" s="17">
        <v>33.0</v>
      </c>
      <c r="D15912" s="17">
        <v>1.375238464E7</v>
      </c>
      <c r="E15912" s="17">
        <v>8554727.0</v>
      </c>
      <c r="F15912" s="17">
        <v>1.17831E7</v>
      </c>
      <c r="G15912" s="17">
        <v>1.8068959E7</v>
      </c>
      <c r="H15912" s="17">
        <v>2.518034E7</v>
      </c>
    </row>
    <row r="15913">
      <c r="A15913" s="7" t="s">
        <v>34963</v>
      </c>
      <c r="B15913" s="17" t="s">
        <v>34964</v>
      </c>
      <c r="C15913" s="17">
        <v>112.0</v>
      </c>
      <c r="D15913" s="17">
        <v>1.467485499E7</v>
      </c>
      <c r="E15913" s="17">
        <v>7926852.0</v>
      </c>
      <c r="F15913" s="17">
        <v>1.1321747E7</v>
      </c>
      <c r="G15913" s="17">
        <v>1.8113502E7</v>
      </c>
      <c r="H15913" s="17">
        <v>2.5611874E7</v>
      </c>
    </row>
    <row r="15914">
      <c r="A15914" s="7" t="s">
        <v>34965</v>
      </c>
      <c r="B15914" s="17" t="s">
        <v>34966</v>
      </c>
      <c r="C15914" s="17">
        <v>119.0</v>
      </c>
      <c r="D15914" s="17">
        <v>1.235039359E7</v>
      </c>
      <c r="E15914" s="17">
        <v>6701000.0</v>
      </c>
      <c r="F15914" s="17">
        <v>1.0274977E7</v>
      </c>
      <c r="G15914" s="17">
        <v>1.440424E7</v>
      </c>
      <c r="H15914" s="17">
        <v>2.1021382E7</v>
      </c>
    </row>
    <row r="15915">
      <c r="A15915" s="7" t="s">
        <v>34967</v>
      </c>
      <c r="B15915" s="17" t="s">
        <v>34968</v>
      </c>
      <c r="C15915" s="17">
        <v>1.0</v>
      </c>
      <c r="D15915" s="17">
        <v>1.0484164E7</v>
      </c>
      <c r="E15915" s="17">
        <v>1.0484164E7</v>
      </c>
      <c r="F15915" s="17">
        <v>1.0484164E7</v>
      </c>
      <c r="G15915" s="17">
        <v>1.0484164E7</v>
      </c>
      <c r="H15915" s="17">
        <v>1.0484164E7</v>
      </c>
    </row>
    <row r="15916">
      <c r="A15916" s="7" t="s">
        <v>34969</v>
      </c>
      <c r="B15916" s="17" t="s">
        <v>34970</v>
      </c>
      <c r="C15916" s="17">
        <v>283.0</v>
      </c>
      <c r="D15916" s="17">
        <v>1.152618499E7</v>
      </c>
      <c r="E15916" s="17">
        <v>6649730.0</v>
      </c>
      <c r="F15916" s="17">
        <v>9569028.0</v>
      </c>
      <c r="G15916" s="17">
        <v>1.4019722E7</v>
      </c>
      <c r="H15916" s="17">
        <v>1.9909788E7</v>
      </c>
    </row>
    <row r="15917">
      <c r="A15917" s="7" t="s">
        <v>34971</v>
      </c>
      <c r="B15917" s="17" t="s">
        <v>34972</v>
      </c>
      <c r="C15917" s="17">
        <v>1106.0</v>
      </c>
      <c r="D15917" s="17">
        <v>1.425409037E7</v>
      </c>
      <c r="E15917" s="17">
        <v>7342916.0</v>
      </c>
      <c r="F15917" s="17">
        <v>1.03243E7</v>
      </c>
      <c r="G15917" s="17">
        <v>1.6095037E7</v>
      </c>
      <c r="H15917" s="17">
        <v>2.5869209E7</v>
      </c>
    </row>
    <row r="15918">
      <c r="A15918" s="7" t="s">
        <v>34973</v>
      </c>
      <c r="B15918" s="17" t="s">
        <v>34974</v>
      </c>
      <c r="C15918" s="17">
        <v>430.0</v>
      </c>
      <c r="D15918" s="17">
        <v>1.343736864E7</v>
      </c>
      <c r="E15918" s="17">
        <v>6956961.0</v>
      </c>
      <c r="F15918" s="17">
        <v>9908246.0</v>
      </c>
      <c r="G15918" s="17">
        <v>1.5006835E7</v>
      </c>
      <c r="H15918" s="17">
        <v>2.1270425E7</v>
      </c>
    </row>
    <row r="15919">
      <c r="A15919" s="7" t="s">
        <v>34975</v>
      </c>
      <c r="B15919" s="17" t="s">
        <v>34976</v>
      </c>
      <c r="C15919" s="17">
        <v>1962.0</v>
      </c>
      <c r="D15919" s="17">
        <v>1.319327213E7</v>
      </c>
      <c r="E15919" s="17">
        <v>6868400.0</v>
      </c>
      <c r="F15919" s="17">
        <v>9694038.0</v>
      </c>
      <c r="G15919" s="17">
        <v>1.4767515E7</v>
      </c>
      <c r="H15919" s="17">
        <v>2.3894862E7</v>
      </c>
    </row>
    <row r="15920">
      <c r="A15920" s="7" t="s">
        <v>34977</v>
      </c>
      <c r="B15920" s="17" t="s">
        <v>34978</v>
      </c>
      <c r="C15920" s="17">
        <v>47.0</v>
      </c>
      <c r="D15920" s="17">
        <v>1.229276589E7</v>
      </c>
      <c r="E15920" s="17">
        <v>6726006.0</v>
      </c>
      <c r="F15920" s="17">
        <v>9440650.0</v>
      </c>
      <c r="G15920" s="17">
        <v>1.7147826E7</v>
      </c>
      <c r="H15920" s="17">
        <v>2.4154999E7</v>
      </c>
    </row>
    <row r="15921">
      <c r="A15921" s="7" t="s">
        <v>34979</v>
      </c>
      <c r="B15921" s="17" t="s">
        <v>34980</v>
      </c>
      <c r="C15921" s="17">
        <v>97.0</v>
      </c>
      <c r="D15921" s="17">
        <v>1.163686599E7</v>
      </c>
      <c r="E15921" s="17">
        <v>6560010.0</v>
      </c>
      <c r="F15921" s="17">
        <v>8020500.0</v>
      </c>
      <c r="G15921" s="17">
        <v>1.1579E7</v>
      </c>
      <c r="H15921" s="17">
        <v>1.7786867E7</v>
      </c>
    </row>
    <row r="15922">
      <c r="A15922" s="7" t="s">
        <v>34981</v>
      </c>
      <c r="B15922" s="17" t="s">
        <v>34982</v>
      </c>
      <c r="C15922" s="17">
        <v>255.0</v>
      </c>
      <c r="D15922" s="17">
        <v>1.680365452E7</v>
      </c>
      <c r="E15922" s="17">
        <v>8210450.0</v>
      </c>
      <c r="F15922" s="17">
        <v>1.1765159E7</v>
      </c>
      <c r="G15922" s="17">
        <v>1.9382862E7</v>
      </c>
      <c r="H15922" s="17">
        <v>3.0562267E7</v>
      </c>
    </row>
    <row r="15923">
      <c r="A15923" s="7" t="s">
        <v>34983</v>
      </c>
      <c r="B15923" s="17" t="s">
        <v>34984</v>
      </c>
      <c r="C15923" s="17">
        <v>304.0</v>
      </c>
      <c r="D15923" s="17">
        <v>1.491251903E7</v>
      </c>
      <c r="E15923" s="17">
        <v>7573858.0</v>
      </c>
      <c r="F15923" s="17">
        <v>1.1147361E7</v>
      </c>
      <c r="G15923" s="17">
        <v>1.6976885E7</v>
      </c>
      <c r="H15923" s="17">
        <v>2.6442442E7</v>
      </c>
    </row>
    <row r="15924">
      <c r="A15924" s="7" t="s">
        <v>34985</v>
      </c>
      <c r="B15924" s="17" t="s">
        <v>34986</v>
      </c>
      <c r="C15924" s="17">
        <v>595.0</v>
      </c>
      <c r="D15924" s="17">
        <v>1.251584257E7</v>
      </c>
      <c r="E15924" s="17">
        <v>6825700.0</v>
      </c>
      <c r="F15924" s="17">
        <v>9070635.0</v>
      </c>
      <c r="G15924" s="17">
        <v>1.4458307E7</v>
      </c>
      <c r="H15924" s="17">
        <v>2.2405118E7</v>
      </c>
    </row>
    <row r="15925">
      <c r="A15925" s="7" t="s">
        <v>34987</v>
      </c>
      <c r="B15925" s="17" t="s">
        <v>34988</v>
      </c>
      <c r="C15925" s="17">
        <v>768.0</v>
      </c>
      <c r="D15925" s="17">
        <v>1.277867197E7</v>
      </c>
      <c r="E15925" s="17">
        <v>6480629.0</v>
      </c>
      <c r="F15925" s="17">
        <v>9234146.0</v>
      </c>
      <c r="G15925" s="17">
        <v>1.3974587E7</v>
      </c>
      <c r="H15925" s="17">
        <v>2.2348035E7</v>
      </c>
    </row>
    <row r="15926">
      <c r="A15926" s="7" t="s">
        <v>34989</v>
      </c>
      <c r="B15926" s="17" t="s">
        <v>34990</v>
      </c>
      <c r="C15926" s="17">
        <v>1577.0</v>
      </c>
      <c r="D15926" s="17">
        <v>1.37638909E7</v>
      </c>
      <c r="E15926" s="17">
        <v>7384478.0</v>
      </c>
      <c r="F15926" s="17">
        <v>1.0635108E7</v>
      </c>
      <c r="G15926" s="17">
        <v>1.5548323E7</v>
      </c>
      <c r="H15926" s="17">
        <v>2.6819516E7</v>
      </c>
    </row>
    <row r="15927">
      <c r="A15927" s="7" t="s">
        <v>34992</v>
      </c>
      <c r="B15927" s="17" t="s">
        <v>34993</v>
      </c>
      <c r="C15927" s="17">
        <v>584.0</v>
      </c>
      <c r="D15927" s="17">
        <v>1.617454928E7</v>
      </c>
      <c r="E15927" s="17">
        <v>7625595.0</v>
      </c>
      <c r="F15927" s="17">
        <v>1.114059E7</v>
      </c>
      <c r="G15927" s="17">
        <v>1.827644E7</v>
      </c>
      <c r="H15927" s="17">
        <v>3.181171E7</v>
      </c>
    </row>
    <row r="15928">
      <c r="A15928" s="7" t="s">
        <v>34994</v>
      </c>
      <c r="B15928" s="17" t="s">
        <v>34995</v>
      </c>
      <c r="C15928" s="17">
        <v>1.0</v>
      </c>
      <c r="D15928" s="17">
        <v>1.8771394E7</v>
      </c>
      <c r="E15928" s="17">
        <v>1.8771394E7</v>
      </c>
      <c r="F15928" s="17">
        <v>1.8771394E7</v>
      </c>
      <c r="G15928" s="17">
        <v>1.8771394E7</v>
      </c>
      <c r="H15928" s="17">
        <v>1.8771394E7</v>
      </c>
    </row>
    <row r="15929">
      <c r="A15929" s="7" t="s">
        <v>34996</v>
      </c>
      <c r="B15929" s="17" t="s">
        <v>34997</v>
      </c>
      <c r="C15929" s="17">
        <v>444.0</v>
      </c>
      <c r="D15929" s="17">
        <v>1.207268832E7</v>
      </c>
      <c r="E15929" s="17">
        <v>6755609.0</v>
      </c>
      <c r="F15929" s="17">
        <v>9312607.0</v>
      </c>
      <c r="G15929" s="17">
        <v>1.379084E7</v>
      </c>
      <c r="H15929" s="17">
        <v>2.2301142E7</v>
      </c>
    </row>
    <row r="15930">
      <c r="A15930" s="7" t="s">
        <v>34998</v>
      </c>
      <c r="B15930" s="17" t="s">
        <v>34999</v>
      </c>
      <c r="C15930" s="17">
        <v>3110.0</v>
      </c>
      <c r="D15930" s="17">
        <v>1.160700236E7</v>
      </c>
      <c r="E15930" s="17">
        <v>6550136.0</v>
      </c>
      <c r="F15930" s="17">
        <v>9117047.0</v>
      </c>
      <c r="G15930" s="17">
        <v>1.3278153E7</v>
      </c>
      <c r="H15930" s="17">
        <v>2.0893305E7</v>
      </c>
    </row>
    <row r="15931">
      <c r="A15931" s="7" t="s">
        <v>35000</v>
      </c>
      <c r="B15931" s="17" t="s">
        <v>35001</v>
      </c>
      <c r="C15931" s="17">
        <v>669.0</v>
      </c>
      <c r="D15931" s="17">
        <v>1.239062241E7</v>
      </c>
      <c r="E15931" s="17">
        <v>6997824.0</v>
      </c>
      <c r="F15931" s="17">
        <v>9389039.0</v>
      </c>
      <c r="G15931" s="17">
        <v>1.3494072E7</v>
      </c>
      <c r="H15931" s="17">
        <v>2.2532257E7</v>
      </c>
    </row>
    <row r="15932">
      <c r="A15932" s="7" t="s">
        <v>35002</v>
      </c>
      <c r="B15932" s="17" t="s">
        <v>35003</v>
      </c>
      <c r="C15932" s="17">
        <v>68.0</v>
      </c>
      <c r="D15932" s="17">
        <v>1.64753116E7</v>
      </c>
      <c r="E15932" s="17">
        <v>6709344.0</v>
      </c>
      <c r="F15932" s="17">
        <v>1.0150012E7</v>
      </c>
      <c r="G15932" s="17">
        <v>1.5830561E7</v>
      </c>
      <c r="H15932" s="17">
        <v>3.7914336E7</v>
      </c>
    </row>
    <row r="15933">
      <c r="A15933" s="7" t="s">
        <v>35004</v>
      </c>
      <c r="B15933" s="17" t="s">
        <v>35005</v>
      </c>
      <c r="C15933" s="17">
        <v>42.0</v>
      </c>
      <c r="D15933" s="17">
        <v>1.524350383E7</v>
      </c>
      <c r="E15933" s="17">
        <v>6189700.0</v>
      </c>
      <c r="F15933" s="17">
        <v>9854816.0</v>
      </c>
      <c r="G15933" s="17">
        <v>2.0310586E7</v>
      </c>
      <c r="H15933" s="17">
        <v>3.4194485E7</v>
      </c>
    </row>
    <row r="15934">
      <c r="A15934" s="7" t="s">
        <v>35006</v>
      </c>
      <c r="B15934" s="17" t="s">
        <v>35007</v>
      </c>
      <c r="C15934" s="17">
        <v>137.0</v>
      </c>
      <c r="D15934" s="17">
        <v>1.322341047E7</v>
      </c>
      <c r="E15934" s="17">
        <v>6739920.0</v>
      </c>
      <c r="F15934" s="17">
        <v>9631074.0</v>
      </c>
      <c r="G15934" s="17">
        <v>1.4262708E7</v>
      </c>
      <c r="H15934" s="17">
        <v>2.0833883E7</v>
      </c>
    </row>
    <row r="15935">
      <c r="A15935" s="7" t="s">
        <v>35008</v>
      </c>
      <c r="B15935" s="17" t="s">
        <v>35009</v>
      </c>
      <c r="C15935" s="17">
        <v>161.0</v>
      </c>
      <c r="D15935" s="17">
        <v>1.360394284E7</v>
      </c>
      <c r="E15935" s="17">
        <v>6590547.0</v>
      </c>
      <c r="F15935" s="17">
        <v>9749088.0</v>
      </c>
      <c r="G15935" s="17">
        <v>1.4755361E7</v>
      </c>
      <c r="H15935" s="17">
        <v>2.5149799E7</v>
      </c>
    </row>
    <row r="15936">
      <c r="A15936" s="7" t="s">
        <v>35010</v>
      </c>
      <c r="B15936" s="17" t="s">
        <v>35011</v>
      </c>
      <c r="C15936" s="17">
        <v>129.0</v>
      </c>
      <c r="D15936" s="17">
        <v>1.974225565E7</v>
      </c>
      <c r="E15936" s="17">
        <v>8082282.0</v>
      </c>
      <c r="F15936" s="17">
        <v>1.4252306E7</v>
      </c>
      <c r="G15936" s="17">
        <v>2.447655E7</v>
      </c>
      <c r="H15936" s="17">
        <v>3.5725064E7</v>
      </c>
    </row>
    <row r="15937">
      <c r="A15937" s="7" t="s">
        <v>35012</v>
      </c>
      <c r="B15937" s="17" t="s">
        <v>35013</v>
      </c>
      <c r="C15937" s="17">
        <v>284.0</v>
      </c>
      <c r="D15937" s="17">
        <v>1.256111451E7</v>
      </c>
      <c r="E15937" s="17">
        <v>6665326.0</v>
      </c>
      <c r="F15937" s="17">
        <v>9982740.0</v>
      </c>
      <c r="G15937" s="17">
        <v>1.5366767E7</v>
      </c>
      <c r="H15937" s="17">
        <v>2.2869251E7</v>
      </c>
    </row>
    <row r="15938">
      <c r="A15938" s="7" t="s">
        <v>35014</v>
      </c>
      <c r="B15938" s="17" t="s">
        <v>35015</v>
      </c>
      <c r="C15938" s="17">
        <v>1047.0</v>
      </c>
      <c r="D15938" s="17">
        <v>1.299956378E7</v>
      </c>
      <c r="E15938" s="17">
        <v>6080939.0</v>
      </c>
      <c r="F15938" s="17">
        <v>9365913.0</v>
      </c>
      <c r="G15938" s="17">
        <v>1.35268E7</v>
      </c>
      <c r="H15938" s="17">
        <v>2.0626342E7</v>
      </c>
    </row>
    <row r="15939">
      <c r="A15939" s="7" t="s">
        <v>35016</v>
      </c>
      <c r="B15939" s="17" t="s">
        <v>35017</v>
      </c>
      <c r="C15939" s="17">
        <v>260.0</v>
      </c>
      <c r="D15939" s="17">
        <v>6364749.808</v>
      </c>
      <c r="E15939" s="17">
        <v>2339375.0</v>
      </c>
      <c r="F15939" s="17">
        <v>3567348.0</v>
      </c>
      <c r="G15939" s="17">
        <v>5635200.0</v>
      </c>
      <c r="H15939" s="17">
        <v>1.0276557E7</v>
      </c>
    </row>
    <row r="15940">
      <c r="A15940" s="7" t="s">
        <v>35018</v>
      </c>
      <c r="B15940" s="17" t="s">
        <v>35019</v>
      </c>
      <c r="C15940" s="17">
        <v>185.0</v>
      </c>
      <c r="D15940" s="17">
        <v>8695324.562</v>
      </c>
      <c r="E15940" s="17">
        <v>2737434.0</v>
      </c>
      <c r="F15940" s="17">
        <v>4292083.0</v>
      </c>
      <c r="G15940" s="17">
        <v>7679465.0</v>
      </c>
      <c r="H15940" s="17">
        <v>1.7693328E7</v>
      </c>
    </row>
    <row r="15941">
      <c r="A15941" s="7" t="s">
        <v>35020</v>
      </c>
      <c r="B15941" s="17" t="s">
        <v>35021</v>
      </c>
      <c r="C15941" s="17">
        <v>12.0</v>
      </c>
      <c r="D15941" s="17">
        <v>1.760171792E7</v>
      </c>
      <c r="E15941" s="17">
        <v>3719087.0</v>
      </c>
      <c r="F15941" s="17">
        <v>6534283.0</v>
      </c>
      <c r="G15941" s="17">
        <v>1.4895712E7</v>
      </c>
      <c r="H15941" s="17">
        <v>3.9373745E7</v>
      </c>
    </row>
    <row r="15942">
      <c r="A15942" s="7" t="s">
        <v>35022</v>
      </c>
      <c r="B15942" s="17" t="s">
        <v>35023</v>
      </c>
      <c r="C15942" s="17">
        <v>43.0</v>
      </c>
      <c r="D15942" s="17">
        <v>1.034728512E7</v>
      </c>
      <c r="E15942" s="17">
        <v>2828755.0</v>
      </c>
      <c r="F15942" s="17">
        <v>5880186.0</v>
      </c>
      <c r="G15942" s="17">
        <v>8896822.0</v>
      </c>
      <c r="H15942" s="17">
        <v>2.0064492E7</v>
      </c>
    </row>
    <row r="15943">
      <c r="A15943" s="7" t="s">
        <v>35024</v>
      </c>
      <c r="B15943" s="17" t="s">
        <v>35025</v>
      </c>
      <c r="C15943" s="17">
        <v>2.0</v>
      </c>
      <c r="D15943" s="17">
        <v>1.78261595E7</v>
      </c>
      <c r="E15943" s="17">
        <v>1.1916645E7</v>
      </c>
      <c r="F15943" s="17">
        <v>1.1916645E7</v>
      </c>
      <c r="G15943" s="17">
        <v>2.3735674E7</v>
      </c>
      <c r="H15943" s="17">
        <v>2.3735674E7</v>
      </c>
    </row>
    <row r="15944">
      <c r="A15944" s="7" t="s">
        <v>35026</v>
      </c>
      <c r="B15944" s="17" t="s">
        <v>35027</v>
      </c>
      <c r="C15944" s="17">
        <v>3.0</v>
      </c>
      <c r="D15944" s="17">
        <v>3575121.667</v>
      </c>
      <c r="E15944" s="17">
        <v>2814319.0</v>
      </c>
      <c r="F15944" s="17">
        <v>3866500.0</v>
      </c>
      <c r="G15944" s="17">
        <v>4044546.0</v>
      </c>
      <c r="H15944" s="17">
        <v>4044546.0</v>
      </c>
    </row>
    <row r="15945">
      <c r="A15945" s="7" t="s">
        <v>35028</v>
      </c>
      <c r="B15945" s="17" t="s">
        <v>35029</v>
      </c>
      <c r="C15945" s="17">
        <v>9.0</v>
      </c>
      <c r="D15945" s="17">
        <v>1.107223456E7</v>
      </c>
      <c r="E15945" s="17">
        <v>7283177.0</v>
      </c>
      <c r="F15945" s="17">
        <v>1.0520507E7</v>
      </c>
      <c r="G15945" s="17">
        <v>1.3201856E7</v>
      </c>
      <c r="H15945" s="17">
        <v>2.0884527E7</v>
      </c>
    </row>
    <row r="15946">
      <c r="A15946" s="7" t="s">
        <v>35030</v>
      </c>
      <c r="B15946" s="17" t="s">
        <v>35031</v>
      </c>
      <c r="C15946" s="17">
        <v>5.0</v>
      </c>
      <c r="D15946" s="17">
        <v>7128510.4</v>
      </c>
      <c r="E15946" s="17">
        <v>4144900.0</v>
      </c>
      <c r="F15946" s="17">
        <v>7010100.0</v>
      </c>
      <c r="G15946" s="17">
        <v>7518000.0</v>
      </c>
      <c r="H15946" s="17">
        <v>1.52651E7</v>
      </c>
    </row>
    <row r="15947">
      <c r="A15947" s="7" t="s">
        <v>35032</v>
      </c>
      <c r="B15947" s="17" t="s">
        <v>35033</v>
      </c>
      <c r="C15947" s="17">
        <v>70.0</v>
      </c>
      <c r="D15947" s="17">
        <v>8455074.3</v>
      </c>
      <c r="E15947" s="17">
        <v>3022520.0</v>
      </c>
      <c r="F15947" s="17">
        <v>5058320.0</v>
      </c>
      <c r="G15947" s="17">
        <v>9022403.0</v>
      </c>
      <c r="H15947" s="17">
        <v>1.7640228E7</v>
      </c>
    </row>
    <row r="15948">
      <c r="A15948" s="7" t="s">
        <v>35034</v>
      </c>
      <c r="B15948" s="17" t="s">
        <v>35035</v>
      </c>
      <c r="C15948" s="17">
        <v>168.0</v>
      </c>
      <c r="D15948" s="17">
        <v>2.205403175E7</v>
      </c>
      <c r="E15948" s="17">
        <v>5232112.0</v>
      </c>
      <c r="F15948" s="17">
        <v>8731456.0</v>
      </c>
      <c r="G15948" s="17">
        <v>2.3762E7</v>
      </c>
      <c r="H15948" s="17">
        <v>7.3154292E7</v>
      </c>
    </row>
    <row r="15949">
      <c r="A15949" s="7" t="s">
        <v>35036</v>
      </c>
      <c r="B15949" s="17" t="s">
        <v>35037</v>
      </c>
      <c r="C15949" s="17">
        <v>620.0</v>
      </c>
      <c r="D15949" s="17">
        <v>2.198882673E7</v>
      </c>
      <c r="E15949" s="17">
        <v>6875000.0</v>
      </c>
      <c r="F15949" s="17">
        <v>1.0883218E7</v>
      </c>
      <c r="G15949" s="17">
        <v>2.2879867E7</v>
      </c>
      <c r="H15949" s="17">
        <v>4.9512899E7</v>
      </c>
    </row>
    <row r="15950">
      <c r="A15950" s="7" t="s">
        <v>35038</v>
      </c>
      <c r="B15950" s="17" t="s">
        <v>35039</v>
      </c>
      <c r="C15950" s="17">
        <v>43.0</v>
      </c>
      <c r="D15950" s="17">
        <v>2.061130077E7</v>
      </c>
      <c r="E15950" s="17">
        <v>5533363.0</v>
      </c>
      <c r="F15950" s="17">
        <v>9408042.0</v>
      </c>
      <c r="G15950" s="17">
        <v>2.2942464E7</v>
      </c>
      <c r="H15950" s="17">
        <v>4.3556871E7</v>
      </c>
    </row>
    <row r="15951">
      <c r="A15951" s="7" t="s">
        <v>35040</v>
      </c>
      <c r="B15951" s="17" t="s">
        <v>35041</v>
      </c>
      <c r="C15951" s="17">
        <v>39.0</v>
      </c>
      <c r="D15951" s="17">
        <v>3.826772772E7</v>
      </c>
      <c r="E15951" s="17">
        <v>5718707.0</v>
      </c>
      <c r="F15951" s="17">
        <v>1.0562285E7</v>
      </c>
      <c r="G15951" s="17">
        <v>4.9383179E7</v>
      </c>
      <c r="H15951" s="17">
        <v>1.10645855E8</v>
      </c>
    </row>
    <row r="15952">
      <c r="A15952" s="7" t="s">
        <v>35042</v>
      </c>
      <c r="B15952" s="17" t="s">
        <v>35043</v>
      </c>
      <c r="C15952" s="17">
        <v>2.0</v>
      </c>
      <c r="D15952" s="17">
        <v>1.05849655E7</v>
      </c>
      <c r="E15952" s="17">
        <v>1.0449123E7</v>
      </c>
      <c r="F15952" s="17">
        <v>1.0449123E7</v>
      </c>
      <c r="G15952" s="17">
        <v>1.0720808E7</v>
      </c>
      <c r="H15952" s="17">
        <v>1.0720808E7</v>
      </c>
    </row>
    <row r="15953">
      <c r="A15953" s="7" t="s">
        <v>35044</v>
      </c>
      <c r="B15953" s="17" t="s">
        <v>35045</v>
      </c>
      <c r="C15953" s="17">
        <v>3595.0</v>
      </c>
      <c r="D15953" s="17">
        <v>3.769254907E7</v>
      </c>
      <c r="E15953" s="17">
        <v>1.3566619E7</v>
      </c>
      <c r="F15953" s="17">
        <v>3.5864587E7</v>
      </c>
      <c r="G15953" s="17">
        <v>5.2952921E7</v>
      </c>
      <c r="H15953" s="17">
        <v>7.4219886E7</v>
      </c>
    </row>
    <row r="15954">
      <c r="A15954" s="7" t="s">
        <v>35046</v>
      </c>
      <c r="B15954" s="17" t="s">
        <v>35047</v>
      </c>
      <c r="C15954" s="17">
        <v>11958.0</v>
      </c>
      <c r="D15954" s="17">
        <v>3.998258851E7</v>
      </c>
      <c r="E15954" s="17">
        <v>2.4066364E7</v>
      </c>
      <c r="F15954" s="17">
        <v>3.690049E7</v>
      </c>
      <c r="G15954" s="17">
        <v>5.1574938E7</v>
      </c>
      <c r="H15954" s="17">
        <v>7.0759439E7</v>
      </c>
    </row>
    <row r="15955">
      <c r="A15955" s="7" t="s">
        <v>35048</v>
      </c>
      <c r="B15955" s="17" t="s">
        <v>35049</v>
      </c>
      <c r="C15955" s="17">
        <v>693.0</v>
      </c>
      <c r="D15955" s="17">
        <v>3.82213002E7</v>
      </c>
      <c r="E15955" s="17">
        <v>2.3877615E7</v>
      </c>
      <c r="F15955" s="17">
        <v>3.6668429E7</v>
      </c>
      <c r="G15955" s="17">
        <v>4.7927873E7</v>
      </c>
      <c r="H15955" s="17">
        <v>6.5715196E7</v>
      </c>
    </row>
    <row r="15956">
      <c r="A15956" s="7" t="s">
        <v>35050</v>
      </c>
      <c r="B15956" s="17" t="s">
        <v>35051</v>
      </c>
      <c r="C15956" s="17">
        <v>23.0</v>
      </c>
      <c r="D15956" s="17">
        <v>5.839289739E7</v>
      </c>
      <c r="E15956" s="17">
        <v>2.6904172E7</v>
      </c>
      <c r="F15956" s="17">
        <v>5.2186425E7</v>
      </c>
      <c r="G15956" s="17">
        <v>6.9296093E7</v>
      </c>
      <c r="H15956" s="17">
        <v>9.8479136E7</v>
      </c>
    </row>
    <row r="15957">
      <c r="A15957" s="7" t="s">
        <v>35052</v>
      </c>
      <c r="B15957" s="17" t="s">
        <v>35053</v>
      </c>
      <c r="C15957" s="17">
        <v>145.0</v>
      </c>
      <c r="D15957" s="17">
        <v>3.673795809E7</v>
      </c>
      <c r="E15957" s="17">
        <v>1.7650826E7</v>
      </c>
      <c r="F15957" s="17">
        <v>2.950988E7</v>
      </c>
      <c r="G15957" s="17">
        <v>4.4391096E7</v>
      </c>
      <c r="H15957" s="17">
        <v>6.7698574E7</v>
      </c>
    </row>
    <row r="15958">
      <c r="A15958" s="7" t="s">
        <v>35054</v>
      </c>
      <c r="B15958" s="17" t="s">
        <v>35055</v>
      </c>
      <c r="C15958" s="17">
        <v>122.0</v>
      </c>
      <c r="D15958" s="17">
        <v>4.333547389E7</v>
      </c>
      <c r="E15958" s="17">
        <v>2.5259496E7</v>
      </c>
      <c r="F15958" s="17">
        <v>4.021591E7</v>
      </c>
      <c r="G15958" s="17">
        <v>5.9211684E7</v>
      </c>
      <c r="H15958" s="17">
        <v>7.5748675E7</v>
      </c>
    </row>
    <row r="15959">
      <c r="A15959" s="7" t="s">
        <v>35056</v>
      </c>
      <c r="B15959" s="17" t="s">
        <v>35057</v>
      </c>
      <c r="C15959" s="17">
        <v>8.0</v>
      </c>
      <c r="D15959" s="17">
        <v>4.2311825E7</v>
      </c>
      <c r="E15959" s="17">
        <v>1.8616468E7</v>
      </c>
      <c r="F15959" s="17">
        <v>2.854965E7</v>
      </c>
      <c r="G15959" s="17">
        <v>4.4727585E7</v>
      </c>
      <c r="H15959" s="17">
        <v>9.8785759E7</v>
      </c>
    </row>
    <row r="15960">
      <c r="A15960" s="7" t="s">
        <v>35058</v>
      </c>
      <c r="B15960" s="17" t="s">
        <v>35059</v>
      </c>
      <c r="C15960" s="17">
        <v>19.0</v>
      </c>
      <c r="D15960" s="17">
        <v>4.206300321E7</v>
      </c>
      <c r="E15960" s="17">
        <v>2.8340018E7</v>
      </c>
      <c r="F15960" s="17">
        <v>3.880865E7</v>
      </c>
      <c r="G15960" s="17">
        <v>5.8867072E7</v>
      </c>
      <c r="H15960" s="17">
        <v>7.3151117E7</v>
      </c>
    </row>
    <row r="15961">
      <c r="A15961" s="7" t="s">
        <v>35060</v>
      </c>
      <c r="B15961" s="17" t="s">
        <v>35061</v>
      </c>
      <c r="C15961" s="17">
        <v>2.0</v>
      </c>
      <c r="D15961" s="17">
        <v>2.62425685E7</v>
      </c>
      <c r="E15961" s="17">
        <v>5055837.0</v>
      </c>
      <c r="F15961" s="17">
        <v>5055837.0</v>
      </c>
      <c r="G15961" s="17">
        <v>4.74293E7</v>
      </c>
      <c r="H15961" s="17">
        <v>4.74293E7</v>
      </c>
    </row>
    <row r="15962">
      <c r="A15962" s="7" t="s">
        <v>35062</v>
      </c>
      <c r="B15962" s="17" t="s">
        <v>35063</v>
      </c>
      <c r="C15962" s="17">
        <v>21.0</v>
      </c>
      <c r="D15962" s="17">
        <v>5.822302514E7</v>
      </c>
      <c r="E15962" s="17">
        <v>3.3342754E7</v>
      </c>
      <c r="F15962" s="17">
        <v>5.1363253E7</v>
      </c>
      <c r="G15962" s="17">
        <v>6.5262896E7</v>
      </c>
      <c r="H15962" s="17">
        <v>8.7045246E7</v>
      </c>
    </row>
    <row r="15963">
      <c r="A15963" s="7" t="s">
        <v>35064</v>
      </c>
      <c r="B15963" s="17" t="s">
        <v>35065</v>
      </c>
      <c r="C15963" s="17">
        <v>2.0</v>
      </c>
      <c r="D15963" s="17">
        <v>8.566232E7</v>
      </c>
      <c r="E15963" s="17">
        <v>6.0232034E7</v>
      </c>
      <c r="F15963" s="17">
        <v>6.0232034E7</v>
      </c>
      <c r="G15963" s="17">
        <v>1.11092606E8</v>
      </c>
      <c r="H15963" s="17">
        <v>1.11092606E8</v>
      </c>
    </row>
    <row r="15964">
      <c r="A15964" s="7" t="s">
        <v>35066</v>
      </c>
      <c r="B15964" s="17" t="s">
        <v>35067</v>
      </c>
      <c r="C15964" s="17">
        <v>51.0</v>
      </c>
      <c r="D15964" s="17">
        <v>3.479038316E7</v>
      </c>
      <c r="E15964" s="17">
        <v>1.7967367E7</v>
      </c>
      <c r="F15964" s="17">
        <v>3.2525062E7</v>
      </c>
      <c r="G15964" s="17">
        <v>4.98371E7</v>
      </c>
      <c r="H15964" s="17">
        <v>6.3769097E7</v>
      </c>
    </row>
    <row r="15965">
      <c r="A15965" s="7" t="s">
        <v>35068</v>
      </c>
      <c r="B15965" s="17" t="s">
        <v>35069</v>
      </c>
      <c r="C15965" s="17">
        <v>5.0</v>
      </c>
      <c r="D15965" s="17">
        <v>3.33255666E7</v>
      </c>
      <c r="E15965" s="17">
        <v>6878550.0</v>
      </c>
      <c r="F15965" s="17">
        <v>3.4003157E7</v>
      </c>
      <c r="G15965" s="17">
        <v>5.734516E7</v>
      </c>
      <c r="H15965" s="17">
        <v>6.1592246E7</v>
      </c>
    </row>
    <row r="15966">
      <c r="A15966" s="7" t="s">
        <v>35070</v>
      </c>
      <c r="B15966" s="17" t="s">
        <v>35071</v>
      </c>
      <c r="C15966" s="17">
        <v>75.0</v>
      </c>
      <c r="D15966" s="17">
        <v>4.23989342E7</v>
      </c>
      <c r="E15966" s="17">
        <v>2.8126757E7</v>
      </c>
      <c r="F15966" s="17">
        <v>4.0528664E7</v>
      </c>
      <c r="G15966" s="17">
        <v>5.3559603E7</v>
      </c>
      <c r="H15966" s="17">
        <v>6.4539104E7</v>
      </c>
    </row>
    <row r="15967">
      <c r="A15967" s="7" t="s">
        <v>35072</v>
      </c>
      <c r="B15967" s="17" t="s">
        <v>35073</v>
      </c>
      <c r="C15967" s="17">
        <v>3.0</v>
      </c>
      <c r="D15967" s="17">
        <v>3.765660167E7</v>
      </c>
      <c r="E15967" s="17">
        <v>2.025056E7</v>
      </c>
      <c r="F15967" s="17">
        <v>2.9855512E7</v>
      </c>
      <c r="G15967" s="17">
        <v>6.2863733E7</v>
      </c>
      <c r="H15967" s="17">
        <v>6.2863733E7</v>
      </c>
    </row>
    <row r="15968">
      <c r="A15968" s="7" t="s">
        <v>35074</v>
      </c>
      <c r="B15968" s="17" t="s">
        <v>35075</v>
      </c>
      <c r="C15968" s="17">
        <v>11.0</v>
      </c>
      <c r="D15968" s="17">
        <v>5.393997827E7</v>
      </c>
      <c r="E15968" s="17">
        <v>7758328.0</v>
      </c>
      <c r="F15968" s="17">
        <v>2.5995975E7</v>
      </c>
      <c r="G15968" s="17">
        <v>5.9274891E7</v>
      </c>
      <c r="H15968" s="17">
        <v>1.44630135E8</v>
      </c>
    </row>
    <row r="15969">
      <c r="A15969" s="7" t="s">
        <v>35076</v>
      </c>
      <c r="B15969" s="17" t="s">
        <v>35077</v>
      </c>
      <c r="C15969" s="17">
        <v>1.0</v>
      </c>
      <c r="D15969" s="17">
        <v>1.52947497E8</v>
      </c>
      <c r="E15969" s="17">
        <v>1.52947497E8</v>
      </c>
      <c r="F15969" s="17">
        <v>1.52947497E8</v>
      </c>
      <c r="G15969" s="17">
        <v>1.52947497E8</v>
      </c>
      <c r="H15969" s="17">
        <v>1.52947497E8</v>
      </c>
    </row>
    <row r="15970">
      <c r="A15970" s="7" t="s">
        <v>35078</v>
      </c>
      <c r="B15970" s="17" t="s">
        <v>35079</v>
      </c>
      <c r="C15970" s="17">
        <v>12.0</v>
      </c>
      <c r="D15970" s="17">
        <v>4.411826817E7</v>
      </c>
      <c r="E15970" s="17">
        <v>1.750329E7</v>
      </c>
      <c r="F15970" s="17">
        <v>4.0424109E7</v>
      </c>
      <c r="G15970" s="17">
        <v>4.9396797E7</v>
      </c>
      <c r="H15970" s="17">
        <v>9.0210205E7</v>
      </c>
    </row>
    <row r="15971">
      <c r="A15971" s="7" t="s">
        <v>35080</v>
      </c>
      <c r="B15971" s="17" t="s">
        <v>35081</v>
      </c>
      <c r="C15971" s="17">
        <v>1.0</v>
      </c>
      <c r="D15971" s="17">
        <v>9869937.0</v>
      </c>
      <c r="E15971" s="17">
        <v>9869937.0</v>
      </c>
      <c r="F15971" s="17">
        <v>9869937.0</v>
      </c>
      <c r="G15971" s="17">
        <v>9869937.0</v>
      </c>
      <c r="H15971" s="17">
        <v>9869937.0</v>
      </c>
    </row>
    <row r="15972">
      <c r="A15972" s="7" t="s">
        <v>35082</v>
      </c>
      <c r="B15972" s="17" t="s">
        <v>35083</v>
      </c>
      <c r="C15972" s="17">
        <v>164.0</v>
      </c>
      <c r="D15972" s="17">
        <v>3.876791232E7</v>
      </c>
      <c r="E15972" s="17">
        <v>2.7533796E7</v>
      </c>
      <c r="F15972" s="17">
        <v>4.21078E7</v>
      </c>
      <c r="G15972" s="17">
        <v>4.6685384E7</v>
      </c>
      <c r="H15972" s="17">
        <v>5.4494537E7</v>
      </c>
    </row>
    <row r="15973">
      <c r="A15973" s="7" t="s">
        <v>35084</v>
      </c>
      <c r="B15973" s="17" t="s">
        <v>35085</v>
      </c>
      <c r="C15973" s="17">
        <v>2.0</v>
      </c>
      <c r="D15973" s="17">
        <v>7.59808215E7</v>
      </c>
      <c r="E15973" s="17">
        <v>4.9485769E7</v>
      </c>
      <c r="F15973" s="17">
        <v>4.9485769E7</v>
      </c>
      <c r="G15973" s="17">
        <v>1.02475874E8</v>
      </c>
      <c r="H15973" s="17">
        <v>1.02475874E8</v>
      </c>
    </row>
    <row r="15974">
      <c r="A15974" s="7" t="s">
        <v>35086</v>
      </c>
      <c r="B15974" s="17" t="s">
        <v>35087</v>
      </c>
      <c r="C15974" s="17">
        <v>616.0</v>
      </c>
      <c r="D15974" s="17">
        <v>4.443418298E7</v>
      </c>
      <c r="E15974" s="17">
        <v>2.4967661E7</v>
      </c>
      <c r="F15974" s="17">
        <v>4.0223599E7</v>
      </c>
      <c r="G15974" s="17">
        <v>5.1539841E7</v>
      </c>
      <c r="H15974" s="17">
        <v>9.3832245E7</v>
      </c>
    </row>
    <row r="15975">
      <c r="A15975" s="7" t="s">
        <v>35088</v>
      </c>
      <c r="B15975" s="17" t="s">
        <v>35089</v>
      </c>
      <c r="C15975" s="17">
        <v>20.0</v>
      </c>
      <c r="D15975" s="17">
        <v>5.177669575E7</v>
      </c>
      <c r="E15975" s="17">
        <v>1.84168E7</v>
      </c>
      <c r="F15975" s="17">
        <v>3.6160624E7</v>
      </c>
      <c r="G15975" s="17">
        <v>7.8652192E7</v>
      </c>
      <c r="H15975" s="17">
        <v>9.4914291E7</v>
      </c>
    </row>
    <row r="15976">
      <c r="A15976" s="7" t="s">
        <v>35090</v>
      </c>
      <c r="B15976" s="17" t="s">
        <v>35091</v>
      </c>
      <c r="C15976" s="17">
        <v>779.0</v>
      </c>
      <c r="D15976" s="17">
        <v>3.744575593E7</v>
      </c>
      <c r="E15976" s="17">
        <v>1.0303065E7</v>
      </c>
      <c r="F15976" s="17">
        <v>3.2919201E7</v>
      </c>
      <c r="G15976" s="17">
        <v>5.275935E7</v>
      </c>
      <c r="H15976" s="17">
        <v>7.7378616E7</v>
      </c>
    </row>
    <row r="15977">
      <c r="A15977" s="7" t="s">
        <v>35092</v>
      </c>
      <c r="B15977" s="17" t="s">
        <v>35093</v>
      </c>
      <c r="C15977" s="17">
        <v>4105.0</v>
      </c>
      <c r="D15977" s="17">
        <v>3.909281528E7</v>
      </c>
      <c r="E15977" s="17">
        <v>2.190885E7</v>
      </c>
      <c r="F15977" s="17">
        <v>3.5207621E7</v>
      </c>
      <c r="G15977" s="17">
        <v>4.981425E7</v>
      </c>
      <c r="H15977" s="17">
        <v>6.8515116E7</v>
      </c>
    </row>
    <row r="15978">
      <c r="A15978" s="7" t="s">
        <v>35094</v>
      </c>
      <c r="B15978" s="17" t="s">
        <v>35095</v>
      </c>
      <c r="C15978" s="17">
        <v>762.0</v>
      </c>
      <c r="D15978" s="17">
        <v>3.822647181E7</v>
      </c>
      <c r="E15978" s="17">
        <v>2.1074473E7</v>
      </c>
      <c r="F15978" s="17">
        <v>3.4451539E7</v>
      </c>
      <c r="G15978" s="17">
        <v>4.95953E7</v>
      </c>
      <c r="H15978" s="17">
        <v>6.8799351E7</v>
      </c>
    </row>
    <row r="15979">
      <c r="A15979" s="7" t="s">
        <v>35096</v>
      </c>
      <c r="B15979" s="17" t="s">
        <v>35097</v>
      </c>
      <c r="C15979" s="17">
        <v>19.0</v>
      </c>
      <c r="D15979" s="17">
        <v>5.169067932E7</v>
      </c>
      <c r="E15979" s="17">
        <v>2.3887926E7</v>
      </c>
      <c r="F15979" s="17">
        <v>4.9306685E7</v>
      </c>
      <c r="G15979" s="17">
        <v>6.4322552E7</v>
      </c>
      <c r="H15979" s="17">
        <v>1.12496952E8</v>
      </c>
    </row>
    <row r="15980">
      <c r="A15980" s="7" t="s">
        <v>35098</v>
      </c>
      <c r="B15980" s="17" t="s">
        <v>35099</v>
      </c>
      <c r="C15980" s="17">
        <v>61.0</v>
      </c>
      <c r="D15980" s="17">
        <v>5.454211872E7</v>
      </c>
      <c r="E15980" s="17">
        <v>2.2393336E7</v>
      </c>
      <c r="F15980" s="17">
        <v>4.866515E7</v>
      </c>
      <c r="G15980" s="17">
        <v>7.7862453E7</v>
      </c>
      <c r="H15980" s="17">
        <v>1.06174889E8</v>
      </c>
    </row>
    <row r="15981">
      <c r="A15981" s="7" t="s">
        <v>35100</v>
      </c>
      <c r="B15981" s="17" t="s">
        <v>35101</v>
      </c>
      <c r="C15981" s="17">
        <v>325.0</v>
      </c>
      <c r="D15981" s="17">
        <v>4.250514031E7</v>
      </c>
      <c r="E15981" s="17">
        <v>2.1213728E7</v>
      </c>
      <c r="F15981" s="17">
        <v>3.6759368E7</v>
      </c>
      <c r="G15981" s="17">
        <v>5.46691E7</v>
      </c>
      <c r="H15981" s="17">
        <v>8.5642184E7</v>
      </c>
    </row>
    <row r="15982">
      <c r="A15982" s="7" t="s">
        <v>35102</v>
      </c>
      <c r="B15982" s="17" t="s">
        <v>35103</v>
      </c>
      <c r="C15982" s="17">
        <v>16.0</v>
      </c>
      <c r="D15982" s="17">
        <v>4.288445769E7</v>
      </c>
      <c r="E15982" s="17">
        <v>1.5944001E7</v>
      </c>
      <c r="F15982" s="17">
        <v>3.579036E7</v>
      </c>
      <c r="G15982" s="17">
        <v>4.7713161E7</v>
      </c>
      <c r="H15982" s="17">
        <v>8.7361157E7</v>
      </c>
    </row>
    <row r="15983">
      <c r="A15983" s="7" t="s">
        <v>35104</v>
      </c>
      <c r="B15983" s="17" t="s">
        <v>35105</v>
      </c>
      <c r="C15983" s="17">
        <v>193.0</v>
      </c>
      <c r="D15983" s="17">
        <v>4.212697783E7</v>
      </c>
      <c r="E15983" s="17">
        <v>1.829072E7</v>
      </c>
      <c r="F15983" s="17">
        <v>3.45168E7</v>
      </c>
      <c r="G15983" s="17">
        <v>5.5305385E7</v>
      </c>
      <c r="H15983" s="17">
        <v>8.0054833E7</v>
      </c>
    </row>
    <row r="15984">
      <c r="A15984" s="7" t="s">
        <v>35106</v>
      </c>
      <c r="B15984" s="17" t="s">
        <v>35107</v>
      </c>
      <c r="C15984" s="17">
        <v>9.0</v>
      </c>
      <c r="D15984" s="17">
        <v>2.692109022E7</v>
      </c>
      <c r="E15984" s="17">
        <v>3600052.0</v>
      </c>
      <c r="F15984" s="17">
        <v>2.8722376E7</v>
      </c>
      <c r="G15984" s="17">
        <v>4.6477013E7</v>
      </c>
      <c r="H15984" s="17">
        <v>5.8022298E7</v>
      </c>
    </row>
    <row r="15985">
      <c r="A15985" s="7" t="s">
        <v>35108</v>
      </c>
      <c r="B15985" s="17" t="s">
        <v>35095</v>
      </c>
      <c r="C15985" s="17">
        <v>256.0</v>
      </c>
      <c r="D15985" s="17">
        <v>4.048661223E7</v>
      </c>
      <c r="E15985" s="17">
        <v>2.5229411E7</v>
      </c>
      <c r="F15985" s="17">
        <v>3.8564327E7</v>
      </c>
      <c r="G15985" s="17">
        <v>5.3502855E7</v>
      </c>
      <c r="H15985" s="17">
        <v>6.6572856E7</v>
      </c>
    </row>
    <row r="15986">
      <c r="A15986" s="7" t="s">
        <v>35109</v>
      </c>
      <c r="B15986" s="17" t="s">
        <v>35097</v>
      </c>
      <c r="C15986" s="17">
        <v>11.0</v>
      </c>
      <c r="D15986" s="17">
        <v>6.486769155E7</v>
      </c>
      <c r="E15986" s="17">
        <v>2.1721226E7</v>
      </c>
      <c r="F15986" s="17">
        <v>4.8513844E7</v>
      </c>
      <c r="G15986" s="17">
        <v>9.9702957E7</v>
      </c>
      <c r="H15986" s="17">
        <v>1.55163E8</v>
      </c>
    </row>
    <row r="15987">
      <c r="A15987" s="7" t="s">
        <v>35110</v>
      </c>
      <c r="B15987" s="17" t="s">
        <v>35111</v>
      </c>
      <c r="C15987" s="17">
        <v>95.0</v>
      </c>
      <c r="D15987" s="17">
        <v>3.243638859E7</v>
      </c>
      <c r="E15987" s="17">
        <v>1.2579975E7</v>
      </c>
      <c r="F15987" s="17">
        <v>2.4987E7</v>
      </c>
      <c r="G15987" s="17">
        <v>4.3425089E7</v>
      </c>
      <c r="H15987" s="17">
        <v>6.31739E7</v>
      </c>
    </row>
    <row r="15988">
      <c r="A15988" s="7" t="s">
        <v>35112</v>
      </c>
      <c r="B15988" s="17" t="s">
        <v>35113</v>
      </c>
      <c r="C15988" s="17">
        <v>735.0</v>
      </c>
      <c r="D15988" s="17">
        <v>3.917770481E7</v>
      </c>
      <c r="E15988" s="17">
        <v>2.00046E7</v>
      </c>
      <c r="F15988" s="17">
        <v>3.161105E7</v>
      </c>
      <c r="G15988" s="17">
        <v>4.6368921E7</v>
      </c>
      <c r="H15988" s="17">
        <v>7.150283E7</v>
      </c>
    </row>
    <row r="15989">
      <c r="A15989" s="7" t="s">
        <v>35114</v>
      </c>
      <c r="B15989" s="17" t="s">
        <v>35115</v>
      </c>
      <c r="C15989" s="17">
        <v>12.0</v>
      </c>
      <c r="D15989" s="17">
        <v>5.253107383E7</v>
      </c>
      <c r="E15989" s="17">
        <v>2.6571451E7</v>
      </c>
      <c r="F15989" s="17">
        <v>4.8030154E7</v>
      </c>
      <c r="G15989" s="17">
        <v>6.7934684E7</v>
      </c>
      <c r="H15989" s="17">
        <v>8.0064383E7</v>
      </c>
    </row>
    <row r="15990">
      <c r="A15990" s="7" t="s">
        <v>35116</v>
      </c>
      <c r="B15990" s="17" t="s">
        <v>35117</v>
      </c>
      <c r="C15990" s="17">
        <v>1050.0</v>
      </c>
      <c r="D15990" s="17">
        <v>2.939634437E7</v>
      </c>
      <c r="E15990" s="17">
        <v>1.31191E7</v>
      </c>
      <c r="F15990" s="17">
        <v>2.46425E7</v>
      </c>
      <c r="G15990" s="17">
        <v>3.6643298E7</v>
      </c>
      <c r="H15990" s="17">
        <v>5.4270902E7</v>
      </c>
    </row>
    <row r="15991">
      <c r="A15991" s="7" t="s">
        <v>35118</v>
      </c>
      <c r="B15991" s="17" t="s">
        <v>35119</v>
      </c>
      <c r="C15991" s="17">
        <v>4155.0</v>
      </c>
      <c r="D15991" s="17">
        <v>3.320962066E7</v>
      </c>
      <c r="E15991" s="17">
        <v>1.5650103E7</v>
      </c>
      <c r="F15991" s="17">
        <v>2.5866881E7</v>
      </c>
      <c r="G15991" s="17">
        <v>4.0127616E7</v>
      </c>
      <c r="H15991" s="17">
        <v>6.2489989E7</v>
      </c>
    </row>
    <row r="15992">
      <c r="A15992" s="7" t="s">
        <v>35120</v>
      </c>
      <c r="B15992" s="17" t="s">
        <v>35121</v>
      </c>
      <c r="C15992" s="17">
        <v>399.0</v>
      </c>
      <c r="D15992" s="17">
        <v>3.270889313E7</v>
      </c>
      <c r="E15992" s="17">
        <v>1.8291752E7</v>
      </c>
      <c r="F15992" s="17">
        <v>2.5000725E7</v>
      </c>
      <c r="G15992" s="17">
        <v>3.7850967E7</v>
      </c>
      <c r="H15992" s="17">
        <v>5.8790356E7</v>
      </c>
    </row>
    <row r="15993">
      <c r="A15993" s="7" t="s">
        <v>35122</v>
      </c>
      <c r="B15993" s="17" t="s">
        <v>35123</v>
      </c>
      <c r="C15993" s="17">
        <v>37.0</v>
      </c>
      <c r="D15993" s="17">
        <v>4.835696849E7</v>
      </c>
      <c r="E15993" s="17">
        <v>2.8640365E7</v>
      </c>
      <c r="F15993" s="17">
        <v>4.3123278E7</v>
      </c>
      <c r="G15993" s="17">
        <v>5.8962854E7</v>
      </c>
      <c r="H15993" s="17">
        <v>8.8290269E7</v>
      </c>
    </row>
    <row r="15994">
      <c r="A15994" s="7" t="s">
        <v>35124</v>
      </c>
      <c r="B15994" s="17" t="s">
        <v>35125</v>
      </c>
      <c r="C15994" s="17">
        <v>474.0</v>
      </c>
      <c r="D15994" s="17">
        <v>4.742936331E7</v>
      </c>
      <c r="E15994" s="17">
        <v>2.3070214E7</v>
      </c>
      <c r="F15994" s="17">
        <v>3.4102E7</v>
      </c>
      <c r="G15994" s="17">
        <v>5.6534546E7</v>
      </c>
      <c r="H15994" s="17">
        <v>9.8037118E7</v>
      </c>
    </row>
    <row r="15995">
      <c r="A15995" s="7" t="s">
        <v>35126</v>
      </c>
      <c r="B15995" s="17" t="s">
        <v>35127</v>
      </c>
      <c r="C15995" s="17">
        <v>52.0</v>
      </c>
      <c r="D15995" s="17">
        <v>4.901031608E7</v>
      </c>
      <c r="E15995" s="17">
        <v>2.4761742E7</v>
      </c>
      <c r="F15995" s="17">
        <v>3.5060351E7</v>
      </c>
      <c r="G15995" s="17">
        <v>5.9895675E7</v>
      </c>
      <c r="H15995" s="17">
        <v>1.14071014E8</v>
      </c>
    </row>
    <row r="15996">
      <c r="A15996" s="7" t="s">
        <v>35128</v>
      </c>
      <c r="B15996" s="17" t="s">
        <v>35129</v>
      </c>
      <c r="C15996" s="17">
        <v>18.0</v>
      </c>
      <c r="D15996" s="17">
        <v>4.262356111E7</v>
      </c>
      <c r="E15996" s="17">
        <v>2.5811172E7</v>
      </c>
      <c r="F15996" s="17">
        <v>3.7851347E7</v>
      </c>
      <c r="G15996" s="17">
        <v>5.0924478E7</v>
      </c>
      <c r="H15996" s="17">
        <v>7.2529798E7</v>
      </c>
    </row>
    <row r="15997">
      <c r="A15997" s="7" t="s">
        <v>35130</v>
      </c>
      <c r="B15997" s="17" t="s">
        <v>35131</v>
      </c>
      <c r="C15997" s="17">
        <v>81.0</v>
      </c>
      <c r="D15997" s="17">
        <v>3.907055909E7</v>
      </c>
      <c r="E15997" s="17">
        <v>2.2720086E7</v>
      </c>
      <c r="F15997" s="17">
        <v>3.0656E7</v>
      </c>
      <c r="G15997" s="17">
        <v>3.9708283E7</v>
      </c>
      <c r="H15997" s="17">
        <v>6.2264562E7</v>
      </c>
    </row>
    <row r="15998">
      <c r="A15998" s="7" t="s">
        <v>35132</v>
      </c>
      <c r="B15998" s="17" t="s">
        <v>35133</v>
      </c>
      <c r="C15998" s="17">
        <v>22.0</v>
      </c>
      <c r="D15998" s="17">
        <v>3.879120609E7</v>
      </c>
      <c r="E15998" s="17">
        <v>2.758287E7</v>
      </c>
      <c r="F15998" s="17">
        <v>3.4262505E7</v>
      </c>
      <c r="G15998" s="17">
        <v>4.7804861E7</v>
      </c>
      <c r="H15998" s="17">
        <v>6.0059134E7</v>
      </c>
    </row>
    <row r="15999">
      <c r="A15999" s="7" t="s">
        <v>35134</v>
      </c>
      <c r="B15999" s="17" t="s">
        <v>35135</v>
      </c>
      <c r="C15999" s="17">
        <v>22.0</v>
      </c>
      <c r="D15999" s="17">
        <v>7.165721264E7</v>
      </c>
      <c r="E15999" s="17">
        <v>2.9827633E7</v>
      </c>
      <c r="F15999" s="17">
        <v>3.8794194E7</v>
      </c>
      <c r="G15999" s="17">
        <v>6.3602386E7</v>
      </c>
      <c r="H15999" s="17">
        <v>2.27313272E8</v>
      </c>
    </row>
    <row r="16000">
      <c r="A16000" s="7" t="s">
        <v>35136</v>
      </c>
      <c r="B16000" s="17" t="s">
        <v>35137</v>
      </c>
      <c r="C16000" s="17">
        <v>7.0</v>
      </c>
      <c r="D16000" s="17">
        <v>4.645191857E7</v>
      </c>
      <c r="E16000" s="17">
        <v>3.0008141E7</v>
      </c>
      <c r="F16000" s="17">
        <v>4.1890025E7</v>
      </c>
      <c r="G16000" s="17">
        <v>6.8968277E7</v>
      </c>
      <c r="H16000" s="17">
        <v>7.8219023E7</v>
      </c>
    </row>
    <row r="16001">
      <c r="A16001" s="7" t="s">
        <v>35138</v>
      </c>
      <c r="B16001" s="17" t="s">
        <v>35139</v>
      </c>
      <c r="C16001" s="17">
        <v>258.0</v>
      </c>
      <c r="D16001" s="17">
        <v>3.302273999E7</v>
      </c>
      <c r="E16001" s="17">
        <v>1.6102555E7</v>
      </c>
      <c r="F16001" s="17">
        <v>2.557697E7</v>
      </c>
      <c r="G16001" s="17">
        <v>3.7420301E7</v>
      </c>
      <c r="H16001" s="17">
        <v>6.7767264E7</v>
      </c>
    </row>
    <row r="16002">
      <c r="A16002" s="7" t="s">
        <v>35140</v>
      </c>
      <c r="B16002" s="17" t="s">
        <v>35141</v>
      </c>
      <c r="C16002" s="17">
        <v>25.0</v>
      </c>
      <c r="D16002" s="17">
        <v>4.66216028E7</v>
      </c>
      <c r="E16002" s="17">
        <v>2.5836689E7</v>
      </c>
      <c r="F16002" s="17">
        <v>4.304937E7</v>
      </c>
      <c r="G16002" s="17">
        <v>5.993975E7</v>
      </c>
      <c r="H16002" s="17">
        <v>8.2972343E7</v>
      </c>
    </row>
    <row r="16003">
      <c r="A16003" s="7" t="s">
        <v>35142</v>
      </c>
      <c r="B16003" s="17" t="s">
        <v>35143</v>
      </c>
      <c r="C16003" s="17">
        <v>501.0</v>
      </c>
      <c r="D16003" s="17">
        <v>2.799242667E7</v>
      </c>
      <c r="E16003" s="17">
        <v>1.0871832E7</v>
      </c>
      <c r="F16003" s="17">
        <v>2.0863155E7</v>
      </c>
      <c r="G16003" s="17">
        <v>3.6526232E7</v>
      </c>
      <c r="H16003" s="17">
        <v>5.3854387E7</v>
      </c>
    </row>
    <row r="16004">
      <c r="A16004" s="7" t="s">
        <v>35144</v>
      </c>
      <c r="B16004" s="17" t="s">
        <v>35145</v>
      </c>
      <c r="C16004" s="17">
        <v>2194.0</v>
      </c>
      <c r="D16004" s="17">
        <v>3.027758838E7</v>
      </c>
      <c r="E16004" s="17">
        <v>1.5202113E7</v>
      </c>
      <c r="F16004" s="17">
        <v>2.4315235E7</v>
      </c>
      <c r="G16004" s="17">
        <v>3.7765427E7</v>
      </c>
      <c r="H16004" s="17">
        <v>5.60964E7</v>
      </c>
    </row>
    <row r="16005">
      <c r="A16005" s="7" t="s">
        <v>35146</v>
      </c>
      <c r="B16005" s="17" t="s">
        <v>35147</v>
      </c>
      <c r="C16005" s="17">
        <v>227.0</v>
      </c>
      <c r="D16005" s="17">
        <v>3.069094775E7</v>
      </c>
      <c r="E16005" s="17">
        <v>1.5707401E7</v>
      </c>
      <c r="F16005" s="17">
        <v>2.3751462E7</v>
      </c>
      <c r="G16005" s="17">
        <v>3.6191358E7</v>
      </c>
      <c r="H16005" s="17">
        <v>5.583157E7</v>
      </c>
    </row>
    <row r="16006">
      <c r="A16006" s="7" t="s">
        <v>35148</v>
      </c>
      <c r="B16006" s="17" t="s">
        <v>35149</v>
      </c>
      <c r="C16006" s="17">
        <v>33.0</v>
      </c>
      <c r="D16006" s="17">
        <v>5.087633179E7</v>
      </c>
      <c r="E16006" s="17">
        <v>2.7802457E7</v>
      </c>
      <c r="F16006" s="17">
        <v>4.0463497E7</v>
      </c>
      <c r="G16006" s="17">
        <v>4.9707368E7</v>
      </c>
      <c r="H16006" s="17">
        <v>7.345605E7</v>
      </c>
    </row>
    <row r="16007">
      <c r="A16007" s="7" t="s">
        <v>35150</v>
      </c>
      <c r="B16007" s="17" t="s">
        <v>35151</v>
      </c>
      <c r="C16007" s="17">
        <v>385.0</v>
      </c>
      <c r="D16007" s="17">
        <v>4.340316085E7</v>
      </c>
      <c r="E16007" s="17">
        <v>2.1222642E7</v>
      </c>
      <c r="F16007" s="17">
        <v>3.2121101E7</v>
      </c>
      <c r="G16007" s="17">
        <v>5.5331996E7</v>
      </c>
      <c r="H16007" s="17">
        <v>9.000764E7</v>
      </c>
    </row>
    <row r="16008">
      <c r="A16008" s="7" t="s">
        <v>35152</v>
      </c>
      <c r="B16008" s="17" t="s">
        <v>35153</v>
      </c>
      <c r="C16008" s="17">
        <v>47.0</v>
      </c>
      <c r="D16008" s="17">
        <v>6.192163447E7</v>
      </c>
      <c r="E16008" s="17">
        <v>2.2940333E7</v>
      </c>
      <c r="F16008" s="17">
        <v>3.3762995E7</v>
      </c>
      <c r="G16008" s="17">
        <v>1.08083212E8</v>
      </c>
      <c r="H16008" s="17">
        <v>1.43621989E8</v>
      </c>
    </row>
    <row r="16009">
      <c r="A16009" s="7" t="s">
        <v>35154</v>
      </c>
      <c r="B16009" s="17" t="s">
        <v>35155</v>
      </c>
      <c r="C16009" s="17">
        <v>43.0</v>
      </c>
      <c r="D16009" s="17">
        <v>4.531043326E7</v>
      </c>
      <c r="E16009" s="17">
        <v>2.1022606E7</v>
      </c>
      <c r="F16009" s="17">
        <v>3.6665844E7</v>
      </c>
      <c r="G16009" s="17">
        <v>5.5522703E7</v>
      </c>
      <c r="H16009" s="17">
        <v>8.6525071E7</v>
      </c>
    </row>
    <row r="16010">
      <c r="A16010" s="7" t="s">
        <v>35157</v>
      </c>
      <c r="B16010" s="17" t="s">
        <v>35158</v>
      </c>
      <c r="C16010" s="17">
        <v>37.0</v>
      </c>
      <c r="D16010" s="17">
        <v>3.780273781E7</v>
      </c>
      <c r="E16010" s="17">
        <v>1.4140335E7</v>
      </c>
      <c r="F16010" s="17">
        <v>2.1966143E7</v>
      </c>
      <c r="G16010" s="17">
        <v>4.3768188E7</v>
      </c>
      <c r="H16010" s="17">
        <v>9.4267325E7</v>
      </c>
    </row>
    <row r="16011">
      <c r="A16011" s="7" t="s">
        <v>35159</v>
      </c>
      <c r="B16011" s="17" t="s">
        <v>35160</v>
      </c>
      <c r="C16011" s="17">
        <v>12.0</v>
      </c>
      <c r="D16011" s="17">
        <v>3.831843433E7</v>
      </c>
      <c r="E16011" s="17">
        <v>2.7079843E7</v>
      </c>
      <c r="F16011" s="17">
        <v>3.2515995E7</v>
      </c>
      <c r="G16011" s="17">
        <v>4.282715E7</v>
      </c>
      <c r="H16011" s="17">
        <v>4.8072191E7</v>
      </c>
    </row>
    <row r="16012">
      <c r="A16012" s="7" t="s">
        <v>35161</v>
      </c>
      <c r="B16012" s="17" t="s">
        <v>35162</v>
      </c>
      <c r="C16012" s="17">
        <v>38.0</v>
      </c>
      <c r="D16012" s="17">
        <v>3.786817018E7</v>
      </c>
      <c r="E16012" s="17">
        <v>1.5325341E7</v>
      </c>
      <c r="F16012" s="17">
        <v>2.6132856E7</v>
      </c>
      <c r="G16012" s="17">
        <v>4.1298475E7</v>
      </c>
      <c r="H16012" s="17">
        <v>1.01753893E8</v>
      </c>
    </row>
    <row r="16013">
      <c r="A16013" s="7" t="s">
        <v>35163</v>
      </c>
      <c r="B16013" s="17" t="s">
        <v>35164</v>
      </c>
      <c r="C16013" s="17">
        <v>11.0</v>
      </c>
      <c r="D16013" s="17">
        <v>4.2267188E7</v>
      </c>
      <c r="E16013" s="17">
        <v>2.888185E7</v>
      </c>
      <c r="F16013" s="17">
        <v>3.5232606E7</v>
      </c>
      <c r="G16013" s="17">
        <v>5.66974E7</v>
      </c>
      <c r="H16013" s="17">
        <v>6.9259503E7</v>
      </c>
    </row>
    <row r="16014">
      <c r="A16014" s="7" t="s">
        <v>35165</v>
      </c>
      <c r="B16014" s="17" t="s">
        <v>35166</v>
      </c>
      <c r="C16014" s="17">
        <v>11.0</v>
      </c>
      <c r="D16014" s="17">
        <v>3.077446073E7</v>
      </c>
      <c r="E16014" s="17">
        <v>2.6886744E7</v>
      </c>
      <c r="F16014" s="17">
        <v>3.1671015E7</v>
      </c>
      <c r="G16014" s="17">
        <v>4.1529593E7</v>
      </c>
      <c r="H16014" s="17">
        <v>4.2567863E7</v>
      </c>
    </row>
    <row r="16015">
      <c r="A16015" s="7" t="s">
        <v>35167</v>
      </c>
      <c r="B16015" s="17" t="s">
        <v>35168</v>
      </c>
      <c r="C16015" s="17">
        <v>3.0</v>
      </c>
      <c r="D16015" s="17">
        <v>2.5017337E7</v>
      </c>
      <c r="E16015" s="17">
        <v>1.3778768E7</v>
      </c>
      <c r="F16015" s="17">
        <v>1.6841278E7</v>
      </c>
      <c r="G16015" s="17">
        <v>4.4431965E7</v>
      </c>
      <c r="H16015" s="17">
        <v>4.4431965E7</v>
      </c>
    </row>
    <row r="16016">
      <c r="A16016" s="7" t="s">
        <v>35169</v>
      </c>
      <c r="B16016" s="17" t="s">
        <v>35170</v>
      </c>
      <c r="C16016" s="17">
        <v>6.0</v>
      </c>
      <c r="D16016" s="17">
        <v>2.809698033E7</v>
      </c>
      <c r="E16016" s="17">
        <v>2.3317979E7</v>
      </c>
      <c r="F16016" s="17">
        <v>2.3662858E7</v>
      </c>
      <c r="G16016" s="17">
        <v>3.1687934E7</v>
      </c>
      <c r="H16016" s="17">
        <v>6.075643E7</v>
      </c>
    </row>
    <row r="16017">
      <c r="A16017" s="7" t="s">
        <v>35171</v>
      </c>
      <c r="B16017" s="17" t="s">
        <v>35172</v>
      </c>
      <c r="C16017" s="17">
        <v>4.0</v>
      </c>
      <c r="D16017" s="17">
        <v>4.691369875E7</v>
      </c>
      <c r="E16017" s="17">
        <v>2.6214427E7</v>
      </c>
      <c r="F16017" s="17">
        <v>3.1635643E7</v>
      </c>
      <c r="G16017" s="17">
        <v>4.5539032E7</v>
      </c>
      <c r="H16017" s="17">
        <v>8.4265693E7</v>
      </c>
    </row>
    <row r="16018">
      <c r="A16018" s="7" t="s">
        <v>35173</v>
      </c>
      <c r="B16018" s="17" t="s">
        <v>35174</v>
      </c>
      <c r="C16018" s="17">
        <v>8.0</v>
      </c>
      <c r="D16018" s="17">
        <v>4.584735225E7</v>
      </c>
      <c r="E16018" s="17">
        <v>1.9543278E7</v>
      </c>
      <c r="F16018" s="17">
        <v>3.0730311E7</v>
      </c>
      <c r="G16018" s="17">
        <v>4.30205E7</v>
      </c>
      <c r="H16018" s="17">
        <v>1.21704965E8</v>
      </c>
    </row>
    <row r="16019">
      <c r="A16019" s="7" t="s">
        <v>35175</v>
      </c>
      <c r="B16019" s="17" t="s">
        <v>35176</v>
      </c>
      <c r="C16019" s="17">
        <v>3.0</v>
      </c>
      <c r="D16019" s="17">
        <v>3.066577067E7</v>
      </c>
      <c r="E16019" s="17">
        <v>2.0937918E7</v>
      </c>
      <c r="F16019" s="17">
        <v>3.3024943E7</v>
      </c>
      <c r="G16019" s="17">
        <v>3.8034451E7</v>
      </c>
      <c r="H16019" s="17">
        <v>3.8034451E7</v>
      </c>
    </row>
    <row r="16020">
      <c r="A16020" s="7" t="s">
        <v>35177</v>
      </c>
      <c r="B16020" s="17" t="s">
        <v>35178</v>
      </c>
      <c r="C16020" s="17">
        <v>4.0</v>
      </c>
      <c r="D16020" s="17">
        <v>1.506392725E7</v>
      </c>
      <c r="E16020" s="17">
        <v>1.217393E7</v>
      </c>
      <c r="F16020" s="17">
        <v>1.31326E7</v>
      </c>
      <c r="G16020" s="17">
        <v>1.3356829E7</v>
      </c>
      <c r="H16020" s="17">
        <v>2.159235E7</v>
      </c>
    </row>
    <row r="16021">
      <c r="A16021" s="7" t="s">
        <v>35179</v>
      </c>
      <c r="B16021" s="17" t="s">
        <v>35180</v>
      </c>
      <c r="C16021" s="17">
        <v>4.0</v>
      </c>
      <c r="D16021" s="17">
        <v>4.19563E7</v>
      </c>
      <c r="E16021" s="17">
        <v>2.6124915E7</v>
      </c>
      <c r="F16021" s="17">
        <v>3.1576088E7</v>
      </c>
      <c r="G16021" s="17">
        <v>4.0301239E7</v>
      </c>
      <c r="H16021" s="17">
        <v>6.9822958E7</v>
      </c>
    </row>
    <row r="16022">
      <c r="A16022" s="7" t="s">
        <v>35181</v>
      </c>
      <c r="B16022" s="17" t="s">
        <v>35182</v>
      </c>
      <c r="C16022" s="17">
        <v>44.0</v>
      </c>
      <c r="D16022" s="17">
        <v>3.798098905E7</v>
      </c>
      <c r="E16022" s="17">
        <v>1.2268602E7</v>
      </c>
      <c r="F16022" s="17">
        <v>2.3140937E7</v>
      </c>
      <c r="G16022" s="17">
        <v>4.0821051E7</v>
      </c>
      <c r="H16022" s="17">
        <v>6.6758092E7</v>
      </c>
    </row>
    <row r="16023">
      <c r="A16023" s="7" t="s">
        <v>35184</v>
      </c>
      <c r="B16023" s="17" t="s">
        <v>35185</v>
      </c>
      <c r="C16023" s="17">
        <v>18.0</v>
      </c>
      <c r="D16023" s="17">
        <v>6.113425139E7</v>
      </c>
      <c r="E16023" s="17">
        <v>3.0368546E7</v>
      </c>
      <c r="F16023" s="17">
        <v>4.6973537E7</v>
      </c>
      <c r="G16023" s="17">
        <v>9.4052958E7</v>
      </c>
      <c r="H16023" s="17">
        <v>1.07366455E8</v>
      </c>
    </row>
    <row r="16024">
      <c r="A16024" s="7" t="s">
        <v>35186</v>
      </c>
      <c r="B16024" s="17" t="s">
        <v>35187</v>
      </c>
      <c r="C16024" s="17">
        <v>132.0</v>
      </c>
      <c r="D16024" s="17">
        <v>2.882014299E7</v>
      </c>
      <c r="E16024" s="17">
        <v>1.5680752E7</v>
      </c>
      <c r="F16024" s="17">
        <v>2.4047432E7</v>
      </c>
      <c r="G16024" s="17">
        <v>3.4034977E7</v>
      </c>
      <c r="H16024" s="17">
        <v>5.724442E7</v>
      </c>
    </row>
    <row r="16025">
      <c r="A16025" s="7" t="s">
        <v>35188</v>
      </c>
      <c r="B16025" s="17" t="s">
        <v>35189</v>
      </c>
      <c r="C16025" s="17">
        <v>17.0</v>
      </c>
      <c r="D16025" s="17">
        <v>5.463366924E7</v>
      </c>
      <c r="E16025" s="17">
        <v>2.5508663E7</v>
      </c>
      <c r="F16025" s="17">
        <v>5.6960112E7</v>
      </c>
      <c r="G16025" s="17">
        <v>7.6390549E7</v>
      </c>
      <c r="H16025" s="17">
        <v>9.9861612E7</v>
      </c>
    </row>
    <row r="16026">
      <c r="A16026" s="7" t="s">
        <v>35190</v>
      </c>
      <c r="B16026" s="17" t="s">
        <v>35191</v>
      </c>
      <c r="C16026" s="17">
        <v>27.0</v>
      </c>
      <c r="D16026" s="17">
        <v>4.166670633E7</v>
      </c>
      <c r="E16026" s="17">
        <v>2.2231408E7</v>
      </c>
      <c r="F16026" s="17">
        <v>4.0463497E7</v>
      </c>
      <c r="G16026" s="17">
        <v>6.2932435E7</v>
      </c>
      <c r="H16026" s="17">
        <v>7.8691262E7</v>
      </c>
    </row>
    <row r="16027">
      <c r="A16027" s="7" t="s">
        <v>35192</v>
      </c>
      <c r="B16027" s="17" t="s">
        <v>35193</v>
      </c>
      <c r="C16027" s="17">
        <v>123.0</v>
      </c>
      <c r="D16027" s="17">
        <v>5.574661774E7</v>
      </c>
      <c r="E16027" s="17">
        <v>2.6790564E7</v>
      </c>
      <c r="F16027" s="17">
        <v>4.1339076E7</v>
      </c>
      <c r="G16027" s="17">
        <v>6.8301857E7</v>
      </c>
      <c r="H16027" s="17">
        <v>1.18381682E8</v>
      </c>
    </row>
    <row r="16028">
      <c r="A16028" s="7" t="s">
        <v>35194</v>
      </c>
      <c r="B16028" s="17" t="s">
        <v>35195</v>
      </c>
      <c r="C16028" s="17">
        <v>24.0</v>
      </c>
      <c r="D16028" s="17">
        <v>4.31353725E7</v>
      </c>
      <c r="E16028" s="17">
        <v>2.1407111E7</v>
      </c>
      <c r="F16028" s="17">
        <v>3.771457E7</v>
      </c>
      <c r="G16028" s="17">
        <v>6.0796493E7</v>
      </c>
      <c r="H16028" s="17">
        <v>7.7946124E7</v>
      </c>
    </row>
    <row r="16029">
      <c r="A16029" s="7" t="s">
        <v>35196</v>
      </c>
      <c r="B16029" s="17" t="s">
        <v>35197</v>
      </c>
      <c r="C16029" s="17">
        <v>190.0</v>
      </c>
      <c r="D16029" s="17">
        <v>2.586739785E7</v>
      </c>
      <c r="E16029" s="17">
        <v>7440800.0</v>
      </c>
      <c r="F16029" s="17">
        <v>2.1630757E7</v>
      </c>
      <c r="G16029" s="17">
        <v>3.6830675E7</v>
      </c>
      <c r="H16029" s="17">
        <v>5.5406503E7</v>
      </c>
    </row>
    <row r="16030">
      <c r="A16030" s="7" t="s">
        <v>35198</v>
      </c>
      <c r="B16030" s="17" t="s">
        <v>35199</v>
      </c>
      <c r="C16030" s="17">
        <v>605.0</v>
      </c>
      <c r="D16030" s="17">
        <v>3.163520897E7</v>
      </c>
      <c r="E16030" s="17">
        <v>1.59419E7</v>
      </c>
      <c r="F16030" s="17">
        <v>2.6044013E7</v>
      </c>
      <c r="G16030" s="17">
        <v>4.0706439E7</v>
      </c>
      <c r="H16030" s="17">
        <v>5.6948487E7</v>
      </c>
    </row>
    <row r="16031">
      <c r="A16031" s="7" t="s">
        <v>35200</v>
      </c>
      <c r="B16031" s="17" t="s">
        <v>35201</v>
      </c>
      <c r="C16031" s="17">
        <v>51.0</v>
      </c>
      <c r="D16031" s="17">
        <v>3.764488161E7</v>
      </c>
      <c r="E16031" s="17">
        <v>1.3438137E7</v>
      </c>
      <c r="F16031" s="17">
        <v>3.4359043E7</v>
      </c>
      <c r="G16031" s="17">
        <v>4.8960081E7</v>
      </c>
      <c r="H16031" s="17">
        <v>7.9514962E7</v>
      </c>
    </row>
    <row r="16032">
      <c r="A16032" s="7" t="s">
        <v>35202</v>
      </c>
      <c r="B16032" s="17" t="s">
        <v>35203</v>
      </c>
      <c r="C16032" s="17">
        <v>1731.0</v>
      </c>
      <c r="D16032" s="17">
        <v>2.784252443E7</v>
      </c>
      <c r="E16032" s="17">
        <v>8298094.0</v>
      </c>
      <c r="F16032" s="17">
        <v>1.9645844E7</v>
      </c>
      <c r="G16032" s="17">
        <v>3.5934356E7</v>
      </c>
      <c r="H16032" s="17">
        <v>5.9486857E7</v>
      </c>
    </row>
    <row r="16033">
      <c r="A16033" s="7" t="s">
        <v>35204</v>
      </c>
      <c r="B16033" s="17" t="s">
        <v>35205</v>
      </c>
      <c r="C16033" s="17">
        <v>3125.0</v>
      </c>
      <c r="D16033" s="17">
        <v>2.982668325E7</v>
      </c>
      <c r="E16033" s="17">
        <v>1.38969E7</v>
      </c>
      <c r="F16033" s="17">
        <v>2.3574644E7</v>
      </c>
      <c r="G16033" s="17">
        <v>3.7529789E7</v>
      </c>
      <c r="H16033" s="17">
        <v>5.796705E7</v>
      </c>
    </row>
    <row r="16034">
      <c r="A16034" s="7" t="s">
        <v>35206</v>
      </c>
      <c r="B16034" s="17" t="s">
        <v>35207</v>
      </c>
      <c r="C16034" s="17">
        <v>357.0</v>
      </c>
      <c r="D16034" s="17">
        <v>3.882608214E7</v>
      </c>
      <c r="E16034" s="17">
        <v>1.888569E7</v>
      </c>
      <c r="F16034" s="17">
        <v>2.8991252E7</v>
      </c>
      <c r="G16034" s="17">
        <v>4.4878082E7</v>
      </c>
      <c r="H16034" s="17">
        <v>7.951015E7</v>
      </c>
    </row>
    <row r="16035">
      <c r="A16035" s="7" t="s">
        <v>35208</v>
      </c>
      <c r="B16035" s="17" t="s">
        <v>35209</v>
      </c>
      <c r="C16035" s="17">
        <v>1007.0</v>
      </c>
      <c r="D16035" s="17">
        <v>3.021620909E7</v>
      </c>
      <c r="E16035" s="17">
        <v>9417140.0</v>
      </c>
      <c r="F16035" s="17">
        <v>1.8116834E7</v>
      </c>
      <c r="G16035" s="17">
        <v>3.88608E7</v>
      </c>
      <c r="H16035" s="17">
        <v>6.8170815E7</v>
      </c>
    </row>
    <row r="16036">
      <c r="A16036" s="7" t="s">
        <v>35210</v>
      </c>
      <c r="B16036" s="17" t="s">
        <v>35211</v>
      </c>
      <c r="C16036" s="17">
        <v>52.0</v>
      </c>
      <c r="D16036" s="17">
        <v>3.158454883E7</v>
      </c>
      <c r="E16036" s="17">
        <v>8656083.0</v>
      </c>
      <c r="F16036" s="17">
        <v>1.8955913E7</v>
      </c>
      <c r="G16036" s="17">
        <v>3.5119493E7</v>
      </c>
      <c r="H16036" s="17">
        <v>6.7753921E7</v>
      </c>
    </row>
    <row r="16037">
      <c r="A16037" s="7" t="s">
        <v>35212</v>
      </c>
      <c r="B16037" s="17" t="s">
        <v>35213</v>
      </c>
      <c r="C16037" s="17">
        <v>65.0</v>
      </c>
      <c r="D16037" s="17">
        <v>3.346357243E7</v>
      </c>
      <c r="E16037" s="17">
        <v>1.3558711E7</v>
      </c>
      <c r="F16037" s="17">
        <v>2.7954993E7</v>
      </c>
      <c r="G16037" s="17">
        <v>4.347841E7</v>
      </c>
      <c r="H16037" s="17">
        <v>6.846774E7</v>
      </c>
    </row>
    <row r="16038">
      <c r="A16038" s="7" t="s">
        <v>35214</v>
      </c>
      <c r="B16038" s="17" t="s">
        <v>35215</v>
      </c>
      <c r="C16038" s="17">
        <v>22.0</v>
      </c>
      <c r="D16038" s="17">
        <v>2.905480418E7</v>
      </c>
      <c r="E16038" s="17">
        <v>2090350.0</v>
      </c>
      <c r="F16038" s="17">
        <v>4160600.0</v>
      </c>
      <c r="G16038" s="17">
        <v>5.0E7</v>
      </c>
      <c r="H16038" s="17">
        <v>8.1600512E7</v>
      </c>
    </row>
    <row r="16039">
      <c r="A16039" s="7" t="s">
        <v>35216</v>
      </c>
      <c r="B16039" s="17" t="s">
        <v>35217</v>
      </c>
      <c r="C16039" s="17">
        <v>3.0</v>
      </c>
      <c r="D16039" s="17">
        <v>5.3337906E7</v>
      </c>
      <c r="E16039" s="17">
        <v>2.8213375E7</v>
      </c>
      <c r="F16039" s="17">
        <v>5.8708476E7</v>
      </c>
      <c r="G16039" s="17">
        <v>7.3091867E7</v>
      </c>
      <c r="H16039" s="17">
        <v>7.3091867E7</v>
      </c>
    </row>
    <row r="16040">
      <c r="A16040" s="7" t="s">
        <v>35218</v>
      </c>
      <c r="B16040" s="17" t="s">
        <v>35219</v>
      </c>
      <c r="C16040" s="17">
        <v>36.0</v>
      </c>
      <c r="D16040" s="17">
        <v>5.061349356E7</v>
      </c>
      <c r="E16040" s="17">
        <v>2.5887716E7</v>
      </c>
      <c r="F16040" s="17">
        <v>3.920315E7</v>
      </c>
      <c r="G16040" s="17">
        <v>6.8968277E7</v>
      </c>
      <c r="H16040" s="17">
        <v>8.1742683E7</v>
      </c>
    </row>
    <row r="16041">
      <c r="A16041" s="7" t="s">
        <v>35220</v>
      </c>
      <c r="B16041" s="17" t="s">
        <v>35221</v>
      </c>
      <c r="C16041" s="17">
        <v>14.0</v>
      </c>
      <c r="D16041" s="17">
        <v>6.430251614E7</v>
      </c>
      <c r="E16041" s="17">
        <v>1.8405848E7</v>
      </c>
      <c r="F16041" s="17">
        <v>3.8646309E7</v>
      </c>
      <c r="G16041" s="17">
        <v>5.0168592E7</v>
      </c>
      <c r="H16041" s="17">
        <v>1.3618864E8</v>
      </c>
    </row>
    <row r="16042">
      <c r="A16042" s="7" t="s">
        <v>35222</v>
      </c>
      <c r="B16042" s="17" t="s">
        <v>35223</v>
      </c>
      <c r="C16042" s="17">
        <v>37.0</v>
      </c>
      <c r="D16042" s="17">
        <v>1.880874678E7</v>
      </c>
      <c r="E16042" s="17">
        <v>8739752.0</v>
      </c>
      <c r="F16042" s="17">
        <v>1.2552883E7</v>
      </c>
      <c r="G16042" s="17">
        <v>2.0990435E7</v>
      </c>
      <c r="H16042" s="17">
        <v>4.890877E7</v>
      </c>
    </row>
    <row r="16043">
      <c r="A16043" s="7" t="s">
        <v>35224</v>
      </c>
      <c r="B16043" s="17" t="s">
        <v>35225</v>
      </c>
      <c r="C16043" s="17">
        <v>83.0</v>
      </c>
      <c r="D16043" s="17">
        <v>3.668947022E7</v>
      </c>
      <c r="E16043" s="17">
        <v>1.12609E7</v>
      </c>
      <c r="F16043" s="17">
        <v>1.8634017E7</v>
      </c>
      <c r="G16043" s="17">
        <v>4.92947E7</v>
      </c>
      <c r="H16043" s="17">
        <v>9.3827904E7</v>
      </c>
    </row>
    <row r="16044">
      <c r="A16044" s="7" t="s">
        <v>35226</v>
      </c>
      <c r="B16044" s="17" t="s">
        <v>35227</v>
      </c>
      <c r="C16044" s="17">
        <v>87.0</v>
      </c>
      <c r="D16044" s="17">
        <v>1.053471549E7</v>
      </c>
      <c r="E16044" s="17">
        <v>2830962.0</v>
      </c>
      <c r="F16044" s="17">
        <v>3837452.0</v>
      </c>
      <c r="G16044" s="17">
        <v>7519741.0</v>
      </c>
      <c r="H16044" s="17">
        <v>2.3718066E7</v>
      </c>
    </row>
    <row r="16045">
      <c r="A16045" s="7" t="s">
        <v>35228</v>
      </c>
      <c r="B16045" s="17" t="s">
        <v>35229</v>
      </c>
      <c r="C16045" s="17">
        <v>10.0</v>
      </c>
      <c r="D16045" s="17">
        <v>2.0876551E7</v>
      </c>
      <c r="E16045" s="17">
        <v>4800041.0</v>
      </c>
      <c r="F16045" s="17">
        <v>8635988.0</v>
      </c>
      <c r="G16045" s="17">
        <v>3.3710989E7</v>
      </c>
      <c r="H16045" s="17">
        <v>6.415202E7</v>
      </c>
    </row>
    <row r="16046">
      <c r="A16046" s="7" t="s">
        <v>35230</v>
      </c>
      <c r="B16046" s="17" t="s">
        <v>35231</v>
      </c>
      <c r="C16046" s="17">
        <v>4.0</v>
      </c>
      <c r="D16046" s="17">
        <v>4.087559625E7</v>
      </c>
      <c r="E16046" s="17">
        <v>2.3733989E7</v>
      </c>
      <c r="F16046" s="17">
        <v>2.6629634E7</v>
      </c>
      <c r="G16046" s="17">
        <v>5.4761815E7</v>
      </c>
      <c r="H16046" s="17">
        <v>5.8376947E7</v>
      </c>
    </row>
    <row r="16047">
      <c r="A16047" s="7" t="s">
        <v>35232</v>
      </c>
      <c r="B16047" s="17" t="s">
        <v>35233</v>
      </c>
      <c r="C16047" s="17">
        <v>1.0</v>
      </c>
      <c r="D16047" s="17">
        <v>9.946848E7</v>
      </c>
      <c r="E16047" s="17">
        <v>9.946848E7</v>
      </c>
      <c r="F16047" s="17">
        <v>9.946848E7</v>
      </c>
      <c r="G16047" s="17">
        <v>9.946848E7</v>
      </c>
      <c r="H16047" s="17">
        <v>9.946848E7</v>
      </c>
    </row>
    <row r="16048">
      <c r="A16048" s="7" t="s">
        <v>35234</v>
      </c>
      <c r="B16048" s="17" t="s">
        <v>35235</v>
      </c>
      <c r="C16048" s="17">
        <v>3.0</v>
      </c>
      <c r="D16048" s="17">
        <v>2.5387368E7</v>
      </c>
      <c r="E16048" s="17">
        <v>1.5293022E7</v>
      </c>
      <c r="F16048" s="17">
        <v>2.6865925E7</v>
      </c>
      <c r="G16048" s="17">
        <v>3.4003157E7</v>
      </c>
      <c r="H16048" s="17">
        <v>3.4003157E7</v>
      </c>
    </row>
    <row r="16049">
      <c r="A16049" s="7" t="s">
        <v>35236</v>
      </c>
      <c r="B16049" s="17" t="s">
        <v>35237</v>
      </c>
      <c r="C16049" s="17">
        <v>11.0</v>
      </c>
      <c r="D16049" s="17">
        <v>2.097801109E7</v>
      </c>
      <c r="E16049" s="17">
        <v>6524727.0</v>
      </c>
      <c r="F16049" s="17">
        <v>2.1509553E7</v>
      </c>
      <c r="G16049" s="17">
        <v>2.7702998E7</v>
      </c>
      <c r="H16049" s="17">
        <v>3.4281164E7</v>
      </c>
    </row>
    <row r="16050">
      <c r="A16050" s="7" t="s">
        <v>35238</v>
      </c>
      <c r="B16050" s="17" t="s">
        <v>35239</v>
      </c>
      <c r="C16050" s="17">
        <v>92.0</v>
      </c>
      <c r="D16050" s="17">
        <v>2.91072198E7</v>
      </c>
      <c r="E16050" s="17">
        <v>1.0358911E7</v>
      </c>
      <c r="F16050" s="17">
        <v>1.389E7</v>
      </c>
      <c r="G16050" s="17">
        <v>3.2299832E7</v>
      </c>
      <c r="H16050" s="17">
        <v>5.8376947E7</v>
      </c>
    </row>
    <row r="16051">
      <c r="A16051" s="7" t="s">
        <v>35240</v>
      </c>
      <c r="B16051" s="17" t="s">
        <v>35241</v>
      </c>
      <c r="C16051" s="17">
        <v>30.0</v>
      </c>
      <c r="D16051" s="17">
        <v>3.48612327E7</v>
      </c>
      <c r="E16051" s="17">
        <v>1.6766311E7</v>
      </c>
      <c r="F16051" s="17">
        <v>2.4270128E7</v>
      </c>
      <c r="G16051" s="17">
        <v>3.8445179E7</v>
      </c>
      <c r="H16051" s="17">
        <v>7.3875799E7</v>
      </c>
    </row>
    <row r="16052">
      <c r="A16052" s="7" t="s">
        <v>35242</v>
      </c>
      <c r="B16052" s="17" t="s">
        <v>35243</v>
      </c>
      <c r="C16052" s="17">
        <v>22.0</v>
      </c>
      <c r="D16052" s="17">
        <v>2.722977905E7</v>
      </c>
      <c r="E16052" s="17">
        <v>1.5293022E7</v>
      </c>
      <c r="F16052" s="17">
        <v>2.7213072E7</v>
      </c>
      <c r="G16052" s="17">
        <v>4.0082029E7</v>
      </c>
      <c r="H16052" s="17">
        <v>5.0186553E7</v>
      </c>
    </row>
    <row r="16053">
      <c r="A16053" s="7" t="s">
        <v>35244</v>
      </c>
      <c r="B16053" s="17" t="s">
        <v>35245</v>
      </c>
      <c r="C16053" s="17">
        <v>3.0</v>
      </c>
      <c r="D16053" s="17">
        <v>7.737803433E7</v>
      </c>
      <c r="E16053" s="17">
        <v>1.1584116E7</v>
      </c>
      <c r="F16053" s="17">
        <v>2.9495319E7</v>
      </c>
      <c r="G16053" s="17">
        <v>1.91054668E8</v>
      </c>
      <c r="H16053" s="17">
        <v>1.91054668E8</v>
      </c>
    </row>
    <row r="16054">
      <c r="A16054" s="7" t="s">
        <v>35247</v>
      </c>
      <c r="B16054" s="17" t="s">
        <v>35248</v>
      </c>
      <c r="C16054" s="17">
        <v>11.0</v>
      </c>
      <c r="D16054" s="17">
        <v>1.4050399E7</v>
      </c>
      <c r="E16054" s="17">
        <v>6624000.0</v>
      </c>
      <c r="F16054" s="17">
        <v>9971720.0</v>
      </c>
      <c r="G16054" s="17">
        <v>1.4722384E7</v>
      </c>
      <c r="H16054" s="17">
        <v>1.8121227E7</v>
      </c>
    </row>
    <row r="16055">
      <c r="A16055" s="7" t="s">
        <v>35249</v>
      </c>
      <c r="B16055" s="17" t="s">
        <v>35250</v>
      </c>
      <c r="C16055" s="17">
        <v>23.0</v>
      </c>
      <c r="D16055" s="17">
        <v>2.17116E7</v>
      </c>
      <c r="E16055" s="17">
        <v>7582736.0</v>
      </c>
      <c r="F16055" s="17">
        <v>1.1740914E7</v>
      </c>
      <c r="G16055" s="17">
        <v>2.5899291E7</v>
      </c>
      <c r="H16055" s="17">
        <v>4.41904E7</v>
      </c>
    </row>
    <row r="16056">
      <c r="A16056" s="7" t="s">
        <v>35251</v>
      </c>
      <c r="B16056" s="17" t="s">
        <v>35252</v>
      </c>
      <c r="C16056" s="17">
        <v>68.0</v>
      </c>
      <c r="D16056" s="17">
        <v>1.773514453E7</v>
      </c>
      <c r="E16056" s="17">
        <v>5530035.0</v>
      </c>
      <c r="F16056" s="17">
        <v>8765363.0</v>
      </c>
      <c r="G16056" s="17">
        <v>1.7810558E7</v>
      </c>
      <c r="H16056" s="17">
        <v>5.1010096E7</v>
      </c>
    </row>
    <row r="16057">
      <c r="A16057" s="7" t="s">
        <v>35253</v>
      </c>
      <c r="B16057" s="17" t="s">
        <v>35254</v>
      </c>
      <c r="C16057" s="17">
        <v>402.0</v>
      </c>
      <c r="D16057" s="17">
        <v>1.916905381E7</v>
      </c>
      <c r="E16057" s="17">
        <v>8234047.0</v>
      </c>
      <c r="F16057" s="17">
        <v>1.2968241E7</v>
      </c>
      <c r="G16057" s="17">
        <v>2.38139E7</v>
      </c>
      <c r="H16057" s="17">
        <v>4.0788563E7</v>
      </c>
    </row>
    <row r="16058">
      <c r="A16058" s="7" t="s">
        <v>35255</v>
      </c>
      <c r="B16058" s="17" t="s">
        <v>35256</v>
      </c>
      <c r="C16058" s="17">
        <v>27.0</v>
      </c>
      <c r="D16058" s="17">
        <v>2.248706896E7</v>
      </c>
      <c r="E16058" s="17">
        <v>6082084.0</v>
      </c>
      <c r="F16058" s="17">
        <v>1.0757883E7</v>
      </c>
      <c r="G16058" s="17">
        <v>1.9526485E7</v>
      </c>
      <c r="H16058" s="17">
        <v>5.7882169E7</v>
      </c>
    </row>
    <row r="16059">
      <c r="A16059" s="7" t="s">
        <v>35257</v>
      </c>
      <c r="B16059" s="17" t="s">
        <v>35258</v>
      </c>
      <c r="C16059" s="17">
        <v>41.0</v>
      </c>
      <c r="D16059" s="17">
        <v>1.75042031E7</v>
      </c>
      <c r="E16059" s="17">
        <v>6392964.0</v>
      </c>
      <c r="F16059" s="17">
        <v>1.2335715E7</v>
      </c>
      <c r="G16059" s="17">
        <v>2.2016881E7</v>
      </c>
      <c r="H16059" s="17">
        <v>2.9144647E7</v>
      </c>
    </row>
    <row r="16060">
      <c r="A16060" s="7" t="s">
        <v>35259</v>
      </c>
      <c r="B16060" s="17" t="s">
        <v>35260</v>
      </c>
      <c r="C16060" s="17">
        <v>95.0</v>
      </c>
      <c r="D16060" s="17">
        <v>1.335236016E7</v>
      </c>
      <c r="E16060" s="17">
        <v>7581900.0</v>
      </c>
      <c r="F16060" s="17">
        <v>1.1407266E7</v>
      </c>
      <c r="G16060" s="17">
        <v>1.6964005E7</v>
      </c>
      <c r="H16060" s="17">
        <v>2.3255184E7</v>
      </c>
    </row>
    <row r="16061">
      <c r="A16061" s="7" t="s">
        <v>35261</v>
      </c>
      <c r="B16061" s="17" t="s">
        <v>35262</v>
      </c>
      <c r="C16061" s="17">
        <v>24.0</v>
      </c>
      <c r="D16061" s="17">
        <v>1.418433438E7</v>
      </c>
      <c r="E16061" s="17">
        <v>4205393.0</v>
      </c>
      <c r="F16061" s="17">
        <v>1.2507959E7</v>
      </c>
      <c r="G16061" s="17">
        <v>1.9205641E7</v>
      </c>
      <c r="H16061" s="17">
        <v>3.2960559E7</v>
      </c>
    </row>
    <row r="16062">
      <c r="A16062" s="7" t="s">
        <v>35263</v>
      </c>
      <c r="B16062" s="17" t="s">
        <v>35264</v>
      </c>
      <c r="C16062" s="17">
        <v>9.0</v>
      </c>
      <c r="D16062" s="17">
        <v>2.811739944E7</v>
      </c>
      <c r="E16062" s="17">
        <v>1.1761947E7</v>
      </c>
      <c r="F16062" s="17">
        <v>2.6517705E7</v>
      </c>
      <c r="G16062" s="17">
        <v>4.1742362E7</v>
      </c>
      <c r="H16062" s="17">
        <v>5.8762734E7</v>
      </c>
    </row>
    <row r="16063">
      <c r="A16063" s="7" t="s">
        <v>35265</v>
      </c>
      <c r="B16063" s="17" t="s">
        <v>35266</v>
      </c>
      <c r="C16063" s="17">
        <v>31.0</v>
      </c>
      <c r="D16063" s="17">
        <v>5.387846952E7</v>
      </c>
      <c r="E16063" s="17">
        <v>1.1414995E7</v>
      </c>
      <c r="F16063" s="17">
        <v>2.5101303E7</v>
      </c>
      <c r="G16063" s="17">
        <v>8.8776612E7</v>
      </c>
      <c r="H16063" s="17">
        <v>1.46054132E8</v>
      </c>
    </row>
    <row r="16064">
      <c r="A16064" s="7" t="s">
        <v>35267</v>
      </c>
      <c r="B16064" s="17" t="s">
        <v>35268</v>
      </c>
      <c r="C16064" s="17">
        <v>6.0</v>
      </c>
      <c r="D16064" s="17">
        <v>4.042699217E7</v>
      </c>
      <c r="E16064" s="17">
        <v>2.0322343E7</v>
      </c>
      <c r="F16064" s="17">
        <v>2.2822861E7</v>
      </c>
      <c r="G16064" s="17">
        <v>5.2346609E7</v>
      </c>
      <c r="H16064" s="17">
        <v>1.13442402E8</v>
      </c>
    </row>
    <row r="16065">
      <c r="A16065" s="7" t="s">
        <v>35269</v>
      </c>
      <c r="B16065" s="17" t="s">
        <v>35270</v>
      </c>
      <c r="C16065" s="17">
        <v>1.0</v>
      </c>
      <c r="D16065" s="17">
        <v>1298694.0</v>
      </c>
      <c r="E16065" s="17">
        <v>1298694.0</v>
      </c>
      <c r="F16065" s="17">
        <v>1298694.0</v>
      </c>
      <c r="G16065" s="17">
        <v>1298694.0</v>
      </c>
      <c r="H16065" s="17">
        <v>1298694.0</v>
      </c>
    </row>
    <row r="16066">
      <c r="A16066" s="7" t="s">
        <v>35271</v>
      </c>
      <c r="B16066" s="17" t="s">
        <v>35272</v>
      </c>
      <c r="C16066" s="17">
        <v>5.0</v>
      </c>
      <c r="D16066" s="17">
        <v>9.97546582E7</v>
      </c>
      <c r="E16066" s="17">
        <v>4.2069936E7</v>
      </c>
      <c r="F16066" s="17">
        <v>5.8002876E7</v>
      </c>
      <c r="G16066" s="17">
        <v>1.93817936E8</v>
      </c>
      <c r="H16066" s="17">
        <v>1.93817936E8</v>
      </c>
    </row>
    <row r="16067">
      <c r="A16067" s="7" t="s">
        <v>35273</v>
      </c>
      <c r="B16067" s="17" t="s">
        <v>35274</v>
      </c>
      <c r="C16067" s="17">
        <v>6.0</v>
      </c>
      <c r="D16067" s="17">
        <v>3.791063583E7</v>
      </c>
      <c r="E16067" s="17">
        <v>2137271.0</v>
      </c>
      <c r="F16067" s="17">
        <v>1.1306868E7</v>
      </c>
      <c r="G16067" s="17">
        <v>5.4304313E7</v>
      </c>
      <c r="H16067" s="17">
        <v>1.05252873E8</v>
      </c>
    </row>
    <row r="16068">
      <c r="A16068" s="7" t="s">
        <v>35275</v>
      </c>
      <c r="B16068" s="17" t="s">
        <v>35276</v>
      </c>
      <c r="C16068" s="17">
        <v>19.0</v>
      </c>
      <c r="D16068" s="17">
        <v>4.4853877E7</v>
      </c>
      <c r="E16068" s="17">
        <v>7357224.0</v>
      </c>
      <c r="F16068" s="17">
        <v>1.618665E7</v>
      </c>
      <c r="G16068" s="17">
        <v>4.7652254E7</v>
      </c>
      <c r="H16068" s="17">
        <v>1.39555759E8</v>
      </c>
    </row>
    <row r="16069">
      <c r="A16069" s="7" t="s">
        <v>35277</v>
      </c>
      <c r="B16069" s="17" t="s">
        <v>35278</v>
      </c>
      <c r="C16069" s="17">
        <v>42.0</v>
      </c>
      <c r="D16069" s="17">
        <v>1.511693798E7</v>
      </c>
      <c r="E16069" s="17">
        <v>4464945.0</v>
      </c>
      <c r="F16069" s="17">
        <v>6877374.0</v>
      </c>
      <c r="G16069" s="17">
        <v>1.7445774E7</v>
      </c>
      <c r="H16069" s="17">
        <v>2.8115567E7</v>
      </c>
    </row>
    <row r="16070">
      <c r="A16070" s="7" t="s">
        <v>35279</v>
      </c>
      <c r="B16070" s="17" t="s">
        <v>35280</v>
      </c>
      <c r="C16070" s="17">
        <v>95.0</v>
      </c>
      <c r="D16070" s="17">
        <v>7117497.947</v>
      </c>
      <c r="E16070" s="17">
        <v>2893300.0</v>
      </c>
      <c r="F16070" s="17">
        <v>4179970.0</v>
      </c>
      <c r="G16070" s="17">
        <v>6829550.0</v>
      </c>
      <c r="H16070" s="17">
        <v>1.1260299E7</v>
      </c>
    </row>
    <row r="16071">
      <c r="A16071" s="7" t="s">
        <v>35281</v>
      </c>
      <c r="B16071" s="17" t="s">
        <v>35282</v>
      </c>
      <c r="C16071" s="17">
        <v>1.0</v>
      </c>
      <c r="D16071" s="17">
        <v>2780707.0</v>
      </c>
      <c r="E16071" s="17">
        <v>2780707.0</v>
      </c>
      <c r="F16071" s="17">
        <v>2780707.0</v>
      </c>
      <c r="G16071" s="17">
        <v>2780707.0</v>
      </c>
      <c r="H16071" s="17">
        <v>2780707.0</v>
      </c>
    </row>
    <row r="16072">
      <c r="A16072" s="7" t="s">
        <v>35284</v>
      </c>
      <c r="B16072" s="17" t="s">
        <v>35285</v>
      </c>
      <c r="C16072" s="17">
        <v>508.0</v>
      </c>
      <c r="D16072" s="17">
        <v>7484642.61</v>
      </c>
      <c r="E16072" s="17">
        <v>2581252.0</v>
      </c>
      <c r="F16072" s="17">
        <v>4010712.0</v>
      </c>
      <c r="G16072" s="17">
        <v>7074126.0</v>
      </c>
      <c r="H16072" s="17">
        <v>1.5004677E7</v>
      </c>
    </row>
    <row r="16073">
      <c r="A16073" s="7" t="s">
        <v>35286</v>
      </c>
      <c r="B16073" s="17" t="s">
        <v>35287</v>
      </c>
      <c r="C16073" s="17">
        <v>182.0</v>
      </c>
      <c r="D16073" s="17">
        <v>7441734.654</v>
      </c>
      <c r="E16073" s="17">
        <v>2595000.0</v>
      </c>
      <c r="F16073" s="17">
        <v>4091337.0</v>
      </c>
      <c r="G16073" s="17">
        <v>7721732.0</v>
      </c>
      <c r="H16073" s="17">
        <v>1.59854E7</v>
      </c>
    </row>
    <row r="16074">
      <c r="A16074" s="7" t="s">
        <v>35288</v>
      </c>
      <c r="B16074" s="17" t="s">
        <v>35289</v>
      </c>
      <c r="C16074" s="17">
        <v>76.0</v>
      </c>
      <c r="D16074" s="17">
        <v>2.083406088E7</v>
      </c>
      <c r="E16074" s="17">
        <v>3776937.0</v>
      </c>
      <c r="F16074" s="17">
        <v>8346000.0</v>
      </c>
      <c r="G16074" s="17">
        <v>2.1602185E7</v>
      </c>
      <c r="H16074" s="17">
        <v>5.9481297E7</v>
      </c>
    </row>
    <row r="16075">
      <c r="A16075" s="7" t="s">
        <v>35290</v>
      </c>
      <c r="B16075" s="17" t="s">
        <v>35291</v>
      </c>
      <c r="C16075" s="17">
        <v>133.0</v>
      </c>
      <c r="D16075" s="17">
        <v>1.386136342E7</v>
      </c>
      <c r="E16075" s="17">
        <v>4026173.0</v>
      </c>
      <c r="F16075" s="17">
        <v>7473100.0</v>
      </c>
      <c r="G16075" s="17">
        <v>1.6577387E7</v>
      </c>
      <c r="H16075" s="17">
        <v>3.2433137E7</v>
      </c>
    </row>
    <row r="16076">
      <c r="A16076" s="7" t="s">
        <v>35292</v>
      </c>
      <c r="B16076" s="17" t="s">
        <v>35293</v>
      </c>
      <c r="C16076" s="17">
        <v>11.0</v>
      </c>
      <c r="D16076" s="17">
        <v>6381658.273</v>
      </c>
      <c r="E16076" s="17">
        <v>2933209.0</v>
      </c>
      <c r="F16076" s="17">
        <v>6013653.0</v>
      </c>
      <c r="G16076" s="17">
        <v>8715261.0</v>
      </c>
      <c r="H16076" s="17">
        <v>1.311238E7</v>
      </c>
    </row>
    <row r="16077">
      <c r="A16077" s="7" t="s">
        <v>35294</v>
      </c>
      <c r="B16077" s="17" t="s">
        <v>35295</v>
      </c>
      <c r="C16077" s="17">
        <v>3.0</v>
      </c>
      <c r="D16077" s="17">
        <v>1.034549E7</v>
      </c>
      <c r="E16077" s="17">
        <v>1686981.0</v>
      </c>
      <c r="F16077" s="17">
        <v>4122402.0</v>
      </c>
      <c r="G16077" s="17">
        <v>2.5227087E7</v>
      </c>
      <c r="H16077" s="17">
        <v>2.5227087E7</v>
      </c>
    </row>
    <row r="16078">
      <c r="A16078" s="7" t="s">
        <v>35296</v>
      </c>
      <c r="B16078" s="17" t="s">
        <v>35297</v>
      </c>
      <c r="C16078" s="17">
        <v>5.0</v>
      </c>
      <c r="D16078" s="17">
        <v>2471651.0</v>
      </c>
      <c r="E16078" s="17">
        <v>2063913.0</v>
      </c>
      <c r="F16078" s="17">
        <v>2354021.0</v>
      </c>
      <c r="G16078" s="17">
        <v>2578677.0</v>
      </c>
      <c r="H16078" s="17">
        <v>3859311.0</v>
      </c>
    </row>
    <row r="16079">
      <c r="A16079" s="7" t="s">
        <v>35298</v>
      </c>
      <c r="B16079" s="17" t="s">
        <v>35299</v>
      </c>
      <c r="C16079" s="17">
        <v>22.0</v>
      </c>
      <c r="D16079" s="17">
        <v>9173054.818</v>
      </c>
      <c r="E16079" s="17">
        <v>4984461.0</v>
      </c>
      <c r="F16079" s="17">
        <v>7956300.0</v>
      </c>
      <c r="G16079" s="17">
        <v>1.2679327E7</v>
      </c>
      <c r="H16079" s="17">
        <v>1.7125306E7</v>
      </c>
    </row>
    <row r="16080">
      <c r="A16080" s="7" t="s">
        <v>35300</v>
      </c>
      <c r="B16080" s="17" t="s">
        <v>35301</v>
      </c>
      <c r="C16080" s="17">
        <v>29.0</v>
      </c>
      <c r="D16080" s="17">
        <v>1.562123172E7</v>
      </c>
      <c r="E16080" s="17">
        <v>4078077.0</v>
      </c>
      <c r="F16080" s="17">
        <v>6128825.0</v>
      </c>
      <c r="G16080" s="17">
        <v>1.3643842E7</v>
      </c>
      <c r="H16080" s="17">
        <v>6.2015067E7</v>
      </c>
    </row>
    <row r="16081">
      <c r="A16081" s="7" t="s">
        <v>35302</v>
      </c>
      <c r="B16081" s="17" t="s">
        <v>35303</v>
      </c>
      <c r="C16081" s="17">
        <v>297.0</v>
      </c>
      <c r="D16081" s="17">
        <v>1.516121446E7</v>
      </c>
      <c r="E16081" s="17">
        <v>3118527.0</v>
      </c>
      <c r="F16081" s="17">
        <v>6539218.0</v>
      </c>
      <c r="G16081" s="17">
        <v>1.2509743E7</v>
      </c>
      <c r="H16081" s="17">
        <v>3.2263075E7</v>
      </c>
    </row>
    <row r="16082">
      <c r="A16082" s="7" t="s">
        <v>35304</v>
      </c>
      <c r="B16082" s="17" t="s">
        <v>35305</v>
      </c>
      <c r="C16082" s="17">
        <v>1.0</v>
      </c>
      <c r="D16082" s="17">
        <v>7924441.0</v>
      </c>
      <c r="E16082" s="17">
        <v>7924441.0</v>
      </c>
      <c r="F16082" s="17">
        <v>7924441.0</v>
      </c>
      <c r="G16082" s="17">
        <v>7924441.0</v>
      </c>
      <c r="H16082" s="17">
        <v>7924441.0</v>
      </c>
    </row>
    <row r="16083">
      <c r="A16083" s="7" t="s">
        <v>35306</v>
      </c>
      <c r="B16083" s="17" t="s">
        <v>35307</v>
      </c>
      <c r="C16083" s="17">
        <v>1487.0</v>
      </c>
      <c r="D16083" s="17">
        <v>1.676478055E7</v>
      </c>
      <c r="E16083" s="17">
        <v>6193454.0</v>
      </c>
      <c r="F16083" s="17">
        <v>9980253.0</v>
      </c>
      <c r="G16083" s="17">
        <v>1.8349388E7</v>
      </c>
      <c r="H16083" s="17">
        <v>3.3996675E7</v>
      </c>
    </row>
    <row r="16084">
      <c r="A16084" s="7" t="s">
        <v>35308</v>
      </c>
      <c r="B16084" s="17" t="s">
        <v>35309</v>
      </c>
      <c r="C16084" s="17">
        <v>104.0</v>
      </c>
      <c r="D16084" s="17">
        <v>2.034041301E7</v>
      </c>
      <c r="E16084" s="17">
        <v>5933019.0</v>
      </c>
      <c r="F16084" s="17">
        <v>8967946.0</v>
      </c>
      <c r="G16084" s="17">
        <v>1.6861219E7</v>
      </c>
      <c r="H16084" s="17">
        <v>3.67529E7</v>
      </c>
    </row>
    <row r="16085">
      <c r="A16085" s="7" t="s">
        <v>35310</v>
      </c>
      <c r="B16085" s="17" t="s">
        <v>35311</v>
      </c>
      <c r="C16085" s="17">
        <v>313.0</v>
      </c>
      <c r="D16085" s="17">
        <v>2.226865977E7</v>
      </c>
      <c r="E16085" s="17">
        <v>6943676.0</v>
      </c>
      <c r="F16085" s="17">
        <v>1.2637335E7</v>
      </c>
      <c r="G16085" s="17">
        <v>2.6364416E7</v>
      </c>
      <c r="H16085" s="17">
        <v>4.7036674E7</v>
      </c>
    </row>
    <row r="16086">
      <c r="A16086" s="7" t="s">
        <v>35313</v>
      </c>
      <c r="B16086" s="17" t="s">
        <v>35314</v>
      </c>
      <c r="C16086" s="17">
        <v>1860.0</v>
      </c>
      <c r="D16086" s="17">
        <v>1.60626516E7</v>
      </c>
      <c r="E16086" s="17">
        <v>6170351.0</v>
      </c>
      <c r="F16086" s="17">
        <v>9282902.0</v>
      </c>
      <c r="G16086" s="17">
        <v>1.6208552E7</v>
      </c>
      <c r="H16086" s="17">
        <v>3.2127826E7</v>
      </c>
    </row>
    <row r="16087">
      <c r="A16087" s="7" t="s">
        <v>35315</v>
      </c>
      <c r="B16087" s="17" t="s">
        <v>35316</v>
      </c>
      <c r="C16087" s="17">
        <v>1346.0</v>
      </c>
      <c r="D16087" s="17">
        <v>1.563672655E7</v>
      </c>
      <c r="E16087" s="17">
        <v>5713608.0</v>
      </c>
      <c r="F16087" s="17">
        <v>9454120.0</v>
      </c>
      <c r="G16087" s="17">
        <v>1.5746E7</v>
      </c>
      <c r="H16087" s="17">
        <v>3.2376128E7</v>
      </c>
    </row>
    <row r="16088">
      <c r="A16088" s="7" t="s">
        <v>35317</v>
      </c>
      <c r="B16088" s="17" t="s">
        <v>35318</v>
      </c>
      <c r="C16088" s="17">
        <v>2.0</v>
      </c>
      <c r="D16088" s="17">
        <v>2.78004745E7</v>
      </c>
      <c r="E16088" s="17">
        <v>2.0495299E7</v>
      </c>
      <c r="F16088" s="17">
        <v>2.0495299E7</v>
      </c>
      <c r="G16088" s="17">
        <v>3.510565E7</v>
      </c>
      <c r="H16088" s="17">
        <v>3.510565E7</v>
      </c>
    </row>
    <row r="16089">
      <c r="A16089" s="7" t="s">
        <v>35319</v>
      </c>
      <c r="B16089" s="17" t="s">
        <v>35320</v>
      </c>
      <c r="C16089" s="17">
        <v>663.0</v>
      </c>
      <c r="D16089" s="17">
        <v>1.905683496E7</v>
      </c>
      <c r="E16089" s="17">
        <v>8576000.0</v>
      </c>
      <c r="F16089" s="17">
        <v>1.3893057E7</v>
      </c>
      <c r="G16089" s="17">
        <v>2.3037201E7</v>
      </c>
      <c r="H16089" s="17">
        <v>3.9347928E7</v>
      </c>
    </row>
    <row r="16090">
      <c r="A16090" s="7" t="s">
        <v>35321</v>
      </c>
      <c r="B16090" s="17" t="s">
        <v>35322</v>
      </c>
      <c r="C16090" s="17">
        <v>2413.0</v>
      </c>
      <c r="D16090" s="17">
        <v>2.07047844E7</v>
      </c>
      <c r="E16090" s="17">
        <v>9533015.0</v>
      </c>
      <c r="F16090" s="17">
        <v>1.4029466E7</v>
      </c>
      <c r="G16090" s="17">
        <v>2.3699494E7</v>
      </c>
      <c r="H16090" s="17">
        <v>4.0480475E7</v>
      </c>
    </row>
    <row r="16091">
      <c r="A16091" s="7" t="s">
        <v>35323</v>
      </c>
      <c r="B16091" s="17" t="s">
        <v>35324</v>
      </c>
      <c r="C16091" s="17">
        <v>544.0</v>
      </c>
      <c r="D16091" s="17">
        <v>2.951387199E7</v>
      </c>
      <c r="E16091" s="17">
        <v>1.2449542E7</v>
      </c>
      <c r="F16091" s="17">
        <v>2.1397006E7</v>
      </c>
      <c r="G16091" s="17">
        <v>3.685107E7</v>
      </c>
      <c r="H16091" s="17">
        <v>5.7077419E7</v>
      </c>
    </row>
    <row r="16092">
      <c r="A16092" s="7" t="s">
        <v>35325</v>
      </c>
      <c r="B16092" s="17" t="s">
        <v>35326</v>
      </c>
      <c r="C16092" s="17">
        <v>928.0</v>
      </c>
      <c r="D16092" s="17">
        <v>2.447517126E7</v>
      </c>
      <c r="E16092" s="17">
        <v>9752050.0</v>
      </c>
      <c r="F16092" s="17">
        <v>1.8245243E7</v>
      </c>
      <c r="G16092" s="17">
        <v>3.1583847E7</v>
      </c>
      <c r="H16092" s="17">
        <v>5.1594559E7</v>
      </c>
    </row>
    <row r="16093">
      <c r="A16093" s="7" t="s">
        <v>35327</v>
      </c>
      <c r="B16093" s="17" t="s">
        <v>35328</v>
      </c>
      <c r="C16093" s="17">
        <v>3292.0</v>
      </c>
      <c r="D16093" s="17">
        <v>2.455321203E7</v>
      </c>
      <c r="E16093" s="17">
        <v>1.1624522E7</v>
      </c>
      <c r="F16093" s="17">
        <v>1.89711E7</v>
      </c>
      <c r="G16093" s="17">
        <v>3.0915303E7</v>
      </c>
      <c r="H16093" s="17">
        <v>4.6603601E7</v>
      </c>
    </row>
    <row r="16094">
      <c r="A16094" s="7" t="s">
        <v>35329</v>
      </c>
      <c r="B16094" s="17" t="s">
        <v>35330</v>
      </c>
      <c r="C16094" s="17">
        <v>225.0</v>
      </c>
      <c r="D16094" s="17">
        <v>2.272234411E7</v>
      </c>
      <c r="E16094" s="17">
        <v>1.1494578E7</v>
      </c>
      <c r="F16094" s="17">
        <v>1.6678499E7</v>
      </c>
      <c r="G16094" s="17">
        <v>2.7221146E7</v>
      </c>
      <c r="H16094" s="17">
        <v>4.2862729E7</v>
      </c>
    </row>
    <row r="16095">
      <c r="A16095" s="7" t="s">
        <v>35331</v>
      </c>
      <c r="B16095" s="17" t="s">
        <v>35332</v>
      </c>
      <c r="C16095" s="17">
        <v>32.0</v>
      </c>
      <c r="D16095" s="17">
        <v>3.427109994E7</v>
      </c>
      <c r="E16095" s="17">
        <v>1.4719096E7</v>
      </c>
      <c r="F16095" s="17">
        <v>2.7902788E7</v>
      </c>
      <c r="G16095" s="17">
        <v>3.6744575E7</v>
      </c>
      <c r="H16095" s="17">
        <v>6.8484754E7</v>
      </c>
    </row>
    <row r="16096">
      <c r="A16096" s="7" t="s">
        <v>35333</v>
      </c>
      <c r="B16096" s="17" t="s">
        <v>35334</v>
      </c>
      <c r="C16096" s="17">
        <v>680.0</v>
      </c>
      <c r="D16096" s="17">
        <v>3.302332271E7</v>
      </c>
      <c r="E16096" s="17">
        <v>1.4421973E7</v>
      </c>
      <c r="F16096" s="17">
        <v>2.4766432E7</v>
      </c>
      <c r="G16096" s="17">
        <v>3.9549743E7</v>
      </c>
      <c r="H16096" s="17">
        <v>6.5866809E7</v>
      </c>
    </row>
    <row r="16097">
      <c r="A16097" s="7" t="s">
        <v>35335</v>
      </c>
      <c r="B16097" s="17" t="s">
        <v>35336</v>
      </c>
      <c r="C16097" s="17">
        <v>51.0</v>
      </c>
      <c r="D16097" s="17">
        <v>2.384789643E7</v>
      </c>
      <c r="E16097" s="17">
        <v>9022389.0</v>
      </c>
      <c r="F16097" s="17">
        <v>1.7177109E7</v>
      </c>
      <c r="G16097" s="17">
        <v>3.0729176E7</v>
      </c>
      <c r="H16097" s="17">
        <v>5.0936591E7</v>
      </c>
    </row>
    <row r="16098">
      <c r="A16098" s="7" t="s">
        <v>35337</v>
      </c>
      <c r="B16098" s="17" t="s">
        <v>35338</v>
      </c>
      <c r="C16098" s="17">
        <v>29.0</v>
      </c>
      <c r="D16098" s="17">
        <v>3.184707848E7</v>
      </c>
      <c r="E16098" s="17">
        <v>2.228626E7</v>
      </c>
      <c r="F16098" s="17">
        <v>2.8529522E7</v>
      </c>
      <c r="G16098" s="17">
        <v>3.7432786E7</v>
      </c>
      <c r="H16098" s="17">
        <v>6.2688143E7</v>
      </c>
    </row>
    <row r="16099">
      <c r="A16099" s="7" t="s">
        <v>35339</v>
      </c>
      <c r="B16099" s="17" t="s">
        <v>35340</v>
      </c>
      <c r="C16099" s="17">
        <v>61.0</v>
      </c>
      <c r="D16099" s="17">
        <v>2.154222339E7</v>
      </c>
      <c r="E16099" s="17">
        <v>1.14395E7</v>
      </c>
      <c r="F16099" s="17">
        <v>1.8092577E7</v>
      </c>
      <c r="G16099" s="17">
        <v>2.6359115E7</v>
      </c>
      <c r="H16099" s="17">
        <v>3.457105E7</v>
      </c>
    </row>
    <row r="16100">
      <c r="A16100" s="7" t="s">
        <v>35341</v>
      </c>
      <c r="B16100" s="17" t="s">
        <v>35342</v>
      </c>
      <c r="C16100" s="17">
        <v>5.0</v>
      </c>
      <c r="D16100" s="17">
        <v>2.56477064E7</v>
      </c>
      <c r="E16100" s="17">
        <v>2.3544371E7</v>
      </c>
      <c r="F16100" s="17">
        <v>2.6974734E7</v>
      </c>
      <c r="G16100" s="17">
        <v>2.866654E7</v>
      </c>
      <c r="H16100" s="17">
        <v>3.3788667E7</v>
      </c>
    </row>
    <row r="16101">
      <c r="A16101" s="7" t="s">
        <v>35343</v>
      </c>
      <c r="B16101" s="17" t="s">
        <v>35344</v>
      </c>
      <c r="C16101" s="17">
        <v>27.0</v>
      </c>
      <c r="D16101" s="17">
        <v>2.972855737E7</v>
      </c>
      <c r="E16101" s="17">
        <v>2.1506743E7</v>
      </c>
      <c r="F16101" s="17">
        <v>2.7603485E7</v>
      </c>
      <c r="G16101" s="17">
        <v>3.5521446E7</v>
      </c>
      <c r="H16101" s="17">
        <v>4.0473841E7</v>
      </c>
    </row>
    <row r="16102">
      <c r="A16102" s="7" t="s">
        <v>35345</v>
      </c>
      <c r="B16102" s="17" t="s">
        <v>35346</v>
      </c>
      <c r="C16102" s="17">
        <v>4.0</v>
      </c>
      <c r="D16102" s="17">
        <v>2.3529338E7</v>
      </c>
      <c r="E16102" s="17">
        <v>6815796.0</v>
      </c>
      <c r="F16102" s="17">
        <v>2.0037218E7</v>
      </c>
      <c r="G16102" s="17">
        <v>2.5932084E7</v>
      </c>
      <c r="H16102" s="17">
        <v>4.1332254E7</v>
      </c>
    </row>
    <row r="16103">
      <c r="A16103" s="7" t="s">
        <v>35347</v>
      </c>
      <c r="B16103" s="17" t="s">
        <v>35348</v>
      </c>
      <c r="C16103" s="17">
        <v>14.0</v>
      </c>
      <c r="D16103" s="17">
        <v>3.1918786E7</v>
      </c>
      <c r="E16103" s="17">
        <v>1.634545E7</v>
      </c>
      <c r="F16103" s="17">
        <v>3.287605E7</v>
      </c>
      <c r="G16103" s="17">
        <v>4.5668683E7</v>
      </c>
      <c r="H16103" s="17">
        <v>5.6870134E7</v>
      </c>
    </row>
    <row r="16104">
      <c r="A16104" s="7" t="s">
        <v>35349</v>
      </c>
      <c r="B16104" s="17" t="s">
        <v>35350</v>
      </c>
      <c r="C16104" s="17">
        <v>2.0</v>
      </c>
      <c r="D16104" s="17">
        <v>5.37942105E7</v>
      </c>
      <c r="E16104" s="17">
        <v>1.149975E7</v>
      </c>
      <c r="F16104" s="17">
        <v>1.149975E7</v>
      </c>
      <c r="G16104" s="17">
        <v>9.6088671E7</v>
      </c>
      <c r="H16104" s="17">
        <v>9.6088671E7</v>
      </c>
    </row>
    <row r="16105">
      <c r="A16105" s="7" t="s">
        <v>35351</v>
      </c>
      <c r="B16105" s="17" t="s">
        <v>35352</v>
      </c>
      <c r="C16105" s="17">
        <v>21.0</v>
      </c>
      <c r="D16105" s="17">
        <v>2.165269471E7</v>
      </c>
      <c r="E16105" s="17">
        <v>1.3522215E7</v>
      </c>
      <c r="F16105" s="17">
        <v>1.8133988E7</v>
      </c>
      <c r="G16105" s="17">
        <v>2.42864E7</v>
      </c>
      <c r="H16105" s="17">
        <v>3.4255981E7</v>
      </c>
    </row>
    <row r="16106">
      <c r="A16106" s="7" t="s">
        <v>35353</v>
      </c>
      <c r="B16106" s="17" t="s">
        <v>35354</v>
      </c>
      <c r="C16106" s="17">
        <v>1.0</v>
      </c>
      <c r="D16106" s="17">
        <v>4.910781E7</v>
      </c>
      <c r="E16106" s="17">
        <v>4.910781E7</v>
      </c>
      <c r="F16106" s="17">
        <v>4.910781E7</v>
      </c>
      <c r="G16106" s="17">
        <v>4.910781E7</v>
      </c>
      <c r="H16106" s="17">
        <v>4.910781E7</v>
      </c>
    </row>
    <row r="16107">
      <c r="A16107" s="7" t="s">
        <v>35356</v>
      </c>
      <c r="B16107" s="17" t="s">
        <v>35357</v>
      </c>
      <c r="C16107" s="17">
        <v>24.0</v>
      </c>
      <c r="D16107" s="17">
        <v>2.397979533E7</v>
      </c>
      <c r="E16107" s="17">
        <v>1.061E7</v>
      </c>
      <c r="F16107" s="17">
        <v>1.4651826E7</v>
      </c>
      <c r="G16107" s="17">
        <v>2.9830903E7</v>
      </c>
      <c r="H16107" s="17">
        <v>6.0817541E7</v>
      </c>
    </row>
    <row r="16108">
      <c r="A16108" s="7" t="s">
        <v>35358</v>
      </c>
      <c r="B16108" s="17" t="s">
        <v>35359</v>
      </c>
      <c r="C16108" s="17">
        <v>4.0</v>
      </c>
      <c r="D16108" s="17">
        <v>2.015042275E7</v>
      </c>
      <c r="E16108" s="17">
        <v>5297305.0</v>
      </c>
      <c r="F16108" s="17">
        <v>9987968.0</v>
      </c>
      <c r="G16108" s="17">
        <v>2.5015179E7</v>
      </c>
      <c r="H16108" s="17">
        <v>4.0301239E7</v>
      </c>
    </row>
    <row r="16109">
      <c r="A16109" s="7" t="s">
        <v>35360</v>
      </c>
      <c r="B16109" s="17" t="s">
        <v>35361</v>
      </c>
      <c r="C16109" s="17">
        <v>14.0</v>
      </c>
      <c r="D16109" s="17">
        <v>3.073925286E7</v>
      </c>
      <c r="E16109" s="17">
        <v>2.1309962E7</v>
      </c>
      <c r="F16109" s="17">
        <v>3.24385E7</v>
      </c>
      <c r="G16109" s="17">
        <v>3.749175E7</v>
      </c>
      <c r="H16109" s="17">
        <v>4.6991686E7</v>
      </c>
    </row>
    <row r="16110">
      <c r="A16110" s="7" t="s">
        <v>35362</v>
      </c>
      <c r="B16110" s="17" t="s">
        <v>35363</v>
      </c>
      <c r="C16110" s="17">
        <v>5.0</v>
      </c>
      <c r="D16110" s="17">
        <v>2.85383152E7</v>
      </c>
      <c r="E16110" s="17">
        <v>2.66957E7</v>
      </c>
      <c r="F16110" s="17">
        <v>2.6894353E7</v>
      </c>
      <c r="G16110" s="17">
        <v>2.9058201E7</v>
      </c>
      <c r="H16110" s="17">
        <v>3.985573E7</v>
      </c>
    </row>
    <row r="16111">
      <c r="A16111" s="7" t="s">
        <v>35364</v>
      </c>
      <c r="B16111" s="17" t="s">
        <v>35365</v>
      </c>
      <c r="C16111" s="17">
        <v>117.0</v>
      </c>
      <c r="D16111" s="17">
        <v>3.212646585E7</v>
      </c>
      <c r="E16111" s="17">
        <v>1.7534578E7</v>
      </c>
      <c r="F16111" s="17">
        <v>3.0027868E7</v>
      </c>
      <c r="G16111" s="17">
        <v>3.9823701E7</v>
      </c>
      <c r="H16111" s="17">
        <v>5.8755618E7</v>
      </c>
    </row>
    <row r="16112">
      <c r="A16112" s="7" t="s">
        <v>35366</v>
      </c>
      <c r="B16112" s="17" t="s">
        <v>35367</v>
      </c>
      <c r="C16112" s="17">
        <v>27.0</v>
      </c>
      <c r="D16112" s="17">
        <v>3.932449941E7</v>
      </c>
      <c r="E16112" s="17">
        <v>1.8357E7</v>
      </c>
      <c r="F16112" s="17">
        <v>3.2905222E7</v>
      </c>
      <c r="G16112" s="17">
        <v>5.069609E7</v>
      </c>
      <c r="H16112" s="17">
        <v>7.7138937E7</v>
      </c>
    </row>
    <row r="16113">
      <c r="A16113" s="7" t="s">
        <v>35368</v>
      </c>
      <c r="B16113" s="17" t="s">
        <v>35369</v>
      </c>
      <c r="C16113" s="17">
        <v>179.0</v>
      </c>
      <c r="D16113" s="17">
        <v>2.844598592E7</v>
      </c>
      <c r="E16113" s="17">
        <v>1.237005E7</v>
      </c>
      <c r="F16113" s="17">
        <v>2.08518E7</v>
      </c>
      <c r="G16113" s="17">
        <v>3.46373E7</v>
      </c>
      <c r="H16113" s="17">
        <v>5.953775E7</v>
      </c>
    </row>
    <row r="16114">
      <c r="A16114" s="7" t="s">
        <v>35370</v>
      </c>
      <c r="B16114" s="17" t="s">
        <v>35371</v>
      </c>
      <c r="C16114" s="17">
        <v>46.0</v>
      </c>
      <c r="D16114" s="17">
        <v>2.549298878E7</v>
      </c>
      <c r="E16114" s="17">
        <v>1.3579603E7</v>
      </c>
      <c r="F16114" s="17">
        <v>2.1019998E7</v>
      </c>
      <c r="G16114" s="17">
        <v>2.7851525E7</v>
      </c>
      <c r="H16114" s="17">
        <v>4.6010347E7</v>
      </c>
    </row>
    <row r="16115">
      <c r="A16115" s="7" t="s">
        <v>35372</v>
      </c>
      <c r="B16115" s="17" t="s">
        <v>35373</v>
      </c>
      <c r="C16115" s="17">
        <v>2219.0</v>
      </c>
      <c r="D16115" s="17">
        <v>2.265556222E7</v>
      </c>
      <c r="E16115" s="17">
        <v>1.0075816E7</v>
      </c>
      <c r="F16115" s="17">
        <v>1.7543992E7</v>
      </c>
      <c r="G16115" s="17">
        <v>2.9451714E7</v>
      </c>
      <c r="H16115" s="17">
        <v>4.35874E7</v>
      </c>
    </row>
    <row r="16116">
      <c r="A16116" s="7" t="s">
        <v>35374</v>
      </c>
      <c r="B16116" s="17" t="s">
        <v>35375</v>
      </c>
      <c r="C16116" s="17">
        <v>6544.0</v>
      </c>
      <c r="D16116" s="17">
        <v>2.444910375E7</v>
      </c>
      <c r="E16116" s="17">
        <v>1.163761E7</v>
      </c>
      <c r="F16116" s="17">
        <v>1.87374E7</v>
      </c>
      <c r="G16116" s="17">
        <v>2.9992214E7</v>
      </c>
      <c r="H16116" s="17">
        <v>4.5779E7</v>
      </c>
    </row>
    <row r="16117">
      <c r="A16117" s="7" t="s">
        <v>35376</v>
      </c>
      <c r="B16117" s="17" t="s">
        <v>35377</v>
      </c>
      <c r="C16117" s="17">
        <v>498.0</v>
      </c>
      <c r="D16117" s="17">
        <v>2.64536283E7</v>
      </c>
      <c r="E16117" s="17">
        <v>1.2076339E7</v>
      </c>
      <c r="F16117" s="17">
        <v>2.0820781E7</v>
      </c>
      <c r="G16117" s="17">
        <v>3.0819182E7</v>
      </c>
      <c r="H16117" s="17">
        <v>5.068428E7</v>
      </c>
    </row>
    <row r="16118">
      <c r="A16118" s="7" t="s">
        <v>35378</v>
      </c>
      <c r="B16118" s="17" t="s">
        <v>35379</v>
      </c>
      <c r="C16118" s="17">
        <v>133.0</v>
      </c>
      <c r="D16118" s="17">
        <v>2.892056738E7</v>
      </c>
      <c r="E16118" s="17">
        <v>1.498713E7</v>
      </c>
      <c r="F16118" s="17">
        <v>2.3590052E7</v>
      </c>
      <c r="G16118" s="17">
        <v>3.2112874E7</v>
      </c>
      <c r="H16118" s="17">
        <v>4.9151606E7</v>
      </c>
    </row>
    <row r="16119">
      <c r="A16119" s="7" t="s">
        <v>35380</v>
      </c>
      <c r="B16119" s="17" t="s">
        <v>35381</v>
      </c>
      <c r="C16119" s="17">
        <v>2358.0</v>
      </c>
      <c r="D16119" s="17">
        <v>3.117757979E7</v>
      </c>
      <c r="E16119" s="17">
        <v>1.5015317E7</v>
      </c>
      <c r="F16119" s="17">
        <v>2.4921765E7</v>
      </c>
      <c r="G16119" s="17">
        <v>3.6703071E7</v>
      </c>
      <c r="H16119" s="17">
        <v>5.6815684E7</v>
      </c>
    </row>
    <row r="16120">
      <c r="A16120" s="7" t="s">
        <v>35382</v>
      </c>
      <c r="B16120" s="17" t="s">
        <v>35383</v>
      </c>
      <c r="C16120" s="17">
        <v>447.0</v>
      </c>
      <c r="D16120" s="17">
        <v>3.195193535E7</v>
      </c>
      <c r="E16120" s="17">
        <v>1.62744E7</v>
      </c>
      <c r="F16120" s="17">
        <v>2.553171E7</v>
      </c>
      <c r="G16120" s="17">
        <v>4.0135175E7</v>
      </c>
      <c r="H16120" s="17">
        <v>5.954478E7</v>
      </c>
    </row>
    <row r="16121">
      <c r="A16121" s="7" t="s">
        <v>35384</v>
      </c>
      <c r="B16121" s="17" t="s">
        <v>35385</v>
      </c>
      <c r="C16121" s="17">
        <v>310.0</v>
      </c>
      <c r="D16121" s="17">
        <v>4.001743132E7</v>
      </c>
      <c r="E16121" s="17">
        <v>2.0087634E7</v>
      </c>
      <c r="F16121" s="17">
        <v>2.7992913E7</v>
      </c>
      <c r="G16121" s="17">
        <v>4.1587097E7</v>
      </c>
      <c r="H16121" s="17">
        <v>6.0316433E7</v>
      </c>
    </row>
    <row r="16122">
      <c r="A16122" s="7" t="s">
        <v>35386</v>
      </c>
      <c r="B16122" s="17" t="s">
        <v>35387</v>
      </c>
      <c r="C16122" s="17">
        <v>102.0</v>
      </c>
      <c r="D16122" s="17">
        <v>3.256614818E7</v>
      </c>
      <c r="E16122" s="17">
        <v>1.6791524E7</v>
      </c>
      <c r="F16122" s="17">
        <v>2.6164597E7</v>
      </c>
      <c r="G16122" s="17">
        <v>4.4909997E7</v>
      </c>
      <c r="H16122" s="17">
        <v>6.4352278E7</v>
      </c>
    </row>
    <row r="16123">
      <c r="A16123" s="7" t="s">
        <v>35388</v>
      </c>
      <c r="B16123" s="17" t="s">
        <v>35389</v>
      </c>
      <c r="C16123" s="17">
        <v>46.0</v>
      </c>
      <c r="D16123" s="17">
        <v>3.30829098E7</v>
      </c>
      <c r="E16123" s="17">
        <v>2.0763972E7</v>
      </c>
      <c r="F16123" s="17">
        <v>2.61273E7</v>
      </c>
      <c r="G16123" s="17">
        <v>4.4198044E7</v>
      </c>
      <c r="H16123" s="17">
        <v>5.8962854E7</v>
      </c>
    </row>
    <row r="16124">
      <c r="A16124" s="7" t="s">
        <v>35390</v>
      </c>
      <c r="B16124" s="17" t="s">
        <v>35391</v>
      </c>
      <c r="C16124" s="17">
        <v>12.0</v>
      </c>
      <c r="D16124" s="17">
        <v>3.522793442E7</v>
      </c>
      <c r="E16124" s="17">
        <v>2.3516191E7</v>
      </c>
      <c r="F16124" s="17">
        <v>2.4960665E7</v>
      </c>
      <c r="G16124" s="17">
        <v>5.2299652E7</v>
      </c>
      <c r="H16124" s="17">
        <v>5.96372E7</v>
      </c>
    </row>
    <row r="16125">
      <c r="A16125" s="7" t="s">
        <v>35392</v>
      </c>
      <c r="B16125" s="17" t="s">
        <v>35393</v>
      </c>
      <c r="C16125" s="17">
        <v>14.0</v>
      </c>
      <c r="D16125" s="17">
        <v>4.531164207E7</v>
      </c>
      <c r="E16125" s="17">
        <v>2.5486439E7</v>
      </c>
      <c r="F16125" s="17">
        <v>3.759585E7</v>
      </c>
      <c r="G16125" s="17">
        <v>6.1663483E7</v>
      </c>
      <c r="H16125" s="17">
        <v>7.4783386E7</v>
      </c>
    </row>
    <row r="16126">
      <c r="A16126" s="7" t="s">
        <v>35394</v>
      </c>
      <c r="B16126" s="17" t="s">
        <v>35395</v>
      </c>
      <c r="C16126" s="17">
        <v>101.0</v>
      </c>
      <c r="D16126" s="17">
        <v>2.785816919E7</v>
      </c>
      <c r="E16126" s="17">
        <v>1.23764E7</v>
      </c>
      <c r="F16126" s="17">
        <v>2.08071E7</v>
      </c>
      <c r="G16126" s="17">
        <v>3.2492834E7</v>
      </c>
      <c r="H16126" s="17">
        <v>5.6224069E7</v>
      </c>
    </row>
    <row r="16127">
      <c r="A16127" s="7" t="s">
        <v>35396</v>
      </c>
      <c r="B16127" s="17" t="s">
        <v>35397</v>
      </c>
      <c r="C16127" s="17">
        <v>38.0</v>
      </c>
      <c r="D16127" s="17">
        <v>3.669937924E7</v>
      </c>
      <c r="E16127" s="17">
        <v>1.81359E7</v>
      </c>
      <c r="F16127" s="17">
        <v>2.5220752E7</v>
      </c>
      <c r="G16127" s="17">
        <v>4.7255072E7</v>
      </c>
      <c r="H16127" s="17">
        <v>1.03459248E8</v>
      </c>
    </row>
    <row r="16128">
      <c r="A16128" s="7" t="s">
        <v>35398</v>
      </c>
      <c r="B16128" s="17" t="s">
        <v>35399</v>
      </c>
      <c r="C16128" s="17">
        <v>212.0</v>
      </c>
      <c r="D16128" s="17">
        <v>2.367369083E7</v>
      </c>
      <c r="E16128" s="17">
        <v>1.2084386E7</v>
      </c>
      <c r="F16128" s="17">
        <v>1.7902633E7</v>
      </c>
      <c r="G16128" s="17">
        <v>2.6327614E7</v>
      </c>
      <c r="H16128" s="17">
        <v>4.50452E7</v>
      </c>
    </row>
    <row r="16129">
      <c r="A16129" s="7" t="s">
        <v>35400</v>
      </c>
      <c r="B16129" s="17" t="s">
        <v>35401</v>
      </c>
      <c r="C16129" s="17">
        <v>78.0</v>
      </c>
      <c r="D16129" s="17">
        <v>3.177869891E7</v>
      </c>
      <c r="E16129" s="17">
        <v>1.4421398E7</v>
      </c>
      <c r="F16129" s="17">
        <v>2.3775259E7</v>
      </c>
      <c r="G16129" s="17">
        <v>3.6302019E7</v>
      </c>
      <c r="H16129" s="17">
        <v>7.9098208E7</v>
      </c>
    </row>
    <row r="16130">
      <c r="A16130" s="7" t="s">
        <v>35402</v>
      </c>
      <c r="B16130" s="17" t="s">
        <v>35403</v>
      </c>
      <c r="C16130" s="17">
        <v>746.0</v>
      </c>
      <c r="D16130" s="17">
        <v>2.298959611E7</v>
      </c>
      <c r="E16130" s="17">
        <v>9116962.0</v>
      </c>
      <c r="F16130" s="17">
        <v>1.6624733E7</v>
      </c>
      <c r="G16130" s="17">
        <v>2.9721544E7</v>
      </c>
      <c r="H16130" s="17">
        <v>4.7401015E7</v>
      </c>
    </row>
    <row r="16131">
      <c r="A16131" s="7" t="s">
        <v>35404</v>
      </c>
      <c r="B16131" s="17" t="s">
        <v>35405</v>
      </c>
      <c r="C16131" s="17">
        <v>2963.0</v>
      </c>
      <c r="D16131" s="17">
        <v>2.298531349E7</v>
      </c>
      <c r="E16131" s="17">
        <v>1.1041366E7</v>
      </c>
      <c r="F16131" s="17">
        <v>1.7018661E7</v>
      </c>
      <c r="G16131" s="17">
        <v>2.7929801E7</v>
      </c>
      <c r="H16131" s="17">
        <v>4.386189E7</v>
      </c>
    </row>
    <row r="16132">
      <c r="A16132" s="7" t="s">
        <v>35406</v>
      </c>
      <c r="B16132" s="17" t="s">
        <v>35407</v>
      </c>
      <c r="C16132" s="17">
        <v>162.0</v>
      </c>
      <c r="D16132" s="17">
        <v>2.322121324E7</v>
      </c>
      <c r="E16132" s="17">
        <v>1.2229911E7</v>
      </c>
      <c r="F16132" s="17">
        <v>2.0838432E7</v>
      </c>
      <c r="G16132" s="17">
        <v>2.9405825E7</v>
      </c>
      <c r="H16132" s="17">
        <v>4.1719553E7</v>
      </c>
    </row>
    <row r="16133">
      <c r="A16133" s="7" t="s">
        <v>35408</v>
      </c>
      <c r="B16133" s="17" t="s">
        <v>35409</v>
      </c>
      <c r="C16133" s="17">
        <v>28.0</v>
      </c>
      <c r="D16133" s="17">
        <v>3.174216539E7</v>
      </c>
      <c r="E16133" s="17">
        <v>2.1936577E7</v>
      </c>
      <c r="F16133" s="17">
        <v>2.6793337E7</v>
      </c>
      <c r="G16133" s="17">
        <v>3.9871908E7</v>
      </c>
      <c r="H16133" s="17">
        <v>5.5093069E7</v>
      </c>
    </row>
    <row r="16134">
      <c r="A16134" s="7" t="s">
        <v>35410</v>
      </c>
      <c r="B16134" s="17" t="s">
        <v>35411</v>
      </c>
      <c r="C16134" s="17">
        <v>896.0</v>
      </c>
      <c r="D16134" s="17">
        <v>3.064238221E7</v>
      </c>
      <c r="E16134" s="17">
        <v>1.5142344E7</v>
      </c>
      <c r="F16134" s="17">
        <v>2.4367646E7</v>
      </c>
      <c r="G16134" s="17">
        <v>3.7564154E7</v>
      </c>
      <c r="H16134" s="17">
        <v>5.7508453E7</v>
      </c>
    </row>
    <row r="16135">
      <c r="A16135" s="7" t="s">
        <v>35412</v>
      </c>
      <c r="B16135" s="17" t="s">
        <v>35413</v>
      </c>
      <c r="C16135" s="17">
        <v>43.0</v>
      </c>
      <c r="D16135" s="17">
        <v>4.070898023E7</v>
      </c>
      <c r="E16135" s="17">
        <v>1.0874414E7</v>
      </c>
      <c r="F16135" s="17">
        <v>2.9470439E7</v>
      </c>
      <c r="G16135" s="17">
        <v>5.8825005E7</v>
      </c>
      <c r="H16135" s="17">
        <v>9.8774352E7</v>
      </c>
    </row>
    <row r="16136">
      <c r="A16136" s="7" t="s">
        <v>35414</v>
      </c>
      <c r="B16136" s="17" t="s">
        <v>35415</v>
      </c>
      <c r="C16136" s="17">
        <v>41.0</v>
      </c>
      <c r="D16136" s="17">
        <v>4.104474683E7</v>
      </c>
      <c r="E16136" s="17">
        <v>1.5286554E7</v>
      </c>
      <c r="F16136" s="17">
        <v>2.6699913E7</v>
      </c>
      <c r="G16136" s="17">
        <v>5.1012074E7</v>
      </c>
      <c r="H16136" s="17">
        <v>6.019742E7</v>
      </c>
    </row>
    <row r="16137">
      <c r="A16137" s="7" t="s">
        <v>35416</v>
      </c>
      <c r="B16137" s="17" t="s">
        <v>35417</v>
      </c>
      <c r="C16137" s="17">
        <v>40.0</v>
      </c>
      <c r="D16137" s="17">
        <v>2.743067318E7</v>
      </c>
      <c r="E16137" s="17">
        <v>1.1287162E7</v>
      </c>
      <c r="F16137" s="17">
        <v>2.0904199E7</v>
      </c>
      <c r="G16137" s="17">
        <v>3.127789E7</v>
      </c>
      <c r="H16137" s="17">
        <v>4.3223401E7</v>
      </c>
    </row>
    <row r="16138">
      <c r="A16138" s="7" t="s">
        <v>35418</v>
      </c>
      <c r="B16138" s="17" t="s">
        <v>35419</v>
      </c>
      <c r="C16138" s="17">
        <v>11.0</v>
      </c>
      <c r="D16138" s="17">
        <v>2.975252027E7</v>
      </c>
      <c r="E16138" s="17">
        <v>2.3958801E7</v>
      </c>
      <c r="F16138" s="17">
        <v>2.7406835E7</v>
      </c>
      <c r="G16138" s="17">
        <v>4.0688736E7</v>
      </c>
      <c r="H16138" s="17">
        <v>4.3374673E7</v>
      </c>
    </row>
    <row r="16139">
      <c r="A16139" s="7" t="s">
        <v>35420</v>
      </c>
      <c r="B16139" s="17" t="s">
        <v>35421</v>
      </c>
      <c r="C16139" s="17">
        <v>19.0</v>
      </c>
      <c r="D16139" s="17">
        <v>1.494388368E7</v>
      </c>
      <c r="E16139" s="17">
        <v>9256954.0</v>
      </c>
      <c r="F16139" s="17">
        <v>1.1016464E7</v>
      </c>
      <c r="G16139" s="17">
        <v>2.2156538E7</v>
      </c>
      <c r="H16139" s="17">
        <v>3.5364123E7</v>
      </c>
    </row>
    <row r="16140">
      <c r="A16140" s="7" t="s">
        <v>35422</v>
      </c>
      <c r="B16140" s="17" t="s">
        <v>35423</v>
      </c>
      <c r="C16140" s="17">
        <v>28.0</v>
      </c>
      <c r="D16140" s="17">
        <v>3.231139336E7</v>
      </c>
      <c r="E16140" s="17">
        <v>2.2500185E7</v>
      </c>
      <c r="F16140" s="17">
        <v>3.2915E7</v>
      </c>
      <c r="G16140" s="17">
        <v>4.3167757E7</v>
      </c>
      <c r="H16140" s="17">
        <v>4.8674135E7</v>
      </c>
    </row>
    <row r="16141">
      <c r="A16141" s="7" t="s">
        <v>35424</v>
      </c>
      <c r="B16141" s="17" t="s">
        <v>35425</v>
      </c>
      <c r="C16141" s="17">
        <v>15.0</v>
      </c>
      <c r="D16141" s="17">
        <v>3.205927947E7</v>
      </c>
      <c r="E16141" s="17">
        <v>2.1179529E7</v>
      </c>
      <c r="F16141" s="17">
        <v>3.0572809E7</v>
      </c>
      <c r="G16141" s="17">
        <v>3.34547E7</v>
      </c>
      <c r="H16141" s="17">
        <v>5.0901781E7</v>
      </c>
    </row>
    <row r="16142">
      <c r="A16142" s="7" t="s">
        <v>35426</v>
      </c>
      <c r="B16142" s="17" t="s">
        <v>35427</v>
      </c>
      <c r="C16142" s="17">
        <v>74.0</v>
      </c>
      <c r="D16142" s="17">
        <v>2.539470753E7</v>
      </c>
      <c r="E16142" s="17">
        <v>1.34644E7</v>
      </c>
      <c r="F16142" s="17">
        <v>2.062749E7</v>
      </c>
      <c r="G16142" s="17">
        <v>3.2281452E7</v>
      </c>
      <c r="H16142" s="17">
        <v>5.3442067E7</v>
      </c>
    </row>
    <row r="16143">
      <c r="A16143" s="7" t="s">
        <v>35428</v>
      </c>
      <c r="B16143" s="17" t="s">
        <v>35429</v>
      </c>
      <c r="C16143" s="17">
        <v>36.0</v>
      </c>
      <c r="D16143" s="17">
        <v>3.339070819E7</v>
      </c>
      <c r="E16143" s="17">
        <v>1.9727369E7</v>
      </c>
      <c r="F16143" s="17">
        <v>2.994991E7</v>
      </c>
      <c r="G16143" s="17">
        <v>3.7408244E7</v>
      </c>
      <c r="H16143" s="17">
        <v>4.7601464E7</v>
      </c>
    </row>
    <row r="16144">
      <c r="A16144" s="7" t="s">
        <v>35430</v>
      </c>
      <c r="B16144" s="17" t="s">
        <v>35431</v>
      </c>
      <c r="C16144" s="17">
        <v>210.0</v>
      </c>
      <c r="D16144" s="17">
        <v>2.27348281E7</v>
      </c>
      <c r="E16144" s="17">
        <v>1.2284112E7</v>
      </c>
      <c r="F16144" s="17">
        <v>1.768787E7</v>
      </c>
      <c r="G16144" s="17">
        <v>2.6853458E7</v>
      </c>
      <c r="H16144" s="17">
        <v>4.1758742E7</v>
      </c>
    </row>
    <row r="16145">
      <c r="A16145" s="7" t="s">
        <v>35432</v>
      </c>
      <c r="B16145" s="17" t="s">
        <v>35433</v>
      </c>
      <c r="C16145" s="17">
        <v>75.0</v>
      </c>
      <c r="D16145" s="17">
        <v>3.027349859E7</v>
      </c>
      <c r="E16145" s="17">
        <v>1.5332615E7</v>
      </c>
      <c r="F16145" s="17">
        <v>2.1262238E7</v>
      </c>
      <c r="G16145" s="17">
        <v>2.8769358E7</v>
      </c>
      <c r="H16145" s="17">
        <v>4.4071828E7</v>
      </c>
    </row>
    <row r="16146">
      <c r="A16146" s="7" t="s">
        <v>35434</v>
      </c>
      <c r="B16146" s="17" t="s">
        <v>35435</v>
      </c>
      <c r="C16146" s="17">
        <v>756.0</v>
      </c>
      <c r="D16146" s="17">
        <v>2.119179019E7</v>
      </c>
      <c r="E16146" s="17">
        <v>8876000.0</v>
      </c>
      <c r="F16146" s="17">
        <v>1.4941534E7</v>
      </c>
      <c r="G16146" s="17">
        <v>2.59604E7</v>
      </c>
      <c r="H16146" s="17">
        <v>4.1972834E7</v>
      </c>
    </row>
    <row r="16147">
      <c r="A16147" s="7" t="s">
        <v>35436</v>
      </c>
      <c r="B16147" s="17" t="s">
        <v>35437</v>
      </c>
      <c r="C16147" s="17">
        <v>3468.0</v>
      </c>
      <c r="D16147" s="17">
        <v>2.135102187E7</v>
      </c>
      <c r="E16147" s="17">
        <v>9598515.0</v>
      </c>
      <c r="F16147" s="17">
        <v>1.4668684E7</v>
      </c>
      <c r="G16147" s="17">
        <v>2.5632826E7</v>
      </c>
      <c r="H16147" s="17">
        <v>4.2695693E7</v>
      </c>
    </row>
    <row r="16148">
      <c r="A16148" s="7" t="s">
        <v>35438</v>
      </c>
      <c r="B16148" s="17" t="s">
        <v>35439</v>
      </c>
      <c r="C16148" s="17">
        <v>594.0</v>
      </c>
      <c r="D16148" s="17">
        <v>3.063791674E7</v>
      </c>
      <c r="E16148" s="17">
        <v>1.2677565E7</v>
      </c>
      <c r="F16148" s="17">
        <v>2.2038495E7</v>
      </c>
      <c r="G16148" s="17">
        <v>3.493605E7</v>
      </c>
      <c r="H16148" s="17">
        <v>6.08796E7</v>
      </c>
    </row>
    <row r="16149">
      <c r="A16149" s="7" t="s">
        <v>35440</v>
      </c>
      <c r="B16149" s="17" t="s">
        <v>35441</v>
      </c>
      <c r="C16149" s="17">
        <v>139.0</v>
      </c>
      <c r="D16149" s="17">
        <v>2.263899228E7</v>
      </c>
      <c r="E16149" s="17">
        <v>9625702.0</v>
      </c>
      <c r="F16149" s="17">
        <v>1.473668E7</v>
      </c>
      <c r="G16149" s="17">
        <v>2.99069E7</v>
      </c>
      <c r="H16149" s="17">
        <v>5.2588772E7</v>
      </c>
    </row>
    <row r="16150">
      <c r="A16150" s="7" t="s">
        <v>35442</v>
      </c>
      <c r="B16150" s="17" t="s">
        <v>35443</v>
      </c>
      <c r="C16150" s="17">
        <v>607.0</v>
      </c>
      <c r="D16150" s="17">
        <v>2.197914783E7</v>
      </c>
      <c r="E16150" s="17">
        <v>1.00802E7</v>
      </c>
      <c r="F16150" s="17">
        <v>1.5297095E7</v>
      </c>
      <c r="G16150" s="17">
        <v>2.7362548E7</v>
      </c>
      <c r="H16150" s="17">
        <v>4.28283E7</v>
      </c>
    </row>
    <row r="16151">
      <c r="A16151" s="7" t="s">
        <v>35444</v>
      </c>
      <c r="B16151" s="17" t="s">
        <v>35445</v>
      </c>
      <c r="C16151" s="17">
        <v>145.0</v>
      </c>
      <c r="D16151" s="17">
        <v>3.016307923E7</v>
      </c>
      <c r="E16151" s="17">
        <v>1.2217365E7</v>
      </c>
      <c r="F16151" s="17">
        <v>2.2079162E7</v>
      </c>
      <c r="G16151" s="17">
        <v>3.73071E7</v>
      </c>
      <c r="H16151" s="17">
        <v>6.1798938E7</v>
      </c>
    </row>
    <row r="16152">
      <c r="A16152" s="7" t="s">
        <v>35446</v>
      </c>
      <c r="B16152" s="17" t="s">
        <v>35447</v>
      </c>
      <c r="C16152" s="17">
        <v>144.0</v>
      </c>
      <c r="D16152" s="17">
        <v>1.749962202E7</v>
      </c>
      <c r="E16152" s="17">
        <v>6362658.0</v>
      </c>
      <c r="F16152" s="17">
        <v>1.3360983E7</v>
      </c>
      <c r="G16152" s="17">
        <v>2.3102213E7</v>
      </c>
      <c r="H16152" s="17">
        <v>3.479814E7</v>
      </c>
    </row>
    <row r="16153">
      <c r="A16153" s="7" t="s">
        <v>35448</v>
      </c>
      <c r="B16153" s="17" t="s">
        <v>35449</v>
      </c>
      <c r="C16153" s="17">
        <v>701.0</v>
      </c>
      <c r="D16153" s="17">
        <v>1.876608066E7</v>
      </c>
      <c r="E16153" s="17">
        <v>8583301.0</v>
      </c>
      <c r="F16153" s="17">
        <v>1.26013E7</v>
      </c>
      <c r="G16153" s="17">
        <v>2.1245863E7</v>
      </c>
      <c r="H16153" s="17">
        <v>3.5856248E7</v>
      </c>
    </row>
    <row r="16154">
      <c r="A16154" s="7" t="s">
        <v>35450</v>
      </c>
      <c r="B16154" s="17" t="s">
        <v>35451</v>
      </c>
      <c r="C16154" s="17">
        <v>91.0</v>
      </c>
      <c r="D16154" s="17">
        <v>2.550836627E7</v>
      </c>
      <c r="E16154" s="17">
        <v>1.1021E7</v>
      </c>
      <c r="F16154" s="17">
        <v>1.890121E7</v>
      </c>
      <c r="G16154" s="17">
        <v>2.9921892E7</v>
      </c>
      <c r="H16154" s="17">
        <v>4.8968467E7</v>
      </c>
    </row>
    <row r="16155">
      <c r="A16155" s="7" t="s">
        <v>35452</v>
      </c>
      <c r="B16155" s="17" t="s">
        <v>35453</v>
      </c>
      <c r="C16155" s="17">
        <v>182.0</v>
      </c>
      <c r="D16155" s="17">
        <v>3.099391655E7</v>
      </c>
      <c r="E16155" s="17">
        <v>1.1677665E7</v>
      </c>
      <c r="F16155" s="17">
        <v>2.2090593E7</v>
      </c>
      <c r="G16155" s="17">
        <v>3.9911989E7</v>
      </c>
      <c r="H16155" s="17">
        <v>6.0908397E7</v>
      </c>
    </row>
    <row r="16156">
      <c r="A16156" s="7" t="s">
        <v>35454</v>
      </c>
      <c r="B16156" s="17" t="s">
        <v>35455</v>
      </c>
      <c r="C16156" s="17">
        <v>474.0</v>
      </c>
      <c r="D16156" s="17">
        <v>3.092523876E7</v>
      </c>
      <c r="E16156" s="17">
        <v>1.3668158E7</v>
      </c>
      <c r="F16156" s="17">
        <v>1.9516801E7</v>
      </c>
      <c r="G16156" s="17">
        <v>3.2591337E7</v>
      </c>
      <c r="H16156" s="17">
        <v>5.3239686E7</v>
      </c>
    </row>
    <row r="16157">
      <c r="A16157" s="7" t="s">
        <v>35456</v>
      </c>
      <c r="B16157" s="17" t="s">
        <v>35457</v>
      </c>
      <c r="C16157" s="17">
        <v>202.0</v>
      </c>
      <c r="D16157" s="17">
        <v>3.833590018E7</v>
      </c>
      <c r="E16157" s="17">
        <v>1.9660623E7</v>
      </c>
      <c r="F16157" s="17">
        <v>3.0928695E7</v>
      </c>
      <c r="G16157" s="17">
        <v>5.0911915E7</v>
      </c>
      <c r="H16157" s="17">
        <v>7.43167E7</v>
      </c>
    </row>
    <row r="16158">
      <c r="A16158" s="7" t="s">
        <v>35458</v>
      </c>
      <c r="B16158" s="17" t="s">
        <v>35459</v>
      </c>
      <c r="C16158" s="17">
        <v>435.0</v>
      </c>
      <c r="D16158" s="17">
        <v>2.053709703E7</v>
      </c>
      <c r="E16158" s="17">
        <v>8144905.0</v>
      </c>
      <c r="F16158" s="17">
        <v>1.4816639E7</v>
      </c>
      <c r="G16158" s="17">
        <v>2.5170309E7</v>
      </c>
      <c r="H16158" s="17">
        <v>4.1612268E7</v>
      </c>
    </row>
    <row r="16159">
      <c r="A16159" s="7" t="s">
        <v>35460</v>
      </c>
      <c r="B16159" s="17" t="s">
        <v>35461</v>
      </c>
      <c r="C16159" s="17">
        <v>1413.0</v>
      </c>
      <c r="D16159" s="17">
        <v>2.140031891E7</v>
      </c>
      <c r="E16159" s="17">
        <v>8852793.0</v>
      </c>
      <c r="F16159" s="17">
        <v>1.4477715E7</v>
      </c>
      <c r="G16159" s="17">
        <v>2.562845E7</v>
      </c>
      <c r="H16159" s="17">
        <v>4.1410113E7</v>
      </c>
    </row>
    <row r="16160">
      <c r="A16160" s="7" t="s">
        <v>35462</v>
      </c>
      <c r="B16160" s="17" t="s">
        <v>35463</v>
      </c>
      <c r="C16160" s="17">
        <v>356.0</v>
      </c>
      <c r="D16160" s="17">
        <v>3.149221453E7</v>
      </c>
      <c r="E16160" s="17">
        <v>1.2973287E7</v>
      </c>
      <c r="F16160" s="17">
        <v>2.3693552E7</v>
      </c>
      <c r="G16160" s="17">
        <v>3.8694115E7</v>
      </c>
      <c r="H16160" s="17">
        <v>6.0562873E7</v>
      </c>
    </row>
    <row r="16161">
      <c r="A16161" s="7" t="s">
        <v>35464</v>
      </c>
      <c r="B16161" s="17" t="s">
        <v>35465</v>
      </c>
      <c r="C16161" s="17">
        <v>159.0</v>
      </c>
      <c r="D16161" s="17">
        <v>2.198887055E7</v>
      </c>
      <c r="E16161" s="17">
        <v>8066873.0</v>
      </c>
      <c r="F16161" s="17">
        <v>1.6895239E7</v>
      </c>
      <c r="G16161" s="17">
        <v>3.0490189E7</v>
      </c>
      <c r="H16161" s="17">
        <v>4.6994E7</v>
      </c>
    </row>
    <row r="16162">
      <c r="A16162" s="7" t="s">
        <v>35466</v>
      </c>
      <c r="B16162" s="17" t="s">
        <v>35467</v>
      </c>
      <c r="C16162" s="17">
        <v>192.0</v>
      </c>
      <c r="D16162" s="17">
        <v>2.253527182E7</v>
      </c>
      <c r="E16162" s="17">
        <v>8752818.0</v>
      </c>
      <c r="F16162" s="17">
        <v>1.52663E7</v>
      </c>
      <c r="G16162" s="17">
        <v>2.64035E7</v>
      </c>
      <c r="H16162" s="17">
        <v>4.6097228E7</v>
      </c>
    </row>
    <row r="16163">
      <c r="A16163" s="7" t="s">
        <v>35468</v>
      </c>
      <c r="B16163" s="17" t="s">
        <v>35469</v>
      </c>
      <c r="C16163" s="17">
        <v>100.0</v>
      </c>
      <c r="D16163" s="17">
        <v>2.872053184E7</v>
      </c>
      <c r="E16163" s="17">
        <v>1.1581318E7</v>
      </c>
      <c r="F16163" s="17">
        <v>2.0268568E7</v>
      </c>
      <c r="G16163" s="17">
        <v>3.4491607E7</v>
      </c>
      <c r="H16163" s="17">
        <v>5.6228648E7</v>
      </c>
    </row>
    <row r="16164">
      <c r="A16164" s="7" t="s">
        <v>35470</v>
      </c>
      <c r="B16164" s="17" t="s">
        <v>35471</v>
      </c>
      <c r="C16164" s="17">
        <v>345.0</v>
      </c>
      <c r="D16164" s="17">
        <v>1.52683071E7</v>
      </c>
      <c r="E16164" s="17">
        <v>5305608.0</v>
      </c>
      <c r="F16164" s="17">
        <v>8409483.0</v>
      </c>
      <c r="G16164" s="17">
        <v>1.7802822E7</v>
      </c>
      <c r="H16164" s="17">
        <v>3.2116234E7</v>
      </c>
    </row>
    <row r="16165">
      <c r="A16165" s="7" t="s">
        <v>35472</v>
      </c>
      <c r="B16165" s="17" t="s">
        <v>35473</v>
      </c>
      <c r="C16165" s="17">
        <v>346.0</v>
      </c>
      <c r="D16165" s="17">
        <v>2.026490395E7</v>
      </c>
      <c r="E16165" s="17">
        <v>5463963.0</v>
      </c>
      <c r="F16165" s="17">
        <v>1.0431542E7</v>
      </c>
      <c r="G16165" s="17">
        <v>2.2249526E7</v>
      </c>
      <c r="H16165" s="17">
        <v>3.7617513E7</v>
      </c>
    </row>
    <row r="16166">
      <c r="A16166" s="7" t="s">
        <v>35474</v>
      </c>
      <c r="B16166" s="17" t="s">
        <v>35475</v>
      </c>
      <c r="C16166" s="17">
        <v>1365.0</v>
      </c>
      <c r="D16166" s="17">
        <v>4.795413677E7</v>
      </c>
      <c r="E16166" s="17">
        <v>2.5376022E7</v>
      </c>
      <c r="F16166" s="17">
        <v>3.8360152E7</v>
      </c>
      <c r="G16166" s="17">
        <v>6.3821908E7</v>
      </c>
      <c r="H16166" s="17">
        <v>8.9842489E7</v>
      </c>
    </row>
    <row r="16167">
      <c r="A16167" s="7" t="s">
        <v>35476</v>
      </c>
      <c r="B16167" s="17" t="s">
        <v>35477</v>
      </c>
      <c r="C16167" s="17">
        <v>125.0</v>
      </c>
      <c r="D16167" s="17">
        <v>4.306322124E7</v>
      </c>
      <c r="E16167" s="17">
        <v>2.3712402E7</v>
      </c>
      <c r="F16167" s="17">
        <v>3.4740136E7</v>
      </c>
      <c r="G16167" s="17">
        <v>5.08204E7</v>
      </c>
      <c r="H16167" s="17">
        <v>6.8680703E7</v>
      </c>
    </row>
    <row r="16168">
      <c r="A16168" s="7" t="s">
        <v>35478</v>
      </c>
      <c r="B16168" s="17" t="s">
        <v>35479</v>
      </c>
      <c r="C16168" s="17">
        <v>200.0</v>
      </c>
      <c r="D16168" s="17">
        <v>2.548253971E7</v>
      </c>
      <c r="E16168" s="17">
        <v>8186208.0</v>
      </c>
      <c r="F16168" s="17">
        <v>1.4013826E7</v>
      </c>
      <c r="G16168" s="17">
        <v>3.4887673E7</v>
      </c>
      <c r="H16168" s="17">
        <v>6.2658065E7</v>
      </c>
    </row>
    <row r="16169">
      <c r="A16169" s="7" t="s">
        <v>35480</v>
      </c>
      <c r="B16169" s="17" t="s">
        <v>35481</v>
      </c>
      <c r="C16169" s="17">
        <v>1237.0</v>
      </c>
      <c r="D16169" s="17">
        <v>4.351957526E7</v>
      </c>
      <c r="E16169" s="17">
        <v>2.3767932E7</v>
      </c>
      <c r="F16169" s="17">
        <v>3.8430157E7</v>
      </c>
      <c r="G16169" s="17">
        <v>5.6345651E7</v>
      </c>
      <c r="H16169" s="17">
        <v>8.4506035E7</v>
      </c>
    </row>
    <row r="16170">
      <c r="A16170" s="7" t="s">
        <v>35482</v>
      </c>
      <c r="B16170" s="17" t="s">
        <v>35483</v>
      </c>
      <c r="C16170" s="17">
        <v>569.0</v>
      </c>
      <c r="D16170" s="17">
        <v>5.00804095E7</v>
      </c>
      <c r="E16170" s="17">
        <v>2.8879846E7</v>
      </c>
      <c r="F16170" s="17">
        <v>4.1248569E7</v>
      </c>
      <c r="G16170" s="17">
        <v>6.7163475E7</v>
      </c>
      <c r="H16170" s="17">
        <v>8.846908E7</v>
      </c>
    </row>
    <row r="16171">
      <c r="A16171" s="7" t="s">
        <v>35484</v>
      </c>
      <c r="B16171" s="17" t="s">
        <v>35485</v>
      </c>
      <c r="C16171" s="17">
        <v>155.0</v>
      </c>
      <c r="D16171" s="17">
        <v>4.401223255E7</v>
      </c>
      <c r="E16171" s="17">
        <v>2.9729023E7</v>
      </c>
      <c r="F16171" s="17">
        <v>4.1228636E7</v>
      </c>
      <c r="G16171" s="17">
        <v>5.084095E7</v>
      </c>
      <c r="H16171" s="17">
        <v>7.6314284E7</v>
      </c>
    </row>
    <row r="16172">
      <c r="A16172" s="7" t="s">
        <v>35486</v>
      </c>
      <c r="B16172" s="17" t="s">
        <v>35487</v>
      </c>
      <c r="C16172" s="17">
        <v>134.0</v>
      </c>
      <c r="D16172" s="17">
        <v>3.995231445E7</v>
      </c>
      <c r="E16172" s="17">
        <v>1.894696E7</v>
      </c>
      <c r="F16172" s="17">
        <v>3.8757062E7</v>
      </c>
      <c r="G16172" s="17">
        <v>5.2741467E7</v>
      </c>
      <c r="H16172" s="17">
        <v>7.6742785E7</v>
      </c>
    </row>
    <row r="16173">
      <c r="A16173" s="7" t="s">
        <v>35488</v>
      </c>
      <c r="B16173" s="17" t="s">
        <v>35489</v>
      </c>
      <c r="C16173" s="17">
        <v>514.0</v>
      </c>
      <c r="D16173" s="17">
        <v>1.658335802E7</v>
      </c>
      <c r="E16173" s="17">
        <v>4236500.0</v>
      </c>
      <c r="F16173" s="17">
        <v>9066099.0</v>
      </c>
      <c r="G16173" s="17">
        <v>1.880925E7</v>
      </c>
      <c r="H16173" s="17">
        <v>3.7432786E7</v>
      </c>
    </row>
    <row r="16174">
      <c r="A16174" s="7" t="s">
        <v>35490</v>
      </c>
      <c r="B16174" s="17" t="s">
        <v>35491</v>
      </c>
      <c r="C16174" s="17">
        <v>159.0</v>
      </c>
      <c r="D16174" s="17">
        <v>3.653710577E7</v>
      </c>
      <c r="E16174" s="17">
        <v>8321514.0</v>
      </c>
      <c r="F16174" s="17">
        <v>2.9522238E7</v>
      </c>
      <c r="G16174" s="17">
        <v>5.8745739E7</v>
      </c>
      <c r="H16174" s="17">
        <v>7.1160504E7</v>
      </c>
    </row>
    <row r="16175">
      <c r="A16175" s="7" t="s">
        <v>35492</v>
      </c>
      <c r="B16175" s="17" t="s">
        <v>35493</v>
      </c>
      <c r="C16175" s="17">
        <v>16.0</v>
      </c>
      <c r="D16175" s="17">
        <v>2.271537844E7</v>
      </c>
      <c r="E16175" s="17">
        <v>9048010.0</v>
      </c>
      <c r="F16175" s="17">
        <v>1.703739E7</v>
      </c>
      <c r="G16175" s="17">
        <v>3.5067534E7</v>
      </c>
      <c r="H16175" s="17">
        <v>4.0953128E7</v>
      </c>
    </row>
    <row r="16176">
      <c r="A16176" s="7" t="s">
        <v>35494</v>
      </c>
      <c r="B16176" s="17" t="s">
        <v>35495</v>
      </c>
      <c r="C16176" s="17">
        <v>26.0</v>
      </c>
      <c r="D16176" s="17">
        <v>2.729866008E7</v>
      </c>
      <c r="E16176" s="17">
        <v>7173174.0</v>
      </c>
      <c r="F16176" s="17">
        <v>1.3149311E7</v>
      </c>
      <c r="G16176" s="17">
        <v>3.139803E7</v>
      </c>
      <c r="H16176" s="17">
        <v>5.716717E7</v>
      </c>
    </row>
    <row r="16177">
      <c r="A16177" s="7" t="s">
        <v>35496</v>
      </c>
      <c r="B16177" s="17" t="s">
        <v>35497</v>
      </c>
      <c r="C16177" s="17">
        <v>3.0</v>
      </c>
      <c r="D16177" s="17">
        <v>4.435179267E7</v>
      </c>
      <c r="E16177" s="17">
        <v>6350000.0</v>
      </c>
      <c r="F16177" s="17">
        <v>9685244.0</v>
      </c>
      <c r="G16177" s="17">
        <v>1.17020134E8</v>
      </c>
      <c r="H16177" s="17">
        <v>1.17020134E8</v>
      </c>
    </row>
    <row r="16178">
      <c r="A16178" s="7" t="s">
        <v>35498</v>
      </c>
      <c r="B16178" s="17" t="s">
        <v>35499</v>
      </c>
      <c r="C16178" s="17">
        <v>1.0</v>
      </c>
      <c r="D16178" s="17">
        <v>2603500.0</v>
      </c>
      <c r="E16178" s="17">
        <v>2603500.0</v>
      </c>
      <c r="F16178" s="17">
        <v>2603500.0</v>
      </c>
      <c r="G16178" s="17">
        <v>2603500.0</v>
      </c>
      <c r="H16178" s="17">
        <v>2603500.0</v>
      </c>
    </row>
    <row r="16179">
      <c r="A16179" s="7" t="s">
        <v>35500</v>
      </c>
      <c r="B16179" s="17" t="s">
        <v>35501</v>
      </c>
      <c r="C16179" s="17">
        <v>5.0</v>
      </c>
      <c r="D16179" s="17">
        <v>4.00039246E7</v>
      </c>
      <c r="E16179" s="17">
        <v>3.1925635E7</v>
      </c>
      <c r="F16179" s="17">
        <v>3.2068168E7</v>
      </c>
      <c r="G16179" s="17">
        <v>5.9004638E7</v>
      </c>
      <c r="H16179" s="17">
        <v>6.306216E7</v>
      </c>
    </row>
    <row r="16180">
      <c r="A16180" s="7" t="s">
        <v>35502</v>
      </c>
      <c r="B16180" s="17" t="s">
        <v>35503</v>
      </c>
      <c r="C16180" s="17">
        <v>8.0</v>
      </c>
      <c r="D16180" s="17">
        <v>1.306946113E7</v>
      </c>
      <c r="E16180" s="17">
        <v>6187527.0</v>
      </c>
      <c r="F16180" s="17">
        <v>1.1936887E7</v>
      </c>
      <c r="G16180" s="17">
        <v>1.6226144E7</v>
      </c>
      <c r="H16180" s="17">
        <v>2.393369E7</v>
      </c>
    </row>
    <row r="16181">
      <c r="A16181" s="7" t="s">
        <v>35504</v>
      </c>
      <c r="B16181" s="17" t="s">
        <v>35505</v>
      </c>
      <c r="C16181" s="17">
        <v>47.0</v>
      </c>
      <c r="D16181" s="17">
        <v>4.242903455E7</v>
      </c>
      <c r="E16181" s="17">
        <v>9592000.0</v>
      </c>
      <c r="F16181" s="17">
        <v>1.6101457E7</v>
      </c>
      <c r="G16181" s="17">
        <v>4.6380488E7</v>
      </c>
      <c r="H16181" s="17">
        <v>9.8624075E7</v>
      </c>
    </row>
    <row r="16182">
      <c r="A16182" s="7" t="s">
        <v>35506</v>
      </c>
      <c r="B16182" s="17" t="s">
        <v>35507</v>
      </c>
      <c r="C16182" s="17">
        <v>343.0</v>
      </c>
      <c r="D16182" s="17">
        <v>2.160292502E7</v>
      </c>
      <c r="E16182" s="17">
        <v>8565000.0</v>
      </c>
      <c r="F16182" s="17">
        <v>1.2183643E7</v>
      </c>
      <c r="G16182" s="17">
        <v>2.3790335E7</v>
      </c>
      <c r="H16182" s="17">
        <v>4.4609481E7</v>
      </c>
    </row>
    <row r="16183">
      <c r="A16183" s="7" t="s">
        <v>35509</v>
      </c>
      <c r="B16183" s="17" t="s">
        <v>35510</v>
      </c>
      <c r="C16183" s="17">
        <v>26.0</v>
      </c>
      <c r="D16183" s="17">
        <v>2.24751745E7</v>
      </c>
      <c r="E16183" s="17">
        <v>8491081.0</v>
      </c>
      <c r="F16183" s="17">
        <v>1.1346561E7</v>
      </c>
      <c r="G16183" s="17">
        <v>1.9768881E7</v>
      </c>
      <c r="H16183" s="17">
        <v>5.0712375E7</v>
      </c>
    </row>
    <row r="16184">
      <c r="A16184" s="7" t="s">
        <v>35511</v>
      </c>
      <c r="B16184" s="17" t="s">
        <v>35512</v>
      </c>
      <c r="C16184" s="17">
        <v>59.0</v>
      </c>
      <c r="D16184" s="17">
        <v>2.644408312E7</v>
      </c>
      <c r="E16184" s="17">
        <v>8839517.0</v>
      </c>
      <c r="F16184" s="17">
        <v>1.340932E7</v>
      </c>
      <c r="G16184" s="17">
        <v>2.6589365E7</v>
      </c>
      <c r="H16184" s="17">
        <v>5.1035405E7</v>
      </c>
    </row>
    <row r="16185">
      <c r="A16185" s="7" t="s">
        <v>35513</v>
      </c>
      <c r="B16185" s="17" t="s">
        <v>35514</v>
      </c>
      <c r="C16185" s="17">
        <v>22.0</v>
      </c>
      <c r="D16185" s="17">
        <v>2.560296E7</v>
      </c>
      <c r="E16185" s="17">
        <v>8152501.0</v>
      </c>
      <c r="F16185" s="17">
        <v>1.8406244E7</v>
      </c>
      <c r="G16185" s="17">
        <v>2.4734168E7</v>
      </c>
      <c r="H16185" s="17">
        <v>5.9004638E7</v>
      </c>
    </row>
    <row r="16186">
      <c r="A16186" s="7" t="s">
        <v>35515</v>
      </c>
      <c r="B16186" s="17" t="s">
        <v>35516</v>
      </c>
      <c r="C16186" s="17">
        <v>15.0</v>
      </c>
      <c r="D16186" s="17">
        <v>2.013203473E7</v>
      </c>
      <c r="E16186" s="17">
        <v>5210000.0</v>
      </c>
      <c r="F16186" s="17">
        <v>1.0813093E7</v>
      </c>
      <c r="G16186" s="17">
        <v>2.866654E7</v>
      </c>
      <c r="H16186" s="17">
        <v>5.2738578E7</v>
      </c>
    </row>
    <row r="16187">
      <c r="A16187" s="7" t="s">
        <v>35517</v>
      </c>
      <c r="B16187" s="17" t="s">
        <v>35518</v>
      </c>
      <c r="C16187" s="17">
        <v>21.0</v>
      </c>
      <c r="D16187" s="17">
        <v>1.875566381E7</v>
      </c>
      <c r="E16187" s="17">
        <v>7499800.0</v>
      </c>
      <c r="F16187" s="17">
        <v>1.3756482E7</v>
      </c>
      <c r="G16187" s="17">
        <v>2.159802E7</v>
      </c>
      <c r="H16187" s="17">
        <v>3.5905188E7</v>
      </c>
    </row>
    <row r="16188">
      <c r="A16188" s="7" t="s">
        <v>35519</v>
      </c>
      <c r="B16188" s="17" t="s">
        <v>35520</v>
      </c>
      <c r="C16188" s="17">
        <v>83.0</v>
      </c>
      <c r="D16188" s="17">
        <v>1.515291346E7</v>
      </c>
      <c r="E16188" s="17">
        <v>6213807.0</v>
      </c>
      <c r="F16188" s="17">
        <v>1.0883582E7</v>
      </c>
      <c r="G16188" s="17">
        <v>2.0574523E7</v>
      </c>
      <c r="H16188" s="17">
        <v>3.0721186E7</v>
      </c>
    </row>
    <row r="16189">
      <c r="A16189" s="7" t="s">
        <v>35521</v>
      </c>
      <c r="B16189" s="17" t="s">
        <v>35522</v>
      </c>
      <c r="C16189" s="17">
        <v>62.0</v>
      </c>
      <c r="D16189" s="17">
        <v>1.96030365E7</v>
      </c>
      <c r="E16189" s="17">
        <v>9631104.0</v>
      </c>
      <c r="F16189" s="17">
        <v>1.2415763E7</v>
      </c>
      <c r="G16189" s="17">
        <v>2.2796775E7</v>
      </c>
      <c r="H16189" s="17">
        <v>3.2185296E7</v>
      </c>
    </row>
    <row r="16190">
      <c r="A16190" s="7" t="s">
        <v>35523</v>
      </c>
      <c r="B16190" s="17" t="s">
        <v>35524</v>
      </c>
      <c r="C16190" s="17">
        <v>1447.0</v>
      </c>
      <c r="D16190" s="17">
        <v>1.565730103E7</v>
      </c>
      <c r="E16190" s="17">
        <v>7309652.0</v>
      </c>
      <c r="F16190" s="17">
        <v>1.0888838E7</v>
      </c>
      <c r="G16190" s="17">
        <v>1.7585872E7</v>
      </c>
      <c r="H16190" s="17">
        <v>2.93765E7</v>
      </c>
    </row>
    <row r="16191">
      <c r="A16191" s="7" t="s">
        <v>35525</v>
      </c>
      <c r="B16191" s="17" t="s">
        <v>35526</v>
      </c>
      <c r="C16191" s="17">
        <v>221.0</v>
      </c>
      <c r="D16191" s="17">
        <v>1.771514313E7</v>
      </c>
      <c r="E16191" s="17">
        <v>6959716.0</v>
      </c>
      <c r="F16191" s="17">
        <v>1.0385773E7</v>
      </c>
      <c r="G16191" s="17">
        <v>1.9977114E7</v>
      </c>
      <c r="H16191" s="17">
        <v>3.3092087E7</v>
      </c>
    </row>
    <row r="16192">
      <c r="A16192" s="7" t="s">
        <v>35527</v>
      </c>
      <c r="B16192" s="17" t="s">
        <v>35528</v>
      </c>
      <c r="C16192" s="17">
        <v>352.0</v>
      </c>
      <c r="D16192" s="17">
        <v>1.887872201E7</v>
      </c>
      <c r="E16192" s="17">
        <v>8012700.0</v>
      </c>
      <c r="F16192" s="17">
        <v>1.2029997E7</v>
      </c>
      <c r="G16192" s="17">
        <v>2.1164102E7</v>
      </c>
      <c r="H16192" s="17">
        <v>3.7835936E7</v>
      </c>
    </row>
    <row r="16193">
      <c r="A16193" s="7" t="s">
        <v>35529</v>
      </c>
      <c r="B16193" s="17" t="s">
        <v>35530</v>
      </c>
      <c r="C16193" s="17">
        <v>110.0</v>
      </c>
      <c r="D16193" s="17">
        <v>2.37094503E7</v>
      </c>
      <c r="E16193" s="17">
        <v>7900260.0</v>
      </c>
      <c r="F16193" s="17">
        <v>1.2110848E7</v>
      </c>
      <c r="G16193" s="17">
        <v>2.3461179E7</v>
      </c>
      <c r="H16193" s="17">
        <v>5.9994148E7</v>
      </c>
    </row>
    <row r="16194">
      <c r="A16194" s="7" t="s">
        <v>35531</v>
      </c>
      <c r="B16194" s="17" t="s">
        <v>35532</v>
      </c>
      <c r="C16194" s="17">
        <v>111.0</v>
      </c>
      <c r="D16194" s="17">
        <v>2.186695888E7</v>
      </c>
      <c r="E16194" s="17">
        <v>7879106.0</v>
      </c>
      <c r="F16194" s="17">
        <v>1.2223563E7</v>
      </c>
      <c r="G16194" s="17">
        <v>2.4685743E7</v>
      </c>
      <c r="H16194" s="17">
        <v>4.0524068E7</v>
      </c>
    </row>
    <row r="16195">
      <c r="A16195" s="7" t="s">
        <v>35533</v>
      </c>
      <c r="B16195" s="17" t="s">
        <v>35534</v>
      </c>
      <c r="C16195" s="17">
        <v>443.0</v>
      </c>
      <c r="D16195" s="17">
        <v>1.638046233E7</v>
      </c>
      <c r="E16195" s="17">
        <v>7418932.0</v>
      </c>
      <c r="F16195" s="17">
        <v>1.096136E7</v>
      </c>
      <c r="G16195" s="17">
        <v>1.9478625E7</v>
      </c>
      <c r="H16195" s="17">
        <v>3.1512534E7</v>
      </c>
    </row>
    <row r="16196">
      <c r="A16196" s="7" t="s">
        <v>35535</v>
      </c>
      <c r="B16196" s="17" t="s">
        <v>35536</v>
      </c>
      <c r="C16196" s="17">
        <v>513.0</v>
      </c>
      <c r="D16196" s="17">
        <v>1.436191517E7</v>
      </c>
      <c r="E16196" s="17">
        <v>6636804.0</v>
      </c>
      <c r="F16196" s="17">
        <v>1.0527738E7</v>
      </c>
      <c r="G16196" s="17">
        <v>1.5645288E7</v>
      </c>
      <c r="H16196" s="17">
        <v>2.5989049E7</v>
      </c>
    </row>
    <row r="16197">
      <c r="A16197" s="7" t="s">
        <v>35537</v>
      </c>
      <c r="B16197" s="17" t="s">
        <v>35538</v>
      </c>
      <c r="C16197" s="17">
        <v>50.0</v>
      </c>
      <c r="D16197" s="17">
        <v>2.233994252E7</v>
      </c>
      <c r="E16197" s="17">
        <v>6201529.0</v>
      </c>
      <c r="F16197" s="17">
        <v>1.2273092E7</v>
      </c>
      <c r="G16197" s="17">
        <v>2.90364E7</v>
      </c>
      <c r="H16197" s="17">
        <v>4.6089958E7</v>
      </c>
    </row>
    <row r="16198">
      <c r="A16198" s="7" t="s">
        <v>35539</v>
      </c>
      <c r="B16198" s="17" t="s">
        <v>35540</v>
      </c>
      <c r="C16198" s="17">
        <v>219.0</v>
      </c>
      <c r="D16198" s="17">
        <v>3.692097745E7</v>
      </c>
      <c r="E16198" s="17">
        <v>1.0546822E7</v>
      </c>
      <c r="F16198" s="17">
        <v>2.452197E7</v>
      </c>
      <c r="G16198" s="17">
        <v>4.6073551E7</v>
      </c>
      <c r="H16198" s="17">
        <v>9.5198684E7</v>
      </c>
    </row>
    <row r="16199">
      <c r="A16199" s="7" t="s">
        <v>35541</v>
      </c>
      <c r="B16199" s="17" t="s">
        <v>35542</v>
      </c>
      <c r="C16199" s="17">
        <v>18.0</v>
      </c>
      <c r="D16199" s="17">
        <v>2.670635894E7</v>
      </c>
      <c r="E16199" s="17">
        <v>2029113.0</v>
      </c>
      <c r="F16199" s="17">
        <v>3296799.0</v>
      </c>
      <c r="G16199" s="17">
        <v>3.7084154E7</v>
      </c>
      <c r="H16199" s="17">
        <v>3.894E7</v>
      </c>
    </row>
    <row r="16200">
      <c r="A16200" s="7" t="s">
        <v>35544</v>
      </c>
      <c r="B16200" s="17" t="s">
        <v>35545</v>
      </c>
      <c r="C16200" s="17">
        <v>5.0</v>
      </c>
      <c r="D16200" s="17">
        <v>1.04885178E8</v>
      </c>
      <c r="E16200" s="17">
        <v>4.9825273E7</v>
      </c>
      <c r="F16200" s="17">
        <v>1.13370874E8</v>
      </c>
      <c r="G16200" s="17">
        <v>1.273836E8</v>
      </c>
      <c r="H16200" s="17">
        <v>2.24618623E8</v>
      </c>
    </row>
    <row r="16201">
      <c r="A16201" s="7" t="s">
        <v>35546</v>
      </c>
      <c r="B16201" s="17" t="s">
        <v>35547</v>
      </c>
      <c r="C16201" s="17">
        <v>11.0</v>
      </c>
      <c r="D16201" s="17">
        <v>6.312969227E7</v>
      </c>
      <c r="E16201" s="17">
        <v>1.30584E7</v>
      </c>
      <c r="F16201" s="17">
        <v>4.9883196E7</v>
      </c>
      <c r="G16201" s="17">
        <v>7.2883335E7</v>
      </c>
      <c r="H16201" s="17">
        <v>1.33430052E8</v>
      </c>
    </row>
    <row r="16202">
      <c r="A16202" s="7" t="s">
        <v>35548</v>
      </c>
      <c r="B16202" s="17" t="s">
        <v>35549</v>
      </c>
      <c r="C16202" s="17">
        <v>19.0</v>
      </c>
      <c r="D16202" s="17">
        <v>2.164178737E7</v>
      </c>
      <c r="E16202" s="17">
        <v>1.1005583E7</v>
      </c>
      <c r="F16202" s="17">
        <v>1.504457E7</v>
      </c>
      <c r="G16202" s="17">
        <v>2.9181428E7</v>
      </c>
      <c r="H16202" s="17">
        <v>3.642513E7</v>
      </c>
    </row>
    <row r="16203">
      <c r="A16203" s="7" t="s">
        <v>35550</v>
      </c>
      <c r="B16203" s="17" t="s">
        <v>35551</v>
      </c>
      <c r="C16203" s="17">
        <v>1.0</v>
      </c>
      <c r="D16203" s="17">
        <v>3.6792123E7</v>
      </c>
      <c r="E16203" s="17">
        <v>3.6792123E7</v>
      </c>
      <c r="F16203" s="17">
        <v>3.6792123E7</v>
      </c>
      <c r="G16203" s="17">
        <v>3.6792123E7</v>
      </c>
      <c r="H16203" s="17">
        <v>3.6792123E7</v>
      </c>
    </row>
    <row r="16204">
      <c r="A16204" s="7" t="s">
        <v>35552</v>
      </c>
      <c r="B16204" s="17" t="s">
        <v>35553</v>
      </c>
      <c r="C16204" s="17">
        <v>67.0</v>
      </c>
      <c r="D16204" s="17">
        <v>5.018909033E7</v>
      </c>
      <c r="E16204" s="17">
        <v>1.4474651E7</v>
      </c>
      <c r="F16204" s="17">
        <v>3.4529634E7</v>
      </c>
      <c r="G16204" s="17">
        <v>7.2064092E7</v>
      </c>
      <c r="H16204" s="17">
        <v>1.22523949E8</v>
      </c>
    </row>
    <row r="16205">
      <c r="A16205" s="7" t="s">
        <v>35554</v>
      </c>
      <c r="B16205" s="17" t="s">
        <v>35555</v>
      </c>
      <c r="C16205" s="17">
        <v>83.0</v>
      </c>
      <c r="D16205" s="17">
        <v>1.528526942E7</v>
      </c>
      <c r="E16205" s="17">
        <v>5060534.0</v>
      </c>
      <c r="F16205" s="17">
        <v>9194251.0</v>
      </c>
      <c r="G16205" s="17">
        <v>1.999565E7</v>
      </c>
      <c r="H16205" s="17">
        <v>3.1148585E7</v>
      </c>
    </row>
    <row r="16206">
      <c r="A16206" s="7" t="s">
        <v>35556</v>
      </c>
      <c r="B16206" s="17" t="s">
        <v>35557</v>
      </c>
      <c r="C16206" s="17">
        <v>262.0</v>
      </c>
      <c r="D16206" s="17">
        <v>1.330901912E7</v>
      </c>
      <c r="E16206" s="17">
        <v>3285097.0</v>
      </c>
      <c r="F16206" s="17">
        <v>5947891.0</v>
      </c>
      <c r="G16206" s="17">
        <v>1.1930143E7</v>
      </c>
      <c r="H16206" s="17">
        <v>2.6073506E7</v>
      </c>
    </row>
    <row r="16207">
      <c r="A16207" s="7" t="s">
        <v>35558</v>
      </c>
      <c r="B16207" s="17" t="s">
        <v>35559</v>
      </c>
      <c r="C16207" s="17">
        <v>132.0</v>
      </c>
      <c r="D16207" s="17">
        <v>7435870.75</v>
      </c>
      <c r="E16207" s="17">
        <v>2369899.0</v>
      </c>
      <c r="F16207" s="17">
        <v>4105716.0</v>
      </c>
      <c r="G16207" s="17">
        <v>8173968.0</v>
      </c>
      <c r="H16207" s="17">
        <v>1.3760775E7</v>
      </c>
    </row>
    <row r="16208">
      <c r="A16208" s="7" t="s">
        <v>35560</v>
      </c>
      <c r="B16208" s="17" t="s">
        <v>35561</v>
      </c>
      <c r="C16208" s="17">
        <v>29.0</v>
      </c>
      <c r="D16208" s="17">
        <v>9684377.172</v>
      </c>
      <c r="E16208" s="17">
        <v>3322047.0</v>
      </c>
      <c r="F16208" s="17">
        <v>7458153.0</v>
      </c>
      <c r="G16208" s="17">
        <v>1.116875E7</v>
      </c>
      <c r="H16208" s="17">
        <v>2.4115499E7</v>
      </c>
    </row>
    <row r="16209">
      <c r="A16209" s="7" t="s">
        <v>35562</v>
      </c>
      <c r="B16209" s="17" t="s">
        <v>35563</v>
      </c>
      <c r="C16209" s="17">
        <v>36.0</v>
      </c>
      <c r="D16209" s="17">
        <v>1.126468844E7</v>
      </c>
      <c r="E16209" s="17">
        <v>5933500.0</v>
      </c>
      <c r="F16209" s="17">
        <v>8895331.0</v>
      </c>
      <c r="G16209" s="17">
        <v>1.380515E7</v>
      </c>
      <c r="H16209" s="17">
        <v>2.45548E7</v>
      </c>
    </row>
    <row r="16210">
      <c r="A16210" s="7" t="s">
        <v>35564</v>
      </c>
      <c r="B16210" s="17" t="s">
        <v>35565</v>
      </c>
      <c r="C16210" s="17">
        <v>129.0</v>
      </c>
      <c r="D16210" s="17">
        <v>7013641.24</v>
      </c>
      <c r="E16210" s="17">
        <v>2595000.0</v>
      </c>
      <c r="F16210" s="17">
        <v>4068816.0</v>
      </c>
      <c r="G16210" s="17">
        <v>6641109.0</v>
      </c>
      <c r="H16210" s="17">
        <v>1.484748E7</v>
      </c>
    </row>
    <row r="16211">
      <c r="A16211" s="7" t="s">
        <v>35566</v>
      </c>
      <c r="B16211" s="17" t="s">
        <v>35567</v>
      </c>
      <c r="C16211" s="17">
        <v>46.0</v>
      </c>
      <c r="D16211" s="17">
        <v>1.492335593E7</v>
      </c>
      <c r="E16211" s="17">
        <v>3640000.0</v>
      </c>
      <c r="F16211" s="17">
        <v>9422800.0</v>
      </c>
      <c r="G16211" s="17">
        <v>1.6634253E7</v>
      </c>
      <c r="H16211" s="17">
        <v>3.180394E7</v>
      </c>
    </row>
    <row r="16212">
      <c r="A16212" s="7" t="s">
        <v>35568</v>
      </c>
      <c r="B16212" s="17" t="s">
        <v>35569</v>
      </c>
      <c r="C16212" s="17">
        <v>281.0</v>
      </c>
      <c r="D16212" s="17">
        <v>1.071923057E7</v>
      </c>
      <c r="E16212" s="17">
        <v>5046999.0</v>
      </c>
      <c r="F16212" s="17">
        <v>7582766.0</v>
      </c>
      <c r="G16212" s="17">
        <v>1.1457188E7</v>
      </c>
      <c r="H16212" s="17">
        <v>1.5741693E7</v>
      </c>
    </row>
    <row r="16213">
      <c r="A16213" s="7" t="s">
        <v>35570</v>
      </c>
      <c r="B16213" s="17" t="s">
        <v>35571</v>
      </c>
      <c r="C16213" s="17">
        <v>12.0</v>
      </c>
      <c r="D16213" s="17">
        <v>6496257.167</v>
      </c>
      <c r="E16213" s="17">
        <v>3190260.0</v>
      </c>
      <c r="F16213" s="17">
        <v>6013653.0</v>
      </c>
      <c r="G16213" s="17">
        <v>8858651.0</v>
      </c>
      <c r="H16213" s="17">
        <v>9519354.0</v>
      </c>
    </row>
    <row r="16214">
      <c r="A16214" s="7" t="s">
        <v>35572</v>
      </c>
      <c r="B16214" s="17" t="s">
        <v>35573</v>
      </c>
      <c r="C16214" s="17">
        <v>3.0</v>
      </c>
      <c r="D16214" s="17">
        <v>8058134.333</v>
      </c>
      <c r="E16214" s="17">
        <v>2834909.0</v>
      </c>
      <c r="F16214" s="17">
        <v>6126557.0</v>
      </c>
      <c r="G16214" s="17">
        <v>1.5212937E7</v>
      </c>
      <c r="H16214" s="17">
        <v>1.5212937E7</v>
      </c>
    </row>
    <row r="16215">
      <c r="A16215" s="7" t="s">
        <v>35574</v>
      </c>
      <c r="B16215" s="17" t="s">
        <v>35575</v>
      </c>
      <c r="C16215" s="17">
        <v>16.0</v>
      </c>
      <c r="D16215" s="17">
        <v>3600831.0</v>
      </c>
      <c r="E16215" s="17">
        <v>1663275.0</v>
      </c>
      <c r="F16215" s="17">
        <v>2755549.0</v>
      </c>
      <c r="G16215" s="17">
        <v>4119221.0</v>
      </c>
      <c r="H16215" s="17">
        <v>7766305.0</v>
      </c>
    </row>
    <row r="16216">
      <c r="A16216" s="7" t="s">
        <v>35576</v>
      </c>
      <c r="B16216" s="17" t="s">
        <v>35577</v>
      </c>
      <c r="C16216" s="17">
        <v>77.0</v>
      </c>
      <c r="D16216" s="17">
        <v>1.019248722E7</v>
      </c>
      <c r="E16216" s="17">
        <v>5480480.0</v>
      </c>
      <c r="F16216" s="17">
        <v>7695085.0</v>
      </c>
      <c r="G16216" s="17">
        <v>1.1330078E7</v>
      </c>
      <c r="H16216" s="17">
        <v>1.8356762E7</v>
      </c>
    </row>
    <row r="16217">
      <c r="A16217" s="7" t="s">
        <v>35578</v>
      </c>
      <c r="B16217" s="17" t="s">
        <v>35579</v>
      </c>
      <c r="C16217" s="17">
        <v>15.0</v>
      </c>
      <c r="D16217" s="17">
        <v>9436720.733</v>
      </c>
      <c r="E16217" s="17">
        <v>4781650.0</v>
      </c>
      <c r="F16217" s="17">
        <v>6028322.0</v>
      </c>
      <c r="G16217" s="17">
        <v>1.4746627E7</v>
      </c>
      <c r="H16217" s="17">
        <v>1.8198997E7</v>
      </c>
    </row>
    <row r="16218">
      <c r="A16218" s="7" t="s">
        <v>35580</v>
      </c>
      <c r="B16218" s="17" t="s">
        <v>35581</v>
      </c>
      <c r="C16218" s="17">
        <v>268.0</v>
      </c>
      <c r="D16218" s="17">
        <v>1.136616154E7</v>
      </c>
      <c r="E16218" s="17">
        <v>3874853.0</v>
      </c>
      <c r="F16218" s="17">
        <v>6776241.0</v>
      </c>
      <c r="G16218" s="17">
        <v>1.0601796E7</v>
      </c>
      <c r="H16218" s="17">
        <v>2.2313071E7</v>
      </c>
    </row>
    <row r="16219">
      <c r="A16219" s="7" t="s">
        <v>35582</v>
      </c>
      <c r="B16219" s="17" t="s">
        <v>35583</v>
      </c>
      <c r="C16219" s="17">
        <v>2.0</v>
      </c>
      <c r="D16219" s="17">
        <v>1.0548388E7</v>
      </c>
      <c r="E16219" s="17">
        <v>4152201.0</v>
      </c>
      <c r="F16219" s="17">
        <v>4152201.0</v>
      </c>
      <c r="G16219" s="17">
        <v>1.6944575E7</v>
      </c>
      <c r="H16219" s="17">
        <v>1.6944575E7</v>
      </c>
    </row>
    <row r="16220">
      <c r="A16220" s="7" t="s">
        <v>35584</v>
      </c>
      <c r="B16220" s="17" t="s">
        <v>35585</v>
      </c>
      <c r="C16220" s="17">
        <v>862.0</v>
      </c>
      <c r="D16220" s="17">
        <v>1.656166487E7</v>
      </c>
      <c r="E16220" s="17">
        <v>5934958.0</v>
      </c>
      <c r="F16220" s="17">
        <v>9939353.0</v>
      </c>
      <c r="G16220" s="17">
        <v>1.6733402E7</v>
      </c>
      <c r="H16220" s="17">
        <v>3.376545E7</v>
      </c>
    </row>
    <row r="16221">
      <c r="A16221" s="7" t="s">
        <v>35586</v>
      </c>
      <c r="B16221" s="17" t="s">
        <v>35587</v>
      </c>
      <c r="C16221" s="17">
        <v>704.0</v>
      </c>
      <c r="D16221" s="17">
        <v>1.274896545E7</v>
      </c>
      <c r="E16221" s="17">
        <v>5957181.0</v>
      </c>
      <c r="F16221" s="17">
        <v>8885471.0</v>
      </c>
      <c r="G16221" s="17">
        <v>1.44179E7</v>
      </c>
      <c r="H16221" s="17">
        <v>2.4955504E7</v>
      </c>
    </row>
    <row r="16222">
      <c r="A16222" s="7" t="s">
        <v>35588</v>
      </c>
      <c r="B16222" s="17" t="s">
        <v>35589</v>
      </c>
      <c r="C16222" s="17">
        <v>298.0</v>
      </c>
      <c r="D16222" s="17">
        <v>1.468160041E7</v>
      </c>
      <c r="E16222" s="17">
        <v>6469336.0</v>
      </c>
      <c r="F16222" s="17">
        <v>9990693.0</v>
      </c>
      <c r="G16222" s="17">
        <v>1.6225579E7</v>
      </c>
      <c r="H16222" s="17">
        <v>2.8158794E7</v>
      </c>
    </row>
    <row r="16223">
      <c r="A16223" s="7" t="s">
        <v>35590</v>
      </c>
      <c r="B16223" s="17" t="s">
        <v>35591</v>
      </c>
      <c r="C16223" s="17">
        <v>6132.0</v>
      </c>
      <c r="D16223" s="17">
        <v>1.297262944E7</v>
      </c>
      <c r="E16223" s="17">
        <v>5506000.0</v>
      </c>
      <c r="F16223" s="17">
        <v>8307709.0</v>
      </c>
      <c r="G16223" s="17">
        <v>1.3774978E7</v>
      </c>
      <c r="H16223" s="17">
        <v>2.48473E7</v>
      </c>
    </row>
    <row r="16224">
      <c r="A16224" s="7" t="s">
        <v>35592</v>
      </c>
      <c r="B16224" s="17" t="s">
        <v>35594</v>
      </c>
      <c r="C16224" s="17">
        <v>347.0</v>
      </c>
      <c r="D16224" s="17">
        <v>1.560944141E7</v>
      </c>
      <c r="E16224" s="17">
        <v>6099981.0</v>
      </c>
      <c r="F16224" s="17">
        <v>9667408.0</v>
      </c>
      <c r="G16224" s="17">
        <v>1.5891059E7</v>
      </c>
      <c r="H16224" s="17">
        <v>3.37794E7</v>
      </c>
    </row>
    <row r="16225">
      <c r="A16225" s="7" t="s">
        <v>35595</v>
      </c>
      <c r="B16225" s="17" t="s">
        <v>35596</v>
      </c>
      <c r="C16225" s="17">
        <v>294.0</v>
      </c>
      <c r="D16225" s="17">
        <v>1.186990728E7</v>
      </c>
      <c r="E16225" s="17">
        <v>5650625.0</v>
      </c>
      <c r="F16225" s="17">
        <v>9022593.0</v>
      </c>
      <c r="G16225" s="17">
        <v>1.3349348E7</v>
      </c>
      <c r="H16225" s="17">
        <v>2.3324733E7</v>
      </c>
    </row>
    <row r="16226">
      <c r="A16226" s="7" t="s">
        <v>35597</v>
      </c>
      <c r="B16226" s="17" t="s">
        <v>35598</v>
      </c>
      <c r="C16226" s="17">
        <v>454.0</v>
      </c>
      <c r="D16226" s="17">
        <v>1.630062765E7</v>
      </c>
      <c r="E16226" s="17">
        <v>6490252.0</v>
      </c>
      <c r="F16226" s="17">
        <v>1.0514781E7</v>
      </c>
      <c r="G16226" s="17">
        <v>1.8245371E7</v>
      </c>
      <c r="H16226" s="17">
        <v>2.8563293E7</v>
      </c>
    </row>
    <row r="16227">
      <c r="A16227" s="7" t="s">
        <v>35599</v>
      </c>
      <c r="B16227" s="17" t="s">
        <v>35600</v>
      </c>
      <c r="C16227" s="17">
        <v>1888.0</v>
      </c>
      <c r="D16227" s="17">
        <v>1.592439498E7</v>
      </c>
      <c r="E16227" s="17">
        <v>6910229.0</v>
      </c>
      <c r="F16227" s="17">
        <v>1.0076534E7</v>
      </c>
      <c r="G16227" s="17">
        <v>1.7181981E7</v>
      </c>
      <c r="H16227" s="17">
        <v>3.1668966E7</v>
      </c>
    </row>
    <row r="16228">
      <c r="A16228" s="7" t="s">
        <v>35601</v>
      </c>
      <c r="B16228" s="17" t="s">
        <v>35602</v>
      </c>
      <c r="C16228" s="17">
        <v>425.0</v>
      </c>
      <c r="D16228" s="17">
        <v>2.525307704E7</v>
      </c>
      <c r="E16228" s="17">
        <v>9839823.0</v>
      </c>
      <c r="F16228" s="17">
        <v>1.6350215E7</v>
      </c>
      <c r="G16228" s="17">
        <v>2.9467639E7</v>
      </c>
      <c r="H16228" s="17">
        <v>4.887625E7</v>
      </c>
    </row>
    <row r="16229">
      <c r="A16229" s="7" t="s">
        <v>35603</v>
      </c>
      <c r="B16229" s="17" t="s">
        <v>35604</v>
      </c>
      <c r="C16229" s="17">
        <v>62.0</v>
      </c>
      <c r="D16229" s="17">
        <v>2.494499253E7</v>
      </c>
      <c r="E16229" s="17">
        <v>1.1415E7</v>
      </c>
      <c r="F16229" s="17">
        <v>1.773548E7</v>
      </c>
      <c r="G16229" s="17">
        <v>3.111726E7</v>
      </c>
      <c r="H16229" s="17">
        <v>5.7973604E7</v>
      </c>
    </row>
    <row r="16230">
      <c r="A16230" s="7" t="s">
        <v>35605</v>
      </c>
      <c r="B16230" s="17" t="s">
        <v>35606</v>
      </c>
      <c r="C16230" s="17">
        <v>201.0</v>
      </c>
      <c r="D16230" s="17">
        <v>2.208634716E7</v>
      </c>
      <c r="E16230" s="17">
        <v>7374919.0</v>
      </c>
      <c r="F16230" s="17">
        <v>1.282109E7</v>
      </c>
      <c r="G16230" s="17">
        <v>2.5517445E7</v>
      </c>
      <c r="H16230" s="17">
        <v>4.253472E7</v>
      </c>
    </row>
    <row r="16231">
      <c r="A16231" s="7" t="s">
        <v>35607</v>
      </c>
      <c r="B16231" s="17" t="s">
        <v>35608</v>
      </c>
      <c r="C16231" s="17">
        <v>92.0</v>
      </c>
      <c r="D16231" s="17">
        <v>2.46984214E7</v>
      </c>
      <c r="E16231" s="17">
        <v>1.086523E7</v>
      </c>
      <c r="F16231" s="17">
        <v>1.7551679E7</v>
      </c>
      <c r="G16231" s="17">
        <v>3.3539073E7</v>
      </c>
      <c r="H16231" s="17">
        <v>5.0951098E7</v>
      </c>
    </row>
    <row r="16232">
      <c r="A16232" s="7" t="s">
        <v>35609</v>
      </c>
      <c r="B16232" s="17" t="s">
        <v>35610</v>
      </c>
      <c r="C16232" s="17">
        <v>108.0</v>
      </c>
      <c r="D16232" s="17">
        <v>1.594224698E7</v>
      </c>
      <c r="E16232" s="17">
        <v>7852727.0</v>
      </c>
      <c r="F16232" s="17">
        <v>1.1844989E7</v>
      </c>
      <c r="G16232" s="17">
        <v>1.9121114E7</v>
      </c>
      <c r="H16232" s="17">
        <v>3.3294886E7</v>
      </c>
    </row>
    <row r="16233">
      <c r="A16233" s="7" t="s">
        <v>35611</v>
      </c>
      <c r="B16233" s="17" t="s">
        <v>35612</v>
      </c>
      <c r="C16233" s="17">
        <v>285.0</v>
      </c>
      <c r="D16233" s="17">
        <v>1.780036791E7</v>
      </c>
      <c r="E16233" s="17">
        <v>7033003.0</v>
      </c>
      <c r="F16233" s="17">
        <v>1.1275012E7</v>
      </c>
      <c r="G16233" s="17">
        <v>2.1067908E7</v>
      </c>
      <c r="H16233" s="17">
        <v>4.1217152E7</v>
      </c>
    </row>
    <row r="16234">
      <c r="A16234" s="7" t="s">
        <v>35613</v>
      </c>
      <c r="B16234" s="17" t="s">
        <v>35614</v>
      </c>
      <c r="C16234" s="17">
        <v>233.0</v>
      </c>
      <c r="D16234" s="17">
        <v>2.169407244E7</v>
      </c>
      <c r="E16234" s="17">
        <v>9029930.0</v>
      </c>
      <c r="F16234" s="17">
        <v>1.5132472E7</v>
      </c>
      <c r="G16234" s="17">
        <v>2.5587097E7</v>
      </c>
      <c r="H16234" s="17">
        <v>4.8965121E7</v>
      </c>
    </row>
    <row r="16235">
      <c r="A16235" s="7" t="s">
        <v>35615</v>
      </c>
      <c r="B16235" s="17" t="s">
        <v>35616</v>
      </c>
      <c r="C16235" s="17">
        <v>993.0</v>
      </c>
      <c r="D16235" s="17">
        <v>1.83779146E7</v>
      </c>
      <c r="E16235" s="17">
        <v>7584410.0</v>
      </c>
      <c r="F16235" s="17">
        <v>1.3260464E7</v>
      </c>
      <c r="G16235" s="17">
        <v>2.3808994E7</v>
      </c>
      <c r="H16235" s="17">
        <v>3.8076357E7</v>
      </c>
    </row>
    <row r="16236">
      <c r="A16236" s="7" t="s">
        <v>35617</v>
      </c>
      <c r="B16236" s="17" t="s">
        <v>35618</v>
      </c>
      <c r="C16236" s="17">
        <v>3006.0</v>
      </c>
      <c r="D16236" s="17">
        <v>1.684984971E7</v>
      </c>
      <c r="E16236" s="17">
        <v>7515635.0</v>
      </c>
      <c r="F16236" s="17">
        <v>1.1175556E7</v>
      </c>
      <c r="G16236" s="17">
        <v>2.0841465E7</v>
      </c>
      <c r="H16236" s="17">
        <v>3.39449E7</v>
      </c>
    </row>
    <row r="16237">
      <c r="A16237" s="7" t="s">
        <v>35619</v>
      </c>
      <c r="B16237" s="17" t="s">
        <v>35620</v>
      </c>
      <c r="C16237" s="17">
        <v>390.0</v>
      </c>
      <c r="D16237" s="17">
        <v>1.600623966E7</v>
      </c>
      <c r="E16237" s="17">
        <v>6956917.0</v>
      </c>
      <c r="F16237" s="17">
        <v>1.125406E7</v>
      </c>
      <c r="G16237" s="17">
        <v>1.8222146E7</v>
      </c>
      <c r="H16237" s="17">
        <v>2.7414453E7</v>
      </c>
    </row>
    <row r="16238">
      <c r="A16238" s="7" t="s">
        <v>35621</v>
      </c>
      <c r="B16238" s="17" t="s">
        <v>35622</v>
      </c>
      <c r="C16238" s="17">
        <v>130.0</v>
      </c>
      <c r="D16238" s="17">
        <v>1.982197301E7</v>
      </c>
      <c r="E16238" s="17">
        <v>8446776.0</v>
      </c>
      <c r="F16238" s="17">
        <v>1.4504069E7</v>
      </c>
      <c r="G16238" s="17">
        <v>2.4183672E7</v>
      </c>
      <c r="H16238" s="17">
        <v>3.947842E7</v>
      </c>
    </row>
    <row r="16239">
      <c r="A16239" s="7" t="s">
        <v>35623</v>
      </c>
      <c r="B16239" s="17" t="s">
        <v>35624</v>
      </c>
      <c r="C16239" s="17">
        <v>1391.0</v>
      </c>
      <c r="D16239" s="17">
        <v>2.175775134E7</v>
      </c>
      <c r="E16239" s="17">
        <v>9256943.0</v>
      </c>
      <c r="F16239" s="17">
        <v>1.4718E7</v>
      </c>
      <c r="G16239" s="17">
        <v>2.5485406E7</v>
      </c>
      <c r="H16239" s="17">
        <v>4.11455E7</v>
      </c>
    </row>
    <row r="16240">
      <c r="A16240" s="7" t="s">
        <v>35625</v>
      </c>
      <c r="B16240" s="17" t="s">
        <v>35626</v>
      </c>
      <c r="C16240" s="17">
        <v>146.0</v>
      </c>
      <c r="D16240" s="17">
        <v>2.797683882E7</v>
      </c>
      <c r="E16240" s="17">
        <v>8570827.0</v>
      </c>
      <c r="F16240" s="17">
        <v>1.444373E7</v>
      </c>
      <c r="G16240" s="17">
        <v>2.9986283E7</v>
      </c>
      <c r="H16240" s="17">
        <v>7.8922278E7</v>
      </c>
    </row>
    <row r="16241">
      <c r="A16241" s="7" t="s">
        <v>35627</v>
      </c>
      <c r="B16241" s="17" t="s">
        <v>35628</v>
      </c>
      <c r="C16241" s="17">
        <v>119.0</v>
      </c>
      <c r="D16241" s="17">
        <v>2.425334211E7</v>
      </c>
      <c r="E16241" s="17">
        <v>1.0033728E7</v>
      </c>
      <c r="F16241" s="17">
        <v>1.6972283E7</v>
      </c>
      <c r="G16241" s="17">
        <v>3.14703E7</v>
      </c>
      <c r="H16241" s="17">
        <v>4.798439E7</v>
      </c>
    </row>
    <row r="16242">
      <c r="A16242" s="7" t="s">
        <v>35629</v>
      </c>
      <c r="B16242" s="17" t="s">
        <v>35630</v>
      </c>
      <c r="C16242" s="17">
        <v>139.0</v>
      </c>
      <c r="D16242" s="17">
        <v>1.713653605E7</v>
      </c>
      <c r="E16242" s="17">
        <v>7246925.0</v>
      </c>
      <c r="F16242" s="17">
        <v>1.112374E7</v>
      </c>
      <c r="G16242" s="17">
        <v>1.9702335E7</v>
      </c>
      <c r="H16242" s="17">
        <v>3.2967897E7</v>
      </c>
    </row>
    <row r="16243">
      <c r="A16243" s="7" t="s">
        <v>35631</v>
      </c>
      <c r="B16243" s="17" t="s">
        <v>35632</v>
      </c>
      <c r="C16243" s="17">
        <v>94.0</v>
      </c>
      <c r="D16243" s="17">
        <v>2.901779728E7</v>
      </c>
      <c r="E16243" s="17">
        <v>1.2616965E7</v>
      </c>
      <c r="F16243" s="17">
        <v>2.1703876E7</v>
      </c>
      <c r="G16243" s="17">
        <v>3.5221453E7</v>
      </c>
      <c r="H16243" s="17">
        <v>7.1928738E7</v>
      </c>
    </row>
    <row r="16244">
      <c r="A16244" s="7" t="s">
        <v>35633</v>
      </c>
      <c r="B16244" s="17" t="s">
        <v>35634</v>
      </c>
      <c r="C16244" s="17">
        <v>45.0</v>
      </c>
      <c r="D16244" s="17">
        <v>2.42203438E7</v>
      </c>
      <c r="E16244" s="17">
        <v>7535259.0</v>
      </c>
      <c r="F16244" s="17">
        <v>1.2812183E7</v>
      </c>
      <c r="G16244" s="17">
        <v>2.5456937E7</v>
      </c>
      <c r="H16244" s="17">
        <v>7.3909379E7</v>
      </c>
    </row>
    <row r="16245">
      <c r="A16245" s="7" t="s">
        <v>35636</v>
      </c>
      <c r="B16245" s="17" t="s">
        <v>35637</v>
      </c>
      <c r="C16245" s="17">
        <v>24.0</v>
      </c>
      <c r="D16245" s="17">
        <v>1.950494233E7</v>
      </c>
      <c r="E16245" s="17">
        <v>6158500.0</v>
      </c>
      <c r="F16245" s="17">
        <v>1.4297328E7</v>
      </c>
      <c r="G16245" s="17">
        <v>2.4580254E7</v>
      </c>
      <c r="H16245" s="17">
        <v>4.7290446E7</v>
      </c>
    </row>
    <row r="16246">
      <c r="A16246" s="7" t="s">
        <v>35638</v>
      </c>
      <c r="B16246" s="17" t="s">
        <v>35639</v>
      </c>
      <c r="C16246" s="17">
        <v>248.0</v>
      </c>
      <c r="D16246" s="17">
        <v>1.625903981E7</v>
      </c>
      <c r="E16246" s="17">
        <v>7495631.0</v>
      </c>
      <c r="F16246" s="17">
        <v>1.1458347E7</v>
      </c>
      <c r="G16246" s="17">
        <v>1.8824367E7</v>
      </c>
      <c r="H16246" s="17">
        <v>3.5593679E7</v>
      </c>
    </row>
    <row r="16247">
      <c r="A16247" s="7" t="s">
        <v>35640</v>
      </c>
      <c r="B16247" s="17" t="s">
        <v>35641</v>
      </c>
      <c r="C16247" s="17">
        <v>594.0</v>
      </c>
      <c r="D16247" s="17">
        <v>1.588631588E7</v>
      </c>
      <c r="E16247" s="17">
        <v>7259174.0</v>
      </c>
      <c r="F16247" s="17">
        <v>1.0069431E7</v>
      </c>
      <c r="G16247" s="17">
        <v>1.8013024E7</v>
      </c>
      <c r="H16247" s="17">
        <v>3.3364727E7</v>
      </c>
    </row>
    <row r="16248">
      <c r="A16248" s="7" t="s">
        <v>35642</v>
      </c>
      <c r="B16248" s="17" t="s">
        <v>35643</v>
      </c>
      <c r="C16248" s="17">
        <v>1028.0</v>
      </c>
      <c r="D16248" s="17">
        <v>1.542969289E7</v>
      </c>
      <c r="E16248" s="17">
        <v>7991819.0</v>
      </c>
      <c r="F16248" s="17">
        <v>1.1391217E7</v>
      </c>
      <c r="G16248" s="17">
        <v>1.9009381E7</v>
      </c>
      <c r="H16248" s="17">
        <v>2.8572893E7</v>
      </c>
    </row>
    <row r="16249">
      <c r="A16249" s="7" t="s">
        <v>35644</v>
      </c>
      <c r="B16249" s="17" t="s">
        <v>35645</v>
      </c>
      <c r="C16249" s="17">
        <v>913.0</v>
      </c>
      <c r="D16249" s="17">
        <v>1.534339651E7</v>
      </c>
      <c r="E16249" s="17">
        <v>7369199.0</v>
      </c>
      <c r="F16249" s="17">
        <v>1.1209919E7</v>
      </c>
      <c r="G16249" s="17">
        <v>1.9157137E7</v>
      </c>
      <c r="H16249" s="17">
        <v>3.0793941E7</v>
      </c>
    </row>
    <row r="16250">
      <c r="A16250" s="7" t="s">
        <v>35646</v>
      </c>
      <c r="B16250" s="17" t="s">
        <v>35647</v>
      </c>
      <c r="C16250" s="17">
        <v>2451.0</v>
      </c>
      <c r="D16250" s="17">
        <v>1.560754928E7</v>
      </c>
      <c r="E16250" s="17">
        <v>7424313.0</v>
      </c>
      <c r="F16250" s="17">
        <v>1.0389553E7</v>
      </c>
      <c r="G16250" s="17">
        <v>1.6535075E7</v>
      </c>
      <c r="H16250" s="17">
        <v>2.9489888E7</v>
      </c>
    </row>
    <row r="16251">
      <c r="A16251" s="7" t="s">
        <v>35648</v>
      </c>
      <c r="B16251" s="17" t="s">
        <v>35649</v>
      </c>
      <c r="C16251" s="17">
        <v>3431.0</v>
      </c>
      <c r="D16251" s="17">
        <v>1.650248516E7</v>
      </c>
      <c r="E16251" s="17">
        <v>7944035.0</v>
      </c>
      <c r="F16251" s="17">
        <v>1.1321521E7</v>
      </c>
      <c r="G16251" s="17">
        <v>1.897174E7</v>
      </c>
      <c r="H16251" s="17">
        <v>3.0437597E7</v>
      </c>
    </row>
    <row r="16252">
      <c r="A16252" s="7" t="s">
        <v>35650</v>
      </c>
      <c r="B16252" s="17" t="s">
        <v>35651</v>
      </c>
      <c r="C16252" s="17">
        <v>106.0</v>
      </c>
      <c r="D16252" s="17">
        <v>2.170233727E7</v>
      </c>
      <c r="E16252" s="17">
        <v>9606645.0</v>
      </c>
      <c r="F16252" s="17">
        <v>1.46849E7</v>
      </c>
      <c r="G16252" s="17">
        <v>2.7020442E7</v>
      </c>
      <c r="H16252" s="17">
        <v>4.4911216E7</v>
      </c>
    </row>
    <row r="16253">
      <c r="A16253" s="7" t="s">
        <v>35652</v>
      </c>
      <c r="B16253" s="17" t="s">
        <v>35653</v>
      </c>
      <c r="C16253" s="17">
        <v>178.0</v>
      </c>
      <c r="D16253" s="17">
        <v>2.00740946E7</v>
      </c>
      <c r="E16253" s="17">
        <v>8068000.0</v>
      </c>
      <c r="F16253" s="17">
        <v>1.1293929E7</v>
      </c>
      <c r="G16253" s="17">
        <v>2.2299654E7</v>
      </c>
      <c r="H16253" s="17">
        <v>4.1424666E7</v>
      </c>
    </row>
    <row r="16254">
      <c r="A16254" s="7" t="s">
        <v>35654</v>
      </c>
      <c r="B16254" s="17" t="s">
        <v>35655</v>
      </c>
      <c r="C16254" s="17">
        <v>289.0</v>
      </c>
      <c r="D16254" s="17">
        <v>2.78265109E7</v>
      </c>
      <c r="E16254" s="17">
        <v>1.0841914E7</v>
      </c>
      <c r="F16254" s="17">
        <v>1.8730151E7</v>
      </c>
      <c r="G16254" s="17">
        <v>3.0054455E7</v>
      </c>
      <c r="H16254" s="17">
        <v>5.5988405E7</v>
      </c>
    </row>
    <row r="16255">
      <c r="A16255" s="7" t="s">
        <v>35656</v>
      </c>
      <c r="B16255" s="17" t="s">
        <v>35657</v>
      </c>
      <c r="C16255" s="17">
        <v>250.0</v>
      </c>
      <c r="D16255" s="17">
        <v>1.866597098E7</v>
      </c>
      <c r="E16255" s="17">
        <v>7857500.0</v>
      </c>
      <c r="F16255" s="17">
        <v>1.2140098E7</v>
      </c>
      <c r="G16255" s="17">
        <v>2.1836833E7</v>
      </c>
      <c r="H16255" s="17">
        <v>3.727009E7</v>
      </c>
    </row>
    <row r="16256">
      <c r="A16256" s="7" t="s">
        <v>35658</v>
      </c>
      <c r="B16256" s="17" t="s">
        <v>35659</v>
      </c>
      <c r="C16256" s="17">
        <v>230.0</v>
      </c>
      <c r="D16256" s="17">
        <v>1.578745748E7</v>
      </c>
      <c r="E16256" s="17">
        <v>6858700.0</v>
      </c>
      <c r="F16256" s="17">
        <v>1.0075583E7</v>
      </c>
      <c r="G16256" s="17">
        <v>1.8473E7</v>
      </c>
      <c r="H16256" s="17">
        <v>3.4943299E7</v>
      </c>
    </row>
    <row r="16257">
      <c r="A16257" s="7" t="s">
        <v>35660</v>
      </c>
      <c r="B16257" s="17" t="s">
        <v>35661</v>
      </c>
      <c r="C16257" s="17">
        <v>346.0</v>
      </c>
      <c r="D16257" s="17">
        <v>1.612181256E7</v>
      </c>
      <c r="E16257" s="17">
        <v>7703950.0</v>
      </c>
      <c r="F16257" s="17">
        <v>1.2619655E7</v>
      </c>
      <c r="G16257" s="17">
        <v>1.891654E7</v>
      </c>
      <c r="H16257" s="17">
        <v>2.9521352E7</v>
      </c>
    </row>
    <row r="16258">
      <c r="A16258" s="7" t="s">
        <v>35662</v>
      </c>
      <c r="B16258" s="17" t="s">
        <v>35663</v>
      </c>
      <c r="C16258" s="17">
        <v>1.0</v>
      </c>
      <c r="D16258" s="17">
        <v>1.904986E8</v>
      </c>
      <c r="E16258" s="17">
        <v>1.904986E8</v>
      </c>
      <c r="F16258" s="17">
        <v>1.904986E8</v>
      </c>
      <c r="G16258" s="17">
        <v>1.904986E8</v>
      </c>
      <c r="H16258" s="17">
        <v>1.904986E8</v>
      </c>
    </row>
    <row r="16259">
      <c r="A16259" s="7" t="s">
        <v>35664</v>
      </c>
      <c r="B16259" s="17" t="s">
        <v>35665</v>
      </c>
      <c r="C16259" s="17">
        <v>626.0</v>
      </c>
      <c r="D16259" s="17">
        <v>1.855411692E7</v>
      </c>
      <c r="E16259" s="17">
        <v>7297314.0</v>
      </c>
      <c r="F16259" s="17">
        <v>1.2915225E7</v>
      </c>
      <c r="G16259" s="17">
        <v>2.4041143E7</v>
      </c>
      <c r="H16259" s="17">
        <v>3.7406333E7</v>
      </c>
    </row>
    <row r="16260">
      <c r="A16260" s="7" t="s">
        <v>35666</v>
      </c>
      <c r="B16260" s="17" t="s">
        <v>35667</v>
      </c>
      <c r="C16260" s="17">
        <v>664.0</v>
      </c>
      <c r="D16260" s="17">
        <v>1.779329081E7</v>
      </c>
      <c r="E16260" s="17">
        <v>7721732.0</v>
      </c>
      <c r="F16260" s="17">
        <v>1.1185663E7</v>
      </c>
      <c r="G16260" s="17">
        <v>2.0976451E7</v>
      </c>
      <c r="H16260" s="17">
        <v>3.6314677E7</v>
      </c>
    </row>
    <row r="16261">
      <c r="A16261" s="7" t="s">
        <v>35668</v>
      </c>
      <c r="B16261" s="17" t="s">
        <v>35669</v>
      </c>
      <c r="C16261" s="17">
        <v>261.0</v>
      </c>
      <c r="D16261" s="17">
        <v>2.067652912E7</v>
      </c>
      <c r="E16261" s="17">
        <v>7876918.0</v>
      </c>
      <c r="F16261" s="17">
        <v>1.2442E7</v>
      </c>
      <c r="G16261" s="17">
        <v>2.6345093E7</v>
      </c>
      <c r="H16261" s="17">
        <v>4.9227377E7</v>
      </c>
    </row>
    <row r="16262">
      <c r="A16262" s="7" t="s">
        <v>35670</v>
      </c>
      <c r="B16262" s="17" t="s">
        <v>35671</v>
      </c>
      <c r="C16262" s="17">
        <v>223.0</v>
      </c>
      <c r="D16262" s="17">
        <v>2.06762477E7</v>
      </c>
      <c r="E16262" s="17">
        <v>8088484.0</v>
      </c>
      <c r="F16262" s="17">
        <v>1.4070293E7</v>
      </c>
      <c r="G16262" s="17">
        <v>2.5529196E7</v>
      </c>
      <c r="H16262" s="17">
        <v>3.92882E7</v>
      </c>
    </row>
    <row r="16263">
      <c r="A16263" s="7" t="s">
        <v>35672</v>
      </c>
      <c r="B16263" s="17" t="s">
        <v>35673</v>
      </c>
      <c r="C16263" s="17">
        <v>858.0</v>
      </c>
      <c r="D16263" s="17">
        <v>1.889685825E7</v>
      </c>
      <c r="E16263" s="17">
        <v>3561787.0</v>
      </c>
      <c r="F16263" s="17">
        <v>9214749.0</v>
      </c>
      <c r="G16263" s="17">
        <v>2.210819E7</v>
      </c>
      <c r="H16263" s="17">
        <v>4.7976106E7</v>
      </c>
    </row>
    <row r="16264">
      <c r="A16264" s="7" t="s">
        <v>35674</v>
      </c>
      <c r="B16264" s="17" t="s">
        <v>35675</v>
      </c>
      <c r="C16264" s="17">
        <v>16.0</v>
      </c>
      <c r="D16264" s="17">
        <v>2.228889325E7</v>
      </c>
      <c r="E16264" s="17">
        <v>4135743.0</v>
      </c>
      <c r="F16264" s="17">
        <v>8871500.0</v>
      </c>
      <c r="G16264" s="17">
        <v>3.2467761E7</v>
      </c>
      <c r="H16264" s="17">
        <v>5.6707767E7</v>
      </c>
    </row>
    <row r="16265">
      <c r="A16265" s="7" t="s">
        <v>35676</v>
      </c>
      <c r="B16265" s="17" t="s">
        <v>35677</v>
      </c>
      <c r="C16265" s="17">
        <v>65.0</v>
      </c>
      <c r="D16265" s="17">
        <v>1.228033243E7</v>
      </c>
      <c r="E16265" s="17">
        <v>2646000.0</v>
      </c>
      <c r="F16265" s="17">
        <v>4819390.0</v>
      </c>
      <c r="G16265" s="17">
        <v>1.0807088E7</v>
      </c>
      <c r="H16265" s="17">
        <v>2.1958382E7</v>
      </c>
    </row>
    <row r="16266">
      <c r="A16266" s="7" t="s">
        <v>35678</v>
      </c>
      <c r="B16266" s="17" t="s">
        <v>35679</v>
      </c>
      <c r="C16266" s="17">
        <v>3.0</v>
      </c>
      <c r="D16266" s="17">
        <v>1.776317367E7</v>
      </c>
      <c r="E16266" s="17">
        <v>1.1285445E7</v>
      </c>
      <c r="F16266" s="17">
        <v>1.6125132E7</v>
      </c>
      <c r="G16266" s="17">
        <v>2.5878944E7</v>
      </c>
      <c r="H16266" s="17">
        <v>2.5878944E7</v>
      </c>
    </row>
    <row r="16267">
      <c r="A16267" s="7" t="s">
        <v>35680</v>
      </c>
      <c r="B16267" s="17" t="s">
        <v>35681</v>
      </c>
      <c r="C16267" s="17">
        <v>12.0</v>
      </c>
      <c r="D16267" s="17">
        <v>3.386228E7</v>
      </c>
      <c r="E16267" s="17">
        <v>1.2900268E7</v>
      </c>
      <c r="F16267" s="17">
        <v>2.5924427E7</v>
      </c>
      <c r="G16267" s="17">
        <v>3.689561E7</v>
      </c>
      <c r="H16267" s="17">
        <v>7.2686196E7</v>
      </c>
    </row>
    <row r="16268">
      <c r="A16268" s="7" t="s">
        <v>35682</v>
      </c>
      <c r="B16268" s="17" t="s">
        <v>35683</v>
      </c>
      <c r="C16268" s="17">
        <v>3.0</v>
      </c>
      <c r="D16268" s="17">
        <v>2.0807282E7</v>
      </c>
      <c r="E16268" s="17">
        <v>2261109.0</v>
      </c>
      <c r="F16268" s="17">
        <v>2.6621664E7</v>
      </c>
      <c r="G16268" s="17">
        <v>3.3539073E7</v>
      </c>
      <c r="H16268" s="17">
        <v>3.3539073E7</v>
      </c>
    </row>
    <row r="16269">
      <c r="A16269" s="7" t="s">
        <v>35685</v>
      </c>
      <c r="B16269" s="17" t="s">
        <v>35686</v>
      </c>
      <c r="C16269" s="17">
        <v>4.0</v>
      </c>
      <c r="D16269" s="17">
        <v>2.02169175E7</v>
      </c>
      <c r="E16269" s="17">
        <v>7425595.0</v>
      </c>
      <c r="F16269" s="17">
        <v>1.2257E7</v>
      </c>
      <c r="G16269" s="17">
        <v>1.3894629E7</v>
      </c>
      <c r="H16269" s="17">
        <v>4.7290446E7</v>
      </c>
    </row>
    <row r="16270">
      <c r="A16270" s="7" t="s">
        <v>35687</v>
      </c>
      <c r="B16270" s="17" t="s">
        <v>35688</v>
      </c>
      <c r="C16270" s="17">
        <v>7.0</v>
      </c>
      <c r="D16270" s="17">
        <v>1.910325371E7</v>
      </c>
      <c r="E16270" s="17">
        <v>1.4218303E7</v>
      </c>
      <c r="F16270" s="17">
        <v>1.6863226E7</v>
      </c>
      <c r="G16270" s="17">
        <v>2.29955E7</v>
      </c>
      <c r="H16270" s="17">
        <v>2.811683E7</v>
      </c>
    </row>
    <row r="16271">
      <c r="A16271" s="7" t="s">
        <v>35689</v>
      </c>
      <c r="B16271" s="17" t="s">
        <v>35690</v>
      </c>
      <c r="C16271" s="17">
        <v>8.0</v>
      </c>
      <c r="D16271" s="17">
        <v>9364586.0</v>
      </c>
      <c r="E16271" s="17">
        <v>3166845.0</v>
      </c>
      <c r="F16271" s="17">
        <v>6269955.0</v>
      </c>
      <c r="G16271" s="17">
        <v>1.3036432E7</v>
      </c>
      <c r="H16271" s="17">
        <v>2.2150927E7</v>
      </c>
    </row>
    <row r="16272">
      <c r="A16272" s="7" t="s">
        <v>35691</v>
      </c>
      <c r="B16272" s="17" t="s">
        <v>35692</v>
      </c>
      <c r="C16272" s="17">
        <v>302.0</v>
      </c>
      <c r="D16272" s="17">
        <v>1.823203593E7</v>
      </c>
      <c r="E16272" s="17">
        <v>8254936.0</v>
      </c>
      <c r="F16272" s="17">
        <v>1.214985E7</v>
      </c>
      <c r="G16272" s="17">
        <v>2.0291863E7</v>
      </c>
      <c r="H16272" s="17">
        <v>3.2918756E7</v>
      </c>
    </row>
    <row r="16273">
      <c r="A16273" s="7" t="s">
        <v>35693</v>
      </c>
      <c r="B16273" s="17" t="s">
        <v>35694</v>
      </c>
      <c r="C16273" s="17">
        <v>49.0</v>
      </c>
      <c r="D16273" s="17">
        <v>1.140068939E7</v>
      </c>
      <c r="E16273" s="17">
        <v>7365827.0</v>
      </c>
      <c r="F16273" s="17">
        <v>1.0149065E7</v>
      </c>
      <c r="G16273" s="17">
        <v>1.3525534E7</v>
      </c>
      <c r="H16273" s="17">
        <v>1.9773729E7</v>
      </c>
    </row>
    <row r="16274">
      <c r="A16274" s="7" t="s">
        <v>35695</v>
      </c>
      <c r="B16274" s="17" t="s">
        <v>35696</v>
      </c>
      <c r="C16274" s="17">
        <v>35.0</v>
      </c>
      <c r="D16274" s="17">
        <v>1.785769E7</v>
      </c>
      <c r="E16274" s="17">
        <v>7741023.0</v>
      </c>
      <c r="F16274" s="17">
        <v>1.1141752E7</v>
      </c>
      <c r="G16274" s="17">
        <v>2.0392099E7</v>
      </c>
      <c r="H16274" s="17">
        <v>2.4306355E7</v>
      </c>
    </row>
    <row r="16275">
      <c r="A16275" s="7" t="s">
        <v>35697</v>
      </c>
      <c r="B16275" s="17" t="s">
        <v>35698</v>
      </c>
      <c r="C16275" s="17">
        <v>28.0</v>
      </c>
      <c r="D16275" s="17">
        <v>1.793315471E7</v>
      </c>
      <c r="E16275" s="17">
        <v>1.1363193E7</v>
      </c>
      <c r="F16275" s="17">
        <v>1.6104174E7</v>
      </c>
      <c r="G16275" s="17">
        <v>2.3767189E7</v>
      </c>
      <c r="H16275" s="17">
        <v>3.2068168E7</v>
      </c>
    </row>
    <row r="16276">
      <c r="A16276" s="7" t="s">
        <v>35699</v>
      </c>
      <c r="B16276" s="17" t="s">
        <v>35700</v>
      </c>
      <c r="C16276" s="17">
        <v>113.0</v>
      </c>
      <c r="D16276" s="17">
        <v>1.556358575E7</v>
      </c>
      <c r="E16276" s="17">
        <v>8165309.0</v>
      </c>
      <c r="F16276" s="17">
        <v>1.2258022E7</v>
      </c>
      <c r="G16276" s="17">
        <v>1.8672564E7</v>
      </c>
      <c r="H16276" s="17">
        <v>2.6272952E7</v>
      </c>
    </row>
    <row r="16277">
      <c r="A16277" s="7" t="s">
        <v>35701</v>
      </c>
      <c r="B16277" s="17" t="s">
        <v>35702</v>
      </c>
      <c r="C16277" s="17">
        <v>102.0</v>
      </c>
      <c r="D16277" s="17">
        <v>1.832457051E7</v>
      </c>
      <c r="E16277" s="17">
        <v>8418420.0</v>
      </c>
      <c r="F16277" s="17">
        <v>1.1514E7</v>
      </c>
      <c r="G16277" s="17">
        <v>2.1940711E7</v>
      </c>
      <c r="H16277" s="17">
        <v>2.7502456E7</v>
      </c>
    </row>
    <row r="16278">
      <c r="A16278" s="7" t="s">
        <v>35703</v>
      </c>
      <c r="B16278" s="17" t="s">
        <v>35704</v>
      </c>
      <c r="C16278" s="17">
        <v>382.0</v>
      </c>
      <c r="D16278" s="17">
        <v>1.426862337E7</v>
      </c>
      <c r="E16278" s="17">
        <v>7407337.0</v>
      </c>
      <c r="F16278" s="17">
        <v>1.0407099E7</v>
      </c>
      <c r="G16278" s="17">
        <v>1.5709945E7</v>
      </c>
      <c r="H16278" s="17">
        <v>2.4866635E7</v>
      </c>
    </row>
    <row r="16279">
      <c r="A16279" s="7" t="s">
        <v>35705</v>
      </c>
      <c r="B16279" s="17" t="s">
        <v>35706</v>
      </c>
      <c r="C16279" s="17">
        <v>1457.0</v>
      </c>
      <c r="D16279" s="17">
        <v>1.636126019E7</v>
      </c>
      <c r="E16279" s="17">
        <v>7721732.0</v>
      </c>
      <c r="F16279" s="17">
        <v>1.1563271E7</v>
      </c>
      <c r="G16279" s="17">
        <v>1.8747385E7</v>
      </c>
      <c r="H16279" s="17">
        <v>3.1587373E7</v>
      </c>
    </row>
    <row r="16280">
      <c r="A16280" s="7" t="s">
        <v>35707</v>
      </c>
      <c r="B16280" s="17" t="s">
        <v>35708</v>
      </c>
      <c r="C16280" s="17">
        <v>86.0</v>
      </c>
      <c r="D16280" s="17">
        <v>1.394190899E7</v>
      </c>
      <c r="E16280" s="17">
        <v>7680601.0</v>
      </c>
      <c r="F16280" s="17">
        <v>1.0673516E7</v>
      </c>
      <c r="G16280" s="17">
        <v>1.7522057E7</v>
      </c>
      <c r="H16280" s="17">
        <v>2.793915E7</v>
      </c>
    </row>
    <row r="16281">
      <c r="A16281" s="7" t="s">
        <v>35709</v>
      </c>
      <c r="B16281" s="17" t="s">
        <v>35710</v>
      </c>
      <c r="C16281" s="17">
        <v>158.0</v>
      </c>
      <c r="D16281" s="17">
        <v>1.617015175E7</v>
      </c>
      <c r="E16281" s="17">
        <v>8870700.0</v>
      </c>
      <c r="F16281" s="17">
        <v>1.2973755E7</v>
      </c>
      <c r="G16281" s="17">
        <v>1.9601584E7</v>
      </c>
      <c r="H16281" s="17">
        <v>2.8317819E7</v>
      </c>
    </row>
    <row r="16282">
      <c r="A16282" s="7" t="s">
        <v>35711</v>
      </c>
      <c r="B16282" s="17" t="s">
        <v>35712</v>
      </c>
      <c r="C16282" s="17">
        <v>558.0</v>
      </c>
      <c r="D16282" s="17">
        <v>1.309168607E7</v>
      </c>
      <c r="E16282" s="17">
        <v>6991317.0</v>
      </c>
      <c r="F16282" s="17">
        <v>9997754.0</v>
      </c>
      <c r="G16282" s="17">
        <v>1.5290275E7</v>
      </c>
      <c r="H16282" s="17">
        <v>2.4643212E7</v>
      </c>
    </row>
    <row r="16283">
      <c r="A16283" s="7" t="s">
        <v>35713</v>
      </c>
      <c r="B16283" s="17" t="s">
        <v>35714</v>
      </c>
      <c r="C16283" s="17">
        <v>723.0</v>
      </c>
      <c r="D16283" s="17">
        <v>1.382089956E7</v>
      </c>
      <c r="E16283" s="17">
        <v>6642933.0</v>
      </c>
      <c r="F16283" s="17">
        <v>9593200.0</v>
      </c>
      <c r="G16283" s="17">
        <v>1.4631212E7</v>
      </c>
      <c r="H16283" s="17">
        <v>2.3518853E7</v>
      </c>
    </row>
    <row r="16284">
      <c r="A16284" s="7" t="s">
        <v>35715</v>
      </c>
      <c r="B16284" s="17" t="s">
        <v>35716</v>
      </c>
      <c r="C16284" s="17">
        <v>73.0</v>
      </c>
      <c r="D16284" s="17">
        <v>2.84922349E7</v>
      </c>
      <c r="E16284" s="17">
        <v>1.2785E7</v>
      </c>
      <c r="F16284" s="17">
        <v>2.3579745E7</v>
      </c>
      <c r="G16284" s="17">
        <v>3.2477E7</v>
      </c>
      <c r="H16284" s="17">
        <v>5.2752976E7</v>
      </c>
    </row>
    <row r="16285">
      <c r="A16285" s="7" t="s">
        <v>35717</v>
      </c>
      <c r="B16285" s="17" t="s">
        <v>35718</v>
      </c>
      <c r="C16285" s="17">
        <v>428.0</v>
      </c>
      <c r="D16285" s="17">
        <v>1.613132533E7</v>
      </c>
      <c r="E16285" s="17">
        <v>7759835.0</v>
      </c>
      <c r="F16285" s="17">
        <v>1.1325605E7</v>
      </c>
      <c r="G16285" s="17">
        <v>1.9333319E7</v>
      </c>
      <c r="H16285" s="17">
        <v>2.9301612E7</v>
      </c>
    </row>
    <row r="16286">
      <c r="A16286" s="7" t="s">
        <v>35719</v>
      </c>
      <c r="B16286" s="17" t="s">
        <v>35720</v>
      </c>
      <c r="C16286" s="17">
        <v>453.0</v>
      </c>
      <c r="D16286" s="17">
        <v>2.545289094E7</v>
      </c>
      <c r="E16286" s="17">
        <v>9761717.0</v>
      </c>
      <c r="F16286" s="17">
        <v>1.7452279E7</v>
      </c>
      <c r="G16286" s="17">
        <v>2.8042396E7</v>
      </c>
      <c r="H16286" s="17">
        <v>5.0221678E7</v>
      </c>
    </row>
    <row r="16287">
      <c r="A16287" s="7" t="s">
        <v>35721</v>
      </c>
      <c r="B16287" s="17" t="s">
        <v>35722</v>
      </c>
      <c r="C16287" s="17">
        <v>27.0</v>
      </c>
      <c r="D16287" s="17">
        <v>6.743656363E7</v>
      </c>
      <c r="E16287" s="17">
        <v>9407933.0</v>
      </c>
      <c r="F16287" s="17">
        <v>4.3737961E7</v>
      </c>
      <c r="G16287" s="17">
        <v>9.75651E7</v>
      </c>
      <c r="H16287" s="17">
        <v>1.78618649E8</v>
      </c>
    </row>
    <row r="16288">
      <c r="A16288" s="7" t="s">
        <v>35723</v>
      </c>
      <c r="B16288" s="17" t="s">
        <v>35724</v>
      </c>
      <c r="C16288" s="17">
        <v>654.0</v>
      </c>
      <c r="D16288" s="17">
        <v>1.45029385E7</v>
      </c>
      <c r="E16288" s="17">
        <v>7010300.0</v>
      </c>
      <c r="F16288" s="17">
        <v>9949106.0</v>
      </c>
      <c r="G16288" s="17">
        <v>1.6664565E7</v>
      </c>
      <c r="H16288" s="17">
        <v>2.7827569E7</v>
      </c>
    </row>
    <row r="16289">
      <c r="A16289" s="7" t="s">
        <v>35725</v>
      </c>
      <c r="B16289" s="17" t="s">
        <v>35726</v>
      </c>
      <c r="C16289" s="17">
        <v>153.0</v>
      </c>
      <c r="D16289" s="17">
        <v>1.641982852E7</v>
      </c>
      <c r="E16289" s="17">
        <v>7702522.0</v>
      </c>
      <c r="F16289" s="17">
        <v>1.1282113E7</v>
      </c>
      <c r="G16289" s="17">
        <v>1.6492127E7</v>
      </c>
      <c r="H16289" s="17">
        <v>2.8149072E7</v>
      </c>
    </row>
    <row r="16290">
      <c r="A16290" s="7" t="s">
        <v>35727</v>
      </c>
      <c r="B16290" s="17" t="s">
        <v>35728</v>
      </c>
      <c r="C16290" s="17">
        <v>66.0</v>
      </c>
      <c r="D16290" s="17">
        <v>1.931967818E7</v>
      </c>
      <c r="E16290" s="17">
        <v>8432000.0</v>
      </c>
      <c r="F16290" s="17">
        <v>1.301025E7</v>
      </c>
      <c r="G16290" s="17">
        <v>2.3808454E7</v>
      </c>
      <c r="H16290" s="17">
        <v>4.4302569E7</v>
      </c>
    </row>
    <row r="16291">
      <c r="A16291" s="7" t="s">
        <v>35729</v>
      </c>
      <c r="B16291" s="17" t="s">
        <v>35730</v>
      </c>
      <c r="C16291" s="17">
        <v>47.0</v>
      </c>
      <c r="D16291" s="17">
        <v>1.967268815E7</v>
      </c>
      <c r="E16291" s="17">
        <v>7700584.0</v>
      </c>
      <c r="F16291" s="17">
        <v>1.274759E7</v>
      </c>
      <c r="G16291" s="17">
        <v>1.8119055E7</v>
      </c>
      <c r="H16291" s="17">
        <v>4.2327776E7</v>
      </c>
    </row>
    <row r="16292">
      <c r="A16292" s="7" t="s">
        <v>35731</v>
      </c>
      <c r="B16292" s="17" t="s">
        <v>35732</v>
      </c>
      <c r="C16292" s="17">
        <v>85.0</v>
      </c>
      <c r="D16292" s="17">
        <v>3.020179026E7</v>
      </c>
      <c r="E16292" s="17">
        <v>1.2062797E7</v>
      </c>
      <c r="F16292" s="17">
        <v>2.2965578E7</v>
      </c>
      <c r="G16292" s="17">
        <v>3.8369456E7</v>
      </c>
      <c r="H16292" s="17">
        <v>7.2948703E7</v>
      </c>
    </row>
    <row r="16293">
      <c r="A16293" s="7" t="s">
        <v>35734</v>
      </c>
      <c r="B16293" s="17" t="s">
        <v>35735</v>
      </c>
      <c r="C16293" s="17">
        <v>191.0</v>
      </c>
      <c r="D16293" s="17">
        <v>1.626179791E7</v>
      </c>
      <c r="E16293" s="17">
        <v>5454965.0</v>
      </c>
      <c r="F16293" s="17">
        <v>1.0394665E7</v>
      </c>
      <c r="G16293" s="17">
        <v>1.65281E7</v>
      </c>
      <c r="H16293" s="17">
        <v>2.916711E7</v>
      </c>
    </row>
    <row r="16294">
      <c r="A16294" s="7" t="s">
        <v>35736</v>
      </c>
      <c r="B16294" s="17" t="s">
        <v>35737</v>
      </c>
      <c r="C16294" s="17">
        <v>360.0</v>
      </c>
      <c r="D16294" s="17">
        <v>1.470455879E7</v>
      </c>
      <c r="E16294" s="17">
        <v>4111400.0</v>
      </c>
      <c r="F16294" s="17">
        <v>7689567.0</v>
      </c>
      <c r="G16294" s="17">
        <v>1.3760553E7</v>
      </c>
      <c r="H16294" s="17">
        <v>2.4104717E7</v>
      </c>
    </row>
    <row r="16295">
      <c r="A16295" s="7" t="s">
        <v>35738</v>
      </c>
      <c r="B16295" s="17" t="s">
        <v>35739</v>
      </c>
      <c r="C16295" s="17">
        <v>34.0</v>
      </c>
      <c r="D16295" s="17">
        <v>2.707626544E7</v>
      </c>
      <c r="E16295" s="17">
        <v>6152399.0</v>
      </c>
      <c r="F16295" s="17">
        <v>8710743.0</v>
      </c>
      <c r="G16295" s="17">
        <v>2.38923E7</v>
      </c>
      <c r="H16295" s="17">
        <v>5.9112976E7</v>
      </c>
    </row>
    <row r="16296">
      <c r="A16296" s="7" t="s">
        <v>35740</v>
      </c>
      <c r="B16296" s="17" t="s">
        <v>35741</v>
      </c>
      <c r="C16296" s="17">
        <v>22.0</v>
      </c>
      <c r="D16296" s="17">
        <v>4575475.091</v>
      </c>
      <c r="E16296" s="17">
        <v>2304536.0</v>
      </c>
      <c r="F16296" s="17">
        <v>3639000.0</v>
      </c>
      <c r="G16296" s="17">
        <v>4541000.0</v>
      </c>
      <c r="H16296" s="17">
        <v>7656371.0</v>
      </c>
    </row>
    <row r="16297">
      <c r="A16297" s="7" t="s">
        <v>35742</v>
      </c>
      <c r="B16297" s="17" t="s">
        <v>35743</v>
      </c>
      <c r="C16297" s="17">
        <v>18.0</v>
      </c>
      <c r="D16297" s="17">
        <v>1.715291817E7</v>
      </c>
      <c r="E16297" s="17">
        <v>4540307.0</v>
      </c>
      <c r="F16297" s="17">
        <v>6150272.0</v>
      </c>
      <c r="G16297" s="17">
        <v>2.1554267E7</v>
      </c>
      <c r="H16297" s="17">
        <v>6.1145397E7</v>
      </c>
    </row>
    <row r="16298">
      <c r="A16298" s="7" t="s">
        <v>35744</v>
      </c>
      <c r="B16298" s="17" t="s">
        <v>35745</v>
      </c>
      <c r="C16298" s="17">
        <v>25.0</v>
      </c>
      <c r="D16298" s="17">
        <v>1.447160296E7</v>
      </c>
      <c r="E16298" s="17">
        <v>4139832.0</v>
      </c>
      <c r="F16298" s="17">
        <v>6013653.0</v>
      </c>
      <c r="G16298" s="17">
        <v>1.1861556E7</v>
      </c>
      <c r="H16298" s="17">
        <v>2.565347E7</v>
      </c>
    </row>
    <row r="16299">
      <c r="A16299" s="7" t="s">
        <v>35746</v>
      </c>
      <c r="B16299" s="17" t="s">
        <v>35747</v>
      </c>
      <c r="C16299" s="17">
        <v>91.0</v>
      </c>
      <c r="D16299" s="17">
        <v>1.38771517E7</v>
      </c>
      <c r="E16299" s="17">
        <v>3800100.0</v>
      </c>
      <c r="F16299" s="17">
        <v>7370000.0</v>
      </c>
      <c r="G16299" s="17">
        <v>1.4447823E7</v>
      </c>
      <c r="H16299" s="17">
        <v>2.6988411E7</v>
      </c>
    </row>
    <row r="16300">
      <c r="A16300" s="7" t="s">
        <v>35748</v>
      </c>
      <c r="B16300" s="17" t="s">
        <v>35749</v>
      </c>
      <c r="C16300" s="17">
        <v>387.0</v>
      </c>
      <c r="D16300" s="17">
        <v>2.255532802E7</v>
      </c>
      <c r="E16300" s="17">
        <v>3288773.0</v>
      </c>
      <c r="F16300" s="17">
        <v>6477759.0</v>
      </c>
      <c r="G16300" s="17">
        <v>1.5246732E7</v>
      </c>
      <c r="H16300" s="17">
        <v>5.5772157E7</v>
      </c>
    </row>
    <row r="16301">
      <c r="A16301" s="7" t="s">
        <v>35750</v>
      </c>
      <c r="B16301" s="17" t="s">
        <v>35751</v>
      </c>
      <c r="C16301" s="17">
        <v>787.0</v>
      </c>
      <c r="D16301" s="17">
        <v>1.371127824E7</v>
      </c>
      <c r="E16301" s="17">
        <v>3114100.0</v>
      </c>
      <c r="F16301" s="17">
        <v>5213855.0</v>
      </c>
      <c r="G16301" s="17">
        <v>1.14574E7</v>
      </c>
      <c r="H16301" s="17">
        <v>2.679407E7</v>
      </c>
    </row>
    <row r="16302">
      <c r="A16302" s="7" t="s">
        <v>35752</v>
      </c>
      <c r="B16302" s="17" t="s">
        <v>35753</v>
      </c>
      <c r="C16302" s="17">
        <v>64.0</v>
      </c>
      <c r="D16302" s="17">
        <v>1.560593622E7</v>
      </c>
      <c r="E16302" s="17">
        <v>3974600.0</v>
      </c>
      <c r="F16302" s="17">
        <v>7761974.0</v>
      </c>
      <c r="G16302" s="17">
        <v>1.346601E7</v>
      </c>
      <c r="H16302" s="17">
        <v>2.6851879E7</v>
      </c>
    </row>
    <row r="16303">
      <c r="A16303" s="7" t="s">
        <v>35754</v>
      </c>
      <c r="B16303" s="17" t="s">
        <v>35755</v>
      </c>
      <c r="C16303" s="17">
        <v>10.0</v>
      </c>
      <c r="D16303" s="17">
        <v>1.39250329E7</v>
      </c>
      <c r="E16303" s="17">
        <v>5847663.0</v>
      </c>
      <c r="F16303" s="17">
        <v>9011503.0</v>
      </c>
      <c r="G16303" s="17">
        <v>2.0570706E7</v>
      </c>
      <c r="H16303" s="17">
        <v>2.7990928E7</v>
      </c>
    </row>
    <row r="16304">
      <c r="A16304" s="7" t="s">
        <v>35756</v>
      </c>
      <c r="B16304" s="17" t="s">
        <v>35757</v>
      </c>
      <c r="C16304" s="17">
        <v>52.0</v>
      </c>
      <c r="D16304" s="17">
        <v>2.0508489E7</v>
      </c>
      <c r="E16304" s="17">
        <v>8013390.0</v>
      </c>
      <c r="F16304" s="17">
        <v>1.1064193E7</v>
      </c>
      <c r="G16304" s="17">
        <v>2.0636318E7</v>
      </c>
      <c r="H16304" s="17">
        <v>3.5725064E7</v>
      </c>
    </row>
    <row r="16305">
      <c r="A16305" s="7" t="s">
        <v>35758</v>
      </c>
      <c r="B16305" s="17" t="s">
        <v>35759</v>
      </c>
      <c r="C16305" s="17">
        <v>73.0</v>
      </c>
      <c r="D16305" s="17">
        <v>2.083694819E7</v>
      </c>
      <c r="E16305" s="17">
        <v>7030598.0</v>
      </c>
      <c r="F16305" s="17">
        <v>1.347886E7</v>
      </c>
      <c r="G16305" s="17">
        <v>2.4287644E7</v>
      </c>
      <c r="H16305" s="17">
        <v>3.8955233E7</v>
      </c>
    </row>
    <row r="16306">
      <c r="A16306" s="7" t="s">
        <v>35760</v>
      </c>
      <c r="B16306" s="17" t="s">
        <v>35761</v>
      </c>
      <c r="C16306" s="17">
        <v>91.0</v>
      </c>
      <c r="D16306" s="17">
        <v>1.655422501E7</v>
      </c>
      <c r="E16306" s="17">
        <v>5863506.0</v>
      </c>
      <c r="F16306" s="17">
        <v>9981673.0</v>
      </c>
      <c r="G16306" s="17">
        <v>1.915633E7</v>
      </c>
      <c r="H16306" s="17">
        <v>3.0369971E7</v>
      </c>
    </row>
    <row r="16307">
      <c r="A16307" s="7" t="s">
        <v>35762</v>
      </c>
      <c r="B16307" s="17" t="s">
        <v>35763</v>
      </c>
      <c r="C16307" s="17">
        <v>442.0</v>
      </c>
      <c r="D16307" s="17">
        <v>1.585903782E7</v>
      </c>
      <c r="E16307" s="17">
        <v>4945500.0</v>
      </c>
      <c r="F16307" s="17">
        <v>8722985.0</v>
      </c>
      <c r="G16307" s="17">
        <v>1.9881827E7</v>
      </c>
      <c r="H16307" s="17">
        <v>3.40219E7</v>
      </c>
    </row>
    <row r="16308">
      <c r="A16308" s="7" t="s">
        <v>35764</v>
      </c>
      <c r="B16308" s="17" t="s">
        <v>35765</v>
      </c>
      <c r="C16308" s="17">
        <v>1177.0</v>
      </c>
      <c r="D16308" s="17">
        <v>1.343384772E7</v>
      </c>
      <c r="E16308" s="17">
        <v>3782825.0</v>
      </c>
      <c r="F16308" s="17">
        <v>7106325.0</v>
      </c>
      <c r="G16308" s="17">
        <v>1.5557368E7</v>
      </c>
      <c r="H16308" s="17">
        <v>2.9058326E7</v>
      </c>
    </row>
    <row r="16309">
      <c r="A16309" s="7" t="s">
        <v>35766</v>
      </c>
      <c r="B16309" s="17" t="s">
        <v>35767</v>
      </c>
      <c r="C16309" s="17">
        <v>9.0</v>
      </c>
      <c r="D16309" s="17">
        <v>8.243249533E7</v>
      </c>
      <c r="E16309" s="17">
        <v>2.5877324E7</v>
      </c>
      <c r="F16309" s="17">
        <v>5.0990813E7</v>
      </c>
      <c r="G16309" s="17">
        <v>1.48108604E8</v>
      </c>
      <c r="H16309" s="17">
        <v>2.35598826E8</v>
      </c>
    </row>
    <row r="16310">
      <c r="A16310" s="7" t="s">
        <v>35768</v>
      </c>
      <c r="B16310" s="17" t="s">
        <v>35769</v>
      </c>
      <c r="C16310" s="17">
        <v>10.0</v>
      </c>
      <c r="D16310" s="17">
        <v>2.40153811E7</v>
      </c>
      <c r="E16310" s="17">
        <v>1.3898005E7</v>
      </c>
      <c r="F16310" s="17">
        <v>2.1288094E7</v>
      </c>
      <c r="G16310" s="17">
        <v>2.9003838E7</v>
      </c>
      <c r="H16310" s="17">
        <v>3.0394331E7</v>
      </c>
    </row>
    <row r="16311">
      <c r="A16311" s="7" t="s">
        <v>35770</v>
      </c>
      <c r="B16311" s="17" t="s">
        <v>35771</v>
      </c>
      <c r="C16311" s="17">
        <v>6.0</v>
      </c>
      <c r="D16311" s="17">
        <v>3.8538577E7</v>
      </c>
      <c r="E16311" s="17">
        <v>2.0150937E7</v>
      </c>
      <c r="F16311" s="17">
        <v>2.6391982E7</v>
      </c>
      <c r="G16311" s="17">
        <v>5.4446639E7</v>
      </c>
      <c r="H16311" s="17">
        <v>9.0939779E7</v>
      </c>
    </row>
    <row r="16312">
      <c r="A16312" s="7" t="s">
        <v>35772</v>
      </c>
      <c r="B16312" s="17" t="s">
        <v>35773</v>
      </c>
      <c r="C16312" s="17">
        <v>12.0</v>
      </c>
      <c r="D16312" s="17">
        <v>2.237691583E7</v>
      </c>
      <c r="E16312" s="17">
        <v>1847904.0</v>
      </c>
      <c r="F16312" s="17">
        <v>2555328.0</v>
      </c>
      <c r="G16312" s="17">
        <v>2.4351168E7</v>
      </c>
      <c r="H16312" s="17">
        <v>4.4916874E7</v>
      </c>
    </row>
    <row r="16313">
      <c r="A16313" s="7" t="s">
        <v>35774</v>
      </c>
      <c r="B16313" s="17" t="s">
        <v>35775</v>
      </c>
      <c r="C16313" s="17">
        <v>28.0</v>
      </c>
      <c r="D16313" s="17">
        <v>4.832337893E7</v>
      </c>
      <c r="E16313" s="17">
        <v>8756779.0</v>
      </c>
      <c r="F16313" s="17">
        <v>5.4376001E7</v>
      </c>
      <c r="G16313" s="17">
        <v>8.4151934E7</v>
      </c>
      <c r="H16313" s="17">
        <v>1.05975632E8</v>
      </c>
    </row>
    <row r="16314">
      <c r="A16314" s="7" t="s">
        <v>35776</v>
      </c>
      <c r="B16314" s="17" t="s">
        <v>35777</v>
      </c>
      <c r="C16314" s="17">
        <v>1.0</v>
      </c>
      <c r="D16314" s="17">
        <v>2.3208675E7</v>
      </c>
      <c r="E16314" s="17">
        <v>2.3208675E7</v>
      </c>
      <c r="F16314" s="17">
        <v>2.3208675E7</v>
      </c>
      <c r="G16314" s="17">
        <v>2.3208675E7</v>
      </c>
      <c r="H16314" s="17">
        <v>2.3208675E7</v>
      </c>
    </row>
    <row r="16315">
      <c r="A16315" s="7" t="s">
        <v>35778</v>
      </c>
      <c r="B16315" s="17" t="s">
        <v>35779</v>
      </c>
      <c r="C16315" s="17">
        <v>78.0</v>
      </c>
      <c r="D16315" s="17">
        <v>3.627167005E7</v>
      </c>
      <c r="E16315" s="17">
        <v>1.1919787E7</v>
      </c>
      <c r="F16315" s="17">
        <v>3.0122551E7</v>
      </c>
      <c r="G16315" s="17">
        <v>4.7785187E7</v>
      </c>
      <c r="H16315" s="17">
        <v>8.9951198E7</v>
      </c>
    </row>
    <row r="16316">
      <c r="A16316" s="7" t="s">
        <v>35780</v>
      </c>
      <c r="B16316" s="17" t="s">
        <v>35781</v>
      </c>
      <c r="C16316" s="17">
        <v>166.0</v>
      </c>
      <c r="D16316" s="17">
        <v>3.361647865E7</v>
      </c>
      <c r="E16316" s="17">
        <v>1.5047186E7</v>
      </c>
      <c r="F16316" s="17">
        <v>2.4907932E7</v>
      </c>
      <c r="G16316" s="17">
        <v>4.0429844E7</v>
      </c>
      <c r="H16316" s="17">
        <v>6.308E7</v>
      </c>
    </row>
    <row r="16317">
      <c r="A16317" s="7" t="s">
        <v>35782</v>
      </c>
      <c r="B16317" s="17" t="s">
        <v>35783</v>
      </c>
      <c r="C16317" s="17">
        <v>29.0</v>
      </c>
      <c r="D16317" s="17">
        <v>4.272122441E7</v>
      </c>
      <c r="E16317" s="17">
        <v>2.0463506E7</v>
      </c>
      <c r="F16317" s="17">
        <v>3.1949819E7</v>
      </c>
      <c r="G16317" s="17">
        <v>6.0088771E7</v>
      </c>
      <c r="H16317" s="17">
        <v>9.3535413E7</v>
      </c>
    </row>
    <row r="16318">
      <c r="A16318" s="7" t="s">
        <v>35784</v>
      </c>
      <c r="B16318" s="17" t="s">
        <v>35785</v>
      </c>
      <c r="C16318" s="17">
        <v>83.0</v>
      </c>
      <c r="D16318" s="17">
        <v>3.733499399E7</v>
      </c>
      <c r="E16318" s="17">
        <v>2.1653341E7</v>
      </c>
      <c r="F16318" s="17">
        <v>3.1710199E7</v>
      </c>
      <c r="G16318" s="17">
        <v>5.1523874E7</v>
      </c>
      <c r="H16318" s="17">
        <v>6.6600471E7</v>
      </c>
    </row>
    <row r="16319">
      <c r="A16319" s="7" t="s">
        <v>35786</v>
      </c>
      <c r="B16319" s="17" t="s">
        <v>35787</v>
      </c>
      <c r="C16319" s="17">
        <v>112.0</v>
      </c>
      <c r="D16319" s="17">
        <v>4.158060754E7</v>
      </c>
      <c r="E16319" s="17">
        <v>2.4835047E7</v>
      </c>
      <c r="F16319" s="17">
        <v>3.4919802E7</v>
      </c>
      <c r="G16319" s="17">
        <v>4.8674839E7</v>
      </c>
      <c r="H16319" s="17">
        <v>8.2271999E7</v>
      </c>
    </row>
    <row r="16320">
      <c r="A16320" s="7" t="s">
        <v>35788</v>
      </c>
      <c r="B16320" s="17" t="s">
        <v>35789</v>
      </c>
      <c r="C16320" s="17">
        <v>92.0</v>
      </c>
      <c r="D16320" s="17">
        <v>5.478152205E7</v>
      </c>
      <c r="E16320" s="17">
        <v>2.8231356E7</v>
      </c>
      <c r="F16320" s="17">
        <v>4.2533743E7</v>
      </c>
      <c r="G16320" s="17">
        <v>6.8938238E7</v>
      </c>
      <c r="H16320" s="17">
        <v>1.12898556E8</v>
      </c>
    </row>
    <row r="16321">
      <c r="A16321" s="7" t="s">
        <v>35790</v>
      </c>
      <c r="B16321" s="17" t="s">
        <v>35791</v>
      </c>
      <c r="C16321" s="17">
        <v>44.0</v>
      </c>
      <c r="D16321" s="17">
        <v>3.996952939E7</v>
      </c>
      <c r="E16321" s="17">
        <v>1.54106E7</v>
      </c>
      <c r="F16321" s="17">
        <v>2.70996E7</v>
      </c>
      <c r="G16321" s="17">
        <v>4.642925E7</v>
      </c>
      <c r="H16321" s="17">
        <v>6.7000197E7</v>
      </c>
    </row>
    <row r="16322">
      <c r="A16322" s="7" t="s">
        <v>35792</v>
      </c>
      <c r="B16322" s="17" t="s">
        <v>35793</v>
      </c>
      <c r="C16322" s="17">
        <v>97.0</v>
      </c>
      <c r="D16322" s="17">
        <v>3.299439394E7</v>
      </c>
      <c r="E16322" s="17">
        <v>1.5839E7</v>
      </c>
      <c r="F16322" s="17">
        <v>2.73485E7</v>
      </c>
      <c r="G16322" s="17">
        <v>3.7690973E7</v>
      </c>
      <c r="H16322" s="17">
        <v>6.3856668E7</v>
      </c>
    </row>
    <row r="16323">
      <c r="A16323" s="7" t="s">
        <v>35795</v>
      </c>
      <c r="B16323" s="17" t="s">
        <v>35796</v>
      </c>
      <c r="C16323" s="17">
        <v>10.0</v>
      </c>
      <c r="D16323" s="17">
        <v>4.6709791E7</v>
      </c>
      <c r="E16323" s="17">
        <v>2.0168689E7</v>
      </c>
      <c r="F16323" s="17">
        <v>2.1761699E7</v>
      </c>
      <c r="G16323" s="17">
        <v>5.6282494E7</v>
      </c>
      <c r="H16323" s="17">
        <v>1.24695152E8</v>
      </c>
    </row>
    <row r="16324">
      <c r="A16324" s="7" t="s">
        <v>35797</v>
      </c>
      <c r="B16324" s="17" t="s">
        <v>35798</v>
      </c>
      <c r="C16324" s="17">
        <v>45.0</v>
      </c>
      <c r="D16324" s="17">
        <v>4.569651673E7</v>
      </c>
      <c r="E16324" s="17">
        <v>2.10935E7</v>
      </c>
      <c r="F16324" s="17">
        <v>3.391601E7</v>
      </c>
      <c r="G16324" s="17">
        <v>5.1911109E7</v>
      </c>
      <c r="H16324" s="17">
        <v>9.7078555E7</v>
      </c>
    </row>
    <row r="16325">
      <c r="A16325" s="7" t="s">
        <v>35799</v>
      </c>
      <c r="B16325" s="17" t="s">
        <v>35800</v>
      </c>
      <c r="C16325" s="17">
        <v>74.0</v>
      </c>
      <c r="D16325" s="17">
        <v>5.407787784E7</v>
      </c>
      <c r="E16325" s="17">
        <v>2.4524135E7</v>
      </c>
      <c r="F16325" s="17">
        <v>3.8258151E7</v>
      </c>
      <c r="G16325" s="17">
        <v>5.8825005E7</v>
      </c>
      <c r="H16325" s="17">
        <v>1.0237555E8</v>
      </c>
    </row>
    <row r="16326">
      <c r="A16326" s="7" t="s">
        <v>35801</v>
      </c>
      <c r="B16326" s="17" t="s">
        <v>35802</v>
      </c>
      <c r="C16326" s="17">
        <v>35.0</v>
      </c>
      <c r="D16326" s="17">
        <v>5.156749549E7</v>
      </c>
      <c r="E16326" s="17">
        <v>2.8084094E7</v>
      </c>
      <c r="F16326" s="17">
        <v>4.1874018E7</v>
      </c>
      <c r="G16326" s="17">
        <v>7.095614E7</v>
      </c>
      <c r="H16326" s="17">
        <v>9.8005503E7</v>
      </c>
    </row>
    <row r="16327">
      <c r="A16327" s="7" t="s">
        <v>35803</v>
      </c>
      <c r="B16327" s="17" t="s">
        <v>35804</v>
      </c>
      <c r="C16327" s="17">
        <v>198.0</v>
      </c>
      <c r="D16327" s="17">
        <v>3.921194642E7</v>
      </c>
      <c r="E16327" s="17">
        <v>2.2381186E7</v>
      </c>
      <c r="F16327" s="17">
        <v>3.4389503E7</v>
      </c>
      <c r="G16327" s="17">
        <v>5.2886003E7</v>
      </c>
      <c r="H16327" s="17">
        <v>6.9547171E7</v>
      </c>
    </row>
    <row r="16328">
      <c r="A16328" s="7" t="s">
        <v>35805</v>
      </c>
      <c r="B16328" s="17" t="s">
        <v>35806</v>
      </c>
      <c r="C16328" s="17">
        <v>369.0</v>
      </c>
      <c r="D16328" s="17">
        <v>4.296728309E7</v>
      </c>
      <c r="E16328" s="17">
        <v>2.2191857E7</v>
      </c>
      <c r="F16328" s="17">
        <v>3.3654651E7</v>
      </c>
      <c r="G16328" s="17">
        <v>4.9672485E7</v>
      </c>
      <c r="H16328" s="17">
        <v>8.5568868E7</v>
      </c>
    </row>
    <row r="16329">
      <c r="A16329" s="7" t="s">
        <v>35807</v>
      </c>
      <c r="B16329" s="17" t="s">
        <v>35808</v>
      </c>
      <c r="C16329" s="17">
        <v>129.0</v>
      </c>
      <c r="D16329" s="17">
        <v>4.942487898E7</v>
      </c>
      <c r="E16329" s="17">
        <v>2.6452351E7</v>
      </c>
      <c r="F16329" s="17">
        <v>3.7500845E7</v>
      </c>
      <c r="G16329" s="17">
        <v>6.0059134E7</v>
      </c>
      <c r="H16329" s="17">
        <v>1.02974413E8</v>
      </c>
    </row>
    <row r="16330">
      <c r="A16330" s="7" t="s">
        <v>35809</v>
      </c>
      <c r="B16330" s="17" t="s">
        <v>35810</v>
      </c>
      <c r="C16330" s="17">
        <v>19.0</v>
      </c>
      <c r="D16330" s="17">
        <v>7.239026721E7</v>
      </c>
      <c r="E16330" s="17">
        <v>2.5236424E7</v>
      </c>
      <c r="F16330" s="17">
        <v>6.092418E7</v>
      </c>
      <c r="G16330" s="17">
        <v>9.0286613E7</v>
      </c>
      <c r="H16330" s="17">
        <v>2.02096812E8</v>
      </c>
    </row>
    <row r="16331">
      <c r="A16331" s="7" t="s">
        <v>35811</v>
      </c>
      <c r="B16331" s="17" t="s">
        <v>35812</v>
      </c>
      <c r="C16331" s="17">
        <v>128.0</v>
      </c>
      <c r="D16331" s="17">
        <v>6.339107664E7</v>
      </c>
      <c r="E16331" s="17">
        <v>3.7658409E7</v>
      </c>
      <c r="F16331" s="17">
        <v>4.9539338E7</v>
      </c>
      <c r="G16331" s="17">
        <v>7.2879714E7</v>
      </c>
      <c r="H16331" s="17">
        <v>1.2182385E8</v>
      </c>
    </row>
    <row r="16332">
      <c r="A16332" s="7" t="s">
        <v>35813</v>
      </c>
      <c r="B16332" s="17" t="s">
        <v>35814</v>
      </c>
      <c r="C16332" s="17">
        <v>30.0</v>
      </c>
      <c r="D16332" s="17">
        <v>7.999658197E7</v>
      </c>
      <c r="E16332" s="17">
        <v>3.7406333E7</v>
      </c>
      <c r="F16332" s="17">
        <v>6.3014827E7</v>
      </c>
      <c r="G16332" s="17">
        <v>1.22523949E8</v>
      </c>
      <c r="H16332" s="17">
        <v>1.4269419E8</v>
      </c>
    </row>
    <row r="16333">
      <c r="A16333" s="7" t="s">
        <v>35815</v>
      </c>
      <c r="B16333" s="17" t="s">
        <v>35816</v>
      </c>
      <c r="C16333" s="17">
        <v>161.0</v>
      </c>
      <c r="D16333" s="17">
        <v>5.981669976E7</v>
      </c>
      <c r="E16333" s="17">
        <v>2.1265E7</v>
      </c>
      <c r="F16333" s="17">
        <v>4.5008731E7</v>
      </c>
      <c r="G16333" s="17">
        <v>8.2196551E7</v>
      </c>
      <c r="H16333" s="17">
        <v>1.31348401E8</v>
      </c>
    </row>
    <row r="16334">
      <c r="A16334" s="7" t="s">
        <v>35817</v>
      </c>
      <c r="B16334" s="17" t="s">
        <v>35818</v>
      </c>
      <c r="C16334" s="17">
        <v>421.0</v>
      </c>
      <c r="D16334" s="17">
        <v>6.633867413E7</v>
      </c>
      <c r="E16334" s="17">
        <v>2.7879695E7</v>
      </c>
      <c r="F16334" s="17">
        <v>5.0898739E7</v>
      </c>
      <c r="G16334" s="17">
        <v>8.8039235E7</v>
      </c>
      <c r="H16334" s="17">
        <v>1.40442221E8</v>
      </c>
    </row>
    <row r="16335">
      <c r="A16335" s="7" t="s">
        <v>35819</v>
      </c>
      <c r="B16335" s="17" t="s">
        <v>35820</v>
      </c>
      <c r="C16335" s="17">
        <v>83.0</v>
      </c>
      <c r="D16335" s="17">
        <v>6.652644777E7</v>
      </c>
      <c r="E16335" s="17">
        <v>3.0660299E7</v>
      </c>
      <c r="F16335" s="17">
        <v>5.1962666E7</v>
      </c>
      <c r="G16335" s="17">
        <v>8.5394697E7</v>
      </c>
      <c r="H16335" s="17">
        <v>1.404354E8</v>
      </c>
    </row>
    <row r="16336">
      <c r="A16336" s="7" t="s">
        <v>35821</v>
      </c>
      <c r="B16336" s="17" t="s">
        <v>35822</v>
      </c>
      <c r="C16336" s="17">
        <v>112.0</v>
      </c>
      <c r="D16336" s="17">
        <v>4.337843241E7</v>
      </c>
      <c r="E16336" s="17">
        <v>1.169051E7</v>
      </c>
      <c r="F16336" s="17">
        <v>3.0762E7</v>
      </c>
      <c r="G16336" s="17">
        <v>5.682877E7</v>
      </c>
      <c r="H16336" s="17">
        <v>1.00290129E8</v>
      </c>
    </row>
    <row r="16337">
      <c r="A16337" s="7" t="s">
        <v>35823</v>
      </c>
      <c r="B16337" s="17" t="s">
        <v>35824</v>
      </c>
      <c r="C16337" s="17">
        <v>99.0</v>
      </c>
      <c r="D16337" s="17">
        <v>4.236387779E7</v>
      </c>
      <c r="E16337" s="17">
        <v>1.5665539E7</v>
      </c>
      <c r="F16337" s="17">
        <v>3.060263E7</v>
      </c>
      <c r="G16337" s="17">
        <v>5.7369022E7</v>
      </c>
      <c r="H16337" s="17">
        <v>9.5781519E7</v>
      </c>
    </row>
    <row r="16338">
      <c r="A16338" s="7" t="s">
        <v>35826</v>
      </c>
      <c r="B16338" s="17" t="s">
        <v>35827</v>
      </c>
      <c r="C16338" s="17">
        <v>25.0</v>
      </c>
      <c r="D16338" s="17">
        <v>5.422510732E7</v>
      </c>
      <c r="E16338" s="17">
        <v>1.8616468E7</v>
      </c>
      <c r="F16338" s="17">
        <v>3.9887464E7</v>
      </c>
      <c r="G16338" s="17">
        <v>5.1482607E7</v>
      </c>
      <c r="H16338" s="17">
        <v>8.2619448E7</v>
      </c>
    </row>
    <row r="16339">
      <c r="A16339" s="7" t="s">
        <v>35828</v>
      </c>
      <c r="B16339" s="17" t="s">
        <v>35829</v>
      </c>
      <c r="C16339" s="17">
        <v>1.0</v>
      </c>
      <c r="D16339" s="17">
        <v>3824800.0</v>
      </c>
      <c r="E16339" s="17">
        <v>3824800.0</v>
      </c>
      <c r="F16339" s="17">
        <v>3824800.0</v>
      </c>
      <c r="G16339" s="17">
        <v>3824800.0</v>
      </c>
      <c r="H16339" s="17">
        <v>3824800.0</v>
      </c>
    </row>
    <row r="16340">
      <c r="A16340" s="7" t="s">
        <v>35830</v>
      </c>
      <c r="B16340" s="17" t="s">
        <v>35831</v>
      </c>
      <c r="C16340" s="17">
        <v>4.0</v>
      </c>
      <c r="D16340" s="17">
        <v>5740837.5</v>
      </c>
      <c r="E16340" s="17">
        <v>4602600.0</v>
      </c>
      <c r="F16340" s="17">
        <v>5099100.0</v>
      </c>
      <c r="G16340" s="17">
        <v>5795800.0</v>
      </c>
      <c r="H16340" s="17">
        <v>7465850.0</v>
      </c>
    </row>
    <row r="16341">
      <c r="A16341" s="7" t="s">
        <v>35832</v>
      </c>
      <c r="B16341" s="17" t="s">
        <v>35833</v>
      </c>
      <c r="C16341" s="17">
        <v>4.0</v>
      </c>
      <c r="D16341" s="17">
        <v>2.953817875E7</v>
      </c>
      <c r="E16341" s="17">
        <v>4208283.0</v>
      </c>
      <c r="F16341" s="17">
        <v>1.1223703E7</v>
      </c>
      <c r="G16341" s="17">
        <v>1.2743775E7</v>
      </c>
      <c r="H16341" s="17">
        <v>8.9976954E7</v>
      </c>
    </row>
    <row r="16342">
      <c r="A16342" s="7" t="s">
        <v>35834</v>
      </c>
      <c r="B16342" s="17" t="s">
        <v>35835</v>
      </c>
      <c r="C16342" s="17">
        <v>2.0</v>
      </c>
      <c r="D16342" s="17">
        <v>1.30568555E7</v>
      </c>
      <c r="E16342" s="17">
        <v>7305319.0</v>
      </c>
      <c r="F16342" s="17">
        <v>7305319.0</v>
      </c>
      <c r="G16342" s="17">
        <v>1.8808392E7</v>
      </c>
      <c r="H16342" s="17">
        <v>1.8808392E7</v>
      </c>
    </row>
    <row r="16343">
      <c r="A16343" s="7" t="s">
        <v>35836</v>
      </c>
      <c r="B16343" s="17" t="s">
        <v>35837</v>
      </c>
      <c r="C16343" s="17">
        <v>2.0</v>
      </c>
      <c r="D16343" s="17">
        <v>2796650.0</v>
      </c>
      <c r="E16343" s="17">
        <v>1729000.0</v>
      </c>
      <c r="F16343" s="17">
        <v>1729000.0</v>
      </c>
      <c r="G16343" s="17">
        <v>3864300.0</v>
      </c>
      <c r="H16343" s="17">
        <v>3864300.0</v>
      </c>
    </row>
    <row r="16344">
      <c r="A16344" s="7" t="s">
        <v>35838</v>
      </c>
      <c r="B16344" s="17" t="s">
        <v>35839</v>
      </c>
      <c r="C16344" s="17">
        <v>7.0</v>
      </c>
      <c r="D16344" s="17">
        <v>1.2608346E7</v>
      </c>
      <c r="E16344" s="17">
        <v>4123739.0</v>
      </c>
      <c r="F16344" s="17">
        <v>7425942.0</v>
      </c>
      <c r="G16344" s="17">
        <v>2.75887E7</v>
      </c>
      <c r="H16344" s="17">
        <v>3.306853E7</v>
      </c>
    </row>
    <row r="16345">
      <c r="A16345" s="7" t="s">
        <v>35841</v>
      </c>
      <c r="B16345" s="17" t="s">
        <v>35842</v>
      </c>
      <c r="C16345" s="17">
        <v>2.0</v>
      </c>
      <c r="D16345" s="17">
        <v>1.6942206E7</v>
      </c>
      <c r="E16345" s="17">
        <v>5893769.0</v>
      </c>
      <c r="F16345" s="17">
        <v>5893769.0</v>
      </c>
      <c r="G16345" s="17">
        <v>2.7990643E7</v>
      </c>
      <c r="H16345" s="17">
        <v>2.7990643E7</v>
      </c>
    </row>
    <row r="16346">
      <c r="A16346" s="7" t="s">
        <v>35843</v>
      </c>
      <c r="B16346" s="17" t="s">
        <v>35844</v>
      </c>
      <c r="C16346" s="17">
        <v>2.0</v>
      </c>
      <c r="D16346" s="17">
        <v>7.45780915E7</v>
      </c>
      <c r="E16346" s="17">
        <v>5027000.0</v>
      </c>
      <c r="F16346" s="17">
        <v>5027000.0</v>
      </c>
      <c r="G16346" s="17">
        <v>1.44129183E8</v>
      </c>
      <c r="H16346" s="17">
        <v>1.44129183E8</v>
      </c>
    </row>
    <row r="16347">
      <c r="A16347" s="7" t="s">
        <v>35845</v>
      </c>
      <c r="B16347" s="17" t="s">
        <v>35846</v>
      </c>
      <c r="C16347" s="17">
        <v>5.0</v>
      </c>
      <c r="D16347" s="17">
        <v>2.12167006E7</v>
      </c>
      <c r="E16347" s="17">
        <v>6014717.0</v>
      </c>
      <c r="F16347" s="17">
        <v>7353000.0</v>
      </c>
      <c r="G16347" s="17">
        <v>9885298.0</v>
      </c>
      <c r="H16347" s="17">
        <v>8.1905488E7</v>
      </c>
    </row>
    <row r="16348">
      <c r="A16348" s="7" t="s">
        <v>35847</v>
      </c>
      <c r="B16348" s="17" t="s">
        <v>35848</v>
      </c>
      <c r="C16348" s="17">
        <v>10.0</v>
      </c>
      <c r="D16348" s="17">
        <v>5.64213769E7</v>
      </c>
      <c r="E16348" s="17">
        <v>1.8191746E7</v>
      </c>
      <c r="F16348" s="17">
        <v>4.3035409E7</v>
      </c>
      <c r="G16348" s="17">
        <v>6.5844643E7</v>
      </c>
      <c r="H16348" s="17">
        <v>1.46063194E8</v>
      </c>
    </row>
    <row r="16349">
      <c r="A16349" s="7" t="s">
        <v>35849</v>
      </c>
      <c r="B16349" s="17" t="s">
        <v>35850</v>
      </c>
      <c r="C16349" s="17">
        <v>6.0</v>
      </c>
      <c r="D16349" s="17">
        <v>5.24833495E7</v>
      </c>
      <c r="E16349" s="17">
        <v>9474611.0</v>
      </c>
      <c r="F16349" s="17">
        <v>1.08685E7</v>
      </c>
      <c r="G16349" s="17">
        <v>5.5531531E7</v>
      </c>
      <c r="H16349" s="17">
        <v>2.00620179E8</v>
      </c>
    </row>
    <row r="16350">
      <c r="A16350" s="7" t="s">
        <v>35851</v>
      </c>
      <c r="B16350" s="17" t="s">
        <v>35852</v>
      </c>
      <c r="C16350" s="17">
        <v>3.0</v>
      </c>
      <c r="D16350" s="17">
        <v>8.4744427E7</v>
      </c>
      <c r="E16350" s="17">
        <v>4.0717036E7</v>
      </c>
      <c r="F16350" s="17">
        <v>7.2883335E7</v>
      </c>
      <c r="G16350" s="17">
        <v>1.4063291E8</v>
      </c>
      <c r="H16350" s="17">
        <v>1.4063291E8</v>
      </c>
    </row>
    <row r="16351">
      <c r="A16351" s="7" t="s">
        <v>35853</v>
      </c>
      <c r="B16351" s="17" t="s">
        <v>35854</v>
      </c>
      <c r="C16351" s="17">
        <v>8.0</v>
      </c>
      <c r="D16351" s="17">
        <v>7.667063763E7</v>
      </c>
      <c r="E16351" s="17">
        <v>1.0607997E7</v>
      </c>
      <c r="F16351" s="17">
        <v>2.7252482E7</v>
      </c>
      <c r="G16351" s="17">
        <v>9.4584128E7</v>
      </c>
      <c r="H16351" s="17">
        <v>2.73370718E8</v>
      </c>
    </row>
    <row r="16352">
      <c r="A16352" s="7" t="s">
        <v>35855</v>
      </c>
      <c r="B16352" s="17" t="s">
        <v>35856</v>
      </c>
      <c r="C16352" s="17">
        <v>9.0</v>
      </c>
      <c r="D16352" s="17">
        <v>5.790852411E7</v>
      </c>
      <c r="E16352" s="17">
        <v>8545734.0</v>
      </c>
      <c r="F16352" s="17">
        <v>2.0963655E7</v>
      </c>
      <c r="G16352" s="17">
        <v>4.0341754E7</v>
      </c>
      <c r="H16352" s="17">
        <v>2.194197E8</v>
      </c>
    </row>
    <row r="16353">
      <c r="A16353" s="7" t="s">
        <v>35858</v>
      </c>
      <c r="B16353" s="17" t="s">
        <v>35859</v>
      </c>
      <c r="C16353" s="17">
        <v>2.0</v>
      </c>
      <c r="D16353" s="17">
        <v>1.056045E7</v>
      </c>
      <c r="E16353" s="17">
        <v>7145000.0</v>
      </c>
      <c r="F16353" s="17">
        <v>7145000.0</v>
      </c>
      <c r="G16353" s="17">
        <v>1.39759E7</v>
      </c>
      <c r="H16353" s="17">
        <v>1.39759E7</v>
      </c>
    </row>
    <row r="16354">
      <c r="A16354" s="7" t="s">
        <v>35860</v>
      </c>
      <c r="B16354" s="17" t="s">
        <v>35861</v>
      </c>
      <c r="C16354" s="17">
        <v>3.0</v>
      </c>
      <c r="D16354" s="17">
        <v>1.757738067E7</v>
      </c>
      <c r="E16354" s="17">
        <v>7573117.0</v>
      </c>
      <c r="F16354" s="17">
        <v>1.6658886E7</v>
      </c>
      <c r="G16354" s="17">
        <v>2.8500139E7</v>
      </c>
      <c r="H16354" s="17">
        <v>2.8500139E7</v>
      </c>
    </row>
    <row r="16355">
      <c r="A16355" s="7" t="s">
        <v>35862</v>
      </c>
      <c r="B16355" s="17" t="s">
        <v>35863</v>
      </c>
      <c r="C16355" s="17">
        <v>1.0</v>
      </c>
      <c r="D16355" s="17">
        <v>1.0333835E8</v>
      </c>
      <c r="E16355" s="17">
        <v>1.0333835E8</v>
      </c>
      <c r="F16355" s="17">
        <v>1.0333835E8</v>
      </c>
      <c r="G16355" s="17">
        <v>1.0333835E8</v>
      </c>
      <c r="H16355" s="17">
        <v>1.0333835E8</v>
      </c>
    </row>
    <row r="16356">
      <c r="A16356" s="7" t="s">
        <v>35864</v>
      </c>
      <c r="B16356" s="17" t="s">
        <v>35865</v>
      </c>
      <c r="C16356" s="17">
        <v>3.0</v>
      </c>
      <c r="D16356" s="17">
        <v>7769370.667</v>
      </c>
      <c r="E16356" s="17">
        <v>1942900.0</v>
      </c>
      <c r="F16356" s="17">
        <v>4524480.0</v>
      </c>
      <c r="G16356" s="17">
        <v>1.6840732E7</v>
      </c>
      <c r="H16356" s="17">
        <v>1.6840732E7</v>
      </c>
    </row>
    <row r="16357">
      <c r="A16357" s="7" t="s">
        <v>35866</v>
      </c>
      <c r="B16357" s="17" t="s">
        <v>35867</v>
      </c>
      <c r="C16357" s="17">
        <v>1.0</v>
      </c>
      <c r="D16357" s="17">
        <v>1.147422E7</v>
      </c>
      <c r="E16357" s="17">
        <v>1.147422E7</v>
      </c>
      <c r="F16357" s="17">
        <v>1.147422E7</v>
      </c>
      <c r="G16357" s="17">
        <v>1.147422E7</v>
      </c>
      <c r="H16357" s="17">
        <v>1.147422E7</v>
      </c>
    </row>
    <row r="16358">
      <c r="A16358" s="7" t="s">
        <v>35868</v>
      </c>
      <c r="B16358" s="17" t="s">
        <v>35869</v>
      </c>
      <c r="C16358" s="17">
        <v>1.0</v>
      </c>
      <c r="D16358" s="17">
        <v>1.0576468E7</v>
      </c>
      <c r="E16358" s="17">
        <v>1.0576468E7</v>
      </c>
      <c r="F16358" s="17">
        <v>1.0576468E7</v>
      </c>
      <c r="G16358" s="17">
        <v>1.0576468E7</v>
      </c>
      <c r="H16358" s="17">
        <v>1.0576468E7</v>
      </c>
    </row>
    <row r="16359">
      <c r="A16359" s="7" t="s">
        <v>35870</v>
      </c>
      <c r="B16359" s="17" t="s">
        <v>35871</v>
      </c>
      <c r="C16359" s="17">
        <v>10.0</v>
      </c>
      <c r="D16359" s="17">
        <v>5.79778681E7</v>
      </c>
      <c r="E16359" s="17">
        <v>4913574.0</v>
      </c>
      <c r="F16359" s="17">
        <v>5078762.0</v>
      </c>
      <c r="G16359" s="17">
        <v>8699179.0</v>
      </c>
      <c r="H16359" s="17">
        <v>2.29128212E8</v>
      </c>
    </row>
    <row r="16360">
      <c r="A16360" s="7" t="s">
        <v>35872</v>
      </c>
      <c r="B16360" s="17" t="s">
        <v>35873</v>
      </c>
      <c r="C16360" s="17">
        <v>25.0</v>
      </c>
      <c r="D16360" s="17">
        <v>2.455289772E7</v>
      </c>
      <c r="E16360" s="17">
        <v>5510927.0</v>
      </c>
      <c r="F16360" s="17">
        <v>7797258.0</v>
      </c>
      <c r="G16360" s="17">
        <v>2.6819848E7</v>
      </c>
      <c r="H16360" s="17">
        <v>9.2365253E7</v>
      </c>
    </row>
    <row r="16361">
      <c r="A16361" s="7" t="s">
        <v>35875</v>
      </c>
      <c r="B16361" s="17" t="s">
        <v>35876</v>
      </c>
      <c r="C16361" s="17">
        <v>2.0</v>
      </c>
      <c r="D16361" s="17">
        <v>4697616.5</v>
      </c>
      <c r="E16361" s="17">
        <v>2371700.0</v>
      </c>
      <c r="F16361" s="17">
        <v>2371700.0</v>
      </c>
      <c r="G16361" s="17">
        <v>7023533.0</v>
      </c>
      <c r="H16361" s="17">
        <v>7023533.0</v>
      </c>
    </row>
    <row r="16362">
      <c r="A16362" s="7" t="s">
        <v>35877</v>
      </c>
      <c r="B16362" s="17" t="s">
        <v>35878</v>
      </c>
      <c r="C16362" s="17">
        <v>4.0</v>
      </c>
      <c r="D16362" s="17">
        <v>6.415015875E7</v>
      </c>
      <c r="E16362" s="17">
        <v>3333485.0</v>
      </c>
      <c r="F16362" s="17">
        <v>1.141714E7</v>
      </c>
      <c r="G16362" s="17">
        <v>1.16059205E8</v>
      </c>
      <c r="H16362" s="17">
        <v>1.25790805E8</v>
      </c>
    </row>
    <row r="16363">
      <c r="A16363" s="7" t="s">
        <v>35879</v>
      </c>
      <c r="B16363" s="17" t="s">
        <v>35880</v>
      </c>
      <c r="C16363" s="17">
        <v>26.0</v>
      </c>
      <c r="D16363" s="17">
        <v>1.836312531E7</v>
      </c>
      <c r="E16363" s="17">
        <v>7564400.0</v>
      </c>
      <c r="F16363" s="17">
        <v>1.15E7</v>
      </c>
      <c r="G16363" s="17">
        <v>1.5766164E7</v>
      </c>
      <c r="H16363" s="17">
        <v>4.894442E7</v>
      </c>
    </row>
    <row r="16364">
      <c r="A16364" s="7" t="s">
        <v>35881</v>
      </c>
      <c r="B16364" s="17" t="s">
        <v>35882</v>
      </c>
      <c r="C16364" s="17">
        <v>5.0</v>
      </c>
      <c r="D16364" s="17">
        <v>8177347.4</v>
      </c>
      <c r="E16364" s="17">
        <v>4978535.0</v>
      </c>
      <c r="F16364" s="17">
        <v>5523875.0</v>
      </c>
      <c r="G16364" s="17">
        <v>1.1749887E7</v>
      </c>
      <c r="H16364" s="17">
        <v>1.5505053E7</v>
      </c>
    </row>
    <row r="16365">
      <c r="A16365" s="7" t="s">
        <v>35883</v>
      </c>
      <c r="B16365" s="17" t="s">
        <v>35884</v>
      </c>
      <c r="C16365" s="17">
        <v>36.0</v>
      </c>
      <c r="D16365" s="17">
        <v>1.526128317E7</v>
      </c>
      <c r="E16365" s="17">
        <v>3803954.0</v>
      </c>
      <c r="F16365" s="17">
        <v>1.1487495E7</v>
      </c>
      <c r="G16365" s="17">
        <v>2.3447652E7</v>
      </c>
      <c r="H16365" s="17">
        <v>3.6178999E7</v>
      </c>
    </row>
    <row r="16366">
      <c r="A16366" s="7" t="s">
        <v>35885</v>
      </c>
      <c r="B16366" s="17" t="s">
        <v>35886</v>
      </c>
      <c r="C16366" s="17">
        <v>384.0</v>
      </c>
      <c r="D16366" s="17">
        <v>1.648786513E7</v>
      </c>
      <c r="E16366" s="17">
        <v>3211074.0</v>
      </c>
      <c r="F16366" s="17">
        <v>6136127.0</v>
      </c>
      <c r="G16366" s="17">
        <v>1.6389918E7</v>
      </c>
      <c r="H16366" s="17">
        <v>3.7290638E7</v>
      </c>
    </row>
    <row r="16367">
      <c r="A16367" s="7" t="s">
        <v>35887</v>
      </c>
      <c r="B16367" s="17" t="s">
        <v>35888</v>
      </c>
      <c r="C16367" s="17">
        <v>42.0</v>
      </c>
      <c r="D16367" s="17">
        <v>8562687.333</v>
      </c>
      <c r="E16367" s="17">
        <v>2607842.0</v>
      </c>
      <c r="F16367" s="17">
        <v>4322789.0</v>
      </c>
      <c r="G16367" s="17">
        <v>7437394.0</v>
      </c>
      <c r="H16367" s="17">
        <v>1.3184346E7</v>
      </c>
    </row>
    <row r="16368">
      <c r="A16368" s="7" t="s">
        <v>35889</v>
      </c>
      <c r="B16368" s="17" t="s">
        <v>35890</v>
      </c>
      <c r="C16368" s="17">
        <v>65.0</v>
      </c>
      <c r="D16368" s="17">
        <v>1.567779694E7</v>
      </c>
      <c r="E16368" s="17">
        <v>3324193.0</v>
      </c>
      <c r="F16368" s="17">
        <v>5956835.0</v>
      </c>
      <c r="G16368" s="17">
        <v>1.0753705E7</v>
      </c>
      <c r="H16368" s="17">
        <v>3.6333872E7</v>
      </c>
    </row>
    <row r="16369">
      <c r="A16369" s="7" t="s">
        <v>35891</v>
      </c>
      <c r="B16369" s="17" t="s">
        <v>35892</v>
      </c>
      <c r="C16369" s="17">
        <v>6.0</v>
      </c>
      <c r="D16369" s="17">
        <v>7207246.167</v>
      </c>
      <c r="E16369" s="17">
        <v>3555936.0</v>
      </c>
      <c r="F16369" s="17">
        <v>5376842.0</v>
      </c>
      <c r="G16369" s="17">
        <v>1.1342673E7</v>
      </c>
      <c r="H16369" s="17">
        <v>1.4196477E7</v>
      </c>
    </row>
    <row r="16370">
      <c r="A16370" s="7" t="s">
        <v>35894</v>
      </c>
      <c r="B16370" s="17" t="s">
        <v>35895</v>
      </c>
      <c r="C16370" s="17">
        <v>9.0</v>
      </c>
      <c r="D16370" s="17">
        <v>3.620441278E7</v>
      </c>
      <c r="E16370" s="17">
        <v>2558300.0</v>
      </c>
      <c r="F16370" s="17">
        <v>4022086.0</v>
      </c>
      <c r="G16370" s="17">
        <v>1.5208857E7</v>
      </c>
      <c r="H16370" s="17">
        <v>1.54403202E8</v>
      </c>
    </row>
    <row r="16371">
      <c r="A16371" s="7" t="s">
        <v>35896</v>
      </c>
      <c r="B16371" s="17" t="s">
        <v>35897</v>
      </c>
      <c r="C16371" s="17">
        <v>26.0</v>
      </c>
      <c r="D16371" s="17">
        <v>1.730180862E7</v>
      </c>
      <c r="E16371" s="17">
        <v>4494055.0</v>
      </c>
      <c r="F16371" s="17">
        <v>6579000.0</v>
      </c>
      <c r="G16371" s="17">
        <v>8793810.0</v>
      </c>
      <c r="H16371" s="17">
        <v>1.7919631E7</v>
      </c>
    </row>
    <row r="16372">
      <c r="A16372" s="7" t="s">
        <v>35898</v>
      </c>
      <c r="B16372" s="17" t="s">
        <v>35899</v>
      </c>
      <c r="C16372" s="17">
        <v>2.0</v>
      </c>
      <c r="D16372" s="17">
        <v>2912545.0</v>
      </c>
      <c r="E16372" s="17">
        <v>2158992.0</v>
      </c>
      <c r="F16372" s="17">
        <v>2158992.0</v>
      </c>
      <c r="G16372" s="17">
        <v>3666098.0</v>
      </c>
      <c r="H16372" s="17">
        <v>3666098.0</v>
      </c>
    </row>
    <row r="16373">
      <c r="A16373" s="7" t="s">
        <v>35900</v>
      </c>
      <c r="B16373" s="17" t="s">
        <v>35901</v>
      </c>
      <c r="C16373" s="17">
        <v>730.0</v>
      </c>
      <c r="D16373" s="17">
        <v>1.866919894E7</v>
      </c>
      <c r="E16373" s="17">
        <v>3512703.0</v>
      </c>
      <c r="F16373" s="17">
        <v>6330900.0</v>
      </c>
      <c r="G16373" s="17">
        <v>1.8761825E7</v>
      </c>
      <c r="H16373" s="17">
        <v>4.4743645E7</v>
      </c>
    </row>
    <row r="16374">
      <c r="A16374" s="7" t="s">
        <v>35902</v>
      </c>
      <c r="B16374" s="17" t="s">
        <v>35903</v>
      </c>
      <c r="C16374" s="17">
        <v>11.0</v>
      </c>
      <c r="D16374" s="17">
        <v>3.082392109E7</v>
      </c>
      <c r="E16374" s="17">
        <v>5740679.0</v>
      </c>
      <c r="F16374" s="17">
        <v>2.0339165E7</v>
      </c>
      <c r="G16374" s="17">
        <v>6.1164931E7</v>
      </c>
      <c r="H16374" s="17">
        <v>6.4980593E7</v>
      </c>
    </row>
    <row r="16375">
      <c r="A16375" s="7" t="s">
        <v>35904</v>
      </c>
      <c r="B16375" s="17" t="s">
        <v>35905</v>
      </c>
      <c r="C16375" s="17">
        <v>6.0</v>
      </c>
      <c r="D16375" s="17">
        <v>5428796.5</v>
      </c>
      <c r="E16375" s="17">
        <v>2934228.0</v>
      </c>
      <c r="F16375" s="17">
        <v>2955000.0</v>
      </c>
      <c r="G16375" s="17">
        <v>5397164.0</v>
      </c>
      <c r="H16375" s="17">
        <v>1.4830107E7</v>
      </c>
    </row>
    <row r="16376">
      <c r="A16376" s="7" t="s">
        <v>35906</v>
      </c>
      <c r="B16376" s="17" t="s">
        <v>35907</v>
      </c>
      <c r="C16376" s="17">
        <v>1.0</v>
      </c>
      <c r="D16376" s="17">
        <v>1368811.0</v>
      </c>
      <c r="E16376" s="17">
        <v>1368811.0</v>
      </c>
      <c r="F16376" s="17">
        <v>1368811.0</v>
      </c>
      <c r="G16376" s="17">
        <v>1368811.0</v>
      </c>
      <c r="H16376" s="17">
        <v>1368811.0</v>
      </c>
    </row>
    <row r="16377">
      <c r="A16377" s="7" t="s">
        <v>35908</v>
      </c>
      <c r="B16377" s="17" t="s">
        <v>35909</v>
      </c>
      <c r="C16377" s="17">
        <v>16.0</v>
      </c>
      <c r="D16377" s="17">
        <v>6338908.938</v>
      </c>
      <c r="E16377" s="17">
        <v>2253091.0</v>
      </c>
      <c r="F16377" s="17">
        <v>3093049.0</v>
      </c>
      <c r="G16377" s="17">
        <v>7057688.0</v>
      </c>
      <c r="H16377" s="17">
        <v>1.64419E7</v>
      </c>
    </row>
    <row r="16378">
      <c r="A16378" s="7" t="s">
        <v>35910</v>
      </c>
      <c r="B16378" s="17" t="s">
        <v>35911</v>
      </c>
      <c r="C16378" s="17">
        <v>3.0</v>
      </c>
      <c r="D16378" s="17">
        <v>5937125.667</v>
      </c>
      <c r="E16378" s="17">
        <v>2924372.0</v>
      </c>
      <c r="F16378" s="17">
        <v>6207005.0</v>
      </c>
      <c r="G16378" s="17">
        <v>8680000.0</v>
      </c>
      <c r="H16378" s="17">
        <v>8680000.0</v>
      </c>
    </row>
    <row r="16379">
      <c r="A16379" s="7" t="s">
        <v>35912</v>
      </c>
      <c r="B16379" s="17" t="s">
        <v>35913</v>
      </c>
      <c r="C16379" s="17">
        <v>4.0</v>
      </c>
      <c r="D16379" s="17">
        <v>1.090597475E7</v>
      </c>
      <c r="E16379" s="17">
        <v>9134568.0</v>
      </c>
      <c r="F16379" s="17">
        <v>9155115.0</v>
      </c>
      <c r="G16379" s="17">
        <v>1.2602716E7</v>
      </c>
      <c r="H16379" s="17">
        <v>1.27315E7</v>
      </c>
    </row>
    <row r="16380">
      <c r="A16380" s="7" t="s">
        <v>35914</v>
      </c>
      <c r="B16380" s="17" t="s">
        <v>35915</v>
      </c>
      <c r="C16380" s="17">
        <v>2.0</v>
      </c>
      <c r="D16380" s="17">
        <v>5478983.0</v>
      </c>
      <c r="E16380" s="17">
        <v>1853066.0</v>
      </c>
      <c r="F16380" s="17">
        <v>1853066.0</v>
      </c>
      <c r="G16380" s="17">
        <v>9104900.0</v>
      </c>
      <c r="H16380" s="17">
        <v>9104900.0</v>
      </c>
    </row>
    <row r="16381">
      <c r="A16381" s="7" t="s">
        <v>35916</v>
      </c>
      <c r="B16381" s="17" t="s">
        <v>35917</v>
      </c>
      <c r="C16381" s="17">
        <v>29.0</v>
      </c>
      <c r="D16381" s="17">
        <v>1.516226917E7</v>
      </c>
      <c r="E16381" s="17">
        <v>3326855.0</v>
      </c>
      <c r="F16381" s="17">
        <v>6280253.0</v>
      </c>
      <c r="G16381" s="17">
        <v>1.2115938E7</v>
      </c>
      <c r="H16381" s="17">
        <v>5.5133345E7</v>
      </c>
    </row>
    <row r="16382">
      <c r="A16382" s="7" t="s">
        <v>35918</v>
      </c>
      <c r="B16382" s="17" t="s">
        <v>35919</v>
      </c>
      <c r="C16382" s="17">
        <v>79.0</v>
      </c>
      <c r="D16382" s="17">
        <v>1.35132773E7</v>
      </c>
      <c r="E16382" s="17">
        <v>5522965.0</v>
      </c>
      <c r="F16382" s="17">
        <v>8256527.0</v>
      </c>
      <c r="G16382" s="17">
        <v>1.8369594E7</v>
      </c>
      <c r="H16382" s="17">
        <v>3.2888187E7</v>
      </c>
    </row>
    <row r="16383">
      <c r="A16383" s="7" t="s">
        <v>35920</v>
      </c>
      <c r="B16383" s="17" t="s">
        <v>35921</v>
      </c>
      <c r="C16383" s="17">
        <v>11.0</v>
      </c>
      <c r="D16383" s="17">
        <v>1.642102655E7</v>
      </c>
      <c r="E16383" s="17">
        <v>5856400.0</v>
      </c>
      <c r="F16383" s="17">
        <v>8881611.0</v>
      </c>
      <c r="G16383" s="17">
        <v>1.5583027E7</v>
      </c>
      <c r="H16383" s="17">
        <v>2.4129027E7</v>
      </c>
    </row>
    <row r="16384">
      <c r="A16384" s="7" t="s">
        <v>35922</v>
      </c>
      <c r="B16384" s="17" t="s">
        <v>35923</v>
      </c>
      <c r="C16384" s="17">
        <v>9.0</v>
      </c>
      <c r="D16384" s="17">
        <v>1.257345122E7</v>
      </c>
      <c r="E16384" s="17">
        <v>7773030.0</v>
      </c>
      <c r="F16384" s="17">
        <v>1.2347489E7</v>
      </c>
      <c r="G16384" s="17">
        <v>1.9273959E7</v>
      </c>
      <c r="H16384" s="17">
        <v>2.3082382E7</v>
      </c>
    </row>
    <row r="16385">
      <c r="A16385" s="7" t="s">
        <v>35924</v>
      </c>
      <c r="B16385" s="17" t="s">
        <v>35925</v>
      </c>
      <c r="C16385" s="17">
        <v>21.0</v>
      </c>
      <c r="D16385" s="17">
        <v>1.145808343E7</v>
      </c>
      <c r="E16385" s="17">
        <v>7562348.0</v>
      </c>
      <c r="F16385" s="17">
        <v>9100000.0</v>
      </c>
      <c r="G16385" s="17">
        <v>1.2289746E7</v>
      </c>
      <c r="H16385" s="17">
        <v>2.1664248E7</v>
      </c>
    </row>
    <row r="16386">
      <c r="A16386" s="7" t="s">
        <v>35926</v>
      </c>
      <c r="B16386" s="17" t="s">
        <v>35927</v>
      </c>
      <c r="C16386" s="17">
        <v>1.0</v>
      </c>
      <c r="D16386" s="17">
        <v>1.6190051E7</v>
      </c>
      <c r="E16386" s="17">
        <v>1.6190051E7</v>
      </c>
      <c r="F16386" s="17">
        <v>1.6190051E7</v>
      </c>
      <c r="G16386" s="17">
        <v>1.6190051E7</v>
      </c>
      <c r="H16386" s="17">
        <v>1.6190051E7</v>
      </c>
    </row>
    <row r="16387">
      <c r="A16387" s="7" t="s">
        <v>35928</v>
      </c>
      <c r="B16387" s="17" t="s">
        <v>35929</v>
      </c>
      <c r="C16387" s="17">
        <v>4.0</v>
      </c>
      <c r="D16387" s="17">
        <v>8182864.5</v>
      </c>
      <c r="E16387" s="17">
        <v>2957792.0</v>
      </c>
      <c r="F16387" s="17">
        <v>3732650.0</v>
      </c>
      <c r="G16387" s="17">
        <v>9267488.0</v>
      </c>
      <c r="H16387" s="17">
        <v>1.6773528E7</v>
      </c>
    </row>
    <row r="16388">
      <c r="A16388" s="7" t="s">
        <v>35930</v>
      </c>
      <c r="B16388" s="17" t="s">
        <v>35931</v>
      </c>
      <c r="C16388" s="17">
        <v>25.0</v>
      </c>
      <c r="D16388" s="17">
        <v>3.11346658E7</v>
      </c>
      <c r="E16388" s="17">
        <v>6420600.0</v>
      </c>
      <c r="F16388" s="17">
        <v>1.22818E7</v>
      </c>
      <c r="G16388" s="17">
        <v>3.9793144E7</v>
      </c>
      <c r="H16388" s="17">
        <v>7.4676406E7</v>
      </c>
    </row>
    <row r="16389">
      <c r="A16389" s="7" t="s">
        <v>35932</v>
      </c>
      <c r="B16389" s="17" t="s">
        <v>35933</v>
      </c>
      <c r="C16389" s="17">
        <v>3.0</v>
      </c>
      <c r="D16389" s="17">
        <v>3256821.0</v>
      </c>
      <c r="E16389" s="17">
        <v>1588700.0</v>
      </c>
      <c r="F16389" s="17">
        <v>3801763.0</v>
      </c>
      <c r="G16389" s="17">
        <v>4380000.0</v>
      </c>
      <c r="H16389" s="17">
        <v>4380000.0</v>
      </c>
    </row>
    <row r="16390">
      <c r="A16390" s="7" t="s">
        <v>35934</v>
      </c>
      <c r="B16390" s="17" t="s">
        <v>35935</v>
      </c>
      <c r="C16390" s="17">
        <v>6.0</v>
      </c>
      <c r="D16390" s="17">
        <v>2.013225017E7</v>
      </c>
      <c r="E16390" s="17">
        <v>6388322.0</v>
      </c>
      <c r="F16390" s="17">
        <v>1.4984298E7</v>
      </c>
      <c r="G16390" s="17">
        <v>3.4696992E7</v>
      </c>
      <c r="H16390" s="17">
        <v>4.50713E7</v>
      </c>
    </row>
    <row r="16391">
      <c r="A16391" s="7" t="s">
        <v>35936</v>
      </c>
      <c r="B16391" s="17" t="s">
        <v>35937</v>
      </c>
      <c r="C16391" s="17">
        <v>3.0</v>
      </c>
      <c r="D16391" s="17">
        <v>8745063.0</v>
      </c>
      <c r="E16391" s="17">
        <v>3742543.0</v>
      </c>
      <c r="F16391" s="17">
        <v>9586075.0</v>
      </c>
      <c r="G16391" s="17">
        <v>1.2906571E7</v>
      </c>
      <c r="H16391" s="17">
        <v>1.2906571E7</v>
      </c>
    </row>
    <row r="16392">
      <c r="A16392" s="7" t="s">
        <v>35938</v>
      </c>
      <c r="B16392" s="17" t="s">
        <v>35939</v>
      </c>
      <c r="C16392" s="17">
        <v>40.0</v>
      </c>
      <c r="D16392" s="17">
        <v>1.030741913E7</v>
      </c>
      <c r="E16392" s="17">
        <v>4772010.0</v>
      </c>
      <c r="F16392" s="17">
        <v>5877600.0</v>
      </c>
      <c r="G16392" s="17">
        <v>1.355405E7</v>
      </c>
      <c r="H16392" s="17">
        <v>2.5229565E7</v>
      </c>
    </row>
    <row r="16393">
      <c r="A16393" s="7" t="s">
        <v>35940</v>
      </c>
      <c r="B16393" s="17" t="s">
        <v>35941</v>
      </c>
      <c r="C16393" s="17">
        <v>220.0</v>
      </c>
      <c r="D16393" s="17">
        <v>1.304797212E7</v>
      </c>
      <c r="E16393" s="17">
        <v>5637469.0</v>
      </c>
      <c r="F16393" s="17">
        <v>8601796.0</v>
      </c>
      <c r="G16393" s="17">
        <v>1.4538846E7</v>
      </c>
      <c r="H16393" s="17">
        <v>2.7067881E7</v>
      </c>
    </row>
    <row r="16394">
      <c r="A16394" s="7" t="s">
        <v>35942</v>
      </c>
      <c r="B16394" s="17" t="s">
        <v>35943</v>
      </c>
      <c r="C16394" s="17">
        <v>18.0</v>
      </c>
      <c r="D16394" s="17">
        <v>1.581780294E7</v>
      </c>
      <c r="E16394" s="17">
        <v>5168878.0</v>
      </c>
      <c r="F16394" s="17">
        <v>6885661.0</v>
      </c>
      <c r="G16394" s="17">
        <v>1.7118979E7</v>
      </c>
      <c r="H16394" s="17">
        <v>4.1141111E7</v>
      </c>
    </row>
    <row r="16395">
      <c r="A16395" s="7" t="s">
        <v>35944</v>
      </c>
      <c r="B16395" s="17" t="s">
        <v>35945</v>
      </c>
      <c r="C16395" s="17">
        <v>6.0</v>
      </c>
      <c r="D16395" s="17">
        <v>1.838732367E7</v>
      </c>
      <c r="E16395" s="17">
        <v>7990797.0</v>
      </c>
      <c r="F16395" s="17">
        <v>1.9154218E7</v>
      </c>
      <c r="G16395" s="17">
        <v>2.3476858E7</v>
      </c>
      <c r="H16395" s="17">
        <v>3.2557405E7</v>
      </c>
    </row>
    <row r="16396">
      <c r="A16396" s="7" t="s">
        <v>35946</v>
      </c>
      <c r="B16396" s="17" t="s">
        <v>35947</v>
      </c>
      <c r="C16396" s="17">
        <v>17.0</v>
      </c>
      <c r="D16396" s="17">
        <v>2.232294218E7</v>
      </c>
      <c r="E16396" s="17">
        <v>1.0668332E7</v>
      </c>
      <c r="F16396" s="17">
        <v>1.3575253E7</v>
      </c>
      <c r="G16396" s="17">
        <v>2.2381453E7</v>
      </c>
      <c r="H16396" s="17">
        <v>3.3675551E7</v>
      </c>
    </row>
    <row r="16397">
      <c r="A16397" s="7" t="s">
        <v>35948</v>
      </c>
      <c r="B16397" s="17" t="s">
        <v>35949</v>
      </c>
      <c r="C16397" s="17">
        <v>102.0</v>
      </c>
      <c r="D16397" s="17">
        <v>1.855555992E7</v>
      </c>
      <c r="E16397" s="17">
        <v>7358500.0</v>
      </c>
      <c r="F16397" s="17">
        <v>1.0641266E7</v>
      </c>
      <c r="G16397" s="17">
        <v>1.4392828E7</v>
      </c>
      <c r="H16397" s="17">
        <v>2.8606101E7</v>
      </c>
    </row>
    <row r="16398">
      <c r="A16398" s="7" t="s">
        <v>35950</v>
      </c>
      <c r="B16398" s="17" t="s">
        <v>35951</v>
      </c>
      <c r="C16398" s="17">
        <v>2.0</v>
      </c>
      <c r="D16398" s="17">
        <v>8.4422099E7</v>
      </c>
      <c r="E16398" s="17">
        <v>1.4570867E7</v>
      </c>
      <c r="F16398" s="17">
        <v>1.4570867E7</v>
      </c>
      <c r="G16398" s="17">
        <v>1.54273331E8</v>
      </c>
      <c r="H16398" s="17">
        <v>1.54273331E8</v>
      </c>
    </row>
    <row r="16399">
      <c r="A16399" s="7" t="s">
        <v>35952</v>
      </c>
      <c r="B16399" s="17" t="s">
        <v>35953</v>
      </c>
      <c r="C16399" s="17">
        <v>13.0</v>
      </c>
      <c r="D16399" s="17">
        <v>8612363.077</v>
      </c>
      <c r="E16399" s="17">
        <v>4667361.0</v>
      </c>
      <c r="F16399" s="17">
        <v>7594640.0</v>
      </c>
      <c r="G16399" s="17">
        <v>9363585.0</v>
      </c>
      <c r="H16399" s="17">
        <v>1.86756E7</v>
      </c>
    </row>
    <row r="16400">
      <c r="A16400" s="7" t="s">
        <v>35954</v>
      </c>
      <c r="B16400" s="17" t="s">
        <v>35955</v>
      </c>
      <c r="C16400" s="17">
        <v>48.0</v>
      </c>
      <c r="D16400" s="17">
        <v>3.45861565E7</v>
      </c>
      <c r="E16400" s="17">
        <v>6257695.0</v>
      </c>
      <c r="F16400" s="17">
        <v>1.3352631E7</v>
      </c>
      <c r="G16400" s="17">
        <v>5.9708445E7</v>
      </c>
      <c r="H16400" s="17">
        <v>8.8246626E7</v>
      </c>
    </row>
    <row r="16401">
      <c r="A16401" s="7" t="s">
        <v>35956</v>
      </c>
      <c r="B16401" s="17" t="s">
        <v>35957</v>
      </c>
      <c r="C16401" s="17">
        <v>1989.0</v>
      </c>
      <c r="D16401" s="17">
        <v>8887495.081</v>
      </c>
      <c r="E16401" s="17">
        <v>2873000.0</v>
      </c>
      <c r="F16401" s="17">
        <v>5095500.0</v>
      </c>
      <c r="G16401" s="17">
        <v>9423900.0</v>
      </c>
      <c r="H16401" s="17">
        <v>1.8089131E7</v>
      </c>
    </row>
    <row r="16402">
      <c r="A16402" s="7" t="s">
        <v>13595</v>
      </c>
      <c r="B16402" s="17" t="s">
        <v>13597</v>
      </c>
      <c r="C16402" s="17">
        <v>2596.0</v>
      </c>
      <c r="D16402" s="17">
        <v>9692732.596</v>
      </c>
      <c r="E16402" s="17">
        <v>3596000.0</v>
      </c>
      <c r="F16402" s="17">
        <v>5877321.0</v>
      </c>
      <c r="G16402" s="17">
        <v>1.037497E7</v>
      </c>
      <c r="H16402" s="17">
        <v>2.0105239E7</v>
      </c>
    </row>
    <row r="16403">
      <c r="A16403" s="7" t="s">
        <v>35958</v>
      </c>
      <c r="B16403" s="17" t="s">
        <v>35959</v>
      </c>
      <c r="C16403" s="17">
        <v>81.0</v>
      </c>
      <c r="D16403" s="17">
        <v>8886990.42</v>
      </c>
      <c r="E16403" s="17">
        <v>2874217.0</v>
      </c>
      <c r="F16403" s="17">
        <v>6117505.0</v>
      </c>
      <c r="G16403" s="17">
        <v>9973522.0</v>
      </c>
      <c r="H16403" s="17">
        <v>1.49886E7</v>
      </c>
    </row>
    <row r="16404">
      <c r="A16404" s="7" t="s">
        <v>35960</v>
      </c>
      <c r="B16404" s="17" t="s">
        <v>35961</v>
      </c>
      <c r="C16404" s="17">
        <v>17.0</v>
      </c>
      <c r="D16404" s="17">
        <v>4477455.588</v>
      </c>
      <c r="E16404" s="17">
        <v>1096000.0</v>
      </c>
      <c r="F16404" s="17">
        <v>1772000.0</v>
      </c>
      <c r="G16404" s="17">
        <v>6826040.0</v>
      </c>
      <c r="H16404" s="17">
        <v>1.3500196E7</v>
      </c>
    </row>
    <row r="16405">
      <c r="A16405" s="7" t="s">
        <v>35962</v>
      </c>
      <c r="B16405" s="17" t="s">
        <v>35963</v>
      </c>
      <c r="C16405" s="17">
        <v>13.0</v>
      </c>
      <c r="D16405" s="17">
        <v>7420252.462</v>
      </c>
      <c r="E16405" s="17">
        <v>1925214.0</v>
      </c>
      <c r="F16405" s="17">
        <v>3881250.0</v>
      </c>
      <c r="G16405" s="17">
        <v>9463674.0</v>
      </c>
      <c r="H16405" s="17">
        <v>1.6440114E7</v>
      </c>
    </row>
    <row r="16406">
      <c r="A16406" s="7" t="s">
        <v>35964</v>
      </c>
      <c r="B16406" s="17" t="s">
        <v>35965</v>
      </c>
      <c r="C16406" s="17">
        <v>51.0</v>
      </c>
      <c r="D16406" s="17">
        <v>1.019957661E7</v>
      </c>
      <c r="E16406" s="17">
        <v>2938927.0</v>
      </c>
      <c r="F16406" s="17">
        <v>5320621.0</v>
      </c>
      <c r="G16406" s="17">
        <v>1.20315E7</v>
      </c>
      <c r="H16406" s="17">
        <v>2.57361E7</v>
      </c>
    </row>
    <row r="16407">
      <c r="A16407" s="7" t="s">
        <v>35966</v>
      </c>
      <c r="B16407" s="17" t="s">
        <v>35967</v>
      </c>
      <c r="C16407" s="17">
        <v>31.0</v>
      </c>
      <c r="D16407" s="17">
        <v>1.908921987E7</v>
      </c>
      <c r="E16407" s="17">
        <v>3587000.0</v>
      </c>
      <c r="F16407" s="17">
        <v>8218190.0</v>
      </c>
      <c r="G16407" s="17">
        <v>3.0870719E7</v>
      </c>
      <c r="H16407" s="17">
        <v>4.8270084E7</v>
      </c>
    </row>
    <row r="16408">
      <c r="A16408" s="7" t="s">
        <v>35968</v>
      </c>
      <c r="B16408" s="17" t="s">
        <v>35969</v>
      </c>
      <c r="C16408" s="17">
        <v>324.0</v>
      </c>
      <c r="D16408" s="17">
        <v>1.749218518E7</v>
      </c>
      <c r="E16408" s="17">
        <v>7924636.0</v>
      </c>
      <c r="F16408" s="17">
        <v>1.1487384E7</v>
      </c>
      <c r="G16408" s="17">
        <v>1.8383795E7</v>
      </c>
      <c r="H16408" s="17">
        <v>2.9623278E7</v>
      </c>
    </row>
    <row r="16409">
      <c r="A16409" s="7" t="s">
        <v>35970</v>
      </c>
      <c r="B16409" s="17" t="s">
        <v>35971</v>
      </c>
      <c r="C16409" s="17">
        <v>720.0</v>
      </c>
      <c r="D16409" s="17">
        <v>1.053742248E7</v>
      </c>
      <c r="E16409" s="17">
        <v>4986800.0</v>
      </c>
      <c r="F16409" s="17">
        <v>7831460.0</v>
      </c>
      <c r="G16409" s="17">
        <v>1.1585629E7</v>
      </c>
      <c r="H16409" s="17">
        <v>1.9003957E7</v>
      </c>
    </row>
    <row r="16410">
      <c r="A16410" s="7" t="s">
        <v>35972</v>
      </c>
      <c r="B16410" s="17" t="s">
        <v>35973</v>
      </c>
      <c r="C16410" s="17">
        <v>81.0</v>
      </c>
      <c r="D16410" s="17">
        <v>1.068919862E7</v>
      </c>
      <c r="E16410" s="17">
        <v>5430642.0</v>
      </c>
      <c r="F16410" s="17">
        <v>8394559.0</v>
      </c>
      <c r="G16410" s="17">
        <v>1.2496867E7</v>
      </c>
      <c r="H16410" s="17">
        <v>1.80316E7</v>
      </c>
    </row>
    <row r="16411">
      <c r="A16411" s="7" t="s">
        <v>35974</v>
      </c>
      <c r="B16411" s="17" t="s">
        <v>35975</v>
      </c>
      <c r="C16411" s="17">
        <v>105.0</v>
      </c>
      <c r="D16411" s="17">
        <v>1.266583007E7</v>
      </c>
      <c r="E16411" s="17">
        <v>6057400.0</v>
      </c>
      <c r="F16411" s="17">
        <v>7946404.0</v>
      </c>
      <c r="G16411" s="17">
        <v>1.2028588E7</v>
      </c>
      <c r="H16411" s="17">
        <v>2.3910154E7</v>
      </c>
    </row>
    <row r="16412">
      <c r="A16412" s="7" t="s">
        <v>35976</v>
      </c>
      <c r="B16412" s="17" t="s">
        <v>35977</v>
      </c>
      <c r="C16412" s="17">
        <v>88.0</v>
      </c>
      <c r="D16412" s="17">
        <v>1.709881341E7</v>
      </c>
      <c r="E16412" s="17">
        <v>5939175.0</v>
      </c>
      <c r="F16412" s="17">
        <v>9311258.0</v>
      </c>
      <c r="G16412" s="17">
        <v>1.67879E7</v>
      </c>
      <c r="H16412" s="17">
        <v>2.9740274E7</v>
      </c>
    </row>
    <row r="16413">
      <c r="A16413" s="7" t="s">
        <v>35978</v>
      </c>
      <c r="B16413" s="17" t="s">
        <v>35979</v>
      </c>
      <c r="C16413" s="17">
        <v>216.0</v>
      </c>
      <c r="D16413" s="17">
        <v>1.185959515E7</v>
      </c>
      <c r="E16413" s="17">
        <v>3579156.0</v>
      </c>
      <c r="F16413" s="17">
        <v>5934984.0</v>
      </c>
      <c r="G16413" s="17">
        <v>1.0752716E7</v>
      </c>
      <c r="H16413" s="17">
        <v>2.1251629E7</v>
      </c>
    </row>
    <row r="16414">
      <c r="A16414" s="7" t="s">
        <v>35980</v>
      </c>
      <c r="B16414" s="17" t="s">
        <v>35981</v>
      </c>
      <c r="C16414" s="17">
        <v>345.0</v>
      </c>
      <c r="D16414" s="17">
        <v>7391862.919</v>
      </c>
      <c r="E16414" s="17">
        <v>2889795.0</v>
      </c>
      <c r="F16414" s="17">
        <v>4554184.0</v>
      </c>
      <c r="G16414" s="17">
        <v>8207000.0</v>
      </c>
      <c r="H16414" s="17">
        <v>1.3672539E7</v>
      </c>
    </row>
    <row r="16415">
      <c r="A16415" s="7" t="s">
        <v>35982</v>
      </c>
      <c r="B16415" s="17" t="s">
        <v>35983</v>
      </c>
      <c r="C16415" s="17">
        <v>645.0</v>
      </c>
      <c r="D16415" s="17">
        <v>7505503.051</v>
      </c>
      <c r="E16415" s="17">
        <v>4325360.0</v>
      </c>
      <c r="F16415" s="17">
        <v>7253000.0</v>
      </c>
      <c r="G16415" s="17">
        <v>8357000.0</v>
      </c>
      <c r="H16415" s="17">
        <v>1.245717E7</v>
      </c>
    </row>
    <row r="16416">
      <c r="A16416" s="7" t="s">
        <v>35984</v>
      </c>
      <c r="B16416" s="17" t="s">
        <v>35985</v>
      </c>
      <c r="C16416" s="17">
        <v>80.0</v>
      </c>
      <c r="D16416" s="17">
        <v>8044444.375</v>
      </c>
      <c r="E16416" s="17">
        <v>4270400.0</v>
      </c>
      <c r="F16416" s="17">
        <v>6731293.0</v>
      </c>
      <c r="G16416" s="17">
        <v>8766683.0</v>
      </c>
      <c r="H16416" s="17">
        <v>1.4654163E7</v>
      </c>
    </row>
    <row r="16417">
      <c r="A16417" s="7" t="s">
        <v>35986</v>
      </c>
      <c r="B16417" s="17" t="s">
        <v>35988</v>
      </c>
      <c r="C16417" s="17">
        <v>51.0</v>
      </c>
      <c r="D16417" s="17">
        <v>1.193975463E7</v>
      </c>
      <c r="E16417" s="17">
        <v>6132300.0</v>
      </c>
      <c r="F16417" s="17">
        <v>9854800.0</v>
      </c>
      <c r="G16417" s="17">
        <v>1.504481E7</v>
      </c>
      <c r="H16417" s="17">
        <v>2.11046E7</v>
      </c>
    </row>
    <row r="16418">
      <c r="A16418" s="7" t="s">
        <v>35989</v>
      </c>
      <c r="B16418" s="17" t="s">
        <v>35990</v>
      </c>
      <c r="C16418" s="17">
        <v>125.0</v>
      </c>
      <c r="D16418" s="17">
        <v>9053726.784</v>
      </c>
      <c r="E16418" s="17">
        <v>3490217.0</v>
      </c>
      <c r="F16418" s="17">
        <v>7590329.0</v>
      </c>
      <c r="G16418" s="17">
        <v>1.0506471E7</v>
      </c>
      <c r="H16418" s="17">
        <v>1.4372303E7</v>
      </c>
    </row>
    <row r="16419">
      <c r="A16419" s="7" t="s">
        <v>35991</v>
      </c>
      <c r="B16419" s="17" t="s">
        <v>35992</v>
      </c>
      <c r="C16419" s="17">
        <v>1535.0</v>
      </c>
      <c r="D16419" s="17">
        <v>7759688.958</v>
      </c>
      <c r="E16419" s="17">
        <v>4505750.0</v>
      </c>
      <c r="F16419" s="17">
        <v>6203803.0</v>
      </c>
      <c r="G16419" s="17">
        <v>8554385.0</v>
      </c>
      <c r="H16419" s="17">
        <v>1.2760831E7</v>
      </c>
    </row>
    <row r="16420">
      <c r="A16420" s="7" t="s">
        <v>35993</v>
      </c>
      <c r="B16420" s="17" t="s">
        <v>35994</v>
      </c>
      <c r="C16420" s="17">
        <v>439.0</v>
      </c>
      <c r="D16420" s="17">
        <v>1.10225496E7</v>
      </c>
      <c r="E16420" s="17">
        <v>4770603.0</v>
      </c>
      <c r="F16420" s="17">
        <v>6794049.0</v>
      </c>
      <c r="G16420" s="17">
        <v>1.0439E7</v>
      </c>
      <c r="H16420" s="17">
        <v>1.8738304E7</v>
      </c>
    </row>
    <row r="16421">
      <c r="A16421" s="7" t="s">
        <v>35995</v>
      </c>
      <c r="B16421" s="17" t="s">
        <v>35996</v>
      </c>
      <c r="C16421" s="17">
        <v>930.0</v>
      </c>
      <c r="D16421" s="17">
        <v>8446401.101</v>
      </c>
      <c r="E16421" s="17">
        <v>4800000.0</v>
      </c>
      <c r="F16421" s="17">
        <v>7023864.0</v>
      </c>
      <c r="G16421" s="17">
        <v>1.0091888E7</v>
      </c>
      <c r="H16421" s="17">
        <v>1.3937128E7</v>
      </c>
    </row>
    <row r="16422">
      <c r="A16422" s="7" t="s">
        <v>35997</v>
      </c>
      <c r="B16422" s="17" t="s">
        <v>35998</v>
      </c>
      <c r="C16422" s="17">
        <v>325.0</v>
      </c>
      <c r="D16422" s="17">
        <v>1.059966025E7</v>
      </c>
      <c r="E16422" s="17">
        <v>3433464.0</v>
      </c>
      <c r="F16422" s="17">
        <v>6456491.0</v>
      </c>
      <c r="G16422" s="17">
        <v>1.057028E7</v>
      </c>
      <c r="H16422" s="17">
        <v>2.0541717E7</v>
      </c>
    </row>
    <row r="16423">
      <c r="A16423" s="7" t="s">
        <v>35999</v>
      </c>
      <c r="B16423" s="17" t="s">
        <v>36000</v>
      </c>
      <c r="C16423" s="17">
        <v>142.0</v>
      </c>
      <c r="D16423" s="17">
        <v>9983311.035</v>
      </c>
      <c r="E16423" s="17">
        <v>4228271.0</v>
      </c>
      <c r="F16423" s="17">
        <v>6399228.0</v>
      </c>
      <c r="G16423" s="17">
        <v>1.3436025E7</v>
      </c>
      <c r="H16423" s="17">
        <v>2.3694424E7</v>
      </c>
    </row>
    <row r="16424">
      <c r="A16424" s="7" t="s">
        <v>36001</v>
      </c>
      <c r="B16424" s="17" t="s">
        <v>36002</v>
      </c>
      <c r="C16424" s="17">
        <v>62.0</v>
      </c>
      <c r="D16424" s="17">
        <v>1.648361273E7</v>
      </c>
      <c r="E16424" s="17">
        <v>5204965.0</v>
      </c>
      <c r="F16424" s="17">
        <v>8826650.0</v>
      </c>
      <c r="G16424" s="17">
        <v>1.803595E7</v>
      </c>
      <c r="H16424" s="17">
        <v>3.0496443E7</v>
      </c>
    </row>
    <row r="16425">
      <c r="A16425" s="7" t="s">
        <v>36003</v>
      </c>
      <c r="B16425" s="17" t="s">
        <v>36004</v>
      </c>
      <c r="C16425" s="17">
        <v>180.0</v>
      </c>
      <c r="D16425" s="17">
        <v>1.842497031E7</v>
      </c>
      <c r="E16425" s="17">
        <v>6004884.0</v>
      </c>
      <c r="F16425" s="17">
        <v>1.143916E7</v>
      </c>
      <c r="G16425" s="17">
        <v>2.0073854E7</v>
      </c>
      <c r="H16425" s="17">
        <v>3.8637892E7</v>
      </c>
    </row>
    <row r="16426">
      <c r="A16426" s="7" t="s">
        <v>36005</v>
      </c>
      <c r="B16426" s="17" t="s">
        <v>36006</v>
      </c>
      <c r="C16426" s="17">
        <v>39.0</v>
      </c>
      <c r="D16426" s="17">
        <v>3.057232223E7</v>
      </c>
      <c r="E16426" s="17">
        <v>4793309.0</v>
      </c>
      <c r="F16426" s="17">
        <v>1.37141E7</v>
      </c>
      <c r="G16426" s="17">
        <v>3.0584388E7</v>
      </c>
      <c r="H16426" s="17">
        <v>1.00801631E8</v>
      </c>
    </row>
    <row r="16427">
      <c r="A16427" s="7" t="s">
        <v>36007</v>
      </c>
      <c r="B16427" s="17" t="s">
        <v>36008</v>
      </c>
      <c r="C16427" s="17">
        <v>160.0</v>
      </c>
      <c r="D16427" s="17">
        <v>1.567685161E7</v>
      </c>
      <c r="E16427" s="17">
        <v>3342169.0</v>
      </c>
      <c r="F16427" s="17">
        <v>7309310.0</v>
      </c>
      <c r="G16427" s="17">
        <v>1.6931278E7</v>
      </c>
      <c r="H16427" s="17">
        <v>3.6313325E7</v>
      </c>
    </row>
    <row r="16428">
      <c r="A16428" s="7" t="s">
        <v>36009</v>
      </c>
      <c r="B16428" s="17" t="s">
        <v>36010</v>
      </c>
      <c r="C16428" s="17">
        <v>94.0</v>
      </c>
      <c r="D16428" s="17">
        <v>9571989.957</v>
      </c>
      <c r="E16428" s="17">
        <v>2474000.0</v>
      </c>
      <c r="F16428" s="17">
        <v>4834748.0</v>
      </c>
      <c r="G16428" s="17">
        <v>9842138.0</v>
      </c>
      <c r="H16428" s="17">
        <v>1.81841E7</v>
      </c>
    </row>
    <row r="16429">
      <c r="A16429" s="7" t="s">
        <v>36011</v>
      </c>
      <c r="B16429" s="17" t="s">
        <v>36012</v>
      </c>
      <c r="C16429" s="17">
        <v>1056.0</v>
      </c>
      <c r="D16429" s="17">
        <v>1.360749031E7</v>
      </c>
      <c r="E16429" s="17">
        <v>5125190.0</v>
      </c>
      <c r="F16429" s="17">
        <v>9678193.0</v>
      </c>
      <c r="G16429" s="17">
        <v>1.6197535E7</v>
      </c>
      <c r="H16429" s="17">
        <v>2.6061836E7</v>
      </c>
    </row>
    <row r="16430">
      <c r="A16430" s="7" t="s">
        <v>36013</v>
      </c>
      <c r="B16430" s="17" t="s">
        <v>36014</v>
      </c>
      <c r="C16430" s="17">
        <v>468.0</v>
      </c>
      <c r="D16430" s="17">
        <v>6908563.765</v>
      </c>
      <c r="E16430" s="17">
        <v>2096454.0</v>
      </c>
      <c r="F16430" s="17">
        <v>3444371.0</v>
      </c>
      <c r="G16430" s="17">
        <v>7443669.0</v>
      </c>
      <c r="H16430" s="17">
        <v>1.6311503E7</v>
      </c>
    </row>
    <row r="16431">
      <c r="A16431" s="7" t="s">
        <v>36015</v>
      </c>
      <c r="B16431" s="17" t="s">
        <v>36016</v>
      </c>
      <c r="C16431" s="17">
        <v>172.0</v>
      </c>
      <c r="D16431" s="17">
        <v>8406440.134</v>
      </c>
      <c r="E16431" s="17">
        <v>1895765.0</v>
      </c>
      <c r="F16431" s="17">
        <v>3176095.0</v>
      </c>
      <c r="G16431" s="17">
        <v>8072995.0</v>
      </c>
      <c r="H16431" s="17">
        <v>1.74741E7</v>
      </c>
    </row>
    <row r="16432">
      <c r="A16432" s="7" t="s">
        <v>36017</v>
      </c>
      <c r="B16432" s="17" t="s">
        <v>36018</v>
      </c>
      <c r="C16432" s="17">
        <v>185.0</v>
      </c>
      <c r="D16432" s="17">
        <v>7667276.097</v>
      </c>
      <c r="E16432" s="17">
        <v>1914942.0</v>
      </c>
      <c r="F16432" s="17">
        <v>3048615.0</v>
      </c>
      <c r="G16432" s="17">
        <v>6411000.0</v>
      </c>
      <c r="H16432" s="17">
        <v>1.466314E7</v>
      </c>
    </row>
    <row r="16433">
      <c r="A16433" s="7" t="s">
        <v>36019</v>
      </c>
      <c r="B16433" s="17" t="s">
        <v>36020</v>
      </c>
      <c r="C16433" s="17">
        <v>55.0</v>
      </c>
      <c r="D16433" s="17">
        <v>8199721.436</v>
      </c>
      <c r="E16433" s="17">
        <v>3423533.0</v>
      </c>
      <c r="F16433" s="17">
        <v>6307241.0</v>
      </c>
      <c r="G16433" s="17">
        <v>9671753.0</v>
      </c>
      <c r="H16433" s="17">
        <v>2.080618E7</v>
      </c>
    </row>
    <row r="16434">
      <c r="A16434" s="7" t="s">
        <v>36021</v>
      </c>
      <c r="B16434" s="17" t="s">
        <v>36022</v>
      </c>
      <c r="C16434" s="17">
        <v>47.0</v>
      </c>
      <c r="D16434" s="17">
        <v>1.329418894E7</v>
      </c>
      <c r="E16434" s="17">
        <v>2349621.0</v>
      </c>
      <c r="F16434" s="17">
        <v>3531220.0</v>
      </c>
      <c r="G16434" s="17">
        <v>1.0370391E7</v>
      </c>
      <c r="H16434" s="17">
        <v>2.1848169E7</v>
      </c>
    </row>
    <row r="16435">
      <c r="A16435" s="7" t="s">
        <v>36023</v>
      </c>
      <c r="B16435" s="17" t="s">
        <v>36024</v>
      </c>
      <c r="C16435" s="17">
        <v>391.0</v>
      </c>
      <c r="D16435" s="17">
        <v>6064071.923</v>
      </c>
      <c r="E16435" s="17">
        <v>1807575.0</v>
      </c>
      <c r="F16435" s="17">
        <v>2670141.0</v>
      </c>
      <c r="G16435" s="17">
        <v>5093716.0</v>
      </c>
      <c r="H16435" s="17">
        <v>1.1737421E7</v>
      </c>
    </row>
    <row r="16436">
      <c r="A16436" s="7" t="s">
        <v>36025</v>
      </c>
      <c r="B16436" s="17" t="s">
        <v>36026</v>
      </c>
      <c r="C16436" s="17">
        <v>21.0</v>
      </c>
      <c r="D16436" s="17">
        <v>1.924198657E7</v>
      </c>
      <c r="E16436" s="17">
        <v>5847914.0</v>
      </c>
      <c r="F16436" s="17">
        <v>1.0576141E7</v>
      </c>
      <c r="G16436" s="17">
        <v>1.4427112E7</v>
      </c>
      <c r="H16436" s="17">
        <v>1.5759279E7</v>
      </c>
    </row>
    <row r="16437">
      <c r="A16437" s="7" t="s">
        <v>36028</v>
      </c>
      <c r="B16437" s="17" t="s">
        <v>36029</v>
      </c>
      <c r="C16437" s="17">
        <v>44.0</v>
      </c>
      <c r="D16437" s="17">
        <v>1.643624639E7</v>
      </c>
      <c r="E16437" s="17">
        <v>7114550.0</v>
      </c>
      <c r="F16437" s="17">
        <v>1.2959461E7</v>
      </c>
      <c r="G16437" s="17">
        <v>1.818378E7</v>
      </c>
      <c r="H16437" s="17">
        <v>3.2645654E7</v>
      </c>
    </row>
    <row r="16438">
      <c r="A16438" s="7" t="s">
        <v>36030</v>
      </c>
      <c r="B16438" s="17" t="s">
        <v>36031</v>
      </c>
      <c r="C16438" s="17">
        <v>62.0</v>
      </c>
      <c r="D16438" s="17">
        <v>1.046232665E7</v>
      </c>
      <c r="E16438" s="17">
        <v>4438672.0</v>
      </c>
      <c r="F16438" s="17">
        <v>5807789.0</v>
      </c>
      <c r="G16438" s="17">
        <v>9568786.0</v>
      </c>
      <c r="H16438" s="17">
        <v>1.403E7</v>
      </c>
    </row>
    <row r="16439">
      <c r="A16439" s="7" t="s">
        <v>36032</v>
      </c>
      <c r="B16439" s="17" t="s">
        <v>36033</v>
      </c>
      <c r="C16439" s="17">
        <v>21.0</v>
      </c>
      <c r="D16439" s="17">
        <v>8724432.714</v>
      </c>
      <c r="E16439" s="17">
        <v>5674681.0</v>
      </c>
      <c r="F16439" s="17">
        <v>8199479.0</v>
      </c>
      <c r="G16439" s="17">
        <v>1.084746E7</v>
      </c>
      <c r="H16439" s="17">
        <v>1.27805E7</v>
      </c>
    </row>
    <row r="16440">
      <c r="A16440" s="7" t="s">
        <v>36034</v>
      </c>
      <c r="B16440" s="17" t="s">
        <v>36035</v>
      </c>
      <c r="C16440" s="17">
        <v>11.0</v>
      </c>
      <c r="D16440" s="17">
        <v>8906264.818</v>
      </c>
      <c r="E16440" s="17">
        <v>5513900.0</v>
      </c>
      <c r="F16440" s="17">
        <v>6743345.0</v>
      </c>
      <c r="G16440" s="17">
        <v>1.5886473E7</v>
      </c>
      <c r="H16440" s="17">
        <v>1.6028566E7</v>
      </c>
    </row>
    <row r="16441">
      <c r="A16441" s="7" t="s">
        <v>36036</v>
      </c>
      <c r="B16441" s="17" t="s">
        <v>36037</v>
      </c>
      <c r="C16441" s="17">
        <v>16.0</v>
      </c>
      <c r="D16441" s="17">
        <v>1.362016463E7</v>
      </c>
      <c r="E16441" s="17">
        <v>7664469.0</v>
      </c>
      <c r="F16441" s="17">
        <v>9632630.0</v>
      </c>
      <c r="G16441" s="17">
        <v>1.5918048E7</v>
      </c>
      <c r="H16441" s="17">
        <v>3.0955881E7</v>
      </c>
    </row>
    <row r="16442">
      <c r="A16442" s="7" t="s">
        <v>36038</v>
      </c>
      <c r="B16442" s="17" t="s">
        <v>36039</v>
      </c>
      <c r="C16442" s="17">
        <v>19.0</v>
      </c>
      <c r="D16442" s="17">
        <v>1.116419616E7</v>
      </c>
      <c r="E16442" s="17">
        <v>3355000.0</v>
      </c>
      <c r="F16442" s="17">
        <v>8149251.0</v>
      </c>
      <c r="G16442" s="17">
        <v>1.3630758E7</v>
      </c>
      <c r="H16442" s="17">
        <v>3.414505E7</v>
      </c>
    </row>
    <row r="16443">
      <c r="A16443" s="7" t="s">
        <v>36040</v>
      </c>
      <c r="B16443" s="17" t="s">
        <v>36041</v>
      </c>
      <c r="C16443" s="17">
        <v>291.0</v>
      </c>
      <c r="D16443" s="17">
        <v>2.756861338E7</v>
      </c>
      <c r="E16443" s="17">
        <v>4430440.0</v>
      </c>
      <c r="F16443" s="17">
        <v>8509500.0</v>
      </c>
      <c r="G16443" s="17">
        <v>2.2261154E7</v>
      </c>
      <c r="H16443" s="17">
        <v>7.279303E7</v>
      </c>
    </row>
    <row r="16444">
      <c r="A16444" s="7" t="s">
        <v>36042</v>
      </c>
      <c r="B16444" s="17" t="s">
        <v>36043</v>
      </c>
      <c r="C16444" s="17">
        <v>152.0</v>
      </c>
      <c r="D16444" s="17">
        <v>2.854502357E7</v>
      </c>
      <c r="E16444" s="17">
        <v>3648500.0</v>
      </c>
      <c r="F16444" s="17">
        <v>7147767.0</v>
      </c>
      <c r="G16444" s="17">
        <v>2.1682766E7</v>
      </c>
      <c r="H16444" s="17">
        <v>9.103457E7</v>
      </c>
    </row>
    <row r="16445">
      <c r="A16445" s="7" t="s">
        <v>36044</v>
      </c>
      <c r="B16445" s="17" t="s">
        <v>36045</v>
      </c>
      <c r="C16445" s="17">
        <v>930.0</v>
      </c>
      <c r="D16445" s="17">
        <v>1.916909711E7</v>
      </c>
      <c r="E16445" s="17">
        <v>5156882.0</v>
      </c>
      <c r="F16445" s="17">
        <v>9358361.0</v>
      </c>
      <c r="G16445" s="17">
        <v>1.7492895E7</v>
      </c>
      <c r="H16445" s="17">
        <v>3.8562263E7</v>
      </c>
    </row>
    <row r="16446">
      <c r="A16446" s="7" t="s">
        <v>36046</v>
      </c>
      <c r="B16446" s="17" t="s">
        <v>36047</v>
      </c>
      <c r="C16446" s="17">
        <v>239.0</v>
      </c>
      <c r="D16446" s="17">
        <v>5.699189148E7</v>
      </c>
      <c r="E16446" s="17">
        <v>8666763.0</v>
      </c>
      <c r="F16446" s="17">
        <v>2.1004184E7</v>
      </c>
      <c r="G16446" s="17">
        <v>7.6196843E7</v>
      </c>
      <c r="H16446" s="17">
        <v>1.50115E8</v>
      </c>
    </row>
    <row r="16447">
      <c r="A16447" s="7" t="s">
        <v>36048</v>
      </c>
      <c r="B16447" s="17" t="s">
        <v>36049</v>
      </c>
      <c r="C16447" s="17">
        <v>11.0</v>
      </c>
      <c r="D16447" s="17">
        <v>5550272.818</v>
      </c>
      <c r="E16447" s="17">
        <v>3365716.0</v>
      </c>
      <c r="F16447" s="17">
        <v>4205451.0</v>
      </c>
      <c r="G16447" s="17">
        <v>8309066.0</v>
      </c>
      <c r="H16447" s="17">
        <v>9764953.0</v>
      </c>
    </row>
    <row r="16448">
      <c r="A16448" s="7" t="s">
        <v>36050</v>
      </c>
      <c r="B16448" s="17" t="s">
        <v>36051</v>
      </c>
      <c r="C16448" s="17">
        <v>3.0</v>
      </c>
      <c r="D16448" s="17">
        <v>1946168.0</v>
      </c>
      <c r="E16448" s="17">
        <v>1387238.0</v>
      </c>
      <c r="F16448" s="17">
        <v>2146677.0</v>
      </c>
      <c r="G16448" s="17">
        <v>2304589.0</v>
      </c>
      <c r="H16448" s="17">
        <v>2304589.0</v>
      </c>
    </row>
    <row r="16449">
      <c r="A16449" s="7" t="s">
        <v>36052</v>
      </c>
      <c r="B16449" s="17" t="s">
        <v>36053</v>
      </c>
      <c r="C16449" s="17">
        <v>16.0</v>
      </c>
      <c r="D16449" s="17">
        <v>2.006712238E7</v>
      </c>
      <c r="E16449" s="17">
        <v>4632596.0</v>
      </c>
      <c r="F16449" s="17">
        <v>7393567.0</v>
      </c>
      <c r="G16449" s="17">
        <v>1.1353961E7</v>
      </c>
      <c r="H16449" s="17">
        <v>2.8123311E7</v>
      </c>
    </row>
    <row r="16450">
      <c r="A16450" s="7" t="s">
        <v>36054</v>
      </c>
      <c r="B16450" s="17" t="s">
        <v>36055</v>
      </c>
      <c r="C16450" s="17">
        <v>13.0</v>
      </c>
      <c r="D16450" s="17">
        <v>1.413990808E7</v>
      </c>
      <c r="E16450" s="17">
        <v>7092236.0</v>
      </c>
      <c r="F16450" s="17">
        <v>1.1399008E7</v>
      </c>
      <c r="G16450" s="17">
        <v>1.3155E7</v>
      </c>
      <c r="H16450" s="17">
        <v>3.05775E7</v>
      </c>
    </row>
    <row r="16451">
      <c r="A16451" s="7" t="s">
        <v>36056</v>
      </c>
      <c r="B16451" s="17" t="s">
        <v>36057</v>
      </c>
      <c r="C16451" s="17">
        <v>251.0</v>
      </c>
      <c r="D16451" s="17">
        <v>2.55352303E7</v>
      </c>
      <c r="E16451" s="17">
        <v>4844644.0</v>
      </c>
      <c r="F16451" s="17">
        <v>8553523.0</v>
      </c>
      <c r="G16451" s="17">
        <v>1.6209645E7</v>
      </c>
      <c r="H16451" s="17">
        <v>7.482786E7</v>
      </c>
    </row>
    <row r="16452">
      <c r="A16452" s="7" t="s">
        <v>36058</v>
      </c>
      <c r="B16452" s="17" t="s">
        <v>36059</v>
      </c>
      <c r="C16452" s="17">
        <v>9.0</v>
      </c>
      <c r="D16452" s="17">
        <v>9974575.111</v>
      </c>
      <c r="E16452" s="17">
        <v>8215737.0</v>
      </c>
      <c r="F16452" s="17">
        <v>8335641.0</v>
      </c>
      <c r="G16452" s="17">
        <v>1.2753024E7</v>
      </c>
      <c r="H16452" s="17">
        <v>1.5759676E7</v>
      </c>
    </row>
    <row r="16453">
      <c r="A16453" s="7" t="s">
        <v>36060</v>
      </c>
      <c r="B16453" s="17" t="s">
        <v>36061</v>
      </c>
      <c r="C16453" s="17">
        <v>127.0</v>
      </c>
      <c r="D16453" s="17">
        <v>2.53824592E7</v>
      </c>
      <c r="E16453" s="17">
        <v>4563000.0</v>
      </c>
      <c r="F16453" s="17">
        <v>9317051.0</v>
      </c>
      <c r="G16453" s="17">
        <v>2.4616956E7</v>
      </c>
      <c r="H16453" s="17">
        <v>7.5211714E7</v>
      </c>
    </row>
    <row r="16454">
      <c r="A16454" s="7" t="s">
        <v>36063</v>
      </c>
      <c r="B16454" s="17" t="s">
        <v>36064</v>
      </c>
      <c r="C16454" s="17">
        <v>2.0</v>
      </c>
      <c r="D16454" s="17">
        <v>1.33909215E7</v>
      </c>
      <c r="E16454" s="17">
        <v>1737394.0</v>
      </c>
      <c r="F16454" s="17">
        <v>1737394.0</v>
      </c>
      <c r="G16454" s="17">
        <v>2.5044449E7</v>
      </c>
      <c r="H16454" s="17">
        <v>2.5044449E7</v>
      </c>
    </row>
    <row r="16455">
      <c r="A16455" s="7" t="s">
        <v>36065</v>
      </c>
      <c r="B16455" s="17" t="s">
        <v>36066</v>
      </c>
      <c r="C16455" s="17">
        <v>1106.0</v>
      </c>
      <c r="D16455" s="17">
        <v>1.560843652E7</v>
      </c>
      <c r="E16455" s="17">
        <v>5078735.0</v>
      </c>
      <c r="F16455" s="17">
        <v>8242184.0</v>
      </c>
      <c r="G16455" s="17">
        <v>1.4856029E7</v>
      </c>
      <c r="H16455" s="17">
        <v>2.9309609E7</v>
      </c>
    </row>
    <row r="16456">
      <c r="A16456" s="7" t="s">
        <v>36067</v>
      </c>
      <c r="B16456" s="17" t="s">
        <v>36068</v>
      </c>
      <c r="C16456" s="17">
        <v>16.0</v>
      </c>
      <c r="D16456" s="17">
        <v>1.034978138E7</v>
      </c>
      <c r="E16456" s="17">
        <v>2973708.0</v>
      </c>
      <c r="F16456" s="17">
        <v>5831005.0</v>
      </c>
      <c r="G16456" s="17">
        <v>1.0657385E7</v>
      </c>
      <c r="H16456" s="17">
        <v>1.8664996E7</v>
      </c>
    </row>
    <row r="16457">
      <c r="A16457" s="7" t="s">
        <v>36069</v>
      </c>
      <c r="B16457" s="17" t="s">
        <v>36070</v>
      </c>
      <c r="C16457" s="17">
        <v>264.0</v>
      </c>
      <c r="D16457" s="17">
        <v>5.117896646E7</v>
      </c>
      <c r="E16457" s="17">
        <v>7404605.0</v>
      </c>
      <c r="F16457" s="17">
        <v>1.58945E7</v>
      </c>
      <c r="G16457" s="17">
        <v>5.3528481E7</v>
      </c>
      <c r="H16457" s="17">
        <v>1.24588783E8</v>
      </c>
    </row>
    <row r="16458">
      <c r="A16458" s="7" t="s">
        <v>36071</v>
      </c>
      <c r="B16458" s="17" t="s">
        <v>36072</v>
      </c>
      <c r="C16458" s="17">
        <v>3.0</v>
      </c>
      <c r="D16458" s="17">
        <v>1.493911307E8</v>
      </c>
      <c r="E16458" s="17">
        <v>5141985.0</v>
      </c>
      <c r="F16458" s="17">
        <v>1.34585117E8</v>
      </c>
      <c r="G16458" s="17">
        <v>3.0844629E8</v>
      </c>
      <c r="H16458" s="17">
        <v>3.0844629E8</v>
      </c>
    </row>
    <row r="16459">
      <c r="A16459" s="7" t="s">
        <v>36073</v>
      </c>
      <c r="B16459" s="17" t="s">
        <v>36074</v>
      </c>
      <c r="C16459" s="17">
        <v>18.0</v>
      </c>
      <c r="D16459" s="17">
        <v>2.914198256E7</v>
      </c>
      <c r="E16459" s="17">
        <v>3668513.0</v>
      </c>
      <c r="F16459" s="17">
        <v>6793993.0</v>
      </c>
      <c r="G16459" s="17">
        <v>2.808425E7</v>
      </c>
      <c r="H16459" s="17">
        <v>1.30979438E8</v>
      </c>
    </row>
    <row r="16460">
      <c r="A16460" s="7" t="s">
        <v>36075</v>
      </c>
      <c r="B16460" s="17" t="s">
        <v>36076</v>
      </c>
      <c r="C16460" s="17">
        <v>5.0</v>
      </c>
      <c r="D16460" s="17">
        <v>6.80405362E7</v>
      </c>
      <c r="E16460" s="17">
        <v>8982908.0</v>
      </c>
      <c r="F16460" s="17">
        <v>1.1763278E7</v>
      </c>
      <c r="G16460" s="17">
        <v>1.8886E7</v>
      </c>
      <c r="H16460" s="17">
        <v>2.93448719E8</v>
      </c>
    </row>
    <row r="16461">
      <c r="A16461" s="7" t="s">
        <v>36077</v>
      </c>
      <c r="B16461" s="17" t="s">
        <v>36078</v>
      </c>
      <c r="C16461" s="17">
        <v>11.0</v>
      </c>
      <c r="D16461" s="17">
        <v>1.096261455E7</v>
      </c>
      <c r="E16461" s="17">
        <v>6247670.0</v>
      </c>
      <c r="F16461" s="17">
        <v>7927124.0</v>
      </c>
      <c r="G16461" s="17">
        <v>1.0718864E7</v>
      </c>
      <c r="H16461" s="17">
        <v>1.2710061E7</v>
      </c>
    </row>
    <row r="16462">
      <c r="A16462" s="7" t="s">
        <v>36079</v>
      </c>
      <c r="B16462" s="17" t="s">
        <v>36080</v>
      </c>
      <c r="C16462" s="17">
        <v>7.0</v>
      </c>
      <c r="D16462" s="17">
        <v>2.423082614E7</v>
      </c>
      <c r="E16462" s="17">
        <v>8903261.0</v>
      </c>
      <c r="F16462" s="17">
        <v>1.8450271E7</v>
      </c>
      <c r="G16462" s="17">
        <v>4.5308262E7</v>
      </c>
      <c r="H16462" s="17">
        <v>4.8804906E7</v>
      </c>
    </row>
    <row r="16463">
      <c r="A16463" s="7" t="s">
        <v>36081</v>
      </c>
      <c r="B16463" s="17" t="s">
        <v>36082</v>
      </c>
      <c r="C16463" s="17">
        <v>194.0</v>
      </c>
      <c r="D16463" s="17">
        <v>3.082322231E7</v>
      </c>
      <c r="E16463" s="17">
        <v>5193486.0</v>
      </c>
      <c r="F16463" s="17">
        <v>1.0186266E7</v>
      </c>
      <c r="G16463" s="17">
        <v>2.5958316E7</v>
      </c>
      <c r="H16463" s="17">
        <v>8.2572451E7</v>
      </c>
    </row>
    <row r="16464">
      <c r="A16464" s="7" t="s">
        <v>36083</v>
      </c>
      <c r="B16464" s="17" t="s">
        <v>36084</v>
      </c>
      <c r="C16464" s="17">
        <v>80.0</v>
      </c>
      <c r="D16464" s="17">
        <v>2.700655515E7</v>
      </c>
      <c r="E16464" s="17">
        <v>4531889.0</v>
      </c>
      <c r="F16464" s="17">
        <v>8906825.0</v>
      </c>
      <c r="G16464" s="17">
        <v>2.3411734E7</v>
      </c>
      <c r="H16464" s="17">
        <v>6.7648577E7</v>
      </c>
    </row>
    <row r="16465">
      <c r="A16465" s="7" t="s">
        <v>36085</v>
      </c>
      <c r="B16465" s="17" t="s">
        <v>36086</v>
      </c>
      <c r="C16465" s="17">
        <v>565.0</v>
      </c>
      <c r="D16465" s="17">
        <v>1.946095213E7</v>
      </c>
      <c r="E16465" s="17">
        <v>6305200.0</v>
      </c>
      <c r="F16465" s="17">
        <v>9934849.0</v>
      </c>
      <c r="G16465" s="17">
        <v>1.6622122E7</v>
      </c>
      <c r="H16465" s="17">
        <v>3.8634564E7</v>
      </c>
    </row>
    <row r="16466">
      <c r="A16466" s="7" t="s">
        <v>36087</v>
      </c>
      <c r="B16466" s="17" t="s">
        <v>36088</v>
      </c>
      <c r="C16466" s="17">
        <v>205.0</v>
      </c>
      <c r="D16466" s="17">
        <v>5.245710253E7</v>
      </c>
      <c r="E16466" s="17">
        <v>8894482.0</v>
      </c>
      <c r="F16466" s="17">
        <v>1.6574838E7</v>
      </c>
      <c r="G16466" s="17">
        <v>5.9662288E7</v>
      </c>
      <c r="H16466" s="17">
        <v>1.2430346E8</v>
      </c>
    </row>
    <row r="16467">
      <c r="A16467" s="7" t="s">
        <v>36089</v>
      </c>
      <c r="B16467" s="17" t="s">
        <v>36090</v>
      </c>
      <c r="C16467" s="17">
        <v>4.0</v>
      </c>
      <c r="D16467" s="17">
        <v>4450497.75</v>
      </c>
      <c r="E16467" s="17">
        <v>200000.0</v>
      </c>
      <c r="F16467" s="17">
        <v>630415.0</v>
      </c>
      <c r="G16467" s="17">
        <v>7541926.0</v>
      </c>
      <c r="H16467" s="17">
        <v>9429650.0</v>
      </c>
    </row>
    <row r="16468">
      <c r="A16468" s="7" t="s">
        <v>36091</v>
      </c>
      <c r="B16468" s="17" t="s">
        <v>36092</v>
      </c>
      <c r="C16468" s="17">
        <v>1.0</v>
      </c>
      <c r="D16468" s="17">
        <v>1.328877E7</v>
      </c>
      <c r="E16468" s="17">
        <v>1.328877E7</v>
      </c>
      <c r="F16468" s="17">
        <v>1.328877E7</v>
      </c>
      <c r="G16468" s="17">
        <v>1.328877E7</v>
      </c>
      <c r="H16468" s="17">
        <v>1.328877E7</v>
      </c>
    </row>
    <row r="16469">
      <c r="A16469" s="7" t="s">
        <v>36093</v>
      </c>
      <c r="B16469" s="17" t="s">
        <v>36094</v>
      </c>
      <c r="C16469" s="17">
        <v>8.0</v>
      </c>
      <c r="D16469" s="17">
        <v>2.71093535E7</v>
      </c>
      <c r="E16469" s="17">
        <v>3473824.0</v>
      </c>
      <c r="F16469" s="17">
        <v>6875254.0</v>
      </c>
      <c r="G16469" s="17">
        <v>1.0950354E7</v>
      </c>
      <c r="H16469" s="17">
        <v>1.65418197E8</v>
      </c>
    </row>
    <row r="16470">
      <c r="A16470" s="7" t="s">
        <v>36095</v>
      </c>
      <c r="B16470" s="17" t="s">
        <v>36096</v>
      </c>
      <c r="C16470" s="17">
        <v>4.0</v>
      </c>
      <c r="D16470" s="17">
        <v>1.157830925E7</v>
      </c>
      <c r="E16470" s="17">
        <v>2485727.0</v>
      </c>
      <c r="F16470" s="17">
        <v>7024000.0</v>
      </c>
      <c r="G16470" s="17">
        <v>1.3155E7</v>
      </c>
      <c r="H16470" s="17">
        <v>2.364851E7</v>
      </c>
    </row>
    <row r="16471">
      <c r="A16471" s="7" t="s">
        <v>36097</v>
      </c>
      <c r="B16471" s="17" t="s">
        <v>36098</v>
      </c>
      <c r="C16471" s="17">
        <v>403.0</v>
      </c>
      <c r="D16471" s="17">
        <v>9457859.102</v>
      </c>
      <c r="E16471" s="17">
        <v>3568082.0</v>
      </c>
      <c r="F16471" s="17">
        <v>6936358.0</v>
      </c>
      <c r="G16471" s="17">
        <v>1.2397992E7</v>
      </c>
      <c r="H16471" s="17">
        <v>1.9626536E7</v>
      </c>
    </row>
    <row r="16472">
      <c r="A16472" s="7" t="s">
        <v>36099</v>
      </c>
      <c r="B16472" s="17" t="s">
        <v>36100</v>
      </c>
      <c r="C16472" s="17">
        <v>124.0</v>
      </c>
      <c r="D16472" s="17">
        <v>1.698047874E7</v>
      </c>
      <c r="E16472" s="17">
        <v>2858500.0</v>
      </c>
      <c r="F16472" s="17">
        <v>6357000.0</v>
      </c>
      <c r="G16472" s="17">
        <v>1.1907894E7</v>
      </c>
      <c r="H16472" s="17">
        <v>4.3366397E7</v>
      </c>
    </row>
    <row r="16473">
      <c r="A16473" s="7" t="s">
        <v>36101</v>
      </c>
      <c r="B16473" s="17" t="s">
        <v>36102</v>
      </c>
      <c r="C16473" s="17">
        <v>945.0</v>
      </c>
      <c r="D16473" s="17">
        <v>1.636982472E7</v>
      </c>
      <c r="E16473" s="17">
        <v>5247259.0</v>
      </c>
      <c r="F16473" s="17">
        <v>8512990.0</v>
      </c>
      <c r="G16473" s="17">
        <v>1.4244762E7</v>
      </c>
      <c r="H16473" s="17">
        <v>2.8728101E7</v>
      </c>
    </row>
    <row r="16474">
      <c r="A16474" s="7" t="s">
        <v>36103</v>
      </c>
      <c r="B16474" s="17" t="s">
        <v>36104</v>
      </c>
      <c r="C16474" s="17">
        <v>383.0</v>
      </c>
      <c r="D16474" s="17">
        <v>2.473920353E7</v>
      </c>
      <c r="E16474" s="17">
        <v>5902253.0</v>
      </c>
      <c r="F16474" s="17">
        <v>1.0733875E7</v>
      </c>
      <c r="G16474" s="17">
        <v>2.0542414E7</v>
      </c>
      <c r="H16474" s="17">
        <v>5.1818736E7</v>
      </c>
    </row>
    <row r="16475">
      <c r="A16475" s="7" t="s">
        <v>36106</v>
      </c>
      <c r="B16475" s="17" t="s">
        <v>36107</v>
      </c>
      <c r="C16475" s="17">
        <v>12.0</v>
      </c>
      <c r="D16475" s="17">
        <v>1.5925166E7</v>
      </c>
      <c r="E16475" s="17">
        <v>3016570.0</v>
      </c>
      <c r="F16475" s="17">
        <v>8352079.0</v>
      </c>
      <c r="G16475" s="17">
        <v>9133994.0</v>
      </c>
      <c r="H16475" s="17">
        <v>2.5066698E7</v>
      </c>
    </row>
    <row r="16476">
      <c r="A16476" s="7" t="s">
        <v>36108</v>
      </c>
      <c r="B16476" s="17" t="s">
        <v>36109</v>
      </c>
      <c r="C16476" s="17">
        <v>5.0</v>
      </c>
      <c r="D16476" s="17">
        <v>6.7198693E7</v>
      </c>
      <c r="E16476" s="17">
        <v>1.1177733E7</v>
      </c>
      <c r="F16476" s="17">
        <v>1.3193314E7</v>
      </c>
      <c r="G16476" s="17">
        <v>1.489814E7</v>
      </c>
      <c r="H16476" s="17">
        <v>2.93448719E8</v>
      </c>
    </row>
    <row r="16477">
      <c r="A16477" s="7" t="s">
        <v>36110</v>
      </c>
      <c r="B16477" s="17" t="s">
        <v>36111</v>
      </c>
      <c r="C16477" s="17">
        <v>17.0</v>
      </c>
      <c r="D16477" s="17">
        <v>1.171221253E7</v>
      </c>
      <c r="E16477" s="17">
        <v>7353279.0</v>
      </c>
      <c r="F16477" s="17">
        <v>9942500.0</v>
      </c>
      <c r="G16477" s="17">
        <v>1.1506943E7</v>
      </c>
      <c r="H16477" s="17">
        <v>2.1896873E7</v>
      </c>
    </row>
    <row r="16478">
      <c r="A16478" s="7" t="s">
        <v>36112</v>
      </c>
      <c r="B16478" s="17" t="s">
        <v>36113</v>
      </c>
      <c r="C16478" s="17">
        <v>8.0</v>
      </c>
      <c r="D16478" s="17">
        <v>8742561.625</v>
      </c>
      <c r="E16478" s="17">
        <v>3325900.0</v>
      </c>
      <c r="F16478" s="17">
        <v>5059530.0</v>
      </c>
      <c r="G16478" s="17">
        <v>7677310.0</v>
      </c>
      <c r="H16478" s="17">
        <v>2.34404E7</v>
      </c>
    </row>
    <row r="16479">
      <c r="A16479" s="7" t="s">
        <v>36114</v>
      </c>
      <c r="B16479" s="17" t="s">
        <v>36115</v>
      </c>
      <c r="C16479" s="17">
        <v>299.0</v>
      </c>
      <c r="D16479" s="17">
        <v>2.372846061E7</v>
      </c>
      <c r="E16479" s="17">
        <v>5904464.0</v>
      </c>
      <c r="F16479" s="17">
        <v>9479986.0</v>
      </c>
      <c r="G16479" s="17">
        <v>1.8041201E7</v>
      </c>
      <c r="H16479" s="17">
        <v>5.9401407E7</v>
      </c>
    </row>
    <row r="16480">
      <c r="A16480" s="7" t="s">
        <v>36116</v>
      </c>
      <c r="B16480" s="17" t="s">
        <v>36117</v>
      </c>
      <c r="C16480" s="17">
        <v>123.0</v>
      </c>
      <c r="D16480" s="17">
        <v>3.449496099E7</v>
      </c>
      <c r="E16480" s="17">
        <v>5267019.0</v>
      </c>
      <c r="F16480" s="17">
        <v>9560131.0</v>
      </c>
      <c r="G16480" s="17">
        <v>4.2096704E7</v>
      </c>
      <c r="H16480" s="17">
        <v>9.4343017E7</v>
      </c>
    </row>
    <row r="16481">
      <c r="A16481" s="7" t="s">
        <v>36118</v>
      </c>
      <c r="B16481" s="17" t="s">
        <v>36119</v>
      </c>
      <c r="C16481" s="17">
        <v>1116.0</v>
      </c>
      <c r="D16481" s="17">
        <v>1.639378915E7</v>
      </c>
      <c r="E16481" s="17">
        <v>5471705.0</v>
      </c>
      <c r="F16481" s="17">
        <v>8583006.0</v>
      </c>
      <c r="G16481" s="17">
        <v>1.5295805E7</v>
      </c>
      <c r="H16481" s="17">
        <v>2.7338219E7</v>
      </c>
    </row>
    <row r="16482">
      <c r="A16482" s="7" t="s">
        <v>36120</v>
      </c>
      <c r="B16482" s="17" t="s">
        <v>36121</v>
      </c>
      <c r="C16482" s="17">
        <v>345.0</v>
      </c>
      <c r="D16482" s="17">
        <v>4.587902464E7</v>
      </c>
      <c r="E16482" s="17">
        <v>8168300.0</v>
      </c>
      <c r="F16482" s="17">
        <v>1.6228181E7</v>
      </c>
      <c r="G16482" s="17">
        <v>4.756189E7</v>
      </c>
      <c r="H16482" s="17">
        <v>1.16903701E8</v>
      </c>
    </row>
    <row r="16483">
      <c r="A16483" s="7" t="s">
        <v>36122</v>
      </c>
      <c r="B16483" s="17" t="s">
        <v>36123</v>
      </c>
      <c r="C16483" s="17">
        <v>8.0</v>
      </c>
      <c r="D16483" s="17">
        <v>2.286247025E7</v>
      </c>
      <c r="E16483" s="17">
        <v>3860000.0</v>
      </c>
      <c r="F16483" s="17">
        <v>6488100.0</v>
      </c>
      <c r="G16483" s="17">
        <v>1.8105551E7</v>
      </c>
      <c r="H16483" s="17">
        <v>1.13461954E8</v>
      </c>
    </row>
    <row r="16484">
      <c r="A16484" s="7" t="s">
        <v>36124</v>
      </c>
      <c r="B16484" s="17" t="s">
        <v>36125</v>
      </c>
      <c r="C16484" s="17">
        <v>4.0</v>
      </c>
      <c r="D16484" s="17">
        <v>1.1315294E7</v>
      </c>
      <c r="E16484" s="17">
        <v>6004528.0</v>
      </c>
      <c r="F16484" s="17">
        <v>6932434.0</v>
      </c>
      <c r="G16484" s="17">
        <v>1.4962657E7</v>
      </c>
      <c r="H16484" s="17">
        <v>1.7361557E7</v>
      </c>
    </row>
    <row r="16485">
      <c r="A16485" s="7" t="s">
        <v>36126</v>
      </c>
      <c r="B16485" s="17" t="s">
        <v>36127</v>
      </c>
      <c r="C16485" s="17">
        <v>21.0</v>
      </c>
      <c r="D16485" s="17">
        <v>1.699274624E7</v>
      </c>
      <c r="E16485" s="17">
        <v>6945298.0</v>
      </c>
      <c r="F16485" s="17">
        <v>7917514.0</v>
      </c>
      <c r="G16485" s="17">
        <v>1.3155E7</v>
      </c>
      <c r="H16485" s="17">
        <v>1.6648806E7</v>
      </c>
    </row>
    <row r="16486">
      <c r="A16486" s="7" t="s">
        <v>36129</v>
      </c>
      <c r="B16486" s="17" t="s">
        <v>36130</v>
      </c>
      <c r="C16486" s="17">
        <v>10.0</v>
      </c>
      <c r="D16486" s="17">
        <v>1.11366318E7</v>
      </c>
      <c r="E16486" s="17">
        <v>6890200.0</v>
      </c>
      <c r="F16486" s="17">
        <v>9555224.0</v>
      </c>
      <c r="G16486" s="17">
        <v>1.3655897E7</v>
      </c>
      <c r="H16486" s="17">
        <v>1.5211284E7</v>
      </c>
    </row>
    <row r="16487">
      <c r="A16487" s="7" t="s">
        <v>36131</v>
      </c>
      <c r="B16487" s="17" t="s">
        <v>36132</v>
      </c>
      <c r="C16487" s="17">
        <v>1.0</v>
      </c>
      <c r="D16487" s="17">
        <v>3660014.0</v>
      </c>
      <c r="E16487" s="17">
        <v>3660014.0</v>
      </c>
      <c r="F16487" s="17">
        <v>3660014.0</v>
      </c>
      <c r="G16487" s="17">
        <v>3660014.0</v>
      </c>
      <c r="H16487" s="17">
        <v>3660014.0</v>
      </c>
    </row>
    <row r="16488">
      <c r="A16488" s="7" t="s">
        <v>36133</v>
      </c>
      <c r="B16488" s="17" t="s">
        <v>36134</v>
      </c>
      <c r="C16488" s="17">
        <v>284.0</v>
      </c>
      <c r="D16488" s="17">
        <v>1.11519648E7</v>
      </c>
      <c r="E16488" s="17">
        <v>4735681.0</v>
      </c>
      <c r="F16488" s="17">
        <v>7448041.0</v>
      </c>
      <c r="G16488" s="17">
        <v>1.1624727E7</v>
      </c>
      <c r="H16488" s="17">
        <v>1.9626536E7</v>
      </c>
    </row>
    <row r="16489">
      <c r="A16489" s="7" t="s">
        <v>36135</v>
      </c>
      <c r="B16489" s="17" t="s">
        <v>36136</v>
      </c>
      <c r="C16489" s="17">
        <v>110.0</v>
      </c>
      <c r="D16489" s="17">
        <v>2.371033145E7</v>
      </c>
      <c r="E16489" s="17">
        <v>3791273.0</v>
      </c>
      <c r="F16489" s="17">
        <v>8019514.0</v>
      </c>
      <c r="G16489" s="17">
        <v>1.7685914E7</v>
      </c>
      <c r="H16489" s="17">
        <v>5.7968451E7</v>
      </c>
    </row>
    <row r="16490">
      <c r="A16490" s="7" t="s">
        <v>36137</v>
      </c>
      <c r="B16490" s="17" t="s">
        <v>36138</v>
      </c>
      <c r="C16490" s="17">
        <v>898.0</v>
      </c>
      <c r="D16490" s="17">
        <v>1.509148087E7</v>
      </c>
      <c r="E16490" s="17">
        <v>5189141.0</v>
      </c>
      <c r="F16490" s="17">
        <v>8053603.0</v>
      </c>
      <c r="G16490" s="17">
        <v>1.3845275E7</v>
      </c>
      <c r="H16490" s="17">
        <v>2.808425E7</v>
      </c>
    </row>
    <row r="16491">
      <c r="A16491" s="7" t="s">
        <v>36139</v>
      </c>
      <c r="B16491" s="17" t="s">
        <v>36140</v>
      </c>
      <c r="C16491" s="17">
        <v>262.0</v>
      </c>
      <c r="D16491" s="17">
        <v>2.370799411E7</v>
      </c>
      <c r="E16491" s="17">
        <v>6139197.0</v>
      </c>
      <c r="F16491" s="17">
        <v>1.002669E7</v>
      </c>
      <c r="G16491" s="17">
        <v>1.8182215E7</v>
      </c>
      <c r="H16491" s="17">
        <v>4.6389129E7</v>
      </c>
    </row>
    <row r="16492">
      <c r="A16492" s="7" t="s">
        <v>36141</v>
      </c>
      <c r="B16492" s="17" t="s">
        <v>36142</v>
      </c>
      <c r="C16492" s="17">
        <v>15.0</v>
      </c>
      <c r="D16492" s="17">
        <v>7727349.267</v>
      </c>
      <c r="E16492" s="17">
        <v>4823151.0</v>
      </c>
      <c r="F16492" s="17">
        <v>8338343.0</v>
      </c>
      <c r="G16492" s="17">
        <v>9027150.0</v>
      </c>
      <c r="H16492" s="17">
        <v>1.6645027E7</v>
      </c>
    </row>
    <row r="16493">
      <c r="A16493" s="7" t="s">
        <v>36143</v>
      </c>
      <c r="B16493" s="17" t="s">
        <v>36144</v>
      </c>
      <c r="C16493" s="17">
        <v>6.0</v>
      </c>
      <c r="D16493" s="17">
        <v>9267056.5</v>
      </c>
      <c r="E16493" s="17">
        <v>6895261.0</v>
      </c>
      <c r="F16493" s="17">
        <v>8659143.0</v>
      </c>
      <c r="G16493" s="17">
        <v>1.0300549E7</v>
      </c>
      <c r="H16493" s="17">
        <v>1.4149973E7</v>
      </c>
    </row>
    <row r="16494">
      <c r="A16494" s="7" t="s">
        <v>36145</v>
      </c>
      <c r="B16494" s="17" t="s">
        <v>36146</v>
      </c>
      <c r="C16494" s="17">
        <v>8.0</v>
      </c>
      <c r="D16494" s="17">
        <v>8121265.75</v>
      </c>
      <c r="E16494" s="17">
        <v>4063665.0</v>
      </c>
      <c r="F16494" s="17">
        <v>6628169.0</v>
      </c>
      <c r="G16494" s="17">
        <v>8705583.0</v>
      </c>
      <c r="H16494" s="17">
        <v>1.5913145E7</v>
      </c>
    </row>
    <row r="16495">
      <c r="A16495" s="7" t="s">
        <v>36147</v>
      </c>
      <c r="B16495" s="17" t="s">
        <v>36148</v>
      </c>
      <c r="C16495" s="17">
        <v>5.0</v>
      </c>
      <c r="D16495" s="17">
        <v>3.29838214E7</v>
      </c>
      <c r="E16495" s="17">
        <v>1.1378962E7</v>
      </c>
      <c r="F16495" s="17">
        <v>1.8511733E7</v>
      </c>
      <c r="G16495" s="17">
        <v>3.0735811E7</v>
      </c>
      <c r="H16495" s="17">
        <v>9.407561E7</v>
      </c>
    </row>
    <row r="16496">
      <c r="A16496" s="7" t="s">
        <v>36149</v>
      </c>
      <c r="B16496" s="17" t="s">
        <v>36150</v>
      </c>
      <c r="C16496" s="17">
        <v>31.0</v>
      </c>
      <c r="D16496" s="17">
        <v>1.914589732E7</v>
      </c>
      <c r="E16496" s="17">
        <v>3321333.0</v>
      </c>
      <c r="F16496" s="17">
        <v>8202645.0</v>
      </c>
      <c r="G16496" s="17">
        <v>2.4082951E7</v>
      </c>
      <c r="H16496" s="17">
        <v>4.2540193E7</v>
      </c>
    </row>
    <row r="16497">
      <c r="A16497" s="7" t="s">
        <v>36151</v>
      </c>
      <c r="B16497" s="17" t="s">
        <v>36152</v>
      </c>
      <c r="C16497" s="17">
        <v>15.0</v>
      </c>
      <c r="D16497" s="17">
        <v>3512082.8</v>
      </c>
      <c r="E16497" s="17">
        <v>1485880.0</v>
      </c>
      <c r="F16497" s="17">
        <v>2297507.0</v>
      </c>
      <c r="G16497" s="17">
        <v>4845447.0</v>
      </c>
      <c r="H16497" s="17">
        <v>1.02429E7</v>
      </c>
    </row>
    <row r="16498">
      <c r="A16498" s="7" t="s">
        <v>36153</v>
      </c>
      <c r="B16498" s="17" t="s">
        <v>36154</v>
      </c>
      <c r="C16498" s="17">
        <v>5.0</v>
      </c>
      <c r="D16498" s="17">
        <v>4371790.6</v>
      </c>
      <c r="E16498" s="17">
        <v>2652398.0</v>
      </c>
      <c r="F16498" s="17">
        <v>5027848.0</v>
      </c>
      <c r="G16498" s="17">
        <v>5776100.0</v>
      </c>
      <c r="H16498" s="17">
        <v>6503260.0</v>
      </c>
    </row>
    <row r="16499">
      <c r="A16499" s="7" t="s">
        <v>36155</v>
      </c>
      <c r="B16499" s="17" t="s">
        <v>36156</v>
      </c>
      <c r="C16499" s="17">
        <v>11.0</v>
      </c>
      <c r="D16499" s="17">
        <v>2.886094636E7</v>
      </c>
      <c r="E16499" s="17">
        <v>2115300.0</v>
      </c>
      <c r="F16499" s="17">
        <v>1.154353E7</v>
      </c>
      <c r="G16499" s="17">
        <v>6.2575272E7</v>
      </c>
      <c r="H16499" s="17">
        <v>7.7540358E7</v>
      </c>
    </row>
    <row r="16500">
      <c r="A16500" s="7" t="s">
        <v>36157</v>
      </c>
      <c r="B16500" s="17" t="s">
        <v>36158</v>
      </c>
      <c r="C16500" s="17">
        <v>19.0</v>
      </c>
      <c r="D16500" s="17">
        <v>3.180262574E7</v>
      </c>
      <c r="E16500" s="17">
        <v>1833000.0</v>
      </c>
      <c r="F16500" s="17">
        <v>1.1307722E7</v>
      </c>
      <c r="G16500" s="17">
        <v>3.8754089E7</v>
      </c>
      <c r="H16500" s="17">
        <v>1.2430346E8</v>
      </c>
    </row>
    <row r="16501">
      <c r="A16501" s="7" t="s">
        <v>36159</v>
      </c>
      <c r="B16501" s="17" t="s">
        <v>36160</v>
      </c>
      <c r="C16501" s="17">
        <v>11.0</v>
      </c>
      <c r="D16501" s="17">
        <v>1.381947918E7</v>
      </c>
      <c r="E16501" s="17">
        <v>2812484.0</v>
      </c>
      <c r="F16501" s="17">
        <v>4495619.0</v>
      </c>
      <c r="G16501" s="17">
        <v>1.0911001E7</v>
      </c>
      <c r="H16501" s="17">
        <v>1.6119478E7</v>
      </c>
    </row>
    <row r="16502">
      <c r="A16502" s="7" t="s">
        <v>36161</v>
      </c>
      <c r="B16502" s="17" t="s">
        <v>36162</v>
      </c>
      <c r="C16502" s="17">
        <v>59.0</v>
      </c>
      <c r="D16502" s="17">
        <v>8631209.017</v>
      </c>
      <c r="E16502" s="17">
        <v>2253000.0</v>
      </c>
      <c r="F16502" s="17">
        <v>4129655.0</v>
      </c>
      <c r="G16502" s="17">
        <v>8328000.0</v>
      </c>
      <c r="H16502" s="17">
        <v>1.444372E7</v>
      </c>
    </row>
    <row r="16503">
      <c r="A16503" s="7" t="s">
        <v>36163</v>
      </c>
      <c r="B16503" s="17" t="s">
        <v>36164</v>
      </c>
      <c r="C16503" s="17">
        <v>2.0</v>
      </c>
      <c r="D16503" s="17">
        <v>9816680.5</v>
      </c>
      <c r="E16503" s="17">
        <v>4381023.0</v>
      </c>
      <c r="F16503" s="17">
        <v>4381023.0</v>
      </c>
      <c r="G16503" s="17">
        <v>1.5252338E7</v>
      </c>
      <c r="H16503" s="17">
        <v>1.5252338E7</v>
      </c>
    </row>
    <row r="16504">
      <c r="A16504" s="7" t="s">
        <v>36165</v>
      </c>
      <c r="B16504" s="17" t="s">
        <v>36166</v>
      </c>
      <c r="C16504" s="17">
        <v>11.0</v>
      </c>
      <c r="D16504" s="17">
        <v>8138819.273</v>
      </c>
      <c r="E16504" s="17">
        <v>2150437.0</v>
      </c>
      <c r="F16504" s="17">
        <v>3807518.0</v>
      </c>
      <c r="G16504" s="17">
        <v>1.4841144E7</v>
      </c>
      <c r="H16504" s="17">
        <v>1.8183973E7</v>
      </c>
    </row>
    <row r="16505">
      <c r="A16505" s="7" t="s">
        <v>36167</v>
      </c>
      <c r="B16505" s="17" t="s">
        <v>36168</v>
      </c>
      <c r="C16505" s="17">
        <v>33.0</v>
      </c>
      <c r="D16505" s="17">
        <v>7376260.364</v>
      </c>
      <c r="E16505" s="17">
        <v>2321214.0</v>
      </c>
      <c r="F16505" s="17">
        <v>6157836.0</v>
      </c>
      <c r="G16505" s="17">
        <v>8896000.0</v>
      </c>
      <c r="H16505" s="17">
        <v>1.7089894E7</v>
      </c>
    </row>
    <row r="16506">
      <c r="A16506" s="7" t="s">
        <v>36169</v>
      </c>
      <c r="B16506" s="17" t="s">
        <v>36170</v>
      </c>
      <c r="C16506" s="17">
        <v>8.0</v>
      </c>
      <c r="D16506" s="17">
        <v>1.934830638E7</v>
      </c>
      <c r="E16506" s="17">
        <v>1350000.0</v>
      </c>
      <c r="F16506" s="17">
        <v>4174016.0</v>
      </c>
      <c r="G16506" s="17">
        <v>3.7060435E7</v>
      </c>
      <c r="H16506" s="17">
        <v>5.4254117E7</v>
      </c>
    </row>
    <row r="16507">
      <c r="A16507" s="7" t="s">
        <v>36172</v>
      </c>
      <c r="B16507" s="17" t="s">
        <v>36173</v>
      </c>
      <c r="C16507" s="17">
        <v>3.0</v>
      </c>
      <c r="D16507" s="17">
        <v>3.439903367E7</v>
      </c>
      <c r="E16507" s="17">
        <v>2475512.0</v>
      </c>
      <c r="F16507" s="17">
        <v>1.12793E7</v>
      </c>
      <c r="G16507" s="17">
        <v>8.9442289E7</v>
      </c>
      <c r="H16507" s="17">
        <v>8.9442289E7</v>
      </c>
    </row>
    <row r="16508">
      <c r="A16508" s="7" t="s">
        <v>36174</v>
      </c>
      <c r="B16508" s="17" t="s">
        <v>36175</v>
      </c>
      <c r="C16508" s="17">
        <v>12.0</v>
      </c>
      <c r="D16508" s="17">
        <v>5.200766617E7</v>
      </c>
      <c r="E16508" s="17">
        <v>1.0669941E7</v>
      </c>
      <c r="F16508" s="17">
        <v>2.6749243E7</v>
      </c>
      <c r="G16508" s="17">
        <v>3.8526128E7</v>
      </c>
      <c r="H16508" s="17">
        <v>1.50138971E8</v>
      </c>
    </row>
    <row r="16509">
      <c r="A16509" s="7" t="s">
        <v>36176</v>
      </c>
      <c r="B16509" s="17" t="s">
        <v>36177</v>
      </c>
      <c r="C16509" s="17">
        <v>69.0</v>
      </c>
      <c r="D16509" s="17">
        <v>5.156188403E7</v>
      </c>
      <c r="E16509" s="17">
        <v>8800125.0</v>
      </c>
      <c r="F16509" s="17">
        <v>2.4867248E7</v>
      </c>
      <c r="G16509" s="17">
        <v>6.7062444E7</v>
      </c>
      <c r="H16509" s="17">
        <v>1.30217052E8</v>
      </c>
    </row>
    <row r="16510">
      <c r="A16510" s="7" t="s">
        <v>36178</v>
      </c>
      <c r="B16510" s="17" t="s">
        <v>36179</v>
      </c>
      <c r="C16510" s="17">
        <v>1.0</v>
      </c>
      <c r="D16510" s="17">
        <v>587000.0</v>
      </c>
      <c r="E16510" s="17">
        <v>587000.0</v>
      </c>
      <c r="F16510" s="17">
        <v>587000.0</v>
      </c>
      <c r="G16510" s="17">
        <v>587000.0</v>
      </c>
      <c r="H16510" s="17">
        <v>587000.0</v>
      </c>
    </row>
    <row r="16511">
      <c r="A16511" s="7" t="s">
        <v>36180</v>
      </c>
      <c r="B16511" s="17" t="s">
        <v>36181</v>
      </c>
      <c r="C16511" s="17">
        <v>1.0</v>
      </c>
      <c r="D16511" s="17">
        <v>8.4285761E7</v>
      </c>
      <c r="E16511" s="17">
        <v>8.4285761E7</v>
      </c>
      <c r="F16511" s="17">
        <v>8.4285761E7</v>
      </c>
      <c r="G16511" s="17">
        <v>8.4285761E7</v>
      </c>
      <c r="H16511" s="17">
        <v>8.4285761E7</v>
      </c>
    </row>
    <row r="16512">
      <c r="A16512" s="7" t="s">
        <v>36182</v>
      </c>
      <c r="B16512" s="17" t="s">
        <v>36183</v>
      </c>
      <c r="C16512" s="17">
        <v>2.0</v>
      </c>
      <c r="D16512" s="17">
        <v>2.2550155E7</v>
      </c>
      <c r="E16512" s="17">
        <v>9270641.0</v>
      </c>
      <c r="F16512" s="17">
        <v>9270641.0</v>
      </c>
      <c r="G16512" s="17">
        <v>3.5829669E7</v>
      </c>
      <c r="H16512" s="17">
        <v>3.5829669E7</v>
      </c>
    </row>
    <row r="16513">
      <c r="A16513" s="7" t="s">
        <v>36184</v>
      </c>
      <c r="B16513" s="17" t="s">
        <v>36185</v>
      </c>
      <c r="C16513" s="17">
        <v>1.0</v>
      </c>
      <c r="D16513" s="17">
        <v>4.5221195E7</v>
      </c>
      <c r="E16513" s="17">
        <v>4.5221195E7</v>
      </c>
      <c r="F16513" s="17">
        <v>4.5221195E7</v>
      </c>
      <c r="G16513" s="17">
        <v>4.5221195E7</v>
      </c>
      <c r="H16513" s="17">
        <v>4.5221195E7</v>
      </c>
    </row>
    <row r="16514">
      <c r="A16514" s="7" t="s">
        <v>36186</v>
      </c>
      <c r="B16514" s="17" t="s">
        <v>36187</v>
      </c>
      <c r="C16514" s="17">
        <v>7.0</v>
      </c>
      <c r="D16514" s="17">
        <v>2397847.714</v>
      </c>
      <c r="E16514" s="17">
        <v>1676521.0</v>
      </c>
      <c r="F16514" s="17">
        <v>2545000.0</v>
      </c>
      <c r="G16514" s="17">
        <v>2938242.0</v>
      </c>
      <c r="H16514" s="17">
        <v>3284907.0</v>
      </c>
    </row>
    <row r="16515">
      <c r="A16515" s="7" t="s">
        <v>36188</v>
      </c>
      <c r="B16515" s="17" t="s">
        <v>36189</v>
      </c>
      <c r="C16515" s="17">
        <v>4.0</v>
      </c>
      <c r="D16515" s="17">
        <v>8.39367525E7</v>
      </c>
      <c r="E16515" s="17">
        <v>2016980.0</v>
      </c>
      <c r="F16515" s="17">
        <v>2437057.0</v>
      </c>
      <c r="G16515" s="17">
        <v>2.0451484E7</v>
      </c>
      <c r="H16515" s="17">
        <v>3.10841489E8</v>
      </c>
    </row>
    <row r="16516">
      <c r="A16516" s="7" t="s">
        <v>36190</v>
      </c>
      <c r="B16516" s="17" t="s">
        <v>36191</v>
      </c>
      <c r="C16516" s="17">
        <v>5.0</v>
      </c>
      <c r="D16516" s="17">
        <v>1.3012719E7</v>
      </c>
      <c r="E16516" s="17">
        <v>3529394.0</v>
      </c>
      <c r="F16516" s="17">
        <v>5970362.0</v>
      </c>
      <c r="G16516" s="17">
        <v>8457189.0</v>
      </c>
      <c r="H16516" s="17">
        <v>4.4932317E7</v>
      </c>
    </row>
    <row r="16517">
      <c r="A16517" s="7" t="s">
        <v>36192</v>
      </c>
      <c r="B16517" s="17" t="s">
        <v>36193</v>
      </c>
      <c r="C16517" s="17">
        <v>2.0</v>
      </c>
      <c r="D16517" s="17">
        <v>4438132.5</v>
      </c>
      <c r="E16517" s="17">
        <v>3083353.0</v>
      </c>
      <c r="F16517" s="17">
        <v>3083353.0</v>
      </c>
      <c r="G16517" s="17">
        <v>5792912.0</v>
      </c>
      <c r="H16517" s="17">
        <v>5792912.0</v>
      </c>
    </row>
    <row r="16518">
      <c r="A16518" s="7" t="s">
        <v>36194</v>
      </c>
      <c r="B16518" s="17" t="s">
        <v>36195</v>
      </c>
      <c r="C16518" s="17">
        <v>4.0</v>
      </c>
      <c r="D16518" s="17">
        <v>2.017327975E7</v>
      </c>
      <c r="E16518" s="17">
        <v>1884145.0</v>
      </c>
      <c r="F16518" s="17">
        <v>8015374.0</v>
      </c>
      <c r="G16518" s="17">
        <v>1.9978505E7</v>
      </c>
      <c r="H16518" s="17">
        <v>5.0815095E7</v>
      </c>
    </row>
    <row r="16519">
      <c r="A16519" s="7" t="s">
        <v>36196</v>
      </c>
      <c r="B16519" s="17" t="s">
        <v>36197</v>
      </c>
      <c r="C16519" s="17">
        <v>6.0</v>
      </c>
      <c r="D16519" s="17">
        <v>5424313.167</v>
      </c>
      <c r="E16519" s="17">
        <v>1000000.0</v>
      </c>
      <c r="F16519" s="17">
        <v>2431729.0</v>
      </c>
      <c r="G16519" s="17">
        <v>1.2457202E7</v>
      </c>
      <c r="H16519" s="17">
        <v>1.2619152E7</v>
      </c>
    </row>
    <row r="16520">
      <c r="A16520" s="7" t="s">
        <v>36198</v>
      </c>
      <c r="B16520" s="17" t="s">
        <v>36199</v>
      </c>
      <c r="C16520" s="17">
        <v>10.0</v>
      </c>
      <c r="D16520" s="17">
        <v>1.49997427E7</v>
      </c>
      <c r="E16520" s="17">
        <v>8627271.0</v>
      </c>
      <c r="F16520" s="17">
        <v>1.328601E7</v>
      </c>
      <c r="G16520" s="17">
        <v>2.3981579E7</v>
      </c>
      <c r="H16520" s="17">
        <v>2.405269E7</v>
      </c>
    </row>
    <row r="16521">
      <c r="A16521" s="7" t="s">
        <v>36200</v>
      </c>
      <c r="B16521" s="17" t="s">
        <v>36201</v>
      </c>
      <c r="C16521" s="17">
        <v>2.0</v>
      </c>
      <c r="D16521" s="17">
        <v>1452517.5</v>
      </c>
      <c r="E16521" s="17">
        <v>975455.0</v>
      </c>
      <c r="F16521" s="17">
        <v>975455.0</v>
      </c>
      <c r="G16521" s="17">
        <v>1929580.0</v>
      </c>
      <c r="H16521" s="17">
        <v>1929580.0</v>
      </c>
    </row>
    <row r="16522">
      <c r="A16522" s="7" t="s">
        <v>36202</v>
      </c>
      <c r="B16522" s="17" t="s">
        <v>36203</v>
      </c>
      <c r="C16522" s="17">
        <v>409.0</v>
      </c>
      <c r="D16522" s="17">
        <v>2.318893059E7</v>
      </c>
      <c r="E16522" s="17">
        <v>6043912.0</v>
      </c>
      <c r="F16522" s="17">
        <v>9507229.0</v>
      </c>
      <c r="G16522" s="17">
        <v>1.7083245E7</v>
      </c>
      <c r="H16522" s="17">
        <v>4.9082256E7</v>
      </c>
    </row>
    <row r="16523">
      <c r="A16523" s="7" t="s">
        <v>36204</v>
      </c>
      <c r="B16523" s="17" t="s">
        <v>36205</v>
      </c>
      <c r="C16523" s="17">
        <v>127.0</v>
      </c>
      <c r="D16523" s="17">
        <v>2.924495588E7</v>
      </c>
      <c r="E16523" s="17">
        <v>4339514.0</v>
      </c>
      <c r="F16523" s="17">
        <v>8753545.0</v>
      </c>
      <c r="G16523" s="17">
        <v>2.1765591E7</v>
      </c>
      <c r="H16523" s="17">
        <v>6.6176235E7</v>
      </c>
    </row>
    <row r="16524">
      <c r="A16524" s="7" t="s">
        <v>36206</v>
      </c>
      <c r="B16524" s="17" t="s">
        <v>36207</v>
      </c>
      <c r="C16524" s="17">
        <v>2086.0</v>
      </c>
      <c r="D16524" s="17">
        <v>1.864114709E7</v>
      </c>
      <c r="E16524" s="17">
        <v>6089562.0</v>
      </c>
      <c r="F16524" s="17">
        <v>9819931.0</v>
      </c>
      <c r="G16524" s="17">
        <v>1.6740151E7</v>
      </c>
      <c r="H16524" s="17">
        <v>3.1356287E7</v>
      </c>
    </row>
    <row r="16525">
      <c r="A16525" s="7" t="s">
        <v>36208</v>
      </c>
      <c r="B16525" s="17" t="s">
        <v>36209</v>
      </c>
      <c r="C16525" s="17">
        <v>773.0</v>
      </c>
      <c r="D16525" s="17">
        <v>4.52457515E7</v>
      </c>
      <c r="E16525" s="17">
        <v>9728108.0</v>
      </c>
      <c r="F16525" s="17">
        <v>1.8835475E7</v>
      </c>
      <c r="G16525" s="17">
        <v>5.0022017E7</v>
      </c>
      <c r="H16525" s="17">
        <v>1.17350358E8</v>
      </c>
    </row>
    <row r="16526">
      <c r="A16526" s="7" t="s">
        <v>36210</v>
      </c>
      <c r="B16526" s="17" t="s">
        <v>36211</v>
      </c>
      <c r="C16526" s="17">
        <v>10.0</v>
      </c>
      <c r="D16526" s="17">
        <v>1.8393739E7</v>
      </c>
      <c r="E16526" s="17">
        <v>5373200.0</v>
      </c>
      <c r="F16526" s="17">
        <v>6290135.0</v>
      </c>
      <c r="G16526" s="17">
        <v>3.8994155E7</v>
      </c>
      <c r="H16526" s="17">
        <v>4.081565E7</v>
      </c>
    </row>
    <row r="16527">
      <c r="A16527" s="7" t="s">
        <v>36212</v>
      </c>
      <c r="B16527" s="17" t="s">
        <v>36213</v>
      </c>
      <c r="C16527" s="17">
        <v>1.0</v>
      </c>
      <c r="D16527" s="17">
        <v>2130766.0</v>
      </c>
      <c r="E16527" s="17">
        <v>2130766.0</v>
      </c>
      <c r="F16527" s="17">
        <v>2130766.0</v>
      </c>
      <c r="G16527" s="17">
        <v>2130766.0</v>
      </c>
      <c r="H16527" s="17">
        <v>2130766.0</v>
      </c>
    </row>
    <row r="16528">
      <c r="A16528" s="7" t="s">
        <v>36214</v>
      </c>
      <c r="B16528" s="17" t="s">
        <v>36215</v>
      </c>
      <c r="C16528" s="17">
        <v>14.0</v>
      </c>
      <c r="D16528" s="17">
        <v>2.038769321E7</v>
      </c>
      <c r="E16528" s="17">
        <v>6483821.0</v>
      </c>
      <c r="F16528" s="17">
        <v>9947484.0</v>
      </c>
      <c r="G16528" s="17">
        <v>1.9813653E7</v>
      </c>
      <c r="H16528" s="17">
        <v>2.3492688E7</v>
      </c>
    </row>
    <row r="16529">
      <c r="A16529" s="7" t="s">
        <v>36216</v>
      </c>
      <c r="B16529" s="17" t="s">
        <v>36217</v>
      </c>
      <c r="C16529" s="17">
        <v>7.0</v>
      </c>
      <c r="D16529" s="17">
        <v>1.366360886E7</v>
      </c>
      <c r="E16529" s="17">
        <v>9863350.0</v>
      </c>
      <c r="F16529" s="17">
        <v>1.1893386E7</v>
      </c>
      <c r="G16529" s="17">
        <v>1.5720216E7</v>
      </c>
      <c r="H16529" s="17">
        <v>2.3380398E7</v>
      </c>
    </row>
    <row r="16530">
      <c r="A16530" s="7" t="s">
        <v>36218</v>
      </c>
      <c r="B16530" s="17" t="s">
        <v>36219</v>
      </c>
      <c r="C16530" s="17">
        <v>2.0</v>
      </c>
      <c r="D16530" s="17">
        <v>1.01290735E7</v>
      </c>
      <c r="E16530" s="17">
        <v>1.001003E7</v>
      </c>
      <c r="F16530" s="17">
        <v>1.001003E7</v>
      </c>
      <c r="G16530" s="17">
        <v>1.0248117E7</v>
      </c>
      <c r="H16530" s="17">
        <v>1.0248117E7</v>
      </c>
    </row>
    <row r="16531">
      <c r="A16531" s="7" t="s">
        <v>36220</v>
      </c>
      <c r="B16531" s="17" t="s">
        <v>36221</v>
      </c>
      <c r="C16531" s="17">
        <v>711.0</v>
      </c>
      <c r="D16531" s="17">
        <v>1.689190185E7</v>
      </c>
      <c r="E16531" s="17">
        <v>4021931.0</v>
      </c>
      <c r="F16531" s="17">
        <v>7347841.0</v>
      </c>
      <c r="G16531" s="17">
        <v>1.3591413E7</v>
      </c>
      <c r="H16531" s="17">
        <v>2.543348E7</v>
      </c>
    </row>
    <row r="16532">
      <c r="A16532" s="7" t="s">
        <v>36222</v>
      </c>
      <c r="B16532" s="17" t="s">
        <v>36223</v>
      </c>
      <c r="C16532" s="17">
        <v>115.0</v>
      </c>
      <c r="D16532" s="17">
        <v>1.011164946E7</v>
      </c>
      <c r="E16532" s="17">
        <v>2825817.0</v>
      </c>
      <c r="F16532" s="17">
        <v>5565000.0</v>
      </c>
      <c r="G16532" s="17">
        <v>9842318.0</v>
      </c>
      <c r="H16532" s="17">
        <v>1.8403269E7</v>
      </c>
    </row>
    <row r="16533">
      <c r="A16533" s="7" t="s">
        <v>36224</v>
      </c>
      <c r="B16533" s="17" t="s">
        <v>36225</v>
      </c>
      <c r="C16533" s="17">
        <v>1442.0</v>
      </c>
      <c r="D16533" s="17">
        <v>1.221394326E7</v>
      </c>
      <c r="E16533" s="17">
        <v>4924500.0</v>
      </c>
      <c r="F16533" s="17">
        <v>7800778.0</v>
      </c>
      <c r="G16533" s="17">
        <v>1.22963E7</v>
      </c>
      <c r="H16533" s="17">
        <v>2.0706114E7</v>
      </c>
    </row>
    <row r="16534">
      <c r="A16534" s="7" t="s">
        <v>36226</v>
      </c>
      <c r="B16534" s="17" t="s">
        <v>36227</v>
      </c>
      <c r="C16534" s="17">
        <v>462.0</v>
      </c>
      <c r="D16534" s="17">
        <v>1.88844355E7</v>
      </c>
      <c r="E16534" s="17">
        <v>6643000.0</v>
      </c>
      <c r="F16534" s="17">
        <v>1.1879258E7</v>
      </c>
      <c r="G16534" s="17">
        <v>1.9991419E7</v>
      </c>
      <c r="H16534" s="17">
        <v>3.663565E7</v>
      </c>
    </row>
    <row r="16535">
      <c r="A16535" s="7" t="s">
        <v>36228</v>
      </c>
      <c r="B16535" s="17" t="s">
        <v>36229</v>
      </c>
      <c r="C16535" s="17">
        <v>20.0</v>
      </c>
      <c r="D16535" s="17">
        <v>5781764.2</v>
      </c>
      <c r="E16535" s="17">
        <v>3240418.0</v>
      </c>
      <c r="F16535" s="17">
        <v>4621723.0</v>
      </c>
      <c r="G16535" s="17">
        <v>7904500.0</v>
      </c>
      <c r="H16535" s="17">
        <v>1.0637474E7</v>
      </c>
    </row>
    <row r="16536">
      <c r="A16536" s="7" t="s">
        <v>36230</v>
      </c>
      <c r="B16536" s="17" t="s">
        <v>36231</v>
      </c>
      <c r="C16536" s="17">
        <v>4.0</v>
      </c>
      <c r="D16536" s="17">
        <v>6801478.25</v>
      </c>
      <c r="E16536" s="17">
        <v>3503898.0</v>
      </c>
      <c r="F16536" s="17">
        <v>5233348.0</v>
      </c>
      <c r="G16536" s="17">
        <v>7026667.0</v>
      </c>
      <c r="H16536" s="17">
        <v>1.1442E7</v>
      </c>
    </row>
    <row r="16537">
      <c r="A16537" s="7" t="s">
        <v>36232</v>
      </c>
      <c r="B16537" s="17" t="s">
        <v>36233</v>
      </c>
      <c r="C16537" s="17">
        <v>27.0</v>
      </c>
      <c r="D16537" s="17">
        <v>9541995.148</v>
      </c>
      <c r="E16537" s="17">
        <v>5195300.0</v>
      </c>
      <c r="F16537" s="17">
        <v>6676885.0</v>
      </c>
      <c r="G16537" s="17">
        <v>1.1571693E7</v>
      </c>
      <c r="H16537" s="17">
        <v>1.9745083E7</v>
      </c>
    </row>
    <row r="16538">
      <c r="A16538" s="7" t="s">
        <v>36234</v>
      </c>
      <c r="B16538" s="17" t="s">
        <v>36235</v>
      </c>
      <c r="C16538" s="17">
        <v>17.0</v>
      </c>
      <c r="D16538" s="17">
        <v>8380709.529</v>
      </c>
      <c r="E16538" s="17">
        <v>3033141.0</v>
      </c>
      <c r="F16538" s="17">
        <v>8693709.0</v>
      </c>
      <c r="G16538" s="17">
        <v>1.3041601E7</v>
      </c>
      <c r="H16538" s="17">
        <v>1.5423051E7</v>
      </c>
    </row>
    <row r="16539">
      <c r="A16539" s="7" t="s">
        <v>36236</v>
      </c>
      <c r="B16539" s="17" t="s">
        <v>36237</v>
      </c>
      <c r="C16539" s="17">
        <v>2167.0</v>
      </c>
      <c r="D16539" s="17">
        <v>1.518353003E7</v>
      </c>
      <c r="E16539" s="17">
        <v>5264300.0</v>
      </c>
      <c r="F16539" s="17">
        <v>9212386.0</v>
      </c>
      <c r="G16539" s="17">
        <v>1.57468E7</v>
      </c>
      <c r="H16539" s="17">
        <v>3.1205084E7</v>
      </c>
    </row>
    <row r="16540">
      <c r="A16540" s="7" t="s">
        <v>36238</v>
      </c>
      <c r="B16540" s="17" t="s">
        <v>36239</v>
      </c>
      <c r="C16540" s="17">
        <v>2871.0</v>
      </c>
      <c r="D16540" s="17">
        <v>1.552450946E7</v>
      </c>
      <c r="E16540" s="17">
        <v>5836853.0</v>
      </c>
      <c r="F16540" s="17">
        <v>9144638.0</v>
      </c>
      <c r="G16540" s="17">
        <v>1.5499402E7</v>
      </c>
      <c r="H16540" s="17">
        <v>3.1200984E7</v>
      </c>
    </row>
    <row r="16541">
      <c r="A16541" s="7" t="s">
        <v>36240</v>
      </c>
      <c r="B16541" s="17" t="s">
        <v>36241</v>
      </c>
      <c r="C16541" s="17">
        <v>1932.0</v>
      </c>
      <c r="D16541" s="17">
        <v>1.996603753E7</v>
      </c>
      <c r="E16541" s="17">
        <v>6636359.0</v>
      </c>
      <c r="F16541" s="17">
        <v>1.0246298E7</v>
      </c>
      <c r="G16541" s="17">
        <v>1.8086924E7</v>
      </c>
      <c r="H16541" s="17">
        <v>4.0974196E7</v>
      </c>
    </row>
    <row r="16542">
      <c r="A16542" s="7" t="s">
        <v>36242</v>
      </c>
      <c r="B16542" s="17" t="s">
        <v>36243</v>
      </c>
      <c r="C16542" s="17">
        <v>896.0</v>
      </c>
      <c r="D16542" s="17">
        <v>3.327199823E7</v>
      </c>
      <c r="E16542" s="17">
        <v>8137373.0</v>
      </c>
      <c r="F16542" s="17">
        <v>1.3113137E7</v>
      </c>
      <c r="G16542" s="17">
        <v>2.9011736E7</v>
      </c>
      <c r="H16542" s="17">
        <v>8.189854E7</v>
      </c>
    </row>
    <row r="16543">
      <c r="A16543" s="7" t="s">
        <v>36244</v>
      </c>
      <c r="B16543" s="17" t="s">
        <v>36245</v>
      </c>
      <c r="C16543" s="17">
        <v>444.0</v>
      </c>
      <c r="D16543" s="17">
        <v>4.599244444E7</v>
      </c>
      <c r="E16543" s="17">
        <v>9831872.0</v>
      </c>
      <c r="F16543" s="17">
        <v>1.8447543E7</v>
      </c>
      <c r="G16543" s="17">
        <v>4.386565E7</v>
      </c>
      <c r="H16543" s="17">
        <v>1.2436313E8</v>
      </c>
    </row>
    <row r="16544">
      <c r="A16544" s="7" t="s">
        <v>36246</v>
      </c>
      <c r="B16544" s="17" t="s">
        <v>36247</v>
      </c>
      <c r="C16544" s="17">
        <v>207.0</v>
      </c>
      <c r="D16544" s="17">
        <v>4.839482898E7</v>
      </c>
      <c r="E16544" s="17">
        <v>9044438.0</v>
      </c>
      <c r="F16544" s="17">
        <v>2.1160601E7</v>
      </c>
      <c r="G16544" s="17">
        <v>6.348535E7</v>
      </c>
      <c r="H16544" s="17">
        <v>1.12622924E8</v>
      </c>
    </row>
    <row r="16545">
      <c r="A16545" s="7" t="s">
        <v>36248</v>
      </c>
      <c r="B16545" s="17" t="s">
        <v>36249</v>
      </c>
      <c r="C16545" s="17">
        <v>139.0</v>
      </c>
      <c r="D16545" s="17">
        <v>4.951593707E7</v>
      </c>
      <c r="E16545" s="17">
        <v>1.1648667E7</v>
      </c>
      <c r="F16545" s="17">
        <v>2.2869963E7</v>
      </c>
      <c r="G16545" s="17">
        <v>6.7336354E7</v>
      </c>
      <c r="H16545" s="17">
        <v>1.14026265E8</v>
      </c>
    </row>
    <row r="16546">
      <c r="A16546" s="7" t="s">
        <v>36250</v>
      </c>
      <c r="B16546" s="17" t="s">
        <v>36251</v>
      </c>
      <c r="C16546" s="17">
        <v>89.0</v>
      </c>
      <c r="D16546" s="17">
        <v>6.917771875E7</v>
      </c>
      <c r="E16546" s="17">
        <v>1.2931256E7</v>
      </c>
      <c r="F16546" s="17">
        <v>3.747383E7</v>
      </c>
      <c r="G16546" s="17">
        <v>7.9007442E7</v>
      </c>
      <c r="H16546" s="17">
        <v>1.72127824E8</v>
      </c>
    </row>
    <row r="16547">
      <c r="A16547" s="7" t="s">
        <v>36252</v>
      </c>
      <c r="B16547" s="17" t="s">
        <v>36253</v>
      </c>
      <c r="C16547" s="17">
        <v>64.0</v>
      </c>
      <c r="D16547" s="17">
        <v>4.568988928E7</v>
      </c>
      <c r="E16547" s="17">
        <v>9771791.0</v>
      </c>
      <c r="F16547" s="17">
        <v>2.5958316E7</v>
      </c>
      <c r="G16547" s="17">
        <v>5.2682136E7</v>
      </c>
      <c r="H16547" s="17">
        <v>9.1352081E7</v>
      </c>
    </row>
    <row r="16548">
      <c r="A16548" s="7" t="s">
        <v>36254</v>
      </c>
      <c r="B16548" s="17" t="s">
        <v>36255</v>
      </c>
      <c r="C16548" s="17">
        <v>48.0</v>
      </c>
      <c r="D16548" s="17">
        <v>3.562577252E7</v>
      </c>
      <c r="E16548" s="17">
        <v>6841652.0</v>
      </c>
      <c r="F16548" s="17">
        <v>1.7450319E7</v>
      </c>
      <c r="G16548" s="17">
        <v>4.5365758E7</v>
      </c>
      <c r="H16548" s="17">
        <v>1.07054195E8</v>
      </c>
    </row>
    <row r="16549">
      <c r="A16549" s="7" t="s">
        <v>36256</v>
      </c>
      <c r="B16549" s="17" t="s">
        <v>36257</v>
      </c>
      <c r="C16549" s="17">
        <v>32.0</v>
      </c>
      <c r="D16549" s="17">
        <v>1.074807209E7</v>
      </c>
      <c r="E16549" s="17">
        <v>6331815.0</v>
      </c>
      <c r="F16549" s="17">
        <v>9029973.0</v>
      </c>
      <c r="G16549" s="17">
        <v>1.3757426E7</v>
      </c>
      <c r="H16549" s="17">
        <v>2.0529419E7</v>
      </c>
    </row>
    <row r="16550">
      <c r="A16550" s="7" t="s">
        <v>36258</v>
      </c>
      <c r="B16550" s="17" t="s">
        <v>36259</v>
      </c>
      <c r="C16550" s="17">
        <v>43.0</v>
      </c>
      <c r="D16550" s="17">
        <v>1.291296967E7</v>
      </c>
      <c r="E16550" s="17">
        <v>6224664.0</v>
      </c>
      <c r="F16550" s="17">
        <v>8105000.0</v>
      </c>
      <c r="G16550" s="17">
        <v>1.3389857E7</v>
      </c>
      <c r="H16550" s="17">
        <v>1.66623E7</v>
      </c>
    </row>
    <row r="16551">
      <c r="A16551" s="7" t="s">
        <v>36260</v>
      </c>
      <c r="B16551" s="17" t="s">
        <v>36261</v>
      </c>
      <c r="C16551" s="17">
        <v>57.0</v>
      </c>
      <c r="D16551" s="17">
        <v>1.96255666E7</v>
      </c>
      <c r="E16551" s="17">
        <v>6558000.0</v>
      </c>
      <c r="F16551" s="17">
        <v>9334353.0</v>
      </c>
      <c r="G16551" s="17">
        <v>1.5435421E7</v>
      </c>
      <c r="H16551" s="17">
        <v>2.7616551E7</v>
      </c>
    </row>
    <row r="16552">
      <c r="A16552" s="7" t="s">
        <v>36262</v>
      </c>
      <c r="B16552" s="17" t="s">
        <v>36263</v>
      </c>
      <c r="C16552" s="17">
        <v>7.0</v>
      </c>
      <c r="D16552" s="17">
        <v>2.353167671E7</v>
      </c>
      <c r="E16552" s="17">
        <v>1.1184139E7</v>
      </c>
      <c r="F16552" s="17">
        <v>1.64516E7</v>
      </c>
      <c r="G16552" s="17">
        <v>1.7492895E7</v>
      </c>
      <c r="H16552" s="17">
        <v>8.4914333E7</v>
      </c>
    </row>
    <row r="16553">
      <c r="A16553" s="7" t="s">
        <v>36264</v>
      </c>
      <c r="B16553" s="17" t="s">
        <v>36265</v>
      </c>
      <c r="C16553" s="17">
        <v>5.0</v>
      </c>
      <c r="D16553" s="17">
        <v>1.3337391E7</v>
      </c>
      <c r="E16553" s="17">
        <v>9920397.0</v>
      </c>
      <c r="F16553" s="17">
        <v>1.1160383E7</v>
      </c>
      <c r="G16553" s="17">
        <v>1.795E7</v>
      </c>
      <c r="H16553" s="17">
        <v>2.2306333E7</v>
      </c>
    </row>
    <row r="16554">
      <c r="A16554" s="7" t="s">
        <v>36266</v>
      </c>
      <c r="B16554" s="17" t="s">
        <v>36267</v>
      </c>
      <c r="C16554" s="17">
        <v>5.0</v>
      </c>
      <c r="D16554" s="17">
        <v>2.23774156E7</v>
      </c>
      <c r="E16554" s="17">
        <v>3439100.0</v>
      </c>
      <c r="F16554" s="17">
        <v>7504375.0</v>
      </c>
      <c r="G16554" s="17">
        <v>2.4545009E7</v>
      </c>
      <c r="H16554" s="17">
        <v>7.407795E7</v>
      </c>
    </row>
    <row r="16555">
      <c r="A16555" s="7" t="s">
        <v>36268</v>
      </c>
      <c r="B16555" s="17" t="s">
        <v>36269</v>
      </c>
      <c r="C16555" s="17">
        <v>1.0</v>
      </c>
      <c r="D16555" s="17">
        <v>2.5302844E7</v>
      </c>
      <c r="E16555" s="17">
        <v>2.5302844E7</v>
      </c>
      <c r="F16555" s="17">
        <v>2.5302844E7</v>
      </c>
      <c r="G16555" s="17">
        <v>2.5302844E7</v>
      </c>
      <c r="H16555" s="17">
        <v>2.5302844E7</v>
      </c>
    </row>
    <row r="16556">
      <c r="A16556" s="7" t="s">
        <v>36270</v>
      </c>
      <c r="B16556" s="17" t="s">
        <v>36271</v>
      </c>
      <c r="C16556" s="17">
        <v>1.0</v>
      </c>
      <c r="D16556" s="17">
        <v>9.6299343E7</v>
      </c>
      <c r="E16556" s="17">
        <v>9.6299343E7</v>
      </c>
      <c r="F16556" s="17">
        <v>9.6299343E7</v>
      </c>
      <c r="G16556" s="17">
        <v>9.6299343E7</v>
      </c>
      <c r="H16556" s="17">
        <v>9.6299343E7</v>
      </c>
    </row>
    <row r="16557">
      <c r="A16557" s="7" t="s">
        <v>36272</v>
      </c>
      <c r="B16557" s="17" t="s">
        <v>36273</v>
      </c>
      <c r="C16557" s="17">
        <v>3.0</v>
      </c>
      <c r="D16557" s="17">
        <v>8540928.0</v>
      </c>
      <c r="E16557" s="17">
        <v>2374158.0</v>
      </c>
      <c r="F16557" s="17">
        <v>8209809.0</v>
      </c>
      <c r="G16557" s="17">
        <v>1.5038817E7</v>
      </c>
      <c r="H16557" s="17">
        <v>1.5038817E7</v>
      </c>
    </row>
    <row r="16558">
      <c r="A16558" s="7" t="s">
        <v>36274</v>
      </c>
      <c r="B16558" s="17" t="s">
        <v>36275</v>
      </c>
      <c r="C16558" s="17">
        <v>3.0</v>
      </c>
      <c r="D16558" s="17">
        <v>2978401.333</v>
      </c>
      <c r="E16558" s="17">
        <v>2540100.0</v>
      </c>
      <c r="F16558" s="17">
        <v>2594500.0</v>
      </c>
      <c r="G16558" s="17">
        <v>3800604.0</v>
      </c>
      <c r="H16558" s="17">
        <v>3800604.0</v>
      </c>
    </row>
    <row r="16559">
      <c r="A16559" s="7" t="s">
        <v>36276</v>
      </c>
      <c r="B16559" s="17" t="s">
        <v>36277</v>
      </c>
      <c r="C16559" s="17">
        <v>2.0</v>
      </c>
      <c r="D16559" s="17">
        <v>8877505.5</v>
      </c>
      <c r="E16559" s="17">
        <v>6462159.0</v>
      </c>
      <c r="F16559" s="17">
        <v>6462159.0</v>
      </c>
      <c r="G16559" s="17">
        <v>1.1292852E7</v>
      </c>
      <c r="H16559" s="17">
        <v>1.1292852E7</v>
      </c>
    </row>
    <row r="16560">
      <c r="A16560" s="7" t="s">
        <v>36278</v>
      </c>
      <c r="B16560" s="17" t="s">
        <v>36279</v>
      </c>
      <c r="C16560" s="17">
        <v>1.0</v>
      </c>
      <c r="D16560" s="17">
        <v>1.9481689E7</v>
      </c>
      <c r="E16560" s="17">
        <v>1.9481689E7</v>
      </c>
      <c r="F16560" s="17">
        <v>1.9481689E7</v>
      </c>
      <c r="G16560" s="17">
        <v>1.9481689E7</v>
      </c>
      <c r="H16560" s="17">
        <v>1.9481689E7</v>
      </c>
    </row>
    <row r="16561">
      <c r="A16561" s="7" t="s">
        <v>36280</v>
      </c>
      <c r="B16561" s="17" t="s">
        <v>36281</v>
      </c>
      <c r="C16561" s="17">
        <v>2.0</v>
      </c>
      <c r="D16561" s="17">
        <v>2.52031395E7</v>
      </c>
      <c r="E16561" s="17">
        <v>1.9426961E7</v>
      </c>
      <c r="F16561" s="17">
        <v>1.9426961E7</v>
      </c>
      <c r="G16561" s="17">
        <v>3.0979318E7</v>
      </c>
      <c r="H16561" s="17">
        <v>3.0979318E7</v>
      </c>
    </row>
    <row r="16562">
      <c r="A16562" s="7" t="s">
        <v>36282</v>
      </c>
      <c r="B16562" s="17" t="s">
        <v>36283</v>
      </c>
      <c r="C16562" s="17">
        <v>3.0</v>
      </c>
      <c r="D16562" s="17">
        <v>7099154.333</v>
      </c>
      <c r="E16562" s="17">
        <v>4244189.0</v>
      </c>
      <c r="F16562" s="17">
        <v>6283012.0</v>
      </c>
      <c r="G16562" s="17">
        <v>1.0770262E7</v>
      </c>
      <c r="H16562" s="17">
        <v>1.0770262E7</v>
      </c>
    </row>
    <row r="16563">
      <c r="A16563" s="7" t="s">
        <v>36284</v>
      </c>
      <c r="B16563" s="17" t="s">
        <v>36285</v>
      </c>
      <c r="C16563" s="17">
        <v>1.0</v>
      </c>
      <c r="D16563" s="17">
        <v>1.2267494E7</v>
      </c>
      <c r="E16563" s="17">
        <v>1.2267494E7</v>
      </c>
      <c r="F16563" s="17">
        <v>1.2267494E7</v>
      </c>
      <c r="G16563" s="17">
        <v>1.2267494E7</v>
      </c>
      <c r="H16563" s="17">
        <v>1.2267494E7</v>
      </c>
    </row>
    <row r="16564">
      <c r="A16564" s="7" t="s">
        <v>36286</v>
      </c>
      <c r="B16564" s="17" t="s">
        <v>36287</v>
      </c>
      <c r="C16564" s="17">
        <v>3.0</v>
      </c>
      <c r="D16564" s="17">
        <v>7288333.333</v>
      </c>
      <c r="E16564" s="17">
        <v>7155000.0</v>
      </c>
      <c r="F16564" s="17">
        <v>7345000.0</v>
      </c>
      <c r="G16564" s="17">
        <v>7365000.0</v>
      </c>
      <c r="H16564" s="17">
        <v>7365000.0</v>
      </c>
    </row>
    <row r="16565">
      <c r="A16565" s="7" t="s">
        <v>36288</v>
      </c>
      <c r="B16565" s="17" t="s">
        <v>36289</v>
      </c>
      <c r="C16565" s="17">
        <v>4.0</v>
      </c>
      <c r="D16565" s="17">
        <v>1.851864475E7</v>
      </c>
      <c r="E16565" s="17">
        <v>1.0057908E7</v>
      </c>
      <c r="F16565" s="17">
        <v>1.7999096E7</v>
      </c>
      <c r="G16565" s="17">
        <v>2.1220902E7</v>
      </c>
      <c r="H16565" s="17">
        <v>2.4796673E7</v>
      </c>
    </row>
    <row r="16566">
      <c r="A16566" s="7" t="s">
        <v>36290</v>
      </c>
      <c r="B16566" s="17" t="s">
        <v>36291</v>
      </c>
      <c r="C16566" s="17">
        <v>6.0</v>
      </c>
      <c r="D16566" s="17">
        <v>1.68374675E7</v>
      </c>
      <c r="E16566" s="17">
        <v>6649700.0</v>
      </c>
      <c r="F16566" s="17">
        <v>1.412164E7</v>
      </c>
      <c r="G16566" s="17">
        <v>1.64321E7</v>
      </c>
      <c r="H16566" s="17">
        <v>4.3981961E7</v>
      </c>
    </row>
    <row r="16567">
      <c r="A16567" s="7" t="s">
        <v>36292</v>
      </c>
      <c r="B16567" s="17" t="s">
        <v>36293</v>
      </c>
      <c r="C16567" s="17">
        <v>1.0</v>
      </c>
      <c r="D16567" s="17">
        <v>8124000.0</v>
      </c>
      <c r="E16567" s="17">
        <v>8124000.0</v>
      </c>
      <c r="F16567" s="17">
        <v>8124000.0</v>
      </c>
      <c r="G16567" s="17">
        <v>8124000.0</v>
      </c>
      <c r="H16567" s="17">
        <v>8124000.0</v>
      </c>
    </row>
    <row r="16568">
      <c r="A16568" s="7" t="s">
        <v>36294</v>
      </c>
      <c r="B16568" s="17" t="s">
        <v>36295</v>
      </c>
      <c r="C16568" s="17">
        <v>1.0</v>
      </c>
      <c r="D16568" s="17">
        <v>8497028.0</v>
      </c>
      <c r="E16568" s="17">
        <v>8497028.0</v>
      </c>
      <c r="F16568" s="17">
        <v>8497028.0</v>
      </c>
      <c r="G16568" s="17">
        <v>8497028.0</v>
      </c>
      <c r="H16568" s="17">
        <v>8497028.0</v>
      </c>
    </row>
    <row r="16569">
      <c r="A16569" s="7" t="s">
        <v>36296</v>
      </c>
      <c r="B16569" s="17" t="s">
        <v>36297</v>
      </c>
      <c r="C16569" s="17">
        <v>3.0</v>
      </c>
      <c r="D16569" s="17">
        <v>1.002308767E7</v>
      </c>
      <c r="E16569" s="17">
        <v>2749278.0</v>
      </c>
      <c r="F16569" s="17">
        <v>1.0083451E7</v>
      </c>
      <c r="G16569" s="17">
        <v>1.7236534E7</v>
      </c>
      <c r="H16569" s="17">
        <v>1.7236534E7</v>
      </c>
    </row>
    <row r="16570">
      <c r="A16570" s="7" t="s">
        <v>36298</v>
      </c>
      <c r="B16570" s="17" t="s">
        <v>36299</v>
      </c>
      <c r="C16570" s="17">
        <v>1.0</v>
      </c>
      <c r="D16570" s="17">
        <v>1798848.0</v>
      </c>
      <c r="E16570" s="17">
        <v>1798848.0</v>
      </c>
      <c r="F16570" s="17">
        <v>1798848.0</v>
      </c>
      <c r="G16570" s="17">
        <v>1798848.0</v>
      </c>
      <c r="H16570" s="17">
        <v>1798848.0</v>
      </c>
    </row>
    <row r="16571">
      <c r="A16571" s="7" t="s">
        <v>36300</v>
      </c>
      <c r="B16571" s="17" t="s">
        <v>36301</v>
      </c>
      <c r="C16571" s="17">
        <v>49.0</v>
      </c>
      <c r="D16571" s="17">
        <v>7276147.429</v>
      </c>
      <c r="E16571" s="17">
        <v>2446500.0</v>
      </c>
      <c r="F16571" s="17">
        <v>3500652.0</v>
      </c>
      <c r="G16571" s="17">
        <v>7104698.0</v>
      </c>
      <c r="H16571" s="17">
        <v>1.9800246E7</v>
      </c>
    </row>
    <row r="16572">
      <c r="A16572" s="7" t="s">
        <v>36302</v>
      </c>
      <c r="B16572" s="17" t="s">
        <v>36303</v>
      </c>
      <c r="C16572" s="17">
        <v>92.0</v>
      </c>
      <c r="D16572" s="17">
        <v>8592602.043</v>
      </c>
      <c r="E16572" s="17">
        <v>2651274.0</v>
      </c>
      <c r="F16572" s="17">
        <v>4048908.0</v>
      </c>
      <c r="G16572" s="17">
        <v>7117331.0</v>
      </c>
      <c r="H16572" s="17">
        <v>1.472936E7</v>
      </c>
    </row>
    <row r="16573">
      <c r="A16573" s="7" t="s">
        <v>36304</v>
      </c>
      <c r="B16573" s="17" t="s">
        <v>36305</v>
      </c>
      <c r="C16573" s="17">
        <v>5.0</v>
      </c>
      <c r="D16573" s="17">
        <v>3884388.6</v>
      </c>
      <c r="E16573" s="17">
        <v>2630355.0</v>
      </c>
      <c r="F16573" s="17">
        <v>3829803.0</v>
      </c>
      <c r="G16573" s="17">
        <v>4322761.0</v>
      </c>
      <c r="H16573" s="17">
        <v>6326705.0</v>
      </c>
    </row>
    <row r="16574">
      <c r="A16574" s="7" t="s">
        <v>36306</v>
      </c>
      <c r="B16574" s="17" t="s">
        <v>36307</v>
      </c>
      <c r="C16574" s="17">
        <v>5.0</v>
      </c>
      <c r="D16574" s="17">
        <v>5.15296792E7</v>
      </c>
      <c r="E16574" s="17">
        <v>2190927.0</v>
      </c>
      <c r="F16574" s="17">
        <v>5.5113364E7</v>
      </c>
      <c r="G16574" s="17">
        <v>5.9948187E7</v>
      </c>
      <c r="H16574" s="17">
        <v>1.38868168E8</v>
      </c>
    </row>
    <row r="16575">
      <c r="A16575" s="7" t="s">
        <v>36308</v>
      </c>
      <c r="B16575" s="17" t="s">
        <v>36309</v>
      </c>
      <c r="C16575" s="17">
        <v>3.0</v>
      </c>
      <c r="D16575" s="17">
        <v>2.384943833E7</v>
      </c>
      <c r="E16575" s="17">
        <v>778154.0</v>
      </c>
      <c r="F16575" s="17">
        <v>1.0339545E7</v>
      </c>
      <c r="G16575" s="17">
        <v>6.0430616E7</v>
      </c>
      <c r="H16575" s="17">
        <v>6.0430616E7</v>
      </c>
    </row>
    <row r="16576">
      <c r="A16576" s="7" t="s">
        <v>36310</v>
      </c>
      <c r="B16576" s="17" t="s">
        <v>36311</v>
      </c>
      <c r="C16576" s="17">
        <v>3.0</v>
      </c>
      <c r="D16576" s="17">
        <v>4218433.333</v>
      </c>
      <c r="E16576" s="17">
        <v>2646850.0</v>
      </c>
      <c r="F16576" s="17">
        <v>4400850.0</v>
      </c>
      <c r="G16576" s="17">
        <v>5607600.0</v>
      </c>
      <c r="H16576" s="17">
        <v>5607600.0</v>
      </c>
    </row>
    <row r="16577">
      <c r="A16577" s="7" t="s">
        <v>36312</v>
      </c>
      <c r="B16577" s="17" t="s">
        <v>36313</v>
      </c>
      <c r="C16577" s="17">
        <v>98.0</v>
      </c>
      <c r="D16577" s="17">
        <v>6650475.0</v>
      </c>
      <c r="E16577" s="17">
        <v>3785141.0</v>
      </c>
      <c r="F16577" s="17">
        <v>5787571.0</v>
      </c>
      <c r="G16577" s="17">
        <v>7872482.0</v>
      </c>
      <c r="H16577" s="17">
        <v>1.0198991E7</v>
      </c>
    </row>
    <row r="16578">
      <c r="A16578" s="7" t="s">
        <v>36314</v>
      </c>
      <c r="B16578" s="17" t="s">
        <v>36315</v>
      </c>
      <c r="C16578" s="17">
        <v>2.0</v>
      </c>
      <c r="D16578" s="17">
        <v>2639486.5</v>
      </c>
      <c r="E16578" s="17">
        <v>2553969.0</v>
      </c>
      <c r="F16578" s="17">
        <v>2553969.0</v>
      </c>
      <c r="G16578" s="17">
        <v>2725004.0</v>
      </c>
      <c r="H16578" s="17">
        <v>2725004.0</v>
      </c>
    </row>
    <row r="16579">
      <c r="A16579" s="7" t="s">
        <v>36316</v>
      </c>
      <c r="B16579" s="17" t="s">
        <v>36317</v>
      </c>
      <c r="C16579" s="17">
        <v>50.0</v>
      </c>
      <c r="D16579" s="17">
        <v>7124206.24</v>
      </c>
      <c r="E16579" s="17">
        <v>2904830.0</v>
      </c>
      <c r="F16579" s="17">
        <v>4339939.0</v>
      </c>
      <c r="G16579" s="17">
        <v>6190718.0</v>
      </c>
      <c r="H16579" s="17">
        <v>1.5829215E7</v>
      </c>
    </row>
    <row r="16580">
      <c r="A16580" s="7" t="s">
        <v>36318</v>
      </c>
      <c r="B16580" s="17" t="s">
        <v>36319</v>
      </c>
      <c r="C16580" s="17">
        <v>17.0</v>
      </c>
      <c r="D16580" s="17">
        <v>8235923.294</v>
      </c>
      <c r="E16580" s="17">
        <v>2850682.0</v>
      </c>
      <c r="F16580" s="17">
        <v>3537545.0</v>
      </c>
      <c r="G16580" s="17">
        <v>7927239.0</v>
      </c>
      <c r="H16580" s="17">
        <v>2.4455422E7</v>
      </c>
    </row>
    <row r="16581">
      <c r="A16581" s="7" t="s">
        <v>36320</v>
      </c>
      <c r="B16581" s="17" t="s">
        <v>36321</v>
      </c>
      <c r="C16581" s="17">
        <v>9.0</v>
      </c>
      <c r="D16581" s="17">
        <v>1.366372778E7</v>
      </c>
      <c r="E16581" s="17">
        <v>3770700.0</v>
      </c>
      <c r="F16581" s="17">
        <v>6184572.0</v>
      </c>
      <c r="G16581" s="17">
        <v>9367842.0</v>
      </c>
      <c r="H16581" s="17">
        <v>5.5889619E7</v>
      </c>
    </row>
    <row r="16582">
      <c r="A16582" s="7" t="s">
        <v>36322</v>
      </c>
      <c r="B16582" s="17" t="s">
        <v>36323</v>
      </c>
      <c r="C16582" s="17">
        <v>180.0</v>
      </c>
      <c r="D16582" s="17">
        <v>6509247.25</v>
      </c>
      <c r="E16582" s="17">
        <v>3380934.0</v>
      </c>
      <c r="F16582" s="17">
        <v>4969848.0</v>
      </c>
      <c r="G16582" s="17">
        <v>7441641.0</v>
      </c>
      <c r="H16582" s="17">
        <v>1.1997818E7</v>
      </c>
    </row>
    <row r="16583">
      <c r="A16583" s="7" t="s">
        <v>36324</v>
      </c>
      <c r="B16583" s="17" t="s">
        <v>36325</v>
      </c>
      <c r="C16583" s="17">
        <v>2.0</v>
      </c>
      <c r="D16583" s="17">
        <v>2.0588819E7</v>
      </c>
      <c r="E16583" s="17">
        <v>590266.0</v>
      </c>
      <c r="F16583" s="17">
        <v>590266.0</v>
      </c>
      <c r="G16583" s="17">
        <v>4.0587372E7</v>
      </c>
      <c r="H16583" s="17">
        <v>4.0587372E7</v>
      </c>
    </row>
    <row r="16584">
      <c r="A16584" s="7" t="s">
        <v>36326</v>
      </c>
      <c r="B16584" s="17" t="s">
        <v>36327</v>
      </c>
      <c r="C16584" s="17">
        <v>1.0</v>
      </c>
      <c r="D16584" s="17">
        <v>3111598.0</v>
      </c>
      <c r="E16584" s="17">
        <v>3111598.0</v>
      </c>
      <c r="F16584" s="17">
        <v>3111598.0</v>
      </c>
      <c r="G16584" s="17">
        <v>3111598.0</v>
      </c>
      <c r="H16584" s="17">
        <v>3111598.0</v>
      </c>
    </row>
    <row r="16585">
      <c r="A16585" s="7" t="s">
        <v>36328</v>
      </c>
      <c r="B16585" s="17" t="s">
        <v>36329</v>
      </c>
      <c r="C16585" s="17">
        <v>4.0</v>
      </c>
      <c r="D16585" s="17">
        <v>2.338244925E7</v>
      </c>
      <c r="E16585" s="17">
        <v>1530444.0</v>
      </c>
      <c r="F16585" s="17">
        <v>3890017.0</v>
      </c>
      <c r="G16585" s="17">
        <v>6381399.0</v>
      </c>
      <c r="H16585" s="17">
        <v>8.1727937E7</v>
      </c>
    </row>
    <row r="16586">
      <c r="A16586" s="7" t="s">
        <v>36330</v>
      </c>
      <c r="B16586" s="17" t="s">
        <v>36331</v>
      </c>
      <c r="C16586" s="17">
        <v>6.0</v>
      </c>
      <c r="D16586" s="17">
        <v>9853414.0</v>
      </c>
      <c r="E16586" s="17">
        <v>1744736.0</v>
      </c>
      <c r="F16586" s="17">
        <v>4333989.0</v>
      </c>
      <c r="G16586" s="17">
        <v>1.7138419E7</v>
      </c>
      <c r="H16586" s="17">
        <v>2.5553692E7</v>
      </c>
    </row>
    <row r="16587">
      <c r="A16587" s="7" t="s">
        <v>36332</v>
      </c>
      <c r="B16587" s="17" t="s">
        <v>36333</v>
      </c>
      <c r="C16587" s="17">
        <v>2.0</v>
      </c>
      <c r="D16587" s="17">
        <v>2135047.0</v>
      </c>
      <c r="E16587" s="17">
        <v>1754843.0</v>
      </c>
      <c r="F16587" s="17">
        <v>1754843.0</v>
      </c>
      <c r="G16587" s="17">
        <v>2515251.0</v>
      </c>
      <c r="H16587" s="17">
        <v>2515251.0</v>
      </c>
    </row>
    <row r="16588">
      <c r="A16588" s="7" t="s">
        <v>36334</v>
      </c>
      <c r="B16588" s="17" t="s">
        <v>36335</v>
      </c>
      <c r="C16588" s="17">
        <v>16.0</v>
      </c>
      <c r="D16588" s="17">
        <v>3.005858319E7</v>
      </c>
      <c r="E16588" s="17">
        <v>2009191.0</v>
      </c>
      <c r="F16588" s="17">
        <v>3460073.0</v>
      </c>
      <c r="G16588" s="17">
        <v>1.1547838E7</v>
      </c>
      <c r="H16588" s="17">
        <v>9.083338E7</v>
      </c>
    </row>
    <row r="16589">
      <c r="A16589" s="7" t="s">
        <v>36336</v>
      </c>
      <c r="B16589" s="17" t="s">
        <v>36337</v>
      </c>
      <c r="C16589" s="17">
        <v>2.0</v>
      </c>
      <c r="D16589" s="17">
        <v>1.3010884E7</v>
      </c>
      <c r="E16589" s="17">
        <v>4577455.0</v>
      </c>
      <c r="F16589" s="17">
        <v>4577455.0</v>
      </c>
      <c r="G16589" s="17">
        <v>2.1444313E7</v>
      </c>
      <c r="H16589" s="17">
        <v>2.1444313E7</v>
      </c>
    </row>
    <row r="16590">
      <c r="A16590" s="7" t="s">
        <v>36338</v>
      </c>
      <c r="B16590" s="17" t="s">
        <v>36339</v>
      </c>
      <c r="C16590" s="17">
        <v>1.0</v>
      </c>
      <c r="D16590" s="17">
        <v>3.3704948E7</v>
      </c>
      <c r="E16590" s="17">
        <v>3.3704948E7</v>
      </c>
      <c r="F16590" s="17">
        <v>3.3704948E7</v>
      </c>
      <c r="G16590" s="17">
        <v>3.3704948E7</v>
      </c>
      <c r="H16590" s="17">
        <v>3.3704948E7</v>
      </c>
    </row>
    <row r="16591">
      <c r="A16591" s="7" t="s">
        <v>36340</v>
      </c>
      <c r="B16591" s="17" t="s">
        <v>36341</v>
      </c>
      <c r="C16591" s="17">
        <v>907.0</v>
      </c>
      <c r="D16591" s="17">
        <v>6605517.748</v>
      </c>
      <c r="E16591" s="17">
        <v>2898666.0</v>
      </c>
      <c r="F16591" s="17">
        <v>4639894.0</v>
      </c>
      <c r="G16591" s="17">
        <v>6981271.0</v>
      </c>
      <c r="H16591" s="17">
        <v>1.22638E7</v>
      </c>
    </row>
    <row r="16592">
      <c r="A16592" s="7" t="s">
        <v>36342</v>
      </c>
      <c r="B16592" s="17" t="s">
        <v>36344</v>
      </c>
      <c r="C16592" s="17">
        <v>4.0</v>
      </c>
      <c r="D16592" s="17">
        <v>5085471.0</v>
      </c>
      <c r="E16592" s="17">
        <v>1392300.0</v>
      </c>
      <c r="F16592" s="17">
        <v>1841346.0</v>
      </c>
      <c r="G16592" s="17">
        <v>2994418.0</v>
      </c>
      <c r="H16592" s="17">
        <v>1.411382E7</v>
      </c>
    </row>
    <row r="16593">
      <c r="A16593" s="7" t="s">
        <v>36345</v>
      </c>
      <c r="B16593" s="17" t="s">
        <v>36346</v>
      </c>
      <c r="C16593" s="17">
        <v>2.0</v>
      </c>
      <c r="D16593" s="17">
        <v>4828416.0</v>
      </c>
      <c r="E16593" s="17">
        <v>2727604.0</v>
      </c>
      <c r="F16593" s="17">
        <v>2727604.0</v>
      </c>
      <c r="G16593" s="17">
        <v>6929228.0</v>
      </c>
      <c r="H16593" s="17">
        <v>6929228.0</v>
      </c>
    </row>
    <row r="16594">
      <c r="A16594" s="7" t="s">
        <v>36347</v>
      </c>
      <c r="B16594" s="17" t="s">
        <v>36348</v>
      </c>
      <c r="C16594" s="17">
        <v>12.0</v>
      </c>
      <c r="D16594" s="17">
        <v>1.956407775E7</v>
      </c>
      <c r="E16594" s="17">
        <v>3672008.0</v>
      </c>
      <c r="F16594" s="17">
        <v>7854725.0</v>
      </c>
      <c r="G16594" s="17">
        <v>2.6925283E7</v>
      </c>
      <c r="H16594" s="17">
        <v>4.3541674E7</v>
      </c>
    </row>
    <row r="16595">
      <c r="A16595" s="7" t="s">
        <v>36349</v>
      </c>
      <c r="B16595" s="17" t="s">
        <v>36350</v>
      </c>
      <c r="C16595" s="17">
        <v>1.0</v>
      </c>
      <c r="D16595" s="17">
        <v>4320094.0</v>
      </c>
      <c r="E16595" s="17">
        <v>4320094.0</v>
      </c>
      <c r="F16595" s="17">
        <v>4320094.0</v>
      </c>
      <c r="G16595" s="17">
        <v>4320094.0</v>
      </c>
      <c r="H16595" s="17">
        <v>4320094.0</v>
      </c>
    </row>
    <row r="16596">
      <c r="A16596" s="7" t="s">
        <v>36351</v>
      </c>
      <c r="B16596" s="17" t="s">
        <v>36352</v>
      </c>
      <c r="C16596" s="17">
        <v>8.0</v>
      </c>
      <c r="D16596" s="17">
        <v>1.628107075E7</v>
      </c>
      <c r="E16596" s="17">
        <v>2311942.0</v>
      </c>
      <c r="F16596" s="17">
        <v>6223800.0</v>
      </c>
      <c r="G16596" s="17">
        <v>8689900.0</v>
      </c>
      <c r="H16596" s="17">
        <v>8.3703673E7</v>
      </c>
    </row>
    <row r="16597">
      <c r="A16597" s="7" t="s">
        <v>36353</v>
      </c>
      <c r="B16597" s="17" t="s">
        <v>36354</v>
      </c>
      <c r="C16597" s="17">
        <v>76.0</v>
      </c>
      <c r="D16597" s="17">
        <v>4541157.882</v>
      </c>
      <c r="E16597" s="17">
        <v>1896337.0</v>
      </c>
      <c r="F16597" s="17">
        <v>2927617.0</v>
      </c>
      <c r="G16597" s="17">
        <v>4848365.0</v>
      </c>
      <c r="H16597" s="17">
        <v>7650036.0</v>
      </c>
    </row>
    <row r="16598">
      <c r="A16598" s="7" t="s">
        <v>36355</v>
      </c>
      <c r="B16598" s="17" t="s">
        <v>36356</v>
      </c>
      <c r="C16598" s="17">
        <v>24.0</v>
      </c>
      <c r="D16598" s="17">
        <v>5309065.417</v>
      </c>
      <c r="E16598" s="17">
        <v>2204500.0</v>
      </c>
      <c r="F16598" s="17">
        <v>2785316.0</v>
      </c>
      <c r="G16598" s="17">
        <v>4554484.0</v>
      </c>
      <c r="H16598" s="17">
        <v>8397255.0</v>
      </c>
    </row>
    <row r="16599">
      <c r="A16599" s="7" t="s">
        <v>36357</v>
      </c>
      <c r="B16599" s="17" t="s">
        <v>36358</v>
      </c>
      <c r="C16599" s="17">
        <v>373.0</v>
      </c>
      <c r="D16599" s="17">
        <v>5082933.212</v>
      </c>
      <c r="E16599" s="17">
        <v>2634593.0</v>
      </c>
      <c r="F16599" s="17">
        <v>3550069.0</v>
      </c>
      <c r="G16599" s="17">
        <v>5746915.0</v>
      </c>
      <c r="H16599" s="17">
        <v>8731119.0</v>
      </c>
    </row>
    <row r="16600">
      <c r="A16600" s="7" t="s">
        <v>36359</v>
      </c>
      <c r="B16600" s="17" t="s">
        <v>36360</v>
      </c>
      <c r="C16600" s="17">
        <v>1.0</v>
      </c>
      <c r="D16600" s="17">
        <v>2136000.0</v>
      </c>
      <c r="E16600" s="17">
        <v>2136000.0</v>
      </c>
      <c r="F16600" s="17">
        <v>2136000.0</v>
      </c>
      <c r="G16600" s="17">
        <v>2136000.0</v>
      </c>
      <c r="H16600" s="17">
        <v>2136000.0</v>
      </c>
    </row>
    <row r="16601">
      <c r="A16601" s="7" t="s">
        <v>36361</v>
      </c>
      <c r="B16601" s="17" t="s">
        <v>36362</v>
      </c>
      <c r="C16601" s="17">
        <v>36.0</v>
      </c>
      <c r="D16601" s="17">
        <v>7729546.944</v>
      </c>
      <c r="E16601" s="17">
        <v>2477669.0</v>
      </c>
      <c r="F16601" s="17">
        <v>3857744.0</v>
      </c>
      <c r="G16601" s="17">
        <v>6580692.0</v>
      </c>
      <c r="H16601" s="17">
        <v>2.1028636E7</v>
      </c>
    </row>
    <row r="16602">
      <c r="A16602" s="7" t="s">
        <v>36363</v>
      </c>
      <c r="B16602" s="17" t="s">
        <v>36364</v>
      </c>
      <c r="C16602" s="17">
        <v>33.0</v>
      </c>
      <c r="D16602" s="17">
        <v>4375902.242</v>
      </c>
      <c r="E16602" s="17">
        <v>2130057.0</v>
      </c>
      <c r="F16602" s="17">
        <v>3021230.0</v>
      </c>
      <c r="G16602" s="17">
        <v>4982555.0</v>
      </c>
      <c r="H16602" s="17">
        <v>9252008.0</v>
      </c>
    </row>
    <row r="16603">
      <c r="A16603" s="7" t="s">
        <v>36365</v>
      </c>
      <c r="B16603" s="17" t="s">
        <v>36366</v>
      </c>
      <c r="C16603" s="17">
        <v>1.0</v>
      </c>
      <c r="D16603" s="17">
        <v>3732962.0</v>
      </c>
      <c r="E16603" s="17">
        <v>3732962.0</v>
      </c>
      <c r="F16603" s="17">
        <v>3732962.0</v>
      </c>
      <c r="G16603" s="17">
        <v>3732962.0</v>
      </c>
      <c r="H16603" s="17">
        <v>3732962.0</v>
      </c>
    </row>
    <row r="16604">
      <c r="A16604" s="7" t="s">
        <v>36367</v>
      </c>
      <c r="B16604" s="17" t="s">
        <v>36368</v>
      </c>
      <c r="C16604" s="17">
        <v>3.0</v>
      </c>
      <c r="D16604" s="17">
        <v>1.642189333E7</v>
      </c>
      <c r="E16604" s="17">
        <v>3337005.0</v>
      </c>
      <c r="F16604" s="17">
        <v>1.8687596E7</v>
      </c>
      <c r="G16604" s="17">
        <v>2.7241079E7</v>
      </c>
      <c r="H16604" s="17">
        <v>2.7241079E7</v>
      </c>
    </row>
    <row r="16605">
      <c r="A16605" s="7" t="s">
        <v>36369</v>
      </c>
      <c r="B16605" s="17" t="s">
        <v>36370</v>
      </c>
      <c r="C16605" s="17">
        <v>1.0</v>
      </c>
      <c r="D16605" s="17">
        <v>1409200.0</v>
      </c>
      <c r="E16605" s="17">
        <v>1409200.0</v>
      </c>
      <c r="F16605" s="17">
        <v>1409200.0</v>
      </c>
      <c r="G16605" s="17">
        <v>1409200.0</v>
      </c>
      <c r="H16605" s="17">
        <v>1409200.0</v>
      </c>
    </row>
    <row r="16606">
      <c r="A16606" s="7" t="s">
        <v>36371</v>
      </c>
      <c r="B16606" s="17" t="s">
        <v>36372</v>
      </c>
      <c r="C16606" s="17">
        <v>3.0</v>
      </c>
      <c r="D16606" s="17">
        <v>1996791.667</v>
      </c>
      <c r="E16606" s="17">
        <v>759129.0</v>
      </c>
      <c r="F16606" s="17">
        <v>2313223.0</v>
      </c>
      <c r="G16606" s="17">
        <v>2918023.0</v>
      </c>
      <c r="H16606" s="17">
        <v>2918023.0</v>
      </c>
    </row>
    <row r="16607">
      <c r="A16607" s="7" t="s">
        <v>36373</v>
      </c>
      <c r="B16607" s="17" t="s">
        <v>36374</v>
      </c>
      <c r="C16607" s="17">
        <v>5.0</v>
      </c>
      <c r="D16607" s="17">
        <v>1.3180287E7</v>
      </c>
      <c r="E16607" s="17">
        <v>2581000.0</v>
      </c>
      <c r="F16607" s="17">
        <v>3047389.0</v>
      </c>
      <c r="G16607" s="17">
        <v>8977073.0</v>
      </c>
      <c r="H16607" s="17">
        <v>4.90005E7</v>
      </c>
    </row>
    <row r="16608">
      <c r="A16608" s="7" t="s">
        <v>36375</v>
      </c>
      <c r="B16608" s="17" t="s">
        <v>36376</v>
      </c>
      <c r="C16608" s="17">
        <v>1.0</v>
      </c>
      <c r="D16608" s="17">
        <v>4315660.0</v>
      </c>
      <c r="E16608" s="17">
        <v>4315660.0</v>
      </c>
      <c r="F16608" s="17">
        <v>4315660.0</v>
      </c>
      <c r="G16608" s="17">
        <v>4315660.0</v>
      </c>
      <c r="H16608" s="17">
        <v>4315660.0</v>
      </c>
    </row>
    <row r="16609">
      <c r="A16609" s="7" t="s">
        <v>36377</v>
      </c>
      <c r="B16609" s="17" t="s">
        <v>36378</v>
      </c>
      <c r="C16609" s="17">
        <v>5.0</v>
      </c>
      <c r="D16609" s="17">
        <v>2.17355594E7</v>
      </c>
      <c r="E16609" s="17">
        <v>1.1697892E7</v>
      </c>
      <c r="F16609" s="17">
        <v>2.0449149E7</v>
      </c>
      <c r="G16609" s="17">
        <v>2.084121E7</v>
      </c>
      <c r="H16609" s="17">
        <v>4.6770626E7</v>
      </c>
    </row>
    <row r="16610">
      <c r="A16610" s="7" t="s">
        <v>36379</v>
      </c>
      <c r="B16610" s="17" t="s">
        <v>36380</v>
      </c>
      <c r="C16610" s="17">
        <v>3.0</v>
      </c>
      <c r="D16610" s="17">
        <v>9403570.667</v>
      </c>
      <c r="E16610" s="17">
        <v>2727604.0</v>
      </c>
      <c r="F16610" s="17">
        <v>9005954.0</v>
      </c>
      <c r="G16610" s="17">
        <v>1.6477154E7</v>
      </c>
      <c r="H16610" s="17">
        <v>1.6477154E7</v>
      </c>
    </row>
    <row r="16611">
      <c r="A16611" s="7" t="s">
        <v>36381</v>
      </c>
      <c r="B16611" s="17" t="s">
        <v>36382</v>
      </c>
      <c r="C16611" s="17">
        <v>2.0</v>
      </c>
      <c r="D16611" s="17">
        <v>1.70823981E8</v>
      </c>
      <c r="E16611" s="17">
        <v>2.2860282E7</v>
      </c>
      <c r="F16611" s="17">
        <v>2.2860282E7</v>
      </c>
      <c r="G16611" s="17">
        <v>3.1878768E8</v>
      </c>
      <c r="H16611" s="17">
        <v>3.1878768E8</v>
      </c>
    </row>
    <row r="16612">
      <c r="A16612" s="7" t="s">
        <v>36383</v>
      </c>
      <c r="B16612" s="17" t="s">
        <v>36384</v>
      </c>
      <c r="C16612" s="17">
        <v>2.0</v>
      </c>
      <c r="D16612" s="17">
        <v>1.23099235E7</v>
      </c>
      <c r="E16612" s="17">
        <v>4720379.0</v>
      </c>
      <c r="F16612" s="17">
        <v>4720379.0</v>
      </c>
      <c r="G16612" s="17">
        <v>1.9899468E7</v>
      </c>
      <c r="H16612" s="17">
        <v>1.9899468E7</v>
      </c>
    </row>
    <row r="16613">
      <c r="A16613" s="7" t="s">
        <v>36385</v>
      </c>
      <c r="B16613" s="17" t="s">
        <v>36386</v>
      </c>
      <c r="C16613" s="17">
        <v>7.0</v>
      </c>
      <c r="D16613" s="17">
        <v>7661374.714</v>
      </c>
      <c r="E16613" s="17">
        <v>4320191.0</v>
      </c>
      <c r="F16613" s="17">
        <v>6482944.0</v>
      </c>
      <c r="G16613" s="17">
        <v>1.0505E7</v>
      </c>
      <c r="H16613" s="17">
        <v>1.9022645E7</v>
      </c>
    </row>
    <row r="16614">
      <c r="A16614" s="7" t="s">
        <v>36387</v>
      </c>
      <c r="B16614" s="17" t="s">
        <v>36389</v>
      </c>
      <c r="C16614" s="17">
        <v>10.0</v>
      </c>
      <c r="D16614" s="17">
        <v>6676460.5</v>
      </c>
      <c r="E16614" s="17">
        <v>2139000.0</v>
      </c>
      <c r="F16614" s="17">
        <v>4229786.0</v>
      </c>
      <c r="G16614" s="17">
        <v>6425107.0</v>
      </c>
      <c r="H16614" s="17">
        <v>1.7849235E7</v>
      </c>
    </row>
    <row r="16615">
      <c r="A16615" s="7" t="s">
        <v>36390</v>
      </c>
      <c r="B16615" s="17" t="s">
        <v>36391</v>
      </c>
      <c r="C16615" s="17">
        <v>1.0</v>
      </c>
      <c r="D16615" s="17">
        <v>8031101.0</v>
      </c>
      <c r="E16615" s="17">
        <v>8031101.0</v>
      </c>
      <c r="F16615" s="17">
        <v>8031101.0</v>
      </c>
      <c r="G16615" s="17">
        <v>8031101.0</v>
      </c>
      <c r="H16615" s="17">
        <v>8031101.0</v>
      </c>
    </row>
    <row r="16616">
      <c r="A16616" s="7" t="s">
        <v>36392</v>
      </c>
      <c r="B16616" s="17" t="s">
        <v>36393</v>
      </c>
      <c r="C16616" s="17">
        <v>4.0</v>
      </c>
      <c r="D16616" s="17">
        <v>4389028.5</v>
      </c>
      <c r="E16616" s="17">
        <v>1849813.0</v>
      </c>
      <c r="F16616" s="17">
        <v>4099695.0</v>
      </c>
      <c r="G16616" s="17">
        <v>4843859.0</v>
      </c>
      <c r="H16616" s="17">
        <v>6762747.0</v>
      </c>
    </row>
    <row r="16617">
      <c r="A16617" s="7" t="s">
        <v>36394</v>
      </c>
      <c r="B16617" s="17" t="s">
        <v>36395</v>
      </c>
      <c r="C16617" s="17">
        <v>32.0</v>
      </c>
      <c r="D16617" s="17">
        <v>9332793.719</v>
      </c>
      <c r="E16617" s="17">
        <v>2775517.0</v>
      </c>
      <c r="F16617" s="17">
        <v>3669850.0</v>
      </c>
      <c r="G16617" s="17">
        <v>1.1048689E7</v>
      </c>
      <c r="H16617" s="17">
        <v>1.7305628E7</v>
      </c>
    </row>
    <row r="16618">
      <c r="A16618" s="7" t="s">
        <v>36396</v>
      </c>
      <c r="B16618" s="17" t="s">
        <v>36397</v>
      </c>
      <c r="C16618" s="17">
        <v>1.0</v>
      </c>
      <c r="D16618" s="17">
        <v>7373695.0</v>
      </c>
      <c r="E16618" s="17">
        <v>7373695.0</v>
      </c>
      <c r="F16618" s="17">
        <v>7373695.0</v>
      </c>
      <c r="G16618" s="17">
        <v>7373695.0</v>
      </c>
      <c r="H16618" s="17">
        <v>7373695.0</v>
      </c>
    </row>
    <row r="16619">
      <c r="A16619" s="7" t="s">
        <v>36398</v>
      </c>
      <c r="B16619" s="17" t="s">
        <v>36399</v>
      </c>
      <c r="C16619" s="17">
        <v>14.0</v>
      </c>
      <c r="D16619" s="17">
        <v>6619608.214</v>
      </c>
      <c r="E16619" s="17">
        <v>2405283.0</v>
      </c>
      <c r="F16619" s="17">
        <v>4903507.0</v>
      </c>
      <c r="G16619" s="17">
        <v>1.1898172E7</v>
      </c>
      <c r="H16619" s="17">
        <v>1.3192064E7</v>
      </c>
    </row>
    <row r="16620">
      <c r="A16620" s="7" t="s">
        <v>36400</v>
      </c>
      <c r="B16620" s="17" t="s">
        <v>36401</v>
      </c>
      <c r="C16620" s="17">
        <v>6.0</v>
      </c>
      <c r="D16620" s="17">
        <v>9396718.5</v>
      </c>
      <c r="E16620" s="17">
        <v>3463095.0</v>
      </c>
      <c r="F16620" s="17">
        <v>7969419.0</v>
      </c>
      <c r="G16620" s="17">
        <v>9387111.0</v>
      </c>
      <c r="H16620" s="17">
        <v>2.3895905E7</v>
      </c>
    </row>
    <row r="16621">
      <c r="A16621" s="7" t="s">
        <v>36402</v>
      </c>
      <c r="B16621" s="17" t="s">
        <v>36403</v>
      </c>
      <c r="C16621" s="17">
        <v>2.0</v>
      </c>
      <c r="D16621" s="17">
        <v>2581832.0</v>
      </c>
      <c r="E16621" s="17">
        <v>1834364.0</v>
      </c>
      <c r="F16621" s="17">
        <v>1834364.0</v>
      </c>
      <c r="G16621" s="17">
        <v>3329300.0</v>
      </c>
      <c r="H16621" s="17">
        <v>3329300.0</v>
      </c>
    </row>
    <row r="16622">
      <c r="A16622" s="7" t="s">
        <v>36404</v>
      </c>
      <c r="B16622" s="17" t="s">
        <v>36405</v>
      </c>
      <c r="C16622" s="17">
        <v>12.0</v>
      </c>
      <c r="D16622" s="17">
        <v>5866815.333</v>
      </c>
      <c r="E16622" s="17">
        <v>2187700.0</v>
      </c>
      <c r="F16622" s="17">
        <v>3293400.0</v>
      </c>
      <c r="G16622" s="17">
        <v>7570691.0</v>
      </c>
      <c r="H16622" s="17">
        <v>1.314176E7</v>
      </c>
    </row>
    <row r="16623">
      <c r="A16623" s="7" t="s">
        <v>36406</v>
      </c>
      <c r="B16623" s="17" t="s">
        <v>36407</v>
      </c>
      <c r="C16623" s="17">
        <v>9.0</v>
      </c>
      <c r="D16623" s="17">
        <v>4093280.222</v>
      </c>
      <c r="E16623" s="17">
        <v>2148366.0</v>
      </c>
      <c r="F16623" s="17">
        <v>2289136.0</v>
      </c>
      <c r="G16623" s="17">
        <v>5376316.0</v>
      </c>
      <c r="H16623" s="17">
        <v>1.129044E7</v>
      </c>
    </row>
    <row r="16624">
      <c r="A16624" s="7" t="s">
        <v>36408</v>
      </c>
      <c r="B16624" s="17" t="s">
        <v>36409</v>
      </c>
      <c r="C16624" s="17">
        <v>2.0</v>
      </c>
      <c r="D16624" s="17">
        <v>3326980.0</v>
      </c>
      <c r="E16624" s="17">
        <v>2479500.0</v>
      </c>
      <c r="F16624" s="17">
        <v>2479500.0</v>
      </c>
      <c r="G16624" s="17">
        <v>4174460.0</v>
      </c>
      <c r="H16624" s="17">
        <v>4174460.0</v>
      </c>
    </row>
    <row r="16625">
      <c r="A16625" s="7" t="s">
        <v>36410</v>
      </c>
      <c r="B16625" s="17" t="s">
        <v>36411</v>
      </c>
      <c r="C16625" s="17">
        <v>19.0</v>
      </c>
      <c r="D16625" s="17">
        <v>5456494.737</v>
      </c>
      <c r="E16625" s="17">
        <v>2637071.0</v>
      </c>
      <c r="F16625" s="17">
        <v>3484520.0</v>
      </c>
      <c r="G16625" s="17">
        <v>5548052.0</v>
      </c>
      <c r="H16625" s="17">
        <v>9745750.0</v>
      </c>
    </row>
    <row r="16626">
      <c r="A16626" s="7" t="s">
        <v>36412</v>
      </c>
      <c r="B16626" s="17" t="s">
        <v>36413</v>
      </c>
      <c r="C16626" s="17">
        <v>3.0</v>
      </c>
      <c r="D16626" s="17">
        <v>3448558.333</v>
      </c>
      <c r="E16626" s="17">
        <v>1942724.0</v>
      </c>
      <c r="F16626" s="17">
        <v>2513148.0</v>
      </c>
      <c r="G16626" s="17">
        <v>5889803.0</v>
      </c>
      <c r="H16626" s="17">
        <v>5889803.0</v>
      </c>
    </row>
    <row r="16627">
      <c r="A16627" s="7" t="s">
        <v>36414</v>
      </c>
      <c r="B16627" s="17" t="s">
        <v>36415</v>
      </c>
      <c r="C16627" s="17">
        <v>6.0</v>
      </c>
      <c r="D16627" s="17">
        <v>4959117.167</v>
      </c>
      <c r="E16627" s="17">
        <v>2642254.0</v>
      </c>
      <c r="F16627" s="17">
        <v>3644100.0</v>
      </c>
      <c r="G16627" s="17">
        <v>5541163.0</v>
      </c>
      <c r="H16627" s="17">
        <v>1.1080686E7</v>
      </c>
    </row>
    <row r="16628">
      <c r="A16628" s="7" t="s">
        <v>36416</v>
      </c>
      <c r="B16628" s="17" t="s">
        <v>36417</v>
      </c>
      <c r="C16628" s="17">
        <v>17.0</v>
      </c>
      <c r="D16628" s="17">
        <v>6578004.882</v>
      </c>
      <c r="E16628" s="17">
        <v>3082310.0</v>
      </c>
      <c r="F16628" s="17">
        <v>4361859.0</v>
      </c>
      <c r="G16628" s="17">
        <v>1.0970425E7</v>
      </c>
      <c r="H16628" s="17">
        <v>1.3622914E7</v>
      </c>
    </row>
    <row r="16629">
      <c r="A16629" s="7" t="s">
        <v>36418</v>
      </c>
      <c r="B16629" s="17" t="s">
        <v>36419</v>
      </c>
      <c r="C16629" s="17">
        <v>1.0</v>
      </c>
      <c r="D16629" s="17">
        <v>1.5029549E8</v>
      </c>
      <c r="E16629" s="17">
        <v>1.5029549E8</v>
      </c>
      <c r="F16629" s="17">
        <v>1.5029549E8</v>
      </c>
      <c r="G16629" s="17">
        <v>1.5029549E8</v>
      </c>
      <c r="H16629" s="17">
        <v>1.5029549E8</v>
      </c>
    </row>
    <row r="16630">
      <c r="A16630" s="7" t="s">
        <v>36420</v>
      </c>
      <c r="B16630" s="17" t="s">
        <v>36421</v>
      </c>
      <c r="C16630" s="17">
        <v>2.0</v>
      </c>
      <c r="D16630" s="17">
        <v>1.02847785E7</v>
      </c>
      <c r="E16630" s="17">
        <v>7205543.0</v>
      </c>
      <c r="F16630" s="17">
        <v>7205543.0</v>
      </c>
      <c r="G16630" s="17">
        <v>1.3364014E7</v>
      </c>
      <c r="H16630" s="17">
        <v>1.3364014E7</v>
      </c>
    </row>
    <row r="16631">
      <c r="A16631" s="7" t="s">
        <v>36422</v>
      </c>
      <c r="B16631" s="17" t="s">
        <v>36423</v>
      </c>
      <c r="C16631" s="17">
        <v>59.0</v>
      </c>
      <c r="D16631" s="17">
        <v>8155201.898</v>
      </c>
      <c r="E16631" s="17">
        <v>5625982.0</v>
      </c>
      <c r="F16631" s="17">
        <v>7894931.0</v>
      </c>
      <c r="G16631" s="17">
        <v>9668737.0</v>
      </c>
      <c r="H16631" s="17">
        <v>1.2525557E7</v>
      </c>
    </row>
    <row r="16632">
      <c r="A16632" s="7" t="s">
        <v>36424</v>
      </c>
      <c r="B16632" s="17" t="s">
        <v>36425</v>
      </c>
      <c r="C16632" s="17">
        <v>1.0</v>
      </c>
      <c r="D16632" s="17">
        <v>5579419.0</v>
      </c>
      <c r="E16632" s="17">
        <v>5579419.0</v>
      </c>
      <c r="F16632" s="17">
        <v>5579419.0</v>
      </c>
      <c r="G16632" s="17">
        <v>5579419.0</v>
      </c>
      <c r="H16632" s="17">
        <v>5579419.0</v>
      </c>
    </row>
    <row r="16633">
      <c r="A16633" s="7" t="s">
        <v>36426</v>
      </c>
      <c r="B16633" s="17" t="s">
        <v>36427</v>
      </c>
      <c r="C16633" s="17">
        <v>4.0</v>
      </c>
      <c r="D16633" s="17">
        <v>5774843.0</v>
      </c>
      <c r="E16633" s="17">
        <v>2488568.0</v>
      </c>
      <c r="F16633" s="17">
        <v>2642800.0</v>
      </c>
      <c r="G16633" s="17">
        <v>6125545.0</v>
      </c>
      <c r="H16633" s="17">
        <v>1.1842459E7</v>
      </c>
    </row>
    <row r="16634">
      <c r="A16634" s="7" t="s">
        <v>36428</v>
      </c>
      <c r="B16634" s="17" t="s">
        <v>36429</v>
      </c>
      <c r="C16634" s="17">
        <v>5.0</v>
      </c>
      <c r="D16634" s="17">
        <v>3056590.8</v>
      </c>
      <c r="E16634" s="17">
        <v>2575555.0</v>
      </c>
      <c r="F16634" s="17">
        <v>2656379.0</v>
      </c>
      <c r="G16634" s="17">
        <v>3552453.0</v>
      </c>
      <c r="H16634" s="17">
        <v>4073794.0</v>
      </c>
    </row>
    <row r="16635">
      <c r="A16635" s="7" t="s">
        <v>36431</v>
      </c>
      <c r="B16635" s="17" t="s">
        <v>36432</v>
      </c>
      <c r="C16635" s="17">
        <v>21.0</v>
      </c>
      <c r="D16635" s="17">
        <v>5374083.905</v>
      </c>
      <c r="E16635" s="17">
        <v>2630355.0</v>
      </c>
      <c r="F16635" s="17">
        <v>3461525.0</v>
      </c>
      <c r="G16635" s="17">
        <v>4428663.0</v>
      </c>
      <c r="H16635" s="17">
        <v>7390659.0</v>
      </c>
    </row>
    <row r="16636">
      <c r="A16636" s="7" t="s">
        <v>36433</v>
      </c>
      <c r="B16636" s="17" t="s">
        <v>36434</v>
      </c>
      <c r="C16636" s="17">
        <v>274.0</v>
      </c>
      <c r="D16636" s="17">
        <v>7967990.843</v>
      </c>
      <c r="E16636" s="17">
        <v>3055670.0</v>
      </c>
      <c r="F16636" s="17">
        <v>5322685.0</v>
      </c>
      <c r="G16636" s="17">
        <v>9393482.0</v>
      </c>
      <c r="H16636" s="17">
        <v>1.5825034E7</v>
      </c>
    </row>
    <row r="16637">
      <c r="A16637" s="7" t="s">
        <v>36435</v>
      </c>
      <c r="B16637" s="17" t="s">
        <v>36436</v>
      </c>
      <c r="C16637" s="17">
        <v>4.0</v>
      </c>
      <c r="D16637" s="17">
        <v>3098546.0</v>
      </c>
      <c r="E16637" s="17">
        <v>1992266.0</v>
      </c>
      <c r="F16637" s="17">
        <v>2696264.0</v>
      </c>
      <c r="G16637" s="17">
        <v>3337024.0</v>
      </c>
      <c r="H16637" s="17">
        <v>4368630.0</v>
      </c>
    </row>
    <row r="16638">
      <c r="A16638" s="7" t="s">
        <v>36437</v>
      </c>
      <c r="B16638" s="17" t="s">
        <v>36438</v>
      </c>
      <c r="C16638" s="17">
        <v>1.0</v>
      </c>
      <c r="D16638" s="17">
        <v>6259660.0</v>
      </c>
      <c r="E16638" s="17">
        <v>6259660.0</v>
      </c>
      <c r="F16638" s="17">
        <v>6259660.0</v>
      </c>
      <c r="G16638" s="17">
        <v>6259660.0</v>
      </c>
      <c r="H16638" s="17">
        <v>6259660.0</v>
      </c>
    </row>
    <row r="16639">
      <c r="A16639" s="7" t="s">
        <v>36439</v>
      </c>
      <c r="B16639" s="17" t="s">
        <v>36440</v>
      </c>
      <c r="C16639" s="17">
        <v>3.0</v>
      </c>
      <c r="D16639" s="17">
        <v>3815418.333</v>
      </c>
      <c r="E16639" s="17">
        <v>1603500.0</v>
      </c>
      <c r="F16639" s="17">
        <v>2367075.0</v>
      </c>
      <c r="G16639" s="17">
        <v>7475680.0</v>
      </c>
      <c r="H16639" s="17">
        <v>7475680.0</v>
      </c>
    </row>
    <row r="16640">
      <c r="A16640" s="7" t="s">
        <v>36441</v>
      </c>
      <c r="B16640" s="17" t="s">
        <v>36442</v>
      </c>
      <c r="C16640" s="17">
        <v>62.0</v>
      </c>
      <c r="D16640" s="17">
        <v>1.880966408E7</v>
      </c>
      <c r="E16640" s="17">
        <v>5647778.0</v>
      </c>
      <c r="F16640" s="17">
        <v>8806534.0</v>
      </c>
      <c r="G16640" s="17">
        <v>1.6947125E7</v>
      </c>
      <c r="H16640" s="17">
        <v>2.7054693E7</v>
      </c>
    </row>
    <row r="16641">
      <c r="A16641" s="7" t="s">
        <v>36443</v>
      </c>
      <c r="B16641" s="17" t="s">
        <v>36444</v>
      </c>
      <c r="C16641" s="17">
        <v>3.0</v>
      </c>
      <c r="D16641" s="17">
        <v>1.360435567E7</v>
      </c>
      <c r="E16641" s="17">
        <v>9865998.0</v>
      </c>
      <c r="F16641" s="17">
        <v>1.0033721E7</v>
      </c>
      <c r="G16641" s="17">
        <v>2.0913348E7</v>
      </c>
      <c r="H16641" s="17">
        <v>2.0913348E7</v>
      </c>
    </row>
    <row r="16642">
      <c r="A16642" s="7" t="s">
        <v>36445</v>
      </c>
      <c r="B16642" s="17" t="s">
        <v>36446</v>
      </c>
      <c r="C16642" s="17">
        <v>4.0</v>
      </c>
      <c r="D16642" s="17">
        <v>2.158918575E7</v>
      </c>
      <c r="E16642" s="17">
        <v>4407250.0</v>
      </c>
      <c r="F16642" s="17">
        <v>5749921.0</v>
      </c>
      <c r="G16642" s="17">
        <v>1.7499972E7</v>
      </c>
      <c r="H16642" s="17">
        <v>5.86996E7</v>
      </c>
    </row>
    <row r="16643">
      <c r="A16643" s="7" t="s">
        <v>36447</v>
      </c>
      <c r="B16643" s="17" t="s">
        <v>36448</v>
      </c>
      <c r="C16643" s="17">
        <v>4.0</v>
      </c>
      <c r="D16643" s="17">
        <v>1.06808525E7</v>
      </c>
      <c r="E16643" s="17">
        <v>6055735.0</v>
      </c>
      <c r="F16643" s="17">
        <v>8104764.0</v>
      </c>
      <c r="G16643" s="17">
        <v>1.2234111E7</v>
      </c>
      <c r="H16643" s="17">
        <v>1.63288E7</v>
      </c>
    </row>
    <row r="16644">
      <c r="A16644" s="7" t="s">
        <v>36449</v>
      </c>
      <c r="B16644" s="17" t="s">
        <v>36450</v>
      </c>
      <c r="C16644" s="17">
        <v>5.0</v>
      </c>
      <c r="D16644" s="17">
        <v>6303366.0</v>
      </c>
      <c r="E16644" s="17">
        <v>2363100.0</v>
      </c>
      <c r="F16644" s="17">
        <v>7576031.0</v>
      </c>
      <c r="G16644" s="17">
        <v>8377371.0</v>
      </c>
      <c r="H16644" s="17">
        <v>1.1116888E7</v>
      </c>
    </row>
    <row r="16645">
      <c r="A16645" s="7" t="s">
        <v>36451</v>
      </c>
      <c r="B16645" s="17" t="s">
        <v>36452</v>
      </c>
      <c r="C16645" s="17">
        <v>11.0</v>
      </c>
      <c r="D16645" s="17">
        <v>7726916.273</v>
      </c>
      <c r="E16645" s="17">
        <v>3193871.0</v>
      </c>
      <c r="F16645" s="17">
        <v>5186854.0</v>
      </c>
      <c r="G16645" s="17">
        <v>1.4687189E7</v>
      </c>
      <c r="H16645" s="17">
        <v>1.5849306E7</v>
      </c>
    </row>
    <row r="16646">
      <c r="A16646" s="7" t="s">
        <v>36453</v>
      </c>
      <c r="B16646" s="17" t="s">
        <v>36454</v>
      </c>
      <c r="C16646" s="17">
        <v>7.0</v>
      </c>
      <c r="D16646" s="17">
        <v>8766405.857</v>
      </c>
      <c r="E16646" s="17">
        <v>1895862.0</v>
      </c>
      <c r="F16646" s="17">
        <v>6630071.0</v>
      </c>
      <c r="G16646" s="17">
        <v>1.3540285E7</v>
      </c>
      <c r="H16646" s="17">
        <v>2.8111025E7</v>
      </c>
    </row>
    <row r="16647">
      <c r="A16647" s="7" t="s">
        <v>36455</v>
      </c>
      <c r="B16647" s="17" t="s">
        <v>36456</v>
      </c>
      <c r="C16647" s="17">
        <v>1.0</v>
      </c>
      <c r="D16647" s="17">
        <v>5716507.0</v>
      </c>
      <c r="E16647" s="17">
        <v>5716507.0</v>
      </c>
      <c r="F16647" s="17">
        <v>5716507.0</v>
      </c>
      <c r="G16647" s="17">
        <v>5716507.0</v>
      </c>
      <c r="H16647" s="17">
        <v>5716507.0</v>
      </c>
    </row>
    <row r="16648">
      <c r="A16648" s="7" t="s">
        <v>36457</v>
      </c>
      <c r="B16648" s="17" t="s">
        <v>36458</v>
      </c>
      <c r="C16648" s="17">
        <v>2.0</v>
      </c>
      <c r="D16648" s="17">
        <v>3964238.5</v>
      </c>
      <c r="E16648" s="17">
        <v>1412352.0</v>
      </c>
      <c r="F16648" s="17">
        <v>1412352.0</v>
      </c>
      <c r="G16648" s="17">
        <v>6516125.0</v>
      </c>
      <c r="H16648" s="17">
        <v>6516125.0</v>
      </c>
    </row>
    <row r="16649">
      <c r="A16649" s="7" t="s">
        <v>36459</v>
      </c>
      <c r="B16649" s="17" t="s">
        <v>36460</v>
      </c>
      <c r="C16649" s="17">
        <v>7.0</v>
      </c>
      <c r="D16649" s="17">
        <v>5391477.714</v>
      </c>
      <c r="E16649" s="17">
        <v>2933678.0</v>
      </c>
      <c r="F16649" s="17">
        <v>5546386.0</v>
      </c>
      <c r="G16649" s="17">
        <v>7269132.0</v>
      </c>
      <c r="H16649" s="17">
        <v>9960834.0</v>
      </c>
    </row>
    <row r="16650">
      <c r="A16650" s="7" t="s">
        <v>36461</v>
      </c>
      <c r="B16650" s="17" t="s">
        <v>36462</v>
      </c>
      <c r="C16650" s="17">
        <v>3.0</v>
      </c>
      <c r="D16650" s="17">
        <v>3146400.0</v>
      </c>
      <c r="E16650" s="17">
        <v>1199700.0</v>
      </c>
      <c r="F16650" s="17">
        <v>1516500.0</v>
      </c>
      <c r="G16650" s="17">
        <v>6723000.0</v>
      </c>
      <c r="H16650" s="17">
        <v>6723000.0</v>
      </c>
    </row>
    <row r="16651">
      <c r="A16651" s="7" t="s">
        <v>36463</v>
      </c>
      <c r="B16651" s="17" t="s">
        <v>36464</v>
      </c>
      <c r="C16651" s="17">
        <v>1.0</v>
      </c>
      <c r="D16651" s="17">
        <v>4646260.0</v>
      </c>
      <c r="E16651" s="17">
        <v>4646260.0</v>
      </c>
      <c r="F16651" s="17">
        <v>4646260.0</v>
      </c>
      <c r="G16651" s="17">
        <v>4646260.0</v>
      </c>
      <c r="H16651" s="17">
        <v>4646260.0</v>
      </c>
    </row>
    <row r="16652">
      <c r="A16652" s="7" t="s">
        <v>36465</v>
      </c>
      <c r="B16652" s="17" t="s">
        <v>36466</v>
      </c>
      <c r="C16652" s="17">
        <v>2.0</v>
      </c>
      <c r="D16652" s="17">
        <v>8880831.0</v>
      </c>
      <c r="E16652" s="17">
        <v>2757736.0</v>
      </c>
      <c r="F16652" s="17">
        <v>2757736.0</v>
      </c>
      <c r="G16652" s="17">
        <v>1.5003926E7</v>
      </c>
      <c r="H16652" s="17">
        <v>1.5003926E7</v>
      </c>
    </row>
    <row r="16653">
      <c r="A16653" s="7" t="s">
        <v>36467</v>
      </c>
      <c r="B16653" s="17" t="s">
        <v>36468</v>
      </c>
      <c r="C16653" s="17">
        <v>4.0</v>
      </c>
      <c r="D16653" s="17">
        <v>8881384.5</v>
      </c>
      <c r="E16653" s="17">
        <v>4493199.0</v>
      </c>
      <c r="F16653" s="17">
        <v>8458957.0</v>
      </c>
      <c r="G16653" s="17">
        <v>1.027647E7</v>
      </c>
      <c r="H16653" s="17">
        <v>1.2296912E7</v>
      </c>
    </row>
    <row r="16654">
      <c r="A16654" s="7" t="s">
        <v>36469</v>
      </c>
      <c r="B16654" s="17" t="s">
        <v>36470</v>
      </c>
      <c r="C16654" s="17">
        <v>18.0</v>
      </c>
      <c r="D16654" s="17">
        <v>1.688769844E7</v>
      </c>
      <c r="E16654" s="17">
        <v>5708143.0</v>
      </c>
      <c r="F16654" s="17">
        <v>1.1100951E7</v>
      </c>
      <c r="G16654" s="17">
        <v>2.3368897E7</v>
      </c>
      <c r="H16654" s="17">
        <v>4.3386672E7</v>
      </c>
    </row>
    <row r="16655">
      <c r="A16655" s="7" t="s">
        <v>36471</v>
      </c>
      <c r="B16655" s="17" t="s">
        <v>36472</v>
      </c>
      <c r="C16655" s="17">
        <v>23.0</v>
      </c>
      <c r="D16655" s="17">
        <v>4103997.739</v>
      </c>
      <c r="E16655" s="17">
        <v>2004812.0</v>
      </c>
      <c r="F16655" s="17">
        <v>3294407.0</v>
      </c>
      <c r="G16655" s="17">
        <v>4885950.0</v>
      </c>
      <c r="H16655" s="17">
        <v>6336824.0</v>
      </c>
    </row>
    <row r="16656">
      <c r="A16656" s="7" t="s">
        <v>36473</v>
      </c>
      <c r="B16656" s="17" t="s">
        <v>36474</v>
      </c>
      <c r="C16656" s="17">
        <v>1.0</v>
      </c>
      <c r="D16656" s="17">
        <v>3596219.0</v>
      </c>
      <c r="E16656" s="17">
        <v>3596219.0</v>
      </c>
      <c r="F16656" s="17">
        <v>3596219.0</v>
      </c>
      <c r="G16656" s="17">
        <v>3596219.0</v>
      </c>
      <c r="H16656" s="17">
        <v>3596219.0</v>
      </c>
    </row>
    <row r="16657">
      <c r="A16657" s="7" t="s">
        <v>36475</v>
      </c>
      <c r="B16657" s="17" t="s">
        <v>36476</v>
      </c>
      <c r="C16657" s="17">
        <v>2.0</v>
      </c>
      <c r="D16657" s="17">
        <v>2156027.5</v>
      </c>
      <c r="E16657" s="17">
        <v>1684055.0</v>
      </c>
      <c r="F16657" s="17">
        <v>1684055.0</v>
      </c>
      <c r="G16657" s="17">
        <v>2628000.0</v>
      </c>
      <c r="H16657" s="17">
        <v>2628000.0</v>
      </c>
    </row>
    <row r="16658">
      <c r="A16658" s="7" t="s">
        <v>36477</v>
      </c>
      <c r="B16658" s="17" t="s">
        <v>36478</v>
      </c>
      <c r="C16658" s="17">
        <v>2.0</v>
      </c>
      <c r="D16658" s="17">
        <v>1.3417702E7</v>
      </c>
      <c r="E16658" s="17">
        <v>3677154.0</v>
      </c>
      <c r="F16658" s="17">
        <v>3677154.0</v>
      </c>
      <c r="G16658" s="17">
        <v>2.315825E7</v>
      </c>
      <c r="H16658" s="17">
        <v>2.315825E7</v>
      </c>
    </row>
    <row r="16659">
      <c r="A16659" s="7" t="s">
        <v>36479</v>
      </c>
      <c r="B16659" s="17" t="s">
        <v>36480</v>
      </c>
      <c r="C16659" s="17">
        <v>2.0</v>
      </c>
      <c r="D16659" s="17">
        <v>2385203.5</v>
      </c>
      <c r="E16659" s="17">
        <v>1143508.0</v>
      </c>
      <c r="F16659" s="17">
        <v>1143508.0</v>
      </c>
      <c r="G16659" s="17">
        <v>3626899.0</v>
      </c>
      <c r="H16659" s="17">
        <v>3626899.0</v>
      </c>
    </row>
    <row r="16660">
      <c r="A16660" s="7" t="s">
        <v>36481</v>
      </c>
      <c r="B16660" s="17" t="s">
        <v>36482</v>
      </c>
      <c r="C16660" s="17">
        <v>1.0</v>
      </c>
      <c r="D16660" s="17">
        <v>1516756.0</v>
      </c>
      <c r="E16660" s="17">
        <v>1516756.0</v>
      </c>
      <c r="F16660" s="17">
        <v>1516756.0</v>
      </c>
      <c r="G16660" s="17">
        <v>1516756.0</v>
      </c>
      <c r="H16660" s="17">
        <v>1516756.0</v>
      </c>
    </row>
    <row r="16661">
      <c r="A16661" s="7" t="s">
        <v>36483</v>
      </c>
      <c r="B16661" s="17" t="s">
        <v>36484</v>
      </c>
      <c r="C16661" s="17">
        <v>1.0</v>
      </c>
      <c r="D16661" s="17">
        <v>1704000.0</v>
      </c>
      <c r="E16661" s="17">
        <v>1704000.0</v>
      </c>
      <c r="F16661" s="17">
        <v>1704000.0</v>
      </c>
      <c r="G16661" s="17">
        <v>1704000.0</v>
      </c>
      <c r="H16661" s="17">
        <v>1704000.0</v>
      </c>
    </row>
    <row r="16662">
      <c r="A16662" s="7" t="s">
        <v>36485</v>
      </c>
      <c r="B16662" s="17" t="s">
        <v>36486</v>
      </c>
      <c r="C16662" s="17">
        <v>1.0</v>
      </c>
      <c r="D16662" s="17">
        <v>3357315.0</v>
      </c>
      <c r="E16662" s="17">
        <v>3357315.0</v>
      </c>
      <c r="F16662" s="17">
        <v>3357315.0</v>
      </c>
      <c r="G16662" s="17">
        <v>3357315.0</v>
      </c>
      <c r="H16662" s="17">
        <v>3357315.0</v>
      </c>
    </row>
    <row r="16663">
      <c r="A16663" s="7" t="s">
        <v>36487</v>
      </c>
      <c r="B16663" s="17" t="s">
        <v>36488</v>
      </c>
      <c r="C16663" s="17">
        <v>1.0</v>
      </c>
      <c r="D16663" s="17">
        <v>2020377.0</v>
      </c>
      <c r="E16663" s="17">
        <v>2020377.0</v>
      </c>
      <c r="F16663" s="17">
        <v>2020377.0</v>
      </c>
      <c r="G16663" s="17">
        <v>2020377.0</v>
      </c>
      <c r="H16663" s="17">
        <v>2020377.0</v>
      </c>
    </row>
    <row r="16664">
      <c r="A16664" s="7" t="s">
        <v>36489</v>
      </c>
      <c r="B16664" s="17" t="s">
        <v>36490</v>
      </c>
      <c r="C16664" s="17">
        <v>4.0</v>
      </c>
      <c r="D16664" s="17">
        <v>7995822.25</v>
      </c>
      <c r="E16664" s="17">
        <v>2665916.0</v>
      </c>
      <c r="F16664" s="17">
        <v>6199568.0</v>
      </c>
      <c r="G16664" s="17">
        <v>7932214.0</v>
      </c>
      <c r="H16664" s="17">
        <v>1.5185591E7</v>
      </c>
    </row>
    <row r="16665">
      <c r="A16665" s="7" t="s">
        <v>36491</v>
      </c>
      <c r="B16665" s="17" t="s">
        <v>36492</v>
      </c>
      <c r="C16665" s="17">
        <v>3.0</v>
      </c>
      <c r="D16665" s="17">
        <v>2423049.667</v>
      </c>
      <c r="E16665" s="17">
        <v>1465351.0</v>
      </c>
      <c r="F16665" s="17">
        <v>2807302.0</v>
      </c>
      <c r="G16665" s="17">
        <v>2996496.0</v>
      </c>
      <c r="H16665" s="17">
        <v>2996496.0</v>
      </c>
    </row>
    <row r="16666">
      <c r="A16666" s="7" t="s">
        <v>36493</v>
      </c>
      <c r="B16666" s="17" t="s">
        <v>36494</v>
      </c>
      <c r="C16666" s="17">
        <v>4.0</v>
      </c>
      <c r="D16666" s="17">
        <v>2930597.0</v>
      </c>
      <c r="E16666" s="17">
        <v>1795525.0</v>
      </c>
      <c r="F16666" s="17">
        <v>2737266.0</v>
      </c>
      <c r="G16666" s="17">
        <v>3222000.0</v>
      </c>
      <c r="H16666" s="17">
        <v>3967597.0</v>
      </c>
    </row>
    <row r="16667">
      <c r="A16667" s="7" t="s">
        <v>36495</v>
      </c>
      <c r="B16667" s="17" t="s">
        <v>36496</v>
      </c>
      <c r="C16667" s="17">
        <v>9.0</v>
      </c>
      <c r="D16667" s="17">
        <v>5474250.556</v>
      </c>
      <c r="E16667" s="17">
        <v>3774288.0</v>
      </c>
      <c r="F16667" s="17">
        <v>4029387.0</v>
      </c>
      <c r="G16667" s="17">
        <v>7112507.0</v>
      </c>
      <c r="H16667" s="17">
        <v>9958641.0</v>
      </c>
    </row>
    <row r="16668">
      <c r="A16668" s="7" t="s">
        <v>36497</v>
      </c>
      <c r="B16668" s="17" t="s">
        <v>36498</v>
      </c>
      <c r="C16668" s="17">
        <v>19.0</v>
      </c>
      <c r="D16668" s="17">
        <v>4664116.947</v>
      </c>
      <c r="E16668" s="17">
        <v>2413660.0</v>
      </c>
      <c r="F16668" s="17">
        <v>2918895.0</v>
      </c>
      <c r="G16668" s="17">
        <v>4808450.0</v>
      </c>
      <c r="H16668" s="17">
        <v>1.4394063E7</v>
      </c>
    </row>
    <row r="16669">
      <c r="A16669" s="7" t="s">
        <v>36499</v>
      </c>
      <c r="B16669" s="17" t="s">
        <v>36500</v>
      </c>
      <c r="C16669" s="17">
        <v>6.0</v>
      </c>
      <c r="D16669" s="17">
        <v>2273451.833</v>
      </c>
      <c r="E16669" s="17">
        <v>1655544.0</v>
      </c>
      <c r="F16669" s="17">
        <v>1910946.0</v>
      </c>
      <c r="G16669" s="17">
        <v>2726383.0</v>
      </c>
      <c r="H16669" s="17">
        <v>3900421.0</v>
      </c>
    </row>
    <row r="16670">
      <c r="A16670" s="7" t="s">
        <v>36501</v>
      </c>
      <c r="B16670" s="17" t="s">
        <v>36502</v>
      </c>
      <c r="C16670" s="17">
        <v>3.0</v>
      </c>
      <c r="D16670" s="17">
        <v>2723762.333</v>
      </c>
      <c r="E16670" s="17">
        <v>1189300.0</v>
      </c>
      <c r="F16670" s="17">
        <v>3003468.0</v>
      </c>
      <c r="G16670" s="17">
        <v>3978519.0</v>
      </c>
      <c r="H16670" s="17">
        <v>3978519.0</v>
      </c>
    </row>
    <row r="16671">
      <c r="A16671" s="7" t="s">
        <v>36503</v>
      </c>
      <c r="B16671" s="17" t="s">
        <v>36504</v>
      </c>
      <c r="C16671" s="17">
        <v>2.0</v>
      </c>
      <c r="D16671" s="17">
        <v>2156966.5</v>
      </c>
      <c r="E16671" s="17">
        <v>1326425.0</v>
      </c>
      <c r="F16671" s="17">
        <v>1326425.0</v>
      </c>
      <c r="G16671" s="17">
        <v>2987508.0</v>
      </c>
      <c r="H16671" s="17">
        <v>2987508.0</v>
      </c>
    </row>
    <row r="16672">
      <c r="A16672" s="7" t="s">
        <v>36505</v>
      </c>
      <c r="B16672" s="17" t="s">
        <v>36506</v>
      </c>
      <c r="C16672" s="17">
        <v>3.0</v>
      </c>
      <c r="D16672" s="17">
        <v>2.169865967E7</v>
      </c>
      <c r="E16672" s="17">
        <v>1809023.0</v>
      </c>
      <c r="F16672" s="17">
        <v>1.4387767E7</v>
      </c>
      <c r="G16672" s="17">
        <v>4.8899189E7</v>
      </c>
      <c r="H16672" s="17">
        <v>4.8899189E7</v>
      </c>
    </row>
    <row r="16673">
      <c r="A16673" s="7" t="s">
        <v>36508</v>
      </c>
      <c r="B16673" s="17" t="s">
        <v>36509</v>
      </c>
      <c r="C16673" s="17">
        <v>1.0</v>
      </c>
      <c r="D16673" s="17">
        <v>2.38731E7</v>
      </c>
      <c r="E16673" s="17">
        <v>2.38731E7</v>
      </c>
      <c r="F16673" s="17">
        <v>2.38731E7</v>
      </c>
      <c r="G16673" s="17">
        <v>2.38731E7</v>
      </c>
      <c r="H16673" s="17">
        <v>2.38731E7</v>
      </c>
    </row>
    <row r="16674">
      <c r="A16674" s="7" t="s">
        <v>36510</v>
      </c>
      <c r="B16674" s="17" t="s">
        <v>36511</v>
      </c>
      <c r="C16674" s="17">
        <v>5.0</v>
      </c>
      <c r="D16674" s="17">
        <v>2333578.8</v>
      </c>
      <c r="E16674" s="17">
        <v>1491246.0</v>
      </c>
      <c r="F16674" s="17">
        <v>1660000.0</v>
      </c>
      <c r="G16674" s="17">
        <v>2261071.0</v>
      </c>
      <c r="H16674" s="17">
        <v>5575577.0</v>
      </c>
    </row>
    <row r="16675">
      <c r="A16675" s="7" t="s">
        <v>36512</v>
      </c>
      <c r="B16675" s="17" t="s">
        <v>36513</v>
      </c>
      <c r="C16675" s="17">
        <v>2.0</v>
      </c>
      <c r="D16675" s="17">
        <v>2222299.5</v>
      </c>
      <c r="E16675" s="17">
        <v>1835850.0</v>
      </c>
      <c r="F16675" s="17">
        <v>1835850.0</v>
      </c>
      <c r="G16675" s="17">
        <v>2608749.0</v>
      </c>
      <c r="H16675" s="17">
        <v>2608749.0</v>
      </c>
    </row>
    <row r="16676">
      <c r="A16676" s="7" t="s">
        <v>36514</v>
      </c>
      <c r="B16676" s="17" t="s">
        <v>36515</v>
      </c>
      <c r="C16676" s="17">
        <v>2.0</v>
      </c>
      <c r="D16676" s="17">
        <v>1645934.0</v>
      </c>
      <c r="E16676" s="17">
        <v>1205000.0</v>
      </c>
      <c r="F16676" s="17">
        <v>1205000.0</v>
      </c>
      <c r="G16676" s="17">
        <v>2086868.0</v>
      </c>
      <c r="H16676" s="17">
        <v>2086868.0</v>
      </c>
    </row>
    <row r="16677">
      <c r="A16677" s="7" t="s">
        <v>36516</v>
      </c>
      <c r="B16677" s="17" t="s">
        <v>36517</v>
      </c>
      <c r="C16677" s="17">
        <v>1.0</v>
      </c>
      <c r="D16677" s="17">
        <v>9022085.0</v>
      </c>
      <c r="E16677" s="17">
        <v>9022085.0</v>
      </c>
      <c r="F16677" s="17">
        <v>9022085.0</v>
      </c>
      <c r="G16677" s="17">
        <v>9022085.0</v>
      </c>
      <c r="H16677" s="17">
        <v>9022085.0</v>
      </c>
    </row>
    <row r="16678">
      <c r="A16678" s="7" t="s">
        <v>36518</v>
      </c>
      <c r="B16678" s="17" t="s">
        <v>36519</v>
      </c>
      <c r="C16678" s="17">
        <v>2.0</v>
      </c>
      <c r="D16678" s="17">
        <v>7015705.0</v>
      </c>
      <c r="E16678" s="17">
        <v>5455260.0</v>
      </c>
      <c r="F16678" s="17">
        <v>5455260.0</v>
      </c>
      <c r="G16678" s="17">
        <v>8576150.0</v>
      </c>
      <c r="H16678" s="17">
        <v>8576150.0</v>
      </c>
    </row>
    <row r="16679">
      <c r="A16679" s="7" t="s">
        <v>36520</v>
      </c>
      <c r="B16679" s="17" t="s">
        <v>36521</v>
      </c>
      <c r="C16679" s="17">
        <v>20.0</v>
      </c>
      <c r="D16679" s="17">
        <v>9436911.1</v>
      </c>
      <c r="E16679" s="17">
        <v>3088439.0</v>
      </c>
      <c r="F16679" s="17">
        <v>7415271.0</v>
      </c>
      <c r="G16679" s="17">
        <v>1.135699E7</v>
      </c>
      <c r="H16679" s="17">
        <v>1.8351398E7</v>
      </c>
    </row>
    <row r="16680">
      <c r="A16680" s="7" t="s">
        <v>36522</v>
      </c>
      <c r="B16680" s="17" t="s">
        <v>36523</v>
      </c>
      <c r="C16680" s="17">
        <v>10.0</v>
      </c>
      <c r="D16680" s="17">
        <v>7265491.7</v>
      </c>
      <c r="E16680" s="17">
        <v>2089587.0</v>
      </c>
      <c r="F16680" s="17">
        <v>2856600.0</v>
      </c>
      <c r="G16680" s="17">
        <v>8144258.0</v>
      </c>
      <c r="H16680" s="17">
        <v>1.9119635E7</v>
      </c>
    </row>
    <row r="16681">
      <c r="A16681" s="7" t="s">
        <v>36524</v>
      </c>
      <c r="B16681" s="17" t="s">
        <v>36525</v>
      </c>
      <c r="C16681" s="17">
        <v>6.0</v>
      </c>
      <c r="D16681" s="17">
        <v>3748151.667</v>
      </c>
      <c r="E16681" s="17">
        <v>1848102.0</v>
      </c>
      <c r="F16681" s="17">
        <v>1899596.0</v>
      </c>
      <c r="G16681" s="17">
        <v>2084859.0</v>
      </c>
      <c r="H16681" s="17">
        <v>1.3139353E7</v>
      </c>
    </row>
    <row r="16682">
      <c r="A16682" s="7" t="s">
        <v>36526</v>
      </c>
      <c r="B16682" s="17" t="s">
        <v>36527</v>
      </c>
      <c r="C16682" s="17">
        <v>1.0</v>
      </c>
      <c r="D16682" s="17">
        <v>5478000.0</v>
      </c>
      <c r="E16682" s="17">
        <v>5478000.0</v>
      </c>
      <c r="F16682" s="17">
        <v>5478000.0</v>
      </c>
      <c r="G16682" s="17">
        <v>5478000.0</v>
      </c>
      <c r="H16682" s="17">
        <v>5478000.0</v>
      </c>
    </row>
    <row r="16683">
      <c r="A16683" s="7" t="s">
        <v>36528</v>
      </c>
      <c r="B16683" s="17" t="s">
        <v>36529</v>
      </c>
      <c r="C16683" s="17">
        <v>5.0</v>
      </c>
      <c r="D16683" s="17">
        <v>4271153.6</v>
      </c>
      <c r="E16683" s="17">
        <v>2996097.0</v>
      </c>
      <c r="F16683" s="17">
        <v>4164155.0</v>
      </c>
      <c r="G16683" s="17">
        <v>4775705.0</v>
      </c>
      <c r="H16683" s="17">
        <v>7837509.0</v>
      </c>
    </row>
    <row r="16684">
      <c r="A16684" s="7" t="s">
        <v>36530</v>
      </c>
      <c r="B16684" s="17" t="s">
        <v>36531</v>
      </c>
      <c r="C16684" s="17">
        <v>139.0</v>
      </c>
      <c r="D16684" s="17">
        <v>5025674.835</v>
      </c>
      <c r="E16684" s="17">
        <v>2436101.0</v>
      </c>
      <c r="F16684" s="17">
        <v>3572240.0</v>
      </c>
      <c r="G16684" s="17">
        <v>5676011.0</v>
      </c>
      <c r="H16684" s="17">
        <v>9708609.0</v>
      </c>
    </row>
    <row r="16685">
      <c r="A16685" s="7" t="s">
        <v>36532</v>
      </c>
      <c r="B16685" s="17" t="s">
        <v>36533</v>
      </c>
      <c r="C16685" s="17">
        <v>14.0</v>
      </c>
      <c r="D16685" s="17">
        <v>3900956.929</v>
      </c>
      <c r="E16685" s="17">
        <v>2637981.0</v>
      </c>
      <c r="F16685" s="17">
        <v>3147264.0</v>
      </c>
      <c r="G16685" s="17">
        <v>4592169.0</v>
      </c>
      <c r="H16685" s="17">
        <v>6993000.0</v>
      </c>
    </row>
    <row r="16686">
      <c r="A16686" s="7" t="s">
        <v>36534</v>
      </c>
      <c r="B16686" s="17" t="s">
        <v>36535</v>
      </c>
      <c r="C16686" s="17">
        <v>11.0</v>
      </c>
      <c r="D16686" s="17">
        <v>8429334.364</v>
      </c>
      <c r="E16686" s="17">
        <v>2726199.0</v>
      </c>
      <c r="F16686" s="17">
        <v>4010700.0</v>
      </c>
      <c r="G16686" s="17">
        <v>1.3047102E7</v>
      </c>
      <c r="H16686" s="17">
        <v>1.4512569E7</v>
      </c>
    </row>
    <row r="16687">
      <c r="A16687" s="7" t="s">
        <v>36537</v>
      </c>
      <c r="B16687" s="17" t="s">
        <v>36538</v>
      </c>
      <c r="C16687" s="17">
        <v>3.0</v>
      </c>
      <c r="D16687" s="17">
        <v>3872790.0</v>
      </c>
      <c r="E16687" s="17">
        <v>2952155.0</v>
      </c>
      <c r="F16687" s="17">
        <v>3571215.0</v>
      </c>
      <c r="G16687" s="17">
        <v>5095000.0</v>
      </c>
      <c r="H16687" s="17">
        <v>5095000.0</v>
      </c>
    </row>
    <row r="16688">
      <c r="A16688" s="7" t="s">
        <v>36539</v>
      </c>
      <c r="B16688" s="17" t="s">
        <v>36540</v>
      </c>
      <c r="C16688" s="17">
        <v>1.0</v>
      </c>
      <c r="D16688" s="17">
        <v>2794732.0</v>
      </c>
      <c r="E16688" s="17">
        <v>2794732.0</v>
      </c>
      <c r="F16688" s="17">
        <v>2794732.0</v>
      </c>
      <c r="G16688" s="17">
        <v>2794732.0</v>
      </c>
      <c r="H16688" s="17">
        <v>2794732.0</v>
      </c>
    </row>
    <row r="16689">
      <c r="A16689" s="7" t="s">
        <v>36541</v>
      </c>
      <c r="B16689" s="17" t="s">
        <v>36542</v>
      </c>
      <c r="C16689" s="17">
        <v>4.0</v>
      </c>
      <c r="D16689" s="17">
        <v>3300827.25</v>
      </c>
      <c r="E16689" s="17">
        <v>614671.0</v>
      </c>
      <c r="F16689" s="17">
        <v>1753600.0</v>
      </c>
      <c r="G16689" s="17">
        <v>2951700.0</v>
      </c>
      <c r="H16689" s="17">
        <v>7883338.0</v>
      </c>
    </row>
    <row r="16690">
      <c r="A16690" s="7" t="s">
        <v>36543</v>
      </c>
      <c r="B16690" s="17" t="s">
        <v>36544</v>
      </c>
      <c r="C16690" s="17">
        <v>393.0</v>
      </c>
      <c r="D16690" s="17">
        <v>3110865.046</v>
      </c>
      <c r="E16690" s="17">
        <v>1770050.0</v>
      </c>
      <c r="F16690" s="17">
        <v>2539958.0</v>
      </c>
      <c r="G16690" s="17">
        <v>3456648.0</v>
      </c>
      <c r="H16690" s="17">
        <v>5269080.0</v>
      </c>
    </row>
    <row r="16691">
      <c r="A16691" s="7" t="s">
        <v>36545</v>
      </c>
      <c r="B16691" s="17" t="s">
        <v>36546</v>
      </c>
      <c r="C16691" s="17">
        <v>12.0</v>
      </c>
      <c r="D16691" s="17">
        <v>2317487.333</v>
      </c>
      <c r="E16691" s="17">
        <v>1762459.0</v>
      </c>
      <c r="F16691" s="17">
        <v>2035300.0</v>
      </c>
      <c r="G16691" s="17">
        <v>2420584.0</v>
      </c>
      <c r="H16691" s="17">
        <v>3891000.0</v>
      </c>
    </row>
    <row r="16692">
      <c r="A16692" s="7" t="s">
        <v>36547</v>
      </c>
      <c r="B16692" s="17" t="s">
        <v>36548</v>
      </c>
      <c r="C16692" s="17">
        <v>9.0</v>
      </c>
      <c r="D16692" s="17">
        <v>4127249.444</v>
      </c>
      <c r="E16692" s="17">
        <v>1773403.0</v>
      </c>
      <c r="F16692" s="17">
        <v>2694609.0</v>
      </c>
      <c r="G16692" s="17">
        <v>3147283.0</v>
      </c>
      <c r="H16692" s="17">
        <v>1.7985319E7</v>
      </c>
    </row>
    <row r="16693">
      <c r="A16693" s="7" t="s">
        <v>36549</v>
      </c>
      <c r="B16693" s="17" t="s">
        <v>36550</v>
      </c>
      <c r="C16693" s="17">
        <v>4.0</v>
      </c>
      <c r="D16693" s="17">
        <v>2759628.75</v>
      </c>
      <c r="E16693" s="17">
        <v>1425794.0</v>
      </c>
      <c r="F16693" s="17">
        <v>1990387.0</v>
      </c>
      <c r="G16693" s="17">
        <v>3373488.0</v>
      </c>
      <c r="H16693" s="17">
        <v>4248846.0</v>
      </c>
    </row>
    <row r="16694">
      <c r="A16694" s="7" t="s">
        <v>36551</v>
      </c>
      <c r="B16694" s="17" t="s">
        <v>36552</v>
      </c>
      <c r="C16694" s="17">
        <v>6.0</v>
      </c>
      <c r="D16694" s="17">
        <v>1.478585337E9</v>
      </c>
      <c r="E16694" s="17">
        <v>2184893.0</v>
      </c>
      <c r="F16694" s="17">
        <v>5000020.0</v>
      </c>
      <c r="G16694" s="17">
        <v>5.23933E7</v>
      </c>
      <c r="H16694" s="17">
        <v>8.804323009E9</v>
      </c>
    </row>
    <row r="16695">
      <c r="A16695" s="7" t="s">
        <v>36553</v>
      </c>
      <c r="B16695" s="17" t="s">
        <v>36554</v>
      </c>
      <c r="C16695" s="17">
        <v>26.0</v>
      </c>
      <c r="D16695" s="17">
        <v>3193935.577</v>
      </c>
      <c r="E16695" s="17">
        <v>2185130.0</v>
      </c>
      <c r="F16695" s="17">
        <v>2560356.0</v>
      </c>
      <c r="G16695" s="17">
        <v>4076468.0</v>
      </c>
      <c r="H16695" s="17">
        <v>5727710.0</v>
      </c>
    </row>
    <row r="16696">
      <c r="A16696" s="7" t="s">
        <v>36555</v>
      </c>
      <c r="B16696" s="17" t="s">
        <v>36556</v>
      </c>
      <c r="C16696" s="17">
        <v>54.0</v>
      </c>
      <c r="D16696" s="17">
        <v>3990534.241</v>
      </c>
      <c r="E16696" s="17">
        <v>1790027.0</v>
      </c>
      <c r="F16696" s="17">
        <v>3040232.0</v>
      </c>
      <c r="G16696" s="17">
        <v>4566659.0</v>
      </c>
      <c r="H16696" s="17">
        <v>6894300.0</v>
      </c>
    </row>
    <row r="16697">
      <c r="A16697" s="7" t="s">
        <v>36557</v>
      </c>
      <c r="B16697" s="17" t="s">
        <v>36558</v>
      </c>
      <c r="C16697" s="17">
        <v>3.0</v>
      </c>
      <c r="D16697" s="17">
        <v>3144761.0</v>
      </c>
      <c r="E16697" s="17">
        <v>1455185.0</v>
      </c>
      <c r="F16697" s="17">
        <v>3682098.0</v>
      </c>
      <c r="G16697" s="17">
        <v>4297000.0</v>
      </c>
      <c r="H16697" s="17">
        <v>4297000.0</v>
      </c>
    </row>
    <row r="16698">
      <c r="A16698" s="7" t="s">
        <v>36559</v>
      </c>
      <c r="B16698" s="17" t="s">
        <v>36560</v>
      </c>
      <c r="C16698" s="17">
        <v>2.0</v>
      </c>
      <c r="D16698" s="17">
        <v>1618003.0</v>
      </c>
      <c r="E16698" s="17">
        <v>915468.0</v>
      </c>
      <c r="F16698" s="17">
        <v>915468.0</v>
      </c>
      <c r="G16698" s="17">
        <v>2320538.0</v>
      </c>
      <c r="H16698" s="17">
        <v>2320538.0</v>
      </c>
    </row>
    <row r="16699">
      <c r="A16699" s="7" t="s">
        <v>36561</v>
      </c>
      <c r="B16699" s="17" t="s">
        <v>36562</v>
      </c>
      <c r="C16699" s="17">
        <v>2.0</v>
      </c>
      <c r="D16699" s="17">
        <v>2171413.0</v>
      </c>
      <c r="E16699" s="17">
        <v>1458463.0</v>
      </c>
      <c r="F16699" s="17">
        <v>1458463.0</v>
      </c>
      <c r="G16699" s="17">
        <v>2884363.0</v>
      </c>
      <c r="H16699" s="17">
        <v>2884363.0</v>
      </c>
    </row>
    <row r="16700">
      <c r="A16700" s="7" t="s">
        <v>36563</v>
      </c>
      <c r="B16700" s="17" t="s">
        <v>36564</v>
      </c>
      <c r="C16700" s="17">
        <v>12.0</v>
      </c>
      <c r="D16700" s="17">
        <v>2789513.583</v>
      </c>
      <c r="E16700" s="17">
        <v>1274816.0</v>
      </c>
      <c r="F16700" s="17">
        <v>2069855.0</v>
      </c>
      <c r="G16700" s="17">
        <v>3784878.0</v>
      </c>
      <c r="H16700" s="17">
        <v>4931326.0</v>
      </c>
    </row>
    <row r="16701">
      <c r="A16701" s="7" t="s">
        <v>36565</v>
      </c>
      <c r="B16701" s="17" t="s">
        <v>36566</v>
      </c>
      <c r="C16701" s="17">
        <v>5.0</v>
      </c>
      <c r="D16701" s="17">
        <v>2450958.6</v>
      </c>
      <c r="E16701" s="17">
        <v>1865162.0</v>
      </c>
      <c r="F16701" s="17">
        <v>2291026.0</v>
      </c>
      <c r="G16701" s="17">
        <v>2539487.0</v>
      </c>
      <c r="H16701" s="17">
        <v>3745800.0</v>
      </c>
    </row>
    <row r="16702">
      <c r="A16702" s="7" t="s">
        <v>36567</v>
      </c>
      <c r="B16702" s="17" t="s">
        <v>36568</v>
      </c>
      <c r="C16702" s="17">
        <v>6.0</v>
      </c>
      <c r="D16702" s="17">
        <v>8744272.0</v>
      </c>
      <c r="E16702" s="17">
        <v>2497050.0</v>
      </c>
      <c r="F16702" s="17">
        <v>3022668.0</v>
      </c>
      <c r="G16702" s="17">
        <v>5204964.0</v>
      </c>
      <c r="H16702" s="17">
        <v>3.6475763E7</v>
      </c>
    </row>
    <row r="16703">
      <c r="A16703" s="7" t="s">
        <v>36569</v>
      </c>
      <c r="B16703" s="17" t="s">
        <v>36570</v>
      </c>
      <c r="C16703" s="17">
        <v>98.0</v>
      </c>
      <c r="D16703" s="17">
        <v>6318662.704</v>
      </c>
      <c r="E16703" s="17">
        <v>2243377.0</v>
      </c>
      <c r="F16703" s="17">
        <v>3159285.0</v>
      </c>
      <c r="G16703" s="17">
        <v>5677052.0</v>
      </c>
      <c r="H16703" s="17">
        <v>1.5000891E7</v>
      </c>
    </row>
    <row r="16704">
      <c r="A16704" s="7" t="s">
        <v>36571</v>
      </c>
      <c r="B16704" s="17" t="s">
        <v>36572</v>
      </c>
      <c r="C16704" s="17">
        <v>39.0</v>
      </c>
      <c r="D16704" s="17">
        <v>4169151.821</v>
      </c>
      <c r="E16704" s="17">
        <v>1835650.0</v>
      </c>
      <c r="F16704" s="17">
        <v>2281672.0</v>
      </c>
      <c r="G16704" s="17">
        <v>3622420.0</v>
      </c>
      <c r="H16704" s="17">
        <v>4566251.0</v>
      </c>
    </row>
    <row r="16705">
      <c r="A16705" s="7" t="s">
        <v>36573</v>
      </c>
      <c r="B16705" s="17" t="s">
        <v>36574</v>
      </c>
      <c r="C16705" s="17">
        <v>47.0</v>
      </c>
      <c r="D16705" s="17">
        <v>4303957.723</v>
      </c>
      <c r="E16705" s="17">
        <v>1739724.0</v>
      </c>
      <c r="F16705" s="17">
        <v>2736217.0</v>
      </c>
      <c r="G16705" s="17">
        <v>4312300.0</v>
      </c>
      <c r="H16705" s="17">
        <v>6128469.0</v>
      </c>
    </row>
    <row r="16706">
      <c r="A16706" s="7" t="s">
        <v>36575</v>
      </c>
      <c r="B16706" s="17" t="s">
        <v>36576</v>
      </c>
      <c r="C16706" s="17">
        <v>123.0</v>
      </c>
      <c r="D16706" s="17">
        <v>3229771.423</v>
      </c>
      <c r="E16706" s="17">
        <v>1789380.0</v>
      </c>
      <c r="F16706" s="17">
        <v>2443486.0</v>
      </c>
      <c r="G16706" s="17">
        <v>3447605.0</v>
      </c>
      <c r="H16706" s="17">
        <v>5264899.0</v>
      </c>
    </row>
    <row r="16707">
      <c r="A16707" s="7" t="s">
        <v>36577</v>
      </c>
      <c r="B16707" s="17" t="s">
        <v>36578</v>
      </c>
      <c r="C16707" s="17">
        <v>2.0</v>
      </c>
      <c r="D16707" s="17">
        <v>2361849.0</v>
      </c>
      <c r="E16707" s="17">
        <v>1170134.0</v>
      </c>
      <c r="F16707" s="17">
        <v>1170134.0</v>
      </c>
      <c r="G16707" s="17">
        <v>3553564.0</v>
      </c>
      <c r="H16707" s="17">
        <v>3553564.0</v>
      </c>
    </row>
    <row r="16708">
      <c r="A16708" s="7" t="s">
        <v>36579</v>
      </c>
      <c r="B16708" s="17" t="s">
        <v>36580</v>
      </c>
      <c r="C16708" s="17">
        <v>4.0</v>
      </c>
      <c r="D16708" s="17">
        <v>2326107.25</v>
      </c>
      <c r="E16708" s="17">
        <v>1791000.0</v>
      </c>
      <c r="F16708" s="17">
        <v>1977000.0</v>
      </c>
      <c r="G16708" s="17">
        <v>2728829.0</v>
      </c>
      <c r="H16708" s="17">
        <v>2807600.0</v>
      </c>
    </row>
    <row r="16709">
      <c r="A16709" s="7" t="s">
        <v>36581</v>
      </c>
      <c r="B16709" s="17" t="s">
        <v>36582</v>
      </c>
      <c r="C16709" s="17">
        <v>3.0</v>
      </c>
      <c r="D16709" s="17">
        <v>6257327.667</v>
      </c>
      <c r="E16709" s="17">
        <v>2615500.0</v>
      </c>
      <c r="F16709" s="17">
        <v>4735803.0</v>
      </c>
      <c r="G16709" s="17">
        <v>1.142068E7</v>
      </c>
      <c r="H16709" s="17">
        <v>1.142068E7</v>
      </c>
    </row>
    <row r="16710">
      <c r="A16710" s="7" t="s">
        <v>36583</v>
      </c>
      <c r="B16710" s="17" t="s">
        <v>36584</v>
      </c>
      <c r="C16710" s="17">
        <v>1.0</v>
      </c>
      <c r="D16710" s="17">
        <v>2061540.0</v>
      </c>
      <c r="E16710" s="17">
        <v>2061540.0</v>
      </c>
      <c r="F16710" s="17">
        <v>2061540.0</v>
      </c>
      <c r="G16710" s="17">
        <v>2061540.0</v>
      </c>
      <c r="H16710" s="17">
        <v>2061540.0</v>
      </c>
    </row>
    <row r="16711">
      <c r="A16711" s="7" t="s">
        <v>36585</v>
      </c>
      <c r="B16711" s="17" t="s">
        <v>36586</v>
      </c>
      <c r="C16711" s="17">
        <v>1.0</v>
      </c>
      <c r="D16711" s="17">
        <v>4147203.0</v>
      </c>
      <c r="E16711" s="17">
        <v>4147203.0</v>
      </c>
      <c r="F16711" s="17">
        <v>4147203.0</v>
      </c>
      <c r="G16711" s="17">
        <v>4147203.0</v>
      </c>
      <c r="H16711" s="17">
        <v>4147203.0</v>
      </c>
    </row>
    <row r="16712">
      <c r="A16712" s="7" t="s">
        <v>36587</v>
      </c>
      <c r="B16712" s="17" t="s">
        <v>36588</v>
      </c>
      <c r="C16712" s="17">
        <v>2.0</v>
      </c>
      <c r="D16712" s="17">
        <v>9835214.0</v>
      </c>
      <c r="E16712" s="17">
        <v>6746978.0</v>
      </c>
      <c r="F16712" s="17">
        <v>6746978.0</v>
      </c>
      <c r="G16712" s="17">
        <v>1.292345E7</v>
      </c>
      <c r="H16712" s="17">
        <v>1.292345E7</v>
      </c>
    </row>
    <row r="16713">
      <c r="A16713" s="7" t="s">
        <v>36589</v>
      </c>
      <c r="B16713" s="17" t="s">
        <v>36590</v>
      </c>
      <c r="C16713" s="17">
        <v>3.0</v>
      </c>
      <c r="D16713" s="17">
        <v>3.413366267E7</v>
      </c>
      <c r="E16713" s="17">
        <v>1461123.0</v>
      </c>
      <c r="F16713" s="17">
        <v>1.8960133E7</v>
      </c>
      <c r="G16713" s="17">
        <v>8.1979732E7</v>
      </c>
      <c r="H16713" s="17">
        <v>8.1979732E7</v>
      </c>
    </row>
    <row r="16714">
      <c r="A16714" s="7" t="s">
        <v>36591</v>
      </c>
      <c r="B16714" s="17" t="s">
        <v>36592</v>
      </c>
      <c r="C16714" s="17">
        <v>3.0</v>
      </c>
      <c r="D16714" s="17">
        <v>4152044.667</v>
      </c>
      <c r="E16714" s="17">
        <v>1827028.0</v>
      </c>
      <c r="F16714" s="17">
        <v>5143893.0</v>
      </c>
      <c r="G16714" s="17">
        <v>5485213.0</v>
      </c>
      <c r="H16714" s="17">
        <v>5485213.0</v>
      </c>
    </row>
    <row r="16715">
      <c r="A16715" s="7" t="s">
        <v>36593</v>
      </c>
      <c r="B16715" s="17" t="s">
        <v>36594</v>
      </c>
      <c r="C16715" s="17">
        <v>7.0</v>
      </c>
      <c r="D16715" s="17">
        <v>2911487.143</v>
      </c>
      <c r="E16715" s="17">
        <v>1426966.0</v>
      </c>
      <c r="F16715" s="17">
        <v>2814552.0</v>
      </c>
      <c r="G16715" s="17">
        <v>4475214.0</v>
      </c>
      <c r="H16715" s="17">
        <v>5087819.0</v>
      </c>
    </row>
    <row r="16716">
      <c r="A16716" s="7" t="s">
        <v>36595</v>
      </c>
      <c r="B16716" s="17" t="s">
        <v>36596</v>
      </c>
      <c r="C16716" s="17">
        <v>36.0</v>
      </c>
      <c r="D16716" s="17">
        <v>1.162807342E7</v>
      </c>
      <c r="E16716" s="17">
        <v>2272874.0</v>
      </c>
      <c r="F16716" s="17">
        <v>3279827.0</v>
      </c>
      <c r="G16716" s="17">
        <v>5560364.0</v>
      </c>
      <c r="H16716" s="17">
        <v>1.6409001E7</v>
      </c>
    </row>
    <row r="16717">
      <c r="A16717" s="7" t="s">
        <v>36597</v>
      </c>
      <c r="B16717" s="17" t="s">
        <v>36598</v>
      </c>
      <c r="C16717" s="17">
        <v>1.0</v>
      </c>
      <c r="D16717" s="17">
        <v>1893737.0</v>
      </c>
      <c r="E16717" s="17">
        <v>1893737.0</v>
      </c>
      <c r="F16717" s="17">
        <v>1893737.0</v>
      </c>
      <c r="G16717" s="17">
        <v>1893737.0</v>
      </c>
      <c r="H16717" s="17">
        <v>1893737.0</v>
      </c>
    </row>
    <row r="16718">
      <c r="A16718" s="7" t="s">
        <v>36599</v>
      </c>
      <c r="B16718" s="17" t="s">
        <v>36600</v>
      </c>
      <c r="C16718" s="17">
        <v>1.0</v>
      </c>
      <c r="D16718" s="17">
        <v>1730390.0</v>
      </c>
      <c r="E16718" s="17">
        <v>1730390.0</v>
      </c>
      <c r="F16718" s="17">
        <v>1730390.0</v>
      </c>
      <c r="G16718" s="17">
        <v>1730390.0</v>
      </c>
      <c r="H16718" s="17">
        <v>1730390.0</v>
      </c>
    </row>
    <row r="16719">
      <c r="A16719" s="7" t="s">
        <v>36601</v>
      </c>
      <c r="B16719" s="17" t="s">
        <v>36602</v>
      </c>
      <c r="C16719" s="17">
        <v>1.0</v>
      </c>
      <c r="D16719" s="17">
        <v>2410304.0</v>
      </c>
      <c r="E16719" s="17">
        <v>2410304.0</v>
      </c>
      <c r="F16719" s="17">
        <v>2410304.0</v>
      </c>
      <c r="G16719" s="17">
        <v>2410304.0</v>
      </c>
      <c r="H16719" s="17">
        <v>2410304.0</v>
      </c>
    </row>
    <row r="16720">
      <c r="A16720" s="7" t="s">
        <v>36603</v>
      </c>
      <c r="B16720" s="17" t="s">
        <v>36604</v>
      </c>
      <c r="C16720" s="17">
        <v>9.0</v>
      </c>
      <c r="D16720" s="17">
        <v>3898354.667</v>
      </c>
      <c r="E16720" s="17">
        <v>2214000.0</v>
      </c>
      <c r="F16720" s="17">
        <v>4700083.0</v>
      </c>
      <c r="G16720" s="17">
        <v>4923808.0</v>
      </c>
      <c r="H16720" s="17">
        <v>7197490.0</v>
      </c>
    </row>
    <row r="16721">
      <c r="A16721" s="7" t="s">
        <v>36605</v>
      </c>
      <c r="B16721" s="17" t="s">
        <v>36606</v>
      </c>
      <c r="C16721" s="17">
        <v>1.0</v>
      </c>
      <c r="D16721" s="17">
        <v>3652869.0</v>
      </c>
      <c r="E16721" s="17">
        <v>3652869.0</v>
      </c>
      <c r="F16721" s="17">
        <v>3652869.0</v>
      </c>
      <c r="G16721" s="17">
        <v>3652869.0</v>
      </c>
      <c r="H16721" s="17">
        <v>3652869.0</v>
      </c>
    </row>
    <row r="16722">
      <c r="A16722" s="7" t="s">
        <v>36607</v>
      </c>
      <c r="B16722" s="17" t="s">
        <v>36608</v>
      </c>
      <c r="C16722" s="17">
        <v>34.0</v>
      </c>
      <c r="D16722" s="17">
        <v>2.711814844E7</v>
      </c>
      <c r="E16722" s="17">
        <v>5199493.0</v>
      </c>
      <c r="F16722" s="17">
        <v>1.268041E7</v>
      </c>
      <c r="G16722" s="17">
        <v>3.6452273E7</v>
      </c>
      <c r="H16722" s="17">
        <v>7.0000833E7</v>
      </c>
    </row>
    <row r="16723">
      <c r="A16723" s="7" t="s">
        <v>36610</v>
      </c>
      <c r="B16723" s="17" t="s">
        <v>36611</v>
      </c>
      <c r="C16723" s="17">
        <v>37.0</v>
      </c>
      <c r="D16723" s="17">
        <v>2.142386019E7</v>
      </c>
      <c r="E16723" s="17">
        <v>2213044.0</v>
      </c>
      <c r="F16723" s="17">
        <v>5009891.0</v>
      </c>
      <c r="G16723" s="17">
        <v>9659424.0</v>
      </c>
      <c r="H16723" s="17">
        <v>5.4209191E7</v>
      </c>
    </row>
    <row r="16724">
      <c r="A16724" s="7" t="s">
        <v>36612</v>
      </c>
      <c r="B16724" s="17" t="s">
        <v>36613</v>
      </c>
      <c r="C16724" s="17">
        <v>29.0</v>
      </c>
      <c r="D16724" s="17">
        <v>1.765830014E7</v>
      </c>
      <c r="E16724" s="17">
        <v>2270208.0</v>
      </c>
      <c r="F16724" s="17">
        <v>4408017.0</v>
      </c>
      <c r="G16724" s="17">
        <v>1.574081E7</v>
      </c>
      <c r="H16724" s="17">
        <v>6.7769266E7</v>
      </c>
    </row>
    <row r="16725">
      <c r="A16725" s="7" t="s">
        <v>36614</v>
      </c>
      <c r="B16725" s="17" t="s">
        <v>36615</v>
      </c>
      <c r="C16725" s="17">
        <v>395.0</v>
      </c>
      <c r="D16725" s="17">
        <v>4644621.319</v>
      </c>
      <c r="E16725" s="17">
        <v>1940486.0</v>
      </c>
      <c r="F16725" s="17">
        <v>2530257.0</v>
      </c>
      <c r="G16725" s="17">
        <v>4346178.0</v>
      </c>
      <c r="H16725" s="17">
        <v>7902826.0</v>
      </c>
    </row>
    <row r="16726">
      <c r="A16726" s="7" t="s">
        <v>36616</v>
      </c>
      <c r="B16726" s="17" t="s">
        <v>36617</v>
      </c>
      <c r="C16726" s="17">
        <v>8.0</v>
      </c>
      <c r="D16726" s="17">
        <v>3522554.375</v>
      </c>
      <c r="E16726" s="17">
        <v>1566000.0</v>
      </c>
      <c r="F16726" s="17">
        <v>1853273.0</v>
      </c>
      <c r="G16726" s="17">
        <v>3332733.0</v>
      </c>
      <c r="H16726" s="17">
        <v>1.3236929E7</v>
      </c>
    </row>
    <row r="16727">
      <c r="A16727" s="7" t="s">
        <v>36618</v>
      </c>
      <c r="B16727" s="17" t="s">
        <v>36619</v>
      </c>
      <c r="C16727" s="17">
        <v>115.0</v>
      </c>
      <c r="D16727" s="17">
        <v>3036471.452</v>
      </c>
      <c r="E16727" s="17">
        <v>1683914.0</v>
      </c>
      <c r="F16727" s="17">
        <v>2206962.0</v>
      </c>
      <c r="G16727" s="17">
        <v>3429218.0</v>
      </c>
      <c r="H16727" s="17">
        <v>4679100.0</v>
      </c>
    </row>
    <row r="16728">
      <c r="A16728" s="7" t="s">
        <v>36620</v>
      </c>
      <c r="B16728" s="17" t="s">
        <v>36621</v>
      </c>
      <c r="C16728" s="17">
        <v>192.0</v>
      </c>
      <c r="D16728" s="17">
        <v>8800530.047</v>
      </c>
      <c r="E16728" s="17">
        <v>2155190.0</v>
      </c>
      <c r="F16728" s="17">
        <v>2951538.0</v>
      </c>
      <c r="G16728" s="17">
        <v>5775762.0</v>
      </c>
      <c r="H16728" s="17">
        <v>1.4372143E7</v>
      </c>
    </row>
    <row r="16729">
      <c r="A16729" s="7" t="s">
        <v>36622</v>
      </c>
      <c r="B16729" s="17" t="s">
        <v>36623</v>
      </c>
      <c r="C16729" s="17">
        <v>54.0</v>
      </c>
      <c r="D16729" s="17">
        <v>4367567.519</v>
      </c>
      <c r="E16729" s="17">
        <v>1843510.0</v>
      </c>
      <c r="F16729" s="17">
        <v>2417858.0</v>
      </c>
      <c r="G16729" s="17">
        <v>4050892.0</v>
      </c>
      <c r="H16729" s="17">
        <v>6488799.0</v>
      </c>
    </row>
    <row r="16730">
      <c r="A16730" s="7" t="s">
        <v>36624</v>
      </c>
      <c r="B16730" s="17" t="s">
        <v>36626</v>
      </c>
      <c r="C16730" s="17">
        <v>72.0</v>
      </c>
      <c r="D16730" s="17">
        <v>3702513.389</v>
      </c>
      <c r="E16730" s="17">
        <v>1741047.0</v>
      </c>
      <c r="F16730" s="17">
        <v>2609200.0</v>
      </c>
      <c r="G16730" s="17">
        <v>3787299.0</v>
      </c>
      <c r="H16730" s="17">
        <v>5208319.0</v>
      </c>
    </row>
    <row r="16731">
      <c r="A16731" s="7" t="s">
        <v>36627</v>
      </c>
      <c r="B16731" s="17" t="s">
        <v>36628</v>
      </c>
      <c r="C16731" s="17">
        <v>297.0</v>
      </c>
      <c r="D16731" s="17">
        <v>3712837.66</v>
      </c>
      <c r="E16731" s="17">
        <v>1818532.0</v>
      </c>
      <c r="F16731" s="17">
        <v>2698100.0</v>
      </c>
      <c r="G16731" s="17">
        <v>3514712.0</v>
      </c>
      <c r="H16731" s="17">
        <v>6323500.0</v>
      </c>
    </row>
    <row r="16732">
      <c r="A16732" s="7" t="s">
        <v>36629</v>
      </c>
      <c r="B16732" s="17" t="s">
        <v>36630</v>
      </c>
      <c r="C16732" s="17">
        <v>6.0</v>
      </c>
      <c r="D16732" s="17">
        <v>2686573.667</v>
      </c>
      <c r="E16732" s="17">
        <v>2303228.0</v>
      </c>
      <c r="F16732" s="17">
        <v>2303228.0</v>
      </c>
      <c r="G16732" s="17">
        <v>3024216.0</v>
      </c>
      <c r="H16732" s="17">
        <v>3752496.0</v>
      </c>
    </row>
    <row r="16733">
      <c r="A16733" s="7" t="s">
        <v>36631</v>
      </c>
      <c r="B16733" s="17" t="s">
        <v>36632</v>
      </c>
      <c r="C16733" s="17">
        <v>12.0</v>
      </c>
      <c r="D16733" s="17">
        <v>2726152.083</v>
      </c>
      <c r="E16733" s="17">
        <v>1752638.0</v>
      </c>
      <c r="F16733" s="17">
        <v>2558551.0</v>
      </c>
      <c r="G16733" s="17">
        <v>3108131.0</v>
      </c>
      <c r="H16733" s="17">
        <v>3198361.0</v>
      </c>
    </row>
    <row r="16734">
      <c r="A16734" s="7" t="s">
        <v>36633</v>
      </c>
      <c r="B16734" s="17" t="s">
        <v>36634</v>
      </c>
      <c r="C16734" s="17">
        <v>44.0</v>
      </c>
      <c r="D16734" s="17">
        <v>3453078.0</v>
      </c>
      <c r="E16734" s="17">
        <v>1680373.0</v>
      </c>
      <c r="F16734" s="17">
        <v>2553469.0</v>
      </c>
      <c r="G16734" s="17">
        <v>4238667.0</v>
      </c>
      <c r="H16734" s="17">
        <v>5145149.0</v>
      </c>
    </row>
    <row r="16735">
      <c r="A16735" s="7" t="s">
        <v>36635</v>
      </c>
      <c r="B16735" s="17" t="s">
        <v>36636</v>
      </c>
      <c r="C16735" s="17">
        <v>34.0</v>
      </c>
      <c r="D16735" s="17">
        <v>2629828.882</v>
      </c>
      <c r="E16735" s="17">
        <v>1756122.0</v>
      </c>
      <c r="F16735" s="17">
        <v>2320552.0</v>
      </c>
      <c r="G16735" s="17">
        <v>2992043.0</v>
      </c>
      <c r="H16735" s="17">
        <v>4621620.0</v>
      </c>
    </row>
    <row r="16736">
      <c r="A16736" s="7" t="s">
        <v>36637</v>
      </c>
      <c r="B16736" s="17" t="s">
        <v>36638</v>
      </c>
      <c r="C16736" s="17">
        <v>39.0</v>
      </c>
      <c r="D16736" s="17">
        <v>2405412.359</v>
      </c>
      <c r="E16736" s="17">
        <v>1161751.0</v>
      </c>
      <c r="F16736" s="17">
        <v>2005330.0</v>
      </c>
      <c r="G16736" s="17">
        <v>3496925.0</v>
      </c>
      <c r="H16736" s="17">
        <v>4599760.0</v>
      </c>
    </row>
    <row r="16737">
      <c r="A16737" s="7" t="s">
        <v>36639</v>
      </c>
      <c r="B16737" s="17" t="s">
        <v>36640</v>
      </c>
      <c r="C16737" s="17">
        <v>216.0</v>
      </c>
      <c r="D16737" s="17">
        <v>2344921.449</v>
      </c>
      <c r="E16737" s="17">
        <v>1398648.0</v>
      </c>
      <c r="F16737" s="17">
        <v>2131405.0</v>
      </c>
      <c r="G16737" s="17">
        <v>2669489.0</v>
      </c>
      <c r="H16737" s="17">
        <v>3916611.0</v>
      </c>
    </row>
    <row r="16738">
      <c r="A16738" s="7" t="s">
        <v>36641</v>
      </c>
      <c r="B16738" s="17" t="s">
        <v>36642</v>
      </c>
      <c r="C16738" s="17">
        <v>2.0</v>
      </c>
      <c r="D16738" s="17">
        <v>2028127.5</v>
      </c>
      <c r="E16738" s="17">
        <v>1328493.0</v>
      </c>
      <c r="F16738" s="17">
        <v>1328493.0</v>
      </c>
      <c r="G16738" s="17">
        <v>2727762.0</v>
      </c>
      <c r="H16738" s="17">
        <v>2727762.0</v>
      </c>
    </row>
    <row r="16739">
      <c r="A16739" s="7" t="s">
        <v>36643</v>
      </c>
      <c r="B16739" s="17" t="s">
        <v>36644</v>
      </c>
      <c r="C16739" s="17">
        <v>126.0</v>
      </c>
      <c r="D16739" s="17">
        <v>3374732.063</v>
      </c>
      <c r="E16739" s="17">
        <v>2155752.0</v>
      </c>
      <c r="F16739" s="17">
        <v>2830000.0</v>
      </c>
      <c r="G16739" s="17">
        <v>3744500.0</v>
      </c>
      <c r="H16739" s="17">
        <v>5346445.0</v>
      </c>
    </row>
    <row r="16740">
      <c r="A16740" s="7" t="s">
        <v>36645</v>
      </c>
      <c r="B16740" s="17" t="s">
        <v>36646</v>
      </c>
      <c r="C16740" s="17">
        <v>338.0</v>
      </c>
      <c r="D16740" s="17">
        <v>2836145.964</v>
      </c>
      <c r="E16740" s="17">
        <v>1904367.0</v>
      </c>
      <c r="F16740" s="17">
        <v>2379633.0</v>
      </c>
      <c r="G16740" s="17">
        <v>3363972.0</v>
      </c>
      <c r="H16740" s="17">
        <v>4435872.0</v>
      </c>
    </row>
    <row r="16741">
      <c r="A16741" s="7" t="s">
        <v>36647</v>
      </c>
      <c r="B16741" s="17" t="s">
        <v>36648</v>
      </c>
      <c r="C16741" s="17">
        <v>463.0</v>
      </c>
      <c r="D16741" s="17">
        <v>2745236.641</v>
      </c>
      <c r="E16741" s="17">
        <v>1750000.0</v>
      </c>
      <c r="F16741" s="17">
        <v>2247577.0</v>
      </c>
      <c r="G16741" s="17">
        <v>3005026.0</v>
      </c>
      <c r="H16741" s="17">
        <v>4539360.0</v>
      </c>
    </row>
    <row r="16742">
      <c r="A16742" s="7" t="s">
        <v>36649</v>
      </c>
      <c r="B16742" s="17" t="s">
        <v>36650</v>
      </c>
      <c r="C16742" s="17">
        <v>10689.0</v>
      </c>
      <c r="D16742" s="17">
        <v>4605784.854</v>
      </c>
      <c r="E16742" s="17">
        <v>2088095.0</v>
      </c>
      <c r="F16742" s="17">
        <v>3189132.0</v>
      </c>
      <c r="G16742" s="17">
        <v>5207802.0</v>
      </c>
      <c r="H16742" s="17">
        <v>8688784.0</v>
      </c>
    </row>
    <row r="16743">
      <c r="A16743" s="7" t="s">
        <v>36651</v>
      </c>
      <c r="B16743" s="17" t="s">
        <v>36652</v>
      </c>
      <c r="C16743" s="17">
        <v>222.0</v>
      </c>
      <c r="D16743" s="17">
        <v>6563948.878</v>
      </c>
      <c r="E16743" s="17">
        <v>2904056.0</v>
      </c>
      <c r="F16743" s="17">
        <v>4684949.0</v>
      </c>
      <c r="G16743" s="17">
        <v>7102288.0</v>
      </c>
      <c r="H16743" s="17">
        <v>1.308511E7</v>
      </c>
    </row>
    <row r="16744">
      <c r="A16744" s="7" t="s">
        <v>36653</v>
      </c>
      <c r="B16744" s="17" t="s">
        <v>36654</v>
      </c>
      <c r="C16744" s="17">
        <v>92.0</v>
      </c>
      <c r="D16744" s="17">
        <v>6500661.859</v>
      </c>
      <c r="E16744" s="17">
        <v>2448800.0</v>
      </c>
      <c r="F16744" s="17">
        <v>3185790.0</v>
      </c>
      <c r="G16744" s="17">
        <v>4464200.0</v>
      </c>
      <c r="H16744" s="17">
        <v>9936000.0</v>
      </c>
    </row>
    <row r="16745">
      <c r="A16745" s="7" t="s">
        <v>36655</v>
      </c>
      <c r="B16745" s="17" t="s">
        <v>36656</v>
      </c>
      <c r="C16745" s="17">
        <v>45.0</v>
      </c>
      <c r="D16745" s="17">
        <v>6016451.733</v>
      </c>
      <c r="E16745" s="17">
        <v>2053309.0</v>
      </c>
      <c r="F16745" s="17">
        <v>2859642.0</v>
      </c>
      <c r="G16745" s="17">
        <v>6037553.0</v>
      </c>
      <c r="H16745" s="17">
        <v>1.0638369E7</v>
      </c>
    </row>
    <row r="16746">
      <c r="A16746" s="7" t="s">
        <v>36657</v>
      </c>
      <c r="B16746" s="17" t="s">
        <v>36659</v>
      </c>
      <c r="C16746" s="17">
        <v>41.0</v>
      </c>
      <c r="D16746" s="17">
        <v>3669732.951</v>
      </c>
      <c r="E16746" s="17">
        <v>1308336.0</v>
      </c>
      <c r="F16746" s="17">
        <v>1686368.0</v>
      </c>
      <c r="G16746" s="17">
        <v>3643000.0</v>
      </c>
      <c r="H16746" s="17">
        <v>9453077.0</v>
      </c>
    </row>
    <row r="16747">
      <c r="A16747" s="7" t="s">
        <v>36660</v>
      </c>
      <c r="B16747" s="17" t="s">
        <v>36661</v>
      </c>
      <c r="C16747" s="17">
        <v>267.0</v>
      </c>
      <c r="D16747" s="17">
        <v>4067626.067</v>
      </c>
      <c r="E16747" s="17">
        <v>1763329.0</v>
      </c>
      <c r="F16747" s="17">
        <v>2853053.0</v>
      </c>
      <c r="G16747" s="17">
        <v>4566398.0</v>
      </c>
      <c r="H16747" s="17">
        <v>8690029.0</v>
      </c>
    </row>
    <row r="16748">
      <c r="A16748" s="7" t="s">
        <v>36662</v>
      </c>
      <c r="B16748" s="17" t="s">
        <v>36663</v>
      </c>
      <c r="C16748" s="17">
        <v>1097.0</v>
      </c>
      <c r="D16748" s="17">
        <v>4237179.835</v>
      </c>
      <c r="E16748" s="17">
        <v>2214266.0</v>
      </c>
      <c r="F16748" s="17">
        <v>3149367.0</v>
      </c>
      <c r="G16748" s="17">
        <v>4595351.0</v>
      </c>
      <c r="H16748" s="17">
        <v>6995900.0</v>
      </c>
    </row>
    <row r="16749">
      <c r="A16749" s="7" t="s">
        <v>36664</v>
      </c>
      <c r="B16749" s="17" t="s">
        <v>36665</v>
      </c>
      <c r="C16749" s="17">
        <v>89.0</v>
      </c>
      <c r="D16749" s="17">
        <v>4322216.09</v>
      </c>
      <c r="E16749" s="17">
        <v>1494661.0</v>
      </c>
      <c r="F16749" s="17">
        <v>2532500.0</v>
      </c>
      <c r="G16749" s="17">
        <v>4252834.0</v>
      </c>
      <c r="H16749" s="17">
        <v>7430130.0</v>
      </c>
    </row>
    <row r="16750">
      <c r="A16750" s="7" t="s">
        <v>36666</v>
      </c>
      <c r="B16750" s="17" t="s">
        <v>36667</v>
      </c>
      <c r="C16750" s="17">
        <v>102.0</v>
      </c>
      <c r="D16750" s="17">
        <v>2708741.294</v>
      </c>
      <c r="E16750" s="17">
        <v>1596000.0</v>
      </c>
      <c r="F16750" s="17">
        <v>2000432.0</v>
      </c>
      <c r="G16750" s="17">
        <v>2842806.0</v>
      </c>
      <c r="H16750" s="17">
        <v>3648264.0</v>
      </c>
    </row>
    <row r="16751">
      <c r="A16751" s="7" t="s">
        <v>36668</v>
      </c>
      <c r="B16751" s="17" t="s">
        <v>36669</v>
      </c>
      <c r="C16751" s="17">
        <v>14.0</v>
      </c>
      <c r="D16751" s="17">
        <v>3003213.0</v>
      </c>
      <c r="E16751" s="17">
        <v>1639203.0</v>
      </c>
      <c r="F16751" s="17">
        <v>2335464.0</v>
      </c>
      <c r="G16751" s="17">
        <v>3217888.0</v>
      </c>
      <c r="H16751" s="17">
        <v>7888835.0</v>
      </c>
    </row>
    <row r="16752">
      <c r="A16752" s="7" t="s">
        <v>36670</v>
      </c>
      <c r="B16752" s="17" t="s">
        <v>36671</v>
      </c>
      <c r="C16752" s="17">
        <v>1725.0</v>
      </c>
      <c r="D16752" s="17">
        <v>2694910.343</v>
      </c>
      <c r="E16752" s="17">
        <v>1595249.0</v>
      </c>
      <c r="F16752" s="17">
        <v>2151355.0</v>
      </c>
      <c r="G16752" s="17">
        <v>3007000.0</v>
      </c>
      <c r="H16752" s="17">
        <v>4470110.0</v>
      </c>
    </row>
    <row r="16753">
      <c r="A16753" s="7" t="s">
        <v>36672</v>
      </c>
      <c r="B16753" s="17" t="s">
        <v>36673</v>
      </c>
      <c r="C16753" s="17">
        <v>46.0</v>
      </c>
      <c r="D16753" s="17">
        <v>3069079.435</v>
      </c>
      <c r="E16753" s="17">
        <v>1418918.0</v>
      </c>
      <c r="F16753" s="17">
        <v>2016457.0</v>
      </c>
      <c r="G16753" s="17">
        <v>3198304.0</v>
      </c>
      <c r="H16753" s="17">
        <v>7432500.0</v>
      </c>
    </row>
    <row r="16754">
      <c r="A16754" s="7" t="s">
        <v>36674</v>
      </c>
      <c r="B16754" s="17" t="s">
        <v>36675</v>
      </c>
      <c r="C16754" s="17">
        <v>87.0</v>
      </c>
      <c r="D16754" s="17">
        <v>2832867.046</v>
      </c>
      <c r="E16754" s="17">
        <v>1603244.0</v>
      </c>
      <c r="F16754" s="17">
        <v>2055000.0</v>
      </c>
      <c r="G16754" s="17">
        <v>3133073.0</v>
      </c>
      <c r="H16754" s="17">
        <v>5379002.0</v>
      </c>
    </row>
    <row r="16755">
      <c r="A16755" s="7" t="s">
        <v>36676</v>
      </c>
      <c r="B16755" s="17" t="s">
        <v>36677</v>
      </c>
      <c r="C16755" s="17">
        <v>178.0</v>
      </c>
      <c r="D16755" s="17">
        <v>2703109.354</v>
      </c>
      <c r="E16755" s="17">
        <v>1634330.0</v>
      </c>
      <c r="F16755" s="17">
        <v>2223741.0</v>
      </c>
      <c r="G16755" s="17">
        <v>3186562.0</v>
      </c>
      <c r="H16755" s="17">
        <v>4446615.0</v>
      </c>
    </row>
    <row r="16756">
      <c r="A16756" s="7" t="s">
        <v>36678</v>
      </c>
      <c r="B16756" s="17" t="s">
        <v>36679</v>
      </c>
      <c r="C16756" s="17">
        <v>214.0</v>
      </c>
      <c r="D16756" s="17">
        <v>3712556.495</v>
      </c>
      <c r="E16756" s="17">
        <v>1618849.0</v>
      </c>
      <c r="F16756" s="17">
        <v>2355000.0</v>
      </c>
      <c r="G16756" s="17">
        <v>3902615.0</v>
      </c>
      <c r="H16756" s="17">
        <v>6341356.0</v>
      </c>
    </row>
    <row r="16757">
      <c r="A16757" s="7" t="s">
        <v>36680</v>
      </c>
      <c r="B16757" s="17" t="s">
        <v>36681</v>
      </c>
      <c r="C16757" s="17">
        <v>66.0</v>
      </c>
      <c r="D16757" s="17">
        <v>2987067.636</v>
      </c>
      <c r="E16757" s="17">
        <v>2363099.0</v>
      </c>
      <c r="F16757" s="17">
        <v>2761747.0</v>
      </c>
      <c r="G16757" s="17">
        <v>3424331.0</v>
      </c>
      <c r="H16757" s="17">
        <v>4105000.0</v>
      </c>
    </row>
    <row r="16758">
      <c r="A16758" s="7" t="s">
        <v>36682</v>
      </c>
      <c r="B16758" s="17" t="s">
        <v>36683</v>
      </c>
      <c r="C16758" s="17">
        <v>3.0</v>
      </c>
      <c r="D16758" s="17">
        <v>3878924.0</v>
      </c>
      <c r="E16758" s="17">
        <v>1869285.0</v>
      </c>
      <c r="F16758" s="17">
        <v>4088655.0</v>
      </c>
      <c r="G16758" s="17">
        <v>5678832.0</v>
      </c>
      <c r="H16758" s="17">
        <v>5678832.0</v>
      </c>
    </row>
    <row r="16759">
      <c r="A16759" s="7" t="s">
        <v>36684</v>
      </c>
      <c r="B16759" s="17" t="s">
        <v>36685</v>
      </c>
      <c r="C16759" s="17">
        <v>5.0</v>
      </c>
      <c r="D16759" s="17">
        <v>2158067.2</v>
      </c>
      <c r="E16759" s="17">
        <v>1420632.0</v>
      </c>
      <c r="F16759" s="17">
        <v>2363047.0</v>
      </c>
      <c r="G16759" s="17">
        <v>2642560.0</v>
      </c>
      <c r="H16759" s="17">
        <v>3100266.0</v>
      </c>
    </row>
    <row r="16760">
      <c r="A16760" s="7" t="s">
        <v>36686</v>
      </c>
      <c r="B16760" s="17" t="s">
        <v>36687</v>
      </c>
      <c r="C16760" s="17">
        <v>1.0</v>
      </c>
      <c r="D16760" s="17">
        <v>2161330.0</v>
      </c>
      <c r="E16760" s="17">
        <v>2161330.0</v>
      </c>
      <c r="F16760" s="17">
        <v>2161330.0</v>
      </c>
      <c r="G16760" s="17">
        <v>2161330.0</v>
      </c>
      <c r="H16760" s="17">
        <v>2161330.0</v>
      </c>
    </row>
    <row r="16761">
      <c r="A16761" s="7" t="s">
        <v>36688</v>
      </c>
      <c r="B16761" s="17" t="s">
        <v>36689</v>
      </c>
      <c r="C16761" s="17">
        <v>1.0</v>
      </c>
      <c r="D16761" s="17">
        <v>5910915.0</v>
      </c>
      <c r="E16761" s="17">
        <v>5910915.0</v>
      </c>
      <c r="F16761" s="17">
        <v>5910915.0</v>
      </c>
      <c r="G16761" s="17">
        <v>5910915.0</v>
      </c>
      <c r="H16761" s="17">
        <v>5910915.0</v>
      </c>
    </row>
    <row r="16762">
      <c r="A16762" s="7" t="s">
        <v>36690</v>
      </c>
      <c r="B16762" s="17" t="s">
        <v>36691</v>
      </c>
      <c r="C16762" s="17">
        <v>3.0</v>
      </c>
      <c r="D16762" s="17">
        <v>3028475.667</v>
      </c>
      <c r="E16762" s="17">
        <v>2047138.0</v>
      </c>
      <c r="F16762" s="17">
        <v>2676577.0</v>
      </c>
      <c r="G16762" s="17">
        <v>4361712.0</v>
      </c>
      <c r="H16762" s="17">
        <v>4361712.0</v>
      </c>
    </row>
    <row r="16763">
      <c r="A16763" s="7" t="s">
        <v>36692</v>
      </c>
      <c r="B16763" s="17" t="s">
        <v>36693</v>
      </c>
      <c r="C16763" s="17">
        <v>111.0</v>
      </c>
      <c r="D16763" s="17">
        <v>3835154.135</v>
      </c>
      <c r="E16763" s="17">
        <v>1911585.0</v>
      </c>
      <c r="F16763" s="17">
        <v>2495946.0</v>
      </c>
      <c r="G16763" s="17">
        <v>3854000.0</v>
      </c>
      <c r="H16763" s="17">
        <v>6007477.0</v>
      </c>
    </row>
    <row r="16764">
      <c r="A16764" s="7" t="s">
        <v>36695</v>
      </c>
      <c r="B16764" s="17" t="s">
        <v>36696</v>
      </c>
      <c r="C16764" s="17">
        <v>191.0</v>
      </c>
      <c r="D16764" s="17">
        <v>3784414.471</v>
      </c>
      <c r="E16764" s="17">
        <v>1985906.0</v>
      </c>
      <c r="F16764" s="17">
        <v>2825932.0</v>
      </c>
      <c r="G16764" s="17">
        <v>4496900.0</v>
      </c>
      <c r="H16764" s="17">
        <v>6672739.0</v>
      </c>
    </row>
    <row r="16765">
      <c r="A16765" s="7" t="s">
        <v>36697</v>
      </c>
      <c r="B16765" s="17" t="s">
        <v>36698</v>
      </c>
      <c r="C16765" s="17">
        <v>91.0</v>
      </c>
      <c r="D16765" s="17">
        <v>1.257722563E7</v>
      </c>
      <c r="E16765" s="17">
        <v>1.1787854E7</v>
      </c>
      <c r="F16765" s="17">
        <v>1.2176236E7</v>
      </c>
      <c r="G16765" s="17">
        <v>1.6784833E7</v>
      </c>
      <c r="H16765" s="17">
        <v>1.7322465E7</v>
      </c>
    </row>
    <row r="16766">
      <c r="A16766" s="7" t="s">
        <v>36699</v>
      </c>
      <c r="B16766" s="17" t="s">
        <v>36700</v>
      </c>
      <c r="C16766" s="17">
        <v>62.0</v>
      </c>
      <c r="D16766" s="17">
        <v>5046476.419</v>
      </c>
      <c r="E16766" s="17">
        <v>2489697.0</v>
      </c>
      <c r="F16766" s="17">
        <v>3629725.0</v>
      </c>
      <c r="G16766" s="17">
        <v>5812400.0</v>
      </c>
      <c r="H16766" s="17">
        <v>7153555.0</v>
      </c>
    </row>
    <row r="16767">
      <c r="A16767" s="7" t="s">
        <v>36701</v>
      </c>
      <c r="B16767" s="17" t="s">
        <v>36702</v>
      </c>
      <c r="C16767" s="17">
        <v>34.0</v>
      </c>
      <c r="D16767" s="17">
        <v>4078398.088</v>
      </c>
      <c r="E16767" s="17">
        <v>1810536.0</v>
      </c>
      <c r="F16767" s="17">
        <v>2986800.0</v>
      </c>
      <c r="G16767" s="17">
        <v>5644044.0</v>
      </c>
      <c r="H16767" s="17">
        <v>7393125.0</v>
      </c>
    </row>
    <row r="16768">
      <c r="A16768" s="7" t="s">
        <v>36703</v>
      </c>
      <c r="B16768" s="17" t="s">
        <v>36704</v>
      </c>
      <c r="C16768" s="17">
        <v>5.0</v>
      </c>
      <c r="D16768" s="17">
        <v>6409510.4</v>
      </c>
      <c r="E16768" s="17">
        <v>2983441.0</v>
      </c>
      <c r="F16768" s="17">
        <v>7878231.0</v>
      </c>
      <c r="G16768" s="17">
        <v>8079361.0</v>
      </c>
      <c r="H16768" s="17">
        <v>1.0553897E7</v>
      </c>
    </row>
    <row r="16769">
      <c r="A16769" s="7" t="s">
        <v>36705</v>
      </c>
      <c r="B16769" s="17" t="s">
        <v>36706</v>
      </c>
      <c r="C16769" s="17">
        <v>1.0</v>
      </c>
      <c r="D16769" s="17">
        <v>2099500.0</v>
      </c>
      <c r="E16769" s="17">
        <v>2099500.0</v>
      </c>
      <c r="F16769" s="17">
        <v>2099500.0</v>
      </c>
      <c r="G16769" s="17">
        <v>2099500.0</v>
      </c>
      <c r="H16769" s="17">
        <v>2099500.0</v>
      </c>
    </row>
    <row r="16770">
      <c r="A16770" s="7" t="s">
        <v>36707</v>
      </c>
      <c r="B16770" s="17" t="s">
        <v>36708</v>
      </c>
      <c r="C16770" s="17">
        <v>2.0</v>
      </c>
      <c r="D16770" s="17">
        <v>4601374.0</v>
      </c>
      <c r="E16770" s="17">
        <v>4114400.0</v>
      </c>
      <c r="F16770" s="17">
        <v>4114400.0</v>
      </c>
      <c r="G16770" s="17">
        <v>5088348.0</v>
      </c>
      <c r="H16770" s="17">
        <v>5088348.0</v>
      </c>
    </row>
    <row r="16771">
      <c r="A16771" s="7" t="s">
        <v>36709</v>
      </c>
      <c r="B16771" s="17" t="s">
        <v>36710</v>
      </c>
      <c r="C16771" s="17">
        <v>4.0</v>
      </c>
      <c r="D16771" s="17">
        <v>2470170.25</v>
      </c>
      <c r="E16771" s="17">
        <v>1913153.0</v>
      </c>
      <c r="F16771" s="17">
        <v>1972410.0</v>
      </c>
      <c r="G16771" s="17">
        <v>2463300.0</v>
      </c>
      <c r="H16771" s="17">
        <v>3531818.0</v>
      </c>
    </row>
    <row r="16772">
      <c r="A16772" s="7" t="s">
        <v>36711</v>
      </c>
      <c r="B16772" s="17" t="s">
        <v>36712</v>
      </c>
      <c r="C16772" s="17">
        <v>2.0</v>
      </c>
      <c r="D16772" s="17">
        <v>7978796.0</v>
      </c>
      <c r="E16772" s="17">
        <v>7878231.0</v>
      </c>
      <c r="F16772" s="17">
        <v>7878231.0</v>
      </c>
      <c r="G16772" s="17">
        <v>8079361.0</v>
      </c>
      <c r="H16772" s="17">
        <v>8079361.0</v>
      </c>
    </row>
    <row r="16773">
      <c r="A16773" s="7" t="s">
        <v>36713</v>
      </c>
      <c r="B16773" s="17" t="s">
        <v>36714</v>
      </c>
      <c r="C16773" s="17">
        <v>2.0</v>
      </c>
      <c r="D16773" s="17">
        <v>2719199.5</v>
      </c>
      <c r="E16773" s="17">
        <v>2690099.0</v>
      </c>
      <c r="F16773" s="17">
        <v>2690099.0</v>
      </c>
      <c r="G16773" s="17">
        <v>2748300.0</v>
      </c>
      <c r="H16773" s="17">
        <v>2748300.0</v>
      </c>
    </row>
    <row r="16774">
      <c r="A16774" s="7" t="s">
        <v>36715</v>
      </c>
      <c r="B16774" s="17" t="s">
        <v>36716</v>
      </c>
      <c r="C16774" s="17">
        <v>57.0</v>
      </c>
      <c r="D16774" s="17">
        <v>6237869.211</v>
      </c>
      <c r="E16774" s="17">
        <v>2321112.0</v>
      </c>
      <c r="F16774" s="17">
        <v>3869520.0</v>
      </c>
      <c r="G16774" s="17">
        <v>8459940.0</v>
      </c>
      <c r="H16774" s="17">
        <v>1.5853485E7</v>
      </c>
    </row>
    <row r="16775">
      <c r="A16775" s="7" t="s">
        <v>36717</v>
      </c>
      <c r="B16775" s="17" t="s">
        <v>36718</v>
      </c>
      <c r="C16775" s="17">
        <v>1.0</v>
      </c>
      <c r="D16775" s="17">
        <v>3201900.0</v>
      </c>
      <c r="E16775" s="17">
        <v>3201900.0</v>
      </c>
      <c r="F16775" s="17">
        <v>3201900.0</v>
      </c>
      <c r="G16775" s="17">
        <v>3201900.0</v>
      </c>
      <c r="H16775" s="17">
        <v>3201900.0</v>
      </c>
    </row>
    <row r="16776">
      <c r="A16776" s="7" t="s">
        <v>36719</v>
      </c>
      <c r="B16776" s="17" t="s">
        <v>36720</v>
      </c>
      <c r="C16776" s="17">
        <v>7.0</v>
      </c>
      <c r="D16776" s="17">
        <v>6576197.857</v>
      </c>
      <c r="E16776" s="17">
        <v>1437745.0</v>
      </c>
      <c r="F16776" s="17">
        <v>3699562.0</v>
      </c>
      <c r="G16776" s="17">
        <v>7673840.0</v>
      </c>
      <c r="H16776" s="17">
        <v>2.5788625E7</v>
      </c>
    </row>
    <row r="16777">
      <c r="A16777" s="7" t="s">
        <v>36721</v>
      </c>
      <c r="B16777" s="17" t="s">
        <v>36722</v>
      </c>
      <c r="C16777" s="17">
        <v>1.0</v>
      </c>
      <c r="D16777" s="17">
        <v>2.1136423E7</v>
      </c>
      <c r="E16777" s="17">
        <v>2.1136423E7</v>
      </c>
      <c r="F16777" s="17">
        <v>2.1136423E7</v>
      </c>
      <c r="G16777" s="17">
        <v>2.1136423E7</v>
      </c>
      <c r="H16777" s="17">
        <v>2.1136423E7</v>
      </c>
    </row>
    <row r="16778">
      <c r="A16778" s="7" t="s">
        <v>36724</v>
      </c>
      <c r="B16778" s="17" t="s">
        <v>36725</v>
      </c>
      <c r="C16778" s="17">
        <v>4.0</v>
      </c>
      <c r="D16778" s="17">
        <v>1.492453083E8</v>
      </c>
      <c r="E16778" s="17">
        <v>3596400.0</v>
      </c>
      <c r="F16778" s="17">
        <v>1.79462E7</v>
      </c>
      <c r="G16778" s="17">
        <v>1.64275117E8</v>
      </c>
      <c r="H16778" s="17">
        <v>4.11163516E8</v>
      </c>
    </row>
    <row r="16779">
      <c r="A16779" s="7" t="s">
        <v>36726</v>
      </c>
      <c r="B16779" s="17" t="s">
        <v>36727</v>
      </c>
      <c r="C16779" s="17">
        <v>47.0</v>
      </c>
      <c r="D16779" s="17">
        <v>1.541366868E7</v>
      </c>
      <c r="E16779" s="17">
        <v>3608000.0</v>
      </c>
      <c r="F16779" s="17">
        <v>5497484.0</v>
      </c>
      <c r="G16779" s="17">
        <v>1.1366993E7</v>
      </c>
      <c r="H16779" s="17">
        <v>2.2895E7</v>
      </c>
    </row>
    <row r="16780">
      <c r="A16780" s="7" t="s">
        <v>36728</v>
      </c>
      <c r="B16780" s="17" t="s">
        <v>36729</v>
      </c>
      <c r="C16780" s="17">
        <v>2.0</v>
      </c>
      <c r="D16780" s="17">
        <v>5.36363805E7</v>
      </c>
      <c r="E16780" s="17">
        <v>1.1162832E7</v>
      </c>
      <c r="F16780" s="17">
        <v>1.1162832E7</v>
      </c>
      <c r="G16780" s="17">
        <v>9.6109929E7</v>
      </c>
      <c r="H16780" s="17">
        <v>9.6109929E7</v>
      </c>
    </row>
    <row r="16781">
      <c r="A16781" s="7" t="s">
        <v>36730</v>
      </c>
      <c r="B16781" s="17" t="s">
        <v>36731</v>
      </c>
      <c r="C16781" s="17">
        <v>5.0</v>
      </c>
      <c r="D16781" s="17">
        <v>1.22909668E7</v>
      </c>
      <c r="E16781" s="17">
        <v>2428308.0</v>
      </c>
      <c r="F16781" s="17">
        <v>4466692.0</v>
      </c>
      <c r="G16781" s="17">
        <v>8678679.0</v>
      </c>
      <c r="H16781" s="17">
        <v>4.4234773E7</v>
      </c>
    </row>
    <row r="16782">
      <c r="A16782" s="7" t="s">
        <v>36732</v>
      </c>
      <c r="B16782" s="17" t="s">
        <v>36733</v>
      </c>
      <c r="C16782" s="17">
        <v>6.0</v>
      </c>
      <c r="D16782" s="17">
        <v>1.007615183E7</v>
      </c>
      <c r="E16782" s="17">
        <v>2937582.0</v>
      </c>
      <c r="F16782" s="17">
        <v>3195404.0</v>
      </c>
      <c r="G16782" s="17">
        <v>1.1499943E7</v>
      </c>
      <c r="H16782" s="17">
        <v>3.1245407E7</v>
      </c>
    </row>
    <row r="16783">
      <c r="A16783" s="7" t="s">
        <v>36734</v>
      </c>
      <c r="B16783" s="17" t="s">
        <v>36735</v>
      </c>
      <c r="C16783" s="17">
        <v>149.0</v>
      </c>
      <c r="D16783" s="17">
        <v>4297357.664</v>
      </c>
      <c r="E16783" s="17">
        <v>2622010.0</v>
      </c>
      <c r="F16783" s="17">
        <v>3470000.0</v>
      </c>
      <c r="G16783" s="17">
        <v>4602500.0</v>
      </c>
      <c r="H16783" s="17">
        <v>7634500.0</v>
      </c>
    </row>
    <row r="16784">
      <c r="A16784" s="7" t="s">
        <v>36736</v>
      </c>
      <c r="B16784" s="17" t="s">
        <v>36737</v>
      </c>
      <c r="C16784" s="17">
        <v>1.0</v>
      </c>
      <c r="D16784" s="17">
        <v>3040542.0</v>
      </c>
      <c r="E16784" s="17">
        <v>3040542.0</v>
      </c>
      <c r="F16784" s="17">
        <v>3040542.0</v>
      </c>
      <c r="G16784" s="17">
        <v>3040542.0</v>
      </c>
      <c r="H16784" s="17">
        <v>3040542.0</v>
      </c>
    </row>
    <row r="16785">
      <c r="A16785" s="7" t="s">
        <v>36738</v>
      </c>
      <c r="B16785" s="17" t="s">
        <v>36739</v>
      </c>
      <c r="C16785" s="17">
        <v>3.0</v>
      </c>
      <c r="D16785" s="17">
        <v>1.333154833E7</v>
      </c>
      <c r="E16785" s="17">
        <v>5300000.0</v>
      </c>
      <c r="F16785" s="17">
        <v>8440900.0</v>
      </c>
      <c r="G16785" s="17">
        <v>2.6253745E7</v>
      </c>
      <c r="H16785" s="17">
        <v>2.6253745E7</v>
      </c>
    </row>
    <row r="16786">
      <c r="A16786" s="7" t="s">
        <v>36740</v>
      </c>
      <c r="B16786" s="17" t="s">
        <v>36741</v>
      </c>
      <c r="C16786" s="17">
        <v>74.0</v>
      </c>
      <c r="D16786" s="17">
        <v>2.334507796E7</v>
      </c>
      <c r="E16786" s="17">
        <v>1.1994136E7</v>
      </c>
      <c r="F16786" s="17">
        <v>1.8740937E7</v>
      </c>
      <c r="G16786" s="17">
        <v>3.2528521E7</v>
      </c>
      <c r="H16786" s="17">
        <v>4.3436786E7</v>
      </c>
    </row>
    <row r="16787">
      <c r="A16787" s="7" t="s">
        <v>36742</v>
      </c>
      <c r="B16787" s="17" t="s">
        <v>36743</v>
      </c>
      <c r="C16787" s="17">
        <v>3.0</v>
      </c>
      <c r="D16787" s="17">
        <v>1.0244984E7</v>
      </c>
      <c r="E16787" s="17">
        <v>1980500.0</v>
      </c>
      <c r="F16787" s="17">
        <v>3108950.0</v>
      </c>
      <c r="G16787" s="17">
        <v>2.5645502E7</v>
      </c>
      <c r="H16787" s="17">
        <v>2.5645502E7</v>
      </c>
    </row>
    <row r="16788">
      <c r="A16788" s="7" t="s">
        <v>36744</v>
      </c>
      <c r="B16788" s="17" t="s">
        <v>36745</v>
      </c>
      <c r="C16788" s="17">
        <v>4.0</v>
      </c>
      <c r="D16788" s="17">
        <v>3.279423225E7</v>
      </c>
      <c r="E16788" s="17">
        <v>2231167.0</v>
      </c>
      <c r="F16788" s="17">
        <v>4446984.0</v>
      </c>
      <c r="G16788" s="17">
        <v>6.2249389E7</v>
      </c>
      <c r="H16788" s="17">
        <v>6.2249389E7</v>
      </c>
    </row>
    <row r="16789">
      <c r="A16789" s="7" t="s">
        <v>36746</v>
      </c>
      <c r="B16789" s="17" t="s">
        <v>36747</v>
      </c>
      <c r="C16789" s="17">
        <v>3.0</v>
      </c>
      <c r="D16789" s="17">
        <v>6709756.333</v>
      </c>
      <c r="E16789" s="17">
        <v>1564960.0</v>
      </c>
      <c r="F16789" s="17">
        <v>6471326.0</v>
      </c>
      <c r="G16789" s="17">
        <v>1.2092983E7</v>
      </c>
      <c r="H16789" s="17">
        <v>1.2092983E7</v>
      </c>
    </row>
    <row r="16790">
      <c r="A16790" s="7" t="s">
        <v>36749</v>
      </c>
      <c r="B16790" s="17" t="s">
        <v>36750</v>
      </c>
      <c r="C16790" s="17">
        <v>4.0</v>
      </c>
      <c r="D16790" s="17">
        <v>3.7324342E7</v>
      </c>
      <c r="E16790" s="17">
        <v>1.1911363E7</v>
      </c>
      <c r="F16790" s="17">
        <v>1.6422879E7</v>
      </c>
      <c r="G16790" s="17">
        <v>2.738943E7</v>
      </c>
      <c r="H16790" s="17">
        <v>9.3573696E7</v>
      </c>
    </row>
    <row r="16791">
      <c r="A16791" s="7" t="s">
        <v>36751</v>
      </c>
      <c r="B16791" s="17" t="s">
        <v>36752</v>
      </c>
      <c r="C16791" s="17">
        <v>82.0</v>
      </c>
      <c r="D16791" s="17">
        <v>7446329.512</v>
      </c>
      <c r="E16791" s="17">
        <v>2102649.0</v>
      </c>
      <c r="F16791" s="17">
        <v>2784122.0</v>
      </c>
      <c r="G16791" s="17">
        <v>4438553.0</v>
      </c>
      <c r="H16791" s="17">
        <v>9868834.0</v>
      </c>
    </row>
    <row r="16792">
      <c r="A16792" s="7" t="s">
        <v>36753</v>
      </c>
      <c r="B16792" s="17" t="s">
        <v>36754</v>
      </c>
      <c r="C16792" s="17">
        <v>487.0</v>
      </c>
      <c r="D16792" s="17">
        <v>6781017.996</v>
      </c>
      <c r="E16792" s="17">
        <v>2258643.0</v>
      </c>
      <c r="F16792" s="17">
        <v>3612118.0</v>
      </c>
      <c r="G16792" s="17">
        <v>6517037.0</v>
      </c>
      <c r="H16792" s="17">
        <v>1.1436E7</v>
      </c>
    </row>
    <row r="16793">
      <c r="A16793" s="7" t="s">
        <v>36755</v>
      </c>
      <c r="B16793" s="17" t="s">
        <v>36756</v>
      </c>
      <c r="C16793" s="17">
        <v>8.0</v>
      </c>
      <c r="D16793" s="17">
        <v>7038289.5</v>
      </c>
      <c r="E16793" s="17">
        <v>2641747.0</v>
      </c>
      <c r="F16793" s="17">
        <v>3038445.0</v>
      </c>
      <c r="G16793" s="17">
        <v>6349892.0</v>
      </c>
      <c r="H16793" s="17">
        <v>2.0081005E7</v>
      </c>
    </row>
    <row r="16794">
      <c r="A16794" s="7" t="s">
        <v>36757</v>
      </c>
      <c r="B16794" s="17" t="s">
        <v>36758</v>
      </c>
      <c r="C16794" s="17">
        <v>13.0</v>
      </c>
      <c r="D16794" s="17">
        <v>2487268.154</v>
      </c>
      <c r="E16794" s="17">
        <v>1174136.0</v>
      </c>
      <c r="F16794" s="17">
        <v>1777390.0</v>
      </c>
      <c r="G16794" s="17">
        <v>3320560.0</v>
      </c>
      <c r="H16794" s="17">
        <v>4422772.0</v>
      </c>
    </row>
    <row r="16795">
      <c r="A16795" s="7" t="s">
        <v>36759</v>
      </c>
      <c r="B16795" s="17" t="s">
        <v>36760</v>
      </c>
      <c r="C16795" s="17">
        <v>1315.0</v>
      </c>
      <c r="D16795" s="17">
        <v>8228005.862</v>
      </c>
      <c r="E16795" s="17">
        <v>2080100.0</v>
      </c>
      <c r="F16795" s="17">
        <v>3461983.0</v>
      </c>
      <c r="G16795" s="17">
        <v>7480549.0</v>
      </c>
      <c r="H16795" s="17">
        <v>1.6231795E7</v>
      </c>
    </row>
    <row r="16796">
      <c r="A16796" s="7" t="s">
        <v>36761</v>
      </c>
      <c r="B16796" s="17" t="s">
        <v>36762</v>
      </c>
      <c r="C16796" s="17">
        <v>6.0</v>
      </c>
      <c r="D16796" s="17">
        <v>1.127826217E7</v>
      </c>
      <c r="E16796" s="17">
        <v>1374069.0</v>
      </c>
      <c r="F16796" s="17">
        <v>1666802.0</v>
      </c>
      <c r="G16796" s="17">
        <v>1.3204026E7</v>
      </c>
      <c r="H16796" s="17">
        <v>3.8086053E7</v>
      </c>
    </row>
    <row r="16797">
      <c r="A16797" s="7" t="s">
        <v>36763</v>
      </c>
      <c r="B16797" s="17" t="s">
        <v>36764</v>
      </c>
      <c r="C16797" s="17">
        <v>617.0</v>
      </c>
      <c r="D16797" s="17">
        <v>3831710.802</v>
      </c>
      <c r="E16797" s="17">
        <v>2055802.0</v>
      </c>
      <c r="F16797" s="17">
        <v>2767519.0</v>
      </c>
      <c r="G16797" s="17">
        <v>3993196.0</v>
      </c>
      <c r="H16797" s="17">
        <v>5947550.0</v>
      </c>
    </row>
    <row r="16798">
      <c r="A16798" s="7" t="s">
        <v>36765</v>
      </c>
      <c r="B16798" s="17" t="s">
        <v>36766</v>
      </c>
      <c r="C16798" s="17">
        <v>875.0</v>
      </c>
      <c r="D16798" s="17">
        <v>7427239.593</v>
      </c>
      <c r="E16798" s="17">
        <v>2028000.0</v>
      </c>
      <c r="F16798" s="17">
        <v>2982565.0</v>
      </c>
      <c r="G16798" s="17">
        <v>4766096.0</v>
      </c>
      <c r="H16798" s="17">
        <v>1.0319954E7</v>
      </c>
    </row>
    <row r="16799">
      <c r="A16799" s="7" t="s">
        <v>36767</v>
      </c>
      <c r="B16799" s="17" t="s">
        <v>36768</v>
      </c>
      <c r="C16799" s="17">
        <v>2294.0</v>
      </c>
      <c r="D16799" s="17">
        <v>4715911.349</v>
      </c>
      <c r="E16799" s="17">
        <v>2074832.0</v>
      </c>
      <c r="F16799" s="17">
        <v>2941071.0</v>
      </c>
      <c r="G16799" s="17">
        <v>4713800.0</v>
      </c>
      <c r="H16799" s="17">
        <v>8113500.0</v>
      </c>
    </row>
    <row r="16800">
      <c r="A16800" s="7" t="s">
        <v>36770</v>
      </c>
      <c r="B16800" s="17" t="s">
        <v>36771</v>
      </c>
      <c r="C16800" s="17">
        <v>1995.0</v>
      </c>
      <c r="D16800" s="17">
        <v>4071969.655</v>
      </c>
      <c r="E16800" s="17">
        <v>2008773.0</v>
      </c>
      <c r="F16800" s="17">
        <v>2868975.0</v>
      </c>
      <c r="G16800" s="17">
        <v>4370100.0</v>
      </c>
      <c r="H16800" s="17">
        <v>6811823.0</v>
      </c>
    </row>
    <row r="16801">
      <c r="A16801" s="7" t="s">
        <v>36772</v>
      </c>
      <c r="B16801" s="17" t="s">
        <v>36773</v>
      </c>
      <c r="C16801" s="17">
        <v>1606.0</v>
      </c>
      <c r="D16801" s="17">
        <v>6049810.801</v>
      </c>
      <c r="E16801" s="17">
        <v>2208100.0</v>
      </c>
      <c r="F16801" s="17">
        <v>3264631.0</v>
      </c>
      <c r="G16801" s="17">
        <v>5367173.0</v>
      </c>
      <c r="H16801" s="17">
        <v>9409514.0</v>
      </c>
    </row>
    <row r="16802">
      <c r="A16802" s="7" t="s">
        <v>36774</v>
      </c>
      <c r="B16802" s="17" t="s">
        <v>36775</v>
      </c>
      <c r="C16802" s="17">
        <v>87.0</v>
      </c>
      <c r="D16802" s="17">
        <v>4906539.632</v>
      </c>
      <c r="E16802" s="17">
        <v>1957543.0</v>
      </c>
      <c r="F16802" s="17">
        <v>2783215.0</v>
      </c>
      <c r="G16802" s="17">
        <v>3833046.0</v>
      </c>
      <c r="H16802" s="17">
        <v>5406000.0</v>
      </c>
    </row>
    <row r="16803">
      <c r="A16803" s="7" t="s">
        <v>36776</v>
      </c>
      <c r="B16803" s="17" t="s">
        <v>36777</v>
      </c>
      <c r="C16803" s="17">
        <v>61.0</v>
      </c>
      <c r="D16803" s="17">
        <v>3987756.197</v>
      </c>
      <c r="E16803" s="17">
        <v>2119500.0</v>
      </c>
      <c r="F16803" s="17">
        <v>3634074.0</v>
      </c>
      <c r="G16803" s="17">
        <v>4773867.0</v>
      </c>
      <c r="H16803" s="17">
        <v>7078951.0</v>
      </c>
    </row>
    <row r="16804">
      <c r="A16804" s="7" t="s">
        <v>36778</v>
      </c>
      <c r="B16804" s="17" t="s">
        <v>36779</v>
      </c>
      <c r="C16804" s="17">
        <v>24.0</v>
      </c>
      <c r="D16804" s="17">
        <v>1.631330676E7</v>
      </c>
      <c r="E16804" s="17">
        <v>5960000.0</v>
      </c>
      <c r="F16804" s="17">
        <v>8836000.0</v>
      </c>
      <c r="G16804" s="17">
        <v>1.9320983E7</v>
      </c>
      <c r="H16804" s="17">
        <v>3.52527E7</v>
      </c>
    </row>
    <row r="16805">
      <c r="A16805" s="7" t="s">
        <v>36780</v>
      </c>
      <c r="B16805" s="17" t="s">
        <v>36781</v>
      </c>
      <c r="C16805" s="17">
        <v>10.0</v>
      </c>
      <c r="D16805" s="17">
        <v>3.89654329E7</v>
      </c>
      <c r="E16805" s="17">
        <v>3.0278493E7</v>
      </c>
      <c r="F16805" s="17">
        <v>3.5542857E7</v>
      </c>
      <c r="G16805" s="17">
        <v>4.3336716E7</v>
      </c>
      <c r="H16805" s="17">
        <v>6.9763217E7</v>
      </c>
    </row>
    <row r="16806">
      <c r="A16806" s="7" t="s">
        <v>36782</v>
      </c>
      <c r="B16806" s="17" t="s">
        <v>36783</v>
      </c>
      <c r="C16806" s="17">
        <v>31.0</v>
      </c>
      <c r="D16806" s="17">
        <v>2.080883335E7</v>
      </c>
      <c r="E16806" s="17">
        <v>5325000.0</v>
      </c>
      <c r="F16806" s="17">
        <v>1.4295013E7</v>
      </c>
      <c r="G16806" s="17">
        <v>2.8920525E7</v>
      </c>
      <c r="H16806" s="17">
        <v>4.6078651E7</v>
      </c>
    </row>
    <row r="16807">
      <c r="A16807" s="7" t="s">
        <v>36784</v>
      </c>
      <c r="B16807" s="17" t="s">
        <v>36785</v>
      </c>
      <c r="C16807" s="17">
        <v>724.0</v>
      </c>
      <c r="D16807" s="17">
        <v>1.236325713E7</v>
      </c>
      <c r="E16807" s="17">
        <v>5262106.0</v>
      </c>
      <c r="F16807" s="17">
        <v>7780809.0</v>
      </c>
      <c r="G16807" s="17">
        <v>1.3001592E7</v>
      </c>
      <c r="H16807" s="17">
        <v>2.3786672E7</v>
      </c>
    </row>
    <row r="16808">
      <c r="A16808" s="7" t="s">
        <v>36786</v>
      </c>
      <c r="B16808" s="17" t="s">
        <v>36787</v>
      </c>
      <c r="C16808" s="17">
        <v>1163.0</v>
      </c>
      <c r="D16808" s="17">
        <v>4.376800821E7</v>
      </c>
      <c r="E16808" s="17">
        <v>1.0616875E7</v>
      </c>
      <c r="F16808" s="17">
        <v>2.8535141E7</v>
      </c>
      <c r="G16808" s="17">
        <v>5.6318164E7</v>
      </c>
      <c r="H16808" s="17">
        <v>1.00733176E8</v>
      </c>
    </row>
    <row r="16809">
      <c r="A16809" s="7" t="s">
        <v>36788</v>
      </c>
      <c r="B16809" s="17" t="s">
        <v>36789</v>
      </c>
      <c r="C16809" s="17">
        <v>5.0</v>
      </c>
      <c r="D16809" s="17">
        <v>2.76638606E7</v>
      </c>
      <c r="E16809" s="17">
        <v>9186444.0</v>
      </c>
      <c r="F16809" s="17">
        <v>1.3684906E7</v>
      </c>
      <c r="G16809" s="17">
        <v>2.6769914E7</v>
      </c>
      <c r="H16809" s="17">
        <v>8.0511398E7</v>
      </c>
    </row>
    <row r="16810">
      <c r="A16810" s="7" t="s">
        <v>36790</v>
      </c>
      <c r="B16810" s="17" t="s">
        <v>36791</v>
      </c>
      <c r="C16810" s="17">
        <v>899.0</v>
      </c>
      <c r="D16810" s="17">
        <v>1.811205552E7</v>
      </c>
      <c r="E16810" s="17">
        <v>6966912.0</v>
      </c>
      <c r="F16810" s="17">
        <v>1.055885E7</v>
      </c>
      <c r="G16810" s="17">
        <v>1.9172831E7</v>
      </c>
      <c r="H16810" s="17">
        <v>3.6080856E7</v>
      </c>
    </row>
    <row r="16811">
      <c r="A16811" s="7" t="s">
        <v>36792</v>
      </c>
      <c r="B16811" s="17" t="s">
        <v>36793</v>
      </c>
      <c r="C16811" s="17">
        <v>596.0</v>
      </c>
      <c r="D16811" s="17">
        <v>5.194138639E7</v>
      </c>
      <c r="E16811" s="17">
        <v>1.1343839E7</v>
      </c>
      <c r="F16811" s="17">
        <v>3.4141881E7</v>
      </c>
      <c r="G16811" s="17">
        <v>7.0698151E7</v>
      </c>
      <c r="H16811" s="17">
        <v>1.2182385E8</v>
      </c>
    </row>
    <row r="16812">
      <c r="A16812" s="7" t="s">
        <v>36794</v>
      </c>
      <c r="B16812" s="17" t="s">
        <v>36795</v>
      </c>
      <c r="C16812" s="17">
        <v>68.0</v>
      </c>
      <c r="D16812" s="17">
        <v>5.049734518E7</v>
      </c>
      <c r="E16812" s="17">
        <v>1.7870979E7</v>
      </c>
      <c r="F16812" s="17">
        <v>3.6583911E7</v>
      </c>
      <c r="G16812" s="17">
        <v>6.8145819E7</v>
      </c>
      <c r="H16812" s="17">
        <v>9.9231414E7</v>
      </c>
    </row>
    <row r="16813">
      <c r="A16813" s="7" t="s">
        <v>36796</v>
      </c>
      <c r="B16813" s="17" t="s">
        <v>36797</v>
      </c>
      <c r="C16813" s="17">
        <v>86.0</v>
      </c>
      <c r="D16813" s="17">
        <v>2.954162105E7</v>
      </c>
      <c r="E16813" s="17">
        <v>7801108.0</v>
      </c>
      <c r="F16813" s="17">
        <v>1.5549372E7</v>
      </c>
      <c r="G16813" s="17">
        <v>4.3612907E7</v>
      </c>
      <c r="H16813" s="17">
        <v>7.4973032E7</v>
      </c>
    </row>
    <row r="16814">
      <c r="A16814" s="7" t="s">
        <v>36798</v>
      </c>
      <c r="B16814" s="17" t="s">
        <v>36799</v>
      </c>
      <c r="C16814" s="17">
        <v>81.0</v>
      </c>
      <c r="D16814" s="17">
        <v>2.153131979E7</v>
      </c>
      <c r="E16814" s="17">
        <v>6166993.0</v>
      </c>
      <c r="F16814" s="17">
        <v>9969400.0</v>
      </c>
      <c r="G16814" s="17">
        <v>1.9919013E7</v>
      </c>
      <c r="H16814" s="17">
        <v>3.4941027E7</v>
      </c>
    </row>
    <row r="16815">
      <c r="A16815" s="7" t="s">
        <v>36800</v>
      </c>
      <c r="B16815" s="17" t="s">
        <v>36801</v>
      </c>
      <c r="C16815" s="17">
        <v>46.0</v>
      </c>
      <c r="D16815" s="17">
        <v>2.680331176E7</v>
      </c>
      <c r="E16815" s="17">
        <v>7677415.0</v>
      </c>
      <c r="F16815" s="17">
        <v>1.4062238E7</v>
      </c>
      <c r="G16815" s="17">
        <v>3.1647312E7</v>
      </c>
      <c r="H16815" s="17">
        <v>7.3340425E7</v>
      </c>
    </row>
    <row r="16816">
      <c r="A16816" s="7" t="s">
        <v>36802</v>
      </c>
      <c r="B16816" s="17" t="s">
        <v>36803</v>
      </c>
      <c r="C16816" s="17">
        <v>689.0</v>
      </c>
      <c r="D16816" s="17">
        <v>2.501640878E7</v>
      </c>
      <c r="E16816" s="17">
        <v>7013654.0</v>
      </c>
      <c r="F16816" s="17">
        <v>1.1703796E7</v>
      </c>
      <c r="G16816" s="17">
        <v>2.3260431E7</v>
      </c>
      <c r="H16816" s="17">
        <v>5.8425803E7</v>
      </c>
    </row>
    <row r="16817">
      <c r="A16817" s="7" t="s">
        <v>36804</v>
      </c>
      <c r="B16817" s="17" t="s">
        <v>36805</v>
      </c>
      <c r="C16817" s="17">
        <v>158.0</v>
      </c>
      <c r="D16817" s="17">
        <v>1.119400757E7</v>
      </c>
      <c r="E16817" s="17">
        <v>3990900.0</v>
      </c>
      <c r="F16817" s="17">
        <v>6230185.0</v>
      </c>
      <c r="G16817" s="17">
        <v>1.0832765E7</v>
      </c>
      <c r="H16817" s="17">
        <v>2.5480043E7</v>
      </c>
    </row>
    <row r="16818">
      <c r="A16818" s="7" t="s">
        <v>36806</v>
      </c>
      <c r="B16818" s="17" t="s">
        <v>36807</v>
      </c>
      <c r="C16818" s="17">
        <v>19.0</v>
      </c>
      <c r="D16818" s="17">
        <v>8752249.737</v>
      </c>
      <c r="E16818" s="17">
        <v>4397944.0</v>
      </c>
      <c r="F16818" s="17">
        <v>6640741.0</v>
      </c>
      <c r="G16818" s="17">
        <v>1.1291905E7</v>
      </c>
      <c r="H16818" s="17">
        <v>1.9774132E7</v>
      </c>
    </row>
    <row r="16819">
      <c r="A16819" s="7" t="s">
        <v>36808</v>
      </c>
      <c r="B16819" s="17" t="s">
        <v>36809</v>
      </c>
      <c r="C16819" s="17">
        <v>27.0</v>
      </c>
      <c r="D16819" s="17">
        <v>1.251258607E7</v>
      </c>
      <c r="E16819" s="17">
        <v>3081332.0</v>
      </c>
      <c r="F16819" s="17">
        <v>4339367.0</v>
      </c>
      <c r="G16819" s="17">
        <v>1.3729199E7</v>
      </c>
      <c r="H16819" s="17">
        <v>2.7343111E7</v>
      </c>
    </row>
    <row r="16820">
      <c r="A16820" s="7" t="s">
        <v>36810</v>
      </c>
      <c r="B16820" s="17" t="s">
        <v>36811</v>
      </c>
      <c r="C16820" s="17">
        <v>15.0</v>
      </c>
      <c r="D16820" s="17">
        <v>2.033881107E7</v>
      </c>
      <c r="E16820" s="17">
        <v>6320934.0</v>
      </c>
      <c r="F16820" s="17">
        <v>8710866.0</v>
      </c>
      <c r="G16820" s="17">
        <v>1.5734034E7</v>
      </c>
      <c r="H16820" s="17">
        <v>5.8593E7</v>
      </c>
    </row>
    <row r="16821">
      <c r="A16821" s="7" t="s">
        <v>36812</v>
      </c>
      <c r="B16821" s="17" t="s">
        <v>36813</v>
      </c>
      <c r="C16821" s="17">
        <v>350.0</v>
      </c>
      <c r="D16821" s="17">
        <v>1.502278237E7</v>
      </c>
      <c r="E16821" s="17">
        <v>4499422.0</v>
      </c>
      <c r="F16821" s="17">
        <v>1.0146345E7</v>
      </c>
      <c r="G16821" s="17">
        <v>1.3398586E7</v>
      </c>
      <c r="H16821" s="17">
        <v>2.697655E7</v>
      </c>
    </row>
    <row r="16822">
      <c r="A16822" s="7" t="s">
        <v>36814</v>
      </c>
      <c r="B16822" s="17" t="s">
        <v>36815</v>
      </c>
      <c r="C16822" s="17">
        <v>149.0</v>
      </c>
      <c r="D16822" s="17">
        <v>1.294852289E7</v>
      </c>
      <c r="E16822" s="17">
        <v>1714431.0</v>
      </c>
      <c r="F16822" s="17">
        <v>4781051.0</v>
      </c>
      <c r="G16822" s="17">
        <v>1.1561603E7</v>
      </c>
      <c r="H16822" s="17">
        <v>2.3673056E7</v>
      </c>
    </row>
    <row r="16823">
      <c r="A16823" s="7" t="s">
        <v>36816</v>
      </c>
      <c r="B16823" s="17" t="s">
        <v>36817</v>
      </c>
      <c r="C16823" s="17">
        <v>4474.0</v>
      </c>
      <c r="D16823" s="17">
        <v>5.570317648E7</v>
      </c>
      <c r="E16823" s="17">
        <v>5905743.0</v>
      </c>
      <c r="F16823" s="17">
        <v>1.7822263E7</v>
      </c>
      <c r="G16823" s="17">
        <v>6.97391E7</v>
      </c>
      <c r="H16823" s="17">
        <v>1.58710714E8</v>
      </c>
    </row>
    <row r="16824">
      <c r="A16824" s="7" t="s">
        <v>36818</v>
      </c>
      <c r="B16824" s="17" t="s">
        <v>36819</v>
      </c>
      <c r="C16824" s="17">
        <v>1214.0</v>
      </c>
      <c r="D16824" s="17">
        <v>5.046237077E7</v>
      </c>
      <c r="E16824" s="17">
        <v>2.075009E7</v>
      </c>
      <c r="F16824" s="17">
        <v>3.8516963E7</v>
      </c>
      <c r="G16824" s="17">
        <v>6.1777978E7</v>
      </c>
      <c r="H16824" s="17">
        <v>1.0342033E8</v>
      </c>
    </row>
    <row r="16825">
      <c r="A16825" s="7" t="s">
        <v>36820</v>
      </c>
      <c r="B16825" s="17" t="s">
        <v>36821</v>
      </c>
      <c r="C16825" s="17">
        <v>312.0</v>
      </c>
      <c r="D16825" s="17">
        <v>6.387965334E7</v>
      </c>
      <c r="E16825" s="17">
        <v>2.005256E7</v>
      </c>
      <c r="F16825" s="17">
        <v>4.2206149E7</v>
      </c>
      <c r="G16825" s="17">
        <v>7.5502004E7</v>
      </c>
      <c r="H16825" s="17">
        <v>1.20452246E8</v>
      </c>
    </row>
    <row r="16826">
      <c r="A16826" s="7" t="s">
        <v>36822</v>
      </c>
      <c r="B16826" s="17" t="s">
        <v>36823</v>
      </c>
      <c r="C16826" s="17">
        <v>13133.0</v>
      </c>
      <c r="D16826" s="17">
        <v>2.3648786E7</v>
      </c>
      <c r="E16826" s="17">
        <v>6593689.0</v>
      </c>
      <c r="F16826" s="17">
        <v>1.1831717E7</v>
      </c>
      <c r="G16826" s="17">
        <v>2.4291206E7</v>
      </c>
      <c r="H16826" s="17">
        <v>5.0794827E7</v>
      </c>
    </row>
    <row r="16827">
      <c r="A16827" s="7" t="s">
        <v>36824</v>
      </c>
      <c r="B16827" s="17" t="s">
        <v>36825</v>
      </c>
      <c r="C16827" s="17">
        <v>9741.0</v>
      </c>
      <c r="D16827" s="17">
        <v>2.175626674E7</v>
      </c>
      <c r="E16827" s="17">
        <v>5546169.0</v>
      </c>
      <c r="F16827" s="17">
        <v>1.01168E7</v>
      </c>
      <c r="G16827" s="17">
        <v>2.0822257E7</v>
      </c>
      <c r="H16827" s="17">
        <v>4.57633E7</v>
      </c>
    </row>
    <row r="16828">
      <c r="A16828" s="7" t="s">
        <v>36826</v>
      </c>
      <c r="B16828" s="17" t="s">
        <v>36827</v>
      </c>
      <c r="C16828" s="17">
        <v>45.0</v>
      </c>
      <c r="D16828" s="17">
        <v>3.589537607E7</v>
      </c>
      <c r="E16828" s="17">
        <v>6582677.0</v>
      </c>
      <c r="F16828" s="17">
        <v>1.451025E7</v>
      </c>
      <c r="G16828" s="17">
        <v>4.7019071E7</v>
      </c>
      <c r="H16828" s="17">
        <v>7.7928122E7</v>
      </c>
    </row>
    <row r="16829">
      <c r="A16829" s="7" t="s">
        <v>36828</v>
      </c>
      <c r="B16829" s="17" t="s">
        <v>36829</v>
      </c>
      <c r="C16829" s="17">
        <v>6.0</v>
      </c>
      <c r="D16829" s="17">
        <v>1.168629E7</v>
      </c>
      <c r="E16829" s="17">
        <v>5381400.0</v>
      </c>
      <c r="F16829" s="17">
        <v>7759054.0</v>
      </c>
      <c r="G16829" s="17">
        <v>1.9759369E7</v>
      </c>
      <c r="H16829" s="17">
        <v>2.1910658E7</v>
      </c>
    </row>
    <row r="16830">
      <c r="A16830" s="7" t="s">
        <v>36831</v>
      </c>
      <c r="B16830" s="17" t="s">
        <v>36832</v>
      </c>
      <c r="C16830" s="17">
        <v>1.0</v>
      </c>
      <c r="D16830" s="17">
        <v>1.25485799E8</v>
      </c>
      <c r="E16830" s="17">
        <v>1.25485799E8</v>
      </c>
      <c r="F16830" s="17">
        <v>1.25485799E8</v>
      </c>
      <c r="G16830" s="17">
        <v>1.25485799E8</v>
      </c>
      <c r="H16830" s="17">
        <v>1.25485799E8</v>
      </c>
    </row>
    <row r="16831">
      <c r="A16831" s="7" t="s">
        <v>36833</v>
      </c>
      <c r="B16831" s="17" t="s">
        <v>36834</v>
      </c>
      <c r="C16831" s="17">
        <v>11.0</v>
      </c>
      <c r="D16831" s="17">
        <v>2.428562036E7</v>
      </c>
      <c r="E16831" s="17">
        <v>2714769.0</v>
      </c>
      <c r="F16831" s="17">
        <v>4272333.0</v>
      </c>
      <c r="G16831" s="17">
        <v>9951739.0</v>
      </c>
      <c r="H16831" s="17">
        <v>1.1339177E7</v>
      </c>
    </row>
    <row r="16832">
      <c r="A16832" s="7" t="s">
        <v>36835</v>
      </c>
      <c r="B16832" s="17" t="s">
        <v>36836</v>
      </c>
      <c r="C16832" s="17">
        <v>156.0</v>
      </c>
      <c r="D16832" s="17">
        <v>2.678799135E7</v>
      </c>
      <c r="E16832" s="17">
        <v>9283436.0</v>
      </c>
      <c r="F16832" s="17">
        <v>1.2028473E7</v>
      </c>
      <c r="G16832" s="17">
        <v>2.2777788E7</v>
      </c>
      <c r="H16832" s="17">
        <v>6.57504E7</v>
      </c>
    </row>
    <row r="16833">
      <c r="A16833" s="7" t="s">
        <v>36837</v>
      </c>
      <c r="B16833" s="17" t="s">
        <v>36838</v>
      </c>
      <c r="C16833" s="17">
        <v>1366.0</v>
      </c>
      <c r="D16833" s="17">
        <v>2.879658093E7</v>
      </c>
      <c r="E16833" s="17">
        <v>6152901.0</v>
      </c>
      <c r="F16833" s="17">
        <v>1.335E7</v>
      </c>
      <c r="G16833" s="17">
        <v>3.4140521E7</v>
      </c>
      <c r="H16833" s="17">
        <v>6.5733368E7</v>
      </c>
    </row>
    <row r="16834">
      <c r="A16834" s="7" t="s">
        <v>36839</v>
      </c>
      <c r="B16834" s="17" t="s">
        <v>36840</v>
      </c>
      <c r="C16834" s="17">
        <v>359.0</v>
      </c>
      <c r="D16834" s="17">
        <v>1.329605058E7</v>
      </c>
      <c r="E16834" s="17">
        <v>2821690.0</v>
      </c>
      <c r="F16834" s="17">
        <v>5661900.0</v>
      </c>
      <c r="G16834" s="17">
        <v>1.5507723E7</v>
      </c>
      <c r="H16834" s="17">
        <v>2.945094E7</v>
      </c>
    </row>
    <row r="16835">
      <c r="A16835" s="7" t="s">
        <v>36841</v>
      </c>
      <c r="B16835" s="17" t="s">
        <v>36842</v>
      </c>
      <c r="C16835" s="17">
        <v>23.0</v>
      </c>
      <c r="D16835" s="17">
        <v>5.306448304E7</v>
      </c>
      <c r="E16835" s="17">
        <v>1.2471322E7</v>
      </c>
      <c r="F16835" s="17">
        <v>2.038475E7</v>
      </c>
      <c r="G16835" s="17">
        <v>6.2319501E7</v>
      </c>
      <c r="H16835" s="17">
        <v>1.76783988E8</v>
      </c>
    </row>
    <row r="16836">
      <c r="A16836" s="7" t="s">
        <v>36843</v>
      </c>
      <c r="B16836" s="17" t="s">
        <v>36844</v>
      </c>
      <c r="C16836" s="17">
        <v>90.0</v>
      </c>
      <c r="D16836" s="17">
        <v>4.370525383E7</v>
      </c>
      <c r="E16836" s="17">
        <v>1.0569808E7</v>
      </c>
      <c r="F16836" s="17">
        <v>3.2124504E7</v>
      </c>
      <c r="G16836" s="17">
        <v>5.4480743E7</v>
      </c>
      <c r="H16836" s="17">
        <v>9.4346191E7</v>
      </c>
    </row>
    <row r="16837">
      <c r="A16837" s="7" t="s">
        <v>36845</v>
      </c>
      <c r="B16837" s="17" t="s">
        <v>36846</v>
      </c>
      <c r="C16837" s="17">
        <v>21.0</v>
      </c>
      <c r="D16837" s="17">
        <v>2.200783819E7</v>
      </c>
      <c r="E16837" s="17">
        <v>4978673.0</v>
      </c>
      <c r="F16837" s="17">
        <v>5949006.0</v>
      </c>
      <c r="G16837" s="17">
        <v>1.1739835E7</v>
      </c>
      <c r="H16837" s="17">
        <v>5.4359675E7</v>
      </c>
    </row>
    <row r="16838">
      <c r="A16838" s="7" t="s">
        <v>36847</v>
      </c>
      <c r="B16838" s="17" t="s">
        <v>36848</v>
      </c>
      <c r="C16838" s="17">
        <v>202.0</v>
      </c>
      <c r="D16838" s="17">
        <v>2.591026199E7</v>
      </c>
      <c r="E16838" s="17">
        <v>5579231.0</v>
      </c>
      <c r="F16838" s="17">
        <v>1.2528138E7</v>
      </c>
      <c r="G16838" s="17">
        <v>3.0563231E7</v>
      </c>
      <c r="H16838" s="17">
        <v>5.79291E7</v>
      </c>
    </row>
    <row r="16839">
      <c r="A16839" s="7" t="s">
        <v>36849</v>
      </c>
      <c r="B16839" s="17" t="s">
        <v>36850</v>
      </c>
      <c r="C16839" s="17">
        <v>13129.0</v>
      </c>
      <c r="D16839" s="17">
        <v>2.488677494E7</v>
      </c>
      <c r="E16839" s="17">
        <v>1.0619017E7</v>
      </c>
      <c r="F16839" s="17">
        <v>1.8765421E7</v>
      </c>
      <c r="G16839" s="17">
        <v>3.1255612E7</v>
      </c>
      <c r="H16839" s="17">
        <v>4.8529061E7</v>
      </c>
    </row>
    <row r="16840">
      <c r="A16840" s="7" t="s">
        <v>36851</v>
      </c>
      <c r="B16840" s="17" t="s">
        <v>36852</v>
      </c>
      <c r="C16840" s="17">
        <v>1169.0</v>
      </c>
      <c r="D16840" s="17">
        <v>3.309501885E7</v>
      </c>
      <c r="E16840" s="17">
        <v>1.1361879E7</v>
      </c>
      <c r="F16840" s="17">
        <v>2.1409844E7</v>
      </c>
      <c r="G16840" s="17">
        <v>4.2612163E7</v>
      </c>
      <c r="H16840" s="17">
        <v>7.0829062E7</v>
      </c>
    </row>
    <row r="16841">
      <c r="A16841" s="7" t="s">
        <v>36854</v>
      </c>
      <c r="B16841" s="17" t="s">
        <v>36855</v>
      </c>
      <c r="C16841" s="17">
        <v>10.0</v>
      </c>
      <c r="D16841" s="17">
        <v>2.11375079E7</v>
      </c>
      <c r="E16841" s="17">
        <v>1.267387E7</v>
      </c>
      <c r="F16841" s="17">
        <v>1.687612E7</v>
      </c>
      <c r="G16841" s="17">
        <v>2.0409885E7</v>
      </c>
      <c r="H16841" s="17">
        <v>2.8345635E7</v>
      </c>
    </row>
    <row r="16842">
      <c r="A16842" s="7" t="s">
        <v>36856</v>
      </c>
      <c r="B16842" s="17" t="s">
        <v>36857</v>
      </c>
      <c r="C16842" s="17">
        <v>2013.0</v>
      </c>
      <c r="D16842" s="17">
        <v>2.371715649E7</v>
      </c>
      <c r="E16842" s="17">
        <v>8860427.0</v>
      </c>
      <c r="F16842" s="17">
        <v>1.4816327E7</v>
      </c>
      <c r="G16842" s="17">
        <v>2.7290696E7</v>
      </c>
      <c r="H16842" s="17">
        <v>4.8069376E7</v>
      </c>
    </row>
    <row r="16843">
      <c r="A16843" s="7" t="s">
        <v>36858</v>
      </c>
      <c r="B16843" s="17" t="s">
        <v>36859</v>
      </c>
      <c r="C16843" s="17">
        <v>796.0</v>
      </c>
      <c r="D16843" s="17">
        <v>4.380928603E7</v>
      </c>
      <c r="E16843" s="17">
        <v>1.1130085E7</v>
      </c>
      <c r="F16843" s="17">
        <v>3.3843396E7</v>
      </c>
      <c r="G16843" s="17">
        <v>6.3228657E7</v>
      </c>
      <c r="H16843" s="17">
        <v>9.6995741E7</v>
      </c>
    </row>
    <row r="16844">
      <c r="A16844" s="7" t="s">
        <v>36860</v>
      </c>
      <c r="B16844" s="17" t="s">
        <v>36861</v>
      </c>
      <c r="C16844" s="17">
        <v>36.0</v>
      </c>
      <c r="D16844" s="17">
        <v>3.072680169E7</v>
      </c>
      <c r="E16844" s="17">
        <v>7546612.0</v>
      </c>
      <c r="F16844" s="17">
        <v>1.7854496E7</v>
      </c>
      <c r="G16844" s="17">
        <v>3.9258205E7</v>
      </c>
      <c r="H16844" s="17">
        <v>7.9707679E7</v>
      </c>
    </row>
    <row r="16845">
      <c r="A16845" s="7" t="s">
        <v>36862</v>
      </c>
      <c r="B16845" s="17" t="s">
        <v>36863</v>
      </c>
      <c r="C16845" s="17">
        <v>535.0</v>
      </c>
      <c r="D16845" s="17">
        <v>2.071515245E7</v>
      </c>
      <c r="E16845" s="17">
        <v>6231640.0</v>
      </c>
      <c r="F16845" s="17">
        <v>1.314979E7</v>
      </c>
      <c r="G16845" s="17">
        <v>2.4766195E7</v>
      </c>
      <c r="H16845" s="17">
        <v>4.2079857E7</v>
      </c>
    </row>
    <row r="16846">
      <c r="A16846" s="7" t="s">
        <v>36864</v>
      </c>
      <c r="B16846" s="17" t="s">
        <v>36865</v>
      </c>
      <c r="C16846" s="17">
        <v>1016.0</v>
      </c>
      <c r="D16846" s="17">
        <v>1.812365467E7</v>
      </c>
      <c r="E16846" s="17">
        <v>7898898.0</v>
      </c>
      <c r="F16846" s="17">
        <v>1.3336E7</v>
      </c>
      <c r="G16846" s="17">
        <v>2.225774E7</v>
      </c>
      <c r="H16846" s="17">
        <v>3.6034992E7</v>
      </c>
    </row>
    <row r="16847">
      <c r="A16847" s="7" t="s">
        <v>36866</v>
      </c>
      <c r="B16847" s="17" t="s">
        <v>36867</v>
      </c>
      <c r="C16847" s="17">
        <v>27.0</v>
      </c>
      <c r="D16847" s="17">
        <v>1.782359341E7</v>
      </c>
      <c r="E16847" s="17">
        <v>3714654.0</v>
      </c>
      <c r="F16847" s="17">
        <v>1.5932381E7</v>
      </c>
      <c r="G16847" s="17">
        <v>3.1392433E7</v>
      </c>
      <c r="H16847" s="17">
        <v>3.8599928E7</v>
      </c>
    </row>
    <row r="16848">
      <c r="A16848" s="7" t="s">
        <v>36868</v>
      </c>
      <c r="B16848" s="17" t="s">
        <v>36869</v>
      </c>
      <c r="C16848" s="17">
        <v>2986.0</v>
      </c>
      <c r="D16848" s="17">
        <v>8862853.601</v>
      </c>
      <c r="E16848" s="17">
        <v>4007943.0</v>
      </c>
      <c r="F16848" s="17">
        <v>6206948.0</v>
      </c>
      <c r="G16848" s="17">
        <v>1.0260821E7</v>
      </c>
      <c r="H16848" s="17">
        <v>1.690905E7</v>
      </c>
    </row>
    <row r="16849">
      <c r="A16849" s="7" t="s">
        <v>36870</v>
      </c>
      <c r="B16849" s="17" t="s">
        <v>36871</v>
      </c>
      <c r="C16849" s="17">
        <v>33.0</v>
      </c>
      <c r="D16849" s="17">
        <v>2.267442033E7</v>
      </c>
      <c r="E16849" s="17">
        <v>9765911.0</v>
      </c>
      <c r="F16849" s="17">
        <v>1.6535903E7</v>
      </c>
      <c r="G16849" s="17">
        <v>2.8577075E7</v>
      </c>
      <c r="H16849" s="17">
        <v>4.679125E7</v>
      </c>
    </row>
    <row r="16850">
      <c r="A16850" s="7" t="s">
        <v>36872</v>
      </c>
      <c r="B16850" s="17" t="s">
        <v>36873</v>
      </c>
      <c r="C16850" s="17">
        <v>335.0</v>
      </c>
      <c r="D16850" s="17">
        <v>2.647143608E7</v>
      </c>
      <c r="E16850" s="17">
        <v>6203854.0</v>
      </c>
      <c r="F16850" s="17">
        <v>1.15521E7</v>
      </c>
      <c r="G16850" s="17">
        <v>2.6605801E7</v>
      </c>
      <c r="H16850" s="17">
        <v>6.191226E7</v>
      </c>
    </row>
    <row r="16851">
      <c r="A16851" s="7" t="s">
        <v>36874</v>
      </c>
      <c r="B16851" s="17" t="s">
        <v>36875</v>
      </c>
      <c r="C16851" s="17">
        <v>17.0</v>
      </c>
      <c r="D16851" s="17">
        <v>7522347.294</v>
      </c>
      <c r="E16851" s="17">
        <v>2799800.0</v>
      </c>
      <c r="F16851" s="17">
        <v>6649421.0</v>
      </c>
      <c r="G16851" s="17">
        <v>8991370.0</v>
      </c>
      <c r="H16851" s="17">
        <v>1.708473E7</v>
      </c>
    </row>
    <row r="16852">
      <c r="A16852" s="7" t="s">
        <v>36876</v>
      </c>
      <c r="B16852" s="17" t="s">
        <v>36877</v>
      </c>
      <c r="C16852" s="17">
        <v>11.0</v>
      </c>
      <c r="D16852" s="17">
        <v>9567087.545</v>
      </c>
      <c r="E16852" s="17">
        <v>6245293.0</v>
      </c>
      <c r="F16852" s="17">
        <v>8532808.0</v>
      </c>
      <c r="G16852" s="17">
        <v>1.2276398E7</v>
      </c>
      <c r="H16852" s="17">
        <v>1.6294205E7</v>
      </c>
    </row>
    <row r="16853">
      <c r="A16853" s="7" t="s">
        <v>36878</v>
      </c>
      <c r="B16853" s="17" t="s">
        <v>36879</v>
      </c>
      <c r="C16853" s="17">
        <v>133.0</v>
      </c>
      <c r="D16853" s="17">
        <v>1.48295924E7</v>
      </c>
      <c r="E16853" s="17">
        <v>6489030.0</v>
      </c>
      <c r="F16853" s="17">
        <v>1.1464751E7</v>
      </c>
      <c r="G16853" s="17">
        <v>2.048622E7</v>
      </c>
      <c r="H16853" s="17">
        <v>2.9433184E7</v>
      </c>
    </row>
    <row r="16854">
      <c r="A16854" s="7" t="s">
        <v>36880</v>
      </c>
      <c r="B16854" s="17" t="s">
        <v>36881</v>
      </c>
      <c r="C16854" s="17">
        <v>64.0</v>
      </c>
      <c r="D16854" s="17">
        <v>1.562420613E7</v>
      </c>
      <c r="E16854" s="17">
        <v>4745006.0</v>
      </c>
      <c r="F16854" s="17">
        <v>7225443.0</v>
      </c>
      <c r="G16854" s="17">
        <v>2.0160356E7</v>
      </c>
      <c r="H16854" s="17">
        <v>4.0671215E7</v>
      </c>
    </row>
    <row r="16855">
      <c r="A16855" s="7" t="s">
        <v>36882</v>
      </c>
      <c r="B16855" s="17" t="s">
        <v>36883</v>
      </c>
      <c r="C16855" s="17">
        <v>1.0</v>
      </c>
      <c r="D16855" s="17">
        <v>7017061.0</v>
      </c>
      <c r="E16855" s="17">
        <v>7017061.0</v>
      </c>
      <c r="F16855" s="17">
        <v>7017061.0</v>
      </c>
      <c r="G16855" s="17">
        <v>7017061.0</v>
      </c>
      <c r="H16855" s="17">
        <v>7017061.0</v>
      </c>
    </row>
    <row r="16856">
      <c r="A16856" s="7" t="s">
        <v>36884</v>
      </c>
      <c r="B16856" s="17" t="s">
        <v>36885</v>
      </c>
      <c r="C16856" s="17">
        <v>455.0</v>
      </c>
      <c r="D16856" s="17">
        <v>4.626849274E7</v>
      </c>
      <c r="E16856" s="17">
        <v>1.8485423E7</v>
      </c>
      <c r="F16856" s="17">
        <v>3.9841209E7</v>
      </c>
      <c r="G16856" s="17">
        <v>6.5251221E7</v>
      </c>
      <c r="H16856" s="17">
        <v>9.8902162E7</v>
      </c>
    </row>
    <row r="16857">
      <c r="A16857" s="7" t="s">
        <v>36886</v>
      </c>
      <c r="B16857" s="17" t="s">
        <v>36887</v>
      </c>
      <c r="C16857" s="17">
        <v>1788.0</v>
      </c>
      <c r="D16857" s="17">
        <v>2.520775901E7</v>
      </c>
      <c r="E16857" s="17">
        <v>1.0767245E7</v>
      </c>
      <c r="F16857" s="17">
        <v>1.8729811E7</v>
      </c>
      <c r="G16857" s="17">
        <v>3.3029483E7</v>
      </c>
      <c r="H16857" s="17">
        <v>4.9785903E7</v>
      </c>
    </row>
    <row r="16858">
      <c r="A16858" s="7" t="s">
        <v>36888</v>
      </c>
      <c r="B16858" s="17" t="s">
        <v>36889</v>
      </c>
      <c r="C16858" s="17">
        <v>893.0</v>
      </c>
      <c r="D16858" s="17">
        <v>2.790245619E7</v>
      </c>
      <c r="E16858" s="17">
        <v>1.140976E7</v>
      </c>
      <c r="F16858" s="17">
        <v>1.9917368E7</v>
      </c>
      <c r="G16858" s="17">
        <v>3.4409418E7</v>
      </c>
      <c r="H16858" s="17">
        <v>5.8198866E7</v>
      </c>
    </row>
    <row r="16859">
      <c r="A16859" s="7" t="s">
        <v>36890</v>
      </c>
      <c r="B16859" s="17" t="s">
        <v>36891</v>
      </c>
      <c r="C16859" s="17">
        <v>335.0</v>
      </c>
      <c r="D16859" s="17">
        <v>3.004450307E7</v>
      </c>
      <c r="E16859" s="17">
        <v>1.36736E7</v>
      </c>
      <c r="F16859" s="17">
        <v>2.1562888E7</v>
      </c>
      <c r="G16859" s="17">
        <v>3.6001115E7</v>
      </c>
      <c r="H16859" s="17">
        <v>6.3710623E7</v>
      </c>
    </row>
    <row r="16860">
      <c r="A16860" s="7" t="s">
        <v>36892</v>
      </c>
      <c r="B16860" s="17" t="s">
        <v>36893</v>
      </c>
      <c r="C16860" s="17">
        <v>882.0</v>
      </c>
      <c r="D16860" s="17">
        <v>2.807125133E7</v>
      </c>
      <c r="E16860" s="17">
        <v>1.0817045E7</v>
      </c>
      <c r="F16860" s="17">
        <v>1.8756467E7</v>
      </c>
      <c r="G16860" s="17">
        <v>3.5228887E7</v>
      </c>
      <c r="H16860" s="17">
        <v>5.8595439E7</v>
      </c>
    </row>
    <row r="16861">
      <c r="A16861" s="7" t="s">
        <v>36894</v>
      </c>
      <c r="B16861" s="17" t="s">
        <v>36895</v>
      </c>
      <c r="C16861" s="17">
        <v>684.0</v>
      </c>
      <c r="D16861" s="17">
        <v>4.162740177E7</v>
      </c>
      <c r="E16861" s="17">
        <v>1.3879218E7</v>
      </c>
      <c r="F16861" s="17">
        <v>3.27509E7</v>
      </c>
      <c r="G16861" s="17">
        <v>5.0542272E7</v>
      </c>
      <c r="H16861" s="17">
        <v>8.5461369E7</v>
      </c>
    </row>
    <row r="16862">
      <c r="A16862" s="7" t="s">
        <v>36896</v>
      </c>
      <c r="B16862" s="17" t="s">
        <v>36897</v>
      </c>
      <c r="C16862" s="17">
        <v>1431.0</v>
      </c>
      <c r="D16862" s="17">
        <v>2.237782556E7</v>
      </c>
      <c r="E16862" s="17">
        <v>8650743.0</v>
      </c>
      <c r="F16862" s="17">
        <v>1.3505E7</v>
      </c>
      <c r="G16862" s="17">
        <v>2.7430792E7</v>
      </c>
      <c r="H16862" s="17">
        <v>4.4224785E7</v>
      </c>
    </row>
    <row r="16863">
      <c r="A16863" s="7" t="s">
        <v>36898</v>
      </c>
      <c r="B16863" s="17" t="s">
        <v>36899</v>
      </c>
      <c r="C16863" s="17">
        <v>719.0</v>
      </c>
      <c r="D16863" s="17">
        <v>2.437120964E7</v>
      </c>
      <c r="E16863" s="17">
        <v>8199907.0</v>
      </c>
      <c r="F16863" s="17">
        <v>1.525837E7</v>
      </c>
      <c r="G16863" s="17">
        <v>2.9993945E7</v>
      </c>
      <c r="H16863" s="17">
        <v>5.4660646E7</v>
      </c>
    </row>
    <row r="16864">
      <c r="A16864" s="7" t="s">
        <v>36900</v>
      </c>
      <c r="B16864" s="17" t="s">
        <v>36901</v>
      </c>
      <c r="C16864" s="17">
        <v>478.0</v>
      </c>
      <c r="D16864" s="17">
        <v>2.468289407E7</v>
      </c>
      <c r="E16864" s="17">
        <v>7386700.0</v>
      </c>
      <c r="F16864" s="17">
        <v>1.4154673E7</v>
      </c>
      <c r="G16864" s="17">
        <v>3.05287E7</v>
      </c>
      <c r="H16864" s="17">
        <v>5.71074E7</v>
      </c>
    </row>
    <row r="16865">
      <c r="A16865" s="7" t="s">
        <v>36902</v>
      </c>
      <c r="B16865" s="17" t="s">
        <v>36903</v>
      </c>
      <c r="C16865" s="17">
        <v>137.0</v>
      </c>
      <c r="D16865" s="17">
        <v>3.305543886E7</v>
      </c>
      <c r="E16865" s="17">
        <v>1.054234E7</v>
      </c>
      <c r="F16865" s="17">
        <v>1.9372381E7</v>
      </c>
      <c r="G16865" s="17">
        <v>4.6030642E7</v>
      </c>
      <c r="H16865" s="17">
        <v>7.3958693E7</v>
      </c>
    </row>
    <row r="16866">
      <c r="A16866" s="7" t="s">
        <v>36905</v>
      </c>
      <c r="B16866" s="17" t="s">
        <v>36906</v>
      </c>
      <c r="C16866" s="17">
        <v>1556.0</v>
      </c>
      <c r="D16866" s="17">
        <v>5.270236354E7</v>
      </c>
      <c r="E16866" s="17">
        <v>1.8356762E7</v>
      </c>
      <c r="F16866" s="17">
        <v>3.3769389E7</v>
      </c>
      <c r="G16866" s="17">
        <v>6.030647E7</v>
      </c>
      <c r="H16866" s="17">
        <v>1.14068677E8</v>
      </c>
    </row>
    <row r="16867">
      <c r="A16867" s="7" t="s">
        <v>36907</v>
      </c>
      <c r="B16867" s="17" t="s">
        <v>36908</v>
      </c>
      <c r="C16867" s="17">
        <v>4.0</v>
      </c>
      <c r="D16867" s="17">
        <v>4.8304842E7</v>
      </c>
      <c r="E16867" s="17">
        <v>1.7620719E7</v>
      </c>
      <c r="F16867" s="17">
        <v>2.7095687E7</v>
      </c>
      <c r="G16867" s="17">
        <v>5.193525E7</v>
      </c>
      <c r="H16867" s="17">
        <v>9.6567712E7</v>
      </c>
    </row>
    <row r="16868">
      <c r="A16868" s="7" t="s">
        <v>36909</v>
      </c>
      <c r="B16868" s="17" t="s">
        <v>36910</v>
      </c>
      <c r="C16868" s="17">
        <v>900.0</v>
      </c>
      <c r="D16868" s="17">
        <v>2.133038617E7</v>
      </c>
      <c r="E16868" s="17">
        <v>1.5074404E7</v>
      </c>
      <c r="F16868" s="17">
        <v>1.83775E7</v>
      </c>
      <c r="G16868" s="17">
        <v>2.5935E7</v>
      </c>
      <c r="H16868" s="17">
        <v>3.7890991E7</v>
      </c>
    </row>
    <row r="16869">
      <c r="A16869" s="7" t="s">
        <v>36911</v>
      </c>
      <c r="B16869" s="17" t="s">
        <v>36912</v>
      </c>
      <c r="C16869" s="17">
        <v>97.0</v>
      </c>
      <c r="D16869" s="17">
        <v>2.432181805E7</v>
      </c>
      <c r="E16869" s="17">
        <v>1.10474E7</v>
      </c>
      <c r="F16869" s="17">
        <v>1.6373334E7</v>
      </c>
      <c r="G16869" s="17">
        <v>3.6207678E7</v>
      </c>
      <c r="H16869" s="17">
        <v>5.345194E7</v>
      </c>
    </row>
    <row r="16870">
      <c r="A16870" s="7" t="s">
        <v>36913</v>
      </c>
      <c r="B16870" s="17" t="s">
        <v>36914</v>
      </c>
      <c r="C16870" s="17">
        <v>8.0</v>
      </c>
      <c r="D16870" s="17">
        <v>1.645512063E7</v>
      </c>
      <c r="E16870" s="17">
        <v>4439100.0</v>
      </c>
      <c r="F16870" s="17">
        <v>7378486.0</v>
      </c>
      <c r="G16870" s="17">
        <v>2.5004112E7</v>
      </c>
      <c r="H16870" s="17">
        <v>3.5835287E7</v>
      </c>
    </row>
    <row r="16871">
      <c r="A16871" s="7" t="s">
        <v>36915</v>
      </c>
      <c r="B16871" s="17" t="s">
        <v>36916</v>
      </c>
      <c r="C16871" s="17">
        <v>207.0</v>
      </c>
      <c r="D16871" s="17">
        <v>3.827542029E7</v>
      </c>
      <c r="E16871" s="17">
        <v>8754281.0</v>
      </c>
      <c r="F16871" s="17">
        <v>1.7629463E7</v>
      </c>
      <c r="G16871" s="17">
        <v>3.6436551E7</v>
      </c>
      <c r="H16871" s="17">
        <v>8.4460017E7</v>
      </c>
    </row>
    <row r="16872">
      <c r="A16872" s="7" t="s">
        <v>36917</v>
      </c>
      <c r="B16872" s="17" t="s">
        <v>36918</v>
      </c>
      <c r="C16872" s="17">
        <v>637.0</v>
      </c>
      <c r="D16872" s="17">
        <v>2.593626152E7</v>
      </c>
      <c r="E16872" s="17">
        <v>8538704.0</v>
      </c>
      <c r="F16872" s="17">
        <v>1.5802905E7</v>
      </c>
      <c r="G16872" s="17">
        <v>3.219964E7</v>
      </c>
      <c r="H16872" s="17">
        <v>5.6097108E7</v>
      </c>
    </row>
    <row r="16873">
      <c r="A16873" s="7" t="s">
        <v>36919</v>
      </c>
      <c r="B16873" s="17" t="s">
        <v>36920</v>
      </c>
      <c r="C16873" s="17">
        <v>835.0</v>
      </c>
      <c r="D16873" s="17">
        <v>2.684564662E7</v>
      </c>
      <c r="E16873" s="17">
        <v>7338730.0</v>
      </c>
      <c r="F16873" s="17">
        <v>1.3446741E7</v>
      </c>
      <c r="G16873" s="17">
        <v>2.9227026E7</v>
      </c>
      <c r="H16873" s="17">
        <v>5.8948477E7</v>
      </c>
    </row>
    <row r="16874">
      <c r="A16874" s="7" t="s">
        <v>36921</v>
      </c>
      <c r="B16874" s="17" t="s">
        <v>36922</v>
      </c>
      <c r="C16874" s="17">
        <v>195.0</v>
      </c>
      <c r="D16874" s="17">
        <v>2.370358764E7</v>
      </c>
      <c r="E16874" s="17">
        <v>6935797.0</v>
      </c>
      <c r="F16874" s="17">
        <v>1.1250442E7</v>
      </c>
      <c r="G16874" s="17">
        <v>2.9799548E7</v>
      </c>
      <c r="H16874" s="17">
        <v>5.2583971E7</v>
      </c>
    </row>
    <row r="16875">
      <c r="A16875" s="7" t="s">
        <v>36923</v>
      </c>
      <c r="B16875" s="17" t="s">
        <v>36924</v>
      </c>
      <c r="C16875" s="17">
        <v>106.0</v>
      </c>
      <c r="D16875" s="17">
        <v>2.893577781E7</v>
      </c>
      <c r="E16875" s="17">
        <v>7445500.0</v>
      </c>
      <c r="F16875" s="17">
        <v>1.545399E7</v>
      </c>
      <c r="G16875" s="17">
        <v>3.2199612E7</v>
      </c>
      <c r="H16875" s="17">
        <v>4.8419192E7</v>
      </c>
    </row>
    <row r="16876">
      <c r="A16876" s="7" t="s">
        <v>36925</v>
      </c>
      <c r="B16876" s="17" t="s">
        <v>36926</v>
      </c>
      <c r="C16876" s="17">
        <v>13.0</v>
      </c>
      <c r="D16876" s="17">
        <v>1.021436693E8</v>
      </c>
      <c r="E16876" s="17">
        <v>8855741.0</v>
      </c>
      <c r="F16876" s="17">
        <v>5.2794387E7</v>
      </c>
      <c r="G16876" s="17">
        <v>1.11070301E8</v>
      </c>
      <c r="H16876" s="17">
        <v>3.79087641E8</v>
      </c>
    </row>
    <row r="16877">
      <c r="A16877" s="7" t="s">
        <v>36927</v>
      </c>
      <c r="B16877" s="17" t="s">
        <v>1022</v>
      </c>
      <c r="C16877" s="17">
        <v>2.0</v>
      </c>
      <c r="D16877" s="17">
        <v>3.691966005E8</v>
      </c>
      <c r="E16877" s="17">
        <v>4.0928676E7</v>
      </c>
      <c r="F16877" s="17">
        <v>4.0928676E7</v>
      </c>
      <c r="G16877" s="17">
        <v>6.97464525E8</v>
      </c>
      <c r="H16877" s="17">
        <v>6.97464525E8</v>
      </c>
    </row>
    <row r="16878">
      <c r="A16878" s="7" t="s">
        <v>36929</v>
      </c>
      <c r="B16878" s="17" t="s">
        <v>36930</v>
      </c>
      <c r="C16878" s="17">
        <v>65.0</v>
      </c>
      <c r="D16878" s="17">
        <v>3.103863022E7</v>
      </c>
      <c r="E16878" s="17">
        <v>1.06224E7</v>
      </c>
      <c r="F16878" s="17">
        <v>1.816625E7</v>
      </c>
      <c r="G16878" s="17">
        <v>3.1206327E7</v>
      </c>
      <c r="H16878" s="17">
        <v>8.12973E7</v>
      </c>
    </row>
    <row r="16879">
      <c r="A16879" s="7" t="s">
        <v>36931</v>
      </c>
      <c r="B16879" s="17" t="s">
        <v>36932</v>
      </c>
      <c r="C16879" s="17">
        <v>6.0</v>
      </c>
      <c r="D16879" s="17">
        <v>1.277390863E8</v>
      </c>
      <c r="E16879" s="17">
        <v>1.3019883E7</v>
      </c>
      <c r="F16879" s="17">
        <v>2.1175885E7</v>
      </c>
      <c r="G16879" s="17">
        <v>2.34848621E8</v>
      </c>
      <c r="H16879" s="17">
        <v>2.74766954E8</v>
      </c>
    </row>
    <row r="16880">
      <c r="A16880" s="7" t="s">
        <v>36933</v>
      </c>
      <c r="B16880" s="17" t="s">
        <v>36934</v>
      </c>
      <c r="C16880" s="17">
        <v>2.0</v>
      </c>
      <c r="D16880" s="17">
        <v>3017962.5</v>
      </c>
      <c r="E16880" s="17">
        <v>2526544.0</v>
      </c>
      <c r="F16880" s="17">
        <v>2526544.0</v>
      </c>
      <c r="G16880" s="17">
        <v>3509381.0</v>
      </c>
      <c r="H16880" s="17">
        <v>3509381.0</v>
      </c>
    </row>
    <row r="16881">
      <c r="A16881" s="7" t="s">
        <v>36935</v>
      </c>
      <c r="B16881" s="17" t="s">
        <v>36936</v>
      </c>
      <c r="C16881" s="17">
        <v>9.0</v>
      </c>
      <c r="D16881" s="17">
        <v>1.899349711E7</v>
      </c>
      <c r="E16881" s="17">
        <v>9886283.0</v>
      </c>
      <c r="F16881" s="17">
        <v>1.501896E7</v>
      </c>
      <c r="G16881" s="17">
        <v>3.3664838E7</v>
      </c>
      <c r="H16881" s="17">
        <v>3.7321173E7</v>
      </c>
    </row>
    <row r="16882">
      <c r="A16882" s="7" t="s">
        <v>36937</v>
      </c>
      <c r="B16882" s="17" t="s">
        <v>36938</v>
      </c>
      <c r="C16882" s="17">
        <v>6.0</v>
      </c>
      <c r="D16882" s="17">
        <v>1.040171217E7</v>
      </c>
      <c r="E16882" s="17">
        <v>1645659.0</v>
      </c>
      <c r="F16882" s="17">
        <v>3185867.0</v>
      </c>
      <c r="G16882" s="17">
        <v>1.9895477E7</v>
      </c>
      <c r="H16882" s="17">
        <v>2.3972397E7</v>
      </c>
    </row>
    <row r="16883">
      <c r="A16883" s="7" t="s">
        <v>36939</v>
      </c>
      <c r="B16883" s="17" t="s">
        <v>36940</v>
      </c>
      <c r="C16883" s="17">
        <v>5.0</v>
      </c>
      <c r="D16883" s="17">
        <v>9779704.0</v>
      </c>
      <c r="E16883" s="17">
        <v>7261021.0</v>
      </c>
      <c r="F16883" s="17">
        <v>8533302.0</v>
      </c>
      <c r="G16883" s="17">
        <v>1.3081917E7</v>
      </c>
      <c r="H16883" s="17">
        <v>1.41555E7</v>
      </c>
    </row>
    <row r="16884">
      <c r="A16884" s="7" t="s">
        <v>36941</v>
      </c>
      <c r="B16884" s="17" t="s">
        <v>36942</v>
      </c>
      <c r="C16884" s="17">
        <v>238.0</v>
      </c>
      <c r="D16884" s="17">
        <v>2.17447374E7</v>
      </c>
      <c r="E16884" s="17">
        <v>8881918.0</v>
      </c>
      <c r="F16884" s="17">
        <v>1.4360378E7</v>
      </c>
      <c r="G16884" s="17">
        <v>2.5058315E7</v>
      </c>
      <c r="H16884" s="17">
        <v>4.7437494E7</v>
      </c>
    </row>
    <row r="16885">
      <c r="A16885" s="7" t="s">
        <v>36943</v>
      </c>
      <c r="B16885" s="17" t="s">
        <v>36944</v>
      </c>
      <c r="C16885" s="17">
        <v>253.0</v>
      </c>
      <c r="D16885" s="17">
        <v>2.1775531E7</v>
      </c>
      <c r="E16885" s="17">
        <v>7321352.0</v>
      </c>
      <c r="F16885" s="17">
        <v>1.0842921E7</v>
      </c>
      <c r="G16885" s="17">
        <v>2.0223046E7</v>
      </c>
      <c r="H16885" s="17">
        <v>4.7745348E7</v>
      </c>
    </row>
    <row r="16886">
      <c r="A16886" s="7" t="s">
        <v>36945</v>
      </c>
      <c r="B16886" s="17" t="s">
        <v>36946</v>
      </c>
      <c r="C16886" s="17">
        <v>127.0</v>
      </c>
      <c r="D16886" s="17">
        <v>1.780508619E7</v>
      </c>
      <c r="E16886" s="17">
        <v>6282604.0</v>
      </c>
      <c r="F16886" s="17">
        <v>1.0701826E7</v>
      </c>
      <c r="G16886" s="17">
        <v>1.7726139E7</v>
      </c>
      <c r="H16886" s="17">
        <v>4.1507418E7</v>
      </c>
    </row>
    <row r="16887">
      <c r="A16887" s="7" t="s">
        <v>36947</v>
      </c>
      <c r="B16887" s="17" t="s">
        <v>36948</v>
      </c>
      <c r="C16887" s="17">
        <v>12.0</v>
      </c>
      <c r="D16887" s="17">
        <v>6751989.25</v>
      </c>
      <c r="E16887" s="17">
        <v>3750431.0</v>
      </c>
      <c r="F16887" s="17">
        <v>4882815.0</v>
      </c>
      <c r="G16887" s="17">
        <v>5564300.0</v>
      </c>
      <c r="H16887" s="17">
        <v>7617456.0</v>
      </c>
    </row>
    <row r="16888">
      <c r="A16888" s="7" t="s">
        <v>36949</v>
      </c>
      <c r="B16888" s="17" t="s">
        <v>36950</v>
      </c>
      <c r="C16888" s="17">
        <v>108.0</v>
      </c>
      <c r="D16888" s="17">
        <v>3378269.324</v>
      </c>
      <c r="E16888" s="17">
        <v>1904792.0</v>
      </c>
      <c r="F16888" s="17">
        <v>2816300.0</v>
      </c>
      <c r="G16888" s="17">
        <v>3721371.0</v>
      </c>
      <c r="H16888" s="17">
        <v>7042010.0</v>
      </c>
    </row>
    <row r="16889">
      <c r="A16889" s="7" t="s">
        <v>36951</v>
      </c>
      <c r="B16889" s="17" t="s">
        <v>36952</v>
      </c>
      <c r="C16889" s="17">
        <v>14.0</v>
      </c>
      <c r="D16889" s="17">
        <v>3.320091571E7</v>
      </c>
      <c r="E16889" s="17">
        <v>2.0044034E7</v>
      </c>
      <c r="F16889" s="17">
        <v>2.7581E7</v>
      </c>
      <c r="G16889" s="17">
        <v>4.5898684E7</v>
      </c>
      <c r="H16889" s="17">
        <v>5.28476E7</v>
      </c>
    </row>
    <row r="16890">
      <c r="A16890" s="7" t="s">
        <v>36953</v>
      </c>
      <c r="B16890" s="17" t="s">
        <v>36954</v>
      </c>
      <c r="C16890" s="17">
        <v>7.0</v>
      </c>
      <c r="D16890" s="17">
        <v>1.140952129E7</v>
      </c>
      <c r="E16890" s="17">
        <v>4127752.0</v>
      </c>
      <c r="F16890" s="17">
        <v>7134879.0</v>
      </c>
      <c r="G16890" s="17">
        <v>2.277728E7</v>
      </c>
      <c r="H16890" s="17">
        <v>2.8246245E7</v>
      </c>
    </row>
    <row r="16891">
      <c r="A16891" s="7" t="s">
        <v>36955</v>
      </c>
      <c r="B16891" s="17" t="s">
        <v>36956</v>
      </c>
      <c r="C16891" s="17">
        <v>58.0</v>
      </c>
      <c r="D16891" s="17">
        <v>6.018266772E7</v>
      </c>
      <c r="E16891" s="17">
        <v>1.5867969E7</v>
      </c>
      <c r="F16891" s="17">
        <v>2.7830984E7</v>
      </c>
      <c r="G16891" s="17">
        <v>7.3431212E7</v>
      </c>
      <c r="H16891" s="17">
        <v>1.43758746E8</v>
      </c>
    </row>
    <row r="16892">
      <c r="A16892" s="7" t="s">
        <v>36957</v>
      </c>
      <c r="B16892" s="17" t="s">
        <v>36958</v>
      </c>
      <c r="C16892" s="17">
        <v>11.0</v>
      </c>
      <c r="D16892" s="17">
        <v>1.079237264E7</v>
      </c>
      <c r="E16892" s="17">
        <v>3829746.0</v>
      </c>
      <c r="F16892" s="17">
        <v>7881851.0</v>
      </c>
      <c r="G16892" s="17">
        <v>1.2751061E7</v>
      </c>
      <c r="H16892" s="17">
        <v>2.33187E7</v>
      </c>
    </row>
    <row r="16893">
      <c r="A16893" s="7" t="s">
        <v>36959</v>
      </c>
      <c r="B16893" s="17" t="s">
        <v>36960</v>
      </c>
      <c r="C16893" s="17">
        <v>721.0</v>
      </c>
      <c r="D16893" s="17">
        <v>5017385.931</v>
      </c>
      <c r="E16893" s="17">
        <v>2455108.0</v>
      </c>
      <c r="F16893" s="17">
        <v>3346495.0</v>
      </c>
      <c r="G16893" s="17">
        <v>4966175.0</v>
      </c>
      <c r="H16893" s="17">
        <v>8899260.0</v>
      </c>
    </row>
    <row r="16894">
      <c r="A16894" s="7" t="s">
        <v>36961</v>
      </c>
      <c r="B16894" s="17" t="s">
        <v>36962</v>
      </c>
      <c r="C16894" s="17">
        <v>2691.0</v>
      </c>
      <c r="D16894" s="17">
        <v>7965986.202</v>
      </c>
      <c r="E16894" s="17">
        <v>2649382.0</v>
      </c>
      <c r="F16894" s="17">
        <v>4255243.0</v>
      </c>
      <c r="G16894" s="17">
        <v>7403632.0</v>
      </c>
      <c r="H16894" s="17">
        <v>1.4857868E7</v>
      </c>
    </row>
    <row r="16895">
      <c r="A16895" s="7" t="s">
        <v>36963</v>
      </c>
      <c r="B16895" s="17" t="s">
        <v>36964</v>
      </c>
      <c r="C16895" s="17">
        <v>207.0</v>
      </c>
      <c r="D16895" s="17">
        <v>3.026769072E7</v>
      </c>
      <c r="E16895" s="17">
        <v>6052383.0</v>
      </c>
      <c r="F16895" s="17">
        <v>1.9219033E7</v>
      </c>
      <c r="G16895" s="17">
        <v>3.2924914E7</v>
      </c>
      <c r="H16895" s="17">
        <v>7.414091E7</v>
      </c>
    </row>
    <row r="16896">
      <c r="A16896" s="7" t="s">
        <v>36965</v>
      </c>
      <c r="B16896" s="17" t="s">
        <v>36966</v>
      </c>
      <c r="C16896" s="17">
        <v>92.0</v>
      </c>
      <c r="D16896" s="17">
        <v>2.469306634E7</v>
      </c>
      <c r="E16896" s="17">
        <v>4702063.0</v>
      </c>
      <c r="F16896" s="17">
        <v>1.1732597E7</v>
      </c>
      <c r="G16896" s="17">
        <v>2.7145427E7</v>
      </c>
      <c r="H16896" s="17">
        <v>5.3384372E7</v>
      </c>
    </row>
    <row r="16897">
      <c r="A16897" s="7" t="s">
        <v>36967</v>
      </c>
      <c r="B16897" s="17" t="s">
        <v>36968</v>
      </c>
      <c r="C16897" s="17">
        <v>6.0</v>
      </c>
      <c r="D16897" s="17">
        <v>4.269787067E7</v>
      </c>
      <c r="E16897" s="17">
        <v>1.3109729E7</v>
      </c>
      <c r="F16897" s="17">
        <v>2.9285068E7</v>
      </c>
      <c r="G16897" s="17">
        <v>3.4565174E7</v>
      </c>
      <c r="H16897" s="17">
        <v>1.43735978E8</v>
      </c>
    </row>
    <row r="16898">
      <c r="A16898" s="7" t="s">
        <v>36969</v>
      </c>
      <c r="B16898" s="17" t="s">
        <v>36970</v>
      </c>
      <c r="C16898" s="17">
        <v>4.0</v>
      </c>
      <c r="D16898" s="17">
        <v>1.994903125E7</v>
      </c>
      <c r="E16898" s="17">
        <v>9464320.0</v>
      </c>
      <c r="F16898" s="17">
        <v>1.0148E7</v>
      </c>
      <c r="G16898" s="17">
        <v>2.1269125E7</v>
      </c>
      <c r="H16898" s="17">
        <v>3.891468E7</v>
      </c>
    </row>
    <row r="16899">
      <c r="A16899" s="7" t="s">
        <v>36971</v>
      </c>
      <c r="B16899" s="17" t="s">
        <v>36972</v>
      </c>
      <c r="C16899" s="17">
        <v>66.0</v>
      </c>
      <c r="D16899" s="17">
        <v>2.945228811E7</v>
      </c>
      <c r="E16899" s="17">
        <v>1.6142406E7</v>
      </c>
      <c r="F16899" s="17">
        <v>2.4470466E7</v>
      </c>
      <c r="G16899" s="17">
        <v>3.21757E7</v>
      </c>
      <c r="H16899" s="17">
        <v>5.7904991E7</v>
      </c>
    </row>
    <row r="16900">
      <c r="A16900" s="7" t="s">
        <v>36973</v>
      </c>
      <c r="B16900" s="17" t="s">
        <v>36974</v>
      </c>
      <c r="C16900" s="17">
        <v>1.0</v>
      </c>
      <c r="D16900" s="17">
        <v>3176599.0</v>
      </c>
      <c r="E16900" s="17">
        <v>3176599.0</v>
      </c>
      <c r="F16900" s="17">
        <v>3176599.0</v>
      </c>
      <c r="G16900" s="17">
        <v>3176599.0</v>
      </c>
      <c r="H16900" s="17">
        <v>3176599.0</v>
      </c>
    </row>
    <row r="16901">
      <c r="A16901" s="7" t="s">
        <v>36975</v>
      </c>
      <c r="B16901" s="17" t="s">
        <v>36976</v>
      </c>
      <c r="C16901" s="17">
        <v>3.0</v>
      </c>
      <c r="D16901" s="17">
        <v>1.2118081E7</v>
      </c>
      <c r="E16901" s="17">
        <v>6292909.0</v>
      </c>
      <c r="F16901" s="17">
        <v>1.2740534E7</v>
      </c>
      <c r="G16901" s="17">
        <v>1.73208E7</v>
      </c>
      <c r="H16901" s="17">
        <v>1.73208E7</v>
      </c>
    </row>
    <row r="16902">
      <c r="A16902" s="7" t="s">
        <v>36977</v>
      </c>
      <c r="B16902" s="17" t="s">
        <v>36978</v>
      </c>
      <c r="C16902" s="17">
        <v>34.0</v>
      </c>
      <c r="D16902" s="17">
        <v>2.636635288E7</v>
      </c>
      <c r="E16902" s="17">
        <v>5592150.0</v>
      </c>
      <c r="F16902" s="17">
        <v>1.1599587E7</v>
      </c>
      <c r="G16902" s="17">
        <v>3.590656E7</v>
      </c>
      <c r="H16902" s="17">
        <v>6.4541405E7</v>
      </c>
    </row>
    <row r="16903">
      <c r="A16903" s="7" t="s">
        <v>36979</v>
      </c>
      <c r="B16903" s="17" t="s">
        <v>36980</v>
      </c>
      <c r="C16903" s="17">
        <v>6.0</v>
      </c>
      <c r="D16903" s="17">
        <v>3.069267133E7</v>
      </c>
      <c r="E16903" s="17">
        <v>7354700.0</v>
      </c>
      <c r="F16903" s="17">
        <v>7418461.0</v>
      </c>
      <c r="G16903" s="17">
        <v>7.1968063E7</v>
      </c>
      <c r="H16903" s="17">
        <v>8.2655216E7</v>
      </c>
    </row>
    <row r="16904">
      <c r="A16904" s="7" t="s">
        <v>36981</v>
      </c>
      <c r="B16904" s="17" t="s">
        <v>36982</v>
      </c>
      <c r="C16904" s="17">
        <v>12.0</v>
      </c>
      <c r="D16904" s="17">
        <v>1.868738142E7</v>
      </c>
      <c r="E16904" s="17">
        <v>3688168.0</v>
      </c>
      <c r="F16904" s="17">
        <v>8356209.0</v>
      </c>
      <c r="G16904" s="17">
        <v>2.571085E7</v>
      </c>
      <c r="H16904" s="17">
        <v>2.7730009E7</v>
      </c>
    </row>
    <row r="16905">
      <c r="A16905" s="7" t="s">
        <v>36983</v>
      </c>
      <c r="B16905" s="17" t="s">
        <v>36984</v>
      </c>
      <c r="C16905" s="17">
        <v>4.0</v>
      </c>
      <c r="D16905" s="17">
        <v>2.4533286E7</v>
      </c>
      <c r="E16905" s="17">
        <v>8079692.0</v>
      </c>
      <c r="F16905" s="17">
        <v>9756817.0</v>
      </c>
      <c r="G16905" s="17">
        <v>3.8779441E7</v>
      </c>
      <c r="H16905" s="17">
        <v>4.1517194E7</v>
      </c>
    </row>
    <row r="16906">
      <c r="A16906" s="7" t="s">
        <v>36985</v>
      </c>
      <c r="B16906" s="17" t="s">
        <v>36986</v>
      </c>
      <c r="C16906" s="17">
        <v>5.0</v>
      </c>
      <c r="D16906" s="17">
        <v>9832117.2</v>
      </c>
      <c r="E16906" s="17">
        <v>6076006.0</v>
      </c>
      <c r="F16906" s="17">
        <v>7080527.0</v>
      </c>
      <c r="G16906" s="17">
        <v>8929996.0</v>
      </c>
      <c r="H16906" s="17">
        <v>2.4333971E7</v>
      </c>
    </row>
    <row r="16907">
      <c r="A16907" s="7" t="s">
        <v>36987</v>
      </c>
      <c r="B16907" s="17" t="s">
        <v>36988</v>
      </c>
      <c r="C16907" s="17">
        <v>4.0</v>
      </c>
      <c r="D16907" s="17">
        <v>1.5375791E7</v>
      </c>
      <c r="E16907" s="17">
        <v>6358121.0</v>
      </c>
      <c r="F16907" s="17">
        <v>8593028.0</v>
      </c>
      <c r="G16907" s="17">
        <v>1.3892038E7</v>
      </c>
      <c r="H16907" s="17">
        <v>3.2659977E7</v>
      </c>
    </row>
    <row r="16908">
      <c r="A16908" s="7" t="s">
        <v>36989</v>
      </c>
      <c r="B16908" s="17" t="s">
        <v>36990</v>
      </c>
      <c r="C16908" s="17">
        <v>95.0</v>
      </c>
      <c r="D16908" s="17">
        <v>4.805471483E7</v>
      </c>
      <c r="E16908" s="17">
        <v>4.1395989E7</v>
      </c>
      <c r="F16908" s="17">
        <v>4.9690298E7</v>
      </c>
      <c r="G16908" s="17">
        <v>5.5914909E7</v>
      </c>
      <c r="H16908" s="17">
        <v>5.9706998E7</v>
      </c>
    </row>
    <row r="16909">
      <c r="A16909" s="7" t="s">
        <v>36991</v>
      </c>
      <c r="B16909" s="17" t="s">
        <v>36992</v>
      </c>
      <c r="C16909" s="17">
        <v>3.0</v>
      </c>
      <c r="D16909" s="17">
        <v>2.4268878E7</v>
      </c>
      <c r="E16909" s="17">
        <v>3792000.0</v>
      </c>
      <c r="F16909" s="17">
        <v>1.3035637E7</v>
      </c>
      <c r="G16909" s="17">
        <v>5.5978997E7</v>
      </c>
      <c r="H16909" s="17">
        <v>5.5978997E7</v>
      </c>
    </row>
    <row r="16910">
      <c r="A16910" s="7" t="s">
        <v>36993</v>
      </c>
      <c r="B16910" s="17" t="s">
        <v>36994</v>
      </c>
      <c r="C16910" s="17">
        <v>8.0</v>
      </c>
      <c r="D16910" s="17">
        <v>3.778827988E7</v>
      </c>
      <c r="E16910" s="17">
        <v>5778125.0</v>
      </c>
      <c r="F16910" s="17">
        <v>4.2757901E7</v>
      </c>
      <c r="G16910" s="17">
        <v>5.01155E7</v>
      </c>
      <c r="H16910" s="17">
        <v>6.5804353E7</v>
      </c>
    </row>
    <row r="16911">
      <c r="A16911" s="7" t="s">
        <v>36995</v>
      </c>
      <c r="B16911" s="17" t="s">
        <v>36996</v>
      </c>
      <c r="C16911" s="17">
        <v>10.0</v>
      </c>
      <c r="D16911" s="17">
        <v>3.06486076E7</v>
      </c>
      <c r="E16911" s="17">
        <v>8393914.0</v>
      </c>
      <c r="F16911" s="17">
        <v>9768641.0</v>
      </c>
      <c r="G16911" s="17">
        <v>1.9222236E7</v>
      </c>
      <c r="H16911" s="17">
        <v>2.7594542E7</v>
      </c>
    </row>
    <row r="16912">
      <c r="A16912" s="7" t="s">
        <v>36997</v>
      </c>
      <c r="B16912" s="17" t="s">
        <v>36998</v>
      </c>
      <c r="C16912" s="17">
        <v>43.0</v>
      </c>
      <c r="D16912" s="17">
        <v>2.873447847E7</v>
      </c>
      <c r="E16912" s="17">
        <v>1.0171334E7</v>
      </c>
      <c r="F16912" s="17">
        <v>3.3363652E7</v>
      </c>
      <c r="G16912" s="17">
        <v>4.2501995E7</v>
      </c>
      <c r="H16912" s="17">
        <v>4.4836674E7</v>
      </c>
    </row>
    <row r="16913">
      <c r="A16913" s="7" t="s">
        <v>36999</v>
      </c>
      <c r="B16913" s="17" t="s">
        <v>37000</v>
      </c>
      <c r="C16913" s="17">
        <v>39.0</v>
      </c>
      <c r="D16913" s="17">
        <v>2.099712654E7</v>
      </c>
      <c r="E16913" s="17">
        <v>7593291.0</v>
      </c>
      <c r="F16913" s="17">
        <v>1.2238144E7</v>
      </c>
      <c r="G16913" s="17">
        <v>2.9619192E7</v>
      </c>
      <c r="H16913" s="17">
        <v>3.9371402E7</v>
      </c>
    </row>
    <row r="16914">
      <c r="A16914" s="7" t="s">
        <v>37001</v>
      </c>
      <c r="B16914" s="17" t="s">
        <v>37002</v>
      </c>
      <c r="C16914" s="17">
        <v>2.0</v>
      </c>
      <c r="D16914" s="17">
        <v>7.73882635E7</v>
      </c>
      <c r="E16914" s="17">
        <v>3.2188596E7</v>
      </c>
      <c r="F16914" s="17">
        <v>3.2188596E7</v>
      </c>
      <c r="G16914" s="17">
        <v>1.22587931E8</v>
      </c>
      <c r="H16914" s="17">
        <v>1.22587931E8</v>
      </c>
    </row>
    <row r="16915">
      <c r="A16915" s="7" t="s">
        <v>37003</v>
      </c>
      <c r="B16915" s="17" t="s">
        <v>37004</v>
      </c>
      <c r="C16915" s="17">
        <v>2.0</v>
      </c>
      <c r="D16915" s="17">
        <v>2.5053161E7</v>
      </c>
      <c r="E16915" s="17">
        <v>1.2740534E7</v>
      </c>
      <c r="F16915" s="17">
        <v>1.2740534E7</v>
      </c>
      <c r="G16915" s="17">
        <v>3.7365788E7</v>
      </c>
      <c r="H16915" s="17">
        <v>3.7365788E7</v>
      </c>
    </row>
    <row r="16916">
      <c r="A16916" s="7" t="s">
        <v>37005</v>
      </c>
      <c r="B16916" s="17" t="s">
        <v>37006</v>
      </c>
      <c r="C16916" s="17">
        <v>1.0</v>
      </c>
      <c r="D16916" s="17">
        <v>3.753433E7</v>
      </c>
      <c r="E16916" s="17">
        <v>3.753433E7</v>
      </c>
      <c r="F16916" s="17">
        <v>3.753433E7</v>
      </c>
      <c r="G16916" s="17">
        <v>3.753433E7</v>
      </c>
      <c r="H16916" s="17">
        <v>3.753433E7</v>
      </c>
    </row>
    <row r="16917">
      <c r="A16917" s="7" t="s">
        <v>37007</v>
      </c>
      <c r="B16917" s="17" t="s">
        <v>37008</v>
      </c>
      <c r="C16917" s="17">
        <v>2.0</v>
      </c>
      <c r="D16917" s="17">
        <v>1.1386298E7</v>
      </c>
      <c r="E16917" s="17">
        <v>8617096.0</v>
      </c>
      <c r="F16917" s="17">
        <v>8617096.0</v>
      </c>
      <c r="G16917" s="17">
        <v>1.41555E7</v>
      </c>
      <c r="H16917" s="17">
        <v>1.41555E7</v>
      </c>
    </row>
    <row r="16918">
      <c r="A16918" s="7" t="s">
        <v>37009</v>
      </c>
      <c r="B16918" s="17" t="s">
        <v>37010</v>
      </c>
      <c r="C16918" s="17">
        <v>3.0</v>
      </c>
      <c r="D16918" s="17">
        <v>1.6423537E7</v>
      </c>
      <c r="E16918" s="17">
        <v>5722195.0</v>
      </c>
      <c r="F16918" s="17">
        <v>1.5953874E7</v>
      </c>
      <c r="G16918" s="17">
        <v>2.7594542E7</v>
      </c>
      <c r="H16918" s="17">
        <v>2.7594542E7</v>
      </c>
    </row>
    <row r="16919">
      <c r="A16919" s="7" t="s">
        <v>37011</v>
      </c>
      <c r="B16919" s="17" t="s">
        <v>37012</v>
      </c>
      <c r="C16919" s="17">
        <v>1.0</v>
      </c>
      <c r="D16919" s="17">
        <v>2036051.0</v>
      </c>
      <c r="E16919" s="17">
        <v>2036051.0</v>
      </c>
      <c r="F16919" s="17">
        <v>2036051.0</v>
      </c>
      <c r="G16919" s="17">
        <v>2036051.0</v>
      </c>
      <c r="H16919" s="17">
        <v>2036051.0</v>
      </c>
    </row>
    <row r="16920">
      <c r="A16920" s="7" t="s">
        <v>37013</v>
      </c>
      <c r="B16920" s="17" t="s">
        <v>37014</v>
      </c>
      <c r="C16920" s="17">
        <v>19.0</v>
      </c>
      <c r="D16920" s="17">
        <v>2.037403526E7</v>
      </c>
      <c r="E16920" s="17">
        <v>7426433.0</v>
      </c>
      <c r="F16920" s="17">
        <v>1.1004212E7</v>
      </c>
      <c r="G16920" s="17">
        <v>2.1344022E7</v>
      </c>
      <c r="H16920" s="17">
        <v>6.7404035E7</v>
      </c>
    </row>
    <row r="16921">
      <c r="A16921" s="7" t="s">
        <v>37015</v>
      </c>
      <c r="B16921" s="17" t="s">
        <v>37016</v>
      </c>
      <c r="C16921" s="17">
        <v>37.0</v>
      </c>
      <c r="D16921" s="17">
        <v>3.329595597E7</v>
      </c>
      <c r="E16921" s="17">
        <v>1.10207E7</v>
      </c>
      <c r="F16921" s="17">
        <v>2.7009791E7</v>
      </c>
      <c r="G16921" s="17">
        <v>4.3050367E7</v>
      </c>
      <c r="H16921" s="17">
        <v>9.4202952E7</v>
      </c>
    </row>
    <row r="16922">
      <c r="A16922" s="7" t="s">
        <v>37017</v>
      </c>
      <c r="B16922" s="17" t="s">
        <v>37018</v>
      </c>
      <c r="C16922" s="17">
        <v>54.0</v>
      </c>
      <c r="D16922" s="17">
        <v>3.855618789E7</v>
      </c>
      <c r="E16922" s="17">
        <v>1.8973217E7</v>
      </c>
      <c r="F16922" s="17">
        <v>2.9894091E7</v>
      </c>
      <c r="G16922" s="17">
        <v>4.0169537E7</v>
      </c>
      <c r="H16922" s="17">
        <v>6.9977252E7</v>
      </c>
    </row>
    <row r="16923">
      <c r="A16923" s="7" t="s">
        <v>37019</v>
      </c>
      <c r="B16923" s="17" t="s">
        <v>37020</v>
      </c>
      <c r="C16923" s="17">
        <v>6.0</v>
      </c>
      <c r="D16923" s="17">
        <v>3.3185023E7</v>
      </c>
      <c r="E16923" s="17">
        <v>1.5126695E7</v>
      </c>
      <c r="F16923" s="17">
        <v>2.5358027E7</v>
      </c>
      <c r="G16923" s="17">
        <v>4.9779542E7</v>
      </c>
      <c r="H16923" s="17">
        <v>6.6552522E7</v>
      </c>
    </row>
    <row r="16924">
      <c r="A16924" s="7" t="s">
        <v>37021</v>
      </c>
      <c r="B16924" s="17" t="s">
        <v>37022</v>
      </c>
      <c r="C16924" s="17">
        <v>4.0</v>
      </c>
      <c r="D16924" s="17">
        <v>2.029107675E7</v>
      </c>
      <c r="E16924" s="17">
        <v>9352600.0</v>
      </c>
      <c r="F16924" s="17">
        <v>1.0193505E7</v>
      </c>
      <c r="G16924" s="17">
        <v>1.7818624E7</v>
      </c>
      <c r="H16924" s="17">
        <v>4.3799578E7</v>
      </c>
    </row>
    <row r="16925">
      <c r="A16925" s="7" t="s">
        <v>37023</v>
      </c>
      <c r="B16925" s="17" t="s">
        <v>37024</v>
      </c>
      <c r="C16925" s="17">
        <v>2.0</v>
      </c>
      <c r="D16925" s="17">
        <v>1.04772885E7</v>
      </c>
      <c r="E16925" s="17">
        <v>6515837.0</v>
      </c>
      <c r="F16925" s="17">
        <v>6515837.0</v>
      </c>
      <c r="G16925" s="17">
        <v>1.443874E7</v>
      </c>
      <c r="H16925" s="17">
        <v>1.443874E7</v>
      </c>
    </row>
    <row r="16926">
      <c r="A16926" s="7" t="s">
        <v>37025</v>
      </c>
      <c r="B16926" s="17" t="s">
        <v>37026</v>
      </c>
      <c r="C16926" s="17">
        <v>11.0</v>
      </c>
      <c r="D16926" s="17">
        <v>1.252181077E8</v>
      </c>
      <c r="E16926" s="17">
        <v>6698485.0</v>
      </c>
      <c r="F16926" s="17">
        <v>2.4102782E7</v>
      </c>
      <c r="G16926" s="17">
        <v>1.83235902E8</v>
      </c>
      <c r="H16926" s="17">
        <v>3.31825122E8</v>
      </c>
    </row>
    <row r="16927">
      <c r="A16927" s="7" t="s">
        <v>37028</v>
      </c>
      <c r="B16927" s="17" t="s">
        <v>37029</v>
      </c>
      <c r="C16927" s="17">
        <v>2.0</v>
      </c>
      <c r="D16927" s="17">
        <v>2.172657E7</v>
      </c>
      <c r="E16927" s="17">
        <v>7936472.0</v>
      </c>
      <c r="F16927" s="17">
        <v>7936472.0</v>
      </c>
      <c r="G16927" s="17">
        <v>3.5516668E7</v>
      </c>
      <c r="H16927" s="17">
        <v>3.5516668E7</v>
      </c>
    </row>
    <row r="16928">
      <c r="A16928" s="7" t="s">
        <v>37030</v>
      </c>
      <c r="B16928" s="17" t="s">
        <v>37031</v>
      </c>
      <c r="C16928" s="17">
        <v>3.0</v>
      </c>
      <c r="D16928" s="17">
        <v>2.517506033E7</v>
      </c>
      <c r="E16928" s="17">
        <v>4274677.0</v>
      </c>
      <c r="F16928" s="17">
        <v>7223003.0</v>
      </c>
      <c r="G16928" s="17">
        <v>6.4027501E7</v>
      </c>
      <c r="H16928" s="17">
        <v>6.4027501E7</v>
      </c>
    </row>
    <row r="16929">
      <c r="A16929" s="7" t="s">
        <v>37032</v>
      </c>
      <c r="B16929" s="17" t="s">
        <v>37033</v>
      </c>
      <c r="C16929" s="17">
        <v>4.0</v>
      </c>
      <c r="D16929" s="17">
        <v>1.1354385E7</v>
      </c>
      <c r="E16929" s="17">
        <v>3939700.0</v>
      </c>
      <c r="F16929" s="17">
        <v>7325503.0</v>
      </c>
      <c r="G16929" s="17">
        <v>7545786.0</v>
      </c>
      <c r="H16929" s="17">
        <v>2.6606551E7</v>
      </c>
    </row>
    <row r="16930">
      <c r="A16930" s="7" t="s">
        <v>37034</v>
      </c>
      <c r="B16930" s="17" t="s">
        <v>37035</v>
      </c>
      <c r="C16930" s="17">
        <v>14.0</v>
      </c>
      <c r="D16930" s="17">
        <v>2.257529671E7</v>
      </c>
      <c r="E16930" s="17">
        <v>1.0305974E7</v>
      </c>
      <c r="F16930" s="17">
        <v>2.0859944E7</v>
      </c>
      <c r="G16930" s="17">
        <v>3.123115E7</v>
      </c>
      <c r="H16930" s="17">
        <v>4.1517194E7</v>
      </c>
    </row>
    <row r="16931">
      <c r="A16931" s="7" t="s">
        <v>37036</v>
      </c>
      <c r="B16931" s="17" t="s">
        <v>37037</v>
      </c>
      <c r="C16931" s="17">
        <v>16.0</v>
      </c>
      <c r="D16931" s="17">
        <v>1.832628738E7</v>
      </c>
      <c r="E16931" s="17">
        <v>4748441.0</v>
      </c>
      <c r="F16931" s="17">
        <v>1.2872E7</v>
      </c>
      <c r="G16931" s="17">
        <v>2.307052E7</v>
      </c>
      <c r="H16931" s="17">
        <v>4.1517194E7</v>
      </c>
    </row>
    <row r="16932">
      <c r="A16932" s="7" t="s">
        <v>37038</v>
      </c>
      <c r="B16932" s="17" t="s">
        <v>37039</v>
      </c>
      <c r="C16932" s="17">
        <v>79.0</v>
      </c>
      <c r="D16932" s="17">
        <v>1.821572476E7</v>
      </c>
      <c r="E16932" s="17">
        <v>1.024209E7</v>
      </c>
      <c r="F16932" s="17">
        <v>1.381695E7</v>
      </c>
      <c r="G16932" s="17">
        <v>2.4375758E7</v>
      </c>
      <c r="H16932" s="17">
        <v>3.7554752E7</v>
      </c>
    </row>
    <row r="16933">
      <c r="A16933" s="7" t="s">
        <v>37040</v>
      </c>
      <c r="B16933" s="17" t="s">
        <v>37041</v>
      </c>
      <c r="C16933" s="17">
        <v>61.0</v>
      </c>
      <c r="D16933" s="17">
        <v>1.833025374E7</v>
      </c>
      <c r="E16933" s="17">
        <v>9736012.0</v>
      </c>
      <c r="F16933" s="17">
        <v>1.4513317E7</v>
      </c>
      <c r="G16933" s="17">
        <v>1.903545E7</v>
      </c>
      <c r="H16933" s="17">
        <v>2.8575957E7</v>
      </c>
    </row>
    <row r="16934">
      <c r="A16934" s="7" t="s">
        <v>37042</v>
      </c>
      <c r="B16934" s="17" t="s">
        <v>37043</v>
      </c>
      <c r="C16934" s="17">
        <v>13.0</v>
      </c>
      <c r="D16934" s="17">
        <v>3.763701738E7</v>
      </c>
      <c r="E16934" s="17">
        <v>1.6039268E7</v>
      </c>
      <c r="F16934" s="17">
        <v>3.3752393E7</v>
      </c>
      <c r="G16934" s="17">
        <v>5.9223325E7</v>
      </c>
      <c r="H16934" s="17">
        <v>7.4534246E7</v>
      </c>
    </row>
    <row r="16935">
      <c r="A16935" s="7" t="s">
        <v>37044</v>
      </c>
      <c r="B16935" s="17" t="s">
        <v>37045</v>
      </c>
      <c r="C16935" s="17">
        <v>65.0</v>
      </c>
      <c r="D16935" s="17">
        <v>1.337949717E7</v>
      </c>
      <c r="E16935" s="17">
        <v>5612600.0</v>
      </c>
      <c r="F16935" s="17">
        <v>6956341.0</v>
      </c>
      <c r="G16935" s="17">
        <v>1.389408E7</v>
      </c>
      <c r="H16935" s="17">
        <v>1.81277E7</v>
      </c>
    </row>
    <row r="16936">
      <c r="A16936" s="7" t="s">
        <v>37046</v>
      </c>
      <c r="B16936" s="17" t="s">
        <v>37047</v>
      </c>
      <c r="C16936" s="17">
        <v>38.0</v>
      </c>
      <c r="D16936" s="17">
        <v>1.620662203E7</v>
      </c>
      <c r="E16936" s="17">
        <v>9428453.0</v>
      </c>
      <c r="F16936" s="17">
        <v>1.4555206E7</v>
      </c>
      <c r="G16936" s="17">
        <v>1.84576E7</v>
      </c>
      <c r="H16936" s="17">
        <v>2.6446172E7</v>
      </c>
    </row>
    <row r="16937">
      <c r="A16937" s="7" t="s">
        <v>37048</v>
      </c>
      <c r="B16937" s="17" t="s">
        <v>37049</v>
      </c>
      <c r="C16937" s="17">
        <v>6.0</v>
      </c>
      <c r="D16937" s="17">
        <v>1.05514875E7</v>
      </c>
      <c r="E16937" s="17">
        <v>5630000.0</v>
      </c>
      <c r="F16937" s="17">
        <v>9977000.0</v>
      </c>
      <c r="G16937" s="17">
        <v>1.578894E7</v>
      </c>
      <c r="H16937" s="17">
        <v>1.63408E7</v>
      </c>
    </row>
    <row r="16938">
      <c r="A16938" s="7" t="s">
        <v>37050</v>
      </c>
      <c r="B16938" s="17" t="s">
        <v>37051</v>
      </c>
      <c r="C16938" s="17">
        <v>1.0</v>
      </c>
      <c r="D16938" s="17">
        <v>7436978.0</v>
      </c>
      <c r="E16938" s="17">
        <v>7436978.0</v>
      </c>
      <c r="F16938" s="17">
        <v>7436978.0</v>
      </c>
      <c r="G16938" s="17">
        <v>7436978.0</v>
      </c>
      <c r="H16938" s="17">
        <v>7436978.0</v>
      </c>
    </row>
    <row r="16939">
      <c r="A16939" s="7" t="s">
        <v>37052</v>
      </c>
      <c r="B16939" s="17" t="s">
        <v>37053</v>
      </c>
      <c r="C16939" s="17">
        <v>2.0</v>
      </c>
      <c r="D16939" s="17">
        <v>2.01838704E8</v>
      </c>
      <c r="E16939" s="17">
        <v>7.1852286E7</v>
      </c>
      <c r="F16939" s="17">
        <v>7.1852286E7</v>
      </c>
      <c r="G16939" s="17">
        <v>3.31825122E8</v>
      </c>
      <c r="H16939" s="17">
        <v>3.31825122E8</v>
      </c>
    </row>
    <row r="16940">
      <c r="A16940" s="7" t="s">
        <v>37054</v>
      </c>
      <c r="B16940" s="17" t="s">
        <v>37055</v>
      </c>
      <c r="C16940" s="17">
        <v>3.0</v>
      </c>
      <c r="D16940" s="17">
        <v>2.180026033E7</v>
      </c>
      <c r="E16940" s="17">
        <v>1.5916035E7</v>
      </c>
      <c r="F16940" s="17">
        <v>2.3693279E7</v>
      </c>
      <c r="G16940" s="17">
        <v>2.5791467E7</v>
      </c>
      <c r="H16940" s="17">
        <v>2.5791467E7</v>
      </c>
    </row>
    <row r="16941">
      <c r="A16941" s="7" t="s">
        <v>37056</v>
      </c>
      <c r="B16941" s="17" t="s">
        <v>37057</v>
      </c>
      <c r="C16941" s="17">
        <v>14.0</v>
      </c>
      <c r="D16941" s="17">
        <v>4.000860657E7</v>
      </c>
      <c r="E16941" s="17">
        <v>1.1296871E7</v>
      </c>
      <c r="F16941" s="17">
        <v>2.1572125E7</v>
      </c>
      <c r="G16941" s="17">
        <v>3.1767865E7</v>
      </c>
      <c r="H16941" s="17">
        <v>1.31356995E8</v>
      </c>
    </row>
    <row r="16942">
      <c r="A16942" s="7" t="s">
        <v>37058</v>
      </c>
      <c r="B16942" s="17" t="s">
        <v>37059</v>
      </c>
      <c r="C16942" s="17">
        <v>1.0</v>
      </c>
      <c r="D16942" s="17">
        <v>1.7509412E7</v>
      </c>
      <c r="E16942" s="17">
        <v>1.7509412E7</v>
      </c>
      <c r="F16942" s="17">
        <v>1.7509412E7</v>
      </c>
      <c r="G16942" s="17">
        <v>1.7509412E7</v>
      </c>
      <c r="H16942" s="17">
        <v>1.7509412E7</v>
      </c>
    </row>
    <row r="16943">
      <c r="A16943" s="7" t="s">
        <v>37060</v>
      </c>
      <c r="B16943" s="17" t="s">
        <v>37061</v>
      </c>
      <c r="C16943" s="17">
        <v>12.0</v>
      </c>
      <c r="D16943" s="17">
        <v>2.632614842E7</v>
      </c>
      <c r="E16943" s="17">
        <v>8802330.0</v>
      </c>
      <c r="F16943" s="17">
        <v>1.0966102E7</v>
      </c>
      <c r="G16943" s="17">
        <v>2.5281385E7</v>
      </c>
      <c r="H16943" s="17">
        <v>7.464092E7</v>
      </c>
    </row>
    <row r="16944">
      <c r="A16944" s="7" t="s">
        <v>37062</v>
      </c>
      <c r="B16944" s="17" t="s">
        <v>37063</v>
      </c>
      <c r="C16944" s="17">
        <v>27.0</v>
      </c>
      <c r="D16944" s="17">
        <v>7804538.704</v>
      </c>
      <c r="E16944" s="17">
        <v>5092927.0</v>
      </c>
      <c r="F16944" s="17">
        <v>6619850.0</v>
      </c>
      <c r="G16944" s="17">
        <v>9667655.0</v>
      </c>
      <c r="H16944" s="17">
        <v>1.4730733E7</v>
      </c>
    </row>
    <row r="16945">
      <c r="A16945" s="7" t="s">
        <v>37064</v>
      </c>
      <c r="B16945" s="17" t="s">
        <v>37065</v>
      </c>
      <c r="C16945" s="17">
        <v>2.0</v>
      </c>
      <c r="D16945" s="17">
        <v>1.11929225E7</v>
      </c>
      <c r="E16945" s="17">
        <v>6550967.0</v>
      </c>
      <c r="F16945" s="17">
        <v>6550967.0</v>
      </c>
      <c r="G16945" s="17">
        <v>1.5834878E7</v>
      </c>
      <c r="H16945" s="17">
        <v>1.5834878E7</v>
      </c>
    </row>
    <row r="16946">
      <c r="A16946" s="7" t="s">
        <v>37066</v>
      </c>
      <c r="B16946" s="17" t="s">
        <v>37067</v>
      </c>
      <c r="C16946" s="17">
        <v>5.0</v>
      </c>
      <c r="D16946" s="17">
        <v>8519592.4</v>
      </c>
      <c r="E16946" s="17">
        <v>4900709.0</v>
      </c>
      <c r="F16946" s="17">
        <v>6585102.0</v>
      </c>
      <c r="G16946" s="17">
        <v>7006649.0</v>
      </c>
      <c r="H16946" s="17">
        <v>2.0701702E7</v>
      </c>
    </row>
    <row r="16947">
      <c r="A16947" s="7" t="s">
        <v>37068</v>
      </c>
      <c r="B16947" s="17" t="s">
        <v>37069</v>
      </c>
      <c r="C16947" s="17">
        <v>67.0</v>
      </c>
      <c r="D16947" s="17">
        <v>3.389709603E7</v>
      </c>
      <c r="E16947" s="17">
        <v>9761913.0</v>
      </c>
      <c r="F16947" s="17">
        <v>1.8615337E7</v>
      </c>
      <c r="G16947" s="17">
        <v>3.527005E7</v>
      </c>
      <c r="H16947" s="17">
        <v>7.0715706E7</v>
      </c>
    </row>
    <row r="16948">
      <c r="A16948" s="7" t="s">
        <v>37070</v>
      </c>
      <c r="B16948" s="17" t="s">
        <v>37071</v>
      </c>
      <c r="C16948" s="17">
        <v>7.0</v>
      </c>
      <c r="D16948" s="17">
        <v>1.071991957E7</v>
      </c>
      <c r="E16948" s="17">
        <v>7963512.0</v>
      </c>
      <c r="F16948" s="17">
        <v>8955489.0</v>
      </c>
      <c r="G16948" s="17">
        <v>1.1131303E7</v>
      </c>
      <c r="H16948" s="17">
        <v>2.50134E7</v>
      </c>
    </row>
    <row r="16949">
      <c r="A16949" s="7" t="s">
        <v>37072</v>
      </c>
      <c r="B16949" s="17" t="s">
        <v>37073</v>
      </c>
      <c r="C16949" s="17">
        <v>2.0</v>
      </c>
      <c r="D16949" s="17">
        <v>2.05094105E7</v>
      </c>
      <c r="E16949" s="17">
        <v>3121000.0</v>
      </c>
      <c r="F16949" s="17">
        <v>3121000.0</v>
      </c>
      <c r="G16949" s="17">
        <v>3.7897821E7</v>
      </c>
      <c r="H16949" s="17">
        <v>3.7897821E7</v>
      </c>
    </row>
    <row r="16950">
      <c r="A16950" s="7" t="s">
        <v>37074</v>
      </c>
      <c r="B16950" s="17" t="s">
        <v>37071</v>
      </c>
      <c r="C16950" s="17">
        <v>1.0</v>
      </c>
      <c r="D16950" s="17">
        <v>8.680367E7</v>
      </c>
      <c r="E16950" s="17">
        <v>8.680367E7</v>
      </c>
      <c r="F16950" s="17">
        <v>8.680367E7</v>
      </c>
      <c r="G16950" s="17">
        <v>8.680367E7</v>
      </c>
      <c r="H16950" s="17">
        <v>8.680367E7</v>
      </c>
    </row>
    <row r="16951">
      <c r="A16951" s="7" t="s">
        <v>37075</v>
      </c>
      <c r="B16951" s="17" t="s">
        <v>37077</v>
      </c>
      <c r="C16951" s="17">
        <v>37.0</v>
      </c>
      <c r="D16951" s="17">
        <v>1.34133593E7</v>
      </c>
      <c r="E16951" s="17">
        <v>4298357.0</v>
      </c>
      <c r="F16951" s="17">
        <v>6900013.0</v>
      </c>
      <c r="G16951" s="17">
        <v>1.3875946E7</v>
      </c>
      <c r="H16951" s="17">
        <v>3.9522656E7</v>
      </c>
    </row>
    <row r="16952">
      <c r="A16952" s="7" t="s">
        <v>37078</v>
      </c>
      <c r="B16952" s="17" t="s">
        <v>37079</v>
      </c>
      <c r="C16952" s="17">
        <v>20.0</v>
      </c>
      <c r="D16952" s="17">
        <v>1.42301126E7</v>
      </c>
      <c r="E16952" s="17">
        <v>1237943.0</v>
      </c>
      <c r="F16952" s="17">
        <v>1426834.0</v>
      </c>
      <c r="G16952" s="17">
        <v>6723666.0</v>
      </c>
      <c r="H16952" s="17">
        <v>1.98501E7</v>
      </c>
    </row>
    <row r="16953">
      <c r="A16953" s="7" t="s">
        <v>37080</v>
      </c>
      <c r="B16953" s="17" t="s">
        <v>37081</v>
      </c>
      <c r="C16953" s="17">
        <v>473.0</v>
      </c>
      <c r="D16953" s="17">
        <v>1.688368409E7</v>
      </c>
      <c r="E16953" s="17">
        <v>4853593.0</v>
      </c>
      <c r="F16953" s="17">
        <v>8147762.0</v>
      </c>
      <c r="G16953" s="17">
        <v>1.5103292E7</v>
      </c>
      <c r="H16953" s="17">
        <v>3.174787E7</v>
      </c>
    </row>
    <row r="16954">
      <c r="A16954" s="7" t="s">
        <v>37082</v>
      </c>
      <c r="B16954" s="17" t="s">
        <v>37083</v>
      </c>
      <c r="C16954" s="17">
        <v>1.0</v>
      </c>
      <c r="D16954" s="17">
        <v>3564409.0</v>
      </c>
      <c r="E16954" s="17">
        <v>3564409.0</v>
      </c>
      <c r="F16954" s="17">
        <v>3564409.0</v>
      </c>
      <c r="G16954" s="17">
        <v>3564409.0</v>
      </c>
      <c r="H16954" s="17">
        <v>3564409.0</v>
      </c>
    </row>
    <row r="16955">
      <c r="A16955" s="7" t="s">
        <v>37084</v>
      </c>
      <c r="B16955" s="17" t="s">
        <v>37085</v>
      </c>
      <c r="C16955" s="17">
        <v>258.0</v>
      </c>
      <c r="D16955" s="17">
        <v>1.645021222E7</v>
      </c>
      <c r="E16955" s="17">
        <v>4981430.0</v>
      </c>
      <c r="F16955" s="17">
        <v>8217203.0</v>
      </c>
      <c r="G16955" s="17">
        <v>1.4882667E7</v>
      </c>
      <c r="H16955" s="17">
        <v>2.7674943E7</v>
      </c>
    </row>
    <row r="16956">
      <c r="A16956" s="7" t="s">
        <v>37086</v>
      </c>
      <c r="B16956" s="17" t="s">
        <v>37087</v>
      </c>
      <c r="C16956" s="17">
        <v>9.0</v>
      </c>
      <c r="D16956" s="17">
        <v>8617616.111</v>
      </c>
      <c r="E16956" s="17">
        <v>6099410.0</v>
      </c>
      <c r="F16956" s="17">
        <v>8911601.0</v>
      </c>
      <c r="G16956" s="17">
        <v>1.0135697E7</v>
      </c>
      <c r="H16956" s="17">
        <v>1.5416304E7</v>
      </c>
    </row>
    <row r="16957">
      <c r="A16957" s="7" t="s">
        <v>37088</v>
      </c>
      <c r="B16957" s="17" t="s">
        <v>37089</v>
      </c>
      <c r="C16957" s="17">
        <v>20.0</v>
      </c>
      <c r="D16957" s="17">
        <v>2.77480387E7</v>
      </c>
      <c r="E16957" s="17">
        <v>5981843.0</v>
      </c>
      <c r="F16957" s="17">
        <v>1.3680262E7</v>
      </c>
      <c r="G16957" s="17">
        <v>4.046076E7</v>
      </c>
      <c r="H16957" s="17">
        <v>7.4608159E7</v>
      </c>
    </row>
    <row r="16958">
      <c r="A16958" s="7" t="s">
        <v>37090</v>
      </c>
      <c r="B16958" s="17" t="s">
        <v>37091</v>
      </c>
      <c r="C16958" s="17">
        <v>11.0</v>
      </c>
      <c r="D16958" s="17">
        <v>1.152790836E7</v>
      </c>
      <c r="E16958" s="17">
        <v>5163532.0</v>
      </c>
      <c r="F16958" s="17">
        <v>1.3456284E7</v>
      </c>
      <c r="G16958" s="17">
        <v>1.6250505E7</v>
      </c>
      <c r="H16958" s="17">
        <v>1.7643034E7</v>
      </c>
    </row>
    <row r="16959">
      <c r="A16959" s="7" t="s">
        <v>37092</v>
      </c>
      <c r="B16959" s="17" t="s">
        <v>37093</v>
      </c>
      <c r="C16959" s="17">
        <v>229.0</v>
      </c>
      <c r="D16959" s="17">
        <v>1.548912696E7</v>
      </c>
      <c r="E16959" s="17">
        <v>4236399.0</v>
      </c>
      <c r="F16959" s="17">
        <v>7090221.0</v>
      </c>
      <c r="G16959" s="17">
        <v>1.2845926E7</v>
      </c>
      <c r="H16959" s="17">
        <v>2.7801254E7</v>
      </c>
    </row>
    <row r="16960">
      <c r="A16960" s="7" t="s">
        <v>37094</v>
      </c>
      <c r="B16960" s="17" t="s">
        <v>37095</v>
      </c>
      <c r="C16960" s="17">
        <v>1.0</v>
      </c>
      <c r="D16960" s="17">
        <v>5618830.0</v>
      </c>
      <c r="E16960" s="17">
        <v>5618830.0</v>
      </c>
      <c r="F16960" s="17">
        <v>5618830.0</v>
      </c>
      <c r="G16960" s="17">
        <v>5618830.0</v>
      </c>
      <c r="H16960" s="17">
        <v>5618830.0</v>
      </c>
    </row>
    <row r="16961">
      <c r="A16961" s="7" t="s">
        <v>37096</v>
      </c>
      <c r="B16961" s="17" t="s">
        <v>37097</v>
      </c>
      <c r="C16961" s="17">
        <v>731.0</v>
      </c>
      <c r="D16961" s="17">
        <v>1.291206513E7</v>
      </c>
      <c r="E16961" s="17">
        <v>3890809.0</v>
      </c>
      <c r="F16961" s="17">
        <v>6302333.0</v>
      </c>
      <c r="G16961" s="17">
        <v>1.1712143E7</v>
      </c>
      <c r="H16961" s="17">
        <v>2.3957874E7</v>
      </c>
    </row>
    <row r="16962">
      <c r="A16962" s="7" t="s">
        <v>37098</v>
      </c>
      <c r="B16962" s="17" t="s">
        <v>37099</v>
      </c>
      <c r="C16962" s="17">
        <v>163.0</v>
      </c>
      <c r="D16962" s="17">
        <v>1.553565278E7</v>
      </c>
      <c r="E16962" s="17">
        <v>4945486.0</v>
      </c>
      <c r="F16962" s="17">
        <v>9188700.0</v>
      </c>
      <c r="G16962" s="17">
        <v>1.61695E7</v>
      </c>
      <c r="H16962" s="17">
        <v>3.2048939E7</v>
      </c>
    </row>
    <row r="16963">
      <c r="A16963" s="7" t="s">
        <v>37100</v>
      </c>
      <c r="B16963" s="17" t="s">
        <v>37101</v>
      </c>
      <c r="C16963" s="17">
        <v>95.0</v>
      </c>
      <c r="D16963" s="17">
        <v>1.301967125E7</v>
      </c>
      <c r="E16963" s="17">
        <v>4466776.0</v>
      </c>
      <c r="F16963" s="17">
        <v>7189905.0</v>
      </c>
      <c r="G16963" s="17">
        <v>1.0244827E7</v>
      </c>
      <c r="H16963" s="17">
        <v>2.7258173E7</v>
      </c>
    </row>
    <row r="16964">
      <c r="A16964" s="7" t="s">
        <v>37102</v>
      </c>
      <c r="B16964" s="17" t="s">
        <v>37103</v>
      </c>
      <c r="C16964" s="17">
        <v>1.0</v>
      </c>
      <c r="D16964" s="17">
        <v>7078700.0</v>
      </c>
      <c r="E16964" s="17">
        <v>7078700.0</v>
      </c>
      <c r="F16964" s="17">
        <v>7078700.0</v>
      </c>
      <c r="G16964" s="17">
        <v>7078700.0</v>
      </c>
      <c r="H16964" s="17">
        <v>7078700.0</v>
      </c>
    </row>
    <row r="16965">
      <c r="A16965" s="7" t="s">
        <v>37104</v>
      </c>
      <c r="B16965" s="17" t="s">
        <v>37105</v>
      </c>
      <c r="C16965" s="17">
        <v>17.0</v>
      </c>
      <c r="D16965" s="17">
        <v>2.580423159E7</v>
      </c>
      <c r="E16965" s="17">
        <v>3659555.0</v>
      </c>
      <c r="F16965" s="17">
        <v>9371472.0</v>
      </c>
      <c r="G16965" s="17">
        <v>1.54117E7</v>
      </c>
      <c r="H16965" s="17">
        <v>1.10860344E8</v>
      </c>
    </row>
    <row r="16966">
      <c r="A16966" s="7" t="s">
        <v>37106</v>
      </c>
      <c r="B16966" s="17" t="s">
        <v>37107</v>
      </c>
      <c r="C16966" s="17">
        <v>9.0</v>
      </c>
      <c r="D16966" s="17">
        <v>1.444895689E7</v>
      </c>
      <c r="E16966" s="17">
        <v>6155910.0</v>
      </c>
      <c r="F16966" s="17">
        <v>6757569.0</v>
      </c>
      <c r="G16966" s="17">
        <v>2.1593337E7</v>
      </c>
      <c r="H16966" s="17">
        <v>4.7049449E7</v>
      </c>
    </row>
    <row r="16967">
      <c r="A16967" s="7" t="s">
        <v>37108</v>
      </c>
      <c r="B16967" s="17" t="s">
        <v>37109</v>
      </c>
      <c r="C16967" s="17">
        <v>6.0</v>
      </c>
      <c r="D16967" s="17">
        <v>9787177.167</v>
      </c>
      <c r="E16967" s="17">
        <v>5360500.0</v>
      </c>
      <c r="F16967" s="17">
        <v>6851151.0</v>
      </c>
      <c r="G16967" s="17">
        <v>1.1507209E7</v>
      </c>
      <c r="H16967" s="17">
        <v>2.2302732E7</v>
      </c>
    </row>
    <row r="16968">
      <c r="A16968" s="7" t="s">
        <v>37111</v>
      </c>
      <c r="B16968" s="17" t="s">
        <v>37112</v>
      </c>
      <c r="C16968" s="17">
        <v>2.0</v>
      </c>
      <c r="D16968" s="17">
        <v>1.3403043E7</v>
      </c>
      <c r="E16968" s="17">
        <v>9083008.0</v>
      </c>
      <c r="F16968" s="17">
        <v>9083008.0</v>
      </c>
      <c r="G16968" s="17">
        <v>1.7723078E7</v>
      </c>
      <c r="H16968" s="17">
        <v>1.7723078E7</v>
      </c>
    </row>
    <row r="16969">
      <c r="A16969" s="7" t="s">
        <v>37113</v>
      </c>
      <c r="B16969" s="17" t="s">
        <v>37114</v>
      </c>
      <c r="C16969" s="17">
        <v>24.0</v>
      </c>
      <c r="D16969" s="17">
        <v>1.720442013E7</v>
      </c>
      <c r="E16969" s="17">
        <v>4267647.0</v>
      </c>
      <c r="F16969" s="17">
        <v>8590803.0</v>
      </c>
      <c r="G16969" s="17">
        <v>2.4113475E7</v>
      </c>
      <c r="H16969" s="17">
        <v>4.0663002E7</v>
      </c>
    </row>
    <row r="16970">
      <c r="A16970" s="7" t="s">
        <v>37115</v>
      </c>
      <c r="B16970" s="17" t="s">
        <v>37116</v>
      </c>
      <c r="C16970" s="17">
        <v>15.0</v>
      </c>
      <c r="D16970" s="17">
        <v>2.245134813E7</v>
      </c>
      <c r="E16970" s="17">
        <v>4564682.0</v>
      </c>
      <c r="F16970" s="17">
        <v>1.3188852E7</v>
      </c>
      <c r="G16970" s="17">
        <v>3.8011967E7</v>
      </c>
      <c r="H16970" s="17">
        <v>5.3424296E7</v>
      </c>
    </row>
    <row r="16971">
      <c r="A16971" s="7" t="s">
        <v>37117</v>
      </c>
      <c r="B16971" s="17" t="s">
        <v>37118</v>
      </c>
      <c r="C16971" s="17">
        <v>15.0</v>
      </c>
      <c r="D16971" s="17">
        <v>3.8537377E7</v>
      </c>
      <c r="E16971" s="17">
        <v>6214360.0</v>
      </c>
      <c r="F16971" s="17">
        <v>2.6710207E7</v>
      </c>
      <c r="G16971" s="17">
        <v>6.8265074E7</v>
      </c>
      <c r="H16971" s="17">
        <v>8.6373201E7</v>
      </c>
    </row>
    <row r="16972">
      <c r="A16972" s="7" t="s">
        <v>37119</v>
      </c>
      <c r="B16972" s="17" t="s">
        <v>37120</v>
      </c>
      <c r="C16972" s="17">
        <v>2.0</v>
      </c>
      <c r="D16972" s="17">
        <v>6733685.0</v>
      </c>
      <c r="E16972" s="17">
        <v>6202897.0</v>
      </c>
      <c r="F16972" s="17">
        <v>6202897.0</v>
      </c>
      <c r="G16972" s="17">
        <v>7264473.0</v>
      </c>
      <c r="H16972" s="17">
        <v>7264473.0</v>
      </c>
    </row>
    <row r="16973">
      <c r="A16973" s="7" t="s">
        <v>37121</v>
      </c>
      <c r="B16973" s="17" t="s">
        <v>37122</v>
      </c>
      <c r="C16973" s="17">
        <v>3.0</v>
      </c>
      <c r="D16973" s="17">
        <v>3.860967133E7</v>
      </c>
      <c r="E16973" s="17">
        <v>2757129.0</v>
      </c>
      <c r="F16973" s="17">
        <v>5.6457E7</v>
      </c>
      <c r="G16973" s="17">
        <v>5.6614885E7</v>
      </c>
      <c r="H16973" s="17">
        <v>5.6614885E7</v>
      </c>
    </row>
    <row r="16974">
      <c r="A16974" s="7" t="s">
        <v>37123</v>
      </c>
      <c r="B16974" s="17" t="s">
        <v>37124</v>
      </c>
      <c r="C16974" s="17">
        <v>1.0</v>
      </c>
      <c r="D16974" s="17">
        <v>5834823.0</v>
      </c>
      <c r="E16974" s="17">
        <v>5834823.0</v>
      </c>
      <c r="F16974" s="17">
        <v>5834823.0</v>
      </c>
      <c r="G16974" s="17">
        <v>5834823.0</v>
      </c>
      <c r="H16974" s="17">
        <v>5834823.0</v>
      </c>
    </row>
    <row r="16975">
      <c r="A16975" s="7" t="s">
        <v>37125</v>
      </c>
      <c r="B16975" s="17" t="s">
        <v>37126</v>
      </c>
      <c r="C16975" s="17">
        <v>4.0</v>
      </c>
      <c r="D16975" s="17">
        <v>1.76607645E7</v>
      </c>
      <c r="E16975" s="17">
        <v>5849501.0</v>
      </c>
      <c r="F16975" s="17">
        <v>1.3008479E7</v>
      </c>
      <c r="G16975" s="17">
        <v>1.9828585E7</v>
      </c>
      <c r="H16975" s="17">
        <v>3.1956493E7</v>
      </c>
    </row>
    <row r="16976">
      <c r="A16976" s="7" t="s">
        <v>37127</v>
      </c>
      <c r="B16976" s="17" t="s">
        <v>37128</v>
      </c>
      <c r="C16976" s="17">
        <v>11.0</v>
      </c>
      <c r="D16976" s="17">
        <v>4.232146527E7</v>
      </c>
      <c r="E16976" s="17">
        <v>3.1137447E7</v>
      </c>
      <c r="F16976" s="17">
        <v>3.7723312E7</v>
      </c>
      <c r="G16976" s="17">
        <v>6.0612167E7</v>
      </c>
      <c r="H16976" s="17">
        <v>6.2603058E7</v>
      </c>
    </row>
    <row r="16977">
      <c r="A16977" s="7" t="s">
        <v>37129</v>
      </c>
      <c r="B16977" s="17" t="s">
        <v>37130</v>
      </c>
      <c r="C16977" s="17">
        <v>14.0</v>
      </c>
      <c r="D16977" s="17">
        <v>3.817528293E7</v>
      </c>
      <c r="E16977" s="17">
        <v>2.1151468E7</v>
      </c>
      <c r="F16977" s="17">
        <v>3.1601186E7</v>
      </c>
      <c r="G16977" s="17">
        <v>4.1197266E7</v>
      </c>
      <c r="H16977" s="17">
        <v>8.2353062E7</v>
      </c>
    </row>
    <row r="16978">
      <c r="A16978" s="7" t="s">
        <v>37131</v>
      </c>
      <c r="B16978" s="17" t="s">
        <v>37132</v>
      </c>
      <c r="C16978" s="17">
        <v>1.0</v>
      </c>
      <c r="D16978" s="17">
        <v>912307.0</v>
      </c>
      <c r="E16978" s="17">
        <v>912307.0</v>
      </c>
      <c r="F16978" s="17">
        <v>912307.0</v>
      </c>
      <c r="G16978" s="17">
        <v>912307.0</v>
      </c>
      <c r="H16978" s="17">
        <v>912307.0</v>
      </c>
    </row>
    <row r="16979">
      <c r="A16979" s="7" t="s">
        <v>37133</v>
      </c>
      <c r="B16979" s="17" t="s">
        <v>37134</v>
      </c>
      <c r="C16979" s="17">
        <v>3.0</v>
      </c>
      <c r="D16979" s="17">
        <v>6442539.0</v>
      </c>
      <c r="E16979" s="17">
        <v>2000440.0</v>
      </c>
      <c r="F16979" s="17">
        <v>8386876.0</v>
      </c>
      <c r="G16979" s="17">
        <v>8940301.0</v>
      </c>
      <c r="H16979" s="17">
        <v>8940301.0</v>
      </c>
    </row>
    <row r="16980">
      <c r="A16980" s="7" t="s">
        <v>37135</v>
      </c>
      <c r="B16980" s="17" t="s">
        <v>37136</v>
      </c>
      <c r="C16980" s="17">
        <v>9.0</v>
      </c>
      <c r="D16980" s="17">
        <v>1.813070922E7</v>
      </c>
      <c r="E16980" s="17">
        <v>7032359.0</v>
      </c>
      <c r="F16980" s="17">
        <v>1.2581818E7</v>
      </c>
      <c r="G16980" s="17">
        <v>2.7912725E7</v>
      </c>
      <c r="H16980" s="17">
        <v>4.3587987E7</v>
      </c>
    </row>
    <row r="16981">
      <c r="A16981" s="7" t="s">
        <v>37138</v>
      </c>
      <c r="B16981" s="17" t="s">
        <v>37139</v>
      </c>
      <c r="C16981" s="17">
        <v>1.0</v>
      </c>
      <c r="D16981" s="17">
        <v>2880000.0</v>
      </c>
      <c r="E16981" s="17">
        <v>2880000.0</v>
      </c>
      <c r="F16981" s="17">
        <v>2880000.0</v>
      </c>
      <c r="G16981" s="17">
        <v>2880000.0</v>
      </c>
      <c r="H16981" s="17">
        <v>2880000.0</v>
      </c>
    </row>
    <row r="16982">
      <c r="A16982" s="7" t="s">
        <v>37140</v>
      </c>
      <c r="B16982" s="17" t="s">
        <v>37141</v>
      </c>
      <c r="C16982" s="17">
        <v>88.0</v>
      </c>
      <c r="D16982" s="17">
        <v>2.863856292E7</v>
      </c>
      <c r="E16982" s="17">
        <v>9437822.0</v>
      </c>
      <c r="F16982" s="17">
        <v>2.6429243E7</v>
      </c>
      <c r="G16982" s="17">
        <v>3.64936E7</v>
      </c>
      <c r="H16982" s="17">
        <v>5.46953E7</v>
      </c>
    </row>
    <row r="16983">
      <c r="A16983" s="7" t="s">
        <v>37142</v>
      </c>
      <c r="B16983" s="17" t="s">
        <v>37143</v>
      </c>
      <c r="C16983" s="17">
        <v>5.0</v>
      </c>
      <c r="D16983" s="17">
        <v>2.7516929E7</v>
      </c>
      <c r="E16983" s="17">
        <v>1.8037879E7</v>
      </c>
      <c r="F16983" s="17">
        <v>2.21304E7</v>
      </c>
      <c r="G16983" s="17">
        <v>3.8680618E7</v>
      </c>
      <c r="H16983" s="17">
        <v>5.5893344E7</v>
      </c>
    </row>
    <row r="16984">
      <c r="A16984" s="7" t="s">
        <v>37144</v>
      </c>
      <c r="B16984" s="17" t="s">
        <v>37145</v>
      </c>
      <c r="C16984" s="17">
        <v>2.0</v>
      </c>
      <c r="D16984" s="17">
        <v>1.7515361E7</v>
      </c>
      <c r="E16984" s="17">
        <v>1.0188675E7</v>
      </c>
      <c r="F16984" s="17">
        <v>1.0188675E7</v>
      </c>
      <c r="G16984" s="17">
        <v>2.4842047E7</v>
      </c>
      <c r="H16984" s="17">
        <v>2.4842047E7</v>
      </c>
    </row>
    <row r="16985">
      <c r="A16985" s="7" t="s">
        <v>37146</v>
      </c>
      <c r="B16985" s="17" t="s">
        <v>37147</v>
      </c>
      <c r="C16985" s="17">
        <v>10.0</v>
      </c>
      <c r="D16985" s="17">
        <v>2.82840703E7</v>
      </c>
      <c r="E16985" s="17">
        <v>2.0412738E7</v>
      </c>
      <c r="F16985" s="17">
        <v>2.4852854E7</v>
      </c>
      <c r="G16985" s="17">
        <v>3.7899472E7</v>
      </c>
      <c r="H16985" s="17">
        <v>4.0600709E7</v>
      </c>
    </row>
    <row r="16986">
      <c r="A16986" s="7" t="s">
        <v>37148</v>
      </c>
      <c r="B16986" s="17" t="s">
        <v>37149</v>
      </c>
      <c r="C16986" s="17">
        <v>29.0</v>
      </c>
      <c r="D16986" s="17">
        <v>3.42507441E7</v>
      </c>
      <c r="E16986" s="17">
        <v>1.0661975E7</v>
      </c>
      <c r="F16986" s="17">
        <v>2.4289395E7</v>
      </c>
      <c r="G16986" s="17">
        <v>4.4735992E7</v>
      </c>
      <c r="H16986" s="17">
        <v>7.2800638E7</v>
      </c>
    </row>
    <row r="16987">
      <c r="A16987" s="7" t="s">
        <v>37150</v>
      </c>
      <c r="B16987" s="17" t="s">
        <v>37151</v>
      </c>
      <c r="C16987" s="17">
        <v>21.0</v>
      </c>
      <c r="D16987" s="17">
        <v>2.382997657E7</v>
      </c>
      <c r="E16987" s="17">
        <v>9842867.0</v>
      </c>
      <c r="F16987" s="17">
        <v>2.2371338E7</v>
      </c>
      <c r="G16987" s="17">
        <v>3.06364E7</v>
      </c>
      <c r="H16987" s="17">
        <v>5.1820256E7</v>
      </c>
    </row>
    <row r="16988">
      <c r="A16988" s="7" t="s">
        <v>37152</v>
      </c>
      <c r="B16988" s="17" t="s">
        <v>37153</v>
      </c>
      <c r="C16988" s="17">
        <v>590.0</v>
      </c>
      <c r="D16988" s="17">
        <v>4.088511173E7</v>
      </c>
      <c r="E16988" s="17">
        <v>2.1738419E7</v>
      </c>
      <c r="F16988" s="17">
        <v>3.13386E7</v>
      </c>
      <c r="G16988" s="17">
        <v>4.8101065E7</v>
      </c>
      <c r="H16988" s="17">
        <v>8.4513163E7</v>
      </c>
    </row>
    <row r="16989">
      <c r="A16989" s="7" t="s">
        <v>37154</v>
      </c>
      <c r="B16989" s="17" t="s">
        <v>37155</v>
      </c>
      <c r="C16989" s="17">
        <v>14.0</v>
      </c>
      <c r="D16989" s="17">
        <v>3.171955736E7</v>
      </c>
      <c r="E16989" s="17">
        <v>2.4530604E7</v>
      </c>
      <c r="F16989" s="17">
        <v>3.2493967E7</v>
      </c>
      <c r="G16989" s="17">
        <v>3.5609434E7</v>
      </c>
      <c r="H16989" s="17">
        <v>4.7281016E7</v>
      </c>
    </row>
    <row r="16990">
      <c r="A16990" s="7" t="s">
        <v>37156</v>
      </c>
      <c r="B16990" s="17" t="s">
        <v>37157</v>
      </c>
      <c r="C16990" s="17">
        <v>10.0</v>
      </c>
      <c r="D16990" s="17">
        <v>3.06925515E7</v>
      </c>
      <c r="E16990" s="17">
        <v>2.1651989E7</v>
      </c>
      <c r="F16990" s="17">
        <v>2.621828E7</v>
      </c>
      <c r="G16990" s="17">
        <v>3.6273404E7</v>
      </c>
      <c r="H16990" s="17">
        <v>6.2884977E7</v>
      </c>
    </row>
    <row r="16991">
      <c r="A16991" s="7" t="s">
        <v>37158</v>
      </c>
      <c r="B16991" s="17" t="s">
        <v>37159</v>
      </c>
      <c r="C16991" s="17">
        <v>3.0</v>
      </c>
      <c r="D16991" s="17">
        <v>4.6511086E7</v>
      </c>
      <c r="E16991" s="17">
        <v>3.0823765E7</v>
      </c>
      <c r="F16991" s="17">
        <v>3.9321702E7</v>
      </c>
      <c r="G16991" s="17">
        <v>6.9387791E7</v>
      </c>
      <c r="H16991" s="17">
        <v>6.9387791E7</v>
      </c>
    </row>
    <row r="16992">
      <c r="A16992" s="7" t="s">
        <v>37160</v>
      </c>
      <c r="B16992" s="17" t="s">
        <v>37161</v>
      </c>
      <c r="C16992" s="17">
        <v>14.0</v>
      </c>
      <c r="D16992" s="17">
        <v>3.433810229E7</v>
      </c>
      <c r="E16992" s="17">
        <v>2.64986E7</v>
      </c>
      <c r="F16992" s="17">
        <v>3.2362616E7</v>
      </c>
      <c r="G16992" s="17">
        <v>3.8345258E7</v>
      </c>
      <c r="H16992" s="17">
        <v>6.1153288E7</v>
      </c>
    </row>
    <row r="16993">
      <c r="A16993" s="7" t="s">
        <v>37162</v>
      </c>
      <c r="B16993" s="17" t="s">
        <v>37163</v>
      </c>
      <c r="C16993" s="17">
        <v>13.0</v>
      </c>
      <c r="D16993" s="17">
        <v>3.270742192E7</v>
      </c>
      <c r="E16993" s="17">
        <v>2.4819233E7</v>
      </c>
      <c r="F16993" s="17">
        <v>3.1449944E7</v>
      </c>
      <c r="G16993" s="17">
        <v>3.8369456E7</v>
      </c>
      <c r="H16993" s="17">
        <v>4.8392264E7</v>
      </c>
    </row>
    <row r="16994">
      <c r="A16994" s="7" t="s">
        <v>37164</v>
      </c>
      <c r="B16994" s="17" t="s">
        <v>37165</v>
      </c>
      <c r="C16994" s="17">
        <v>251.0</v>
      </c>
      <c r="D16994" s="17">
        <v>3.461187121E7</v>
      </c>
      <c r="E16994" s="17">
        <v>2.1635516E7</v>
      </c>
      <c r="F16994" s="17">
        <v>2.7611545E7</v>
      </c>
      <c r="G16994" s="17">
        <v>4.3458929E7</v>
      </c>
      <c r="H16994" s="17">
        <v>6.2016955E7</v>
      </c>
    </row>
    <row r="16995">
      <c r="A16995" s="7" t="s">
        <v>37167</v>
      </c>
      <c r="B16995" s="17" t="s">
        <v>37168</v>
      </c>
      <c r="C16995" s="17">
        <v>156.0</v>
      </c>
      <c r="D16995" s="17">
        <v>3.364002763E7</v>
      </c>
      <c r="E16995" s="17">
        <v>1.7556261E7</v>
      </c>
      <c r="F16995" s="17">
        <v>2.7225749E7</v>
      </c>
      <c r="G16995" s="17">
        <v>3.82237E7</v>
      </c>
      <c r="H16995" s="17">
        <v>5.4694723E7</v>
      </c>
    </row>
    <row r="16996">
      <c r="A16996" s="7" t="s">
        <v>37169</v>
      </c>
      <c r="B16996" s="17" t="s">
        <v>37170</v>
      </c>
      <c r="C16996" s="17">
        <v>111.0</v>
      </c>
      <c r="D16996" s="17">
        <v>3.849014892E7</v>
      </c>
      <c r="E16996" s="17">
        <v>1.7286419E7</v>
      </c>
      <c r="F16996" s="17">
        <v>3.2175531E7</v>
      </c>
      <c r="G16996" s="17">
        <v>4.78265E7</v>
      </c>
      <c r="H16996" s="17">
        <v>8.134265E7</v>
      </c>
    </row>
    <row r="16997">
      <c r="A16997" s="7" t="s">
        <v>37171</v>
      </c>
      <c r="B16997" s="17" t="s">
        <v>37172</v>
      </c>
      <c r="C16997" s="17">
        <v>1.0</v>
      </c>
      <c r="D16997" s="17">
        <v>5.6832773E7</v>
      </c>
      <c r="E16997" s="17">
        <v>5.6832773E7</v>
      </c>
      <c r="F16997" s="17">
        <v>5.6832773E7</v>
      </c>
      <c r="G16997" s="17">
        <v>5.6832773E7</v>
      </c>
      <c r="H16997" s="17">
        <v>5.6832773E7</v>
      </c>
    </row>
    <row r="16998">
      <c r="A16998" s="7" t="s">
        <v>37173</v>
      </c>
      <c r="B16998" s="17" t="s">
        <v>37174</v>
      </c>
      <c r="C16998" s="17">
        <v>12.0</v>
      </c>
      <c r="D16998" s="17">
        <v>4.031768367E7</v>
      </c>
      <c r="E16998" s="17">
        <v>2.3839235E7</v>
      </c>
      <c r="F16998" s="17">
        <v>3.510105E7</v>
      </c>
      <c r="G16998" s="17">
        <v>3.8188945E7</v>
      </c>
      <c r="H16998" s="17">
        <v>5.8144085E7</v>
      </c>
    </row>
    <row r="16999">
      <c r="A16999" s="7" t="s">
        <v>37175</v>
      </c>
      <c r="B16999" s="17" t="s">
        <v>37176</v>
      </c>
      <c r="C16999" s="17">
        <v>35.0</v>
      </c>
      <c r="D16999" s="17">
        <v>3.711775929E7</v>
      </c>
      <c r="E16999" s="17">
        <v>1.8541726E7</v>
      </c>
      <c r="F16999" s="17">
        <v>2.5895437E7</v>
      </c>
      <c r="G16999" s="17">
        <v>4.7022718E7</v>
      </c>
      <c r="H16999" s="17">
        <v>7.2170262E7</v>
      </c>
    </row>
    <row r="17000">
      <c r="A17000" s="7" t="s">
        <v>37177</v>
      </c>
      <c r="B17000" s="17" t="s">
        <v>37178</v>
      </c>
      <c r="C17000" s="17">
        <v>38.0</v>
      </c>
      <c r="D17000" s="17">
        <v>4.332794692E7</v>
      </c>
      <c r="E17000" s="17">
        <v>1.6325562E7</v>
      </c>
      <c r="F17000" s="17">
        <v>3.0813633E7</v>
      </c>
      <c r="G17000" s="17">
        <v>5.080771E7</v>
      </c>
      <c r="H17000" s="17">
        <v>1.02670168E8</v>
      </c>
    </row>
    <row r="17001">
      <c r="A17001" s="7" t="s">
        <v>37179</v>
      </c>
      <c r="B17001" s="17" t="s">
        <v>37180</v>
      </c>
      <c r="C17001" s="17">
        <v>4.0</v>
      </c>
      <c r="D17001" s="17">
        <v>9.811990225E7</v>
      </c>
      <c r="E17001" s="17">
        <v>3.7039683E7</v>
      </c>
      <c r="F17001" s="17">
        <v>9.9231414E7</v>
      </c>
      <c r="G17001" s="17">
        <v>1.28104256E8</v>
      </c>
      <c r="H17001" s="17">
        <v>1.28104256E8</v>
      </c>
    </row>
    <row r="17002">
      <c r="A17002" s="7" t="s">
        <v>37181</v>
      </c>
      <c r="B17002" s="17" t="s">
        <v>37182</v>
      </c>
      <c r="C17002" s="17">
        <v>3.0</v>
      </c>
      <c r="D17002" s="17">
        <v>6.294673067E7</v>
      </c>
      <c r="E17002" s="17">
        <v>2.4615378E7</v>
      </c>
      <c r="F17002" s="17">
        <v>4.515689E7</v>
      </c>
      <c r="G17002" s="17">
        <v>1.19067924E8</v>
      </c>
      <c r="H17002" s="17">
        <v>1.19067924E8</v>
      </c>
    </row>
    <row r="17003">
      <c r="A17003" s="7" t="s">
        <v>37183</v>
      </c>
      <c r="B17003" s="17" t="s">
        <v>37184</v>
      </c>
      <c r="C17003" s="17">
        <v>3.0</v>
      </c>
      <c r="D17003" s="17">
        <v>9.957121567E7</v>
      </c>
      <c r="E17003" s="17">
        <v>3.9362075E7</v>
      </c>
      <c r="F17003" s="17">
        <v>1.29675786E8</v>
      </c>
      <c r="G17003" s="17">
        <v>1.29675786E8</v>
      </c>
      <c r="H17003" s="17">
        <v>1.29675786E8</v>
      </c>
    </row>
    <row r="17004">
      <c r="A17004" s="7" t="s">
        <v>37185</v>
      </c>
      <c r="B17004" s="17" t="s">
        <v>37186</v>
      </c>
      <c r="C17004" s="17">
        <v>2.0</v>
      </c>
      <c r="D17004" s="17">
        <v>6.63580215E7</v>
      </c>
      <c r="E17004" s="17">
        <v>1.4885929E7</v>
      </c>
      <c r="F17004" s="17">
        <v>1.4885929E7</v>
      </c>
      <c r="G17004" s="17">
        <v>1.17830114E8</v>
      </c>
      <c r="H17004" s="17">
        <v>1.17830114E8</v>
      </c>
    </row>
    <row r="17005">
      <c r="A17005" s="7" t="s">
        <v>37187</v>
      </c>
      <c r="B17005" s="17" t="s">
        <v>37188</v>
      </c>
      <c r="C17005" s="17">
        <v>8.0</v>
      </c>
      <c r="D17005" s="17">
        <v>3.1050263E7</v>
      </c>
      <c r="E17005" s="17">
        <v>5738458.0</v>
      </c>
      <c r="F17005" s="17">
        <v>2.784694E7</v>
      </c>
      <c r="G17005" s="17">
        <v>4.8651384E7</v>
      </c>
      <c r="H17005" s="17">
        <v>6.96673E7</v>
      </c>
    </row>
    <row r="17006">
      <c r="A17006" s="7" t="s">
        <v>37189</v>
      </c>
      <c r="B17006" s="17" t="s">
        <v>37190</v>
      </c>
      <c r="C17006" s="17">
        <v>8.0</v>
      </c>
      <c r="D17006" s="17">
        <v>3.799473338E7</v>
      </c>
      <c r="E17006" s="17">
        <v>8531700.0</v>
      </c>
      <c r="F17006" s="17">
        <v>2.829436E7</v>
      </c>
      <c r="G17006" s="17">
        <v>5.3330251E7</v>
      </c>
      <c r="H17006" s="17">
        <v>7.5830449E7</v>
      </c>
    </row>
    <row r="17007">
      <c r="A17007" s="7" t="s">
        <v>37191</v>
      </c>
      <c r="B17007" s="17" t="s">
        <v>37192</v>
      </c>
      <c r="C17007" s="17">
        <v>108.0</v>
      </c>
      <c r="D17007" s="17">
        <v>4.958709956E7</v>
      </c>
      <c r="E17007" s="17">
        <v>2.3459767E7</v>
      </c>
      <c r="F17007" s="17">
        <v>3.3768992E7</v>
      </c>
      <c r="G17007" s="17">
        <v>5.2165379E7</v>
      </c>
      <c r="H17007" s="17">
        <v>1.00505322E8</v>
      </c>
    </row>
    <row r="17008">
      <c r="A17008" s="7" t="s">
        <v>37193</v>
      </c>
      <c r="B17008" s="17" t="s">
        <v>37194</v>
      </c>
      <c r="C17008" s="17">
        <v>1.0</v>
      </c>
      <c r="D17008" s="17">
        <v>2.1029638E7</v>
      </c>
      <c r="E17008" s="17">
        <v>2.1029638E7</v>
      </c>
      <c r="F17008" s="17">
        <v>2.1029638E7</v>
      </c>
      <c r="G17008" s="17">
        <v>2.1029638E7</v>
      </c>
      <c r="H17008" s="17">
        <v>2.1029638E7</v>
      </c>
    </row>
    <row r="17009">
      <c r="A17009" s="7" t="s">
        <v>37195</v>
      </c>
      <c r="B17009" s="17" t="s">
        <v>37196</v>
      </c>
      <c r="C17009" s="17">
        <v>4.0</v>
      </c>
      <c r="D17009" s="17">
        <v>5.388626275E7</v>
      </c>
      <c r="E17009" s="17">
        <v>2.3605187E7</v>
      </c>
      <c r="F17009" s="17">
        <v>3.478423E7</v>
      </c>
      <c r="G17009" s="17">
        <v>6.81421E7</v>
      </c>
      <c r="H17009" s="17">
        <v>8.9013534E7</v>
      </c>
    </row>
    <row r="17010">
      <c r="A17010" s="7" t="s">
        <v>37197</v>
      </c>
      <c r="B17010" s="17" t="s">
        <v>37198</v>
      </c>
      <c r="C17010" s="17">
        <v>4.0</v>
      </c>
      <c r="D17010" s="17">
        <v>3.95113395E7</v>
      </c>
      <c r="E17010" s="17">
        <v>1.3333434E7</v>
      </c>
      <c r="F17010" s="17">
        <v>3.9933282E7</v>
      </c>
      <c r="G17010" s="17">
        <v>5.2389321E7</v>
      </c>
      <c r="H17010" s="17">
        <v>5.2389321E7</v>
      </c>
    </row>
    <row r="17011">
      <c r="A17011" s="7" t="s">
        <v>37199</v>
      </c>
      <c r="B17011" s="17" t="s">
        <v>37200</v>
      </c>
      <c r="C17011" s="17">
        <v>1.0</v>
      </c>
      <c r="D17011" s="17">
        <v>5.1984838E7</v>
      </c>
      <c r="E17011" s="17">
        <v>5.1984838E7</v>
      </c>
      <c r="F17011" s="17">
        <v>5.1984838E7</v>
      </c>
      <c r="G17011" s="17">
        <v>5.1984838E7</v>
      </c>
      <c r="H17011" s="17">
        <v>5.1984838E7</v>
      </c>
    </row>
    <row r="17012">
      <c r="A17012" s="7" t="s">
        <v>37201</v>
      </c>
      <c r="B17012" s="17" t="s">
        <v>37202</v>
      </c>
      <c r="C17012" s="17">
        <v>5.0</v>
      </c>
      <c r="D17012" s="17">
        <v>2.74618974E7</v>
      </c>
      <c r="E17012" s="17">
        <v>2.226645E7</v>
      </c>
      <c r="F17012" s="17">
        <v>2.362783E7</v>
      </c>
      <c r="G17012" s="17">
        <v>2.3886115E7</v>
      </c>
      <c r="H17012" s="17">
        <v>4.6923375E7</v>
      </c>
    </row>
    <row r="17013">
      <c r="A17013" s="7" t="s">
        <v>37203</v>
      </c>
      <c r="B17013" s="17" t="s">
        <v>37204</v>
      </c>
      <c r="C17013" s="17">
        <v>41.0</v>
      </c>
      <c r="D17013" s="17">
        <v>4.980655544E7</v>
      </c>
      <c r="E17013" s="17">
        <v>2.6724137E7</v>
      </c>
      <c r="F17013" s="17">
        <v>3.24969E7</v>
      </c>
      <c r="G17013" s="17">
        <v>4.871443E7</v>
      </c>
      <c r="H17013" s="17">
        <v>1.2142813E8</v>
      </c>
    </row>
    <row r="17014">
      <c r="A17014" s="7" t="s">
        <v>37205</v>
      </c>
      <c r="B17014" s="17" t="s">
        <v>37206</v>
      </c>
      <c r="C17014" s="17">
        <v>36.0</v>
      </c>
      <c r="D17014" s="17">
        <v>3.598461606E7</v>
      </c>
      <c r="E17014" s="17">
        <v>8922510.0</v>
      </c>
      <c r="F17014" s="17">
        <v>2.5800566E7</v>
      </c>
      <c r="G17014" s="17">
        <v>4.6526519E7</v>
      </c>
      <c r="H17014" s="17">
        <v>7.4188292E7</v>
      </c>
    </row>
    <row r="17015">
      <c r="A17015" s="7" t="s">
        <v>37207</v>
      </c>
      <c r="B17015" s="17" t="s">
        <v>37208</v>
      </c>
      <c r="C17015" s="17">
        <v>16.0</v>
      </c>
      <c r="D17015" s="17">
        <v>3.213326113E7</v>
      </c>
      <c r="E17015" s="17">
        <v>1.1578208E7</v>
      </c>
      <c r="F17015" s="17">
        <v>3.0805106E7</v>
      </c>
      <c r="G17015" s="17">
        <v>3.6061425E7</v>
      </c>
      <c r="H17015" s="17">
        <v>5.9153834E7</v>
      </c>
    </row>
    <row r="17016">
      <c r="A17016" s="7" t="s">
        <v>37209</v>
      </c>
      <c r="B17016" s="17" t="s">
        <v>37210</v>
      </c>
      <c r="C17016" s="17">
        <v>3.0</v>
      </c>
      <c r="D17016" s="17">
        <v>3.903729067E7</v>
      </c>
      <c r="E17016" s="17">
        <v>3.3701E7</v>
      </c>
      <c r="F17016" s="17">
        <v>4.1116487E7</v>
      </c>
      <c r="G17016" s="17">
        <v>4.2294385E7</v>
      </c>
      <c r="H17016" s="17">
        <v>4.2294385E7</v>
      </c>
    </row>
    <row r="17017">
      <c r="A17017" s="7" t="s">
        <v>37211</v>
      </c>
      <c r="B17017" s="17" t="s">
        <v>37212</v>
      </c>
      <c r="C17017" s="17">
        <v>10.0</v>
      </c>
      <c r="D17017" s="17">
        <v>2.56546981E7</v>
      </c>
      <c r="E17017" s="17">
        <v>1.1154633E7</v>
      </c>
      <c r="F17017" s="17">
        <v>2.0496029E7</v>
      </c>
      <c r="G17017" s="17">
        <v>2.5426685E7</v>
      </c>
      <c r="H17017" s="17">
        <v>2.7902551E7</v>
      </c>
    </row>
    <row r="17018">
      <c r="A17018" s="7" t="s">
        <v>37213</v>
      </c>
      <c r="B17018" s="17" t="s">
        <v>37214</v>
      </c>
      <c r="C17018" s="17">
        <v>2.0</v>
      </c>
      <c r="D17018" s="17">
        <v>4.9418685E7</v>
      </c>
      <c r="E17018" s="17">
        <v>3.1341842E7</v>
      </c>
      <c r="F17018" s="17">
        <v>3.1341842E7</v>
      </c>
      <c r="G17018" s="17">
        <v>6.7495528E7</v>
      </c>
      <c r="H17018" s="17">
        <v>6.7495528E7</v>
      </c>
    </row>
    <row r="17019">
      <c r="A17019" s="7" t="s">
        <v>37215</v>
      </c>
      <c r="B17019" s="17" t="s">
        <v>37216</v>
      </c>
      <c r="C17019" s="17">
        <v>11.0</v>
      </c>
      <c r="D17019" s="17">
        <v>5.062794536E7</v>
      </c>
      <c r="E17019" s="17">
        <v>2.4457279E7</v>
      </c>
      <c r="F17019" s="17">
        <v>3.9123534E7</v>
      </c>
      <c r="G17019" s="17">
        <v>6.607695E7</v>
      </c>
      <c r="H17019" s="17">
        <v>8.213722E7</v>
      </c>
    </row>
    <row r="17020">
      <c r="A17020" s="7" t="s">
        <v>37217</v>
      </c>
      <c r="B17020" s="17" t="s">
        <v>37218</v>
      </c>
      <c r="C17020" s="17">
        <v>1.0</v>
      </c>
      <c r="D17020" s="17">
        <v>5.7722873E7</v>
      </c>
      <c r="E17020" s="17">
        <v>5.7722873E7</v>
      </c>
      <c r="F17020" s="17">
        <v>5.7722873E7</v>
      </c>
      <c r="G17020" s="17">
        <v>5.7722873E7</v>
      </c>
      <c r="H17020" s="17">
        <v>5.7722873E7</v>
      </c>
    </row>
    <row r="17021">
      <c r="A17021" s="7" t="s">
        <v>37219</v>
      </c>
      <c r="B17021" s="17" t="s">
        <v>37220</v>
      </c>
      <c r="C17021" s="17">
        <v>8.0</v>
      </c>
      <c r="D17021" s="17">
        <v>4.621142225E7</v>
      </c>
      <c r="E17021" s="17">
        <v>2.4427364E7</v>
      </c>
      <c r="F17021" s="17">
        <v>4.0850083E7</v>
      </c>
      <c r="G17021" s="17">
        <v>4.5357875E7</v>
      </c>
      <c r="H17021" s="17">
        <v>1.01095518E8</v>
      </c>
    </row>
    <row r="17022">
      <c r="A17022" s="7" t="s">
        <v>37221</v>
      </c>
      <c r="B17022" s="17" t="s">
        <v>37222</v>
      </c>
      <c r="C17022" s="17">
        <v>2.0</v>
      </c>
      <c r="D17022" s="17">
        <v>4.762521E7</v>
      </c>
      <c r="E17022" s="17">
        <v>1.31132E7</v>
      </c>
      <c r="F17022" s="17">
        <v>1.31132E7</v>
      </c>
      <c r="G17022" s="17">
        <v>8.213722E7</v>
      </c>
      <c r="H17022" s="17">
        <v>8.213722E7</v>
      </c>
    </row>
    <row r="17023">
      <c r="A17023" s="7" t="s">
        <v>37223</v>
      </c>
      <c r="B17023" s="17" t="s">
        <v>37224</v>
      </c>
      <c r="C17023" s="17">
        <v>4.0</v>
      </c>
      <c r="D17023" s="17">
        <v>5.989880475E7</v>
      </c>
      <c r="E17023" s="17">
        <v>3.3548511E7</v>
      </c>
      <c r="F17023" s="17">
        <v>4.2007942E7</v>
      </c>
      <c r="G17023" s="17">
        <v>4.8583888E7</v>
      </c>
      <c r="H17023" s="17">
        <v>1.15454878E8</v>
      </c>
    </row>
    <row r="17024">
      <c r="A17024" s="7" t="s">
        <v>37225</v>
      </c>
      <c r="B17024" s="17" t="s">
        <v>37226</v>
      </c>
      <c r="C17024" s="17">
        <v>1.0</v>
      </c>
      <c r="D17024" s="17">
        <v>9.7317416E7</v>
      </c>
      <c r="E17024" s="17">
        <v>9.7317416E7</v>
      </c>
      <c r="F17024" s="17">
        <v>9.7317416E7</v>
      </c>
      <c r="G17024" s="17">
        <v>9.7317416E7</v>
      </c>
      <c r="H17024" s="17">
        <v>9.7317416E7</v>
      </c>
    </row>
    <row r="17025">
      <c r="A17025" s="7" t="s">
        <v>37227</v>
      </c>
      <c r="B17025" s="17" t="s">
        <v>37228</v>
      </c>
      <c r="C17025" s="17">
        <v>2.0</v>
      </c>
      <c r="D17025" s="17">
        <v>3.5628306E7</v>
      </c>
      <c r="E17025" s="17">
        <v>3.5343921E7</v>
      </c>
      <c r="F17025" s="17">
        <v>3.5343921E7</v>
      </c>
      <c r="G17025" s="17">
        <v>3.5912691E7</v>
      </c>
      <c r="H17025" s="17">
        <v>3.5912691E7</v>
      </c>
    </row>
    <row r="17026">
      <c r="A17026" s="7" t="s">
        <v>37229</v>
      </c>
      <c r="B17026" s="17" t="s">
        <v>37230</v>
      </c>
      <c r="C17026" s="17">
        <v>2.0</v>
      </c>
      <c r="D17026" s="17">
        <v>5.07067135E7</v>
      </c>
      <c r="E17026" s="17">
        <v>2.2318211E7</v>
      </c>
      <c r="F17026" s="17">
        <v>2.2318211E7</v>
      </c>
      <c r="G17026" s="17">
        <v>7.9095216E7</v>
      </c>
      <c r="H17026" s="17">
        <v>7.9095216E7</v>
      </c>
    </row>
    <row r="17027">
      <c r="A17027" s="7" t="s">
        <v>37231</v>
      </c>
      <c r="B17027" s="17" t="s">
        <v>37232</v>
      </c>
      <c r="C17027" s="17">
        <v>1.0</v>
      </c>
      <c r="D17027" s="17">
        <v>2.1674835E7</v>
      </c>
      <c r="E17027" s="17">
        <v>2.1674835E7</v>
      </c>
      <c r="F17027" s="17">
        <v>2.1674835E7</v>
      </c>
      <c r="G17027" s="17">
        <v>2.1674835E7</v>
      </c>
      <c r="H17027" s="17">
        <v>2.1674835E7</v>
      </c>
    </row>
    <row r="17028">
      <c r="A17028" s="7" t="s">
        <v>37233</v>
      </c>
      <c r="B17028" s="17" t="s">
        <v>37234</v>
      </c>
      <c r="C17028" s="17">
        <v>2.0</v>
      </c>
      <c r="D17028" s="17">
        <v>4.0275897E7</v>
      </c>
      <c r="E17028" s="17">
        <v>2.224219E7</v>
      </c>
      <c r="F17028" s="17">
        <v>2.224219E7</v>
      </c>
      <c r="G17028" s="17">
        <v>5.8309604E7</v>
      </c>
      <c r="H17028" s="17">
        <v>5.8309604E7</v>
      </c>
    </row>
    <row r="17029">
      <c r="A17029" s="7" t="s">
        <v>37235</v>
      </c>
      <c r="B17029" s="17" t="s">
        <v>37236</v>
      </c>
      <c r="C17029" s="17">
        <v>1.0</v>
      </c>
      <c r="D17029" s="17">
        <v>5.4304313E7</v>
      </c>
      <c r="E17029" s="17">
        <v>5.4304313E7</v>
      </c>
      <c r="F17029" s="17">
        <v>5.4304313E7</v>
      </c>
      <c r="G17029" s="17">
        <v>5.4304313E7</v>
      </c>
      <c r="H17029" s="17">
        <v>5.4304313E7</v>
      </c>
    </row>
    <row r="17030">
      <c r="A17030" s="7" t="s">
        <v>37237</v>
      </c>
      <c r="B17030" s="17" t="s">
        <v>37238</v>
      </c>
      <c r="C17030" s="17">
        <v>1.0</v>
      </c>
      <c r="D17030" s="17">
        <v>9.3739016E7</v>
      </c>
      <c r="E17030" s="17">
        <v>9.3739016E7</v>
      </c>
      <c r="F17030" s="17">
        <v>9.3739016E7</v>
      </c>
      <c r="G17030" s="17">
        <v>9.3739016E7</v>
      </c>
      <c r="H17030" s="17">
        <v>9.3739016E7</v>
      </c>
    </row>
    <row r="17031">
      <c r="A17031" s="7" t="s">
        <v>37239</v>
      </c>
      <c r="B17031" s="17" t="s">
        <v>37240</v>
      </c>
      <c r="C17031" s="17">
        <v>2.0</v>
      </c>
      <c r="D17031" s="17">
        <v>4597525.0</v>
      </c>
      <c r="E17031" s="17">
        <v>4451975.0</v>
      </c>
      <c r="F17031" s="17">
        <v>4451975.0</v>
      </c>
      <c r="G17031" s="17">
        <v>4743075.0</v>
      </c>
      <c r="H17031" s="17">
        <v>4743075.0</v>
      </c>
    </row>
    <row r="17032">
      <c r="A17032" s="7" t="s">
        <v>37241</v>
      </c>
      <c r="B17032" s="17" t="s">
        <v>37242</v>
      </c>
      <c r="C17032" s="17">
        <v>1.0</v>
      </c>
      <c r="D17032" s="17">
        <v>9713350.0</v>
      </c>
      <c r="E17032" s="17">
        <v>9713350.0</v>
      </c>
      <c r="F17032" s="17">
        <v>9713350.0</v>
      </c>
      <c r="G17032" s="17">
        <v>9713350.0</v>
      </c>
      <c r="H17032" s="17">
        <v>9713350.0</v>
      </c>
    </row>
    <row r="17033">
      <c r="A17033" s="7" t="s">
        <v>37243</v>
      </c>
      <c r="B17033" s="17" t="s">
        <v>37244</v>
      </c>
      <c r="C17033" s="17">
        <v>1.0</v>
      </c>
      <c r="D17033" s="17">
        <v>1.01149504E8</v>
      </c>
      <c r="E17033" s="17">
        <v>1.01149504E8</v>
      </c>
      <c r="F17033" s="17">
        <v>1.01149504E8</v>
      </c>
      <c r="G17033" s="17">
        <v>1.01149504E8</v>
      </c>
      <c r="H17033" s="17">
        <v>1.01149504E8</v>
      </c>
    </row>
    <row r="17034">
      <c r="A17034" s="7" t="s">
        <v>37245</v>
      </c>
      <c r="B17034" s="17" t="s">
        <v>37246</v>
      </c>
      <c r="C17034" s="17">
        <v>1.0</v>
      </c>
      <c r="D17034" s="17">
        <v>2489492.0</v>
      </c>
      <c r="E17034" s="17">
        <v>2489492.0</v>
      </c>
      <c r="F17034" s="17">
        <v>2489492.0</v>
      </c>
      <c r="G17034" s="17">
        <v>2489492.0</v>
      </c>
      <c r="H17034" s="17">
        <v>2489492.0</v>
      </c>
    </row>
    <row r="17035">
      <c r="A17035" s="7" t="s">
        <v>37247</v>
      </c>
      <c r="B17035" s="17" t="s">
        <v>37248</v>
      </c>
      <c r="C17035" s="17">
        <v>1.0</v>
      </c>
      <c r="D17035" s="17">
        <v>1.0130119E7</v>
      </c>
      <c r="E17035" s="17">
        <v>1.0130119E7</v>
      </c>
      <c r="F17035" s="17">
        <v>1.0130119E7</v>
      </c>
      <c r="G17035" s="17">
        <v>1.0130119E7</v>
      </c>
      <c r="H17035" s="17">
        <v>1.0130119E7</v>
      </c>
    </row>
    <row r="17036">
      <c r="A17036" s="7" t="s">
        <v>37249</v>
      </c>
      <c r="B17036" s="17" t="s">
        <v>37250</v>
      </c>
      <c r="C17036" s="17">
        <v>2.0</v>
      </c>
      <c r="D17036" s="17">
        <v>7.01204835E7</v>
      </c>
      <c r="E17036" s="17">
        <v>5456721.0</v>
      </c>
      <c r="F17036" s="17">
        <v>5456721.0</v>
      </c>
      <c r="G17036" s="17">
        <v>1.34784246E8</v>
      </c>
      <c r="H17036" s="17">
        <v>1.34784246E8</v>
      </c>
    </row>
    <row r="17037">
      <c r="A17037" s="7" t="s">
        <v>37251</v>
      </c>
      <c r="B17037" s="17" t="s">
        <v>37252</v>
      </c>
      <c r="C17037" s="17">
        <v>20.0</v>
      </c>
      <c r="D17037" s="17">
        <v>4.72739919E7</v>
      </c>
      <c r="E17037" s="17">
        <v>1.7763595E7</v>
      </c>
      <c r="F17037" s="17">
        <v>2.3992119E7</v>
      </c>
      <c r="G17037" s="17">
        <v>3.1405283E7</v>
      </c>
      <c r="H17037" s="17">
        <v>1.43863009E8</v>
      </c>
    </row>
    <row r="17038">
      <c r="A17038" s="7" t="s">
        <v>37253</v>
      </c>
      <c r="B17038" s="17" t="s">
        <v>37254</v>
      </c>
      <c r="C17038" s="17">
        <v>5.0</v>
      </c>
      <c r="D17038" s="17">
        <v>3.36535216E7</v>
      </c>
      <c r="E17038" s="17">
        <v>2.8525641E7</v>
      </c>
      <c r="F17038" s="17">
        <v>3.5673765E7</v>
      </c>
      <c r="G17038" s="17">
        <v>3.80177E7</v>
      </c>
      <c r="H17038" s="17">
        <v>4.1207E7</v>
      </c>
    </row>
    <row r="17039">
      <c r="A17039" s="7" t="s">
        <v>37255</v>
      </c>
      <c r="B17039" s="17" t="s">
        <v>37256</v>
      </c>
      <c r="C17039" s="17">
        <v>5.0</v>
      </c>
      <c r="D17039" s="17">
        <v>4.61938138E7</v>
      </c>
      <c r="E17039" s="17">
        <v>8623153.0</v>
      </c>
      <c r="F17039" s="17">
        <v>3.7105339E7</v>
      </c>
      <c r="G17039" s="17">
        <v>4.4560221E7</v>
      </c>
      <c r="H17039" s="17">
        <v>1.36840006E8</v>
      </c>
    </row>
    <row r="17040">
      <c r="A17040" s="7" t="s">
        <v>37257</v>
      </c>
      <c r="B17040" s="17" t="s">
        <v>37258</v>
      </c>
      <c r="C17040" s="17">
        <v>8.0</v>
      </c>
      <c r="D17040" s="17">
        <v>1.013943825E7</v>
      </c>
      <c r="E17040" s="17">
        <v>4566975.0</v>
      </c>
      <c r="F17040" s="17">
        <v>6534708.0</v>
      </c>
      <c r="G17040" s="17">
        <v>1.0307944E7</v>
      </c>
      <c r="H17040" s="17">
        <v>3.1008856E7</v>
      </c>
    </row>
    <row r="17041">
      <c r="A17041" s="7" t="s">
        <v>37259</v>
      </c>
      <c r="B17041" s="17" t="s">
        <v>37260</v>
      </c>
      <c r="C17041" s="17">
        <v>9.0</v>
      </c>
      <c r="D17041" s="17">
        <v>2.811772411E7</v>
      </c>
      <c r="E17041" s="17">
        <v>2.6281E7</v>
      </c>
      <c r="F17041" s="17">
        <v>2.651065E7</v>
      </c>
      <c r="G17041" s="17">
        <v>3.1622E7</v>
      </c>
      <c r="H17041" s="17">
        <v>4.985282E7</v>
      </c>
    </row>
    <row r="17042">
      <c r="A17042" s="7" t="s">
        <v>37261</v>
      </c>
      <c r="B17042" s="17" t="s">
        <v>37262</v>
      </c>
      <c r="C17042" s="17">
        <v>3.0</v>
      </c>
      <c r="D17042" s="17">
        <v>1.456776067E7</v>
      </c>
      <c r="E17042" s="17">
        <v>3417400.0</v>
      </c>
      <c r="F17042" s="17">
        <v>1.1093681E7</v>
      </c>
      <c r="G17042" s="17">
        <v>2.9192201E7</v>
      </c>
      <c r="H17042" s="17">
        <v>2.9192201E7</v>
      </c>
    </row>
    <row r="17043">
      <c r="A17043" s="7" t="s">
        <v>37263</v>
      </c>
      <c r="B17043" s="17" t="s">
        <v>37264</v>
      </c>
      <c r="C17043" s="17">
        <v>37.0</v>
      </c>
      <c r="D17043" s="17">
        <v>4.339052727E7</v>
      </c>
      <c r="E17043" s="17">
        <v>1.5341493E7</v>
      </c>
      <c r="F17043" s="17">
        <v>3.1170462E7</v>
      </c>
      <c r="G17043" s="17">
        <v>5.1430588E7</v>
      </c>
      <c r="H17043" s="17">
        <v>8.2496377E7</v>
      </c>
    </row>
    <row r="17044">
      <c r="A17044" s="7" t="s">
        <v>37265</v>
      </c>
      <c r="B17044" s="17" t="s">
        <v>37266</v>
      </c>
      <c r="C17044" s="17">
        <v>2.0</v>
      </c>
      <c r="D17044" s="17">
        <v>1.97797735E7</v>
      </c>
      <c r="E17044" s="17">
        <v>8158247.0</v>
      </c>
      <c r="F17044" s="17">
        <v>8158247.0</v>
      </c>
      <c r="G17044" s="17">
        <v>3.14013E7</v>
      </c>
      <c r="H17044" s="17">
        <v>3.14013E7</v>
      </c>
    </row>
    <row r="17045">
      <c r="A17045" s="7" t="s">
        <v>37267</v>
      </c>
      <c r="B17045" s="17" t="s">
        <v>37268</v>
      </c>
      <c r="C17045" s="17">
        <v>1.0</v>
      </c>
      <c r="D17045" s="17">
        <v>3.972298E7</v>
      </c>
      <c r="E17045" s="17">
        <v>3.972298E7</v>
      </c>
      <c r="F17045" s="17">
        <v>3.972298E7</v>
      </c>
      <c r="G17045" s="17">
        <v>3.972298E7</v>
      </c>
      <c r="H17045" s="17">
        <v>3.972298E7</v>
      </c>
    </row>
    <row r="17046">
      <c r="A17046" s="7" t="s">
        <v>37269</v>
      </c>
      <c r="B17046" s="17" t="s">
        <v>37270</v>
      </c>
      <c r="C17046" s="17">
        <v>17.0</v>
      </c>
      <c r="D17046" s="17">
        <v>2.834601794E7</v>
      </c>
      <c r="E17046" s="17">
        <v>2.1514765E7</v>
      </c>
      <c r="F17046" s="17">
        <v>2.7773235E7</v>
      </c>
      <c r="G17046" s="17">
        <v>3.8407122E7</v>
      </c>
      <c r="H17046" s="17">
        <v>4.9626E7</v>
      </c>
    </row>
    <row r="17047">
      <c r="A17047" s="7" t="s">
        <v>37271</v>
      </c>
      <c r="B17047" s="17" t="s">
        <v>37272</v>
      </c>
      <c r="C17047" s="17">
        <v>3.0</v>
      </c>
      <c r="D17047" s="17">
        <v>6.718547367E7</v>
      </c>
      <c r="E17047" s="17">
        <v>2.492545E7</v>
      </c>
      <c r="F17047" s="17">
        <v>7.47926E7</v>
      </c>
      <c r="G17047" s="17">
        <v>1.01838371E8</v>
      </c>
      <c r="H17047" s="17">
        <v>1.01838371E8</v>
      </c>
    </row>
    <row r="17048">
      <c r="A17048" s="7" t="s">
        <v>37273</v>
      </c>
      <c r="B17048" s="17" t="s">
        <v>37274</v>
      </c>
      <c r="C17048" s="17">
        <v>7.0</v>
      </c>
      <c r="D17048" s="17">
        <v>2.727708343E7</v>
      </c>
      <c r="E17048" s="17">
        <v>6593123.0</v>
      </c>
      <c r="F17048" s="17">
        <v>2.8187577E7</v>
      </c>
      <c r="G17048" s="17">
        <v>5.06739E7</v>
      </c>
      <c r="H17048" s="17">
        <v>5.2893435E7</v>
      </c>
    </row>
    <row r="17049">
      <c r="A17049" s="7" t="s">
        <v>37275</v>
      </c>
      <c r="B17049" s="17" t="s">
        <v>37276</v>
      </c>
      <c r="C17049" s="17">
        <v>1.0</v>
      </c>
      <c r="D17049" s="17">
        <v>1.0419657E7</v>
      </c>
      <c r="E17049" s="17">
        <v>1.0419657E7</v>
      </c>
      <c r="F17049" s="17">
        <v>1.0419657E7</v>
      </c>
      <c r="G17049" s="17">
        <v>1.0419657E7</v>
      </c>
      <c r="H17049" s="17">
        <v>1.0419657E7</v>
      </c>
    </row>
    <row r="17050">
      <c r="A17050" s="7" t="s">
        <v>37277</v>
      </c>
      <c r="B17050" s="17" t="s">
        <v>37278</v>
      </c>
      <c r="C17050" s="17">
        <v>3.0</v>
      </c>
      <c r="D17050" s="17">
        <v>2.344183333E7</v>
      </c>
      <c r="E17050" s="17">
        <v>1.05026E7</v>
      </c>
      <c r="F17050" s="17">
        <v>2.22349E7</v>
      </c>
      <c r="G17050" s="17">
        <v>3.7588E7</v>
      </c>
      <c r="H17050" s="17">
        <v>3.7588E7</v>
      </c>
    </row>
    <row r="17051">
      <c r="A17051" s="7" t="s">
        <v>37279</v>
      </c>
      <c r="B17051" s="17" t="s">
        <v>37280</v>
      </c>
      <c r="C17051" s="17">
        <v>4.0</v>
      </c>
      <c r="D17051" s="17">
        <v>2.765168375E7</v>
      </c>
      <c r="E17051" s="17">
        <v>2.0717E7</v>
      </c>
      <c r="F17051" s="17">
        <v>2.3486735E7</v>
      </c>
      <c r="G17051" s="17">
        <v>2.7357E7</v>
      </c>
      <c r="H17051" s="17">
        <v>3.9046E7</v>
      </c>
    </row>
    <row r="17052">
      <c r="A17052" s="7" t="s">
        <v>37281</v>
      </c>
      <c r="B17052" s="17" t="s">
        <v>37282</v>
      </c>
      <c r="C17052" s="17">
        <v>15.0</v>
      </c>
      <c r="D17052" s="17">
        <v>2.980669833E7</v>
      </c>
      <c r="E17052" s="17">
        <v>5780625.0</v>
      </c>
      <c r="F17052" s="17">
        <v>1.6702825E7</v>
      </c>
      <c r="G17052" s="17">
        <v>2.757328E7</v>
      </c>
      <c r="H17052" s="17">
        <v>9.6300292E7</v>
      </c>
    </row>
    <row r="17053">
      <c r="A17053" s="7" t="s">
        <v>37283</v>
      </c>
      <c r="B17053" s="17" t="s">
        <v>37284</v>
      </c>
      <c r="C17053" s="17">
        <v>3.0</v>
      </c>
      <c r="D17053" s="17">
        <v>1.073434867E7</v>
      </c>
      <c r="E17053" s="17">
        <v>8685760.0</v>
      </c>
      <c r="F17053" s="17">
        <v>1.0011093E7</v>
      </c>
      <c r="G17053" s="17">
        <v>1.3506193E7</v>
      </c>
      <c r="H17053" s="17">
        <v>1.3506193E7</v>
      </c>
    </row>
    <row r="17054">
      <c r="A17054" s="7" t="s">
        <v>37285</v>
      </c>
      <c r="B17054" s="17" t="s">
        <v>37286</v>
      </c>
      <c r="C17054" s="17">
        <v>1.0</v>
      </c>
      <c r="D17054" s="17">
        <v>8685760.0</v>
      </c>
      <c r="E17054" s="17">
        <v>8685760.0</v>
      </c>
      <c r="F17054" s="17">
        <v>8685760.0</v>
      </c>
      <c r="G17054" s="17">
        <v>8685760.0</v>
      </c>
      <c r="H17054" s="17">
        <v>8685760.0</v>
      </c>
    </row>
    <row r="17055">
      <c r="A17055" s="7" t="s">
        <v>37287</v>
      </c>
      <c r="B17055" s="17" t="s">
        <v>37288</v>
      </c>
      <c r="C17055" s="17">
        <v>1.0</v>
      </c>
      <c r="D17055" s="17">
        <v>5078422.0</v>
      </c>
      <c r="E17055" s="17">
        <v>5078422.0</v>
      </c>
      <c r="F17055" s="17">
        <v>5078422.0</v>
      </c>
      <c r="G17055" s="17">
        <v>5078422.0</v>
      </c>
      <c r="H17055" s="17">
        <v>5078422.0</v>
      </c>
    </row>
    <row r="17056">
      <c r="A17056" s="7" t="s">
        <v>37289</v>
      </c>
      <c r="B17056" s="17" t="s">
        <v>37290</v>
      </c>
      <c r="C17056" s="17">
        <v>4.0</v>
      </c>
      <c r="D17056" s="17">
        <v>1.75053075E7</v>
      </c>
      <c r="E17056" s="17">
        <v>6896748.0</v>
      </c>
      <c r="F17056" s="17">
        <v>1.3292001E7</v>
      </c>
      <c r="G17056" s="17">
        <v>2.3128316E7</v>
      </c>
      <c r="H17056" s="17">
        <v>2.6704165E7</v>
      </c>
    </row>
    <row r="17057">
      <c r="A17057" s="7" t="s">
        <v>37292</v>
      </c>
      <c r="B17057" s="17" t="s">
        <v>37293</v>
      </c>
      <c r="C17057" s="17">
        <v>7.0</v>
      </c>
      <c r="D17057" s="17">
        <v>3.023213571E7</v>
      </c>
      <c r="E17057" s="17">
        <v>1.9714135E7</v>
      </c>
      <c r="F17057" s="17">
        <v>2.447294E7</v>
      </c>
      <c r="G17057" s="17">
        <v>4.2185383E7</v>
      </c>
      <c r="H17057" s="17">
        <v>6.1729447E7</v>
      </c>
    </row>
    <row r="17058">
      <c r="A17058" s="7" t="s">
        <v>37294</v>
      </c>
      <c r="B17058" s="17" t="s">
        <v>37295</v>
      </c>
      <c r="C17058" s="17">
        <v>18.0</v>
      </c>
      <c r="D17058" s="17">
        <v>1.492540983E7</v>
      </c>
      <c r="E17058" s="17">
        <v>7863417.0</v>
      </c>
      <c r="F17058" s="17">
        <v>1.14374E7</v>
      </c>
      <c r="G17058" s="17">
        <v>2.5101154E7</v>
      </c>
      <c r="H17058" s="17">
        <v>2.9459831E7</v>
      </c>
    </row>
    <row r="17059">
      <c r="A17059" s="7" t="s">
        <v>37296</v>
      </c>
      <c r="B17059" s="17" t="s">
        <v>37297</v>
      </c>
      <c r="C17059" s="17">
        <v>6.0</v>
      </c>
      <c r="D17059" s="17">
        <v>8965617.833</v>
      </c>
      <c r="E17059" s="17">
        <v>6769397.0</v>
      </c>
      <c r="F17059" s="17">
        <v>7002300.0</v>
      </c>
      <c r="G17059" s="17">
        <v>1.0619952E7</v>
      </c>
      <c r="H17059" s="17">
        <v>1.751418E7</v>
      </c>
    </row>
    <row r="17060">
      <c r="A17060" s="7" t="s">
        <v>37298</v>
      </c>
      <c r="B17060" s="17" t="s">
        <v>37299</v>
      </c>
      <c r="C17060" s="17">
        <v>8.0</v>
      </c>
      <c r="D17060" s="17">
        <v>2.078560825E7</v>
      </c>
      <c r="E17060" s="17">
        <v>2170848.0</v>
      </c>
      <c r="F17060" s="17">
        <v>1.1271968E7</v>
      </c>
      <c r="G17060" s="17">
        <v>1.2769774E7</v>
      </c>
      <c r="H17060" s="17">
        <v>1.03832656E8</v>
      </c>
    </row>
    <row r="17061">
      <c r="A17061" s="7" t="s">
        <v>37300</v>
      </c>
      <c r="B17061" s="17" t="s">
        <v>37301</v>
      </c>
      <c r="C17061" s="17">
        <v>4.0</v>
      </c>
      <c r="D17061" s="17">
        <v>1.28149585E7</v>
      </c>
      <c r="E17061" s="17">
        <v>3667200.0</v>
      </c>
      <c r="F17061" s="17">
        <v>7107347.0</v>
      </c>
      <c r="G17061" s="17">
        <v>8191050.0</v>
      </c>
      <c r="H17061" s="17">
        <v>3.2294237E7</v>
      </c>
    </row>
    <row r="17062">
      <c r="A17062" s="7" t="s">
        <v>37302</v>
      </c>
      <c r="B17062" s="17" t="s">
        <v>37303</v>
      </c>
      <c r="C17062" s="17">
        <v>1.0</v>
      </c>
      <c r="D17062" s="17">
        <v>2466325.0</v>
      </c>
      <c r="E17062" s="17">
        <v>2466325.0</v>
      </c>
      <c r="F17062" s="17">
        <v>2466325.0</v>
      </c>
      <c r="G17062" s="17">
        <v>2466325.0</v>
      </c>
      <c r="H17062" s="17">
        <v>2466325.0</v>
      </c>
    </row>
    <row r="17063">
      <c r="A17063" s="7" t="s">
        <v>37304</v>
      </c>
      <c r="B17063" s="17" t="s">
        <v>37305</v>
      </c>
      <c r="C17063" s="17">
        <v>3.0</v>
      </c>
      <c r="D17063" s="17">
        <v>1.220434033E7</v>
      </c>
      <c r="E17063" s="17">
        <v>7588646.0</v>
      </c>
      <c r="F17063" s="17">
        <v>1.0086875E7</v>
      </c>
      <c r="G17063" s="17">
        <v>1.89375E7</v>
      </c>
      <c r="H17063" s="17">
        <v>1.89375E7</v>
      </c>
    </row>
    <row r="17064">
      <c r="A17064" s="7" t="s">
        <v>37306</v>
      </c>
      <c r="B17064" s="17" t="s">
        <v>37307</v>
      </c>
      <c r="C17064" s="17">
        <v>1.0</v>
      </c>
      <c r="D17064" s="17">
        <v>1.5412992E7</v>
      </c>
      <c r="E17064" s="17">
        <v>1.5412992E7</v>
      </c>
      <c r="F17064" s="17">
        <v>1.5412992E7</v>
      </c>
      <c r="G17064" s="17">
        <v>1.5412992E7</v>
      </c>
      <c r="H17064" s="17">
        <v>1.5412992E7</v>
      </c>
    </row>
    <row r="17065">
      <c r="A17065" s="7" t="s">
        <v>37308</v>
      </c>
      <c r="B17065" s="17" t="s">
        <v>37309</v>
      </c>
      <c r="C17065" s="17">
        <v>2.0</v>
      </c>
      <c r="D17065" s="17">
        <v>6622237.0</v>
      </c>
      <c r="E17065" s="17">
        <v>5227010.0</v>
      </c>
      <c r="F17065" s="17">
        <v>5227010.0</v>
      </c>
      <c r="G17065" s="17">
        <v>8017464.0</v>
      </c>
      <c r="H17065" s="17">
        <v>8017464.0</v>
      </c>
    </row>
    <row r="17066">
      <c r="A17066" s="7" t="s">
        <v>37310</v>
      </c>
      <c r="B17066" s="17" t="s">
        <v>37311</v>
      </c>
      <c r="C17066" s="17">
        <v>1.0</v>
      </c>
      <c r="D17066" s="17">
        <v>9.2171897E7</v>
      </c>
      <c r="E17066" s="17">
        <v>9.2171897E7</v>
      </c>
      <c r="F17066" s="17">
        <v>9.2171897E7</v>
      </c>
      <c r="G17066" s="17">
        <v>9.2171897E7</v>
      </c>
      <c r="H17066" s="17">
        <v>9.2171897E7</v>
      </c>
    </row>
    <row r="17067">
      <c r="A17067" s="7" t="s">
        <v>37312</v>
      </c>
      <c r="B17067" s="17" t="s">
        <v>37313</v>
      </c>
      <c r="C17067" s="17">
        <v>6.0</v>
      </c>
      <c r="D17067" s="17">
        <v>1.607646283E7</v>
      </c>
      <c r="E17067" s="17">
        <v>8877282.0</v>
      </c>
      <c r="F17067" s="17">
        <v>1.534106E7</v>
      </c>
      <c r="G17067" s="17">
        <v>2.5113027E7</v>
      </c>
      <c r="H17067" s="17">
        <v>2.5639781E7</v>
      </c>
    </row>
    <row r="17068">
      <c r="A17068" s="7" t="s">
        <v>37315</v>
      </c>
      <c r="B17068" s="17" t="s">
        <v>37316</v>
      </c>
      <c r="C17068" s="17">
        <v>1.0</v>
      </c>
      <c r="D17068" s="17">
        <v>6856660.0</v>
      </c>
      <c r="E17068" s="17">
        <v>6856660.0</v>
      </c>
      <c r="F17068" s="17">
        <v>6856660.0</v>
      </c>
      <c r="G17068" s="17">
        <v>6856660.0</v>
      </c>
      <c r="H17068" s="17">
        <v>6856660.0</v>
      </c>
    </row>
    <row r="17069">
      <c r="A17069" s="7" t="s">
        <v>37317</v>
      </c>
      <c r="B17069" s="17" t="s">
        <v>37318</v>
      </c>
      <c r="C17069" s="17">
        <v>2.0</v>
      </c>
      <c r="D17069" s="17">
        <v>7529853.0</v>
      </c>
      <c r="E17069" s="17">
        <v>4255854.0</v>
      </c>
      <c r="F17069" s="17">
        <v>4255854.0</v>
      </c>
      <c r="G17069" s="17">
        <v>1.0803852E7</v>
      </c>
      <c r="H17069" s="17">
        <v>1.0803852E7</v>
      </c>
    </row>
    <row r="17070">
      <c r="A17070" s="7" t="s">
        <v>37319</v>
      </c>
      <c r="B17070" s="17" t="s">
        <v>37320</v>
      </c>
      <c r="C17070" s="17">
        <v>4.0</v>
      </c>
      <c r="D17070" s="17">
        <v>1.90814195E7</v>
      </c>
      <c r="E17070" s="17">
        <v>4510993.0</v>
      </c>
      <c r="F17070" s="17">
        <v>5946355.0</v>
      </c>
      <c r="G17070" s="17">
        <v>1.4119722E7</v>
      </c>
      <c r="H17070" s="17">
        <v>5.1748608E7</v>
      </c>
    </row>
    <row r="17071">
      <c r="A17071" s="7" t="s">
        <v>37321</v>
      </c>
      <c r="B17071" s="17" t="s">
        <v>37322</v>
      </c>
      <c r="C17071" s="17">
        <v>22.0</v>
      </c>
      <c r="D17071" s="17">
        <v>1.414023023E7</v>
      </c>
      <c r="E17071" s="17">
        <v>5066992.0</v>
      </c>
      <c r="F17071" s="17">
        <v>1.0790739E7</v>
      </c>
      <c r="G17071" s="17">
        <v>1.7400549E7</v>
      </c>
      <c r="H17071" s="17">
        <v>2.1021662E7</v>
      </c>
    </row>
    <row r="17072">
      <c r="A17072" s="7" t="s">
        <v>37323</v>
      </c>
      <c r="B17072" s="17" t="s">
        <v>37324</v>
      </c>
      <c r="C17072" s="17">
        <v>3.0</v>
      </c>
      <c r="D17072" s="17">
        <v>5597887.333</v>
      </c>
      <c r="E17072" s="17">
        <v>4485200.0</v>
      </c>
      <c r="F17072" s="17">
        <v>4865812.0</v>
      </c>
      <c r="G17072" s="17">
        <v>7442650.0</v>
      </c>
      <c r="H17072" s="17">
        <v>7442650.0</v>
      </c>
    </row>
    <row r="17073">
      <c r="A17073" s="7" t="s">
        <v>37325</v>
      </c>
      <c r="B17073" s="17" t="s">
        <v>37326</v>
      </c>
      <c r="C17073" s="17">
        <v>2.0</v>
      </c>
      <c r="D17073" s="17">
        <v>1.0881827E7</v>
      </c>
      <c r="E17073" s="17">
        <v>3512532.0</v>
      </c>
      <c r="F17073" s="17">
        <v>3512532.0</v>
      </c>
      <c r="G17073" s="17">
        <v>1.8251122E7</v>
      </c>
      <c r="H17073" s="17">
        <v>1.8251122E7</v>
      </c>
    </row>
    <row r="17074">
      <c r="A17074" s="7" t="s">
        <v>37327</v>
      </c>
      <c r="B17074" s="17" t="s">
        <v>37328</v>
      </c>
      <c r="C17074" s="17">
        <v>5.0</v>
      </c>
      <c r="D17074" s="17">
        <v>2.81650354E7</v>
      </c>
      <c r="E17074" s="17">
        <v>2.65576E7</v>
      </c>
      <c r="F17074" s="17">
        <v>2.7502431E7</v>
      </c>
      <c r="G17074" s="17">
        <v>2.89491E7</v>
      </c>
      <c r="H17074" s="17">
        <v>5.0725437E7</v>
      </c>
    </row>
    <row r="17075">
      <c r="A17075" s="7" t="s">
        <v>37329</v>
      </c>
      <c r="B17075" s="17" t="s">
        <v>37330</v>
      </c>
      <c r="C17075" s="17">
        <v>3.0</v>
      </c>
      <c r="D17075" s="17">
        <v>3.0929807E7</v>
      </c>
      <c r="E17075" s="17">
        <v>1.1210323E7</v>
      </c>
      <c r="F17075" s="17">
        <v>1.8286846E7</v>
      </c>
      <c r="G17075" s="17">
        <v>6.3292252E7</v>
      </c>
      <c r="H17075" s="17">
        <v>6.3292252E7</v>
      </c>
    </row>
    <row r="17076">
      <c r="A17076" s="7" t="s">
        <v>37331</v>
      </c>
      <c r="B17076" s="17" t="s">
        <v>37332</v>
      </c>
      <c r="C17076" s="17">
        <v>2.0</v>
      </c>
      <c r="D17076" s="17">
        <v>5542900.0</v>
      </c>
      <c r="E17076" s="17">
        <v>4523800.0</v>
      </c>
      <c r="F17076" s="17">
        <v>4523800.0</v>
      </c>
      <c r="G17076" s="17">
        <v>6562000.0</v>
      </c>
      <c r="H17076" s="17">
        <v>6562000.0</v>
      </c>
    </row>
    <row r="17077">
      <c r="A17077" s="7" t="s">
        <v>37333</v>
      </c>
      <c r="B17077" s="17" t="s">
        <v>37334</v>
      </c>
      <c r="C17077" s="17">
        <v>1.0</v>
      </c>
      <c r="D17077" s="17">
        <v>7057200.0</v>
      </c>
      <c r="E17077" s="17">
        <v>7057200.0</v>
      </c>
      <c r="F17077" s="17">
        <v>7057200.0</v>
      </c>
      <c r="G17077" s="17">
        <v>7057200.0</v>
      </c>
      <c r="H17077" s="17">
        <v>7057200.0</v>
      </c>
    </row>
    <row r="17078">
      <c r="A17078" s="7" t="s">
        <v>37335</v>
      </c>
      <c r="B17078" s="17" t="s">
        <v>37336</v>
      </c>
      <c r="C17078" s="17">
        <v>1.0</v>
      </c>
      <c r="D17078" s="17">
        <v>1.9502884E7</v>
      </c>
      <c r="E17078" s="17">
        <v>1.9502884E7</v>
      </c>
      <c r="F17078" s="17">
        <v>1.9502884E7</v>
      </c>
      <c r="G17078" s="17">
        <v>1.9502884E7</v>
      </c>
      <c r="H17078" s="17">
        <v>1.9502884E7</v>
      </c>
    </row>
    <row r="17079">
      <c r="A17079" s="7" t="s">
        <v>37337</v>
      </c>
      <c r="B17079" s="17" t="s">
        <v>37338</v>
      </c>
      <c r="C17079" s="17">
        <v>1.0</v>
      </c>
      <c r="D17079" s="17">
        <v>4074592.0</v>
      </c>
      <c r="E17079" s="17">
        <v>4074592.0</v>
      </c>
      <c r="F17079" s="17">
        <v>4074592.0</v>
      </c>
      <c r="G17079" s="17">
        <v>4074592.0</v>
      </c>
      <c r="H17079" s="17">
        <v>4074592.0</v>
      </c>
    </row>
    <row r="17080">
      <c r="A17080" s="7" t="s">
        <v>37339</v>
      </c>
      <c r="B17080" s="17" t="s">
        <v>37340</v>
      </c>
      <c r="C17080" s="17">
        <v>8.0</v>
      </c>
      <c r="D17080" s="17">
        <v>1.291277375E7</v>
      </c>
      <c r="E17080" s="17">
        <v>5664948.0</v>
      </c>
      <c r="F17080" s="17">
        <v>1.43563E7</v>
      </c>
      <c r="G17080" s="17">
        <v>1.7285075E7</v>
      </c>
      <c r="H17080" s="17">
        <v>2.3241335E7</v>
      </c>
    </row>
    <row r="17081">
      <c r="A17081" s="7" t="s">
        <v>37341</v>
      </c>
      <c r="B17081" s="17" t="s">
        <v>37342</v>
      </c>
      <c r="C17081" s="17">
        <v>1.0</v>
      </c>
      <c r="D17081" s="17">
        <v>4.7742347E7</v>
      </c>
      <c r="E17081" s="17">
        <v>4.7742347E7</v>
      </c>
      <c r="F17081" s="17">
        <v>4.7742347E7</v>
      </c>
      <c r="G17081" s="17">
        <v>4.7742347E7</v>
      </c>
      <c r="H17081" s="17">
        <v>4.7742347E7</v>
      </c>
    </row>
    <row r="17082">
      <c r="A17082" s="7" t="s">
        <v>37343</v>
      </c>
      <c r="B17082" s="17" t="s">
        <v>37344</v>
      </c>
      <c r="C17082" s="17">
        <v>3.0</v>
      </c>
      <c r="D17082" s="17">
        <v>1.433749267E7</v>
      </c>
      <c r="E17082" s="17">
        <v>5648149.0</v>
      </c>
      <c r="F17082" s="17">
        <v>1.8551896E7</v>
      </c>
      <c r="G17082" s="17">
        <v>1.8812433E7</v>
      </c>
      <c r="H17082" s="17">
        <v>1.8812433E7</v>
      </c>
    </row>
    <row r="17083">
      <c r="A17083" s="7" t="s">
        <v>37345</v>
      </c>
      <c r="B17083" s="17" t="s">
        <v>37346</v>
      </c>
      <c r="C17083" s="17">
        <v>2.0</v>
      </c>
      <c r="D17083" s="17">
        <v>2.98654735E7</v>
      </c>
      <c r="E17083" s="17">
        <v>2.6192894E7</v>
      </c>
      <c r="F17083" s="17">
        <v>2.6192894E7</v>
      </c>
      <c r="G17083" s="17">
        <v>3.3538053E7</v>
      </c>
      <c r="H17083" s="17">
        <v>3.3538053E7</v>
      </c>
    </row>
    <row r="17084">
      <c r="A17084" s="7" t="s">
        <v>37347</v>
      </c>
      <c r="B17084" s="17" t="s">
        <v>37348</v>
      </c>
      <c r="C17084" s="17">
        <v>1.0</v>
      </c>
      <c r="D17084" s="17">
        <v>4676511.0</v>
      </c>
      <c r="E17084" s="17">
        <v>4676511.0</v>
      </c>
      <c r="F17084" s="17">
        <v>4676511.0</v>
      </c>
      <c r="G17084" s="17">
        <v>4676511.0</v>
      </c>
      <c r="H17084" s="17">
        <v>4676511.0</v>
      </c>
    </row>
    <row r="17085">
      <c r="A17085" s="7" t="s">
        <v>37349</v>
      </c>
      <c r="B17085" s="17" t="s">
        <v>37350</v>
      </c>
      <c r="C17085" s="17">
        <v>1.0</v>
      </c>
      <c r="D17085" s="17">
        <v>4716158.0</v>
      </c>
      <c r="E17085" s="17">
        <v>4716158.0</v>
      </c>
      <c r="F17085" s="17">
        <v>4716158.0</v>
      </c>
      <c r="G17085" s="17">
        <v>4716158.0</v>
      </c>
      <c r="H17085" s="17">
        <v>4716158.0</v>
      </c>
    </row>
    <row r="17086">
      <c r="A17086" s="7" t="s">
        <v>37351</v>
      </c>
      <c r="B17086" s="17" t="s">
        <v>37352</v>
      </c>
      <c r="C17086" s="17">
        <v>4.0</v>
      </c>
      <c r="D17086" s="17">
        <v>2.1289444E7</v>
      </c>
      <c r="E17086" s="17">
        <v>3449251.0</v>
      </c>
      <c r="F17086" s="17">
        <v>6343054.0</v>
      </c>
      <c r="G17086" s="17">
        <v>8038721.0</v>
      </c>
      <c r="H17086" s="17">
        <v>6.732675E7</v>
      </c>
    </row>
    <row r="17087">
      <c r="A17087" s="7" t="s">
        <v>37353</v>
      </c>
      <c r="B17087" s="17" t="s">
        <v>37354</v>
      </c>
      <c r="C17087" s="17">
        <v>3.0</v>
      </c>
      <c r="D17087" s="17">
        <v>1.273800867E7</v>
      </c>
      <c r="E17087" s="17">
        <v>1.149729E7</v>
      </c>
      <c r="F17087" s="17">
        <v>1.3132736E7</v>
      </c>
      <c r="G17087" s="17">
        <v>1.3584E7</v>
      </c>
      <c r="H17087" s="17">
        <v>1.3584E7</v>
      </c>
    </row>
    <row r="17088">
      <c r="A17088" s="7" t="s">
        <v>37355</v>
      </c>
      <c r="B17088" s="17" t="s">
        <v>37356</v>
      </c>
      <c r="C17088" s="17">
        <v>1.0</v>
      </c>
      <c r="D17088" s="17">
        <v>2.5477622E7</v>
      </c>
      <c r="E17088" s="17">
        <v>2.5477622E7</v>
      </c>
      <c r="F17088" s="17">
        <v>2.5477622E7</v>
      </c>
      <c r="G17088" s="17">
        <v>2.5477622E7</v>
      </c>
      <c r="H17088" s="17">
        <v>2.5477622E7</v>
      </c>
    </row>
    <row r="17089">
      <c r="A17089" s="7" t="s">
        <v>37357</v>
      </c>
      <c r="B17089" s="17" t="s">
        <v>37358</v>
      </c>
      <c r="C17089" s="17">
        <v>2.0</v>
      </c>
      <c r="D17089" s="17">
        <v>7614680.5</v>
      </c>
      <c r="E17089" s="17">
        <v>4552692.0</v>
      </c>
      <c r="F17089" s="17">
        <v>4552692.0</v>
      </c>
      <c r="G17089" s="17">
        <v>1.0676669E7</v>
      </c>
      <c r="H17089" s="17">
        <v>1.0676669E7</v>
      </c>
    </row>
    <row r="17090">
      <c r="A17090" s="7" t="s">
        <v>37359</v>
      </c>
      <c r="B17090" s="17" t="s">
        <v>37360</v>
      </c>
      <c r="C17090" s="17">
        <v>31.0</v>
      </c>
      <c r="D17090" s="17">
        <v>8266758.677</v>
      </c>
      <c r="E17090" s="17">
        <v>4825552.0</v>
      </c>
      <c r="F17090" s="17">
        <v>5700198.0</v>
      </c>
      <c r="G17090" s="17">
        <v>8662458.0</v>
      </c>
      <c r="H17090" s="17">
        <v>1.2418101E7</v>
      </c>
    </row>
    <row r="17091">
      <c r="A17091" s="7" t="s">
        <v>37361</v>
      </c>
      <c r="B17091" s="17" t="s">
        <v>37362</v>
      </c>
      <c r="C17091" s="17">
        <v>1.0</v>
      </c>
      <c r="D17091" s="17">
        <v>9143900.0</v>
      </c>
      <c r="E17091" s="17">
        <v>9143900.0</v>
      </c>
      <c r="F17091" s="17">
        <v>9143900.0</v>
      </c>
      <c r="G17091" s="17">
        <v>9143900.0</v>
      </c>
      <c r="H17091" s="17">
        <v>9143900.0</v>
      </c>
    </row>
    <row r="17092">
      <c r="A17092" s="7" t="s">
        <v>37363</v>
      </c>
      <c r="B17092" s="17" t="s">
        <v>37364</v>
      </c>
      <c r="C17092" s="17">
        <v>2.0</v>
      </c>
      <c r="D17092" s="17">
        <v>1.51606045E7</v>
      </c>
      <c r="E17092" s="17">
        <v>5493800.0</v>
      </c>
      <c r="F17092" s="17">
        <v>5493800.0</v>
      </c>
      <c r="G17092" s="17">
        <v>2.4827409E7</v>
      </c>
      <c r="H17092" s="17">
        <v>2.4827409E7</v>
      </c>
    </row>
    <row r="17093">
      <c r="A17093" s="7" t="s">
        <v>37365</v>
      </c>
      <c r="B17093" s="17" t="s">
        <v>37366</v>
      </c>
      <c r="C17093" s="17">
        <v>15.0</v>
      </c>
      <c r="D17093" s="17">
        <v>2.60039246E7</v>
      </c>
      <c r="E17093" s="17">
        <v>1.2999663E7</v>
      </c>
      <c r="F17093" s="17">
        <v>2.6783401E7</v>
      </c>
      <c r="G17093" s="17">
        <v>3.6395201E7</v>
      </c>
      <c r="H17093" s="17">
        <v>4.2870317E7</v>
      </c>
    </row>
    <row r="17094">
      <c r="A17094" s="7" t="s">
        <v>37367</v>
      </c>
      <c r="B17094" s="17" t="s">
        <v>37368</v>
      </c>
      <c r="C17094" s="17">
        <v>1.0</v>
      </c>
      <c r="D17094" s="17">
        <v>1.12527182E8</v>
      </c>
      <c r="E17094" s="17">
        <v>1.12527182E8</v>
      </c>
      <c r="F17094" s="17">
        <v>1.12527182E8</v>
      </c>
      <c r="G17094" s="17">
        <v>1.12527182E8</v>
      </c>
      <c r="H17094" s="17">
        <v>1.12527182E8</v>
      </c>
    </row>
    <row r="17095">
      <c r="A17095" s="7" t="s">
        <v>37369</v>
      </c>
      <c r="B17095" s="17" t="s">
        <v>37370</v>
      </c>
      <c r="C17095" s="17">
        <v>1.0</v>
      </c>
      <c r="D17095" s="17">
        <v>4.0090039E7</v>
      </c>
      <c r="E17095" s="17">
        <v>4.0090039E7</v>
      </c>
      <c r="F17095" s="17">
        <v>4.0090039E7</v>
      </c>
      <c r="G17095" s="17">
        <v>4.0090039E7</v>
      </c>
      <c r="H17095" s="17">
        <v>4.0090039E7</v>
      </c>
    </row>
    <row r="17096">
      <c r="A17096" s="7" t="s">
        <v>37371</v>
      </c>
      <c r="B17096" s="17" t="s">
        <v>37372</v>
      </c>
      <c r="C17096" s="17">
        <v>3.0</v>
      </c>
      <c r="D17096" s="17">
        <v>1.909806633E7</v>
      </c>
      <c r="E17096" s="17">
        <v>3988186.0</v>
      </c>
      <c r="F17096" s="17">
        <v>9398037.0</v>
      </c>
      <c r="G17096" s="17">
        <v>4.3907976E7</v>
      </c>
      <c r="H17096" s="17">
        <v>4.3907976E7</v>
      </c>
    </row>
    <row r="17097">
      <c r="A17097" s="7" t="s">
        <v>37373</v>
      </c>
      <c r="B17097" s="17" t="s">
        <v>37374</v>
      </c>
      <c r="C17097" s="17">
        <v>5.0</v>
      </c>
      <c r="D17097" s="17">
        <v>2.5157297E7</v>
      </c>
      <c r="E17097" s="17">
        <v>1.662E7</v>
      </c>
      <c r="F17097" s="17">
        <v>2.6473211E7</v>
      </c>
      <c r="G17097" s="17">
        <v>3.3993E7</v>
      </c>
      <c r="H17097" s="17">
        <v>3.6504381E7</v>
      </c>
    </row>
    <row r="17098">
      <c r="A17098" s="7" t="s">
        <v>37375</v>
      </c>
      <c r="B17098" s="17" t="s">
        <v>37376</v>
      </c>
      <c r="C17098" s="17">
        <v>1.0</v>
      </c>
      <c r="D17098" s="17">
        <v>1.1751419E7</v>
      </c>
      <c r="E17098" s="17">
        <v>1.1751419E7</v>
      </c>
      <c r="F17098" s="17">
        <v>1.1751419E7</v>
      </c>
      <c r="G17098" s="17">
        <v>1.1751419E7</v>
      </c>
      <c r="H17098" s="17">
        <v>1.1751419E7</v>
      </c>
    </row>
    <row r="17099">
      <c r="A17099" s="7" t="s">
        <v>37377</v>
      </c>
      <c r="B17099" s="17" t="s">
        <v>37378</v>
      </c>
      <c r="C17099" s="17">
        <v>1.0</v>
      </c>
      <c r="D17099" s="17">
        <v>2.3734319E7</v>
      </c>
      <c r="E17099" s="17">
        <v>2.3734319E7</v>
      </c>
      <c r="F17099" s="17">
        <v>2.3734319E7</v>
      </c>
      <c r="G17099" s="17">
        <v>2.3734319E7</v>
      </c>
      <c r="H17099" s="17">
        <v>2.3734319E7</v>
      </c>
    </row>
    <row r="17100">
      <c r="A17100" s="7" t="s">
        <v>37379</v>
      </c>
      <c r="B17100" s="17" t="s">
        <v>37380</v>
      </c>
      <c r="C17100" s="17">
        <v>2.0</v>
      </c>
      <c r="D17100" s="17">
        <v>1.56936805E7</v>
      </c>
      <c r="E17100" s="17">
        <v>4521695.0</v>
      </c>
      <c r="F17100" s="17">
        <v>4521695.0</v>
      </c>
      <c r="G17100" s="17">
        <v>2.6865666E7</v>
      </c>
      <c r="H17100" s="17">
        <v>2.6865666E7</v>
      </c>
    </row>
    <row r="17101">
      <c r="A17101" s="7" t="s">
        <v>37381</v>
      </c>
      <c r="B17101" s="17" t="s">
        <v>37382</v>
      </c>
      <c r="C17101" s="17">
        <v>1.0</v>
      </c>
      <c r="D17101" s="17">
        <v>2.2578393E7</v>
      </c>
      <c r="E17101" s="17">
        <v>2.2578393E7</v>
      </c>
      <c r="F17101" s="17">
        <v>2.2578393E7</v>
      </c>
      <c r="G17101" s="17">
        <v>2.2578393E7</v>
      </c>
      <c r="H17101" s="17">
        <v>2.2578393E7</v>
      </c>
    </row>
    <row r="17102">
      <c r="A17102" s="7" t="s">
        <v>37383</v>
      </c>
      <c r="B17102" s="17" t="s">
        <v>37384</v>
      </c>
      <c r="C17102" s="17">
        <v>1.0</v>
      </c>
      <c r="D17102" s="17">
        <v>9480000.0</v>
      </c>
      <c r="E17102" s="17">
        <v>9480000.0</v>
      </c>
      <c r="F17102" s="17">
        <v>9480000.0</v>
      </c>
      <c r="G17102" s="17">
        <v>9480000.0</v>
      </c>
      <c r="H17102" s="17">
        <v>9480000.0</v>
      </c>
    </row>
    <row r="17103">
      <c r="A17103" s="7" t="s">
        <v>37386</v>
      </c>
      <c r="B17103" s="17" t="s">
        <v>37387</v>
      </c>
      <c r="C17103" s="17">
        <v>87.0</v>
      </c>
      <c r="D17103" s="17">
        <v>3.727214664E7</v>
      </c>
      <c r="E17103" s="17">
        <v>2.354196E7</v>
      </c>
      <c r="F17103" s="17">
        <v>3.2125865E7</v>
      </c>
      <c r="G17103" s="17">
        <v>4.88901E7</v>
      </c>
      <c r="H17103" s="17">
        <v>6.8607484E7</v>
      </c>
    </row>
    <row r="17104">
      <c r="A17104" s="7" t="s">
        <v>37388</v>
      </c>
      <c r="B17104" s="17" t="s">
        <v>37389</v>
      </c>
      <c r="C17104" s="17">
        <v>3.0</v>
      </c>
      <c r="D17104" s="17">
        <v>3.988069167E7</v>
      </c>
      <c r="E17104" s="17">
        <v>2.71221E7</v>
      </c>
      <c r="F17104" s="17">
        <v>4.6259987E7</v>
      </c>
      <c r="G17104" s="17">
        <v>4.6259988E7</v>
      </c>
      <c r="H17104" s="17">
        <v>4.6259988E7</v>
      </c>
    </row>
    <row r="17105">
      <c r="A17105" s="7" t="s">
        <v>37390</v>
      </c>
      <c r="B17105" s="17" t="s">
        <v>37391</v>
      </c>
      <c r="C17105" s="17">
        <v>4.0</v>
      </c>
      <c r="D17105" s="17">
        <v>4.427629625E7</v>
      </c>
      <c r="E17105" s="17">
        <v>2.00068E7</v>
      </c>
      <c r="F17105" s="17">
        <v>2.3783314E7</v>
      </c>
      <c r="G17105" s="17">
        <v>3.8304642E7</v>
      </c>
      <c r="H17105" s="17">
        <v>9.5010429E7</v>
      </c>
    </row>
    <row r="17106">
      <c r="A17106" s="7" t="s">
        <v>37392</v>
      </c>
      <c r="B17106" s="17" t="s">
        <v>37393</v>
      </c>
      <c r="C17106" s="17">
        <v>1.0</v>
      </c>
      <c r="D17106" s="17">
        <v>4.0766326E7</v>
      </c>
      <c r="E17106" s="17">
        <v>4.0766326E7</v>
      </c>
      <c r="F17106" s="17">
        <v>4.0766326E7</v>
      </c>
      <c r="G17106" s="17">
        <v>4.0766326E7</v>
      </c>
      <c r="H17106" s="17">
        <v>4.0766326E7</v>
      </c>
    </row>
    <row r="17107">
      <c r="A17107" s="7" t="s">
        <v>37394</v>
      </c>
      <c r="B17107" s="17" t="s">
        <v>37395</v>
      </c>
      <c r="C17107" s="17">
        <v>44.0</v>
      </c>
      <c r="D17107" s="17">
        <v>3.5650121E7</v>
      </c>
      <c r="E17107" s="17">
        <v>2.1104532E7</v>
      </c>
      <c r="F17107" s="17">
        <v>2.6452351E7</v>
      </c>
      <c r="G17107" s="17">
        <v>4.3368528E7</v>
      </c>
      <c r="H17107" s="17">
        <v>7.1699025E7</v>
      </c>
    </row>
    <row r="17108">
      <c r="A17108" s="7" t="s">
        <v>37396</v>
      </c>
      <c r="B17108" s="17" t="s">
        <v>37397</v>
      </c>
      <c r="C17108" s="17">
        <v>50.0</v>
      </c>
      <c r="D17108" s="17">
        <v>3.875061506E7</v>
      </c>
      <c r="E17108" s="17">
        <v>2.2900112E7</v>
      </c>
      <c r="F17108" s="17">
        <v>3.0472304E7</v>
      </c>
      <c r="G17108" s="17">
        <v>4.3474497E7</v>
      </c>
      <c r="H17108" s="17">
        <v>7.1194109E7</v>
      </c>
    </row>
    <row r="17109">
      <c r="A17109" s="7" t="s">
        <v>37398</v>
      </c>
      <c r="B17109" s="17" t="s">
        <v>37399</v>
      </c>
      <c r="C17109" s="17">
        <v>4.0</v>
      </c>
      <c r="D17109" s="17">
        <v>2.5760809E7</v>
      </c>
      <c r="E17109" s="17">
        <v>1.8018023E7</v>
      </c>
      <c r="F17109" s="17">
        <v>2.5792308E7</v>
      </c>
      <c r="G17109" s="17">
        <v>2.6140818E7</v>
      </c>
      <c r="H17109" s="17">
        <v>3.3092087E7</v>
      </c>
    </row>
    <row r="17110">
      <c r="A17110" s="7" t="s">
        <v>37400</v>
      </c>
      <c r="B17110" s="17" t="s">
        <v>37401</v>
      </c>
      <c r="C17110" s="17">
        <v>1.0</v>
      </c>
      <c r="D17110" s="17">
        <v>2.0249635E7</v>
      </c>
      <c r="E17110" s="17">
        <v>2.0249635E7</v>
      </c>
      <c r="F17110" s="17">
        <v>2.0249635E7</v>
      </c>
      <c r="G17110" s="17">
        <v>2.0249635E7</v>
      </c>
      <c r="H17110" s="17">
        <v>2.0249635E7</v>
      </c>
    </row>
    <row r="17111">
      <c r="A17111" s="7" t="s">
        <v>37402</v>
      </c>
      <c r="B17111" s="17" t="s">
        <v>37403</v>
      </c>
      <c r="C17111" s="17">
        <v>3.0</v>
      </c>
      <c r="D17111" s="17">
        <v>1.657155467E7</v>
      </c>
      <c r="E17111" s="17">
        <v>3556676.0</v>
      </c>
      <c r="F17111" s="17">
        <v>2.0558682E7</v>
      </c>
      <c r="G17111" s="17">
        <v>2.5599306E7</v>
      </c>
      <c r="H17111" s="17">
        <v>2.5599306E7</v>
      </c>
    </row>
    <row r="17112">
      <c r="A17112" s="7" t="s">
        <v>37404</v>
      </c>
      <c r="B17112" s="17" t="s">
        <v>37405</v>
      </c>
      <c r="C17112" s="17">
        <v>13.0</v>
      </c>
      <c r="D17112" s="17">
        <v>3.024750885E7</v>
      </c>
      <c r="E17112" s="17">
        <v>2.261465E7</v>
      </c>
      <c r="F17112" s="17">
        <v>2.4783825E7</v>
      </c>
      <c r="G17112" s="17">
        <v>4.0102205E7</v>
      </c>
      <c r="H17112" s="17">
        <v>4.72065E7</v>
      </c>
    </row>
    <row r="17113">
      <c r="A17113" s="7" t="s">
        <v>37406</v>
      </c>
      <c r="B17113" s="17" t="s">
        <v>37407</v>
      </c>
      <c r="C17113" s="17">
        <v>2.0</v>
      </c>
      <c r="D17113" s="17">
        <v>3.9333287E7</v>
      </c>
      <c r="E17113" s="17">
        <v>2.9378358E7</v>
      </c>
      <c r="F17113" s="17">
        <v>2.9378358E7</v>
      </c>
      <c r="G17113" s="17">
        <v>4.9288216E7</v>
      </c>
      <c r="H17113" s="17">
        <v>4.9288216E7</v>
      </c>
    </row>
    <row r="17114">
      <c r="A17114" s="7" t="s">
        <v>37408</v>
      </c>
      <c r="B17114" s="17" t="s">
        <v>37409</v>
      </c>
      <c r="C17114" s="17">
        <v>15.0</v>
      </c>
      <c r="D17114" s="17">
        <v>1.677813427E7</v>
      </c>
      <c r="E17114" s="17">
        <v>5089367.0</v>
      </c>
      <c r="F17114" s="17">
        <v>1.2137054E7</v>
      </c>
      <c r="G17114" s="17">
        <v>2.7612836E7</v>
      </c>
      <c r="H17114" s="17">
        <v>3.5711779E7</v>
      </c>
    </row>
    <row r="17115">
      <c r="A17115" s="7" t="s">
        <v>37410</v>
      </c>
      <c r="B17115" s="17" t="s">
        <v>37411</v>
      </c>
      <c r="C17115" s="17">
        <v>4.0</v>
      </c>
      <c r="D17115" s="17">
        <v>3.143452225E7</v>
      </c>
      <c r="E17115" s="17">
        <v>1.0056446E7</v>
      </c>
      <c r="F17115" s="17">
        <v>1.3594182E7</v>
      </c>
      <c r="G17115" s="17">
        <v>2.5485533E7</v>
      </c>
      <c r="H17115" s="17">
        <v>7.6601928E7</v>
      </c>
    </row>
    <row r="17116">
      <c r="A17116" s="7" t="s">
        <v>37412</v>
      </c>
      <c r="B17116" s="17" t="s">
        <v>37413</v>
      </c>
      <c r="C17116" s="17">
        <v>2.0</v>
      </c>
      <c r="D17116" s="17">
        <v>4.47416425E7</v>
      </c>
      <c r="E17116" s="17">
        <v>3.22239E7</v>
      </c>
      <c r="F17116" s="17">
        <v>3.22239E7</v>
      </c>
      <c r="G17116" s="17">
        <v>5.7259385E7</v>
      </c>
      <c r="H17116" s="17">
        <v>5.7259385E7</v>
      </c>
    </row>
    <row r="17117">
      <c r="A17117" s="7" t="s">
        <v>37414</v>
      </c>
      <c r="B17117" s="17" t="s">
        <v>37416</v>
      </c>
      <c r="C17117" s="17">
        <v>1.0</v>
      </c>
      <c r="D17117" s="17">
        <v>4.9960337E7</v>
      </c>
      <c r="E17117" s="17">
        <v>4.9960337E7</v>
      </c>
      <c r="F17117" s="17">
        <v>4.9960337E7</v>
      </c>
      <c r="G17117" s="17">
        <v>4.9960337E7</v>
      </c>
      <c r="H17117" s="17">
        <v>4.9960337E7</v>
      </c>
    </row>
    <row r="17118">
      <c r="A17118" s="7" t="s">
        <v>37417</v>
      </c>
      <c r="B17118" s="17" t="s">
        <v>37418</v>
      </c>
      <c r="C17118" s="17">
        <v>1.0</v>
      </c>
      <c r="D17118" s="17">
        <v>9.422605E7</v>
      </c>
      <c r="E17118" s="17">
        <v>9.422605E7</v>
      </c>
      <c r="F17118" s="17">
        <v>9.422605E7</v>
      </c>
      <c r="G17118" s="17">
        <v>9.422605E7</v>
      </c>
      <c r="H17118" s="17">
        <v>9.422605E7</v>
      </c>
    </row>
    <row r="17119">
      <c r="A17119" s="7" t="s">
        <v>37419</v>
      </c>
      <c r="B17119" s="17" t="s">
        <v>37420</v>
      </c>
      <c r="C17119" s="17">
        <v>1.0</v>
      </c>
      <c r="D17119" s="17">
        <v>2.1124197E7</v>
      </c>
      <c r="E17119" s="17">
        <v>2.1124197E7</v>
      </c>
      <c r="F17119" s="17">
        <v>2.1124197E7</v>
      </c>
      <c r="G17119" s="17">
        <v>2.1124197E7</v>
      </c>
      <c r="H17119" s="17">
        <v>2.1124197E7</v>
      </c>
    </row>
    <row r="17120">
      <c r="A17120" s="7" t="s">
        <v>37421</v>
      </c>
      <c r="B17120" s="17" t="s">
        <v>37422</v>
      </c>
      <c r="C17120" s="17">
        <v>1.0</v>
      </c>
      <c r="D17120" s="17">
        <v>4.8970912E7</v>
      </c>
      <c r="E17120" s="17">
        <v>4.8970912E7</v>
      </c>
      <c r="F17120" s="17">
        <v>4.8970912E7</v>
      </c>
      <c r="G17120" s="17">
        <v>4.8970912E7</v>
      </c>
      <c r="H17120" s="17">
        <v>4.8970912E7</v>
      </c>
    </row>
    <row r="17121">
      <c r="A17121" s="7" t="s">
        <v>37423</v>
      </c>
      <c r="B17121" s="17" t="s">
        <v>37424</v>
      </c>
      <c r="C17121" s="17">
        <v>19.0</v>
      </c>
      <c r="D17121" s="17">
        <v>4.102775726E7</v>
      </c>
      <c r="E17121" s="17">
        <v>2.3179925E7</v>
      </c>
      <c r="F17121" s="17">
        <v>3.2161404E7</v>
      </c>
      <c r="G17121" s="17">
        <v>5.1733001E7</v>
      </c>
      <c r="H17121" s="17">
        <v>6.7816919E7</v>
      </c>
    </row>
    <row r="17122">
      <c r="A17122" s="7" t="s">
        <v>37425</v>
      </c>
      <c r="B17122" s="17" t="s">
        <v>37426</v>
      </c>
      <c r="C17122" s="17">
        <v>1.0</v>
      </c>
      <c r="D17122" s="17">
        <v>2.2856002E7</v>
      </c>
      <c r="E17122" s="17">
        <v>2.2856002E7</v>
      </c>
      <c r="F17122" s="17">
        <v>2.2856002E7</v>
      </c>
      <c r="G17122" s="17">
        <v>2.2856002E7</v>
      </c>
      <c r="H17122" s="17">
        <v>2.2856002E7</v>
      </c>
    </row>
    <row r="17123">
      <c r="A17123" s="7" t="s">
        <v>37427</v>
      </c>
      <c r="B17123" s="17" t="s">
        <v>37428</v>
      </c>
      <c r="C17123" s="17">
        <v>13.0</v>
      </c>
      <c r="D17123" s="17">
        <v>4.360796569E7</v>
      </c>
      <c r="E17123" s="17">
        <v>2.4635108E7</v>
      </c>
      <c r="F17123" s="17">
        <v>3.0272108E7</v>
      </c>
      <c r="G17123" s="17">
        <v>3.6992E7</v>
      </c>
      <c r="H17123" s="17">
        <v>1.15273505E8</v>
      </c>
    </row>
    <row r="17124">
      <c r="A17124" s="7" t="s">
        <v>37429</v>
      </c>
      <c r="B17124" s="17" t="s">
        <v>37430</v>
      </c>
      <c r="C17124" s="17">
        <v>10.0</v>
      </c>
      <c r="D17124" s="17">
        <v>3.49640103E7</v>
      </c>
      <c r="E17124" s="17">
        <v>2.0168689E7</v>
      </c>
      <c r="F17124" s="17">
        <v>2.5082855E7</v>
      </c>
      <c r="G17124" s="17">
        <v>3.9568477E7</v>
      </c>
      <c r="H17124" s="17">
        <v>7.4783386E7</v>
      </c>
    </row>
    <row r="17125">
      <c r="A17125" s="7" t="s">
        <v>37431</v>
      </c>
      <c r="B17125" s="17" t="s">
        <v>37432</v>
      </c>
      <c r="C17125" s="17">
        <v>2.0</v>
      </c>
      <c r="D17125" s="17">
        <v>2.69536465E7</v>
      </c>
      <c r="E17125" s="17">
        <v>2.25577E7</v>
      </c>
      <c r="F17125" s="17">
        <v>2.25577E7</v>
      </c>
      <c r="G17125" s="17">
        <v>3.1349593E7</v>
      </c>
      <c r="H17125" s="17">
        <v>3.1349593E7</v>
      </c>
    </row>
    <row r="17126">
      <c r="A17126" s="7" t="s">
        <v>37434</v>
      </c>
      <c r="B17126" s="17" t="s">
        <v>37435</v>
      </c>
      <c r="C17126" s="17">
        <v>1.0</v>
      </c>
      <c r="D17126" s="17">
        <v>2.4422648E7</v>
      </c>
      <c r="E17126" s="17">
        <v>2.4422648E7</v>
      </c>
      <c r="F17126" s="17">
        <v>2.4422648E7</v>
      </c>
      <c r="G17126" s="17">
        <v>2.4422648E7</v>
      </c>
      <c r="H17126" s="17">
        <v>2.4422648E7</v>
      </c>
    </row>
    <row r="17127">
      <c r="A17127" s="7" t="s">
        <v>37436</v>
      </c>
      <c r="B17127" s="17" t="s">
        <v>37437</v>
      </c>
      <c r="C17127" s="17">
        <v>4.0</v>
      </c>
      <c r="D17127" s="17">
        <v>2.9007017E7</v>
      </c>
      <c r="E17127" s="17">
        <v>6926900.0</v>
      </c>
      <c r="F17127" s="17">
        <v>2.5207849E7</v>
      </c>
      <c r="G17127" s="17">
        <v>3.0974119E7</v>
      </c>
      <c r="H17127" s="17">
        <v>5.29192E7</v>
      </c>
    </row>
    <row r="17128">
      <c r="A17128" s="7" t="s">
        <v>37438</v>
      </c>
      <c r="B17128" s="17" t="s">
        <v>37439</v>
      </c>
      <c r="C17128" s="17">
        <v>1.0</v>
      </c>
      <c r="D17128" s="17">
        <v>1.25790805E8</v>
      </c>
      <c r="E17128" s="17">
        <v>1.25790805E8</v>
      </c>
      <c r="F17128" s="17">
        <v>1.25790805E8</v>
      </c>
      <c r="G17128" s="17">
        <v>1.25790805E8</v>
      </c>
      <c r="H17128" s="17">
        <v>1.25790805E8</v>
      </c>
    </row>
    <row r="17129">
      <c r="A17129" s="7" t="s">
        <v>37440</v>
      </c>
      <c r="B17129" s="17" t="s">
        <v>37441</v>
      </c>
      <c r="C17129" s="17">
        <v>3.0</v>
      </c>
      <c r="D17129" s="17">
        <v>2.4804375E7</v>
      </c>
      <c r="E17129" s="17">
        <v>1.6465088E7</v>
      </c>
      <c r="F17129" s="17">
        <v>2.6138248E7</v>
      </c>
      <c r="G17129" s="17">
        <v>3.1809789E7</v>
      </c>
      <c r="H17129" s="17">
        <v>3.1809789E7</v>
      </c>
    </row>
    <row r="17130">
      <c r="A17130" s="7" t="s">
        <v>37442</v>
      </c>
      <c r="B17130" s="17" t="s">
        <v>37443</v>
      </c>
      <c r="C17130" s="17">
        <v>1.0</v>
      </c>
      <c r="D17130" s="17">
        <v>6508100.0</v>
      </c>
      <c r="E17130" s="17">
        <v>6508100.0</v>
      </c>
      <c r="F17130" s="17">
        <v>6508100.0</v>
      </c>
      <c r="G17130" s="17">
        <v>6508100.0</v>
      </c>
      <c r="H17130" s="17">
        <v>6508100.0</v>
      </c>
    </row>
    <row r="17131">
      <c r="A17131" s="7" t="s">
        <v>37444</v>
      </c>
      <c r="B17131" s="17" t="s">
        <v>37445</v>
      </c>
      <c r="C17131" s="17">
        <v>1.0</v>
      </c>
      <c r="D17131" s="17">
        <v>3.5361917E7</v>
      </c>
      <c r="E17131" s="17">
        <v>3.5361917E7</v>
      </c>
      <c r="F17131" s="17">
        <v>3.5361917E7</v>
      </c>
      <c r="G17131" s="17">
        <v>3.5361917E7</v>
      </c>
      <c r="H17131" s="17">
        <v>3.5361917E7</v>
      </c>
    </row>
    <row r="17132">
      <c r="A17132" s="7" t="s">
        <v>37446</v>
      </c>
      <c r="B17132" s="17" t="s">
        <v>37447</v>
      </c>
      <c r="C17132" s="17">
        <v>1.0</v>
      </c>
      <c r="D17132" s="17">
        <v>7341627.0</v>
      </c>
      <c r="E17132" s="17">
        <v>7341627.0</v>
      </c>
      <c r="F17132" s="17">
        <v>7341627.0</v>
      </c>
      <c r="G17132" s="17">
        <v>7341627.0</v>
      </c>
      <c r="H17132" s="17">
        <v>7341627.0</v>
      </c>
    </row>
    <row r="17133">
      <c r="A17133" s="7" t="s">
        <v>37448</v>
      </c>
      <c r="B17133" s="17" t="s">
        <v>37449</v>
      </c>
      <c r="C17133" s="17">
        <v>1.0</v>
      </c>
      <c r="D17133" s="17">
        <v>1.1575605E7</v>
      </c>
      <c r="E17133" s="17">
        <v>1.1575605E7</v>
      </c>
      <c r="F17133" s="17">
        <v>1.1575605E7</v>
      </c>
      <c r="G17133" s="17">
        <v>1.1575605E7</v>
      </c>
      <c r="H17133" s="17">
        <v>1.1575605E7</v>
      </c>
    </row>
    <row r="17134">
      <c r="A17134" s="7" t="s">
        <v>37450</v>
      </c>
      <c r="B17134" s="17" t="s">
        <v>37451</v>
      </c>
      <c r="C17134" s="17">
        <v>1.0</v>
      </c>
      <c r="D17134" s="17">
        <v>6922159.0</v>
      </c>
      <c r="E17134" s="17">
        <v>6922159.0</v>
      </c>
      <c r="F17134" s="17">
        <v>6922159.0</v>
      </c>
      <c r="G17134" s="17">
        <v>6922159.0</v>
      </c>
      <c r="H17134" s="17">
        <v>6922159.0</v>
      </c>
    </row>
    <row r="17135">
      <c r="A17135" s="7" t="s">
        <v>37452</v>
      </c>
      <c r="B17135" s="17" t="s">
        <v>37453</v>
      </c>
      <c r="C17135" s="17">
        <v>2.0</v>
      </c>
      <c r="D17135" s="17">
        <v>2.18120675E7</v>
      </c>
      <c r="E17135" s="17">
        <v>1.652699E7</v>
      </c>
      <c r="F17135" s="17">
        <v>1.652699E7</v>
      </c>
      <c r="G17135" s="17">
        <v>2.7097145E7</v>
      </c>
      <c r="H17135" s="17">
        <v>2.7097145E7</v>
      </c>
    </row>
    <row r="17136">
      <c r="A17136" s="7" t="s">
        <v>37454</v>
      </c>
      <c r="B17136" s="17" t="s">
        <v>37455</v>
      </c>
      <c r="C17136" s="17">
        <v>1.0</v>
      </c>
      <c r="D17136" s="17">
        <v>7060428.0</v>
      </c>
      <c r="E17136" s="17">
        <v>7060428.0</v>
      </c>
      <c r="F17136" s="17">
        <v>7060428.0</v>
      </c>
      <c r="G17136" s="17">
        <v>7060428.0</v>
      </c>
      <c r="H17136" s="17">
        <v>7060428.0</v>
      </c>
    </row>
    <row r="17137">
      <c r="A17137" s="7" t="s">
        <v>37456</v>
      </c>
      <c r="B17137" s="17" t="s">
        <v>37457</v>
      </c>
      <c r="C17137" s="17">
        <v>3.0</v>
      </c>
      <c r="D17137" s="17">
        <v>3.778582E7</v>
      </c>
      <c r="E17137" s="17">
        <v>2183000.0</v>
      </c>
      <c r="F17137" s="17">
        <v>9031547.0</v>
      </c>
      <c r="G17137" s="17">
        <v>1.02142913E8</v>
      </c>
      <c r="H17137" s="17">
        <v>1.02142913E8</v>
      </c>
    </row>
    <row r="17138">
      <c r="A17138" s="7" t="s">
        <v>37458</v>
      </c>
      <c r="B17138" s="17" t="s">
        <v>37459</v>
      </c>
      <c r="C17138" s="17">
        <v>3.0</v>
      </c>
      <c r="D17138" s="17">
        <v>4.329373667E7</v>
      </c>
      <c r="E17138" s="17">
        <v>2.5059631E7</v>
      </c>
      <c r="F17138" s="17">
        <v>4.6285895E7</v>
      </c>
      <c r="G17138" s="17">
        <v>5.8535684E7</v>
      </c>
      <c r="H17138" s="17">
        <v>5.8535684E7</v>
      </c>
    </row>
    <row r="17139">
      <c r="A17139" s="7" t="s">
        <v>37460</v>
      </c>
      <c r="B17139" s="17" t="s">
        <v>37461</v>
      </c>
      <c r="C17139" s="17">
        <v>1.0</v>
      </c>
      <c r="D17139" s="17">
        <v>1.22663342E8</v>
      </c>
      <c r="E17139" s="17">
        <v>1.22663342E8</v>
      </c>
      <c r="F17139" s="17">
        <v>1.22663342E8</v>
      </c>
      <c r="G17139" s="17">
        <v>1.22663342E8</v>
      </c>
      <c r="H17139" s="17">
        <v>1.22663342E8</v>
      </c>
    </row>
    <row r="17140">
      <c r="A17140" s="7" t="s">
        <v>37463</v>
      </c>
      <c r="B17140" s="17" t="s">
        <v>37464</v>
      </c>
      <c r="C17140" s="17">
        <v>1.0</v>
      </c>
      <c r="D17140" s="17">
        <v>1.5068029E7</v>
      </c>
      <c r="E17140" s="17">
        <v>1.5068029E7</v>
      </c>
      <c r="F17140" s="17">
        <v>1.5068029E7</v>
      </c>
      <c r="G17140" s="17">
        <v>1.5068029E7</v>
      </c>
      <c r="H17140" s="17">
        <v>1.5068029E7</v>
      </c>
    </row>
    <row r="17141">
      <c r="A17141" s="7" t="s">
        <v>37465</v>
      </c>
      <c r="B17141" s="17" t="s">
        <v>37466</v>
      </c>
      <c r="C17141" s="17">
        <v>66.0</v>
      </c>
      <c r="D17141" s="17">
        <v>1.693015094E7</v>
      </c>
      <c r="E17141" s="17">
        <v>5986300.0</v>
      </c>
      <c r="F17141" s="17">
        <v>1.12151E7</v>
      </c>
      <c r="G17141" s="17">
        <v>2.0389077E7</v>
      </c>
      <c r="H17141" s="17">
        <v>3.7547777E7</v>
      </c>
    </row>
    <row r="17142">
      <c r="A17142" s="7" t="s">
        <v>37467</v>
      </c>
      <c r="B17142" s="17" t="s">
        <v>37468</v>
      </c>
      <c r="C17142" s="17">
        <v>5.0</v>
      </c>
      <c r="D17142" s="17">
        <v>7483818.6</v>
      </c>
      <c r="E17142" s="17">
        <v>3082766.0</v>
      </c>
      <c r="F17142" s="17">
        <v>5508884.0</v>
      </c>
      <c r="G17142" s="17">
        <v>1.1172813E7</v>
      </c>
      <c r="H17142" s="17">
        <v>1.5665317E7</v>
      </c>
    </row>
    <row r="17143">
      <c r="A17143" s="7" t="s">
        <v>37469</v>
      </c>
      <c r="B17143" s="17" t="s">
        <v>37470</v>
      </c>
      <c r="C17143" s="17">
        <v>1.0</v>
      </c>
      <c r="D17143" s="17">
        <v>2297699.0</v>
      </c>
      <c r="E17143" s="17">
        <v>2297699.0</v>
      </c>
      <c r="F17143" s="17">
        <v>2297699.0</v>
      </c>
      <c r="G17143" s="17">
        <v>2297699.0</v>
      </c>
      <c r="H17143" s="17">
        <v>2297699.0</v>
      </c>
    </row>
    <row r="17144">
      <c r="A17144" s="7" t="s">
        <v>37471</v>
      </c>
      <c r="B17144" s="17" t="s">
        <v>37472</v>
      </c>
      <c r="C17144" s="17">
        <v>1.0</v>
      </c>
      <c r="D17144" s="17">
        <v>7554338.0</v>
      </c>
      <c r="E17144" s="17">
        <v>7554338.0</v>
      </c>
      <c r="F17144" s="17">
        <v>7554338.0</v>
      </c>
      <c r="G17144" s="17">
        <v>7554338.0</v>
      </c>
      <c r="H17144" s="17">
        <v>7554338.0</v>
      </c>
    </row>
    <row r="17145">
      <c r="A17145" s="7" t="s">
        <v>37473</v>
      </c>
      <c r="B17145" s="17" t="s">
        <v>37474</v>
      </c>
      <c r="C17145" s="17">
        <v>15.0</v>
      </c>
      <c r="D17145" s="17">
        <v>2.269776173E7</v>
      </c>
      <c r="E17145" s="17">
        <v>7983858.0</v>
      </c>
      <c r="F17145" s="17">
        <v>1.6487015E7</v>
      </c>
      <c r="G17145" s="17">
        <v>3.4989893E7</v>
      </c>
      <c r="H17145" s="17">
        <v>3.9500167E7</v>
      </c>
    </row>
    <row r="17146">
      <c r="A17146" s="7" t="s">
        <v>37475</v>
      </c>
      <c r="B17146" s="17" t="s">
        <v>37476</v>
      </c>
      <c r="C17146" s="17">
        <v>22.0</v>
      </c>
      <c r="D17146" s="17">
        <v>1.164064818E7</v>
      </c>
      <c r="E17146" s="17">
        <v>5491938.0</v>
      </c>
      <c r="F17146" s="17">
        <v>7566200.0</v>
      </c>
      <c r="G17146" s="17">
        <v>1.279282E7</v>
      </c>
      <c r="H17146" s="17">
        <v>2.5653942E7</v>
      </c>
    </row>
    <row r="17147">
      <c r="A17147" s="7" t="s">
        <v>37477</v>
      </c>
      <c r="B17147" s="17" t="s">
        <v>37478</v>
      </c>
      <c r="C17147" s="17">
        <v>6.0</v>
      </c>
      <c r="D17147" s="17">
        <v>9438739.5</v>
      </c>
      <c r="E17147" s="17">
        <v>5029570.0</v>
      </c>
      <c r="F17147" s="17">
        <v>5884073.0</v>
      </c>
      <c r="G17147" s="17">
        <v>1.475789E7</v>
      </c>
      <c r="H17147" s="17">
        <v>1.7917506E7</v>
      </c>
    </row>
    <row r="17148">
      <c r="A17148" s="7" t="s">
        <v>37479</v>
      </c>
      <c r="B17148" s="17" t="s">
        <v>37480</v>
      </c>
      <c r="C17148" s="17">
        <v>2.0</v>
      </c>
      <c r="D17148" s="17">
        <v>1.53798335E7</v>
      </c>
      <c r="E17148" s="17">
        <v>4776767.0</v>
      </c>
      <c r="F17148" s="17">
        <v>4776767.0</v>
      </c>
      <c r="G17148" s="17">
        <v>2.59829E7</v>
      </c>
      <c r="H17148" s="17">
        <v>2.59829E7</v>
      </c>
    </row>
    <row r="17149">
      <c r="A17149" s="7" t="s">
        <v>37481</v>
      </c>
      <c r="B17149" s="17" t="s">
        <v>37482</v>
      </c>
      <c r="C17149" s="17">
        <v>4.0</v>
      </c>
      <c r="D17149" s="17">
        <v>1.238052875E7</v>
      </c>
      <c r="E17149" s="17">
        <v>3591777.0</v>
      </c>
      <c r="F17149" s="17">
        <v>1.013959E7</v>
      </c>
      <c r="G17149" s="17">
        <v>1.1998742E7</v>
      </c>
      <c r="H17149" s="17">
        <v>2.3792006E7</v>
      </c>
    </row>
    <row r="17150">
      <c r="A17150" s="7" t="s">
        <v>37483</v>
      </c>
      <c r="B17150" s="17" t="s">
        <v>37485</v>
      </c>
      <c r="C17150" s="17">
        <v>1.0</v>
      </c>
      <c r="D17150" s="17">
        <v>3719666.0</v>
      </c>
      <c r="E17150" s="17">
        <v>3719666.0</v>
      </c>
      <c r="F17150" s="17">
        <v>3719666.0</v>
      </c>
      <c r="G17150" s="17">
        <v>3719666.0</v>
      </c>
      <c r="H17150" s="17">
        <v>3719666.0</v>
      </c>
    </row>
    <row r="17151">
      <c r="A17151" s="7" t="s">
        <v>37486</v>
      </c>
      <c r="B17151" s="17" t="s">
        <v>37487</v>
      </c>
      <c r="C17151" s="17">
        <v>2.0</v>
      </c>
      <c r="D17151" s="17">
        <v>1.4616956E7</v>
      </c>
      <c r="E17151" s="17">
        <v>1.3388959E7</v>
      </c>
      <c r="F17151" s="17">
        <v>1.3388959E7</v>
      </c>
      <c r="G17151" s="17">
        <v>1.5844953E7</v>
      </c>
      <c r="H17151" s="17">
        <v>1.5844953E7</v>
      </c>
    </row>
    <row r="17152">
      <c r="A17152" s="7" t="s">
        <v>37488</v>
      </c>
      <c r="B17152" s="17" t="s">
        <v>37489</v>
      </c>
      <c r="C17152" s="17">
        <v>2.0</v>
      </c>
      <c r="D17152" s="17">
        <v>1.8335891E7</v>
      </c>
      <c r="E17152" s="17">
        <v>3194541.0</v>
      </c>
      <c r="F17152" s="17">
        <v>3194541.0</v>
      </c>
      <c r="G17152" s="17">
        <v>3.3477241E7</v>
      </c>
      <c r="H17152" s="17">
        <v>3.3477241E7</v>
      </c>
    </row>
    <row r="17153">
      <c r="A17153" s="7" t="s">
        <v>37490</v>
      </c>
      <c r="B17153" s="17" t="s">
        <v>37491</v>
      </c>
      <c r="C17153" s="17">
        <v>10.0</v>
      </c>
      <c r="D17153" s="17">
        <v>1.76270757E7</v>
      </c>
      <c r="E17153" s="17">
        <v>4962117.0</v>
      </c>
      <c r="F17153" s="17">
        <v>6403000.0</v>
      </c>
      <c r="G17153" s="17">
        <v>2.9602955E7</v>
      </c>
      <c r="H17153" s="17">
        <v>4.1450972E7</v>
      </c>
    </row>
    <row r="17154">
      <c r="A17154" s="7" t="s">
        <v>37492</v>
      </c>
      <c r="B17154" s="17" t="s">
        <v>37493</v>
      </c>
      <c r="C17154" s="17">
        <v>1.0</v>
      </c>
      <c r="D17154" s="17">
        <v>6338422.0</v>
      </c>
      <c r="E17154" s="17">
        <v>6338422.0</v>
      </c>
      <c r="F17154" s="17">
        <v>6338422.0</v>
      </c>
      <c r="G17154" s="17">
        <v>6338422.0</v>
      </c>
      <c r="H17154" s="17">
        <v>6338422.0</v>
      </c>
    </row>
    <row r="17155">
      <c r="A17155" s="7" t="s">
        <v>37494</v>
      </c>
      <c r="B17155" s="17" t="s">
        <v>37495</v>
      </c>
      <c r="C17155" s="17">
        <v>7.0</v>
      </c>
      <c r="D17155" s="17">
        <v>2.923627114E7</v>
      </c>
      <c r="E17155" s="17">
        <v>3400231.0</v>
      </c>
      <c r="F17155" s="17">
        <v>1.0517079E7</v>
      </c>
      <c r="G17155" s="17">
        <v>2.0562821E7</v>
      </c>
      <c r="H17155" s="17">
        <v>1.45020315E8</v>
      </c>
    </row>
    <row r="17156">
      <c r="A17156" s="7" t="s">
        <v>37496</v>
      </c>
      <c r="B17156" s="17" t="s">
        <v>37497</v>
      </c>
      <c r="C17156" s="17">
        <v>4.0</v>
      </c>
      <c r="D17156" s="17">
        <v>2.3325453E7</v>
      </c>
      <c r="E17156" s="17">
        <v>1310632.0</v>
      </c>
      <c r="F17156" s="17">
        <v>2752895.0</v>
      </c>
      <c r="G17156" s="17">
        <v>1.4903709E7</v>
      </c>
      <c r="H17156" s="17">
        <v>7.4334576E7</v>
      </c>
    </row>
    <row r="17157">
      <c r="A17157" s="7" t="s">
        <v>37498</v>
      </c>
      <c r="B17157" s="17" t="s">
        <v>37499</v>
      </c>
      <c r="C17157" s="17">
        <v>1.0</v>
      </c>
      <c r="D17157" s="17">
        <v>3.1755292E7</v>
      </c>
      <c r="E17157" s="17">
        <v>3.1755292E7</v>
      </c>
      <c r="F17157" s="17">
        <v>3.1755292E7</v>
      </c>
      <c r="G17157" s="17">
        <v>3.1755292E7</v>
      </c>
      <c r="H17157" s="17">
        <v>3.1755292E7</v>
      </c>
    </row>
    <row r="17158">
      <c r="A17158" s="7" t="s">
        <v>37500</v>
      </c>
      <c r="B17158" s="17" t="s">
        <v>37501</v>
      </c>
      <c r="C17158" s="17">
        <v>9.0</v>
      </c>
      <c r="D17158" s="17">
        <v>1.264844711E7</v>
      </c>
      <c r="E17158" s="17">
        <v>4938480.0</v>
      </c>
      <c r="F17158" s="17">
        <v>7227501.0</v>
      </c>
      <c r="G17158" s="17">
        <v>7827770.0</v>
      </c>
      <c r="H17158" s="17">
        <v>4.9147163E7</v>
      </c>
    </row>
    <row r="17159">
      <c r="A17159" s="7" t="s">
        <v>37502</v>
      </c>
      <c r="B17159" s="17" t="s">
        <v>37503</v>
      </c>
      <c r="C17159" s="17">
        <v>1.0</v>
      </c>
      <c r="D17159" s="17">
        <v>2816928.0</v>
      </c>
      <c r="E17159" s="17">
        <v>2816928.0</v>
      </c>
      <c r="F17159" s="17">
        <v>2816928.0</v>
      </c>
      <c r="G17159" s="17">
        <v>2816928.0</v>
      </c>
      <c r="H17159" s="17">
        <v>2816928.0</v>
      </c>
    </row>
    <row r="17160">
      <c r="A17160" s="7" t="s">
        <v>37504</v>
      </c>
      <c r="B17160" s="17" t="s">
        <v>37505</v>
      </c>
      <c r="C17160" s="17">
        <v>1.0</v>
      </c>
      <c r="D17160" s="17">
        <v>3.6598173E7</v>
      </c>
      <c r="E17160" s="17">
        <v>3.6598173E7</v>
      </c>
      <c r="F17160" s="17">
        <v>3.6598173E7</v>
      </c>
      <c r="G17160" s="17">
        <v>3.6598173E7</v>
      </c>
      <c r="H17160" s="17">
        <v>3.6598173E7</v>
      </c>
    </row>
    <row r="17161">
      <c r="A17161" s="7" t="s">
        <v>37506</v>
      </c>
      <c r="B17161" s="17" t="s">
        <v>37507</v>
      </c>
      <c r="C17161" s="17">
        <v>2.0</v>
      </c>
      <c r="D17161" s="17">
        <v>4635265.0</v>
      </c>
      <c r="E17161" s="17">
        <v>4363787.0</v>
      </c>
      <c r="F17161" s="17">
        <v>4363787.0</v>
      </c>
      <c r="G17161" s="17">
        <v>4906743.0</v>
      </c>
      <c r="H17161" s="17">
        <v>4906743.0</v>
      </c>
    </row>
    <row r="17162">
      <c r="A17162" s="7" t="s">
        <v>37508</v>
      </c>
      <c r="B17162" s="17" t="s">
        <v>37509</v>
      </c>
      <c r="C17162" s="17">
        <v>1231.0</v>
      </c>
      <c r="D17162" s="17">
        <v>1.329169261E7</v>
      </c>
      <c r="E17162" s="17">
        <v>5794700.0</v>
      </c>
      <c r="F17162" s="17">
        <v>9479114.0</v>
      </c>
      <c r="G17162" s="17">
        <v>1.4993327E7</v>
      </c>
      <c r="H17162" s="17">
        <v>2.8194669E7</v>
      </c>
    </row>
    <row r="17163">
      <c r="A17163" s="7" t="s">
        <v>37510</v>
      </c>
      <c r="B17163" s="17" t="s">
        <v>37511</v>
      </c>
      <c r="C17163" s="17">
        <v>21.0</v>
      </c>
      <c r="D17163" s="17">
        <v>1.415358338E7</v>
      </c>
      <c r="E17163" s="17">
        <v>5708587.0</v>
      </c>
      <c r="F17163" s="17">
        <v>8464333.0</v>
      </c>
      <c r="G17163" s="17">
        <v>1.5696784E7</v>
      </c>
      <c r="H17163" s="17">
        <v>2.15425E7</v>
      </c>
    </row>
    <row r="17164">
      <c r="A17164" s="7" t="s">
        <v>37512</v>
      </c>
      <c r="B17164" s="17" t="s">
        <v>37513</v>
      </c>
      <c r="C17164" s="17">
        <v>63.0</v>
      </c>
      <c r="D17164" s="17">
        <v>1.184407971E7</v>
      </c>
      <c r="E17164" s="17">
        <v>4487941.0</v>
      </c>
      <c r="F17164" s="17">
        <v>7936758.0</v>
      </c>
      <c r="G17164" s="17">
        <v>1.8452262E7</v>
      </c>
      <c r="H17164" s="17">
        <v>2.4843949E7</v>
      </c>
    </row>
    <row r="17165">
      <c r="A17165" s="7" t="s">
        <v>37514</v>
      </c>
      <c r="B17165" s="17" t="s">
        <v>37515</v>
      </c>
      <c r="C17165" s="17">
        <v>2.0</v>
      </c>
      <c r="D17165" s="17">
        <v>1.13101495E7</v>
      </c>
      <c r="E17165" s="17">
        <v>9680982.0</v>
      </c>
      <c r="F17165" s="17">
        <v>9680982.0</v>
      </c>
      <c r="G17165" s="17">
        <v>1.2939317E7</v>
      </c>
      <c r="H17165" s="17">
        <v>1.2939317E7</v>
      </c>
    </row>
    <row r="17166">
      <c r="A17166" s="7" t="s">
        <v>37516</v>
      </c>
      <c r="B17166" s="17" t="s">
        <v>37517</v>
      </c>
      <c r="C17166" s="17">
        <v>18.0</v>
      </c>
      <c r="D17166" s="17">
        <v>1.998272622E7</v>
      </c>
      <c r="E17166" s="17">
        <v>7739987.0</v>
      </c>
      <c r="F17166" s="17">
        <v>1.5283525E7</v>
      </c>
      <c r="G17166" s="17">
        <v>2.717725E7</v>
      </c>
      <c r="H17166" s="17">
        <v>4.711245E7</v>
      </c>
    </row>
    <row r="17167">
      <c r="A17167" s="7" t="s">
        <v>37518</v>
      </c>
      <c r="B17167" s="17" t="s">
        <v>37519</v>
      </c>
      <c r="C17167" s="17">
        <v>7.0</v>
      </c>
      <c r="D17167" s="17">
        <v>1.2507603E7</v>
      </c>
      <c r="E17167" s="17">
        <v>9016859.0</v>
      </c>
      <c r="F17167" s="17">
        <v>1.1291006E7</v>
      </c>
      <c r="G17167" s="17">
        <v>1.5686E7</v>
      </c>
      <c r="H17167" s="17">
        <v>2.1383535E7</v>
      </c>
    </row>
    <row r="17168">
      <c r="A17168" s="7" t="s">
        <v>37520</v>
      </c>
      <c r="B17168" s="17" t="s">
        <v>37521</v>
      </c>
      <c r="C17168" s="17">
        <v>449.0</v>
      </c>
      <c r="D17168" s="17">
        <v>1.366311041E7</v>
      </c>
      <c r="E17168" s="17">
        <v>5760577.0</v>
      </c>
      <c r="F17168" s="17">
        <v>1.0049228E7</v>
      </c>
      <c r="G17168" s="17">
        <v>1.7917526E7</v>
      </c>
      <c r="H17168" s="17">
        <v>2.6842097E7</v>
      </c>
    </row>
    <row r="17169">
      <c r="A17169" s="7" t="s">
        <v>37522</v>
      </c>
      <c r="B17169" s="17" t="s">
        <v>37523</v>
      </c>
      <c r="C17169" s="17">
        <v>299.0</v>
      </c>
      <c r="D17169" s="17">
        <v>1.365142496E7</v>
      </c>
      <c r="E17169" s="17">
        <v>5656710.0</v>
      </c>
      <c r="F17169" s="17">
        <v>8320901.0</v>
      </c>
      <c r="G17169" s="17">
        <v>1.4598496E7</v>
      </c>
      <c r="H17169" s="17">
        <v>2.7298034E7</v>
      </c>
    </row>
    <row r="17170">
      <c r="A17170" s="7" t="s">
        <v>37524</v>
      </c>
      <c r="B17170" s="17" t="s">
        <v>37525</v>
      </c>
      <c r="C17170" s="17">
        <v>73.0</v>
      </c>
      <c r="D17170" s="17">
        <v>1.832184438E7</v>
      </c>
      <c r="E17170" s="17">
        <v>4034834.0</v>
      </c>
      <c r="F17170" s="17">
        <v>8640687.0</v>
      </c>
      <c r="G17170" s="17">
        <v>2.4112794E7</v>
      </c>
      <c r="H17170" s="17">
        <v>5.5702398E7</v>
      </c>
    </row>
    <row r="17171">
      <c r="A17171" s="7" t="s">
        <v>37526</v>
      </c>
      <c r="B17171" s="17" t="s">
        <v>37527</v>
      </c>
      <c r="C17171" s="17">
        <v>5.0</v>
      </c>
      <c r="D17171" s="17">
        <v>6616317.8</v>
      </c>
      <c r="E17171" s="17">
        <v>5350919.0</v>
      </c>
      <c r="F17171" s="17">
        <v>5905095.0</v>
      </c>
      <c r="G17171" s="17">
        <v>9129690.0</v>
      </c>
      <c r="H17171" s="17">
        <v>1.0154954E7</v>
      </c>
    </row>
    <row r="17172">
      <c r="A17172" s="7" t="s">
        <v>37528</v>
      </c>
      <c r="B17172" s="17" t="s">
        <v>37529</v>
      </c>
      <c r="C17172" s="17">
        <v>3.0</v>
      </c>
      <c r="D17172" s="17">
        <v>8099996.333</v>
      </c>
      <c r="E17172" s="17">
        <v>5480622.0</v>
      </c>
      <c r="F17172" s="17">
        <v>7494394.0</v>
      </c>
      <c r="G17172" s="17">
        <v>1.1324973E7</v>
      </c>
      <c r="H17172" s="17">
        <v>1.1324973E7</v>
      </c>
    </row>
    <row r="17173">
      <c r="A17173" s="7" t="s">
        <v>37530</v>
      </c>
      <c r="B17173" s="17" t="s">
        <v>37531</v>
      </c>
      <c r="C17173" s="17">
        <v>1.0</v>
      </c>
      <c r="D17173" s="17">
        <v>2.3055158E7</v>
      </c>
      <c r="E17173" s="17">
        <v>2.3055158E7</v>
      </c>
      <c r="F17173" s="17">
        <v>2.3055158E7</v>
      </c>
      <c r="G17173" s="17">
        <v>2.3055158E7</v>
      </c>
      <c r="H17173" s="17">
        <v>2.3055158E7</v>
      </c>
    </row>
    <row r="17174">
      <c r="A17174" s="7" t="s">
        <v>37532</v>
      </c>
      <c r="B17174" s="17" t="s">
        <v>37533</v>
      </c>
      <c r="C17174" s="17">
        <v>20.0</v>
      </c>
      <c r="D17174" s="17">
        <v>1.680657645E7</v>
      </c>
      <c r="E17174" s="17">
        <v>4557675.0</v>
      </c>
      <c r="F17174" s="17">
        <v>1.027473E7</v>
      </c>
      <c r="G17174" s="17">
        <v>2.494945E7</v>
      </c>
      <c r="H17174" s="17">
        <v>3.3040692E7</v>
      </c>
    </row>
    <row r="17175">
      <c r="A17175" s="7" t="s">
        <v>37534</v>
      </c>
      <c r="B17175" s="17" t="s">
        <v>37535</v>
      </c>
      <c r="C17175" s="17">
        <v>18.0</v>
      </c>
      <c r="D17175" s="17">
        <v>1.096989017E7</v>
      </c>
      <c r="E17175" s="17">
        <v>4100946.0</v>
      </c>
      <c r="F17175" s="17">
        <v>6816574.0</v>
      </c>
      <c r="G17175" s="17">
        <v>1.4946609E7</v>
      </c>
      <c r="H17175" s="17">
        <v>2.63042E7</v>
      </c>
    </row>
    <row r="17176">
      <c r="A17176" s="7" t="s">
        <v>37536</v>
      </c>
      <c r="B17176" s="17" t="s">
        <v>37537</v>
      </c>
      <c r="C17176" s="17">
        <v>122.0</v>
      </c>
      <c r="D17176" s="17">
        <v>1.30423322E7</v>
      </c>
      <c r="E17176" s="17">
        <v>4968297.0</v>
      </c>
      <c r="F17176" s="17">
        <v>8825252.0</v>
      </c>
      <c r="G17176" s="17">
        <v>1.4168233E7</v>
      </c>
      <c r="H17176" s="17">
        <v>2.3507778E7</v>
      </c>
    </row>
    <row r="17177">
      <c r="A17177" s="7" t="s">
        <v>37538</v>
      </c>
      <c r="B17177" s="17" t="s">
        <v>37539</v>
      </c>
      <c r="C17177" s="17">
        <v>5.0</v>
      </c>
      <c r="D17177" s="17">
        <v>2.72352302E7</v>
      </c>
      <c r="E17177" s="17">
        <v>1.4850272E7</v>
      </c>
      <c r="F17177" s="17">
        <v>2.452655E7</v>
      </c>
      <c r="G17177" s="17">
        <v>3.728913E7</v>
      </c>
      <c r="H17177" s="17">
        <v>4.7074991E7</v>
      </c>
    </row>
    <row r="17178">
      <c r="A17178" s="7" t="s">
        <v>37540</v>
      </c>
      <c r="B17178" s="17" t="s">
        <v>37541</v>
      </c>
      <c r="C17178" s="17">
        <v>6.0</v>
      </c>
      <c r="D17178" s="17">
        <v>9482777.0</v>
      </c>
      <c r="E17178" s="17">
        <v>4463968.0</v>
      </c>
      <c r="F17178" s="17">
        <v>5930937.0</v>
      </c>
      <c r="G17178" s="17">
        <v>1.3854811E7</v>
      </c>
      <c r="H17178" s="17">
        <v>1.6168723E7</v>
      </c>
    </row>
    <row r="17179">
      <c r="A17179" s="7" t="s">
        <v>37542</v>
      </c>
      <c r="B17179" s="17" t="s">
        <v>37543</v>
      </c>
      <c r="C17179" s="17">
        <v>2.0</v>
      </c>
      <c r="D17179" s="17">
        <v>2.91921925E7</v>
      </c>
      <c r="E17179" s="17">
        <v>3686579.0</v>
      </c>
      <c r="F17179" s="17">
        <v>3686579.0</v>
      </c>
      <c r="G17179" s="17">
        <v>5.4697806E7</v>
      </c>
      <c r="H17179" s="17">
        <v>5.4697806E7</v>
      </c>
    </row>
    <row r="17180">
      <c r="A17180" s="7" t="s">
        <v>37544</v>
      </c>
      <c r="B17180" s="17" t="s">
        <v>37545</v>
      </c>
      <c r="C17180" s="17">
        <v>1.0</v>
      </c>
      <c r="D17180" s="17">
        <v>1.001904E7</v>
      </c>
      <c r="E17180" s="17">
        <v>1.001904E7</v>
      </c>
      <c r="F17180" s="17">
        <v>1.001904E7</v>
      </c>
      <c r="G17180" s="17">
        <v>1.001904E7</v>
      </c>
      <c r="H17180" s="17">
        <v>1.001904E7</v>
      </c>
    </row>
    <row r="17181">
      <c r="A17181" s="7" t="s">
        <v>37546</v>
      </c>
      <c r="B17181" s="17" t="s">
        <v>37547</v>
      </c>
      <c r="C17181" s="17">
        <v>35.0</v>
      </c>
      <c r="D17181" s="17">
        <v>1.49120964E7</v>
      </c>
      <c r="E17181" s="17">
        <v>8576508.0</v>
      </c>
      <c r="F17181" s="17">
        <v>1.2276515E7</v>
      </c>
      <c r="G17181" s="17">
        <v>1.8768682E7</v>
      </c>
      <c r="H17181" s="17">
        <v>2.424215E7</v>
      </c>
    </row>
    <row r="17182">
      <c r="A17182" s="7" t="s">
        <v>37548</v>
      </c>
      <c r="B17182" s="17" t="s">
        <v>37549</v>
      </c>
      <c r="C17182" s="17">
        <v>114.0</v>
      </c>
      <c r="D17182" s="17">
        <v>7853494.675</v>
      </c>
      <c r="E17182" s="17">
        <v>4343144.0</v>
      </c>
      <c r="F17182" s="17">
        <v>6245272.0</v>
      </c>
      <c r="G17182" s="17">
        <v>8499025.0</v>
      </c>
      <c r="H17182" s="17">
        <v>1.5932314E7</v>
      </c>
    </row>
    <row r="17183">
      <c r="A17183" s="7" t="s">
        <v>37550</v>
      </c>
      <c r="B17183" s="17" t="s">
        <v>37551</v>
      </c>
      <c r="C17183" s="17">
        <v>7.0</v>
      </c>
      <c r="D17183" s="17">
        <v>1.081887243E7</v>
      </c>
      <c r="E17183" s="17">
        <v>7053600.0</v>
      </c>
      <c r="F17183" s="17">
        <v>9550705.0</v>
      </c>
      <c r="G17183" s="17">
        <v>1.4557266E7</v>
      </c>
      <c r="H17183" s="17">
        <v>1.8180432E7</v>
      </c>
    </row>
    <row r="17184">
      <c r="A17184" s="7" t="s">
        <v>37552</v>
      </c>
      <c r="B17184" s="17" t="s">
        <v>37553</v>
      </c>
      <c r="C17184" s="17">
        <v>1.0</v>
      </c>
      <c r="D17184" s="17">
        <v>2.4928366E7</v>
      </c>
      <c r="E17184" s="17">
        <v>2.4928366E7</v>
      </c>
      <c r="F17184" s="17">
        <v>2.4928366E7</v>
      </c>
      <c r="G17184" s="17">
        <v>2.4928366E7</v>
      </c>
      <c r="H17184" s="17">
        <v>2.4928366E7</v>
      </c>
    </row>
    <row r="17185">
      <c r="A17185" s="7" t="s">
        <v>37554</v>
      </c>
      <c r="B17185" s="17" t="s">
        <v>37555</v>
      </c>
      <c r="C17185" s="17">
        <v>1.0</v>
      </c>
      <c r="D17185" s="17">
        <v>3180098.0</v>
      </c>
      <c r="E17185" s="17">
        <v>3180098.0</v>
      </c>
      <c r="F17185" s="17">
        <v>3180098.0</v>
      </c>
      <c r="G17185" s="17">
        <v>3180098.0</v>
      </c>
      <c r="H17185" s="17">
        <v>3180098.0</v>
      </c>
    </row>
    <row r="17186">
      <c r="A17186" s="7" t="s">
        <v>37556</v>
      </c>
      <c r="B17186" s="17" t="s">
        <v>37557</v>
      </c>
      <c r="C17186" s="17">
        <v>1.0</v>
      </c>
      <c r="D17186" s="17">
        <v>5.9853205E7</v>
      </c>
      <c r="E17186" s="17">
        <v>5.9853205E7</v>
      </c>
      <c r="F17186" s="17">
        <v>5.9853205E7</v>
      </c>
      <c r="G17186" s="17">
        <v>5.9853205E7</v>
      </c>
      <c r="H17186" s="17">
        <v>5.9853205E7</v>
      </c>
    </row>
    <row r="17187">
      <c r="A17187" s="7" t="s">
        <v>37558</v>
      </c>
      <c r="B17187" s="17" t="s">
        <v>37559</v>
      </c>
      <c r="C17187" s="17">
        <v>4.0</v>
      </c>
      <c r="D17187" s="17">
        <v>8566695.0</v>
      </c>
      <c r="E17187" s="17">
        <v>1052084.0</v>
      </c>
      <c r="F17187" s="17">
        <v>7053600.0</v>
      </c>
      <c r="G17187" s="17">
        <v>9067749.0</v>
      </c>
      <c r="H17187" s="17">
        <v>1.7093347E7</v>
      </c>
    </row>
    <row r="17188">
      <c r="A17188" s="7" t="s">
        <v>37560</v>
      </c>
      <c r="B17188" s="17" t="s">
        <v>37561</v>
      </c>
      <c r="C17188" s="17">
        <v>159.0</v>
      </c>
      <c r="D17188" s="17">
        <v>1.257646263E7</v>
      </c>
      <c r="E17188" s="17">
        <v>5003988.0</v>
      </c>
      <c r="F17188" s="17">
        <v>9723652.0</v>
      </c>
      <c r="G17188" s="17">
        <v>1.5572943E7</v>
      </c>
      <c r="H17188" s="17">
        <v>2.3090545E7</v>
      </c>
    </row>
    <row r="17189">
      <c r="A17189" s="7" t="s">
        <v>37563</v>
      </c>
      <c r="B17189" s="17" t="s">
        <v>37564</v>
      </c>
      <c r="C17189" s="17">
        <v>9.0</v>
      </c>
      <c r="D17189" s="17">
        <v>1.750253422E7</v>
      </c>
      <c r="E17189" s="17">
        <v>4007299.0</v>
      </c>
      <c r="F17189" s="17">
        <v>8182900.0</v>
      </c>
      <c r="G17189" s="17">
        <v>2.0323201E7</v>
      </c>
      <c r="H17189" s="17">
        <v>5.545792E7</v>
      </c>
    </row>
    <row r="17190">
      <c r="A17190" s="7" t="s">
        <v>37565</v>
      </c>
      <c r="B17190" s="17" t="s">
        <v>37566</v>
      </c>
      <c r="C17190" s="17">
        <v>9.0</v>
      </c>
      <c r="D17190" s="17">
        <v>2.125137056E7</v>
      </c>
      <c r="E17190" s="17">
        <v>1.746306E7</v>
      </c>
      <c r="F17190" s="17">
        <v>2.2793522E7</v>
      </c>
      <c r="G17190" s="17">
        <v>2.78473E7</v>
      </c>
      <c r="H17190" s="17">
        <v>3.5615861E7</v>
      </c>
    </row>
    <row r="17191">
      <c r="A17191" s="7" t="s">
        <v>37567</v>
      </c>
      <c r="B17191" s="17" t="s">
        <v>37568</v>
      </c>
      <c r="C17191" s="17">
        <v>2.0</v>
      </c>
      <c r="D17191" s="17">
        <v>2.4347371E7</v>
      </c>
      <c r="E17191" s="17">
        <v>2.1562057E7</v>
      </c>
      <c r="F17191" s="17">
        <v>2.1562057E7</v>
      </c>
      <c r="G17191" s="17">
        <v>2.7132685E7</v>
      </c>
      <c r="H17191" s="17">
        <v>2.7132685E7</v>
      </c>
    </row>
    <row r="17192">
      <c r="A17192" s="7" t="s">
        <v>37569</v>
      </c>
      <c r="B17192" s="17" t="s">
        <v>37570</v>
      </c>
      <c r="C17192" s="17">
        <v>15.0</v>
      </c>
      <c r="D17192" s="17">
        <v>2.37417314E7</v>
      </c>
      <c r="E17192" s="17">
        <v>1.6171912E7</v>
      </c>
      <c r="F17192" s="17">
        <v>2.104995E7</v>
      </c>
      <c r="G17192" s="17">
        <v>3.26843E7</v>
      </c>
      <c r="H17192" s="17">
        <v>4.1269389E7</v>
      </c>
    </row>
    <row r="17193">
      <c r="A17193" s="7" t="s">
        <v>37571</v>
      </c>
      <c r="B17193" s="17" t="s">
        <v>37572</v>
      </c>
      <c r="C17193" s="17">
        <v>2.0</v>
      </c>
      <c r="D17193" s="17">
        <v>8108908.5</v>
      </c>
      <c r="E17193" s="17">
        <v>4122722.0</v>
      </c>
      <c r="F17193" s="17">
        <v>4122722.0</v>
      </c>
      <c r="G17193" s="17">
        <v>1.2095095E7</v>
      </c>
      <c r="H17193" s="17">
        <v>1.2095095E7</v>
      </c>
    </row>
    <row r="17194">
      <c r="A17194" s="7" t="s">
        <v>37573</v>
      </c>
      <c r="B17194" s="17" t="s">
        <v>37574</v>
      </c>
      <c r="C17194" s="17">
        <v>53.0</v>
      </c>
      <c r="D17194" s="17">
        <v>1.978761834E7</v>
      </c>
      <c r="E17194" s="17">
        <v>6650532.0</v>
      </c>
      <c r="F17194" s="17">
        <v>1.2232684E7</v>
      </c>
      <c r="G17194" s="17">
        <v>3.0230443E7</v>
      </c>
      <c r="H17194" s="17">
        <v>4.0541E7</v>
      </c>
    </row>
    <row r="17195">
      <c r="A17195" s="7" t="s">
        <v>37575</v>
      </c>
      <c r="B17195" s="17" t="s">
        <v>37576</v>
      </c>
      <c r="C17195" s="17">
        <v>83.0</v>
      </c>
      <c r="D17195" s="17">
        <v>1.45439807E7</v>
      </c>
      <c r="E17195" s="17">
        <v>7909400.0</v>
      </c>
      <c r="F17195" s="17">
        <v>1.0773925E7</v>
      </c>
      <c r="G17195" s="17">
        <v>1.9078642E7</v>
      </c>
      <c r="H17195" s="17">
        <v>3.2666976E7</v>
      </c>
    </row>
    <row r="17196">
      <c r="A17196" s="7" t="s">
        <v>37577</v>
      </c>
      <c r="B17196" s="17" t="s">
        <v>37578</v>
      </c>
      <c r="C17196" s="17">
        <v>9.0</v>
      </c>
      <c r="D17196" s="17">
        <v>1.213444067E7</v>
      </c>
      <c r="E17196" s="17">
        <v>4917545.0</v>
      </c>
      <c r="F17196" s="17">
        <v>5943337.0</v>
      </c>
      <c r="G17196" s="17">
        <v>1.1101363E7</v>
      </c>
      <c r="H17196" s="17">
        <v>5.0049306E7</v>
      </c>
    </row>
    <row r="17197">
      <c r="A17197" s="7" t="s">
        <v>37579</v>
      </c>
      <c r="B17197" s="17" t="s">
        <v>37580</v>
      </c>
      <c r="C17197" s="17">
        <v>4.0</v>
      </c>
      <c r="D17197" s="17">
        <v>6670429.75</v>
      </c>
      <c r="E17197" s="17">
        <v>4599749.0</v>
      </c>
      <c r="F17197" s="17">
        <v>4985033.0</v>
      </c>
      <c r="G17197" s="17">
        <v>6672484.0</v>
      </c>
      <c r="H17197" s="17">
        <v>1.0424453E7</v>
      </c>
    </row>
    <row r="17198">
      <c r="A17198" s="7" t="s">
        <v>37581</v>
      </c>
      <c r="B17198" s="17" t="s">
        <v>37582</v>
      </c>
      <c r="C17198" s="17">
        <v>4.0</v>
      </c>
      <c r="D17198" s="17">
        <v>1.71846835E7</v>
      </c>
      <c r="E17198" s="17">
        <v>8248289.0</v>
      </c>
      <c r="F17198" s="17">
        <v>1.0834695E7</v>
      </c>
      <c r="G17198" s="17">
        <v>1.13806E7</v>
      </c>
      <c r="H17198" s="17">
        <v>3.827515E7</v>
      </c>
    </row>
    <row r="17199">
      <c r="A17199" s="7" t="s">
        <v>37583</v>
      </c>
      <c r="B17199" s="17" t="s">
        <v>37584</v>
      </c>
      <c r="C17199" s="17">
        <v>193.0</v>
      </c>
      <c r="D17199" s="17">
        <v>1.124395438E7</v>
      </c>
      <c r="E17199" s="17">
        <v>4330102.0</v>
      </c>
      <c r="F17199" s="17">
        <v>7990218.0</v>
      </c>
      <c r="G17199" s="17">
        <v>1.32775E7</v>
      </c>
      <c r="H17199" s="17">
        <v>2.4585231E7</v>
      </c>
    </row>
    <row r="17200">
      <c r="A17200" s="7" t="s">
        <v>37585</v>
      </c>
      <c r="B17200" s="17" t="s">
        <v>37586</v>
      </c>
      <c r="C17200" s="17">
        <v>3.0</v>
      </c>
      <c r="D17200" s="17">
        <v>1.2777976E7</v>
      </c>
      <c r="E17200" s="17">
        <v>3521676.0</v>
      </c>
      <c r="F17200" s="17">
        <v>1.2307991E7</v>
      </c>
      <c r="G17200" s="17">
        <v>2.2504261E7</v>
      </c>
      <c r="H17200" s="17">
        <v>2.2504261E7</v>
      </c>
    </row>
    <row r="17201">
      <c r="A17201" s="7" t="s">
        <v>37587</v>
      </c>
      <c r="B17201" s="17" t="s">
        <v>37588</v>
      </c>
      <c r="C17201" s="17">
        <v>1.0</v>
      </c>
      <c r="D17201" s="17">
        <v>2.48306E7</v>
      </c>
      <c r="E17201" s="17">
        <v>2.48306E7</v>
      </c>
      <c r="F17201" s="17">
        <v>2.48306E7</v>
      </c>
      <c r="G17201" s="17">
        <v>2.48306E7</v>
      </c>
      <c r="H17201" s="17">
        <v>2.48306E7</v>
      </c>
    </row>
    <row r="17202">
      <c r="A17202" s="7" t="s">
        <v>37590</v>
      </c>
      <c r="B17202" s="17" t="s">
        <v>37591</v>
      </c>
      <c r="C17202" s="17">
        <v>2.0</v>
      </c>
      <c r="D17202" s="17">
        <v>1.6574497E7</v>
      </c>
      <c r="E17202" s="17">
        <v>1.3192794E7</v>
      </c>
      <c r="F17202" s="17">
        <v>1.3192794E7</v>
      </c>
      <c r="G17202" s="17">
        <v>1.99562E7</v>
      </c>
      <c r="H17202" s="17">
        <v>1.99562E7</v>
      </c>
    </row>
    <row r="17203">
      <c r="A17203" s="7" t="s">
        <v>37592</v>
      </c>
      <c r="B17203" s="17" t="s">
        <v>37593</v>
      </c>
      <c r="C17203" s="17">
        <v>37.0</v>
      </c>
      <c r="D17203" s="17">
        <v>1.300553654E7</v>
      </c>
      <c r="E17203" s="17">
        <v>6832460.0</v>
      </c>
      <c r="F17203" s="17">
        <v>1.0224698E7</v>
      </c>
      <c r="G17203" s="17">
        <v>1.4248601E7</v>
      </c>
      <c r="H17203" s="17">
        <v>2.8501785E7</v>
      </c>
    </row>
    <row r="17204">
      <c r="A17204" s="7" t="s">
        <v>37594</v>
      </c>
      <c r="B17204" s="17" t="s">
        <v>37595</v>
      </c>
      <c r="C17204" s="17">
        <v>105.0</v>
      </c>
      <c r="D17204" s="17">
        <v>1.190704032E7</v>
      </c>
      <c r="E17204" s="17">
        <v>4786320.0</v>
      </c>
      <c r="F17204" s="17">
        <v>8578725.0</v>
      </c>
      <c r="G17204" s="17">
        <v>1.2145316E7</v>
      </c>
      <c r="H17204" s="17">
        <v>2.4403442E7</v>
      </c>
    </row>
    <row r="17205">
      <c r="A17205" s="7" t="s">
        <v>37596</v>
      </c>
      <c r="B17205" s="17" t="s">
        <v>37597</v>
      </c>
      <c r="C17205" s="17">
        <v>34.0</v>
      </c>
      <c r="D17205" s="17">
        <v>1.655903515E7</v>
      </c>
      <c r="E17205" s="17">
        <v>7093492.0</v>
      </c>
      <c r="F17205" s="17">
        <v>1.152093E7</v>
      </c>
      <c r="G17205" s="17">
        <v>2.452866E7</v>
      </c>
      <c r="H17205" s="17">
        <v>4.0243368E7</v>
      </c>
    </row>
    <row r="17206">
      <c r="A17206" s="7" t="s">
        <v>37598</v>
      </c>
      <c r="B17206" s="17" t="s">
        <v>37599</v>
      </c>
      <c r="C17206" s="17">
        <v>1.0</v>
      </c>
      <c r="D17206" s="17">
        <v>5023028.0</v>
      </c>
      <c r="E17206" s="17">
        <v>5023028.0</v>
      </c>
      <c r="F17206" s="17">
        <v>5023028.0</v>
      </c>
      <c r="G17206" s="17">
        <v>5023028.0</v>
      </c>
      <c r="H17206" s="17">
        <v>5023028.0</v>
      </c>
    </row>
    <row r="17207">
      <c r="A17207" s="7" t="s">
        <v>37600</v>
      </c>
      <c r="B17207" s="17" t="s">
        <v>37601</v>
      </c>
      <c r="C17207" s="17">
        <v>7.0</v>
      </c>
      <c r="D17207" s="17">
        <v>1.084226086E7</v>
      </c>
      <c r="E17207" s="17">
        <v>5143121.0</v>
      </c>
      <c r="F17207" s="17">
        <v>5779944.0</v>
      </c>
      <c r="G17207" s="17">
        <v>1.2957471E7</v>
      </c>
      <c r="H17207" s="17">
        <v>3.5082801E7</v>
      </c>
    </row>
    <row r="17208">
      <c r="A17208" s="7" t="s">
        <v>37602</v>
      </c>
      <c r="B17208" s="17" t="s">
        <v>37603</v>
      </c>
      <c r="C17208" s="17">
        <v>10.0</v>
      </c>
      <c r="D17208" s="17">
        <v>1.73765573E7</v>
      </c>
      <c r="E17208" s="17">
        <v>7020791.0</v>
      </c>
      <c r="F17208" s="17">
        <v>1.0234E7</v>
      </c>
      <c r="G17208" s="17">
        <v>1.9638887E7</v>
      </c>
      <c r="H17208" s="17">
        <v>2.9938714E7</v>
      </c>
    </row>
    <row r="17209">
      <c r="A17209" s="7" t="s">
        <v>37604</v>
      </c>
      <c r="B17209" s="17" t="s">
        <v>37605</v>
      </c>
      <c r="C17209" s="17">
        <v>17.0</v>
      </c>
      <c r="D17209" s="17">
        <v>2.045070965E7</v>
      </c>
      <c r="E17209" s="17">
        <v>3898478.0</v>
      </c>
      <c r="F17209" s="17">
        <v>2.2708585E7</v>
      </c>
      <c r="G17209" s="17">
        <v>2.9479002E7</v>
      </c>
      <c r="H17209" s="17">
        <v>4.6512303E7</v>
      </c>
    </row>
    <row r="17210">
      <c r="A17210" s="7" t="s">
        <v>37606</v>
      </c>
      <c r="B17210" s="17" t="s">
        <v>37607</v>
      </c>
      <c r="C17210" s="17">
        <v>4.0</v>
      </c>
      <c r="D17210" s="17">
        <v>2.183455925E7</v>
      </c>
      <c r="E17210" s="17">
        <v>1.5610317E7</v>
      </c>
      <c r="F17210" s="17">
        <v>2.03592E7</v>
      </c>
      <c r="G17210" s="17">
        <v>2.2181523E7</v>
      </c>
      <c r="H17210" s="17">
        <v>2.9187197E7</v>
      </c>
    </row>
    <row r="17211">
      <c r="A17211" s="7" t="s">
        <v>37608</v>
      </c>
      <c r="B17211" s="17" t="s">
        <v>37609</v>
      </c>
      <c r="C17211" s="17">
        <v>1.0</v>
      </c>
      <c r="D17211" s="17">
        <v>3.7830394E7</v>
      </c>
      <c r="E17211" s="17">
        <v>3.7830394E7</v>
      </c>
      <c r="F17211" s="17">
        <v>3.7830394E7</v>
      </c>
      <c r="G17211" s="17">
        <v>3.7830394E7</v>
      </c>
      <c r="H17211" s="17">
        <v>3.7830394E7</v>
      </c>
    </row>
    <row r="17212">
      <c r="A17212" s="7" t="s">
        <v>37610</v>
      </c>
      <c r="B17212" s="17" t="s">
        <v>37611</v>
      </c>
      <c r="C17212" s="17">
        <v>3.0</v>
      </c>
      <c r="D17212" s="17">
        <v>1.802777467E7</v>
      </c>
      <c r="E17212" s="17">
        <v>3159265.0</v>
      </c>
      <c r="F17212" s="17">
        <v>5437140.0</v>
      </c>
      <c r="G17212" s="17">
        <v>4.5486919E7</v>
      </c>
      <c r="H17212" s="17">
        <v>4.5486919E7</v>
      </c>
    </row>
    <row r="17213">
      <c r="A17213" s="7" t="s">
        <v>37612</v>
      </c>
      <c r="B17213" s="17" t="s">
        <v>37613</v>
      </c>
      <c r="C17213" s="17">
        <v>2.0</v>
      </c>
      <c r="D17213" s="17">
        <v>1.03915965E7</v>
      </c>
      <c r="E17213" s="17">
        <v>7223415.0</v>
      </c>
      <c r="F17213" s="17">
        <v>7223415.0</v>
      </c>
      <c r="G17213" s="17">
        <v>1.3559778E7</v>
      </c>
      <c r="H17213" s="17">
        <v>1.3559778E7</v>
      </c>
    </row>
    <row r="17214">
      <c r="A17214" s="7" t="s">
        <v>37614</v>
      </c>
      <c r="B17214" s="17" t="s">
        <v>37615</v>
      </c>
      <c r="C17214" s="17">
        <v>2.0</v>
      </c>
      <c r="D17214" s="17">
        <v>6.007874E7</v>
      </c>
      <c r="E17214" s="17">
        <v>2.595148E7</v>
      </c>
      <c r="F17214" s="17">
        <v>2.595148E7</v>
      </c>
      <c r="G17214" s="17">
        <v>9.4206E7</v>
      </c>
      <c r="H17214" s="17">
        <v>9.4206E7</v>
      </c>
    </row>
    <row r="17215">
      <c r="A17215" s="7" t="s">
        <v>37616</v>
      </c>
      <c r="B17215" s="17" t="s">
        <v>37617</v>
      </c>
      <c r="C17215" s="17">
        <v>1.0</v>
      </c>
      <c r="D17215" s="17">
        <v>2.9035413E7</v>
      </c>
      <c r="E17215" s="17">
        <v>2.9035413E7</v>
      </c>
      <c r="F17215" s="17">
        <v>2.9035413E7</v>
      </c>
      <c r="G17215" s="17">
        <v>2.9035413E7</v>
      </c>
      <c r="H17215" s="17">
        <v>2.9035413E7</v>
      </c>
    </row>
    <row r="17216">
      <c r="A17216" s="7" t="s">
        <v>37618</v>
      </c>
      <c r="B17216" s="17" t="s">
        <v>37619</v>
      </c>
      <c r="C17216" s="17">
        <v>85.0</v>
      </c>
      <c r="D17216" s="17">
        <v>1.201251926E7</v>
      </c>
      <c r="E17216" s="17">
        <v>4637560.0</v>
      </c>
      <c r="F17216" s="17">
        <v>9797588.0</v>
      </c>
      <c r="G17216" s="17">
        <v>1.51127E7</v>
      </c>
      <c r="H17216" s="17">
        <v>2.9459097E7</v>
      </c>
    </row>
    <row r="17217">
      <c r="A17217" s="7" t="s">
        <v>37620</v>
      </c>
      <c r="B17217" s="17" t="s">
        <v>37621</v>
      </c>
      <c r="C17217" s="17">
        <v>3.0</v>
      </c>
      <c r="D17217" s="17">
        <v>1.632671933E7</v>
      </c>
      <c r="E17217" s="17">
        <v>3336233.0</v>
      </c>
      <c r="F17217" s="17">
        <v>1.9759495E7</v>
      </c>
      <c r="G17217" s="17">
        <v>2.588443E7</v>
      </c>
      <c r="H17217" s="17">
        <v>2.588443E7</v>
      </c>
    </row>
    <row r="17218">
      <c r="A17218" s="7" t="s">
        <v>37622</v>
      </c>
      <c r="B17218" s="17" t="s">
        <v>37623</v>
      </c>
      <c r="C17218" s="17">
        <v>7.0</v>
      </c>
      <c r="D17218" s="17">
        <v>2.083336357E7</v>
      </c>
      <c r="E17218" s="17">
        <v>6783884.0</v>
      </c>
      <c r="F17218" s="17">
        <v>1.4151646E7</v>
      </c>
      <c r="G17218" s="17">
        <v>3.5204932E7</v>
      </c>
      <c r="H17218" s="17">
        <v>5.7508453E7</v>
      </c>
    </row>
    <row r="17219">
      <c r="A17219" s="7" t="s">
        <v>37624</v>
      </c>
      <c r="B17219" s="17" t="s">
        <v>37625</v>
      </c>
      <c r="C17219" s="17">
        <v>2.0</v>
      </c>
      <c r="D17219" s="17">
        <v>1.07781205E7</v>
      </c>
      <c r="E17219" s="17">
        <v>9082566.0</v>
      </c>
      <c r="F17219" s="17">
        <v>9082566.0</v>
      </c>
      <c r="G17219" s="17">
        <v>1.2473675E7</v>
      </c>
      <c r="H17219" s="17">
        <v>1.2473675E7</v>
      </c>
    </row>
    <row r="17220">
      <c r="A17220" s="7" t="s">
        <v>37626</v>
      </c>
      <c r="B17220" s="17" t="s">
        <v>37627</v>
      </c>
      <c r="C17220" s="17">
        <v>1.0</v>
      </c>
      <c r="D17220" s="17">
        <v>1.0339569E7</v>
      </c>
      <c r="E17220" s="17">
        <v>1.0339569E7</v>
      </c>
      <c r="F17220" s="17">
        <v>1.0339569E7</v>
      </c>
      <c r="G17220" s="17">
        <v>1.0339569E7</v>
      </c>
      <c r="H17220" s="17">
        <v>1.0339569E7</v>
      </c>
    </row>
    <row r="17221">
      <c r="A17221" s="7" t="s">
        <v>37628</v>
      </c>
      <c r="B17221" s="17" t="s">
        <v>37629</v>
      </c>
      <c r="C17221" s="17">
        <v>3.0</v>
      </c>
      <c r="D17221" s="17">
        <v>1.130251033E7</v>
      </c>
      <c r="E17221" s="17">
        <v>3524728.0</v>
      </c>
      <c r="F17221" s="17">
        <v>1.3543102E7</v>
      </c>
      <c r="G17221" s="17">
        <v>1.6839701E7</v>
      </c>
      <c r="H17221" s="17">
        <v>1.6839701E7</v>
      </c>
    </row>
    <row r="17222">
      <c r="A17222" s="7" t="s">
        <v>37630</v>
      </c>
      <c r="B17222" s="17" t="s">
        <v>37631</v>
      </c>
      <c r="C17222" s="17">
        <v>43.0</v>
      </c>
      <c r="D17222" s="17">
        <v>1.16405826E7</v>
      </c>
      <c r="E17222" s="17">
        <v>4609475.0</v>
      </c>
      <c r="F17222" s="17">
        <v>8028771.0</v>
      </c>
      <c r="G17222" s="17">
        <v>1.6797957E7</v>
      </c>
      <c r="H17222" s="17">
        <v>2.5432066E7</v>
      </c>
    </row>
    <row r="17223">
      <c r="A17223" s="7" t="s">
        <v>37632</v>
      </c>
      <c r="B17223" s="17" t="s">
        <v>37633</v>
      </c>
      <c r="C17223" s="17">
        <v>24.0</v>
      </c>
      <c r="D17223" s="17">
        <v>9653180.042</v>
      </c>
      <c r="E17223" s="17">
        <v>4781566.0</v>
      </c>
      <c r="F17223" s="17">
        <v>5790566.0</v>
      </c>
      <c r="G17223" s="17">
        <v>1.0969066E7</v>
      </c>
      <c r="H17223" s="17">
        <v>1.5793143E7</v>
      </c>
    </row>
    <row r="17224">
      <c r="A17224" s="7" t="s">
        <v>37634</v>
      </c>
      <c r="B17224" s="17" t="s">
        <v>37635</v>
      </c>
      <c r="C17224" s="17">
        <v>58.0</v>
      </c>
      <c r="D17224" s="17">
        <v>1.544752829E7</v>
      </c>
      <c r="E17224" s="17">
        <v>4569286.0</v>
      </c>
      <c r="F17224" s="17">
        <v>7795286.0</v>
      </c>
      <c r="G17224" s="17">
        <v>2.0136224E7</v>
      </c>
      <c r="H17224" s="17">
        <v>3.7987312E7</v>
      </c>
    </row>
    <row r="17225">
      <c r="A17225" s="7" t="s">
        <v>37636</v>
      </c>
      <c r="B17225" s="17" t="s">
        <v>37637</v>
      </c>
      <c r="C17225" s="17">
        <v>1.0</v>
      </c>
      <c r="D17225" s="17">
        <v>1.25607964E8</v>
      </c>
      <c r="E17225" s="17">
        <v>1.25607964E8</v>
      </c>
      <c r="F17225" s="17">
        <v>1.25607964E8</v>
      </c>
      <c r="G17225" s="17">
        <v>1.25607964E8</v>
      </c>
      <c r="H17225" s="17">
        <v>1.25607964E8</v>
      </c>
    </row>
    <row r="17226">
      <c r="A17226" s="7" t="s">
        <v>37638</v>
      </c>
      <c r="B17226" s="17" t="s">
        <v>37639</v>
      </c>
      <c r="C17226" s="17">
        <v>6.0</v>
      </c>
      <c r="D17226" s="17">
        <v>3.239688033E7</v>
      </c>
      <c r="E17226" s="17">
        <v>2.4926E7</v>
      </c>
      <c r="F17226" s="17">
        <v>3.2697E7</v>
      </c>
      <c r="G17226" s="17">
        <v>4.3541001E7</v>
      </c>
      <c r="H17226" s="17">
        <v>5.2523281E7</v>
      </c>
    </row>
    <row r="17227">
      <c r="A17227" s="7" t="s">
        <v>37640</v>
      </c>
      <c r="B17227" s="17" t="s">
        <v>37641</v>
      </c>
      <c r="C17227" s="17">
        <v>17.0</v>
      </c>
      <c r="D17227" s="17">
        <v>3.106503365E7</v>
      </c>
      <c r="E17227" s="17">
        <v>1.0644455E7</v>
      </c>
      <c r="F17227" s="17">
        <v>2.1043038E7</v>
      </c>
      <c r="G17227" s="17">
        <v>4.469025E7</v>
      </c>
      <c r="H17227" s="17">
        <v>6.8641626E7</v>
      </c>
    </row>
    <row r="17228">
      <c r="A17228" s="7" t="s">
        <v>37642</v>
      </c>
      <c r="B17228" s="17" t="s">
        <v>37643</v>
      </c>
      <c r="C17228" s="17">
        <v>14.0</v>
      </c>
      <c r="D17228" s="17">
        <v>2.862542507E7</v>
      </c>
      <c r="E17228" s="17">
        <v>1.1799974E7</v>
      </c>
      <c r="F17228" s="17">
        <v>3.0490409E7</v>
      </c>
      <c r="G17228" s="17">
        <v>4.4821859E7</v>
      </c>
      <c r="H17228" s="17">
        <v>5.1339092E7</v>
      </c>
    </row>
    <row r="17229">
      <c r="A17229" s="7" t="s">
        <v>37644</v>
      </c>
      <c r="B17229" s="17" t="s">
        <v>37645</v>
      </c>
      <c r="C17229" s="17">
        <v>6.0</v>
      </c>
      <c r="D17229" s="17">
        <v>1.06044015E7</v>
      </c>
      <c r="E17229" s="17">
        <v>6822931.0</v>
      </c>
      <c r="F17229" s="17">
        <v>7399908.0</v>
      </c>
      <c r="G17229" s="17">
        <v>1.2235309E7</v>
      </c>
      <c r="H17229" s="17">
        <v>2.1383551E7</v>
      </c>
    </row>
    <row r="17230">
      <c r="A17230" s="7" t="s">
        <v>37646</v>
      </c>
      <c r="B17230" s="17" t="s">
        <v>37647</v>
      </c>
      <c r="C17230" s="17">
        <v>5.0</v>
      </c>
      <c r="D17230" s="17">
        <v>1.80108372E7</v>
      </c>
      <c r="E17230" s="17">
        <v>4210000.0</v>
      </c>
      <c r="F17230" s="17">
        <v>2.3982962E7</v>
      </c>
      <c r="G17230" s="17">
        <v>2.8891642E7</v>
      </c>
      <c r="H17230" s="17">
        <v>2.8993565E7</v>
      </c>
    </row>
    <row r="17231">
      <c r="A17231" s="7" t="s">
        <v>37648</v>
      </c>
      <c r="B17231" s="17" t="s">
        <v>37649</v>
      </c>
      <c r="C17231" s="17">
        <v>2.0</v>
      </c>
      <c r="D17231" s="17">
        <v>3.05465885E7</v>
      </c>
      <c r="E17231" s="17">
        <v>1733907.0</v>
      </c>
      <c r="F17231" s="17">
        <v>1733907.0</v>
      </c>
      <c r="G17231" s="17">
        <v>5.935927E7</v>
      </c>
      <c r="H17231" s="17">
        <v>5.935927E7</v>
      </c>
    </row>
    <row r="17232">
      <c r="A17232" s="7" t="s">
        <v>37650</v>
      </c>
      <c r="B17232" s="17" t="s">
        <v>37651</v>
      </c>
      <c r="C17232" s="17">
        <v>1.0</v>
      </c>
      <c r="D17232" s="17">
        <v>1.3757852E7</v>
      </c>
      <c r="E17232" s="17">
        <v>1.3757852E7</v>
      </c>
      <c r="F17232" s="17">
        <v>1.3757852E7</v>
      </c>
      <c r="G17232" s="17">
        <v>1.3757852E7</v>
      </c>
      <c r="H17232" s="17">
        <v>1.3757852E7</v>
      </c>
    </row>
    <row r="17233">
      <c r="A17233" s="7" t="s">
        <v>37652</v>
      </c>
      <c r="B17233" s="17" t="s">
        <v>37653</v>
      </c>
      <c r="C17233" s="17">
        <v>27.0</v>
      </c>
      <c r="D17233" s="17">
        <v>8240758.222</v>
      </c>
      <c r="E17233" s="17">
        <v>4330584.0</v>
      </c>
      <c r="F17233" s="17">
        <v>5842000.0</v>
      </c>
      <c r="G17233" s="17">
        <v>8032755.0</v>
      </c>
      <c r="H17233" s="17">
        <v>1.5162552E7</v>
      </c>
    </row>
    <row r="17234">
      <c r="A17234" s="7" t="s">
        <v>37654</v>
      </c>
      <c r="B17234" s="17" t="s">
        <v>37655</v>
      </c>
      <c r="C17234" s="17">
        <v>5.0</v>
      </c>
      <c r="D17234" s="17">
        <v>9128543.8</v>
      </c>
      <c r="E17234" s="17">
        <v>5456687.0</v>
      </c>
      <c r="F17234" s="17">
        <v>1.0503292E7</v>
      </c>
      <c r="G17234" s="17">
        <v>1.2296665E7</v>
      </c>
      <c r="H17234" s="17">
        <v>1.259034E7</v>
      </c>
    </row>
    <row r="17235">
      <c r="A17235" s="7" t="s">
        <v>37656</v>
      </c>
      <c r="B17235" s="17" t="s">
        <v>37657</v>
      </c>
      <c r="C17235" s="17">
        <v>2.0</v>
      </c>
      <c r="D17235" s="17">
        <v>8377702.0</v>
      </c>
      <c r="E17235" s="17">
        <v>6010358.0</v>
      </c>
      <c r="F17235" s="17">
        <v>6010358.0</v>
      </c>
      <c r="G17235" s="17">
        <v>1.0745046E7</v>
      </c>
      <c r="H17235" s="17">
        <v>1.0745046E7</v>
      </c>
    </row>
    <row r="17236">
      <c r="A17236" s="7" t="s">
        <v>37658</v>
      </c>
      <c r="B17236" s="17" t="s">
        <v>37659</v>
      </c>
      <c r="C17236" s="17">
        <v>103.0</v>
      </c>
      <c r="D17236" s="17">
        <v>9787293.505</v>
      </c>
      <c r="E17236" s="17">
        <v>4133717.0</v>
      </c>
      <c r="F17236" s="17">
        <v>6969997.0</v>
      </c>
      <c r="G17236" s="17">
        <v>1.2963007E7</v>
      </c>
      <c r="H17236" s="17">
        <v>2.122018E7</v>
      </c>
    </row>
    <row r="17237">
      <c r="A17237" s="7" t="s">
        <v>37660</v>
      </c>
      <c r="B17237" s="17" t="s">
        <v>37661</v>
      </c>
      <c r="C17237" s="17">
        <v>4.0</v>
      </c>
      <c r="D17237" s="17">
        <v>5320045.75</v>
      </c>
      <c r="E17237" s="17">
        <v>2669022.0</v>
      </c>
      <c r="F17237" s="17">
        <v>3698480.0</v>
      </c>
      <c r="G17237" s="17">
        <v>6495174.0</v>
      </c>
      <c r="H17237" s="17">
        <v>8417507.0</v>
      </c>
    </row>
    <row r="17238">
      <c r="A17238" s="7" t="s">
        <v>37662</v>
      </c>
      <c r="B17238" s="17" t="s">
        <v>37663</v>
      </c>
      <c r="C17238" s="17">
        <v>1.0</v>
      </c>
      <c r="D17238" s="17">
        <v>3668310.0</v>
      </c>
      <c r="E17238" s="17">
        <v>3668310.0</v>
      </c>
      <c r="F17238" s="17">
        <v>3668310.0</v>
      </c>
      <c r="G17238" s="17">
        <v>3668310.0</v>
      </c>
      <c r="H17238" s="17">
        <v>3668310.0</v>
      </c>
    </row>
    <row r="17239">
      <c r="A17239" s="7" t="s">
        <v>37664</v>
      </c>
      <c r="B17239" s="17" t="s">
        <v>37665</v>
      </c>
      <c r="C17239" s="17">
        <v>1.0</v>
      </c>
      <c r="D17239" s="17">
        <v>3067005.0</v>
      </c>
      <c r="E17239" s="17">
        <v>3067005.0</v>
      </c>
      <c r="F17239" s="17">
        <v>3067005.0</v>
      </c>
      <c r="G17239" s="17">
        <v>3067005.0</v>
      </c>
      <c r="H17239" s="17">
        <v>3067005.0</v>
      </c>
    </row>
    <row r="17240">
      <c r="A17240" s="7" t="s">
        <v>37666</v>
      </c>
      <c r="B17240" s="17" t="s">
        <v>37667</v>
      </c>
      <c r="C17240" s="17">
        <v>1.0</v>
      </c>
      <c r="D17240" s="17">
        <v>1847735.0</v>
      </c>
      <c r="E17240" s="17">
        <v>1847735.0</v>
      </c>
      <c r="F17240" s="17">
        <v>1847735.0</v>
      </c>
      <c r="G17240" s="17">
        <v>1847735.0</v>
      </c>
      <c r="H17240" s="17">
        <v>1847735.0</v>
      </c>
    </row>
    <row r="17241">
      <c r="A17241" s="7" t="s">
        <v>37668</v>
      </c>
      <c r="B17241" s="17" t="s">
        <v>37669</v>
      </c>
      <c r="C17241" s="17">
        <v>14.0</v>
      </c>
      <c r="D17241" s="17">
        <v>1.202549943E7</v>
      </c>
      <c r="E17241" s="17">
        <v>4663769.0</v>
      </c>
      <c r="F17241" s="17">
        <v>6868651.0</v>
      </c>
      <c r="G17241" s="17">
        <v>1.1763074E7</v>
      </c>
      <c r="H17241" s="17">
        <v>4.1046396E7</v>
      </c>
    </row>
    <row r="17242">
      <c r="A17242" s="7" t="s">
        <v>37670</v>
      </c>
      <c r="B17242" s="17" t="s">
        <v>37671</v>
      </c>
      <c r="C17242" s="17">
        <v>42.0</v>
      </c>
      <c r="D17242" s="17">
        <v>1.073560464E7</v>
      </c>
      <c r="E17242" s="17">
        <v>6099740.0</v>
      </c>
      <c r="F17242" s="17">
        <v>8622120.0</v>
      </c>
      <c r="G17242" s="17">
        <v>1.24122E7</v>
      </c>
      <c r="H17242" s="17">
        <v>1.5955859E7</v>
      </c>
    </row>
    <row r="17243">
      <c r="A17243" s="7" t="s">
        <v>37672</v>
      </c>
      <c r="B17243" s="17" t="s">
        <v>37673</v>
      </c>
      <c r="C17243" s="17">
        <v>176.0</v>
      </c>
      <c r="D17243" s="17">
        <v>3.04547301E7</v>
      </c>
      <c r="E17243" s="17">
        <v>7511799.0</v>
      </c>
      <c r="F17243" s="17">
        <v>1.7608512E7</v>
      </c>
      <c r="G17243" s="17">
        <v>3.7712779E7</v>
      </c>
      <c r="H17243" s="17">
        <v>5.8837266E7</v>
      </c>
    </row>
    <row r="17244">
      <c r="A17244" s="7" t="s">
        <v>37674</v>
      </c>
      <c r="B17244" s="17" t="s">
        <v>37675</v>
      </c>
      <c r="C17244" s="17">
        <v>2.0</v>
      </c>
      <c r="D17244" s="17">
        <v>3.05036415E7</v>
      </c>
      <c r="E17244" s="17">
        <v>2.3209676E7</v>
      </c>
      <c r="F17244" s="17">
        <v>2.3209676E7</v>
      </c>
      <c r="G17244" s="17">
        <v>3.7797607E7</v>
      </c>
      <c r="H17244" s="17">
        <v>3.7797607E7</v>
      </c>
    </row>
    <row r="17245">
      <c r="A17245" s="7" t="s">
        <v>37676</v>
      </c>
      <c r="B17245" s="17" t="s">
        <v>37677</v>
      </c>
      <c r="C17245" s="17">
        <v>3.0</v>
      </c>
      <c r="D17245" s="17">
        <v>3.7886263E7</v>
      </c>
      <c r="E17245" s="17">
        <v>1.1200195E7</v>
      </c>
      <c r="F17245" s="17">
        <v>2.34675E7</v>
      </c>
      <c r="G17245" s="17">
        <v>7.8991094E7</v>
      </c>
      <c r="H17245" s="17">
        <v>7.8991094E7</v>
      </c>
    </row>
    <row r="17246">
      <c r="A17246" s="7" t="s">
        <v>37678</v>
      </c>
      <c r="B17246" s="17" t="s">
        <v>37679</v>
      </c>
      <c r="C17246" s="17">
        <v>2.0</v>
      </c>
      <c r="D17246" s="17">
        <v>7.05006795E7</v>
      </c>
      <c r="E17246" s="17">
        <v>2.7342556E7</v>
      </c>
      <c r="F17246" s="17">
        <v>2.7342556E7</v>
      </c>
      <c r="G17246" s="17">
        <v>1.13658803E8</v>
      </c>
      <c r="H17246" s="17">
        <v>1.13658803E8</v>
      </c>
    </row>
    <row r="17247">
      <c r="A17247" s="7" t="s">
        <v>37680</v>
      </c>
      <c r="B17247" s="17" t="s">
        <v>37681</v>
      </c>
      <c r="C17247" s="17">
        <v>42.0</v>
      </c>
      <c r="D17247" s="17">
        <v>2.202189205E7</v>
      </c>
      <c r="E17247" s="17">
        <v>3524580.0</v>
      </c>
      <c r="F17247" s="17">
        <v>1.14629E7</v>
      </c>
      <c r="G17247" s="17">
        <v>2.3332311E7</v>
      </c>
      <c r="H17247" s="17">
        <v>4.9768552E7</v>
      </c>
    </row>
    <row r="17248">
      <c r="A17248" s="7" t="s">
        <v>37682</v>
      </c>
      <c r="B17248" s="17" t="s">
        <v>37683</v>
      </c>
      <c r="C17248" s="17">
        <v>34.0</v>
      </c>
      <c r="D17248" s="17">
        <v>2.640198635E7</v>
      </c>
      <c r="E17248" s="17">
        <v>6624124.0</v>
      </c>
      <c r="F17248" s="17">
        <v>1.4437286E7</v>
      </c>
      <c r="G17248" s="17">
        <v>3.724634E7</v>
      </c>
      <c r="H17248" s="17">
        <v>5.4362153E7</v>
      </c>
    </row>
    <row r="17249">
      <c r="A17249" s="7" t="s">
        <v>37684</v>
      </c>
      <c r="B17249" s="17" t="s">
        <v>37685</v>
      </c>
      <c r="C17249" s="17">
        <v>26.0</v>
      </c>
      <c r="D17249" s="17">
        <v>5.902177569E7</v>
      </c>
      <c r="E17249" s="17">
        <v>6110270.0</v>
      </c>
      <c r="F17249" s="17">
        <v>1.3011111E7</v>
      </c>
      <c r="G17249" s="17">
        <v>2.9622242E7</v>
      </c>
      <c r="H17249" s="17">
        <v>8.1436718E7</v>
      </c>
    </row>
    <row r="17250">
      <c r="A17250" s="7" t="s">
        <v>37686</v>
      </c>
      <c r="B17250" s="17" t="s">
        <v>37687</v>
      </c>
      <c r="C17250" s="17">
        <v>3.0</v>
      </c>
      <c r="D17250" s="17">
        <v>1.9151432E7</v>
      </c>
      <c r="E17250" s="17">
        <v>7352836.0</v>
      </c>
      <c r="F17250" s="17">
        <v>2.3405664E7</v>
      </c>
      <c r="G17250" s="17">
        <v>2.6695796E7</v>
      </c>
      <c r="H17250" s="17">
        <v>2.6695796E7</v>
      </c>
    </row>
    <row r="17251">
      <c r="A17251" s="7" t="s">
        <v>37688</v>
      </c>
      <c r="B17251" s="17" t="s">
        <v>37689</v>
      </c>
      <c r="C17251" s="17">
        <v>5.0</v>
      </c>
      <c r="D17251" s="17">
        <v>1.71224598E7</v>
      </c>
      <c r="E17251" s="17">
        <v>4906572.0</v>
      </c>
      <c r="F17251" s="17">
        <v>1.8359493E7</v>
      </c>
      <c r="G17251" s="17">
        <v>1.9031253E7</v>
      </c>
      <c r="H17251" s="17">
        <v>3.9088085E7</v>
      </c>
    </row>
    <row r="17252">
      <c r="A17252" s="7" t="s">
        <v>37690</v>
      </c>
      <c r="B17252" s="17" t="s">
        <v>37691</v>
      </c>
      <c r="C17252" s="17">
        <v>6.0</v>
      </c>
      <c r="D17252" s="17">
        <v>2.7772077E7</v>
      </c>
      <c r="E17252" s="17">
        <v>3468897.0</v>
      </c>
      <c r="F17252" s="17">
        <v>3856500.0</v>
      </c>
      <c r="G17252" s="17">
        <v>4.604435E7</v>
      </c>
      <c r="H17252" s="17">
        <v>8.277873E7</v>
      </c>
    </row>
    <row r="17253">
      <c r="A17253" s="7" t="s">
        <v>37692</v>
      </c>
      <c r="B17253" s="17" t="s">
        <v>37693</v>
      </c>
      <c r="C17253" s="17">
        <v>1.0</v>
      </c>
      <c r="D17253" s="17">
        <v>4794125.0</v>
      </c>
      <c r="E17253" s="17">
        <v>4794125.0</v>
      </c>
      <c r="F17253" s="17">
        <v>4794125.0</v>
      </c>
      <c r="G17253" s="17">
        <v>4794125.0</v>
      </c>
      <c r="H17253" s="17">
        <v>4794125.0</v>
      </c>
    </row>
    <row r="17254">
      <c r="A17254" s="7" t="s">
        <v>37694</v>
      </c>
      <c r="B17254" s="17" t="s">
        <v>37695</v>
      </c>
      <c r="C17254" s="17">
        <v>15.0</v>
      </c>
      <c r="D17254" s="17">
        <v>3.374516967E7</v>
      </c>
      <c r="E17254" s="17">
        <v>1.0629125E7</v>
      </c>
      <c r="F17254" s="17">
        <v>2.6674926E7</v>
      </c>
      <c r="G17254" s="17">
        <v>4.7791E7</v>
      </c>
      <c r="H17254" s="17">
        <v>7.6286677E7</v>
      </c>
    </row>
    <row r="17255">
      <c r="A17255" s="7" t="s">
        <v>37697</v>
      </c>
      <c r="B17255" s="17" t="s">
        <v>37698</v>
      </c>
      <c r="C17255" s="17">
        <v>2.0</v>
      </c>
      <c r="D17255" s="17">
        <v>1.93403695E7</v>
      </c>
      <c r="E17255" s="17">
        <v>9514462.0</v>
      </c>
      <c r="F17255" s="17">
        <v>9514462.0</v>
      </c>
      <c r="G17255" s="17">
        <v>2.9166277E7</v>
      </c>
      <c r="H17255" s="17">
        <v>2.9166277E7</v>
      </c>
    </row>
    <row r="17256">
      <c r="A17256" s="7" t="s">
        <v>37699</v>
      </c>
      <c r="B17256" s="17" t="s">
        <v>37700</v>
      </c>
      <c r="C17256" s="17">
        <v>1.0</v>
      </c>
      <c r="D17256" s="17">
        <v>1.1844989E7</v>
      </c>
      <c r="E17256" s="17">
        <v>1.1844989E7</v>
      </c>
      <c r="F17256" s="17">
        <v>1.1844989E7</v>
      </c>
      <c r="G17256" s="17">
        <v>1.1844989E7</v>
      </c>
      <c r="H17256" s="17">
        <v>1.1844989E7</v>
      </c>
    </row>
    <row r="17257">
      <c r="A17257" s="7" t="s">
        <v>37701</v>
      </c>
      <c r="B17257" s="17" t="s">
        <v>37702</v>
      </c>
      <c r="C17257" s="17">
        <v>388.0</v>
      </c>
      <c r="D17257" s="17">
        <v>2.437178639E7</v>
      </c>
      <c r="E17257" s="17">
        <v>5408013.0</v>
      </c>
      <c r="F17257" s="17">
        <v>1.296934E7</v>
      </c>
      <c r="G17257" s="17">
        <v>2.958085E7</v>
      </c>
      <c r="H17257" s="17">
        <v>5.9742964E7</v>
      </c>
    </row>
    <row r="17258">
      <c r="A17258" s="7" t="s">
        <v>37703</v>
      </c>
      <c r="B17258" s="17" t="s">
        <v>37704</v>
      </c>
      <c r="C17258" s="17">
        <v>1.0</v>
      </c>
      <c r="D17258" s="17">
        <v>9.380721E7</v>
      </c>
      <c r="E17258" s="17">
        <v>9.380721E7</v>
      </c>
      <c r="F17258" s="17">
        <v>9.380721E7</v>
      </c>
      <c r="G17258" s="17">
        <v>9.380721E7</v>
      </c>
      <c r="H17258" s="17">
        <v>9.380721E7</v>
      </c>
    </row>
    <row r="17259">
      <c r="A17259" s="7" t="s">
        <v>37705</v>
      </c>
      <c r="B17259" s="17" t="s">
        <v>37706</v>
      </c>
      <c r="C17259" s="17">
        <v>1.0</v>
      </c>
      <c r="D17259" s="17">
        <v>2.020397E7</v>
      </c>
      <c r="E17259" s="17">
        <v>2.020397E7</v>
      </c>
      <c r="F17259" s="17">
        <v>2.020397E7</v>
      </c>
      <c r="G17259" s="17">
        <v>2.020397E7</v>
      </c>
      <c r="H17259" s="17">
        <v>2.020397E7</v>
      </c>
    </row>
    <row r="17260">
      <c r="A17260" s="7" t="s">
        <v>37707</v>
      </c>
      <c r="B17260" s="17" t="s">
        <v>37708</v>
      </c>
      <c r="C17260" s="17">
        <v>1.0</v>
      </c>
      <c r="D17260" s="17">
        <v>1.9692226E7</v>
      </c>
      <c r="E17260" s="17">
        <v>1.9692226E7</v>
      </c>
      <c r="F17260" s="17">
        <v>1.9692226E7</v>
      </c>
      <c r="G17260" s="17">
        <v>1.9692226E7</v>
      </c>
      <c r="H17260" s="17">
        <v>1.9692226E7</v>
      </c>
    </row>
    <row r="17261">
      <c r="A17261" s="7" t="s">
        <v>37709</v>
      </c>
      <c r="B17261" s="17" t="s">
        <v>37710</v>
      </c>
      <c r="C17261" s="17">
        <v>3.0</v>
      </c>
      <c r="D17261" s="17">
        <v>4481172.0</v>
      </c>
      <c r="E17261" s="17">
        <v>1693928.0</v>
      </c>
      <c r="F17261" s="17">
        <v>5102108.0</v>
      </c>
      <c r="G17261" s="17">
        <v>6647480.0</v>
      </c>
      <c r="H17261" s="17">
        <v>6647480.0</v>
      </c>
    </row>
    <row r="17262">
      <c r="A17262" s="7" t="s">
        <v>37711</v>
      </c>
      <c r="B17262" s="17" t="s">
        <v>37712</v>
      </c>
      <c r="C17262" s="17">
        <v>146.0</v>
      </c>
      <c r="D17262" s="17">
        <v>1.828388647E7</v>
      </c>
      <c r="E17262" s="17">
        <v>5041223.0</v>
      </c>
      <c r="F17262" s="17">
        <v>1.1874796E7</v>
      </c>
      <c r="G17262" s="17">
        <v>2.012935E7</v>
      </c>
      <c r="H17262" s="17">
        <v>4.5870575E7</v>
      </c>
    </row>
    <row r="17263">
      <c r="A17263" s="7" t="s">
        <v>37713</v>
      </c>
      <c r="B17263" s="17" t="s">
        <v>37714</v>
      </c>
      <c r="C17263" s="17">
        <v>89.0</v>
      </c>
      <c r="D17263" s="17">
        <v>2.210620873E7</v>
      </c>
      <c r="E17263" s="17">
        <v>6867735.0</v>
      </c>
      <c r="F17263" s="17">
        <v>1.582305E7</v>
      </c>
      <c r="G17263" s="17">
        <v>2.4977985E7</v>
      </c>
      <c r="H17263" s="17">
        <v>5.3967449E7</v>
      </c>
    </row>
    <row r="17264">
      <c r="A17264" s="7" t="s">
        <v>37715</v>
      </c>
      <c r="B17264" s="17" t="s">
        <v>37716</v>
      </c>
      <c r="C17264" s="17">
        <v>41.0</v>
      </c>
      <c r="D17264" s="17">
        <v>3.025103915E7</v>
      </c>
      <c r="E17264" s="17">
        <v>3939503.0</v>
      </c>
      <c r="F17264" s="17">
        <v>1.21999E7</v>
      </c>
      <c r="G17264" s="17">
        <v>3.7003404E7</v>
      </c>
      <c r="H17264" s="17">
        <v>6.565871E7</v>
      </c>
    </row>
    <row r="17265">
      <c r="A17265" s="7" t="s">
        <v>37717</v>
      </c>
      <c r="B17265" s="17" t="s">
        <v>37718</v>
      </c>
      <c r="C17265" s="17">
        <v>1.0</v>
      </c>
      <c r="D17265" s="17">
        <v>8509555.0</v>
      </c>
      <c r="E17265" s="17">
        <v>8509555.0</v>
      </c>
      <c r="F17265" s="17">
        <v>8509555.0</v>
      </c>
      <c r="G17265" s="17">
        <v>8509555.0</v>
      </c>
      <c r="H17265" s="17">
        <v>8509555.0</v>
      </c>
    </row>
    <row r="17266">
      <c r="A17266" s="7" t="s">
        <v>37719</v>
      </c>
      <c r="B17266" s="17" t="s">
        <v>37720</v>
      </c>
      <c r="C17266" s="17">
        <v>12.0</v>
      </c>
      <c r="D17266" s="17">
        <v>1.461981467E7</v>
      </c>
      <c r="E17266" s="17">
        <v>4272831.0</v>
      </c>
      <c r="F17266" s="17">
        <v>7321942.0</v>
      </c>
      <c r="G17266" s="17">
        <v>1.9488542E7</v>
      </c>
      <c r="H17266" s="17">
        <v>4.0334401E7</v>
      </c>
    </row>
    <row r="17267">
      <c r="A17267" s="7" t="s">
        <v>37722</v>
      </c>
      <c r="B17267" s="17" t="s">
        <v>37723</v>
      </c>
      <c r="C17267" s="17">
        <v>7.0</v>
      </c>
      <c r="D17267" s="17">
        <v>1.80821E7</v>
      </c>
      <c r="E17267" s="17">
        <v>2900276.0</v>
      </c>
      <c r="F17267" s="17">
        <v>5453093.0</v>
      </c>
      <c r="G17267" s="17">
        <v>1.7575752E7</v>
      </c>
      <c r="H17267" s="17">
        <v>8.8127321E7</v>
      </c>
    </row>
    <row r="17268">
      <c r="A17268" s="7" t="s">
        <v>37724</v>
      </c>
      <c r="B17268" s="17" t="s">
        <v>37725</v>
      </c>
      <c r="C17268" s="17">
        <v>92.0</v>
      </c>
      <c r="D17268" s="17">
        <v>2.838148309E7</v>
      </c>
      <c r="E17268" s="17">
        <v>9263630.0</v>
      </c>
      <c r="F17268" s="17">
        <v>2.3244032E7</v>
      </c>
      <c r="G17268" s="17">
        <v>3.6797498E7</v>
      </c>
      <c r="H17268" s="17">
        <v>5.1072179E7</v>
      </c>
    </row>
    <row r="17269">
      <c r="A17269" s="7" t="s">
        <v>37726</v>
      </c>
      <c r="B17269" s="17" t="s">
        <v>37727</v>
      </c>
      <c r="C17269" s="17">
        <v>1.0</v>
      </c>
      <c r="D17269" s="17">
        <v>4652077.0</v>
      </c>
      <c r="E17269" s="17">
        <v>4652077.0</v>
      </c>
      <c r="F17269" s="17">
        <v>4652077.0</v>
      </c>
      <c r="G17269" s="17">
        <v>4652077.0</v>
      </c>
      <c r="H17269" s="17">
        <v>4652077.0</v>
      </c>
    </row>
    <row r="17270">
      <c r="A17270" s="7" t="s">
        <v>37728</v>
      </c>
      <c r="B17270" s="17" t="s">
        <v>37729</v>
      </c>
      <c r="C17270" s="17">
        <v>2.0</v>
      </c>
      <c r="D17270" s="17">
        <v>1.4697142E7</v>
      </c>
      <c r="E17270" s="17">
        <v>7313742.0</v>
      </c>
      <c r="F17270" s="17">
        <v>7313742.0</v>
      </c>
      <c r="G17270" s="17">
        <v>2.2080542E7</v>
      </c>
      <c r="H17270" s="17">
        <v>2.2080542E7</v>
      </c>
    </row>
    <row r="17271">
      <c r="A17271" s="7" t="s">
        <v>37730</v>
      </c>
      <c r="B17271" s="17" t="s">
        <v>37731</v>
      </c>
      <c r="C17271" s="17">
        <v>25.0</v>
      </c>
      <c r="D17271" s="17">
        <v>1.758392904E7</v>
      </c>
      <c r="E17271" s="17">
        <v>4321589.0</v>
      </c>
      <c r="F17271" s="17">
        <v>9698026.0</v>
      </c>
      <c r="G17271" s="17">
        <v>1.39859E7</v>
      </c>
      <c r="H17271" s="17">
        <v>3.7317799E7</v>
      </c>
    </row>
    <row r="17272">
      <c r="A17272" s="7" t="s">
        <v>37732</v>
      </c>
      <c r="B17272" s="17" t="s">
        <v>37733</v>
      </c>
      <c r="C17272" s="17">
        <v>32.0</v>
      </c>
      <c r="D17272" s="17">
        <v>2.143793563E7</v>
      </c>
      <c r="E17272" s="17">
        <v>9420800.0</v>
      </c>
      <c r="F17272" s="17">
        <v>1.5629392E7</v>
      </c>
      <c r="G17272" s="17">
        <v>2.6266115E7</v>
      </c>
      <c r="H17272" s="17">
        <v>4.0149166E7</v>
      </c>
    </row>
    <row r="17273">
      <c r="A17273" s="7" t="s">
        <v>37734</v>
      </c>
      <c r="B17273" s="17" t="s">
        <v>37735</v>
      </c>
      <c r="C17273" s="17">
        <v>1.0</v>
      </c>
      <c r="D17273" s="17">
        <v>6.8901424E7</v>
      </c>
      <c r="E17273" s="17">
        <v>6.8901424E7</v>
      </c>
      <c r="F17273" s="17">
        <v>6.8901424E7</v>
      </c>
      <c r="G17273" s="17">
        <v>6.8901424E7</v>
      </c>
      <c r="H17273" s="17">
        <v>6.8901424E7</v>
      </c>
    </row>
    <row r="17274">
      <c r="A17274" s="7" t="s">
        <v>37736</v>
      </c>
      <c r="B17274" s="17" t="s">
        <v>37737</v>
      </c>
      <c r="C17274" s="17">
        <v>8.0</v>
      </c>
      <c r="D17274" s="17">
        <v>6363161.25</v>
      </c>
      <c r="E17274" s="17">
        <v>3685246.0</v>
      </c>
      <c r="F17274" s="17">
        <v>5854658.0</v>
      </c>
      <c r="G17274" s="17">
        <v>7932501.0</v>
      </c>
      <c r="H17274" s="17">
        <v>1.0142028E7</v>
      </c>
    </row>
    <row r="17275">
      <c r="A17275" s="7" t="s">
        <v>37738</v>
      </c>
      <c r="B17275" s="17" t="s">
        <v>37739</v>
      </c>
      <c r="C17275" s="17">
        <v>6.0</v>
      </c>
      <c r="D17275" s="17">
        <v>3.175055167E7</v>
      </c>
      <c r="E17275" s="17">
        <v>8969983.0</v>
      </c>
      <c r="F17275" s="17">
        <v>1.52506E7</v>
      </c>
      <c r="G17275" s="17">
        <v>6.04563E7</v>
      </c>
      <c r="H17275" s="17">
        <v>8.1692727E7</v>
      </c>
    </row>
    <row r="17276">
      <c r="A17276" s="7" t="s">
        <v>37740</v>
      </c>
      <c r="B17276" s="17" t="s">
        <v>37741</v>
      </c>
      <c r="C17276" s="17">
        <v>6.0</v>
      </c>
      <c r="D17276" s="17">
        <v>3.42268795E7</v>
      </c>
      <c r="E17276" s="17">
        <v>7313525.0</v>
      </c>
      <c r="F17276" s="17">
        <v>1.3169156E7</v>
      </c>
      <c r="G17276" s="17">
        <v>5.9065952E7</v>
      </c>
      <c r="H17276" s="17">
        <v>1.00540147E8</v>
      </c>
    </row>
    <row r="17277">
      <c r="A17277" s="7" t="s">
        <v>37742</v>
      </c>
      <c r="B17277" s="17" t="s">
        <v>37743</v>
      </c>
      <c r="C17277" s="17">
        <v>1.0</v>
      </c>
      <c r="D17277" s="17">
        <v>9398415.0</v>
      </c>
      <c r="E17277" s="17">
        <v>9398415.0</v>
      </c>
      <c r="F17277" s="17">
        <v>9398415.0</v>
      </c>
      <c r="G17277" s="17">
        <v>9398415.0</v>
      </c>
      <c r="H17277" s="17">
        <v>9398415.0</v>
      </c>
    </row>
    <row r="17278">
      <c r="A17278" s="7" t="s">
        <v>37744</v>
      </c>
      <c r="B17278" s="17" t="s">
        <v>37745</v>
      </c>
      <c r="C17278" s="17">
        <v>2.0</v>
      </c>
      <c r="D17278" s="17">
        <v>2.143276E7</v>
      </c>
      <c r="E17278" s="17">
        <v>2642411.0</v>
      </c>
      <c r="F17278" s="17">
        <v>2642411.0</v>
      </c>
      <c r="G17278" s="17">
        <v>4.0223109E7</v>
      </c>
      <c r="H17278" s="17">
        <v>4.0223109E7</v>
      </c>
    </row>
    <row r="17279">
      <c r="A17279" s="7" t="s">
        <v>37746</v>
      </c>
      <c r="B17279" s="17" t="s">
        <v>37747</v>
      </c>
      <c r="C17279" s="17">
        <v>1.0</v>
      </c>
      <c r="D17279" s="17">
        <v>2.4550307E7</v>
      </c>
      <c r="E17279" s="17">
        <v>2.4550307E7</v>
      </c>
      <c r="F17279" s="17">
        <v>2.4550307E7</v>
      </c>
      <c r="G17279" s="17">
        <v>2.4550307E7</v>
      </c>
      <c r="H17279" s="17">
        <v>2.4550307E7</v>
      </c>
    </row>
    <row r="17280">
      <c r="A17280" s="7" t="s">
        <v>37748</v>
      </c>
      <c r="B17280" s="17" t="s">
        <v>37749</v>
      </c>
      <c r="C17280" s="17">
        <v>81.0</v>
      </c>
      <c r="D17280" s="17">
        <v>1.51650326E7</v>
      </c>
      <c r="E17280" s="17">
        <v>4928652.0</v>
      </c>
      <c r="F17280" s="17">
        <v>8963421.0</v>
      </c>
      <c r="G17280" s="17">
        <v>2.1651928E7</v>
      </c>
      <c r="H17280" s="17">
        <v>3.2051781E7</v>
      </c>
    </row>
    <row r="17281">
      <c r="A17281" s="7" t="s">
        <v>37750</v>
      </c>
      <c r="B17281" s="17" t="s">
        <v>37751</v>
      </c>
      <c r="C17281" s="17">
        <v>1.0</v>
      </c>
      <c r="D17281" s="17">
        <v>4.5710382E7</v>
      </c>
      <c r="E17281" s="17">
        <v>4.5710382E7</v>
      </c>
      <c r="F17281" s="17">
        <v>4.5710382E7</v>
      </c>
      <c r="G17281" s="17">
        <v>4.5710382E7</v>
      </c>
      <c r="H17281" s="17">
        <v>4.5710382E7</v>
      </c>
    </row>
    <row r="17282">
      <c r="A17282" s="7" t="s">
        <v>37752</v>
      </c>
      <c r="B17282" s="17" t="s">
        <v>37753</v>
      </c>
      <c r="C17282" s="17">
        <v>44.0</v>
      </c>
      <c r="D17282" s="17">
        <v>1.856249416E7</v>
      </c>
      <c r="E17282" s="17">
        <v>4586054.0</v>
      </c>
      <c r="F17282" s="17">
        <v>1.3222E7</v>
      </c>
      <c r="G17282" s="17">
        <v>2.722472E7</v>
      </c>
      <c r="H17282" s="17">
        <v>4.84684E7</v>
      </c>
    </row>
    <row r="17283">
      <c r="A17283" s="7" t="s">
        <v>37754</v>
      </c>
      <c r="B17283" s="17" t="s">
        <v>37755</v>
      </c>
      <c r="C17283" s="17">
        <v>39.0</v>
      </c>
      <c r="D17283" s="17">
        <v>2.454781954E7</v>
      </c>
      <c r="E17283" s="17">
        <v>5470691.0</v>
      </c>
      <c r="F17283" s="17">
        <v>1.7221957E7</v>
      </c>
      <c r="G17283" s="17">
        <v>3.8080316E7</v>
      </c>
      <c r="H17283" s="17">
        <v>5.8150133E7</v>
      </c>
    </row>
    <row r="17284">
      <c r="A17284" s="7" t="s">
        <v>37756</v>
      </c>
      <c r="B17284" s="17" t="s">
        <v>37757</v>
      </c>
      <c r="C17284" s="17">
        <v>5.0</v>
      </c>
      <c r="D17284" s="17">
        <v>2.92377342E7</v>
      </c>
      <c r="E17284" s="17">
        <v>1.0594696E7</v>
      </c>
      <c r="F17284" s="17">
        <v>1.215149E7</v>
      </c>
      <c r="G17284" s="17">
        <v>4.96334E7</v>
      </c>
      <c r="H17284" s="17">
        <v>6.9878417E7</v>
      </c>
    </row>
    <row r="17285">
      <c r="A17285" s="7" t="s">
        <v>37758</v>
      </c>
      <c r="B17285" s="17" t="s">
        <v>37759</v>
      </c>
      <c r="C17285" s="17">
        <v>6.0</v>
      </c>
      <c r="D17285" s="17">
        <v>9380295.167</v>
      </c>
      <c r="E17285" s="17">
        <v>4691720.0</v>
      </c>
      <c r="F17285" s="17">
        <v>4696961.0</v>
      </c>
      <c r="G17285" s="17">
        <v>1.2509503E7</v>
      </c>
      <c r="H17285" s="17">
        <v>2.0278771E7</v>
      </c>
    </row>
    <row r="17286">
      <c r="A17286" s="7" t="s">
        <v>37760</v>
      </c>
      <c r="B17286" s="17" t="s">
        <v>37761</v>
      </c>
      <c r="C17286" s="17">
        <v>3.0</v>
      </c>
      <c r="D17286" s="17">
        <v>3.916998667E7</v>
      </c>
      <c r="E17286" s="17">
        <v>2.127531E7</v>
      </c>
      <c r="F17286" s="17">
        <v>4.2998398E7</v>
      </c>
      <c r="G17286" s="17">
        <v>5.3236252E7</v>
      </c>
      <c r="H17286" s="17">
        <v>5.3236252E7</v>
      </c>
    </row>
    <row r="17287">
      <c r="A17287" s="7" t="s">
        <v>37762</v>
      </c>
      <c r="B17287" s="17" t="s">
        <v>37763</v>
      </c>
      <c r="C17287" s="17">
        <v>17.0</v>
      </c>
      <c r="D17287" s="17">
        <v>1.377407871E7</v>
      </c>
      <c r="E17287" s="17">
        <v>4035200.0</v>
      </c>
      <c r="F17287" s="17">
        <v>7605000.0</v>
      </c>
      <c r="G17287" s="17">
        <v>2.2752667E7</v>
      </c>
      <c r="H17287" s="17">
        <v>3.4781352E7</v>
      </c>
    </row>
    <row r="17288">
      <c r="A17288" s="7" t="s">
        <v>37764</v>
      </c>
      <c r="B17288" s="17" t="s">
        <v>37765</v>
      </c>
      <c r="C17288" s="17">
        <v>22.0</v>
      </c>
      <c r="D17288" s="17">
        <v>1.281232177E7</v>
      </c>
      <c r="E17288" s="17">
        <v>6019269.0</v>
      </c>
      <c r="F17288" s="17">
        <v>6494776.0</v>
      </c>
      <c r="G17288" s="17">
        <v>1.27128E7</v>
      </c>
      <c r="H17288" s="17">
        <v>1.54476E7</v>
      </c>
    </row>
    <row r="17289">
      <c r="A17289" s="7" t="s">
        <v>37767</v>
      </c>
      <c r="B17289" s="17" t="s">
        <v>37768</v>
      </c>
      <c r="C17289" s="17">
        <v>260.0</v>
      </c>
      <c r="D17289" s="17">
        <v>3.525099453E7</v>
      </c>
      <c r="E17289" s="17">
        <v>1.6246814E7</v>
      </c>
      <c r="F17289" s="17">
        <v>2.7597366E7</v>
      </c>
      <c r="G17289" s="17">
        <v>4.8920064E7</v>
      </c>
      <c r="H17289" s="17">
        <v>7.6111213E7</v>
      </c>
    </row>
    <row r="17290">
      <c r="A17290" s="7" t="s">
        <v>37769</v>
      </c>
      <c r="B17290" s="17" t="s">
        <v>37770</v>
      </c>
      <c r="C17290" s="17">
        <v>14.0</v>
      </c>
      <c r="D17290" s="17">
        <v>5.385790871E7</v>
      </c>
      <c r="E17290" s="17">
        <v>3.0567905E7</v>
      </c>
      <c r="F17290" s="17">
        <v>4.3951251E7</v>
      </c>
      <c r="G17290" s="17">
        <v>5.343051E7</v>
      </c>
      <c r="H17290" s="17">
        <v>1.30629476E8</v>
      </c>
    </row>
    <row r="17291">
      <c r="A17291" s="7" t="s">
        <v>37771</v>
      </c>
      <c r="B17291" s="17" t="s">
        <v>37772</v>
      </c>
      <c r="C17291" s="17">
        <v>6.0</v>
      </c>
      <c r="D17291" s="17">
        <v>4.317503383E7</v>
      </c>
      <c r="E17291" s="17">
        <v>2.3608895E7</v>
      </c>
      <c r="F17291" s="17">
        <v>4.2069347E7</v>
      </c>
      <c r="G17291" s="17">
        <v>5.935801E7</v>
      </c>
      <c r="H17291" s="17">
        <v>7.2300233E7</v>
      </c>
    </row>
    <row r="17292">
      <c r="A17292" s="7" t="s">
        <v>37773</v>
      </c>
      <c r="B17292" s="17" t="s">
        <v>37774</v>
      </c>
      <c r="C17292" s="17">
        <v>1.0</v>
      </c>
      <c r="D17292" s="17">
        <v>3691210.0</v>
      </c>
      <c r="E17292" s="17">
        <v>3691210.0</v>
      </c>
      <c r="F17292" s="17">
        <v>3691210.0</v>
      </c>
      <c r="G17292" s="17">
        <v>3691210.0</v>
      </c>
      <c r="H17292" s="17">
        <v>3691210.0</v>
      </c>
    </row>
    <row r="17293">
      <c r="A17293" s="7" t="s">
        <v>37775</v>
      </c>
      <c r="B17293" s="17" t="s">
        <v>37776</v>
      </c>
      <c r="C17293" s="17">
        <v>11.0</v>
      </c>
      <c r="D17293" s="17">
        <v>2.467455027E7</v>
      </c>
      <c r="E17293" s="17">
        <v>5621884.0</v>
      </c>
      <c r="F17293" s="17">
        <v>2.2611048E7</v>
      </c>
      <c r="G17293" s="17">
        <v>3.41255E7</v>
      </c>
      <c r="H17293" s="17">
        <v>3.4338875E7</v>
      </c>
    </row>
    <row r="17294">
      <c r="A17294" s="7" t="s">
        <v>37777</v>
      </c>
      <c r="B17294" s="17" t="s">
        <v>37778</v>
      </c>
      <c r="C17294" s="17">
        <v>46.0</v>
      </c>
      <c r="D17294" s="17">
        <v>2.816568457E7</v>
      </c>
      <c r="E17294" s="17">
        <v>1.3317547E7</v>
      </c>
      <c r="F17294" s="17">
        <v>2.393125E7</v>
      </c>
      <c r="G17294" s="17">
        <v>3.4943526E7</v>
      </c>
      <c r="H17294" s="17">
        <v>5.2488842E7</v>
      </c>
    </row>
    <row r="17295">
      <c r="A17295" s="7" t="s">
        <v>37779</v>
      </c>
      <c r="B17295" s="17" t="s">
        <v>37780</v>
      </c>
      <c r="C17295" s="17">
        <v>68.0</v>
      </c>
      <c r="D17295" s="17">
        <v>3.292203341E7</v>
      </c>
      <c r="E17295" s="17">
        <v>2.1401996E7</v>
      </c>
      <c r="F17295" s="17">
        <v>2.9770332E7</v>
      </c>
      <c r="G17295" s="17">
        <v>3.93802E7</v>
      </c>
      <c r="H17295" s="17">
        <v>5.071829E7</v>
      </c>
    </row>
    <row r="17296">
      <c r="A17296" s="7" t="s">
        <v>37781</v>
      </c>
      <c r="B17296" s="17" t="s">
        <v>37782</v>
      </c>
      <c r="C17296" s="17">
        <v>26.0</v>
      </c>
      <c r="D17296" s="17">
        <v>3.350697012E7</v>
      </c>
      <c r="E17296" s="17">
        <v>1.31162E7</v>
      </c>
      <c r="F17296" s="17">
        <v>2.4009409E7</v>
      </c>
      <c r="G17296" s="17">
        <v>4.4260834E7</v>
      </c>
      <c r="H17296" s="17">
        <v>8.0008401E7</v>
      </c>
    </row>
    <row r="17297">
      <c r="A17297" s="7" t="s">
        <v>37783</v>
      </c>
      <c r="B17297" s="17" t="s">
        <v>37784</v>
      </c>
      <c r="C17297" s="17">
        <v>9.0</v>
      </c>
      <c r="D17297" s="17">
        <v>2.354911433E7</v>
      </c>
      <c r="E17297" s="17">
        <v>9199908.0</v>
      </c>
      <c r="F17297" s="17">
        <v>1.765796E7</v>
      </c>
      <c r="G17297" s="17">
        <v>3.8474962E7</v>
      </c>
      <c r="H17297" s="17">
        <v>6.291503E7</v>
      </c>
    </row>
    <row r="17298">
      <c r="A17298" s="7" t="s">
        <v>37786</v>
      </c>
      <c r="B17298" s="17" t="s">
        <v>37787</v>
      </c>
      <c r="C17298" s="17">
        <v>2.0</v>
      </c>
      <c r="D17298" s="17">
        <v>4.65012305E7</v>
      </c>
      <c r="E17298" s="17">
        <v>3.98675E7</v>
      </c>
      <c r="F17298" s="17">
        <v>3.98675E7</v>
      </c>
      <c r="G17298" s="17">
        <v>5.3134961E7</v>
      </c>
      <c r="H17298" s="17">
        <v>5.3134961E7</v>
      </c>
    </row>
    <row r="17299">
      <c r="A17299" s="7" t="s">
        <v>37788</v>
      </c>
      <c r="B17299" s="17" t="s">
        <v>37789</v>
      </c>
      <c r="C17299" s="17">
        <v>3.0</v>
      </c>
      <c r="D17299" s="17">
        <v>2.6985318E7</v>
      </c>
      <c r="E17299" s="17">
        <v>7972523.0</v>
      </c>
      <c r="F17299" s="17">
        <v>3.5962395E7</v>
      </c>
      <c r="G17299" s="17">
        <v>3.7021036E7</v>
      </c>
      <c r="H17299" s="17">
        <v>3.7021036E7</v>
      </c>
    </row>
    <row r="17300">
      <c r="A17300" s="7" t="s">
        <v>37790</v>
      </c>
      <c r="B17300" s="17" t="s">
        <v>37791</v>
      </c>
      <c r="C17300" s="17">
        <v>4.0</v>
      </c>
      <c r="D17300" s="17">
        <v>2.766971675E7</v>
      </c>
      <c r="E17300" s="17">
        <v>6663664.0</v>
      </c>
      <c r="F17300" s="17">
        <v>2.56369E7</v>
      </c>
      <c r="G17300" s="17">
        <v>3.3331464E7</v>
      </c>
      <c r="H17300" s="17">
        <v>4.5046839E7</v>
      </c>
    </row>
    <row r="17301">
      <c r="A17301" s="7" t="s">
        <v>37792</v>
      </c>
      <c r="B17301" s="17" t="s">
        <v>37793</v>
      </c>
      <c r="C17301" s="17">
        <v>5.0</v>
      </c>
      <c r="D17301" s="17">
        <v>2.72363072E7</v>
      </c>
      <c r="E17301" s="17">
        <v>3860157.0</v>
      </c>
      <c r="F17301" s="17">
        <v>7356425.0</v>
      </c>
      <c r="G17301" s="17">
        <v>3.6964709E7</v>
      </c>
      <c r="H17301" s="17">
        <v>8.5870945E7</v>
      </c>
    </row>
    <row r="17302">
      <c r="A17302" s="7" t="s">
        <v>37794</v>
      </c>
      <c r="B17302" s="17" t="s">
        <v>37795</v>
      </c>
      <c r="C17302" s="17">
        <v>21.0</v>
      </c>
      <c r="D17302" s="17">
        <v>3.064032995E7</v>
      </c>
      <c r="E17302" s="17">
        <v>2.1769E7</v>
      </c>
      <c r="F17302" s="17">
        <v>2.32343E7</v>
      </c>
      <c r="G17302" s="17">
        <v>2.53676E7</v>
      </c>
      <c r="H17302" s="17">
        <v>3.14988E7</v>
      </c>
    </row>
    <row r="17303">
      <c r="A17303" s="7" t="s">
        <v>37796</v>
      </c>
      <c r="B17303" s="17" t="s">
        <v>37797</v>
      </c>
      <c r="C17303" s="17">
        <v>2.0</v>
      </c>
      <c r="D17303" s="17">
        <v>9091687.5</v>
      </c>
      <c r="E17303" s="17">
        <v>5667735.0</v>
      </c>
      <c r="F17303" s="17">
        <v>5667735.0</v>
      </c>
      <c r="G17303" s="17">
        <v>1.251564E7</v>
      </c>
      <c r="H17303" s="17">
        <v>1.251564E7</v>
      </c>
    </row>
    <row r="17304">
      <c r="A17304" s="7" t="s">
        <v>37798</v>
      </c>
      <c r="B17304" s="17" t="s">
        <v>37799</v>
      </c>
      <c r="C17304" s="17">
        <v>3.0</v>
      </c>
      <c r="D17304" s="17">
        <v>5.303826033E7</v>
      </c>
      <c r="E17304" s="17">
        <v>3203252.0</v>
      </c>
      <c r="F17304" s="17">
        <v>8686090.0</v>
      </c>
      <c r="G17304" s="17">
        <v>1.47225439E8</v>
      </c>
      <c r="H17304" s="17">
        <v>1.47225439E8</v>
      </c>
    </row>
    <row r="17305">
      <c r="A17305" s="7" t="s">
        <v>37800</v>
      </c>
      <c r="B17305" s="17" t="s">
        <v>37801</v>
      </c>
      <c r="C17305" s="17">
        <v>2565.0</v>
      </c>
      <c r="D17305" s="17">
        <v>3.948992513E7</v>
      </c>
      <c r="E17305" s="17">
        <v>2.0580647E7</v>
      </c>
      <c r="F17305" s="17">
        <v>2.8881225E7</v>
      </c>
      <c r="G17305" s="17">
        <v>4.7022767E7</v>
      </c>
      <c r="H17305" s="17">
        <v>7.8203959E7</v>
      </c>
    </row>
    <row r="17306">
      <c r="A17306" s="7" t="s">
        <v>37802</v>
      </c>
      <c r="B17306" s="17" t="s">
        <v>37803</v>
      </c>
      <c r="C17306" s="17">
        <v>105.0</v>
      </c>
      <c r="D17306" s="17">
        <v>5.950952899E7</v>
      </c>
      <c r="E17306" s="17">
        <v>3.1584474E7</v>
      </c>
      <c r="F17306" s="17">
        <v>4.7914342E7</v>
      </c>
      <c r="G17306" s="17">
        <v>8.3765086E7</v>
      </c>
      <c r="H17306" s="17">
        <v>1.13597681E8</v>
      </c>
    </row>
    <row r="17307">
      <c r="A17307" s="7" t="s">
        <v>37804</v>
      </c>
      <c r="B17307" s="17" t="s">
        <v>37805</v>
      </c>
      <c r="C17307" s="17">
        <v>14.0</v>
      </c>
      <c r="D17307" s="17">
        <v>3.91124415E7</v>
      </c>
      <c r="E17307" s="17">
        <v>2.3810504E7</v>
      </c>
      <c r="F17307" s="17">
        <v>3.6697251E7</v>
      </c>
      <c r="G17307" s="17">
        <v>6.0773727E7</v>
      </c>
      <c r="H17307" s="17">
        <v>6.5637966E7</v>
      </c>
    </row>
    <row r="17308">
      <c r="A17308" s="7" t="s">
        <v>37806</v>
      </c>
      <c r="B17308" s="17" t="s">
        <v>37807</v>
      </c>
      <c r="C17308" s="17">
        <v>10.0</v>
      </c>
      <c r="D17308" s="17">
        <v>2.87507322E7</v>
      </c>
      <c r="E17308" s="17">
        <v>8722579.0</v>
      </c>
      <c r="F17308" s="17">
        <v>2.9306772E7</v>
      </c>
      <c r="G17308" s="17">
        <v>4.5859896E7</v>
      </c>
      <c r="H17308" s="17">
        <v>4.7990163E7</v>
      </c>
    </row>
    <row r="17309">
      <c r="A17309" s="7" t="s">
        <v>37808</v>
      </c>
      <c r="B17309" s="17" t="s">
        <v>37809</v>
      </c>
      <c r="C17309" s="17">
        <v>77.0</v>
      </c>
      <c r="D17309" s="17">
        <v>4.088544377E7</v>
      </c>
      <c r="E17309" s="17">
        <v>2.516855E7</v>
      </c>
      <c r="F17309" s="17">
        <v>3.532335E7</v>
      </c>
      <c r="G17309" s="17">
        <v>4.7477E7</v>
      </c>
      <c r="H17309" s="17">
        <v>7.1522872E7</v>
      </c>
    </row>
    <row r="17310">
      <c r="A17310" s="7" t="s">
        <v>37810</v>
      </c>
      <c r="B17310" s="17" t="s">
        <v>37811</v>
      </c>
      <c r="C17310" s="17">
        <v>30.0</v>
      </c>
      <c r="D17310" s="17">
        <v>3.558624433E7</v>
      </c>
      <c r="E17310" s="17">
        <v>2.185521E7</v>
      </c>
      <c r="F17310" s="17">
        <v>2.5227391E7</v>
      </c>
      <c r="G17310" s="17">
        <v>3.9056813E7</v>
      </c>
      <c r="H17310" s="17">
        <v>5.1067614E7</v>
      </c>
    </row>
    <row r="17311">
      <c r="A17311" s="7" t="s">
        <v>37812</v>
      </c>
      <c r="B17311" s="17" t="s">
        <v>37813</v>
      </c>
      <c r="C17311" s="17">
        <v>1171.0</v>
      </c>
      <c r="D17311" s="17">
        <v>3.755590868E7</v>
      </c>
      <c r="E17311" s="17">
        <v>2.1195939E7</v>
      </c>
      <c r="F17311" s="17">
        <v>2.8779402E7</v>
      </c>
      <c r="G17311" s="17">
        <v>4.3106024E7</v>
      </c>
      <c r="H17311" s="17">
        <v>7.1199684E7</v>
      </c>
    </row>
    <row r="17312">
      <c r="A17312" s="7" t="s">
        <v>37814</v>
      </c>
      <c r="B17312" s="17" t="s">
        <v>37815</v>
      </c>
      <c r="C17312" s="17">
        <v>845.0</v>
      </c>
      <c r="D17312" s="17">
        <v>3.455173448E7</v>
      </c>
      <c r="E17312" s="17">
        <v>2.1450662E7</v>
      </c>
      <c r="F17312" s="17">
        <v>2.800685E7</v>
      </c>
      <c r="G17312" s="17">
        <v>4.1199508E7</v>
      </c>
      <c r="H17312" s="17">
        <v>6.4793492E7</v>
      </c>
    </row>
    <row r="17313">
      <c r="A17313" s="7" t="s">
        <v>37816</v>
      </c>
      <c r="B17313" s="17" t="s">
        <v>37817</v>
      </c>
      <c r="C17313" s="17">
        <v>241.0</v>
      </c>
      <c r="D17313" s="17">
        <v>4.460129039E7</v>
      </c>
      <c r="E17313" s="17">
        <v>2.1197E7</v>
      </c>
      <c r="F17313" s="17">
        <v>3.0448154E7</v>
      </c>
      <c r="G17313" s="17">
        <v>5.030874E7</v>
      </c>
      <c r="H17313" s="17">
        <v>9.37247E7</v>
      </c>
    </row>
    <row r="17314">
      <c r="A17314" s="7" t="s">
        <v>37818</v>
      </c>
      <c r="B17314" s="17" t="s">
        <v>37819</v>
      </c>
      <c r="C17314" s="17">
        <v>6.0</v>
      </c>
      <c r="D17314" s="17">
        <v>6.457571367E7</v>
      </c>
      <c r="E17314" s="17">
        <v>3.2019575E7</v>
      </c>
      <c r="F17314" s="17">
        <v>5.166259E7</v>
      </c>
      <c r="G17314" s="17">
        <v>1.15681589E8</v>
      </c>
      <c r="H17314" s="17">
        <v>1.17020134E8</v>
      </c>
    </row>
    <row r="17315">
      <c r="A17315" s="7" t="s">
        <v>37820</v>
      </c>
      <c r="B17315" s="17" t="s">
        <v>37821</v>
      </c>
      <c r="C17315" s="17">
        <v>3.0</v>
      </c>
      <c r="D17315" s="17">
        <v>3.588927833E7</v>
      </c>
      <c r="E17315" s="17">
        <v>8384285.0</v>
      </c>
      <c r="F17315" s="17">
        <v>2.69713E7</v>
      </c>
      <c r="G17315" s="17">
        <v>7.231225E7</v>
      </c>
      <c r="H17315" s="17">
        <v>7.231225E7</v>
      </c>
    </row>
    <row r="17316">
      <c r="A17316" s="7" t="s">
        <v>37822</v>
      </c>
      <c r="B17316" s="17" t="s">
        <v>37823</v>
      </c>
      <c r="C17316" s="17">
        <v>15.0</v>
      </c>
      <c r="D17316" s="17">
        <v>3.69096732E7</v>
      </c>
      <c r="E17316" s="17">
        <v>2.2451884E7</v>
      </c>
      <c r="F17316" s="17">
        <v>3.49321E7</v>
      </c>
      <c r="G17316" s="17">
        <v>4.467985E7</v>
      </c>
      <c r="H17316" s="17">
        <v>6.0796493E7</v>
      </c>
    </row>
    <row r="17317">
      <c r="A17317" s="7" t="s">
        <v>37824</v>
      </c>
      <c r="B17317" s="17" t="s">
        <v>37825</v>
      </c>
      <c r="C17317" s="17">
        <v>7.0</v>
      </c>
      <c r="D17317" s="17">
        <v>4.039664629E7</v>
      </c>
      <c r="E17317" s="17">
        <v>1.3513722E7</v>
      </c>
      <c r="F17317" s="17">
        <v>3.77641E7</v>
      </c>
      <c r="G17317" s="17">
        <v>4.739381E7</v>
      </c>
      <c r="H17317" s="17">
        <v>1.0374047E8</v>
      </c>
    </row>
    <row r="17318">
      <c r="A17318" s="7" t="s">
        <v>37826</v>
      </c>
      <c r="B17318" s="17" t="s">
        <v>37827</v>
      </c>
      <c r="C17318" s="17">
        <v>109.0</v>
      </c>
      <c r="D17318" s="17">
        <v>4.281386098E7</v>
      </c>
      <c r="E17318" s="17">
        <v>2.1893715E7</v>
      </c>
      <c r="F17318" s="17">
        <v>2.9237722E7</v>
      </c>
      <c r="G17318" s="17">
        <v>4.6359058E7</v>
      </c>
      <c r="H17318" s="17">
        <v>7.3645017E7</v>
      </c>
    </row>
    <row r="17319">
      <c r="A17319" s="7" t="s">
        <v>37828</v>
      </c>
      <c r="B17319" s="17" t="s">
        <v>37829</v>
      </c>
      <c r="C17319" s="17">
        <v>73.0</v>
      </c>
      <c r="D17319" s="17">
        <v>3.228750762E7</v>
      </c>
      <c r="E17319" s="17">
        <v>1.4419139E7</v>
      </c>
      <c r="F17319" s="17">
        <v>2.2949233E7</v>
      </c>
      <c r="G17319" s="17">
        <v>3.1772464E7</v>
      </c>
      <c r="H17319" s="17">
        <v>6.1765458E7</v>
      </c>
    </row>
    <row r="17320">
      <c r="A17320" s="7" t="s">
        <v>37830</v>
      </c>
      <c r="B17320" s="17" t="s">
        <v>37831</v>
      </c>
      <c r="C17320" s="17">
        <v>282.0</v>
      </c>
      <c r="D17320" s="17">
        <v>3.974753144E7</v>
      </c>
      <c r="E17320" s="17">
        <v>2.1336506E7</v>
      </c>
      <c r="F17320" s="17">
        <v>2.9571289E7</v>
      </c>
      <c r="G17320" s="17">
        <v>5.0152863E7</v>
      </c>
      <c r="H17320" s="17">
        <v>8.219903E7</v>
      </c>
    </row>
    <row r="17321">
      <c r="A17321" s="7" t="s">
        <v>37832</v>
      </c>
      <c r="B17321" s="17" t="s">
        <v>37833</v>
      </c>
      <c r="C17321" s="17">
        <v>2.0</v>
      </c>
      <c r="D17321" s="17">
        <v>3.1804951E7</v>
      </c>
      <c r="E17321" s="17">
        <v>2.9292604E7</v>
      </c>
      <c r="F17321" s="17">
        <v>2.9292604E7</v>
      </c>
      <c r="G17321" s="17">
        <v>3.4317298E7</v>
      </c>
      <c r="H17321" s="17">
        <v>3.4317298E7</v>
      </c>
    </row>
    <row r="17322">
      <c r="A17322" s="7" t="s">
        <v>37834</v>
      </c>
      <c r="B17322" s="17" t="s">
        <v>37835</v>
      </c>
      <c r="C17322" s="17">
        <v>2.0</v>
      </c>
      <c r="D17322" s="17">
        <v>2.4046879E7</v>
      </c>
      <c r="E17322" s="17">
        <v>2.3067411E7</v>
      </c>
      <c r="F17322" s="17">
        <v>2.3067411E7</v>
      </c>
      <c r="G17322" s="17">
        <v>2.5026347E7</v>
      </c>
      <c r="H17322" s="17">
        <v>2.5026347E7</v>
      </c>
    </row>
    <row r="17323">
      <c r="A17323" s="7" t="s">
        <v>37836</v>
      </c>
      <c r="B17323" s="17" t="s">
        <v>37837</v>
      </c>
      <c r="C17323" s="17">
        <v>1.0</v>
      </c>
      <c r="D17323" s="17">
        <v>3.2133941E7</v>
      </c>
      <c r="E17323" s="17">
        <v>3.2133941E7</v>
      </c>
      <c r="F17323" s="17">
        <v>3.2133941E7</v>
      </c>
      <c r="G17323" s="17">
        <v>3.2133941E7</v>
      </c>
      <c r="H17323" s="17">
        <v>3.2133941E7</v>
      </c>
    </row>
    <row r="17324">
      <c r="A17324" s="7" t="s">
        <v>37838</v>
      </c>
      <c r="B17324" s="17" t="s">
        <v>37839</v>
      </c>
      <c r="C17324" s="17">
        <v>3.0</v>
      </c>
      <c r="D17324" s="17">
        <v>1.572830867E7</v>
      </c>
      <c r="E17324" s="17">
        <v>6234839.0</v>
      </c>
      <c r="F17324" s="17">
        <v>2.035925E7</v>
      </c>
      <c r="G17324" s="17">
        <v>2.0590837E7</v>
      </c>
      <c r="H17324" s="17">
        <v>2.0590837E7</v>
      </c>
    </row>
    <row r="17325">
      <c r="A17325" s="7" t="s">
        <v>37840</v>
      </c>
      <c r="B17325" s="17" t="s">
        <v>37841</v>
      </c>
      <c r="C17325" s="17">
        <v>40.0</v>
      </c>
      <c r="D17325" s="17">
        <v>2.69504392E7</v>
      </c>
      <c r="E17325" s="17">
        <v>1.488725E7</v>
      </c>
      <c r="F17325" s="17">
        <v>2.3461645E7</v>
      </c>
      <c r="G17325" s="17">
        <v>3.1132815E7</v>
      </c>
      <c r="H17325" s="17">
        <v>4.4940263E7</v>
      </c>
    </row>
    <row r="17326">
      <c r="A17326" s="7" t="s">
        <v>37842</v>
      </c>
      <c r="B17326" s="17" t="s">
        <v>37843</v>
      </c>
      <c r="C17326" s="17">
        <v>266.0</v>
      </c>
      <c r="D17326" s="17">
        <v>2.321864305E7</v>
      </c>
      <c r="E17326" s="17">
        <v>6726063.0</v>
      </c>
      <c r="F17326" s="17">
        <v>2.1562768E7</v>
      </c>
      <c r="G17326" s="17">
        <v>3.0154954E7</v>
      </c>
      <c r="H17326" s="17">
        <v>4.1726753E7</v>
      </c>
    </row>
    <row r="17327">
      <c r="A17327" s="7" t="s">
        <v>37844</v>
      </c>
      <c r="B17327" s="17" t="s">
        <v>37845</v>
      </c>
      <c r="C17327" s="17">
        <v>163.0</v>
      </c>
      <c r="D17327" s="17">
        <v>3.845451616E7</v>
      </c>
      <c r="E17327" s="17">
        <v>2.16363E7</v>
      </c>
      <c r="F17327" s="17">
        <v>2.8936092E7</v>
      </c>
      <c r="G17327" s="17">
        <v>4.9702606E7</v>
      </c>
      <c r="H17327" s="17">
        <v>6.9651539E7</v>
      </c>
    </row>
    <row r="17328">
      <c r="A17328" s="7" t="s">
        <v>37846</v>
      </c>
      <c r="B17328" s="17" t="s">
        <v>37847</v>
      </c>
      <c r="C17328" s="17">
        <v>5.0</v>
      </c>
      <c r="D17328" s="17">
        <v>6.91789886E7</v>
      </c>
      <c r="E17328" s="17">
        <v>4.1254E7</v>
      </c>
      <c r="F17328" s="17">
        <v>5.8790186E7</v>
      </c>
      <c r="G17328" s="17">
        <v>1.21018689E8</v>
      </c>
      <c r="H17328" s="17">
        <v>1.21018689E8</v>
      </c>
    </row>
    <row r="17329">
      <c r="A17329" s="7" t="s">
        <v>37848</v>
      </c>
      <c r="B17329" s="17" t="s">
        <v>37849</v>
      </c>
      <c r="C17329" s="17">
        <v>1.0</v>
      </c>
      <c r="D17329" s="17">
        <v>2.1401315E7</v>
      </c>
      <c r="E17329" s="17">
        <v>2.1401315E7</v>
      </c>
      <c r="F17329" s="17">
        <v>2.1401315E7</v>
      </c>
      <c r="G17329" s="17">
        <v>2.1401315E7</v>
      </c>
      <c r="H17329" s="17">
        <v>2.1401315E7</v>
      </c>
    </row>
    <row r="17330">
      <c r="A17330" s="7" t="s">
        <v>37850</v>
      </c>
      <c r="B17330" s="17" t="s">
        <v>37851</v>
      </c>
      <c r="C17330" s="17">
        <v>3.0</v>
      </c>
      <c r="D17330" s="17">
        <v>1.4345047E7</v>
      </c>
      <c r="E17330" s="17">
        <v>6602625.0</v>
      </c>
      <c r="F17330" s="17">
        <v>7766866.0</v>
      </c>
      <c r="G17330" s="17">
        <v>2.866565E7</v>
      </c>
      <c r="H17330" s="17">
        <v>2.866565E7</v>
      </c>
    </row>
    <row r="17331">
      <c r="A17331" s="7" t="s">
        <v>37852</v>
      </c>
      <c r="B17331" s="17" t="s">
        <v>37853</v>
      </c>
      <c r="C17331" s="17">
        <v>4.0</v>
      </c>
      <c r="D17331" s="17">
        <v>3.237051875E7</v>
      </c>
      <c r="E17331" s="17">
        <v>6083233.0</v>
      </c>
      <c r="F17331" s="17">
        <v>2.3523638E7</v>
      </c>
      <c r="G17331" s="17">
        <v>2.7099941E7</v>
      </c>
      <c r="H17331" s="17">
        <v>7.2775263E7</v>
      </c>
    </row>
    <row r="17332">
      <c r="A17332" s="7" t="s">
        <v>37854</v>
      </c>
      <c r="B17332" s="17" t="s">
        <v>37855</v>
      </c>
      <c r="C17332" s="17">
        <v>25.0</v>
      </c>
      <c r="D17332" s="17">
        <v>2.669424084E7</v>
      </c>
      <c r="E17332" s="17">
        <v>1.4467094E7</v>
      </c>
      <c r="F17332" s="17">
        <v>2.1835946E7</v>
      </c>
      <c r="G17332" s="17">
        <v>3.6388597E7</v>
      </c>
      <c r="H17332" s="17">
        <v>5.6212102E7</v>
      </c>
    </row>
    <row r="17333">
      <c r="A17333" s="7" t="s">
        <v>37856</v>
      </c>
      <c r="B17333" s="17" t="s">
        <v>37857</v>
      </c>
      <c r="C17333" s="17">
        <v>43.0</v>
      </c>
      <c r="D17333" s="17">
        <v>3.755850302E7</v>
      </c>
      <c r="E17333" s="17">
        <v>2.1067908E7</v>
      </c>
      <c r="F17333" s="17">
        <v>3.2246736E7</v>
      </c>
      <c r="G17333" s="17">
        <v>4.1178083E7</v>
      </c>
      <c r="H17333" s="17">
        <v>7.8219023E7</v>
      </c>
    </row>
    <row r="17334">
      <c r="A17334" s="7" t="s">
        <v>37858</v>
      </c>
      <c r="B17334" s="17" t="s">
        <v>37859</v>
      </c>
      <c r="C17334" s="17">
        <v>21.0</v>
      </c>
      <c r="D17334" s="17">
        <v>4.88200089E7</v>
      </c>
      <c r="E17334" s="17">
        <v>2.2035807E7</v>
      </c>
      <c r="F17334" s="17">
        <v>3.72293E7</v>
      </c>
      <c r="G17334" s="17">
        <v>5.0765364E7</v>
      </c>
      <c r="H17334" s="17">
        <v>9.6088671E7</v>
      </c>
    </row>
    <row r="17335">
      <c r="A17335" s="7" t="s">
        <v>37860</v>
      </c>
      <c r="B17335" s="17" t="s">
        <v>37861</v>
      </c>
      <c r="C17335" s="17">
        <v>3.0</v>
      </c>
      <c r="D17335" s="17">
        <v>8.644903933E7</v>
      </c>
      <c r="E17335" s="17">
        <v>4.3285815E7</v>
      </c>
      <c r="F17335" s="17">
        <v>9.5547665E7</v>
      </c>
      <c r="G17335" s="17">
        <v>1.20513638E8</v>
      </c>
      <c r="H17335" s="17">
        <v>1.20513638E8</v>
      </c>
    </row>
    <row r="17336">
      <c r="A17336" s="7" t="s">
        <v>37862</v>
      </c>
      <c r="B17336" s="17" t="s">
        <v>37863</v>
      </c>
      <c r="C17336" s="17">
        <v>4.0</v>
      </c>
      <c r="D17336" s="17">
        <v>2.072533575E7</v>
      </c>
      <c r="E17336" s="17">
        <v>1.2983447E7</v>
      </c>
      <c r="F17336" s="17">
        <v>2.0595046E7</v>
      </c>
      <c r="G17336" s="17">
        <v>2.145431E7</v>
      </c>
      <c r="H17336" s="17">
        <v>2.786854E7</v>
      </c>
    </row>
    <row r="17337">
      <c r="A17337" s="7" t="s">
        <v>37864</v>
      </c>
      <c r="B17337" s="17" t="s">
        <v>37865</v>
      </c>
      <c r="C17337" s="17">
        <v>4.0</v>
      </c>
      <c r="D17337" s="17">
        <v>1.929993575E7</v>
      </c>
      <c r="E17337" s="17">
        <v>3469345.0</v>
      </c>
      <c r="F17337" s="17">
        <v>8763045.0</v>
      </c>
      <c r="G17337" s="17">
        <v>2.809905E7</v>
      </c>
      <c r="H17337" s="17">
        <v>3.6868303E7</v>
      </c>
    </row>
    <row r="17338">
      <c r="A17338" s="7" t="s">
        <v>37866</v>
      </c>
      <c r="B17338" s="17" t="s">
        <v>37867</v>
      </c>
      <c r="C17338" s="17">
        <v>5.0</v>
      </c>
      <c r="D17338" s="17">
        <v>2.58992632E7</v>
      </c>
      <c r="E17338" s="17">
        <v>1.9841187E7</v>
      </c>
      <c r="F17338" s="17">
        <v>2.2486901E7</v>
      </c>
      <c r="G17338" s="17">
        <v>2.7138206E7</v>
      </c>
      <c r="H17338" s="17">
        <v>5.0759858E7</v>
      </c>
    </row>
    <row r="17339">
      <c r="A17339" s="7" t="s">
        <v>37868</v>
      </c>
      <c r="B17339" s="17" t="s">
        <v>37869</v>
      </c>
      <c r="C17339" s="17">
        <v>1.0</v>
      </c>
      <c r="D17339" s="17">
        <v>3.0750875E7</v>
      </c>
      <c r="E17339" s="17">
        <v>3.0750875E7</v>
      </c>
      <c r="F17339" s="17">
        <v>3.0750875E7</v>
      </c>
      <c r="G17339" s="17">
        <v>3.0750875E7</v>
      </c>
      <c r="H17339" s="17">
        <v>3.0750875E7</v>
      </c>
    </row>
    <row r="17340">
      <c r="A17340" s="7" t="s">
        <v>37870</v>
      </c>
      <c r="B17340" s="17" t="s">
        <v>37871</v>
      </c>
      <c r="C17340" s="17">
        <v>6.0</v>
      </c>
      <c r="D17340" s="17">
        <v>1.6376521E7</v>
      </c>
      <c r="E17340" s="17">
        <v>7097474.0</v>
      </c>
      <c r="F17340" s="17">
        <v>9861857.0</v>
      </c>
      <c r="G17340" s="17">
        <v>2.2966938E7</v>
      </c>
      <c r="H17340" s="17">
        <v>3.4854189E7</v>
      </c>
    </row>
    <row r="17341">
      <c r="A17341" s="7" t="s">
        <v>13599</v>
      </c>
      <c r="B17341" s="17" t="s">
        <v>13601</v>
      </c>
      <c r="C17341" s="17">
        <v>9.0</v>
      </c>
      <c r="D17341" s="17">
        <v>3.6896193E7</v>
      </c>
      <c r="E17341" s="17">
        <v>2.48219E7</v>
      </c>
      <c r="F17341" s="17">
        <v>3.663225E7</v>
      </c>
      <c r="G17341" s="17">
        <v>4.57265E7</v>
      </c>
      <c r="H17341" s="17">
        <v>6.66509E7</v>
      </c>
    </row>
    <row r="17342">
      <c r="A17342" s="7" t="s">
        <v>37872</v>
      </c>
      <c r="B17342" s="17" t="s">
        <v>37873</v>
      </c>
      <c r="C17342" s="17">
        <v>1.0</v>
      </c>
      <c r="D17342" s="17">
        <v>2.135715E7</v>
      </c>
      <c r="E17342" s="17">
        <v>2.135715E7</v>
      </c>
      <c r="F17342" s="17">
        <v>2.135715E7</v>
      </c>
      <c r="G17342" s="17">
        <v>2.135715E7</v>
      </c>
      <c r="H17342" s="17">
        <v>2.135715E7</v>
      </c>
    </row>
    <row r="17343">
      <c r="A17343" s="7" t="s">
        <v>37874</v>
      </c>
      <c r="B17343" s="17" t="s">
        <v>37875</v>
      </c>
      <c r="C17343" s="17">
        <v>2.0</v>
      </c>
      <c r="D17343" s="17">
        <v>3.02084025E7</v>
      </c>
      <c r="E17343" s="17">
        <v>2.4790622E7</v>
      </c>
      <c r="F17343" s="17">
        <v>2.4790622E7</v>
      </c>
      <c r="G17343" s="17">
        <v>3.5626183E7</v>
      </c>
      <c r="H17343" s="17">
        <v>3.5626183E7</v>
      </c>
    </row>
    <row r="17344">
      <c r="A17344" s="7" t="s">
        <v>37876</v>
      </c>
      <c r="B17344" s="17" t="s">
        <v>37877</v>
      </c>
      <c r="C17344" s="17">
        <v>1676.0</v>
      </c>
      <c r="D17344" s="17">
        <v>4.518647162E7</v>
      </c>
      <c r="E17344" s="17">
        <v>2.21641E7</v>
      </c>
      <c r="F17344" s="17">
        <v>3.2168465E7</v>
      </c>
      <c r="G17344" s="17">
        <v>5.2778303E7</v>
      </c>
      <c r="H17344" s="17">
        <v>8.790292E7</v>
      </c>
    </row>
    <row r="17345">
      <c r="A17345" s="7" t="s">
        <v>37878</v>
      </c>
      <c r="B17345" s="17" t="s">
        <v>37879</v>
      </c>
      <c r="C17345" s="17">
        <v>103.0</v>
      </c>
      <c r="D17345" s="17">
        <v>7.995611651E7</v>
      </c>
      <c r="E17345" s="17">
        <v>4.573827E7</v>
      </c>
      <c r="F17345" s="17">
        <v>7.4147742E7</v>
      </c>
      <c r="G17345" s="17">
        <v>9.9170494E7</v>
      </c>
      <c r="H17345" s="17">
        <v>1.39052447E8</v>
      </c>
    </row>
    <row r="17346">
      <c r="A17346" s="7" t="s">
        <v>37880</v>
      </c>
      <c r="B17346" s="17" t="s">
        <v>37881</v>
      </c>
      <c r="C17346" s="17">
        <v>9.0</v>
      </c>
      <c r="D17346" s="17">
        <v>6.338921656E7</v>
      </c>
      <c r="E17346" s="17">
        <v>2.4443067E7</v>
      </c>
      <c r="F17346" s="17">
        <v>4.1894735E7</v>
      </c>
      <c r="G17346" s="17">
        <v>6.5912544E7</v>
      </c>
      <c r="H17346" s="17">
        <v>2.06608201E8</v>
      </c>
    </row>
    <row r="17347">
      <c r="A17347" s="7" t="s">
        <v>37882</v>
      </c>
      <c r="B17347" s="17" t="s">
        <v>37883</v>
      </c>
      <c r="C17347" s="17">
        <v>9.0</v>
      </c>
      <c r="D17347" s="17">
        <v>3.900344567E7</v>
      </c>
      <c r="E17347" s="17">
        <v>2.3041966E7</v>
      </c>
      <c r="F17347" s="17">
        <v>2.7851415E7</v>
      </c>
      <c r="G17347" s="17">
        <v>4.8734402E7</v>
      </c>
      <c r="H17347" s="17">
        <v>8.5335633E7</v>
      </c>
    </row>
    <row r="17348">
      <c r="A17348" s="7" t="s">
        <v>37884</v>
      </c>
      <c r="B17348" s="17" t="s">
        <v>37885</v>
      </c>
      <c r="C17348" s="17">
        <v>44.0</v>
      </c>
      <c r="D17348" s="17">
        <v>6.3037276E7</v>
      </c>
      <c r="E17348" s="17">
        <v>3.334503E7</v>
      </c>
      <c r="F17348" s="17">
        <v>5.4555658E7</v>
      </c>
      <c r="G17348" s="17">
        <v>7.4845557E7</v>
      </c>
      <c r="H17348" s="17">
        <v>1.41914954E8</v>
      </c>
    </row>
    <row r="17349">
      <c r="A17349" s="7" t="s">
        <v>37886</v>
      </c>
      <c r="B17349" s="17" t="s">
        <v>37887</v>
      </c>
      <c r="C17349" s="17">
        <v>11.0</v>
      </c>
      <c r="D17349" s="17">
        <v>6.208141264E7</v>
      </c>
      <c r="E17349" s="17">
        <v>2.5119489E7</v>
      </c>
      <c r="F17349" s="17">
        <v>2.9891782E7</v>
      </c>
      <c r="G17349" s="17">
        <v>8.8776612E7</v>
      </c>
      <c r="H17349" s="17">
        <v>8.8897812E7</v>
      </c>
    </row>
    <row r="17350">
      <c r="A17350" s="7" t="s">
        <v>37888</v>
      </c>
      <c r="B17350" s="17" t="s">
        <v>37889</v>
      </c>
      <c r="C17350" s="17">
        <v>665.0</v>
      </c>
      <c r="D17350" s="17">
        <v>4.265390076E7</v>
      </c>
      <c r="E17350" s="17">
        <v>2.206185E7</v>
      </c>
      <c r="F17350" s="17">
        <v>3.135635E7</v>
      </c>
      <c r="G17350" s="17">
        <v>4.896795E7</v>
      </c>
      <c r="H17350" s="17">
        <v>8.585343E7</v>
      </c>
    </row>
    <row r="17351">
      <c r="A17351" s="7" t="s">
        <v>37890</v>
      </c>
      <c r="B17351" s="17" t="s">
        <v>37891</v>
      </c>
      <c r="C17351" s="17">
        <v>441.0</v>
      </c>
      <c r="D17351" s="17">
        <v>3.948042347E7</v>
      </c>
      <c r="E17351" s="17">
        <v>2.2205221E7</v>
      </c>
      <c r="F17351" s="17">
        <v>3.0179008E7</v>
      </c>
      <c r="G17351" s="17">
        <v>4.9798835E7</v>
      </c>
      <c r="H17351" s="17">
        <v>7.7292498E7</v>
      </c>
    </row>
    <row r="17352">
      <c r="A17352" s="7" t="s">
        <v>37892</v>
      </c>
      <c r="B17352" s="17" t="s">
        <v>37893</v>
      </c>
      <c r="C17352" s="17">
        <v>246.0</v>
      </c>
      <c r="D17352" s="17">
        <v>4.828672245E7</v>
      </c>
      <c r="E17352" s="17">
        <v>2.1705267E7</v>
      </c>
      <c r="F17352" s="17">
        <v>3.3505462E7</v>
      </c>
      <c r="G17352" s="17">
        <v>6.3532671E7</v>
      </c>
      <c r="H17352" s="17">
        <v>1.02016944E8</v>
      </c>
    </row>
    <row r="17353">
      <c r="A17353" s="7" t="s">
        <v>37894</v>
      </c>
      <c r="B17353" s="17" t="s">
        <v>37895</v>
      </c>
      <c r="C17353" s="17">
        <v>8.0</v>
      </c>
      <c r="D17353" s="17">
        <v>7.519658813E7</v>
      </c>
      <c r="E17353" s="17">
        <v>4.3041075E7</v>
      </c>
      <c r="F17353" s="17">
        <v>4.7158345E7</v>
      </c>
      <c r="G17353" s="17">
        <v>7.61797E7</v>
      </c>
      <c r="H17353" s="17">
        <v>1.67466995E8</v>
      </c>
    </row>
    <row r="17354">
      <c r="A17354" s="7" t="s">
        <v>37896</v>
      </c>
      <c r="B17354" s="17" t="s">
        <v>37897</v>
      </c>
      <c r="C17354" s="17">
        <v>3.0</v>
      </c>
      <c r="D17354" s="17">
        <v>2.0968071E7</v>
      </c>
      <c r="E17354" s="17">
        <v>6604576.0</v>
      </c>
      <c r="F17354" s="17">
        <v>1.6045487E7</v>
      </c>
      <c r="G17354" s="17">
        <v>4.025415E7</v>
      </c>
      <c r="H17354" s="17">
        <v>4.025415E7</v>
      </c>
    </row>
    <row r="17355">
      <c r="A17355" s="7" t="s">
        <v>37898</v>
      </c>
      <c r="B17355" s="17" t="s">
        <v>37899</v>
      </c>
      <c r="C17355" s="17">
        <v>1.0</v>
      </c>
      <c r="D17355" s="17">
        <v>4.95915E7</v>
      </c>
      <c r="E17355" s="17">
        <v>4.95915E7</v>
      </c>
      <c r="F17355" s="17">
        <v>4.95915E7</v>
      </c>
      <c r="G17355" s="17">
        <v>4.95915E7</v>
      </c>
      <c r="H17355" s="17">
        <v>4.95915E7</v>
      </c>
    </row>
    <row r="17356">
      <c r="A17356" s="7" t="s">
        <v>37900</v>
      </c>
      <c r="B17356" s="17" t="s">
        <v>37901</v>
      </c>
      <c r="C17356" s="17">
        <v>5.0</v>
      </c>
      <c r="D17356" s="17">
        <v>5.39479892E7</v>
      </c>
      <c r="E17356" s="17">
        <v>3.318995E7</v>
      </c>
      <c r="F17356" s="17">
        <v>5.7251798E7</v>
      </c>
      <c r="G17356" s="17">
        <v>7.2913524E7</v>
      </c>
      <c r="H17356" s="17">
        <v>7.7946124E7</v>
      </c>
    </row>
    <row r="17357">
      <c r="A17357" s="7" t="s">
        <v>37902</v>
      </c>
      <c r="B17357" s="17" t="s">
        <v>37903</v>
      </c>
      <c r="C17357" s="17">
        <v>1.0</v>
      </c>
      <c r="D17357" s="17">
        <v>2.352657E7</v>
      </c>
      <c r="E17357" s="17">
        <v>2.352657E7</v>
      </c>
      <c r="F17357" s="17">
        <v>2.352657E7</v>
      </c>
      <c r="G17357" s="17">
        <v>2.352657E7</v>
      </c>
      <c r="H17357" s="17">
        <v>2.352657E7</v>
      </c>
    </row>
    <row r="17358">
      <c r="A17358" s="7" t="s">
        <v>37904</v>
      </c>
      <c r="B17358" s="17" t="s">
        <v>37905</v>
      </c>
      <c r="C17358" s="17">
        <v>100.0</v>
      </c>
      <c r="D17358" s="17">
        <v>4.367862935E7</v>
      </c>
      <c r="E17358" s="17">
        <v>2.0925749E7</v>
      </c>
      <c r="F17358" s="17">
        <v>3.0936302E7</v>
      </c>
      <c r="G17358" s="17">
        <v>5.7900464E7</v>
      </c>
      <c r="H17358" s="17">
        <v>8.3343535E7</v>
      </c>
    </row>
    <row r="17359">
      <c r="A17359" s="7" t="s">
        <v>37906</v>
      </c>
      <c r="B17359" s="17" t="s">
        <v>37907</v>
      </c>
      <c r="C17359" s="17">
        <v>52.0</v>
      </c>
      <c r="D17359" s="17">
        <v>3.309857254E7</v>
      </c>
      <c r="E17359" s="17">
        <v>1.8173443E7</v>
      </c>
      <c r="F17359" s="17">
        <v>2.866654E7</v>
      </c>
      <c r="G17359" s="17">
        <v>4.0420164E7</v>
      </c>
      <c r="H17359" s="17">
        <v>5.5741415E7</v>
      </c>
    </row>
    <row r="17360">
      <c r="A17360" s="7" t="s">
        <v>37908</v>
      </c>
      <c r="B17360" s="17" t="s">
        <v>37909</v>
      </c>
      <c r="C17360" s="17">
        <v>181.0</v>
      </c>
      <c r="D17360" s="17">
        <v>4.070452045E7</v>
      </c>
      <c r="E17360" s="17">
        <v>1.9611895E7</v>
      </c>
      <c r="F17360" s="17">
        <v>2.9959075E7</v>
      </c>
      <c r="G17360" s="17">
        <v>5.0751269E7</v>
      </c>
      <c r="H17360" s="17">
        <v>8.0893957E7</v>
      </c>
    </row>
    <row r="17361">
      <c r="A17361" s="7" t="s">
        <v>37910</v>
      </c>
      <c r="B17361" s="17" t="s">
        <v>37911</v>
      </c>
      <c r="C17361" s="17">
        <v>1.0</v>
      </c>
      <c r="D17361" s="17">
        <v>4.5523517E7</v>
      </c>
      <c r="E17361" s="17">
        <v>4.5523517E7</v>
      </c>
      <c r="F17361" s="17">
        <v>4.5523517E7</v>
      </c>
      <c r="G17361" s="17">
        <v>4.5523517E7</v>
      </c>
      <c r="H17361" s="17">
        <v>4.5523517E7</v>
      </c>
    </row>
    <row r="17362">
      <c r="A17362" s="7" t="s">
        <v>37912</v>
      </c>
      <c r="B17362" s="17" t="s">
        <v>37913</v>
      </c>
      <c r="C17362" s="17">
        <v>1.0</v>
      </c>
      <c r="D17362" s="17">
        <v>3.1449574E7</v>
      </c>
      <c r="E17362" s="17">
        <v>3.1449574E7</v>
      </c>
      <c r="F17362" s="17">
        <v>3.1449574E7</v>
      </c>
      <c r="G17362" s="17">
        <v>3.1449574E7</v>
      </c>
      <c r="H17362" s="17">
        <v>3.1449574E7</v>
      </c>
    </row>
    <row r="17363">
      <c r="A17363" s="7" t="s">
        <v>37914</v>
      </c>
      <c r="B17363" s="17" t="s">
        <v>37915</v>
      </c>
      <c r="C17363" s="17">
        <v>2.0</v>
      </c>
      <c r="D17363" s="17">
        <v>2.4151476E7</v>
      </c>
      <c r="E17363" s="17">
        <v>2.3920102E7</v>
      </c>
      <c r="F17363" s="17">
        <v>2.3920102E7</v>
      </c>
      <c r="G17363" s="17">
        <v>2.438285E7</v>
      </c>
      <c r="H17363" s="17">
        <v>2.438285E7</v>
      </c>
    </row>
    <row r="17364">
      <c r="A17364" s="7" t="s">
        <v>37916</v>
      </c>
      <c r="B17364" s="17" t="s">
        <v>37917</v>
      </c>
      <c r="C17364" s="17">
        <v>37.0</v>
      </c>
      <c r="D17364" s="17">
        <v>3.224238443E7</v>
      </c>
      <c r="E17364" s="17">
        <v>1.9839905E7</v>
      </c>
      <c r="F17364" s="17">
        <v>2.7598219E7</v>
      </c>
      <c r="G17364" s="17">
        <v>3.957389E7</v>
      </c>
      <c r="H17364" s="17">
        <v>6.4866413E7</v>
      </c>
    </row>
    <row r="17365">
      <c r="A17365" s="7" t="s">
        <v>37918</v>
      </c>
      <c r="B17365" s="17" t="s">
        <v>37919</v>
      </c>
      <c r="C17365" s="17">
        <v>118.0</v>
      </c>
      <c r="D17365" s="17">
        <v>2.956368572E7</v>
      </c>
      <c r="E17365" s="17">
        <v>8229327.0</v>
      </c>
      <c r="F17365" s="17">
        <v>2.4123575E7</v>
      </c>
      <c r="G17365" s="17">
        <v>3.5500203E7</v>
      </c>
      <c r="H17365" s="17">
        <v>6.1696E7</v>
      </c>
    </row>
    <row r="17366">
      <c r="A17366" s="7" t="s">
        <v>37920</v>
      </c>
      <c r="B17366" s="17" t="s">
        <v>37921</v>
      </c>
      <c r="C17366" s="17">
        <v>1.0</v>
      </c>
      <c r="D17366" s="17">
        <v>3.779365E7</v>
      </c>
      <c r="E17366" s="17">
        <v>3.779365E7</v>
      </c>
      <c r="F17366" s="17">
        <v>3.779365E7</v>
      </c>
      <c r="G17366" s="17">
        <v>3.779365E7</v>
      </c>
      <c r="H17366" s="17">
        <v>3.779365E7</v>
      </c>
    </row>
    <row r="17367">
      <c r="A17367" s="7" t="s">
        <v>37922</v>
      </c>
      <c r="B17367" s="17" t="s">
        <v>37923</v>
      </c>
      <c r="C17367" s="17">
        <v>27.0</v>
      </c>
      <c r="D17367" s="17">
        <v>3.72498793E7</v>
      </c>
      <c r="E17367" s="17">
        <v>9671064.0</v>
      </c>
      <c r="F17367" s="17">
        <v>2.8059108E7</v>
      </c>
      <c r="G17367" s="17">
        <v>5.7838107E7</v>
      </c>
      <c r="H17367" s="17">
        <v>7.6270178E7</v>
      </c>
    </row>
    <row r="17368">
      <c r="A17368" s="7" t="s">
        <v>37924</v>
      </c>
      <c r="B17368" s="17" t="s">
        <v>37925</v>
      </c>
      <c r="C17368" s="17">
        <v>1.0</v>
      </c>
      <c r="D17368" s="17">
        <v>4.2398022E7</v>
      </c>
      <c r="E17368" s="17">
        <v>4.2398022E7</v>
      </c>
      <c r="F17368" s="17">
        <v>4.2398022E7</v>
      </c>
      <c r="G17368" s="17">
        <v>4.2398022E7</v>
      </c>
      <c r="H17368" s="17">
        <v>4.2398022E7</v>
      </c>
    </row>
    <row r="17369">
      <c r="A17369" s="7" t="s">
        <v>37926</v>
      </c>
      <c r="B17369" s="17" t="s">
        <v>37927</v>
      </c>
      <c r="C17369" s="17">
        <v>1.0</v>
      </c>
      <c r="D17369" s="17">
        <v>5.8012079E7</v>
      </c>
      <c r="E17369" s="17">
        <v>5.8012079E7</v>
      </c>
      <c r="F17369" s="17">
        <v>5.8012079E7</v>
      </c>
      <c r="G17369" s="17">
        <v>5.8012079E7</v>
      </c>
      <c r="H17369" s="17">
        <v>5.8012079E7</v>
      </c>
    </row>
    <row r="17370">
      <c r="A17370" s="7" t="s">
        <v>37928</v>
      </c>
      <c r="B17370" s="17" t="s">
        <v>37929</v>
      </c>
      <c r="C17370" s="17">
        <v>1.0</v>
      </c>
      <c r="D17370" s="17">
        <v>2.3785481E7</v>
      </c>
      <c r="E17370" s="17">
        <v>2.3785481E7</v>
      </c>
      <c r="F17370" s="17">
        <v>2.3785481E7</v>
      </c>
      <c r="G17370" s="17">
        <v>2.3785481E7</v>
      </c>
      <c r="H17370" s="17">
        <v>2.3785481E7</v>
      </c>
    </row>
    <row r="17371">
      <c r="A17371" s="7" t="s">
        <v>37930</v>
      </c>
      <c r="B17371" s="17" t="s">
        <v>37931</v>
      </c>
      <c r="C17371" s="17">
        <v>5.0</v>
      </c>
      <c r="D17371" s="17">
        <v>2.30260094E7</v>
      </c>
      <c r="E17371" s="17">
        <v>1.7501852E7</v>
      </c>
      <c r="F17371" s="17">
        <v>2.1270434E7</v>
      </c>
      <c r="G17371" s="17">
        <v>2.874242E7</v>
      </c>
      <c r="H17371" s="17">
        <v>4.462615E7</v>
      </c>
    </row>
    <row r="17372">
      <c r="A17372" s="7" t="s">
        <v>37932</v>
      </c>
      <c r="B17372" s="17" t="s">
        <v>37933</v>
      </c>
      <c r="C17372" s="17">
        <v>3.0</v>
      </c>
      <c r="D17372" s="17">
        <v>3.454395767E7</v>
      </c>
      <c r="E17372" s="17">
        <v>2.4624934E7</v>
      </c>
      <c r="F17372" s="17">
        <v>2.7625939E7</v>
      </c>
      <c r="G17372" s="17">
        <v>5.1381E7</v>
      </c>
      <c r="H17372" s="17">
        <v>5.1381E7</v>
      </c>
    </row>
    <row r="17373">
      <c r="A17373" s="7" t="s">
        <v>37934</v>
      </c>
      <c r="B17373" s="17" t="s">
        <v>37935</v>
      </c>
      <c r="C17373" s="17">
        <v>3.0</v>
      </c>
      <c r="D17373" s="17">
        <v>7.8237045E7</v>
      </c>
      <c r="E17373" s="17">
        <v>2.22239E7</v>
      </c>
      <c r="F17373" s="17">
        <v>4.8630813E7</v>
      </c>
      <c r="G17373" s="17">
        <v>1.63856422E8</v>
      </c>
      <c r="H17373" s="17">
        <v>1.63856422E8</v>
      </c>
    </row>
    <row r="17374">
      <c r="A17374" s="7" t="s">
        <v>37936</v>
      </c>
      <c r="B17374" s="17" t="s">
        <v>37937</v>
      </c>
      <c r="C17374" s="17">
        <v>1.0</v>
      </c>
      <c r="D17374" s="17">
        <v>1.07914239E8</v>
      </c>
      <c r="E17374" s="17">
        <v>1.07914239E8</v>
      </c>
      <c r="F17374" s="17">
        <v>1.07914239E8</v>
      </c>
      <c r="G17374" s="17">
        <v>1.07914239E8</v>
      </c>
      <c r="H17374" s="17">
        <v>1.07914239E8</v>
      </c>
    </row>
    <row r="17375">
      <c r="A17375" s="7" t="s">
        <v>37938</v>
      </c>
      <c r="B17375" s="17" t="s">
        <v>37939</v>
      </c>
      <c r="C17375" s="17">
        <v>1.0</v>
      </c>
      <c r="D17375" s="17">
        <v>1.6421636E7</v>
      </c>
      <c r="E17375" s="17">
        <v>1.6421636E7</v>
      </c>
      <c r="F17375" s="17">
        <v>1.6421636E7</v>
      </c>
      <c r="G17375" s="17">
        <v>1.6421636E7</v>
      </c>
      <c r="H17375" s="17">
        <v>1.6421636E7</v>
      </c>
    </row>
    <row r="17376">
      <c r="A17376" s="7" t="s">
        <v>37940</v>
      </c>
      <c r="B17376" s="17" t="s">
        <v>37941</v>
      </c>
      <c r="C17376" s="17">
        <v>1.0</v>
      </c>
      <c r="D17376" s="17">
        <v>3444215.0</v>
      </c>
      <c r="E17376" s="17">
        <v>3444215.0</v>
      </c>
      <c r="F17376" s="17">
        <v>3444215.0</v>
      </c>
      <c r="G17376" s="17">
        <v>3444215.0</v>
      </c>
      <c r="H17376" s="17">
        <v>3444215.0</v>
      </c>
    </row>
    <row r="17377">
      <c r="A17377" s="7" t="s">
        <v>37942</v>
      </c>
      <c r="B17377" s="17" t="s">
        <v>37943</v>
      </c>
      <c r="C17377" s="17">
        <v>129.0</v>
      </c>
      <c r="D17377" s="17">
        <v>5.79057375E7</v>
      </c>
      <c r="E17377" s="17">
        <v>2.4081841E7</v>
      </c>
      <c r="F17377" s="17">
        <v>3.5807118E7</v>
      </c>
      <c r="G17377" s="17">
        <v>6.6407846E7</v>
      </c>
      <c r="H17377" s="17">
        <v>1.15645351E8</v>
      </c>
    </row>
    <row r="17378">
      <c r="A17378" s="7" t="s">
        <v>37944</v>
      </c>
      <c r="B17378" s="17" t="s">
        <v>37945</v>
      </c>
      <c r="C17378" s="17">
        <v>4.0</v>
      </c>
      <c r="D17378" s="17">
        <v>6.053855025E7</v>
      </c>
      <c r="E17378" s="17">
        <v>255555.0</v>
      </c>
      <c r="F17378" s="17">
        <v>3.0512307E7</v>
      </c>
      <c r="G17378" s="17">
        <v>8.0252953E7</v>
      </c>
      <c r="H17378" s="17">
        <v>1.31133386E8</v>
      </c>
    </row>
    <row r="17379">
      <c r="A17379" s="7" t="s">
        <v>37946</v>
      </c>
      <c r="B17379" s="17" t="s">
        <v>37947</v>
      </c>
      <c r="C17379" s="17">
        <v>2.0</v>
      </c>
      <c r="D17379" s="17">
        <v>3.3212612E7</v>
      </c>
      <c r="E17379" s="17">
        <v>2.606355E7</v>
      </c>
      <c r="F17379" s="17">
        <v>2.606355E7</v>
      </c>
      <c r="G17379" s="17">
        <v>4.0361674E7</v>
      </c>
      <c r="H17379" s="17">
        <v>4.0361674E7</v>
      </c>
    </row>
    <row r="17380">
      <c r="A17380" s="7" t="s">
        <v>37948</v>
      </c>
      <c r="B17380" s="17" t="s">
        <v>37949</v>
      </c>
      <c r="C17380" s="17">
        <v>13.0</v>
      </c>
      <c r="D17380" s="17">
        <v>6.056736946E7</v>
      </c>
      <c r="E17380" s="17">
        <v>4.434727E7</v>
      </c>
      <c r="F17380" s="17">
        <v>5.742095E7</v>
      </c>
      <c r="G17380" s="17">
        <v>6.9952743E7</v>
      </c>
      <c r="H17380" s="17">
        <v>1.22523949E8</v>
      </c>
    </row>
    <row r="17381">
      <c r="A17381" s="7" t="s">
        <v>37950</v>
      </c>
      <c r="B17381" s="17" t="s">
        <v>37951</v>
      </c>
      <c r="C17381" s="17">
        <v>1.0</v>
      </c>
      <c r="D17381" s="17">
        <v>3.2896564E7</v>
      </c>
      <c r="E17381" s="17">
        <v>3.2896564E7</v>
      </c>
      <c r="F17381" s="17">
        <v>3.2896564E7</v>
      </c>
      <c r="G17381" s="17">
        <v>3.2896564E7</v>
      </c>
      <c r="H17381" s="17">
        <v>3.2896564E7</v>
      </c>
    </row>
    <row r="17382">
      <c r="A17382" s="7" t="s">
        <v>37952</v>
      </c>
      <c r="B17382" s="17" t="s">
        <v>37953</v>
      </c>
      <c r="C17382" s="17">
        <v>70.0</v>
      </c>
      <c r="D17382" s="17">
        <v>4.307332574E7</v>
      </c>
      <c r="E17382" s="17">
        <v>2.38916E7</v>
      </c>
      <c r="F17382" s="17">
        <v>3.3669706E7</v>
      </c>
      <c r="G17382" s="17">
        <v>4.4213845E7</v>
      </c>
      <c r="H17382" s="17">
        <v>8.2011331E7</v>
      </c>
    </row>
    <row r="17383">
      <c r="A17383" s="7" t="s">
        <v>37954</v>
      </c>
      <c r="B17383" s="17" t="s">
        <v>37955</v>
      </c>
      <c r="C17383" s="17">
        <v>39.0</v>
      </c>
      <c r="D17383" s="17">
        <v>5.219452559E7</v>
      </c>
      <c r="E17383" s="17">
        <v>2.5939434E7</v>
      </c>
      <c r="F17383" s="17">
        <v>3.540175E7</v>
      </c>
      <c r="G17383" s="17">
        <v>5.7791421E7</v>
      </c>
      <c r="H17383" s="17">
        <v>1.10815948E8</v>
      </c>
    </row>
    <row r="17384">
      <c r="A17384" s="7" t="s">
        <v>37956</v>
      </c>
      <c r="B17384" s="17" t="s">
        <v>37957</v>
      </c>
      <c r="C17384" s="17">
        <v>37.0</v>
      </c>
      <c r="D17384" s="17">
        <v>5.293775908E7</v>
      </c>
      <c r="E17384" s="17">
        <v>2.0416402E7</v>
      </c>
      <c r="F17384" s="17">
        <v>3.4029809E7</v>
      </c>
      <c r="G17384" s="17">
        <v>8.1205047E7</v>
      </c>
      <c r="H17384" s="17">
        <v>1.3184011E8</v>
      </c>
    </row>
    <row r="17385">
      <c r="A17385" s="7" t="s">
        <v>37958</v>
      </c>
      <c r="B17385" s="17" t="s">
        <v>37959</v>
      </c>
      <c r="C17385" s="17">
        <v>1.0</v>
      </c>
      <c r="D17385" s="17">
        <v>2.316889E7</v>
      </c>
      <c r="E17385" s="17">
        <v>2.316889E7</v>
      </c>
      <c r="F17385" s="17">
        <v>2.316889E7</v>
      </c>
      <c r="G17385" s="17">
        <v>2.316889E7</v>
      </c>
      <c r="H17385" s="17">
        <v>2.316889E7</v>
      </c>
    </row>
    <row r="17386">
      <c r="A17386" s="7" t="s">
        <v>37960</v>
      </c>
      <c r="B17386" s="17" t="s">
        <v>37961</v>
      </c>
      <c r="C17386" s="17">
        <v>1.0</v>
      </c>
      <c r="D17386" s="17">
        <v>6.2534167E7</v>
      </c>
      <c r="E17386" s="17">
        <v>6.2534167E7</v>
      </c>
      <c r="F17386" s="17">
        <v>6.2534167E7</v>
      </c>
      <c r="G17386" s="17">
        <v>6.2534167E7</v>
      </c>
      <c r="H17386" s="17">
        <v>6.2534167E7</v>
      </c>
    </row>
    <row r="17387">
      <c r="A17387" s="7" t="s">
        <v>37962</v>
      </c>
      <c r="B17387" s="17" t="s">
        <v>37963</v>
      </c>
      <c r="C17387" s="17">
        <v>1.0</v>
      </c>
      <c r="D17387" s="17">
        <v>1.5141855E7</v>
      </c>
      <c r="E17387" s="17">
        <v>1.5141855E7</v>
      </c>
      <c r="F17387" s="17">
        <v>1.5141855E7</v>
      </c>
      <c r="G17387" s="17">
        <v>1.5141855E7</v>
      </c>
      <c r="H17387" s="17">
        <v>1.5141855E7</v>
      </c>
    </row>
    <row r="17388">
      <c r="A17388" s="7" t="s">
        <v>37964</v>
      </c>
      <c r="B17388" s="17" t="s">
        <v>37965</v>
      </c>
      <c r="C17388" s="17">
        <v>2.0</v>
      </c>
      <c r="D17388" s="17">
        <v>4.04265E7</v>
      </c>
      <c r="E17388" s="17">
        <v>3.61908E7</v>
      </c>
      <c r="F17388" s="17">
        <v>3.61908E7</v>
      </c>
      <c r="G17388" s="17">
        <v>4.46622E7</v>
      </c>
      <c r="H17388" s="17">
        <v>4.46622E7</v>
      </c>
    </row>
    <row r="17389">
      <c r="A17389" s="7" t="s">
        <v>37966</v>
      </c>
      <c r="B17389" s="17" t="s">
        <v>37968</v>
      </c>
      <c r="C17389" s="17">
        <v>1.0</v>
      </c>
      <c r="D17389" s="17">
        <v>3.3787787E7</v>
      </c>
      <c r="E17389" s="17">
        <v>3.3787787E7</v>
      </c>
      <c r="F17389" s="17">
        <v>3.3787787E7</v>
      </c>
      <c r="G17389" s="17">
        <v>3.3787787E7</v>
      </c>
      <c r="H17389" s="17">
        <v>3.3787787E7</v>
      </c>
    </row>
    <row r="17390">
      <c r="A17390" s="7" t="s">
        <v>37969</v>
      </c>
      <c r="B17390" s="17" t="s">
        <v>37970</v>
      </c>
      <c r="C17390" s="17">
        <v>10.0</v>
      </c>
      <c r="D17390" s="17">
        <v>3.54017449E7</v>
      </c>
      <c r="E17390" s="17">
        <v>2.23184E7</v>
      </c>
      <c r="F17390" s="17">
        <v>2.7956E7</v>
      </c>
      <c r="G17390" s="17">
        <v>4.977586E7</v>
      </c>
      <c r="H17390" s="17">
        <v>5.9729157E7</v>
      </c>
    </row>
    <row r="17391">
      <c r="A17391" s="7" t="s">
        <v>37971</v>
      </c>
      <c r="B17391" s="17" t="s">
        <v>37972</v>
      </c>
      <c r="C17391" s="17">
        <v>10.0</v>
      </c>
      <c r="D17391" s="17">
        <v>3.28195129E7</v>
      </c>
      <c r="E17391" s="17">
        <v>7288139.0</v>
      </c>
      <c r="F17391" s="17">
        <v>1.2501013E7</v>
      </c>
      <c r="G17391" s="17">
        <v>3.9938561E7</v>
      </c>
      <c r="H17391" s="17">
        <v>5.2720562E7</v>
      </c>
    </row>
    <row r="17392">
      <c r="A17392" s="7" t="s">
        <v>37973</v>
      </c>
      <c r="B17392" s="17" t="s">
        <v>37974</v>
      </c>
      <c r="C17392" s="17">
        <v>17.0</v>
      </c>
      <c r="D17392" s="17">
        <v>6.228405318E7</v>
      </c>
      <c r="E17392" s="17">
        <v>7754695.0</v>
      </c>
      <c r="F17392" s="17">
        <v>2.1121198E7</v>
      </c>
      <c r="G17392" s="17">
        <v>5.125148E7</v>
      </c>
      <c r="H17392" s="17">
        <v>1.0165295E8</v>
      </c>
    </row>
    <row r="17393">
      <c r="A17393" s="7" t="s">
        <v>37975</v>
      </c>
      <c r="B17393" s="17" t="s">
        <v>37976</v>
      </c>
      <c r="C17393" s="17">
        <v>1.0</v>
      </c>
      <c r="D17393" s="17">
        <v>3.047076E7</v>
      </c>
      <c r="E17393" s="17">
        <v>3.047076E7</v>
      </c>
      <c r="F17393" s="17">
        <v>3.047076E7</v>
      </c>
      <c r="G17393" s="17">
        <v>3.047076E7</v>
      </c>
      <c r="H17393" s="17">
        <v>3.047076E7</v>
      </c>
    </row>
    <row r="17394">
      <c r="A17394" s="7" t="s">
        <v>37977</v>
      </c>
      <c r="B17394" s="17" t="s">
        <v>37978</v>
      </c>
      <c r="C17394" s="17">
        <v>3.0</v>
      </c>
      <c r="D17394" s="17">
        <v>1.655235333E7</v>
      </c>
      <c r="E17394" s="17">
        <v>3319259.0</v>
      </c>
      <c r="F17394" s="17">
        <v>1.4227267E7</v>
      </c>
      <c r="G17394" s="17">
        <v>3.2110534E7</v>
      </c>
      <c r="H17394" s="17">
        <v>3.2110534E7</v>
      </c>
    </row>
    <row r="17395">
      <c r="A17395" s="7" t="s">
        <v>37979</v>
      </c>
      <c r="B17395" s="17" t="s">
        <v>37980</v>
      </c>
      <c r="C17395" s="17">
        <v>6.0</v>
      </c>
      <c r="D17395" s="17">
        <v>2.20047005E7</v>
      </c>
      <c r="E17395" s="17">
        <v>5220082.0</v>
      </c>
      <c r="F17395" s="17">
        <v>8946374.0</v>
      </c>
      <c r="G17395" s="17">
        <v>4.04285E7</v>
      </c>
      <c r="H17395" s="17">
        <v>4.5499504E7</v>
      </c>
    </row>
    <row r="17396">
      <c r="A17396" s="7" t="s">
        <v>37981</v>
      </c>
      <c r="B17396" s="17" t="s">
        <v>37982</v>
      </c>
      <c r="C17396" s="17">
        <v>2.0</v>
      </c>
      <c r="D17396" s="17">
        <v>1.45932435E7</v>
      </c>
      <c r="E17396" s="17">
        <v>2004132.0</v>
      </c>
      <c r="F17396" s="17">
        <v>2004132.0</v>
      </c>
      <c r="G17396" s="17">
        <v>2.7182355E7</v>
      </c>
      <c r="H17396" s="17">
        <v>2.7182355E7</v>
      </c>
    </row>
    <row r="17397">
      <c r="A17397" s="7" t="s">
        <v>37983</v>
      </c>
      <c r="B17397" s="17" t="s">
        <v>37984</v>
      </c>
      <c r="C17397" s="17">
        <v>1.0</v>
      </c>
      <c r="D17397" s="17">
        <v>8772470.0</v>
      </c>
      <c r="E17397" s="17">
        <v>8772470.0</v>
      </c>
      <c r="F17397" s="17">
        <v>8772470.0</v>
      </c>
      <c r="G17397" s="17">
        <v>8772470.0</v>
      </c>
      <c r="H17397" s="17">
        <v>8772470.0</v>
      </c>
    </row>
    <row r="17398">
      <c r="A17398" s="7" t="s">
        <v>37985</v>
      </c>
      <c r="B17398" s="17" t="s">
        <v>37986</v>
      </c>
      <c r="C17398" s="17">
        <v>2.0</v>
      </c>
      <c r="D17398" s="17">
        <v>1.07300725E7</v>
      </c>
      <c r="E17398" s="17">
        <v>8514297.0</v>
      </c>
      <c r="F17398" s="17">
        <v>8514297.0</v>
      </c>
      <c r="G17398" s="17">
        <v>1.2945848E7</v>
      </c>
      <c r="H17398" s="17">
        <v>1.2945848E7</v>
      </c>
    </row>
    <row r="17399">
      <c r="A17399" s="7" t="s">
        <v>37987</v>
      </c>
      <c r="B17399" s="17" t="s">
        <v>37988</v>
      </c>
      <c r="C17399" s="17">
        <v>1.0</v>
      </c>
      <c r="D17399" s="17">
        <v>5.686635E7</v>
      </c>
      <c r="E17399" s="17">
        <v>5.686635E7</v>
      </c>
      <c r="F17399" s="17">
        <v>5.686635E7</v>
      </c>
      <c r="G17399" s="17">
        <v>5.686635E7</v>
      </c>
      <c r="H17399" s="17">
        <v>5.686635E7</v>
      </c>
    </row>
    <row r="17400">
      <c r="A17400" s="7" t="s">
        <v>37989</v>
      </c>
      <c r="B17400" s="17" t="s">
        <v>37990</v>
      </c>
      <c r="C17400" s="17">
        <v>1.0</v>
      </c>
      <c r="D17400" s="17">
        <v>5221361.0</v>
      </c>
      <c r="E17400" s="17">
        <v>5221361.0</v>
      </c>
      <c r="F17400" s="17">
        <v>5221361.0</v>
      </c>
      <c r="G17400" s="17">
        <v>5221361.0</v>
      </c>
      <c r="H17400" s="17">
        <v>5221361.0</v>
      </c>
    </row>
    <row r="17401">
      <c r="A17401" s="7" t="s">
        <v>37991</v>
      </c>
      <c r="B17401" s="17" t="s">
        <v>37992</v>
      </c>
      <c r="C17401" s="17">
        <v>3.0</v>
      </c>
      <c r="D17401" s="17">
        <v>3.765619833E7</v>
      </c>
      <c r="E17401" s="17">
        <v>1.835166E7</v>
      </c>
      <c r="F17401" s="17">
        <v>4.4106717E7</v>
      </c>
      <c r="G17401" s="17">
        <v>5.0510218E7</v>
      </c>
      <c r="H17401" s="17">
        <v>5.0510218E7</v>
      </c>
    </row>
    <row r="17402">
      <c r="A17402" s="7" t="s">
        <v>37993</v>
      </c>
      <c r="B17402" s="17" t="s">
        <v>37994</v>
      </c>
      <c r="C17402" s="17">
        <v>2.0</v>
      </c>
      <c r="D17402" s="17">
        <v>6.8634999E7</v>
      </c>
      <c r="E17402" s="17">
        <v>6.8634999E7</v>
      </c>
      <c r="F17402" s="17">
        <v>6.8634999E7</v>
      </c>
      <c r="G17402" s="17">
        <v>6.8634999E7</v>
      </c>
      <c r="H17402" s="17">
        <v>6.8634999E7</v>
      </c>
    </row>
    <row r="17403">
      <c r="A17403" s="7" t="s">
        <v>37995</v>
      </c>
      <c r="B17403" s="17" t="s">
        <v>37996</v>
      </c>
      <c r="C17403" s="17">
        <v>72.0</v>
      </c>
      <c r="D17403" s="17">
        <v>1.490188081E7</v>
      </c>
      <c r="E17403" s="17">
        <v>7028979.0</v>
      </c>
      <c r="F17403" s="17">
        <v>9422392.0</v>
      </c>
      <c r="G17403" s="17">
        <v>1.4313385E7</v>
      </c>
      <c r="H17403" s="17">
        <v>3.016806E7</v>
      </c>
    </row>
    <row r="17404">
      <c r="A17404" s="7" t="s">
        <v>37997</v>
      </c>
      <c r="B17404" s="17" t="s">
        <v>37998</v>
      </c>
      <c r="C17404" s="17">
        <v>1.0</v>
      </c>
      <c r="D17404" s="17">
        <v>3304262.0</v>
      </c>
      <c r="E17404" s="17">
        <v>3304262.0</v>
      </c>
      <c r="F17404" s="17">
        <v>3304262.0</v>
      </c>
      <c r="G17404" s="17">
        <v>3304262.0</v>
      </c>
      <c r="H17404" s="17">
        <v>3304262.0</v>
      </c>
    </row>
    <row r="17405">
      <c r="A17405" s="7" t="s">
        <v>37999</v>
      </c>
      <c r="B17405" s="17" t="s">
        <v>38000</v>
      </c>
      <c r="C17405" s="17">
        <v>2.0</v>
      </c>
      <c r="D17405" s="17">
        <v>8225811.0</v>
      </c>
      <c r="E17405" s="17">
        <v>3001425.0</v>
      </c>
      <c r="F17405" s="17">
        <v>3001425.0</v>
      </c>
      <c r="G17405" s="17">
        <v>1.3450197E7</v>
      </c>
      <c r="H17405" s="17">
        <v>1.3450197E7</v>
      </c>
    </row>
    <row r="17406">
      <c r="A17406" s="7" t="s">
        <v>38001</v>
      </c>
      <c r="B17406" s="17" t="s">
        <v>38002</v>
      </c>
      <c r="C17406" s="17">
        <v>1.0</v>
      </c>
      <c r="D17406" s="17">
        <v>8459264.0</v>
      </c>
      <c r="E17406" s="17">
        <v>8459264.0</v>
      </c>
      <c r="F17406" s="17">
        <v>8459264.0</v>
      </c>
      <c r="G17406" s="17">
        <v>8459264.0</v>
      </c>
      <c r="H17406" s="17">
        <v>8459264.0</v>
      </c>
    </row>
    <row r="17407">
      <c r="A17407" s="7" t="s">
        <v>38003</v>
      </c>
      <c r="B17407" s="17" t="s">
        <v>38004</v>
      </c>
      <c r="C17407" s="17">
        <v>9.0</v>
      </c>
      <c r="D17407" s="17">
        <v>2.959686678E7</v>
      </c>
      <c r="E17407" s="17">
        <v>1.5946674E7</v>
      </c>
      <c r="F17407" s="17">
        <v>2.9109064E7</v>
      </c>
      <c r="G17407" s="17">
        <v>4.331928E7</v>
      </c>
      <c r="H17407" s="17">
        <v>5.2697672E7</v>
      </c>
    </row>
    <row r="17408">
      <c r="A17408" s="7" t="s">
        <v>38005</v>
      </c>
      <c r="B17408" s="17" t="s">
        <v>38006</v>
      </c>
      <c r="C17408" s="17">
        <v>14.0</v>
      </c>
      <c r="D17408" s="17">
        <v>1.575712671E7</v>
      </c>
      <c r="E17408" s="17">
        <v>6290100.0</v>
      </c>
      <c r="F17408" s="17">
        <v>1.1883228E7</v>
      </c>
      <c r="G17408" s="17">
        <v>2.3590032E7</v>
      </c>
      <c r="H17408" s="17">
        <v>3.6683849E7</v>
      </c>
    </row>
    <row r="17409">
      <c r="A17409" s="7" t="s">
        <v>38007</v>
      </c>
      <c r="B17409" s="17" t="s">
        <v>38008</v>
      </c>
      <c r="C17409" s="17">
        <v>2.0</v>
      </c>
      <c r="D17409" s="17">
        <v>1.46630505E7</v>
      </c>
      <c r="E17409" s="17">
        <v>6778319.0</v>
      </c>
      <c r="F17409" s="17">
        <v>6778319.0</v>
      </c>
      <c r="G17409" s="17">
        <v>2.2547782E7</v>
      </c>
      <c r="H17409" s="17">
        <v>2.2547782E7</v>
      </c>
    </row>
    <row r="17410">
      <c r="A17410" s="7" t="s">
        <v>38010</v>
      </c>
      <c r="B17410" s="17" t="s">
        <v>38011</v>
      </c>
      <c r="C17410" s="17">
        <v>2.0</v>
      </c>
      <c r="D17410" s="17">
        <v>2.9314273E7</v>
      </c>
      <c r="E17410" s="17">
        <v>4296275.0</v>
      </c>
      <c r="F17410" s="17">
        <v>4296275.0</v>
      </c>
      <c r="G17410" s="17">
        <v>5.4332271E7</v>
      </c>
      <c r="H17410" s="17">
        <v>5.4332271E7</v>
      </c>
    </row>
    <row r="17411">
      <c r="A17411" s="7" t="s">
        <v>38012</v>
      </c>
      <c r="B17411" s="17" t="s">
        <v>38013</v>
      </c>
      <c r="C17411" s="17">
        <v>2.0</v>
      </c>
      <c r="D17411" s="17">
        <v>3.9873759E7</v>
      </c>
      <c r="E17411" s="17">
        <v>3.3112121E7</v>
      </c>
      <c r="F17411" s="17">
        <v>3.3112121E7</v>
      </c>
      <c r="G17411" s="17">
        <v>4.6635397E7</v>
      </c>
      <c r="H17411" s="17">
        <v>4.6635397E7</v>
      </c>
    </row>
    <row r="17412">
      <c r="A17412" s="7" t="s">
        <v>38014</v>
      </c>
      <c r="B17412" s="17" t="s">
        <v>38015</v>
      </c>
      <c r="C17412" s="17">
        <v>1.0</v>
      </c>
      <c r="D17412" s="17">
        <v>1.1086411E7</v>
      </c>
      <c r="E17412" s="17">
        <v>1.1086411E7</v>
      </c>
      <c r="F17412" s="17">
        <v>1.1086411E7</v>
      </c>
      <c r="G17412" s="17">
        <v>1.1086411E7</v>
      </c>
      <c r="H17412" s="17">
        <v>1.1086411E7</v>
      </c>
    </row>
    <row r="17413">
      <c r="A17413" s="7" t="s">
        <v>38016</v>
      </c>
      <c r="B17413" s="17" t="s">
        <v>38017</v>
      </c>
      <c r="C17413" s="17">
        <v>67.0</v>
      </c>
      <c r="D17413" s="17">
        <v>2.025116488E7</v>
      </c>
      <c r="E17413" s="17">
        <v>8568590.0</v>
      </c>
      <c r="F17413" s="17">
        <v>1.48801E7</v>
      </c>
      <c r="G17413" s="17">
        <v>2.6380423E7</v>
      </c>
      <c r="H17413" s="17">
        <v>3.749631E7</v>
      </c>
    </row>
    <row r="17414">
      <c r="A17414" s="7" t="s">
        <v>38018</v>
      </c>
      <c r="B17414" s="17" t="s">
        <v>38019</v>
      </c>
      <c r="C17414" s="17">
        <v>1.0</v>
      </c>
      <c r="D17414" s="17">
        <v>2.7026004E7</v>
      </c>
      <c r="E17414" s="17">
        <v>2.7026004E7</v>
      </c>
      <c r="F17414" s="17">
        <v>2.7026004E7</v>
      </c>
      <c r="G17414" s="17">
        <v>2.7026004E7</v>
      </c>
      <c r="H17414" s="17">
        <v>2.7026004E7</v>
      </c>
    </row>
    <row r="17415">
      <c r="A17415" s="7" t="s">
        <v>38020</v>
      </c>
      <c r="B17415" s="17" t="s">
        <v>38021</v>
      </c>
      <c r="C17415" s="17">
        <v>16.0</v>
      </c>
      <c r="D17415" s="17">
        <v>1.267447219E7</v>
      </c>
      <c r="E17415" s="17">
        <v>3967384.0</v>
      </c>
      <c r="F17415" s="17">
        <v>5202769.0</v>
      </c>
      <c r="G17415" s="17">
        <v>9474255.0</v>
      </c>
      <c r="H17415" s="17">
        <v>3.0798132E7</v>
      </c>
    </row>
    <row r="17416">
      <c r="A17416" s="7" t="s">
        <v>38022</v>
      </c>
      <c r="B17416" s="17" t="s">
        <v>38023</v>
      </c>
      <c r="C17416" s="17">
        <v>62.0</v>
      </c>
      <c r="D17416" s="17">
        <v>1.352414179E7</v>
      </c>
      <c r="E17416" s="17">
        <v>4200143.0</v>
      </c>
      <c r="F17416" s="17">
        <v>6416940.0</v>
      </c>
      <c r="G17416" s="17">
        <v>1.2505748E7</v>
      </c>
      <c r="H17416" s="17">
        <v>1.8503699E7</v>
      </c>
    </row>
    <row r="17417">
      <c r="A17417" s="7" t="s">
        <v>38024</v>
      </c>
      <c r="B17417" s="17" t="s">
        <v>38025</v>
      </c>
      <c r="C17417" s="17">
        <v>12.0</v>
      </c>
      <c r="D17417" s="17">
        <v>1.632364217E7</v>
      </c>
      <c r="E17417" s="17">
        <v>3955000.0</v>
      </c>
      <c r="F17417" s="17">
        <v>8121666.0</v>
      </c>
      <c r="G17417" s="17">
        <v>1.8136888E7</v>
      </c>
      <c r="H17417" s="17">
        <v>2.985371E7</v>
      </c>
    </row>
    <row r="17418">
      <c r="A17418" s="7" t="s">
        <v>38026</v>
      </c>
      <c r="B17418" s="17" t="s">
        <v>38027</v>
      </c>
      <c r="C17418" s="17">
        <v>1.0</v>
      </c>
      <c r="D17418" s="17">
        <v>3.4056177E7</v>
      </c>
      <c r="E17418" s="17">
        <v>3.4056177E7</v>
      </c>
      <c r="F17418" s="17">
        <v>3.4056177E7</v>
      </c>
      <c r="G17418" s="17">
        <v>3.4056177E7</v>
      </c>
      <c r="H17418" s="17">
        <v>3.4056177E7</v>
      </c>
    </row>
    <row r="17419">
      <c r="A17419" s="7" t="s">
        <v>38028</v>
      </c>
      <c r="B17419" s="17" t="s">
        <v>38029</v>
      </c>
      <c r="C17419" s="17">
        <v>3.0</v>
      </c>
      <c r="D17419" s="17">
        <v>7291092.333</v>
      </c>
      <c r="E17419" s="17">
        <v>5004271.0</v>
      </c>
      <c r="F17419" s="17">
        <v>5600709.0</v>
      </c>
      <c r="G17419" s="17">
        <v>1.1268297E7</v>
      </c>
      <c r="H17419" s="17">
        <v>1.1268297E7</v>
      </c>
    </row>
    <row r="17420">
      <c r="A17420" s="7" t="s">
        <v>38030</v>
      </c>
      <c r="B17420" s="17" t="s">
        <v>38031</v>
      </c>
      <c r="C17420" s="17">
        <v>32.0</v>
      </c>
      <c r="D17420" s="17">
        <v>2.172734641E7</v>
      </c>
      <c r="E17420" s="17">
        <v>6677111.0</v>
      </c>
      <c r="F17420" s="17">
        <v>1.228696E7</v>
      </c>
      <c r="G17420" s="17">
        <v>2.4604192E7</v>
      </c>
      <c r="H17420" s="17">
        <v>5.2289758E7</v>
      </c>
    </row>
    <row r="17421">
      <c r="A17421" s="7" t="s">
        <v>38032</v>
      </c>
      <c r="B17421" s="17" t="s">
        <v>38033</v>
      </c>
      <c r="C17421" s="17">
        <v>10.0</v>
      </c>
      <c r="D17421" s="17">
        <v>2.54827231E7</v>
      </c>
      <c r="E17421" s="17">
        <v>1.5396445E7</v>
      </c>
      <c r="F17421" s="17">
        <v>1.9071513E7</v>
      </c>
      <c r="G17421" s="17">
        <v>2.1274011E7</v>
      </c>
      <c r="H17421" s="17">
        <v>6.6888212E7</v>
      </c>
    </row>
    <row r="17422">
      <c r="A17422" s="7" t="s">
        <v>38034</v>
      </c>
      <c r="B17422" s="17" t="s">
        <v>38035</v>
      </c>
      <c r="C17422" s="17">
        <v>1.0</v>
      </c>
      <c r="D17422" s="17">
        <v>3961641.0</v>
      </c>
      <c r="E17422" s="17">
        <v>3961641.0</v>
      </c>
      <c r="F17422" s="17">
        <v>3961641.0</v>
      </c>
      <c r="G17422" s="17">
        <v>3961641.0</v>
      </c>
      <c r="H17422" s="17">
        <v>3961641.0</v>
      </c>
    </row>
    <row r="17423">
      <c r="A17423" s="7" t="s">
        <v>38036</v>
      </c>
      <c r="B17423" s="17" t="s">
        <v>38037</v>
      </c>
      <c r="C17423" s="17">
        <v>2.0</v>
      </c>
      <c r="D17423" s="17">
        <v>3.0696203E7</v>
      </c>
      <c r="E17423" s="17">
        <v>4792742.0</v>
      </c>
      <c r="F17423" s="17">
        <v>4792742.0</v>
      </c>
      <c r="G17423" s="17">
        <v>5.6599664E7</v>
      </c>
      <c r="H17423" s="17">
        <v>5.6599664E7</v>
      </c>
    </row>
    <row r="17424">
      <c r="A17424" s="7" t="s">
        <v>38038</v>
      </c>
      <c r="B17424" s="17" t="s">
        <v>38039</v>
      </c>
      <c r="C17424" s="17">
        <v>200.0</v>
      </c>
      <c r="D17424" s="17">
        <v>2.779816802E7</v>
      </c>
      <c r="E17424" s="17">
        <v>8633916.0</v>
      </c>
      <c r="F17424" s="17">
        <v>1.5670649E7</v>
      </c>
      <c r="G17424" s="17">
        <v>3.5725064E7</v>
      </c>
      <c r="H17424" s="17">
        <v>6.4380495E7</v>
      </c>
    </row>
    <row r="17425">
      <c r="A17425" s="7" t="s">
        <v>38040</v>
      </c>
      <c r="B17425" s="17" t="s">
        <v>38041</v>
      </c>
      <c r="C17425" s="17">
        <v>6.0</v>
      </c>
      <c r="D17425" s="17">
        <v>1.202884267E7</v>
      </c>
      <c r="E17425" s="17">
        <v>8159069.0</v>
      </c>
      <c r="F17425" s="17">
        <v>9375548.0</v>
      </c>
      <c r="G17425" s="17">
        <v>1.7936581E7</v>
      </c>
      <c r="H17425" s="17">
        <v>2.0835682E7</v>
      </c>
    </row>
    <row r="17426">
      <c r="A17426" s="7" t="s">
        <v>38042</v>
      </c>
      <c r="B17426" s="17" t="s">
        <v>38043</v>
      </c>
      <c r="C17426" s="17">
        <v>3.0</v>
      </c>
      <c r="D17426" s="17">
        <v>3.192889867E7</v>
      </c>
      <c r="E17426" s="17">
        <v>4836916.0</v>
      </c>
      <c r="F17426" s="17">
        <v>8425505.0</v>
      </c>
      <c r="G17426" s="17">
        <v>8.2524275E7</v>
      </c>
      <c r="H17426" s="17">
        <v>8.2524275E7</v>
      </c>
    </row>
    <row r="17427">
      <c r="A17427" s="7" t="s">
        <v>38044</v>
      </c>
      <c r="B17427" s="17" t="s">
        <v>38045</v>
      </c>
      <c r="C17427" s="17">
        <v>2.0</v>
      </c>
      <c r="D17427" s="17">
        <v>5.17063715E7</v>
      </c>
      <c r="E17427" s="17">
        <v>3.4780581E7</v>
      </c>
      <c r="F17427" s="17">
        <v>3.4780581E7</v>
      </c>
      <c r="G17427" s="17">
        <v>6.8632162E7</v>
      </c>
      <c r="H17427" s="17">
        <v>6.8632162E7</v>
      </c>
    </row>
    <row r="17428">
      <c r="A17428" s="7" t="s">
        <v>38046</v>
      </c>
      <c r="B17428" s="17" t="s">
        <v>38047</v>
      </c>
      <c r="C17428" s="17">
        <v>5.0</v>
      </c>
      <c r="D17428" s="17">
        <v>1.78769372E7</v>
      </c>
      <c r="E17428" s="17">
        <v>6003610.0</v>
      </c>
      <c r="F17428" s="17">
        <v>7602417.0</v>
      </c>
      <c r="G17428" s="17">
        <v>3.617085E7</v>
      </c>
      <c r="H17428" s="17">
        <v>3.7019809E7</v>
      </c>
    </row>
    <row r="17429">
      <c r="A17429" s="7" t="s">
        <v>38049</v>
      </c>
      <c r="B17429" s="17" t="s">
        <v>38050</v>
      </c>
      <c r="C17429" s="17">
        <v>3.0</v>
      </c>
      <c r="D17429" s="17">
        <v>2.5464802E7</v>
      </c>
      <c r="E17429" s="17">
        <v>9727424.0</v>
      </c>
      <c r="F17429" s="17">
        <v>3.3040509E7</v>
      </c>
      <c r="G17429" s="17">
        <v>3.3626473E7</v>
      </c>
      <c r="H17429" s="17">
        <v>3.3626473E7</v>
      </c>
    </row>
    <row r="17430">
      <c r="A17430" s="7" t="s">
        <v>38051</v>
      </c>
      <c r="B17430" s="17" t="s">
        <v>38052</v>
      </c>
      <c r="C17430" s="17">
        <v>157.0</v>
      </c>
      <c r="D17430" s="17">
        <v>3.45563716E7</v>
      </c>
      <c r="E17430" s="17">
        <v>9927829.0</v>
      </c>
      <c r="F17430" s="17">
        <v>2.5269397E7</v>
      </c>
      <c r="G17430" s="17">
        <v>4.6643856E7</v>
      </c>
      <c r="H17430" s="17">
        <v>6.8669857E7</v>
      </c>
    </row>
    <row r="17431">
      <c r="A17431" s="7" t="s">
        <v>38053</v>
      </c>
      <c r="B17431" s="17" t="s">
        <v>38054</v>
      </c>
      <c r="C17431" s="17">
        <v>109.0</v>
      </c>
      <c r="D17431" s="17">
        <v>1.915124153E7</v>
      </c>
      <c r="E17431" s="17">
        <v>6449958.0</v>
      </c>
      <c r="F17431" s="17">
        <v>1.3029204E7</v>
      </c>
      <c r="G17431" s="17">
        <v>2.5582905E7</v>
      </c>
      <c r="H17431" s="17">
        <v>4.8276947E7</v>
      </c>
    </row>
    <row r="17432">
      <c r="A17432" s="7" t="s">
        <v>38055</v>
      </c>
      <c r="B17432" s="17" t="s">
        <v>38056</v>
      </c>
      <c r="C17432" s="17">
        <v>29.0</v>
      </c>
      <c r="D17432" s="17">
        <v>3.222076279E7</v>
      </c>
      <c r="E17432" s="17">
        <v>1.2282449E7</v>
      </c>
      <c r="F17432" s="17">
        <v>2.5027912E7</v>
      </c>
      <c r="G17432" s="17">
        <v>4.66267E7</v>
      </c>
      <c r="H17432" s="17">
        <v>6.4606701E7</v>
      </c>
    </row>
    <row r="17433">
      <c r="A17433" s="7" t="s">
        <v>38057</v>
      </c>
      <c r="B17433" s="17" t="s">
        <v>38058</v>
      </c>
      <c r="C17433" s="17">
        <v>2.0</v>
      </c>
      <c r="D17433" s="17">
        <v>4.6748554E7</v>
      </c>
      <c r="E17433" s="17">
        <v>2822089.0</v>
      </c>
      <c r="F17433" s="17">
        <v>2822089.0</v>
      </c>
      <c r="G17433" s="17">
        <v>9.0675019E7</v>
      </c>
      <c r="H17433" s="17">
        <v>9.0675019E7</v>
      </c>
    </row>
    <row r="17434">
      <c r="A17434" s="7" t="s">
        <v>38059</v>
      </c>
      <c r="B17434" s="17" t="s">
        <v>38060</v>
      </c>
      <c r="C17434" s="17">
        <v>10.0</v>
      </c>
      <c r="D17434" s="17">
        <v>1.48824014E7</v>
      </c>
      <c r="E17434" s="17">
        <v>9544605.0</v>
      </c>
      <c r="F17434" s="17">
        <v>1.2558983E7</v>
      </c>
      <c r="G17434" s="17">
        <v>2.2084076E7</v>
      </c>
      <c r="H17434" s="17">
        <v>2.2704821E7</v>
      </c>
    </row>
    <row r="17435">
      <c r="A17435" s="7" t="s">
        <v>38061</v>
      </c>
      <c r="B17435" s="17" t="s">
        <v>38062</v>
      </c>
      <c r="C17435" s="17">
        <v>12.0</v>
      </c>
      <c r="D17435" s="17">
        <v>2.092194942E7</v>
      </c>
      <c r="E17435" s="17">
        <v>4763680.0</v>
      </c>
      <c r="F17435" s="17">
        <v>1.2801051E7</v>
      </c>
      <c r="G17435" s="17">
        <v>2.5139451E7</v>
      </c>
      <c r="H17435" s="17">
        <v>5.2528051E7</v>
      </c>
    </row>
    <row r="17436">
      <c r="A17436" s="7" t="s">
        <v>38063</v>
      </c>
      <c r="B17436" s="17" t="s">
        <v>38064</v>
      </c>
      <c r="C17436" s="17">
        <v>11.0</v>
      </c>
      <c r="D17436" s="17">
        <v>2.815625218E7</v>
      </c>
      <c r="E17436" s="17">
        <v>9851875.0</v>
      </c>
      <c r="F17436" s="17">
        <v>1.6002027E7</v>
      </c>
      <c r="G17436" s="17">
        <v>5.0656532E7</v>
      </c>
      <c r="H17436" s="17">
        <v>6.7782153E7</v>
      </c>
    </row>
    <row r="17437">
      <c r="A17437" s="7" t="s">
        <v>38065</v>
      </c>
      <c r="B17437" s="17" t="s">
        <v>38066</v>
      </c>
      <c r="C17437" s="17">
        <v>2.0</v>
      </c>
      <c r="D17437" s="17">
        <v>4534159.0</v>
      </c>
      <c r="E17437" s="17">
        <v>2521925.0</v>
      </c>
      <c r="F17437" s="17">
        <v>2521925.0</v>
      </c>
      <c r="G17437" s="17">
        <v>6546393.0</v>
      </c>
      <c r="H17437" s="17">
        <v>6546393.0</v>
      </c>
    </row>
    <row r="17438">
      <c r="A17438" s="7" t="s">
        <v>38067</v>
      </c>
      <c r="B17438" s="17" t="s">
        <v>38068</v>
      </c>
      <c r="C17438" s="17">
        <v>6.0</v>
      </c>
      <c r="D17438" s="17">
        <v>1.1889678E7</v>
      </c>
      <c r="E17438" s="17">
        <v>6110162.0</v>
      </c>
      <c r="F17438" s="17">
        <v>9028763.0</v>
      </c>
      <c r="G17438" s="17">
        <v>2.10271E7</v>
      </c>
      <c r="H17438" s="17">
        <v>2.2159285E7</v>
      </c>
    </row>
    <row r="17439">
      <c r="A17439" s="7" t="s">
        <v>38069</v>
      </c>
      <c r="B17439" s="17" t="s">
        <v>38070</v>
      </c>
      <c r="C17439" s="17">
        <v>2.0</v>
      </c>
      <c r="D17439" s="17">
        <v>2.4797295E7</v>
      </c>
      <c r="E17439" s="17">
        <v>2.0829187E7</v>
      </c>
      <c r="F17439" s="17">
        <v>2.0829187E7</v>
      </c>
      <c r="G17439" s="17">
        <v>2.8765403E7</v>
      </c>
      <c r="H17439" s="17">
        <v>2.8765403E7</v>
      </c>
    </row>
    <row r="17440">
      <c r="A17440" s="7" t="s">
        <v>38071</v>
      </c>
      <c r="B17440" s="17" t="s">
        <v>38072</v>
      </c>
      <c r="C17440" s="17">
        <v>655.0</v>
      </c>
      <c r="D17440" s="17">
        <v>3.917544442E7</v>
      </c>
      <c r="E17440" s="17">
        <v>1.0091758E7</v>
      </c>
      <c r="F17440" s="17">
        <v>2.2943691E7</v>
      </c>
      <c r="G17440" s="17">
        <v>5.010945E7</v>
      </c>
      <c r="H17440" s="17">
        <v>9.6116342E7</v>
      </c>
    </row>
    <row r="17441">
      <c r="A17441" s="7" t="s">
        <v>38073</v>
      </c>
      <c r="B17441" s="17" t="s">
        <v>38074</v>
      </c>
      <c r="C17441" s="17">
        <v>15.0</v>
      </c>
      <c r="D17441" s="17">
        <v>3.88862246E7</v>
      </c>
      <c r="E17441" s="17">
        <v>1.3671678E7</v>
      </c>
      <c r="F17441" s="17">
        <v>3.2527754E7</v>
      </c>
      <c r="G17441" s="17">
        <v>6.369168E7</v>
      </c>
      <c r="H17441" s="17">
        <v>7.9548874E7</v>
      </c>
    </row>
    <row r="17442">
      <c r="A17442" s="7" t="s">
        <v>38075</v>
      </c>
      <c r="B17442" s="17" t="s">
        <v>38076</v>
      </c>
      <c r="C17442" s="17">
        <v>6.0</v>
      </c>
      <c r="D17442" s="17">
        <v>4.621483517E7</v>
      </c>
      <c r="E17442" s="17">
        <v>5375395.0</v>
      </c>
      <c r="F17442" s="17">
        <v>9870944.0</v>
      </c>
      <c r="G17442" s="17">
        <v>2.1007898E7</v>
      </c>
      <c r="H17442" s="17">
        <v>2.26783318E8</v>
      </c>
    </row>
    <row r="17443">
      <c r="A17443" s="7" t="s">
        <v>38077</v>
      </c>
      <c r="B17443" s="17" t="s">
        <v>38078</v>
      </c>
      <c r="C17443" s="17">
        <v>12.0</v>
      </c>
      <c r="D17443" s="17">
        <v>5.044819E7</v>
      </c>
      <c r="E17443" s="17">
        <v>1.8332356E7</v>
      </c>
      <c r="F17443" s="17">
        <v>2.20914E7</v>
      </c>
      <c r="G17443" s="17">
        <v>3.6020036E7</v>
      </c>
      <c r="H17443" s="17">
        <v>8.6125433E7</v>
      </c>
    </row>
    <row r="17444">
      <c r="A17444" s="7" t="s">
        <v>38079</v>
      </c>
      <c r="B17444" s="17" t="s">
        <v>38080</v>
      </c>
      <c r="C17444" s="17">
        <v>6.0</v>
      </c>
      <c r="D17444" s="17">
        <v>4.851013917E7</v>
      </c>
      <c r="E17444" s="17">
        <v>9773672.0</v>
      </c>
      <c r="F17444" s="17">
        <v>1.901026E7</v>
      </c>
      <c r="G17444" s="17">
        <v>4.258772E7</v>
      </c>
      <c r="H17444" s="17">
        <v>1.73990996E8</v>
      </c>
    </row>
    <row r="17445">
      <c r="A17445" s="7" t="s">
        <v>38081</v>
      </c>
      <c r="B17445" s="17" t="s">
        <v>38082</v>
      </c>
      <c r="C17445" s="17">
        <v>246.0</v>
      </c>
      <c r="D17445" s="17">
        <v>2.622766024E7</v>
      </c>
      <c r="E17445" s="17">
        <v>7207868.0</v>
      </c>
      <c r="F17445" s="17">
        <v>1.5435798E7</v>
      </c>
      <c r="G17445" s="17">
        <v>3.2965082E7</v>
      </c>
      <c r="H17445" s="17">
        <v>6.01593E7</v>
      </c>
    </row>
    <row r="17446">
      <c r="A17446" s="7" t="s">
        <v>38083</v>
      </c>
      <c r="B17446" s="17" t="s">
        <v>38084</v>
      </c>
      <c r="C17446" s="17">
        <v>132.0</v>
      </c>
      <c r="D17446" s="17">
        <v>3.004977369E7</v>
      </c>
      <c r="E17446" s="17">
        <v>7020998.0</v>
      </c>
      <c r="F17446" s="17">
        <v>2.1601393E7</v>
      </c>
      <c r="G17446" s="17">
        <v>4.4033764E7</v>
      </c>
      <c r="H17446" s="17">
        <v>7.0625962E7</v>
      </c>
    </row>
    <row r="17447">
      <c r="A17447" s="7" t="s">
        <v>38085</v>
      </c>
      <c r="B17447" s="17" t="s">
        <v>38086</v>
      </c>
      <c r="C17447" s="17">
        <v>84.0</v>
      </c>
      <c r="D17447" s="17">
        <v>3.111432915E7</v>
      </c>
      <c r="E17447" s="17">
        <v>6121000.0</v>
      </c>
      <c r="F17447" s="17">
        <v>1.5994442E7</v>
      </c>
      <c r="G17447" s="17">
        <v>4.4521677E7</v>
      </c>
      <c r="H17447" s="17">
        <v>8.4915142E7</v>
      </c>
    </row>
    <row r="17448">
      <c r="A17448" s="7" t="s">
        <v>38087</v>
      </c>
      <c r="B17448" s="17" t="s">
        <v>38088</v>
      </c>
      <c r="C17448" s="17">
        <v>1.0</v>
      </c>
      <c r="D17448" s="17">
        <v>1.44726E7</v>
      </c>
      <c r="E17448" s="17">
        <v>1.44726E7</v>
      </c>
      <c r="F17448" s="17">
        <v>1.44726E7</v>
      </c>
      <c r="G17448" s="17">
        <v>1.44726E7</v>
      </c>
      <c r="H17448" s="17">
        <v>1.44726E7</v>
      </c>
    </row>
    <row r="17449">
      <c r="A17449" s="7" t="s">
        <v>38089</v>
      </c>
      <c r="B17449" s="17" t="s">
        <v>38090</v>
      </c>
      <c r="C17449" s="17">
        <v>2.0</v>
      </c>
      <c r="D17449" s="17">
        <v>2.7156717E7</v>
      </c>
      <c r="E17449" s="17">
        <v>2.3181563E7</v>
      </c>
      <c r="F17449" s="17">
        <v>2.3181563E7</v>
      </c>
      <c r="G17449" s="17">
        <v>3.1131871E7</v>
      </c>
      <c r="H17449" s="17">
        <v>3.1131871E7</v>
      </c>
    </row>
    <row r="17450">
      <c r="A17450" s="7" t="s">
        <v>38091</v>
      </c>
      <c r="B17450" s="17" t="s">
        <v>38092</v>
      </c>
      <c r="C17450" s="17">
        <v>1.0</v>
      </c>
      <c r="D17450" s="17">
        <v>1.1632466E7</v>
      </c>
      <c r="E17450" s="17">
        <v>1.1632466E7</v>
      </c>
      <c r="F17450" s="17">
        <v>1.1632466E7</v>
      </c>
      <c r="G17450" s="17">
        <v>1.1632466E7</v>
      </c>
      <c r="H17450" s="17">
        <v>1.1632466E7</v>
      </c>
    </row>
    <row r="17451">
      <c r="A17451" s="7" t="s">
        <v>38093</v>
      </c>
      <c r="B17451" s="17" t="s">
        <v>38094</v>
      </c>
      <c r="C17451" s="17">
        <v>1.0</v>
      </c>
      <c r="D17451" s="17">
        <v>6.6999699E7</v>
      </c>
      <c r="E17451" s="17">
        <v>6.6999699E7</v>
      </c>
      <c r="F17451" s="17">
        <v>6.6999699E7</v>
      </c>
      <c r="G17451" s="17">
        <v>6.6999699E7</v>
      </c>
      <c r="H17451" s="17">
        <v>6.6999699E7</v>
      </c>
    </row>
    <row r="17452">
      <c r="A17452" s="7" t="s">
        <v>38095</v>
      </c>
      <c r="B17452" s="17" t="s">
        <v>38096</v>
      </c>
      <c r="C17452" s="17">
        <v>1.0</v>
      </c>
      <c r="D17452" s="17">
        <v>5.410669E7</v>
      </c>
      <c r="E17452" s="17">
        <v>5.410669E7</v>
      </c>
      <c r="F17452" s="17">
        <v>5.410669E7</v>
      </c>
      <c r="G17452" s="17">
        <v>5.410669E7</v>
      </c>
      <c r="H17452" s="17">
        <v>5.410669E7</v>
      </c>
    </row>
    <row r="17453">
      <c r="A17453" s="7" t="s">
        <v>38097</v>
      </c>
      <c r="B17453" s="17" t="s">
        <v>38098</v>
      </c>
      <c r="C17453" s="17">
        <v>27.0</v>
      </c>
      <c r="D17453" s="17">
        <v>1.906533741E7</v>
      </c>
      <c r="E17453" s="17">
        <v>4975468.0</v>
      </c>
      <c r="F17453" s="17">
        <v>1.0320333E7</v>
      </c>
      <c r="G17453" s="17">
        <v>2.1835321E7</v>
      </c>
      <c r="H17453" s="17">
        <v>5.279705E7</v>
      </c>
    </row>
    <row r="17454">
      <c r="A17454" s="7" t="s">
        <v>38099</v>
      </c>
      <c r="B17454" s="17" t="s">
        <v>38100</v>
      </c>
      <c r="C17454" s="17">
        <v>27.0</v>
      </c>
      <c r="D17454" s="17">
        <v>2.091761844E7</v>
      </c>
      <c r="E17454" s="17">
        <v>8739743.0</v>
      </c>
      <c r="F17454" s="17">
        <v>1.3796449E7</v>
      </c>
      <c r="G17454" s="17">
        <v>2.3034735E7</v>
      </c>
      <c r="H17454" s="17">
        <v>5.1668096E7</v>
      </c>
    </row>
    <row r="17455">
      <c r="A17455" s="7" t="s">
        <v>38102</v>
      </c>
      <c r="B17455" s="17" t="s">
        <v>38103</v>
      </c>
      <c r="C17455" s="17">
        <v>144.0</v>
      </c>
      <c r="D17455" s="17">
        <v>2.538847702E7</v>
      </c>
      <c r="E17455" s="17">
        <v>5237661.0</v>
      </c>
      <c r="F17455" s="17">
        <v>1.0196438E7</v>
      </c>
      <c r="G17455" s="17">
        <v>3.0088614E7</v>
      </c>
      <c r="H17455" s="17">
        <v>6.7908534E7</v>
      </c>
    </row>
    <row r="17456">
      <c r="A17456" s="7" t="s">
        <v>38104</v>
      </c>
      <c r="B17456" s="17" t="s">
        <v>38105</v>
      </c>
      <c r="C17456" s="17">
        <v>2.0</v>
      </c>
      <c r="D17456" s="17">
        <v>5392933.5</v>
      </c>
      <c r="E17456" s="17">
        <v>3164167.0</v>
      </c>
      <c r="F17456" s="17">
        <v>3164167.0</v>
      </c>
      <c r="G17456" s="17">
        <v>7621700.0</v>
      </c>
      <c r="H17456" s="17">
        <v>7621700.0</v>
      </c>
    </row>
    <row r="17457">
      <c r="A17457" s="7" t="s">
        <v>38106</v>
      </c>
      <c r="B17457" s="17" t="s">
        <v>38107</v>
      </c>
      <c r="C17457" s="17">
        <v>13.0</v>
      </c>
      <c r="D17457" s="17">
        <v>2.0477648E7</v>
      </c>
      <c r="E17457" s="17">
        <v>9959884.0</v>
      </c>
      <c r="F17457" s="17">
        <v>1.6614806E7</v>
      </c>
      <c r="G17457" s="17">
        <v>2.5567955E7</v>
      </c>
      <c r="H17457" s="17">
        <v>4.6045465E7</v>
      </c>
    </row>
    <row r="17458">
      <c r="A17458" s="7" t="s">
        <v>38108</v>
      </c>
      <c r="B17458" s="17" t="s">
        <v>38109</v>
      </c>
      <c r="C17458" s="17">
        <v>44.0</v>
      </c>
      <c r="D17458" s="17">
        <v>1.70891698E7</v>
      </c>
      <c r="E17458" s="17">
        <v>5398899.0</v>
      </c>
      <c r="F17458" s="17">
        <v>9396306.0</v>
      </c>
      <c r="G17458" s="17">
        <v>2.1448317E7</v>
      </c>
      <c r="H17458" s="17">
        <v>3.3627957E7</v>
      </c>
    </row>
    <row r="17459">
      <c r="A17459" s="7" t="s">
        <v>38110</v>
      </c>
      <c r="B17459" s="17" t="s">
        <v>38111</v>
      </c>
      <c r="C17459" s="17">
        <v>2.0</v>
      </c>
      <c r="D17459" s="17">
        <v>2.2270584E7</v>
      </c>
      <c r="E17459" s="17">
        <v>7446143.0</v>
      </c>
      <c r="F17459" s="17">
        <v>7446143.0</v>
      </c>
      <c r="G17459" s="17">
        <v>3.7095025E7</v>
      </c>
      <c r="H17459" s="17">
        <v>3.7095025E7</v>
      </c>
    </row>
    <row r="17460">
      <c r="A17460" s="7" t="s">
        <v>38112</v>
      </c>
      <c r="B17460" s="17" t="s">
        <v>38113</v>
      </c>
      <c r="C17460" s="17">
        <v>3103.0</v>
      </c>
      <c r="D17460" s="17">
        <v>1.783078904E7</v>
      </c>
      <c r="E17460" s="17">
        <v>6018258.0</v>
      </c>
      <c r="F17460" s="17">
        <v>1.184146E7</v>
      </c>
      <c r="G17460" s="17">
        <v>2.1612248E7</v>
      </c>
      <c r="H17460" s="17">
        <v>3.90823E7</v>
      </c>
    </row>
    <row r="17461">
      <c r="A17461" s="7" t="s">
        <v>38114</v>
      </c>
      <c r="B17461" s="17" t="s">
        <v>38115</v>
      </c>
      <c r="C17461" s="17">
        <v>37.0</v>
      </c>
      <c r="D17461" s="17">
        <v>1.680544419E7</v>
      </c>
      <c r="E17461" s="17">
        <v>5006075.0</v>
      </c>
      <c r="F17461" s="17">
        <v>1.1555479E7</v>
      </c>
      <c r="G17461" s="17">
        <v>2.0018371E7</v>
      </c>
      <c r="H17461" s="17">
        <v>3.7343219E7</v>
      </c>
    </row>
    <row r="17462">
      <c r="A17462" s="7" t="s">
        <v>38116</v>
      </c>
      <c r="B17462" s="17" t="s">
        <v>38117</v>
      </c>
      <c r="C17462" s="17">
        <v>13.0</v>
      </c>
      <c r="D17462" s="17">
        <v>1.890774254E7</v>
      </c>
      <c r="E17462" s="17">
        <v>5397685.0</v>
      </c>
      <c r="F17462" s="17">
        <v>1.1329898E7</v>
      </c>
      <c r="G17462" s="17">
        <v>2.9010447E7</v>
      </c>
      <c r="H17462" s="17">
        <v>4.88445E7</v>
      </c>
    </row>
    <row r="17463">
      <c r="A17463" s="7" t="s">
        <v>38118</v>
      </c>
      <c r="B17463" s="17" t="s">
        <v>38119</v>
      </c>
      <c r="C17463" s="17">
        <v>3.0</v>
      </c>
      <c r="D17463" s="17">
        <v>2.611736067E7</v>
      </c>
      <c r="E17463" s="17">
        <v>1.9122774E7</v>
      </c>
      <c r="F17463" s="17">
        <v>2.2292836E7</v>
      </c>
      <c r="G17463" s="17">
        <v>3.6936472E7</v>
      </c>
      <c r="H17463" s="17">
        <v>3.6936472E7</v>
      </c>
    </row>
    <row r="17464">
      <c r="A17464" s="7" t="s">
        <v>38120</v>
      </c>
      <c r="B17464" s="17" t="s">
        <v>38121</v>
      </c>
      <c r="C17464" s="17">
        <v>19.0</v>
      </c>
      <c r="D17464" s="17">
        <v>1.995535847E7</v>
      </c>
      <c r="E17464" s="17">
        <v>4932676.0</v>
      </c>
      <c r="F17464" s="17">
        <v>1.24326E7</v>
      </c>
      <c r="G17464" s="17">
        <v>3.0314521E7</v>
      </c>
      <c r="H17464" s="17">
        <v>4.5652855E7</v>
      </c>
    </row>
    <row r="17465">
      <c r="A17465" s="7" t="s">
        <v>38122</v>
      </c>
      <c r="B17465" s="17" t="s">
        <v>38123</v>
      </c>
      <c r="C17465" s="17">
        <v>82.0</v>
      </c>
      <c r="D17465" s="17">
        <v>1.783541168E7</v>
      </c>
      <c r="E17465" s="17">
        <v>7656371.0</v>
      </c>
      <c r="F17465" s="17">
        <v>1.5689234E7</v>
      </c>
      <c r="G17465" s="17">
        <v>2.4612099E7</v>
      </c>
      <c r="H17465" s="17">
        <v>3.3190519E7</v>
      </c>
    </row>
    <row r="17466">
      <c r="A17466" s="7" t="s">
        <v>38124</v>
      </c>
      <c r="B17466" s="17" t="s">
        <v>38125</v>
      </c>
      <c r="C17466" s="17">
        <v>654.0</v>
      </c>
      <c r="D17466" s="17">
        <v>1.750297496E7</v>
      </c>
      <c r="E17466" s="17">
        <v>6389424.0</v>
      </c>
      <c r="F17466" s="17">
        <v>1.1298831E7</v>
      </c>
      <c r="G17466" s="17">
        <v>2.0934135E7</v>
      </c>
      <c r="H17466" s="17">
        <v>3.7401217E7</v>
      </c>
    </row>
    <row r="17467">
      <c r="A17467" s="7" t="s">
        <v>38126</v>
      </c>
      <c r="B17467" s="17" t="s">
        <v>38127</v>
      </c>
      <c r="C17467" s="17">
        <v>600.0</v>
      </c>
      <c r="D17467" s="17">
        <v>1.550364008E7</v>
      </c>
      <c r="E17467" s="17">
        <v>5318086.0</v>
      </c>
      <c r="F17467" s="17">
        <v>1.0136796E7</v>
      </c>
      <c r="G17467" s="17">
        <v>1.9058813E7</v>
      </c>
      <c r="H17467" s="17">
        <v>3.2549405E7</v>
      </c>
    </row>
    <row r="17468">
      <c r="A17468" s="7" t="s">
        <v>38128</v>
      </c>
      <c r="B17468" s="17" t="s">
        <v>38129</v>
      </c>
      <c r="C17468" s="17">
        <v>468.0</v>
      </c>
      <c r="D17468" s="17">
        <v>1.814890416E7</v>
      </c>
      <c r="E17468" s="17">
        <v>4455016.0</v>
      </c>
      <c r="F17468" s="17">
        <v>9956092.0</v>
      </c>
      <c r="G17468" s="17">
        <v>2.0402191E7</v>
      </c>
      <c r="H17468" s="17">
        <v>3.9825957E7</v>
      </c>
    </row>
    <row r="17469">
      <c r="A17469" s="7" t="s">
        <v>38130</v>
      </c>
      <c r="B17469" s="17" t="s">
        <v>38131</v>
      </c>
      <c r="C17469" s="17">
        <v>8.0</v>
      </c>
      <c r="D17469" s="17">
        <v>1.221286488E7</v>
      </c>
      <c r="E17469" s="17">
        <v>3305716.0</v>
      </c>
      <c r="F17469" s="17">
        <v>3908410.0</v>
      </c>
      <c r="G17469" s="17">
        <v>5419049.0</v>
      </c>
      <c r="H17469" s="17">
        <v>5.3244218E7</v>
      </c>
    </row>
    <row r="17470">
      <c r="A17470" s="7" t="s">
        <v>38132</v>
      </c>
      <c r="B17470" s="17" t="s">
        <v>38133</v>
      </c>
      <c r="C17470" s="17">
        <v>3.0</v>
      </c>
      <c r="D17470" s="17">
        <v>1.089229533E7</v>
      </c>
      <c r="E17470" s="17">
        <v>4656395.0</v>
      </c>
      <c r="F17470" s="17">
        <v>5013767.0</v>
      </c>
      <c r="G17470" s="17">
        <v>2.3006724E7</v>
      </c>
      <c r="H17470" s="17">
        <v>2.3006724E7</v>
      </c>
    </row>
    <row r="17471">
      <c r="A17471" s="7" t="s">
        <v>38134</v>
      </c>
      <c r="B17471" s="17" t="s">
        <v>38135</v>
      </c>
      <c r="C17471" s="17">
        <v>1.0</v>
      </c>
      <c r="D17471" s="17">
        <v>3701431.0</v>
      </c>
      <c r="E17471" s="17">
        <v>3701431.0</v>
      </c>
      <c r="F17471" s="17">
        <v>3701431.0</v>
      </c>
      <c r="G17471" s="17">
        <v>3701431.0</v>
      </c>
      <c r="H17471" s="17">
        <v>3701431.0</v>
      </c>
    </row>
    <row r="17472">
      <c r="A17472" s="7" t="s">
        <v>38136</v>
      </c>
      <c r="B17472" s="17" t="s">
        <v>38137</v>
      </c>
      <c r="C17472" s="17">
        <v>2.0</v>
      </c>
      <c r="D17472" s="17">
        <v>2.19796715E7</v>
      </c>
      <c r="E17472" s="17">
        <v>6004893.0</v>
      </c>
      <c r="F17472" s="17">
        <v>6004893.0</v>
      </c>
      <c r="G17472" s="17">
        <v>3.795445E7</v>
      </c>
      <c r="H17472" s="17">
        <v>3.795445E7</v>
      </c>
    </row>
    <row r="17473">
      <c r="A17473" s="7" t="s">
        <v>38139</v>
      </c>
      <c r="B17473" s="17" t="s">
        <v>38140</v>
      </c>
      <c r="C17473" s="17">
        <v>4.0</v>
      </c>
      <c r="D17473" s="17">
        <v>1.748103825E7</v>
      </c>
      <c r="E17473" s="17">
        <v>6624534.0</v>
      </c>
      <c r="F17473" s="17">
        <v>8186021.0</v>
      </c>
      <c r="G17473" s="17">
        <v>2.2720086E7</v>
      </c>
      <c r="H17473" s="17">
        <v>3.2393512E7</v>
      </c>
    </row>
    <row r="17474">
      <c r="A17474" s="7" t="s">
        <v>38141</v>
      </c>
      <c r="B17474" s="17" t="s">
        <v>38142</v>
      </c>
      <c r="C17474" s="17">
        <v>123.0</v>
      </c>
      <c r="D17474" s="17">
        <v>1.48915946E7</v>
      </c>
      <c r="E17474" s="17">
        <v>5981269.0</v>
      </c>
      <c r="F17474" s="17">
        <v>1.0724366E7</v>
      </c>
      <c r="G17474" s="17">
        <v>1.6357873E7</v>
      </c>
      <c r="H17474" s="17">
        <v>2.8876E7</v>
      </c>
    </row>
    <row r="17475">
      <c r="A17475" s="7" t="s">
        <v>38143</v>
      </c>
      <c r="B17475" s="17" t="s">
        <v>38144</v>
      </c>
      <c r="C17475" s="17">
        <v>117.0</v>
      </c>
      <c r="D17475" s="17">
        <v>1.135471515E7</v>
      </c>
      <c r="E17475" s="17">
        <v>4431618.0</v>
      </c>
      <c r="F17475" s="17">
        <v>7641135.0</v>
      </c>
      <c r="G17475" s="17">
        <v>1.3290641E7</v>
      </c>
      <c r="H17475" s="17">
        <v>2.6410187E7</v>
      </c>
    </row>
    <row r="17476">
      <c r="A17476" s="7" t="s">
        <v>38145</v>
      </c>
      <c r="B17476" s="17" t="s">
        <v>38146</v>
      </c>
      <c r="C17476" s="17">
        <v>184.0</v>
      </c>
      <c r="D17476" s="17">
        <v>1.433240574E7</v>
      </c>
      <c r="E17476" s="17">
        <v>5331700.0</v>
      </c>
      <c r="F17476" s="17">
        <v>1.04455E7</v>
      </c>
      <c r="G17476" s="17">
        <v>1.7598756E7</v>
      </c>
      <c r="H17476" s="17">
        <v>3.091715E7</v>
      </c>
    </row>
    <row r="17477">
      <c r="A17477" s="7" t="s">
        <v>38147</v>
      </c>
      <c r="B17477" s="17" t="s">
        <v>38148</v>
      </c>
      <c r="C17477" s="17">
        <v>1.0</v>
      </c>
      <c r="D17477" s="17">
        <v>4912914.0</v>
      </c>
      <c r="E17477" s="17">
        <v>4912914.0</v>
      </c>
      <c r="F17477" s="17">
        <v>4912914.0</v>
      </c>
      <c r="G17477" s="17">
        <v>4912914.0</v>
      </c>
      <c r="H17477" s="17">
        <v>4912914.0</v>
      </c>
    </row>
    <row r="17478">
      <c r="A17478" s="7" t="s">
        <v>38149</v>
      </c>
      <c r="B17478" s="17" t="s">
        <v>38150</v>
      </c>
      <c r="C17478" s="17">
        <v>1.0</v>
      </c>
      <c r="D17478" s="17">
        <v>1.8536333E7</v>
      </c>
      <c r="E17478" s="17">
        <v>1.8536333E7</v>
      </c>
      <c r="F17478" s="17">
        <v>1.8536333E7</v>
      </c>
      <c r="G17478" s="17">
        <v>1.8536333E7</v>
      </c>
      <c r="H17478" s="17">
        <v>1.8536333E7</v>
      </c>
    </row>
    <row r="17479">
      <c r="A17479" s="7" t="s">
        <v>38151</v>
      </c>
      <c r="B17479" s="17" t="s">
        <v>38152</v>
      </c>
      <c r="C17479" s="17">
        <v>1.0</v>
      </c>
      <c r="D17479" s="17">
        <v>4.8767349E7</v>
      </c>
      <c r="E17479" s="17">
        <v>4.8767349E7</v>
      </c>
      <c r="F17479" s="17">
        <v>4.8767349E7</v>
      </c>
      <c r="G17479" s="17">
        <v>4.8767349E7</v>
      </c>
      <c r="H17479" s="17">
        <v>4.8767349E7</v>
      </c>
    </row>
    <row r="17480">
      <c r="A17480" s="7" t="s">
        <v>38153</v>
      </c>
      <c r="B17480" s="17" t="s">
        <v>38154</v>
      </c>
      <c r="C17480" s="17">
        <v>2.0</v>
      </c>
      <c r="D17480" s="17">
        <v>3.7700679E7</v>
      </c>
      <c r="E17480" s="17">
        <v>2.755435E7</v>
      </c>
      <c r="F17480" s="17">
        <v>2.755435E7</v>
      </c>
      <c r="G17480" s="17">
        <v>4.7847008E7</v>
      </c>
      <c r="H17480" s="17">
        <v>4.7847008E7</v>
      </c>
    </row>
    <row r="17481">
      <c r="A17481" s="7" t="s">
        <v>38155</v>
      </c>
      <c r="B17481" s="17" t="s">
        <v>38156</v>
      </c>
      <c r="C17481" s="17">
        <v>22.0</v>
      </c>
      <c r="D17481" s="17">
        <v>1.12830285E7</v>
      </c>
      <c r="E17481" s="17">
        <v>4405921.0</v>
      </c>
      <c r="F17481" s="17">
        <v>8401942.0</v>
      </c>
      <c r="G17481" s="17">
        <v>1.5477509E7</v>
      </c>
      <c r="H17481" s="17">
        <v>2.3557187E7</v>
      </c>
    </row>
    <row r="17482">
      <c r="A17482" s="7" t="s">
        <v>38157</v>
      </c>
      <c r="B17482" s="17" t="s">
        <v>38158</v>
      </c>
      <c r="C17482" s="17">
        <v>98.0</v>
      </c>
      <c r="D17482" s="17">
        <v>1.263087477E7</v>
      </c>
      <c r="E17482" s="17">
        <v>4688225.0</v>
      </c>
      <c r="F17482" s="17">
        <v>7493539.0</v>
      </c>
      <c r="G17482" s="17">
        <v>1.4900503E7</v>
      </c>
      <c r="H17482" s="17">
        <v>3.1636645E7</v>
      </c>
    </row>
    <row r="17483">
      <c r="A17483" s="7" t="s">
        <v>13604</v>
      </c>
      <c r="B17483" s="17" t="s">
        <v>13607</v>
      </c>
      <c r="C17483" s="17">
        <v>40.0</v>
      </c>
      <c r="D17483" s="17">
        <v>1.512476543E7</v>
      </c>
      <c r="E17483" s="17">
        <v>4087352.0</v>
      </c>
      <c r="F17483" s="17">
        <v>9167205.0</v>
      </c>
      <c r="G17483" s="17">
        <v>2.17871E7</v>
      </c>
      <c r="H17483" s="17">
        <v>3.7814756E7</v>
      </c>
    </row>
    <row r="17484">
      <c r="A17484" s="7" t="s">
        <v>38159</v>
      </c>
      <c r="B17484" s="17" t="s">
        <v>38160</v>
      </c>
      <c r="C17484" s="17">
        <v>1.0</v>
      </c>
      <c r="D17484" s="17">
        <v>6170133.0</v>
      </c>
      <c r="E17484" s="17">
        <v>6170133.0</v>
      </c>
      <c r="F17484" s="17">
        <v>6170133.0</v>
      </c>
      <c r="G17484" s="17">
        <v>6170133.0</v>
      </c>
      <c r="H17484" s="17">
        <v>6170133.0</v>
      </c>
    </row>
    <row r="17485">
      <c r="A17485" s="7" t="s">
        <v>38161</v>
      </c>
      <c r="B17485" s="17" t="s">
        <v>38162</v>
      </c>
      <c r="C17485" s="17">
        <v>1.0</v>
      </c>
      <c r="D17485" s="17">
        <v>1.3671924E7</v>
      </c>
      <c r="E17485" s="17">
        <v>1.3671924E7</v>
      </c>
      <c r="F17485" s="17">
        <v>1.3671924E7</v>
      </c>
      <c r="G17485" s="17">
        <v>1.3671924E7</v>
      </c>
      <c r="H17485" s="17">
        <v>1.3671924E7</v>
      </c>
    </row>
    <row r="17486">
      <c r="A17486" s="7" t="s">
        <v>38163</v>
      </c>
      <c r="B17486" s="17" t="s">
        <v>38164</v>
      </c>
      <c r="C17486" s="17">
        <v>1.0</v>
      </c>
      <c r="D17486" s="17">
        <v>5398156.0</v>
      </c>
      <c r="E17486" s="17">
        <v>5398156.0</v>
      </c>
      <c r="F17486" s="17">
        <v>5398156.0</v>
      </c>
      <c r="G17486" s="17">
        <v>5398156.0</v>
      </c>
      <c r="H17486" s="17">
        <v>5398156.0</v>
      </c>
    </row>
    <row r="17487">
      <c r="A17487" s="7" t="s">
        <v>38165</v>
      </c>
      <c r="B17487" s="17" t="s">
        <v>38166</v>
      </c>
      <c r="C17487" s="17">
        <v>1.0</v>
      </c>
      <c r="D17487" s="17">
        <v>1.8172E7</v>
      </c>
      <c r="E17487" s="17">
        <v>1.8172E7</v>
      </c>
      <c r="F17487" s="17">
        <v>1.8172E7</v>
      </c>
      <c r="G17487" s="17">
        <v>1.8172E7</v>
      </c>
      <c r="H17487" s="17">
        <v>1.8172E7</v>
      </c>
    </row>
    <row r="17488">
      <c r="A17488" s="7" t="s">
        <v>38167</v>
      </c>
      <c r="B17488" s="17" t="s">
        <v>38168</v>
      </c>
      <c r="C17488" s="17">
        <v>32.0</v>
      </c>
      <c r="D17488" s="17">
        <v>1.189778372E7</v>
      </c>
      <c r="E17488" s="17">
        <v>5855468.0</v>
      </c>
      <c r="F17488" s="17">
        <v>1.0588528E7</v>
      </c>
      <c r="G17488" s="17">
        <v>1.493101E7</v>
      </c>
      <c r="H17488" s="17">
        <v>2.1373315E7</v>
      </c>
    </row>
    <row r="17489">
      <c r="A17489" s="7" t="s">
        <v>38169</v>
      </c>
      <c r="B17489" s="17" t="s">
        <v>38170</v>
      </c>
      <c r="C17489" s="17">
        <v>19.0</v>
      </c>
      <c r="D17489" s="17">
        <v>1.537328947E7</v>
      </c>
      <c r="E17489" s="17">
        <v>7699732.0</v>
      </c>
      <c r="F17489" s="17">
        <v>1.0248055E7</v>
      </c>
      <c r="G17489" s="17">
        <v>1.6149696E7</v>
      </c>
      <c r="H17489" s="17">
        <v>4.2979906E7</v>
      </c>
    </row>
    <row r="17490">
      <c r="A17490" s="7" t="s">
        <v>13608</v>
      </c>
      <c r="B17490" s="17" t="s">
        <v>13609</v>
      </c>
      <c r="C17490" s="17">
        <v>7032.0</v>
      </c>
      <c r="D17490" s="17">
        <v>2.154303768E7</v>
      </c>
      <c r="E17490" s="17">
        <v>6343311.0</v>
      </c>
      <c r="F17490" s="17">
        <v>1.263983E7</v>
      </c>
      <c r="G17490" s="17">
        <v>2.4280444E7</v>
      </c>
      <c r="H17490" s="17">
        <v>4.6537782E7</v>
      </c>
    </row>
    <row r="17491">
      <c r="A17491" s="7" t="s">
        <v>38172</v>
      </c>
      <c r="B17491" s="17" t="s">
        <v>38173</v>
      </c>
      <c r="C17491" s="17">
        <v>39.0</v>
      </c>
      <c r="D17491" s="17">
        <v>2.047327967E7</v>
      </c>
      <c r="E17491" s="17">
        <v>7386356.0</v>
      </c>
      <c r="F17491" s="17">
        <v>1.1434429E7</v>
      </c>
      <c r="G17491" s="17">
        <v>2.7935273E7</v>
      </c>
      <c r="H17491" s="17">
        <v>5.0546018E7</v>
      </c>
    </row>
    <row r="17492">
      <c r="A17492" s="7" t="s">
        <v>38174</v>
      </c>
      <c r="B17492" s="17" t="s">
        <v>38175</v>
      </c>
      <c r="C17492" s="17">
        <v>68.0</v>
      </c>
      <c r="D17492" s="17">
        <v>1.634016393E7</v>
      </c>
      <c r="E17492" s="17">
        <v>4666380.0</v>
      </c>
      <c r="F17492" s="17">
        <v>9249129.0</v>
      </c>
      <c r="G17492" s="17">
        <v>1.6976793E7</v>
      </c>
      <c r="H17492" s="17">
        <v>4.0238055E7</v>
      </c>
    </row>
    <row r="17493">
      <c r="A17493" s="7" t="s">
        <v>38176</v>
      </c>
      <c r="B17493" s="17" t="s">
        <v>38177</v>
      </c>
      <c r="C17493" s="17">
        <v>19.0</v>
      </c>
      <c r="D17493" s="17">
        <v>2.185246732E7</v>
      </c>
      <c r="E17493" s="17">
        <v>5569783.0</v>
      </c>
      <c r="F17493" s="17">
        <v>1.0909082E7</v>
      </c>
      <c r="G17493" s="17">
        <v>2.8469645E7</v>
      </c>
      <c r="H17493" s="17">
        <v>4.8957704E7</v>
      </c>
    </row>
    <row r="17494">
      <c r="A17494" s="7" t="s">
        <v>38178</v>
      </c>
      <c r="B17494" s="17" t="s">
        <v>38179</v>
      </c>
      <c r="C17494" s="17">
        <v>112.0</v>
      </c>
      <c r="D17494" s="17">
        <v>3.41161253E7</v>
      </c>
      <c r="E17494" s="17">
        <v>2.002425E7</v>
      </c>
      <c r="F17494" s="17">
        <v>2.945705E7</v>
      </c>
      <c r="G17494" s="17">
        <v>4.46819E7</v>
      </c>
      <c r="H17494" s="17">
        <v>5.5895812E7</v>
      </c>
    </row>
    <row r="17495">
      <c r="A17495" s="7" t="s">
        <v>38180</v>
      </c>
      <c r="B17495" s="17" t="s">
        <v>38181</v>
      </c>
      <c r="C17495" s="17">
        <v>52.0</v>
      </c>
      <c r="D17495" s="17">
        <v>1.976715592E7</v>
      </c>
      <c r="E17495" s="17">
        <v>7984216.0</v>
      </c>
      <c r="F17495" s="17">
        <v>1.6811555E7</v>
      </c>
      <c r="G17495" s="17">
        <v>2.5065418E7</v>
      </c>
      <c r="H17495" s="17">
        <v>4.1007767E7</v>
      </c>
    </row>
    <row r="17496">
      <c r="A17496" s="7" t="s">
        <v>38182</v>
      </c>
      <c r="B17496" s="17" t="s">
        <v>38183</v>
      </c>
      <c r="C17496" s="17">
        <v>2860.0</v>
      </c>
      <c r="D17496" s="17">
        <v>2.204142447E7</v>
      </c>
      <c r="E17496" s="17">
        <v>6778735.0</v>
      </c>
      <c r="F17496" s="17">
        <v>1.4605684E7</v>
      </c>
      <c r="G17496" s="17">
        <v>2.721179E7</v>
      </c>
      <c r="H17496" s="17">
        <v>4.6203585E7</v>
      </c>
    </row>
    <row r="17497">
      <c r="A17497" s="7" t="s">
        <v>38184</v>
      </c>
      <c r="B17497" s="17" t="s">
        <v>38185</v>
      </c>
      <c r="C17497" s="17">
        <v>2006.0</v>
      </c>
      <c r="D17497" s="17">
        <v>1.718410682E7</v>
      </c>
      <c r="E17497" s="17">
        <v>6301468.0</v>
      </c>
      <c r="F17497" s="17">
        <v>1.2465835E7</v>
      </c>
      <c r="G17497" s="17">
        <v>2.0700236E7</v>
      </c>
      <c r="H17497" s="17">
        <v>3.4846654E7</v>
      </c>
    </row>
    <row r="17498">
      <c r="A17498" s="7" t="s">
        <v>38186</v>
      </c>
      <c r="B17498" s="17" t="s">
        <v>38187</v>
      </c>
      <c r="C17498" s="17">
        <v>698.0</v>
      </c>
      <c r="D17498" s="17">
        <v>1.904532667E7</v>
      </c>
      <c r="E17498" s="17">
        <v>5170419.0</v>
      </c>
      <c r="F17498" s="17">
        <v>1.019184E7</v>
      </c>
      <c r="G17498" s="17">
        <v>2.1997316E7</v>
      </c>
      <c r="H17498" s="17">
        <v>3.9481923E7</v>
      </c>
    </row>
    <row r="17499">
      <c r="A17499" s="7" t="s">
        <v>38188</v>
      </c>
      <c r="B17499" s="17" t="s">
        <v>38189</v>
      </c>
      <c r="C17499" s="17">
        <v>4.0</v>
      </c>
      <c r="D17499" s="17">
        <v>2.158610775E7</v>
      </c>
      <c r="E17499" s="17">
        <v>9551618.0</v>
      </c>
      <c r="F17499" s="17">
        <v>1.4161457E7</v>
      </c>
      <c r="G17499" s="17">
        <v>3.086806E7</v>
      </c>
      <c r="H17499" s="17">
        <v>3.1763296E7</v>
      </c>
    </row>
    <row r="17500">
      <c r="A17500" s="7" t="s">
        <v>38190</v>
      </c>
      <c r="B17500" s="17" t="s">
        <v>38191</v>
      </c>
      <c r="C17500" s="17">
        <v>11.0</v>
      </c>
      <c r="D17500" s="17">
        <v>1.524541727E7</v>
      </c>
      <c r="E17500" s="17">
        <v>2782738.0</v>
      </c>
      <c r="F17500" s="17">
        <v>4237856.0</v>
      </c>
      <c r="G17500" s="17">
        <v>1.6748282E7</v>
      </c>
      <c r="H17500" s="17">
        <v>2.341245E7</v>
      </c>
    </row>
    <row r="17501">
      <c r="A17501" s="7" t="s">
        <v>38192</v>
      </c>
      <c r="B17501" s="17" t="s">
        <v>38193</v>
      </c>
      <c r="C17501" s="17">
        <v>3.0</v>
      </c>
      <c r="D17501" s="17">
        <v>2.107824733E7</v>
      </c>
      <c r="E17501" s="17">
        <v>1.267415E7</v>
      </c>
      <c r="F17501" s="17">
        <v>1.6465197E7</v>
      </c>
      <c r="G17501" s="17">
        <v>3.4095395E7</v>
      </c>
      <c r="H17501" s="17">
        <v>3.4095395E7</v>
      </c>
    </row>
    <row r="17502">
      <c r="A17502" s="7" t="s">
        <v>38194</v>
      </c>
      <c r="B17502" s="17" t="s">
        <v>38195</v>
      </c>
      <c r="C17502" s="17">
        <v>17.0</v>
      </c>
      <c r="D17502" s="17">
        <v>2.994366429E7</v>
      </c>
      <c r="E17502" s="17">
        <v>1.2414423E7</v>
      </c>
      <c r="F17502" s="17">
        <v>2.7750179E7</v>
      </c>
      <c r="G17502" s="17">
        <v>3.86726E7</v>
      </c>
      <c r="H17502" s="17">
        <v>6.0914E7</v>
      </c>
    </row>
    <row r="17503">
      <c r="A17503" s="7" t="s">
        <v>38196</v>
      </c>
      <c r="B17503" s="17" t="s">
        <v>38197</v>
      </c>
      <c r="C17503" s="17">
        <v>7.0</v>
      </c>
      <c r="D17503" s="17">
        <v>6184568.429</v>
      </c>
      <c r="E17503" s="17">
        <v>3819553.0</v>
      </c>
      <c r="F17503" s="17">
        <v>5345402.0</v>
      </c>
      <c r="G17503" s="17">
        <v>8678144.0</v>
      </c>
      <c r="H17503" s="17">
        <v>1.2420994E7</v>
      </c>
    </row>
    <row r="17504">
      <c r="A17504" s="7" t="s">
        <v>38198</v>
      </c>
      <c r="B17504" s="17" t="s">
        <v>38199</v>
      </c>
      <c r="C17504" s="17">
        <v>364.0</v>
      </c>
      <c r="D17504" s="17">
        <v>1.924336042E7</v>
      </c>
      <c r="E17504" s="17">
        <v>4991543.0</v>
      </c>
      <c r="F17504" s="17">
        <v>1.1877338E7</v>
      </c>
      <c r="G17504" s="17">
        <v>2.343239E7</v>
      </c>
      <c r="H17504" s="17">
        <v>4.1282912E7</v>
      </c>
    </row>
    <row r="17505">
      <c r="A17505" s="7" t="s">
        <v>38200</v>
      </c>
      <c r="B17505" s="17" t="s">
        <v>38201</v>
      </c>
      <c r="C17505" s="17">
        <v>311.0</v>
      </c>
      <c r="D17505" s="17">
        <v>1.673795706E7</v>
      </c>
      <c r="E17505" s="17">
        <v>5438064.0</v>
      </c>
      <c r="F17505" s="17">
        <v>1.0906403E7</v>
      </c>
      <c r="G17505" s="17">
        <v>1.9500611E7</v>
      </c>
      <c r="H17505" s="17">
        <v>3.2431347E7</v>
      </c>
    </row>
    <row r="17506">
      <c r="A17506" s="7" t="s">
        <v>38202</v>
      </c>
      <c r="B17506" s="17" t="s">
        <v>38203</v>
      </c>
      <c r="C17506" s="17">
        <v>1625.0</v>
      </c>
      <c r="D17506" s="17">
        <v>1.92586045E7</v>
      </c>
      <c r="E17506" s="17">
        <v>5545370.0</v>
      </c>
      <c r="F17506" s="17">
        <v>1.1251E7</v>
      </c>
      <c r="G17506" s="17">
        <v>2.3254907E7</v>
      </c>
      <c r="H17506" s="17">
        <v>4.1593796E7</v>
      </c>
    </row>
    <row r="17507">
      <c r="A17507" s="7" t="s">
        <v>38204</v>
      </c>
      <c r="B17507" s="17" t="s">
        <v>38205</v>
      </c>
      <c r="C17507" s="17">
        <v>25.0</v>
      </c>
      <c r="D17507" s="17">
        <v>1.715897456E7</v>
      </c>
      <c r="E17507" s="17">
        <v>6654053.0</v>
      </c>
      <c r="F17507" s="17">
        <v>9322521.0</v>
      </c>
      <c r="G17507" s="17">
        <v>2.022342E7</v>
      </c>
      <c r="H17507" s="17">
        <v>4.5853747E7</v>
      </c>
    </row>
    <row r="17508">
      <c r="A17508" s="7" t="s">
        <v>38206</v>
      </c>
      <c r="B17508" s="17" t="s">
        <v>38207</v>
      </c>
      <c r="C17508" s="17">
        <v>1.0</v>
      </c>
      <c r="D17508" s="17">
        <v>2.2368486E7</v>
      </c>
      <c r="E17508" s="17">
        <v>2.2368486E7</v>
      </c>
      <c r="F17508" s="17">
        <v>2.2368486E7</v>
      </c>
      <c r="G17508" s="17">
        <v>2.2368486E7</v>
      </c>
      <c r="H17508" s="17">
        <v>2.2368486E7</v>
      </c>
    </row>
    <row r="17509">
      <c r="A17509" s="7" t="s">
        <v>38208</v>
      </c>
      <c r="B17509" s="17" t="s">
        <v>38209</v>
      </c>
      <c r="C17509" s="17">
        <v>3.0</v>
      </c>
      <c r="D17509" s="17">
        <v>4.526590833E7</v>
      </c>
      <c r="E17509" s="17">
        <v>6981281.0</v>
      </c>
      <c r="F17509" s="17">
        <v>9360706.0</v>
      </c>
      <c r="G17509" s="17">
        <v>1.19455738E8</v>
      </c>
      <c r="H17509" s="17">
        <v>1.19455738E8</v>
      </c>
    </row>
    <row r="17510">
      <c r="A17510" s="7" t="s">
        <v>38210</v>
      </c>
      <c r="B17510" s="17" t="s">
        <v>38211</v>
      </c>
      <c r="C17510" s="17">
        <v>1.0</v>
      </c>
      <c r="D17510" s="17">
        <v>3.5955E7</v>
      </c>
      <c r="E17510" s="17">
        <v>3.5955E7</v>
      </c>
      <c r="F17510" s="17">
        <v>3.5955E7</v>
      </c>
      <c r="G17510" s="17">
        <v>3.5955E7</v>
      </c>
      <c r="H17510" s="17">
        <v>3.5955E7</v>
      </c>
    </row>
    <row r="17511">
      <c r="A17511" s="7" t="s">
        <v>38212</v>
      </c>
      <c r="B17511" s="17" t="s">
        <v>38213</v>
      </c>
      <c r="C17511" s="17">
        <v>172.0</v>
      </c>
      <c r="D17511" s="17">
        <v>1.693403167E7</v>
      </c>
      <c r="E17511" s="17">
        <v>5892361.0</v>
      </c>
      <c r="F17511" s="17">
        <v>1.2512075E7</v>
      </c>
      <c r="G17511" s="17">
        <v>2.2730562E7</v>
      </c>
      <c r="H17511" s="17">
        <v>3.4138992E7</v>
      </c>
    </row>
    <row r="17512">
      <c r="A17512" s="7" t="s">
        <v>38214</v>
      </c>
      <c r="B17512" s="17" t="s">
        <v>38215</v>
      </c>
      <c r="C17512" s="17">
        <v>656.0</v>
      </c>
      <c r="D17512" s="17">
        <v>1.501674426E7</v>
      </c>
      <c r="E17512" s="17">
        <v>5136848.0</v>
      </c>
      <c r="F17512" s="17">
        <v>9391139.0</v>
      </c>
      <c r="G17512" s="17">
        <v>1.8670444E7</v>
      </c>
      <c r="H17512" s="17">
        <v>3.243012E7</v>
      </c>
    </row>
    <row r="17513">
      <c r="A17513" s="7" t="s">
        <v>38216</v>
      </c>
      <c r="B17513" s="17" t="s">
        <v>38217</v>
      </c>
      <c r="C17513" s="17">
        <v>1.0</v>
      </c>
      <c r="D17513" s="17">
        <v>4.1291682E7</v>
      </c>
      <c r="E17513" s="17">
        <v>4.1291682E7</v>
      </c>
      <c r="F17513" s="17">
        <v>4.1291682E7</v>
      </c>
      <c r="G17513" s="17">
        <v>4.1291682E7</v>
      </c>
      <c r="H17513" s="17">
        <v>4.1291682E7</v>
      </c>
    </row>
    <row r="17514">
      <c r="A17514" s="7" t="s">
        <v>38218</v>
      </c>
      <c r="B17514" s="17" t="s">
        <v>37597</v>
      </c>
      <c r="C17514" s="17">
        <v>136.0</v>
      </c>
      <c r="D17514" s="17">
        <v>2.062006427E7</v>
      </c>
      <c r="E17514" s="17">
        <v>5224940.0</v>
      </c>
      <c r="F17514" s="17">
        <v>1.1296184E7</v>
      </c>
      <c r="G17514" s="17">
        <v>2.4966825E7</v>
      </c>
      <c r="H17514" s="17">
        <v>4.2452892E7</v>
      </c>
    </row>
    <row r="17515">
      <c r="A17515" s="7" t="s">
        <v>38219</v>
      </c>
      <c r="B17515" s="17" t="s">
        <v>38220</v>
      </c>
      <c r="C17515" s="17">
        <v>4.0</v>
      </c>
      <c r="D17515" s="17">
        <v>4.6467798E7</v>
      </c>
      <c r="E17515" s="17">
        <v>2784092.0</v>
      </c>
      <c r="F17515" s="17">
        <v>3392550.0</v>
      </c>
      <c r="G17515" s="17">
        <v>2.5487547E7</v>
      </c>
      <c r="H17515" s="17">
        <v>1.54207003E8</v>
      </c>
    </row>
    <row r="17516">
      <c r="A17516" s="7" t="s">
        <v>38221</v>
      </c>
      <c r="B17516" s="17" t="s">
        <v>37599</v>
      </c>
      <c r="C17516" s="17">
        <v>4.0</v>
      </c>
      <c r="D17516" s="17">
        <v>1.9352692E7</v>
      </c>
      <c r="E17516" s="17">
        <v>4260918.0</v>
      </c>
      <c r="F17516" s="17">
        <v>2.2383274E7</v>
      </c>
      <c r="G17516" s="17">
        <v>2.4252376E7</v>
      </c>
      <c r="H17516" s="17">
        <v>2.65142E7</v>
      </c>
    </row>
    <row r="17517">
      <c r="A17517" s="7" t="s">
        <v>38222</v>
      </c>
      <c r="B17517" s="17" t="s">
        <v>38223</v>
      </c>
      <c r="C17517" s="17">
        <v>4.0</v>
      </c>
      <c r="D17517" s="17">
        <v>2.014120175E7</v>
      </c>
      <c r="E17517" s="17">
        <v>7488725.0</v>
      </c>
      <c r="F17517" s="17">
        <v>1.5885064E7</v>
      </c>
      <c r="G17517" s="17">
        <v>2.2178033E7</v>
      </c>
      <c r="H17517" s="17">
        <v>3.5012985E7</v>
      </c>
    </row>
    <row r="17518">
      <c r="A17518" s="7" t="s">
        <v>38224</v>
      </c>
      <c r="B17518" s="17" t="s">
        <v>37601</v>
      </c>
      <c r="C17518" s="17">
        <v>1.0</v>
      </c>
      <c r="D17518" s="17">
        <v>3.6353268E7</v>
      </c>
      <c r="E17518" s="17">
        <v>3.6353268E7</v>
      </c>
      <c r="F17518" s="17">
        <v>3.6353268E7</v>
      </c>
      <c r="G17518" s="17">
        <v>3.6353268E7</v>
      </c>
      <c r="H17518" s="17">
        <v>3.6353268E7</v>
      </c>
    </row>
    <row r="17519">
      <c r="A17519" s="7" t="s">
        <v>38225</v>
      </c>
      <c r="B17519" s="17" t="s">
        <v>37603</v>
      </c>
      <c r="C17519" s="17">
        <v>37.0</v>
      </c>
      <c r="D17519" s="17">
        <v>1.874463103E7</v>
      </c>
      <c r="E17519" s="17">
        <v>5844004.0</v>
      </c>
      <c r="F17519" s="17">
        <v>8471775.0</v>
      </c>
      <c r="G17519" s="17">
        <v>1.8424805E7</v>
      </c>
      <c r="H17519" s="17">
        <v>3.56719E7</v>
      </c>
    </row>
    <row r="17520">
      <c r="A17520" s="7" t="s">
        <v>38226</v>
      </c>
      <c r="B17520" s="17" t="s">
        <v>37605</v>
      </c>
      <c r="C17520" s="17">
        <v>53.0</v>
      </c>
      <c r="D17520" s="17">
        <v>1.730150119E7</v>
      </c>
      <c r="E17520" s="17">
        <v>8230052.0</v>
      </c>
      <c r="F17520" s="17">
        <v>1.2467807E7</v>
      </c>
      <c r="G17520" s="17">
        <v>2.20736E7</v>
      </c>
      <c r="H17520" s="17">
        <v>3.8830121E7</v>
      </c>
    </row>
    <row r="17521">
      <c r="A17521" s="7" t="s">
        <v>38227</v>
      </c>
      <c r="B17521" s="17" t="s">
        <v>37607</v>
      </c>
      <c r="C17521" s="17">
        <v>59.0</v>
      </c>
      <c r="D17521" s="17">
        <v>1.655200766E7</v>
      </c>
      <c r="E17521" s="17">
        <v>3954344.0</v>
      </c>
      <c r="F17521" s="17">
        <v>8841750.0</v>
      </c>
      <c r="G17521" s="17">
        <v>1.7927207E7</v>
      </c>
      <c r="H17521" s="17">
        <v>5.5502891E7</v>
      </c>
    </row>
    <row r="17522">
      <c r="A17522" s="7" t="s">
        <v>38228</v>
      </c>
      <c r="B17522" s="17" t="s">
        <v>38229</v>
      </c>
      <c r="C17522" s="17">
        <v>1.0</v>
      </c>
      <c r="D17522" s="17">
        <v>2.7157208E7</v>
      </c>
      <c r="E17522" s="17">
        <v>2.7157208E7</v>
      </c>
      <c r="F17522" s="17">
        <v>2.7157208E7</v>
      </c>
      <c r="G17522" s="17">
        <v>2.7157208E7</v>
      </c>
      <c r="H17522" s="17">
        <v>2.7157208E7</v>
      </c>
    </row>
    <row r="17523">
      <c r="A17523" s="7" t="s">
        <v>38230</v>
      </c>
      <c r="B17523" s="17" t="s">
        <v>37609</v>
      </c>
      <c r="C17523" s="17">
        <v>7.0</v>
      </c>
      <c r="D17523" s="17">
        <v>9367015.143</v>
      </c>
      <c r="E17523" s="17">
        <v>5198848.0</v>
      </c>
      <c r="F17523" s="17">
        <v>9925371.0</v>
      </c>
      <c r="G17523" s="17">
        <v>1.3489545E7</v>
      </c>
      <c r="H17523" s="17">
        <v>1.6615487E7</v>
      </c>
    </row>
    <row r="17524">
      <c r="A17524" s="7" t="s">
        <v>38231</v>
      </c>
      <c r="B17524" s="17" t="s">
        <v>37611</v>
      </c>
      <c r="C17524" s="17">
        <v>9.0</v>
      </c>
      <c r="D17524" s="17">
        <v>1.895643144E7</v>
      </c>
      <c r="E17524" s="17">
        <v>5147035.0</v>
      </c>
      <c r="F17524" s="17">
        <v>1.407377E7</v>
      </c>
      <c r="G17524" s="17">
        <v>2.1905662E7</v>
      </c>
      <c r="H17524" s="17">
        <v>4.9859897E7</v>
      </c>
    </row>
    <row r="17525">
      <c r="A17525" s="7" t="s">
        <v>38232</v>
      </c>
      <c r="B17525" s="17" t="s">
        <v>38233</v>
      </c>
      <c r="C17525" s="17">
        <v>34.0</v>
      </c>
      <c r="D17525" s="17">
        <v>3.009891871E7</v>
      </c>
      <c r="E17525" s="17">
        <v>2.23899E7</v>
      </c>
      <c r="F17525" s="17">
        <v>2.63945E7</v>
      </c>
      <c r="G17525" s="17">
        <v>3.3665204E7</v>
      </c>
      <c r="H17525" s="17">
        <v>4.9451504E7</v>
      </c>
    </row>
    <row r="17526">
      <c r="A17526" s="7" t="s">
        <v>38234</v>
      </c>
      <c r="B17526" s="17" t="s">
        <v>38235</v>
      </c>
      <c r="C17526" s="17">
        <v>2.0</v>
      </c>
      <c r="D17526" s="17">
        <v>1.18048398E8</v>
      </c>
      <c r="E17526" s="17">
        <v>5.7023861E7</v>
      </c>
      <c r="F17526" s="17">
        <v>5.7023861E7</v>
      </c>
      <c r="G17526" s="17">
        <v>1.79072935E8</v>
      </c>
      <c r="H17526" s="17">
        <v>1.79072935E8</v>
      </c>
    </row>
    <row r="17527">
      <c r="A17527" s="7" t="s">
        <v>38236</v>
      </c>
      <c r="B17527" s="17" t="s">
        <v>38237</v>
      </c>
      <c r="C17527" s="17">
        <v>1.0</v>
      </c>
      <c r="D17527" s="17">
        <v>6346396.0</v>
      </c>
      <c r="E17527" s="17">
        <v>6346396.0</v>
      </c>
      <c r="F17527" s="17">
        <v>6346396.0</v>
      </c>
      <c r="G17527" s="17">
        <v>6346396.0</v>
      </c>
      <c r="H17527" s="17">
        <v>6346396.0</v>
      </c>
    </row>
    <row r="17528">
      <c r="A17528" s="7" t="s">
        <v>38238</v>
      </c>
      <c r="B17528" s="17" t="s">
        <v>38239</v>
      </c>
      <c r="C17528" s="17">
        <v>2.0</v>
      </c>
      <c r="D17528" s="17">
        <v>2.97080505E7</v>
      </c>
      <c r="E17528" s="17">
        <v>2.5648601E7</v>
      </c>
      <c r="F17528" s="17">
        <v>2.5648601E7</v>
      </c>
      <c r="G17528" s="17">
        <v>3.37675E7</v>
      </c>
      <c r="H17528" s="17">
        <v>3.37675E7</v>
      </c>
    </row>
    <row r="17529">
      <c r="A17529" s="7" t="s">
        <v>38240</v>
      </c>
      <c r="B17529" s="17" t="s">
        <v>38241</v>
      </c>
      <c r="C17529" s="17">
        <v>7.0</v>
      </c>
      <c r="D17529" s="17">
        <v>1.160148829E7</v>
      </c>
      <c r="E17529" s="17">
        <v>4998945.0</v>
      </c>
      <c r="F17529" s="17">
        <v>1.3291E7</v>
      </c>
      <c r="G17529" s="17">
        <v>1.3994771E7</v>
      </c>
      <c r="H17529" s="17">
        <v>2.0304188E7</v>
      </c>
    </row>
    <row r="17530">
      <c r="A17530" s="7" t="s">
        <v>38242</v>
      </c>
      <c r="B17530" s="17" t="s">
        <v>38243</v>
      </c>
      <c r="C17530" s="17">
        <v>474.0</v>
      </c>
      <c r="D17530" s="17">
        <v>1.576098415E7</v>
      </c>
      <c r="E17530" s="17">
        <v>5370377.0</v>
      </c>
      <c r="F17530" s="17">
        <v>1.1170809E7</v>
      </c>
      <c r="G17530" s="17">
        <v>1.9711402E7</v>
      </c>
      <c r="H17530" s="17">
        <v>3.1427019E7</v>
      </c>
    </row>
    <row r="17531">
      <c r="A17531" s="7" t="s">
        <v>38244</v>
      </c>
      <c r="B17531" s="17" t="s">
        <v>38245</v>
      </c>
      <c r="C17531" s="17">
        <v>3.0</v>
      </c>
      <c r="D17531" s="17">
        <v>1.3477096E7</v>
      </c>
      <c r="E17531" s="17">
        <v>2980214.0</v>
      </c>
      <c r="F17531" s="17">
        <v>5277176.0</v>
      </c>
      <c r="G17531" s="17">
        <v>3.2173898E7</v>
      </c>
      <c r="H17531" s="17">
        <v>3.2173898E7</v>
      </c>
    </row>
    <row r="17532">
      <c r="A17532" s="7" t="s">
        <v>38246</v>
      </c>
      <c r="B17532" s="17" t="s">
        <v>38247</v>
      </c>
      <c r="C17532" s="17">
        <v>2.0</v>
      </c>
      <c r="D17532" s="17">
        <v>3607057.0</v>
      </c>
      <c r="E17532" s="17">
        <v>3185584.0</v>
      </c>
      <c r="F17532" s="17">
        <v>3185584.0</v>
      </c>
      <c r="G17532" s="17">
        <v>4028530.0</v>
      </c>
      <c r="H17532" s="17">
        <v>4028530.0</v>
      </c>
    </row>
    <row r="17533">
      <c r="A17533" s="7" t="s">
        <v>38248</v>
      </c>
      <c r="B17533" s="17" t="s">
        <v>38249</v>
      </c>
      <c r="C17533" s="17">
        <v>11.0</v>
      </c>
      <c r="D17533" s="17">
        <v>1.311253445E7</v>
      </c>
      <c r="E17533" s="17">
        <v>6571003.0</v>
      </c>
      <c r="F17533" s="17">
        <v>7501939.0</v>
      </c>
      <c r="G17533" s="17">
        <v>2.2546594E7</v>
      </c>
      <c r="H17533" s="17">
        <v>2.7307197E7</v>
      </c>
    </row>
    <row r="17534">
      <c r="A17534" s="7" t="s">
        <v>38250</v>
      </c>
      <c r="B17534" s="17" t="s">
        <v>38251</v>
      </c>
      <c r="C17534" s="17">
        <v>37.0</v>
      </c>
      <c r="D17534" s="17">
        <v>1.25474713E7</v>
      </c>
      <c r="E17534" s="17">
        <v>6666451.0</v>
      </c>
      <c r="F17534" s="17">
        <v>8883815.0</v>
      </c>
      <c r="G17534" s="17">
        <v>1.3441908E7</v>
      </c>
      <c r="H17534" s="17">
        <v>3.1704826E7</v>
      </c>
    </row>
    <row r="17535">
      <c r="A17535" s="7" t="s">
        <v>38252</v>
      </c>
      <c r="B17535" s="17" t="s">
        <v>38254</v>
      </c>
      <c r="C17535" s="17">
        <v>47.0</v>
      </c>
      <c r="D17535" s="17">
        <v>1.554601381E7</v>
      </c>
      <c r="E17535" s="17">
        <v>4588142.0</v>
      </c>
      <c r="F17535" s="17">
        <v>1.2595926E7</v>
      </c>
      <c r="G17535" s="17">
        <v>2.1590216E7</v>
      </c>
      <c r="H17535" s="17">
        <v>3.2472796E7</v>
      </c>
    </row>
    <row r="17536">
      <c r="A17536" s="7" t="s">
        <v>38255</v>
      </c>
      <c r="B17536" s="17" t="s">
        <v>37635</v>
      </c>
      <c r="C17536" s="17">
        <v>386.0</v>
      </c>
      <c r="D17536" s="17">
        <v>3.509389482E7</v>
      </c>
      <c r="E17536" s="17">
        <v>1.5653048E7</v>
      </c>
      <c r="F17536" s="17">
        <v>2.91485E7</v>
      </c>
      <c r="G17536" s="17">
        <v>4.4349238E7</v>
      </c>
      <c r="H17536" s="17">
        <v>6.761585E7</v>
      </c>
    </row>
    <row r="17537">
      <c r="A17537" s="7" t="s">
        <v>38256</v>
      </c>
      <c r="B17537" s="17" t="s">
        <v>37637</v>
      </c>
      <c r="C17537" s="17">
        <v>6.0</v>
      </c>
      <c r="D17537" s="17">
        <v>6.05268695E7</v>
      </c>
      <c r="E17537" s="17">
        <v>2.3065631E7</v>
      </c>
      <c r="F17537" s="17">
        <v>3.252475E7</v>
      </c>
      <c r="G17537" s="17">
        <v>5.7978851E7</v>
      </c>
      <c r="H17537" s="17">
        <v>1.87843355E8</v>
      </c>
    </row>
    <row r="17538">
      <c r="A17538" s="7" t="s">
        <v>38257</v>
      </c>
      <c r="B17538" s="17" t="s">
        <v>38258</v>
      </c>
      <c r="C17538" s="17">
        <v>7.0</v>
      </c>
      <c r="D17538" s="17">
        <v>1.292235E7</v>
      </c>
      <c r="E17538" s="17">
        <v>7382400.0</v>
      </c>
      <c r="F17538" s="17">
        <v>8817626.0</v>
      </c>
      <c r="G17538" s="17">
        <v>2.01779E7</v>
      </c>
      <c r="H17538" s="17">
        <v>3.11523E7</v>
      </c>
    </row>
    <row r="17539">
      <c r="A17539" s="7" t="s">
        <v>38259</v>
      </c>
      <c r="B17539" s="17" t="s">
        <v>38260</v>
      </c>
      <c r="C17539" s="17">
        <v>1.0</v>
      </c>
      <c r="D17539" s="17">
        <v>3089308.0</v>
      </c>
      <c r="E17539" s="17">
        <v>3089308.0</v>
      </c>
      <c r="F17539" s="17">
        <v>3089308.0</v>
      </c>
      <c r="G17539" s="17">
        <v>3089308.0</v>
      </c>
      <c r="H17539" s="17">
        <v>3089308.0</v>
      </c>
    </row>
    <row r="17540">
      <c r="A17540" s="7" t="s">
        <v>38261</v>
      </c>
      <c r="B17540" s="17" t="s">
        <v>38262</v>
      </c>
      <c r="C17540" s="17">
        <v>2.0</v>
      </c>
      <c r="D17540" s="17">
        <v>5.41611E7</v>
      </c>
      <c r="E17540" s="17">
        <v>1.77318E7</v>
      </c>
      <c r="F17540" s="17">
        <v>1.77318E7</v>
      </c>
      <c r="G17540" s="17">
        <v>9.05904E7</v>
      </c>
      <c r="H17540" s="17">
        <v>9.05904E7</v>
      </c>
    </row>
    <row r="17541">
      <c r="A17541" s="7" t="s">
        <v>38263</v>
      </c>
      <c r="B17541" s="17" t="s">
        <v>38264</v>
      </c>
      <c r="C17541" s="17">
        <v>3.0</v>
      </c>
      <c r="D17541" s="17">
        <v>3.1772473E7</v>
      </c>
      <c r="E17541" s="17">
        <v>1.3948534E7</v>
      </c>
      <c r="F17541" s="17">
        <v>2.3782913E7</v>
      </c>
      <c r="G17541" s="17">
        <v>5.7585972E7</v>
      </c>
      <c r="H17541" s="17">
        <v>5.7585972E7</v>
      </c>
    </row>
    <row r="17542">
      <c r="A17542" s="7" t="s">
        <v>38265</v>
      </c>
      <c r="B17542" s="17" t="s">
        <v>37639</v>
      </c>
      <c r="C17542" s="17">
        <v>141.0</v>
      </c>
      <c r="D17542" s="17">
        <v>3.009113564E7</v>
      </c>
      <c r="E17542" s="17">
        <v>1.6871E7</v>
      </c>
      <c r="F17542" s="17">
        <v>2.3626573E7</v>
      </c>
      <c r="G17542" s="17">
        <v>3.79991E7</v>
      </c>
      <c r="H17542" s="17">
        <v>5.331775E7</v>
      </c>
    </row>
    <row r="17543">
      <c r="A17543" s="7" t="s">
        <v>38266</v>
      </c>
      <c r="B17543" s="17" t="s">
        <v>37641</v>
      </c>
      <c r="C17543" s="17">
        <v>65.0</v>
      </c>
      <c r="D17543" s="17">
        <v>2.385673782E7</v>
      </c>
      <c r="E17543" s="17">
        <v>1.0801304E7</v>
      </c>
      <c r="F17543" s="17">
        <v>2.2347242E7</v>
      </c>
      <c r="G17543" s="17">
        <v>3.1041539E7</v>
      </c>
      <c r="H17543" s="17">
        <v>4.5975578E7</v>
      </c>
    </row>
    <row r="17544">
      <c r="A17544" s="7" t="s">
        <v>38267</v>
      </c>
      <c r="B17544" s="17" t="s">
        <v>37643</v>
      </c>
      <c r="C17544" s="17">
        <v>70.0</v>
      </c>
      <c r="D17544" s="17">
        <v>3.660657651E7</v>
      </c>
      <c r="E17544" s="17">
        <v>1.4404454E7</v>
      </c>
      <c r="F17544" s="17">
        <v>2.731905E7</v>
      </c>
      <c r="G17544" s="17">
        <v>4.0491719E7</v>
      </c>
      <c r="H17544" s="17">
        <v>7.469685E7</v>
      </c>
    </row>
    <row r="17545">
      <c r="A17545" s="7" t="s">
        <v>38268</v>
      </c>
      <c r="B17545" s="17" t="s">
        <v>38269</v>
      </c>
      <c r="C17545" s="17">
        <v>3.0</v>
      </c>
      <c r="D17545" s="17">
        <v>1.117657567E7</v>
      </c>
      <c r="E17545" s="17">
        <v>8970950.0</v>
      </c>
      <c r="F17545" s="17">
        <v>1.1117027E7</v>
      </c>
      <c r="G17545" s="17">
        <v>1.344175E7</v>
      </c>
      <c r="H17545" s="17">
        <v>1.344175E7</v>
      </c>
    </row>
    <row r="17546">
      <c r="A17546" s="7" t="s">
        <v>38270</v>
      </c>
      <c r="B17546" s="17" t="s">
        <v>38271</v>
      </c>
      <c r="C17546" s="17">
        <v>1.0</v>
      </c>
      <c r="D17546" s="17">
        <v>1.6546715E7</v>
      </c>
      <c r="E17546" s="17">
        <v>1.6546715E7</v>
      </c>
      <c r="F17546" s="17">
        <v>1.6546715E7</v>
      </c>
      <c r="G17546" s="17">
        <v>1.6546715E7</v>
      </c>
      <c r="H17546" s="17">
        <v>1.6546715E7</v>
      </c>
    </row>
    <row r="17547">
      <c r="A17547" s="7" t="s">
        <v>38272</v>
      </c>
      <c r="B17547" s="17" t="s">
        <v>38273</v>
      </c>
      <c r="C17547" s="17">
        <v>1.0</v>
      </c>
      <c r="D17547" s="17">
        <v>2.0317974E7</v>
      </c>
      <c r="E17547" s="17">
        <v>2.0317974E7</v>
      </c>
      <c r="F17547" s="17">
        <v>2.0317974E7</v>
      </c>
      <c r="G17547" s="17">
        <v>2.0317974E7</v>
      </c>
      <c r="H17547" s="17">
        <v>2.0317974E7</v>
      </c>
    </row>
    <row r="17548">
      <c r="A17548" s="7" t="s">
        <v>38274</v>
      </c>
      <c r="B17548" s="17" t="s">
        <v>38275</v>
      </c>
      <c r="C17548" s="17">
        <v>2.0</v>
      </c>
      <c r="D17548" s="17">
        <v>1.71520715E7</v>
      </c>
      <c r="E17548" s="17">
        <v>4528400.0</v>
      </c>
      <c r="F17548" s="17">
        <v>4528400.0</v>
      </c>
      <c r="G17548" s="17">
        <v>2.9775743E7</v>
      </c>
      <c r="H17548" s="17">
        <v>2.9775743E7</v>
      </c>
    </row>
    <row r="17549">
      <c r="A17549" s="7" t="s">
        <v>38276</v>
      </c>
      <c r="B17549" s="17" t="s">
        <v>38277</v>
      </c>
      <c r="C17549" s="17">
        <v>1.0</v>
      </c>
      <c r="D17549" s="17">
        <v>1.7578625E7</v>
      </c>
      <c r="E17549" s="17">
        <v>1.7578625E7</v>
      </c>
      <c r="F17549" s="17">
        <v>1.7578625E7</v>
      </c>
      <c r="G17549" s="17">
        <v>1.7578625E7</v>
      </c>
      <c r="H17549" s="17">
        <v>1.7578625E7</v>
      </c>
    </row>
    <row r="17550">
      <c r="A17550" s="7" t="s">
        <v>38278</v>
      </c>
      <c r="B17550" s="17" t="s">
        <v>37645</v>
      </c>
      <c r="C17550" s="17">
        <v>29.0</v>
      </c>
      <c r="D17550" s="17">
        <v>3.278892793E7</v>
      </c>
      <c r="E17550" s="17">
        <v>9742272.0</v>
      </c>
      <c r="F17550" s="17">
        <v>1.8490678E7</v>
      </c>
      <c r="G17550" s="17">
        <v>2.8530616E7</v>
      </c>
      <c r="H17550" s="17">
        <v>9.4018369E7</v>
      </c>
    </row>
    <row r="17551">
      <c r="A17551" s="7" t="s">
        <v>38279</v>
      </c>
      <c r="B17551" s="17" t="s">
        <v>37647</v>
      </c>
      <c r="C17551" s="17">
        <v>23.0</v>
      </c>
      <c r="D17551" s="17">
        <v>2.235318591E7</v>
      </c>
      <c r="E17551" s="17">
        <v>9541976.0</v>
      </c>
      <c r="F17551" s="17">
        <v>1.8714717E7</v>
      </c>
      <c r="G17551" s="17">
        <v>3.7568126E7</v>
      </c>
      <c r="H17551" s="17">
        <v>4.0143442E7</v>
      </c>
    </row>
    <row r="17552">
      <c r="A17552" s="7" t="s">
        <v>38280</v>
      </c>
      <c r="B17552" s="17" t="s">
        <v>38281</v>
      </c>
      <c r="C17552" s="17">
        <v>123.0</v>
      </c>
      <c r="D17552" s="17">
        <v>1.998471611E7</v>
      </c>
      <c r="E17552" s="17">
        <v>5881781.0</v>
      </c>
      <c r="F17552" s="17">
        <v>1.7942306E7</v>
      </c>
      <c r="G17552" s="17">
        <v>2.8901546E7</v>
      </c>
      <c r="H17552" s="17">
        <v>4.2151593E7</v>
      </c>
    </row>
    <row r="17553">
      <c r="A17553" s="7" t="s">
        <v>38283</v>
      </c>
      <c r="B17553" s="17" t="s">
        <v>38284</v>
      </c>
      <c r="C17553" s="17">
        <v>2.0</v>
      </c>
      <c r="D17553" s="17">
        <v>6274682.5</v>
      </c>
      <c r="E17553" s="17">
        <v>5709882.0</v>
      </c>
      <c r="F17553" s="17">
        <v>5709882.0</v>
      </c>
      <c r="G17553" s="17">
        <v>6839483.0</v>
      </c>
      <c r="H17553" s="17">
        <v>6839483.0</v>
      </c>
    </row>
    <row r="17554">
      <c r="A17554" s="7" t="s">
        <v>38285</v>
      </c>
      <c r="B17554" s="17" t="s">
        <v>38286</v>
      </c>
      <c r="C17554" s="17">
        <v>3.0</v>
      </c>
      <c r="D17554" s="17">
        <v>2.959879233E7</v>
      </c>
      <c r="E17554" s="17">
        <v>1.7078757E7</v>
      </c>
      <c r="F17554" s="17">
        <v>2.54113E7</v>
      </c>
      <c r="G17554" s="17">
        <v>4.630632E7</v>
      </c>
      <c r="H17554" s="17">
        <v>4.630632E7</v>
      </c>
    </row>
    <row r="17555">
      <c r="A17555" s="7" t="s">
        <v>38287</v>
      </c>
      <c r="B17555" s="17" t="s">
        <v>38288</v>
      </c>
      <c r="C17555" s="17">
        <v>3.0</v>
      </c>
      <c r="D17555" s="17">
        <v>1.209870167E7</v>
      </c>
      <c r="E17555" s="17">
        <v>1.1215658E7</v>
      </c>
      <c r="F17555" s="17">
        <v>1.1723932E7</v>
      </c>
      <c r="G17555" s="17">
        <v>1.3356515E7</v>
      </c>
      <c r="H17555" s="17">
        <v>1.3356515E7</v>
      </c>
    </row>
    <row r="17556">
      <c r="A17556" s="7" t="s">
        <v>38289</v>
      </c>
      <c r="B17556" s="17" t="s">
        <v>38290</v>
      </c>
      <c r="C17556" s="17">
        <v>1.0</v>
      </c>
      <c r="D17556" s="17">
        <v>2.145232E7</v>
      </c>
      <c r="E17556" s="17">
        <v>2.145232E7</v>
      </c>
      <c r="F17556" s="17">
        <v>2.145232E7</v>
      </c>
      <c r="G17556" s="17">
        <v>2.145232E7</v>
      </c>
      <c r="H17556" s="17">
        <v>2.145232E7</v>
      </c>
    </row>
    <row r="17557">
      <c r="A17557" s="7" t="s">
        <v>38291</v>
      </c>
      <c r="B17557" s="17" t="s">
        <v>38292</v>
      </c>
      <c r="C17557" s="17">
        <v>44.0</v>
      </c>
      <c r="D17557" s="17">
        <v>5.787554405E7</v>
      </c>
      <c r="E17557" s="17">
        <v>2.4390756E7</v>
      </c>
      <c r="F17557" s="17">
        <v>3.1113286E7</v>
      </c>
      <c r="G17557" s="17">
        <v>6.6066702E7</v>
      </c>
      <c r="H17557" s="17">
        <v>1.60851026E8</v>
      </c>
    </row>
    <row r="17558">
      <c r="A17558" s="7" t="s">
        <v>38293</v>
      </c>
      <c r="B17558" s="17" t="s">
        <v>38294</v>
      </c>
      <c r="C17558" s="17">
        <v>9.0</v>
      </c>
      <c r="D17558" s="17">
        <v>3.548796144E7</v>
      </c>
      <c r="E17558" s="17">
        <v>2.2200341E7</v>
      </c>
      <c r="F17558" s="17">
        <v>2.9825415E7</v>
      </c>
      <c r="G17558" s="17">
        <v>4.1154951E7</v>
      </c>
      <c r="H17558" s="17">
        <v>8.5250428E7</v>
      </c>
    </row>
    <row r="17559">
      <c r="A17559" s="7" t="s">
        <v>38295</v>
      </c>
      <c r="B17559" s="17" t="s">
        <v>38296</v>
      </c>
      <c r="C17559" s="17">
        <v>340.0</v>
      </c>
      <c r="D17559" s="17">
        <v>2.891154494E7</v>
      </c>
      <c r="E17559" s="17">
        <v>8625402.0</v>
      </c>
      <c r="F17559" s="17">
        <v>2.3665069E7</v>
      </c>
      <c r="G17559" s="17">
        <v>3.852446E7</v>
      </c>
      <c r="H17559" s="17">
        <v>6.0584882E7</v>
      </c>
    </row>
    <row r="17560">
      <c r="A17560" s="7" t="s">
        <v>38297</v>
      </c>
      <c r="B17560" s="17" t="s">
        <v>38298</v>
      </c>
      <c r="C17560" s="17">
        <v>4.0</v>
      </c>
      <c r="D17560" s="17">
        <v>2.182376325E7</v>
      </c>
      <c r="E17560" s="17">
        <v>1.3601441E7</v>
      </c>
      <c r="F17560" s="17">
        <v>2.0441302E7</v>
      </c>
      <c r="G17560" s="17">
        <v>2.4826159E7</v>
      </c>
      <c r="H17560" s="17">
        <v>2.8426151E7</v>
      </c>
    </row>
    <row r="17561">
      <c r="A17561" s="7" t="s">
        <v>38299</v>
      </c>
      <c r="B17561" s="17" t="s">
        <v>38300</v>
      </c>
      <c r="C17561" s="17">
        <v>1.0</v>
      </c>
      <c r="D17561" s="17">
        <v>1.0554571E7</v>
      </c>
      <c r="E17561" s="17">
        <v>1.0554571E7</v>
      </c>
      <c r="F17561" s="17">
        <v>1.0554571E7</v>
      </c>
      <c r="G17561" s="17">
        <v>1.0554571E7</v>
      </c>
      <c r="H17561" s="17">
        <v>1.0554571E7</v>
      </c>
    </row>
    <row r="17562">
      <c r="A17562" s="7" t="s">
        <v>38301</v>
      </c>
      <c r="B17562" s="17" t="s">
        <v>38302</v>
      </c>
      <c r="C17562" s="17">
        <v>24.0</v>
      </c>
      <c r="D17562" s="17">
        <v>1.9131853E7</v>
      </c>
      <c r="E17562" s="17">
        <v>6592950.0</v>
      </c>
      <c r="F17562" s="17">
        <v>1.5366767E7</v>
      </c>
      <c r="G17562" s="17">
        <v>2.5871675E7</v>
      </c>
      <c r="H17562" s="17">
        <v>3.3556422E7</v>
      </c>
    </row>
    <row r="17563">
      <c r="A17563" s="7" t="s">
        <v>38303</v>
      </c>
      <c r="B17563" s="17" t="s">
        <v>38304</v>
      </c>
      <c r="C17563" s="17">
        <v>20.0</v>
      </c>
      <c r="D17563" s="17">
        <v>1.91894604E7</v>
      </c>
      <c r="E17563" s="17">
        <v>6061330.0</v>
      </c>
      <c r="F17563" s="17">
        <v>8949916.0</v>
      </c>
      <c r="G17563" s="17">
        <v>1.23695E7</v>
      </c>
      <c r="H17563" s="17">
        <v>4.6010347E7</v>
      </c>
    </row>
    <row r="17564">
      <c r="A17564" s="7" t="s">
        <v>38305</v>
      </c>
      <c r="B17564" s="17" t="s">
        <v>38306</v>
      </c>
      <c r="C17564" s="17">
        <v>1150.0</v>
      </c>
      <c r="D17564" s="17">
        <v>2.377168749E7</v>
      </c>
      <c r="E17564" s="17">
        <v>6801166.0</v>
      </c>
      <c r="F17564" s="17">
        <v>1.6054046E7</v>
      </c>
      <c r="G17564" s="17">
        <v>3.1192002E7</v>
      </c>
      <c r="H17564" s="17">
        <v>5.1261978E7</v>
      </c>
    </row>
    <row r="17565">
      <c r="A17565" s="7" t="s">
        <v>38307</v>
      </c>
      <c r="B17565" s="17" t="s">
        <v>38308</v>
      </c>
      <c r="C17565" s="17">
        <v>8.0</v>
      </c>
      <c r="D17565" s="17">
        <v>1.267949225E7</v>
      </c>
      <c r="E17565" s="17">
        <v>3699932.0</v>
      </c>
      <c r="F17565" s="17">
        <v>8477546.0</v>
      </c>
      <c r="G17565" s="17">
        <v>1.9702613E7</v>
      </c>
      <c r="H17565" s="17">
        <v>2.4813931E7</v>
      </c>
    </row>
    <row r="17566">
      <c r="A17566" s="7" t="s">
        <v>38309</v>
      </c>
      <c r="B17566" s="17" t="s">
        <v>38310</v>
      </c>
      <c r="C17566" s="17">
        <v>7.0</v>
      </c>
      <c r="D17566" s="17">
        <v>1.038073043E7</v>
      </c>
      <c r="E17566" s="17">
        <v>4390179.0</v>
      </c>
      <c r="F17566" s="17">
        <v>1.0173543E7</v>
      </c>
      <c r="G17566" s="17">
        <v>1.4457048E7</v>
      </c>
      <c r="H17566" s="17">
        <v>2.1633653E7</v>
      </c>
    </row>
    <row r="17567">
      <c r="A17567" s="7" t="s">
        <v>38312</v>
      </c>
      <c r="B17567" s="17" t="s">
        <v>38313</v>
      </c>
      <c r="C17567" s="17">
        <v>3.0</v>
      </c>
      <c r="D17567" s="17">
        <v>1.839942933E7</v>
      </c>
      <c r="E17567" s="17">
        <v>3287454.0</v>
      </c>
      <c r="F17567" s="17">
        <v>4794304.0</v>
      </c>
      <c r="G17567" s="17">
        <v>4.711653E7</v>
      </c>
      <c r="H17567" s="17">
        <v>4.711653E7</v>
      </c>
    </row>
    <row r="17568">
      <c r="A17568" s="7" t="s">
        <v>38314</v>
      </c>
      <c r="B17568" s="17" t="s">
        <v>38315</v>
      </c>
      <c r="C17568" s="17">
        <v>13.0</v>
      </c>
      <c r="D17568" s="17">
        <v>8999867.923</v>
      </c>
      <c r="E17568" s="17">
        <v>1827185.0</v>
      </c>
      <c r="F17568" s="17">
        <v>4206691.0</v>
      </c>
      <c r="G17568" s="17">
        <v>1.0913508E7</v>
      </c>
      <c r="H17568" s="17">
        <v>2.07301E7</v>
      </c>
    </row>
    <row r="17569">
      <c r="A17569" s="7" t="s">
        <v>38316</v>
      </c>
      <c r="B17569" s="17" t="s">
        <v>38317</v>
      </c>
      <c r="C17569" s="17">
        <v>206.0</v>
      </c>
      <c r="D17569" s="17">
        <v>1.687830626E7</v>
      </c>
      <c r="E17569" s="17">
        <v>5655300.0</v>
      </c>
      <c r="F17569" s="17">
        <v>1.2724387E7</v>
      </c>
      <c r="G17569" s="17">
        <v>2.2532811E7</v>
      </c>
      <c r="H17569" s="17">
        <v>3.3554986E7</v>
      </c>
    </row>
    <row r="17570">
      <c r="A17570" s="7" t="s">
        <v>38318</v>
      </c>
      <c r="B17570" s="17" t="s">
        <v>38319</v>
      </c>
      <c r="C17570" s="17">
        <v>316.0</v>
      </c>
      <c r="D17570" s="17">
        <v>1.757215742E7</v>
      </c>
      <c r="E17570" s="17">
        <v>5872309.0</v>
      </c>
      <c r="F17570" s="17">
        <v>1.1720694E7</v>
      </c>
      <c r="G17570" s="17">
        <v>2.0417198E7</v>
      </c>
      <c r="H17570" s="17">
        <v>3.6825903E7</v>
      </c>
    </row>
    <row r="17571">
      <c r="A17571" s="7" t="s">
        <v>38320</v>
      </c>
      <c r="B17571" s="17" t="s">
        <v>38321</v>
      </c>
      <c r="C17571" s="17">
        <v>2.0</v>
      </c>
      <c r="D17571" s="17">
        <v>4.79995445E7</v>
      </c>
      <c r="E17571" s="17">
        <v>4.5878541E7</v>
      </c>
      <c r="F17571" s="17">
        <v>4.5878541E7</v>
      </c>
      <c r="G17571" s="17">
        <v>5.0120548E7</v>
      </c>
      <c r="H17571" s="17">
        <v>5.0120548E7</v>
      </c>
    </row>
    <row r="17572">
      <c r="A17572" s="7" t="s">
        <v>38322</v>
      </c>
      <c r="B17572" s="17" t="s">
        <v>38323</v>
      </c>
      <c r="C17572" s="17">
        <v>1.0</v>
      </c>
      <c r="D17572" s="17">
        <v>8267136.0</v>
      </c>
      <c r="E17572" s="17">
        <v>8267136.0</v>
      </c>
      <c r="F17572" s="17">
        <v>8267136.0</v>
      </c>
      <c r="G17572" s="17">
        <v>8267136.0</v>
      </c>
      <c r="H17572" s="17">
        <v>8267136.0</v>
      </c>
    </row>
    <row r="17573">
      <c r="A17573" s="7" t="s">
        <v>38324</v>
      </c>
      <c r="B17573" s="17" t="s">
        <v>38325</v>
      </c>
      <c r="C17573" s="17">
        <v>1.0</v>
      </c>
      <c r="D17573" s="17">
        <v>2.9042223E7</v>
      </c>
      <c r="E17573" s="17">
        <v>2.9042223E7</v>
      </c>
      <c r="F17573" s="17">
        <v>2.9042223E7</v>
      </c>
      <c r="G17573" s="17">
        <v>2.9042223E7</v>
      </c>
      <c r="H17573" s="17">
        <v>2.9042223E7</v>
      </c>
    </row>
    <row r="17574">
      <c r="A17574" s="7" t="s">
        <v>38326</v>
      </c>
      <c r="B17574" s="17" t="s">
        <v>38327</v>
      </c>
      <c r="C17574" s="17">
        <v>1.0</v>
      </c>
      <c r="D17574" s="17">
        <v>2.4652894E7</v>
      </c>
      <c r="E17574" s="17">
        <v>2.4652894E7</v>
      </c>
      <c r="F17574" s="17">
        <v>2.4652894E7</v>
      </c>
      <c r="G17574" s="17">
        <v>2.4652894E7</v>
      </c>
      <c r="H17574" s="17">
        <v>2.4652894E7</v>
      </c>
    </row>
    <row r="17575">
      <c r="A17575" s="7" t="s">
        <v>38328</v>
      </c>
      <c r="B17575" s="17" t="s">
        <v>38329</v>
      </c>
      <c r="C17575" s="17">
        <v>1.0</v>
      </c>
      <c r="D17575" s="17">
        <v>2.5221275E7</v>
      </c>
      <c r="E17575" s="17">
        <v>2.5221275E7</v>
      </c>
      <c r="F17575" s="17">
        <v>2.5221275E7</v>
      </c>
      <c r="G17575" s="17">
        <v>2.5221275E7</v>
      </c>
      <c r="H17575" s="17">
        <v>2.5221275E7</v>
      </c>
    </row>
    <row r="17576">
      <c r="A17576" s="7" t="s">
        <v>38330</v>
      </c>
      <c r="B17576" s="17" t="s">
        <v>38331</v>
      </c>
      <c r="C17576" s="17">
        <v>1.0</v>
      </c>
      <c r="D17576" s="17">
        <v>1.4383475E7</v>
      </c>
      <c r="E17576" s="17">
        <v>1.4383475E7</v>
      </c>
      <c r="F17576" s="17">
        <v>1.4383475E7</v>
      </c>
      <c r="G17576" s="17">
        <v>1.4383475E7</v>
      </c>
      <c r="H17576" s="17">
        <v>1.4383475E7</v>
      </c>
    </row>
    <row r="17577">
      <c r="A17577" s="7" t="s">
        <v>38332</v>
      </c>
      <c r="B17577" s="17" t="s">
        <v>38333</v>
      </c>
      <c r="C17577" s="17">
        <v>3.0</v>
      </c>
      <c r="D17577" s="17">
        <v>1.3405639E7</v>
      </c>
      <c r="E17577" s="17">
        <v>3198550.0</v>
      </c>
      <c r="F17577" s="17">
        <v>1.6378E7</v>
      </c>
      <c r="G17577" s="17">
        <v>2.0640367E7</v>
      </c>
      <c r="H17577" s="17">
        <v>2.0640367E7</v>
      </c>
    </row>
    <row r="17578">
      <c r="A17578" s="7" t="s">
        <v>38334</v>
      </c>
      <c r="B17578" s="17" t="s">
        <v>38335</v>
      </c>
      <c r="C17578" s="17">
        <v>1.0</v>
      </c>
      <c r="D17578" s="17">
        <v>3.526384E7</v>
      </c>
      <c r="E17578" s="17">
        <v>3.526384E7</v>
      </c>
      <c r="F17578" s="17">
        <v>3.526384E7</v>
      </c>
      <c r="G17578" s="17">
        <v>3.526384E7</v>
      </c>
      <c r="H17578" s="17">
        <v>3.526384E7</v>
      </c>
    </row>
    <row r="17579">
      <c r="A17579" s="7" t="s">
        <v>38336</v>
      </c>
      <c r="B17579" s="17" t="s">
        <v>38337</v>
      </c>
      <c r="C17579" s="17">
        <v>1.0</v>
      </c>
      <c r="D17579" s="17">
        <v>7738365.0</v>
      </c>
      <c r="E17579" s="17">
        <v>7738365.0</v>
      </c>
      <c r="F17579" s="17">
        <v>7738365.0</v>
      </c>
      <c r="G17579" s="17">
        <v>7738365.0</v>
      </c>
      <c r="H17579" s="17">
        <v>7738365.0</v>
      </c>
    </row>
    <row r="17580">
      <c r="A17580" s="7" t="s">
        <v>38338</v>
      </c>
      <c r="B17580" s="17" t="s">
        <v>38339</v>
      </c>
      <c r="C17580" s="17">
        <v>1.0</v>
      </c>
      <c r="D17580" s="17">
        <v>3.7740148E7</v>
      </c>
      <c r="E17580" s="17">
        <v>3.7740148E7</v>
      </c>
      <c r="F17580" s="17">
        <v>3.7740148E7</v>
      </c>
      <c r="G17580" s="17">
        <v>3.7740148E7</v>
      </c>
      <c r="H17580" s="17">
        <v>3.7740148E7</v>
      </c>
    </row>
    <row r="17581">
      <c r="A17581" s="7" t="s">
        <v>38340</v>
      </c>
      <c r="B17581" s="17" t="s">
        <v>38341</v>
      </c>
      <c r="C17581" s="17">
        <v>1.0</v>
      </c>
      <c r="D17581" s="17">
        <v>2.8042793E7</v>
      </c>
      <c r="E17581" s="17">
        <v>2.8042793E7</v>
      </c>
      <c r="F17581" s="17">
        <v>2.8042793E7</v>
      </c>
      <c r="G17581" s="17">
        <v>2.8042793E7</v>
      </c>
      <c r="H17581" s="17">
        <v>2.8042793E7</v>
      </c>
    </row>
    <row r="17582">
      <c r="A17582" s="7" t="s">
        <v>38342</v>
      </c>
      <c r="B17582" s="17" t="s">
        <v>38343</v>
      </c>
      <c r="C17582" s="17">
        <v>1.0</v>
      </c>
      <c r="D17582" s="17">
        <v>6.8826563E7</v>
      </c>
      <c r="E17582" s="17">
        <v>6.8826563E7</v>
      </c>
      <c r="F17582" s="17">
        <v>6.8826563E7</v>
      </c>
      <c r="G17582" s="17">
        <v>6.8826563E7</v>
      </c>
      <c r="H17582" s="17">
        <v>6.8826563E7</v>
      </c>
    </row>
    <row r="17583">
      <c r="A17583" s="7" t="s">
        <v>38344</v>
      </c>
      <c r="B17583" s="17" t="s">
        <v>38345</v>
      </c>
      <c r="C17583" s="17">
        <v>1.0</v>
      </c>
      <c r="D17583" s="17">
        <v>2.1090356E7</v>
      </c>
      <c r="E17583" s="17">
        <v>2.1090356E7</v>
      </c>
      <c r="F17583" s="17">
        <v>2.1090356E7</v>
      </c>
      <c r="G17583" s="17">
        <v>2.1090356E7</v>
      </c>
      <c r="H17583" s="17">
        <v>2.1090356E7</v>
      </c>
    </row>
    <row r="17584">
      <c r="A17584" s="7" t="s">
        <v>38346</v>
      </c>
      <c r="B17584" s="17" t="s">
        <v>38347</v>
      </c>
      <c r="C17584" s="17">
        <v>1.0</v>
      </c>
      <c r="D17584" s="17">
        <v>3.582063E7</v>
      </c>
      <c r="E17584" s="17">
        <v>3.582063E7</v>
      </c>
      <c r="F17584" s="17">
        <v>3.582063E7</v>
      </c>
      <c r="G17584" s="17">
        <v>3.582063E7</v>
      </c>
      <c r="H17584" s="17">
        <v>3.582063E7</v>
      </c>
    </row>
    <row r="17585">
      <c r="A17585" s="7" t="s">
        <v>38349</v>
      </c>
      <c r="B17585" s="17" t="s">
        <v>38350</v>
      </c>
      <c r="C17585" s="17">
        <v>1.0</v>
      </c>
      <c r="D17585" s="17">
        <v>7634690.0</v>
      </c>
      <c r="E17585" s="17">
        <v>7634690.0</v>
      </c>
      <c r="F17585" s="17">
        <v>7634690.0</v>
      </c>
      <c r="G17585" s="17">
        <v>7634690.0</v>
      </c>
      <c r="H17585" s="17">
        <v>7634690.0</v>
      </c>
    </row>
    <row r="17586">
      <c r="A17586" s="7" t="s">
        <v>38351</v>
      </c>
      <c r="B17586" s="17" t="s">
        <v>38352</v>
      </c>
      <c r="C17586" s="17">
        <v>1.0</v>
      </c>
      <c r="D17586" s="17">
        <v>5.5167576E7</v>
      </c>
      <c r="E17586" s="17">
        <v>5.5167576E7</v>
      </c>
      <c r="F17586" s="17">
        <v>5.5167576E7</v>
      </c>
      <c r="G17586" s="17">
        <v>5.5167576E7</v>
      </c>
      <c r="H17586" s="17">
        <v>5.5167576E7</v>
      </c>
    </row>
    <row r="17587">
      <c r="A17587" s="7" t="s">
        <v>38353</v>
      </c>
      <c r="B17587" s="17" t="s">
        <v>38354</v>
      </c>
      <c r="C17587" s="17">
        <v>1.0</v>
      </c>
      <c r="D17587" s="17">
        <v>1.4780296E8</v>
      </c>
      <c r="E17587" s="17">
        <v>1.4780296E8</v>
      </c>
      <c r="F17587" s="17">
        <v>1.4780296E8</v>
      </c>
      <c r="G17587" s="17">
        <v>1.4780296E8</v>
      </c>
      <c r="H17587" s="17">
        <v>1.4780296E8</v>
      </c>
    </row>
    <row r="17588">
      <c r="A17588" s="7" t="s">
        <v>38355</v>
      </c>
      <c r="B17588" s="17" t="s">
        <v>38356</v>
      </c>
      <c r="C17588" s="17">
        <v>3.0</v>
      </c>
      <c r="D17588" s="17">
        <v>3.4134292E7</v>
      </c>
      <c r="E17588" s="17">
        <v>3.3187346E7</v>
      </c>
      <c r="F17588" s="17">
        <v>3.4109758E7</v>
      </c>
      <c r="G17588" s="17">
        <v>3.5105772E7</v>
      </c>
      <c r="H17588" s="17">
        <v>3.5105772E7</v>
      </c>
    </row>
    <row r="17589">
      <c r="A17589" s="7" t="s">
        <v>38357</v>
      </c>
      <c r="B17589" s="17" t="s">
        <v>38358</v>
      </c>
      <c r="C17589" s="17">
        <v>1.0</v>
      </c>
      <c r="D17589" s="17">
        <v>5608311.0</v>
      </c>
      <c r="E17589" s="17">
        <v>5608311.0</v>
      </c>
      <c r="F17589" s="17">
        <v>5608311.0</v>
      </c>
      <c r="G17589" s="17">
        <v>5608311.0</v>
      </c>
      <c r="H17589" s="17">
        <v>5608311.0</v>
      </c>
    </row>
    <row r="17590">
      <c r="A17590" s="7" t="s">
        <v>38359</v>
      </c>
      <c r="B17590" s="17" t="s">
        <v>38360</v>
      </c>
      <c r="C17590" s="17">
        <v>1.0</v>
      </c>
      <c r="D17590" s="17">
        <v>5.3759587E7</v>
      </c>
      <c r="E17590" s="17">
        <v>5.3759587E7</v>
      </c>
      <c r="F17590" s="17">
        <v>5.3759587E7</v>
      </c>
      <c r="G17590" s="17">
        <v>5.3759587E7</v>
      </c>
      <c r="H17590" s="17">
        <v>5.3759587E7</v>
      </c>
    </row>
    <row r="17591">
      <c r="A17591" s="7" t="s">
        <v>38361</v>
      </c>
      <c r="B17591" s="17" t="s">
        <v>38362</v>
      </c>
      <c r="C17591" s="17">
        <v>1.0</v>
      </c>
      <c r="D17591" s="17">
        <v>2.2259E7</v>
      </c>
      <c r="E17591" s="17">
        <v>2.2259E7</v>
      </c>
      <c r="F17591" s="17">
        <v>2.2259E7</v>
      </c>
      <c r="G17591" s="17">
        <v>2.2259E7</v>
      </c>
      <c r="H17591" s="17">
        <v>2.2259E7</v>
      </c>
    </row>
    <row r="17592">
      <c r="A17592" s="7" t="s">
        <v>38363</v>
      </c>
      <c r="B17592" s="17" t="s">
        <v>38364</v>
      </c>
      <c r="C17592" s="17">
        <v>2.0</v>
      </c>
      <c r="D17592" s="17">
        <v>1.880414925E8</v>
      </c>
      <c r="E17592" s="17">
        <v>1.23772118E8</v>
      </c>
      <c r="F17592" s="17">
        <v>1.23772118E8</v>
      </c>
      <c r="G17592" s="17">
        <v>2.52310867E8</v>
      </c>
      <c r="H17592" s="17">
        <v>2.52310867E8</v>
      </c>
    </row>
    <row r="17593">
      <c r="A17593" s="7" t="s">
        <v>38365</v>
      </c>
      <c r="B17593" s="17" t="s">
        <v>38366</v>
      </c>
      <c r="C17593" s="17">
        <v>1.0</v>
      </c>
      <c r="D17593" s="17">
        <v>6.02597E7</v>
      </c>
      <c r="E17593" s="17">
        <v>6.02597E7</v>
      </c>
      <c r="F17593" s="17">
        <v>6.02597E7</v>
      </c>
      <c r="G17593" s="17">
        <v>6.02597E7</v>
      </c>
      <c r="H17593" s="17">
        <v>6.02597E7</v>
      </c>
    </row>
    <row r="17594">
      <c r="A17594" s="7" t="s">
        <v>38367</v>
      </c>
      <c r="B17594" s="17" t="s">
        <v>38368</v>
      </c>
      <c r="C17594" s="17">
        <v>1.0</v>
      </c>
      <c r="D17594" s="17">
        <v>8.2450011E7</v>
      </c>
      <c r="E17594" s="17">
        <v>8.2450011E7</v>
      </c>
      <c r="F17594" s="17">
        <v>8.2450011E7</v>
      </c>
      <c r="G17594" s="17">
        <v>8.2450011E7</v>
      </c>
      <c r="H17594" s="17">
        <v>8.2450011E7</v>
      </c>
    </row>
    <row r="17595">
      <c r="A17595" s="7" t="s">
        <v>38369</v>
      </c>
      <c r="B17595" s="17" t="s">
        <v>38370</v>
      </c>
      <c r="C17595" s="17">
        <v>1.0</v>
      </c>
      <c r="D17595" s="17">
        <v>7.0396735E7</v>
      </c>
      <c r="E17595" s="17">
        <v>7.0396735E7</v>
      </c>
      <c r="F17595" s="17">
        <v>7.0396735E7</v>
      </c>
      <c r="G17595" s="17">
        <v>7.0396735E7</v>
      </c>
      <c r="H17595" s="17">
        <v>7.0396735E7</v>
      </c>
    </row>
    <row r="17596">
      <c r="A17596" s="7" t="s">
        <v>38371</v>
      </c>
      <c r="B17596" s="17" t="s">
        <v>38372</v>
      </c>
      <c r="C17596" s="17">
        <v>2.0</v>
      </c>
      <c r="D17596" s="17">
        <v>8.175845E7</v>
      </c>
      <c r="E17596" s="17">
        <v>7.3812E7</v>
      </c>
      <c r="F17596" s="17">
        <v>7.3812E7</v>
      </c>
      <c r="G17596" s="17">
        <v>8.97049E7</v>
      </c>
      <c r="H17596" s="17">
        <v>8.97049E7</v>
      </c>
    </row>
    <row r="17597">
      <c r="A17597" s="7" t="s">
        <v>38373</v>
      </c>
      <c r="B17597" s="17" t="s">
        <v>38374</v>
      </c>
      <c r="C17597" s="17">
        <v>2.0</v>
      </c>
      <c r="D17597" s="17">
        <v>3.51348545E7</v>
      </c>
      <c r="E17597" s="17">
        <v>2.5508365E7</v>
      </c>
      <c r="F17597" s="17">
        <v>2.5508365E7</v>
      </c>
      <c r="G17597" s="17">
        <v>4.4761344E7</v>
      </c>
      <c r="H17597" s="17">
        <v>4.4761344E7</v>
      </c>
    </row>
    <row r="17598">
      <c r="A17598" s="7" t="s">
        <v>38375</v>
      </c>
      <c r="B17598" s="17" t="s">
        <v>38376</v>
      </c>
      <c r="C17598" s="17">
        <v>1.0</v>
      </c>
      <c r="D17598" s="17">
        <v>3.649701E7</v>
      </c>
      <c r="E17598" s="17">
        <v>3.649701E7</v>
      </c>
      <c r="F17598" s="17">
        <v>3.649701E7</v>
      </c>
      <c r="G17598" s="17">
        <v>3.649701E7</v>
      </c>
      <c r="H17598" s="17">
        <v>3.649701E7</v>
      </c>
    </row>
    <row r="17599">
      <c r="A17599" s="7" t="s">
        <v>38377</v>
      </c>
      <c r="B17599" s="17" t="s">
        <v>38378</v>
      </c>
      <c r="C17599" s="17">
        <v>6.0</v>
      </c>
      <c r="D17599" s="17">
        <v>5.898711067E7</v>
      </c>
      <c r="E17599" s="17">
        <v>1.8689287E7</v>
      </c>
      <c r="F17599" s="17">
        <v>4.445275E7</v>
      </c>
      <c r="G17599" s="17">
        <v>7.0272802E7</v>
      </c>
      <c r="H17599" s="17">
        <v>1.51526172E8</v>
      </c>
    </row>
    <row r="17600">
      <c r="A17600" s="7" t="s">
        <v>38379</v>
      </c>
      <c r="B17600" s="17" t="s">
        <v>38380</v>
      </c>
      <c r="C17600" s="17">
        <v>1.0</v>
      </c>
      <c r="D17600" s="17">
        <v>1.12304856E8</v>
      </c>
      <c r="E17600" s="17">
        <v>1.12304856E8</v>
      </c>
      <c r="F17600" s="17">
        <v>1.12304856E8</v>
      </c>
      <c r="G17600" s="17">
        <v>1.12304856E8</v>
      </c>
      <c r="H17600" s="17">
        <v>1.12304856E8</v>
      </c>
    </row>
    <row r="17601">
      <c r="A17601" s="7" t="s">
        <v>38381</v>
      </c>
      <c r="B17601" s="17" t="s">
        <v>38382</v>
      </c>
      <c r="C17601" s="17">
        <v>1.0</v>
      </c>
      <c r="D17601" s="17">
        <v>2.651125E7</v>
      </c>
      <c r="E17601" s="17">
        <v>2.651125E7</v>
      </c>
      <c r="F17601" s="17">
        <v>2.651125E7</v>
      </c>
      <c r="G17601" s="17">
        <v>2.651125E7</v>
      </c>
      <c r="H17601" s="17">
        <v>2.651125E7</v>
      </c>
    </row>
    <row r="17602">
      <c r="A17602" s="7" t="s">
        <v>38383</v>
      </c>
      <c r="B17602" s="17" t="s">
        <v>38384</v>
      </c>
      <c r="C17602" s="17">
        <v>1.0</v>
      </c>
      <c r="D17602" s="17">
        <v>4940000.0</v>
      </c>
      <c r="E17602" s="17">
        <v>4940000.0</v>
      </c>
      <c r="F17602" s="17">
        <v>4940000.0</v>
      </c>
      <c r="G17602" s="17">
        <v>4940000.0</v>
      </c>
      <c r="H17602" s="17">
        <v>4940000.0</v>
      </c>
    </row>
    <row r="17603">
      <c r="A17603" s="7" t="s">
        <v>38385</v>
      </c>
      <c r="B17603" s="17" t="s">
        <v>38386</v>
      </c>
      <c r="C17603" s="17">
        <v>2.0</v>
      </c>
      <c r="D17603" s="17">
        <v>4.73901545E7</v>
      </c>
      <c r="E17603" s="17">
        <v>4.1800306E7</v>
      </c>
      <c r="F17603" s="17">
        <v>4.1800306E7</v>
      </c>
      <c r="G17603" s="17">
        <v>5.2980003E7</v>
      </c>
      <c r="H17603" s="17">
        <v>5.2980003E7</v>
      </c>
    </row>
    <row r="17604">
      <c r="A17604" s="7" t="s">
        <v>38387</v>
      </c>
      <c r="B17604" s="17" t="s">
        <v>38388</v>
      </c>
      <c r="C17604" s="17">
        <v>3.0</v>
      </c>
      <c r="D17604" s="17">
        <v>7.216734367E7</v>
      </c>
      <c r="E17604" s="17">
        <v>6256648.0</v>
      </c>
      <c r="F17604" s="17">
        <v>5.9809097E7</v>
      </c>
      <c r="G17604" s="17">
        <v>1.50436286E8</v>
      </c>
      <c r="H17604" s="17">
        <v>1.50436286E8</v>
      </c>
    </row>
    <row r="17605">
      <c r="A17605" s="7" t="s">
        <v>38389</v>
      </c>
      <c r="B17605" s="17" t="s">
        <v>38390</v>
      </c>
      <c r="C17605" s="17">
        <v>1.0</v>
      </c>
      <c r="D17605" s="17">
        <v>6.06248E7</v>
      </c>
      <c r="E17605" s="17">
        <v>6.06248E7</v>
      </c>
      <c r="F17605" s="17">
        <v>6.06248E7</v>
      </c>
      <c r="G17605" s="17">
        <v>6.06248E7</v>
      </c>
      <c r="H17605" s="17">
        <v>6.06248E7</v>
      </c>
    </row>
    <row r="17606">
      <c r="A17606" s="7" t="s">
        <v>38391</v>
      </c>
      <c r="B17606" s="17" t="s">
        <v>38392</v>
      </c>
      <c r="C17606" s="17">
        <v>1.0</v>
      </c>
      <c r="D17606" s="17">
        <v>2.7493595E7</v>
      </c>
      <c r="E17606" s="17">
        <v>2.7493595E7</v>
      </c>
      <c r="F17606" s="17">
        <v>2.7493595E7</v>
      </c>
      <c r="G17606" s="17">
        <v>2.7493595E7</v>
      </c>
      <c r="H17606" s="17">
        <v>2.7493595E7</v>
      </c>
    </row>
    <row r="17607">
      <c r="A17607" s="7" t="s">
        <v>38393</v>
      </c>
      <c r="B17607" s="17" t="s">
        <v>38394</v>
      </c>
      <c r="C17607" s="17">
        <v>1.0</v>
      </c>
      <c r="D17607" s="17">
        <v>2.3915768E7</v>
      </c>
      <c r="E17607" s="17">
        <v>2.3915768E7</v>
      </c>
      <c r="F17607" s="17">
        <v>2.3915768E7</v>
      </c>
      <c r="G17607" s="17">
        <v>2.3915768E7</v>
      </c>
      <c r="H17607" s="17">
        <v>2.3915768E7</v>
      </c>
    </row>
    <row r="17608">
      <c r="A17608" s="7" t="s">
        <v>38395</v>
      </c>
      <c r="B17608" s="17" t="s">
        <v>38396</v>
      </c>
      <c r="C17608" s="17">
        <v>1.0</v>
      </c>
      <c r="D17608" s="17">
        <v>6823074.0</v>
      </c>
      <c r="E17608" s="17">
        <v>6823074.0</v>
      </c>
      <c r="F17608" s="17">
        <v>6823074.0</v>
      </c>
      <c r="G17608" s="17">
        <v>6823074.0</v>
      </c>
      <c r="H17608" s="17">
        <v>6823074.0</v>
      </c>
    </row>
    <row r="17609">
      <c r="A17609" s="7" t="s">
        <v>38397</v>
      </c>
      <c r="B17609" s="17" t="s">
        <v>38398</v>
      </c>
      <c r="C17609" s="17">
        <v>1.0</v>
      </c>
      <c r="D17609" s="17">
        <v>1.8280014E7</v>
      </c>
      <c r="E17609" s="17">
        <v>1.8280014E7</v>
      </c>
      <c r="F17609" s="17">
        <v>1.8280014E7</v>
      </c>
      <c r="G17609" s="17">
        <v>1.8280014E7</v>
      </c>
      <c r="H17609" s="17">
        <v>1.8280014E7</v>
      </c>
    </row>
    <row r="17610">
      <c r="A17610" s="7" t="s">
        <v>38399</v>
      </c>
      <c r="B17610" s="17" t="s">
        <v>38400</v>
      </c>
      <c r="C17610" s="17">
        <v>1.0</v>
      </c>
      <c r="D17610" s="17">
        <v>6.9814764E7</v>
      </c>
      <c r="E17610" s="17">
        <v>6.9814764E7</v>
      </c>
      <c r="F17610" s="17">
        <v>6.9814764E7</v>
      </c>
      <c r="G17610" s="17">
        <v>6.9814764E7</v>
      </c>
      <c r="H17610" s="17">
        <v>6.9814764E7</v>
      </c>
    </row>
    <row r="17611">
      <c r="A17611" s="7" t="s">
        <v>38401</v>
      </c>
      <c r="B17611" s="17" t="s">
        <v>38402</v>
      </c>
      <c r="C17611" s="17">
        <v>2.0</v>
      </c>
      <c r="D17611" s="17">
        <v>4.30634925E7</v>
      </c>
      <c r="E17611" s="17">
        <v>3.855415E7</v>
      </c>
      <c r="F17611" s="17">
        <v>3.855415E7</v>
      </c>
      <c r="G17611" s="17">
        <v>4.7572835E7</v>
      </c>
      <c r="H17611" s="17">
        <v>4.7572835E7</v>
      </c>
    </row>
    <row r="17612">
      <c r="A17612" s="7" t="s">
        <v>38403</v>
      </c>
      <c r="B17612" s="17" t="s">
        <v>38404</v>
      </c>
      <c r="C17612" s="17">
        <v>3.0</v>
      </c>
      <c r="D17612" s="17">
        <v>3.084193033E7</v>
      </c>
      <c r="E17612" s="17">
        <v>5918840.0</v>
      </c>
      <c r="F17612" s="17">
        <v>1.03596E7</v>
      </c>
      <c r="G17612" s="17">
        <v>7.6247351E7</v>
      </c>
      <c r="H17612" s="17">
        <v>7.6247351E7</v>
      </c>
    </row>
    <row r="17613">
      <c r="A17613" s="7" t="s">
        <v>38405</v>
      </c>
      <c r="B17613" s="17" t="s">
        <v>38406</v>
      </c>
      <c r="C17613" s="17">
        <v>1.0</v>
      </c>
      <c r="D17613" s="17">
        <v>1.03129516E8</v>
      </c>
      <c r="E17613" s="17">
        <v>1.03129516E8</v>
      </c>
      <c r="F17613" s="17">
        <v>1.03129516E8</v>
      </c>
      <c r="G17613" s="17">
        <v>1.03129516E8</v>
      </c>
      <c r="H17613" s="17">
        <v>1.03129516E8</v>
      </c>
    </row>
    <row r="17614">
      <c r="A17614" s="7" t="s">
        <v>38407</v>
      </c>
      <c r="B17614" s="17" t="s">
        <v>38408</v>
      </c>
      <c r="C17614" s="17">
        <v>1.0</v>
      </c>
      <c r="D17614" s="17">
        <v>6.3763853E7</v>
      </c>
      <c r="E17614" s="17">
        <v>6.3763853E7</v>
      </c>
      <c r="F17614" s="17">
        <v>6.3763853E7</v>
      </c>
      <c r="G17614" s="17">
        <v>6.3763853E7</v>
      </c>
      <c r="H17614" s="17">
        <v>6.3763853E7</v>
      </c>
    </row>
    <row r="17615">
      <c r="A17615" s="7" t="s">
        <v>38409</v>
      </c>
      <c r="B17615" s="17" t="s">
        <v>38410</v>
      </c>
      <c r="C17615" s="17">
        <v>1.0</v>
      </c>
      <c r="D17615" s="17">
        <v>2.828445E7</v>
      </c>
      <c r="E17615" s="17">
        <v>2.828445E7</v>
      </c>
      <c r="F17615" s="17">
        <v>2.828445E7</v>
      </c>
      <c r="G17615" s="17">
        <v>2.828445E7</v>
      </c>
      <c r="H17615" s="17">
        <v>2.828445E7</v>
      </c>
    </row>
    <row r="17616">
      <c r="A17616" s="7" t="s">
        <v>38411</v>
      </c>
      <c r="B17616" s="17" t="s">
        <v>38412</v>
      </c>
      <c r="C17616" s="17">
        <v>1.0</v>
      </c>
      <c r="D17616" s="17">
        <v>1.09322E7</v>
      </c>
      <c r="E17616" s="17">
        <v>1.09322E7</v>
      </c>
      <c r="F17616" s="17">
        <v>1.09322E7</v>
      </c>
      <c r="G17616" s="17">
        <v>1.09322E7</v>
      </c>
      <c r="H17616" s="17">
        <v>1.09322E7</v>
      </c>
    </row>
    <row r="17617">
      <c r="A17617" s="7" t="s">
        <v>38413</v>
      </c>
      <c r="B17617" s="17" t="s">
        <v>38414</v>
      </c>
      <c r="C17617" s="17">
        <v>3.0</v>
      </c>
      <c r="D17617" s="17">
        <v>3657814.667</v>
      </c>
      <c r="E17617" s="17">
        <v>2710690.0</v>
      </c>
      <c r="F17617" s="17">
        <v>3893887.0</v>
      </c>
      <c r="G17617" s="17">
        <v>4368867.0</v>
      </c>
      <c r="H17617" s="17">
        <v>4368867.0</v>
      </c>
    </row>
    <row r="17618">
      <c r="A17618" s="7" t="s">
        <v>38415</v>
      </c>
      <c r="B17618" s="17" t="s">
        <v>38416</v>
      </c>
      <c r="C17618" s="17">
        <v>1.0</v>
      </c>
      <c r="D17618" s="17">
        <v>1971400.0</v>
      </c>
      <c r="E17618" s="17">
        <v>1971400.0</v>
      </c>
      <c r="F17618" s="17">
        <v>1971400.0</v>
      </c>
      <c r="G17618" s="17">
        <v>1971400.0</v>
      </c>
      <c r="H17618" s="17">
        <v>1971400.0</v>
      </c>
    </row>
    <row r="17619">
      <c r="A17619" s="7" t="s">
        <v>38418</v>
      </c>
      <c r="B17619" s="17" t="s">
        <v>38419</v>
      </c>
      <c r="C17619" s="17">
        <v>8.0</v>
      </c>
      <c r="D17619" s="17">
        <v>1.653845638E7</v>
      </c>
      <c r="E17619" s="17">
        <v>4030200.0</v>
      </c>
      <c r="F17619" s="17">
        <v>1.5038484E7</v>
      </c>
      <c r="G17619" s="17">
        <v>2.0301644E7</v>
      </c>
      <c r="H17619" s="17">
        <v>4.247087E7</v>
      </c>
    </row>
    <row r="17620">
      <c r="A17620" s="7" t="s">
        <v>38420</v>
      </c>
      <c r="B17620" s="17" t="s">
        <v>38421</v>
      </c>
      <c r="C17620" s="17">
        <v>3.0</v>
      </c>
      <c r="D17620" s="17">
        <v>1.374866467E7</v>
      </c>
      <c r="E17620" s="17">
        <v>8947765.0</v>
      </c>
      <c r="F17620" s="17">
        <v>1.1667597E7</v>
      </c>
      <c r="G17620" s="17">
        <v>2.0630632E7</v>
      </c>
      <c r="H17620" s="17">
        <v>2.0630632E7</v>
      </c>
    </row>
    <row r="17621">
      <c r="A17621" s="7" t="s">
        <v>38422</v>
      </c>
      <c r="B17621" s="17" t="s">
        <v>38423</v>
      </c>
      <c r="C17621" s="17">
        <v>2.0</v>
      </c>
      <c r="D17621" s="17">
        <v>5646900.0</v>
      </c>
      <c r="E17621" s="17">
        <v>3677500.0</v>
      </c>
      <c r="F17621" s="17">
        <v>3677500.0</v>
      </c>
      <c r="G17621" s="17">
        <v>7616300.0</v>
      </c>
      <c r="H17621" s="17">
        <v>7616300.0</v>
      </c>
    </row>
    <row r="17622">
      <c r="A17622" s="7" t="s">
        <v>38424</v>
      </c>
      <c r="B17622" s="17" t="s">
        <v>38425</v>
      </c>
      <c r="C17622" s="17">
        <v>3.0</v>
      </c>
      <c r="D17622" s="17">
        <v>7148563.667</v>
      </c>
      <c r="E17622" s="17">
        <v>5062825.0</v>
      </c>
      <c r="F17622" s="17">
        <v>8032579.0</v>
      </c>
      <c r="G17622" s="17">
        <v>8350287.0</v>
      </c>
      <c r="H17622" s="17">
        <v>8350287.0</v>
      </c>
    </row>
    <row r="17623">
      <c r="A17623" s="7" t="s">
        <v>38426</v>
      </c>
      <c r="B17623" s="17" t="s">
        <v>38427</v>
      </c>
      <c r="C17623" s="17">
        <v>1.0</v>
      </c>
      <c r="D17623" s="17">
        <v>3500882.0</v>
      </c>
      <c r="E17623" s="17">
        <v>3500882.0</v>
      </c>
      <c r="F17623" s="17">
        <v>3500882.0</v>
      </c>
      <c r="G17623" s="17">
        <v>3500882.0</v>
      </c>
      <c r="H17623" s="17">
        <v>3500882.0</v>
      </c>
    </row>
    <row r="17624">
      <c r="A17624" s="7" t="s">
        <v>38428</v>
      </c>
      <c r="B17624" s="17" t="s">
        <v>38429</v>
      </c>
      <c r="C17624" s="17">
        <v>1.0</v>
      </c>
      <c r="D17624" s="17">
        <v>1.0292726E7</v>
      </c>
      <c r="E17624" s="17">
        <v>1.0292726E7</v>
      </c>
      <c r="F17624" s="17">
        <v>1.0292726E7</v>
      </c>
      <c r="G17624" s="17">
        <v>1.0292726E7</v>
      </c>
      <c r="H17624" s="17">
        <v>1.0292726E7</v>
      </c>
    </row>
    <row r="17625">
      <c r="A17625" s="7" t="s">
        <v>38430</v>
      </c>
      <c r="B17625" s="17" t="s">
        <v>38431</v>
      </c>
      <c r="C17625" s="17">
        <v>1.0</v>
      </c>
      <c r="D17625" s="17">
        <v>2984113.0</v>
      </c>
      <c r="E17625" s="17">
        <v>2984113.0</v>
      </c>
      <c r="F17625" s="17">
        <v>2984113.0</v>
      </c>
      <c r="G17625" s="17">
        <v>2984113.0</v>
      </c>
      <c r="H17625" s="17">
        <v>2984113.0</v>
      </c>
    </row>
    <row r="17626">
      <c r="A17626" s="7" t="s">
        <v>38432</v>
      </c>
      <c r="B17626" s="17" t="s">
        <v>38433</v>
      </c>
      <c r="C17626" s="17">
        <v>2.0</v>
      </c>
      <c r="D17626" s="17">
        <v>2.9256939E7</v>
      </c>
      <c r="E17626" s="17">
        <v>1.47143E7</v>
      </c>
      <c r="F17626" s="17">
        <v>1.47143E7</v>
      </c>
      <c r="G17626" s="17">
        <v>4.3799578E7</v>
      </c>
      <c r="H17626" s="17">
        <v>4.3799578E7</v>
      </c>
    </row>
    <row r="17627">
      <c r="A17627" s="7" t="s">
        <v>38434</v>
      </c>
      <c r="B17627" s="17" t="s">
        <v>38435</v>
      </c>
      <c r="C17627" s="17">
        <v>2.0</v>
      </c>
      <c r="D17627" s="17">
        <v>1.50721695E7</v>
      </c>
      <c r="E17627" s="17">
        <v>1.2799861E7</v>
      </c>
      <c r="F17627" s="17">
        <v>1.2799861E7</v>
      </c>
      <c r="G17627" s="17">
        <v>1.7344478E7</v>
      </c>
      <c r="H17627" s="17">
        <v>1.7344478E7</v>
      </c>
    </row>
    <row r="17628">
      <c r="A17628" s="7" t="s">
        <v>38436</v>
      </c>
      <c r="B17628" s="17" t="s">
        <v>38437</v>
      </c>
      <c r="C17628" s="17">
        <v>2.0</v>
      </c>
      <c r="D17628" s="17">
        <v>3.5390341E7</v>
      </c>
      <c r="E17628" s="17">
        <v>9072763.0</v>
      </c>
      <c r="F17628" s="17">
        <v>9072763.0</v>
      </c>
      <c r="G17628" s="17">
        <v>6.1707919E7</v>
      </c>
      <c r="H17628" s="17">
        <v>6.1707919E7</v>
      </c>
    </row>
    <row r="17629">
      <c r="A17629" s="7" t="s">
        <v>38438</v>
      </c>
      <c r="B17629" s="17" t="s">
        <v>38439</v>
      </c>
      <c r="C17629" s="17">
        <v>1.0</v>
      </c>
      <c r="D17629" s="17">
        <v>4840039.0</v>
      </c>
      <c r="E17629" s="17">
        <v>4840039.0</v>
      </c>
      <c r="F17629" s="17">
        <v>4840039.0</v>
      </c>
      <c r="G17629" s="17">
        <v>4840039.0</v>
      </c>
      <c r="H17629" s="17">
        <v>4840039.0</v>
      </c>
    </row>
    <row r="17630">
      <c r="A17630" s="7" t="s">
        <v>38440</v>
      </c>
      <c r="B17630" s="17" t="s">
        <v>38441</v>
      </c>
      <c r="C17630" s="17">
        <v>4.0</v>
      </c>
      <c r="D17630" s="17">
        <v>2.3266149E7</v>
      </c>
      <c r="E17630" s="17">
        <v>1.1544469E7</v>
      </c>
      <c r="F17630" s="17">
        <v>1.6844154E7</v>
      </c>
      <c r="G17630" s="17">
        <v>2.2041935E7</v>
      </c>
      <c r="H17630" s="17">
        <v>4.2634038E7</v>
      </c>
    </row>
    <row r="17631">
      <c r="A17631" s="7" t="s">
        <v>38442</v>
      </c>
      <c r="B17631" s="17" t="s">
        <v>38443</v>
      </c>
      <c r="C17631" s="17">
        <v>2.0</v>
      </c>
      <c r="D17631" s="17">
        <v>1.0886526E7</v>
      </c>
      <c r="E17631" s="17">
        <v>5795264.0</v>
      </c>
      <c r="F17631" s="17">
        <v>5795264.0</v>
      </c>
      <c r="G17631" s="17">
        <v>1.5977788E7</v>
      </c>
      <c r="H17631" s="17">
        <v>1.5977788E7</v>
      </c>
    </row>
    <row r="17632">
      <c r="A17632" s="7" t="s">
        <v>38444</v>
      </c>
      <c r="B17632" s="17" t="s">
        <v>38445</v>
      </c>
      <c r="C17632" s="17">
        <v>3.0</v>
      </c>
      <c r="D17632" s="17">
        <v>9015343.333</v>
      </c>
      <c r="E17632" s="17">
        <v>2639747.0</v>
      </c>
      <c r="F17632" s="17">
        <v>3372373.0</v>
      </c>
      <c r="G17632" s="17">
        <v>2.103391E7</v>
      </c>
      <c r="H17632" s="17">
        <v>2.103391E7</v>
      </c>
    </row>
    <row r="17633">
      <c r="A17633" s="7" t="s">
        <v>38447</v>
      </c>
      <c r="B17633" s="17" t="s">
        <v>38448</v>
      </c>
      <c r="C17633" s="17">
        <v>3.0</v>
      </c>
      <c r="D17633" s="17">
        <v>8759555.667</v>
      </c>
      <c r="E17633" s="17">
        <v>3641505.0</v>
      </c>
      <c r="F17633" s="17">
        <v>4688207.0</v>
      </c>
      <c r="G17633" s="17">
        <v>1.7948955E7</v>
      </c>
      <c r="H17633" s="17">
        <v>1.7948955E7</v>
      </c>
    </row>
    <row r="17634">
      <c r="A17634" s="7" t="s">
        <v>38449</v>
      </c>
      <c r="B17634" s="17" t="s">
        <v>38450</v>
      </c>
      <c r="C17634" s="17">
        <v>1.0</v>
      </c>
      <c r="D17634" s="17">
        <v>7953966.0</v>
      </c>
      <c r="E17634" s="17">
        <v>7953966.0</v>
      </c>
      <c r="F17634" s="17">
        <v>7953966.0</v>
      </c>
      <c r="G17634" s="17">
        <v>7953966.0</v>
      </c>
      <c r="H17634" s="17">
        <v>7953966.0</v>
      </c>
    </row>
    <row r="17635">
      <c r="A17635" s="7" t="s">
        <v>38451</v>
      </c>
      <c r="B17635" s="17" t="s">
        <v>38452</v>
      </c>
      <c r="C17635" s="17">
        <v>5.0</v>
      </c>
      <c r="D17635" s="17">
        <v>3.46561454E7</v>
      </c>
      <c r="E17635" s="17">
        <v>1.042577E7</v>
      </c>
      <c r="F17635" s="17">
        <v>2.3733989E7</v>
      </c>
      <c r="G17635" s="17">
        <v>5.42925E7</v>
      </c>
      <c r="H17635" s="17">
        <v>7.7751251E7</v>
      </c>
    </row>
    <row r="17636">
      <c r="A17636" s="7" t="s">
        <v>38453</v>
      </c>
      <c r="B17636" s="17" t="s">
        <v>38454</v>
      </c>
      <c r="C17636" s="17">
        <v>3.0</v>
      </c>
      <c r="D17636" s="17">
        <v>1.044393267E7</v>
      </c>
      <c r="E17636" s="17">
        <v>6961309.0</v>
      </c>
      <c r="F17636" s="17">
        <v>8426107.0</v>
      </c>
      <c r="G17636" s="17">
        <v>1.5944382E7</v>
      </c>
      <c r="H17636" s="17">
        <v>1.5944382E7</v>
      </c>
    </row>
    <row r="17637">
      <c r="A17637" s="7" t="s">
        <v>38455</v>
      </c>
      <c r="B17637" s="17" t="s">
        <v>37597</v>
      </c>
      <c r="C17637" s="17">
        <v>1.0</v>
      </c>
      <c r="D17637" s="17">
        <v>4189812.0</v>
      </c>
      <c r="E17637" s="17">
        <v>4189812.0</v>
      </c>
      <c r="F17637" s="17">
        <v>4189812.0</v>
      </c>
      <c r="G17637" s="17">
        <v>4189812.0</v>
      </c>
      <c r="H17637" s="17">
        <v>4189812.0</v>
      </c>
    </row>
    <row r="17638">
      <c r="A17638" s="7" t="s">
        <v>38456</v>
      </c>
      <c r="B17638" s="17" t="s">
        <v>37607</v>
      </c>
      <c r="C17638" s="17">
        <v>2.0</v>
      </c>
      <c r="D17638" s="17">
        <v>1.46528245E7</v>
      </c>
      <c r="E17638" s="17">
        <v>5453750.0</v>
      </c>
      <c r="F17638" s="17">
        <v>5453750.0</v>
      </c>
      <c r="G17638" s="17">
        <v>2.3851899E7</v>
      </c>
      <c r="H17638" s="17">
        <v>2.3851899E7</v>
      </c>
    </row>
    <row r="17639">
      <c r="A17639" s="7" t="s">
        <v>38457</v>
      </c>
      <c r="B17639" s="17" t="s">
        <v>38229</v>
      </c>
      <c r="C17639" s="17">
        <v>1.0</v>
      </c>
      <c r="D17639" s="17">
        <v>1.1333901E7</v>
      </c>
      <c r="E17639" s="17">
        <v>1.1333901E7</v>
      </c>
      <c r="F17639" s="17">
        <v>1.1333901E7</v>
      </c>
      <c r="G17639" s="17">
        <v>1.1333901E7</v>
      </c>
      <c r="H17639" s="17">
        <v>1.1333901E7</v>
      </c>
    </row>
    <row r="17640">
      <c r="A17640" s="7" t="s">
        <v>38458</v>
      </c>
      <c r="B17640" s="17" t="s">
        <v>37635</v>
      </c>
      <c r="C17640" s="17">
        <v>15.0</v>
      </c>
      <c r="D17640" s="17">
        <v>2.855939547E7</v>
      </c>
      <c r="E17640" s="17">
        <v>2.2962894E7</v>
      </c>
      <c r="F17640" s="17">
        <v>2.4290531E7</v>
      </c>
      <c r="G17640" s="17">
        <v>3.3757968E7</v>
      </c>
      <c r="H17640" s="17">
        <v>4.0632871E7</v>
      </c>
    </row>
    <row r="17641">
      <c r="A17641" s="7" t="s">
        <v>38459</v>
      </c>
      <c r="B17641" s="17" t="s">
        <v>37643</v>
      </c>
      <c r="C17641" s="17">
        <v>3.0</v>
      </c>
      <c r="D17641" s="17">
        <v>5501245.0</v>
      </c>
      <c r="E17641" s="17">
        <v>3750374.0</v>
      </c>
      <c r="F17641" s="17">
        <v>4464919.0</v>
      </c>
      <c r="G17641" s="17">
        <v>8288442.0</v>
      </c>
      <c r="H17641" s="17">
        <v>8288442.0</v>
      </c>
    </row>
    <row r="17642">
      <c r="A17642" s="7" t="s">
        <v>38460</v>
      </c>
      <c r="B17642" s="17" t="s">
        <v>37645</v>
      </c>
      <c r="C17642" s="17">
        <v>2.0</v>
      </c>
      <c r="D17642" s="17">
        <v>1.90021175E7</v>
      </c>
      <c r="E17642" s="17">
        <v>1.39207E7</v>
      </c>
      <c r="F17642" s="17">
        <v>1.39207E7</v>
      </c>
      <c r="G17642" s="17">
        <v>2.4083535E7</v>
      </c>
      <c r="H17642" s="17">
        <v>2.4083535E7</v>
      </c>
    </row>
    <row r="17643">
      <c r="A17643" s="7" t="s">
        <v>38461</v>
      </c>
      <c r="B17643" s="17" t="s">
        <v>37647</v>
      </c>
      <c r="C17643" s="17">
        <v>3.0</v>
      </c>
      <c r="D17643" s="17">
        <v>2.538695667E7</v>
      </c>
      <c r="E17643" s="17">
        <v>9242435.0</v>
      </c>
      <c r="F17643" s="17">
        <v>3.0762046E7</v>
      </c>
      <c r="G17643" s="17">
        <v>3.6156389E7</v>
      </c>
      <c r="H17643" s="17">
        <v>3.6156389E7</v>
      </c>
    </row>
    <row r="17644">
      <c r="A17644" s="7" t="s">
        <v>38463</v>
      </c>
      <c r="B17644" s="17" t="s">
        <v>38464</v>
      </c>
      <c r="C17644" s="17">
        <v>1.0</v>
      </c>
      <c r="D17644" s="17">
        <v>9439118.0</v>
      </c>
      <c r="E17644" s="17">
        <v>9439118.0</v>
      </c>
      <c r="F17644" s="17">
        <v>9439118.0</v>
      </c>
      <c r="G17644" s="17">
        <v>9439118.0</v>
      </c>
      <c r="H17644" s="17">
        <v>9439118.0</v>
      </c>
    </row>
    <row r="17645">
      <c r="A17645" s="7" t="s">
        <v>38465</v>
      </c>
      <c r="B17645" s="17" t="s">
        <v>38466</v>
      </c>
      <c r="C17645" s="17">
        <v>1.0</v>
      </c>
      <c r="D17645" s="17">
        <v>2.3486281E7</v>
      </c>
      <c r="E17645" s="17">
        <v>2.3486281E7</v>
      </c>
      <c r="F17645" s="17">
        <v>2.3486281E7</v>
      </c>
      <c r="G17645" s="17">
        <v>2.3486281E7</v>
      </c>
      <c r="H17645" s="17">
        <v>2.3486281E7</v>
      </c>
    </row>
    <row r="17646">
      <c r="A17646" s="7" t="s">
        <v>38467</v>
      </c>
      <c r="B17646" s="17" t="s">
        <v>38468</v>
      </c>
      <c r="C17646" s="17">
        <v>1.0</v>
      </c>
      <c r="D17646" s="17">
        <v>1.9905055E7</v>
      </c>
      <c r="E17646" s="17">
        <v>1.9905055E7</v>
      </c>
      <c r="F17646" s="17">
        <v>1.9905055E7</v>
      </c>
      <c r="G17646" s="17">
        <v>1.9905055E7</v>
      </c>
      <c r="H17646" s="17">
        <v>1.9905055E7</v>
      </c>
    </row>
    <row r="17647">
      <c r="A17647" s="7" t="s">
        <v>38469</v>
      </c>
      <c r="B17647" s="17" t="s">
        <v>38470</v>
      </c>
      <c r="C17647" s="17">
        <v>1.0</v>
      </c>
      <c r="D17647" s="17">
        <v>2.852765E7</v>
      </c>
      <c r="E17647" s="17">
        <v>2.852765E7</v>
      </c>
      <c r="F17647" s="17">
        <v>2.852765E7</v>
      </c>
      <c r="G17647" s="17">
        <v>2.852765E7</v>
      </c>
      <c r="H17647" s="17">
        <v>2.852765E7</v>
      </c>
    </row>
    <row r="17648">
      <c r="A17648" s="7" t="s">
        <v>38471</v>
      </c>
      <c r="B17648" s="17" t="s">
        <v>38472</v>
      </c>
      <c r="C17648" s="17">
        <v>1.0</v>
      </c>
      <c r="D17648" s="17">
        <v>5949077.0</v>
      </c>
      <c r="E17648" s="17">
        <v>5949077.0</v>
      </c>
      <c r="F17648" s="17">
        <v>5949077.0</v>
      </c>
      <c r="G17648" s="17">
        <v>5949077.0</v>
      </c>
      <c r="H17648" s="17">
        <v>5949077.0</v>
      </c>
    </row>
    <row r="17649">
      <c r="A17649" s="7" t="s">
        <v>38473</v>
      </c>
      <c r="B17649" s="17" t="s">
        <v>38474</v>
      </c>
      <c r="C17649" s="17">
        <v>2.0</v>
      </c>
      <c r="D17649" s="17">
        <v>1.694173E7</v>
      </c>
      <c r="E17649" s="17">
        <v>9495950.0</v>
      </c>
      <c r="F17649" s="17">
        <v>9495950.0</v>
      </c>
      <c r="G17649" s="17">
        <v>2.438751E7</v>
      </c>
      <c r="H17649" s="17">
        <v>2.438751E7</v>
      </c>
    </row>
    <row r="17650">
      <c r="A17650" s="7" t="s">
        <v>38475</v>
      </c>
      <c r="B17650" s="17" t="s">
        <v>38476</v>
      </c>
      <c r="C17650" s="17">
        <v>1.0</v>
      </c>
      <c r="D17650" s="17">
        <v>2.8944912E7</v>
      </c>
      <c r="E17650" s="17">
        <v>2.8944912E7</v>
      </c>
      <c r="F17650" s="17">
        <v>2.8944912E7</v>
      </c>
      <c r="G17650" s="17">
        <v>2.8944912E7</v>
      </c>
      <c r="H17650" s="17">
        <v>2.8944912E7</v>
      </c>
    </row>
    <row r="17651">
      <c r="A17651" s="7" t="s">
        <v>38477</v>
      </c>
      <c r="B17651" s="17" t="s">
        <v>38478</v>
      </c>
      <c r="C17651" s="17">
        <v>1.0</v>
      </c>
      <c r="D17651" s="17">
        <v>2.7580048E7</v>
      </c>
      <c r="E17651" s="17">
        <v>2.7580048E7</v>
      </c>
      <c r="F17651" s="17">
        <v>2.7580048E7</v>
      </c>
      <c r="G17651" s="17">
        <v>2.7580048E7</v>
      </c>
      <c r="H17651" s="17">
        <v>2.7580048E7</v>
      </c>
    </row>
    <row r="17652">
      <c r="A17652" s="7" t="s">
        <v>38479</v>
      </c>
      <c r="B17652" s="17" t="s">
        <v>38480</v>
      </c>
      <c r="C17652" s="17">
        <v>4.0</v>
      </c>
      <c r="D17652" s="17">
        <v>1.17667345E7</v>
      </c>
      <c r="E17652" s="17">
        <v>3425300.0</v>
      </c>
      <c r="F17652" s="17">
        <v>5017550.0</v>
      </c>
      <c r="G17652" s="17">
        <v>1.4722717E7</v>
      </c>
      <c r="H17652" s="17">
        <v>2.3901371E7</v>
      </c>
    </row>
    <row r="17653">
      <c r="A17653" s="7" t="s">
        <v>38481</v>
      </c>
      <c r="B17653" s="17" t="s">
        <v>38482</v>
      </c>
      <c r="C17653" s="17">
        <v>1.0</v>
      </c>
      <c r="D17653" s="17">
        <v>1.5682647E7</v>
      </c>
      <c r="E17653" s="17">
        <v>1.5682647E7</v>
      </c>
      <c r="F17653" s="17">
        <v>1.5682647E7</v>
      </c>
      <c r="G17653" s="17">
        <v>1.5682647E7</v>
      </c>
      <c r="H17653" s="17">
        <v>1.5682647E7</v>
      </c>
    </row>
    <row r="17654">
      <c r="A17654" s="7" t="s">
        <v>38483</v>
      </c>
      <c r="B17654" s="17" t="s">
        <v>38484</v>
      </c>
      <c r="C17654" s="17">
        <v>1.0</v>
      </c>
      <c r="D17654" s="17">
        <v>2.810314E7</v>
      </c>
      <c r="E17654" s="17">
        <v>2.810314E7</v>
      </c>
      <c r="F17654" s="17">
        <v>2.810314E7</v>
      </c>
      <c r="G17654" s="17">
        <v>2.810314E7</v>
      </c>
      <c r="H17654" s="17">
        <v>2.810314E7</v>
      </c>
    </row>
    <row r="17655">
      <c r="A17655" s="7" t="s">
        <v>38486</v>
      </c>
      <c r="B17655" s="17" t="s">
        <v>38487</v>
      </c>
      <c r="C17655" s="17">
        <v>1.0</v>
      </c>
      <c r="D17655" s="17">
        <v>2.9338015E7</v>
      </c>
      <c r="E17655" s="17">
        <v>2.9338015E7</v>
      </c>
      <c r="F17655" s="17">
        <v>2.9338015E7</v>
      </c>
      <c r="G17655" s="17">
        <v>2.9338015E7</v>
      </c>
      <c r="H17655" s="17">
        <v>2.9338015E7</v>
      </c>
    </row>
    <row r="17656">
      <c r="A17656" s="7" t="s">
        <v>38488</v>
      </c>
      <c r="B17656" s="17" t="s">
        <v>38489</v>
      </c>
      <c r="C17656" s="17">
        <v>1.0</v>
      </c>
      <c r="D17656" s="17">
        <v>2.6256012E7</v>
      </c>
      <c r="E17656" s="17">
        <v>2.6256012E7</v>
      </c>
      <c r="F17656" s="17">
        <v>2.6256012E7</v>
      </c>
      <c r="G17656" s="17">
        <v>2.6256012E7</v>
      </c>
      <c r="H17656" s="17">
        <v>2.6256012E7</v>
      </c>
    </row>
    <row r="17657">
      <c r="A17657" s="7" t="s">
        <v>38490</v>
      </c>
      <c r="B17657" s="17" t="s">
        <v>38491</v>
      </c>
      <c r="C17657" s="17">
        <v>21.0</v>
      </c>
      <c r="D17657" s="17">
        <v>2.166489929E7</v>
      </c>
      <c r="E17657" s="17">
        <v>2895900.0</v>
      </c>
      <c r="F17657" s="17">
        <v>1.6004188E7</v>
      </c>
      <c r="G17657" s="17">
        <v>2.2033182E7</v>
      </c>
      <c r="H17657" s="17">
        <v>3.27594E7</v>
      </c>
    </row>
    <row r="17658">
      <c r="A17658" s="7" t="s">
        <v>38492</v>
      </c>
      <c r="B17658" s="17" t="s">
        <v>38493</v>
      </c>
      <c r="C17658" s="17">
        <v>1.0</v>
      </c>
      <c r="D17658" s="17">
        <v>1.26439135E8</v>
      </c>
      <c r="E17658" s="17">
        <v>1.26439135E8</v>
      </c>
      <c r="F17658" s="17">
        <v>1.26439135E8</v>
      </c>
      <c r="G17658" s="17">
        <v>1.26439135E8</v>
      </c>
      <c r="H17658" s="17">
        <v>1.26439135E8</v>
      </c>
    </row>
    <row r="17659">
      <c r="A17659" s="7" t="s">
        <v>38494</v>
      </c>
      <c r="B17659" s="17" t="s">
        <v>38495</v>
      </c>
      <c r="C17659" s="17">
        <v>2.0</v>
      </c>
      <c r="D17659" s="17">
        <v>4.73576655E7</v>
      </c>
      <c r="E17659" s="17">
        <v>1.963682E7</v>
      </c>
      <c r="F17659" s="17">
        <v>1.963682E7</v>
      </c>
      <c r="G17659" s="17">
        <v>7.5078511E7</v>
      </c>
      <c r="H17659" s="17">
        <v>7.5078511E7</v>
      </c>
    </row>
    <row r="17660">
      <c r="A17660" s="7" t="s">
        <v>38496</v>
      </c>
      <c r="B17660" s="17" t="s">
        <v>38497</v>
      </c>
      <c r="C17660" s="17">
        <v>1.0</v>
      </c>
      <c r="D17660" s="17">
        <v>2.3216716E7</v>
      </c>
      <c r="E17660" s="17">
        <v>2.3216716E7</v>
      </c>
      <c r="F17660" s="17">
        <v>2.3216716E7</v>
      </c>
      <c r="G17660" s="17">
        <v>2.3216716E7</v>
      </c>
      <c r="H17660" s="17">
        <v>2.3216716E7</v>
      </c>
    </row>
    <row r="17661">
      <c r="A17661" s="7" t="s">
        <v>38498</v>
      </c>
      <c r="B17661" s="17" t="s">
        <v>38499</v>
      </c>
      <c r="C17661" s="17">
        <v>1.0</v>
      </c>
      <c r="D17661" s="17">
        <v>9996900.0</v>
      </c>
      <c r="E17661" s="17">
        <v>9996900.0</v>
      </c>
      <c r="F17661" s="17">
        <v>9996900.0</v>
      </c>
      <c r="G17661" s="17">
        <v>9996900.0</v>
      </c>
      <c r="H17661" s="17">
        <v>9996900.0</v>
      </c>
    </row>
    <row r="17662">
      <c r="A17662" s="7" t="s">
        <v>38500</v>
      </c>
      <c r="B17662" s="17" t="s">
        <v>38501</v>
      </c>
      <c r="C17662" s="17">
        <v>6.0</v>
      </c>
      <c r="D17662" s="17">
        <v>3.00193165E7</v>
      </c>
      <c r="E17662" s="17">
        <v>1.6347786E7</v>
      </c>
      <c r="F17662" s="17">
        <v>2.5333683E7</v>
      </c>
      <c r="G17662" s="17">
        <v>3.1571281E7</v>
      </c>
      <c r="H17662" s="17">
        <v>7.0641865E7</v>
      </c>
    </row>
    <row r="17663">
      <c r="A17663" s="7" t="s">
        <v>38502</v>
      </c>
      <c r="B17663" s="17" t="s">
        <v>38503</v>
      </c>
      <c r="C17663" s="17">
        <v>2.0</v>
      </c>
      <c r="D17663" s="17">
        <v>3.6895309E7</v>
      </c>
      <c r="E17663" s="17">
        <v>3.4889576E7</v>
      </c>
      <c r="F17663" s="17">
        <v>3.4889576E7</v>
      </c>
      <c r="G17663" s="17">
        <v>3.8901042E7</v>
      </c>
      <c r="H17663" s="17">
        <v>3.8901042E7</v>
      </c>
    </row>
    <row r="17664">
      <c r="A17664" s="7" t="s">
        <v>38504</v>
      </c>
      <c r="B17664" s="17" t="s">
        <v>38505</v>
      </c>
      <c r="C17664" s="17">
        <v>5.0</v>
      </c>
      <c r="D17664" s="17">
        <v>5.559131E7</v>
      </c>
      <c r="E17664" s="17">
        <v>2.6115366E7</v>
      </c>
      <c r="F17664" s="17">
        <v>4.1481631E7</v>
      </c>
      <c r="G17664" s="17">
        <v>7.5703254E7</v>
      </c>
      <c r="H17664" s="17">
        <v>1.10174953E8</v>
      </c>
    </row>
    <row r="17665">
      <c r="A17665" s="7" t="s">
        <v>38506</v>
      </c>
      <c r="B17665" s="17" t="s">
        <v>38507</v>
      </c>
      <c r="C17665" s="17">
        <v>1.0</v>
      </c>
      <c r="D17665" s="17">
        <v>1.3980042E7</v>
      </c>
      <c r="E17665" s="17">
        <v>1.3980042E7</v>
      </c>
      <c r="F17665" s="17">
        <v>1.3980042E7</v>
      </c>
      <c r="G17665" s="17">
        <v>1.3980042E7</v>
      </c>
      <c r="H17665" s="17">
        <v>1.3980042E7</v>
      </c>
    </row>
    <row r="17666">
      <c r="A17666" s="7" t="s">
        <v>38508</v>
      </c>
      <c r="B17666" s="17" t="s">
        <v>38510</v>
      </c>
      <c r="C17666" s="17">
        <v>1.0</v>
      </c>
      <c r="D17666" s="17">
        <v>3.3693828E7</v>
      </c>
      <c r="E17666" s="17">
        <v>3.3693828E7</v>
      </c>
      <c r="F17666" s="17">
        <v>3.3693828E7</v>
      </c>
      <c r="G17666" s="17">
        <v>3.3693828E7</v>
      </c>
      <c r="H17666" s="17">
        <v>3.3693828E7</v>
      </c>
    </row>
    <row r="17667">
      <c r="A17667" s="7" t="s">
        <v>38511</v>
      </c>
      <c r="B17667" s="17" t="s">
        <v>38512</v>
      </c>
      <c r="C17667" s="17">
        <v>1.0</v>
      </c>
      <c r="D17667" s="17">
        <v>2.2253466E7</v>
      </c>
      <c r="E17667" s="17">
        <v>2.2253466E7</v>
      </c>
      <c r="F17667" s="17">
        <v>2.2253466E7</v>
      </c>
      <c r="G17667" s="17">
        <v>2.2253466E7</v>
      </c>
      <c r="H17667" s="17">
        <v>2.2253466E7</v>
      </c>
    </row>
    <row r="17668">
      <c r="A17668" s="7" t="s">
        <v>38513</v>
      </c>
      <c r="B17668" s="17" t="s">
        <v>38514</v>
      </c>
      <c r="C17668" s="17">
        <v>9.0</v>
      </c>
      <c r="D17668" s="17">
        <v>7.615963256E7</v>
      </c>
      <c r="E17668" s="17">
        <v>1.7960903E7</v>
      </c>
      <c r="F17668" s="17">
        <v>2.6918104E7</v>
      </c>
      <c r="G17668" s="17">
        <v>7.8969513E7</v>
      </c>
      <c r="H17668" s="17">
        <v>2.97038034E8</v>
      </c>
    </row>
    <row r="17669">
      <c r="A17669" s="7" t="s">
        <v>38515</v>
      </c>
      <c r="B17669" s="17" t="s">
        <v>38516</v>
      </c>
      <c r="C17669" s="17">
        <v>1.0</v>
      </c>
      <c r="D17669" s="17">
        <v>5.0696429E7</v>
      </c>
      <c r="E17669" s="17">
        <v>5.0696429E7</v>
      </c>
      <c r="F17669" s="17">
        <v>5.0696429E7</v>
      </c>
      <c r="G17669" s="17">
        <v>5.0696429E7</v>
      </c>
      <c r="H17669" s="17">
        <v>5.0696429E7</v>
      </c>
    </row>
    <row r="17670">
      <c r="A17670" s="7" t="s">
        <v>38517</v>
      </c>
      <c r="B17670" s="17" t="s">
        <v>38518</v>
      </c>
      <c r="C17670" s="17">
        <v>1.0</v>
      </c>
      <c r="D17670" s="17">
        <v>4.1742362E7</v>
      </c>
      <c r="E17670" s="17">
        <v>4.1742362E7</v>
      </c>
      <c r="F17670" s="17">
        <v>4.1742362E7</v>
      </c>
      <c r="G17670" s="17">
        <v>4.1742362E7</v>
      </c>
      <c r="H17670" s="17">
        <v>4.1742362E7</v>
      </c>
    </row>
    <row r="17671">
      <c r="A17671" s="7" t="s">
        <v>38519</v>
      </c>
      <c r="B17671" s="17" t="s">
        <v>38520</v>
      </c>
      <c r="C17671" s="17">
        <v>1.0</v>
      </c>
      <c r="D17671" s="17">
        <v>4.2785567E7</v>
      </c>
      <c r="E17671" s="17">
        <v>4.2785567E7</v>
      </c>
      <c r="F17671" s="17">
        <v>4.2785567E7</v>
      </c>
      <c r="G17671" s="17">
        <v>4.2785567E7</v>
      </c>
      <c r="H17671" s="17">
        <v>4.2785567E7</v>
      </c>
    </row>
    <row r="17672">
      <c r="A17672" s="7" t="s">
        <v>38521</v>
      </c>
      <c r="B17672" s="17" t="s">
        <v>38522</v>
      </c>
      <c r="C17672" s="17">
        <v>4.0</v>
      </c>
      <c r="D17672" s="17">
        <v>2.57955705E7</v>
      </c>
      <c r="E17672" s="17">
        <v>8994865.0</v>
      </c>
      <c r="F17672" s="17">
        <v>2.7669952E7</v>
      </c>
      <c r="G17672" s="17">
        <v>2.8267702E7</v>
      </c>
      <c r="H17672" s="17">
        <v>3.8249763E7</v>
      </c>
    </row>
    <row r="17673">
      <c r="A17673" s="7" t="s">
        <v>38523</v>
      </c>
      <c r="B17673" s="17" t="s">
        <v>38524</v>
      </c>
      <c r="C17673" s="17">
        <v>5.0</v>
      </c>
      <c r="D17673" s="17">
        <v>7.92745756E7</v>
      </c>
      <c r="E17673" s="17">
        <v>6.4010228E7</v>
      </c>
      <c r="F17673" s="17">
        <v>6.4010228E7</v>
      </c>
      <c r="G17673" s="17">
        <v>1.15451686E8</v>
      </c>
      <c r="H17673" s="17">
        <v>1.15451686E8</v>
      </c>
    </row>
    <row r="17674">
      <c r="A17674" s="7" t="s">
        <v>38525</v>
      </c>
      <c r="B17674" s="17" t="s">
        <v>38526</v>
      </c>
      <c r="C17674" s="17">
        <v>1.0</v>
      </c>
      <c r="D17674" s="17">
        <v>3.4134979E7</v>
      </c>
      <c r="E17674" s="17">
        <v>3.4134979E7</v>
      </c>
      <c r="F17674" s="17">
        <v>3.4134979E7</v>
      </c>
      <c r="G17674" s="17">
        <v>3.4134979E7</v>
      </c>
      <c r="H17674" s="17">
        <v>3.4134979E7</v>
      </c>
    </row>
    <row r="17675">
      <c r="A17675" s="7" t="s">
        <v>38527</v>
      </c>
      <c r="B17675" s="17" t="s">
        <v>38528</v>
      </c>
      <c r="C17675" s="17">
        <v>2.0</v>
      </c>
      <c r="D17675" s="17">
        <v>5.38015565E7</v>
      </c>
      <c r="E17675" s="17">
        <v>1.8535785E7</v>
      </c>
      <c r="F17675" s="17">
        <v>1.8535785E7</v>
      </c>
      <c r="G17675" s="17">
        <v>8.9067328E7</v>
      </c>
      <c r="H17675" s="17">
        <v>8.9067328E7</v>
      </c>
    </row>
    <row r="17676">
      <c r="A17676" s="7" t="s">
        <v>38529</v>
      </c>
      <c r="B17676" s="17" t="s">
        <v>38530</v>
      </c>
      <c r="C17676" s="17">
        <v>1.0</v>
      </c>
      <c r="D17676" s="17">
        <v>1.19152203E8</v>
      </c>
      <c r="E17676" s="17">
        <v>1.19152203E8</v>
      </c>
      <c r="F17676" s="17">
        <v>1.19152203E8</v>
      </c>
      <c r="G17676" s="17">
        <v>1.19152203E8</v>
      </c>
      <c r="H17676" s="17">
        <v>1.19152203E8</v>
      </c>
    </row>
    <row r="17677">
      <c r="A17677" s="7" t="s">
        <v>38532</v>
      </c>
      <c r="B17677" s="17" t="s">
        <v>38533</v>
      </c>
      <c r="C17677" s="17">
        <v>1.0</v>
      </c>
      <c r="D17677" s="17">
        <v>5.8865051E7</v>
      </c>
      <c r="E17677" s="17">
        <v>5.8865051E7</v>
      </c>
      <c r="F17677" s="17">
        <v>5.8865051E7</v>
      </c>
      <c r="G17677" s="17">
        <v>5.8865051E7</v>
      </c>
      <c r="H17677" s="17">
        <v>5.8865051E7</v>
      </c>
    </row>
    <row r="17678">
      <c r="A17678" s="7" t="s">
        <v>38534</v>
      </c>
      <c r="B17678" s="17" t="s">
        <v>38535</v>
      </c>
      <c r="C17678" s="17">
        <v>1.0</v>
      </c>
      <c r="D17678" s="17">
        <v>1.9478188E7</v>
      </c>
      <c r="E17678" s="17">
        <v>1.9478188E7</v>
      </c>
      <c r="F17678" s="17">
        <v>1.9478188E7</v>
      </c>
      <c r="G17678" s="17">
        <v>1.9478188E7</v>
      </c>
      <c r="H17678" s="17">
        <v>1.9478188E7</v>
      </c>
    </row>
    <row r="17679">
      <c r="A17679" s="7" t="s">
        <v>38536</v>
      </c>
      <c r="B17679" s="17" t="s">
        <v>38537</v>
      </c>
      <c r="C17679" s="17">
        <v>5.0</v>
      </c>
      <c r="D17679" s="17">
        <v>3.5442913E7</v>
      </c>
      <c r="E17679" s="17">
        <v>9203741.0</v>
      </c>
      <c r="F17679" s="17">
        <v>3.4220876E7</v>
      </c>
      <c r="G17679" s="17">
        <v>4.7803094E7</v>
      </c>
      <c r="H17679" s="17">
        <v>7.9958192E7</v>
      </c>
    </row>
    <row r="17680">
      <c r="A17680" s="7" t="s">
        <v>38538</v>
      </c>
      <c r="B17680" s="17" t="s">
        <v>38539</v>
      </c>
      <c r="C17680" s="17">
        <v>4.0</v>
      </c>
      <c r="D17680" s="17">
        <v>4.092478925E7</v>
      </c>
      <c r="E17680" s="17">
        <v>1.2763616E7</v>
      </c>
      <c r="F17680" s="17">
        <v>2.3702869E7</v>
      </c>
      <c r="G17680" s="17">
        <v>2.568474E7</v>
      </c>
      <c r="H17680" s="17">
        <v>1.01547932E8</v>
      </c>
    </row>
    <row r="17681">
      <c r="A17681" s="7" t="s">
        <v>38540</v>
      </c>
      <c r="B17681" s="17" t="s">
        <v>38541</v>
      </c>
      <c r="C17681" s="17">
        <v>2.0</v>
      </c>
      <c r="D17681" s="17">
        <v>5.96447855E7</v>
      </c>
      <c r="E17681" s="17">
        <v>5.5422905E7</v>
      </c>
      <c r="F17681" s="17">
        <v>5.5422905E7</v>
      </c>
      <c r="G17681" s="17">
        <v>6.3866666E7</v>
      </c>
      <c r="H17681" s="17">
        <v>6.3866666E7</v>
      </c>
    </row>
    <row r="17682">
      <c r="A17682" s="7" t="s">
        <v>38542</v>
      </c>
      <c r="B17682" s="17" t="s">
        <v>38543</v>
      </c>
      <c r="C17682" s="17">
        <v>44.0</v>
      </c>
      <c r="D17682" s="17">
        <v>4.181495016E7</v>
      </c>
      <c r="E17682" s="17">
        <v>2.2192455E7</v>
      </c>
      <c r="F17682" s="17">
        <v>3.6198265E7</v>
      </c>
      <c r="G17682" s="17">
        <v>5.6341953E7</v>
      </c>
      <c r="H17682" s="17">
        <v>7.335965E7</v>
      </c>
    </row>
    <row r="17683">
      <c r="A17683" s="7" t="s">
        <v>38545</v>
      </c>
      <c r="B17683" s="17" t="s">
        <v>38546</v>
      </c>
      <c r="C17683" s="17">
        <v>1.0</v>
      </c>
      <c r="D17683" s="17">
        <v>3793076.0</v>
      </c>
      <c r="E17683" s="17">
        <v>3793076.0</v>
      </c>
      <c r="F17683" s="17">
        <v>3793076.0</v>
      </c>
      <c r="G17683" s="17">
        <v>3793076.0</v>
      </c>
      <c r="H17683" s="17">
        <v>3793076.0</v>
      </c>
    </row>
    <row r="17684">
      <c r="A17684" s="7" t="s">
        <v>38547</v>
      </c>
      <c r="B17684" s="17" t="s">
        <v>38548</v>
      </c>
      <c r="C17684" s="17">
        <v>22.0</v>
      </c>
      <c r="D17684" s="17">
        <v>4.164126018E7</v>
      </c>
      <c r="E17684" s="17">
        <v>2.3425845E7</v>
      </c>
      <c r="F17684" s="17">
        <v>3.5436667E7</v>
      </c>
      <c r="G17684" s="17">
        <v>5.25115E7</v>
      </c>
      <c r="H17684" s="17">
        <v>6.329696E7</v>
      </c>
    </row>
    <row r="17685">
      <c r="A17685" s="7" t="s">
        <v>38549</v>
      </c>
      <c r="B17685" s="17" t="s">
        <v>38550</v>
      </c>
      <c r="C17685" s="17">
        <v>13.0</v>
      </c>
      <c r="D17685" s="17">
        <v>3.857913769E7</v>
      </c>
      <c r="E17685" s="17">
        <v>2.2277788E7</v>
      </c>
      <c r="F17685" s="17">
        <v>3.5869525E7</v>
      </c>
      <c r="G17685" s="17">
        <v>4.3131699E7</v>
      </c>
      <c r="H17685" s="17">
        <v>7.0591922E7</v>
      </c>
    </row>
    <row r="17686">
      <c r="A17686" s="7" t="s">
        <v>38551</v>
      </c>
      <c r="B17686" s="17" t="s">
        <v>38552</v>
      </c>
      <c r="C17686" s="17">
        <v>44.0</v>
      </c>
      <c r="D17686" s="17">
        <v>6.428303734E7</v>
      </c>
      <c r="E17686" s="17">
        <v>2.7726651E7</v>
      </c>
      <c r="F17686" s="17">
        <v>4.50441E7</v>
      </c>
      <c r="G17686" s="17">
        <v>9.9601816E7</v>
      </c>
      <c r="H17686" s="17">
        <v>1.39210071E8</v>
      </c>
    </row>
    <row r="17687">
      <c r="A17687" s="7" t="s">
        <v>38553</v>
      </c>
      <c r="B17687" s="17" t="s">
        <v>38554</v>
      </c>
      <c r="C17687" s="17">
        <v>3.0</v>
      </c>
      <c r="D17687" s="17">
        <v>3.0299621E7</v>
      </c>
      <c r="E17687" s="17">
        <v>2.1601735E7</v>
      </c>
      <c r="F17687" s="17">
        <v>3.283085E7</v>
      </c>
      <c r="G17687" s="17">
        <v>3.6466278E7</v>
      </c>
      <c r="H17687" s="17">
        <v>3.6466278E7</v>
      </c>
    </row>
    <row r="17688">
      <c r="A17688" s="7" t="s">
        <v>38555</v>
      </c>
      <c r="B17688" s="17" t="s">
        <v>38556</v>
      </c>
      <c r="C17688" s="17">
        <v>21.0</v>
      </c>
      <c r="D17688" s="17">
        <v>3.393672214E7</v>
      </c>
      <c r="E17688" s="17">
        <v>1.9874629E7</v>
      </c>
      <c r="F17688" s="17">
        <v>2.847355E7</v>
      </c>
      <c r="G17688" s="17">
        <v>4.3402156E7</v>
      </c>
      <c r="H17688" s="17">
        <v>4.3858671E7</v>
      </c>
    </row>
    <row r="17689">
      <c r="A17689" s="7" t="s">
        <v>38557</v>
      </c>
      <c r="B17689" s="17" t="s">
        <v>38558</v>
      </c>
      <c r="C17689" s="17">
        <v>18.0</v>
      </c>
      <c r="D17689" s="17">
        <v>7.19903095E7</v>
      </c>
      <c r="E17689" s="17">
        <v>1.8424878E7</v>
      </c>
      <c r="F17689" s="17">
        <v>3.452888E7</v>
      </c>
      <c r="G17689" s="17">
        <v>6.130372E7</v>
      </c>
      <c r="H17689" s="17">
        <v>2.61594815E8</v>
      </c>
    </row>
    <row r="17690">
      <c r="A17690" s="7" t="s">
        <v>38559</v>
      </c>
      <c r="B17690" s="17" t="s">
        <v>38560</v>
      </c>
      <c r="C17690" s="17">
        <v>1.0</v>
      </c>
      <c r="D17690" s="17">
        <v>2.7017343E7</v>
      </c>
      <c r="E17690" s="17">
        <v>2.7017343E7</v>
      </c>
      <c r="F17690" s="17">
        <v>2.7017343E7</v>
      </c>
      <c r="G17690" s="17">
        <v>2.7017343E7</v>
      </c>
      <c r="H17690" s="17">
        <v>2.7017343E7</v>
      </c>
    </row>
    <row r="17691">
      <c r="A17691" s="7" t="s">
        <v>38561</v>
      </c>
      <c r="B17691" s="17" t="s">
        <v>38562</v>
      </c>
      <c r="C17691" s="17">
        <v>12.0</v>
      </c>
      <c r="D17691" s="17">
        <v>2.47506695E7</v>
      </c>
      <c r="E17691" s="17">
        <v>4807584.0</v>
      </c>
      <c r="F17691" s="17">
        <v>2.3516132E7</v>
      </c>
      <c r="G17691" s="17">
        <v>3.0599112E7</v>
      </c>
      <c r="H17691" s="17">
        <v>3.9480347E7</v>
      </c>
    </row>
    <row r="17692">
      <c r="A17692" s="7" t="s">
        <v>38563</v>
      </c>
      <c r="B17692" s="17" t="s">
        <v>38564</v>
      </c>
      <c r="C17692" s="17">
        <v>2.0</v>
      </c>
      <c r="D17692" s="17">
        <v>2.20141805E7</v>
      </c>
      <c r="E17692" s="17">
        <v>9895546.0</v>
      </c>
      <c r="F17692" s="17">
        <v>9895546.0</v>
      </c>
      <c r="G17692" s="17">
        <v>3.4132815E7</v>
      </c>
      <c r="H17692" s="17">
        <v>3.4132815E7</v>
      </c>
    </row>
    <row r="17693">
      <c r="A17693" s="7" t="s">
        <v>38565</v>
      </c>
      <c r="B17693" s="17" t="s">
        <v>38566</v>
      </c>
      <c r="C17693" s="17">
        <v>7.0</v>
      </c>
      <c r="D17693" s="17">
        <v>3.086206486E7</v>
      </c>
      <c r="E17693" s="17">
        <v>1.7239326E7</v>
      </c>
      <c r="F17693" s="17">
        <v>2.7533937E7</v>
      </c>
      <c r="G17693" s="17">
        <v>5.1927554E7</v>
      </c>
      <c r="H17693" s="17">
        <v>6.1880028E7</v>
      </c>
    </row>
    <row r="17694">
      <c r="A17694" s="7" t="s">
        <v>13612</v>
      </c>
      <c r="B17694" s="17" t="s">
        <v>13613</v>
      </c>
      <c r="C17694" s="17">
        <v>2.0</v>
      </c>
      <c r="D17694" s="17">
        <v>6.17673705E7</v>
      </c>
      <c r="E17694" s="17">
        <v>2.5542451E7</v>
      </c>
      <c r="F17694" s="17">
        <v>2.5542451E7</v>
      </c>
      <c r="G17694" s="17">
        <v>9.799229E7</v>
      </c>
      <c r="H17694" s="17">
        <v>9.799229E7</v>
      </c>
    </row>
    <row r="17695">
      <c r="A17695" s="7" t="s">
        <v>38568</v>
      </c>
      <c r="B17695" s="17" t="s">
        <v>38569</v>
      </c>
      <c r="C17695" s="17">
        <v>1.0</v>
      </c>
      <c r="D17695" s="17">
        <v>4.3498844E7</v>
      </c>
      <c r="E17695" s="17">
        <v>4.3498844E7</v>
      </c>
      <c r="F17695" s="17">
        <v>4.3498844E7</v>
      </c>
      <c r="G17695" s="17">
        <v>4.3498844E7</v>
      </c>
      <c r="H17695" s="17">
        <v>4.3498844E7</v>
      </c>
    </row>
    <row r="17696">
      <c r="A17696" s="7" t="s">
        <v>38570</v>
      </c>
      <c r="B17696" s="17" t="s">
        <v>38571</v>
      </c>
      <c r="C17696" s="17">
        <v>1.0</v>
      </c>
      <c r="D17696" s="17">
        <v>7.4701132E7</v>
      </c>
      <c r="E17696" s="17">
        <v>7.4701132E7</v>
      </c>
      <c r="F17696" s="17">
        <v>7.4701132E7</v>
      </c>
      <c r="G17696" s="17">
        <v>7.4701132E7</v>
      </c>
      <c r="H17696" s="17">
        <v>7.4701132E7</v>
      </c>
    </row>
    <row r="17697">
      <c r="A17697" s="7" t="s">
        <v>38572</v>
      </c>
      <c r="B17697" s="17" t="s">
        <v>38573</v>
      </c>
      <c r="C17697" s="17">
        <v>8.0</v>
      </c>
      <c r="D17697" s="17">
        <v>3.352277988E7</v>
      </c>
      <c r="E17697" s="17">
        <v>3.2059233E7</v>
      </c>
      <c r="F17697" s="17">
        <v>3.430498E7</v>
      </c>
      <c r="G17697" s="17">
        <v>3.9053419E7</v>
      </c>
      <c r="H17697" s="17">
        <v>4.7901011E7</v>
      </c>
    </row>
    <row r="17698">
      <c r="A17698" s="7" t="s">
        <v>38574</v>
      </c>
      <c r="B17698" s="17" t="s">
        <v>38575</v>
      </c>
      <c r="C17698" s="17">
        <v>2.0</v>
      </c>
      <c r="D17698" s="17">
        <v>2.44031435E7</v>
      </c>
      <c r="E17698" s="17">
        <v>1.4686331E7</v>
      </c>
      <c r="F17698" s="17">
        <v>1.4686331E7</v>
      </c>
      <c r="G17698" s="17">
        <v>3.4119956E7</v>
      </c>
      <c r="H17698" s="17">
        <v>3.4119956E7</v>
      </c>
    </row>
    <row r="17699">
      <c r="A17699" s="7" t="s">
        <v>38576</v>
      </c>
      <c r="B17699" s="17" t="s">
        <v>38577</v>
      </c>
      <c r="C17699" s="17">
        <v>1.0</v>
      </c>
      <c r="D17699" s="17">
        <v>8.4637116E7</v>
      </c>
      <c r="E17699" s="17">
        <v>8.4637116E7</v>
      </c>
      <c r="F17699" s="17">
        <v>8.4637116E7</v>
      </c>
      <c r="G17699" s="17">
        <v>8.4637116E7</v>
      </c>
      <c r="H17699" s="17">
        <v>8.4637116E7</v>
      </c>
    </row>
    <row r="17700">
      <c r="A17700" s="7" t="s">
        <v>38578</v>
      </c>
      <c r="B17700" s="17" t="s">
        <v>38579</v>
      </c>
      <c r="C17700" s="17">
        <v>6.0</v>
      </c>
      <c r="D17700" s="17">
        <v>8.149272133E7</v>
      </c>
      <c r="E17700" s="17">
        <v>4.0798022E7</v>
      </c>
      <c r="F17700" s="17">
        <v>5.3206452E7</v>
      </c>
      <c r="G17700" s="17">
        <v>1.26517397E8</v>
      </c>
      <c r="H17700" s="17">
        <v>1.60141962E8</v>
      </c>
    </row>
    <row r="17701">
      <c r="A17701" s="7" t="s">
        <v>38580</v>
      </c>
      <c r="B17701" s="17" t="s">
        <v>38581</v>
      </c>
      <c r="C17701" s="17">
        <v>1.0</v>
      </c>
      <c r="D17701" s="17">
        <v>8.5596494E7</v>
      </c>
      <c r="E17701" s="17">
        <v>8.5596494E7</v>
      </c>
      <c r="F17701" s="17">
        <v>8.5596494E7</v>
      </c>
      <c r="G17701" s="17">
        <v>8.5596494E7</v>
      </c>
      <c r="H17701" s="17">
        <v>8.5596494E7</v>
      </c>
    </row>
    <row r="17702">
      <c r="A17702" s="7" t="s">
        <v>38582</v>
      </c>
      <c r="B17702" s="17" t="s">
        <v>38583</v>
      </c>
      <c r="C17702" s="17">
        <v>3.0</v>
      </c>
      <c r="D17702" s="17">
        <v>4.426098967E7</v>
      </c>
      <c r="E17702" s="17">
        <v>2.9568527E7</v>
      </c>
      <c r="F17702" s="17">
        <v>3.2777767E7</v>
      </c>
      <c r="G17702" s="17">
        <v>7.0436675E7</v>
      </c>
      <c r="H17702" s="17">
        <v>7.0436675E7</v>
      </c>
    </row>
    <row r="17703">
      <c r="A17703" s="7" t="s">
        <v>38584</v>
      </c>
      <c r="B17703" s="17" t="s">
        <v>38585</v>
      </c>
      <c r="C17703" s="17">
        <v>1.0</v>
      </c>
      <c r="D17703" s="17">
        <v>2.3296093E7</v>
      </c>
      <c r="E17703" s="17">
        <v>2.3296093E7</v>
      </c>
      <c r="F17703" s="17">
        <v>2.3296093E7</v>
      </c>
      <c r="G17703" s="17">
        <v>2.3296093E7</v>
      </c>
      <c r="H17703" s="17">
        <v>2.3296093E7</v>
      </c>
    </row>
    <row r="17704">
      <c r="A17704" s="7" t="s">
        <v>38586</v>
      </c>
      <c r="B17704" s="17" t="s">
        <v>38587</v>
      </c>
      <c r="C17704" s="17">
        <v>2.0</v>
      </c>
      <c r="D17704" s="17">
        <v>6607688.0</v>
      </c>
      <c r="E17704" s="17">
        <v>5023888.0</v>
      </c>
      <c r="F17704" s="17">
        <v>5023888.0</v>
      </c>
      <c r="G17704" s="17">
        <v>8191488.0</v>
      </c>
      <c r="H17704" s="17">
        <v>8191488.0</v>
      </c>
    </row>
    <row r="17705">
      <c r="A17705" s="7" t="s">
        <v>38588</v>
      </c>
      <c r="B17705" s="17" t="s">
        <v>38589</v>
      </c>
      <c r="C17705" s="17">
        <v>1.0</v>
      </c>
      <c r="D17705" s="17">
        <v>1.3848335E7</v>
      </c>
      <c r="E17705" s="17">
        <v>1.3848335E7</v>
      </c>
      <c r="F17705" s="17">
        <v>1.3848335E7</v>
      </c>
      <c r="G17705" s="17">
        <v>1.3848335E7</v>
      </c>
      <c r="H17705" s="17">
        <v>1.3848335E7</v>
      </c>
    </row>
    <row r="17706">
      <c r="A17706" s="7" t="s">
        <v>38590</v>
      </c>
      <c r="B17706" s="17" t="s">
        <v>38591</v>
      </c>
      <c r="C17706" s="17">
        <v>2.0</v>
      </c>
      <c r="D17706" s="17">
        <v>1.4369917E7</v>
      </c>
      <c r="E17706" s="17">
        <v>5212172.0</v>
      </c>
      <c r="F17706" s="17">
        <v>5212172.0</v>
      </c>
      <c r="G17706" s="17">
        <v>2.3527662E7</v>
      </c>
      <c r="H17706" s="17">
        <v>2.3527662E7</v>
      </c>
    </row>
    <row r="17707">
      <c r="A17707" s="7" t="s">
        <v>38592</v>
      </c>
      <c r="B17707" s="17" t="s">
        <v>38593</v>
      </c>
      <c r="C17707" s="17">
        <v>1.0</v>
      </c>
      <c r="D17707" s="17">
        <v>1.2953608E7</v>
      </c>
      <c r="E17707" s="17">
        <v>1.2953608E7</v>
      </c>
      <c r="F17707" s="17">
        <v>1.2953608E7</v>
      </c>
      <c r="G17707" s="17">
        <v>1.2953608E7</v>
      </c>
      <c r="H17707" s="17">
        <v>1.2953608E7</v>
      </c>
    </row>
    <row r="17708">
      <c r="A17708" s="7" t="s">
        <v>38594</v>
      </c>
      <c r="B17708" s="17" t="s">
        <v>38595</v>
      </c>
      <c r="C17708" s="17">
        <v>2.0</v>
      </c>
      <c r="D17708" s="17">
        <v>5.87491465E7</v>
      </c>
      <c r="E17708" s="17">
        <v>3.3294886E7</v>
      </c>
      <c r="F17708" s="17">
        <v>3.3294886E7</v>
      </c>
      <c r="G17708" s="17">
        <v>8.4203407E7</v>
      </c>
      <c r="H17708" s="17">
        <v>8.4203407E7</v>
      </c>
    </row>
    <row r="17709">
      <c r="A17709" s="7" t="s">
        <v>38596</v>
      </c>
      <c r="B17709" s="17" t="s">
        <v>38597</v>
      </c>
      <c r="C17709" s="17">
        <v>1.0</v>
      </c>
      <c r="D17709" s="17">
        <v>1.49262831E8</v>
      </c>
      <c r="E17709" s="17">
        <v>1.49262831E8</v>
      </c>
      <c r="F17709" s="17">
        <v>1.49262831E8</v>
      </c>
      <c r="G17709" s="17">
        <v>1.49262831E8</v>
      </c>
      <c r="H17709" s="17">
        <v>1.49262831E8</v>
      </c>
    </row>
    <row r="17710">
      <c r="A17710" s="7" t="s">
        <v>38598</v>
      </c>
      <c r="B17710" s="17" t="s">
        <v>38599</v>
      </c>
      <c r="C17710" s="17">
        <v>2.0</v>
      </c>
      <c r="D17710" s="17">
        <v>1.20525865E7</v>
      </c>
      <c r="E17710" s="17">
        <v>1884391.0</v>
      </c>
      <c r="F17710" s="17">
        <v>1884391.0</v>
      </c>
      <c r="G17710" s="17">
        <v>2.2220782E7</v>
      </c>
      <c r="H17710" s="17">
        <v>2.2220782E7</v>
      </c>
    </row>
    <row r="17711">
      <c r="A17711" s="7" t="s">
        <v>38600</v>
      </c>
      <c r="B17711" s="17" t="s">
        <v>38601</v>
      </c>
      <c r="C17711" s="17">
        <v>1.0</v>
      </c>
      <c r="D17711" s="17">
        <v>1.8425168E7</v>
      </c>
      <c r="E17711" s="17">
        <v>1.8425168E7</v>
      </c>
      <c r="F17711" s="17">
        <v>1.8425168E7</v>
      </c>
      <c r="G17711" s="17">
        <v>1.8425168E7</v>
      </c>
      <c r="H17711" s="17">
        <v>1.8425168E7</v>
      </c>
    </row>
    <row r="17712">
      <c r="A17712" s="7" t="s">
        <v>38602</v>
      </c>
      <c r="B17712" s="17" t="s">
        <v>38603</v>
      </c>
      <c r="C17712" s="17">
        <v>1.0</v>
      </c>
      <c r="D17712" s="17">
        <v>3.568288E7</v>
      </c>
      <c r="E17712" s="17">
        <v>3.568288E7</v>
      </c>
      <c r="F17712" s="17">
        <v>3.568288E7</v>
      </c>
      <c r="G17712" s="17">
        <v>3.568288E7</v>
      </c>
      <c r="H17712" s="17">
        <v>3.568288E7</v>
      </c>
    </row>
    <row r="17713">
      <c r="A17713" s="7" t="s">
        <v>38604</v>
      </c>
      <c r="B17713" s="17" t="s">
        <v>38605</v>
      </c>
      <c r="C17713" s="17">
        <v>2.0</v>
      </c>
      <c r="D17713" s="17">
        <v>9743391.5</v>
      </c>
      <c r="E17713" s="17">
        <v>9127552.0</v>
      </c>
      <c r="F17713" s="17">
        <v>9127552.0</v>
      </c>
      <c r="G17713" s="17">
        <v>1.0359231E7</v>
      </c>
      <c r="H17713" s="17">
        <v>1.0359231E7</v>
      </c>
    </row>
    <row r="17714">
      <c r="A17714" s="7" t="s">
        <v>38606</v>
      </c>
      <c r="B17714" s="17" t="s">
        <v>38607</v>
      </c>
      <c r="C17714" s="17">
        <v>1.0</v>
      </c>
      <c r="D17714" s="17">
        <v>4.244366E7</v>
      </c>
      <c r="E17714" s="17">
        <v>4.244366E7</v>
      </c>
      <c r="F17714" s="17">
        <v>4.244366E7</v>
      </c>
      <c r="G17714" s="17">
        <v>4.244366E7</v>
      </c>
      <c r="H17714" s="17">
        <v>4.244366E7</v>
      </c>
    </row>
    <row r="17715">
      <c r="A17715" s="7" t="s">
        <v>38608</v>
      </c>
      <c r="B17715" s="17" t="s">
        <v>38609</v>
      </c>
      <c r="C17715" s="17">
        <v>14.0</v>
      </c>
      <c r="D17715" s="17">
        <v>2.3218819E7</v>
      </c>
      <c r="E17715" s="17">
        <v>7196484.0</v>
      </c>
      <c r="F17715" s="17">
        <v>1.8729125E7</v>
      </c>
      <c r="G17715" s="17">
        <v>3.55056E7</v>
      </c>
      <c r="H17715" s="17">
        <v>3.9130355E7</v>
      </c>
    </row>
    <row r="17716">
      <c r="A17716" s="7" t="s">
        <v>38610</v>
      </c>
      <c r="B17716" s="17" t="s">
        <v>38611</v>
      </c>
      <c r="C17716" s="17">
        <v>4.0</v>
      </c>
      <c r="D17716" s="17">
        <v>1.353980275E7</v>
      </c>
      <c r="E17716" s="17">
        <v>5838523.0</v>
      </c>
      <c r="F17716" s="17">
        <v>1.0862438E7</v>
      </c>
      <c r="G17716" s="17">
        <v>1.8729125E7</v>
      </c>
      <c r="H17716" s="17">
        <v>1.8729125E7</v>
      </c>
    </row>
    <row r="17717">
      <c r="A17717" s="7" t="s">
        <v>38612</v>
      </c>
      <c r="B17717" s="17" t="s">
        <v>38613</v>
      </c>
      <c r="C17717" s="17">
        <v>3.0</v>
      </c>
      <c r="D17717" s="17">
        <v>1.644174333E7</v>
      </c>
      <c r="E17717" s="17">
        <v>1.049266E7</v>
      </c>
      <c r="F17717" s="17">
        <v>1.748859E7</v>
      </c>
      <c r="G17717" s="17">
        <v>2.134398E7</v>
      </c>
      <c r="H17717" s="17">
        <v>2.134398E7</v>
      </c>
    </row>
    <row r="17718">
      <c r="A17718" s="7" t="s">
        <v>38614</v>
      </c>
      <c r="B17718" s="17" t="s">
        <v>38615</v>
      </c>
      <c r="C17718" s="17">
        <v>1.0</v>
      </c>
      <c r="D17718" s="17">
        <v>8917047.0</v>
      </c>
      <c r="E17718" s="17">
        <v>8917047.0</v>
      </c>
      <c r="F17718" s="17">
        <v>8917047.0</v>
      </c>
      <c r="G17718" s="17">
        <v>8917047.0</v>
      </c>
      <c r="H17718" s="17">
        <v>8917047.0</v>
      </c>
    </row>
    <row r="17719">
      <c r="A17719" s="7" t="s">
        <v>38616</v>
      </c>
      <c r="B17719" s="17" t="s">
        <v>38617</v>
      </c>
      <c r="C17719" s="17">
        <v>4.0</v>
      </c>
      <c r="D17719" s="17">
        <v>1.6537843E7</v>
      </c>
      <c r="E17719" s="17">
        <v>7887316.0</v>
      </c>
      <c r="F17719" s="17">
        <v>1.50978E7</v>
      </c>
      <c r="G17719" s="17">
        <v>1.99587E7</v>
      </c>
      <c r="H17719" s="17">
        <v>2.3207556E7</v>
      </c>
    </row>
    <row r="17720">
      <c r="A17720" s="7" t="s">
        <v>38618</v>
      </c>
      <c r="B17720" s="17" t="s">
        <v>38619</v>
      </c>
      <c r="C17720" s="17">
        <v>2.0</v>
      </c>
      <c r="D17720" s="17">
        <v>4152771.5</v>
      </c>
      <c r="E17720" s="17">
        <v>4134266.0</v>
      </c>
      <c r="F17720" s="17">
        <v>4134266.0</v>
      </c>
      <c r="G17720" s="17">
        <v>4171277.0</v>
      </c>
      <c r="H17720" s="17">
        <v>4171277.0</v>
      </c>
    </row>
    <row r="17721">
      <c r="A17721" s="7" t="s">
        <v>38620</v>
      </c>
      <c r="B17721" s="17" t="s">
        <v>38621</v>
      </c>
      <c r="C17721" s="17">
        <v>4.0</v>
      </c>
      <c r="D17721" s="17">
        <v>6.809813825E7</v>
      </c>
      <c r="E17721" s="17">
        <v>7691355.0</v>
      </c>
      <c r="F17721" s="17">
        <v>1.2741861E7</v>
      </c>
      <c r="G17721" s="17">
        <v>1.24189886E8</v>
      </c>
      <c r="H17721" s="17">
        <v>1.27769451E8</v>
      </c>
    </row>
    <row r="17722">
      <c r="A17722" s="7" t="s">
        <v>38622</v>
      </c>
      <c r="B17722" s="17" t="s">
        <v>38623</v>
      </c>
      <c r="C17722" s="17">
        <v>1.0</v>
      </c>
      <c r="D17722" s="17">
        <v>1.724963E7</v>
      </c>
      <c r="E17722" s="17">
        <v>1.724963E7</v>
      </c>
      <c r="F17722" s="17">
        <v>1.724963E7</v>
      </c>
      <c r="G17722" s="17">
        <v>1.724963E7</v>
      </c>
      <c r="H17722" s="17">
        <v>1.724963E7</v>
      </c>
    </row>
    <row r="17723">
      <c r="A17723" s="7" t="s">
        <v>38624</v>
      </c>
      <c r="B17723" s="17" t="s">
        <v>38625</v>
      </c>
      <c r="C17723" s="17">
        <v>3.0</v>
      </c>
      <c r="D17723" s="17">
        <v>1.767313867E7</v>
      </c>
      <c r="E17723" s="17">
        <v>2093814.0</v>
      </c>
      <c r="F17723" s="17">
        <v>1.3026639E7</v>
      </c>
      <c r="G17723" s="17">
        <v>3.7898963E7</v>
      </c>
      <c r="H17723" s="17">
        <v>3.7898963E7</v>
      </c>
    </row>
    <row r="17724">
      <c r="A17724" s="7" t="s">
        <v>38626</v>
      </c>
      <c r="B17724" s="17" t="s">
        <v>38627</v>
      </c>
      <c r="C17724" s="17">
        <v>24.0</v>
      </c>
      <c r="D17724" s="17">
        <v>2.638249033E7</v>
      </c>
      <c r="E17724" s="17">
        <v>5918723.0</v>
      </c>
      <c r="F17724" s="17">
        <v>1.7767998E7</v>
      </c>
      <c r="G17724" s="17">
        <v>3.2566975E7</v>
      </c>
      <c r="H17724" s="17">
        <v>4.9814195E7</v>
      </c>
    </row>
    <row r="17725">
      <c r="A17725" s="7" t="s">
        <v>38628</v>
      </c>
      <c r="B17725" s="17" t="s">
        <v>38629</v>
      </c>
      <c r="C17725" s="17">
        <v>2.0</v>
      </c>
      <c r="D17725" s="17">
        <v>7.4693407E7</v>
      </c>
      <c r="E17725" s="17">
        <v>7.4693407E7</v>
      </c>
      <c r="F17725" s="17">
        <v>7.4693407E7</v>
      </c>
      <c r="G17725" s="17">
        <v>7.4693407E7</v>
      </c>
      <c r="H17725" s="17">
        <v>7.4693407E7</v>
      </c>
    </row>
    <row r="17726">
      <c r="A17726" s="7" t="s">
        <v>38630</v>
      </c>
      <c r="B17726" s="17" t="s">
        <v>38631</v>
      </c>
      <c r="C17726" s="17">
        <v>1.0</v>
      </c>
      <c r="D17726" s="17">
        <v>4588116.0</v>
      </c>
      <c r="E17726" s="17">
        <v>4588116.0</v>
      </c>
      <c r="F17726" s="17">
        <v>4588116.0</v>
      </c>
      <c r="G17726" s="17">
        <v>4588116.0</v>
      </c>
      <c r="H17726" s="17">
        <v>4588116.0</v>
      </c>
    </row>
    <row r="17727">
      <c r="A17727" s="7" t="s">
        <v>38632</v>
      </c>
      <c r="B17727" s="17" t="s">
        <v>38633</v>
      </c>
      <c r="C17727" s="17">
        <v>1.0</v>
      </c>
      <c r="D17727" s="17">
        <v>3.1837941E7</v>
      </c>
      <c r="E17727" s="17">
        <v>3.1837941E7</v>
      </c>
      <c r="F17727" s="17">
        <v>3.1837941E7</v>
      </c>
      <c r="G17727" s="17">
        <v>3.1837941E7</v>
      </c>
      <c r="H17727" s="17">
        <v>3.1837941E7</v>
      </c>
    </row>
    <row r="17728">
      <c r="A17728" s="7" t="s">
        <v>38634</v>
      </c>
      <c r="B17728" s="17" t="s">
        <v>38635</v>
      </c>
      <c r="C17728" s="17">
        <v>1.0</v>
      </c>
      <c r="D17728" s="17">
        <v>4.1126669E7</v>
      </c>
      <c r="E17728" s="17">
        <v>4.1126669E7</v>
      </c>
      <c r="F17728" s="17">
        <v>4.1126669E7</v>
      </c>
      <c r="G17728" s="17">
        <v>4.1126669E7</v>
      </c>
      <c r="H17728" s="17">
        <v>4.1126669E7</v>
      </c>
    </row>
    <row r="17729">
      <c r="A17729" s="7" t="s">
        <v>38636</v>
      </c>
      <c r="B17729" s="17" t="s">
        <v>38637</v>
      </c>
      <c r="C17729" s="17">
        <v>13.0</v>
      </c>
      <c r="D17729" s="17">
        <v>2.480655592E7</v>
      </c>
      <c r="E17729" s="17">
        <v>5673200.0</v>
      </c>
      <c r="F17729" s="17">
        <v>1.3440738E7</v>
      </c>
      <c r="G17729" s="17">
        <v>2.44103E7</v>
      </c>
      <c r="H17729" s="17">
        <v>3.7098866E7</v>
      </c>
    </row>
    <row r="17730">
      <c r="A17730" s="7" t="s">
        <v>38638</v>
      </c>
      <c r="B17730" s="17" t="s">
        <v>38639</v>
      </c>
      <c r="C17730" s="17">
        <v>11.0</v>
      </c>
      <c r="D17730" s="17">
        <v>1.058064073E7</v>
      </c>
      <c r="E17730" s="17">
        <v>4231400.0</v>
      </c>
      <c r="F17730" s="17">
        <v>5522129.0</v>
      </c>
      <c r="G17730" s="17">
        <v>1.1405999E7</v>
      </c>
      <c r="H17730" s="17">
        <v>1.5825994E7</v>
      </c>
    </row>
    <row r="17731">
      <c r="A17731" s="7" t="s">
        <v>38640</v>
      </c>
      <c r="B17731" s="17" t="s">
        <v>38641</v>
      </c>
      <c r="C17731" s="17">
        <v>28.0</v>
      </c>
      <c r="D17731" s="17">
        <v>3.860973189E7</v>
      </c>
      <c r="E17731" s="17">
        <v>6306875.0</v>
      </c>
      <c r="F17731" s="17">
        <v>2.0584838E7</v>
      </c>
      <c r="G17731" s="17">
        <v>4.6328795E7</v>
      </c>
      <c r="H17731" s="17">
        <v>1.110575E8</v>
      </c>
    </row>
    <row r="17732">
      <c r="A17732" s="7" t="s">
        <v>38642</v>
      </c>
      <c r="B17732" s="17" t="s">
        <v>38643</v>
      </c>
      <c r="C17732" s="17">
        <v>2.0</v>
      </c>
      <c r="D17732" s="17">
        <v>6.6360077E7</v>
      </c>
      <c r="E17732" s="17">
        <v>1.4474651E7</v>
      </c>
      <c r="F17732" s="17">
        <v>1.4474651E7</v>
      </c>
      <c r="G17732" s="17">
        <v>1.18245503E8</v>
      </c>
      <c r="H17732" s="17">
        <v>1.18245503E8</v>
      </c>
    </row>
    <row r="17733">
      <c r="A17733" s="7" t="s">
        <v>38644</v>
      </c>
      <c r="B17733" s="17" t="s">
        <v>38645</v>
      </c>
      <c r="C17733" s="17">
        <v>13.0</v>
      </c>
      <c r="D17733" s="17">
        <v>4.958910023E7</v>
      </c>
      <c r="E17733" s="17">
        <v>1.71105E7</v>
      </c>
      <c r="F17733" s="17">
        <v>2.5316782E7</v>
      </c>
      <c r="G17733" s="17">
        <v>4.751475E7</v>
      </c>
      <c r="H17733" s="17">
        <v>1.53855817E8</v>
      </c>
    </row>
    <row r="17734">
      <c r="A17734" s="7" t="s">
        <v>38647</v>
      </c>
      <c r="B17734" s="17" t="s">
        <v>38648</v>
      </c>
      <c r="C17734" s="17">
        <v>7.0</v>
      </c>
      <c r="D17734" s="17">
        <v>1.404865543E7</v>
      </c>
      <c r="E17734" s="17">
        <v>7164225.0</v>
      </c>
      <c r="F17734" s="17">
        <v>1.2931717E7</v>
      </c>
      <c r="G17734" s="17">
        <v>2.0120981E7</v>
      </c>
      <c r="H17734" s="17">
        <v>2.9678183E7</v>
      </c>
    </row>
    <row r="17735">
      <c r="A17735" s="7" t="s">
        <v>38649</v>
      </c>
      <c r="B17735" s="17" t="s">
        <v>38650</v>
      </c>
      <c r="C17735" s="17">
        <v>1.0</v>
      </c>
      <c r="D17735" s="17">
        <v>2.0125357E7</v>
      </c>
      <c r="E17735" s="17">
        <v>2.0125357E7</v>
      </c>
      <c r="F17735" s="17">
        <v>2.0125357E7</v>
      </c>
      <c r="G17735" s="17">
        <v>2.0125357E7</v>
      </c>
      <c r="H17735" s="17">
        <v>2.0125357E7</v>
      </c>
    </row>
    <row r="17736">
      <c r="A17736" s="7" t="s">
        <v>38651</v>
      </c>
      <c r="B17736" s="17" t="s">
        <v>38652</v>
      </c>
      <c r="C17736" s="17">
        <v>2.0</v>
      </c>
      <c r="D17736" s="17">
        <v>1.1155119E7</v>
      </c>
      <c r="E17736" s="17">
        <v>3398347.0</v>
      </c>
      <c r="F17736" s="17">
        <v>3398347.0</v>
      </c>
      <c r="G17736" s="17">
        <v>1.8911891E7</v>
      </c>
      <c r="H17736" s="17">
        <v>1.8911891E7</v>
      </c>
    </row>
    <row r="17737">
      <c r="A17737" s="7" t="s">
        <v>38653</v>
      </c>
      <c r="B17737" s="17" t="s">
        <v>38654</v>
      </c>
      <c r="C17737" s="17">
        <v>2.0</v>
      </c>
      <c r="D17737" s="17">
        <v>1.54180675E7</v>
      </c>
      <c r="E17737" s="17">
        <v>9063218.0</v>
      </c>
      <c r="F17737" s="17">
        <v>9063218.0</v>
      </c>
      <c r="G17737" s="17">
        <v>2.1772917E7</v>
      </c>
      <c r="H17737" s="17">
        <v>2.1772917E7</v>
      </c>
    </row>
    <row r="17738">
      <c r="A17738" s="7" t="s">
        <v>38655</v>
      </c>
      <c r="B17738" s="17" t="s">
        <v>38656</v>
      </c>
      <c r="C17738" s="17">
        <v>21.0</v>
      </c>
      <c r="D17738" s="17">
        <v>1.784144771E7</v>
      </c>
      <c r="E17738" s="17">
        <v>1.0139877E7</v>
      </c>
      <c r="F17738" s="17">
        <v>1.4651336E7</v>
      </c>
      <c r="G17738" s="17">
        <v>2.2374719E7</v>
      </c>
      <c r="H17738" s="17">
        <v>3.2738471E7</v>
      </c>
    </row>
    <row r="17739">
      <c r="A17739" s="7" t="s">
        <v>38657</v>
      </c>
      <c r="B17739" s="17" t="s">
        <v>38658</v>
      </c>
      <c r="C17739" s="17">
        <v>1.0</v>
      </c>
      <c r="D17739" s="17">
        <v>9067023.0</v>
      </c>
      <c r="E17739" s="17">
        <v>9067023.0</v>
      </c>
      <c r="F17739" s="17">
        <v>9067023.0</v>
      </c>
      <c r="G17739" s="17">
        <v>9067023.0</v>
      </c>
      <c r="H17739" s="17">
        <v>9067023.0</v>
      </c>
    </row>
    <row r="17740">
      <c r="A17740" s="7" t="s">
        <v>38659</v>
      </c>
      <c r="B17740" s="17" t="s">
        <v>38660</v>
      </c>
      <c r="C17740" s="17">
        <v>2.0</v>
      </c>
      <c r="D17740" s="17">
        <v>1.29669105E7</v>
      </c>
      <c r="E17740" s="17">
        <v>6789721.0</v>
      </c>
      <c r="F17740" s="17">
        <v>6789721.0</v>
      </c>
      <c r="G17740" s="17">
        <v>1.91441E7</v>
      </c>
      <c r="H17740" s="17">
        <v>1.91441E7</v>
      </c>
    </row>
    <row r="17741">
      <c r="A17741" s="7" t="s">
        <v>38661</v>
      </c>
      <c r="B17741" s="17" t="s">
        <v>38662</v>
      </c>
      <c r="C17741" s="17">
        <v>6.0</v>
      </c>
      <c r="D17741" s="17">
        <v>1.6335025E7</v>
      </c>
      <c r="E17741" s="17">
        <v>2251806.0</v>
      </c>
      <c r="F17741" s="17">
        <v>3573200.0</v>
      </c>
      <c r="G17741" s="17">
        <v>2.9432977E7</v>
      </c>
      <c r="H17741" s="17">
        <v>3.9257772E7</v>
      </c>
    </row>
    <row r="17742">
      <c r="A17742" s="7" t="s">
        <v>38663</v>
      </c>
      <c r="B17742" s="17" t="s">
        <v>38664</v>
      </c>
      <c r="C17742" s="17">
        <v>21.0</v>
      </c>
      <c r="D17742" s="17">
        <v>1.927183167E7</v>
      </c>
      <c r="E17742" s="17">
        <v>8946966.0</v>
      </c>
      <c r="F17742" s="17">
        <v>1.7144314E7</v>
      </c>
      <c r="G17742" s="17">
        <v>2.165237E7</v>
      </c>
      <c r="H17742" s="17">
        <v>2.5724646E7</v>
      </c>
    </row>
    <row r="17743">
      <c r="A17743" s="7" t="s">
        <v>38665</v>
      </c>
      <c r="B17743" s="17" t="s">
        <v>38666</v>
      </c>
      <c r="C17743" s="17">
        <v>1.0</v>
      </c>
      <c r="D17743" s="17">
        <v>5.2777853E7</v>
      </c>
      <c r="E17743" s="17">
        <v>5.2777853E7</v>
      </c>
      <c r="F17743" s="17">
        <v>5.2777853E7</v>
      </c>
      <c r="G17743" s="17">
        <v>5.2777853E7</v>
      </c>
      <c r="H17743" s="17">
        <v>5.2777853E7</v>
      </c>
    </row>
    <row r="17744">
      <c r="A17744" s="7" t="s">
        <v>38667</v>
      </c>
      <c r="B17744" s="17" t="s">
        <v>38668</v>
      </c>
      <c r="C17744" s="17">
        <v>8.0</v>
      </c>
      <c r="D17744" s="17">
        <v>1.130799538E7</v>
      </c>
      <c r="E17744" s="17">
        <v>2625126.0</v>
      </c>
      <c r="F17744" s="17">
        <v>8865836.0</v>
      </c>
      <c r="G17744" s="17">
        <v>1.5190017E7</v>
      </c>
      <c r="H17744" s="17">
        <v>2.417737E7</v>
      </c>
    </row>
    <row r="17745">
      <c r="A17745" s="7" t="s">
        <v>38670</v>
      </c>
      <c r="B17745" s="17" t="s">
        <v>38671</v>
      </c>
      <c r="C17745" s="17">
        <v>5.0</v>
      </c>
      <c r="D17745" s="17">
        <v>3.54606248E7</v>
      </c>
      <c r="E17745" s="17">
        <v>6823800.0</v>
      </c>
      <c r="F17745" s="17">
        <v>9432041.0</v>
      </c>
      <c r="G17745" s="17">
        <v>3.0244176E7</v>
      </c>
      <c r="H17745" s="17">
        <v>1.24667226E8</v>
      </c>
    </row>
    <row r="17746">
      <c r="A17746" s="7" t="s">
        <v>38672</v>
      </c>
      <c r="B17746" s="17" t="s">
        <v>38673</v>
      </c>
      <c r="C17746" s="17">
        <v>2.0</v>
      </c>
      <c r="D17746" s="17">
        <v>3764738.0</v>
      </c>
      <c r="E17746" s="17">
        <v>1175000.0</v>
      </c>
      <c r="F17746" s="17">
        <v>1175000.0</v>
      </c>
      <c r="G17746" s="17">
        <v>6354476.0</v>
      </c>
      <c r="H17746" s="17">
        <v>6354476.0</v>
      </c>
    </row>
    <row r="17747">
      <c r="A17747" s="7" t="s">
        <v>38674</v>
      </c>
      <c r="B17747" s="17" t="s">
        <v>38675</v>
      </c>
      <c r="C17747" s="17">
        <v>1.0</v>
      </c>
      <c r="D17747" s="17">
        <v>1.0490695E7</v>
      </c>
      <c r="E17747" s="17">
        <v>1.0490695E7</v>
      </c>
      <c r="F17747" s="17">
        <v>1.0490695E7</v>
      </c>
      <c r="G17747" s="17">
        <v>1.0490695E7</v>
      </c>
      <c r="H17747" s="17">
        <v>1.0490695E7</v>
      </c>
    </row>
    <row r="17748">
      <c r="A17748" s="7" t="s">
        <v>38676</v>
      </c>
      <c r="B17748" s="17" t="s">
        <v>38677</v>
      </c>
      <c r="C17748" s="17">
        <v>2.0</v>
      </c>
      <c r="D17748" s="17">
        <v>5947637.0</v>
      </c>
      <c r="E17748" s="17">
        <v>3208874.0</v>
      </c>
      <c r="F17748" s="17">
        <v>3208874.0</v>
      </c>
      <c r="G17748" s="17">
        <v>8686400.0</v>
      </c>
      <c r="H17748" s="17">
        <v>8686400.0</v>
      </c>
    </row>
    <row r="17749">
      <c r="A17749" s="7" t="s">
        <v>38678</v>
      </c>
      <c r="B17749" s="17" t="s">
        <v>38679</v>
      </c>
      <c r="C17749" s="17">
        <v>1.0</v>
      </c>
      <c r="D17749" s="17">
        <v>3806035.0</v>
      </c>
      <c r="E17749" s="17">
        <v>3806035.0</v>
      </c>
      <c r="F17749" s="17">
        <v>3806035.0</v>
      </c>
      <c r="G17749" s="17">
        <v>3806035.0</v>
      </c>
      <c r="H17749" s="17">
        <v>3806035.0</v>
      </c>
    </row>
    <row r="17750">
      <c r="A17750" s="7" t="s">
        <v>38680</v>
      </c>
      <c r="B17750" s="17" t="s">
        <v>38681</v>
      </c>
      <c r="C17750" s="17">
        <v>6.0</v>
      </c>
      <c r="D17750" s="17">
        <v>2.352943233E7</v>
      </c>
      <c r="E17750" s="17">
        <v>3806500.0</v>
      </c>
      <c r="F17750" s="17">
        <v>2.265315E7</v>
      </c>
      <c r="G17750" s="17">
        <v>2.7176729E7</v>
      </c>
      <c r="H17750" s="17">
        <v>6.1641649E7</v>
      </c>
    </row>
    <row r="17751">
      <c r="A17751" s="7" t="s">
        <v>38682</v>
      </c>
      <c r="B17751" s="17" t="s">
        <v>38683</v>
      </c>
      <c r="C17751" s="17">
        <v>7.0</v>
      </c>
      <c r="D17751" s="17">
        <v>6.090924714E7</v>
      </c>
      <c r="E17751" s="17">
        <v>2.7813861E7</v>
      </c>
      <c r="F17751" s="17">
        <v>6.1260915E7</v>
      </c>
      <c r="G17751" s="17">
        <v>1.07531878E8</v>
      </c>
      <c r="H17751" s="17">
        <v>1.15960224E8</v>
      </c>
    </row>
    <row r="17752">
      <c r="A17752" s="7" t="s">
        <v>38684</v>
      </c>
      <c r="B17752" s="17" t="s">
        <v>38685</v>
      </c>
      <c r="C17752" s="17">
        <v>12.0</v>
      </c>
      <c r="D17752" s="17">
        <v>1.379814925E7</v>
      </c>
      <c r="E17752" s="17">
        <v>4619328.0</v>
      </c>
      <c r="F17752" s="17">
        <v>6439600.0</v>
      </c>
      <c r="G17752" s="17">
        <v>1.28354E7</v>
      </c>
      <c r="H17752" s="17">
        <v>3.885315E7</v>
      </c>
    </row>
    <row r="17753">
      <c r="A17753" s="7" t="s">
        <v>38686</v>
      </c>
      <c r="B17753" s="17" t="s">
        <v>38687</v>
      </c>
      <c r="C17753" s="17">
        <v>27.0</v>
      </c>
      <c r="D17753" s="17">
        <v>2.031519044E7</v>
      </c>
      <c r="E17753" s="17">
        <v>7187044.0</v>
      </c>
      <c r="F17753" s="17">
        <v>1.1917605E7</v>
      </c>
      <c r="G17753" s="17">
        <v>2.6201567E7</v>
      </c>
      <c r="H17753" s="17">
        <v>3.51317E7</v>
      </c>
    </row>
    <row r="17754">
      <c r="A17754" s="7" t="s">
        <v>38688</v>
      </c>
      <c r="B17754" s="17" t="s">
        <v>38689</v>
      </c>
      <c r="C17754" s="17">
        <v>14.0</v>
      </c>
      <c r="D17754" s="17">
        <v>1.872112121E7</v>
      </c>
      <c r="E17754" s="17">
        <v>6327109.0</v>
      </c>
      <c r="F17754" s="17">
        <v>1.3924134E7</v>
      </c>
      <c r="G17754" s="17">
        <v>2.4721085E7</v>
      </c>
      <c r="H17754" s="17">
        <v>3.2256652E7</v>
      </c>
    </row>
    <row r="17755">
      <c r="A17755" s="7" t="s">
        <v>38690</v>
      </c>
      <c r="B17755" s="17" t="s">
        <v>38691</v>
      </c>
      <c r="C17755" s="17">
        <v>12.0</v>
      </c>
      <c r="D17755" s="17">
        <v>2.625396217E7</v>
      </c>
      <c r="E17755" s="17">
        <v>2905560.0</v>
      </c>
      <c r="F17755" s="17">
        <v>5833025.0</v>
      </c>
      <c r="G17755" s="17">
        <v>3.9881665E7</v>
      </c>
      <c r="H17755" s="17">
        <v>8.9581164E7</v>
      </c>
    </row>
    <row r="17756">
      <c r="A17756" s="7" t="s">
        <v>38692</v>
      </c>
      <c r="B17756" s="17" t="s">
        <v>38693</v>
      </c>
      <c r="C17756" s="17">
        <v>39.0</v>
      </c>
      <c r="D17756" s="17">
        <v>2.382764487E7</v>
      </c>
      <c r="E17756" s="17">
        <v>4538824.0</v>
      </c>
      <c r="F17756" s="17">
        <v>1.2716101E7</v>
      </c>
      <c r="G17756" s="17">
        <v>3.7895841E7</v>
      </c>
      <c r="H17756" s="17">
        <v>5.8203397E7</v>
      </c>
    </row>
    <row r="17757">
      <c r="A17757" s="7" t="s">
        <v>38694</v>
      </c>
      <c r="B17757" s="17" t="s">
        <v>38695</v>
      </c>
      <c r="C17757" s="17">
        <v>1.0</v>
      </c>
      <c r="D17757" s="17">
        <v>1.2488622E7</v>
      </c>
      <c r="E17757" s="17">
        <v>1.2488622E7</v>
      </c>
      <c r="F17757" s="17">
        <v>1.2488622E7</v>
      </c>
      <c r="G17757" s="17">
        <v>1.2488622E7</v>
      </c>
      <c r="H17757" s="17">
        <v>1.2488622E7</v>
      </c>
    </row>
    <row r="17758">
      <c r="A17758" s="7" t="s">
        <v>38696</v>
      </c>
      <c r="B17758" s="17" t="s">
        <v>38697</v>
      </c>
      <c r="C17758" s="17">
        <v>12.0</v>
      </c>
      <c r="D17758" s="17">
        <v>2.132008133E7</v>
      </c>
      <c r="E17758" s="17">
        <v>4910588.0</v>
      </c>
      <c r="F17758" s="17">
        <v>1.1856512E7</v>
      </c>
      <c r="G17758" s="17">
        <v>2.7203049E7</v>
      </c>
      <c r="H17758" s="17">
        <v>5.2577022E7</v>
      </c>
    </row>
    <row r="17759">
      <c r="A17759" s="7" t="s">
        <v>38698</v>
      </c>
      <c r="B17759" s="17" t="s">
        <v>38699</v>
      </c>
      <c r="C17759" s="17">
        <v>8.0</v>
      </c>
      <c r="D17759" s="17">
        <v>1.646972638E7</v>
      </c>
      <c r="E17759" s="17">
        <v>1.1566518E7</v>
      </c>
      <c r="F17759" s="17">
        <v>1.516461E7</v>
      </c>
      <c r="G17759" s="17">
        <v>1.5931418E7</v>
      </c>
      <c r="H17759" s="17">
        <v>3.0251676E7</v>
      </c>
    </row>
    <row r="17760">
      <c r="A17760" s="7" t="s">
        <v>38700</v>
      </c>
      <c r="B17760" s="17" t="s">
        <v>38701</v>
      </c>
      <c r="C17760" s="17">
        <v>4.0</v>
      </c>
      <c r="D17760" s="17">
        <v>1.409184675E7</v>
      </c>
      <c r="E17760" s="17">
        <v>5458028.0</v>
      </c>
      <c r="F17760" s="17">
        <v>5762281.0</v>
      </c>
      <c r="G17760" s="17">
        <v>1.9553779E7</v>
      </c>
      <c r="H17760" s="17">
        <v>2.5593299E7</v>
      </c>
    </row>
    <row r="17761">
      <c r="A17761" s="7" t="s">
        <v>38703</v>
      </c>
      <c r="B17761" s="17" t="s">
        <v>38704</v>
      </c>
      <c r="C17761" s="17">
        <v>12.0</v>
      </c>
      <c r="D17761" s="17">
        <v>1.83130985E7</v>
      </c>
      <c r="E17761" s="17">
        <v>3900600.0</v>
      </c>
      <c r="F17761" s="17">
        <v>9605714.0</v>
      </c>
      <c r="G17761" s="17">
        <v>1.5035876E7</v>
      </c>
      <c r="H17761" s="17">
        <v>3.6321047E7</v>
      </c>
    </row>
    <row r="17762">
      <c r="A17762" s="7" t="s">
        <v>38705</v>
      </c>
      <c r="B17762" s="17" t="s">
        <v>38706</v>
      </c>
      <c r="C17762" s="17">
        <v>1.0</v>
      </c>
      <c r="D17762" s="17">
        <v>3071988.0</v>
      </c>
      <c r="E17762" s="17">
        <v>3071988.0</v>
      </c>
      <c r="F17762" s="17">
        <v>3071988.0</v>
      </c>
      <c r="G17762" s="17">
        <v>3071988.0</v>
      </c>
      <c r="H17762" s="17">
        <v>3071988.0</v>
      </c>
    </row>
    <row r="17763">
      <c r="A17763" s="7" t="s">
        <v>38707</v>
      </c>
      <c r="B17763" s="17" t="s">
        <v>38708</v>
      </c>
      <c r="C17763" s="17">
        <v>9.0</v>
      </c>
      <c r="D17763" s="17">
        <v>1.448676078E7</v>
      </c>
      <c r="E17763" s="17">
        <v>7376880.0</v>
      </c>
      <c r="F17763" s="17">
        <v>1.3725039E7</v>
      </c>
      <c r="G17763" s="17">
        <v>2.078391E7</v>
      </c>
      <c r="H17763" s="17">
        <v>2.5868135E7</v>
      </c>
    </row>
    <row r="17764">
      <c r="A17764" s="7" t="s">
        <v>38709</v>
      </c>
      <c r="B17764" s="17" t="s">
        <v>37597</v>
      </c>
      <c r="C17764" s="17">
        <v>6.0</v>
      </c>
      <c r="D17764" s="17">
        <v>1.024719633E7</v>
      </c>
      <c r="E17764" s="17">
        <v>4867215.0</v>
      </c>
      <c r="F17764" s="17">
        <v>5659963.0</v>
      </c>
      <c r="G17764" s="17">
        <v>9801680.0</v>
      </c>
      <c r="H17764" s="17">
        <v>3.2673142E7</v>
      </c>
    </row>
    <row r="17765">
      <c r="A17765" s="7" t="s">
        <v>38710</v>
      </c>
      <c r="B17765" s="17" t="s">
        <v>38220</v>
      </c>
      <c r="C17765" s="17">
        <v>1.0</v>
      </c>
      <c r="D17765" s="17">
        <v>1.07685289E8</v>
      </c>
      <c r="E17765" s="17">
        <v>1.07685289E8</v>
      </c>
      <c r="F17765" s="17">
        <v>1.07685289E8</v>
      </c>
      <c r="G17765" s="17">
        <v>1.07685289E8</v>
      </c>
      <c r="H17765" s="17">
        <v>1.07685289E8</v>
      </c>
    </row>
    <row r="17766">
      <c r="A17766" s="7" t="s">
        <v>38711</v>
      </c>
      <c r="B17766" s="17" t="s">
        <v>38712</v>
      </c>
      <c r="C17766" s="17">
        <v>1.0</v>
      </c>
      <c r="D17766" s="17">
        <v>2.8759817E7</v>
      </c>
      <c r="E17766" s="17">
        <v>2.8759817E7</v>
      </c>
      <c r="F17766" s="17">
        <v>2.8759817E7</v>
      </c>
      <c r="G17766" s="17">
        <v>2.8759817E7</v>
      </c>
      <c r="H17766" s="17">
        <v>2.8759817E7</v>
      </c>
    </row>
    <row r="17767">
      <c r="A17767" s="7" t="s">
        <v>38713</v>
      </c>
      <c r="B17767" s="17" t="s">
        <v>37603</v>
      </c>
      <c r="C17767" s="17">
        <v>1.0</v>
      </c>
      <c r="D17767" s="17">
        <v>2.4690954E7</v>
      </c>
      <c r="E17767" s="17">
        <v>2.4690954E7</v>
      </c>
      <c r="F17767" s="17">
        <v>2.4690954E7</v>
      </c>
      <c r="G17767" s="17">
        <v>2.4690954E7</v>
      </c>
      <c r="H17767" s="17">
        <v>2.4690954E7</v>
      </c>
    </row>
    <row r="17768">
      <c r="A17768" s="7" t="s">
        <v>38714</v>
      </c>
      <c r="B17768" s="17" t="s">
        <v>37607</v>
      </c>
      <c r="C17768" s="17">
        <v>4.0</v>
      </c>
      <c r="D17768" s="17">
        <v>3.74144455E7</v>
      </c>
      <c r="E17768" s="17">
        <v>1.3127987E7</v>
      </c>
      <c r="F17768" s="17">
        <v>1.3789246E7</v>
      </c>
      <c r="G17768" s="17">
        <v>2.7094323E7</v>
      </c>
      <c r="H17768" s="17">
        <v>9.5646226E7</v>
      </c>
    </row>
    <row r="17769">
      <c r="A17769" s="7" t="s">
        <v>38715</v>
      </c>
      <c r="B17769" s="17" t="s">
        <v>37609</v>
      </c>
      <c r="C17769" s="17">
        <v>1.0</v>
      </c>
      <c r="D17769" s="17">
        <v>1.3188604E7</v>
      </c>
      <c r="E17769" s="17">
        <v>1.3188604E7</v>
      </c>
      <c r="F17769" s="17">
        <v>1.3188604E7</v>
      </c>
      <c r="G17769" s="17">
        <v>1.3188604E7</v>
      </c>
      <c r="H17769" s="17">
        <v>1.3188604E7</v>
      </c>
    </row>
    <row r="17770">
      <c r="A17770" s="7" t="s">
        <v>38716</v>
      </c>
      <c r="B17770" s="17" t="s">
        <v>37611</v>
      </c>
      <c r="C17770" s="17">
        <v>1.0</v>
      </c>
      <c r="D17770" s="17">
        <v>8905599.0</v>
      </c>
      <c r="E17770" s="17">
        <v>8905599.0</v>
      </c>
      <c r="F17770" s="17">
        <v>8905599.0</v>
      </c>
      <c r="G17770" s="17">
        <v>8905599.0</v>
      </c>
      <c r="H17770" s="17">
        <v>8905599.0</v>
      </c>
    </row>
    <row r="17771">
      <c r="A17771" s="7" t="s">
        <v>38717</v>
      </c>
      <c r="B17771" s="17" t="s">
        <v>38718</v>
      </c>
      <c r="C17771" s="17">
        <v>4.0</v>
      </c>
      <c r="D17771" s="17">
        <v>3.705904375E7</v>
      </c>
      <c r="E17771" s="17">
        <v>5667685.0</v>
      </c>
      <c r="F17771" s="17">
        <v>3.9534444E7</v>
      </c>
      <c r="G17771" s="17">
        <v>4.3066885E7</v>
      </c>
      <c r="H17771" s="17">
        <v>5.9967161E7</v>
      </c>
    </row>
    <row r="17772">
      <c r="A17772" s="7" t="s">
        <v>38719</v>
      </c>
      <c r="B17772" s="17" t="s">
        <v>38720</v>
      </c>
      <c r="C17772" s="17">
        <v>1.0</v>
      </c>
      <c r="D17772" s="17">
        <v>3199400.0</v>
      </c>
      <c r="E17772" s="17">
        <v>3199400.0</v>
      </c>
      <c r="F17772" s="17">
        <v>3199400.0</v>
      </c>
      <c r="G17772" s="17">
        <v>3199400.0</v>
      </c>
      <c r="H17772" s="17">
        <v>3199400.0</v>
      </c>
    </row>
    <row r="17773">
      <c r="A17773" s="7" t="s">
        <v>38721</v>
      </c>
      <c r="B17773" s="17" t="s">
        <v>38722</v>
      </c>
      <c r="C17773" s="17">
        <v>1.0</v>
      </c>
      <c r="D17773" s="17">
        <v>5.8286063E7</v>
      </c>
      <c r="E17773" s="17">
        <v>5.8286063E7</v>
      </c>
      <c r="F17773" s="17">
        <v>5.8286063E7</v>
      </c>
      <c r="G17773" s="17">
        <v>5.8286063E7</v>
      </c>
      <c r="H17773" s="17">
        <v>5.8286063E7</v>
      </c>
    </row>
    <row r="17774">
      <c r="A17774" s="7" t="s">
        <v>38723</v>
      </c>
      <c r="B17774" s="17" t="s">
        <v>38724</v>
      </c>
      <c r="C17774" s="17">
        <v>1.0</v>
      </c>
      <c r="D17774" s="17">
        <v>3.6000329E7</v>
      </c>
      <c r="E17774" s="17">
        <v>3.6000329E7</v>
      </c>
      <c r="F17774" s="17">
        <v>3.6000329E7</v>
      </c>
      <c r="G17774" s="17">
        <v>3.6000329E7</v>
      </c>
      <c r="H17774" s="17">
        <v>3.6000329E7</v>
      </c>
    </row>
    <row r="17775">
      <c r="A17775" s="7" t="s">
        <v>38725</v>
      </c>
      <c r="B17775" s="17" t="s">
        <v>38726</v>
      </c>
      <c r="C17775" s="17">
        <v>2.0</v>
      </c>
      <c r="D17775" s="17">
        <v>1.89595285E7</v>
      </c>
      <c r="E17775" s="17">
        <v>1.249963E7</v>
      </c>
      <c r="F17775" s="17">
        <v>1.249963E7</v>
      </c>
      <c r="G17775" s="17">
        <v>2.5419427E7</v>
      </c>
      <c r="H17775" s="17">
        <v>2.5419427E7</v>
      </c>
    </row>
    <row r="17776">
      <c r="A17776" s="7" t="s">
        <v>38727</v>
      </c>
      <c r="B17776" s="17" t="s">
        <v>37635</v>
      </c>
      <c r="C17776" s="17">
        <v>43.0</v>
      </c>
      <c r="D17776" s="17">
        <v>4.859135419E7</v>
      </c>
      <c r="E17776" s="17">
        <v>2.1129067E7</v>
      </c>
      <c r="F17776" s="17">
        <v>4.4263482E7</v>
      </c>
      <c r="G17776" s="17">
        <v>7.5030175E7</v>
      </c>
      <c r="H17776" s="17">
        <v>8.9887182E7</v>
      </c>
    </row>
    <row r="17777">
      <c r="A17777" s="7" t="s">
        <v>38728</v>
      </c>
      <c r="B17777" s="17" t="s">
        <v>38262</v>
      </c>
      <c r="C17777" s="17">
        <v>1.0</v>
      </c>
      <c r="D17777" s="17">
        <v>4.9716785E7</v>
      </c>
      <c r="E17777" s="17">
        <v>4.9716785E7</v>
      </c>
      <c r="F17777" s="17">
        <v>4.9716785E7</v>
      </c>
      <c r="G17777" s="17">
        <v>4.9716785E7</v>
      </c>
      <c r="H17777" s="17">
        <v>4.9716785E7</v>
      </c>
    </row>
    <row r="17778">
      <c r="A17778" s="7" t="s">
        <v>38729</v>
      </c>
      <c r="B17778" s="17" t="s">
        <v>37639</v>
      </c>
      <c r="C17778" s="17">
        <v>2.0</v>
      </c>
      <c r="D17778" s="17">
        <v>1.73909145E7</v>
      </c>
      <c r="E17778" s="17">
        <v>7144489.0</v>
      </c>
      <c r="F17778" s="17">
        <v>7144489.0</v>
      </c>
      <c r="G17778" s="17">
        <v>2.763734E7</v>
      </c>
      <c r="H17778" s="17">
        <v>2.763734E7</v>
      </c>
    </row>
    <row r="17779">
      <c r="A17779" s="7" t="s">
        <v>38730</v>
      </c>
      <c r="B17779" s="17" t="s">
        <v>37641</v>
      </c>
      <c r="C17779" s="17">
        <v>64.0</v>
      </c>
      <c r="D17779" s="17">
        <v>7.25751368E7</v>
      </c>
      <c r="E17779" s="17">
        <v>4.4609481E7</v>
      </c>
      <c r="F17779" s="17">
        <v>6.3605164E7</v>
      </c>
      <c r="G17779" s="17">
        <v>8.1763088E7</v>
      </c>
      <c r="H17779" s="17">
        <v>1.43991671E8</v>
      </c>
    </row>
    <row r="17780">
      <c r="A17780" s="7" t="s">
        <v>38731</v>
      </c>
      <c r="B17780" s="17" t="s">
        <v>37643</v>
      </c>
      <c r="C17780" s="17">
        <v>6.0</v>
      </c>
      <c r="D17780" s="17">
        <v>3.143088933E7</v>
      </c>
      <c r="E17780" s="17">
        <v>1.2492593E7</v>
      </c>
      <c r="F17780" s="17">
        <v>1.7235228E7</v>
      </c>
      <c r="G17780" s="17">
        <v>4.5699176E7</v>
      </c>
      <c r="H17780" s="17">
        <v>6.4868454E7</v>
      </c>
    </row>
    <row r="17781">
      <c r="A17781" s="7" t="s">
        <v>38732</v>
      </c>
      <c r="B17781" s="17" t="s">
        <v>37645</v>
      </c>
      <c r="C17781" s="17">
        <v>2.0</v>
      </c>
      <c r="D17781" s="17">
        <v>3.1635925E7</v>
      </c>
      <c r="E17781" s="17">
        <v>2.562845E7</v>
      </c>
      <c r="F17781" s="17">
        <v>2.562845E7</v>
      </c>
      <c r="G17781" s="17">
        <v>3.76434E7</v>
      </c>
      <c r="H17781" s="17">
        <v>3.76434E7</v>
      </c>
    </row>
    <row r="17782">
      <c r="A17782" s="7" t="s">
        <v>38733</v>
      </c>
      <c r="B17782" s="17" t="s">
        <v>37647</v>
      </c>
      <c r="C17782" s="17">
        <v>9.0</v>
      </c>
      <c r="D17782" s="17">
        <v>4.684168033E7</v>
      </c>
      <c r="E17782" s="17">
        <v>5500296.0</v>
      </c>
      <c r="F17782" s="17">
        <v>2.3680925E7</v>
      </c>
      <c r="G17782" s="17">
        <v>6.4595517E7</v>
      </c>
      <c r="H17782" s="17">
        <v>1.395474E8</v>
      </c>
    </row>
    <row r="17783">
      <c r="A17783" s="7" t="s">
        <v>38734</v>
      </c>
      <c r="B17783" s="17" t="s">
        <v>38735</v>
      </c>
      <c r="C17783" s="17">
        <v>6.0</v>
      </c>
      <c r="D17783" s="17">
        <v>5.4710522E7</v>
      </c>
      <c r="E17783" s="17">
        <v>2.3178491E7</v>
      </c>
      <c r="F17783" s="17">
        <v>4.5729704E7</v>
      </c>
      <c r="G17783" s="17">
        <v>7.8457596E7</v>
      </c>
      <c r="H17783" s="17">
        <v>1.05292743E8</v>
      </c>
    </row>
    <row r="17784">
      <c r="A17784" s="7" t="s">
        <v>38736</v>
      </c>
      <c r="B17784" s="17" t="s">
        <v>38737</v>
      </c>
      <c r="C17784" s="17">
        <v>8.0</v>
      </c>
      <c r="D17784" s="17">
        <v>1.416687838E7</v>
      </c>
      <c r="E17784" s="17">
        <v>9280242.0</v>
      </c>
      <c r="F17784" s="17">
        <v>1.1581859E7</v>
      </c>
      <c r="G17784" s="17">
        <v>1.4402743E7</v>
      </c>
      <c r="H17784" s="17">
        <v>3.2750122E7</v>
      </c>
    </row>
    <row r="17785">
      <c r="A17785" s="7" t="s">
        <v>38738</v>
      </c>
      <c r="B17785" s="17" t="s">
        <v>38739</v>
      </c>
      <c r="C17785" s="17">
        <v>1.0</v>
      </c>
      <c r="D17785" s="17">
        <v>1.750332E7</v>
      </c>
      <c r="E17785" s="17">
        <v>1.750332E7</v>
      </c>
      <c r="F17785" s="17">
        <v>1.750332E7</v>
      </c>
      <c r="G17785" s="17">
        <v>1.750332E7</v>
      </c>
      <c r="H17785" s="17">
        <v>1.750332E7</v>
      </c>
    </row>
    <row r="17786">
      <c r="A17786" s="7" t="s">
        <v>38740</v>
      </c>
      <c r="B17786" s="17" t="s">
        <v>38741</v>
      </c>
      <c r="C17786" s="17">
        <v>2.0</v>
      </c>
      <c r="D17786" s="17">
        <v>1.182142E7</v>
      </c>
      <c r="E17786" s="17">
        <v>9546602.0</v>
      </c>
      <c r="F17786" s="17">
        <v>9546602.0</v>
      </c>
      <c r="G17786" s="17">
        <v>1.4096238E7</v>
      </c>
      <c r="H17786" s="17">
        <v>1.4096238E7</v>
      </c>
    </row>
    <row r="17787">
      <c r="A17787" s="7" t="s">
        <v>38742</v>
      </c>
      <c r="B17787" s="17" t="s">
        <v>38743</v>
      </c>
      <c r="C17787" s="17">
        <v>20.0</v>
      </c>
      <c r="D17787" s="17">
        <v>3.050759495E7</v>
      </c>
      <c r="E17787" s="17">
        <v>3382498.0</v>
      </c>
      <c r="F17787" s="17">
        <v>8110230.0</v>
      </c>
      <c r="G17787" s="17">
        <v>3.2414717E7</v>
      </c>
      <c r="H17787" s="17">
        <v>9.1514487E7</v>
      </c>
    </row>
    <row r="17788">
      <c r="A17788" s="7" t="s">
        <v>38744</v>
      </c>
      <c r="B17788" s="17" t="s">
        <v>38745</v>
      </c>
      <c r="C17788" s="17">
        <v>1.0</v>
      </c>
      <c r="D17788" s="17">
        <v>3.2286675E7</v>
      </c>
      <c r="E17788" s="17">
        <v>3.2286675E7</v>
      </c>
      <c r="F17788" s="17">
        <v>3.2286675E7</v>
      </c>
      <c r="G17788" s="17">
        <v>3.2286675E7</v>
      </c>
      <c r="H17788" s="17">
        <v>3.2286675E7</v>
      </c>
    </row>
    <row r="17789">
      <c r="A17789" s="7" t="s">
        <v>38746</v>
      </c>
      <c r="B17789" s="17" t="s">
        <v>38747</v>
      </c>
      <c r="C17789" s="17">
        <v>1.0</v>
      </c>
      <c r="D17789" s="17">
        <v>4.50968E7</v>
      </c>
      <c r="E17789" s="17">
        <v>4.50968E7</v>
      </c>
      <c r="F17789" s="17">
        <v>4.50968E7</v>
      </c>
      <c r="G17789" s="17">
        <v>4.50968E7</v>
      </c>
      <c r="H17789" s="17">
        <v>4.50968E7</v>
      </c>
    </row>
    <row r="17790">
      <c r="A17790" s="7" t="s">
        <v>38748</v>
      </c>
      <c r="B17790" s="17" t="s">
        <v>38749</v>
      </c>
      <c r="C17790" s="17">
        <v>2.0</v>
      </c>
      <c r="D17790" s="17">
        <v>5.9660611E7</v>
      </c>
      <c r="E17790" s="17">
        <v>5.1919405E7</v>
      </c>
      <c r="F17790" s="17">
        <v>5.1919405E7</v>
      </c>
      <c r="G17790" s="17">
        <v>6.7401817E7</v>
      </c>
      <c r="H17790" s="17">
        <v>6.7401817E7</v>
      </c>
    </row>
    <row r="17791">
      <c r="A17791" s="7" t="s">
        <v>38750</v>
      </c>
      <c r="B17791" s="17" t="s">
        <v>38751</v>
      </c>
      <c r="C17791" s="17">
        <v>27.0</v>
      </c>
      <c r="D17791" s="17">
        <v>4.847357641E7</v>
      </c>
      <c r="E17791" s="17">
        <v>1.166528E7</v>
      </c>
      <c r="F17791" s="17">
        <v>5.6510068E7</v>
      </c>
      <c r="G17791" s="17">
        <v>6.736851E7</v>
      </c>
      <c r="H17791" s="17">
        <v>9.0210205E7</v>
      </c>
    </row>
    <row r="17792">
      <c r="A17792" s="7" t="s">
        <v>38752</v>
      </c>
      <c r="B17792" s="17" t="s">
        <v>38753</v>
      </c>
      <c r="C17792" s="17">
        <v>1.0</v>
      </c>
      <c r="D17792" s="17">
        <v>3.2589004E7</v>
      </c>
      <c r="E17792" s="17">
        <v>3.2589004E7</v>
      </c>
      <c r="F17792" s="17">
        <v>3.2589004E7</v>
      </c>
      <c r="G17792" s="17">
        <v>3.2589004E7</v>
      </c>
      <c r="H17792" s="17">
        <v>3.2589004E7</v>
      </c>
    </row>
    <row r="17793">
      <c r="A17793" s="7" t="s">
        <v>38754</v>
      </c>
      <c r="B17793" s="17" t="s">
        <v>38755</v>
      </c>
      <c r="C17793" s="17">
        <v>1.0</v>
      </c>
      <c r="D17793" s="17">
        <v>4569500.0</v>
      </c>
      <c r="E17793" s="17">
        <v>4569500.0</v>
      </c>
      <c r="F17793" s="17">
        <v>4569500.0</v>
      </c>
      <c r="G17793" s="17">
        <v>4569500.0</v>
      </c>
      <c r="H17793" s="17">
        <v>4569500.0</v>
      </c>
    </row>
    <row r="17794">
      <c r="A17794" s="7" t="s">
        <v>38756</v>
      </c>
      <c r="B17794" s="17" t="s">
        <v>38757</v>
      </c>
      <c r="C17794" s="17">
        <v>2.0</v>
      </c>
      <c r="D17794" s="17">
        <v>2.7712004E7</v>
      </c>
      <c r="E17794" s="17">
        <v>1.5339608E7</v>
      </c>
      <c r="F17794" s="17">
        <v>1.5339608E7</v>
      </c>
      <c r="G17794" s="17">
        <v>4.00844E7</v>
      </c>
      <c r="H17794" s="17">
        <v>4.00844E7</v>
      </c>
    </row>
    <row r="17795">
      <c r="A17795" s="7" t="s">
        <v>38758</v>
      </c>
      <c r="B17795" s="17" t="s">
        <v>38759</v>
      </c>
      <c r="C17795" s="17">
        <v>1.0</v>
      </c>
      <c r="D17795" s="17">
        <v>9508000.0</v>
      </c>
      <c r="E17795" s="17">
        <v>9508000.0</v>
      </c>
      <c r="F17795" s="17">
        <v>9508000.0</v>
      </c>
      <c r="G17795" s="17">
        <v>9508000.0</v>
      </c>
      <c r="H17795" s="17">
        <v>9508000.0</v>
      </c>
    </row>
    <row r="17796">
      <c r="A17796" s="7" t="s">
        <v>38760</v>
      </c>
      <c r="B17796" s="17" t="s">
        <v>38761</v>
      </c>
      <c r="C17796" s="17">
        <v>1.0</v>
      </c>
      <c r="D17796" s="17">
        <v>3.35453E7</v>
      </c>
      <c r="E17796" s="17">
        <v>3.35453E7</v>
      </c>
      <c r="F17796" s="17">
        <v>3.35453E7</v>
      </c>
      <c r="G17796" s="17">
        <v>3.35453E7</v>
      </c>
      <c r="H17796" s="17">
        <v>3.35453E7</v>
      </c>
    </row>
    <row r="17797">
      <c r="A17797" s="7" t="s">
        <v>38762</v>
      </c>
      <c r="B17797" s="17" t="s">
        <v>38763</v>
      </c>
      <c r="C17797" s="17">
        <v>1.0</v>
      </c>
      <c r="D17797" s="17">
        <v>8.4206968E7</v>
      </c>
      <c r="E17797" s="17">
        <v>8.4206968E7</v>
      </c>
      <c r="F17797" s="17">
        <v>8.4206968E7</v>
      </c>
      <c r="G17797" s="17">
        <v>8.4206968E7</v>
      </c>
      <c r="H17797" s="17">
        <v>8.4206968E7</v>
      </c>
    </row>
    <row r="17798">
      <c r="A17798" s="7" t="s">
        <v>38764</v>
      </c>
      <c r="B17798" s="17" t="s">
        <v>38765</v>
      </c>
      <c r="C17798" s="17">
        <v>2.0</v>
      </c>
      <c r="D17798" s="17">
        <v>7.7629663E7</v>
      </c>
      <c r="E17798" s="17">
        <v>2.3883076E7</v>
      </c>
      <c r="F17798" s="17">
        <v>2.3883076E7</v>
      </c>
      <c r="G17798" s="17">
        <v>1.3137625E8</v>
      </c>
      <c r="H17798" s="17">
        <v>1.3137625E8</v>
      </c>
    </row>
    <row r="17799">
      <c r="A17799" s="7" t="s">
        <v>38766</v>
      </c>
      <c r="B17799" s="17" t="s">
        <v>38767</v>
      </c>
      <c r="C17799" s="17">
        <v>1.0</v>
      </c>
      <c r="D17799" s="17">
        <v>2.5330002E7</v>
      </c>
      <c r="E17799" s="17">
        <v>2.5330002E7</v>
      </c>
      <c r="F17799" s="17">
        <v>2.5330002E7</v>
      </c>
      <c r="G17799" s="17">
        <v>2.5330002E7</v>
      </c>
      <c r="H17799" s="17">
        <v>2.5330002E7</v>
      </c>
    </row>
    <row r="17800">
      <c r="A17800" s="7" t="s">
        <v>38768</v>
      </c>
      <c r="B17800" s="17" t="s">
        <v>38769</v>
      </c>
      <c r="C17800" s="17">
        <v>1.0</v>
      </c>
      <c r="D17800" s="17">
        <v>7.1991003E7</v>
      </c>
      <c r="E17800" s="17">
        <v>7.1991003E7</v>
      </c>
      <c r="F17800" s="17">
        <v>7.1991003E7</v>
      </c>
      <c r="G17800" s="17">
        <v>7.1991003E7</v>
      </c>
      <c r="H17800" s="17">
        <v>7.1991003E7</v>
      </c>
    </row>
    <row r="17801">
      <c r="A17801" s="7" t="s">
        <v>38770</v>
      </c>
      <c r="B17801" s="17" t="s">
        <v>38771</v>
      </c>
      <c r="C17801" s="17">
        <v>1.0</v>
      </c>
      <c r="D17801" s="17">
        <v>1.04648E7</v>
      </c>
      <c r="E17801" s="17">
        <v>1.04648E7</v>
      </c>
      <c r="F17801" s="17">
        <v>1.04648E7</v>
      </c>
      <c r="G17801" s="17">
        <v>1.04648E7</v>
      </c>
      <c r="H17801" s="17">
        <v>1.04648E7</v>
      </c>
    </row>
    <row r="17802">
      <c r="A17802" s="7" t="s">
        <v>38772</v>
      </c>
      <c r="B17802" s="17" t="s">
        <v>38773</v>
      </c>
      <c r="C17802" s="17">
        <v>1.0</v>
      </c>
      <c r="D17802" s="17">
        <v>5.8708476E7</v>
      </c>
      <c r="E17802" s="17">
        <v>5.8708476E7</v>
      </c>
      <c r="F17802" s="17">
        <v>5.8708476E7</v>
      </c>
      <c r="G17802" s="17">
        <v>5.8708476E7</v>
      </c>
      <c r="H17802" s="17">
        <v>5.8708476E7</v>
      </c>
    </row>
    <row r="17803">
      <c r="A17803" s="7" t="s">
        <v>38774</v>
      </c>
      <c r="B17803" s="17" t="s">
        <v>38775</v>
      </c>
      <c r="C17803" s="17">
        <v>2.0</v>
      </c>
      <c r="D17803" s="17">
        <v>6380794.0</v>
      </c>
      <c r="E17803" s="17">
        <v>6380794.0</v>
      </c>
      <c r="F17803" s="17">
        <v>6380794.0</v>
      </c>
      <c r="G17803" s="17">
        <v>6380794.0</v>
      </c>
      <c r="H17803" s="17">
        <v>6380794.0</v>
      </c>
    </row>
    <row r="17804">
      <c r="A17804" s="7" t="s">
        <v>38776</v>
      </c>
      <c r="B17804" s="17" t="s">
        <v>38777</v>
      </c>
      <c r="C17804" s="17">
        <v>3.0</v>
      </c>
      <c r="D17804" s="17">
        <v>3047517.0</v>
      </c>
      <c r="E17804" s="17">
        <v>2036685.0</v>
      </c>
      <c r="F17804" s="17">
        <v>2115937.0</v>
      </c>
      <c r="G17804" s="17">
        <v>4989929.0</v>
      </c>
      <c r="H17804" s="17">
        <v>4989929.0</v>
      </c>
    </row>
    <row r="17805">
      <c r="A17805" s="7" t="s">
        <v>38778</v>
      </c>
      <c r="B17805" s="17" t="s">
        <v>38779</v>
      </c>
      <c r="C17805" s="17">
        <v>2.0</v>
      </c>
      <c r="D17805" s="17">
        <v>5.27795455E7</v>
      </c>
      <c r="E17805" s="17">
        <v>5.1002141E7</v>
      </c>
      <c r="F17805" s="17">
        <v>5.1002141E7</v>
      </c>
      <c r="G17805" s="17">
        <v>5.455695E7</v>
      </c>
      <c r="H17805" s="17">
        <v>5.455695E7</v>
      </c>
    </row>
    <row r="17806">
      <c r="A17806" s="7" t="s">
        <v>38780</v>
      </c>
      <c r="B17806" s="17" t="s">
        <v>38781</v>
      </c>
      <c r="C17806" s="17">
        <v>2.0</v>
      </c>
      <c r="D17806" s="17">
        <v>3.7980344E7</v>
      </c>
      <c r="E17806" s="17">
        <v>3.7980344E7</v>
      </c>
      <c r="F17806" s="17">
        <v>3.7980344E7</v>
      </c>
      <c r="G17806" s="17">
        <v>3.7980344E7</v>
      </c>
      <c r="H17806" s="17">
        <v>3.7980344E7</v>
      </c>
    </row>
    <row r="17807">
      <c r="A17807" s="7" t="s">
        <v>38782</v>
      </c>
      <c r="B17807" s="17" t="s">
        <v>38783</v>
      </c>
      <c r="C17807" s="17">
        <v>3.0</v>
      </c>
      <c r="D17807" s="17">
        <v>8.1921843E7</v>
      </c>
      <c r="E17807" s="17">
        <v>2.3770435E7</v>
      </c>
      <c r="F17807" s="17">
        <v>1.00290129E8</v>
      </c>
      <c r="G17807" s="17">
        <v>1.21704965E8</v>
      </c>
      <c r="H17807" s="17">
        <v>1.21704965E8</v>
      </c>
    </row>
    <row r="17808">
      <c r="A17808" s="7" t="s">
        <v>38784</v>
      </c>
      <c r="B17808" s="17" t="s">
        <v>38785</v>
      </c>
      <c r="C17808" s="17">
        <v>1.0</v>
      </c>
      <c r="D17808" s="17">
        <v>3.1769091E7</v>
      </c>
      <c r="E17808" s="17">
        <v>3.1769091E7</v>
      </c>
      <c r="F17808" s="17">
        <v>3.1769091E7</v>
      </c>
      <c r="G17808" s="17">
        <v>3.1769091E7</v>
      </c>
      <c r="H17808" s="17">
        <v>3.1769091E7</v>
      </c>
    </row>
    <row r="17809">
      <c r="A17809" s="7" t="s">
        <v>38786</v>
      </c>
      <c r="B17809" s="17" t="s">
        <v>38787</v>
      </c>
      <c r="C17809" s="17">
        <v>7.0</v>
      </c>
      <c r="D17809" s="17">
        <v>4.936594543E7</v>
      </c>
      <c r="E17809" s="17">
        <v>3.8902412E7</v>
      </c>
      <c r="F17809" s="17">
        <v>4.9522068E7</v>
      </c>
      <c r="G17809" s="17">
        <v>6.2282584E7</v>
      </c>
      <c r="H17809" s="17">
        <v>7.1298149E7</v>
      </c>
    </row>
    <row r="17810">
      <c r="A17810" s="7" t="s">
        <v>38788</v>
      </c>
      <c r="B17810" s="17" t="s">
        <v>38790</v>
      </c>
      <c r="C17810" s="17">
        <v>1.0</v>
      </c>
      <c r="D17810" s="17">
        <v>1.0484311E8</v>
      </c>
      <c r="E17810" s="17">
        <v>1.0484311E8</v>
      </c>
      <c r="F17810" s="17">
        <v>1.0484311E8</v>
      </c>
      <c r="G17810" s="17">
        <v>1.0484311E8</v>
      </c>
      <c r="H17810" s="17">
        <v>1.0484311E8</v>
      </c>
    </row>
    <row r="17811">
      <c r="A17811" s="7" t="s">
        <v>38791</v>
      </c>
      <c r="B17811" s="17" t="s">
        <v>38792</v>
      </c>
      <c r="C17811" s="17">
        <v>2.0</v>
      </c>
      <c r="D17811" s="17">
        <v>7.7608187E7</v>
      </c>
      <c r="E17811" s="17">
        <v>2.9078657E7</v>
      </c>
      <c r="F17811" s="17">
        <v>2.9078657E7</v>
      </c>
      <c r="G17811" s="17">
        <v>1.26137717E8</v>
      </c>
      <c r="H17811" s="17">
        <v>1.26137717E8</v>
      </c>
    </row>
    <row r="17812">
      <c r="A17812" s="7" t="s">
        <v>38793</v>
      </c>
      <c r="B17812" s="17" t="s">
        <v>38794</v>
      </c>
      <c r="C17812" s="17">
        <v>1.0</v>
      </c>
      <c r="D17812" s="17">
        <v>5.3361224E7</v>
      </c>
      <c r="E17812" s="17">
        <v>5.3361224E7</v>
      </c>
      <c r="F17812" s="17">
        <v>5.3361224E7</v>
      </c>
      <c r="G17812" s="17">
        <v>5.3361224E7</v>
      </c>
      <c r="H17812" s="17">
        <v>5.3361224E7</v>
      </c>
    </row>
    <row r="17813">
      <c r="A17813" s="7" t="s">
        <v>38795</v>
      </c>
      <c r="B17813" s="17" t="s">
        <v>38796</v>
      </c>
      <c r="C17813" s="17">
        <v>18.0</v>
      </c>
      <c r="D17813" s="17">
        <v>5.243320289E7</v>
      </c>
      <c r="E17813" s="17">
        <v>2.0646802E7</v>
      </c>
      <c r="F17813" s="17">
        <v>2.8476219E7</v>
      </c>
      <c r="G17813" s="17">
        <v>8.9937867E7</v>
      </c>
      <c r="H17813" s="17">
        <v>1.48464389E8</v>
      </c>
    </row>
    <row r="17814">
      <c r="A17814" s="7" t="s">
        <v>38797</v>
      </c>
      <c r="B17814" s="17" t="s">
        <v>38798</v>
      </c>
      <c r="C17814" s="17">
        <v>5.0</v>
      </c>
      <c r="D17814" s="17">
        <v>4.54262036E7</v>
      </c>
      <c r="E17814" s="17">
        <v>2.331689E7</v>
      </c>
      <c r="F17814" s="17">
        <v>3.27638E7</v>
      </c>
      <c r="G17814" s="17">
        <v>3.4838711E7</v>
      </c>
      <c r="H17814" s="17">
        <v>1.30806129E8</v>
      </c>
    </row>
    <row r="17815">
      <c r="A17815" s="7" t="s">
        <v>13615</v>
      </c>
      <c r="B17815" s="17" t="s">
        <v>13616</v>
      </c>
      <c r="C17815" s="17">
        <v>8.0</v>
      </c>
      <c r="D17815" s="17">
        <v>5.147267263E7</v>
      </c>
      <c r="E17815" s="17">
        <v>1.4440067E7</v>
      </c>
      <c r="F17815" s="17">
        <v>2.2147438E7</v>
      </c>
      <c r="G17815" s="17">
        <v>6.416754E7</v>
      </c>
      <c r="H17815" s="17">
        <v>1.33048958E8</v>
      </c>
    </row>
    <row r="17816">
      <c r="A17816" s="7" t="s">
        <v>38799</v>
      </c>
      <c r="B17816" s="17" t="s">
        <v>38800</v>
      </c>
      <c r="C17816" s="17">
        <v>1.0</v>
      </c>
      <c r="D17816" s="17">
        <v>3.251918E7</v>
      </c>
      <c r="E17816" s="17">
        <v>3.251918E7</v>
      </c>
      <c r="F17816" s="17">
        <v>3.251918E7</v>
      </c>
      <c r="G17816" s="17">
        <v>3.251918E7</v>
      </c>
      <c r="H17816" s="17">
        <v>3.251918E7</v>
      </c>
    </row>
    <row r="17817">
      <c r="A17817" s="7" t="s">
        <v>38801</v>
      </c>
      <c r="B17817" s="17" t="s">
        <v>38802</v>
      </c>
      <c r="C17817" s="17">
        <v>5.0</v>
      </c>
      <c r="D17817" s="17">
        <v>3.21923692E7</v>
      </c>
      <c r="E17817" s="17">
        <v>1.1492797E7</v>
      </c>
      <c r="F17817" s="17">
        <v>1.2273374E7</v>
      </c>
      <c r="G17817" s="17">
        <v>3.7432786E7</v>
      </c>
      <c r="H17817" s="17">
        <v>9.7767855E7</v>
      </c>
    </row>
    <row r="17818">
      <c r="A17818" s="7" t="s">
        <v>38803</v>
      </c>
      <c r="B17818" s="17" t="s">
        <v>38804</v>
      </c>
      <c r="C17818" s="17">
        <v>5.0</v>
      </c>
      <c r="D17818" s="17">
        <v>2.6443134E7</v>
      </c>
      <c r="E17818" s="17">
        <v>2.5123846E7</v>
      </c>
      <c r="F17818" s="17">
        <v>2.6365765E7</v>
      </c>
      <c r="G17818" s="17">
        <v>3.3480458E7</v>
      </c>
      <c r="H17818" s="17">
        <v>4.03449E7</v>
      </c>
    </row>
    <row r="17819">
      <c r="A17819" s="7" t="s">
        <v>38805</v>
      </c>
      <c r="B17819" s="17" t="s">
        <v>38806</v>
      </c>
      <c r="C17819" s="17">
        <v>3.0</v>
      </c>
      <c r="D17819" s="17">
        <v>3.9266048E7</v>
      </c>
      <c r="E17819" s="17">
        <v>3.1231071E7</v>
      </c>
      <c r="F17819" s="17">
        <v>3.9054095E7</v>
      </c>
      <c r="G17819" s="17">
        <v>4.7512978E7</v>
      </c>
      <c r="H17819" s="17">
        <v>4.7512978E7</v>
      </c>
    </row>
    <row r="17820">
      <c r="A17820" s="7" t="s">
        <v>38807</v>
      </c>
      <c r="B17820" s="17" t="s">
        <v>38808</v>
      </c>
      <c r="C17820" s="17">
        <v>1.0</v>
      </c>
      <c r="D17820" s="17">
        <v>1.000705E7</v>
      </c>
      <c r="E17820" s="17">
        <v>1.000705E7</v>
      </c>
      <c r="F17820" s="17">
        <v>1.000705E7</v>
      </c>
      <c r="G17820" s="17">
        <v>1.000705E7</v>
      </c>
      <c r="H17820" s="17">
        <v>1.000705E7</v>
      </c>
    </row>
    <row r="17821">
      <c r="A17821" s="7" t="s">
        <v>38810</v>
      </c>
      <c r="B17821" s="17" t="s">
        <v>38811</v>
      </c>
      <c r="C17821" s="17">
        <v>1.0</v>
      </c>
      <c r="D17821" s="17">
        <v>9.7407203E7</v>
      </c>
      <c r="E17821" s="17">
        <v>9.7407203E7</v>
      </c>
      <c r="F17821" s="17">
        <v>9.7407203E7</v>
      </c>
      <c r="G17821" s="17">
        <v>9.7407203E7</v>
      </c>
      <c r="H17821" s="17">
        <v>9.7407203E7</v>
      </c>
    </row>
    <row r="17822">
      <c r="A17822" s="7" t="s">
        <v>38812</v>
      </c>
      <c r="B17822" s="17" t="s">
        <v>38813</v>
      </c>
      <c r="C17822" s="17">
        <v>1.0</v>
      </c>
      <c r="D17822" s="17">
        <v>4.7690291E7</v>
      </c>
      <c r="E17822" s="17">
        <v>4.7690291E7</v>
      </c>
      <c r="F17822" s="17">
        <v>4.7690291E7</v>
      </c>
      <c r="G17822" s="17">
        <v>4.7690291E7</v>
      </c>
      <c r="H17822" s="17">
        <v>4.7690291E7</v>
      </c>
    </row>
    <row r="17823">
      <c r="A17823" s="7" t="s">
        <v>38814</v>
      </c>
      <c r="B17823" s="17" t="s">
        <v>38815</v>
      </c>
      <c r="C17823" s="17">
        <v>2.0</v>
      </c>
      <c r="D17823" s="17">
        <v>1.21239304E8</v>
      </c>
      <c r="E17823" s="17">
        <v>1.544168E7</v>
      </c>
      <c r="F17823" s="17">
        <v>1.544168E7</v>
      </c>
      <c r="G17823" s="17">
        <v>2.27036928E8</v>
      </c>
      <c r="H17823" s="17">
        <v>2.27036928E8</v>
      </c>
    </row>
    <row r="17824">
      <c r="A17824" s="7" t="s">
        <v>38816</v>
      </c>
      <c r="B17824" s="17" t="s">
        <v>38817</v>
      </c>
      <c r="C17824" s="17">
        <v>2.0</v>
      </c>
      <c r="D17824" s="17">
        <v>1.27171123E8</v>
      </c>
      <c r="E17824" s="17">
        <v>3.1991446E7</v>
      </c>
      <c r="F17824" s="17">
        <v>3.1991446E7</v>
      </c>
      <c r="G17824" s="17">
        <v>2.223508E8</v>
      </c>
      <c r="H17824" s="17">
        <v>2.223508E8</v>
      </c>
    </row>
    <row r="17825">
      <c r="A17825" s="7" t="s">
        <v>38818</v>
      </c>
      <c r="B17825" s="17" t="s">
        <v>38819</v>
      </c>
      <c r="C17825" s="17">
        <v>1.0</v>
      </c>
      <c r="D17825" s="17">
        <v>3.1924028E7</v>
      </c>
      <c r="E17825" s="17">
        <v>3.1924028E7</v>
      </c>
      <c r="F17825" s="17">
        <v>3.1924028E7</v>
      </c>
      <c r="G17825" s="17">
        <v>3.1924028E7</v>
      </c>
      <c r="H17825" s="17">
        <v>3.1924028E7</v>
      </c>
    </row>
    <row r="17826">
      <c r="A17826" s="7" t="s">
        <v>38820</v>
      </c>
      <c r="B17826" s="17" t="s">
        <v>38821</v>
      </c>
      <c r="C17826" s="17">
        <v>2.0</v>
      </c>
      <c r="D17826" s="17">
        <v>1.9865424E7</v>
      </c>
      <c r="E17826" s="17">
        <v>1.0498885E7</v>
      </c>
      <c r="F17826" s="17">
        <v>1.0498885E7</v>
      </c>
      <c r="G17826" s="17">
        <v>2.9231963E7</v>
      </c>
      <c r="H17826" s="17">
        <v>2.9231963E7</v>
      </c>
    </row>
    <row r="17827">
      <c r="A17827" s="7" t="s">
        <v>38822</v>
      </c>
      <c r="B17827" s="17" t="s">
        <v>38823</v>
      </c>
      <c r="C17827" s="17">
        <v>1.0</v>
      </c>
      <c r="D17827" s="17">
        <v>2.3119634E7</v>
      </c>
      <c r="E17827" s="17">
        <v>2.3119634E7</v>
      </c>
      <c r="F17827" s="17">
        <v>2.3119634E7</v>
      </c>
      <c r="G17827" s="17">
        <v>2.3119634E7</v>
      </c>
      <c r="H17827" s="17">
        <v>2.3119634E7</v>
      </c>
    </row>
    <row r="17828">
      <c r="A17828" s="7" t="s">
        <v>38824</v>
      </c>
      <c r="B17828" s="17" t="s">
        <v>38825</v>
      </c>
      <c r="C17828" s="17">
        <v>2.0</v>
      </c>
      <c r="D17828" s="17">
        <v>4.83393885E7</v>
      </c>
      <c r="E17828" s="17">
        <v>1.2522134E7</v>
      </c>
      <c r="F17828" s="17">
        <v>1.2522134E7</v>
      </c>
      <c r="G17828" s="17">
        <v>8.4156643E7</v>
      </c>
      <c r="H17828" s="17">
        <v>8.4156643E7</v>
      </c>
    </row>
    <row r="17829">
      <c r="A17829" s="7" t="s">
        <v>38826</v>
      </c>
      <c r="B17829" s="17" t="s">
        <v>38827</v>
      </c>
      <c r="C17829" s="17">
        <v>1.0</v>
      </c>
      <c r="D17829" s="17">
        <v>6.438723E7</v>
      </c>
      <c r="E17829" s="17">
        <v>6.438723E7</v>
      </c>
      <c r="F17829" s="17">
        <v>6.438723E7</v>
      </c>
      <c r="G17829" s="17">
        <v>6.438723E7</v>
      </c>
      <c r="H17829" s="17">
        <v>6.438723E7</v>
      </c>
    </row>
    <row r="17830">
      <c r="A17830" s="7" t="s">
        <v>38828</v>
      </c>
      <c r="B17830" s="17" t="s">
        <v>38829</v>
      </c>
      <c r="C17830" s="17">
        <v>1.0</v>
      </c>
      <c r="D17830" s="17">
        <v>2.26699755E8</v>
      </c>
      <c r="E17830" s="17">
        <v>2.26699755E8</v>
      </c>
      <c r="F17830" s="17">
        <v>2.26699755E8</v>
      </c>
      <c r="G17830" s="17">
        <v>2.26699755E8</v>
      </c>
      <c r="H17830" s="17">
        <v>2.26699755E8</v>
      </c>
    </row>
    <row r="17831">
      <c r="A17831" s="7" t="s">
        <v>38830</v>
      </c>
      <c r="B17831" s="17" t="s">
        <v>38831</v>
      </c>
      <c r="C17831" s="17">
        <v>1.0</v>
      </c>
      <c r="D17831" s="17">
        <v>8355422.0</v>
      </c>
      <c r="E17831" s="17">
        <v>8355422.0</v>
      </c>
      <c r="F17831" s="17">
        <v>8355422.0</v>
      </c>
      <c r="G17831" s="17">
        <v>8355422.0</v>
      </c>
      <c r="H17831" s="17">
        <v>8355422.0</v>
      </c>
    </row>
    <row r="17832">
      <c r="A17832" s="7" t="s">
        <v>38832</v>
      </c>
      <c r="B17832" s="17" t="s">
        <v>38833</v>
      </c>
      <c r="C17832" s="17">
        <v>1.0</v>
      </c>
      <c r="D17832" s="17">
        <v>3.6342496E7</v>
      </c>
      <c r="E17832" s="17">
        <v>3.6342496E7</v>
      </c>
      <c r="F17832" s="17">
        <v>3.6342496E7</v>
      </c>
      <c r="G17832" s="17">
        <v>3.6342496E7</v>
      </c>
      <c r="H17832" s="17">
        <v>3.6342496E7</v>
      </c>
    </row>
    <row r="17833">
      <c r="A17833" s="7" t="s">
        <v>38834</v>
      </c>
      <c r="B17833" s="17" t="s">
        <v>38835</v>
      </c>
      <c r="C17833" s="17">
        <v>1.0</v>
      </c>
      <c r="D17833" s="17">
        <v>1.1768512E7</v>
      </c>
      <c r="E17833" s="17">
        <v>1.1768512E7</v>
      </c>
      <c r="F17833" s="17">
        <v>1.1768512E7</v>
      </c>
      <c r="G17833" s="17">
        <v>1.1768512E7</v>
      </c>
      <c r="H17833" s="17">
        <v>1.1768512E7</v>
      </c>
    </row>
    <row r="17834">
      <c r="A17834" s="7" t="s">
        <v>38836</v>
      </c>
      <c r="B17834" s="17" t="s">
        <v>38837</v>
      </c>
      <c r="C17834" s="17">
        <v>1.0</v>
      </c>
      <c r="D17834" s="17">
        <v>6407114.0</v>
      </c>
      <c r="E17834" s="17">
        <v>6407114.0</v>
      </c>
      <c r="F17834" s="17">
        <v>6407114.0</v>
      </c>
      <c r="G17834" s="17">
        <v>6407114.0</v>
      </c>
      <c r="H17834" s="17">
        <v>6407114.0</v>
      </c>
    </row>
    <row r="17835">
      <c r="A17835" s="7" t="s">
        <v>38838</v>
      </c>
      <c r="B17835" s="17" t="s">
        <v>38839</v>
      </c>
      <c r="C17835" s="17">
        <v>2.0</v>
      </c>
      <c r="D17835" s="17">
        <v>6.15996865E7</v>
      </c>
      <c r="E17835" s="17">
        <v>1.7685751E7</v>
      </c>
      <c r="F17835" s="17">
        <v>1.7685751E7</v>
      </c>
      <c r="G17835" s="17">
        <v>1.05513622E8</v>
      </c>
      <c r="H17835" s="17">
        <v>1.05513622E8</v>
      </c>
    </row>
    <row r="17836">
      <c r="A17836" s="7" t="s">
        <v>38840</v>
      </c>
      <c r="B17836" s="17" t="s">
        <v>38841</v>
      </c>
      <c r="C17836" s="17">
        <v>5.0</v>
      </c>
      <c r="D17836" s="17">
        <v>6.02844974E7</v>
      </c>
      <c r="E17836" s="17">
        <v>1.672943E7</v>
      </c>
      <c r="F17836" s="17">
        <v>1.92423E7</v>
      </c>
      <c r="G17836" s="17">
        <v>1.23633327E8</v>
      </c>
      <c r="H17836" s="17">
        <v>1.2672093E8</v>
      </c>
    </row>
    <row r="17837">
      <c r="A17837" s="7" t="s">
        <v>38842</v>
      </c>
      <c r="B17837" s="17" t="s">
        <v>38843</v>
      </c>
      <c r="C17837" s="17">
        <v>3.0</v>
      </c>
      <c r="D17837" s="17">
        <v>1.02315954E8</v>
      </c>
      <c r="E17837" s="17">
        <v>4510590.0</v>
      </c>
      <c r="F17837" s="17">
        <v>5.1012074E7</v>
      </c>
      <c r="G17837" s="17">
        <v>2.51425198E8</v>
      </c>
      <c r="H17837" s="17">
        <v>2.51425198E8</v>
      </c>
    </row>
    <row r="17838">
      <c r="A17838" s="7" t="s">
        <v>38845</v>
      </c>
      <c r="B17838" s="17" t="s">
        <v>38846</v>
      </c>
      <c r="C17838" s="17">
        <v>4.0</v>
      </c>
      <c r="D17838" s="17">
        <v>6.48786495E7</v>
      </c>
      <c r="E17838" s="17">
        <v>4875397.0</v>
      </c>
      <c r="F17838" s="17">
        <v>5.1869641E7</v>
      </c>
      <c r="G17838" s="17">
        <v>9.5946271E7</v>
      </c>
      <c r="H17838" s="17">
        <v>1.06823289E8</v>
      </c>
    </row>
    <row r="17839">
      <c r="A17839" s="7" t="s">
        <v>38847</v>
      </c>
      <c r="B17839" s="17" t="s">
        <v>38848</v>
      </c>
      <c r="C17839" s="17">
        <v>4.0</v>
      </c>
      <c r="D17839" s="17">
        <v>1.4183422E7</v>
      </c>
      <c r="E17839" s="17">
        <v>6468950.0</v>
      </c>
      <c r="F17839" s="17">
        <v>9508000.0</v>
      </c>
      <c r="G17839" s="17">
        <v>1.7045538E7</v>
      </c>
      <c r="H17839" s="17">
        <v>2.37112E7</v>
      </c>
    </row>
    <row r="17840">
      <c r="A17840" s="7" t="s">
        <v>38849</v>
      </c>
      <c r="B17840" s="17" t="s">
        <v>38850</v>
      </c>
      <c r="C17840" s="17">
        <v>1.0</v>
      </c>
      <c r="D17840" s="17">
        <v>7419080.0</v>
      </c>
      <c r="E17840" s="17">
        <v>7419080.0</v>
      </c>
      <c r="F17840" s="17">
        <v>7419080.0</v>
      </c>
      <c r="G17840" s="17">
        <v>7419080.0</v>
      </c>
      <c r="H17840" s="17">
        <v>7419080.0</v>
      </c>
    </row>
    <row r="17841">
      <c r="A17841" s="7" t="s">
        <v>38851</v>
      </c>
      <c r="B17841" s="17" t="s">
        <v>38852</v>
      </c>
      <c r="C17841" s="17">
        <v>14.0</v>
      </c>
      <c r="D17841" s="17">
        <v>4.179630614E7</v>
      </c>
      <c r="E17841" s="17">
        <v>3062317.0</v>
      </c>
      <c r="F17841" s="17">
        <v>1.3534107E7</v>
      </c>
      <c r="G17841" s="17">
        <v>4.4832937E7</v>
      </c>
      <c r="H17841" s="17">
        <v>1.07409935E8</v>
      </c>
    </row>
    <row r="17842">
      <c r="A17842" s="7" t="s">
        <v>38853</v>
      </c>
      <c r="B17842" s="17" t="s">
        <v>38854</v>
      </c>
      <c r="C17842" s="17">
        <v>1.0</v>
      </c>
      <c r="D17842" s="17">
        <v>5415661.0</v>
      </c>
      <c r="E17842" s="17">
        <v>5415661.0</v>
      </c>
      <c r="F17842" s="17">
        <v>5415661.0</v>
      </c>
      <c r="G17842" s="17">
        <v>5415661.0</v>
      </c>
      <c r="H17842" s="17">
        <v>5415661.0</v>
      </c>
    </row>
    <row r="17843">
      <c r="A17843" s="7" t="s">
        <v>38855</v>
      </c>
      <c r="B17843" s="17" t="s">
        <v>38856</v>
      </c>
      <c r="C17843" s="17">
        <v>2.0</v>
      </c>
      <c r="D17843" s="17">
        <v>6933133.5</v>
      </c>
      <c r="E17843" s="17">
        <v>3563928.0</v>
      </c>
      <c r="F17843" s="17">
        <v>3563928.0</v>
      </c>
      <c r="G17843" s="17">
        <v>1.0302339E7</v>
      </c>
      <c r="H17843" s="17">
        <v>1.0302339E7</v>
      </c>
    </row>
    <row r="17844">
      <c r="A17844" s="7" t="s">
        <v>13618</v>
      </c>
      <c r="B17844" s="17" t="s">
        <v>13619</v>
      </c>
      <c r="C17844" s="17">
        <v>3.0</v>
      </c>
      <c r="D17844" s="17">
        <v>2.223749333E7</v>
      </c>
      <c r="E17844" s="17">
        <v>5009450.0</v>
      </c>
      <c r="F17844" s="17">
        <v>1.7465742E7</v>
      </c>
      <c r="G17844" s="17">
        <v>4.4237288E7</v>
      </c>
      <c r="H17844" s="17">
        <v>4.4237288E7</v>
      </c>
    </row>
    <row r="17845">
      <c r="A17845" s="7" t="s">
        <v>38857</v>
      </c>
      <c r="B17845" s="17" t="s">
        <v>38858</v>
      </c>
      <c r="C17845" s="17">
        <v>2.0</v>
      </c>
      <c r="D17845" s="17">
        <v>5457373.0</v>
      </c>
      <c r="E17845" s="17">
        <v>5457373.0</v>
      </c>
      <c r="F17845" s="17">
        <v>5457373.0</v>
      </c>
      <c r="G17845" s="17">
        <v>5457373.0</v>
      </c>
      <c r="H17845" s="17">
        <v>5457373.0</v>
      </c>
    </row>
    <row r="17846">
      <c r="A17846" s="7" t="s">
        <v>38859</v>
      </c>
      <c r="B17846" s="17" t="s">
        <v>38860</v>
      </c>
      <c r="C17846" s="17">
        <v>3.0</v>
      </c>
      <c r="D17846" s="17">
        <v>1.2046092E7</v>
      </c>
      <c r="E17846" s="17">
        <v>3222185.0</v>
      </c>
      <c r="F17846" s="17">
        <v>1.0926441E7</v>
      </c>
      <c r="G17846" s="17">
        <v>2.198965E7</v>
      </c>
      <c r="H17846" s="17">
        <v>2.198965E7</v>
      </c>
    </row>
    <row r="17847">
      <c r="A17847" s="7" t="s">
        <v>38862</v>
      </c>
      <c r="B17847" s="17" t="s">
        <v>38863</v>
      </c>
      <c r="C17847" s="17">
        <v>1.0</v>
      </c>
      <c r="D17847" s="17">
        <v>3.4519337E7</v>
      </c>
      <c r="E17847" s="17">
        <v>3.4519337E7</v>
      </c>
      <c r="F17847" s="17">
        <v>3.4519337E7</v>
      </c>
      <c r="G17847" s="17">
        <v>3.4519337E7</v>
      </c>
      <c r="H17847" s="17">
        <v>3.4519337E7</v>
      </c>
    </row>
    <row r="17848">
      <c r="A17848" s="7" t="s">
        <v>38864</v>
      </c>
      <c r="B17848" s="17" t="s">
        <v>38865</v>
      </c>
      <c r="C17848" s="17">
        <v>1.0</v>
      </c>
      <c r="D17848" s="17">
        <v>1.154648E7</v>
      </c>
      <c r="E17848" s="17">
        <v>1.154648E7</v>
      </c>
      <c r="F17848" s="17">
        <v>1.154648E7</v>
      </c>
      <c r="G17848" s="17">
        <v>1.154648E7</v>
      </c>
      <c r="H17848" s="17">
        <v>1.154648E7</v>
      </c>
    </row>
    <row r="17849">
      <c r="A17849" s="7" t="s">
        <v>38866</v>
      </c>
      <c r="B17849" s="17" t="s">
        <v>38867</v>
      </c>
      <c r="C17849" s="17">
        <v>1.0</v>
      </c>
      <c r="D17849" s="17">
        <v>7.891764E7</v>
      </c>
      <c r="E17849" s="17">
        <v>7.891764E7</v>
      </c>
      <c r="F17849" s="17">
        <v>7.891764E7</v>
      </c>
      <c r="G17849" s="17">
        <v>7.891764E7</v>
      </c>
      <c r="H17849" s="17">
        <v>7.891764E7</v>
      </c>
    </row>
    <row r="17850">
      <c r="A17850" s="7" t="s">
        <v>38868</v>
      </c>
      <c r="B17850" s="17" t="s">
        <v>38869</v>
      </c>
      <c r="C17850" s="17">
        <v>2.0</v>
      </c>
      <c r="D17850" s="17">
        <v>1.9852742E7</v>
      </c>
      <c r="E17850" s="17">
        <v>4247768.0</v>
      </c>
      <c r="F17850" s="17">
        <v>4247768.0</v>
      </c>
      <c r="G17850" s="17">
        <v>3.5457716E7</v>
      </c>
      <c r="H17850" s="17">
        <v>3.5457716E7</v>
      </c>
    </row>
    <row r="17851">
      <c r="A17851" s="7" t="s">
        <v>38870</v>
      </c>
      <c r="B17851" s="17" t="s">
        <v>38871</v>
      </c>
      <c r="C17851" s="17">
        <v>5.0</v>
      </c>
      <c r="D17851" s="17">
        <v>3.90787572E7</v>
      </c>
      <c r="E17851" s="17">
        <v>7865360.0</v>
      </c>
      <c r="F17851" s="17">
        <v>1.2552202E7</v>
      </c>
      <c r="G17851" s="17">
        <v>2.8962218E7</v>
      </c>
      <c r="H17851" s="17">
        <v>1.39178518E8</v>
      </c>
    </row>
    <row r="17852">
      <c r="A17852" s="7" t="s">
        <v>38872</v>
      </c>
      <c r="B17852" s="17" t="s">
        <v>38873</v>
      </c>
      <c r="C17852" s="17">
        <v>2.0</v>
      </c>
      <c r="D17852" s="17">
        <v>5.7013515E7</v>
      </c>
      <c r="E17852" s="17">
        <v>2.3075104E7</v>
      </c>
      <c r="F17852" s="17">
        <v>2.3075104E7</v>
      </c>
      <c r="G17852" s="17">
        <v>9.0951926E7</v>
      </c>
      <c r="H17852" s="17">
        <v>9.0951926E7</v>
      </c>
    </row>
    <row r="17853">
      <c r="A17853" s="7" t="s">
        <v>38874</v>
      </c>
      <c r="B17853" s="17" t="s">
        <v>38875</v>
      </c>
      <c r="C17853" s="17">
        <v>1.0</v>
      </c>
      <c r="D17853" s="17">
        <v>1.487051E7</v>
      </c>
      <c r="E17853" s="17">
        <v>1.487051E7</v>
      </c>
      <c r="F17853" s="17">
        <v>1.487051E7</v>
      </c>
      <c r="G17853" s="17">
        <v>1.487051E7</v>
      </c>
      <c r="H17853" s="17">
        <v>1.487051E7</v>
      </c>
    </row>
    <row r="17854">
      <c r="A17854" s="7" t="s">
        <v>38876</v>
      </c>
      <c r="B17854" s="17" t="s">
        <v>38877</v>
      </c>
      <c r="C17854" s="17">
        <v>12.0</v>
      </c>
      <c r="D17854" s="17">
        <v>1.413307267E7</v>
      </c>
      <c r="E17854" s="17">
        <v>3439760.0</v>
      </c>
      <c r="F17854" s="17">
        <v>6093157.0</v>
      </c>
      <c r="G17854" s="17">
        <v>2.7995368E7</v>
      </c>
      <c r="H17854" s="17">
        <v>3.3516194E7</v>
      </c>
    </row>
    <row r="17855">
      <c r="A17855" s="7" t="s">
        <v>38878</v>
      </c>
      <c r="B17855" s="17" t="s">
        <v>38879</v>
      </c>
      <c r="C17855" s="17">
        <v>1.0</v>
      </c>
      <c r="D17855" s="17">
        <v>5263829.0</v>
      </c>
      <c r="E17855" s="17">
        <v>5263829.0</v>
      </c>
      <c r="F17855" s="17">
        <v>5263829.0</v>
      </c>
      <c r="G17855" s="17">
        <v>5263829.0</v>
      </c>
      <c r="H17855" s="17">
        <v>5263829.0</v>
      </c>
    </row>
    <row r="17856">
      <c r="A17856" s="7" t="s">
        <v>38880</v>
      </c>
      <c r="B17856" s="17" t="s">
        <v>38881</v>
      </c>
      <c r="C17856" s="17">
        <v>3.0</v>
      </c>
      <c r="D17856" s="17">
        <v>1.8367118E7</v>
      </c>
      <c r="E17856" s="17">
        <v>1.6741253E7</v>
      </c>
      <c r="F17856" s="17">
        <v>1.7653487E7</v>
      </c>
      <c r="G17856" s="17">
        <v>2.0706614E7</v>
      </c>
      <c r="H17856" s="17">
        <v>2.0706614E7</v>
      </c>
    </row>
    <row r="17857">
      <c r="A17857" s="7" t="s">
        <v>38882</v>
      </c>
      <c r="B17857" s="17" t="s">
        <v>38883</v>
      </c>
      <c r="C17857" s="17">
        <v>1.0</v>
      </c>
      <c r="D17857" s="17">
        <v>2.4962394E7</v>
      </c>
      <c r="E17857" s="17">
        <v>2.4962394E7</v>
      </c>
      <c r="F17857" s="17">
        <v>2.4962394E7</v>
      </c>
      <c r="G17857" s="17">
        <v>2.4962394E7</v>
      </c>
      <c r="H17857" s="17">
        <v>2.4962394E7</v>
      </c>
    </row>
    <row r="17858">
      <c r="A17858" s="7" t="s">
        <v>38884</v>
      </c>
      <c r="B17858" s="17" t="s">
        <v>38885</v>
      </c>
      <c r="C17858" s="17">
        <v>2.0</v>
      </c>
      <c r="D17858" s="17">
        <v>5446398.5</v>
      </c>
      <c r="E17858" s="17">
        <v>5435856.0</v>
      </c>
      <c r="F17858" s="17">
        <v>5435856.0</v>
      </c>
      <c r="G17858" s="17">
        <v>5456941.0</v>
      </c>
      <c r="H17858" s="17">
        <v>5456941.0</v>
      </c>
    </row>
    <row r="17859">
      <c r="A17859" s="7" t="s">
        <v>38886</v>
      </c>
      <c r="B17859" s="17" t="s">
        <v>38887</v>
      </c>
      <c r="C17859" s="17">
        <v>1.0</v>
      </c>
      <c r="D17859" s="17">
        <v>4.68293E7</v>
      </c>
      <c r="E17859" s="17">
        <v>4.68293E7</v>
      </c>
      <c r="F17859" s="17">
        <v>4.68293E7</v>
      </c>
      <c r="G17859" s="17">
        <v>4.68293E7</v>
      </c>
      <c r="H17859" s="17">
        <v>4.68293E7</v>
      </c>
    </row>
    <row r="17860">
      <c r="A17860" s="7" t="s">
        <v>38888</v>
      </c>
      <c r="B17860" s="17" t="s">
        <v>37597</v>
      </c>
      <c r="C17860" s="17">
        <v>4.0</v>
      </c>
      <c r="D17860" s="17">
        <v>4.436613575E7</v>
      </c>
      <c r="E17860" s="17">
        <v>2.0603558E7</v>
      </c>
      <c r="F17860" s="17">
        <v>2.9821435E7</v>
      </c>
      <c r="G17860" s="17">
        <v>3.216185E7</v>
      </c>
      <c r="H17860" s="17">
        <v>9.48777E7</v>
      </c>
    </row>
    <row r="17861">
      <c r="A17861" s="7" t="s">
        <v>38890</v>
      </c>
      <c r="B17861" s="17" t="s">
        <v>37607</v>
      </c>
      <c r="C17861" s="17">
        <v>2.0</v>
      </c>
      <c r="D17861" s="17">
        <v>3.0376759E7</v>
      </c>
      <c r="E17861" s="17">
        <v>2733518.0</v>
      </c>
      <c r="F17861" s="17">
        <v>2733518.0</v>
      </c>
      <c r="G17861" s="17">
        <v>5.802E7</v>
      </c>
      <c r="H17861" s="17">
        <v>5.802E7</v>
      </c>
    </row>
    <row r="17862">
      <c r="A17862" s="7" t="s">
        <v>38891</v>
      </c>
      <c r="B17862" s="17" t="s">
        <v>38892</v>
      </c>
      <c r="C17862" s="17">
        <v>1.0</v>
      </c>
      <c r="D17862" s="17">
        <v>4680600.0</v>
      </c>
      <c r="E17862" s="17">
        <v>4680600.0</v>
      </c>
      <c r="F17862" s="17">
        <v>4680600.0</v>
      </c>
      <c r="G17862" s="17">
        <v>4680600.0</v>
      </c>
      <c r="H17862" s="17">
        <v>4680600.0</v>
      </c>
    </row>
    <row r="17863">
      <c r="A17863" s="7" t="s">
        <v>38893</v>
      </c>
      <c r="B17863" s="17" t="s">
        <v>37611</v>
      </c>
      <c r="C17863" s="17">
        <v>1.0</v>
      </c>
      <c r="D17863" s="17">
        <v>3664035.0</v>
      </c>
      <c r="E17863" s="17">
        <v>3664035.0</v>
      </c>
      <c r="F17863" s="17">
        <v>3664035.0</v>
      </c>
      <c r="G17863" s="17">
        <v>3664035.0</v>
      </c>
      <c r="H17863" s="17">
        <v>3664035.0</v>
      </c>
    </row>
    <row r="17864">
      <c r="A17864" s="7" t="s">
        <v>38894</v>
      </c>
      <c r="B17864" s="17" t="s">
        <v>38895</v>
      </c>
      <c r="C17864" s="17">
        <v>1.0</v>
      </c>
      <c r="D17864" s="17">
        <v>2.37178E7</v>
      </c>
      <c r="E17864" s="17">
        <v>2.37178E7</v>
      </c>
      <c r="F17864" s="17">
        <v>2.37178E7</v>
      </c>
      <c r="G17864" s="17">
        <v>2.37178E7</v>
      </c>
      <c r="H17864" s="17">
        <v>2.37178E7</v>
      </c>
    </row>
    <row r="17865">
      <c r="A17865" s="7" t="s">
        <v>38896</v>
      </c>
      <c r="B17865" s="17" t="s">
        <v>38897</v>
      </c>
      <c r="C17865" s="17">
        <v>1.0</v>
      </c>
      <c r="D17865" s="17">
        <v>4049853.0</v>
      </c>
      <c r="E17865" s="17">
        <v>4049853.0</v>
      </c>
      <c r="F17865" s="17">
        <v>4049853.0</v>
      </c>
      <c r="G17865" s="17">
        <v>4049853.0</v>
      </c>
      <c r="H17865" s="17">
        <v>4049853.0</v>
      </c>
    </row>
    <row r="17866">
      <c r="A17866" s="7" t="s">
        <v>38898</v>
      </c>
      <c r="B17866" s="17" t="s">
        <v>37635</v>
      </c>
      <c r="C17866" s="17">
        <v>2.0</v>
      </c>
      <c r="D17866" s="17">
        <v>2.42370795E7</v>
      </c>
      <c r="E17866" s="17">
        <v>1.5365093E7</v>
      </c>
      <c r="F17866" s="17">
        <v>1.5365093E7</v>
      </c>
      <c r="G17866" s="17">
        <v>3.3109066E7</v>
      </c>
      <c r="H17866" s="17">
        <v>3.3109066E7</v>
      </c>
    </row>
    <row r="17867">
      <c r="A17867" s="7" t="s">
        <v>38899</v>
      </c>
      <c r="B17867" s="17" t="s">
        <v>37639</v>
      </c>
      <c r="C17867" s="17">
        <v>1.0</v>
      </c>
      <c r="D17867" s="17">
        <v>2.4320948E7</v>
      </c>
      <c r="E17867" s="17">
        <v>2.4320948E7</v>
      </c>
      <c r="F17867" s="17">
        <v>2.4320948E7</v>
      </c>
      <c r="G17867" s="17">
        <v>2.4320948E7</v>
      </c>
      <c r="H17867" s="17">
        <v>2.4320948E7</v>
      </c>
    </row>
    <row r="17868">
      <c r="A17868" s="7" t="s">
        <v>38900</v>
      </c>
      <c r="B17868" s="17" t="s">
        <v>37641</v>
      </c>
      <c r="C17868" s="17">
        <v>1.0</v>
      </c>
      <c r="D17868" s="17">
        <v>4383645.0</v>
      </c>
      <c r="E17868" s="17">
        <v>4383645.0</v>
      </c>
      <c r="F17868" s="17">
        <v>4383645.0</v>
      </c>
      <c r="G17868" s="17">
        <v>4383645.0</v>
      </c>
      <c r="H17868" s="17">
        <v>4383645.0</v>
      </c>
    </row>
    <row r="17869">
      <c r="A17869" s="7" t="s">
        <v>38902</v>
      </c>
      <c r="B17869" s="17" t="s">
        <v>37643</v>
      </c>
      <c r="C17869" s="17">
        <v>8.0</v>
      </c>
      <c r="D17869" s="17">
        <v>5.942562213E7</v>
      </c>
      <c r="E17869" s="17">
        <v>2.57364E7</v>
      </c>
      <c r="F17869" s="17">
        <v>4.68624E7</v>
      </c>
      <c r="G17869" s="17">
        <v>6.885875E7</v>
      </c>
      <c r="H17869" s="17">
        <v>1.2762495E8</v>
      </c>
    </row>
    <row r="17870">
      <c r="A17870" s="7" t="s">
        <v>38903</v>
      </c>
      <c r="B17870" s="17" t="s">
        <v>38904</v>
      </c>
      <c r="C17870" s="17">
        <v>5.0</v>
      </c>
      <c r="D17870" s="17">
        <v>5.3648928E7</v>
      </c>
      <c r="E17870" s="17">
        <v>1.0779686E7</v>
      </c>
      <c r="F17870" s="17">
        <v>3.2238273E7</v>
      </c>
      <c r="G17870" s="17">
        <v>1.01284255E8</v>
      </c>
      <c r="H17870" s="17">
        <v>1.18593801E8</v>
      </c>
    </row>
    <row r="17871">
      <c r="A17871" s="7" t="s">
        <v>38905</v>
      </c>
      <c r="B17871" s="17" t="s">
        <v>38906</v>
      </c>
      <c r="C17871" s="17">
        <v>1.0</v>
      </c>
      <c r="D17871" s="17">
        <v>2.2733067E7</v>
      </c>
      <c r="E17871" s="17">
        <v>2.2733067E7</v>
      </c>
      <c r="F17871" s="17">
        <v>2.2733067E7</v>
      </c>
      <c r="G17871" s="17">
        <v>2.2733067E7</v>
      </c>
      <c r="H17871" s="17">
        <v>2.2733067E7</v>
      </c>
    </row>
    <row r="17872">
      <c r="A17872" s="7" t="s">
        <v>38907</v>
      </c>
      <c r="B17872" s="17" t="s">
        <v>38908</v>
      </c>
      <c r="C17872" s="17">
        <v>1.0</v>
      </c>
      <c r="D17872" s="17">
        <v>2.0363174E7</v>
      </c>
      <c r="E17872" s="17">
        <v>2.0363174E7</v>
      </c>
      <c r="F17872" s="17">
        <v>2.0363174E7</v>
      </c>
      <c r="G17872" s="17">
        <v>2.0363174E7</v>
      </c>
      <c r="H17872" s="17">
        <v>2.0363174E7</v>
      </c>
    </row>
    <row r="17873">
      <c r="A17873" s="7" t="s">
        <v>38909</v>
      </c>
      <c r="B17873" s="17" t="s">
        <v>38910</v>
      </c>
      <c r="C17873" s="17">
        <v>4.0</v>
      </c>
      <c r="D17873" s="17">
        <v>3714769.0</v>
      </c>
      <c r="E17873" s="17">
        <v>1757802.0</v>
      </c>
      <c r="F17873" s="17">
        <v>3514000.0</v>
      </c>
      <c r="G17873" s="17">
        <v>4442237.0</v>
      </c>
      <c r="H17873" s="17">
        <v>5145037.0</v>
      </c>
    </row>
    <row r="17874">
      <c r="A17874" s="7" t="s">
        <v>38911</v>
      </c>
      <c r="B17874" s="17" t="s">
        <v>38912</v>
      </c>
      <c r="C17874" s="17">
        <v>2.0</v>
      </c>
      <c r="D17874" s="17">
        <v>3.2549101E7</v>
      </c>
      <c r="E17874" s="17">
        <v>3.2549101E7</v>
      </c>
      <c r="F17874" s="17">
        <v>3.2549101E7</v>
      </c>
      <c r="G17874" s="17">
        <v>3.2549101E7</v>
      </c>
      <c r="H17874" s="17">
        <v>3.2549101E7</v>
      </c>
    </row>
    <row r="17875">
      <c r="A17875" s="7" t="s">
        <v>38913</v>
      </c>
      <c r="B17875" s="17" t="s">
        <v>38914</v>
      </c>
      <c r="C17875" s="17">
        <v>1.0</v>
      </c>
      <c r="D17875" s="17">
        <v>7.0558038E7</v>
      </c>
      <c r="E17875" s="17">
        <v>7.0558038E7</v>
      </c>
      <c r="F17875" s="17">
        <v>7.0558038E7</v>
      </c>
      <c r="G17875" s="17">
        <v>7.0558038E7</v>
      </c>
      <c r="H17875" s="17">
        <v>7.0558038E7</v>
      </c>
    </row>
    <row r="17876">
      <c r="A17876" s="7" t="s">
        <v>38915</v>
      </c>
      <c r="B17876" s="17" t="s">
        <v>38916</v>
      </c>
      <c r="C17876" s="17">
        <v>1.0</v>
      </c>
      <c r="D17876" s="17">
        <v>6.9345588E7</v>
      </c>
      <c r="E17876" s="17">
        <v>6.9345588E7</v>
      </c>
      <c r="F17876" s="17">
        <v>6.9345588E7</v>
      </c>
      <c r="G17876" s="17">
        <v>6.9345588E7</v>
      </c>
      <c r="H17876" s="17">
        <v>6.9345588E7</v>
      </c>
    </row>
    <row r="17877">
      <c r="A17877" s="7" t="s">
        <v>38917</v>
      </c>
      <c r="B17877" s="17" t="s">
        <v>38918</v>
      </c>
      <c r="C17877" s="17">
        <v>1.0</v>
      </c>
      <c r="D17877" s="17">
        <v>2.8003734E7</v>
      </c>
      <c r="E17877" s="17">
        <v>2.8003734E7</v>
      </c>
      <c r="F17877" s="17">
        <v>2.8003734E7</v>
      </c>
      <c r="G17877" s="17">
        <v>2.8003734E7</v>
      </c>
      <c r="H17877" s="17">
        <v>2.8003734E7</v>
      </c>
    </row>
    <row r="17878">
      <c r="A17878" s="7" t="s">
        <v>38919</v>
      </c>
      <c r="B17878" s="17" t="s">
        <v>38921</v>
      </c>
      <c r="C17878" s="17">
        <v>1.0</v>
      </c>
      <c r="D17878" s="17">
        <v>5329258.0</v>
      </c>
      <c r="E17878" s="17">
        <v>5329258.0</v>
      </c>
      <c r="F17878" s="17">
        <v>5329258.0</v>
      </c>
      <c r="G17878" s="17">
        <v>5329258.0</v>
      </c>
      <c r="H17878" s="17">
        <v>5329258.0</v>
      </c>
    </row>
    <row r="17879">
      <c r="A17879" s="7" t="s">
        <v>38922</v>
      </c>
      <c r="B17879" s="17" t="s">
        <v>38923</v>
      </c>
      <c r="C17879" s="17">
        <v>2.0</v>
      </c>
      <c r="D17879" s="17">
        <v>4.0140289E7</v>
      </c>
      <c r="E17879" s="17">
        <v>1.8554207E7</v>
      </c>
      <c r="F17879" s="17">
        <v>1.8554207E7</v>
      </c>
      <c r="G17879" s="17">
        <v>6.1726371E7</v>
      </c>
      <c r="H17879" s="17">
        <v>6.1726371E7</v>
      </c>
    </row>
    <row r="17880">
      <c r="A17880" s="7" t="s">
        <v>38924</v>
      </c>
      <c r="B17880" s="17" t="s">
        <v>38925</v>
      </c>
      <c r="C17880" s="17">
        <v>2.0</v>
      </c>
      <c r="D17880" s="17">
        <v>3909850.0</v>
      </c>
      <c r="E17880" s="17">
        <v>3909850.0</v>
      </c>
      <c r="F17880" s="17">
        <v>3909850.0</v>
      </c>
      <c r="G17880" s="17">
        <v>3909850.0</v>
      </c>
      <c r="H17880" s="17">
        <v>3909850.0</v>
      </c>
    </row>
    <row r="17881">
      <c r="A17881" s="7" t="s">
        <v>38926</v>
      </c>
      <c r="B17881" s="17" t="s">
        <v>38927</v>
      </c>
      <c r="C17881" s="17">
        <v>1.0</v>
      </c>
      <c r="D17881" s="17">
        <v>6254767.0</v>
      </c>
      <c r="E17881" s="17">
        <v>6254767.0</v>
      </c>
      <c r="F17881" s="17">
        <v>6254767.0</v>
      </c>
      <c r="G17881" s="17">
        <v>6254767.0</v>
      </c>
      <c r="H17881" s="17">
        <v>6254767.0</v>
      </c>
    </row>
    <row r="17882">
      <c r="A17882" s="7" t="s">
        <v>38928</v>
      </c>
      <c r="B17882" s="17" t="s">
        <v>38929</v>
      </c>
      <c r="C17882" s="17">
        <v>1.0</v>
      </c>
      <c r="D17882" s="17">
        <v>1.74886727E8</v>
      </c>
      <c r="E17882" s="17">
        <v>1.74886727E8</v>
      </c>
      <c r="F17882" s="17">
        <v>1.74886727E8</v>
      </c>
      <c r="G17882" s="17">
        <v>1.74886727E8</v>
      </c>
      <c r="H17882" s="17">
        <v>1.74886727E8</v>
      </c>
    </row>
    <row r="17883">
      <c r="A17883" s="7" t="s">
        <v>38930</v>
      </c>
      <c r="B17883" s="17" t="s">
        <v>38931</v>
      </c>
      <c r="C17883" s="17">
        <v>2.0</v>
      </c>
      <c r="D17883" s="17">
        <v>7.72776845E7</v>
      </c>
      <c r="E17883" s="17">
        <v>7.0707336E7</v>
      </c>
      <c r="F17883" s="17">
        <v>7.0707336E7</v>
      </c>
      <c r="G17883" s="17">
        <v>8.3848033E7</v>
      </c>
      <c r="H17883" s="17">
        <v>8.3848033E7</v>
      </c>
    </row>
    <row r="17884">
      <c r="A17884" s="7" t="s">
        <v>38932</v>
      </c>
      <c r="B17884" s="17" t="s">
        <v>38933</v>
      </c>
      <c r="C17884" s="17">
        <v>1.0</v>
      </c>
      <c r="D17884" s="17">
        <v>4089026.0</v>
      </c>
      <c r="E17884" s="17">
        <v>4089026.0</v>
      </c>
      <c r="F17884" s="17">
        <v>4089026.0</v>
      </c>
      <c r="G17884" s="17">
        <v>4089026.0</v>
      </c>
      <c r="H17884" s="17">
        <v>4089026.0</v>
      </c>
    </row>
    <row r="17885">
      <c r="A17885" s="7" t="s">
        <v>38934</v>
      </c>
      <c r="B17885" s="17" t="s">
        <v>38935</v>
      </c>
      <c r="C17885" s="17">
        <v>1.0</v>
      </c>
      <c r="D17885" s="17">
        <v>6326890.0</v>
      </c>
      <c r="E17885" s="17">
        <v>6326890.0</v>
      </c>
      <c r="F17885" s="17">
        <v>6326890.0</v>
      </c>
      <c r="G17885" s="17">
        <v>6326890.0</v>
      </c>
      <c r="H17885" s="17">
        <v>6326890.0</v>
      </c>
    </row>
    <row r="17886">
      <c r="A17886" s="7" t="s">
        <v>38936</v>
      </c>
      <c r="B17886" s="17" t="s">
        <v>38937</v>
      </c>
      <c r="C17886" s="17">
        <v>2.0</v>
      </c>
      <c r="D17886" s="17">
        <v>5.7251696E7</v>
      </c>
      <c r="E17886" s="17">
        <v>5.7251696E7</v>
      </c>
      <c r="F17886" s="17">
        <v>5.7251696E7</v>
      </c>
      <c r="G17886" s="17">
        <v>5.7251696E7</v>
      </c>
      <c r="H17886" s="17">
        <v>5.7251696E7</v>
      </c>
    </row>
    <row r="17887">
      <c r="A17887" s="7" t="s">
        <v>38938</v>
      </c>
      <c r="B17887" s="17" t="s">
        <v>38939</v>
      </c>
      <c r="C17887" s="17">
        <v>1.0</v>
      </c>
      <c r="D17887" s="17">
        <v>5.35438E7</v>
      </c>
      <c r="E17887" s="17">
        <v>5.35438E7</v>
      </c>
      <c r="F17887" s="17">
        <v>5.35438E7</v>
      </c>
      <c r="G17887" s="17">
        <v>5.35438E7</v>
      </c>
      <c r="H17887" s="17">
        <v>5.35438E7</v>
      </c>
    </row>
    <row r="17888">
      <c r="A17888" s="7" t="s">
        <v>38940</v>
      </c>
      <c r="B17888" s="17" t="s">
        <v>38941</v>
      </c>
      <c r="C17888" s="17">
        <v>1.0</v>
      </c>
      <c r="D17888" s="17">
        <v>4.8965121E7</v>
      </c>
      <c r="E17888" s="17">
        <v>4.8965121E7</v>
      </c>
      <c r="F17888" s="17">
        <v>4.8965121E7</v>
      </c>
      <c r="G17888" s="17">
        <v>4.8965121E7</v>
      </c>
      <c r="H17888" s="17">
        <v>4.8965121E7</v>
      </c>
    </row>
    <row r="17889">
      <c r="A17889" s="7" t="s">
        <v>38942</v>
      </c>
      <c r="B17889" s="17" t="s">
        <v>38943</v>
      </c>
      <c r="C17889" s="17">
        <v>1.0</v>
      </c>
      <c r="D17889" s="17">
        <v>5273128.0</v>
      </c>
      <c r="E17889" s="17">
        <v>5273128.0</v>
      </c>
      <c r="F17889" s="17">
        <v>5273128.0</v>
      </c>
      <c r="G17889" s="17">
        <v>5273128.0</v>
      </c>
      <c r="H17889" s="17">
        <v>5273128.0</v>
      </c>
    </row>
    <row r="17890">
      <c r="A17890" s="7" t="s">
        <v>38944</v>
      </c>
      <c r="B17890" s="17" t="s">
        <v>38945</v>
      </c>
      <c r="C17890" s="17">
        <v>1.0</v>
      </c>
      <c r="D17890" s="17">
        <v>2.6246026E7</v>
      </c>
      <c r="E17890" s="17">
        <v>2.6246026E7</v>
      </c>
      <c r="F17890" s="17">
        <v>2.6246026E7</v>
      </c>
      <c r="G17890" s="17">
        <v>2.6246026E7</v>
      </c>
      <c r="H17890" s="17">
        <v>2.6246026E7</v>
      </c>
    </row>
    <row r="17891">
      <c r="A17891" s="7" t="s">
        <v>38947</v>
      </c>
      <c r="B17891" s="17" t="s">
        <v>38948</v>
      </c>
      <c r="C17891" s="17">
        <v>1.0</v>
      </c>
      <c r="D17891" s="17">
        <v>5.646359E7</v>
      </c>
      <c r="E17891" s="17">
        <v>5.646359E7</v>
      </c>
      <c r="F17891" s="17">
        <v>5.646359E7</v>
      </c>
      <c r="G17891" s="17">
        <v>5.646359E7</v>
      </c>
      <c r="H17891" s="17">
        <v>5.646359E7</v>
      </c>
    </row>
    <row r="17892">
      <c r="A17892" s="7" t="s">
        <v>38949</v>
      </c>
      <c r="B17892" s="17" t="s">
        <v>38950</v>
      </c>
      <c r="C17892" s="17">
        <v>1.0</v>
      </c>
      <c r="D17892" s="17">
        <v>4.4809675E7</v>
      </c>
      <c r="E17892" s="17">
        <v>4.4809675E7</v>
      </c>
      <c r="F17892" s="17">
        <v>4.4809675E7</v>
      </c>
      <c r="G17892" s="17">
        <v>4.4809675E7</v>
      </c>
      <c r="H17892" s="17">
        <v>4.4809675E7</v>
      </c>
    </row>
    <row r="17893">
      <c r="A17893" s="7" t="s">
        <v>38951</v>
      </c>
      <c r="B17893" s="17" t="s">
        <v>38952</v>
      </c>
      <c r="C17893" s="17">
        <v>1.0</v>
      </c>
      <c r="D17893" s="17">
        <v>4.3942086E7</v>
      </c>
      <c r="E17893" s="17">
        <v>4.3942086E7</v>
      </c>
      <c r="F17893" s="17">
        <v>4.3942086E7</v>
      </c>
      <c r="G17893" s="17">
        <v>4.3942086E7</v>
      </c>
      <c r="H17893" s="17">
        <v>4.3942086E7</v>
      </c>
    </row>
    <row r="17894">
      <c r="A17894" s="7" t="s">
        <v>38953</v>
      </c>
      <c r="B17894" s="17" t="s">
        <v>38954</v>
      </c>
      <c r="C17894" s="17">
        <v>1.0</v>
      </c>
      <c r="D17894" s="17">
        <v>6.217065E7</v>
      </c>
      <c r="E17894" s="17">
        <v>6.217065E7</v>
      </c>
      <c r="F17894" s="17">
        <v>6.217065E7</v>
      </c>
      <c r="G17894" s="17">
        <v>6.217065E7</v>
      </c>
      <c r="H17894" s="17">
        <v>6.217065E7</v>
      </c>
    </row>
    <row r="17895">
      <c r="A17895" s="7" t="s">
        <v>38955</v>
      </c>
      <c r="B17895" s="17" t="s">
        <v>38956</v>
      </c>
      <c r="C17895" s="17">
        <v>1.0</v>
      </c>
      <c r="D17895" s="17">
        <v>1.4569616E7</v>
      </c>
      <c r="E17895" s="17">
        <v>1.4569616E7</v>
      </c>
      <c r="F17895" s="17">
        <v>1.4569616E7</v>
      </c>
      <c r="G17895" s="17">
        <v>1.4569616E7</v>
      </c>
      <c r="H17895" s="17">
        <v>1.4569616E7</v>
      </c>
    </row>
    <row r="17896">
      <c r="A17896" s="7" t="s">
        <v>38957</v>
      </c>
      <c r="B17896" s="17" t="s">
        <v>38958</v>
      </c>
      <c r="C17896" s="17">
        <v>1.0</v>
      </c>
      <c r="D17896" s="17">
        <v>3.749175E7</v>
      </c>
      <c r="E17896" s="17">
        <v>3.749175E7</v>
      </c>
      <c r="F17896" s="17">
        <v>3.749175E7</v>
      </c>
      <c r="G17896" s="17">
        <v>3.749175E7</v>
      </c>
      <c r="H17896" s="17">
        <v>3.749175E7</v>
      </c>
    </row>
    <row r="17897">
      <c r="A17897" s="7" t="s">
        <v>38959</v>
      </c>
      <c r="B17897" s="17" t="s">
        <v>37599</v>
      </c>
      <c r="C17897" s="17">
        <v>1.0</v>
      </c>
      <c r="D17897" s="17">
        <v>2593171.0</v>
      </c>
      <c r="E17897" s="17">
        <v>2593171.0</v>
      </c>
      <c r="F17897" s="17">
        <v>2593171.0</v>
      </c>
      <c r="G17897" s="17">
        <v>2593171.0</v>
      </c>
      <c r="H17897" s="17">
        <v>2593171.0</v>
      </c>
    </row>
    <row r="17898">
      <c r="A17898" s="7" t="s">
        <v>38960</v>
      </c>
      <c r="B17898" s="17" t="s">
        <v>37643</v>
      </c>
      <c r="C17898" s="17">
        <v>1.0</v>
      </c>
      <c r="D17898" s="17">
        <v>3094397.0</v>
      </c>
      <c r="E17898" s="17">
        <v>3094397.0</v>
      </c>
      <c r="F17898" s="17">
        <v>3094397.0</v>
      </c>
      <c r="G17898" s="17">
        <v>3094397.0</v>
      </c>
      <c r="H17898" s="17">
        <v>3094397.0</v>
      </c>
    </row>
    <row r="17899">
      <c r="A17899" s="7" t="s">
        <v>38962</v>
      </c>
      <c r="B17899" s="17" t="s">
        <v>38963</v>
      </c>
      <c r="C17899" s="17">
        <v>2.0</v>
      </c>
      <c r="D17899" s="17">
        <v>1.232546365E8</v>
      </c>
      <c r="E17899" s="17">
        <v>9.9272257E7</v>
      </c>
      <c r="F17899" s="17">
        <v>9.9272257E7</v>
      </c>
      <c r="G17899" s="17">
        <v>1.47237016E8</v>
      </c>
      <c r="H17899" s="17">
        <v>1.47237016E8</v>
      </c>
    </row>
    <row r="17900">
      <c r="A17900" s="7" t="s">
        <v>38964</v>
      </c>
      <c r="B17900" s="17" t="s">
        <v>38965</v>
      </c>
      <c r="C17900" s="17">
        <v>1.0</v>
      </c>
      <c r="D17900" s="17">
        <v>3.642296E7</v>
      </c>
      <c r="E17900" s="17">
        <v>3.642296E7</v>
      </c>
      <c r="F17900" s="17">
        <v>3.642296E7</v>
      </c>
      <c r="G17900" s="17">
        <v>3.642296E7</v>
      </c>
      <c r="H17900" s="17">
        <v>3.642296E7</v>
      </c>
    </row>
    <row r="17901">
      <c r="A17901" s="7" t="s">
        <v>38966</v>
      </c>
      <c r="B17901" s="17" t="s">
        <v>38967</v>
      </c>
      <c r="C17901" s="17">
        <v>1.0</v>
      </c>
      <c r="D17901" s="17">
        <v>4.479193E7</v>
      </c>
      <c r="E17901" s="17">
        <v>4.479193E7</v>
      </c>
      <c r="F17901" s="17">
        <v>4.479193E7</v>
      </c>
      <c r="G17901" s="17">
        <v>4.479193E7</v>
      </c>
      <c r="H17901" s="17">
        <v>4.479193E7</v>
      </c>
    </row>
    <row r="17902">
      <c r="A17902" s="7" t="s">
        <v>13622</v>
      </c>
      <c r="B17902" s="17" t="s">
        <v>13623</v>
      </c>
      <c r="C17902" s="17">
        <v>2.0</v>
      </c>
      <c r="D17902" s="17">
        <v>1.25870435E7</v>
      </c>
      <c r="E17902" s="17">
        <v>2880000.0</v>
      </c>
      <c r="F17902" s="17">
        <v>2880000.0</v>
      </c>
      <c r="G17902" s="17">
        <v>2.2294087E7</v>
      </c>
      <c r="H17902" s="17">
        <v>2.2294087E7</v>
      </c>
    </row>
    <row r="17903">
      <c r="A17903" s="7" t="s">
        <v>38968</v>
      </c>
      <c r="B17903" s="17" t="s">
        <v>38969</v>
      </c>
      <c r="C17903" s="17">
        <v>1.0</v>
      </c>
      <c r="D17903" s="17">
        <v>3.07497E7</v>
      </c>
      <c r="E17903" s="17">
        <v>3.07497E7</v>
      </c>
      <c r="F17903" s="17">
        <v>3.07497E7</v>
      </c>
      <c r="G17903" s="17">
        <v>3.07497E7</v>
      </c>
      <c r="H17903" s="17">
        <v>3.07497E7</v>
      </c>
    </row>
    <row r="17904">
      <c r="A17904" s="7" t="s">
        <v>38970</v>
      </c>
      <c r="B17904" s="17" t="s">
        <v>38971</v>
      </c>
      <c r="C17904" s="17">
        <v>1.0</v>
      </c>
      <c r="D17904" s="17">
        <v>1.02914004E8</v>
      </c>
      <c r="E17904" s="17">
        <v>1.02914004E8</v>
      </c>
      <c r="F17904" s="17">
        <v>1.02914004E8</v>
      </c>
      <c r="G17904" s="17">
        <v>1.02914004E8</v>
      </c>
      <c r="H17904" s="17">
        <v>1.02914004E8</v>
      </c>
    </row>
    <row r="17905">
      <c r="A17905" s="7" t="s">
        <v>38972</v>
      </c>
      <c r="B17905" s="17" t="s">
        <v>38973</v>
      </c>
      <c r="C17905" s="17">
        <v>1.0</v>
      </c>
      <c r="D17905" s="17">
        <v>3.6402512E7</v>
      </c>
      <c r="E17905" s="17">
        <v>3.6402512E7</v>
      </c>
      <c r="F17905" s="17">
        <v>3.6402512E7</v>
      </c>
      <c r="G17905" s="17">
        <v>3.6402512E7</v>
      </c>
      <c r="H17905" s="17">
        <v>3.6402512E7</v>
      </c>
    </row>
    <row r="17906">
      <c r="A17906" s="7" t="s">
        <v>38974</v>
      </c>
      <c r="B17906" s="17" t="s">
        <v>38975</v>
      </c>
      <c r="C17906" s="17">
        <v>1.0</v>
      </c>
      <c r="D17906" s="17">
        <v>1.41682159E8</v>
      </c>
      <c r="E17906" s="17">
        <v>1.41682159E8</v>
      </c>
      <c r="F17906" s="17">
        <v>1.41682159E8</v>
      </c>
      <c r="G17906" s="17">
        <v>1.41682159E8</v>
      </c>
      <c r="H17906" s="17">
        <v>1.41682159E8</v>
      </c>
    </row>
    <row r="17907">
      <c r="A17907" s="7" t="s">
        <v>38976</v>
      </c>
      <c r="B17907" s="17" t="s">
        <v>38977</v>
      </c>
      <c r="C17907" s="17">
        <v>3.0</v>
      </c>
      <c r="D17907" s="17">
        <v>1.035772577E8</v>
      </c>
      <c r="E17907" s="17">
        <v>2.7416157E7</v>
      </c>
      <c r="F17907" s="17">
        <v>1.41657808E8</v>
      </c>
      <c r="G17907" s="17">
        <v>1.41657808E8</v>
      </c>
      <c r="H17907" s="17">
        <v>1.41657808E8</v>
      </c>
    </row>
    <row r="17908">
      <c r="A17908" s="7" t="s">
        <v>38979</v>
      </c>
      <c r="B17908" s="17" t="s">
        <v>38980</v>
      </c>
      <c r="C17908" s="17">
        <v>5.0</v>
      </c>
      <c r="D17908" s="17">
        <v>4.62732304E7</v>
      </c>
      <c r="E17908" s="17">
        <v>2.9825762E7</v>
      </c>
      <c r="F17908" s="17">
        <v>3.2370212E7</v>
      </c>
      <c r="G17908" s="17">
        <v>6.6444263E7</v>
      </c>
      <c r="H17908" s="17">
        <v>7.774448E7</v>
      </c>
    </row>
    <row r="17909">
      <c r="A17909" s="7" t="s">
        <v>38981</v>
      </c>
      <c r="B17909" s="17" t="s">
        <v>38982</v>
      </c>
      <c r="C17909" s="17">
        <v>2.0</v>
      </c>
      <c r="D17909" s="17">
        <v>3.9412175E7</v>
      </c>
      <c r="E17909" s="17">
        <v>3.518695E7</v>
      </c>
      <c r="F17909" s="17">
        <v>3.518695E7</v>
      </c>
      <c r="G17909" s="17">
        <v>4.36374E7</v>
      </c>
      <c r="H17909" s="17">
        <v>4.36374E7</v>
      </c>
    </row>
    <row r="17910">
      <c r="A17910" s="7" t="s">
        <v>38983</v>
      </c>
      <c r="B17910" s="17" t="s">
        <v>38984</v>
      </c>
      <c r="C17910" s="17">
        <v>1.0</v>
      </c>
      <c r="D17910" s="17">
        <v>2.2377617E7</v>
      </c>
      <c r="E17910" s="17">
        <v>2.2377617E7</v>
      </c>
      <c r="F17910" s="17">
        <v>2.2377617E7</v>
      </c>
      <c r="G17910" s="17">
        <v>2.2377617E7</v>
      </c>
      <c r="H17910" s="17">
        <v>2.2377617E7</v>
      </c>
    </row>
    <row r="17911">
      <c r="A17911" s="7" t="s">
        <v>38985</v>
      </c>
      <c r="B17911" s="17" t="s">
        <v>38986</v>
      </c>
      <c r="C17911" s="17">
        <v>1.0</v>
      </c>
      <c r="D17911" s="17">
        <v>2.7104307E7</v>
      </c>
      <c r="E17911" s="17">
        <v>2.7104307E7</v>
      </c>
      <c r="F17911" s="17">
        <v>2.7104307E7</v>
      </c>
      <c r="G17911" s="17">
        <v>2.7104307E7</v>
      </c>
      <c r="H17911" s="17">
        <v>2.7104307E7</v>
      </c>
    </row>
    <row r="17912">
      <c r="A17912" s="7" t="s">
        <v>38987</v>
      </c>
      <c r="B17912" s="17" t="s">
        <v>38988</v>
      </c>
      <c r="C17912" s="17">
        <v>2.0</v>
      </c>
      <c r="D17912" s="17">
        <v>2.4182975E7</v>
      </c>
      <c r="E17912" s="17">
        <v>2.210845E7</v>
      </c>
      <c r="F17912" s="17">
        <v>2.210845E7</v>
      </c>
      <c r="G17912" s="17">
        <v>2.62575E7</v>
      </c>
      <c r="H17912" s="17">
        <v>2.62575E7</v>
      </c>
    </row>
    <row r="17913">
      <c r="A17913" s="7" t="s">
        <v>38989</v>
      </c>
      <c r="B17913" s="17" t="s">
        <v>38990</v>
      </c>
      <c r="C17913" s="17">
        <v>3.0</v>
      </c>
      <c r="D17913" s="17">
        <v>3.2364218E7</v>
      </c>
      <c r="E17913" s="17">
        <v>3694714.0</v>
      </c>
      <c r="F17913" s="17">
        <v>3.993545E7</v>
      </c>
      <c r="G17913" s="17">
        <v>5.346249E7</v>
      </c>
      <c r="H17913" s="17">
        <v>5.346249E7</v>
      </c>
    </row>
    <row r="17914">
      <c r="A17914" s="7" t="s">
        <v>38992</v>
      </c>
      <c r="B17914" s="17" t="s">
        <v>38993</v>
      </c>
      <c r="C17914" s="17">
        <v>1.0</v>
      </c>
      <c r="D17914" s="17">
        <v>2.5946881E7</v>
      </c>
      <c r="E17914" s="17">
        <v>2.5946881E7</v>
      </c>
      <c r="F17914" s="17">
        <v>2.5946881E7</v>
      </c>
      <c r="G17914" s="17">
        <v>2.5946881E7</v>
      </c>
      <c r="H17914" s="17">
        <v>2.5946881E7</v>
      </c>
    </row>
    <row r="17915">
      <c r="A17915" s="7" t="s">
        <v>38994</v>
      </c>
      <c r="B17915" s="17" t="s">
        <v>38995</v>
      </c>
      <c r="C17915" s="17">
        <v>1.0</v>
      </c>
      <c r="D17915" s="17">
        <v>7319027.0</v>
      </c>
      <c r="E17915" s="17">
        <v>7319027.0</v>
      </c>
      <c r="F17915" s="17">
        <v>7319027.0</v>
      </c>
      <c r="G17915" s="17">
        <v>7319027.0</v>
      </c>
      <c r="H17915" s="17">
        <v>7319027.0</v>
      </c>
    </row>
    <row r="17916">
      <c r="A17916" s="7" t="s">
        <v>38996</v>
      </c>
      <c r="B17916" s="17" t="s">
        <v>38997</v>
      </c>
      <c r="C17916" s="17">
        <v>1.0</v>
      </c>
      <c r="D17916" s="17">
        <v>1.6740845E7</v>
      </c>
      <c r="E17916" s="17">
        <v>1.6740845E7</v>
      </c>
      <c r="F17916" s="17">
        <v>1.6740845E7</v>
      </c>
      <c r="G17916" s="17">
        <v>1.6740845E7</v>
      </c>
      <c r="H17916" s="17">
        <v>1.6740845E7</v>
      </c>
    </row>
    <row r="17917">
      <c r="A17917" s="7" t="s">
        <v>38998</v>
      </c>
      <c r="B17917" s="17" t="s">
        <v>38999</v>
      </c>
      <c r="C17917" s="17">
        <v>1.0</v>
      </c>
      <c r="D17917" s="17">
        <v>2.0475405E7</v>
      </c>
      <c r="E17917" s="17">
        <v>2.0475405E7</v>
      </c>
      <c r="F17917" s="17">
        <v>2.0475405E7</v>
      </c>
      <c r="G17917" s="17">
        <v>2.0475405E7</v>
      </c>
      <c r="H17917" s="17">
        <v>2.0475405E7</v>
      </c>
    </row>
    <row r="17918">
      <c r="A17918" s="7" t="s">
        <v>39000</v>
      </c>
      <c r="B17918" s="17" t="s">
        <v>39001</v>
      </c>
      <c r="C17918" s="17">
        <v>4.0</v>
      </c>
      <c r="D17918" s="17">
        <v>3.320225325E7</v>
      </c>
      <c r="E17918" s="17">
        <v>1.942587E7</v>
      </c>
      <c r="F17918" s="17">
        <v>3.4068733E7</v>
      </c>
      <c r="G17918" s="17">
        <v>3.4068733E7</v>
      </c>
      <c r="H17918" s="17">
        <v>4.5245677E7</v>
      </c>
    </row>
    <row r="17919">
      <c r="A17919" s="7" t="s">
        <v>39002</v>
      </c>
      <c r="B17919" s="17" t="s">
        <v>39003</v>
      </c>
      <c r="C17919" s="17">
        <v>1.0</v>
      </c>
      <c r="D17919" s="17">
        <v>3.3760672E7</v>
      </c>
      <c r="E17919" s="17">
        <v>3.3760672E7</v>
      </c>
      <c r="F17919" s="17">
        <v>3.3760672E7</v>
      </c>
      <c r="G17919" s="17">
        <v>3.3760672E7</v>
      </c>
      <c r="H17919" s="17">
        <v>3.3760672E7</v>
      </c>
    </row>
    <row r="17920">
      <c r="A17920" s="7" t="s">
        <v>39004</v>
      </c>
      <c r="B17920" s="17" t="s">
        <v>39005</v>
      </c>
      <c r="C17920" s="17">
        <v>2.0</v>
      </c>
      <c r="D17920" s="17">
        <v>1.103105E7</v>
      </c>
      <c r="E17920" s="17">
        <v>3809550.0</v>
      </c>
      <c r="F17920" s="17">
        <v>3809550.0</v>
      </c>
      <c r="G17920" s="17">
        <v>1.825255E7</v>
      </c>
      <c r="H17920" s="17">
        <v>1.825255E7</v>
      </c>
    </row>
    <row r="17921">
      <c r="A17921" s="7" t="s">
        <v>39006</v>
      </c>
      <c r="B17921" s="17" t="s">
        <v>39007</v>
      </c>
      <c r="C17921" s="17">
        <v>1.0</v>
      </c>
      <c r="D17921" s="17">
        <v>1.9141904E7</v>
      </c>
      <c r="E17921" s="17">
        <v>1.9141904E7</v>
      </c>
      <c r="F17921" s="17">
        <v>1.9141904E7</v>
      </c>
      <c r="G17921" s="17">
        <v>1.9141904E7</v>
      </c>
      <c r="H17921" s="17">
        <v>1.9141904E7</v>
      </c>
    </row>
    <row r="17922">
      <c r="A17922" s="7" t="s">
        <v>39008</v>
      </c>
      <c r="B17922" s="17" t="s">
        <v>39009</v>
      </c>
      <c r="C17922" s="17">
        <v>1.0</v>
      </c>
      <c r="D17922" s="17">
        <v>6477759.0</v>
      </c>
      <c r="E17922" s="17">
        <v>6477759.0</v>
      </c>
      <c r="F17922" s="17">
        <v>6477759.0</v>
      </c>
      <c r="G17922" s="17">
        <v>6477759.0</v>
      </c>
      <c r="H17922" s="17">
        <v>6477759.0</v>
      </c>
    </row>
    <row r="17923">
      <c r="A17923" s="7" t="s">
        <v>39010</v>
      </c>
      <c r="B17923" s="17" t="s">
        <v>39011</v>
      </c>
      <c r="C17923" s="17">
        <v>1.0</v>
      </c>
      <c r="D17923" s="17">
        <v>1.2574401E7</v>
      </c>
      <c r="E17923" s="17">
        <v>1.2574401E7</v>
      </c>
      <c r="F17923" s="17">
        <v>1.2574401E7</v>
      </c>
      <c r="G17923" s="17">
        <v>1.2574401E7</v>
      </c>
      <c r="H17923" s="17">
        <v>1.2574401E7</v>
      </c>
    </row>
    <row r="17924">
      <c r="A17924" s="7" t="s">
        <v>39012</v>
      </c>
      <c r="B17924" s="17" t="s">
        <v>39014</v>
      </c>
      <c r="C17924" s="17">
        <v>5.0</v>
      </c>
      <c r="D17924" s="17">
        <v>3.29120552E7</v>
      </c>
      <c r="E17924" s="17">
        <v>2.180216E7</v>
      </c>
      <c r="F17924" s="17">
        <v>2.8030807E7</v>
      </c>
      <c r="G17924" s="17">
        <v>3.2681492E7</v>
      </c>
      <c r="H17924" s="17">
        <v>6.07559E7</v>
      </c>
    </row>
    <row r="17925">
      <c r="A17925" s="7" t="s">
        <v>39015</v>
      </c>
      <c r="B17925" s="17" t="s">
        <v>39016</v>
      </c>
      <c r="C17925" s="17">
        <v>3.0</v>
      </c>
      <c r="D17925" s="17">
        <v>1.270173567E7</v>
      </c>
      <c r="E17925" s="17">
        <v>4821504.0</v>
      </c>
      <c r="F17925" s="17">
        <v>1.2371499E7</v>
      </c>
      <c r="G17925" s="17">
        <v>2.0912204E7</v>
      </c>
      <c r="H17925" s="17">
        <v>2.0912204E7</v>
      </c>
    </row>
    <row r="17926">
      <c r="A17926" s="7" t="s">
        <v>39017</v>
      </c>
      <c r="B17926" s="17" t="s">
        <v>39018</v>
      </c>
      <c r="C17926" s="17">
        <v>1.0</v>
      </c>
      <c r="D17926" s="17">
        <v>2.5009238E7</v>
      </c>
      <c r="E17926" s="17">
        <v>2.5009238E7</v>
      </c>
      <c r="F17926" s="17">
        <v>2.5009238E7</v>
      </c>
      <c r="G17926" s="17">
        <v>2.5009238E7</v>
      </c>
      <c r="H17926" s="17">
        <v>2.5009238E7</v>
      </c>
    </row>
    <row r="17927">
      <c r="A17927" s="7" t="s">
        <v>39019</v>
      </c>
      <c r="B17927" s="17" t="s">
        <v>39020</v>
      </c>
      <c r="C17927" s="17">
        <v>1.0</v>
      </c>
      <c r="D17927" s="17">
        <v>1.9628834E7</v>
      </c>
      <c r="E17927" s="17">
        <v>1.9628834E7</v>
      </c>
      <c r="F17927" s="17">
        <v>1.9628834E7</v>
      </c>
      <c r="G17927" s="17">
        <v>1.9628834E7</v>
      </c>
      <c r="H17927" s="17">
        <v>1.9628834E7</v>
      </c>
    </row>
    <row r="17928">
      <c r="A17928" s="7" t="s">
        <v>39021</v>
      </c>
      <c r="B17928" s="17" t="s">
        <v>39022</v>
      </c>
      <c r="C17928" s="17">
        <v>1.0</v>
      </c>
      <c r="D17928" s="17">
        <v>1.5056028E7</v>
      </c>
      <c r="E17928" s="17">
        <v>1.5056028E7</v>
      </c>
      <c r="F17928" s="17">
        <v>1.5056028E7</v>
      </c>
      <c r="G17928" s="17">
        <v>1.5056028E7</v>
      </c>
      <c r="H17928" s="17">
        <v>1.5056028E7</v>
      </c>
    </row>
    <row r="17929">
      <c r="A17929" s="7" t="s">
        <v>39023</v>
      </c>
      <c r="B17929" s="17" t="s">
        <v>39024</v>
      </c>
      <c r="C17929" s="17">
        <v>1.0</v>
      </c>
      <c r="D17929" s="17">
        <v>3.637875E7</v>
      </c>
      <c r="E17929" s="17">
        <v>3.637875E7</v>
      </c>
      <c r="F17929" s="17">
        <v>3.637875E7</v>
      </c>
      <c r="G17929" s="17">
        <v>3.637875E7</v>
      </c>
      <c r="H17929" s="17">
        <v>3.637875E7</v>
      </c>
    </row>
    <row r="17930">
      <c r="A17930" s="7" t="s">
        <v>39025</v>
      </c>
      <c r="B17930" s="17" t="s">
        <v>39026</v>
      </c>
      <c r="C17930" s="17">
        <v>1.0</v>
      </c>
      <c r="D17930" s="17">
        <v>1.8784477E7</v>
      </c>
      <c r="E17930" s="17">
        <v>1.8784477E7</v>
      </c>
      <c r="F17930" s="17">
        <v>1.8784477E7</v>
      </c>
      <c r="G17930" s="17">
        <v>1.8784477E7</v>
      </c>
      <c r="H17930" s="17">
        <v>1.8784477E7</v>
      </c>
    </row>
    <row r="17931">
      <c r="A17931" s="7" t="s">
        <v>39027</v>
      </c>
      <c r="B17931" s="17" t="s">
        <v>37607</v>
      </c>
      <c r="C17931" s="17">
        <v>1.0</v>
      </c>
      <c r="D17931" s="17">
        <v>4.3220534E7</v>
      </c>
      <c r="E17931" s="17">
        <v>4.3220534E7</v>
      </c>
      <c r="F17931" s="17">
        <v>4.3220534E7</v>
      </c>
      <c r="G17931" s="17">
        <v>4.3220534E7</v>
      </c>
      <c r="H17931" s="17">
        <v>4.3220534E7</v>
      </c>
    </row>
    <row r="17932">
      <c r="A17932" s="7" t="s">
        <v>39028</v>
      </c>
      <c r="B17932" s="17" t="s">
        <v>37609</v>
      </c>
      <c r="C17932" s="17">
        <v>1.0</v>
      </c>
      <c r="D17932" s="17">
        <v>1.9736806E7</v>
      </c>
      <c r="E17932" s="17">
        <v>1.9736806E7</v>
      </c>
      <c r="F17932" s="17">
        <v>1.9736806E7</v>
      </c>
      <c r="G17932" s="17">
        <v>1.9736806E7</v>
      </c>
      <c r="H17932" s="17">
        <v>1.9736806E7</v>
      </c>
    </row>
    <row r="17933">
      <c r="A17933" s="7" t="s">
        <v>39029</v>
      </c>
      <c r="B17933" s="17" t="s">
        <v>37635</v>
      </c>
      <c r="C17933" s="17">
        <v>1.0</v>
      </c>
      <c r="D17933" s="17">
        <v>2.3886636E7</v>
      </c>
      <c r="E17933" s="17">
        <v>2.3886636E7</v>
      </c>
      <c r="F17933" s="17">
        <v>2.3886636E7</v>
      </c>
      <c r="G17933" s="17">
        <v>2.3886636E7</v>
      </c>
      <c r="H17933" s="17">
        <v>2.3886636E7</v>
      </c>
    </row>
    <row r="17934">
      <c r="A17934" s="7" t="s">
        <v>39030</v>
      </c>
      <c r="B17934" s="17" t="s">
        <v>37643</v>
      </c>
      <c r="C17934" s="17">
        <v>1.0</v>
      </c>
      <c r="D17934" s="17">
        <v>2.82795E7</v>
      </c>
      <c r="E17934" s="17">
        <v>2.82795E7</v>
      </c>
      <c r="F17934" s="17">
        <v>2.82795E7</v>
      </c>
      <c r="G17934" s="17">
        <v>2.82795E7</v>
      </c>
      <c r="H17934" s="17">
        <v>2.82795E7</v>
      </c>
    </row>
    <row r="17935">
      <c r="A17935" s="7" t="s">
        <v>39031</v>
      </c>
      <c r="B17935" s="17" t="s">
        <v>37647</v>
      </c>
      <c r="C17935" s="17">
        <v>1.0</v>
      </c>
      <c r="D17935" s="17">
        <v>8.1084038E7</v>
      </c>
      <c r="E17935" s="17">
        <v>8.1084038E7</v>
      </c>
      <c r="F17935" s="17">
        <v>8.1084038E7</v>
      </c>
      <c r="G17935" s="17">
        <v>8.1084038E7</v>
      </c>
      <c r="H17935" s="17">
        <v>8.1084038E7</v>
      </c>
    </row>
    <row r="17936">
      <c r="A17936" s="7" t="s">
        <v>39032</v>
      </c>
      <c r="B17936" s="17" t="s">
        <v>39033</v>
      </c>
      <c r="C17936" s="17">
        <v>1.0</v>
      </c>
      <c r="D17936" s="17">
        <v>7881539.0</v>
      </c>
      <c r="E17936" s="17">
        <v>7881539.0</v>
      </c>
      <c r="F17936" s="17">
        <v>7881539.0</v>
      </c>
      <c r="G17936" s="17">
        <v>7881539.0</v>
      </c>
      <c r="H17936" s="17">
        <v>7881539.0</v>
      </c>
    </row>
    <row r="17937">
      <c r="A17937" s="7" t="s">
        <v>39034</v>
      </c>
      <c r="B17937" s="17" t="s">
        <v>39035</v>
      </c>
      <c r="C17937" s="17">
        <v>2.0</v>
      </c>
      <c r="D17937" s="17">
        <v>7.1033133E7</v>
      </c>
      <c r="E17937" s="17">
        <v>7.1033133E7</v>
      </c>
      <c r="F17937" s="17">
        <v>7.1033133E7</v>
      </c>
      <c r="G17937" s="17">
        <v>7.1033133E7</v>
      </c>
      <c r="H17937" s="17">
        <v>7.1033133E7</v>
      </c>
    </row>
    <row r="17938">
      <c r="A17938" s="7" t="s">
        <v>39036</v>
      </c>
      <c r="B17938" s="17" t="s">
        <v>39037</v>
      </c>
      <c r="C17938" s="17">
        <v>12.0</v>
      </c>
      <c r="D17938" s="17">
        <v>2.669707E7</v>
      </c>
      <c r="E17938" s="17">
        <v>7740086.0</v>
      </c>
      <c r="F17938" s="17">
        <v>1.16413E7</v>
      </c>
      <c r="G17938" s="17">
        <v>3.8000983E7</v>
      </c>
      <c r="H17938" s="17">
        <v>5.5874847E7</v>
      </c>
    </row>
    <row r="17939">
      <c r="A17939" s="7" t="s">
        <v>39038</v>
      </c>
      <c r="B17939" s="17" t="s">
        <v>39039</v>
      </c>
      <c r="C17939" s="17">
        <v>1.0</v>
      </c>
      <c r="D17939" s="17">
        <v>6.5761736E7</v>
      </c>
      <c r="E17939" s="17">
        <v>6.5761736E7</v>
      </c>
      <c r="F17939" s="17">
        <v>6.5761736E7</v>
      </c>
      <c r="G17939" s="17">
        <v>6.5761736E7</v>
      </c>
      <c r="H17939" s="17">
        <v>6.5761736E7</v>
      </c>
    </row>
    <row r="17940">
      <c r="A17940" s="7" t="s">
        <v>39041</v>
      </c>
      <c r="B17940" s="17" t="s">
        <v>39042</v>
      </c>
      <c r="C17940" s="17">
        <v>2.0</v>
      </c>
      <c r="D17940" s="17">
        <v>9322145.5</v>
      </c>
      <c r="E17940" s="17">
        <v>7689106.0</v>
      </c>
      <c r="F17940" s="17">
        <v>7689106.0</v>
      </c>
      <c r="G17940" s="17">
        <v>1.0955185E7</v>
      </c>
      <c r="H17940" s="17">
        <v>1.0955185E7</v>
      </c>
    </row>
    <row r="17941">
      <c r="A17941" s="7" t="s">
        <v>39043</v>
      </c>
      <c r="B17941" s="17" t="s">
        <v>39044</v>
      </c>
      <c r="C17941" s="17">
        <v>3.0</v>
      </c>
      <c r="D17941" s="17">
        <v>2.1088005E7</v>
      </c>
      <c r="E17941" s="17">
        <v>7107624.0</v>
      </c>
      <c r="F17941" s="17">
        <v>1.528007E7</v>
      </c>
      <c r="G17941" s="17">
        <v>4.0876321E7</v>
      </c>
      <c r="H17941" s="17">
        <v>4.0876321E7</v>
      </c>
    </row>
    <row r="17942">
      <c r="A17942" s="7" t="s">
        <v>39045</v>
      </c>
      <c r="B17942" s="17" t="s">
        <v>39046</v>
      </c>
      <c r="C17942" s="17">
        <v>1.0</v>
      </c>
      <c r="D17942" s="17">
        <v>4112137.0</v>
      </c>
      <c r="E17942" s="17">
        <v>4112137.0</v>
      </c>
      <c r="F17942" s="17">
        <v>4112137.0</v>
      </c>
      <c r="G17942" s="17">
        <v>4112137.0</v>
      </c>
      <c r="H17942" s="17">
        <v>4112137.0</v>
      </c>
    </row>
    <row r="17943">
      <c r="A17943" s="7" t="s">
        <v>39047</v>
      </c>
      <c r="B17943" s="17" t="s">
        <v>39048</v>
      </c>
      <c r="C17943" s="17">
        <v>2.0</v>
      </c>
      <c r="D17943" s="17">
        <v>5.6860647E7</v>
      </c>
      <c r="E17943" s="17">
        <v>1.0185754E7</v>
      </c>
      <c r="F17943" s="17">
        <v>1.0185754E7</v>
      </c>
      <c r="G17943" s="17">
        <v>1.0353554E8</v>
      </c>
      <c r="H17943" s="17">
        <v>1.0353554E8</v>
      </c>
    </row>
    <row r="17944">
      <c r="A17944" s="7" t="s">
        <v>39049</v>
      </c>
      <c r="B17944" s="17" t="s">
        <v>39050</v>
      </c>
      <c r="C17944" s="17">
        <v>3.0</v>
      </c>
      <c r="D17944" s="17">
        <v>5.076566533E7</v>
      </c>
      <c r="E17944" s="17">
        <v>3.3253518E7</v>
      </c>
      <c r="F17944" s="17">
        <v>5.9502957E7</v>
      </c>
      <c r="G17944" s="17">
        <v>5.9540521E7</v>
      </c>
      <c r="H17944" s="17">
        <v>5.9540521E7</v>
      </c>
    </row>
    <row r="17945">
      <c r="A17945" s="7" t="s">
        <v>39051</v>
      </c>
      <c r="B17945" s="17" t="s">
        <v>39052</v>
      </c>
      <c r="C17945" s="17">
        <v>1.0</v>
      </c>
      <c r="D17945" s="17">
        <v>5579965.0</v>
      </c>
      <c r="E17945" s="17">
        <v>5579965.0</v>
      </c>
      <c r="F17945" s="17">
        <v>5579965.0</v>
      </c>
      <c r="G17945" s="17">
        <v>5579965.0</v>
      </c>
      <c r="H17945" s="17">
        <v>5579965.0</v>
      </c>
    </row>
    <row r="17946">
      <c r="A17946" s="7" t="s">
        <v>39053</v>
      </c>
      <c r="B17946" s="17" t="s">
        <v>39054</v>
      </c>
      <c r="C17946" s="17">
        <v>2.0</v>
      </c>
      <c r="D17946" s="17">
        <v>2.4639898E7</v>
      </c>
      <c r="E17946" s="17">
        <v>2.1139667E7</v>
      </c>
      <c r="F17946" s="17">
        <v>2.1139667E7</v>
      </c>
      <c r="G17946" s="17">
        <v>2.8140129E7</v>
      </c>
      <c r="H17946" s="17">
        <v>2.8140129E7</v>
      </c>
    </row>
    <row r="17947">
      <c r="A17947" s="7" t="s">
        <v>39055</v>
      </c>
      <c r="B17947" s="17" t="s">
        <v>39056</v>
      </c>
      <c r="C17947" s="17">
        <v>1.0</v>
      </c>
      <c r="D17947" s="17">
        <v>9.540214E7</v>
      </c>
      <c r="E17947" s="17">
        <v>9.540214E7</v>
      </c>
      <c r="F17947" s="17">
        <v>9.540214E7</v>
      </c>
      <c r="G17947" s="17">
        <v>9.540214E7</v>
      </c>
      <c r="H17947" s="17">
        <v>9.540214E7</v>
      </c>
    </row>
    <row r="17948">
      <c r="A17948" s="7" t="s">
        <v>39057</v>
      </c>
      <c r="B17948" s="17" t="s">
        <v>39058</v>
      </c>
      <c r="C17948" s="17">
        <v>2.0</v>
      </c>
      <c r="D17948" s="17">
        <v>3.2069E7</v>
      </c>
      <c r="E17948" s="17">
        <v>2.64731E7</v>
      </c>
      <c r="F17948" s="17">
        <v>2.64731E7</v>
      </c>
      <c r="G17948" s="17">
        <v>3.76649E7</v>
      </c>
      <c r="H17948" s="17">
        <v>3.76649E7</v>
      </c>
    </row>
    <row r="17949">
      <c r="A17949" s="7" t="s">
        <v>39059</v>
      </c>
      <c r="B17949" s="17" t="s">
        <v>39060</v>
      </c>
      <c r="C17949" s="17">
        <v>1.0</v>
      </c>
      <c r="D17949" s="17">
        <v>4.0792867E7</v>
      </c>
      <c r="E17949" s="17">
        <v>4.0792867E7</v>
      </c>
      <c r="F17949" s="17">
        <v>4.0792867E7</v>
      </c>
      <c r="G17949" s="17">
        <v>4.0792867E7</v>
      </c>
      <c r="H17949" s="17">
        <v>4.0792867E7</v>
      </c>
    </row>
    <row r="17950">
      <c r="A17950" s="7" t="s">
        <v>39061</v>
      </c>
      <c r="B17950" s="17" t="s">
        <v>39062</v>
      </c>
      <c r="C17950" s="17">
        <v>1.0</v>
      </c>
      <c r="D17950" s="17">
        <v>8464150.0</v>
      </c>
      <c r="E17950" s="17">
        <v>8464150.0</v>
      </c>
      <c r="F17950" s="17">
        <v>8464150.0</v>
      </c>
      <c r="G17950" s="17">
        <v>8464150.0</v>
      </c>
      <c r="H17950" s="17">
        <v>8464150.0</v>
      </c>
    </row>
    <row r="17951">
      <c r="A17951" s="7" t="s">
        <v>39063</v>
      </c>
      <c r="B17951" s="17" t="s">
        <v>39064</v>
      </c>
      <c r="C17951" s="17">
        <v>1.0</v>
      </c>
      <c r="D17951" s="17">
        <v>1.089317E7</v>
      </c>
      <c r="E17951" s="17">
        <v>1.089317E7</v>
      </c>
      <c r="F17951" s="17">
        <v>1.089317E7</v>
      </c>
      <c r="G17951" s="17">
        <v>1.089317E7</v>
      </c>
      <c r="H17951" s="17">
        <v>1.089317E7</v>
      </c>
    </row>
    <row r="17952">
      <c r="A17952" s="7" t="s">
        <v>39065</v>
      </c>
      <c r="B17952" s="17" t="s">
        <v>39066</v>
      </c>
      <c r="C17952" s="17">
        <v>1.0</v>
      </c>
      <c r="D17952" s="17">
        <v>9787218.0</v>
      </c>
      <c r="E17952" s="17">
        <v>9787218.0</v>
      </c>
      <c r="F17952" s="17">
        <v>9787218.0</v>
      </c>
      <c r="G17952" s="17">
        <v>9787218.0</v>
      </c>
      <c r="H17952" s="17">
        <v>9787218.0</v>
      </c>
    </row>
    <row r="17953">
      <c r="A17953" s="7" t="s">
        <v>39068</v>
      </c>
      <c r="B17953" s="17" t="s">
        <v>39069</v>
      </c>
      <c r="C17953" s="17">
        <v>5.0</v>
      </c>
      <c r="D17953" s="17">
        <v>1.09898608E7</v>
      </c>
      <c r="E17953" s="17">
        <v>4313797.0</v>
      </c>
      <c r="F17953" s="17">
        <v>7422940.0</v>
      </c>
      <c r="G17953" s="17">
        <v>8268776.0</v>
      </c>
      <c r="H17953" s="17">
        <v>3.0769869E7</v>
      </c>
    </row>
    <row r="17954">
      <c r="A17954" s="7" t="s">
        <v>39070</v>
      </c>
      <c r="B17954" s="17" t="s">
        <v>39071</v>
      </c>
      <c r="C17954" s="17">
        <v>2.0</v>
      </c>
      <c r="D17954" s="17">
        <v>4.2886651E7</v>
      </c>
      <c r="E17954" s="17">
        <v>3.4622923E7</v>
      </c>
      <c r="F17954" s="17">
        <v>3.4622923E7</v>
      </c>
      <c r="G17954" s="17">
        <v>5.1150379E7</v>
      </c>
      <c r="H17954" s="17">
        <v>5.1150379E7</v>
      </c>
    </row>
    <row r="17955">
      <c r="A17955" s="7" t="s">
        <v>39072</v>
      </c>
      <c r="B17955" s="17" t="s">
        <v>39073</v>
      </c>
      <c r="C17955" s="17">
        <v>1.0</v>
      </c>
      <c r="D17955" s="17">
        <v>2177060.0</v>
      </c>
      <c r="E17955" s="17">
        <v>2177060.0</v>
      </c>
      <c r="F17955" s="17">
        <v>2177060.0</v>
      </c>
      <c r="G17955" s="17">
        <v>2177060.0</v>
      </c>
      <c r="H17955" s="17">
        <v>2177060.0</v>
      </c>
    </row>
    <row r="17956">
      <c r="A17956" s="7" t="s">
        <v>39072</v>
      </c>
      <c r="B17956" s="17" t="s">
        <v>39073</v>
      </c>
      <c r="C17956" s="17">
        <v>1.0</v>
      </c>
      <c r="D17956" s="17">
        <v>2177060.0</v>
      </c>
      <c r="E17956" s="17">
        <v>2177060.0</v>
      </c>
      <c r="F17956" s="17">
        <v>2177060.0</v>
      </c>
      <c r="G17956" s="17">
        <v>2177060.0</v>
      </c>
      <c r="H17956" s="17">
        <v>2177060.0</v>
      </c>
    </row>
    <row r="17957">
      <c r="A17957" s="7" t="s">
        <v>39074</v>
      </c>
      <c r="B17957" s="17" t="s">
        <v>39075</v>
      </c>
      <c r="C17957" s="17">
        <v>3.0</v>
      </c>
      <c r="D17957" s="17">
        <v>6622313.333</v>
      </c>
      <c r="E17957" s="17">
        <v>2180819.0</v>
      </c>
      <c r="F17957" s="17">
        <v>7210482.0</v>
      </c>
      <c r="G17957" s="17">
        <v>1.0475639E7</v>
      </c>
      <c r="H17957" s="17">
        <v>1.0475639E7</v>
      </c>
    </row>
    <row r="17958">
      <c r="A17958" s="7" t="s">
        <v>39074</v>
      </c>
      <c r="B17958" s="17" t="s">
        <v>39075</v>
      </c>
      <c r="C17958" s="17">
        <v>3.0</v>
      </c>
      <c r="D17958" s="17">
        <v>6622313.333</v>
      </c>
      <c r="E17958" s="17">
        <v>2180819.0</v>
      </c>
      <c r="F17958" s="17">
        <v>7210482.0</v>
      </c>
      <c r="G17958" s="17">
        <v>1.0475639E7</v>
      </c>
      <c r="H17958" s="17">
        <v>1.0475639E7</v>
      </c>
    </row>
    <row r="17959">
      <c r="A17959" s="7" t="s">
        <v>39076</v>
      </c>
      <c r="B17959" s="17" t="s">
        <v>39077</v>
      </c>
      <c r="C17959" s="17">
        <v>1.0</v>
      </c>
      <c r="D17959" s="17">
        <v>3.1546031E7</v>
      </c>
      <c r="E17959" s="17">
        <v>3.1546031E7</v>
      </c>
      <c r="F17959" s="17">
        <v>3.1546031E7</v>
      </c>
      <c r="G17959" s="17">
        <v>3.1546031E7</v>
      </c>
      <c r="H17959" s="17">
        <v>3.1546031E7</v>
      </c>
    </row>
    <row r="17960">
      <c r="A17960" s="7" t="s">
        <v>39076</v>
      </c>
      <c r="B17960" s="17" t="s">
        <v>39077</v>
      </c>
      <c r="C17960" s="17">
        <v>1.0</v>
      </c>
      <c r="D17960" s="17">
        <v>3.1546031E7</v>
      </c>
      <c r="E17960" s="17">
        <v>3.1546031E7</v>
      </c>
      <c r="F17960" s="17">
        <v>3.1546031E7</v>
      </c>
      <c r="G17960" s="17">
        <v>3.1546031E7</v>
      </c>
      <c r="H17960" s="17">
        <v>3.1546031E7</v>
      </c>
    </row>
    <row r="17961">
      <c r="A17961" s="7" t="s">
        <v>39078</v>
      </c>
      <c r="B17961" s="17" t="s">
        <v>39079</v>
      </c>
      <c r="C17961" s="17">
        <v>1.0</v>
      </c>
      <c r="D17961" s="17">
        <v>1.5415846E7</v>
      </c>
      <c r="E17961" s="17">
        <v>1.5415846E7</v>
      </c>
      <c r="F17961" s="17">
        <v>1.5415846E7</v>
      </c>
      <c r="G17961" s="17">
        <v>1.5415846E7</v>
      </c>
      <c r="H17961" s="17">
        <v>1.5415846E7</v>
      </c>
    </row>
    <row r="17962">
      <c r="A17962" s="7" t="s">
        <v>39078</v>
      </c>
      <c r="B17962" s="17" t="s">
        <v>39079</v>
      </c>
      <c r="C17962" s="17">
        <v>1.0</v>
      </c>
      <c r="D17962" s="17">
        <v>1.5415846E7</v>
      </c>
      <c r="E17962" s="17">
        <v>1.5415846E7</v>
      </c>
      <c r="F17962" s="17">
        <v>1.5415846E7</v>
      </c>
      <c r="G17962" s="17">
        <v>1.5415846E7</v>
      </c>
      <c r="H17962" s="17">
        <v>1.5415846E7</v>
      </c>
    </row>
    <row r="17963">
      <c r="A17963" s="7" t="s">
        <v>39081</v>
      </c>
      <c r="B17963" s="17" t="s">
        <v>39082</v>
      </c>
      <c r="C17963" s="17">
        <v>1.0</v>
      </c>
      <c r="D17963" s="17">
        <v>5546067.0</v>
      </c>
      <c r="E17963" s="17">
        <v>5546067.0</v>
      </c>
      <c r="F17963" s="17">
        <v>5546067.0</v>
      </c>
      <c r="G17963" s="17">
        <v>5546067.0</v>
      </c>
      <c r="H17963" s="17">
        <v>5546067.0</v>
      </c>
    </row>
    <row r="17964">
      <c r="A17964" s="7" t="s">
        <v>39081</v>
      </c>
      <c r="B17964" s="17" t="s">
        <v>39082</v>
      </c>
      <c r="C17964" s="17">
        <v>1.0</v>
      </c>
      <c r="D17964" s="17">
        <v>5546067.0</v>
      </c>
      <c r="E17964" s="17">
        <v>5546067.0</v>
      </c>
      <c r="F17964" s="17">
        <v>5546067.0</v>
      </c>
      <c r="G17964" s="17">
        <v>5546067.0</v>
      </c>
      <c r="H17964" s="17">
        <v>5546067.0</v>
      </c>
    </row>
    <row r="17965">
      <c r="A17965" s="7" t="s">
        <v>39083</v>
      </c>
      <c r="B17965" s="17" t="s">
        <v>39084</v>
      </c>
      <c r="C17965" s="17">
        <v>1.0</v>
      </c>
      <c r="D17965" s="17">
        <v>3.55751E7</v>
      </c>
      <c r="E17965" s="17">
        <v>3.55751E7</v>
      </c>
      <c r="F17965" s="17">
        <v>3.55751E7</v>
      </c>
      <c r="G17965" s="17">
        <v>3.55751E7</v>
      </c>
      <c r="H17965" s="17">
        <v>3.55751E7</v>
      </c>
    </row>
    <row r="17966">
      <c r="A17966" s="7" t="s">
        <v>39083</v>
      </c>
      <c r="B17966" s="17" t="s">
        <v>39084</v>
      </c>
      <c r="C17966" s="17">
        <v>1.0</v>
      </c>
      <c r="D17966" s="17">
        <v>3.55751E7</v>
      </c>
      <c r="E17966" s="17">
        <v>3.55751E7</v>
      </c>
      <c r="F17966" s="17">
        <v>3.55751E7</v>
      </c>
      <c r="G17966" s="17">
        <v>3.55751E7</v>
      </c>
      <c r="H17966" s="17">
        <v>3.55751E7</v>
      </c>
    </row>
    <row r="17967">
      <c r="A17967" s="7" t="s">
        <v>39085</v>
      </c>
      <c r="B17967" s="17" t="s">
        <v>39086</v>
      </c>
      <c r="C17967" s="17">
        <v>1.0</v>
      </c>
      <c r="D17967" s="17">
        <v>5.9053018E7</v>
      </c>
      <c r="E17967" s="17">
        <v>5.9053018E7</v>
      </c>
      <c r="F17967" s="17">
        <v>5.9053018E7</v>
      </c>
      <c r="G17967" s="17">
        <v>5.9053018E7</v>
      </c>
      <c r="H17967" s="17">
        <v>5.9053018E7</v>
      </c>
    </row>
    <row r="17968">
      <c r="A17968" s="7" t="s">
        <v>39085</v>
      </c>
      <c r="B17968" s="17" t="s">
        <v>39086</v>
      </c>
      <c r="C17968" s="17">
        <v>1.0</v>
      </c>
      <c r="D17968" s="17">
        <v>5.9053018E7</v>
      </c>
      <c r="E17968" s="17">
        <v>5.9053018E7</v>
      </c>
      <c r="F17968" s="17">
        <v>5.9053018E7</v>
      </c>
      <c r="G17968" s="17">
        <v>5.9053018E7</v>
      </c>
      <c r="H17968" s="17">
        <v>5.9053018E7</v>
      </c>
    </row>
    <row r="17969">
      <c r="A17969" s="7" t="s">
        <v>39087</v>
      </c>
      <c r="B17969" s="17" t="s">
        <v>39088</v>
      </c>
      <c r="C17969" s="17">
        <v>1.0</v>
      </c>
      <c r="D17969" s="17">
        <v>6330268.0</v>
      </c>
      <c r="E17969" s="17">
        <v>6330268.0</v>
      </c>
      <c r="F17969" s="17">
        <v>6330268.0</v>
      </c>
      <c r="G17969" s="17">
        <v>6330268.0</v>
      </c>
      <c r="H17969" s="17">
        <v>6330268.0</v>
      </c>
    </row>
    <row r="17970">
      <c r="A17970" s="7" t="s">
        <v>39087</v>
      </c>
      <c r="B17970" s="17" t="s">
        <v>39088</v>
      </c>
      <c r="C17970" s="17">
        <v>1.0</v>
      </c>
      <c r="D17970" s="17">
        <v>6330268.0</v>
      </c>
      <c r="E17970" s="17">
        <v>6330268.0</v>
      </c>
      <c r="F17970" s="17">
        <v>6330268.0</v>
      </c>
      <c r="G17970" s="17">
        <v>6330268.0</v>
      </c>
      <c r="H17970" s="17">
        <v>6330268.0</v>
      </c>
    </row>
    <row r="17971">
      <c r="A17971" s="7" t="s">
        <v>39090</v>
      </c>
      <c r="B17971" s="17" t="s">
        <v>39091</v>
      </c>
      <c r="C17971" s="17">
        <v>1.0</v>
      </c>
      <c r="D17971" s="17">
        <v>4.7639572E7</v>
      </c>
      <c r="E17971" s="17">
        <v>4.7639572E7</v>
      </c>
      <c r="F17971" s="17">
        <v>4.7639572E7</v>
      </c>
      <c r="G17971" s="17">
        <v>4.7639572E7</v>
      </c>
      <c r="H17971" s="17">
        <v>4.7639572E7</v>
      </c>
    </row>
    <row r="17972">
      <c r="A17972" s="7" t="s">
        <v>39090</v>
      </c>
      <c r="B17972" s="17" t="s">
        <v>39091</v>
      </c>
      <c r="C17972" s="17">
        <v>1.0</v>
      </c>
      <c r="D17972" s="17">
        <v>4.7639572E7</v>
      </c>
      <c r="E17972" s="17">
        <v>4.7639572E7</v>
      </c>
      <c r="F17972" s="17">
        <v>4.7639572E7</v>
      </c>
      <c r="G17972" s="17">
        <v>4.7639572E7</v>
      </c>
      <c r="H17972" s="17">
        <v>4.7639572E7</v>
      </c>
    </row>
    <row r="17973">
      <c r="A17973" s="7" t="s">
        <v>39092</v>
      </c>
      <c r="B17973" s="17" t="s">
        <v>39093</v>
      </c>
      <c r="C17973" s="17">
        <v>1.0</v>
      </c>
      <c r="D17973" s="17">
        <v>1.78656E7</v>
      </c>
      <c r="E17973" s="17">
        <v>1.78656E7</v>
      </c>
      <c r="F17973" s="17">
        <v>1.78656E7</v>
      </c>
      <c r="G17973" s="17">
        <v>1.78656E7</v>
      </c>
      <c r="H17973" s="17">
        <v>1.78656E7</v>
      </c>
    </row>
    <row r="17974">
      <c r="A17974" s="7" t="s">
        <v>39092</v>
      </c>
      <c r="B17974" s="17" t="s">
        <v>39093</v>
      </c>
      <c r="C17974" s="17">
        <v>1.0</v>
      </c>
      <c r="D17974" s="17">
        <v>1.78656E7</v>
      </c>
      <c r="E17974" s="17">
        <v>1.78656E7</v>
      </c>
      <c r="F17974" s="17">
        <v>1.78656E7</v>
      </c>
      <c r="G17974" s="17">
        <v>1.78656E7</v>
      </c>
      <c r="H17974" s="17">
        <v>1.78656E7</v>
      </c>
    </row>
    <row r="17975">
      <c r="A17975" s="7" t="s">
        <v>39094</v>
      </c>
      <c r="B17975" s="17" t="s">
        <v>39095</v>
      </c>
      <c r="C17975" s="17">
        <v>1.0</v>
      </c>
      <c r="D17975" s="17">
        <v>4.7019924E7</v>
      </c>
      <c r="E17975" s="17">
        <v>4.7019924E7</v>
      </c>
      <c r="F17975" s="17">
        <v>4.7019924E7</v>
      </c>
      <c r="G17975" s="17">
        <v>4.7019924E7</v>
      </c>
      <c r="H17975" s="17">
        <v>4.7019924E7</v>
      </c>
    </row>
    <row r="17976">
      <c r="A17976" s="7" t="s">
        <v>39094</v>
      </c>
      <c r="B17976" s="17" t="s">
        <v>39095</v>
      </c>
      <c r="C17976" s="17">
        <v>1.0</v>
      </c>
      <c r="D17976" s="17">
        <v>4.7019924E7</v>
      </c>
      <c r="E17976" s="17">
        <v>4.7019924E7</v>
      </c>
      <c r="F17976" s="17">
        <v>4.7019924E7</v>
      </c>
      <c r="G17976" s="17">
        <v>4.7019924E7</v>
      </c>
      <c r="H17976" s="17">
        <v>4.7019924E7</v>
      </c>
    </row>
    <row r="17977">
      <c r="A17977" s="7" t="s">
        <v>39096</v>
      </c>
      <c r="B17977" s="17" t="s">
        <v>39097</v>
      </c>
      <c r="C17977" s="17">
        <v>1.0</v>
      </c>
      <c r="D17977" s="17">
        <v>9126086.0</v>
      </c>
      <c r="E17977" s="17">
        <v>9126086.0</v>
      </c>
      <c r="F17977" s="17">
        <v>9126086.0</v>
      </c>
      <c r="G17977" s="17">
        <v>9126086.0</v>
      </c>
      <c r="H17977" s="17">
        <v>9126086.0</v>
      </c>
    </row>
    <row r="17978">
      <c r="A17978" s="7" t="s">
        <v>39096</v>
      </c>
      <c r="B17978" s="17" t="s">
        <v>39097</v>
      </c>
      <c r="C17978" s="17">
        <v>1.0</v>
      </c>
      <c r="D17978" s="17">
        <v>9126086.0</v>
      </c>
      <c r="E17978" s="17">
        <v>9126086.0</v>
      </c>
      <c r="F17978" s="17">
        <v>9126086.0</v>
      </c>
      <c r="G17978" s="17">
        <v>9126086.0</v>
      </c>
      <c r="H17978" s="17">
        <v>9126086.0</v>
      </c>
    </row>
    <row r="17979">
      <c r="A17979" s="7" t="s">
        <v>39098</v>
      </c>
      <c r="B17979" s="17" t="s">
        <v>39099</v>
      </c>
      <c r="C17979" s="17">
        <v>3.0</v>
      </c>
      <c r="D17979" s="17">
        <v>2.678006667E7</v>
      </c>
      <c r="E17979" s="17">
        <v>1.5971091E7</v>
      </c>
      <c r="F17979" s="17">
        <v>3.1753632E7</v>
      </c>
      <c r="G17979" s="17">
        <v>3.2615477E7</v>
      </c>
      <c r="H17979" s="17">
        <v>3.2615477E7</v>
      </c>
    </row>
    <row r="17980">
      <c r="A17980" s="7" t="s">
        <v>39098</v>
      </c>
      <c r="B17980" s="17" t="s">
        <v>39099</v>
      </c>
      <c r="C17980" s="17">
        <v>3.0</v>
      </c>
      <c r="D17980" s="17">
        <v>2.678006667E7</v>
      </c>
      <c r="E17980" s="17">
        <v>1.5971091E7</v>
      </c>
      <c r="F17980" s="17">
        <v>3.1753632E7</v>
      </c>
      <c r="G17980" s="17">
        <v>3.2615477E7</v>
      </c>
      <c r="H17980" s="17">
        <v>3.2615477E7</v>
      </c>
    </row>
    <row r="17981">
      <c r="A17981" s="7" t="s">
        <v>39100</v>
      </c>
      <c r="B17981" s="17" t="s">
        <v>39101</v>
      </c>
      <c r="C17981" s="17">
        <v>1.0</v>
      </c>
      <c r="D17981" s="17">
        <v>3.3930806E7</v>
      </c>
      <c r="E17981" s="17">
        <v>3.3930806E7</v>
      </c>
      <c r="F17981" s="17">
        <v>3.3930806E7</v>
      </c>
      <c r="G17981" s="17">
        <v>3.3930806E7</v>
      </c>
      <c r="H17981" s="17">
        <v>3.3930806E7</v>
      </c>
    </row>
    <row r="17982">
      <c r="A17982" s="7" t="s">
        <v>39100</v>
      </c>
      <c r="B17982" s="17" t="s">
        <v>39101</v>
      </c>
      <c r="C17982" s="17">
        <v>1.0</v>
      </c>
      <c r="D17982" s="17">
        <v>3.3930806E7</v>
      </c>
      <c r="E17982" s="17">
        <v>3.3930806E7</v>
      </c>
      <c r="F17982" s="17">
        <v>3.3930806E7</v>
      </c>
      <c r="G17982" s="17">
        <v>3.3930806E7</v>
      </c>
      <c r="H17982" s="17">
        <v>3.3930806E7</v>
      </c>
    </row>
    <row r="17983">
      <c r="A17983" s="7" t="s">
        <v>39102</v>
      </c>
      <c r="B17983" s="17" t="s">
        <v>39103</v>
      </c>
      <c r="C17983" s="17">
        <v>1.0</v>
      </c>
      <c r="D17983" s="17">
        <v>3078101.0</v>
      </c>
      <c r="E17983" s="17">
        <v>3078101.0</v>
      </c>
      <c r="F17983" s="17">
        <v>3078101.0</v>
      </c>
      <c r="G17983" s="17">
        <v>3078101.0</v>
      </c>
      <c r="H17983" s="17">
        <v>3078101.0</v>
      </c>
    </row>
    <row r="17984">
      <c r="A17984" s="7" t="s">
        <v>39102</v>
      </c>
      <c r="B17984" s="17" t="s">
        <v>39103</v>
      </c>
      <c r="C17984" s="17">
        <v>1.0</v>
      </c>
      <c r="D17984" s="17">
        <v>3078101.0</v>
      </c>
      <c r="E17984" s="17">
        <v>3078101.0</v>
      </c>
      <c r="F17984" s="17">
        <v>3078101.0</v>
      </c>
      <c r="G17984" s="17">
        <v>3078101.0</v>
      </c>
      <c r="H17984" s="17">
        <v>3078101.0</v>
      </c>
    </row>
    <row r="17985">
      <c r="A17985" s="7" t="s">
        <v>39105</v>
      </c>
      <c r="B17985" s="17" t="s">
        <v>39106</v>
      </c>
      <c r="C17985" s="17">
        <v>1.0</v>
      </c>
      <c r="D17985" s="17">
        <v>7453776.0</v>
      </c>
      <c r="E17985" s="17">
        <v>7453776.0</v>
      </c>
      <c r="F17985" s="17">
        <v>7453776.0</v>
      </c>
      <c r="G17985" s="17">
        <v>7453776.0</v>
      </c>
      <c r="H17985" s="17">
        <v>7453776.0</v>
      </c>
    </row>
    <row r="17986">
      <c r="A17986" s="7" t="s">
        <v>39105</v>
      </c>
      <c r="B17986" s="17" t="s">
        <v>39106</v>
      </c>
      <c r="C17986" s="17">
        <v>1.0</v>
      </c>
      <c r="D17986" s="17">
        <v>7453776.0</v>
      </c>
      <c r="E17986" s="17">
        <v>7453776.0</v>
      </c>
      <c r="F17986" s="17">
        <v>7453776.0</v>
      </c>
      <c r="G17986" s="17">
        <v>7453776.0</v>
      </c>
      <c r="H17986" s="17">
        <v>7453776.0</v>
      </c>
    </row>
    <row r="17987">
      <c r="A17987" s="7" t="s">
        <v>39107</v>
      </c>
      <c r="B17987" s="17" t="s">
        <v>39108</v>
      </c>
      <c r="C17987" s="17">
        <v>2.0</v>
      </c>
      <c r="D17987" s="17">
        <v>8500253.5</v>
      </c>
      <c r="E17987" s="17">
        <v>8077838.0</v>
      </c>
      <c r="F17987" s="17">
        <v>8077838.0</v>
      </c>
      <c r="G17987" s="17">
        <v>8922669.0</v>
      </c>
      <c r="H17987" s="17">
        <v>8922669.0</v>
      </c>
    </row>
    <row r="17988">
      <c r="A17988" s="7" t="s">
        <v>39107</v>
      </c>
      <c r="B17988" s="17" t="s">
        <v>39108</v>
      </c>
      <c r="C17988" s="17">
        <v>2.0</v>
      </c>
      <c r="D17988" s="17">
        <v>8500253.5</v>
      </c>
      <c r="E17988" s="17">
        <v>8077838.0</v>
      </c>
      <c r="F17988" s="17">
        <v>8077838.0</v>
      </c>
      <c r="G17988" s="17">
        <v>8922669.0</v>
      </c>
      <c r="H17988" s="17">
        <v>8922669.0</v>
      </c>
    </row>
    <row r="17989">
      <c r="A17989" s="7" t="s">
        <v>39109</v>
      </c>
      <c r="B17989" s="17" t="s">
        <v>39110</v>
      </c>
      <c r="C17989" s="17">
        <v>1.0</v>
      </c>
      <c r="D17989" s="17">
        <v>2044019.0</v>
      </c>
      <c r="E17989" s="17">
        <v>2044019.0</v>
      </c>
      <c r="F17989" s="17">
        <v>2044019.0</v>
      </c>
      <c r="G17989" s="17">
        <v>2044019.0</v>
      </c>
      <c r="H17989" s="17">
        <v>2044019.0</v>
      </c>
    </row>
    <row r="17990">
      <c r="A17990" s="7" t="s">
        <v>39109</v>
      </c>
      <c r="B17990" s="17" t="s">
        <v>39110</v>
      </c>
      <c r="C17990" s="17">
        <v>1.0</v>
      </c>
      <c r="D17990" s="17">
        <v>2044019.0</v>
      </c>
      <c r="E17990" s="17">
        <v>2044019.0</v>
      </c>
      <c r="F17990" s="17">
        <v>2044019.0</v>
      </c>
      <c r="G17990" s="17">
        <v>2044019.0</v>
      </c>
      <c r="H17990" s="17">
        <v>2044019.0</v>
      </c>
    </row>
    <row r="17991">
      <c r="A17991" s="7" t="s">
        <v>39112</v>
      </c>
      <c r="B17991" s="17" t="s">
        <v>39113</v>
      </c>
      <c r="C17991" s="17">
        <v>3.0</v>
      </c>
      <c r="D17991" s="17">
        <v>4913145.0</v>
      </c>
      <c r="E17991" s="17">
        <v>2862414.0</v>
      </c>
      <c r="F17991" s="17">
        <v>5875564.0</v>
      </c>
      <c r="G17991" s="17">
        <v>6001457.0</v>
      </c>
      <c r="H17991" s="17">
        <v>6001457.0</v>
      </c>
    </row>
    <row r="17992">
      <c r="A17992" s="7" t="s">
        <v>39112</v>
      </c>
      <c r="B17992" s="17" t="s">
        <v>39113</v>
      </c>
      <c r="C17992" s="17">
        <v>3.0</v>
      </c>
      <c r="D17992" s="17">
        <v>4913145.0</v>
      </c>
      <c r="E17992" s="17">
        <v>2862414.0</v>
      </c>
      <c r="F17992" s="17">
        <v>5875564.0</v>
      </c>
      <c r="G17992" s="17">
        <v>6001457.0</v>
      </c>
      <c r="H17992" s="17">
        <v>6001457.0</v>
      </c>
    </row>
    <row r="17993">
      <c r="A17993" s="7" t="s">
        <v>39114</v>
      </c>
      <c r="B17993" s="17" t="s">
        <v>39115</v>
      </c>
      <c r="C17993" s="17">
        <v>1.0</v>
      </c>
      <c r="D17993" s="17">
        <v>1.19766447E8</v>
      </c>
      <c r="E17993" s="17">
        <v>1.19766447E8</v>
      </c>
      <c r="F17993" s="17">
        <v>1.19766447E8</v>
      </c>
      <c r="G17993" s="17">
        <v>1.19766447E8</v>
      </c>
      <c r="H17993" s="17">
        <v>1.19766447E8</v>
      </c>
    </row>
    <row r="17994">
      <c r="A17994" s="7" t="s">
        <v>39114</v>
      </c>
      <c r="B17994" s="17" t="s">
        <v>39115</v>
      </c>
      <c r="C17994" s="17">
        <v>1.0</v>
      </c>
      <c r="D17994" s="17">
        <v>1.19766447E8</v>
      </c>
      <c r="E17994" s="17">
        <v>1.19766447E8</v>
      </c>
      <c r="F17994" s="17">
        <v>1.19766447E8</v>
      </c>
      <c r="G17994" s="17">
        <v>1.19766447E8</v>
      </c>
      <c r="H17994" s="17">
        <v>1.19766447E8</v>
      </c>
    </row>
    <row r="17995">
      <c r="A17995" s="7" t="s">
        <v>39116</v>
      </c>
      <c r="B17995" s="17" t="s">
        <v>39117</v>
      </c>
      <c r="C17995" s="17">
        <v>1.0</v>
      </c>
      <c r="D17995" s="17">
        <v>2938800.0</v>
      </c>
      <c r="E17995" s="17">
        <v>2938800.0</v>
      </c>
      <c r="F17995" s="17">
        <v>2938800.0</v>
      </c>
      <c r="G17995" s="17">
        <v>2938800.0</v>
      </c>
      <c r="H17995" s="17">
        <v>2938800.0</v>
      </c>
    </row>
    <row r="17996">
      <c r="A17996" s="7" t="s">
        <v>39116</v>
      </c>
      <c r="B17996" s="17" t="s">
        <v>39117</v>
      </c>
      <c r="C17996" s="17">
        <v>1.0</v>
      </c>
      <c r="D17996" s="17">
        <v>2938800.0</v>
      </c>
      <c r="E17996" s="17">
        <v>2938800.0</v>
      </c>
      <c r="F17996" s="17">
        <v>2938800.0</v>
      </c>
      <c r="G17996" s="17">
        <v>2938800.0</v>
      </c>
      <c r="H17996" s="17">
        <v>2938800.0</v>
      </c>
    </row>
    <row r="17997">
      <c r="A17997" s="7" t="s">
        <v>39119</v>
      </c>
      <c r="B17997" s="17" t="s">
        <v>39120</v>
      </c>
      <c r="C17997" s="17">
        <v>1.0</v>
      </c>
      <c r="D17997" s="17">
        <v>7306752.0</v>
      </c>
      <c r="E17997" s="17">
        <v>7306752.0</v>
      </c>
      <c r="F17997" s="17">
        <v>7306752.0</v>
      </c>
      <c r="G17997" s="17">
        <v>7306752.0</v>
      </c>
      <c r="H17997" s="17">
        <v>7306752.0</v>
      </c>
    </row>
    <row r="17998">
      <c r="A17998" s="7" t="s">
        <v>39119</v>
      </c>
      <c r="B17998" s="17" t="s">
        <v>39120</v>
      </c>
      <c r="C17998" s="17">
        <v>1.0</v>
      </c>
      <c r="D17998" s="17">
        <v>7306752.0</v>
      </c>
      <c r="E17998" s="17">
        <v>7306752.0</v>
      </c>
      <c r="F17998" s="17">
        <v>7306752.0</v>
      </c>
      <c r="G17998" s="17">
        <v>7306752.0</v>
      </c>
      <c r="H17998" s="17">
        <v>7306752.0</v>
      </c>
    </row>
    <row r="17999">
      <c r="A17999" s="7" t="s">
        <v>39121</v>
      </c>
      <c r="B17999" s="17" t="s">
        <v>39122</v>
      </c>
      <c r="C17999" s="17">
        <v>2.0</v>
      </c>
      <c r="D17999" s="17">
        <v>2.79066095E7</v>
      </c>
      <c r="E17999" s="17">
        <v>2.0459285E7</v>
      </c>
      <c r="F17999" s="17">
        <v>2.0459285E7</v>
      </c>
      <c r="G17999" s="17">
        <v>3.5353934E7</v>
      </c>
      <c r="H17999" s="17">
        <v>3.5353934E7</v>
      </c>
    </row>
    <row r="18000">
      <c r="A18000" s="7" t="s">
        <v>39121</v>
      </c>
      <c r="B18000" s="17" t="s">
        <v>39122</v>
      </c>
      <c r="C18000" s="17">
        <v>2.0</v>
      </c>
      <c r="D18000" s="17">
        <v>2.79066095E7</v>
      </c>
      <c r="E18000" s="17">
        <v>2.0459285E7</v>
      </c>
      <c r="F18000" s="17">
        <v>2.0459285E7</v>
      </c>
      <c r="G18000" s="17">
        <v>3.5353934E7</v>
      </c>
      <c r="H18000" s="17">
        <v>3.5353934E7</v>
      </c>
    </row>
    <row r="18001">
      <c r="A18001" s="7" t="s">
        <v>39123</v>
      </c>
      <c r="B18001" s="17" t="s">
        <v>39124</v>
      </c>
      <c r="C18001" s="17">
        <v>2.0</v>
      </c>
      <c r="D18001" s="17">
        <v>5736426.5</v>
      </c>
      <c r="E18001" s="17">
        <v>280441.0</v>
      </c>
      <c r="F18001" s="17">
        <v>280441.0</v>
      </c>
      <c r="G18001" s="17">
        <v>1.1192412E7</v>
      </c>
      <c r="H18001" s="17">
        <v>1.1192412E7</v>
      </c>
    </row>
    <row r="18002">
      <c r="A18002" s="7" t="s">
        <v>39123</v>
      </c>
      <c r="B18002" s="17" t="s">
        <v>39124</v>
      </c>
      <c r="C18002" s="17">
        <v>2.0</v>
      </c>
      <c r="D18002" s="17">
        <v>5736426.5</v>
      </c>
      <c r="E18002" s="17">
        <v>280441.0</v>
      </c>
      <c r="F18002" s="17">
        <v>280441.0</v>
      </c>
      <c r="G18002" s="17">
        <v>1.1192412E7</v>
      </c>
      <c r="H18002" s="17">
        <v>1.1192412E7</v>
      </c>
    </row>
    <row r="18003">
      <c r="A18003" s="7" t="s">
        <v>39125</v>
      </c>
      <c r="B18003" s="17" t="s">
        <v>39127</v>
      </c>
      <c r="C18003" s="17">
        <v>1.0</v>
      </c>
      <c r="D18003" s="17">
        <v>1.51763489E8</v>
      </c>
      <c r="E18003" s="17">
        <v>1.51763489E8</v>
      </c>
      <c r="F18003" s="17">
        <v>1.51763489E8</v>
      </c>
      <c r="G18003" s="17">
        <v>1.51763489E8</v>
      </c>
      <c r="H18003" s="17">
        <v>1.51763489E8</v>
      </c>
    </row>
    <row r="18004">
      <c r="A18004" s="7" t="s">
        <v>39125</v>
      </c>
      <c r="B18004" s="17" t="s">
        <v>39127</v>
      </c>
      <c r="C18004" s="17">
        <v>1.0</v>
      </c>
      <c r="D18004" s="17">
        <v>1.51763489E8</v>
      </c>
      <c r="E18004" s="17">
        <v>1.51763489E8</v>
      </c>
      <c r="F18004" s="17">
        <v>1.51763489E8</v>
      </c>
      <c r="G18004" s="17">
        <v>1.51763489E8</v>
      </c>
      <c r="H18004" s="17">
        <v>1.51763489E8</v>
      </c>
    </row>
    <row r="18005">
      <c r="A18005" s="7" t="s">
        <v>39128</v>
      </c>
      <c r="B18005" s="17" t="s">
        <v>39129</v>
      </c>
      <c r="C18005" s="17">
        <v>1.0</v>
      </c>
      <c r="D18005" s="17">
        <v>4904000.0</v>
      </c>
      <c r="E18005" s="17">
        <v>4904000.0</v>
      </c>
      <c r="F18005" s="17">
        <v>4904000.0</v>
      </c>
      <c r="G18005" s="17">
        <v>4904000.0</v>
      </c>
      <c r="H18005" s="17">
        <v>4904000.0</v>
      </c>
    </row>
    <row r="18006">
      <c r="A18006" s="7" t="s">
        <v>39128</v>
      </c>
      <c r="B18006" s="17" t="s">
        <v>39129</v>
      </c>
      <c r="C18006" s="17">
        <v>1.0</v>
      </c>
      <c r="D18006" s="17">
        <v>4904000.0</v>
      </c>
      <c r="E18006" s="17">
        <v>4904000.0</v>
      </c>
      <c r="F18006" s="17">
        <v>4904000.0</v>
      </c>
      <c r="G18006" s="17">
        <v>4904000.0</v>
      </c>
      <c r="H18006" s="17">
        <v>4904000.0</v>
      </c>
    </row>
    <row r="18007">
      <c r="A18007" s="7" t="s">
        <v>39130</v>
      </c>
      <c r="B18007" s="17" t="s">
        <v>39131</v>
      </c>
      <c r="C18007" s="17">
        <v>1.0</v>
      </c>
      <c r="D18007" s="17">
        <v>2.1076586E7</v>
      </c>
      <c r="E18007" s="17">
        <v>2.1076586E7</v>
      </c>
      <c r="F18007" s="17">
        <v>2.1076586E7</v>
      </c>
      <c r="G18007" s="17">
        <v>2.1076586E7</v>
      </c>
      <c r="H18007" s="17">
        <v>2.1076586E7</v>
      </c>
    </row>
    <row r="18008">
      <c r="A18008" s="7" t="s">
        <v>39130</v>
      </c>
      <c r="B18008" s="17" t="s">
        <v>39131</v>
      </c>
      <c r="C18008" s="17">
        <v>1.0</v>
      </c>
      <c r="D18008" s="17">
        <v>2.1076586E7</v>
      </c>
      <c r="E18008" s="17">
        <v>2.1076586E7</v>
      </c>
      <c r="F18008" s="17">
        <v>2.1076586E7</v>
      </c>
      <c r="G18008" s="17">
        <v>2.1076586E7</v>
      </c>
      <c r="H18008" s="17">
        <v>2.1076586E7</v>
      </c>
    </row>
    <row r="18009">
      <c r="A18009" s="7" t="s">
        <v>39132</v>
      </c>
      <c r="B18009" s="17" t="s">
        <v>39133</v>
      </c>
      <c r="C18009" s="17">
        <v>1.0</v>
      </c>
      <c r="D18009" s="17">
        <v>5.2954678E7</v>
      </c>
      <c r="E18009" s="17">
        <v>5.2954678E7</v>
      </c>
      <c r="F18009" s="17">
        <v>5.2954678E7</v>
      </c>
      <c r="G18009" s="17">
        <v>5.2954678E7</v>
      </c>
      <c r="H18009" s="17">
        <v>5.2954678E7</v>
      </c>
    </row>
    <row r="18010">
      <c r="A18010" s="7" t="s">
        <v>39132</v>
      </c>
      <c r="B18010" s="17" t="s">
        <v>39133</v>
      </c>
      <c r="C18010" s="17">
        <v>1.0</v>
      </c>
      <c r="D18010" s="17">
        <v>5.2954678E7</v>
      </c>
      <c r="E18010" s="17">
        <v>5.2954678E7</v>
      </c>
      <c r="F18010" s="17">
        <v>5.2954678E7</v>
      </c>
      <c r="G18010" s="17">
        <v>5.2954678E7</v>
      </c>
      <c r="H18010" s="17">
        <v>5.2954678E7</v>
      </c>
    </row>
    <row r="18011">
      <c r="A18011" s="7" t="s">
        <v>39135</v>
      </c>
      <c r="B18011" s="17" t="s">
        <v>39136</v>
      </c>
      <c r="C18011" s="17">
        <v>1.0</v>
      </c>
      <c r="D18011" s="17">
        <v>6.0882334E7</v>
      </c>
      <c r="E18011" s="17">
        <v>6.0882334E7</v>
      </c>
      <c r="F18011" s="17">
        <v>6.0882334E7</v>
      </c>
      <c r="G18011" s="17">
        <v>6.0882334E7</v>
      </c>
      <c r="H18011" s="17">
        <v>6.0882334E7</v>
      </c>
    </row>
    <row r="18012">
      <c r="A18012" s="7" t="s">
        <v>39135</v>
      </c>
      <c r="B18012" s="17" t="s">
        <v>39136</v>
      </c>
      <c r="C18012" s="17">
        <v>1.0</v>
      </c>
      <c r="D18012" s="17">
        <v>6.0882334E7</v>
      </c>
      <c r="E18012" s="17">
        <v>6.0882334E7</v>
      </c>
      <c r="F18012" s="17">
        <v>6.0882334E7</v>
      </c>
      <c r="G18012" s="17">
        <v>6.0882334E7</v>
      </c>
      <c r="H18012" s="17">
        <v>6.0882334E7</v>
      </c>
    </row>
    <row r="18013">
      <c r="A18013" s="7" t="s">
        <v>39137</v>
      </c>
      <c r="B18013" s="17" t="s">
        <v>39138</v>
      </c>
      <c r="C18013" s="17">
        <v>2.0</v>
      </c>
      <c r="D18013" s="17">
        <v>1.9627146E7</v>
      </c>
      <c r="E18013" s="17">
        <v>8743806.0</v>
      </c>
      <c r="F18013" s="17">
        <v>8743806.0</v>
      </c>
      <c r="G18013" s="17">
        <v>3.0510486E7</v>
      </c>
      <c r="H18013" s="17">
        <v>3.0510486E7</v>
      </c>
    </row>
    <row r="18014">
      <c r="A18014" s="7" t="s">
        <v>39137</v>
      </c>
      <c r="B18014" s="17" t="s">
        <v>39138</v>
      </c>
      <c r="C18014" s="17">
        <v>2.0</v>
      </c>
      <c r="D18014" s="17">
        <v>1.9627146E7</v>
      </c>
      <c r="E18014" s="17">
        <v>8743806.0</v>
      </c>
      <c r="F18014" s="17">
        <v>8743806.0</v>
      </c>
      <c r="G18014" s="17">
        <v>3.0510486E7</v>
      </c>
      <c r="H18014" s="17">
        <v>3.0510486E7</v>
      </c>
    </row>
    <row r="18015">
      <c r="A18015" s="7" t="s">
        <v>39139</v>
      </c>
      <c r="B18015" s="17" t="s">
        <v>39140</v>
      </c>
      <c r="C18015" s="17">
        <v>1.0</v>
      </c>
      <c r="D18015" s="17">
        <v>2.7234718E7</v>
      </c>
      <c r="E18015" s="17">
        <v>2.7234718E7</v>
      </c>
      <c r="F18015" s="17">
        <v>2.7234718E7</v>
      </c>
      <c r="G18015" s="17">
        <v>2.7234718E7</v>
      </c>
      <c r="H18015" s="17">
        <v>2.7234718E7</v>
      </c>
    </row>
    <row r="18016">
      <c r="A18016" s="7" t="s">
        <v>39139</v>
      </c>
      <c r="B18016" s="17" t="s">
        <v>39140</v>
      </c>
      <c r="C18016" s="17">
        <v>1.0</v>
      </c>
      <c r="D18016" s="17">
        <v>2.7234718E7</v>
      </c>
      <c r="E18016" s="17">
        <v>2.7234718E7</v>
      </c>
      <c r="F18016" s="17">
        <v>2.7234718E7</v>
      </c>
      <c r="G18016" s="17">
        <v>2.7234718E7</v>
      </c>
      <c r="H18016" s="17">
        <v>2.7234718E7</v>
      </c>
    </row>
    <row r="18017">
      <c r="A18017" s="7" t="s">
        <v>39141</v>
      </c>
      <c r="B18017" s="17" t="s">
        <v>39142</v>
      </c>
      <c r="C18017" s="17">
        <v>3.0</v>
      </c>
      <c r="D18017" s="17">
        <v>2.3890223E7</v>
      </c>
      <c r="E18017" s="17">
        <v>1.1199959E7</v>
      </c>
      <c r="F18017" s="17">
        <v>1.3266559E7</v>
      </c>
      <c r="G18017" s="17">
        <v>4.7204151E7</v>
      </c>
      <c r="H18017" s="17">
        <v>4.7204151E7</v>
      </c>
    </row>
    <row r="18018">
      <c r="A18018" s="7" t="s">
        <v>39141</v>
      </c>
      <c r="B18018" s="17" t="s">
        <v>39142</v>
      </c>
      <c r="C18018" s="17">
        <v>3.0</v>
      </c>
      <c r="D18018" s="17">
        <v>2.3890223E7</v>
      </c>
      <c r="E18018" s="17">
        <v>1.1199959E7</v>
      </c>
      <c r="F18018" s="17">
        <v>1.3266559E7</v>
      </c>
      <c r="G18018" s="17">
        <v>4.7204151E7</v>
      </c>
      <c r="H18018" s="17">
        <v>4.7204151E7</v>
      </c>
    </row>
    <row r="18019">
      <c r="A18019" s="7" t="s">
        <v>39144</v>
      </c>
      <c r="B18019" s="17" t="s">
        <v>39145</v>
      </c>
      <c r="C18019" s="17">
        <v>2.0</v>
      </c>
      <c r="D18019" s="17">
        <v>7223843.5</v>
      </c>
      <c r="E18019" s="17">
        <v>2748399.0</v>
      </c>
      <c r="F18019" s="17">
        <v>2748399.0</v>
      </c>
      <c r="G18019" s="17">
        <v>1.1699288E7</v>
      </c>
      <c r="H18019" s="17">
        <v>1.1699288E7</v>
      </c>
    </row>
    <row r="18020">
      <c r="A18020" s="7" t="s">
        <v>39144</v>
      </c>
      <c r="B18020" s="17" t="s">
        <v>39145</v>
      </c>
      <c r="C18020" s="17">
        <v>2.0</v>
      </c>
      <c r="D18020" s="17">
        <v>7223843.5</v>
      </c>
      <c r="E18020" s="17">
        <v>2748399.0</v>
      </c>
      <c r="F18020" s="17">
        <v>2748399.0</v>
      </c>
      <c r="G18020" s="17">
        <v>1.1699288E7</v>
      </c>
      <c r="H18020" s="17">
        <v>1.1699288E7</v>
      </c>
    </row>
    <row r="18021">
      <c r="A18021" s="7" t="s">
        <v>39146</v>
      </c>
      <c r="B18021" s="17" t="s">
        <v>39147</v>
      </c>
      <c r="C18021" s="17">
        <v>2.0</v>
      </c>
      <c r="D18021" s="17">
        <v>3.2434811E7</v>
      </c>
      <c r="E18021" s="17">
        <v>6484050.0</v>
      </c>
      <c r="F18021" s="17">
        <v>6484050.0</v>
      </c>
      <c r="G18021" s="17">
        <v>5.8385572E7</v>
      </c>
      <c r="H18021" s="17">
        <v>5.8385572E7</v>
      </c>
    </row>
    <row r="18022">
      <c r="A18022" s="7" t="s">
        <v>39146</v>
      </c>
      <c r="B18022" s="17" t="s">
        <v>39147</v>
      </c>
      <c r="C18022" s="17">
        <v>2.0</v>
      </c>
      <c r="D18022" s="17">
        <v>3.2434811E7</v>
      </c>
      <c r="E18022" s="17">
        <v>6484050.0</v>
      </c>
      <c r="F18022" s="17">
        <v>6484050.0</v>
      </c>
      <c r="G18022" s="17">
        <v>5.8385572E7</v>
      </c>
      <c r="H18022" s="17">
        <v>5.8385572E7</v>
      </c>
    </row>
    <row r="18023">
      <c r="A18023" s="7" t="s">
        <v>39148</v>
      </c>
      <c r="B18023" s="17" t="s">
        <v>39149</v>
      </c>
      <c r="C18023" s="17">
        <v>3.0</v>
      </c>
      <c r="D18023" s="17">
        <v>8.110587433E7</v>
      </c>
      <c r="E18023" s="17">
        <v>5.610804E7</v>
      </c>
      <c r="F18023" s="17">
        <v>7.2973144E7</v>
      </c>
      <c r="G18023" s="17">
        <v>1.14236439E8</v>
      </c>
      <c r="H18023" s="17">
        <v>1.14236439E8</v>
      </c>
    </row>
    <row r="18024">
      <c r="A18024" s="7" t="s">
        <v>39148</v>
      </c>
      <c r="B18024" s="17" t="s">
        <v>39149</v>
      </c>
      <c r="C18024" s="17">
        <v>3.0</v>
      </c>
      <c r="D18024" s="17">
        <v>8.110587433E7</v>
      </c>
      <c r="E18024" s="17">
        <v>5.610804E7</v>
      </c>
      <c r="F18024" s="17">
        <v>7.2973144E7</v>
      </c>
      <c r="G18024" s="17">
        <v>1.14236439E8</v>
      </c>
      <c r="H18024" s="17">
        <v>1.14236439E8</v>
      </c>
    </row>
    <row r="18025">
      <c r="A18025" s="7" t="s">
        <v>39151</v>
      </c>
      <c r="B18025" s="17" t="s">
        <v>39152</v>
      </c>
      <c r="C18025" s="17">
        <v>2.0</v>
      </c>
      <c r="D18025" s="17">
        <v>1.000263365E8</v>
      </c>
      <c r="E18025" s="17">
        <v>6.0174417E7</v>
      </c>
      <c r="F18025" s="17">
        <v>6.0174417E7</v>
      </c>
      <c r="G18025" s="17">
        <v>1.39878256E8</v>
      </c>
      <c r="H18025" s="17">
        <v>1.39878256E8</v>
      </c>
    </row>
    <row r="18026">
      <c r="A18026" s="7" t="s">
        <v>39151</v>
      </c>
      <c r="B18026" s="17" t="s">
        <v>39152</v>
      </c>
      <c r="C18026" s="17">
        <v>2.0</v>
      </c>
      <c r="D18026" s="17">
        <v>1.000263365E8</v>
      </c>
      <c r="E18026" s="17">
        <v>6.0174417E7</v>
      </c>
      <c r="F18026" s="17">
        <v>6.0174417E7</v>
      </c>
      <c r="G18026" s="17">
        <v>1.39878256E8</v>
      </c>
      <c r="H18026" s="17">
        <v>1.39878256E8</v>
      </c>
    </row>
    <row r="18027">
      <c r="A18027" s="7" t="s">
        <v>39153</v>
      </c>
      <c r="B18027" s="17" t="s">
        <v>39154</v>
      </c>
      <c r="C18027" s="17">
        <v>2.0</v>
      </c>
      <c r="D18027" s="17">
        <v>1.00758684E8</v>
      </c>
      <c r="E18027" s="17">
        <v>3.1100222E7</v>
      </c>
      <c r="F18027" s="17">
        <v>3.1100222E7</v>
      </c>
      <c r="G18027" s="17">
        <v>1.70417146E8</v>
      </c>
      <c r="H18027" s="17">
        <v>1.70417146E8</v>
      </c>
    </row>
    <row r="18028">
      <c r="A18028" s="7" t="s">
        <v>39153</v>
      </c>
      <c r="B18028" s="17" t="s">
        <v>39154</v>
      </c>
      <c r="C18028" s="17">
        <v>2.0</v>
      </c>
      <c r="D18028" s="17">
        <v>1.00758684E8</v>
      </c>
      <c r="E18028" s="17">
        <v>3.1100222E7</v>
      </c>
      <c r="F18028" s="17">
        <v>3.1100222E7</v>
      </c>
      <c r="G18028" s="17">
        <v>1.70417146E8</v>
      </c>
      <c r="H18028" s="17">
        <v>1.70417146E8</v>
      </c>
    </row>
    <row r="18029">
      <c r="A18029" s="7" t="s">
        <v>39155</v>
      </c>
      <c r="B18029" s="17" t="s">
        <v>39156</v>
      </c>
      <c r="C18029" s="17">
        <v>1.0</v>
      </c>
      <c r="D18029" s="17">
        <v>1.05278639E8</v>
      </c>
      <c r="E18029" s="17">
        <v>1.05278639E8</v>
      </c>
      <c r="F18029" s="17">
        <v>1.05278639E8</v>
      </c>
      <c r="G18029" s="17">
        <v>1.05278639E8</v>
      </c>
      <c r="H18029" s="17">
        <v>1.05278639E8</v>
      </c>
    </row>
    <row r="18030">
      <c r="A18030" s="7" t="s">
        <v>39155</v>
      </c>
      <c r="B18030" s="17" t="s">
        <v>39156</v>
      </c>
      <c r="C18030" s="17">
        <v>1.0</v>
      </c>
      <c r="D18030" s="17">
        <v>1.05278639E8</v>
      </c>
      <c r="E18030" s="17">
        <v>1.05278639E8</v>
      </c>
      <c r="F18030" s="17">
        <v>1.05278639E8</v>
      </c>
      <c r="G18030" s="17">
        <v>1.05278639E8</v>
      </c>
      <c r="H18030" s="17">
        <v>1.05278639E8</v>
      </c>
    </row>
    <row r="18031">
      <c r="A18031" s="7" t="s">
        <v>39157</v>
      </c>
      <c r="B18031" s="17" t="s">
        <v>39158</v>
      </c>
      <c r="C18031" s="17">
        <v>5.0</v>
      </c>
      <c r="D18031" s="17">
        <v>1.09294592E7</v>
      </c>
      <c r="E18031" s="17">
        <v>4763955.0</v>
      </c>
      <c r="F18031" s="17">
        <v>5866400.0</v>
      </c>
      <c r="G18031" s="17">
        <v>9100275.0</v>
      </c>
      <c r="H18031" s="17">
        <v>3.2761966E7</v>
      </c>
    </row>
    <row r="18032">
      <c r="A18032" s="7" t="s">
        <v>39157</v>
      </c>
      <c r="B18032" s="17" t="s">
        <v>39158</v>
      </c>
      <c r="C18032" s="17">
        <v>5.0</v>
      </c>
      <c r="D18032" s="17">
        <v>1.09294592E7</v>
      </c>
      <c r="E18032" s="17">
        <v>4763955.0</v>
      </c>
      <c r="F18032" s="17">
        <v>5866400.0</v>
      </c>
      <c r="G18032" s="17">
        <v>9100275.0</v>
      </c>
      <c r="H18032" s="17">
        <v>3.2761966E7</v>
      </c>
    </row>
    <row r="18033">
      <c r="A18033" s="7" t="s">
        <v>39160</v>
      </c>
      <c r="B18033" s="17" t="s">
        <v>39161</v>
      </c>
      <c r="C18033" s="17">
        <v>5.0</v>
      </c>
      <c r="D18033" s="17">
        <v>5675708.4</v>
      </c>
      <c r="E18033" s="17">
        <v>2571603.0</v>
      </c>
      <c r="F18033" s="17">
        <v>4512934.0</v>
      </c>
      <c r="G18033" s="17">
        <v>8672700.0</v>
      </c>
      <c r="H18033" s="17">
        <v>1.0771305E7</v>
      </c>
    </row>
    <row r="18034">
      <c r="A18034" s="7" t="s">
        <v>39160</v>
      </c>
      <c r="B18034" s="17" t="s">
        <v>39161</v>
      </c>
      <c r="C18034" s="17">
        <v>5.0</v>
      </c>
      <c r="D18034" s="17">
        <v>5675708.4</v>
      </c>
      <c r="E18034" s="17">
        <v>2571603.0</v>
      </c>
      <c r="F18034" s="17">
        <v>4512934.0</v>
      </c>
      <c r="G18034" s="17">
        <v>8672700.0</v>
      </c>
      <c r="H18034" s="17">
        <v>1.0771305E7</v>
      </c>
    </row>
    <row r="18035">
      <c r="A18035" s="7" t="s">
        <v>39162</v>
      </c>
      <c r="B18035" s="17" t="s">
        <v>39163</v>
      </c>
      <c r="C18035" s="17">
        <v>10.0</v>
      </c>
      <c r="D18035" s="17">
        <v>3.38459842E7</v>
      </c>
      <c r="E18035" s="17">
        <v>2.5768451E7</v>
      </c>
      <c r="F18035" s="17">
        <v>3.2922688E7</v>
      </c>
      <c r="G18035" s="17">
        <v>4.237322E7</v>
      </c>
      <c r="H18035" s="17">
        <v>5.6393147E7</v>
      </c>
    </row>
    <row r="18036">
      <c r="A18036" s="7" t="s">
        <v>39162</v>
      </c>
      <c r="B18036" s="17" t="s">
        <v>39163</v>
      </c>
      <c r="C18036" s="17">
        <v>10.0</v>
      </c>
      <c r="D18036" s="17">
        <v>3.38459842E7</v>
      </c>
      <c r="E18036" s="17">
        <v>2.5768451E7</v>
      </c>
      <c r="F18036" s="17">
        <v>3.2922688E7</v>
      </c>
      <c r="G18036" s="17">
        <v>4.237322E7</v>
      </c>
      <c r="H18036" s="17">
        <v>5.6393147E7</v>
      </c>
    </row>
    <row r="18037">
      <c r="A18037" s="7" t="s">
        <v>39164</v>
      </c>
      <c r="B18037" s="17" t="s">
        <v>39165</v>
      </c>
      <c r="C18037" s="17">
        <v>2.0</v>
      </c>
      <c r="D18037" s="17">
        <v>3.3260925E7</v>
      </c>
      <c r="E18037" s="17">
        <v>2.6989256E7</v>
      </c>
      <c r="F18037" s="17">
        <v>2.6989256E7</v>
      </c>
      <c r="G18037" s="17">
        <v>3.9532594E7</v>
      </c>
      <c r="H18037" s="17">
        <v>3.9532594E7</v>
      </c>
    </row>
    <row r="18038">
      <c r="A18038" s="7" t="s">
        <v>39164</v>
      </c>
      <c r="B18038" s="17" t="s">
        <v>39165</v>
      </c>
      <c r="C18038" s="17">
        <v>2.0</v>
      </c>
      <c r="D18038" s="17">
        <v>3.3260925E7</v>
      </c>
      <c r="E18038" s="17">
        <v>2.6989256E7</v>
      </c>
      <c r="F18038" s="17">
        <v>2.6989256E7</v>
      </c>
      <c r="G18038" s="17">
        <v>3.9532594E7</v>
      </c>
      <c r="H18038" s="17">
        <v>3.9532594E7</v>
      </c>
    </row>
    <row r="18039">
      <c r="A18039" s="7" t="s">
        <v>39167</v>
      </c>
      <c r="B18039" s="17" t="s">
        <v>39168</v>
      </c>
      <c r="C18039" s="17">
        <v>1.0</v>
      </c>
      <c r="D18039" s="17">
        <v>1.3293613E7</v>
      </c>
      <c r="E18039" s="17">
        <v>1.3293613E7</v>
      </c>
      <c r="F18039" s="17">
        <v>1.3293613E7</v>
      </c>
      <c r="G18039" s="17">
        <v>1.3293613E7</v>
      </c>
      <c r="H18039" s="17">
        <v>1.3293613E7</v>
      </c>
    </row>
    <row r="18040">
      <c r="A18040" s="7" t="s">
        <v>39167</v>
      </c>
      <c r="B18040" s="17" t="s">
        <v>39168</v>
      </c>
      <c r="C18040" s="17">
        <v>1.0</v>
      </c>
      <c r="D18040" s="17">
        <v>1.3293613E7</v>
      </c>
      <c r="E18040" s="17">
        <v>1.3293613E7</v>
      </c>
      <c r="F18040" s="17">
        <v>1.3293613E7</v>
      </c>
      <c r="G18040" s="17">
        <v>1.3293613E7</v>
      </c>
      <c r="H18040" s="17">
        <v>1.3293613E7</v>
      </c>
    </row>
    <row r="18041">
      <c r="A18041" s="7" t="s">
        <v>39169</v>
      </c>
      <c r="B18041" s="17" t="s">
        <v>39170</v>
      </c>
      <c r="C18041" s="17">
        <v>54.0</v>
      </c>
      <c r="D18041" s="17">
        <v>2.17939892E7</v>
      </c>
      <c r="E18041" s="17">
        <v>5935919.0</v>
      </c>
      <c r="F18041" s="17">
        <v>1.2517935E7</v>
      </c>
      <c r="G18041" s="17">
        <v>2.3625279E7</v>
      </c>
      <c r="H18041" s="17">
        <v>4.7438253E7</v>
      </c>
    </row>
    <row r="18042">
      <c r="A18042" s="7" t="s">
        <v>39169</v>
      </c>
      <c r="B18042" s="17" t="s">
        <v>39170</v>
      </c>
      <c r="C18042" s="17">
        <v>54.0</v>
      </c>
      <c r="D18042" s="17">
        <v>2.17939892E7</v>
      </c>
      <c r="E18042" s="17">
        <v>5935919.0</v>
      </c>
      <c r="F18042" s="17">
        <v>1.2517935E7</v>
      </c>
      <c r="G18042" s="17">
        <v>2.3625279E7</v>
      </c>
      <c r="H18042" s="17">
        <v>4.7438253E7</v>
      </c>
    </row>
    <row r="18043">
      <c r="A18043" s="7" t="s">
        <v>39171</v>
      </c>
      <c r="B18043" s="17" t="s">
        <v>39172</v>
      </c>
      <c r="C18043" s="17">
        <v>19.0</v>
      </c>
      <c r="D18043" s="17">
        <v>1.919586289E7</v>
      </c>
      <c r="E18043" s="17">
        <v>8339686.0</v>
      </c>
      <c r="F18043" s="17">
        <v>1.3599855E7</v>
      </c>
      <c r="G18043" s="17">
        <v>1.8812745E7</v>
      </c>
      <c r="H18043" s="17">
        <v>4.3098545E7</v>
      </c>
    </row>
    <row r="18044">
      <c r="A18044" s="7" t="s">
        <v>39171</v>
      </c>
      <c r="B18044" s="17" t="s">
        <v>39172</v>
      </c>
      <c r="C18044" s="17">
        <v>19.0</v>
      </c>
      <c r="D18044" s="17">
        <v>1.919586289E7</v>
      </c>
      <c r="E18044" s="17">
        <v>8339686.0</v>
      </c>
      <c r="F18044" s="17">
        <v>1.3599855E7</v>
      </c>
      <c r="G18044" s="17">
        <v>1.8812745E7</v>
      </c>
      <c r="H18044" s="17">
        <v>4.3098545E7</v>
      </c>
    </row>
    <row r="18045">
      <c r="A18045" s="7" t="s">
        <v>39173</v>
      </c>
      <c r="B18045" s="17" t="s">
        <v>39174</v>
      </c>
      <c r="C18045" s="17">
        <v>6.0</v>
      </c>
      <c r="D18045" s="17">
        <v>1.406276133E7</v>
      </c>
      <c r="E18045" s="17">
        <v>4998515.0</v>
      </c>
      <c r="F18045" s="17">
        <v>8315600.0</v>
      </c>
      <c r="G18045" s="17">
        <v>1.8345717E7</v>
      </c>
      <c r="H18045" s="17">
        <v>3.949432E7</v>
      </c>
    </row>
    <row r="18046">
      <c r="A18046" s="7" t="s">
        <v>39173</v>
      </c>
      <c r="B18046" s="17" t="s">
        <v>39174</v>
      </c>
      <c r="C18046" s="17">
        <v>6.0</v>
      </c>
      <c r="D18046" s="17">
        <v>1.406276133E7</v>
      </c>
      <c r="E18046" s="17">
        <v>4998515.0</v>
      </c>
      <c r="F18046" s="17">
        <v>8315600.0</v>
      </c>
      <c r="G18046" s="17">
        <v>1.8345717E7</v>
      </c>
      <c r="H18046" s="17">
        <v>3.949432E7</v>
      </c>
    </row>
    <row r="18047">
      <c r="A18047" s="7" t="s">
        <v>39176</v>
      </c>
      <c r="B18047" s="17" t="s">
        <v>39177</v>
      </c>
      <c r="C18047" s="17">
        <v>14.0</v>
      </c>
      <c r="D18047" s="17">
        <v>1.902842179E7</v>
      </c>
      <c r="E18047" s="17">
        <v>1.0142183E7</v>
      </c>
      <c r="F18047" s="17">
        <v>1.683796E7</v>
      </c>
      <c r="G18047" s="17">
        <v>2.0415654E7</v>
      </c>
      <c r="H18047" s="17">
        <v>2.6522616E7</v>
      </c>
    </row>
    <row r="18048">
      <c r="A18048" s="7" t="s">
        <v>39176</v>
      </c>
      <c r="B18048" s="17" t="s">
        <v>39177</v>
      </c>
      <c r="C18048" s="17">
        <v>14.0</v>
      </c>
      <c r="D18048" s="17">
        <v>1.902842179E7</v>
      </c>
      <c r="E18048" s="17">
        <v>1.0142183E7</v>
      </c>
      <c r="F18048" s="17">
        <v>1.683796E7</v>
      </c>
      <c r="G18048" s="17">
        <v>2.0415654E7</v>
      </c>
      <c r="H18048" s="17">
        <v>2.6522616E7</v>
      </c>
    </row>
    <row r="18049">
      <c r="A18049" s="7" t="s">
        <v>39178</v>
      </c>
      <c r="B18049" s="17" t="s">
        <v>39179</v>
      </c>
      <c r="C18049" s="17">
        <v>2.0</v>
      </c>
      <c r="D18049" s="17">
        <v>2.95871775E7</v>
      </c>
      <c r="E18049" s="17">
        <v>1.8819728E7</v>
      </c>
      <c r="F18049" s="17">
        <v>1.8819728E7</v>
      </c>
      <c r="G18049" s="17">
        <v>4.0354627E7</v>
      </c>
      <c r="H18049" s="17">
        <v>4.0354627E7</v>
      </c>
    </row>
    <row r="18050">
      <c r="A18050" s="7" t="s">
        <v>39178</v>
      </c>
      <c r="B18050" s="17" t="s">
        <v>39179</v>
      </c>
      <c r="C18050" s="17">
        <v>2.0</v>
      </c>
      <c r="D18050" s="17">
        <v>2.95871775E7</v>
      </c>
      <c r="E18050" s="17">
        <v>1.8819728E7</v>
      </c>
      <c r="F18050" s="17">
        <v>1.8819728E7</v>
      </c>
      <c r="G18050" s="17">
        <v>4.0354627E7</v>
      </c>
      <c r="H18050" s="17">
        <v>4.0354627E7</v>
      </c>
    </row>
    <row r="18051">
      <c r="A18051" s="7" t="s">
        <v>39180</v>
      </c>
      <c r="B18051" s="17" t="s">
        <v>39181</v>
      </c>
      <c r="C18051" s="17">
        <v>1.0</v>
      </c>
      <c r="D18051" s="17">
        <v>1.715989E7</v>
      </c>
      <c r="E18051" s="17">
        <v>1.715989E7</v>
      </c>
      <c r="F18051" s="17">
        <v>1.715989E7</v>
      </c>
      <c r="G18051" s="17">
        <v>1.715989E7</v>
      </c>
      <c r="H18051" s="17">
        <v>1.715989E7</v>
      </c>
    </row>
    <row r="18052">
      <c r="A18052" s="7" t="s">
        <v>39180</v>
      </c>
      <c r="B18052" s="17" t="s">
        <v>39181</v>
      </c>
      <c r="C18052" s="17">
        <v>1.0</v>
      </c>
      <c r="D18052" s="17">
        <v>1.715989E7</v>
      </c>
      <c r="E18052" s="17">
        <v>1.715989E7</v>
      </c>
      <c r="F18052" s="17">
        <v>1.715989E7</v>
      </c>
      <c r="G18052" s="17">
        <v>1.715989E7</v>
      </c>
      <c r="H18052" s="17">
        <v>1.715989E7</v>
      </c>
    </row>
    <row r="18053">
      <c r="A18053" s="7" t="s">
        <v>39182</v>
      </c>
      <c r="B18053" s="17" t="s">
        <v>39183</v>
      </c>
      <c r="C18053" s="17">
        <v>2.0</v>
      </c>
      <c r="D18053" s="17">
        <v>4.83627865E7</v>
      </c>
      <c r="E18053" s="17">
        <v>4.1493854E7</v>
      </c>
      <c r="F18053" s="17">
        <v>4.1493854E7</v>
      </c>
      <c r="G18053" s="17">
        <v>5.5231719E7</v>
      </c>
      <c r="H18053" s="17">
        <v>5.5231719E7</v>
      </c>
    </row>
    <row r="18054">
      <c r="A18054" s="7" t="s">
        <v>39182</v>
      </c>
      <c r="B18054" s="17" t="s">
        <v>39183</v>
      </c>
      <c r="C18054" s="17">
        <v>2.0</v>
      </c>
      <c r="D18054" s="17">
        <v>4.83627865E7</v>
      </c>
      <c r="E18054" s="17">
        <v>4.1493854E7</v>
      </c>
      <c r="F18054" s="17">
        <v>4.1493854E7</v>
      </c>
      <c r="G18054" s="17">
        <v>5.5231719E7</v>
      </c>
      <c r="H18054" s="17">
        <v>5.5231719E7</v>
      </c>
    </row>
    <row r="18055">
      <c r="A18055" s="7" t="s">
        <v>39184</v>
      </c>
      <c r="B18055" s="17" t="s">
        <v>39185</v>
      </c>
      <c r="C18055" s="17">
        <v>1.0</v>
      </c>
      <c r="D18055" s="17">
        <v>3.2354865E7</v>
      </c>
      <c r="E18055" s="17">
        <v>3.2354865E7</v>
      </c>
      <c r="F18055" s="17">
        <v>3.2354865E7</v>
      </c>
      <c r="G18055" s="17">
        <v>3.2354865E7</v>
      </c>
      <c r="H18055" s="17">
        <v>3.2354865E7</v>
      </c>
    </row>
    <row r="18056">
      <c r="A18056" s="7" t="s">
        <v>39184</v>
      </c>
      <c r="B18056" s="17" t="s">
        <v>39185</v>
      </c>
      <c r="C18056" s="17">
        <v>1.0</v>
      </c>
      <c r="D18056" s="17">
        <v>3.2354865E7</v>
      </c>
      <c r="E18056" s="17">
        <v>3.2354865E7</v>
      </c>
      <c r="F18056" s="17">
        <v>3.2354865E7</v>
      </c>
      <c r="G18056" s="17">
        <v>3.2354865E7</v>
      </c>
      <c r="H18056" s="17">
        <v>3.2354865E7</v>
      </c>
    </row>
    <row r="18057">
      <c r="A18057" s="7" t="s">
        <v>39186</v>
      </c>
      <c r="B18057" s="17" t="s">
        <v>39187</v>
      </c>
      <c r="C18057" s="17">
        <v>1.0</v>
      </c>
      <c r="D18057" s="17">
        <v>1.2013594E7</v>
      </c>
      <c r="E18057" s="17">
        <v>1.2013594E7</v>
      </c>
      <c r="F18057" s="17">
        <v>1.2013594E7</v>
      </c>
      <c r="G18057" s="17">
        <v>1.2013594E7</v>
      </c>
      <c r="H18057" s="17">
        <v>1.2013594E7</v>
      </c>
    </row>
    <row r="18058">
      <c r="A18058" s="7" t="s">
        <v>39186</v>
      </c>
      <c r="B18058" s="17" t="s">
        <v>39187</v>
      </c>
      <c r="C18058" s="17">
        <v>1.0</v>
      </c>
      <c r="D18058" s="17">
        <v>1.2013594E7</v>
      </c>
      <c r="E18058" s="17">
        <v>1.2013594E7</v>
      </c>
      <c r="F18058" s="17">
        <v>1.2013594E7</v>
      </c>
      <c r="G18058" s="17">
        <v>1.2013594E7</v>
      </c>
      <c r="H18058" s="17">
        <v>1.2013594E7</v>
      </c>
    </row>
    <row r="18059">
      <c r="A18059" s="7" t="s">
        <v>39188</v>
      </c>
      <c r="B18059" s="17" t="s">
        <v>39189</v>
      </c>
      <c r="C18059" s="17">
        <v>1.0</v>
      </c>
      <c r="D18059" s="17">
        <v>2605932.0</v>
      </c>
      <c r="E18059" s="17">
        <v>2605932.0</v>
      </c>
      <c r="F18059" s="17">
        <v>2605932.0</v>
      </c>
      <c r="G18059" s="17">
        <v>2605932.0</v>
      </c>
      <c r="H18059" s="17">
        <v>2605932.0</v>
      </c>
    </row>
    <row r="18060">
      <c r="A18060" s="7" t="s">
        <v>39188</v>
      </c>
      <c r="B18060" s="17" t="s">
        <v>39189</v>
      </c>
      <c r="C18060" s="17">
        <v>1.0</v>
      </c>
      <c r="D18060" s="17">
        <v>2605932.0</v>
      </c>
      <c r="E18060" s="17">
        <v>2605932.0</v>
      </c>
      <c r="F18060" s="17">
        <v>2605932.0</v>
      </c>
      <c r="G18060" s="17">
        <v>2605932.0</v>
      </c>
      <c r="H18060" s="17">
        <v>2605932.0</v>
      </c>
    </row>
    <row r="18061">
      <c r="A18061" s="7" t="s">
        <v>39191</v>
      </c>
      <c r="B18061" s="17" t="s">
        <v>39192</v>
      </c>
      <c r="C18061" s="17">
        <v>6.0</v>
      </c>
      <c r="D18061" s="17">
        <v>2.928355717E7</v>
      </c>
      <c r="E18061" s="17">
        <v>1.3796558E7</v>
      </c>
      <c r="F18061" s="17">
        <v>1.9590884E7</v>
      </c>
      <c r="G18061" s="17">
        <v>2.8924283E7</v>
      </c>
      <c r="H18061" s="17">
        <v>8.3651684E7</v>
      </c>
    </row>
    <row r="18062">
      <c r="A18062" s="7" t="s">
        <v>39191</v>
      </c>
      <c r="B18062" s="17" t="s">
        <v>39192</v>
      </c>
      <c r="C18062" s="17">
        <v>6.0</v>
      </c>
      <c r="D18062" s="17">
        <v>2.928355717E7</v>
      </c>
      <c r="E18062" s="17">
        <v>1.3796558E7</v>
      </c>
      <c r="F18062" s="17">
        <v>1.9590884E7</v>
      </c>
      <c r="G18062" s="17">
        <v>2.8924283E7</v>
      </c>
      <c r="H18062" s="17">
        <v>8.3651684E7</v>
      </c>
    </row>
    <row r="18063">
      <c r="A18063" s="7" t="s">
        <v>39193</v>
      </c>
      <c r="B18063" s="17" t="s">
        <v>39194</v>
      </c>
      <c r="C18063" s="17">
        <v>1.0</v>
      </c>
      <c r="D18063" s="17">
        <v>5208006.0</v>
      </c>
      <c r="E18063" s="17">
        <v>5208006.0</v>
      </c>
      <c r="F18063" s="17">
        <v>5208006.0</v>
      </c>
      <c r="G18063" s="17">
        <v>5208006.0</v>
      </c>
      <c r="H18063" s="17">
        <v>5208006.0</v>
      </c>
    </row>
    <row r="18064">
      <c r="A18064" s="7" t="s">
        <v>39193</v>
      </c>
      <c r="B18064" s="17" t="s">
        <v>39194</v>
      </c>
      <c r="C18064" s="17">
        <v>1.0</v>
      </c>
      <c r="D18064" s="17">
        <v>5208006.0</v>
      </c>
      <c r="E18064" s="17">
        <v>5208006.0</v>
      </c>
      <c r="F18064" s="17">
        <v>5208006.0</v>
      </c>
      <c r="G18064" s="17">
        <v>5208006.0</v>
      </c>
      <c r="H18064" s="17">
        <v>5208006.0</v>
      </c>
    </row>
    <row r="18065">
      <c r="A18065" s="7" t="s">
        <v>39195</v>
      </c>
      <c r="B18065" s="17" t="s">
        <v>39196</v>
      </c>
      <c r="C18065" s="17">
        <v>1.0</v>
      </c>
      <c r="D18065" s="17">
        <v>2.9505963E7</v>
      </c>
      <c r="E18065" s="17">
        <v>2.9505963E7</v>
      </c>
      <c r="F18065" s="17">
        <v>2.9505963E7</v>
      </c>
      <c r="G18065" s="17">
        <v>2.9505963E7</v>
      </c>
      <c r="H18065" s="17">
        <v>2.9505963E7</v>
      </c>
    </row>
    <row r="18066">
      <c r="A18066" s="7" t="s">
        <v>39195</v>
      </c>
      <c r="B18066" s="17" t="s">
        <v>39196</v>
      </c>
      <c r="C18066" s="17">
        <v>1.0</v>
      </c>
      <c r="D18066" s="17">
        <v>2.9505963E7</v>
      </c>
      <c r="E18066" s="17">
        <v>2.9505963E7</v>
      </c>
      <c r="F18066" s="17">
        <v>2.9505963E7</v>
      </c>
      <c r="G18066" s="17">
        <v>2.9505963E7</v>
      </c>
      <c r="H18066" s="17">
        <v>2.9505963E7</v>
      </c>
    </row>
    <row r="18067">
      <c r="A18067" s="7" t="s">
        <v>39197</v>
      </c>
      <c r="B18067" s="17" t="s">
        <v>39198</v>
      </c>
      <c r="C18067" s="17">
        <v>40.0</v>
      </c>
      <c r="D18067" s="17">
        <v>9175585.4</v>
      </c>
      <c r="E18067" s="17">
        <v>3501500.0</v>
      </c>
      <c r="F18067" s="17">
        <v>4856000.0</v>
      </c>
      <c r="G18067" s="17">
        <v>8590500.0</v>
      </c>
      <c r="H18067" s="17">
        <v>1.0809E7</v>
      </c>
    </row>
    <row r="18068">
      <c r="A18068" s="7" t="s">
        <v>39197</v>
      </c>
      <c r="B18068" s="17" t="s">
        <v>39198</v>
      </c>
      <c r="C18068" s="17">
        <v>40.0</v>
      </c>
      <c r="D18068" s="17">
        <v>9175585.4</v>
      </c>
      <c r="E18068" s="17">
        <v>3501500.0</v>
      </c>
      <c r="F18068" s="17">
        <v>4856000.0</v>
      </c>
      <c r="G18068" s="17">
        <v>8590500.0</v>
      </c>
      <c r="H18068" s="17">
        <v>1.0809E7</v>
      </c>
    </row>
    <row r="18069">
      <c r="A18069" s="7" t="s">
        <v>39199</v>
      </c>
      <c r="B18069" s="17" t="s">
        <v>39200</v>
      </c>
      <c r="C18069" s="17">
        <v>1.0</v>
      </c>
      <c r="D18069" s="17">
        <v>5.6619103E7</v>
      </c>
      <c r="E18069" s="17">
        <v>5.6619103E7</v>
      </c>
      <c r="F18069" s="17">
        <v>5.6619103E7</v>
      </c>
      <c r="G18069" s="17">
        <v>5.6619103E7</v>
      </c>
      <c r="H18069" s="17">
        <v>5.6619103E7</v>
      </c>
    </row>
    <row r="18070">
      <c r="A18070" s="7" t="s">
        <v>39199</v>
      </c>
      <c r="B18070" s="17" t="s">
        <v>39200</v>
      </c>
      <c r="C18070" s="17">
        <v>1.0</v>
      </c>
      <c r="D18070" s="17">
        <v>5.6619103E7</v>
      </c>
      <c r="E18070" s="17">
        <v>5.6619103E7</v>
      </c>
      <c r="F18070" s="17">
        <v>5.6619103E7</v>
      </c>
      <c r="G18070" s="17">
        <v>5.6619103E7</v>
      </c>
      <c r="H18070" s="17">
        <v>5.6619103E7</v>
      </c>
    </row>
    <row r="18071">
      <c r="A18071" s="7" t="s">
        <v>39201</v>
      </c>
      <c r="B18071" s="17" t="s">
        <v>39202</v>
      </c>
      <c r="C18071" s="17">
        <v>26.0</v>
      </c>
      <c r="D18071" s="17">
        <v>1.733419831E7</v>
      </c>
      <c r="E18071" s="17">
        <v>6339975.0</v>
      </c>
      <c r="F18071" s="17">
        <v>1.0280134E7</v>
      </c>
      <c r="G18071" s="17">
        <v>1.7957565E7</v>
      </c>
      <c r="H18071" s="17">
        <v>3.0223582E7</v>
      </c>
    </row>
    <row r="18072">
      <c r="A18072" s="7" t="s">
        <v>39201</v>
      </c>
      <c r="B18072" s="17" t="s">
        <v>39202</v>
      </c>
      <c r="C18072" s="17">
        <v>26.0</v>
      </c>
      <c r="D18072" s="17">
        <v>1.733419831E7</v>
      </c>
      <c r="E18072" s="17">
        <v>6339975.0</v>
      </c>
      <c r="F18072" s="17">
        <v>1.0280134E7</v>
      </c>
      <c r="G18072" s="17">
        <v>1.7957565E7</v>
      </c>
      <c r="H18072" s="17">
        <v>3.0223582E7</v>
      </c>
    </row>
    <row r="18073">
      <c r="A18073" s="7" t="s">
        <v>39204</v>
      </c>
      <c r="B18073" s="17" t="s">
        <v>39205</v>
      </c>
      <c r="C18073" s="17">
        <v>1.0</v>
      </c>
      <c r="D18073" s="17">
        <v>4976348.0</v>
      </c>
      <c r="E18073" s="17">
        <v>4976348.0</v>
      </c>
      <c r="F18073" s="17">
        <v>4976348.0</v>
      </c>
      <c r="G18073" s="17">
        <v>4976348.0</v>
      </c>
      <c r="H18073" s="17">
        <v>4976348.0</v>
      </c>
    </row>
    <row r="18074">
      <c r="A18074" s="7" t="s">
        <v>39204</v>
      </c>
      <c r="B18074" s="17" t="s">
        <v>39205</v>
      </c>
      <c r="C18074" s="17">
        <v>1.0</v>
      </c>
      <c r="D18074" s="17">
        <v>4976348.0</v>
      </c>
      <c r="E18074" s="17">
        <v>4976348.0</v>
      </c>
      <c r="F18074" s="17">
        <v>4976348.0</v>
      </c>
      <c r="G18074" s="17">
        <v>4976348.0</v>
      </c>
      <c r="H18074" s="17">
        <v>4976348.0</v>
      </c>
    </row>
    <row r="18075">
      <c r="A18075" s="7" t="s">
        <v>39206</v>
      </c>
      <c r="B18075" s="17" t="s">
        <v>39207</v>
      </c>
      <c r="C18075" s="17">
        <v>8.0</v>
      </c>
      <c r="D18075" s="17">
        <v>7227130.25</v>
      </c>
      <c r="E18075" s="17">
        <v>4347649.0</v>
      </c>
      <c r="F18075" s="17">
        <v>4830277.0</v>
      </c>
      <c r="G18075" s="17">
        <v>6921918.0</v>
      </c>
      <c r="H18075" s="17">
        <v>2.1294886E7</v>
      </c>
    </row>
    <row r="18076">
      <c r="A18076" s="7" t="s">
        <v>39206</v>
      </c>
      <c r="B18076" s="17" t="s">
        <v>39207</v>
      </c>
      <c r="C18076" s="17">
        <v>8.0</v>
      </c>
      <c r="D18076" s="17">
        <v>7227130.25</v>
      </c>
      <c r="E18076" s="17">
        <v>4347649.0</v>
      </c>
      <c r="F18076" s="17">
        <v>4830277.0</v>
      </c>
      <c r="G18076" s="17">
        <v>6921918.0</v>
      </c>
      <c r="H18076" s="17">
        <v>2.1294886E7</v>
      </c>
    </row>
    <row r="18077">
      <c r="A18077" s="7" t="s">
        <v>39208</v>
      </c>
      <c r="B18077" s="17" t="s">
        <v>39209</v>
      </c>
      <c r="C18077" s="17">
        <v>8.0</v>
      </c>
      <c r="D18077" s="17">
        <v>1.082474013E7</v>
      </c>
      <c r="E18077" s="17">
        <v>2761570.0</v>
      </c>
      <c r="F18077" s="17">
        <v>3595927.0</v>
      </c>
      <c r="G18077" s="17">
        <v>2.1274311E7</v>
      </c>
      <c r="H18077" s="17">
        <v>2.6296797E7</v>
      </c>
    </row>
    <row r="18078">
      <c r="A18078" s="7" t="s">
        <v>39208</v>
      </c>
      <c r="B18078" s="17" t="s">
        <v>39209</v>
      </c>
      <c r="C18078" s="17">
        <v>8.0</v>
      </c>
      <c r="D18078" s="17">
        <v>1.082474013E7</v>
      </c>
      <c r="E18078" s="17">
        <v>2761570.0</v>
      </c>
      <c r="F18078" s="17">
        <v>3595927.0</v>
      </c>
      <c r="G18078" s="17">
        <v>2.1274311E7</v>
      </c>
      <c r="H18078" s="17">
        <v>2.6296797E7</v>
      </c>
    </row>
    <row r="18079">
      <c r="A18079" s="7" t="s">
        <v>39210</v>
      </c>
      <c r="B18079" s="17" t="s">
        <v>39211</v>
      </c>
      <c r="C18079" s="17">
        <v>12.0</v>
      </c>
      <c r="D18079" s="17">
        <v>7546099.5</v>
      </c>
      <c r="E18079" s="17">
        <v>1600404.0</v>
      </c>
      <c r="F18079" s="17">
        <v>4112968.0</v>
      </c>
      <c r="G18079" s="17">
        <v>8717364.0</v>
      </c>
      <c r="H18079" s="17">
        <v>1.8857801E7</v>
      </c>
    </row>
    <row r="18080">
      <c r="A18080" s="7" t="s">
        <v>39210</v>
      </c>
      <c r="B18080" s="17" t="s">
        <v>39211</v>
      </c>
      <c r="C18080" s="17">
        <v>12.0</v>
      </c>
      <c r="D18080" s="17">
        <v>7546099.5</v>
      </c>
      <c r="E18080" s="17">
        <v>1600404.0</v>
      </c>
      <c r="F18080" s="17">
        <v>4112968.0</v>
      </c>
      <c r="G18080" s="17">
        <v>8717364.0</v>
      </c>
      <c r="H18080" s="17">
        <v>1.8857801E7</v>
      </c>
    </row>
    <row r="18081">
      <c r="A18081" s="7" t="s">
        <v>39212</v>
      </c>
      <c r="B18081" s="17" t="s">
        <v>39213</v>
      </c>
      <c r="C18081" s="17">
        <v>3.0</v>
      </c>
      <c r="D18081" s="17">
        <v>8493393.0</v>
      </c>
      <c r="E18081" s="17">
        <v>2268490.0</v>
      </c>
      <c r="F18081" s="17">
        <v>4548917.0</v>
      </c>
      <c r="G18081" s="17">
        <v>1.8662772E7</v>
      </c>
      <c r="H18081" s="17">
        <v>1.8662772E7</v>
      </c>
    </row>
    <row r="18082">
      <c r="A18082" s="7" t="s">
        <v>39212</v>
      </c>
      <c r="B18082" s="17" t="s">
        <v>39213</v>
      </c>
      <c r="C18082" s="17">
        <v>3.0</v>
      </c>
      <c r="D18082" s="17">
        <v>8493393.0</v>
      </c>
      <c r="E18082" s="17">
        <v>2268490.0</v>
      </c>
      <c r="F18082" s="17">
        <v>4548917.0</v>
      </c>
      <c r="G18082" s="17">
        <v>1.8662772E7</v>
      </c>
      <c r="H18082" s="17">
        <v>1.8662772E7</v>
      </c>
    </row>
    <row r="18083">
      <c r="A18083" s="7" t="s">
        <v>39214</v>
      </c>
      <c r="B18083" s="17" t="s">
        <v>39215</v>
      </c>
      <c r="C18083" s="17">
        <v>2.0</v>
      </c>
      <c r="D18083" s="17">
        <v>3153199.5</v>
      </c>
      <c r="E18083" s="17">
        <v>1311289.0</v>
      </c>
      <c r="F18083" s="17">
        <v>1311289.0</v>
      </c>
      <c r="G18083" s="17">
        <v>4995110.0</v>
      </c>
      <c r="H18083" s="17">
        <v>4995110.0</v>
      </c>
    </row>
    <row r="18084">
      <c r="A18084" s="7" t="s">
        <v>39214</v>
      </c>
      <c r="B18084" s="17" t="s">
        <v>39215</v>
      </c>
      <c r="C18084" s="17">
        <v>2.0</v>
      </c>
      <c r="D18084" s="17">
        <v>3153199.5</v>
      </c>
      <c r="E18084" s="17">
        <v>1311289.0</v>
      </c>
      <c r="F18084" s="17">
        <v>1311289.0</v>
      </c>
      <c r="G18084" s="17">
        <v>4995110.0</v>
      </c>
      <c r="H18084" s="17">
        <v>4995110.0</v>
      </c>
    </row>
    <row r="18085">
      <c r="A18085" s="7" t="s">
        <v>39216</v>
      </c>
      <c r="B18085" s="17" t="s">
        <v>39217</v>
      </c>
      <c r="C18085" s="17">
        <v>3.0</v>
      </c>
      <c r="D18085" s="17">
        <v>4290243.333</v>
      </c>
      <c r="E18085" s="17">
        <v>2575287.0</v>
      </c>
      <c r="F18085" s="17">
        <v>3678978.0</v>
      </c>
      <c r="G18085" s="17">
        <v>6616465.0</v>
      </c>
      <c r="H18085" s="17">
        <v>6616465.0</v>
      </c>
    </row>
    <row r="18086">
      <c r="A18086" s="7" t="s">
        <v>39216</v>
      </c>
      <c r="B18086" s="17" t="s">
        <v>39217</v>
      </c>
      <c r="C18086" s="17">
        <v>3.0</v>
      </c>
      <c r="D18086" s="17">
        <v>4290243.333</v>
      </c>
      <c r="E18086" s="17">
        <v>2575287.0</v>
      </c>
      <c r="F18086" s="17">
        <v>3678978.0</v>
      </c>
      <c r="G18086" s="17">
        <v>6616465.0</v>
      </c>
      <c r="H18086" s="17">
        <v>6616465.0</v>
      </c>
    </row>
    <row r="18087">
      <c r="A18087" s="7" t="s">
        <v>39218</v>
      </c>
      <c r="B18087" s="17" t="s">
        <v>39219</v>
      </c>
      <c r="C18087" s="17">
        <v>210.0</v>
      </c>
      <c r="D18087" s="17">
        <v>1.849693666E7</v>
      </c>
      <c r="E18087" s="17">
        <v>4519000.0</v>
      </c>
      <c r="F18087" s="17">
        <v>1.0435406E7</v>
      </c>
      <c r="G18087" s="17">
        <v>2.1843781E7</v>
      </c>
      <c r="H18087" s="17">
        <v>3.4751957E7</v>
      </c>
    </row>
    <row r="18088">
      <c r="A18088" s="7" t="s">
        <v>39218</v>
      </c>
      <c r="B18088" s="17" t="s">
        <v>39219</v>
      </c>
      <c r="C18088" s="17">
        <v>210.0</v>
      </c>
      <c r="D18088" s="17">
        <v>1.849693666E7</v>
      </c>
      <c r="E18088" s="17">
        <v>4519000.0</v>
      </c>
      <c r="F18088" s="17">
        <v>1.0435406E7</v>
      </c>
      <c r="G18088" s="17">
        <v>2.1843781E7</v>
      </c>
      <c r="H18088" s="17">
        <v>3.4751957E7</v>
      </c>
    </row>
    <row r="18089">
      <c r="A18089" s="7" t="s">
        <v>39220</v>
      </c>
      <c r="B18089" s="17" t="s">
        <v>39221</v>
      </c>
      <c r="C18089" s="17">
        <v>1.0</v>
      </c>
      <c r="D18089" s="17">
        <v>3.2413035E7</v>
      </c>
      <c r="E18089" s="17">
        <v>3.2413035E7</v>
      </c>
      <c r="F18089" s="17">
        <v>3.2413035E7</v>
      </c>
      <c r="G18089" s="17">
        <v>3.2413035E7</v>
      </c>
      <c r="H18089" s="17">
        <v>3.2413035E7</v>
      </c>
    </row>
    <row r="18090">
      <c r="A18090" s="7" t="s">
        <v>39220</v>
      </c>
      <c r="B18090" s="17" t="s">
        <v>39221</v>
      </c>
      <c r="C18090" s="17">
        <v>1.0</v>
      </c>
      <c r="D18090" s="17">
        <v>3.2413035E7</v>
      </c>
      <c r="E18090" s="17">
        <v>3.2413035E7</v>
      </c>
      <c r="F18090" s="17">
        <v>3.2413035E7</v>
      </c>
      <c r="G18090" s="17">
        <v>3.2413035E7</v>
      </c>
      <c r="H18090" s="17">
        <v>3.2413035E7</v>
      </c>
    </row>
    <row r="18091">
      <c r="A18091" s="7" t="s">
        <v>39222</v>
      </c>
      <c r="B18091" s="17" t="s">
        <v>39223</v>
      </c>
      <c r="C18091" s="17">
        <v>2.0</v>
      </c>
      <c r="D18091" s="17">
        <v>1.66024915E7</v>
      </c>
      <c r="E18091" s="17">
        <v>9584500.0</v>
      </c>
      <c r="F18091" s="17">
        <v>9584500.0</v>
      </c>
      <c r="G18091" s="17">
        <v>2.3620483E7</v>
      </c>
      <c r="H18091" s="17">
        <v>2.3620483E7</v>
      </c>
    </row>
    <row r="18092">
      <c r="A18092" s="7" t="s">
        <v>39222</v>
      </c>
      <c r="B18092" s="17" t="s">
        <v>39223</v>
      </c>
      <c r="C18092" s="17">
        <v>2.0</v>
      </c>
      <c r="D18092" s="17">
        <v>1.66024915E7</v>
      </c>
      <c r="E18092" s="17">
        <v>9584500.0</v>
      </c>
      <c r="F18092" s="17">
        <v>9584500.0</v>
      </c>
      <c r="G18092" s="17">
        <v>2.3620483E7</v>
      </c>
      <c r="H18092" s="17">
        <v>2.3620483E7</v>
      </c>
    </row>
    <row r="18093">
      <c r="A18093" s="7" t="s">
        <v>39224</v>
      </c>
      <c r="B18093" s="17" t="s">
        <v>39225</v>
      </c>
      <c r="C18093" s="17">
        <v>18.0</v>
      </c>
      <c r="D18093" s="17">
        <v>2.273758828E7</v>
      </c>
      <c r="E18093" s="17">
        <v>8033267.0</v>
      </c>
      <c r="F18093" s="17">
        <v>2.2737815E7</v>
      </c>
      <c r="G18093" s="17">
        <v>3.4350131E7</v>
      </c>
      <c r="H18093" s="17">
        <v>4.6187852E7</v>
      </c>
    </row>
    <row r="18094">
      <c r="A18094" s="7" t="s">
        <v>39224</v>
      </c>
      <c r="B18094" s="17" t="s">
        <v>39225</v>
      </c>
      <c r="C18094" s="17">
        <v>18.0</v>
      </c>
      <c r="D18094" s="17">
        <v>2.273758828E7</v>
      </c>
      <c r="E18094" s="17">
        <v>8033267.0</v>
      </c>
      <c r="F18094" s="17">
        <v>2.2737815E7</v>
      </c>
      <c r="G18094" s="17">
        <v>3.4350131E7</v>
      </c>
      <c r="H18094" s="17">
        <v>4.6187852E7</v>
      </c>
    </row>
    <row r="18095">
      <c r="A18095" s="7" t="s">
        <v>39226</v>
      </c>
      <c r="B18095" s="17" t="s">
        <v>39227</v>
      </c>
      <c r="C18095" s="17">
        <v>30.0</v>
      </c>
      <c r="D18095" s="17">
        <v>2.364197133E7</v>
      </c>
      <c r="E18095" s="17">
        <v>1.0287723E7</v>
      </c>
      <c r="F18095" s="17">
        <v>2.0310603E7</v>
      </c>
      <c r="G18095" s="17">
        <v>2.6695165E7</v>
      </c>
      <c r="H18095" s="17">
        <v>3.5526999E7</v>
      </c>
    </row>
    <row r="18096">
      <c r="A18096" s="7" t="s">
        <v>39226</v>
      </c>
      <c r="B18096" s="17" t="s">
        <v>39227</v>
      </c>
      <c r="C18096" s="17">
        <v>30.0</v>
      </c>
      <c r="D18096" s="17">
        <v>2.364197133E7</v>
      </c>
      <c r="E18096" s="17">
        <v>1.0287723E7</v>
      </c>
      <c r="F18096" s="17">
        <v>2.0310603E7</v>
      </c>
      <c r="G18096" s="17">
        <v>2.6695165E7</v>
      </c>
      <c r="H18096" s="17">
        <v>3.5526999E7</v>
      </c>
    </row>
    <row r="18097">
      <c r="A18097" s="7" t="s">
        <v>39228</v>
      </c>
      <c r="B18097" s="17" t="s">
        <v>39229</v>
      </c>
      <c r="C18097" s="17">
        <v>2.0</v>
      </c>
      <c r="D18097" s="17">
        <v>3.30532785E7</v>
      </c>
      <c r="E18097" s="17">
        <v>4375070.0</v>
      </c>
      <c r="F18097" s="17">
        <v>4375070.0</v>
      </c>
      <c r="G18097" s="17">
        <v>6.1731487E7</v>
      </c>
      <c r="H18097" s="17">
        <v>6.1731487E7</v>
      </c>
    </row>
    <row r="18098">
      <c r="A18098" s="7" t="s">
        <v>39228</v>
      </c>
      <c r="B18098" s="17" t="s">
        <v>39229</v>
      </c>
      <c r="C18098" s="17">
        <v>2.0</v>
      </c>
      <c r="D18098" s="17">
        <v>3.30532785E7</v>
      </c>
      <c r="E18098" s="17">
        <v>4375070.0</v>
      </c>
      <c r="F18098" s="17">
        <v>4375070.0</v>
      </c>
      <c r="G18098" s="17">
        <v>6.1731487E7</v>
      </c>
      <c r="H18098" s="17">
        <v>6.1731487E7</v>
      </c>
    </row>
    <row r="18099">
      <c r="A18099" s="7" t="s">
        <v>39230</v>
      </c>
      <c r="B18099" s="17" t="s">
        <v>39231</v>
      </c>
      <c r="C18099" s="17">
        <v>422.0</v>
      </c>
      <c r="D18099" s="17">
        <v>2.585454988E7</v>
      </c>
      <c r="E18099" s="17">
        <v>9385800.0</v>
      </c>
      <c r="F18099" s="17">
        <v>1.760614E7</v>
      </c>
      <c r="G18099" s="17">
        <v>3.2962531E7</v>
      </c>
      <c r="H18099" s="17">
        <v>5.3318931E7</v>
      </c>
    </row>
    <row r="18100">
      <c r="A18100" s="7" t="s">
        <v>39230</v>
      </c>
      <c r="B18100" s="17" t="s">
        <v>39231</v>
      </c>
      <c r="C18100" s="17">
        <v>422.0</v>
      </c>
      <c r="D18100" s="17">
        <v>2.585454988E7</v>
      </c>
      <c r="E18100" s="17">
        <v>9385800.0</v>
      </c>
      <c r="F18100" s="17">
        <v>1.760614E7</v>
      </c>
      <c r="G18100" s="17">
        <v>3.2962531E7</v>
      </c>
      <c r="H18100" s="17">
        <v>5.3318931E7</v>
      </c>
    </row>
    <row r="18101">
      <c r="A18101" s="7" t="s">
        <v>39232</v>
      </c>
      <c r="B18101" s="17" t="s">
        <v>39233</v>
      </c>
      <c r="C18101" s="17">
        <v>2.0</v>
      </c>
      <c r="D18101" s="17">
        <v>6555856.5</v>
      </c>
      <c r="E18101" s="17">
        <v>1386013.0</v>
      </c>
      <c r="F18101" s="17">
        <v>1386013.0</v>
      </c>
      <c r="G18101" s="17">
        <v>1.17257E7</v>
      </c>
      <c r="H18101" s="17">
        <v>1.17257E7</v>
      </c>
    </row>
    <row r="18102">
      <c r="A18102" s="7" t="s">
        <v>39232</v>
      </c>
      <c r="B18102" s="17" t="s">
        <v>39233</v>
      </c>
      <c r="C18102" s="17">
        <v>2.0</v>
      </c>
      <c r="D18102" s="17">
        <v>6555856.5</v>
      </c>
      <c r="E18102" s="17">
        <v>1386013.0</v>
      </c>
      <c r="F18102" s="17">
        <v>1386013.0</v>
      </c>
      <c r="G18102" s="17">
        <v>1.17257E7</v>
      </c>
      <c r="H18102" s="17">
        <v>1.17257E7</v>
      </c>
    </row>
    <row r="18103">
      <c r="A18103" s="7" t="s">
        <v>39234</v>
      </c>
      <c r="B18103" s="17" t="s">
        <v>39235</v>
      </c>
      <c r="C18103" s="17">
        <v>1.0</v>
      </c>
      <c r="D18103" s="17">
        <v>9321223.0</v>
      </c>
      <c r="E18103" s="17">
        <v>9321223.0</v>
      </c>
      <c r="F18103" s="17">
        <v>9321223.0</v>
      </c>
      <c r="G18103" s="17">
        <v>9321223.0</v>
      </c>
      <c r="H18103" s="17">
        <v>9321223.0</v>
      </c>
    </row>
    <row r="18104">
      <c r="A18104" s="7" t="s">
        <v>39234</v>
      </c>
      <c r="B18104" s="17" t="s">
        <v>39235</v>
      </c>
      <c r="C18104" s="17">
        <v>1.0</v>
      </c>
      <c r="D18104" s="17">
        <v>9321223.0</v>
      </c>
      <c r="E18104" s="17">
        <v>9321223.0</v>
      </c>
      <c r="F18104" s="17">
        <v>9321223.0</v>
      </c>
      <c r="G18104" s="17">
        <v>9321223.0</v>
      </c>
      <c r="H18104" s="17">
        <v>9321223.0</v>
      </c>
    </row>
    <row r="18105">
      <c r="A18105" s="7" t="s">
        <v>39236</v>
      </c>
      <c r="B18105" s="17" t="s">
        <v>39237</v>
      </c>
      <c r="C18105" s="17">
        <v>11.0</v>
      </c>
      <c r="D18105" s="17">
        <v>1.7398246E7</v>
      </c>
      <c r="E18105" s="17">
        <v>8024560.0</v>
      </c>
      <c r="F18105" s="17">
        <v>1.9872579E7</v>
      </c>
      <c r="G18105" s="17">
        <v>2.6982041E7</v>
      </c>
      <c r="H18105" s="17">
        <v>2.9509202E7</v>
      </c>
    </row>
    <row r="18106">
      <c r="A18106" s="7" t="s">
        <v>39236</v>
      </c>
      <c r="B18106" s="17" t="s">
        <v>39237</v>
      </c>
      <c r="C18106" s="17">
        <v>11.0</v>
      </c>
      <c r="D18106" s="17">
        <v>1.7398246E7</v>
      </c>
      <c r="E18106" s="17">
        <v>8024560.0</v>
      </c>
      <c r="F18106" s="17">
        <v>1.9872579E7</v>
      </c>
      <c r="G18106" s="17">
        <v>2.6982041E7</v>
      </c>
      <c r="H18106" s="17">
        <v>2.9509202E7</v>
      </c>
    </row>
    <row r="18107">
      <c r="A18107" s="7" t="s">
        <v>39238</v>
      </c>
      <c r="B18107" s="17" t="s">
        <v>39239</v>
      </c>
      <c r="C18107" s="17">
        <v>67.0</v>
      </c>
      <c r="D18107" s="17">
        <v>1.717158161E7</v>
      </c>
      <c r="E18107" s="17">
        <v>5503019.0</v>
      </c>
      <c r="F18107" s="17">
        <v>1.2731956E7</v>
      </c>
      <c r="G18107" s="17">
        <v>2.862523E7</v>
      </c>
      <c r="H18107" s="17">
        <v>3.8238214E7</v>
      </c>
    </row>
    <row r="18108">
      <c r="A18108" s="7" t="s">
        <v>39238</v>
      </c>
      <c r="B18108" s="17" t="s">
        <v>39239</v>
      </c>
      <c r="C18108" s="17">
        <v>67.0</v>
      </c>
      <c r="D18108" s="17">
        <v>1.717158161E7</v>
      </c>
      <c r="E18108" s="17">
        <v>5503019.0</v>
      </c>
      <c r="F18108" s="17">
        <v>1.2731956E7</v>
      </c>
      <c r="G18108" s="17">
        <v>2.862523E7</v>
      </c>
      <c r="H18108" s="17">
        <v>3.8238214E7</v>
      </c>
    </row>
    <row r="18109">
      <c r="A18109" s="7" t="s">
        <v>39240</v>
      </c>
      <c r="B18109" s="17" t="s">
        <v>39241</v>
      </c>
      <c r="C18109" s="17">
        <v>5.0</v>
      </c>
      <c r="D18109" s="17">
        <v>6441247.0</v>
      </c>
      <c r="E18109" s="17">
        <v>3832476.0</v>
      </c>
      <c r="F18109" s="17">
        <v>5887432.0</v>
      </c>
      <c r="G18109" s="17">
        <v>8225806.0</v>
      </c>
      <c r="H18109" s="17">
        <v>1.1633021E7</v>
      </c>
    </row>
    <row r="18110">
      <c r="A18110" s="7" t="s">
        <v>39240</v>
      </c>
      <c r="B18110" s="17" t="s">
        <v>39241</v>
      </c>
      <c r="C18110" s="17">
        <v>5.0</v>
      </c>
      <c r="D18110" s="17">
        <v>6441247.0</v>
      </c>
      <c r="E18110" s="17">
        <v>3832476.0</v>
      </c>
      <c r="F18110" s="17">
        <v>5887432.0</v>
      </c>
      <c r="G18110" s="17">
        <v>8225806.0</v>
      </c>
      <c r="H18110" s="17">
        <v>1.1633021E7</v>
      </c>
    </row>
    <row r="18111">
      <c r="A18111" s="7" t="s">
        <v>39242</v>
      </c>
      <c r="B18111" s="17" t="s">
        <v>39243</v>
      </c>
      <c r="C18111" s="17">
        <v>1.0</v>
      </c>
      <c r="D18111" s="17">
        <v>5348651.0</v>
      </c>
      <c r="E18111" s="17">
        <v>5348651.0</v>
      </c>
      <c r="F18111" s="17">
        <v>5348651.0</v>
      </c>
      <c r="G18111" s="17">
        <v>5348651.0</v>
      </c>
      <c r="H18111" s="17">
        <v>5348651.0</v>
      </c>
    </row>
    <row r="18112">
      <c r="A18112" s="7" t="s">
        <v>39242</v>
      </c>
      <c r="B18112" s="17" t="s">
        <v>39243</v>
      </c>
      <c r="C18112" s="17">
        <v>1.0</v>
      </c>
      <c r="D18112" s="17">
        <v>5348651.0</v>
      </c>
      <c r="E18112" s="17">
        <v>5348651.0</v>
      </c>
      <c r="F18112" s="17">
        <v>5348651.0</v>
      </c>
      <c r="G18112" s="17">
        <v>5348651.0</v>
      </c>
      <c r="H18112" s="17">
        <v>5348651.0</v>
      </c>
    </row>
    <row r="18113">
      <c r="A18113" s="7" t="s">
        <v>39245</v>
      </c>
      <c r="B18113" s="17" t="s">
        <v>39246</v>
      </c>
      <c r="C18113" s="17">
        <v>1.0</v>
      </c>
      <c r="D18113" s="17">
        <v>5970277.0</v>
      </c>
      <c r="E18113" s="17">
        <v>5970277.0</v>
      </c>
      <c r="F18113" s="17">
        <v>5970277.0</v>
      </c>
      <c r="G18113" s="17">
        <v>5970277.0</v>
      </c>
      <c r="H18113" s="17">
        <v>5970277.0</v>
      </c>
    </row>
    <row r="18114">
      <c r="A18114" s="7" t="s">
        <v>39245</v>
      </c>
      <c r="B18114" s="17" t="s">
        <v>39246</v>
      </c>
      <c r="C18114" s="17">
        <v>1.0</v>
      </c>
      <c r="D18114" s="17">
        <v>5970277.0</v>
      </c>
      <c r="E18114" s="17">
        <v>5970277.0</v>
      </c>
      <c r="F18114" s="17">
        <v>5970277.0</v>
      </c>
      <c r="G18114" s="17">
        <v>5970277.0</v>
      </c>
      <c r="H18114" s="17">
        <v>5970277.0</v>
      </c>
    </row>
    <row r="18115">
      <c r="A18115" s="7" t="s">
        <v>39247</v>
      </c>
      <c r="B18115" s="17" t="s">
        <v>39248</v>
      </c>
      <c r="C18115" s="17">
        <v>1.0</v>
      </c>
      <c r="D18115" s="17">
        <v>8557336.0</v>
      </c>
      <c r="E18115" s="17">
        <v>8557336.0</v>
      </c>
      <c r="F18115" s="17">
        <v>8557336.0</v>
      </c>
      <c r="G18115" s="17">
        <v>8557336.0</v>
      </c>
      <c r="H18115" s="17">
        <v>8557336.0</v>
      </c>
    </row>
    <row r="18116">
      <c r="A18116" s="7" t="s">
        <v>39247</v>
      </c>
      <c r="B18116" s="17" t="s">
        <v>39248</v>
      </c>
      <c r="C18116" s="17">
        <v>1.0</v>
      </c>
      <c r="D18116" s="17">
        <v>8557336.0</v>
      </c>
      <c r="E18116" s="17">
        <v>8557336.0</v>
      </c>
      <c r="F18116" s="17">
        <v>8557336.0</v>
      </c>
      <c r="G18116" s="17">
        <v>8557336.0</v>
      </c>
      <c r="H18116" s="17">
        <v>8557336.0</v>
      </c>
    </row>
    <row r="18117">
      <c r="A18117" s="7" t="s">
        <v>39249</v>
      </c>
      <c r="B18117" s="17" t="s">
        <v>39250</v>
      </c>
      <c r="C18117" s="17">
        <v>1.0</v>
      </c>
      <c r="D18117" s="17">
        <v>2532151.0</v>
      </c>
      <c r="E18117" s="17">
        <v>2532151.0</v>
      </c>
      <c r="F18117" s="17">
        <v>2532151.0</v>
      </c>
      <c r="G18117" s="17">
        <v>2532151.0</v>
      </c>
      <c r="H18117" s="17">
        <v>2532151.0</v>
      </c>
    </row>
    <row r="18118">
      <c r="A18118" s="7" t="s">
        <v>39249</v>
      </c>
      <c r="B18118" s="17" t="s">
        <v>39250</v>
      </c>
      <c r="C18118" s="17">
        <v>1.0</v>
      </c>
      <c r="D18118" s="17">
        <v>2532151.0</v>
      </c>
      <c r="E18118" s="17">
        <v>2532151.0</v>
      </c>
      <c r="F18118" s="17">
        <v>2532151.0</v>
      </c>
      <c r="G18118" s="17">
        <v>2532151.0</v>
      </c>
      <c r="H18118" s="17">
        <v>2532151.0</v>
      </c>
    </row>
    <row r="18119">
      <c r="A18119" s="7" t="s">
        <v>39251</v>
      </c>
      <c r="B18119" s="17" t="s">
        <v>39252</v>
      </c>
      <c r="C18119" s="17">
        <v>2.0</v>
      </c>
      <c r="D18119" s="17">
        <v>2.5359614E7</v>
      </c>
      <c r="E18119" s="17">
        <v>1.8011518E7</v>
      </c>
      <c r="F18119" s="17">
        <v>1.8011518E7</v>
      </c>
      <c r="G18119" s="17">
        <v>3.270771E7</v>
      </c>
      <c r="H18119" s="17">
        <v>3.270771E7</v>
      </c>
    </row>
    <row r="18120">
      <c r="A18120" s="7" t="s">
        <v>39251</v>
      </c>
      <c r="B18120" s="17" t="s">
        <v>39252</v>
      </c>
      <c r="C18120" s="17">
        <v>2.0</v>
      </c>
      <c r="D18120" s="17">
        <v>2.5359614E7</v>
      </c>
      <c r="E18120" s="17">
        <v>1.8011518E7</v>
      </c>
      <c r="F18120" s="17">
        <v>1.8011518E7</v>
      </c>
      <c r="G18120" s="17">
        <v>3.270771E7</v>
      </c>
      <c r="H18120" s="17">
        <v>3.270771E7</v>
      </c>
    </row>
    <row r="18121">
      <c r="A18121" s="7" t="s">
        <v>39253</v>
      </c>
      <c r="B18121" s="17" t="s">
        <v>39254</v>
      </c>
      <c r="C18121" s="17">
        <v>1.0</v>
      </c>
      <c r="D18121" s="17">
        <v>9232600.0</v>
      </c>
      <c r="E18121" s="17">
        <v>9232600.0</v>
      </c>
      <c r="F18121" s="17">
        <v>9232600.0</v>
      </c>
      <c r="G18121" s="17">
        <v>9232600.0</v>
      </c>
      <c r="H18121" s="17">
        <v>9232600.0</v>
      </c>
    </row>
    <row r="18122">
      <c r="A18122" s="7" t="s">
        <v>39253</v>
      </c>
      <c r="B18122" s="17" t="s">
        <v>39254</v>
      </c>
      <c r="C18122" s="17">
        <v>1.0</v>
      </c>
      <c r="D18122" s="17">
        <v>9232600.0</v>
      </c>
      <c r="E18122" s="17">
        <v>9232600.0</v>
      </c>
      <c r="F18122" s="17">
        <v>9232600.0</v>
      </c>
      <c r="G18122" s="17">
        <v>9232600.0</v>
      </c>
      <c r="H18122" s="17">
        <v>9232600.0</v>
      </c>
    </row>
    <row r="18123">
      <c r="A18123" s="7" t="s">
        <v>39255</v>
      </c>
      <c r="B18123" s="17" t="s">
        <v>39256</v>
      </c>
      <c r="C18123" s="17">
        <v>1.0</v>
      </c>
      <c r="D18123" s="17">
        <v>6.9495027E7</v>
      </c>
      <c r="E18123" s="17">
        <v>6.9495027E7</v>
      </c>
      <c r="F18123" s="17">
        <v>6.9495027E7</v>
      </c>
      <c r="G18123" s="17">
        <v>6.9495027E7</v>
      </c>
      <c r="H18123" s="17">
        <v>6.9495027E7</v>
      </c>
    </row>
    <row r="18124">
      <c r="A18124" s="7" t="s">
        <v>39255</v>
      </c>
      <c r="B18124" s="17" t="s">
        <v>39256</v>
      </c>
      <c r="C18124" s="17">
        <v>1.0</v>
      </c>
      <c r="D18124" s="17">
        <v>6.9495027E7</v>
      </c>
      <c r="E18124" s="17">
        <v>6.9495027E7</v>
      </c>
      <c r="F18124" s="17">
        <v>6.9495027E7</v>
      </c>
      <c r="G18124" s="17">
        <v>6.9495027E7</v>
      </c>
      <c r="H18124" s="17">
        <v>6.9495027E7</v>
      </c>
    </row>
    <row r="18125">
      <c r="A18125" s="7" t="s">
        <v>39257</v>
      </c>
      <c r="B18125" s="17" t="s">
        <v>39258</v>
      </c>
      <c r="C18125" s="17">
        <v>1.0</v>
      </c>
      <c r="D18125" s="17">
        <v>1.984797E7</v>
      </c>
      <c r="E18125" s="17">
        <v>1.984797E7</v>
      </c>
      <c r="F18125" s="17">
        <v>1.984797E7</v>
      </c>
      <c r="G18125" s="17">
        <v>1.984797E7</v>
      </c>
      <c r="H18125" s="17">
        <v>1.984797E7</v>
      </c>
    </row>
    <row r="18126">
      <c r="A18126" s="7" t="s">
        <v>39257</v>
      </c>
      <c r="B18126" s="17" t="s">
        <v>39258</v>
      </c>
      <c r="C18126" s="17">
        <v>1.0</v>
      </c>
      <c r="D18126" s="17">
        <v>1.984797E7</v>
      </c>
      <c r="E18126" s="17">
        <v>1.984797E7</v>
      </c>
      <c r="F18126" s="17">
        <v>1.984797E7</v>
      </c>
      <c r="G18126" s="17">
        <v>1.984797E7</v>
      </c>
      <c r="H18126" s="17">
        <v>1.984797E7</v>
      </c>
    </row>
    <row r="18127">
      <c r="A18127" s="7" t="s">
        <v>39260</v>
      </c>
      <c r="B18127" s="17" t="s">
        <v>39261</v>
      </c>
      <c r="C18127" s="17">
        <v>2.0</v>
      </c>
      <c r="D18127" s="17">
        <v>1.29463225E7</v>
      </c>
      <c r="E18127" s="17">
        <v>1.1995522E7</v>
      </c>
      <c r="F18127" s="17">
        <v>1.1995522E7</v>
      </c>
      <c r="G18127" s="17">
        <v>1.3897123E7</v>
      </c>
      <c r="H18127" s="17">
        <v>1.3897123E7</v>
      </c>
    </row>
    <row r="18128">
      <c r="A18128" s="7" t="s">
        <v>39260</v>
      </c>
      <c r="B18128" s="17" t="s">
        <v>39261</v>
      </c>
      <c r="C18128" s="17">
        <v>2.0</v>
      </c>
      <c r="D18128" s="17">
        <v>1.29463225E7</v>
      </c>
      <c r="E18128" s="17">
        <v>1.1995522E7</v>
      </c>
      <c r="F18128" s="17">
        <v>1.1995522E7</v>
      </c>
      <c r="G18128" s="17">
        <v>1.3897123E7</v>
      </c>
      <c r="H18128" s="17">
        <v>1.3897123E7</v>
      </c>
    </row>
    <row r="18129">
      <c r="A18129" s="7" t="s">
        <v>39262</v>
      </c>
      <c r="B18129" s="17" t="s">
        <v>39263</v>
      </c>
      <c r="C18129" s="17">
        <v>1.0</v>
      </c>
      <c r="D18129" s="17">
        <v>3.9640618E7</v>
      </c>
      <c r="E18129" s="17">
        <v>3.9640618E7</v>
      </c>
      <c r="F18129" s="17">
        <v>3.9640618E7</v>
      </c>
      <c r="G18129" s="17">
        <v>3.9640618E7</v>
      </c>
      <c r="H18129" s="17">
        <v>3.9640618E7</v>
      </c>
    </row>
    <row r="18130">
      <c r="A18130" s="7" t="s">
        <v>39262</v>
      </c>
      <c r="B18130" s="17" t="s">
        <v>39263</v>
      </c>
      <c r="C18130" s="17">
        <v>1.0</v>
      </c>
      <c r="D18130" s="17">
        <v>3.9640618E7</v>
      </c>
      <c r="E18130" s="17">
        <v>3.9640618E7</v>
      </c>
      <c r="F18130" s="17">
        <v>3.9640618E7</v>
      </c>
      <c r="G18130" s="17">
        <v>3.9640618E7</v>
      </c>
      <c r="H18130" s="17">
        <v>3.9640618E7</v>
      </c>
    </row>
    <row r="18131">
      <c r="A18131" s="7" t="s">
        <v>39264</v>
      </c>
      <c r="B18131" s="17" t="s">
        <v>39265</v>
      </c>
      <c r="C18131" s="17">
        <v>1.0</v>
      </c>
      <c r="D18131" s="17">
        <v>3.3871527E7</v>
      </c>
      <c r="E18131" s="17">
        <v>3.3871527E7</v>
      </c>
      <c r="F18131" s="17">
        <v>3.3871527E7</v>
      </c>
      <c r="G18131" s="17">
        <v>3.3871527E7</v>
      </c>
      <c r="H18131" s="17">
        <v>3.3871527E7</v>
      </c>
    </row>
    <row r="18132">
      <c r="A18132" s="7" t="s">
        <v>39264</v>
      </c>
      <c r="B18132" s="17" t="s">
        <v>39265</v>
      </c>
      <c r="C18132" s="17">
        <v>1.0</v>
      </c>
      <c r="D18132" s="17">
        <v>3.3871527E7</v>
      </c>
      <c r="E18132" s="17">
        <v>3.3871527E7</v>
      </c>
      <c r="F18132" s="17">
        <v>3.3871527E7</v>
      </c>
      <c r="G18132" s="17">
        <v>3.3871527E7</v>
      </c>
      <c r="H18132" s="17">
        <v>3.3871527E7</v>
      </c>
    </row>
    <row r="18133">
      <c r="A18133" s="7" t="s">
        <v>39266</v>
      </c>
      <c r="B18133" s="17" t="s">
        <v>39267</v>
      </c>
      <c r="C18133" s="17">
        <v>1.0</v>
      </c>
      <c r="D18133" s="17">
        <v>1.3252759E7</v>
      </c>
      <c r="E18133" s="17">
        <v>1.3252759E7</v>
      </c>
      <c r="F18133" s="17">
        <v>1.3252759E7</v>
      </c>
      <c r="G18133" s="17">
        <v>1.3252759E7</v>
      </c>
      <c r="H18133" s="17">
        <v>1.3252759E7</v>
      </c>
    </row>
    <row r="18134">
      <c r="A18134" s="7" t="s">
        <v>39266</v>
      </c>
      <c r="B18134" s="17" t="s">
        <v>39267</v>
      </c>
      <c r="C18134" s="17">
        <v>1.0</v>
      </c>
      <c r="D18134" s="17">
        <v>1.3252759E7</v>
      </c>
      <c r="E18134" s="17">
        <v>1.3252759E7</v>
      </c>
      <c r="F18134" s="17">
        <v>1.3252759E7</v>
      </c>
      <c r="G18134" s="17">
        <v>1.3252759E7</v>
      </c>
      <c r="H18134" s="17">
        <v>1.3252759E7</v>
      </c>
    </row>
    <row r="18135">
      <c r="A18135" s="7" t="s">
        <v>39268</v>
      </c>
      <c r="B18135" s="17" t="s">
        <v>39269</v>
      </c>
      <c r="C18135" s="17">
        <v>1.0</v>
      </c>
      <c r="D18135" s="17">
        <v>9414490.0</v>
      </c>
      <c r="E18135" s="17">
        <v>9414490.0</v>
      </c>
      <c r="F18135" s="17">
        <v>9414490.0</v>
      </c>
      <c r="G18135" s="17">
        <v>9414490.0</v>
      </c>
      <c r="H18135" s="17">
        <v>9414490.0</v>
      </c>
    </row>
    <row r="18136">
      <c r="A18136" s="7" t="s">
        <v>39268</v>
      </c>
      <c r="B18136" s="17" t="s">
        <v>39269</v>
      </c>
      <c r="C18136" s="17">
        <v>1.0</v>
      </c>
      <c r="D18136" s="17">
        <v>9414490.0</v>
      </c>
      <c r="E18136" s="17">
        <v>9414490.0</v>
      </c>
      <c r="F18136" s="17">
        <v>9414490.0</v>
      </c>
      <c r="G18136" s="17">
        <v>9414490.0</v>
      </c>
      <c r="H18136" s="17">
        <v>9414490.0</v>
      </c>
    </row>
    <row r="18137">
      <c r="A18137" s="7" t="s">
        <v>39270</v>
      </c>
      <c r="B18137" s="17" t="s">
        <v>39271</v>
      </c>
      <c r="C18137" s="17">
        <v>1.0</v>
      </c>
      <c r="D18137" s="17">
        <v>1925928.0</v>
      </c>
      <c r="E18137" s="17">
        <v>1925928.0</v>
      </c>
      <c r="F18137" s="17">
        <v>1925928.0</v>
      </c>
      <c r="G18137" s="17">
        <v>1925928.0</v>
      </c>
      <c r="H18137" s="17">
        <v>1925928.0</v>
      </c>
    </row>
    <row r="18138">
      <c r="A18138" s="7" t="s">
        <v>39270</v>
      </c>
      <c r="B18138" s="17" t="s">
        <v>39271</v>
      </c>
      <c r="C18138" s="17">
        <v>1.0</v>
      </c>
      <c r="D18138" s="17">
        <v>1925928.0</v>
      </c>
      <c r="E18138" s="17">
        <v>1925928.0</v>
      </c>
      <c r="F18138" s="17">
        <v>1925928.0</v>
      </c>
      <c r="G18138" s="17">
        <v>1925928.0</v>
      </c>
      <c r="H18138" s="17">
        <v>1925928.0</v>
      </c>
    </row>
    <row r="18139">
      <c r="A18139" s="7" t="s">
        <v>39273</v>
      </c>
      <c r="B18139" s="17" t="s">
        <v>39274</v>
      </c>
      <c r="C18139" s="17">
        <v>140.0</v>
      </c>
      <c r="D18139" s="17">
        <v>2.69242642E7</v>
      </c>
      <c r="E18139" s="17">
        <v>9813300.0</v>
      </c>
      <c r="F18139" s="17">
        <v>1.59025E7</v>
      </c>
      <c r="G18139" s="17">
        <v>3.5631653E7</v>
      </c>
      <c r="H18139" s="17">
        <v>6.450355E7</v>
      </c>
    </row>
    <row r="18140">
      <c r="A18140" s="7" t="s">
        <v>39273</v>
      </c>
      <c r="B18140" s="17" t="s">
        <v>39274</v>
      </c>
      <c r="C18140" s="17">
        <v>140.0</v>
      </c>
      <c r="D18140" s="17">
        <v>2.69242642E7</v>
      </c>
      <c r="E18140" s="17">
        <v>9813300.0</v>
      </c>
      <c r="F18140" s="17">
        <v>1.59025E7</v>
      </c>
      <c r="G18140" s="17">
        <v>3.5631653E7</v>
      </c>
      <c r="H18140" s="17">
        <v>6.450355E7</v>
      </c>
    </row>
    <row r="18141">
      <c r="A18141" s="7" t="s">
        <v>39275</v>
      </c>
      <c r="B18141" s="17" t="s">
        <v>39276</v>
      </c>
      <c r="C18141" s="17">
        <v>186.0</v>
      </c>
      <c r="D18141" s="17">
        <v>3.402912065E7</v>
      </c>
      <c r="E18141" s="17">
        <v>8941362.0</v>
      </c>
      <c r="F18141" s="17">
        <v>2.3560092E7</v>
      </c>
      <c r="G18141" s="17">
        <v>4.2027883E7</v>
      </c>
      <c r="H18141" s="17">
        <v>7.5854868E7</v>
      </c>
    </row>
    <row r="18142">
      <c r="A18142" s="7" t="s">
        <v>39275</v>
      </c>
      <c r="B18142" s="17" t="s">
        <v>39276</v>
      </c>
      <c r="C18142" s="17">
        <v>186.0</v>
      </c>
      <c r="D18142" s="17">
        <v>3.402912065E7</v>
      </c>
      <c r="E18142" s="17">
        <v>8941362.0</v>
      </c>
      <c r="F18142" s="17">
        <v>2.3560092E7</v>
      </c>
      <c r="G18142" s="17">
        <v>4.2027883E7</v>
      </c>
      <c r="H18142" s="17">
        <v>7.5854868E7</v>
      </c>
    </row>
    <row r="18143">
      <c r="A18143" s="7" t="s">
        <v>39277</v>
      </c>
      <c r="B18143" s="17" t="s">
        <v>39278</v>
      </c>
      <c r="C18143" s="17">
        <v>34.0</v>
      </c>
      <c r="D18143" s="17">
        <v>1.589991009E7</v>
      </c>
      <c r="E18143" s="17">
        <v>5765619.0</v>
      </c>
      <c r="F18143" s="17">
        <v>1.0511642E7</v>
      </c>
      <c r="G18143" s="17">
        <v>2.3224267E7</v>
      </c>
      <c r="H18143" s="17">
        <v>3.69078E7</v>
      </c>
    </row>
    <row r="18144">
      <c r="A18144" s="7" t="s">
        <v>39277</v>
      </c>
      <c r="B18144" s="17" t="s">
        <v>39278</v>
      </c>
      <c r="C18144" s="17">
        <v>34.0</v>
      </c>
      <c r="D18144" s="17">
        <v>1.589991009E7</v>
      </c>
      <c r="E18144" s="17">
        <v>5765619.0</v>
      </c>
      <c r="F18144" s="17">
        <v>1.0511642E7</v>
      </c>
      <c r="G18144" s="17">
        <v>2.3224267E7</v>
      </c>
      <c r="H18144" s="17">
        <v>3.69078E7</v>
      </c>
    </row>
    <row r="18145">
      <c r="A18145" s="7" t="s">
        <v>39279</v>
      </c>
      <c r="B18145" s="17" t="s">
        <v>39280</v>
      </c>
      <c r="C18145" s="17">
        <v>22.0</v>
      </c>
      <c r="D18145" s="17">
        <v>3.143209845E7</v>
      </c>
      <c r="E18145" s="17">
        <v>3768883.0</v>
      </c>
      <c r="F18145" s="17">
        <v>8387971.0</v>
      </c>
      <c r="G18145" s="17">
        <v>4.8286534E7</v>
      </c>
      <c r="H18145" s="17">
        <v>6.6066684E7</v>
      </c>
    </row>
    <row r="18146">
      <c r="A18146" s="7" t="s">
        <v>39279</v>
      </c>
      <c r="B18146" s="17" t="s">
        <v>39280</v>
      </c>
      <c r="C18146" s="17">
        <v>22.0</v>
      </c>
      <c r="D18146" s="17">
        <v>3.143209845E7</v>
      </c>
      <c r="E18146" s="17">
        <v>3768883.0</v>
      </c>
      <c r="F18146" s="17">
        <v>8387971.0</v>
      </c>
      <c r="G18146" s="17">
        <v>4.8286534E7</v>
      </c>
      <c r="H18146" s="17">
        <v>6.6066684E7</v>
      </c>
    </row>
    <row r="18147">
      <c r="A18147" s="7" t="s">
        <v>39281</v>
      </c>
      <c r="B18147" s="17" t="s">
        <v>39282</v>
      </c>
      <c r="C18147" s="17">
        <v>10.0</v>
      </c>
      <c r="D18147" s="17">
        <v>2.52626232E7</v>
      </c>
      <c r="E18147" s="17">
        <v>7923968.0</v>
      </c>
      <c r="F18147" s="17">
        <v>1.6975714E7</v>
      </c>
      <c r="G18147" s="17">
        <v>3.8514535E7</v>
      </c>
      <c r="H18147" s="17">
        <v>4.9000287E7</v>
      </c>
    </row>
    <row r="18148">
      <c r="A18148" s="7" t="s">
        <v>39281</v>
      </c>
      <c r="B18148" s="17" t="s">
        <v>39282</v>
      </c>
      <c r="C18148" s="17">
        <v>10.0</v>
      </c>
      <c r="D18148" s="17">
        <v>2.52626232E7</v>
      </c>
      <c r="E18148" s="17">
        <v>7923968.0</v>
      </c>
      <c r="F18148" s="17">
        <v>1.6975714E7</v>
      </c>
      <c r="G18148" s="17">
        <v>3.8514535E7</v>
      </c>
      <c r="H18148" s="17">
        <v>4.9000287E7</v>
      </c>
    </row>
    <row r="18149">
      <c r="A18149" s="7" t="s">
        <v>39283</v>
      </c>
      <c r="B18149" s="17" t="s">
        <v>39284</v>
      </c>
      <c r="C18149" s="17">
        <v>1.0</v>
      </c>
      <c r="D18149" s="17">
        <v>5.6056699E7</v>
      </c>
      <c r="E18149" s="17">
        <v>5.6056699E7</v>
      </c>
      <c r="F18149" s="17">
        <v>5.6056699E7</v>
      </c>
      <c r="G18149" s="17">
        <v>5.6056699E7</v>
      </c>
      <c r="H18149" s="17">
        <v>5.6056699E7</v>
      </c>
    </row>
    <row r="18150">
      <c r="A18150" s="7" t="s">
        <v>39283</v>
      </c>
      <c r="B18150" s="17" t="s">
        <v>39284</v>
      </c>
      <c r="C18150" s="17">
        <v>1.0</v>
      </c>
      <c r="D18150" s="17">
        <v>5.6056699E7</v>
      </c>
      <c r="E18150" s="17">
        <v>5.6056699E7</v>
      </c>
      <c r="F18150" s="17">
        <v>5.6056699E7</v>
      </c>
      <c r="G18150" s="17">
        <v>5.6056699E7</v>
      </c>
      <c r="H18150" s="17">
        <v>5.6056699E7</v>
      </c>
    </row>
    <row r="18151">
      <c r="A18151" s="7" t="s">
        <v>39286</v>
      </c>
      <c r="B18151" s="17" t="s">
        <v>39287</v>
      </c>
      <c r="C18151" s="17">
        <v>6.0</v>
      </c>
      <c r="D18151" s="17">
        <v>1.03745045E7</v>
      </c>
      <c r="E18151" s="17">
        <v>6266243.0</v>
      </c>
      <c r="F18151" s="17">
        <v>7774584.0</v>
      </c>
      <c r="G18151" s="17">
        <v>1.5897682E7</v>
      </c>
      <c r="H18151" s="17">
        <v>2.0835067E7</v>
      </c>
    </row>
    <row r="18152">
      <c r="A18152" s="7" t="s">
        <v>39286</v>
      </c>
      <c r="B18152" s="17" t="s">
        <v>39287</v>
      </c>
      <c r="C18152" s="17">
        <v>6.0</v>
      </c>
      <c r="D18152" s="17">
        <v>1.03745045E7</v>
      </c>
      <c r="E18152" s="17">
        <v>6266243.0</v>
      </c>
      <c r="F18152" s="17">
        <v>7774584.0</v>
      </c>
      <c r="G18152" s="17">
        <v>1.5897682E7</v>
      </c>
      <c r="H18152" s="17">
        <v>2.0835067E7</v>
      </c>
    </row>
    <row r="18153">
      <c r="A18153" s="7" t="s">
        <v>39288</v>
      </c>
      <c r="B18153" s="17" t="s">
        <v>39289</v>
      </c>
      <c r="C18153" s="17">
        <v>4.0</v>
      </c>
      <c r="D18153" s="17">
        <v>1.848309725E7</v>
      </c>
      <c r="E18153" s="17">
        <v>3101067.0</v>
      </c>
      <c r="F18153" s="17">
        <v>4815100.0</v>
      </c>
      <c r="G18153" s="17">
        <v>2.5332555E7</v>
      </c>
      <c r="H18153" s="17">
        <v>4.0683667E7</v>
      </c>
    </row>
    <row r="18154">
      <c r="A18154" s="7" t="s">
        <v>39288</v>
      </c>
      <c r="B18154" s="17" t="s">
        <v>39289</v>
      </c>
      <c r="C18154" s="17">
        <v>4.0</v>
      </c>
      <c r="D18154" s="17">
        <v>1.848309725E7</v>
      </c>
      <c r="E18154" s="17">
        <v>3101067.0</v>
      </c>
      <c r="F18154" s="17">
        <v>4815100.0</v>
      </c>
      <c r="G18154" s="17">
        <v>2.5332555E7</v>
      </c>
      <c r="H18154" s="17">
        <v>4.0683667E7</v>
      </c>
    </row>
    <row r="18155">
      <c r="A18155" s="7" t="s">
        <v>39290</v>
      </c>
      <c r="B18155" s="17" t="s">
        <v>39291</v>
      </c>
      <c r="C18155" s="17">
        <v>56.0</v>
      </c>
      <c r="D18155" s="17">
        <v>2.157364761E7</v>
      </c>
      <c r="E18155" s="17">
        <v>6871828.0</v>
      </c>
      <c r="F18155" s="17">
        <v>1.7618584E7</v>
      </c>
      <c r="G18155" s="17">
        <v>2.9283517E7</v>
      </c>
      <c r="H18155" s="17">
        <v>5.0949634E7</v>
      </c>
    </row>
    <row r="18156">
      <c r="A18156" s="7" t="s">
        <v>39290</v>
      </c>
      <c r="B18156" s="17" t="s">
        <v>39291</v>
      </c>
      <c r="C18156" s="17">
        <v>56.0</v>
      </c>
      <c r="D18156" s="17">
        <v>2.157364761E7</v>
      </c>
      <c r="E18156" s="17">
        <v>6871828.0</v>
      </c>
      <c r="F18156" s="17">
        <v>1.7618584E7</v>
      </c>
      <c r="G18156" s="17">
        <v>2.9283517E7</v>
      </c>
      <c r="H18156" s="17">
        <v>5.0949634E7</v>
      </c>
    </row>
    <row r="18157">
      <c r="A18157" s="7" t="s">
        <v>39292</v>
      </c>
      <c r="B18157" s="17" t="s">
        <v>39293</v>
      </c>
      <c r="C18157" s="17">
        <v>82.0</v>
      </c>
      <c r="D18157" s="17">
        <v>2.102737178E7</v>
      </c>
      <c r="E18157" s="17">
        <v>4279800.0</v>
      </c>
      <c r="F18157" s="17">
        <v>1.3423677E7</v>
      </c>
      <c r="G18157" s="17">
        <v>3.5238267E7</v>
      </c>
      <c r="H18157" s="17">
        <v>5.2334834E7</v>
      </c>
    </row>
    <row r="18158">
      <c r="A18158" s="7" t="s">
        <v>39292</v>
      </c>
      <c r="B18158" s="17" t="s">
        <v>39293</v>
      </c>
      <c r="C18158" s="17">
        <v>82.0</v>
      </c>
      <c r="D18158" s="17">
        <v>2.102737178E7</v>
      </c>
      <c r="E18158" s="17">
        <v>4279800.0</v>
      </c>
      <c r="F18158" s="17">
        <v>1.3423677E7</v>
      </c>
      <c r="G18158" s="17">
        <v>3.5238267E7</v>
      </c>
      <c r="H18158" s="17">
        <v>5.2334834E7</v>
      </c>
    </row>
    <row r="18159">
      <c r="A18159" s="7" t="s">
        <v>39294</v>
      </c>
      <c r="B18159" s="17" t="s">
        <v>39295</v>
      </c>
      <c r="C18159" s="17">
        <v>3.0</v>
      </c>
      <c r="D18159" s="17">
        <v>1.473582967E7</v>
      </c>
      <c r="E18159" s="17">
        <v>2603432.0</v>
      </c>
      <c r="F18159" s="17">
        <v>8590507.0</v>
      </c>
      <c r="G18159" s="17">
        <v>3.301355E7</v>
      </c>
      <c r="H18159" s="17">
        <v>3.301355E7</v>
      </c>
    </row>
    <row r="18160">
      <c r="A18160" s="7" t="s">
        <v>39294</v>
      </c>
      <c r="B18160" s="17" t="s">
        <v>39295</v>
      </c>
      <c r="C18160" s="17">
        <v>3.0</v>
      </c>
      <c r="D18160" s="17">
        <v>1.473582967E7</v>
      </c>
      <c r="E18160" s="17">
        <v>2603432.0</v>
      </c>
      <c r="F18160" s="17">
        <v>8590507.0</v>
      </c>
      <c r="G18160" s="17">
        <v>3.301355E7</v>
      </c>
      <c r="H18160" s="17">
        <v>3.301355E7</v>
      </c>
    </row>
    <row r="18161">
      <c r="A18161" s="7" t="s">
        <v>39296</v>
      </c>
      <c r="B18161" s="17" t="s">
        <v>39297</v>
      </c>
      <c r="C18161" s="17">
        <v>1.0</v>
      </c>
      <c r="D18161" s="17">
        <v>2320536.0</v>
      </c>
      <c r="E18161" s="17">
        <v>2320536.0</v>
      </c>
      <c r="F18161" s="17">
        <v>2320536.0</v>
      </c>
      <c r="G18161" s="17">
        <v>2320536.0</v>
      </c>
      <c r="H18161" s="17">
        <v>2320536.0</v>
      </c>
    </row>
    <row r="18162">
      <c r="A18162" s="7" t="s">
        <v>39296</v>
      </c>
      <c r="B18162" s="17" t="s">
        <v>39297</v>
      </c>
      <c r="C18162" s="17">
        <v>1.0</v>
      </c>
      <c r="D18162" s="17">
        <v>2320536.0</v>
      </c>
      <c r="E18162" s="17">
        <v>2320536.0</v>
      </c>
      <c r="F18162" s="17">
        <v>2320536.0</v>
      </c>
      <c r="G18162" s="17">
        <v>2320536.0</v>
      </c>
      <c r="H18162" s="17">
        <v>2320536.0</v>
      </c>
    </row>
    <row r="18163">
      <c r="A18163" s="7" t="s">
        <v>39299</v>
      </c>
      <c r="B18163" s="17" t="s">
        <v>39300</v>
      </c>
      <c r="C18163" s="17">
        <v>1.0</v>
      </c>
      <c r="D18163" s="17">
        <v>2194379.0</v>
      </c>
      <c r="E18163" s="17">
        <v>2194379.0</v>
      </c>
      <c r="F18163" s="17">
        <v>2194379.0</v>
      </c>
      <c r="G18163" s="17">
        <v>2194379.0</v>
      </c>
      <c r="H18163" s="17">
        <v>2194379.0</v>
      </c>
    </row>
    <row r="18164">
      <c r="A18164" s="7" t="s">
        <v>39299</v>
      </c>
      <c r="B18164" s="17" t="s">
        <v>39300</v>
      </c>
      <c r="C18164" s="17">
        <v>1.0</v>
      </c>
      <c r="D18164" s="17">
        <v>2194379.0</v>
      </c>
      <c r="E18164" s="17">
        <v>2194379.0</v>
      </c>
      <c r="F18164" s="17">
        <v>2194379.0</v>
      </c>
      <c r="G18164" s="17">
        <v>2194379.0</v>
      </c>
      <c r="H18164" s="17">
        <v>2194379.0</v>
      </c>
    </row>
    <row r="18165">
      <c r="A18165" s="7" t="s">
        <v>39301</v>
      </c>
      <c r="B18165" s="17" t="s">
        <v>39302</v>
      </c>
      <c r="C18165" s="17">
        <v>2.0</v>
      </c>
      <c r="D18165" s="17">
        <v>6964318.0</v>
      </c>
      <c r="E18165" s="17">
        <v>3548371.0</v>
      </c>
      <c r="F18165" s="17">
        <v>3548371.0</v>
      </c>
      <c r="G18165" s="17">
        <v>1.0380265E7</v>
      </c>
      <c r="H18165" s="17">
        <v>1.0380265E7</v>
      </c>
    </row>
    <row r="18166">
      <c r="A18166" s="7" t="s">
        <v>39301</v>
      </c>
      <c r="B18166" s="17" t="s">
        <v>39302</v>
      </c>
      <c r="C18166" s="17">
        <v>2.0</v>
      </c>
      <c r="D18166" s="17">
        <v>6964318.0</v>
      </c>
      <c r="E18166" s="17">
        <v>3548371.0</v>
      </c>
      <c r="F18166" s="17">
        <v>3548371.0</v>
      </c>
      <c r="G18166" s="17">
        <v>1.0380265E7</v>
      </c>
      <c r="H18166" s="17">
        <v>1.0380265E7</v>
      </c>
    </row>
    <row r="18167">
      <c r="A18167" s="7" t="s">
        <v>39303</v>
      </c>
      <c r="B18167" s="17" t="s">
        <v>39304</v>
      </c>
      <c r="C18167" s="17">
        <v>2.0</v>
      </c>
      <c r="D18167" s="17">
        <v>2.1218739E7</v>
      </c>
      <c r="E18167" s="17">
        <v>2085738.0</v>
      </c>
      <c r="F18167" s="17">
        <v>2085738.0</v>
      </c>
      <c r="G18167" s="17">
        <v>4.035174E7</v>
      </c>
      <c r="H18167" s="17">
        <v>4.035174E7</v>
      </c>
    </row>
    <row r="18168">
      <c r="A18168" s="7" t="s">
        <v>39303</v>
      </c>
      <c r="B18168" s="17" t="s">
        <v>39304</v>
      </c>
      <c r="C18168" s="17">
        <v>2.0</v>
      </c>
      <c r="D18168" s="17">
        <v>2.1218739E7</v>
      </c>
      <c r="E18168" s="17">
        <v>2085738.0</v>
      </c>
      <c r="F18168" s="17">
        <v>2085738.0</v>
      </c>
      <c r="G18168" s="17">
        <v>4.035174E7</v>
      </c>
      <c r="H18168" s="17">
        <v>4.035174E7</v>
      </c>
    </row>
    <row r="18169">
      <c r="A18169" s="7" t="s">
        <v>39305</v>
      </c>
      <c r="B18169" s="17" t="s">
        <v>39306</v>
      </c>
      <c r="C18169" s="17">
        <v>3.0</v>
      </c>
      <c r="D18169" s="17">
        <v>1.1293504E7</v>
      </c>
      <c r="E18169" s="17">
        <v>3361999.0</v>
      </c>
      <c r="F18169" s="17">
        <v>6603582.0</v>
      </c>
      <c r="G18169" s="17">
        <v>2.3914931E7</v>
      </c>
      <c r="H18169" s="17">
        <v>2.3914931E7</v>
      </c>
    </row>
    <row r="18170">
      <c r="A18170" s="7" t="s">
        <v>39305</v>
      </c>
      <c r="B18170" s="17" t="s">
        <v>39306</v>
      </c>
      <c r="C18170" s="17">
        <v>3.0</v>
      </c>
      <c r="D18170" s="17">
        <v>1.1293504E7</v>
      </c>
      <c r="E18170" s="17">
        <v>3361999.0</v>
      </c>
      <c r="F18170" s="17">
        <v>6603582.0</v>
      </c>
      <c r="G18170" s="17">
        <v>2.3914931E7</v>
      </c>
      <c r="H18170" s="17">
        <v>2.3914931E7</v>
      </c>
    </row>
    <row r="18171">
      <c r="A18171" s="7" t="s">
        <v>39307</v>
      </c>
      <c r="B18171" s="17" t="s">
        <v>39308</v>
      </c>
      <c r="C18171" s="17">
        <v>6.0</v>
      </c>
      <c r="D18171" s="17">
        <v>2.226002067E7</v>
      </c>
      <c r="E18171" s="17">
        <v>5817227.0</v>
      </c>
      <c r="F18171" s="17">
        <v>1.4038136E7</v>
      </c>
      <c r="G18171" s="17">
        <v>3.6987092E7</v>
      </c>
      <c r="H18171" s="17">
        <v>5.7048212E7</v>
      </c>
    </row>
    <row r="18172">
      <c r="A18172" s="7" t="s">
        <v>39307</v>
      </c>
      <c r="B18172" s="17" t="s">
        <v>39308</v>
      </c>
      <c r="C18172" s="17">
        <v>6.0</v>
      </c>
      <c r="D18172" s="17">
        <v>2.226002067E7</v>
      </c>
      <c r="E18172" s="17">
        <v>5817227.0</v>
      </c>
      <c r="F18172" s="17">
        <v>1.4038136E7</v>
      </c>
      <c r="G18172" s="17">
        <v>3.6987092E7</v>
      </c>
      <c r="H18172" s="17">
        <v>5.7048212E7</v>
      </c>
    </row>
    <row r="18173">
      <c r="A18173" s="7" t="s">
        <v>39309</v>
      </c>
      <c r="B18173" s="17" t="s">
        <v>39310</v>
      </c>
      <c r="C18173" s="17">
        <v>1.0</v>
      </c>
      <c r="D18173" s="17">
        <v>1.8079898E7</v>
      </c>
      <c r="E18173" s="17">
        <v>1.8079898E7</v>
      </c>
      <c r="F18173" s="17">
        <v>1.8079898E7</v>
      </c>
      <c r="G18173" s="17">
        <v>1.8079898E7</v>
      </c>
      <c r="H18173" s="17">
        <v>1.8079898E7</v>
      </c>
    </row>
    <row r="18174">
      <c r="A18174" s="7" t="s">
        <v>39309</v>
      </c>
      <c r="B18174" s="17" t="s">
        <v>39310</v>
      </c>
      <c r="C18174" s="17">
        <v>1.0</v>
      </c>
      <c r="D18174" s="17">
        <v>1.8079898E7</v>
      </c>
      <c r="E18174" s="17">
        <v>1.8079898E7</v>
      </c>
      <c r="F18174" s="17">
        <v>1.8079898E7</v>
      </c>
      <c r="G18174" s="17">
        <v>1.8079898E7</v>
      </c>
      <c r="H18174" s="17">
        <v>1.8079898E7</v>
      </c>
    </row>
    <row r="18175">
      <c r="A18175" s="7" t="s">
        <v>39311</v>
      </c>
      <c r="B18175" s="17" t="s">
        <v>39312</v>
      </c>
      <c r="C18175" s="17">
        <v>12.0</v>
      </c>
      <c r="D18175" s="17">
        <v>9528448.833</v>
      </c>
      <c r="E18175" s="17">
        <v>3609251.0</v>
      </c>
      <c r="F18175" s="17">
        <v>4792301.0</v>
      </c>
      <c r="G18175" s="17">
        <v>1.4423559E7</v>
      </c>
      <c r="H18175" s="17">
        <v>2.2713667E7</v>
      </c>
    </row>
    <row r="18176">
      <c r="A18176" s="7" t="s">
        <v>39311</v>
      </c>
      <c r="B18176" s="17" t="s">
        <v>39312</v>
      </c>
      <c r="C18176" s="17">
        <v>12.0</v>
      </c>
      <c r="D18176" s="17">
        <v>9528448.833</v>
      </c>
      <c r="E18176" s="17">
        <v>3609251.0</v>
      </c>
      <c r="F18176" s="17">
        <v>4792301.0</v>
      </c>
      <c r="G18176" s="17">
        <v>1.4423559E7</v>
      </c>
      <c r="H18176" s="17">
        <v>2.2713667E7</v>
      </c>
    </row>
    <row r="18177">
      <c r="A18177" s="7" t="s">
        <v>39313</v>
      </c>
      <c r="B18177" s="17" t="s">
        <v>39314</v>
      </c>
      <c r="C18177" s="17">
        <v>13.0</v>
      </c>
      <c r="D18177" s="17">
        <v>2.141368877E7</v>
      </c>
      <c r="E18177" s="17">
        <v>5502584.0</v>
      </c>
      <c r="F18177" s="17">
        <v>1.0002279E7</v>
      </c>
      <c r="G18177" s="17">
        <v>2.8883366E7</v>
      </c>
      <c r="H18177" s="17">
        <v>5.6095928E7</v>
      </c>
    </row>
    <row r="18178">
      <c r="A18178" s="7" t="s">
        <v>39313</v>
      </c>
      <c r="B18178" s="17" t="s">
        <v>39314</v>
      </c>
      <c r="C18178" s="17">
        <v>13.0</v>
      </c>
      <c r="D18178" s="17">
        <v>2.141368877E7</v>
      </c>
      <c r="E18178" s="17">
        <v>5502584.0</v>
      </c>
      <c r="F18178" s="17">
        <v>1.0002279E7</v>
      </c>
      <c r="G18178" s="17">
        <v>2.8883366E7</v>
      </c>
      <c r="H18178" s="17">
        <v>5.6095928E7</v>
      </c>
    </row>
    <row r="18179">
      <c r="A18179" s="7" t="s">
        <v>39316</v>
      </c>
      <c r="B18179" s="17" t="s">
        <v>39317</v>
      </c>
      <c r="C18179" s="17">
        <v>4.0</v>
      </c>
      <c r="D18179" s="17">
        <v>2.1339339E7</v>
      </c>
      <c r="E18179" s="17">
        <v>7178985.0</v>
      </c>
      <c r="F18179" s="17">
        <v>1.7509287E7</v>
      </c>
      <c r="G18179" s="17">
        <v>2.7938217E7</v>
      </c>
      <c r="H18179" s="17">
        <v>3.2730867E7</v>
      </c>
    </row>
    <row r="18180">
      <c r="A18180" s="7" t="s">
        <v>39316</v>
      </c>
      <c r="B18180" s="17" t="s">
        <v>39317</v>
      </c>
      <c r="C18180" s="17">
        <v>4.0</v>
      </c>
      <c r="D18180" s="17">
        <v>2.1339339E7</v>
      </c>
      <c r="E18180" s="17">
        <v>7178985.0</v>
      </c>
      <c r="F18180" s="17">
        <v>1.7509287E7</v>
      </c>
      <c r="G18180" s="17">
        <v>2.7938217E7</v>
      </c>
      <c r="H18180" s="17">
        <v>3.2730867E7</v>
      </c>
    </row>
    <row r="18181">
      <c r="A18181" s="7" t="s">
        <v>39318</v>
      </c>
      <c r="B18181" s="17" t="s">
        <v>39319</v>
      </c>
      <c r="C18181" s="17">
        <v>5.0</v>
      </c>
      <c r="D18181" s="17">
        <v>1.87027234E7</v>
      </c>
      <c r="E18181" s="17">
        <v>1.4555885E7</v>
      </c>
      <c r="F18181" s="17">
        <v>1.8789634E7</v>
      </c>
      <c r="G18181" s="17">
        <v>2.1735167E7</v>
      </c>
      <c r="H18181" s="17">
        <v>3.3726967E7</v>
      </c>
    </row>
    <row r="18182">
      <c r="A18182" s="7" t="s">
        <v>39318</v>
      </c>
      <c r="B18182" s="17" t="s">
        <v>39319</v>
      </c>
      <c r="C18182" s="17">
        <v>5.0</v>
      </c>
      <c r="D18182" s="17">
        <v>1.87027234E7</v>
      </c>
      <c r="E18182" s="17">
        <v>1.4555885E7</v>
      </c>
      <c r="F18182" s="17">
        <v>1.8789634E7</v>
      </c>
      <c r="G18182" s="17">
        <v>2.1735167E7</v>
      </c>
      <c r="H18182" s="17">
        <v>3.3726967E7</v>
      </c>
    </row>
    <row r="18183">
      <c r="A18183" s="7" t="s">
        <v>39320</v>
      </c>
      <c r="B18183" s="17" t="s">
        <v>39321</v>
      </c>
      <c r="C18183" s="17">
        <v>1.0</v>
      </c>
      <c r="D18183" s="17">
        <v>1.5777084E7</v>
      </c>
      <c r="E18183" s="17">
        <v>1.5777084E7</v>
      </c>
      <c r="F18183" s="17">
        <v>1.5777084E7</v>
      </c>
      <c r="G18183" s="17">
        <v>1.5777084E7</v>
      </c>
      <c r="H18183" s="17">
        <v>1.5777084E7</v>
      </c>
    </row>
    <row r="18184">
      <c r="A18184" s="7" t="s">
        <v>39320</v>
      </c>
      <c r="B18184" s="17" t="s">
        <v>39321</v>
      </c>
      <c r="C18184" s="17">
        <v>1.0</v>
      </c>
      <c r="D18184" s="17">
        <v>1.5777084E7</v>
      </c>
      <c r="E18184" s="17">
        <v>1.5777084E7</v>
      </c>
      <c r="F18184" s="17">
        <v>1.5777084E7</v>
      </c>
      <c r="G18184" s="17">
        <v>1.5777084E7</v>
      </c>
      <c r="H18184" s="17">
        <v>1.5777084E7</v>
      </c>
    </row>
    <row r="18185">
      <c r="A18185" s="7" t="s">
        <v>39322</v>
      </c>
      <c r="B18185" s="17" t="s">
        <v>39323</v>
      </c>
      <c r="C18185" s="17">
        <v>2.0</v>
      </c>
      <c r="D18185" s="17">
        <v>2.3180234E7</v>
      </c>
      <c r="E18185" s="17">
        <v>1.4854201E7</v>
      </c>
      <c r="F18185" s="17">
        <v>1.4854201E7</v>
      </c>
      <c r="G18185" s="17">
        <v>3.1506267E7</v>
      </c>
      <c r="H18185" s="17">
        <v>3.1506267E7</v>
      </c>
    </row>
    <row r="18186">
      <c r="A18186" s="7" t="s">
        <v>39322</v>
      </c>
      <c r="B18186" s="17" t="s">
        <v>39323</v>
      </c>
      <c r="C18186" s="17">
        <v>2.0</v>
      </c>
      <c r="D18186" s="17">
        <v>2.3180234E7</v>
      </c>
      <c r="E18186" s="17">
        <v>1.4854201E7</v>
      </c>
      <c r="F18186" s="17">
        <v>1.4854201E7</v>
      </c>
      <c r="G18186" s="17">
        <v>3.1506267E7</v>
      </c>
      <c r="H18186" s="17">
        <v>3.1506267E7</v>
      </c>
    </row>
    <row r="18187">
      <c r="A18187" s="7" t="s">
        <v>39324</v>
      </c>
      <c r="B18187" s="17" t="s">
        <v>39325</v>
      </c>
      <c r="C18187" s="17">
        <v>1.0</v>
      </c>
      <c r="D18187" s="17">
        <v>3.7741595E7</v>
      </c>
      <c r="E18187" s="17">
        <v>3.7741595E7</v>
      </c>
      <c r="F18187" s="17">
        <v>3.7741595E7</v>
      </c>
      <c r="G18187" s="17">
        <v>3.7741595E7</v>
      </c>
      <c r="H18187" s="17">
        <v>3.7741595E7</v>
      </c>
    </row>
    <row r="18188">
      <c r="A18188" s="7" t="s">
        <v>39324</v>
      </c>
      <c r="B18188" s="17" t="s">
        <v>39325</v>
      </c>
      <c r="C18188" s="17">
        <v>1.0</v>
      </c>
      <c r="D18188" s="17">
        <v>3.7741595E7</v>
      </c>
      <c r="E18188" s="17">
        <v>3.7741595E7</v>
      </c>
      <c r="F18188" s="17">
        <v>3.7741595E7</v>
      </c>
      <c r="G18188" s="17">
        <v>3.7741595E7</v>
      </c>
      <c r="H18188" s="17">
        <v>3.7741595E7</v>
      </c>
    </row>
    <row r="18189">
      <c r="A18189" s="7" t="s">
        <v>39326</v>
      </c>
      <c r="B18189" s="17" t="s">
        <v>39327</v>
      </c>
      <c r="C18189" s="17">
        <v>2.0</v>
      </c>
      <c r="D18189" s="17">
        <v>1.04122895E7</v>
      </c>
      <c r="E18189" s="17">
        <v>6937580.0</v>
      </c>
      <c r="F18189" s="17">
        <v>6937580.0</v>
      </c>
      <c r="G18189" s="17">
        <v>1.3886999E7</v>
      </c>
      <c r="H18189" s="17">
        <v>1.3886999E7</v>
      </c>
    </row>
    <row r="18190">
      <c r="A18190" s="7" t="s">
        <v>39326</v>
      </c>
      <c r="B18190" s="17" t="s">
        <v>39327</v>
      </c>
      <c r="C18190" s="17">
        <v>2.0</v>
      </c>
      <c r="D18190" s="17">
        <v>1.04122895E7</v>
      </c>
      <c r="E18190" s="17">
        <v>6937580.0</v>
      </c>
      <c r="F18190" s="17">
        <v>6937580.0</v>
      </c>
      <c r="G18190" s="17">
        <v>1.3886999E7</v>
      </c>
      <c r="H18190" s="17">
        <v>1.3886999E7</v>
      </c>
    </row>
    <row r="18191">
      <c r="A18191" s="7" t="s">
        <v>39328</v>
      </c>
      <c r="B18191" s="17" t="s">
        <v>39329</v>
      </c>
      <c r="C18191" s="17">
        <v>2.0</v>
      </c>
      <c r="D18191" s="17">
        <v>6.7334051E7</v>
      </c>
      <c r="E18191" s="17">
        <v>3.4286484E7</v>
      </c>
      <c r="F18191" s="17">
        <v>3.4286484E7</v>
      </c>
      <c r="G18191" s="17">
        <v>1.00381618E8</v>
      </c>
      <c r="H18191" s="17">
        <v>1.00381618E8</v>
      </c>
    </row>
    <row r="18192">
      <c r="A18192" s="7" t="s">
        <v>39328</v>
      </c>
      <c r="B18192" s="17" t="s">
        <v>39329</v>
      </c>
      <c r="C18192" s="17">
        <v>2.0</v>
      </c>
      <c r="D18192" s="17">
        <v>6.7334051E7</v>
      </c>
      <c r="E18192" s="17">
        <v>3.4286484E7</v>
      </c>
      <c r="F18192" s="17">
        <v>3.4286484E7</v>
      </c>
      <c r="G18192" s="17">
        <v>1.00381618E8</v>
      </c>
      <c r="H18192" s="17">
        <v>1.00381618E8</v>
      </c>
    </row>
    <row r="18193">
      <c r="A18193" s="7" t="s">
        <v>39331</v>
      </c>
      <c r="B18193" s="17" t="s">
        <v>39332</v>
      </c>
      <c r="C18193" s="17">
        <v>6.0</v>
      </c>
      <c r="D18193" s="17">
        <v>1.900058917E7</v>
      </c>
      <c r="E18193" s="17">
        <v>1.1672608E7</v>
      </c>
      <c r="F18193" s="17">
        <v>1.4010942E7</v>
      </c>
      <c r="G18193" s="17">
        <v>3.0229533E7</v>
      </c>
      <c r="H18193" s="17">
        <v>3.8465435E7</v>
      </c>
    </row>
    <row r="18194">
      <c r="A18194" s="7" t="s">
        <v>39331</v>
      </c>
      <c r="B18194" s="17" t="s">
        <v>39332</v>
      </c>
      <c r="C18194" s="17">
        <v>6.0</v>
      </c>
      <c r="D18194" s="17">
        <v>1.900058917E7</v>
      </c>
      <c r="E18194" s="17">
        <v>1.1672608E7</v>
      </c>
      <c r="F18194" s="17">
        <v>1.4010942E7</v>
      </c>
      <c r="G18194" s="17">
        <v>3.0229533E7</v>
      </c>
      <c r="H18194" s="17">
        <v>3.8465435E7</v>
      </c>
    </row>
    <row r="18195">
      <c r="A18195" s="7" t="s">
        <v>39333</v>
      </c>
      <c r="B18195" s="17" t="s">
        <v>39334</v>
      </c>
      <c r="C18195" s="17">
        <v>3.0</v>
      </c>
      <c r="D18195" s="17">
        <v>2.6296582E7</v>
      </c>
      <c r="E18195" s="17">
        <v>1.541785E7</v>
      </c>
      <c r="F18195" s="17">
        <v>1.8959946E7</v>
      </c>
      <c r="G18195" s="17">
        <v>4.451195E7</v>
      </c>
      <c r="H18195" s="17">
        <v>4.451195E7</v>
      </c>
    </row>
    <row r="18196">
      <c r="A18196" s="7" t="s">
        <v>39333</v>
      </c>
      <c r="B18196" s="17" t="s">
        <v>39334</v>
      </c>
      <c r="C18196" s="17">
        <v>3.0</v>
      </c>
      <c r="D18196" s="17">
        <v>2.6296582E7</v>
      </c>
      <c r="E18196" s="17">
        <v>1.541785E7</v>
      </c>
      <c r="F18196" s="17">
        <v>1.8959946E7</v>
      </c>
      <c r="G18196" s="17">
        <v>4.451195E7</v>
      </c>
      <c r="H18196" s="17">
        <v>4.451195E7</v>
      </c>
    </row>
    <row r="18197">
      <c r="A18197" s="7" t="s">
        <v>39335</v>
      </c>
      <c r="B18197" s="17" t="s">
        <v>39336</v>
      </c>
      <c r="C18197" s="17">
        <v>2.0</v>
      </c>
      <c r="D18197" s="17">
        <v>1.0886788E7</v>
      </c>
      <c r="E18197" s="17">
        <v>2392976.0</v>
      </c>
      <c r="F18197" s="17">
        <v>2392976.0</v>
      </c>
      <c r="G18197" s="17">
        <v>1.93806E7</v>
      </c>
      <c r="H18197" s="17">
        <v>1.93806E7</v>
      </c>
    </row>
    <row r="18198">
      <c r="A18198" s="7" t="s">
        <v>39335</v>
      </c>
      <c r="B18198" s="17" t="s">
        <v>39336</v>
      </c>
      <c r="C18198" s="17">
        <v>2.0</v>
      </c>
      <c r="D18198" s="17">
        <v>1.0886788E7</v>
      </c>
      <c r="E18198" s="17">
        <v>2392976.0</v>
      </c>
      <c r="F18198" s="17">
        <v>2392976.0</v>
      </c>
      <c r="G18198" s="17">
        <v>1.93806E7</v>
      </c>
      <c r="H18198" s="17">
        <v>1.93806E7</v>
      </c>
    </row>
    <row r="18199">
      <c r="A18199" s="7" t="s">
        <v>39337</v>
      </c>
      <c r="B18199" s="17" t="s">
        <v>39338</v>
      </c>
      <c r="C18199" s="17">
        <v>5.0</v>
      </c>
      <c r="D18199" s="17">
        <v>4.93105522E7</v>
      </c>
      <c r="E18199" s="17">
        <v>8667530.0</v>
      </c>
      <c r="F18199" s="17">
        <v>2.9079485E7</v>
      </c>
      <c r="G18199" s="17">
        <v>4.7074173E7</v>
      </c>
      <c r="H18199" s="17">
        <v>1.5337945E8</v>
      </c>
    </row>
    <row r="18200">
      <c r="A18200" s="7" t="s">
        <v>39337</v>
      </c>
      <c r="B18200" s="17" t="s">
        <v>39338</v>
      </c>
      <c r="C18200" s="17">
        <v>5.0</v>
      </c>
      <c r="D18200" s="17">
        <v>4.93105522E7</v>
      </c>
      <c r="E18200" s="17">
        <v>8667530.0</v>
      </c>
      <c r="F18200" s="17">
        <v>2.9079485E7</v>
      </c>
      <c r="G18200" s="17">
        <v>4.7074173E7</v>
      </c>
      <c r="H18200" s="17">
        <v>1.5337945E8</v>
      </c>
    </row>
    <row r="18201">
      <c r="A18201" s="7" t="s">
        <v>39339</v>
      </c>
      <c r="B18201" s="17" t="s">
        <v>39340</v>
      </c>
      <c r="C18201" s="17">
        <v>7.0</v>
      </c>
      <c r="D18201" s="17">
        <v>3.042116429E7</v>
      </c>
      <c r="E18201" s="17">
        <v>1.2602277E7</v>
      </c>
      <c r="F18201" s="17">
        <v>1.6103277E7</v>
      </c>
      <c r="G18201" s="17">
        <v>5.3863052E7</v>
      </c>
      <c r="H18201" s="17">
        <v>8.0314634E7</v>
      </c>
    </row>
    <row r="18202">
      <c r="A18202" s="7" t="s">
        <v>39339</v>
      </c>
      <c r="B18202" s="17" t="s">
        <v>39340</v>
      </c>
      <c r="C18202" s="17">
        <v>7.0</v>
      </c>
      <c r="D18202" s="17">
        <v>3.042116429E7</v>
      </c>
      <c r="E18202" s="17">
        <v>1.2602277E7</v>
      </c>
      <c r="F18202" s="17">
        <v>1.6103277E7</v>
      </c>
      <c r="G18202" s="17">
        <v>5.3863052E7</v>
      </c>
      <c r="H18202" s="17">
        <v>8.0314634E7</v>
      </c>
    </row>
    <row r="18203">
      <c r="A18203" s="7" t="s">
        <v>39341</v>
      </c>
      <c r="B18203" s="17" t="s">
        <v>39342</v>
      </c>
      <c r="C18203" s="17">
        <v>1.0</v>
      </c>
      <c r="D18203" s="17">
        <v>6.2821459E7</v>
      </c>
      <c r="E18203" s="17">
        <v>6.2821459E7</v>
      </c>
      <c r="F18203" s="17">
        <v>6.2821459E7</v>
      </c>
      <c r="G18203" s="17">
        <v>6.2821459E7</v>
      </c>
      <c r="H18203" s="17">
        <v>6.2821459E7</v>
      </c>
    </row>
    <row r="18204">
      <c r="A18204" s="7" t="s">
        <v>39341</v>
      </c>
      <c r="B18204" s="17" t="s">
        <v>39342</v>
      </c>
      <c r="C18204" s="17">
        <v>1.0</v>
      </c>
      <c r="D18204" s="17">
        <v>6.2821459E7</v>
      </c>
      <c r="E18204" s="17">
        <v>6.2821459E7</v>
      </c>
      <c r="F18204" s="17">
        <v>6.2821459E7</v>
      </c>
      <c r="G18204" s="17">
        <v>6.2821459E7</v>
      </c>
      <c r="H18204" s="17">
        <v>6.2821459E7</v>
      </c>
    </row>
    <row r="18205">
      <c r="A18205" s="7" t="s">
        <v>39344</v>
      </c>
      <c r="B18205" s="17" t="s">
        <v>39345</v>
      </c>
      <c r="C18205" s="17">
        <v>1.0</v>
      </c>
      <c r="D18205" s="17">
        <v>5074850.0</v>
      </c>
      <c r="E18205" s="17">
        <v>5074850.0</v>
      </c>
      <c r="F18205" s="17">
        <v>5074850.0</v>
      </c>
      <c r="G18205" s="17">
        <v>5074850.0</v>
      </c>
      <c r="H18205" s="17">
        <v>5074850.0</v>
      </c>
    </row>
    <row r="18206">
      <c r="A18206" s="7" t="s">
        <v>39344</v>
      </c>
      <c r="B18206" s="17" t="s">
        <v>39345</v>
      </c>
      <c r="C18206" s="17">
        <v>1.0</v>
      </c>
      <c r="D18206" s="17">
        <v>5074850.0</v>
      </c>
      <c r="E18206" s="17">
        <v>5074850.0</v>
      </c>
      <c r="F18206" s="17">
        <v>5074850.0</v>
      </c>
      <c r="G18206" s="17">
        <v>5074850.0</v>
      </c>
      <c r="H18206" s="17">
        <v>5074850.0</v>
      </c>
    </row>
    <row r="18207">
      <c r="A18207" s="7" t="s">
        <v>39346</v>
      </c>
      <c r="B18207" s="17" t="s">
        <v>39347</v>
      </c>
      <c r="C18207" s="17">
        <v>6.0</v>
      </c>
      <c r="D18207" s="17">
        <v>1.984089983E7</v>
      </c>
      <c r="E18207" s="17">
        <v>6460750.0</v>
      </c>
      <c r="F18207" s="17">
        <v>1.6442167E7</v>
      </c>
      <c r="G18207" s="17">
        <v>2.0701991E7</v>
      </c>
      <c r="H18207" s="17">
        <v>5.5123334E7</v>
      </c>
    </row>
    <row r="18208">
      <c r="A18208" s="7" t="s">
        <v>39346</v>
      </c>
      <c r="B18208" s="17" t="s">
        <v>39347</v>
      </c>
      <c r="C18208" s="17">
        <v>6.0</v>
      </c>
      <c r="D18208" s="17">
        <v>1.984089983E7</v>
      </c>
      <c r="E18208" s="17">
        <v>6460750.0</v>
      </c>
      <c r="F18208" s="17">
        <v>1.6442167E7</v>
      </c>
      <c r="G18208" s="17">
        <v>2.0701991E7</v>
      </c>
      <c r="H18208" s="17">
        <v>5.5123334E7</v>
      </c>
    </row>
    <row r="18209">
      <c r="A18209" s="7" t="s">
        <v>39348</v>
      </c>
      <c r="B18209" s="17" t="s">
        <v>39349</v>
      </c>
      <c r="C18209" s="17">
        <v>3.0</v>
      </c>
      <c r="D18209" s="17">
        <v>2.354115E7</v>
      </c>
      <c r="E18209" s="17">
        <v>1.584675E7</v>
      </c>
      <c r="F18209" s="17">
        <v>2.31188E7</v>
      </c>
      <c r="G18209" s="17">
        <v>3.16579E7</v>
      </c>
      <c r="H18209" s="17">
        <v>3.16579E7</v>
      </c>
    </row>
    <row r="18210">
      <c r="A18210" s="7" t="s">
        <v>39348</v>
      </c>
      <c r="B18210" s="17" t="s">
        <v>39349</v>
      </c>
      <c r="C18210" s="17">
        <v>3.0</v>
      </c>
      <c r="D18210" s="17">
        <v>2.354115E7</v>
      </c>
      <c r="E18210" s="17">
        <v>1.584675E7</v>
      </c>
      <c r="F18210" s="17">
        <v>2.31188E7</v>
      </c>
      <c r="G18210" s="17">
        <v>3.16579E7</v>
      </c>
      <c r="H18210" s="17">
        <v>3.16579E7</v>
      </c>
    </row>
    <row r="18211">
      <c r="A18211" s="7" t="s">
        <v>39351</v>
      </c>
      <c r="B18211" s="17" t="s">
        <v>39352</v>
      </c>
      <c r="C18211" s="17">
        <v>1.0</v>
      </c>
      <c r="D18211" s="17">
        <v>2.4087458E7</v>
      </c>
      <c r="E18211" s="17">
        <v>2.4087458E7</v>
      </c>
      <c r="F18211" s="17">
        <v>2.4087458E7</v>
      </c>
      <c r="G18211" s="17">
        <v>2.4087458E7</v>
      </c>
      <c r="H18211" s="17">
        <v>2.4087458E7</v>
      </c>
    </row>
    <row r="18212">
      <c r="A18212" s="7" t="s">
        <v>39351</v>
      </c>
      <c r="B18212" s="17" t="s">
        <v>39352</v>
      </c>
      <c r="C18212" s="17">
        <v>1.0</v>
      </c>
      <c r="D18212" s="17">
        <v>2.4087458E7</v>
      </c>
      <c r="E18212" s="17">
        <v>2.4087458E7</v>
      </c>
      <c r="F18212" s="17">
        <v>2.4087458E7</v>
      </c>
      <c r="G18212" s="17">
        <v>2.4087458E7</v>
      </c>
      <c r="H18212" s="17">
        <v>2.4087458E7</v>
      </c>
    </row>
    <row r="18213">
      <c r="A18213" s="7" t="s">
        <v>39353</v>
      </c>
      <c r="B18213" s="17" t="s">
        <v>39354</v>
      </c>
      <c r="C18213" s="17">
        <v>2.0</v>
      </c>
      <c r="D18213" s="17">
        <v>2.6273572E7</v>
      </c>
      <c r="E18213" s="17">
        <v>3336044.0</v>
      </c>
      <c r="F18213" s="17">
        <v>3336044.0</v>
      </c>
      <c r="G18213" s="17">
        <v>4.92111E7</v>
      </c>
      <c r="H18213" s="17">
        <v>4.92111E7</v>
      </c>
    </row>
    <row r="18214">
      <c r="A18214" s="7" t="s">
        <v>39353</v>
      </c>
      <c r="B18214" s="17" t="s">
        <v>39354</v>
      </c>
      <c r="C18214" s="17">
        <v>2.0</v>
      </c>
      <c r="D18214" s="17">
        <v>2.6273572E7</v>
      </c>
      <c r="E18214" s="17">
        <v>3336044.0</v>
      </c>
      <c r="F18214" s="17">
        <v>3336044.0</v>
      </c>
      <c r="G18214" s="17">
        <v>4.92111E7</v>
      </c>
      <c r="H18214" s="17">
        <v>4.92111E7</v>
      </c>
    </row>
    <row r="18215">
      <c r="A18215" s="7" t="s">
        <v>39355</v>
      </c>
      <c r="B18215" s="17" t="s">
        <v>39356</v>
      </c>
      <c r="C18215" s="17">
        <v>1.0</v>
      </c>
      <c r="D18215" s="17">
        <v>6547000.0</v>
      </c>
      <c r="E18215" s="17">
        <v>6547000.0</v>
      </c>
      <c r="F18215" s="17">
        <v>6547000.0</v>
      </c>
      <c r="G18215" s="17">
        <v>6547000.0</v>
      </c>
      <c r="H18215" s="17">
        <v>6547000.0</v>
      </c>
    </row>
    <row r="18216">
      <c r="A18216" s="7" t="s">
        <v>39355</v>
      </c>
      <c r="B18216" s="17" t="s">
        <v>39356</v>
      </c>
      <c r="C18216" s="17">
        <v>1.0</v>
      </c>
      <c r="D18216" s="17">
        <v>6547000.0</v>
      </c>
      <c r="E18216" s="17">
        <v>6547000.0</v>
      </c>
      <c r="F18216" s="17">
        <v>6547000.0</v>
      </c>
      <c r="G18216" s="17">
        <v>6547000.0</v>
      </c>
      <c r="H18216" s="17">
        <v>6547000.0</v>
      </c>
    </row>
    <row r="18217">
      <c r="A18217" s="7" t="s">
        <v>39357</v>
      </c>
      <c r="B18217" s="17" t="s">
        <v>39358</v>
      </c>
      <c r="C18217" s="17">
        <v>3.0</v>
      </c>
      <c r="D18217" s="17">
        <v>4.434392267E7</v>
      </c>
      <c r="E18217" s="17">
        <v>1.36989E7</v>
      </c>
      <c r="F18217" s="17">
        <v>2.5537451E7</v>
      </c>
      <c r="G18217" s="17">
        <v>9.3795417E7</v>
      </c>
      <c r="H18217" s="17">
        <v>9.3795417E7</v>
      </c>
    </row>
    <row r="18218">
      <c r="A18218" s="7" t="s">
        <v>39357</v>
      </c>
      <c r="B18218" s="17" t="s">
        <v>39358</v>
      </c>
      <c r="C18218" s="17">
        <v>3.0</v>
      </c>
      <c r="D18218" s="17">
        <v>4.434392267E7</v>
      </c>
      <c r="E18218" s="17">
        <v>1.36989E7</v>
      </c>
      <c r="F18218" s="17">
        <v>2.5537451E7</v>
      </c>
      <c r="G18218" s="17">
        <v>9.3795417E7</v>
      </c>
      <c r="H18218" s="17">
        <v>9.3795417E7</v>
      </c>
    </row>
    <row r="18219">
      <c r="A18219" s="7" t="s">
        <v>39359</v>
      </c>
      <c r="B18219" s="17" t="s">
        <v>39360</v>
      </c>
      <c r="C18219" s="17">
        <v>6.0</v>
      </c>
      <c r="D18219" s="17">
        <v>1.612880817E7</v>
      </c>
      <c r="E18219" s="17">
        <v>2297350.0</v>
      </c>
      <c r="F18219" s="17">
        <v>6508929.0</v>
      </c>
      <c r="G18219" s="17">
        <v>2.7042334E7</v>
      </c>
      <c r="H18219" s="17">
        <v>4.380401E7</v>
      </c>
    </row>
    <row r="18220">
      <c r="A18220" s="7" t="s">
        <v>39359</v>
      </c>
      <c r="B18220" s="17" t="s">
        <v>39360</v>
      </c>
      <c r="C18220" s="17">
        <v>6.0</v>
      </c>
      <c r="D18220" s="17">
        <v>1.612880817E7</v>
      </c>
      <c r="E18220" s="17">
        <v>2297350.0</v>
      </c>
      <c r="F18220" s="17">
        <v>6508929.0</v>
      </c>
      <c r="G18220" s="17">
        <v>2.7042334E7</v>
      </c>
      <c r="H18220" s="17">
        <v>4.380401E7</v>
      </c>
    </row>
    <row r="18221">
      <c r="A18221" s="7" t="s">
        <v>39361</v>
      </c>
      <c r="B18221" s="17" t="s">
        <v>39362</v>
      </c>
      <c r="C18221" s="17">
        <v>9711.0</v>
      </c>
      <c r="D18221" s="17">
        <v>1.979088864E7</v>
      </c>
      <c r="E18221" s="17">
        <v>6794900.0</v>
      </c>
      <c r="F18221" s="17">
        <v>1.1948349E7</v>
      </c>
      <c r="G18221" s="17">
        <v>2.4689979E7</v>
      </c>
      <c r="H18221" s="17">
        <v>4.5533851E7</v>
      </c>
    </row>
    <row r="18222">
      <c r="A18222" s="7" t="s">
        <v>39361</v>
      </c>
      <c r="B18222" s="17" t="s">
        <v>39362</v>
      </c>
      <c r="C18222" s="17">
        <v>9711.0</v>
      </c>
      <c r="D18222" s="17">
        <v>1.979088864E7</v>
      </c>
      <c r="E18222" s="17">
        <v>6794900.0</v>
      </c>
      <c r="F18222" s="17">
        <v>1.1940885E7</v>
      </c>
      <c r="G18222" s="17">
        <v>2.4695816E7</v>
      </c>
      <c r="H18222" s="17">
        <v>4.5543175E7</v>
      </c>
    </row>
    <row r="18223">
      <c r="A18223" s="7" t="s">
        <v>39363</v>
      </c>
      <c r="B18223" s="17" t="s">
        <v>39365</v>
      </c>
      <c r="C18223" s="17">
        <v>1514.0</v>
      </c>
      <c r="D18223" s="17">
        <v>1.543875072E7</v>
      </c>
      <c r="E18223" s="17">
        <v>5128257.0</v>
      </c>
      <c r="F18223" s="17">
        <v>9746683.0</v>
      </c>
      <c r="G18223" s="17">
        <v>2.038908E7</v>
      </c>
      <c r="H18223" s="17">
        <v>3.5282098E7</v>
      </c>
    </row>
    <row r="18224">
      <c r="A18224" s="7" t="s">
        <v>39363</v>
      </c>
      <c r="B18224" s="17" t="s">
        <v>39365</v>
      </c>
      <c r="C18224" s="17">
        <v>1514.0</v>
      </c>
      <c r="D18224" s="17">
        <v>1.543875072E7</v>
      </c>
      <c r="E18224" s="17">
        <v>5128257.0</v>
      </c>
      <c r="F18224" s="17">
        <v>9746683.0</v>
      </c>
      <c r="G18224" s="17">
        <v>2.038908E7</v>
      </c>
      <c r="H18224" s="17">
        <v>3.5282098E7</v>
      </c>
    </row>
    <row r="18225">
      <c r="A18225" s="7" t="s">
        <v>39366</v>
      </c>
      <c r="B18225" s="17" t="s">
        <v>39367</v>
      </c>
      <c r="C18225" s="17">
        <v>821.0</v>
      </c>
      <c r="D18225" s="17">
        <v>2.040698302E7</v>
      </c>
      <c r="E18225" s="17">
        <v>5549251.0</v>
      </c>
      <c r="F18225" s="17">
        <v>1.0888616E7</v>
      </c>
      <c r="G18225" s="17">
        <v>2.5571717E7</v>
      </c>
      <c r="H18225" s="17">
        <v>4.9730242E7</v>
      </c>
    </row>
    <row r="18226">
      <c r="A18226" s="7" t="s">
        <v>39366</v>
      </c>
      <c r="B18226" s="17" t="s">
        <v>39367</v>
      </c>
      <c r="C18226" s="17">
        <v>821.0</v>
      </c>
      <c r="D18226" s="17">
        <v>2.040698302E7</v>
      </c>
      <c r="E18226" s="17">
        <v>5549251.0</v>
      </c>
      <c r="F18226" s="17">
        <v>1.0888616E7</v>
      </c>
      <c r="G18226" s="17">
        <v>2.5571717E7</v>
      </c>
      <c r="H18226" s="17">
        <v>4.9730242E7</v>
      </c>
    </row>
    <row r="18227">
      <c r="A18227" s="7" t="s">
        <v>39368</v>
      </c>
      <c r="B18227" s="17" t="s">
        <v>39369</v>
      </c>
      <c r="C18227" s="17">
        <v>40.0</v>
      </c>
      <c r="D18227" s="17">
        <v>1.708914678E7</v>
      </c>
      <c r="E18227" s="17">
        <v>6203388.0</v>
      </c>
      <c r="F18227" s="17">
        <v>1.0811962E7</v>
      </c>
      <c r="G18227" s="17">
        <v>2.5272814E7</v>
      </c>
      <c r="H18227" s="17">
        <v>3.6856002E7</v>
      </c>
    </row>
    <row r="18228">
      <c r="A18228" s="7" t="s">
        <v>39368</v>
      </c>
      <c r="B18228" s="17" t="s">
        <v>39369</v>
      </c>
      <c r="C18228" s="17">
        <v>40.0</v>
      </c>
      <c r="D18228" s="17">
        <v>1.708914678E7</v>
      </c>
      <c r="E18228" s="17">
        <v>6203388.0</v>
      </c>
      <c r="F18228" s="17">
        <v>1.0811962E7</v>
      </c>
      <c r="G18228" s="17">
        <v>2.5272814E7</v>
      </c>
      <c r="H18228" s="17">
        <v>3.6856002E7</v>
      </c>
    </row>
    <row r="18229">
      <c r="A18229" s="7" t="s">
        <v>39370</v>
      </c>
      <c r="B18229" s="17" t="s">
        <v>39371</v>
      </c>
      <c r="C18229" s="17">
        <v>616.0</v>
      </c>
      <c r="D18229" s="17">
        <v>1.901111867E7</v>
      </c>
      <c r="E18229" s="17">
        <v>6625200.0</v>
      </c>
      <c r="F18229" s="17">
        <v>1.1977135E7</v>
      </c>
      <c r="G18229" s="17">
        <v>2.694156E7</v>
      </c>
      <c r="H18229" s="17">
        <v>4.46342E7</v>
      </c>
    </row>
    <row r="18230">
      <c r="A18230" s="7" t="s">
        <v>39370</v>
      </c>
      <c r="B18230" s="17" t="s">
        <v>39371</v>
      </c>
      <c r="C18230" s="17">
        <v>616.0</v>
      </c>
      <c r="D18230" s="17">
        <v>1.901111867E7</v>
      </c>
      <c r="E18230" s="17">
        <v>6625200.0</v>
      </c>
      <c r="F18230" s="17">
        <v>1.1977135E7</v>
      </c>
      <c r="G18230" s="17">
        <v>2.694156E7</v>
      </c>
      <c r="H18230" s="17">
        <v>4.46342E7</v>
      </c>
    </row>
    <row r="18231">
      <c r="A18231" s="7" t="s">
        <v>39372</v>
      </c>
      <c r="B18231" s="17" t="s">
        <v>39373</v>
      </c>
      <c r="C18231" s="17">
        <v>1088.0</v>
      </c>
      <c r="D18231" s="17">
        <v>1.797924533E7</v>
      </c>
      <c r="E18231" s="17">
        <v>6345000.0</v>
      </c>
      <c r="F18231" s="17">
        <v>1.11205E7</v>
      </c>
      <c r="G18231" s="17">
        <v>2.4803682E7</v>
      </c>
      <c r="H18231" s="17">
        <v>4.1468141E7</v>
      </c>
    </row>
    <row r="18232">
      <c r="A18232" s="7" t="s">
        <v>39372</v>
      </c>
      <c r="B18232" s="17" t="s">
        <v>39373</v>
      </c>
      <c r="C18232" s="17">
        <v>1088.0</v>
      </c>
      <c r="D18232" s="17">
        <v>1.797924533E7</v>
      </c>
      <c r="E18232" s="17">
        <v>6345000.0</v>
      </c>
      <c r="F18232" s="17">
        <v>1.11205E7</v>
      </c>
      <c r="G18232" s="17">
        <v>2.4803682E7</v>
      </c>
      <c r="H18232" s="17">
        <v>4.1468141E7</v>
      </c>
    </row>
    <row r="18233">
      <c r="A18233" s="7" t="s">
        <v>39374</v>
      </c>
      <c r="B18233" s="17" t="s">
        <v>39375</v>
      </c>
      <c r="C18233" s="17">
        <v>8390.0</v>
      </c>
      <c r="D18233" s="17">
        <v>1.8302861E7</v>
      </c>
      <c r="E18233" s="17">
        <v>6243956.0</v>
      </c>
      <c r="F18233" s="17">
        <v>1.1889654E7</v>
      </c>
      <c r="G18233" s="17">
        <v>2.4636004E7</v>
      </c>
      <c r="H18233" s="17">
        <v>4.1407788E7</v>
      </c>
    </row>
    <row r="18234">
      <c r="A18234" s="7" t="s">
        <v>39374</v>
      </c>
      <c r="B18234" s="17" t="s">
        <v>39375</v>
      </c>
      <c r="C18234" s="17">
        <v>8390.0</v>
      </c>
      <c r="D18234" s="17">
        <v>1.8302861E7</v>
      </c>
      <c r="E18234" s="17">
        <v>6246044.0</v>
      </c>
      <c r="F18234" s="17">
        <v>1.1896294E7</v>
      </c>
      <c r="G18234" s="17">
        <v>2.4623768E7</v>
      </c>
      <c r="H18234" s="17">
        <v>4.1407788E7</v>
      </c>
    </row>
    <row r="18235">
      <c r="A18235" s="7" t="s">
        <v>39377</v>
      </c>
      <c r="B18235" s="17" t="s">
        <v>39378</v>
      </c>
      <c r="C18235" s="17">
        <v>8688.0</v>
      </c>
      <c r="D18235" s="17">
        <v>1.657472895E7</v>
      </c>
      <c r="E18235" s="17">
        <v>5909889.0</v>
      </c>
      <c r="F18235" s="17">
        <v>1.0242092E7</v>
      </c>
      <c r="G18235" s="17">
        <v>1.99676E7</v>
      </c>
      <c r="H18235" s="17">
        <v>3.6887485E7</v>
      </c>
    </row>
    <row r="18236">
      <c r="A18236" s="7" t="s">
        <v>39377</v>
      </c>
      <c r="B18236" s="17" t="s">
        <v>39378</v>
      </c>
      <c r="C18236" s="17">
        <v>8688.0</v>
      </c>
      <c r="D18236" s="17">
        <v>1.657472895E7</v>
      </c>
      <c r="E18236" s="17">
        <v>5912602.0</v>
      </c>
      <c r="F18236" s="17">
        <v>1.0238946E7</v>
      </c>
      <c r="G18236" s="17">
        <v>1.99676E7</v>
      </c>
      <c r="H18236" s="17">
        <v>3.6874037E7</v>
      </c>
    </row>
    <row r="18237">
      <c r="A18237" s="7" t="s">
        <v>39379</v>
      </c>
      <c r="B18237" s="17" t="s">
        <v>39380</v>
      </c>
      <c r="C18237" s="17">
        <v>176.0</v>
      </c>
      <c r="D18237" s="17">
        <v>1.544384385E7</v>
      </c>
      <c r="E18237" s="17">
        <v>4106104.0</v>
      </c>
      <c r="F18237" s="17">
        <v>7886774.0</v>
      </c>
      <c r="G18237" s="17">
        <v>1.5818109E7</v>
      </c>
      <c r="H18237" s="17">
        <v>3.59687E7</v>
      </c>
    </row>
    <row r="18238">
      <c r="A18238" s="7" t="s">
        <v>39379</v>
      </c>
      <c r="B18238" s="17" t="s">
        <v>39380</v>
      </c>
      <c r="C18238" s="17">
        <v>176.0</v>
      </c>
      <c r="D18238" s="17">
        <v>1.544384385E7</v>
      </c>
      <c r="E18238" s="17">
        <v>4106104.0</v>
      </c>
      <c r="F18238" s="17">
        <v>7886774.0</v>
      </c>
      <c r="G18238" s="17">
        <v>1.5818109E7</v>
      </c>
      <c r="H18238" s="17">
        <v>3.59687E7</v>
      </c>
    </row>
    <row r="18239">
      <c r="A18239" s="7" t="s">
        <v>39381</v>
      </c>
      <c r="B18239" s="17" t="s">
        <v>39382</v>
      </c>
      <c r="C18239" s="17">
        <v>46.0</v>
      </c>
      <c r="D18239" s="17">
        <v>1.470678096E7</v>
      </c>
      <c r="E18239" s="17">
        <v>6222537.0</v>
      </c>
      <c r="F18239" s="17">
        <v>7830007.0</v>
      </c>
      <c r="G18239" s="17">
        <v>1.9750391E7</v>
      </c>
      <c r="H18239" s="17">
        <v>3.3583066E7</v>
      </c>
    </row>
    <row r="18240">
      <c r="A18240" s="7" t="s">
        <v>39381</v>
      </c>
      <c r="B18240" s="17" t="s">
        <v>39382</v>
      </c>
      <c r="C18240" s="17">
        <v>46.0</v>
      </c>
      <c r="D18240" s="17">
        <v>1.470678096E7</v>
      </c>
      <c r="E18240" s="17">
        <v>6222537.0</v>
      </c>
      <c r="F18240" s="17">
        <v>7830007.0</v>
      </c>
      <c r="G18240" s="17">
        <v>1.9750391E7</v>
      </c>
      <c r="H18240" s="17">
        <v>3.3583066E7</v>
      </c>
    </row>
    <row r="18241">
      <c r="A18241" s="7" t="s">
        <v>39383</v>
      </c>
      <c r="B18241" s="17" t="s">
        <v>39384</v>
      </c>
      <c r="C18241" s="17">
        <v>21.0</v>
      </c>
      <c r="D18241" s="17">
        <v>8710329.476</v>
      </c>
      <c r="E18241" s="17">
        <v>3667013.0</v>
      </c>
      <c r="F18241" s="17">
        <v>7783186.0</v>
      </c>
      <c r="G18241" s="17">
        <v>1.0238618E7</v>
      </c>
      <c r="H18241" s="17">
        <v>1.7650894E7</v>
      </c>
    </row>
    <row r="18242">
      <c r="A18242" s="7" t="s">
        <v>39383</v>
      </c>
      <c r="B18242" s="17" t="s">
        <v>39384</v>
      </c>
      <c r="C18242" s="17">
        <v>21.0</v>
      </c>
      <c r="D18242" s="17">
        <v>8710329.476</v>
      </c>
      <c r="E18242" s="17">
        <v>3667013.0</v>
      </c>
      <c r="F18242" s="17">
        <v>7783186.0</v>
      </c>
      <c r="G18242" s="17">
        <v>1.0238618E7</v>
      </c>
      <c r="H18242" s="17">
        <v>1.7650894E7</v>
      </c>
    </row>
    <row r="18243">
      <c r="A18243" s="7" t="s">
        <v>39385</v>
      </c>
      <c r="B18243" s="17" t="s">
        <v>39386</v>
      </c>
      <c r="C18243" s="17">
        <v>2.0</v>
      </c>
      <c r="D18243" s="17">
        <v>4.61612105E7</v>
      </c>
      <c r="E18243" s="17">
        <v>2.99364E7</v>
      </c>
      <c r="F18243" s="17">
        <v>2.99364E7</v>
      </c>
      <c r="G18243" s="17">
        <v>6.2386021E7</v>
      </c>
      <c r="H18243" s="17">
        <v>6.2386021E7</v>
      </c>
    </row>
    <row r="18244">
      <c r="A18244" s="7" t="s">
        <v>39385</v>
      </c>
      <c r="B18244" s="17" t="s">
        <v>39386</v>
      </c>
      <c r="C18244" s="17">
        <v>2.0</v>
      </c>
      <c r="D18244" s="17">
        <v>4.61612105E7</v>
      </c>
      <c r="E18244" s="17">
        <v>2.99364E7</v>
      </c>
      <c r="F18244" s="17">
        <v>2.99364E7</v>
      </c>
      <c r="G18244" s="17">
        <v>6.2386021E7</v>
      </c>
      <c r="H18244" s="17">
        <v>6.2386021E7</v>
      </c>
    </row>
    <row r="18245">
      <c r="A18245" s="7" t="s">
        <v>39387</v>
      </c>
      <c r="B18245" s="17" t="s">
        <v>39388</v>
      </c>
      <c r="C18245" s="17">
        <v>6.0</v>
      </c>
      <c r="D18245" s="17">
        <v>1.102730383E7</v>
      </c>
      <c r="E18245" s="17">
        <v>7898625.0</v>
      </c>
      <c r="F18245" s="17">
        <v>9525707.0</v>
      </c>
      <c r="G18245" s="17">
        <v>1.2229201E7</v>
      </c>
      <c r="H18245" s="17">
        <v>2.0850628E7</v>
      </c>
    </row>
    <row r="18246">
      <c r="A18246" s="7" t="s">
        <v>39387</v>
      </c>
      <c r="B18246" s="17" t="s">
        <v>39388</v>
      </c>
      <c r="C18246" s="17">
        <v>6.0</v>
      </c>
      <c r="D18246" s="17">
        <v>1.102730383E7</v>
      </c>
      <c r="E18246" s="17">
        <v>7898625.0</v>
      </c>
      <c r="F18246" s="17">
        <v>9525707.0</v>
      </c>
      <c r="G18246" s="17">
        <v>1.2229201E7</v>
      </c>
      <c r="H18246" s="17">
        <v>2.0850628E7</v>
      </c>
    </row>
    <row r="18247">
      <c r="A18247" s="7" t="s">
        <v>39389</v>
      </c>
      <c r="B18247" s="17" t="s">
        <v>39390</v>
      </c>
      <c r="C18247" s="17">
        <v>6.0</v>
      </c>
      <c r="D18247" s="17">
        <v>2.185217E7</v>
      </c>
      <c r="E18247" s="17">
        <v>6444730.0</v>
      </c>
      <c r="F18247" s="17">
        <v>1.735505E7</v>
      </c>
      <c r="G18247" s="17">
        <v>3.2312302E7</v>
      </c>
      <c r="H18247" s="17">
        <v>5.0497616E7</v>
      </c>
    </row>
    <row r="18248">
      <c r="A18248" s="7" t="s">
        <v>39389</v>
      </c>
      <c r="B18248" s="17" t="s">
        <v>39390</v>
      </c>
      <c r="C18248" s="17">
        <v>6.0</v>
      </c>
      <c r="D18248" s="17">
        <v>2.185217E7</v>
      </c>
      <c r="E18248" s="17">
        <v>6444730.0</v>
      </c>
      <c r="F18248" s="17">
        <v>1.735505E7</v>
      </c>
      <c r="G18248" s="17">
        <v>3.2312302E7</v>
      </c>
      <c r="H18248" s="17">
        <v>5.0497616E7</v>
      </c>
    </row>
    <row r="18249">
      <c r="A18249" s="7" t="s">
        <v>39392</v>
      </c>
      <c r="B18249" s="17" t="s">
        <v>39393</v>
      </c>
      <c r="C18249" s="17">
        <v>54.0</v>
      </c>
      <c r="D18249" s="17">
        <v>1.339052678E7</v>
      </c>
      <c r="E18249" s="17">
        <v>5178049.0</v>
      </c>
      <c r="F18249" s="17">
        <v>9454744.0</v>
      </c>
      <c r="G18249" s="17">
        <v>1.9367E7</v>
      </c>
      <c r="H18249" s="17">
        <v>2.7401913E7</v>
      </c>
    </row>
    <row r="18250">
      <c r="A18250" s="7" t="s">
        <v>39392</v>
      </c>
      <c r="B18250" s="17" t="s">
        <v>39393</v>
      </c>
      <c r="C18250" s="17">
        <v>54.0</v>
      </c>
      <c r="D18250" s="17">
        <v>1.339052678E7</v>
      </c>
      <c r="E18250" s="17">
        <v>5178049.0</v>
      </c>
      <c r="F18250" s="17">
        <v>9454744.0</v>
      </c>
      <c r="G18250" s="17">
        <v>1.9367E7</v>
      </c>
      <c r="H18250" s="17">
        <v>2.7401913E7</v>
      </c>
    </row>
    <row r="18251">
      <c r="A18251" s="7" t="s">
        <v>39394</v>
      </c>
      <c r="B18251" s="17" t="s">
        <v>39395</v>
      </c>
      <c r="C18251" s="17">
        <v>102.0</v>
      </c>
      <c r="D18251" s="17">
        <v>1.386574974E7</v>
      </c>
      <c r="E18251" s="17">
        <v>3719744.0</v>
      </c>
      <c r="F18251" s="17">
        <v>6749721.0</v>
      </c>
      <c r="G18251" s="17">
        <v>1.9041389E7</v>
      </c>
      <c r="H18251" s="17">
        <v>3.6530077E7</v>
      </c>
    </row>
    <row r="18252">
      <c r="A18252" s="7" t="s">
        <v>39394</v>
      </c>
      <c r="B18252" s="17" t="s">
        <v>39395</v>
      </c>
      <c r="C18252" s="17">
        <v>102.0</v>
      </c>
      <c r="D18252" s="17">
        <v>1.386574974E7</v>
      </c>
      <c r="E18252" s="17">
        <v>3719744.0</v>
      </c>
      <c r="F18252" s="17">
        <v>6749721.0</v>
      </c>
      <c r="G18252" s="17">
        <v>1.9041389E7</v>
      </c>
      <c r="H18252" s="17">
        <v>3.6530077E7</v>
      </c>
    </row>
    <row r="18253">
      <c r="A18253" s="7" t="s">
        <v>39396</v>
      </c>
      <c r="B18253" s="17" t="s">
        <v>39397</v>
      </c>
      <c r="C18253" s="17">
        <v>511.0</v>
      </c>
      <c r="D18253" s="17">
        <v>1.318914952E7</v>
      </c>
      <c r="E18253" s="17">
        <v>5343816.0</v>
      </c>
      <c r="F18253" s="17">
        <v>9018389.0</v>
      </c>
      <c r="G18253" s="17">
        <v>1.4281766E7</v>
      </c>
      <c r="H18253" s="17">
        <v>2.6650789E7</v>
      </c>
    </row>
    <row r="18254">
      <c r="A18254" s="7" t="s">
        <v>39396</v>
      </c>
      <c r="B18254" s="17" t="s">
        <v>39397</v>
      </c>
      <c r="C18254" s="17">
        <v>511.0</v>
      </c>
      <c r="D18254" s="17">
        <v>1.318914952E7</v>
      </c>
      <c r="E18254" s="17">
        <v>5343816.0</v>
      </c>
      <c r="F18254" s="17">
        <v>9018389.0</v>
      </c>
      <c r="G18254" s="17">
        <v>1.4281766E7</v>
      </c>
      <c r="H18254" s="17">
        <v>2.6650789E7</v>
      </c>
    </row>
    <row r="18255">
      <c r="A18255" s="7" t="s">
        <v>39398</v>
      </c>
      <c r="B18255" s="17" t="s">
        <v>39399</v>
      </c>
      <c r="C18255" s="17">
        <v>229.0</v>
      </c>
      <c r="D18255" s="17">
        <v>1.321385188E7</v>
      </c>
      <c r="E18255" s="17">
        <v>5274984.0</v>
      </c>
      <c r="F18255" s="17">
        <v>8813305.0</v>
      </c>
      <c r="G18255" s="17">
        <v>1.4360923E7</v>
      </c>
      <c r="H18255" s="17">
        <v>2.983665E7</v>
      </c>
    </row>
    <row r="18256">
      <c r="A18256" s="7" t="s">
        <v>39398</v>
      </c>
      <c r="B18256" s="17" t="s">
        <v>39399</v>
      </c>
      <c r="C18256" s="17">
        <v>229.0</v>
      </c>
      <c r="D18256" s="17">
        <v>1.321385188E7</v>
      </c>
      <c r="E18256" s="17">
        <v>5274984.0</v>
      </c>
      <c r="F18256" s="17">
        <v>8813305.0</v>
      </c>
      <c r="G18256" s="17">
        <v>1.4360923E7</v>
      </c>
      <c r="H18256" s="17">
        <v>2.983665E7</v>
      </c>
    </row>
    <row r="18257">
      <c r="A18257" s="7" t="s">
        <v>39400</v>
      </c>
      <c r="B18257" s="17" t="s">
        <v>39401</v>
      </c>
      <c r="C18257" s="17">
        <v>80.0</v>
      </c>
      <c r="D18257" s="17">
        <v>1.297505656E7</v>
      </c>
      <c r="E18257" s="17">
        <v>5143688.0</v>
      </c>
      <c r="F18257" s="17">
        <v>8627647.0</v>
      </c>
      <c r="G18257" s="17">
        <v>1.279872E7</v>
      </c>
      <c r="H18257" s="17">
        <v>2.187844E7</v>
      </c>
    </row>
    <row r="18258">
      <c r="A18258" s="7" t="s">
        <v>39400</v>
      </c>
      <c r="B18258" s="17" t="s">
        <v>39401</v>
      </c>
      <c r="C18258" s="17">
        <v>80.0</v>
      </c>
      <c r="D18258" s="17">
        <v>1.297505656E7</v>
      </c>
      <c r="E18258" s="17">
        <v>5143688.0</v>
      </c>
      <c r="F18258" s="17">
        <v>8627647.0</v>
      </c>
      <c r="G18258" s="17">
        <v>1.279872E7</v>
      </c>
      <c r="H18258" s="17">
        <v>2.187844E7</v>
      </c>
    </row>
    <row r="18259">
      <c r="A18259" s="7" t="s">
        <v>39402</v>
      </c>
      <c r="B18259" s="17" t="s">
        <v>39403</v>
      </c>
      <c r="C18259" s="17">
        <v>4.0</v>
      </c>
      <c r="D18259" s="17">
        <v>5997855.5</v>
      </c>
      <c r="E18259" s="17">
        <v>3421728.0</v>
      </c>
      <c r="F18259" s="17">
        <v>4726335.0</v>
      </c>
      <c r="G18259" s="17">
        <v>6202431.0</v>
      </c>
      <c r="H18259" s="17">
        <v>9640928.0</v>
      </c>
    </row>
    <row r="18260">
      <c r="A18260" s="7" t="s">
        <v>39402</v>
      </c>
      <c r="B18260" s="17" t="s">
        <v>39403</v>
      </c>
      <c r="C18260" s="17">
        <v>4.0</v>
      </c>
      <c r="D18260" s="17">
        <v>5997855.5</v>
      </c>
      <c r="E18260" s="17">
        <v>3421728.0</v>
      </c>
      <c r="F18260" s="17">
        <v>4726335.0</v>
      </c>
      <c r="G18260" s="17">
        <v>6202431.0</v>
      </c>
      <c r="H18260" s="17">
        <v>9640928.0</v>
      </c>
    </row>
    <row r="18261">
      <c r="A18261" s="7" t="s">
        <v>39405</v>
      </c>
      <c r="B18261" s="17" t="s">
        <v>39406</v>
      </c>
      <c r="C18261" s="17">
        <v>43.0</v>
      </c>
      <c r="D18261" s="17">
        <v>1.313390579E7</v>
      </c>
      <c r="E18261" s="17">
        <v>5727642.0</v>
      </c>
      <c r="F18261" s="17">
        <v>1.0307354E7</v>
      </c>
      <c r="G18261" s="17">
        <v>1.8428052E7</v>
      </c>
      <c r="H18261" s="17">
        <v>2.3234715E7</v>
      </c>
    </row>
    <row r="18262">
      <c r="A18262" s="7" t="s">
        <v>39405</v>
      </c>
      <c r="B18262" s="17" t="s">
        <v>39406</v>
      </c>
      <c r="C18262" s="17">
        <v>43.0</v>
      </c>
      <c r="D18262" s="17">
        <v>1.313390579E7</v>
      </c>
      <c r="E18262" s="17">
        <v>5727642.0</v>
      </c>
      <c r="F18262" s="17">
        <v>1.0307354E7</v>
      </c>
      <c r="G18262" s="17">
        <v>1.8428052E7</v>
      </c>
      <c r="H18262" s="17">
        <v>2.3234715E7</v>
      </c>
    </row>
    <row r="18263">
      <c r="A18263" s="7" t="s">
        <v>39407</v>
      </c>
      <c r="B18263" s="17" t="s">
        <v>39408</v>
      </c>
      <c r="C18263" s="17">
        <v>35.0</v>
      </c>
      <c r="D18263" s="17">
        <v>1.39094274E7</v>
      </c>
      <c r="E18263" s="17">
        <v>4560066.0</v>
      </c>
      <c r="F18263" s="17">
        <v>9313000.0</v>
      </c>
      <c r="G18263" s="17">
        <v>1.7217967E7</v>
      </c>
      <c r="H18263" s="17">
        <v>3.3391304E7</v>
      </c>
    </row>
    <row r="18264">
      <c r="A18264" s="7" t="s">
        <v>39407</v>
      </c>
      <c r="B18264" s="17" t="s">
        <v>39408</v>
      </c>
      <c r="C18264" s="17">
        <v>35.0</v>
      </c>
      <c r="D18264" s="17">
        <v>1.39094274E7</v>
      </c>
      <c r="E18264" s="17">
        <v>4560066.0</v>
      </c>
      <c r="F18264" s="17">
        <v>9313000.0</v>
      </c>
      <c r="G18264" s="17">
        <v>1.7217967E7</v>
      </c>
      <c r="H18264" s="17">
        <v>3.3391304E7</v>
      </c>
    </row>
    <row r="18265">
      <c r="A18265" s="7" t="s">
        <v>39409</v>
      </c>
      <c r="B18265" s="17" t="s">
        <v>39410</v>
      </c>
      <c r="C18265" s="17">
        <v>623.0</v>
      </c>
      <c r="D18265" s="17">
        <v>1.338999631E7</v>
      </c>
      <c r="E18265" s="17">
        <v>5894851.0</v>
      </c>
      <c r="F18265" s="17">
        <v>9543586.0</v>
      </c>
      <c r="G18265" s="17">
        <v>1.636102E7</v>
      </c>
      <c r="H18265" s="17">
        <v>2.7232173E7</v>
      </c>
    </row>
    <row r="18266">
      <c r="A18266" s="7" t="s">
        <v>39409</v>
      </c>
      <c r="B18266" s="17" t="s">
        <v>39410</v>
      </c>
      <c r="C18266" s="17">
        <v>623.0</v>
      </c>
      <c r="D18266" s="17">
        <v>1.338999631E7</v>
      </c>
      <c r="E18266" s="17">
        <v>5894851.0</v>
      </c>
      <c r="F18266" s="17">
        <v>9543586.0</v>
      </c>
      <c r="G18266" s="17">
        <v>1.636102E7</v>
      </c>
      <c r="H18266" s="17">
        <v>2.7232173E7</v>
      </c>
    </row>
    <row r="18267">
      <c r="A18267" s="7" t="s">
        <v>39411</v>
      </c>
      <c r="B18267" s="17" t="s">
        <v>39412</v>
      </c>
      <c r="C18267" s="17">
        <v>559.0</v>
      </c>
      <c r="D18267" s="17">
        <v>1.124371356E7</v>
      </c>
      <c r="E18267" s="17">
        <v>5159454.0</v>
      </c>
      <c r="F18267" s="17">
        <v>7752916.0</v>
      </c>
      <c r="G18267" s="17">
        <v>1.2747613E7</v>
      </c>
      <c r="H18267" s="17">
        <v>2.075435E7</v>
      </c>
    </row>
    <row r="18268">
      <c r="A18268" s="7" t="s">
        <v>39411</v>
      </c>
      <c r="B18268" s="17" t="s">
        <v>39412</v>
      </c>
      <c r="C18268" s="17">
        <v>559.0</v>
      </c>
      <c r="D18268" s="17">
        <v>1.124371356E7</v>
      </c>
      <c r="E18268" s="17">
        <v>5159454.0</v>
      </c>
      <c r="F18268" s="17">
        <v>7752916.0</v>
      </c>
      <c r="G18268" s="17">
        <v>1.2747613E7</v>
      </c>
      <c r="H18268" s="17">
        <v>2.075435E7</v>
      </c>
    </row>
    <row r="18269">
      <c r="A18269" s="7" t="s">
        <v>39413</v>
      </c>
      <c r="B18269" s="17" t="s">
        <v>39414</v>
      </c>
      <c r="C18269" s="17">
        <v>174.0</v>
      </c>
      <c r="D18269" s="17">
        <v>2.235185253E7</v>
      </c>
      <c r="E18269" s="17">
        <v>7665989.0</v>
      </c>
      <c r="F18269" s="17">
        <v>1.5128909E7</v>
      </c>
      <c r="G18269" s="17">
        <v>3.1251225E7</v>
      </c>
      <c r="H18269" s="17">
        <v>4.674374E7</v>
      </c>
    </row>
    <row r="18270">
      <c r="A18270" s="7" t="s">
        <v>39413</v>
      </c>
      <c r="B18270" s="17" t="s">
        <v>39414</v>
      </c>
      <c r="C18270" s="17">
        <v>174.0</v>
      </c>
      <c r="D18270" s="17">
        <v>2.235185253E7</v>
      </c>
      <c r="E18270" s="17">
        <v>7665989.0</v>
      </c>
      <c r="F18270" s="17">
        <v>1.5128909E7</v>
      </c>
      <c r="G18270" s="17">
        <v>3.1251225E7</v>
      </c>
      <c r="H18270" s="17">
        <v>4.674374E7</v>
      </c>
    </row>
    <row r="18271">
      <c r="A18271" s="7" t="s">
        <v>39415</v>
      </c>
      <c r="B18271" s="17" t="s">
        <v>39416</v>
      </c>
      <c r="C18271" s="17">
        <v>196.0</v>
      </c>
      <c r="D18271" s="17">
        <v>2.317604063E7</v>
      </c>
      <c r="E18271" s="17">
        <v>7464657.0</v>
      </c>
      <c r="F18271" s="17">
        <v>1.4140216E7</v>
      </c>
      <c r="G18271" s="17">
        <v>2.6672319E7</v>
      </c>
      <c r="H18271" s="17">
        <v>5.29575E7</v>
      </c>
    </row>
    <row r="18272">
      <c r="A18272" s="7" t="s">
        <v>39415</v>
      </c>
      <c r="B18272" s="17" t="s">
        <v>39416</v>
      </c>
      <c r="C18272" s="17">
        <v>196.0</v>
      </c>
      <c r="D18272" s="17">
        <v>2.317604063E7</v>
      </c>
      <c r="E18272" s="17">
        <v>7464657.0</v>
      </c>
      <c r="F18272" s="17">
        <v>1.4140216E7</v>
      </c>
      <c r="G18272" s="17">
        <v>2.6672319E7</v>
      </c>
      <c r="H18272" s="17">
        <v>5.29575E7</v>
      </c>
    </row>
    <row r="18273">
      <c r="A18273" s="7" t="s">
        <v>39417</v>
      </c>
      <c r="B18273" s="17" t="s">
        <v>39418</v>
      </c>
      <c r="C18273" s="17">
        <v>17.0</v>
      </c>
      <c r="D18273" s="17">
        <v>2.196704765E7</v>
      </c>
      <c r="E18273" s="17">
        <v>6494761.0</v>
      </c>
      <c r="F18273" s="17">
        <v>9135238.0</v>
      </c>
      <c r="G18273" s="17">
        <v>3.2628467E7</v>
      </c>
      <c r="H18273" s="17">
        <v>4.7581721E7</v>
      </c>
    </row>
    <row r="18274">
      <c r="A18274" s="7" t="s">
        <v>39417</v>
      </c>
      <c r="B18274" s="17" t="s">
        <v>39418</v>
      </c>
      <c r="C18274" s="17">
        <v>17.0</v>
      </c>
      <c r="D18274" s="17">
        <v>2.196704765E7</v>
      </c>
      <c r="E18274" s="17">
        <v>6494761.0</v>
      </c>
      <c r="F18274" s="17">
        <v>9135238.0</v>
      </c>
      <c r="G18274" s="17">
        <v>3.2628467E7</v>
      </c>
      <c r="H18274" s="17">
        <v>4.7581721E7</v>
      </c>
    </row>
    <row r="18275">
      <c r="A18275" s="7" t="s">
        <v>39419</v>
      </c>
      <c r="B18275" s="17" t="s">
        <v>39421</v>
      </c>
      <c r="C18275" s="17">
        <v>1.0</v>
      </c>
      <c r="D18275" s="17">
        <v>9595457.0</v>
      </c>
      <c r="E18275" s="17">
        <v>9595457.0</v>
      </c>
      <c r="F18275" s="17">
        <v>9595457.0</v>
      </c>
      <c r="G18275" s="17">
        <v>9595457.0</v>
      </c>
      <c r="H18275" s="17">
        <v>9595457.0</v>
      </c>
    </row>
    <row r="18276">
      <c r="A18276" s="7" t="s">
        <v>39419</v>
      </c>
      <c r="B18276" s="17" t="s">
        <v>39421</v>
      </c>
      <c r="C18276" s="17">
        <v>1.0</v>
      </c>
      <c r="D18276" s="17">
        <v>9595457.0</v>
      </c>
      <c r="E18276" s="17">
        <v>9595457.0</v>
      </c>
      <c r="F18276" s="17">
        <v>9595457.0</v>
      </c>
      <c r="G18276" s="17">
        <v>9595457.0</v>
      </c>
      <c r="H18276" s="17">
        <v>9595457.0</v>
      </c>
    </row>
    <row r="18277">
      <c r="A18277" s="7" t="s">
        <v>39422</v>
      </c>
      <c r="B18277" s="17" t="s">
        <v>39423</v>
      </c>
      <c r="C18277" s="17">
        <v>4.0</v>
      </c>
      <c r="D18277" s="17">
        <v>1.057787925E7</v>
      </c>
      <c r="E18277" s="17">
        <v>2817912.0</v>
      </c>
      <c r="F18277" s="17">
        <v>9458804.0</v>
      </c>
      <c r="G18277" s="17">
        <v>9637575.0</v>
      </c>
      <c r="H18277" s="17">
        <v>2.0397226E7</v>
      </c>
    </row>
    <row r="18278">
      <c r="A18278" s="7" t="s">
        <v>39422</v>
      </c>
      <c r="B18278" s="17" t="s">
        <v>39423</v>
      </c>
      <c r="C18278" s="17">
        <v>4.0</v>
      </c>
      <c r="D18278" s="17">
        <v>1.057787925E7</v>
      </c>
      <c r="E18278" s="17">
        <v>2817912.0</v>
      </c>
      <c r="F18278" s="17">
        <v>9458804.0</v>
      </c>
      <c r="G18278" s="17">
        <v>9637575.0</v>
      </c>
      <c r="H18278" s="17">
        <v>2.0397226E7</v>
      </c>
    </row>
    <row r="18279">
      <c r="A18279" s="7" t="s">
        <v>39424</v>
      </c>
      <c r="B18279" s="17" t="s">
        <v>39425</v>
      </c>
      <c r="C18279" s="17">
        <v>7.0</v>
      </c>
      <c r="D18279" s="17">
        <v>1.870648086E7</v>
      </c>
      <c r="E18279" s="17">
        <v>1.3292937E7</v>
      </c>
      <c r="F18279" s="17">
        <v>1.392804E7</v>
      </c>
      <c r="G18279" s="17">
        <v>2.6260811E7</v>
      </c>
      <c r="H18279" s="17">
        <v>4.1451591E7</v>
      </c>
    </row>
    <row r="18280">
      <c r="A18280" s="7" t="s">
        <v>39424</v>
      </c>
      <c r="B18280" s="17" t="s">
        <v>39425</v>
      </c>
      <c r="C18280" s="17">
        <v>7.0</v>
      </c>
      <c r="D18280" s="17">
        <v>1.870648086E7</v>
      </c>
      <c r="E18280" s="17">
        <v>1.3292937E7</v>
      </c>
      <c r="F18280" s="17">
        <v>1.392804E7</v>
      </c>
      <c r="G18280" s="17">
        <v>2.6260811E7</v>
      </c>
      <c r="H18280" s="17">
        <v>4.1451591E7</v>
      </c>
    </row>
    <row r="18281">
      <c r="A18281" s="7" t="s">
        <v>39426</v>
      </c>
      <c r="B18281" s="17" t="s">
        <v>39427</v>
      </c>
      <c r="C18281" s="17">
        <v>78.0</v>
      </c>
      <c r="D18281" s="17">
        <v>1.789590947E7</v>
      </c>
      <c r="E18281" s="17">
        <v>6188117.0</v>
      </c>
      <c r="F18281" s="17">
        <v>9767141.0</v>
      </c>
      <c r="G18281" s="17">
        <v>1.8190814E7</v>
      </c>
      <c r="H18281" s="17">
        <v>3.510771E7</v>
      </c>
    </row>
    <row r="18282">
      <c r="A18282" s="7" t="s">
        <v>39426</v>
      </c>
      <c r="B18282" s="17" t="s">
        <v>39427</v>
      </c>
      <c r="C18282" s="17">
        <v>78.0</v>
      </c>
      <c r="D18282" s="17">
        <v>1.789590947E7</v>
      </c>
      <c r="E18282" s="17">
        <v>6188117.0</v>
      </c>
      <c r="F18282" s="17">
        <v>9767141.0</v>
      </c>
      <c r="G18282" s="17">
        <v>1.8190814E7</v>
      </c>
      <c r="H18282" s="17">
        <v>3.510771E7</v>
      </c>
    </row>
    <row r="18283">
      <c r="A18283" s="7" t="s">
        <v>39428</v>
      </c>
      <c r="B18283" s="17" t="s">
        <v>39429</v>
      </c>
      <c r="C18283" s="17">
        <v>87.0</v>
      </c>
      <c r="D18283" s="17">
        <v>1.318198723E7</v>
      </c>
      <c r="E18283" s="17">
        <v>5887399.0</v>
      </c>
      <c r="F18283" s="17">
        <v>9196200.0</v>
      </c>
      <c r="G18283" s="17">
        <v>1.6615955E7</v>
      </c>
      <c r="H18283" s="17">
        <v>2.9119433E7</v>
      </c>
    </row>
    <row r="18284">
      <c r="A18284" s="7" t="s">
        <v>39428</v>
      </c>
      <c r="B18284" s="17" t="s">
        <v>39429</v>
      </c>
      <c r="C18284" s="17">
        <v>87.0</v>
      </c>
      <c r="D18284" s="17">
        <v>1.318198723E7</v>
      </c>
      <c r="E18284" s="17">
        <v>5887399.0</v>
      </c>
      <c r="F18284" s="17">
        <v>9196200.0</v>
      </c>
      <c r="G18284" s="17">
        <v>1.6615955E7</v>
      </c>
      <c r="H18284" s="17">
        <v>2.9119433E7</v>
      </c>
    </row>
    <row r="18285">
      <c r="A18285" s="7" t="s">
        <v>39430</v>
      </c>
      <c r="B18285" s="17" t="s">
        <v>39431</v>
      </c>
      <c r="C18285" s="17">
        <v>146.0</v>
      </c>
      <c r="D18285" s="17">
        <v>2.370961736E7</v>
      </c>
      <c r="E18285" s="17">
        <v>7014800.0</v>
      </c>
      <c r="F18285" s="17">
        <v>1.3639064E7</v>
      </c>
      <c r="G18285" s="17">
        <v>2.9204542E7</v>
      </c>
      <c r="H18285" s="17">
        <v>5.1423154E7</v>
      </c>
    </row>
    <row r="18286">
      <c r="A18286" s="7" t="s">
        <v>39430</v>
      </c>
      <c r="B18286" s="17" t="s">
        <v>39431</v>
      </c>
      <c r="C18286" s="17">
        <v>146.0</v>
      </c>
      <c r="D18286" s="17">
        <v>2.370961736E7</v>
      </c>
      <c r="E18286" s="17">
        <v>7014800.0</v>
      </c>
      <c r="F18286" s="17">
        <v>1.3639064E7</v>
      </c>
      <c r="G18286" s="17">
        <v>2.9204542E7</v>
      </c>
      <c r="H18286" s="17">
        <v>5.1423154E7</v>
      </c>
    </row>
    <row r="18287">
      <c r="A18287" s="7" t="s">
        <v>39432</v>
      </c>
      <c r="B18287" s="17" t="s">
        <v>39433</v>
      </c>
      <c r="C18287" s="17">
        <v>25.0</v>
      </c>
      <c r="D18287" s="17">
        <v>2.420413484E7</v>
      </c>
      <c r="E18287" s="17">
        <v>6566445.0</v>
      </c>
      <c r="F18287" s="17">
        <v>1.40062E7</v>
      </c>
      <c r="G18287" s="17">
        <v>2.92015E7</v>
      </c>
      <c r="H18287" s="17">
        <v>5.0575505E7</v>
      </c>
    </row>
    <row r="18288">
      <c r="A18288" s="7" t="s">
        <v>39432</v>
      </c>
      <c r="B18288" s="17" t="s">
        <v>39433</v>
      </c>
      <c r="C18288" s="17">
        <v>25.0</v>
      </c>
      <c r="D18288" s="17">
        <v>2.420413484E7</v>
      </c>
      <c r="E18288" s="17">
        <v>6566445.0</v>
      </c>
      <c r="F18288" s="17">
        <v>1.40062E7</v>
      </c>
      <c r="G18288" s="17">
        <v>2.92015E7</v>
      </c>
      <c r="H18288" s="17">
        <v>5.0575505E7</v>
      </c>
    </row>
    <row r="18289">
      <c r="A18289" s="7" t="s">
        <v>39435</v>
      </c>
      <c r="B18289" s="17" t="s">
        <v>39436</v>
      </c>
      <c r="C18289" s="17">
        <v>21.0</v>
      </c>
      <c r="D18289" s="17">
        <v>1.250994905E7</v>
      </c>
      <c r="E18289" s="17">
        <v>4701270.0</v>
      </c>
      <c r="F18289" s="17">
        <v>6645797.0</v>
      </c>
      <c r="G18289" s="17">
        <v>9813810.0</v>
      </c>
      <c r="H18289" s="17">
        <v>3.4730438E7</v>
      </c>
    </row>
    <row r="18290">
      <c r="A18290" s="7" t="s">
        <v>39435</v>
      </c>
      <c r="B18290" s="17" t="s">
        <v>39436</v>
      </c>
      <c r="C18290" s="17">
        <v>21.0</v>
      </c>
      <c r="D18290" s="17">
        <v>1.250994905E7</v>
      </c>
      <c r="E18290" s="17">
        <v>4701270.0</v>
      </c>
      <c r="F18290" s="17">
        <v>6645797.0</v>
      </c>
      <c r="G18290" s="17">
        <v>9813810.0</v>
      </c>
      <c r="H18290" s="17">
        <v>3.4730438E7</v>
      </c>
    </row>
    <row r="18291">
      <c r="A18291" s="7" t="s">
        <v>39437</v>
      </c>
      <c r="B18291" s="17" t="s">
        <v>39438</v>
      </c>
      <c r="C18291" s="17">
        <v>1.0</v>
      </c>
      <c r="D18291" s="17">
        <v>1.8370024E7</v>
      </c>
      <c r="E18291" s="17">
        <v>1.8370024E7</v>
      </c>
      <c r="F18291" s="17">
        <v>1.8370024E7</v>
      </c>
      <c r="G18291" s="17">
        <v>1.8370024E7</v>
      </c>
      <c r="H18291" s="17">
        <v>1.8370024E7</v>
      </c>
    </row>
    <row r="18292">
      <c r="A18292" s="7" t="s">
        <v>39437</v>
      </c>
      <c r="B18292" s="17" t="s">
        <v>39438</v>
      </c>
      <c r="C18292" s="17">
        <v>1.0</v>
      </c>
      <c r="D18292" s="17">
        <v>1.8370024E7</v>
      </c>
      <c r="E18292" s="17">
        <v>1.8370024E7</v>
      </c>
      <c r="F18292" s="17">
        <v>1.8370024E7</v>
      </c>
      <c r="G18292" s="17">
        <v>1.8370024E7</v>
      </c>
      <c r="H18292" s="17">
        <v>1.8370024E7</v>
      </c>
    </row>
    <row r="18293">
      <c r="A18293" s="7" t="s">
        <v>39439</v>
      </c>
      <c r="B18293" s="17" t="s">
        <v>39440</v>
      </c>
      <c r="C18293" s="17">
        <v>6.0</v>
      </c>
      <c r="D18293" s="17">
        <v>2.4522971E7</v>
      </c>
      <c r="E18293" s="17">
        <v>8192624.0</v>
      </c>
      <c r="F18293" s="17">
        <v>1.4659561E7</v>
      </c>
      <c r="G18293" s="17">
        <v>4.0628777E7</v>
      </c>
      <c r="H18293" s="17">
        <v>5.6341498E7</v>
      </c>
    </row>
    <row r="18294">
      <c r="A18294" s="7" t="s">
        <v>39439</v>
      </c>
      <c r="B18294" s="17" t="s">
        <v>39440</v>
      </c>
      <c r="C18294" s="17">
        <v>6.0</v>
      </c>
      <c r="D18294" s="17">
        <v>2.4522971E7</v>
      </c>
      <c r="E18294" s="17">
        <v>8192624.0</v>
      </c>
      <c r="F18294" s="17">
        <v>1.4659561E7</v>
      </c>
      <c r="G18294" s="17">
        <v>4.0628777E7</v>
      </c>
      <c r="H18294" s="17">
        <v>5.6341498E7</v>
      </c>
    </row>
    <row r="18295">
      <c r="A18295" s="7" t="s">
        <v>39441</v>
      </c>
      <c r="B18295" s="17" t="s">
        <v>39442</v>
      </c>
      <c r="C18295" s="17">
        <v>12.0</v>
      </c>
      <c r="D18295" s="17">
        <v>1.562456692E7</v>
      </c>
      <c r="E18295" s="17">
        <v>6674125.0</v>
      </c>
      <c r="F18295" s="17">
        <v>1.106467E7</v>
      </c>
      <c r="G18295" s="17">
        <v>1.6978601E7</v>
      </c>
      <c r="H18295" s="17">
        <v>3.1103026E7</v>
      </c>
    </row>
    <row r="18296">
      <c r="A18296" s="7" t="s">
        <v>39441</v>
      </c>
      <c r="B18296" s="17" t="s">
        <v>39442</v>
      </c>
      <c r="C18296" s="17">
        <v>12.0</v>
      </c>
      <c r="D18296" s="17">
        <v>1.562456692E7</v>
      </c>
      <c r="E18296" s="17">
        <v>6674125.0</v>
      </c>
      <c r="F18296" s="17">
        <v>1.106467E7</v>
      </c>
      <c r="G18296" s="17">
        <v>1.6978601E7</v>
      </c>
      <c r="H18296" s="17">
        <v>3.1103026E7</v>
      </c>
    </row>
    <row r="18297">
      <c r="A18297" s="7" t="s">
        <v>39443</v>
      </c>
      <c r="B18297" s="17" t="s">
        <v>39444</v>
      </c>
      <c r="C18297" s="17">
        <v>162.0</v>
      </c>
      <c r="D18297" s="17">
        <v>1.982099319E7</v>
      </c>
      <c r="E18297" s="17">
        <v>7527830.0</v>
      </c>
      <c r="F18297" s="17">
        <v>1.3652005E7</v>
      </c>
      <c r="G18297" s="17">
        <v>2.5828664E7</v>
      </c>
      <c r="H18297" s="17">
        <v>3.778412E7</v>
      </c>
    </row>
    <row r="18298">
      <c r="A18298" s="7" t="s">
        <v>39443</v>
      </c>
      <c r="B18298" s="17" t="s">
        <v>39444</v>
      </c>
      <c r="C18298" s="17">
        <v>162.0</v>
      </c>
      <c r="D18298" s="17">
        <v>1.982099319E7</v>
      </c>
      <c r="E18298" s="17">
        <v>7527830.0</v>
      </c>
      <c r="F18298" s="17">
        <v>1.3652005E7</v>
      </c>
      <c r="G18298" s="17">
        <v>2.5828664E7</v>
      </c>
      <c r="H18298" s="17">
        <v>3.778412E7</v>
      </c>
    </row>
    <row r="18299">
      <c r="A18299" s="7" t="s">
        <v>39445</v>
      </c>
      <c r="B18299" s="17" t="s">
        <v>39446</v>
      </c>
      <c r="C18299" s="17">
        <v>157.0</v>
      </c>
      <c r="D18299" s="17">
        <v>1.76260405E7</v>
      </c>
      <c r="E18299" s="17">
        <v>7650800.0</v>
      </c>
      <c r="F18299" s="17">
        <v>1.0748962E7</v>
      </c>
      <c r="G18299" s="17">
        <v>1.9001333E7</v>
      </c>
      <c r="H18299" s="17">
        <v>3.6733518E7</v>
      </c>
    </row>
    <row r="18300">
      <c r="A18300" s="7" t="s">
        <v>39445</v>
      </c>
      <c r="B18300" s="17" t="s">
        <v>39446</v>
      </c>
      <c r="C18300" s="17">
        <v>157.0</v>
      </c>
      <c r="D18300" s="17">
        <v>1.76260405E7</v>
      </c>
      <c r="E18300" s="17">
        <v>7650800.0</v>
      </c>
      <c r="F18300" s="17">
        <v>1.0748962E7</v>
      </c>
      <c r="G18300" s="17">
        <v>1.9001333E7</v>
      </c>
      <c r="H18300" s="17">
        <v>3.6733518E7</v>
      </c>
    </row>
    <row r="18301">
      <c r="A18301" s="7" t="s">
        <v>39448</v>
      </c>
      <c r="B18301" s="17" t="s">
        <v>39449</v>
      </c>
      <c r="C18301" s="17">
        <v>51.0</v>
      </c>
      <c r="D18301" s="17">
        <v>1.950823869E7</v>
      </c>
      <c r="E18301" s="17">
        <v>7003282.0</v>
      </c>
      <c r="F18301" s="17">
        <v>1.2283797E7</v>
      </c>
      <c r="G18301" s="17">
        <v>2.9343322E7</v>
      </c>
      <c r="H18301" s="17">
        <v>4.0907982E7</v>
      </c>
    </row>
    <row r="18302">
      <c r="A18302" s="7" t="s">
        <v>39448</v>
      </c>
      <c r="B18302" s="17" t="s">
        <v>39449</v>
      </c>
      <c r="C18302" s="17">
        <v>51.0</v>
      </c>
      <c r="D18302" s="17">
        <v>1.950823869E7</v>
      </c>
      <c r="E18302" s="17">
        <v>7003282.0</v>
      </c>
      <c r="F18302" s="17">
        <v>1.2283797E7</v>
      </c>
      <c r="G18302" s="17">
        <v>2.9343322E7</v>
      </c>
      <c r="H18302" s="17">
        <v>4.0907982E7</v>
      </c>
    </row>
    <row r="18303">
      <c r="A18303" s="7" t="s">
        <v>39450</v>
      </c>
      <c r="B18303" s="17" t="s">
        <v>39451</v>
      </c>
      <c r="C18303" s="17">
        <v>7.0</v>
      </c>
      <c r="D18303" s="17">
        <v>1.506573771E7</v>
      </c>
      <c r="E18303" s="17">
        <v>5969903.0</v>
      </c>
      <c r="F18303" s="17">
        <v>1.2330224E7</v>
      </c>
      <c r="G18303" s="17">
        <v>1.7768627E7</v>
      </c>
      <c r="H18303" s="17">
        <v>3.9964848E7</v>
      </c>
    </row>
    <row r="18304">
      <c r="A18304" s="7" t="s">
        <v>39450</v>
      </c>
      <c r="B18304" s="17" t="s">
        <v>39451</v>
      </c>
      <c r="C18304" s="17">
        <v>7.0</v>
      </c>
      <c r="D18304" s="17">
        <v>1.506573771E7</v>
      </c>
      <c r="E18304" s="17">
        <v>5969903.0</v>
      </c>
      <c r="F18304" s="17">
        <v>1.2330224E7</v>
      </c>
      <c r="G18304" s="17">
        <v>1.7768627E7</v>
      </c>
      <c r="H18304" s="17">
        <v>3.9964848E7</v>
      </c>
    </row>
    <row r="18305">
      <c r="A18305" s="7" t="s">
        <v>39452</v>
      </c>
      <c r="B18305" s="17" t="s">
        <v>39453</v>
      </c>
      <c r="C18305" s="17">
        <v>5.0</v>
      </c>
      <c r="D18305" s="17">
        <v>1.9039501E7</v>
      </c>
      <c r="E18305" s="17">
        <v>5019559.0</v>
      </c>
      <c r="F18305" s="17">
        <v>1.594061E7</v>
      </c>
      <c r="G18305" s="17">
        <v>2.335728E7</v>
      </c>
      <c r="H18305" s="17">
        <v>4.6705621E7</v>
      </c>
    </row>
    <row r="18306">
      <c r="A18306" s="7" t="s">
        <v>39452</v>
      </c>
      <c r="B18306" s="17" t="s">
        <v>39453</v>
      </c>
      <c r="C18306" s="17">
        <v>5.0</v>
      </c>
      <c r="D18306" s="17">
        <v>1.9039501E7</v>
      </c>
      <c r="E18306" s="17">
        <v>5019559.0</v>
      </c>
      <c r="F18306" s="17">
        <v>1.594061E7</v>
      </c>
      <c r="G18306" s="17">
        <v>2.335728E7</v>
      </c>
      <c r="H18306" s="17">
        <v>4.6705621E7</v>
      </c>
    </row>
    <row r="18307">
      <c r="A18307" s="7" t="s">
        <v>39454</v>
      </c>
      <c r="B18307" s="17" t="s">
        <v>39455</v>
      </c>
      <c r="C18307" s="17">
        <v>2.0</v>
      </c>
      <c r="D18307" s="17">
        <v>3711142.0</v>
      </c>
      <c r="E18307" s="17">
        <v>3255255.0</v>
      </c>
      <c r="F18307" s="17">
        <v>3255255.0</v>
      </c>
      <c r="G18307" s="17">
        <v>4167029.0</v>
      </c>
      <c r="H18307" s="17">
        <v>4167029.0</v>
      </c>
    </row>
    <row r="18308">
      <c r="A18308" s="7" t="s">
        <v>39454</v>
      </c>
      <c r="B18308" s="17" t="s">
        <v>39455</v>
      </c>
      <c r="C18308" s="17">
        <v>2.0</v>
      </c>
      <c r="D18308" s="17">
        <v>3711142.0</v>
      </c>
      <c r="E18308" s="17">
        <v>3255255.0</v>
      </c>
      <c r="F18308" s="17">
        <v>3255255.0</v>
      </c>
      <c r="G18308" s="17">
        <v>4167029.0</v>
      </c>
      <c r="H18308" s="17">
        <v>4167029.0</v>
      </c>
    </row>
    <row r="18309">
      <c r="A18309" s="7" t="s">
        <v>39456</v>
      </c>
      <c r="B18309" s="17" t="s">
        <v>39457</v>
      </c>
      <c r="C18309" s="17">
        <v>6.0</v>
      </c>
      <c r="D18309" s="17">
        <v>3.161862317E7</v>
      </c>
      <c r="E18309" s="17">
        <v>1.3811109E7</v>
      </c>
      <c r="F18309" s="17">
        <v>3.1073963E7</v>
      </c>
      <c r="G18309" s="17">
        <v>5.08182E7</v>
      </c>
      <c r="H18309" s="17">
        <v>5.25503E7</v>
      </c>
    </row>
    <row r="18310">
      <c r="A18310" s="7" t="s">
        <v>39456</v>
      </c>
      <c r="B18310" s="17" t="s">
        <v>39457</v>
      </c>
      <c r="C18310" s="17">
        <v>6.0</v>
      </c>
      <c r="D18310" s="17">
        <v>3.161862317E7</v>
      </c>
      <c r="E18310" s="17">
        <v>1.3811109E7</v>
      </c>
      <c r="F18310" s="17">
        <v>3.1073963E7</v>
      </c>
      <c r="G18310" s="17">
        <v>5.08182E7</v>
      </c>
      <c r="H18310" s="17">
        <v>5.25503E7</v>
      </c>
    </row>
    <row r="18311">
      <c r="A18311" s="7" t="s">
        <v>39458</v>
      </c>
      <c r="B18311" s="17" t="s">
        <v>39459</v>
      </c>
      <c r="C18311" s="17">
        <v>9.0</v>
      </c>
      <c r="D18311" s="17">
        <v>1.469251744E7</v>
      </c>
      <c r="E18311" s="17">
        <v>6706377.0</v>
      </c>
      <c r="F18311" s="17">
        <v>1.2667254E7</v>
      </c>
      <c r="G18311" s="17">
        <v>1.4442665E7</v>
      </c>
      <c r="H18311" s="17">
        <v>4.0279109E7</v>
      </c>
    </row>
    <row r="18312">
      <c r="A18312" s="7" t="s">
        <v>39458</v>
      </c>
      <c r="B18312" s="17" t="s">
        <v>39459</v>
      </c>
      <c r="C18312" s="17">
        <v>9.0</v>
      </c>
      <c r="D18312" s="17">
        <v>1.469251744E7</v>
      </c>
      <c r="E18312" s="17">
        <v>6706377.0</v>
      </c>
      <c r="F18312" s="17">
        <v>1.2667254E7</v>
      </c>
      <c r="G18312" s="17">
        <v>1.4442665E7</v>
      </c>
      <c r="H18312" s="17">
        <v>4.0279109E7</v>
      </c>
    </row>
    <row r="18313">
      <c r="A18313" s="7" t="s">
        <v>39461</v>
      </c>
      <c r="B18313" s="17" t="s">
        <v>39462</v>
      </c>
      <c r="C18313" s="17">
        <v>78.0</v>
      </c>
      <c r="D18313" s="17">
        <v>1.82938575E7</v>
      </c>
      <c r="E18313" s="17">
        <v>7620330.0</v>
      </c>
      <c r="F18313" s="17">
        <v>1.28853E7</v>
      </c>
      <c r="G18313" s="17">
        <v>2.4355485E7</v>
      </c>
      <c r="H18313" s="17">
        <v>4.2780928E7</v>
      </c>
    </row>
    <row r="18314">
      <c r="A18314" s="7" t="s">
        <v>39461</v>
      </c>
      <c r="B18314" s="17" t="s">
        <v>39462</v>
      </c>
      <c r="C18314" s="17">
        <v>78.0</v>
      </c>
      <c r="D18314" s="17">
        <v>1.82938575E7</v>
      </c>
      <c r="E18314" s="17">
        <v>7620330.0</v>
      </c>
      <c r="F18314" s="17">
        <v>1.28853E7</v>
      </c>
      <c r="G18314" s="17">
        <v>2.4355485E7</v>
      </c>
      <c r="H18314" s="17">
        <v>4.2780928E7</v>
      </c>
    </row>
    <row r="18315">
      <c r="A18315" s="7" t="s">
        <v>39463</v>
      </c>
      <c r="B18315" s="17" t="s">
        <v>39464</v>
      </c>
      <c r="C18315" s="17">
        <v>41.0</v>
      </c>
      <c r="D18315" s="17">
        <v>1.864657761E7</v>
      </c>
      <c r="E18315" s="17">
        <v>7628622.0</v>
      </c>
      <c r="F18315" s="17">
        <v>1.3011786E7</v>
      </c>
      <c r="G18315" s="17">
        <v>2.3229994E7</v>
      </c>
      <c r="H18315" s="17">
        <v>3.5098174E7</v>
      </c>
    </row>
    <row r="18316">
      <c r="A18316" s="7" t="s">
        <v>39463</v>
      </c>
      <c r="B18316" s="17" t="s">
        <v>39464</v>
      </c>
      <c r="C18316" s="17">
        <v>41.0</v>
      </c>
      <c r="D18316" s="17">
        <v>1.864657761E7</v>
      </c>
      <c r="E18316" s="17">
        <v>7628622.0</v>
      </c>
      <c r="F18316" s="17">
        <v>1.3011786E7</v>
      </c>
      <c r="G18316" s="17">
        <v>2.3229994E7</v>
      </c>
      <c r="H18316" s="17">
        <v>3.5098174E7</v>
      </c>
    </row>
    <row r="18317">
      <c r="A18317" s="7" t="s">
        <v>39465</v>
      </c>
      <c r="B18317" s="17" t="s">
        <v>39466</v>
      </c>
      <c r="C18317" s="17">
        <v>3.0</v>
      </c>
      <c r="D18317" s="17">
        <v>2.1056849E7</v>
      </c>
      <c r="E18317" s="17">
        <v>1.2681138E7</v>
      </c>
      <c r="F18317" s="17">
        <v>1.4769854E7</v>
      </c>
      <c r="G18317" s="17">
        <v>3.5719555E7</v>
      </c>
      <c r="H18317" s="17">
        <v>3.5719555E7</v>
      </c>
    </row>
    <row r="18318">
      <c r="A18318" s="7" t="s">
        <v>39465</v>
      </c>
      <c r="B18318" s="17" t="s">
        <v>39466</v>
      </c>
      <c r="C18318" s="17">
        <v>3.0</v>
      </c>
      <c r="D18318" s="17">
        <v>2.1056849E7</v>
      </c>
      <c r="E18318" s="17">
        <v>1.2681138E7</v>
      </c>
      <c r="F18318" s="17">
        <v>1.4769854E7</v>
      </c>
      <c r="G18318" s="17">
        <v>3.5719555E7</v>
      </c>
      <c r="H18318" s="17">
        <v>3.5719555E7</v>
      </c>
    </row>
    <row r="18319">
      <c r="A18319" s="7" t="s">
        <v>39467</v>
      </c>
      <c r="B18319" s="17" t="s">
        <v>39468</v>
      </c>
      <c r="C18319" s="17">
        <v>1.0</v>
      </c>
      <c r="D18319" s="17">
        <v>2270758.0</v>
      </c>
      <c r="E18319" s="17">
        <v>2270758.0</v>
      </c>
      <c r="F18319" s="17">
        <v>2270758.0</v>
      </c>
      <c r="G18319" s="17">
        <v>2270758.0</v>
      </c>
      <c r="H18319" s="17">
        <v>2270758.0</v>
      </c>
    </row>
    <row r="18320">
      <c r="A18320" s="7" t="s">
        <v>39467</v>
      </c>
      <c r="B18320" s="17" t="s">
        <v>39468</v>
      </c>
      <c r="C18320" s="17">
        <v>1.0</v>
      </c>
      <c r="D18320" s="17">
        <v>2270758.0</v>
      </c>
      <c r="E18320" s="17">
        <v>2270758.0</v>
      </c>
      <c r="F18320" s="17">
        <v>2270758.0</v>
      </c>
      <c r="G18320" s="17">
        <v>2270758.0</v>
      </c>
      <c r="H18320" s="17">
        <v>2270758.0</v>
      </c>
    </row>
    <row r="18321">
      <c r="A18321" s="7" t="s">
        <v>39469</v>
      </c>
      <c r="B18321" s="17" t="s">
        <v>39470</v>
      </c>
      <c r="C18321" s="17">
        <v>3.0</v>
      </c>
      <c r="D18321" s="17">
        <v>1.940623333E7</v>
      </c>
      <c r="E18321" s="17">
        <v>4430350.0</v>
      </c>
      <c r="F18321" s="17">
        <v>1.2137943E7</v>
      </c>
      <c r="G18321" s="17">
        <v>4.1650407E7</v>
      </c>
      <c r="H18321" s="17">
        <v>4.1650407E7</v>
      </c>
    </row>
    <row r="18322">
      <c r="A18322" s="7" t="s">
        <v>39469</v>
      </c>
      <c r="B18322" s="17" t="s">
        <v>39470</v>
      </c>
      <c r="C18322" s="17">
        <v>3.0</v>
      </c>
      <c r="D18322" s="17">
        <v>1.940623333E7</v>
      </c>
      <c r="E18322" s="17">
        <v>4430350.0</v>
      </c>
      <c r="F18322" s="17">
        <v>1.2137943E7</v>
      </c>
      <c r="G18322" s="17">
        <v>4.1650407E7</v>
      </c>
      <c r="H18322" s="17">
        <v>4.1650407E7</v>
      </c>
    </row>
    <row r="18323">
      <c r="A18323" s="7" t="s">
        <v>39472</v>
      </c>
      <c r="B18323" s="17" t="s">
        <v>39473</v>
      </c>
      <c r="C18323" s="17">
        <v>4.0</v>
      </c>
      <c r="D18323" s="17">
        <v>6.14094205E7</v>
      </c>
      <c r="E18323" s="17">
        <v>1.4184068E7</v>
      </c>
      <c r="F18323" s="17">
        <v>1.8430786E7</v>
      </c>
      <c r="G18323" s="17">
        <v>8.4023595E7</v>
      </c>
      <c r="H18323" s="17">
        <v>1.28999233E8</v>
      </c>
    </row>
    <row r="18324">
      <c r="A18324" s="7" t="s">
        <v>39472</v>
      </c>
      <c r="B18324" s="17" t="s">
        <v>39473</v>
      </c>
      <c r="C18324" s="17">
        <v>4.0</v>
      </c>
      <c r="D18324" s="17">
        <v>6.14094205E7</v>
      </c>
      <c r="E18324" s="17">
        <v>1.4184068E7</v>
      </c>
      <c r="F18324" s="17">
        <v>1.8430786E7</v>
      </c>
      <c r="G18324" s="17">
        <v>8.4023595E7</v>
      </c>
      <c r="H18324" s="17">
        <v>1.28999233E8</v>
      </c>
    </row>
    <row r="18325">
      <c r="A18325" s="7" t="s">
        <v>39474</v>
      </c>
      <c r="B18325" s="17" t="s">
        <v>39475</v>
      </c>
      <c r="C18325" s="17">
        <v>4.0</v>
      </c>
      <c r="D18325" s="17">
        <v>1.808779625E7</v>
      </c>
      <c r="E18325" s="17">
        <v>6599613.0</v>
      </c>
      <c r="F18325" s="17">
        <v>7209501.0</v>
      </c>
      <c r="G18325" s="17">
        <v>2.3264921E7</v>
      </c>
      <c r="H18325" s="17">
        <v>3.527715E7</v>
      </c>
    </row>
    <row r="18326">
      <c r="A18326" s="7" t="s">
        <v>39474</v>
      </c>
      <c r="B18326" s="17" t="s">
        <v>39475</v>
      </c>
      <c r="C18326" s="17">
        <v>4.0</v>
      </c>
      <c r="D18326" s="17">
        <v>1.808779625E7</v>
      </c>
      <c r="E18326" s="17">
        <v>6599613.0</v>
      </c>
      <c r="F18326" s="17">
        <v>7209501.0</v>
      </c>
      <c r="G18326" s="17">
        <v>2.3264921E7</v>
      </c>
      <c r="H18326" s="17">
        <v>3.527715E7</v>
      </c>
    </row>
    <row r="18327">
      <c r="A18327" s="7" t="s">
        <v>39476</v>
      </c>
      <c r="B18327" s="17" t="s">
        <v>39477</v>
      </c>
      <c r="C18327" s="17">
        <v>157.0</v>
      </c>
      <c r="D18327" s="17">
        <v>1.563160404E7</v>
      </c>
      <c r="E18327" s="17">
        <v>6385229.0</v>
      </c>
      <c r="F18327" s="17">
        <v>1.0165568E7</v>
      </c>
      <c r="G18327" s="17">
        <v>1.6410315E7</v>
      </c>
      <c r="H18327" s="17">
        <v>3.0711885E7</v>
      </c>
    </row>
    <row r="18328">
      <c r="A18328" s="7" t="s">
        <v>39476</v>
      </c>
      <c r="B18328" s="17" t="s">
        <v>39477</v>
      </c>
      <c r="C18328" s="17">
        <v>157.0</v>
      </c>
      <c r="D18328" s="17">
        <v>1.563160404E7</v>
      </c>
      <c r="E18328" s="17">
        <v>6385229.0</v>
      </c>
      <c r="F18328" s="17">
        <v>1.0165568E7</v>
      </c>
      <c r="G18328" s="17">
        <v>1.6410315E7</v>
      </c>
      <c r="H18328" s="17">
        <v>3.0711885E7</v>
      </c>
    </row>
    <row r="18329">
      <c r="A18329" s="7" t="s">
        <v>39478</v>
      </c>
      <c r="B18329" s="17" t="s">
        <v>39479</v>
      </c>
      <c r="C18329" s="17">
        <v>15.0</v>
      </c>
      <c r="D18329" s="17">
        <v>1.609801053E7</v>
      </c>
      <c r="E18329" s="17">
        <v>4205746.0</v>
      </c>
      <c r="F18329" s="17">
        <v>9981976.0</v>
      </c>
      <c r="G18329" s="17">
        <v>2.22104E7</v>
      </c>
      <c r="H18329" s="17">
        <v>3.8317629E7</v>
      </c>
    </row>
    <row r="18330">
      <c r="A18330" s="7" t="s">
        <v>39478</v>
      </c>
      <c r="B18330" s="17" t="s">
        <v>39479</v>
      </c>
      <c r="C18330" s="17">
        <v>15.0</v>
      </c>
      <c r="D18330" s="17">
        <v>1.609801053E7</v>
      </c>
      <c r="E18330" s="17">
        <v>4205746.0</v>
      </c>
      <c r="F18330" s="17">
        <v>9981976.0</v>
      </c>
      <c r="G18330" s="17">
        <v>2.22104E7</v>
      </c>
      <c r="H18330" s="17">
        <v>3.8317629E7</v>
      </c>
    </row>
    <row r="18331">
      <c r="A18331" s="7" t="s">
        <v>39480</v>
      </c>
      <c r="B18331" s="17" t="s">
        <v>39481</v>
      </c>
      <c r="C18331" s="17">
        <v>9.0</v>
      </c>
      <c r="D18331" s="17">
        <v>6968776.0</v>
      </c>
      <c r="E18331" s="17">
        <v>3889752.0</v>
      </c>
      <c r="F18331" s="17">
        <v>5305193.0</v>
      </c>
      <c r="G18331" s="17">
        <v>9891544.0</v>
      </c>
      <c r="H18331" s="17">
        <v>1.342584E7</v>
      </c>
    </row>
    <row r="18332">
      <c r="A18332" s="7" t="s">
        <v>39480</v>
      </c>
      <c r="B18332" s="17" t="s">
        <v>39481</v>
      </c>
      <c r="C18332" s="17">
        <v>9.0</v>
      </c>
      <c r="D18332" s="17">
        <v>6968776.0</v>
      </c>
      <c r="E18332" s="17">
        <v>3889752.0</v>
      </c>
      <c r="F18332" s="17">
        <v>5305193.0</v>
      </c>
      <c r="G18332" s="17">
        <v>9891544.0</v>
      </c>
      <c r="H18332" s="17">
        <v>1.342584E7</v>
      </c>
    </row>
    <row r="18333">
      <c r="A18333" s="7" t="s">
        <v>39482</v>
      </c>
      <c r="B18333" s="17" t="s">
        <v>39483</v>
      </c>
      <c r="C18333" s="17">
        <v>13.0</v>
      </c>
      <c r="D18333" s="17">
        <v>2.311810777E7</v>
      </c>
      <c r="E18333" s="17">
        <v>8547900.0</v>
      </c>
      <c r="F18333" s="17">
        <v>1.1076939E7</v>
      </c>
      <c r="G18333" s="17">
        <v>2.39476E7</v>
      </c>
      <c r="H18333" s="17">
        <v>6.5538514E7</v>
      </c>
    </row>
    <row r="18334">
      <c r="A18334" s="7" t="s">
        <v>39482</v>
      </c>
      <c r="B18334" s="17" t="s">
        <v>39483</v>
      </c>
      <c r="C18334" s="17">
        <v>13.0</v>
      </c>
      <c r="D18334" s="17">
        <v>2.311810777E7</v>
      </c>
      <c r="E18334" s="17">
        <v>8547900.0</v>
      </c>
      <c r="F18334" s="17">
        <v>1.1076939E7</v>
      </c>
      <c r="G18334" s="17">
        <v>2.39476E7</v>
      </c>
      <c r="H18334" s="17">
        <v>6.5538514E7</v>
      </c>
    </row>
    <row r="18335">
      <c r="A18335" s="7" t="s">
        <v>39485</v>
      </c>
      <c r="B18335" s="17" t="s">
        <v>39486</v>
      </c>
      <c r="C18335" s="17">
        <v>45.0</v>
      </c>
      <c r="D18335" s="17">
        <v>1.649833418E7</v>
      </c>
      <c r="E18335" s="17">
        <v>6683846.0</v>
      </c>
      <c r="F18335" s="17">
        <v>1.0959704E7</v>
      </c>
      <c r="G18335" s="17">
        <v>2.4712467E7</v>
      </c>
      <c r="H18335" s="17">
        <v>3.61466E7</v>
      </c>
    </row>
    <row r="18336">
      <c r="A18336" s="7" t="s">
        <v>39485</v>
      </c>
      <c r="B18336" s="17" t="s">
        <v>39486</v>
      </c>
      <c r="C18336" s="17">
        <v>45.0</v>
      </c>
      <c r="D18336" s="17">
        <v>1.649833418E7</v>
      </c>
      <c r="E18336" s="17">
        <v>6683846.0</v>
      </c>
      <c r="F18336" s="17">
        <v>1.0959704E7</v>
      </c>
      <c r="G18336" s="17">
        <v>2.4712467E7</v>
      </c>
      <c r="H18336" s="17">
        <v>3.61466E7</v>
      </c>
    </row>
    <row r="18337">
      <c r="A18337" s="7" t="s">
        <v>39487</v>
      </c>
      <c r="B18337" s="17" t="s">
        <v>39488</v>
      </c>
      <c r="C18337" s="17">
        <v>5.0</v>
      </c>
      <c r="D18337" s="17">
        <v>1.37306624E7</v>
      </c>
      <c r="E18337" s="17">
        <v>8701176.0</v>
      </c>
      <c r="F18337" s="17">
        <v>9553664.0</v>
      </c>
      <c r="G18337" s="17">
        <v>1.4306219E7</v>
      </c>
      <c r="H18337" s="17">
        <v>2.9756671E7</v>
      </c>
    </row>
    <row r="18338">
      <c r="A18338" s="7" t="s">
        <v>39487</v>
      </c>
      <c r="B18338" s="17" t="s">
        <v>39488</v>
      </c>
      <c r="C18338" s="17">
        <v>5.0</v>
      </c>
      <c r="D18338" s="17">
        <v>1.37306624E7</v>
      </c>
      <c r="E18338" s="17">
        <v>8701176.0</v>
      </c>
      <c r="F18338" s="17">
        <v>9553664.0</v>
      </c>
      <c r="G18338" s="17">
        <v>1.4306219E7</v>
      </c>
      <c r="H18338" s="17">
        <v>2.9756671E7</v>
      </c>
    </row>
    <row r="18339">
      <c r="A18339" s="7" t="s">
        <v>39489</v>
      </c>
      <c r="B18339" s="17" t="s">
        <v>39490</v>
      </c>
      <c r="C18339" s="17">
        <v>208.0</v>
      </c>
      <c r="D18339" s="17">
        <v>1.692115722E7</v>
      </c>
      <c r="E18339" s="17">
        <v>6140255.0</v>
      </c>
      <c r="F18339" s="17">
        <v>1.0713815E7</v>
      </c>
      <c r="G18339" s="17">
        <v>2.273983E7</v>
      </c>
      <c r="H18339" s="17">
        <v>3.9903743E7</v>
      </c>
    </row>
    <row r="18340">
      <c r="A18340" s="7" t="s">
        <v>39489</v>
      </c>
      <c r="B18340" s="17" t="s">
        <v>39490</v>
      </c>
      <c r="C18340" s="17">
        <v>208.0</v>
      </c>
      <c r="D18340" s="17">
        <v>1.692115722E7</v>
      </c>
      <c r="E18340" s="17">
        <v>6140255.0</v>
      </c>
      <c r="F18340" s="17">
        <v>1.0713815E7</v>
      </c>
      <c r="G18340" s="17">
        <v>2.273983E7</v>
      </c>
      <c r="H18340" s="17">
        <v>3.9903743E7</v>
      </c>
    </row>
    <row r="18341">
      <c r="A18341" s="7" t="s">
        <v>39491</v>
      </c>
      <c r="B18341" s="17" t="s">
        <v>39492</v>
      </c>
      <c r="C18341" s="17">
        <v>242.0</v>
      </c>
      <c r="D18341" s="17">
        <v>1.373922094E7</v>
      </c>
      <c r="E18341" s="17">
        <v>6005181.0</v>
      </c>
      <c r="F18341" s="17">
        <v>8808782.0</v>
      </c>
      <c r="G18341" s="17">
        <v>1.4295896E7</v>
      </c>
      <c r="H18341" s="17">
        <v>2.3311712E7</v>
      </c>
    </row>
    <row r="18342">
      <c r="A18342" s="7" t="s">
        <v>39491</v>
      </c>
      <c r="B18342" s="17" t="s">
        <v>39492</v>
      </c>
      <c r="C18342" s="17">
        <v>242.0</v>
      </c>
      <c r="D18342" s="17">
        <v>1.373922094E7</v>
      </c>
      <c r="E18342" s="17">
        <v>6005181.0</v>
      </c>
      <c r="F18342" s="17">
        <v>8808782.0</v>
      </c>
      <c r="G18342" s="17">
        <v>1.4295896E7</v>
      </c>
      <c r="H18342" s="17">
        <v>2.3311712E7</v>
      </c>
    </row>
    <row r="18343">
      <c r="A18343" s="7" t="s">
        <v>39493</v>
      </c>
      <c r="B18343" s="17" t="s">
        <v>39494</v>
      </c>
      <c r="C18343" s="17">
        <v>501.0</v>
      </c>
      <c r="D18343" s="17">
        <v>1.836393827E7</v>
      </c>
      <c r="E18343" s="17">
        <v>6904581.0</v>
      </c>
      <c r="F18343" s="17">
        <v>1.094376E7</v>
      </c>
      <c r="G18343" s="17">
        <v>1.9308233E7</v>
      </c>
      <c r="H18343" s="17">
        <v>3.4068427E7</v>
      </c>
    </row>
    <row r="18344">
      <c r="A18344" s="7" t="s">
        <v>39493</v>
      </c>
      <c r="B18344" s="17" t="s">
        <v>39494</v>
      </c>
      <c r="C18344" s="17">
        <v>501.0</v>
      </c>
      <c r="D18344" s="17">
        <v>1.836393827E7</v>
      </c>
      <c r="E18344" s="17">
        <v>6904581.0</v>
      </c>
      <c r="F18344" s="17">
        <v>1.094376E7</v>
      </c>
      <c r="G18344" s="17">
        <v>1.9308233E7</v>
      </c>
      <c r="H18344" s="17">
        <v>3.4068427E7</v>
      </c>
    </row>
    <row r="18345">
      <c r="A18345" s="7" t="s">
        <v>39495</v>
      </c>
      <c r="B18345" s="17" t="s">
        <v>39496</v>
      </c>
      <c r="C18345" s="17">
        <v>92.0</v>
      </c>
      <c r="D18345" s="17">
        <v>1.526596375E7</v>
      </c>
      <c r="E18345" s="17">
        <v>5020925.0</v>
      </c>
      <c r="F18345" s="17">
        <v>1.0975318E7</v>
      </c>
      <c r="G18345" s="17">
        <v>2.1329975E7</v>
      </c>
      <c r="H18345" s="17">
        <v>3.549103E7</v>
      </c>
    </row>
    <row r="18346">
      <c r="A18346" s="7" t="s">
        <v>39495</v>
      </c>
      <c r="B18346" s="17" t="s">
        <v>39496</v>
      </c>
      <c r="C18346" s="17">
        <v>92.0</v>
      </c>
      <c r="D18346" s="17">
        <v>1.526596375E7</v>
      </c>
      <c r="E18346" s="17">
        <v>5020925.0</v>
      </c>
      <c r="F18346" s="17">
        <v>1.0975318E7</v>
      </c>
      <c r="G18346" s="17">
        <v>2.1329975E7</v>
      </c>
      <c r="H18346" s="17">
        <v>3.549103E7</v>
      </c>
    </row>
    <row r="18347">
      <c r="A18347" s="7" t="s">
        <v>39498</v>
      </c>
      <c r="B18347" s="17" t="s">
        <v>39499</v>
      </c>
      <c r="C18347" s="17">
        <v>21.0</v>
      </c>
      <c r="D18347" s="17">
        <v>1.859634719E7</v>
      </c>
      <c r="E18347" s="17">
        <v>7755855.0</v>
      </c>
      <c r="F18347" s="17">
        <v>1.1854E7</v>
      </c>
      <c r="G18347" s="17">
        <v>2.61764E7</v>
      </c>
      <c r="H18347" s="17">
        <v>3.151868E7</v>
      </c>
    </row>
    <row r="18348">
      <c r="A18348" s="7" t="s">
        <v>39498</v>
      </c>
      <c r="B18348" s="17" t="s">
        <v>39499</v>
      </c>
      <c r="C18348" s="17">
        <v>21.0</v>
      </c>
      <c r="D18348" s="17">
        <v>1.859634719E7</v>
      </c>
      <c r="E18348" s="17">
        <v>7755855.0</v>
      </c>
      <c r="F18348" s="17">
        <v>1.1854E7</v>
      </c>
      <c r="G18348" s="17">
        <v>2.61764E7</v>
      </c>
      <c r="H18348" s="17">
        <v>3.151868E7</v>
      </c>
    </row>
    <row r="18349">
      <c r="A18349" s="7" t="s">
        <v>39500</v>
      </c>
      <c r="B18349" s="17" t="s">
        <v>39501</v>
      </c>
      <c r="C18349" s="17">
        <v>8.0</v>
      </c>
      <c r="D18349" s="17">
        <v>1.04846395E7</v>
      </c>
      <c r="E18349" s="17">
        <v>3252350.0</v>
      </c>
      <c r="F18349" s="17">
        <v>5487871.0</v>
      </c>
      <c r="G18349" s="17">
        <v>7087012.0</v>
      </c>
      <c r="H18349" s="17">
        <v>3.4426529E7</v>
      </c>
    </row>
    <row r="18350">
      <c r="A18350" s="7" t="s">
        <v>39500</v>
      </c>
      <c r="B18350" s="17" t="s">
        <v>39501</v>
      </c>
      <c r="C18350" s="17">
        <v>8.0</v>
      </c>
      <c r="D18350" s="17">
        <v>1.04846395E7</v>
      </c>
      <c r="E18350" s="17">
        <v>3252350.0</v>
      </c>
      <c r="F18350" s="17">
        <v>5487871.0</v>
      </c>
      <c r="G18350" s="17">
        <v>7087012.0</v>
      </c>
      <c r="H18350" s="17">
        <v>3.4426529E7</v>
      </c>
    </row>
    <row r="18351">
      <c r="A18351" s="7" t="s">
        <v>39502</v>
      </c>
      <c r="B18351" s="17" t="s">
        <v>39503</v>
      </c>
      <c r="C18351" s="17">
        <v>29.0</v>
      </c>
      <c r="D18351" s="17">
        <v>1.56440201E7</v>
      </c>
      <c r="E18351" s="17">
        <v>7955800.0</v>
      </c>
      <c r="F18351" s="17">
        <v>1.1440897E7</v>
      </c>
      <c r="G18351" s="17">
        <v>2.2610458E7</v>
      </c>
      <c r="H18351" s="17">
        <v>3.47638E7</v>
      </c>
    </row>
    <row r="18352">
      <c r="A18352" s="7" t="s">
        <v>39502</v>
      </c>
      <c r="B18352" s="17" t="s">
        <v>39503</v>
      </c>
      <c r="C18352" s="17">
        <v>29.0</v>
      </c>
      <c r="D18352" s="17">
        <v>1.56440201E7</v>
      </c>
      <c r="E18352" s="17">
        <v>7955800.0</v>
      </c>
      <c r="F18352" s="17">
        <v>1.1440897E7</v>
      </c>
      <c r="G18352" s="17">
        <v>2.2610458E7</v>
      </c>
      <c r="H18352" s="17">
        <v>3.47638E7</v>
      </c>
    </row>
    <row r="18353">
      <c r="A18353" s="7" t="s">
        <v>39504</v>
      </c>
      <c r="B18353" s="17" t="s">
        <v>39505</v>
      </c>
      <c r="C18353" s="17">
        <v>11.0</v>
      </c>
      <c r="D18353" s="17">
        <v>1.174351545E7</v>
      </c>
      <c r="E18353" s="17">
        <v>4377078.0</v>
      </c>
      <c r="F18353" s="17">
        <v>1.0070681E7</v>
      </c>
      <c r="G18353" s="17">
        <v>1.7340269E7</v>
      </c>
      <c r="H18353" s="17">
        <v>2.118395E7</v>
      </c>
    </row>
    <row r="18354">
      <c r="A18354" s="7" t="s">
        <v>39504</v>
      </c>
      <c r="B18354" s="17" t="s">
        <v>39505</v>
      </c>
      <c r="C18354" s="17">
        <v>11.0</v>
      </c>
      <c r="D18354" s="17">
        <v>1.174351545E7</v>
      </c>
      <c r="E18354" s="17">
        <v>4377078.0</v>
      </c>
      <c r="F18354" s="17">
        <v>1.0070681E7</v>
      </c>
      <c r="G18354" s="17">
        <v>1.7340269E7</v>
      </c>
      <c r="H18354" s="17">
        <v>2.118395E7</v>
      </c>
    </row>
    <row r="18355">
      <c r="A18355" s="7" t="s">
        <v>39506</v>
      </c>
      <c r="B18355" s="17" t="s">
        <v>39507</v>
      </c>
      <c r="C18355" s="17">
        <v>696.0</v>
      </c>
      <c r="D18355" s="17">
        <v>1.767874946E7</v>
      </c>
      <c r="E18355" s="17">
        <v>7002983.0</v>
      </c>
      <c r="F18355" s="17">
        <v>1.2275585E7</v>
      </c>
      <c r="G18355" s="17">
        <v>2.3921664E7</v>
      </c>
      <c r="H18355" s="17">
        <v>3.7903431E7</v>
      </c>
    </row>
    <row r="18356">
      <c r="A18356" s="7" t="s">
        <v>39506</v>
      </c>
      <c r="B18356" s="17" t="s">
        <v>39507</v>
      </c>
      <c r="C18356" s="17">
        <v>696.0</v>
      </c>
      <c r="D18356" s="17">
        <v>1.767874946E7</v>
      </c>
      <c r="E18356" s="17">
        <v>7002983.0</v>
      </c>
      <c r="F18356" s="17">
        <v>1.2275585E7</v>
      </c>
      <c r="G18356" s="17">
        <v>2.3921664E7</v>
      </c>
      <c r="H18356" s="17">
        <v>3.7903431E7</v>
      </c>
    </row>
    <row r="18357">
      <c r="A18357" s="7" t="s">
        <v>39508</v>
      </c>
      <c r="B18357" s="17" t="s">
        <v>39509</v>
      </c>
      <c r="C18357" s="17">
        <v>307.0</v>
      </c>
      <c r="D18357" s="17">
        <v>1.498497458E7</v>
      </c>
      <c r="E18357" s="17">
        <v>6048300.0</v>
      </c>
      <c r="F18357" s="17">
        <v>9783907.0</v>
      </c>
      <c r="G18357" s="17">
        <v>1.5073401E7</v>
      </c>
      <c r="H18357" s="17">
        <v>3.1282052E7</v>
      </c>
    </row>
    <row r="18358">
      <c r="A18358" s="7" t="s">
        <v>39508</v>
      </c>
      <c r="B18358" s="17" t="s">
        <v>39509</v>
      </c>
      <c r="C18358" s="17">
        <v>307.0</v>
      </c>
      <c r="D18358" s="17">
        <v>1.498497458E7</v>
      </c>
      <c r="E18358" s="17">
        <v>6048300.0</v>
      </c>
      <c r="F18358" s="17">
        <v>9783907.0</v>
      </c>
      <c r="G18358" s="17">
        <v>1.5073401E7</v>
      </c>
      <c r="H18358" s="17">
        <v>3.1282052E7</v>
      </c>
    </row>
    <row r="18359">
      <c r="A18359" s="7" t="s">
        <v>39510</v>
      </c>
      <c r="B18359" s="17" t="s">
        <v>39511</v>
      </c>
      <c r="C18359" s="17">
        <v>696.0</v>
      </c>
      <c r="D18359" s="17">
        <v>1.952221526E7</v>
      </c>
      <c r="E18359" s="17">
        <v>5682344.0</v>
      </c>
      <c r="F18359" s="17">
        <v>1.2009606E7</v>
      </c>
      <c r="G18359" s="17">
        <v>2.3841114E7</v>
      </c>
      <c r="H18359" s="17">
        <v>4.6717081E7</v>
      </c>
    </row>
    <row r="18360">
      <c r="A18360" s="7" t="s">
        <v>39510</v>
      </c>
      <c r="B18360" s="17" t="s">
        <v>39511</v>
      </c>
      <c r="C18360" s="17">
        <v>696.0</v>
      </c>
      <c r="D18360" s="17">
        <v>1.952221526E7</v>
      </c>
      <c r="E18360" s="17">
        <v>5682344.0</v>
      </c>
      <c r="F18360" s="17">
        <v>1.2009606E7</v>
      </c>
      <c r="G18360" s="17">
        <v>2.3841114E7</v>
      </c>
      <c r="H18360" s="17">
        <v>4.6717081E7</v>
      </c>
    </row>
    <row r="18361">
      <c r="A18361" s="7" t="s">
        <v>39512</v>
      </c>
      <c r="B18361" s="17" t="s">
        <v>39513</v>
      </c>
      <c r="C18361" s="17">
        <v>116.0</v>
      </c>
      <c r="D18361" s="17">
        <v>1.734093667E7</v>
      </c>
      <c r="E18361" s="17">
        <v>4585000.0</v>
      </c>
      <c r="F18361" s="17">
        <v>9454955.0</v>
      </c>
      <c r="G18361" s="17">
        <v>1.755179E7</v>
      </c>
      <c r="H18361" s="17">
        <v>4.7187908E7</v>
      </c>
    </row>
    <row r="18362">
      <c r="A18362" s="7" t="s">
        <v>39512</v>
      </c>
      <c r="B18362" s="17" t="s">
        <v>39513</v>
      </c>
      <c r="C18362" s="17">
        <v>116.0</v>
      </c>
      <c r="D18362" s="17">
        <v>1.734093667E7</v>
      </c>
      <c r="E18362" s="17">
        <v>4585000.0</v>
      </c>
      <c r="F18362" s="17">
        <v>9454955.0</v>
      </c>
      <c r="G18362" s="17">
        <v>1.755179E7</v>
      </c>
      <c r="H18362" s="17">
        <v>4.7187908E7</v>
      </c>
    </row>
    <row r="18363">
      <c r="A18363" s="7" t="s">
        <v>39515</v>
      </c>
      <c r="B18363" s="17" t="s">
        <v>39516</v>
      </c>
      <c r="C18363" s="17">
        <v>11.0</v>
      </c>
      <c r="D18363" s="17">
        <v>9731545.818</v>
      </c>
      <c r="E18363" s="17">
        <v>6106434.0</v>
      </c>
      <c r="F18363" s="17">
        <v>1.0440727E7</v>
      </c>
      <c r="G18363" s="17">
        <v>1.3523229E7</v>
      </c>
      <c r="H18363" s="17">
        <v>1.3777009E7</v>
      </c>
    </row>
    <row r="18364">
      <c r="A18364" s="7" t="s">
        <v>39515</v>
      </c>
      <c r="B18364" s="17" t="s">
        <v>39516</v>
      </c>
      <c r="C18364" s="17">
        <v>11.0</v>
      </c>
      <c r="D18364" s="17">
        <v>9731545.818</v>
      </c>
      <c r="E18364" s="17">
        <v>6106434.0</v>
      </c>
      <c r="F18364" s="17">
        <v>1.0440727E7</v>
      </c>
      <c r="G18364" s="17">
        <v>1.3523229E7</v>
      </c>
      <c r="H18364" s="17">
        <v>1.3777009E7</v>
      </c>
    </row>
    <row r="18365">
      <c r="A18365" s="7" t="s">
        <v>39517</v>
      </c>
      <c r="B18365" s="17" t="s">
        <v>39518</v>
      </c>
      <c r="C18365" s="17">
        <v>2.0</v>
      </c>
      <c r="D18365" s="17">
        <v>1.8116712E7</v>
      </c>
      <c r="E18365" s="17">
        <v>1.04681E7</v>
      </c>
      <c r="F18365" s="17">
        <v>1.04681E7</v>
      </c>
      <c r="G18365" s="17">
        <v>2.5765324E7</v>
      </c>
      <c r="H18365" s="17">
        <v>2.5765324E7</v>
      </c>
    </row>
    <row r="18366">
      <c r="A18366" s="7" t="s">
        <v>39517</v>
      </c>
      <c r="B18366" s="17" t="s">
        <v>39518</v>
      </c>
      <c r="C18366" s="17">
        <v>2.0</v>
      </c>
      <c r="D18366" s="17">
        <v>1.8116712E7</v>
      </c>
      <c r="E18366" s="17">
        <v>1.04681E7</v>
      </c>
      <c r="F18366" s="17">
        <v>1.04681E7</v>
      </c>
      <c r="G18366" s="17">
        <v>2.5765324E7</v>
      </c>
      <c r="H18366" s="17">
        <v>2.5765324E7</v>
      </c>
    </row>
    <row r="18367">
      <c r="A18367" s="7" t="s">
        <v>39519</v>
      </c>
      <c r="B18367" s="17" t="s">
        <v>39520</v>
      </c>
      <c r="C18367" s="17">
        <v>3.0</v>
      </c>
      <c r="D18367" s="17">
        <v>6290612.0</v>
      </c>
      <c r="E18367" s="17">
        <v>3512248.0</v>
      </c>
      <c r="F18367" s="17">
        <v>3713788.0</v>
      </c>
      <c r="G18367" s="17">
        <v>1.16458E7</v>
      </c>
      <c r="H18367" s="17">
        <v>1.16458E7</v>
      </c>
    </row>
    <row r="18368">
      <c r="A18368" s="7" t="s">
        <v>39519</v>
      </c>
      <c r="B18368" s="17" t="s">
        <v>39520</v>
      </c>
      <c r="C18368" s="17">
        <v>3.0</v>
      </c>
      <c r="D18368" s="17">
        <v>6290612.0</v>
      </c>
      <c r="E18368" s="17">
        <v>3512248.0</v>
      </c>
      <c r="F18368" s="17">
        <v>3713788.0</v>
      </c>
      <c r="G18368" s="17">
        <v>1.16458E7</v>
      </c>
      <c r="H18368" s="17">
        <v>1.16458E7</v>
      </c>
    </row>
    <row r="18369">
      <c r="A18369" s="7" t="s">
        <v>39521</v>
      </c>
      <c r="B18369" s="17" t="s">
        <v>39522</v>
      </c>
      <c r="C18369" s="17">
        <v>4.0</v>
      </c>
      <c r="D18369" s="17">
        <v>1.64361885E7</v>
      </c>
      <c r="E18369" s="17">
        <v>2432612.0</v>
      </c>
      <c r="F18369" s="17">
        <v>2611000.0</v>
      </c>
      <c r="G18369" s="17">
        <v>3942874.0</v>
      </c>
      <c r="H18369" s="17">
        <v>5.6758268E7</v>
      </c>
    </row>
    <row r="18370">
      <c r="A18370" s="7" t="s">
        <v>39521</v>
      </c>
      <c r="B18370" s="17" t="s">
        <v>39522</v>
      </c>
      <c r="C18370" s="17">
        <v>4.0</v>
      </c>
      <c r="D18370" s="17">
        <v>1.64361885E7</v>
      </c>
      <c r="E18370" s="17">
        <v>2432612.0</v>
      </c>
      <c r="F18370" s="17">
        <v>2611000.0</v>
      </c>
      <c r="G18370" s="17">
        <v>3942874.0</v>
      </c>
      <c r="H18370" s="17">
        <v>5.6758268E7</v>
      </c>
    </row>
    <row r="18371">
      <c r="A18371" s="7" t="s">
        <v>39523</v>
      </c>
      <c r="B18371" s="17" t="s">
        <v>39524</v>
      </c>
      <c r="C18371" s="17">
        <v>121.0</v>
      </c>
      <c r="D18371" s="17">
        <v>1.855264086E7</v>
      </c>
      <c r="E18371" s="17">
        <v>5748729.0</v>
      </c>
      <c r="F18371" s="17">
        <v>8511235.0</v>
      </c>
      <c r="G18371" s="17">
        <v>2.1228782E7</v>
      </c>
      <c r="H18371" s="17">
        <v>3.6505484E7</v>
      </c>
    </row>
    <row r="18372">
      <c r="A18372" s="7" t="s">
        <v>39523</v>
      </c>
      <c r="B18372" s="17" t="s">
        <v>39524</v>
      </c>
      <c r="C18372" s="17">
        <v>121.0</v>
      </c>
      <c r="D18372" s="17">
        <v>1.855264086E7</v>
      </c>
      <c r="E18372" s="17">
        <v>5748729.0</v>
      </c>
      <c r="F18372" s="17">
        <v>8511235.0</v>
      </c>
      <c r="G18372" s="17">
        <v>2.1228782E7</v>
      </c>
      <c r="H18372" s="17">
        <v>3.6505484E7</v>
      </c>
    </row>
    <row r="18373">
      <c r="A18373" s="7" t="s">
        <v>39525</v>
      </c>
      <c r="B18373" s="17" t="s">
        <v>39526</v>
      </c>
      <c r="C18373" s="17">
        <v>648.0</v>
      </c>
      <c r="D18373" s="17">
        <v>1.267679758E7</v>
      </c>
      <c r="E18373" s="17">
        <v>4205270.0</v>
      </c>
      <c r="F18373" s="17">
        <v>6855421.0</v>
      </c>
      <c r="G18373" s="17">
        <v>1.382885E7</v>
      </c>
      <c r="H18373" s="17">
        <v>2.58376E7</v>
      </c>
    </row>
    <row r="18374">
      <c r="A18374" s="7" t="s">
        <v>39525</v>
      </c>
      <c r="B18374" s="17" t="s">
        <v>39526</v>
      </c>
      <c r="C18374" s="17">
        <v>648.0</v>
      </c>
      <c r="D18374" s="17">
        <v>1.267679758E7</v>
      </c>
      <c r="E18374" s="17">
        <v>4205270.0</v>
      </c>
      <c r="F18374" s="17">
        <v>6855421.0</v>
      </c>
      <c r="G18374" s="17">
        <v>1.382885E7</v>
      </c>
      <c r="H18374" s="17">
        <v>2.58376E7</v>
      </c>
    </row>
    <row r="18375">
      <c r="A18375" s="7" t="s">
        <v>39528</v>
      </c>
      <c r="B18375" s="17" t="s">
        <v>39529</v>
      </c>
      <c r="C18375" s="17">
        <v>6.0</v>
      </c>
      <c r="D18375" s="17">
        <v>2.645783767E7</v>
      </c>
      <c r="E18375" s="17">
        <v>8571062.0</v>
      </c>
      <c r="F18375" s="17">
        <v>8656566.0</v>
      </c>
      <c r="G18375" s="17">
        <v>5.8595439E7</v>
      </c>
      <c r="H18375" s="17">
        <v>5.8819017E7</v>
      </c>
    </row>
    <row r="18376">
      <c r="A18376" s="7" t="s">
        <v>39528</v>
      </c>
      <c r="B18376" s="17" t="s">
        <v>39529</v>
      </c>
      <c r="C18376" s="17">
        <v>6.0</v>
      </c>
      <c r="D18376" s="17">
        <v>2.645783767E7</v>
      </c>
      <c r="E18376" s="17">
        <v>8571062.0</v>
      </c>
      <c r="F18376" s="17">
        <v>8656566.0</v>
      </c>
      <c r="G18376" s="17">
        <v>5.8595439E7</v>
      </c>
      <c r="H18376" s="17">
        <v>5.8819017E7</v>
      </c>
    </row>
    <row r="18377">
      <c r="A18377" s="7" t="s">
        <v>39530</v>
      </c>
      <c r="B18377" s="17" t="s">
        <v>39531</v>
      </c>
      <c r="C18377" s="17">
        <v>5.0</v>
      </c>
      <c r="D18377" s="17">
        <v>1.68066328E7</v>
      </c>
      <c r="E18377" s="17">
        <v>1.3812667E7</v>
      </c>
      <c r="F18377" s="17">
        <v>1.4751123E7</v>
      </c>
      <c r="G18377" s="17">
        <v>2.2813575E7</v>
      </c>
      <c r="H18377" s="17">
        <v>2.3954426E7</v>
      </c>
    </row>
    <row r="18378">
      <c r="A18378" s="7" t="s">
        <v>39530</v>
      </c>
      <c r="B18378" s="17" t="s">
        <v>39531</v>
      </c>
      <c r="C18378" s="17">
        <v>5.0</v>
      </c>
      <c r="D18378" s="17">
        <v>1.68066328E7</v>
      </c>
      <c r="E18378" s="17">
        <v>1.3812667E7</v>
      </c>
      <c r="F18378" s="17">
        <v>1.4751123E7</v>
      </c>
      <c r="G18378" s="17">
        <v>2.2813575E7</v>
      </c>
      <c r="H18378" s="17">
        <v>2.3954426E7</v>
      </c>
    </row>
    <row r="18379">
      <c r="A18379" s="7" t="s">
        <v>39532</v>
      </c>
      <c r="B18379" s="17" t="s">
        <v>39533</v>
      </c>
      <c r="C18379" s="17">
        <v>3.0</v>
      </c>
      <c r="D18379" s="17">
        <v>1.240204933E7</v>
      </c>
      <c r="E18379" s="17">
        <v>1630979.0</v>
      </c>
      <c r="F18379" s="17">
        <v>1.0898269E7</v>
      </c>
      <c r="G18379" s="17">
        <v>2.46769E7</v>
      </c>
      <c r="H18379" s="17">
        <v>2.46769E7</v>
      </c>
    </row>
    <row r="18380">
      <c r="A18380" s="7" t="s">
        <v>39532</v>
      </c>
      <c r="B18380" s="17" t="s">
        <v>39533</v>
      </c>
      <c r="C18380" s="17">
        <v>3.0</v>
      </c>
      <c r="D18380" s="17">
        <v>1.240204933E7</v>
      </c>
      <c r="E18380" s="17">
        <v>1630979.0</v>
      </c>
      <c r="F18380" s="17">
        <v>1.0898269E7</v>
      </c>
      <c r="G18380" s="17">
        <v>2.46769E7</v>
      </c>
      <c r="H18380" s="17">
        <v>2.46769E7</v>
      </c>
    </row>
    <row r="18381">
      <c r="A18381" s="7" t="s">
        <v>39534</v>
      </c>
      <c r="B18381" s="17" t="s">
        <v>39535</v>
      </c>
      <c r="C18381" s="17">
        <v>1.0</v>
      </c>
      <c r="D18381" s="17">
        <v>1.18183553E8</v>
      </c>
      <c r="E18381" s="17">
        <v>1.18183553E8</v>
      </c>
      <c r="F18381" s="17">
        <v>1.18183553E8</v>
      </c>
      <c r="G18381" s="17">
        <v>1.18183553E8</v>
      </c>
      <c r="H18381" s="17">
        <v>1.18183553E8</v>
      </c>
    </row>
    <row r="18382">
      <c r="A18382" s="7" t="s">
        <v>39534</v>
      </c>
      <c r="B18382" s="17" t="s">
        <v>39535</v>
      </c>
      <c r="C18382" s="17">
        <v>1.0</v>
      </c>
      <c r="D18382" s="17">
        <v>1.18183553E8</v>
      </c>
      <c r="E18382" s="17">
        <v>1.18183553E8</v>
      </c>
      <c r="F18382" s="17">
        <v>1.18183553E8</v>
      </c>
      <c r="G18382" s="17">
        <v>1.18183553E8</v>
      </c>
      <c r="H18382" s="17">
        <v>1.18183553E8</v>
      </c>
    </row>
    <row r="18383">
      <c r="A18383" s="7" t="s">
        <v>39536</v>
      </c>
      <c r="B18383" s="17" t="s">
        <v>39537</v>
      </c>
      <c r="C18383" s="17">
        <v>1.0</v>
      </c>
      <c r="D18383" s="17">
        <v>2311809.0</v>
      </c>
      <c r="E18383" s="17">
        <v>2311809.0</v>
      </c>
      <c r="F18383" s="17">
        <v>2311809.0</v>
      </c>
      <c r="G18383" s="17">
        <v>2311809.0</v>
      </c>
      <c r="H18383" s="17">
        <v>2311809.0</v>
      </c>
    </row>
    <row r="18384">
      <c r="A18384" s="7" t="s">
        <v>39536</v>
      </c>
      <c r="B18384" s="17" t="s">
        <v>39537</v>
      </c>
      <c r="C18384" s="17">
        <v>1.0</v>
      </c>
      <c r="D18384" s="17">
        <v>2311809.0</v>
      </c>
      <c r="E18384" s="17">
        <v>2311809.0</v>
      </c>
      <c r="F18384" s="17">
        <v>2311809.0</v>
      </c>
      <c r="G18384" s="17">
        <v>2311809.0</v>
      </c>
      <c r="H18384" s="17">
        <v>2311809.0</v>
      </c>
    </row>
    <row r="18385">
      <c r="A18385" s="7" t="s">
        <v>39538</v>
      </c>
      <c r="B18385" s="17" t="s">
        <v>39539</v>
      </c>
      <c r="C18385" s="17">
        <v>3.0</v>
      </c>
      <c r="D18385" s="17">
        <v>6440465.667</v>
      </c>
      <c r="E18385" s="17">
        <v>4962814.0</v>
      </c>
      <c r="F18385" s="17">
        <v>5859210.0</v>
      </c>
      <c r="G18385" s="17">
        <v>8499373.0</v>
      </c>
      <c r="H18385" s="17">
        <v>8499373.0</v>
      </c>
    </row>
    <row r="18386">
      <c r="A18386" s="7" t="s">
        <v>39538</v>
      </c>
      <c r="B18386" s="17" t="s">
        <v>39539</v>
      </c>
      <c r="C18386" s="17">
        <v>3.0</v>
      </c>
      <c r="D18386" s="17">
        <v>6440465.667</v>
      </c>
      <c r="E18386" s="17">
        <v>4962814.0</v>
      </c>
      <c r="F18386" s="17">
        <v>5859210.0</v>
      </c>
      <c r="G18386" s="17">
        <v>8499373.0</v>
      </c>
      <c r="H18386" s="17">
        <v>8499373.0</v>
      </c>
    </row>
    <row r="18387">
      <c r="A18387" s="7" t="s">
        <v>39541</v>
      </c>
      <c r="B18387" s="17" t="s">
        <v>39542</v>
      </c>
      <c r="C18387" s="17">
        <v>9.0</v>
      </c>
      <c r="D18387" s="17">
        <v>1.136480867E7</v>
      </c>
      <c r="E18387" s="17">
        <v>6421040.0</v>
      </c>
      <c r="F18387" s="17">
        <v>8114205.0</v>
      </c>
      <c r="G18387" s="17">
        <v>1.57158E7</v>
      </c>
      <c r="H18387" s="17">
        <v>2.2004616E7</v>
      </c>
    </row>
    <row r="18388">
      <c r="A18388" s="7" t="s">
        <v>39541</v>
      </c>
      <c r="B18388" s="17" t="s">
        <v>39542</v>
      </c>
      <c r="C18388" s="17">
        <v>9.0</v>
      </c>
      <c r="D18388" s="17">
        <v>1.136480867E7</v>
      </c>
      <c r="E18388" s="17">
        <v>6421040.0</v>
      </c>
      <c r="F18388" s="17">
        <v>8114205.0</v>
      </c>
      <c r="G18388" s="17">
        <v>1.57158E7</v>
      </c>
      <c r="H18388" s="17">
        <v>2.2004616E7</v>
      </c>
    </row>
    <row r="18389">
      <c r="A18389" s="7" t="s">
        <v>39543</v>
      </c>
      <c r="B18389" s="17" t="s">
        <v>39544</v>
      </c>
      <c r="C18389" s="17">
        <v>1.0</v>
      </c>
      <c r="D18389" s="17">
        <v>3020910.0</v>
      </c>
      <c r="E18389" s="17">
        <v>3020910.0</v>
      </c>
      <c r="F18389" s="17">
        <v>3020910.0</v>
      </c>
      <c r="G18389" s="17">
        <v>3020910.0</v>
      </c>
      <c r="H18389" s="17">
        <v>3020910.0</v>
      </c>
    </row>
    <row r="18390">
      <c r="A18390" s="7" t="s">
        <v>39543</v>
      </c>
      <c r="B18390" s="17" t="s">
        <v>39544</v>
      </c>
      <c r="C18390" s="17">
        <v>1.0</v>
      </c>
      <c r="D18390" s="17">
        <v>3020910.0</v>
      </c>
      <c r="E18390" s="17">
        <v>3020910.0</v>
      </c>
      <c r="F18390" s="17">
        <v>3020910.0</v>
      </c>
      <c r="G18390" s="17">
        <v>3020910.0</v>
      </c>
      <c r="H18390" s="17">
        <v>3020910.0</v>
      </c>
    </row>
    <row r="18391">
      <c r="A18391" s="7" t="s">
        <v>39545</v>
      </c>
      <c r="B18391" s="17" t="s">
        <v>39546</v>
      </c>
      <c r="C18391" s="17">
        <v>1.0</v>
      </c>
      <c r="D18391" s="17">
        <v>7.0034751E7</v>
      </c>
      <c r="E18391" s="17">
        <v>7.0034751E7</v>
      </c>
      <c r="F18391" s="17">
        <v>7.0034751E7</v>
      </c>
      <c r="G18391" s="17">
        <v>7.0034751E7</v>
      </c>
      <c r="H18391" s="17">
        <v>7.0034751E7</v>
      </c>
    </row>
    <row r="18392">
      <c r="A18392" s="7" t="s">
        <v>39545</v>
      </c>
      <c r="B18392" s="17" t="s">
        <v>39546</v>
      </c>
      <c r="C18392" s="17">
        <v>1.0</v>
      </c>
      <c r="D18392" s="17">
        <v>7.0034751E7</v>
      </c>
      <c r="E18392" s="17">
        <v>7.0034751E7</v>
      </c>
      <c r="F18392" s="17">
        <v>7.0034751E7</v>
      </c>
      <c r="G18392" s="17">
        <v>7.0034751E7</v>
      </c>
      <c r="H18392" s="17">
        <v>7.0034751E7</v>
      </c>
    </row>
    <row r="18393">
      <c r="A18393" s="7" t="s">
        <v>39547</v>
      </c>
      <c r="B18393" s="17" t="s">
        <v>39548</v>
      </c>
      <c r="C18393" s="17">
        <v>2.0</v>
      </c>
      <c r="D18393" s="17">
        <v>3993683.5</v>
      </c>
      <c r="E18393" s="17">
        <v>2263082.0</v>
      </c>
      <c r="F18393" s="17">
        <v>2263082.0</v>
      </c>
      <c r="G18393" s="17">
        <v>5724285.0</v>
      </c>
      <c r="H18393" s="17">
        <v>5724285.0</v>
      </c>
    </row>
    <row r="18394">
      <c r="A18394" s="7" t="s">
        <v>39547</v>
      </c>
      <c r="B18394" s="17" t="s">
        <v>39548</v>
      </c>
      <c r="C18394" s="17">
        <v>2.0</v>
      </c>
      <c r="D18394" s="17">
        <v>3993683.5</v>
      </c>
      <c r="E18394" s="17">
        <v>2263082.0</v>
      </c>
      <c r="F18394" s="17">
        <v>2263082.0</v>
      </c>
      <c r="G18394" s="17">
        <v>5724285.0</v>
      </c>
      <c r="H18394" s="17">
        <v>5724285.0</v>
      </c>
    </row>
    <row r="18395">
      <c r="A18395" s="7" t="s">
        <v>39549</v>
      </c>
      <c r="B18395" s="17" t="s">
        <v>39550</v>
      </c>
      <c r="C18395" s="17">
        <v>1.0</v>
      </c>
      <c r="D18395" s="17">
        <v>1.03983583E8</v>
      </c>
      <c r="E18395" s="17">
        <v>1.03983583E8</v>
      </c>
      <c r="F18395" s="17">
        <v>1.03983583E8</v>
      </c>
      <c r="G18395" s="17">
        <v>1.03983583E8</v>
      </c>
      <c r="H18395" s="17">
        <v>1.03983583E8</v>
      </c>
    </row>
    <row r="18396">
      <c r="A18396" s="7" t="s">
        <v>39549</v>
      </c>
      <c r="B18396" s="17" t="s">
        <v>39550</v>
      </c>
      <c r="C18396" s="17">
        <v>1.0</v>
      </c>
      <c r="D18396" s="17">
        <v>1.03983583E8</v>
      </c>
      <c r="E18396" s="17">
        <v>1.03983583E8</v>
      </c>
      <c r="F18396" s="17">
        <v>1.03983583E8</v>
      </c>
      <c r="G18396" s="17">
        <v>1.03983583E8</v>
      </c>
      <c r="H18396" s="17">
        <v>1.03983583E8</v>
      </c>
    </row>
    <row r="18397">
      <c r="A18397" s="7" t="s">
        <v>39552</v>
      </c>
      <c r="B18397" s="17" t="s">
        <v>39553</v>
      </c>
      <c r="C18397" s="17">
        <v>1.0</v>
      </c>
      <c r="D18397" s="17">
        <v>2.8777343E7</v>
      </c>
      <c r="E18397" s="17">
        <v>2.8777343E7</v>
      </c>
      <c r="F18397" s="17">
        <v>2.8777343E7</v>
      </c>
      <c r="G18397" s="17">
        <v>2.8777343E7</v>
      </c>
      <c r="H18397" s="17">
        <v>2.8777343E7</v>
      </c>
    </row>
    <row r="18398">
      <c r="A18398" s="7" t="s">
        <v>39552</v>
      </c>
      <c r="B18398" s="17" t="s">
        <v>39553</v>
      </c>
      <c r="C18398" s="17">
        <v>1.0</v>
      </c>
      <c r="D18398" s="17">
        <v>2.8777343E7</v>
      </c>
      <c r="E18398" s="17">
        <v>2.8777343E7</v>
      </c>
      <c r="F18398" s="17">
        <v>2.8777343E7</v>
      </c>
      <c r="G18398" s="17">
        <v>2.8777343E7</v>
      </c>
      <c r="H18398" s="17">
        <v>2.8777343E7</v>
      </c>
    </row>
    <row r="18399">
      <c r="A18399" s="7" t="s">
        <v>39554</v>
      </c>
      <c r="B18399" s="17" t="s">
        <v>39555</v>
      </c>
      <c r="C18399" s="17">
        <v>1.0</v>
      </c>
      <c r="D18399" s="17">
        <v>1.5374924E7</v>
      </c>
      <c r="E18399" s="17">
        <v>1.5374924E7</v>
      </c>
      <c r="F18399" s="17">
        <v>1.5374924E7</v>
      </c>
      <c r="G18399" s="17">
        <v>1.5374924E7</v>
      </c>
      <c r="H18399" s="17">
        <v>1.5374924E7</v>
      </c>
    </row>
    <row r="18400">
      <c r="A18400" s="7" t="s">
        <v>39554</v>
      </c>
      <c r="B18400" s="17" t="s">
        <v>39555</v>
      </c>
      <c r="C18400" s="17">
        <v>1.0</v>
      </c>
      <c r="D18400" s="17">
        <v>1.5374924E7</v>
      </c>
      <c r="E18400" s="17">
        <v>1.5374924E7</v>
      </c>
      <c r="F18400" s="17">
        <v>1.5374924E7</v>
      </c>
      <c r="G18400" s="17">
        <v>1.5374924E7</v>
      </c>
      <c r="H18400" s="17">
        <v>1.5374924E7</v>
      </c>
    </row>
    <row r="18401">
      <c r="A18401" s="7" t="s">
        <v>39556</v>
      </c>
      <c r="B18401" s="17" t="s">
        <v>39557</v>
      </c>
      <c r="C18401" s="17">
        <v>2.0</v>
      </c>
      <c r="D18401" s="17">
        <v>1.92278825E7</v>
      </c>
      <c r="E18401" s="17">
        <v>1.1980641E7</v>
      </c>
      <c r="F18401" s="17">
        <v>1.1980641E7</v>
      </c>
      <c r="G18401" s="17">
        <v>2.6475124E7</v>
      </c>
      <c r="H18401" s="17">
        <v>2.6475124E7</v>
      </c>
    </row>
    <row r="18402">
      <c r="A18402" s="7" t="s">
        <v>39556</v>
      </c>
      <c r="B18402" s="17" t="s">
        <v>39557</v>
      </c>
      <c r="C18402" s="17">
        <v>2.0</v>
      </c>
      <c r="D18402" s="17">
        <v>1.92278825E7</v>
      </c>
      <c r="E18402" s="17">
        <v>1.1980641E7</v>
      </c>
      <c r="F18402" s="17">
        <v>1.1980641E7</v>
      </c>
      <c r="G18402" s="17">
        <v>2.6475124E7</v>
      </c>
      <c r="H18402" s="17">
        <v>2.6475124E7</v>
      </c>
    </row>
    <row r="18403">
      <c r="A18403" s="7" t="s">
        <v>39558</v>
      </c>
      <c r="B18403" s="17" t="s">
        <v>39559</v>
      </c>
      <c r="C18403" s="17">
        <v>1.0</v>
      </c>
      <c r="D18403" s="17">
        <v>9859558.0</v>
      </c>
      <c r="E18403" s="17">
        <v>9859558.0</v>
      </c>
      <c r="F18403" s="17">
        <v>9859558.0</v>
      </c>
      <c r="G18403" s="17">
        <v>9859558.0</v>
      </c>
      <c r="H18403" s="17">
        <v>9859558.0</v>
      </c>
    </row>
    <row r="18404">
      <c r="A18404" s="7" t="s">
        <v>39558</v>
      </c>
      <c r="B18404" s="17" t="s">
        <v>39559</v>
      </c>
      <c r="C18404" s="17">
        <v>1.0</v>
      </c>
      <c r="D18404" s="17">
        <v>9859558.0</v>
      </c>
      <c r="E18404" s="17">
        <v>9859558.0</v>
      </c>
      <c r="F18404" s="17">
        <v>9859558.0</v>
      </c>
      <c r="G18404" s="17">
        <v>9859558.0</v>
      </c>
      <c r="H18404" s="17">
        <v>9859558.0</v>
      </c>
    </row>
    <row r="18405">
      <c r="A18405" s="7" t="s">
        <v>39560</v>
      </c>
      <c r="B18405" s="17" t="s">
        <v>39561</v>
      </c>
      <c r="C18405" s="17">
        <v>3.0</v>
      </c>
      <c r="D18405" s="17">
        <v>7965179.0</v>
      </c>
      <c r="E18405" s="17">
        <v>4654917.0</v>
      </c>
      <c r="F18405" s="17">
        <v>7169370.0</v>
      </c>
      <c r="G18405" s="17">
        <v>1.207125E7</v>
      </c>
      <c r="H18405" s="17">
        <v>1.207125E7</v>
      </c>
    </row>
    <row r="18406">
      <c r="A18406" s="7" t="s">
        <v>39560</v>
      </c>
      <c r="B18406" s="17" t="s">
        <v>39561</v>
      </c>
      <c r="C18406" s="17">
        <v>3.0</v>
      </c>
      <c r="D18406" s="17">
        <v>7965179.0</v>
      </c>
      <c r="E18406" s="17">
        <v>4654917.0</v>
      </c>
      <c r="F18406" s="17">
        <v>7169370.0</v>
      </c>
      <c r="G18406" s="17">
        <v>1.207125E7</v>
      </c>
      <c r="H18406" s="17">
        <v>1.207125E7</v>
      </c>
    </row>
    <row r="18407">
      <c r="A18407" s="7" t="s">
        <v>39562</v>
      </c>
      <c r="B18407" s="17" t="s">
        <v>39563</v>
      </c>
      <c r="C18407" s="17">
        <v>1.0</v>
      </c>
      <c r="D18407" s="17">
        <v>1.271228E7</v>
      </c>
      <c r="E18407" s="17">
        <v>1.271228E7</v>
      </c>
      <c r="F18407" s="17">
        <v>1.271228E7</v>
      </c>
      <c r="G18407" s="17">
        <v>1.271228E7</v>
      </c>
      <c r="H18407" s="17">
        <v>1.271228E7</v>
      </c>
    </row>
    <row r="18408">
      <c r="A18408" s="7" t="s">
        <v>39562</v>
      </c>
      <c r="B18408" s="17" t="s">
        <v>39563</v>
      </c>
      <c r="C18408" s="17">
        <v>1.0</v>
      </c>
      <c r="D18408" s="17">
        <v>1.271228E7</v>
      </c>
      <c r="E18408" s="17">
        <v>1.271228E7</v>
      </c>
      <c r="F18408" s="17">
        <v>1.271228E7</v>
      </c>
      <c r="G18408" s="17">
        <v>1.271228E7</v>
      </c>
      <c r="H18408" s="17">
        <v>1.271228E7</v>
      </c>
    </row>
    <row r="18409">
      <c r="A18409" s="7" t="s">
        <v>39564</v>
      </c>
      <c r="B18409" s="17" t="s">
        <v>39565</v>
      </c>
      <c r="C18409" s="17">
        <v>1.0</v>
      </c>
      <c r="D18409" s="17">
        <v>3.799831E7</v>
      </c>
      <c r="E18409" s="17">
        <v>3.799831E7</v>
      </c>
      <c r="F18409" s="17">
        <v>3.799831E7</v>
      </c>
      <c r="G18409" s="17">
        <v>3.799831E7</v>
      </c>
      <c r="H18409" s="17">
        <v>3.799831E7</v>
      </c>
    </row>
    <row r="18410">
      <c r="A18410" s="7" t="s">
        <v>39564</v>
      </c>
      <c r="B18410" s="17" t="s">
        <v>39565</v>
      </c>
      <c r="C18410" s="17">
        <v>1.0</v>
      </c>
      <c r="D18410" s="17">
        <v>3.799831E7</v>
      </c>
      <c r="E18410" s="17">
        <v>3.799831E7</v>
      </c>
      <c r="F18410" s="17">
        <v>3.799831E7</v>
      </c>
      <c r="G18410" s="17">
        <v>3.799831E7</v>
      </c>
      <c r="H18410" s="17">
        <v>3.799831E7</v>
      </c>
    </row>
    <row r="18411">
      <c r="A18411" s="7" t="s">
        <v>39566</v>
      </c>
      <c r="B18411" s="17" t="s">
        <v>39567</v>
      </c>
      <c r="C18411" s="17">
        <v>15.0</v>
      </c>
      <c r="D18411" s="17">
        <v>1.49432972E7</v>
      </c>
      <c r="E18411" s="17">
        <v>3159470.0</v>
      </c>
      <c r="F18411" s="17">
        <v>6534468.0</v>
      </c>
      <c r="G18411" s="17">
        <v>1.4516447E7</v>
      </c>
      <c r="H18411" s="17">
        <v>3.3044314E7</v>
      </c>
    </row>
    <row r="18412">
      <c r="A18412" s="7" t="s">
        <v>39566</v>
      </c>
      <c r="B18412" s="17" t="s">
        <v>39567</v>
      </c>
      <c r="C18412" s="17">
        <v>15.0</v>
      </c>
      <c r="D18412" s="17">
        <v>1.49432972E7</v>
      </c>
      <c r="E18412" s="17">
        <v>3159470.0</v>
      </c>
      <c r="F18412" s="17">
        <v>6534468.0</v>
      </c>
      <c r="G18412" s="17">
        <v>1.4516447E7</v>
      </c>
      <c r="H18412" s="17">
        <v>3.3044314E7</v>
      </c>
    </row>
    <row r="18413">
      <c r="A18413" s="7" t="s">
        <v>39568</v>
      </c>
      <c r="B18413" s="17" t="s">
        <v>39569</v>
      </c>
      <c r="C18413" s="17">
        <v>15.0</v>
      </c>
      <c r="D18413" s="17">
        <v>1.238184247E7</v>
      </c>
      <c r="E18413" s="17">
        <v>3359500.0</v>
      </c>
      <c r="F18413" s="17">
        <v>1.0916931E7</v>
      </c>
      <c r="G18413" s="17">
        <v>1.889025E7</v>
      </c>
      <c r="H18413" s="17">
        <v>2.1234238E7</v>
      </c>
    </row>
    <row r="18414">
      <c r="A18414" s="7" t="s">
        <v>39568</v>
      </c>
      <c r="B18414" s="17" t="s">
        <v>39569</v>
      </c>
      <c r="C18414" s="17">
        <v>15.0</v>
      </c>
      <c r="D18414" s="17">
        <v>1.238184247E7</v>
      </c>
      <c r="E18414" s="17">
        <v>3359500.0</v>
      </c>
      <c r="F18414" s="17">
        <v>1.0916931E7</v>
      </c>
      <c r="G18414" s="17">
        <v>1.889025E7</v>
      </c>
      <c r="H18414" s="17">
        <v>2.1234238E7</v>
      </c>
    </row>
    <row r="18415">
      <c r="A18415" s="7" t="s">
        <v>39570</v>
      </c>
      <c r="B18415" s="17" t="s">
        <v>39571</v>
      </c>
      <c r="C18415" s="17">
        <v>1.0</v>
      </c>
      <c r="D18415" s="17">
        <v>2680248.0</v>
      </c>
      <c r="E18415" s="17">
        <v>2680248.0</v>
      </c>
      <c r="F18415" s="17">
        <v>2680248.0</v>
      </c>
      <c r="G18415" s="17">
        <v>2680248.0</v>
      </c>
      <c r="H18415" s="17">
        <v>2680248.0</v>
      </c>
    </row>
    <row r="18416">
      <c r="A18416" s="7" t="s">
        <v>39570</v>
      </c>
      <c r="B18416" s="17" t="s">
        <v>39571</v>
      </c>
      <c r="C18416" s="17">
        <v>1.0</v>
      </c>
      <c r="D18416" s="17">
        <v>2680248.0</v>
      </c>
      <c r="E18416" s="17">
        <v>2680248.0</v>
      </c>
      <c r="F18416" s="17">
        <v>2680248.0</v>
      </c>
      <c r="G18416" s="17">
        <v>2680248.0</v>
      </c>
      <c r="H18416" s="17">
        <v>2680248.0</v>
      </c>
    </row>
    <row r="18417">
      <c r="A18417" s="7" t="s">
        <v>39572</v>
      </c>
      <c r="B18417" s="17" t="s">
        <v>39573</v>
      </c>
      <c r="C18417" s="17">
        <v>1.0</v>
      </c>
      <c r="D18417" s="17">
        <v>1.34717E7</v>
      </c>
      <c r="E18417" s="17">
        <v>1.34717E7</v>
      </c>
      <c r="F18417" s="17">
        <v>1.34717E7</v>
      </c>
      <c r="G18417" s="17">
        <v>1.34717E7</v>
      </c>
      <c r="H18417" s="17">
        <v>1.34717E7</v>
      </c>
    </row>
    <row r="18418">
      <c r="A18418" s="7" t="s">
        <v>39572</v>
      </c>
      <c r="B18418" s="17" t="s">
        <v>39573</v>
      </c>
      <c r="C18418" s="17">
        <v>1.0</v>
      </c>
      <c r="D18418" s="17">
        <v>1.34717E7</v>
      </c>
      <c r="E18418" s="17">
        <v>1.34717E7</v>
      </c>
      <c r="F18418" s="17">
        <v>1.34717E7</v>
      </c>
      <c r="G18418" s="17">
        <v>1.34717E7</v>
      </c>
      <c r="H18418" s="17">
        <v>1.34717E7</v>
      </c>
    </row>
    <row r="18419">
      <c r="A18419" s="7" t="s">
        <v>39574</v>
      </c>
      <c r="B18419" s="17" t="s">
        <v>39575</v>
      </c>
      <c r="C18419" s="17">
        <v>6.0</v>
      </c>
      <c r="D18419" s="17">
        <v>6304790.5</v>
      </c>
      <c r="E18419" s="17">
        <v>3601987.0</v>
      </c>
      <c r="F18419" s="17">
        <v>6310522.0</v>
      </c>
      <c r="G18419" s="17">
        <v>9149386.0</v>
      </c>
      <c r="H18419" s="17">
        <v>9444688.0</v>
      </c>
    </row>
    <row r="18420">
      <c r="A18420" s="7" t="s">
        <v>39574</v>
      </c>
      <c r="B18420" s="17" t="s">
        <v>39575</v>
      </c>
      <c r="C18420" s="17">
        <v>6.0</v>
      </c>
      <c r="D18420" s="17">
        <v>6304790.5</v>
      </c>
      <c r="E18420" s="17">
        <v>3601987.0</v>
      </c>
      <c r="F18420" s="17">
        <v>6310522.0</v>
      </c>
      <c r="G18420" s="17">
        <v>9149386.0</v>
      </c>
      <c r="H18420" s="17">
        <v>9444688.0</v>
      </c>
    </row>
    <row r="18421">
      <c r="A18421" s="7" t="s">
        <v>39576</v>
      </c>
      <c r="B18421" s="17" t="s">
        <v>39577</v>
      </c>
      <c r="C18421" s="17">
        <v>39.0</v>
      </c>
      <c r="D18421" s="17">
        <v>1.730002392E7</v>
      </c>
      <c r="E18421" s="17">
        <v>4576808.0</v>
      </c>
      <c r="F18421" s="17">
        <v>8548762.0</v>
      </c>
      <c r="G18421" s="17">
        <v>1.3784873E7</v>
      </c>
      <c r="H18421" s="17">
        <v>4.2755496E7</v>
      </c>
    </row>
    <row r="18422">
      <c r="A18422" s="7" t="s">
        <v>39576</v>
      </c>
      <c r="B18422" s="17" t="s">
        <v>39577</v>
      </c>
      <c r="C18422" s="17">
        <v>39.0</v>
      </c>
      <c r="D18422" s="17">
        <v>1.730002392E7</v>
      </c>
      <c r="E18422" s="17">
        <v>4576808.0</v>
      </c>
      <c r="F18422" s="17">
        <v>8548762.0</v>
      </c>
      <c r="G18422" s="17">
        <v>1.3784873E7</v>
      </c>
      <c r="H18422" s="17">
        <v>4.2755496E7</v>
      </c>
    </row>
    <row r="18423">
      <c r="A18423" s="7" t="s">
        <v>39578</v>
      </c>
      <c r="B18423" s="17" t="s">
        <v>39579</v>
      </c>
      <c r="C18423" s="17">
        <v>15.0</v>
      </c>
      <c r="D18423" s="17">
        <v>3.230619387E7</v>
      </c>
      <c r="E18423" s="17">
        <v>5026552.0</v>
      </c>
      <c r="F18423" s="17">
        <v>1.0E7</v>
      </c>
      <c r="G18423" s="17">
        <v>2.8429867E7</v>
      </c>
      <c r="H18423" s="17">
        <v>1.23093943E8</v>
      </c>
    </row>
    <row r="18424">
      <c r="A18424" s="7" t="s">
        <v>39578</v>
      </c>
      <c r="B18424" s="17" t="s">
        <v>39579</v>
      </c>
      <c r="C18424" s="17">
        <v>15.0</v>
      </c>
      <c r="D18424" s="17">
        <v>3.230619387E7</v>
      </c>
      <c r="E18424" s="17">
        <v>5026552.0</v>
      </c>
      <c r="F18424" s="17">
        <v>1.0E7</v>
      </c>
      <c r="G18424" s="17">
        <v>2.8429867E7</v>
      </c>
      <c r="H18424" s="17">
        <v>1.23093943E8</v>
      </c>
    </row>
    <row r="18425">
      <c r="A18425" s="7" t="s">
        <v>39580</v>
      </c>
      <c r="B18425" s="17" t="s">
        <v>39581</v>
      </c>
      <c r="C18425" s="17">
        <v>2.0</v>
      </c>
      <c r="D18425" s="17">
        <v>1.2835294E7</v>
      </c>
      <c r="E18425" s="17">
        <v>1.1724034E7</v>
      </c>
      <c r="F18425" s="17">
        <v>1.1724034E7</v>
      </c>
      <c r="G18425" s="17">
        <v>1.3946554E7</v>
      </c>
      <c r="H18425" s="17">
        <v>1.3946554E7</v>
      </c>
    </row>
    <row r="18426">
      <c r="A18426" s="7" t="s">
        <v>39580</v>
      </c>
      <c r="B18426" s="17" t="s">
        <v>39581</v>
      </c>
      <c r="C18426" s="17">
        <v>2.0</v>
      </c>
      <c r="D18426" s="17">
        <v>1.2835294E7</v>
      </c>
      <c r="E18426" s="17">
        <v>1.1724034E7</v>
      </c>
      <c r="F18426" s="17">
        <v>1.1724034E7</v>
      </c>
      <c r="G18426" s="17">
        <v>1.3946554E7</v>
      </c>
      <c r="H18426" s="17">
        <v>1.3946554E7</v>
      </c>
    </row>
    <row r="18427">
      <c r="A18427" s="7" t="s">
        <v>39582</v>
      </c>
      <c r="B18427" s="17" t="s">
        <v>39583</v>
      </c>
      <c r="C18427" s="17">
        <v>2.0</v>
      </c>
      <c r="D18427" s="17">
        <v>1.14255245E7</v>
      </c>
      <c r="E18427" s="17">
        <v>7115934.0</v>
      </c>
      <c r="F18427" s="17">
        <v>7115934.0</v>
      </c>
      <c r="G18427" s="17">
        <v>1.5735115E7</v>
      </c>
      <c r="H18427" s="17">
        <v>1.5735115E7</v>
      </c>
    </row>
    <row r="18428">
      <c r="A18428" s="7" t="s">
        <v>39582</v>
      </c>
      <c r="B18428" s="17" t="s">
        <v>39583</v>
      </c>
      <c r="C18428" s="17">
        <v>2.0</v>
      </c>
      <c r="D18428" s="17">
        <v>1.14255245E7</v>
      </c>
      <c r="E18428" s="17">
        <v>7115934.0</v>
      </c>
      <c r="F18428" s="17">
        <v>7115934.0</v>
      </c>
      <c r="G18428" s="17">
        <v>1.5735115E7</v>
      </c>
      <c r="H18428" s="17">
        <v>1.5735115E7</v>
      </c>
    </row>
    <row r="18429">
      <c r="A18429" s="7" t="s">
        <v>39584</v>
      </c>
      <c r="B18429" s="17" t="s">
        <v>39585</v>
      </c>
      <c r="C18429" s="17">
        <v>1.0</v>
      </c>
      <c r="D18429" s="17">
        <v>1.1298973E7</v>
      </c>
      <c r="E18429" s="17">
        <v>1.1298973E7</v>
      </c>
      <c r="F18429" s="17">
        <v>1.1298973E7</v>
      </c>
      <c r="G18429" s="17">
        <v>1.1298973E7</v>
      </c>
      <c r="H18429" s="17">
        <v>1.1298973E7</v>
      </c>
    </row>
    <row r="18430">
      <c r="A18430" s="7" t="s">
        <v>39584</v>
      </c>
      <c r="B18430" s="17" t="s">
        <v>39585</v>
      </c>
      <c r="C18430" s="17">
        <v>1.0</v>
      </c>
      <c r="D18430" s="17">
        <v>1.1298973E7</v>
      </c>
      <c r="E18430" s="17">
        <v>1.1298973E7</v>
      </c>
      <c r="F18430" s="17">
        <v>1.1298973E7</v>
      </c>
      <c r="G18430" s="17">
        <v>1.1298973E7</v>
      </c>
      <c r="H18430" s="17">
        <v>1.1298973E7</v>
      </c>
    </row>
    <row r="18431">
      <c r="A18431" s="7" t="s">
        <v>39586</v>
      </c>
      <c r="B18431" s="17" t="s">
        <v>39587</v>
      </c>
      <c r="C18431" s="17">
        <v>4.0</v>
      </c>
      <c r="D18431" s="17">
        <v>5228568.0</v>
      </c>
      <c r="E18431" s="17">
        <v>998505.0</v>
      </c>
      <c r="F18431" s="17">
        <v>3706800.0</v>
      </c>
      <c r="G18431" s="17">
        <v>5000302.0</v>
      </c>
      <c r="H18431" s="17">
        <v>1.1208665E7</v>
      </c>
    </row>
    <row r="18432">
      <c r="A18432" s="7" t="s">
        <v>39586</v>
      </c>
      <c r="B18432" s="17" t="s">
        <v>39587</v>
      </c>
      <c r="C18432" s="17">
        <v>4.0</v>
      </c>
      <c r="D18432" s="17">
        <v>5228568.0</v>
      </c>
      <c r="E18432" s="17">
        <v>998505.0</v>
      </c>
      <c r="F18432" s="17">
        <v>3706800.0</v>
      </c>
      <c r="G18432" s="17">
        <v>5000302.0</v>
      </c>
      <c r="H18432" s="17">
        <v>1.1208665E7</v>
      </c>
    </row>
    <row r="18433">
      <c r="A18433" s="7" t="s">
        <v>39588</v>
      </c>
      <c r="B18433" s="17" t="s">
        <v>39589</v>
      </c>
      <c r="C18433" s="17">
        <v>19.0</v>
      </c>
      <c r="D18433" s="17">
        <v>1.221421626E7</v>
      </c>
      <c r="E18433" s="17">
        <v>5673636.0</v>
      </c>
      <c r="F18433" s="17">
        <v>1.0919297E7</v>
      </c>
      <c r="G18433" s="17">
        <v>1.657715E7</v>
      </c>
      <c r="H18433" s="17">
        <v>2.0951523E7</v>
      </c>
    </row>
    <row r="18434">
      <c r="A18434" s="7" t="s">
        <v>39588</v>
      </c>
      <c r="B18434" s="17" t="s">
        <v>39589</v>
      </c>
      <c r="C18434" s="17">
        <v>19.0</v>
      </c>
      <c r="D18434" s="17">
        <v>1.221421626E7</v>
      </c>
      <c r="E18434" s="17">
        <v>5673636.0</v>
      </c>
      <c r="F18434" s="17">
        <v>1.0919297E7</v>
      </c>
      <c r="G18434" s="17">
        <v>1.657715E7</v>
      </c>
      <c r="H18434" s="17">
        <v>2.0951523E7</v>
      </c>
    </row>
    <row r="18435">
      <c r="A18435" s="7" t="s">
        <v>39590</v>
      </c>
      <c r="B18435" s="17" t="s">
        <v>39591</v>
      </c>
      <c r="C18435" s="17">
        <v>5.0</v>
      </c>
      <c r="D18435" s="17">
        <v>6317474.8</v>
      </c>
      <c r="E18435" s="17">
        <v>4629018.0</v>
      </c>
      <c r="F18435" s="17">
        <v>5336310.0</v>
      </c>
      <c r="G18435" s="17">
        <v>5736434.0</v>
      </c>
      <c r="H18435" s="17">
        <v>1.2997276E7</v>
      </c>
    </row>
    <row r="18436">
      <c r="A18436" s="7" t="s">
        <v>39590</v>
      </c>
      <c r="B18436" s="17" t="s">
        <v>39591</v>
      </c>
      <c r="C18436" s="17">
        <v>5.0</v>
      </c>
      <c r="D18436" s="17">
        <v>6317474.8</v>
      </c>
      <c r="E18436" s="17">
        <v>4629018.0</v>
      </c>
      <c r="F18436" s="17">
        <v>5336310.0</v>
      </c>
      <c r="G18436" s="17">
        <v>5736434.0</v>
      </c>
      <c r="H18436" s="17">
        <v>1.2997276E7</v>
      </c>
    </row>
    <row r="18437">
      <c r="A18437" s="7" t="s">
        <v>39592</v>
      </c>
      <c r="B18437" s="17" t="s">
        <v>39593</v>
      </c>
      <c r="C18437" s="17">
        <v>4.0</v>
      </c>
      <c r="D18437" s="17">
        <v>8214194.5</v>
      </c>
      <c r="E18437" s="17">
        <v>2542728.0</v>
      </c>
      <c r="F18437" s="17">
        <v>3339962.0</v>
      </c>
      <c r="G18437" s="17">
        <v>8772000.0</v>
      </c>
      <c r="H18437" s="17">
        <v>1.8202088E7</v>
      </c>
    </row>
    <row r="18438">
      <c r="A18438" s="7" t="s">
        <v>39592</v>
      </c>
      <c r="B18438" s="17" t="s">
        <v>39593</v>
      </c>
      <c r="C18438" s="17">
        <v>4.0</v>
      </c>
      <c r="D18438" s="17">
        <v>8214194.5</v>
      </c>
      <c r="E18438" s="17">
        <v>2542728.0</v>
      </c>
      <c r="F18438" s="17">
        <v>3339962.0</v>
      </c>
      <c r="G18438" s="17">
        <v>8772000.0</v>
      </c>
      <c r="H18438" s="17">
        <v>1.8202088E7</v>
      </c>
    </row>
    <row r="18439">
      <c r="A18439" s="7" t="s">
        <v>39594</v>
      </c>
      <c r="B18439" s="17" t="s">
        <v>39595</v>
      </c>
      <c r="C18439" s="17">
        <v>7.0</v>
      </c>
      <c r="D18439" s="17">
        <v>9340587.286</v>
      </c>
      <c r="E18439" s="17">
        <v>5572734.0</v>
      </c>
      <c r="F18439" s="17">
        <v>6963959.0</v>
      </c>
      <c r="G18439" s="17">
        <v>1.3986409E7</v>
      </c>
      <c r="H18439" s="17">
        <v>1.4848066E7</v>
      </c>
    </row>
    <row r="18440">
      <c r="A18440" s="7" t="s">
        <v>39594</v>
      </c>
      <c r="B18440" s="17" t="s">
        <v>39595</v>
      </c>
      <c r="C18440" s="17">
        <v>7.0</v>
      </c>
      <c r="D18440" s="17">
        <v>9340587.286</v>
      </c>
      <c r="E18440" s="17">
        <v>5572734.0</v>
      </c>
      <c r="F18440" s="17">
        <v>6963959.0</v>
      </c>
      <c r="G18440" s="17">
        <v>1.3986409E7</v>
      </c>
      <c r="H18440" s="17">
        <v>1.4848066E7</v>
      </c>
    </row>
    <row r="18441">
      <c r="A18441" s="7" t="s">
        <v>39596</v>
      </c>
      <c r="B18441" s="17" t="s">
        <v>39597</v>
      </c>
      <c r="C18441" s="17">
        <v>1.0</v>
      </c>
      <c r="D18441" s="17">
        <v>3118360.0</v>
      </c>
      <c r="E18441" s="17">
        <v>3118360.0</v>
      </c>
      <c r="F18441" s="17">
        <v>3118360.0</v>
      </c>
      <c r="G18441" s="17">
        <v>3118360.0</v>
      </c>
      <c r="H18441" s="17">
        <v>3118360.0</v>
      </c>
    </row>
    <row r="18442">
      <c r="A18442" s="7" t="s">
        <v>39596</v>
      </c>
      <c r="B18442" s="17" t="s">
        <v>39597</v>
      </c>
      <c r="C18442" s="17">
        <v>1.0</v>
      </c>
      <c r="D18442" s="17">
        <v>3118360.0</v>
      </c>
      <c r="E18442" s="17">
        <v>3118360.0</v>
      </c>
      <c r="F18442" s="17">
        <v>3118360.0</v>
      </c>
      <c r="G18442" s="17">
        <v>3118360.0</v>
      </c>
      <c r="H18442" s="17">
        <v>3118360.0</v>
      </c>
    </row>
    <row r="18443">
      <c r="A18443" s="7" t="s">
        <v>39599</v>
      </c>
      <c r="B18443" s="17" t="s">
        <v>39600</v>
      </c>
      <c r="C18443" s="17">
        <v>18.0</v>
      </c>
      <c r="D18443" s="17">
        <v>1.27621645E7</v>
      </c>
      <c r="E18443" s="17">
        <v>7010618.0</v>
      </c>
      <c r="F18443" s="17">
        <v>9742983.0</v>
      </c>
      <c r="G18443" s="17">
        <v>1.371E7</v>
      </c>
      <c r="H18443" s="17">
        <v>2.6385237E7</v>
      </c>
    </row>
    <row r="18444">
      <c r="A18444" s="7" t="s">
        <v>39599</v>
      </c>
      <c r="B18444" s="17" t="s">
        <v>39600</v>
      </c>
      <c r="C18444" s="17">
        <v>18.0</v>
      </c>
      <c r="D18444" s="17">
        <v>1.27621645E7</v>
      </c>
      <c r="E18444" s="17">
        <v>7010618.0</v>
      </c>
      <c r="F18444" s="17">
        <v>9742983.0</v>
      </c>
      <c r="G18444" s="17">
        <v>1.371E7</v>
      </c>
      <c r="H18444" s="17">
        <v>2.6385237E7</v>
      </c>
    </row>
    <row r="18445">
      <c r="A18445" s="7" t="s">
        <v>39601</v>
      </c>
      <c r="B18445" s="17" t="s">
        <v>39602</v>
      </c>
      <c r="C18445" s="17">
        <v>8.0</v>
      </c>
      <c r="D18445" s="17">
        <v>6139885.75</v>
      </c>
      <c r="E18445" s="17">
        <v>3706800.0</v>
      </c>
      <c r="F18445" s="17">
        <v>4829816.0</v>
      </c>
      <c r="G18445" s="17">
        <v>6441010.0</v>
      </c>
      <c r="H18445" s="17">
        <v>1.1965046E7</v>
      </c>
    </row>
    <row r="18446">
      <c r="A18446" s="7" t="s">
        <v>39601</v>
      </c>
      <c r="B18446" s="17" t="s">
        <v>39602</v>
      </c>
      <c r="C18446" s="17">
        <v>8.0</v>
      </c>
      <c r="D18446" s="17">
        <v>6139885.75</v>
      </c>
      <c r="E18446" s="17">
        <v>3706800.0</v>
      </c>
      <c r="F18446" s="17">
        <v>4829816.0</v>
      </c>
      <c r="G18446" s="17">
        <v>6441010.0</v>
      </c>
      <c r="H18446" s="17">
        <v>1.1965046E7</v>
      </c>
    </row>
    <row r="18447">
      <c r="A18447" s="7" t="s">
        <v>39603</v>
      </c>
      <c r="B18447" s="17" t="s">
        <v>39604</v>
      </c>
      <c r="C18447" s="17">
        <v>8.0</v>
      </c>
      <c r="D18447" s="17">
        <v>2.608989825E7</v>
      </c>
      <c r="E18447" s="17">
        <v>4656110.0</v>
      </c>
      <c r="F18447" s="17">
        <v>5663510.0</v>
      </c>
      <c r="G18447" s="17">
        <v>3.4855635E7</v>
      </c>
      <c r="H18447" s="17">
        <v>6.8520101E7</v>
      </c>
    </row>
    <row r="18448">
      <c r="A18448" s="7" t="s">
        <v>39603</v>
      </c>
      <c r="B18448" s="17" t="s">
        <v>39604</v>
      </c>
      <c r="C18448" s="17">
        <v>8.0</v>
      </c>
      <c r="D18448" s="17">
        <v>2.608989825E7</v>
      </c>
      <c r="E18448" s="17">
        <v>4656110.0</v>
      </c>
      <c r="F18448" s="17">
        <v>5663510.0</v>
      </c>
      <c r="G18448" s="17">
        <v>3.4855635E7</v>
      </c>
      <c r="H18448" s="17">
        <v>6.8520101E7</v>
      </c>
    </row>
    <row r="18449">
      <c r="A18449" s="7" t="s">
        <v>39605</v>
      </c>
      <c r="B18449" s="17" t="s">
        <v>39606</v>
      </c>
      <c r="C18449" s="17">
        <v>23.0</v>
      </c>
      <c r="D18449" s="17">
        <v>1.794942822E7</v>
      </c>
      <c r="E18449" s="17">
        <v>5300683.0</v>
      </c>
      <c r="F18449" s="17">
        <v>7771924.0</v>
      </c>
      <c r="G18449" s="17">
        <v>2.3647659E7</v>
      </c>
      <c r="H18449" s="17">
        <v>5.053165E7</v>
      </c>
    </row>
    <row r="18450">
      <c r="A18450" s="7" t="s">
        <v>39605</v>
      </c>
      <c r="B18450" s="17" t="s">
        <v>39606</v>
      </c>
      <c r="C18450" s="17">
        <v>23.0</v>
      </c>
      <c r="D18450" s="17">
        <v>1.794942822E7</v>
      </c>
      <c r="E18450" s="17">
        <v>5300683.0</v>
      </c>
      <c r="F18450" s="17">
        <v>7771924.0</v>
      </c>
      <c r="G18450" s="17">
        <v>2.3647659E7</v>
      </c>
      <c r="H18450" s="17">
        <v>5.053165E7</v>
      </c>
    </row>
    <row r="18451">
      <c r="A18451" s="7" t="s">
        <v>39607</v>
      </c>
      <c r="B18451" s="17" t="s">
        <v>39608</v>
      </c>
      <c r="C18451" s="17">
        <v>2.0</v>
      </c>
      <c r="D18451" s="17">
        <v>2.2473223E7</v>
      </c>
      <c r="E18451" s="17">
        <v>1.1286891E7</v>
      </c>
      <c r="F18451" s="17">
        <v>1.1286891E7</v>
      </c>
      <c r="G18451" s="17">
        <v>3.3659555E7</v>
      </c>
      <c r="H18451" s="17">
        <v>3.3659555E7</v>
      </c>
    </row>
    <row r="18452">
      <c r="A18452" s="7" t="s">
        <v>39607</v>
      </c>
      <c r="B18452" s="17" t="s">
        <v>39608</v>
      </c>
      <c r="C18452" s="17">
        <v>2.0</v>
      </c>
      <c r="D18452" s="17">
        <v>2.2473223E7</v>
      </c>
      <c r="E18452" s="17">
        <v>1.1286891E7</v>
      </c>
      <c r="F18452" s="17">
        <v>1.1286891E7</v>
      </c>
      <c r="G18452" s="17">
        <v>3.3659555E7</v>
      </c>
      <c r="H18452" s="17">
        <v>3.3659555E7</v>
      </c>
    </row>
    <row r="18453">
      <c r="A18453" s="7" t="s">
        <v>39610</v>
      </c>
      <c r="B18453" s="17" t="s">
        <v>39611</v>
      </c>
      <c r="C18453" s="17">
        <v>1.0</v>
      </c>
      <c r="D18453" s="17">
        <v>4812393.0</v>
      </c>
      <c r="E18453" s="17">
        <v>4812393.0</v>
      </c>
      <c r="F18453" s="17">
        <v>4812393.0</v>
      </c>
      <c r="G18453" s="17">
        <v>4812393.0</v>
      </c>
      <c r="H18453" s="17">
        <v>4812393.0</v>
      </c>
    </row>
    <row r="18454">
      <c r="A18454" s="7" t="s">
        <v>39610</v>
      </c>
      <c r="B18454" s="17" t="s">
        <v>39611</v>
      </c>
      <c r="C18454" s="17">
        <v>1.0</v>
      </c>
      <c r="D18454" s="17">
        <v>4812393.0</v>
      </c>
      <c r="E18454" s="17">
        <v>4812393.0</v>
      </c>
      <c r="F18454" s="17">
        <v>4812393.0</v>
      </c>
      <c r="G18454" s="17">
        <v>4812393.0</v>
      </c>
      <c r="H18454" s="17">
        <v>4812393.0</v>
      </c>
    </row>
    <row r="18455">
      <c r="A18455" s="7" t="s">
        <v>39612</v>
      </c>
      <c r="B18455" s="17" t="s">
        <v>39613</v>
      </c>
      <c r="C18455" s="17">
        <v>1.0</v>
      </c>
      <c r="D18455" s="17">
        <v>8569936.0</v>
      </c>
      <c r="E18455" s="17">
        <v>8569936.0</v>
      </c>
      <c r="F18455" s="17">
        <v>8569936.0</v>
      </c>
      <c r="G18455" s="17">
        <v>8569936.0</v>
      </c>
      <c r="H18455" s="17">
        <v>8569936.0</v>
      </c>
    </row>
    <row r="18456">
      <c r="A18456" s="7" t="s">
        <v>39612</v>
      </c>
      <c r="B18456" s="17" t="s">
        <v>39613</v>
      </c>
      <c r="C18456" s="17">
        <v>1.0</v>
      </c>
      <c r="D18456" s="17">
        <v>8569936.0</v>
      </c>
      <c r="E18456" s="17">
        <v>8569936.0</v>
      </c>
      <c r="F18456" s="17">
        <v>8569936.0</v>
      </c>
      <c r="G18456" s="17">
        <v>8569936.0</v>
      </c>
      <c r="H18456" s="17">
        <v>8569936.0</v>
      </c>
    </row>
    <row r="18457">
      <c r="A18457" s="7" t="s">
        <v>39614</v>
      </c>
      <c r="B18457" s="17" t="s">
        <v>39615</v>
      </c>
      <c r="C18457" s="17">
        <v>6.0</v>
      </c>
      <c r="D18457" s="17">
        <v>1.770420983E7</v>
      </c>
      <c r="E18457" s="17">
        <v>4843928.0</v>
      </c>
      <c r="F18457" s="17">
        <v>2.0925407E7</v>
      </c>
      <c r="G18457" s="17">
        <v>2.3984287E7</v>
      </c>
      <c r="H18457" s="17">
        <v>3.2192947E7</v>
      </c>
    </row>
    <row r="18458">
      <c r="A18458" s="7" t="s">
        <v>39614</v>
      </c>
      <c r="B18458" s="17" t="s">
        <v>39615</v>
      </c>
      <c r="C18458" s="17">
        <v>6.0</v>
      </c>
      <c r="D18458" s="17">
        <v>1.770420983E7</v>
      </c>
      <c r="E18458" s="17">
        <v>4843928.0</v>
      </c>
      <c r="F18458" s="17">
        <v>2.0925407E7</v>
      </c>
      <c r="G18458" s="17">
        <v>2.3984287E7</v>
      </c>
      <c r="H18458" s="17">
        <v>3.2192947E7</v>
      </c>
    </row>
    <row r="18459">
      <c r="A18459" s="7" t="s">
        <v>39616</v>
      </c>
      <c r="B18459" s="17" t="s">
        <v>39617</v>
      </c>
      <c r="C18459" s="17">
        <v>1.0</v>
      </c>
      <c r="D18459" s="17">
        <v>1.1048217E7</v>
      </c>
      <c r="E18459" s="17">
        <v>1.1048217E7</v>
      </c>
      <c r="F18459" s="17">
        <v>1.1048217E7</v>
      </c>
      <c r="G18459" s="17">
        <v>1.1048217E7</v>
      </c>
      <c r="H18459" s="17">
        <v>1.1048217E7</v>
      </c>
    </row>
    <row r="18460">
      <c r="A18460" s="7" t="s">
        <v>39616</v>
      </c>
      <c r="B18460" s="17" t="s">
        <v>39617</v>
      </c>
      <c r="C18460" s="17">
        <v>1.0</v>
      </c>
      <c r="D18460" s="17">
        <v>1.1048217E7</v>
      </c>
      <c r="E18460" s="17">
        <v>1.1048217E7</v>
      </c>
      <c r="F18460" s="17">
        <v>1.1048217E7</v>
      </c>
      <c r="G18460" s="17">
        <v>1.1048217E7</v>
      </c>
      <c r="H18460" s="17">
        <v>1.1048217E7</v>
      </c>
    </row>
    <row r="18461">
      <c r="A18461" s="7" t="s">
        <v>39618</v>
      </c>
      <c r="B18461" s="17" t="s">
        <v>39619</v>
      </c>
      <c r="C18461" s="17">
        <v>3.0</v>
      </c>
      <c r="D18461" s="17">
        <v>5649520.667</v>
      </c>
      <c r="E18461" s="17">
        <v>3512115.0</v>
      </c>
      <c r="F18461" s="17">
        <v>3848584.0</v>
      </c>
      <c r="G18461" s="17">
        <v>9587863.0</v>
      </c>
      <c r="H18461" s="17">
        <v>9587863.0</v>
      </c>
    </row>
    <row r="18462">
      <c r="A18462" s="7" t="s">
        <v>39618</v>
      </c>
      <c r="B18462" s="17" t="s">
        <v>39619</v>
      </c>
      <c r="C18462" s="17">
        <v>3.0</v>
      </c>
      <c r="D18462" s="17">
        <v>5649520.667</v>
      </c>
      <c r="E18462" s="17">
        <v>3512115.0</v>
      </c>
      <c r="F18462" s="17">
        <v>3848584.0</v>
      </c>
      <c r="G18462" s="17">
        <v>9587863.0</v>
      </c>
      <c r="H18462" s="17">
        <v>9587863.0</v>
      </c>
    </row>
    <row r="18463">
      <c r="A18463" s="7" t="s">
        <v>39620</v>
      </c>
      <c r="B18463" s="17" t="s">
        <v>39621</v>
      </c>
      <c r="C18463" s="17">
        <v>1.0</v>
      </c>
      <c r="D18463" s="17">
        <v>9661775.0</v>
      </c>
      <c r="E18463" s="17">
        <v>9661775.0</v>
      </c>
      <c r="F18463" s="17">
        <v>9661775.0</v>
      </c>
      <c r="G18463" s="17">
        <v>9661775.0</v>
      </c>
      <c r="H18463" s="17">
        <v>9661775.0</v>
      </c>
    </row>
    <row r="18464">
      <c r="A18464" s="7" t="s">
        <v>39620</v>
      </c>
      <c r="B18464" s="17" t="s">
        <v>39621</v>
      </c>
      <c r="C18464" s="17">
        <v>1.0</v>
      </c>
      <c r="D18464" s="17">
        <v>9661775.0</v>
      </c>
      <c r="E18464" s="17">
        <v>9661775.0</v>
      </c>
      <c r="F18464" s="17">
        <v>9661775.0</v>
      </c>
      <c r="G18464" s="17">
        <v>9661775.0</v>
      </c>
      <c r="H18464" s="17">
        <v>9661775.0</v>
      </c>
    </row>
    <row r="18465">
      <c r="A18465" s="7" t="s">
        <v>39622</v>
      </c>
      <c r="B18465" s="17" t="s">
        <v>39623</v>
      </c>
      <c r="C18465" s="17">
        <v>4.0</v>
      </c>
      <c r="D18465" s="17">
        <v>1.1929547E7</v>
      </c>
      <c r="E18465" s="17">
        <v>5629051.0</v>
      </c>
      <c r="F18465" s="17">
        <v>7282586.0</v>
      </c>
      <c r="G18465" s="17">
        <v>8318711.0</v>
      </c>
      <c r="H18465" s="17">
        <v>2.648784E7</v>
      </c>
    </row>
    <row r="18466">
      <c r="A18466" s="7" t="s">
        <v>39622</v>
      </c>
      <c r="B18466" s="17" t="s">
        <v>39623</v>
      </c>
      <c r="C18466" s="17">
        <v>4.0</v>
      </c>
      <c r="D18466" s="17">
        <v>1.1929547E7</v>
      </c>
      <c r="E18466" s="17">
        <v>5629051.0</v>
      </c>
      <c r="F18466" s="17">
        <v>7282586.0</v>
      </c>
      <c r="G18466" s="17">
        <v>8318711.0</v>
      </c>
      <c r="H18466" s="17">
        <v>2.648784E7</v>
      </c>
    </row>
    <row r="18467">
      <c r="A18467" s="7" t="s">
        <v>39624</v>
      </c>
      <c r="B18467" s="17" t="s">
        <v>39625</v>
      </c>
      <c r="C18467" s="17">
        <v>1.0</v>
      </c>
      <c r="D18467" s="17">
        <v>1107954.0</v>
      </c>
      <c r="E18467" s="17">
        <v>1107954.0</v>
      </c>
      <c r="F18467" s="17">
        <v>1107954.0</v>
      </c>
      <c r="G18467" s="17">
        <v>1107954.0</v>
      </c>
      <c r="H18467" s="17">
        <v>1107954.0</v>
      </c>
    </row>
    <row r="18468">
      <c r="A18468" s="7" t="s">
        <v>39624</v>
      </c>
      <c r="B18468" s="17" t="s">
        <v>39625</v>
      </c>
      <c r="C18468" s="17">
        <v>1.0</v>
      </c>
      <c r="D18468" s="17">
        <v>1107954.0</v>
      </c>
      <c r="E18468" s="17">
        <v>1107954.0</v>
      </c>
      <c r="F18468" s="17">
        <v>1107954.0</v>
      </c>
      <c r="G18468" s="17">
        <v>1107954.0</v>
      </c>
      <c r="H18468" s="17">
        <v>1107954.0</v>
      </c>
    </row>
    <row r="18469">
      <c r="A18469" s="7" t="s">
        <v>39627</v>
      </c>
      <c r="B18469" s="17" t="s">
        <v>39628</v>
      </c>
      <c r="C18469" s="17">
        <v>2.0</v>
      </c>
      <c r="D18469" s="17">
        <v>7.14838515E7</v>
      </c>
      <c r="E18469" s="17">
        <v>1.275392E7</v>
      </c>
      <c r="F18469" s="17">
        <v>1.275392E7</v>
      </c>
      <c r="G18469" s="17">
        <v>1.30213783E8</v>
      </c>
      <c r="H18469" s="17">
        <v>1.30213783E8</v>
      </c>
    </row>
    <row r="18470">
      <c r="A18470" s="7" t="s">
        <v>39627</v>
      </c>
      <c r="B18470" s="17" t="s">
        <v>39628</v>
      </c>
      <c r="C18470" s="17">
        <v>2.0</v>
      </c>
      <c r="D18470" s="17">
        <v>7.14838515E7</v>
      </c>
      <c r="E18470" s="17">
        <v>1.275392E7</v>
      </c>
      <c r="F18470" s="17">
        <v>1.275392E7</v>
      </c>
      <c r="G18470" s="17">
        <v>1.30213783E8</v>
      </c>
      <c r="H18470" s="17">
        <v>1.30213783E8</v>
      </c>
    </row>
    <row r="18471">
      <c r="A18471" s="7" t="s">
        <v>39629</v>
      </c>
      <c r="B18471" s="17" t="s">
        <v>39630</v>
      </c>
      <c r="C18471" s="17">
        <v>2.0</v>
      </c>
      <c r="D18471" s="17">
        <v>6808972.0</v>
      </c>
      <c r="E18471" s="17">
        <v>2542583.0</v>
      </c>
      <c r="F18471" s="17">
        <v>2542583.0</v>
      </c>
      <c r="G18471" s="17">
        <v>1.1075361E7</v>
      </c>
      <c r="H18471" s="17">
        <v>1.1075361E7</v>
      </c>
    </row>
    <row r="18472">
      <c r="A18472" s="7" t="s">
        <v>39629</v>
      </c>
      <c r="B18472" s="17" t="s">
        <v>39630</v>
      </c>
      <c r="C18472" s="17">
        <v>2.0</v>
      </c>
      <c r="D18472" s="17">
        <v>6808972.0</v>
      </c>
      <c r="E18472" s="17">
        <v>2542583.0</v>
      </c>
      <c r="F18472" s="17">
        <v>2542583.0</v>
      </c>
      <c r="G18472" s="17">
        <v>1.1075361E7</v>
      </c>
      <c r="H18472" s="17">
        <v>1.1075361E7</v>
      </c>
    </row>
    <row r="18473">
      <c r="A18473" s="7" t="s">
        <v>39631</v>
      </c>
      <c r="B18473" s="17" t="s">
        <v>39632</v>
      </c>
      <c r="C18473" s="17">
        <v>1.0</v>
      </c>
      <c r="D18473" s="17">
        <v>6432960.0</v>
      </c>
      <c r="E18473" s="17">
        <v>6432960.0</v>
      </c>
      <c r="F18473" s="17">
        <v>6432960.0</v>
      </c>
      <c r="G18473" s="17">
        <v>6432960.0</v>
      </c>
      <c r="H18473" s="17">
        <v>6432960.0</v>
      </c>
    </row>
    <row r="18474">
      <c r="A18474" s="7" t="s">
        <v>39631</v>
      </c>
      <c r="B18474" s="17" t="s">
        <v>39632</v>
      </c>
      <c r="C18474" s="17">
        <v>1.0</v>
      </c>
      <c r="D18474" s="17">
        <v>6432960.0</v>
      </c>
      <c r="E18474" s="17">
        <v>6432960.0</v>
      </c>
      <c r="F18474" s="17">
        <v>6432960.0</v>
      </c>
      <c r="G18474" s="17">
        <v>6432960.0</v>
      </c>
      <c r="H18474" s="17">
        <v>6432960.0</v>
      </c>
    </row>
    <row r="18475">
      <c r="A18475" s="7" t="s">
        <v>39634</v>
      </c>
      <c r="B18475" s="17" t="s">
        <v>39635</v>
      </c>
      <c r="C18475" s="17">
        <v>3.0</v>
      </c>
      <c r="D18475" s="17">
        <v>1.232778933E7</v>
      </c>
      <c r="E18475" s="17">
        <v>3107907.0</v>
      </c>
      <c r="F18475" s="17">
        <v>1.4647671E7</v>
      </c>
      <c r="G18475" s="17">
        <v>1.922779E7</v>
      </c>
      <c r="H18475" s="17">
        <v>1.922779E7</v>
      </c>
    </row>
    <row r="18476">
      <c r="A18476" s="7" t="s">
        <v>39634</v>
      </c>
      <c r="B18476" s="17" t="s">
        <v>39635</v>
      </c>
      <c r="C18476" s="17">
        <v>3.0</v>
      </c>
      <c r="D18476" s="17">
        <v>1.232778933E7</v>
      </c>
      <c r="E18476" s="17">
        <v>3107907.0</v>
      </c>
      <c r="F18476" s="17">
        <v>1.4647671E7</v>
      </c>
      <c r="G18476" s="17">
        <v>1.922779E7</v>
      </c>
      <c r="H18476" s="17">
        <v>1.922779E7</v>
      </c>
    </row>
    <row r="18477">
      <c r="A18477" s="7" t="s">
        <v>39636</v>
      </c>
      <c r="B18477" s="17" t="s">
        <v>39637</v>
      </c>
      <c r="C18477" s="17">
        <v>3.0</v>
      </c>
      <c r="D18477" s="17">
        <v>1.930150967E7</v>
      </c>
      <c r="E18477" s="17">
        <v>3797265.0</v>
      </c>
      <c r="F18477" s="17">
        <v>1.1685952E7</v>
      </c>
      <c r="G18477" s="17">
        <v>4.2421312E7</v>
      </c>
      <c r="H18477" s="17">
        <v>4.2421312E7</v>
      </c>
    </row>
    <row r="18478">
      <c r="A18478" s="7" t="s">
        <v>39636</v>
      </c>
      <c r="B18478" s="17" t="s">
        <v>39637</v>
      </c>
      <c r="C18478" s="17">
        <v>3.0</v>
      </c>
      <c r="D18478" s="17">
        <v>1.930150967E7</v>
      </c>
      <c r="E18478" s="17">
        <v>3797265.0</v>
      </c>
      <c r="F18478" s="17">
        <v>1.1685952E7</v>
      </c>
      <c r="G18478" s="17">
        <v>4.2421312E7</v>
      </c>
      <c r="H18478" s="17">
        <v>4.2421312E7</v>
      </c>
    </row>
    <row r="18479">
      <c r="A18479" s="7" t="s">
        <v>39638</v>
      </c>
      <c r="B18479" s="17" t="s">
        <v>39639</v>
      </c>
      <c r="C18479" s="17">
        <v>2.0</v>
      </c>
      <c r="D18479" s="17">
        <v>2.51804195E7</v>
      </c>
      <c r="E18479" s="17">
        <v>8226784.0</v>
      </c>
      <c r="F18479" s="17">
        <v>8226784.0</v>
      </c>
      <c r="G18479" s="17">
        <v>4.2134055E7</v>
      </c>
      <c r="H18479" s="17">
        <v>4.2134055E7</v>
      </c>
    </row>
    <row r="18480">
      <c r="A18480" s="7" t="s">
        <v>39638</v>
      </c>
      <c r="B18480" s="17" t="s">
        <v>39639</v>
      </c>
      <c r="C18480" s="17">
        <v>2.0</v>
      </c>
      <c r="D18480" s="17">
        <v>2.51804195E7</v>
      </c>
      <c r="E18480" s="17">
        <v>8226784.0</v>
      </c>
      <c r="F18480" s="17">
        <v>8226784.0</v>
      </c>
      <c r="G18480" s="17">
        <v>4.2134055E7</v>
      </c>
      <c r="H18480" s="17">
        <v>4.2134055E7</v>
      </c>
    </row>
    <row r="18481">
      <c r="A18481" s="7" t="s">
        <v>39640</v>
      </c>
      <c r="B18481" s="17" t="s">
        <v>39641</v>
      </c>
      <c r="C18481" s="17">
        <v>9.0</v>
      </c>
      <c r="D18481" s="17">
        <v>8905319.333</v>
      </c>
      <c r="E18481" s="17">
        <v>3453128.0</v>
      </c>
      <c r="F18481" s="17">
        <v>5924115.0</v>
      </c>
      <c r="G18481" s="17">
        <v>7554147.0</v>
      </c>
      <c r="H18481" s="17">
        <v>2.5828092E7</v>
      </c>
    </row>
    <row r="18482">
      <c r="A18482" s="7" t="s">
        <v>39640</v>
      </c>
      <c r="B18482" s="17" t="s">
        <v>39641</v>
      </c>
      <c r="C18482" s="17">
        <v>9.0</v>
      </c>
      <c r="D18482" s="17">
        <v>8905319.333</v>
      </c>
      <c r="E18482" s="17">
        <v>3453128.0</v>
      </c>
      <c r="F18482" s="17">
        <v>5924115.0</v>
      </c>
      <c r="G18482" s="17">
        <v>7554147.0</v>
      </c>
      <c r="H18482" s="17">
        <v>2.5828092E7</v>
      </c>
    </row>
    <row r="18483">
      <c r="A18483" s="7" t="s">
        <v>39642</v>
      </c>
      <c r="B18483" s="17" t="s">
        <v>39643</v>
      </c>
      <c r="C18483" s="17">
        <v>3.0</v>
      </c>
      <c r="D18483" s="17">
        <v>2.466757633E7</v>
      </c>
      <c r="E18483" s="17">
        <v>2006003.0</v>
      </c>
      <c r="F18483" s="17">
        <v>8039542.0</v>
      </c>
      <c r="G18483" s="17">
        <v>6.3957184E7</v>
      </c>
      <c r="H18483" s="17">
        <v>6.3957184E7</v>
      </c>
    </row>
    <row r="18484">
      <c r="A18484" s="7" t="s">
        <v>39642</v>
      </c>
      <c r="B18484" s="17" t="s">
        <v>39643</v>
      </c>
      <c r="C18484" s="17">
        <v>3.0</v>
      </c>
      <c r="D18484" s="17">
        <v>2.466757633E7</v>
      </c>
      <c r="E18484" s="17">
        <v>2006003.0</v>
      </c>
      <c r="F18484" s="17">
        <v>8039542.0</v>
      </c>
      <c r="G18484" s="17">
        <v>6.3957184E7</v>
      </c>
      <c r="H18484" s="17">
        <v>6.3957184E7</v>
      </c>
    </row>
    <row r="18485">
      <c r="A18485" s="7" t="s">
        <v>39644</v>
      </c>
      <c r="B18485" s="17" t="s">
        <v>39645</v>
      </c>
      <c r="C18485" s="17">
        <v>2.0</v>
      </c>
      <c r="D18485" s="17">
        <v>9955406.0</v>
      </c>
      <c r="E18485" s="17">
        <v>5713310.0</v>
      </c>
      <c r="F18485" s="17">
        <v>5713310.0</v>
      </c>
      <c r="G18485" s="17">
        <v>1.4197502E7</v>
      </c>
      <c r="H18485" s="17">
        <v>1.4197502E7</v>
      </c>
    </row>
    <row r="18486">
      <c r="A18486" s="7" t="s">
        <v>39644</v>
      </c>
      <c r="B18486" s="17" t="s">
        <v>39645</v>
      </c>
      <c r="C18486" s="17">
        <v>2.0</v>
      </c>
      <c r="D18486" s="17">
        <v>9955406.0</v>
      </c>
      <c r="E18486" s="17">
        <v>5713310.0</v>
      </c>
      <c r="F18486" s="17">
        <v>5713310.0</v>
      </c>
      <c r="G18486" s="17">
        <v>1.4197502E7</v>
      </c>
      <c r="H18486" s="17">
        <v>1.4197502E7</v>
      </c>
    </row>
    <row r="18487">
      <c r="A18487" s="7" t="s">
        <v>39646</v>
      </c>
      <c r="B18487" s="17" t="s">
        <v>39647</v>
      </c>
      <c r="C18487" s="17">
        <v>7.0</v>
      </c>
      <c r="D18487" s="17">
        <v>1.863145957E7</v>
      </c>
      <c r="E18487" s="17">
        <v>6601933.0</v>
      </c>
      <c r="F18487" s="17">
        <v>8850482.0</v>
      </c>
      <c r="G18487" s="17">
        <v>3.7407099E7</v>
      </c>
      <c r="H18487" s="17">
        <v>5.295E7</v>
      </c>
    </row>
    <row r="18488">
      <c r="A18488" s="7" t="s">
        <v>39646</v>
      </c>
      <c r="B18488" s="17" t="s">
        <v>39647</v>
      </c>
      <c r="C18488" s="17">
        <v>7.0</v>
      </c>
      <c r="D18488" s="17">
        <v>1.863145957E7</v>
      </c>
      <c r="E18488" s="17">
        <v>6601933.0</v>
      </c>
      <c r="F18488" s="17">
        <v>8850482.0</v>
      </c>
      <c r="G18488" s="17">
        <v>3.7407099E7</v>
      </c>
      <c r="H18488" s="17">
        <v>5.295E7</v>
      </c>
    </row>
    <row r="18489">
      <c r="A18489" s="7" t="s">
        <v>39649</v>
      </c>
      <c r="B18489" s="17" t="s">
        <v>39650</v>
      </c>
      <c r="C18489" s="17">
        <v>39.0</v>
      </c>
      <c r="D18489" s="17">
        <v>1.124330331E7</v>
      </c>
      <c r="E18489" s="17">
        <v>6770911.0</v>
      </c>
      <c r="F18489" s="17">
        <v>9177532.0</v>
      </c>
      <c r="G18489" s="17">
        <v>1.0881725E7</v>
      </c>
      <c r="H18489" s="17">
        <v>1.3544777E7</v>
      </c>
    </row>
    <row r="18490">
      <c r="A18490" s="7" t="s">
        <v>39649</v>
      </c>
      <c r="B18490" s="17" t="s">
        <v>39650</v>
      </c>
      <c r="C18490" s="17">
        <v>39.0</v>
      </c>
      <c r="D18490" s="17">
        <v>1.124330331E7</v>
      </c>
      <c r="E18490" s="17">
        <v>6770911.0</v>
      </c>
      <c r="F18490" s="17">
        <v>9177532.0</v>
      </c>
      <c r="G18490" s="17">
        <v>1.0881725E7</v>
      </c>
      <c r="H18490" s="17">
        <v>1.3544777E7</v>
      </c>
    </row>
    <row r="18491">
      <c r="A18491" s="7" t="s">
        <v>39651</v>
      </c>
      <c r="B18491" s="17" t="s">
        <v>39652</v>
      </c>
      <c r="C18491" s="17">
        <v>2.0</v>
      </c>
      <c r="D18491" s="17">
        <v>1.1915981E7</v>
      </c>
      <c r="E18491" s="17">
        <v>8798062.0</v>
      </c>
      <c r="F18491" s="17">
        <v>8798062.0</v>
      </c>
      <c r="G18491" s="17">
        <v>1.50339E7</v>
      </c>
      <c r="H18491" s="17">
        <v>1.50339E7</v>
      </c>
    </row>
    <row r="18492">
      <c r="A18492" s="7" t="s">
        <v>39651</v>
      </c>
      <c r="B18492" s="17" t="s">
        <v>39652</v>
      </c>
      <c r="C18492" s="17">
        <v>2.0</v>
      </c>
      <c r="D18492" s="17">
        <v>1.1915981E7</v>
      </c>
      <c r="E18492" s="17">
        <v>8798062.0</v>
      </c>
      <c r="F18492" s="17">
        <v>8798062.0</v>
      </c>
      <c r="G18492" s="17">
        <v>1.50339E7</v>
      </c>
      <c r="H18492" s="17">
        <v>1.50339E7</v>
      </c>
    </row>
    <row r="18493">
      <c r="A18493" s="7" t="s">
        <v>39653</v>
      </c>
      <c r="B18493" s="17" t="s">
        <v>39654</v>
      </c>
      <c r="C18493" s="17">
        <v>3.0</v>
      </c>
      <c r="D18493" s="17">
        <v>5130301.667</v>
      </c>
      <c r="E18493" s="17">
        <v>2352277.0</v>
      </c>
      <c r="F18493" s="17">
        <v>6022738.0</v>
      </c>
      <c r="G18493" s="17">
        <v>7015890.0</v>
      </c>
      <c r="H18493" s="17">
        <v>7015890.0</v>
      </c>
    </row>
    <row r="18494">
      <c r="A18494" s="7" t="s">
        <v>39653</v>
      </c>
      <c r="B18494" s="17" t="s">
        <v>39654</v>
      </c>
      <c r="C18494" s="17">
        <v>3.0</v>
      </c>
      <c r="D18494" s="17">
        <v>5130301.667</v>
      </c>
      <c r="E18494" s="17">
        <v>2352277.0</v>
      </c>
      <c r="F18494" s="17">
        <v>6022738.0</v>
      </c>
      <c r="G18494" s="17">
        <v>7015890.0</v>
      </c>
      <c r="H18494" s="17">
        <v>7015890.0</v>
      </c>
    </row>
    <row r="18495">
      <c r="A18495" s="7" t="s">
        <v>39655</v>
      </c>
      <c r="B18495" s="17" t="s">
        <v>39656</v>
      </c>
      <c r="C18495" s="17">
        <v>3.0</v>
      </c>
      <c r="D18495" s="17">
        <v>1.185197733E7</v>
      </c>
      <c r="E18495" s="17">
        <v>8570006.0</v>
      </c>
      <c r="F18495" s="17">
        <v>1.2616189E7</v>
      </c>
      <c r="G18495" s="17">
        <v>1.4369737E7</v>
      </c>
      <c r="H18495" s="17">
        <v>1.4369737E7</v>
      </c>
    </row>
    <row r="18496">
      <c r="A18496" s="7" t="s">
        <v>39655</v>
      </c>
      <c r="B18496" s="17" t="s">
        <v>39656</v>
      </c>
      <c r="C18496" s="17">
        <v>3.0</v>
      </c>
      <c r="D18496" s="17">
        <v>1.185197733E7</v>
      </c>
      <c r="E18496" s="17">
        <v>8570006.0</v>
      </c>
      <c r="F18496" s="17">
        <v>1.2616189E7</v>
      </c>
      <c r="G18496" s="17">
        <v>1.4369737E7</v>
      </c>
      <c r="H18496" s="17">
        <v>1.4369737E7</v>
      </c>
    </row>
    <row r="18497">
      <c r="A18497" s="7" t="s">
        <v>39657</v>
      </c>
      <c r="B18497" s="17" t="s">
        <v>39658</v>
      </c>
      <c r="C18497" s="17">
        <v>3.0</v>
      </c>
      <c r="D18497" s="17">
        <v>1.5188759E7</v>
      </c>
      <c r="E18497" s="17">
        <v>3609227.0</v>
      </c>
      <c r="F18497" s="17">
        <v>6409947.0</v>
      </c>
      <c r="G18497" s="17">
        <v>3.5547103E7</v>
      </c>
      <c r="H18497" s="17">
        <v>3.5547103E7</v>
      </c>
    </row>
    <row r="18498">
      <c r="A18498" s="7" t="s">
        <v>39657</v>
      </c>
      <c r="B18498" s="17" t="s">
        <v>39658</v>
      </c>
      <c r="C18498" s="17">
        <v>3.0</v>
      </c>
      <c r="D18498" s="17">
        <v>1.5188759E7</v>
      </c>
      <c r="E18498" s="17">
        <v>3609227.0</v>
      </c>
      <c r="F18498" s="17">
        <v>6409947.0</v>
      </c>
      <c r="G18498" s="17">
        <v>3.5547103E7</v>
      </c>
      <c r="H18498" s="17">
        <v>3.5547103E7</v>
      </c>
    </row>
    <row r="18499">
      <c r="A18499" s="7" t="s">
        <v>39659</v>
      </c>
      <c r="B18499" s="17" t="s">
        <v>39660</v>
      </c>
      <c r="C18499" s="17">
        <v>13.0</v>
      </c>
      <c r="D18499" s="17">
        <v>6563025.231</v>
      </c>
      <c r="E18499" s="17">
        <v>4319959.0</v>
      </c>
      <c r="F18499" s="17">
        <v>5361190.0</v>
      </c>
      <c r="G18499" s="17">
        <v>7146200.0</v>
      </c>
      <c r="H18499" s="17">
        <v>1.1777198E7</v>
      </c>
    </row>
    <row r="18500">
      <c r="A18500" s="7" t="s">
        <v>39659</v>
      </c>
      <c r="B18500" s="17" t="s">
        <v>39660</v>
      </c>
      <c r="C18500" s="17">
        <v>13.0</v>
      </c>
      <c r="D18500" s="17">
        <v>6563025.231</v>
      </c>
      <c r="E18500" s="17">
        <v>4319959.0</v>
      </c>
      <c r="F18500" s="17">
        <v>5361190.0</v>
      </c>
      <c r="G18500" s="17">
        <v>7146200.0</v>
      </c>
      <c r="H18500" s="17">
        <v>1.1777198E7</v>
      </c>
    </row>
    <row r="18501">
      <c r="A18501" s="7" t="s">
        <v>39662</v>
      </c>
      <c r="B18501" s="17" t="s">
        <v>39663</v>
      </c>
      <c r="C18501" s="17">
        <v>23.0</v>
      </c>
      <c r="D18501" s="17">
        <v>1.187630587E7</v>
      </c>
      <c r="E18501" s="17">
        <v>4017921.0</v>
      </c>
      <c r="F18501" s="17">
        <v>6492833.0</v>
      </c>
      <c r="G18501" s="17">
        <v>1.2265616E7</v>
      </c>
      <c r="H18501" s="17">
        <v>3.5034042E7</v>
      </c>
    </row>
    <row r="18502">
      <c r="A18502" s="7" t="s">
        <v>39662</v>
      </c>
      <c r="B18502" s="17" t="s">
        <v>39663</v>
      </c>
      <c r="C18502" s="17">
        <v>23.0</v>
      </c>
      <c r="D18502" s="17">
        <v>1.187630587E7</v>
      </c>
      <c r="E18502" s="17">
        <v>4017921.0</v>
      </c>
      <c r="F18502" s="17">
        <v>6492833.0</v>
      </c>
      <c r="G18502" s="17">
        <v>1.2265616E7</v>
      </c>
      <c r="H18502" s="17">
        <v>3.5034042E7</v>
      </c>
    </row>
    <row r="18503">
      <c r="A18503" s="7" t="s">
        <v>39664</v>
      </c>
      <c r="B18503" s="17" t="s">
        <v>39665</v>
      </c>
      <c r="C18503" s="17">
        <v>1.0</v>
      </c>
      <c r="D18503" s="17">
        <v>6099097.0</v>
      </c>
      <c r="E18503" s="17">
        <v>6099097.0</v>
      </c>
      <c r="F18503" s="17">
        <v>6099097.0</v>
      </c>
      <c r="G18503" s="17">
        <v>6099097.0</v>
      </c>
      <c r="H18503" s="17">
        <v>6099097.0</v>
      </c>
    </row>
    <row r="18504">
      <c r="A18504" s="7" t="s">
        <v>39664</v>
      </c>
      <c r="B18504" s="17" t="s">
        <v>39665</v>
      </c>
      <c r="C18504" s="17">
        <v>1.0</v>
      </c>
      <c r="D18504" s="17">
        <v>6099097.0</v>
      </c>
      <c r="E18504" s="17">
        <v>6099097.0</v>
      </c>
      <c r="F18504" s="17">
        <v>6099097.0</v>
      </c>
      <c r="G18504" s="17">
        <v>6099097.0</v>
      </c>
      <c r="H18504" s="17">
        <v>6099097.0</v>
      </c>
    </row>
    <row r="18505">
      <c r="A18505" s="7" t="s">
        <v>39666</v>
      </c>
      <c r="B18505" s="17" t="s">
        <v>39667</v>
      </c>
      <c r="C18505" s="17">
        <v>13.0</v>
      </c>
      <c r="D18505" s="17">
        <v>9602601.923</v>
      </c>
      <c r="E18505" s="17">
        <v>8142738.0</v>
      </c>
      <c r="F18505" s="17">
        <v>8564888.0</v>
      </c>
      <c r="G18505" s="17">
        <v>9599377.0</v>
      </c>
      <c r="H18505" s="17">
        <v>1.2415542E7</v>
      </c>
    </row>
    <row r="18506">
      <c r="A18506" s="7" t="s">
        <v>39666</v>
      </c>
      <c r="B18506" s="17" t="s">
        <v>39667</v>
      </c>
      <c r="C18506" s="17">
        <v>13.0</v>
      </c>
      <c r="D18506" s="17">
        <v>9602601.923</v>
      </c>
      <c r="E18506" s="17">
        <v>8142738.0</v>
      </c>
      <c r="F18506" s="17">
        <v>8564888.0</v>
      </c>
      <c r="G18506" s="17">
        <v>9599377.0</v>
      </c>
      <c r="H18506" s="17">
        <v>1.2415542E7</v>
      </c>
    </row>
    <row r="18507">
      <c r="A18507" s="7" t="s">
        <v>39668</v>
      </c>
      <c r="B18507" s="17" t="s">
        <v>39669</v>
      </c>
      <c r="C18507" s="17">
        <v>1.0</v>
      </c>
      <c r="D18507" s="17">
        <v>2.1030949E7</v>
      </c>
      <c r="E18507" s="17">
        <v>2.1030949E7</v>
      </c>
      <c r="F18507" s="17">
        <v>2.1030949E7</v>
      </c>
      <c r="G18507" s="17">
        <v>2.1030949E7</v>
      </c>
      <c r="H18507" s="17">
        <v>2.1030949E7</v>
      </c>
    </row>
    <row r="18508">
      <c r="A18508" s="7" t="s">
        <v>39668</v>
      </c>
      <c r="B18508" s="17" t="s">
        <v>39669</v>
      </c>
      <c r="C18508" s="17">
        <v>1.0</v>
      </c>
      <c r="D18508" s="17">
        <v>2.1030949E7</v>
      </c>
      <c r="E18508" s="17">
        <v>2.1030949E7</v>
      </c>
      <c r="F18508" s="17">
        <v>2.1030949E7</v>
      </c>
      <c r="G18508" s="17">
        <v>2.1030949E7</v>
      </c>
      <c r="H18508" s="17">
        <v>2.1030949E7</v>
      </c>
    </row>
    <row r="18509">
      <c r="A18509" s="7" t="s">
        <v>39670</v>
      </c>
      <c r="B18509" s="17" t="s">
        <v>39671</v>
      </c>
      <c r="C18509" s="17">
        <v>1.0</v>
      </c>
      <c r="D18509" s="17">
        <v>1.1109268E7</v>
      </c>
      <c r="E18509" s="17">
        <v>1.1109268E7</v>
      </c>
      <c r="F18509" s="17">
        <v>1.1109268E7</v>
      </c>
      <c r="G18509" s="17">
        <v>1.1109268E7</v>
      </c>
      <c r="H18509" s="17">
        <v>1.1109268E7</v>
      </c>
    </row>
    <row r="18510">
      <c r="A18510" s="7" t="s">
        <v>39670</v>
      </c>
      <c r="B18510" s="17" t="s">
        <v>39671</v>
      </c>
      <c r="C18510" s="17">
        <v>1.0</v>
      </c>
      <c r="D18510" s="17">
        <v>1.1109268E7</v>
      </c>
      <c r="E18510" s="17">
        <v>1.1109268E7</v>
      </c>
      <c r="F18510" s="17">
        <v>1.1109268E7</v>
      </c>
      <c r="G18510" s="17">
        <v>1.1109268E7</v>
      </c>
      <c r="H18510" s="17">
        <v>1.1109268E7</v>
      </c>
    </row>
    <row r="18511">
      <c r="A18511" s="7" t="s">
        <v>39672</v>
      </c>
      <c r="B18511" s="17" t="s">
        <v>39673</v>
      </c>
      <c r="C18511" s="17">
        <v>1.0</v>
      </c>
      <c r="D18511" s="17">
        <v>9591001.0</v>
      </c>
      <c r="E18511" s="17">
        <v>9591001.0</v>
      </c>
      <c r="F18511" s="17">
        <v>9591001.0</v>
      </c>
      <c r="G18511" s="17">
        <v>9591001.0</v>
      </c>
      <c r="H18511" s="17">
        <v>9591001.0</v>
      </c>
    </row>
    <row r="18512">
      <c r="A18512" s="7" t="s">
        <v>39672</v>
      </c>
      <c r="B18512" s="17" t="s">
        <v>39673</v>
      </c>
      <c r="C18512" s="17">
        <v>1.0</v>
      </c>
      <c r="D18512" s="17">
        <v>9591001.0</v>
      </c>
      <c r="E18512" s="17">
        <v>9591001.0</v>
      </c>
      <c r="F18512" s="17">
        <v>9591001.0</v>
      </c>
      <c r="G18512" s="17">
        <v>9591001.0</v>
      </c>
      <c r="H18512" s="17">
        <v>9591001.0</v>
      </c>
    </row>
    <row r="18513">
      <c r="A18513" s="7" t="s">
        <v>39674</v>
      </c>
      <c r="B18513" s="17" t="s">
        <v>39675</v>
      </c>
      <c r="C18513" s="17">
        <v>5.0</v>
      </c>
      <c r="D18513" s="17">
        <v>1.49135436E7</v>
      </c>
      <c r="E18513" s="17">
        <v>7002300.0</v>
      </c>
      <c r="F18513" s="17">
        <v>1.5829784E7</v>
      </c>
      <c r="G18513" s="17">
        <v>2.145335E7</v>
      </c>
      <c r="H18513" s="17">
        <v>2.354275E7</v>
      </c>
    </row>
    <row r="18514">
      <c r="A18514" s="7" t="s">
        <v>39674</v>
      </c>
      <c r="B18514" s="17" t="s">
        <v>39675</v>
      </c>
      <c r="C18514" s="17">
        <v>5.0</v>
      </c>
      <c r="D18514" s="17">
        <v>1.49135436E7</v>
      </c>
      <c r="E18514" s="17">
        <v>7002300.0</v>
      </c>
      <c r="F18514" s="17">
        <v>1.5829784E7</v>
      </c>
      <c r="G18514" s="17">
        <v>2.145335E7</v>
      </c>
      <c r="H18514" s="17">
        <v>2.354275E7</v>
      </c>
    </row>
    <row r="18515">
      <c r="A18515" s="7" t="s">
        <v>39676</v>
      </c>
      <c r="B18515" s="17" t="s">
        <v>39677</v>
      </c>
      <c r="C18515" s="17">
        <v>1.0</v>
      </c>
      <c r="D18515" s="17">
        <v>9384635.0</v>
      </c>
      <c r="E18515" s="17">
        <v>9384635.0</v>
      </c>
      <c r="F18515" s="17">
        <v>9384635.0</v>
      </c>
      <c r="G18515" s="17">
        <v>9384635.0</v>
      </c>
      <c r="H18515" s="17">
        <v>9384635.0</v>
      </c>
    </row>
    <row r="18516">
      <c r="A18516" s="7" t="s">
        <v>39676</v>
      </c>
      <c r="B18516" s="17" t="s">
        <v>39677</v>
      </c>
      <c r="C18516" s="17">
        <v>1.0</v>
      </c>
      <c r="D18516" s="17">
        <v>9384635.0</v>
      </c>
      <c r="E18516" s="17">
        <v>9384635.0</v>
      </c>
      <c r="F18516" s="17">
        <v>9384635.0</v>
      </c>
      <c r="G18516" s="17">
        <v>9384635.0</v>
      </c>
      <c r="H18516" s="17">
        <v>9384635.0</v>
      </c>
    </row>
    <row r="18517">
      <c r="A18517" s="7" t="s">
        <v>39678</v>
      </c>
      <c r="B18517" s="17" t="s">
        <v>39679</v>
      </c>
      <c r="C18517" s="17">
        <v>1.0</v>
      </c>
      <c r="D18517" s="17">
        <v>1031089.0</v>
      </c>
      <c r="E18517" s="17">
        <v>1031089.0</v>
      </c>
      <c r="F18517" s="17">
        <v>1031089.0</v>
      </c>
      <c r="G18517" s="17">
        <v>1031089.0</v>
      </c>
      <c r="H18517" s="17">
        <v>1031089.0</v>
      </c>
    </row>
    <row r="18518">
      <c r="A18518" s="7" t="s">
        <v>39678</v>
      </c>
      <c r="B18518" s="17" t="s">
        <v>39679</v>
      </c>
      <c r="C18518" s="17">
        <v>1.0</v>
      </c>
      <c r="D18518" s="17">
        <v>1031089.0</v>
      </c>
      <c r="E18518" s="17">
        <v>1031089.0</v>
      </c>
      <c r="F18518" s="17">
        <v>1031089.0</v>
      </c>
      <c r="G18518" s="17">
        <v>1031089.0</v>
      </c>
      <c r="H18518" s="17">
        <v>1031089.0</v>
      </c>
    </row>
    <row r="18519">
      <c r="A18519" s="7" t="s">
        <v>39680</v>
      </c>
      <c r="B18519" s="17" t="s">
        <v>39681</v>
      </c>
      <c r="C18519" s="17">
        <v>1.0</v>
      </c>
      <c r="D18519" s="17">
        <v>9427070.0</v>
      </c>
      <c r="E18519" s="17">
        <v>9427070.0</v>
      </c>
      <c r="F18519" s="17">
        <v>9427070.0</v>
      </c>
      <c r="G18519" s="17">
        <v>9427070.0</v>
      </c>
      <c r="H18519" s="17">
        <v>9427070.0</v>
      </c>
    </row>
    <row r="18520">
      <c r="A18520" s="7" t="s">
        <v>39680</v>
      </c>
      <c r="B18520" s="17" t="s">
        <v>39681</v>
      </c>
      <c r="C18520" s="17">
        <v>1.0</v>
      </c>
      <c r="D18520" s="17">
        <v>9427070.0</v>
      </c>
      <c r="E18520" s="17">
        <v>9427070.0</v>
      </c>
      <c r="F18520" s="17">
        <v>9427070.0</v>
      </c>
      <c r="G18520" s="17">
        <v>9427070.0</v>
      </c>
      <c r="H18520" s="17">
        <v>9427070.0</v>
      </c>
    </row>
    <row r="18521">
      <c r="A18521" s="7" t="s">
        <v>39682</v>
      </c>
      <c r="B18521" s="17" t="s">
        <v>39683</v>
      </c>
      <c r="C18521" s="17">
        <v>4.0</v>
      </c>
      <c r="D18521" s="17">
        <v>1.2966737E7</v>
      </c>
      <c r="E18521" s="17">
        <v>3232100.0</v>
      </c>
      <c r="F18521" s="17">
        <v>7973600.0</v>
      </c>
      <c r="G18521" s="17">
        <v>8062700.0</v>
      </c>
      <c r="H18521" s="17">
        <v>3.2598548E7</v>
      </c>
    </row>
    <row r="18522">
      <c r="A18522" s="7" t="s">
        <v>39682</v>
      </c>
      <c r="B18522" s="17" t="s">
        <v>39683</v>
      </c>
      <c r="C18522" s="17">
        <v>4.0</v>
      </c>
      <c r="D18522" s="17">
        <v>1.2966737E7</v>
      </c>
      <c r="E18522" s="17">
        <v>3232100.0</v>
      </c>
      <c r="F18522" s="17">
        <v>7973600.0</v>
      </c>
      <c r="G18522" s="17">
        <v>8062700.0</v>
      </c>
      <c r="H18522" s="17">
        <v>3.2598548E7</v>
      </c>
    </row>
    <row r="18523">
      <c r="A18523" s="7" t="s">
        <v>39684</v>
      </c>
      <c r="B18523" s="17" t="s">
        <v>39685</v>
      </c>
      <c r="C18523" s="17">
        <v>1.0</v>
      </c>
      <c r="D18523" s="17">
        <v>1.2914842E7</v>
      </c>
      <c r="E18523" s="17">
        <v>1.2914842E7</v>
      </c>
      <c r="F18523" s="17">
        <v>1.2914842E7</v>
      </c>
      <c r="G18523" s="17">
        <v>1.2914842E7</v>
      </c>
      <c r="H18523" s="17">
        <v>1.2914842E7</v>
      </c>
    </row>
    <row r="18524">
      <c r="A18524" s="7" t="s">
        <v>39684</v>
      </c>
      <c r="B18524" s="17" t="s">
        <v>39685</v>
      </c>
      <c r="C18524" s="17">
        <v>1.0</v>
      </c>
      <c r="D18524" s="17">
        <v>1.2914842E7</v>
      </c>
      <c r="E18524" s="17">
        <v>1.2914842E7</v>
      </c>
      <c r="F18524" s="17">
        <v>1.2914842E7</v>
      </c>
      <c r="G18524" s="17">
        <v>1.2914842E7</v>
      </c>
      <c r="H18524" s="17">
        <v>1.2914842E7</v>
      </c>
    </row>
    <row r="18525">
      <c r="A18525" s="7" t="s">
        <v>39686</v>
      </c>
      <c r="B18525" s="17" t="s">
        <v>39687</v>
      </c>
      <c r="C18525" s="17">
        <v>2.0</v>
      </c>
      <c r="D18525" s="17">
        <v>8.2889928E7</v>
      </c>
      <c r="E18525" s="17">
        <v>4144573.0</v>
      </c>
      <c r="F18525" s="17">
        <v>4144573.0</v>
      </c>
      <c r="G18525" s="17">
        <v>1.61635283E8</v>
      </c>
      <c r="H18525" s="17">
        <v>1.61635283E8</v>
      </c>
    </row>
    <row r="18526">
      <c r="A18526" s="7" t="s">
        <v>39686</v>
      </c>
      <c r="B18526" s="17" t="s">
        <v>39687</v>
      </c>
      <c r="C18526" s="17">
        <v>2.0</v>
      </c>
      <c r="D18526" s="17">
        <v>8.2889928E7</v>
      </c>
      <c r="E18526" s="17">
        <v>4144573.0</v>
      </c>
      <c r="F18526" s="17">
        <v>4144573.0</v>
      </c>
      <c r="G18526" s="17">
        <v>1.61635283E8</v>
      </c>
      <c r="H18526" s="17">
        <v>1.61635283E8</v>
      </c>
    </row>
    <row r="18527">
      <c r="A18527" s="7" t="s">
        <v>39688</v>
      </c>
      <c r="B18527" s="17" t="s">
        <v>39689</v>
      </c>
      <c r="C18527" s="17">
        <v>3.0</v>
      </c>
      <c r="D18527" s="17">
        <v>9.4461868E7</v>
      </c>
      <c r="E18527" s="17">
        <v>5133100.0</v>
      </c>
      <c r="F18527" s="17">
        <v>3.1708534E7</v>
      </c>
      <c r="G18527" s="17">
        <v>2.4654397E8</v>
      </c>
      <c r="H18527" s="17">
        <v>2.4654397E8</v>
      </c>
    </row>
    <row r="18528">
      <c r="A18528" s="7" t="s">
        <v>39688</v>
      </c>
      <c r="B18528" s="17" t="s">
        <v>39689</v>
      </c>
      <c r="C18528" s="17">
        <v>3.0</v>
      </c>
      <c r="D18528" s="17">
        <v>9.4461868E7</v>
      </c>
      <c r="E18528" s="17">
        <v>5133100.0</v>
      </c>
      <c r="F18528" s="17">
        <v>3.1708534E7</v>
      </c>
      <c r="G18528" s="17">
        <v>2.4654397E8</v>
      </c>
      <c r="H18528" s="17">
        <v>2.4654397E8</v>
      </c>
    </row>
    <row r="18529">
      <c r="A18529" s="7" t="s">
        <v>39690</v>
      </c>
      <c r="B18529" s="17" t="s">
        <v>39691</v>
      </c>
      <c r="C18529" s="17">
        <v>1.0</v>
      </c>
      <c r="D18529" s="17">
        <v>1.0645764E7</v>
      </c>
      <c r="E18529" s="17">
        <v>1.0645764E7</v>
      </c>
      <c r="F18529" s="17">
        <v>1.0645764E7</v>
      </c>
      <c r="G18529" s="17">
        <v>1.0645764E7</v>
      </c>
      <c r="H18529" s="17">
        <v>1.0645764E7</v>
      </c>
    </row>
    <row r="18530">
      <c r="A18530" s="7" t="s">
        <v>39690</v>
      </c>
      <c r="B18530" s="17" t="s">
        <v>39691</v>
      </c>
      <c r="C18530" s="17">
        <v>1.0</v>
      </c>
      <c r="D18530" s="17">
        <v>1.0645764E7</v>
      </c>
      <c r="E18530" s="17">
        <v>1.0645764E7</v>
      </c>
      <c r="F18530" s="17">
        <v>1.0645764E7</v>
      </c>
      <c r="G18530" s="17">
        <v>1.0645764E7</v>
      </c>
      <c r="H18530" s="17">
        <v>1.0645764E7</v>
      </c>
    </row>
    <row r="18531">
      <c r="A18531" s="7" t="s">
        <v>39692</v>
      </c>
      <c r="B18531" s="17" t="s">
        <v>39693</v>
      </c>
      <c r="C18531" s="17">
        <v>1.0</v>
      </c>
      <c r="D18531" s="17">
        <v>8054220.0</v>
      </c>
      <c r="E18531" s="17">
        <v>8054220.0</v>
      </c>
      <c r="F18531" s="17">
        <v>8054220.0</v>
      </c>
      <c r="G18531" s="17">
        <v>8054220.0</v>
      </c>
      <c r="H18531" s="17">
        <v>8054220.0</v>
      </c>
    </row>
    <row r="18532">
      <c r="A18532" s="7" t="s">
        <v>39692</v>
      </c>
      <c r="B18532" s="17" t="s">
        <v>39693</v>
      </c>
      <c r="C18532" s="17">
        <v>1.0</v>
      </c>
      <c r="D18532" s="17">
        <v>8054220.0</v>
      </c>
      <c r="E18532" s="17">
        <v>8054220.0</v>
      </c>
      <c r="F18532" s="17">
        <v>8054220.0</v>
      </c>
      <c r="G18532" s="17">
        <v>8054220.0</v>
      </c>
      <c r="H18532" s="17">
        <v>8054220.0</v>
      </c>
    </row>
    <row r="18533">
      <c r="A18533" s="7" t="s">
        <v>39694</v>
      </c>
      <c r="B18533" s="17" t="s">
        <v>39695</v>
      </c>
      <c r="C18533" s="17">
        <v>1.0</v>
      </c>
      <c r="D18533" s="17">
        <v>6203271.0</v>
      </c>
      <c r="E18533" s="17">
        <v>6203271.0</v>
      </c>
      <c r="F18533" s="17">
        <v>6203271.0</v>
      </c>
      <c r="G18533" s="17">
        <v>6203271.0</v>
      </c>
      <c r="H18533" s="17">
        <v>6203271.0</v>
      </c>
    </row>
    <row r="18534">
      <c r="A18534" s="7" t="s">
        <v>39694</v>
      </c>
      <c r="B18534" s="17" t="s">
        <v>39695</v>
      </c>
      <c r="C18534" s="17">
        <v>1.0</v>
      </c>
      <c r="D18534" s="17">
        <v>6203271.0</v>
      </c>
      <c r="E18534" s="17">
        <v>6203271.0</v>
      </c>
      <c r="F18534" s="17">
        <v>6203271.0</v>
      </c>
      <c r="G18534" s="17">
        <v>6203271.0</v>
      </c>
      <c r="H18534" s="17">
        <v>6203271.0</v>
      </c>
    </row>
    <row r="18535">
      <c r="A18535" s="7" t="s">
        <v>39696</v>
      </c>
      <c r="B18535" s="17" t="s">
        <v>39697</v>
      </c>
      <c r="C18535" s="17">
        <v>1.0</v>
      </c>
      <c r="D18535" s="17">
        <v>1727300.0</v>
      </c>
      <c r="E18535" s="17">
        <v>1727300.0</v>
      </c>
      <c r="F18535" s="17">
        <v>1727300.0</v>
      </c>
      <c r="G18535" s="17">
        <v>1727300.0</v>
      </c>
      <c r="H18535" s="17">
        <v>1727300.0</v>
      </c>
    </row>
    <row r="18536">
      <c r="A18536" s="7" t="s">
        <v>39696</v>
      </c>
      <c r="B18536" s="17" t="s">
        <v>39697</v>
      </c>
      <c r="C18536" s="17">
        <v>1.0</v>
      </c>
      <c r="D18536" s="17">
        <v>1727300.0</v>
      </c>
      <c r="E18536" s="17">
        <v>1727300.0</v>
      </c>
      <c r="F18536" s="17">
        <v>1727300.0</v>
      </c>
      <c r="G18536" s="17">
        <v>1727300.0</v>
      </c>
      <c r="H18536" s="17">
        <v>1727300.0</v>
      </c>
    </row>
    <row r="18537">
      <c r="A18537" s="7" t="s">
        <v>39698</v>
      </c>
      <c r="B18537" s="17" t="s">
        <v>39699</v>
      </c>
      <c r="C18537" s="17">
        <v>1.0</v>
      </c>
      <c r="D18537" s="17">
        <v>3479300.0</v>
      </c>
      <c r="E18537" s="17">
        <v>3479300.0</v>
      </c>
      <c r="F18537" s="17">
        <v>3479300.0</v>
      </c>
      <c r="G18537" s="17">
        <v>3479300.0</v>
      </c>
      <c r="H18537" s="17">
        <v>3479300.0</v>
      </c>
    </row>
    <row r="18538">
      <c r="A18538" s="7" t="s">
        <v>39698</v>
      </c>
      <c r="B18538" s="17" t="s">
        <v>39699</v>
      </c>
      <c r="C18538" s="17">
        <v>1.0</v>
      </c>
      <c r="D18538" s="17">
        <v>3479300.0</v>
      </c>
      <c r="E18538" s="17">
        <v>3479300.0</v>
      </c>
      <c r="F18538" s="17">
        <v>3479300.0</v>
      </c>
      <c r="G18538" s="17">
        <v>3479300.0</v>
      </c>
      <c r="H18538" s="17">
        <v>3479300.0</v>
      </c>
    </row>
    <row r="18539">
      <c r="A18539" s="7" t="s">
        <v>39700</v>
      </c>
      <c r="B18539" s="17" t="s">
        <v>39701</v>
      </c>
      <c r="C18539" s="17">
        <v>36.0</v>
      </c>
      <c r="D18539" s="17">
        <v>2.468306686E7</v>
      </c>
      <c r="E18539" s="17">
        <v>6431279.0</v>
      </c>
      <c r="F18539" s="17">
        <v>1.0668881E7</v>
      </c>
      <c r="G18539" s="17">
        <v>2.6804476E7</v>
      </c>
      <c r="H18539" s="17">
        <v>6.5724988E7</v>
      </c>
    </row>
    <row r="18540">
      <c r="A18540" s="7" t="s">
        <v>39700</v>
      </c>
      <c r="B18540" s="17" t="s">
        <v>39701</v>
      </c>
      <c r="C18540" s="17">
        <v>36.0</v>
      </c>
      <c r="D18540" s="17">
        <v>2.468306686E7</v>
      </c>
      <c r="E18540" s="17">
        <v>6431279.0</v>
      </c>
      <c r="F18540" s="17">
        <v>1.0668881E7</v>
      </c>
      <c r="G18540" s="17">
        <v>2.6804476E7</v>
      </c>
      <c r="H18540" s="17">
        <v>6.5724988E7</v>
      </c>
    </row>
    <row r="18541">
      <c r="A18541" s="7" t="s">
        <v>39702</v>
      </c>
      <c r="B18541" s="17" t="s">
        <v>39703</v>
      </c>
      <c r="C18541" s="17">
        <v>6.0</v>
      </c>
      <c r="D18541" s="17">
        <v>1.876996083E7</v>
      </c>
      <c r="E18541" s="17">
        <v>3486462.0</v>
      </c>
      <c r="F18541" s="17">
        <v>9230236.0</v>
      </c>
      <c r="G18541" s="17">
        <v>3.0903821E7</v>
      </c>
      <c r="H18541" s="17">
        <v>4.306491E7</v>
      </c>
    </row>
    <row r="18542">
      <c r="A18542" s="7" t="s">
        <v>39702</v>
      </c>
      <c r="B18542" s="17" t="s">
        <v>39703</v>
      </c>
      <c r="C18542" s="17">
        <v>6.0</v>
      </c>
      <c r="D18542" s="17">
        <v>1.876996083E7</v>
      </c>
      <c r="E18542" s="17">
        <v>3486462.0</v>
      </c>
      <c r="F18542" s="17">
        <v>9230236.0</v>
      </c>
      <c r="G18542" s="17">
        <v>3.0903821E7</v>
      </c>
      <c r="H18542" s="17">
        <v>4.306491E7</v>
      </c>
    </row>
    <row r="18543">
      <c r="A18543" s="7" t="s">
        <v>39704</v>
      </c>
      <c r="B18543" s="17" t="s">
        <v>39705</v>
      </c>
      <c r="C18543" s="17">
        <v>6.0</v>
      </c>
      <c r="D18543" s="17">
        <v>1.121358733E7</v>
      </c>
      <c r="E18543" s="17">
        <v>5630625.0</v>
      </c>
      <c r="F18543" s="17">
        <v>7167313.0</v>
      </c>
      <c r="G18543" s="17">
        <v>8696572.0</v>
      </c>
      <c r="H18543" s="17">
        <v>3.4727049E7</v>
      </c>
    </row>
    <row r="18544">
      <c r="A18544" s="7" t="s">
        <v>39704</v>
      </c>
      <c r="B18544" s="17" t="s">
        <v>39705</v>
      </c>
      <c r="C18544" s="17">
        <v>6.0</v>
      </c>
      <c r="D18544" s="17">
        <v>1.121358733E7</v>
      </c>
      <c r="E18544" s="17">
        <v>5630625.0</v>
      </c>
      <c r="F18544" s="17">
        <v>7167313.0</v>
      </c>
      <c r="G18544" s="17">
        <v>8696572.0</v>
      </c>
      <c r="H18544" s="17">
        <v>3.4727049E7</v>
      </c>
    </row>
    <row r="18545">
      <c r="A18545" s="7" t="s">
        <v>39706</v>
      </c>
      <c r="B18545" s="17" t="s">
        <v>39707</v>
      </c>
      <c r="C18545" s="17">
        <v>6.0</v>
      </c>
      <c r="D18545" s="17">
        <v>2.226451217E7</v>
      </c>
      <c r="E18545" s="17">
        <v>1.4665617E7</v>
      </c>
      <c r="F18545" s="17">
        <v>1.56337E7</v>
      </c>
      <c r="G18545" s="17">
        <v>2.4976158E7</v>
      </c>
      <c r="H18545" s="17">
        <v>5.4865011E7</v>
      </c>
    </row>
    <row r="18546">
      <c r="A18546" s="7" t="s">
        <v>39706</v>
      </c>
      <c r="B18546" s="17" t="s">
        <v>39707</v>
      </c>
      <c r="C18546" s="17">
        <v>6.0</v>
      </c>
      <c r="D18546" s="17">
        <v>2.226451217E7</v>
      </c>
      <c r="E18546" s="17">
        <v>1.4665617E7</v>
      </c>
      <c r="F18546" s="17">
        <v>1.56337E7</v>
      </c>
      <c r="G18546" s="17">
        <v>2.4976158E7</v>
      </c>
      <c r="H18546" s="17">
        <v>5.4865011E7</v>
      </c>
    </row>
    <row r="18547">
      <c r="A18547" s="7" t="s">
        <v>39708</v>
      </c>
      <c r="B18547" s="17" t="s">
        <v>39709</v>
      </c>
      <c r="C18547" s="17">
        <v>23.0</v>
      </c>
      <c r="D18547" s="17">
        <v>2.330193387E7</v>
      </c>
      <c r="E18547" s="17">
        <v>4279193.0</v>
      </c>
      <c r="F18547" s="17">
        <v>1.1591241E7</v>
      </c>
      <c r="G18547" s="17">
        <v>4.1744217E7</v>
      </c>
      <c r="H18547" s="17">
        <v>5.208565E7</v>
      </c>
    </row>
    <row r="18548">
      <c r="A18548" s="7" t="s">
        <v>39708</v>
      </c>
      <c r="B18548" s="17" t="s">
        <v>39709</v>
      </c>
      <c r="C18548" s="17">
        <v>23.0</v>
      </c>
      <c r="D18548" s="17">
        <v>2.330193387E7</v>
      </c>
      <c r="E18548" s="17">
        <v>4279193.0</v>
      </c>
      <c r="F18548" s="17">
        <v>1.1591241E7</v>
      </c>
      <c r="G18548" s="17">
        <v>4.1744217E7</v>
      </c>
      <c r="H18548" s="17">
        <v>5.208565E7</v>
      </c>
    </row>
    <row r="18549">
      <c r="A18549" s="7" t="s">
        <v>39710</v>
      </c>
      <c r="B18549" s="17" t="s">
        <v>39711</v>
      </c>
      <c r="C18549" s="17">
        <v>33.0</v>
      </c>
      <c r="D18549" s="17">
        <v>1.835541773E7</v>
      </c>
      <c r="E18549" s="17">
        <v>4144900.0</v>
      </c>
      <c r="F18549" s="17">
        <v>9967370.0</v>
      </c>
      <c r="G18549" s="17">
        <v>1.96599E7</v>
      </c>
      <c r="H18549" s="17">
        <v>5.2770686E7</v>
      </c>
    </row>
    <row r="18550">
      <c r="A18550" s="7" t="s">
        <v>39710</v>
      </c>
      <c r="B18550" s="17" t="s">
        <v>39711</v>
      </c>
      <c r="C18550" s="17">
        <v>33.0</v>
      </c>
      <c r="D18550" s="17">
        <v>1.835541773E7</v>
      </c>
      <c r="E18550" s="17">
        <v>4144900.0</v>
      </c>
      <c r="F18550" s="17">
        <v>9967370.0</v>
      </c>
      <c r="G18550" s="17">
        <v>1.96599E7</v>
      </c>
      <c r="H18550" s="17">
        <v>5.2770686E7</v>
      </c>
    </row>
    <row r="18551">
      <c r="A18551" s="7" t="s">
        <v>39712</v>
      </c>
      <c r="B18551" s="17" t="s">
        <v>39713</v>
      </c>
      <c r="C18551" s="17">
        <v>1.0</v>
      </c>
      <c r="D18551" s="17">
        <v>6384804.0</v>
      </c>
      <c r="E18551" s="17">
        <v>6384804.0</v>
      </c>
      <c r="F18551" s="17">
        <v>6384804.0</v>
      </c>
      <c r="G18551" s="17">
        <v>6384804.0</v>
      </c>
      <c r="H18551" s="17">
        <v>6384804.0</v>
      </c>
    </row>
    <row r="18552">
      <c r="A18552" s="7" t="s">
        <v>39712</v>
      </c>
      <c r="B18552" s="17" t="s">
        <v>39713</v>
      </c>
      <c r="C18552" s="17">
        <v>1.0</v>
      </c>
      <c r="D18552" s="17">
        <v>6384804.0</v>
      </c>
      <c r="E18552" s="17">
        <v>6384804.0</v>
      </c>
      <c r="F18552" s="17">
        <v>6384804.0</v>
      </c>
      <c r="G18552" s="17">
        <v>6384804.0</v>
      </c>
      <c r="H18552" s="17">
        <v>6384804.0</v>
      </c>
    </row>
    <row r="18553">
      <c r="A18553" s="7" t="s">
        <v>39714</v>
      </c>
      <c r="B18553" s="17" t="s">
        <v>39715</v>
      </c>
      <c r="C18553" s="17">
        <v>1.0</v>
      </c>
      <c r="D18553" s="17">
        <v>6352119.0</v>
      </c>
      <c r="E18553" s="17">
        <v>6352119.0</v>
      </c>
      <c r="F18553" s="17">
        <v>6352119.0</v>
      </c>
      <c r="G18553" s="17">
        <v>6352119.0</v>
      </c>
      <c r="H18553" s="17">
        <v>6352119.0</v>
      </c>
    </row>
    <row r="18554">
      <c r="A18554" s="7" t="s">
        <v>39714</v>
      </c>
      <c r="B18554" s="17" t="s">
        <v>39715</v>
      </c>
      <c r="C18554" s="17">
        <v>1.0</v>
      </c>
      <c r="D18554" s="17">
        <v>6352119.0</v>
      </c>
      <c r="E18554" s="17">
        <v>6352119.0</v>
      </c>
      <c r="F18554" s="17">
        <v>6352119.0</v>
      </c>
      <c r="G18554" s="17">
        <v>6352119.0</v>
      </c>
      <c r="H18554" s="17">
        <v>6352119.0</v>
      </c>
    </row>
    <row r="18555">
      <c r="A18555" s="7" t="s">
        <v>39716</v>
      </c>
      <c r="B18555" s="17" t="s">
        <v>39717</v>
      </c>
      <c r="C18555" s="17">
        <v>2.0</v>
      </c>
      <c r="D18555" s="17">
        <v>1.7742686E7</v>
      </c>
      <c r="E18555" s="17">
        <v>9777536.0</v>
      </c>
      <c r="F18555" s="17">
        <v>9777536.0</v>
      </c>
      <c r="G18555" s="17">
        <v>2.5707836E7</v>
      </c>
      <c r="H18555" s="17">
        <v>2.5707836E7</v>
      </c>
    </row>
    <row r="18556">
      <c r="A18556" s="7" t="s">
        <v>39716</v>
      </c>
      <c r="B18556" s="17" t="s">
        <v>39717</v>
      </c>
      <c r="C18556" s="17">
        <v>2.0</v>
      </c>
      <c r="D18556" s="17">
        <v>1.7742686E7</v>
      </c>
      <c r="E18556" s="17">
        <v>9777536.0</v>
      </c>
      <c r="F18556" s="17">
        <v>9777536.0</v>
      </c>
      <c r="G18556" s="17">
        <v>2.5707836E7</v>
      </c>
      <c r="H18556" s="17">
        <v>2.5707836E7</v>
      </c>
    </row>
    <row r="18557">
      <c r="A18557" s="7" t="s">
        <v>39718</v>
      </c>
      <c r="B18557" s="17" t="s">
        <v>39719</v>
      </c>
      <c r="C18557" s="17">
        <v>1.0</v>
      </c>
      <c r="D18557" s="17">
        <v>9870355.0</v>
      </c>
      <c r="E18557" s="17">
        <v>9870355.0</v>
      </c>
      <c r="F18557" s="17">
        <v>9870355.0</v>
      </c>
      <c r="G18557" s="17">
        <v>9870355.0</v>
      </c>
      <c r="H18557" s="17">
        <v>9870355.0</v>
      </c>
    </row>
    <row r="18558">
      <c r="A18558" s="7" t="s">
        <v>39718</v>
      </c>
      <c r="B18558" s="17" t="s">
        <v>39719</v>
      </c>
      <c r="C18558" s="17">
        <v>1.0</v>
      </c>
      <c r="D18558" s="17">
        <v>9870355.0</v>
      </c>
      <c r="E18558" s="17">
        <v>9870355.0</v>
      </c>
      <c r="F18558" s="17">
        <v>9870355.0</v>
      </c>
      <c r="G18558" s="17">
        <v>9870355.0</v>
      </c>
      <c r="H18558" s="17">
        <v>9870355.0</v>
      </c>
    </row>
    <row r="18559">
      <c r="A18559" s="7" t="s">
        <v>39720</v>
      </c>
      <c r="B18559" s="17" t="s">
        <v>39721</v>
      </c>
      <c r="C18559" s="17">
        <v>1.0</v>
      </c>
      <c r="D18559" s="17">
        <v>3481370.0</v>
      </c>
      <c r="E18559" s="17">
        <v>3481370.0</v>
      </c>
      <c r="F18559" s="17">
        <v>3481370.0</v>
      </c>
      <c r="G18559" s="17">
        <v>3481370.0</v>
      </c>
      <c r="H18559" s="17">
        <v>3481370.0</v>
      </c>
    </row>
    <row r="18560">
      <c r="A18560" s="7" t="s">
        <v>39720</v>
      </c>
      <c r="B18560" s="17" t="s">
        <v>39721</v>
      </c>
      <c r="C18560" s="17">
        <v>1.0</v>
      </c>
      <c r="D18560" s="17">
        <v>3481370.0</v>
      </c>
      <c r="E18560" s="17">
        <v>3481370.0</v>
      </c>
      <c r="F18560" s="17">
        <v>3481370.0</v>
      </c>
      <c r="G18560" s="17">
        <v>3481370.0</v>
      </c>
      <c r="H18560" s="17">
        <v>3481370.0</v>
      </c>
    </row>
    <row r="18561">
      <c r="A18561" s="7" t="s">
        <v>39722</v>
      </c>
      <c r="B18561" s="17" t="s">
        <v>39723</v>
      </c>
      <c r="C18561" s="17">
        <v>1.0</v>
      </c>
      <c r="D18561" s="17">
        <v>2.822784E7</v>
      </c>
      <c r="E18561" s="17">
        <v>2.822784E7</v>
      </c>
      <c r="F18561" s="17">
        <v>2.822784E7</v>
      </c>
      <c r="G18561" s="17">
        <v>2.822784E7</v>
      </c>
      <c r="H18561" s="17">
        <v>2.822784E7</v>
      </c>
    </row>
    <row r="18562">
      <c r="A18562" s="7" t="s">
        <v>39722</v>
      </c>
      <c r="B18562" s="17" t="s">
        <v>39723</v>
      </c>
      <c r="C18562" s="17">
        <v>1.0</v>
      </c>
      <c r="D18562" s="17">
        <v>2.822784E7</v>
      </c>
      <c r="E18562" s="17">
        <v>2.822784E7</v>
      </c>
      <c r="F18562" s="17">
        <v>2.822784E7</v>
      </c>
      <c r="G18562" s="17">
        <v>2.822784E7</v>
      </c>
      <c r="H18562" s="17">
        <v>2.822784E7</v>
      </c>
    </row>
    <row r="18563">
      <c r="A18563" s="7" t="s">
        <v>39724</v>
      </c>
      <c r="B18563" s="17" t="s">
        <v>39725</v>
      </c>
      <c r="C18563" s="17">
        <v>1.0</v>
      </c>
      <c r="D18563" s="17">
        <v>1.3553955E7</v>
      </c>
      <c r="E18563" s="17">
        <v>1.3553955E7</v>
      </c>
      <c r="F18563" s="17">
        <v>1.3553955E7</v>
      </c>
      <c r="G18563" s="17">
        <v>1.3553955E7</v>
      </c>
      <c r="H18563" s="17">
        <v>1.3553955E7</v>
      </c>
    </row>
    <row r="18564">
      <c r="A18564" s="7" t="s">
        <v>39724</v>
      </c>
      <c r="B18564" s="17" t="s">
        <v>39725</v>
      </c>
      <c r="C18564" s="17">
        <v>1.0</v>
      </c>
      <c r="D18564" s="17">
        <v>1.3553955E7</v>
      </c>
      <c r="E18564" s="17">
        <v>1.3553955E7</v>
      </c>
      <c r="F18564" s="17">
        <v>1.3553955E7</v>
      </c>
      <c r="G18564" s="17">
        <v>1.3553955E7</v>
      </c>
      <c r="H18564" s="17">
        <v>1.3553955E7</v>
      </c>
    </row>
    <row r="18565">
      <c r="A18565" s="7" t="s">
        <v>39726</v>
      </c>
      <c r="B18565" s="17" t="s">
        <v>39727</v>
      </c>
      <c r="C18565" s="17">
        <v>1.0</v>
      </c>
      <c r="D18565" s="17">
        <v>3.8145601E7</v>
      </c>
      <c r="E18565" s="17">
        <v>3.8145601E7</v>
      </c>
      <c r="F18565" s="17">
        <v>3.8145601E7</v>
      </c>
      <c r="G18565" s="17">
        <v>3.8145601E7</v>
      </c>
      <c r="H18565" s="17">
        <v>3.8145601E7</v>
      </c>
    </row>
    <row r="18566">
      <c r="A18566" s="7" t="s">
        <v>39726</v>
      </c>
      <c r="B18566" s="17" t="s">
        <v>39727</v>
      </c>
      <c r="C18566" s="17">
        <v>1.0</v>
      </c>
      <c r="D18566" s="17">
        <v>3.8145601E7</v>
      </c>
      <c r="E18566" s="17">
        <v>3.8145601E7</v>
      </c>
      <c r="F18566" s="17">
        <v>3.8145601E7</v>
      </c>
      <c r="G18566" s="17">
        <v>3.8145601E7</v>
      </c>
      <c r="H18566" s="17">
        <v>3.8145601E7</v>
      </c>
    </row>
    <row r="18567">
      <c r="A18567" s="7" t="s">
        <v>39728</v>
      </c>
      <c r="B18567" s="17" t="s">
        <v>39729</v>
      </c>
      <c r="C18567" s="17">
        <v>1.0</v>
      </c>
      <c r="D18567" s="17">
        <v>1.803E7</v>
      </c>
      <c r="E18567" s="17">
        <v>1.803E7</v>
      </c>
      <c r="F18567" s="17">
        <v>1.803E7</v>
      </c>
      <c r="G18567" s="17">
        <v>1.803E7</v>
      </c>
      <c r="H18567" s="17">
        <v>1.803E7</v>
      </c>
    </row>
    <row r="18568">
      <c r="A18568" s="7" t="s">
        <v>39728</v>
      </c>
      <c r="B18568" s="17" t="s">
        <v>39729</v>
      </c>
      <c r="C18568" s="17">
        <v>1.0</v>
      </c>
      <c r="D18568" s="17">
        <v>1.803E7</v>
      </c>
      <c r="E18568" s="17">
        <v>1.803E7</v>
      </c>
      <c r="F18568" s="17">
        <v>1.803E7</v>
      </c>
      <c r="G18568" s="17">
        <v>1.803E7</v>
      </c>
      <c r="H18568" s="17">
        <v>1.803E7</v>
      </c>
    </row>
    <row r="18569">
      <c r="A18569" s="7" t="s">
        <v>39730</v>
      </c>
      <c r="B18569" s="17" t="s">
        <v>39731</v>
      </c>
      <c r="C18569" s="17">
        <v>2.0</v>
      </c>
      <c r="D18569" s="17">
        <v>5402349.0</v>
      </c>
      <c r="E18569" s="17">
        <v>5218709.0</v>
      </c>
      <c r="F18569" s="17">
        <v>5218709.0</v>
      </c>
      <c r="G18569" s="17">
        <v>5585989.0</v>
      </c>
      <c r="H18569" s="17">
        <v>5585989.0</v>
      </c>
    </row>
    <row r="18570">
      <c r="A18570" s="7" t="s">
        <v>39730</v>
      </c>
      <c r="B18570" s="17" t="s">
        <v>39731</v>
      </c>
      <c r="C18570" s="17">
        <v>2.0</v>
      </c>
      <c r="D18570" s="17">
        <v>5402349.0</v>
      </c>
      <c r="E18570" s="17">
        <v>5218709.0</v>
      </c>
      <c r="F18570" s="17">
        <v>5218709.0</v>
      </c>
      <c r="G18570" s="17">
        <v>5585989.0</v>
      </c>
      <c r="H18570" s="17">
        <v>5585989.0</v>
      </c>
    </row>
    <row r="18571">
      <c r="A18571" s="7" t="s">
        <v>39732</v>
      </c>
      <c r="B18571" s="17" t="s">
        <v>39733</v>
      </c>
      <c r="C18571" s="17">
        <v>2.0</v>
      </c>
      <c r="D18571" s="17">
        <v>2730810.5</v>
      </c>
      <c r="E18571" s="17">
        <v>1967800.0</v>
      </c>
      <c r="F18571" s="17">
        <v>1967800.0</v>
      </c>
      <c r="G18571" s="17">
        <v>3493821.0</v>
      </c>
      <c r="H18571" s="17">
        <v>3493821.0</v>
      </c>
    </row>
    <row r="18572">
      <c r="A18572" s="7" t="s">
        <v>39732</v>
      </c>
      <c r="B18572" s="17" t="s">
        <v>39733</v>
      </c>
      <c r="C18572" s="17">
        <v>2.0</v>
      </c>
      <c r="D18572" s="17">
        <v>2730810.5</v>
      </c>
      <c r="E18572" s="17">
        <v>1967800.0</v>
      </c>
      <c r="F18572" s="17">
        <v>1967800.0</v>
      </c>
      <c r="G18572" s="17">
        <v>3493821.0</v>
      </c>
      <c r="H18572" s="17">
        <v>3493821.0</v>
      </c>
    </row>
    <row r="18573">
      <c r="A18573" s="7" t="s">
        <v>39734</v>
      </c>
      <c r="B18573" s="17" t="s">
        <v>39735</v>
      </c>
      <c r="C18573" s="17">
        <v>1.0</v>
      </c>
      <c r="D18573" s="17">
        <v>1.4165793E7</v>
      </c>
      <c r="E18573" s="17">
        <v>1.4165793E7</v>
      </c>
      <c r="F18573" s="17">
        <v>1.4165793E7</v>
      </c>
      <c r="G18573" s="17">
        <v>1.4165793E7</v>
      </c>
      <c r="H18573" s="17">
        <v>1.4165793E7</v>
      </c>
    </row>
    <row r="18574">
      <c r="A18574" s="7" t="s">
        <v>39734</v>
      </c>
      <c r="B18574" s="17" t="s">
        <v>39735</v>
      </c>
      <c r="C18574" s="17">
        <v>1.0</v>
      </c>
      <c r="D18574" s="17">
        <v>1.4165793E7</v>
      </c>
      <c r="E18574" s="17">
        <v>1.4165793E7</v>
      </c>
      <c r="F18574" s="17">
        <v>1.4165793E7</v>
      </c>
      <c r="G18574" s="17">
        <v>1.4165793E7</v>
      </c>
      <c r="H18574" s="17">
        <v>1.4165793E7</v>
      </c>
    </row>
    <row r="18575">
      <c r="A18575" s="7" t="s">
        <v>39736</v>
      </c>
      <c r="B18575" s="17" t="s">
        <v>39737</v>
      </c>
      <c r="C18575" s="17">
        <v>4.0</v>
      </c>
      <c r="D18575" s="17">
        <v>2.66825195E7</v>
      </c>
      <c r="E18575" s="17">
        <v>2556867.0</v>
      </c>
      <c r="F18575" s="17">
        <v>3794104.0</v>
      </c>
      <c r="G18575" s="17">
        <v>1.1733141E7</v>
      </c>
      <c r="H18575" s="17">
        <v>8.8645966E7</v>
      </c>
    </row>
    <row r="18576">
      <c r="A18576" s="7" t="s">
        <v>39736</v>
      </c>
      <c r="B18576" s="17" t="s">
        <v>39737</v>
      </c>
      <c r="C18576" s="17">
        <v>4.0</v>
      </c>
      <c r="D18576" s="17">
        <v>2.66825195E7</v>
      </c>
      <c r="E18576" s="17">
        <v>2556867.0</v>
      </c>
      <c r="F18576" s="17">
        <v>3794104.0</v>
      </c>
      <c r="G18576" s="17">
        <v>1.1733141E7</v>
      </c>
      <c r="H18576" s="17">
        <v>8.8645966E7</v>
      </c>
    </row>
    <row r="18577">
      <c r="A18577" s="7" t="s">
        <v>39738</v>
      </c>
      <c r="B18577" s="17" t="s">
        <v>39739</v>
      </c>
      <c r="C18577" s="17">
        <v>1.0</v>
      </c>
      <c r="D18577" s="17">
        <v>6079999.0</v>
      </c>
      <c r="E18577" s="17">
        <v>6079999.0</v>
      </c>
      <c r="F18577" s="17">
        <v>6079999.0</v>
      </c>
      <c r="G18577" s="17">
        <v>6079999.0</v>
      </c>
      <c r="H18577" s="17">
        <v>6079999.0</v>
      </c>
    </row>
    <row r="18578">
      <c r="A18578" s="7" t="s">
        <v>39738</v>
      </c>
      <c r="B18578" s="17" t="s">
        <v>39739</v>
      </c>
      <c r="C18578" s="17">
        <v>1.0</v>
      </c>
      <c r="D18578" s="17">
        <v>6079999.0</v>
      </c>
      <c r="E18578" s="17">
        <v>6079999.0</v>
      </c>
      <c r="F18578" s="17">
        <v>6079999.0</v>
      </c>
      <c r="G18578" s="17">
        <v>6079999.0</v>
      </c>
      <c r="H18578" s="17">
        <v>6079999.0</v>
      </c>
    </row>
    <row r="18579">
      <c r="A18579" s="7" t="s">
        <v>39740</v>
      </c>
      <c r="B18579" s="17" t="s">
        <v>39741</v>
      </c>
      <c r="C18579" s="17">
        <v>494.0</v>
      </c>
      <c r="D18579" s="17">
        <v>1.912997972E7</v>
      </c>
      <c r="E18579" s="17">
        <v>4931900.0</v>
      </c>
      <c r="F18579" s="17">
        <v>9529321.0</v>
      </c>
      <c r="G18579" s="17">
        <v>2.3667428E7</v>
      </c>
      <c r="H18579" s="17">
        <v>5.0229797E7</v>
      </c>
    </row>
    <row r="18580">
      <c r="A18580" s="7" t="s">
        <v>39740</v>
      </c>
      <c r="B18580" s="17" t="s">
        <v>39741</v>
      </c>
      <c r="C18580" s="17">
        <v>494.0</v>
      </c>
      <c r="D18580" s="17">
        <v>1.912997972E7</v>
      </c>
      <c r="E18580" s="17">
        <v>4931900.0</v>
      </c>
      <c r="F18580" s="17">
        <v>9529321.0</v>
      </c>
      <c r="G18580" s="17">
        <v>2.3667428E7</v>
      </c>
      <c r="H18580" s="17">
        <v>5.0229797E7</v>
      </c>
    </row>
    <row r="18581">
      <c r="A18581" s="7" t="s">
        <v>39742</v>
      </c>
      <c r="B18581" s="17" t="s">
        <v>39743</v>
      </c>
      <c r="C18581" s="17">
        <v>72.0</v>
      </c>
      <c r="D18581" s="17">
        <v>2.299757203E7</v>
      </c>
      <c r="E18581" s="17">
        <v>4109998.0</v>
      </c>
      <c r="F18581" s="17">
        <v>9518045.0</v>
      </c>
      <c r="G18581" s="17">
        <v>2.8735371E7</v>
      </c>
      <c r="H18581" s="17">
        <v>5.9216734E7</v>
      </c>
    </row>
    <row r="18582">
      <c r="A18582" s="7" t="s">
        <v>39742</v>
      </c>
      <c r="B18582" s="17" t="s">
        <v>39743</v>
      </c>
      <c r="C18582" s="17">
        <v>72.0</v>
      </c>
      <c r="D18582" s="17">
        <v>2.299757203E7</v>
      </c>
      <c r="E18582" s="17">
        <v>4109998.0</v>
      </c>
      <c r="F18582" s="17">
        <v>9518045.0</v>
      </c>
      <c r="G18582" s="17">
        <v>2.8735371E7</v>
      </c>
      <c r="H18582" s="17">
        <v>5.9216734E7</v>
      </c>
    </row>
    <row r="18583">
      <c r="A18583" s="7" t="s">
        <v>39744</v>
      </c>
      <c r="B18583" s="17" t="s">
        <v>39745</v>
      </c>
      <c r="C18583" s="17">
        <v>46.0</v>
      </c>
      <c r="D18583" s="17">
        <v>2.069470598E7</v>
      </c>
      <c r="E18583" s="17">
        <v>4818135.0</v>
      </c>
      <c r="F18583" s="17">
        <v>1.1010131E7</v>
      </c>
      <c r="G18583" s="17">
        <v>2.7141288E7</v>
      </c>
      <c r="H18583" s="17">
        <v>5.7620099E7</v>
      </c>
    </row>
    <row r="18584">
      <c r="A18584" s="7" t="s">
        <v>39744</v>
      </c>
      <c r="B18584" s="17" t="s">
        <v>39745</v>
      </c>
      <c r="C18584" s="17">
        <v>46.0</v>
      </c>
      <c r="D18584" s="17">
        <v>2.069470598E7</v>
      </c>
      <c r="E18584" s="17">
        <v>4818135.0</v>
      </c>
      <c r="F18584" s="17">
        <v>1.1010131E7</v>
      </c>
      <c r="G18584" s="17">
        <v>2.7141288E7</v>
      </c>
      <c r="H18584" s="17">
        <v>5.7620099E7</v>
      </c>
    </row>
    <row r="18585">
      <c r="A18585" s="7" t="s">
        <v>39746</v>
      </c>
      <c r="B18585" s="17" t="s">
        <v>39747</v>
      </c>
      <c r="C18585" s="17">
        <v>2.0</v>
      </c>
      <c r="D18585" s="17">
        <v>1.2852065E7</v>
      </c>
      <c r="E18585" s="17">
        <v>8249712.0</v>
      </c>
      <c r="F18585" s="17">
        <v>8249712.0</v>
      </c>
      <c r="G18585" s="17">
        <v>1.7454418E7</v>
      </c>
      <c r="H18585" s="17">
        <v>1.7454418E7</v>
      </c>
    </row>
    <row r="18586">
      <c r="A18586" s="7" t="s">
        <v>39746</v>
      </c>
      <c r="B18586" s="17" t="s">
        <v>39747</v>
      </c>
      <c r="C18586" s="17">
        <v>2.0</v>
      </c>
      <c r="D18586" s="17">
        <v>1.2852065E7</v>
      </c>
      <c r="E18586" s="17">
        <v>8249712.0</v>
      </c>
      <c r="F18586" s="17">
        <v>8249712.0</v>
      </c>
      <c r="G18586" s="17">
        <v>1.7454418E7</v>
      </c>
      <c r="H18586" s="17">
        <v>1.7454418E7</v>
      </c>
    </row>
    <row r="18587">
      <c r="A18587" s="7" t="s">
        <v>39748</v>
      </c>
      <c r="B18587" s="17" t="s">
        <v>39749</v>
      </c>
      <c r="C18587" s="17">
        <v>5.0</v>
      </c>
      <c r="D18587" s="17">
        <v>2.410326E7</v>
      </c>
      <c r="E18587" s="17">
        <v>1.3945591E7</v>
      </c>
      <c r="F18587" s="17">
        <v>2.275325E7</v>
      </c>
      <c r="G18587" s="17">
        <v>2.4535176E7</v>
      </c>
      <c r="H18587" s="17">
        <v>5.464315E7</v>
      </c>
    </row>
    <row r="18588">
      <c r="A18588" s="7" t="s">
        <v>39748</v>
      </c>
      <c r="B18588" s="17" t="s">
        <v>39749</v>
      </c>
      <c r="C18588" s="17">
        <v>5.0</v>
      </c>
      <c r="D18588" s="17">
        <v>2.410326E7</v>
      </c>
      <c r="E18588" s="17">
        <v>1.3945591E7</v>
      </c>
      <c r="F18588" s="17">
        <v>2.275325E7</v>
      </c>
      <c r="G18588" s="17">
        <v>2.4535176E7</v>
      </c>
      <c r="H18588" s="17">
        <v>5.464315E7</v>
      </c>
    </row>
    <row r="18589">
      <c r="A18589" s="7" t="s">
        <v>39750</v>
      </c>
      <c r="B18589" s="17" t="s">
        <v>39751</v>
      </c>
      <c r="C18589" s="17">
        <v>197.0</v>
      </c>
      <c r="D18589" s="17">
        <v>1.93569209E7</v>
      </c>
      <c r="E18589" s="17">
        <v>4693072.0</v>
      </c>
      <c r="F18589" s="17">
        <v>1.087502E7</v>
      </c>
      <c r="G18589" s="17">
        <v>2.947212E7</v>
      </c>
      <c r="H18589" s="17">
        <v>4.61432E7</v>
      </c>
    </row>
    <row r="18590">
      <c r="A18590" s="7" t="s">
        <v>39750</v>
      </c>
      <c r="B18590" s="17" t="s">
        <v>39751</v>
      </c>
      <c r="C18590" s="17">
        <v>197.0</v>
      </c>
      <c r="D18590" s="17">
        <v>1.93569209E7</v>
      </c>
      <c r="E18590" s="17">
        <v>4693072.0</v>
      </c>
      <c r="F18590" s="17">
        <v>1.087502E7</v>
      </c>
      <c r="G18590" s="17">
        <v>2.947212E7</v>
      </c>
      <c r="H18590" s="17">
        <v>4.61432E7</v>
      </c>
    </row>
    <row r="18591">
      <c r="A18591" s="7" t="s">
        <v>39752</v>
      </c>
      <c r="B18591" s="17" t="s">
        <v>39753</v>
      </c>
      <c r="C18591" s="17">
        <v>345.0</v>
      </c>
      <c r="D18591" s="17">
        <v>1.672219699E7</v>
      </c>
      <c r="E18591" s="17">
        <v>4545251.0</v>
      </c>
      <c r="F18591" s="17">
        <v>9535881.0</v>
      </c>
      <c r="G18591" s="17">
        <v>2.2675452E7</v>
      </c>
      <c r="H18591" s="17">
        <v>4.2528133E7</v>
      </c>
    </row>
    <row r="18592">
      <c r="A18592" s="7" t="s">
        <v>39752</v>
      </c>
      <c r="B18592" s="17" t="s">
        <v>39753</v>
      </c>
      <c r="C18592" s="17">
        <v>345.0</v>
      </c>
      <c r="D18592" s="17">
        <v>1.672219699E7</v>
      </c>
      <c r="E18592" s="17">
        <v>4545251.0</v>
      </c>
      <c r="F18592" s="17">
        <v>9535881.0</v>
      </c>
      <c r="G18592" s="17">
        <v>2.2675452E7</v>
      </c>
      <c r="H18592" s="17">
        <v>4.2528133E7</v>
      </c>
    </row>
    <row r="18593">
      <c r="A18593" s="7" t="s">
        <v>39754</v>
      </c>
      <c r="B18593" s="17" t="s">
        <v>39755</v>
      </c>
      <c r="C18593" s="17">
        <v>368.0</v>
      </c>
      <c r="D18593" s="17">
        <v>2.005560605E7</v>
      </c>
      <c r="E18593" s="17">
        <v>5153850.0</v>
      </c>
      <c r="F18593" s="17">
        <v>9706440.0</v>
      </c>
      <c r="G18593" s="17">
        <v>2.8019318E7</v>
      </c>
      <c r="H18593" s="17">
        <v>4.9667455E7</v>
      </c>
    </row>
    <row r="18594">
      <c r="A18594" s="7" t="s">
        <v>39754</v>
      </c>
      <c r="B18594" s="17" t="s">
        <v>39755</v>
      </c>
      <c r="C18594" s="17">
        <v>368.0</v>
      </c>
      <c r="D18594" s="17">
        <v>2.005560605E7</v>
      </c>
      <c r="E18594" s="17">
        <v>5153850.0</v>
      </c>
      <c r="F18594" s="17">
        <v>9706440.0</v>
      </c>
      <c r="G18594" s="17">
        <v>2.8019318E7</v>
      </c>
      <c r="H18594" s="17">
        <v>4.9667455E7</v>
      </c>
    </row>
    <row r="18595">
      <c r="A18595" s="7" t="s">
        <v>39756</v>
      </c>
      <c r="B18595" s="17" t="s">
        <v>39757</v>
      </c>
      <c r="C18595" s="17">
        <v>2.0</v>
      </c>
      <c r="D18595" s="17">
        <v>1.32717285E7</v>
      </c>
      <c r="E18595" s="17">
        <v>6789735.0</v>
      </c>
      <c r="F18595" s="17">
        <v>6789735.0</v>
      </c>
      <c r="G18595" s="17">
        <v>1.9753722E7</v>
      </c>
      <c r="H18595" s="17">
        <v>1.9753722E7</v>
      </c>
    </row>
    <row r="18596">
      <c r="A18596" s="7" t="s">
        <v>39756</v>
      </c>
      <c r="B18596" s="17" t="s">
        <v>39757</v>
      </c>
      <c r="C18596" s="17">
        <v>2.0</v>
      </c>
      <c r="D18596" s="17">
        <v>1.32717285E7</v>
      </c>
      <c r="E18596" s="17">
        <v>6789735.0</v>
      </c>
      <c r="F18596" s="17">
        <v>6789735.0</v>
      </c>
      <c r="G18596" s="17">
        <v>1.9753722E7</v>
      </c>
      <c r="H18596" s="17">
        <v>1.9753722E7</v>
      </c>
    </row>
    <row r="18597">
      <c r="A18597" s="7" t="s">
        <v>39758</v>
      </c>
      <c r="B18597" s="17" t="s">
        <v>39759</v>
      </c>
      <c r="C18597" s="17">
        <v>1.0</v>
      </c>
      <c r="D18597" s="17">
        <v>4.5239353E7</v>
      </c>
      <c r="E18597" s="17">
        <v>4.5239353E7</v>
      </c>
      <c r="F18597" s="17">
        <v>4.5239353E7</v>
      </c>
      <c r="G18597" s="17">
        <v>4.5239353E7</v>
      </c>
      <c r="H18597" s="17">
        <v>4.5239353E7</v>
      </c>
    </row>
    <row r="18598">
      <c r="A18598" s="7" t="s">
        <v>39758</v>
      </c>
      <c r="B18598" s="17" t="s">
        <v>39759</v>
      </c>
      <c r="C18598" s="17">
        <v>1.0</v>
      </c>
      <c r="D18598" s="17">
        <v>4.5239353E7</v>
      </c>
      <c r="E18598" s="17">
        <v>4.5239353E7</v>
      </c>
      <c r="F18598" s="17">
        <v>4.5239353E7</v>
      </c>
      <c r="G18598" s="17">
        <v>4.5239353E7</v>
      </c>
      <c r="H18598" s="17">
        <v>4.5239353E7</v>
      </c>
    </row>
    <row r="18599">
      <c r="A18599" s="7" t="s">
        <v>39760</v>
      </c>
      <c r="B18599" s="17" t="s">
        <v>39761</v>
      </c>
      <c r="C18599" s="17">
        <v>2.0</v>
      </c>
      <c r="D18599" s="17">
        <v>5728171.5</v>
      </c>
      <c r="E18599" s="17">
        <v>5325952.0</v>
      </c>
      <c r="F18599" s="17">
        <v>5325952.0</v>
      </c>
      <c r="G18599" s="17">
        <v>6130391.0</v>
      </c>
      <c r="H18599" s="17">
        <v>6130391.0</v>
      </c>
    </row>
    <row r="18600">
      <c r="A18600" s="7" t="s">
        <v>39760</v>
      </c>
      <c r="B18600" s="17" t="s">
        <v>39761</v>
      </c>
      <c r="C18600" s="17">
        <v>2.0</v>
      </c>
      <c r="D18600" s="17">
        <v>5728171.5</v>
      </c>
      <c r="E18600" s="17">
        <v>5325952.0</v>
      </c>
      <c r="F18600" s="17">
        <v>5325952.0</v>
      </c>
      <c r="G18600" s="17">
        <v>6130391.0</v>
      </c>
      <c r="H18600" s="17">
        <v>6130391.0</v>
      </c>
    </row>
    <row r="18601">
      <c r="A18601" s="7" t="s">
        <v>39762</v>
      </c>
      <c r="B18601" s="17" t="s">
        <v>39763</v>
      </c>
      <c r="C18601" s="17">
        <v>1.0</v>
      </c>
      <c r="D18601" s="17">
        <v>7882290.0</v>
      </c>
      <c r="E18601" s="17">
        <v>7882290.0</v>
      </c>
      <c r="F18601" s="17">
        <v>7882290.0</v>
      </c>
      <c r="G18601" s="17">
        <v>7882290.0</v>
      </c>
      <c r="H18601" s="17">
        <v>7882290.0</v>
      </c>
    </row>
    <row r="18602">
      <c r="A18602" s="7" t="s">
        <v>39762</v>
      </c>
      <c r="B18602" s="17" t="s">
        <v>39763</v>
      </c>
      <c r="C18602" s="17">
        <v>1.0</v>
      </c>
      <c r="D18602" s="17">
        <v>7882290.0</v>
      </c>
      <c r="E18602" s="17">
        <v>7882290.0</v>
      </c>
      <c r="F18602" s="17">
        <v>7882290.0</v>
      </c>
      <c r="G18602" s="17">
        <v>7882290.0</v>
      </c>
      <c r="H18602" s="17">
        <v>7882290.0</v>
      </c>
    </row>
    <row r="18603">
      <c r="A18603" s="7" t="s">
        <v>39764</v>
      </c>
      <c r="B18603" s="17" t="s">
        <v>39765</v>
      </c>
      <c r="C18603" s="17">
        <v>6.0</v>
      </c>
      <c r="D18603" s="17">
        <v>1.004857283E7</v>
      </c>
      <c r="E18603" s="17">
        <v>6452358.0</v>
      </c>
      <c r="F18603" s="17">
        <v>7992965.0</v>
      </c>
      <c r="G18603" s="17">
        <v>1.202408E7</v>
      </c>
      <c r="H18603" s="17">
        <v>2.3761101E7</v>
      </c>
    </row>
    <row r="18604">
      <c r="A18604" s="7" t="s">
        <v>39764</v>
      </c>
      <c r="B18604" s="17" t="s">
        <v>39765</v>
      </c>
      <c r="C18604" s="17">
        <v>6.0</v>
      </c>
      <c r="D18604" s="17">
        <v>1.004857283E7</v>
      </c>
      <c r="E18604" s="17">
        <v>6452358.0</v>
      </c>
      <c r="F18604" s="17">
        <v>7992965.0</v>
      </c>
      <c r="G18604" s="17">
        <v>1.202408E7</v>
      </c>
      <c r="H18604" s="17">
        <v>2.3761101E7</v>
      </c>
    </row>
    <row r="18605">
      <c r="A18605" s="7" t="s">
        <v>39766</v>
      </c>
      <c r="B18605" s="17" t="s">
        <v>39767</v>
      </c>
      <c r="C18605" s="17">
        <v>3.0</v>
      </c>
      <c r="D18605" s="17">
        <v>1.4228357E7</v>
      </c>
      <c r="E18605" s="17">
        <v>6427300.0</v>
      </c>
      <c r="F18605" s="17">
        <v>1.0274554E7</v>
      </c>
      <c r="G18605" s="17">
        <v>2.5983217E7</v>
      </c>
      <c r="H18605" s="17">
        <v>2.5983217E7</v>
      </c>
    </row>
    <row r="18606">
      <c r="A18606" s="7" t="s">
        <v>39766</v>
      </c>
      <c r="B18606" s="17" t="s">
        <v>39767</v>
      </c>
      <c r="C18606" s="17">
        <v>3.0</v>
      </c>
      <c r="D18606" s="17">
        <v>1.4228357E7</v>
      </c>
      <c r="E18606" s="17">
        <v>6427300.0</v>
      </c>
      <c r="F18606" s="17">
        <v>1.0274554E7</v>
      </c>
      <c r="G18606" s="17">
        <v>2.5983217E7</v>
      </c>
      <c r="H18606" s="17">
        <v>2.5983217E7</v>
      </c>
    </row>
    <row r="18607">
      <c r="A18607" s="7" t="s">
        <v>39768</v>
      </c>
      <c r="B18607" s="17" t="s">
        <v>39769</v>
      </c>
      <c r="C18607" s="17">
        <v>7.0</v>
      </c>
      <c r="D18607" s="17">
        <v>1.195516257E7</v>
      </c>
      <c r="E18607" s="17">
        <v>3846420.0</v>
      </c>
      <c r="F18607" s="17">
        <v>8066935.0</v>
      </c>
      <c r="G18607" s="17">
        <v>2.001715E7</v>
      </c>
      <c r="H18607" s="17">
        <v>3.567468E7</v>
      </c>
    </row>
    <row r="18608">
      <c r="A18608" s="7" t="s">
        <v>39768</v>
      </c>
      <c r="B18608" s="17" t="s">
        <v>39769</v>
      </c>
      <c r="C18608" s="17">
        <v>7.0</v>
      </c>
      <c r="D18608" s="17">
        <v>1.195516257E7</v>
      </c>
      <c r="E18608" s="17">
        <v>3846420.0</v>
      </c>
      <c r="F18608" s="17">
        <v>8066935.0</v>
      </c>
      <c r="G18608" s="17">
        <v>2.001715E7</v>
      </c>
      <c r="H18608" s="17">
        <v>3.567468E7</v>
      </c>
    </row>
    <row r="18609">
      <c r="A18609" s="7" t="s">
        <v>39770</v>
      </c>
      <c r="B18609" s="17" t="s">
        <v>39771</v>
      </c>
      <c r="C18609" s="17">
        <v>3.0</v>
      </c>
      <c r="D18609" s="17">
        <v>1.4490666E7</v>
      </c>
      <c r="E18609" s="17">
        <v>4118268.0</v>
      </c>
      <c r="F18609" s="17">
        <v>1.397937E7</v>
      </c>
      <c r="G18609" s="17">
        <v>2.537436E7</v>
      </c>
      <c r="H18609" s="17">
        <v>2.537436E7</v>
      </c>
    </row>
    <row r="18610">
      <c r="A18610" s="7" t="s">
        <v>39770</v>
      </c>
      <c r="B18610" s="17" t="s">
        <v>39771</v>
      </c>
      <c r="C18610" s="17">
        <v>3.0</v>
      </c>
      <c r="D18610" s="17">
        <v>1.4490666E7</v>
      </c>
      <c r="E18610" s="17">
        <v>4118268.0</v>
      </c>
      <c r="F18610" s="17">
        <v>1.397937E7</v>
      </c>
      <c r="G18610" s="17">
        <v>2.537436E7</v>
      </c>
      <c r="H18610" s="17">
        <v>2.537436E7</v>
      </c>
    </row>
    <row r="18611">
      <c r="A18611" s="7" t="s">
        <v>39772</v>
      </c>
      <c r="B18611" s="17" t="s">
        <v>39773</v>
      </c>
      <c r="C18611" s="17">
        <v>1.0</v>
      </c>
      <c r="D18611" s="17">
        <v>5.4782652E7</v>
      </c>
      <c r="E18611" s="17">
        <v>5.4782652E7</v>
      </c>
      <c r="F18611" s="17">
        <v>5.4782652E7</v>
      </c>
      <c r="G18611" s="17">
        <v>5.4782652E7</v>
      </c>
      <c r="H18611" s="17">
        <v>5.4782652E7</v>
      </c>
    </row>
    <row r="18612">
      <c r="A18612" s="7" t="s">
        <v>39772</v>
      </c>
      <c r="B18612" s="17" t="s">
        <v>39773</v>
      </c>
      <c r="C18612" s="17">
        <v>1.0</v>
      </c>
      <c r="D18612" s="17">
        <v>5.4782652E7</v>
      </c>
      <c r="E18612" s="17">
        <v>5.4782652E7</v>
      </c>
      <c r="F18612" s="17">
        <v>5.4782652E7</v>
      </c>
      <c r="G18612" s="17">
        <v>5.4782652E7</v>
      </c>
      <c r="H18612" s="17">
        <v>5.4782652E7</v>
      </c>
    </row>
    <row r="18613">
      <c r="A18613" s="7" t="s">
        <v>39774</v>
      </c>
      <c r="B18613" s="17" t="s">
        <v>39775</v>
      </c>
      <c r="C18613" s="17">
        <v>1.0</v>
      </c>
      <c r="D18613" s="17">
        <v>1.1591556E7</v>
      </c>
      <c r="E18613" s="17">
        <v>1.1591556E7</v>
      </c>
      <c r="F18613" s="17">
        <v>1.1591556E7</v>
      </c>
      <c r="G18613" s="17">
        <v>1.1591556E7</v>
      </c>
      <c r="H18613" s="17">
        <v>1.1591556E7</v>
      </c>
    </row>
    <row r="18614">
      <c r="A18614" s="7" t="s">
        <v>39774</v>
      </c>
      <c r="B18614" s="17" t="s">
        <v>39775</v>
      </c>
      <c r="C18614" s="17">
        <v>1.0</v>
      </c>
      <c r="D18614" s="17">
        <v>1.1591556E7</v>
      </c>
      <c r="E18614" s="17">
        <v>1.1591556E7</v>
      </c>
      <c r="F18614" s="17">
        <v>1.1591556E7</v>
      </c>
      <c r="G18614" s="17">
        <v>1.1591556E7</v>
      </c>
      <c r="H18614" s="17">
        <v>1.1591556E7</v>
      </c>
    </row>
    <row r="18615">
      <c r="A18615" s="7" t="s">
        <v>39776</v>
      </c>
      <c r="B18615" s="17" t="s">
        <v>39777</v>
      </c>
      <c r="C18615" s="17">
        <v>3.0</v>
      </c>
      <c r="D18615" s="17">
        <v>4.077618033E7</v>
      </c>
      <c r="E18615" s="17">
        <v>4893684.0</v>
      </c>
      <c r="F18615" s="17">
        <v>2.3339078E7</v>
      </c>
      <c r="G18615" s="17">
        <v>9.4095779E7</v>
      </c>
      <c r="H18615" s="17">
        <v>9.4095779E7</v>
      </c>
    </row>
    <row r="18616">
      <c r="A18616" s="7" t="s">
        <v>39776</v>
      </c>
      <c r="B18616" s="17" t="s">
        <v>39777</v>
      </c>
      <c r="C18616" s="17">
        <v>3.0</v>
      </c>
      <c r="D18616" s="17">
        <v>4.077618033E7</v>
      </c>
      <c r="E18616" s="17">
        <v>4893684.0</v>
      </c>
      <c r="F18616" s="17">
        <v>2.3339078E7</v>
      </c>
      <c r="G18616" s="17">
        <v>9.4095779E7</v>
      </c>
      <c r="H18616" s="17">
        <v>9.4095779E7</v>
      </c>
    </row>
    <row r="18617">
      <c r="A18617" s="7" t="s">
        <v>39778</v>
      </c>
      <c r="B18617" s="17" t="s">
        <v>39779</v>
      </c>
      <c r="C18617" s="17">
        <v>1.0</v>
      </c>
      <c r="D18617" s="17">
        <v>3922120.0</v>
      </c>
      <c r="E18617" s="17">
        <v>3922120.0</v>
      </c>
      <c r="F18617" s="17">
        <v>3922120.0</v>
      </c>
      <c r="G18617" s="17">
        <v>3922120.0</v>
      </c>
      <c r="H18617" s="17">
        <v>3922120.0</v>
      </c>
    </row>
    <row r="18618">
      <c r="A18618" s="7" t="s">
        <v>39778</v>
      </c>
      <c r="B18618" s="17" t="s">
        <v>39779</v>
      </c>
      <c r="C18618" s="17">
        <v>1.0</v>
      </c>
      <c r="D18618" s="17">
        <v>3922120.0</v>
      </c>
      <c r="E18618" s="17">
        <v>3922120.0</v>
      </c>
      <c r="F18618" s="17">
        <v>3922120.0</v>
      </c>
      <c r="G18618" s="17">
        <v>3922120.0</v>
      </c>
      <c r="H18618" s="17">
        <v>3922120.0</v>
      </c>
    </row>
    <row r="18619">
      <c r="A18619" s="7" t="s">
        <v>39780</v>
      </c>
      <c r="B18619" s="17" t="s">
        <v>39781</v>
      </c>
      <c r="C18619" s="17">
        <v>1.0</v>
      </c>
      <c r="D18619" s="17">
        <v>7978314.0</v>
      </c>
      <c r="E18619" s="17">
        <v>7978314.0</v>
      </c>
      <c r="F18619" s="17">
        <v>7978314.0</v>
      </c>
      <c r="G18619" s="17">
        <v>7978314.0</v>
      </c>
      <c r="H18619" s="17">
        <v>7978314.0</v>
      </c>
    </row>
    <row r="18620">
      <c r="A18620" s="7" t="s">
        <v>39780</v>
      </c>
      <c r="B18620" s="17" t="s">
        <v>39781</v>
      </c>
      <c r="C18620" s="17">
        <v>1.0</v>
      </c>
      <c r="D18620" s="17">
        <v>7978314.0</v>
      </c>
      <c r="E18620" s="17">
        <v>7978314.0</v>
      </c>
      <c r="F18620" s="17">
        <v>7978314.0</v>
      </c>
      <c r="G18620" s="17">
        <v>7978314.0</v>
      </c>
      <c r="H18620" s="17">
        <v>7978314.0</v>
      </c>
    </row>
    <row r="18621">
      <c r="A18621" s="7" t="s">
        <v>39782</v>
      </c>
      <c r="B18621" s="17" t="s">
        <v>39783</v>
      </c>
      <c r="C18621" s="17">
        <v>1.0</v>
      </c>
      <c r="D18621" s="17">
        <v>1.55670055E8</v>
      </c>
      <c r="E18621" s="17">
        <v>1.55670055E8</v>
      </c>
      <c r="F18621" s="17">
        <v>1.55670055E8</v>
      </c>
      <c r="G18621" s="17">
        <v>1.55670055E8</v>
      </c>
      <c r="H18621" s="17">
        <v>1.55670055E8</v>
      </c>
    </row>
    <row r="18622">
      <c r="A18622" s="7" t="s">
        <v>39782</v>
      </c>
      <c r="B18622" s="17" t="s">
        <v>39783</v>
      </c>
      <c r="C18622" s="17">
        <v>1.0</v>
      </c>
      <c r="D18622" s="17">
        <v>1.55670055E8</v>
      </c>
      <c r="E18622" s="17">
        <v>1.55670055E8</v>
      </c>
      <c r="F18622" s="17">
        <v>1.55670055E8</v>
      </c>
      <c r="G18622" s="17">
        <v>1.55670055E8</v>
      </c>
      <c r="H18622" s="17">
        <v>1.55670055E8</v>
      </c>
    </row>
    <row r="18623">
      <c r="A18623" s="7" t="s">
        <v>39784</v>
      </c>
      <c r="B18623" s="17" t="s">
        <v>39785</v>
      </c>
      <c r="C18623" s="17">
        <v>1.0</v>
      </c>
      <c r="D18623" s="17">
        <v>4.6453705E7</v>
      </c>
      <c r="E18623" s="17">
        <v>4.6453705E7</v>
      </c>
      <c r="F18623" s="17">
        <v>4.6453705E7</v>
      </c>
      <c r="G18623" s="17">
        <v>4.6453705E7</v>
      </c>
      <c r="H18623" s="17">
        <v>4.6453705E7</v>
      </c>
    </row>
    <row r="18624">
      <c r="A18624" s="7" t="s">
        <v>39784</v>
      </c>
      <c r="B18624" s="17" t="s">
        <v>39785</v>
      </c>
      <c r="C18624" s="17">
        <v>1.0</v>
      </c>
      <c r="D18624" s="17">
        <v>4.6453705E7</v>
      </c>
      <c r="E18624" s="17">
        <v>4.6453705E7</v>
      </c>
      <c r="F18624" s="17">
        <v>4.6453705E7</v>
      </c>
      <c r="G18624" s="17">
        <v>4.6453705E7</v>
      </c>
      <c r="H18624" s="17">
        <v>4.6453705E7</v>
      </c>
    </row>
    <row r="18625">
      <c r="A18625" s="7" t="s">
        <v>39786</v>
      </c>
      <c r="B18625" s="17" t="s">
        <v>39787</v>
      </c>
      <c r="C18625" s="17">
        <v>4.0</v>
      </c>
      <c r="D18625" s="17">
        <v>2.213638125E7</v>
      </c>
      <c r="E18625" s="17">
        <v>2976198.0</v>
      </c>
      <c r="F18625" s="17">
        <v>9529912.0</v>
      </c>
      <c r="G18625" s="17">
        <v>2.4554898E7</v>
      </c>
      <c r="H18625" s="17">
        <v>5.1484517E7</v>
      </c>
    </row>
    <row r="18626">
      <c r="A18626" s="7" t="s">
        <v>39786</v>
      </c>
      <c r="B18626" s="17" t="s">
        <v>39787</v>
      </c>
      <c r="C18626" s="17">
        <v>4.0</v>
      </c>
      <c r="D18626" s="17">
        <v>2.213638125E7</v>
      </c>
      <c r="E18626" s="17">
        <v>2976198.0</v>
      </c>
      <c r="F18626" s="17">
        <v>9529912.0</v>
      </c>
      <c r="G18626" s="17">
        <v>2.4554898E7</v>
      </c>
      <c r="H18626" s="17">
        <v>5.1484517E7</v>
      </c>
    </row>
    <row r="18627">
      <c r="A18627" s="7" t="s">
        <v>39788</v>
      </c>
      <c r="B18627" s="17" t="s">
        <v>39789</v>
      </c>
      <c r="C18627" s="17">
        <v>1.0</v>
      </c>
      <c r="D18627" s="17">
        <v>3085477.0</v>
      </c>
      <c r="E18627" s="17">
        <v>3085477.0</v>
      </c>
      <c r="F18627" s="17">
        <v>3085477.0</v>
      </c>
      <c r="G18627" s="17">
        <v>3085477.0</v>
      </c>
      <c r="H18627" s="17">
        <v>3085477.0</v>
      </c>
    </row>
    <row r="18628">
      <c r="A18628" s="7" t="s">
        <v>39788</v>
      </c>
      <c r="B18628" s="17" t="s">
        <v>39789</v>
      </c>
      <c r="C18628" s="17">
        <v>1.0</v>
      </c>
      <c r="D18628" s="17">
        <v>3085477.0</v>
      </c>
      <c r="E18628" s="17">
        <v>3085477.0</v>
      </c>
      <c r="F18628" s="17">
        <v>3085477.0</v>
      </c>
      <c r="G18628" s="17">
        <v>3085477.0</v>
      </c>
      <c r="H18628" s="17">
        <v>3085477.0</v>
      </c>
    </row>
    <row r="18629">
      <c r="A18629" s="7" t="s">
        <v>39790</v>
      </c>
      <c r="B18629" s="17" t="s">
        <v>39791</v>
      </c>
      <c r="C18629" s="17">
        <v>1.0</v>
      </c>
      <c r="D18629" s="17">
        <v>8.4316836E7</v>
      </c>
      <c r="E18629" s="17">
        <v>8.4316836E7</v>
      </c>
      <c r="F18629" s="17">
        <v>8.4316836E7</v>
      </c>
      <c r="G18629" s="17">
        <v>8.4316836E7</v>
      </c>
      <c r="H18629" s="17">
        <v>8.4316836E7</v>
      </c>
    </row>
    <row r="18630">
      <c r="A18630" s="7" t="s">
        <v>39790</v>
      </c>
      <c r="B18630" s="17" t="s">
        <v>39791</v>
      </c>
      <c r="C18630" s="17">
        <v>1.0</v>
      </c>
      <c r="D18630" s="17">
        <v>8.4316836E7</v>
      </c>
      <c r="E18630" s="17">
        <v>8.4316836E7</v>
      </c>
      <c r="F18630" s="17">
        <v>8.4316836E7</v>
      </c>
      <c r="G18630" s="17">
        <v>8.4316836E7</v>
      </c>
      <c r="H18630" s="17">
        <v>8.4316836E7</v>
      </c>
    </row>
    <row r="18631">
      <c r="A18631" s="7" t="s">
        <v>39792</v>
      </c>
      <c r="B18631" s="17" t="s">
        <v>39793</v>
      </c>
      <c r="C18631" s="17">
        <v>4.0</v>
      </c>
      <c r="D18631" s="17">
        <v>1.376087225E7</v>
      </c>
      <c r="E18631" s="17">
        <v>4527951.0</v>
      </c>
      <c r="F18631" s="17">
        <v>1.040149E7</v>
      </c>
      <c r="G18631" s="17">
        <v>1.5904151E7</v>
      </c>
      <c r="H18631" s="17">
        <v>2.4209897E7</v>
      </c>
    </row>
    <row r="18632">
      <c r="A18632" s="7" t="s">
        <v>39792</v>
      </c>
      <c r="B18632" s="17" t="s">
        <v>39793</v>
      </c>
      <c r="C18632" s="17">
        <v>4.0</v>
      </c>
      <c r="D18632" s="17">
        <v>1.376087225E7</v>
      </c>
      <c r="E18632" s="17">
        <v>4527951.0</v>
      </c>
      <c r="F18632" s="17">
        <v>1.040149E7</v>
      </c>
      <c r="G18632" s="17">
        <v>1.5904151E7</v>
      </c>
      <c r="H18632" s="17">
        <v>2.4209897E7</v>
      </c>
    </row>
    <row r="18633">
      <c r="A18633" s="7" t="s">
        <v>39794</v>
      </c>
      <c r="B18633" s="17" t="s">
        <v>39795</v>
      </c>
      <c r="C18633" s="17">
        <v>1.0</v>
      </c>
      <c r="D18633" s="17">
        <v>2.4427788E7</v>
      </c>
      <c r="E18633" s="17">
        <v>2.4427788E7</v>
      </c>
      <c r="F18633" s="17">
        <v>2.4427788E7</v>
      </c>
      <c r="G18633" s="17">
        <v>2.4427788E7</v>
      </c>
      <c r="H18633" s="17">
        <v>2.4427788E7</v>
      </c>
    </row>
    <row r="18634">
      <c r="A18634" s="7" t="s">
        <v>39794</v>
      </c>
      <c r="B18634" s="17" t="s">
        <v>39795</v>
      </c>
      <c r="C18634" s="17">
        <v>1.0</v>
      </c>
      <c r="D18634" s="17">
        <v>2.4427788E7</v>
      </c>
      <c r="E18634" s="17">
        <v>2.4427788E7</v>
      </c>
      <c r="F18634" s="17">
        <v>2.4427788E7</v>
      </c>
      <c r="G18634" s="17">
        <v>2.4427788E7</v>
      </c>
      <c r="H18634" s="17">
        <v>2.4427788E7</v>
      </c>
    </row>
    <row r="18635">
      <c r="A18635" s="7" t="s">
        <v>39796</v>
      </c>
      <c r="B18635" s="17" t="s">
        <v>39797</v>
      </c>
      <c r="C18635" s="17">
        <v>29.0</v>
      </c>
      <c r="D18635" s="17">
        <v>3.612461766E7</v>
      </c>
      <c r="E18635" s="17">
        <v>5234615.0</v>
      </c>
      <c r="F18635" s="17">
        <v>2.47544E7</v>
      </c>
      <c r="G18635" s="17">
        <v>5.6387679E7</v>
      </c>
      <c r="H18635" s="17">
        <v>1.14186326E8</v>
      </c>
    </row>
    <row r="18636">
      <c r="A18636" s="7" t="s">
        <v>39796</v>
      </c>
      <c r="B18636" s="17" t="s">
        <v>39797</v>
      </c>
      <c r="C18636" s="17">
        <v>29.0</v>
      </c>
      <c r="D18636" s="17">
        <v>3.612461766E7</v>
      </c>
      <c r="E18636" s="17">
        <v>5234615.0</v>
      </c>
      <c r="F18636" s="17">
        <v>2.47544E7</v>
      </c>
      <c r="G18636" s="17">
        <v>5.6387679E7</v>
      </c>
      <c r="H18636" s="17">
        <v>1.14186326E8</v>
      </c>
    </row>
    <row r="18637">
      <c r="A18637" s="7" t="s">
        <v>39798</v>
      </c>
      <c r="B18637" s="17" t="s">
        <v>39799</v>
      </c>
      <c r="C18637" s="17">
        <v>6.0</v>
      </c>
      <c r="D18637" s="17">
        <v>1.813128483E7</v>
      </c>
      <c r="E18637" s="17">
        <v>3569200.0</v>
      </c>
      <c r="F18637" s="17">
        <v>4892214.0</v>
      </c>
      <c r="G18637" s="17">
        <v>1.4707867E7</v>
      </c>
      <c r="H18637" s="17">
        <v>7.0037113E7</v>
      </c>
    </row>
    <row r="18638">
      <c r="A18638" s="7" t="s">
        <v>39798</v>
      </c>
      <c r="B18638" s="17" t="s">
        <v>39799</v>
      </c>
      <c r="C18638" s="17">
        <v>6.0</v>
      </c>
      <c r="D18638" s="17">
        <v>1.813128483E7</v>
      </c>
      <c r="E18638" s="17">
        <v>3569200.0</v>
      </c>
      <c r="F18638" s="17">
        <v>4892214.0</v>
      </c>
      <c r="G18638" s="17">
        <v>1.4707867E7</v>
      </c>
      <c r="H18638" s="17">
        <v>7.0037113E7</v>
      </c>
    </row>
    <row r="18639">
      <c r="A18639" s="7" t="s">
        <v>39800</v>
      </c>
      <c r="B18639" s="17" t="s">
        <v>39801</v>
      </c>
      <c r="C18639" s="17">
        <v>1.0</v>
      </c>
      <c r="D18639" s="17">
        <v>1.2906856E7</v>
      </c>
      <c r="E18639" s="17">
        <v>1.2906856E7</v>
      </c>
      <c r="F18639" s="17">
        <v>1.2906856E7</v>
      </c>
      <c r="G18639" s="17">
        <v>1.2906856E7</v>
      </c>
      <c r="H18639" s="17">
        <v>1.2906856E7</v>
      </c>
    </row>
    <row r="18640">
      <c r="A18640" s="7" t="s">
        <v>39800</v>
      </c>
      <c r="B18640" s="17" t="s">
        <v>39801</v>
      </c>
      <c r="C18640" s="17">
        <v>1.0</v>
      </c>
      <c r="D18640" s="17">
        <v>1.2906856E7</v>
      </c>
      <c r="E18640" s="17">
        <v>1.2906856E7</v>
      </c>
      <c r="F18640" s="17">
        <v>1.2906856E7</v>
      </c>
      <c r="G18640" s="17">
        <v>1.2906856E7</v>
      </c>
      <c r="H18640" s="17">
        <v>1.2906856E7</v>
      </c>
    </row>
    <row r="18641">
      <c r="A18641" s="7" t="s">
        <v>39802</v>
      </c>
      <c r="B18641" s="17" t="s">
        <v>39803</v>
      </c>
      <c r="C18641" s="17">
        <v>4.0</v>
      </c>
      <c r="D18641" s="17">
        <v>9877124.5</v>
      </c>
      <c r="E18641" s="17">
        <v>2741244.0</v>
      </c>
      <c r="F18641" s="17">
        <v>4367427.0</v>
      </c>
      <c r="G18641" s="17">
        <v>9743597.0</v>
      </c>
      <c r="H18641" s="17">
        <v>2.265623E7</v>
      </c>
    </row>
    <row r="18642">
      <c r="A18642" s="7" t="s">
        <v>39802</v>
      </c>
      <c r="B18642" s="17" t="s">
        <v>39803</v>
      </c>
      <c r="C18642" s="17">
        <v>4.0</v>
      </c>
      <c r="D18642" s="17">
        <v>9877124.5</v>
      </c>
      <c r="E18642" s="17">
        <v>2741244.0</v>
      </c>
      <c r="F18642" s="17">
        <v>4367427.0</v>
      </c>
      <c r="G18642" s="17">
        <v>9743597.0</v>
      </c>
      <c r="H18642" s="17">
        <v>2.265623E7</v>
      </c>
    </row>
    <row r="18643">
      <c r="A18643" s="7" t="s">
        <v>39804</v>
      </c>
      <c r="B18643" s="17" t="s">
        <v>39805</v>
      </c>
      <c r="C18643" s="17">
        <v>44.0</v>
      </c>
      <c r="D18643" s="17">
        <v>1.253292993E7</v>
      </c>
      <c r="E18643" s="17">
        <v>3058384.0</v>
      </c>
      <c r="F18643" s="17">
        <v>5550447.0</v>
      </c>
      <c r="G18643" s="17">
        <v>1.2784037E7</v>
      </c>
      <c r="H18643" s="17">
        <v>3.34034E7</v>
      </c>
    </row>
    <row r="18644">
      <c r="A18644" s="7" t="s">
        <v>39804</v>
      </c>
      <c r="B18644" s="17" t="s">
        <v>39805</v>
      </c>
      <c r="C18644" s="17">
        <v>44.0</v>
      </c>
      <c r="D18644" s="17">
        <v>1.253292993E7</v>
      </c>
      <c r="E18644" s="17">
        <v>3058384.0</v>
      </c>
      <c r="F18644" s="17">
        <v>5550447.0</v>
      </c>
      <c r="G18644" s="17">
        <v>1.2784037E7</v>
      </c>
      <c r="H18644" s="17">
        <v>3.34034E7</v>
      </c>
    </row>
    <row r="18645">
      <c r="A18645" s="7" t="s">
        <v>39806</v>
      </c>
      <c r="B18645" s="17" t="s">
        <v>39807</v>
      </c>
      <c r="C18645" s="17">
        <v>366.0</v>
      </c>
      <c r="D18645" s="17">
        <v>1.623382687E7</v>
      </c>
      <c r="E18645" s="17">
        <v>5739322.0</v>
      </c>
      <c r="F18645" s="17">
        <v>9612717.0</v>
      </c>
      <c r="G18645" s="17">
        <v>1.742E7</v>
      </c>
      <c r="H18645" s="17">
        <v>3.6352789E7</v>
      </c>
    </row>
    <row r="18646">
      <c r="A18646" s="7" t="s">
        <v>39806</v>
      </c>
      <c r="B18646" s="17" t="s">
        <v>39807</v>
      </c>
      <c r="C18646" s="17">
        <v>366.0</v>
      </c>
      <c r="D18646" s="17">
        <v>1.623382687E7</v>
      </c>
      <c r="E18646" s="17">
        <v>5739322.0</v>
      </c>
      <c r="F18646" s="17">
        <v>9612717.0</v>
      </c>
      <c r="G18646" s="17">
        <v>1.742E7</v>
      </c>
      <c r="H18646" s="17">
        <v>3.6352789E7</v>
      </c>
    </row>
    <row r="18647">
      <c r="A18647" s="7" t="s">
        <v>39808</v>
      </c>
      <c r="B18647" s="17" t="s">
        <v>39809</v>
      </c>
      <c r="C18647" s="17">
        <v>37.0</v>
      </c>
      <c r="D18647" s="17">
        <v>1.909695957E7</v>
      </c>
      <c r="E18647" s="17">
        <v>4199363.0</v>
      </c>
      <c r="F18647" s="17">
        <v>8988000.0</v>
      </c>
      <c r="G18647" s="17">
        <v>2.0935732E7</v>
      </c>
      <c r="H18647" s="17">
        <v>5.8135939E7</v>
      </c>
    </row>
    <row r="18648">
      <c r="A18648" s="7" t="s">
        <v>39808</v>
      </c>
      <c r="B18648" s="17" t="s">
        <v>39809</v>
      </c>
      <c r="C18648" s="17">
        <v>37.0</v>
      </c>
      <c r="D18648" s="17">
        <v>1.909695957E7</v>
      </c>
      <c r="E18648" s="17">
        <v>4199363.0</v>
      </c>
      <c r="F18648" s="17">
        <v>8988000.0</v>
      </c>
      <c r="G18648" s="17">
        <v>2.0935732E7</v>
      </c>
      <c r="H18648" s="17">
        <v>5.8135939E7</v>
      </c>
    </row>
    <row r="18649">
      <c r="A18649" s="7" t="s">
        <v>39810</v>
      </c>
      <c r="B18649" s="17" t="s">
        <v>39811</v>
      </c>
      <c r="C18649" s="17">
        <v>34.0</v>
      </c>
      <c r="D18649" s="17">
        <v>1.701439532E7</v>
      </c>
      <c r="E18649" s="17">
        <v>3986195.0</v>
      </c>
      <c r="F18649" s="17">
        <v>9683004.0</v>
      </c>
      <c r="G18649" s="17">
        <v>3.0007835E7</v>
      </c>
      <c r="H18649" s="17">
        <v>3.9204199E7</v>
      </c>
    </row>
    <row r="18650">
      <c r="A18650" s="7" t="s">
        <v>39810</v>
      </c>
      <c r="B18650" s="17" t="s">
        <v>39811</v>
      </c>
      <c r="C18650" s="17">
        <v>34.0</v>
      </c>
      <c r="D18650" s="17">
        <v>1.701439532E7</v>
      </c>
      <c r="E18650" s="17">
        <v>3986195.0</v>
      </c>
      <c r="F18650" s="17">
        <v>9683004.0</v>
      </c>
      <c r="G18650" s="17">
        <v>3.0007835E7</v>
      </c>
      <c r="H18650" s="17">
        <v>3.9204199E7</v>
      </c>
    </row>
    <row r="18651">
      <c r="A18651" s="7" t="s">
        <v>39812</v>
      </c>
      <c r="B18651" s="17" t="s">
        <v>39813</v>
      </c>
      <c r="C18651" s="17">
        <v>5.0</v>
      </c>
      <c r="D18651" s="17">
        <v>3.71173516E7</v>
      </c>
      <c r="E18651" s="17">
        <v>8146301.0</v>
      </c>
      <c r="F18651" s="17">
        <v>2.56432E7</v>
      </c>
      <c r="G18651" s="17">
        <v>4.6968007E7</v>
      </c>
      <c r="H18651" s="17">
        <v>9.8900083E7</v>
      </c>
    </row>
    <row r="18652">
      <c r="A18652" s="7" t="s">
        <v>39812</v>
      </c>
      <c r="B18652" s="17" t="s">
        <v>39813</v>
      </c>
      <c r="C18652" s="17">
        <v>5.0</v>
      </c>
      <c r="D18652" s="17">
        <v>3.71173516E7</v>
      </c>
      <c r="E18652" s="17">
        <v>8146301.0</v>
      </c>
      <c r="F18652" s="17">
        <v>2.56432E7</v>
      </c>
      <c r="G18652" s="17">
        <v>4.6968007E7</v>
      </c>
      <c r="H18652" s="17">
        <v>9.8900083E7</v>
      </c>
    </row>
    <row r="18653">
      <c r="A18653" s="7" t="s">
        <v>39814</v>
      </c>
      <c r="B18653" s="17" t="s">
        <v>39815</v>
      </c>
      <c r="C18653" s="17">
        <v>43.0</v>
      </c>
      <c r="D18653" s="17">
        <v>2.116031288E7</v>
      </c>
      <c r="E18653" s="17">
        <v>8618300.0</v>
      </c>
      <c r="F18653" s="17">
        <v>1.753304E7</v>
      </c>
      <c r="G18653" s="17">
        <v>2.677735E7</v>
      </c>
      <c r="H18653" s="17">
        <v>3.768415E7</v>
      </c>
    </row>
    <row r="18654">
      <c r="A18654" s="7" t="s">
        <v>39814</v>
      </c>
      <c r="B18654" s="17" t="s">
        <v>39815</v>
      </c>
      <c r="C18654" s="17">
        <v>43.0</v>
      </c>
      <c r="D18654" s="17">
        <v>2.116031288E7</v>
      </c>
      <c r="E18654" s="17">
        <v>8618300.0</v>
      </c>
      <c r="F18654" s="17">
        <v>1.753304E7</v>
      </c>
      <c r="G18654" s="17">
        <v>2.677735E7</v>
      </c>
      <c r="H18654" s="17">
        <v>3.768415E7</v>
      </c>
    </row>
    <row r="18655">
      <c r="A18655" s="7" t="s">
        <v>39816</v>
      </c>
      <c r="B18655" s="17" t="s">
        <v>39817</v>
      </c>
      <c r="C18655" s="17">
        <v>41.0</v>
      </c>
      <c r="D18655" s="17">
        <v>1.760146027E7</v>
      </c>
      <c r="E18655" s="17">
        <v>6641000.0</v>
      </c>
      <c r="F18655" s="17">
        <v>1.2542372E7</v>
      </c>
      <c r="G18655" s="17">
        <v>2.13686E7</v>
      </c>
      <c r="H18655" s="17">
        <v>3.633002E7</v>
      </c>
    </row>
    <row r="18656">
      <c r="A18656" s="7" t="s">
        <v>39816</v>
      </c>
      <c r="B18656" s="17" t="s">
        <v>39817</v>
      </c>
      <c r="C18656" s="17">
        <v>41.0</v>
      </c>
      <c r="D18656" s="17">
        <v>1.760146027E7</v>
      </c>
      <c r="E18656" s="17">
        <v>6641000.0</v>
      </c>
      <c r="F18656" s="17">
        <v>1.2542372E7</v>
      </c>
      <c r="G18656" s="17">
        <v>2.13686E7</v>
      </c>
      <c r="H18656" s="17">
        <v>3.633002E7</v>
      </c>
    </row>
    <row r="18657">
      <c r="A18657" s="7" t="s">
        <v>39818</v>
      </c>
      <c r="B18657" s="17" t="s">
        <v>39819</v>
      </c>
      <c r="C18657" s="17">
        <v>350.0</v>
      </c>
      <c r="D18657" s="17">
        <v>1.793016048E7</v>
      </c>
      <c r="E18657" s="17">
        <v>5493043.0</v>
      </c>
      <c r="F18657" s="17">
        <v>1.1334495E7</v>
      </c>
      <c r="G18657" s="17">
        <v>2.2069216E7</v>
      </c>
      <c r="H18657" s="17">
        <v>4.0532493E7</v>
      </c>
    </row>
    <row r="18658">
      <c r="A18658" s="7" t="s">
        <v>39818</v>
      </c>
      <c r="B18658" s="17" t="s">
        <v>39819</v>
      </c>
      <c r="C18658" s="17">
        <v>350.0</v>
      </c>
      <c r="D18658" s="17">
        <v>1.793016048E7</v>
      </c>
      <c r="E18658" s="17">
        <v>5493043.0</v>
      </c>
      <c r="F18658" s="17">
        <v>1.1334495E7</v>
      </c>
      <c r="G18658" s="17">
        <v>2.2069216E7</v>
      </c>
      <c r="H18658" s="17">
        <v>4.0532493E7</v>
      </c>
    </row>
    <row r="18659">
      <c r="A18659" s="7" t="s">
        <v>39820</v>
      </c>
      <c r="B18659" s="17" t="s">
        <v>39821</v>
      </c>
      <c r="C18659" s="17">
        <v>272.0</v>
      </c>
      <c r="D18659" s="17">
        <v>1.637175806E7</v>
      </c>
      <c r="E18659" s="17">
        <v>5290532.0</v>
      </c>
      <c r="F18659" s="17">
        <v>1.0035246E7</v>
      </c>
      <c r="G18659" s="17">
        <v>2.1204E7</v>
      </c>
      <c r="H18659" s="17">
        <v>3.6225857E7</v>
      </c>
    </row>
    <row r="18660">
      <c r="A18660" s="7" t="s">
        <v>39820</v>
      </c>
      <c r="B18660" s="17" t="s">
        <v>39821</v>
      </c>
      <c r="C18660" s="17">
        <v>272.0</v>
      </c>
      <c r="D18660" s="17">
        <v>1.637175806E7</v>
      </c>
      <c r="E18660" s="17">
        <v>5290532.0</v>
      </c>
      <c r="F18660" s="17">
        <v>1.0035246E7</v>
      </c>
      <c r="G18660" s="17">
        <v>2.1204E7</v>
      </c>
      <c r="H18660" s="17">
        <v>3.6225857E7</v>
      </c>
    </row>
    <row r="18661">
      <c r="A18661" s="7" t="s">
        <v>39822</v>
      </c>
      <c r="B18661" s="17" t="s">
        <v>39823</v>
      </c>
      <c r="C18661" s="17">
        <v>2.0</v>
      </c>
      <c r="D18661" s="17">
        <v>3.4421451E7</v>
      </c>
      <c r="E18661" s="17">
        <v>1.981505E7</v>
      </c>
      <c r="F18661" s="17">
        <v>1.981505E7</v>
      </c>
      <c r="G18661" s="17">
        <v>4.9027852E7</v>
      </c>
      <c r="H18661" s="17">
        <v>4.9027852E7</v>
      </c>
    </row>
    <row r="18662">
      <c r="A18662" s="7" t="s">
        <v>39822</v>
      </c>
      <c r="B18662" s="17" t="s">
        <v>39823</v>
      </c>
      <c r="C18662" s="17">
        <v>2.0</v>
      </c>
      <c r="D18662" s="17">
        <v>3.4421451E7</v>
      </c>
      <c r="E18662" s="17">
        <v>1.981505E7</v>
      </c>
      <c r="F18662" s="17">
        <v>1.981505E7</v>
      </c>
      <c r="G18662" s="17">
        <v>4.9027852E7</v>
      </c>
      <c r="H18662" s="17">
        <v>4.9027852E7</v>
      </c>
    </row>
    <row r="18663">
      <c r="A18663" s="7" t="s">
        <v>39824</v>
      </c>
      <c r="B18663" s="17" t="s">
        <v>39825</v>
      </c>
      <c r="C18663" s="17">
        <v>1.0</v>
      </c>
      <c r="D18663" s="17">
        <v>4596234.0</v>
      </c>
      <c r="E18663" s="17">
        <v>4596234.0</v>
      </c>
      <c r="F18663" s="17">
        <v>4596234.0</v>
      </c>
      <c r="G18663" s="17">
        <v>4596234.0</v>
      </c>
      <c r="H18663" s="17">
        <v>4596234.0</v>
      </c>
    </row>
    <row r="18664">
      <c r="A18664" s="7" t="s">
        <v>39824</v>
      </c>
      <c r="B18664" s="17" t="s">
        <v>39825</v>
      </c>
      <c r="C18664" s="17">
        <v>1.0</v>
      </c>
      <c r="D18664" s="17">
        <v>4596234.0</v>
      </c>
      <c r="E18664" s="17">
        <v>4596234.0</v>
      </c>
      <c r="F18664" s="17">
        <v>4596234.0</v>
      </c>
      <c r="G18664" s="17">
        <v>4596234.0</v>
      </c>
      <c r="H18664" s="17">
        <v>4596234.0</v>
      </c>
    </row>
    <row r="18665">
      <c r="A18665" s="7" t="s">
        <v>39826</v>
      </c>
      <c r="B18665" s="17" t="s">
        <v>39827</v>
      </c>
      <c r="C18665" s="17">
        <v>1.0</v>
      </c>
      <c r="D18665" s="17">
        <v>1242008.0</v>
      </c>
      <c r="E18665" s="17">
        <v>1242008.0</v>
      </c>
      <c r="F18665" s="17">
        <v>1242008.0</v>
      </c>
      <c r="G18665" s="17">
        <v>1242008.0</v>
      </c>
      <c r="H18665" s="17">
        <v>1242008.0</v>
      </c>
    </row>
    <row r="18666">
      <c r="A18666" s="7" t="s">
        <v>39826</v>
      </c>
      <c r="B18666" s="17" t="s">
        <v>39827</v>
      </c>
      <c r="C18666" s="17">
        <v>1.0</v>
      </c>
      <c r="D18666" s="17">
        <v>1242008.0</v>
      </c>
      <c r="E18666" s="17">
        <v>1242008.0</v>
      </c>
      <c r="F18666" s="17">
        <v>1242008.0</v>
      </c>
      <c r="G18666" s="17">
        <v>1242008.0</v>
      </c>
      <c r="H18666" s="17">
        <v>1242008.0</v>
      </c>
    </row>
    <row r="18667">
      <c r="A18667" s="7" t="s">
        <v>39828</v>
      </c>
      <c r="B18667" s="17" t="s">
        <v>39829</v>
      </c>
      <c r="C18667" s="17">
        <v>3.0</v>
      </c>
      <c r="D18667" s="17">
        <v>1.565053767E7</v>
      </c>
      <c r="E18667" s="17">
        <v>4330906.0</v>
      </c>
      <c r="F18667" s="17">
        <v>4816462.0</v>
      </c>
      <c r="G18667" s="17">
        <v>3.7804245E7</v>
      </c>
      <c r="H18667" s="17">
        <v>3.7804245E7</v>
      </c>
    </row>
    <row r="18668">
      <c r="A18668" s="7" t="s">
        <v>39828</v>
      </c>
      <c r="B18668" s="17" t="s">
        <v>39829</v>
      </c>
      <c r="C18668" s="17">
        <v>3.0</v>
      </c>
      <c r="D18668" s="17">
        <v>1.565053767E7</v>
      </c>
      <c r="E18668" s="17">
        <v>4330906.0</v>
      </c>
      <c r="F18668" s="17">
        <v>4816462.0</v>
      </c>
      <c r="G18668" s="17">
        <v>3.7804245E7</v>
      </c>
      <c r="H18668" s="17">
        <v>3.7804245E7</v>
      </c>
    </row>
    <row r="18669">
      <c r="A18669" s="7" t="s">
        <v>39830</v>
      </c>
      <c r="B18669" s="17" t="s">
        <v>39831</v>
      </c>
      <c r="C18669" s="17">
        <v>1.0</v>
      </c>
      <c r="D18669" s="17">
        <v>1.8368473E7</v>
      </c>
      <c r="E18669" s="17">
        <v>1.8368473E7</v>
      </c>
      <c r="F18669" s="17">
        <v>1.8368473E7</v>
      </c>
      <c r="G18669" s="17">
        <v>1.8368473E7</v>
      </c>
      <c r="H18669" s="17">
        <v>1.8368473E7</v>
      </c>
    </row>
    <row r="18670">
      <c r="A18670" s="7" t="s">
        <v>39830</v>
      </c>
      <c r="B18670" s="17" t="s">
        <v>39831</v>
      </c>
      <c r="C18670" s="17">
        <v>1.0</v>
      </c>
      <c r="D18670" s="17">
        <v>1.8368473E7</v>
      </c>
      <c r="E18670" s="17">
        <v>1.8368473E7</v>
      </c>
      <c r="F18670" s="17">
        <v>1.8368473E7</v>
      </c>
      <c r="G18670" s="17">
        <v>1.8368473E7</v>
      </c>
      <c r="H18670" s="17">
        <v>1.8368473E7</v>
      </c>
    </row>
    <row r="18671">
      <c r="A18671" s="7" t="s">
        <v>39832</v>
      </c>
      <c r="B18671" s="17" t="s">
        <v>39833</v>
      </c>
      <c r="C18671" s="17">
        <v>9.0</v>
      </c>
      <c r="D18671" s="17">
        <v>7934778.222</v>
      </c>
      <c r="E18671" s="17">
        <v>4413333.0</v>
      </c>
      <c r="F18671" s="17">
        <v>5954535.0</v>
      </c>
      <c r="G18671" s="17">
        <v>1.0365792E7</v>
      </c>
      <c r="H18671" s="17">
        <v>2.1669335E7</v>
      </c>
    </row>
    <row r="18672">
      <c r="A18672" s="7" t="s">
        <v>39832</v>
      </c>
      <c r="B18672" s="17" t="s">
        <v>39833</v>
      </c>
      <c r="C18672" s="17">
        <v>9.0</v>
      </c>
      <c r="D18672" s="17">
        <v>7934778.222</v>
      </c>
      <c r="E18672" s="17">
        <v>4413333.0</v>
      </c>
      <c r="F18672" s="17">
        <v>5954535.0</v>
      </c>
      <c r="G18672" s="17">
        <v>1.0365792E7</v>
      </c>
      <c r="H18672" s="17">
        <v>2.1669335E7</v>
      </c>
    </row>
    <row r="18673">
      <c r="A18673" s="7" t="s">
        <v>39834</v>
      </c>
      <c r="B18673" s="17" t="s">
        <v>39835</v>
      </c>
      <c r="C18673" s="17">
        <v>3.0</v>
      </c>
      <c r="D18673" s="17">
        <v>1.140380167E7</v>
      </c>
      <c r="E18673" s="17">
        <v>1.0680474E7</v>
      </c>
      <c r="F18673" s="17">
        <v>1.1229442E7</v>
      </c>
      <c r="G18673" s="17">
        <v>1.2301489E7</v>
      </c>
      <c r="H18673" s="17">
        <v>1.2301489E7</v>
      </c>
    </row>
    <row r="18674">
      <c r="A18674" s="7" t="s">
        <v>39834</v>
      </c>
      <c r="B18674" s="17" t="s">
        <v>39835</v>
      </c>
      <c r="C18674" s="17">
        <v>3.0</v>
      </c>
      <c r="D18674" s="17">
        <v>1.140380167E7</v>
      </c>
      <c r="E18674" s="17">
        <v>1.0680474E7</v>
      </c>
      <c r="F18674" s="17">
        <v>1.1229442E7</v>
      </c>
      <c r="G18674" s="17">
        <v>1.2301489E7</v>
      </c>
      <c r="H18674" s="17">
        <v>1.2301489E7</v>
      </c>
    </row>
    <row r="18675">
      <c r="A18675" s="7" t="s">
        <v>39836</v>
      </c>
      <c r="B18675" s="17" t="s">
        <v>39837</v>
      </c>
      <c r="C18675" s="17">
        <v>1.0</v>
      </c>
      <c r="D18675" s="17">
        <v>1.2344522E7</v>
      </c>
      <c r="E18675" s="17">
        <v>1.2344522E7</v>
      </c>
      <c r="F18675" s="17">
        <v>1.2344522E7</v>
      </c>
      <c r="G18675" s="17">
        <v>1.2344522E7</v>
      </c>
      <c r="H18675" s="17">
        <v>1.2344522E7</v>
      </c>
    </row>
    <row r="18676">
      <c r="A18676" s="7" t="s">
        <v>39836</v>
      </c>
      <c r="B18676" s="17" t="s">
        <v>39837</v>
      </c>
      <c r="C18676" s="17">
        <v>1.0</v>
      </c>
      <c r="D18676" s="17">
        <v>1.2344522E7</v>
      </c>
      <c r="E18676" s="17">
        <v>1.2344522E7</v>
      </c>
      <c r="F18676" s="17">
        <v>1.2344522E7</v>
      </c>
      <c r="G18676" s="17">
        <v>1.2344522E7</v>
      </c>
      <c r="H18676" s="17">
        <v>1.2344522E7</v>
      </c>
    </row>
    <row r="18677">
      <c r="A18677" s="7" t="s">
        <v>39838</v>
      </c>
      <c r="B18677" s="17" t="s">
        <v>39839</v>
      </c>
      <c r="C18677" s="17">
        <v>4.0</v>
      </c>
      <c r="D18677" s="17">
        <v>1.89975965E7</v>
      </c>
      <c r="E18677" s="17">
        <v>2194936.0</v>
      </c>
      <c r="F18677" s="17">
        <v>8898500.0</v>
      </c>
      <c r="G18677" s="17">
        <v>2.22593E7</v>
      </c>
      <c r="H18677" s="17">
        <v>4.263765E7</v>
      </c>
    </row>
    <row r="18678">
      <c r="A18678" s="7" t="s">
        <v>39838</v>
      </c>
      <c r="B18678" s="17" t="s">
        <v>39839</v>
      </c>
      <c r="C18678" s="17">
        <v>4.0</v>
      </c>
      <c r="D18678" s="17">
        <v>1.89975965E7</v>
      </c>
      <c r="E18678" s="17">
        <v>2194936.0</v>
      </c>
      <c r="F18678" s="17">
        <v>8898500.0</v>
      </c>
      <c r="G18678" s="17">
        <v>2.22593E7</v>
      </c>
      <c r="H18678" s="17">
        <v>4.263765E7</v>
      </c>
    </row>
    <row r="18679">
      <c r="A18679" s="7" t="s">
        <v>39840</v>
      </c>
      <c r="B18679" s="17" t="s">
        <v>39841</v>
      </c>
      <c r="C18679" s="17">
        <v>21.0</v>
      </c>
      <c r="D18679" s="17">
        <v>1.31383909E7</v>
      </c>
      <c r="E18679" s="17">
        <v>5616139.0</v>
      </c>
      <c r="F18679" s="17">
        <v>1.041069E7</v>
      </c>
      <c r="G18679" s="17">
        <v>1.3830256E7</v>
      </c>
      <c r="H18679" s="17">
        <v>2.7079629E7</v>
      </c>
    </row>
    <row r="18680">
      <c r="A18680" s="7" t="s">
        <v>39840</v>
      </c>
      <c r="B18680" s="17" t="s">
        <v>39841</v>
      </c>
      <c r="C18680" s="17">
        <v>21.0</v>
      </c>
      <c r="D18680" s="17">
        <v>1.31383909E7</v>
      </c>
      <c r="E18680" s="17">
        <v>5616139.0</v>
      </c>
      <c r="F18680" s="17">
        <v>1.041069E7</v>
      </c>
      <c r="G18680" s="17">
        <v>1.3830256E7</v>
      </c>
      <c r="H18680" s="17">
        <v>2.7079629E7</v>
      </c>
    </row>
    <row r="18681">
      <c r="A18681" s="7" t="s">
        <v>39842</v>
      </c>
      <c r="B18681" s="17" t="s">
        <v>39843</v>
      </c>
      <c r="C18681" s="17">
        <v>11.0</v>
      </c>
      <c r="D18681" s="17">
        <v>1.081767973E7</v>
      </c>
      <c r="E18681" s="17">
        <v>5433947.0</v>
      </c>
      <c r="F18681" s="17">
        <v>9367633.0</v>
      </c>
      <c r="G18681" s="17">
        <v>1.2763835E7</v>
      </c>
      <c r="H18681" s="17">
        <v>1.99195E7</v>
      </c>
    </row>
    <row r="18682">
      <c r="A18682" s="7" t="s">
        <v>39842</v>
      </c>
      <c r="B18682" s="17" t="s">
        <v>39843</v>
      </c>
      <c r="C18682" s="17">
        <v>11.0</v>
      </c>
      <c r="D18682" s="17">
        <v>1.081767973E7</v>
      </c>
      <c r="E18682" s="17">
        <v>5433947.0</v>
      </c>
      <c r="F18682" s="17">
        <v>9367633.0</v>
      </c>
      <c r="G18682" s="17">
        <v>1.2763835E7</v>
      </c>
      <c r="H18682" s="17">
        <v>1.99195E7</v>
      </c>
    </row>
    <row r="18683">
      <c r="A18683" s="7" t="s">
        <v>39844</v>
      </c>
      <c r="B18683" s="17" t="s">
        <v>39845</v>
      </c>
      <c r="C18683" s="17">
        <v>1.0</v>
      </c>
      <c r="D18683" s="17">
        <v>1.2238507E7</v>
      </c>
      <c r="E18683" s="17">
        <v>1.2238507E7</v>
      </c>
      <c r="F18683" s="17">
        <v>1.2238507E7</v>
      </c>
      <c r="G18683" s="17">
        <v>1.2238507E7</v>
      </c>
      <c r="H18683" s="17">
        <v>1.2238507E7</v>
      </c>
    </row>
    <row r="18684">
      <c r="A18684" s="7" t="s">
        <v>39844</v>
      </c>
      <c r="B18684" s="17" t="s">
        <v>39845</v>
      </c>
      <c r="C18684" s="17">
        <v>1.0</v>
      </c>
      <c r="D18684" s="17">
        <v>1.2238507E7</v>
      </c>
      <c r="E18684" s="17">
        <v>1.2238507E7</v>
      </c>
      <c r="F18684" s="17">
        <v>1.2238507E7</v>
      </c>
      <c r="G18684" s="17">
        <v>1.2238507E7</v>
      </c>
      <c r="H18684" s="17">
        <v>1.2238507E7</v>
      </c>
    </row>
    <row r="18685">
      <c r="A18685" s="7" t="s">
        <v>39846</v>
      </c>
      <c r="B18685" s="17" t="s">
        <v>39847</v>
      </c>
      <c r="C18685" s="17">
        <v>1.0</v>
      </c>
      <c r="D18685" s="17">
        <v>3191366.0</v>
      </c>
      <c r="E18685" s="17">
        <v>3191366.0</v>
      </c>
      <c r="F18685" s="17">
        <v>3191366.0</v>
      </c>
      <c r="G18685" s="17">
        <v>3191366.0</v>
      </c>
      <c r="H18685" s="17">
        <v>3191366.0</v>
      </c>
    </row>
    <row r="18686">
      <c r="A18686" s="7" t="s">
        <v>39846</v>
      </c>
      <c r="B18686" s="17" t="s">
        <v>39847</v>
      </c>
      <c r="C18686" s="17">
        <v>1.0</v>
      </c>
      <c r="D18686" s="17">
        <v>3191366.0</v>
      </c>
      <c r="E18686" s="17">
        <v>3191366.0</v>
      </c>
      <c r="F18686" s="17">
        <v>3191366.0</v>
      </c>
      <c r="G18686" s="17">
        <v>3191366.0</v>
      </c>
      <c r="H18686" s="17">
        <v>3191366.0</v>
      </c>
    </row>
    <row r="18687">
      <c r="A18687" s="7" t="s">
        <v>39848</v>
      </c>
      <c r="B18687" s="17" t="s">
        <v>39849</v>
      </c>
      <c r="C18687" s="17">
        <v>1.0</v>
      </c>
      <c r="D18687" s="17">
        <v>1.3350544E7</v>
      </c>
      <c r="E18687" s="17">
        <v>1.3350544E7</v>
      </c>
      <c r="F18687" s="17">
        <v>1.3350544E7</v>
      </c>
      <c r="G18687" s="17">
        <v>1.3350544E7</v>
      </c>
      <c r="H18687" s="17">
        <v>1.3350544E7</v>
      </c>
    </row>
    <row r="18688">
      <c r="A18688" s="7" t="s">
        <v>39848</v>
      </c>
      <c r="B18688" s="17" t="s">
        <v>39849</v>
      </c>
      <c r="C18688" s="17">
        <v>1.0</v>
      </c>
      <c r="D18688" s="17">
        <v>1.3350544E7</v>
      </c>
      <c r="E18688" s="17">
        <v>1.3350544E7</v>
      </c>
      <c r="F18688" s="17">
        <v>1.3350544E7</v>
      </c>
      <c r="G18688" s="17">
        <v>1.3350544E7</v>
      </c>
      <c r="H18688" s="17">
        <v>1.3350544E7</v>
      </c>
    </row>
    <row r="18689">
      <c r="A18689" s="7" t="s">
        <v>39850</v>
      </c>
      <c r="B18689" s="17" t="s">
        <v>39851</v>
      </c>
      <c r="C18689" s="17">
        <v>1.0</v>
      </c>
      <c r="D18689" s="17">
        <v>2.2722855E7</v>
      </c>
      <c r="E18689" s="17">
        <v>2.2722855E7</v>
      </c>
      <c r="F18689" s="17">
        <v>2.2722855E7</v>
      </c>
      <c r="G18689" s="17">
        <v>2.2722855E7</v>
      </c>
      <c r="H18689" s="17">
        <v>2.2722855E7</v>
      </c>
    </row>
    <row r="18690">
      <c r="A18690" s="7" t="s">
        <v>39850</v>
      </c>
      <c r="B18690" s="17" t="s">
        <v>39851</v>
      </c>
      <c r="C18690" s="17">
        <v>1.0</v>
      </c>
      <c r="D18690" s="17">
        <v>2.2722855E7</v>
      </c>
      <c r="E18690" s="17">
        <v>2.2722855E7</v>
      </c>
      <c r="F18690" s="17">
        <v>2.2722855E7</v>
      </c>
      <c r="G18690" s="17">
        <v>2.2722855E7</v>
      </c>
      <c r="H18690" s="17">
        <v>2.2722855E7</v>
      </c>
    </row>
    <row r="18691">
      <c r="A18691" s="7" t="s">
        <v>39852</v>
      </c>
      <c r="B18691" s="17" t="s">
        <v>39853</v>
      </c>
      <c r="C18691" s="17">
        <v>3.0</v>
      </c>
      <c r="D18691" s="17">
        <v>9024959.0</v>
      </c>
      <c r="E18691" s="17">
        <v>5545867.0</v>
      </c>
      <c r="F18691" s="17">
        <v>7219802.0</v>
      </c>
      <c r="G18691" s="17">
        <v>1.4309208E7</v>
      </c>
      <c r="H18691" s="17">
        <v>1.4309208E7</v>
      </c>
    </row>
    <row r="18692">
      <c r="A18692" s="7" t="s">
        <v>39852</v>
      </c>
      <c r="B18692" s="17" t="s">
        <v>39853</v>
      </c>
      <c r="C18692" s="17">
        <v>3.0</v>
      </c>
      <c r="D18692" s="17">
        <v>9024959.0</v>
      </c>
      <c r="E18692" s="17">
        <v>5545867.0</v>
      </c>
      <c r="F18692" s="17">
        <v>7219802.0</v>
      </c>
      <c r="G18692" s="17">
        <v>1.4309208E7</v>
      </c>
      <c r="H18692" s="17">
        <v>1.4309208E7</v>
      </c>
    </row>
    <row r="18693">
      <c r="A18693" s="7" t="s">
        <v>39854</v>
      </c>
      <c r="B18693" s="17" t="s">
        <v>39855</v>
      </c>
      <c r="C18693" s="17">
        <v>1.0</v>
      </c>
      <c r="D18693" s="17">
        <v>1.1076073E7</v>
      </c>
      <c r="E18693" s="17">
        <v>1.1076073E7</v>
      </c>
      <c r="F18693" s="17">
        <v>1.1076073E7</v>
      </c>
      <c r="G18693" s="17">
        <v>1.1076073E7</v>
      </c>
      <c r="H18693" s="17">
        <v>1.1076073E7</v>
      </c>
    </row>
    <row r="18694">
      <c r="A18694" s="7" t="s">
        <v>39854</v>
      </c>
      <c r="B18694" s="17" t="s">
        <v>39855</v>
      </c>
      <c r="C18694" s="17">
        <v>1.0</v>
      </c>
      <c r="D18694" s="17">
        <v>1.1076073E7</v>
      </c>
      <c r="E18694" s="17">
        <v>1.1076073E7</v>
      </c>
      <c r="F18694" s="17">
        <v>1.1076073E7</v>
      </c>
      <c r="G18694" s="17">
        <v>1.1076073E7</v>
      </c>
      <c r="H18694" s="17">
        <v>1.1076073E7</v>
      </c>
    </row>
    <row r="18695">
      <c r="A18695" s="7" t="s">
        <v>39856</v>
      </c>
      <c r="B18695" s="17" t="s">
        <v>39857</v>
      </c>
      <c r="C18695" s="17">
        <v>1.0</v>
      </c>
      <c r="D18695" s="17">
        <v>1050214.0</v>
      </c>
      <c r="E18695" s="17">
        <v>1050214.0</v>
      </c>
      <c r="F18695" s="17">
        <v>1050214.0</v>
      </c>
      <c r="G18695" s="17">
        <v>1050214.0</v>
      </c>
      <c r="H18695" s="17">
        <v>1050214.0</v>
      </c>
    </row>
    <row r="18696">
      <c r="A18696" s="7" t="s">
        <v>39856</v>
      </c>
      <c r="B18696" s="17" t="s">
        <v>39857</v>
      </c>
      <c r="C18696" s="17">
        <v>1.0</v>
      </c>
      <c r="D18696" s="17">
        <v>1050214.0</v>
      </c>
      <c r="E18696" s="17">
        <v>1050214.0</v>
      </c>
      <c r="F18696" s="17">
        <v>1050214.0</v>
      </c>
      <c r="G18696" s="17">
        <v>1050214.0</v>
      </c>
      <c r="H18696" s="17">
        <v>1050214.0</v>
      </c>
    </row>
    <row r="18697">
      <c r="A18697" s="7" t="s">
        <v>39858</v>
      </c>
      <c r="B18697" s="17" t="s">
        <v>39859</v>
      </c>
      <c r="C18697" s="17">
        <v>1.0</v>
      </c>
      <c r="D18697" s="17">
        <v>1.6373949E7</v>
      </c>
      <c r="E18697" s="17">
        <v>1.6373949E7</v>
      </c>
      <c r="F18697" s="17">
        <v>1.6373949E7</v>
      </c>
      <c r="G18697" s="17">
        <v>1.6373949E7</v>
      </c>
      <c r="H18697" s="17">
        <v>1.6373949E7</v>
      </c>
    </row>
    <row r="18698">
      <c r="A18698" s="7" t="s">
        <v>39858</v>
      </c>
      <c r="B18698" s="17" t="s">
        <v>39859</v>
      </c>
      <c r="C18698" s="17">
        <v>1.0</v>
      </c>
      <c r="D18698" s="17">
        <v>1.6373949E7</v>
      </c>
      <c r="E18698" s="17">
        <v>1.6373949E7</v>
      </c>
      <c r="F18698" s="17">
        <v>1.6373949E7</v>
      </c>
      <c r="G18698" s="17">
        <v>1.6373949E7</v>
      </c>
      <c r="H18698" s="17">
        <v>1.6373949E7</v>
      </c>
    </row>
    <row r="18699">
      <c r="A18699" s="7" t="s">
        <v>39860</v>
      </c>
      <c r="B18699" s="17" t="s">
        <v>39861</v>
      </c>
      <c r="C18699" s="17">
        <v>8.0</v>
      </c>
      <c r="D18699" s="17">
        <v>1.48434815E7</v>
      </c>
      <c r="E18699" s="17">
        <v>1.0426599E7</v>
      </c>
      <c r="F18699" s="17">
        <v>1.1157755E7</v>
      </c>
      <c r="G18699" s="17">
        <v>1.3756758E7</v>
      </c>
      <c r="H18699" s="17">
        <v>3.3561902E7</v>
      </c>
    </row>
    <row r="18700">
      <c r="A18700" s="7" t="s">
        <v>39860</v>
      </c>
      <c r="B18700" s="17" t="s">
        <v>39861</v>
      </c>
      <c r="C18700" s="17">
        <v>8.0</v>
      </c>
      <c r="D18700" s="17">
        <v>1.48434815E7</v>
      </c>
      <c r="E18700" s="17">
        <v>1.0426599E7</v>
      </c>
      <c r="F18700" s="17">
        <v>1.1157755E7</v>
      </c>
      <c r="G18700" s="17">
        <v>1.3756758E7</v>
      </c>
      <c r="H18700" s="17">
        <v>3.3561902E7</v>
      </c>
    </row>
    <row r="18701">
      <c r="A18701" s="7" t="s">
        <v>39863</v>
      </c>
      <c r="B18701" s="17" t="s">
        <v>39864</v>
      </c>
      <c r="C18701" s="17">
        <v>1.0</v>
      </c>
      <c r="D18701" s="17">
        <v>6341582.0</v>
      </c>
      <c r="E18701" s="17">
        <v>6341582.0</v>
      </c>
      <c r="F18701" s="17">
        <v>6341582.0</v>
      </c>
      <c r="G18701" s="17">
        <v>6341582.0</v>
      </c>
      <c r="H18701" s="17">
        <v>6341582.0</v>
      </c>
    </row>
    <row r="18702">
      <c r="A18702" s="7" t="s">
        <v>39863</v>
      </c>
      <c r="B18702" s="17" t="s">
        <v>39864</v>
      </c>
      <c r="C18702" s="17">
        <v>1.0</v>
      </c>
      <c r="D18702" s="17">
        <v>6341582.0</v>
      </c>
      <c r="E18702" s="17">
        <v>6341582.0</v>
      </c>
      <c r="F18702" s="17">
        <v>6341582.0</v>
      </c>
      <c r="G18702" s="17">
        <v>6341582.0</v>
      </c>
      <c r="H18702" s="17">
        <v>6341582.0</v>
      </c>
    </row>
    <row r="18703">
      <c r="A18703" s="7" t="s">
        <v>39865</v>
      </c>
      <c r="B18703" s="17" t="s">
        <v>39866</v>
      </c>
      <c r="C18703" s="17">
        <v>1.0</v>
      </c>
      <c r="D18703" s="17">
        <v>9489397.0</v>
      </c>
      <c r="E18703" s="17">
        <v>9489397.0</v>
      </c>
      <c r="F18703" s="17">
        <v>9489397.0</v>
      </c>
      <c r="G18703" s="17">
        <v>9489397.0</v>
      </c>
      <c r="H18703" s="17">
        <v>9489397.0</v>
      </c>
    </row>
    <row r="18704">
      <c r="A18704" s="7" t="s">
        <v>39865</v>
      </c>
      <c r="B18704" s="17" t="s">
        <v>39866</v>
      </c>
      <c r="C18704" s="17">
        <v>1.0</v>
      </c>
      <c r="D18704" s="17">
        <v>9489397.0</v>
      </c>
      <c r="E18704" s="17">
        <v>9489397.0</v>
      </c>
      <c r="F18704" s="17">
        <v>9489397.0</v>
      </c>
      <c r="G18704" s="17">
        <v>9489397.0</v>
      </c>
      <c r="H18704" s="17">
        <v>9489397.0</v>
      </c>
    </row>
    <row r="18705">
      <c r="A18705" s="7" t="s">
        <v>39868</v>
      </c>
      <c r="B18705" s="17" t="s">
        <v>39869</v>
      </c>
      <c r="C18705" s="17">
        <v>1.0</v>
      </c>
      <c r="D18705" s="17">
        <v>1.674692E7</v>
      </c>
      <c r="E18705" s="17">
        <v>1.674692E7</v>
      </c>
      <c r="F18705" s="17">
        <v>1.674692E7</v>
      </c>
      <c r="G18705" s="17">
        <v>1.674692E7</v>
      </c>
      <c r="H18705" s="17">
        <v>1.674692E7</v>
      </c>
    </row>
    <row r="18706">
      <c r="A18706" s="7" t="s">
        <v>39868</v>
      </c>
      <c r="B18706" s="17" t="s">
        <v>39869</v>
      </c>
      <c r="C18706" s="17">
        <v>1.0</v>
      </c>
      <c r="D18706" s="17">
        <v>1.674692E7</v>
      </c>
      <c r="E18706" s="17">
        <v>1.674692E7</v>
      </c>
      <c r="F18706" s="17">
        <v>1.674692E7</v>
      </c>
      <c r="G18706" s="17">
        <v>1.674692E7</v>
      </c>
      <c r="H18706" s="17">
        <v>1.674692E7</v>
      </c>
    </row>
    <row r="18707">
      <c r="A18707" s="7" t="s">
        <v>39870</v>
      </c>
      <c r="B18707" s="17" t="s">
        <v>39871</v>
      </c>
      <c r="C18707" s="17">
        <v>1.0</v>
      </c>
      <c r="D18707" s="17">
        <v>1.411E7</v>
      </c>
      <c r="E18707" s="17">
        <v>1.411E7</v>
      </c>
      <c r="F18707" s="17">
        <v>1.411E7</v>
      </c>
      <c r="G18707" s="17">
        <v>1.411E7</v>
      </c>
      <c r="H18707" s="17">
        <v>1.411E7</v>
      </c>
    </row>
    <row r="18708">
      <c r="A18708" s="7" t="s">
        <v>39870</v>
      </c>
      <c r="B18708" s="17" t="s">
        <v>39871</v>
      </c>
      <c r="C18708" s="17">
        <v>1.0</v>
      </c>
      <c r="D18708" s="17">
        <v>1.411E7</v>
      </c>
      <c r="E18708" s="17">
        <v>1.411E7</v>
      </c>
      <c r="F18708" s="17">
        <v>1.411E7</v>
      </c>
      <c r="G18708" s="17">
        <v>1.411E7</v>
      </c>
      <c r="H18708" s="17">
        <v>1.411E7</v>
      </c>
    </row>
    <row r="18709">
      <c r="A18709" s="7" t="s">
        <v>39872</v>
      </c>
      <c r="B18709" s="17" t="s">
        <v>39873</v>
      </c>
      <c r="C18709" s="17">
        <v>8.0</v>
      </c>
      <c r="D18709" s="17">
        <v>1.113167213E7</v>
      </c>
      <c r="E18709" s="17">
        <v>5062262.0</v>
      </c>
      <c r="F18709" s="17">
        <v>6493512.0</v>
      </c>
      <c r="G18709" s="17">
        <v>1.1708428E7</v>
      </c>
      <c r="H18709" s="17">
        <v>2.9121393E7</v>
      </c>
    </row>
    <row r="18710">
      <c r="A18710" s="7" t="s">
        <v>39872</v>
      </c>
      <c r="B18710" s="17" t="s">
        <v>39873</v>
      </c>
      <c r="C18710" s="17">
        <v>8.0</v>
      </c>
      <c r="D18710" s="17">
        <v>1.113167213E7</v>
      </c>
      <c r="E18710" s="17">
        <v>5062262.0</v>
      </c>
      <c r="F18710" s="17">
        <v>6493512.0</v>
      </c>
      <c r="G18710" s="17">
        <v>1.1708428E7</v>
      </c>
      <c r="H18710" s="17">
        <v>2.9121393E7</v>
      </c>
    </row>
    <row r="18711">
      <c r="A18711" s="7" t="s">
        <v>39875</v>
      </c>
      <c r="B18711" s="17" t="s">
        <v>39876</v>
      </c>
      <c r="C18711" s="17">
        <v>3.0</v>
      </c>
      <c r="D18711" s="17">
        <v>3775977.667</v>
      </c>
      <c r="E18711" s="17">
        <v>1047470.0</v>
      </c>
      <c r="F18711" s="17">
        <v>4513840.0</v>
      </c>
      <c r="G18711" s="17">
        <v>5766623.0</v>
      </c>
      <c r="H18711" s="17">
        <v>5766623.0</v>
      </c>
    </row>
    <row r="18712">
      <c r="A18712" s="7" t="s">
        <v>39875</v>
      </c>
      <c r="B18712" s="17" t="s">
        <v>39876</v>
      </c>
      <c r="C18712" s="17">
        <v>3.0</v>
      </c>
      <c r="D18712" s="17">
        <v>3775977.667</v>
      </c>
      <c r="E18712" s="17">
        <v>1047470.0</v>
      </c>
      <c r="F18712" s="17">
        <v>4513840.0</v>
      </c>
      <c r="G18712" s="17">
        <v>5766623.0</v>
      </c>
      <c r="H18712" s="17">
        <v>5766623.0</v>
      </c>
    </row>
    <row r="18713">
      <c r="A18713" s="7" t="s">
        <v>39877</v>
      </c>
      <c r="B18713" s="17" t="s">
        <v>39878</v>
      </c>
      <c r="C18713" s="17">
        <v>23.0</v>
      </c>
      <c r="D18713" s="17">
        <v>2.418894861E7</v>
      </c>
      <c r="E18713" s="17">
        <v>4831900.0</v>
      </c>
      <c r="F18713" s="17">
        <v>1.0962056E7</v>
      </c>
      <c r="G18713" s="17">
        <v>2.48431E7</v>
      </c>
      <c r="H18713" s="17">
        <v>4.667609E7</v>
      </c>
    </row>
    <row r="18714">
      <c r="A18714" s="7" t="s">
        <v>39877</v>
      </c>
      <c r="B18714" s="17" t="s">
        <v>39878</v>
      </c>
      <c r="C18714" s="17">
        <v>23.0</v>
      </c>
      <c r="D18714" s="17">
        <v>2.418894861E7</v>
      </c>
      <c r="E18714" s="17">
        <v>4831900.0</v>
      </c>
      <c r="F18714" s="17">
        <v>1.0962056E7</v>
      </c>
      <c r="G18714" s="17">
        <v>2.48431E7</v>
      </c>
      <c r="H18714" s="17">
        <v>4.667609E7</v>
      </c>
    </row>
    <row r="18715">
      <c r="A18715" s="7" t="s">
        <v>39879</v>
      </c>
      <c r="B18715" s="17" t="s">
        <v>39880</v>
      </c>
      <c r="C18715" s="17">
        <v>6.0</v>
      </c>
      <c r="D18715" s="17">
        <v>2.026832067E7</v>
      </c>
      <c r="E18715" s="17">
        <v>1498377.0</v>
      </c>
      <c r="F18715" s="17">
        <v>1.0022801E7</v>
      </c>
      <c r="G18715" s="17">
        <v>2.1037552E7</v>
      </c>
      <c r="H18715" s="17">
        <v>7.09546E7</v>
      </c>
    </row>
    <row r="18716">
      <c r="A18716" s="7" t="s">
        <v>39879</v>
      </c>
      <c r="B18716" s="17" t="s">
        <v>39880</v>
      </c>
      <c r="C18716" s="17">
        <v>6.0</v>
      </c>
      <c r="D18716" s="17">
        <v>2.026832067E7</v>
      </c>
      <c r="E18716" s="17">
        <v>1498377.0</v>
      </c>
      <c r="F18716" s="17">
        <v>1.0022801E7</v>
      </c>
      <c r="G18716" s="17">
        <v>2.1037552E7</v>
      </c>
      <c r="H18716" s="17">
        <v>7.09546E7</v>
      </c>
    </row>
    <row r="18717">
      <c r="A18717" s="7" t="s">
        <v>39881</v>
      </c>
      <c r="B18717" s="17" t="s">
        <v>39882</v>
      </c>
      <c r="C18717" s="17">
        <v>1.0</v>
      </c>
      <c r="D18717" s="17">
        <v>1.1097067E7</v>
      </c>
      <c r="E18717" s="17">
        <v>1.1097067E7</v>
      </c>
      <c r="F18717" s="17">
        <v>1.1097067E7</v>
      </c>
      <c r="G18717" s="17">
        <v>1.1097067E7</v>
      </c>
      <c r="H18717" s="17">
        <v>1.1097067E7</v>
      </c>
    </row>
    <row r="18718">
      <c r="A18718" s="7" t="s">
        <v>39881</v>
      </c>
      <c r="B18718" s="17" t="s">
        <v>39882</v>
      </c>
      <c r="C18718" s="17">
        <v>1.0</v>
      </c>
      <c r="D18718" s="17">
        <v>1.1097067E7</v>
      </c>
      <c r="E18718" s="17">
        <v>1.1097067E7</v>
      </c>
      <c r="F18718" s="17">
        <v>1.1097067E7</v>
      </c>
      <c r="G18718" s="17">
        <v>1.1097067E7</v>
      </c>
      <c r="H18718" s="17">
        <v>1.1097067E7</v>
      </c>
    </row>
    <row r="18719">
      <c r="A18719" s="7" t="s">
        <v>39884</v>
      </c>
      <c r="B18719" s="17" t="s">
        <v>39885</v>
      </c>
      <c r="C18719" s="17">
        <v>2.0</v>
      </c>
      <c r="D18719" s="17">
        <v>3.1227564E7</v>
      </c>
      <c r="E18719" s="17">
        <v>1.3194221E7</v>
      </c>
      <c r="F18719" s="17">
        <v>1.3194221E7</v>
      </c>
      <c r="G18719" s="17">
        <v>4.9260907E7</v>
      </c>
      <c r="H18719" s="17">
        <v>4.9260907E7</v>
      </c>
    </row>
    <row r="18720">
      <c r="A18720" s="7" t="s">
        <v>39884</v>
      </c>
      <c r="B18720" s="17" t="s">
        <v>39885</v>
      </c>
      <c r="C18720" s="17">
        <v>2.0</v>
      </c>
      <c r="D18720" s="17">
        <v>3.1227564E7</v>
      </c>
      <c r="E18720" s="17">
        <v>1.3194221E7</v>
      </c>
      <c r="F18720" s="17">
        <v>1.3194221E7</v>
      </c>
      <c r="G18720" s="17">
        <v>4.9260907E7</v>
      </c>
      <c r="H18720" s="17">
        <v>4.9260907E7</v>
      </c>
    </row>
    <row r="18721">
      <c r="A18721" s="7" t="s">
        <v>39886</v>
      </c>
      <c r="B18721" s="17" t="s">
        <v>39887</v>
      </c>
      <c r="C18721" s="17">
        <v>32.0</v>
      </c>
      <c r="D18721" s="17">
        <v>1.105521113E7</v>
      </c>
      <c r="E18721" s="17">
        <v>2999513.0</v>
      </c>
      <c r="F18721" s="17">
        <v>5332292.0</v>
      </c>
      <c r="G18721" s="17">
        <v>1.07665E7</v>
      </c>
      <c r="H18721" s="17">
        <v>2.0182176E7</v>
      </c>
    </row>
    <row r="18722">
      <c r="A18722" s="7" t="s">
        <v>39886</v>
      </c>
      <c r="B18722" s="17" t="s">
        <v>39887</v>
      </c>
      <c r="C18722" s="17">
        <v>32.0</v>
      </c>
      <c r="D18722" s="17">
        <v>1.105521113E7</v>
      </c>
      <c r="E18722" s="17">
        <v>2999513.0</v>
      </c>
      <c r="F18722" s="17">
        <v>5332292.0</v>
      </c>
      <c r="G18722" s="17">
        <v>1.07665E7</v>
      </c>
      <c r="H18722" s="17">
        <v>2.0182176E7</v>
      </c>
    </row>
    <row r="18723">
      <c r="A18723" s="7" t="s">
        <v>39888</v>
      </c>
      <c r="B18723" s="17" t="s">
        <v>39889</v>
      </c>
      <c r="C18723" s="17">
        <v>66.0</v>
      </c>
      <c r="D18723" s="17">
        <v>1.588362356E7</v>
      </c>
      <c r="E18723" s="17">
        <v>5940530.0</v>
      </c>
      <c r="F18723" s="17">
        <v>1.0062532E7</v>
      </c>
      <c r="G18723" s="17">
        <v>1.642915E7</v>
      </c>
      <c r="H18723" s="17">
        <v>4.4183325E7</v>
      </c>
    </row>
    <row r="18724">
      <c r="A18724" s="7" t="s">
        <v>39888</v>
      </c>
      <c r="B18724" s="17" t="s">
        <v>39889</v>
      </c>
      <c r="C18724" s="17">
        <v>66.0</v>
      </c>
      <c r="D18724" s="17">
        <v>1.588362356E7</v>
      </c>
      <c r="E18724" s="17">
        <v>5940530.0</v>
      </c>
      <c r="F18724" s="17">
        <v>1.0062532E7</v>
      </c>
      <c r="G18724" s="17">
        <v>1.642915E7</v>
      </c>
      <c r="H18724" s="17">
        <v>4.4183325E7</v>
      </c>
    </row>
    <row r="18725">
      <c r="A18725" s="7" t="s">
        <v>39891</v>
      </c>
      <c r="B18725" s="17" t="s">
        <v>39892</v>
      </c>
      <c r="C18725" s="17">
        <v>32.0</v>
      </c>
      <c r="D18725" s="17">
        <v>4.018972897E7</v>
      </c>
      <c r="E18725" s="17">
        <v>3.0070476E7</v>
      </c>
      <c r="F18725" s="17">
        <v>4.5213366E7</v>
      </c>
      <c r="G18725" s="17">
        <v>5.5421818E7</v>
      </c>
      <c r="H18725" s="17">
        <v>5.951898E7</v>
      </c>
    </row>
    <row r="18726">
      <c r="A18726" s="7" t="s">
        <v>39891</v>
      </c>
      <c r="B18726" s="17" t="s">
        <v>39892</v>
      </c>
      <c r="C18726" s="17">
        <v>32.0</v>
      </c>
      <c r="D18726" s="17">
        <v>4.018972897E7</v>
      </c>
      <c r="E18726" s="17">
        <v>3.0070476E7</v>
      </c>
      <c r="F18726" s="17">
        <v>4.5213366E7</v>
      </c>
      <c r="G18726" s="17">
        <v>5.5421818E7</v>
      </c>
      <c r="H18726" s="17">
        <v>5.951898E7</v>
      </c>
    </row>
    <row r="18727">
      <c r="A18727" s="7" t="s">
        <v>39893</v>
      </c>
      <c r="B18727" s="17" t="s">
        <v>39894</v>
      </c>
      <c r="C18727" s="17">
        <v>6.0</v>
      </c>
      <c r="D18727" s="17">
        <v>1.316073183E7</v>
      </c>
      <c r="E18727" s="17">
        <v>5395852.0</v>
      </c>
      <c r="F18727" s="17">
        <v>5857110.0</v>
      </c>
      <c r="G18727" s="17">
        <v>2.1603431E7</v>
      </c>
      <c r="H18727" s="17">
        <v>2.705365E7</v>
      </c>
    </row>
    <row r="18728">
      <c r="A18728" s="7" t="s">
        <v>39893</v>
      </c>
      <c r="B18728" s="17" t="s">
        <v>39894</v>
      </c>
      <c r="C18728" s="17">
        <v>6.0</v>
      </c>
      <c r="D18728" s="17">
        <v>1.316073183E7</v>
      </c>
      <c r="E18728" s="17">
        <v>5395852.0</v>
      </c>
      <c r="F18728" s="17">
        <v>5857110.0</v>
      </c>
      <c r="G18728" s="17">
        <v>2.1603431E7</v>
      </c>
      <c r="H18728" s="17">
        <v>2.705365E7</v>
      </c>
    </row>
    <row r="18729">
      <c r="A18729" s="7" t="s">
        <v>39895</v>
      </c>
      <c r="B18729" s="17" t="s">
        <v>39896</v>
      </c>
      <c r="C18729" s="17">
        <v>1.0</v>
      </c>
      <c r="D18729" s="17">
        <v>1.0859471E7</v>
      </c>
      <c r="E18729" s="17">
        <v>1.0859471E7</v>
      </c>
      <c r="F18729" s="17">
        <v>1.0859471E7</v>
      </c>
      <c r="G18729" s="17">
        <v>1.0859471E7</v>
      </c>
      <c r="H18729" s="17">
        <v>1.0859471E7</v>
      </c>
    </row>
    <row r="18730">
      <c r="A18730" s="7" t="s">
        <v>39895</v>
      </c>
      <c r="B18730" s="17" t="s">
        <v>39896</v>
      </c>
      <c r="C18730" s="17">
        <v>1.0</v>
      </c>
      <c r="D18730" s="17">
        <v>1.0859471E7</v>
      </c>
      <c r="E18730" s="17">
        <v>1.0859471E7</v>
      </c>
      <c r="F18730" s="17">
        <v>1.0859471E7</v>
      </c>
      <c r="G18730" s="17">
        <v>1.0859471E7</v>
      </c>
      <c r="H18730" s="17">
        <v>1.0859471E7</v>
      </c>
    </row>
    <row r="18731">
      <c r="A18731" s="7" t="s">
        <v>39897</v>
      </c>
      <c r="B18731" s="17" t="s">
        <v>39898</v>
      </c>
      <c r="C18731" s="17">
        <v>6.0</v>
      </c>
      <c r="D18731" s="17">
        <v>2.5521848E7</v>
      </c>
      <c r="E18731" s="17">
        <v>7833776.0</v>
      </c>
      <c r="F18731" s="17">
        <v>8913271.0</v>
      </c>
      <c r="G18731" s="17">
        <v>4.3387122E7</v>
      </c>
      <c r="H18731" s="17">
        <v>7.4813214E7</v>
      </c>
    </row>
    <row r="18732">
      <c r="A18732" s="7" t="s">
        <v>39897</v>
      </c>
      <c r="B18732" s="17" t="s">
        <v>39898</v>
      </c>
      <c r="C18732" s="17">
        <v>6.0</v>
      </c>
      <c r="D18732" s="17">
        <v>2.5521848E7</v>
      </c>
      <c r="E18732" s="17">
        <v>7833776.0</v>
      </c>
      <c r="F18732" s="17">
        <v>8913271.0</v>
      </c>
      <c r="G18732" s="17">
        <v>4.3387122E7</v>
      </c>
      <c r="H18732" s="17">
        <v>7.4813214E7</v>
      </c>
    </row>
    <row r="18733">
      <c r="A18733" s="7" t="s">
        <v>39900</v>
      </c>
      <c r="B18733" s="17" t="s">
        <v>39901</v>
      </c>
      <c r="C18733" s="17">
        <v>9.0</v>
      </c>
      <c r="D18733" s="17">
        <v>1.428929089E7</v>
      </c>
      <c r="E18733" s="17">
        <v>7748096.0</v>
      </c>
      <c r="F18733" s="17">
        <v>1.1532466E7</v>
      </c>
      <c r="G18733" s="17">
        <v>1.9005044E7</v>
      </c>
      <c r="H18733" s="17">
        <v>3.1602914E7</v>
      </c>
    </row>
    <row r="18734">
      <c r="A18734" s="7" t="s">
        <v>39900</v>
      </c>
      <c r="B18734" s="17" t="s">
        <v>39901</v>
      </c>
      <c r="C18734" s="17">
        <v>9.0</v>
      </c>
      <c r="D18734" s="17">
        <v>1.428929089E7</v>
      </c>
      <c r="E18734" s="17">
        <v>7748096.0</v>
      </c>
      <c r="F18734" s="17">
        <v>1.1532466E7</v>
      </c>
      <c r="G18734" s="17">
        <v>1.9005044E7</v>
      </c>
      <c r="H18734" s="17">
        <v>3.1602914E7</v>
      </c>
    </row>
    <row r="18735">
      <c r="A18735" s="7" t="s">
        <v>39902</v>
      </c>
      <c r="B18735" s="17" t="s">
        <v>39903</v>
      </c>
      <c r="C18735" s="17">
        <v>85.0</v>
      </c>
      <c r="D18735" s="17">
        <v>1.5198273E7</v>
      </c>
      <c r="E18735" s="17">
        <v>4907440.0</v>
      </c>
      <c r="F18735" s="17">
        <v>1.0434976E7</v>
      </c>
      <c r="G18735" s="17">
        <v>1.872903E7</v>
      </c>
      <c r="H18735" s="17">
        <v>3.6308956E7</v>
      </c>
    </row>
    <row r="18736">
      <c r="A18736" s="7" t="s">
        <v>39902</v>
      </c>
      <c r="B18736" s="17" t="s">
        <v>39903</v>
      </c>
      <c r="C18736" s="17">
        <v>85.0</v>
      </c>
      <c r="D18736" s="17">
        <v>1.5198273E7</v>
      </c>
      <c r="E18736" s="17">
        <v>4907440.0</v>
      </c>
      <c r="F18736" s="17">
        <v>1.0434976E7</v>
      </c>
      <c r="G18736" s="17">
        <v>1.872903E7</v>
      </c>
      <c r="H18736" s="17">
        <v>3.6308956E7</v>
      </c>
    </row>
    <row r="18737">
      <c r="A18737" s="7" t="s">
        <v>39904</v>
      </c>
      <c r="B18737" s="17" t="s">
        <v>39905</v>
      </c>
      <c r="C18737" s="17">
        <v>82.0</v>
      </c>
      <c r="D18737" s="17">
        <v>1.325682544E7</v>
      </c>
      <c r="E18737" s="17">
        <v>5325113.0</v>
      </c>
      <c r="F18737" s="17">
        <v>8417245.0</v>
      </c>
      <c r="G18737" s="17">
        <v>1.5093895E7</v>
      </c>
      <c r="H18737" s="17">
        <v>2.2763229E7</v>
      </c>
    </row>
    <row r="18738">
      <c r="A18738" s="7" t="s">
        <v>39904</v>
      </c>
      <c r="B18738" s="17" t="s">
        <v>39905</v>
      </c>
      <c r="C18738" s="17">
        <v>82.0</v>
      </c>
      <c r="D18738" s="17">
        <v>1.325682544E7</v>
      </c>
      <c r="E18738" s="17">
        <v>5325113.0</v>
      </c>
      <c r="F18738" s="17">
        <v>8417245.0</v>
      </c>
      <c r="G18738" s="17">
        <v>1.5093895E7</v>
      </c>
      <c r="H18738" s="17">
        <v>2.2763229E7</v>
      </c>
    </row>
    <row r="18739">
      <c r="A18739" s="7" t="s">
        <v>39906</v>
      </c>
      <c r="B18739" s="17" t="s">
        <v>39907</v>
      </c>
      <c r="C18739" s="17">
        <v>1.0</v>
      </c>
      <c r="D18739" s="17">
        <v>3.6778089E7</v>
      </c>
      <c r="E18739" s="17">
        <v>3.6778089E7</v>
      </c>
      <c r="F18739" s="17">
        <v>3.6778089E7</v>
      </c>
      <c r="G18739" s="17">
        <v>3.6778089E7</v>
      </c>
      <c r="H18739" s="17">
        <v>3.6778089E7</v>
      </c>
    </row>
    <row r="18740">
      <c r="A18740" s="7" t="s">
        <v>39906</v>
      </c>
      <c r="B18740" s="17" t="s">
        <v>39907</v>
      </c>
      <c r="C18740" s="17">
        <v>1.0</v>
      </c>
      <c r="D18740" s="17">
        <v>3.6778089E7</v>
      </c>
      <c r="E18740" s="17">
        <v>3.6778089E7</v>
      </c>
      <c r="F18740" s="17">
        <v>3.6778089E7</v>
      </c>
      <c r="G18740" s="17">
        <v>3.6778089E7</v>
      </c>
      <c r="H18740" s="17">
        <v>3.6778089E7</v>
      </c>
    </row>
    <row r="18741">
      <c r="A18741" s="7" t="s">
        <v>39909</v>
      </c>
      <c r="B18741" s="17" t="s">
        <v>39910</v>
      </c>
      <c r="C18741" s="17">
        <v>8.0</v>
      </c>
      <c r="D18741" s="17">
        <v>1.08296985E7</v>
      </c>
      <c r="E18741" s="17">
        <v>6708491.0</v>
      </c>
      <c r="F18741" s="17">
        <v>8742771.0</v>
      </c>
      <c r="G18741" s="17">
        <v>1.1076188E7</v>
      </c>
      <c r="H18741" s="17">
        <v>2.4068978E7</v>
      </c>
    </row>
    <row r="18742">
      <c r="A18742" s="7" t="s">
        <v>39909</v>
      </c>
      <c r="B18742" s="17" t="s">
        <v>39910</v>
      </c>
      <c r="C18742" s="17">
        <v>8.0</v>
      </c>
      <c r="D18742" s="17">
        <v>1.08296985E7</v>
      </c>
      <c r="E18742" s="17">
        <v>6708491.0</v>
      </c>
      <c r="F18742" s="17">
        <v>8742771.0</v>
      </c>
      <c r="G18742" s="17">
        <v>1.1076188E7</v>
      </c>
      <c r="H18742" s="17">
        <v>2.4068978E7</v>
      </c>
    </row>
    <row r="18743">
      <c r="A18743" s="7" t="s">
        <v>39911</v>
      </c>
      <c r="B18743" s="17" t="s">
        <v>39912</v>
      </c>
      <c r="C18743" s="17">
        <v>3.0</v>
      </c>
      <c r="D18743" s="17">
        <v>1.171351467E7</v>
      </c>
      <c r="E18743" s="17">
        <v>5589100.0</v>
      </c>
      <c r="F18743" s="17">
        <v>6800275.0</v>
      </c>
      <c r="G18743" s="17">
        <v>2.2751169E7</v>
      </c>
      <c r="H18743" s="17">
        <v>2.2751169E7</v>
      </c>
    </row>
    <row r="18744">
      <c r="A18744" s="7" t="s">
        <v>39911</v>
      </c>
      <c r="B18744" s="17" t="s">
        <v>39912</v>
      </c>
      <c r="C18744" s="17">
        <v>3.0</v>
      </c>
      <c r="D18744" s="17">
        <v>1.171351467E7</v>
      </c>
      <c r="E18744" s="17">
        <v>5589100.0</v>
      </c>
      <c r="F18744" s="17">
        <v>6800275.0</v>
      </c>
      <c r="G18744" s="17">
        <v>2.2751169E7</v>
      </c>
      <c r="H18744" s="17">
        <v>2.2751169E7</v>
      </c>
    </row>
    <row r="18745">
      <c r="A18745" s="7" t="s">
        <v>39913</v>
      </c>
      <c r="B18745" s="17" t="s">
        <v>39914</v>
      </c>
      <c r="C18745" s="17">
        <v>1.0</v>
      </c>
      <c r="D18745" s="17">
        <v>4.7134952E7</v>
      </c>
      <c r="E18745" s="17">
        <v>4.7134952E7</v>
      </c>
      <c r="F18745" s="17">
        <v>4.7134952E7</v>
      </c>
      <c r="G18745" s="17">
        <v>4.7134952E7</v>
      </c>
      <c r="H18745" s="17">
        <v>4.7134952E7</v>
      </c>
    </row>
    <row r="18746">
      <c r="A18746" s="7" t="s">
        <v>39913</v>
      </c>
      <c r="B18746" s="17" t="s">
        <v>39914</v>
      </c>
      <c r="C18746" s="17">
        <v>1.0</v>
      </c>
      <c r="D18746" s="17">
        <v>4.7134952E7</v>
      </c>
      <c r="E18746" s="17">
        <v>4.7134952E7</v>
      </c>
      <c r="F18746" s="17">
        <v>4.7134952E7</v>
      </c>
      <c r="G18746" s="17">
        <v>4.7134952E7</v>
      </c>
      <c r="H18746" s="17">
        <v>4.7134952E7</v>
      </c>
    </row>
    <row r="18747">
      <c r="A18747" s="7" t="s">
        <v>39916</v>
      </c>
      <c r="B18747" s="17" t="s">
        <v>39917</v>
      </c>
      <c r="C18747" s="17">
        <v>2.0</v>
      </c>
      <c r="D18747" s="17">
        <v>6486684.0</v>
      </c>
      <c r="E18747" s="17">
        <v>3537847.0</v>
      </c>
      <c r="F18747" s="17">
        <v>3537847.0</v>
      </c>
      <c r="G18747" s="17">
        <v>9435521.0</v>
      </c>
      <c r="H18747" s="17">
        <v>9435521.0</v>
      </c>
    </row>
    <row r="18748">
      <c r="A18748" s="7" t="s">
        <v>39916</v>
      </c>
      <c r="B18748" s="17" t="s">
        <v>39917</v>
      </c>
      <c r="C18748" s="17">
        <v>2.0</v>
      </c>
      <c r="D18748" s="17">
        <v>6486684.0</v>
      </c>
      <c r="E18748" s="17">
        <v>3537847.0</v>
      </c>
      <c r="F18748" s="17">
        <v>3537847.0</v>
      </c>
      <c r="G18748" s="17">
        <v>9435521.0</v>
      </c>
      <c r="H18748" s="17">
        <v>9435521.0</v>
      </c>
    </row>
    <row r="18749">
      <c r="A18749" s="7" t="s">
        <v>39918</v>
      </c>
      <c r="B18749" s="17" t="s">
        <v>39919</v>
      </c>
      <c r="C18749" s="17">
        <v>2.0</v>
      </c>
      <c r="D18749" s="17">
        <v>6436706.5</v>
      </c>
      <c r="E18749" s="17">
        <v>1390064.0</v>
      </c>
      <c r="F18749" s="17">
        <v>1390064.0</v>
      </c>
      <c r="G18749" s="17">
        <v>1.1483349E7</v>
      </c>
      <c r="H18749" s="17">
        <v>1.1483349E7</v>
      </c>
    </row>
    <row r="18750">
      <c r="A18750" s="7" t="s">
        <v>39918</v>
      </c>
      <c r="B18750" s="17" t="s">
        <v>39919</v>
      </c>
      <c r="C18750" s="17">
        <v>2.0</v>
      </c>
      <c r="D18750" s="17">
        <v>6436706.5</v>
      </c>
      <c r="E18750" s="17">
        <v>1390064.0</v>
      </c>
      <c r="F18750" s="17">
        <v>1390064.0</v>
      </c>
      <c r="G18750" s="17">
        <v>1.1483349E7</v>
      </c>
      <c r="H18750" s="17">
        <v>1.1483349E7</v>
      </c>
    </row>
    <row r="18751">
      <c r="A18751" s="7" t="s">
        <v>39920</v>
      </c>
      <c r="B18751" s="17" t="s">
        <v>39921</v>
      </c>
      <c r="C18751" s="17">
        <v>1.0</v>
      </c>
      <c r="D18751" s="17">
        <v>1.2714937E7</v>
      </c>
      <c r="E18751" s="17">
        <v>1.2714937E7</v>
      </c>
      <c r="F18751" s="17">
        <v>1.2714937E7</v>
      </c>
      <c r="G18751" s="17">
        <v>1.2714937E7</v>
      </c>
      <c r="H18751" s="17">
        <v>1.2714937E7</v>
      </c>
    </row>
    <row r="18752">
      <c r="A18752" s="7" t="s">
        <v>39920</v>
      </c>
      <c r="B18752" s="17" t="s">
        <v>39921</v>
      </c>
      <c r="C18752" s="17">
        <v>1.0</v>
      </c>
      <c r="D18752" s="17">
        <v>1.2714937E7</v>
      </c>
      <c r="E18752" s="17">
        <v>1.2714937E7</v>
      </c>
      <c r="F18752" s="17">
        <v>1.2714937E7</v>
      </c>
      <c r="G18752" s="17">
        <v>1.2714937E7</v>
      </c>
      <c r="H18752" s="17">
        <v>1.2714937E7</v>
      </c>
    </row>
    <row r="18753">
      <c r="A18753" s="7" t="s">
        <v>39922</v>
      </c>
      <c r="B18753" s="17" t="s">
        <v>39923</v>
      </c>
      <c r="C18753" s="17">
        <v>14.0</v>
      </c>
      <c r="D18753" s="17">
        <v>1.175221793E7</v>
      </c>
      <c r="E18753" s="17">
        <v>8022532.0</v>
      </c>
      <c r="F18753" s="17">
        <v>1.0898304E7</v>
      </c>
      <c r="G18753" s="17">
        <v>1.58884E7</v>
      </c>
      <c r="H18753" s="17">
        <v>2.0081342E7</v>
      </c>
    </row>
    <row r="18754">
      <c r="A18754" s="7" t="s">
        <v>39922</v>
      </c>
      <c r="B18754" s="17" t="s">
        <v>39923</v>
      </c>
      <c r="C18754" s="17">
        <v>14.0</v>
      </c>
      <c r="D18754" s="17">
        <v>1.175221793E7</v>
      </c>
      <c r="E18754" s="17">
        <v>8022532.0</v>
      </c>
      <c r="F18754" s="17">
        <v>1.0898304E7</v>
      </c>
      <c r="G18754" s="17">
        <v>1.58884E7</v>
      </c>
      <c r="H18754" s="17">
        <v>2.0081342E7</v>
      </c>
    </row>
    <row r="18755">
      <c r="A18755" s="7" t="s">
        <v>39924</v>
      </c>
      <c r="B18755" s="17" t="s">
        <v>39925</v>
      </c>
      <c r="C18755" s="17">
        <v>7.0</v>
      </c>
      <c r="D18755" s="17">
        <v>1.080496443E7</v>
      </c>
      <c r="E18755" s="17">
        <v>3348069.0</v>
      </c>
      <c r="F18755" s="17">
        <v>7775900.0</v>
      </c>
      <c r="G18755" s="17">
        <v>1.5840997E7</v>
      </c>
      <c r="H18755" s="17">
        <v>3.0237042E7</v>
      </c>
    </row>
    <row r="18756">
      <c r="A18756" s="7" t="s">
        <v>39924</v>
      </c>
      <c r="B18756" s="17" t="s">
        <v>39925</v>
      </c>
      <c r="C18756" s="17">
        <v>7.0</v>
      </c>
      <c r="D18756" s="17">
        <v>1.080496443E7</v>
      </c>
      <c r="E18756" s="17">
        <v>3348069.0</v>
      </c>
      <c r="F18756" s="17">
        <v>7775900.0</v>
      </c>
      <c r="G18756" s="17">
        <v>1.5840997E7</v>
      </c>
      <c r="H18756" s="17">
        <v>3.0237042E7</v>
      </c>
    </row>
    <row r="18757">
      <c r="A18757" s="7" t="s">
        <v>39926</v>
      </c>
      <c r="B18757" s="17" t="s">
        <v>39927</v>
      </c>
      <c r="C18757" s="17">
        <v>1.0</v>
      </c>
      <c r="D18757" s="17">
        <v>1.1120554E7</v>
      </c>
      <c r="E18757" s="17">
        <v>1.1120554E7</v>
      </c>
      <c r="F18757" s="17">
        <v>1.1120554E7</v>
      </c>
      <c r="G18757" s="17">
        <v>1.1120554E7</v>
      </c>
      <c r="H18757" s="17">
        <v>1.1120554E7</v>
      </c>
    </row>
    <row r="18758">
      <c r="A18758" s="7" t="s">
        <v>39926</v>
      </c>
      <c r="B18758" s="17" t="s">
        <v>39927</v>
      </c>
      <c r="C18758" s="17">
        <v>1.0</v>
      </c>
      <c r="D18758" s="17">
        <v>1.1120554E7</v>
      </c>
      <c r="E18758" s="17">
        <v>1.1120554E7</v>
      </c>
      <c r="F18758" s="17">
        <v>1.1120554E7</v>
      </c>
      <c r="G18758" s="17">
        <v>1.1120554E7</v>
      </c>
      <c r="H18758" s="17">
        <v>1.1120554E7</v>
      </c>
    </row>
    <row r="18759">
      <c r="A18759" s="7" t="s">
        <v>39928</v>
      </c>
      <c r="B18759" s="17" t="s">
        <v>39929</v>
      </c>
      <c r="C18759" s="17">
        <v>1.0</v>
      </c>
      <c r="D18759" s="17">
        <v>6061780.0</v>
      </c>
      <c r="E18759" s="17">
        <v>6061780.0</v>
      </c>
      <c r="F18759" s="17">
        <v>6061780.0</v>
      </c>
      <c r="G18759" s="17">
        <v>6061780.0</v>
      </c>
      <c r="H18759" s="17">
        <v>6061780.0</v>
      </c>
    </row>
    <row r="18760">
      <c r="A18760" s="7" t="s">
        <v>39928</v>
      </c>
      <c r="B18760" s="17" t="s">
        <v>39929</v>
      </c>
      <c r="C18760" s="17">
        <v>1.0</v>
      </c>
      <c r="D18760" s="17">
        <v>6061780.0</v>
      </c>
      <c r="E18760" s="17">
        <v>6061780.0</v>
      </c>
      <c r="F18760" s="17">
        <v>6061780.0</v>
      </c>
      <c r="G18760" s="17">
        <v>6061780.0</v>
      </c>
      <c r="H18760" s="17">
        <v>6061780.0</v>
      </c>
    </row>
    <row r="18761">
      <c r="A18761" s="7" t="s">
        <v>39930</v>
      </c>
      <c r="B18761" s="17" t="s">
        <v>39931</v>
      </c>
      <c r="C18761" s="17">
        <v>1.0</v>
      </c>
      <c r="D18761" s="17">
        <v>1.6176842E7</v>
      </c>
      <c r="E18761" s="17">
        <v>1.6176842E7</v>
      </c>
      <c r="F18761" s="17">
        <v>1.6176842E7</v>
      </c>
      <c r="G18761" s="17">
        <v>1.6176842E7</v>
      </c>
      <c r="H18761" s="17">
        <v>1.6176842E7</v>
      </c>
    </row>
    <row r="18762">
      <c r="A18762" s="7" t="s">
        <v>39930</v>
      </c>
      <c r="B18762" s="17" t="s">
        <v>39931</v>
      </c>
      <c r="C18762" s="17">
        <v>1.0</v>
      </c>
      <c r="D18762" s="17">
        <v>1.6176842E7</v>
      </c>
      <c r="E18762" s="17">
        <v>1.6176842E7</v>
      </c>
      <c r="F18762" s="17">
        <v>1.6176842E7</v>
      </c>
      <c r="G18762" s="17">
        <v>1.6176842E7</v>
      </c>
      <c r="H18762" s="17">
        <v>1.6176842E7</v>
      </c>
    </row>
    <row r="18763">
      <c r="A18763" s="7" t="s">
        <v>39932</v>
      </c>
      <c r="B18763" s="17" t="s">
        <v>39933</v>
      </c>
      <c r="C18763" s="17">
        <v>1.0</v>
      </c>
      <c r="D18763" s="17">
        <v>1.2091662E7</v>
      </c>
      <c r="E18763" s="17">
        <v>1.2091662E7</v>
      </c>
      <c r="F18763" s="17">
        <v>1.2091662E7</v>
      </c>
      <c r="G18763" s="17">
        <v>1.2091662E7</v>
      </c>
      <c r="H18763" s="17">
        <v>1.2091662E7</v>
      </c>
    </row>
    <row r="18764">
      <c r="A18764" s="7" t="s">
        <v>39932</v>
      </c>
      <c r="B18764" s="17" t="s">
        <v>39933</v>
      </c>
      <c r="C18764" s="17">
        <v>1.0</v>
      </c>
      <c r="D18764" s="17">
        <v>1.2091662E7</v>
      </c>
      <c r="E18764" s="17">
        <v>1.2091662E7</v>
      </c>
      <c r="F18764" s="17">
        <v>1.2091662E7</v>
      </c>
      <c r="G18764" s="17">
        <v>1.2091662E7</v>
      </c>
      <c r="H18764" s="17">
        <v>1.2091662E7</v>
      </c>
    </row>
    <row r="18765">
      <c r="A18765" s="7" t="s">
        <v>39934</v>
      </c>
      <c r="B18765" s="17" t="s">
        <v>39935</v>
      </c>
      <c r="C18765" s="17">
        <v>3.0</v>
      </c>
      <c r="D18765" s="17">
        <v>1.6372485E7</v>
      </c>
      <c r="E18765" s="17">
        <v>9098513.0</v>
      </c>
      <c r="F18765" s="17">
        <v>1.0270384E7</v>
      </c>
      <c r="G18765" s="17">
        <v>2.9748558E7</v>
      </c>
      <c r="H18765" s="17">
        <v>2.9748558E7</v>
      </c>
    </row>
    <row r="18766">
      <c r="A18766" s="7" t="s">
        <v>39934</v>
      </c>
      <c r="B18766" s="17" t="s">
        <v>39935</v>
      </c>
      <c r="C18766" s="17">
        <v>3.0</v>
      </c>
      <c r="D18766" s="17">
        <v>1.6372485E7</v>
      </c>
      <c r="E18766" s="17">
        <v>9098513.0</v>
      </c>
      <c r="F18766" s="17">
        <v>1.0270384E7</v>
      </c>
      <c r="G18766" s="17">
        <v>2.9748558E7</v>
      </c>
      <c r="H18766" s="17">
        <v>2.9748558E7</v>
      </c>
    </row>
    <row r="18767">
      <c r="A18767" s="7" t="s">
        <v>39936</v>
      </c>
      <c r="B18767" s="17" t="s">
        <v>39937</v>
      </c>
      <c r="C18767" s="17">
        <v>1.0</v>
      </c>
      <c r="D18767" s="17">
        <v>4308078.0</v>
      </c>
      <c r="E18767" s="17">
        <v>4308078.0</v>
      </c>
      <c r="F18767" s="17">
        <v>4308078.0</v>
      </c>
      <c r="G18767" s="17">
        <v>4308078.0</v>
      </c>
      <c r="H18767" s="17">
        <v>4308078.0</v>
      </c>
    </row>
    <row r="18768">
      <c r="A18768" s="7" t="s">
        <v>39936</v>
      </c>
      <c r="B18768" s="17" t="s">
        <v>39937</v>
      </c>
      <c r="C18768" s="17">
        <v>1.0</v>
      </c>
      <c r="D18768" s="17">
        <v>4308078.0</v>
      </c>
      <c r="E18768" s="17">
        <v>4308078.0</v>
      </c>
      <c r="F18768" s="17">
        <v>4308078.0</v>
      </c>
      <c r="G18768" s="17">
        <v>4308078.0</v>
      </c>
      <c r="H18768" s="17">
        <v>4308078.0</v>
      </c>
    </row>
    <row r="18769">
      <c r="A18769" s="7" t="s">
        <v>39938</v>
      </c>
      <c r="B18769" s="17" t="s">
        <v>39939</v>
      </c>
      <c r="C18769" s="17">
        <v>4.0</v>
      </c>
      <c r="D18769" s="17">
        <v>1.475234275E7</v>
      </c>
      <c r="E18769" s="17">
        <v>980176.0</v>
      </c>
      <c r="F18769" s="17">
        <v>1.07096E7</v>
      </c>
      <c r="G18769" s="17">
        <v>1.123927E7</v>
      </c>
      <c r="H18769" s="17">
        <v>3.6080325E7</v>
      </c>
    </row>
    <row r="18770">
      <c r="A18770" s="7" t="s">
        <v>39938</v>
      </c>
      <c r="B18770" s="17" t="s">
        <v>39939</v>
      </c>
      <c r="C18770" s="17">
        <v>4.0</v>
      </c>
      <c r="D18770" s="17">
        <v>1.475234275E7</v>
      </c>
      <c r="E18770" s="17">
        <v>980176.0</v>
      </c>
      <c r="F18770" s="17">
        <v>1.07096E7</v>
      </c>
      <c r="G18770" s="17">
        <v>1.123927E7</v>
      </c>
      <c r="H18770" s="17">
        <v>3.6080325E7</v>
      </c>
    </row>
    <row r="18771">
      <c r="A18771" s="7" t="s">
        <v>39940</v>
      </c>
      <c r="B18771" s="17" t="s">
        <v>39941</v>
      </c>
      <c r="C18771" s="17">
        <v>12.0</v>
      </c>
      <c r="D18771" s="17">
        <v>1.173177942E7</v>
      </c>
      <c r="E18771" s="17">
        <v>3334094.0</v>
      </c>
      <c r="F18771" s="17">
        <v>5649186.0</v>
      </c>
      <c r="G18771" s="17">
        <v>1.2004287E7</v>
      </c>
      <c r="H18771" s="17">
        <v>2.0822501E7</v>
      </c>
    </row>
    <row r="18772">
      <c r="A18772" s="7" t="s">
        <v>39940</v>
      </c>
      <c r="B18772" s="17" t="s">
        <v>39941</v>
      </c>
      <c r="C18772" s="17">
        <v>12.0</v>
      </c>
      <c r="D18772" s="17">
        <v>1.173177942E7</v>
      </c>
      <c r="E18772" s="17">
        <v>3334094.0</v>
      </c>
      <c r="F18772" s="17">
        <v>5649186.0</v>
      </c>
      <c r="G18772" s="17">
        <v>1.2004287E7</v>
      </c>
      <c r="H18772" s="17">
        <v>2.0822501E7</v>
      </c>
    </row>
    <row r="18773">
      <c r="A18773" s="7" t="s">
        <v>39942</v>
      </c>
      <c r="B18773" s="17" t="s">
        <v>39943</v>
      </c>
      <c r="C18773" s="17">
        <v>1.0</v>
      </c>
      <c r="D18773" s="17">
        <v>1.8410473E7</v>
      </c>
      <c r="E18773" s="17">
        <v>1.8410473E7</v>
      </c>
      <c r="F18773" s="17">
        <v>1.8410473E7</v>
      </c>
      <c r="G18773" s="17">
        <v>1.8410473E7</v>
      </c>
      <c r="H18773" s="17">
        <v>1.8410473E7</v>
      </c>
    </row>
    <row r="18774">
      <c r="A18774" s="7" t="s">
        <v>39942</v>
      </c>
      <c r="B18774" s="17" t="s">
        <v>39943</v>
      </c>
      <c r="C18774" s="17">
        <v>1.0</v>
      </c>
      <c r="D18774" s="17">
        <v>1.8410473E7</v>
      </c>
      <c r="E18774" s="17">
        <v>1.8410473E7</v>
      </c>
      <c r="F18774" s="17">
        <v>1.8410473E7</v>
      </c>
      <c r="G18774" s="17">
        <v>1.8410473E7</v>
      </c>
      <c r="H18774" s="17">
        <v>1.8410473E7</v>
      </c>
    </row>
    <row r="18775">
      <c r="A18775" s="7" t="s">
        <v>39944</v>
      </c>
      <c r="B18775" s="17" t="s">
        <v>39945</v>
      </c>
      <c r="C18775" s="17">
        <v>3.0</v>
      </c>
      <c r="D18775" s="17">
        <v>4681405.0</v>
      </c>
      <c r="E18775" s="17">
        <v>1500500.0</v>
      </c>
      <c r="F18775" s="17">
        <v>4066675.0</v>
      </c>
      <c r="G18775" s="17">
        <v>8477040.0</v>
      </c>
      <c r="H18775" s="17">
        <v>8477040.0</v>
      </c>
    </row>
    <row r="18776">
      <c r="A18776" s="7" t="s">
        <v>39944</v>
      </c>
      <c r="B18776" s="17" t="s">
        <v>39945</v>
      </c>
      <c r="C18776" s="17">
        <v>3.0</v>
      </c>
      <c r="D18776" s="17">
        <v>4681405.0</v>
      </c>
      <c r="E18776" s="17">
        <v>1500500.0</v>
      </c>
      <c r="F18776" s="17">
        <v>4066675.0</v>
      </c>
      <c r="G18776" s="17">
        <v>8477040.0</v>
      </c>
      <c r="H18776" s="17">
        <v>8477040.0</v>
      </c>
    </row>
    <row r="18777">
      <c r="A18777" s="7" t="s">
        <v>39946</v>
      </c>
      <c r="B18777" s="17" t="s">
        <v>39947</v>
      </c>
      <c r="C18777" s="17">
        <v>5.0</v>
      </c>
      <c r="D18777" s="17">
        <v>5301879.6</v>
      </c>
      <c r="E18777" s="17">
        <v>3045700.0</v>
      </c>
      <c r="F18777" s="17">
        <v>5076385.0</v>
      </c>
      <c r="G18777" s="17">
        <v>5247333.0</v>
      </c>
      <c r="H18777" s="17">
        <v>1.172763E7</v>
      </c>
    </row>
    <row r="18778">
      <c r="A18778" s="7" t="s">
        <v>39946</v>
      </c>
      <c r="B18778" s="17" t="s">
        <v>39947</v>
      </c>
      <c r="C18778" s="17">
        <v>5.0</v>
      </c>
      <c r="D18778" s="17">
        <v>5301879.6</v>
      </c>
      <c r="E18778" s="17">
        <v>3045700.0</v>
      </c>
      <c r="F18778" s="17">
        <v>5076385.0</v>
      </c>
      <c r="G18778" s="17">
        <v>5247333.0</v>
      </c>
      <c r="H18778" s="17">
        <v>1.172763E7</v>
      </c>
    </row>
    <row r="18779">
      <c r="A18779" s="7" t="s">
        <v>39948</v>
      </c>
      <c r="B18779" s="17" t="s">
        <v>39949</v>
      </c>
      <c r="C18779" s="17">
        <v>111.0</v>
      </c>
      <c r="D18779" s="17">
        <v>9360779.703</v>
      </c>
      <c r="E18779" s="17">
        <v>7223838.0</v>
      </c>
      <c r="F18779" s="17">
        <v>9109000.0</v>
      </c>
      <c r="G18779" s="17">
        <v>1.0134638E7</v>
      </c>
      <c r="H18779" s="17">
        <v>1.3360838E7</v>
      </c>
    </row>
    <row r="18780">
      <c r="A18780" s="7" t="s">
        <v>39948</v>
      </c>
      <c r="B18780" s="17" t="s">
        <v>39949</v>
      </c>
      <c r="C18780" s="17">
        <v>111.0</v>
      </c>
      <c r="D18780" s="17">
        <v>9360779.703</v>
      </c>
      <c r="E18780" s="17">
        <v>7223838.0</v>
      </c>
      <c r="F18780" s="17">
        <v>9109000.0</v>
      </c>
      <c r="G18780" s="17">
        <v>1.0134638E7</v>
      </c>
      <c r="H18780" s="17">
        <v>1.3360838E7</v>
      </c>
    </row>
    <row r="18781">
      <c r="A18781" s="7" t="s">
        <v>39950</v>
      </c>
      <c r="B18781" s="17" t="s">
        <v>39951</v>
      </c>
      <c r="C18781" s="17">
        <v>20.0</v>
      </c>
      <c r="D18781" s="17">
        <v>1.203256915E7</v>
      </c>
      <c r="E18781" s="17">
        <v>5033810.0</v>
      </c>
      <c r="F18781" s="17">
        <v>7891531.0</v>
      </c>
      <c r="G18781" s="17">
        <v>1.1463809E7</v>
      </c>
      <c r="H18781" s="17">
        <v>2.6599952E7</v>
      </c>
    </row>
    <row r="18782">
      <c r="A18782" s="7" t="s">
        <v>39950</v>
      </c>
      <c r="B18782" s="17" t="s">
        <v>39951</v>
      </c>
      <c r="C18782" s="17">
        <v>20.0</v>
      </c>
      <c r="D18782" s="17">
        <v>1.203256915E7</v>
      </c>
      <c r="E18782" s="17">
        <v>5033810.0</v>
      </c>
      <c r="F18782" s="17">
        <v>7891531.0</v>
      </c>
      <c r="G18782" s="17">
        <v>1.1463809E7</v>
      </c>
      <c r="H18782" s="17">
        <v>2.6599952E7</v>
      </c>
    </row>
    <row r="18783">
      <c r="A18783" s="7" t="s">
        <v>39952</v>
      </c>
      <c r="B18783" s="17" t="s">
        <v>39953</v>
      </c>
      <c r="C18783" s="17">
        <v>9.0</v>
      </c>
      <c r="D18783" s="17">
        <v>1.164349333E7</v>
      </c>
      <c r="E18783" s="17">
        <v>8268006.0</v>
      </c>
      <c r="F18783" s="17">
        <v>1.0677089E7</v>
      </c>
      <c r="G18783" s="17">
        <v>1.3181844E7</v>
      </c>
      <c r="H18783" s="17">
        <v>2.2286562E7</v>
      </c>
    </row>
    <row r="18784">
      <c r="A18784" s="7" t="s">
        <v>39952</v>
      </c>
      <c r="B18784" s="17" t="s">
        <v>39953</v>
      </c>
      <c r="C18784" s="17">
        <v>9.0</v>
      </c>
      <c r="D18784" s="17">
        <v>1.164349333E7</v>
      </c>
      <c r="E18784" s="17">
        <v>8268006.0</v>
      </c>
      <c r="F18784" s="17">
        <v>1.0677089E7</v>
      </c>
      <c r="G18784" s="17">
        <v>1.3181844E7</v>
      </c>
      <c r="H18784" s="17">
        <v>2.2286562E7</v>
      </c>
    </row>
    <row r="18785">
      <c r="A18785" s="7" t="s">
        <v>39954</v>
      </c>
      <c r="B18785" s="17" t="s">
        <v>39955</v>
      </c>
      <c r="C18785" s="17">
        <v>1.0</v>
      </c>
      <c r="D18785" s="17">
        <v>1.0638702E7</v>
      </c>
      <c r="E18785" s="17">
        <v>1.0638702E7</v>
      </c>
      <c r="F18785" s="17">
        <v>1.0638702E7</v>
      </c>
      <c r="G18785" s="17">
        <v>1.0638702E7</v>
      </c>
      <c r="H18785" s="17">
        <v>1.0638702E7</v>
      </c>
    </row>
    <row r="18786">
      <c r="A18786" s="7" t="s">
        <v>39954</v>
      </c>
      <c r="B18786" s="17" t="s">
        <v>39955</v>
      </c>
      <c r="C18786" s="17">
        <v>1.0</v>
      </c>
      <c r="D18786" s="17">
        <v>1.0638702E7</v>
      </c>
      <c r="E18786" s="17">
        <v>1.0638702E7</v>
      </c>
      <c r="F18786" s="17">
        <v>1.0638702E7</v>
      </c>
      <c r="G18786" s="17">
        <v>1.0638702E7</v>
      </c>
      <c r="H18786" s="17">
        <v>1.0638702E7</v>
      </c>
    </row>
    <row r="18787">
      <c r="A18787" s="7" t="s">
        <v>39956</v>
      </c>
      <c r="B18787" s="17" t="s">
        <v>39957</v>
      </c>
      <c r="C18787" s="17">
        <v>4.0</v>
      </c>
      <c r="D18787" s="17">
        <v>7248439.0</v>
      </c>
      <c r="E18787" s="17">
        <v>1817025.0</v>
      </c>
      <c r="F18787" s="17">
        <v>2901070.0</v>
      </c>
      <c r="G18787" s="17">
        <v>8149198.0</v>
      </c>
      <c r="H18787" s="17">
        <v>1.6126463E7</v>
      </c>
    </row>
    <row r="18788">
      <c r="A18788" s="7" t="s">
        <v>39956</v>
      </c>
      <c r="B18788" s="17" t="s">
        <v>39957</v>
      </c>
      <c r="C18788" s="17">
        <v>4.0</v>
      </c>
      <c r="D18788" s="17">
        <v>7248439.0</v>
      </c>
      <c r="E18788" s="17">
        <v>1817025.0</v>
      </c>
      <c r="F18788" s="17">
        <v>2901070.0</v>
      </c>
      <c r="G18788" s="17">
        <v>8149198.0</v>
      </c>
      <c r="H18788" s="17">
        <v>1.6126463E7</v>
      </c>
    </row>
    <row r="18789">
      <c r="A18789" s="7" t="s">
        <v>39958</v>
      </c>
      <c r="B18789" s="17" t="s">
        <v>39959</v>
      </c>
      <c r="C18789" s="17">
        <v>30.0</v>
      </c>
      <c r="D18789" s="17">
        <v>1.265261107E7</v>
      </c>
      <c r="E18789" s="17">
        <v>6023726.0</v>
      </c>
      <c r="F18789" s="17">
        <v>9251166.0</v>
      </c>
      <c r="G18789" s="17">
        <v>1.6605984E7</v>
      </c>
      <c r="H18789" s="17">
        <v>2.8841408E7</v>
      </c>
    </row>
    <row r="18790">
      <c r="A18790" s="7" t="s">
        <v>39958</v>
      </c>
      <c r="B18790" s="17" t="s">
        <v>39959</v>
      </c>
      <c r="C18790" s="17">
        <v>30.0</v>
      </c>
      <c r="D18790" s="17">
        <v>1.265261107E7</v>
      </c>
      <c r="E18790" s="17">
        <v>6023726.0</v>
      </c>
      <c r="F18790" s="17">
        <v>9251166.0</v>
      </c>
      <c r="G18790" s="17">
        <v>1.6605984E7</v>
      </c>
      <c r="H18790" s="17">
        <v>2.8841408E7</v>
      </c>
    </row>
    <row r="18791">
      <c r="A18791" s="7" t="s">
        <v>39960</v>
      </c>
      <c r="B18791" s="17" t="s">
        <v>39961</v>
      </c>
      <c r="C18791" s="17">
        <v>37.0</v>
      </c>
      <c r="D18791" s="17">
        <v>1.227884884E7</v>
      </c>
      <c r="E18791" s="17">
        <v>3616992.0</v>
      </c>
      <c r="F18791" s="17">
        <v>7955183.0</v>
      </c>
      <c r="G18791" s="17">
        <v>1.2449666E7</v>
      </c>
      <c r="H18791" s="17">
        <v>3.0421644E7</v>
      </c>
    </row>
    <row r="18792">
      <c r="A18792" s="7" t="s">
        <v>39960</v>
      </c>
      <c r="B18792" s="17" t="s">
        <v>39961</v>
      </c>
      <c r="C18792" s="17">
        <v>37.0</v>
      </c>
      <c r="D18792" s="17">
        <v>1.227884884E7</v>
      </c>
      <c r="E18792" s="17">
        <v>3616992.0</v>
      </c>
      <c r="F18792" s="17">
        <v>7955183.0</v>
      </c>
      <c r="G18792" s="17">
        <v>1.2449666E7</v>
      </c>
      <c r="H18792" s="17">
        <v>3.0421644E7</v>
      </c>
    </row>
    <row r="18793">
      <c r="A18793" s="7" t="s">
        <v>39962</v>
      </c>
      <c r="B18793" s="17" t="s">
        <v>39963</v>
      </c>
      <c r="C18793" s="17">
        <v>4.0</v>
      </c>
      <c r="D18793" s="17">
        <v>3.690205575E7</v>
      </c>
      <c r="E18793" s="17">
        <v>1495632.0</v>
      </c>
      <c r="F18793" s="17">
        <v>4870800.0</v>
      </c>
      <c r="G18793" s="17">
        <v>7344962.0</v>
      </c>
      <c r="H18793" s="17">
        <v>1.33896829E8</v>
      </c>
    </row>
    <row r="18794">
      <c r="A18794" s="7" t="s">
        <v>39962</v>
      </c>
      <c r="B18794" s="17" t="s">
        <v>39963</v>
      </c>
      <c r="C18794" s="17">
        <v>4.0</v>
      </c>
      <c r="D18794" s="17">
        <v>3.690205575E7</v>
      </c>
      <c r="E18794" s="17">
        <v>1495632.0</v>
      </c>
      <c r="F18794" s="17">
        <v>4870800.0</v>
      </c>
      <c r="G18794" s="17">
        <v>7344962.0</v>
      </c>
      <c r="H18794" s="17">
        <v>1.33896829E8</v>
      </c>
    </row>
    <row r="18795">
      <c r="A18795" s="7" t="s">
        <v>39964</v>
      </c>
      <c r="B18795" s="17" t="s">
        <v>39965</v>
      </c>
      <c r="C18795" s="17">
        <v>3.0</v>
      </c>
      <c r="D18795" s="17">
        <v>3899294.667</v>
      </c>
      <c r="E18795" s="17">
        <v>3042900.0</v>
      </c>
      <c r="F18795" s="17">
        <v>3826934.0</v>
      </c>
      <c r="G18795" s="17">
        <v>4828050.0</v>
      </c>
      <c r="H18795" s="17">
        <v>4828050.0</v>
      </c>
    </row>
    <row r="18796">
      <c r="A18796" s="7" t="s">
        <v>39964</v>
      </c>
      <c r="B18796" s="17" t="s">
        <v>39965</v>
      </c>
      <c r="C18796" s="17">
        <v>3.0</v>
      </c>
      <c r="D18796" s="17">
        <v>3899294.667</v>
      </c>
      <c r="E18796" s="17">
        <v>3042900.0</v>
      </c>
      <c r="F18796" s="17">
        <v>3826934.0</v>
      </c>
      <c r="G18796" s="17">
        <v>4828050.0</v>
      </c>
      <c r="H18796" s="17">
        <v>4828050.0</v>
      </c>
    </row>
    <row r="18797">
      <c r="A18797" s="7" t="s">
        <v>39966</v>
      </c>
      <c r="B18797" s="17" t="s">
        <v>39967</v>
      </c>
      <c r="C18797" s="17">
        <v>1.0</v>
      </c>
      <c r="D18797" s="17">
        <v>6.3372575E7</v>
      </c>
      <c r="E18797" s="17">
        <v>6.3372575E7</v>
      </c>
      <c r="F18797" s="17">
        <v>6.3372575E7</v>
      </c>
      <c r="G18797" s="17">
        <v>6.3372575E7</v>
      </c>
      <c r="H18797" s="17">
        <v>6.3372575E7</v>
      </c>
    </row>
    <row r="18798">
      <c r="A18798" s="7" t="s">
        <v>39966</v>
      </c>
      <c r="B18798" s="17" t="s">
        <v>39967</v>
      </c>
      <c r="C18798" s="17">
        <v>1.0</v>
      </c>
      <c r="D18798" s="17">
        <v>6.3372575E7</v>
      </c>
      <c r="E18798" s="17">
        <v>6.3372575E7</v>
      </c>
      <c r="F18798" s="17">
        <v>6.3372575E7</v>
      </c>
      <c r="G18798" s="17">
        <v>6.3372575E7</v>
      </c>
      <c r="H18798" s="17">
        <v>6.3372575E7</v>
      </c>
    </row>
    <row r="18799">
      <c r="A18799" s="7" t="s">
        <v>39968</v>
      </c>
      <c r="B18799" s="17" t="s">
        <v>39969</v>
      </c>
      <c r="C18799" s="17">
        <v>4.0</v>
      </c>
      <c r="D18799" s="17">
        <v>5535696.5</v>
      </c>
      <c r="E18799" s="17">
        <v>3300549.0</v>
      </c>
      <c r="F18799" s="17">
        <v>4923889.0</v>
      </c>
      <c r="G18799" s="17">
        <v>5352248.0</v>
      </c>
      <c r="H18799" s="17">
        <v>8566100.0</v>
      </c>
    </row>
    <row r="18800">
      <c r="A18800" s="7" t="s">
        <v>39968</v>
      </c>
      <c r="B18800" s="17" t="s">
        <v>39969</v>
      </c>
      <c r="C18800" s="17">
        <v>4.0</v>
      </c>
      <c r="D18800" s="17">
        <v>5535696.5</v>
      </c>
      <c r="E18800" s="17">
        <v>3300549.0</v>
      </c>
      <c r="F18800" s="17">
        <v>4923889.0</v>
      </c>
      <c r="G18800" s="17">
        <v>5352248.0</v>
      </c>
      <c r="H18800" s="17">
        <v>8566100.0</v>
      </c>
    </row>
    <row r="18801">
      <c r="A18801" s="7" t="s">
        <v>39970</v>
      </c>
      <c r="B18801" s="17" t="s">
        <v>39971</v>
      </c>
      <c r="C18801" s="17">
        <v>4.0</v>
      </c>
      <c r="D18801" s="17">
        <v>1.97632645E7</v>
      </c>
      <c r="E18801" s="17">
        <v>2327750.0</v>
      </c>
      <c r="F18801" s="17">
        <v>2816003.0</v>
      </c>
      <c r="G18801" s="17">
        <v>5894100.0</v>
      </c>
      <c r="H18801" s="17">
        <v>6.8015205E7</v>
      </c>
    </row>
    <row r="18802">
      <c r="A18802" s="7" t="s">
        <v>39970</v>
      </c>
      <c r="B18802" s="17" t="s">
        <v>39971</v>
      </c>
      <c r="C18802" s="17">
        <v>4.0</v>
      </c>
      <c r="D18802" s="17">
        <v>1.97632645E7</v>
      </c>
      <c r="E18802" s="17">
        <v>2327750.0</v>
      </c>
      <c r="F18802" s="17">
        <v>2816003.0</v>
      </c>
      <c r="G18802" s="17">
        <v>5894100.0</v>
      </c>
      <c r="H18802" s="17">
        <v>6.8015205E7</v>
      </c>
    </row>
    <row r="18803">
      <c r="A18803" s="7" t="s">
        <v>39972</v>
      </c>
      <c r="B18803" s="17" t="s">
        <v>39973</v>
      </c>
      <c r="C18803" s="17">
        <v>75.0</v>
      </c>
      <c r="D18803" s="17">
        <v>1.088676553E7</v>
      </c>
      <c r="E18803" s="17">
        <v>7880868.0</v>
      </c>
      <c r="F18803" s="17">
        <v>9419896.0</v>
      </c>
      <c r="G18803" s="17">
        <v>1.1786652E7</v>
      </c>
      <c r="H18803" s="17">
        <v>1.3549047E7</v>
      </c>
    </row>
    <row r="18804">
      <c r="A18804" s="7" t="s">
        <v>39972</v>
      </c>
      <c r="B18804" s="17" t="s">
        <v>39973</v>
      </c>
      <c r="C18804" s="17">
        <v>75.0</v>
      </c>
      <c r="D18804" s="17">
        <v>1.088676553E7</v>
      </c>
      <c r="E18804" s="17">
        <v>7880868.0</v>
      </c>
      <c r="F18804" s="17">
        <v>9419896.0</v>
      </c>
      <c r="G18804" s="17">
        <v>1.1786652E7</v>
      </c>
      <c r="H18804" s="17">
        <v>1.3549047E7</v>
      </c>
    </row>
    <row r="18805">
      <c r="A18805" s="7" t="s">
        <v>39974</v>
      </c>
      <c r="B18805" s="17" t="s">
        <v>39975</v>
      </c>
      <c r="C18805" s="17">
        <v>9.0</v>
      </c>
      <c r="D18805" s="17">
        <v>8885918.0</v>
      </c>
      <c r="E18805" s="17">
        <v>3975005.0</v>
      </c>
      <c r="F18805" s="17">
        <v>7308775.0</v>
      </c>
      <c r="G18805" s="17">
        <v>9757598.0</v>
      </c>
      <c r="H18805" s="17">
        <v>2.3751046E7</v>
      </c>
    </row>
    <row r="18806">
      <c r="A18806" s="7" t="s">
        <v>39974</v>
      </c>
      <c r="B18806" s="17" t="s">
        <v>39975</v>
      </c>
      <c r="C18806" s="17">
        <v>9.0</v>
      </c>
      <c r="D18806" s="17">
        <v>8885918.0</v>
      </c>
      <c r="E18806" s="17">
        <v>3975005.0</v>
      </c>
      <c r="F18806" s="17">
        <v>7308775.0</v>
      </c>
      <c r="G18806" s="17">
        <v>9757598.0</v>
      </c>
      <c r="H18806" s="17">
        <v>2.3751046E7</v>
      </c>
    </row>
    <row r="18807">
      <c r="A18807" s="7" t="s">
        <v>39976</v>
      </c>
      <c r="B18807" s="17" t="s">
        <v>39977</v>
      </c>
      <c r="C18807" s="17">
        <v>12.0</v>
      </c>
      <c r="D18807" s="17">
        <v>1.2369968E7</v>
      </c>
      <c r="E18807" s="17">
        <v>2966753.0</v>
      </c>
      <c r="F18807" s="17">
        <v>4208310.0</v>
      </c>
      <c r="G18807" s="17">
        <v>1.290416E7</v>
      </c>
      <c r="H18807" s="17">
        <v>2.47897E7</v>
      </c>
    </row>
    <row r="18808">
      <c r="A18808" s="7" t="s">
        <v>39976</v>
      </c>
      <c r="B18808" s="17" t="s">
        <v>39977</v>
      </c>
      <c r="C18808" s="17">
        <v>12.0</v>
      </c>
      <c r="D18808" s="17">
        <v>1.2369968E7</v>
      </c>
      <c r="E18808" s="17">
        <v>2966753.0</v>
      </c>
      <c r="F18808" s="17">
        <v>4208310.0</v>
      </c>
      <c r="G18808" s="17">
        <v>1.290416E7</v>
      </c>
      <c r="H18808" s="17">
        <v>2.47897E7</v>
      </c>
    </row>
    <row r="18809">
      <c r="A18809" s="7" t="s">
        <v>39978</v>
      </c>
      <c r="B18809" s="17" t="s">
        <v>39979</v>
      </c>
      <c r="C18809" s="17">
        <v>5.0</v>
      </c>
      <c r="D18809" s="17">
        <v>7251772.8</v>
      </c>
      <c r="E18809" s="17">
        <v>5653902.0</v>
      </c>
      <c r="F18809" s="17">
        <v>7114570.0</v>
      </c>
      <c r="G18809" s="17">
        <v>8537163.0</v>
      </c>
      <c r="H18809" s="17">
        <v>9742450.0</v>
      </c>
    </row>
    <row r="18810">
      <c r="A18810" s="7" t="s">
        <v>39978</v>
      </c>
      <c r="B18810" s="17" t="s">
        <v>39979</v>
      </c>
      <c r="C18810" s="17">
        <v>5.0</v>
      </c>
      <c r="D18810" s="17">
        <v>7251772.8</v>
      </c>
      <c r="E18810" s="17">
        <v>5653902.0</v>
      </c>
      <c r="F18810" s="17">
        <v>7114570.0</v>
      </c>
      <c r="G18810" s="17">
        <v>8537163.0</v>
      </c>
      <c r="H18810" s="17">
        <v>9742450.0</v>
      </c>
    </row>
    <row r="18811">
      <c r="A18811" s="7" t="s">
        <v>39980</v>
      </c>
      <c r="B18811" s="17" t="s">
        <v>39981</v>
      </c>
      <c r="C18811" s="17">
        <v>1.0</v>
      </c>
      <c r="D18811" s="17">
        <v>5081801.0</v>
      </c>
      <c r="E18811" s="17">
        <v>5081801.0</v>
      </c>
      <c r="F18811" s="17">
        <v>5081801.0</v>
      </c>
      <c r="G18811" s="17">
        <v>5081801.0</v>
      </c>
      <c r="H18811" s="17">
        <v>5081801.0</v>
      </c>
    </row>
    <row r="18812">
      <c r="A18812" s="7" t="s">
        <v>39980</v>
      </c>
      <c r="B18812" s="17" t="s">
        <v>39981</v>
      </c>
      <c r="C18812" s="17">
        <v>1.0</v>
      </c>
      <c r="D18812" s="17">
        <v>5081801.0</v>
      </c>
      <c r="E18812" s="17">
        <v>5081801.0</v>
      </c>
      <c r="F18812" s="17">
        <v>5081801.0</v>
      </c>
      <c r="G18812" s="17">
        <v>5081801.0</v>
      </c>
      <c r="H18812" s="17">
        <v>5081801.0</v>
      </c>
    </row>
    <row r="18813">
      <c r="A18813" s="7" t="s">
        <v>39982</v>
      </c>
      <c r="B18813" s="17" t="s">
        <v>39983</v>
      </c>
      <c r="C18813" s="17">
        <v>25.0</v>
      </c>
      <c r="D18813" s="17">
        <v>9383432.32</v>
      </c>
      <c r="E18813" s="17">
        <v>4541027.0</v>
      </c>
      <c r="F18813" s="17">
        <v>6275459.0</v>
      </c>
      <c r="G18813" s="17">
        <v>1.329853E7</v>
      </c>
      <c r="H18813" s="17">
        <v>2.199E7</v>
      </c>
    </row>
    <row r="18814">
      <c r="A18814" s="7" t="s">
        <v>39982</v>
      </c>
      <c r="B18814" s="17" t="s">
        <v>39983</v>
      </c>
      <c r="C18814" s="17">
        <v>25.0</v>
      </c>
      <c r="D18814" s="17">
        <v>9383432.32</v>
      </c>
      <c r="E18814" s="17">
        <v>4541027.0</v>
      </c>
      <c r="F18814" s="17">
        <v>6275459.0</v>
      </c>
      <c r="G18814" s="17">
        <v>1.329853E7</v>
      </c>
      <c r="H18814" s="17">
        <v>2.199E7</v>
      </c>
    </row>
    <row r="18815">
      <c r="A18815" s="7" t="s">
        <v>39984</v>
      </c>
      <c r="B18815" s="17" t="s">
        <v>39985</v>
      </c>
      <c r="C18815" s="17">
        <v>27.0</v>
      </c>
      <c r="D18815" s="17">
        <v>9487575.519</v>
      </c>
      <c r="E18815" s="17">
        <v>3653097.0</v>
      </c>
      <c r="F18815" s="17">
        <v>8106900.0</v>
      </c>
      <c r="G18815" s="17">
        <v>1.0744978E7</v>
      </c>
      <c r="H18815" s="17">
        <v>1.4576298E7</v>
      </c>
    </row>
    <row r="18816">
      <c r="A18816" s="7" t="s">
        <v>39984</v>
      </c>
      <c r="B18816" s="17" t="s">
        <v>39985</v>
      </c>
      <c r="C18816" s="17">
        <v>27.0</v>
      </c>
      <c r="D18816" s="17">
        <v>9487575.519</v>
      </c>
      <c r="E18816" s="17">
        <v>3653097.0</v>
      </c>
      <c r="F18816" s="17">
        <v>8106900.0</v>
      </c>
      <c r="G18816" s="17">
        <v>1.0744978E7</v>
      </c>
      <c r="H18816" s="17">
        <v>1.4576298E7</v>
      </c>
    </row>
    <row r="18817">
      <c r="A18817" s="7" t="s">
        <v>39986</v>
      </c>
      <c r="B18817" s="17" t="s">
        <v>39987</v>
      </c>
      <c r="C18817" s="17">
        <v>2.0</v>
      </c>
      <c r="D18817" s="17">
        <v>2.37534475E7</v>
      </c>
      <c r="E18817" s="17">
        <v>2.2828562E7</v>
      </c>
      <c r="F18817" s="17">
        <v>2.2828562E7</v>
      </c>
      <c r="G18817" s="17">
        <v>2.4678333E7</v>
      </c>
      <c r="H18817" s="17">
        <v>2.4678333E7</v>
      </c>
    </row>
    <row r="18818">
      <c r="A18818" s="7" t="s">
        <v>39986</v>
      </c>
      <c r="B18818" s="17" t="s">
        <v>39987</v>
      </c>
      <c r="C18818" s="17">
        <v>2.0</v>
      </c>
      <c r="D18818" s="17">
        <v>2.37534475E7</v>
      </c>
      <c r="E18818" s="17">
        <v>2.2828562E7</v>
      </c>
      <c r="F18818" s="17">
        <v>2.2828562E7</v>
      </c>
      <c r="G18818" s="17">
        <v>2.4678333E7</v>
      </c>
      <c r="H18818" s="17">
        <v>2.4678333E7</v>
      </c>
    </row>
    <row r="18819">
      <c r="A18819" s="7" t="s">
        <v>39988</v>
      </c>
      <c r="B18819" s="17" t="s">
        <v>39989</v>
      </c>
      <c r="C18819" s="17">
        <v>4.0</v>
      </c>
      <c r="D18819" s="17">
        <v>1.574586825E7</v>
      </c>
      <c r="E18819" s="17">
        <v>1.2456948E7</v>
      </c>
      <c r="F18819" s="17">
        <v>1.55904E7</v>
      </c>
      <c r="G18819" s="17">
        <v>1.6496235E7</v>
      </c>
      <c r="H18819" s="17">
        <v>1.843989E7</v>
      </c>
    </row>
    <row r="18820">
      <c r="A18820" s="7" t="s">
        <v>39988</v>
      </c>
      <c r="B18820" s="17" t="s">
        <v>39989</v>
      </c>
      <c r="C18820" s="17">
        <v>4.0</v>
      </c>
      <c r="D18820" s="17">
        <v>1.574586825E7</v>
      </c>
      <c r="E18820" s="17">
        <v>1.2456948E7</v>
      </c>
      <c r="F18820" s="17">
        <v>1.55904E7</v>
      </c>
      <c r="G18820" s="17">
        <v>1.6496235E7</v>
      </c>
      <c r="H18820" s="17">
        <v>1.843989E7</v>
      </c>
    </row>
    <row r="18821">
      <c r="A18821" s="7" t="s">
        <v>39990</v>
      </c>
      <c r="B18821" s="17" t="s">
        <v>39991</v>
      </c>
      <c r="C18821" s="17">
        <v>3.0</v>
      </c>
      <c r="D18821" s="17">
        <v>8724351.667</v>
      </c>
      <c r="E18821" s="17">
        <v>6080345.0</v>
      </c>
      <c r="F18821" s="17">
        <v>6534497.0</v>
      </c>
      <c r="G18821" s="17">
        <v>1.3558213E7</v>
      </c>
      <c r="H18821" s="17">
        <v>1.3558213E7</v>
      </c>
    </row>
    <row r="18822">
      <c r="A18822" s="7" t="s">
        <v>39990</v>
      </c>
      <c r="B18822" s="17" t="s">
        <v>39991</v>
      </c>
      <c r="C18822" s="17">
        <v>3.0</v>
      </c>
      <c r="D18822" s="17">
        <v>8724351.667</v>
      </c>
      <c r="E18822" s="17">
        <v>6080345.0</v>
      </c>
      <c r="F18822" s="17">
        <v>6534497.0</v>
      </c>
      <c r="G18822" s="17">
        <v>1.3558213E7</v>
      </c>
      <c r="H18822" s="17">
        <v>1.3558213E7</v>
      </c>
    </row>
    <row r="18823">
      <c r="A18823" s="7" t="s">
        <v>39992</v>
      </c>
      <c r="B18823" s="17" t="s">
        <v>39993</v>
      </c>
      <c r="C18823" s="17">
        <v>1.0</v>
      </c>
      <c r="D18823" s="17">
        <v>4812095.0</v>
      </c>
      <c r="E18823" s="17">
        <v>4812095.0</v>
      </c>
      <c r="F18823" s="17">
        <v>4812095.0</v>
      </c>
      <c r="G18823" s="17">
        <v>4812095.0</v>
      </c>
      <c r="H18823" s="17">
        <v>4812095.0</v>
      </c>
    </row>
    <row r="18824">
      <c r="A18824" s="7" t="s">
        <v>39992</v>
      </c>
      <c r="B18824" s="17" t="s">
        <v>39993</v>
      </c>
      <c r="C18824" s="17">
        <v>1.0</v>
      </c>
      <c r="D18824" s="17">
        <v>4812095.0</v>
      </c>
      <c r="E18824" s="17">
        <v>4812095.0</v>
      </c>
      <c r="F18824" s="17">
        <v>4812095.0</v>
      </c>
      <c r="G18824" s="17">
        <v>4812095.0</v>
      </c>
      <c r="H18824" s="17">
        <v>4812095.0</v>
      </c>
    </row>
    <row r="18825">
      <c r="A18825" s="7" t="s">
        <v>39994</v>
      </c>
      <c r="B18825" s="17" t="s">
        <v>39995</v>
      </c>
      <c r="C18825" s="17">
        <v>1.0</v>
      </c>
      <c r="D18825" s="17">
        <v>3384400.0</v>
      </c>
      <c r="E18825" s="17">
        <v>3384400.0</v>
      </c>
      <c r="F18825" s="17">
        <v>3384400.0</v>
      </c>
      <c r="G18825" s="17">
        <v>3384400.0</v>
      </c>
      <c r="H18825" s="17">
        <v>3384400.0</v>
      </c>
    </row>
    <row r="18826">
      <c r="A18826" s="7" t="s">
        <v>39994</v>
      </c>
      <c r="B18826" s="17" t="s">
        <v>39995</v>
      </c>
      <c r="C18826" s="17">
        <v>1.0</v>
      </c>
      <c r="D18826" s="17">
        <v>3384400.0</v>
      </c>
      <c r="E18826" s="17">
        <v>3384400.0</v>
      </c>
      <c r="F18826" s="17">
        <v>3384400.0</v>
      </c>
      <c r="G18826" s="17">
        <v>3384400.0</v>
      </c>
      <c r="H18826" s="17">
        <v>3384400.0</v>
      </c>
    </row>
    <row r="18827">
      <c r="A18827" s="7" t="s">
        <v>39996</v>
      </c>
      <c r="B18827" s="17" t="s">
        <v>39997</v>
      </c>
      <c r="C18827" s="17">
        <v>2.0</v>
      </c>
      <c r="D18827" s="17">
        <v>2.2088512E7</v>
      </c>
      <c r="E18827" s="17">
        <v>1.2968241E7</v>
      </c>
      <c r="F18827" s="17">
        <v>1.2968241E7</v>
      </c>
      <c r="G18827" s="17">
        <v>3.1208783E7</v>
      </c>
      <c r="H18827" s="17">
        <v>3.1208783E7</v>
      </c>
    </row>
    <row r="18828">
      <c r="A18828" s="7" t="s">
        <v>39996</v>
      </c>
      <c r="B18828" s="17" t="s">
        <v>39997</v>
      </c>
      <c r="C18828" s="17">
        <v>2.0</v>
      </c>
      <c r="D18828" s="17">
        <v>2.2088512E7</v>
      </c>
      <c r="E18828" s="17">
        <v>1.2968241E7</v>
      </c>
      <c r="F18828" s="17">
        <v>1.2968241E7</v>
      </c>
      <c r="G18828" s="17">
        <v>3.1208783E7</v>
      </c>
      <c r="H18828" s="17">
        <v>3.1208783E7</v>
      </c>
    </row>
    <row r="18829">
      <c r="A18829" s="7" t="s">
        <v>39998</v>
      </c>
      <c r="B18829" s="17" t="s">
        <v>39999</v>
      </c>
      <c r="C18829" s="17">
        <v>1.0</v>
      </c>
      <c r="D18829" s="17">
        <v>1.5240565E7</v>
      </c>
      <c r="E18829" s="17">
        <v>1.5240565E7</v>
      </c>
      <c r="F18829" s="17">
        <v>1.5240565E7</v>
      </c>
      <c r="G18829" s="17">
        <v>1.5240565E7</v>
      </c>
      <c r="H18829" s="17">
        <v>1.5240565E7</v>
      </c>
    </row>
    <row r="18830">
      <c r="A18830" s="7" t="s">
        <v>39998</v>
      </c>
      <c r="B18830" s="17" t="s">
        <v>39999</v>
      </c>
      <c r="C18830" s="17">
        <v>1.0</v>
      </c>
      <c r="D18830" s="17">
        <v>1.5240565E7</v>
      </c>
      <c r="E18830" s="17">
        <v>1.5240565E7</v>
      </c>
      <c r="F18830" s="17">
        <v>1.5240565E7</v>
      </c>
      <c r="G18830" s="17">
        <v>1.5240565E7</v>
      </c>
      <c r="H18830" s="17">
        <v>1.5240565E7</v>
      </c>
    </row>
    <row r="18831">
      <c r="A18831" s="7" t="s">
        <v>40000</v>
      </c>
      <c r="B18831" s="17" t="s">
        <v>40001</v>
      </c>
      <c r="C18831" s="17">
        <v>1.0</v>
      </c>
      <c r="D18831" s="17">
        <v>6708139.0</v>
      </c>
      <c r="E18831" s="17">
        <v>6708139.0</v>
      </c>
      <c r="F18831" s="17">
        <v>6708139.0</v>
      </c>
      <c r="G18831" s="17">
        <v>6708139.0</v>
      </c>
      <c r="H18831" s="17">
        <v>6708139.0</v>
      </c>
    </row>
    <row r="18832">
      <c r="A18832" s="7" t="s">
        <v>40000</v>
      </c>
      <c r="B18832" s="17" t="s">
        <v>40001</v>
      </c>
      <c r="C18832" s="17">
        <v>1.0</v>
      </c>
      <c r="D18832" s="17">
        <v>6708139.0</v>
      </c>
      <c r="E18832" s="17">
        <v>6708139.0</v>
      </c>
      <c r="F18832" s="17">
        <v>6708139.0</v>
      </c>
      <c r="G18832" s="17">
        <v>6708139.0</v>
      </c>
      <c r="H18832" s="17">
        <v>6708139.0</v>
      </c>
    </row>
    <row r="18833">
      <c r="A18833" s="7" t="s">
        <v>40002</v>
      </c>
      <c r="B18833" s="17" t="s">
        <v>40003</v>
      </c>
      <c r="C18833" s="17">
        <v>1.0</v>
      </c>
      <c r="D18833" s="17">
        <v>1.3098347E7</v>
      </c>
      <c r="E18833" s="17">
        <v>1.3098347E7</v>
      </c>
      <c r="F18833" s="17">
        <v>1.3098347E7</v>
      </c>
      <c r="G18833" s="17">
        <v>1.3098347E7</v>
      </c>
      <c r="H18833" s="17">
        <v>1.3098347E7</v>
      </c>
    </row>
    <row r="18834">
      <c r="A18834" s="7" t="s">
        <v>40002</v>
      </c>
      <c r="B18834" s="17" t="s">
        <v>40003</v>
      </c>
      <c r="C18834" s="17">
        <v>1.0</v>
      </c>
      <c r="D18834" s="17">
        <v>1.3098347E7</v>
      </c>
      <c r="E18834" s="17">
        <v>1.3098347E7</v>
      </c>
      <c r="F18834" s="17">
        <v>1.3098347E7</v>
      </c>
      <c r="G18834" s="17">
        <v>1.3098347E7</v>
      </c>
      <c r="H18834" s="17">
        <v>1.3098347E7</v>
      </c>
    </row>
    <row r="18835">
      <c r="A18835" s="7" t="s">
        <v>40004</v>
      </c>
      <c r="B18835" s="17" t="s">
        <v>40005</v>
      </c>
      <c r="C18835" s="17">
        <v>3.0</v>
      </c>
      <c r="D18835" s="17">
        <v>1.129462433E7</v>
      </c>
      <c r="E18835" s="17">
        <v>2788657.0</v>
      </c>
      <c r="F18835" s="17">
        <v>8394305.0</v>
      </c>
      <c r="G18835" s="17">
        <v>2.2700911E7</v>
      </c>
      <c r="H18835" s="17">
        <v>2.2700911E7</v>
      </c>
    </row>
    <row r="18836">
      <c r="A18836" s="7" t="s">
        <v>40004</v>
      </c>
      <c r="B18836" s="17" t="s">
        <v>40005</v>
      </c>
      <c r="C18836" s="17">
        <v>3.0</v>
      </c>
      <c r="D18836" s="17">
        <v>1.129462433E7</v>
      </c>
      <c r="E18836" s="17">
        <v>2788657.0</v>
      </c>
      <c r="F18836" s="17">
        <v>8394305.0</v>
      </c>
      <c r="G18836" s="17">
        <v>2.2700911E7</v>
      </c>
      <c r="H18836" s="17">
        <v>2.2700911E7</v>
      </c>
    </row>
    <row r="18837">
      <c r="A18837" s="7" t="s">
        <v>40006</v>
      </c>
      <c r="B18837" s="17" t="s">
        <v>40007</v>
      </c>
      <c r="C18837" s="17">
        <v>1.0</v>
      </c>
      <c r="D18837" s="17">
        <v>9445453.0</v>
      </c>
      <c r="E18837" s="17">
        <v>9445453.0</v>
      </c>
      <c r="F18837" s="17">
        <v>9445453.0</v>
      </c>
      <c r="G18837" s="17">
        <v>9445453.0</v>
      </c>
      <c r="H18837" s="17">
        <v>9445453.0</v>
      </c>
    </row>
    <row r="18838">
      <c r="A18838" s="7" t="s">
        <v>40006</v>
      </c>
      <c r="B18838" s="17" t="s">
        <v>40007</v>
      </c>
      <c r="C18838" s="17">
        <v>1.0</v>
      </c>
      <c r="D18838" s="17">
        <v>9445453.0</v>
      </c>
      <c r="E18838" s="17">
        <v>9445453.0</v>
      </c>
      <c r="F18838" s="17">
        <v>9445453.0</v>
      </c>
      <c r="G18838" s="17">
        <v>9445453.0</v>
      </c>
      <c r="H18838" s="17">
        <v>9445453.0</v>
      </c>
    </row>
    <row r="18839">
      <c r="A18839" s="7" t="s">
        <v>40008</v>
      </c>
      <c r="B18839" s="17" t="s">
        <v>40009</v>
      </c>
      <c r="C18839" s="17">
        <v>1.0</v>
      </c>
      <c r="D18839" s="17">
        <v>2.07805E7</v>
      </c>
      <c r="E18839" s="17">
        <v>2.07805E7</v>
      </c>
      <c r="F18839" s="17">
        <v>2.07805E7</v>
      </c>
      <c r="G18839" s="17">
        <v>2.07805E7</v>
      </c>
      <c r="H18839" s="17">
        <v>2.07805E7</v>
      </c>
    </row>
    <row r="18840">
      <c r="A18840" s="7" t="s">
        <v>40008</v>
      </c>
      <c r="B18840" s="17" t="s">
        <v>40009</v>
      </c>
      <c r="C18840" s="17">
        <v>1.0</v>
      </c>
      <c r="D18840" s="17">
        <v>2.07805E7</v>
      </c>
      <c r="E18840" s="17">
        <v>2.07805E7</v>
      </c>
      <c r="F18840" s="17">
        <v>2.07805E7</v>
      </c>
      <c r="G18840" s="17">
        <v>2.07805E7</v>
      </c>
      <c r="H18840" s="17">
        <v>2.07805E7</v>
      </c>
    </row>
    <row r="18841">
      <c r="A18841" s="7" t="s">
        <v>40010</v>
      </c>
      <c r="B18841" s="17" t="s">
        <v>40011</v>
      </c>
      <c r="C18841" s="17">
        <v>1.0</v>
      </c>
      <c r="D18841" s="17">
        <v>3.2872882E7</v>
      </c>
      <c r="E18841" s="17">
        <v>3.2872882E7</v>
      </c>
      <c r="F18841" s="17">
        <v>3.2872882E7</v>
      </c>
      <c r="G18841" s="17">
        <v>3.2872882E7</v>
      </c>
      <c r="H18841" s="17">
        <v>3.2872882E7</v>
      </c>
    </row>
    <row r="18842">
      <c r="A18842" s="7" t="s">
        <v>40010</v>
      </c>
      <c r="B18842" s="17" t="s">
        <v>40011</v>
      </c>
      <c r="C18842" s="17">
        <v>1.0</v>
      </c>
      <c r="D18842" s="17">
        <v>3.2872882E7</v>
      </c>
      <c r="E18842" s="17">
        <v>3.2872882E7</v>
      </c>
      <c r="F18842" s="17">
        <v>3.2872882E7</v>
      </c>
      <c r="G18842" s="17">
        <v>3.2872882E7</v>
      </c>
      <c r="H18842" s="17">
        <v>3.2872882E7</v>
      </c>
    </row>
    <row r="18843">
      <c r="A18843" s="7" t="s">
        <v>40012</v>
      </c>
      <c r="B18843" s="17" t="s">
        <v>40013</v>
      </c>
      <c r="C18843" s="17">
        <v>1.0</v>
      </c>
      <c r="D18843" s="17">
        <v>3.1046726E7</v>
      </c>
      <c r="E18843" s="17">
        <v>3.1046726E7</v>
      </c>
      <c r="F18843" s="17">
        <v>3.1046726E7</v>
      </c>
      <c r="G18843" s="17">
        <v>3.1046726E7</v>
      </c>
      <c r="H18843" s="17">
        <v>3.1046726E7</v>
      </c>
    </row>
    <row r="18844">
      <c r="A18844" s="7" t="s">
        <v>40012</v>
      </c>
      <c r="B18844" s="17" t="s">
        <v>40013</v>
      </c>
      <c r="C18844" s="17">
        <v>1.0</v>
      </c>
      <c r="D18844" s="17">
        <v>3.1046726E7</v>
      </c>
      <c r="E18844" s="17">
        <v>3.1046726E7</v>
      </c>
      <c r="F18844" s="17">
        <v>3.1046726E7</v>
      </c>
      <c r="G18844" s="17">
        <v>3.1046726E7</v>
      </c>
      <c r="H18844" s="17">
        <v>3.1046726E7</v>
      </c>
    </row>
    <row r="18845">
      <c r="A18845" s="7" t="s">
        <v>40014</v>
      </c>
      <c r="B18845" s="17" t="s">
        <v>40015</v>
      </c>
      <c r="C18845" s="17">
        <v>2.0</v>
      </c>
      <c r="D18845" s="17">
        <v>2.49858895E7</v>
      </c>
      <c r="E18845" s="17">
        <v>2.0998909E7</v>
      </c>
      <c r="F18845" s="17">
        <v>2.0998909E7</v>
      </c>
      <c r="G18845" s="17">
        <v>2.897287E7</v>
      </c>
      <c r="H18845" s="17">
        <v>2.897287E7</v>
      </c>
    </row>
    <row r="18846">
      <c r="A18846" s="7" t="s">
        <v>40014</v>
      </c>
      <c r="B18846" s="17" t="s">
        <v>40015</v>
      </c>
      <c r="C18846" s="17">
        <v>2.0</v>
      </c>
      <c r="D18846" s="17">
        <v>2.49858895E7</v>
      </c>
      <c r="E18846" s="17">
        <v>2.0998909E7</v>
      </c>
      <c r="F18846" s="17">
        <v>2.0998909E7</v>
      </c>
      <c r="G18846" s="17">
        <v>2.897287E7</v>
      </c>
      <c r="H18846" s="17">
        <v>2.897287E7</v>
      </c>
    </row>
    <row r="18847">
      <c r="A18847" s="7" t="s">
        <v>40016</v>
      </c>
      <c r="B18847" s="17" t="s">
        <v>40017</v>
      </c>
      <c r="C18847" s="17">
        <v>49.0</v>
      </c>
      <c r="D18847" s="17">
        <v>1.407108104E7</v>
      </c>
      <c r="E18847" s="17">
        <v>6713701.0</v>
      </c>
      <c r="F18847" s="17">
        <v>9333966.0</v>
      </c>
      <c r="G18847" s="17">
        <v>1.1837526E7</v>
      </c>
      <c r="H18847" s="17">
        <v>2.4196823E7</v>
      </c>
    </row>
    <row r="18848">
      <c r="A18848" s="7" t="s">
        <v>40016</v>
      </c>
      <c r="B18848" s="17" t="s">
        <v>40017</v>
      </c>
      <c r="C18848" s="17">
        <v>49.0</v>
      </c>
      <c r="D18848" s="17">
        <v>1.407108104E7</v>
      </c>
      <c r="E18848" s="17">
        <v>6713701.0</v>
      </c>
      <c r="F18848" s="17">
        <v>9333966.0</v>
      </c>
      <c r="G18848" s="17">
        <v>1.1837526E7</v>
      </c>
      <c r="H18848" s="17">
        <v>2.4196823E7</v>
      </c>
    </row>
    <row r="18849">
      <c r="A18849" s="7" t="s">
        <v>40018</v>
      </c>
      <c r="B18849" s="17" t="s">
        <v>40019</v>
      </c>
      <c r="C18849" s="17">
        <v>4.0</v>
      </c>
      <c r="D18849" s="17">
        <v>5.81008455E7</v>
      </c>
      <c r="E18849" s="17">
        <v>4783254.0</v>
      </c>
      <c r="F18849" s="17">
        <v>1.0989537E7</v>
      </c>
      <c r="G18849" s="17">
        <v>8.072478E7</v>
      </c>
      <c r="H18849" s="17">
        <v>1.35905811E8</v>
      </c>
    </row>
    <row r="18850">
      <c r="A18850" s="7" t="s">
        <v>40018</v>
      </c>
      <c r="B18850" s="17" t="s">
        <v>40019</v>
      </c>
      <c r="C18850" s="17">
        <v>4.0</v>
      </c>
      <c r="D18850" s="17">
        <v>5.81008455E7</v>
      </c>
      <c r="E18850" s="17">
        <v>4783254.0</v>
      </c>
      <c r="F18850" s="17">
        <v>1.0989537E7</v>
      </c>
      <c r="G18850" s="17">
        <v>8.072478E7</v>
      </c>
      <c r="H18850" s="17">
        <v>1.35905811E8</v>
      </c>
    </row>
    <row r="18851">
      <c r="A18851" s="7" t="s">
        <v>40020</v>
      </c>
      <c r="B18851" s="17" t="s">
        <v>40021</v>
      </c>
      <c r="C18851" s="17">
        <v>3.0</v>
      </c>
      <c r="D18851" s="17">
        <v>6146449.667</v>
      </c>
      <c r="E18851" s="17">
        <v>5600187.0</v>
      </c>
      <c r="F18851" s="17">
        <v>6017709.0</v>
      </c>
      <c r="G18851" s="17">
        <v>6821453.0</v>
      </c>
      <c r="H18851" s="17">
        <v>6821453.0</v>
      </c>
    </row>
    <row r="18852">
      <c r="A18852" s="7" t="s">
        <v>40020</v>
      </c>
      <c r="B18852" s="17" t="s">
        <v>40021</v>
      </c>
      <c r="C18852" s="17">
        <v>3.0</v>
      </c>
      <c r="D18852" s="17">
        <v>6146449.667</v>
      </c>
      <c r="E18852" s="17">
        <v>5600187.0</v>
      </c>
      <c r="F18852" s="17">
        <v>6017709.0</v>
      </c>
      <c r="G18852" s="17">
        <v>6821453.0</v>
      </c>
      <c r="H18852" s="17">
        <v>6821453.0</v>
      </c>
    </row>
    <row r="18853">
      <c r="A18853" s="7" t="s">
        <v>40022</v>
      </c>
      <c r="B18853" s="17" t="s">
        <v>40023</v>
      </c>
      <c r="C18853" s="17">
        <v>21.0</v>
      </c>
      <c r="D18853" s="17">
        <v>1.361036943E7</v>
      </c>
      <c r="E18853" s="17">
        <v>4736513.0</v>
      </c>
      <c r="F18853" s="17">
        <v>1.0232658E7</v>
      </c>
      <c r="G18853" s="17">
        <v>1.9581839E7</v>
      </c>
      <c r="H18853" s="17">
        <v>2.6152983E7</v>
      </c>
    </row>
    <row r="18854">
      <c r="A18854" s="7" t="s">
        <v>40022</v>
      </c>
      <c r="B18854" s="17" t="s">
        <v>40023</v>
      </c>
      <c r="C18854" s="17">
        <v>21.0</v>
      </c>
      <c r="D18854" s="17">
        <v>1.361036943E7</v>
      </c>
      <c r="E18854" s="17">
        <v>4736513.0</v>
      </c>
      <c r="F18854" s="17">
        <v>1.0232658E7</v>
      </c>
      <c r="G18854" s="17">
        <v>1.9581839E7</v>
      </c>
      <c r="H18854" s="17">
        <v>2.6152983E7</v>
      </c>
    </row>
    <row r="18855">
      <c r="A18855" s="7" t="s">
        <v>40024</v>
      </c>
      <c r="B18855" s="17" t="s">
        <v>40025</v>
      </c>
      <c r="C18855" s="17">
        <v>9.0</v>
      </c>
      <c r="D18855" s="17">
        <v>1.375718267E7</v>
      </c>
      <c r="E18855" s="17">
        <v>6451257.0</v>
      </c>
      <c r="F18855" s="17">
        <v>1.0278237E7</v>
      </c>
      <c r="G18855" s="17">
        <v>1.5062919E7</v>
      </c>
      <c r="H18855" s="17">
        <v>3.3843492E7</v>
      </c>
    </row>
    <row r="18856">
      <c r="A18856" s="7" t="s">
        <v>40024</v>
      </c>
      <c r="B18856" s="17" t="s">
        <v>40025</v>
      </c>
      <c r="C18856" s="17">
        <v>9.0</v>
      </c>
      <c r="D18856" s="17">
        <v>1.375718267E7</v>
      </c>
      <c r="E18856" s="17">
        <v>6451257.0</v>
      </c>
      <c r="F18856" s="17">
        <v>1.0278237E7</v>
      </c>
      <c r="G18856" s="17">
        <v>1.5062919E7</v>
      </c>
      <c r="H18856" s="17">
        <v>3.3843492E7</v>
      </c>
    </row>
    <row r="18857">
      <c r="A18857" s="7" t="s">
        <v>40026</v>
      </c>
      <c r="B18857" s="17" t="s">
        <v>40027</v>
      </c>
      <c r="C18857" s="17">
        <v>25.0</v>
      </c>
      <c r="D18857" s="17">
        <v>1.061338664E7</v>
      </c>
      <c r="E18857" s="17">
        <v>3196948.0</v>
      </c>
      <c r="F18857" s="17">
        <v>4866140.0</v>
      </c>
      <c r="G18857" s="17">
        <v>1.6225888E7</v>
      </c>
      <c r="H18857" s="17">
        <v>2.6006517E7</v>
      </c>
    </row>
    <row r="18858">
      <c r="A18858" s="7" t="s">
        <v>40026</v>
      </c>
      <c r="B18858" s="17" t="s">
        <v>40027</v>
      </c>
      <c r="C18858" s="17">
        <v>25.0</v>
      </c>
      <c r="D18858" s="17">
        <v>1.061338664E7</v>
      </c>
      <c r="E18858" s="17">
        <v>3196948.0</v>
      </c>
      <c r="F18858" s="17">
        <v>4866140.0</v>
      </c>
      <c r="G18858" s="17">
        <v>1.6225888E7</v>
      </c>
      <c r="H18858" s="17">
        <v>2.6006517E7</v>
      </c>
    </row>
    <row r="18859">
      <c r="A18859" s="7" t="s">
        <v>40028</v>
      </c>
      <c r="B18859" s="17" t="s">
        <v>40029</v>
      </c>
      <c r="C18859" s="17">
        <v>8.0</v>
      </c>
      <c r="D18859" s="17">
        <v>2.034697838E7</v>
      </c>
      <c r="E18859" s="17">
        <v>2685979.0</v>
      </c>
      <c r="F18859" s="17">
        <v>1.2863327E7</v>
      </c>
      <c r="G18859" s="17">
        <v>3.3251974E7</v>
      </c>
      <c r="H18859" s="17">
        <v>4.3520199E7</v>
      </c>
    </row>
    <row r="18860">
      <c r="A18860" s="7" t="s">
        <v>40028</v>
      </c>
      <c r="B18860" s="17" t="s">
        <v>40029</v>
      </c>
      <c r="C18860" s="17">
        <v>8.0</v>
      </c>
      <c r="D18860" s="17">
        <v>2.034697838E7</v>
      </c>
      <c r="E18860" s="17">
        <v>2685979.0</v>
      </c>
      <c r="F18860" s="17">
        <v>1.2863327E7</v>
      </c>
      <c r="G18860" s="17">
        <v>3.3251974E7</v>
      </c>
      <c r="H18860" s="17">
        <v>4.3520199E7</v>
      </c>
    </row>
    <row r="18861">
      <c r="A18861" s="7" t="s">
        <v>40030</v>
      </c>
      <c r="B18861" s="17" t="s">
        <v>40031</v>
      </c>
      <c r="C18861" s="17">
        <v>1.0</v>
      </c>
      <c r="D18861" s="17">
        <v>6793380.0</v>
      </c>
      <c r="E18861" s="17">
        <v>6793380.0</v>
      </c>
      <c r="F18861" s="17">
        <v>6793380.0</v>
      </c>
      <c r="G18861" s="17">
        <v>6793380.0</v>
      </c>
      <c r="H18861" s="17">
        <v>6793380.0</v>
      </c>
    </row>
    <row r="18862">
      <c r="A18862" s="7" t="s">
        <v>40030</v>
      </c>
      <c r="B18862" s="17" t="s">
        <v>40031</v>
      </c>
      <c r="C18862" s="17">
        <v>1.0</v>
      </c>
      <c r="D18862" s="17">
        <v>6793380.0</v>
      </c>
      <c r="E18862" s="17">
        <v>6793380.0</v>
      </c>
      <c r="F18862" s="17">
        <v>6793380.0</v>
      </c>
      <c r="G18862" s="17">
        <v>6793380.0</v>
      </c>
      <c r="H18862" s="17">
        <v>6793380.0</v>
      </c>
    </row>
    <row r="18863">
      <c r="A18863" s="7" t="s">
        <v>40032</v>
      </c>
      <c r="B18863" s="17" t="s">
        <v>40033</v>
      </c>
      <c r="C18863" s="17">
        <v>3.0</v>
      </c>
      <c r="D18863" s="17">
        <v>2.101118833E7</v>
      </c>
      <c r="E18863" s="17">
        <v>1.7374499E7</v>
      </c>
      <c r="F18863" s="17">
        <v>2.0331394E7</v>
      </c>
      <c r="G18863" s="17">
        <v>2.5327672E7</v>
      </c>
      <c r="H18863" s="17">
        <v>2.5327672E7</v>
      </c>
    </row>
    <row r="18864">
      <c r="A18864" s="7" t="s">
        <v>40032</v>
      </c>
      <c r="B18864" s="17" t="s">
        <v>40033</v>
      </c>
      <c r="C18864" s="17">
        <v>3.0</v>
      </c>
      <c r="D18864" s="17">
        <v>2.101118833E7</v>
      </c>
      <c r="E18864" s="17">
        <v>1.7374499E7</v>
      </c>
      <c r="F18864" s="17">
        <v>2.0331394E7</v>
      </c>
      <c r="G18864" s="17">
        <v>2.5327672E7</v>
      </c>
      <c r="H18864" s="17">
        <v>2.5327672E7</v>
      </c>
    </row>
    <row r="18865">
      <c r="A18865" s="7" t="s">
        <v>40035</v>
      </c>
      <c r="B18865" s="17" t="s">
        <v>40036</v>
      </c>
      <c r="C18865" s="17">
        <v>20.0</v>
      </c>
      <c r="D18865" s="17">
        <v>6995033.7</v>
      </c>
      <c r="E18865" s="17">
        <v>3323996.0</v>
      </c>
      <c r="F18865" s="17">
        <v>6284706.0</v>
      </c>
      <c r="G18865" s="17">
        <v>7051729.0</v>
      </c>
      <c r="H18865" s="17">
        <v>1.397353E7</v>
      </c>
    </row>
    <row r="18866">
      <c r="A18866" s="7" t="s">
        <v>40035</v>
      </c>
      <c r="B18866" s="17" t="s">
        <v>40036</v>
      </c>
      <c r="C18866" s="17">
        <v>20.0</v>
      </c>
      <c r="D18866" s="17">
        <v>6995033.7</v>
      </c>
      <c r="E18866" s="17">
        <v>3323996.0</v>
      </c>
      <c r="F18866" s="17">
        <v>6284706.0</v>
      </c>
      <c r="G18866" s="17">
        <v>7051729.0</v>
      </c>
      <c r="H18866" s="17">
        <v>1.397353E7</v>
      </c>
    </row>
    <row r="18867">
      <c r="A18867" s="7" t="s">
        <v>40037</v>
      </c>
      <c r="B18867" s="17" t="s">
        <v>40038</v>
      </c>
      <c r="C18867" s="17">
        <v>4.0</v>
      </c>
      <c r="D18867" s="17">
        <v>1.562427725E7</v>
      </c>
      <c r="E18867" s="17">
        <v>6181992.0</v>
      </c>
      <c r="F18867" s="17">
        <v>1.028305E7</v>
      </c>
      <c r="G18867" s="17">
        <v>1.64611E7</v>
      </c>
      <c r="H18867" s="17">
        <v>2.9570967E7</v>
      </c>
    </row>
    <row r="18868">
      <c r="A18868" s="7" t="s">
        <v>40037</v>
      </c>
      <c r="B18868" s="17" t="s">
        <v>40038</v>
      </c>
      <c r="C18868" s="17">
        <v>4.0</v>
      </c>
      <c r="D18868" s="17">
        <v>1.562427725E7</v>
      </c>
      <c r="E18868" s="17">
        <v>6181992.0</v>
      </c>
      <c r="F18868" s="17">
        <v>1.028305E7</v>
      </c>
      <c r="G18868" s="17">
        <v>1.64611E7</v>
      </c>
      <c r="H18868" s="17">
        <v>2.9570967E7</v>
      </c>
    </row>
    <row r="18869">
      <c r="A18869" s="7" t="s">
        <v>40039</v>
      </c>
      <c r="B18869" s="17" t="s">
        <v>40040</v>
      </c>
      <c r="C18869" s="17">
        <v>1467.0</v>
      </c>
      <c r="D18869" s="17">
        <v>2.091462464E7</v>
      </c>
      <c r="E18869" s="17">
        <v>6784404.0</v>
      </c>
      <c r="F18869" s="17">
        <v>1.2349145E7</v>
      </c>
      <c r="G18869" s="17">
        <v>2.5372251E7</v>
      </c>
      <c r="H18869" s="17">
        <v>4.646075E7</v>
      </c>
    </row>
    <row r="18870">
      <c r="A18870" s="7" t="s">
        <v>40039</v>
      </c>
      <c r="B18870" s="17" t="s">
        <v>40040</v>
      </c>
      <c r="C18870" s="17">
        <v>1467.0</v>
      </c>
      <c r="D18870" s="17">
        <v>2.091462464E7</v>
      </c>
      <c r="E18870" s="17">
        <v>6784404.0</v>
      </c>
      <c r="F18870" s="17">
        <v>1.2349145E7</v>
      </c>
      <c r="G18870" s="17">
        <v>2.5372251E7</v>
      </c>
      <c r="H18870" s="17">
        <v>4.646075E7</v>
      </c>
    </row>
    <row r="18871">
      <c r="A18871" s="7" t="s">
        <v>40042</v>
      </c>
      <c r="B18871" s="17" t="s">
        <v>40043</v>
      </c>
      <c r="C18871" s="17">
        <v>182.0</v>
      </c>
      <c r="D18871" s="17">
        <v>1.910859441E7</v>
      </c>
      <c r="E18871" s="17">
        <v>6973456.0</v>
      </c>
      <c r="F18871" s="17">
        <v>1.4990907E7</v>
      </c>
      <c r="G18871" s="17">
        <v>2.5120971E7</v>
      </c>
      <c r="H18871" s="17">
        <v>4.2512627E7</v>
      </c>
    </row>
    <row r="18872">
      <c r="A18872" s="7" t="s">
        <v>40042</v>
      </c>
      <c r="B18872" s="17" t="s">
        <v>40043</v>
      </c>
      <c r="C18872" s="17">
        <v>182.0</v>
      </c>
      <c r="D18872" s="17">
        <v>1.910859441E7</v>
      </c>
      <c r="E18872" s="17">
        <v>6973456.0</v>
      </c>
      <c r="F18872" s="17">
        <v>1.4990907E7</v>
      </c>
      <c r="G18872" s="17">
        <v>2.5120971E7</v>
      </c>
      <c r="H18872" s="17">
        <v>4.2512627E7</v>
      </c>
    </row>
    <row r="18873">
      <c r="A18873" s="7" t="s">
        <v>40044</v>
      </c>
      <c r="B18873" s="17" t="s">
        <v>40045</v>
      </c>
      <c r="C18873" s="17">
        <v>146.0</v>
      </c>
      <c r="D18873" s="17">
        <v>2.262624862E7</v>
      </c>
      <c r="E18873" s="17">
        <v>7414400.0</v>
      </c>
      <c r="F18873" s="17">
        <v>1.4514045E7</v>
      </c>
      <c r="G18873" s="17">
        <v>3.4544328E7</v>
      </c>
      <c r="H18873" s="17">
        <v>5.071934E7</v>
      </c>
    </row>
    <row r="18874">
      <c r="A18874" s="7" t="s">
        <v>40044</v>
      </c>
      <c r="B18874" s="17" t="s">
        <v>40045</v>
      </c>
      <c r="C18874" s="17">
        <v>146.0</v>
      </c>
      <c r="D18874" s="17">
        <v>2.262624862E7</v>
      </c>
      <c r="E18874" s="17">
        <v>7414400.0</v>
      </c>
      <c r="F18874" s="17">
        <v>1.4514045E7</v>
      </c>
      <c r="G18874" s="17">
        <v>3.4544328E7</v>
      </c>
      <c r="H18874" s="17">
        <v>5.071934E7</v>
      </c>
    </row>
    <row r="18875">
      <c r="A18875" s="7" t="s">
        <v>40046</v>
      </c>
      <c r="B18875" s="17" t="s">
        <v>40047</v>
      </c>
      <c r="C18875" s="17">
        <v>17.0</v>
      </c>
      <c r="D18875" s="17">
        <v>1.128256406E7</v>
      </c>
      <c r="E18875" s="17">
        <v>5958093.0</v>
      </c>
      <c r="F18875" s="17">
        <v>1.1547314E7</v>
      </c>
      <c r="G18875" s="17">
        <v>1.6212471E7</v>
      </c>
      <c r="H18875" s="17">
        <v>1.8006419E7</v>
      </c>
    </row>
    <row r="18876">
      <c r="A18876" s="7" t="s">
        <v>40046</v>
      </c>
      <c r="B18876" s="17" t="s">
        <v>40047</v>
      </c>
      <c r="C18876" s="17">
        <v>17.0</v>
      </c>
      <c r="D18876" s="17">
        <v>1.128256406E7</v>
      </c>
      <c r="E18876" s="17">
        <v>5958093.0</v>
      </c>
      <c r="F18876" s="17">
        <v>1.1547314E7</v>
      </c>
      <c r="G18876" s="17">
        <v>1.6212471E7</v>
      </c>
      <c r="H18876" s="17">
        <v>1.8006419E7</v>
      </c>
    </row>
    <row r="18877">
      <c r="A18877" s="7" t="s">
        <v>40048</v>
      </c>
      <c r="B18877" s="17" t="s">
        <v>40049</v>
      </c>
      <c r="C18877" s="17">
        <v>109.0</v>
      </c>
      <c r="D18877" s="17">
        <v>1.532127832E7</v>
      </c>
      <c r="E18877" s="17">
        <v>6544601.0</v>
      </c>
      <c r="F18877" s="17">
        <v>9681251.0</v>
      </c>
      <c r="G18877" s="17">
        <v>1.786289E7</v>
      </c>
      <c r="H18877" s="17">
        <v>3.6101651E7</v>
      </c>
    </row>
    <row r="18878">
      <c r="A18878" s="7" t="s">
        <v>40048</v>
      </c>
      <c r="B18878" s="17" t="s">
        <v>40049</v>
      </c>
      <c r="C18878" s="17">
        <v>109.0</v>
      </c>
      <c r="D18878" s="17">
        <v>1.532127832E7</v>
      </c>
      <c r="E18878" s="17">
        <v>6544601.0</v>
      </c>
      <c r="F18878" s="17">
        <v>9681251.0</v>
      </c>
      <c r="G18878" s="17">
        <v>1.786289E7</v>
      </c>
      <c r="H18878" s="17">
        <v>3.6101651E7</v>
      </c>
    </row>
    <row r="18879">
      <c r="A18879" s="7" t="s">
        <v>40051</v>
      </c>
      <c r="B18879" s="17" t="s">
        <v>40052</v>
      </c>
      <c r="C18879" s="17">
        <v>67.0</v>
      </c>
      <c r="D18879" s="17">
        <v>1.499802969E7</v>
      </c>
      <c r="E18879" s="17">
        <v>5980016.0</v>
      </c>
      <c r="F18879" s="17">
        <v>9810639.0</v>
      </c>
      <c r="G18879" s="17">
        <v>1.6104902E7</v>
      </c>
      <c r="H18879" s="17">
        <v>3.031968E7</v>
      </c>
    </row>
    <row r="18880">
      <c r="A18880" s="7" t="s">
        <v>40051</v>
      </c>
      <c r="B18880" s="17" t="s">
        <v>40052</v>
      </c>
      <c r="C18880" s="17">
        <v>67.0</v>
      </c>
      <c r="D18880" s="17">
        <v>1.499802969E7</v>
      </c>
      <c r="E18880" s="17">
        <v>5980016.0</v>
      </c>
      <c r="F18880" s="17">
        <v>9810639.0</v>
      </c>
      <c r="G18880" s="17">
        <v>1.6104902E7</v>
      </c>
      <c r="H18880" s="17">
        <v>3.031968E7</v>
      </c>
    </row>
    <row r="18881">
      <c r="A18881" s="7" t="s">
        <v>40053</v>
      </c>
      <c r="B18881" s="17" t="s">
        <v>40054</v>
      </c>
      <c r="C18881" s="17">
        <v>1379.0</v>
      </c>
      <c r="D18881" s="17">
        <v>1.768969348E7</v>
      </c>
      <c r="E18881" s="17">
        <v>6273731.0</v>
      </c>
      <c r="F18881" s="17">
        <v>1.230426E7</v>
      </c>
      <c r="G18881" s="17">
        <v>2.192905E7</v>
      </c>
      <c r="H18881" s="17">
        <v>3.8404734E7</v>
      </c>
    </row>
    <row r="18882">
      <c r="A18882" s="7" t="s">
        <v>40053</v>
      </c>
      <c r="B18882" s="17" t="s">
        <v>40054</v>
      </c>
      <c r="C18882" s="17">
        <v>1379.0</v>
      </c>
      <c r="D18882" s="17">
        <v>1.768969348E7</v>
      </c>
      <c r="E18882" s="17">
        <v>6273731.0</v>
      </c>
      <c r="F18882" s="17">
        <v>1.230426E7</v>
      </c>
      <c r="G18882" s="17">
        <v>2.192905E7</v>
      </c>
      <c r="H18882" s="17">
        <v>3.8404734E7</v>
      </c>
    </row>
    <row r="18883">
      <c r="A18883" s="7" t="s">
        <v>40055</v>
      </c>
      <c r="B18883" s="17" t="s">
        <v>40056</v>
      </c>
      <c r="C18883" s="17">
        <v>1360.0</v>
      </c>
      <c r="D18883" s="17">
        <v>1.918796787E7</v>
      </c>
      <c r="E18883" s="17">
        <v>6047943.0</v>
      </c>
      <c r="F18883" s="17">
        <v>1.1724666E7</v>
      </c>
      <c r="G18883" s="17">
        <v>2.344301E7</v>
      </c>
      <c r="H18883" s="17">
        <v>4.70823E7</v>
      </c>
    </row>
    <row r="18884">
      <c r="A18884" s="7" t="s">
        <v>40055</v>
      </c>
      <c r="B18884" s="17" t="s">
        <v>40056</v>
      </c>
      <c r="C18884" s="17">
        <v>1360.0</v>
      </c>
      <c r="D18884" s="17">
        <v>1.918796787E7</v>
      </c>
      <c r="E18884" s="17">
        <v>6047943.0</v>
      </c>
      <c r="F18884" s="17">
        <v>1.1724666E7</v>
      </c>
      <c r="G18884" s="17">
        <v>2.344301E7</v>
      </c>
      <c r="H18884" s="17">
        <v>4.70823E7</v>
      </c>
    </row>
    <row r="18885">
      <c r="A18885" s="7" t="s">
        <v>40057</v>
      </c>
      <c r="B18885" s="17" t="s">
        <v>40058</v>
      </c>
      <c r="C18885" s="17">
        <v>13.0</v>
      </c>
      <c r="D18885" s="17">
        <v>2.655069408E7</v>
      </c>
      <c r="E18885" s="17">
        <v>6625513.0</v>
      </c>
      <c r="F18885" s="17">
        <v>3.16579E7</v>
      </c>
      <c r="G18885" s="17">
        <v>3.5733E7</v>
      </c>
      <c r="H18885" s="17">
        <v>5.2164418E7</v>
      </c>
    </row>
    <row r="18886">
      <c r="A18886" s="7" t="s">
        <v>40057</v>
      </c>
      <c r="B18886" s="17" t="s">
        <v>40058</v>
      </c>
      <c r="C18886" s="17">
        <v>13.0</v>
      </c>
      <c r="D18886" s="17">
        <v>2.655069408E7</v>
      </c>
      <c r="E18886" s="17">
        <v>6625513.0</v>
      </c>
      <c r="F18886" s="17">
        <v>3.16579E7</v>
      </c>
      <c r="G18886" s="17">
        <v>3.5733E7</v>
      </c>
      <c r="H18886" s="17">
        <v>5.2164418E7</v>
      </c>
    </row>
    <row r="18887">
      <c r="A18887" s="7" t="s">
        <v>40059</v>
      </c>
      <c r="B18887" s="17" t="s">
        <v>40060</v>
      </c>
      <c r="C18887" s="17">
        <v>5.0</v>
      </c>
      <c r="D18887" s="17">
        <v>3.07723758E7</v>
      </c>
      <c r="E18887" s="17">
        <v>9390725.0</v>
      </c>
      <c r="F18887" s="17">
        <v>1.47603E7</v>
      </c>
      <c r="G18887" s="17">
        <v>2.7847484E7</v>
      </c>
      <c r="H18887" s="17">
        <v>9.6025062E7</v>
      </c>
    </row>
    <row r="18888">
      <c r="A18888" s="7" t="s">
        <v>40059</v>
      </c>
      <c r="B18888" s="17" t="s">
        <v>40060</v>
      </c>
      <c r="C18888" s="17">
        <v>5.0</v>
      </c>
      <c r="D18888" s="17">
        <v>3.07723758E7</v>
      </c>
      <c r="E18888" s="17">
        <v>9390725.0</v>
      </c>
      <c r="F18888" s="17">
        <v>1.47603E7</v>
      </c>
      <c r="G18888" s="17">
        <v>2.7847484E7</v>
      </c>
      <c r="H18888" s="17">
        <v>9.6025062E7</v>
      </c>
    </row>
    <row r="18889">
      <c r="A18889" s="7" t="s">
        <v>40061</v>
      </c>
      <c r="B18889" s="17" t="s">
        <v>40062</v>
      </c>
      <c r="C18889" s="17">
        <v>2.0</v>
      </c>
      <c r="D18889" s="17">
        <v>2.776174E7</v>
      </c>
      <c r="E18889" s="17">
        <v>1.4279401E7</v>
      </c>
      <c r="F18889" s="17">
        <v>1.4279401E7</v>
      </c>
      <c r="G18889" s="17">
        <v>4.1244079E7</v>
      </c>
      <c r="H18889" s="17">
        <v>4.1244079E7</v>
      </c>
    </row>
    <row r="18890">
      <c r="A18890" s="7" t="s">
        <v>40061</v>
      </c>
      <c r="B18890" s="17" t="s">
        <v>40062</v>
      </c>
      <c r="C18890" s="17">
        <v>2.0</v>
      </c>
      <c r="D18890" s="17">
        <v>2.776174E7</v>
      </c>
      <c r="E18890" s="17">
        <v>1.4279401E7</v>
      </c>
      <c r="F18890" s="17">
        <v>1.4279401E7</v>
      </c>
      <c r="G18890" s="17">
        <v>4.1244079E7</v>
      </c>
      <c r="H18890" s="17">
        <v>4.1244079E7</v>
      </c>
    </row>
    <row r="18891">
      <c r="A18891" s="7" t="s">
        <v>40063</v>
      </c>
      <c r="B18891" s="17" t="s">
        <v>40064</v>
      </c>
      <c r="C18891" s="17">
        <v>3.0</v>
      </c>
      <c r="D18891" s="17">
        <v>1.374968267E7</v>
      </c>
      <c r="E18891" s="17">
        <v>5377399.0</v>
      </c>
      <c r="F18891" s="17">
        <v>8677158.0</v>
      </c>
      <c r="G18891" s="17">
        <v>2.7194491E7</v>
      </c>
      <c r="H18891" s="17">
        <v>2.7194491E7</v>
      </c>
    </row>
    <row r="18892">
      <c r="A18892" s="7" t="s">
        <v>40063</v>
      </c>
      <c r="B18892" s="17" t="s">
        <v>40064</v>
      </c>
      <c r="C18892" s="17">
        <v>3.0</v>
      </c>
      <c r="D18892" s="17">
        <v>1.374968267E7</v>
      </c>
      <c r="E18892" s="17">
        <v>5377399.0</v>
      </c>
      <c r="F18892" s="17">
        <v>8677158.0</v>
      </c>
      <c r="G18892" s="17">
        <v>2.7194491E7</v>
      </c>
      <c r="H18892" s="17">
        <v>2.7194491E7</v>
      </c>
    </row>
    <row r="18893">
      <c r="A18893" s="7" t="s">
        <v>40065</v>
      </c>
      <c r="B18893" s="17" t="s">
        <v>40066</v>
      </c>
      <c r="C18893" s="17">
        <v>1.0</v>
      </c>
      <c r="D18893" s="17">
        <v>8882727.0</v>
      </c>
      <c r="E18893" s="17">
        <v>8882727.0</v>
      </c>
      <c r="F18893" s="17">
        <v>8882727.0</v>
      </c>
      <c r="G18893" s="17">
        <v>8882727.0</v>
      </c>
      <c r="H18893" s="17">
        <v>8882727.0</v>
      </c>
    </row>
    <row r="18894">
      <c r="A18894" s="7" t="s">
        <v>40065</v>
      </c>
      <c r="B18894" s="17" t="s">
        <v>40066</v>
      </c>
      <c r="C18894" s="17">
        <v>1.0</v>
      </c>
      <c r="D18894" s="17">
        <v>8882727.0</v>
      </c>
      <c r="E18894" s="17">
        <v>8882727.0</v>
      </c>
      <c r="F18894" s="17">
        <v>8882727.0</v>
      </c>
      <c r="G18894" s="17">
        <v>8882727.0</v>
      </c>
      <c r="H18894" s="17">
        <v>8882727.0</v>
      </c>
    </row>
    <row r="18895">
      <c r="A18895" s="7" t="s">
        <v>40067</v>
      </c>
      <c r="B18895" s="17" t="s">
        <v>40068</v>
      </c>
      <c r="C18895" s="17">
        <v>6.0</v>
      </c>
      <c r="D18895" s="17">
        <v>1.06160335E7</v>
      </c>
      <c r="E18895" s="17">
        <v>5547833.0</v>
      </c>
      <c r="F18895" s="17">
        <v>7335720.0</v>
      </c>
      <c r="G18895" s="17">
        <v>1.0777945E7</v>
      </c>
      <c r="H18895" s="17">
        <v>2.7805448E7</v>
      </c>
    </row>
    <row r="18896">
      <c r="A18896" s="7" t="s">
        <v>40067</v>
      </c>
      <c r="B18896" s="17" t="s">
        <v>40068</v>
      </c>
      <c r="C18896" s="17">
        <v>6.0</v>
      </c>
      <c r="D18896" s="17">
        <v>1.06160335E7</v>
      </c>
      <c r="E18896" s="17">
        <v>5547833.0</v>
      </c>
      <c r="F18896" s="17">
        <v>7335720.0</v>
      </c>
      <c r="G18896" s="17">
        <v>1.0777945E7</v>
      </c>
      <c r="H18896" s="17">
        <v>2.7805448E7</v>
      </c>
    </row>
    <row r="18897">
      <c r="A18897" s="7" t="s">
        <v>40069</v>
      </c>
      <c r="B18897" s="17" t="s">
        <v>40070</v>
      </c>
      <c r="C18897" s="17">
        <v>7.0</v>
      </c>
      <c r="D18897" s="17">
        <v>2.685895657E7</v>
      </c>
      <c r="E18897" s="17">
        <v>8095000.0</v>
      </c>
      <c r="F18897" s="17">
        <v>1.765017E7</v>
      </c>
      <c r="G18897" s="17">
        <v>5.546966E7</v>
      </c>
      <c r="H18897" s="17">
        <v>6.6900273E7</v>
      </c>
    </row>
    <row r="18898">
      <c r="A18898" s="7" t="s">
        <v>40069</v>
      </c>
      <c r="B18898" s="17" t="s">
        <v>40070</v>
      </c>
      <c r="C18898" s="17">
        <v>7.0</v>
      </c>
      <c r="D18898" s="17">
        <v>2.685895657E7</v>
      </c>
      <c r="E18898" s="17">
        <v>8095000.0</v>
      </c>
      <c r="F18898" s="17">
        <v>1.765017E7</v>
      </c>
      <c r="G18898" s="17">
        <v>5.546966E7</v>
      </c>
      <c r="H18898" s="17">
        <v>6.6900273E7</v>
      </c>
    </row>
    <row r="18899">
      <c r="A18899" s="7" t="s">
        <v>40071</v>
      </c>
      <c r="B18899" s="17" t="s">
        <v>40072</v>
      </c>
      <c r="C18899" s="17">
        <v>54.0</v>
      </c>
      <c r="D18899" s="17">
        <v>2.002761059E7</v>
      </c>
      <c r="E18899" s="17">
        <v>5324967.0</v>
      </c>
      <c r="F18899" s="17">
        <v>1.06419E7</v>
      </c>
      <c r="G18899" s="17">
        <v>2.261539E7</v>
      </c>
      <c r="H18899" s="17">
        <v>3.4025338E7</v>
      </c>
    </row>
    <row r="18900">
      <c r="A18900" s="7" t="s">
        <v>40071</v>
      </c>
      <c r="B18900" s="17" t="s">
        <v>40072</v>
      </c>
      <c r="C18900" s="17">
        <v>54.0</v>
      </c>
      <c r="D18900" s="17">
        <v>2.002761059E7</v>
      </c>
      <c r="E18900" s="17">
        <v>5324967.0</v>
      </c>
      <c r="F18900" s="17">
        <v>1.06419E7</v>
      </c>
      <c r="G18900" s="17">
        <v>2.261539E7</v>
      </c>
      <c r="H18900" s="17">
        <v>3.4025338E7</v>
      </c>
    </row>
    <row r="18901">
      <c r="A18901" s="7" t="s">
        <v>40073</v>
      </c>
      <c r="B18901" s="17" t="s">
        <v>40074</v>
      </c>
      <c r="C18901" s="17">
        <v>11.0</v>
      </c>
      <c r="D18901" s="17">
        <v>8777342.727</v>
      </c>
      <c r="E18901" s="17">
        <v>5366874.0</v>
      </c>
      <c r="F18901" s="17">
        <v>9244252.0</v>
      </c>
      <c r="G18901" s="17">
        <v>1.06603E7</v>
      </c>
      <c r="H18901" s="17">
        <v>1.216772E7</v>
      </c>
    </row>
    <row r="18902">
      <c r="A18902" s="7" t="s">
        <v>40073</v>
      </c>
      <c r="B18902" s="17" t="s">
        <v>40074</v>
      </c>
      <c r="C18902" s="17">
        <v>11.0</v>
      </c>
      <c r="D18902" s="17">
        <v>8777342.727</v>
      </c>
      <c r="E18902" s="17">
        <v>5366874.0</v>
      </c>
      <c r="F18902" s="17">
        <v>9244252.0</v>
      </c>
      <c r="G18902" s="17">
        <v>1.06603E7</v>
      </c>
      <c r="H18902" s="17">
        <v>1.216772E7</v>
      </c>
    </row>
    <row r="18903">
      <c r="A18903" s="7" t="s">
        <v>40075</v>
      </c>
      <c r="B18903" s="17" t="s">
        <v>40076</v>
      </c>
      <c r="C18903" s="17">
        <v>5.0</v>
      </c>
      <c r="D18903" s="17">
        <v>6175977.0</v>
      </c>
      <c r="E18903" s="17">
        <v>4170961.0</v>
      </c>
      <c r="F18903" s="17">
        <v>5391818.0</v>
      </c>
      <c r="G18903" s="17">
        <v>9058893.0</v>
      </c>
      <c r="H18903" s="17">
        <v>1.0661162E7</v>
      </c>
    </row>
    <row r="18904">
      <c r="A18904" s="7" t="s">
        <v>40075</v>
      </c>
      <c r="B18904" s="17" t="s">
        <v>40076</v>
      </c>
      <c r="C18904" s="17">
        <v>5.0</v>
      </c>
      <c r="D18904" s="17">
        <v>6175977.0</v>
      </c>
      <c r="E18904" s="17">
        <v>4170961.0</v>
      </c>
      <c r="F18904" s="17">
        <v>5391818.0</v>
      </c>
      <c r="G18904" s="17">
        <v>9058893.0</v>
      </c>
      <c r="H18904" s="17">
        <v>1.0661162E7</v>
      </c>
    </row>
    <row r="18905">
      <c r="A18905" s="7" t="s">
        <v>40078</v>
      </c>
      <c r="B18905" s="17" t="s">
        <v>40079</v>
      </c>
      <c r="C18905" s="17">
        <v>1.0</v>
      </c>
      <c r="D18905" s="17">
        <v>1976986.0</v>
      </c>
      <c r="E18905" s="17">
        <v>1976986.0</v>
      </c>
      <c r="F18905" s="17">
        <v>1976986.0</v>
      </c>
      <c r="G18905" s="17">
        <v>1976986.0</v>
      </c>
      <c r="H18905" s="17">
        <v>1976986.0</v>
      </c>
    </row>
    <row r="18906">
      <c r="A18906" s="7" t="s">
        <v>40078</v>
      </c>
      <c r="B18906" s="17" t="s">
        <v>40079</v>
      </c>
      <c r="C18906" s="17">
        <v>1.0</v>
      </c>
      <c r="D18906" s="17">
        <v>1976986.0</v>
      </c>
      <c r="E18906" s="17">
        <v>1976986.0</v>
      </c>
      <c r="F18906" s="17">
        <v>1976986.0</v>
      </c>
      <c r="G18906" s="17">
        <v>1976986.0</v>
      </c>
      <c r="H18906" s="17">
        <v>1976986.0</v>
      </c>
    </row>
    <row r="18907">
      <c r="A18907" s="7" t="s">
        <v>40080</v>
      </c>
      <c r="B18907" s="17" t="s">
        <v>40081</v>
      </c>
      <c r="C18907" s="17">
        <v>13.0</v>
      </c>
      <c r="D18907" s="17">
        <v>1.554147938E7</v>
      </c>
      <c r="E18907" s="17">
        <v>7730516.0</v>
      </c>
      <c r="F18907" s="17">
        <v>1.0637746E7</v>
      </c>
      <c r="G18907" s="17">
        <v>2.5890512E7</v>
      </c>
      <c r="H18907" s="17">
        <v>2.9940351E7</v>
      </c>
    </row>
    <row r="18908">
      <c r="A18908" s="7" t="s">
        <v>40080</v>
      </c>
      <c r="B18908" s="17" t="s">
        <v>40081</v>
      </c>
      <c r="C18908" s="17">
        <v>13.0</v>
      </c>
      <c r="D18908" s="17">
        <v>1.554147938E7</v>
      </c>
      <c r="E18908" s="17">
        <v>7730516.0</v>
      </c>
      <c r="F18908" s="17">
        <v>1.0637746E7</v>
      </c>
      <c r="G18908" s="17">
        <v>2.5890512E7</v>
      </c>
      <c r="H18908" s="17">
        <v>2.9940351E7</v>
      </c>
    </row>
    <row r="18909">
      <c r="A18909" s="7" t="s">
        <v>40082</v>
      </c>
      <c r="B18909" s="17" t="s">
        <v>40083</v>
      </c>
      <c r="C18909" s="17">
        <v>2.0</v>
      </c>
      <c r="D18909" s="17">
        <v>1.5571981E7</v>
      </c>
      <c r="E18909" s="17">
        <v>1.2476475E7</v>
      </c>
      <c r="F18909" s="17">
        <v>1.2476475E7</v>
      </c>
      <c r="G18909" s="17">
        <v>1.8667487E7</v>
      </c>
      <c r="H18909" s="17">
        <v>1.8667487E7</v>
      </c>
    </row>
    <row r="18910">
      <c r="A18910" s="7" t="s">
        <v>40082</v>
      </c>
      <c r="B18910" s="17" t="s">
        <v>40083</v>
      </c>
      <c r="C18910" s="17">
        <v>2.0</v>
      </c>
      <c r="D18910" s="17">
        <v>1.5571981E7</v>
      </c>
      <c r="E18910" s="17">
        <v>1.2476475E7</v>
      </c>
      <c r="F18910" s="17">
        <v>1.2476475E7</v>
      </c>
      <c r="G18910" s="17">
        <v>1.8667487E7</v>
      </c>
      <c r="H18910" s="17">
        <v>1.8667487E7</v>
      </c>
    </row>
    <row r="18911">
      <c r="A18911" s="7" t="s">
        <v>40085</v>
      </c>
      <c r="B18911" s="17" t="s">
        <v>40086</v>
      </c>
      <c r="C18911" s="17">
        <v>94.0</v>
      </c>
      <c r="D18911" s="17">
        <v>1.501200854E7</v>
      </c>
      <c r="E18911" s="17">
        <v>5604346.0</v>
      </c>
      <c r="F18911" s="17">
        <v>9051871.0</v>
      </c>
      <c r="G18911" s="17">
        <v>1.6175986E7</v>
      </c>
      <c r="H18911" s="17">
        <v>3.800327E7</v>
      </c>
    </row>
    <row r="18912">
      <c r="A18912" s="7" t="s">
        <v>40085</v>
      </c>
      <c r="B18912" s="17" t="s">
        <v>40086</v>
      </c>
      <c r="C18912" s="17">
        <v>94.0</v>
      </c>
      <c r="D18912" s="17">
        <v>1.501200854E7</v>
      </c>
      <c r="E18912" s="17">
        <v>5604346.0</v>
      </c>
      <c r="F18912" s="17">
        <v>9051871.0</v>
      </c>
      <c r="G18912" s="17">
        <v>1.6175986E7</v>
      </c>
      <c r="H18912" s="17">
        <v>3.800327E7</v>
      </c>
    </row>
    <row r="18913">
      <c r="A18913" s="7" t="s">
        <v>40087</v>
      </c>
      <c r="B18913" s="17" t="s">
        <v>40088</v>
      </c>
      <c r="C18913" s="17">
        <v>58.0</v>
      </c>
      <c r="D18913" s="17">
        <v>2.36119731E7</v>
      </c>
      <c r="E18913" s="17">
        <v>5029866.0</v>
      </c>
      <c r="F18913" s="17">
        <v>1.131404E7</v>
      </c>
      <c r="G18913" s="17">
        <v>2.3957482E7</v>
      </c>
      <c r="H18913" s="17">
        <v>5.0671453E7</v>
      </c>
    </row>
    <row r="18914">
      <c r="A18914" s="7" t="s">
        <v>40087</v>
      </c>
      <c r="B18914" s="17" t="s">
        <v>40088</v>
      </c>
      <c r="C18914" s="17">
        <v>58.0</v>
      </c>
      <c r="D18914" s="17">
        <v>2.36119731E7</v>
      </c>
      <c r="E18914" s="17">
        <v>5029866.0</v>
      </c>
      <c r="F18914" s="17">
        <v>1.131404E7</v>
      </c>
      <c r="G18914" s="17">
        <v>2.3957482E7</v>
      </c>
      <c r="H18914" s="17">
        <v>5.0671453E7</v>
      </c>
    </row>
    <row r="18915">
      <c r="A18915" s="7" t="s">
        <v>40089</v>
      </c>
      <c r="B18915" s="17" t="s">
        <v>40090</v>
      </c>
      <c r="C18915" s="17">
        <v>2.0</v>
      </c>
      <c r="D18915" s="17">
        <v>2.67018645E7</v>
      </c>
      <c r="E18915" s="17">
        <v>8937229.0</v>
      </c>
      <c r="F18915" s="17">
        <v>8937229.0</v>
      </c>
      <c r="G18915" s="17">
        <v>4.44665E7</v>
      </c>
      <c r="H18915" s="17">
        <v>4.44665E7</v>
      </c>
    </row>
    <row r="18916">
      <c r="A18916" s="7" t="s">
        <v>40089</v>
      </c>
      <c r="B18916" s="17" t="s">
        <v>40090</v>
      </c>
      <c r="C18916" s="17">
        <v>2.0</v>
      </c>
      <c r="D18916" s="17">
        <v>2.67018645E7</v>
      </c>
      <c r="E18916" s="17">
        <v>8937229.0</v>
      </c>
      <c r="F18916" s="17">
        <v>8937229.0</v>
      </c>
      <c r="G18916" s="17">
        <v>4.44665E7</v>
      </c>
      <c r="H18916" s="17">
        <v>4.44665E7</v>
      </c>
    </row>
    <row r="18917">
      <c r="A18917" s="7" t="s">
        <v>40091</v>
      </c>
      <c r="B18917" s="17" t="s">
        <v>40092</v>
      </c>
      <c r="C18917" s="17">
        <v>4.0</v>
      </c>
      <c r="D18917" s="17">
        <v>2.069662575E7</v>
      </c>
      <c r="E18917" s="17">
        <v>4806275.0</v>
      </c>
      <c r="F18917" s="17">
        <v>5357819.0</v>
      </c>
      <c r="G18917" s="17">
        <v>2.0187434E7</v>
      </c>
      <c r="H18917" s="17">
        <v>5.2434975E7</v>
      </c>
    </row>
    <row r="18918">
      <c r="A18918" s="7" t="s">
        <v>40091</v>
      </c>
      <c r="B18918" s="17" t="s">
        <v>40092</v>
      </c>
      <c r="C18918" s="17">
        <v>4.0</v>
      </c>
      <c r="D18918" s="17">
        <v>2.069662575E7</v>
      </c>
      <c r="E18918" s="17">
        <v>4806275.0</v>
      </c>
      <c r="F18918" s="17">
        <v>5357819.0</v>
      </c>
      <c r="G18918" s="17">
        <v>2.0187434E7</v>
      </c>
      <c r="H18918" s="17">
        <v>5.2434975E7</v>
      </c>
    </row>
    <row r="18919">
      <c r="A18919" s="7" t="s">
        <v>40093</v>
      </c>
      <c r="B18919" s="17" t="s">
        <v>40094</v>
      </c>
      <c r="C18919" s="17">
        <v>4.0</v>
      </c>
      <c r="D18919" s="17">
        <v>2.7200702E7</v>
      </c>
      <c r="E18919" s="17">
        <v>2976347.0</v>
      </c>
      <c r="F18919" s="17">
        <v>3333686.0</v>
      </c>
      <c r="G18919" s="17">
        <v>3.89975E7</v>
      </c>
      <c r="H18919" s="17">
        <v>6.3495275E7</v>
      </c>
    </row>
    <row r="18920">
      <c r="A18920" s="7" t="s">
        <v>40093</v>
      </c>
      <c r="B18920" s="17" t="s">
        <v>40094</v>
      </c>
      <c r="C18920" s="17">
        <v>4.0</v>
      </c>
      <c r="D18920" s="17">
        <v>2.7200702E7</v>
      </c>
      <c r="E18920" s="17">
        <v>2976347.0</v>
      </c>
      <c r="F18920" s="17">
        <v>3333686.0</v>
      </c>
      <c r="G18920" s="17">
        <v>3.89975E7</v>
      </c>
      <c r="H18920" s="17">
        <v>6.3495275E7</v>
      </c>
    </row>
    <row r="18921">
      <c r="A18921" s="7" t="s">
        <v>40095</v>
      </c>
      <c r="B18921" s="17" t="s">
        <v>40096</v>
      </c>
      <c r="C18921" s="17">
        <v>1.0</v>
      </c>
      <c r="D18921" s="17">
        <v>1.1968791E7</v>
      </c>
      <c r="E18921" s="17">
        <v>1.1968791E7</v>
      </c>
      <c r="F18921" s="17">
        <v>1.1968791E7</v>
      </c>
      <c r="G18921" s="17">
        <v>1.1968791E7</v>
      </c>
      <c r="H18921" s="17">
        <v>1.1968791E7</v>
      </c>
    </row>
    <row r="18922">
      <c r="A18922" s="7" t="s">
        <v>40095</v>
      </c>
      <c r="B18922" s="17" t="s">
        <v>40096</v>
      </c>
      <c r="C18922" s="17">
        <v>1.0</v>
      </c>
      <c r="D18922" s="17">
        <v>1.1968791E7</v>
      </c>
      <c r="E18922" s="17">
        <v>1.1968791E7</v>
      </c>
      <c r="F18922" s="17">
        <v>1.1968791E7</v>
      </c>
      <c r="G18922" s="17">
        <v>1.1968791E7</v>
      </c>
      <c r="H18922" s="17">
        <v>1.1968791E7</v>
      </c>
    </row>
    <row r="18923">
      <c r="A18923" s="7" t="s">
        <v>40097</v>
      </c>
      <c r="B18923" s="17" t="s">
        <v>40098</v>
      </c>
      <c r="C18923" s="17">
        <v>5.0</v>
      </c>
      <c r="D18923" s="17">
        <v>1.51746686E7</v>
      </c>
      <c r="E18923" s="17">
        <v>1.1337722E7</v>
      </c>
      <c r="F18923" s="17">
        <v>1.4650529E7</v>
      </c>
      <c r="G18923" s="17">
        <v>1.5688128E7</v>
      </c>
      <c r="H18923" s="17">
        <v>2.8320174E7</v>
      </c>
    </row>
    <row r="18924">
      <c r="A18924" s="7" t="s">
        <v>40097</v>
      </c>
      <c r="B18924" s="17" t="s">
        <v>40098</v>
      </c>
      <c r="C18924" s="17">
        <v>5.0</v>
      </c>
      <c r="D18924" s="17">
        <v>1.51746686E7</v>
      </c>
      <c r="E18924" s="17">
        <v>1.1337722E7</v>
      </c>
      <c r="F18924" s="17">
        <v>1.4650529E7</v>
      </c>
      <c r="G18924" s="17">
        <v>1.5688128E7</v>
      </c>
      <c r="H18924" s="17">
        <v>2.8320174E7</v>
      </c>
    </row>
    <row r="18925">
      <c r="A18925" s="7" t="s">
        <v>40099</v>
      </c>
      <c r="B18925" s="17" t="s">
        <v>40100</v>
      </c>
      <c r="C18925" s="17">
        <v>1.0</v>
      </c>
      <c r="D18925" s="17">
        <v>7236802.0</v>
      </c>
      <c r="E18925" s="17">
        <v>7236802.0</v>
      </c>
      <c r="F18925" s="17">
        <v>7236802.0</v>
      </c>
      <c r="G18925" s="17">
        <v>7236802.0</v>
      </c>
      <c r="H18925" s="17">
        <v>7236802.0</v>
      </c>
    </row>
    <row r="18926">
      <c r="A18926" s="7" t="s">
        <v>40099</v>
      </c>
      <c r="B18926" s="17" t="s">
        <v>40100</v>
      </c>
      <c r="C18926" s="17">
        <v>1.0</v>
      </c>
      <c r="D18926" s="17">
        <v>7236802.0</v>
      </c>
      <c r="E18926" s="17">
        <v>7236802.0</v>
      </c>
      <c r="F18926" s="17">
        <v>7236802.0</v>
      </c>
      <c r="G18926" s="17">
        <v>7236802.0</v>
      </c>
      <c r="H18926" s="17">
        <v>7236802.0</v>
      </c>
    </row>
    <row r="18927">
      <c r="A18927" s="7" t="s">
        <v>40101</v>
      </c>
      <c r="B18927" s="17" t="s">
        <v>40102</v>
      </c>
      <c r="C18927" s="17">
        <v>1.0</v>
      </c>
      <c r="D18927" s="17">
        <v>6.4310188E7</v>
      </c>
      <c r="E18927" s="17">
        <v>6.4310188E7</v>
      </c>
      <c r="F18927" s="17">
        <v>6.4310188E7</v>
      </c>
      <c r="G18927" s="17">
        <v>6.4310188E7</v>
      </c>
      <c r="H18927" s="17">
        <v>6.4310188E7</v>
      </c>
    </row>
    <row r="18928">
      <c r="A18928" s="7" t="s">
        <v>40101</v>
      </c>
      <c r="B18928" s="17" t="s">
        <v>40102</v>
      </c>
      <c r="C18928" s="17">
        <v>1.0</v>
      </c>
      <c r="D18928" s="17">
        <v>6.4310188E7</v>
      </c>
      <c r="E18928" s="17">
        <v>6.4310188E7</v>
      </c>
      <c r="F18928" s="17">
        <v>6.4310188E7</v>
      </c>
      <c r="G18928" s="17">
        <v>6.4310188E7</v>
      </c>
      <c r="H18928" s="17">
        <v>6.4310188E7</v>
      </c>
    </row>
    <row r="18929">
      <c r="A18929" s="7" t="s">
        <v>40104</v>
      </c>
      <c r="B18929" s="17" t="s">
        <v>40105</v>
      </c>
      <c r="C18929" s="17">
        <v>6.0</v>
      </c>
      <c r="D18929" s="17">
        <v>1.9334482E7</v>
      </c>
      <c r="E18929" s="17">
        <v>1.0558642E7</v>
      </c>
      <c r="F18929" s="17">
        <v>1.3667604E7</v>
      </c>
      <c r="G18929" s="17">
        <v>2.2140467E7</v>
      </c>
      <c r="H18929" s="17">
        <v>4.3155606E7</v>
      </c>
    </row>
    <row r="18930">
      <c r="A18930" s="7" t="s">
        <v>40104</v>
      </c>
      <c r="B18930" s="17" t="s">
        <v>40105</v>
      </c>
      <c r="C18930" s="17">
        <v>6.0</v>
      </c>
      <c r="D18930" s="17">
        <v>1.9334482E7</v>
      </c>
      <c r="E18930" s="17">
        <v>1.0558642E7</v>
      </c>
      <c r="F18930" s="17">
        <v>1.3667604E7</v>
      </c>
      <c r="G18930" s="17">
        <v>2.2140467E7</v>
      </c>
      <c r="H18930" s="17">
        <v>4.3155606E7</v>
      </c>
    </row>
    <row r="18931">
      <c r="A18931" s="7" t="s">
        <v>40106</v>
      </c>
      <c r="B18931" s="17" t="s">
        <v>40107</v>
      </c>
      <c r="C18931" s="17">
        <v>9.0</v>
      </c>
      <c r="D18931" s="17">
        <v>1.623933589E7</v>
      </c>
      <c r="E18931" s="17">
        <v>1.0961009E7</v>
      </c>
      <c r="F18931" s="17">
        <v>1.1870116E7</v>
      </c>
      <c r="G18931" s="17">
        <v>1.3929935E7</v>
      </c>
      <c r="H18931" s="17">
        <v>5.32421E7</v>
      </c>
    </row>
    <row r="18932">
      <c r="A18932" s="7" t="s">
        <v>40106</v>
      </c>
      <c r="B18932" s="17" t="s">
        <v>40107</v>
      </c>
      <c r="C18932" s="17">
        <v>9.0</v>
      </c>
      <c r="D18932" s="17">
        <v>1.623933589E7</v>
      </c>
      <c r="E18932" s="17">
        <v>1.0961009E7</v>
      </c>
      <c r="F18932" s="17">
        <v>1.1870116E7</v>
      </c>
      <c r="G18932" s="17">
        <v>1.3929935E7</v>
      </c>
      <c r="H18932" s="17">
        <v>5.32421E7</v>
      </c>
    </row>
    <row r="18933">
      <c r="A18933" s="7" t="s">
        <v>40108</v>
      </c>
      <c r="B18933" s="17" t="s">
        <v>40109</v>
      </c>
      <c r="C18933" s="17">
        <v>12.0</v>
      </c>
      <c r="D18933" s="17">
        <v>2.619910192E7</v>
      </c>
      <c r="E18933" s="17">
        <v>5692928.0</v>
      </c>
      <c r="F18933" s="17">
        <v>1.1809418E7</v>
      </c>
      <c r="G18933" s="17">
        <v>2.1114106E7</v>
      </c>
      <c r="H18933" s="17">
        <v>7.0823702E7</v>
      </c>
    </row>
    <row r="18934">
      <c r="A18934" s="7" t="s">
        <v>40108</v>
      </c>
      <c r="B18934" s="17" t="s">
        <v>40109</v>
      </c>
      <c r="C18934" s="17">
        <v>12.0</v>
      </c>
      <c r="D18934" s="17">
        <v>2.619910192E7</v>
      </c>
      <c r="E18934" s="17">
        <v>5692928.0</v>
      </c>
      <c r="F18934" s="17">
        <v>1.1809418E7</v>
      </c>
      <c r="G18934" s="17">
        <v>2.1114106E7</v>
      </c>
      <c r="H18934" s="17">
        <v>7.0823702E7</v>
      </c>
    </row>
    <row r="18935">
      <c r="A18935" s="7" t="s">
        <v>40111</v>
      </c>
      <c r="B18935" s="17" t="s">
        <v>40112</v>
      </c>
      <c r="C18935" s="17">
        <v>1.0</v>
      </c>
      <c r="D18935" s="17">
        <v>8649706.0</v>
      </c>
      <c r="E18935" s="17">
        <v>8649706.0</v>
      </c>
      <c r="F18935" s="17">
        <v>8649706.0</v>
      </c>
      <c r="G18935" s="17">
        <v>8649706.0</v>
      </c>
      <c r="H18935" s="17">
        <v>8649706.0</v>
      </c>
    </row>
    <row r="18936">
      <c r="A18936" s="7" t="s">
        <v>40111</v>
      </c>
      <c r="B18936" s="17" t="s">
        <v>40112</v>
      </c>
      <c r="C18936" s="17">
        <v>1.0</v>
      </c>
      <c r="D18936" s="17">
        <v>8649706.0</v>
      </c>
      <c r="E18936" s="17">
        <v>8649706.0</v>
      </c>
      <c r="F18936" s="17">
        <v>8649706.0</v>
      </c>
      <c r="G18936" s="17">
        <v>8649706.0</v>
      </c>
      <c r="H18936" s="17">
        <v>8649706.0</v>
      </c>
    </row>
    <row r="18937">
      <c r="A18937" s="7" t="s">
        <v>40113</v>
      </c>
      <c r="B18937" s="17" t="s">
        <v>40114</v>
      </c>
      <c r="C18937" s="17">
        <v>1.0</v>
      </c>
      <c r="D18937" s="17">
        <v>4.6745686E7</v>
      </c>
      <c r="E18937" s="17">
        <v>4.6745686E7</v>
      </c>
      <c r="F18937" s="17">
        <v>4.6745686E7</v>
      </c>
      <c r="G18937" s="17">
        <v>4.6745686E7</v>
      </c>
      <c r="H18937" s="17">
        <v>4.6745686E7</v>
      </c>
    </row>
    <row r="18938">
      <c r="A18938" s="7" t="s">
        <v>40113</v>
      </c>
      <c r="B18938" s="17" t="s">
        <v>40114</v>
      </c>
      <c r="C18938" s="17">
        <v>1.0</v>
      </c>
      <c r="D18938" s="17">
        <v>4.6745686E7</v>
      </c>
      <c r="E18938" s="17">
        <v>4.6745686E7</v>
      </c>
      <c r="F18938" s="17">
        <v>4.6745686E7</v>
      </c>
      <c r="G18938" s="17">
        <v>4.6745686E7</v>
      </c>
      <c r="H18938" s="17">
        <v>4.6745686E7</v>
      </c>
    </row>
    <row r="18939">
      <c r="A18939" s="7" t="s">
        <v>40115</v>
      </c>
      <c r="B18939" s="17" t="s">
        <v>40116</v>
      </c>
      <c r="C18939" s="17">
        <v>4.0</v>
      </c>
      <c r="D18939" s="17">
        <v>1.1565685E7</v>
      </c>
      <c r="E18939" s="17">
        <v>2319222.0</v>
      </c>
      <c r="F18939" s="17">
        <v>6738843.0</v>
      </c>
      <c r="G18939" s="17">
        <v>1.4604E7</v>
      </c>
      <c r="H18939" s="17">
        <v>2.2600675E7</v>
      </c>
    </row>
    <row r="18940">
      <c r="A18940" s="7" t="s">
        <v>40115</v>
      </c>
      <c r="B18940" s="17" t="s">
        <v>40116</v>
      </c>
      <c r="C18940" s="17">
        <v>4.0</v>
      </c>
      <c r="D18940" s="17">
        <v>1.1565685E7</v>
      </c>
      <c r="E18940" s="17">
        <v>2319222.0</v>
      </c>
      <c r="F18940" s="17">
        <v>6738843.0</v>
      </c>
      <c r="G18940" s="17">
        <v>1.4604E7</v>
      </c>
      <c r="H18940" s="17">
        <v>2.2600675E7</v>
      </c>
    </row>
    <row r="18941">
      <c r="A18941" s="7" t="s">
        <v>40118</v>
      </c>
      <c r="B18941" s="17" t="s">
        <v>40119</v>
      </c>
      <c r="C18941" s="17">
        <v>13.0</v>
      </c>
      <c r="D18941" s="17">
        <v>1.7933815E7</v>
      </c>
      <c r="E18941" s="17">
        <v>5722584.0</v>
      </c>
      <c r="F18941" s="17">
        <v>1.0214847E7</v>
      </c>
      <c r="G18941" s="17">
        <v>1.4533747E7</v>
      </c>
      <c r="H18941" s="17">
        <v>5.9086089E7</v>
      </c>
    </row>
    <row r="18942">
      <c r="A18942" s="7" t="s">
        <v>40118</v>
      </c>
      <c r="B18942" s="17" t="s">
        <v>40119</v>
      </c>
      <c r="C18942" s="17">
        <v>13.0</v>
      </c>
      <c r="D18942" s="17">
        <v>1.7933815E7</v>
      </c>
      <c r="E18942" s="17">
        <v>5722584.0</v>
      </c>
      <c r="F18942" s="17">
        <v>1.0214847E7</v>
      </c>
      <c r="G18942" s="17">
        <v>1.4533747E7</v>
      </c>
      <c r="H18942" s="17">
        <v>5.9086089E7</v>
      </c>
    </row>
    <row r="18943">
      <c r="A18943" s="7" t="s">
        <v>40120</v>
      </c>
      <c r="B18943" s="17" t="s">
        <v>40121</v>
      </c>
      <c r="C18943" s="17">
        <v>10.0</v>
      </c>
      <c r="D18943" s="17">
        <v>4.37394447E7</v>
      </c>
      <c r="E18943" s="17">
        <v>2.23723E7</v>
      </c>
      <c r="F18943" s="17">
        <v>2.8621425E7</v>
      </c>
      <c r="G18943" s="17">
        <v>4.6304724E7</v>
      </c>
      <c r="H18943" s="17">
        <v>1.02865193E8</v>
      </c>
    </row>
    <row r="18944">
      <c r="A18944" s="7" t="s">
        <v>40120</v>
      </c>
      <c r="B18944" s="17" t="s">
        <v>40121</v>
      </c>
      <c r="C18944" s="17">
        <v>10.0</v>
      </c>
      <c r="D18944" s="17">
        <v>4.37394447E7</v>
      </c>
      <c r="E18944" s="17">
        <v>2.23723E7</v>
      </c>
      <c r="F18944" s="17">
        <v>2.8621425E7</v>
      </c>
      <c r="G18944" s="17">
        <v>4.6304724E7</v>
      </c>
      <c r="H18944" s="17">
        <v>1.02865193E8</v>
      </c>
    </row>
    <row r="18945">
      <c r="A18945" s="7" t="s">
        <v>40122</v>
      </c>
      <c r="B18945" s="17" t="s">
        <v>40124</v>
      </c>
      <c r="C18945" s="17">
        <v>3.0</v>
      </c>
      <c r="D18945" s="17">
        <v>7.8325636E7</v>
      </c>
      <c r="E18945" s="17">
        <v>6.6461047E7</v>
      </c>
      <c r="F18945" s="17">
        <v>8.0383635E7</v>
      </c>
      <c r="G18945" s="17">
        <v>8.8132226E7</v>
      </c>
      <c r="H18945" s="17">
        <v>8.8132226E7</v>
      </c>
    </row>
    <row r="18946">
      <c r="A18946" s="7" t="s">
        <v>40122</v>
      </c>
      <c r="B18946" s="17" t="s">
        <v>40124</v>
      </c>
      <c r="C18946" s="17">
        <v>3.0</v>
      </c>
      <c r="D18946" s="17">
        <v>7.8325636E7</v>
      </c>
      <c r="E18946" s="17">
        <v>6.6461047E7</v>
      </c>
      <c r="F18946" s="17">
        <v>8.0383635E7</v>
      </c>
      <c r="G18946" s="17">
        <v>8.8132226E7</v>
      </c>
      <c r="H18946" s="17">
        <v>8.8132226E7</v>
      </c>
    </row>
    <row r="18947">
      <c r="A18947" s="7" t="s">
        <v>40125</v>
      </c>
      <c r="B18947" s="17" t="s">
        <v>40126</v>
      </c>
      <c r="C18947" s="17">
        <v>1.0</v>
      </c>
      <c r="D18947" s="17">
        <v>1.133130647E9</v>
      </c>
      <c r="E18947" s="17">
        <v>1.133130647E9</v>
      </c>
      <c r="F18947" s="17">
        <v>1.133130647E9</v>
      </c>
      <c r="G18947" s="17">
        <v>1.133130647E9</v>
      </c>
      <c r="H18947" s="17">
        <v>1.133130647E9</v>
      </c>
    </row>
    <row r="18948">
      <c r="A18948" s="7" t="s">
        <v>40125</v>
      </c>
      <c r="B18948" s="17" t="s">
        <v>40126</v>
      </c>
      <c r="C18948" s="17">
        <v>1.0</v>
      </c>
      <c r="D18948" s="17">
        <v>1.133130647E9</v>
      </c>
      <c r="E18948" s="17">
        <v>1.133130647E9</v>
      </c>
      <c r="F18948" s="17">
        <v>1.133130647E9</v>
      </c>
      <c r="G18948" s="17">
        <v>1.133130647E9</v>
      </c>
      <c r="H18948" s="17">
        <v>1.133130647E9</v>
      </c>
    </row>
    <row r="18949">
      <c r="A18949" s="7" t="s">
        <v>40127</v>
      </c>
      <c r="B18949" s="17" t="s">
        <v>40128</v>
      </c>
      <c r="C18949" s="17">
        <v>1.0</v>
      </c>
      <c r="D18949" s="17">
        <v>3.6843581E7</v>
      </c>
      <c r="E18949" s="17">
        <v>3.6843581E7</v>
      </c>
      <c r="F18949" s="17">
        <v>3.6843581E7</v>
      </c>
      <c r="G18949" s="17">
        <v>3.6843581E7</v>
      </c>
      <c r="H18949" s="17">
        <v>3.6843581E7</v>
      </c>
    </row>
    <row r="18950">
      <c r="A18950" s="7" t="s">
        <v>40127</v>
      </c>
      <c r="B18950" s="17" t="s">
        <v>40128</v>
      </c>
      <c r="C18950" s="17">
        <v>1.0</v>
      </c>
      <c r="D18950" s="17">
        <v>3.6843581E7</v>
      </c>
      <c r="E18950" s="17">
        <v>3.6843581E7</v>
      </c>
      <c r="F18950" s="17">
        <v>3.6843581E7</v>
      </c>
      <c r="G18950" s="17">
        <v>3.6843581E7</v>
      </c>
      <c r="H18950" s="17">
        <v>3.6843581E7</v>
      </c>
    </row>
    <row r="18951">
      <c r="A18951" s="7" t="s">
        <v>40129</v>
      </c>
      <c r="B18951" s="17" t="s">
        <v>40131</v>
      </c>
      <c r="C18951" s="17">
        <v>8.0</v>
      </c>
      <c r="D18951" s="17">
        <v>4.302018888E7</v>
      </c>
      <c r="E18951" s="17">
        <v>8974381.0</v>
      </c>
      <c r="F18951" s="17">
        <v>5.0542212E7</v>
      </c>
      <c r="G18951" s="17">
        <v>6.2906164E7</v>
      </c>
      <c r="H18951" s="17">
        <v>7.6180673E7</v>
      </c>
    </row>
    <row r="18952">
      <c r="A18952" s="7" t="s">
        <v>40129</v>
      </c>
      <c r="B18952" s="17" t="s">
        <v>40131</v>
      </c>
      <c r="C18952" s="17">
        <v>8.0</v>
      </c>
      <c r="D18952" s="17">
        <v>4.302018888E7</v>
      </c>
      <c r="E18952" s="17">
        <v>8974381.0</v>
      </c>
      <c r="F18952" s="17">
        <v>5.0542212E7</v>
      </c>
      <c r="G18952" s="17">
        <v>6.2906164E7</v>
      </c>
      <c r="H18952" s="17">
        <v>7.6180673E7</v>
      </c>
    </row>
    <row r="18953">
      <c r="A18953" s="7" t="s">
        <v>40132</v>
      </c>
      <c r="B18953" s="17" t="s">
        <v>40133</v>
      </c>
      <c r="C18953" s="17">
        <v>1.0</v>
      </c>
      <c r="D18953" s="17">
        <v>7890846.0</v>
      </c>
      <c r="E18953" s="17">
        <v>7890846.0</v>
      </c>
      <c r="F18953" s="17">
        <v>7890846.0</v>
      </c>
      <c r="G18953" s="17">
        <v>7890846.0</v>
      </c>
      <c r="H18953" s="17">
        <v>7890846.0</v>
      </c>
    </row>
    <row r="18954">
      <c r="A18954" s="7" t="s">
        <v>40132</v>
      </c>
      <c r="B18954" s="17" t="s">
        <v>40133</v>
      </c>
      <c r="C18954" s="17">
        <v>1.0</v>
      </c>
      <c r="D18954" s="17">
        <v>7890846.0</v>
      </c>
      <c r="E18954" s="17">
        <v>7890846.0</v>
      </c>
      <c r="F18954" s="17">
        <v>7890846.0</v>
      </c>
      <c r="G18954" s="17">
        <v>7890846.0</v>
      </c>
      <c r="H18954" s="17">
        <v>7890846.0</v>
      </c>
    </row>
    <row r="18955">
      <c r="A18955" s="7" t="s">
        <v>40134</v>
      </c>
      <c r="B18955" s="17" t="s">
        <v>40135</v>
      </c>
      <c r="C18955" s="17">
        <v>2.0</v>
      </c>
      <c r="D18955" s="17">
        <v>6771841.5</v>
      </c>
      <c r="E18955" s="17">
        <v>4441483.0</v>
      </c>
      <c r="F18955" s="17">
        <v>4441483.0</v>
      </c>
      <c r="G18955" s="17">
        <v>9102200.0</v>
      </c>
      <c r="H18955" s="17">
        <v>9102200.0</v>
      </c>
    </row>
    <row r="18956">
      <c r="A18956" s="7" t="s">
        <v>40134</v>
      </c>
      <c r="B18956" s="17" t="s">
        <v>40135</v>
      </c>
      <c r="C18956" s="17">
        <v>2.0</v>
      </c>
      <c r="D18956" s="17">
        <v>6771841.5</v>
      </c>
      <c r="E18956" s="17">
        <v>4441483.0</v>
      </c>
      <c r="F18956" s="17">
        <v>4441483.0</v>
      </c>
      <c r="G18956" s="17">
        <v>9102200.0</v>
      </c>
      <c r="H18956" s="17">
        <v>9102200.0</v>
      </c>
    </row>
    <row r="18957">
      <c r="A18957" s="7" t="s">
        <v>40136</v>
      </c>
      <c r="B18957" s="17" t="s">
        <v>40137</v>
      </c>
      <c r="C18957" s="17">
        <v>5.0</v>
      </c>
      <c r="D18957" s="17">
        <v>2.66357062E7</v>
      </c>
      <c r="E18957" s="17">
        <v>6945698.0</v>
      </c>
      <c r="F18957" s="17">
        <v>9747467.0</v>
      </c>
      <c r="G18957" s="17">
        <v>1.433643E7</v>
      </c>
      <c r="H18957" s="17">
        <v>9.9494053E7</v>
      </c>
    </row>
    <row r="18958">
      <c r="A18958" s="7" t="s">
        <v>40136</v>
      </c>
      <c r="B18958" s="17" t="s">
        <v>40137</v>
      </c>
      <c r="C18958" s="17">
        <v>5.0</v>
      </c>
      <c r="D18958" s="17">
        <v>2.66357062E7</v>
      </c>
      <c r="E18958" s="17">
        <v>6945698.0</v>
      </c>
      <c r="F18958" s="17">
        <v>9747467.0</v>
      </c>
      <c r="G18958" s="17">
        <v>1.433643E7</v>
      </c>
      <c r="H18958" s="17">
        <v>9.9494053E7</v>
      </c>
    </row>
    <row r="18959">
      <c r="A18959" s="7" t="s">
        <v>40139</v>
      </c>
      <c r="B18959" s="17" t="s">
        <v>40140</v>
      </c>
      <c r="C18959" s="17">
        <v>1.0</v>
      </c>
      <c r="D18959" s="17">
        <v>3751504.0</v>
      </c>
      <c r="E18959" s="17">
        <v>3751504.0</v>
      </c>
      <c r="F18959" s="17">
        <v>3751504.0</v>
      </c>
      <c r="G18959" s="17">
        <v>3751504.0</v>
      </c>
      <c r="H18959" s="17">
        <v>3751504.0</v>
      </c>
    </row>
    <row r="18960">
      <c r="A18960" s="7" t="s">
        <v>40139</v>
      </c>
      <c r="B18960" s="17" t="s">
        <v>40140</v>
      </c>
      <c r="C18960" s="17">
        <v>1.0</v>
      </c>
      <c r="D18960" s="17">
        <v>3751504.0</v>
      </c>
      <c r="E18960" s="17">
        <v>3751504.0</v>
      </c>
      <c r="F18960" s="17">
        <v>3751504.0</v>
      </c>
      <c r="G18960" s="17">
        <v>3751504.0</v>
      </c>
      <c r="H18960" s="17">
        <v>3751504.0</v>
      </c>
    </row>
    <row r="18961">
      <c r="A18961" s="7" t="s">
        <v>40141</v>
      </c>
      <c r="B18961" s="17" t="s">
        <v>40142</v>
      </c>
      <c r="C18961" s="17">
        <v>68.0</v>
      </c>
      <c r="D18961" s="17">
        <v>2.040498519E7</v>
      </c>
      <c r="E18961" s="17">
        <v>7129553.0</v>
      </c>
      <c r="F18961" s="17">
        <v>1.2708179E7</v>
      </c>
      <c r="G18961" s="17">
        <v>2.4595175E7</v>
      </c>
      <c r="H18961" s="17">
        <v>5.5240181E7</v>
      </c>
    </row>
    <row r="18962">
      <c r="A18962" s="7" t="s">
        <v>40141</v>
      </c>
      <c r="B18962" s="17" t="s">
        <v>40142</v>
      </c>
      <c r="C18962" s="17">
        <v>68.0</v>
      </c>
      <c r="D18962" s="17">
        <v>2.040498519E7</v>
      </c>
      <c r="E18962" s="17">
        <v>7129553.0</v>
      </c>
      <c r="F18962" s="17">
        <v>1.2708179E7</v>
      </c>
      <c r="G18962" s="17">
        <v>2.4595175E7</v>
      </c>
      <c r="H18962" s="17">
        <v>5.5240181E7</v>
      </c>
    </row>
    <row r="18963">
      <c r="A18963" s="7" t="s">
        <v>40143</v>
      </c>
      <c r="B18963" s="17" t="s">
        <v>40144</v>
      </c>
      <c r="C18963" s="17">
        <v>14.0</v>
      </c>
      <c r="D18963" s="17">
        <v>1.060403436E7</v>
      </c>
      <c r="E18963" s="17">
        <v>4338920.0</v>
      </c>
      <c r="F18963" s="17">
        <v>8979290.0</v>
      </c>
      <c r="G18963" s="17">
        <v>1.9306856E7</v>
      </c>
      <c r="H18963" s="17">
        <v>2.0029587E7</v>
      </c>
    </row>
    <row r="18964">
      <c r="A18964" s="7" t="s">
        <v>40143</v>
      </c>
      <c r="B18964" s="17" t="s">
        <v>40144</v>
      </c>
      <c r="C18964" s="17">
        <v>14.0</v>
      </c>
      <c r="D18964" s="17">
        <v>1.060403436E7</v>
      </c>
      <c r="E18964" s="17">
        <v>4338920.0</v>
      </c>
      <c r="F18964" s="17">
        <v>8979290.0</v>
      </c>
      <c r="G18964" s="17">
        <v>1.9306856E7</v>
      </c>
      <c r="H18964" s="17">
        <v>2.0029587E7</v>
      </c>
    </row>
    <row r="18965">
      <c r="A18965" s="7" t="s">
        <v>40145</v>
      </c>
      <c r="B18965" s="17" t="s">
        <v>40146</v>
      </c>
      <c r="C18965" s="17">
        <v>8.0</v>
      </c>
      <c r="D18965" s="17">
        <v>3.224673563E7</v>
      </c>
      <c r="E18965" s="17">
        <v>4659696.0</v>
      </c>
      <c r="F18965" s="17">
        <v>9734182.0</v>
      </c>
      <c r="G18965" s="17">
        <v>3.7988696E7</v>
      </c>
      <c r="H18965" s="17">
        <v>1.37502684E8</v>
      </c>
    </row>
    <row r="18966">
      <c r="A18966" s="7" t="s">
        <v>40145</v>
      </c>
      <c r="B18966" s="17" t="s">
        <v>40146</v>
      </c>
      <c r="C18966" s="17">
        <v>8.0</v>
      </c>
      <c r="D18966" s="17">
        <v>3.224673563E7</v>
      </c>
      <c r="E18966" s="17">
        <v>4659696.0</v>
      </c>
      <c r="F18966" s="17">
        <v>9734182.0</v>
      </c>
      <c r="G18966" s="17">
        <v>3.7988696E7</v>
      </c>
      <c r="H18966" s="17">
        <v>1.37502684E8</v>
      </c>
    </row>
    <row r="18967">
      <c r="A18967" s="7" t="s">
        <v>40147</v>
      </c>
      <c r="B18967" s="17" t="s">
        <v>40148</v>
      </c>
      <c r="C18967" s="17">
        <v>1.0</v>
      </c>
      <c r="D18967" s="17">
        <v>6985328.0</v>
      </c>
      <c r="E18967" s="17">
        <v>6985328.0</v>
      </c>
      <c r="F18967" s="17">
        <v>6985328.0</v>
      </c>
      <c r="G18967" s="17">
        <v>6985328.0</v>
      </c>
      <c r="H18967" s="17">
        <v>6985328.0</v>
      </c>
    </row>
    <row r="18968">
      <c r="A18968" s="7" t="s">
        <v>40147</v>
      </c>
      <c r="B18968" s="17" t="s">
        <v>40148</v>
      </c>
      <c r="C18968" s="17">
        <v>1.0</v>
      </c>
      <c r="D18968" s="17">
        <v>6985328.0</v>
      </c>
      <c r="E18968" s="17">
        <v>6985328.0</v>
      </c>
      <c r="F18968" s="17">
        <v>6985328.0</v>
      </c>
      <c r="G18968" s="17">
        <v>6985328.0</v>
      </c>
      <c r="H18968" s="17">
        <v>6985328.0</v>
      </c>
    </row>
    <row r="18969">
      <c r="A18969" s="7" t="s">
        <v>40149</v>
      </c>
      <c r="B18969" s="17" t="s">
        <v>40150</v>
      </c>
      <c r="C18969" s="17">
        <v>1.0</v>
      </c>
      <c r="D18969" s="17">
        <v>1.0278359E7</v>
      </c>
      <c r="E18969" s="17">
        <v>1.0278359E7</v>
      </c>
      <c r="F18969" s="17">
        <v>1.0278359E7</v>
      </c>
      <c r="G18969" s="17">
        <v>1.0278359E7</v>
      </c>
      <c r="H18969" s="17">
        <v>1.0278359E7</v>
      </c>
    </row>
    <row r="18970">
      <c r="A18970" s="7" t="s">
        <v>40149</v>
      </c>
      <c r="B18970" s="17" t="s">
        <v>40150</v>
      </c>
      <c r="C18970" s="17">
        <v>1.0</v>
      </c>
      <c r="D18970" s="17">
        <v>1.0278359E7</v>
      </c>
      <c r="E18970" s="17">
        <v>1.0278359E7</v>
      </c>
      <c r="F18970" s="17">
        <v>1.0278359E7</v>
      </c>
      <c r="G18970" s="17">
        <v>1.0278359E7</v>
      </c>
      <c r="H18970" s="17">
        <v>1.0278359E7</v>
      </c>
    </row>
    <row r="18971">
      <c r="A18971" s="7" t="s">
        <v>40152</v>
      </c>
      <c r="B18971" s="17" t="s">
        <v>40153</v>
      </c>
      <c r="C18971" s="17">
        <v>5.0</v>
      </c>
      <c r="D18971" s="17">
        <v>3.21322566E7</v>
      </c>
      <c r="E18971" s="17">
        <v>1.9976091E7</v>
      </c>
      <c r="F18971" s="17">
        <v>3.294777E7</v>
      </c>
      <c r="G18971" s="17">
        <v>4.2760002E7</v>
      </c>
      <c r="H18971" s="17">
        <v>4.689995E7</v>
      </c>
    </row>
    <row r="18972">
      <c r="A18972" s="7" t="s">
        <v>40152</v>
      </c>
      <c r="B18972" s="17" t="s">
        <v>40153</v>
      </c>
      <c r="C18972" s="17">
        <v>5.0</v>
      </c>
      <c r="D18972" s="17">
        <v>3.21322566E7</v>
      </c>
      <c r="E18972" s="17">
        <v>1.9976091E7</v>
      </c>
      <c r="F18972" s="17">
        <v>3.294777E7</v>
      </c>
      <c r="G18972" s="17">
        <v>4.2760002E7</v>
      </c>
      <c r="H18972" s="17">
        <v>4.689995E7</v>
      </c>
    </row>
    <row r="18973">
      <c r="A18973" s="7" t="s">
        <v>40154</v>
      </c>
      <c r="B18973" s="17" t="s">
        <v>40155</v>
      </c>
      <c r="C18973" s="17">
        <v>67.0</v>
      </c>
      <c r="D18973" s="17">
        <v>2.899054515E7</v>
      </c>
      <c r="E18973" s="17">
        <v>9806700.0</v>
      </c>
      <c r="F18973" s="17">
        <v>1.5432751E7</v>
      </c>
      <c r="G18973" s="17">
        <v>3.4892768E7</v>
      </c>
      <c r="H18973" s="17">
        <v>6.0103338E7</v>
      </c>
    </row>
    <row r="18974">
      <c r="A18974" s="7" t="s">
        <v>40154</v>
      </c>
      <c r="B18974" s="17" t="s">
        <v>40155</v>
      </c>
      <c r="C18974" s="17">
        <v>67.0</v>
      </c>
      <c r="D18974" s="17">
        <v>2.899054515E7</v>
      </c>
      <c r="E18974" s="17">
        <v>9806700.0</v>
      </c>
      <c r="F18974" s="17">
        <v>1.5432751E7</v>
      </c>
      <c r="G18974" s="17">
        <v>3.4892768E7</v>
      </c>
      <c r="H18974" s="17">
        <v>6.0103338E7</v>
      </c>
    </row>
    <row r="18975">
      <c r="A18975" s="7" t="s">
        <v>40156</v>
      </c>
      <c r="B18975" s="17" t="s">
        <v>40157</v>
      </c>
      <c r="C18975" s="17">
        <v>47.0</v>
      </c>
      <c r="D18975" s="17">
        <v>2.250001368E7</v>
      </c>
      <c r="E18975" s="17">
        <v>6714609.0</v>
      </c>
      <c r="F18975" s="17">
        <v>1.3415034E7</v>
      </c>
      <c r="G18975" s="17">
        <v>3.0851094E7</v>
      </c>
      <c r="H18975" s="17">
        <v>5.9733082E7</v>
      </c>
    </row>
    <row r="18976">
      <c r="A18976" s="7" t="s">
        <v>40156</v>
      </c>
      <c r="B18976" s="17" t="s">
        <v>40157</v>
      </c>
      <c r="C18976" s="17">
        <v>47.0</v>
      </c>
      <c r="D18976" s="17">
        <v>2.250001368E7</v>
      </c>
      <c r="E18976" s="17">
        <v>6714609.0</v>
      </c>
      <c r="F18976" s="17">
        <v>1.3415034E7</v>
      </c>
      <c r="G18976" s="17">
        <v>3.0851094E7</v>
      </c>
      <c r="H18976" s="17">
        <v>5.9733082E7</v>
      </c>
    </row>
    <row r="18977">
      <c r="A18977" s="7" t="s">
        <v>40159</v>
      </c>
      <c r="B18977" s="17" t="s">
        <v>40160</v>
      </c>
      <c r="C18977" s="17">
        <v>169.0</v>
      </c>
      <c r="D18977" s="17">
        <v>2.339119387E7</v>
      </c>
      <c r="E18977" s="17">
        <v>4540340.0</v>
      </c>
      <c r="F18977" s="17">
        <v>1.0914765E7</v>
      </c>
      <c r="G18977" s="17">
        <v>2.9734101E7</v>
      </c>
      <c r="H18977" s="17">
        <v>6.237826E7</v>
      </c>
    </row>
    <row r="18978">
      <c r="A18978" s="7" t="s">
        <v>40159</v>
      </c>
      <c r="B18978" s="17" t="s">
        <v>40160</v>
      </c>
      <c r="C18978" s="17">
        <v>169.0</v>
      </c>
      <c r="D18978" s="17">
        <v>2.339119387E7</v>
      </c>
      <c r="E18978" s="17">
        <v>4540340.0</v>
      </c>
      <c r="F18978" s="17">
        <v>1.0914765E7</v>
      </c>
      <c r="G18978" s="17">
        <v>2.9734101E7</v>
      </c>
      <c r="H18978" s="17">
        <v>6.237826E7</v>
      </c>
    </row>
    <row r="18979">
      <c r="A18979" s="7" t="s">
        <v>40161</v>
      </c>
      <c r="B18979" s="17" t="s">
        <v>40162</v>
      </c>
      <c r="C18979" s="17">
        <v>30.0</v>
      </c>
      <c r="D18979" s="17">
        <v>2.1307227E7</v>
      </c>
      <c r="E18979" s="17">
        <v>6025000.0</v>
      </c>
      <c r="F18979" s="17">
        <v>1.6004586E7</v>
      </c>
      <c r="G18979" s="17">
        <v>3.65534E7</v>
      </c>
      <c r="H18979" s="17">
        <v>4.0151385E7</v>
      </c>
    </row>
    <row r="18980">
      <c r="A18980" s="7" t="s">
        <v>40161</v>
      </c>
      <c r="B18980" s="17" t="s">
        <v>40162</v>
      </c>
      <c r="C18980" s="17">
        <v>30.0</v>
      </c>
      <c r="D18980" s="17">
        <v>2.1307227E7</v>
      </c>
      <c r="E18980" s="17">
        <v>6025000.0</v>
      </c>
      <c r="F18980" s="17">
        <v>1.6004586E7</v>
      </c>
      <c r="G18980" s="17">
        <v>3.65534E7</v>
      </c>
      <c r="H18980" s="17">
        <v>4.0151385E7</v>
      </c>
    </row>
    <row r="18981">
      <c r="A18981" s="7" t="s">
        <v>40163</v>
      </c>
      <c r="B18981" s="17" t="s">
        <v>40164</v>
      </c>
      <c r="C18981" s="17">
        <v>1.0</v>
      </c>
      <c r="D18981" s="17">
        <v>6.6682538E7</v>
      </c>
      <c r="E18981" s="17">
        <v>6.6682538E7</v>
      </c>
      <c r="F18981" s="17">
        <v>6.6682538E7</v>
      </c>
      <c r="G18981" s="17">
        <v>6.6682538E7</v>
      </c>
      <c r="H18981" s="17">
        <v>6.6682538E7</v>
      </c>
    </row>
    <row r="18982">
      <c r="A18982" s="7" t="s">
        <v>40163</v>
      </c>
      <c r="B18982" s="17" t="s">
        <v>40164</v>
      </c>
      <c r="C18982" s="17">
        <v>1.0</v>
      </c>
      <c r="D18982" s="17">
        <v>6.6682538E7</v>
      </c>
      <c r="E18982" s="17">
        <v>6.6682538E7</v>
      </c>
      <c r="F18982" s="17">
        <v>6.6682538E7</v>
      </c>
      <c r="G18982" s="17">
        <v>6.6682538E7</v>
      </c>
      <c r="H18982" s="17">
        <v>6.6682538E7</v>
      </c>
    </row>
    <row r="18983">
      <c r="A18983" s="7" t="s">
        <v>40166</v>
      </c>
      <c r="B18983" s="17" t="s">
        <v>40167</v>
      </c>
      <c r="C18983" s="17">
        <v>1.0</v>
      </c>
      <c r="D18983" s="17">
        <v>6668202.0</v>
      </c>
      <c r="E18983" s="17">
        <v>6668202.0</v>
      </c>
      <c r="F18983" s="17">
        <v>6668202.0</v>
      </c>
      <c r="G18983" s="17">
        <v>6668202.0</v>
      </c>
      <c r="H18983" s="17">
        <v>6668202.0</v>
      </c>
    </row>
    <row r="18984">
      <c r="A18984" s="7" t="s">
        <v>40166</v>
      </c>
      <c r="B18984" s="17" t="s">
        <v>40167</v>
      </c>
      <c r="C18984" s="17">
        <v>1.0</v>
      </c>
      <c r="D18984" s="17">
        <v>6668202.0</v>
      </c>
      <c r="E18984" s="17">
        <v>6668202.0</v>
      </c>
      <c r="F18984" s="17">
        <v>6668202.0</v>
      </c>
      <c r="G18984" s="17">
        <v>6668202.0</v>
      </c>
      <c r="H18984" s="17">
        <v>6668202.0</v>
      </c>
    </row>
    <row r="18985">
      <c r="A18985" s="7" t="s">
        <v>40168</v>
      </c>
      <c r="B18985" s="17" t="s">
        <v>40169</v>
      </c>
      <c r="C18985" s="17">
        <v>1.0</v>
      </c>
      <c r="D18985" s="17">
        <v>3.167102E7</v>
      </c>
      <c r="E18985" s="17">
        <v>3.167102E7</v>
      </c>
      <c r="F18985" s="17">
        <v>3.167102E7</v>
      </c>
      <c r="G18985" s="17">
        <v>3.167102E7</v>
      </c>
      <c r="H18985" s="17">
        <v>3.167102E7</v>
      </c>
    </row>
    <row r="18986">
      <c r="A18986" s="7" t="s">
        <v>40168</v>
      </c>
      <c r="B18986" s="17" t="s">
        <v>40169</v>
      </c>
      <c r="C18986" s="17">
        <v>1.0</v>
      </c>
      <c r="D18986" s="17">
        <v>3.167102E7</v>
      </c>
      <c r="E18986" s="17">
        <v>3.167102E7</v>
      </c>
      <c r="F18986" s="17">
        <v>3.167102E7</v>
      </c>
      <c r="G18986" s="17">
        <v>3.167102E7</v>
      </c>
      <c r="H18986" s="17">
        <v>3.167102E7</v>
      </c>
    </row>
    <row r="18987">
      <c r="A18987" s="7" t="s">
        <v>40170</v>
      </c>
      <c r="B18987" s="17" t="s">
        <v>40171</v>
      </c>
      <c r="C18987" s="17">
        <v>12.0</v>
      </c>
      <c r="D18987" s="17">
        <v>1.383629517E7</v>
      </c>
      <c r="E18987" s="17">
        <v>5831049.0</v>
      </c>
      <c r="F18987" s="17">
        <v>8596500.0</v>
      </c>
      <c r="G18987" s="17">
        <v>1.5893184E7</v>
      </c>
      <c r="H18987" s="17">
        <v>2.5066999E7</v>
      </c>
    </row>
    <row r="18988">
      <c r="A18988" s="7" t="s">
        <v>40170</v>
      </c>
      <c r="B18988" s="17" t="s">
        <v>40171</v>
      </c>
      <c r="C18988" s="17">
        <v>12.0</v>
      </c>
      <c r="D18988" s="17">
        <v>1.383629517E7</v>
      </c>
      <c r="E18988" s="17">
        <v>5831049.0</v>
      </c>
      <c r="F18988" s="17">
        <v>8596500.0</v>
      </c>
      <c r="G18988" s="17">
        <v>1.5893184E7</v>
      </c>
      <c r="H18988" s="17">
        <v>2.5066999E7</v>
      </c>
    </row>
    <row r="18989">
      <c r="A18989" s="7" t="s">
        <v>40173</v>
      </c>
      <c r="B18989" s="17" t="s">
        <v>40174</v>
      </c>
      <c r="C18989" s="17">
        <v>166.0</v>
      </c>
      <c r="D18989" s="17">
        <v>1.827389762E7</v>
      </c>
      <c r="E18989" s="17">
        <v>4409942.0</v>
      </c>
      <c r="F18989" s="17">
        <v>1.0800232E7</v>
      </c>
      <c r="G18989" s="17">
        <v>1.91628E7</v>
      </c>
      <c r="H18989" s="17">
        <v>4.261397E7</v>
      </c>
    </row>
    <row r="18990">
      <c r="A18990" s="7" t="s">
        <v>40173</v>
      </c>
      <c r="B18990" s="17" t="s">
        <v>40174</v>
      </c>
      <c r="C18990" s="17">
        <v>166.0</v>
      </c>
      <c r="D18990" s="17">
        <v>1.827389762E7</v>
      </c>
      <c r="E18990" s="17">
        <v>4409942.0</v>
      </c>
      <c r="F18990" s="17">
        <v>1.0800232E7</v>
      </c>
      <c r="G18990" s="17">
        <v>1.91628E7</v>
      </c>
      <c r="H18990" s="17">
        <v>4.261397E7</v>
      </c>
    </row>
    <row r="18991">
      <c r="A18991" s="7" t="s">
        <v>40175</v>
      </c>
      <c r="B18991" s="17" t="s">
        <v>40176</v>
      </c>
      <c r="C18991" s="17">
        <v>3.0</v>
      </c>
      <c r="D18991" s="17">
        <v>2.664523633E7</v>
      </c>
      <c r="E18991" s="17">
        <v>1.9607068E7</v>
      </c>
      <c r="F18991" s="17">
        <v>2.4511799E7</v>
      </c>
      <c r="G18991" s="17">
        <v>3.5816842E7</v>
      </c>
      <c r="H18991" s="17">
        <v>3.5816842E7</v>
      </c>
    </row>
    <row r="18992">
      <c r="A18992" s="7" t="s">
        <v>40175</v>
      </c>
      <c r="B18992" s="17" t="s">
        <v>40176</v>
      </c>
      <c r="C18992" s="17">
        <v>3.0</v>
      </c>
      <c r="D18992" s="17">
        <v>2.664523633E7</v>
      </c>
      <c r="E18992" s="17">
        <v>1.9607068E7</v>
      </c>
      <c r="F18992" s="17">
        <v>2.4511799E7</v>
      </c>
      <c r="G18992" s="17">
        <v>3.5816842E7</v>
      </c>
      <c r="H18992" s="17">
        <v>3.5816842E7</v>
      </c>
    </row>
    <row r="18993">
      <c r="A18993" s="7" t="s">
        <v>40177</v>
      </c>
      <c r="B18993" s="17" t="s">
        <v>40178</v>
      </c>
      <c r="C18993" s="17">
        <v>1124.0</v>
      </c>
      <c r="D18993" s="17">
        <v>1.946762748E7</v>
      </c>
      <c r="E18993" s="17">
        <v>6058602.0</v>
      </c>
      <c r="F18993" s="17">
        <v>1.2088043E7</v>
      </c>
      <c r="G18993" s="17">
        <v>2.3707117E7</v>
      </c>
      <c r="H18993" s="17">
        <v>4.1197733E7</v>
      </c>
    </row>
    <row r="18994">
      <c r="A18994" s="7" t="s">
        <v>40177</v>
      </c>
      <c r="B18994" s="17" t="s">
        <v>40178</v>
      </c>
      <c r="C18994" s="17">
        <v>1124.0</v>
      </c>
      <c r="D18994" s="17">
        <v>1.946762748E7</v>
      </c>
      <c r="E18994" s="17">
        <v>6058602.0</v>
      </c>
      <c r="F18994" s="17">
        <v>1.2088043E7</v>
      </c>
      <c r="G18994" s="17">
        <v>2.3707117E7</v>
      </c>
      <c r="H18994" s="17">
        <v>4.1197733E7</v>
      </c>
    </row>
    <row r="18995">
      <c r="A18995" s="7" t="s">
        <v>40180</v>
      </c>
      <c r="B18995" s="17" t="s">
        <v>40181</v>
      </c>
      <c r="C18995" s="17">
        <v>157.0</v>
      </c>
      <c r="D18995" s="17">
        <v>1.182300357E7</v>
      </c>
      <c r="E18995" s="17">
        <v>4854740.0</v>
      </c>
      <c r="F18995" s="17">
        <v>8761023.0</v>
      </c>
      <c r="G18995" s="17">
        <v>1.4522E7</v>
      </c>
      <c r="H18995" s="17">
        <v>2.484035E7</v>
      </c>
    </row>
    <row r="18996">
      <c r="A18996" s="7" t="s">
        <v>40180</v>
      </c>
      <c r="B18996" s="17" t="s">
        <v>40181</v>
      </c>
      <c r="C18996" s="17">
        <v>157.0</v>
      </c>
      <c r="D18996" s="17">
        <v>1.182300357E7</v>
      </c>
      <c r="E18996" s="17">
        <v>4854740.0</v>
      </c>
      <c r="F18996" s="17">
        <v>8761023.0</v>
      </c>
      <c r="G18996" s="17">
        <v>1.4522E7</v>
      </c>
      <c r="H18996" s="17">
        <v>2.484035E7</v>
      </c>
    </row>
    <row r="18997">
      <c r="A18997" s="7" t="s">
        <v>40182</v>
      </c>
      <c r="B18997" s="17" t="s">
        <v>40183</v>
      </c>
      <c r="C18997" s="17">
        <v>27.0</v>
      </c>
      <c r="D18997" s="17">
        <v>2.000671478E7</v>
      </c>
      <c r="E18997" s="17">
        <v>7172532.0</v>
      </c>
      <c r="F18997" s="17">
        <v>1.5933249E7</v>
      </c>
      <c r="G18997" s="17">
        <v>2.677694E7</v>
      </c>
      <c r="H18997" s="17">
        <v>4.526222E7</v>
      </c>
    </row>
    <row r="18998">
      <c r="A18998" s="7" t="s">
        <v>40182</v>
      </c>
      <c r="B18998" s="17" t="s">
        <v>40183</v>
      </c>
      <c r="C18998" s="17">
        <v>27.0</v>
      </c>
      <c r="D18998" s="17">
        <v>2.000671478E7</v>
      </c>
      <c r="E18998" s="17">
        <v>7172532.0</v>
      </c>
      <c r="F18998" s="17">
        <v>1.5933249E7</v>
      </c>
      <c r="G18998" s="17">
        <v>2.677694E7</v>
      </c>
      <c r="H18998" s="17">
        <v>4.526222E7</v>
      </c>
    </row>
    <row r="18999">
      <c r="A18999" s="7" t="s">
        <v>40184</v>
      </c>
      <c r="B18999" s="17" t="s">
        <v>40185</v>
      </c>
      <c r="C18999" s="17">
        <v>3.0</v>
      </c>
      <c r="D18999" s="17">
        <v>7437401.0</v>
      </c>
      <c r="E18999" s="17">
        <v>2299953.0</v>
      </c>
      <c r="F18999" s="17">
        <v>6974274.0</v>
      </c>
      <c r="G18999" s="17">
        <v>1.3037976E7</v>
      </c>
      <c r="H18999" s="17">
        <v>1.3037976E7</v>
      </c>
    </row>
    <row r="19000">
      <c r="A19000" s="7" t="s">
        <v>40184</v>
      </c>
      <c r="B19000" s="17" t="s">
        <v>40185</v>
      </c>
      <c r="C19000" s="17">
        <v>3.0</v>
      </c>
      <c r="D19000" s="17">
        <v>7437401.0</v>
      </c>
      <c r="E19000" s="17">
        <v>2299953.0</v>
      </c>
      <c r="F19000" s="17">
        <v>6974274.0</v>
      </c>
      <c r="G19000" s="17">
        <v>1.3037976E7</v>
      </c>
      <c r="H19000" s="17">
        <v>1.3037976E7</v>
      </c>
    </row>
    <row r="19001">
      <c r="A19001" s="7" t="s">
        <v>40186</v>
      </c>
      <c r="B19001" s="17" t="s">
        <v>40187</v>
      </c>
      <c r="C19001" s="17">
        <v>264.0</v>
      </c>
      <c r="D19001" s="17">
        <v>1.744577616E7</v>
      </c>
      <c r="E19001" s="17">
        <v>5849636.0</v>
      </c>
      <c r="F19001" s="17">
        <v>9901181.0</v>
      </c>
      <c r="G19001" s="17">
        <v>2.36735E7</v>
      </c>
      <c r="H19001" s="17">
        <v>3.8410671E7</v>
      </c>
    </row>
    <row r="19002">
      <c r="A19002" s="7" t="s">
        <v>40186</v>
      </c>
      <c r="B19002" s="17" t="s">
        <v>40187</v>
      </c>
      <c r="C19002" s="17">
        <v>264.0</v>
      </c>
      <c r="D19002" s="17">
        <v>1.744577616E7</v>
      </c>
      <c r="E19002" s="17">
        <v>5849636.0</v>
      </c>
      <c r="F19002" s="17">
        <v>9901181.0</v>
      </c>
      <c r="G19002" s="17">
        <v>2.36735E7</v>
      </c>
      <c r="H19002" s="17">
        <v>3.8410671E7</v>
      </c>
    </row>
    <row r="19003">
      <c r="A19003" s="7" t="s">
        <v>40189</v>
      </c>
      <c r="B19003" s="17" t="s">
        <v>40190</v>
      </c>
      <c r="C19003" s="17">
        <v>30.0</v>
      </c>
      <c r="D19003" s="17">
        <v>1.414460193E7</v>
      </c>
      <c r="E19003" s="17">
        <v>5229350.0</v>
      </c>
      <c r="F19003" s="17">
        <v>8742596.0</v>
      </c>
      <c r="G19003" s="17">
        <v>2.422265E7</v>
      </c>
      <c r="H19003" s="17">
        <v>2.8249626E7</v>
      </c>
    </row>
    <row r="19004">
      <c r="A19004" s="7" t="s">
        <v>40189</v>
      </c>
      <c r="B19004" s="17" t="s">
        <v>40190</v>
      </c>
      <c r="C19004" s="17">
        <v>30.0</v>
      </c>
      <c r="D19004" s="17">
        <v>1.414460193E7</v>
      </c>
      <c r="E19004" s="17">
        <v>5229350.0</v>
      </c>
      <c r="F19004" s="17">
        <v>8742596.0</v>
      </c>
      <c r="G19004" s="17">
        <v>2.422265E7</v>
      </c>
      <c r="H19004" s="17">
        <v>2.8249626E7</v>
      </c>
    </row>
    <row r="19005">
      <c r="A19005" s="7" t="s">
        <v>40191</v>
      </c>
      <c r="B19005" s="17" t="s">
        <v>40192</v>
      </c>
      <c r="C19005" s="17">
        <v>792.0</v>
      </c>
      <c r="D19005" s="17">
        <v>1.825834435E7</v>
      </c>
      <c r="E19005" s="17">
        <v>5873675.0</v>
      </c>
      <c r="F19005" s="17">
        <v>1.2000544E7</v>
      </c>
      <c r="G19005" s="17">
        <v>2.3359976E7</v>
      </c>
      <c r="H19005" s="17">
        <v>4.0059411E7</v>
      </c>
    </row>
    <row r="19006">
      <c r="A19006" s="7" t="s">
        <v>40191</v>
      </c>
      <c r="B19006" s="17" t="s">
        <v>40192</v>
      </c>
      <c r="C19006" s="17">
        <v>792.0</v>
      </c>
      <c r="D19006" s="17">
        <v>1.825834435E7</v>
      </c>
      <c r="E19006" s="17">
        <v>5873675.0</v>
      </c>
      <c r="F19006" s="17">
        <v>1.2000544E7</v>
      </c>
      <c r="G19006" s="17">
        <v>2.3359976E7</v>
      </c>
      <c r="H19006" s="17">
        <v>4.0059411E7</v>
      </c>
    </row>
    <row r="19007">
      <c r="A19007" s="7" t="s">
        <v>40193</v>
      </c>
      <c r="B19007" s="17" t="s">
        <v>40194</v>
      </c>
      <c r="C19007" s="17">
        <v>745.0</v>
      </c>
      <c r="D19007" s="17">
        <v>1.493616281E7</v>
      </c>
      <c r="E19007" s="17">
        <v>5074800.0</v>
      </c>
      <c r="F19007" s="17">
        <v>9766267.0</v>
      </c>
      <c r="G19007" s="17">
        <v>1.7351257E7</v>
      </c>
      <c r="H19007" s="17">
        <v>3.370999E7</v>
      </c>
    </row>
    <row r="19008">
      <c r="A19008" s="7" t="s">
        <v>40193</v>
      </c>
      <c r="B19008" s="17" t="s">
        <v>40194</v>
      </c>
      <c r="C19008" s="17">
        <v>745.0</v>
      </c>
      <c r="D19008" s="17">
        <v>1.493616281E7</v>
      </c>
      <c r="E19008" s="17">
        <v>5074800.0</v>
      </c>
      <c r="F19008" s="17">
        <v>9766267.0</v>
      </c>
      <c r="G19008" s="17">
        <v>1.7351257E7</v>
      </c>
      <c r="H19008" s="17">
        <v>3.370999E7</v>
      </c>
    </row>
    <row r="19009">
      <c r="A19009" s="7" t="s">
        <v>40195</v>
      </c>
      <c r="B19009" s="17" t="s">
        <v>40196</v>
      </c>
      <c r="C19009" s="17">
        <v>3.0</v>
      </c>
      <c r="D19009" s="17">
        <v>3.698497933E7</v>
      </c>
      <c r="E19009" s="17">
        <v>1.3691797E7</v>
      </c>
      <c r="F19009" s="17">
        <v>3.7183339E7</v>
      </c>
      <c r="G19009" s="17">
        <v>6.0079802E7</v>
      </c>
      <c r="H19009" s="17">
        <v>6.0079802E7</v>
      </c>
    </row>
    <row r="19010">
      <c r="A19010" s="7" t="s">
        <v>40195</v>
      </c>
      <c r="B19010" s="17" t="s">
        <v>40196</v>
      </c>
      <c r="C19010" s="17">
        <v>3.0</v>
      </c>
      <c r="D19010" s="17">
        <v>3.698497933E7</v>
      </c>
      <c r="E19010" s="17">
        <v>1.3691797E7</v>
      </c>
      <c r="F19010" s="17">
        <v>3.7183339E7</v>
      </c>
      <c r="G19010" s="17">
        <v>6.0079802E7</v>
      </c>
      <c r="H19010" s="17">
        <v>6.0079802E7</v>
      </c>
    </row>
    <row r="19011">
      <c r="A19011" s="7" t="s">
        <v>40197</v>
      </c>
      <c r="B19011" s="17" t="s">
        <v>40198</v>
      </c>
      <c r="C19011" s="17">
        <v>1.0</v>
      </c>
      <c r="D19011" s="17">
        <v>7671953.0</v>
      </c>
      <c r="E19011" s="17">
        <v>7671953.0</v>
      </c>
      <c r="F19011" s="17">
        <v>7671953.0</v>
      </c>
      <c r="G19011" s="17">
        <v>7671953.0</v>
      </c>
      <c r="H19011" s="17">
        <v>7671953.0</v>
      </c>
    </row>
    <row r="19012">
      <c r="A19012" s="7" t="s">
        <v>40197</v>
      </c>
      <c r="B19012" s="17" t="s">
        <v>40198</v>
      </c>
      <c r="C19012" s="17">
        <v>1.0</v>
      </c>
      <c r="D19012" s="17">
        <v>7671953.0</v>
      </c>
      <c r="E19012" s="17">
        <v>7671953.0</v>
      </c>
      <c r="F19012" s="17">
        <v>7671953.0</v>
      </c>
      <c r="G19012" s="17">
        <v>7671953.0</v>
      </c>
      <c r="H19012" s="17">
        <v>7671953.0</v>
      </c>
    </row>
    <row r="19013">
      <c r="A19013" s="7" t="s">
        <v>40199</v>
      </c>
      <c r="B19013" s="17" t="s">
        <v>40200</v>
      </c>
      <c r="C19013" s="17">
        <v>2.0</v>
      </c>
      <c r="D19013" s="17">
        <v>1.23094775E7</v>
      </c>
      <c r="E19013" s="17">
        <v>2403015.0</v>
      </c>
      <c r="F19013" s="17">
        <v>2403015.0</v>
      </c>
      <c r="G19013" s="17">
        <v>2.221594E7</v>
      </c>
      <c r="H19013" s="17">
        <v>2.221594E7</v>
      </c>
    </row>
    <row r="19014">
      <c r="A19014" s="7" t="s">
        <v>40199</v>
      </c>
      <c r="B19014" s="17" t="s">
        <v>40200</v>
      </c>
      <c r="C19014" s="17">
        <v>2.0</v>
      </c>
      <c r="D19014" s="17">
        <v>1.23094775E7</v>
      </c>
      <c r="E19014" s="17">
        <v>2403015.0</v>
      </c>
      <c r="F19014" s="17">
        <v>2403015.0</v>
      </c>
      <c r="G19014" s="17">
        <v>2.221594E7</v>
      </c>
      <c r="H19014" s="17">
        <v>2.221594E7</v>
      </c>
    </row>
    <row r="19015">
      <c r="A19015" s="7" t="s">
        <v>40201</v>
      </c>
      <c r="B19015" s="17" t="s">
        <v>40202</v>
      </c>
      <c r="C19015" s="17">
        <v>6.0</v>
      </c>
      <c r="D19015" s="17">
        <v>1.255486367E7</v>
      </c>
      <c r="E19015" s="17">
        <v>3036552.0</v>
      </c>
      <c r="F19015" s="17">
        <v>6119100.0</v>
      </c>
      <c r="G19015" s="17">
        <v>1.7241561E7</v>
      </c>
      <c r="H19015" s="17">
        <v>3.3639798E7</v>
      </c>
    </row>
    <row r="19016">
      <c r="A19016" s="7" t="s">
        <v>40201</v>
      </c>
      <c r="B19016" s="17" t="s">
        <v>40202</v>
      </c>
      <c r="C19016" s="17">
        <v>6.0</v>
      </c>
      <c r="D19016" s="17">
        <v>1.255486367E7</v>
      </c>
      <c r="E19016" s="17">
        <v>3036552.0</v>
      </c>
      <c r="F19016" s="17">
        <v>6119100.0</v>
      </c>
      <c r="G19016" s="17">
        <v>1.7241561E7</v>
      </c>
      <c r="H19016" s="17">
        <v>3.3639798E7</v>
      </c>
    </row>
    <row r="19017">
      <c r="A19017" s="7" t="s">
        <v>40203</v>
      </c>
      <c r="B19017" s="17" t="s">
        <v>40204</v>
      </c>
      <c r="C19017" s="17">
        <v>29.0</v>
      </c>
      <c r="D19017" s="17">
        <v>1.294634986E7</v>
      </c>
      <c r="E19017" s="17">
        <v>4740927.0</v>
      </c>
      <c r="F19017" s="17">
        <v>1.0475789E7</v>
      </c>
      <c r="G19017" s="17">
        <v>1.70388E7</v>
      </c>
      <c r="H19017" s="17">
        <v>3.0290829E7</v>
      </c>
    </row>
    <row r="19018">
      <c r="A19018" s="7" t="s">
        <v>40203</v>
      </c>
      <c r="B19018" s="17" t="s">
        <v>40204</v>
      </c>
      <c r="C19018" s="17">
        <v>29.0</v>
      </c>
      <c r="D19018" s="17">
        <v>1.294634986E7</v>
      </c>
      <c r="E19018" s="17">
        <v>4740927.0</v>
      </c>
      <c r="F19018" s="17">
        <v>1.0475789E7</v>
      </c>
      <c r="G19018" s="17">
        <v>1.70388E7</v>
      </c>
      <c r="H19018" s="17">
        <v>3.0290829E7</v>
      </c>
    </row>
    <row r="19019">
      <c r="A19019" s="7" t="s">
        <v>40205</v>
      </c>
      <c r="B19019" s="17" t="s">
        <v>40206</v>
      </c>
      <c r="C19019" s="17">
        <v>1.0</v>
      </c>
      <c r="D19019" s="17">
        <v>1.693438E7</v>
      </c>
      <c r="E19019" s="17">
        <v>1.693438E7</v>
      </c>
      <c r="F19019" s="17">
        <v>1.693438E7</v>
      </c>
      <c r="G19019" s="17">
        <v>1.693438E7</v>
      </c>
      <c r="H19019" s="17">
        <v>1.693438E7</v>
      </c>
    </row>
    <row r="19020">
      <c r="A19020" s="7" t="s">
        <v>40205</v>
      </c>
      <c r="B19020" s="17" t="s">
        <v>40206</v>
      </c>
      <c r="C19020" s="17">
        <v>1.0</v>
      </c>
      <c r="D19020" s="17">
        <v>1.693438E7</v>
      </c>
      <c r="E19020" s="17">
        <v>1.693438E7</v>
      </c>
      <c r="F19020" s="17">
        <v>1.693438E7</v>
      </c>
      <c r="G19020" s="17">
        <v>1.693438E7</v>
      </c>
      <c r="H19020" s="17">
        <v>1.693438E7</v>
      </c>
    </row>
    <row r="19021">
      <c r="A19021" s="7" t="s">
        <v>40207</v>
      </c>
      <c r="B19021" s="17" t="s">
        <v>40208</v>
      </c>
      <c r="C19021" s="17">
        <v>3.0</v>
      </c>
      <c r="D19021" s="17">
        <v>1.554977133E7</v>
      </c>
      <c r="E19021" s="17">
        <v>7806750.0</v>
      </c>
      <c r="F19021" s="17">
        <v>1.9188723E7</v>
      </c>
      <c r="G19021" s="17">
        <v>1.9653841E7</v>
      </c>
      <c r="H19021" s="17">
        <v>1.9653841E7</v>
      </c>
    </row>
    <row r="19022">
      <c r="A19022" s="7" t="s">
        <v>40207</v>
      </c>
      <c r="B19022" s="17" t="s">
        <v>40208</v>
      </c>
      <c r="C19022" s="17">
        <v>3.0</v>
      </c>
      <c r="D19022" s="17">
        <v>1.554977133E7</v>
      </c>
      <c r="E19022" s="17">
        <v>7806750.0</v>
      </c>
      <c r="F19022" s="17">
        <v>1.9188723E7</v>
      </c>
      <c r="G19022" s="17">
        <v>1.9653841E7</v>
      </c>
      <c r="H19022" s="17">
        <v>1.9653841E7</v>
      </c>
    </row>
    <row r="19023">
      <c r="A19023" s="7" t="s">
        <v>40209</v>
      </c>
      <c r="B19023" s="17" t="s">
        <v>40210</v>
      </c>
      <c r="C19023" s="17">
        <v>4.0</v>
      </c>
      <c r="D19023" s="17">
        <v>1.4899261E7</v>
      </c>
      <c r="E19023" s="17">
        <v>6551183.0</v>
      </c>
      <c r="F19023" s="17">
        <v>6891476.0</v>
      </c>
      <c r="G19023" s="17">
        <v>8925500.0</v>
      </c>
      <c r="H19023" s="17">
        <v>3.7228885E7</v>
      </c>
    </row>
    <row r="19024">
      <c r="A19024" s="7" t="s">
        <v>40209</v>
      </c>
      <c r="B19024" s="17" t="s">
        <v>40210</v>
      </c>
      <c r="C19024" s="17">
        <v>4.0</v>
      </c>
      <c r="D19024" s="17">
        <v>1.4899261E7</v>
      </c>
      <c r="E19024" s="17">
        <v>6551183.0</v>
      </c>
      <c r="F19024" s="17">
        <v>6891476.0</v>
      </c>
      <c r="G19024" s="17">
        <v>8925500.0</v>
      </c>
      <c r="H19024" s="17">
        <v>3.7228885E7</v>
      </c>
    </row>
    <row r="19025">
      <c r="A19025" s="7" t="s">
        <v>40211</v>
      </c>
      <c r="B19025" s="17" t="s">
        <v>40212</v>
      </c>
      <c r="C19025" s="17">
        <v>19.0</v>
      </c>
      <c r="D19025" s="17">
        <v>1.755110237E7</v>
      </c>
      <c r="E19025" s="17">
        <v>5738635.0</v>
      </c>
      <c r="F19025" s="17">
        <v>8762206.0</v>
      </c>
      <c r="G19025" s="17">
        <v>2.4264191E7</v>
      </c>
      <c r="H19025" s="17">
        <v>4.7620845E7</v>
      </c>
    </row>
    <row r="19026">
      <c r="A19026" s="7" t="s">
        <v>40211</v>
      </c>
      <c r="B19026" s="17" t="s">
        <v>40212</v>
      </c>
      <c r="C19026" s="17">
        <v>19.0</v>
      </c>
      <c r="D19026" s="17">
        <v>1.755110237E7</v>
      </c>
      <c r="E19026" s="17">
        <v>5738635.0</v>
      </c>
      <c r="F19026" s="17">
        <v>8762206.0</v>
      </c>
      <c r="G19026" s="17">
        <v>2.4264191E7</v>
      </c>
      <c r="H19026" s="17">
        <v>4.7620845E7</v>
      </c>
    </row>
    <row r="19027">
      <c r="A19027" s="7" t="s">
        <v>40214</v>
      </c>
      <c r="B19027" s="17" t="s">
        <v>40215</v>
      </c>
      <c r="C19027" s="17">
        <v>19.0</v>
      </c>
      <c r="D19027" s="17">
        <v>8897721.737</v>
      </c>
      <c r="E19027" s="17">
        <v>3510212.0</v>
      </c>
      <c r="F19027" s="17">
        <v>5764825.0</v>
      </c>
      <c r="G19027" s="17">
        <v>9413696.0</v>
      </c>
      <c r="H19027" s="17">
        <v>2.5598928E7</v>
      </c>
    </row>
    <row r="19028">
      <c r="A19028" s="7" t="s">
        <v>40214</v>
      </c>
      <c r="B19028" s="17" t="s">
        <v>40215</v>
      </c>
      <c r="C19028" s="17">
        <v>19.0</v>
      </c>
      <c r="D19028" s="17">
        <v>8897721.737</v>
      </c>
      <c r="E19028" s="17">
        <v>3510212.0</v>
      </c>
      <c r="F19028" s="17">
        <v>5764825.0</v>
      </c>
      <c r="G19028" s="17">
        <v>9413696.0</v>
      </c>
      <c r="H19028" s="17">
        <v>2.5598928E7</v>
      </c>
    </row>
    <row r="19029">
      <c r="A19029" s="7" t="s">
        <v>40216</v>
      </c>
      <c r="B19029" s="17" t="s">
        <v>40217</v>
      </c>
      <c r="C19029" s="17">
        <v>2.0</v>
      </c>
      <c r="D19029" s="17">
        <v>1.0983568E7</v>
      </c>
      <c r="E19029" s="17">
        <v>8440236.0</v>
      </c>
      <c r="F19029" s="17">
        <v>8440236.0</v>
      </c>
      <c r="G19029" s="17">
        <v>1.35269E7</v>
      </c>
      <c r="H19029" s="17">
        <v>1.35269E7</v>
      </c>
    </row>
    <row r="19030">
      <c r="A19030" s="7" t="s">
        <v>40216</v>
      </c>
      <c r="B19030" s="17" t="s">
        <v>40217</v>
      </c>
      <c r="C19030" s="17">
        <v>2.0</v>
      </c>
      <c r="D19030" s="17">
        <v>1.0983568E7</v>
      </c>
      <c r="E19030" s="17">
        <v>8440236.0</v>
      </c>
      <c r="F19030" s="17">
        <v>8440236.0</v>
      </c>
      <c r="G19030" s="17">
        <v>1.35269E7</v>
      </c>
      <c r="H19030" s="17">
        <v>1.35269E7</v>
      </c>
    </row>
    <row r="19031">
      <c r="A19031" s="7" t="s">
        <v>40218</v>
      </c>
      <c r="B19031" s="17" t="s">
        <v>40219</v>
      </c>
      <c r="C19031" s="17">
        <v>1.0</v>
      </c>
      <c r="D19031" s="17">
        <v>2476180.0</v>
      </c>
      <c r="E19031" s="17">
        <v>2476180.0</v>
      </c>
      <c r="F19031" s="17">
        <v>2476180.0</v>
      </c>
      <c r="G19031" s="17">
        <v>2476180.0</v>
      </c>
      <c r="H19031" s="17">
        <v>2476180.0</v>
      </c>
    </row>
    <row r="19032">
      <c r="A19032" s="7" t="s">
        <v>40218</v>
      </c>
      <c r="B19032" s="17" t="s">
        <v>40219</v>
      </c>
      <c r="C19032" s="17">
        <v>1.0</v>
      </c>
      <c r="D19032" s="17">
        <v>2476180.0</v>
      </c>
      <c r="E19032" s="17">
        <v>2476180.0</v>
      </c>
      <c r="F19032" s="17">
        <v>2476180.0</v>
      </c>
      <c r="G19032" s="17">
        <v>2476180.0</v>
      </c>
      <c r="H19032" s="17">
        <v>2476180.0</v>
      </c>
    </row>
    <row r="19033">
      <c r="A19033" s="7" t="s">
        <v>40220</v>
      </c>
      <c r="B19033" s="17" t="s">
        <v>40221</v>
      </c>
      <c r="C19033" s="17">
        <v>2.0</v>
      </c>
      <c r="D19033" s="17">
        <v>1.2654117E7</v>
      </c>
      <c r="E19033" s="17">
        <v>1.02524E7</v>
      </c>
      <c r="F19033" s="17">
        <v>1.02524E7</v>
      </c>
      <c r="G19033" s="17">
        <v>1.5055834E7</v>
      </c>
      <c r="H19033" s="17">
        <v>1.5055834E7</v>
      </c>
    </row>
    <row r="19034">
      <c r="A19034" s="7" t="s">
        <v>40220</v>
      </c>
      <c r="B19034" s="17" t="s">
        <v>40221</v>
      </c>
      <c r="C19034" s="17">
        <v>2.0</v>
      </c>
      <c r="D19034" s="17">
        <v>1.2654117E7</v>
      </c>
      <c r="E19034" s="17">
        <v>1.02524E7</v>
      </c>
      <c r="F19034" s="17">
        <v>1.02524E7</v>
      </c>
      <c r="G19034" s="17">
        <v>1.5055834E7</v>
      </c>
      <c r="H19034" s="17">
        <v>1.5055834E7</v>
      </c>
    </row>
    <row r="19035">
      <c r="A19035" s="7" t="s">
        <v>40222</v>
      </c>
      <c r="B19035" s="17" t="s">
        <v>40223</v>
      </c>
      <c r="C19035" s="17">
        <v>2.0</v>
      </c>
      <c r="D19035" s="17">
        <v>3.84915735E7</v>
      </c>
      <c r="E19035" s="17">
        <v>1.4160838E7</v>
      </c>
      <c r="F19035" s="17">
        <v>1.4160838E7</v>
      </c>
      <c r="G19035" s="17">
        <v>6.2822309E7</v>
      </c>
      <c r="H19035" s="17">
        <v>6.2822309E7</v>
      </c>
    </row>
    <row r="19036">
      <c r="A19036" s="7" t="s">
        <v>40222</v>
      </c>
      <c r="B19036" s="17" t="s">
        <v>40223</v>
      </c>
      <c r="C19036" s="17">
        <v>2.0</v>
      </c>
      <c r="D19036" s="17">
        <v>3.84915735E7</v>
      </c>
      <c r="E19036" s="17">
        <v>1.4160838E7</v>
      </c>
      <c r="F19036" s="17">
        <v>1.4160838E7</v>
      </c>
      <c r="G19036" s="17">
        <v>6.2822309E7</v>
      </c>
      <c r="H19036" s="17">
        <v>6.2822309E7</v>
      </c>
    </row>
    <row r="19037">
      <c r="A19037" s="7" t="s">
        <v>40224</v>
      </c>
      <c r="B19037" s="17" t="s">
        <v>40225</v>
      </c>
      <c r="C19037" s="17">
        <v>1.0</v>
      </c>
      <c r="D19037" s="17">
        <v>5566832.0</v>
      </c>
      <c r="E19037" s="17">
        <v>5566832.0</v>
      </c>
      <c r="F19037" s="17">
        <v>5566832.0</v>
      </c>
      <c r="G19037" s="17">
        <v>5566832.0</v>
      </c>
      <c r="H19037" s="17">
        <v>5566832.0</v>
      </c>
    </row>
    <row r="19038">
      <c r="A19038" s="7" t="s">
        <v>40224</v>
      </c>
      <c r="B19038" s="17" t="s">
        <v>40225</v>
      </c>
      <c r="C19038" s="17">
        <v>1.0</v>
      </c>
      <c r="D19038" s="17">
        <v>5566832.0</v>
      </c>
      <c r="E19038" s="17">
        <v>5566832.0</v>
      </c>
      <c r="F19038" s="17">
        <v>5566832.0</v>
      </c>
      <c r="G19038" s="17">
        <v>5566832.0</v>
      </c>
      <c r="H19038" s="17">
        <v>5566832.0</v>
      </c>
    </row>
    <row r="19039">
      <c r="A19039" s="7" t="s">
        <v>40226</v>
      </c>
      <c r="B19039" s="17" t="s">
        <v>40227</v>
      </c>
      <c r="C19039" s="17">
        <v>3.0</v>
      </c>
      <c r="D19039" s="17">
        <v>2.993212533E7</v>
      </c>
      <c r="E19039" s="17">
        <v>1.3840956E7</v>
      </c>
      <c r="F19039" s="17">
        <v>3.391202E7</v>
      </c>
      <c r="G19039" s="17">
        <v>4.20434E7</v>
      </c>
      <c r="H19039" s="17">
        <v>4.20434E7</v>
      </c>
    </row>
    <row r="19040">
      <c r="A19040" s="7" t="s">
        <v>40226</v>
      </c>
      <c r="B19040" s="17" t="s">
        <v>40227</v>
      </c>
      <c r="C19040" s="17">
        <v>3.0</v>
      </c>
      <c r="D19040" s="17">
        <v>2.993212533E7</v>
      </c>
      <c r="E19040" s="17">
        <v>1.3840956E7</v>
      </c>
      <c r="F19040" s="17">
        <v>3.391202E7</v>
      </c>
      <c r="G19040" s="17">
        <v>4.20434E7</v>
      </c>
      <c r="H19040" s="17">
        <v>4.20434E7</v>
      </c>
    </row>
    <row r="19041">
      <c r="A19041" s="7" t="s">
        <v>40228</v>
      </c>
      <c r="B19041" s="17" t="s">
        <v>40229</v>
      </c>
      <c r="C19041" s="17">
        <v>1.0</v>
      </c>
      <c r="D19041" s="17">
        <v>2.084377E7</v>
      </c>
      <c r="E19041" s="17">
        <v>2.084377E7</v>
      </c>
      <c r="F19041" s="17">
        <v>2.084377E7</v>
      </c>
      <c r="G19041" s="17">
        <v>2.084377E7</v>
      </c>
      <c r="H19041" s="17">
        <v>2.084377E7</v>
      </c>
    </row>
    <row r="19042">
      <c r="A19042" s="7" t="s">
        <v>40228</v>
      </c>
      <c r="B19042" s="17" t="s">
        <v>40229</v>
      </c>
      <c r="C19042" s="17">
        <v>1.0</v>
      </c>
      <c r="D19042" s="17">
        <v>2.084377E7</v>
      </c>
      <c r="E19042" s="17">
        <v>2.084377E7</v>
      </c>
      <c r="F19042" s="17">
        <v>2.084377E7</v>
      </c>
      <c r="G19042" s="17">
        <v>2.084377E7</v>
      </c>
      <c r="H19042" s="17">
        <v>2.084377E7</v>
      </c>
    </row>
    <row r="19043">
      <c r="A19043" s="7" t="s">
        <v>40230</v>
      </c>
      <c r="B19043" s="17" t="s">
        <v>40231</v>
      </c>
      <c r="C19043" s="17">
        <v>3.0</v>
      </c>
      <c r="D19043" s="17">
        <v>1.575862567E7</v>
      </c>
      <c r="E19043" s="17">
        <v>8720416.0</v>
      </c>
      <c r="F19043" s="17">
        <v>1.355732E7</v>
      </c>
      <c r="G19043" s="17">
        <v>2.4998141E7</v>
      </c>
      <c r="H19043" s="17">
        <v>2.4998141E7</v>
      </c>
    </row>
    <row r="19044">
      <c r="A19044" s="7" t="s">
        <v>40230</v>
      </c>
      <c r="B19044" s="17" t="s">
        <v>40231</v>
      </c>
      <c r="C19044" s="17">
        <v>3.0</v>
      </c>
      <c r="D19044" s="17">
        <v>1.575862567E7</v>
      </c>
      <c r="E19044" s="17">
        <v>8720416.0</v>
      </c>
      <c r="F19044" s="17">
        <v>1.355732E7</v>
      </c>
      <c r="G19044" s="17">
        <v>2.4998141E7</v>
      </c>
      <c r="H19044" s="17">
        <v>2.4998141E7</v>
      </c>
    </row>
    <row r="19045">
      <c r="A19045" s="7" t="s">
        <v>40232</v>
      </c>
      <c r="B19045" s="17" t="s">
        <v>40233</v>
      </c>
      <c r="C19045" s="17">
        <v>3.0</v>
      </c>
      <c r="D19045" s="17">
        <v>8218177.667</v>
      </c>
      <c r="E19045" s="17">
        <v>5728966.0</v>
      </c>
      <c r="F19045" s="17">
        <v>8342529.0</v>
      </c>
      <c r="G19045" s="17">
        <v>1.0583038E7</v>
      </c>
      <c r="H19045" s="17">
        <v>1.0583038E7</v>
      </c>
    </row>
    <row r="19046">
      <c r="A19046" s="7" t="s">
        <v>40232</v>
      </c>
      <c r="B19046" s="17" t="s">
        <v>40233</v>
      </c>
      <c r="C19046" s="17">
        <v>3.0</v>
      </c>
      <c r="D19046" s="17">
        <v>8218177.667</v>
      </c>
      <c r="E19046" s="17">
        <v>5728966.0</v>
      </c>
      <c r="F19046" s="17">
        <v>8342529.0</v>
      </c>
      <c r="G19046" s="17">
        <v>1.0583038E7</v>
      </c>
      <c r="H19046" s="17">
        <v>1.0583038E7</v>
      </c>
    </row>
    <row r="19047">
      <c r="A19047" s="7" t="s">
        <v>40234</v>
      </c>
      <c r="B19047" s="17" t="s">
        <v>40235</v>
      </c>
      <c r="C19047" s="17">
        <v>1.0</v>
      </c>
      <c r="D19047" s="17">
        <v>4091634.0</v>
      </c>
      <c r="E19047" s="17">
        <v>4091634.0</v>
      </c>
      <c r="F19047" s="17">
        <v>4091634.0</v>
      </c>
      <c r="G19047" s="17">
        <v>4091634.0</v>
      </c>
      <c r="H19047" s="17">
        <v>4091634.0</v>
      </c>
    </row>
    <row r="19048">
      <c r="A19048" s="7" t="s">
        <v>40234</v>
      </c>
      <c r="B19048" s="17" t="s">
        <v>40235</v>
      </c>
      <c r="C19048" s="17">
        <v>1.0</v>
      </c>
      <c r="D19048" s="17">
        <v>4091634.0</v>
      </c>
      <c r="E19048" s="17">
        <v>4091634.0</v>
      </c>
      <c r="F19048" s="17">
        <v>4091634.0</v>
      </c>
      <c r="G19048" s="17">
        <v>4091634.0</v>
      </c>
      <c r="H19048" s="17">
        <v>4091634.0</v>
      </c>
    </row>
    <row r="19049">
      <c r="A19049" s="7" t="s">
        <v>40237</v>
      </c>
      <c r="B19049" s="17" t="s">
        <v>40238</v>
      </c>
      <c r="C19049" s="17">
        <v>1.0</v>
      </c>
      <c r="D19049" s="17">
        <v>6.7360234E7</v>
      </c>
      <c r="E19049" s="17">
        <v>6.7360234E7</v>
      </c>
      <c r="F19049" s="17">
        <v>6.7360234E7</v>
      </c>
      <c r="G19049" s="17">
        <v>6.7360234E7</v>
      </c>
      <c r="H19049" s="17">
        <v>6.7360234E7</v>
      </c>
    </row>
    <row r="19050">
      <c r="A19050" s="7" t="s">
        <v>40237</v>
      </c>
      <c r="B19050" s="17" t="s">
        <v>40238</v>
      </c>
      <c r="C19050" s="17">
        <v>1.0</v>
      </c>
      <c r="D19050" s="17">
        <v>6.7360234E7</v>
      </c>
      <c r="E19050" s="17">
        <v>6.7360234E7</v>
      </c>
      <c r="F19050" s="17">
        <v>6.7360234E7</v>
      </c>
      <c r="G19050" s="17">
        <v>6.7360234E7</v>
      </c>
      <c r="H19050" s="17">
        <v>6.7360234E7</v>
      </c>
    </row>
    <row r="19051">
      <c r="A19051" s="7" t="s">
        <v>40239</v>
      </c>
      <c r="B19051" s="17" t="s">
        <v>40240</v>
      </c>
      <c r="C19051" s="17">
        <v>2.0</v>
      </c>
      <c r="D19051" s="17">
        <v>9030066.0</v>
      </c>
      <c r="E19051" s="17">
        <v>6973932.0</v>
      </c>
      <c r="F19051" s="17">
        <v>6973932.0</v>
      </c>
      <c r="G19051" s="17">
        <v>1.10862E7</v>
      </c>
      <c r="H19051" s="17">
        <v>1.10862E7</v>
      </c>
    </row>
    <row r="19052">
      <c r="A19052" s="7" t="s">
        <v>40239</v>
      </c>
      <c r="B19052" s="17" t="s">
        <v>40240</v>
      </c>
      <c r="C19052" s="17">
        <v>2.0</v>
      </c>
      <c r="D19052" s="17">
        <v>9030066.0</v>
      </c>
      <c r="E19052" s="17">
        <v>6973932.0</v>
      </c>
      <c r="F19052" s="17">
        <v>6973932.0</v>
      </c>
      <c r="G19052" s="17">
        <v>1.10862E7</v>
      </c>
      <c r="H19052" s="17">
        <v>1.10862E7</v>
      </c>
    </row>
    <row r="19053">
      <c r="A19053" s="7" t="s">
        <v>40241</v>
      </c>
      <c r="B19053" s="17" t="s">
        <v>40242</v>
      </c>
      <c r="C19053" s="17">
        <v>1.0</v>
      </c>
      <c r="D19053" s="17">
        <v>5708061.0</v>
      </c>
      <c r="E19053" s="17">
        <v>5708061.0</v>
      </c>
      <c r="F19053" s="17">
        <v>5708061.0</v>
      </c>
      <c r="G19053" s="17">
        <v>5708061.0</v>
      </c>
      <c r="H19053" s="17">
        <v>5708061.0</v>
      </c>
    </row>
    <row r="19054">
      <c r="A19054" s="7" t="s">
        <v>40241</v>
      </c>
      <c r="B19054" s="17" t="s">
        <v>40242</v>
      </c>
      <c r="C19054" s="17">
        <v>1.0</v>
      </c>
      <c r="D19054" s="17">
        <v>5708061.0</v>
      </c>
      <c r="E19054" s="17">
        <v>5708061.0</v>
      </c>
      <c r="F19054" s="17">
        <v>5708061.0</v>
      </c>
      <c r="G19054" s="17">
        <v>5708061.0</v>
      </c>
      <c r="H19054" s="17">
        <v>5708061.0</v>
      </c>
    </row>
    <row r="19055">
      <c r="A19055" s="7" t="s">
        <v>40243</v>
      </c>
      <c r="B19055" s="17" t="s">
        <v>40244</v>
      </c>
      <c r="C19055" s="17">
        <v>2.0</v>
      </c>
      <c r="D19055" s="17">
        <v>7.1723609E7</v>
      </c>
      <c r="E19055" s="17">
        <v>6.8016768E7</v>
      </c>
      <c r="F19055" s="17">
        <v>6.8016768E7</v>
      </c>
      <c r="G19055" s="17">
        <v>7.543045E7</v>
      </c>
      <c r="H19055" s="17">
        <v>7.543045E7</v>
      </c>
    </row>
    <row r="19056">
      <c r="A19056" s="7" t="s">
        <v>40243</v>
      </c>
      <c r="B19056" s="17" t="s">
        <v>40244</v>
      </c>
      <c r="C19056" s="17">
        <v>2.0</v>
      </c>
      <c r="D19056" s="17">
        <v>7.1723609E7</v>
      </c>
      <c r="E19056" s="17">
        <v>6.8016768E7</v>
      </c>
      <c r="F19056" s="17">
        <v>6.8016768E7</v>
      </c>
      <c r="G19056" s="17">
        <v>7.543045E7</v>
      </c>
      <c r="H19056" s="17">
        <v>7.543045E7</v>
      </c>
    </row>
    <row r="19057">
      <c r="A19057" s="7" t="s">
        <v>40245</v>
      </c>
      <c r="B19057" s="17" t="s">
        <v>40246</v>
      </c>
      <c r="C19057" s="17">
        <v>4.0</v>
      </c>
      <c r="D19057" s="17">
        <v>1.7033683E7</v>
      </c>
      <c r="E19057" s="17">
        <v>3280622.0</v>
      </c>
      <c r="F19057" s="17">
        <v>7920472.0</v>
      </c>
      <c r="G19057" s="17">
        <v>8182458.0</v>
      </c>
      <c r="H19057" s="17">
        <v>4.875118E7</v>
      </c>
    </row>
    <row r="19058">
      <c r="A19058" s="7" t="s">
        <v>40245</v>
      </c>
      <c r="B19058" s="17" t="s">
        <v>40246</v>
      </c>
      <c r="C19058" s="17">
        <v>4.0</v>
      </c>
      <c r="D19058" s="17">
        <v>1.7033683E7</v>
      </c>
      <c r="E19058" s="17">
        <v>3280622.0</v>
      </c>
      <c r="F19058" s="17">
        <v>7920472.0</v>
      </c>
      <c r="G19058" s="17">
        <v>8182458.0</v>
      </c>
      <c r="H19058" s="17">
        <v>4.875118E7</v>
      </c>
    </row>
    <row r="19059">
      <c r="A19059" s="7" t="s">
        <v>40248</v>
      </c>
      <c r="B19059" s="17" t="s">
        <v>40249</v>
      </c>
      <c r="C19059" s="17">
        <v>39.0</v>
      </c>
      <c r="D19059" s="17">
        <v>1.500517779E7</v>
      </c>
      <c r="E19059" s="17">
        <v>5025719.0</v>
      </c>
      <c r="F19059" s="17">
        <v>1.1554401E7</v>
      </c>
      <c r="G19059" s="17">
        <v>1.7665841E7</v>
      </c>
      <c r="H19059" s="17">
        <v>3.3213026E7</v>
      </c>
    </row>
    <row r="19060">
      <c r="A19060" s="7" t="s">
        <v>40248</v>
      </c>
      <c r="B19060" s="17" t="s">
        <v>40249</v>
      </c>
      <c r="C19060" s="17">
        <v>39.0</v>
      </c>
      <c r="D19060" s="17">
        <v>1.500517779E7</v>
      </c>
      <c r="E19060" s="17">
        <v>5025719.0</v>
      </c>
      <c r="F19060" s="17">
        <v>1.1554401E7</v>
      </c>
      <c r="G19060" s="17">
        <v>1.7665841E7</v>
      </c>
      <c r="H19060" s="17">
        <v>3.3213026E7</v>
      </c>
    </row>
    <row r="19061">
      <c r="A19061" s="7" t="s">
        <v>40250</v>
      </c>
      <c r="B19061" s="17" t="s">
        <v>40251</v>
      </c>
      <c r="C19061" s="17">
        <v>7.0</v>
      </c>
      <c r="D19061" s="17">
        <v>6737373.857</v>
      </c>
      <c r="E19061" s="17">
        <v>4047990.0</v>
      </c>
      <c r="F19061" s="17">
        <v>4729816.0</v>
      </c>
      <c r="G19061" s="17">
        <v>1.1973164E7</v>
      </c>
      <c r="H19061" s="17">
        <v>1.2237674E7</v>
      </c>
    </row>
    <row r="19062">
      <c r="A19062" s="7" t="s">
        <v>40250</v>
      </c>
      <c r="B19062" s="17" t="s">
        <v>40251</v>
      </c>
      <c r="C19062" s="17">
        <v>7.0</v>
      </c>
      <c r="D19062" s="17">
        <v>6737373.857</v>
      </c>
      <c r="E19062" s="17">
        <v>4047990.0</v>
      </c>
      <c r="F19062" s="17">
        <v>4729816.0</v>
      </c>
      <c r="G19062" s="17">
        <v>1.1973164E7</v>
      </c>
      <c r="H19062" s="17">
        <v>1.2237674E7</v>
      </c>
    </row>
    <row r="19063">
      <c r="A19063" s="7" t="s">
        <v>40252</v>
      </c>
      <c r="B19063" s="17" t="s">
        <v>40253</v>
      </c>
      <c r="C19063" s="17">
        <v>1.0</v>
      </c>
      <c r="D19063" s="17">
        <v>1.9457277E7</v>
      </c>
      <c r="E19063" s="17">
        <v>1.9457277E7</v>
      </c>
      <c r="F19063" s="17">
        <v>1.9457277E7</v>
      </c>
      <c r="G19063" s="17">
        <v>1.9457277E7</v>
      </c>
      <c r="H19063" s="17">
        <v>1.9457277E7</v>
      </c>
    </row>
    <row r="19064">
      <c r="A19064" s="7" t="s">
        <v>40252</v>
      </c>
      <c r="B19064" s="17" t="s">
        <v>40253</v>
      </c>
      <c r="C19064" s="17">
        <v>1.0</v>
      </c>
      <c r="D19064" s="17">
        <v>1.9457277E7</v>
      </c>
      <c r="E19064" s="17">
        <v>1.9457277E7</v>
      </c>
      <c r="F19064" s="17">
        <v>1.9457277E7</v>
      </c>
      <c r="G19064" s="17">
        <v>1.9457277E7</v>
      </c>
      <c r="H19064" s="17">
        <v>1.9457277E7</v>
      </c>
    </row>
    <row r="19065">
      <c r="A19065" s="7" t="s">
        <v>40254</v>
      </c>
      <c r="B19065" s="17" t="s">
        <v>40255</v>
      </c>
      <c r="C19065" s="17">
        <v>1.0</v>
      </c>
      <c r="D19065" s="17">
        <v>3.4984573E7</v>
      </c>
      <c r="E19065" s="17">
        <v>3.4984573E7</v>
      </c>
      <c r="F19065" s="17">
        <v>3.4984573E7</v>
      </c>
      <c r="G19065" s="17">
        <v>3.4984573E7</v>
      </c>
      <c r="H19065" s="17">
        <v>3.4984573E7</v>
      </c>
    </row>
    <row r="19066">
      <c r="A19066" s="7" t="s">
        <v>40254</v>
      </c>
      <c r="B19066" s="17" t="s">
        <v>40255</v>
      </c>
      <c r="C19066" s="17">
        <v>1.0</v>
      </c>
      <c r="D19066" s="17">
        <v>3.4984573E7</v>
      </c>
      <c r="E19066" s="17">
        <v>3.4984573E7</v>
      </c>
      <c r="F19066" s="17">
        <v>3.4984573E7</v>
      </c>
      <c r="G19066" s="17">
        <v>3.4984573E7</v>
      </c>
      <c r="H19066" s="17">
        <v>3.4984573E7</v>
      </c>
    </row>
    <row r="19067">
      <c r="A19067" s="7" t="s">
        <v>40256</v>
      </c>
      <c r="B19067" s="17" t="s">
        <v>40257</v>
      </c>
      <c r="C19067" s="17">
        <v>1.0</v>
      </c>
      <c r="D19067" s="17">
        <v>3066176.0</v>
      </c>
      <c r="E19067" s="17">
        <v>3066176.0</v>
      </c>
      <c r="F19067" s="17">
        <v>3066176.0</v>
      </c>
      <c r="G19067" s="17">
        <v>3066176.0</v>
      </c>
      <c r="H19067" s="17">
        <v>3066176.0</v>
      </c>
    </row>
    <row r="19068">
      <c r="A19068" s="7" t="s">
        <v>40256</v>
      </c>
      <c r="B19068" s="17" t="s">
        <v>40257</v>
      </c>
      <c r="C19068" s="17">
        <v>1.0</v>
      </c>
      <c r="D19068" s="17">
        <v>3066176.0</v>
      </c>
      <c r="E19068" s="17">
        <v>3066176.0</v>
      </c>
      <c r="F19068" s="17">
        <v>3066176.0</v>
      </c>
      <c r="G19068" s="17">
        <v>3066176.0</v>
      </c>
      <c r="H19068" s="17">
        <v>3066176.0</v>
      </c>
    </row>
    <row r="19069">
      <c r="A19069" s="7" t="s">
        <v>40258</v>
      </c>
      <c r="B19069" s="17" t="s">
        <v>40259</v>
      </c>
      <c r="C19069" s="17">
        <v>20.0</v>
      </c>
      <c r="D19069" s="17">
        <v>2.11137111E7</v>
      </c>
      <c r="E19069" s="17">
        <v>8870749.0</v>
      </c>
      <c r="F19069" s="17">
        <v>1.3149634E7</v>
      </c>
      <c r="G19069" s="17">
        <v>2.1684869E7</v>
      </c>
      <c r="H19069" s="17">
        <v>4.1893143E7</v>
      </c>
    </row>
    <row r="19070">
      <c r="A19070" s="7" t="s">
        <v>40258</v>
      </c>
      <c r="B19070" s="17" t="s">
        <v>40259</v>
      </c>
      <c r="C19070" s="17">
        <v>20.0</v>
      </c>
      <c r="D19070" s="17">
        <v>2.11137111E7</v>
      </c>
      <c r="E19070" s="17">
        <v>8870749.0</v>
      </c>
      <c r="F19070" s="17">
        <v>1.3149634E7</v>
      </c>
      <c r="G19070" s="17">
        <v>2.1684869E7</v>
      </c>
      <c r="H19070" s="17">
        <v>4.1893143E7</v>
      </c>
    </row>
    <row r="19071">
      <c r="A19071" s="7" t="s">
        <v>40260</v>
      </c>
      <c r="B19071" s="17" t="s">
        <v>40261</v>
      </c>
      <c r="C19071" s="17">
        <v>9.0</v>
      </c>
      <c r="D19071" s="17">
        <v>1.0756386E7</v>
      </c>
      <c r="E19071" s="17">
        <v>4345211.0</v>
      </c>
      <c r="F19071" s="17">
        <v>5305011.0</v>
      </c>
      <c r="G19071" s="17">
        <v>1.8432696E7</v>
      </c>
      <c r="H19071" s="17">
        <v>3.4819218E7</v>
      </c>
    </row>
    <row r="19072">
      <c r="A19072" s="7" t="s">
        <v>40260</v>
      </c>
      <c r="B19072" s="17" t="s">
        <v>40261</v>
      </c>
      <c r="C19072" s="17">
        <v>9.0</v>
      </c>
      <c r="D19072" s="17">
        <v>1.0756386E7</v>
      </c>
      <c r="E19072" s="17">
        <v>4345211.0</v>
      </c>
      <c r="F19072" s="17">
        <v>5305011.0</v>
      </c>
      <c r="G19072" s="17">
        <v>1.8432696E7</v>
      </c>
      <c r="H19072" s="17">
        <v>3.4819218E7</v>
      </c>
    </row>
    <row r="19073">
      <c r="A19073" s="7" t="s">
        <v>40262</v>
      </c>
      <c r="B19073" s="17" t="s">
        <v>40263</v>
      </c>
      <c r="C19073" s="17">
        <v>123.0</v>
      </c>
      <c r="D19073" s="17">
        <v>2.245901376E7</v>
      </c>
      <c r="E19073" s="17">
        <v>5615425.0</v>
      </c>
      <c r="F19073" s="17">
        <v>1.1855161E7</v>
      </c>
      <c r="G19073" s="17">
        <v>3.0551829E7</v>
      </c>
      <c r="H19073" s="17">
        <v>6.1201889E7</v>
      </c>
    </row>
    <row r="19074">
      <c r="A19074" s="7" t="s">
        <v>40262</v>
      </c>
      <c r="B19074" s="17" t="s">
        <v>40263</v>
      </c>
      <c r="C19074" s="17">
        <v>123.0</v>
      </c>
      <c r="D19074" s="17">
        <v>2.245901376E7</v>
      </c>
      <c r="E19074" s="17">
        <v>5615425.0</v>
      </c>
      <c r="F19074" s="17">
        <v>1.1855161E7</v>
      </c>
      <c r="G19074" s="17">
        <v>3.0551829E7</v>
      </c>
      <c r="H19074" s="17">
        <v>6.1201889E7</v>
      </c>
    </row>
    <row r="19075">
      <c r="A19075" s="7" t="s">
        <v>40265</v>
      </c>
      <c r="B19075" s="17" t="s">
        <v>40266</v>
      </c>
      <c r="C19075" s="17">
        <v>31.0</v>
      </c>
      <c r="D19075" s="17">
        <v>1.414000448E7</v>
      </c>
      <c r="E19075" s="17">
        <v>3461061.0</v>
      </c>
      <c r="F19075" s="17">
        <v>1.2524971E7</v>
      </c>
      <c r="G19075" s="17">
        <v>1.8118276E7</v>
      </c>
      <c r="H19075" s="17">
        <v>2.6971765E7</v>
      </c>
    </row>
    <row r="19076">
      <c r="A19076" s="7" t="s">
        <v>40265</v>
      </c>
      <c r="B19076" s="17" t="s">
        <v>40266</v>
      </c>
      <c r="C19076" s="17">
        <v>31.0</v>
      </c>
      <c r="D19076" s="17">
        <v>1.414000448E7</v>
      </c>
      <c r="E19076" s="17">
        <v>3461061.0</v>
      </c>
      <c r="F19076" s="17">
        <v>1.2524971E7</v>
      </c>
      <c r="G19076" s="17">
        <v>1.8118276E7</v>
      </c>
      <c r="H19076" s="17">
        <v>2.6971765E7</v>
      </c>
    </row>
    <row r="19077">
      <c r="A19077" s="7" t="s">
        <v>40267</v>
      </c>
      <c r="B19077" s="17" t="s">
        <v>40268</v>
      </c>
      <c r="C19077" s="17">
        <v>12.0</v>
      </c>
      <c r="D19077" s="17">
        <v>1.695439658E7</v>
      </c>
      <c r="E19077" s="17">
        <v>2410561.0</v>
      </c>
      <c r="F19077" s="17">
        <v>6985980.0</v>
      </c>
      <c r="G19077" s="17">
        <v>2.3669698E7</v>
      </c>
      <c r="H19077" s="17">
        <v>4.9616155E7</v>
      </c>
    </row>
    <row r="19078">
      <c r="A19078" s="7" t="s">
        <v>40267</v>
      </c>
      <c r="B19078" s="17" t="s">
        <v>40268</v>
      </c>
      <c r="C19078" s="17">
        <v>12.0</v>
      </c>
      <c r="D19078" s="17">
        <v>1.695439658E7</v>
      </c>
      <c r="E19078" s="17">
        <v>2410561.0</v>
      </c>
      <c r="F19078" s="17">
        <v>6985980.0</v>
      </c>
      <c r="G19078" s="17">
        <v>2.3669698E7</v>
      </c>
      <c r="H19078" s="17">
        <v>4.9616155E7</v>
      </c>
    </row>
    <row r="19079">
      <c r="A19079" s="7" t="s">
        <v>40269</v>
      </c>
      <c r="B19079" s="17" t="s">
        <v>40270</v>
      </c>
      <c r="C19079" s="17">
        <v>98.0</v>
      </c>
      <c r="D19079" s="17">
        <v>2.042633983E7</v>
      </c>
      <c r="E19079" s="17">
        <v>4332900.0</v>
      </c>
      <c r="F19079" s="17">
        <v>9177166.0</v>
      </c>
      <c r="G19079" s="17">
        <v>2.646905E7</v>
      </c>
      <c r="H19079" s="17">
        <v>5.2665947E7</v>
      </c>
    </row>
    <row r="19080">
      <c r="A19080" s="7" t="s">
        <v>40269</v>
      </c>
      <c r="B19080" s="17" t="s">
        <v>40270</v>
      </c>
      <c r="C19080" s="17">
        <v>98.0</v>
      </c>
      <c r="D19080" s="17">
        <v>2.042633983E7</v>
      </c>
      <c r="E19080" s="17">
        <v>4332900.0</v>
      </c>
      <c r="F19080" s="17">
        <v>9177166.0</v>
      </c>
      <c r="G19080" s="17">
        <v>2.646905E7</v>
      </c>
      <c r="H19080" s="17">
        <v>5.2665947E7</v>
      </c>
    </row>
    <row r="19081">
      <c r="A19081" s="7" t="s">
        <v>40271</v>
      </c>
      <c r="B19081" s="17" t="s">
        <v>40272</v>
      </c>
      <c r="C19081" s="17">
        <v>1.0</v>
      </c>
      <c r="D19081" s="17">
        <v>2.1511868E7</v>
      </c>
      <c r="E19081" s="17">
        <v>2.1511868E7</v>
      </c>
      <c r="F19081" s="17">
        <v>2.1511868E7</v>
      </c>
      <c r="G19081" s="17">
        <v>2.1511868E7</v>
      </c>
      <c r="H19081" s="17">
        <v>2.1511868E7</v>
      </c>
    </row>
    <row r="19082">
      <c r="A19082" s="7" t="s">
        <v>40271</v>
      </c>
      <c r="B19082" s="17" t="s">
        <v>40272</v>
      </c>
      <c r="C19082" s="17">
        <v>1.0</v>
      </c>
      <c r="D19082" s="17">
        <v>2.1511868E7</v>
      </c>
      <c r="E19082" s="17">
        <v>2.1511868E7</v>
      </c>
      <c r="F19082" s="17">
        <v>2.1511868E7</v>
      </c>
      <c r="G19082" s="17">
        <v>2.1511868E7</v>
      </c>
      <c r="H19082" s="17">
        <v>2.1511868E7</v>
      </c>
    </row>
    <row r="19083">
      <c r="A19083" s="7" t="s">
        <v>40274</v>
      </c>
      <c r="B19083" s="17" t="s">
        <v>40275</v>
      </c>
      <c r="C19083" s="17">
        <v>26.0</v>
      </c>
      <c r="D19083" s="17">
        <v>2.785967238E7</v>
      </c>
      <c r="E19083" s="17">
        <v>6671249.0</v>
      </c>
      <c r="F19083" s="17">
        <v>2.2794077E7</v>
      </c>
      <c r="G19083" s="17">
        <v>4.4642022E7</v>
      </c>
      <c r="H19083" s="17">
        <v>6.178597E7</v>
      </c>
    </row>
    <row r="19084">
      <c r="A19084" s="7" t="s">
        <v>40274</v>
      </c>
      <c r="B19084" s="17" t="s">
        <v>40275</v>
      </c>
      <c r="C19084" s="17">
        <v>26.0</v>
      </c>
      <c r="D19084" s="17">
        <v>2.785967238E7</v>
      </c>
      <c r="E19084" s="17">
        <v>6671249.0</v>
      </c>
      <c r="F19084" s="17">
        <v>2.2794077E7</v>
      </c>
      <c r="G19084" s="17">
        <v>4.4642022E7</v>
      </c>
      <c r="H19084" s="17">
        <v>6.178597E7</v>
      </c>
    </row>
    <row r="19085">
      <c r="A19085" s="7" t="s">
        <v>40276</v>
      </c>
      <c r="B19085" s="17" t="s">
        <v>40277</v>
      </c>
      <c r="C19085" s="17">
        <v>5.0</v>
      </c>
      <c r="D19085" s="17">
        <v>1.21484306E7</v>
      </c>
      <c r="E19085" s="17">
        <v>4256565.0</v>
      </c>
      <c r="F19085" s="17">
        <v>1.499374E7</v>
      </c>
      <c r="G19085" s="17">
        <v>1.5187173E7</v>
      </c>
      <c r="H19085" s="17">
        <v>2.294453E7</v>
      </c>
    </row>
    <row r="19086">
      <c r="A19086" s="7" t="s">
        <v>40276</v>
      </c>
      <c r="B19086" s="17" t="s">
        <v>40277</v>
      </c>
      <c r="C19086" s="17">
        <v>5.0</v>
      </c>
      <c r="D19086" s="17">
        <v>1.21484306E7</v>
      </c>
      <c r="E19086" s="17">
        <v>4256565.0</v>
      </c>
      <c r="F19086" s="17">
        <v>1.499374E7</v>
      </c>
      <c r="G19086" s="17">
        <v>1.5187173E7</v>
      </c>
      <c r="H19086" s="17">
        <v>2.294453E7</v>
      </c>
    </row>
    <row r="19087">
      <c r="A19087" s="7" t="s">
        <v>40278</v>
      </c>
      <c r="B19087" s="17" t="s">
        <v>40279</v>
      </c>
      <c r="C19087" s="17">
        <v>9.0</v>
      </c>
      <c r="D19087" s="17">
        <v>1.745676656E7</v>
      </c>
      <c r="E19087" s="17">
        <v>5386729.0</v>
      </c>
      <c r="F19087" s="17">
        <v>1.0290945E7</v>
      </c>
      <c r="G19087" s="17">
        <v>1.616832E7</v>
      </c>
      <c r="H19087" s="17">
        <v>7.9238352E7</v>
      </c>
    </row>
    <row r="19088">
      <c r="A19088" s="7" t="s">
        <v>40278</v>
      </c>
      <c r="B19088" s="17" t="s">
        <v>40279</v>
      </c>
      <c r="C19088" s="17">
        <v>9.0</v>
      </c>
      <c r="D19088" s="17">
        <v>1.745676656E7</v>
      </c>
      <c r="E19088" s="17">
        <v>5386729.0</v>
      </c>
      <c r="F19088" s="17">
        <v>1.0290945E7</v>
      </c>
      <c r="G19088" s="17">
        <v>1.616832E7</v>
      </c>
      <c r="H19088" s="17">
        <v>7.9238352E7</v>
      </c>
    </row>
    <row r="19089">
      <c r="A19089" s="7" t="s">
        <v>40280</v>
      </c>
      <c r="B19089" s="17" t="s">
        <v>40281</v>
      </c>
      <c r="C19089" s="17">
        <v>9.0</v>
      </c>
      <c r="D19089" s="17">
        <v>1.621562867E7</v>
      </c>
      <c r="E19089" s="17">
        <v>7162681.0</v>
      </c>
      <c r="F19089" s="17">
        <v>1.2948222E7</v>
      </c>
      <c r="G19089" s="17">
        <v>1.5449176E7</v>
      </c>
      <c r="H19089" s="17">
        <v>6.39828E7</v>
      </c>
    </row>
    <row r="19090">
      <c r="A19090" s="7" t="s">
        <v>40280</v>
      </c>
      <c r="B19090" s="17" t="s">
        <v>40281</v>
      </c>
      <c r="C19090" s="17">
        <v>9.0</v>
      </c>
      <c r="D19090" s="17">
        <v>1.621562867E7</v>
      </c>
      <c r="E19090" s="17">
        <v>7162681.0</v>
      </c>
      <c r="F19090" s="17">
        <v>1.2948222E7</v>
      </c>
      <c r="G19090" s="17">
        <v>1.5449176E7</v>
      </c>
      <c r="H19090" s="17">
        <v>6.39828E7</v>
      </c>
    </row>
    <row r="19091">
      <c r="A19091" s="7" t="s">
        <v>40282</v>
      </c>
      <c r="B19091" s="17" t="s">
        <v>40283</v>
      </c>
      <c r="C19091" s="17">
        <v>2.0</v>
      </c>
      <c r="D19091" s="17">
        <v>7485251.5</v>
      </c>
      <c r="E19091" s="17">
        <v>2799356.0</v>
      </c>
      <c r="F19091" s="17">
        <v>2799356.0</v>
      </c>
      <c r="G19091" s="17">
        <v>1.2171147E7</v>
      </c>
      <c r="H19091" s="17">
        <v>1.2171147E7</v>
      </c>
    </row>
    <row r="19092">
      <c r="A19092" s="7" t="s">
        <v>40282</v>
      </c>
      <c r="B19092" s="17" t="s">
        <v>40283</v>
      </c>
      <c r="C19092" s="17">
        <v>2.0</v>
      </c>
      <c r="D19092" s="17">
        <v>7485251.5</v>
      </c>
      <c r="E19092" s="17">
        <v>2799356.0</v>
      </c>
      <c r="F19092" s="17">
        <v>2799356.0</v>
      </c>
      <c r="G19092" s="17">
        <v>1.2171147E7</v>
      </c>
      <c r="H19092" s="17">
        <v>1.2171147E7</v>
      </c>
    </row>
    <row r="19093">
      <c r="A19093" s="7" t="s">
        <v>40284</v>
      </c>
      <c r="B19093" s="17" t="s">
        <v>40285</v>
      </c>
      <c r="C19093" s="17">
        <v>16.0</v>
      </c>
      <c r="D19093" s="17">
        <v>1.927762675E7</v>
      </c>
      <c r="E19093" s="17">
        <v>5056618.0</v>
      </c>
      <c r="F19093" s="17">
        <v>8167214.0</v>
      </c>
      <c r="G19093" s="17">
        <v>1.6892196E7</v>
      </c>
      <c r="H19093" s="17">
        <v>6.6433224E7</v>
      </c>
    </row>
    <row r="19094">
      <c r="A19094" s="7" t="s">
        <v>40284</v>
      </c>
      <c r="B19094" s="17" t="s">
        <v>40285</v>
      </c>
      <c r="C19094" s="17">
        <v>16.0</v>
      </c>
      <c r="D19094" s="17">
        <v>1.927762675E7</v>
      </c>
      <c r="E19094" s="17">
        <v>5056618.0</v>
      </c>
      <c r="F19094" s="17">
        <v>8167214.0</v>
      </c>
      <c r="G19094" s="17">
        <v>1.6892196E7</v>
      </c>
      <c r="H19094" s="17">
        <v>6.6433224E7</v>
      </c>
    </row>
    <row r="19095">
      <c r="A19095" s="7" t="s">
        <v>40286</v>
      </c>
      <c r="B19095" s="17" t="s">
        <v>40287</v>
      </c>
      <c r="C19095" s="17">
        <v>20.0</v>
      </c>
      <c r="D19095" s="17">
        <v>1.45148852E7</v>
      </c>
      <c r="E19095" s="17">
        <v>4409575.0</v>
      </c>
      <c r="F19095" s="17">
        <v>7041800.0</v>
      </c>
      <c r="G19095" s="17">
        <v>9274406.0</v>
      </c>
      <c r="H19095" s="17">
        <v>4.0860427E7</v>
      </c>
    </row>
    <row r="19096">
      <c r="A19096" s="7" t="s">
        <v>40286</v>
      </c>
      <c r="B19096" s="17" t="s">
        <v>40287</v>
      </c>
      <c r="C19096" s="17">
        <v>20.0</v>
      </c>
      <c r="D19096" s="17">
        <v>1.45148852E7</v>
      </c>
      <c r="E19096" s="17">
        <v>4409575.0</v>
      </c>
      <c r="F19096" s="17">
        <v>7041800.0</v>
      </c>
      <c r="G19096" s="17">
        <v>9274406.0</v>
      </c>
      <c r="H19096" s="17">
        <v>4.0860427E7</v>
      </c>
    </row>
    <row r="19097">
      <c r="A19097" s="7" t="s">
        <v>40289</v>
      </c>
      <c r="B19097" s="17" t="s">
        <v>40290</v>
      </c>
      <c r="C19097" s="17">
        <v>1.0</v>
      </c>
      <c r="D19097" s="17">
        <v>2987562.0</v>
      </c>
      <c r="E19097" s="17">
        <v>2987562.0</v>
      </c>
      <c r="F19097" s="17">
        <v>2987562.0</v>
      </c>
      <c r="G19097" s="17">
        <v>2987562.0</v>
      </c>
      <c r="H19097" s="17">
        <v>2987562.0</v>
      </c>
    </row>
    <row r="19098">
      <c r="A19098" s="7" t="s">
        <v>40289</v>
      </c>
      <c r="B19098" s="17" t="s">
        <v>40290</v>
      </c>
      <c r="C19098" s="17">
        <v>1.0</v>
      </c>
      <c r="D19098" s="17">
        <v>2987562.0</v>
      </c>
      <c r="E19098" s="17">
        <v>2987562.0</v>
      </c>
      <c r="F19098" s="17">
        <v>2987562.0</v>
      </c>
      <c r="G19098" s="17">
        <v>2987562.0</v>
      </c>
      <c r="H19098" s="17">
        <v>2987562.0</v>
      </c>
    </row>
    <row r="19099">
      <c r="A19099" s="7" t="s">
        <v>40291</v>
      </c>
      <c r="B19099" s="17" t="s">
        <v>40292</v>
      </c>
      <c r="C19099" s="17">
        <v>1.0</v>
      </c>
      <c r="D19099" s="17">
        <v>3353553.0</v>
      </c>
      <c r="E19099" s="17">
        <v>3353553.0</v>
      </c>
      <c r="F19099" s="17">
        <v>3353553.0</v>
      </c>
      <c r="G19099" s="17">
        <v>3353553.0</v>
      </c>
      <c r="H19099" s="17">
        <v>3353553.0</v>
      </c>
    </row>
    <row r="19100">
      <c r="A19100" s="7" t="s">
        <v>40291</v>
      </c>
      <c r="B19100" s="17" t="s">
        <v>40292</v>
      </c>
      <c r="C19100" s="17">
        <v>1.0</v>
      </c>
      <c r="D19100" s="17">
        <v>3353553.0</v>
      </c>
      <c r="E19100" s="17">
        <v>3353553.0</v>
      </c>
      <c r="F19100" s="17">
        <v>3353553.0</v>
      </c>
      <c r="G19100" s="17">
        <v>3353553.0</v>
      </c>
      <c r="H19100" s="17">
        <v>3353553.0</v>
      </c>
    </row>
    <row r="19101">
      <c r="A19101" s="7" t="s">
        <v>40293</v>
      </c>
      <c r="B19101" s="17" t="s">
        <v>40294</v>
      </c>
      <c r="C19101" s="17">
        <v>2.0</v>
      </c>
      <c r="D19101" s="17">
        <v>9359970.0</v>
      </c>
      <c r="E19101" s="17">
        <v>9027972.0</v>
      </c>
      <c r="F19101" s="17">
        <v>9027972.0</v>
      </c>
      <c r="G19101" s="17">
        <v>9691968.0</v>
      </c>
      <c r="H19101" s="17">
        <v>9691968.0</v>
      </c>
    </row>
    <row r="19102">
      <c r="A19102" s="7" t="s">
        <v>40293</v>
      </c>
      <c r="B19102" s="17" t="s">
        <v>40294</v>
      </c>
      <c r="C19102" s="17">
        <v>2.0</v>
      </c>
      <c r="D19102" s="17">
        <v>9359970.0</v>
      </c>
      <c r="E19102" s="17">
        <v>9027972.0</v>
      </c>
      <c r="F19102" s="17">
        <v>9027972.0</v>
      </c>
      <c r="G19102" s="17">
        <v>9691968.0</v>
      </c>
      <c r="H19102" s="17">
        <v>9691968.0</v>
      </c>
    </row>
    <row r="19103">
      <c r="A19103" s="7" t="s">
        <v>40295</v>
      </c>
      <c r="B19103" s="17" t="s">
        <v>40296</v>
      </c>
      <c r="C19103" s="17">
        <v>1.0</v>
      </c>
      <c r="D19103" s="17">
        <v>1.5738636E7</v>
      </c>
      <c r="E19103" s="17">
        <v>1.5738636E7</v>
      </c>
      <c r="F19103" s="17">
        <v>1.5738636E7</v>
      </c>
      <c r="G19103" s="17">
        <v>1.5738636E7</v>
      </c>
      <c r="H19103" s="17">
        <v>1.5738636E7</v>
      </c>
    </row>
    <row r="19104">
      <c r="A19104" s="7" t="s">
        <v>40295</v>
      </c>
      <c r="B19104" s="17" t="s">
        <v>40296</v>
      </c>
      <c r="C19104" s="17">
        <v>1.0</v>
      </c>
      <c r="D19104" s="17">
        <v>1.5738636E7</v>
      </c>
      <c r="E19104" s="17">
        <v>1.5738636E7</v>
      </c>
      <c r="F19104" s="17">
        <v>1.5738636E7</v>
      </c>
      <c r="G19104" s="17">
        <v>1.5738636E7</v>
      </c>
      <c r="H19104" s="17">
        <v>1.5738636E7</v>
      </c>
    </row>
    <row r="19105">
      <c r="A19105" s="7" t="s">
        <v>40297</v>
      </c>
      <c r="B19105" s="17" t="s">
        <v>40298</v>
      </c>
      <c r="C19105" s="17">
        <v>1.0</v>
      </c>
      <c r="D19105" s="17">
        <v>6.9068493E7</v>
      </c>
      <c r="E19105" s="17">
        <v>6.9068493E7</v>
      </c>
      <c r="F19105" s="17">
        <v>6.9068493E7</v>
      </c>
      <c r="G19105" s="17">
        <v>6.9068493E7</v>
      </c>
      <c r="H19105" s="17">
        <v>6.9068493E7</v>
      </c>
    </row>
    <row r="19106">
      <c r="A19106" s="7" t="s">
        <v>40297</v>
      </c>
      <c r="B19106" s="17" t="s">
        <v>40298</v>
      </c>
      <c r="C19106" s="17">
        <v>1.0</v>
      </c>
      <c r="D19106" s="17">
        <v>6.9068493E7</v>
      </c>
      <c r="E19106" s="17">
        <v>6.9068493E7</v>
      </c>
      <c r="F19106" s="17">
        <v>6.9068493E7</v>
      </c>
      <c r="G19106" s="17">
        <v>6.9068493E7</v>
      </c>
      <c r="H19106" s="17">
        <v>6.9068493E7</v>
      </c>
    </row>
    <row r="19107">
      <c r="A19107" s="7" t="s">
        <v>40300</v>
      </c>
      <c r="B19107" s="17" t="s">
        <v>40301</v>
      </c>
      <c r="C19107" s="17">
        <v>1.0</v>
      </c>
      <c r="D19107" s="17">
        <v>1329048.0</v>
      </c>
      <c r="E19107" s="17">
        <v>1329048.0</v>
      </c>
      <c r="F19107" s="17">
        <v>1329048.0</v>
      </c>
      <c r="G19107" s="17">
        <v>1329048.0</v>
      </c>
      <c r="H19107" s="17">
        <v>1329048.0</v>
      </c>
    </row>
    <row r="19108">
      <c r="A19108" s="7" t="s">
        <v>40300</v>
      </c>
      <c r="B19108" s="17" t="s">
        <v>40301</v>
      </c>
      <c r="C19108" s="17">
        <v>1.0</v>
      </c>
      <c r="D19108" s="17">
        <v>1329048.0</v>
      </c>
      <c r="E19108" s="17">
        <v>1329048.0</v>
      </c>
      <c r="F19108" s="17">
        <v>1329048.0</v>
      </c>
      <c r="G19108" s="17">
        <v>1329048.0</v>
      </c>
      <c r="H19108" s="17">
        <v>1329048.0</v>
      </c>
    </row>
    <row r="19109">
      <c r="A19109" s="7" t="s">
        <v>40302</v>
      </c>
      <c r="B19109" s="17" t="s">
        <v>40303</v>
      </c>
      <c r="C19109" s="17">
        <v>1.0</v>
      </c>
      <c r="D19109" s="17">
        <v>5.1673928E7</v>
      </c>
      <c r="E19109" s="17">
        <v>5.1673928E7</v>
      </c>
      <c r="F19109" s="17">
        <v>5.1673928E7</v>
      </c>
      <c r="G19109" s="17">
        <v>5.1673928E7</v>
      </c>
      <c r="H19109" s="17">
        <v>5.1673928E7</v>
      </c>
    </row>
    <row r="19110">
      <c r="A19110" s="7" t="s">
        <v>40302</v>
      </c>
      <c r="B19110" s="17" t="s">
        <v>40303</v>
      </c>
      <c r="C19110" s="17">
        <v>1.0</v>
      </c>
      <c r="D19110" s="17">
        <v>5.1673928E7</v>
      </c>
      <c r="E19110" s="17">
        <v>5.1673928E7</v>
      </c>
      <c r="F19110" s="17">
        <v>5.1673928E7</v>
      </c>
      <c r="G19110" s="17">
        <v>5.1673928E7</v>
      </c>
      <c r="H19110" s="17">
        <v>5.1673928E7</v>
      </c>
    </row>
    <row r="19111">
      <c r="A19111" s="7" t="s">
        <v>40304</v>
      </c>
      <c r="B19111" s="17" t="s">
        <v>40305</v>
      </c>
      <c r="C19111" s="17">
        <v>1.0</v>
      </c>
      <c r="D19111" s="17">
        <v>1.4077252E7</v>
      </c>
      <c r="E19111" s="17">
        <v>1.4077252E7</v>
      </c>
      <c r="F19111" s="17">
        <v>1.4077252E7</v>
      </c>
      <c r="G19111" s="17">
        <v>1.4077252E7</v>
      </c>
      <c r="H19111" s="17">
        <v>1.4077252E7</v>
      </c>
    </row>
    <row r="19112">
      <c r="A19112" s="7" t="s">
        <v>40304</v>
      </c>
      <c r="B19112" s="17" t="s">
        <v>40305</v>
      </c>
      <c r="C19112" s="17">
        <v>1.0</v>
      </c>
      <c r="D19112" s="17">
        <v>1.4077252E7</v>
      </c>
      <c r="E19112" s="17">
        <v>1.4077252E7</v>
      </c>
      <c r="F19112" s="17">
        <v>1.4077252E7</v>
      </c>
      <c r="G19112" s="17">
        <v>1.4077252E7</v>
      </c>
      <c r="H19112" s="17">
        <v>1.4077252E7</v>
      </c>
    </row>
    <row r="19113">
      <c r="A19113" s="7" t="s">
        <v>40307</v>
      </c>
      <c r="B19113" s="17" t="s">
        <v>40308</v>
      </c>
      <c r="C19113" s="17">
        <v>2.0</v>
      </c>
      <c r="D19113" s="17">
        <v>7236408.0</v>
      </c>
      <c r="E19113" s="17">
        <v>6706161.0</v>
      </c>
      <c r="F19113" s="17">
        <v>6706161.0</v>
      </c>
      <c r="G19113" s="17">
        <v>7766655.0</v>
      </c>
      <c r="H19113" s="17">
        <v>7766655.0</v>
      </c>
    </row>
    <row r="19114">
      <c r="A19114" s="7" t="s">
        <v>40307</v>
      </c>
      <c r="B19114" s="17" t="s">
        <v>40308</v>
      </c>
      <c r="C19114" s="17">
        <v>2.0</v>
      </c>
      <c r="D19114" s="17">
        <v>7236408.0</v>
      </c>
      <c r="E19114" s="17">
        <v>6706161.0</v>
      </c>
      <c r="F19114" s="17">
        <v>6706161.0</v>
      </c>
      <c r="G19114" s="17">
        <v>7766655.0</v>
      </c>
      <c r="H19114" s="17">
        <v>7766655.0</v>
      </c>
    </row>
    <row r="19115">
      <c r="A19115" s="7" t="s">
        <v>40309</v>
      </c>
      <c r="B19115" s="17" t="s">
        <v>40310</v>
      </c>
      <c r="C19115" s="17">
        <v>1.0</v>
      </c>
      <c r="D19115" s="17">
        <v>2222590.0</v>
      </c>
      <c r="E19115" s="17">
        <v>2222590.0</v>
      </c>
      <c r="F19115" s="17">
        <v>2222590.0</v>
      </c>
      <c r="G19115" s="17">
        <v>2222590.0</v>
      </c>
      <c r="H19115" s="17">
        <v>2222590.0</v>
      </c>
    </row>
    <row r="19116">
      <c r="A19116" s="7" t="s">
        <v>40309</v>
      </c>
      <c r="B19116" s="17" t="s">
        <v>40310</v>
      </c>
      <c r="C19116" s="17">
        <v>1.0</v>
      </c>
      <c r="D19116" s="17">
        <v>2222590.0</v>
      </c>
      <c r="E19116" s="17">
        <v>2222590.0</v>
      </c>
      <c r="F19116" s="17">
        <v>2222590.0</v>
      </c>
      <c r="G19116" s="17">
        <v>2222590.0</v>
      </c>
      <c r="H19116" s="17">
        <v>2222590.0</v>
      </c>
    </row>
    <row r="19117">
      <c r="A19117" s="7" t="s">
        <v>40311</v>
      </c>
      <c r="B19117" s="17" t="s">
        <v>40312</v>
      </c>
      <c r="C19117" s="17">
        <v>1.0</v>
      </c>
      <c r="D19117" s="17">
        <v>1.4986591E7</v>
      </c>
      <c r="E19117" s="17">
        <v>1.4986591E7</v>
      </c>
      <c r="F19117" s="17">
        <v>1.4986591E7</v>
      </c>
      <c r="G19117" s="17">
        <v>1.4986591E7</v>
      </c>
      <c r="H19117" s="17">
        <v>1.4986591E7</v>
      </c>
    </row>
    <row r="19118">
      <c r="A19118" s="7" t="s">
        <v>40311</v>
      </c>
      <c r="B19118" s="17" t="s">
        <v>40312</v>
      </c>
      <c r="C19118" s="17">
        <v>1.0</v>
      </c>
      <c r="D19118" s="17">
        <v>1.4986591E7</v>
      </c>
      <c r="E19118" s="17">
        <v>1.4986591E7</v>
      </c>
      <c r="F19118" s="17">
        <v>1.4986591E7</v>
      </c>
      <c r="G19118" s="17">
        <v>1.4986591E7</v>
      </c>
      <c r="H19118" s="17">
        <v>1.4986591E7</v>
      </c>
    </row>
    <row r="19119">
      <c r="A19119" s="7" t="s">
        <v>40314</v>
      </c>
      <c r="B19119" s="17" t="s">
        <v>40315</v>
      </c>
      <c r="C19119" s="17">
        <v>2.0</v>
      </c>
      <c r="D19119" s="17">
        <v>1.4198995E7</v>
      </c>
      <c r="E19119" s="17">
        <v>4609262.0</v>
      </c>
      <c r="F19119" s="17">
        <v>4609262.0</v>
      </c>
      <c r="G19119" s="17">
        <v>2.3788728E7</v>
      </c>
      <c r="H19119" s="17">
        <v>2.3788728E7</v>
      </c>
    </row>
    <row r="19120">
      <c r="A19120" s="7" t="s">
        <v>40314</v>
      </c>
      <c r="B19120" s="17" t="s">
        <v>40315</v>
      </c>
      <c r="C19120" s="17">
        <v>2.0</v>
      </c>
      <c r="D19120" s="17">
        <v>1.4198995E7</v>
      </c>
      <c r="E19120" s="17">
        <v>4609262.0</v>
      </c>
      <c r="F19120" s="17">
        <v>4609262.0</v>
      </c>
      <c r="G19120" s="17">
        <v>2.3788728E7</v>
      </c>
      <c r="H19120" s="17">
        <v>2.3788728E7</v>
      </c>
    </row>
    <row r="19121">
      <c r="A19121" s="7" t="s">
        <v>40316</v>
      </c>
      <c r="B19121" s="17" t="s">
        <v>40317</v>
      </c>
      <c r="C19121" s="17">
        <v>6.0</v>
      </c>
      <c r="D19121" s="17">
        <v>1.590729867E7</v>
      </c>
      <c r="E19121" s="17">
        <v>1.0983642E7</v>
      </c>
      <c r="F19121" s="17">
        <v>1.4492674E7</v>
      </c>
      <c r="G19121" s="17">
        <v>1.9729694E7</v>
      </c>
      <c r="H19121" s="17">
        <v>2.6211667E7</v>
      </c>
    </row>
    <row r="19122">
      <c r="A19122" s="7" t="s">
        <v>40316</v>
      </c>
      <c r="B19122" s="17" t="s">
        <v>40317</v>
      </c>
      <c r="C19122" s="17">
        <v>6.0</v>
      </c>
      <c r="D19122" s="17">
        <v>1.590729867E7</v>
      </c>
      <c r="E19122" s="17">
        <v>1.0983642E7</v>
      </c>
      <c r="F19122" s="17">
        <v>1.4492674E7</v>
      </c>
      <c r="G19122" s="17">
        <v>1.9729694E7</v>
      </c>
      <c r="H19122" s="17">
        <v>2.6211667E7</v>
      </c>
    </row>
    <row r="19123">
      <c r="A19123" s="7" t="s">
        <v>40318</v>
      </c>
      <c r="B19123" s="17" t="s">
        <v>40319</v>
      </c>
      <c r="C19123" s="17">
        <v>1305.0</v>
      </c>
      <c r="D19123" s="17">
        <v>2.123567898E7</v>
      </c>
      <c r="E19123" s="17">
        <v>5456535.0</v>
      </c>
      <c r="F19123" s="17">
        <v>1.0594319E7</v>
      </c>
      <c r="G19123" s="17">
        <v>2.4026323E7</v>
      </c>
      <c r="H19123" s="17">
        <v>4.9415663E7</v>
      </c>
    </row>
    <row r="19124">
      <c r="A19124" s="7" t="s">
        <v>40318</v>
      </c>
      <c r="B19124" s="17" t="s">
        <v>40319</v>
      </c>
      <c r="C19124" s="17">
        <v>1305.0</v>
      </c>
      <c r="D19124" s="17">
        <v>2.123567898E7</v>
      </c>
      <c r="E19124" s="17">
        <v>5456535.0</v>
      </c>
      <c r="F19124" s="17">
        <v>1.0594319E7</v>
      </c>
      <c r="G19124" s="17">
        <v>2.4026323E7</v>
      </c>
      <c r="H19124" s="17">
        <v>4.9415663E7</v>
      </c>
    </row>
    <row r="19125">
      <c r="A19125" s="7" t="s">
        <v>40321</v>
      </c>
      <c r="B19125" s="17" t="s">
        <v>40322</v>
      </c>
      <c r="C19125" s="17">
        <v>157.0</v>
      </c>
      <c r="D19125" s="17">
        <v>2.411551766E7</v>
      </c>
      <c r="E19125" s="17">
        <v>4448164.0</v>
      </c>
      <c r="F19125" s="17">
        <v>9416429.0</v>
      </c>
      <c r="G19125" s="17">
        <v>2.446307E7</v>
      </c>
      <c r="H19125" s="17">
        <v>6.9376797E7</v>
      </c>
    </row>
    <row r="19126">
      <c r="A19126" s="7" t="s">
        <v>40321</v>
      </c>
      <c r="B19126" s="17" t="s">
        <v>40322</v>
      </c>
      <c r="C19126" s="17">
        <v>157.0</v>
      </c>
      <c r="D19126" s="17">
        <v>2.411551766E7</v>
      </c>
      <c r="E19126" s="17">
        <v>4448164.0</v>
      </c>
      <c r="F19126" s="17">
        <v>9416429.0</v>
      </c>
      <c r="G19126" s="17">
        <v>2.446307E7</v>
      </c>
      <c r="H19126" s="17">
        <v>6.9376797E7</v>
      </c>
    </row>
    <row r="19127">
      <c r="A19127" s="7" t="s">
        <v>40323</v>
      </c>
      <c r="B19127" s="17" t="s">
        <v>40324</v>
      </c>
      <c r="C19127" s="17">
        <v>50.0</v>
      </c>
      <c r="D19127" s="17">
        <v>2.169640522E7</v>
      </c>
      <c r="E19127" s="17">
        <v>5574166.0</v>
      </c>
      <c r="F19127" s="17">
        <v>1.2290137E7</v>
      </c>
      <c r="G19127" s="17">
        <v>2.8703067E7</v>
      </c>
      <c r="H19127" s="17">
        <v>5.1936901E7</v>
      </c>
    </row>
    <row r="19128">
      <c r="A19128" s="7" t="s">
        <v>40323</v>
      </c>
      <c r="B19128" s="17" t="s">
        <v>40324</v>
      </c>
      <c r="C19128" s="17">
        <v>50.0</v>
      </c>
      <c r="D19128" s="17">
        <v>2.169640522E7</v>
      </c>
      <c r="E19128" s="17">
        <v>5574166.0</v>
      </c>
      <c r="F19128" s="17">
        <v>1.2290137E7</v>
      </c>
      <c r="G19128" s="17">
        <v>2.8703067E7</v>
      </c>
      <c r="H19128" s="17">
        <v>5.1936901E7</v>
      </c>
    </row>
    <row r="19129">
      <c r="A19129" s="7" t="s">
        <v>40325</v>
      </c>
      <c r="B19129" s="17" t="s">
        <v>40326</v>
      </c>
      <c r="C19129" s="17">
        <v>15.0</v>
      </c>
      <c r="D19129" s="17">
        <v>2.72693558E7</v>
      </c>
      <c r="E19129" s="17">
        <v>4306967.0</v>
      </c>
      <c r="F19129" s="17">
        <v>9580684.0</v>
      </c>
      <c r="G19129" s="17">
        <v>4.1759121E7</v>
      </c>
      <c r="H19129" s="17">
        <v>7.7592069E7</v>
      </c>
    </row>
    <row r="19130">
      <c r="A19130" s="7" t="s">
        <v>40325</v>
      </c>
      <c r="B19130" s="17" t="s">
        <v>40326</v>
      </c>
      <c r="C19130" s="17">
        <v>15.0</v>
      </c>
      <c r="D19130" s="17">
        <v>2.72693558E7</v>
      </c>
      <c r="E19130" s="17">
        <v>4306967.0</v>
      </c>
      <c r="F19130" s="17">
        <v>9580684.0</v>
      </c>
      <c r="G19130" s="17">
        <v>4.1759121E7</v>
      </c>
      <c r="H19130" s="17">
        <v>7.7592069E7</v>
      </c>
    </row>
    <row r="19131">
      <c r="A19131" s="7" t="s">
        <v>40327</v>
      </c>
      <c r="B19131" s="17" t="s">
        <v>40329</v>
      </c>
      <c r="C19131" s="17">
        <v>392.0</v>
      </c>
      <c r="D19131" s="17">
        <v>2.330784276E7</v>
      </c>
      <c r="E19131" s="17">
        <v>7135245.0</v>
      </c>
      <c r="F19131" s="17">
        <v>1.4072613E7</v>
      </c>
      <c r="G19131" s="17">
        <v>3.1269363E7</v>
      </c>
      <c r="H19131" s="17">
        <v>6.0264456E7</v>
      </c>
    </row>
    <row r="19132">
      <c r="A19132" s="7" t="s">
        <v>40327</v>
      </c>
      <c r="B19132" s="17" t="s">
        <v>40329</v>
      </c>
      <c r="C19132" s="17">
        <v>392.0</v>
      </c>
      <c r="D19132" s="17">
        <v>2.330784276E7</v>
      </c>
      <c r="E19132" s="17">
        <v>7135245.0</v>
      </c>
      <c r="F19132" s="17">
        <v>1.4072613E7</v>
      </c>
      <c r="G19132" s="17">
        <v>3.1269363E7</v>
      </c>
      <c r="H19132" s="17">
        <v>6.0264456E7</v>
      </c>
    </row>
    <row r="19133">
      <c r="A19133" s="7" t="s">
        <v>40330</v>
      </c>
      <c r="B19133" s="17" t="s">
        <v>40331</v>
      </c>
      <c r="C19133" s="17">
        <v>38.0</v>
      </c>
      <c r="D19133" s="17">
        <v>1.905606166E7</v>
      </c>
      <c r="E19133" s="17">
        <v>5019252.0</v>
      </c>
      <c r="F19133" s="17">
        <v>8858201.0</v>
      </c>
      <c r="G19133" s="17">
        <v>2.49386E7</v>
      </c>
      <c r="H19133" s="17">
        <v>4.479945E7</v>
      </c>
    </row>
    <row r="19134">
      <c r="A19134" s="7" t="s">
        <v>40330</v>
      </c>
      <c r="B19134" s="17" t="s">
        <v>40331</v>
      </c>
      <c r="C19134" s="17">
        <v>38.0</v>
      </c>
      <c r="D19134" s="17">
        <v>1.905606166E7</v>
      </c>
      <c r="E19134" s="17">
        <v>5019252.0</v>
      </c>
      <c r="F19134" s="17">
        <v>8858201.0</v>
      </c>
      <c r="G19134" s="17">
        <v>2.49386E7</v>
      </c>
      <c r="H19134" s="17">
        <v>4.479945E7</v>
      </c>
    </row>
    <row r="19135">
      <c r="A19135" s="7" t="s">
        <v>40332</v>
      </c>
      <c r="B19135" s="17" t="s">
        <v>40333</v>
      </c>
      <c r="C19135" s="17">
        <v>1022.0</v>
      </c>
      <c r="D19135" s="17">
        <v>2.187084289E7</v>
      </c>
      <c r="E19135" s="17">
        <v>6301166.0</v>
      </c>
      <c r="F19135" s="17">
        <v>1.2569132E7</v>
      </c>
      <c r="G19135" s="17">
        <v>2.59385E7</v>
      </c>
      <c r="H19135" s="17">
        <v>4.9931024E7</v>
      </c>
    </row>
    <row r="19136">
      <c r="A19136" s="7" t="s">
        <v>40332</v>
      </c>
      <c r="B19136" s="17" t="s">
        <v>40333</v>
      </c>
      <c r="C19136" s="17">
        <v>1022.0</v>
      </c>
      <c r="D19136" s="17">
        <v>2.187084289E7</v>
      </c>
      <c r="E19136" s="17">
        <v>6301166.0</v>
      </c>
      <c r="F19136" s="17">
        <v>1.2569132E7</v>
      </c>
      <c r="G19136" s="17">
        <v>2.59385E7</v>
      </c>
      <c r="H19136" s="17">
        <v>4.9931024E7</v>
      </c>
    </row>
    <row r="19137">
      <c r="A19137" s="7" t="s">
        <v>40334</v>
      </c>
      <c r="B19137" s="17" t="s">
        <v>40335</v>
      </c>
      <c r="C19137" s="17">
        <v>657.0</v>
      </c>
      <c r="D19137" s="17">
        <v>1.730098287E7</v>
      </c>
      <c r="E19137" s="17">
        <v>4957600.0</v>
      </c>
      <c r="F19137" s="17">
        <v>9072043.0</v>
      </c>
      <c r="G19137" s="17">
        <v>2.0912458E7</v>
      </c>
      <c r="H19137" s="17">
        <v>3.8233951E7</v>
      </c>
    </row>
    <row r="19138">
      <c r="A19138" s="7" t="s">
        <v>40334</v>
      </c>
      <c r="B19138" s="17" t="s">
        <v>40335</v>
      </c>
      <c r="C19138" s="17">
        <v>657.0</v>
      </c>
      <c r="D19138" s="17">
        <v>1.730098287E7</v>
      </c>
      <c r="E19138" s="17">
        <v>4957600.0</v>
      </c>
      <c r="F19138" s="17">
        <v>9072043.0</v>
      </c>
      <c r="G19138" s="17">
        <v>2.0912458E7</v>
      </c>
      <c r="H19138" s="17">
        <v>3.8233951E7</v>
      </c>
    </row>
    <row r="19139">
      <c r="A19139" s="7" t="s">
        <v>40336</v>
      </c>
      <c r="B19139" s="17" t="s">
        <v>40337</v>
      </c>
      <c r="C19139" s="17">
        <v>10.0</v>
      </c>
      <c r="D19139" s="17">
        <v>1.42158364E7</v>
      </c>
      <c r="E19139" s="17">
        <v>3015007.0</v>
      </c>
      <c r="F19139" s="17">
        <v>5236654.0</v>
      </c>
      <c r="G19139" s="17">
        <v>2.0643514E7</v>
      </c>
      <c r="H19139" s="17">
        <v>4.1167704E7</v>
      </c>
    </row>
    <row r="19140">
      <c r="A19140" s="7" t="s">
        <v>40336</v>
      </c>
      <c r="B19140" s="17" t="s">
        <v>40337</v>
      </c>
      <c r="C19140" s="17">
        <v>10.0</v>
      </c>
      <c r="D19140" s="17">
        <v>1.42158364E7</v>
      </c>
      <c r="E19140" s="17">
        <v>3015007.0</v>
      </c>
      <c r="F19140" s="17">
        <v>5236654.0</v>
      </c>
      <c r="G19140" s="17">
        <v>2.0643514E7</v>
      </c>
      <c r="H19140" s="17">
        <v>4.1167704E7</v>
      </c>
    </row>
    <row r="19141">
      <c r="A19141" s="7" t="s">
        <v>40338</v>
      </c>
      <c r="B19141" s="17" t="s">
        <v>40339</v>
      </c>
      <c r="C19141" s="17">
        <v>1.0</v>
      </c>
      <c r="D19141" s="17">
        <v>6.7097853E7</v>
      </c>
      <c r="E19141" s="17">
        <v>6.7097853E7</v>
      </c>
      <c r="F19141" s="17">
        <v>6.7097853E7</v>
      </c>
      <c r="G19141" s="17">
        <v>6.7097853E7</v>
      </c>
      <c r="H19141" s="17">
        <v>6.7097853E7</v>
      </c>
    </row>
    <row r="19142">
      <c r="A19142" s="7" t="s">
        <v>40338</v>
      </c>
      <c r="B19142" s="17" t="s">
        <v>40339</v>
      </c>
      <c r="C19142" s="17">
        <v>1.0</v>
      </c>
      <c r="D19142" s="17">
        <v>6.7097853E7</v>
      </c>
      <c r="E19142" s="17">
        <v>6.7097853E7</v>
      </c>
      <c r="F19142" s="17">
        <v>6.7097853E7</v>
      </c>
      <c r="G19142" s="17">
        <v>6.7097853E7</v>
      </c>
      <c r="H19142" s="17">
        <v>6.7097853E7</v>
      </c>
    </row>
    <row r="19143">
      <c r="A19143" s="7" t="s">
        <v>40340</v>
      </c>
      <c r="B19143" s="17" t="s">
        <v>40341</v>
      </c>
      <c r="C19143" s="17">
        <v>2.0</v>
      </c>
      <c r="D19143" s="17">
        <v>1956013.0</v>
      </c>
      <c r="E19143" s="17">
        <v>1265887.0</v>
      </c>
      <c r="F19143" s="17">
        <v>1265887.0</v>
      </c>
      <c r="G19143" s="17">
        <v>2646139.0</v>
      </c>
      <c r="H19143" s="17">
        <v>2646139.0</v>
      </c>
    </row>
    <row r="19144">
      <c r="A19144" s="7" t="s">
        <v>40340</v>
      </c>
      <c r="B19144" s="17" t="s">
        <v>40341</v>
      </c>
      <c r="C19144" s="17">
        <v>2.0</v>
      </c>
      <c r="D19144" s="17">
        <v>1956013.0</v>
      </c>
      <c r="E19144" s="17">
        <v>1265887.0</v>
      </c>
      <c r="F19144" s="17">
        <v>1265887.0</v>
      </c>
      <c r="G19144" s="17">
        <v>2646139.0</v>
      </c>
      <c r="H19144" s="17">
        <v>2646139.0</v>
      </c>
    </row>
    <row r="19145">
      <c r="A19145" s="7" t="s">
        <v>40343</v>
      </c>
      <c r="B19145" s="17" t="s">
        <v>40344</v>
      </c>
      <c r="C19145" s="17">
        <v>1.0</v>
      </c>
      <c r="D19145" s="17">
        <v>9339035.0</v>
      </c>
      <c r="E19145" s="17">
        <v>9339035.0</v>
      </c>
      <c r="F19145" s="17">
        <v>9339035.0</v>
      </c>
      <c r="G19145" s="17">
        <v>9339035.0</v>
      </c>
      <c r="H19145" s="17">
        <v>9339035.0</v>
      </c>
    </row>
    <row r="19146">
      <c r="A19146" s="7" t="s">
        <v>40343</v>
      </c>
      <c r="B19146" s="17" t="s">
        <v>40344</v>
      </c>
      <c r="C19146" s="17">
        <v>1.0</v>
      </c>
      <c r="D19146" s="17">
        <v>9339035.0</v>
      </c>
      <c r="E19146" s="17">
        <v>9339035.0</v>
      </c>
      <c r="F19146" s="17">
        <v>9339035.0</v>
      </c>
      <c r="G19146" s="17">
        <v>9339035.0</v>
      </c>
      <c r="H19146" s="17">
        <v>9339035.0</v>
      </c>
    </row>
    <row r="19147">
      <c r="A19147" s="7" t="s">
        <v>40345</v>
      </c>
      <c r="B19147" s="17" t="s">
        <v>40346</v>
      </c>
      <c r="C19147" s="17">
        <v>6.0</v>
      </c>
      <c r="D19147" s="17">
        <v>1.80992915E7</v>
      </c>
      <c r="E19147" s="17">
        <v>9136998.0</v>
      </c>
      <c r="F19147" s="17">
        <v>1.1598326E7</v>
      </c>
      <c r="G19147" s="17">
        <v>1.4838569E7</v>
      </c>
      <c r="H19147" s="17">
        <v>5.6008034E7</v>
      </c>
    </row>
    <row r="19148">
      <c r="A19148" s="7" t="s">
        <v>40345</v>
      </c>
      <c r="B19148" s="17" t="s">
        <v>40346</v>
      </c>
      <c r="C19148" s="17">
        <v>6.0</v>
      </c>
      <c r="D19148" s="17">
        <v>1.80992915E7</v>
      </c>
      <c r="E19148" s="17">
        <v>9136998.0</v>
      </c>
      <c r="F19148" s="17">
        <v>1.1598326E7</v>
      </c>
      <c r="G19148" s="17">
        <v>1.4838569E7</v>
      </c>
      <c r="H19148" s="17">
        <v>5.6008034E7</v>
      </c>
    </row>
    <row r="19149">
      <c r="A19149" s="7" t="s">
        <v>40347</v>
      </c>
      <c r="B19149" s="17" t="s">
        <v>40348</v>
      </c>
      <c r="C19149" s="17">
        <v>52.0</v>
      </c>
      <c r="D19149" s="17">
        <v>2.5990736E7</v>
      </c>
      <c r="E19149" s="17">
        <v>3610260.0</v>
      </c>
      <c r="F19149" s="17">
        <v>1.01983E7</v>
      </c>
      <c r="G19149" s="17">
        <v>1.7955482E7</v>
      </c>
      <c r="H19149" s="17">
        <v>4.0105176E7</v>
      </c>
    </row>
    <row r="19150">
      <c r="A19150" s="7" t="s">
        <v>40347</v>
      </c>
      <c r="B19150" s="17" t="s">
        <v>40348</v>
      </c>
      <c r="C19150" s="17">
        <v>52.0</v>
      </c>
      <c r="D19150" s="17">
        <v>2.5990736E7</v>
      </c>
      <c r="E19150" s="17">
        <v>3610260.0</v>
      </c>
      <c r="F19150" s="17">
        <v>1.01983E7</v>
      </c>
      <c r="G19150" s="17">
        <v>1.7955482E7</v>
      </c>
      <c r="H19150" s="17">
        <v>4.0105176E7</v>
      </c>
    </row>
    <row r="19151">
      <c r="A19151" s="7" t="s">
        <v>40349</v>
      </c>
      <c r="B19151" s="17" t="s">
        <v>40350</v>
      </c>
      <c r="C19151" s="17">
        <v>11.0</v>
      </c>
      <c r="D19151" s="17">
        <v>1.126875527E7</v>
      </c>
      <c r="E19151" s="17">
        <v>6335712.0</v>
      </c>
      <c r="F19151" s="17">
        <v>7084691.0</v>
      </c>
      <c r="G19151" s="17">
        <v>1.6112012E7</v>
      </c>
      <c r="H19151" s="17">
        <v>1.9860028E7</v>
      </c>
    </row>
    <row r="19152">
      <c r="A19152" s="7" t="s">
        <v>40349</v>
      </c>
      <c r="B19152" s="17" t="s">
        <v>40350</v>
      </c>
      <c r="C19152" s="17">
        <v>11.0</v>
      </c>
      <c r="D19152" s="17">
        <v>1.126875527E7</v>
      </c>
      <c r="E19152" s="17">
        <v>6335712.0</v>
      </c>
      <c r="F19152" s="17">
        <v>7084691.0</v>
      </c>
      <c r="G19152" s="17">
        <v>1.6112012E7</v>
      </c>
      <c r="H19152" s="17">
        <v>1.9860028E7</v>
      </c>
    </row>
    <row r="19153">
      <c r="A19153" s="7" t="s">
        <v>40351</v>
      </c>
      <c r="B19153" s="17" t="s">
        <v>40352</v>
      </c>
      <c r="C19153" s="17">
        <v>3.0</v>
      </c>
      <c r="D19153" s="17">
        <v>2.7308766E7</v>
      </c>
      <c r="E19153" s="17">
        <v>1.0897834E7</v>
      </c>
      <c r="F19153" s="17">
        <v>1.1415897E7</v>
      </c>
      <c r="G19153" s="17">
        <v>5.9612567E7</v>
      </c>
      <c r="H19153" s="17">
        <v>5.9612567E7</v>
      </c>
    </row>
    <row r="19154">
      <c r="A19154" s="7" t="s">
        <v>40351</v>
      </c>
      <c r="B19154" s="17" t="s">
        <v>40352</v>
      </c>
      <c r="C19154" s="17">
        <v>3.0</v>
      </c>
      <c r="D19154" s="17">
        <v>2.7308766E7</v>
      </c>
      <c r="E19154" s="17">
        <v>1.0897834E7</v>
      </c>
      <c r="F19154" s="17">
        <v>1.1415897E7</v>
      </c>
      <c r="G19154" s="17">
        <v>5.9612567E7</v>
      </c>
      <c r="H19154" s="17">
        <v>5.9612567E7</v>
      </c>
    </row>
    <row r="19155">
      <c r="A19155" s="7" t="s">
        <v>40354</v>
      </c>
      <c r="B19155" s="17" t="s">
        <v>40355</v>
      </c>
      <c r="C19155" s="17">
        <v>2.0</v>
      </c>
      <c r="D19155" s="17">
        <v>3.1719247E7</v>
      </c>
      <c r="E19155" s="17">
        <v>2.7859443E7</v>
      </c>
      <c r="F19155" s="17">
        <v>2.7859443E7</v>
      </c>
      <c r="G19155" s="17">
        <v>3.5579051E7</v>
      </c>
      <c r="H19155" s="17">
        <v>3.5579051E7</v>
      </c>
    </row>
    <row r="19156">
      <c r="A19156" s="7" t="s">
        <v>40354</v>
      </c>
      <c r="B19156" s="17" t="s">
        <v>40355</v>
      </c>
      <c r="C19156" s="17">
        <v>2.0</v>
      </c>
      <c r="D19156" s="17">
        <v>3.1719247E7</v>
      </c>
      <c r="E19156" s="17">
        <v>2.7859443E7</v>
      </c>
      <c r="F19156" s="17">
        <v>2.7859443E7</v>
      </c>
      <c r="G19156" s="17">
        <v>3.5579051E7</v>
      </c>
      <c r="H19156" s="17">
        <v>3.5579051E7</v>
      </c>
    </row>
    <row r="19157">
      <c r="A19157" s="7" t="s">
        <v>40356</v>
      </c>
      <c r="B19157" s="17" t="s">
        <v>40357</v>
      </c>
      <c r="C19157" s="17">
        <v>7.0</v>
      </c>
      <c r="D19157" s="17">
        <v>2.212781614E7</v>
      </c>
      <c r="E19157" s="17">
        <v>6366820.0</v>
      </c>
      <c r="F19157" s="17">
        <v>1.110705E7</v>
      </c>
      <c r="G19157" s="17">
        <v>2.0282367E7</v>
      </c>
      <c r="H19157" s="17">
        <v>9.0263201E7</v>
      </c>
    </row>
    <row r="19158">
      <c r="A19158" s="7" t="s">
        <v>40356</v>
      </c>
      <c r="B19158" s="17" t="s">
        <v>40357</v>
      </c>
      <c r="C19158" s="17">
        <v>7.0</v>
      </c>
      <c r="D19158" s="17">
        <v>2.212781614E7</v>
      </c>
      <c r="E19158" s="17">
        <v>6366820.0</v>
      </c>
      <c r="F19158" s="17">
        <v>1.110705E7</v>
      </c>
      <c r="G19158" s="17">
        <v>2.0282367E7</v>
      </c>
      <c r="H19158" s="17">
        <v>9.0263201E7</v>
      </c>
    </row>
    <row r="19159">
      <c r="A19159" s="7" t="s">
        <v>40358</v>
      </c>
      <c r="B19159" s="17" t="s">
        <v>40359</v>
      </c>
      <c r="C19159" s="17">
        <v>42.0</v>
      </c>
      <c r="D19159" s="17">
        <v>1.389037867E7</v>
      </c>
      <c r="E19159" s="17">
        <v>5555529.0</v>
      </c>
      <c r="F19159" s="17">
        <v>8519161.0</v>
      </c>
      <c r="G19159" s="17">
        <v>1.745173E7</v>
      </c>
      <c r="H19159" s="17">
        <v>2.91129E7</v>
      </c>
    </row>
    <row r="19160">
      <c r="A19160" s="7" t="s">
        <v>40358</v>
      </c>
      <c r="B19160" s="17" t="s">
        <v>40359</v>
      </c>
      <c r="C19160" s="17">
        <v>42.0</v>
      </c>
      <c r="D19160" s="17">
        <v>1.389037867E7</v>
      </c>
      <c r="E19160" s="17">
        <v>5555529.0</v>
      </c>
      <c r="F19160" s="17">
        <v>8519161.0</v>
      </c>
      <c r="G19160" s="17">
        <v>1.745173E7</v>
      </c>
      <c r="H19160" s="17">
        <v>2.91129E7</v>
      </c>
    </row>
    <row r="19161">
      <c r="A19161" s="7" t="s">
        <v>40360</v>
      </c>
      <c r="B19161" s="17" t="s">
        <v>40361</v>
      </c>
      <c r="C19161" s="17">
        <v>32.0</v>
      </c>
      <c r="D19161" s="17">
        <v>1.264738806E7</v>
      </c>
      <c r="E19161" s="17">
        <v>5413975.0</v>
      </c>
      <c r="F19161" s="17">
        <v>9393077.0</v>
      </c>
      <c r="G19161" s="17">
        <v>1.3764504E7</v>
      </c>
      <c r="H19161" s="17">
        <v>2.7742517E7</v>
      </c>
    </row>
    <row r="19162">
      <c r="A19162" s="7" t="s">
        <v>40360</v>
      </c>
      <c r="B19162" s="17" t="s">
        <v>40361</v>
      </c>
      <c r="C19162" s="17">
        <v>32.0</v>
      </c>
      <c r="D19162" s="17">
        <v>1.264738806E7</v>
      </c>
      <c r="E19162" s="17">
        <v>5413975.0</v>
      </c>
      <c r="F19162" s="17">
        <v>9393077.0</v>
      </c>
      <c r="G19162" s="17">
        <v>1.3764504E7</v>
      </c>
      <c r="H19162" s="17">
        <v>2.7742517E7</v>
      </c>
    </row>
    <row r="19163">
      <c r="A19163" s="7" t="s">
        <v>40362</v>
      </c>
      <c r="B19163" s="17" t="s">
        <v>40363</v>
      </c>
      <c r="C19163" s="17">
        <v>5.0</v>
      </c>
      <c r="D19163" s="17">
        <v>1.16035804E7</v>
      </c>
      <c r="E19163" s="17">
        <v>4173482.0</v>
      </c>
      <c r="F19163" s="17">
        <v>4348800.0</v>
      </c>
      <c r="G19163" s="17">
        <v>2.3396033E7</v>
      </c>
      <c r="H19163" s="17">
        <v>2.4244813E7</v>
      </c>
    </row>
    <row r="19164">
      <c r="A19164" s="7" t="s">
        <v>40362</v>
      </c>
      <c r="B19164" s="17" t="s">
        <v>40363</v>
      </c>
      <c r="C19164" s="17">
        <v>5.0</v>
      </c>
      <c r="D19164" s="17">
        <v>1.16035804E7</v>
      </c>
      <c r="E19164" s="17">
        <v>4173482.0</v>
      </c>
      <c r="F19164" s="17">
        <v>4348800.0</v>
      </c>
      <c r="G19164" s="17">
        <v>2.3396033E7</v>
      </c>
      <c r="H19164" s="17">
        <v>2.4244813E7</v>
      </c>
    </row>
    <row r="19165">
      <c r="A19165" s="7" t="s">
        <v>40365</v>
      </c>
      <c r="B19165" s="17" t="s">
        <v>40366</v>
      </c>
      <c r="C19165" s="17">
        <v>2.0</v>
      </c>
      <c r="D19165" s="17">
        <v>1.1202491E7</v>
      </c>
      <c r="E19165" s="17">
        <v>3107538.0</v>
      </c>
      <c r="F19165" s="17">
        <v>3107538.0</v>
      </c>
      <c r="G19165" s="17">
        <v>1.9297444E7</v>
      </c>
      <c r="H19165" s="17">
        <v>1.9297444E7</v>
      </c>
    </row>
    <row r="19166">
      <c r="A19166" s="7" t="s">
        <v>40365</v>
      </c>
      <c r="B19166" s="17" t="s">
        <v>40366</v>
      </c>
      <c r="C19166" s="17">
        <v>2.0</v>
      </c>
      <c r="D19166" s="17">
        <v>1.1202491E7</v>
      </c>
      <c r="E19166" s="17">
        <v>3107538.0</v>
      </c>
      <c r="F19166" s="17">
        <v>3107538.0</v>
      </c>
      <c r="G19166" s="17">
        <v>1.9297444E7</v>
      </c>
      <c r="H19166" s="17">
        <v>1.9297444E7</v>
      </c>
    </row>
    <row r="19167">
      <c r="A19167" s="7" t="s">
        <v>40367</v>
      </c>
      <c r="B19167" s="17" t="s">
        <v>40368</v>
      </c>
      <c r="C19167" s="17">
        <v>1.0</v>
      </c>
      <c r="D19167" s="17">
        <v>6888393.0</v>
      </c>
      <c r="E19167" s="17">
        <v>6888393.0</v>
      </c>
      <c r="F19167" s="17">
        <v>6888393.0</v>
      </c>
      <c r="G19167" s="17">
        <v>6888393.0</v>
      </c>
      <c r="H19167" s="17">
        <v>6888393.0</v>
      </c>
    </row>
    <row r="19168">
      <c r="A19168" s="7" t="s">
        <v>40367</v>
      </c>
      <c r="B19168" s="17" t="s">
        <v>40368</v>
      </c>
      <c r="C19168" s="17">
        <v>1.0</v>
      </c>
      <c r="D19168" s="17">
        <v>6888393.0</v>
      </c>
      <c r="E19168" s="17">
        <v>6888393.0</v>
      </c>
      <c r="F19168" s="17">
        <v>6888393.0</v>
      </c>
      <c r="G19168" s="17">
        <v>6888393.0</v>
      </c>
      <c r="H19168" s="17">
        <v>6888393.0</v>
      </c>
    </row>
    <row r="19169">
      <c r="A19169" s="7" t="s">
        <v>40369</v>
      </c>
      <c r="B19169" s="17" t="s">
        <v>40370</v>
      </c>
      <c r="C19169" s="17">
        <v>2.0</v>
      </c>
      <c r="D19169" s="17">
        <v>1.47853E7</v>
      </c>
      <c r="E19169" s="17">
        <v>2409400.0</v>
      </c>
      <c r="F19169" s="17">
        <v>2409400.0</v>
      </c>
      <c r="G19169" s="17">
        <v>2.71612E7</v>
      </c>
      <c r="H19169" s="17">
        <v>2.71612E7</v>
      </c>
    </row>
    <row r="19170">
      <c r="A19170" s="7" t="s">
        <v>40369</v>
      </c>
      <c r="B19170" s="17" t="s">
        <v>40370</v>
      </c>
      <c r="C19170" s="17">
        <v>2.0</v>
      </c>
      <c r="D19170" s="17">
        <v>1.47853E7</v>
      </c>
      <c r="E19170" s="17">
        <v>2409400.0</v>
      </c>
      <c r="F19170" s="17">
        <v>2409400.0</v>
      </c>
      <c r="G19170" s="17">
        <v>2.71612E7</v>
      </c>
      <c r="H19170" s="17">
        <v>2.71612E7</v>
      </c>
    </row>
    <row r="19171">
      <c r="A19171" s="7" t="s">
        <v>40371</v>
      </c>
      <c r="B19171" s="17" t="s">
        <v>40372</v>
      </c>
      <c r="C19171" s="17">
        <v>2.0</v>
      </c>
      <c r="D19171" s="17">
        <v>1.01774095E7</v>
      </c>
      <c r="E19171" s="17">
        <v>6419818.0</v>
      </c>
      <c r="F19171" s="17">
        <v>6419818.0</v>
      </c>
      <c r="G19171" s="17">
        <v>1.3935001E7</v>
      </c>
      <c r="H19171" s="17">
        <v>1.3935001E7</v>
      </c>
    </row>
    <row r="19172">
      <c r="A19172" s="7" t="s">
        <v>40371</v>
      </c>
      <c r="B19172" s="17" t="s">
        <v>40372</v>
      </c>
      <c r="C19172" s="17">
        <v>2.0</v>
      </c>
      <c r="D19172" s="17">
        <v>1.01774095E7</v>
      </c>
      <c r="E19172" s="17">
        <v>6419818.0</v>
      </c>
      <c r="F19172" s="17">
        <v>6419818.0</v>
      </c>
      <c r="G19172" s="17">
        <v>1.3935001E7</v>
      </c>
      <c r="H19172" s="17">
        <v>1.3935001E7</v>
      </c>
    </row>
    <row r="19173">
      <c r="A19173" s="7" t="s">
        <v>40373</v>
      </c>
      <c r="B19173" s="17" t="s">
        <v>40374</v>
      </c>
      <c r="C19173" s="17">
        <v>201.0</v>
      </c>
      <c r="D19173" s="17">
        <v>2.645188196E7</v>
      </c>
      <c r="E19173" s="17">
        <v>3991257.0</v>
      </c>
      <c r="F19173" s="17">
        <v>2.373248E7</v>
      </c>
      <c r="G19173" s="17">
        <v>2.942483E7</v>
      </c>
      <c r="H19173" s="17">
        <v>6.4753195E7</v>
      </c>
    </row>
    <row r="19174">
      <c r="A19174" s="7" t="s">
        <v>40373</v>
      </c>
      <c r="B19174" s="17" t="s">
        <v>40374</v>
      </c>
      <c r="C19174" s="17">
        <v>201.0</v>
      </c>
      <c r="D19174" s="17">
        <v>2.645188196E7</v>
      </c>
      <c r="E19174" s="17">
        <v>3991257.0</v>
      </c>
      <c r="F19174" s="17">
        <v>2.373248E7</v>
      </c>
      <c r="G19174" s="17">
        <v>2.942483E7</v>
      </c>
      <c r="H19174" s="17">
        <v>6.4753195E7</v>
      </c>
    </row>
    <row r="19175">
      <c r="A19175" s="7" t="s">
        <v>40375</v>
      </c>
      <c r="B19175" s="17" t="s">
        <v>40376</v>
      </c>
      <c r="C19175" s="17">
        <v>8.0</v>
      </c>
      <c r="D19175" s="17">
        <v>9.594644863E7</v>
      </c>
      <c r="E19175" s="17">
        <v>2.5339879E7</v>
      </c>
      <c r="F19175" s="17">
        <v>6.3783912E7</v>
      </c>
      <c r="G19175" s="17">
        <v>8.5118817E7</v>
      </c>
      <c r="H19175" s="17">
        <v>3.20532635E8</v>
      </c>
    </row>
    <row r="19176">
      <c r="A19176" s="7" t="s">
        <v>40375</v>
      </c>
      <c r="B19176" s="17" t="s">
        <v>40376</v>
      </c>
      <c r="C19176" s="17">
        <v>8.0</v>
      </c>
      <c r="D19176" s="17">
        <v>9.594644863E7</v>
      </c>
      <c r="E19176" s="17">
        <v>2.5339879E7</v>
      </c>
      <c r="F19176" s="17">
        <v>6.3783912E7</v>
      </c>
      <c r="G19176" s="17">
        <v>8.5118817E7</v>
      </c>
      <c r="H19176" s="17">
        <v>3.20532635E8</v>
      </c>
    </row>
    <row r="19177">
      <c r="A19177" s="7" t="s">
        <v>40378</v>
      </c>
      <c r="B19177" s="17" t="s">
        <v>40379</v>
      </c>
      <c r="C19177" s="17">
        <v>1.0</v>
      </c>
      <c r="D19177" s="17">
        <v>6.3537596E7</v>
      </c>
      <c r="E19177" s="17">
        <v>6.3537596E7</v>
      </c>
      <c r="F19177" s="17">
        <v>6.3537596E7</v>
      </c>
      <c r="G19177" s="17">
        <v>6.3537596E7</v>
      </c>
      <c r="H19177" s="17">
        <v>6.3537596E7</v>
      </c>
    </row>
    <row r="19178">
      <c r="A19178" s="7" t="s">
        <v>40378</v>
      </c>
      <c r="B19178" s="17" t="s">
        <v>40379</v>
      </c>
      <c r="C19178" s="17">
        <v>1.0</v>
      </c>
      <c r="D19178" s="17">
        <v>6.3537596E7</v>
      </c>
      <c r="E19178" s="17">
        <v>6.3537596E7</v>
      </c>
      <c r="F19178" s="17">
        <v>6.3537596E7</v>
      </c>
      <c r="G19178" s="17">
        <v>6.3537596E7</v>
      </c>
      <c r="H19178" s="17">
        <v>6.3537596E7</v>
      </c>
    </row>
    <row r="19179">
      <c r="A19179" s="7" t="s">
        <v>40380</v>
      </c>
      <c r="B19179" s="17" t="s">
        <v>40381</v>
      </c>
      <c r="C19179" s="17">
        <v>4.0</v>
      </c>
      <c r="D19179" s="17">
        <v>1.374012325E7</v>
      </c>
      <c r="E19179" s="17">
        <v>2423487.0</v>
      </c>
      <c r="F19179" s="17">
        <v>3080814.0</v>
      </c>
      <c r="G19179" s="17">
        <v>8309036.0</v>
      </c>
      <c r="H19179" s="17">
        <v>4.1147156E7</v>
      </c>
    </row>
    <row r="19180">
      <c r="A19180" s="7" t="s">
        <v>40380</v>
      </c>
      <c r="B19180" s="17" t="s">
        <v>40381</v>
      </c>
      <c r="C19180" s="17">
        <v>4.0</v>
      </c>
      <c r="D19180" s="17">
        <v>1.374012325E7</v>
      </c>
      <c r="E19180" s="17">
        <v>2423487.0</v>
      </c>
      <c r="F19180" s="17">
        <v>3080814.0</v>
      </c>
      <c r="G19180" s="17">
        <v>8309036.0</v>
      </c>
      <c r="H19180" s="17">
        <v>4.1147156E7</v>
      </c>
    </row>
    <row r="19181">
      <c r="A19181" s="7" t="s">
        <v>40382</v>
      </c>
      <c r="B19181" s="17" t="s">
        <v>40383</v>
      </c>
      <c r="C19181" s="17">
        <v>65.0</v>
      </c>
      <c r="D19181" s="17">
        <v>5.767037569E7</v>
      </c>
      <c r="E19181" s="17">
        <v>5860321.0</v>
      </c>
      <c r="F19181" s="17">
        <v>3.2016687E7</v>
      </c>
      <c r="G19181" s="17">
        <v>9.5585201E7</v>
      </c>
      <c r="H19181" s="17">
        <v>1.23345763E8</v>
      </c>
    </row>
    <row r="19182">
      <c r="A19182" s="7" t="s">
        <v>40382</v>
      </c>
      <c r="B19182" s="17" t="s">
        <v>40383</v>
      </c>
      <c r="C19182" s="17">
        <v>65.0</v>
      </c>
      <c r="D19182" s="17">
        <v>5.767037569E7</v>
      </c>
      <c r="E19182" s="17">
        <v>5860321.0</v>
      </c>
      <c r="F19182" s="17">
        <v>3.2016687E7</v>
      </c>
      <c r="G19182" s="17">
        <v>9.5585201E7</v>
      </c>
      <c r="H19182" s="17">
        <v>1.23345763E8</v>
      </c>
    </row>
    <row r="19183">
      <c r="A19183" s="7" t="s">
        <v>40384</v>
      </c>
      <c r="B19183" s="17" t="s">
        <v>40385</v>
      </c>
      <c r="C19183" s="17">
        <v>1.0</v>
      </c>
      <c r="D19183" s="17">
        <v>1973355.0</v>
      </c>
      <c r="E19183" s="17">
        <v>1973355.0</v>
      </c>
      <c r="F19183" s="17">
        <v>1973355.0</v>
      </c>
      <c r="G19183" s="17">
        <v>1973355.0</v>
      </c>
      <c r="H19183" s="17">
        <v>1973355.0</v>
      </c>
    </row>
    <row r="19184">
      <c r="A19184" s="7" t="s">
        <v>40384</v>
      </c>
      <c r="B19184" s="17" t="s">
        <v>40385</v>
      </c>
      <c r="C19184" s="17">
        <v>1.0</v>
      </c>
      <c r="D19184" s="17">
        <v>1973355.0</v>
      </c>
      <c r="E19184" s="17">
        <v>1973355.0</v>
      </c>
      <c r="F19184" s="17">
        <v>1973355.0</v>
      </c>
      <c r="G19184" s="17">
        <v>1973355.0</v>
      </c>
      <c r="H19184" s="17">
        <v>1973355.0</v>
      </c>
    </row>
    <row r="19185">
      <c r="A19185" s="7" t="s">
        <v>40387</v>
      </c>
      <c r="B19185" s="17" t="s">
        <v>40388</v>
      </c>
      <c r="C19185" s="17">
        <v>1.0</v>
      </c>
      <c r="D19185" s="17">
        <v>8314536.0</v>
      </c>
      <c r="E19185" s="17">
        <v>8314536.0</v>
      </c>
      <c r="F19185" s="17">
        <v>8314536.0</v>
      </c>
      <c r="G19185" s="17">
        <v>8314536.0</v>
      </c>
      <c r="H19185" s="17">
        <v>8314536.0</v>
      </c>
    </row>
    <row r="19186">
      <c r="A19186" s="7" t="s">
        <v>40387</v>
      </c>
      <c r="B19186" s="17" t="s">
        <v>40388</v>
      </c>
      <c r="C19186" s="17">
        <v>1.0</v>
      </c>
      <c r="D19186" s="17">
        <v>8314536.0</v>
      </c>
      <c r="E19186" s="17">
        <v>8314536.0</v>
      </c>
      <c r="F19186" s="17">
        <v>8314536.0</v>
      </c>
      <c r="G19186" s="17">
        <v>8314536.0</v>
      </c>
      <c r="H19186" s="17">
        <v>8314536.0</v>
      </c>
    </row>
    <row r="19187">
      <c r="A19187" s="7" t="s">
        <v>40389</v>
      </c>
      <c r="B19187" s="17" t="s">
        <v>40390</v>
      </c>
      <c r="C19187" s="17">
        <v>3.0</v>
      </c>
      <c r="D19187" s="17">
        <v>9464398.667</v>
      </c>
      <c r="E19187" s="17">
        <v>5979479.0</v>
      </c>
      <c r="F19187" s="17">
        <v>7458712.0</v>
      </c>
      <c r="G19187" s="17">
        <v>1.4955005E7</v>
      </c>
      <c r="H19187" s="17">
        <v>1.4955005E7</v>
      </c>
    </row>
    <row r="19188">
      <c r="A19188" s="7" t="s">
        <v>40389</v>
      </c>
      <c r="B19188" s="17" t="s">
        <v>40390</v>
      </c>
      <c r="C19188" s="17">
        <v>3.0</v>
      </c>
      <c r="D19188" s="17">
        <v>9464398.667</v>
      </c>
      <c r="E19188" s="17">
        <v>5979479.0</v>
      </c>
      <c r="F19188" s="17">
        <v>7458712.0</v>
      </c>
      <c r="G19188" s="17">
        <v>1.4955005E7</v>
      </c>
      <c r="H19188" s="17">
        <v>1.4955005E7</v>
      </c>
    </row>
    <row r="19189">
      <c r="A19189" s="7" t="s">
        <v>40391</v>
      </c>
      <c r="B19189" s="17" t="s">
        <v>40392</v>
      </c>
      <c r="C19189" s="17">
        <v>4.0</v>
      </c>
      <c r="D19189" s="17">
        <v>1.86595415E7</v>
      </c>
      <c r="E19189" s="17">
        <v>1344786.0</v>
      </c>
      <c r="F19189" s="17">
        <v>5752314.0</v>
      </c>
      <c r="G19189" s="17">
        <v>2.4827198E7</v>
      </c>
      <c r="H19189" s="17">
        <v>4.2713868E7</v>
      </c>
    </row>
    <row r="19190">
      <c r="A19190" s="7" t="s">
        <v>40391</v>
      </c>
      <c r="B19190" s="17" t="s">
        <v>40392</v>
      </c>
      <c r="C19190" s="17">
        <v>4.0</v>
      </c>
      <c r="D19190" s="17">
        <v>1.86595415E7</v>
      </c>
      <c r="E19190" s="17">
        <v>1344786.0</v>
      </c>
      <c r="F19190" s="17">
        <v>5752314.0</v>
      </c>
      <c r="G19190" s="17">
        <v>2.4827198E7</v>
      </c>
      <c r="H19190" s="17">
        <v>4.2713868E7</v>
      </c>
    </row>
    <row r="19191">
      <c r="A19191" s="7" t="s">
        <v>40393</v>
      </c>
      <c r="B19191" s="17" t="s">
        <v>40394</v>
      </c>
      <c r="C19191" s="17">
        <v>1.0</v>
      </c>
      <c r="D19191" s="17">
        <v>1.0108999E7</v>
      </c>
      <c r="E19191" s="17">
        <v>1.0108999E7</v>
      </c>
      <c r="F19191" s="17">
        <v>1.0108999E7</v>
      </c>
      <c r="G19191" s="17">
        <v>1.0108999E7</v>
      </c>
      <c r="H19191" s="17">
        <v>1.0108999E7</v>
      </c>
    </row>
    <row r="19192">
      <c r="A19192" s="7" t="s">
        <v>40393</v>
      </c>
      <c r="B19192" s="17" t="s">
        <v>40394</v>
      </c>
      <c r="C19192" s="17">
        <v>1.0</v>
      </c>
      <c r="D19192" s="17">
        <v>1.0108999E7</v>
      </c>
      <c r="E19192" s="17">
        <v>1.0108999E7</v>
      </c>
      <c r="F19192" s="17">
        <v>1.0108999E7</v>
      </c>
      <c r="G19192" s="17">
        <v>1.0108999E7</v>
      </c>
      <c r="H19192" s="17">
        <v>1.0108999E7</v>
      </c>
    </row>
    <row r="19193">
      <c r="A19193" s="7" t="s">
        <v>40395</v>
      </c>
      <c r="B19193" s="17" t="s">
        <v>40396</v>
      </c>
      <c r="C19193" s="17">
        <v>1.0</v>
      </c>
      <c r="D19193" s="17">
        <v>3.1864404E7</v>
      </c>
      <c r="E19193" s="17">
        <v>3.1864404E7</v>
      </c>
      <c r="F19193" s="17">
        <v>3.1864404E7</v>
      </c>
      <c r="G19193" s="17">
        <v>3.1864404E7</v>
      </c>
      <c r="H19193" s="17">
        <v>3.1864404E7</v>
      </c>
    </row>
    <row r="19194">
      <c r="A19194" s="7" t="s">
        <v>40395</v>
      </c>
      <c r="B19194" s="17" t="s">
        <v>40396</v>
      </c>
      <c r="C19194" s="17">
        <v>1.0</v>
      </c>
      <c r="D19194" s="17">
        <v>3.1864404E7</v>
      </c>
      <c r="E19194" s="17">
        <v>3.1864404E7</v>
      </c>
      <c r="F19194" s="17">
        <v>3.1864404E7</v>
      </c>
      <c r="G19194" s="17">
        <v>3.1864404E7</v>
      </c>
      <c r="H19194" s="17">
        <v>3.1864404E7</v>
      </c>
    </row>
    <row r="19195">
      <c r="A19195" s="7" t="s">
        <v>40398</v>
      </c>
      <c r="B19195" s="17" t="s">
        <v>40399</v>
      </c>
      <c r="C19195" s="17">
        <v>1.0</v>
      </c>
      <c r="D19195" s="17">
        <v>2016641.0</v>
      </c>
      <c r="E19195" s="17">
        <v>2016641.0</v>
      </c>
      <c r="F19195" s="17">
        <v>2016641.0</v>
      </c>
      <c r="G19195" s="17">
        <v>2016641.0</v>
      </c>
      <c r="H19195" s="17">
        <v>2016641.0</v>
      </c>
    </row>
    <row r="19196">
      <c r="A19196" s="7" t="s">
        <v>40398</v>
      </c>
      <c r="B19196" s="17" t="s">
        <v>40399</v>
      </c>
      <c r="C19196" s="17">
        <v>1.0</v>
      </c>
      <c r="D19196" s="17">
        <v>2016641.0</v>
      </c>
      <c r="E19196" s="17">
        <v>2016641.0</v>
      </c>
      <c r="F19196" s="17">
        <v>2016641.0</v>
      </c>
      <c r="G19196" s="17">
        <v>2016641.0</v>
      </c>
      <c r="H19196" s="17">
        <v>2016641.0</v>
      </c>
    </row>
    <row r="19197">
      <c r="A19197" s="7" t="s">
        <v>40400</v>
      </c>
      <c r="B19197" s="17" t="s">
        <v>40401</v>
      </c>
      <c r="C19197" s="17">
        <v>2.0</v>
      </c>
      <c r="D19197" s="17">
        <v>9.9065194E7</v>
      </c>
      <c r="E19197" s="17">
        <v>9.8741468E7</v>
      </c>
      <c r="F19197" s="17">
        <v>9.8741468E7</v>
      </c>
      <c r="G19197" s="17">
        <v>9.938892E7</v>
      </c>
      <c r="H19197" s="17">
        <v>9.938892E7</v>
      </c>
    </row>
    <row r="19198">
      <c r="A19198" s="7" t="s">
        <v>40400</v>
      </c>
      <c r="B19198" s="17" t="s">
        <v>40401</v>
      </c>
      <c r="C19198" s="17">
        <v>2.0</v>
      </c>
      <c r="D19198" s="17">
        <v>9.9065194E7</v>
      </c>
      <c r="E19198" s="17">
        <v>9.8741468E7</v>
      </c>
      <c r="F19198" s="17">
        <v>9.8741468E7</v>
      </c>
      <c r="G19198" s="17">
        <v>9.938892E7</v>
      </c>
      <c r="H19198" s="17">
        <v>9.938892E7</v>
      </c>
    </row>
    <row r="19199">
      <c r="A19199" s="7" t="s">
        <v>40403</v>
      </c>
      <c r="B19199" s="17" t="s">
        <v>40404</v>
      </c>
      <c r="C19199" s="17">
        <v>1.0</v>
      </c>
      <c r="D19199" s="17">
        <v>4.4144199E7</v>
      </c>
      <c r="E19199" s="17">
        <v>4.4144199E7</v>
      </c>
      <c r="F19199" s="17">
        <v>4.4144199E7</v>
      </c>
      <c r="G19199" s="17">
        <v>4.4144199E7</v>
      </c>
      <c r="H19199" s="17">
        <v>4.4144199E7</v>
      </c>
    </row>
    <row r="19200">
      <c r="A19200" s="7" t="s">
        <v>40403</v>
      </c>
      <c r="B19200" s="17" t="s">
        <v>40404</v>
      </c>
      <c r="C19200" s="17">
        <v>1.0</v>
      </c>
      <c r="D19200" s="17">
        <v>4.4144199E7</v>
      </c>
      <c r="E19200" s="17">
        <v>4.4144199E7</v>
      </c>
      <c r="F19200" s="17">
        <v>4.4144199E7</v>
      </c>
      <c r="G19200" s="17">
        <v>4.4144199E7</v>
      </c>
      <c r="H19200" s="17">
        <v>4.4144199E7</v>
      </c>
    </row>
    <row r="19201">
      <c r="A19201" s="7" t="s">
        <v>40405</v>
      </c>
      <c r="B19201" s="17" t="s">
        <v>40406</v>
      </c>
      <c r="C19201" s="17">
        <v>1.0</v>
      </c>
      <c r="D19201" s="17">
        <v>1.2874633E7</v>
      </c>
      <c r="E19201" s="17">
        <v>1.2874633E7</v>
      </c>
      <c r="F19201" s="17">
        <v>1.2874633E7</v>
      </c>
      <c r="G19201" s="17">
        <v>1.2874633E7</v>
      </c>
      <c r="H19201" s="17">
        <v>1.2874633E7</v>
      </c>
    </row>
    <row r="19202">
      <c r="A19202" s="7" t="s">
        <v>40405</v>
      </c>
      <c r="B19202" s="17" t="s">
        <v>40406</v>
      </c>
      <c r="C19202" s="17">
        <v>1.0</v>
      </c>
      <c r="D19202" s="17">
        <v>1.2874633E7</v>
      </c>
      <c r="E19202" s="17">
        <v>1.2874633E7</v>
      </c>
      <c r="F19202" s="17">
        <v>1.2874633E7</v>
      </c>
      <c r="G19202" s="17">
        <v>1.2874633E7</v>
      </c>
      <c r="H19202" s="17">
        <v>1.2874633E7</v>
      </c>
    </row>
    <row r="19203">
      <c r="A19203" s="7" t="s">
        <v>40407</v>
      </c>
      <c r="B19203" s="17" t="s">
        <v>40408</v>
      </c>
      <c r="C19203" s="17">
        <v>1.0</v>
      </c>
      <c r="D19203" s="17">
        <v>1.9201579E7</v>
      </c>
      <c r="E19203" s="17">
        <v>1.9201579E7</v>
      </c>
      <c r="F19203" s="17">
        <v>1.9201579E7</v>
      </c>
      <c r="G19203" s="17">
        <v>1.9201579E7</v>
      </c>
      <c r="H19203" s="17">
        <v>1.9201579E7</v>
      </c>
    </row>
    <row r="19204">
      <c r="A19204" s="7" t="s">
        <v>40407</v>
      </c>
      <c r="B19204" s="17" t="s">
        <v>40408</v>
      </c>
      <c r="C19204" s="17">
        <v>1.0</v>
      </c>
      <c r="D19204" s="17">
        <v>1.9201579E7</v>
      </c>
      <c r="E19204" s="17">
        <v>1.9201579E7</v>
      </c>
      <c r="F19204" s="17">
        <v>1.9201579E7</v>
      </c>
      <c r="G19204" s="17">
        <v>1.9201579E7</v>
      </c>
      <c r="H19204" s="17">
        <v>1.9201579E7</v>
      </c>
    </row>
    <row r="19205">
      <c r="A19205" s="7" t="s">
        <v>40409</v>
      </c>
      <c r="B19205" s="17" t="s">
        <v>40410</v>
      </c>
      <c r="C19205" s="17">
        <v>1.0</v>
      </c>
      <c r="D19205" s="17">
        <v>2333757.0</v>
      </c>
      <c r="E19205" s="17">
        <v>2333757.0</v>
      </c>
      <c r="F19205" s="17">
        <v>2333757.0</v>
      </c>
      <c r="G19205" s="17">
        <v>2333757.0</v>
      </c>
      <c r="H19205" s="17">
        <v>2333757.0</v>
      </c>
    </row>
    <row r="19206">
      <c r="A19206" s="7" t="s">
        <v>40409</v>
      </c>
      <c r="B19206" s="17" t="s">
        <v>40410</v>
      </c>
      <c r="C19206" s="17">
        <v>1.0</v>
      </c>
      <c r="D19206" s="17">
        <v>2333757.0</v>
      </c>
      <c r="E19206" s="17">
        <v>2333757.0</v>
      </c>
      <c r="F19206" s="17">
        <v>2333757.0</v>
      </c>
      <c r="G19206" s="17">
        <v>2333757.0</v>
      </c>
      <c r="H19206" s="17">
        <v>2333757.0</v>
      </c>
    </row>
    <row r="19207">
      <c r="A19207" s="7" t="s">
        <v>40411</v>
      </c>
      <c r="B19207" s="17" t="s">
        <v>40412</v>
      </c>
      <c r="C19207" s="17">
        <v>6.0</v>
      </c>
      <c r="D19207" s="17">
        <v>1.3513661E7</v>
      </c>
      <c r="E19207" s="17">
        <v>2121106.0</v>
      </c>
      <c r="F19207" s="17">
        <v>8241812.0</v>
      </c>
      <c r="G19207" s="17">
        <v>2.9177409E7</v>
      </c>
      <c r="H19207" s="17">
        <v>3.0853815E7</v>
      </c>
    </row>
    <row r="19208">
      <c r="A19208" s="7" t="s">
        <v>40411</v>
      </c>
      <c r="B19208" s="17" t="s">
        <v>40412</v>
      </c>
      <c r="C19208" s="17">
        <v>6.0</v>
      </c>
      <c r="D19208" s="17">
        <v>1.3513661E7</v>
      </c>
      <c r="E19208" s="17">
        <v>2121106.0</v>
      </c>
      <c r="F19208" s="17">
        <v>8241812.0</v>
      </c>
      <c r="G19208" s="17">
        <v>2.9177409E7</v>
      </c>
      <c r="H19208" s="17">
        <v>3.0853815E7</v>
      </c>
    </row>
    <row r="19209">
      <c r="A19209" s="7" t="s">
        <v>40413</v>
      </c>
      <c r="B19209" s="17" t="s">
        <v>40415</v>
      </c>
      <c r="C19209" s="17">
        <v>2.0</v>
      </c>
      <c r="D19209" s="17">
        <v>4631369.5</v>
      </c>
      <c r="E19209" s="17">
        <v>3416628.0</v>
      </c>
      <c r="F19209" s="17">
        <v>3416628.0</v>
      </c>
      <c r="G19209" s="17">
        <v>5846111.0</v>
      </c>
      <c r="H19209" s="17">
        <v>5846111.0</v>
      </c>
    </row>
    <row r="19210">
      <c r="A19210" s="7" t="s">
        <v>40413</v>
      </c>
      <c r="B19210" s="17" t="s">
        <v>40415</v>
      </c>
      <c r="C19210" s="17">
        <v>2.0</v>
      </c>
      <c r="D19210" s="17">
        <v>4631369.5</v>
      </c>
      <c r="E19210" s="17">
        <v>3416628.0</v>
      </c>
      <c r="F19210" s="17">
        <v>3416628.0</v>
      </c>
      <c r="G19210" s="17">
        <v>5846111.0</v>
      </c>
      <c r="H19210" s="17">
        <v>5846111.0</v>
      </c>
    </row>
    <row r="19211">
      <c r="A19211" s="7" t="s">
        <v>40416</v>
      </c>
      <c r="B19211" s="17" t="s">
        <v>40417</v>
      </c>
      <c r="C19211" s="17">
        <v>73.0</v>
      </c>
      <c r="D19211" s="17">
        <v>2.275156188E7</v>
      </c>
      <c r="E19211" s="17">
        <v>6169455.0</v>
      </c>
      <c r="F19211" s="17">
        <v>1.2869667E7</v>
      </c>
      <c r="G19211" s="17">
        <v>2.1580831E7</v>
      </c>
      <c r="H19211" s="17">
        <v>6.8045484E7</v>
      </c>
    </row>
    <row r="19212">
      <c r="A19212" s="7" t="s">
        <v>40416</v>
      </c>
      <c r="B19212" s="17" t="s">
        <v>40417</v>
      </c>
      <c r="C19212" s="17">
        <v>73.0</v>
      </c>
      <c r="D19212" s="17">
        <v>2.275156188E7</v>
      </c>
      <c r="E19212" s="17">
        <v>6169455.0</v>
      </c>
      <c r="F19212" s="17">
        <v>1.2869667E7</v>
      </c>
      <c r="G19212" s="17">
        <v>2.1580831E7</v>
      </c>
      <c r="H19212" s="17">
        <v>6.8045484E7</v>
      </c>
    </row>
    <row r="19213">
      <c r="A19213" s="7" t="s">
        <v>40418</v>
      </c>
      <c r="B19213" s="17" t="s">
        <v>40419</v>
      </c>
      <c r="C19213" s="17">
        <v>11.0</v>
      </c>
      <c r="D19213" s="17">
        <v>9247991.182</v>
      </c>
      <c r="E19213" s="17">
        <v>5013739.0</v>
      </c>
      <c r="F19213" s="17">
        <v>1.0907008E7</v>
      </c>
      <c r="G19213" s="17">
        <v>1.3213868E7</v>
      </c>
      <c r="H19213" s="17">
        <v>1.3644763E7</v>
      </c>
    </row>
    <row r="19214">
      <c r="A19214" s="7" t="s">
        <v>40418</v>
      </c>
      <c r="B19214" s="17" t="s">
        <v>40419</v>
      </c>
      <c r="C19214" s="17">
        <v>11.0</v>
      </c>
      <c r="D19214" s="17">
        <v>9247991.182</v>
      </c>
      <c r="E19214" s="17">
        <v>5013739.0</v>
      </c>
      <c r="F19214" s="17">
        <v>1.0907008E7</v>
      </c>
      <c r="G19214" s="17">
        <v>1.3213868E7</v>
      </c>
      <c r="H19214" s="17">
        <v>1.3644763E7</v>
      </c>
    </row>
    <row r="19215">
      <c r="A19215" s="7" t="s">
        <v>40421</v>
      </c>
      <c r="B19215" s="17" t="s">
        <v>40422</v>
      </c>
      <c r="C19215" s="17">
        <v>4.0</v>
      </c>
      <c r="D19215" s="17">
        <v>5.424880625E7</v>
      </c>
      <c r="E19215" s="17">
        <v>3203033.0</v>
      </c>
      <c r="F19215" s="17">
        <v>1.2782355E7</v>
      </c>
      <c r="G19215" s="17">
        <v>1.97897E7</v>
      </c>
      <c r="H19215" s="17">
        <v>1.81220137E8</v>
      </c>
    </row>
    <row r="19216">
      <c r="A19216" s="7" t="s">
        <v>40421</v>
      </c>
      <c r="B19216" s="17" t="s">
        <v>40422</v>
      </c>
      <c r="C19216" s="17">
        <v>4.0</v>
      </c>
      <c r="D19216" s="17">
        <v>5.424880625E7</v>
      </c>
      <c r="E19216" s="17">
        <v>3203033.0</v>
      </c>
      <c r="F19216" s="17">
        <v>1.2782355E7</v>
      </c>
      <c r="G19216" s="17">
        <v>1.97897E7</v>
      </c>
      <c r="H19216" s="17">
        <v>1.81220137E8</v>
      </c>
    </row>
    <row r="19217">
      <c r="A19217" s="7" t="s">
        <v>40423</v>
      </c>
      <c r="B19217" s="17" t="s">
        <v>40424</v>
      </c>
      <c r="C19217" s="17">
        <v>2.0</v>
      </c>
      <c r="D19217" s="17">
        <v>3872165.5</v>
      </c>
      <c r="E19217" s="17">
        <v>2172687.0</v>
      </c>
      <c r="F19217" s="17">
        <v>2172687.0</v>
      </c>
      <c r="G19217" s="17">
        <v>5571644.0</v>
      </c>
      <c r="H19217" s="17">
        <v>5571644.0</v>
      </c>
    </row>
    <row r="19218">
      <c r="A19218" s="7" t="s">
        <v>40423</v>
      </c>
      <c r="B19218" s="17" t="s">
        <v>40424</v>
      </c>
      <c r="C19218" s="17">
        <v>2.0</v>
      </c>
      <c r="D19218" s="17">
        <v>3872165.5</v>
      </c>
      <c r="E19218" s="17">
        <v>2172687.0</v>
      </c>
      <c r="F19218" s="17">
        <v>2172687.0</v>
      </c>
      <c r="G19218" s="17">
        <v>5571644.0</v>
      </c>
      <c r="H19218" s="17">
        <v>5571644.0</v>
      </c>
    </row>
    <row r="19219">
      <c r="A19219" s="7" t="s">
        <v>40425</v>
      </c>
      <c r="B19219" s="17" t="s">
        <v>40426</v>
      </c>
      <c r="C19219" s="17">
        <v>28.0</v>
      </c>
      <c r="D19219" s="17">
        <v>2.543062486E7</v>
      </c>
      <c r="E19219" s="17">
        <v>6244077.0</v>
      </c>
      <c r="F19219" s="17">
        <v>1.5502547E7</v>
      </c>
      <c r="G19219" s="17">
        <v>4.9515154E7</v>
      </c>
      <c r="H19219" s="17">
        <v>7.2784906E7</v>
      </c>
    </row>
    <row r="19220">
      <c r="A19220" s="7" t="s">
        <v>40425</v>
      </c>
      <c r="B19220" s="17" t="s">
        <v>40426</v>
      </c>
      <c r="C19220" s="17">
        <v>28.0</v>
      </c>
      <c r="D19220" s="17">
        <v>2.543062486E7</v>
      </c>
      <c r="E19220" s="17">
        <v>6244077.0</v>
      </c>
      <c r="F19220" s="17">
        <v>1.5502547E7</v>
      </c>
      <c r="G19220" s="17">
        <v>4.9515154E7</v>
      </c>
      <c r="H19220" s="17">
        <v>7.2784906E7</v>
      </c>
    </row>
    <row r="19221">
      <c r="A19221" s="7" t="s">
        <v>40428</v>
      </c>
      <c r="B19221" s="17" t="s">
        <v>40429</v>
      </c>
      <c r="C19221" s="17">
        <v>15.0</v>
      </c>
      <c r="D19221" s="17">
        <v>1.91682906E7</v>
      </c>
      <c r="E19221" s="17">
        <v>6848000.0</v>
      </c>
      <c r="F19221" s="17">
        <v>1.4992075E7</v>
      </c>
      <c r="G19221" s="17">
        <v>2.1847E7</v>
      </c>
      <c r="H19221" s="17">
        <v>4.864074E7</v>
      </c>
    </row>
    <row r="19222">
      <c r="A19222" s="7" t="s">
        <v>40428</v>
      </c>
      <c r="B19222" s="17" t="s">
        <v>40429</v>
      </c>
      <c r="C19222" s="17">
        <v>15.0</v>
      </c>
      <c r="D19222" s="17">
        <v>1.91682906E7</v>
      </c>
      <c r="E19222" s="17">
        <v>6848000.0</v>
      </c>
      <c r="F19222" s="17">
        <v>1.4992075E7</v>
      </c>
      <c r="G19222" s="17">
        <v>2.1847E7</v>
      </c>
      <c r="H19222" s="17">
        <v>4.864074E7</v>
      </c>
    </row>
    <row r="19223">
      <c r="A19223" s="7" t="s">
        <v>40430</v>
      </c>
      <c r="B19223" s="17" t="s">
        <v>40431</v>
      </c>
      <c r="C19223" s="17">
        <v>161.0</v>
      </c>
      <c r="D19223" s="17">
        <v>3.029261658E7</v>
      </c>
      <c r="E19223" s="17">
        <v>5577800.0</v>
      </c>
      <c r="F19223" s="17">
        <v>1.2244738E7</v>
      </c>
      <c r="G19223" s="17">
        <v>3.6627253E7</v>
      </c>
      <c r="H19223" s="17">
        <v>9.0282628E7</v>
      </c>
    </row>
    <row r="19224">
      <c r="A19224" s="7" t="s">
        <v>40430</v>
      </c>
      <c r="B19224" s="17" t="s">
        <v>40431</v>
      </c>
      <c r="C19224" s="17">
        <v>161.0</v>
      </c>
      <c r="D19224" s="17">
        <v>3.029261658E7</v>
      </c>
      <c r="E19224" s="17">
        <v>5577800.0</v>
      </c>
      <c r="F19224" s="17">
        <v>1.2244738E7</v>
      </c>
      <c r="G19224" s="17">
        <v>3.6627253E7</v>
      </c>
      <c r="H19224" s="17">
        <v>9.0282628E7</v>
      </c>
    </row>
    <row r="19225">
      <c r="A19225" s="7" t="s">
        <v>40432</v>
      </c>
      <c r="B19225" s="17" t="s">
        <v>40433</v>
      </c>
      <c r="C19225" s="17">
        <v>11.0</v>
      </c>
      <c r="D19225" s="17">
        <v>8699661.455</v>
      </c>
      <c r="E19225" s="17">
        <v>2936900.0</v>
      </c>
      <c r="F19225" s="17">
        <v>4510041.0</v>
      </c>
      <c r="G19225" s="17">
        <v>9796796.0</v>
      </c>
      <c r="H19225" s="17">
        <v>1.4604685E7</v>
      </c>
    </row>
    <row r="19226">
      <c r="A19226" s="7" t="s">
        <v>40432</v>
      </c>
      <c r="B19226" s="17" t="s">
        <v>40433</v>
      </c>
      <c r="C19226" s="17">
        <v>11.0</v>
      </c>
      <c r="D19226" s="17">
        <v>8699661.455</v>
      </c>
      <c r="E19226" s="17">
        <v>2936900.0</v>
      </c>
      <c r="F19226" s="17">
        <v>4510041.0</v>
      </c>
      <c r="G19226" s="17">
        <v>9796796.0</v>
      </c>
      <c r="H19226" s="17">
        <v>1.4604685E7</v>
      </c>
    </row>
    <row r="19227">
      <c r="A19227" s="7" t="s">
        <v>40435</v>
      </c>
      <c r="B19227" s="17" t="s">
        <v>40436</v>
      </c>
      <c r="C19227" s="17">
        <v>1.0</v>
      </c>
      <c r="D19227" s="17">
        <v>7383340.0</v>
      </c>
      <c r="E19227" s="17">
        <v>7383340.0</v>
      </c>
      <c r="F19227" s="17">
        <v>7383340.0</v>
      </c>
      <c r="G19227" s="17">
        <v>7383340.0</v>
      </c>
      <c r="H19227" s="17">
        <v>7383340.0</v>
      </c>
    </row>
    <row r="19228">
      <c r="A19228" s="7" t="s">
        <v>40435</v>
      </c>
      <c r="B19228" s="17" t="s">
        <v>40436</v>
      </c>
      <c r="C19228" s="17">
        <v>1.0</v>
      </c>
      <c r="D19228" s="17">
        <v>7383340.0</v>
      </c>
      <c r="E19228" s="17">
        <v>7383340.0</v>
      </c>
      <c r="F19228" s="17">
        <v>7383340.0</v>
      </c>
      <c r="G19228" s="17">
        <v>7383340.0</v>
      </c>
      <c r="H19228" s="17">
        <v>7383340.0</v>
      </c>
    </row>
    <row r="19229">
      <c r="A19229" s="7" t="s">
        <v>40437</v>
      </c>
      <c r="B19229" s="17" t="s">
        <v>40438</v>
      </c>
      <c r="C19229" s="17">
        <v>2.0</v>
      </c>
      <c r="D19229" s="17">
        <v>1.13095665E7</v>
      </c>
      <c r="E19229" s="17">
        <v>6240100.0</v>
      </c>
      <c r="F19229" s="17">
        <v>6240100.0</v>
      </c>
      <c r="G19229" s="17">
        <v>1.6379033E7</v>
      </c>
      <c r="H19229" s="17">
        <v>1.6379033E7</v>
      </c>
    </row>
    <row r="19230">
      <c r="A19230" s="7" t="s">
        <v>40437</v>
      </c>
      <c r="B19230" s="17" t="s">
        <v>40438</v>
      </c>
      <c r="C19230" s="17">
        <v>2.0</v>
      </c>
      <c r="D19230" s="17">
        <v>1.13095665E7</v>
      </c>
      <c r="E19230" s="17">
        <v>6240100.0</v>
      </c>
      <c r="F19230" s="17">
        <v>6240100.0</v>
      </c>
      <c r="G19230" s="17">
        <v>1.6379033E7</v>
      </c>
      <c r="H19230" s="17">
        <v>1.6379033E7</v>
      </c>
    </row>
    <row r="19231">
      <c r="A19231" s="7" t="s">
        <v>40440</v>
      </c>
      <c r="B19231" s="17" t="s">
        <v>40441</v>
      </c>
      <c r="C19231" s="17">
        <v>1.0</v>
      </c>
      <c r="D19231" s="17">
        <v>4.2716776E7</v>
      </c>
      <c r="E19231" s="17">
        <v>4.2716776E7</v>
      </c>
      <c r="F19231" s="17">
        <v>4.2716776E7</v>
      </c>
      <c r="G19231" s="17">
        <v>4.2716776E7</v>
      </c>
      <c r="H19231" s="17">
        <v>4.2716776E7</v>
      </c>
    </row>
    <row r="19232">
      <c r="A19232" s="7" t="s">
        <v>40440</v>
      </c>
      <c r="B19232" s="17" t="s">
        <v>40441</v>
      </c>
      <c r="C19232" s="17">
        <v>1.0</v>
      </c>
      <c r="D19232" s="17">
        <v>4.2716776E7</v>
      </c>
      <c r="E19232" s="17">
        <v>4.2716776E7</v>
      </c>
      <c r="F19232" s="17">
        <v>4.2716776E7</v>
      </c>
      <c r="G19232" s="17">
        <v>4.2716776E7</v>
      </c>
      <c r="H19232" s="17">
        <v>4.2716776E7</v>
      </c>
    </row>
    <row r="19233">
      <c r="A19233" s="7" t="s">
        <v>40442</v>
      </c>
      <c r="B19233" s="17" t="s">
        <v>40443</v>
      </c>
      <c r="C19233" s="17">
        <v>13.0</v>
      </c>
      <c r="D19233" s="17">
        <v>1.4503928E7</v>
      </c>
      <c r="E19233" s="17">
        <v>6682366.0</v>
      </c>
      <c r="F19233" s="17">
        <v>1.0958196E7</v>
      </c>
      <c r="G19233" s="17">
        <v>1.6911333E7</v>
      </c>
      <c r="H19233" s="17">
        <v>2.9266456E7</v>
      </c>
    </row>
    <row r="19234">
      <c r="A19234" s="7" t="s">
        <v>40442</v>
      </c>
      <c r="B19234" s="17" t="s">
        <v>40443</v>
      </c>
      <c r="C19234" s="17">
        <v>13.0</v>
      </c>
      <c r="D19234" s="17">
        <v>1.4503928E7</v>
      </c>
      <c r="E19234" s="17">
        <v>6682366.0</v>
      </c>
      <c r="F19234" s="17">
        <v>1.0958196E7</v>
      </c>
      <c r="G19234" s="17">
        <v>1.6911333E7</v>
      </c>
      <c r="H19234" s="17">
        <v>2.9266456E7</v>
      </c>
    </row>
    <row r="19235">
      <c r="A19235" s="7" t="s">
        <v>40444</v>
      </c>
      <c r="B19235" s="17" t="s">
        <v>40445</v>
      </c>
      <c r="C19235" s="17">
        <v>86.0</v>
      </c>
      <c r="D19235" s="17">
        <v>1.755428641E7</v>
      </c>
      <c r="E19235" s="17">
        <v>4368538.0</v>
      </c>
      <c r="F19235" s="17">
        <v>6824544.0</v>
      </c>
      <c r="G19235" s="17">
        <v>2.0911542E7</v>
      </c>
      <c r="H19235" s="17">
        <v>4.0522901E7</v>
      </c>
    </row>
    <row r="19236">
      <c r="A19236" s="7" t="s">
        <v>40444</v>
      </c>
      <c r="B19236" s="17" t="s">
        <v>40445</v>
      </c>
      <c r="C19236" s="17">
        <v>86.0</v>
      </c>
      <c r="D19236" s="17">
        <v>1.755428641E7</v>
      </c>
      <c r="E19236" s="17">
        <v>4368538.0</v>
      </c>
      <c r="F19236" s="17">
        <v>6824544.0</v>
      </c>
      <c r="G19236" s="17">
        <v>2.0911542E7</v>
      </c>
      <c r="H19236" s="17">
        <v>4.0522901E7</v>
      </c>
    </row>
    <row r="19237">
      <c r="A19237" s="7" t="s">
        <v>40447</v>
      </c>
      <c r="B19237" s="17" t="s">
        <v>40448</v>
      </c>
      <c r="C19237" s="17">
        <v>4.0</v>
      </c>
      <c r="D19237" s="17">
        <v>6202565.25</v>
      </c>
      <c r="E19237" s="17">
        <v>2646750.0</v>
      </c>
      <c r="F19237" s="17">
        <v>6377552.0</v>
      </c>
      <c r="G19237" s="17">
        <v>7305420.0</v>
      </c>
      <c r="H19237" s="17">
        <v>8480539.0</v>
      </c>
    </row>
    <row r="19238">
      <c r="A19238" s="7" t="s">
        <v>40447</v>
      </c>
      <c r="B19238" s="17" t="s">
        <v>40448</v>
      </c>
      <c r="C19238" s="17">
        <v>4.0</v>
      </c>
      <c r="D19238" s="17">
        <v>6202565.25</v>
      </c>
      <c r="E19238" s="17">
        <v>2646750.0</v>
      </c>
      <c r="F19238" s="17">
        <v>6377552.0</v>
      </c>
      <c r="G19238" s="17">
        <v>7305420.0</v>
      </c>
      <c r="H19238" s="17">
        <v>8480539.0</v>
      </c>
    </row>
    <row r="19239">
      <c r="A19239" s="7" t="s">
        <v>40449</v>
      </c>
      <c r="B19239" s="17" t="s">
        <v>40450</v>
      </c>
      <c r="C19239" s="17">
        <v>617.0</v>
      </c>
      <c r="D19239" s="17">
        <v>1.974962397E7</v>
      </c>
      <c r="E19239" s="17">
        <v>5383232.0</v>
      </c>
      <c r="F19239" s="17">
        <v>1.0531761E7</v>
      </c>
      <c r="G19239" s="17">
        <v>2.03495E7</v>
      </c>
      <c r="H19239" s="17">
        <v>4.3095961E7</v>
      </c>
    </row>
    <row r="19240">
      <c r="A19240" s="7" t="s">
        <v>40449</v>
      </c>
      <c r="B19240" s="17" t="s">
        <v>40450</v>
      </c>
      <c r="C19240" s="17">
        <v>617.0</v>
      </c>
      <c r="D19240" s="17">
        <v>1.974962397E7</v>
      </c>
      <c r="E19240" s="17">
        <v>5383232.0</v>
      </c>
      <c r="F19240" s="17">
        <v>1.0531761E7</v>
      </c>
      <c r="G19240" s="17">
        <v>2.03495E7</v>
      </c>
      <c r="H19240" s="17">
        <v>4.3095961E7</v>
      </c>
    </row>
    <row r="19241">
      <c r="A19241" s="7" t="s">
        <v>40451</v>
      </c>
      <c r="B19241" s="17" t="s">
        <v>40452</v>
      </c>
      <c r="C19241" s="17">
        <v>98.0</v>
      </c>
      <c r="D19241" s="17">
        <v>1.455764082E7</v>
      </c>
      <c r="E19241" s="17">
        <v>3701514.0</v>
      </c>
      <c r="F19241" s="17">
        <v>7986250.0</v>
      </c>
      <c r="G19241" s="17">
        <v>1.4884167E7</v>
      </c>
      <c r="H19241" s="17">
        <v>4.3104106E7</v>
      </c>
    </row>
    <row r="19242">
      <c r="A19242" s="7" t="s">
        <v>40451</v>
      </c>
      <c r="B19242" s="17" t="s">
        <v>40452</v>
      </c>
      <c r="C19242" s="17">
        <v>98.0</v>
      </c>
      <c r="D19242" s="17">
        <v>1.455764082E7</v>
      </c>
      <c r="E19242" s="17">
        <v>3701514.0</v>
      </c>
      <c r="F19242" s="17">
        <v>7986250.0</v>
      </c>
      <c r="G19242" s="17">
        <v>1.4884167E7</v>
      </c>
      <c r="H19242" s="17">
        <v>4.3104106E7</v>
      </c>
    </row>
    <row r="19243">
      <c r="A19243" s="7" t="s">
        <v>40454</v>
      </c>
      <c r="B19243" s="17" t="s">
        <v>40455</v>
      </c>
      <c r="C19243" s="17">
        <v>38.0</v>
      </c>
      <c r="D19243" s="17">
        <v>2.178826337E7</v>
      </c>
      <c r="E19243" s="17">
        <v>5008385.0</v>
      </c>
      <c r="F19243" s="17">
        <v>9672986.0</v>
      </c>
      <c r="G19243" s="17">
        <v>2.194985E7</v>
      </c>
      <c r="H19243" s="17">
        <v>5.5379296E7</v>
      </c>
    </row>
    <row r="19244">
      <c r="A19244" s="7" t="s">
        <v>40454</v>
      </c>
      <c r="B19244" s="17" t="s">
        <v>40455</v>
      </c>
      <c r="C19244" s="17">
        <v>38.0</v>
      </c>
      <c r="D19244" s="17">
        <v>2.178826337E7</v>
      </c>
      <c r="E19244" s="17">
        <v>5008385.0</v>
      </c>
      <c r="F19244" s="17">
        <v>9672986.0</v>
      </c>
      <c r="G19244" s="17">
        <v>2.194985E7</v>
      </c>
      <c r="H19244" s="17">
        <v>5.5379296E7</v>
      </c>
    </row>
    <row r="19245">
      <c r="A19245" s="7" t="s">
        <v>40456</v>
      </c>
      <c r="B19245" s="17" t="s">
        <v>40457</v>
      </c>
      <c r="C19245" s="17">
        <v>8.0</v>
      </c>
      <c r="D19245" s="17">
        <v>5677106.25</v>
      </c>
      <c r="E19245" s="17">
        <v>1548977.0</v>
      </c>
      <c r="F19245" s="17">
        <v>3514000.0</v>
      </c>
      <c r="G19245" s="17">
        <v>5159951.0</v>
      </c>
      <c r="H19245" s="17">
        <v>1.5273278E7</v>
      </c>
    </row>
    <row r="19246">
      <c r="A19246" s="7" t="s">
        <v>40456</v>
      </c>
      <c r="B19246" s="17" t="s">
        <v>40457</v>
      </c>
      <c r="C19246" s="17">
        <v>8.0</v>
      </c>
      <c r="D19246" s="17">
        <v>5677106.25</v>
      </c>
      <c r="E19246" s="17">
        <v>1548977.0</v>
      </c>
      <c r="F19246" s="17">
        <v>3514000.0</v>
      </c>
      <c r="G19246" s="17">
        <v>5159951.0</v>
      </c>
      <c r="H19246" s="17">
        <v>1.5273278E7</v>
      </c>
    </row>
    <row r="19247">
      <c r="A19247" s="7" t="s">
        <v>40458</v>
      </c>
      <c r="B19247" s="17" t="s">
        <v>40459</v>
      </c>
      <c r="C19247" s="17">
        <v>99.0</v>
      </c>
      <c r="D19247" s="17">
        <v>2.830629019E7</v>
      </c>
      <c r="E19247" s="17">
        <v>7971450.0</v>
      </c>
      <c r="F19247" s="17">
        <v>1.682171E7</v>
      </c>
      <c r="G19247" s="17">
        <v>3.9580816E7</v>
      </c>
      <c r="H19247" s="17">
        <v>7.3580174E7</v>
      </c>
    </row>
    <row r="19248">
      <c r="A19248" s="7" t="s">
        <v>40458</v>
      </c>
      <c r="B19248" s="17" t="s">
        <v>40459</v>
      </c>
      <c r="C19248" s="17">
        <v>99.0</v>
      </c>
      <c r="D19248" s="17">
        <v>2.830629019E7</v>
      </c>
      <c r="E19248" s="17">
        <v>7971450.0</v>
      </c>
      <c r="F19248" s="17">
        <v>1.682171E7</v>
      </c>
      <c r="G19248" s="17">
        <v>3.9580816E7</v>
      </c>
      <c r="H19248" s="17">
        <v>7.3580174E7</v>
      </c>
    </row>
    <row r="19249">
      <c r="A19249" s="7" t="s">
        <v>40461</v>
      </c>
      <c r="B19249" s="17" t="s">
        <v>40462</v>
      </c>
      <c r="C19249" s="17">
        <v>13.0</v>
      </c>
      <c r="D19249" s="17">
        <v>2.664488715E7</v>
      </c>
      <c r="E19249" s="17">
        <v>8835826.0</v>
      </c>
      <c r="F19249" s="17">
        <v>1.55203E7</v>
      </c>
      <c r="G19249" s="17">
        <v>2.895855E7</v>
      </c>
      <c r="H19249" s="17">
        <v>7.5236796E7</v>
      </c>
    </row>
    <row r="19250">
      <c r="A19250" s="7" t="s">
        <v>40461</v>
      </c>
      <c r="B19250" s="17" t="s">
        <v>40462</v>
      </c>
      <c r="C19250" s="17">
        <v>13.0</v>
      </c>
      <c r="D19250" s="17">
        <v>2.664488715E7</v>
      </c>
      <c r="E19250" s="17">
        <v>8835826.0</v>
      </c>
      <c r="F19250" s="17">
        <v>1.55203E7</v>
      </c>
      <c r="G19250" s="17">
        <v>2.895855E7</v>
      </c>
      <c r="H19250" s="17">
        <v>7.5236796E7</v>
      </c>
    </row>
    <row r="19251">
      <c r="A19251" s="7" t="s">
        <v>40463</v>
      </c>
      <c r="B19251" s="17" t="s">
        <v>40464</v>
      </c>
      <c r="C19251" s="17">
        <v>542.0</v>
      </c>
      <c r="D19251" s="17">
        <v>2.058124182E7</v>
      </c>
      <c r="E19251" s="17">
        <v>6030676.0</v>
      </c>
      <c r="F19251" s="17">
        <v>1.2252673E7</v>
      </c>
      <c r="G19251" s="17">
        <v>2.408745E7</v>
      </c>
      <c r="H19251" s="17">
        <v>4.983167E7</v>
      </c>
    </row>
    <row r="19252">
      <c r="A19252" s="7" t="s">
        <v>40463</v>
      </c>
      <c r="B19252" s="17" t="s">
        <v>40464</v>
      </c>
      <c r="C19252" s="17">
        <v>542.0</v>
      </c>
      <c r="D19252" s="17">
        <v>2.058124182E7</v>
      </c>
      <c r="E19252" s="17">
        <v>6030676.0</v>
      </c>
      <c r="F19252" s="17">
        <v>1.2252673E7</v>
      </c>
      <c r="G19252" s="17">
        <v>2.408745E7</v>
      </c>
      <c r="H19252" s="17">
        <v>4.983167E7</v>
      </c>
    </row>
    <row r="19253">
      <c r="A19253" s="7" t="s">
        <v>40465</v>
      </c>
      <c r="B19253" s="17" t="s">
        <v>40466</v>
      </c>
      <c r="C19253" s="17">
        <v>410.0</v>
      </c>
      <c r="D19253" s="17">
        <v>1.567185714E7</v>
      </c>
      <c r="E19253" s="17">
        <v>4427115.0</v>
      </c>
      <c r="F19253" s="17">
        <v>8858500.0</v>
      </c>
      <c r="G19253" s="17">
        <v>1.650032E7</v>
      </c>
      <c r="H19253" s="17">
        <v>3.3537725E7</v>
      </c>
    </row>
    <row r="19254">
      <c r="A19254" s="7" t="s">
        <v>40465</v>
      </c>
      <c r="B19254" s="17" t="s">
        <v>40466</v>
      </c>
      <c r="C19254" s="17">
        <v>410.0</v>
      </c>
      <c r="D19254" s="17">
        <v>1.567185714E7</v>
      </c>
      <c r="E19254" s="17">
        <v>4427115.0</v>
      </c>
      <c r="F19254" s="17">
        <v>8858500.0</v>
      </c>
      <c r="G19254" s="17">
        <v>1.650032E7</v>
      </c>
      <c r="H19254" s="17">
        <v>3.3537725E7</v>
      </c>
    </row>
    <row r="19255">
      <c r="A19255" s="7" t="s">
        <v>40467</v>
      </c>
      <c r="B19255" s="17" t="s">
        <v>40468</v>
      </c>
      <c r="C19255" s="17">
        <v>3.0</v>
      </c>
      <c r="D19255" s="17">
        <v>1.2542414E7</v>
      </c>
      <c r="E19255" s="17">
        <v>4382850.0</v>
      </c>
      <c r="F19255" s="17">
        <v>1.42672E7</v>
      </c>
      <c r="G19255" s="17">
        <v>1.8977192E7</v>
      </c>
      <c r="H19255" s="17">
        <v>1.8977192E7</v>
      </c>
    </row>
    <row r="19256">
      <c r="A19256" s="7" t="s">
        <v>40467</v>
      </c>
      <c r="B19256" s="17" t="s">
        <v>40468</v>
      </c>
      <c r="C19256" s="17">
        <v>3.0</v>
      </c>
      <c r="D19256" s="17">
        <v>1.2542414E7</v>
      </c>
      <c r="E19256" s="17">
        <v>4382850.0</v>
      </c>
      <c r="F19256" s="17">
        <v>1.42672E7</v>
      </c>
      <c r="G19256" s="17">
        <v>1.8977192E7</v>
      </c>
      <c r="H19256" s="17">
        <v>1.8977192E7</v>
      </c>
    </row>
    <row r="19257">
      <c r="A19257" s="7" t="s">
        <v>40470</v>
      </c>
      <c r="B19257" s="17" t="s">
        <v>40471</v>
      </c>
      <c r="C19257" s="17">
        <v>1.0</v>
      </c>
      <c r="D19257" s="17">
        <v>1344718.0</v>
      </c>
      <c r="E19257" s="17">
        <v>1344718.0</v>
      </c>
      <c r="F19257" s="17">
        <v>1344718.0</v>
      </c>
      <c r="G19257" s="17">
        <v>1344718.0</v>
      </c>
      <c r="H19257" s="17">
        <v>1344718.0</v>
      </c>
    </row>
    <row r="19258">
      <c r="A19258" s="7" t="s">
        <v>40470</v>
      </c>
      <c r="B19258" s="17" t="s">
        <v>40471</v>
      </c>
      <c r="C19258" s="17">
        <v>1.0</v>
      </c>
      <c r="D19258" s="17">
        <v>1344718.0</v>
      </c>
      <c r="E19258" s="17">
        <v>1344718.0</v>
      </c>
      <c r="F19258" s="17">
        <v>1344718.0</v>
      </c>
      <c r="G19258" s="17">
        <v>1344718.0</v>
      </c>
      <c r="H19258" s="17">
        <v>1344718.0</v>
      </c>
    </row>
    <row r="19259">
      <c r="A19259" s="7" t="s">
        <v>40472</v>
      </c>
      <c r="B19259" s="17" t="s">
        <v>40473</v>
      </c>
      <c r="C19259" s="17">
        <v>1.0</v>
      </c>
      <c r="D19259" s="17">
        <v>1.50145E7</v>
      </c>
      <c r="E19259" s="17">
        <v>1.50145E7</v>
      </c>
      <c r="F19259" s="17">
        <v>1.50145E7</v>
      </c>
      <c r="G19259" s="17">
        <v>1.50145E7</v>
      </c>
      <c r="H19259" s="17">
        <v>1.50145E7</v>
      </c>
    </row>
    <row r="19260">
      <c r="A19260" s="7" t="s">
        <v>40472</v>
      </c>
      <c r="B19260" s="17" t="s">
        <v>40473</v>
      </c>
      <c r="C19260" s="17">
        <v>1.0</v>
      </c>
      <c r="D19260" s="17">
        <v>1.50145E7</v>
      </c>
      <c r="E19260" s="17">
        <v>1.50145E7</v>
      </c>
      <c r="F19260" s="17">
        <v>1.50145E7</v>
      </c>
      <c r="G19260" s="17">
        <v>1.50145E7</v>
      </c>
      <c r="H19260" s="17">
        <v>1.50145E7</v>
      </c>
    </row>
    <row r="19261">
      <c r="A19261" s="7" t="s">
        <v>40474</v>
      </c>
      <c r="B19261" s="17" t="s">
        <v>40475</v>
      </c>
      <c r="C19261" s="17">
        <v>1.0</v>
      </c>
      <c r="D19261" s="17">
        <v>7184551.0</v>
      </c>
      <c r="E19261" s="17">
        <v>7184551.0</v>
      </c>
      <c r="F19261" s="17">
        <v>7184551.0</v>
      </c>
      <c r="G19261" s="17">
        <v>7184551.0</v>
      </c>
      <c r="H19261" s="17">
        <v>7184551.0</v>
      </c>
    </row>
    <row r="19262">
      <c r="A19262" s="7" t="s">
        <v>40474</v>
      </c>
      <c r="B19262" s="17" t="s">
        <v>40475</v>
      </c>
      <c r="C19262" s="17">
        <v>1.0</v>
      </c>
      <c r="D19262" s="17">
        <v>7184551.0</v>
      </c>
      <c r="E19262" s="17">
        <v>7184551.0</v>
      </c>
      <c r="F19262" s="17">
        <v>7184551.0</v>
      </c>
      <c r="G19262" s="17">
        <v>7184551.0</v>
      </c>
      <c r="H19262" s="17">
        <v>7184551.0</v>
      </c>
    </row>
    <row r="19263">
      <c r="A19263" s="7" t="s">
        <v>40476</v>
      </c>
      <c r="B19263" s="17" t="s">
        <v>40477</v>
      </c>
      <c r="C19263" s="17">
        <v>5.0</v>
      </c>
      <c r="D19263" s="17">
        <v>3.19301314E7</v>
      </c>
      <c r="E19263" s="17">
        <v>1.0134488E7</v>
      </c>
      <c r="F19263" s="17">
        <v>1.0443593E7</v>
      </c>
      <c r="G19263" s="17">
        <v>2.1497924E7</v>
      </c>
      <c r="H19263" s="17">
        <v>1.08247527E8</v>
      </c>
    </row>
    <row r="19264">
      <c r="A19264" s="7" t="s">
        <v>40476</v>
      </c>
      <c r="B19264" s="17" t="s">
        <v>40477</v>
      </c>
      <c r="C19264" s="17">
        <v>5.0</v>
      </c>
      <c r="D19264" s="17">
        <v>3.19301314E7</v>
      </c>
      <c r="E19264" s="17">
        <v>1.0134488E7</v>
      </c>
      <c r="F19264" s="17">
        <v>1.0443593E7</v>
      </c>
      <c r="G19264" s="17">
        <v>2.1497924E7</v>
      </c>
      <c r="H19264" s="17">
        <v>1.08247527E8</v>
      </c>
    </row>
    <row r="19265">
      <c r="A19265" s="7" t="s">
        <v>40479</v>
      </c>
      <c r="B19265" s="17" t="s">
        <v>40480</v>
      </c>
      <c r="C19265" s="17">
        <v>10.0</v>
      </c>
      <c r="D19265" s="17">
        <v>1.91162961E7</v>
      </c>
      <c r="E19265" s="17">
        <v>7221836.0</v>
      </c>
      <c r="F19265" s="17">
        <v>1.119235E7</v>
      </c>
      <c r="G19265" s="17">
        <v>2.9956885E7</v>
      </c>
      <c r="H19265" s="17">
        <v>4.3338384E7</v>
      </c>
    </row>
    <row r="19266">
      <c r="A19266" s="7" t="s">
        <v>40479</v>
      </c>
      <c r="B19266" s="17" t="s">
        <v>40480</v>
      </c>
      <c r="C19266" s="17">
        <v>10.0</v>
      </c>
      <c r="D19266" s="17">
        <v>1.91162961E7</v>
      </c>
      <c r="E19266" s="17">
        <v>7221836.0</v>
      </c>
      <c r="F19266" s="17">
        <v>1.119235E7</v>
      </c>
      <c r="G19266" s="17">
        <v>2.9956885E7</v>
      </c>
      <c r="H19266" s="17">
        <v>4.3338384E7</v>
      </c>
    </row>
    <row r="19267">
      <c r="A19267" s="7" t="s">
        <v>40481</v>
      </c>
      <c r="B19267" s="17" t="s">
        <v>40482</v>
      </c>
      <c r="C19267" s="17">
        <v>4.0</v>
      </c>
      <c r="D19267" s="17">
        <v>1.004005775E7</v>
      </c>
      <c r="E19267" s="17">
        <v>2538514.0</v>
      </c>
      <c r="F19267" s="17">
        <v>5060213.0</v>
      </c>
      <c r="G19267" s="17">
        <v>1.4295868E7</v>
      </c>
      <c r="H19267" s="17">
        <v>1.8265636E7</v>
      </c>
    </row>
    <row r="19268">
      <c r="A19268" s="7" t="s">
        <v>40481</v>
      </c>
      <c r="B19268" s="17" t="s">
        <v>40482</v>
      </c>
      <c r="C19268" s="17">
        <v>4.0</v>
      </c>
      <c r="D19268" s="17">
        <v>1.004005775E7</v>
      </c>
      <c r="E19268" s="17">
        <v>2538514.0</v>
      </c>
      <c r="F19268" s="17">
        <v>5060213.0</v>
      </c>
      <c r="G19268" s="17">
        <v>1.4295868E7</v>
      </c>
      <c r="H19268" s="17">
        <v>1.8265636E7</v>
      </c>
    </row>
    <row r="19269">
      <c r="A19269" s="7" t="s">
        <v>40483</v>
      </c>
      <c r="B19269" s="17" t="s">
        <v>40484</v>
      </c>
      <c r="C19269" s="17">
        <v>1.0</v>
      </c>
      <c r="D19269" s="17">
        <v>1.86375E7</v>
      </c>
      <c r="E19269" s="17">
        <v>1.86375E7</v>
      </c>
      <c r="F19269" s="17">
        <v>1.86375E7</v>
      </c>
      <c r="G19269" s="17">
        <v>1.86375E7</v>
      </c>
      <c r="H19269" s="17">
        <v>1.86375E7</v>
      </c>
    </row>
    <row r="19270">
      <c r="A19270" s="7" t="s">
        <v>40483</v>
      </c>
      <c r="B19270" s="17" t="s">
        <v>40484</v>
      </c>
      <c r="C19270" s="17">
        <v>1.0</v>
      </c>
      <c r="D19270" s="17">
        <v>1.86375E7</v>
      </c>
      <c r="E19270" s="17">
        <v>1.86375E7</v>
      </c>
      <c r="F19270" s="17">
        <v>1.86375E7</v>
      </c>
      <c r="G19270" s="17">
        <v>1.86375E7</v>
      </c>
      <c r="H19270" s="17">
        <v>1.86375E7</v>
      </c>
    </row>
    <row r="19271">
      <c r="A19271" s="7" t="s">
        <v>40486</v>
      </c>
      <c r="B19271" s="17" t="s">
        <v>40487</v>
      </c>
      <c r="C19271" s="17">
        <v>17.0</v>
      </c>
      <c r="D19271" s="17">
        <v>8045791.529</v>
      </c>
      <c r="E19271" s="17">
        <v>2439966.0</v>
      </c>
      <c r="F19271" s="17">
        <v>5995969.0</v>
      </c>
      <c r="G19271" s="17">
        <v>9483751.0</v>
      </c>
      <c r="H19271" s="17">
        <v>1.9616075E7</v>
      </c>
    </row>
    <row r="19272">
      <c r="A19272" s="7" t="s">
        <v>40486</v>
      </c>
      <c r="B19272" s="17" t="s">
        <v>40487</v>
      </c>
      <c r="C19272" s="17">
        <v>17.0</v>
      </c>
      <c r="D19272" s="17">
        <v>8045791.529</v>
      </c>
      <c r="E19272" s="17">
        <v>2439966.0</v>
      </c>
      <c r="F19272" s="17">
        <v>5995969.0</v>
      </c>
      <c r="G19272" s="17">
        <v>9483751.0</v>
      </c>
      <c r="H19272" s="17">
        <v>1.9616075E7</v>
      </c>
    </row>
    <row r="19273">
      <c r="A19273" s="7" t="s">
        <v>40488</v>
      </c>
      <c r="B19273" s="17" t="s">
        <v>40489</v>
      </c>
      <c r="C19273" s="17">
        <v>6.0</v>
      </c>
      <c r="D19273" s="17">
        <v>1.1114636E7</v>
      </c>
      <c r="E19273" s="17">
        <v>5471100.0</v>
      </c>
      <c r="F19273" s="17">
        <v>7706753.0</v>
      </c>
      <c r="G19273" s="17">
        <v>1.0908525E7</v>
      </c>
      <c r="H19273" s="17">
        <v>2.8322016E7</v>
      </c>
    </row>
    <row r="19274">
      <c r="A19274" s="7" t="s">
        <v>40488</v>
      </c>
      <c r="B19274" s="17" t="s">
        <v>40489</v>
      </c>
      <c r="C19274" s="17">
        <v>6.0</v>
      </c>
      <c r="D19274" s="17">
        <v>1.1114636E7</v>
      </c>
      <c r="E19274" s="17">
        <v>5471100.0</v>
      </c>
      <c r="F19274" s="17">
        <v>7706753.0</v>
      </c>
      <c r="G19274" s="17">
        <v>1.0908525E7</v>
      </c>
      <c r="H19274" s="17">
        <v>2.8322016E7</v>
      </c>
    </row>
    <row r="19275">
      <c r="A19275" s="7" t="s">
        <v>40490</v>
      </c>
      <c r="B19275" s="17" t="s">
        <v>40491</v>
      </c>
      <c r="C19275" s="17">
        <v>1.0</v>
      </c>
      <c r="D19275" s="17">
        <v>4070428.0</v>
      </c>
      <c r="E19275" s="17">
        <v>4070428.0</v>
      </c>
      <c r="F19275" s="17">
        <v>4070428.0</v>
      </c>
      <c r="G19275" s="17">
        <v>4070428.0</v>
      </c>
      <c r="H19275" s="17">
        <v>4070428.0</v>
      </c>
    </row>
    <row r="19276">
      <c r="A19276" s="7" t="s">
        <v>40490</v>
      </c>
      <c r="B19276" s="17" t="s">
        <v>40491</v>
      </c>
      <c r="C19276" s="17">
        <v>1.0</v>
      </c>
      <c r="D19276" s="17">
        <v>4070428.0</v>
      </c>
      <c r="E19276" s="17">
        <v>4070428.0</v>
      </c>
      <c r="F19276" s="17">
        <v>4070428.0</v>
      </c>
      <c r="G19276" s="17">
        <v>4070428.0</v>
      </c>
      <c r="H19276" s="17">
        <v>4070428.0</v>
      </c>
    </row>
    <row r="19277">
      <c r="A19277" s="7" t="s">
        <v>40492</v>
      </c>
      <c r="B19277" s="17" t="s">
        <v>40493</v>
      </c>
      <c r="C19277" s="17">
        <v>2.0</v>
      </c>
      <c r="D19277" s="17">
        <v>3.3163519E7</v>
      </c>
      <c r="E19277" s="17">
        <v>2.2180265E7</v>
      </c>
      <c r="F19277" s="17">
        <v>2.2180265E7</v>
      </c>
      <c r="G19277" s="17">
        <v>4.4146773E7</v>
      </c>
      <c r="H19277" s="17">
        <v>4.4146773E7</v>
      </c>
    </row>
    <row r="19278">
      <c r="A19278" s="7" t="s">
        <v>40492</v>
      </c>
      <c r="B19278" s="17" t="s">
        <v>40493</v>
      </c>
      <c r="C19278" s="17">
        <v>2.0</v>
      </c>
      <c r="D19278" s="17">
        <v>3.3163519E7</v>
      </c>
      <c r="E19278" s="17">
        <v>2.2180265E7</v>
      </c>
      <c r="F19278" s="17">
        <v>2.2180265E7</v>
      </c>
      <c r="G19278" s="17">
        <v>4.4146773E7</v>
      </c>
      <c r="H19278" s="17">
        <v>4.4146773E7</v>
      </c>
    </row>
    <row r="19279">
      <c r="A19279" s="7" t="s">
        <v>40494</v>
      </c>
      <c r="B19279" s="17" t="s">
        <v>40495</v>
      </c>
      <c r="C19279" s="17">
        <v>1.0</v>
      </c>
      <c r="D19279" s="17">
        <v>1.4314529E7</v>
      </c>
      <c r="E19279" s="17">
        <v>1.4314529E7</v>
      </c>
      <c r="F19279" s="17">
        <v>1.4314529E7</v>
      </c>
      <c r="G19279" s="17">
        <v>1.4314529E7</v>
      </c>
      <c r="H19279" s="17">
        <v>1.4314529E7</v>
      </c>
    </row>
    <row r="19280">
      <c r="A19280" s="7" t="s">
        <v>40494</v>
      </c>
      <c r="B19280" s="17" t="s">
        <v>40495</v>
      </c>
      <c r="C19280" s="17">
        <v>1.0</v>
      </c>
      <c r="D19280" s="17">
        <v>1.4314529E7</v>
      </c>
      <c r="E19280" s="17">
        <v>1.4314529E7</v>
      </c>
      <c r="F19280" s="17">
        <v>1.4314529E7</v>
      </c>
      <c r="G19280" s="17">
        <v>1.4314529E7</v>
      </c>
      <c r="H19280" s="17">
        <v>1.4314529E7</v>
      </c>
    </row>
    <row r="19281">
      <c r="A19281" s="7" t="s">
        <v>40496</v>
      </c>
      <c r="B19281" s="17" t="s">
        <v>40497</v>
      </c>
      <c r="C19281" s="17">
        <v>1.0</v>
      </c>
      <c r="D19281" s="17">
        <v>4642376.0</v>
      </c>
      <c r="E19281" s="17">
        <v>4642376.0</v>
      </c>
      <c r="F19281" s="17">
        <v>4642376.0</v>
      </c>
      <c r="G19281" s="17">
        <v>4642376.0</v>
      </c>
      <c r="H19281" s="17">
        <v>4642376.0</v>
      </c>
    </row>
    <row r="19282">
      <c r="A19282" s="7" t="s">
        <v>40496</v>
      </c>
      <c r="B19282" s="17" t="s">
        <v>40497</v>
      </c>
      <c r="C19282" s="17">
        <v>1.0</v>
      </c>
      <c r="D19282" s="17">
        <v>4642376.0</v>
      </c>
      <c r="E19282" s="17">
        <v>4642376.0</v>
      </c>
      <c r="F19282" s="17">
        <v>4642376.0</v>
      </c>
      <c r="G19282" s="17">
        <v>4642376.0</v>
      </c>
      <c r="H19282" s="17">
        <v>4642376.0</v>
      </c>
    </row>
    <row r="19283">
      <c r="A19283" s="7" t="s">
        <v>40498</v>
      </c>
      <c r="B19283" s="17" t="s">
        <v>40499</v>
      </c>
      <c r="C19283" s="17">
        <v>1.0</v>
      </c>
      <c r="D19283" s="17">
        <v>3048430.0</v>
      </c>
      <c r="E19283" s="17">
        <v>3048430.0</v>
      </c>
      <c r="F19283" s="17">
        <v>3048430.0</v>
      </c>
      <c r="G19283" s="17">
        <v>3048430.0</v>
      </c>
      <c r="H19283" s="17">
        <v>3048430.0</v>
      </c>
    </row>
    <row r="19284">
      <c r="A19284" s="7" t="s">
        <v>40498</v>
      </c>
      <c r="B19284" s="17" t="s">
        <v>40499</v>
      </c>
      <c r="C19284" s="17">
        <v>1.0</v>
      </c>
      <c r="D19284" s="17">
        <v>3048430.0</v>
      </c>
      <c r="E19284" s="17">
        <v>3048430.0</v>
      </c>
      <c r="F19284" s="17">
        <v>3048430.0</v>
      </c>
      <c r="G19284" s="17">
        <v>3048430.0</v>
      </c>
      <c r="H19284" s="17">
        <v>3048430.0</v>
      </c>
    </row>
    <row r="19285">
      <c r="A19285" s="7" t="s">
        <v>40500</v>
      </c>
      <c r="B19285" s="17" t="s">
        <v>40501</v>
      </c>
      <c r="C19285" s="17">
        <v>1.0</v>
      </c>
      <c r="D19285" s="17">
        <v>6146890.0</v>
      </c>
      <c r="E19285" s="17">
        <v>6146890.0</v>
      </c>
      <c r="F19285" s="17">
        <v>6146890.0</v>
      </c>
      <c r="G19285" s="17">
        <v>6146890.0</v>
      </c>
      <c r="H19285" s="17">
        <v>6146890.0</v>
      </c>
    </row>
    <row r="19286">
      <c r="A19286" s="7" t="s">
        <v>40500</v>
      </c>
      <c r="B19286" s="17" t="s">
        <v>40501</v>
      </c>
      <c r="C19286" s="17">
        <v>1.0</v>
      </c>
      <c r="D19286" s="17">
        <v>6146890.0</v>
      </c>
      <c r="E19286" s="17">
        <v>6146890.0</v>
      </c>
      <c r="F19286" s="17">
        <v>6146890.0</v>
      </c>
      <c r="G19286" s="17">
        <v>6146890.0</v>
      </c>
      <c r="H19286" s="17">
        <v>6146890.0</v>
      </c>
    </row>
    <row r="19287">
      <c r="A19287" s="7" t="s">
        <v>40502</v>
      </c>
      <c r="B19287" s="17" t="s">
        <v>40503</v>
      </c>
      <c r="C19287" s="17">
        <v>1.0</v>
      </c>
      <c r="D19287" s="17">
        <v>2.2710675E7</v>
      </c>
      <c r="E19287" s="17">
        <v>2.2710675E7</v>
      </c>
      <c r="F19287" s="17">
        <v>2.2710675E7</v>
      </c>
      <c r="G19287" s="17">
        <v>2.2710675E7</v>
      </c>
      <c r="H19287" s="17">
        <v>2.2710675E7</v>
      </c>
    </row>
    <row r="19288">
      <c r="A19288" s="7" t="s">
        <v>40502</v>
      </c>
      <c r="B19288" s="17" t="s">
        <v>40503</v>
      </c>
      <c r="C19288" s="17">
        <v>1.0</v>
      </c>
      <c r="D19288" s="17">
        <v>2.2710675E7</v>
      </c>
      <c r="E19288" s="17">
        <v>2.2710675E7</v>
      </c>
      <c r="F19288" s="17">
        <v>2.2710675E7</v>
      </c>
      <c r="G19288" s="17">
        <v>2.2710675E7</v>
      </c>
      <c r="H19288" s="17">
        <v>2.2710675E7</v>
      </c>
    </row>
    <row r="19289">
      <c r="A19289" s="7" t="s">
        <v>40504</v>
      </c>
      <c r="B19289" s="17" t="s">
        <v>40505</v>
      </c>
      <c r="C19289" s="17">
        <v>1.0</v>
      </c>
      <c r="D19289" s="17">
        <v>2.0244125E7</v>
      </c>
      <c r="E19289" s="17">
        <v>2.0244125E7</v>
      </c>
      <c r="F19289" s="17">
        <v>2.0244125E7</v>
      </c>
      <c r="G19289" s="17">
        <v>2.0244125E7</v>
      </c>
      <c r="H19289" s="17">
        <v>2.0244125E7</v>
      </c>
    </row>
    <row r="19290">
      <c r="A19290" s="7" t="s">
        <v>40504</v>
      </c>
      <c r="B19290" s="17" t="s">
        <v>40505</v>
      </c>
      <c r="C19290" s="17">
        <v>1.0</v>
      </c>
      <c r="D19290" s="17">
        <v>2.0244125E7</v>
      </c>
      <c r="E19290" s="17">
        <v>2.0244125E7</v>
      </c>
      <c r="F19290" s="17">
        <v>2.0244125E7</v>
      </c>
      <c r="G19290" s="17">
        <v>2.0244125E7</v>
      </c>
      <c r="H19290" s="17">
        <v>2.0244125E7</v>
      </c>
    </row>
    <row r="19291">
      <c r="A19291" s="7" t="s">
        <v>40506</v>
      </c>
      <c r="B19291" s="17" t="s">
        <v>40507</v>
      </c>
      <c r="C19291" s="17">
        <v>1.0</v>
      </c>
      <c r="D19291" s="17">
        <v>2.0578417E7</v>
      </c>
      <c r="E19291" s="17">
        <v>2.0578417E7</v>
      </c>
      <c r="F19291" s="17">
        <v>2.0578417E7</v>
      </c>
      <c r="G19291" s="17">
        <v>2.0578417E7</v>
      </c>
      <c r="H19291" s="17">
        <v>2.0578417E7</v>
      </c>
    </row>
    <row r="19292">
      <c r="A19292" s="7" t="s">
        <v>40506</v>
      </c>
      <c r="B19292" s="17" t="s">
        <v>40507</v>
      </c>
      <c r="C19292" s="17">
        <v>1.0</v>
      </c>
      <c r="D19292" s="17">
        <v>2.0578417E7</v>
      </c>
      <c r="E19292" s="17">
        <v>2.0578417E7</v>
      </c>
      <c r="F19292" s="17">
        <v>2.0578417E7</v>
      </c>
      <c r="G19292" s="17">
        <v>2.0578417E7</v>
      </c>
      <c r="H19292" s="17">
        <v>2.0578417E7</v>
      </c>
    </row>
    <row r="19293">
      <c r="A19293" s="7" t="s">
        <v>40508</v>
      </c>
      <c r="B19293" s="17" t="s">
        <v>40509</v>
      </c>
      <c r="C19293" s="17">
        <v>105.0</v>
      </c>
      <c r="D19293" s="17">
        <v>1.852301266E7</v>
      </c>
      <c r="E19293" s="17">
        <v>3961236.0</v>
      </c>
      <c r="F19293" s="17">
        <v>8895492.0</v>
      </c>
      <c r="G19293" s="17">
        <v>2.5382081E7</v>
      </c>
      <c r="H19293" s="17">
        <v>4.86316E7</v>
      </c>
    </row>
    <row r="19294">
      <c r="A19294" s="7" t="s">
        <v>40508</v>
      </c>
      <c r="B19294" s="17" t="s">
        <v>40509</v>
      </c>
      <c r="C19294" s="17">
        <v>105.0</v>
      </c>
      <c r="D19294" s="17">
        <v>1.852301266E7</v>
      </c>
      <c r="E19294" s="17">
        <v>3961236.0</v>
      </c>
      <c r="F19294" s="17">
        <v>8895492.0</v>
      </c>
      <c r="G19294" s="17">
        <v>2.5382081E7</v>
      </c>
      <c r="H19294" s="17">
        <v>4.86316E7</v>
      </c>
    </row>
    <row r="19295">
      <c r="A19295" s="7" t="s">
        <v>40510</v>
      </c>
      <c r="B19295" s="17" t="s">
        <v>40511</v>
      </c>
      <c r="C19295" s="17">
        <v>7.0</v>
      </c>
      <c r="D19295" s="17">
        <v>1.366169414E7</v>
      </c>
      <c r="E19295" s="17">
        <v>4075307.0</v>
      </c>
      <c r="F19295" s="17">
        <v>6649529.0</v>
      </c>
      <c r="G19295" s="17">
        <v>2.9556369E7</v>
      </c>
      <c r="H19295" s="17">
        <v>3.5816926E7</v>
      </c>
    </row>
    <row r="19296">
      <c r="A19296" s="7" t="s">
        <v>40510</v>
      </c>
      <c r="B19296" s="17" t="s">
        <v>40511</v>
      </c>
      <c r="C19296" s="17">
        <v>7.0</v>
      </c>
      <c r="D19296" s="17">
        <v>1.366169414E7</v>
      </c>
      <c r="E19296" s="17">
        <v>4075307.0</v>
      </c>
      <c r="F19296" s="17">
        <v>6649529.0</v>
      </c>
      <c r="G19296" s="17">
        <v>2.9556369E7</v>
      </c>
      <c r="H19296" s="17">
        <v>3.5816926E7</v>
      </c>
    </row>
    <row r="19297">
      <c r="A19297" s="7" t="s">
        <v>40512</v>
      </c>
      <c r="B19297" s="17" t="s">
        <v>40513</v>
      </c>
      <c r="C19297" s="17">
        <v>3.0</v>
      </c>
      <c r="D19297" s="17">
        <v>1.086777567E7</v>
      </c>
      <c r="E19297" s="17">
        <v>3888719.0</v>
      </c>
      <c r="F19297" s="17">
        <v>1.0650608E7</v>
      </c>
      <c r="G19297" s="17">
        <v>1.8064E7</v>
      </c>
      <c r="H19297" s="17">
        <v>1.8064E7</v>
      </c>
    </row>
    <row r="19298">
      <c r="A19298" s="7" t="s">
        <v>40512</v>
      </c>
      <c r="B19298" s="17" t="s">
        <v>40513</v>
      </c>
      <c r="C19298" s="17">
        <v>3.0</v>
      </c>
      <c r="D19298" s="17">
        <v>1.086777567E7</v>
      </c>
      <c r="E19298" s="17">
        <v>3888719.0</v>
      </c>
      <c r="F19298" s="17">
        <v>1.0650608E7</v>
      </c>
      <c r="G19298" s="17">
        <v>1.8064E7</v>
      </c>
      <c r="H19298" s="17">
        <v>1.8064E7</v>
      </c>
    </row>
    <row r="19299">
      <c r="A19299" s="7" t="s">
        <v>40514</v>
      </c>
      <c r="B19299" s="17" t="s">
        <v>40515</v>
      </c>
      <c r="C19299" s="17">
        <v>5.0</v>
      </c>
      <c r="D19299" s="17">
        <v>1.3410682E7</v>
      </c>
      <c r="E19299" s="17">
        <v>5333464.0</v>
      </c>
      <c r="F19299" s="17">
        <v>5724976.0</v>
      </c>
      <c r="G19299" s="17">
        <v>2.3735535E7</v>
      </c>
      <c r="H19299" s="17">
        <v>2.9350681E7</v>
      </c>
    </row>
    <row r="19300">
      <c r="A19300" s="7" t="s">
        <v>40514</v>
      </c>
      <c r="B19300" s="17" t="s">
        <v>40515</v>
      </c>
      <c r="C19300" s="17">
        <v>5.0</v>
      </c>
      <c r="D19300" s="17">
        <v>1.3410682E7</v>
      </c>
      <c r="E19300" s="17">
        <v>5333464.0</v>
      </c>
      <c r="F19300" s="17">
        <v>5724976.0</v>
      </c>
      <c r="G19300" s="17">
        <v>2.3735535E7</v>
      </c>
      <c r="H19300" s="17">
        <v>2.9350681E7</v>
      </c>
    </row>
    <row r="19301">
      <c r="A19301" s="7" t="s">
        <v>40517</v>
      </c>
      <c r="B19301" s="17" t="s">
        <v>40518</v>
      </c>
      <c r="C19301" s="17">
        <v>23.0</v>
      </c>
      <c r="D19301" s="17">
        <v>2.264480535E7</v>
      </c>
      <c r="E19301" s="17">
        <v>8679833.0</v>
      </c>
      <c r="F19301" s="17">
        <v>1.4090451E7</v>
      </c>
      <c r="G19301" s="17">
        <v>3.39813E7</v>
      </c>
      <c r="H19301" s="17">
        <v>4.9061733E7</v>
      </c>
    </row>
    <row r="19302">
      <c r="A19302" s="7" t="s">
        <v>40517</v>
      </c>
      <c r="B19302" s="17" t="s">
        <v>40518</v>
      </c>
      <c r="C19302" s="17">
        <v>23.0</v>
      </c>
      <c r="D19302" s="17">
        <v>2.264480535E7</v>
      </c>
      <c r="E19302" s="17">
        <v>8679833.0</v>
      </c>
      <c r="F19302" s="17">
        <v>1.4090451E7</v>
      </c>
      <c r="G19302" s="17">
        <v>3.39813E7</v>
      </c>
      <c r="H19302" s="17">
        <v>4.9061733E7</v>
      </c>
    </row>
    <row r="19303">
      <c r="A19303" s="7" t="s">
        <v>40519</v>
      </c>
      <c r="B19303" s="17" t="s">
        <v>40520</v>
      </c>
      <c r="C19303" s="17">
        <v>142.0</v>
      </c>
      <c r="D19303" s="17">
        <v>2.165687302E7</v>
      </c>
      <c r="E19303" s="17">
        <v>5129918.0</v>
      </c>
      <c r="F19303" s="17">
        <v>1.1502734E7</v>
      </c>
      <c r="G19303" s="17">
        <v>3.0054046E7</v>
      </c>
      <c r="H19303" s="17">
        <v>4.7578031E7</v>
      </c>
    </row>
    <row r="19304">
      <c r="A19304" s="7" t="s">
        <v>40519</v>
      </c>
      <c r="B19304" s="17" t="s">
        <v>40520</v>
      </c>
      <c r="C19304" s="17">
        <v>142.0</v>
      </c>
      <c r="D19304" s="17">
        <v>2.165687302E7</v>
      </c>
      <c r="E19304" s="17">
        <v>5129918.0</v>
      </c>
      <c r="F19304" s="17">
        <v>1.1502734E7</v>
      </c>
      <c r="G19304" s="17">
        <v>3.0054046E7</v>
      </c>
      <c r="H19304" s="17">
        <v>4.7578031E7</v>
      </c>
    </row>
    <row r="19305">
      <c r="A19305" s="7" t="s">
        <v>40521</v>
      </c>
      <c r="B19305" s="17" t="s">
        <v>40522</v>
      </c>
      <c r="C19305" s="17">
        <v>73.0</v>
      </c>
      <c r="D19305" s="17">
        <v>1.902864985E7</v>
      </c>
      <c r="E19305" s="17">
        <v>6838475.0</v>
      </c>
      <c r="F19305" s="17">
        <v>1.18849E7</v>
      </c>
      <c r="G19305" s="17">
        <v>2.5689522E7</v>
      </c>
      <c r="H19305" s="17">
        <v>4.2762841E7</v>
      </c>
    </row>
    <row r="19306">
      <c r="A19306" s="7" t="s">
        <v>40521</v>
      </c>
      <c r="B19306" s="17" t="s">
        <v>40522</v>
      </c>
      <c r="C19306" s="17">
        <v>73.0</v>
      </c>
      <c r="D19306" s="17">
        <v>1.902864985E7</v>
      </c>
      <c r="E19306" s="17">
        <v>6838475.0</v>
      </c>
      <c r="F19306" s="17">
        <v>1.18849E7</v>
      </c>
      <c r="G19306" s="17">
        <v>2.5689522E7</v>
      </c>
      <c r="H19306" s="17">
        <v>4.2762841E7</v>
      </c>
    </row>
    <row r="19307">
      <c r="A19307" s="7" t="s">
        <v>40523</v>
      </c>
      <c r="B19307" s="17" t="s">
        <v>40524</v>
      </c>
      <c r="C19307" s="17">
        <v>114.0</v>
      </c>
      <c r="D19307" s="17">
        <v>2.930798875E7</v>
      </c>
      <c r="E19307" s="17">
        <v>7751053.0</v>
      </c>
      <c r="F19307" s="17">
        <v>1.1730928E7</v>
      </c>
      <c r="G19307" s="17">
        <v>3.2883379E7</v>
      </c>
      <c r="H19307" s="17">
        <v>7.7255152E7</v>
      </c>
    </row>
    <row r="19308">
      <c r="A19308" s="7" t="s">
        <v>40523</v>
      </c>
      <c r="B19308" s="17" t="s">
        <v>40524</v>
      </c>
      <c r="C19308" s="17">
        <v>114.0</v>
      </c>
      <c r="D19308" s="17">
        <v>2.930798875E7</v>
      </c>
      <c r="E19308" s="17">
        <v>7751053.0</v>
      </c>
      <c r="F19308" s="17">
        <v>1.1730928E7</v>
      </c>
      <c r="G19308" s="17">
        <v>3.2883379E7</v>
      </c>
      <c r="H19308" s="17">
        <v>7.7255152E7</v>
      </c>
    </row>
    <row r="19309">
      <c r="A19309" s="7" t="s">
        <v>40526</v>
      </c>
      <c r="B19309" s="17" t="s">
        <v>40527</v>
      </c>
      <c r="C19309" s="17">
        <v>15.0</v>
      </c>
      <c r="D19309" s="17">
        <v>1.181087847E7</v>
      </c>
      <c r="E19309" s="17">
        <v>4225919.0</v>
      </c>
      <c r="F19309" s="17">
        <v>7523542.0</v>
      </c>
      <c r="G19309" s="17">
        <v>1.7828093E7</v>
      </c>
      <c r="H19309" s="17">
        <v>2.4033362E7</v>
      </c>
    </row>
    <row r="19310">
      <c r="A19310" s="7" t="s">
        <v>40526</v>
      </c>
      <c r="B19310" s="17" t="s">
        <v>40527</v>
      </c>
      <c r="C19310" s="17">
        <v>15.0</v>
      </c>
      <c r="D19310" s="17">
        <v>1.181087847E7</v>
      </c>
      <c r="E19310" s="17">
        <v>4225919.0</v>
      </c>
      <c r="F19310" s="17">
        <v>7523542.0</v>
      </c>
      <c r="G19310" s="17">
        <v>1.7828093E7</v>
      </c>
      <c r="H19310" s="17">
        <v>2.4033362E7</v>
      </c>
    </row>
    <row r="19311">
      <c r="A19311" s="7" t="s">
        <v>40528</v>
      </c>
      <c r="B19311" s="17" t="s">
        <v>40529</v>
      </c>
      <c r="C19311" s="17">
        <v>2.0</v>
      </c>
      <c r="D19311" s="17">
        <v>2.34514685E7</v>
      </c>
      <c r="E19311" s="17">
        <v>1.7644338E7</v>
      </c>
      <c r="F19311" s="17">
        <v>1.7644338E7</v>
      </c>
      <c r="G19311" s="17">
        <v>2.9258599E7</v>
      </c>
      <c r="H19311" s="17">
        <v>2.9258599E7</v>
      </c>
    </row>
    <row r="19312">
      <c r="A19312" s="7" t="s">
        <v>40528</v>
      </c>
      <c r="B19312" s="17" t="s">
        <v>40529</v>
      </c>
      <c r="C19312" s="17">
        <v>2.0</v>
      </c>
      <c r="D19312" s="17">
        <v>2.34514685E7</v>
      </c>
      <c r="E19312" s="17">
        <v>1.7644338E7</v>
      </c>
      <c r="F19312" s="17">
        <v>1.7644338E7</v>
      </c>
      <c r="G19312" s="17">
        <v>2.9258599E7</v>
      </c>
      <c r="H19312" s="17">
        <v>2.9258599E7</v>
      </c>
    </row>
    <row r="19313">
      <c r="A19313" s="7" t="s">
        <v>40530</v>
      </c>
      <c r="B19313" s="17" t="s">
        <v>40531</v>
      </c>
      <c r="C19313" s="17">
        <v>5.0</v>
      </c>
      <c r="D19313" s="17">
        <v>7555854.0</v>
      </c>
      <c r="E19313" s="17">
        <v>5472241.0</v>
      </c>
      <c r="F19313" s="17">
        <v>5579471.0</v>
      </c>
      <c r="G19313" s="17">
        <v>1.1159951E7</v>
      </c>
      <c r="H19313" s="17">
        <v>1.254535E7</v>
      </c>
    </row>
    <row r="19314">
      <c r="A19314" s="7" t="s">
        <v>40530</v>
      </c>
      <c r="B19314" s="17" t="s">
        <v>40531</v>
      </c>
      <c r="C19314" s="17">
        <v>5.0</v>
      </c>
      <c r="D19314" s="17">
        <v>7555854.0</v>
      </c>
      <c r="E19314" s="17">
        <v>5472241.0</v>
      </c>
      <c r="F19314" s="17">
        <v>5579471.0</v>
      </c>
      <c r="G19314" s="17">
        <v>1.1159951E7</v>
      </c>
      <c r="H19314" s="17">
        <v>1.254535E7</v>
      </c>
    </row>
    <row r="19315">
      <c r="A19315" s="7" t="s">
        <v>40532</v>
      </c>
      <c r="B19315" s="17" t="s">
        <v>40533</v>
      </c>
      <c r="C19315" s="17">
        <v>12.0</v>
      </c>
      <c r="D19315" s="17">
        <v>2.929676425E7</v>
      </c>
      <c r="E19315" s="17">
        <v>6704720.0</v>
      </c>
      <c r="F19315" s="17">
        <v>1.3292109E7</v>
      </c>
      <c r="G19315" s="17">
        <v>3.8588777E7</v>
      </c>
      <c r="H19315" s="17">
        <v>5.8480467E7</v>
      </c>
    </row>
    <row r="19316">
      <c r="A19316" s="7" t="s">
        <v>40532</v>
      </c>
      <c r="B19316" s="17" t="s">
        <v>40533</v>
      </c>
      <c r="C19316" s="17">
        <v>12.0</v>
      </c>
      <c r="D19316" s="17">
        <v>2.929676425E7</v>
      </c>
      <c r="E19316" s="17">
        <v>6704720.0</v>
      </c>
      <c r="F19316" s="17">
        <v>1.3292109E7</v>
      </c>
      <c r="G19316" s="17">
        <v>3.8588777E7</v>
      </c>
      <c r="H19316" s="17">
        <v>5.8480467E7</v>
      </c>
    </row>
    <row r="19317">
      <c r="A19317" s="7" t="s">
        <v>40535</v>
      </c>
      <c r="B19317" s="17" t="s">
        <v>40536</v>
      </c>
      <c r="C19317" s="17">
        <v>6.0</v>
      </c>
      <c r="D19317" s="17">
        <v>6294114.333</v>
      </c>
      <c r="E19317" s="17">
        <v>3958348.0</v>
      </c>
      <c r="F19317" s="17">
        <v>4195567.0</v>
      </c>
      <c r="G19317" s="17">
        <v>7886690.0</v>
      </c>
      <c r="H19317" s="17">
        <v>1.25838E7</v>
      </c>
    </row>
    <row r="19318">
      <c r="A19318" s="7" t="s">
        <v>40535</v>
      </c>
      <c r="B19318" s="17" t="s">
        <v>40536</v>
      </c>
      <c r="C19318" s="17">
        <v>6.0</v>
      </c>
      <c r="D19318" s="17">
        <v>6294114.333</v>
      </c>
      <c r="E19318" s="17">
        <v>3958348.0</v>
      </c>
      <c r="F19318" s="17">
        <v>4195567.0</v>
      </c>
      <c r="G19318" s="17">
        <v>7886690.0</v>
      </c>
      <c r="H19318" s="17">
        <v>1.25838E7</v>
      </c>
    </row>
    <row r="19319">
      <c r="A19319" s="7" t="s">
        <v>40537</v>
      </c>
      <c r="B19319" s="17" t="s">
        <v>40538</v>
      </c>
      <c r="C19319" s="17">
        <v>89.0</v>
      </c>
      <c r="D19319" s="17">
        <v>2.535511293E7</v>
      </c>
      <c r="E19319" s="17">
        <v>7137275.0</v>
      </c>
      <c r="F19319" s="17">
        <v>1.4410143E7</v>
      </c>
      <c r="G19319" s="17">
        <v>3.6987885E7</v>
      </c>
      <c r="H19319" s="17">
        <v>5.9822208E7</v>
      </c>
    </row>
    <row r="19320">
      <c r="A19320" s="7" t="s">
        <v>40537</v>
      </c>
      <c r="B19320" s="17" t="s">
        <v>40538</v>
      </c>
      <c r="C19320" s="17">
        <v>89.0</v>
      </c>
      <c r="D19320" s="17">
        <v>2.535511293E7</v>
      </c>
      <c r="E19320" s="17">
        <v>7137275.0</v>
      </c>
      <c r="F19320" s="17">
        <v>1.4410143E7</v>
      </c>
      <c r="G19320" s="17">
        <v>3.6987885E7</v>
      </c>
      <c r="H19320" s="17">
        <v>5.9822208E7</v>
      </c>
    </row>
    <row r="19321">
      <c r="A19321" s="7" t="s">
        <v>40539</v>
      </c>
      <c r="B19321" s="17" t="s">
        <v>40540</v>
      </c>
      <c r="C19321" s="17">
        <v>45.0</v>
      </c>
      <c r="D19321" s="17">
        <v>2.619926669E7</v>
      </c>
      <c r="E19321" s="17">
        <v>5585418.0</v>
      </c>
      <c r="F19321" s="17">
        <v>9434927.0</v>
      </c>
      <c r="G19321" s="17">
        <v>2.8120859E7</v>
      </c>
      <c r="H19321" s="17">
        <v>6.9131338E7</v>
      </c>
    </row>
    <row r="19322">
      <c r="A19322" s="7" t="s">
        <v>40539</v>
      </c>
      <c r="B19322" s="17" t="s">
        <v>40540</v>
      </c>
      <c r="C19322" s="17">
        <v>45.0</v>
      </c>
      <c r="D19322" s="17">
        <v>2.619926669E7</v>
      </c>
      <c r="E19322" s="17">
        <v>5585418.0</v>
      </c>
      <c r="F19322" s="17">
        <v>9434927.0</v>
      </c>
      <c r="G19322" s="17">
        <v>2.8120859E7</v>
      </c>
      <c r="H19322" s="17">
        <v>6.9131338E7</v>
      </c>
    </row>
    <row r="19323">
      <c r="A19323" s="7" t="s">
        <v>40542</v>
      </c>
      <c r="B19323" s="17" t="s">
        <v>40543</v>
      </c>
      <c r="C19323" s="17">
        <v>235.0</v>
      </c>
      <c r="D19323" s="17">
        <v>3.479325212E7</v>
      </c>
      <c r="E19323" s="17">
        <v>5794315.0</v>
      </c>
      <c r="F19323" s="17">
        <v>1.2283922E7</v>
      </c>
      <c r="G19323" s="17">
        <v>3.4250596E7</v>
      </c>
      <c r="H19323" s="17">
        <v>8.8665E7</v>
      </c>
    </row>
    <row r="19324">
      <c r="A19324" s="7" t="s">
        <v>40542</v>
      </c>
      <c r="B19324" s="17" t="s">
        <v>40543</v>
      </c>
      <c r="C19324" s="17">
        <v>235.0</v>
      </c>
      <c r="D19324" s="17">
        <v>3.479325212E7</v>
      </c>
      <c r="E19324" s="17">
        <v>5794315.0</v>
      </c>
      <c r="F19324" s="17">
        <v>1.2283922E7</v>
      </c>
      <c r="G19324" s="17">
        <v>3.4250596E7</v>
      </c>
      <c r="H19324" s="17">
        <v>8.8665E7</v>
      </c>
    </row>
    <row r="19325">
      <c r="A19325" s="7" t="s">
        <v>40544</v>
      </c>
      <c r="B19325" s="17" t="s">
        <v>40545</v>
      </c>
      <c r="C19325" s="17">
        <v>29.0</v>
      </c>
      <c r="D19325" s="17">
        <v>2.454041869E7</v>
      </c>
      <c r="E19325" s="17">
        <v>3698362.0</v>
      </c>
      <c r="F19325" s="17">
        <v>9680819.0</v>
      </c>
      <c r="G19325" s="17">
        <v>1.9476452E7</v>
      </c>
      <c r="H19325" s="17">
        <v>7.5558097E7</v>
      </c>
    </row>
    <row r="19326">
      <c r="A19326" s="7" t="s">
        <v>40544</v>
      </c>
      <c r="B19326" s="17" t="s">
        <v>40545</v>
      </c>
      <c r="C19326" s="17">
        <v>29.0</v>
      </c>
      <c r="D19326" s="17">
        <v>2.454041869E7</v>
      </c>
      <c r="E19326" s="17">
        <v>3698362.0</v>
      </c>
      <c r="F19326" s="17">
        <v>9680819.0</v>
      </c>
      <c r="G19326" s="17">
        <v>1.9476452E7</v>
      </c>
      <c r="H19326" s="17">
        <v>7.5558097E7</v>
      </c>
    </row>
    <row r="19327">
      <c r="A19327" s="7" t="s">
        <v>40546</v>
      </c>
      <c r="B19327" s="17" t="s">
        <v>40547</v>
      </c>
      <c r="C19327" s="17">
        <v>3.0</v>
      </c>
      <c r="D19327" s="17">
        <v>1.577757867E7</v>
      </c>
      <c r="E19327" s="17">
        <v>7362410.0</v>
      </c>
      <c r="F19327" s="17">
        <v>1.0917626E7</v>
      </c>
      <c r="G19327" s="17">
        <v>2.90527E7</v>
      </c>
      <c r="H19327" s="17">
        <v>2.90527E7</v>
      </c>
    </row>
    <row r="19328">
      <c r="A19328" s="7" t="s">
        <v>40546</v>
      </c>
      <c r="B19328" s="17" t="s">
        <v>40547</v>
      </c>
      <c r="C19328" s="17">
        <v>3.0</v>
      </c>
      <c r="D19328" s="17">
        <v>1.577757867E7</v>
      </c>
      <c r="E19328" s="17">
        <v>7362410.0</v>
      </c>
      <c r="F19328" s="17">
        <v>1.0917626E7</v>
      </c>
      <c r="G19328" s="17">
        <v>2.90527E7</v>
      </c>
      <c r="H19328" s="17">
        <v>2.90527E7</v>
      </c>
    </row>
    <row r="19329">
      <c r="A19329" s="7" t="s">
        <v>40549</v>
      </c>
      <c r="B19329" s="17" t="s">
        <v>40550</v>
      </c>
      <c r="C19329" s="17">
        <v>1.0</v>
      </c>
      <c r="D19329" s="17">
        <v>3037332.0</v>
      </c>
      <c r="E19329" s="17">
        <v>3037332.0</v>
      </c>
      <c r="F19329" s="17">
        <v>3037332.0</v>
      </c>
      <c r="G19329" s="17">
        <v>3037332.0</v>
      </c>
      <c r="H19329" s="17">
        <v>3037332.0</v>
      </c>
    </row>
    <row r="19330">
      <c r="A19330" s="7" t="s">
        <v>40549</v>
      </c>
      <c r="B19330" s="17" t="s">
        <v>40550</v>
      </c>
      <c r="C19330" s="17">
        <v>1.0</v>
      </c>
      <c r="D19330" s="17">
        <v>3037332.0</v>
      </c>
      <c r="E19330" s="17">
        <v>3037332.0</v>
      </c>
      <c r="F19330" s="17">
        <v>3037332.0</v>
      </c>
      <c r="G19330" s="17">
        <v>3037332.0</v>
      </c>
      <c r="H19330" s="17">
        <v>3037332.0</v>
      </c>
    </row>
    <row r="19331">
      <c r="A19331" s="7" t="s">
        <v>40551</v>
      </c>
      <c r="B19331" s="17" t="s">
        <v>40552</v>
      </c>
      <c r="C19331" s="17">
        <v>3.0</v>
      </c>
      <c r="D19331" s="17">
        <v>5607730.333</v>
      </c>
      <c r="E19331" s="17">
        <v>1463197.0</v>
      </c>
      <c r="F19331" s="17">
        <v>2399140.0</v>
      </c>
      <c r="G19331" s="17">
        <v>1.2960854E7</v>
      </c>
      <c r="H19331" s="17">
        <v>1.2960854E7</v>
      </c>
    </row>
    <row r="19332">
      <c r="A19332" s="7" t="s">
        <v>40551</v>
      </c>
      <c r="B19332" s="17" t="s">
        <v>40552</v>
      </c>
      <c r="C19332" s="17">
        <v>3.0</v>
      </c>
      <c r="D19332" s="17">
        <v>5607730.333</v>
      </c>
      <c r="E19332" s="17">
        <v>1463197.0</v>
      </c>
      <c r="F19332" s="17">
        <v>2399140.0</v>
      </c>
      <c r="G19332" s="17">
        <v>1.2960854E7</v>
      </c>
      <c r="H19332" s="17">
        <v>1.2960854E7</v>
      </c>
    </row>
    <row r="19333">
      <c r="A19333" s="7" t="s">
        <v>40553</v>
      </c>
      <c r="B19333" s="17" t="s">
        <v>40554</v>
      </c>
      <c r="C19333" s="17">
        <v>41.0</v>
      </c>
      <c r="D19333" s="17">
        <v>1.991930863E7</v>
      </c>
      <c r="E19333" s="17">
        <v>5466242.0</v>
      </c>
      <c r="F19333" s="17">
        <v>1.3100245E7</v>
      </c>
      <c r="G19333" s="17">
        <v>2.5608882E7</v>
      </c>
      <c r="H19333" s="17">
        <v>4.8795439E7</v>
      </c>
    </row>
    <row r="19334">
      <c r="A19334" s="7" t="s">
        <v>40553</v>
      </c>
      <c r="B19334" s="17" t="s">
        <v>40554</v>
      </c>
      <c r="C19334" s="17">
        <v>41.0</v>
      </c>
      <c r="D19334" s="17">
        <v>1.991930863E7</v>
      </c>
      <c r="E19334" s="17">
        <v>5466242.0</v>
      </c>
      <c r="F19334" s="17">
        <v>1.3100245E7</v>
      </c>
      <c r="G19334" s="17">
        <v>2.5608882E7</v>
      </c>
      <c r="H19334" s="17">
        <v>4.8795439E7</v>
      </c>
    </row>
    <row r="19335">
      <c r="A19335" s="7" t="s">
        <v>40556</v>
      </c>
      <c r="B19335" s="17" t="s">
        <v>40557</v>
      </c>
      <c r="C19335" s="17">
        <v>215.0</v>
      </c>
      <c r="D19335" s="17">
        <v>1.945246762E7</v>
      </c>
      <c r="E19335" s="17">
        <v>3859150.0</v>
      </c>
      <c r="F19335" s="17">
        <v>7792657.0</v>
      </c>
      <c r="G19335" s="17">
        <v>1.6656756E7</v>
      </c>
      <c r="H19335" s="17">
        <v>4.2800432E7</v>
      </c>
    </row>
    <row r="19336">
      <c r="A19336" s="7" t="s">
        <v>40556</v>
      </c>
      <c r="B19336" s="17" t="s">
        <v>40557</v>
      </c>
      <c r="C19336" s="17">
        <v>215.0</v>
      </c>
      <c r="D19336" s="17">
        <v>1.945246762E7</v>
      </c>
      <c r="E19336" s="17">
        <v>3859150.0</v>
      </c>
      <c r="F19336" s="17">
        <v>7792657.0</v>
      </c>
      <c r="G19336" s="17">
        <v>1.6656756E7</v>
      </c>
      <c r="H19336" s="17">
        <v>4.2800432E7</v>
      </c>
    </row>
    <row r="19337">
      <c r="A19337" s="7" t="s">
        <v>40558</v>
      </c>
      <c r="B19337" s="17" t="s">
        <v>40559</v>
      </c>
      <c r="C19337" s="17">
        <v>1.0</v>
      </c>
      <c r="D19337" s="17">
        <v>2.193265E7</v>
      </c>
      <c r="E19337" s="17">
        <v>2.193265E7</v>
      </c>
      <c r="F19337" s="17">
        <v>2.193265E7</v>
      </c>
      <c r="G19337" s="17">
        <v>2.193265E7</v>
      </c>
      <c r="H19337" s="17">
        <v>2.193265E7</v>
      </c>
    </row>
    <row r="19338">
      <c r="A19338" s="7" t="s">
        <v>40558</v>
      </c>
      <c r="B19338" s="17" t="s">
        <v>40559</v>
      </c>
      <c r="C19338" s="17">
        <v>1.0</v>
      </c>
      <c r="D19338" s="17">
        <v>2.193265E7</v>
      </c>
      <c r="E19338" s="17">
        <v>2.193265E7</v>
      </c>
      <c r="F19338" s="17">
        <v>2.193265E7</v>
      </c>
      <c r="G19338" s="17">
        <v>2.193265E7</v>
      </c>
      <c r="H19338" s="17">
        <v>2.193265E7</v>
      </c>
    </row>
    <row r="19339">
      <c r="A19339" s="7" t="s">
        <v>40560</v>
      </c>
      <c r="B19339" s="17" t="s">
        <v>40561</v>
      </c>
      <c r="C19339" s="17">
        <v>9.0</v>
      </c>
      <c r="D19339" s="17">
        <v>3.310086178E7</v>
      </c>
      <c r="E19339" s="17">
        <v>9214216.0</v>
      </c>
      <c r="F19339" s="17">
        <v>1.2315491E7</v>
      </c>
      <c r="G19339" s="17">
        <v>1.3748593E7</v>
      </c>
      <c r="H19339" s="17">
        <v>1.1337165E8</v>
      </c>
    </row>
    <row r="19340">
      <c r="A19340" s="7" t="s">
        <v>40560</v>
      </c>
      <c r="B19340" s="17" t="s">
        <v>40561</v>
      </c>
      <c r="C19340" s="17">
        <v>9.0</v>
      </c>
      <c r="D19340" s="17">
        <v>3.310086178E7</v>
      </c>
      <c r="E19340" s="17">
        <v>9214216.0</v>
      </c>
      <c r="F19340" s="17">
        <v>1.2315491E7</v>
      </c>
      <c r="G19340" s="17">
        <v>1.3748593E7</v>
      </c>
      <c r="H19340" s="17">
        <v>1.1337165E8</v>
      </c>
    </row>
    <row r="19341">
      <c r="A19341" s="7" t="s">
        <v>40562</v>
      </c>
      <c r="B19341" s="17" t="s">
        <v>40563</v>
      </c>
      <c r="C19341" s="17">
        <v>1.0</v>
      </c>
      <c r="D19341" s="17">
        <v>3777210.0</v>
      </c>
      <c r="E19341" s="17">
        <v>3777210.0</v>
      </c>
      <c r="F19341" s="17">
        <v>3777210.0</v>
      </c>
      <c r="G19341" s="17">
        <v>3777210.0</v>
      </c>
      <c r="H19341" s="17">
        <v>3777210.0</v>
      </c>
    </row>
    <row r="19342">
      <c r="A19342" s="7" t="s">
        <v>40562</v>
      </c>
      <c r="B19342" s="17" t="s">
        <v>40563</v>
      </c>
      <c r="C19342" s="17">
        <v>1.0</v>
      </c>
      <c r="D19342" s="17">
        <v>3777210.0</v>
      </c>
      <c r="E19342" s="17">
        <v>3777210.0</v>
      </c>
      <c r="F19342" s="17">
        <v>3777210.0</v>
      </c>
      <c r="G19342" s="17">
        <v>3777210.0</v>
      </c>
      <c r="H19342" s="17">
        <v>3777210.0</v>
      </c>
    </row>
    <row r="19343">
      <c r="A19343" s="7" t="s">
        <v>40565</v>
      </c>
      <c r="B19343" s="17" t="s">
        <v>40566</v>
      </c>
      <c r="C19343" s="17">
        <v>1.0</v>
      </c>
      <c r="D19343" s="17">
        <v>7809783.0</v>
      </c>
      <c r="E19343" s="17">
        <v>7809783.0</v>
      </c>
      <c r="F19343" s="17">
        <v>7809783.0</v>
      </c>
      <c r="G19343" s="17">
        <v>7809783.0</v>
      </c>
      <c r="H19343" s="17">
        <v>7809783.0</v>
      </c>
    </row>
    <row r="19344">
      <c r="A19344" s="7" t="s">
        <v>40565</v>
      </c>
      <c r="B19344" s="17" t="s">
        <v>40566</v>
      </c>
      <c r="C19344" s="17">
        <v>1.0</v>
      </c>
      <c r="D19344" s="17">
        <v>7809783.0</v>
      </c>
      <c r="E19344" s="17">
        <v>7809783.0</v>
      </c>
      <c r="F19344" s="17">
        <v>7809783.0</v>
      </c>
      <c r="G19344" s="17">
        <v>7809783.0</v>
      </c>
      <c r="H19344" s="17">
        <v>7809783.0</v>
      </c>
    </row>
    <row r="19345">
      <c r="A19345" s="7" t="s">
        <v>40567</v>
      </c>
      <c r="B19345" s="17" t="s">
        <v>40568</v>
      </c>
      <c r="C19345" s="17">
        <v>14.0</v>
      </c>
      <c r="D19345" s="17">
        <v>1.388258507E7</v>
      </c>
      <c r="E19345" s="17">
        <v>3642623.0</v>
      </c>
      <c r="F19345" s="17">
        <v>1.2287044E7</v>
      </c>
      <c r="G19345" s="17">
        <v>2.1297E7</v>
      </c>
      <c r="H19345" s="17">
        <v>3.8829511E7</v>
      </c>
    </row>
    <row r="19346">
      <c r="A19346" s="7" t="s">
        <v>40567</v>
      </c>
      <c r="B19346" s="17" t="s">
        <v>40568</v>
      </c>
      <c r="C19346" s="17">
        <v>14.0</v>
      </c>
      <c r="D19346" s="17">
        <v>1.388258507E7</v>
      </c>
      <c r="E19346" s="17">
        <v>3642623.0</v>
      </c>
      <c r="F19346" s="17">
        <v>1.2287044E7</v>
      </c>
      <c r="G19346" s="17">
        <v>2.1297E7</v>
      </c>
      <c r="H19346" s="17">
        <v>3.8829511E7</v>
      </c>
    </row>
    <row r="19347">
      <c r="A19347" s="7" t="s">
        <v>40569</v>
      </c>
      <c r="B19347" s="17" t="s">
        <v>40570</v>
      </c>
      <c r="C19347" s="17">
        <v>10.0</v>
      </c>
      <c r="D19347" s="17">
        <v>1.28767349E7</v>
      </c>
      <c r="E19347" s="17">
        <v>3058350.0</v>
      </c>
      <c r="F19347" s="17">
        <v>7203792.0</v>
      </c>
      <c r="G19347" s="17">
        <v>1.3460014E7</v>
      </c>
      <c r="H19347" s="17">
        <v>3.2168995E7</v>
      </c>
    </row>
    <row r="19348">
      <c r="A19348" s="7" t="s">
        <v>40569</v>
      </c>
      <c r="B19348" s="17" t="s">
        <v>40570</v>
      </c>
      <c r="C19348" s="17">
        <v>10.0</v>
      </c>
      <c r="D19348" s="17">
        <v>1.28767349E7</v>
      </c>
      <c r="E19348" s="17">
        <v>3058350.0</v>
      </c>
      <c r="F19348" s="17">
        <v>7203792.0</v>
      </c>
      <c r="G19348" s="17">
        <v>1.3460014E7</v>
      </c>
      <c r="H19348" s="17">
        <v>3.2168995E7</v>
      </c>
    </row>
    <row r="19349">
      <c r="A19349" s="7" t="s">
        <v>40572</v>
      </c>
      <c r="B19349" s="17" t="s">
        <v>40573</v>
      </c>
      <c r="C19349" s="17">
        <v>1.0</v>
      </c>
      <c r="D19349" s="17">
        <v>6339795.0</v>
      </c>
      <c r="E19349" s="17">
        <v>6339795.0</v>
      </c>
      <c r="F19349" s="17">
        <v>6339795.0</v>
      </c>
      <c r="G19349" s="17">
        <v>6339795.0</v>
      </c>
      <c r="H19349" s="17">
        <v>6339795.0</v>
      </c>
    </row>
    <row r="19350">
      <c r="A19350" s="7" t="s">
        <v>40572</v>
      </c>
      <c r="B19350" s="17" t="s">
        <v>40573</v>
      </c>
      <c r="C19350" s="17">
        <v>1.0</v>
      </c>
      <c r="D19350" s="17">
        <v>6339795.0</v>
      </c>
      <c r="E19350" s="17">
        <v>6339795.0</v>
      </c>
      <c r="F19350" s="17">
        <v>6339795.0</v>
      </c>
      <c r="G19350" s="17">
        <v>6339795.0</v>
      </c>
      <c r="H19350" s="17">
        <v>6339795.0</v>
      </c>
    </row>
    <row r="19351">
      <c r="A19351" s="7" t="s">
        <v>40574</v>
      </c>
      <c r="B19351" s="17" t="s">
        <v>40575</v>
      </c>
      <c r="C19351" s="17">
        <v>1.0</v>
      </c>
      <c r="D19351" s="17">
        <v>1.6622299E7</v>
      </c>
      <c r="E19351" s="17">
        <v>1.6622299E7</v>
      </c>
      <c r="F19351" s="17">
        <v>1.6622299E7</v>
      </c>
      <c r="G19351" s="17">
        <v>1.6622299E7</v>
      </c>
      <c r="H19351" s="17">
        <v>1.6622299E7</v>
      </c>
    </row>
    <row r="19352">
      <c r="A19352" s="7" t="s">
        <v>40574</v>
      </c>
      <c r="B19352" s="17" t="s">
        <v>40575</v>
      </c>
      <c r="C19352" s="17">
        <v>1.0</v>
      </c>
      <c r="D19352" s="17">
        <v>1.6622299E7</v>
      </c>
      <c r="E19352" s="17">
        <v>1.6622299E7</v>
      </c>
      <c r="F19352" s="17">
        <v>1.6622299E7</v>
      </c>
      <c r="G19352" s="17">
        <v>1.6622299E7</v>
      </c>
      <c r="H19352" s="17">
        <v>1.6622299E7</v>
      </c>
    </row>
    <row r="19353">
      <c r="A19353" s="7" t="s">
        <v>40577</v>
      </c>
      <c r="B19353" s="17" t="s">
        <v>40578</v>
      </c>
      <c r="C19353" s="17">
        <v>2.0</v>
      </c>
      <c r="D19353" s="17">
        <v>1.7267278E7</v>
      </c>
      <c r="E19353" s="17">
        <v>2143606.0</v>
      </c>
      <c r="F19353" s="17">
        <v>2143606.0</v>
      </c>
      <c r="G19353" s="17">
        <v>3.239095E7</v>
      </c>
      <c r="H19353" s="17">
        <v>3.239095E7</v>
      </c>
    </row>
    <row r="19354">
      <c r="A19354" s="7" t="s">
        <v>40577</v>
      </c>
      <c r="B19354" s="17" t="s">
        <v>40578</v>
      </c>
      <c r="C19354" s="17">
        <v>2.0</v>
      </c>
      <c r="D19354" s="17">
        <v>1.7267278E7</v>
      </c>
      <c r="E19354" s="17">
        <v>2143606.0</v>
      </c>
      <c r="F19354" s="17">
        <v>2143606.0</v>
      </c>
      <c r="G19354" s="17">
        <v>3.239095E7</v>
      </c>
      <c r="H19354" s="17">
        <v>3.239095E7</v>
      </c>
    </row>
    <row r="19355">
      <c r="A19355" s="7" t="s">
        <v>40579</v>
      </c>
      <c r="B19355" s="17" t="s">
        <v>40580</v>
      </c>
      <c r="C19355" s="17">
        <v>1.0</v>
      </c>
      <c r="D19355" s="17">
        <v>2.0987836E7</v>
      </c>
      <c r="E19355" s="17">
        <v>2.0987836E7</v>
      </c>
      <c r="F19355" s="17">
        <v>2.0987836E7</v>
      </c>
      <c r="G19355" s="17">
        <v>2.0987836E7</v>
      </c>
      <c r="H19355" s="17">
        <v>2.0987836E7</v>
      </c>
    </row>
    <row r="19356">
      <c r="A19356" s="7" t="s">
        <v>40579</v>
      </c>
      <c r="B19356" s="17" t="s">
        <v>40580</v>
      </c>
      <c r="C19356" s="17">
        <v>1.0</v>
      </c>
      <c r="D19356" s="17">
        <v>2.0987836E7</v>
      </c>
      <c r="E19356" s="17">
        <v>2.0987836E7</v>
      </c>
      <c r="F19356" s="17">
        <v>2.0987836E7</v>
      </c>
      <c r="G19356" s="17">
        <v>2.0987836E7</v>
      </c>
      <c r="H19356" s="17">
        <v>2.0987836E7</v>
      </c>
    </row>
    <row r="19357">
      <c r="A19357" s="7" t="s">
        <v>40581</v>
      </c>
      <c r="B19357" s="17" t="s">
        <v>40582</v>
      </c>
      <c r="C19357" s="17">
        <v>1.0</v>
      </c>
      <c r="D19357" s="17">
        <v>1.5007249E7</v>
      </c>
      <c r="E19357" s="17">
        <v>1.5007249E7</v>
      </c>
      <c r="F19357" s="17">
        <v>1.5007249E7</v>
      </c>
      <c r="G19357" s="17">
        <v>1.5007249E7</v>
      </c>
      <c r="H19357" s="17">
        <v>1.5007249E7</v>
      </c>
    </row>
    <row r="19358">
      <c r="A19358" s="7" t="s">
        <v>40581</v>
      </c>
      <c r="B19358" s="17" t="s">
        <v>40582</v>
      </c>
      <c r="C19358" s="17">
        <v>1.0</v>
      </c>
      <c r="D19358" s="17">
        <v>1.5007249E7</v>
      </c>
      <c r="E19358" s="17">
        <v>1.5007249E7</v>
      </c>
      <c r="F19358" s="17">
        <v>1.5007249E7</v>
      </c>
      <c r="G19358" s="17">
        <v>1.5007249E7</v>
      </c>
      <c r="H19358" s="17">
        <v>1.5007249E7</v>
      </c>
    </row>
    <row r="19359">
      <c r="A19359" s="7" t="s">
        <v>40583</v>
      </c>
      <c r="B19359" s="17" t="s">
        <v>40584</v>
      </c>
      <c r="C19359" s="17">
        <v>3.0</v>
      </c>
      <c r="D19359" s="17">
        <v>8513498.667</v>
      </c>
      <c r="E19359" s="17">
        <v>2006179.0</v>
      </c>
      <c r="F19359" s="17">
        <v>3509073.0</v>
      </c>
      <c r="G19359" s="17">
        <v>2.0025244E7</v>
      </c>
      <c r="H19359" s="17">
        <v>2.0025244E7</v>
      </c>
    </row>
    <row r="19360">
      <c r="A19360" s="7" t="s">
        <v>40583</v>
      </c>
      <c r="B19360" s="17" t="s">
        <v>40584</v>
      </c>
      <c r="C19360" s="17">
        <v>3.0</v>
      </c>
      <c r="D19360" s="17">
        <v>8513498.667</v>
      </c>
      <c r="E19360" s="17">
        <v>2006179.0</v>
      </c>
      <c r="F19360" s="17">
        <v>3509073.0</v>
      </c>
      <c r="G19360" s="17">
        <v>2.0025244E7</v>
      </c>
      <c r="H19360" s="17">
        <v>2.0025244E7</v>
      </c>
    </row>
    <row r="19361">
      <c r="A19361" s="7" t="s">
        <v>40585</v>
      </c>
      <c r="B19361" s="17" t="s">
        <v>40586</v>
      </c>
      <c r="C19361" s="17">
        <v>1.0</v>
      </c>
      <c r="D19361" s="17">
        <v>1.2508987E8</v>
      </c>
      <c r="E19361" s="17">
        <v>1.2508987E8</v>
      </c>
      <c r="F19361" s="17">
        <v>1.2508987E8</v>
      </c>
      <c r="G19361" s="17">
        <v>1.2508987E8</v>
      </c>
      <c r="H19361" s="17">
        <v>1.2508987E8</v>
      </c>
    </row>
    <row r="19362">
      <c r="A19362" s="7" t="s">
        <v>40585</v>
      </c>
      <c r="B19362" s="17" t="s">
        <v>40586</v>
      </c>
      <c r="C19362" s="17">
        <v>1.0</v>
      </c>
      <c r="D19362" s="17">
        <v>1.2508987E8</v>
      </c>
      <c r="E19362" s="17">
        <v>1.2508987E8</v>
      </c>
      <c r="F19362" s="17">
        <v>1.2508987E8</v>
      </c>
      <c r="G19362" s="17">
        <v>1.2508987E8</v>
      </c>
      <c r="H19362" s="17">
        <v>1.2508987E8</v>
      </c>
    </row>
    <row r="19363">
      <c r="A19363" s="7" t="s">
        <v>40587</v>
      </c>
      <c r="B19363" s="17" t="s">
        <v>40588</v>
      </c>
      <c r="C19363" s="17">
        <v>1.0</v>
      </c>
      <c r="D19363" s="17">
        <v>2022966.0</v>
      </c>
      <c r="E19363" s="17">
        <v>2022966.0</v>
      </c>
      <c r="F19363" s="17">
        <v>2022966.0</v>
      </c>
      <c r="G19363" s="17">
        <v>2022966.0</v>
      </c>
      <c r="H19363" s="17">
        <v>2022966.0</v>
      </c>
    </row>
    <row r="19364">
      <c r="A19364" s="7" t="s">
        <v>40587</v>
      </c>
      <c r="B19364" s="17" t="s">
        <v>40588</v>
      </c>
      <c r="C19364" s="17">
        <v>1.0</v>
      </c>
      <c r="D19364" s="17">
        <v>2022966.0</v>
      </c>
      <c r="E19364" s="17">
        <v>2022966.0</v>
      </c>
      <c r="F19364" s="17">
        <v>2022966.0</v>
      </c>
      <c r="G19364" s="17">
        <v>2022966.0</v>
      </c>
      <c r="H19364" s="17">
        <v>2022966.0</v>
      </c>
    </row>
    <row r="19365">
      <c r="A19365" s="7" t="s">
        <v>40589</v>
      </c>
      <c r="B19365" s="17" t="s">
        <v>40590</v>
      </c>
      <c r="C19365" s="17">
        <v>1.0</v>
      </c>
      <c r="D19365" s="17">
        <v>8187619.0</v>
      </c>
      <c r="E19365" s="17">
        <v>8187619.0</v>
      </c>
      <c r="F19365" s="17">
        <v>8187619.0</v>
      </c>
      <c r="G19365" s="17">
        <v>8187619.0</v>
      </c>
      <c r="H19365" s="17">
        <v>8187619.0</v>
      </c>
    </row>
    <row r="19366">
      <c r="A19366" s="7" t="s">
        <v>40589</v>
      </c>
      <c r="B19366" s="17" t="s">
        <v>40590</v>
      </c>
      <c r="C19366" s="17">
        <v>1.0</v>
      </c>
      <c r="D19366" s="17">
        <v>8187619.0</v>
      </c>
      <c r="E19366" s="17">
        <v>8187619.0</v>
      </c>
      <c r="F19366" s="17">
        <v>8187619.0</v>
      </c>
      <c r="G19366" s="17">
        <v>8187619.0</v>
      </c>
      <c r="H19366" s="17">
        <v>8187619.0</v>
      </c>
    </row>
    <row r="19367">
      <c r="A19367" s="7" t="s">
        <v>40592</v>
      </c>
      <c r="B19367" s="17" t="s">
        <v>40593</v>
      </c>
      <c r="C19367" s="17">
        <v>1.0</v>
      </c>
      <c r="D19367" s="17">
        <v>9111279.0</v>
      </c>
      <c r="E19367" s="17">
        <v>9111279.0</v>
      </c>
      <c r="F19367" s="17">
        <v>9111279.0</v>
      </c>
      <c r="G19367" s="17">
        <v>9111279.0</v>
      </c>
      <c r="H19367" s="17">
        <v>9111279.0</v>
      </c>
    </row>
    <row r="19368">
      <c r="A19368" s="7" t="s">
        <v>40592</v>
      </c>
      <c r="B19368" s="17" t="s">
        <v>40593</v>
      </c>
      <c r="C19368" s="17">
        <v>1.0</v>
      </c>
      <c r="D19368" s="17">
        <v>9111279.0</v>
      </c>
      <c r="E19368" s="17">
        <v>9111279.0</v>
      </c>
      <c r="F19368" s="17">
        <v>9111279.0</v>
      </c>
      <c r="G19368" s="17">
        <v>9111279.0</v>
      </c>
      <c r="H19368" s="17">
        <v>9111279.0</v>
      </c>
    </row>
    <row r="19369">
      <c r="A19369" s="7" t="s">
        <v>40594</v>
      </c>
      <c r="B19369" s="17" t="s">
        <v>40595</v>
      </c>
      <c r="C19369" s="17">
        <v>7.0</v>
      </c>
      <c r="D19369" s="17">
        <v>3.9960183E7</v>
      </c>
      <c r="E19369" s="17">
        <v>1.0924323E7</v>
      </c>
      <c r="F19369" s="17">
        <v>2.568605E7</v>
      </c>
      <c r="G19369" s="17">
        <v>4.267811E7</v>
      </c>
      <c r="H19369" s="17">
        <v>1.45544001E8</v>
      </c>
    </row>
    <row r="19370">
      <c r="A19370" s="7" t="s">
        <v>40594</v>
      </c>
      <c r="B19370" s="17" t="s">
        <v>40595</v>
      </c>
      <c r="C19370" s="17">
        <v>7.0</v>
      </c>
      <c r="D19370" s="17">
        <v>3.9960183E7</v>
      </c>
      <c r="E19370" s="17">
        <v>1.0924323E7</v>
      </c>
      <c r="F19370" s="17">
        <v>2.568605E7</v>
      </c>
      <c r="G19370" s="17">
        <v>4.267811E7</v>
      </c>
      <c r="H19370" s="17">
        <v>1.45544001E8</v>
      </c>
    </row>
    <row r="19371">
      <c r="A19371" s="7" t="s">
        <v>40596</v>
      </c>
      <c r="B19371" s="17" t="s">
        <v>40597</v>
      </c>
      <c r="C19371" s="17">
        <v>1.0</v>
      </c>
      <c r="D19371" s="17">
        <v>4.6238974E7</v>
      </c>
      <c r="E19371" s="17">
        <v>4.6238974E7</v>
      </c>
      <c r="F19371" s="17">
        <v>4.6238974E7</v>
      </c>
      <c r="G19371" s="17">
        <v>4.6238974E7</v>
      </c>
      <c r="H19371" s="17">
        <v>4.6238974E7</v>
      </c>
    </row>
    <row r="19372">
      <c r="A19372" s="7" t="s">
        <v>40596</v>
      </c>
      <c r="B19372" s="17" t="s">
        <v>40597</v>
      </c>
      <c r="C19372" s="17">
        <v>1.0</v>
      </c>
      <c r="D19372" s="17">
        <v>4.6238974E7</v>
      </c>
      <c r="E19372" s="17">
        <v>4.6238974E7</v>
      </c>
      <c r="F19372" s="17">
        <v>4.6238974E7</v>
      </c>
      <c r="G19372" s="17">
        <v>4.6238974E7</v>
      </c>
      <c r="H19372" s="17">
        <v>4.6238974E7</v>
      </c>
    </row>
    <row r="19373">
      <c r="A19373" s="7" t="s">
        <v>40599</v>
      </c>
      <c r="B19373" s="17" t="s">
        <v>40600</v>
      </c>
      <c r="C19373" s="17">
        <v>1.0</v>
      </c>
      <c r="D19373" s="17">
        <v>4292901.0</v>
      </c>
      <c r="E19373" s="17">
        <v>4292901.0</v>
      </c>
      <c r="F19373" s="17">
        <v>4292901.0</v>
      </c>
      <c r="G19373" s="17">
        <v>4292901.0</v>
      </c>
      <c r="H19373" s="17">
        <v>4292901.0</v>
      </c>
    </row>
    <row r="19374">
      <c r="A19374" s="7" t="s">
        <v>40599</v>
      </c>
      <c r="B19374" s="17" t="s">
        <v>40600</v>
      </c>
      <c r="C19374" s="17">
        <v>1.0</v>
      </c>
      <c r="D19374" s="17">
        <v>4292901.0</v>
      </c>
      <c r="E19374" s="17">
        <v>4292901.0</v>
      </c>
      <c r="F19374" s="17">
        <v>4292901.0</v>
      </c>
      <c r="G19374" s="17">
        <v>4292901.0</v>
      </c>
      <c r="H19374" s="17">
        <v>4292901.0</v>
      </c>
    </row>
    <row r="19375">
      <c r="A19375" s="7" t="s">
        <v>40601</v>
      </c>
      <c r="B19375" s="17" t="s">
        <v>40602</v>
      </c>
      <c r="C19375" s="17">
        <v>8.0</v>
      </c>
      <c r="D19375" s="17">
        <v>1.429949225E7</v>
      </c>
      <c r="E19375" s="17">
        <v>3560963.0</v>
      </c>
      <c r="F19375" s="17">
        <v>1.009866E7</v>
      </c>
      <c r="G19375" s="17">
        <v>1.4017623E7</v>
      </c>
      <c r="H19375" s="17">
        <v>4.1759857E7</v>
      </c>
    </row>
    <row r="19376">
      <c r="A19376" s="7" t="s">
        <v>40601</v>
      </c>
      <c r="B19376" s="17" t="s">
        <v>40602</v>
      </c>
      <c r="C19376" s="17">
        <v>8.0</v>
      </c>
      <c r="D19376" s="17">
        <v>1.429949225E7</v>
      </c>
      <c r="E19376" s="17">
        <v>3560963.0</v>
      </c>
      <c r="F19376" s="17">
        <v>1.009866E7</v>
      </c>
      <c r="G19376" s="17">
        <v>1.4017623E7</v>
      </c>
      <c r="H19376" s="17">
        <v>4.1759857E7</v>
      </c>
    </row>
    <row r="19377">
      <c r="A19377" s="7" t="s">
        <v>40603</v>
      </c>
      <c r="B19377" s="17" t="s">
        <v>40604</v>
      </c>
      <c r="C19377" s="17">
        <v>3.0</v>
      </c>
      <c r="D19377" s="17">
        <v>1.785472233E7</v>
      </c>
      <c r="E19377" s="17">
        <v>2259341.0</v>
      </c>
      <c r="F19377" s="17">
        <v>4452500.0</v>
      </c>
      <c r="G19377" s="17">
        <v>4.6852326E7</v>
      </c>
      <c r="H19377" s="17">
        <v>4.6852326E7</v>
      </c>
    </row>
    <row r="19378">
      <c r="A19378" s="7" t="s">
        <v>40603</v>
      </c>
      <c r="B19378" s="17" t="s">
        <v>40604</v>
      </c>
      <c r="C19378" s="17">
        <v>3.0</v>
      </c>
      <c r="D19378" s="17">
        <v>1.785472233E7</v>
      </c>
      <c r="E19378" s="17">
        <v>2259341.0</v>
      </c>
      <c r="F19378" s="17">
        <v>4452500.0</v>
      </c>
      <c r="G19378" s="17">
        <v>4.6852326E7</v>
      </c>
      <c r="H19378" s="17">
        <v>4.6852326E7</v>
      </c>
    </row>
    <row r="19379">
      <c r="A19379" s="7" t="s">
        <v>40605</v>
      </c>
      <c r="B19379" s="17" t="s">
        <v>40606</v>
      </c>
      <c r="C19379" s="17">
        <v>7.0</v>
      </c>
      <c r="D19379" s="17">
        <v>1.313417643E7</v>
      </c>
      <c r="E19379" s="17">
        <v>3016288.0</v>
      </c>
      <c r="F19379" s="17">
        <v>4644087.0</v>
      </c>
      <c r="G19379" s="17">
        <v>3.0753234E7</v>
      </c>
      <c r="H19379" s="17">
        <v>3.64189E7</v>
      </c>
    </row>
    <row r="19380">
      <c r="A19380" s="7" t="s">
        <v>40605</v>
      </c>
      <c r="B19380" s="17" t="s">
        <v>40606</v>
      </c>
      <c r="C19380" s="17">
        <v>7.0</v>
      </c>
      <c r="D19380" s="17">
        <v>1.313417643E7</v>
      </c>
      <c r="E19380" s="17">
        <v>3016288.0</v>
      </c>
      <c r="F19380" s="17">
        <v>4644087.0</v>
      </c>
      <c r="G19380" s="17">
        <v>3.0753234E7</v>
      </c>
      <c r="H19380" s="17">
        <v>3.64189E7</v>
      </c>
    </row>
    <row r="19381">
      <c r="A19381" s="7" t="s">
        <v>40607</v>
      </c>
      <c r="B19381" s="17" t="s">
        <v>40608</v>
      </c>
      <c r="C19381" s="17">
        <v>1.0</v>
      </c>
      <c r="D19381" s="17">
        <v>1.50719E7</v>
      </c>
      <c r="E19381" s="17">
        <v>1.50719E7</v>
      </c>
      <c r="F19381" s="17">
        <v>1.50719E7</v>
      </c>
      <c r="G19381" s="17">
        <v>1.50719E7</v>
      </c>
      <c r="H19381" s="17">
        <v>1.50719E7</v>
      </c>
    </row>
    <row r="19382">
      <c r="A19382" s="7" t="s">
        <v>40607</v>
      </c>
      <c r="B19382" s="17" t="s">
        <v>40608</v>
      </c>
      <c r="C19382" s="17">
        <v>1.0</v>
      </c>
      <c r="D19382" s="17">
        <v>1.50719E7</v>
      </c>
      <c r="E19382" s="17">
        <v>1.50719E7</v>
      </c>
      <c r="F19382" s="17">
        <v>1.50719E7</v>
      </c>
      <c r="G19382" s="17">
        <v>1.50719E7</v>
      </c>
      <c r="H19382" s="17">
        <v>1.50719E7</v>
      </c>
    </row>
    <row r="19383">
      <c r="A19383" s="7" t="s">
        <v>40609</v>
      </c>
      <c r="B19383" s="17" t="s">
        <v>40610</v>
      </c>
      <c r="C19383" s="17">
        <v>11.0</v>
      </c>
      <c r="D19383" s="17">
        <v>1.744566291E7</v>
      </c>
      <c r="E19383" s="17">
        <v>3664389.0</v>
      </c>
      <c r="F19383" s="17">
        <v>1.3037699E7</v>
      </c>
      <c r="G19383" s="17">
        <v>2.761933E7</v>
      </c>
      <c r="H19383" s="17">
        <v>4.1074683E7</v>
      </c>
    </row>
    <row r="19384">
      <c r="A19384" s="7" t="s">
        <v>40609</v>
      </c>
      <c r="B19384" s="17" t="s">
        <v>40610</v>
      </c>
      <c r="C19384" s="17">
        <v>11.0</v>
      </c>
      <c r="D19384" s="17">
        <v>1.744566291E7</v>
      </c>
      <c r="E19384" s="17">
        <v>3664389.0</v>
      </c>
      <c r="F19384" s="17">
        <v>1.3037699E7</v>
      </c>
      <c r="G19384" s="17">
        <v>2.761933E7</v>
      </c>
      <c r="H19384" s="17">
        <v>4.1074683E7</v>
      </c>
    </row>
    <row r="19385">
      <c r="A19385" s="7" t="s">
        <v>40611</v>
      </c>
      <c r="B19385" s="17" t="s">
        <v>40612</v>
      </c>
      <c r="C19385" s="17">
        <v>5.0</v>
      </c>
      <c r="D19385" s="17">
        <v>2.08606506E7</v>
      </c>
      <c r="E19385" s="17">
        <v>6579810.0</v>
      </c>
      <c r="F19385" s="17">
        <v>1.9735784E7</v>
      </c>
      <c r="G19385" s="17">
        <v>3.2431701E7</v>
      </c>
      <c r="H19385" s="17">
        <v>4.3544236E7</v>
      </c>
    </row>
    <row r="19386">
      <c r="A19386" s="7" t="s">
        <v>40611</v>
      </c>
      <c r="B19386" s="17" t="s">
        <v>40612</v>
      </c>
      <c r="C19386" s="17">
        <v>5.0</v>
      </c>
      <c r="D19386" s="17">
        <v>2.08606506E7</v>
      </c>
      <c r="E19386" s="17">
        <v>6579810.0</v>
      </c>
      <c r="F19386" s="17">
        <v>1.9735784E7</v>
      </c>
      <c r="G19386" s="17">
        <v>3.2431701E7</v>
      </c>
      <c r="H19386" s="17">
        <v>4.3544236E7</v>
      </c>
    </row>
    <row r="19387">
      <c r="A19387" s="7" t="s">
        <v>40613</v>
      </c>
      <c r="B19387" s="17" t="s">
        <v>40614</v>
      </c>
      <c r="C19387" s="17">
        <v>7.0</v>
      </c>
      <c r="D19387" s="17">
        <v>2.173395743E7</v>
      </c>
      <c r="E19387" s="17">
        <v>2792555.0</v>
      </c>
      <c r="F19387" s="17">
        <v>1.3520035E7</v>
      </c>
      <c r="G19387" s="17">
        <v>2.0053054E7</v>
      </c>
      <c r="H19387" s="17">
        <v>8.7153552E7</v>
      </c>
    </row>
    <row r="19388">
      <c r="A19388" s="7" t="s">
        <v>40613</v>
      </c>
      <c r="B19388" s="17" t="s">
        <v>40614</v>
      </c>
      <c r="C19388" s="17">
        <v>7.0</v>
      </c>
      <c r="D19388" s="17">
        <v>2.173395743E7</v>
      </c>
      <c r="E19388" s="17">
        <v>2792555.0</v>
      </c>
      <c r="F19388" s="17">
        <v>1.3520035E7</v>
      </c>
      <c r="G19388" s="17">
        <v>2.0053054E7</v>
      </c>
      <c r="H19388" s="17">
        <v>8.7153552E7</v>
      </c>
    </row>
    <row r="19389">
      <c r="A19389" s="7" t="s">
        <v>40615</v>
      </c>
      <c r="B19389" s="17" t="s">
        <v>40616</v>
      </c>
      <c r="C19389" s="17">
        <v>1.0</v>
      </c>
      <c r="D19389" s="17">
        <v>1.0066834E7</v>
      </c>
      <c r="E19389" s="17">
        <v>1.0066834E7</v>
      </c>
      <c r="F19389" s="17">
        <v>1.0066834E7</v>
      </c>
      <c r="G19389" s="17">
        <v>1.0066834E7</v>
      </c>
      <c r="H19389" s="17">
        <v>1.0066834E7</v>
      </c>
    </row>
    <row r="19390">
      <c r="A19390" s="7" t="s">
        <v>40615</v>
      </c>
      <c r="B19390" s="17" t="s">
        <v>40616</v>
      </c>
      <c r="C19390" s="17">
        <v>1.0</v>
      </c>
      <c r="D19390" s="17">
        <v>1.0066834E7</v>
      </c>
      <c r="E19390" s="17">
        <v>1.0066834E7</v>
      </c>
      <c r="F19390" s="17">
        <v>1.0066834E7</v>
      </c>
      <c r="G19390" s="17">
        <v>1.0066834E7</v>
      </c>
      <c r="H19390" s="17">
        <v>1.0066834E7</v>
      </c>
    </row>
    <row r="19391">
      <c r="A19391" s="7" t="s">
        <v>40617</v>
      </c>
      <c r="B19391" s="17" t="s">
        <v>40618</v>
      </c>
      <c r="C19391" s="17">
        <v>1.0</v>
      </c>
      <c r="D19391" s="17">
        <v>5.318992E7</v>
      </c>
      <c r="E19391" s="17">
        <v>5.318992E7</v>
      </c>
      <c r="F19391" s="17">
        <v>5.318992E7</v>
      </c>
      <c r="G19391" s="17">
        <v>5.318992E7</v>
      </c>
      <c r="H19391" s="17">
        <v>5.318992E7</v>
      </c>
    </row>
    <row r="19392">
      <c r="A19392" s="7" t="s">
        <v>40617</v>
      </c>
      <c r="B19392" s="17" t="s">
        <v>40618</v>
      </c>
      <c r="C19392" s="17">
        <v>1.0</v>
      </c>
      <c r="D19392" s="17">
        <v>5.318992E7</v>
      </c>
      <c r="E19392" s="17">
        <v>5.318992E7</v>
      </c>
      <c r="F19392" s="17">
        <v>5.318992E7</v>
      </c>
      <c r="G19392" s="17">
        <v>5.318992E7</v>
      </c>
      <c r="H19392" s="17">
        <v>5.318992E7</v>
      </c>
    </row>
    <row r="19393">
      <c r="A19393" s="7" t="s">
        <v>40619</v>
      </c>
      <c r="B19393" s="17" t="s">
        <v>40620</v>
      </c>
      <c r="C19393" s="17">
        <v>8.0</v>
      </c>
      <c r="D19393" s="17">
        <v>9661580.125</v>
      </c>
      <c r="E19393" s="17">
        <v>2554000.0</v>
      </c>
      <c r="F19393" s="17">
        <v>3864974.0</v>
      </c>
      <c r="G19393" s="17">
        <v>9745186.0</v>
      </c>
      <c r="H19393" s="17">
        <v>3.8186388E7</v>
      </c>
    </row>
    <row r="19394">
      <c r="A19394" s="7" t="s">
        <v>40619</v>
      </c>
      <c r="B19394" s="17" t="s">
        <v>40620</v>
      </c>
      <c r="C19394" s="17">
        <v>8.0</v>
      </c>
      <c r="D19394" s="17">
        <v>9661580.125</v>
      </c>
      <c r="E19394" s="17">
        <v>2554000.0</v>
      </c>
      <c r="F19394" s="17">
        <v>3864974.0</v>
      </c>
      <c r="G19394" s="17">
        <v>9745186.0</v>
      </c>
      <c r="H19394" s="17">
        <v>3.8186388E7</v>
      </c>
    </row>
    <row r="19395">
      <c r="A19395" s="7" t="s">
        <v>40621</v>
      </c>
      <c r="B19395" s="17" t="s">
        <v>40622</v>
      </c>
      <c r="C19395" s="17">
        <v>6.0</v>
      </c>
      <c r="D19395" s="17">
        <v>2.500136317E7</v>
      </c>
      <c r="E19395" s="17">
        <v>7006180.0</v>
      </c>
      <c r="F19395" s="17">
        <v>9266322.0</v>
      </c>
      <c r="G19395" s="17">
        <v>5.6065097E7</v>
      </c>
      <c r="H19395" s="17">
        <v>5.808769E7</v>
      </c>
    </row>
    <row r="19396">
      <c r="A19396" s="7" t="s">
        <v>40621</v>
      </c>
      <c r="B19396" s="17" t="s">
        <v>40622</v>
      </c>
      <c r="C19396" s="17">
        <v>6.0</v>
      </c>
      <c r="D19396" s="17">
        <v>2.500136317E7</v>
      </c>
      <c r="E19396" s="17">
        <v>7006180.0</v>
      </c>
      <c r="F19396" s="17">
        <v>9266322.0</v>
      </c>
      <c r="G19396" s="17">
        <v>5.6065097E7</v>
      </c>
      <c r="H19396" s="17">
        <v>5.808769E7</v>
      </c>
    </row>
    <row r="19397">
      <c r="A19397" s="7" t="s">
        <v>40624</v>
      </c>
      <c r="B19397" s="17" t="s">
        <v>40625</v>
      </c>
      <c r="C19397" s="17">
        <v>2.0</v>
      </c>
      <c r="D19397" s="17">
        <v>8958222.0</v>
      </c>
      <c r="E19397" s="17">
        <v>6416961.0</v>
      </c>
      <c r="F19397" s="17">
        <v>6416961.0</v>
      </c>
      <c r="G19397" s="17">
        <v>1.1499483E7</v>
      </c>
      <c r="H19397" s="17">
        <v>1.1499483E7</v>
      </c>
    </row>
    <row r="19398">
      <c r="A19398" s="7" t="s">
        <v>40624</v>
      </c>
      <c r="B19398" s="17" t="s">
        <v>40625</v>
      </c>
      <c r="C19398" s="17">
        <v>2.0</v>
      </c>
      <c r="D19398" s="17">
        <v>8958222.0</v>
      </c>
      <c r="E19398" s="17">
        <v>6416961.0</v>
      </c>
      <c r="F19398" s="17">
        <v>6416961.0</v>
      </c>
      <c r="G19398" s="17">
        <v>1.1499483E7</v>
      </c>
      <c r="H19398" s="17">
        <v>1.1499483E7</v>
      </c>
    </row>
    <row r="19399">
      <c r="A19399" s="7" t="s">
        <v>40626</v>
      </c>
      <c r="B19399" s="17" t="s">
        <v>40627</v>
      </c>
      <c r="C19399" s="17">
        <v>3.0</v>
      </c>
      <c r="D19399" s="17">
        <v>7613662.333</v>
      </c>
      <c r="E19399" s="17">
        <v>3749811.0</v>
      </c>
      <c r="F19399" s="17">
        <v>5919275.0</v>
      </c>
      <c r="G19399" s="17">
        <v>1.3171901E7</v>
      </c>
      <c r="H19399" s="17">
        <v>1.3171901E7</v>
      </c>
    </row>
    <row r="19400">
      <c r="A19400" s="7" t="s">
        <v>40626</v>
      </c>
      <c r="B19400" s="17" t="s">
        <v>40627</v>
      </c>
      <c r="C19400" s="17">
        <v>3.0</v>
      </c>
      <c r="D19400" s="17">
        <v>7613662.333</v>
      </c>
      <c r="E19400" s="17">
        <v>3749811.0</v>
      </c>
      <c r="F19400" s="17">
        <v>5919275.0</v>
      </c>
      <c r="G19400" s="17">
        <v>1.3171901E7</v>
      </c>
      <c r="H19400" s="17">
        <v>1.3171901E7</v>
      </c>
    </row>
    <row r="19401">
      <c r="A19401" s="7" t="s">
        <v>40629</v>
      </c>
      <c r="B19401" s="17" t="s">
        <v>40630</v>
      </c>
      <c r="C19401" s="17">
        <v>1.0</v>
      </c>
      <c r="D19401" s="17">
        <v>2270569.0</v>
      </c>
      <c r="E19401" s="17">
        <v>2270569.0</v>
      </c>
      <c r="F19401" s="17">
        <v>2270569.0</v>
      </c>
      <c r="G19401" s="17">
        <v>2270569.0</v>
      </c>
      <c r="H19401" s="17">
        <v>2270569.0</v>
      </c>
    </row>
    <row r="19402">
      <c r="A19402" s="7" t="s">
        <v>40629</v>
      </c>
      <c r="B19402" s="17" t="s">
        <v>40630</v>
      </c>
      <c r="C19402" s="17">
        <v>1.0</v>
      </c>
      <c r="D19402" s="17">
        <v>2270569.0</v>
      </c>
      <c r="E19402" s="17">
        <v>2270569.0</v>
      </c>
      <c r="F19402" s="17">
        <v>2270569.0</v>
      </c>
      <c r="G19402" s="17">
        <v>2270569.0</v>
      </c>
      <c r="H19402" s="17">
        <v>2270569.0</v>
      </c>
    </row>
    <row r="19403">
      <c r="A19403" s="7" t="s">
        <v>40631</v>
      </c>
      <c r="B19403" s="17" t="s">
        <v>40632</v>
      </c>
      <c r="C19403" s="17">
        <v>4.0</v>
      </c>
      <c r="D19403" s="17">
        <v>1.985686275E7</v>
      </c>
      <c r="E19403" s="17">
        <v>5799623.0</v>
      </c>
      <c r="F19403" s="17">
        <v>2.0372253E7</v>
      </c>
      <c r="G19403" s="17">
        <v>2.57318E7</v>
      </c>
      <c r="H19403" s="17">
        <v>2.7523775E7</v>
      </c>
    </row>
    <row r="19404">
      <c r="A19404" s="7" t="s">
        <v>40631</v>
      </c>
      <c r="B19404" s="17" t="s">
        <v>40632</v>
      </c>
      <c r="C19404" s="17">
        <v>4.0</v>
      </c>
      <c r="D19404" s="17">
        <v>1.985686275E7</v>
      </c>
      <c r="E19404" s="17">
        <v>5799623.0</v>
      </c>
      <c r="F19404" s="17">
        <v>2.0372253E7</v>
      </c>
      <c r="G19404" s="17">
        <v>2.57318E7</v>
      </c>
      <c r="H19404" s="17">
        <v>2.7523775E7</v>
      </c>
    </row>
    <row r="19405">
      <c r="A19405" s="7" t="s">
        <v>40633</v>
      </c>
      <c r="B19405" s="17" t="s">
        <v>40634</v>
      </c>
      <c r="C19405" s="17">
        <v>3.0</v>
      </c>
      <c r="D19405" s="17">
        <v>8062717.333</v>
      </c>
      <c r="E19405" s="17">
        <v>3556300.0</v>
      </c>
      <c r="F19405" s="17">
        <v>8219137.0</v>
      </c>
      <c r="G19405" s="17">
        <v>1.2412715E7</v>
      </c>
      <c r="H19405" s="17">
        <v>1.2412715E7</v>
      </c>
    </row>
    <row r="19406">
      <c r="A19406" s="7" t="s">
        <v>40633</v>
      </c>
      <c r="B19406" s="17" t="s">
        <v>40634</v>
      </c>
      <c r="C19406" s="17">
        <v>3.0</v>
      </c>
      <c r="D19406" s="17">
        <v>8062717.333</v>
      </c>
      <c r="E19406" s="17">
        <v>3556300.0</v>
      </c>
      <c r="F19406" s="17">
        <v>8219137.0</v>
      </c>
      <c r="G19406" s="17">
        <v>1.2412715E7</v>
      </c>
      <c r="H19406" s="17">
        <v>1.2412715E7</v>
      </c>
    </row>
    <row r="19407">
      <c r="A19407" s="7" t="s">
        <v>40636</v>
      </c>
      <c r="B19407" s="17" t="s">
        <v>40637</v>
      </c>
      <c r="C19407" s="17">
        <v>2.0</v>
      </c>
      <c r="D19407" s="17">
        <v>3483051.5</v>
      </c>
      <c r="E19407" s="17">
        <v>3284881.0</v>
      </c>
      <c r="F19407" s="17">
        <v>3284881.0</v>
      </c>
      <c r="G19407" s="17">
        <v>3681222.0</v>
      </c>
      <c r="H19407" s="17">
        <v>3681222.0</v>
      </c>
    </row>
    <row r="19408">
      <c r="A19408" s="7" t="s">
        <v>40636</v>
      </c>
      <c r="B19408" s="17" t="s">
        <v>40637</v>
      </c>
      <c r="C19408" s="17">
        <v>2.0</v>
      </c>
      <c r="D19408" s="17">
        <v>3483051.5</v>
      </c>
      <c r="E19408" s="17">
        <v>3284881.0</v>
      </c>
      <c r="F19408" s="17">
        <v>3284881.0</v>
      </c>
      <c r="G19408" s="17">
        <v>3681222.0</v>
      </c>
      <c r="H19408" s="17">
        <v>3681222.0</v>
      </c>
    </row>
    <row r="19409">
      <c r="A19409" s="7" t="s">
        <v>40638</v>
      </c>
      <c r="B19409" s="17" t="s">
        <v>40639</v>
      </c>
      <c r="C19409" s="17">
        <v>1.0</v>
      </c>
      <c r="D19409" s="17">
        <v>3839990.0</v>
      </c>
      <c r="E19409" s="17">
        <v>3839990.0</v>
      </c>
      <c r="F19409" s="17">
        <v>3839990.0</v>
      </c>
      <c r="G19409" s="17">
        <v>3839990.0</v>
      </c>
      <c r="H19409" s="17">
        <v>3839990.0</v>
      </c>
    </row>
    <row r="19410">
      <c r="A19410" s="7" t="s">
        <v>40638</v>
      </c>
      <c r="B19410" s="17" t="s">
        <v>40639</v>
      </c>
      <c r="C19410" s="17">
        <v>1.0</v>
      </c>
      <c r="D19410" s="17">
        <v>3839990.0</v>
      </c>
      <c r="E19410" s="17">
        <v>3839990.0</v>
      </c>
      <c r="F19410" s="17">
        <v>3839990.0</v>
      </c>
      <c r="G19410" s="17">
        <v>3839990.0</v>
      </c>
      <c r="H19410" s="17">
        <v>3839990.0</v>
      </c>
    </row>
    <row r="19411">
      <c r="A19411" s="7" t="s">
        <v>40640</v>
      </c>
      <c r="B19411" s="17" t="s">
        <v>40641</v>
      </c>
      <c r="C19411" s="17">
        <v>4.0</v>
      </c>
      <c r="D19411" s="17">
        <v>1.789827725E7</v>
      </c>
      <c r="E19411" s="17">
        <v>9379473.0</v>
      </c>
      <c r="F19411" s="17">
        <v>1.25933E7</v>
      </c>
      <c r="G19411" s="17">
        <v>1.91593E7</v>
      </c>
      <c r="H19411" s="17">
        <v>3.0461036E7</v>
      </c>
    </row>
    <row r="19412">
      <c r="A19412" s="7" t="s">
        <v>40640</v>
      </c>
      <c r="B19412" s="17" t="s">
        <v>40641</v>
      </c>
      <c r="C19412" s="17">
        <v>4.0</v>
      </c>
      <c r="D19412" s="17">
        <v>1.789827725E7</v>
      </c>
      <c r="E19412" s="17">
        <v>9379473.0</v>
      </c>
      <c r="F19412" s="17">
        <v>1.25933E7</v>
      </c>
      <c r="G19412" s="17">
        <v>1.91593E7</v>
      </c>
      <c r="H19412" s="17">
        <v>3.0461036E7</v>
      </c>
    </row>
    <row r="19413">
      <c r="A19413" s="7" t="s">
        <v>40642</v>
      </c>
      <c r="B19413" s="17" t="s">
        <v>40644</v>
      </c>
      <c r="C19413" s="17">
        <v>1.0</v>
      </c>
      <c r="D19413" s="17">
        <v>3804922.0</v>
      </c>
      <c r="E19413" s="17">
        <v>3804922.0</v>
      </c>
      <c r="F19413" s="17">
        <v>3804922.0</v>
      </c>
      <c r="G19413" s="17">
        <v>3804922.0</v>
      </c>
      <c r="H19413" s="17">
        <v>3804922.0</v>
      </c>
    </row>
    <row r="19414">
      <c r="A19414" s="7" t="s">
        <v>40642</v>
      </c>
      <c r="B19414" s="17" t="s">
        <v>40644</v>
      </c>
      <c r="C19414" s="17">
        <v>1.0</v>
      </c>
      <c r="D19414" s="17">
        <v>3804922.0</v>
      </c>
      <c r="E19414" s="17">
        <v>3804922.0</v>
      </c>
      <c r="F19414" s="17">
        <v>3804922.0</v>
      </c>
      <c r="G19414" s="17">
        <v>3804922.0</v>
      </c>
      <c r="H19414" s="17">
        <v>3804922.0</v>
      </c>
    </row>
    <row r="19415">
      <c r="A19415" s="7" t="s">
        <v>40645</v>
      </c>
      <c r="B19415" s="17" t="s">
        <v>40646</v>
      </c>
      <c r="C19415" s="17">
        <v>1.0</v>
      </c>
      <c r="D19415" s="17">
        <v>1.50784E7</v>
      </c>
      <c r="E19415" s="17">
        <v>1.50784E7</v>
      </c>
      <c r="F19415" s="17">
        <v>1.50784E7</v>
      </c>
      <c r="G19415" s="17">
        <v>1.50784E7</v>
      </c>
      <c r="H19415" s="17">
        <v>1.50784E7</v>
      </c>
    </row>
    <row r="19416">
      <c r="A19416" s="7" t="s">
        <v>40645</v>
      </c>
      <c r="B19416" s="17" t="s">
        <v>40646</v>
      </c>
      <c r="C19416" s="17">
        <v>1.0</v>
      </c>
      <c r="D19416" s="17">
        <v>1.50784E7</v>
      </c>
      <c r="E19416" s="17">
        <v>1.50784E7</v>
      </c>
      <c r="F19416" s="17">
        <v>1.50784E7</v>
      </c>
      <c r="G19416" s="17">
        <v>1.50784E7</v>
      </c>
      <c r="H19416" s="17">
        <v>1.50784E7</v>
      </c>
    </row>
    <row r="19417">
      <c r="A19417" s="7" t="s">
        <v>40647</v>
      </c>
      <c r="B19417" s="17" t="s">
        <v>40648</v>
      </c>
      <c r="C19417" s="17">
        <v>3.0</v>
      </c>
      <c r="D19417" s="17">
        <v>4378463.333</v>
      </c>
      <c r="E19417" s="17">
        <v>3461948.0</v>
      </c>
      <c r="F19417" s="17">
        <v>4627264.0</v>
      </c>
      <c r="G19417" s="17">
        <v>5046178.0</v>
      </c>
      <c r="H19417" s="17">
        <v>5046178.0</v>
      </c>
    </row>
    <row r="19418">
      <c r="A19418" s="7" t="s">
        <v>40647</v>
      </c>
      <c r="B19418" s="17" t="s">
        <v>40648</v>
      </c>
      <c r="C19418" s="17">
        <v>3.0</v>
      </c>
      <c r="D19418" s="17">
        <v>4378463.333</v>
      </c>
      <c r="E19418" s="17">
        <v>3461948.0</v>
      </c>
      <c r="F19418" s="17">
        <v>4627264.0</v>
      </c>
      <c r="G19418" s="17">
        <v>5046178.0</v>
      </c>
      <c r="H19418" s="17">
        <v>5046178.0</v>
      </c>
    </row>
    <row r="19419">
      <c r="A19419" s="7" t="s">
        <v>40649</v>
      </c>
      <c r="B19419" s="17" t="s">
        <v>40650</v>
      </c>
      <c r="C19419" s="17">
        <v>2.0</v>
      </c>
      <c r="D19419" s="17">
        <v>3876004.5</v>
      </c>
      <c r="E19419" s="17">
        <v>1634872.0</v>
      </c>
      <c r="F19419" s="17">
        <v>1634872.0</v>
      </c>
      <c r="G19419" s="17">
        <v>6117137.0</v>
      </c>
      <c r="H19419" s="17">
        <v>6117137.0</v>
      </c>
    </row>
    <row r="19420">
      <c r="A19420" s="7" t="s">
        <v>40649</v>
      </c>
      <c r="B19420" s="17" t="s">
        <v>40650</v>
      </c>
      <c r="C19420" s="17">
        <v>2.0</v>
      </c>
      <c r="D19420" s="17">
        <v>3876004.5</v>
      </c>
      <c r="E19420" s="17">
        <v>1634872.0</v>
      </c>
      <c r="F19420" s="17">
        <v>1634872.0</v>
      </c>
      <c r="G19420" s="17">
        <v>6117137.0</v>
      </c>
      <c r="H19420" s="17">
        <v>6117137.0</v>
      </c>
    </row>
    <row r="19421">
      <c r="A19421" s="7" t="s">
        <v>40651</v>
      </c>
      <c r="B19421" s="17" t="s">
        <v>40652</v>
      </c>
      <c r="C19421" s="17">
        <v>1.0</v>
      </c>
      <c r="D19421" s="17">
        <v>2677569.0</v>
      </c>
      <c r="E19421" s="17">
        <v>2677569.0</v>
      </c>
      <c r="F19421" s="17">
        <v>2677569.0</v>
      </c>
      <c r="G19421" s="17">
        <v>2677569.0</v>
      </c>
      <c r="H19421" s="17">
        <v>2677569.0</v>
      </c>
    </row>
    <row r="19422">
      <c r="A19422" s="7" t="s">
        <v>40651</v>
      </c>
      <c r="B19422" s="17" t="s">
        <v>40652</v>
      </c>
      <c r="C19422" s="17">
        <v>1.0</v>
      </c>
      <c r="D19422" s="17">
        <v>2677569.0</v>
      </c>
      <c r="E19422" s="17">
        <v>2677569.0</v>
      </c>
      <c r="F19422" s="17">
        <v>2677569.0</v>
      </c>
      <c r="G19422" s="17">
        <v>2677569.0</v>
      </c>
      <c r="H19422" s="17">
        <v>2677569.0</v>
      </c>
    </row>
    <row r="19423">
      <c r="A19423" s="7" t="s">
        <v>40653</v>
      </c>
      <c r="B19423" s="17" t="s">
        <v>40654</v>
      </c>
      <c r="C19423" s="17">
        <v>1.0</v>
      </c>
      <c r="D19423" s="17">
        <v>1.1313E7</v>
      </c>
      <c r="E19423" s="17">
        <v>1.1313E7</v>
      </c>
      <c r="F19423" s="17">
        <v>1.1313E7</v>
      </c>
      <c r="G19423" s="17">
        <v>1.1313E7</v>
      </c>
      <c r="H19423" s="17">
        <v>1.1313E7</v>
      </c>
    </row>
    <row r="19424">
      <c r="A19424" s="7" t="s">
        <v>40653</v>
      </c>
      <c r="B19424" s="17" t="s">
        <v>40654</v>
      </c>
      <c r="C19424" s="17">
        <v>1.0</v>
      </c>
      <c r="D19424" s="17">
        <v>1.1313E7</v>
      </c>
      <c r="E19424" s="17">
        <v>1.1313E7</v>
      </c>
      <c r="F19424" s="17">
        <v>1.1313E7</v>
      </c>
      <c r="G19424" s="17">
        <v>1.1313E7</v>
      </c>
      <c r="H19424" s="17">
        <v>1.1313E7</v>
      </c>
    </row>
    <row r="19425">
      <c r="A19425" s="7" t="s">
        <v>40655</v>
      </c>
      <c r="B19425" s="17" t="s">
        <v>40656</v>
      </c>
      <c r="C19425" s="17">
        <v>1.0</v>
      </c>
      <c r="D19425" s="17">
        <v>6.5123052E7</v>
      </c>
      <c r="E19425" s="17">
        <v>6.5123052E7</v>
      </c>
      <c r="F19425" s="17">
        <v>6.5123052E7</v>
      </c>
      <c r="G19425" s="17">
        <v>6.5123052E7</v>
      </c>
      <c r="H19425" s="17">
        <v>6.5123052E7</v>
      </c>
    </row>
    <row r="19426">
      <c r="A19426" s="7" t="s">
        <v>40655</v>
      </c>
      <c r="B19426" s="17" t="s">
        <v>40656</v>
      </c>
      <c r="C19426" s="17">
        <v>1.0</v>
      </c>
      <c r="D19426" s="17">
        <v>6.5123052E7</v>
      </c>
      <c r="E19426" s="17">
        <v>6.5123052E7</v>
      </c>
      <c r="F19426" s="17">
        <v>6.5123052E7</v>
      </c>
      <c r="G19426" s="17">
        <v>6.5123052E7</v>
      </c>
      <c r="H19426" s="17">
        <v>6.5123052E7</v>
      </c>
    </row>
    <row r="19427">
      <c r="A19427" s="7" t="s">
        <v>40657</v>
      </c>
      <c r="B19427" s="17" t="s">
        <v>40658</v>
      </c>
      <c r="C19427" s="17">
        <v>1.0</v>
      </c>
      <c r="D19427" s="17">
        <v>2.1287863E7</v>
      </c>
      <c r="E19427" s="17">
        <v>2.1287863E7</v>
      </c>
      <c r="F19427" s="17">
        <v>2.1287863E7</v>
      </c>
      <c r="G19427" s="17">
        <v>2.1287863E7</v>
      </c>
      <c r="H19427" s="17">
        <v>2.1287863E7</v>
      </c>
    </row>
    <row r="19428">
      <c r="A19428" s="7" t="s">
        <v>40657</v>
      </c>
      <c r="B19428" s="17" t="s">
        <v>40658</v>
      </c>
      <c r="C19428" s="17">
        <v>1.0</v>
      </c>
      <c r="D19428" s="17">
        <v>2.1287863E7</v>
      </c>
      <c r="E19428" s="17">
        <v>2.1287863E7</v>
      </c>
      <c r="F19428" s="17">
        <v>2.1287863E7</v>
      </c>
      <c r="G19428" s="17">
        <v>2.1287863E7</v>
      </c>
      <c r="H19428" s="17">
        <v>2.1287863E7</v>
      </c>
    </row>
    <row r="19429">
      <c r="A19429" s="7" t="s">
        <v>40659</v>
      </c>
      <c r="B19429" s="17" t="s">
        <v>40660</v>
      </c>
      <c r="C19429" s="17">
        <v>2.0</v>
      </c>
      <c r="D19429" s="17">
        <v>1.6958912E7</v>
      </c>
      <c r="E19429" s="17">
        <v>6332767.0</v>
      </c>
      <c r="F19429" s="17">
        <v>6332767.0</v>
      </c>
      <c r="G19429" s="17">
        <v>2.7585057E7</v>
      </c>
      <c r="H19429" s="17">
        <v>2.7585057E7</v>
      </c>
    </row>
    <row r="19430">
      <c r="A19430" s="7" t="s">
        <v>40659</v>
      </c>
      <c r="B19430" s="17" t="s">
        <v>40660</v>
      </c>
      <c r="C19430" s="17">
        <v>2.0</v>
      </c>
      <c r="D19430" s="17">
        <v>1.6958912E7</v>
      </c>
      <c r="E19430" s="17">
        <v>6332767.0</v>
      </c>
      <c r="F19430" s="17">
        <v>6332767.0</v>
      </c>
      <c r="G19430" s="17">
        <v>2.7585057E7</v>
      </c>
      <c r="H19430" s="17">
        <v>2.7585057E7</v>
      </c>
    </row>
    <row r="19431">
      <c r="A19431" s="7" t="s">
        <v>40661</v>
      </c>
      <c r="B19431" s="17" t="s">
        <v>40662</v>
      </c>
      <c r="C19431" s="17">
        <v>5.0</v>
      </c>
      <c r="D19431" s="17">
        <v>1.09060662E7</v>
      </c>
      <c r="E19431" s="17">
        <v>7614000.0</v>
      </c>
      <c r="F19431" s="17">
        <v>1.07334E7</v>
      </c>
      <c r="G19431" s="17">
        <v>1.2024325E7</v>
      </c>
      <c r="H19431" s="17">
        <v>2.05641E7</v>
      </c>
    </row>
    <row r="19432">
      <c r="A19432" s="7" t="s">
        <v>40661</v>
      </c>
      <c r="B19432" s="17" t="s">
        <v>40662</v>
      </c>
      <c r="C19432" s="17">
        <v>5.0</v>
      </c>
      <c r="D19432" s="17">
        <v>1.09060662E7</v>
      </c>
      <c r="E19432" s="17">
        <v>7614000.0</v>
      </c>
      <c r="F19432" s="17">
        <v>1.07334E7</v>
      </c>
      <c r="G19432" s="17">
        <v>1.2024325E7</v>
      </c>
      <c r="H19432" s="17">
        <v>2.05641E7</v>
      </c>
    </row>
    <row r="19433">
      <c r="A19433" s="7" t="s">
        <v>40663</v>
      </c>
      <c r="B19433" s="17" t="s">
        <v>40664</v>
      </c>
      <c r="C19433" s="17">
        <v>4.0</v>
      </c>
      <c r="D19433" s="17">
        <v>1.72639045E7</v>
      </c>
      <c r="E19433" s="17">
        <v>1883225.0</v>
      </c>
      <c r="F19433" s="17">
        <v>5332296.0</v>
      </c>
      <c r="G19433" s="17">
        <v>1.3358047E7</v>
      </c>
      <c r="H19433" s="17">
        <v>4.848205E7</v>
      </c>
    </row>
    <row r="19434">
      <c r="A19434" s="7" t="s">
        <v>40663</v>
      </c>
      <c r="B19434" s="17" t="s">
        <v>40664</v>
      </c>
      <c r="C19434" s="17">
        <v>4.0</v>
      </c>
      <c r="D19434" s="17">
        <v>1.72639045E7</v>
      </c>
      <c r="E19434" s="17">
        <v>1883225.0</v>
      </c>
      <c r="F19434" s="17">
        <v>5332296.0</v>
      </c>
      <c r="G19434" s="17">
        <v>1.3358047E7</v>
      </c>
      <c r="H19434" s="17">
        <v>4.848205E7</v>
      </c>
    </row>
    <row r="19435">
      <c r="A19435" s="7" t="s">
        <v>40665</v>
      </c>
      <c r="B19435" s="17" t="s">
        <v>40666</v>
      </c>
      <c r="C19435" s="17">
        <v>3.0</v>
      </c>
      <c r="D19435" s="17">
        <v>1.0331184E7</v>
      </c>
      <c r="E19435" s="17">
        <v>6144052.0</v>
      </c>
      <c r="F19435" s="17">
        <v>8678800.0</v>
      </c>
      <c r="G19435" s="17">
        <v>1.61707E7</v>
      </c>
      <c r="H19435" s="17">
        <v>1.61707E7</v>
      </c>
    </row>
    <row r="19436">
      <c r="A19436" s="7" t="s">
        <v>40665</v>
      </c>
      <c r="B19436" s="17" t="s">
        <v>40666</v>
      </c>
      <c r="C19436" s="17">
        <v>3.0</v>
      </c>
      <c r="D19436" s="17">
        <v>1.0331184E7</v>
      </c>
      <c r="E19436" s="17">
        <v>6144052.0</v>
      </c>
      <c r="F19436" s="17">
        <v>8678800.0</v>
      </c>
      <c r="G19436" s="17">
        <v>1.61707E7</v>
      </c>
      <c r="H19436" s="17">
        <v>1.61707E7</v>
      </c>
    </row>
    <row r="19437">
      <c r="A19437" s="7" t="s">
        <v>40667</v>
      </c>
      <c r="B19437" s="17" t="s">
        <v>40668</v>
      </c>
      <c r="C19437" s="17">
        <v>6.0</v>
      </c>
      <c r="D19437" s="17">
        <v>1.2944067E7</v>
      </c>
      <c r="E19437" s="17">
        <v>1.1026814E7</v>
      </c>
      <c r="F19437" s="17">
        <v>1.350768E7</v>
      </c>
      <c r="G19437" s="17">
        <v>1.8058993E7</v>
      </c>
      <c r="H19437" s="17">
        <v>1.9051669E7</v>
      </c>
    </row>
    <row r="19438">
      <c r="A19438" s="7" t="s">
        <v>40667</v>
      </c>
      <c r="B19438" s="17" t="s">
        <v>40668</v>
      </c>
      <c r="C19438" s="17">
        <v>6.0</v>
      </c>
      <c r="D19438" s="17">
        <v>1.2944067E7</v>
      </c>
      <c r="E19438" s="17">
        <v>1.1026814E7</v>
      </c>
      <c r="F19438" s="17">
        <v>1.350768E7</v>
      </c>
      <c r="G19438" s="17">
        <v>1.8058993E7</v>
      </c>
      <c r="H19438" s="17">
        <v>1.9051669E7</v>
      </c>
    </row>
    <row r="19439">
      <c r="A19439" s="7" t="s">
        <v>40669</v>
      </c>
      <c r="B19439" s="17" t="s">
        <v>40670</v>
      </c>
      <c r="C19439" s="17">
        <v>2.0</v>
      </c>
      <c r="D19439" s="17">
        <v>7387539.0</v>
      </c>
      <c r="E19439" s="17">
        <v>3776738.0</v>
      </c>
      <c r="F19439" s="17">
        <v>3776738.0</v>
      </c>
      <c r="G19439" s="17">
        <v>1.099834E7</v>
      </c>
      <c r="H19439" s="17">
        <v>1.099834E7</v>
      </c>
    </row>
    <row r="19440">
      <c r="A19440" s="7" t="s">
        <v>40669</v>
      </c>
      <c r="B19440" s="17" t="s">
        <v>40670</v>
      </c>
      <c r="C19440" s="17">
        <v>2.0</v>
      </c>
      <c r="D19440" s="17">
        <v>7387539.0</v>
      </c>
      <c r="E19440" s="17">
        <v>3776738.0</v>
      </c>
      <c r="F19440" s="17">
        <v>3776738.0</v>
      </c>
      <c r="G19440" s="17">
        <v>1.099834E7</v>
      </c>
      <c r="H19440" s="17">
        <v>1.099834E7</v>
      </c>
    </row>
    <row r="19441">
      <c r="A19441" s="7" t="s">
        <v>40671</v>
      </c>
      <c r="B19441" s="17" t="s">
        <v>40672</v>
      </c>
      <c r="C19441" s="17">
        <v>4.0</v>
      </c>
      <c r="D19441" s="17">
        <v>9805714.0</v>
      </c>
      <c r="E19441" s="17">
        <v>3146520.0</v>
      </c>
      <c r="F19441" s="17">
        <v>7196992.0</v>
      </c>
      <c r="G19441" s="17">
        <v>1.1717616E7</v>
      </c>
      <c r="H19441" s="17">
        <v>1.7161728E7</v>
      </c>
    </row>
    <row r="19442">
      <c r="A19442" s="7" t="s">
        <v>40671</v>
      </c>
      <c r="B19442" s="17" t="s">
        <v>40672</v>
      </c>
      <c r="C19442" s="17">
        <v>4.0</v>
      </c>
      <c r="D19442" s="17">
        <v>9805714.0</v>
      </c>
      <c r="E19442" s="17">
        <v>3146520.0</v>
      </c>
      <c r="F19442" s="17">
        <v>7196992.0</v>
      </c>
      <c r="G19442" s="17">
        <v>1.1717616E7</v>
      </c>
      <c r="H19442" s="17">
        <v>1.7161728E7</v>
      </c>
    </row>
    <row r="19443">
      <c r="A19443" s="7" t="s">
        <v>40673</v>
      </c>
      <c r="B19443" s="17" t="s">
        <v>40674</v>
      </c>
      <c r="C19443" s="17">
        <v>398.0</v>
      </c>
      <c r="D19443" s="17">
        <v>2.002166938E7</v>
      </c>
      <c r="E19443" s="17">
        <v>4981564.0</v>
      </c>
      <c r="F19443" s="17">
        <v>1.1209216E7</v>
      </c>
      <c r="G19443" s="17">
        <v>2.3716912E7</v>
      </c>
      <c r="H19443" s="17">
        <v>4.9529678E7</v>
      </c>
    </row>
    <row r="19444">
      <c r="A19444" s="7" t="s">
        <v>40673</v>
      </c>
      <c r="B19444" s="17" t="s">
        <v>40674</v>
      </c>
      <c r="C19444" s="17">
        <v>398.0</v>
      </c>
      <c r="D19444" s="17">
        <v>2.002166938E7</v>
      </c>
      <c r="E19444" s="17">
        <v>4981564.0</v>
      </c>
      <c r="F19444" s="17">
        <v>1.1209216E7</v>
      </c>
      <c r="G19444" s="17">
        <v>2.3716912E7</v>
      </c>
      <c r="H19444" s="17">
        <v>4.9529678E7</v>
      </c>
    </row>
    <row r="19445">
      <c r="A19445" s="7" t="s">
        <v>40675</v>
      </c>
      <c r="B19445" s="17" t="s">
        <v>40676</v>
      </c>
      <c r="C19445" s="17">
        <v>109.0</v>
      </c>
      <c r="D19445" s="17">
        <v>1.903417843E7</v>
      </c>
      <c r="E19445" s="17">
        <v>5283434.0</v>
      </c>
      <c r="F19445" s="17">
        <v>9687071.0</v>
      </c>
      <c r="G19445" s="17">
        <v>2.8106568E7</v>
      </c>
      <c r="H19445" s="17">
        <v>5.2651014E7</v>
      </c>
    </row>
    <row r="19446">
      <c r="A19446" s="7" t="s">
        <v>40675</v>
      </c>
      <c r="B19446" s="17" t="s">
        <v>40676</v>
      </c>
      <c r="C19446" s="17">
        <v>109.0</v>
      </c>
      <c r="D19446" s="17">
        <v>1.903417843E7</v>
      </c>
      <c r="E19446" s="17">
        <v>5283434.0</v>
      </c>
      <c r="F19446" s="17">
        <v>9687071.0</v>
      </c>
      <c r="G19446" s="17">
        <v>2.8106568E7</v>
      </c>
      <c r="H19446" s="17">
        <v>5.2651014E7</v>
      </c>
    </row>
    <row r="19447">
      <c r="A19447" s="7" t="s">
        <v>40677</v>
      </c>
      <c r="B19447" s="17" t="s">
        <v>40678</v>
      </c>
      <c r="C19447" s="17">
        <v>52.0</v>
      </c>
      <c r="D19447" s="17">
        <v>2.032275815E7</v>
      </c>
      <c r="E19447" s="17">
        <v>5949138.0</v>
      </c>
      <c r="F19447" s="17">
        <v>1.3506052E7</v>
      </c>
      <c r="G19447" s="17">
        <v>2.1604422E7</v>
      </c>
      <c r="H19447" s="17">
        <v>5.0188231E7</v>
      </c>
    </row>
    <row r="19448">
      <c r="A19448" s="7" t="s">
        <v>40677</v>
      </c>
      <c r="B19448" s="17" t="s">
        <v>40678</v>
      </c>
      <c r="C19448" s="17">
        <v>52.0</v>
      </c>
      <c r="D19448" s="17">
        <v>2.032275815E7</v>
      </c>
      <c r="E19448" s="17">
        <v>5949138.0</v>
      </c>
      <c r="F19448" s="17">
        <v>1.3506052E7</v>
      </c>
      <c r="G19448" s="17">
        <v>2.1604422E7</v>
      </c>
      <c r="H19448" s="17">
        <v>5.0188231E7</v>
      </c>
    </row>
    <row r="19449">
      <c r="A19449" s="7" t="s">
        <v>40679</v>
      </c>
      <c r="B19449" s="17" t="s">
        <v>40680</v>
      </c>
      <c r="C19449" s="17">
        <v>2.0</v>
      </c>
      <c r="D19449" s="17">
        <v>1.1095896E7</v>
      </c>
      <c r="E19449" s="17">
        <v>9609776.0</v>
      </c>
      <c r="F19449" s="17">
        <v>9609776.0</v>
      </c>
      <c r="G19449" s="17">
        <v>1.2582016E7</v>
      </c>
      <c r="H19449" s="17">
        <v>1.2582016E7</v>
      </c>
    </row>
    <row r="19450">
      <c r="A19450" s="7" t="s">
        <v>40679</v>
      </c>
      <c r="B19450" s="17" t="s">
        <v>40680</v>
      </c>
      <c r="C19450" s="17">
        <v>2.0</v>
      </c>
      <c r="D19450" s="17">
        <v>1.1095896E7</v>
      </c>
      <c r="E19450" s="17">
        <v>9609776.0</v>
      </c>
      <c r="F19450" s="17">
        <v>9609776.0</v>
      </c>
      <c r="G19450" s="17">
        <v>1.2582016E7</v>
      </c>
      <c r="H19450" s="17">
        <v>1.2582016E7</v>
      </c>
    </row>
    <row r="19451">
      <c r="A19451" s="7" t="s">
        <v>40681</v>
      </c>
      <c r="B19451" s="17" t="s">
        <v>40682</v>
      </c>
      <c r="C19451" s="17">
        <v>49.0</v>
      </c>
      <c r="D19451" s="17">
        <v>2.135147365E7</v>
      </c>
      <c r="E19451" s="17">
        <v>4982401.0</v>
      </c>
      <c r="F19451" s="17">
        <v>9500451.0</v>
      </c>
      <c r="G19451" s="17">
        <v>2.3414539E7</v>
      </c>
      <c r="H19451" s="17">
        <v>4.826997E7</v>
      </c>
    </row>
    <row r="19452">
      <c r="A19452" s="7" t="s">
        <v>40681</v>
      </c>
      <c r="B19452" s="17" t="s">
        <v>40682</v>
      </c>
      <c r="C19452" s="17">
        <v>49.0</v>
      </c>
      <c r="D19452" s="17">
        <v>2.135147365E7</v>
      </c>
      <c r="E19452" s="17">
        <v>4982401.0</v>
      </c>
      <c r="F19452" s="17">
        <v>9500451.0</v>
      </c>
      <c r="G19452" s="17">
        <v>2.3414539E7</v>
      </c>
      <c r="H19452" s="17">
        <v>4.826997E7</v>
      </c>
    </row>
    <row r="19453">
      <c r="A19453" s="7" t="s">
        <v>40683</v>
      </c>
      <c r="B19453" s="17" t="s">
        <v>40684</v>
      </c>
      <c r="C19453" s="17">
        <v>32.0</v>
      </c>
      <c r="D19453" s="17">
        <v>2.084044372E7</v>
      </c>
      <c r="E19453" s="17">
        <v>4602135.0</v>
      </c>
      <c r="F19453" s="17">
        <v>1.0119875E7</v>
      </c>
      <c r="G19453" s="17">
        <v>2.1812699E7</v>
      </c>
      <c r="H19453" s="17">
        <v>3.998875E7</v>
      </c>
    </row>
    <row r="19454">
      <c r="A19454" s="7" t="s">
        <v>40683</v>
      </c>
      <c r="B19454" s="17" t="s">
        <v>40684</v>
      </c>
      <c r="C19454" s="17">
        <v>32.0</v>
      </c>
      <c r="D19454" s="17">
        <v>2.084044372E7</v>
      </c>
      <c r="E19454" s="17">
        <v>4602135.0</v>
      </c>
      <c r="F19454" s="17">
        <v>1.0119875E7</v>
      </c>
      <c r="G19454" s="17">
        <v>2.1812699E7</v>
      </c>
      <c r="H19454" s="17">
        <v>3.998875E7</v>
      </c>
    </row>
    <row r="19455">
      <c r="A19455" s="7" t="s">
        <v>40685</v>
      </c>
      <c r="B19455" s="17" t="s">
        <v>40686</v>
      </c>
      <c r="C19455" s="17">
        <v>499.0</v>
      </c>
      <c r="D19455" s="17">
        <v>1.633084073E7</v>
      </c>
      <c r="E19455" s="17">
        <v>4802125.0</v>
      </c>
      <c r="F19455" s="17">
        <v>9705183.0</v>
      </c>
      <c r="G19455" s="17">
        <v>1.9240672E7</v>
      </c>
      <c r="H19455" s="17">
        <v>3.5610426E7</v>
      </c>
    </row>
    <row r="19456">
      <c r="A19456" s="7" t="s">
        <v>40685</v>
      </c>
      <c r="B19456" s="17" t="s">
        <v>40686</v>
      </c>
      <c r="C19456" s="17">
        <v>499.0</v>
      </c>
      <c r="D19456" s="17">
        <v>1.633084073E7</v>
      </c>
      <c r="E19456" s="17">
        <v>4802125.0</v>
      </c>
      <c r="F19456" s="17">
        <v>9705183.0</v>
      </c>
      <c r="G19456" s="17">
        <v>1.9240672E7</v>
      </c>
      <c r="H19456" s="17">
        <v>3.5610426E7</v>
      </c>
    </row>
    <row r="19457">
      <c r="A19457" s="7" t="s">
        <v>40687</v>
      </c>
      <c r="B19457" s="17" t="s">
        <v>40688</v>
      </c>
      <c r="C19457" s="17">
        <v>485.0</v>
      </c>
      <c r="D19457" s="17">
        <v>2.017096426E7</v>
      </c>
      <c r="E19457" s="17">
        <v>5819902.0</v>
      </c>
      <c r="F19457" s="17">
        <v>1.1640071E7</v>
      </c>
      <c r="G19457" s="17">
        <v>2.3704912E7</v>
      </c>
      <c r="H19457" s="17">
        <v>4.9605927E7</v>
      </c>
    </row>
    <row r="19458">
      <c r="A19458" s="7" t="s">
        <v>40687</v>
      </c>
      <c r="B19458" s="17" t="s">
        <v>40688</v>
      </c>
      <c r="C19458" s="17">
        <v>485.0</v>
      </c>
      <c r="D19458" s="17">
        <v>2.017096426E7</v>
      </c>
      <c r="E19458" s="17">
        <v>5819902.0</v>
      </c>
      <c r="F19458" s="17">
        <v>1.1640071E7</v>
      </c>
      <c r="G19458" s="17">
        <v>2.3704912E7</v>
      </c>
      <c r="H19458" s="17">
        <v>4.9605927E7</v>
      </c>
    </row>
    <row r="19459">
      <c r="A19459" s="7" t="s">
        <v>40690</v>
      </c>
      <c r="B19459" s="17" t="s">
        <v>40691</v>
      </c>
      <c r="C19459" s="17">
        <v>13.0</v>
      </c>
      <c r="D19459" s="17">
        <v>2.706135823E7</v>
      </c>
      <c r="E19459" s="17">
        <v>8281225.0</v>
      </c>
      <c r="F19459" s="17">
        <v>1.4762179E7</v>
      </c>
      <c r="G19459" s="17">
        <v>2.7825341E7</v>
      </c>
      <c r="H19459" s="17">
        <v>4.8556155E7</v>
      </c>
    </row>
    <row r="19460">
      <c r="A19460" s="7" t="s">
        <v>40690</v>
      </c>
      <c r="B19460" s="17" t="s">
        <v>40691</v>
      </c>
      <c r="C19460" s="17">
        <v>13.0</v>
      </c>
      <c r="D19460" s="17">
        <v>2.706135823E7</v>
      </c>
      <c r="E19460" s="17">
        <v>8281225.0</v>
      </c>
      <c r="F19460" s="17">
        <v>1.4762179E7</v>
      </c>
      <c r="G19460" s="17">
        <v>2.7825341E7</v>
      </c>
      <c r="H19460" s="17">
        <v>4.8556155E7</v>
      </c>
    </row>
    <row r="19461">
      <c r="A19461" s="7" t="s">
        <v>40692</v>
      </c>
      <c r="B19461" s="17" t="s">
        <v>40693</v>
      </c>
      <c r="C19461" s="17">
        <v>4.0</v>
      </c>
      <c r="D19461" s="17">
        <v>7477678.0</v>
      </c>
      <c r="E19461" s="17">
        <v>4022644.0</v>
      </c>
      <c r="F19461" s="17">
        <v>4655330.0</v>
      </c>
      <c r="G19461" s="17">
        <v>1.0022599E7</v>
      </c>
      <c r="H19461" s="17">
        <v>1.1210139E7</v>
      </c>
    </row>
    <row r="19462">
      <c r="A19462" s="7" t="s">
        <v>40692</v>
      </c>
      <c r="B19462" s="17" t="s">
        <v>40693</v>
      </c>
      <c r="C19462" s="17">
        <v>4.0</v>
      </c>
      <c r="D19462" s="17">
        <v>7477678.0</v>
      </c>
      <c r="E19462" s="17">
        <v>4022644.0</v>
      </c>
      <c r="F19462" s="17">
        <v>4655330.0</v>
      </c>
      <c r="G19462" s="17">
        <v>1.0022599E7</v>
      </c>
      <c r="H19462" s="17">
        <v>1.1210139E7</v>
      </c>
    </row>
    <row r="19463">
      <c r="A19463" s="7" t="s">
        <v>40694</v>
      </c>
      <c r="B19463" s="17" t="s">
        <v>40695</v>
      </c>
      <c r="C19463" s="17">
        <v>3.0</v>
      </c>
      <c r="D19463" s="17">
        <v>6359441.0</v>
      </c>
      <c r="E19463" s="17">
        <v>3808281.0</v>
      </c>
      <c r="F19463" s="17">
        <v>7207836.0</v>
      </c>
      <c r="G19463" s="17">
        <v>8062206.0</v>
      </c>
      <c r="H19463" s="17">
        <v>8062206.0</v>
      </c>
    </row>
    <row r="19464">
      <c r="A19464" s="7" t="s">
        <v>40694</v>
      </c>
      <c r="B19464" s="17" t="s">
        <v>40695</v>
      </c>
      <c r="C19464" s="17">
        <v>3.0</v>
      </c>
      <c r="D19464" s="17">
        <v>6359441.0</v>
      </c>
      <c r="E19464" s="17">
        <v>3808281.0</v>
      </c>
      <c r="F19464" s="17">
        <v>7207836.0</v>
      </c>
      <c r="G19464" s="17">
        <v>8062206.0</v>
      </c>
      <c r="H19464" s="17">
        <v>8062206.0</v>
      </c>
    </row>
    <row r="19465">
      <c r="A19465" s="7" t="s">
        <v>40696</v>
      </c>
      <c r="B19465" s="17" t="s">
        <v>40697</v>
      </c>
      <c r="C19465" s="17">
        <v>1.0</v>
      </c>
      <c r="D19465" s="17">
        <v>3846714.0</v>
      </c>
      <c r="E19465" s="17">
        <v>3846714.0</v>
      </c>
      <c r="F19465" s="17">
        <v>3846714.0</v>
      </c>
      <c r="G19465" s="17">
        <v>3846714.0</v>
      </c>
      <c r="H19465" s="17">
        <v>3846714.0</v>
      </c>
    </row>
    <row r="19466">
      <c r="A19466" s="7" t="s">
        <v>40696</v>
      </c>
      <c r="B19466" s="17" t="s">
        <v>40697</v>
      </c>
      <c r="C19466" s="17">
        <v>1.0</v>
      </c>
      <c r="D19466" s="17">
        <v>3846714.0</v>
      </c>
      <c r="E19466" s="17">
        <v>3846714.0</v>
      </c>
      <c r="F19466" s="17">
        <v>3846714.0</v>
      </c>
      <c r="G19466" s="17">
        <v>3846714.0</v>
      </c>
      <c r="H19466" s="17">
        <v>3846714.0</v>
      </c>
    </row>
    <row r="19467">
      <c r="A19467" s="7" t="s">
        <v>40699</v>
      </c>
      <c r="B19467" s="17" t="s">
        <v>40700</v>
      </c>
      <c r="C19467" s="17">
        <v>1.0</v>
      </c>
      <c r="D19467" s="17">
        <v>2228624.0</v>
      </c>
      <c r="E19467" s="17">
        <v>2228624.0</v>
      </c>
      <c r="F19467" s="17">
        <v>2228624.0</v>
      </c>
      <c r="G19467" s="17">
        <v>2228624.0</v>
      </c>
      <c r="H19467" s="17">
        <v>2228624.0</v>
      </c>
    </row>
    <row r="19468">
      <c r="A19468" s="7" t="s">
        <v>40699</v>
      </c>
      <c r="B19468" s="17" t="s">
        <v>40700</v>
      </c>
      <c r="C19468" s="17">
        <v>1.0</v>
      </c>
      <c r="D19468" s="17">
        <v>2228624.0</v>
      </c>
      <c r="E19468" s="17">
        <v>2228624.0</v>
      </c>
      <c r="F19468" s="17">
        <v>2228624.0</v>
      </c>
      <c r="G19468" s="17">
        <v>2228624.0</v>
      </c>
      <c r="H19468" s="17">
        <v>2228624.0</v>
      </c>
    </row>
    <row r="19469">
      <c r="A19469" s="7" t="s">
        <v>40701</v>
      </c>
      <c r="B19469" s="17" t="s">
        <v>40702</v>
      </c>
      <c r="C19469" s="17">
        <v>5.0</v>
      </c>
      <c r="D19469" s="17">
        <v>2.84540204E7</v>
      </c>
      <c r="E19469" s="17">
        <v>1.45225E7</v>
      </c>
      <c r="F19469" s="17">
        <v>3.348351E7</v>
      </c>
      <c r="G19469" s="17">
        <v>3.9552878E7</v>
      </c>
      <c r="H19469" s="17">
        <v>4.6511007E7</v>
      </c>
    </row>
    <row r="19470">
      <c r="A19470" s="7" t="s">
        <v>40701</v>
      </c>
      <c r="B19470" s="17" t="s">
        <v>40702</v>
      </c>
      <c r="C19470" s="17">
        <v>5.0</v>
      </c>
      <c r="D19470" s="17">
        <v>2.84540204E7</v>
      </c>
      <c r="E19470" s="17">
        <v>1.45225E7</v>
      </c>
      <c r="F19470" s="17">
        <v>3.348351E7</v>
      </c>
      <c r="G19470" s="17">
        <v>3.9552878E7</v>
      </c>
      <c r="H19470" s="17">
        <v>4.6511007E7</v>
      </c>
    </row>
    <row r="19471">
      <c r="A19471" s="7" t="s">
        <v>40703</v>
      </c>
      <c r="B19471" s="17" t="s">
        <v>40704</v>
      </c>
      <c r="C19471" s="17">
        <v>11.0</v>
      </c>
      <c r="D19471" s="17">
        <v>2.995135973E7</v>
      </c>
      <c r="E19471" s="17">
        <v>6065206.0</v>
      </c>
      <c r="F19471" s="17">
        <v>1.4547812E7</v>
      </c>
      <c r="G19471" s="17">
        <v>5.3233952E7</v>
      </c>
      <c r="H19471" s="17">
        <v>7.5438272E7</v>
      </c>
    </row>
    <row r="19472">
      <c r="A19472" s="7" t="s">
        <v>40703</v>
      </c>
      <c r="B19472" s="17" t="s">
        <v>40704</v>
      </c>
      <c r="C19472" s="17">
        <v>11.0</v>
      </c>
      <c r="D19472" s="17">
        <v>2.995135973E7</v>
      </c>
      <c r="E19472" s="17">
        <v>6065206.0</v>
      </c>
      <c r="F19472" s="17">
        <v>1.4547812E7</v>
      </c>
      <c r="G19472" s="17">
        <v>5.3233952E7</v>
      </c>
      <c r="H19472" s="17">
        <v>7.5438272E7</v>
      </c>
    </row>
    <row r="19473">
      <c r="A19473" s="7" t="s">
        <v>40706</v>
      </c>
      <c r="B19473" s="17" t="s">
        <v>40707</v>
      </c>
      <c r="C19473" s="17">
        <v>22.0</v>
      </c>
      <c r="D19473" s="17">
        <v>1.40270205E7</v>
      </c>
      <c r="E19473" s="17">
        <v>6322007.0</v>
      </c>
      <c r="F19473" s="17">
        <v>9882258.0</v>
      </c>
      <c r="G19473" s="17">
        <v>2.2567335E7</v>
      </c>
      <c r="H19473" s="17">
        <v>2.5728974E7</v>
      </c>
    </row>
    <row r="19474">
      <c r="A19474" s="7" t="s">
        <v>40706</v>
      </c>
      <c r="B19474" s="17" t="s">
        <v>40707</v>
      </c>
      <c r="C19474" s="17">
        <v>22.0</v>
      </c>
      <c r="D19474" s="17">
        <v>1.40270205E7</v>
      </c>
      <c r="E19474" s="17">
        <v>6322007.0</v>
      </c>
      <c r="F19474" s="17">
        <v>9882258.0</v>
      </c>
      <c r="G19474" s="17">
        <v>2.2567335E7</v>
      </c>
      <c r="H19474" s="17">
        <v>2.5728974E7</v>
      </c>
    </row>
    <row r="19475">
      <c r="A19475" s="7" t="s">
        <v>40708</v>
      </c>
      <c r="B19475" s="17" t="s">
        <v>40709</v>
      </c>
      <c r="C19475" s="17">
        <v>11.0</v>
      </c>
      <c r="D19475" s="17">
        <v>1.637289155E7</v>
      </c>
      <c r="E19475" s="17">
        <v>5515638.0</v>
      </c>
      <c r="F19475" s="17">
        <v>1.5337856E7</v>
      </c>
      <c r="G19475" s="17">
        <v>2.5827995E7</v>
      </c>
      <c r="H19475" s="17">
        <v>3.1766283E7</v>
      </c>
    </row>
    <row r="19476">
      <c r="A19476" s="7" t="s">
        <v>40708</v>
      </c>
      <c r="B19476" s="17" t="s">
        <v>40709</v>
      </c>
      <c r="C19476" s="17">
        <v>11.0</v>
      </c>
      <c r="D19476" s="17">
        <v>1.637289155E7</v>
      </c>
      <c r="E19476" s="17">
        <v>5515638.0</v>
      </c>
      <c r="F19476" s="17">
        <v>1.5337856E7</v>
      </c>
      <c r="G19476" s="17">
        <v>2.5827995E7</v>
      </c>
      <c r="H19476" s="17">
        <v>3.1766283E7</v>
      </c>
    </row>
    <row r="19477">
      <c r="A19477" s="7" t="s">
        <v>40710</v>
      </c>
      <c r="B19477" s="17" t="s">
        <v>40711</v>
      </c>
      <c r="C19477" s="17">
        <v>5.0</v>
      </c>
      <c r="D19477" s="17">
        <v>8585126.0</v>
      </c>
      <c r="E19477" s="17">
        <v>3163796.0</v>
      </c>
      <c r="F19477" s="17">
        <v>3576814.0</v>
      </c>
      <c r="G19477" s="17">
        <v>6621423.0</v>
      </c>
      <c r="H19477" s="17">
        <v>2.7306712E7</v>
      </c>
    </row>
    <row r="19478">
      <c r="A19478" s="7" t="s">
        <v>40710</v>
      </c>
      <c r="B19478" s="17" t="s">
        <v>40711</v>
      </c>
      <c r="C19478" s="17">
        <v>5.0</v>
      </c>
      <c r="D19478" s="17">
        <v>8585126.0</v>
      </c>
      <c r="E19478" s="17">
        <v>3163796.0</v>
      </c>
      <c r="F19478" s="17">
        <v>3576814.0</v>
      </c>
      <c r="G19478" s="17">
        <v>6621423.0</v>
      </c>
      <c r="H19478" s="17">
        <v>2.7306712E7</v>
      </c>
    </row>
    <row r="19479">
      <c r="A19479" s="7" t="s">
        <v>40712</v>
      </c>
      <c r="B19479" s="17" t="s">
        <v>40713</v>
      </c>
      <c r="C19479" s="17">
        <v>2.0</v>
      </c>
      <c r="D19479" s="17">
        <v>8147280.0</v>
      </c>
      <c r="E19479" s="17">
        <v>2811051.0</v>
      </c>
      <c r="F19479" s="17">
        <v>2811051.0</v>
      </c>
      <c r="G19479" s="17">
        <v>1.3483509E7</v>
      </c>
      <c r="H19479" s="17">
        <v>1.3483509E7</v>
      </c>
    </row>
    <row r="19480">
      <c r="A19480" s="7" t="s">
        <v>40712</v>
      </c>
      <c r="B19480" s="17" t="s">
        <v>40713</v>
      </c>
      <c r="C19480" s="17">
        <v>2.0</v>
      </c>
      <c r="D19480" s="17">
        <v>8147280.0</v>
      </c>
      <c r="E19480" s="17">
        <v>2811051.0</v>
      </c>
      <c r="F19480" s="17">
        <v>2811051.0</v>
      </c>
      <c r="G19480" s="17">
        <v>1.3483509E7</v>
      </c>
      <c r="H19480" s="17">
        <v>1.3483509E7</v>
      </c>
    </row>
    <row r="19481">
      <c r="A19481" s="7" t="s">
        <v>40714</v>
      </c>
      <c r="B19481" s="17" t="s">
        <v>40715</v>
      </c>
      <c r="C19481" s="17">
        <v>1.0</v>
      </c>
      <c r="D19481" s="17">
        <v>1.2110848E7</v>
      </c>
      <c r="E19481" s="17">
        <v>1.2110848E7</v>
      </c>
      <c r="F19481" s="17">
        <v>1.2110848E7</v>
      </c>
      <c r="G19481" s="17">
        <v>1.2110848E7</v>
      </c>
      <c r="H19481" s="17">
        <v>1.2110848E7</v>
      </c>
    </row>
    <row r="19482">
      <c r="A19482" s="7" t="s">
        <v>40714</v>
      </c>
      <c r="B19482" s="17" t="s">
        <v>40715</v>
      </c>
      <c r="C19482" s="17">
        <v>1.0</v>
      </c>
      <c r="D19482" s="17">
        <v>1.2110848E7</v>
      </c>
      <c r="E19482" s="17">
        <v>1.2110848E7</v>
      </c>
      <c r="F19482" s="17">
        <v>1.2110848E7</v>
      </c>
      <c r="G19482" s="17">
        <v>1.2110848E7</v>
      </c>
      <c r="H19482" s="17">
        <v>1.2110848E7</v>
      </c>
    </row>
    <row r="19483">
      <c r="A19483" s="7" t="s">
        <v>40716</v>
      </c>
      <c r="B19483" s="17" t="s">
        <v>40717</v>
      </c>
      <c r="C19483" s="17">
        <v>35.0</v>
      </c>
      <c r="D19483" s="17">
        <v>1.138255246E7</v>
      </c>
      <c r="E19483" s="17">
        <v>5329700.0</v>
      </c>
      <c r="F19483" s="17">
        <v>8015691.0</v>
      </c>
      <c r="G19483" s="17">
        <v>1.7215122E7</v>
      </c>
      <c r="H19483" s="17">
        <v>2.5082601E7</v>
      </c>
    </row>
    <row r="19484">
      <c r="A19484" s="7" t="s">
        <v>40716</v>
      </c>
      <c r="B19484" s="17" t="s">
        <v>40717</v>
      </c>
      <c r="C19484" s="17">
        <v>35.0</v>
      </c>
      <c r="D19484" s="17">
        <v>1.138255246E7</v>
      </c>
      <c r="E19484" s="17">
        <v>5329700.0</v>
      </c>
      <c r="F19484" s="17">
        <v>8015691.0</v>
      </c>
      <c r="G19484" s="17">
        <v>1.7215122E7</v>
      </c>
      <c r="H19484" s="17">
        <v>2.5082601E7</v>
      </c>
    </row>
    <row r="19485">
      <c r="A19485" s="7" t="s">
        <v>40718</v>
      </c>
      <c r="B19485" s="17" t="s">
        <v>40719</v>
      </c>
      <c r="C19485" s="17">
        <v>19.0</v>
      </c>
      <c r="D19485" s="17">
        <v>1.339596979E7</v>
      </c>
      <c r="E19485" s="17">
        <v>4107225.0</v>
      </c>
      <c r="F19485" s="17">
        <v>9203087.0</v>
      </c>
      <c r="G19485" s="17">
        <v>1.7515632E7</v>
      </c>
      <c r="H19485" s="17">
        <v>2.6676954E7</v>
      </c>
    </row>
    <row r="19486">
      <c r="A19486" s="7" t="s">
        <v>40718</v>
      </c>
      <c r="B19486" s="17" t="s">
        <v>40719</v>
      </c>
      <c r="C19486" s="17">
        <v>19.0</v>
      </c>
      <c r="D19486" s="17">
        <v>1.339596979E7</v>
      </c>
      <c r="E19486" s="17">
        <v>4107225.0</v>
      </c>
      <c r="F19486" s="17">
        <v>9203087.0</v>
      </c>
      <c r="G19486" s="17">
        <v>1.7515632E7</v>
      </c>
      <c r="H19486" s="17">
        <v>2.6676954E7</v>
      </c>
    </row>
    <row r="19487">
      <c r="A19487" s="7" t="s">
        <v>40720</v>
      </c>
      <c r="B19487" s="17" t="s">
        <v>40721</v>
      </c>
      <c r="C19487" s="17">
        <v>4.0</v>
      </c>
      <c r="D19487" s="17">
        <v>1.26716255E7</v>
      </c>
      <c r="E19487" s="17">
        <v>4722202.0</v>
      </c>
      <c r="F19487" s="17">
        <v>1.0041096E7</v>
      </c>
      <c r="G19487" s="17">
        <v>1.29192E7</v>
      </c>
      <c r="H19487" s="17">
        <v>2.3004004E7</v>
      </c>
    </row>
    <row r="19488">
      <c r="A19488" s="7" t="s">
        <v>40720</v>
      </c>
      <c r="B19488" s="17" t="s">
        <v>40721</v>
      </c>
      <c r="C19488" s="17">
        <v>4.0</v>
      </c>
      <c r="D19488" s="17">
        <v>1.26716255E7</v>
      </c>
      <c r="E19488" s="17">
        <v>4722202.0</v>
      </c>
      <c r="F19488" s="17">
        <v>1.0041096E7</v>
      </c>
      <c r="G19488" s="17">
        <v>1.29192E7</v>
      </c>
      <c r="H19488" s="17">
        <v>2.3004004E7</v>
      </c>
    </row>
    <row r="19489">
      <c r="A19489" s="7" t="s">
        <v>40722</v>
      </c>
      <c r="B19489" s="17" t="s">
        <v>40724</v>
      </c>
      <c r="C19489" s="17">
        <v>3.0</v>
      </c>
      <c r="D19489" s="17">
        <v>1.391427733E7</v>
      </c>
      <c r="E19489" s="17">
        <v>1867824.0</v>
      </c>
      <c r="F19489" s="17">
        <v>4496918.0</v>
      </c>
      <c r="G19489" s="17">
        <v>3.537809E7</v>
      </c>
      <c r="H19489" s="17">
        <v>3.537809E7</v>
      </c>
    </row>
    <row r="19490">
      <c r="A19490" s="7" t="s">
        <v>40722</v>
      </c>
      <c r="B19490" s="17" t="s">
        <v>40724</v>
      </c>
      <c r="C19490" s="17">
        <v>3.0</v>
      </c>
      <c r="D19490" s="17">
        <v>1.391427733E7</v>
      </c>
      <c r="E19490" s="17">
        <v>1867824.0</v>
      </c>
      <c r="F19490" s="17">
        <v>4496918.0</v>
      </c>
      <c r="G19490" s="17">
        <v>3.537809E7</v>
      </c>
      <c r="H19490" s="17">
        <v>3.537809E7</v>
      </c>
    </row>
    <row r="19491">
      <c r="A19491" s="7" t="s">
        <v>40725</v>
      </c>
      <c r="B19491" s="17" t="s">
        <v>40726</v>
      </c>
      <c r="C19491" s="17">
        <v>2.0</v>
      </c>
      <c r="D19491" s="17">
        <v>1.92755665E7</v>
      </c>
      <c r="E19491" s="17">
        <v>1.0575869E7</v>
      </c>
      <c r="F19491" s="17">
        <v>1.0575869E7</v>
      </c>
      <c r="G19491" s="17">
        <v>2.7975264E7</v>
      </c>
      <c r="H19491" s="17">
        <v>2.7975264E7</v>
      </c>
    </row>
    <row r="19492">
      <c r="A19492" s="7" t="s">
        <v>40725</v>
      </c>
      <c r="B19492" s="17" t="s">
        <v>40726</v>
      </c>
      <c r="C19492" s="17">
        <v>2.0</v>
      </c>
      <c r="D19492" s="17">
        <v>1.92755665E7</v>
      </c>
      <c r="E19492" s="17">
        <v>1.0575869E7</v>
      </c>
      <c r="F19492" s="17">
        <v>1.0575869E7</v>
      </c>
      <c r="G19492" s="17">
        <v>2.7975264E7</v>
      </c>
      <c r="H19492" s="17">
        <v>2.7975264E7</v>
      </c>
    </row>
    <row r="19493">
      <c r="A19493" s="7" t="s">
        <v>40727</v>
      </c>
      <c r="B19493" s="17" t="s">
        <v>40728</v>
      </c>
      <c r="C19493" s="17">
        <v>2.0</v>
      </c>
      <c r="D19493" s="17">
        <v>1.06606215E7</v>
      </c>
      <c r="E19493" s="17">
        <v>6754817.0</v>
      </c>
      <c r="F19493" s="17">
        <v>6754817.0</v>
      </c>
      <c r="G19493" s="17">
        <v>1.4566426E7</v>
      </c>
      <c r="H19493" s="17">
        <v>1.4566426E7</v>
      </c>
    </row>
    <row r="19494">
      <c r="A19494" s="7" t="s">
        <v>40727</v>
      </c>
      <c r="B19494" s="17" t="s">
        <v>40728</v>
      </c>
      <c r="C19494" s="17">
        <v>2.0</v>
      </c>
      <c r="D19494" s="17">
        <v>1.06606215E7</v>
      </c>
      <c r="E19494" s="17">
        <v>6754817.0</v>
      </c>
      <c r="F19494" s="17">
        <v>6754817.0</v>
      </c>
      <c r="G19494" s="17">
        <v>1.4566426E7</v>
      </c>
      <c r="H19494" s="17">
        <v>1.4566426E7</v>
      </c>
    </row>
    <row r="19495">
      <c r="A19495" s="7" t="s">
        <v>40729</v>
      </c>
      <c r="B19495" s="17" t="s">
        <v>40730</v>
      </c>
      <c r="C19495" s="17">
        <v>1.0</v>
      </c>
      <c r="D19495" s="17">
        <v>3230010.0</v>
      </c>
      <c r="E19495" s="17">
        <v>3230010.0</v>
      </c>
      <c r="F19495" s="17">
        <v>3230010.0</v>
      </c>
      <c r="G19495" s="17">
        <v>3230010.0</v>
      </c>
      <c r="H19495" s="17">
        <v>3230010.0</v>
      </c>
    </row>
    <row r="19496">
      <c r="A19496" s="7" t="s">
        <v>40729</v>
      </c>
      <c r="B19496" s="17" t="s">
        <v>40730</v>
      </c>
      <c r="C19496" s="17">
        <v>1.0</v>
      </c>
      <c r="D19496" s="17">
        <v>3230010.0</v>
      </c>
      <c r="E19496" s="17">
        <v>3230010.0</v>
      </c>
      <c r="F19496" s="17">
        <v>3230010.0</v>
      </c>
      <c r="G19496" s="17">
        <v>3230010.0</v>
      </c>
      <c r="H19496" s="17">
        <v>3230010.0</v>
      </c>
    </row>
    <row r="19497">
      <c r="A19497" s="7" t="s">
        <v>40732</v>
      </c>
      <c r="B19497" s="17" t="s">
        <v>40733</v>
      </c>
      <c r="C19497" s="17">
        <v>19.0</v>
      </c>
      <c r="D19497" s="17">
        <v>2.226470663E7</v>
      </c>
      <c r="E19497" s="17">
        <v>8750890.0</v>
      </c>
      <c r="F19497" s="17">
        <v>1.2384312E7</v>
      </c>
      <c r="G19497" s="17">
        <v>3.5393069E7</v>
      </c>
      <c r="H19497" s="17">
        <v>5.76226E7</v>
      </c>
    </row>
    <row r="19498">
      <c r="A19498" s="7" t="s">
        <v>40732</v>
      </c>
      <c r="B19498" s="17" t="s">
        <v>40733</v>
      </c>
      <c r="C19498" s="17">
        <v>19.0</v>
      </c>
      <c r="D19498" s="17">
        <v>2.226470663E7</v>
      </c>
      <c r="E19498" s="17">
        <v>8750890.0</v>
      </c>
      <c r="F19498" s="17">
        <v>1.2384312E7</v>
      </c>
      <c r="G19498" s="17">
        <v>3.5393069E7</v>
      </c>
      <c r="H19498" s="17">
        <v>5.76226E7</v>
      </c>
    </row>
    <row r="19499">
      <c r="A19499" s="7" t="s">
        <v>40734</v>
      </c>
      <c r="B19499" s="17" t="s">
        <v>40735</v>
      </c>
      <c r="C19499" s="17">
        <v>2.0</v>
      </c>
      <c r="D19499" s="17">
        <v>1.738342E7</v>
      </c>
      <c r="E19499" s="17">
        <v>5909451.0</v>
      </c>
      <c r="F19499" s="17">
        <v>5909451.0</v>
      </c>
      <c r="G19499" s="17">
        <v>2.8857389E7</v>
      </c>
      <c r="H19499" s="17">
        <v>2.8857389E7</v>
      </c>
    </row>
    <row r="19500">
      <c r="A19500" s="7" t="s">
        <v>40734</v>
      </c>
      <c r="B19500" s="17" t="s">
        <v>40735</v>
      </c>
      <c r="C19500" s="17">
        <v>2.0</v>
      </c>
      <c r="D19500" s="17">
        <v>1.738342E7</v>
      </c>
      <c r="E19500" s="17">
        <v>5909451.0</v>
      </c>
      <c r="F19500" s="17">
        <v>5909451.0</v>
      </c>
      <c r="G19500" s="17">
        <v>2.8857389E7</v>
      </c>
      <c r="H19500" s="17">
        <v>2.8857389E7</v>
      </c>
    </row>
    <row r="19501">
      <c r="A19501" s="7" t="s">
        <v>40736</v>
      </c>
      <c r="B19501" s="17" t="s">
        <v>40737</v>
      </c>
      <c r="C19501" s="17">
        <v>4.0</v>
      </c>
      <c r="D19501" s="17">
        <v>9871040.75</v>
      </c>
      <c r="E19501" s="17">
        <v>5469168.0</v>
      </c>
      <c r="F19501" s="17">
        <v>7492202.0</v>
      </c>
      <c r="G19501" s="17">
        <v>1.15655E7</v>
      </c>
      <c r="H19501" s="17">
        <v>1.4957293E7</v>
      </c>
    </row>
    <row r="19502">
      <c r="A19502" s="7" t="s">
        <v>40736</v>
      </c>
      <c r="B19502" s="17" t="s">
        <v>40737</v>
      </c>
      <c r="C19502" s="17">
        <v>4.0</v>
      </c>
      <c r="D19502" s="17">
        <v>9871040.75</v>
      </c>
      <c r="E19502" s="17">
        <v>5469168.0</v>
      </c>
      <c r="F19502" s="17">
        <v>7492202.0</v>
      </c>
      <c r="G19502" s="17">
        <v>1.15655E7</v>
      </c>
      <c r="H19502" s="17">
        <v>1.4957293E7</v>
      </c>
    </row>
    <row r="19503">
      <c r="A19503" s="7" t="s">
        <v>40738</v>
      </c>
      <c r="B19503" s="17" t="s">
        <v>40739</v>
      </c>
      <c r="C19503" s="17">
        <v>1.0</v>
      </c>
      <c r="D19503" s="17">
        <v>5548600.0</v>
      </c>
      <c r="E19503" s="17">
        <v>5548600.0</v>
      </c>
      <c r="F19503" s="17">
        <v>5548600.0</v>
      </c>
      <c r="G19503" s="17">
        <v>5548600.0</v>
      </c>
      <c r="H19503" s="17">
        <v>5548600.0</v>
      </c>
    </row>
    <row r="19504">
      <c r="A19504" s="7" t="s">
        <v>40738</v>
      </c>
      <c r="B19504" s="17" t="s">
        <v>40739</v>
      </c>
      <c r="C19504" s="17">
        <v>1.0</v>
      </c>
      <c r="D19504" s="17">
        <v>5548600.0</v>
      </c>
      <c r="E19504" s="17">
        <v>5548600.0</v>
      </c>
      <c r="F19504" s="17">
        <v>5548600.0</v>
      </c>
      <c r="G19504" s="17">
        <v>5548600.0</v>
      </c>
      <c r="H19504" s="17">
        <v>5548600.0</v>
      </c>
    </row>
    <row r="19505">
      <c r="A19505" s="7" t="s">
        <v>40740</v>
      </c>
      <c r="B19505" s="17" t="s">
        <v>40741</v>
      </c>
      <c r="C19505" s="17">
        <v>1.0</v>
      </c>
      <c r="D19505" s="17">
        <v>4335473.0</v>
      </c>
      <c r="E19505" s="17">
        <v>4335473.0</v>
      </c>
      <c r="F19505" s="17">
        <v>4335473.0</v>
      </c>
      <c r="G19505" s="17">
        <v>4335473.0</v>
      </c>
      <c r="H19505" s="17">
        <v>4335473.0</v>
      </c>
    </row>
    <row r="19506">
      <c r="A19506" s="7" t="s">
        <v>40740</v>
      </c>
      <c r="B19506" s="17" t="s">
        <v>40741</v>
      </c>
      <c r="C19506" s="17">
        <v>1.0</v>
      </c>
      <c r="D19506" s="17">
        <v>4335473.0</v>
      </c>
      <c r="E19506" s="17">
        <v>4335473.0</v>
      </c>
      <c r="F19506" s="17">
        <v>4335473.0</v>
      </c>
      <c r="G19506" s="17">
        <v>4335473.0</v>
      </c>
      <c r="H19506" s="17">
        <v>4335473.0</v>
      </c>
    </row>
    <row r="19507">
      <c r="A19507" s="7" t="s">
        <v>40743</v>
      </c>
      <c r="B19507" s="17" t="s">
        <v>40744</v>
      </c>
      <c r="C19507" s="17">
        <v>47.0</v>
      </c>
      <c r="D19507" s="17">
        <v>1.603730013E7</v>
      </c>
      <c r="E19507" s="17">
        <v>4219905.0</v>
      </c>
      <c r="F19507" s="17">
        <v>9213397.0</v>
      </c>
      <c r="G19507" s="17">
        <v>1.3962428E7</v>
      </c>
      <c r="H19507" s="17">
        <v>5.1406441E7</v>
      </c>
    </row>
    <row r="19508">
      <c r="A19508" s="7" t="s">
        <v>40743</v>
      </c>
      <c r="B19508" s="17" t="s">
        <v>40744</v>
      </c>
      <c r="C19508" s="17">
        <v>47.0</v>
      </c>
      <c r="D19508" s="17">
        <v>1.603730013E7</v>
      </c>
      <c r="E19508" s="17">
        <v>4219905.0</v>
      </c>
      <c r="F19508" s="17">
        <v>9213397.0</v>
      </c>
      <c r="G19508" s="17">
        <v>1.3962428E7</v>
      </c>
      <c r="H19508" s="17">
        <v>5.1406441E7</v>
      </c>
    </row>
    <row r="19509">
      <c r="A19509" s="7" t="s">
        <v>40745</v>
      </c>
      <c r="B19509" s="17" t="s">
        <v>40746</v>
      </c>
      <c r="C19509" s="17">
        <v>24.0</v>
      </c>
      <c r="D19509" s="17">
        <v>1.743942175E7</v>
      </c>
      <c r="E19509" s="17">
        <v>3726749.0</v>
      </c>
      <c r="F19509" s="17">
        <v>1.1540899E7</v>
      </c>
      <c r="G19509" s="17">
        <v>2.1679199E7</v>
      </c>
      <c r="H19509" s="17">
        <v>4.8618884E7</v>
      </c>
    </row>
    <row r="19510">
      <c r="A19510" s="7" t="s">
        <v>40745</v>
      </c>
      <c r="B19510" s="17" t="s">
        <v>40746</v>
      </c>
      <c r="C19510" s="17">
        <v>24.0</v>
      </c>
      <c r="D19510" s="17">
        <v>1.743942175E7</v>
      </c>
      <c r="E19510" s="17">
        <v>3726749.0</v>
      </c>
      <c r="F19510" s="17">
        <v>1.1540899E7</v>
      </c>
      <c r="G19510" s="17">
        <v>2.1679199E7</v>
      </c>
      <c r="H19510" s="17">
        <v>4.8618884E7</v>
      </c>
    </row>
    <row r="19511">
      <c r="A19511" s="7" t="s">
        <v>40747</v>
      </c>
      <c r="B19511" s="17" t="s">
        <v>40748</v>
      </c>
      <c r="C19511" s="17">
        <v>2.0</v>
      </c>
      <c r="D19511" s="17">
        <v>6781595.5</v>
      </c>
      <c r="E19511" s="17">
        <v>3215024.0</v>
      </c>
      <c r="F19511" s="17">
        <v>3215024.0</v>
      </c>
      <c r="G19511" s="17">
        <v>1.0348167E7</v>
      </c>
      <c r="H19511" s="17">
        <v>1.0348167E7</v>
      </c>
    </row>
    <row r="19512">
      <c r="A19512" s="7" t="s">
        <v>40747</v>
      </c>
      <c r="B19512" s="17" t="s">
        <v>40748</v>
      </c>
      <c r="C19512" s="17">
        <v>2.0</v>
      </c>
      <c r="D19512" s="17">
        <v>6781595.5</v>
      </c>
      <c r="E19512" s="17">
        <v>3215024.0</v>
      </c>
      <c r="F19512" s="17">
        <v>3215024.0</v>
      </c>
      <c r="G19512" s="17">
        <v>1.0348167E7</v>
      </c>
      <c r="H19512" s="17">
        <v>1.0348167E7</v>
      </c>
    </row>
    <row r="19513">
      <c r="A19513" s="7" t="s">
        <v>40749</v>
      </c>
      <c r="B19513" s="17" t="s">
        <v>40750</v>
      </c>
      <c r="C19513" s="17">
        <v>4.0</v>
      </c>
      <c r="D19513" s="17">
        <v>4.3458643E7</v>
      </c>
      <c r="E19513" s="17">
        <v>1.8034884E7</v>
      </c>
      <c r="F19513" s="17">
        <v>4.5815848E7</v>
      </c>
      <c r="G19513" s="17">
        <v>5.2789521E7</v>
      </c>
      <c r="H19513" s="17">
        <v>5.7194319E7</v>
      </c>
    </row>
    <row r="19514">
      <c r="A19514" s="7" t="s">
        <v>40749</v>
      </c>
      <c r="B19514" s="17" t="s">
        <v>40750</v>
      </c>
      <c r="C19514" s="17">
        <v>4.0</v>
      </c>
      <c r="D19514" s="17">
        <v>4.3458643E7</v>
      </c>
      <c r="E19514" s="17">
        <v>1.8034884E7</v>
      </c>
      <c r="F19514" s="17">
        <v>4.5815848E7</v>
      </c>
      <c r="G19514" s="17">
        <v>5.2789521E7</v>
      </c>
      <c r="H19514" s="17">
        <v>5.7194319E7</v>
      </c>
    </row>
    <row r="19515">
      <c r="A19515" s="7" t="s">
        <v>40751</v>
      </c>
      <c r="B19515" s="17" t="s">
        <v>40752</v>
      </c>
      <c r="C19515" s="17">
        <v>8.0</v>
      </c>
      <c r="D19515" s="17">
        <v>1.13129695E7</v>
      </c>
      <c r="E19515" s="17">
        <v>5194199.0</v>
      </c>
      <c r="F19515" s="17">
        <v>5785914.0</v>
      </c>
      <c r="G19515" s="17">
        <v>8280955.0</v>
      </c>
      <c r="H19515" s="17">
        <v>2.9221982E7</v>
      </c>
    </row>
    <row r="19516">
      <c r="A19516" s="7" t="s">
        <v>40751</v>
      </c>
      <c r="B19516" s="17" t="s">
        <v>40752</v>
      </c>
      <c r="C19516" s="17">
        <v>8.0</v>
      </c>
      <c r="D19516" s="17">
        <v>1.13129695E7</v>
      </c>
      <c r="E19516" s="17">
        <v>5194199.0</v>
      </c>
      <c r="F19516" s="17">
        <v>5785914.0</v>
      </c>
      <c r="G19516" s="17">
        <v>8280955.0</v>
      </c>
      <c r="H19516" s="17">
        <v>2.9221982E7</v>
      </c>
    </row>
    <row r="19517">
      <c r="A19517" s="7" t="s">
        <v>40753</v>
      </c>
      <c r="B19517" s="17" t="s">
        <v>40754</v>
      </c>
      <c r="C19517" s="17">
        <v>6.0</v>
      </c>
      <c r="D19517" s="17">
        <v>1.700830617E7</v>
      </c>
      <c r="E19517" s="17">
        <v>8454482.0</v>
      </c>
      <c r="F19517" s="17">
        <v>8908832.0</v>
      </c>
      <c r="G19517" s="17">
        <v>1.4277E7</v>
      </c>
      <c r="H19517" s="17">
        <v>5.347539E7</v>
      </c>
    </row>
    <row r="19518">
      <c r="A19518" s="7" t="s">
        <v>40753</v>
      </c>
      <c r="B19518" s="17" t="s">
        <v>40754</v>
      </c>
      <c r="C19518" s="17">
        <v>6.0</v>
      </c>
      <c r="D19518" s="17">
        <v>1.700830617E7</v>
      </c>
      <c r="E19518" s="17">
        <v>8454482.0</v>
      </c>
      <c r="F19518" s="17">
        <v>8908832.0</v>
      </c>
      <c r="G19518" s="17">
        <v>1.4277E7</v>
      </c>
      <c r="H19518" s="17">
        <v>5.347539E7</v>
      </c>
    </row>
    <row r="19519">
      <c r="A19519" s="7" t="s">
        <v>40756</v>
      </c>
      <c r="B19519" s="17" t="s">
        <v>40757</v>
      </c>
      <c r="C19519" s="17">
        <v>1.0</v>
      </c>
      <c r="D19519" s="17">
        <v>5717367.0</v>
      </c>
      <c r="E19519" s="17">
        <v>5717367.0</v>
      </c>
      <c r="F19519" s="17">
        <v>5717367.0</v>
      </c>
      <c r="G19519" s="17">
        <v>5717367.0</v>
      </c>
      <c r="H19519" s="17">
        <v>5717367.0</v>
      </c>
    </row>
    <row r="19520">
      <c r="A19520" s="7" t="s">
        <v>40756</v>
      </c>
      <c r="B19520" s="17" t="s">
        <v>40757</v>
      </c>
      <c r="C19520" s="17">
        <v>1.0</v>
      </c>
      <c r="D19520" s="17">
        <v>5717367.0</v>
      </c>
      <c r="E19520" s="17">
        <v>5717367.0</v>
      </c>
      <c r="F19520" s="17">
        <v>5717367.0</v>
      </c>
      <c r="G19520" s="17">
        <v>5717367.0</v>
      </c>
      <c r="H19520" s="17">
        <v>5717367.0</v>
      </c>
    </row>
    <row r="19521">
      <c r="A19521" s="7" t="s">
        <v>40758</v>
      </c>
      <c r="B19521" s="17" t="s">
        <v>40759</v>
      </c>
      <c r="C19521" s="17">
        <v>1.0</v>
      </c>
      <c r="D19521" s="17">
        <v>3.128865E7</v>
      </c>
      <c r="E19521" s="17">
        <v>3.128865E7</v>
      </c>
      <c r="F19521" s="17">
        <v>3.128865E7</v>
      </c>
      <c r="G19521" s="17">
        <v>3.128865E7</v>
      </c>
      <c r="H19521" s="17">
        <v>3.128865E7</v>
      </c>
    </row>
    <row r="19522">
      <c r="A19522" s="7" t="s">
        <v>40758</v>
      </c>
      <c r="B19522" s="17" t="s">
        <v>40759</v>
      </c>
      <c r="C19522" s="17">
        <v>1.0</v>
      </c>
      <c r="D19522" s="17">
        <v>3.128865E7</v>
      </c>
      <c r="E19522" s="17">
        <v>3.128865E7</v>
      </c>
      <c r="F19522" s="17">
        <v>3.128865E7</v>
      </c>
      <c r="G19522" s="17">
        <v>3.128865E7</v>
      </c>
      <c r="H19522" s="17">
        <v>3.128865E7</v>
      </c>
    </row>
    <row r="19523">
      <c r="A19523" s="7" t="s">
        <v>40760</v>
      </c>
      <c r="B19523" s="17" t="s">
        <v>40761</v>
      </c>
      <c r="C19523" s="17">
        <v>1.0</v>
      </c>
      <c r="D19523" s="17">
        <v>8.8792257E7</v>
      </c>
      <c r="E19523" s="17">
        <v>8.8792257E7</v>
      </c>
      <c r="F19523" s="17">
        <v>8.8792257E7</v>
      </c>
      <c r="G19523" s="17">
        <v>8.8792257E7</v>
      </c>
      <c r="H19523" s="17">
        <v>8.8792257E7</v>
      </c>
    </row>
    <row r="19524">
      <c r="A19524" s="7" t="s">
        <v>40760</v>
      </c>
      <c r="B19524" s="17" t="s">
        <v>40761</v>
      </c>
      <c r="C19524" s="17">
        <v>1.0</v>
      </c>
      <c r="D19524" s="17">
        <v>8.8792257E7</v>
      </c>
      <c r="E19524" s="17">
        <v>8.8792257E7</v>
      </c>
      <c r="F19524" s="17">
        <v>8.8792257E7</v>
      </c>
      <c r="G19524" s="17">
        <v>8.8792257E7</v>
      </c>
      <c r="H19524" s="17">
        <v>8.8792257E7</v>
      </c>
    </row>
    <row r="19525">
      <c r="A19525" s="7" t="s">
        <v>40762</v>
      </c>
      <c r="B19525" s="17" t="s">
        <v>40763</v>
      </c>
      <c r="C19525" s="17">
        <v>30.0</v>
      </c>
      <c r="D19525" s="17">
        <v>3.451617207E7</v>
      </c>
      <c r="E19525" s="17">
        <v>6887677.0</v>
      </c>
      <c r="F19525" s="17">
        <v>1.1510063E7</v>
      </c>
      <c r="G19525" s="17">
        <v>3.4363045E7</v>
      </c>
      <c r="H19525" s="17">
        <v>7.7731301E7</v>
      </c>
    </row>
    <row r="19526">
      <c r="A19526" s="7" t="s">
        <v>40762</v>
      </c>
      <c r="B19526" s="17" t="s">
        <v>40763</v>
      </c>
      <c r="C19526" s="17">
        <v>30.0</v>
      </c>
      <c r="D19526" s="17">
        <v>3.451617207E7</v>
      </c>
      <c r="E19526" s="17">
        <v>6887677.0</v>
      </c>
      <c r="F19526" s="17">
        <v>1.1510063E7</v>
      </c>
      <c r="G19526" s="17">
        <v>3.4363045E7</v>
      </c>
      <c r="H19526" s="17">
        <v>7.7731301E7</v>
      </c>
    </row>
    <row r="19527">
      <c r="A19527" s="7" t="s">
        <v>40764</v>
      </c>
      <c r="B19527" s="17" t="s">
        <v>40765</v>
      </c>
      <c r="C19527" s="17">
        <v>3.0</v>
      </c>
      <c r="D19527" s="17">
        <v>3.025771167E7</v>
      </c>
      <c r="E19527" s="17">
        <v>1.4497472E7</v>
      </c>
      <c r="F19527" s="17">
        <v>1.4497472E7</v>
      </c>
      <c r="G19527" s="17">
        <v>6.1778191E7</v>
      </c>
      <c r="H19527" s="17">
        <v>6.1778191E7</v>
      </c>
    </row>
    <row r="19528">
      <c r="A19528" s="7" t="s">
        <v>40764</v>
      </c>
      <c r="B19528" s="17" t="s">
        <v>40765</v>
      </c>
      <c r="C19528" s="17">
        <v>3.0</v>
      </c>
      <c r="D19528" s="17">
        <v>3.025771167E7</v>
      </c>
      <c r="E19528" s="17">
        <v>1.4497472E7</v>
      </c>
      <c r="F19528" s="17">
        <v>1.4497472E7</v>
      </c>
      <c r="G19528" s="17">
        <v>6.1778191E7</v>
      </c>
      <c r="H19528" s="17">
        <v>6.1778191E7</v>
      </c>
    </row>
    <row r="19529">
      <c r="A19529" s="7" t="s">
        <v>40766</v>
      </c>
      <c r="B19529" s="17" t="s">
        <v>40767</v>
      </c>
      <c r="C19529" s="17">
        <v>5.0</v>
      </c>
      <c r="D19529" s="17">
        <v>2.87920252E7</v>
      </c>
      <c r="E19529" s="17">
        <v>1.4881242E7</v>
      </c>
      <c r="F19529" s="17">
        <v>1.6338878E7</v>
      </c>
      <c r="G19529" s="17">
        <v>2.1127206E7</v>
      </c>
      <c r="H19529" s="17">
        <v>8.2987533E7</v>
      </c>
    </row>
    <row r="19530">
      <c r="A19530" s="7" t="s">
        <v>40766</v>
      </c>
      <c r="B19530" s="17" t="s">
        <v>40767</v>
      </c>
      <c r="C19530" s="17">
        <v>5.0</v>
      </c>
      <c r="D19530" s="17">
        <v>2.87920252E7</v>
      </c>
      <c r="E19530" s="17">
        <v>1.4881242E7</v>
      </c>
      <c r="F19530" s="17">
        <v>1.6338878E7</v>
      </c>
      <c r="G19530" s="17">
        <v>2.1127206E7</v>
      </c>
      <c r="H19530" s="17">
        <v>8.2987533E7</v>
      </c>
    </row>
    <row r="19531">
      <c r="A19531" s="7" t="s">
        <v>40768</v>
      </c>
      <c r="B19531" s="17" t="s">
        <v>40769</v>
      </c>
      <c r="C19531" s="17">
        <v>7.0</v>
      </c>
      <c r="D19531" s="17">
        <v>2.565682329E7</v>
      </c>
      <c r="E19531" s="17">
        <v>5819799.0</v>
      </c>
      <c r="F19531" s="17">
        <v>1.0510056E7</v>
      </c>
      <c r="G19531" s="17">
        <v>4.1314897E7</v>
      </c>
      <c r="H19531" s="17">
        <v>6.8147461E7</v>
      </c>
    </row>
    <row r="19532">
      <c r="A19532" s="7" t="s">
        <v>40768</v>
      </c>
      <c r="B19532" s="17" t="s">
        <v>40769</v>
      </c>
      <c r="C19532" s="17">
        <v>7.0</v>
      </c>
      <c r="D19532" s="17">
        <v>2.565682329E7</v>
      </c>
      <c r="E19532" s="17">
        <v>5819799.0</v>
      </c>
      <c r="F19532" s="17">
        <v>1.0510056E7</v>
      </c>
      <c r="G19532" s="17">
        <v>4.1314897E7</v>
      </c>
      <c r="H19532" s="17">
        <v>6.8147461E7</v>
      </c>
    </row>
    <row r="19533">
      <c r="A19533" s="7" t="s">
        <v>40771</v>
      </c>
      <c r="B19533" s="17" t="s">
        <v>40772</v>
      </c>
      <c r="C19533" s="17">
        <v>19.0</v>
      </c>
      <c r="D19533" s="17">
        <v>1.285664316E7</v>
      </c>
      <c r="E19533" s="17">
        <v>4635179.0</v>
      </c>
      <c r="F19533" s="17">
        <v>8437192.0</v>
      </c>
      <c r="G19533" s="17">
        <v>1.5140392E7</v>
      </c>
      <c r="H19533" s="17">
        <v>3.7994517E7</v>
      </c>
    </row>
    <row r="19534">
      <c r="A19534" s="7" t="s">
        <v>40771</v>
      </c>
      <c r="B19534" s="17" t="s">
        <v>40772</v>
      </c>
      <c r="C19534" s="17">
        <v>19.0</v>
      </c>
      <c r="D19534" s="17">
        <v>1.285664316E7</v>
      </c>
      <c r="E19534" s="17">
        <v>4635179.0</v>
      </c>
      <c r="F19534" s="17">
        <v>8437192.0</v>
      </c>
      <c r="G19534" s="17">
        <v>1.5140392E7</v>
      </c>
      <c r="H19534" s="17">
        <v>3.7994517E7</v>
      </c>
    </row>
    <row r="19535">
      <c r="A19535" s="7" t="s">
        <v>40773</v>
      </c>
      <c r="B19535" s="17" t="s">
        <v>40774</v>
      </c>
      <c r="C19535" s="17">
        <v>15.0</v>
      </c>
      <c r="D19535" s="17">
        <v>2.414751427E7</v>
      </c>
      <c r="E19535" s="17">
        <v>5655677.0</v>
      </c>
      <c r="F19535" s="17">
        <v>1.0943853E7</v>
      </c>
      <c r="G19535" s="17">
        <v>4.0235389E7</v>
      </c>
      <c r="H19535" s="17">
        <v>6.8253119E7</v>
      </c>
    </row>
    <row r="19536">
      <c r="A19536" s="7" t="s">
        <v>40773</v>
      </c>
      <c r="B19536" s="17" t="s">
        <v>40774</v>
      </c>
      <c r="C19536" s="17">
        <v>15.0</v>
      </c>
      <c r="D19536" s="17">
        <v>2.414751427E7</v>
      </c>
      <c r="E19536" s="17">
        <v>5655677.0</v>
      </c>
      <c r="F19536" s="17">
        <v>1.0943853E7</v>
      </c>
      <c r="G19536" s="17">
        <v>4.0235389E7</v>
      </c>
      <c r="H19536" s="17">
        <v>6.8253119E7</v>
      </c>
    </row>
    <row r="19537">
      <c r="A19537" s="7" t="s">
        <v>40775</v>
      </c>
      <c r="B19537" s="17" t="s">
        <v>40776</v>
      </c>
      <c r="C19537" s="17">
        <v>65.0</v>
      </c>
      <c r="D19537" s="17">
        <v>2.241141275E7</v>
      </c>
      <c r="E19537" s="17">
        <v>6515146.0</v>
      </c>
      <c r="F19537" s="17">
        <v>1.187285E7</v>
      </c>
      <c r="G19537" s="17">
        <v>2.7978408E7</v>
      </c>
      <c r="H19537" s="17">
        <v>5.658139E7</v>
      </c>
    </row>
    <row r="19538">
      <c r="A19538" s="7" t="s">
        <v>40775</v>
      </c>
      <c r="B19538" s="17" t="s">
        <v>40776</v>
      </c>
      <c r="C19538" s="17">
        <v>65.0</v>
      </c>
      <c r="D19538" s="17">
        <v>2.241141275E7</v>
      </c>
      <c r="E19538" s="17">
        <v>6515146.0</v>
      </c>
      <c r="F19538" s="17">
        <v>1.187285E7</v>
      </c>
      <c r="G19538" s="17">
        <v>2.7978408E7</v>
      </c>
      <c r="H19538" s="17">
        <v>5.658139E7</v>
      </c>
    </row>
    <row r="19539">
      <c r="A19539" s="7" t="s">
        <v>40777</v>
      </c>
      <c r="B19539" s="17" t="s">
        <v>40778</v>
      </c>
      <c r="C19539" s="17">
        <v>12.0</v>
      </c>
      <c r="D19539" s="17">
        <v>1.865194958E7</v>
      </c>
      <c r="E19539" s="17">
        <v>6312161.0</v>
      </c>
      <c r="F19539" s="17">
        <v>1.4036451E7</v>
      </c>
      <c r="G19539" s="17">
        <v>2.3280568E7</v>
      </c>
      <c r="H19539" s="17">
        <v>3.2039508E7</v>
      </c>
    </row>
    <row r="19540">
      <c r="A19540" s="7" t="s">
        <v>40777</v>
      </c>
      <c r="B19540" s="17" t="s">
        <v>40778</v>
      </c>
      <c r="C19540" s="17">
        <v>12.0</v>
      </c>
      <c r="D19540" s="17">
        <v>1.865194958E7</v>
      </c>
      <c r="E19540" s="17">
        <v>6312161.0</v>
      </c>
      <c r="F19540" s="17">
        <v>1.4036451E7</v>
      </c>
      <c r="G19540" s="17">
        <v>2.3280568E7</v>
      </c>
      <c r="H19540" s="17">
        <v>3.2039508E7</v>
      </c>
    </row>
    <row r="19541">
      <c r="A19541" s="7" t="s">
        <v>40779</v>
      </c>
      <c r="B19541" s="17" t="s">
        <v>40780</v>
      </c>
      <c r="C19541" s="17">
        <v>8.0</v>
      </c>
      <c r="D19541" s="17">
        <v>1.059569638E7</v>
      </c>
      <c r="E19541" s="17">
        <v>4921332.0</v>
      </c>
      <c r="F19541" s="17">
        <v>5012108.0</v>
      </c>
      <c r="G19541" s="17">
        <v>1.1807887E7</v>
      </c>
      <c r="H19541" s="17">
        <v>2.6961856E7</v>
      </c>
    </row>
    <row r="19542">
      <c r="A19542" s="7" t="s">
        <v>40779</v>
      </c>
      <c r="B19542" s="17" t="s">
        <v>40780</v>
      </c>
      <c r="C19542" s="17">
        <v>8.0</v>
      </c>
      <c r="D19542" s="17">
        <v>1.059569638E7</v>
      </c>
      <c r="E19542" s="17">
        <v>4921332.0</v>
      </c>
      <c r="F19542" s="17">
        <v>5012108.0</v>
      </c>
      <c r="G19542" s="17">
        <v>1.1807887E7</v>
      </c>
      <c r="H19542" s="17">
        <v>2.6961856E7</v>
      </c>
    </row>
    <row r="19543">
      <c r="A19543" s="7" t="s">
        <v>40781</v>
      </c>
      <c r="B19543" s="17" t="s">
        <v>40782</v>
      </c>
      <c r="C19543" s="17">
        <v>2.0</v>
      </c>
      <c r="D19543" s="17">
        <v>1.20263485E7</v>
      </c>
      <c r="E19543" s="17">
        <v>1.096005E7</v>
      </c>
      <c r="F19543" s="17">
        <v>1.096005E7</v>
      </c>
      <c r="G19543" s="17">
        <v>1.3092647E7</v>
      </c>
      <c r="H19543" s="17">
        <v>1.3092647E7</v>
      </c>
    </row>
    <row r="19544">
      <c r="A19544" s="7" t="s">
        <v>40781</v>
      </c>
      <c r="B19544" s="17" t="s">
        <v>40782</v>
      </c>
      <c r="C19544" s="17">
        <v>2.0</v>
      </c>
      <c r="D19544" s="17">
        <v>1.20263485E7</v>
      </c>
      <c r="E19544" s="17">
        <v>1.096005E7</v>
      </c>
      <c r="F19544" s="17">
        <v>1.096005E7</v>
      </c>
      <c r="G19544" s="17">
        <v>1.3092647E7</v>
      </c>
      <c r="H19544" s="17">
        <v>1.3092647E7</v>
      </c>
    </row>
    <row r="19545">
      <c r="A19545" s="7" t="s">
        <v>40784</v>
      </c>
      <c r="B19545" s="17" t="s">
        <v>40785</v>
      </c>
      <c r="C19545" s="17">
        <v>8.0</v>
      </c>
      <c r="D19545" s="17">
        <v>1.866111613E7</v>
      </c>
      <c r="E19545" s="17">
        <v>5883443.0</v>
      </c>
      <c r="F19545" s="17">
        <v>9233897.0</v>
      </c>
      <c r="G19545" s="17">
        <v>2.8331957E7</v>
      </c>
      <c r="H19545" s="17">
        <v>4.3780204E7</v>
      </c>
    </row>
    <row r="19546">
      <c r="A19546" s="7" t="s">
        <v>40784</v>
      </c>
      <c r="B19546" s="17" t="s">
        <v>40785</v>
      </c>
      <c r="C19546" s="17">
        <v>8.0</v>
      </c>
      <c r="D19546" s="17">
        <v>1.866111613E7</v>
      </c>
      <c r="E19546" s="17">
        <v>5883443.0</v>
      </c>
      <c r="F19546" s="17">
        <v>9233897.0</v>
      </c>
      <c r="G19546" s="17">
        <v>2.8331957E7</v>
      </c>
      <c r="H19546" s="17">
        <v>4.3780204E7</v>
      </c>
    </row>
    <row r="19547">
      <c r="A19547" s="7" t="s">
        <v>40786</v>
      </c>
      <c r="B19547" s="17" t="s">
        <v>40787</v>
      </c>
      <c r="C19547" s="17">
        <v>4.0</v>
      </c>
      <c r="D19547" s="17">
        <v>1.82234115E7</v>
      </c>
      <c r="E19547" s="17">
        <v>4075087.0</v>
      </c>
      <c r="F19547" s="17">
        <v>1.3140615E7</v>
      </c>
      <c r="G19547" s="17">
        <v>2.7169735E7</v>
      </c>
      <c r="H19547" s="17">
        <v>2.8508209E7</v>
      </c>
    </row>
    <row r="19548">
      <c r="A19548" s="7" t="s">
        <v>40786</v>
      </c>
      <c r="B19548" s="17" t="s">
        <v>40787</v>
      </c>
      <c r="C19548" s="17">
        <v>4.0</v>
      </c>
      <c r="D19548" s="17">
        <v>1.82234115E7</v>
      </c>
      <c r="E19548" s="17">
        <v>4075087.0</v>
      </c>
      <c r="F19548" s="17">
        <v>1.3140615E7</v>
      </c>
      <c r="G19548" s="17">
        <v>2.7169735E7</v>
      </c>
      <c r="H19548" s="17">
        <v>2.8508209E7</v>
      </c>
    </row>
    <row r="19549">
      <c r="A19549" s="7" t="s">
        <v>40788</v>
      </c>
      <c r="B19549" s="17" t="s">
        <v>40789</v>
      </c>
      <c r="C19549" s="17">
        <v>104.0</v>
      </c>
      <c r="D19549" s="17">
        <v>1.504997697E7</v>
      </c>
      <c r="E19549" s="17">
        <v>4761200.0</v>
      </c>
      <c r="F19549" s="17">
        <v>9377200.0</v>
      </c>
      <c r="G19549" s="17">
        <v>1.8166577E7</v>
      </c>
      <c r="H19549" s="17">
        <v>3.9283585E7</v>
      </c>
    </row>
    <row r="19550">
      <c r="A19550" s="7" t="s">
        <v>40788</v>
      </c>
      <c r="B19550" s="17" t="s">
        <v>40789</v>
      </c>
      <c r="C19550" s="17">
        <v>104.0</v>
      </c>
      <c r="D19550" s="17">
        <v>1.504997697E7</v>
      </c>
      <c r="E19550" s="17">
        <v>4761200.0</v>
      </c>
      <c r="F19550" s="17">
        <v>9377200.0</v>
      </c>
      <c r="G19550" s="17">
        <v>1.8166577E7</v>
      </c>
      <c r="H19550" s="17">
        <v>3.9283585E7</v>
      </c>
    </row>
    <row r="19551">
      <c r="A19551" s="7" t="s">
        <v>40790</v>
      </c>
      <c r="B19551" s="17" t="s">
        <v>40791</v>
      </c>
      <c r="C19551" s="17">
        <v>48.0</v>
      </c>
      <c r="D19551" s="17">
        <v>1.459029615E7</v>
      </c>
      <c r="E19551" s="17">
        <v>4379047.0</v>
      </c>
      <c r="F19551" s="17">
        <v>8695938.0</v>
      </c>
      <c r="G19551" s="17">
        <v>1.4616734E7</v>
      </c>
      <c r="H19551" s="17">
        <v>2.8648067E7</v>
      </c>
    </row>
    <row r="19552">
      <c r="A19552" s="7" t="s">
        <v>40790</v>
      </c>
      <c r="B19552" s="17" t="s">
        <v>40791</v>
      </c>
      <c r="C19552" s="17">
        <v>48.0</v>
      </c>
      <c r="D19552" s="17">
        <v>1.459029615E7</v>
      </c>
      <c r="E19552" s="17">
        <v>4379047.0</v>
      </c>
      <c r="F19552" s="17">
        <v>8695938.0</v>
      </c>
      <c r="G19552" s="17">
        <v>1.4616734E7</v>
      </c>
      <c r="H19552" s="17">
        <v>2.8648067E7</v>
      </c>
    </row>
    <row r="19553">
      <c r="A19553" s="7" t="s">
        <v>40792</v>
      </c>
      <c r="B19553" s="17" t="s">
        <v>40793</v>
      </c>
      <c r="C19553" s="17">
        <v>88.0</v>
      </c>
      <c r="D19553" s="17">
        <v>2.653352364E7</v>
      </c>
      <c r="E19553" s="17">
        <v>5446002.0</v>
      </c>
      <c r="F19553" s="17">
        <v>1.0398173E7</v>
      </c>
      <c r="G19553" s="17">
        <v>3.2023883E7</v>
      </c>
      <c r="H19553" s="17">
        <v>5.9458418E7</v>
      </c>
    </row>
    <row r="19554">
      <c r="A19554" s="7" t="s">
        <v>40792</v>
      </c>
      <c r="B19554" s="17" t="s">
        <v>40793</v>
      </c>
      <c r="C19554" s="17">
        <v>88.0</v>
      </c>
      <c r="D19554" s="17">
        <v>2.653352364E7</v>
      </c>
      <c r="E19554" s="17">
        <v>5446002.0</v>
      </c>
      <c r="F19554" s="17">
        <v>1.0398173E7</v>
      </c>
      <c r="G19554" s="17">
        <v>3.2023883E7</v>
      </c>
      <c r="H19554" s="17">
        <v>5.9458418E7</v>
      </c>
    </row>
    <row r="19555">
      <c r="A19555" s="7" t="s">
        <v>40794</v>
      </c>
      <c r="B19555" s="17" t="s">
        <v>40795</v>
      </c>
      <c r="C19555" s="17">
        <v>29.0</v>
      </c>
      <c r="D19555" s="17">
        <v>1.722496952E7</v>
      </c>
      <c r="E19555" s="17">
        <v>2647329.0</v>
      </c>
      <c r="F19555" s="17">
        <v>6186206.0</v>
      </c>
      <c r="G19555" s="17">
        <v>1.4439416E7</v>
      </c>
      <c r="H19555" s="17">
        <v>5.9807625E7</v>
      </c>
    </row>
    <row r="19556">
      <c r="A19556" s="7" t="s">
        <v>40794</v>
      </c>
      <c r="B19556" s="17" t="s">
        <v>40795</v>
      </c>
      <c r="C19556" s="17">
        <v>29.0</v>
      </c>
      <c r="D19556" s="17">
        <v>1.722496952E7</v>
      </c>
      <c r="E19556" s="17">
        <v>2647329.0</v>
      </c>
      <c r="F19556" s="17">
        <v>6186206.0</v>
      </c>
      <c r="G19556" s="17">
        <v>1.4439416E7</v>
      </c>
      <c r="H19556" s="17">
        <v>5.9807625E7</v>
      </c>
    </row>
    <row r="19557">
      <c r="A19557" s="7" t="s">
        <v>40797</v>
      </c>
      <c r="B19557" s="17" t="s">
        <v>40798</v>
      </c>
      <c r="C19557" s="17">
        <v>1.0</v>
      </c>
      <c r="D19557" s="17">
        <v>3047927.0</v>
      </c>
      <c r="E19557" s="17">
        <v>3047927.0</v>
      </c>
      <c r="F19557" s="17">
        <v>3047927.0</v>
      </c>
      <c r="G19557" s="17">
        <v>3047927.0</v>
      </c>
      <c r="H19557" s="17">
        <v>3047927.0</v>
      </c>
    </row>
    <row r="19558">
      <c r="A19558" s="7" t="s">
        <v>40797</v>
      </c>
      <c r="B19558" s="17" t="s">
        <v>40798</v>
      </c>
      <c r="C19558" s="17">
        <v>1.0</v>
      </c>
      <c r="D19558" s="17">
        <v>3047927.0</v>
      </c>
      <c r="E19558" s="17">
        <v>3047927.0</v>
      </c>
      <c r="F19558" s="17">
        <v>3047927.0</v>
      </c>
      <c r="G19558" s="17">
        <v>3047927.0</v>
      </c>
      <c r="H19558" s="17">
        <v>3047927.0</v>
      </c>
    </row>
    <row r="19559">
      <c r="A19559" s="7" t="s">
        <v>40799</v>
      </c>
      <c r="B19559" s="17" t="s">
        <v>40800</v>
      </c>
      <c r="C19559" s="17">
        <v>3.0</v>
      </c>
      <c r="D19559" s="17">
        <v>2.178791033E7</v>
      </c>
      <c r="E19559" s="17">
        <v>6410400.0</v>
      </c>
      <c r="F19559" s="17">
        <v>1.0547474E7</v>
      </c>
      <c r="G19559" s="17">
        <v>4.8405857E7</v>
      </c>
      <c r="H19559" s="17">
        <v>4.8405857E7</v>
      </c>
    </row>
    <row r="19560">
      <c r="A19560" s="7" t="s">
        <v>40799</v>
      </c>
      <c r="B19560" s="17" t="s">
        <v>40800</v>
      </c>
      <c r="C19560" s="17">
        <v>3.0</v>
      </c>
      <c r="D19560" s="17">
        <v>2.178791033E7</v>
      </c>
      <c r="E19560" s="17">
        <v>6410400.0</v>
      </c>
      <c r="F19560" s="17">
        <v>1.0547474E7</v>
      </c>
      <c r="G19560" s="17">
        <v>4.8405857E7</v>
      </c>
      <c r="H19560" s="17">
        <v>4.8405857E7</v>
      </c>
    </row>
    <row r="19561">
      <c r="A19561" s="7" t="s">
        <v>40801</v>
      </c>
      <c r="B19561" s="17" t="s">
        <v>40802</v>
      </c>
      <c r="C19561" s="17">
        <v>15.0</v>
      </c>
      <c r="D19561" s="17">
        <v>4.128991267E7</v>
      </c>
      <c r="E19561" s="17">
        <v>8731339.0</v>
      </c>
      <c r="F19561" s="17">
        <v>1.2974299E7</v>
      </c>
      <c r="G19561" s="17">
        <v>2.2149E7</v>
      </c>
      <c r="H19561" s="17">
        <v>5.6145486E7</v>
      </c>
    </row>
    <row r="19562">
      <c r="A19562" s="7" t="s">
        <v>40801</v>
      </c>
      <c r="B19562" s="17" t="s">
        <v>40802</v>
      </c>
      <c r="C19562" s="17">
        <v>15.0</v>
      </c>
      <c r="D19562" s="17">
        <v>4.128991267E7</v>
      </c>
      <c r="E19562" s="17">
        <v>8731339.0</v>
      </c>
      <c r="F19562" s="17">
        <v>1.2974299E7</v>
      </c>
      <c r="G19562" s="17">
        <v>2.2149E7</v>
      </c>
      <c r="H19562" s="17">
        <v>5.6145486E7</v>
      </c>
    </row>
    <row r="19563">
      <c r="A19563" s="7" t="s">
        <v>40803</v>
      </c>
      <c r="B19563" s="17" t="s">
        <v>40804</v>
      </c>
      <c r="C19563" s="17">
        <v>129.0</v>
      </c>
      <c r="D19563" s="17">
        <v>2.108371126E7</v>
      </c>
      <c r="E19563" s="17">
        <v>5584941.0</v>
      </c>
      <c r="F19563" s="17">
        <v>8990100.0</v>
      </c>
      <c r="G19563" s="17">
        <v>2.2089101E7</v>
      </c>
      <c r="H19563" s="17">
        <v>4.9907288E7</v>
      </c>
    </row>
    <row r="19564">
      <c r="A19564" s="7" t="s">
        <v>40803</v>
      </c>
      <c r="B19564" s="17" t="s">
        <v>40804</v>
      </c>
      <c r="C19564" s="17">
        <v>129.0</v>
      </c>
      <c r="D19564" s="17">
        <v>2.108371126E7</v>
      </c>
      <c r="E19564" s="17">
        <v>5584941.0</v>
      </c>
      <c r="F19564" s="17">
        <v>8990100.0</v>
      </c>
      <c r="G19564" s="17">
        <v>2.2089101E7</v>
      </c>
      <c r="H19564" s="17">
        <v>4.9907288E7</v>
      </c>
    </row>
    <row r="19565">
      <c r="A19565" s="7" t="s">
        <v>40805</v>
      </c>
      <c r="B19565" s="17" t="s">
        <v>40806</v>
      </c>
      <c r="C19565" s="17">
        <v>4.0</v>
      </c>
      <c r="D19565" s="17">
        <v>8148822.0</v>
      </c>
      <c r="E19565" s="17">
        <v>1554938.0</v>
      </c>
      <c r="F19565" s="17">
        <v>2525303.0</v>
      </c>
      <c r="G19565" s="17">
        <v>9664813.0</v>
      </c>
      <c r="H19565" s="17">
        <v>1.8850234E7</v>
      </c>
    </row>
    <row r="19566">
      <c r="A19566" s="7" t="s">
        <v>40805</v>
      </c>
      <c r="B19566" s="17" t="s">
        <v>40806</v>
      </c>
      <c r="C19566" s="17">
        <v>4.0</v>
      </c>
      <c r="D19566" s="17">
        <v>8148822.0</v>
      </c>
      <c r="E19566" s="17">
        <v>1554938.0</v>
      </c>
      <c r="F19566" s="17">
        <v>2525303.0</v>
      </c>
      <c r="G19566" s="17">
        <v>9664813.0</v>
      </c>
      <c r="H19566" s="17">
        <v>1.8850234E7</v>
      </c>
    </row>
    <row r="19567">
      <c r="A19567" s="7" t="s">
        <v>40807</v>
      </c>
      <c r="B19567" s="17" t="s">
        <v>40808</v>
      </c>
      <c r="C19567" s="17">
        <v>3178.0</v>
      </c>
      <c r="D19567" s="17">
        <v>2.501709865E7</v>
      </c>
      <c r="E19567" s="17">
        <v>7595970.0</v>
      </c>
      <c r="F19567" s="17">
        <v>1.3910977E7</v>
      </c>
      <c r="G19567" s="17">
        <v>3.0097735E7</v>
      </c>
      <c r="H19567" s="17">
        <v>5.7174201E7</v>
      </c>
    </row>
    <row r="19568">
      <c r="A19568" s="7" t="s">
        <v>40807</v>
      </c>
      <c r="B19568" s="17" t="s">
        <v>40808</v>
      </c>
      <c r="C19568" s="17">
        <v>3178.0</v>
      </c>
      <c r="D19568" s="17">
        <v>2.501709865E7</v>
      </c>
      <c r="E19568" s="17">
        <v>7595970.0</v>
      </c>
      <c r="F19568" s="17">
        <v>1.3910977E7</v>
      </c>
      <c r="G19568" s="17">
        <v>3.0097735E7</v>
      </c>
      <c r="H19568" s="17">
        <v>5.7174201E7</v>
      </c>
    </row>
    <row r="19569">
      <c r="A19569" s="7" t="s">
        <v>40809</v>
      </c>
      <c r="B19569" s="17" t="s">
        <v>40810</v>
      </c>
      <c r="C19569" s="17">
        <v>721.0</v>
      </c>
      <c r="D19569" s="17">
        <v>2.754553776E7</v>
      </c>
      <c r="E19569" s="17">
        <v>7652824.0</v>
      </c>
      <c r="F19569" s="17">
        <v>2.0342202E7</v>
      </c>
      <c r="G19569" s="17">
        <v>3.9512681E7</v>
      </c>
      <c r="H19569" s="17">
        <v>5.6571747E7</v>
      </c>
    </row>
    <row r="19570">
      <c r="A19570" s="7" t="s">
        <v>40809</v>
      </c>
      <c r="B19570" s="17" t="s">
        <v>40810</v>
      </c>
      <c r="C19570" s="17">
        <v>721.0</v>
      </c>
      <c r="D19570" s="17">
        <v>2.754553776E7</v>
      </c>
      <c r="E19570" s="17">
        <v>7652824.0</v>
      </c>
      <c r="F19570" s="17">
        <v>2.0342202E7</v>
      </c>
      <c r="G19570" s="17">
        <v>3.9512681E7</v>
      </c>
      <c r="H19570" s="17">
        <v>5.6571747E7</v>
      </c>
    </row>
    <row r="19571">
      <c r="A19571" s="7" t="s">
        <v>40811</v>
      </c>
      <c r="B19571" s="17" t="s">
        <v>40812</v>
      </c>
      <c r="C19571" s="17">
        <v>183.0</v>
      </c>
      <c r="D19571" s="17">
        <v>3.176356556E7</v>
      </c>
      <c r="E19571" s="17">
        <v>8749922.0</v>
      </c>
      <c r="F19571" s="17">
        <v>2.3324593E7</v>
      </c>
      <c r="G19571" s="17">
        <v>4.466996E7</v>
      </c>
      <c r="H19571" s="17">
        <v>6.8034282E7</v>
      </c>
    </row>
    <row r="19572">
      <c r="A19572" s="7" t="s">
        <v>40811</v>
      </c>
      <c r="B19572" s="17" t="s">
        <v>40812</v>
      </c>
      <c r="C19572" s="17">
        <v>183.0</v>
      </c>
      <c r="D19572" s="17">
        <v>3.176356556E7</v>
      </c>
      <c r="E19572" s="17">
        <v>8749922.0</v>
      </c>
      <c r="F19572" s="17">
        <v>2.3324593E7</v>
      </c>
      <c r="G19572" s="17">
        <v>4.466996E7</v>
      </c>
      <c r="H19572" s="17">
        <v>6.8034282E7</v>
      </c>
    </row>
    <row r="19573">
      <c r="A19573" s="7" t="s">
        <v>40813</v>
      </c>
      <c r="B19573" s="17" t="s">
        <v>40814</v>
      </c>
      <c r="C19573" s="17">
        <v>16.0</v>
      </c>
      <c r="D19573" s="17">
        <v>2.253901475E7</v>
      </c>
      <c r="E19573" s="17">
        <v>5250696.0</v>
      </c>
      <c r="F19573" s="17">
        <v>9007025.0</v>
      </c>
      <c r="G19573" s="17">
        <v>2.4376474E7</v>
      </c>
      <c r="H19573" s="17">
        <v>6.514693E7</v>
      </c>
    </row>
    <row r="19574">
      <c r="A19574" s="7" t="s">
        <v>40813</v>
      </c>
      <c r="B19574" s="17" t="s">
        <v>40814</v>
      </c>
      <c r="C19574" s="17">
        <v>16.0</v>
      </c>
      <c r="D19574" s="17">
        <v>2.253901475E7</v>
      </c>
      <c r="E19574" s="17">
        <v>5250696.0</v>
      </c>
      <c r="F19574" s="17">
        <v>9007025.0</v>
      </c>
      <c r="G19574" s="17">
        <v>2.4376474E7</v>
      </c>
      <c r="H19574" s="17">
        <v>6.514693E7</v>
      </c>
    </row>
    <row r="19575">
      <c r="A19575" s="7" t="s">
        <v>40815</v>
      </c>
      <c r="B19575" s="17" t="s">
        <v>40816</v>
      </c>
      <c r="C19575" s="17">
        <v>88.0</v>
      </c>
      <c r="D19575" s="17">
        <v>2.068077161E7</v>
      </c>
      <c r="E19575" s="17">
        <v>6649300.0</v>
      </c>
      <c r="F19575" s="17">
        <v>1.4510657E7</v>
      </c>
      <c r="G19575" s="17">
        <v>2.6753214E7</v>
      </c>
      <c r="H19575" s="17">
        <v>4.284373E7</v>
      </c>
    </row>
    <row r="19576">
      <c r="A19576" s="7" t="s">
        <v>40815</v>
      </c>
      <c r="B19576" s="17" t="s">
        <v>40816</v>
      </c>
      <c r="C19576" s="17">
        <v>88.0</v>
      </c>
      <c r="D19576" s="17">
        <v>2.068077161E7</v>
      </c>
      <c r="E19576" s="17">
        <v>6649300.0</v>
      </c>
      <c r="F19576" s="17">
        <v>1.4510657E7</v>
      </c>
      <c r="G19576" s="17">
        <v>2.6753214E7</v>
      </c>
      <c r="H19576" s="17">
        <v>4.284373E7</v>
      </c>
    </row>
    <row r="19577">
      <c r="A19577" s="7" t="s">
        <v>40817</v>
      </c>
      <c r="B19577" s="17" t="s">
        <v>40818</v>
      </c>
      <c r="C19577" s="17">
        <v>562.0</v>
      </c>
      <c r="D19577" s="17">
        <v>2.028425291E7</v>
      </c>
      <c r="E19577" s="17">
        <v>5575151.0</v>
      </c>
      <c r="F19577" s="17">
        <v>1.2508567E7</v>
      </c>
      <c r="G19577" s="17">
        <v>2.9776512E7</v>
      </c>
      <c r="H19577" s="17">
        <v>4.865855E7</v>
      </c>
    </row>
    <row r="19578">
      <c r="A19578" s="7" t="s">
        <v>40817</v>
      </c>
      <c r="B19578" s="17" t="s">
        <v>40818</v>
      </c>
      <c r="C19578" s="17">
        <v>562.0</v>
      </c>
      <c r="D19578" s="17">
        <v>2.028425291E7</v>
      </c>
      <c r="E19578" s="17">
        <v>5575151.0</v>
      </c>
      <c r="F19578" s="17">
        <v>1.2508567E7</v>
      </c>
      <c r="G19578" s="17">
        <v>2.9776512E7</v>
      </c>
      <c r="H19578" s="17">
        <v>4.865855E7</v>
      </c>
    </row>
    <row r="19579">
      <c r="A19579" s="7" t="s">
        <v>40820</v>
      </c>
      <c r="B19579" s="17" t="s">
        <v>40821</v>
      </c>
      <c r="C19579" s="17">
        <v>1849.0</v>
      </c>
      <c r="D19579" s="17">
        <v>1.920441569E7</v>
      </c>
      <c r="E19579" s="17">
        <v>5428268.0</v>
      </c>
      <c r="F19579" s="17">
        <v>1.098383E7</v>
      </c>
      <c r="G19579" s="17">
        <v>2.4328948E7</v>
      </c>
      <c r="H19579" s="17">
        <v>4.5668384E7</v>
      </c>
    </row>
    <row r="19580">
      <c r="A19580" s="7" t="s">
        <v>40820</v>
      </c>
      <c r="B19580" s="17" t="s">
        <v>40821</v>
      </c>
      <c r="C19580" s="17">
        <v>1849.0</v>
      </c>
      <c r="D19580" s="17">
        <v>1.920441569E7</v>
      </c>
      <c r="E19580" s="17">
        <v>5428268.0</v>
      </c>
      <c r="F19580" s="17">
        <v>1.098383E7</v>
      </c>
      <c r="G19580" s="17">
        <v>2.4328948E7</v>
      </c>
      <c r="H19580" s="17">
        <v>4.5668384E7</v>
      </c>
    </row>
    <row r="19581">
      <c r="A19581" s="7" t="s">
        <v>40822</v>
      </c>
      <c r="B19581" s="17" t="s">
        <v>40823</v>
      </c>
      <c r="C19581" s="17">
        <v>2706.0</v>
      </c>
      <c r="D19581" s="17">
        <v>2.71617155E7</v>
      </c>
      <c r="E19581" s="17">
        <v>6211989.0</v>
      </c>
      <c r="F19581" s="17">
        <v>1.4259122E7</v>
      </c>
      <c r="G19581" s="17">
        <v>3.9413507E7</v>
      </c>
      <c r="H19581" s="17">
        <v>7.167568E7</v>
      </c>
    </row>
    <row r="19582">
      <c r="A19582" s="7" t="s">
        <v>40822</v>
      </c>
      <c r="B19582" s="17" t="s">
        <v>40823</v>
      </c>
      <c r="C19582" s="17">
        <v>2706.0</v>
      </c>
      <c r="D19582" s="17">
        <v>2.71617155E7</v>
      </c>
      <c r="E19582" s="17">
        <v>6211989.0</v>
      </c>
      <c r="F19582" s="17">
        <v>1.4259122E7</v>
      </c>
      <c r="G19582" s="17">
        <v>3.9413507E7</v>
      </c>
      <c r="H19582" s="17">
        <v>7.167568E7</v>
      </c>
    </row>
    <row r="19583">
      <c r="A19583" s="7" t="s">
        <v>40824</v>
      </c>
      <c r="B19583" s="17" t="s">
        <v>40825</v>
      </c>
      <c r="C19583" s="17">
        <v>15.0</v>
      </c>
      <c r="D19583" s="17">
        <v>1.782234647E7</v>
      </c>
      <c r="E19583" s="17">
        <v>6130504.0</v>
      </c>
      <c r="F19583" s="17">
        <v>1.6258783E7</v>
      </c>
      <c r="G19583" s="17">
        <v>2.3332128E7</v>
      </c>
      <c r="H19583" s="17">
        <v>4.0581575E7</v>
      </c>
    </row>
    <row r="19584">
      <c r="A19584" s="7" t="s">
        <v>40824</v>
      </c>
      <c r="B19584" s="17" t="s">
        <v>40825</v>
      </c>
      <c r="C19584" s="17">
        <v>15.0</v>
      </c>
      <c r="D19584" s="17">
        <v>1.782234647E7</v>
      </c>
      <c r="E19584" s="17">
        <v>6130504.0</v>
      </c>
      <c r="F19584" s="17">
        <v>1.6258783E7</v>
      </c>
      <c r="G19584" s="17">
        <v>2.3332128E7</v>
      </c>
      <c r="H19584" s="17">
        <v>4.0581575E7</v>
      </c>
    </row>
    <row r="19585">
      <c r="A19585" s="7" t="s">
        <v>40826</v>
      </c>
      <c r="B19585" s="17" t="s">
        <v>40827</v>
      </c>
      <c r="C19585" s="17">
        <v>22.0</v>
      </c>
      <c r="D19585" s="17">
        <v>4.216284559E7</v>
      </c>
      <c r="E19585" s="17">
        <v>1.6877353E7</v>
      </c>
      <c r="F19585" s="17">
        <v>2.7041483E7</v>
      </c>
      <c r="G19585" s="17">
        <v>6.7502225E7</v>
      </c>
      <c r="H19585" s="17">
        <v>8.321343E7</v>
      </c>
    </row>
    <row r="19586">
      <c r="A19586" s="7" t="s">
        <v>40826</v>
      </c>
      <c r="B19586" s="17" t="s">
        <v>40827</v>
      </c>
      <c r="C19586" s="17">
        <v>22.0</v>
      </c>
      <c r="D19586" s="17">
        <v>4.216284559E7</v>
      </c>
      <c r="E19586" s="17">
        <v>1.6877353E7</v>
      </c>
      <c r="F19586" s="17">
        <v>2.7041483E7</v>
      </c>
      <c r="G19586" s="17">
        <v>6.7502225E7</v>
      </c>
      <c r="H19586" s="17">
        <v>8.321343E7</v>
      </c>
    </row>
    <row r="19587">
      <c r="A19587" s="7" t="s">
        <v>40828</v>
      </c>
      <c r="B19587" s="17" t="s">
        <v>40829</v>
      </c>
      <c r="C19587" s="17">
        <v>7.0</v>
      </c>
      <c r="D19587" s="17">
        <v>2.1040284E7</v>
      </c>
      <c r="E19587" s="17">
        <v>4752000.0</v>
      </c>
      <c r="F19587" s="17">
        <v>1.0082372E7</v>
      </c>
      <c r="G19587" s="17">
        <v>5.0903762E7</v>
      </c>
      <c r="H19587" s="17">
        <v>5.5239015E7</v>
      </c>
    </row>
    <row r="19588">
      <c r="A19588" s="7" t="s">
        <v>40828</v>
      </c>
      <c r="B19588" s="17" t="s">
        <v>40829</v>
      </c>
      <c r="C19588" s="17">
        <v>7.0</v>
      </c>
      <c r="D19588" s="17">
        <v>2.1040284E7</v>
      </c>
      <c r="E19588" s="17">
        <v>4752000.0</v>
      </c>
      <c r="F19588" s="17">
        <v>1.0082372E7</v>
      </c>
      <c r="G19588" s="17">
        <v>5.0903762E7</v>
      </c>
      <c r="H19588" s="17">
        <v>5.5239015E7</v>
      </c>
    </row>
    <row r="19589">
      <c r="A19589" s="7" t="s">
        <v>40830</v>
      </c>
      <c r="B19589" s="17" t="s">
        <v>40831</v>
      </c>
      <c r="C19589" s="17">
        <v>6.0</v>
      </c>
      <c r="D19589" s="17">
        <v>1.175873833E7</v>
      </c>
      <c r="E19589" s="17">
        <v>3549727.0</v>
      </c>
      <c r="F19589" s="17">
        <v>4587694.0</v>
      </c>
      <c r="G19589" s="17">
        <v>2.2310757E7</v>
      </c>
      <c r="H19589" s="17">
        <v>3.3449979E7</v>
      </c>
    </row>
    <row r="19590">
      <c r="A19590" s="7" t="s">
        <v>40830</v>
      </c>
      <c r="B19590" s="17" t="s">
        <v>40831</v>
      </c>
      <c r="C19590" s="17">
        <v>6.0</v>
      </c>
      <c r="D19590" s="17">
        <v>1.175873833E7</v>
      </c>
      <c r="E19590" s="17">
        <v>3549727.0</v>
      </c>
      <c r="F19590" s="17">
        <v>4587694.0</v>
      </c>
      <c r="G19590" s="17">
        <v>2.2310757E7</v>
      </c>
      <c r="H19590" s="17">
        <v>3.3449979E7</v>
      </c>
    </row>
    <row r="19591">
      <c r="A19591" s="7" t="s">
        <v>40832</v>
      </c>
      <c r="B19591" s="17" t="s">
        <v>40833</v>
      </c>
      <c r="C19591" s="17">
        <v>1.0</v>
      </c>
      <c r="D19591" s="17">
        <v>1.2026589E7</v>
      </c>
      <c r="E19591" s="17">
        <v>1.2026589E7</v>
      </c>
      <c r="F19591" s="17">
        <v>1.2026589E7</v>
      </c>
      <c r="G19591" s="17">
        <v>1.2026589E7</v>
      </c>
      <c r="H19591" s="17">
        <v>1.2026589E7</v>
      </c>
    </row>
    <row r="19592">
      <c r="A19592" s="7" t="s">
        <v>40832</v>
      </c>
      <c r="B19592" s="17" t="s">
        <v>40833</v>
      </c>
      <c r="C19592" s="17">
        <v>1.0</v>
      </c>
      <c r="D19592" s="17">
        <v>1.2026589E7</v>
      </c>
      <c r="E19592" s="17">
        <v>1.2026589E7</v>
      </c>
      <c r="F19592" s="17">
        <v>1.2026589E7</v>
      </c>
      <c r="G19592" s="17">
        <v>1.2026589E7</v>
      </c>
      <c r="H19592" s="17">
        <v>1.2026589E7</v>
      </c>
    </row>
    <row r="19593">
      <c r="A19593" s="7" t="s">
        <v>40835</v>
      </c>
      <c r="B19593" s="17" t="s">
        <v>40836</v>
      </c>
      <c r="C19593" s="17">
        <v>9.0</v>
      </c>
      <c r="D19593" s="17">
        <v>2.230611822E7</v>
      </c>
      <c r="E19593" s="17">
        <v>5292149.0</v>
      </c>
      <c r="F19593" s="17">
        <v>1.4513E7</v>
      </c>
      <c r="G19593" s="17">
        <v>3.82354E7</v>
      </c>
      <c r="H19593" s="17">
        <v>6.6682546E7</v>
      </c>
    </row>
    <row r="19594">
      <c r="A19594" s="7" t="s">
        <v>40835</v>
      </c>
      <c r="B19594" s="17" t="s">
        <v>40836</v>
      </c>
      <c r="C19594" s="17">
        <v>9.0</v>
      </c>
      <c r="D19594" s="17">
        <v>2.230611822E7</v>
      </c>
      <c r="E19594" s="17">
        <v>5292149.0</v>
      </c>
      <c r="F19594" s="17">
        <v>1.4513E7</v>
      </c>
      <c r="G19594" s="17">
        <v>3.82354E7</v>
      </c>
      <c r="H19594" s="17">
        <v>6.6682546E7</v>
      </c>
    </row>
    <row r="19595">
      <c r="A19595" s="7" t="s">
        <v>40837</v>
      </c>
      <c r="B19595" s="17" t="s">
        <v>40838</v>
      </c>
      <c r="C19595" s="17">
        <v>20.0</v>
      </c>
      <c r="D19595" s="17">
        <v>2.46320328E7</v>
      </c>
      <c r="E19595" s="17">
        <v>5309272.0</v>
      </c>
      <c r="F19595" s="17">
        <v>1.5493731E7</v>
      </c>
      <c r="G19595" s="17">
        <v>3.1535955E7</v>
      </c>
      <c r="H19595" s="17">
        <v>5.9648449E7</v>
      </c>
    </row>
    <row r="19596">
      <c r="A19596" s="7" t="s">
        <v>40837</v>
      </c>
      <c r="B19596" s="17" t="s">
        <v>40838</v>
      </c>
      <c r="C19596" s="17">
        <v>20.0</v>
      </c>
      <c r="D19596" s="17">
        <v>2.46320328E7</v>
      </c>
      <c r="E19596" s="17">
        <v>5309272.0</v>
      </c>
      <c r="F19596" s="17">
        <v>1.5493731E7</v>
      </c>
      <c r="G19596" s="17">
        <v>3.1535955E7</v>
      </c>
      <c r="H19596" s="17">
        <v>5.9648449E7</v>
      </c>
    </row>
    <row r="19597">
      <c r="A19597" s="7" t="s">
        <v>40839</v>
      </c>
      <c r="B19597" s="17" t="s">
        <v>40840</v>
      </c>
      <c r="C19597" s="17">
        <v>151.0</v>
      </c>
      <c r="D19597" s="17">
        <v>1.426373462E7</v>
      </c>
      <c r="E19597" s="17">
        <v>6920412.0</v>
      </c>
      <c r="F19597" s="17">
        <v>1.0389721E7</v>
      </c>
      <c r="G19597" s="17">
        <v>1.6380583E7</v>
      </c>
      <c r="H19597" s="17">
        <v>2.873804E7</v>
      </c>
    </row>
    <row r="19598">
      <c r="A19598" s="7" t="s">
        <v>40839</v>
      </c>
      <c r="B19598" s="17" t="s">
        <v>40840</v>
      </c>
      <c r="C19598" s="17">
        <v>151.0</v>
      </c>
      <c r="D19598" s="17">
        <v>1.426373462E7</v>
      </c>
      <c r="E19598" s="17">
        <v>6920412.0</v>
      </c>
      <c r="F19598" s="17">
        <v>1.0389721E7</v>
      </c>
      <c r="G19598" s="17">
        <v>1.6380583E7</v>
      </c>
      <c r="H19598" s="17">
        <v>2.873804E7</v>
      </c>
    </row>
    <row r="19599">
      <c r="A19599" s="7" t="s">
        <v>40841</v>
      </c>
      <c r="B19599" s="17" t="s">
        <v>40842</v>
      </c>
      <c r="C19599" s="17">
        <v>69.0</v>
      </c>
      <c r="D19599" s="17">
        <v>1.78848842E7</v>
      </c>
      <c r="E19599" s="17">
        <v>7280585.0</v>
      </c>
      <c r="F19599" s="17">
        <v>1.1239501E7</v>
      </c>
      <c r="G19599" s="17">
        <v>2.30175E7</v>
      </c>
      <c r="H19599" s="17">
        <v>3.9592353E7</v>
      </c>
    </row>
    <row r="19600">
      <c r="A19600" s="7" t="s">
        <v>40841</v>
      </c>
      <c r="B19600" s="17" t="s">
        <v>40842</v>
      </c>
      <c r="C19600" s="17">
        <v>69.0</v>
      </c>
      <c r="D19600" s="17">
        <v>1.78848842E7</v>
      </c>
      <c r="E19600" s="17">
        <v>7280585.0</v>
      </c>
      <c r="F19600" s="17">
        <v>1.1239501E7</v>
      </c>
      <c r="G19600" s="17">
        <v>2.30175E7</v>
      </c>
      <c r="H19600" s="17">
        <v>3.9592353E7</v>
      </c>
    </row>
    <row r="19601">
      <c r="A19601" s="7" t="s">
        <v>40843</v>
      </c>
      <c r="B19601" s="17" t="s">
        <v>40844</v>
      </c>
      <c r="C19601" s="17">
        <v>19.0</v>
      </c>
      <c r="D19601" s="17">
        <v>1.851939084E7</v>
      </c>
      <c r="E19601" s="17">
        <v>6495159.0</v>
      </c>
      <c r="F19601" s="17">
        <v>1.3536889E7</v>
      </c>
      <c r="G19601" s="17">
        <v>2.9154623E7</v>
      </c>
      <c r="H19601" s="17">
        <v>4.8226222E7</v>
      </c>
    </row>
    <row r="19602">
      <c r="A19602" s="7" t="s">
        <v>40843</v>
      </c>
      <c r="B19602" s="17" t="s">
        <v>40844</v>
      </c>
      <c r="C19602" s="17">
        <v>19.0</v>
      </c>
      <c r="D19602" s="17">
        <v>1.851939084E7</v>
      </c>
      <c r="E19602" s="17">
        <v>6495159.0</v>
      </c>
      <c r="F19602" s="17">
        <v>1.3536889E7</v>
      </c>
      <c r="G19602" s="17">
        <v>2.9154623E7</v>
      </c>
      <c r="H19602" s="17">
        <v>4.8226222E7</v>
      </c>
    </row>
    <row r="19603">
      <c r="A19603" s="7" t="s">
        <v>40846</v>
      </c>
      <c r="B19603" s="17" t="s">
        <v>40847</v>
      </c>
      <c r="C19603" s="17">
        <v>9.0</v>
      </c>
      <c r="D19603" s="17">
        <v>8944113.889</v>
      </c>
      <c r="E19603" s="17">
        <v>7374109.0</v>
      </c>
      <c r="F19603" s="17">
        <v>8248137.0</v>
      </c>
      <c r="G19603" s="17">
        <v>1.0580196E7</v>
      </c>
      <c r="H19603" s="17">
        <v>1.830523E7</v>
      </c>
    </row>
    <row r="19604">
      <c r="A19604" s="7" t="s">
        <v>40846</v>
      </c>
      <c r="B19604" s="17" t="s">
        <v>40847</v>
      </c>
      <c r="C19604" s="17">
        <v>9.0</v>
      </c>
      <c r="D19604" s="17">
        <v>8944113.889</v>
      </c>
      <c r="E19604" s="17">
        <v>7374109.0</v>
      </c>
      <c r="F19604" s="17">
        <v>8248137.0</v>
      </c>
      <c r="G19604" s="17">
        <v>1.0580196E7</v>
      </c>
      <c r="H19604" s="17">
        <v>1.830523E7</v>
      </c>
    </row>
    <row r="19605">
      <c r="A19605" s="7" t="s">
        <v>40848</v>
      </c>
      <c r="B19605" s="17" t="s">
        <v>40849</v>
      </c>
      <c r="C19605" s="17">
        <v>7.0</v>
      </c>
      <c r="D19605" s="17">
        <v>2.590428143E7</v>
      </c>
      <c r="E19605" s="17">
        <v>1.0845355E7</v>
      </c>
      <c r="F19605" s="17">
        <v>2.1760827E7</v>
      </c>
      <c r="G19605" s="17">
        <v>3.5896661E7</v>
      </c>
      <c r="H19605" s="17">
        <v>5.6450768E7</v>
      </c>
    </row>
    <row r="19606">
      <c r="A19606" s="7" t="s">
        <v>40848</v>
      </c>
      <c r="B19606" s="17" t="s">
        <v>40849</v>
      </c>
      <c r="C19606" s="17">
        <v>7.0</v>
      </c>
      <c r="D19606" s="17">
        <v>2.590428143E7</v>
      </c>
      <c r="E19606" s="17">
        <v>1.0845355E7</v>
      </c>
      <c r="F19606" s="17">
        <v>2.1760827E7</v>
      </c>
      <c r="G19606" s="17">
        <v>3.5896661E7</v>
      </c>
      <c r="H19606" s="17">
        <v>5.6450768E7</v>
      </c>
    </row>
    <row r="19607">
      <c r="A19607" s="7" t="s">
        <v>40850</v>
      </c>
      <c r="B19607" s="17" t="s">
        <v>40851</v>
      </c>
      <c r="C19607" s="17">
        <v>116.0</v>
      </c>
      <c r="D19607" s="17">
        <v>1.03095679E7</v>
      </c>
      <c r="E19607" s="17">
        <v>4024533.0</v>
      </c>
      <c r="F19607" s="17">
        <v>7368575.0</v>
      </c>
      <c r="G19607" s="17">
        <v>1.2719071E7</v>
      </c>
      <c r="H19607" s="17">
        <v>2.1584844E7</v>
      </c>
    </row>
    <row r="19608">
      <c r="A19608" s="7" t="s">
        <v>40850</v>
      </c>
      <c r="B19608" s="17" t="s">
        <v>40851</v>
      </c>
      <c r="C19608" s="17">
        <v>116.0</v>
      </c>
      <c r="D19608" s="17">
        <v>1.03095679E7</v>
      </c>
      <c r="E19608" s="17">
        <v>4024533.0</v>
      </c>
      <c r="F19608" s="17">
        <v>7368575.0</v>
      </c>
      <c r="G19608" s="17">
        <v>1.2719071E7</v>
      </c>
      <c r="H19608" s="17">
        <v>2.1584844E7</v>
      </c>
    </row>
    <row r="19609">
      <c r="A19609" s="7" t="s">
        <v>40853</v>
      </c>
      <c r="B19609" s="17" t="s">
        <v>40854</v>
      </c>
      <c r="C19609" s="17">
        <v>100.0</v>
      </c>
      <c r="D19609" s="17">
        <v>1.71212516E7</v>
      </c>
      <c r="E19609" s="17">
        <v>5441676.0</v>
      </c>
      <c r="F19609" s="17">
        <v>1.1309325E7</v>
      </c>
      <c r="G19609" s="17">
        <v>2.34145E7</v>
      </c>
      <c r="H19609" s="17">
        <v>3.889455E7</v>
      </c>
    </row>
    <row r="19610">
      <c r="A19610" s="7" t="s">
        <v>40853</v>
      </c>
      <c r="B19610" s="17" t="s">
        <v>40854</v>
      </c>
      <c r="C19610" s="17">
        <v>100.0</v>
      </c>
      <c r="D19610" s="17">
        <v>1.71212516E7</v>
      </c>
      <c r="E19610" s="17">
        <v>5441676.0</v>
      </c>
      <c r="F19610" s="17">
        <v>1.1309325E7</v>
      </c>
      <c r="G19610" s="17">
        <v>2.34145E7</v>
      </c>
      <c r="H19610" s="17">
        <v>3.889455E7</v>
      </c>
    </row>
    <row r="19611">
      <c r="A19611" s="7" t="s">
        <v>40855</v>
      </c>
      <c r="B19611" s="17" t="s">
        <v>40856</v>
      </c>
      <c r="C19611" s="17">
        <v>115.0</v>
      </c>
      <c r="D19611" s="17">
        <v>3.826146036E7</v>
      </c>
      <c r="E19611" s="17">
        <v>1.0580774E7</v>
      </c>
      <c r="F19611" s="17">
        <v>2.8112176E7</v>
      </c>
      <c r="G19611" s="17">
        <v>6.3592152E7</v>
      </c>
      <c r="H19611" s="17">
        <v>8.7298892E7</v>
      </c>
    </row>
    <row r="19612">
      <c r="A19612" s="7" t="s">
        <v>40855</v>
      </c>
      <c r="B19612" s="17" t="s">
        <v>40856</v>
      </c>
      <c r="C19612" s="17">
        <v>115.0</v>
      </c>
      <c r="D19612" s="17">
        <v>3.826146036E7</v>
      </c>
      <c r="E19612" s="17">
        <v>1.0580774E7</v>
      </c>
      <c r="F19612" s="17">
        <v>2.8112176E7</v>
      </c>
      <c r="G19612" s="17">
        <v>6.3592152E7</v>
      </c>
      <c r="H19612" s="17">
        <v>8.7298892E7</v>
      </c>
    </row>
    <row r="19613">
      <c r="A19613" s="7" t="s">
        <v>40857</v>
      </c>
      <c r="B19613" s="17" t="s">
        <v>40858</v>
      </c>
      <c r="C19613" s="17">
        <v>159.0</v>
      </c>
      <c r="D19613" s="17">
        <v>4.944490037E7</v>
      </c>
      <c r="E19613" s="17">
        <v>2.0193501E7</v>
      </c>
      <c r="F19613" s="17">
        <v>5.0401983E7</v>
      </c>
      <c r="G19613" s="17">
        <v>7.5819643E7</v>
      </c>
      <c r="H19613" s="17">
        <v>8.5445288E7</v>
      </c>
    </row>
    <row r="19614">
      <c r="A19614" s="7" t="s">
        <v>40857</v>
      </c>
      <c r="B19614" s="17" t="s">
        <v>40858</v>
      </c>
      <c r="C19614" s="17">
        <v>159.0</v>
      </c>
      <c r="D19614" s="17">
        <v>4.944490037E7</v>
      </c>
      <c r="E19614" s="17">
        <v>2.0193501E7</v>
      </c>
      <c r="F19614" s="17">
        <v>5.0401983E7</v>
      </c>
      <c r="G19614" s="17">
        <v>7.5819643E7</v>
      </c>
      <c r="H19614" s="17">
        <v>8.5445288E7</v>
      </c>
    </row>
    <row r="19615">
      <c r="A19615" s="7" t="s">
        <v>40859</v>
      </c>
      <c r="B19615" s="17" t="s">
        <v>40860</v>
      </c>
      <c r="C19615" s="17">
        <v>3.0</v>
      </c>
      <c r="D19615" s="17">
        <v>9635460.667</v>
      </c>
      <c r="E19615" s="17">
        <v>5677571.0</v>
      </c>
      <c r="F19615" s="17">
        <v>7124517.0</v>
      </c>
      <c r="G19615" s="17">
        <v>1.6104294E7</v>
      </c>
      <c r="H19615" s="17">
        <v>1.6104294E7</v>
      </c>
    </row>
    <row r="19616">
      <c r="A19616" s="7" t="s">
        <v>40859</v>
      </c>
      <c r="B19616" s="17" t="s">
        <v>40860</v>
      </c>
      <c r="C19616" s="17">
        <v>3.0</v>
      </c>
      <c r="D19616" s="17">
        <v>9635460.667</v>
      </c>
      <c r="E19616" s="17">
        <v>5677571.0</v>
      </c>
      <c r="F19616" s="17">
        <v>7124517.0</v>
      </c>
      <c r="G19616" s="17">
        <v>1.6104294E7</v>
      </c>
      <c r="H19616" s="17">
        <v>1.6104294E7</v>
      </c>
    </row>
    <row r="19617">
      <c r="A19617" s="7" t="s">
        <v>40861</v>
      </c>
      <c r="B19617" s="17" t="s">
        <v>40862</v>
      </c>
      <c r="C19617" s="17">
        <v>1.0</v>
      </c>
      <c r="D19617" s="17">
        <v>2.4859889E7</v>
      </c>
      <c r="E19617" s="17">
        <v>2.4859889E7</v>
      </c>
      <c r="F19617" s="17">
        <v>2.4859889E7</v>
      </c>
      <c r="G19617" s="17">
        <v>2.4859889E7</v>
      </c>
      <c r="H19617" s="17">
        <v>2.4859889E7</v>
      </c>
    </row>
    <row r="19618">
      <c r="A19618" s="7" t="s">
        <v>40861</v>
      </c>
      <c r="B19618" s="17" t="s">
        <v>40862</v>
      </c>
      <c r="C19618" s="17">
        <v>1.0</v>
      </c>
      <c r="D19618" s="17">
        <v>2.4859889E7</v>
      </c>
      <c r="E19618" s="17">
        <v>2.4859889E7</v>
      </c>
      <c r="F19618" s="17">
        <v>2.4859889E7</v>
      </c>
      <c r="G19618" s="17">
        <v>2.4859889E7</v>
      </c>
      <c r="H19618" s="17">
        <v>2.4859889E7</v>
      </c>
    </row>
    <row r="19619">
      <c r="A19619" s="7" t="s">
        <v>40863</v>
      </c>
      <c r="B19619" s="17" t="s">
        <v>40864</v>
      </c>
      <c r="C19619" s="17">
        <v>2.0</v>
      </c>
      <c r="D19619" s="17">
        <v>2.6303158E7</v>
      </c>
      <c r="E19619" s="17">
        <v>2.439185E7</v>
      </c>
      <c r="F19619" s="17">
        <v>2.439185E7</v>
      </c>
      <c r="G19619" s="17">
        <v>2.8214466E7</v>
      </c>
      <c r="H19619" s="17">
        <v>2.8214466E7</v>
      </c>
    </row>
    <row r="19620">
      <c r="A19620" s="7" t="s">
        <v>40863</v>
      </c>
      <c r="B19620" s="17" t="s">
        <v>40864</v>
      </c>
      <c r="C19620" s="17">
        <v>2.0</v>
      </c>
      <c r="D19620" s="17">
        <v>2.6303158E7</v>
      </c>
      <c r="E19620" s="17">
        <v>2.439185E7</v>
      </c>
      <c r="F19620" s="17">
        <v>2.439185E7</v>
      </c>
      <c r="G19620" s="17">
        <v>2.8214466E7</v>
      </c>
      <c r="H19620" s="17">
        <v>2.8214466E7</v>
      </c>
    </row>
    <row r="19621">
      <c r="A19621" s="7" t="s">
        <v>40865</v>
      </c>
      <c r="B19621" s="17" t="s">
        <v>40866</v>
      </c>
      <c r="C19621" s="17">
        <v>25.0</v>
      </c>
      <c r="D19621" s="17">
        <v>1.879213624E7</v>
      </c>
      <c r="E19621" s="17">
        <v>5232630.0</v>
      </c>
      <c r="F19621" s="17">
        <v>9598577.0</v>
      </c>
      <c r="G19621" s="17">
        <v>2.1443914E7</v>
      </c>
      <c r="H19621" s="17">
        <v>3.6640867E7</v>
      </c>
    </row>
    <row r="19622">
      <c r="A19622" s="7" t="s">
        <v>40865</v>
      </c>
      <c r="B19622" s="17" t="s">
        <v>40866</v>
      </c>
      <c r="C19622" s="17">
        <v>25.0</v>
      </c>
      <c r="D19622" s="17">
        <v>1.879213624E7</v>
      </c>
      <c r="E19622" s="17">
        <v>5232630.0</v>
      </c>
      <c r="F19622" s="17">
        <v>9598577.0</v>
      </c>
      <c r="G19622" s="17">
        <v>2.1443914E7</v>
      </c>
      <c r="H19622" s="17">
        <v>3.6640867E7</v>
      </c>
    </row>
    <row r="19623">
      <c r="A19623" s="7" t="s">
        <v>40867</v>
      </c>
      <c r="B19623" s="17" t="s">
        <v>40868</v>
      </c>
      <c r="C19623" s="17">
        <v>33.0</v>
      </c>
      <c r="D19623" s="17">
        <v>4.255291361E7</v>
      </c>
      <c r="E19623" s="17">
        <v>1.4726E7</v>
      </c>
      <c r="F19623" s="17">
        <v>3.8215905E7</v>
      </c>
      <c r="G19623" s="17">
        <v>6.7133892E7</v>
      </c>
      <c r="H19623" s="17">
        <v>8.1481898E7</v>
      </c>
    </row>
    <row r="19624">
      <c r="A19624" s="7" t="s">
        <v>40867</v>
      </c>
      <c r="B19624" s="17" t="s">
        <v>40868</v>
      </c>
      <c r="C19624" s="17">
        <v>33.0</v>
      </c>
      <c r="D19624" s="17">
        <v>4.255291361E7</v>
      </c>
      <c r="E19624" s="17">
        <v>1.4726E7</v>
      </c>
      <c r="F19624" s="17">
        <v>3.8215905E7</v>
      </c>
      <c r="G19624" s="17">
        <v>6.7133892E7</v>
      </c>
      <c r="H19624" s="17">
        <v>8.1481898E7</v>
      </c>
    </row>
    <row r="19625">
      <c r="A19625" s="7" t="s">
        <v>40869</v>
      </c>
      <c r="B19625" s="17" t="s">
        <v>40870</v>
      </c>
      <c r="C19625" s="17">
        <v>56.0</v>
      </c>
      <c r="D19625" s="17">
        <v>3.553094105E7</v>
      </c>
      <c r="E19625" s="17">
        <v>9469493.0</v>
      </c>
      <c r="F19625" s="17">
        <v>2.6672843E7</v>
      </c>
      <c r="G19625" s="17">
        <v>4.4360855E7</v>
      </c>
      <c r="H19625" s="17">
        <v>8.3153637E7</v>
      </c>
    </row>
    <row r="19626">
      <c r="A19626" s="7" t="s">
        <v>40869</v>
      </c>
      <c r="B19626" s="17" t="s">
        <v>40870</v>
      </c>
      <c r="C19626" s="17">
        <v>56.0</v>
      </c>
      <c r="D19626" s="17">
        <v>3.553094105E7</v>
      </c>
      <c r="E19626" s="17">
        <v>9469493.0</v>
      </c>
      <c r="F19626" s="17">
        <v>2.6672843E7</v>
      </c>
      <c r="G19626" s="17">
        <v>4.4360855E7</v>
      </c>
      <c r="H19626" s="17">
        <v>8.3153637E7</v>
      </c>
    </row>
    <row r="19627">
      <c r="A19627" s="7" t="s">
        <v>40871</v>
      </c>
      <c r="B19627" s="17" t="s">
        <v>40872</v>
      </c>
      <c r="C19627" s="17">
        <v>17.0</v>
      </c>
      <c r="D19627" s="17">
        <v>3.434930688E7</v>
      </c>
      <c r="E19627" s="17">
        <v>1.2416539E7</v>
      </c>
      <c r="F19627" s="17">
        <v>2.0597664E7</v>
      </c>
      <c r="G19627" s="17">
        <v>5.6663444E7</v>
      </c>
      <c r="H19627" s="17">
        <v>8.1500662E7</v>
      </c>
    </row>
    <row r="19628">
      <c r="A19628" s="7" t="s">
        <v>40871</v>
      </c>
      <c r="B19628" s="17" t="s">
        <v>40872</v>
      </c>
      <c r="C19628" s="17">
        <v>17.0</v>
      </c>
      <c r="D19628" s="17">
        <v>3.434930688E7</v>
      </c>
      <c r="E19628" s="17">
        <v>1.2416539E7</v>
      </c>
      <c r="F19628" s="17">
        <v>2.0597664E7</v>
      </c>
      <c r="G19628" s="17">
        <v>5.6663444E7</v>
      </c>
      <c r="H19628" s="17">
        <v>8.1500662E7</v>
      </c>
    </row>
    <row r="19629">
      <c r="A19629" s="7" t="s">
        <v>40873</v>
      </c>
      <c r="B19629" s="17" t="s">
        <v>40874</v>
      </c>
      <c r="C19629" s="17">
        <v>3.0</v>
      </c>
      <c r="D19629" s="17">
        <v>1.399083567E7</v>
      </c>
      <c r="E19629" s="17">
        <v>5699234.0</v>
      </c>
      <c r="F19629" s="17">
        <v>1.0127905E7</v>
      </c>
      <c r="G19629" s="17">
        <v>2.6145368E7</v>
      </c>
      <c r="H19629" s="17">
        <v>2.6145368E7</v>
      </c>
    </row>
    <row r="19630">
      <c r="A19630" s="7" t="s">
        <v>40873</v>
      </c>
      <c r="B19630" s="17" t="s">
        <v>40874</v>
      </c>
      <c r="C19630" s="17">
        <v>3.0</v>
      </c>
      <c r="D19630" s="17">
        <v>1.399083567E7</v>
      </c>
      <c r="E19630" s="17">
        <v>5699234.0</v>
      </c>
      <c r="F19630" s="17">
        <v>1.0127905E7</v>
      </c>
      <c r="G19630" s="17">
        <v>2.6145368E7</v>
      </c>
      <c r="H19630" s="17">
        <v>2.6145368E7</v>
      </c>
    </row>
    <row r="19631">
      <c r="A19631" s="7" t="s">
        <v>40875</v>
      </c>
      <c r="B19631" s="17" t="s">
        <v>40876</v>
      </c>
      <c r="C19631" s="17">
        <v>2.0</v>
      </c>
      <c r="D19631" s="17">
        <v>9327970.0</v>
      </c>
      <c r="E19631" s="17">
        <v>8171884.0</v>
      </c>
      <c r="F19631" s="17">
        <v>8171884.0</v>
      </c>
      <c r="G19631" s="17">
        <v>1.0484056E7</v>
      </c>
      <c r="H19631" s="17">
        <v>1.0484056E7</v>
      </c>
    </row>
    <row r="19632">
      <c r="A19632" s="7" t="s">
        <v>40875</v>
      </c>
      <c r="B19632" s="17" t="s">
        <v>40876</v>
      </c>
      <c r="C19632" s="17">
        <v>2.0</v>
      </c>
      <c r="D19632" s="17">
        <v>9327970.0</v>
      </c>
      <c r="E19632" s="17">
        <v>8171884.0</v>
      </c>
      <c r="F19632" s="17">
        <v>8171884.0</v>
      </c>
      <c r="G19632" s="17">
        <v>1.0484056E7</v>
      </c>
      <c r="H19632" s="17">
        <v>1.0484056E7</v>
      </c>
    </row>
    <row r="19633">
      <c r="A19633" s="7" t="s">
        <v>40877</v>
      </c>
      <c r="B19633" s="17" t="s">
        <v>40878</v>
      </c>
      <c r="C19633" s="17">
        <v>2.0</v>
      </c>
      <c r="D19633" s="17">
        <v>5733227.0</v>
      </c>
      <c r="E19633" s="17">
        <v>1893790.0</v>
      </c>
      <c r="F19633" s="17">
        <v>1893790.0</v>
      </c>
      <c r="G19633" s="17">
        <v>9572664.0</v>
      </c>
      <c r="H19633" s="17">
        <v>9572664.0</v>
      </c>
    </row>
    <row r="19634">
      <c r="A19634" s="7" t="s">
        <v>40877</v>
      </c>
      <c r="B19634" s="17" t="s">
        <v>40878</v>
      </c>
      <c r="C19634" s="17">
        <v>2.0</v>
      </c>
      <c r="D19634" s="17">
        <v>5733227.0</v>
      </c>
      <c r="E19634" s="17">
        <v>1893790.0</v>
      </c>
      <c r="F19634" s="17">
        <v>1893790.0</v>
      </c>
      <c r="G19634" s="17">
        <v>9572664.0</v>
      </c>
      <c r="H19634" s="17">
        <v>9572664.0</v>
      </c>
    </row>
    <row r="19635">
      <c r="A19635" s="7" t="s">
        <v>40879</v>
      </c>
      <c r="B19635" s="17" t="s">
        <v>40880</v>
      </c>
      <c r="C19635" s="17">
        <v>49.0</v>
      </c>
      <c r="D19635" s="17">
        <v>1.767251351E7</v>
      </c>
      <c r="E19635" s="17">
        <v>5362500.0</v>
      </c>
      <c r="F19635" s="17">
        <v>1.4637769E7</v>
      </c>
      <c r="G19635" s="17">
        <v>2.2421938E7</v>
      </c>
      <c r="H19635" s="17">
        <v>4.0219685E7</v>
      </c>
    </row>
    <row r="19636">
      <c r="A19636" s="7" t="s">
        <v>40879</v>
      </c>
      <c r="B19636" s="17" t="s">
        <v>40880</v>
      </c>
      <c r="C19636" s="17">
        <v>49.0</v>
      </c>
      <c r="D19636" s="17">
        <v>1.767251351E7</v>
      </c>
      <c r="E19636" s="17">
        <v>5362500.0</v>
      </c>
      <c r="F19636" s="17">
        <v>1.4637769E7</v>
      </c>
      <c r="G19636" s="17">
        <v>2.2421938E7</v>
      </c>
      <c r="H19636" s="17">
        <v>4.0219685E7</v>
      </c>
    </row>
    <row r="19637">
      <c r="A19637" s="7" t="s">
        <v>40881</v>
      </c>
      <c r="B19637" s="17" t="s">
        <v>40882</v>
      </c>
      <c r="C19637" s="17">
        <v>143.0</v>
      </c>
      <c r="D19637" s="17">
        <v>1.991770743E7</v>
      </c>
      <c r="E19637" s="17">
        <v>8209000.0</v>
      </c>
      <c r="F19637" s="17">
        <v>1.1648512E7</v>
      </c>
      <c r="G19637" s="17">
        <v>2.4397991E7</v>
      </c>
      <c r="H19637" s="17">
        <v>5.2274884E7</v>
      </c>
    </row>
    <row r="19638">
      <c r="A19638" s="7" t="s">
        <v>40881</v>
      </c>
      <c r="B19638" s="17" t="s">
        <v>40882</v>
      </c>
      <c r="C19638" s="17">
        <v>143.0</v>
      </c>
      <c r="D19638" s="17">
        <v>1.991770743E7</v>
      </c>
      <c r="E19638" s="17">
        <v>8209000.0</v>
      </c>
      <c r="F19638" s="17">
        <v>1.1648512E7</v>
      </c>
      <c r="G19638" s="17">
        <v>2.4397991E7</v>
      </c>
      <c r="H19638" s="17">
        <v>5.2274884E7</v>
      </c>
    </row>
    <row r="19639">
      <c r="A19639" s="7" t="s">
        <v>40883</v>
      </c>
      <c r="B19639" s="17" t="s">
        <v>40884</v>
      </c>
      <c r="C19639" s="17">
        <v>15.0</v>
      </c>
      <c r="D19639" s="17">
        <v>3.048627333E7</v>
      </c>
      <c r="E19639" s="17">
        <v>8857279.0</v>
      </c>
      <c r="F19639" s="17">
        <v>1.9188693E7</v>
      </c>
      <c r="G19639" s="17">
        <v>4.5724768E7</v>
      </c>
      <c r="H19639" s="17">
        <v>8.0808904E7</v>
      </c>
    </row>
    <row r="19640">
      <c r="A19640" s="7" t="s">
        <v>40883</v>
      </c>
      <c r="B19640" s="17" t="s">
        <v>40884</v>
      </c>
      <c r="C19640" s="17">
        <v>15.0</v>
      </c>
      <c r="D19640" s="17">
        <v>3.048627333E7</v>
      </c>
      <c r="E19640" s="17">
        <v>8857279.0</v>
      </c>
      <c r="F19640" s="17">
        <v>1.9188693E7</v>
      </c>
      <c r="G19640" s="17">
        <v>4.5724768E7</v>
      </c>
      <c r="H19640" s="17">
        <v>8.0808904E7</v>
      </c>
    </row>
    <row r="19641">
      <c r="A19641" s="7" t="s">
        <v>40885</v>
      </c>
      <c r="B19641" s="17" t="s">
        <v>40886</v>
      </c>
      <c r="C19641" s="17">
        <v>2.0</v>
      </c>
      <c r="D19641" s="17">
        <v>4.6704137E7</v>
      </c>
      <c r="E19641" s="17">
        <v>5314400.0</v>
      </c>
      <c r="F19641" s="17">
        <v>5314400.0</v>
      </c>
      <c r="G19641" s="17">
        <v>8.8093874E7</v>
      </c>
      <c r="H19641" s="17">
        <v>8.8093874E7</v>
      </c>
    </row>
    <row r="19642">
      <c r="A19642" s="7" t="s">
        <v>40885</v>
      </c>
      <c r="B19642" s="17" t="s">
        <v>40886</v>
      </c>
      <c r="C19642" s="17">
        <v>2.0</v>
      </c>
      <c r="D19642" s="17">
        <v>4.6704137E7</v>
      </c>
      <c r="E19642" s="17">
        <v>5314400.0</v>
      </c>
      <c r="F19642" s="17">
        <v>5314400.0</v>
      </c>
      <c r="G19642" s="17">
        <v>8.8093874E7</v>
      </c>
      <c r="H19642" s="17">
        <v>8.8093874E7</v>
      </c>
    </row>
    <row r="19643">
      <c r="A19643" s="7" t="s">
        <v>40887</v>
      </c>
      <c r="B19643" s="17" t="s">
        <v>40888</v>
      </c>
      <c r="C19643" s="17">
        <v>3.0</v>
      </c>
      <c r="D19643" s="17">
        <v>2.014470133E7</v>
      </c>
      <c r="E19643" s="17">
        <v>3327862.0</v>
      </c>
      <c r="F19643" s="17">
        <v>6597542.0</v>
      </c>
      <c r="G19643" s="17">
        <v>5.05087E7</v>
      </c>
      <c r="H19643" s="17">
        <v>5.05087E7</v>
      </c>
    </row>
    <row r="19644">
      <c r="A19644" s="7" t="s">
        <v>40887</v>
      </c>
      <c r="B19644" s="17" t="s">
        <v>40888</v>
      </c>
      <c r="C19644" s="17">
        <v>3.0</v>
      </c>
      <c r="D19644" s="17">
        <v>2.014470133E7</v>
      </c>
      <c r="E19644" s="17">
        <v>3327862.0</v>
      </c>
      <c r="F19644" s="17">
        <v>6597542.0</v>
      </c>
      <c r="G19644" s="17">
        <v>5.05087E7</v>
      </c>
      <c r="H19644" s="17">
        <v>5.05087E7</v>
      </c>
    </row>
    <row r="19645">
      <c r="A19645" s="7" t="s">
        <v>40889</v>
      </c>
      <c r="B19645" s="17" t="s">
        <v>40890</v>
      </c>
      <c r="C19645" s="17">
        <v>3.0</v>
      </c>
      <c r="D19645" s="17">
        <v>2.4630787E7</v>
      </c>
      <c r="E19645" s="17">
        <v>2937504.0</v>
      </c>
      <c r="F19645" s="17">
        <v>1.3833047E7</v>
      </c>
      <c r="G19645" s="17">
        <v>5.712181E7</v>
      </c>
      <c r="H19645" s="17">
        <v>5.712181E7</v>
      </c>
    </row>
    <row r="19646">
      <c r="A19646" s="7" t="s">
        <v>40889</v>
      </c>
      <c r="B19646" s="17" t="s">
        <v>40890</v>
      </c>
      <c r="C19646" s="17">
        <v>3.0</v>
      </c>
      <c r="D19646" s="17">
        <v>2.4630787E7</v>
      </c>
      <c r="E19646" s="17">
        <v>2937504.0</v>
      </c>
      <c r="F19646" s="17">
        <v>1.3833047E7</v>
      </c>
      <c r="G19646" s="17">
        <v>5.712181E7</v>
      </c>
      <c r="H19646" s="17">
        <v>5.712181E7</v>
      </c>
    </row>
    <row r="19647">
      <c r="A19647" s="7" t="s">
        <v>40892</v>
      </c>
      <c r="B19647" s="17" t="s">
        <v>40893</v>
      </c>
      <c r="C19647" s="17">
        <v>1.0</v>
      </c>
      <c r="D19647" s="17">
        <v>1.5360832E7</v>
      </c>
      <c r="E19647" s="17">
        <v>1.5360832E7</v>
      </c>
      <c r="F19647" s="17">
        <v>1.5360832E7</v>
      </c>
      <c r="G19647" s="17">
        <v>1.5360832E7</v>
      </c>
      <c r="H19647" s="17">
        <v>1.5360832E7</v>
      </c>
    </row>
    <row r="19648">
      <c r="A19648" s="7" t="s">
        <v>40892</v>
      </c>
      <c r="B19648" s="17" t="s">
        <v>40893</v>
      </c>
      <c r="C19648" s="17">
        <v>1.0</v>
      </c>
      <c r="D19648" s="17">
        <v>1.5360832E7</v>
      </c>
      <c r="E19648" s="17">
        <v>1.5360832E7</v>
      </c>
      <c r="F19648" s="17">
        <v>1.5360832E7</v>
      </c>
      <c r="G19648" s="17">
        <v>1.5360832E7</v>
      </c>
      <c r="H19648" s="17">
        <v>1.5360832E7</v>
      </c>
    </row>
    <row r="19649">
      <c r="A19649" s="7" t="s">
        <v>40894</v>
      </c>
      <c r="B19649" s="17" t="s">
        <v>40895</v>
      </c>
      <c r="C19649" s="17">
        <v>15.0</v>
      </c>
      <c r="D19649" s="17">
        <v>2.570752173E7</v>
      </c>
      <c r="E19649" s="17">
        <v>6551034.0</v>
      </c>
      <c r="F19649" s="17">
        <v>1.4293489E7</v>
      </c>
      <c r="G19649" s="17">
        <v>3.34276E7</v>
      </c>
      <c r="H19649" s="17">
        <v>7.8603677E7</v>
      </c>
    </row>
    <row r="19650">
      <c r="A19650" s="7" t="s">
        <v>40894</v>
      </c>
      <c r="B19650" s="17" t="s">
        <v>40895</v>
      </c>
      <c r="C19650" s="17">
        <v>15.0</v>
      </c>
      <c r="D19650" s="17">
        <v>2.570752173E7</v>
      </c>
      <c r="E19650" s="17">
        <v>6551034.0</v>
      </c>
      <c r="F19650" s="17">
        <v>1.4293489E7</v>
      </c>
      <c r="G19650" s="17">
        <v>3.34276E7</v>
      </c>
      <c r="H19650" s="17">
        <v>7.8603677E7</v>
      </c>
    </row>
    <row r="19651">
      <c r="A19651" s="7" t="s">
        <v>40897</v>
      </c>
      <c r="B19651" s="17" t="s">
        <v>40898</v>
      </c>
      <c r="C19651" s="17">
        <v>12.0</v>
      </c>
      <c r="D19651" s="17">
        <v>3.015697625E7</v>
      </c>
      <c r="E19651" s="17">
        <v>5508000.0</v>
      </c>
      <c r="F19651" s="17">
        <v>9966623.0</v>
      </c>
      <c r="G19651" s="17">
        <v>5.919073E7</v>
      </c>
      <c r="H19651" s="17">
        <v>7.40742E7</v>
      </c>
    </row>
    <row r="19652">
      <c r="A19652" s="7" t="s">
        <v>40897</v>
      </c>
      <c r="B19652" s="17" t="s">
        <v>40898</v>
      </c>
      <c r="C19652" s="17">
        <v>12.0</v>
      </c>
      <c r="D19652" s="17">
        <v>3.015697625E7</v>
      </c>
      <c r="E19652" s="17">
        <v>5508000.0</v>
      </c>
      <c r="F19652" s="17">
        <v>9966623.0</v>
      </c>
      <c r="G19652" s="17">
        <v>5.919073E7</v>
      </c>
      <c r="H19652" s="17">
        <v>7.40742E7</v>
      </c>
    </row>
    <row r="19653">
      <c r="A19653" s="7" t="s">
        <v>40899</v>
      </c>
      <c r="B19653" s="17" t="s">
        <v>40900</v>
      </c>
      <c r="C19653" s="17">
        <v>1.0</v>
      </c>
      <c r="D19653" s="17">
        <v>8250129.0</v>
      </c>
      <c r="E19653" s="17">
        <v>8250129.0</v>
      </c>
      <c r="F19653" s="17">
        <v>8250129.0</v>
      </c>
      <c r="G19653" s="17">
        <v>8250129.0</v>
      </c>
      <c r="H19653" s="17">
        <v>8250129.0</v>
      </c>
    </row>
    <row r="19654">
      <c r="A19654" s="7" t="s">
        <v>40899</v>
      </c>
      <c r="B19654" s="17" t="s">
        <v>40900</v>
      </c>
      <c r="C19654" s="17">
        <v>1.0</v>
      </c>
      <c r="D19654" s="17">
        <v>8250129.0</v>
      </c>
      <c r="E19654" s="17">
        <v>8250129.0</v>
      </c>
      <c r="F19654" s="17">
        <v>8250129.0</v>
      </c>
      <c r="G19654" s="17">
        <v>8250129.0</v>
      </c>
      <c r="H19654" s="17">
        <v>8250129.0</v>
      </c>
    </row>
    <row r="19655">
      <c r="A19655" s="7" t="s">
        <v>40901</v>
      </c>
      <c r="B19655" s="17" t="s">
        <v>40902</v>
      </c>
      <c r="C19655" s="17">
        <v>2.0</v>
      </c>
      <c r="D19655" s="17">
        <v>3.2111223E7</v>
      </c>
      <c r="E19655" s="17">
        <v>1.250662E7</v>
      </c>
      <c r="F19655" s="17">
        <v>1.250662E7</v>
      </c>
      <c r="G19655" s="17">
        <v>5.1715826E7</v>
      </c>
      <c r="H19655" s="17">
        <v>5.1715826E7</v>
      </c>
    </row>
    <row r="19656">
      <c r="A19656" s="7" t="s">
        <v>40901</v>
      </c>
      <c r="B19656" s="17" t="s">
        <v>40902</v>
      </c>
      <c r="C19656" s="17">
        <v>2.0</v>
      </c>
      <c r="D19656" s="17">
        <v>3.2111223E7</v>
      </c>
      <c r="E19656" s="17">
        <v>1.250662E7</v>
      </c>
      <c r="F19656" s="17">
        <v>1.250662E7</v>
      </c>
      <c r="G19656" s="17">
        <v>5.1715826E7</v>
      </c>
      <c r="H19656" s="17">
        <v>5.1715826E7</v>
      </c>
    </row>
    <row r="19657">
      <c r="A19657" s="7" t="s">
        <v>40903</v>
      </c>
      <c r="B19657" s="17" t="s">
        <v>40904</v>
      </c>
      <c r="C19657" s="17">
        <v>3.0</v>
      </c>
      <c r="D19657" s="17">
        <v>6.7154573E7</v>
      </c>
      <c r="E19657" s="17">
        <v>1.8876655E7</v>
      </c>
      <c r="F19657" s="17">
        <v>6.5284917E7</v>
      </c>
      <c r="G19657" s="17">
        <v>1.17302147E8</v>
      </c>
      <c r="H19657" s="17">
        <v>1.17302147E8</v>
      </c>
    </row>
    <row r="19658">
      <c r="A19658" s="7" t="s">
        <v>40903</v>
      </c>
      <c r="B19658" s="17" t="s">
        <v>40904</v>
      </c>
      <c r="C19658" s="17">
        <v>3.0</v>
      </c>
      <c r="D19658" s="17">
        <v>6.7154573E7</v>
      </c>
      <c r="E19658" s="17">
        <v>1.8876655E7</v>
      </c>
      <c r="F19658" s="17">
        <v>6.5284917E7</v>
      </c>
      <c r="G19658" s="17">
        <v>1.17302147E8</v>
      </c>
      <c r="H19658" s="17">
        <v>1.17302147E8</v>
      </c>
    </row>
    <row r="19659">
      <c r="A19659" s="7" t="s">
        <v>40905</v>
      </c>
      <c r="B19659" s="17" t="s">
        <v>40906</v>
      </c>
      <c r="C19659" s="17">
        <v>70.0</v>
      </c>
      <c r="D19659" s="17">
        <v>2.063537976E7</v>
      </c>
      <c r="E19659" s="17">
        <v>1.0369883E7</v>
      </c>
      <c r="F19659" s="17">
        <v>1.1811461E7</v>
      </c>
      <c r="G19659" s="17">
        <v>2.2327964E7</v>
      </c>
      <c r="H19659" s="17">
        <v>4.76415E7</v>
      </c>
    </row>
    <row r="19660">
      <c r="A19660" s="7" t="s">
        <v>40905</v>
      </c>
      <c r="B19660" s="17" t="s">
        <v>40906</v>
      </c>
      <c r="C19660" s="17">
        <v>70.0</v>
      </c>
      <c r="D19660" s="17">
        <v>2.063537976E7</v>
      </c>
      <c r="E19660" s="17">
        <v>1.0369883E7</v>
      </c>
      <c r="F19660" s="17">
        <v>1.1811461E7</v>
      </c>
      <c r="G19660" s="17">
        <v>2.2327964E7</v>
      </c>
      <c r="H19660" s="17">
        <v>4.76415E7</v>
      </c>
    </row>
    <row r="19661">
      <c r="A19661" s="7" t="s">
        <v>40907</v>
      </c>
      <c r="B19661" s="17" t="s">
        <v>40908</v>
      </c>
      <c r="C19661" s="17">
        <v>7.0</v>
      </c>
      <c r="D19661" s="17">
        <v>3.172987057E7</v>
      </c>
      <c r="E19661" s="17">
        <v>1.1660577E7</v>
      </c>
      <c r="F19661" s="17">
        <v>1.3090729E7</v>
      </c>
      <c r="G19661" s="17">
        <v>7.5752082E7</v>
      </c>
      <c r="H19661" s="17">
        <v>8.984285E7</v>
      </c>
    </row>
    <row r="19662">
      <c r="A19662" s="7" t="s">
        <v>40907</v>
      </c>
      <c r="B19662" s="17" t="s">
        <v>40908</v>
      </c>
      <c r="C19662" s="17">
        <v>7.0</v>
      </c>
      <c r="D19662" s="17">
        <v>3.172987057E7</v>
      </c>
      <c r="E19662" s="17">
        <v>1.1660577E7</v>
      </c>
      <c r="F19662" s="17">
        <v>1.3090729E7</v>
      </c>
      <c r="G19662" s="17">
        <v>7.5752082E7</v>
      </c>
      <c r="H19662" s="17">
        <v>8.984285E7</v>
      </c>
    </row>
    <row r="19663">
      <c r="A19663" s="7" t="s">
        <v>40909</v>
      </c>
      <c r="B19663" s="17" t="s">
        <v>40910</v>
      </c>
      <c r="C19663" s="17">
        <v>1.0</v>
      </c>
      <c r="D19663" s="17">
        <v>1.9152485E7</v>
      </c>
      <c r="E19663" s="17">
        <v>1.9152485E7</v>
      </c>
      <c r="F19663" s="17">
        <v>1.9152485E7</v>
      </c>
      <c r="G19663" s="17">
        <v>1.9152485E7</v>
      </c>
      <c r="H19663" s="17">
        <v>1.9152485E7</v>
      </c>
    </row>
    <row r="19664">
      <c r="A19664" s="7" t="s">
        <v>40909</v>
      </c>
      <c r="B19664" s="17" t="s">
        <v>40910</v>
      </c>
      <c r="C19664" s="17">
        <v>1.0</v>
      </c>
      <c r="D19664" s="17">
        <v>1.9152485E7</v>
      </c>
      <c r="E19664" s="17">
        <v>1.9152485E7</v>
      </c>
      <c r="F19664" s="17">
        <v>1.9152485E7</v>
      </c>
      <c r="G19664" s="17">
        <v>1.9152485E7</v>
      </c>
      <c r="H19664" s="17">
        <v>1.9152485E7</v>
      </c>
    </row>
    <row r="19665">
      <c r="A19665" s="7" t="s">
        <v>40911</v>
      </c>
      <c r="B19665" s="17" t="s">
        <v>40912</v>
      </c>
      <c r="C19665" s="17">
        <v>2.0</v>
      </c>
      <c r="D19665" s="17">
        <v>2.34571435E7</v>
      </c>
      <c r="E19665" s="17">
        <v>1.6359427E7</v>
      </c>
      <c r="F19665" s="17">
        <v>1.6359427E7</v>
      </c>
      <c r="G19665" s="17">
        <v>3.055486E7</v>
      </c>
      <c r="H19665" s="17">
        <v>3.055486E7</v>
      </c>
    </row>
    <row r="19666">
      <c r="A19666" s="7" t="s">
        <v>40911</v>
      </c>
      <c r="B19666" s="17" t="s">
        <v>40912</v>
      </c>
      <c r="C19666" s="17">
        <v>2.0</v>
      </c>
      <c r="D19666" s="17">
        <v>2.34571435E7</v>
      </c>
      <c r="E19666" s="17">
        <v>1.6359427E7</v>
      </c>
      <c r="F19666" s="17">
        <v>1.6359427E7</v>
      </c>
      <c r="G19666" s="17">
        <v>3.055486E7</v>
      </c>
      <c r="H19666" s="17">
        <v>3.055486E7</v>
      </c>
    </row>
    <row r="19667">
      <c r="A19667" s="7" t="s">
        <v>40914</v>
      </c>
      <c r="B19667" s="17" t="s">
        <v>40915</v>
      </c>
      <c r="C19667" s="17">
        <v>4.0</v>
      </c>
      <c r="D19667" s="17">
        <v>9217349.25</v>
      </c>
      <c r="E19667" s="17">
        <v>2587398.0</v>
      </c>
      <c r="F19667" s="17">
        <v>2827200.0</v>
      </c>
      <c r="G19667" s="17">
        <v>7837199.0</v>
      </c>
      <c r="H19667" s="17">
        <v>2.36176E7</v>
      </c>
    </row>
    <row r="19668">
      <c r="A19668" s="7" t="s">
        <v>40914</v>
      </c>
      <c r="B19668" s="17" t="s">
        <v>40915</v>
      </c>
      <c r="C19668" s="17">
        <v>4.0</v>
      </c>
      <c r="D19668" s="17">
        <v>9217349.25</v>
      </c>
      <c r="E19668" s="17">
        <v>2587398.0</v>
      </c>
      <c r="F19668" s="17">
        <v>2827200.0</v>
      </c>
      <c r="G19668" s="17">
        <v>7837199.0</v>
      </c>
      <c r="H19668" s="17">
        <v>2.36176E7</v>
      </c>
    </row>
    <row r="19669">
      <c r="A19669" s="7" t="s">
        <v>40916</v>
      </c>
      <c r="B19669" s="17" t="s">
        <v>40917</v>
      </c>
      <c r="C19669" s="17">
        <v>21.0</v>
      </c>
      <c r="D19669" s="17">
        <v>1.9192021E7</v>
      </c>
      <c r="E19669" s="17">
        <v>8671190.0</v>
      </c>
      <c r="F19669" s="17">
        <v>1.0281015E7</v>
      </c>
      <c r="G19669" s="17">
        <v>1.885838E7</v>
      </c>
      <c r="H19669" s="17">
        <v>4.1263109E7</v>
      </c>
    </row>
    <row r="19670">
      <c r="A19670" s="7" t="s">
        <v>40916</v>
      </c>
      <c r="B19670" s="17" t="s">
        <v>40917</v>
      </c>
      <c r="C19670" s="17">
        <v>21.0</v>
      </c>
      <c r="D19670" s="17">
        <v>1.9192021E7</v>
      </c>
      <c r="E19670" s="17">
        <v>8671190.0</v>
      </c>
      <c r="F19670" s="17">
        <v>1.0281015E7</v>
      </c>
      <c r="G19670" s="17">
        <v>1.885838E7</v>
      </c>
      <c r="H19670" s="17">
        <v>4.1263109E7</v>
      </c>
    </row>
    <row r="19671">
      <c r="A19671" s="7" t="s">
        <v>40918</v>
      </c>
      <c r="B19671" s="17" t="s">
        <v>40919</v>
      </c>
      <c r="C19671" s="17">
        <v>26.0</v>
      </c>
      <c r="D19671" s="17">
        <v>1.9054061E7</v>
      </c>
      <c r="E19671" s="17">
        <v>7852457.0</v>
      </c>
      <c r="F19671" s="17">
        <v>1.0363146E7</v>
      </c>
      <c r="G19671" s="17">
        <v>2.5791E7</v>
      </c>
      <c r="H19671" s="17">
        <v>4.3523051E7</v>
      </c>
    </row>
    <row r="19672">
      <c r="A19672" s="7" t="s">
        <v>40918</v>
      </c>
      <c r="B19672" s="17" t="s">
        <v>40919</v>
      </c>
      <c r="C19672" s="17">
        <v>26.0</v>
      </c>
      <c r="D19672" s="17">
        <v>1.9054061E7</v>
      </c>
      <c r="E19672" s="17">
        <v>7852457.0</v>
      </c>
      <c r="F19672" s="17">
        <v>1.0363146E7</v>
      </c>
      <c r="G19672" s="17">
        <v>2.5791E7</v>
      </c>
      <c r="H19672" s="17">
        <v>4.3523051E7</v>
      </c>
    </row>
    <row r="19673">
      <c r="A19673" s="7" t="s">
        <v>40920</v>
      </c>
      <c r="B19673" s="17" t="s">
        <v>40921</v>
      </c>
      <c r="C19673" s="17">
        <v>155.0</v>
      </c>
      <c r="D19673" s="17">
        <v>1.730893937E7</v>
      </c>
      <c r="E19673" s="17">
        <v>8299150.0</v>
      </c>
      <c r="F19673" s="17">
        <v>1.0292693E7</v>
      </c>
      <c r="G19673" s="17">
        <v>1.5238285E7</v>
      </c>
      <c r="H19673" s="17">
        <v>3.1166989E7</v>
      </c>
    </row>
    <row r="19674">
      <c r="A19674" s="7" t="s">
        <v>40920</v>
      </c>
      <c r="B19674" s="17" t="s">
        <v>40921</v>
      </c>
      <c r="C19674" s="17">
        <v>155.0</v>
      </c>
      <c r="D19674" s="17">
        <v>1.730893937E7</v>
      </c>
      <c r="E19674" s="17">
        <v>8299150.0</v>
      </c>
      <c r="F19674" s="17">
        <v>1.0292693E7</v>
      </c>
      <c r="G19674" s="17">
        <v>1.5238285E7</v>
      </c>
      <c r="H19674" s="17">
        <v>3.1166989E7</v>
      </c>
    </row>
    <row r="19675">
      <c r="A19675" s="7" t="s">
        <v>40922</v>
      </c>
      <c r="B19675" s="17" t="s">
        <v>40924</v>
      </c>
      <c r="C19675" s="17">
        <v>43.0</v>
      </c>
      <c r="D19675" s="17">
        <v>9431346.256</v>
      </c>
      <c r="E19675" s="17">
        <v>2891913.0</v>
      </c>
      <c r="F19675" s="17">
        <v>7235463.0</v>
      </c>
      <c r="G19675" s="17">
        <v>1.1225212E7</v>
      </c>
      <c r="H19675" s="17">
        <v>1.9329923E7</v>
      </c>
    </row>
    <row r="19676">
      <c r="A19676" s="7" t="s">
        <v>40922</v>
      </c>
      <c r="B19676" s="17" t="s">
        <v>40924</v>
      </c>
      <c r="C19676" s="17">
        <v>43.0</v>
      </c>
      <c r="D19676" s="17">
        <v>9431346.256</v>
      </c>
      <c r="E19676" s="17">
        <v>2891913.0</v>
      </c>
      <c r="F19676" s="17">
        <v>7235463.0</v>
      </c>
      <c r="G19676" s="17">
        <v>1.1225212E7</v>
      </c>
      <c r="H19676" s="17">
        <v>1.9329923E7</v>
      </c>
    </row>
    <row r="19677">
      <c r="A19677" s="7" t="s">
        <v>40925</v>
      </c>
      <c r="B19677" s="17" t="s">
        <v>40926</v>
      </c>
      <c r="C19677" s="17">
        <v>3.0</v>
      </c>
      <c r="D19677" s="17">
        <v>1.279938633E7</v>
      </c>
      <c r="E19677" s="17">
        <v>2114500.0</v>
      </c>
      <c r="F19677" s="17">
        <v>1.4033175E7</v>
      </c>
      <c r="G19677" s="17">
        <v>2.2250484E7</v>
      </c>
      <c r="H19677" s="17">
        <v>2.2250484E7</v>
      </c>
    </row>
    <row r="19678">
      <c r="A19678" s="7" t="s">
        <v>40925</v>
      </c>
      <c r="B19678" s="17" t="s">
        <v>40926</v>
      </c>
      <c r="C19678" s="17">
        <v>3.0</v>
      </c>
      <c r="D19678" s="17">
        <v>1.279938633E7</v>
      </c>
      <c r="E19678" s="17">
        <v>2114500.0</v>
      </c>
      <c r="F19678" s="17">
        <v>1.4033175E7</v>
      </c>
      <c r="G19678" s="17">
        <v>2.2250484E7</v>
      </c>
      <c r="H19678" s="17">
        <v>2.2250484E7</v>
      </c>
    </row>
    <row r="19679">
      <c r="A19679" s="7" t="s">
        <v>40927</v>
      </c>
      <c r="B19679" s="17" t="s">
        <v>40928</v>
      </c>
      <c r="C19679" s="17">
        <v>1.0</v>
      </c>
      <c r="D19679" s="17">
        <v>1.5731134E7</v>
      </c>
      <c r="E19679" s="17">
        <v>1.5731134E7</v>
      </c>
      <c r="F19679" s="17">
        <v>1.5731134E7</v>
      </c>
      <c r="G19679" s="17">
        <v>1.5731134E7</v>
      </c>
      <c r="H19679" s="17">
        <v>1.5731134E7</v>
      </c>
    </row>
    <row r="19680">
      <c r="A19680" s="7" t="s">
        <v>40927</v>
      </c>
      <c r="B19680" s="17" t="s">
        <v>40928</v>
      </c>
      <c r="C19680" s="17">
        <v>1.0</v>
      </c>
      <c r="D19680" s="17">
        <v>1.5731134E7</v>
      </c>
      <c r="E19680" s="17">
        <v>1.5731134E7</v>
      </c>
      <c r="F19680" s="17">
        <v>1.5731134E7</v>
      </c>
      <c r="G19680" s="17">
        <v>1.5731134E7</v>
      </c>
      <c r="H19680" s="17">
        <v>1.5731134E7</v>
      </c>
    </row>
    <row r="19681">
      <c r="A19681" s="7" t="s">
        <v>40929</v>
      </c>
      <c r="B19681" s="17" t="s">
        <v>40930</v>
      </c>
      <c r="C19681" s="17">
        <v>1.0</v>
      </c>
      <c r="D19681" s="17">
        <v>1107200.0</v>
      </c>
      <c r="E19681" s="17">
        <v>1107200.0</v>
      </c>
      <c r="F19681" s="17">
        <v>1107200.0</v>
      </c>
      <c r="G19681" s="17">
        <v>1107200.0</v>
      </c>
      <c r="H19681" s="17">
        <v>1107200.0</v>
      </c>
    </row>
    <row r="19682">
      <c r="A19682" s="7" t="s">
        <v>40929</v>
      </c>
      <c r="B19682" s="17" t="s">
        <v>40930</v>
      </c>
      <c r="C19682" s="17">
        <v>1.0</v>
      </c>
      <c r="D19682" s="17">
        <v>1107200.0</v>
      </c>
      <c r="E19682" s="17">
        <v>1107200.0</v>
      </c>
      <c r="F19682" s="17">
        <v>1107200.0</v>
      </c>
      <c r="G19682" s="17">
        <v>1107200.0</v>
      </c>
      <c r="H19682" s="17">
        <v>1107200.0</v>
      </c>
    </row>
    <row r="19683">
      <c r="A19683" s="7" t="s">
        <v>40931</v>
      </c>
      <c r="B19683" s="17" t="s">
        <v>40932</v>
      </c>
      <c r="C19683" s="17">
        <v>6.0</v>
      </c>
      <c r="D19683" s="17">
        <v>1.474034433E7</v>
      </c>
      <c r="E19683" s="17">
        <v>6122703.0</v>
      </c>
      <c r="F19683" s="17">
        <v>6489883.0</v>
      </c>
      <c r="G19683" s="17">
        <v>2.93393E7</v>
      </c>
      <c r="H19683" s="17">
        <v>3.1987978E7</v>
      </c>
    </row>
    <row r="19684">
      <c r="A19684" s="7" t="s">
        <v>40931</v>
      </c>
      <c r="B19684" s="17" t="s">
        <v>40932</v>
      </c>
      <c r="C19684" s="17">
        <v>6.0</v>
      </c>
      <c r="D19684" s="17">
        <v>1.474034433E7</v>
      </c>
      <c r="E19684" s="17">
        <v>6122703.0</v>
      </c>
      <c r="F19684" s="17">
        <v>6489883.0</v>
      </c>
      <c r="G19684" s="17">
        <v>2.93393E7</v>
      </c>
      <c r="H19684" s="17">
        <v>3.1987978E7</v>
      </c>
    </row>
    <row r="19685">
      <c r="A19685" s="7" t="s">
        <v>40933</v>
      </c>
      <c r="B19685" s="17" t="s">
        <v>40934</v>
      </c>
      <c r="C19685" s="17">
        <v>101.0</v>
      </c>
      <c r="D19685" s="17">
        <v>1.716715033E7</v>
      </c>
      <c r="E19685" s="17">
        <v>4639147.0</v>
      </c>
      <c r="F19685" s="17">
        <v>1.062688E7</v>
      </c>
      <c r="G19685" s="17">
        <v>2.40282E7</v>
      </c>
      <c r="H19685" s="17">
        <v>4.2867442E7</v>
      </c>
    </row>
    <row r="19686">
      <c r="A19686" s="7" t="s">
        <v>40933</v>
      </c>
      <c r="B19686" s="17" t="s">
        <v>40934</v>
      </c>
      <c r="C19686" s="17">
        <v>101.0</v>
      </c>
      <c r="D19686" s="17">
        <v>1.716715033E7</v>
      </c>
      <c r="E19686" s="17">
        <v>4639147.0</v>
      </c>
      <c r="F19686" s="17">
        <v>1.062688E7</v>
      </c>
      <c r="G19686" s="17">
        <v>2.40282E7</v>
      </c>
      <c r="H19686" s="17">
        <v>4.2867442E7</v>
      </c>
    </row>
    <row r="19687">
      <c r="A19687" s="7" t="s">
        <v>40935</v>
      </c>
      <c r="B19687" s="17" t="s">
        <v>40936</v>
      </c>
      <c r="C19687" s="17">
        <v>71.0</v>
      </c>
      <c r="D19687" s="17">
        <v>1.68274301E7</v>
      </c>
      <c r="E19687" s="17">
        <v>4919774.0</v>
      </c>
      <c r="F19687" s="17">
        <v>1.0292715E7</v>
      </c>
      <c r="G19687" s="17">
        <v>2.2296395E7</v>
      </c>
      <c r="H19687" s="17">
        <v>4.4012715E7</v>
      </c>
    </row>
    <row r="19688">
      <c r="A19688" s="7" t="s">
        <v>40935</v>
      </c>
      <c r="B19688" s="17" t="s">
        <v>40936</v>
      </c>
      <c r="C19688" s="17">
        <v>71.0</v>
      </c>
      <c r="D19688" s="17">
        <v>1.68274301E7</v>
      </c>
      <c r="E19688" s="17">
        <v>4919774.0</v>
      </c>
      <c r="F19688" s="17">
        <v>1.0292715E7</v>
      </c>
      <c r="G19688" s="17">
        <v>2.2296395E7</v>
      </c>
      <c r="H19688" s="17">
        <v>4.4012715E7</v>
      </c>
    </row>
    <row r="19689">
      <c r="A19689" s="7" t="s">
        <v>40937</v>
      </c>
      <c r="B19689" s="17" t="s">
        <v>40938</v>
      </c>
      <c r="C19689" s="17">
        <v>207.0</v>
      </c>
      <c r="D19689" s="17">
        <v>2.898627086E7</v>
      </c>
      <c r="E19689" s="17">
        <v>4938984.0</v>
      </c>
      <c r="F19689" s="17">
        <v>1.22164E7</v>
      </c>
      <c r="G19689" s="17">
        <v>4.6269948E7</v>
      </c>
      <c r="H19689" s="17">
        <v>8.6691064E7</v>
      </c>
    </row>
    <row r="19690">
      <c r="A19690" s="7" t="s">
        <v>40937</v>
      </c>
      <c r="B19690" s="17" t="s">
        <v>40938</v>
      </c>
      <c r="C19690" s="17">
        <v>207.0</v>
      </c>
      <c r="D19690" s="17">
        <v>2.898627086E7</v>
      </c>
      <c r="E19690" s="17">
        <v>4938984.0</v>
      </c>
      <c r="F19690" s="17">
        <v>1.22164E7</v>
      </c>
      <c r="G19690" s="17">
        <v>4.6269948E7</v>
      </c>
      <c r="H19690" s="17">
        <v>8.6691064E7</v>
      </c>
    </row>
    <row r="19691">
      <c r="A19691" s="7" t="s">
        <v>40939</v>
      </c>
      <c r="B19691" s="17" t="s">
        <v>40940</v>
      </c>
      <c r="C19691" s="17">
        <v>103.0</v>
      </c>
      <c r="D19691" s="17">
        <v>1.96031159E7</v>
      </c>
      <c r="E19691" s="17">
        <v>5057325.0</v>
      </c>
      <c r="F19691" s="17">
        <v>1.3786111E7</v>
      </c>
      <c r="G19691" s="17">
        <v>2.68682E7</v>
      </c>
      <c r="H19691" s="17">
        <v>4.6704255E7</v>
      </c>
    </row>
    <row r="19692">
      <c r="A19692" s="7" t="s">
        <v>40939</v>
      </c>
      <c r="B19692" s="17" t="s">
        <v>40940</v>
      </c>
      <c r="C19692" s="17">
        <v>103.0</v>
      </c>
      <c r="D19692" s="17">
        <v>1.96031159E7</v>
      </c>
      <c r="E19692" s="17">
        <v>5057325.0</v>
      </c>
      <c r="F19692" s="17">
        <v>1.3786111E7</v>
      </c>
      <c r="G19692" s="17">
        <v>2.68682E7</v>
      </c>
      <c r="H19692" s="17">
        <v>4.6704255E7</v>
      </c>
    </row>
    <row r="19693">
      <c r="A19693" s="7" t="s">
        <v>40941</v>
      </c>
      <c r="B19693" s="17" t="s">
        <v>40942</v>
      </c>
      <c r="C19693" s="17">
        <v>2.0</v>
      </c>
      <c r="D19693" s="17">
        <v>4977329.5</v>
      </c>
      <c r="E19693" s="17">
        <v>3677561.0</v>
      </c>
      <c r="F19693" s="17">
        <v>3677561.0</v>
      </c>
      <c r="G19693" s="17">
        <v>6277098.0</v>
      </c>
      <c r="H19693" s="17">
        <v>6277098.0</v>
      </c>
    </row>
    <row r="19694">
      <c r="A19694" s="7" t="s">
        <v>40941</v>
      </c>
      <c r="B19694" s="17" t="s">
        <v>40942</v>
      </c>
      <c r="C19694" s="17">
        <v>2.0</v>
      </c>
      <c r="D19694" s="17">
        <v>4977329.5</v>
      </c>
      <c r="E19694" s="17">
        <v>3677561.0</v>
      </c>
      <c r="F19694" s="17">
        <v>3677561.0</v>
      </c>
      <c r="G19694" s="17">
        <v>6277098.0</v>
      </c>
      <c r="H19694" s="17">
        <v>6277098.0</v>
      </c>
    </row>
    <row r="19695">
      <c r="A19695" s="7" t="s">
        <v>40943</v>
      </c>
      <c r="B19695" s="17" t="s">
        <v>40944</v>
      </c>
      <c r="C19695" s="17">
        <v>37.0</v>
      </c>
      <c r="D19695" s="17">
        <v>1.544722289E7</v>
      </c>
      <c r="E19695" s="17">
        <v>3849055.0</v>
      </c>
      <c r="F19695" s="17">
        <v>7894218.0</v>
      </c>
      <c r="G19695" s="17">
        <v>1.5768788E7</v>
      </c>
      <c r="H19695" s="17">
        <v>3.84549E7</v>
      </c>
    </row>
    <row r="19696">
      <c r="A19696" s="7" t="s">
        <v>40943</v>
      </c>
      <c r="B19696" s="17" t="s">
        <v>40944</v>
      </c>
      <c r="C19696" s="17">
        <v>37.0</v>
      </c>
      <c r="D19696" s="17">
        <v>1.544722289E7</v>
      </c>
      <c r="E19696" s="17">
        <v>3849055.0</v>
      </c>
      <c r="F19696" s="17">
        <v>7894218.0</v>
      </c>
      <c r="G19696" s="17">
        <v>1.5768788E7</v>
      </c>
      <c r="H19696" s="17">
        <v>3.84549E7</v>
      </c>
    </row>
    <row r="19697">
      <c r="A19697" s="7" t="s">
        <v>40945</v>
      </c>
      <c r="B19697" s="17" t="s">
        <v>40946</v>
      </c>
      <c r="C19697" s="17">
        <v>263.0</v>
      </c>
      <c r="D19697" s="17">
        <v>1.848215656E7</v>
      </c>
      <c r="E19697" s="17">
        <v>3877193.0</v>
      </c>
      <c r="F19697" s="17">
        <v>8130850.0</v>
      </c>
      <c r="G19697" s="17">
        <v>1.7911319E7</v>
      </c>
      <c r="H19697" s="17">
        <v>5.0706101E7</v>
      </c>
    </row>
    <row r="19698">
      <c r="A19698" s="7" t="s">
        <v>40945</v>
      </c>
      <c r="B19698" s="17" t="s">
        <v>40946</v>
      </c>
      <c r="C19698" s="17">
        <v>263.0</v>
      </c>
      <c r="D19698" s="17">
        <v>1.848215656E7</v>
      </c>
      <c r="E19698" s="17">
        <v>3877193.0</v>
      </c>
      <c r="F19698" s="17">
        <v>8130850.0</v>
      </c>
      <c r="G19698" s="17">
        <v>1.7911319E7</v>
      </c>
      <c r="H19698" s="17">
        <v>5.0706101E7</v>
      </c>
    </row>
    <row r="19699">
      <c r="A19699" s="7" t="s">
        <v>40947</v>
      </c>
      <c r="B19699" s="17" t="s">
        <v>40948</v>
      </c>
      <c r="C19699" s="17">
        <v>3.0</v>
      </c>
      <c r="D19699" s="17">
        <v>8582493.333</v>
      </c>
      <c r="E19699" s="17">
        <v>4922895.0</v>
      </c>
      <c r="F19699" s="17">
        <v>5712306.0</v>
      </c>
      <c r="G19699" s="17">
        <v>1.5112279E7</v>
      </c>
      <c r="H19699" s="17">
        <v>1.5112279E7</v>
      </c>
    </row>
    <row r="19700">
      <c r="A19700" s="7" t="s">
        <v>40947</v>
      </c>
      <c r="B19700" s="17" t="s">
        <v>40948</v>
      </c>
      <c r="C19700" s="17">
        <v>3.0</v>
      </c>
      <c r="D19700" s="17">
        <v>8582493.333</v>
      </c>
      <c r="E19700" s="17">
        <v>4922895.0</v>
      </c>
      <c r="F19700" s="17">
        <v>5712306.0</v>
      </c>
      <c r="G19700" s="17">
        <v>1.5112279E7</v>
      </c>
      <c r="H19700" s="17">
        <v>1.5112279E7</v>
      </c>
    </row>
    <row r="19701">
      <c r="A19701" s="7" t="s">
        <v>40950</v>
      </c>
      <c r="B19701" s="17" t="s">
        <v>40951</v>
      </c>
      <c r="C19701" s="17">
        <v>2388.0</v>
      </c>
      <c r="D19701" s="17">
        <v>1.598156458E7</v>
      </c>
      <c r="E19701" s="17">
        <v>6003163.0</v>
      </c>
      <c r="F19701" s="17">
        <v>9745419.0</v>
      </c>
      <c r="G19701" s="17">
        <v>1.77883E7</v>
      </c>
      <c r="H19701" s="17">
        <v>3.7345803E7</v>
      </c>
    </row>
    <row r="19702">
      <c r="A19702" s="7" t="s">
        <v>40950</v>
      </c>
      <c r="B19702" s="17" t="s">
        <v>40951</v>
      </c>
      <c r="C19702" s="17">
        <v>2388.0</v>
      </c>
      <c r="D19702" s="17">
        <v>1.598156458E7</v>
      </c>
      <c r="E19702" s="17">
        <v>6003163.0</v>
      </c>
      <c r="F19702" s="17">
        <v>9745419.0</v>
      </c>
      <c r="G19702" s="17">
        <v>1.77883E7</v>
      </c>
      <c r="H19702" s="17">
        <v>3.7345803E7</v>
      </c>
    </row>
    <row r="19703">
      <c r="A19703" s="7" t="s">
        <v>40952</v>
      </c>
      <c r="B19703" s="17" t="s">
        <v>40953</v>
      </c>
      <c r="C19703" s="17">
        <v>484.0</v>
      </c>
      <c r="D19703" s="17">
        <v>1.811230511E7</v>
      </c>
      <c r="E19703" s="17">
        <v>6195235.0</v>
      </c>
      <c r="F19703" s="17">
        <v>8731908.0</v>
      </c>
      <c r="G19703" s="17">
        <v>2.3284589E7</v>
      </c>
      <c r="H19703" s="17">
        <v>4.5700845E7</v>
      </c>
    </row>
    <row r="19704">
      <c r="A19704" s="7" t="s">
        <v>40952</v>
      </c>
      <c r="B19704" s="17" t="s">
        <v>40953</v>
      </c>
      <c r="C19704" s="17">
        <v>484.0</v>
      </c>
      <c r="D19704" s="17">
        <v>1.811230511E7</v>
      </c>
      <c r="E19704" s="17">
        <v>6195235.0</v>
      </c>
      <c r="F19704" s="17">
        <v>8731908.0</v>
      </c>
      <c r="G19704" s="17">
        <v>2.3284589E7</v>
      </c>
      <c r="H19704" s="17">
        <v>4.5700845E7</v>
      </c>
    </row>
    <row r="19705">
      <c r="A19705" s="7" t="s">
        <v>40954</v>
      </c>
      <c r="B19705" s="17" t="s">
        <v>40955</v>
      </c>
      <c r="C19705" s="17">
        <v>56.0</v>
      </c>
      <c r="D19705" s="17">
        <v>1.335964321E7</v>
      </c>
      <c r="E19705" s="17">
        <v>5290697.0</v>
      </c>
      <c r="F19705" s="17">
        <v>8739736.0</v>
      </c>
      <c r="G19705" s="17">
        <v>1.700925E7</v>
      </c>
      <c r="H19705" s="17">
        <v>2.9380425E7</v>
      </c>
    </row>
    <row r="19706">
      <c r="A19706" s="7" t="s">
        <v>40954</v>
      </c>
      <c r="B19706" s="17" t="s">
        <v>40955</v>
      </c>
      <c r="C19706" s="17">
        <v>56.0</v>
      </c>
      <c r="D19706" s="17">
        <v>1.335964321E7</v>
      </c>
      <c r="E19706" s="17">
        <v>5290697.0</v>
      </c>
      <c r="F19706" s="17">
        <v>8739736.0</v>
      </c>
      <c r="G19706" s="17">
        <v>1.700925E7</v>
      </c>
      <c r="H19706" s="17">
        <v>2.9380425E7</v>
      </c>
    </row>
    <row r="19707">
      <c r="A19707" s="7" t="s">
        <v>40957</v>
      </c>
      <c r="B19707" s="17" t="s">
        <v>40958</v>
      </c>
      <c r="C19707" s="17">
        <v>5.0</v>
      </c>
      <c r="D19707" s="17">
        <v>1.62192328E7</v>
      </c>
      <c r="E19707" s="17">
        <v>7580900.0</v>
      </c>
      <c r="F19707" s="17">
        <v>2.0128918E7</v>
      </c>
      <c r="G19707" s="17">
        <v>2.2134136E7</v>
      </c>
      <c r="H19707" s="17">
        <v>2.7790607E7</v>
      </c>
    </row>
    <row r="19708">
      <c r="A19708" s="7" t="s">
        <v>40957</v>
      </c>
      <c r="B19708" s="17" t="s">
        <v>40958</v>
      </c>
      <c r="C19708" s="17">
        <v>5.0</v>
      </c>
      <c r="D19708" s="17">
        <v>1.62192328E7</v>
      </c>
      <c r="E19708" s="17">
        <v>7580900.0</v>
      </c>
      <c r="F19708" s="17">
        <v>2.0128918E7</v>
      </c>
      <c r="G19708" s="17">
        <v>2.2134136E7</v>
      </c>
      <c r="H19708" s="17">
        <v>2.7790607E7</v>
      </c>
    </row>
    <row r="19709">
      <c r="A19709" s="7" t="s">
        <v>40959</v>
      </c>
      <c r="B19709" s="17" t="s">
        <v>40960</v>
      </c>
      <c r="C19709" s="17">
        <v>58.0</v>
      </c>
      <c r="D19709" s="17">
        <v>2.294498086E7</v>
      </c>
      <c r="E19709" s="17">
        <v>8534561.0</v>
      </c>
      <c r="F19709" s="17">
        <v>2.0191959E7</v>
      </c>
      <c r="G19709" s="17">
        <v>2.959935E7</v>
      </c>
      <c r="H19709" s="17">
        <v>5.1789579E7</v>
      </c>
    </row>
    <row r="19710">
      <c r="A19710" s="7" t="s">
        <v>40959</v>
      </c>
      <c r="B19710" s="17" t="s">
        <v>40960</v>
      </c>
      <c r="C19710" s="17">
        <v>58.0</v>
      </c>
      <c r="D19710" s="17">
        <v>2.294498086E7</v>
      </c>
      <c r="E19710" s="17">
        <v>8534561.0</v>
      </c>
      <c r="F19710" s="17">
        <v>2.0191959E7</v>
      </c>
      <c r="G19710" s="17">
        <v>2.959935E7</v>
      </c>
      <c r="H19710" s="17">
        <v>5.1789579E7</v>
      </c>
    </row>
    <row r="19711">
      <c r="A19711" s="7" t="s">
        <v>40961</v>
      </c>
      <c r="B19711" s="17" t="s">
        <v>40962</v>
      </c>
      <c r="C19711" s="17">
        <v>49.0</v>
      </c>
      <c r="D19711" s="17">
        <v>1.536932565E7</v>
      </c>
      <c r="E19711" s="17">
        <v>5751525.0</v>
      </c>
      <c r="F19711" s="17">
        <v>8276479.0</v>
      </c>
      <c r="G19711" s="17">
        <v>1.4020885E7</v>
      </c>
      <c r="H19711" s="17">
        <v>4.405605E7</v>
      </c>
    </row>
    <row r="19712">
      <c r="A19712" s="7" t="s">
        <v>40961</v>
      </c>
      <c r="B19712" s="17" t="s">
        <v>40962</v>
      </c>
      <c r="C19712" s="17">
        <v>49.0</v>
      </c>
      <c r="D19712" s="17">
        <v>1.536932565E7</v>
      </c>
      <c r="E19712" s="17">
        <v>5751525.0</v>
      </c>
      <c r="F19712" s="17">
        <v>8276479.0</v>
      </c>
      <c r="G19712" s="17">
        <v>1.4020885E7</v>
      </c>
      <c r="H19712" s="17">
        <v>4.405605E7</v>
      </c>
    </row>
    <row r="19713">
      <c r="A19713" s="7" t="s">
        <v>40964</v>
      </c>
      <c r="B19713" s="17" t="s">
        <v>40965</v>
      </c>
      <c r="C19713" s="17">
        <v>783.0</v>
      </c>
      <c r="D19713" s="17">
        <v>1.821823993E7</v>
      </c>
      <c r="E19713" s="17">
        <v>5566967.0</v>
      </c>
      <c r="F19713" s="17">
        <v>1.0691751E7</v>
      </c>
      <c r="G19713" s="17">
        <v>2.4900068E7</v>
      </c>
      <c r="H19713" s="17">
        <v>4.1371485E7</v>
      </c>
    </row>
    <row r="19714">
      <c r="A19714" s="7" t="s">
        <v>40964</v>
      </c>
      <c r="B19714" s="17" t="s">
        <v>40965</v>
      </c>
      <c r="C19714" s="17">
        <v>783.0</v>
      </c>
      <c r="D19714" s="17">
        <v>1.821823993E7</v>
      </c>
      <c r="E19714" s="17">
        <v>5566967.0</v>
      </c>
      <c r="F19714" s="17">
        <v>1.0691751E7</v>
      </c>
      <c r="G19714" s="17">
        <v>2.4900068E7</v>
      </c>
      <c r="H19714" s="17">
        <v>4.1371485E7</v>
      </c>
    </row>
    <row r="19715">
      <c r="A19715" s="7" t="s">
        <v>40967</v>
      </c>
      <c r="B19715" s="17" t="s">
        <v>40968</v>
      </c>
      <c r="C19715" s="17">
        <v>2290.0</v>
      </c>
      <c r="D19715" s="17">
        <v>1.617068125E7</v>
      </c>
      <c r="E19715" s="17">
        <v>4910238.0</v>
      </c>
      <c r="F19715" s="17">
        <v>9127596.0</v>
      </c>
      <c r="G19715" s="17">
        <v>1.9172642E7</v>
      </c>
      <c r="H19715" s="17">
        <v>3.9343797E7</v>
      </c>
    </row>
    <row r="19716">
      <c r="A19716" s="7" t="s">
        <v>40967</v>
      </c>
      <c r="B19716" s="17" t="s">
        <v>40968</v>
      </c>
      <c r="C19716" s="17">
        <v>2290.0</v>
      </c>
      <c r="D19716" s="17">
        <v>1.617068125E7</v>
      </c>
      <c r="E19716" s="17">
        <v>4910238.0</v>
      </c>
      <c r="F19716" s="17">
        <v>9127596.0</v>
      </c>
      <c r="G19716" s="17">
        <v>1.9172642E7</v>
      </c>
      <c r="H19716" s="17">
        <v>3.9343797E7</v>
      </c>
    </row>
    <row r="19717">
      <c r="A19717" s="7" t="s">
        <v>40969</v>
      </c>
      <c r="B19717" s="17" t="s">
        <v>40970</v>
      </c>
      <c r="C19717" s="17">
        <v>17.0</v>
      </c>
      <c r="D19717" s="17">
        <v>1.154664176E7</v>
      </c>
      <c r="E19717" s="17">
        <v>5954868.0</v>
      </c>
      <c r="F19717" s="17">
        <v>6968177.0</v>
      </c>
      <c r="G19717" s="17">
        <v>1.06095E7</v>
      </c>
      <c r="H19717" s="17">
        <v>3.3182358E7</v>
      </c>
    </row>
    <row r="19718">
      <c r="A19718" s="7" t="s">
        <v>40969</v>
      </c>
      <c r="B19718" s="17" t="s">
        <v>40970</v>
      </c>
      <c r="C19718" s="17">
        <v>17.0</v>
      </c>
      <c r="D19718" s="17">
        <v>1.154664176E7</v>
      </c>
      <c r="E19718" s="17">
        <v>5954868.0</v>
      </c>
      <c r="F19718" s="17">
        <v>6968177.0</v>
      </c>
      <c r="G19718" s="17">
        <v>1.06095E7</v>
      </c>
      <c r="H19718" s="17">
        <v>3.3182358E7</v>
      </c>
    </row>
    <row r="19719">
      <c r="A19719" s="7" t="s">
        <v>40972</v>
      </c>
      <c r="B19719" s="17" t="s">
        <v>40973</v>
      </c>
      <c r="C19719" s="17">
        <v>8.0</v>
      </c>
      <c r="D19719" s="17">
        <v>1.163674288E7</v>
      </c>
      <c r="E19719" s="17">
        <v>2562748.0</v>
      </c>
      <c r="F19719" s="17">
        <v>9101567.0</v>
      </c>
      <c r="G19719" s="17">
        <v>1.3130605E7</v>
      </c>
      <c r="H19719" s="17">
        <v>3.2666182E7</v>
      </c>
    </row>
    <row r="19720">
      <c r="A19720" s="7" t="s">
        <v>40972</v>
      </c>
      <c r="B19720" s="17" t="s">
        <v>40973</v>
      </c>
      <c r="C19720" s="17">
        <v>8.0</v>
      </c>
      <c r="D19720" s="17">
        <v>1.163674288E7</v>
      </c>
      <c r="E19720" s="17">
        <v>2562748.0</v>
      </c>
      <c r="F19720" s="17">
        <v>9101567.0</v>
      </c>
      <c r="G19720" s="17">
        <v>1.3130605E7</v>
      </c>
      <c r="H19720" s="17">
        <v>3.2666182E7</v>
      </c>
    </row>
    <row r="19721">
      <c r="A19721" s="7" t="s">
        <v>40974</v>
      </c>
      <c r="B19721" s="17" t="s">
        <v>40975</v>
      </c>
      <c r="C19721" s="17">
        <v>2.0</v>
      </c>
      <c r="D19721" s="17">
        <v>1.08071395E7</v>
      </c>
      <c r="E19721" s="17">
        <v>7740100.0</v>
      </c>
      <c r="F19721" s="17">
        <v>7740100.0</v>
      </c>
      <c r="G19721" s="17">
        <v>1.3874179E7</v>
      </c>
      <c r="H19721" s="17">
        <v>1.3874179E7</v>
      </c>
    </row>
    <row r="19722">
      <c r="A19722" s="7" t="s">
        <v>40974</v>
      </c>
      <c r="B19722" s="17" t="s">
        <v>40975</v>
      </c>
      <c r="C19722" s="17">
        <v>2.0</v>
      </c>
      <c r="D19722" s="17">
        <v>1.08071395E7</v>
      </c>
      <c r="E19722" s="17">
        <v>7740100.0</v>
      </c>
      <c r="F19722" s="17">
        <v>7740100.0</v>
      </c>
      <c r="G19722" s="17">
        <v>1.3874179E7</v>
      </c>
      <c r="H19722" s="17">
        <v>1.3874179E7</v>
      </c>
    </row>
    <row r="19723">
      <c r="A19723" s="7" t="s">
        <v>40976</v>
      </c>
      <c r="B19723" s="17" t="s">
        <v>40977</v>
      </c>
      <c r="C19723" s="17">
        <v>3.0</v>
      </c>
      <c r="D19723" s="17">
        <v>3.0281104E7</v>
      </c>
      <c r="E19723" s="17">
        <v>2513347.0</v>
      </c>
      <c r="F19723" s="17">
        <v>8664194.0</v>
      </c>
      <c r="G19723" s="17">
        <v>7.9665771E7</v>
      </c>
      <c r="H19723" s="17">
        <v>7.9665771E7</v>
      </c>
    </row>
    <row r="19724">
      <c r="A19724" s="7" t="s">
        <v>40976</v>
      </c>
      <c r="B19724" s="17" t="s">
        <v>40977</v>
      </c>
      <c r="C19724" s="17">
        <v>3.0</v>
      </c>
      <c r="D19724" s="17">
        <v>3.0281104E7</v>
      </c>
      <c r="E19724" s="17">
        <v>2513347.0</v>
      </c>
      <c r="F19724" s="17">
        <v>8664194.0</v>
      </c>
      <c r="G19724" s="17">
        <v>7.9665771E7</v>
      </c>
      <c r="H19724" s="17">
        <v>7.9665771E7</v>
      </c>
    </row>
    <row r="19725">
      <c r="A19725" s="7" t="s">
        <v>40978</v>
      </c>
      <c r="B19725" s="17" t="s">
        <v>40979</v>
      </c>
      <c r="C19725" s="17">
        <v>3.0</v>
      </c>
      <c r="D19725" s="17">
        <v>1.1859434E7</v>
      </c>
      <c r="E19725" s="17">
        <v>3672800.0</v>
      </c>
      <c r="F19725" s="17">
        <v>4242000.0</v>
      </c>
      <c r="G19725" s="17">
        <v>2.7663502E7</v>
      </c>
      <c r="H19725" s="17">
        <v>2.7663502E7</v>
      </c>
    </row>
    <row r="19726">
      <c r="A19726" s="7" t="s">
        <v>40978</v>
      </c>
      <c r="B19726" s="17" t="s">
        <v>40979</v>
      </c>
      <c r="C19726" s="17">
        <v>3.0</v>
      </c>
      <c r="D19726" s="17">
        <v>1.1859434E7</v>
      </c>
      <c r="E19726" s="17">
        <v>3672800.0</v>
      </c>
      <c r="F19726" s="17">
        <v>4242000.0</v>
      </c>
      <c r="G19726" s="17">
        <v>2.7663502E7</v>
      </c>
      <c r="H19726" s="17">
        <v>2.7663502E7</v>
      </c>
    </row>
    <row r="19727">
      <c r="A19727" s="7" t="s">
        <v>40980</v>
      </c>
      <c r="B19727" s="17" t="s">
        <v>40981</v>
      </c>
      <c r="C19727" s="17">
        <v>213.0</v>
      </c>
      <c r="D19727" s="17">
        <v>1.179104619E7</v>
      </c>
      <c r="E19727" s="17">
        <v>5706567.0</v>
      </c>
      <c r="F19727" s="17">
        <v>7933298.0</v>
      </c>
      <c r="G19727" s="17">
        <v>1.2468951E7</v>
      </c>
      <c r="H19727" s="17">
        <v>2.3386523E7</v>
      </c>
    </row>
    <row r="19728">
      <c r="A19728" s="7" t="s">
        <v>40980</v>
      </c>
      <c r="B19728" s="17" t="s">
        <v>40981</v>
      </c>
      <c r="C19728" s="17">
        <v>213.0</v>
      </c>
      <c r="D19728" s="17">
        <v>1.179104619E7</v>
      </c>
      <c r="E19728" s="17">
        <v>5706567.0</v>
      </c>
      <c r="F19728" s="17">
        <v>7933298.0</v>
      </c>
      <c r="G19728" s="17">
        <v>1.2468951E7</v>
      </c>
      <c r="H19728" s="17">
        <v>2.3386523E7</v>
      </c>
    </row>
    <row r="19729">
      <c r="A19729" s="7" t="s">
        <v>40983</v>
      </c>
      <c r="B19729" s="17" t="s">
        <v>40984</v>
      </c>
      <c r="C19729" s="17">
        <v>58.0</v>
      </c>
      <c r="D19729" s="17">
        <v>1.444467088E7</v>
      </c>
      <c r="E19729" s="17">
        <v>6620514.0</v>
      </c>
      <c r="F19729" s="17">
        <v>9313000.0</v>
      </c>
      <c r="G19729" s="17">
        <v>1.9615177E7</v>
      </c>
      <c r="H19729" s="17">
        <v>2.9874614E7</v>
      </c>
    </row>
    <row r="19730">
      <c r="A19730" s="7" t="s">
        <v>40983</v>
      </c>
      <c r="B19730" s="17" t="s">
        <v>40984</v>
      </c>
      <c r="C19730" s="17">
        <v>58.0</v>
      </c>
      <c r="D19730" s="17">
        <v>1.444467088E7</v>
      </c>
      <c r="E19730" s="17">
        <v>6620514.0</v>
      </c>
      <c r="F19730" s="17">
        <v>9313000.0</v>
      </c>
      <c r="G19730" s="17">
        <v>1.9615177E7</v>
      </c>
      <c r="H19730" s="17">
        <v>2.9874614E7</v>
      </c>
    </row>
    <row r="19731">
      <c r="A19731" s="7" t="s">
        <v>40985</v>
      </c>
      <c r="B19731" s="17" t="s">
        <v>40986</v>
      </c>
      <c r="C19731" s="17">
        <v>13.0</v>
      </c>
      <c r="D19731" s="17">
        <v>9038992.0</v>
      </c>
      <c r="E19731" s="17">
        <v>5889305.0</v>
      </c>
      <c r="F19731" s="17">
        <v>8040806.0</v>
      </c>
      <c r="G19731" s="17">
        <v>1.13697E7</v>
      </c>
      <c r="H19731" s="17">
        <v>1.3879055E7</v>
      </c>
    </row>
    <row r="19732">
      <c r="A19732" s="7" t="s">
        <v>40985</v>
      </c>
      <c r="B19732" s="17" t="s">
        <v>40986</v>
      </c>
      <c r="C19732" s="17">
        <v>13.0</v>
      </c>
      <c r="D19732" s="17">
        <v>9038992.0</v>
      </c>
      <c r="E19732" s="17">
        <v>5889305.0</v>
      </c>
      <c r="F19732" s="17">
        <v>8040806.0</v>
      </c>
      <c r="G19732" s="17">
        <v>1.13697E7</v>
      </c>
      <c r="H19732" s="17">
        <v>1.3879055E7</v>
      </c>
    </row>
    <row r="19733">
      <c r="A19733" s="7" t="s">
        <v>40987</v>
      </c>
      <c r="B19733" s="17" t="s">
        <v>40988</v>
      </c>
      <c r="C19733" s="17">
        <v>2.0</v>
      </c>
      <c r="D19733" s="17">
        <v>3705000.5</v>
      </c>
      <c r="E19733" s="17">
        <v>3497501.0</v>
      </c>
      <c r="F19733" s="17">
        <v>3497501.0</v>
      </c>
      <c r="G19733" s="17">
        <v>3912500.0</v>
      </c>
      <c r="H19733" s="17">
        <v>3912500.0</v>
      </c>
    </row>
    <row r="19734">
      <c r="A19734" s="7" t="s">
        <v>40987</v>
      </c>
      <c r="B19734" s="17" t="s">
        <v>40988</v>
      </c>
      <c r="C19734" s="17">
        <v>2.0</v>
      </c>
      <c r="D19734" s="17">
        <v>3705000.5</v>
      </c>
      <c r="E19734" s="17">
        <v>3497501.0</v>
      </c>
      <c r="F19734" s="17">
        <v>3497501.0</v>
      </c>
      <c r="G19734" s="17">
        <v>3912500.0</v>
      </c>
      <c r="H19734" s="17">
        <v>3912500.0</v>
      </c>
    </row>
    <row r="19735">
      <c r="A19735" s="7" t="s">
        <v>40989</v>
      </c>
      <c r="B19735" s="17" t="s">
        <v>40990</v>
      </c>
      <c r="C19735" s="17">
        <v>11.0</v>
      </c>
      <c r="D19735" s="17">
        <v>1.919832973E7</v>
      </c>
      <c r="E19735" s="17">
        <v>4415454.0</v>
      </c>
      <c r="F19735" s="17">
        <v>1.1737565E7</v>
      </c>
      <c r="G19735" s="17">
        <v>2.5651911E7</v>
      </c>
      <c r="H19735" s="17">
        <v>4.954875E7</v>
      </c>
    </row>
    <row r="19736">
      <c r="A19736" s="7" t="s">
        <v>40989</v>
      </c>
      <c r="B19736" s="17" t="s">
        <v>40990</v>
      </c>
      <c r="C19736" s="17">
        <v>11.0</v>
      </c>
      <c r="D19736" s="17">
        <v>1.919832973E7</v>
      </c>
      <c r="E19736" s="17">
        <v>4415454.0</v>
      </c>
      <c r="F19736" s="17">
        <v>1.1737565E7</v>
      </c>
      <c r="G19736" s="17">
        <v>2.5651911E7</v>
      </c>
      <c r="H19736" s="17">
        <v>4.954875E7</v>
      </c>
    </row>
    <row r="19737">
      <c r="A19737" s="7" t="s">
        <v>40992</v>
      </c>
      <c r="B19737" s="17" t="s">
        <v>40993</v>
      </c>
      <c r="C19737" s="17">
        <v>1.0</v>
      </c>
      <c r="D19737" s="17">
        <v>3328561.0</v>
      </c>
      <c r="E19737" s="17">
        <v>3328561.0</v>
      </c>
      <c r="F19737" s="17">
        <v>3328561.0</v>
      </c>
      <c r="G19737" s="17">
        <v>3328561.0</v>
      </c>
      <c r="H19737" s="17">
        <v>3328561.0</v>
      </c>
    </row>
    <row r="19738">
      <c r="A19738" s="7" t="s">
        <v>40992</v>
      </c>
      <c r="B19738" s="17" t="s">
        <v>40993</v>
      </c>
      <c r="C19738" s="17">
        <v>1.0</v>
      </c>
      <c r="D19738" s="17">
        <v>3328561.0</v>
      </c>
      <c r="E19738" s="17">
        <v>3328561.0</v>
      </c>
      <c r="F19738" s="17">
        <v>3328561.0</v>
      </c>
      <c r="G19738" s="17">
        <v>3328561.0</v>
      </c>
      <c r="H19738" s="17">
        <v>3328561.0</v>
      </c>
    </row>
    <row r="19739">
      <c r="A19739" s="7" t="s">
        <v>40994</v>
      </c>
      <c r="B19739" s="17" t="s">
        <v>40995</v>
      </c>
      <c r="C19739" s="17">
        <v>79.0</v>
      </c>
      <c r="D19739" s="17">
        <v>1.176955946E7</v>
      </c>
      <c r="E19739" s="17">
        <v>5326880.0</v>
      </c>
      <c r="F19739" s="17">
        <v>9948288.0</v>
      </c>
      <c r="G19739" s="17">
        <v>1.642368E7</v>
      </c>
      <c r="H19739" s="17">
        <v>2.0744943E7</v>
      </c>
    </row>
    <row r="19740">
      <c r="A19740" s="7" t="s">
        <v>40994</v>
      </c>
      <c r="B19740" s="17" t="s">
        <v>40995</v>
      </c>
      <c r="C19740" s="17">
        <v>79.0</v>
      </c>
      <c r="D19740" s="17">
        <v>1.176955946E7</v>
      </c>
      <c r="E19740" s="17">
        <v>5326880.0</v>
      </c>
      <c r="F19740" s="17">
        <v>9948288.0</v>
      </c>
      <c r="G19740" s="17">
        <v>1.642368E7</v>
      </c>
      <c r="H19740" s="17">
        <v>2.0744943E7</v>
      </c>
    </row>
    <row r="19741">
      <c r="A19741" s="7" t="s">
        <v>40996</v>
      </c>
      <c r="B19741" s="17" t="s">
        <v>40997</v>
      </c>
      <c r="C19741" s="17">
        <v>177.0</v>
      </c>
      <c r="D19741" s="17">
        <v>1.319865509E7</v>
      </c>
      <c r="E19741" s="17">
        <v>5337864.0</v>
      </c>
      <c r="F19741" s="17">
        <v>8304933.0</v>
      </c>
      <c r="G19741" s="17">
        <v>1.517311E7</v>
      </c>
      <c r="H19741" s="17">
        <v>2.8833553E7</v>
      </c>
    </row>
    <row r="19742">
      <c r="A19742" s="7" t="s">
        <v>40996</v>
      </c>
      <c r="B19742" s="17" t="s">
        <v>40997</v>
      </c>
      <c r="C19742" s="17">
        <v>177.0</v>
      </c>
      <c r="D19742" s="17">
        <v>1.319865509E7</v>
      </c>
      <c r="E19742" s="17">
        <v>5337864.0</v>
      </c>
      <c r="F19742" s="17">
        <v>8304933.0</v>
      </c>
      <c r="G19742" s="17">
        <v>1.517311E7</v>
      </c>
      <c r="H19742" s="17">
        <v>2.8833553E7</v>
      </c>
    </row>
    <row r="19743">
      <c r="A19743" s="7" t="s">
        <v>40998</v>
      </c>
      <c r="B19743" s="17" t="s">
        <v>40999</v>
      </c>
      <c r="C19743" s="17">
        <v>55.0</v>
      </c>
      <c r="D19743" s="17">
        <v>3.105263305E7</v>
      </c>
      <c r="E19743" s="17">
        <v>7261162.0</v>
      </c>
      <c r="F19743" s="17">
        <v>1.29427E7</v>
      </c>
      <c r="G19743" s="17">
        <v>5.9493659E7</v>
      </c>
      <c r="H19743" s="17">
        <v>9.5655885E7</v>
      </c>
    </row>
    <row r="19744">
      <c r="A19744" s="7" t="s">
        <v>40998</v>
      </c>
      <c r="B19744" s="17" t="s">
        <v>40999</v>
      </c>
      <c r="C19744" s="17">
        <v>55.0</v>
      </c>
      <c r="D19744" s="17">
        <v>3.105263305E7</v>
      </c>
      <c r="E19744" s="17">
        <v>7261162.0</v>
      </c>
      <c r="F19744" s="17">
        <v>1.29427E7</v>
      </c>
      <c r="G19744" s="17">
        <v>5.9493659E7</v>
      </c>
      <c r="H19744" s="17">
        <v>9.5655885E7</v>
      </c>
    </row>
    <row r="19745">
      <c r="A19745" s="7" t="s">
        <v>41000</v>
      </c>
      <c r="B19745" s="17" t="s">
        <v>41001</v>
      </c>
      <c r="C19745" s="17">
        <v>40.0</v>
      </c>
      <c r="D19745" s="17">
        <v>2.74854427E7</v>
      </c>
      <c r="E19745" s="17">
        <v>9975133.0</v>
      </c>
      <c r="F19745" s="17">
        <v>1.9066764E7</v>
      </c>
      <c r="G19745" s="17">
        <v>4.0725891E7</v>
      </c>
      <c r="H19745" s="17">
        <v>6.621515E7</v>
      </c>
    </row>
    <row r="19746">
      <c r="A19746" s="7" t="s">
        <v>41000</v>
      </c>
      <c r="B19746" s="17" t="s">
        <v>41001</v>
      </c>
      <c r="C19746" s="17">
        <v>40.0</v>
      </c>
      <c r="D19746" s="17">
        <v>2.74854427E7</v>
      </c>
      <c r="E19746" s="17">
        <v>9975133.0</v>
      </c>
      <c r="F19746" s="17">
        <v>1.9066764E7</v>
      </c>
      <c r="G19746" s="17">
        <v>4.0725891E7</v>
      </c>
      <c r="H19746" s="17">
        <v>6.621515E7</v>
      </c>
    </row>
    <row r="19747">
      <c r="A19747" s="7" t="s">
        <v>41003</v>
      </c>
      <c r="B19747" s="17" t="s">
        <v>41004</v>
      </c>
      <c r="C19747" s="17">
        <v>1.0</v>
      </c>
      <c r="D19747" s="17">
        <v>1366447.0</v>
      </c>
      <c r="E19747" s="17">
        <v>1366447.0</v>
      </c>
      <c r="F19747" s="17">
        <v>1366447.0</v>
      </c>
      <c r="G19747" s="17">
        <v>1366447.0</v>
      </c>
      <c r="H19747" s="17">
        <v>1366447.0</v>
      </c>
    </row>
    <row r="19748">
      <c r="A19748" s="7" t="s">
        <v>41003</v>
      </c>
      <c r="B19748" s="17" t="s">
        <v>41004</v>
      </c>
      <c r="C19748" s="17">
        <v>1.0</v>
      </c>
      <c r="D19748" s="17">
        <v>1366447.0</v>
      </c>
      <c r="E19748" s="17">
        <v>1366447.0</v>
      </c>
      <c r="F19748" s="17">
        <v>1366447.0</v>
      </c>
      <c r="G19748" s="17">
        <v>1366447.0</v>
      </c>
      <c r="H19748" s="17">
        <v>1366447.0</v>
      </c>
    </row>
    <row r="19749">
      <c r="A19749" s="7" t="s">
        <v>41005</v>
      </c>
      <c r="B19749" s="17" t="s">
        <v>41006</v>
      </c>
      <c r="C19749" s="17">
        <v>9.0</v>
      </c>
      <c r="D19749" s="17">
        <v>1.805217856E7</v>
      </c>
      <c r="E19749" s="17">
        <v>7455808.0</v>
      </c>
      <c r="F19749" s="17">
        <v>1.02536E7</v>
      </c>
      <c r="G19749" s="17">
        <v>1.288602E7</v>
      </c>
      <c r="H19749" s="17">
        <v>5.80673E7</v>
      </c>
    </row>
    <row r="19750">
      <c r="A19750" s="7" t="s">
        <v>41005</v>
      </c>
      <c r="B19750" s="17" t="s">
        <v>41006</v>
      </c>
      <c r="C19750" s="17">
        <v>9.0</v>
      </c>
      <c r="D19750" s="17">
        <v>1.805217856E7</v>
      </c>
      <c r="E19750" s="17">
        <v>7455808.0</v>
      </c>
      <c r="F19750" s="17">
        <v>1.02536E7</v>
      </c>
      <c r="G19750" s="17">
        <v>1.288602E7</v>
      </c>
      <c r="H19750" s="17">
        <v>5.80673E7</v>
      </c>
    </row>
    <row r="19751">
      <c r="A19751" s="7" t="s">
        <v>41007</v>
      </c>
      <c r="B19751" s="17" t="s">
        <v>41008</v>
      </c>
      <c r="C19751" s="17">
        <v>30.0</v>
      </c>
      <c r="D19751" s="17">
        <v>1.3402161E7</v>
      </c>
      <c r="E19751" s="17">
        <v>6579615.0</v>
      </c>
      <c r="F19751" s="17">
        <v>1.0145305E7</v>
      </c>
      <c r="G19751" s="17">
        <v>1.7634625E7</v>
      </c>
      <c r="H19751" s="17">
        <v>2.3180407E7</v>
      </c>
    </row>
    <row r="19752">
      <c r="A19752" s="7" t="s">
        <v>41007</v>
      </c>
      <c r="B19752" s="17" t="s">
        <v>41008</v>
      </c>
      <c r="C19752" s="17">
        <v>30.0</v>
      </c>
      <c r="D19752" s="17">
        <v>1.3402161E7</v>
      </c>
      <c r="E19752" s="17">
        <v>6579615.0</v>
      </c>
      <c r="F19752" s="17">
        <v>1.0145305E7</v>
      </c>
      <c r="G19752" s="17">
        <v>1.7634625E7</v>
      </c>
      <c r="H19752" s="17">
        <v>2.3180407E7</v>
      </c>
    </row>
    <row r="19753">
      <c r="A19753" s="7" t="s">
        <v>41010</v>
      </c>
      <c r="B19753" s="17" t="s">
        <v>41011</v>
      </c>
      <c r="C19753" s="17">
        <v>45.0</v>
      </c>
      <c r="D19753" s="17">
        <v>1.617259489E7</v>
      </c>
      <c r="E19753" s="17">
        <v>5750138.0</v>
      </c>
      <c r="F19753" s="17">
        <v>8977773.0</v>
      </c>
      <c r="G19753" s="17">
        <v>2.5377474E7</v>
      </c>
      <c r="H19753" s="17">
        <v>3.497495E7</v>
      </c>
    </row>
    <row r="19754">
      <c r="A19754" s="7" t="s">
        <v>41010</v>
      </c>
      <c r="B19754" s="17" t="s">
        <v>41011</v>
      </c>
      <c r="C19754" s="17">
        <v>45.0</v>
      </c>
      <c r="D19754" s="17">
        <v>1.617259489E7</v>
      </c>
      <c r="E19754" s="17">
        <v>5750138.0</v>
      </c>
      <c r="F19754" s="17">
        <v>8977773.0</v>
      </c>
      <c r="G19754" s="17">
        <v>2.5377474E7</v>
      </c>
      <c r="H19754" s="17">
        <v>3.497495E7</v>
      </c>
    </row>
    <row r="19755">
      <c r="A19755" s="7" t="s">
        <v>41012</v>
      </c>
      <c r="B19755" s="17" t="s">
        <v>41013</v>
      </c>
      <c r="C19755" s="17">
        <v>11.0</v>
      </c>
      <c r="D19755" s="17">
        <v>1.266741173E7</v>
      </c>
      <c r="E19755" s="17">
        <v>6593905.0</v>
      </c>
      <c r="F19755" s="17">
        <v>8223998.0</v>
      </c>
      <c r="G19755" s="17">
        <v>1.5626358E7</v>
      </c>
      <c r="H19755" s="17">
        <v>2.4941005E7</v>
      </c>
    </row>
    <row r="19756">
      <c r="A19756" s="7" t="s">
        <v>41012</v>
      </c>
      <c r="B19756" s="17" t="s">
        <v>41013</v>
      </c>
      <c r="C19756" s="17">
        <v>11.0</v>
      </c>
      <c r="D19756" s="17">
        <v>1.266741173E7</v>
      </c>
      <c r="E19756" s="17">
        <v>6593905.0</v>
      </c>
      <c r="F19756" s="17">
        <v>8223998.0</v>
      </c>
      <c r="G19756" s="17">
        <v>1.5626358E7</v>
      </c>
      <c r="H19756" s="17">
        <v>2.4941005E7</v>
      </c>
    </row>
    <row r="19757">
      <c r="A19757" s="7" t="s">
        <v>41014</v>
      </c>
      <c r="B19757" s="17" t="s">
        <v>41015</v>
      </c>
      <c r="C19757" s="17">
        <v>1.0</v>
      </c>
      <c r="D19757" s="17">
        <v>1.9915592E7</v>
      </c>
      <c r="E19757" s="17">
        <v>1.9915592E7</v>
      </c>
      <c r="F19757" s="17">
        <v>1.9915592E7</v>
      </c>
      <c r="G19757" s="17">
        <v>1.9915592E7</v>
      </c>
      <c r="H19757" s="17">
        <v>1.9915592E7</v>
      </c>
    </row>
    <row r="19758">
      <c r="A19758" s="7" t="s">
        <v>41014</v>
      </c>
      <c r="B19758" s="17" t="s">
        <v>41015</v>
      </c>
      <c r="C19758" s="17">
        <v>1.0</v>
      </c>
      <c r="D19758" s="17">
        <v>1.9915592E7</v>
      </c>
      <c r="E19758" s="17">
        <v>1.9915592E7</v>
      </c>
      <c r="F19758" s="17">
        <v>1.9915592E7</v>
      </c>
      <c r="G19758" s="17">
        <v>1.9915592E7</v>
      </c>
      <c r="H19758" s="17">
        <v>1.9915592E7</v>
      </c>
    </row>
    <row r="19759">
      <c r="A19759" s="7" t="s">
        <v>41017</v>
      </c>
      <c r="B19759" s="17" t="s">
        <v>41018</v>
      </c>
      <c r="C19759" s="17">
        <v>1.0</v>
      </c>
      <c r="D19759" s="17">
        <v>1.2971747E7</v>
      </c>
      <c r="E19759" s="17">
        <v>1.2971747E7</v>
      </c>
      <c r="F19759" s="17">
        <v>1.2971747E7</v>
      </c>
      <c r="G19759" s="17">
        <v>1.2971747E7</v>
      </c>
      <c r="H19759" s="17">
        <v>1.2971747E7</v>
      </c>
    </row>
    <row r="19760">
      <c r="A19760" s="7" t="s">
        <v>41017</v>
      </c>
      <c r="B19760" s="17" t="s">
        <v>41018</v>
      </c>
      <c r="C19760" s="17">
        <v>1.0</v>
      </c>
      <c r="D19760" s="17">
        <v>1.2971747E7</v>
      </c>
      <c r="E19760" s="17">
        <v>1.2971747E7</v>
      </c>
      <c r="F19760" s="17">
        <v>1.2971747E7</v>
      </c>
      <c r="G19760" s="17">
        <v>1.2971747E7</v>
      </c>
      <c r="H19760" s="17">
        <v>1.2971747E7</v>
      </c>
    </row>
    <row r="19761">
      <c r="A19761" s="7" t="s">
        <v>41019</v>
      </c>
      <c r="B19761" s="17" t="s">
        <v>41020</v>
      </c>
      <c r="C19761" s="17">
        <v>18.0</v>
      </c>
      <c r="D19761" s="17">
        <v>1.985163861E7</v>
      </c>
      <c r="E19761" s="17">
        <v>5325270.0</v>
      </c>
      <c r="F19761" s="17">
        <v>8170300.0</v>
      </c>
      <c r="G19761" s="17">
        <v>3.1645843E7</v>
      </c>
      <c r="H19761" s="17">
        <v>6.970831E7</v>
      </c>
    </row>
    <row r="19762">
      <c r="A19762" s="7" t="s">
        <v>41019</v>
      </c>
      <c r="B19762" s="17" t="s">
        <v>41020</v>
      </c>
      <c r="C19762" s="17">
        <v>18.0</v>
      </c>
      <c r="D19762" s="17">
        <v>1.985163861E7</v>
      </c>
      <c r="E19762" s="17">
        <v>5325270.0</v>
      </c>
      <c r="F19762" s="17">
        <v>8170300.0</v>
      </c>
      <c r="G19762" s="17">
        <v>3.1645843E7</v>
      </c>
      <c r="H19762" s="17">
        <v>6.970831E7</v>
      </c>
    </row>
    <row r="19763">
      <c r="A19763" s="7" t="s">
        <v>41021</v>
      </c>
      <c r="B19763" s="17" t="s">
        <v>41022</v>
      </c>
      <c r="C19763" s="17">
        <v>49.0</v>
      </c>
      <c r="D19763" s="17">
        <v>2.155321861E7</v>
      </c>
      <c r="E19763" s="17">
        <v>5785491.0</v>
      </c>
      <c r="F19763" s="17">
        <v>1.1390673E7</v>
      </c>
      <c r="G19763" s="17">
        <v>2.6251445E7</v>
      </c>
      <c r="H19763" s="17">
        <v>4.6959645E7</v>
      </c>
    </row>
    <row r="19764">
      <c r="A19764" s="7" t="s">
        <v>41021</v>
      </c>
      <c r="B19764" s="17" t="s">
        <v>41022</v>
      </c>
      <c r="C19764" s="17">
        <v>49.0</v>
      </c>
      <c r="D19764" s="17">
        <v>2.155321861E7</v>
      </c>
      <c r="E19764" s="17">
        <v>5785491.0</v>
      </c>
      <c r="F19764" s="17">
        <v>1.1390673E7</v>
      </c>
      <c r="G19764" s="17">
        <v>2.6251445E7</v>
      </c>
      <c r="H19764" s="17">
        <v>4.6959645E7</v>
      </c>
    </row>
    <row r="19765">
      <c r="A19765" s="7" t="s">
        <v>41023</v>
      </c>
      <c r="B19765" s="17" t="s">
        <v>41024</v>
      </c>
      <c r="C19765" s="17">
        <v>14.0</v>
      </c>
      <c r="D19765" s="17">
        <v>1.255029507E7</v>
      </c>
      <c r="E19765" s="17">
        <v>5309218.0</v>
      </c>
      <c r="F19765" s="17">
        <v>1.1801091E7</v>
      </c>
      <c r="G19765" s="17">
        <v>2.1426045E7</v>
      </c>
      <c r="H19765" s="17">
        <v>2.5472043E7</v>
      </c>
    </row>
    <row r="19766">
      <c r="A19766" s="7" t="s">
        <v>41023</v>
      </c>
      <c r="B19766" s="17" t="s">
        <v>41024</v>
      </c>
      <c r="C19766" s="17">
        <v>14.0</v>
      </c>
      <c r="D19766" s="17">
        <v>1.255029507E7</v>
      </c>
      <c r="E19766" s="17">
        <v>5309218.0</v>
      </c>
      <c r="F19766" s="17">
        <v>1.1801091E7</v>
      </c>
      <c r="G19766" s="17">
        <v>2.1426045E7</v>
      </c>
      <c r="H19766" s="17">
        <v>2.5472043E7</v>
      </c>
    </row>
    <row r="19767">
      <c r="A19767" s="7" t="s">
        <v>41026</v>
      </c>
      <c r="B19767" s="17" t="s">
        <v>41027</v>
      </c>
      <c r="C19767" s="17">
        <v>1.0</v>
      </c>
      <c r="D19767" s="17">
        <v>5078770.0</v>
      </c>
      <c r="E19767" s="17">
        <v>5078770.0</v>
      </c>
      <c r="F19767" s="17">
        <v>5078770.0</v>
      </c>
      <c r="G19767" s="17">
        <v>5078770.0</v>
      </c>
      <c r="H19767" s="17">
        <v>5078770.0</v>
      </c>
    </row>
    <row r="19768">
      <c r="A19768" s="7" t="s">
        <v>41026</v>
      </c>
      <c r="B19768" s="17" t="s">
        <v>41027</v>
      </c>
      <c r="C19768" s="17">
        <v>1.0</v>
      </c>
      <c r="D19768" s="17">
        <v>5078770.0</v>
      </c>
      <c r="E19768" s="17">
        <v>5078770.0</v>
      </c>
      <c r="F19768" s="17">
        <v>5078770.0</v>
      </c>
      <c r="G19768" s="17">
        <v>5078770.0</v>
      </c>
      <c r="H19768" s="17">
        <v>5078770.0</v>
      </c>
    </row>
    <row r="19769">
      <c r="A19769" s="7" t="s">
        <v>41028</v>
      </c>
      <c r="B19769" s="17" t="s">
        <v>41029</v>
      </c>
      <c r="C19769" s="17">
        <v>1.0</v>
      </c>
      <c r="D19769" s="17">
        <v>2.8584333E7</v>
      </c>
      <c r="E19769" s="17">
        <v>2.8584333E7</v>
      </c>
      <c r="F19769" s="17">
        <v>2.8584333E7</v>
      </c>
      <c r="G19769" s="17">
        <v>2.8584333E7</v>
      </c>
      <c r="H19769" s="17">
        <v>2.8584333E7</v>
      </c>
    </row>
    <row r="19770">
      <c r="A19770" s="7" t="s">
        <v>41028</v>
      </c>
      <c r="B19770" s="17" t="s">
        <v>41029</v>
      </c>
      <c r="C19770" s="17">
        <v>1.0</v>
      </c>
      <c r="D19770" s="17">
        <v>2.8584333E7</v>
      </c>
      <c r="E19770" s="17">
        <v>2.8584333E7</v>
      </c>
      <c r="F19770" s="17">
        <v>2.8584333E7</v>
      </c>
      <c r="G19770" s="17">
        <v>2.8584333E7</v>
      </c>
      <c r="H19770" s="17">
        <v>2.8584333E7</v>
      </c>
    </row>
    <row r="19771">
      <c r="A19771" s="7" t="s">
        <v>41030</v>
      </c>
      <c r="B19771" s="17" t="s">
        <v>41031</v>
      </c>
      <c r="C19771" s="17">
        <v>1.0</v>
      </c>
      <c r="D19771" s="17">
        <v>3.168219E7</v>
      </c>
      <c r="E19771" s="17">
        <v>3.168219E7</v>
      </c>
      <c r="F19771" s="17">
        <v>3.168219E7</v>
      </c>
      <c r="G19771" s="17">
        <v>3.168219E7</v>
      </c>
      <c r="H19771" s="17">
        <v>3.168219E7</v>
      </c>
    </row>
    <row r="19772">
      <c r="A19772" s="7" t="s">
        <v>41030</v>
      </c>
      <c r="B19772" s="17" t="s">
        <v>41031</v>
      </c>
      <c r="C19772" s="17">
        <v>1.0</v>
      </c>
      <c r="D19772" s="17">
        <v>3.168219E7</v>
      </c>
      <c r="E19772" s="17">
        <v>3.168219E7</v>
      </c>
      <c r="F19772" s="17">
        <v>3.168219E7</v>
      </c>
      <c r="G19772" s="17">
        <v>3.168219E7</v>
      </c>
      <c r="H19772" s="17">
        <v>3.168219E7</v>
      </c>
    </row>
    <row r="19773">
      <c r="A19773" s="7" t="s">
        <v>41033</v>
      </c>
      <c r="B19773" s="17" t="s">
        <v>41034</v>
      </c>
      <c r="C19773" s="17">
        <v>1.0</v>
      </c>
      <c r="D19773" s="17">
        <v>3.4718126E7</v>
      </c>
      <c r="E19773" s="17">
        <v>3.4718126E7</v>
      </c>
      <c r="F19773" s="17">
        <v>3.4718126E7</v>
      </c>
      <c r="G19773" s="17">
        <v>3.4718126E7</v>
      </c>
      <c r="H19773" s="17">
        <v>3.4718126E7</v>
      </c>
    </row>
    <row r="19774">
      <c r="A19774" s="7" t="s">
        <v>41033</v>
      </c>
      <c r="B19774" s="17" t="s">
        <v>41034</v>
      </c>
      <c r="C19774" s="17">
        <v>1.0</v>
      </c>
      <c r="D19774" s="17">
        <v>3.4718126E7</v>
      </c>
      <c r="E19774" s="17">
        <v>3.4718126E7</v>
      </c>
      <c r="F19774" s="17">
        <v>3.4718126E7</v>
      </c>
      <c r="G19774" s="17">
        <v>3.4718126E7</v>
      </c>
      <c r="H19774" s="17">
        <v>3.4718126E7</v>
      </c>
    </row>
    <row r="19775">
      <c r="A19775" s="7" t="s">
        <v>41035</v>
      </c>
      <c r="B19775" s="17" t="s">
        <v>41036</v>
      </c>
      <c r="C19775" s="17">
        <v>4.0</v>
      </c>
      <c r="D19775" s="17">
        <v>9428041.25</v>
      </c>
      <c r="E19775" s="17">
        <v>3044632.0</v>
      </c>
      <c r="F19775" s="17">
        <v>3475111.0</v>
      </c>
      <c r="G19775" s="17">
        <v>1.4562713E7</v>
      </c>
      <c r="H19775" s="17">
        <v>1.6629709E7</v>
      </c>
    </row>
    <row r="19776">
      <c r="A19776" s="7" t="s">
        <v>41035</v>
      </c>
      <c r="B19776" s="17" t="s">
        <v>41036</v>
      </c>
      <c r="C19776" s="17">
        <v>4.0</v>
      </c>
      <c r="D19776" s="17">
        <v>9428041.25</v>
      </c>
      <c r="E19776" s="17">
        <v>3044632.0</v>
      </c>
      <c r="F19776" s="17">
        <v>3475111.0</v>
      </c>
      <c r="G19776" s="17">
        <v>1.4562713E7</v>
      </c>
      <c r="H19776" s="17">
        <v>1.6629709E7</v>
      </c>
    </row>
    <row r="19777">
      <c r="A19777" s="7" t="s">
        <v>41037</v>
      </c>
      <c r="B19777" s="17" t="s">
        <v>41038</v>
      </c>
      <c r="C19777" s="17">
        <v>9.0</v>
      </c>
      <c r="D19777" s="17">
        <v>1.475894444E7</v>
      </c>
      <c r="E19777" s="17">
        <v>6824287.0</v>
      </c>
      <c r="F19777" s="17">
        <v>7704551.0</v>
      </c>
      <c r="G19777" s="17">
        <v>2.519727E7</v>
      </c>
      <c r="H19777" s="17">
        <v>3.685609E7</v>
      </c>
    </row>
    <row r="19778">
      <c r="A19778" s="7" t="s">
        <v>41037</v>
      </c>
      <c r="B19778" s="17" t="s">
        <v>41038</v>
      </c>
      <c r="C19778" s="17">
        <v>9.0</v>
      </c>
      <c r="D19778" s="17">
        <v>1.475894444E7</v>
      </c>
      <c r="E19778" s="17">
        <v>6824287.0</v>
      </c>
      <c r="F19778" s="17">
        <v>7704551.0</v>
      </c>
      <c r="G19778" s="17">
        <v>2.519727E7</v>
      </c>
      <c r="H19778" s="17">
        <v>3.685609E7</v>
      </c>
    </row>
    <row r="19779">
      <c r="A19779" s="7" t="s">
        <v>41040</v>
      </c>
      <c r="B19779" s="17" t="s">
        <v>41041</v>
      </c>
      <c r="C19779" s="17">
        <v>1.0</v>
      </c>
      <c r="D19779" s="17">
        <v>5661202.0</v>
      </c>
      <c r="E19779" s="17">
        <v>5661202.0</v>
      </c>
      <c r="F19779" s="17">
        <v>5661202.0</v>
      </c>
      <c r="G19779" s="17">
        <v>5661202.0</v>
      </c>
      <c r="H19779" s="17">
        <v>5661202.0</v>
      </c>
    </row>
    <row r="19780">
      <c r="A19780" s="7" t="s">
        <v>41040</v>
      </c>
      <c r="B19780" s="17" t="s">
        <v>41041</v>
      </c>
      <c r="C19780" s="17">
        <v>1.0</v>
      </c>
      <c r="D19780" s="17">
        <v>5661202.0</v>
      </c>
      <c r="E19780" s="17">
        <v>5661202.0</v>
      </c>
      <c r="F19780" s="17">
        <v>5661202.0</v>
      </c>
      <c r="G19780" s="17">
        <v>5661202.0</v>
      </c>
      <c r="H19780" s="17">
        <v>5661202.0</v>
      </c>
    </row>
    <row r="19781">
      <c r="A19781" s="7" t="s">
        <v>41042</v>
      </c>
      <c r="B19781" s="17" t="s">
        <v>41043</v>
      </c>
      <c r="C19781" s="17">
        <v>1.0</v>
      </c>
      <c r="D19781" s="17">
        <v>9.6134976E7</v>
      </c>
      <c r="E19781" s="17">
        <v>9.6134976E7</v>
      </c>
      <c r="F19781" s="17">
        <v>9.6134976E7</v>
      </c>
      <c r="G19781" s="17">
        <v>9.6134976E7</v>
      </c>
      <c r="H19781" s="17">
        <v>9.6134976E7</v>
      </c>
    </row>
    <row r="19782">
      <c r="A19782" s="7" t="s">
        <v>41042</v>
      </c>
      <c r="B19782" s="17" t="s">
        <v>41043</v>
      </c>
      <c r="C19782" s="17">
        <v>1.0</v>
      </c>
      <c r="D19782" s="17">
        <v>9.6134976E7</v>
      </c>
      <c r="E19782" s="17">
        <v>9.6134976E7</v>
      </c>
      <c r="F19782" s="17">
        <v>9.6134976E7</v>
      </c>
      <c r="G19782" s="17">
        <v>9.6134976E7</v>
      </c>
      <c r="H19782" s="17">
        <v>9.6134976E7</v>
      </c>
    </row>
    <row r="19783">
      <c r="A19783" s="7" t="s">
        <v>41044</v>
      </c>
      <c r="B19783" s="17" t="s">
        <v>41045</v>
      </c>
      <c r="C19783" s="17">
        <v>4.0</v>
      </c>
      <c r="D19783" s="17">
        <v>9.27448425E7</v>
      </c>
      <c r="E19783" s="17">
        <v>2.5885451E7</v>
      </c>
      <c r="F19783" s="17">
        <v>8.7815721E7</v>
      </c>
      <c r="G19783" s="17">
        <v>1.22297227E8</v>
      </c>
      <c r="H19783" s="17">
        <v>1.34980971E8</v>
      </c>
    </row>
    <row r="19784">
      <c r="A19784" s="7" t="s">
        <v>41044</v>
      </c>
      <c r="B19784" s="17" t="s">
        <v>41045</v>
      </c>
      <c r="C19784" s="17">
        <v>4.0</v>
      </c>
      <c r="D19784" s="17">
        <v>9.27448425E7</v>
      </c>
      <c r="E19784" s="17">
        <v>2.5885451E7</v>
      </c>
      <c r="F19784" s="17">
        <v>8.7815721E7</v>
      </c>
      <c r="G19784" s="17">
        <v>1.22297227E8</v>
      </c>
      <c r="H19784" s="17">
        <v>1.34980971E8</v>
      </c>
    </row>
    <row r="19785">
      <c r="A19785" s="7" t="s">
        <v>41047</v>
      </c>
      <c r="B19785" s="17" t="s">
        <v>41048</v>
      </c>
      <c r="C19785" s="17">
        <v>70.0</v>
      </c>
      <c r="D19785" s="17">
        <v>9738118.171</v>
      </c>
      <c r="E19785" s="17">
        <v>5496819.0</v>
      </c>
      <c r="F19785" s="17">
        <v>6299118.0</v>
      </c>
      <c r="G19785" s="17">
        <v>9485182.0</v>
      </c>
      <c r="H19785" s="17">
        <v>1.7326865E7</v>
      </c>
    </row>
    <row r="19786">
      <c r="A19786" s="7" t="s">
        <v>41047</v>
      </c>
      <c r="B19786" s="17" t="s">
        <v>41048</v>
      </c>
      <c r="C19786" s="17">
        <v>70.0</v>
      </c>
      <c r="D19786" s="17">
        <v>9738118.171</v>
      </c>
      <c r="E19786" s="17">
        <v>5496819.0</v>
      </c>
      <c r="F19786" s="17">
        <v>6299118.0</v>
      </c>
      <c r="G19786" s="17">
        <v>9485182.0</v>
      </c>
      <c r="H19786" s="17">
        <v>1.7326865E7</v>
      </c>
    </row>
    <row r="19787">
      <c r="A19787" s="7" t="s">
        <v>41049</v>
      </c>
      <c r="B19787" s="17" t="s">
        <v>41050</v>
      </c>
      <c r="C19787" s="17">
        <v>9.0</v>
      </c>
      <c r="D19787" s="17">
        <v>1.783024911E7</v>
      </c>
      <c r="E19787" s="17">
        <v>6794154.0</v>
      </c>
      <c r="F19787" s="17">
        <v>7201827.0</v>
      </c>
      <c r="G19787" s="17">
        <v>8099614.0</v>
      </c>
      <c r="H19787" s="17">
        <v>7.429365E7</v>
      </c>
    </row>
    <row r="19788">
      <c r="A19788" s="7" t="s">
        <v>41049</v>
      </c>
      <c r="B19788" s="17" t="s">
        <v>41050</v>
      </c>
      <c r="C19788" s="17">
        <v>9.0</v>
      </c>
      <c r="D19788" s="17">
        <v>1.783024911E7</v>
      </c>
      <c r="E19788" s="17">
        <v>6794154.0</v>
      </c>
      <c r="F19788" s="17">
        <v>7201827.0</v>
      </c>
      <c r="G19788" s="17">
        <v>8099614.0</v>
      </c>
      <c r="H19788" s="17">
        <v>7.429365E7</v>
      </c>
    </row>
    <row r="19789">
      <c r="A19789" s="7" t="s">
        <v>41052</v>
      </c>
      <c r="B19789" s="17" t="s">
        <v>41053</v>
      </c>
      <c r="C19789" s="17">
        <v>1.0</v>
      </c>
      <c r="D19789" s="17">
        <v>9738100.0</v>
      </c>
      <c r="E19789" s="17">
        <v>9738100.0</v>
      </c>
      <c r="F19789" s="17">
        <v>9738100.0</v>
      </c>
      <c r="G19789" s="17">
        <v>9738100.0</v>
      </c>
      <c r="H19789" s="17">
        <v>9738100.0</v>
      </c>
    </row>
    <row r="19790">
      <c r="A19790" s="7" t="s">
        <v>41052</v>
      </c>
      <c r="B19790" s="17" t="s">
        <v>41053</v>
      </c>
      <c r="C19790" s="17">
        <v>1.0</v>
      </c>
      <c r="D19790" s="17">
        <v>9738100.0</v>
      </c>
      <c r="E19790" s="17">
        <v>9738100.0</v>
      </c>
      <c r="F19790" s="17">
        <v>9738100.0</v>
      </c>
      <c r="G19790" s="17">
        <v>9738100.0</v>
      </c>
      <c r="H19790" s="17">
        <v>9738100.0</v>
      </c>
    </row>
    <row r="19791">
      <c r="A19791" s="7" t="s">
        <v>41054</v>
      </c>
      <c r="B19791" s="17" t="s">
        <v>41055</v>
      </c>
      <c r="C19791" s="17">
        <v>6.0</v>
      </c>
      <c r="D19791" s="17">
        <v>2.06635195E7</v>
      </c>
      <c r="E19791" s="17">
        <v>7838335.0</v>
      </c>
      <c r="F19791" s="17">
        <v>1.4098896E7</v>
      </c>
      <c r="G19791" s="17">
        <v>2.4955425E7</v>
      </c>
      <c r="H19791" s="17">
        <v>5.1192261E7</v>
      </c>
    </row>
    <row r="19792">
      <c r="A19792" s="7" t="s">
        <v>41054</v>
      </c>
      <c r="B19792" s="17" t="s">
        <v>41055</v>
      </c>
      <c r="C19792" s="17">
        <v>6.0</v>
      </c>
      <c r="D19792" s="17">
        <v>2.06635195E7</v>
      </c>
      <c r="E19792" s="17">
        <v>7838335.0</v>
      </c>
      <c r="F19792" s="17">
        <v>1.4098896E7</v>
      </c>
      <c r="G19792" s="17">
        <v>2.4955425E7</v>
      </c>
      <c r="H19792" s="17">
        <v>5.1192261E7</v>
      </c>
    </row>
    <row r="19793">
      <c r="A19793" s="7" t="s">
        <v>41056</v>
      </c>
      <c r="B19793" s="17" t="s">
        <v>41057</v>
      </c>
      <c r="C19793" s="17">
        <v>2.0</v>
      </c>
      <c r="D19793" s="17">
        <v>1.57123735E7</v>
      </c>
      <c r="E19793" s="17">
        <v>6634097.0</v>
      </c>
      <c r="F19793" s="17">
        <v>6634097.0</v>
      </c>
      <c r="G19793" s="17">
        <v>2.479065E7</v>
      </c>
      <c r="H19793" s="17">
        <v>2.479065E7</v>
      </c>
    </row>
    <row r="19794">
      <c r="A19794" s="7" t="s">
        <v>41056</v>
      </c>
      <c r="B19794" s="17" t="s">
        <v>41057</v>
      </c>
      <c r="C19794" s="17">
        <v>2.0</v>
      </c>
      <c r="D19794" s="17">
        <v>1.57123735E7</v>
      </c>
      <c r="E19794" s="17">
        <v>6634097.0</v>
      </c>
      <c r="F19794" s="17">
        <v>6634097.0</v>
      </c>
      <c r="G19794" s="17">
        <v>2.479065E7</v>
      </c>
      <c r="H19794" s="17">
        <v>2.479065E7</v>
      </c>
    </row>
    <row r="19795">
      <c r="A19795" s="7" t="s">
        <v>41058</v>
      </c>
      <c r="B19795" s="17" t="s">
        <v>41059</v>
      </c>
      <c r="C19795" s="17">
        <v>8.0</v>
      </c>
      <c r="D19795" s="17">
        <v>2.24534325E7</v>
      </c>
      <c r="E19795" s="17">
        <v>7681828.0</v>
      </c>
      <c r="F19795" s="17">
        <v>1.6229462E7</v>
      </c>
      <c r="G19795" s="17">
        <v>2.77826E7</v>
      </c>
      <c r="H19795" s="17">
        <v>6.2387457E7</v>
      </c>
    </row>
    <row r="19796">
      <c r="A19796" s="7" t="s">
        <v>41058</v>
      </c>
      <c r="B19796" s="17" t="s">
        <v>41059</v>
      </c>
      <c r="C19796" s="17">
        <v>8.0</v>
      </c>
      <c r="D19796" s="17">
        <v>2.24534325E7</v>
      </c>
      <c r="E19796" s="17">
        <v>7681828.0</v>
      </c>
      <c r="F19796" s="17">
        <v>1.6229462E7</v>
      </c>
      <c r="G19796" s="17">
        <v>2.77826E7</v>
      </c>
      <c r="H19796" s="17">
        <v>6.2387457E7</v>
      </c>
    </row>
    <row r="19797">
      <c r="A19797" s="7" t="s">
        <v>41060</v>
      </c>
      <c r="B19797" s="17" t="s">
        <v>41061</v>
      </c>
      <c r="C19797" s="17">
        <v>29.0</v>
      </c>
      <c r="D19797" s="17">
        <v>2.398099566E7</v>
      </c>
      <c r="E19797" s="17">
        <v>6786788.0</v>
      </c>
      <c r="F19797" s="17">
        <v>1.1459575E7</v>
      </c>
      <c r="G19797" s="17">
        <v>3.6055651E7</v>
      </c>
      <c r="H19797" s="17">
        <v>5.5864905E7</v>
      </c>
    </row>
    <row r="19798">
      <c r="A19798" s="7" t="s">
        <v>41060</v>
      </c>
      <c r="B19798" s="17" t="s">
        <v>41061</v>
      </c>
      <c r="C19798" s="17">
        <v>29.0</v>
      </c>
      <c r="D19798" s="17">
        <v>2.398099566E7</v>
      </c>
      <c r="E19798" s="17">
        <v>6786788.0</v>
      </c>
      <c r="F19798" s="17">
        <v>1.1459575E7</v>
      </c>
      <c r="G19798" s="17">
        <v>3.6055651E7</v>
      </c>
      <c r="H19798" s="17">
        <v>5.5864905E7</v>
      </c>
    </row>
    <row r="19799">
      <c r="A19799" s="7" t="s">
        <v>41062</v>
      </c>
      <c r="B19799" s="17" t="s">
        <v>41063</v>
      </c>
      <c r="C19799" s="17">
        <v>160.0</v>
      </c>
      <c r="D19799" s="17">
        <v>1.850865624E7</v>
      </c>
      <c r="E19799" s="17">
        <v>4646327.0</v>
      </c>
      <c r="F19799" s="17">
        <v>7789684.0</v>
      </c>
      <c r="G19799" s="17">
        <v>1.7695586E7</v>
      </c>
      <c r="H19799" s="17">
        <v>3.5001788E7</v>
      </c>
    </row>
    <row r="19800">
      <c r="A19800" s="7" t="s">
        <v>41062</v>
      </c>
      <c r="B19800" s="17" t="s">
        <v>41063</v>
      </c>
      <c r="C19800" s="17">
        <v>160.0</v>
      </c>
      <c r="D19800" s="17">
        <v>1.850865624E7</v>
      </c>
      <c r="E19800" s="17">
        <v>4646327.0</v>
      </c>
      <c r="F19800" s="17">
        <v>7789684.0</v>
      </c>
      <c r="G19800" s="17">
        <v>1.7695586E7</v>
      </c>
      <c r="H19800" s="17">
        <v>3.5001788E7</v>
      </c>
    </row>
    <row r="19801">
      <c r="A19801" s="7" t="s">
        <v>41064</v>
      </c>
      <c r="B19801" s="17" t="s">
        <v>41065</v>
      </c>
      <c r="C19801" s="17">
        <v>43.0</v>
      </c>
      <c r="D19801" s="17">
        <v>8029339.651</v>
      </c>
      <c r="E19801" s="17">
        <v>5015449.0</v>
      </c>
      <c r="F19801" s="17">
        <v>7559450.0</v>
      </c>
      <c r="G19801" s="17">
        <v>9124192.0</v>
      </c>
      <c r="H19801" s="17">
        <v>1.357712E7</v>
      </c>
    </row>
    <row r="19802">
      <c r="A19802" s="7" t="s">
        <v>41064</v>
      </c>
      <c r="B19802" s="17" t="s">
        <v>41065</v>
      </c>
      <c r="C19802" s="17">
        <v>43.0</v>
      </c>
      <c r="D19802" s="17">
        <v>8029339.651</v>
      </c>
      <c r="E19802" s="17">
        <v>5015449.0</v>
      </c>
      <c r="F19802" s="17">
        <v>7559450.0</v>
      </c>
      <c r="G19802" s="17">
        <v>9124192.0</v>
      </c>
      <c r="H19802" s="17">
        <v>1.357712E7</v>
      </c>
    </row>
    <row r="19803">
      <c r="A19803" s="7" t="s">
        <v>41066</v>
      </c>
      <c r="B19803" s="17" t="s">
        <v>41067</v>
      </c>
      <c r="C19803" s="17">
        <v>1.0</v>
      </c>
      <c r="D19803" s="17">
        <v>5873243.0</v>
      </c>
      <c r="E19803" s="17">
        <v>5873243.0</v>
      </c>
      <c r="F19803" s="17">
        <v>5873243.0</v>
      </c>
      <c r="G19803" s="17">
        <v>5873243.0</v>
      </c>
      <c r="H19803" s="17">
        <v>5873243.0</v>
      </c>
    </row>
    <row r="19804">
      <c r="A19804" s="7" t="s">
        <v>41066</v>
      </c>
      <c r="B19804" s="17" t="s">
        <v>41067</v>
      </c>
      <c r="C19804" s="17">
        <v>1.0</v>
      </c>
      <c r="D19804" s="17">
        <v>5873243.0</v>
      </c>
      <c r="E19804" s="17">
        <v>5873243.0</v>
      </c>
      <c r="F19804" s="17">
        <v>5873243.0</v>
      </c>
      <c r="G19804" s="17">
        <v>5873243.0</v>
      </c>
      <c r="H19804" s="17">
        <v>5873243.0</v>
      </c>
    </row>
    <row r="19805">
      <c r="A19805" s="7" t="s">
        <v>41068</v>
      </c>
      <c r="B19805" s="17" t="s">
        <v>41069</v>
      </c>
      <c r="C19805" s="17">
        <v>2.0</v>
      </c>
      <c r="D19805" s="17">
        <v>8934081.0</v>
      </c>
      <c r="E19805" s="17">
        <v>5321579.0</v>
      </c>
      <c r="F19805" s="17">
        <v>5321579.0</v>
      </c>
      <c r="G19805" s="17">
        <v>1.2546583E7</v>
      </c>
      <c r="H19805" s="17">
        <v>1.2546583E7</v>
      </c>
    </row>
    <row r="19806">
      <c r="A19806" s="7" t="s">
        <v>41068</v>
      </c>
      <c r="B19806" s="17" t="s">
        <v>41069</v>
      </c>
      <c r="C19806" s="17">
        <v>2.0</v>
      </c>
      <c r="D19806" s="17">
        <v>8934081.0</v>
      </c>
      <c r="E19806" s="17">
        <v>5321579.0</v>
      </c>
      <c r="F19806" s="17">
        <v>5321579.0</v>
      </c>
      <c r="G19806" s="17">
        <v>1.2546583E7</v>
      </c>
      <c r="H19806" s="17">
        <v>1.2546583E7</v>
      </c>
    </row>
    <row r="19807">
      <c r="A19807" s="7" t="s">
        <v>41070</v>
      </c>
      <c r="B19807" s="17" t="s">
        <v>41071</v>
      </c>
      <c r="C19807" s="17">
        <v>1.0</v>
      </c>
      <c r="D19807" s="17">
        <v>4.5352808E7</v>
      </c>
      <c r="E19807" s="17">
        <v>4.5352808E7</v>
      </c>
      <c r="F19807" s="17">
        <v>4.5352808E7</v>
      </c>
      <c r="G19807" s="17">
        <v>4.5352808E7</v>
      </c>
      <c r="H19807" s="17">
        <v>4.5352808E7</v>
      </c>
    </row>
    <row r="19808">
      <c r="A19808" s="7" t="s">
        <v>41070</v>
      </c>
      <c r="B19808" s="17" t="s">
        <v>41071</v>
      </c>
      <c r="C19808" s="17">
        <v>1.0</v>
      </c>
      <c r="D19808" s="17">
        <v>4.5352808E7</v>
      </c>
      <c r="E19808" s="17">
        <v>4.5352808E7</v>
      </c>
      <c r="F19808" s="17">
        <v>4.5352808E7</v>
      </c>
      <c r="G19808" s="17">
        <v>4.5352808E7</v>
      </c>
      <c r="H19808" s="17">
        <v>4.5352808E7</v>
      </c>
    </row>
    <row r="19809">
      <c r="A19809" s="7" t="s">
        <v>41072</v>
      </c>
      <c r="B19809" s="17" t="s">
        <v>41073</v>
      </c>
      <c r="C19809" s="17">
        <v>3.0</v>
      </c>
      <c r="D19809" s="17">
        <v>1.838818733E7</v>
      </c>
      <c r="E19809" s="17">
        <v>1.0230734E7</v>
      </c>
      <c r="F19809" s="17">
        <v>1.2750726E7</v>
      </c>
      <c r="G19809" s="17">
        <v>3.2183102E7</v>
      </c>
      <c r="H19809" s="17">
        <v>3.2183102E7</v>
      </c>
    </row>
    <row r="19810">
      <c r="A19810" s="7" t="s">
        <v>41072</v>
      </c>
      <c r="B19810" s="17" t="s">
        <v>41073</v>
      </c>
      <c r="C19810" s="17">
        <v>3.0</v>
      </c>
      <c r="D19810" s="17">
        <v>1.838818733E7</v>
      </c>
      <c r="E19810" s="17">
        <v>1.0230734E7</v>
      </c>
      <c r="F19810" s="17">
        <v>1.2750726E7</v>
      </c>
      <c r="G19810" s="17">
        <v>3.2183102E7</v>
      </c>
      <c r="H19810" s="17">
        <v>3.2183102E7</v>
      </c>
    </row>
    <row r="19811">
      <c r="A19811" s="7" t="s">
        <v>41074</v>
      </c>
      <c r="B19811" s="17" t="s">
        <v>41075</v>
      </c>
      <c r="C19811" s="17">
        <v>78.0</v>
      </c>
      <c r="D19811" s="17">
        <v>1.947937628E7</v>
      </c>
      <c r="E19811" s="17">
        <v>4674051.0</v>
      </c>
      <c r="F19811" s="17">
        <v>1.0018939E7</v>
      </c>
      <c r="G19811" s="17">
        <v>2.1250604E7</v>
      </c>
      <c r="H19811" s="17">
        <v>4.5282962E7</v>
      </c>
    </row>
    <row r="19812">
      <c r="A19812" s="7" t="s">
        <v>41074</v>
      </c>
      <c r="B19812" s="17" t="s">
        <v>41075</v>
      </c>
      <c r="C19812" s="17">
        <v>78.0</v>
      </c>
      <c r="D19812" s="17">
        <v>1.947937628E7</v>
      </c>
      <c r="E19812" s="17">
        <v>4674051.0</v>
      </c>
      <c r="F19812" s="17">
        <v>1.0018939E7</v>
      </c>
      <c r="G19812" s="17">
        <v>2.1250604E7</v>
      </c>
      <c r="H19812" s="17">
        <v>4.5282962E7</v>
      </c>
    </row>
    <row r="19813">
      <c r="A19813" s="7" t="s">
        <v>41076</v>
      </c>
      <c r="B19813" s="17" t="s">
        <v>41077</v>
      </c>
      <c r="C19813" s="17">
        <v>78.0</v>
      </c>
      <c r="D19813" s="17">
        <v>1.25013556E7</v>
      </c>
      <c r="E19813" s="17">
        <v>3344100.0</v>
      </c>
      <c r="F19813" s="17">
        <v>6323275.0</v>
      </c>
      <c r="G19813" s="17">
        <v>1.0840861E7</v>
      </c>
      <c r="H19813" s="17">
        <v>3.1118835E7</v>
      </c>
    </row>
    <row r="19814">
      <c r="A19814" s="7" t="s">
        <v>41076</v>
      </c>
      <c r="B19814" s="17" t="s">
        <v>41077</v>
      </c>
      <c r="C19814" s="17">
        <v>78.0</v>
      </c>
      <c r="D19814" s="17">
        <v>1.25013556E7</v>
      </c>
      <c r="E19814" s="17">
        <v>3344100.0</v>
      </c>
      <c r="F19814" s="17">
        <v>6323275.0</v>
      </c>
      <c r="G19814" s="17">
        <v>1.0840861E7</v>
      </c>
      <c r="H19814" s="17">
        <v>3.1118835E7</v>
      </c>
    </row>
    <row r="19815">
      <c r="A19815" s="7" t="s">
        <v>41078</v>
      </c>
      <c r="B19815" s="17" t="s">
        <v>41079</v>
      </c>
      <c r="C19815" s="17">
        <v>762.0</v>
      </c>
      <c r="D19815" s="17">
        <v>1.750879753E7</v>
      </c>
      <c r="E19815" s="17">
        <v>5584800.0</v>
      </c>
      <c r="F19815" s="17">
        <v>9991175.0</v>
      </c>
      <c r="G19815" s="17">
        <v>1.7334317E7</v>
      </c>
      <c r="H19815" s="17">
        <v>3.9851287E7</v>
      </c>
    </row>
    <row r="19816">
      <c r="A19816" s="7" t="s">
        <v>41078</v>
      </c>
      <c r="B19816" s="17" t="s">
        <v>41079</v>
      </c>
      <c r="C19816" s="17">
        <v>762.0</v>
      </c>
      <c r="D19816" s="17">
        <v>1.750879753E7</v>
      </c>
      <c r="E19816" s="17">
        <v>5584800.0</v>
      </c>
      <c r="F19816" s="17">
        <v>9991175.0</v>
      </c>
      <c r="G19816" s="17">
        <v>1.7334317E7</v>
      </c>
      <c r="H19816" s="17">
        <v>3.9851287E7</v>
      </c>
    </row>
    <row r="19817">
      <c r="A19817" s="7" t="s">
        <v>41080</v>
      </c>
      <c r="B19817" s="17" t="s">
        <v>41081</v>
      </c>
      <c r="C19817" s="17">
        <v>74.0</v>
      </c>
      <c r="D19817" s="17">
        <v>1.945890155E7</v>
      </c>
      <c r="E19817" s="17">
        <v>8565850.0</v>
      </c>
      <c r="F19817" s="17">
        <v>1.3419167E7</v>
      </c>
      <c r="G19817" s="17">
        <v>2.6756848E7</v>
      </c>
      <c r="H19817" s="17">
        <v>4.0897188E7</v>
      </c>
    </row>
    <row r="19818">
      <c r="A19818" s="7" t="s">
        <v>41080</v>
      </c>
      <c r="B19818" s="17" t="s">
        <v>41081</v>
      </c>
      <c r="C19818" s="17">
        <v>74.0</v>
      </c>
      <c r="D19818" s="17">
        <v>1.945890155E7</v>
      </c>
      <c r="E19818" s="17">
        <v>8565850.0</v>
      </c>
      <c r="F19818" s="17">
        <v>1.3419167E7</v>
      </c>
      <c r="G19818" s="17">
        <v>2.6756848E7</v>
      </c>
      <c r="H19818" s="17">
        <v>4.0897188E7</v>
      </c>
    </row>
    <row r="19819">
      <c r="A19819" s="7" t="s">
        <v>41082</v>
      </c>
      <c r="B19819" s="17" t="s">
        <v>41083</v>
      </c>
      <c r="C19819" s="17">
        <v>8.0</v>
      </c>
      <c r="D19819" s="17">
        <v>1.04483265E7</v>
      </c>
      <c r="E19819" s="17">
        <v>5352890.0</v>
      </c>
      <c r="F19819" s="17">
        <v>8818820.0</v>
      </c>
      <c r="G19819" s="17">
        <v>1.3847538E7</v>
      </c>
      <c r="H19819" s="17">
        <v>1.7399547E7</v>
      </c>
    </row>
    <row r="19820">
      <c r="A19820" s="7" t="s">
        <v>41082</v>
      </c>
      <c r="B19820" s="17" t="s">
        <v>41083</v>
      </c>
      <c r="C19820" s="17">
        <v>8.0</v>
      </c>
      <c r="D19820" s="17">
        <v>1.04483265E7</v>
      </c>
      <c r="E19820" s="17">
        <v>5352890.0</v>
      </c>
      <c r="F19820" s="17">
        <v>8818820.0</v>
      </c>
      <c r="G19820" s="17">
        <v>1.3847538E7</v>
      </c>
      <c r="H19820" s="17">
        <v>1.7399547E7</v>
      </c>
    </row>
    <row r="19821">
      <c r="A19821" s="7" t="s">
        <v>41084</v>
      </c>
      <c r="B19821" s="17" t="s">
        <v>41085</v>
      </c>
      <c r="C19821" s="17">
        <v>1.0</v>
      </c>
      <c r="D19821" s="17">
        <v>9.255045E7</v>
      </c>
      <c r="E19821" s="17">
        <v>9.255045E7</v>
      </c>
      <c r="F19821" s="17">
        <v>9.255045E7</v>
      </c>
      <c r="G19821" s="17">
        <v>9.255045E7</v>
      </c>
      <c r="H19821" s="17">
        <v>9.255045E7</v>
      </c>
    </row>
    <row r="19822">
      <c r="A19822" s="7" t="s">
        <v>41084</v>
      </c>
      <c r="B19822" s="17" t="s">
        <v>41085</v>
      </c>
      <c r="C19822" s="17">
        <v>1.0</v>
      </c>
      <c r="D19822" s="17">
        <v>9.255045E7</v>
      </c>
      <c r="E19822" s="17">
        <v>9.255045E7</v>
      </c>
      <c r="F19822" s="17">
        <v>9.255045E7</v>
      </c>
      <c r="G19822" s="17">
        <v>9.255045E7</v>
      </c>
      <c r="H19822" s="17">
        <v>9.255045E7</v>
      </c>
    </row>
    <row r="19823">
      <c r="A19823" s="7" t="s">
        <v>41086</v>
      </c>
      <c r="B19823" s="17" t="s">
        <v>41087</v>
      </c>
      <c r="C19823" s="17">
        <v>2.0</v>
      </c>
      <c r="D19823" s="17">
        <v>1.47112735E7</v>
      </c>
      <c r="E19823" s="17">
        <v>2265390.0</v>
      </c>
      <c r="F19823" s="17">
        <v>2265390.0</v>
      </c>
      <c r="G19823" s="17">
        <v>2.7157157E7</v>
      </c>
      <c r="H19823" s="17">
        <v>2.7157157E7</v>
      </c>
    </row>
    <row r="19824">
      <c r="A19824" s="7" t="s">
        <v>41086</v>
      </c>
      <c r="B19824" s="17" t="s">
        <v>41087</v>
      </c>
      <c r="C19824" s="17">
        <v>2.0</v>
      </c>
      <c r="D19824" s="17">
        <v>1.47112735E7</v>
      </c>
      <c r="E19824" s="17">
        <v>2265390.0</v>
      </c>
      <c r="F19824" s="17">
        <v>2265390.0</v>
      </c>
      <c r="G19824" s="17">
        <v>2.7157157E7</v>
      </c>
      <c r="H19824" s="17">
        <v>2.7157157E7</v>
      </c>
    </row>
    <row r="19825">
      <c r="A19825" s="7" t="s">
        <v>41089</v>
      </c>
      <c r="B19825" s="17" t="s">
        <v>41090</v>
      </c>
      <c r="C19825" s="17">
        <v>85.0</v>
      </c>
      <c r="D19825" s="17">
        <v>1.865038754E7</v>
      </c>
      <c r="E19825" s="17">
        <v>5728000.0</v>
      </c>
      <c r="F19825" s="17">
        <v>1.2176E7</v>
      </c>
      <c r="G19825" s="17">
        <v>2.4990485E7</v>
      </c>
      <c r="H19825" s="17">
        <v>4.12155E7</v>
      </c>
    </row>
    <row r="19826">
      <c r="A19826" s="7" t="s">
        <v>41089</v>
      </c>
      <c r="B19826" s="17" t="s">
        <v>41090</v>
      </c>
      <c r="C19826" s="17">
        <v>85.0</v>
      </c>
      <c r="D19826" s="17">
        <v>1.865038754E7</v>
      </c>
      <c r="E19826" s="17">
        <v>5728000.0</v>
      </c>
      <c r="F19826" s="17">
        <v>1.2176E7</v>
      </c>
      <c r="G19826" s="17">
        <v>2.4990485E7</v>
      </c>
      <c r="H19826" s="17">
        <v>4.12155E7</v>
      </c>
    </row>
    <row r="19827">
      <c r="A19827" s="7" t="s">
        <v>41091</v>
      </c>
      <c r="B19827" s="17" t="s">
        <v>41092</v>
      </c>
      <c r="C19827" s="17">
        <v>642.0</v>
      </c>
      <c r="D19827" s="17">
        <v>1.654365931E7</v>
      </c>
      <c r="E19827" s="17">
        <v>4907800.0</v>
      </c>
      <c r="F19827" s="17">
        <v>1.0174342E7</v>
      </c>
      <c r="G19827" s="17">
        <v>2.034715E7</v>
      </c>
      <c r="H19827" s="17">
        <v>3.9019759E7</v>
      </c>
    </row>
    <row r="19828">
      <c r="A19828" s="7" t="s">
        <v>41091</v>
      </c>
      <c r="B19828" s="17" t="s">
        <v>41092</v>
      </c>
      <c r="C19828" s="17">
        <v>642.0</v>
      </c>
      <c r="D19828" s="17">
        <v>1.654365931E7</v>
      </c>
      <c r="E19828" s="17">
        <v>4907800.0</v>
      </c>
      <c r="F19828" s="17">
        <v>1.0174342E7</v>
      </c>
      <c r="G19828" s="17">
        <v>2.034715E7</v>
      </c>
      <c r="H19828" s="17">
        <v>3.9019759E7</v>
      </c>
    </row>
    <row r="19829">
      <c r="A19829" s="7" t="s">
        <v>41094</v>
      </c>
      <c r="B19829" s="17" t="s">
        <v>41095</v>
      </c>
      <c r="C19829" s="17">
        <v>5.0</v>
      </c>
      <c r="D19829" s="17">
        <v>3.19367854E7</v>
      </c>
      <c r="E19829" s="17">
        <v>1.3417727E7</v>
      </c>
      <c r="F19829" s="17">
        <v>1.8311583E7</v>
      </c>
      <c r="G19829" s="17">
        <v>3.3811924E7</v>
      </c>
      <c r="H19829" s="17">
        <v>8.8038593E7</v>
      </c>
    </row>
    <row r="19830">
      <c r="A19830" s="7" t="s">
        <v>41094</v>
      </c>
      <c r="B19830" s="17" t="s">
        <v>41095</v>
      </c>
      <c r="C19830" s="17">
        <v>5.0</v>
      </c>
      <c r="D19830" s="17">
        <v>3.19367854E7</v>
      </c>
      <c r="E19830" s="17">
        <v>1.3417727E7</v>
      </c>
      <c r="F19830" s="17">
        <v>1.8311583E7</v>
      </c>
      <c r="G19830" s="17">
        <v>3.3811924E7</v>
      </c>
      <c r="H19830" s="17">
        <v>8.8038593E7</v>
      </c>
    </row>
    <row r="19831">
      <c r="A19831" s="7" t="s">
        <v>41096</v>
      </c>
      <c r="B19831" s="17" t="s">
        <v>41097</v>
      </c>
      <c r="C19831" s="17">
        <v>676.0</v>
      </c>
      <c r="D19831" s="17">
        <v>1.632065978E7</v>
      </c>
      <c r="E19831" s="17">
        <v>6676000.0</v>
      </c>
      <c r="F19831" s="17">
        <v>1.1122789E7</v>
      </c>
      <c r="G19831" s="17">
        <v>1.7885818E7</v>
      </c>
      <c r="H19831" s="17">
        <v>3.12058E7</v>
      </c>
    </row>
    <row r="19832">
      <c r="A19832" s="7" t="s">
        <v>41096</v>
      </c>
      <c r="B19832" s="17" t="s">
        <v>41097</v>
      </c>
      <c r="C19832" s="17">
        <v>676.0</v>
      </c>
      <c r="D19832" s="17">
        <v>1.632065978E7</v>
      </c>
      <c r="E19832" s="17">
        <v>6676000.0</v>
      </c>
      <c r="F19832" s="17">
        <v>1.1122789E7</v>
      </c>
      <c r="G19832" s="17">
        <v>1.7885818E7</v>
      </c>
      <c r="H19832" s="17">
        <v>3.12058E7</v>
      </c>
    </row>
    <row r="19833">
      <c r="A19833" s="7" t="s">
        <v>41098</v>
      </c>
      <c r="B19833" s="17" t="s">
        <v>41099</v>
      </c>
      <c r="C19833" s="17">
        <v>74.0</v>
      </c>
      <c r="D19833" s="17">
        <v>1.544120261E7</v>
      </c>
      <c r="E19833" s="17">
        <v>5099350.0</v>
      </c>
      <c r="F19833" s="17">
        <v>8512250.0</v>
      </c>
      <c r="G19833" s="17">
        <v>1.6837103E7</v>
      </c>
      <c r="H19833" s="17">
        <v>2.8912571E7</v>
      </c>
    </row>
    <row r="19834">
      <c r="A19834" s="7" t="s">
        <v>41098</v>
      </c>
      <c r="B19834" s="17" t="s">
        <v>41099</v>
      </c>
      <c r="C19834" s="17">
        <v>74.0</v>
      </c>
      <c r="D19834" s="17">
        <v>1.544120261E7</v>
      </c>
      <c r="E19834" s="17">
        <v>5099350.0</v>
      </c>
      <c r="F19834" s="17">
        <v>8512250.0</v>
      </c>
      <c r="G19834" s="17">
        <v>1.6837103E7</v>
      </c>
      <c r="H19834" s="17">
        <v>2.8912571E7</v>
      </c>
    </row>
    <row r="19835">
      <c r="A19835" s="7" t="s">
        <v>41101</v>
      </c>
      <c r="B19835" s="17" t="s">
        <v>41102</v>
      </c>
      <c r="C19835" s="17">
        <v>51.0</v>
      </c>
      <c r="D19835" s="17">
        <v>1.390357957E7</v>
      </c>
      <c r="E19835" s="17">
        <v>5511362.0</v>
      </c>
      <c r="F19835" s="17">
        <v>8960310.0</v>
      </c>
      <c r="G19835" s="17">
        <v>2.0886E7</v>
      </c>
      <c r="H19835" s="17">
        <v>3.1000025E7</v>
      </c>
    </row>
    <row r="19836">
      <c r="A19836" s="7" t="s">
        <v>41101</v>
      </c>
      <c r="B19836" s="17" t="s">
        <v>41102</v>
      </c>
      <c r="C19836" s="17">
        <v>51.0</v>
      </c>
      <c r="D19836" s="17">
        <v>1.390357957E7</v>
      </c>
      <c r="E19836" s="17">
        <v>5511362.0</v>
      </c>
      <c r="F19836" s="17">
        <v>8960310.0</v>
      </c>
      <c r="G19836" s="17">
        <v>2.0886E7</v>
      </c>
      <c r="H19836" s="17">
        <v>3.1000025E7</v>
      </c>
    </row>
    <row r="19837">
      <c r="A19837" s="7" t="s">
        <v>41103</v>
      </c>
      <c r="B19837" s="17" t="s">
        <v>41104</v>
      </c>
      <c r="C19837" s="17">
        <v>16.0</v>
      </c>
      <c r="D19837" s="17">
        <v>3.153051938E7</v>
      </c>
      <c r="E19837" s="17">
        <v>8547388.0</v>
      </c>
      <c r="F19837" s="17">
        <v>1.2273509E7</v>
      </c>
      <c r="G19837" s="17">
        <v>2.5513343E7</v>
      </c>
      <c r="H19837" s="17">
        <v>1.12307645E8</v>
      </c>
    </row>
    <row r="19838">
      <c r="A19838" s="7" t="s">
        <v>41103</v>
      </c>
      <c r="B19838" s="17" t="s">
        <v>41104</v>
      </c>
      <c r="C19838" s="17">
        <v>16.0</v>
      </c>
      <c r="D19838" s="17">
        <v>3.153051938E7</v>
      </c>
      <c r="E19838" s="17">
        <v>8547388.0</v>
      </c>
      <c r="F19838" s="17">
        <v>1.2273509E7</v>
      </c>
      <c r="G19838" s="17">
        <v>2.5513343E7</v>
      </c>
      <c r="H19838" s="17">
        <v>1.12307645E8</v>
      </c>
    </row>
    <row r="19839">
      <c r="A19839" s="7" t="s">
        <v>41105</v>
      </c>
      <c r="B19839" s="17" t="s">
        <v>41107</v>
      </c>
      <c r="C19839" s="17">
        <v>158.0</v>
      </c>
      <c r="D19839" s="17">
        <v>1.439247286E7</v>
      </c>
      <c r="E19839" s="17">
        <v>6009948.0</v>
      </c>
      <c r="F19839" s="17">
        <v>9400110.0</v>
      </c>
      <c r="G19839" s="17">
        <v>1.405307E7</v>
      </c>
      <c r="H19839" s="17">
        <v>3.331795E7</v>
      </c>
    </row>
    <row r="19840">
      <c r="A19840" s="7" t="s">
        <v>41105</v>
      </c>
      <c r="B19840" s="17" t="s">
        <v>41107</v>
      </c>
      <c r="C19840" s="17">
        <v>158.0</v>
      </c>
      <c r="D19840" s="17">
        <v>1.439247286E7</v>
      </c>
      <c r="E19840" s="17">
        <v>6009948.0</v>
      </c>
      <c r="F19840" s="17">
        <v>9400110.0</v>
      </c>
      <c r="G19840" s="17">
        <v>1.405307E7</v>
      </c>
      <c r="H19840" s="17">
        <v>3.331795E7</v>
      </c>
    </row>
    <row r="19841">
      <c r="A19841" s="7" t="s">
        <v>41108</v>
      </c>
      <c r="B19841" s="17" t="s">
        <v>41109</v>
      </c>
      <c r="C19841" s="17">
        <v>25.0</v>
      </c>
      <c r="D19841" s="17">
        <v>1.56545154E7</v>
      </c>
      <c r="E19841" s="17">
        <v>5134479.0</v>
      </c>
      <c r="F19841" s="17">
        <v>9933591.0</v>
      </c>
      <c r="G19841" s="17">
        <v>1.7613753E7</v>
      </c>
      <c r="H19841" s="17">
        <v>3.3828466E7</v>
      </c>
    </row>
    <row r="19842">
      <c r="A19842" s="7" t="s">
        <v>41108</v>
      </c>
      <c r="B19842" s="17" t="s">
        <v>41109</v>
      </c>
      <c r="C19842" s="17">
        <v>25.0</v>
      </c>
      <c r="D19842" s="17">
        <v>1.56545154E7</v>
      </c>
      <c r="E19842" s="17">
        <v>5134479.0</v>
      </c>
      <c r="F19842" s="17">
        <v>9933591.0</v>
      </c>
      <c r="G19842" s="17">
        <v>1.7613753E7</v>
      </c>
      <c r="H19842" s="17">
        <v>3.3828466E7</v>
      </c>
    </row>
    <row r="19843">
      <c r="A19843" s="7" t="s">
        <v>41110</v>
      </c>
      <c r="B19843" s="17" t="s">
        <v>41111</v>
      </c>
      <c r="C19843" s="17">
        <v>733.0</v>
      </c>
      <c r="D19843" s="17">
        <v>1.343893729E7</v>
      </c>
      <c r="E19843" s="17">
        <v>6057500.0</v>
      </c>
      <c r="F19843" s="17">
        <v>9432447.0</v>
      </c>
      <c r="G19843" s="17">
        <v>1.6083679E7</v>
      </c>
      <c r="H19843" s="17">
        <v>2.742055E7</v>
      </c>
    </row>
    <row r="19844">
      <c r="A19844" s="7" t="s">
        <v>41110</v>
      </c>
      <c r="B19844" s="17" t="s">
        <v>41111</v>
      </c>
      <c r="C19844" s="17">
        <v>733.0</v>
      </c>
      <c r="D19844" s="17">
        <v>1.343893729E7</v>
      </c>
      <c r="E19844" s="17">
        <v>6057500.0</v>
      </c>
      <c r="F19844" s="17">
        <v>9432447.0</v>
      </c>
      <c r="G19844" s="17">
        <v>1.6083679E7</v>
      </c>
      <c r="H19844" s="17">
        <v>2.742055E7</v>
      </c>
    </row>
    <row r="19845">
      <c r="A19845" s="7" t="s">
        <v>41113</v>
      </c>
      <c r="B19845" s="17" t="s">
        <v>41114</v>
      </c>
      <c r="C19845" s="17">
        <v>517.0</v>
      </c>
      <c r="D19845" s="17">
        <v>1.288866275E7</v>
      </c>
      <c r="E19845" s="17">
        <v>6059796.0</v>
      </c>
      <c r="F19845" s="17">
        <v>9186374.0</v>
      </c>
      <c r="G19845" s="17">
        <v>1.3847183E7</v>
      </c>
      <c r="H19845" s="17">
        <v>2.57106E7</v>
      </c>
    </row>
    <row r="19846">
      <c r="A19846" s="7" t="s">
        <v>41113</v>
      </c>
      <c r="B19846" s="17" t="s">
        <v>41114</v>
      </c>
      <c r="C19846" s="17">
        <v>517.0</v>
      </c>
      <c r="D19846" s="17">
        <v>1.288866275E7</v>
      </c>
      <c r="E19846" s="17">
        <v>6059796.0</v>
      </c>
      <c r="F19846" s="17">
        <v>9186374.0</v>
      </c>
      <c r="G19846" s="17">
        <v>1.3847183E7</v>
      </c>
      <c r="H19846" s="17">
        <v>2.57106E7</v>
      </c>
    </row>
    <row r="19847">
      <c r="A19847" s="7" t="s">
        <v>41115</v>
      </c>
      <c r="B19847" s="17" t="s">
        <v>41116</v>
      </c>
      <c r="C19847" s="17">
        <v>8.0</v>
      </c>
      <c r="D19847" s="17">
        <v>2.649220688E7</v>
      </c>
      <c r="E19847" s="17">
        <v>8515004.0</v>
      </c>
      <c r="F19847" s="17">
        <v>1.2990095E7</v>
      </c>
      <c r="G19847" s="17">
        <v>3.0106659E7</v>
      </c>
      <c r="H19847" s="17">
        <v>9.030545E7</v>
      </c>
    </row>
    <row r="19848">
      <c r="A19848" s="7" t="s">
        <v>41115</v>
      </c>
      <c r="B19848" s="17" t="s">
        <v>41116</v>
      </c>
      <c r="C19848" s="17">
        <v>8.0</v>
      </c>
      <c r="D19848" s="17">
        <v>2.649220688E7</v>
      </c>
      <c r="E19848" s="17">
        <v>8515004.0</v>
      </c>
      <c r="F19848" s="17">
        <v>1.2990095E7</v>
      </c>
      <c r="G19848" s="17">
        <v>3.0106659E7</v>
      </c>
      <c r="H19848" s="17">
        <v>9.030545E7</v>
      </c>
    </row>
    <row r="19849">
      <c r="A19849" s="7" t="s">
        <v>41117</v>
      </c>
      <c r="B19849" s="17" t="s">
        <v>41118</v>
      </c>
      <c r="C19849" s="17">
        <v>1.0</v>
      </c>
      <c r="D19849" s="17">
        <v>5.4546078E7</v>
      </c>
      <c r="E19849" s="17">
        <v>5.4546078E7</v>
      </c>
      <c r="F19849" s="17">
        <v>5.4546078E7</v>
      </c>
      <c r="G19849" s="17">
        <v>5.4546078E7</v>
      </c>
      <c r="H19849" s="17">
        <v>5.4546078E7</v>
      </c>
    </row>
    <row r="19850">
      <c r="A19850" s="7" t="s">
        <v>41117</v>
      </c>
      <c r="B19850" s="17" t="s">
        <v>41118</v>
      </c>
      <c r="C19850" s="17">
        <v>1.0</v>
      </c>
      <c r="D19850" s="17">
        <v>5.4546078E7</v>
      </c>
      <c r="E19850" s="17">
        <v>5.4546078E7</v>
      </c>
      <c r="F19850" s="17">
        <v>5.4546078E7</v>
      </c>
      <c r="G19850" s="17">
        <v>5.4546078E7</v>
      </c>
      <c r="H19850" s="17">
        <v>5.4546078E7</v>
      </c>
    </row>
    <row r="19851">
      <c r="A19851" s="7" t="s">
        <v>41119</v>
      </c>
      <c r="B19851" s="17" t="s">
        <v>41120</v>
      </c>
      <c r="C19851" s="17">
        <v>2.0</v>
      </c>
      <c r="D19851" s="17">
        <v>1.83654555E7</v>
      </c>
      <c r="E19851" s="17">
        <v>4790537.0</v>
      </c>
      <c r="F19851" s="17">
        <v>4790537.0</v>
      </c>
      <c r="G19851" s="17">
        <v>3.1940374E7</v>
      </c>
      <c r="H19851" s="17">
        <v>3.1940374E7</v>
      </c>
    </row>
    <row r="19852">
      <c r="A19852" s="7" t="s">
        <v>41119</v>
      </c>
      <c r="B19852" s="17" t="s">
        <v>41120</v>
      </c>
      <c r="C19852" s="17">
        <v>2.0</v>
      </c>
      <c r="D19852" s="17">
        <v>1.83654555E7</v>
      </c>
      <c r="E19852" s="17">
        <v>4790537.0</v>
      </c>
      <c r="F19852" s="17">
        <v>4790537.0</v>
      </c>
      <c r="G19852" s="17">
        <v>3.1940374E7</v>
      </c>
      <c r="H19852" s="17">
        <v>3.1940374E7</v>
      </c>
    </row>
    <row r="19853">
      <c r="A19853" s="7" t="s">
        <v>41122</v>
      </c>
      <c r="B19853" s="17" t="s">
        <v>41123</v>
      </c>
      <c r="C19853" s="17">
        <v>1.0</v>
      </c>
      <c r="D19853" s="17">
        <v>1846645.0</v>
      </c>
      <c r="E19853" s="17">
        <v>1846645.0</v>
      </c>
      <c r="F19853" s="17">
        <v>1846645.0</v>
      </c>
      <c r="G19853" s="17">
        <v>1846645.0</v>
      </c>
      <c r="H19853" s="17">
        <v>1846645.0</v>
      </c>
    </row>
    <row r="19854">
      <c r="A19854" s="7" t="s">
        <v>41122</v>
      </c>
      <c r="B19854" s="17" t="s">
        <v>41123</v>
      </c>
      <c r="C19854" s="17">
        <v>1.0</v>
      </c>
      <c r="D19854" s="17">
        <v>1846645.0</v>
      </c>
      <c r="E19854" s="17">
        <v>1846645.0</v>
      </c>
      <c r="F19854" s="17">
        <v>1846645.0</v>
      </c>
      <c r="G19854" s="17">
        <v>1846645.0</v>
      </c>
      <c r="H19854" s="17">
        <v>1846645.0</v>
      </c>
    </row>
    <row r="19855">
      <c r="A19855" s="7" t="s">
        <v>41124</v>
      </c>
      <c r="B19855" s="17" t="s">
        <v>41125</v>
      </c>
      <c r="C19855" s="17">
        <v>7.0</v>
      </c>
      <c r="D19855" s="17">
        <v>2.002834871E7</v>
      </c>
      <c r="E19855" s="17">
        <v>1.0303967E7</v>
      </c>
      <c r="F19855" s="17">
        <v>1.3187875E7</v>
      </c>
      <c r="G19855" s="17">
        <v>2.3490698E7</v>
      </c>
      <c r="H19855" s="17">
        <v>5.5227885E7</v>
      </c>
    </row>
    <row r="19856">
      <c r="A19856" s="7" t="s">
        <v>41124</v>
      </c>
      <c r="B19856" s="17" t="s">
        <v>41125</v>
      </c>
      <c r="C19856" s="17">
        <v>7.0</v>
      </c>
      <c r="D19856" s="17">
        <v>2.002834871E7</v>
      </c>
      <c r="E19856" s="17">
        <v>1.0303967E7</v>
      </c>
      <c r="F19856" s="17">
        <v>1.3187875E7</v>
      </c>
      <c r="G19856" s="17">
        <v>2.3490698E7</v>
      </c>
      <c r="H19856" s="17">
        <v>5.5227885E7</v>
      </c>
    </row>
    <row r="19857">
      <c r="A19857" s="7" t="s">
        <v>41126</v>
      </c>
      <c r="B19857" s="17" t="s">
        <v>41127</v>
      </c>
      <c r="C19857" s="17">
        <v>6.0</v>
      </c>
      <c r="D19857" s="17">
        <v>1.833300233E7</v>
      </c>
      <c r="E19857" s="17">
        <v>7936701.0</v>
      </c>
      <c r="F19857" s="17">
        <v>1.22855E7</v>
      </c>
      <c r="G19857" s="17">
        <v>2.762677E7</v>
      </c>
      <c r="H19857" s="17">
        <v>4.1911E7</v>
      </c>
    </row>
    <row r="19858">
      <c r="A19858" s="7" t="s">
        <v>41126</v>
      </c>
      <c r="B19858" s="17" t="s">
        <v>41127</v>
      </c>
      <c r="C19858" s="17">
        <v>6.0</v>
      </c>
      <c r="D19858" s="17">
        <v>1.833300233E7</v>
      </c>
      <c r="E19858" s="17">
        <v>7936701.0</v>
      </c>
      <c r="F19858" s="17">
        <v>1.22855E7</v>
      </c>
      <c r="G19858" s="17">
        <v>2.762677E7</v>
      </c>
      <c r="H19858" s="17">
        <v>4.1911E7</v>
      </c>
    </row>
    <row r="19859">
      <c r="A19859" s="7" t="s">
        <v>41129</v>
      </c>
      <c r="B19859" s="17" t="s">
        <v>41130</v>
      </c>
      <c r="C19859" s="17">
        <v>35.0</v>
      </c>
      <c r="D19859" s="17">
        <v>9080283.4</v>
      </c>
      <c r="E19859" s="17">
        <v>5720283.0</v>
      </c>
      <c r="F19859" s="17">
        <v>7906718.0</v>
      </c>
      <c r="G19859" s="17">
        <v>1.1853243E7</v>
      </c>
      <c r="H19859" s="17">
        <v>1.4943907E7</v>
      </c>
    </row>
    <row r="19860">
      <c r="A19860" s="7" t="s">
        <v>41129</v>
      </c>
      <c r="B19860" s="17" t="s">
        <v>41130</v>
      </c>
      <c r="C19860" s="17">
        <v>35.0</v>
      </c>
      <c r="D19860" s="17">
        <v>9080283.4</v>
      </c>
      <c r="E19860" s="17">
        <v>5720283.0</v>
      </c>
      <c r="F19860" s="17">
        <v>7906718.0</v>
      </c>
      <c r="G19860" s="17">
        <v>1.1853243E7</v>
      </c>
      <c r="H19860" s="17">
        <v>1.4943907E7</v>
      </c>
    </row>
    <row r="19861">
      <c r="A19861" s="7" t="s">
        <v>41131</v>
      </c>
      <c r="B19861" s="17" t="s">
        <v>41132</v>
      </c>
      <c r="C19861" s="17">
        <v>8.0</v>
      </c>
      <c r="D19861" s="17">
        <v>9728176.5</v>
      </c>
      <c r="E19861" s="17">
        <v>5104445.0</v>
      </c>
      <c r="F19861" s="17">
        <v>7963680.0</v>
      </c>
      <c r="G19861" s="17">
        <v>1.0451381E7</v>
      </c>
      <c r="H19861" s="17">
        <v>1.9448001E7</v>
      </c>
    </row>
    <row r="19862">
      <c r="A19862" s="7" t="s">
        <v>41131</v>
      </c>
      <c r="B19862" s="17" t="s">
        <v>41132</v>
      </c>
      <c r="C19862" s="17">
        <v>8.0</v>
      </c>
      <c r="D19862" s="17">
        <v>9728176.5</v>
      </c>
      <c r="E19862" s="17">
        <v>5104445.0</v>
      </c>
      <c r="F19862" s="17">
        <v>7963680.0</v>
      </c>
      <c r="G19862" s="17">
        <v>1.0451381E7</v>
      </c>
      <c r="H19862" s="17">
        <v>1.9448001E7</v>
      </c>
    </row>
    <row r="19863">
      <c r="A19863" s="7" t="s">
        <v>41133</v>
      </c>
      <c r="B19863" s="17" t="s">
        <v>41134</v>
      </c>
      <c r="C19863" s="17">
        <v>3.0</v>
      </c>
      <c r="D19863" s="17">
        <v>7778333.667</v>
      </c>
      <c r="E19863" s="17">
        <v>6019285.0</v>
      </c>
      <c r="F19863" s="17">
        <v>7984459.0</v>
      </c>
      <c r="G19863" s="17">
        <v>9331257.0</v>
      </c>
      <c r="H19863" s="17">
        <v>9331257.0</v>
      </c>
    </row>
    <row r="19864">
      <c r="A19864" s="7" t="s">
        <v>41133</v>
      </c>
      <c r="B19864" s="17" t="s">
        <v>41134</v>
      </c>
      <c r="C19864" s="17">
        <v>3.0</v>
      </c>
      <c r="D19864" s="17">
        <v>7778333.667</v>
      </c>
      <c r="E19864" s="17">
        <v>6019285.0</v>
      </c>
      <c r="F19864" s="17">
        <v>7984459.0</v>
      </c>
      <c r="G19864" s="17">
        <v>9331257.0</v>
      </c>
      <c r="H19864" s="17">
        <v>9331257.0</v>
      </c>
    </row>
    <row r="19865">
      <c r="A19865" s="7" t="s">
        <v>41136</v>
      </c>
      <c r="B19865" s="17" t="s">
        <v>41137</v>
      </c>
      <c r="C19865" s="17">
        <v>1.0</v>
      </c>
      <c r="D19865" s="17">
        <v>7053059.0</v>
      </c>
      <c r="E19865" s="17">
        <v>7053059.0</v>
      </c>
      <c r="F19865" s="17">
        <v>7053059.0</v>
      </c>
      <c r="G19865" s="17">
        <v>7053059.0</v>
      </c>
      <c r="H19865" s="17">
        <v>7053059.0</v>
      </c>
    </row>
    <row r="19866">
      <c r="A19866" s="7" t="s">
        <v>41136</v>
      </c>
      <c r="B19866" s="17" t="s">
        <v>41137</v>
      </c>
      <c r="C19866" s="17">
        <v>1.0</v>
      </c>
      <c r="D19866" s="17">
        <v>7053059.0</v>
      </c>
      <c r="E19866" s="17">
        <v>7053059.0</v>
      </c>
      <c r="F19866" s="17">
        <v>7053059.0</v>
      </c>
      <c r="G19866" s="17">
        <v>7053059.0</v>
      </c>
      <c r="H19866" s="17">
        <v>7053059.0</v>
      </c>
    </row>
    <row r="19867">
      <c r="A19867" s="7" t="s">
        <v>41138</v>
      </c>
      <c r="B19867" s="17" t="s">
        <v>41139</v>
      </c>
      <c r="C19867" s="17">
        <v>10.0</v>
      </c>
      <c r="D19867" s="17">
        <v>1.5692484E7</v>
      </c>
      <c r="E19867" s="17">
        <v>4439123.0</v>
      </c>
      <c r="F19867" s="17">
        <v>1.0342842E7</v>
      </c>
      <c r="G19867" s="17">
        <v>1.9162943E7</v>
      </c>
      <c r="H19867" s="17">
        <v>2.827835E7</v>
      </c>
    </row>
    <row r="19868">
      <c r="A19868" s="7" t="s">
        <v>41138</v>
      </c>
      <c r="B19868" s="17" t="s">
        <v>41139</v>
      </c>
      <c r="C19868" s="17">
        <v>10.0</v>
      </c>
      <c r="D19868" s="17">
        <v>1.5692484E7</v>
      </c>
      <c r="E19868" s="17">
        <v>4439123.0</v>
      </c>
      <c r="F19868" s="17">
        <v>1.0342842E7</v>
      </c>
      <c r="G19868" s="17">
        <v>1.9162943E7</v>
      </c>
      <c r="H19868" s="17">
        <v>2.827835E7</v>
      </c>
    </row>
    <row r="19869">
      <c r="A19869" s="7" t="s">
        <v>41140</v>
      </c>
      <c r="B19869" s="17" t="s">
        <v>41141</v>
      </c>
      <c r="C19869" s="17">
        <v>1.0</v>
      </c>
      <c r="D19869" s="17">
        <v>4.641845E7</v>
      </c>
      <c r="E19869" s="17">
        <v>4.641845E7</v>
      </c>
      <c r="F19869" s="17">
        <v>4.641845E7</v>
      </c>
      <c r="G19869" s="17">
        <v>4.641845E7</v>
      </c>
      <c r="H19869" s="17">
        <v>4.641845E7</v>
      </c>
    </row>
    <row r="19870">
      <c r="A19870" s="7" t="s">
        <v>41140</v>
      </c>
      <c r="B19870" s="17" t="s">
        <v>41141</v>
      </c>
      <c r="C19870" s="17">
        <v>1.0</v>
      </c>
      <c r="D19870" s="17">
        <v>4.641845E7</v>
      </c>
      <c r="E19870" s="17">
        <v>4.641845E7</v>
      </c>
      <c r="F19870" s="17">
        <v>4.641845E7</v>
      </c>
      <c r="G19870" s="17">
        <v>4.641845E7</v>
      </c>
      <c r="H19870" s="17">
        <v>4.641845E7</v>
      </c>
    </row>
    <row r="19871">
      <c r="A19871" s="7" t="s">
        <v>41142</v>
      </c>
      <c r="B19871" s="17" t="s">
        <v>41143</v>
      </c>
      <c r="C19871" s="17">
        <v>44.0</v>
      </c>
      <c r="D19871" s="17">
        <v>1.430419018E7</v>
      </c>
      <c r="E19871" s="17">
        <v>4350158.0</v>
      </c>
      <c r="F19871" s="17">
        <v>1.1415671E7</v>
      </c>
      <c r="G19871" s="17">
        <v>1.6190525E7</v>
      </c>
      <c r="H19871" s="17">
        <v>2.9116783E7</v>
      </c>
    </row>
    <row r="19872">
      <c r="A19872" s="7" t="s">
        <v>41142</v>
      </c>
      <c r="B19872" s="17" t="s">
        <v>41143</v>
      </c>
      <c r="C19872" s="17">
        <v>44.0</v>
      </c>
      <c r="D19872" s="17">
        <v>1.430419018E7</v>
      </c>
      <c r="E19872" s="17">
        <v>4350158.0</v>
      </c>
      <c r="F19872" s="17">
        <v>1.1415671E7</v>
      </c>
      <c r="G19872" s="17">
        <v>1.6190525E7</v>
      </c>
      <c r="H19872" s="17">
        <v>2.9116783E7</v>
      </c>
    </row>
    <row r="19873">
      <c r="A19873" s="7" t="s">
        <v>41145</v>
      </c>
      <c r="B19873" s="17" t="s">
        <v>41146</v>
      </c>
      <c r="C19873" s="17">
        <v>24.0</v>
      </c>
      <c r="D19873" s="17">
        <v>8566356.625</v>
      </c>
      <c r="E19873" s="17">
        <v>5347053.0</v>
      </c>
      <c r="F19873" s="17">
        <v>6824889.0</v>
      </c>
      <c r="G19873" s="17">
        <v>9782844.0</v>
      </c>
      <c r="H19873" s="17">
        <v>1.1000522E7</v>
      </c>
    </row>
    <row r="19874">
      <c r="A19874" s="7" t="s">
        <v>41145</v>
      </c>
      <c r="B19874" s="17" t="s">
        <v>41146</v>
      </c>
      <c r="C19874" s="17">
        <v>24.0</v>
      </c>
      <c r="D19874" s="17">
        <v>8566356.625</v>
      </c>
      <c r="E19874" s="17">
        <v>5347053.0</v>
      </c>
      <c r="F19874" s="17">
        <v>6824889.0</v>
      </c>
      <c r="G19874" s="17">
        <v>9782844.0</v>
      </c>
      <c r="H19874" s="17">
        <v>1.1000522E7</v>
      </c>
    </row>
    <row r="19875">
      <c r="A19875" s="7" t="s">
        <v>41147</v>
      </c>
      <c r="B19875" s="17" t="s">
        <v>41148</v>
      </c>
      <c r="C19875" s="17">
        <v>3.0</v>
      </c>
      <c r="D19875" s="17">
        <v>1.728940733E7</v>
      </c>
      <c r="E19875" s="17">
        <v>6806864.0</v>
      </c>
      <c r="F19875" s="17">
        <v>1.1518659E7</v>
      </c>
      <c r="G19875" s="17">
        <v>3.3542699E7</v>
      </c>
      <c r="H19875" s="17">
        <v>3.3542699E7</v>
      </c>
    </row>
    <row r="19876">
      <c r="A19876" s="7" t="s">
        <v>41147</v>
      </c>
      <c r="B19876" s="17" t="s">
        <v>41148</v>
      </c>
      <c r="C19876" s="17">
        <v>3.0</v>
      </c>
      <c r="D19876" s="17">
        <v>1.728940733E7</v>
      </c>
      <c r="E19876" s="17">
        <v>6806864.0</v>
      </c>
      <c r="F19876" s="17">
        <v>1.1518659E7</v>
      </c>
      <c r="G19876" s="17">
        <v>3.3542699E7</v>
      </c>
      <c r="H19876" s="17">
        <v>3.3542699E7</v>
      </c>
    </row>
    <row r="19877">
      <c r="A19877" s="7" t="s">
        <v>41149</v>
      </c>
      <c r="B19877" s="17" t="s">
        <v>41150</v>
      </c>
      <c r="C19877" s="17">
        <v>5.0</v>
      </c>
      <c r="D19877" s="17">
        <v>1.6219766E7</v>
      </c>
      <c r="E19877" s="17">
        <v>1936964.0</v>
      </c>
      <c r="F19877" s="17">
        <v>5743212.0</v>
      </c>
      <c r="G19877" s="17">
        <v>2.865655E7</v>
      </c>
      <c r="H19877" s="17">
        <v>4.32409E7</v>
      </c>
    </row>
    <row r="19878">
      <c r="A19878" s="7" t="s">
        <v>41149</v>
      </c>
      <c r="B19878" s="17" t="s">
        <v>41150</v>
      </c>
      <c r="C19878" s="17">
        <v>5.0</v>
      </c>
      <c r="D19878" s="17">
        <v>1.6219766E7</v>
      </c>
      <c r="E19878" s="17">
        <v>1936964.0</v>
      </c>
      <c r="F19878" s="17">
        <v>5743212.0</v>
      </c>
      <c r="G19878" s="17">
        <v>2.865655E7</v>
      </c>
      <c r="H19878" s="17">
        <v>4.32409E7</v>
      </c>
    </row>
    <row r="19879">
      <c r="A19879" s="7" t="s">
        <v>41151</v>
      </c>
      <c r="B19879" s="17" t="s">
        <v>41152</v>
      </c>
      <c r="C19879" s="17">
        <v>1.0</v>
      </c>
      <c r="D19879" s="17">
        <v>8615794.0</v>
      </c>
      <c r="E19879" s="17">
        <v>8615794.0</v>
      </c>
      <c r="F19879" s="17">
        <v>8615794.0</v>
      </c>
      <c r="G19879" s="17">
        <v>8615794.0</v>
      </c>
      <c r="H19879" s="17">
        <v>8615794.0</v>
      </c>
    </row>
    <row r="19880">
      <c r="A19880" s="7" t="s">
        <v>41151</v>
      </c>
      <c r="B19880" s="17" t="s">
        <v>41152</v>
      </c>
      <c r="C19880" s="17">
        <v>1.0</v>
      </c>
      <c r="D19880" s="17">
        <v>8615794.0</v>
      </c>
      <c r="E19880" s="17">
        <v>8615794.0</v>
      </c>
      <c r="F19880" s="17">
        <v>8615794.0</v>
      </c>
      <c r="G19880" s="17">
        <v>8615794.0</v>
      </c>
      <c r="H19880" s="17">
        <v>8615794.0</v>
      </c>
    </row>
    <row r="19881">
      <c r="A19881" s="7" t="s">
        <v>41153</v>
      </c>
      <c r="B19881" s="17" t="s">
        <v>41154</v>
      </c>
      <c r="C19881" s="17">
        <v>1.0</v>
      </c>
      <c r="D19881" s="17">
        <v>4758669.0</v>
      </c>
      <c r="E19881" s="17">
        <v>4758669.0</v>
      </c>
      <c r="F19881" s="17">
        <v>4758669.0</v>
      </c>
      <c r="G19881" s="17">
        <v>4758669.0</v>
      </c>
      <c r="H19881" s="17">
        <v>4758669.0</v>
      </c>
    </row>
    <row r="19882">
      <c r="A19882" s="7" t="s">
        <v>41153</v>
      </c>
      <c r="B19882" s="17" t="s">
        <v>41154</v>
      </c>
      <c r="C19882" s="17">
        <v>1.0</v>
      </c>
      <c r="D19882" s="17">
        <v>4758669.0</v>
      </c>
      <c r="E19882" s="17">
        <v>4758669.0</v>
      </c>
      <c r="F19882" s="17">
        <v>4758669.0</v>
      </c>
      <c r="G19882" s="17">
        <v>4758669.0</v>
      </c>
      <c r="H19882" s="17">
        <v>4758669.0</v>
      </c>
    </row>
    <row r="19883">
      <c r="A19883" s="7" t="s">
        <v>41155</v>
      </c>
      <c r="B19883" s="17" t="s">
        <v>41156</v>
      </c>
      <c r="C19883" s="17">
        <v>2.0</v>
      </c>
      <c r="D19883" s="17">
        <v>6179712.5</v>
      </c>
      <c r="E19883" s="17">
        <v>3759290.0</v>
      </c>
      <c r="F19883" s="17">
        <v>3759290.0</v>
      </c>
      <c r="G19883" s="17">
        <v>8600135.0</v>
      </c>
      <c r="H19883" s="17">
        <v>8600135.0</v>
      </c>
    </row>
    <row r="19884">
      <c r="A19884" s="7" t="s">
        <v>41155</v>
      </c>
      <c r="B19884" s="17" t="s">
        <v>41156</v>
      </c>
      <c r="C19884" s="17">
        <v>2.0</v>
      </c>
      <c r="D19884" s="17">
        <v>6179712.5</v>
      </c>
      <c r="E19884" s="17">
        <v>3759290.0</v>
      </c>
      <c r="F19884" s="17">
        <v>3759290.0</v>
      </c>
      <c r="G19884" s="17">
        <v>8600135.0</v>
      </c>
      <c r="H19884" s="17">
        <v>8600135.0</v>
      </c>
    </row>
    <row r="19885">
      <c r="A19885" s="7" t="s">
        <v>41157</v>
      </c>
      <c r="B19885" s="17" t="s">
        <v>41158</v>
      </c>
      <c r="C19885" s="17">
        <v>1.0</v>
      </c>
      <c r="D19885" s="17">
        <v>1.0832955E7</v>
      </c>
      <c r="E19885" s="17">
        <v>1.0832955E7</v>
      </c>
      <c r="F19885" s="17">
        <v>1.0832955E7</v>
      </c>
      <c r="G19885" s="17">
        <v>1.0832955E7</v>
      </c>
      <c r="H19885" s="17">
        <v>1.0832955E7</v>
      </c>
    </row>
    <row r="19886">
      <c r="A19886" s="7" t="s">
        <v>41157</v>
      </c>
      <c r="B19886" s="17" t="s">
        <v>41158</v>
      </c>
      <c r="C19886" s="17">
        <v>1.0</v>
      </c>
      <c r="D19886" s="17">
        <v>1.0832955E7</v>
      </c>
      <c r="E19886" s="17">
        <v>1.0832955E7</v>
      </c>
      <c r="F19886" s="17">
        <v>1.0832955E7</v>
      </c>
      <c r="G19886" s="17">
        <v>1.0832955E7</v>
      </c>
      <c r="H19886" s="17">
        <v>1.0832955E7</v>
      </c>
    </row>
    <row r="19887">
      <c r="A19887" s="7" t="s">
        <v>41159</v>
      </c>
      <c r="B19887" s="17" t="s">
        <v>41160</v>
      </c>
      <c r="C19887" s="17">
        <v>2.0</v>
      </c>
      <c r="D19887" s="17">
        <v>1.08844925E7</v>
      </c>
      <c r="E19887" s="17">
        <v>8571972.0</v>
      </c>
      <c r="F19887" s="17">
        <v>8571972.0</v>
      </c>
      <c r="G19887" s="17">
        <v>1.3197013E7</v>
      </c>
      <c r="H19887" s="17">
        <v>1.3197013E7</v>
      </c>
    </row>
    <row r="19888">
      <c r="A19888" s="7" t="s">
        <v>41159</v>
      </c>
      <c r="B19888" s="17" t="s">
        <v>41160</v>
      </c>
      <c r="C19888" s="17">
        <v>2.0</v>
      </c>
      <c r="D19888" s="17">
        <v>1.08844925E7</v>
      </c>
      <c r="E19888" s="17">
        <v>8571972.0</v>
      </c>
      <c r="F19888" s="17">
        <v>8571972.0</v>
      </c>
      <c r="G19888" s="17">
        <v>1.3197013E7</v>
      </c>
      <c r="H19888" s="17">
        <v>1.3197013E7</v>
      </c>
    </row>
    <row r="19889">
      <c r="A19889" s="7" t="s">
        <v>41161</v>
      </c>
      <c r="B19889" s="17" t="s">
        <v>41162</v>
      </c>
      <c r="C19889" s="17">
        <v>13.0</v>
      </c>
      <c r="D19889" s="17">
        <v>2.321012369E7</v>
      </c>
      <c r="E19889" s="17">
        <v>4064769.0</v>
      </c>
      <c r="F19889" s="17">
        <v>1.0848317E7</v>
      </c>
      <c r="G19889" s="17">
        <v>2.8438697E7</v>
      </c>
      <c r="H19889" s="17">
        <v>4.7791454E7</v>
      </c>
    </row>
    <row r="19890">
      <c r="A19890" s="7" t="s">
        <v>41161</v>
      </c>
      <c r="B19890" s="17" t="s">
        <v>41162</v>
      </c>
      <c r="C19890" s="17">
        <v>13.0</v>
      </c>
      <c r="D19890" s="17">
        <v>2.321012369E7</v>
      </c>
      <c r="E19890" s="17">
        <v>4064769.0</v>
      </c>
      <c r="F19890" s="17">
        <v>1.0848317E7</v>
      </c>
      <c r="G19890" s="17">
        <v>2.8438697E7</v>
      </c>
      <c r="H19890" s="17">
        <v>4.7791454E7</v>
      </c>
    </row>
    <row r="19891">
      <c r="A19891" s="7" t="s">
        <v>41163</v>
      </c>
      <c r="B19891" s="17" t="s">
        <v>41164</v>
      </c>
      <c r="C19891" s="17">
        <v>3.0</v>
      </c>
      <c r="D19891" s="17">
        <v>4.712345767E7</v>
      </c>
      <c r="E19891" s="17">
        <v>3819532.0</v>
      </c>
      <c r="F19891" s="17">
        <v>1.4846072E7</v>
      </c>
      <c r="G19891" s="17">
        <v>1.22704769E8</v>
      </c>
      <c r="H19891" s="17">
        <v>1.22704769E8</v>
      </c>
    </row>
    <row r="19892">
      <c r="A19892" s="7" t="s">
        <v>41163</v>
      </c>
      <c r="B19892" s="17" t="s">
        <v>41164</v>
      </c>
      <c r="C19892" s="17">
        <v>3.0</v>
      </c>
      <c r="D19892" s="17">
        <v>4.712345767E7</v>
      </c>
      <c r="E19892" s="17">
        <v>3819532.0</v>
      </c>
      <c r="F19892" s="17">
        <v>1.4846072E7</v>
      </c>
      <c r="G19892" s="17">
        <v>1.22704769E8</v>
      </c>
      <c r="H19892" s="17">
        <v>1.22704769E8</v>
      </c>
    </row>
    <row r="19893">
      <c r="A19893" s="7" t="s">
        <v>41165</v>
      </c>
      <c r="B19893" s="17" t="s">
        <v>41166</v>
      </c>
      <c r="C19893" s="17">
        <v>1.0</v>
      </c>
      <c r="D19893" s="17">
        <v>3.10221E7</v>
      </c>
      <c r="E19893" s="17">
        <v>3.10221E7</v>
      </c>
      <c r="F19893" s="17">
        <v>3.10221E7</v>
      </c>
      <c r="G19893" s="17">
        <v>3.10221E7</v>
      </c>
      <c r="H19893" s="17">
        <v>3.10221E7</v>
      </c>
    </row>
    <row r="19894">
      <c r="A19894" s="7" t="s">
        <v>41165</v>
      </c>
      <c r="B19894" s="17" t="s">
        <v>41166</v>
      </c>
      <c r="C19894" s="17">
        <v>1.0</v>
      </c>
      <c r="D19894" s="17">
        <v>3.10221E7</v>
      </c>
      <c r="E19894" s="17">
        <v>3.10221E7</v>
      </c>
      <c r="F19894" s="17">
        <v>3.10221E7</v>
      </c>
      <c r="G19894" s="17">
        <v>3.10221E7</v>
      </c>
      <c r="H19894" s="17">
        <v>3.10221E7</v>
      </c>
    </row>
    <row r="19895">
      <c r="A19895" s="7" t="s">
        <v>41167</v>
      </c>
      <c r="B19895" s="17" t="s">
        <v>41168</v>
      </c>
      <c r="C19895" s="17">
        <v>2.0</v>
      </c>
      <c r="D19895" s="17">
        <v>6.068182E7</v>
      </c>
      <c r="E19895" s="17">
        <v>1.0281158E7</v>
      </c>
      <c r="F19895" s="17">
        <v>1.0281158E7</v>
      </c>
      <c r="G19895" s="17">
        <v>1.11082482E8</v>
      </c>
      <c r="H19895" s="17">
        <v>1.11082482E8</v>
      </c>
    </row>
    <row r="19896">
      <c r="A19896" s="7" t="s">
        <v>41167</v>
      </c>
      <c r="B19896" s="17" t="s">
        <v>41168</v>
      </c>
      <c r="C19896" s="17">
        <v>2.0</v>
      </c>
      <c r="D19896" s="17">
        <v>6.068182E7</v>
      </c>
      <c r="E19896" s="17">
        <v>1.0281158E7</v>
      </c>
      <c r="F19896" s="17">
        <v>1.0281158E7</v>
      </c>
      <c r="G19896" s="17">
        <v>1.11082482E8</v>
      </c>
      <c r="H19896" s="17">
        <v>1.11082482E8</v>
      </c>
    </row>
    <row r="19897">
      <c r="A19897" s="7" t="s">
        <v>41169</v>
      </c>
      <c r="B19897" s="17" t="s">
        <v>41170</v>
      </c>
      <c r="C19897" s="17">
        <v>1.0</v>
      </c>
      <c r="D19897" s="17">
        <v>4147950.0</v>
      </c>
      <c r="E19897" s="17">
        <v>4147950.0</v>
      </c>
      <c r="F19897" s="17">
        <v>4147950.0</v>
      </c>
      <c r="G19897" s="17">
        <v>4147950.0</v>
      </c>
      <c r="H19897" s="17">
        <v>4147950.0</v>
      </c>
    </row>
    <row r="19898">
      <c r="A19898" s="7" t="s">
        <v>41169</v>
      </c>
      <c r="B19898" s="17" t="s">
        <v>41170</v>
      </c>
      <c r="C19898" s="17">
        <v>1.0</v>
      </c>
      <c r="D19898" s="17">
        <v>4147950.0</v>
      </c>
      <c r="E19898" s="17">
        <v>4147950.0</v>
      </c>
      <c r="F19898" s="17">
        <v>4147950.0</v>
      </c>
      <c r="G19898" s="17">
        <v>4147950.0</v>
      </c>
      <c r="H19898" s="17">
        <v>4147950.0</v>
      </c>
    </row>
    <row r="19899">
      <c r="A19899" s="7" t="s">
        <v>41172</v>
      </c>
      <c r="B19899" s="17" t="s">
        <v>41173</v>
      </c>
      <c r="C19899" s="17">
        <v>21.0</v>
      </c>
      <c r="D19899" s="17">
        <v>3.335256905E7</v>
      </c>
      <c r="E19899" s="17">
        <v>6670560.0</v>
      </c>
      <c r="F19899" s="17">
        <v>1.3263993E7</v>
      </c>
      <c r="G19899" s="17">
        <v>2.1077127E7</v>
      </c>
      <c r="H19899" s="17">
        <v>4.3571967E7</v>
      </c>
    </row>
    <row r="19900">
      <c r="A19900" s="7" t="s">
        <v>41172</v>
      </c>
      <c r="B19900" s="17" t="s">
        <v>41173</v>
      </c>
      <c r="C19900" s="17">
        <v>21.0</v>
      </c>
      <c r="D19900" s="17">
        <v>3.335256905E7</v>
      </c>
      <c r="E19900" s="17">
        <v>6670560.0</v>
      </c>
      <c r="F19900" s="17">
        <v>1.3263993E7</v>
      </c>
      <c r="G19900" s="17">
        <v>2.1077127E7</v>
      </c>
      <c r="H19900" s="17">
        <v>4.3571967E7</v>
      </c>
    </row>
    <row r="19901">
      <c r="A19901" s="7" t="s">
        <v>41174</v>
      </c>
      <c r="B19901" s="17" t="s">
        <v>41175</v>
      </c>
      <c r="C19901" s="17">
        <v>20.0</v>
      </c>
      <c r="D19901" s="17">
        <v>2.26552692E7</v>
      </c>
      <c r="E19901" s="17">
        <v>6193018.0</v>
      </c>
      <c r="F19901" s="17">
        <v>1.1473622E7</v>
      </c>
      <c r="G19901" s="17">
        <v>1.7950262E7</v>
      </c>
      <c r="H19901" s="17">
        <v>3.5062232E7</v>
      </c>
    </row>
    <row r="19902">
      <c r="A19902" s="7" t="s">
        <v>41174</v>
      </c>
      <c r="B19902" s="17" t="s">
        <v>41175</v>
      </c>
      <c r="C19902" s="17">
        <v>20.0</v>
      </c>
      <c r="D19902" s="17">
        <v>2.26552692E7</v>
      </c>
      <c r="E19902" s="17">
        <v>6193018.0</v>
      </c>
      <c r="F19902" s="17">
        <v>1.1473622E7</v>
      </c>
      <c r="G19902" s="17">
        <v>1.7950262E7</v>
      </c>
      <c r="H19902" s="17">
        <v>3.5062232E7</v>
      </c>
    </row>
    <row r="19903">
      <c r="A19903" s="7" t="s">
        <v>41176</v>
      </c>
      <c r="B19903" s="17" t="s">
        <v>41177</v>
      </c>
      <c r="C19903" s="17">
        <v>1.0</v>
      </c>
      <c r="D19903" s="17">
        <v>7294053.0</v>
      </c>
      <c r="E19903" s="17">
        <v>7294053.0</v>
      </c>
      <c r="F19903" s="17">
        <v>7294053.0</v>
      </c>
      <c r="G19903" s="17">
        <v>7294053.0</v>
      </c>
      <c r="H19903" s="17">
        <v>7294053.0</v>
      </c>
    </row>
    <row r="19904">
      <c r="A19904" s="7" t="s">
        <v>41176</v>
      </c>
      <c r="B19904" s="17" t="s">
        <v>41177</v>
      </c>
      <c r="C19904" s="17">
        <v>1.0</v>
      </c>
      <c r="D19904" s="17">
        <v>7294053.0</v>
      </c>
      <c r="E19904" s="17">
        <v>7294053.0</v>
      </c>
      <c r="F19904" s="17">
        <v>7294053.0</v>
      </c>
      <c r="G19904" s="17">
        <v>7294053.0</v>
      </c>
      <c r="H19904" s="17">
        <v>7294053.0</v>
      </c>
    </row>
    <row r="19905">
      <c r="A19905" s="7" t="s">
        <v>41179</v>
      </c>
      <c r="B19905" s="17" t="s">
        <v>41180</v>
      </c>
      <c r="C19905" s="17">
        <v>1.0</v>
      </c>
      <c r="D19905" s="17">
        <v>1.0928238E7</v>
      </c>
      <c r="E19905" s="17">
        <v>1.0928238E7</v>
      </c>
      <c r="F19905" s="17">
        <v>1.0928238E7</v>
      </c>
      <c r="G19905" s="17">
        <v>1.0928238E7</v>
      </c>
      <c r="H19905" s="17">
        <v>1.0928238E7</v>
      </c>
    </row>
    <row r="19906">
      <c r="A19906" s="7" t="s">
        <v>41179</v>
      </c>
      <c r="B19906" s="17" t="s">
        <v>41180</v>
      </c>
      <c r="C19906" s="17">
        <v>1.0</v>
      </c>
      <c r="D19906" s="17">
        <v>1.0928238E7</v>
      </c>
      <c r="E19906" s="17">
        <v>1.0928238E7</v>
      </c>
      <c r="F19906" s="17">
        <v>1.0928238E7</v>
      </c>
      <c r="G19906" s="17">
        <v>1.0928238E7</v>
      </c>
      <c r="H19906" s="17">
        <v>1.0928238E7</v>
      </c>
    </row>
    <row r="19907">
      <c r="A19907" s="7" t="s">
        <v>41181</v>
      </c>
      <c r="B19907" s="17" t="s">
        <v>41182</v>
      </c>
      <c r="C19907" s="17">
        <v>7.0</v>
      </c>
      <c r="D19907" s="17">
        <v>1.138607671E7</v>
      </c>
      <c r="E19907" s="17">
        <v>3085309.0</v>
      </c>
      <c r="F19907" s="17">
        <v>1.1145071E7</v>
      </c>
      <c r="G19907" s="17">
        <v>1.448E7</v>
      </c>
      <c r="H19907" s="17">
        <v>2.7752259E7</v>
      </c>
    </row>
    <row r="19908">
      <c r="A19908" s="7" t="s">
        <v>41181</v>
      </c>
      <c r="B19908" s="17" t="s">
        <v>41182</v>
      </c>
      <c r="C19908" s="17">
        <v>7.0</v>
      </c>
      <c r="D19908" s="17">
        <v>1.138607671E7</v>
      </c>
      <c r="E19908" s="17">
        <v>3085309.0</v>
      </c>
      <c r="F19908" s="17">
        <v>1.1145071E7</v>
      </c>
      <c r="G19908" s="17">
        <v>1.448E7</v>
      </c>
      <c r="H19908" s="17">
        <v>2.7752259E7</v>
      </c>
    </row>
    <row r="19909">
      <c r="A19909" s="7" t="s">
        <v>41183</v>
      </c>
      <c r="B19909" s="17" t="s">
        <v>41184</v>
      </c>
      <c r="C19909" s="17">
        <v>3.0</v>
      </c>
      <c r="D19909" s="17">
        <v>1.4042841E7</v>
      </c>
      <c r="E19909" s="17">
        <v>7348906.0</v>
      </c>
      <c r="F19909" s="17">
        <v>1.0391503E7</v>
      </c>
      <c r="G19909" s="17">
        <v>2.4388114E7</v>
      </c>
      <c r="H19909" s="17">
        <v>2.4388114E7</v>
      </c>
    </row>
    <row r="19910">
      <c r="A19910" s="7" t="s">
        <v>41183</v>
      </c>
      <c r="B19910" s="17" t="s">
        <v>41184</v>
      </c>
      <c r="C19910" s="17">
        <v>3.0</v>
      </c>
      <c r="D19910" s="17">
        <v>1.4042841E7</v>
      </c>
      <c r="E19910" s="17">
        <v>7348906.0</v>
      </c>
      <c r="F19910" s="17">
        <v>1.0391503E7</v>
      </c>
      <c r="G19910" s="17">
        <v>2.4388114E7</v>
      </c>
      <c r="H19910" s="17">
        <v>2.4388114E7</v>
      </c>
    </row>
    <row r="19911">
      <c r="A19911" s="7" t="s">
        <v>41185</v>
      </c>
      <c r="B19911" s="17" t="s">
        <v>41186</v>
      </c>
      <c r="C19911" s="17">
        <v>4.0</v>
      </c>
      <c r="D19911" s="17">
        <v>2.028527125E7</v>
      </c>
      <c r="E19911" s="17">
        <v>2879878.0</v>
      </c>
      <c r="F19911" s="17">
        <v>1.4113254E7</v>
      </c>
      <c r="G19911" s="17">
        <v>3.0176646E7</v>
      </c>
      <c r="H19911" s="17">
        <v>3.3971307E7</v>
      </c>
    </row>
    <row r="19912">
      <c r="A19912" s="7" t="s">
        <v>41185</v>
      </c>
      <c r="B19912" s="17" t="s">
        <v>41186</v>
      </c>
      <c r="C19912" s="17">
        <v>4.0</v>
      </c>
      <c r="D19912" s="17">
        <v>2.028527125E7</v>
      </c>
      <c r="E19912" s="17">
        <v>2879878.0</v>
      </c>
      <c r="F19912" s="17">
        <v>1.4113254E7</v>
      </c>
      <c r="G19912" s="17">
        <v>3.0176646E7</v>
      </c>
      <c r="H19912" s="17">
        <v>3.3971307E7</v>
      </c>
    </row>
    <row r="19913">
      <c r="A19913" s="7" t="s">
        <v>41188</v>
      </c>
      <c r="B19913" s="17" t="s">
        <v>41189</v>
      </c>
      <c r="C19913" s="17">
        <v>1.0</v>
      </c>
      <c r="D19913" s="17">
        <v>6061852.0</v>
      </c>
      <c r="E19913" s="17">
        <v>6061852.0</v>
      </c>
      <c r="F19913" s="17">
        <v>6061852.0</v>
      </c>
      <c r="G19913" s="17">
        <v>6061852.0</v>
      </c>
      <c r="H19913" s="17">
        <v>6061852.0</v>
      </c>
    </row>
    <row r="19914">
      <c r="A19914" s="7" t="s">
        <v>41188</v>
      </c>
      <c r="B19914" s="17" t="s">
        <v>41189</v>
      </c>
      <c r="C19914" s="17">
        <v>1.0</v>
      </c>
      <c r="D19914" s="17">
        <v>6061852.0</v>
      </c>
      <c r="E19914" s="17">
        <v>6061852.0</v>
      </c>
      <c r="F19914" s="17">
        <v>6061852.0</v>
      </c>
      <c r="G19914" s="17">
        <v>6061852.0</v>
      </c>
      <c r="H19914" s="17">
        <v>6061852.0</v>
      </c>
    </row>
    <row r="19915">
      <c r="A19915" s="7" t="s">
        <v>41190</v>
      </c>
      <c r="B19915" s="17" t="s">
        <v>41191</v>
      </c>
      <c r="C19915" s="17">
        <v>2.0</v>
      </c>
      <c r="D19915" s="17">
        <v>6.8096868E7</v>
      </c>
      <c r="E19915" s="17">
        <v>1.432987E7</v>
      </c>
      <c r="F19915" s="17">
        <v>1.432987E7</v>
      </c>
      <c r="G19915" s="17">
        <v>1.21863866E8</v>
      </c>
      <c r="H19915" s="17">
        <v>1.21863866E8</v>
      </c>
    </row>
    <row r="19916">
      <c r="A19916" s="7" t="s">
        <v>41190</v>
      </c>
      <c r="B19916" s="17" t="s">
        <v>41191</v>
      </c>
      <c r="C19916" s="17">
        <v>2.0</v>
      </c>
      <c r="D19916" s="17">
        <v>6.8096868E7</v>
      </c>
      <c r="E19916" s="17">
        <v>1.432987E7</v>
      </c>
      <c r="F19916" s="17">
        <v>1.432987E7</v>
      </c>
      <c r="G19916" s="17">
        <v>1.21863866E8</v>
      </c>
      <c r="H19916" s="17">
        <v>1.21863866E8</v>
      </c>
    </row>
    <row r="19917">
      <c r="A19917" s="7" t="s">
        <v>41192</v>
      </c>
      <c r="B19917" s="17" t="s">
        <v>41193</v>
      </c>
      <c r="C19917" s="17">
        <v>1.0</v>
      </c>
      <c r="D19917" s="17">
        <v>1.2094397E7</v>
      </c>
      <c r="E19917" s="17">
        <v>1.2094397E7</v>
      </c>
      <c r="F19917" s="17">
        <v>1.2094397E7</v>
      </c>
      <c r="G19917" s="17">
        <v>1.2094397E7</v>
      </c>
      <c r="H19917" s="17">
        <v>1.2094397E7</v>
      </c>
    </row>
    <row r="19918">
      <c r="A19918" s="7" t="s">
        <v>41192</v>
      </c>
      <c r="B19918" s="17" t="s">
        <v>41193</v>
      </c>
      <c r="C19918" s="17">
        <v>1.0</v>
      </c>
      <c r="D19918" s="17">
        <v>1.2094397E7</v>
      </c>
      <c r="E19918" s="17">
        <v>1.2094397E7</v>
      </c>
      <c r="F19918" s="17">
        <v>1.2094397E7</v>
      </c>
      <c r="G19918" s="17">
        <v>1.2094397E7</v>
      </c>
      <c r="H19918" s="17">
        <v>1.2094397E7</v>
      </c>
    </row>
    <row r="19919">
      <c r="A19919" s="7" t="s">
        <v>41195</v>
      </c>
      <c r="B19919" s="17" t="s">
        <v>41196</v>
      </c>
      <c r="C19919" s="17">
        <v>6.0</v>
      </c>
      <c r="D19919" s="17">
        <v>2.192407233E7</v>
      </c>
      <c r="E19919" s="17">
        <v>2.1002372E7</v>
      </c>
      <c r="F19919" s="17">
        <v>2.3007542E7</v>
      </c>
      <c r="G19919" s="17">
        <v>2.6239453E7</v>
      </c>
      <c r="H19919" s="17">
        <v>3.2439049E7</v>
      </c>
    </row>
    <row r="19920">
      <c r="A19920" s="7" t="s">
        <v>41195</v>
      </c>
      <c r="B19920" s="17" t="s">
        <v>41196</v>
      </c>
      <c r="C19920" s="17">
        <v>6.0</v>
      </c>
      <c r="D19920" s="17">
        <v>2.192407233E7</v>
      </c>
      <c r="E19920" s="17">
        <v>2.1002372E7</v>
      </c>
      <c r="F19920" s="17">
        <v>2.3007542E7</v>
      </c>
      <c r="G19920" s="17">
        <v>2.6239453E7</v>
      </c>
      <c r="H19920" s="17">
        <v>3.2439049E7</v>
      </c>
    </row>
    <row r="19921">
      <c r="A19921" s="7" t="s">
        <v>41197</v>
      </c>
      <c r="B19921" s="17" t="s">
        <v>41198</v>
      </c>
      <c r="C19921" s="17">
        <v>1.0</v>
      </c>
      <c r="D19921" s="17">
        <v>1.6718132E7</v>
      </c>
      <c r="E19921" s="17">
        <v>1.6718132E7</v>
      </c>
      <c r="F19921" s="17">
        <v>1.6718132E7</v>
      </c>
      <c r="G19921" s="17">
        <v>1.6718132E7</v>
      </c>
      <c r="H19921" s="17">
        <v>1.6718132E7</v>
      </c>
    </row>
    <row r="19922">
      <c r="A19922" s="7" t="s">
        <v>41197</v>
      </c>
      <c r="B19922" s="17" t="s">
        <v>41198</v>
      </c>
      <c r="C19922" s="17">
        <v>1.0</v>
      </c>
      <c r="D19922" s="17">
        <v>1.6718132E7</v>
      </c>
      <c r="E19922" s="17">
        <v>1.6718132E7</v>
      </c>
      <c r="F19922" s="17">
        <v>1.6718132E7</v>
      </c>
      <c r="G19922" s="17">
        <v>1.6718132E7</v>
      </c>
      <c r="H19922" s="17">
        <v>1.6718132E7</v>
      </c>
    </row>
    <row r="19923">
      <c r="A19923" s="7" t="s">
        <v>41199</v>
      </c>
      <c r="B19923" s="17" t="s">
        <v>41200</v>
      </c>
      <c r="C19923" s="17">
        <v>46.0</v>
      </c>
      <c r="D19923" s="17">
        <v>2.009373211E7</v>
      </c>
      <c r="E19923" s="17">
        <v>5225507.0</v>
      </c>
      <c r="F19923" s="17">
        <v>8396681.0</v>
      </c>
      <c r="G19923" s="17">
        <v>1.4653295E7</v>
      </c>
      <c r="H19923" s="17">
        <v>5.9835786E7</v>
      </c>
    </row>
    <row r="19924">
      <c r="A19924" s="7" t="s">
        <v>41199</v>
      </c>
      <c r="B19924" s="17" t="s">
        <v>41200</v>
      </c>
      <c r="C19924" s="17">
        <v>46.0</v>
      </c>
      <c r="D19924" s="17">
        <v>2.009373211E7</v>
      </c>
      <c r="E19924" s="17">
        <v>5225507.0</v>
      </c>
      <c r="F19924" s="17">
        <v>8396681.0</v>
      </c>
      <c r="G19924" s="17">
        <v>1.4653295E7</v>
      </c>
      <c r="H19924" s="17">
        <v>5.9835786E7</v>
      </c>
    </row>
    <row r="19925">
      <c r="A19925" s="7" t="s">
        <v>41202</v>
      </c>
      <c r="B19925" s="17" t="s">
        <v>41203</v>
      </c>
      <c r="C19925" s="17">
        <v>10.0</v>
      </c>
      <c r="D19925" s="17">
        <v>6682076.8</v>
      </c>
      <c r="E19925" s="17">
        <v>3267287.0</v>
      </c>
      <c r="F19925" s="17">
        <v>4159351.0</v>
      </c>
      <c r="G19925" s="17">
        <v>7800356.0</v>
      </c>
      <c r="H19925" s="17">
        <v>8399472.0</v>
      </c>
    </row>
    <row r="19926">
      <c r="A19926" s="7" t="s">
        <v>41202</v>
      </c>
      <c r="B19926" s="17" t="s">
        <v>41203</v>
      </c>
      <c r="C19926" s="17">
        <v>10.0</v>
      </c>
      <c r="D19926" s="17">
        <v>6682076.8</v>
      </c>
      <c r="E19926" s="17">
        <v>3267287.0</v>
      </c>
      <c r="F19926" s="17">
        <v>4159351.0</v>
      </c>
      <c r="G19926" s="17">
        <v>7800356.0</v>
      </c>
      <c r="H19926" s="17">
        <v>8399472.0</v>
      </c>
    </row>
    <row r="19927">
      <c r="A19927" s="7" t="s">
        <v>41204</v>
      </c>
      <c r="B19927" s="17" t="s">
        <v>41205</v>
      </c>
      <c r="C19927" s="17">
        <v>3.0</v>
      </c>
      <c r="D19927" s="17">
        <v>1.0704276E7</v>
      </c>
      <c r="E19927" s="17">
        <v>3512884.0</v>
      </c>
      <c r="F19927" s="17">
        <v>3528836.0</v>
      </c>
      <c r="G19927" s="17">
        <v>2.5071108E7</v>
      </c>
      <c r="H19927" s="17">
        <v>2.5071108E7</v>
      </c>
    </row>
    <row r="19928">
      <c r="A19928" s="7" t="s">
        <v>41204</v>
      </c>
      <c r="B19928" s="17" t="s">
        <v>41205</v>
      </c>
      <c r="C19928" s="17">
        <v>3.0</v>
      </c>
      <c r="D19928" s="17">
        <v>1.0704276E7</v>
      </c>
      <c r="E19928" s="17">
        <v>3512884.0</v>
      </c>
      <c r="F19928" s="17">
        <v>3528836.0</v>
      </c>
      <c r="G19928" s="17">
        <v>2.5071108E7</v>
      </c>
      <c r="H19928" s="17">
        <v>2.5071108E7</v>
      </c>
    </row>
    <row r="19929">
      <c r="A19929" s="7" t="s">
        <v>41206</v>
      </c>
      <c r="B19929" s="17" t="s">
        <v>41208</v>
      </c>
      <c r="C19929" s="17">
        <v>1.0</v>
      </c>
      <c r="D19929" s="17">
        <v>830364.0</v>
      </c>
      <c r="E19929" s="17">
        <v>830364.0</v>
      </c>
      <c r="F19929" s="17">
        <v>830364.0</v>
      </c>
      <c r="G19929" s="17">
        <v>830364.0</v>
      </c>
      <c r="H19929" s="17">
        <v>830364.0</v>
      </c>
    </row>
    <row r="19930">
      <c r="A19930" s="7" t="s">
        <v>41206</v>
      </c>
      <c r="B19930" s="17" t="s">
        <v>41208</v>
      </c>
      <c r="C19930" s="17">
        <v>1.0</v>
      </c>
      <c r="D19930" s="17">
        <v>830364.0</v>
      </c>
      <c r="E19930" s="17">
        <v>830364.0</v>
      </c>
      <c r="F19930" s="17">
        <v>830364.0</v>
      </c>
      <c r="G19930" s="17">
        <v>830364.0</v>
      </c>
      <c r="H19930" s="17">
        <v>830364.0</v>
      </c>
    </row>
    <row r="19931">
      <c r="A19931" s="7" t="s">
        <v>41209</v>
      </c>
      <c r="B19931" s="17" t="s">
        <v>41210</v>
      </c>
      <c r="C19931" s="17">
        <v>10.0</v>
      </c>
      <c r="D19931" s="17">
        <v>1.22080759E7</v>
      </c>
      <c r="E19931" s="17">
        <v>5447706.0</v>
      </c>
      <c r="F19931" s="17">
        <v>6044581.0</v>
      </c>
      <c r="G19931" s="17">
        <v>1.34921E7</v>
      </c>
      <c r="H19931" s="17">
        <v>3.0121167E7</v>
      </c>
    </row>
    <row r="19932">
      <c r="A19932" s="7" t="s">
        <v>41209</v>
      </c>
      <c r="B19932" s="17" t="s">
        <v>41210</v>
      </c>
      <c r="C19932" s="17">
        <v>10.0</v>
      </c>
      <c r="D19932" s="17">
        <v>1.22080759E7</v>
      </c>
      <c r="E19932" s="17">
        <v>5447706.0</v>
      </c>
      <c r="F19932" s="17">
        <v>6044581.0</v>
      </c>
      <c r="G19932" s="17">
        <v>1.34921E7</v>
      </c>
      <c r="H19932" s="17">
        <v>3.0121167E7</v>
      </c>
    </row>
    <row r="19933">
      <c r="A19933" s="7" t="s">
        <v>41211</v>
      </c>
      <c r="B19933" s="17" t="s">
        <v>41212</v>
      </c>
      <c r="C19933" s="17">
        <v>3.0</v>
      </c>
      <c r="D19933" s="17">
        <v>8163340.333</v>
      </c>
      <c r="E19933" s="17">
        <v>3720607.0</v>
      </c>
      <c r="F19933" s="17">
        <v>6781077.0</v>
      </c>
      <c r="G19933" s="17">
        <v>1.3988337E7</v>
      </c>
      <c r="H19933" s="17">
        <v>1.3988337E7</v>
      </c>
    </row>
    <row r="19934">
      <c r="A19934" s="7" t="s">
        <v>41211</v>
      </c>
      <c r="B19934" s="17" t="s">
        <v>41212</v>
      </c>
      <c r="C19934" s="17">
        <v>3.0</v>
      </c>
      <c r="D19934" s="17">
        <v>8163340.333</v>
      </c>
      <c r="E19934" s="17">
        <v>3720607.0</v>
      </c>
      <c r="F19934" s="17">
        <v>6781077.0</v>
      </c>
      <c r="G19934" s="17">
        <v>1.3988337E7</v>
      </c>
      <c r="H19934" s="17">
        <v>1.3988337E7</v>
      </c>
    </row>
    <row r="19935">
      <c r="A19935" s="7" t="s">
        <v>41214</v>
      </c>
      <c r="B19935" s="17" t="s">
        <v>41215</v>
      </c>
      <c r="C19935" s="17">
        <v>69.0</v>
      </c>
      <c r="D19935" s="17">
        <v>1.348008357E7</v>
      </c>
      <c r="E19935" s="17">
        <v>4363368.0</v>
      </c>
      <c r="F19935" s="17">
        <v>7181912.0</v>
      </c>
      <c r="G19935" s="17">
        <v>1.4289531E7</v>
      </c>
      <c r="H19935" s="17">
        <v>3.7147626E7</v>
      </c>
    </row>
    <row r="19936">
      <c r="A19936" s="7" t="s">
        <v>41214</v>
      </c>
      <c r="B19936" s="17" t="s">
        <v>41215</v>
      </c>
      <c r="C19936" s="17">
        <v>69.0</v>
      </c>
      <c r="D19936" s="17">
        <v>1.348008357E7</v>
      </c>
      <c r="E19936" s="17">
        <v>4363368.0</v>
      </c>
      <c r="F19936" s="17">
        <v>7181912.0</v>
      </c>
      <c r="G19936" s="17">
        <v>1.4289531E7</v>
      </c>
      <c r="H19936" s="17">
        <v>3.7147626E7</v>
      </c>
    </row>
    <row r="19937">
      <c r="A19937" s="7" t="s">
        <v>41216</v>
      </c>
      <c r="B19937" s="17" t="s">
        <v>41217</v>
      </c>
      <c r="C19937" s="17">
        <v>44.0</v>
      </c>
      <c r="D19937" s="17">
        <v>9119341.295</v>
      </c>
      <c r="E19937" s="17">
        <v>4730500.0</v>
      </c>
      <c r="F19937" s="17">
        <v>7683918.0</v>
      </c>
      <c r="G19937" s="17">
        <v>1.0780213E7</v>
      </c>
      <c r="H19937" s="17">
        <v>2.182579E7</v>
      </c>
    </row>
    <row r="19938">
      <c r="A19938" s="7" t="s">
        <v>41216</v>
      </c>
      <c r="B19938" s="17" t="s">
        <v>41217</v>
      </c>
      <c r="C19938" s="17">
        <v>44.0</v>
      </c>
      <c r="D19938" s="17">
        <v>9119341.295</v>
      </c>
      <c r="E19938" s="17">
        <v>4730500.0</v>
      </c>
      <c r="F19938" s="17">
        <v>7683918.0</v>
      </c>
      <c r="G19938" s="17">
        <v>1.0780213E7</v>
      </c>
      <c r="H19938" s="17">
        <v>2.182579E7</v>
      </c>
    </row>
    <row r="19939">
      <c r="A19939" s="7" t="s">
        <v>41218</v>
      </c>
      <c r="B19939" s="17" t="s">
        <v>41219</v>
      </c>
      <c r="C19939" s="17">
        <v>175.0</v>
      </c>
      <c r="D19939" s="17">
        <v>2.097717366E7</v>
      </c>
      <c r="E19939" s="17">
        <v>5664535.0</v>
      </c>
      <c r="F19939" s="17">
        <v>9796902.0</v>
      </c>
      <c r="G19939" s="17">
        <v>1.7381428E7</v>
      </c>
      <c r="H19939" s="17">
        <v>4.1269535E7</v>
      </c>
    </row>
    <row r="19940">
      <c r="A19940" s="7" t="s">
        <v>41218</v>
      </c>
      <c r="B19940" s="17" t="s">
        <v>41219</v>
      </c>
      <c r="C19940" s="17">
        <v>175.0</v>
      </c>
      <c r="D19940" s="17">
        <v>2.097717366E7</v>
      </c>
      <c r="E19940" s="17">
        <v>5664535.0</v>
      </c>
      <c r="F19940" s="17">
        <v>9796902.0</v>
      </c>
      <c r="G19940" s="17">
        <v>1.7381428E7</v>
      </c>
      <c r="H19940" s="17">
        <v>4.1269535E7</v>
      </c>
    </row>
    <row r="19941">
      <c r="A19941" s="7" t="s">
        <v>41221</v>
      </c>
      <c r="B19941" s="17" t="s">
        <v>41222</v>
      </c>
      <c r="C19941" s="17">
        <v>32.0</v>
      </c>
      <c r="D19941" s="17">
        <v>8209408.719</v>
      </c>
      <c r="E19941" s="17">
        <v>3540665.0</v>
      </c>
      <c r="F19941" s="17">
        <v>5776677.0</v>
      </c>
      <c r="G19941" s="17">
        <v>9106584.0</v>
      </c>
      <c r="H19941" s="17">
        <v>1.7171799E7</v>
      </c>
    </row>
    <row r="19942">
      <c r="A19942" s="7" t="s">
        <v>41221</v>
      </c>
      <c r="B19942" s="17" t="s">
        <v>41222</v>
      </c>
      <c r="C19942" s="17">
        <v>32.0</v>
      </c>
      <c r="D19942" s="17">
        <v>8209408.719</v>
      </c>
      <c r="E19942" s="17">
        <v>3540665.0</v>
      </c>
      <c r="F19942" s="17">
        <v>5776677.0</v>
      </c>
      <c r="G19942" s="17">
        <v>9106584.0</v>
      </c>
      <c r="H19942" s="17">
        <v>1.7171799E7</v>
      </c>
    </row>
    <row r="19943">
      <c r="A19943" s="7" t="s">
        <v>41223</v>
      </c>
      <c r="B19943" s="17" t="s">
        <v>41224</v>
      </c>
      <c r="C19943" s="17">
        <v>5.0</v>
      </c>
      <c r="D19943" s="17">
        <v>1.78921538E7</v>
      </c>
      <c r="E19943" s="17">
        <v>9018466.0</v>
      </c>
      <c r="F19943" s="17">
        <v>1.3537088E7</v>
      </c>
      <c r="G19943" s="17">
        <v>1.8431943E7</v>
      </c>
      <c r="H19943" s="17">
        <v>4.4642623E7</v>
      </c>
    </row>
    <row r="19944">
      <c r="A19944" s="7" t="s">
        <v>41223</v>
      </c>
      <c r="B19944" s="17" t="s">
        <v>41224</v>
      </c>
      <c r="C19944" s="17">
        <v>5.0</v>
      </c>
      <c r="D19944" s="17">
        <v>1.78921538E7</v>
      </c>
      <c r="E19944" s="17">
        <v>9018466.0</v>
      </c>
      <c r="F19944" s="17">
        <v>1.3537088E7</v>
      </c>
      <c r="G19944" s="17">
        <v>1.8431943E7</v>
      </c>
      <c r="H19944" s="17">
        <v>4.4642623E7</v>
      </c>
    </row>
    <row r="19945">
      <c r="A19945" s="7" t="s">
        <v>41225</v>
      </c>
      <c r="B19945" s="17" t="s">
        <v>41226</v>
      </c>
      <c r="C19945" s="17">
        <v>8.0</v>
      </c>
      <c r="D19945" s="17">
        <v>1.184307563E7</v>
      </c>
      <c r="E19945" s="17">
        <v>1742409.0</v>
      </c>
      <c r="F19945" s="17">
        <v>5799663.0</v>
      </c>
      <c r="G19945" s="17">
        <v>1.1496325E7</v>
      </c>
      <c r="H19945" s="17">
        <v>4.6102285E7</v>
      </c>
    </row>
    <row r="19946">
      <c r="A19946" s="7" t="s">
        <v>41225</v>
      </c>
      <c r="B19946" s="17" t="s">
        <v>41226</v>
      </c>
      <c r="C19946" s="17">
        <v>8.0</v>
      </c>
      <c r="D19946" s="17">
        <v>1.184307563E7</v>
      </c>
      <c r="E19946" s="17">
        <v>1742409.0</v>
      </c>
      <c r="F19946" s="17">
        <v>5799663.0</v>
      </c>
      <c r="G19946" s="17">
        <v>1.1496325E7</v>
      </c>
      <c r="H19946" s="17">
        <v>4.6102285E7</v>
      </c>
    </row>
    <row r="19947">
      <c r="A19947" s="7" t="s">
        <v>41228</v>
      </c>
      <c r="B19947" s="17" t="s">
        <v>41229</v>
      </c>
      <c r="C19947" s="17">
        <v>7.0</v>
      </c>
      <c r="D19947" s="17">
        <v>1.859596257E7</v>
      </c>
      <c r="E19947" s="17">
        <v>5007870.0</v>
      </c>
      <c r="F19947" s="17">
        <v>1.388307E7</v>
      </c>
      <c r="G19947" s="17">
        <v>2.6774523E7</v>
      </c>
      <c r="H19947" s="17">
        <v>5.32927E7</v>
      </c>
    </row>
    <row r="19948">
      <c r="A19948" s="7" t="s">
        <v>41228</v>
      </c>
      <c r="B19948" s="17" t="s">
        <v>41229</v>
      </c>
      <c r="C19948" s="17">
        <v>7.0</v>
      </c>
      <c r="D19948" s="17">
        <v>1.859596257E7</v>
      </c>
      <c r="E19948" s="17">
        <v>5007870.0</v>
      </c>
      <c r="F19948" s="17">
        <v>1.388307E7</v>
      </c>
      <c r="G19948" s="17">
        <v>2.6774523E7</v>
      </c>
      <c r="H19948" s="17">
        <v>5.32927E7</v>
      </c>
    </row>
    <row r="19949">
      <c r="A19949" s="7" t="s">
        <v>41230</v>
      </c>
      <c r="B19949" s="17" t="s">
        <v>41231</v>
      </c>
      <c r="C19949" s="17">
        <v>3.0</v>
      </c>
      <c r="D19949" s="17">
        <v>1.611442767E7</v>
      </c>
      <c r="E19949" s="17">
        <v>3919153.0</v>
      </c>
      <c r="F19949" s="17">
        <v>9373408.0</v>
      </c>
      <c r="G19949" s="17">
        <v>3.5050722E7</v>
      </c>
      <c r="H19949" s="17">
        <v>3.5050722E7</v>
      </c>
    </row>
    <row r="19950">
      <c r="A19950" s="7" t="s">
        <v>41230</v>
      </c>
      <c r="B19950" s="17" t="s">
        <v>41231</v>
      </c>
      <c r="C19950" s="17">
        <v>3.0</v>
      </c>
      <c r="D19950" s="17">
        <v>1.611442767E7</v>
      </c>
      <c r="E19950" s="17">
        <v>3919153.0</v>
      </c>
      <c r="F19950" s="17">
        <v>9373408.0</v>
      </c>
      <c r="G19950" s="17">
        <v>3.5050722E7</v>
      </c>
      <c r="H19950" s="17">
        <v>3.5050722E7</v>
      </c>
    </row>
    <row r="19951">
      <c r="A19951" s="7" t="s">
        <v>41232</v>
      </c>
      <c r="B19951" s="17" t="s">
        <v>41233</v>
      </c>
      <c r="C19951" s="17">
        <v>136.0</v>
      </c>
      <c r="D19951" s="17">
        <v>1.376631751E7</v>
      </c>
      <c r="E19951" s="17">
        <v>4980000.0</v>
      </c>
      <c r="F19951" s="17">
        <v>8760223.0</v>
      </c>
      <c r="G19951" s="17">
        <v>1.5591626E7</v>
      </c>
      <c r="H19951" s="17">
        <v>2.6060776E7</v>
      </c>
    </row>
    <row r="19952">
      <c r="A19952" s="7" t="s">
        <v>41232</v>
      </c>
      <c r="B19952" s="17" t="s">
        <v>41233</v>
      </c>
      <c r="C19952" s="17">
        <v>136.0</v>
      </c>
      <c r="D19952" s="17">
        <v>1.376631751E7</v>
      </c>
      <c r="E19952" s="17">
        <v>4980000.0</v>
      </c>
      <c r="F19952" s="17">
        <v>8760223.0</v>
      </c>
      <c r="G19952" s="17">
        <v>1.5591626E7</v>
      </c>
      <c r="H19952" s="17">
        <v>2.6060776E7</v>
      </c>
    </row>
    <row r="19953">
      <c r="A19953" s="7" t="s">
        <v>41234</v>
      </c>
      <c r="B19953" s="17" t="s">
        <v>41235</v>
      </c>
      <c r="C19953" s="17">
        <v>80.0</v>
      </c>
      <c r="D19953" s="17">
        <v>1.081861986E7</v>
      </c>
      <c r="E19953" s="17">
        <v>4026390.0</v>
      </c>
      <c r="F19953" s="17">
        <v>7645744.0</v>
      </c>
      <c r="G19953" s="17">
        <v>1.1444909E7</v>
      </c>
      <c r="H19953" s="17">
        <v>2.2996223E7</v>
      </c>
    </row>
    <row r="19954">
      <c r="A19954" s="7" t="s">
        <v>41234</v>
      </c>
      <c r="B19954" s="17" t="s">
        <v>41235</v>
      </c>
      <c r="C19954" s="17">
        <v>80.0</v>
      </c>
      <c r="D19954" s="17">
        <v>1.081861986E7</v>
      </c>
      <c r="E19954" s="17">
        <v>4026390.0</v>
      </c>
      <c r="F19954" s="17">
        <v>7645744.0</v>
      </c>
      <c r="G19954" s="17">
        <v>1.1444909E7</v>
      </c>
      <c r="H19954" s="17">
        <v>2.2996223E7</v>
      </c>
    </row>
    <row r="19955">
      <c r="A19955" s="7" t="s">
        <v>41237</v>
      </c>
      <c r="B19955" s="17" t="s">
        <v>41238</v>
      </c>
      <c r="C19955" s="17">
        <v>171.0</v>
      </c>
      <c r="D19955" s="17">
        <v>1.627188792E7</v>
      </c>
      <c r="E19955" s="17">
        <v>4897854.0</v>
      </c>
      <c r="F19955" s="17">
        <v>9531029.0</v>
      </c>
      <c r="G19955" s="17">
        <v>1.8262122E7</v>
      </c>
      <c r="H19955" s="17">
        <v>3.8353776E7</v>
      </c>
    </row>
    <row r="19956">
      <c r="A19956" s="7" t="s">
        <v>41237</v>
      </c>
      <c r="B19956" s="17" t="s">
        <v>41238</v>
      </c>
      <c r="C19956" s="17">
        <v>171.0</v>
      </c>
      <c r="D19956" s="17">
        <v>1.627188792E7</v>
      </c>
      <c r="E19956" s="17">
        <v>4897854.0</v>
      </c>
      <c r="F19956" s="17">
        <v>9531029.0</v>
      </c>
      <c r="G19956" s="17">
        <v>1.8262122E7</v>
      </c>
      <c r="H19956" s="17">
        <v>3.8353776E7</v>
      </c>
    </row>
    <row r="19957">
      <c r="A19957" s="7" t="s">
        <v>41239</v>
      </c>
      <c r="B19957" s="17" t="s">
        <v>41240</v>
      </c>
      <c r="C19957" s="17">
        <v>25.0</v>
      </c>
      <c r="D19957" s="17">
        <v>1.531482424E7</v>
      </c>
      <c r="E19957" s="17">
        <v>4627050.0</v>
      </c>
      <c r="F19957" s="17">
        <v>1.1246504E7</v>
      </c>
      <c r="G19957" s="17">
        <v>1.9031618E7</v>
      </c>
      <c r="H19957" s="17">
        <v>3.7825515E7</v>
      </c>
    </row>
    <row r="19958">
      <c r="A19958" s="7" t="s">
        <v>41239</v>
      </c>
      <c r="B19958" s="17" t="s">
        <v>41240</v>
      </c>
      <c r="C19958" s="17">
        <v>25.0</v>
      </c>
      <c r="D19958" s="17">
        <v>1.531482424E7</v>
      </c>
      <c r="E19958" s="17">
        <v>4627050.0</v>
      </c>
      <c r="F19958" s="17">
        <v>1.1246504E7</v>
      </c>
      <c r="G19958" s="17">
        <v>1.9031618E7</v>
      </c>
      <c r="H19958" s="17">
        <v>3.7825515E7</v>
      </c>
    </row>
    <row r="19959">
      <c r="A19959" s="7" t="s">
        <v>41242</v>
      </c>
      <c r="B19959" s="17" t="s">
        <v>41243</v>
      </c>
      <c r="C19959" s="17">
        <v>1.0</v>
      </c>
      <c r="D19959" s="17">
        <v>1.6095782E7</v>
      </c>
      <c r="E19959" s="17">
        <v>1.6095782E7</v>
      </c>
      <c r="F19959" s="17">
        <v>1.6095782E7</v>
      </c>
      <c r="G19959" s="17">
        <v>1.6095782E7</v>
      </c>
      <c r="H19959" s="17">
        <v>1.6095782E7</v>
      </c>
    </row>
    <row r="19960">
      <c r="A19960" s="7" t="s">
        <v>41242</v>
      </c>
      <c r="B19960" s="17" t="s">
        <v>41243</v>
      </c>
      <c r="C19960" s="17">
        <v>1.0</v>
      </c>
      <c r="D19960" s="17">
        <v>1.6095782E7</v>
      </c>
      <c r="E19960" s="17">
        <v>1.6095782E7</v>
      </c>
      <c r="F19960" s="17">
        <v>1.6095782E7</v>
      </c>
      <c r="G19960" s="17">
        <v>1.6095782E7</v>
      </c>
      <c r="H19960" s="17">
        <v>1.6095782E7</v>
      </c>
    </row>
    <row r="19961">
      <c r="A19961" s="7" t="s">
        <v>41244</v>
      </c>
      <c r="B19961" s="17" t="s">
        <v>41245</v>
      </c>
      <c r="C19961" s="17">
        <v>2.0</v>
      </c>
      <c r="D19961" s="17">
        <v>2.25414265E7</v>
      </c>
      <c r="E19961" s="17">
        <v>1.6112523E7</v>
      </c>
      <c r="F19961" s="17">
        <v>1.6112523E7</v>
      </c>
      <c r="G19961" s="17">
        <v>2.897033E7</v>
      </c>
      <c r="H19961" s="17">
        <v>2.897033E7</v>
      </c>
    </row>
    <row r="19962">
      <c r="A19962" s="7" t="s">
        <v>41244</v>
      </c>
      <c r="B19962" s="17" t="s">
        <v>41245</v>
      </c>
      <c r="C19962" s="17">
        <v>2.0</v>
      </c>
      <c r="D19962" s="17">
        <v>2.25414265E7</v>
      </c>
      <c r="E19962" s="17">
        <v>1.6112523E7</v>
      </c>
      <c r="F19962" s="17">
        <v>1.6112523E7</v>
      </c>
      <c r="G19962" s="17">
        <v>2.897033E7</v>
      </c>
      <c r="H19962" s="17">
        <v>2.897033E7</v>
      </c>
    </row>
    <row r="19963">
      <c r="A19963" s="7" t="s">
        <v>41246</v>
      </c>
      <c r="B19963" s="17" t="s">
        <v>41248</v>
      </c>
      <c r="C19963" s="17">
        <v>2.0</v>
      </c>
      <c r="D19963" s="17">
        <v>1.90800255E7</v>
      </c>
      <c r="E19963" s="17">
        <v>1.0703103E7</v>
      </c>
      <c r="F19963" s="17">
        <v>1.0703103E7</v>
      </c>
      <c r="G19963" s="17">
        <v>2.7456948E7</v>
      </c>
      <c r="H19963" s="17">
        <v>2.7456948E7</v>
      </c>
    </row>
    <row r="19964">
      <c r="A19964" s="7" t="s">
        <v>41246</v>
      </c>
      <c r="B19964" s="17" t="s">
        <v>41248</v>
      </c>
      <c r="C19964" s="17">
        <v>2.0</v>
      </c>
      <c r="D19964" s="17">
        <v>1.90800255E7</v>
      </c>
      <c r="E19964" s="17">
        <v>1.0703103E7</v>
      </c>
      <c r="F19964" s="17">
        <v>1.0703103E7</v>
      </c>
      <c r="G19964" s="17">
        <v>2.7456948E7</v>
      </c>
      <c r="H19964" s="17">
        <v>2.7456948E7</v>
      </c>
    </row>
    <row r="19965">
      <c r="A19965" s="7" t="s">
        <v>41249</v>
      </c>
      <c r="B19965" s="17" t="s">
        <v>41250</v>
      </c>
      <c r="C19965" s="17">
        <v>1.0</v>
      </c>
      <c r="D19965" s="17">
        <v>2.92467E7</v>
      </c>
      <c r="E19965" s="17">
        <v>2.92467E7</v>
      </c>
      <c r="F19965" s="17">
        <v>2.92467E7</v>
      </c>
      <c r="G19965" s="17">
        <v>2.92467E7</v>
      </c>
      <c r="H19965" s="17">
        <v>2.92467E7</v>
      </c>
    </row>
    <row r="19966">
      <c r="A19966" s="7" t="s">
        <v>41249</v>
      </c>
      <c r="B19966" s="17" t="s">
        <v>41250</v>
      </c>
      <c r="C19966" s="17">
        <v>1.0</v>
      </c>
      <c r="D19966" s="17">
        <v>2.92467E7</v>
      </c>
      <c r="E19966" s="17">
        <v>2.92467E7</v>
      </c>
      <c r="F19966" s="17">
        <v>2.92467E7</v>
      </c>
      <c r="G19966" s="17">
        <v>2.92467E7</v>
      </c>
      <c r="H19966" s="17">
        <v>2.92467E7</v>
      </c>
    </row>
    <row r="19967">
      <c r="A19967" s="7" t="s">
        <v>41251</v>
      </c>
      <c r="B19967" s="17" t="s">
        <v>41252</v>
      </c>
      <c r="C19967" s="17">
        <v>38.0</v>
      </c>
      <c r="D19967" s="17">
        <v>1.463722705E7</v>
      </c>
      <c r="E19967" s="17">
        <v>5458747.0</v>
      </c>
      <c r="F19967" s="17">
        <v>7950000.0</v>
      </c>
      <c r="G19967" s="17">
        <v>2.025969E7</v>
      </c>
      <c r="H19967" s="17">
        <v>3.1904311E7</v>
      </c>
    </row>
    <row r="19968">
      <c r="A19968" s="7" t="s">
        <v>41251</v>
      </c>
      <c r="B19968" s="17" t="s">
        <v>41252</v>
      </c>
      <c r="C19968" s="17">
        <v>38.0</v>
      </c>
      <c r="D19968" s="17">
        <v>1.463722705E7</v>
      </c>
      <c r="E19968" s="17">
        <v>5458747.0</v>
      </c>
      <c r="F19968" s="17">
        <v>7950000.0</v>
      </c>
      <c r="G19968" s="17">
        <v>2.025969E7</v>
      </c>
      <c r="H19968" s="17">
        <v>3.1904311E7</v>
      </c>
    </row>
    <row r="19969">
      <c r="A19969" s="7" t="s">
        <v>41253</v>
      </c>
      <c r="B19969" s="17" t="s">
        <v>41254</v>
      </c>
      <c r="C19969" s="17">
        <v>173.0</v>
      </c>
      <c r="D19969" s="17">
        <v>1.332339229E7</v>
      </c>
      <c r="E19969" s="17">
        <v>5089500.0</v>
      </c>
      <c r="F19969" s="17">
        <v>7284416.0</v>
      </c>
      <c r="G19969" s="17">
        <v>1.4559588E7</v>
      </c>
      <c r="H19969" s="17">
        <v>3.0151234E7</v>
      </c>
    </row>
    <row r="19970">
      <c r="A19970" s="7" t="s">
        <v>41253</v>
      </c>
      <c r="B19970" s="17" t="s">
        <v>41254</v>
      </c>
      <c r="C19970" s="17">
        <v>173.0</v>
      </c>
      <c r="D19970" s="17">
        <v>1.332339229E7</v>
      </c>
      <c r="E19970" s="17">
        <v>5089500.0</v>
      </c>
      <c r="F19970" s="17">
        <v>7284416.0</v>
      </c>
      <c r="G19970" s="17">
        <v>1.4559588E7</v>
      </c>
      <c r="H19970" s="17">
        <v>3.0151234E7</v>
      </c>
    </row>
    <row r="19971">
      <c r="A19971" s="7" t="s">
        <v>41255</v>
      </c>
      <c r="B19971" s="17" t="s">
        <v>41256</v>
      </c>
      <c r="C19971" s="17">
        <v>22.0</v>
      </c>
      <c r="D19971" s="17">
        <v>2.276650486E7</v>
      </c>
      <c r="E19971" s="17">
        <v>7246432.0</v>
      </c>
      <c r="F19971" s="17">
        <v>9570595.0</v>
      </c>
      <c r="G19971" s="17">
        <v>3.6020482E7</v>
      </c>
      <c r="H19971" s="17">
        <v>4.6577694E7</v>
      </c>
    </row>
    <row r="19972">
      <c r="A19972" s="7" t="s">
        <v>41255</v>
      </c>
      <c r="B19972" s="17" t="s">
        <v>41256</v>
      </c>
      <c r="C19972" s="17">
        <v>22.0</v>
      </c>
      <c r="D19972" s="17">
        <v>2.276650486E7</v>
      </c>
      <c r="E19972" s="17">
        <v>7246432.0</v>
      </c>
      <c r="F19972" s="17">
        <v>9570595.0</v>
      </c>
      <c r="G19972" s="17">
        <v>3.6020482E7</v>
      </c>
      <c r="H19972" s="17">
        <v>4.6577694E7</v>
      </c>
    </row>
    <row r="19973">
      <c r="A19973" s="7" t="s">
        <v>41257</v>
      </c>
      <c r="B19973" s="17" t="s">
        <v>41258</v>
      </c>
      <c r="C19973" s="17">
        <v>28.0</v>
      </c>
      <c r="D19973" s="17">
        <v>1.519019121E7</v>
      </c>
      <c r="E19973" s="17">
        <v>5556164.0</v>
      </c>
      <c r="F19973" s="17">
        <v>9116666.0</v>
      </c>
      <c r="G19973" s="17">
        <v>1.5603268E7</v>
      </c>
      <c r="H19973" s="17">
        <v>2.5551887E7</v>
      </c>
    </row>
    <row r="19974">
      <c r="A19974" s="7" t="s">
        <v>41257</v>
      </c>
      <c r="B19974" s="17" t="s">
        <v>41258</v>
      </c>
      <c r="C19974" s="17">
        <v>28.0</v>
      </c>
      <c r="D19974" s="17">
        <v>1.519019121E7</v>
      </c>
      <c r="E19974" s="17">
        <v>5556164.0</v>
      </c>
      <c r="F19974" s="17">
        <v>9116666.0</v>
      </c>
      <c r="G19974" s="17">
        <v>1.5603268E7</v>
      </c>
      <c r="H19974" s="17">
        <v>2.5551887E7</v>
      </c>
    </row>
    <row r="19975">
      <c r="A19975" s="7" t="s">
        <v>41260</v>
      </c>
      <c r="B19975" s="17" t="s">
        <v>41261</v>
      </c>
      <c r="C19975" s="17">
        <v>2.0</v>
      </c>
      <c r="D19975" s="17">
        <v>5282300.5</v>
      </c>
      <c r="E19975" s="17">
        <v>4601756.0</v>
      </c>
      <c r="F19975" s="17">
        <v>4601756.0</v>
      </c>
      <c r="G19975" s="17">
        <v>5962845.0</v>
      </c>
      <c r="H19975" s="17">
        <v>5962845.0</v>
      </c>
    </row>
    <row r="19976">
      <c r="A19976" s="7" t="s">
        <v>41260</v>
      </c>
      <c r="B19976" s="17" t="s">
        <v>41261</v>
      </c>
      <c r="C19976" s="17">
        <v>2.0</v>
      </c>
      <c r="D19976" s="17">
        <v>5282300.5</v>
      </c>
      <c r="E19976" s="17">
        <v>4601756.0</v>
      </c>
      <c r="F19976" s="17">
        <v>4601756.0</v>
      </c>
      <c r="G19976" s="17">
        <v>5962845.0</v>
      </c>
      <c r="H19976" s="17">
        <v>5962845.0</v>
      </c>
    </row>
    <row r="19977">
      <c r="A19977" s="7" t="s">
        <v>41262</v>
      </c>
      <c r="B19977" s="17" t="s">
        <v>41263</v>
      </c>
      <c r="C19977" s="17">
        <v>2.0</v>
      </c>
      <c r="D19977" s="17">
        <v>1.51791565E7</v>
      </c>
      <c r="E19977" s="17">
        <v>6078638.0</v>
      </c>
      <c r="F19977" s="17">
        <v>6078638.0</v>
      </c>
      <c r="G19977" s="17">
        <v>2.4279675E7</v>
      </c>
      <c r="H19977" s="17">
        <v>2.4279675E7</v>
      </c>
    </row>
    <row r="19978">
      <c r="A19978" s="7" t="s">
        <v>41262</v>
      </c>
      <c r="B19978" s="17" t="s">
        <v>41263</v>
      </c>
      <c r="C19978" s="17">
        <v>2.0</v>
      </c>
      <c r="D19978" s="17">
        <v>1.51791565E7</v>
      </c>
      <c r="E19978" s="17">
        <v>6078638.0</v>
      </c>
      <c r="F19978" s="17">
        <v>6078638.0</v>
      </c>
      <c r="G19978" s="17">
        <v>2.4279675E7</v>
      </c>
      <c r="H19978" s="17">
        <v>2.4279675E7</v>
      </c>
    </row>
    <row r="19979">
      <c r="A19979" s="7" t="s">
        <v>41264</v>
      </c>
      <c r="B19979" s="17" t="s">
        <v>41265</v>
      </c>
      <c r="C19979" s="17">
        <v>4.0</v>
      </c>
      <c r="D19979" s="17">
        <v>1.6665882E7</v>
      </c>
      <c r="E19979" s="17">
        <v>7884800.0</v>
      </c>
      <c r="F19979" s="17">
        <v>8007800.0</v>
      </c>
      <c r="G19979" s="17">
        <v>2.2820272E7</v>
      </c>
      <c r="H19979" s="17">
        <v>2.7950656E7</v>
      </c>
    </row>
    <row r="19980">
      <c r="A19980" s="7" t="s">
        <v>41264</v>
      </c>
      <c r="B19980" s="17" t="s">
        <v>41265</v>
      </c>
      <c r="C19980" s="17">
        <v>4.0</v>
      </c>
      <c r="D19980" s="17">
        <v>1.6665882E7</v>
      </c>
      <c r="E19980" s="17">
        <v>7884800.0</v>
      </c>
      <c r="F19980" s="17">
        <v>8007800.0</v>
      </c>
      <c r="G19980" s="17">
        <v>2.2820272E7</v>
      </c>
      <c r="H19980" s="17">
        <v>2.7950656E7</v>
      </c>
    </row>
    <row r="19981">
      <c r="A19981" s="7" t="s">
        <v>41266</v>
      </c>
      <c r="B19981" s="17" t="s">
        <v>41267</v>
      </c>
      <c r="C19981" s="17">
        <v>10.0</v>
      </c>
      <c r="D19981" s="17">
        <v>9413757.5</v>
      </c>
      <c r="E19981" s="17">
        <v>5408416.0</v>
      </c>
      <c r="F19981" s="17">
        <v>6666488.0</v>
      </c>
      <c r="G19981" s="17">
        <v>1.2636538E7</v>
      </c>
      <c r="H19981" s="17">
        <v>1.2833791E7</v>
      </c>
    </row>
    <row r="19982">
      <c r="A19982" s="7" t="s">
        <v>41266</v>
      </c>
      <c r="B19982" s="17" t="s">
        <v>41267</v>
      </c>
      <c r="C19982" s="17">
        <v>10.0</v>
      </c>
      <c r="D19982" s="17">
        <v>9413757.5</v>
      </c>
      <c r="E19982" s="17">
        <v>5408416.0</v>
      </c>
      <c r="F19982" s="17">
        <v>6666488.0</v>
      </c>
      <c r="G19982" s="17">
        <v>1.2636538E7</v>
      </c>
      <c r="H19982" s="17">
        <v>1.2833791E7</v>
      </c>
    </row>
    <row r="19983">
      <c r="A19983" s="7" t="s">
        <v>41268</v>
      </c>
      <c r="B19983" s="17" t="s">
        <v>41269</v>
      </c>
      <c r="C19983" s="17">
        <v>19.0</v>
      </c>
      <c r="D19983" s="17">
        <v>1.343262068E7</v>
      </c>
      <c r="E19983" s="17">
        <v>3065106.0</v>
      </c>
      <c r="F19983" s="17">
        <v>5576593.0</v>
      </c>
      <c r="G19983" s="17">
        <v>1.11033E7</v>
      </c>
      <c r="H19983" s="17">
        <v>2.9426151E7</v>
      </c>
    </row>
    <row r="19984">
      <c r="A19984" s="7" t="s">
        <v>41268</v>
      </c>
      <c r="B19984" s="17" t="s">
        <v>41269</v>
      </c>
      <c r="C19984" s="17">
        <v>19.0</v>
      </c>
      <c r="D19984" s="17">
        <v>1.343262068E7</v>
      </c>
      <c r="E19984" s="17">
        <v>3065106.0</v>
      </c>
      <c r="F19984" s="17">
        <v>5576593.0</v>
      </c>
      <c r="G19984" s="17">
        <v>1.11033E7</v>
      </c>
      <c r="H19984" s="17">
        <v>2.9426151E7</v>
      </c>
    </row>
    <row r="19985">
      <c r="A19985" s="7" t="s">
        <v>41271</v>
      </c>
      <c r="B19985" s="17" t="s">
        <v>41272</v>
      </c>
      <c r="C19985" s="17">
        <v>4.0</v>
      </c>
      <c r="D19985" s="17">
        <v>6682749.5</v>
      </c>
      <c r="E19985" s="17">
        <v>2623800.0</v>
      </c>
      <c r="F19985" s="17">
        <v>2996250.0</v>
      </c>
      <c r="G19985" s="17">
        <v>8391365.0</v>
      </c>
      <c r="H19985" s="17">
        <v>1.2719583E7</v>
      </c>
    </row>
    <row r="19986">
      <c r="A19986" s="7" t="s">
        <v>41271</v>
      </c>
      <c r="B19986" s="17" t="s">
        <v>41272</v>
      </c>
      <c r="C19986" s="17">
        <v>4.0</v>
      </c>
      <c r="D19986" s="17">
        <v>6682749.5</v>
      </c>
      <c r="E19986" s="17">
        <v>2623800.0</v>
      </c>
      <c r="F19986" s="17">
        <v>2996250.0</v>
      </c>
      <c r="G19986" s="17">
        <v>8391365.0</v>
      </c>
      <c r="H19986" s="17">
        <v>1.2719583E7</v>
      </c>
    </row>
    <row r="19987">
      <c r="A19987" s="7" t="s">
        <v>41274</v>
      </c>
      <c r="B19987" s="17" t="s">
        <v>41275</v>
      </c>
      <c r="C19987" s="17">
        <v>1.0</v>
      </c>
      <c r="D19987" s="17">
        <v>1.7781645E7</v>
      </c>
      <c r="E19987" s="17">
        <v>1.7781645E7</v>
      </c>
      <c r="F19987" s="17">
        <v>1.7781645E7</v>
      </c>
      <c r="G19987" s="17">
        <v>1.7781645E7</v>
      </c>
      <c r="H19987" s="17">
        <v>1.7781645E7</v>
      </c>
    </row>
    <row r="19988">
      <c r="A19988" s="7" t="s">
        <v>41274</v>
      </c>
      <c r="B19988" s="17" t="s">
        <v>41275</v>
      </c>
      <c r="C19988" s="17">
        <v>1.0</v>
      </c>
      <c r="D19988" s="17">
        <v>1.7781645E7</v>
      </c>
      <c r="E19988" s="17">
        <v>1.7781645E7</v>
      </c>
      <c r="F19988" s="17">
        <v>1.7781645E7</v>
      </c>
      <c r="G19988" s="17">
        <v>1.7781645E7</v>
      </c>
      <c r="H19988" s="17">
        <v>1.7781645E7</v>
      </c>
    </row>
    <row r="19989">
      <c r="A19989" s="7" t="s">
        <v>41276</v>
      </c>
      <c r="B19989" s="17" t="s">
        <v>41277</v>
      </c>
      <c r="C19989" s="17">
        <v>16.0</v>
      </c>
      <c r="D19989" s="17">
        <v>1.102974206E7</v>
      </c>
      <c r="E19989" s="17">
        <v>8324261.0</v>
      </c>
      <c r="F19989" s="17">
        <v>8772142.0</v>
      </c>
      <c r="G19989" s="17">
        <v>1.1650874E7</v>
      </c>
      <c r="H19989" s="17">
        <v>2.4382237E7</v>
      </c>
    </row>
    <row r="19990">
      <c r="A19990" s="7" t="s">
        <v>41276</v>
      </c>
      <c r="B19990" s="17" t="s">
        <v>41277</v>
      </c>
      <c r="C19990" s="17">
        <v>16.0</v>
      </c>
      <c r="D19990" s="17">
        <v>1.102974206E7</v>
      </c>
      <c r="E19990" s="17">
        <v>8324261.0</v>
      </c>
      <c r="F19990" s="17">
        <v>8772142.0</v>
      </c>
      <c r="G19990" s="17">
        <v>1.1650874E7</v>
      </c>
      <c r="H19990" s="17">
        <v>2.4382237E7</v>
      </c>
    </row>
    <row r="19991">
      <c r="A19991" s="7" t="s">
        <v>41278</v>
      </c>
      <c r="B19991" s="17" t="s">
        <v>41279</v>
      </c>
      <c r="C19991" s="17">
        <v>21.0</v>
      </c>
      <c r="D19991" s="17">
        <v>1.303032652E7</v>
      </c>
      <c r="E19991" s="17">
        <v>5065642.0</v>
      </c>
      <c r="F19991" s="17">
        <v>1.1828303E7</v>
      </c>
      <c r="G19991" s="17">
        <v>2.0250566E7</v>
      </c>
      <c r="H19991" s="17">
        <v>2.2599608E7</v>
      </c>
    </row>
    <row r="19992">
      <c r="A19992" s="7" t="s">
        <v>41278</v>
      </c>
      <c r="B19992" s="17" t="s">
        <v>41279</v>
      </c>
      <c r="C19992" s="17">
        <v>21.0</v>
      </c>
      <c r="D19992" s="17">
        <v>1.303032652E7</v>
      </c>
      <c r="E19992" s="17">
        <v>5065642.0</v>
      </c>
      <c r="F19992" s="17">
        <v>1.1828303E7</v>
      </c>
      <c r="G19992" s="17">
        <v>2.0250566E7</v>
      </c>
      <c r="H19992" s="17">
        <v>2.2599608E7</v>
      </c>
    </row>
    <row r="19993">
      <c r="A19993" s="7" t="s">
        <v>41281</v>
      </c>
      <c r="B19993" s="17" t="s">
        <v>41282</v>
      </c>
      <c r="C19993" s="17">
        <v>3.0</v>
      </c>
      <c r="D19993" s="17">
        <v>1.9287174E7</v>
      </c>
      <c r="E19993" s="17">
        <v>7546100.0</v>
      </c>
      <c r="F19993" s="17">
        <v>2.5120772E7</v>
      </c>
      <c r="G19993" s="17">
        <v>2.519465E7</v>
      </c>
      <c r="H19993" s="17">
        <v>2.519465E7</v>
      </c>
    </row>
    <row r="19994">
      <c r="A19994" s="7" t="s">
        <v>41281</v>
      </c>
      <c r="B19994" s="17" t="s">
        <v>41282</v>
      </c>
      <c r="C19994" s="17">
        <v>3.0</v>
      </c>
      <c r="D19994" s="17">
        <v>1.9287174E7</v>
      </c>
      <c r="E19994" s="17">
        <v>7546100.0</v>
      </c>
      <c r="F19994" s="17">
        <v>2.5120772E7</v>
      </c>
      <c r="G19994" s="17">
        <v>2.519465E7</v>
      </c>
      <c r="H19994" s="17">
        <v>2.519465E7</v>
      </c>
    </row>
    <row r="19995">
      <c r="A19995" s="7" t="s">
        <v>41283</v>
      </c>
      <c r="B19995" s="17" t="s">
        <v>41284</v>
      </c>
      <c r="C19995" s="17">
        <v>7.0</v>
      </c>
      <c r="D19995" s="17">
        <v>1.165019029E7</v>
      </c>
      <c r="E19995" s="17">
        <v>7529962.0</v>
      </c>
      <c r="F19995" s="17">
        <v>8679920.0</v>
      </c>
      <c r="G19995" s="17">
        <v>1.175904E7</v>
      </c>
      <c r="H19995" s="17">
        <v>2.78385E7</v>
      </c>
    </row>
    <row r="19996">
      <c r="A19996" s="7" t="s">
        <v>41283</v>
      </c>
      <c r="B19996" s="17" t="s">
        <v>41284</v>
      </c>
      <c r="C19996" s="17">
        <v>7.0</v>
      </c>
      <c r="D19996" s="17">
        <v>1.165019029E7</v>
      </c>
      <c r="E19996" s="17">
        <v>7529962.0</v>
      </c>
      <c r="F19996" s="17">
        <v>8679920.0</v>
      </c>
      <c r="G19996" s="17">
        <v>1.175904E7</v>
      </c>
      <c r="H19996" s="17">
        <v>2.78385E7</v>
      </c>
    </row>
    <row r="19997">
      <c r="A19997" s="7" t="s">
        <v>41285</v>
      </c>
      <c r="B19997" s="17" t="s">
        <v>41286</v>
      </c>
      <c r="C19997" s="17">
        <v>22.0</v>
      </c>
      <c r="D19997" s="17">
        <v>8900177.318</v>
      </c>
      <c r="E19997" s="17">
        <v>4923986.0</v>
      </c>
      <c r="F19997" s="17">
        <v>7775800.0</v>
      </c>
      <c r="G19997" s="17">
        <v>9450200.0</v>
      </c>
      <c r="H19997" s="17">
        <v>1.62315E7</v>
      </c>
    </row>
    <row r="19998">
      <c r="A19998" s="7" t="s">
        <v>41285</v>
      </c>
      <c r="B19998" s="17" t="s">
        <v>41286</v>
      </c>
      <c r="C19998" s="17">
        <v>22.0</v>
      </c>
      <c r="D19998" s="17">
        <v>8900177.318</v>
      </c>
      <c r="E19998" s="17">
        <v>4923986.0</v>
      </c>
      <c r="F19998" s="17">
        <v>7775800.0</v>
      </c>
      <c r="G19998" s="17">
        <v>9450200.0</v>
      </c>
      <c r="H19998" s="17">
        <v>1.62315E7</v>
      </c>
    </row>
    <row r="19999">
      <c r="A19999" s="7" t="s">
        <v>41288</v>
      </c>
      <c r="B19999" s="17" t="s">
        <v>41289</v>
      </c>
      <c r="C19999" s="17">
        <v>36.0</v>
      </c>
      <c r="D19999" s="17">
        <v>1.694189956E7</v>
      </c>
      <c r="E19999" s="17">
        <v>5762341.0</v>
      </c>
      <c r="F19999" s="17">
        <v>9998319.0</v>
      </c>
      <c r="G19999" s="17">
        <v>1.3845007E7</v>
      </c>
      <c r="H19999" s="17">
        <v>4.9520577E7</v>
      </c>
    </row>
    <row r="20000">
      <c r="A20000" s="7" t="s">
        <v>41288</v>
      </c>
      <c r="B20000" s="17" t="s">
        <v>41289</v>
      </c>
      <c r="C20000" s="17">
        <v>36.0</v>
      </c>
      <c r="D20000" s="17">
        <v>1.694189956E7</v>
      </c>
      <c r="E20000" s="17">
        <v>5762341.0</v>
      </c>
      <c r="F20000" s="17">
        <v>9998319.0</v>
      </c>
      <c r="G20000" s="17">
        <v>1.3845007E7</v>
      </c>
      <c r="H20000" s="17">
        <v>4.9520577E7</v>
      </c>
    </row>
    <row r="20001">
      <c r="A20001" s="7" t="s">
        <v>41290</v>
      </c>
      <c r="B20001" s="17" t="s">
        <v>41291</v>
      </c>
      <c r="C20001" s="17">
        <v>48.0</v>
      </c>
      <c r="D20001" s="17">
        <v>2.118633479E7</v>
      </c>
      <c r="E20001" s="17">
        <v>5859992.0</v>
      </c>
      <c r="F20001" s="17">
        <v>1.1492552E7</v>
      </c>
      <c r="G20001" s="17">
        <v>2.207035E7</v>
      </c>
      <c r="H20001" s="17">
        <v>5.99635E7</v>
      </c>
    </row>
    <row r="20002">
      <c r="A20002" s="7" t="s">
        <v>41290</v>
      </c>
      <c r="B20002" s="17" t="s">
        <v>41291</v>
      </c>
      <c r="C20002" s="17">
        <v>48.0</v>
      </c>
      <c r="D20002" s="17">
        <v>2.118633479E7</v>
      </c>
      <c r="E20002" s="17">
        <v>5859992.0</v>
      </c>
      <c r="F20002" s="17">
        <v>1.1492552E7</v>
      </c>
      <c r="G20002" s="17">
        <v>2.207035E7</v>
      </c>
      <c r="H20002" s="17">
        <v>5.99635E7</v>
      </c>
    </row>
    <row r="20003">
      <c r="A20003" s="7" t="s">
        <v>41292</v>
      </c>
      <c r="B20003" s="17" t="s">
        <v>41293</v>
      </c>
      <c r="C20003" s="17">
        <v>2.0</v>
      </c>
      <c r="D20003" s="17">
        <v>1.2939458E7</v>
      </c>
      <c r="E20003" s="17">
        <v>7217395.0</v>
      </c>
      <c r="F20003" s="17">
        <v>7217395.0</v>
      </c>
      <c r="G20003" s="17">
        <v>1.8661521E7</v>
      </c>
      <c r="H20003" s="17">
        <v>1.8661521E7</v>
      </c>
    </row>
    <row r="20004">
      <c r="A20004" s="7" t="s">
        <v>41292</v>
      </c>
      <c r="B20004" s="17" t="s">
        <v>41293</v>
      </c>
      <c r="C20004" s="17">
        <v>2.0</v>
      </c>
      <c r="D20004" s="17">
        <v>1.2939458E7</v>
      </c>
      <c r="E20004" s="17">
        <v>7217395.0</v>
      </c>
      <c r="F20004" s="17">
        <v>7217395.0</v>
      </c>
      <c r="G20004" s="17">
        <v>1.8661521E7</v>
      </c>
      <c r="H20004" s="17">
        <v>1.8661521E7</v>
      </c>
    </row>
    <row r="20005">
      <c r="A20005" s="7" t="s">
        <v>41294</v>
      </c>
      <c r="B20005" s="17" t="s">
        <v>41295</v>
      </c>
      <c r="C20005" s="17">
        <v>4.0</v>
      </c>
      <c r="D20005" s="17">
        <v>2.130979325E7</v>
      </c>
      <c r="E20005" s="17">
        <v>8283000.0</v>
      </c>
      <c r="F20005" s="17">
        <v>2.0994134E7</v>
      </c>
      <c r="G20005" s="17">
        <v>2.4477142E7</v>
      </c>
      <c r="H20005" s="17">
        <v>3.1484897E7</v>
      </c>
    </row>
    <row r="20006">
      <c r="A20006" s="7" t="s">
        <v>41294</v>
      </c>
      <c r="B20006" s="17" t="s">
        <v>41295</v>
      </c>
      <c r="C20006" s="17">
        <v>4.0</v>
      </c>
      <c r="D20006" s="17">
        <v>2.130979325E7</v>
      </c>
      <c r="E20006" s="17">
        <v>8283000.0</v>
      </c>
      <c r="F20006" s="17">
        <v>2.0994134E7</v>
      </c>
      <c r="G20006" s="17">
        <v>2.4477142E7</v>
      </c>
      <c r="H20006" s="17">
        <v>3.1484897E7</v>
      </c>
    </row>
    <row r="20007">
      <c r="A20007" s="7" t="s">
        <v>41297</v>
      </c>
      <c r="B20007" s="17" t="s">
        <v>41298</v>
      </c>
      <c r="C20007" s="17">
        <v>8.0</v>
      </c>
      <c r="D20007" s="17">
        <v>1.200398338E7</v>
      </c>
      <c r="E20007" s="17">
        <v>6203516.0</v>
      </c>
      <c r="F20007" s="17">
        <v>9196888.0</v>
      </c>
      <c r="G20007" s="17">
        <v>1.5877025E7</v>
      </c>
      <c r="H20007" s="17">
        <v>2.0564211E7</v>
      </c>
    </row>
    <row r="20008">
      <c r="A20008" s="7" t="s">
        <v>41297</v>
      </c>
      <c r="B20008" s="17" t="s">
        <v>41298</v>
      </c>
      <c r="C20008" s="17">
        <v>8.0</v>
      </c>
      <c r="D20008" s="17">
        <v>1.200398338E7</v>
      </c>
      <c r="E20008" s="17">
        <v>6203516.0</v>
      </c>
      <c r="F20008" s="17">
        <v>9196888.0</v>
      </c>
      <c r="G20008" s="17">
        <v>1.5877025E7</v>
      </c>
      <c r="H20008" s="17">
        <v>2.0564211E7</v>
      </c>
    </row>
    <row r="20009">
      <c r="A20009" s="7" t="s">
        <v>41299</v>
      </c>
      <c r="B20009" s="17" t="s">
        <v>41300</v>
      </c>
      <c r="C20009" s="17">
        <v>35.0</v>
      </c>
      <c r="D20009" s="17">
        <v>8716592.114</v>
      </c>
      <c r="E20009" s="17">
        <v>4188000.0</v>
      </c>
      <c r="F20009" s="17">
        <v>6613565.0</v>
      </c>
      <c r="G20009" s="17">
        <v>8438828.0</v>
      </c>
      <c r="H20009" s="17">
        <v>2.4601372E7</v>
      </c>
    </row>
    <row r="20010">
      <c r="A20010" s="7" t="s">
        <v>41299</v>
      </c>
      <c r="B20010" s="17" t="s">
        <v>41300</v>
      </c>
      <c r="C20010" s="17">
        <v>35.0</v>
      </c>
      <c r="D20010" s="17">
        <v>8716592.114</v>
      </c>
      <c r="E20010" s="17">
        <v>4188000.0</v>
      </c>
      <c r="F20010" s="17">
        <v>6613565.0</v>
      </c>
      <c r="G20010" s="17">
        <v>8438828.0</v>
      </c>
      <c r="H20010" s="17">
        <v>2.4601372E7</v>
      </c>
    </row>
    <row r="20011">
      <c r="A20011" s="7" t="s">
        <v>41301</v>
      </c>
      <c r="B20011" s="17" t="s">
        <v>41302</v>
      </c>
      <c r="C20011" s="17">
        <v>1.0</v>
      </c>
      <c r="D20011" s="17">
        <v>3632391.0</v>
      </c>
      <c r="E20011" s="17">
        <v>3632391.0</v>
      </c>
      <c r="F20011" s="17">
        <v>3632391.0</v>
      </c>
      <c r="G20011" s="17">
        <v>3632391.0</v>
      </c>
      <c r="H20011" s="17">
        <v>3632391.0</v>
      </c>
    </row>
    <row r="20012">
      <c r="A20012" s="7" t="s">
        <v>41301</v>
      </c>
      <c r="B20012" s="17" t="s">
        <v>41302</v>
      </c>
      <c r="C20012" s="17">
        <v>1.0</v>
      </c>
      <c r="D20012" s="17">
        <v>3632391.0</v>
      </c>
      <c r="E20012" s="17">
        <v>3632391.0</v>
      </c>
      <c r="F20012" s="17">
        <v>3632391.0</v>
      </c>
      <c r="G20012" s="17">
        <v>3632391.0</v>
      </c>
      <c r="H20012" s="17">
        <v>3632391.0</v>
      </c>
    </row>
    <row r="20013">
      <c r="A20013" s="7" t="s">
        <v>41304</v>
      </c>
      <c r="B20013" s="17" t="s">
        <v>41305</v>
      </c>
      <c r="C20013" s="17">
        <v>1.0</v>
      </c>
      <c r="D20013" s="17">
        <v>1.2536072E7</v>
      </c>
      <c r="E20013" s="17">
        <v>1.2536072E7</v>
      </c>
      <c r="F20013" s="17">
        <v>1.2536072E7</v>
      </c>
      <c r="G20013" s="17">
        <v>1.2536072E7</v>
      </c>
      <c r="H20013" s="17">
        <v>1.2536072E7</v>
      </c>
    </row>
    <row r="20014">
      <c r="A20014" s="7" t="s">
        <v>41304</v>
      </c>
      <c r="B20014" s="17" t="s">
        <v>41305</v>
      </c>
      <c r="C20014" s="17">
        <v>1.0</v>
      </c>
      <c r="D20014" s="17">
        <v>1.2536072E7</v>
      </c>
      <c r="E20014" s="17">
        <v>1.2536072E7</v>
      </c>
      <c r="F20014" s="17">
        <v>1.2536072E7</v>
      </c>
      <c r="G20014" s="17">
        <v>1.2536072E7</v>
      </c>
      <c r="H20014" s="17">
        <v>1.2536072E7</v>
      </c>
    </row>
    <row r="20015">
      <c r="A20015" s="7" t="s">
        <v>41306</v>
      </c>
      <c r="B20015" s="17" t="s">
        <v>41307</v>
      </c>
      <c r="C20015" s="17">
        <v>1.0</v>
      </c>
      <c r="D20015" s="17">
        <v>5864684.0</v>
      </c>
      <c r="E20015" s="17">
        <v>5864684.0</v>
      </c>
      <c r="F20015" s="17">
        <v>5864684.0</v>
      </c>
      <c r="G20015" s="17">
        <v>5864684.0</v>
      </c>
      <c r="H20015" s="17">
        <v>5864684.0</v>
      </c>
    </row>
    <row r="20016">
      <c r="A20016" s="7" t="s">
        <v>41306</v>
      </c>
      <c r="B20016" s="17" t="s">
        <v>41307</v>
      </c>
      <c r="C20016" s="17">
        <v>1.0</v>
      </c>
      <c r="D20016" s="17">
        <v>5864684.0</v>
      </c>
      <c r="E20016" s="17">
        <v>5864684.0</v>
      </c>
      <c r="F20016" s="17">
        <v>5864684.0</v>
      </c>
      <c r="G20016" s="17">
        <v>5864684.0</v>
      </c>
      <c r="H20016" s="17">
        <v>5864684.0</v>
      </c>
    </row>
    <row r="20017">
      <c r="A20017" s="7" t="s">
        <v>41308</v>
      </c>
      <c r="B20017" s="17" t="s">
        <v>41309</v>
      </c>
      <c r="C20017" s="17">
        <v>1.0</v>
      </c>
      <c r="D20017" s="17">
        <v>6366243.0</v>
      </c>
      <c r="E20017" s="17">
        <v>6366243.0</v>
      </c>
      <c r="F20017" s="17">
        <v>6366243.0</v>
      </c>
      <c r="G20017" s="17">
        <v>6366243.0</v>
      </c>
      <c r="H20017" s="17">
        <v>6366243.0</v>
      </c>
    </row>
    <row r="20018">
      <c r="A20018" s="7" t="s">
        <v>41308</v>
      </c>
      <c r="B20018" s="17" t="s">
        <v>41309</v>
      </c>
      <c r="C20018" s="17">
        <v>1.0</v>
      </c>
      <c r="D20018" s="17">
        <v>6366243.0</v>
      </c>
      <c r="E20018" s="17">
        <v>6366243.0</v>
      </c>
      <c r="F20018" s="17">
        <v>6366243.0</v>
      </c>
      <c r="G20018" s="17">
        <v>6366243.0</v>
      </c>
      <c r="H20018" s="17">
        <v>6366243.0</v>
      </c>
    </row>
    <row r="20019">
      <c r="A20019" s="7" t="s">
        <v>41311</v>
      </c>
      <c r="B20019" s="17" t="s">
        <v>41312</v>
      </c>
      <c r="C20019" s="17">
        <v>11.0</v>
      </c>
      <c r="D20019" s="17">
        <v>1.388844027E7</v>
      </c>
      <c r="E20019" s="17">
        <v>4763395.0</v>
      </c>
      <c r="F20019" s="17">
        <v>1.1876759E7</v>
      </c>
      <c r="G20019" s="17">
        <v>1.8997491E7</v>
      </c>
      <c r="H20019" s="17">
        <v>2.6158458E7</v>
      </c>
    </row>
    <row r="20020">
      <c r="A20020" s="7" t="s">
        <v>41311</v>
      </c>
      <c r="B20020" s="17" t="s">
        <v>41312</v>
      </c>
      <c r="C20020" s="17">
        <v>11.0</v>
      </c>
      <c r="D20020" s="17">
        <v>1.388844027E7</v>
      </c>
      <c r="E20020" s="17">
        <v>4763395.0</v>
      </c>
      <c r="F20020" s="17">
        <v>1.1876759E7</v>
      </c>
      <c r="G20020" s="17">
        <v>1.8997491E7</v>
      </c>
      <c r="H20020" s="17">
        <v>2.6158458E7</v>
      </c>
    </row>
    <row r="20021">
      <c r="A20021" s="7" t="s">
        <v>41313</v>
      </c>
      <c r="B20021" s="17" t="s">
        <v>41314</v>
      </c>
      <c r="C20021" s="17">
        <v>3.0</v>
      </c>
      <c r="D20021" s="17">
        <v>3524226.333</v>
      </c>
      <c r="E20021" s="17">
        <v>1951842.0</v>
      </c>
      <c r="F20021" s="17">
        <v>4262184.0</v>
      </c>
      <c r="G20021" s="17">
        <v>4358653.0</v>
      </c>
      <c r="H20021" s="17">
        <v>4358653.0</v>
      </c>
    </row>
    <row r="20022">
      <c r="A20022" s="7" t="s">
        <v>41313</v>
      </c>
      <c r="B20022" s="17" t="s">
        <v>41314</v>
      </c>
      <c r="C20022" s="17">
        <v>3.0</v>
      </c>
      <c r="D20022" s="17">
        <v>3524226.333</v>
      </c>
      <c r="E20022" s="17">
        <v>1951842.0</v>
      </c>
      <c r="F20022" s="17">
        <v>4262184.0</v>
      </c>
      <c r="G20022" s="17">
        <v>4358653.0</v>
      </c>
      <c r="H20022" s="17">
        <v>4358653.0</v>
      </c>
    </row>
    <row r="20023">
      <c r="A20023" s="7" t="s">
        <v>41315</v>
      </c>
      <c r="B20023" s="17" t="s">
        <v>41316</v>
      </c>
      <c r="C20023" s="17">
        <v>1.0</v>
      </c>
      <c r="D20023" s="17">
        <v>8201600.0</v>
      </c>
      <c r="E20023" s="17">
        <v>8201600.0</v>
      </c>
      <c r="F20023" s="17">
        <v>8201600.0</v>
      </c>
      <c r="G20023" s="17">
        <v>8201600.0</v>
      </c>
      <c r="H20023" s="17">
        <v>8201600.0</v>
      </c>
    </row>
    <row r="20024">
      <c r="A20024" s="7" t="s">
        <v>41315</v>
      </c>
      <c r="B20024" s="17" t="s">
        <v>41316</v>
      </c>
      <c r="C20024" s="17">
        <v>1.0</v>
      </c>
      <c r="D20024" s="17">
        <v>8201600.0</v>
      </c>
      <c r="E20024" s="17">
        <v>8201600.0</v>
      </c>
      <c r="F20024" s="17">
        <v>8201600.0</v>
      </c>
      <c r="G20024" s="17">
        <v>8201600.0</v>
      </c>
      <c r="H20024" s="17">
        <v>8201600.0</v>
      </c>
    </row>
    <row r="20025">
      <c r="A20025" s="7" t="s">
        <v>41318</v>
      </c>
      <c r="B20025" s="17" t="s">
        <v>41319</v>
      </c>
      <c r="C20025" s="17">
        <v>3.0</v>
      </c>
      <c r="D20025" s="17">
        <v>9688998.667</v>
      </c>
      <c r="E20025" s="17">
        <v>7458687.0</v>
      </c>
      <c r="F20025" s="17">
        <v>9438641.0</v>
      </c>
      <c r="G20025" s="17">
        <v>1.2169668E7</v>
      </c>
      <c r="H20025" s="17">
        <v>1.2169668E7</v>
      </c>
    </row>
    <row r="20026">
      <c r="A20026" s="7" t="s">
        <v>41318</v>
      </c>
      <c r="B20026" s="17" t="s">
        <v>41319</v>
      </c>
      <c r="C20026" s="17">
        <v>3.0</v>
      </c>
      <c r="D20026" s="17">
        <v>9688998.667</v>
      </c>
      <c r="E20026" s="17">
        <v>7458687.0</v>
      </c>
      <c r="F20026" s="17">
        <v>9438641.0</v>
      </c>
      <c r="G20026" s="17">
        <v>1.2169668E7</v>
      </c>
      <c r="H20026" s="17">
        <v>1.2169668E7</v>
      </c>
    </row>
    <row r="20027">
      <c r="A20027" s="7" t="s">
        <v>41320</v>
      </c>
      <c r="B20027" s="17" t="s">
        <v>41321</v>
      </c>
      <c r="C20027" s="17">
        <v>5.0</v>
      </c>
      <c r="D20027" s="17">
        <v>8259761.0</v>
      </c>
      <c r="E20027" s="17">
        <v>6709722.0</v>
      </c>
      <c r="F20027" s="17">
        <v>6967651.0</v>
      </c>
      <c r="G20027" s="17">
        <v>9200905.0</v>
      </c>
      <c r="H20027" s="17">
        <v>1.29093E7</v>
      </c>
    </row>
    <row r="20028">
      <c r="A20028" s="7" t="s">
        <v>41320</v>
      </c>
      <c r="B20028" s="17" t="s">
        <v>41321</v>
      </c>
      <c r="C20028" s="17">
        <v>5.0</v>
      </c>
      <c r="D20028" s="17">
        <v>8259761.0</v>
      </c>
      <c r="E20028" s="17">
        <v>6709722.0</v>
      </c>
      <c r="F20028" s="17">
        <v>6967651.0</v>
      </c>
      <c r="G20028" s="17">
        <v>9200905.0</v>
      </c>
      <c r="H20028" s="17">
        <v>1.29093E7</v>
      </c>
    </row>
    <row r="20029">
      <c r="A20029" s="7" t="s">
        <v>41323</v>
      </c>
      <c r="B20029" s="17" t="s">
        <v>41324</v>
      </c>
      <c r="C20029" s="17">
        <v>10.0</v>
      </c>
      <c r="D20029" s="17">
        <v>1.79623401E7</v>
      </c>
      <c r="E20029" s="17">
        <v>3231168.0</v>
      </c>
      <c r="F20029" s="17">
        <v>6726632.0</v>
      </c>
      <c r="G20029" s="17">
        <v>2.2774151E7</v>
      </c>
      <c r="H20029" s="17">
        <v>4.7240921E7</v>
      </c>
    </row>
    <row r="20030">
      <c r="A20030" s="7" t="s">
        <v>41323</v>
      </c>
      <c r="B20030" s="17" t="s">
        <v>41324</v>
      </c>
      <c r="C20030" s="17">
        <v>10.0</v>
      </c>
      <c r="D20030" s="17">
        <v>1.79623401E7</v>
      </c>
      <c r="E20030" s="17">
        <v>3231168.0</v>
      </c>
      <c r="F20030" s="17">
        <v>6726632.0</v>
      </c>
      <c r="G20030" s="17">
        <v>2.2774151E7</v>
      </c>
      <c r="H20030" s="17">
        <v>4.7240921E7</v>
      </c>
    </row>
    <row r="20031">
      <c r="A20031" s="7" t="s">
        <v>41325</v>
      </c>
      <c r="B20031" s="17" t="s">
        <v>41326</v>
      </c>
      <c r="C20031" s="17">
        <v>7.0</v>
      </c>
      <c r="D20031" s="17">
        <v>1.081722971E7</v>
      </c>
      <c r="E20031" s="17">
        <v>4891837.0</v>
      </c>
      <c r="F20031" s="17">
        <v>8432316.0</v>
      </c>
      <c r="G20031" s="17">
        <v>1.3894514E7</v>
      </c>
      <c r="H20031" s="17">
        <v>2.4229177E7</v>
      </c>
    </row>
    <row r="20032">
      <c r="A20032" s="7" t="s">
        <v>41325</v>
      </c>
      <c r="B20032" s="17" t="s">
        <v>41326</v>
      </c>
      <c r="C20032" s="17">
        <v>7.0</v>
      </c>
      <c r="D20032" s="17">
        <v>1.081722971E7</v>
      </c>
      <c r="E20032" s="17">
        <v>4891837.0</v>
      </c>
      <c r="F20032" s="17">
        <v>8432316.0</v>
      </c>
      <c r="G20032" s="17">
        <v>1.3894514E7</v>
      </c>
      <c r="H20032" s="17">
        <v>2.4229177E7</v>
      </c>
    </row>
    <row r="20033">
      <c r="A20033" s="7" t="s">
        <v>41327</v>
      </c>
      <c r="B20033" s="17" t="s">
        <v>41328</v>
      </c>
      <c r="C20033" s="17">
        <v>2.0</v>
      </c>
      <c r="D20033" s="17">
        <v>7816761.0</v>
      </c>
      <c r="E20033" s="17">
        <v>2369808.0</v>
      </c>
      <c r="F20033" s="17">
        <v>2369808.0</v>
      </c>
      <c r="G20033" s="17">
        <v>1.3263714E7</v>
      </c>
      <c r="H20033" s="17">
        <v>1.3263714E7</v>
      </c>
    </row>
    <row r="20034">
      <c r="A20034" s="7" t="s">
        <v>41327</v>
      </c>
      <c r="B20034" s="17" t="s">
        <v>41328</v>
      </c>
      <c r="C20034" s="17">
        <v>2.0</v>
      </c>
      <c r="D20034" s="17">
        <v>7816761.0</v>
      </c>
      <c r="E20034" s="17">
        <v>2369808.0</v>
      </c>
      <c r="F20034" s="17">
        <v>2369808.0</v>
      </c>
      <c r="G20034" s="17">
        <v>1.3263714E7</v>
      </c>
      <c r="H20034" s="17">
        <v>1.3263714E7</v>
      </c>
    </row>
    <row r="20035">
      <c r="A20035" s="7" t="s">
        <v>41330</v>
      </c>
      <c r="B20035" s="17" t="s">
        <v>41331</v>
      </c>
      <c r="C20035" s="17">
        <v>12.0</v>
      </c>
      <c r="D20035" s="17">
        <v>1.576651858E7</v>
      </c>
      <c r="E20035" s="17">
        <v>8021500.0</v>
      </c>
      <c r="F20035" s="17">
        <v>9016452.0</v>
      </c>
      <c r="G20035" s="17">
        <v>1.9802297E7</v>
      </c>
      <c r="H20035" s="17">
        <v>2.5207954E7</v>
      </c>
    </row>
    <row r="20036">
      <c r="A20036" s="7" t="s">
        <v>41330</v>
      </c>
      <c r="B20036" s="17" t="s">
        <v>41331</v>
      </c>
      <c r="C20036" s="17">
        <v>12.0</v>
      </c>
      <c r="D20036" s="17">
        <v>1.576651858E7</v>
      </c>
      <c r="E20036" s="17">
        <v>8021500.0</v>
      </c>
      <c r="F20036" s="17">
        <v>9016452.0</v>
      </c>
      <c r="G20036" s="17">
        <v>1.9802297E7</v>
      </c>
      <c r="H20036" s="17">
        <v>2.5207954E7</v>
      </c>
    </row>
    <row r="20037">
      <c r="A20037" s="7" t="s">
        <v>41332</v>
      </c>
      <c r="B20037" s="17" t="s">
        <v>41333</v>
      </c>
      <c r="C20037" s="17">
        <v>7.0</v>
      </c>
      <c r="D20037" s="17">
        <v>1.203437629E7</v>
      </c>
      <c r="E20037" s="17">
        <v>3793105.0</v>
      </c>
      <c r="F20037" s="17">
        <v>1.37051E7</v>
      </c>
      <c r="G20037" s="17">
        <v>1.5128551E7</v>
      </c>
      <c r="H20037" s="17">
        <v>2.0445414E7</v>
      </c>
    </row>
    <row r="20038">
      <c r="A20038" s="7" t="s">
        <v>41332</v>
      </c>
      <c r="B20038" s="17" t="s">
        <v>41333</v>
      </c>
      <c r="C20038" s="17">
        <v>7.0</v>
      </c>
      <c r="D20038" s="17">
        <v>1.203437629E7</v>
      </c>
      <c r="E20038" s="17">
        <v>3793105.0</v>
      </c>
      <c r="F20038" s="17">
        <v>1.37051E7</v>
      </c>
      <c r="G20038" s="17">
        <v>1.5128551E7</v>
      </c>
      <c r="H20038" s="17">
        <v>2.0445414E7</v>
      </c>
    </row>
    <row r="20039">
      <c r="A20039" s="7" t="s">
        <v>41335</v>
      </c>
      <c r="B20039" s="17" t="s">
        <v>41336</v>
      </c>
      <c r="C20039" s="17">
        <v>615.0</v>
      </c>
      <c r="D20039" s="17">
        <v>1.352779933E7</v>
      </c>
      <c r="E20039" s="17">
        <v>5601597.0</v>
      </c>
      <c r="F20039" s="17">
        <v>9032291.0</v>
      </c>
      <c r="G20039" s="17">
        <v>1.45702E7</v>
      </c>
      <c r="H20039" s="17">
        <v>2.6107396E7</v>
      </c>
    </row>
    <row r="20040">
      <c r="A20040" s="7" t="s">
        <v>41335</v>
      </c>
      <c r="B20040" s="17" t="s">
        <v>41336</v>
      </c>
      <c r="C20040" s="17">
        <v>615.0</v>
      </c>
      <c r="D20040" s="17">
        <v>1.352779933E7</v>
      </c>
      <c r="E20040" s="17">
        <v>5601597.0</v>
      </c>
      <c r="F20040" s="17">
        <v>9032291.0</v>
      </c>
      <c r="G20040" s="17">
        <v>1.45702E7</v>
      </c>
      <c r="H20040" s="17">
        <v>2.6107396E7</v>
      </c>
    </row>
    <row r="20041">
      <c r="A20041" s="7" t="s">
        <v>41337</v>
      </c>
      <c r="B20041" s="17" t="s">
        <v>41338</v>
      </c>
      <c r="C20041" s="17">
        <v>68.0</v>
      </c>
      <c r="D20041" s="17">
        <v>1.07850174E7</v>
      </c>
      <c r="E20041" s="17">
        <v>4657000.0</v>
      </c>
      <c r="F20041" s="17">
        <v>8494060.0</v>
      </c>
      <c r="G20041" s="17">
        <v>1.3589914E7</v>
      </c>
      <c r="H20041" s="17">
        <v>1.9920019E7</v>
      </c>
    </row>
    <row r="20042">
      <c r="A20042" s="7" t="s">
        <v>41337</v>
      </c>
      <c r="B20042" s="17" t="s">
        <v>41338</v>
      </c>
      <c r="C20042" s="17">
        <v>68.0</v>
      </c>
      <c r="D20042" s="17">
        <v>1.07850174E7</v>
      </c>
      <c r="E20042" s="17">
        <v>4657000.0</v>
      </c>
      <c r="F20042" s="17">
        <v>8494060.0</v>
      </c>
      <c r="G20042" s="17">
        <v>1.3589914E7</v>
      </c>
      <c r="H20042" s="17">
        <v>1.9920019E7</v>
      </c>
    </row>
    <row r="20043">
      <c r="A20043" s="7" t="s">
        <v>41339</v>
      </c>
      <c r="B20043" s="17" t="s">
        <v>41340</v>
      </c>
      <c r="C20043" s="17">
        <v>65.0</v>
      </c>
      <c r="D20043" s="17">
        <v>1.336275665E7</v>
      </c>
      <c r="E20043" s="17">
        <v>5963337.0</v>
      </c>
      <c r="F20043" s="17">
        <v>9044385.0</v>
      </c>
      <c r="G20043" s="17">
        <v>1.7899578E7</v>
      </c>
      <c r="H20043" s="17">
        <v>2.6519929E7</v>
      </c>
    </row>
    <row r="20044">
      <c r="A20044" s="7" t="s">
        <v>41339</v>
      </c>
      <c r="B20044" s="17" t="s">
        <v>41340</v>
      </c>
      <c r="C20044" s="17">
        <v>65.0</v>
      </c>
      <c r="D20044" s="17">
        <v>1.336275665E7</v>
      </c>
      <c r="E20044" s="17">
        <v>5963337.0</v>
      </c>
      <c r="F20044" s="17">
        <v>9044385.0</v>
      </c>
      <c r="G20044" s="17">
        <v>1.7899578E7</v>
      </c>
      <c r="H20044" s="17">
        <v>2.6519929E7</v>
      </c>
    </row>
    <row r="20045">
      <c r="A20045" s="7" t="s">
        <v>41342</v>
      </c>
      <c r="B20045" s="17" t="s">
        <v>41343</v>
      </c>
      <c r="C20045" s="17">
        <v>3.0</v>
      </c>
      <c r="D20045" s="17">
        <v>1.935580067E7</v>
      </c>
      <c r="E20045" s="17">
        <v>8412000.0</v>
      </c>
      <c r="F20045" s="17">
        <v>2.0415443E7</v>
      </c>
      <c r="G20045" s="17">
        <v>2.9239959E7</v>
      </c>
      <c r="H20045" s="17">
        <v>2.9239959E7</v>
      </c>
    </row>
    <row r="20046">
      <c r="A20046" s="7" t="s">
        <v>41342</v>
      </c>
      <c r="B20046" s="17" t="s">
        <v>41343</v>
      </c>
      <c r="C20046" s="17">
        <v>3.0</v>
      </c>
      <c r="D20046" s="17">
        <v>1.935580067E7</v>
      </c>
      <c r="E20046" s="17">
        <v>8412000.0</v>
      </c>
      <c r="F20046" s="17">
        <v>2.0415443E7</v>
      </c>
      <c r="G20046" s="17">
        <v>2.9239959E7</v>
      </c>
      <c r="H20046" s="17">
        <v>2.9239959E7</v>
      </c>
    </row>
    <row r="20047">
      <c r="A20047" s="7" t="s">
        <v>41344</v>
      </c>
      <c r="B20047" s="17" t="s">
        <v>41345</v>
      </c>
      <c r="C20047" s="17">
        <v>55.0</v>
      </c>
      <c r="D20047" s="17">
        <v>1.031104584E7</v>
      </c>
      <c r="E20047" s="17">
        <v>4903000.0</v>
      </c>
      <c r="F20047" s="17">
        <v>7476200.0</v>
      </c>
      <c r="G20047" s="17">
        <v>1.3330175E7</v>
      </c>
      <c r="H20047" s="17">
        <v>2.07218E7</v>
      </c>
    </row>
    <row r="20048">
      <c r="A20048" s="7" t="s">
        <v>41344</v>
      </c>
      <c r="B20048" s="17" t="s">
        <v>41345</v>
      </c>
      <c r="C20048" s="17">
        <v>55.0</v>
      </c>
      <c r="D20048" s="17">
        <v>1.031104584E7</v>
      </c>
      <c r="E20048" s="17">
        <v>4903000.0</v>
      </c>
      <c r="F20048" s="17">
        <v>7476200.0</v>
      </c>
      <c r="G20048" s="17">
        <v>1.3330175E7</v>
      </c>
      <c r="H20048" s="17">
        <v>2.07218E7</v>
      </c>
    </row>
    <row r="20049">
      <c r="A20049" s="7" t="s">
        <v>41346</v>
      </c>
      <c r="B20049" s="17" t="s">
        <v>41347</v>
      </c>
      <c r="C20049" s="17">
        <v>35.0</v>
      </c>
      <c r="D20049" s="17">
        <v>1.112838777E7</v>
      </c>
      <c r="E20049" s="17">
        <v>3452500.0</v>
      </c>
      <c r="F20049" s="17">
        <v>6894430.0</v>
      </c>
      <c r="G20049" s="17">
        <v>1.3656111E7</v>
      </c>
      <c r="H20049" s="17">
        <v>2.23284E7</v>
      </c>
    </row>
    <row r="20050">
      <c r="A20050" s="7" t="s">
        <v>41346</v>
      </c>
      <c r="B20050" s="17" t="s">
        <v>41347</v>
      </c>
      <c r="C20050" s="17">
        <v>35.0</v>
      </c>
      <c r="D20050" s="17">
        <v>1.112838777E7</v>
      </c>
      <c r="E20050" s="17">
        <v>3452500.0</v>
      </c>
      <c r="F20050" s="17">
        <v>6894430.0</v>
      </c>
      <c r="G20050" s="17">
        <v>1.3656111E7</v>
      </c>
      <c r="H20050" s="17">
        <v>2.23284E7</v>
      </c>
    </row>
    <row r="20051">
      <c r="A20051" s="7" t="s">
        <v>41349</v>
      </c>
      <c r="B20051" s="17" t="s">
        <v>41350</v>
      </c>
      <c r="C20051" s="17">
        <v>508.0</v>
      </c>
      <c r="D20051" s="17">
        <v>1.271950767E7</v>
      </c>
      <c r="E20051" s="17">
        <v>5283150.0</v>
      </c>
      <c r="F20051" s="17">
        <v>9078105.0</v>
      </c>
      <c r="G20051" s="17">
        <v>1.4681231E7</v>
      </c>
      <c r="H20051" s="17">
        <v>2.5217378E7</v>
      </c>
    </row>
    <row r="20052">
      <c r="A20052" s="7" t="s">
        <v>41349</v>
      </c>
      <c r="B20052" s="17" t="s">
        <v>41350</v>
      </c>
      <c r="C20052" s="17">
        <v>508.0</v>
      </c>
      <c r="D20052" s="17">
        <v>1.271950767E7</v>
      </c>
      <c r="E20052" s="17">
        <v>5283150.0</v>
      </c>
      <c r="F20052" s="17">
        <v>9078105.0</v>
      </c>
      <c r="G20052" s="17">
        <v>1.4681231E7</v>
      </c>
      <c r="H20052" s="17">
        <v>2.5217378E7</v>
      </c>
    </row>
    <row r="20053">
      <c r="A20053" s="7" t="s">
        <v>41351</v>
      </c>
      <c r="B20053" s="17" t="s">
        <v>41352</v>
      </c>
      <c r="C20053" s="17">
        <v>493.0</v>
      </c>
      <c r="D20053" s="17">
        <v>1.158249028E7</v>
      </c>
      <c r="E20053" s="17">
        <v>5153145.0</v>
      </c>
      <c r="F20053" s="17">
        <v>7896921.0</v>
      </c>
      <c r="G20053" s="17">
        <v>1.306179E7</v>
      </c>
      <c r="H20053" s="17">
        <v>2.430307E7</v>
      </c>
    </row>
    <row r="20054">
      <c r="A20054" s="7" t="s">
        <v>41351</v>
      </c>
      <c r="B20054" s="17" t="s">
        <v>41352</v>
      </c>
      <c r="C20054" s="17">
        <v>493.0</v>
      </c>
      <c r="D20054" s="17">
        <v>1.158249028E7</v>
      </c>
      <c r="E20054" s="17">
        <v>5153145.0</v>
      </c>
      <c r="F20054" s="17">
        <v>7896921.0</v>
      </c>
      <c r="G20054" s="17">
        <v>1.306179E7</v>
      </c>
      <c r="H20054" s="17">
        <v>2.430307E7</v>
      </c>
    </row>
    <row r="20055">
      <c r="A20055" s="7" t="s">
        <v>41353</v>
      </c>
      <c r="B20055" s="17" t="s">
        <v>41354</v>
      </c>
      <c r="C20055" s="17">
        <v>1.0</v>
      </c>
      <c r="D20055" s="17">
        <v>7546650.0</v>
      </c>
      <c r="E20055" s="17">
        <v>7546650.0</v>
      </c>
      <c r="F20055" s="17">
        <v>7546650.0</v>
      </c>
      <c r="G20055" s="17">
        <v>7546650.0</v>
      </c>
      <c r="H20055" s="17">
        <v>7546650.0</v>
      </c>
    </row>
    <row r="20056">
      <c r="A20056" s="7" t="s">
        <v>41353</v>
      </c>
      <c r="B20056" s="17" t="s">
        <v>41354</v>
      </c>
      <c r="C20056" s="17">
        <v>1.0</v>
      </c>
      <c r="D20056" s="17">
        <v>7546650.0</v>
      </c>
      <c r="E20056" s="17">
        <v>7546650.0</v>
      </c>
      <c r="F20056" s="17">
        <v>7546650.0</v>
      </c>
      <c r="G20056" s="17">
        <v>7546650.0</v>
      </c>
      <c r="H20056" s="17">
        <v>7546650.0</v>
      </c>
    </row>
    <row r="20057">
      <c r="A20057" s="7" t="s">
        <v>41355</v>
      </c>
      <c r="B20057" s="17" t="s">
        <v>41356</v>
      </c>
      <c r="C20057" s="17">
        <v>2.0</v>
      </c>
      <c r="D20057" s="17">
        <v>4.64328655E7</v>
      </c>
      <c r="E20057" s="17">
        <v>7023031.0</v>
      </c>
      <c r="F20057" s="17">
        <v>7023031.0</v>
      </c>
      <c r="G20057" s="17">
        <v>8.58427E7</v>
      </c>
      <c r="H20057" s="17">
        <v>8.58427E7</v>
      </c>
    </row>
    <row r="20058">
      <c r="A20058" s="7" t="s">
        <v>41355</v>
      </c>
      <c r="B20058" s="17" t="s">
        <v>41356</v>
      </c>
      <c r="C20058" s="17">
        <v>2.0</v>
      </c>
      <c r="D20058" s="17">
        <v>4.64328655E7</v>
      </c>
      <c r="E20058" s="17">
        <v>7023031.0</v>
      </c>
      <c r="F20058" s="17">
        <v>7023031.0</v>
      </c>
      <c r="G20058" s="17">
        <v>8.58427E7</v>
      </c>
      <c r="H20058" s="17">
        <v>8.58427E7</v>
      </c>
    </row>
    <row r="20059">
      <c r="A20059" s="7" t="s">
        <v>41357</v>
      </c>
      <c r="B20059" s="17" t="s">
        <v>41358</v>
      </c>
      <c r="C20059" s="17">
        <v>1.0</v>
      </c>
      <c r="D20059" s="17">
        <v>1.9638994E7</v>
      </c>
      <c r="E20059" s="17">
        <v>1.9638994E7</v>
      </c>
      <c r="F20059" s="17">
        <v>1.9638994E7</v>
      </c>
      <c r="G20059" s="17">
        <v>1.9638994E7</v>
      </c>
      <c r="H20059" s="17">
        <v>1.9638994E7</v>
      </c>
    </row>
    <row r="20060">
      <c r="A20060" s="7" t="s">
        <v>41357</v>
      </c>
      <c r="B20060" s="17" t="s">
        <v>41358</v>
      </c>
      <c r="C20060" s="17">
        <v>1.0</v>
      </c>
      <c r="D20060" s="17">
        <v>1.9638994E7</v>
      </c>
      <c r="E20060" s="17">
        <v>1.9638994E7</v>
      </c>
      <c r="F20060" s="17">
        <v>1.9638994E7</v>
      </c>
      <c r="G20060" s="17">
        <v>1.9638994E7</v>
      </c>
      <c r="H20060" s="17">
        <v>1.9638994E7</v>
      </c>
    </row>
    <row r="20061">
      <c r="A20061" s="7" t="s">
        <v>41359</v>
      </c>
      <c r="B20061" s="17" t="s">
        <v>41360</v>
      </c>
      <c r="C20061" s="17">
        <v>1.0</v>
      </c>
      <c r="D20061" s="17">
        <v>1.0352819E7</v>
      </c>
      <c r="E20061" s="17">
        <v>1.0352819E7</v>
      </c>
      <c r="F20061" s="17">
        <v>1.0352819E7</v>
      </c>
      <c r="G20061" s="17">
        <v>1.0352819E7</v>
      </c>
      <c r="H20061" s="17">
        <v>1.0352819E7</v>
      </c>
    </row>
    <row r="20062">
      <c r="A20062" s="7" t="s">
        <v>41359</v>
      </c>
      <c r="B20062" s="17" t="s">
        <v>41360</v>
      </c>
      <c r="C20062" s="17">
        <v>1.0</v>
      </c>
      <c r="D20062" s="17">
        <v>1.0352819E7</v>
      </c>
      <c r="E20062" s="17">
        <v>1.0352819E7</v>
      </c>
      <c r="F20062" s="17">
        <v>1.0352819E7</v>
      </c>
      <c r="G20062" s="17">
        <v>1.0352819E7</v>
      </c>
      <c r="H20062" s="17">
        <v>1.0352819E7</v>
      </c>
    </row>
    <row r="20063">
      <c r="A20063" s="7" t="s">
        <v>41361</v>
      </c>
      <c r="B20063" s="17" t="s">
        <v>41362</v>
      </c>
      <c r="C20063" s="17">
        <v>5.0</v>
      </c>
      <c r="D20063" s="17">
        <v>3598213.2</v>
      </c>
      <c r="E20063" s="17">
        <v>2202290.0</v>
      </c>
      <c r="F20063" s="17">
        <v>3341940.0</v>
      </c>
      <c r="G20063" s="17">
        <v>4702800.0</v>
      </c>
      <c r="H20063" s="17">
        <v>6414936.0</v>
      </c>
    </row>
    <row r="20064">
      <c r="A20064" s="7" t="s">
        <v>41361</v>
      </c>
      <c r="B20064" s="17" t="s">
        <v>41362</v>
      </c>
      <c r="C20064" s="17">
        <v>5.0</v>
      </c>
      <c r="D20064" s="17">
        <v>3598213.2</v>
      </c>
      <c r="E20064" s="17">
        <v>2202290.0</v>
      </c>
      <c r="F20064" s="17">
        <v>3341940.0</v>
      </c>
      <c r="G20064" s="17">
        <v>4702800.0</v>
      </c>
      <c r="H20064" s="17">
        <v>6414936.0</v>
      </c>
    </row>
    <row r="20065">
      <c r="A20065" s="7" t="s">
        <v>41363</v>
      </c>
      <c r="B20065" s="17" t="s">
        <v>41364</v>
      </c>
      <c r="C20065" s="17">
        <v>6.0</v>
      </c>
      <c r="D20065" s="17">
        <v>1.714731683E7</v>
      </c>
      <c r="E20065" s="17">
        <v>3964800.0</v>
      </c>
      <c r="F20065" s="17">
        <v>5157600.0</v>
      </c>
      <c r="G20065" s="17">
        <v>7565000.0</v>
      </c>
      <c r="H20065" s="17">
        <v>7.7372159E7</v>
      </c>
    </row>
    <row r="20066">
      <c r="A20066" s="7" t="s">
        <v>41363</v>
      </c>
      <c r="B20066" s="17" t="s">
        <v>41364</v>
      </c>
      <c r="C20066" s="17">
        <v>6.0</v>
      </c>
      <c r="D20066" s="17">
        <v>1.714731683E7</v>
      </c>
      <c r="E20066" s="17">
        <v>3964800.0</v>
      </c>
      <c r="F20066" s="17">
        <v>5157600.0</v>
      </c>
      <c r="G20066" s="17">
        <v>7565000.0</v>
      </c>
      <c r="H20066" s="17">
        <v>7.7372159E7</v>
      </c>
    </row>
    <row r="20067">
      <c r="A20067" s="7" t="s">
        <v>41365</v>
      </c>
      <c r="B20067" s="17" t="s">
        <v>41366</v>
      </c>
      <c r="C20067" s="17">
        <v>38.0</v>
      </c>
      <c r="D20067" s="17">
        <v>1.084719634E7</v>
      </c>
      <c r="E20067" s="17">
        <v>4265521.0</v>
      </c>
      <c r="F20067" s="17">
        <v>7508770.0</v>
      </c>
      <c r="G20067" s="17">
        <v>1.0518946E7</v>
      </c>
      <c r="H20067" s="17">
        <v>1.60346E7</v>
      </c>
    </row>
    <row r="20068">
      <c r="A20068" s="7" t="s">
        <v>41365</v>
      </c>
      <c r="B20068" s="17" t="s">
        <v>41366</v>
      </c>
      <c r="C20068" s="17">
        <v>38.0</v>
      </c>
      <c r="D20068" s="17">
        <v>1.084719634E7</v>
      </c>
      <c r="E20068" s="17">
        <v>4265521.0</v>
      </c>
      <c r="F20068" s="17">
        <v>7508770.0</v>
      </c>
      <c r="G20068" s="17">
        <v>1.0518946E7</v>
      </c>
      <c r="H20068" s="17">
        <v>1.60346E7</v>
      </c>
    </row>
    <row r="20069">
      <c r="A20069" s="7" t="s">
        <v>41367</v>
      </c>
      <c r="B20069" s="17" t="s">
        <v>41368</v>
      </c>
      <c r="C20069" s="17">
        <v>10.0</v>
      </c>
      <c r="D20069" s="17">
        <v>6977081.1</v>
      </c>
      <c r="E20069" s="17">
        <v>2175321.0</v>
      </c>
      <c r="F20069" s="17">
        <v>7033185.0</v>
      </c>
      <c r="G20069" s="17">
        <v>9599000.0</v>
      </c>
      <c r="H20069" s="17">
        <v>1.2333896E7</v>
      </c>
    </row>
    <row r="20070">
      <c r="A20070" s="7" t="s">
        <v>41367</v>
      </c>
      <c r="B20070" s="17" t="s">
        <v>41368</v>
      </c>
      <c r="C20070" s="17">
        <v>10.0</v>
      </c>
      <c r="D20070" s="17">
        <v>6977081.1</v>
      </c>
      <c r="E20070" s="17">
        <v>2175321.0</v>
      </c>
      <c r="F20070" s="17">
        <v>7033185.0</v>
      </c>
      <c r="G20070" s="17">
        <v>9599000.0</v>
      </c>
      <c r="H20070" s="17">
        <v>1.2333896E7</v>
      </c>
    </row>
    <row r="20071">
      <c r="A20071" s="7" t="s">
        <v>41369</v>
      </c>
      <c r="B20071" s="17" t="s">
        <v>41370</v>
      </c>
      <c r="C20071" s="17">
        <v>7.0</v>
      </c>
      <c r="D20071" s="17">
        <v>1.034142214E7</v>
      </c>
      <c r="E20071" s="17">
        <v>3846354.0</v>
      </c>
      <c r="F20071" s="17">
        <v>8340309.0</v>
      </c>
      <c r="G20071" s="17">
        <v>1.624379E7</v>
      </c>
      <c r="H20071" s="17">
        <v>2.0526957E7</v>
      </c>
    </row>
    <row r="20072">
      <c r="A20072" s="7" t="s">
        <v>41369</v>
      </c>
      <c r="B20072" s="17" t="s">
        <v>41370</v>
      </c>
      <c r="C20072" s="17">
        <v>7.0</v>
      </c>
      <c r="D20072" s="17">
        <v>1.034142214E7</v>
      </c>
      <c r="E20072" s="17">
        <v>3846354.0</v>
      </c>
      <c r="F20072" s="17">
        <v>8340309.0</v>
      </c>
      <c r="G20072" s="17">
        <v>1.624379E7</v>
      </c>
      <c r="H20072" s="17">
        <v>2.0526957E7</v>
      </c>
    </row>
    <row r="20073">
      <c r="A20073" s="7" t="s">
        <v>41371</v>
      </c>
      <c r="B20073" s="17" t="s">
        <v>41372</v>
      </c>
      <c r="C20073" s="17">
        <v>1.0</v>
      </c>
      <c r="D20073" s="17">
        <v>1.7963684E7</v>
      </c>
      <c r="E20073" s="17">
        <v>1.7963684E7</v>
      </c>
      <c r="F20073" s="17">
        <v>1.7963684E7</v>
      </c>
      <c r="G20073" s="17">
        <v>1.7963684E7</v>
      </c>
      <c r="H20073" s="17">
        <v>1.7963684E7</v>
      </c>
    </row>
    <row r="20074">
      <c r="A20074" s="7" t="s">
        <v>41371</v>
      </c>
      <c r="B20074" s="17" t="s">
        <v>41372</v>
      </c>
      <c r="C20074" s="17">
        <v>1.0</v>
      </c>
      <c r="D20074" s="17">
        <v>1.7963684E7</v>
      </c>
      <c r="E20074" s="17">
        <v>1.7963684E7</v>
      </c>
      <c r="F20074" s="17">
        <v>1.7963684E7</v>
      </c>
      <c r="G20074" s="17">
        <v>1.7963684E7</v>
      </c>
      <c r="H20074" s="17">
        <v>1.7963684E7</v>
      </c>
    </row>
    <row r="20075">
      <c r="A20075" s="7" t="s">
        <v>41373</v>
      </c>
      <c r="B20075" s="17" t="s">
        <v>41374</v>
      </c>
      <c r="C20075" s="17">
        <v>2.0</v>
      </c>
      <c r="D20075" s="17">
        <v>2759819.0</v>
      </c>
      <c r="E20075" s="17">
        <v>2684544.0</v>
      </c>
      <c r="F20075" s="17">
        <v>2684544.0</v>
      </c>
      <c r="G20075" s="17">
        <v>2835094.0</v>
      </c>
      <c r="H20075" s="17">
        <v>2835094.0</v>
      </c>
    </row>
    <row r="20076">
      <c r="A20076" s="7" t="s">
        <v>41373</v>
      </c>
      <c r="B20076" s="17" t="s">
        <v>41374</v>
      </c>
      <c r="C20076" s="17">
        <v>2.0</v>
      </c>
      <c r="D20076" s="17">
        <v>2759819.0</v>
      </c>
      <c r="E20076" s="17">
        <v>2684544.0</v>
      </c>
      <c r="F20076" s="17">
        <v>2684544.0</v>
      </c>
      <c r="G20076" s="17">
        <v>2835094.0</v>
      </c>
      <c r="H20076" s="17">
        <v>2835094.0</v>
      </c>
    </row>
    <row r="20077">
      <c r="A20077" s="7" t="s">
        <v>41375</v>
      </c>
      <c r="B20077" s="17" t="s">
        <v>41376</v>
      </c>
      <c r="C20077" s="17">
        <v>1.0</v>
      </c>
      <c r="D20077" s="17">
        <v>1.2151941E7</v>
      </c>
      <c r="E20077" s="17">
        <v>1.2151941E7</v>
      </c>
      <c r="F20077" s="17">
        <v>1.2151941E7</v>
      </c>
      <c r="G20077" s="17">
        <v>1.2151941E7</v>
      </c>
      <c r="H20077" s="17">
        <v>1.2151941E7</v>
      </c>
    </row>
    <row r="20078">
      <c r="A20078" s="7" t="s">
        <v>41375</v>
      </c>
      <c r="B20078" s="17" t="s">
        <v>41376</v>
      </c>
      <c r="C20078" s="17">
        <v>1.0</v>
      </c>
      <c r="D20078" s="17">
        <v>1.2151941E7</v>
      </c>
      <c r="E20078" s="17">
        <v>1.2151941E7</v>
      </c>
      <c r="F20078" s="17">
        <v>1.2151941E7</v>
      </c>
      <c r="G20078" s="17">
        <v>1.2151941E7</v>
      </c>
      <c r="H20078" s="17">
        <v>1.2151941E7</v>
      </c>
    </row>
    <row r="20079">
      <c r="A20079" s="7" t="s">
        <v>41377</v>
      </c>
      <c r="B20079" s="17" t="s">
        <v>41378</v>
      </c>
      <c r="C20079" s="17">
        <v>45.0</v>
      </c>
      <c r="D20079" s="17">
        <v>9577407.0</v>
      </c>
      <c r="E20079" s="17">
        <v>4194532.0</v>
      </c>
      <c r="F20079" s="17">
        <v>7092658.0</v>
      </c>
      <c r="G20079" s="17">
        <v>1.2993366E7</v>
      </c>
      <c r="H20079" s="17">
        <v>1.9261124E7</v>
      </c>
    </row>
    <row r="20080">
      <c r="A20080" s="7" t="s">
        <v>41377</v>
      </c>
      <c r="B20080" s="17" t="s">
        <v>41378</v>
      </c>
      <c r="C20080" s="17">
        <v>45.0</v>
      </c>
      <c r="D20080" s="17">
        <v>9577407.0</v>
      </c>
      <c r="E20080" s="17">
        <v>4194532.0</v>
      </c>
      <c r="F20080" s="17">
        <v>7092658.0</v>
      </c>
      <c r="G20080" s="17">
        <v>1.2993366E7</v>
      </c>
      <c r="H20080" s="17">
        <v>1.9261124E7</v>
      </c>
    </row>
    <row r="20081">
      <c r="A20081" s="7" t="s">
        <v>41379</v>
      </c>
      <c r="B20081" s="17" t="s">
        <v>41380</v>
      </c>
      <c r="C20081" s="17">
        <v>36.0</v>
      </c>
      <c r="D20081" s="17">
        <v>1.016150336E7</v>
      </c>
      <c r="E20081" s="17">
        <v>3617596.0</v>
      </c>
      <c r="F20081" s="17">
        <v>6024749.0</v>
      </c>
      <c r="G20081" s="17">
        <v>9972454.0</v>
      </c>
      <c r="H20081" s="17">
        <v>1.5525045E7</v>
      </c>
    </row>
    <row r="20082">
      <c r="A20082" s="7" t="s">
        <v>41379</v>
      </c>
      <c r="B20082" s="17" t="s">
        <v>41380</v>
      </c>
      <c r="C20082" s="17">
        <v>36.0</v>
      </c>
      <c r="D20082" s="17">
        <v>1.016150336E7</v>
      </c>
      <c r="E20082" s="17">
        <v>3617596.0</v>
      </c>
      <c r="F20082" s="17">
        <v>6024749.0</v>
      </c>
      <c r="G20082" s="17">
        <v>9972454.0</v>
      </c>
      <c r="H20082" s="17">
        <v>1.5525045E7</v>
      </c>
    </row>
    <row r="20083">
      <c r="A20083" s="7" t="s">
        <v>41381</v>
      </c>
      <c r="B20083" s="17" t="s">
        <v>41382</v>
      </c>
      <c r="C20083" s="17">
        <v>13.0</v>
      </c>
      <c r="D20083" s="17">
        <v>1.227731138E7</v>
      </c>
      <c r="E20083" s="17">
        <v>5882165.0</v>
      </c>
      <c r="F20083" s="17">
        <v>8866969.0</v>
      </c>
      <c r="G20083" s="17">
        <v>1.3284102E7</v>
      </c>
      <c r="H20083" s="17">
        <v>2.4697458E7</v>
      </c>
    </row>
    <row r="20084">
      <c r="A20084" s="7" t="s">
        <v>41381</v>
      </c>
      <c r="B20084" s="17" t="s">
        <v>41382</v>
      </c>
      <c r="C20084" s="17">
        <v>13.0</v>
      </c>
      <c r="D20084" s="17">
        <v>1.227731138E7</v>
      </c>
      <c r="E20084" s="17">
        <v>5882165.0</v>
      </c>
      <c r="F20084" s="17">
        <v>8866969.0</v>
      </c>
      <c r="G20084" s="17">
        <v>1.3284102E7</v>
      </c>
      <c r="H20084" s="17">
        <v>2.4697458E7</v>
      </c>
    </row>
    <row r="20085">
      <c r="A20085" s="7" t="s">
        <v>41383</v>
      </c>
      <c r="B20085" s="17" t="s">
        <v>41385</v>
      </c>
      <c r="C20085" s="17">
        <v>13.0</v>
      </c>
      <c r="D20085" s="17">
        <v>1.584409077E7</v>
      </c>
      <c r="E20085" s="17">
        <v>5515046.0</v>
      </c>
      <c r="F20085" s="17">
        <v>1.1312373E7</v>
      </c>
      <c r="G20085" s="17">
        <v>1.7131577E7</v>
      </c>
      <c r="H20085" s="17">
        <v>3.537727E7</v>
      </c>
    </row>
    <row r="20086">
      <c r="A20086" s="7" t="s">
        <v>41383</v>
      </c>
      <c r="B20086" s="17" t="s">
        <v>41385</v>
      </c>
      <c r="C20086" s="17">
        <v>13.0</v>
      </c>
      <c r="D20086" s="17">
        <v>1.584409077E7</v>
      </c>
      <c r="E20086" s="17">
        <v>5515046.0</v>
      </c>
      <c r="F20086" s="17">
        <v>1.1312373E7</v>
      </c>
      <c r="G20086" s="17">
        <v>1.7131577E7</v>
      </c>
      <c r="H20086" s="17">
        <v>3.537727E7</v>
      </c>
    </row>
    <row r="20087">
      <c r="A20087" s="7" t="s">
        <v>41386</v>
      </c>
      <c r="B20087" s="17" t="s">
        <v>41387</v>
      </c>
      <c r="C20087" s="17">
        <v>1.0</v>
      </c>
      <c r="D20087" s="17">
        <v>1.5920806E7</v>
      </c>
      <c r="E20087" s="17">
        <v>1.5920806E7</v>
      </c>
      <c r="F20087" s="17">
        <v>1.5920806E7</v>
      </c>
      <c r="G20087" s="17">
        <v>1.5920806E7</v>
      </c>
      <c r="H20087" s="17">
        <v>1.5920806E7</v>
      </c>
    </row>
    <row r="20088">
      <c r="A20088" s="7" t="s">
        <v>41386</v>
      </c>
      <c r="B20088" s="17" t="s">
        <v>41387</v>
      </c>
      <c r="C20088" s="17">
        <v>1.0</v>
      </c>
      <c r="D20088" s="17">
        <v>1.5920806E7</v>
      </c>
      <c r="E20088" s="17">
        <v>1.5920806E7</v>
      </c>
      <c r="F20088" s="17">
        <v>1.5920806E7</v>
      </c>
      <c r="G20088" s="17">
        <v>1.5920806E7</v>
      </c>
      <c r="H20088" s="17">
        <v>1.5920806E7</v>
      </c>
    </row>
    <row r="20089">
      <c r="A20089" s="7" t="s">
        <v>41388</v>
      </c>
      <c r="B20089" s="17" t="s">
        <v>41389</v>
      </c>
      <c r="C20089" s="17">
        <v>1.0</v>
      </c>
      <c r="D20089" s="17">
        <v>3958488.0</v>
      </c>
      <c r="E20089" s="17">
        <v>3958488.0</v>
      </c>
      <c r="F20089" s="17">
        <v>3958488.0</v>
      </c>
      <c r="G20089" s="17">
        <v>3958488.0</v>
      </c>
      <c r="H20089" s="17">
        <v>3958488.0</v>
      </c>
    </row>
    <row r="20090">
      <c r="A20090" s="7" t="s">
        <v>41388</v>
      </c>
      <c r="B20090" s="17" t="s">
        <v>41389</v>
      </c>
      <c r="C20090" s="17">
        <v>1.0</v>
      </c>
      <c r="D20090" s="17">
        <v>3958488.0</v>
      </c>
      <c r="E20090" s="17">
        <v>3958488.0</v>
      </c>
      <c r="F20090" s="17">
        <v>3958488.0</v>
      </c>
      <c r="G20090" s="17">
        <v>3958488.0</v>
      </c>
      <c r="H20090" s="17">
        <v>3958488.0</v>
      </c>
    </row>
    <row r="20091">
      <c r="A20091" s="7" t="s">
        <v>41390</v>
      </c>
      <c r="B20091" s="17" t="s">
        <v>41391</v>
      </c>
      <c r="C20091" s="17">
        <v>9.0</v>
      </c>
      <c r="D20091" s="17">
        <v>1.306521822E7</v>
      </c>
      <c r="E20091" s="17">
        <v>6699175.0</v>
      </c>
      <c r="F20091" s="17">
        <v>9396476.0</v>
      </c>
      <c r="G20091" s="17">
        <v>1.6641914E7</v>
      </c>
      <c r="H20091" s="17">
        <v>3.9456188E7</v>
      </c>
    </row>
    <row r="20092">
      <c r="A20092" s="7" t="s">
        <v>41390</v>
      </c>
      <c r="B20092" s="17" t="s">
        <v>41391</v>
      </c>
      <c r="C20092" s="17">
        <v>9.0</v>
      </c>
      <c r="D20092" s="17">
        <v>1.306521822E7</v>
      </c>
      <c r="E20092" s="17">
        <v>6699175.0</v>
      </c>
      <c r="F20092" s="17">
        <v>9396476.0</v>
      </c>
      <c r="G20092" s="17">
        <v>1.6641914E7</v>
      </c>
      <c r="H20092" s="17">
        <v>3.9456188E7</v>
      </c>
    </row>
    <row r="20093">
      <c r="A20093" s="7" t="s">
        <v>41392</v>
      </c>
      <c r="B20093" s="17" t="s">
        <v>41393</v>
      </c>
      <c r="C20093" s="17">
        <v>3.0</v>
      </c>
      <c r="D20093" s="17">
        <v>9081241.333</v>
      </c>
      <c r="E20093" s="17">
        <v>5494942.0</v>
      </c>
      <c r="F20093" s="17">
        <v>1.0332561E7</v>
      </c>
      <c r="G20093" s="17">
        <v>1.1416221E7</v>
      </c>
      <c r="H20093" s="17">
        <v>1.1416221E7</v>
      </c>
    </row>
    <row r="20094">
      <c r="A20094" s="7" t="s">
        <v>41392</v>
      </c>
      <c r="B20094" s="17" t="s">
        <v>41393</v>
      </c>
      <c r="C20094" s="17">
        <v>3.0</v>
      </c>
      <c r="D20094" s="17">
        <v>9081241.333</v>
      </c>
      <c r="E20094" s="17">
        <v>5494942.0</v>
      </c>
      <c r="F20094" s="17">
        <v>1.0332561E7</v>
      </c>
      <c r="G20094" s="17">
        <v>1.1416221E7</v>
      </c>
      <c r="H20094" s="17">
        <v>1.1416221E7</v>
      </c>
    </row>
    <row r="20095">
      <c r="A20095" s="7" t="s">
        <v>41394</v>
      </c>
      <c r="B20095" s="17" t="s">
        <v>41395</v>
      </c>
      <c r="C20095" s="17">
        <v>17.0</v>
      </c>
      <c r="D20095" s="17">
        <v>1.127618618E7</v>
      </c>
      <c r="E20095" s="17">
        <v>5820394.0</v>
      </c>
      <c r="F20095" s="17">
        <v>8747338.0</v>
      </c>
      <c r="G20095" s="17">
        <v>1.3594182E7</v>
      </c>
      <c r="H20095" s="17">
        <v>2.3475936E7</v>
      </c>
    </row>
    <row r="20096">
      <c r="A20096" s="7" t="s">
        <v>41394</v>
      </c>
      <c r="B20096" s="17" t="s">
        <v>41395</v>
      </c>
      <c r="C20096" s="17">
        <v>17.0</v>
      </c>
      <c r="D20096" s="17">
        <v>1.127618618E7</v>
      </c>
      <c r="E20096" s="17">
        <v>5820394.0</v>
      </c>
      <c r="F20096" s="17">
        <v>8747338.0</v>
      </c>
      <c r="G20096" s="17">
        <v>1.3594182E7</v>
      </c>
      <c r="H20096" s="17">
        <v>2.3475936E7</v>
      </c>
    </row>
    <row r="20097">
      <c r="A20097" s="7" t="s">
        <v>41396</v>
      </c>
      <c r="B20097" s="17" t="s">
        <v>41397</v>
      </c>
      <c r="C20097" s="17">
        <v>1.0</v>
      </c>
      <c r="D20097" s="17">
        <v>1.1331657E7</v>
      </c>
      <c r="E20097" s="17">
        <v>1.1331657E7</v>
      </c>
      <c r="F20097" s="17">
        <v>1.1331657E7</v>
      </c>
      <c r="G20097" s="17">
        <v>1.1331657E7</v>
      </c>
      <c r="H20097" s="17">
        <v>1.1331657E7</v>
      </c>
    </row>
    <row r="20098">
      <c r="A20098" s="7" t="s">
        <v>41396</v>
      </c>
      <c r="B20098" s="17" t="s">
        <v>41397</v>
      </c>
      <c r="C20098" s="17">
        <v>1.0</v>
      </c>
      <c r="D20098" s="17">
        <v>1.1331657E7</v>
      </c>
      <c r="E20098" s="17">
        <v>1.1331657E7</v>
      </c>
      <c r="F20098" s="17">
        <v>1.1331657E7</v>
      </c>
      <c r="G20098" s="17">
        <v>1.1331657E7</v>
      </c>
      <c r="H20098" s="17">
        <v>1.1331657E7</v>
      </c>
    </row>
    <row r="20099">
      <c r="A20099" s="7" t="s">
        <v>41398</v>
      </c>
      <c r="B20099" s="17" t="s">
        <v>41399</v>
      </c>
      <c r="C20099" s="17">
        <v>2.0</v>
      </c>
      <c r="D20099" s="17">
        <v>5.41025475E7</v>
      </c>
      <c r="E20099" s="17">
        <v>5.20432E7</v>
      </c>
      <c r="F20099" s="17">
        <v>5.20432E7</v>
      </c>
      <c r="G20099" s="17">
        <v>5.6161895E7</v>
      </c>
      <c r="H20099" s="17">
        <v>5.6161895E7</v>
      </c>
    </row>
    <row r="20100">
      <c r="A20100" s="7" t="s">
        <v>41398</v>
      </c>
      <c r="B20100" s="17" t="s">
        <v>41399</v>
      </c>
      <c r="C20100" s="17">
        <v>2.0</v>
      </c>
      <c r="D20100" s="17">
        <v>5.41025475E7</v>
      </c>
      <c r="E20100" s="17">
        <v>5.20432E7</v>
      </c>
      <c r="F20100" s="17">
        <v>5.20432E7</v>
      </c>
      <c r="G20100" s="17">
        <v>5.6161895E7</v>
      </c>
      <c r="H20100" s="17">
        <v>5.6161895E7</v>
      </c>
    </row>
    <row r="20101">
      <c r="A20101" s="7" t="s">
        <v>41401</v>
      </c>
      <c r="B20101" s="17" t="s">
        <v>41402</v>
      </c>
      <c r="C20101" s="17">
        <v>1.0</v>
      </c>
      <c r="D20101" s="17">
        <v>8.4544206E7</v>
      </c>
      <c r="E20101" s="17">
        <v>8.4544206E7</v>
      </c>
      <c r="F20101" s="17">
        <v>8.4544206E7</v>
      </c>
      <c r="G20101" s="17">
        <v>8.4544206E7</v>
      </c>
      <c r="H20101" s="17">
        <v>8.4544206E7</v>
      </c>
    </row>
    <row r="20102">
      <c r="A20102" s="7" t="s">
        <v>41401</v>
      </c>
      <c r="B20102" s="17" t="s">
        <v>41402</v>
      </c>
      <c r="C20102" s="17">
        <v>1.0</v>
      </c>
      <c r="D20102" s="17">
        <v>8.4544206E7</v>
      </c>
      <c r="E20102" s="17">
        <v>8.4544206E7</v>
      </c>
      <c r="F20102" s="17">
        <v>8.4544206E7</v>
      </c>
      <c r="G20102" s="17">
        <v>8.4544206E7</v>
      </c>
      <c r="H20102" s="17">
        <v>8.4544206E7</v>
      </c>
    </row>
    <row r="20103">
      <c r="A20103" s="7" t="s">
        <v>41403</v>
      </c>
      <c r="B20103" s="17" t="s">
        <v>41404</v>
      </c>
      <c r="C20103" s="17">
        <v>2.0</v>
      </c>
      <c r="D20103" s="17">
        <v>7170121.5</v>
      </c>
      <c r="E20103" s="17">
        <v>6131018.0</v>
      </c>
      <c r="F20103" s="17">
        <v>6131018.0</v>
      </c>
      <c r="G20103" s="17">
        <v>8209225.0</v>
      </c>
      <c r="H20103" s="17">
        <v>8209225.0</v>
      </c>
    </row>
    <row r="20104">
      <c r="A20104" s="7" t="s">
        <v>41403</v>
      </c>
      <c r="B20104" s="17" t="s">
        <v>41404</v>
      </c>
      <c r="C20104" s="17">
        <v>2.0</v>
      </c>
      <c r="D20104" s="17">
        <v>7170121.5</v>
      </c>
      <c r="E20104" s="17">
        <v>6131018.0</v>
      </c>
      <c r="F20104" s="17">
        <v>6131018.0</v>
      </c>
      <c r="G20104" s="17">
        <v>8209225.0</v>
      </c>
      <c r="H20104" s="17">
        <v>8209225.0</v>
      </c>
    </row>
    <row r="20105">
      <c r="A20105" s="7" t="s">
        <v>41405</v>
      </c>
      <c r="B20105" s="17" t="s">
        <v>41406</v>
      </c>
      <c r="C20105" s="17">
        <v>16.0</v>
      </c>
      <c r="D20105" s="17">
        <v>1.382861019E7</v>
      </c>
      <c r="E20105" s="17">
        <v>4344551.0</v>
      </c>
      <c r="F20105" s="17">
        <v>8980295.0</v>
      </c>
      <c r="G20105" s="17">
        <v>1.4104638E7</v>
      </c>
      <c r="H20105" s="17">
        <v>2.7497143E7</v>
      </c>
    </row>
    <row r="20106">
      <c r="A20106" s="7" t="s">
        <v>41405</v>
      </c>
      <c r="B20106" s="17" t="s">
        <v>41406</v>
      </c>
      <c r="C20106" s="17">
        <v>16.0</v>
      </c>
      <c r="D20106" s="17">
        <v>1.382861019E7</v>
      </c>
      <c r="E20106" s="17">
        <v>4344551.0</v>
      </c>
      <c r="F20106" s="17">
        <v>8980295.0</v>
      </c>
      <c r="G20106" s="17">
        <v>1.4104638E7</v>
      </c>
      <c r="H20106" s="17">
        <v>2.7497143E7</v>
      </c>
    </row>
    <row r="20107">
      <c r="A20107" s="7" t="s">
        <v>41407</v>
      </c>
      <c r="B20107" s="17" t="s">
        <v>41408</v>
      </c>
      <c r="C20107" s="17">
        <v>12.0</v>
      </c>
      <c r="D20107" s="17">
        <v>1.390373108E7</v>
      </c>
      <c r="E20107" s="17">
        <v>7469891.0</v>
      </c>
      <c r="F20107" s="17">
        <v>8096209.0</v>
      </c>
      <c r="G20107" s="17">
        <v>1.0769009E7</v>
      </c>
      <c r="H20107" s="17">
        <v>2.9783212E7</v>
      </c>
    </row>
    <row r="20108">
      <c r="A20108" s="7" t="s">
        <v>41407</v>
      </c>
      <c r="B20108" s="17" t="s">
        <v>41408</v>
      </c>
      <c r="C20108" s="17">
        <v>12.0</v>
      </c>
      <c r="D20108" s="17">
        <v>1.390373108E7</v>
      </c>
      <c r="E20108" s="17">
        <v>7469891.0</v>
      </c>
      <c r="F20108" s="17">
        <v>8096209.0</v>
      </c>
      <c r="G20108" s="17">
        <v>1.0769009E7</v>
      </c>
      <c r="H20108" s="17">
        <v>2.9783212E7</v>
      </c>
    </row>
    <row r="20109">
      <c r="A20109" s="7" t="s">
        <v>41409</v>
      </c>
      <c r="B20109" s="17" t="s">
        <v>41410</v>
      </c>
      <c r="C20109" s="17">
        <v>8.0</v>
      </c>
      <c r="D20109" s="17">
        <v>3.9024258E7</v>
      </c>
      <c r="E20109" s="17">
        <v>3952967.0</v>
      </c>
      <c r="F20109" s="17">
        <v>1.769035E7</v>
      </c>
      <c r="G20109" s="17">
        <v>3.7074878E7</v>
      </c>
      <c r="H20109" s="17">
        <v>1.69846665E8</v>
      </c>
    </row>
    <row r="20110">
      <c r="A20110" s="7" t="s">
        <v>41409</v>
      </c>
      <c r="B20110" s="17" t="s">
        <v>41410</v>
      </c>
      <c r="C20110" s="17">
        <v>8.0</v>
      </c>
      <c r="D20110" s="17">
        <v>3.9024258E7</v>
      </c>
      <c r="E20110" s="17">
        <v>3952967.0</v>
      </c>
      <c r="F20110" s="17">
        <v>1.769035E7</v>
      </c>
      <c r="G20110" s="17">
        <v>3.7074878E7</v>
      </c>
      <c r="H20110" s="17">
        <v>1.69846665E8</v>
      </c>
    </row>
    <row r="20111">
      <c r="A20111" s="7" t="s">
        <v>41412</v>
      </c>
      <c r="B20111" s="17" t="s">
        <v>41413</v>
      </c>
      <c r="C20111" s="17">
        <v>1.0</v>
      </c>
      <c r="D20111" s="17">
        <v>4993086.0</v>
      </c>
      <c r="E20111" s="17">
        <v>4993086.0</v>
      </c>
      <c r="F20111" s="17">
        <v>4993086.0</v>
      </c>
      <c r="G20111" s="17">
        <v>4993086.0</v>
      </c>
      <c r="H20111" s="17">
        <v>4993086.0</v>
      </c>
    </row>
    <row r="20112">
      <c r="A20112" s="7" t="s">
        <v>41412</v>
      </c>
      <c r="B20112" s="17" t="s">
        <v>41413</v>
      </c>
      <c r="C20112" s="17">
        <v>1.0</v>
      </c>
      <c r="D20112" s="17">
        <v>4993086.0</v>
      </c>
      <c r="E20112" s="17">
        <v>4993086.0</v>
      </c>
      <c r="F20112" s="17">
        <v>4993086.0</v>
      </c>
      <c r="G20112" s="17">
        <v>4993086.0</v>
      </c>
      <c r="H20112" s="17">
        <v>4993086.0</v>
      </c>
    </row>
    <row r="20113">
      <c r="A20113" s="7" t="s">
        <v>41414</v>
      </c>
      <c r="B20113" s="17" t="s">
        <v>41415</v>
      </c>
      <c r="C20113" s="17">
        <v>1.0</v>
      </c>
      <c r="D20113" s="17">
        <v>7329001.0</v>
      </c>
      <c r="E20113" s="17">
        <v>7329001.0</v>
      </c>
      <c r="F20113" s="17">
        <v>7329001.0</v>
      </c>
      <c r="G20113" s="17">
        <v>7329001.0</v>
      </c>
      <c r="H20113" s="17">
        <v>7329001.0</v>
      </c>
    </row>
    <row r="20114">
      <c r="A20114" s="7" t="s">
        <v>41414</v>
      </c>
      <c r="B20114" s="17" t="s">
        <v>41415</v>
      </c>
      <c r="C20114" s="17">
        <v>1.0</v>
      </c>
      <c r="D20114" s="17">
        <v>7329001.0</v>
      </c>
      <c r="E20114" s="17">
        <v>7329001.0</v>
      </c>
      <c r="F20114" s="17">
        <v>7329001.0</v>
      </c>
      <c r="G20114" s="17">
        <v>7329001.0</v>
      </c>
      <c r="H20114" s="17">
        <v>7329001.0</v>
      </c>
    </row>
    <row r="20115">
      <c r="A20115" s="7" t="s">
        <v>41416</v>
      </c>
      <c r="B20115" s="17" t="s">
        <v>41417</v>
      </c>
      <c r="C20115" s="17">
        <v>6.0</v>
      </c>
      <c r="D20115" s="17">
        <v>9980487.167</v>
      </c>
      <c r="E20115" s="17">
        <v>3619163.0</v>
      </c>
      <c r="F20115" s="17">
        <v>3851331.0</v>
      </c>
      <c r="G20115" s="17">
        <v>1.1443934E7</v>
      </c>
      <c r="H20115" s="17">
        <v>3.36586E7</v>
      </c>
    </row>
    <row r="20116">
      <c r="A20116" s="7" t="s">
        <v>41416</v>
      </c>
      <c r="B20116" s="17" t="s">
        <v>41417</v>
      </c>
      <c r="C20116" s="17">
        <v>6.0</v>
      </c>
      <c r="D20116" s="17">
        <v>9980487.167</v>
      </c>
      <c r="E20116" s="17">
        <v>3619163.0</v>
      </c>
      <c r="F20116" s="17">
        <v>3851331.0</v>
      </c>
      <c r="G20116" s="17">
        <v>1.1443934E7</v>
      </c>
      <c r="H20116" s="17">
        <v>3.36586E7</v>
      </c>
    </row>
    <row r="20117">
      <c r="A20117" s="7" t="s">
        <v>41418</v>
      </c>
      <c r="B20117" s="17" t="s">
        <v>41419</v>
      </c>
      <c r="C20117" s="17">
        <v>1.0</v>
      </c>
      <c r="D20117" s="17">
        <v>7644577.0</v>
      </c>
      <c r="E20117" s="17">
        <v>7644577.0</v>
      </c>
      <c r="F20117" s="17">
        <v>7644577.0</v>
      </c>
      <c r="G20117" s="17">
        <v>7644577.0</v>
      </c>
      <c r="H20117" s="17">
        <v>7644577.0</v>
      </c>
    </row>
    <row r="20118">
      <c r="A20118" s="7" t="s">
        <v>41418</v>
      </c>
      <c r="B20118" s="17" t="s">
        <v>41419</v>
      </c>
      <c r="C20118" s="17">
        <v>1.0</v>
      </c>
      <c r="D20118" s="17">
        <v>7644577.0</v>
      </c>
      <c r="E20118" s="17">
        <v>7644577.0</v>
      </c>
      <c r="F20118" s="17">
        <v>7644577.0</v>
      </c>
      <c r="G20118" s="17">
        <v>7644577.0</v>
      </c>
      <c r="H20118" s="17">
        <v>7644577.0</v>
      </c>
    </row>
    <row r="20119">
      <c r="A20119" s="7" t="s">
        <v>41420</v>
      </c>
      <c r="B20119" s="17" t="s">
        <v>41421</v>
      </c>
      <c r="C20119" s="17">
        <v>2.0</v>
      </c>
      <c r="D20119" s="17">
        <v>3.91388055E7</v>
      </c>
      <c r="E20119" s="17">
        <v>6714102.0</v>
      </c>
      <c r="F20119" s="17">
        <v>6714102.0</v>
      </c>
      <c r="G20119" s="17">
        <v>7.1563509E7</v>
      </c>
      <c r="H20119" s="17">
        <v>7.1563509E7</v>
      </c>
    </row>
    <row r="20120">
      <c r="A20120" s="7" t="s">
        <v>41420</v>
      </c>
      <c r="B20120" s="17" t="s">
        <v>41421</v>
      </c>
      <c r="C20120" s="17">
        <v>2.0</v>
      </c>
      <c r="D20120" s="17">
        <v>3.91388055E7</v>
      </c>
      <c r="E20120" s="17">
        <v>6714102.0</v>
      </c>
      <c r="F20120" s="17">
        <v>6714102.0</v>
      </c>
      <c r="G20120" s="17">
        <v>7.1563509E7</v>
      </c>
      <c r="H20120" s="17">
        <v>7.1563509E7</v>
      </c>
    </row>
    <row r="20121">
      <c r="A20121" s="7" t="s">
        <v>41423</v>
      </c>
      <c r="B20121" s="17" t="s">
        <v>41424</v>
      </c>
      <c r="C20121" s="17">
        <v>2.0</v>
      </c>
      <c r="D20121" s="17">
        <v>1.8470113E7</v>
      </c>
      <c r="E20121" s="17">
        <v>1.7879449E7</v>
      </c>
      <c r="F20121" s="17">
        <v>1.7879449E7</v>
      </c>
      <c r="G20121" s="17">
        <v>1.9060777E7</v>
      </c>
      <c r="H20121" s="17">
        <v>1.9060777E7</v>
      </c>
    </row>
    <row r="20122">
      <c r="A20122" s="7" t="s">
        <v>41423</v>
      </c>
      <c r="B20122" s="17" t="s">
        <v>41424</v>
      </c>
      <c r="C20122" s="17">
        <v>2.0</v>
      </c>
      <c r="D20122" s="17">
        <v>1.8470113E7</v>
      </c>
      <c r="E20122" s="17">
        <v>1.7879449E7</v>
      </c>
      <c r="F20122" s="17">
        <v>1.7879449E7</v>
      </c>
      <c r="G20122" s="17">
        <v>1.9060777E7</v>
      </c>
      <c r="H20122" s="17">
        <v>1.9060777E7</v>
      </c>
    </row>
    <row r="20123">
      <c r="A20123" s="7" t="s">
        <v>41425</v>
      </c>
      <c r="B20123" s="17" t="s">
        <v>41426</v>
      </c>
      <c r="C20123" s="17">
        <v>1.0</v>
      </c>
      <c r="D20123" s="17">
        <v>1.9579782E7</v>
      </c>
      <c r="E20123" s="17">
        <v>1.9579782E7</v>
      </c>
      <c r="F20123" s="17">
        <v>1.9579782E7</v>
      </c>
      <c r="G20123" s="17">
        <v>1.9579782E7</v>
      </c>
      <c r="H20123" s="17">
        <v>1.9579782E7</v>
      </c>
    </row>
    <row r="20124">
      <c r="A20124" s="7" t="s">
        <v>41425</v>
      </c>
      <c r="B20124" s="17" t="s">
        <v>41426</v>
      </c>
      <c r="C20124" s="17">
        <v>1.0</v>
      </c>
      <c r="D20124" s="17">
        <v>1.9579782E7</v>
      </c>
      <c r="E20124" s="17">
        <v>1.9579782E7</v>
      </c>
      <c r="F20124" s="17">
        <v>1.9579782E7</v>
      </c>
      <c r="G20124" s="17">
        <v>1.9579782E7</v>
      </c>
      <c r="H20124" s="17">
        <v>1.9579782E7</v>
      </c>
    </row>
    <row r="20125">
      <c r="A20125" s="7" t="s">
        <v>41427</v>
      </c>
      <c r="B20125" s="17" t="s">
        <v>41428</v>
      </c>
      <c r="C20125" s="17">
        <v>14.0</v>
      </c>
      <c r="D20125" s="17">
        <v>8761875.5</v>
      </c>
      <c r="E20125" s="17">
        <v>5909303.0</v>
      </c>
      <c r="F20125" s="17">
        <v>7403404.0</v>
      </c>
      <c r="G20125" s="17">
        <v>9877500.0</v>
      </c>
      <c r="H20125" s="17">
        <v>1.4074864E7</v>
      </c>
    </row>
    <row r="20126">
      <c r="A20126" s="7" t="s">
        <v>41427</v>
      </c>
      <c r="B20126" s="17" t="s">
        <v>41428</v>
      </c>
      <c r="C20126" s="17">
        <v>14.0</v>
      </c>
      <c r="D20126" s="17">
        <v>8761875.5</v>
      </c>
      <c r="E20126" s="17">
        <v>5909303.0</v>
      </c>
      <c r="F20126" s="17">
        <v>7403404.0</v>
      </c>
      <c r="G20126" s="17">
        <v>9877500.0</v>
      </c>
      <c r="H20126" s="17">
        <v>1.4074864E7</v>
      </c>
    </row>
    <row r="20127">
      <c r="A20127" s="7" t="s">
        <v>41429</v>
      </c>
      <c r="B20127" s="17" t="s">
        <v>41430</v>
      </c>
      <c r="C20127" s="17">
        <v>2.0</v>
      </c>
      <c r="D20127" s="17">
        <v>8066476.0</v>
      </c>
      <c r="E20127" s="17">
        <v>1837841.0</v>
      </c>
      <c r="F20127" s="17">
        <v>1837841.0</v>
      </c>
      <c r="G20127" s="17">
        <v>1.4295111E7</v>
      </c>
      <c r="H20127" s="17">
        <v>1.4295111E7</v>
      </c>
    </row>
    <row r="20128">
      <c r="A20128" s="7" t="s">
        <v>41429</v>
      </c>
      <c r="B20128" s="17" t="s">
        <v>41430</v>
      </c>
      <c r="C20128" s="17">
        <v>2.0</v>
      </c>
      <c r="D20128" s="17">
        <v>8066476.0</v>
      </c>
      <c r="E20128" s="17">
        <v>1837841.0</v>
      </c>
      <c r="F20128" s="17">
        <v>1837841.0</v>
      </c>
      <c r="G20128" s="17">
        <v>1.4295111E7</v>
      </c>
      <c r="H20128" s="17">
        <v>1.4295111E7</v>
      </c>
    </row>
    <row r="20129">
      <c r="A20129" s="7" t="s">
        <v>41432</v>
      </c>
      <c r="B20129" s="17" t="s">
        <v>41433</v>
      </c>
      <c r="C20129" s="17">
        <v>1.0</v>
      </c>
      <c r="D20129" s="17">
        <v>2156841.0</v>
      </c>
      <c r="E20129" s="17">
        <v>2156841.0</v>
      </c>
      <c r="F20129" s="17">
        <v>2156841.0</v>
      </c>
      <c r="G20129" s="17">
        <v>2156841.0</v>
      </c>
      <c r="H20129" s="17">
        <v>2156841.0</v>
      </c>
    </row>
    <row r="20130">
      <c r="A20130" s="7" t="s">
        <v>41432</v>
      </c>
      <c r="B20130" s="17" t="s">
        <v>41433</v>
      </c>
      <c r="C20130" s="17">
        <v>1.0</v>
      </c>
      <c r="D20130" s="17">
        <v>2156841.0</v>
      </c>
      <c r="E20130" s="17">
        <v>2156841.0</v>
      </c>
      <c r="F20130" s="17">
        <v>2156841.0</v>
      </c>
      <c r="G20130" s="17">
        <v>2156841.0</v>
      </c>
      <c r="H20130" s="17">
        <v>2156841.0</v>
      </c>
    </row>
    <row r="20131">
      <c r="A20131" s="7" t="s">
        <v>41434</v>
      </c>
      <c r="B20131" s="17" t="s">
        <v>41435</v>
      </c>
      <c r="C20131" s="17">
        <v>2.0</v>
      </c>
      <c r="D20131" s="17">
        <v>5671611.5</v>
      </c>
      <c r="E20131" s="17">
        <v>3760389.0</v>
      </c>
      <c r="F20131" s="17">
        <v>3760389.0</v>
      </c>
      <c r="G20131" s="17">
        <v>7582834.0</v>
      </c>
      <c r="H20131" s="17">
        <v>7582834.0</v>
      </c>
    </row>
    <row r="20132">
      <c r="A20132" s="7" t="s">
        <v>41434</v>
      </c>
      <c r="B20132" s="17" t="s">
        <v>41435</v>
      </c>
      <c r="C20132" s="17">
        <v>2.0</v>
      </c>
      <c r="D20132" s="17">
        <v>5671611.5</v>
      </c>
      <c r="E20132" s="17">
        <v>3760389.0</v>
      </c>
      <c r="F20132" s="17">
        <v>3760389.0</v>
      </c>
      <c r="G20132" s="17">
        <v>7582834.0</v>
      </c>
      <c r="H20132" s="17">
        <v>7582834.0</v>
      </c>
    </row>
    <row r="20133">
      <c r="A20133" s="7" t="s">
        <v>41436</v>
      </c>
      <c r="B20133" s="17" t="s">
        <v>41437</v>
      </c>
      <c r="C20133" s="17">
        <v>12.0</v>
      </c>
      <c r="D20133" s="17">
        <v>1.289610592E7</v>
      </c>
      <c r="E20133" s="17">
        <v>6224037.0</v>
      </c>
      <c r="F20133" s="17">
        <v>7454573.0</v>
      </c>
      <c r="G20133" s="17">
        <v>1.3660455E7</v>
      </c>
      <c r="H20133" s="17">
        <v>1.80361E7</v>
      </c>
    </row>
    <row r="20134">
      <c r="A20134" s="7" t="s">
        <v>41436</v>
      </c>
      <c r="B20134" s="17" t="s">
        <v>41437</v>
      </c>
      <c r="C20134" s="17">
        <v>12.0</v>
      </c>
      <c r="D20134" s="17">
        <v>1.289610592E7</v>
      </c>
      <c r="E20134" s="17">
        <v>6224037.0</v>
      </c>
      <c r="F20134" s="17">
        <v>7454573.0</v>
      </c>
      <c r="G20134" s="17">
        <v>1.3660455E7</v>
      </c>
      <c r="H20134" s="17">
        <v>1.80361E7</v>
      </c>
    </row>
    <row r="20135">
      <c r="A20135" s="7" t="s">
        <v>41438</v>
      </c>
      <c r="B20135" s="17" t="s">
        <v>41439</v>
      </c>
      <c r="C20135" s="17">
        <v>18.0</v>
      </c>
      <c r="D20135" s="17">
        <v>7320029.111</v>
      </c>
      <c r="E20135" s="17">
        <v>4628998.0</v>
      </c>
      <c r="F20135" s="17">
        <v>6471453.0</v>
      </c>
      <c r="G20135" s="17">
        <v>1.0191642E7</v>
      </c>
      <c r="H20135" s="17">
        <v>1.1345482E7</v>
      </c>
    </row>
    <row r="20136">
      <c r="A20136" s="7" t="s">
        <v>41438</v>
      </c>
      <c r="B20136" s="17" t="s">
        <v>41439</v>
      </c>
      <c r="C20136" s="17">
        <v>18.0</v>
      </c>
      <c r="D20136" s="17">
        <v>7320029.111</v>
      </c>
      <c r="E20136" s="17">
        <v>4628998.0</v>
      </c>
      <c r="F20136" s="17">
        <v>6471453.0</v>
      </c>
      <c r="G20136" s="17">
        <v>1.0191642E7</v>
      </c>
      <c r="H20136" s="17">
        <v>1.1345482E7</v>
      </c>
    </row>
    <row r="20137">
      <c r="A20137" s="7" t="s">
        <v>41441</v>
      </c>
      <c r="B20137" s="17" t="s">
        <v>41442</v>
      </c>
      <c r="C20137" s="17">
        <v>102.0</v>
      </c>
      <c r="D20137" s="17">
        <v>1.282504192E7</v>
      </c>
      <c r="E20137" s="17">
        <v>5022736.0</v>
      </c>
      <c r="F20137" s="17">
        <v>9158043.0</v>
      </c>
      <c r="G20137" s="17">
        <v>1.4569085E7</v>
      </c>
      <c r="H20137" s="17">
        <v>2.7715584E7</v>
      </c>
    </row>
    <row r="20138">
      <c r="A20138" s="7" t="s">
        <v>41441</v>
      </c>
      <c r="B20138" s="17" t="s">
        <v>41442</v>
      </c>
      <c r="C20138" s="17">
        <v>102.0</v>
      </c>
      <c r="D20138" s="17">
        <v>1.282504192E7</v>
      </c>
      <c r="E20138" s="17">
        <v>5022736.0</v>
      </c>
      <c r="F20138" s="17">
        <v>9158043.0</v>
      </c>
      <c r="G20138" s="17">
        <v>1.4569085E7</v>
      </c>
      <c r="H20138" s="17">
        <v>2.7715584E7</v>
      </c>
    </row>
    <row r="20139">
      <c r="A20139" s="7" t="s">
        <v>41443</v>
      </c>
      <c r="B20139" s="17" t="s">
        <v>41444</v>
      </c>
      <c r="C20139" s="17">
        <v>38.0</v>
      </c>
      <c r="D20139" s="17">
        <v>8172263.263</v>
      </c>
      <c r="E20139" s="17">
        <v>3147300.0</v>
      </c>
      <c r="F20139" s="17">
        <v>5849895.0</v>
      </c>
      <c r="G20139" s="17">
        <v>1.0471831E7</v>
      </c>
      <c r="H20139" s="17">
        <v>1.9537714E7</v>
      </c>
    </row>
    <row r="20140">
      <c r="A20140" s="7" t="s">
        <v>41443</v>
      </c>
      <c r="B20140" s="17" t="s">
        <v>41444</v>
      </c>
      <c r="C20140" s="17">
        <v>38.0</v>
      </c>
      <c r="D20140" s="17">
        <v>8172263.263</v>
      </c>
      <c r="E20140" s="17">
        <v>3147300.0</v>
      </c>
      <c r="F20140" s="17">
        <v>5849895.0</v>
      </c>
      <c r="G20140" s="17">
        <v>1.0471831E7</v>
      </c>
      <c r="H20140" s="17">
        <v>1.9537714E7</v>
      </c>
    </row>
    <row r="20141">
      <c r="A20141" s="7" t="s">
        <v>41445</v>
      </c>
      <c r="B20141" s="17" t="s">
        <v>41446</v>
      </c>
      <c r="C20141" s="17">
        <v>1.0</v>
      </c>
      <c r="D20141" s="17">
        <v>9485052.0</v>
      </c>
      <c r="E20141" s="17">
        <v>9485052.0</v>
      </c>
      <c r="F20141" s="17">
        <v>9485052.0</v>
      </c>
      <c r="G20141" s="17">
        <v>9485052.0</v>
      </c>
      <c r="H20141" s="17">
        <v>9485052.0</v>
      </c>
    </row>
    <row r="20142">
      <c r="A20142" s="7" t="s">
        <v>41445</v>
      </c>
      <c r="B20142" s="17" t="s">
        <v>41446</v>
      </c>
      <c r="C20142" s="17">
        <v>1.0</v>
      </c>
      <c r="D20142" s="17">
        <v>9485052.0</v>
      </c>
      <c r="E20142" s="17">
        <v>9485052.0</v>
      </c>
      <c r="F20142" s="17">
        <v>9485052.0</v>
      </c>
      <c r="G20142" s="17">
        <v>9485052.0</v>
      </c>
      <c r="H20142" s="17">
        <v>9485052.0</v>
      </c>
    </row>
    <row r="20143">
      <c r="A20143" s="7" t="s">
        <v>41447</v>
      </c>
      <c r="B20143" s="17" t="s">
        <v>41448</v>
      </c>
      <c r="C20143" s="17">
        <v>5.0</v>
      </c>
      <c r="D20143" s="17">
        <v>2.04407614E7</v>
      </c>
      <c r="E20143" s="17">
        <v>6636262.0</v>
      </c>
      <c r="F20143" s="17">
        <v>7440272.0</v>
      </c>
      <c r="G20143" s="17">
        <v>3.3553063E7</v>
      </c>
      <c r="H20143" s="17">
        <v>5.3752814E7</v>
      </c>
    </row>
    <row r="20144">
      <c r="A20144" s="7" t="s">
        <v>41447</v>
      </c>
      <c r="B20144" s="17" t="s">
        <v>41448</v>
      </c>
      <c r="C20144" s="17">
        <v>5.0</v>
      </c>
      <c r="D20144" s="17">
        <v>2.04407614E7</v>
      </c>
      <c r="E20144" s="17">
        <v>6636262.0</v>
      </c>
      <c r="F20144" s="17">
        <v>7440272.0</v>
      </c>
      <c r="G20144" s="17">
        <v>3.3553063E7</v>
      </c>
      <c r="H20144" s="17">
        <v>5.3752814E7</v>
      </c>
    </row>
    <row r="20145">
      <c r="A20145" s="7" t="s">
        <v>41450</v>
      </c>
      <c r="B20145" s="17" t="s">
        <v>41451</v>
      </c>
      <c r="C20145" s="17">
        <v>5.0</v>
      </c>
      <c r="D20145" s="17">
        <v>3.71637286E7</v>
      </c>
      <c r="E20145" s="17">
        <v>5876988.0</v>
      </c>
      <c r="F20145" s="17">
        <v>1.0003662E7</v>
      </c>
      <c r="G20145" s="17">
        <v>1.3633995E7</v>
      </c>
      <c r="H20145" s="17">
        <v>1.51629252E8</v>
      </c>
    </row>
    <row r="20146">
      <c r="A20146" s="7" t="s">
        <v>41450</v>
      </c>
      <c r="B20146" s="17" t="s">
        <v>41451</v>
      </c>
      <c r="C20146" s="17">
        <v>5.0</v>
      </c>
      <c r="D20146" s="17">
        <v>3.71637286E7</v>
      </c>
      <c r="E20146" s="17">
        <v>5876988.0</v>
      </c>
      <c r="F20146" s="17">
        <v>1.0003662E7</v>
      </c>
      <c r="G20146" s="17">
        <v>1.3633995E7</v>
      </c>
      <c r="H20146" s="17">
        <v>1.51629252E8</v>
      </c>
    </row>
    <row r="20147">
      <c r="A20147" s="7" t="s">
        <v>41452</v>
      </c>
      <c r="B20147" s="17" t="s">
        <v>41453</v>
      </c>
      <c r="C20147" s="17">
        <v>1.0</v>
      </c>
      <c r="D20147" s="17">
        <v>6727121.0</v>
      </c>
      <c r="E20147" s="17">
        <v>6727121.0</v>
      </c>
      <c r="F20147" s="17">
        <v>6727121.0</v>
      </c>
      <c r="G20147" s="17">
        <v>6727121.0</v>
      </c>
      <c r="H20147" s="17">
        <v>6727121.0</v>
      </c>
    </row>
    <row r="20148">
      <c r="A20148" s="7" t="s">
        <v>41452</v>
      </c>
      <c r="B20148" s="17" t="s">
        <v>41453</v>
      </c>
      <c r="C20148" s="17">
        <v>1.0</v>
      </c>
      <c r="D20148" s="17">
        <v>6727121.0</v>
      </c>
      <c r="E20148" s="17">
        <v>6727121.0</v>
      </c>
      <c r="F20148" s="17">
        <v>6727121.0</v>
      </c>
      <c r="G20148" s="17">
        <v>6727121.0</v>
      </c>
      <c r="H20148" s="17">
        <v>6727121.0</v>
      </c>
    </row>
    <row r="20149">
      <c r="A20149" s="7" t="s">
        <v>41454</v>
      </c>
      <c r="B20149" s="17" t="s">
        <v>41455</v>
      </c>
      <c r="C20149" s="17">
        <v>67.0</v>
      </c>
      <c r="D20149" s="17">
        <v>1.156001539E7</v>
      </c>
      <c r="E20149" s="17">
        <v>5683861.0</v>
      </c>
      <c r="F20149" s="17">
        <v>8983511.0</v>
      </c>
      <c r="G20149" s="17">
        <v>1.4236083E7</v>
      </c>
      <c r="H20149" s="17">
        <v>2.3013E7</v>
      </c>
    </row>
    <row r="20150">
      <c r="A20150" s="7" t="s">
        <v>41454</v>
      </c>
      <c r="B20150" s="17" t="s">
        <v>41455</v>
      </c>
      <c r="C20150" s="17">
        <v>67.0</v>
      </c>
      <c r="D20150" s="17">
        <v>1.156001539E7</v>
      </c>
      <c r="E20150" s="17">
        <v>5683861.0</v>
      </c>
      <c r="F20150" s="17">
        <v>8983511.0</v>
      </c>
      <c r="G20150" s="17">
        <v>1.4236083E7</v>
      </c>
      <c r="H20150" s="17">
        <v>2.3013E7</v>
      </c>
    </row>
    <row r="20151">
      <c r="A20151" s="7" t="s">
        <v>41457</v>
      </c>
      <c r="B20151" s="17" t="s">
        <v>41458</v>
      </c>
      <c r="C20151" s="17">
        <v>47.0</v>
      </c>
      <c r="D20151" s="17">
        <v>1.044223294E7</v>
      </c>
      <c r="E20151" s="17">
        <v>3724520.0</v>
      </c>
      <c r="F20151" s="17">
        <v>6994275.0</v>
      </c>
      <c r="G20151" s="17">
        <v>1.2697375E7</v>
      </c>
      <c r="H20151" s="17">
        <v>1.8237116E7</v>
      </c>
    </row>
    <row r="20152">
      <c r="A20152" s="7" t="s">
        <v>41457</v>
      </c>
      <c r="B20152" s="17" t="s">
        <v>41458</v>
      </c>
      <c r="C20152" s="17">
        <v>47.0</v>
      </c>
      <c r="D20152" s="17">
        <v>1.044223294E7</v>
      </c>
      <c r="E20152" s="17">
        <v>3724520.0</v>
      </c>
      <c r="F20152" s="17">
        <v>6994275.0</v>
      </c>
      <c r="G20152" s="17">
        <v>1.2697375E7</v>
      </c>
      <c r="H20152" s="17">
        <v>1.8237116E7</v>
      </c>
    </row>
    <row r="20153">
      <c r="A20153" s="7" t="s">
        <v>41459</v>
      </c>
      <c r="B20153" s="17" t="s">
        <v>41460</v>
      </c>
      <c r="C20153" s="17">
        <v>130.0</v>
      </c>
      <c r="D20153" s="17">
        <v>1.454621496E7</v>
      </c>
      <c r="E20153" s="17">
        <v>3907255.0</v>
      </c>
      <c r="F20153" s="17">
        <v>7557446.0</v>
      </c>
      <c r="G20153" s="17">
        <v>1.31476E7</v>
      </c>
      <c r="H20153" s="17">
        <v>2.1481325E7</v>
      </c>
    </row>
    <row r="20154">
      <c r="A20154" s="7" t="s">
        <v>41459</v>
      </c>
      <c r="B20154" s="17" t="s">
        <v>41460</v>
      </c>
      <c r="C20154" s="17">
        <v>130.0</v>
      </c>
      <c r="D20154" s="17">
        <v>1.454621496E7</v>
      </c>
      <c r="E20154" s="17">
        <v>3907255.0</v>
      </c>
      <c r="F20154" s="17">
        <v>7557446.0</v>
      </c>
      <c r="G20154" s="17">
        <v>1.31476E7</v>
      </c>
      <c r="H20154" s="17">
        <v>2.1481325E7</v>
      </c>
    </row>
    <row r="20155">
      <c r="A20155" s="7" t="s">
        <v>41461</v>
      </c>
      <c r="B20155" s="17" t="s">
        <v>41462</v>
      </c>
      <c r="C20155" s="17">
        <v>15.0</v>
      </c>
      <c r="D20155" s="17">
        <v>8819909.733</v>
      </c>
      <c r="E20155" s="17">
        <v>2391997.0</v>
      </c>
      <c r="F20155" s="17">
        <v>3119549.0</v>
      </c>
      <c r="G20155" s="17">
        <v>1.6068347E7</v>
      </c>
      <c r="H20155" s="17">
        <v>2.4031263E7</v>
      </c>
    </row>
    <row r="20156">
      <c r="A20156" s="7" t="s">
        <v>41461</v>
      </c>
      <c r="B20156" s="17" t="s">
        <v>41462</v>
      </c>
      <c r="C20156" s="17">
        <v>15.0</v>
      </c>
      <c r="D20156" s="17">
        <v>8819909.733</v>
      </c>
      <c r="E20156" s="17">
        <v>2391997.0</v>
      </c>
      <c r="F20156" s="17">
        <v>3119549.0</v>
      </c>
      <c r="G20156" s="17">
        <v>1.6068347E7</v>
      </c>
      <c r="H20156" s="17">
        <v>2.4031263E7</v>
      </c>
    </row>
    <row r="20157">
      <c r="A20157" s="7" t="s">
        <v>41463</v>
      </c>
      <c r="B20157" s="17" t="s">
        <v>41464</v>
      </c>
      <c r="C20157" s="17">
        <v>2.0</v>
      </c>
      <c r="D20157" s="17">
        <v>7158339.5</v>
      </c>
      <c r="E20157" s="17">
        <v>6614666.0</v>
      </c>
      <c r="F20157" s="17">
        <v>6614666.0</v>
      </c>
      <c r="G20157" s="17">
        <v>7702013.0</v>
      </c>
      <c r="H20157" s="17">
        <v>7702013.0</v>
      </c>
    </row>
    <row r="20158">
      <c r="A20158" s="7" t="s">
        <v>41463</v>
      </c>
      <c r="B20158" s="17" t="s">
        <v>41464</v>
      </c>
      <c r="C20158" s="17">
        <v>2.0</v>
      </c>
      <c r="D20158" s="17">
        <v>7158339.5</v>
      </c>
      <c r="E20158" s="17">
        <v>6614666.0</v>
      </c>
      <c r="F20158" s="17">
        <v>6614666.0</v>
      </c>
      <c r="G20158" s="17">
        <v>7702013.0</v>
      </c>
      <c r="H20158" s="17">
        <v>7702013.0</v>
      </c>
    </row>
    <row r="20159">
      <c r="A20159" s="7" t="s">
        <v>41466</v>
      </c>
      <c r="B20159" s="17" t="s">
        <v>41467</v>
      </c>
      <c r="C20159" s="17">
        <v>3.0</v>
      </c>
      <c r="D20159" s="17">
        <v>5962395.333</v>
      </c>
      <c r="E20159" s="17">
        <v>2730753.0</v>
      </c>
      <c r="F20159" s="17">
        <v>3601133.0</v>
      </c>
      <c r="G20159" s="17">
        <v>1.15553E7</v>
      </c>
      <c r="H20159" s="17">
        <v>1.15553E7</v>
      </c>
    </row>
    <row r="20160">
      <c r="A20160" s="7" t="s">
        <v>41466</v>
      </c>
      <c r="B20160" s="17" t="s">
        <v>41467</v>
      </c>
      <c r="C20160" s="17">
        <v>3.0</v>
      </c>
      <c r="D20160" s="17">
        <v>5962395.333</v>
      </c>
      <c r="E20160" s="17">
        <v>2730753.0</v>
      </c>
      <c r="F20160" s="17">
        <v>3601133.0</v>
      </c>
      <c r="G20160" s="17">
        <v>1.15553E7</v>
      </c>
      <c r="H20160" s="17">
        <v>1.15553E7</v>
      </c>
    </row>
    <row r="20161">
      <c r="A20161" s="7" t="s">
        <v>41468</v>
      </c>
      <c r="B20161" s="17" t="s">
        <v>41469</v>
      </c>
      <c r="C20161" s="17">
        <v>11.0</v>
      </c>
      <c r="D20161" s="17">
        <v>1.449245964E7</v>
      </c>
      <c r="E20161" s="17">
        <v>4746408.0</v>
      </c>
      <c r="F20161" s="17">
        <v>1.1053077E7</v>
      </c>
      <c r="G20161" s="17">
        <v>1.3630145E7</v>
      </c>
      <c r="H20161" s="17">
        <v>1.9544938E7</v>
      </c>
    </row>
    <row r="20162">
      <c r="A20162" s="7" t="s">
        <v>41468</v>
      </c>
      <c r="B20162" s="17" t="s">
        <v>41469</v>
      </c>
      <c r="C20162" s="17">
        <v>11.0</v>
      </c>
      <c r="D20162" s="17">
        <v>1.449245964E7</v>
      </c>
      <c r="E20162" s="17">
        <v>4746408.0</v>
      </c>
      <c r="F20162" s="17">
        <v>1.1053077E7</v>
      </c>
      <c r="G20162" s="17">
        <v>1.3630145E7</v>
      </c>
      <c r="H20162" s="17">
        <v>1.9544938E7</v>
      </c>
    </row>
    <row r="20163">
      <c r="A20163" s="7" t="s">
        <v>41470</v>
      </c>
      <c r="B20163" s="17" t="s">
        <v>41471</v>
      </c>
      <c r="C20163" s="17">
        <v>154.0</v>
      </c>
      <c r="D20163" s="17">
        <v>1.066531467E7</v>
      </c>
      <c r="E20163" s="17">
        <v>3850290.0</v>
      </c>
      <c r="F20163" s="17">
        <v>7058800.0</v>
      </c>
      <c r="G20163" s="17">
        <v>1.0900297E7</v>
      </c>
      <c r="H20163" s="17">
        <v>2.047095E7</v>
      </c>
    </row>
    <row r="20164">
      <c r="A20164" s="7" t="s">
        <v>41470</v>
      </c>
      <c r="B20164" s="17" t="s">
        <v>41471</v>
      </c>
      <c r="C20164" s="17">
        <v>154.0</v>
      </c>
      <c r="D20164" s="17">
        <v>1.066531467E7</v>
      </c>
      <c r="E20164" s="17">
        <v>3850290.0</v>
      </c>
      <c r="F20164" s="17">
        <v>7058800.0</v>
      </c>
      <c r="G20164" s="17">
        <v>1.0900297E7</v>
      </c>
      <c r="H20164" s="17">
        <v>2.047095E7</v>
      </c>
    </row>
    <row r="20165">
      <c r="A20165" s="7" t="s">
        <v>41472</v>
      </c>
      <c r="B20165" s="17" t="s">
        <v>41473</v>
      </c>
      <c r="C20165" s="17">
        <v>3.0</v>
      </c>
      <c r="D20165" s="17">
        <v>1.718784733E7</v>
      </c>
      <c r="E20165" s="17">
        <v>1.2743378E7</v>
      </c>
      <c r="F20165" s="17">
        <v>1.6065985E7</v>
      </c>
      <c r="G20165" s="17">
        <v>2.2754179E7</v>
      </c>
      <c r="H20165" s="17">
        <v>2.2754179E7</v>
      </c>
    </row>
    <row r="20166">
      <c r="A20166" s="7" t="s">
        <v>41472</v>
      </c>
      <c r="B20166" s="17" t="s">
        <v>41473</v>
      </c>
      <c r="C20166" s="17">
        <v>3.0</v>
      </c>
      <c r="D20166" s="17">
        <v>1.718784733E7</v>
      </c>
      <c r="E20166" s="17">
        <v>1.2743378E7</v>
      </c>
      <c r="F20166" s="17">
        <v>1.6065985E7</v>
      </c>
      <c r="G20166" s="17">
        <v>2.2754179E7</v>
      </c>
      <c r="H20166" s="17">
        <v>2.2754179E7</v>
      </c>
    </row>
    <row r="20167">
      <c r="A20167" s="7" t="s">
        <v>41474</v>
      </c>
      <c r="B20167" s="17" t="s">
        <v>41475</v>
      </c>
      <c r="C20167" s="17">
        <v>583.0</v>
      </c>
      <c r="D20167" s="17">
        <v>1.350435207E7</v>
      </c>
      <c r="E20167" s="17">
        <v>7423762.0</v>
      </c>
      <c r="F20167" s="17">
        <v>1.0779751E7</v>
      </c>
      <c r="G20167" s="17">
        <v>1.5326252E7</v>
      </c>
      <c r="H20167" s="17">
        <v>2.45095E7</v>
      </c>
    </row>
    <row r="20168">
      <c r="A20168" s="7" t="s">
        <v>41474</v>
      </c>
      <c r="B20168" s="17" t="s">
        <v>41475</v>
      </c>
      <c r="C20168" s="17">
        <v>583.0</v>
      </c>
      <c r="D20168" s="17">
        <v>1.350435207E7</v>
      </c>
      <c r="E20168" s="17">
        <v>7423762.0</v>
      </c>
      <c r="F20168" s="17">
        <v>1.0779751E7</v>
      </c>
      <c r="G20168" s="17">
        <v>1.5326252E7</v>
      </c>
      <c r="H20168" s="17">
        <v>2.45095E7</v>
      </c>
    </row>
    <row r="20169">
      <c r="A20169" s="7" t="s">
        <v>41477</v>
      </c>
      <c r="B20169" s="17" t="s">
        <v>41478</v>
      </c>
      <c r="C20169" s="17">
        <v>107.0</v>
      </c>
      <c r="D20169" s="17">
        <v>1.135686061E7</v>
      </c>
      <c r="E20169" s="17">
        <v>6504479.0</v>
      </c>
      <c r="F20169" s="17">
        <v>9346708.0</v>
      </c>
      <c r="G20169" s="17">
        <v>1.2904255E7</v>
      </c>
      <c r="H20169" s="17">
        <v>1.9984961E7</v>
      </c>
    </row>
    <row r="20170">
      <c r="A20170" s="7" t="s">
        <v>41477</v>
      </c>
      <c r="B20170" s="17" t="s">
        <v>41478</v>
      </c>
      <c r="C20170" s="17">
        <v>107.0</v>
      </c>
      <c r="D20170" s="17">
        <v>1.135686061E7</v>
      </c>
      <c r="E20170" s="17">
        <v>6504479.0</v>
      </c>
      <c r="F20170" s="17">
        <v>9346708.0</v>
      </c>
      <c r="G20170" s="17">
        <v>1.2904255E7</v>
      </c>
      <c r="H20170" s="17">
        <v>1.9984961E7</v>
      </c>
    </row>
    <row r="20171">
      <c r="A20171" s="7" t="s">
        <v>41479</v>
      </c>
      <c r="B20171" s="17" t="s">
        <v>41480</v>
      </c>
      <c r="C20171" s="17">
        <v>53.0</v>
      </c>
      <c r="D20171" s="17">
        <v>1.682065474E7</v>
      </c>
      <c r="E20171" s="17">
        <v>6609850.0</v>
      </c>
      <c r="F20171" s="17">
        <v>1.0088985E7</v>
      </c>
      <c r="G20171" s="17">
        <v>2.7403525E7</v>
      </c>
      <c r="H20171" s="17">
        <v>3.2639906E7</v>
      </c>
    </row>
    <row r="20172">
      <c r="A20172" s="7" t="s">
        <v>41479</v>
      </c>
      <c r="B20172" s="17" t="s">
        <v>41480</v>
      </c>
      <c r="C20172" s="17">
        <v>53.0</v>
      </c>
      <c r="D20172" s="17">
        <v>1.682065474E7</v>
      </c>
      <c r="E20172" s="17">
        <v>6609850.0</v>
      </c>
      <c r="F20172" s="17">
        <v>1.0088985E7</v>
      </c>
      <c r="G20172" s="17">
        <v>2.7403525E7</v>
      </c>
      <c r="H20172" s="17">
        <v>3.2639906E7</v>
      </c>
    </row>
    <row r="20173">
      <c r="A20173" s="7" t="s">
        <v>41481</v>
      </c>
      <c r="B20173" s="17" t="s">
        <v>41482</v>
      </c>
      <c r="C20173" s="17">
        <v>12.0</v>
      </c>
      <c r="D20173" s="17">
        <v>1.387480525E7</v>
      </c>
      <c r="E20173" s="17">
        <v>7992894.0</v>
      </c>
      <c r="F20173" s="17">
        <v>1.0293E7</v>
      </c>
      <c r="G20173" s="17">
        <v>1.37719E7</v>
      </c>
      <c r="H20173" s="17">
        <v>2.6916783E7</v>
      </c>
    </row>
    <row r="20174">
      <c r="A20174" s="7" t="s">
        <v>41481</v>
      </c>
      <c r="B20174" s="17" t="s">
        <v>41482</v>
      </c>
      <c r="C20174" s="17">
        <v>12.0</v>
      </c>
      <c r="D20174" s="17">
        <v>1.387480525E7</v>
      </c>
      <c r="E20174" s="17">
        <v>7992894.0</v>
      </c>
      <c r="F20174" s="17">
        <v>1.0293E7</v>
      </c>
      <c r="G20174" s="17">
        <v>1.37719E7</v>
      </c>
      <c r="H20174" s="17">
        <v>2.6916783E7</v>
      </c>
    </row>
    <row r="20175">
      <c r="A20175" s="7" t="s">
        <v>41484</v>
      </c>
      <c r="B20175" s="17" t="s">
        <v>41485</v>
      </c>
      <c r="C20175" s="17">
        <v>85.0</v>
      </c>
      <c r="D20175" s="17">
        <v>1.261443819E7</v>
      </c>
      <c r="E20175" s="17">
        <v>7747350.0</v>
      </c>
      <c r="F20175" s="17">
        <v>9148627.0</v>
      </c>
      <c r="G20175" s="17">
        <v>1.52728E7</v>
      </c>
      <c r="H20175" s="17">
        <v>2.464135E7</v>
      </c>
    </row>
    <row r="20176">
      <c r="A20176" s="7" t="s">
        <v>41484</v>
      </c>
      <c r="B20176" s="17" t="s">
        <v>41485</v>
      </c>
      <c r="C20176" s="17">
        <v>85.0</v>
      </c>
      <c r="D20176" s="17">
        <v>1.261443819E7</v>
      </c>
      <c r="E20176" s="17">
        <v>7747350.0</v>
      </c>
      <c r="F20176" s="17">
        <v>9148627.0</v>
      </c>
      <c r="G20176" s="17">
        <v>1.52728E7</v>
      </c>
      <c r="H20176" s="17">
        <v>2.464135E7</v>
      </c>
    </row>
    <row r="20177">
      <c r="A20177" s="7" t="s">
        <v>41486</v>
      </c>
      <c r="B20177" s="17" t="s">
        <v>41487</v>
      </c>
      <c r="C20177" s="17">
        <v>23.0</v>
      </c>
      <c r="D20177" s="17">
        <v>8651328.913</v>
      </c>
      <c r="E20177" s="17">
        <v>6279010.0</v>
      </c>
      <c r="F20177" s="17">
        <v>7999000.0</v>
      </c>
      <c r="G20177" s="17">
        <v>1.03225E7</v>
      </c>
      <c r="H20177" s="17">
        <v>1.1694072E7</v>
      </c>
    </row>
    <row r="20178">
      <c r="A20178" s="7" t="s">
        <v>41486</v>
      </c>
      <c r="B20178" s="17" t="s">
        <v>41487</v>
      </c>
      <c r="C20178" s="17">
        <v>23.0</v>
      </c>
      <c r="D20178" s="17">
        <v>8651328.913</v>
      </c>
      <c r="E20178" s="17">
        <v>6279010.0</v>
      </c>
      <c r="F20178" s="17">
        <v>7999000.0</v>
      </c>
      <c r="G20178" s="17">
        <v>1.03225E7</v>
      </c>
      <c r="H20178" s="17">
        <v>1.1694072E7</v>
      </c>
    </row>
    <row r="20179">
      <c r="A20179" s="7" t="s">
        <v>41488</v>
      </c>
      <c r="B20179" s="17" t="s">
        <v>41489</v>
      </c>
      <c r="C20179" s="17">
        <v>647.0</v>
      </c>
      <c r="D20179" s="17">
        <v>1.277729428E7</v>
      </c>
      <c r="E20179" s="17">
        <v>7050400.0</v>
      </c>
      <c r="F20179" s="17">
        <v>9641346.0</v>
      </c>
      <c r="G20179" s="17">
        <v>1.4484818E7</v>
      </c>
      <c r="H20179" s="17">
        <v>2.4404198E7</v>
      </c>
    </row>
    <row r="20180">
      <c r="A20180" s="7" t="s">
        <v>41488</v>
      </c>
      <c r="B20180" s="17" t="s">
        <v>41489</v>
      </c>
      <c r="C20180" s="17">
        <v>647.0</v>
      </c>
      <c r="D20180" s="17">
        <v>1.277729428E7</v>
      </c>
      <c r="E20180" s="17">
        <v>7050400.0</v>
      </c>
      <c r="F20180" s="17">
        <v>9641346.0</v>
      </c>
      <c r="G20180" s="17">
        <v>1.4484818E7</v>
      </c>
      <c r="H20180" s="17">
        <v>2.4404198E7</v>
      </c>
    </row>
    <row r="20181">
      <c r="A20181" s="7" t="s">
        <v>41490</v>
      </c>
      <c r="B20181" s="17" t="s">
        <v>41491</v>
      </c>
      <c r="C20181" s="17">
        <v>562.0</v>
      </c>
      <c r="D20181" s="17">
        <v>1.355269957E7</v>
      </c>
      <c r="E20181" s="17">
        <v>7153500.0</v>
      </c>
      <c r="F20181" s="17">
        <v>1.0022914E7</v>
      </c>
      <c r="G20181" s="17">
        <v>1.4325542E7</v>
      </c>
      <c r="H20181" s="17">
        <v>2.7625773E7</v>
      </c>
    </row>
    <row r="20182">
      <c r="A20182" s="7" t="s">
        <v>41490</v>
      </c>
      <c r="B20182" s="17" t="s">
        <v>41491</v>
      </c>
      <c r="C20182" s="17">
        <v>562.0</v>
      </c>
      <c r="D20182" s="17">
        <v>1.355269957E7</v>
      </c>
      <c r="E20182" s="17">
        <v>7153500.0</v>
      </c>
      <c r="F20182" s="17">
        <v>1.0022914E7</v>
      </c>
      <c r="G20182" s="17">
        <v>1.4325542E7</v>
      </c>
      <c r="H20182" s="17">
        <v>2.7625773E7</v>
      </c>
    </row>
    <row r="20183">
      <c r="A20183" s="7" t="s">
        <v>41493</v>
      </c>
      <c r="B20183" s="17" t="s">
        <v>41494</v>
      </c>
      <c r="C20183" s="17">
        <v>11.0</v>
      </c>
      <c r="D20183" s="17">
        <v>1.450438318E7</v>
      </c>
      <c r="E20183" s="17">
        <v>9534452.0</v>
      </c>
      <c r="F20183" s="17">
        <v>1.021474E7</v>
      </c>
      <c r="G20183" s="17">
        <v>2.556225E7</v>
      </c>
      <c r="H20183" s="17">
        <v>2.5757798E7</v>
      </c>
    </row>
    <row r="20184">
      <c r="A20184" s="7" t="s">
        <v>41493</v>
      </c>
      <c r="B20184" s="17" t="s">
        <v>41494</v>
      </c>
      <c r="C20184" s="17">
        <v>11.0</v>
      </c>
      <c r="D20184" s="17">
        <v>1.450438318E7</v>
      </c>
      <c r="E20184" s="17">
        <v>9534452.0</v>
      </c>
      <c r="F20184" s="17">
        <v>1.021474E7</v>
      </c>
      <c r="G20184" s="17">
        <v>2.556225E7</v>
      </c>
      <c r="H20184" s="17">
        <v>2.5757798E7</v>
      </c>
    </row>
    <row r="20185">
      <c r="A20185" s="7" t="s">
        <v>41495</v>
      </c>
      <c r="B20185" s="17" t="s">
        <v>41496</v>
      </c>
      <c r="C20185" s="17">
        <v>5.0</v>
      </c>
      <c r="D20185" s="17">
        <v>9338677.6</v>
      </c>
      <c r="E20185" s="17">
        <v>7845338.0</v>
      </c>
      <c r="F20185" s="17">
        <v>8005565.0</v>
      </c>
      <c r="G20185" s="17">
        <v>9883455.0</v>
      </c>
      <c r="H20185" s="17">
        <v>1.418529E7</v>
      </c>
    </row>
    <row r="20186">
      <c r="A20186" s="7" t="s">
        <v>41495</v>
      </c>
      <c r="B20186" s="17" t="s">
        <v>41496</v>
      </c>
      <c r="C20186" s="17">
        <v>5.0</v>
      </c>
      <c r="D20186" s="17">
        <v>9338677.6</v>
      </c>
      <c r="E20186" s="17">
        <v>7845338.0</v>
      </c>
      <c r="F20186" s="17">
        <v>8005565.0</v>
      </c>
      <c r="G20186" s="17">
        <v>9883455.0</v>
      </c>
      <c r="H20186" s="17">
        <v>1.418529E7</v>
      </c>
    </row>
    <row r="20187">
      <c r="A20187" s="7" t="s">
        <v>41497</v>
      </c>
      <c r="B20187" s="17" t="s">
        <v>41498</v>
      </c>
      <c r="C20187" s="17">
        <v>2.0</v>
      </c>
      <c r="D20187" s="17">
        <v>1.4952519E7</v>
      </c>
      <c r="E20187" s="17">
        <v>1.3196699E7</v>
      </c>
      <c r="F20187" s="17">
        <v>1.3196699E7</v>
      </c>
      <c r="G20187" s="17">
        <v>1.6708339E7</v>
      </c>
      <c r="H20187" s="17">
        <v>1.6708339E7</v>
      </c>
    </row>
    <row r="20188">
      <c r="A20188" s="7" t="s">
        <v>41497</v>
      </c>
      <c r="B20188" s="17" t="s">
        <v>41498</v>
      </c>
      <c r="C20188" s="17">
        <v>2.0</v>
      </c>
      <c r="D20188" s="17">
        <v>1.4952519E7</v>
      </c>
      <c r="E20188" s="17">
        <v>1.3196699E7</v>
      </c>
      <c r="F20188" s="17">
        <v>1.3196699E7</v>
      </c>
      <c r="G20188" s="17">
        <v>1.6708339E7</v>
      </c>
      <c r="H20188" s="17">
        <v>1.6708339E7</v>
      </c>
    </row>
    <row r="20189">
      <c r="A20189" s="7" t="s">
        <v>41499</v>
      </c>
      <c r="B20189" s="17" t="s">
        <v>41500</v>
      </c>
      <c r="C20189" s="17">
        <v>2.0</v>
      </c>
      <c r="D20189" s="17">
        <v>7867444.0</v>
      </c>
      <c r="E20189" s="17">
        <v>6916095.0</v>
      </c>
      <c r="F20189" s="17">
        <v>6916095.0</v>
      </c>
      <c r="G20189" s="17">
        <v>8818793.0</v>
      </c>
      <c r="H20189" s="17">
        <v>8818793.0</v>
      </c>
    </row>
    <row r="20190">
      <c r="A20190" s="7" t="s">
        <v>41499</v>
      </c>
      <c r="B20190" s="17" t="s">
        <v>41500</v>
      </c>
      <c r="C20190" s="17">
        <v>2.0</v>
      </c>
      <c r="D20190" s="17">
        <v>7867444.0</v>
      </c>
      <c r="E20190" s="17">
        <v>6916095.0</v>
      </c>
      <c r="F20190" s="17">
        <v>6916095.0</v>
      </c>
      <c r="G20190" s="17">
        <v>8818793.0</v>
      </c>
      <c r="H20190" s="17">
        <v>8818793.0</v>
      </c>
    </row>
    <row r="20191">
      <c r="A20191" s="7" t="s">
        <v>41502</v>
      </c>
      <c r="B20191" s="17" t="s">
        <v>41503</v>
      </c>
      <c r="C20191" s="17">
        <v>6.0</v>
      </c>
      <c r="D20191" s="17">
        <v>1.49760495E7</v>
      </c>
      <c r="E20191" s="17">
        <v>1.1227809E7</v>
      </c>
      <c r="F20191" s="17">
        <v>1.5265258E7</v>
      </c>
      <c r="G20191" s="17">
        <v>1.8527303E7</v>
      </c>
      <c r="H20191" s="17">
        <v>1.947709E7</v>
      </c>
    </row>
    <row r="20192">
      <c r="A20192" s="7" t="s">
        <v>41502</v>
      </c>
      <c r="B20192" s="17" t="s">
        <v>41503</v>
      </c>
      <c r="C20192" s="17">
        <v>6.0</v>
      </c>
      <c r="D20192" s="17">
        <v>1.49760495E7</v>
      </c>
      <c r="E20192" s="17">
        <v>1.1227809E7</v>
      </c>
      <c r="F20192" s="17">
        <v>1.5265258E7</v>
      </c>
      <c r="G20192" s="17">
        <v>1.8527303E7</v>
      </c>
      <c r="H20192" s="17">
        <v>1.947709E7</v>
      </c>
    </row>
    <row r="20193">
      <c r="A20193" s="7" t="s">
        <v>41504</v>
      </c>
      <c r="B20193" s="17" t="s">
        <v>41505</v>
      </c>
      <c r="C20193" s="17">
        <v>12.0</v>
      </c>
      <c r="D20193" s="17">
        <v>1.424989592E7</v>
      </c>
      <c r="E20193" s="17">
        <v>7290913.0</v>
      </c>
      <c r="F20193" s="17">
        <v>1.1657107E7</v>
      </c>
      <c r="G20193" s="17">
        <v>1.899598E7</v>
      </c>
      <c r="H20193" s="17">
        <v>2.3013891E7</v>
      </c>
    </row>
    <row r="20194">
      <c r="A20194" s="7" t="s">
        <v>41504</v>
      </c>
      <c r="B20194" s="17" t="s">
        <v>41505</v>
      </c>
      <c r="C20194" s="17">
        <v>12.0</v>
      </c>
      <c r="D20194" s="17">
        <v>1.424989592E7</v>
      </c>
      <c r="E20194" s="17">
        <v>7290913.0</v>
      </c>
      <c r="F20194" s="17">
        <v>1.1657107E7</v>
      </c>
      <c r="G20194" s="17">
        <v>1.899598E7</v>
      </c>
      <c r="H20194" s="17">
        <v>2.3013891E7</v>
      </c>
    </row>
    <row r="20195">
      <c r="A20195" s="7" t="s">
        <v>41506</v>
      </c>
      <c r="B20195" s="17" t="s">
        <v>41507</v>
      </c>
      <c r="C20195" s="17">
        <v>48.0</v>
      </c>
      <c r="D20195" s="17">
        <v>1.205595869E7</v>
      </c>
      <c r="E20195" s="17">
        <v>6931188.0</v>
      </c>
      <c r="F20195" s="17">
        <v>1.012914E7</v>
      </c>
      <c r="G20195" s="17">
        <v>1.3773896E7</v>
      </c>
      <c r="H20195" s="17">
        <v>2.1631767E7</v>
      </c>
    </row>
    <row r="20196">
      <c r="A20196" s="7" t="s">
        <v>41506</v>
      </c>
      <c r="B20196" s="17" t="s">
        <v>41507</v>
      </c>
      <c r="C20196" s="17">
        <v>48.0</v>
      </c>
      <c r="D20196" s="17">
        <v>1.205595869E7</v>
      </c>
      <c r="E20196" s="17">
        <v>6931188.0</v>
      </c>
      <c r="F20196" s="17">
        <v>1.012914E7</v>
      </c>
      <c r="G20196" s="17">
        <v>1.3773896E7</v>
      </c>
      <c r="H20196" s="17">
        <v>2.1631767E7</v>
      </c>
    </row>
    <row r="20197">
      <c r="A20197" s="7" t="s">
        <v>41508</v>
      </c>
      <c r="B20197" s="17" t="s">
        <v>41509</v>
      </c>
      <c r="C20197" s="17">
        <v>12.0</v>
      </c>
      <c r="D20197" s="17">
        <v>9505152.0</v>
      </c>
      <c r="E20197" s="17">
        <v>4797286.0</v>
      </c>
      <c r="F20197" s="17">
        <v>5920631.0</v>
      </c>
      <c r="G20197" s="17">
        <v>7303533.0</v>
      </c>
      <c r="H20197" s="17">
        <v>1.7408295E7</v>
      </c>
    </row>
    <row r="20198">
      <c r="A20198" s="7" t="s">
        <v>41508</v>
      </c>
      <c r="B20198" s="17" t="s">
        <v>41509</v>
      </c>
      <c r="C20198" s="17">
        <v>12.0</v>
      </c>
      <c r="D20198" s="17">
        <v>9505152.0</v>
      </c>
      <c r="E20198" s="17">
        <v>4797286.0</v>
      </c>
      <c r="F20198" s="17">
        <v>5920631.0</v>
      </c>
      <c r="G20198" s="17">
        <v>7303533.0</v>
      </c>
      <c r="H20198" s="17">
        <v>1.7408295E7</v>
      </c>
    </row>
    <row r="20199">
      <c r="A20199" s="7" t="s">
        <v>41511</v>
      </c>
      <c r="B20199" s="17" t="s">
        <v>41512</v>
      </c>
      <c r="C20199" s="17">
        <v>4.0</v>
      </c>
      <c r="D20199" s="17">
        <v>1.041629025E7</v>
      </c>
      <c r="E20199" s="17">
        <v>8898656.0</v>
      </c>
      <c r="F20199" s="17">
        <v>9500296.0</v>
      </c>
      <c r="G20199" s="17">
        <v>1.1119669E7</v>
      </c>
      <c r="H20199" s="17">
        <v>1.214654E7</v>
      </c>
    </row>
    <row r="20200">
      <c r="A20200" s="7" t="s">
        <v>41511</v>
      </c>
      <c r="B20200" s="17" t="s">
        <v>41512</v>
      </c>
      <c r="C20200" s="17">
        <v>4.0</v>
      </c>
      <c r="D20200" s="17">
        <v>1.041629025E7</v>
      </c>
      <c r="E20200" s="17">
        <v>8898656.0</v>
      </c>
      <c r="F20200" s="17">
        <v>9500296.0</v>
      </c>
      <c r="G20200" s="17">
        <v>1.1119669E7</v>
      </c>
      <c r="H20200" s="17">
        <v>1.214654E7</v>
      </c>
    </row>
    <row r="20201">
      <c r="A20201" s="7" t="s">
        <v>41513</v>
      </c>
      <c r="B20201" s="17" t="s">
        <v>41514</v>
      </c>
      <c r="C20201" s="17">
        <v>5.0</v>
      </c>
      <c r="D20201" s="17">
        <v>1.63886054E7</v>
      </c>
      <c r="E20201" s="17">
        <v>7716024.0</v>
      </c>
      <c r="F20201" s="17">
        <v>9217800.0</v>
      </c>
      <c r="G20201" s="17">
        <v>2.8481469E7</v>
      </c>
      <c r="H20201" s="17">
        <v>2.96699E7</v>
      </c>
    </row>
    <row r="20202">
      <c r="A20202" s="7" t="s">
        <v>41513</v>
      </c>
      <c r="B20202" s="17" t="s">
        <v>41514</v>
      </c>
      <c r="C20202" s="17">
        <v>5.0</v>
      </c>
      <c r="D20202" s="17">
        <v>1.63886054E7</v>
      </c>
      <c r="E20202" s="17">
        <v>7716024.0</v>
      </c>
      <c r="F20202" s="17">
        <v>9217800.0</v>
      </c>
      <c r="G20202" s="17">
        <v>2.8481469E7</v>
      </c>
      <c r="H20202" s="17">
        <v>2.96699E7</v>
      </c>
    </row>
    <row r="20203">
      <c r="A20203" s="7" t="s">
        <v>41515</v>
      </c>
      <c r="B20203" s="17" t="s">
        <v>41516</v>
      </c>
      <c r="C20203" s="17">
        <v>7.0</v>
      </c>
      <c r="D20203" s="17">
        <v>1.385815457E7</v>
      </c>
      <c r="E20203" s="17">
        <v>6228321.0</v>
      </c>
      <c r="F20203" s="17">
        <v>1.1258838E7</v>
      </c>
      <c r="G20203" s="17">
        <v>2.1516481E7</v>
      </c>
      <c r="H20203" s="17">
        <v>3.1538472E7</v>
      </c>
    </row>
    <row r="20204">
      <c r="A20204" s="7" t="s">
        <v>41515</v>
      </c>
      <c r="B20204" s="17" t="s">
        <v>41516</v>
      </c>
      <c r="C20204" s="17">
        <v>7.0</v>
      </c>
      <c r="D20204" s="17">
        <v>1.385815457E7</v>
      </c>
      <c r="E20204" s="17">
        <v>6228321.0</v>
      </c>
      <c r="F20204" s="17">
        <v>1.1258838E7</v>
      </c>
      <c r="G20204" s="17">
        <v>2.1516481E7</v>
      </c>
      <c r="H20204" s="17">
        <v>3.1538472E7</v>
      </c>
    </row>
    <row r="20205">
      <c r="A20205" s="7" t="s">
        <v>41518</v>
      </c>
      <c r="B20205" s="17" t="s">
        <v>41519</v>
      </c>
      <c r="C20205" s="17">
        <v>46.0</v>
      </c>
      <c r="D20205" s="17">
        <v>1.286087502E7</v>
      </c>
      <c r="E20205" s="17">
        <v>6340612.0</v>
      </c>
      <c r="F20205" s="17">
        <v>8242457.0</v>
      </c>
      <c r="G20205" s="17">
        <v>1.3485761E7</v>
      </c>
      <c r="H20205" s="17">
        <v>2.692475E7</v>
      </c>
    </row>
    <row r="20206">
      <c r="A20206" s="7" t="s">
        <v>41518</v>
      </c>
      <c r="B20206" s="17" t="s">
        <v>41519</v>
      </c>
      <c r="C20206" s="17">
        <v>46.0</v>
      </c>
      <c r="D20206" s="17">
        <v>1.286087502E7</v>
      </c>
      <c r="E20206" s="17">
        <v>6340612.0</v>
      </c>
      <c r="F20206" s="17">
        <v>8242457.0</v>
      </c>
      <c r="G20206" s="17">
        <v>1.3485761E7</v>
      </c>
      <c r="H20206" s="17">
        <v>2.692475E7</v>
      </c>
    </row>
    <row r="20207">
      <c r="A20207" s="7" t="s">
        <v>41520</v>
      </c>
      <c r="B20207" s="17" t="s">
        <v>41521</v>
      </c>
      <c r="C20207" s="17">
        <v>34.0</v>
      </c>
      <c r="D20207" s="17">
        <v>8979006.441</v>
      </c>
      <c r="E20207" s="17">
        <v>5780942.0</v>
      </c>
      <c r="F20207" s="17">
        <v>8219037.0</v>
      </c>
      <c r="G20207" s="17">
        <v>1.0188928E7</v>
      </c>
      <c r="H20207" s="17">
        <v>1.3124977E7</v>
      </c>
    </row>
    <row r="20208">
      <c r="A20208" s="7" t="s">
        <v>41520</v>
      </c>
      <c r="B20208" s="17" t="s">
        <v>41521</v>
      </c>
      <c r="C20208" s="17">
        <v>34.0</v>
      </c>
      <c r="D20208" s="17">
        <v>8979006.441</v>
      </c>
      <c r="E20208" s="17">
        <v>5780942.0</v>
      </c>
      <c r="F20208" s="17">
        <v>8219037.0</v>
      </c>
      <c r="G20208" s="17">
        <v>1.0188928E7</v>
      </c>
      <c r="H20208" s="17">
        <v>1.3124977E7</v>
      </c>
    </row>
    <row r="20209">
      <c r="A20209" s="7" t="s">
        <v>41522</v>
      </c>
      <c r="B20209" s="17" t="s">
        <v>41523</v>
      </c>
      <c r="C20209" s="17">
        <v>6.0</v>
      </c>
      <c r="D20209" s="17">
        <v>1.28771035E7</v>
      </c>
      <c r="E20209" s="17">
        <v>1.2066256E7</v>
      </c>
      <c r="F20209" s="17">
        <v>1.3191107E7</v>
      </c>
      <c r="G20209" s="17">
        <v>1.4701201E7</v>
      </c>
      <c r="H20209" s="17">
        <v>1.4894131E7</v>
      </c>
    </row>
    <row r="20210">
      <c r="A20210" s="7" t="s">
        <v>41522</v>
      </c>
      <c r="B20210" s="17" t="s">
        <v>41523</v>
      </c>
      <c r="C20210" s="17">
        <v>6.0</v>
      </c>
      <c r="D20210" s="17">
        <v>1.28771035E7</v>
      </c>
      <c r="E20210" s="17">
        <v>1.2066256E7</v>
      </c>
      <c r="F20210" s="17">
        <v>1.3191107E7</v>
      </c>
      <c r="G20210" s="17">
        <v>1.4701201E7</v>
      </c>
      <c r="H20210" s="17">
        <v>1.4894131E7</v>
      </c>
    </row>
    <row r="20211">
      <c r="A20211" s="7" t="s">
        <v>41524</v>
      </c>
      <c r="B20211" s="17" t="s">
        <v>41525</v>
      </c>
      <c r="C20211" s="17">
        <v>1.0</v>
      </c>
      <c r="D20211" s="17">
        <v>2.8631898E7</v>
      </c>
      <c r="E20211" s="17">
        <v>2.8631898E7</v>
      </c>
      <c r="F20211" s="17">
        <v>2.8631898E7</v>
      </c>
      <c r="G20211" s="17">
        <v>2.8631898E7</v>
      </c>
      <c r="H20211" s="17">
        <v>2.8631898E7</v>
      </c>
    </row>
    <row r="20212">
      <c r="A20212" s="7" t="s">
        <v>41524</v>
      </c>
      <c r="B20212" s="17" t="s">
        <v>41525</v>
      </c>
      <c r="C20212" s="17">
        <v>1.0</v>
      </c>
      <c r="D20212" s="17">
        <v>2.8631898E7</v>
      </c>
      <c r="E20212" s="17">
        <v>2.8631898E7</v>
      </c>
      <c r="F20212" s="17">
        <v>2.8631898E7</v>
      </c>
      <c r="G20212" s="17">
        <v>2.8631898E7</v>
      </c>
      <c r="H20212" s="17">
        <v>2.8631898E7</v>
      </c>
    </row>
    <row r="20213">
      <c r="A20213" s="7" t="s">
        <v>41527</v>
      </c>
      <c r="B20213" s="17" t="s">
        <v>41528</v>
      </c>
      <c r="C20213" s="17">
        <v>1.0</v>
      </c>
      <c r="D20213" s="17">
        <v>9383580.0</v>
      </c>
      <c r="E20213" s="17">
        <v>9383580.0</v>
      </c>
      <c r="F20213" s="17">
        <v>9383580.0</v>
      </c>
      <c r="G20213" s="17">
        <v>9383580.0</v>
      </c>
      <c r="H20213" s="17">
        <v>9383580.0</v>
      </c>
    </row>
    <row r="20214">
      <c r="A20214" s="7" t="s">
        <v>41527</v>
      </c>
      <c r="B20214" s="17" t="s">
        <v>41528</v>
      </c>
      <c r="C20214" s="17">
        <v>1.0</v>
      </c>
      <c r="D20214" s="17">
        <v>9383580.0</v>
      </c>
      <c r="E20214" s="17">
        <v>9383580.0</v>
      </c>
      <c r="F20214" s="17">
        <v>9383580.0</v>
      </c>
      <c r="G20214" s="17">
        <v>9383580.0</v>
      </c>
      <c r="H20214" s="17">
        <v>9383580.0</v>
      </c>
    </row>
    <row r="20215">
      <c r="A20215" s="7" t="s">
        <v>41529</v>
      </c>
      <c r="B20215" s="17" t="s">
        <v>41530</v>
      </c>
      <c r="C20215" s="17">
        <v>1.0</v>
      </c>
      <c r="D20215" s="17">
        <v>5363483.0</v>
      </c>
      <c r="E20215" s="17">
        <v>5363483.0</v>
      </c>
      <c r="F20215" s="17">
        <v>5363483.0</v>
      </c>
      <c r="G20215" s="17">
        <v>5363483.0</v>
      </c>
      <c r="H20215" s="17">
        <v>5363483.0</v>
      </c>
    </row>
    <row r="20216">
      <c r="A20216" s="7" t="s">
        <v>41529</v>
      </c>
      <c r="B20216" s="17" t="s">
        <v>41530</v>
      </c>
      <c r="C20216" s="17">
        <v>1.0</v>
      </c>
      <c r="D20216" s="17">
        <v>5363483.0</v>
      </c>
      <c r="E20216" s="17">
        <v>5363483.0</v>
      </c>
      <c r="F20216" s="17">
        <v>5363483.0</v>
      </c>
      <c r="G20216" s="17">
        <v>5363483.0</v>
      </c>
      <c r="H20216" s="17">
        <v>5363483.0</v>
      </c>
    </row>
    <row r="20217">
      <c r="A20217" s="7" t="s">
        <v>41531</v>
      </c>
      <c r="B20217" s="17" t="s">
        <v>41532</v>
      </c>
      <c r="C20217" s="17">
        <v>14.0</v>
      </c>
      <c r="D20217" s="17">
        <v>1.096804921E7</v>
      </c>
      <c r="E20217" s="17">
        <v>6039217.0</v>
      </c>
      <c r="F20217" s="17">
        <v>1.1227308E7</v>
      </c>
      <c r="G20217" s="17">
        <v>1.4559739E7</v>
      </c>
      <c r="H20217" s="17">
        <v>1.7401061E7</v>
      </c>
    </row>
    <row r="20218">
      <c r="A20218" s="7" t="s">
        <v>41531</v>
      </c>
      <c r="B20218" s="17" t="s">
        <v>41532</v>
      </c>
      <c r="C20218" s="17">
        <v>14.0</v>
      </c>
      <c r="D20218" s="17">
        <v>1.096804921E7</v>
      </c>
      <c r="E20218" s="17">
        <v>6039217.0</v>
      </c>
      <c r="F20218" s="17">
        <v>1.1227308E7</v>
      </c>
      <c r="G20218" s="17">
        <v>1.4559739E7</v>
      </c>
      <c r="H20218" s="17">
        <v>1.7401061E7</v>
      </c>
    </row>
    <row r="20219">
      <c r="A20219" s="7" t="s">
        <v>41533</v>
      </c>
      <c r="B20219" s="17" t="s">
        <v>41534</v>
      </c>
      <c r="C20219" s="17">
        <v>3.0</v>
      </c>
      <c r="D20219" s="17">
        <v>5317867.333</v>
      </c>
      <c r="E20219" s="17">
        <v>2338565.0</v>
      </c>
      <c r="F20219" s="17">
        <v>6609987.0</v>
      </c>
      <c r="G20219" s="17">
        <v>7005050.0</v>
      </c>
      <c r="H20219" s="17">
        <v>7005050.0</v>
      </c>
    </row>
    <row r="20220">
      <c r="A20220" s="7" t="s">
        <v>41533</v>
      </c>
      <c r="B20220" s="17" t="s">
        <v>41534</v>
      </c>
      <c r="C20220" s="17">
        <v>3.0</v>
      </c>
      <c r="D20220" s="17">
        <v>5317867.333</v>
      </c>
      <c r="E20220" s="17">
        <v>2338565.0</v>
      </c>
      <c r="F20220" s="17">
        <v>6609987.0</v>
      </c>
      <c r="G20220" s="17">
        <v>7005050.0</v>
      </c>
      <c r="H20220" s="17">
        <v>7005050.0</v>
      </c>
    </row>
    <row r="20221">
      <c r="A20221" s="7" t="s">
        <v>41535</v>
      </c>
      <c r="B20221" s="17" t="s">
        <v>41536</v>
      </c>
      <c r="C20221" s="17">
        <v>3.0</v>
      </c>
      <c r="D20221" s="17">
        <v>9229828.0</v>
      </c>
      <c r="E20221" s="17">
        <v>4546982.0</v>
      </c>
      <c r="F20221" s="17">
        <v>6718748.0</v>
      </c>
      <c r="G20221" s="17">
        <v>1.6423754E7</v>
      </c>
      <c r="H20221" s="17">
        <v>1.6423754E7</v>
      </c>
    </row>
    <row r="20222">
      <c r="A20222" s="7" t="s">
        <v>41535</v>
      </c>
      <c r="B20222" s="17" t="s">
        <v>41536</v>
      </c>
      <c r="C20222" s="17">
        <v>3.0</v>
      </c>
      <c r="D20222" s="17">
        <v>9229828.0</v>
      </c>
      <c r="E20222" s="17">
        <v>4546982.0</v>
      </c>
      <c r="F20222" s="17">
        <v>6718748.0</v>
      </c>
      <c r="G20222" s="17">
        <v>1.6423754E7</v>
      </c>
      <c r="H20222" s="17">
        <v>1.6423754E7</v>
      </c>
    </row>
    <row r="20223">
      <c r="A20223" s="7" t="s">
        <v>41537</v>
      </c>
      <c r="B20223" s="17" t="s">
        <v>41538</v>
      </c>
      <c r="C20223" s="17">
        <v>1.0</v>
      </c>
      <c r="D20223" s="17">
        <v>7145642.0</v>
      </c>
      <c r="E20223" s="17">
        <v>7145642.0</v>
      </c>
      <c r="F20223" s="17">
        <v>7145642.0</v>
      </c>
      <c r="G20223" s="17">
        <v>7145642.0</v>
      </c>
      <c r="H20223" s="17">
        <v>7145642.0</v>
      </c>
    </row>
    <row r="20224">
      <c r="A20224" s="7" t="s">
        <v>41537</v>
      </c>
      <c r="B20224" s="17" t="s">
        <v>41538</v>
      </c>
      <c r="C20224" s="17">
        <v>1.0</v>
      </c>
      <c r="D20224" s="17">
        <v>7145642.0</v>
      </c>
      <c r="E20224" s="17">
        <v>7145642.0</v>
      </c>
      <c r="F20224" s="17">
        <v>7145642.0</v>
      </c>
      <c r="G20224" s="17">
        <v>7145642.0</v>
      </c>
      <c r="H20224" s="17">
        <v>7145642.0</v>
      </c>
    </row>
    <row r="20225">
      <c r="A20225" s="7" t="s">
        <v>41539</v>
      </c>
      <c r="B20225" s="17" t="s">
        <v>41540</v>
      </c>
      <c r="C20225" s="17">
        <v>13.0</v>
      </c>
      <c r="D20225" s="17">
        <v>1.631688269E7</v>
      </c>
      <c r="E20225" s="17">
        <v>7033971.0</v>
      </c>
      <c r="F20225" s="17">
        <v>1.020379E7</v>
      </c>
      <c r="G20225" s="17">
        <v>2.8515331E7</v>
      </c>
      <c r="H20225" s="17">
        <v>3.46737E7</v>
      </c>
    </row>
    <row r="20226">
      <c r="A20226" s="7" t="s">
        <v>41539</v>
      </c>
      <c r="B20226" s="17" t="s">
        <v>41540</v>
      </c>
      <c r="C20226" s="17">
        <v>13.0</v>
      </c>
      <c r="D20226" s="17">
        <v>1.631688269E7</v>
      </c>
      <c r="E20226" s="17">
        <v>7033971.0</v>
      </c>
      <c r="F20226" s="17">
        <v>1.020379E7</v>
      </c>
      <c r="G20226" s="17">
        <v>2.8515331E7</v>
      </c>
      <c r="H20226" s="17">
        <v>3.46737E7</v>
      </c>
    </row>
    <row r="20227">
      <c r="A20227" s="7" t="s">
        <v>41541</v>
      </c>
      <c r="B20227" s="17" t="s">
        <v>41542</v>
      </c>
      <c r="C20227" s="17">
        <v>9.0</v>
      </c>
      <c r="D20227" s="17">
        <v>1.251944878E7</v>
      </c>
      <c r="E20227" s="17">
        <v>9266897.0</v>
      </c>
      <c r="F20227" s="17">
        <v>1.31132E7</v>
      </c>
      <c r="G20227" s="17">
        <v>1.4028947E7</v>
      </c>
      <c r="H20227" s="17">
        <v>2.1234E7</v>
      </c>
    </row>
    <row r="20228">
      <c r="A20228" s="7" t="s">
        <v>41541</v>
      </c>
      <c r="B20228" s="17" t="s">
        <v>41542</v>
      </c>
      <c r="C20228" s="17">
        <v>9.0</v>
      </c>
      <c r="D20228" s="17">
        <v>1.251944878E7</v>
      </c>
      <c r="E20228" s="17">
        <v>9266897.0</v>
      </c>
      <c r="F20228" s="17">
        <v>1.31132E7</v>
      </c>
      <c r="G20228" s="17">
        <v>1.4028947E7</v>
      </c>
      <c r="H20228" s="17">
        <v>2.1234E7</v>
      </c>
    </row>
    <row r="20229">
      <c r="A20229" s="7" t="s">
        <v>41543</v>
      </c>
      <c r="B20229" s="17" t="s">
        <v>41544</v>
      </c>
      <c r="C20229" s="17">
        <v>4.0</v>
      </c>
      <c r="D20229" s="17">
        <v>2.820589725E7</v>
      </c>
      <c r="E20229" s="17">
        <v>8696589.0</v>
      </c>
      <c r="F20229" s="17">
        <v>8923777.0</v>
      </c>
      <c r="G20229" s="17">
        <v>3.7143591E7</v>
      </c>
      <c r="H20229" s="17">
        <v>5.8059632E7</v>
      </c>
    </row>
    <row r="20230">
      <c r="A20230" s="7" t="s">
        <v>41543</v>
      </c>
      <c r="B20230" s="17" t="s">
        <v>41544</v>
      </c>
      <c r="C20230" s="17">
        <v>4.0</v>
      </c>
      <c r="D20230" s="17">
        <v>2.820589725E7</v>
      </c>
      <c r="E20230" s="17">
        <v>8696589.0</v>
      </c>
      <c r="F20230" s="17">
        <v>8923777.0</v>
      </c>
      <c r="G20230" s="17">
        <v>3.7143591E7</v>
      </c>
      <c r="H20230" s="17">
        <v>5.8059632E7</v>
      </c>
    </row>
    <row r="20231">
      <c r="A20231" s="7" t="s">
        <v>41545</v>
      </c>
      <c r="B20231" s="17" t="s">
        <v>41546</v>
      </c>
      <c r="C20231" s="17">
        <v>1.0</v>
      </c>
      <c r="D20231" s="17">
        <v>1.1930155E7</v>
      </c>
      <c r="E20231" s="17">
        <v>1.1930155E7</v>
      </c>
      <c r="F20231" s="17">
        <v>1.1930155E7</v>
      </c>
      <c r="G20231" s="17">
        <v>1.1930155E7</v>
      </c>
      <c r="H20231" s="17">
        <v>1.1930155E7</v>
      </c>
    </row>
    <row r="20232">
      <c r="A20232" s="7" t="s">
        <v>41545</v>
      </c>
      <c r="B20232" s="17" t="s">
        <v>41546</v>
      </c>
      <c r="C20232" s="17">
        <v>1.0</v>
      </c>
      <c r="D20232" s="17">
        <v>1.1930155E7</v>
      </c>
      <c r="E20232" s="17">
        <v>1.1930155E7</v>
      </c>
      <c r="F20232" s="17">
        <v>1.1930155E7</v>
      </c>
      <c r="G20232" s="17">
        <v>1.1930155E7</v>
      </c>
      <c r="H20232" s="17">
        <v>1.1930155E7</v>
      </c>
    </row>
    <row r="20233">
      <c r="A20233" s="7" t="s">
        <v>41547</v>
      </c>
      <c r="B20233" s="17" t="s">
        <v>41548</v>
      </c>
      <c r="C20233" s="17">
        <v>10.0</v>
      </c>
      <c r="D20233" s="17">
        <v>1.1300701E7</v>
      </c>
      <c r="E20233" s="17">
        <v>5140088.0</v>
      </c>
      <c r="F20233" s="17">
        <v>9405102.0</v>
      </c>
      <c r="G20233" s="17">
        <v>1.0577384E7</v>
      </c>
      <c r="H20233" s="17">
        <v>1.1363037E7</v>
      </c>
    </row>
    <row r="20234">
      <c r="A20234" s="7" t="s">
        <v>41547</v>
      </c>
      <c r="B20234" s="17" t="s">
        <v>41548</v>
      </c>
      <c r="C20234" s="17">
        <v>10.0</v>
      </c>
      <c r="D20234" s="17">
        <v>1.1300701E7</v>
      </c>
      <c r="E20234" s="17">
        <v>5140088.0</v>
      </c>
      <c r="F20234" s="17">
        <v>9405102.0</v>
      </c>
      <c r="G20234" s="17">
        <v>1.0577384E7</v>
      </c>
      <c r="H20234" s="17">
        <v>1.1363037E7</v>
      </c>
    </row>
    <row r="20235">
      <c r="A20235" s="7" t="s">
        <v>41549</v>
      </c>
      <c r="B20235" s="17" t="s">
        <v>41550</v>
      </c>
      <c r="C20235" s="17">
        <v>7.0</v>
      </c>
      <c r="D20235" s="17">
        <v>2.798467386E7</v>
      </c>
      <c r="E20235" s="17">
        <v>1.0251349E7</v>
      </c>
      <c r="F20235" s="17">
        <v>1.8113838E7</v>
      </c>
      <c r="G20235" s="17">
        <v>5.6998599E7</v>
      </c>
      <c r="H20235" s="17">
        <v>6.6582677E7</v>
      </c>
    </row>
    <row r="20236">
      <c r="A20236" s="7" t="s">
        <v>41549</v>
      </c>
      <c r="B20236" s="17" t="s">
        <v>41550</v>
      </c>
      <c r="C20236" s="17">
        <v>7.0</v>
      </c>
      <c r="D20236" s="17">
        <v>2.798467386E7</v>
      </c>
      <c r="E20236" s="17">
        <v>1.0251349E7</v>
      </c>
      <c r="F20236" s="17">
        <v>1.8113838E7</v>
      </c>
      <c r="G20236" s="17">
        <v>5.6998599E7</v>
      </c>
      <c r="H20236" s="17">
        <v>6.6582677E7</v>
      </c>
    </row>
    <row r="20237">
      <c r="A20237" s="7" t="s">
        <v>41551</v>
      </c>
      <c r="B20237" s="17" t="s">
        <v>41552</v>
      </c>
      <c r="C20237" s="17">
        <v>2.0</v>
      </c>
      <c r="D20237" s="17">
        <v>1.8150568E7</v>
      </c>
      <c r="E20237" s="17">
        <v>1.2853555E7</v>
      </c>
      <c r="F20237" s="17">
        <v>1.2853555E7</v>
      </c>
      <c r="G20237" s="17">
        <v>2.3447581E7</v>
      </c>
      <c r="H20237" s="17">
        <v>2.3447581E7</v>
      </c>
    </row>
    <row r="20238">
      <c r="A20238" s="7" t="s">
        <v>41551</v>
      </c>
      <c r="B20238" s="17" t="s">
        <v>41552</v>
      </c>
      <c r="C20238" s="17">
        <v>2.0</v>
      </c>
      <c r="D20238" s="17">
        <v>1.8150568E7</v>
      </c>
      <c r="E20238" s="17">
        <v>1.2853555E7</v>
      </c>
      <c r="F20238" s="17">
        <v>1.2853555E7</v>
      </c>
      <c r="G20238" s="17">
        <v>2.3447581E7</v>
      </c>
      <c r="H20238" s="17">
        <v>2.3447581E7</v>
      </c>
    </row>
    <row r="20239">
      <c r="A20239" s="7" t="s">
        <v>41553</v>
      </c>
      <c r="B20239" s="17" t="s">
        <v>41554</v>
      </c>
      <c r="C20239" s="17">
        <v>1.0</v>
      </c>
      <c r="D20239" s="17">
        <v>1.2323287E7</v>
      </c>
      <c r="E20239" s="17">
        <v>1.2323287E7</v>
      </c>
      <c r="F20239" s="17">
        <v>1.2323287E7</v>
      </c>
      <c r="G20239" s="17">
        <v>1.2323287E7</v>
      </c>
      <c r="H20239" s="17">
        <v>1.2323287E7</v>
      </c>
    </row>
    <row r="20240">
      <c r="A20240" s="7" t="s">
        <v>41553</v>
      </c>
      <c r="B20240" s="17" t="s">
        <v>41554</v>
      </c>
      <c r="C20240" s="17">
        <v>1.0</v>
      </c>
      <c r="D20240" s="17">
        <v>1.2323287E7</v>
      </c>
      <c r="E20240" s="17">
        <v>1.2323287E7</v>
      </c>
      <c r="F20240" s="17">
        <v>1.2323287E7</v>
      </c>
      <c r="G20240" s="17">
        <v>1.2323287E7</v>
      </c>
      <c r="H20240" s="17">
        <v>1.2323287E7</v>
      </c>
    </row>
    <row r="20241">
      <c r="A20241" s="7" t="s">
        <v>41555</v>
      </c>
      <c r="B20241" s="17" t="s">
        <v>41556</v>
      </c>
      <c r="C20241" s="17">
        <v>1.0</v>
      </c>
      <c r="D20241" s="17">
        <v>1.214755E7</v>
      </c>
      <c r="E20241" s="17">
        <v>1.214755E7</v>
      </c>
      <c r="F20241" s="17">
        <v>1.214755E7</v>
      </c>
      <c r="G20241" s="17">
        <v>1.214755E7</v>
      </c>
      <c r="H20241" s="17">
        <v>1.214755E7</v>
      </c>
    </row>
    <row r="20242">
      <c r="A20242" s="7" t="s">
        <v>41555</v>
      </c>
      <c r="B20242" s="17" t="s">
        <v>41556</v>
      </c>
      <c r="C20242" s="17">
        <v>1.0</v>
      </c>
      <c r="D20242" s="17">
        <v>1.214755E7</v>
      </c>
      <c r="E20242" s="17">
        <v>1.214755E7</v>
      </c>
      <c r="F20242" s="17">
        <v>1.214755E7</v>
      </c>
      <c r="G20242" s="17">
        <v>1.214755E7</v>
      </c>
      <c r="H20242" s="17">
        <v>1.214755E7</v>
      </c>
    </row>
    <row r="20243">
      <c r="A20243" s="7" t="s">
        <v>41557</v>
      </c>
      <c r="B20243" s="17" t="s">
        <v>41558</v>
      </c>
      <c r="C20243" s="17">
        <v>1.0</v>
      </c>
      <c r="D20243" s="17">
        <v>6080842.0</v>
      </c>
      <c r="E20243" s="17">
        <v>6080842.0</v>
      </c>
      <c r="F20243" s="17">
        <v>6080842.0</v>
      </c>
      <c r="G20243" s="17">
        <v>6080842.0</v>
      </c>
      <c r="H20243" s="17">
        <v>6080842.0</v>
      </c>
    </row>
    <row r="20244">
      <c r="A20244" s="7" t="s">
        <v>41557</v>
      </c>
      <c r="B20244" s="17" t="s">
        <v>41558</v>
      </c>
      <c r="C20244" s="17">
        <v>1.0</v>
      </c>
      <c r="D20244" s="17">
        <v>6080842.0</v>
      </c>
      <c r="E20244" s="17">
        <v>6080842.0</v>
      </c>
      <c r="F20244" s="17">
        <v>6080842.0</v>
      </c>
      <c r="G20244" s="17">
        <v>6080842.0</v>
      </c>
      <c r="H20244" s="17">
        <v>6080842.0</v>
      </c>
    </row>
    <row r="20245">
      <c r="A20245" s="7" t="s">
        <v>41559</v>
      </c>
      <c r="B20245" s="17" t="s">
        <v>41560</v>
      </c>
      <c r="C20245" s="17">
        <v>2.0</v>
      </c>
      <c r="D20245" s="17">
        <v>2.87336075E7</v>
      </c>
      <c r="E20245" s="17">
        <v>1.8284941E7</v>
      </c>
      <c r="F20245" s="17">
        <v>1.8284941E7</v>
      </c>
      <c r="G20245" s="17">
        <v>3.9182274E7</v>
      </c>
      <c r="H20245" s="17">
        <v>3.9182274E7</v>
      </c>
    </row>
    <row r="20246">
      <c r="A20246" s="7" t="s">
        <v>41559</v>
      </c>
      <c r="B20246" s="17" t="s">
        <v>41560</v>
      </c>
      <c r="C20246" s="17">
        <v>2.0</v>
      </c>
      <c r="D20246" s="17">
        <v>2.87336075E7</v>
      </c>
      <c r="E20246" s="17">
        <v>1.8284941E7</v>
      </c>
      <c r="F20246" s="17">
        <v>1.8284941E7</v>
      </c>
      <c r="G20246" s="17">
        <v>3.9182274E7</v>
      </c>
      <c r="H20246" s="17">
        <v>3.9182274E7</v>
      </c>
    </row>
    <row r="20247">
      <c r="A20247" s="7" t="s">
        <v>41561</v>
      </c>
      <c r="B20247" s="17" t="s">
        <v>41562</v>
      </c>
      <c r="C20247" s="17">
        <v>13.0</v>
      </c>
      <c r="D20247" s="17">
        <v>2.973712492E7</v>
      </c>
      <c r="E20247" s="17">
        <v>1.0079031E7</v>
      </c>
      <c r="F20247" s="17">
        <v>1.4808276E7</v>
      </c>
      <c r="G20247" s="17">
        <v>3.9380294E7</v>
      </c>
      <c r="H20247" s="17">
        <v>4.3981263E7</v>
      </c>
    </row>
    <row r="20248">
      <c r="A20248" s="7" t="s">
        <v>41561</v>
      </c>
      <c r="B20248" s="17" t="s">
        <v>41562</v>
      </c>
      <c r="C20248" s="17">
        <v>13.0</v>
      </c>
      <c r="D20248" s="17">
        <v>2.973712492E7</v>
      </c>
      <c r="E20248" s="17">
        <v>1.0079031E7</v>
      </c>
      <c r="F20248" s="17">
        <v>1.4808276E7</v>
      </c>
      <c r="G20248" s="17">
        <v>3.9380294E7</v>
      </c>
      <c r="H20248" s="17">
        <v>4.3981263E7</v>
      </c>
    </row>
    <row r="20249">
      <c r="A20249" s="7" t="s">
        <v>41563</v>
      </c>
      <c r="B20249" s="17" t="s">
        <v>41564</v>
      </c>
      <c r="C20249" s="17">
        <v>4.0</v>
      </c>
      <c r="D20249" s="17">
        <v>2.729633575E7</v>
      </c>
      <c r="E20249" s="17">
        <v>6807716.0</v>
      </c>
      <c r="F20249" s="17">
        <v>7148147.0</v>
      </c>
      <c r="G20249" s="17">
        <v>1.5623801E7</v>
      </c>
      <c r="H20249" s="17">
        <v>7.9605679E7</v>
      </c>
    </row>
    <row r="20250">
      <c r="A20250" s="7" t="s">
        <v>41563</v>
      </c>
      <c r="B20250" s="17" t="s">
        <v>41564</v>
      </c>
      <c r="C20250" s="17">
        <v>4.0</v>
      </c>
      <c r="D20250" s="17">
        <v>2.729633575E7</v>
      </c>
      <c r="E20250" s="17">
        <v>6807716.0</v>
      </c>
      <c r="F20250" s="17">
        <v>7148147.0</v>
      </c>
      <c r="G20250" s="17">
        <v>1.5623801E7</v>
      </c>
      <c r="H20250" s="17">
        <v>7.9605679E7</v>
      </c>
    </row>
    <row r="20251">
      <c r="A20251" s="7" t="s">
        <v>41565</v>
      </c>
      <c r="B20251" s="17" t="s">
        <v>41566</v>
      </c>
      <c r="C20251" s="17">
        <v>1.0</v>
      </c>
      <c r="D20251" s="17">
        <v>7572454.0</v>
      </c>
      <c r="E20251" s="17">
        <v>7572454.0</v>
      </c>
      <c r="F20251" s="17">
        <v>7572454.0</v>
      </c>
      <c r="G20251" s="17">
        <v>7572454.0</v>
      </c>
      <c r="H20251" s="17">
        <v>7572454.0</v>
      </c>
    </row>
    <row r="20252">
      <c r="A20252" s="7" t="s">
        <v>41565</v>
      </c>
      <c r="B20252" s="17" t="s">
        <v>41566</v>
      </c>
      <c r="C20252" s="17">
        <v>1.0</v>
      </c>
      <c r="D20252" s="17">
        <v>7572454.0</v>
      </c>
      <c r="E20252" s="17">
        <v>7572454.0</v>
      </c>
      <c r="F20252" s="17">
        <v>7572454.0</v>
      </c>
      <c r="G20252" s="17">
        <v>7572454.0</v>
      </c>
      <c r="H20252" s="17">
        <v>7572454.0</v>
      </c>
    </row>
    <row r="20253">
      <c r="A20253" s="7" t="s">
        <v>41567</v>
      </c>
      <c r="B20253" s="17" t="s">
        <v>41568</v>
      </c>
      <c r="C20253" s="17">
        <v>4.0</v>
      </c>
      <c r="D20253" s="17">
        <v>2.255113325E7</v>
      </c>
      <c r="E20253" s="17">
        <v>8733884.0</v>
      </c>
      <c r="F20253" s="17">
        <v>1.0468136E7</v>
      </c>
      <c r="G20253" s="17">
        <v>2.5979384E7</v>
      </c>
      <c r="H20253" s="17">
        <v>4.5023129E7</v>
      </c>
    </row>
    <row r="20254">
      <c r="A20254" s="7" t="s">
        <v>41567</v>
      </c>
      <c r="B20254" s="17" t="s">
        <v>41568</v>
      </c>
      <c r="C20254" s="17">
        <v>4.0</v>
      </c>
      <c r="D20254" s="17">
        <v>2.255113325E7</v>
      </c>
      <c r="E20254" s="17">
        <v>8733884.0</v>
      </c>
      <c r="F20254" s="17">
        <v>1.0468136E7</v>
      </c>
      <c r="G20254" s="17">
        <v>2.5979384E7</v>
      </c>
      <c r="H20254" s="17">
        <v>4.5023129E7</v>
      </c>
    </row>
    <row r="20255">
      <c r="A20255" s="7" t="s">
        <v>41569</v>
      </c>
      <c r="B20255" s="17" t="s">
        <v>41570</v>
      </c>
      <c r="C20255" s="17">
        <v>2.0</v>
      </c>
      <c r="D20255" s="17">
        <v>7211781.5</v>
      </c>
      <c r="E20255" s="17">
        <v>5800000.0</v>
      </c>
      <c r="F20255" s="17">
        <v>5800000.0</v>
      </c>
      <c r="G20255" s="17">
        <v>8623563.0</v>
      </c>
      <c r="H20255" s="17">
        <v>8623563.0</v>
      </c>
    </row>
    <row r="20256">
      <c r="A20256" s="7" t="s">
        <v>41569</v>
      </c>
      <c r="B20256" s="17" t="s">
        <v>41570</v>
      </c>
      <c r="C20256" s="17">
        <v>2.0</v>
      </c>
      <c r="D20256" s="17">
        <v>7211781.5</v>
      </c>
      <c r="E20256" s="17">
        <v>5800000.0</v>
      </c>
      <c r="F20256" s="17">
        <v>5800000.0</v>
      </c>
      <c r="G20256" s="17">
        <v>8623563.0</v>
      </c>
      <c r="H20256" s="17">
        <v>8623563.0</v>
      </c>
    </row>
    <row r="20257">
      <c r="A20257" s="7" t="s">
        <v>41571</v>
      </c>
      <c r="B20257" s="17" t="s">
        <v>41572</v>
      </c>
      <c r="C20257" s="17">
        <v>6.0</v>
      </c>
      <c r="D20257" s="17">
        <v>9728148.833</v>
      </c>
      <c r="E20257" s="17">
        <v>6867565.0</v>
      </c>
      <c r="F20257" s="17">
        <v>6929011.0</v>
      </c>
      <c r="G20257" s="17">
        <v>9634794.0</v>
      </c>
      <c r="H20257" s="17">
        <v>2.1326809E7</v>
      </c>
    </row>
    <row r="20258">
      <c r="A20258" s="7" t="s">
        <v>41571</v>
      </c>
      <c r="B20258" s="17" t="s">
        <v>41572</v>
      </c>
      <c r="C20258" s="17">
        <v>6.0</v>
      </c>
      <c r="D20258" s="17">
        <v>9728148.833</v>
      </c>
      <c r="E20258" s="17">
        <v>6867565.0</v>
      </c>
      <c r="F20258" s="17">
        <v>6929011.0</v>
      </c>
      <c r="G20258" s="17">
        <v>9634794.0</v>
      </c>
      <c r="H20258" s="17">
        <v>2.1326809E7</v>
      </c>
    </row>
    <row r="20259">
      <c r="A20259" s="7" t="s">
        <v>41573</v>
      </c>
      <c r="B20259" s="17" t="s">
        <v>41574</v>
      </c>
      <c r="C20259" s="17">
        <v>13.0</v>
      </c>
      <c r="D20259" s="17">
        <v>1.232858292E7</v>
      </c>
      <c r="E20259" s="17">
        <v>8819901.0</v>
      </c>
      <c r="F20259" s="17">
        <v>1.0664201E7</v>
      </c>
      <c r="G20259" s="17">
        <v>1.3218702E7</v>
      </c>
      <c r="H20259" s="17">
        <v>1.3909858E7</v>
      </c>
    </row>
    <row r="20260">
      <c r="A20260" s="7" t="s">
        <v>41573</v>
      </c>
      <c r="B20260" s="17" t="s">
        <v>41574</v>
      </c>
      <c r="C20260" s="17">
        <v>13.0</v>
      </c>
      <c r="D20260" s="17">
        <v>1.232858292E7</v>
      </c>
      <c r="E20260" s="17">
        <v>8819901.0</v>
      </c>
      <c r="F20260" s="17">
        <v>1.0664201E7</v>
      </c>
      <c r="G20260" s="17">
        <v>1.3218702E7</v>
      </c>
      <c r="H20260" s="17">
        <v>1.3909858E7</v>
      </c>
    </row>
    <row r="20261">
      <c r="A20261" s="7" t="s">
        <v>41575</v>
      </c>
      <c r="B20261" s="17" t="s">
        <v>41576</v>
      </c>
      <c r="C20261" s="17">
        <v>54.0</v>
      </c>
      <c r="D20261" s="17">
        <v>1.603924365E7</v>
      </c>
      <c r="E20261" s="17">
        <v>7949037.0</v>
      </c>
      <c r="F20261" s="17">
        <v>1.1170512E7</v>
      </c>
      <c r="G20261" s="17">
        <v>1.612E7</v>
      </c>
      <c r="H20261" s="17">
        <v>3.8947869E7</v>
      </c>
    </row>
    <row r="20262">
      <c r="A20262" s="7" t="s">
        <v>41575</v>
      </c>
      <c r="B20262" s="17" t="s">
        <v>41576</v>
      </c>
      <c r="C20262" s="17">
        <v>54.0</v>
      </c>
      <c r="D20262" s="17">
        <v>1.603924365E7</v>
      </c>
      <c r="E20262" s="17">
        <v>7949037.0</v>
      </c>
      <c r="F20262" s="17">
        <v>1.1170512E7</v>
      </c>
      <c r="G20262" s="17">
        <v>1.612E7</v>
      </c>
      <c r="H20262" s="17">
        <v>3.8947869E7</v>
      </c>
    </row>
    <row r="20263">
      <c r="A20263" s="7" t="s">
        <v>41578</v>
      </c>
      <c r="B20263" s="17" t="s">
        <v>41579</v>
      </c>
      <c r="C20263" s="17">
        <v>7.0</v>
      </c>
      <c r="D20263" s="17">
        <v>1.016312086E7</v>
      </c>
      <c r="E20263" s="17">
        <v>6868164.0</v>
      </c>
      <c r="F20263" s="17">
        <v>1.1339989E7</v>
      </c>
      <c r="G20263" s="17">
        <v>1.1680936E7</v>
      </c>
      <c r="H20263" s="17">
        <v>1.6149007E7</v>
      </c>
    </row>
    <row r="20264">
      <c r="A20264" s="7" t="s">
        <v>41578</v>
      </c>
      <c r="B20264" s="17" t="s">
        <v>41579</v>
      </c>
      <c r="C20264" s="17">
        <v>7.0</v>
      </c>
      <c r="D20264" s="17">
        <v>1.016312086E7</v>
      </c>
      <c r="E20264" s="17">
        <v>6868164.0</v>
      </c>
      <c r="F20264" s="17">
        <v>1.1339989E7</v>
      </c>
      <c r="G20264" s="17">
        <v>1.1680936E7</v>
      </c>
      <c r="H20264" s="17">
        <v>1.6149007E7</v>
      </c>
    </row>
    <row r="20265">
      <c r="A20265" s="7" t="s">
        <v>41580</v>
      </c>
      <c r="B20265" s="17" t="s">
        <v>41581</v>
      </c>
      <c r="C20265" s="17">
        <v>5.0</v>
      </c>
      <c r="D20265" s="17">
        <v>7818818.0</v>
      </c>
      <c r="E20265" s="17">
        <v>5451500.0</v>
      </c>
      <c r="F20265" s="17">
        <v>6759887.0</v>
      </c>
      <c r="G20265" s="17">
        <v>1.0325252E7</v>
      </c>
      <c r="H20265" s="17">
        <v>1.3697339E7</v>
      </c>
    </row>
    <row r="20266">
      <c r="A20266" s="7" t="s">
        <v>41580</v>
      </c>
      <c r="B20266" s="17" t="s">
        <v>41581</v>
      </c>
      <c r="C20266" s="17">
        <v>5.0</v>
      </c>
      <c r="D20266" s="17">
        <v>7818818.0</v>
      </c>
      <c r="E20266" s="17">
        <v>5451500.0</v>
      </c>
      <c r="F20266" s="17">
        <v>6759887.0</v>
      </c>
      <c r="G20266" s="17">
        <v>1.0325252E7</v>
      </c>
      <c r="H20266" s="17">
        <v>1.3697339E7</v>
      </c>
    </row>
    <row r="20267">
      <c r="A20267" s="7" t="s">
        <v>41582</v>
      </c>
      <c r="B20267" s="17" t="s">
        <v>41583</v>
      </c>
      <c r="C20267" s="17">
        <v>3.0</v>
      </c>
      <c r="D20267" s="17">
        <v>1.579632867E7</v>
      </c>
      <c r="E20267" s="17">
        <v>8571388.0</v>
      </c>
      <c r="F20267" s="17">
        <v>1.0110774E7</v>
      </c>
      <c r="G20267" s="17">
        <v>2.8706824E7</v>
      </c>
      <c r="H20267" s="17">
        <v>2.8706824E7</v>
      </c>
    </row>
    <row r="20268">
      <c r="A20268" s="7" t="s">
        <v>41582</v>
      </c>
      <c r="B20268" s="17" t="s">
        <v>41583</v>
      </c>
      <c r="C20268" s="17">
        <v>3.0</v>
      </c>
      <c r="D20268" s="17">
        <v>1.579632867E7</v>
      </c>
      <c r="E20268" s="17">
        <v>8571388.0</v>
      </c>
      <c r="F20268" s="17">
        <v>1.0110774E7</v>
      </c>
      <c r="G20268" s="17">
        <v>2.8706824E7</v>
      </c>
      <c r="H20268" s="17">
        <v>2.8706824E7</v>
      </c>
    </row>
    <row r="20269">
      <c r="A20269" s="7" t="s">
        <v>41585</v>
      </c>
      <c r="B20269" s="17" t="s">
        <v>41586</v>
      </c>
      <c r="C20269" s="17">
        <v>4.0</v>
      </c>
      <c r="D20269" s="17">
        <v>1.25690505E7</v>
      </c>
      <c r="E20269" s="17">
        <v>6611594.0</v>
      </c>
      <c r="F20269" s="17">
        <v>9461613.0</v>
      </c>
      <c r="G20269" s="17">
        <v>1.6052124E7</v>
      </c>
      <c r="H20269" s="17">
        <v>1.8150871E7</v>
      </c>
    </row>
    <row r="20270">
      <c r="A20270" s="7" t="s">
        <v>41585</v>
      </c>
      <c r="B20270" s="17" t="s">
        <v>41586</v>
      </c>
      <c r="C20270" s="17">
        <v>4.0</v>
      </c>
      <c r="D20270" s="17">
        <v>1.25690505E7</v>
      </c>
      <c r="E20270" s="17">
        <v>6611594.0</v>
      </c>
      <c r="F20270" s="17">
        <v>9461613.0</v>
      </c>
      <c r="G20270" s="17">
        <v>1.6052124E7</v>
      </c>
      <c r="H20270" s="17">
        <v>1.8150871E7</v>
      </c>
    </row>
    <row r="20271">
      <c r="A20271" s="7" t="s">
        <v>41587</v>
      </c>
      <c r="B20271" s="17" t="s">
        <v>41588</v>
      </c>
      <c r="C20271" s="17">
        <v>1.0</v>
      </c>
      <c r="D20271" s="17">
        <v>1.1240805E7</v>
      </c>
      <c r="E20271" s="17">
        <v>1.1240805E7</v>
      </c>
      <c r="F20271" s="17">
        <v>1.1240805E7</v>
      </c>
      <c r="G20271" s="17">
        <v>1.1240805E7</v>
      </c>
      <c r="H20271" s="17">
        <v>1.1240805E7</v>
      </c>
    </row>
    <row r="20272">
      <c r="A20272" s="7" t="s">
        <v>41587</v>
      </c>
      <c r="B20272" s="17" t="s">
        <v>41588</v>
      </c>
      <c r="C20272" s="17">
        <v>1.0</v>
      </c>
      <c r="D20272" s="17">
        <v>1.1240805E7</v>
      </c>
      <c r="E20272" s="17">
        <v>1.1240805E7</v>
      </c>
      <c r="F20272" s="17">
        <v>1.1240805E7</v>
      </c>
      <c r="G20272" s="17">
        <v>1.1240805E7</v>
      </c>
      <c r="H20272" s="17">
        <v>1.1240805E7</v>
      </c>
    </row>
    <row r="20273">
      <c r="A20273" s="7" t="s">
        <v>41589</v>
      </c>
      <c r="B20273" s="17" t="s">
        <v>41590</v>
      </c>
      <c r="C20273" s="17">
        <v>58.0</v>
      </c>
      <c r="D20273" s="17">
        <v>1.574189359E7</v>
      </c>
      <c r="E20273" s="17">
        <v>7718389.0</v>
      </c>
      <c r="F20273" s="17">
        <v>1.0207706E7</v>
      </c>
      <c r="G20273" s="17">
        <v>2.2464407E7</v>
      </c>
      <c r="H20273" s="17">
        <v>3.4179532E7</v>
      </c>
    </row>
    <row r="20274">
      <c r="A20274" s="7" t="s">
        <v>41589</v>
      </c>
      <c r="B20274" s="17" t="s">
        <v>41590</v>
      </c>
      <c r="C20274" s="17">
        <v>58.0</v>
      </c>
      <c r="D20274" s="17">
        <v>1.574189359E7</v>
      </c>
      <c r="E20274" s="17">
        <v>7718389.0</v>
      </c>
      <c r="F20274" s="17">
        <v>1.0207706E7</v>
      </c>
      <c r="G20274" s="17">
        <v>2.2464407E7</v>
      </c>
      <c r="H20274" s="17">
        <v>3.4179532E7</v>
      </c>
    </row>
    <row r="20275">
      <c r="A20275" s="7" t="s">
        <v>41591</v>
      </c>
      <c r="B20275" s="17" t="s">
        <v>41593</v>
      </c>
      <c r="C20275" s="17">
        <v>22.0</v>
      </c>
      <c r="D20275" s="17">
        <v>1.585300273E7</v>
      </c>
      <c r="E20275" s="17">
        <v>8449805.0</v>
      </c>
      <c r="F20275" s="17">
        <v>1.23173E7</v>
      </c>
      <c r="G20275" s="17">
        <v>1.8863638E7</v>
      </c>
      <c r="H20275" s="17">
        <v>3.415377E7</v>
      </c>
    </row>
    <row r="20276">
      <c r="A20276" s="7" t="s">
        <v>41591</v>
      </c>
      <c r="B20276" s="17" t="s">
        <v>41593</v>
      </c>
      <c r="C20276" s="17">
        <v>22.0</v>
      </c>
      <c r="D20276" s="17">
        <v>1.585300273E7</v>
      </c>
      <c r="E20276" s="17">
        <v>8449805.0</v>
      </c>
      <c r="F20276" s="17">
        <v>1.23173E7</v>
      </c>
      <c r="G20276" s="17">
        <v>1.8863638E7</v>
      </c>
      <c r="H20276" s="17">
        <v>3.415377E7</v>
      </c>
    </row>
    <row r="20277">
      <c r="A20277" s="7" t="s">
        <v>41594</v>
      </c>
      <c r="B20277" s="17" t="s">
        <v>41595</v>
      </c>
      <c r="C20277" s="17">
        <v>101.0</v>
      </c>
      <c r="D20277" s="17">
        <v>1.354779046E7</v>
      </c>
      <c r="E20277" s="17">
        <v>6437072.0</v>
      </c>
      <c r="F20277" s="17">
        <v>1.0266747E7</v>
      </c>
      <c r="G20277" s="17">
        <v>1.5079096E7</v>
      </c>
      <c r="H20277" s="17">
        <v>2.5229783E7</v>
      </c>
    </row>
    <row r="20278">
      <c r="A20278" s="7" t="s">
        <v>41594</v>
      </c>
      <c r="B20278" s="17" t="s">
        <v>41595</v>
      </c>
      <c r="C20278" s="17">
        <v>101.0</v>
      </c>
      <c r="D20278" s="17">
        <v>1.354779046E7</v>
      </c>
      <c r="E20278" s="17">
        <v>6437072.0</v>
      </c>
      <c r="F20278" s="17">
        <v>1.0266747E7</v>
      </c>
      <c r="G20278" s="17">
        <v>1.5079096E7</v>
      </c>
      <c r="H20278" s="17">
        <v>2.5229783E7</v>
      </c>
    </row>
    <row r="20279">
      <c r="A20279" s="7" t="s">
        <v>41596</v>
      </c>
      <c r="B20279" s="17" t="s">
        <v>41597</v>
      </c>
      <c r="C20279" s="17">
        <v>31.0</v>
      </c>
      <c r="D20279" s="17">
        <v>1.824157271E7</v>
      </c>
      <c r="E20279" s="17">
        <v>7203609.0</v>
      </c>
      <c r="F20279" s="17">
        <v>1.1352316E7</v>
      </c>
      <c r="G20279" s="17">
        <v>2.40835E7</v>
      </c>
      <c r="H20279" s="17">
        <v>3.42555E7</v>
      </c>
    </row>
    <row r="20280">
      <c r="A20280" s="7" t="s">
        <v>41596</v>
      </c>
      <c r="B20280" s="17" t="s">
        <v>41597</v>
      </c>
      <c r="C20280" s="17">
        <v>31.0</v>
      </c>
      <c r="D20280" s="17">
        <v>1.824157271E7</v>
      </c>
      <c r="E20280" s="17">
        <v>7203609.0</v>
      </c>
      <c r="F20280" s="17">
        <v>1.1352316E7</v>
      </c>
      <c r="G20280" s="17">
        <v>2.40835E7</v>
      </c>
      <c r="H20280" s="17">
        <v>3.42555E7</v>
      </c>
    </row>
    <row r="20281">
      <c r="A20281" s="7" t="s">
        <v>41599</v>
      </c>
      <c r="B20281" s="17" t="s">
        <v>41600</v>
      </c>
      <c r="C20281" s="17">
        <v>7.0</v>
      </c>
      <c r="D20281" s="17">
        <v>2.769520229E7</v>
      </c>
      <c r="E20281" s="17">
        <v>9813909.0</v>
      </c>
      <c r="F20281" s="17">
        <v>2.0213877E7</v>
      </c>
      <c r="G20281" s="17">
        <v>3.9906815E7</v>
      </c>
      <c r="H20281" s="17">
        <v>8.4511908E7</v>
      </c>
    </row>
    <row r="20282">
      <c r="A20282" s="7" t="s">
        <v>41599</v>
      </c>
      <c r="B20282" s="17" t="s">
        <v>41600</v>
      </c>
      <c r="C20282" s="17">
        <v>7.0</v>
      </c>
      <c r="D20282" s="17">
        <v>2.769520229E7</v>
      </c>
      <c r="E20282" s="17">
        <v>9813909.0</v>
      </c>
      <c r="F20282" s="17">
        <v>2.0213877E7</v>
      </c>
      <c r="G20282" s="17">
        <v>3.9906815E7</v>
      </c>
      <c r="H20282" s="17">
        <v>8.4511908E7</v>
      </c>
    </row>
    <row r="20283">
      <c r="A20283" s="7" t="s">
        <v>41601</v>
      </c>
      <c r="B20283" s="17" t="s">
        <v>41602</v>
      </c>
      <c r="C20283" s="17">
        <v>20.0</v>
      </c>
      <c r="D20283" s="17">
        <v>1.348401385E7</v>
      </c>
      <c r="E20283" s="17">
        <v>9174276.0</v>
      </c>
      <c r="F20283" s="17">
        <v>1.1269397E7</v>
      </c>
      <c r="G20283" s="17">
        <v>1.67263E7</v>
      </c>
      <c r="H20283" s="17">
        <v>1.8787829E7</v>
      </c>
    </row>
    <row r="20284">
      <c r="A20284" s="7" t="s">
        <v>41601</v>
      </c>
      <c r="B20284" s="17" t="s">
        <v>41602</v>
      </c>
      <c r="C20284" s="17">
        <v>20.0</v>
      </c>
      <c r="D20284" s="17">
        <v>1.348401385E7</v>
      </c>
      <c r="E20284" s="17">
        <v>9174276.0</v>
      </c>
      <c r="F20284" s="17">
        <v>1.1269397E7</v>
      </c>
      <c r="G20284" s="17">
        <v>1.67263E7</v>
      </c>
      <c r="H20284" s="17">
        <v>1.8787829E7</v>
      </c>
    </row>
    <row r="20285">
      <c r="A20285" s="7" t="s">
        <v>41603</v>
      </c>
      <c r="B20285" s="17" t="s">
        <v>41604</v>
      </c>
      <c r="C20285" s="17">
        <v>178.0</v>
      </c>
      <c r="D20285" s="17">
        <v>1.198689524E7</v>
      </c>
      <c r="E20285" s="17">
        <v>6043924.0</v>
      </c>
      <c r="F20285" s="17">
        <v>9730912.0</v>
      </c>
      <c r="G20285" s="17">
        <v>1.523034E7</v>
      </c>
      <c r="H20285" s="17">
        <v>2.3113947E7</v>
      </c>
    </row>
    <row r="20286">
      <c r="A20286" s="7" t="s">
        <v>41603</v>
      </c>
      <c r="B20286" s="17" t="s">
        <v>41604</v>
      </c>
      <c r="C20286" s="17">
        <v>178.0</v>
      </c>
      <c r="D20286" s="17">
        <v>1.198689524E7</v>
      </c>
      <c r="E20286" s="17">
        <v>6043924.0</v>
      </c>
      <c r="F20286" s="17">
        <v>9730912.0</v>
      </c>
      <c r="G20286" s="17">
        <v>1.523034E7</v>
      </c>
      <c r="H20286" s="17">
        <v>2.3113947E7</v>
      </c>
    </row>
    <row r="20287">
      <c r="A20287" s="7" t="s">
        <v>41606</v>
      </c>
      <c r="B20287" s="17" t="s">
        <v>41607</v>
      </c>
      <c r="C20287" s="17">
        <v>5.0</v>
      </c>
      <c r="D20287" s="17">
        <v>1.71327068E7</v>
      </c>
      <c r="E20287" s="17">
        <v>1.0752262E7</v>
      </c>
      <c r="F20287" s="17">
        <v>2.0445414E7</v>
      </c>
      <c r="G20287" s="17">
        <v>2.0841483E7</v>
      </c>
      <c r="H20287" s="17">
        <v>2.5075825E7</v>
      </c>
    </row>
    <row r="20288">
      <c r="A20288" s="7" t="s">
        <v>41606</v>
      </c>
      <c r="B20288" s="17" t="s">
        <v>41607</v>
      </c>
      <c r="C20288" s="17">
        <v>5.0</v>
      </c>
      <c r="D20288" s="17">
        <v>1.71327068E7</v>
      </c>
      <c r="E20288" s="17">
        <v>1.0752262E7</v>
      </c>
      <c r="F20288" s="17">
        <v>2.0445414E7</v>
      </c>
      <c r="G20288" s="17">
        <v>2.0841483E7</v>
      </c>
      <c r="H20288" s="17">
        <v>2.5075825E7</v>
      </c>
    </row>
    <row r="20289">
      <c r="A20289" s="7" t="s">
        <v>41608</v>
      </c>
      <c r="B20289" s="17" t="s">
        <v>41609</v>
      </c>
      <c r="C20289" s="17">
        <v>45.0</v>
      </c>
      <c r="D20289" s="17">
        <v>1.547427447E7</v>
      </c>
      <c r="E20289" s="17">
        <v>7109802.0</v>
      </c>
      <c r="F20289" s="17">
        <v>1.0136269E7</v>
      </c>
      <c r="G20289" s="17">
        <v>1.6233686E7</v>
      </c>
      <c r="H20289" s="17">
        <v>2.7212089E7</v>
      </c>
    </row>
    <row r="20290">
      <c r="A20290" s="7" t="s">
        <v>41608</v>
      </c>
      <c r="B20290" s="17" t="s">
        <v>41609</v>
      </c>
      <c r="C20290" s="17">
        <v>45.0</v>
      </c>
      <c r="D20290" s="17">
        <v>1.547427447E7</v>
      </c>
      <c r="E20290" s="17">
        <v>7109802.0</v>
      </c>
      <c r="F20290" s="17">
        <v>1.0136269E7</v>
      </c>
      <c r="G20290" s="17">
        <v>1.6233686E7</v>
      </c>
      <c r="H20290" s="17">
        <v>2.7212089E7</v>
      </c>
    </row>
    <row r="20291">
      <c r="A20291" s="7" t="s">
        <v>41610</v>
      </c>
      <c r="B20291" s="17" t="s">
        <v>41611</v>
      </c>
      <c r="C20291" s="17">
        <v>12.0</v>
      </c>
      <c r="D20291" s="17">
        <v>1.178839433E7</v>
      </c>
      <c r="E20291" s="17">
        <v>6754345.0</v>
      </c>
      <c r="F20291" s="17">
        <v>1.0769824E7</v>
      </c>
      <c r="G20291" s="17">
        <v>1.4000234E7</v>
      </c>
      <c r="H20291" s="17">
        <v>1.7209845E7</v>
      </c>
    </row>
    <row r="20292">
      <c r="A20292" s="7" t="s">
        <v>41610</v>
      </c>
      <c r="B20292" s="17" t="s">
        <v>41611</v>
      </c>
      <c r="C20292" s="17">
        <v>12.0</v>
      </c>
      <c r="D20292" s="17">
        <v>1.178839433E7</v>
      </c>
      <c r="E20292" s="17">
        <v>6754345.0</v>
      </c>
      <c r="F20292" s="17">
        <v>1.0769824E7</v>
      </c>
      <c r="G20292" s="17">
        <v>1.4000234E7</v>
      </c>
      <c r="H20292" s="17">
        <v>1.7209845E7</v>
      </c>
    </row>
    <row r="20293">
      <c r="A20293" s="7" t="s">
        <v>41612</v>
      </c>
      <c r="B20293" s="17" t="s">
        <v>41614</v>
      </c>
      <c r="C20293" s="17">
        <v>7.0</v>
      </c>
      <c r="D20293" s="17">
        <v>1.997908957E7</v>
      </c>
      <c r="E20293" s="17">
        <v>5901020.0</v>
      </c>
      <c r="F20293" s="17">
        <v>7253271.0</v>
      </c>
      <c r="G20293" s="17">
        <v>2.7496847E7</v>
      </c>
      <c r="H20293" s="17">
        <v>7.4059707E7</v>
      </c>
    </row>
    <row r="20294">
      <c r="A20294" s="7" t="s">
        <v>41612</v>
      </c>
      <c r="B20294" s="17" t="s">
        <v>41614</v>
      </c>
      <c r="C20294" s="17">
        <v>7.0</v>
      </c>
      <c r="D20294" s="17">
        <v>1.997908957E7</v>
      </c>
      <c r="E20294" s="17">
        <v>5901020.0</v>
      </c>
      <c r="F20294" s="17">
        <v>7253271.0</v>
      </c>
      <c r="G20294" s="17">
        <v>2.7496847E7</v>
      </c>
      <c r="H20294" s="17">
        <v>7.4059707E7</v>
      </c>
    </row>
    <row r="20295">
      <c r="A20295" s="7" t="s">
        <v>41615</v>
      </c>
      <c r="B20295" s="17" t="s">
        <v>41616</v>
      </c>
      <c r="C20295" s="17">
        <v>1.0</v>
      </c>
      <c r="D20295" s="17">
        <v>3818500.0</v>
      </c>
      <c r="E20295" s="17">
        <v>3818500.0</v>
      </c>
      <c r="F20295" s="17">
        <v>3818500.0</v>
      </c>
      <c r="G20295" s="17">
        <v>3818500.0</v>
      </c>
      <c r="H20295" s="17">
        <v>3818500.0</v>
      </c>
    </row>
    <row r="20296">
      <c r="A20296" s="7" t="s">
        <v>41615</v>
      </c>
      <c r="B20296" s="17" t="s">
        <v>41616</v>
      </c>
      <c r="C20296" s="17">
        <v>1.0</v>
      </c>
      <c r="D20296" s="17">
        <v>3818500.0</v>
      </c>
      <c r="E20296" s="17">
        <v>3818500.0</v>
      </c>
      <c r="F20296" s="17">
        <v>3818500.0</v>
      </c>
      <c r="G20296" s="17">
        <v>3818500.0</v>
      </c>
      <c r="H20296" s="17">
        <v>3818500.0</v>
      </c>
    </row>
    <row r="20297">
      <c r="A20297" s="7" t="s">
        <v>41617</v>
      </c>
      <c r="B20297" s="17" t="s">
        <v>41618</v>
      </c>
      <c r="C20297" s="17">
        <v>17.0</v>
      </c>
      <c r="D20297" s="17">
        <v>1.011235153E7</v>
      </c>
      <c r="E20297" s="17">
        <v>4297352.0</v>
      </c>
      <c r="F20297" s="17">
        <v>8337811.0</v>
      </c>
      <c r="G20297" s="17">
        <v>1.4369455E7</v>
      </c>
      <c r="H20297" s="17">
        <v>1.7085466E7</v>
      </c>
    </row>
    <row r="20298">
      <c r="A20298" s="7" t="s">
        <v>41617</v>
      </c>
      <c r="B20298" s="17" t="s">
        <v>41618</v>
      </c>
      <c r="C20298" s="17">
        <v>17.0</v>
      </c>
      <c r="D20298" s="17">
        <v>1.011235153E7</v>
      </c>
      <c r="E20298" s="17">
        <v>4297352.0</v>
      </c>
      <c r="F20298" s="17">
        <v>8337811.0</v>
      </c>
      <c r="G20298" s="17">
        <v>1.4369455E7</v>
      </c>
      <c r="H20298" s="17">
        <v>1.7085466E7</v>
      </c>
    </row>
    <row r="20299">
      <c r="A20299" s="7" t="s">
        <v>41619</v>
      </c>
      <c r="B20299" s="17" t="s">
        <v>41620</v>
      </c>
      <c r="C20299" s="17">
        <v>1.0</v>
      </c>
      <c r="D20299" s="17">
        <v>1.9425199E7</v>
      </c>
      <c r="E20299" s="17">
        <v>1.9425199E7</v>
      </c>
      <c r="F20299" s="17">
        <v>1.9425199E7</v>
      </c>
      <c r="G20299" s="17">
        <v>1.9425199E7</v>
      </c>
      <c r="H20299" s="17">
        <v>1.9425199E7</v>
      </c>
    </row>
    <row r="20300">
      <c r="A20300" s="7" t="s">
        <v>41619</v>
      </c>
      <c r="B20300" s="17" t="s">
        <v>41620</v>
      </c>
      <c r="C20300" s="17">
        <v>1.0</v>
      </c>
      <c r="D20300" s="17">
        <v>1.9425199E7</v>
      </c>
      <c r="E20300" s="17">
        <v>1.9425199E7</v>
      </c>
      <c r="F20300" s="17">
        <v>1.9425199E7</v>
      </c>
      <c r="G20300" s="17">
        <v>1.9425199E7</v>
      </c>
      <c r="H20300" s="17">
        <v>1.9425199E7</v>
      </c>
    </row>
    <row r="20301">
      <c r="A20301" s="7" t="s">
        <v>41621</v>
      </c>
      <c r="B20301" s="17" t="s">
        <v>41622</v>
      </c>
      <c r="C20301" s="17">
        <v>64.0</v>
      </c>
      <c r="D20301" s="17">
        <v>1.932576433E7</v>
      </c>
      <c r="E20301" s="17">
        <v>6215246.0</v>
      </c>
      <c r="F20301" s="17">
        <v>1.0333375E7</v>
      </c>
      <c r="G20301" s="17">
        <v>1.629775E7</v>
      </c>
      <c r="H20301" s="17">
        <v>4.5364967E7</v>
      </c>
    </row>
    <row r="20302">
      <c r="A20302" s="7" t="s">
        <v>41621</v>
      </c>
      <c r="B20302" s="17" t="s">
        <v>41622</v>
      </c>
      <c r="C20302" s="17">
        <v>64.0</v>
      </c>
      <c r="D20302" s="17">
        <v>1.932576433E7</v>
      </c>
      <c r="E20302" s="17">
        <v>6215246.0</v>
      </c>
      <c r="F20302" s="17">
        <v>1.0333375E7</v>
      </c>
      <c r="G20302" s="17">
        <v>1.629775E7</v>
      </c>
      <c r="H20302" s="17">
        <v>4.5364967E7</v>
      </c>
    </row>
    <row r="20303">
      <c r="A20303" s="7" t="s">
        <v>41623</v>
      </c>
      <c r="B20303" s="17" t="s">
        <v>41624</v>
      </c>
      <c r="C20303" s="17">
        <v>34.0</v>
      </c>
      <c r="D20303" s="17">
        <v>1.330955426E7</v>
      </c>
      <c r="E20303" s="17">
        <v>7082288.0</v>
      </c>
      <c r="F20303" s="17">
        <v>1.0151611E7</v>
      </c>
      <c r="G20303" s="17">
        <v>1.9929192E7</v>
      </c>
      <c r="H20303" s="17">
        <v>2.5725064E7</v>
      </c>
    </row>
    <row r="20304">
      <c r="A20304" s="7" t="s">
        <v>41623</v>
      </c>
      <c r="B20304" s="17" t="s">
        <v>41624</v>
      </c>
      <c r="C20304" s="17">
        <v>34.0</v>
      </c>
      <c r="D20304" s="17">
        <v>1.330955426E7</v>
      </c>
      <c r="E20304" s="17">
        <v>7082288.0</v>
      </c>
      <c r="F20304" s="17">
        <v>1.0151611E7</v>
      </c>
      <c r="G20304" s="17">
        <v>1.9929192E7</v>
      </c>
      <c r="H20304" s="17">
        <v>2.5725064E7</v>
      </c>
    </row>
    <row r="20305">
      <c r="A20305" s="7" t="s">
        <v>41626</v>
      </c>
      <c r="B20305" s="17" t="s">
        <v>41627</v>
      </c>
      <c r="C20305" s="17">
        <v>1.0</v>
      </c>
      <c r="D20305" s="17">
        <v>5913263.0</v>
      </c>
      <c r="E20305" s="17">
        <v>5913263.0</v>
      </c>
      <c r="F20305" s="17">
        <v>5913263.0</v>
      </c>
      <c r="G20305" s="17">
        <v>5913263.0</v>
      </c>
      <c r="H20305" s="17">
        <v>5913263.0</v>
      </c>
    </row>
    <row r="20306">
      <c r="A20306" s="7" t="s">
        <v>41626</v>
      </c>
      <c r="B20306" s="17" t="s">
        <v>41627</v>
      </c>
      <c r="C20306" s="17">
        <v>1.0</v>
      </c>
      <c r="D20306" s="17">
        <v>5913263.0</v>
      </c>
      <c r="E20306" s="17">
        <v>5913263.0</v>
      </c>
      <c r="F20306" s="17">
        <v>5913263.0</v>
      </c>
      <c r="G20306" s="17">
        <v>5913263.0</v>
      </c>
      <c r="H20306" s="17">
        <v>5913263.0</v>
      </c>
    </row>
    <row r="20307">
      <c r="A20307" s="7" t="s">
        <v>41628</v>
      </c>
      <c r="B20307" s="17" t="s">
        <v>41629</v>
      </c>
      <c r="C20307" s="17">
        <v>1.0</v>
      </c>
      <c r="D20307" s="17">
        <v>6933948.0</v>
      </c>
      <c r="E20307" s="17">
        <v>6933948.0</v>
      </c>
      <c r="F20307" s="17">
        <v>6933948.0</v>
      </c>
      <c r="G20307" s="17">
        <v>6933948.0</v>
      </c>
      <c r="H20307" s="17">
        <v>6933948.0</v>
      </c>
    </row>
    <row r="20308">
      <c r="A20308" s="7" t="s">
        <v>41628</v>
      </c>
      <c r="B20308" s="17" t="s">
        <v>41629</v>
      </c>
      <c r="C20308" s="17">
        <v>1.0</v>
      </c>
      <c r="D20308" s="17">
        <v>6933948.0</v>
      </c>
      <c r="E20308" s="17">
        <v>6933948.0</v>
      </c>
      <c r="F20308" s="17">
        <v>6933948.0</v>
      </c>
      <c r="G20308" s="17">
        <v>6933948.0</v>
      </c>
      <c r="H20308" s="17">
        <v>6933948.0</v>
      </c>
    </row>
    <row r="20309">
      <c r="A20309" s="7" t="s">
        <v>41630</v>
      </c>
      <c r="B20309" s="17" t="s">
        <v>41631</v>
      </c>
      <c r="C20309" s="17">
        <v>2.0</v>
      </c>
      <c r="D20309" s="17">
        <v>2.6616314E7</v>
      </c>
      <c r="E20309" s="17">
        <v>2.0875781E7</v>
      </c>
      <c r="F20309" s="17">
        <v>2.0875781E7</v>
      </c>
      <c r="G20309" s="17">
        <v>3.2356847E7</v>
      </c>
      <c r="H20309" s="17">
        <v>3.2356847E7</v>
      </c>
    </row>
    <row r="20310">
      <c r="A20310" s="7" t="s">
        <v>41630</v>
      </c>
      <c r="B20310" s="17" t="s">
        <v>41631</v>
      </c>
      <c r="C20310" s="17">
        <v>2.0</v>
      </c>
      <c r="D20310" s="17">
        <v>2.6616314E7</v>
      </c>
      <c r="E20310" s="17">
        <v>2.0875781E7</v>
      </c>
      <c r="F20310" s="17">
        <v>2.0875781E7</v>
      </c>
      <c r="G20310" s="17">
        <v>3.2356847E7</v>
      </c>
      <c r="H20310" s="17">
        <v>3.2356847E7</v>
      </c>
    </row>
    <row r="20311">
      <c r="A20311" s="7" t="s">
        <v>41632</v>
      </c>
      <c r="B20311" s="17" t="s">
        <v>41633</v>
      </c>
      <c r="C20311" s="17">
        <v>1.0</v>
      </c>
      <c r="D20311" s="17">
        <v>7001767.0</v>
      </c>
      <c r="E20311" s="17">
        <v>7001767.0</v>
      </c>
      <c r="F20311" s="17">
        <v>7001767.0</v>
      </c>
      <c r="G20311" s="17">
        <v>7001767.0</v>
      </c>
      <c r="H20311" s="17">
        <v>7001767.0</v>
      </c>
    </row>
    <row r="20312">
      <c r="A20312" s="7" t="s">
        <v>41632</v>
      </c>
      <c r="B20312" s="17" t="s">
        <v>41633</v>
      </c>
      <c r="C20312" s="17">
        <v>1.0</v>
      </c>
      <c r="D20312" s="17">
        <v>7001767.0</v>
      </c>
      <c r="E20312" s="17">
        <v>7001767.0</v>
      </c>
      <c r="F20312" s="17">
        <v>7001767.0</v>
      </c>
      <c r="G20312" s="17">
        <v>7001767.0</v>
      </c>
      <c r="H20312" s="17">
        <v>7001767.0</v>
      </c>
    </row>
    <row r="20313">
      <c r="A20313" s="7" t="s">
        <v>41634</v>
      </c>
      <c r="B20313" s="17" t="s">
        <v>41635</v>
      </c>
      <c r="C20313" s="17">
        <v>1.0</v>
      </c>
      <c r="D20313" s="17">
        <v>1.2304082E7</v>
      </c>
      <c r="E20313" s="17">
        <v>1.2304082E7</v>
      </c>
      <c r="F20313" s="17">
        <v>1.2304082E7</v>
      </c>
      <c r="G20313" s="17">
        <v>1.2304082E7</v>
      </c>
      <c r="H20313" s="17">
        <v>1.2304082E7</v>
      </c>
    </row>
    <row r="20314">
      <c r="A20314" s="7" t="s">
        <v>41634</v>
      </c>
      <c r="B20314" s="17" t="s">
        <v>41635</v>
      </c>
      <c r="C20314" s="17">
        <v>1.0</v>
      </c>
      <c r="D20314" s="17">
        <v>1.2304082E7</v>
      </c>
      <c r="E20314" s="17">
        <v>1.2304082E7</v>
      </c>
      <c r="F20314" s="17">
        <v>1.2304082E7</v>
      </c>
      <c r="G20314" s="17">
        <v>1.2304082E7</v>
      </c>
      <c r="H20314" s="17">
        <v>1.2304082E7</v>
      </c>
    </row>
    <row r="20315">
      <c r="A20315" s="7" t="s">
        <v>41637</v>
      </c>
      <c r="B20315" s="17" t="s">
        <v>41638</v>
      </c>
      <c r="C20315" s="17">
        <v>1.0</v>
      </c>
      <c r="D20315" s="17">
        <v>8817575.0</v>
      </c>
      <c r="E20315" s="17">
        <v>8817575.0</v>
      </c>
      <c r="F20315" s="17">
        <v>8817575.0</v>
      </c>
      <c r="G20315" s="17">
        <v>8817575.0</v>
      </c>
      <c r="H20315" s="17">
        <v>8817575.0</v>
      </c>
    </row>
    <row r="20316">
      <c r="A20316" s="7" t="s">
        <v>41637</v>
      </c>
      <c r="B20316" s="17" t="s">
        <v>41638</v>
      </c>
      <c r="C20316" s="17">
        <v>1.0</v>
      </c>
      <c r="D20316" s="17">
        <v>8817575.0</v>
      </c>
      <c r="E20316" s="17">
        <v>8817575.0</v>
      </c>
      <c r="F20316" s="17">
        <v>8817575.0</v>
      </c>
      <c r="G20316" s="17">
        <v>8817575.0</v>
      </c>
      <c r="H20316" s="17">
        <v>8817575.0</v>
      </c>
    </row>
    <row r="20317">
      <c r="A20317" s="7" t="s">
        <v>41639</v>
      </c>
      <c r="B20317" s="17" t="s">
        <v>41640</v>
      </c>
      <c r="C20317" s="17">
        <v>3.0</v>
      </c>
      <c r="D20317" s="17">
        <v>8123591.333</v>
      </c>
      <c r="E20317" s="17">
        <v>6917100.0</v>
      </c>
      <c r="F20317" s="17">
        <v>7257700.0</v>
      </c>
      <c r="G20317" s="17">
        <v>1.0195974E7</v>
      </c>
      <c r="H20317" s="17">
        <v>1.0195974E7</v>
      </c>
    </row>
    <row r="20318">
      <c r="A20318" s="7" t="s">
        <v>41639</v>
      </c>
      <c r="B20318" s="17" t="s">
        <v>41640</v>
      </c>
      <c r="C20318" s="17">
        <v>3.0</v>
      </c>
      <c r="D20318" s="17">
        <v>8123591.333</v>
      </c>
      <c r="E20318" s="17">
        <v>6917100.0</v>
      </c>
      <c r="F20318" s="17">
        <v>7257700.0</v>
      </c>
      <c r="G20318" s="17">
        <v>1.0195974E7</v>
      </c>
      <c r="H20318" s="17">
        <v>1.0195974E7</v>
      </c>
    </row>
    <row r="20319">
      <c r="A20319" s="7" t="s">
        <v>41641</v>
      </c>
      <c r="B20319" s="17" t="s">
        <v>41642</v>
      </c>
      <c r="C20319" s="17">
        <v>1.0</v>
      </c>
      <c r="D20319" s="17">
        <v>2.3405138E7</v>
      </c>
      <c r="E20319" s="17">
        <v>2.3405138E7</v>
      </c>
      <c r="F20319" s="17">
        <v>2.3405138E7</v>
      </c>
      <c r="G20319" s="17">
        <v>2.3405138E7</v>
      </c>
      <c r="H20319" s="17">
        <v>2.3405138E7</v>
      </c>
    </row>
    <row r="20320">
      <c r="A20320" s="7" t="s">
        <v>41641</v>
      </c>
      <c r="B20320" s="17" t="s">
        <v>41642</v>
      </c>
      <c r="C20320" s="17">
        <v>1.0</v>
      </c>
      <c r="D20320" s="17">
        <v>2.3405138E7</v>
      </c>
      <c r="E20320" s="17">
        <v>2.3405138E7</v>
      </c>
      <c r="F20320" s="17">
        <v>2.3405138E7</v>
      </c>
      <c r="G20320" s="17">
        <v>2.3405138E7</v>
      </c>
      <c r="H20320" s="17">
        <v>2.3405138E7</v>
      </c>
    </row>
    <row r="20321">
      <c r="A20321" s="7" t="s">
        <v>41643</v>
      </c>
      <c r="B20321" s="17" t="s">
        <v>41644</v>
      </c>
      <c r="C20321" s="17">
        <v>2.0</v>
      </c>
      <c r="D20321" s="17">
        <v>1.82245225E7</v>
      </c>
      <c r="E20321" s="17">
        <v>1.6257938E7</v>
      </c>
      <c r="F20321" s="17">
        <v>1.6257938E7</v>
      </c>
      <c r="G20321" s="17">
        <v>2.0191107E7</v>
      </c>
      <c r="H20321" s="17">
        <v>2.0191107E7</v>
      </c>
    </row>
    <row r="20322">
      <c r="A20322" s="7" t="s">
        <v>41643</v>
      </c>
      <c r="B20322" s="17" t="s">
        <v>41644</v>
      </c>
      <c r="C20322" s="17">
        <v>2.0</v>
      </c>
      <c r="D20322" s="17">
        <v>1.82245225E7</v>
      </c>
      <c r="E20322" s="17">
        <v>1.6257938E7</v>
      </c>
      <c r="F20322" s="17">
        <v>1.6257938E7</v>
      </c>
      <c r="G20322" s="17">
        <v>2.0191107E7</v>
      </c>
      <c r="H20322" s="17">
        <v>2.0191107E7</v>
      </c>
    </row>
    <row r="20323">
      <c r="A20323" s="7" t="s">
        <v>41645</v>
      </c>
      <c r="B20323" s="17" t="s">
        <v>41646</v>
      </c>
      <c r="C20323" s="17">
        <v>1.0</v>
      </c>
      <c r="D20323" s="17">
        <v>2.5913788E7</v>
      </c>
      <c r="E20323" s="17">
        <v>2.5913788E7</v>
      </c>
      <c r="F20323" s="17">
        <v>2.5913788E7</v>
      </c>
      <c r="G20323" s="17">
        <v>2.5913788E7</v>
      </c>
      <c r="H20323" s="17">
        <v>2.5913788E7</v>
      </c>
    </row>
    <row r="20324">
      <c r="A20324" s="7" t="s">
        <v>41645</v>
      </c>
      <c r="B20324" s="17" t="s">
        <v>41646</v>
      </c>
      <c r="C20324" s="17">
        <v>1.0</v>
      </c>
      <c r="D20324" s="17">
        <v>2.5913788E7</v>
      </c>
      <c r="E20324" s="17">
        <v>2.5913788E7</v>
      </c>
      <c r="F20324" s="17">
        <v>2.5913788E7</v>
      </c>
      <c r="G20324" s="17">
        <v>2.5913788E7</v>
      </c>
      <c r="H20324" s="17">
        <v>2.5913788E7</v>
      </c>
    </row>
    <row r="20325">
      <c r="A20325" s="7" t="s">
        <v>41648</v>
      </c>
      <c r="B20325" s="17" t="s">
        <v>41649</v>
      </c>
      <c r="C20325" s="17">
        <v>1.0</v>
      </c>
      <c r="D20325" s="17">
        <v>2.132555E7</v>
      </c>
      <c r="E20325" s="17">
        <v>2.132555E7</v>
      </c>
      <c r="F20325" s="17">
        <v>2.132555E7</v>
      </c>
      <c r="G20325" s="17">
        <v>2.132555E7</v>
      </c>
      <c r="H20325" s="17">
        <v>2.132555E7</v>
      </c>
    </row>
    <row r="20326">
      <c r="A20326" s="7" t="s">
        <v>41648</v>
      </c>
      <c r="B20326" s="17" t="s">
        <v>41649</v>
      </c>
      <c r="C20326" s="17">
        <v>1.0</v>
      </c>
      <c r="D20326" s="17">
        <v>2.132555E7</v>
      </c>
      <c r="E20326" s="17">
        <v>2.132555E7</v>
      </c>
      <c r="F20326" s="17">
        <v>2.132555E7</v>
      </c>
      <c r="G20326" s="17">
        <v>2.132555E7</v>
      </c>
      <c r="H20326" s="17">
        <v>2.132555E7</v>
      </c>
    </row>
    <row r="20327">
      <c r="A20327" s="7" t="s">
        <v>41650</v>
      </c>
      <c r="B20327" s="17" t="s">
        <v>41651</v>
      </c>
      <c r="C20327" s="17">
        <v>1.0</v>
      </c>
      <c r="D20327" s="17">
        <v>3.7998954E7</v>
      </c>
      <c r="E20327" s="17">
        <v>3.7998954E7</v>
      </c>
      <c r="F20327" s="17">
        <v>3.7998954E7</v>
      </c>
      <c r="G20327" s="17">
        <v>3.7998954E7</v>
      </c>
      <c r="H20327" s="17">
        <v>3.7998954E7</v>
      </c>
    </row>
    <row r="20328">
      <c r="A20328" s="7" t="s">
        <v>41650</v>
      </c>
      <c r="B20328" s="17" t="s">
        <v>41651</v>
      </c>
      <c r="C20328" s="17">
        <v>1.0</v>
      </c>
      <c r="D20328" s="17">
        <v>3.7998954E7</v>
      </c>
      <c r="E20328" s="17">
        <v>3.7998954E7</v>
      </c>
      <c r="F20328" s="17">
        <v>3.7998954E7</v>
      </c>
      <c r="G20328" s="17">
        <v>3.7998954E7</v>
      </c>
      <c r="H20328" s="17">
        <v>3.7998954E7</v>
      </c>
    </row>
    <row r="20329">
      <c r="A20329" s="7" t="s">
        <v>41653</v>
      </c>
      <c r="B20329" s="17" t="s">
        <v>41654</v>
      </c>
      <c r="C20329" s="17">
        <v>1.0</v>
      </c>
      <c r="D20329" s="17">
        <v>1.3626727E7</v>
      </c>
      <c r="E20329" s="17">
        <v>1.3626727E7</v>
      </c>
      <c r="F20329" s="17">
        <v>1.3626727E7</v>
      </c>
      <c r="G20329" s="17">
        <v>1.3626727E7</v>
      </c>
      <c r="H20329" s="17">
        <v>1.3626727E7</v>
      </c>
    </row>
    <row r="20330">
      <c r="A20330" s="7" t="s">
        <v>41653</v>
      </c>
      <c r="B20330" s="17" t="s">
        <v>41654</v>
      </c>
      <c r="C20330" s="17">
        <v>1.0</v>
      </c>
      <c r="D20330" s="17">
        <v>1.3626727E7</v>
      </c>
      <c r="E20330" s="17">
        <v>1.3626727E7</v>
      </c>
      <c r="F20330" s="17">
        <v>1.3626727E7</v>
      </c>
      <c r="G20330" s="17">
        <v>1.3626727E7</v>
      </c>
      <c r="H20330" s="17">
        <v>1.3626727E7</v>
      </c>
    </row>
    <row r="20331">
      <c r="A20331" s="7" t="s">
        <v>41655</v>
      </c>
      <c r="B20331" s="17" t="s">
        <v>41656</v>
      </c>
      <c r="C20331" s="17">
        <v>2.0</v>
      </c>
      <c r="D20331" s="17">
        <v>4930718.0</v>
      </c>
      <c r="E20331" s="17">
        <v>4555979.0</v>
      </c>
      <c r="F20331" s="17">
        <v>4555979.0</v>
      </c>
      <c r="G20331" s="17">
        <v>5305457.0</v>
      </c>
      <c r="H20331" s="17">
        <v>5305457.0</v>
      </c>
    </row>
    <row r="20332">
      <c r="A20332" s="7" t="s">
        <v>41655</v>
      </c>
      <c r="B20332" s="17" t="s">
        <v>41656</v>
      </c>
      <c r="C20332" s="17">
        <v>2.0</v>
      </c>
      <c r="D20332" s="17">
        <v>4930718.0</v>
      </c>
      <c r="E20332" s="17">
        <v>4555979.0</v>
      </c>
      <c r="F20332" s="17">
        <v>4555979.0</v>
      </c>
      <c r="G20332" s="17">
        <v>5305457.0</v>
      </c>
      <c r="H20332" s="17">
        <v>5305457.0</v>
      </c>
    </row>
    <row r="20333">
      <c r="A20333" s="7" t="s">
        <v>41657</v>
      </c>
      <c r="B20333" s="17" t="s">
        <v>41658</v>
      </c>
      <c r="C20333" s="17">
        <v>2.0</v>
      </c>
      <c r="D20333" s="17">
        <v>7204900.0</v>
      </c>
      <c r="E20333" s="17">
        <v>5881445.0</v>
      </c>
      <c r="F20333" s="17">
        <v>5881445.0</v>
      </c>
      <c r="G20333" s="17">
        <v>8528355.0</v>
      </c>
      <c r="H20333" s="17">
        <v>8528355.0</v>
      </c>
    </row>
    <row r="20334">
      <c r="A20334" s="7" t="s">
        <v>41657</v>
      </c>
      <c r="B20334" s="17" t="s">
        <v>41658</v>
      </c>
      <c r="C20334" s="17">
        <v>2.0</v>
      </c>
      <c r="D20334" s="17">
        <v>7204900.0</v>
      </c>
      <c r="E20334" s="17">
        <v>5881445.0</v>
      </c>
      <c r="F20334" s="17">
        <v>5881445.0</v>
      </c>
      <c r="G20334" s="17">
        <v>8528355.0</v>
      </c>
      <c r="H20334" s="17">
        <v>8528355.0</v>
      </c>
    </row>
    <row r="20335">
      <c r="A20335" s="7" t="s">
        <v>41659</v>
      </c>
      <c r="B20335" s="17" t="s">
        <v>41661</v>
      </c>
      <c r="C20335" s="17">
        <v>1.0</v>
      </c>
      <c r="D20335" s="17">
        <v>1.3718745E7</v>
      </c>
      <c r="E20335" s="17">
        <v>1.3718745E7</v>
      </c>
      <c r="F20335" s="17">
        <v>1.3718745E7</v>
      </c>
      <c r="G20335" s="17">
        <v>1.3718745E7</v>
      </c>
      <c r="H20335" s="17">
        <v>1.3718745E7</v>
      </c>
    </row>
    <row r="20336">
      <c r="A20336" s="7" t="s">
        <v>41659</v>
      </c>
      <c r="B20336" s="17" t="s">
        <v>41661</v>
      </c>
      <c r="C20336" s="17">
        <v>1.0</v>
      </c>
      <c r="D20336" s="17">
        <v>1.3718745E7</v>
      </c>
      <c r="E20336" s="17">
        <v>1.3718745E7</v>
      </c>
      <c r="F20336" s="17">
        <v>1.3718745E7</v>
      </c>
      <c r="G20336" s="17">
        <v>1.3718745E7</v>
      </c>
      <c r="H20336" s="17">
        <v>1.3718745E7</v>
      </c>
    </row>
    <row r="20337">
      <c r="A20337" s="7" t="s">
        <v>41662</v>
      </c>
      <c r="B20337" s="17" t="s">
        <v>41663</v>
      </c>
      <c r="C20337" s="17">
        <v>2.0</v>
      </c>
      <c r="D20337" s="17">
        <v>6832093.0</v>
      </c>
      <c r="E20337" s="17">
        <v>3908939.0</v>
      </c>
      <c r="F20337" s="17">
        <v>3908939.0</v>
      </c>
      <c r="G20337" s="17">
        <v>9755247.0</v>
      </c>
      <c r="H20337" s="17">
        <v>9755247.0</v>
      </c>
    </row>
    <row r="20338">
      <c r="A20338" s="7" t="s">
        <v>41662</v>
      </c>
      <c r="B20338" s="17" t="s">
        <v>41663</v>
      </c>
      <c r="C20338" s="17">
        <v>2.0</v>
      </c>
      <c r="D20338" s="17">
        <v>6832093.0</v>
      </c>
      <c r="E20338" s="17">
        <v>3908939.0</v>
      </c>
      <c r="F20338" s="17">
        <v>3908939.0</v>
      </c>
      <c r="G20338" s="17">
        <v>9755247.0</v>
      </c>
      <c r="H20338" s="17">
        <v>9755247.0</v>
      </c>
    </row>
    <row r="20339">
      <c r="A20339" s="7" t="s">
        <v>41664</v>
      </c>
      <c r="B20339" s="17" t="s">
        <v>41665</v>
      </c>
      <c r="C20339" s="17">
        <v>5.0</v>
      </c>
      <c r="D20339" s="17">
        <v>1.29767892E7</v>
      </c>
      <c r="E20339" s="17">
        <v>6572483.0</v>
      </c>
      <c r="F20339" s="17">
        <v>9986928.0</v>
      </c>
      <c r="G20339" s="17">
        <v>1.8313329E7</v>
      </c>
      <c r="H20339" s="17">
        <v>2.4741009E7</v>
      </c>
    </row>
    <row r="20340">
      <c r="A20340" s="7" t="s">
        <v>41664</v>
      </c>
      <c r="B20340" s="17" t="s">
        <v>41665</v>
      </c>
      <c r="C20340" s="17">
        <v>5.0</v>
      </c>
      <c r="D20340" s="17">
        <v>1.29767892E7</v>
      </c>
      <c r="E20340" s="17">
        <v>6572483.0</v>
      </c>
      <c r="F20340" s="17">
        <v>9986928.0</v>
      </c>
      <c r="G20340" s="17">
        <v>1.8313329E7</v>
      </c>
      <c r="H20340" s="17">
        <v>2.4741009E7</v>
      </c>
    </row>
    <row r="20341">
      <c r="A20341" s="7" t="s">
        <v>41666</v>
      </c>
      <c r="B20341" s="17" t="s">
        <v>41667</v>
      </c>
      <c r="C20341" s="17">
        <v>4.0</v>
      </c>
      <c r="D20341" s="17">
        <v>2.107986125E7</v>
      </c>
      <c r="E20341" s="17">
        <v>6897545.0</v>
      </c>
      <c r="F20341" s="17">
        <v>7559447.0</v>
      </c>
      <c r="G20341" s="17">
        <v>1.9100385E7</v>
      </c>
      <c r="H20341" s="17">
        <v>5.0762068E7</v>
      </c>
    </row>
    <row r="20342">
      <c r="A20342" s="7" t="s">
        <v>41666</v>
      </c>
      <c r="B20342" s="17" t="s">
        <v>41667</v>
      </c>
      <c r="C20342" s="17">
        <v>4.0</v>
      </c>
      <c r="D20342" s="17">
        <v>2.107986125E7</v>
      </c>
      <c r="E20342" s="17">
        <v>6897545.0</v>
      </c>
      <c r="F20342" s="17">
        <v>7559447.0</v>
      </c>
      <c r="G20342" s="17">
        <v>1.9100385E7</v>
      </c>
      <c r="H20342" s="17">
        <v>5.0762068E7</v>
      </c>
    </row>
    <row r="20343">
      <c r="A20343" s="7" t="s">
        <v>41669</v>
      </c>
      <c r="B20343" s="17" t="s">
        <v>41670</v>
      </c>
      <c r="C20343" s="17">
        <v>1.0</v>
      </c>
      <c r="D20343" s="17">
        <v>6550136.0</v>
      </c>
      <c r="E20343" s="17">
        <v>6550136.0</v>
      </c>
      <c r="F20343" s="17">
        <v>6550136.0</v>
      </c>
      <c r="G20343" s="17">
        <v>6550136.0</v>
      </c>
      <c r="H20343" s="17">
        <v>6550136.0</v>
      </c>
    </row>
    <row r="20344">
      <c r="A20344" s="7" t="s">
        <v>41669</v>
      </c>
      <c r="B20344" s="17" t="s">
        <v>41670</v>
      </c>
      <c r="C20344" s="17">
        <v>1.0</v>
      </c>
      <c r="D20344" s="17">
        <v>6550136.0</v>
      </c>
      <c r="E20344" s="17">
        <v>6550136.0</v>
      </c>
      <c r="F20344" s="17">
        <v>6550136.0</v>
      </c>
      <c r="G20344" s="17">
        <v>6550136.0</v>
      </c>
      <c r="H20344" s="17">
        <v>6550136.0</v>
      </c>
    </row>
    <row r="20345">
      <c r="A20345" s="7" t="s">
        <v>41671</v>
      </c>
      <c r="B20345" s="17" t="s">
        <v>41672</v>
      </c>
      <c r="C20345" s="17">
        <v>5.0</v>
      </c>
      <c r="D20345" s="17">
        <v>1.96977502E7</v>
      </c>
      <c r="E20345" s="17">
        <v>9411412.0</v>
      </c>
      <c r="F20345" s="17">
        <v>1.1878754E7</v>
      </c>
      <c r="G20345" s="17">
        <v>2.18363E7</v>
      </c>
      <c r="H20345" s="17">
        <v>4.82329E7</v>
      </c>
    </row>
    <row r="20346">
      <c r="A20346" s="7" t="s">
        <v>41671</v>
      </c>
      <c r="B20346" s="17" t="s">
        <v>41672</v>
      </c>
      <c r="C20346" s="17">
        <v>5.0</v>
      </c>
      <c r="D20346" s="17">
        <v>1.96977502E7</v>
      </c>
      <c r="E20346" s="17">
        <v>9411412.0</v>
      </c>
      <c r="F20346" s="17">
        <v>1.1878754E7</v>
      </c>
      <c r="G20346" s="17">
        <v>2.18363E7</v>
      </c>
      <c r="H20346" s="17">
        <v>4.82329E7</v>
      </c>
    </row>
    <row r="20347">
      <c r="A20347" s="7" t="s">
        <v>41673</v>
      </c>
      <c r="B20347" s="17" t="s">
        <v>41674</v>
      </c>
      <c r="C20347" s="17">
        <v>3.0</v>
      </c>
      <c r="D20347" s="17">
        <v>9797033.0</v>
      </c>
      <c r="E20347" s="17">
        <v>8504471.0</v>
      </c>
      <c r="F20347" s="17">
        <v>9265868.0</v>
      </c>
      <c r="G20347" s="17">
        <v>1.162076E7</v>
      </c>
      <c r="H20347" s="17">
        <v>1.162076E7</v>
      </c>
    </row>
    <row r="20348">
      <c r="A20348" s="7" t="s">
        <v>41673</v>
      </c>
      <c r="B20348" s="17" t="s">
        <v>41674</v>
      </c>
      <c r="C20348" s="17">
        <v>3.0</v>
      </c>
      <c r="D20348" s="17">
        <v>9797033.0</v>
      </c>
      <c r="E20348" s="17">
        <v>8504471.0</v>
      </c>
      <c r="F20348" s="17">
        <v>9265868.0</v>
      </c>
      <c r="G20348" s="17">
        <v>1.162076E7</v>
      </c>
      <c r="H20348" s="17">
        <v>1.162076E7</v>
      </c>
    </row>
    <row r="20349">
      <c r="A20349" s="7" t="s">
        <v>41675</v>
      </c>
      <c r="B20349" s="17" t="s">
        <v>41676</v>
      </c>
      <c r="C20349" s="17">
        <v>9.0</v>
      </c>
      <c r="D20349" s="17">
        <v>1.485100133E7</v>
      </c>
      <c r="E20349" s="17">
        <v>5874200.0</v>
      </c>
      <c r="F20349" s="17">
        <v>8752113.0</v>
      </c>
      <c r="G20349" s="17">
        <v>2.5760416E7</v>
      </c>
      <c r="H20349" s="17">
        <v>3.9578627E7</v>
      </c>
    </row>
    <row r="20350">
      <c r="A20350" s="7" t="s">
        <v>41675</v>
      </c>
      <c r="B20350" s="17" t="s">
        <v>41676</v>
      </c>
      <c r="C20350" s="17">
        <v>9.0</v>
      </c>
      <c r="D20350" s="17">
        <v>1.485100133E7</v>
      </c>
      <c r="E20350" s="17">
        <v>5874200.0</v>
      </c>
      <c r="F20350" s="17">
        <v>8752113.0</v>
      </c>
      <c r="G20350" s="17">
        <v>2.5760416E7</v>
      </c>
      <c r="H20350" s="17">
        <v>3.9578627E7</v>
      </c>
    </row>
    <row r="20351">
      <c r="A20351" s="7" t="s">
        <v>41677</v>
      </c>
      <c r="B20351" s="17" t="s">
        <v>41678</v>
      </c>
      <c r="C20351" s="17">
        <v>6.0</v>
      </c>
      <c r="D20351" s="17">
        <v>9710794.833</v>
      </c>
      <c r="E20351" s="17">
        <v>7430202.0</v>
      </c>
      <c r="F20351" s="17">
        <v>9775776.0</v>
      </c>
      <c r="G20351" s="17">
        <v>1.0910061E7</v>
      </c>
      <c r="H20351" s="17">
        <v>1.3247698E7</v>
      </c>
    </row>
    <row r="20352">
      <c r="A20352" s="7" t="s">
        <v>41677</v>
      </c>
      <c r="B20352" s="17" t="s">
        <v>41678</v>
      </c>
      <c r="C20352" s="17">
        <v>6.0</v>
      </c>
      <c r="D20352" s="17">
        <v>9710794.833</v>
      </c>
      <c r="E20352" s="17">
        <v>7430202.0</v>
      </c>
      <c r="F20352" s="17">
        <v>9775776.0</v>
      </c>
      <c r="G20352" s="17">
        <v>1.0910061E7</v>
      </c>
      <c r="H20352" s="17">
        <v>1.3247698E7</v>
      </c>
    </row>
    <row r="20353">
      <c r="A20353" s="7" t="s">
        <v>41679</v>
      </c>
      <c r="B20353" s="17" t="s">
        <v>41681</v>
      </c>
      <c r="C20353" s="17">
        <v>4.0</v>
      </c>
      <c r="D20353" s="17">
        <v>1.07807895E7</v>
      </c>
      <c r="E20353" s="17">
        <v>8003111.0</v>
      </c>
      <c r="F20353" s="17">
        <v>8458500.0</v>
      </c>
      <c r="G20353" s="17">
        <v>1.2898646E7</v>
      </c>
      <c r="H20353" s="17">
        <v>1.3762901E7</v>
      </c>
    </row>
    <row r="20354">
      <c r="A20354" s="7" t="s">
        <v>41679</v>
      </c>
      <c r="B20354" s="17" t="s">
        <v>41681</v>
      </c>
      <c r="C20354" s="17">
        <v>4.0</v>
      </c>
      <c r="D20354" s="17">
        <v>1.07807895E7</v>
      </c>
      <c r="E20354" s="17">
        <v>8003111.0</v>
      </c>
      <c r="F20354" s="17">
        <v>8458500.0</v>
      </c>
      <c r="G20354" s="17">
        <v>1.2898646E7</v>
      </c>
      <c r="H20354" s="17">
        <v>1.3762901E7</v>
      </c>
    </row>
    <row r="20355">
      <c r="A20355" s="7" t="s">
        <v>41682</v>
      </c>
      <c r="B20355" s="17" t="s">
        <v>41683</v>
      </c>
      <c r="C20355" s="17">
        <v>17.0</v>
      </c>
      <c r="D20355" s="17">
        <v>9575855.235</v>
      </c>
      <c r="E20355" s="17">
        <v>5274452.0</v>
      </c>
      <c r="F20355" s="17">
        <v>7454502.0</v>
      </c>
      <c r="G20355" s="17">
        <v>1.2793457E7</v>
      </c>
      <c r="H20355" s="17">
        <v>1.4568297E7</v>
      </c>
    </row>
    <row r="20356">
      <c r="A20356" s="7" t="s">
        <v>41682</v>
      </c>
      <c r="B20356" s="17" t="s">
        <v>41683</v>
      </c>
      <c r="C20356" s="17">
        <v>17.0</v>
      </c>
      <c r="D20356" s="17">
        <v>9575855.235</v>
      </c>
      <c r="E20356" s="17">
        <v>5274452.0</v>
      </c>
      <c r="F20356" s="17">
        <v>7454502.0</v>
      </c>
      <c r="G20356" s="17">
        <v>1.2793457E7</v>
      </c>
      <c r="H20356" s="17">
        <v>1.4568297E7</v>
      </c>
    </row>
    <row r="20357">
      <c r="A20357" s="7" t="s">
        <v>41684</v>
      </c>
      <c r="B20357" s="17" t="s">
        <v>41685</v>
      </c>
      <c r="C20357" s="17">
        <v>4.0</v>
      </c>
      <c r="D20357" s="17">
        <v>1.763103825E7</v>
      </c>
      <c r="E20357" s="17">
        <v>7578050.0</v>
      </c>
      <c r="F20357" s="17">
        <v>8553543.0</v>
      </c>
      <c r="G20357" s="17">
        <v>1.4964386E7</v>
      </c>
      <c r="H20357" s="17">
        <v>3.9428174E7</v>
      </c>
    </row>
    <row r="20358">
      <c r="A20358" s="7" t="s">
        <v>41684</v>
      </c>
      <c r="B20358" s="17" t="s">
        <v>41685</v>
      </c>
      <c r="C20358" s="17">
        <v>4.0</v>
      </c>
      <c r="D20358" s="17">
        <v>1.763103825E7</v>
      </c>
      <c r="E20358" s="17">
        <v>7578050.0</v>
      </c>
      <c r="F20358" s="17">
        <v>8553543.0</v>
      </c>
      <c r="G20358" s="17">
        <v>1.4964386E7</v>
      </c>
      <c r="H20358" s="17">
        <v>3.9428174E7</v>
      </c>
    </row>
    <row r="20359">
      <c r="A20359" s="7" t="s">
        <v>41686</v>
      </c>
      <c r="B20359" s="17" t="s">
        <v>41687</v>
      </c>
      <c r="C20359" s="17">
        <v>237.0</v>
      </c>
      <c r="D20359" s="17">
        <v>1.897331942E7</v>
      </c>
      <c r="E20359" s="17">
        <v>7841514.0</v>
      </c>
      <c r="F20359" s="17">
        <v>1.1896748E7</v>
      </c>
      <c r="G20359" s="17">
        <v>1.8234979E7</v>
      </c>
      <c r="H20359" s="17">
        <v>3.1670156E7</v>
      </c>
    </row>
    <row r="20360">
      <c r="A20360" s="7" t="s">
        <v>41686</v>
      </c>
      <c r="B20360" s="17" t="s">
        <v>41687</v>
      </c>
      <c r="C20360" s="17">
        <v>237.0</v>
      </c>
      <c r="D20360" s="17">
        <v>1.897331942E7</v>
      </c>
      <c r="E20360" s="17">
        <v>7841514.0</v>
      </c>
      <c r="F20360" s="17">
        <v>1.1896748E7</v>
      </c>
      <c r="G20360" s="17">
        <v>1.8234979E7</v>
      </c>
      <c r="H20360" s="17">
        <v>3.1670156E7</v>
      </c>
    </row>
    <row r="20361">
      <c r="A20361" s="7" t="s">
        <v>41688</v>
      </c>
      <c r="B20361" s="17" t="s">
        <v>41689</v>
      </c>
      <c r="C20361" s="17">
        <v>33.0</v>
      </c>
      <c r="D20361" s="17">
        <v>1.308798767E7</v>
      </c>
      <c r="E20361" s="17">
        <v>7552302.0</v>
      </c>
      <c r="F20361" s="17">
        <v>1.0362146E7</v>
      </c>
      <c r="G20361" s="17">
        <v>1.6428791E7</v>
      </c>
      <c r="H20361" s="17">
        <v>2.0232001E7</v>
      </c>
    </row>
    <row r="20362">
      <c r="A20362" s="7" t="s">
        <v>41688</v>
      </c>
      <c r="B20362" s="17" t="s">
        <v>41689</v>
      </c>
      <c r="C20362" s="17">
        <v>33.0</v>
      </c>
      <c r="D20362" s="17">
        <v>1.308798767E7</v>
      </c>
      <c r="E20362" s="17">
        <v>7552302.0</v>
      </c>
      <c r="F20362" s="17">
        <v>1.0362146E7</v>
      </c>
      <c r="G20362" s="17">
        <v>1.6428791E7</v>
      </c>
      <c r="H20362" s="17">
        <v>2.0232001E7</v>
      </c>
    </row>
    <row r="20363">
      <c r="A20363" s="7" t="s">
        <v>41690</v>
      </c>
      <c r="B20363" s="17" t="s">
        <v>41691</v>
      </c>
      <c r="C20363" s="17">
        <v>23.0</v>
      </c>
      <c r="D20363" s="17">
        <v>1.721477196E7</v>
      </c>
      <c r="E20363" s="17">
        <v>8015147.0</v>
      </c>
      <c r="F20363" s="17">
        <v>1.4310271E7</v>
      </c>
      <c r="G20363" s="17">
        <v>2.6377491E7</v>
      </c>
      <c r="H20363" s="17">
        <v>3.1443506E7</v>
      </c>
    </row>
    <row r="20364">
      <c r="A20364" s="7" t="s">
        <v>41690</v>
      </c>
      <c r="B20364" s="17" t="s">
        <v>41691</v>
      </c>
      <c r="C20364" s="17">
        <v>23.0</v>
      </c>
      <c r="D20364" s="17">
        <v>1.721477196E7</v>
      </c>
      <c r="E20364" s="17">
        <v>8015147.0</v>
      </c>
      <c r="F20364" s="17">
        <v>1.4310271E7</v>
      </c>
      <c r="G20364" s="17">
        <v>2.6377491E7</v>
      </c>
      <c r="H20364" s="17">
        <v>3.1443506E7</v>
      </c>
    </row>
    <row r="20365">
      <c r="A20365" s="7" t="s">
        <v>41693</v>
      </c>
      <c r="B20365" s="17" t="s">
        <v>41694</v>
      </c>
      <c r="C20365" s="17">
        <v>2.0</v>
      </c>
      <c r="D20365" s="17">
        <v>7863013.5</v>
      </c>
      <c r="E20365" s="17">
        <v>7567900.0</v>
      </c>
      <c r="F20365" s="17">
        <v>7567900.0</v>
      </c>
      <c r="G20365" s="17">
        <v>8158127.0</v>
      </c>
      <c r="H20365" s="17">
        <v>8158127.0</v>
      </c>
    </row>
    <row r="20366">
      <c r="A20366" s="7" t="s">
        <v>41693</v>
      </c>
      <c r="B20366" s="17" t="s">
        <v>41694</v>
      </c>
      <c r="C20366" s="17">
        <v>2.0</v>
      </c>
      <c r="D20366" s="17">
        <v>7863013.5</v>
      </c>
      <c r="E20366" s="17">
        <v>7567900.0</v>
      </c>
      <c r="F20366" s="17">
        <v>7567900.0</v>
      </c>
      <c r="G20366" s="17">
        <v>8158127.0</v>
      </c>
      <c r="H20366" s="17">
        <v>8158127.0</v>
      </c>
    </row>
    <row r="20367">
      <c r="A20367" s="7" t="s">
        <v>41695</v>
      </c>
      <c r="B20367" s="17" t="s">
        <v>41696</v>
      </c>
      <c r="C20367" s="17">
        <v>35.0</v>
      </c>
      <c r="D20367" s="17">
        <v>1.182944426E7</v>
      </c>
      <c r="E20367" s="17">
        <v>6899042.0</v>
      </c>
      <c r="F20367" s="17">
        <v>9430990.0</v>
      </c>
      <c r="G20367" s="17">
        <v>1.3876342E7</v>
      </c>
      <c r="H20367" s="17">
        <v>2.3061027E7</v>
      </c>
    </row>
    <row r="20368">
      <c r="A20368" s="7" t="s">
        <v>41695</v>
      </c>
      <c r="B20368" s="17" t="s">
        <v>41696</v>
      </c>
      <c r="C20368" s="17">
        <v>35.0</v>
      </c>
      <c r="D20368" s="17">
        <v>1.182944426E7</v>
      </c>
      <c r="E20368" s="17">
        <v>6899042.0</v>
      </c>
      <c r="F20368" s="17">
        <v>9430990.0</v>
      </c>
      <c r="G20368" s="17">
        <v>1.3876342E7</v>
      </c>
      <c r="H20368" s="17">
        <v>2.3061027E7</v>
      </c>
    </row>
    <row r="20369">
      <c r="A20369" s="7" t="s">
        <v>41697</v>
      </c>
      <c r="B20369" s="17" t="s">
        <v>41698</v>
      </c>
      <c r="C20369" s="17">
        <v>11.0</v>
      </c>
      <c r="D20369" s="17">
        <v>1.205834227E7</v>
      </c>
      <c r="E20369" s="17">
        <v>7868283.0</v>
      </c>
      <c r="F20369" s="17">
        <v>9911776.0</v>
      </c>
      <c r="G20369" s="17">
        <v>1.593675E7</v>
      </c>
      <c r="H20369" s="17">
        <v>2.0609515E7</v>
      </c>
    </row>
    <row r="20370">
      <c r="A20370" s="7" t="s">
        <v>41697</v>
      </c>
      <c r="B20370" s="17" t="s">
        <v>41698</v>
      </c>
      <c r="C20370" s="17">
        <v>11.0</v>
      </c>
      <c r="D20370" s="17">
        <v>1.205834227E7</v>
      </c>
      <c r="E20370" s="17">
        <v>7868283.0</v>
      </c>
      <c r="F20370" s="17">
        <v>9911776.0</v>
      </c>
      <c r="G20370" s="17">
        <v>1.593675E7</v>
      </c>
      <c r="H20370" s="17">
        <v>2.0609515E7</v>
      </c>
    </row>
    <row r="20371">
      <c r="A20371" s="7" t="s">
        <v>41699</v>
      </c>
      <c r="B20371" s="17" t="s">
        <v>41700</v>
      </c>
      <c r="C20371" s="17">
        <v>210.0</v>
      </c>
      <c r="D20371" s="17">
        <v>1.404779844E7</v>
      </c>
      <c r="E20371" s="17">
        <v>7759806.0</v>
      </c>
      <c r="F20371" s="17">
        <v>1.0198113E7</v>
      </c>
      <c r="G20371" s="17">
        <v>1.3826361E7</v>
      </c>
      <c r="H20371" s="17">
        <v>2.2482519E7</v>
      </c>
    </row>
    <row r="20372">
      <c r="A20372" s="7" t="s">
        <v>41699</v>
      </c>
      <c r="B20372" s="17" t="s">
        <v>41700</v>
      </c>
      <c r="C20372" s="17">
        <v>210.0</v>
      </c>
      <c r="D20372" s="17">
        <v>1.404779844E7</v>
      </c>
      <c r="E20372" s="17">
        <v>7759806.0</v>
      </c>
      <c r="F20372" s="17">
        <v>1.0198113E7</v>
      </c>
      <c r="G20372" s="17">
        <v>1.3826361E7</v>
      </c>
      <c r="H20372" s="17">
        <v>2.2482519E7</v>
      </c>
    </row>
    <row r="20373">
      <c r="A20373" s="7" t="s">
        <v>41701</v>
      </c>
      <c r="B20373" s="17" t="s">
        <v>41702</v>
      </c>
      <c r="C20373" s="17">
        <v>205.0</v>
      </c>
      <c r="D20373" s="17">
        <v>1.403674293E7</v>
      </c>
      <c r="E20373" s="17">
        <v>6832025.0</v>
      </c>
      <c r="F20373" s="17">
        <v>1.0885287E7</v>
      </c>
      <c r="G20373" s="17">
        <v>1.6776255E7</v>
      </c>
      <c r="H20373" s="17">
        <v>2.8497529E7</v>
      </c>
    </row>
    <row r="20374">
      <c r="A20374" s="7" t="s">
        <v>41701</v>
      </c>
      <c r="B20374" s="17" t="s">
        <v>41702</v>
      </c>
      <c r="C20374" s="17">
        <v>205.0</v>
      </c>
      <c r="D20374" s="17">
        <v>1.403674293E7</v>
      </c>
      <c r="E20374" s="17">
        <v>6832025.0</v>
      </c>
      <c r="F20374" s="17">
        <v>1.0885287E7</v>
      </c>
      <c r="G20374" s="17">
        <v>1.6776255E7</v>
      </c>
      <c r="H20374" s="17">
        <v>2.8497529E7</v>
      </c>
    </row>
    <row r="20375">
      <c r="A20375" s="7" t="s">
        <v>41703</v>
      </c>
      <c r="B20375" s="17" t="s">
        <v>41704</v>
      </c>
      <c r="C20375" s="17">
        <v>1.0</v>
      </c>
      <c r="D20375" s="17">
        <v>4078277.0</v>
      </c>
      <c r="E20375" s="17">
        <v>4078277.0</v>
      </c>
      <c r="F20375" s="17">
        <v>4078277.0</v>
      </c>
      <c r="G20375" s="17">
        <v>4078277.0</v>
      </c>
      <c r="H20375" s="17">
        <v>4078277.0</v>
      </c>
    </row>
    <row r="20376">
      <c r="A20376" s="7" t="s">
        <v>41703</v>
      </c>
      <c r="B20376" s="17" t="s">
        <v>41704</v>
      </c>
      <c r="C20376" s="17">
        <v>1.0</v>
      </c>
      <c r="D20376" s="17">
        <v>4078277.0</v>
      </c>
      <c r="E20376" s="17">
        <v>4078277.0</v>
      </c>
      <c r="F20376" s="17">
        <v>4078277.0</v>
      </c>
      <c r="G20376" s="17">
        <v>4078277.0</v>
      </c>
      <c r="H20376" s="17">
        <v>4078277.0</v>
      </c>
    </row>
    <row r="20377">
      <c r="A20377" s="7" t="s">
        <v>41705</v>
      </c>
      <c r="B20377" s="17" t="s">
        <v>41706</v>
      </c>
      <c r="C20377" s="17">
        <v>1.0</v>
      </c>
      <c r="D20377" s="17">
        <v>4998425.0</v>
      </c>
      <c r="E20377" s="17">
        <v>4998425.0</v>
      </c>
      <c r="F20377" s="17">
        <v>4998425.0</v>
      </c>
      <c r="G20377" s="17">
        <v>4998425.0</v>
      </c>
      <c r="H20377" s="17">
        <v>4998425.0</v>
      </c>
    </row>
    <row r="20378">
      <c r="A20378" s="7" t="s">
        <v>41705</v>
      </c>
      <c r="B20378" s="17" t="s">
        <v>41706</v>
      </c>
      <c r="C20378" s="17">
        <v>1.0</v>
      </c>
      <c r="D20378" s="17">
        <v>4998425.0</v>
      </c>
      <c r="E20378" s="17">
        <v>4998425.0</v>
      </c>
      <c r="F20378" s="17">
        <v>4998425.0</v>
      </c>
      <c r="G20378" s="17">
        <v>4998425.0</v>
      </c>
      <c r="H20378" s="17">
        <v>4998425.0</v>
      </c>
    </row>
    <row r="20379">
      <c r="A20379" s="7" t="s">
        <v>41707</v>
      </c>
      <c r="B20379" s="17" t="s">
        <v>41708</v>
      </c>
      <c r="C20379" s="17">
        <v>1.0</v>
      </c>
      <c r="D20379" s="17">
        <v>4257023.0</v>
      </c>
      <c r="E20379" s="17">
        <v>4257023.0</v>
      </c>
      <c r="F20379" s="17">
        <v>4257023.0</v>
      </c>
      <c r="G20379" s="17">
        <v>4257023.0</v>
      </c>
      <c r="H20379" s="17">
        <v>4257023.0</v>
      </c>
    </row>
    <row r="20380">
      <c r="A20380" s="7" t="s">
        <v>41707</v>
      </c>
      <c r="B20380" s="17" t="s">
        <v>41708</v>
      </c>
      <c r="C20380" s="17">
        <v>1.0</v>
      </c>
      <c r="D20380" s="17">
        <v>4257023.0</v>
      </c>
      <c r="E20380" s="17">
        <v>4257023.0</v>
      </c>
      <c r="F20380" s="17">
        <v>4257023.0</v>
      </c>
      <c r="G20380" s="17">
        <v>4257023.0</v>
      </c>
      <c r="H20380" s="17">
        <v>4257023.0</v>
      </c>
    </row>
    <row r="20381">
      <c r="A20381" s="7" t="s">
        <v>41709</v>
      </c>
      <c r="B20381" s="17" t="s">
        <v>41710</v>
      </c>
      <c r="C20381" s="17">
        <v>2.0</v>
      </c>
      <c r="D20381" s="17">
        <v>6873223.0</v>
      </c>
      <c r="E20381" s="17">
        <v>5240749.0</v>
      </c>
      <c r="F20381" s="17">
        <v>5240749.0</v>
      </c>
      <c r="G20381" s="17">
        <v>8505697.0</v>
      </c>
      <c r="H20381" s="17">
        <v>8505697.0</v>
      </c>
    </row>
    <row r="20382">
      <c r="A20382" s="7" t="s">
        <v>41709</v>
      </c>
      <c r="B20382" s="17" t="s">
        <v>41710</v>
      </c>
      <c r="C20382" s="17">
        <v>2.0</v>
      </c>
      <c r="D20382" s="17">
        <v>6873223.0</v>
      </c>
      <c r="E20382" s="17">
        <v>5240749.0</v>
      </c>
      <c r="F20382" s="17">
        <v>5240749.0</v>
      </c>
      <c r="G20382" s="17">
        <v>8505697.0</v>
      </c>
      <c r="H20382" s="17">
        <v>8505697.0</v>
      </c>
    </row>
    <row r="20383">
      <c r="A20383" s="7" t="s">
        <v>41711</v>
      </c>
      <c r="B20383" s="17" t="s">
        <v>41712</v>
      </c>
      <c r="C20383" s="17">
        <v>11.0</v>
      </c>
      <c r="D20383" s="17">
        <v>1.300815018E7</v>
      </c>
      <c r="E20383" s="17">
        <v>8248376.0</v>
      </c>
      <c r="F20383" s="17">
        <v>8745996.0</v>
      </c>
      <c r="G20383" s="17">
        <v>1.2940604E7</v>
      </c>
      <c r="H20383" s="17">
        <v>1.62185E7</v>
      </c>
    </row>
    <row r="20384">
      <c r="A20384" s="7" t="s">
        <v>41711</v>
      </c>
      <c r="B20384" s="17" t="s">
        <v>41712</v>
      </c>
      <c r="C20384" s="17">
        <v>11.0</v>
      </c>
      <c r="D20384" s="17">
        <v>1.300815018E7</v>
      </c>
      <c r="E20384" s="17">
        <v>8248376.0</v>
      </c>
      <c r="F20384" s="17">
        <v>8745996.0</v>
      </c>
      <c r="G20384" s="17">
        <v>1.2940604E7</v>
      </c>
      <c r="H20384" s="17">
        <v>1.62185E7</v>
      </c>
    </row>
    <row r="20385">
      <c r="A20385" s="7" t="s">
        <v>41713</v>
      </c>
      <c r="B20385" s="17" t="s">
        <v>41714</v>
      </c>
      <c r="C20385" s="17">
        <v>1.0</v>
      </c>
      <c r="D20385" s="17">
        <v>4401337.0</v>
      </c>
      <c r="E20385" s="17">
        <v>4401337.0</v>
      </c>
      <c r="F20385" s="17">
        <v>4401337.0</v>
      </c>
      <c r="G20385" s="17">
        <v>4401337.0</v>
      </c>
      <c r="H20385" s="17">
        <v>4401337.0</v>
      </c>
    </row>
    <row r="20386">
      <c r="A20386" s="7" t="s">
        <v>41713</v>
      </c>
      <c r="B20386" s="17" t="s">
        <v>41714</v>
      </c>
      <c r="C20386" s="17">
        <v>1.0</v>
      </c>
      <c r="D20386" s="17">
        <v>4401337.0</v>
      </c>
      <c r="E20386" s="17">
        <v>4401337.0</v>
      </c>
      <c r="F20386" s="17">
        <v>4401337.0</v>
      </c>
      <c r="G20386" s="17">
        <v>4401337.0</v>
      </c>
      <c r="H20386" s="17">
        <v>4401337.0</v>
      </c>
    </row>
    <row r="20387">
      <c r="A20387" s="7" t="s">
        <v>41716</v>
      </c>
      <c r="B20387" s="17" t="s">
        <v>41717</v>
      </c>
      <c r="C20387" s="17">
        <v>2.0</v>
      </c>
      <c r="D20387" s="17">
        <v>7823067.0</v>
      </c>
      <c r="E20387" s="17">
        <v>5567200.0</v>
      </c>
      <c r="F20387" s="17">
        <v>5567200.0</v>
      </c>
      <c r="G20387" s="17">
        <v>1.0078934E7</v>
      </c>
      <c r="H20387" s="17">
        <v>1.0078934E7</v>
      </c>
    </row>
    <row r="20388">
      <c r="A20388" s="7" t="s">
        <v>41716</v>
      </c>
      <c r="B20388" s="17" t="s">
        <v>41717</v>
      </c>
      <c r="C20388" s="17">
        <v>2.0</v>
      </c>
      <c r="D20388" s="17">
        <v>7823067.0</v>
      </c>
      <c r="E20388" s="17">
        <v>5567200.0</v>
      </c>
      <c r="F20388" s="17">
        <v>5567200.0</v>
      </c>
      <c r="G20388" s="17">
        <v>1.0078934E7</v>
      </c>
      <c r="H20388" s="17">
        <v>1.0078934E7</v>
      </c>
    </row>
    <row r="20389">
      <c r="A20389" s="7" t="s">
        <v>41718</v>
      </c>
      <c r="B20389" s="17" t="s">
        <v>41719</v>
      </c>
      <c r="C20389" s="17">
        <v>6.0</v>
      </c>
      <c r="D20389" s="17">
        <v>1.433387267E7</v>
      </c>
      <c r="E20389" s="17">
        <v>1.0101018E7</v>
      </c>
      <c r="F20389" s="17">
        <v>1.1730469E7</v>
      </c>
      <c r="G20389" s="17">
        <v>1.7677444E7</v>
      </c>
      <c r="H20389" s="17">
        <v>2.5455514E7</v>
      </c>
    </row>
    <row r="20390">
      <c r="A20390" s="7" t="s">
        <v>41718</v>
      </c>
      <c r="B20390" s="17" t="s">
        <v>41719</v>
      </c>
      <c r="C20390" s="17">
        <v>6.0</v>
      </c>
      <c r="D20390" s="17">
        <v>1.433387267E7</v>
      </c>
      <c r="E20390" s="17">
        <v>1.0101018E7</v>
      </c>
      <c r="F20390" s="17">
        <v>1.1730469E7</v>
      </c>
      <c r="G20390" s="17">
        <v>1.7677444E7</v>
      </c>
      <c r="H20390" s="17">
        <v>2.5455514E7</v>
      </c>
    </row>
    <row r="20391">
      <c r="A20391" s="7" t="s">
        <v>41720</v>
      </c>
      <c r="B20391" s="17" t="s">
        <v>41721</v>
      </c>
      <c r="C20391" s="17">
        <v>10.0</v>
      </c>
      <c r="D20391" s="17">
        <v>1.93847319E7</v>
      </c>
      <c r="E20391" s="17">
        <v>5689881.0</v>
      </c>
      <c r="F20391" s="17">
        <v>8150613.0</v>
      </c>
      <c r="G20391" s="17">
        <v>2.0110431E7</v>
      </c>
      <c r="H20391" s="17">
        <v>4.4830833E7</v>
      </c>
    </row>
    <row r="20392">
      <c r="A20392" s="7" t="s">
        <v>41720</v>
      </c>
      <c r="B20392" s="17" t="s">
        <v>41721</v>
      </c>
      <c r="C20392" s="17">
        <v>10.0</v>
      </c>
      <c r="D20392" s="17">
        <v>1.93847319E7</v>
      </c>
      <c r="E20392" s="17">
        <v>5689881.0</v>
      </c>
      <c r="F20392" s="17">
        <v>8150613.0</v>
      </c>
      <c r="G20392" s="17">
        <v>2.0110431E7</v>
      </c>
      <c r="H20392" s="17">
        <v>4.4830833E7</v>
      </c>
    </row>
    <row r="20393">
      <c r="A20393" s="7" t="s">
        <v>41722</v>
      </c>
      <c r="B20393" s="17" t="s">
        <v>41723</v>
      </c>
      <c r="C20393" s="17">
        <v>2.0</v>
      </c>
      <c r="D20393" s="17">
        <v>2.07595715E7</v>
      </c>
      <c r="E20393" s="17">
        <v>1.8884387E7</v>
      </c>
      <c r="F20393" s="17">
        <v>1.8884387E7</v>
      </c>
      <c r="G20393" s="17">
        <v>2.2634756E7</v>
      </c>
      <c r="H20393" s="17">
        <v>2.2634756E7</v>
      </c>
    </row>
    <row r="20394">
      <c r="A20394" s="7" t="s">
        <v>41722</v>
      </c>
      <c r="B20394" s="17" t="s">
        <v>41723</v>
      </c>
      <c r="C20394" s="17">
        <v>2.0</v>
      </c>
      <c r="D20394" s="17">
        <v>2.07595715E7</v>
      </c>
      <c r="E20394" s="17">
        <v>1.8884387E7</v>
      </c>
      <c r="F20394" s="17">
        <v>1.8884387E7</v>
      </c>
      <c r="G20394" s="17">
        <v>2.2634756E7</v>
      </c>
      <c r="H20394" s="17">
        <v>2.2634756E7</v>
      </c>
    </row>
    <row r="20395">
      <c r="A20395" s="7" t="s">
        <v>41724</v>
      </c>
      <c r="B20395" s="17" t="s">
        <v>41725</v>
      </c>
      <c r="C20395" s="17">
        <v>1.0</v>
      </c>
      <c r="D20395" s="17">
        <v>1.1005234E7</v>
      </c>
      <c r="E20395" s="17">
        <v>1.1005234E7</v>
      </c>
      <c r="F20395" s="17">
        <v>1.1005234E7</v>
      </c>
      <c r="G20395" s="17">
        <v>1.1005234E7</v>
      </c>
      <c r="H20395" s="17">
        <v>1.1005234E7</v>
      </c>
    </row>
    <row r="20396">
      <c r="A20396" s="7" t="s">
        <v>41724</v>
      </c>
      <c r="B20396" s="17" t="s">
        <v>41725</v>
      </c>
      <c r="C20396" s="17">
        <v>1.0</v>
      </c>
      <c r="D20396" s="17">
        <v>1.1005234E7</v>
      </c>
      <c r="E20396" s="17">
        <v>1.1005234E7</v>
      </c>
      <c r="F20396" s="17">
        <v>1.1005234E7</v>
      </c>
      <c r="G20396" s="17">
        <v>1.1005234E7</v>
      </c>
      <c r="H20396" s="17">
        <v>1.1005234E7</v>
      </c>
    </row>
    <row r="20397">
      <c r="A20397" s="7" t="s">
        <v>41726</v>
      </c>
      <c r="B20397" s="17" t="s">
        <v>41727</v>
      </c>
      <c r="C20397" s="17">
        <v>2.0</v>
      </c>
      <c r="D20397" s="17">
        <v>1.70058765E7</v>
      </c>
      <c r="E20397" s="17">
        <v>7406170.0</v>
      </c>
      <c r="F20397" s="17">
        <v>7406170.0</v>
      </c>
      <c r="G20397" s="17">
        <v>2.6605583E7</v>
      </c>
      <c r="H20397" s="17">
        <v>2.6605583E7</v>
      </c>
    </row>
    <row r="20398">
      <c r="A20398" s="7" t="s">
        <v>41726</v>
      </c>
      <c r="B20398" s="17" t="s">
        <v>41727</v>
      </c>
      <c r="C20398" s="17">
        <v>2.0</v>
      </c>
      <c r="D20398" s="17">
        <v>1.70058765E7</v>
      </c>
      <c r="E20398" s="17">
        <v>7406170.0</v>
      </c>
      <c r="F20398" s="17">
        <v>7406170.0</v>
      </c>
      <c r="G20398" s="17">
        <v>2.6605583E7</v>
      </c>
      <c r="H20398" s="17">
        <v>2.6605583E7</v>
      </c>
    </row>
    <row r="20399">
      <c r="A20399" s="7" t="s">
        <v>41728</v>
      </c>
      <c r="B20399" s="17" t="s">
        <v>41729</v>
      </c>
      <c r="C20399" s="17">
        <v>1.0</v>
      </c>
      <c r="D20399" s="17">
        <v>2.8857389E7</v>
      </c>
      <c r="E20399" s="17">
        <v>2.8857389E7</v>
      </c>
      <c r="F20399" s="17">
        <v>2.8857389E7</v>
      </c>
      <c r="G20399" s="17">
        <v>2.8857389E7</v>
      </c>
      <c r="H20399" s="17">
        <v>2.8857389E7</v>
      </c>
    </row>
    <row r="20400">
      <c r="A20400" s="7" t="s">
        <v>41728</v>
      </c>
      <c r="B20400" s="17" t="s">
        <v>41729</v>
      </c>
      <c r="C20400" s="17">
        <v>1.0</v>
      </c>
      <c r="D20400" s="17">
        <v>2.8857389E7</v>
      </c>
      <c r="E20400" s="17">
        <v>2.8857389E7</v>
      </c>
      <c r="F20400" s="17">
        <v>2.8857389E7</v>
      </c>
      <c r="G20400" s="17">
        <v>2.8857389E7</v>
      </c>
      <c r="H20400" s="17">
        <v>2.8857389E7</v>
      </c>
    </row>
    <row r="20401">
      <c r="A20401" s="7" t="s">
        <v>41730</v>
      </c>
      <c r="B20401" s="17" t="s">
        <v>41731</v>
      </c>
      <c r="C20401" s="17">
        <v>1.0</v>
      </c>
      <c r="D20401" s="17">
        <v>4834100.0</v>
      </c>
      <c r="E20401" s="17">
        <v>4834100.0</v>
      </c>
      <c r="F20401" s="17">
        <v>4834100.0</v>
      </c>
      <c r="G20401" s="17">
        <v>4834100.0</v>
      </c>
      <c r="H20401" s="17">
        <v>4834100.0</v>
      </c>
    </row>
    <row r="20402">
      <c r="A20402" s="7" t="s">
        <v>41730</v>
      </c>
      <c r="B20402" s="17" t="s">
        <v>41731</v>
      </c>
      <c r="C20402" s="17">
        <v>1.0</v>
      </c>
      <c r="D20402" s="17">
        <v>4834100.0</v>
      </c>
      <c r="E20402" s="17">
        <v>4834100.0</v>
      </c>
      <c r="F20402" s="17">
        <v>4834100.0</v>
      </c>
      <c r="G20402" s="17">
        <v>4834100.0</v>
      </c>
      <c r="H20402" s="17">
        <v>4834100.0</v>
      </c>
    </row>
    <row r="20403">
      <c r="A20403" s="7" t="s">
        <v>41732</v>
      </c>
      <c r="B20403" s="17" t="s">
        <v>41733</v>
      </c>
      <c r="C20403" s="17">
        <v>1.0</v>
      </c>
      <c r="D20403" s="17">
        <v>1.6459474E7</v>
      </c>
      <c r="E20403" s="17">
        <v>1.6459474E7</v>
      </c>
      <c r="F20403" s="17">
        <v>1.6459474E7</v>
      </c>
      <c r="G20403" s="17">
        <v>1.6459474E7</v>
      </c>
      <c r="H20403" s="17">
        <v>1.6459474E7</v>
      </c>
    </row>
    <row r="20404">
      <c r="A20404" s="7" t="s">
        <v>41732</v>
      </c>
      <c r="B20404" s="17" t="s">
        <v>41733</v>
      </c>
      <c r="C20404" s="17">
        <v>1.0</v>
      </c>
      <c r="D20404" s="17">
        <v>1.6459474E7</v>
      </c>
      <c r="E20404" s="17">
        <v>1.6459474E7</v>
      </c>
      <c r="F20404" s="17">
        <v>1.6459474E7</v>
      </c>
      <c r="G20404" s="17">
        <v>1.6459474E7</v>
      </c>
      <c r="H20404" s="17">
        <v>1.6459474E7</v>
      </c>
    </row>
    <row r="20405">
      <c r="A20405" s="7" t="s">
        <v>41734</v>
      </c>
      <c r="B20405" s="17" t="s">
        <v>41735</v>
      </c>
      <c r="C20405" s="17">
        <v>2.0</v>
      </c>
      <c r="D20405" s="17">
        <v>1.32399525E7</v>
      </c>
      <c r="E20405" s="17">
        <v>1.2098386E7</v>
      </c>
      <c r="F20405" s="17">
        <v>1.2098386E7</v>
      </c>
      <c r="G20405" s="17">
        <v>1.4381519E7</v>
      </c>
      <c r="H20405" s="17">
        <v>1.4381519E7</v>
      </c>
    </row>
    <row r="20406">
      <c r="A20406" s="7" t="s">
        <v>41734</v>
      </c>
      <c r="B20406" s="17" t="s">
        <v>41735</v>
      </c>
      <c r="C20406" s="17">
        <v>2.0</v>
      </c>
      <c r="D20406" s="17">
        <v>1.32399525E7</v>
      </c>
      <c r="E20406" s="17">
        <v>1.2098386E7</v>
      </c>
      <c r="F20406" s="17">
        <v>1.2098386E7</v>
      </c>
      <c r="G20406" s="17">
        <v>1.4381519E7</v>
      </c>
      <c r="H20406" s="17">
        <v>1.4381519E7</v>
      </c>
    </row>
    <row r="20407">
      <c r="A20407" s="7" t="s">
        <v>41736</v>
      </c>
      <c r="B20407" s="17" t="s">
        <v>41737</v>
      </c>
      <c r="C20407" s="17">
        <v>1.0</v>
      </c>
      <c r="D20407" s="17">
        <v>1.3368604E7</v>
      </c>
      <c r="E20407" s="17">
        <v>1.3368604E7</v>
      </c>
      <c r="F20407" s="17">
        <v>1.3368604E7</v>
      </c>
      <c r="G20407" s="17">
        <v>1.3368604E7</v>
      </c>
      <c r="H20407" s="17">
        <v>1.3368604E7</v>
      </c>
    </row>
    <row r="20408">
      <c r="A20408" s="7" t="s">
        <v>41736</v>
      </c>
      <c r="B20408" s="17" t="s">
        <v>41737</v>
      </c>
      <c r="C20408" s="17">
        <v>1.0</v>
      </c>
      <c r="D20408" s="17">
        <v>1.3368604E7</v>
      </c>
      <c r="E20408" s="17">
        <v>1.3368604E7</v>
      </c>
      <c r="F20408" s="17">
        <v>1.3368604E7</v>
      </c>
      <c r="G20408" s="17">
        <v>1.3368604E7</v>
      </c>
      <c r="H20408" s="17">
        <v>1.3368604E7</v>
      </c>
    </row>
    <row r="20409">
      <c r="A20409" s="7" t="s">
        <v>41738</v>
      </c>
      <c r="B20409" s="17" t="s">
        <v>41739</v>
      </c>
      <c r="C20409" s="17">
        <v>1.0</v>
      </c>
      <c r="D20409" s="17">
        <v>9221471.0</v>
      </c>
      <c r="E20409" s="17">
        <v>9221471.0</v>
      </c>
      <c r="F20409" s="17">
        <v>9221471.0</v>
      </c>
      <c r="G20409" s="17">
        <v>9221471.0</v>
      </c>
      <c r="H20409" s="17">
        <v>9221471.0</v>
      </c>
    </row>
    <row r="20410">
      <c r="A20410" s="7" t="s">
        <v>41738</v>
      </c>
      <c r="B20410" s="17" t="s">
        <v>41739</v>
      </c>
      <c r="C20410" s="17">
        <v>1.0</v>
      </c>
      <c r="D20410" s="17">
        <v>9221471.0</v>
      </c>
      <c r="E20410" s="17">
        <v>9221471.0</v>
      </c>
      <c r="F20410" s="17">
        <v>9221471.0</v>
      </c>
      <c r="G20410" s="17">
        <v>9221471.0</v>
      </c>
      <c r="H20410" s="17">
        <v>9221471.0</v>
      </c>
    </row>
    <row r="20411">
      <c r="A20411" s="7" t="s">
        <v>41740</v>
      </c>
      <c r="B20411" s="17" t="s">
        <v>41741</v>
      </c>
      <c r="C20411" s="17">
        <v>2.0</v>
      </c>
      <c r="D20411" s="17">
        <v>6274734.5</v>
      </c>
      <c r="E20411" s="17">
        <v>4947408.0</v>
      </c>
      <c r="F20411" s="17">
        <v>4947408.0</v>
      </c>
      <c r="G20411" s="17">
        <v>7602061.0</v>
      </c>
      <c r="H20411" s="17">
        <v>7602061.0</v>
      </c>
    </row>
    <row r="20412">
      <c r="A20412" s="7" t="s">
        <v>41740</v>
      </c>
      <c r="B20412" s="17" t="s">
        <v>41741</v>
      </c>
      <c r="C20412" s="17">
        <v>2.0</v>
      </c>
      <c r="D20412" s="17">
        <v>6274734.5</v>
      </c>
      <c r="E20412" s="17">
        <v>4947408.0</v>
      </c>
      <c r="F20412" s="17">
        <v>4947408.0</v>
      </c>
      <c r="G20412" s="17">
        <v>7602061.0</v>
      </c>
      <c r="H20412" s="17">
        <v>7602061.0</v>
      </c>
    </row>
    <row r="20413">
      <c r="A20413" s="7" t="s">
        <v>41742</v>
      </c>
      <c r="B20413" s="17" t="s">
        <v>41744</v>
      </c>
      <c r="C20413" s="17">
        <v>1.0</v>
      </c>
      <c r="D20413" s="17">
        <v>6850000.0</v>
      </c>
      <c r="E20413" s="17">
        <v>6850000.0</v>
      </c>
      <c r="F20413" s="17">
        <v>6850000.0</v>
      </c>
      <c r="G20413" s="17">
        <v>6850000.0</v>
      </c>
      <c r="H20413" s="17">
        <v>6850000.0</v>
      </c>
    </row>
    <row r="20414">
      <c r="A20414" s="7" t="s">
        <v>41742</v>
      </c>
      <c r="B20414" s="17" t="s">
        <v>41744</v>
      </c>
      <c r="C20414" s="17">
        <v>1.0</v>
      </c>
      <c r="D20414" s="17">
        <v>6850000.0</v>
      </c>
      <c r="E20414" s="17">
        <v>6850000.0</v>
      </c>
      <c r="F20414" s="17">
        <v>6850000.0</v>
      </c>
      <c r="G20414" s="17">
        <v>6850000.0</v>
      </c>
      <c r="H20414" s="17">
        <v>6850000.0</v>
      </c>
    </row>
    <row r="20415">
      <c r="A20415" s="7" t="s">
        <v>41745</v>
      </c>
      <c r="B20415" s="17" t="s">
        <v>41746</v>
      </c>
      <c r="C20415" s="17">
        <v>4.0</v>
      </c>
      <c r="D20415" s="17">
        <v>8900827.0</v>
      </c>
      <c r="E20415" s="17">
        <v>2640683.0</v>
      </c>
      <c r="F20415" s="17">
        <v>3647319.0</v>
      </c>
      <c r="G20415" s="17">
        <v>1.117114E7</v>
      </c>
      <c r="H20415" s="17">
        <v>1.8144166E7</v>
      </c>
    </row>
    <row r="20416">
      <c r="A20416" s="7" t="s">
        <v>41745</v>
      </c>
      <c r="B20416" s="17" t="s">
        <v>41746</v>
      </c>
      <c r="C20416" s="17">
        <v>4.0</v>
      </c>
      <c r="D20416" s="17">
        <v>8900827.0</v>
      </c>
      <c r="E20416" s="17">
        <v>2640683.0</v>
      </c>
      <c r="F20416" s="17">
        <v>3647319.0</v>
      </c>
      <c r="G20416" s="17">
        <v>1.117114E7</v>
      </c>
      <c r="H20416" s="17">
        <v>1.8144166E7</v>
      </c>
    </row>
    <row r="20417">
      <c r="A20417" s="7" t="s">
        <v>41747</v>
      </c>
      <c r="B20417" s="17" t="s">
        <v>41748</v>
      </c>
      <c r="C20417" s="17">
        <v>2.0</v>
      </c>
      <c r="D20417" s="17">
        <v>8885645.5</v>
      </c>
      <c r="E20417" s="17">
        <v>6220795.0</v>
      </c>
      <c r="F20417" s="17">
        <v>6220795.0</v>
      </c>
      <c r="G20417" s="17">
        <v>1.1550496E7</v>
      </c>
      <c r="H20417" s="17">
        <v>1.1550496E7</v>
      </c>
    </row>
    <row r="20418">
      <c r="A20418" s="7" t="s">
        <v>41747</v>
      </c>
      <c r="B20418" s="17" t="s">
        <v>41748</v>
      </c>
      <c r="C20418" s="17">
        <v>2.0</v>
      </c>
      <c r="D20418" s="17">
        <v>8885645.5</v>
      </c>
      <c r="E20418" s="17">
        <v>6220795.0</v>
      </c>
      <c r="F20418" s="17">
        <v>6220795.0</v>
      </c>
      <c r="G20418" s="17">
        <v>1.1550496E7</v>
      </c>
      <c r="H20418" s="17">
        <v>1.1550496E7</v>
      </c>
    </row>
    <row r="20419">
      <c r="A20419" s="7" t="s">
        <v>41749</v>
      </c>
      <c r="B20419" s="17" t="s">
        <v>41750</v>
      </c>
      <c r="C20419" s="17">
        <v>27.0</v>
      </c>
      <c r="D20419" s="17">
        <v>1.878498159E7</v>
      </c>
      <c r="E20419" s="17">
        <v>8701709.0</v>
      </c>
      <c r="F20419" s="17">
        <v>1.4457177E7</v>
      </c>
      <c r="G20419" s="17">
        <v>2.6583173E7</v>
      </c>
      <c r="H20419" s="17">
        <v>3.696195E7</v>
      </c>
    </row>
    <row r="20420">
      <c r="A20420" s="7" t="s">
        <v>41749</v>
      </c>
      <c r="B20420" s="17" t="s">
        <v>41750</v>
      </c>
      <c r="C20420" s="17">
        <v>27.0</v>
      </c>
      <c r="D20420" s="17">
        <v>1.878498159E7</v>
      </c>
      <c r="E20420" s="17">
        <v>8701709.0</v>
      </c>
      <c r="F20420" s="17">
        <v>1.4457177E7</v>
      </c>
      <c r="G20420" s="17">
        <v>2.6583173E7</v>
      </c>
      <c r="H20420" s="17">
        <v>3.696195E7</v>
      </c>
    </row>
    <row r="20421">
      <c r="A20421" s="7" t="s">
        <v>41751</v>
      </c>
      <c r="B20421" s="17" t="s">
        <v>41752</v>
      </c>
      <c r="C20421" s="17">
        <v>6.0</v>
      </c>
      <c r="D20421" s="17">
        <v>1.264668267E7</v>
      </c>
      <c r="E20421" s="17">
        <v>8906854.0</v>
      </c>
      <c r="F20421" s="17">
        <v>1.0191451E7</v>
      </c>
      <c r="G20421" s="17">
        <v>1.2632709E7</v>
      </c>
      <c r="H20421" s="17">
        <v>2.6062901E7</v>
      </c>
    </row>
    <row r="20422">
      <c r="A20422" s="7" t="s">
        <v>41751</v>
      </c>
      <c r="B20422" s="17" t="s">
        <v>41752</v>
      </c>
      <c r="C20422" s="17">
        <v>6.0</v>
      </c>
      <c r="D20422" s="17">
        <v>1.264668267E7</v>
      </c>
      <c r="E20422" s="17">
        <v>8906854.0</v>
      </c>
      <c r="F20422" s="17">
        <v>1.0191451E7</v>
      </c>
      <c r="G20422" s="17">
        <v>1.2632709E7</v>
      </c>
      <c r="H20422" s="17">
        <v>2.6062901E7</v>
      </c>
    </row>
    <row r="20423">
      <c r="A20423" s="7" t="s">
        <v>41753</v>
      </c>
      <c r="B20423" s="17" t="s">
        <v>41754</v>
      </c>
      <c r="C20423" s="17">
        <v>1.0</v>
      </c>
      <c r="D20423" s="17">
        <v>4815279.0</v>
      </c>
      <c r="E20423" s="17">
        <v>4815279.0</v>
      </c>
      <c r="F20423" s="17">
        <v>4815279.0</v>
      </c>
      <c r="G20423" s="17">
        <v>4815279.0</v>
      </c>
      <c r="H20423" s="17">
        <v>4815279.0</v>
      </c>
    </row>
    <row r="20424">
      <c r="A20424" s="7" t="s">
        <v>41753</v>
      </c>
      <c r="B20424" s="17" t="s">
        <v>41754</v>
      </c>
      <c r="C20424" s="17">
        <v>1.0</v>
      </c>
      <c r="D20424" s="17">
        <v>4815279.0</v>
      </c>
      <c r="E20424" s="17">
        <v>4815279.0</v>
      </c>
      <c r="F20424" s="17">
        <v>4815279.0</v>
      </c>
      <c r="G20424" s="17">
        <v>4815279.0</v>
      </c>
      <c r="H20424" s="17">
        <v>4815279.0</v>
      </c>
    </row>
    <row r="20425">
      <c r="A20425" s="7" t="s">
        <v>41755</v>
      </c>
      <c r="B20425" s="17" t="s">
        <v>41756</v>
      </c>
      <c r="C20425" s="17">
        <v>1.0</v>
      </c>
      <c r="D20425" s="17">
        <v>3.2927106E7</v>
      </c>
      <c r="E20425" s="17">
        <v>3.2927106E7</v>
      </c>
      <c r="F20425" s="17">
        <v>3.2927106E7</v>
      </c>
      <c r="G20425" s="17">
        <v>3.2927106E7</v>
      </c>
      <c r="H20425" s="17">
        <v>3.2927106E7</v>
      </c>
    </row>
    <row r="20426">
      <c r="A20426" s="7" t="s">
        <v>41755</v>
      </c>
      <c r="B20426" s="17" t="s">
        <v>41756</v>
      </c>
      <c r="C20426" s="17">
        <v>1.0</v>
      </c>
      <c r="D20426" s="17">
        <v>3.2927106E7</v>
      </c>
      <c r="E20426" s="17">
        <v>3.2927106E7</v>
      </c>
      <c r="F20426" s="17">
        <v>3.2927106E7</v>
      </c>
      <c r="G20426" s="17">
        <v>3.2927106E7</v>
      </c>
      <c r="H20426" s="17">
        <v>3.2927106E7</v>
      </c>
    </row>
    <row r="20427">
      <c r="A20427" s="7" t="s">
        <v>41757</v>
      </c>
      <c r="B20427" s="17" t="s">
        <v>41758</v>
      </c>
      <c r="C20427" s="17">
        <v>2.0</v>
      </c>
      <c r="D20427" s="17">
        <v>5522871.0</v>
      </c>
      <c r="E20427" s="17">
        <v>4530424.0</v>
      </c>
      <c r="F20427" s="17">
        <v>4530424.0</v>
      </c>
      <c r="G20427" s="17">
        <v>6515318.0</v>
      </c>
      <c r="H20427" s="17">
        <v>6515318.0</v>
      </c>
    </row>
    <row r="20428">
      <c r="A20428" s="7" t="s">
        <v>41757</v>
      </c>
      <c r="B20428" s="17" t="s">
        <v>41758</v>
      </c>
      <c r="C20428" s="17">
        <v>2.0</v>
      </c>
      <c r="D20428" s="17">
        <v>5522871.0</v>
      </c>
      <c r="E20428" s="17">
        <v>4530424.0</v>
      </c>
      <c r="F20428" s="17">
        <v>4530424.0</v>
      </c>
      <c r="G20428" s="17">
        <v>6515318.0</v>
      </c>
      <c r="H20428" s="17">
        <v>6515318.0</v>
      </c>
    </row>
    <row r="20429">
      <c r="A20429" s="7" t="s">
        <v>41759</v>
      </c>
      <c r="B20429" s="17" t="s">
        <v>41760</v>
      </c>
      <c r="C20429" s="17">
        <v>22.0</v>
      </c>
      <c r="D20429" s="17">
        <v>2.362714809E7</v>
      </c>
      <c r="E20429" s="17">
        <v>8054000.0</v>
      </c>
      <c r="F20429" s="17">
        <v>1.126814E7</v>
      </c>
      <c r="G20429" s="17">
        <v>2.4367441E7</v>
      </c>
      <c r="H20429" s="17">
        <v>7.4975041E7</v>
      </c>
    </row>
    <row r="20430">
      <c r="A20430" s="7" t="s">
        <v>41759</v>
      </c>
      <c r="B20430" s="17" t="s">
        <v>41760</v>
      </c>
      <c r="C20430" s="17">
        <v>22.0</v>
      </c>
      <c r="D20430" s="17">
        <v>2.362714809E7</v>
      </c>
      <c r="E20430" s="17">
        <v>8054000.0</v>
      </c>
      <c r="F20430" s="17">
        <v>1.126814E7</v>
      </c>
      <c r="G20430" s="17">
        <v>2.4367441E7</v>
      </c>
      <c r="H20430" s="17">
        <v>7.4975041E7</v>
      </c>
    </row>
    <row r="20431">
      <c r="A20431" s="7" t="s">
        <v>41761</v>
      </c>
      <c r="B20431" s="17" t="s">
        <v>41762</v>
      </c>
      <c r="C20431" s="17">
        <v>7.0</v>
      </c>
      <c r="D20431" s="17">
        <v>8641350.857</v>
      </c>
      <c r="E20431" s="17">
        <v>5453157.0</v>
      </c>
      <c r="F20431" s="17">
        <v>8884582.0</v>
      </c>
      <c r="G20431" s="17">
        <v>1.2358997E7</v>
      </c>
      <c r="H20431" s="17">
        <v>1.37025E7</v>
      </c>
    </row>
    <row r="20432">
      <c r="A20432" s="7" t="s">
        <v>41761</v>
      </c>
      <c r="B20432" s="17" t="s">
        <v>41762</v>
      </c>
      <c r="C20432" s="17">
        <v>7.0</v>
      </c>
      <c r="D20432" s="17">
        <v>8641350.857</v>
      </c>
      <c r="E20432" s="17">
        <v>5453157.0</v>
      </c>
      <c r="F20432" s="17">
        <v>8884582.0</v>
      </c>
      <c r="G20432" s="17">
        <v>1.2358997E7</v>
      </c>
      <c r="H20432" s="17">
        <v>1.37025E7</v>
      </c>
    </row>
    <row r="20433">
      <c r="A20433" s="7" t="s">
        <v>41763</v>
      </c>
      <c r="B20433" s="17" t="s">
        <v>41764</v>
      </c>
      <c r="C20433" s="17">
        <v>37.0</v>
      </c>
      <c r="D20433" s="17">
        <v>1.797459411E7</v>
      </c>
      <c r="E20433" s="17">
        <v>6350201.0</v>
      </c>
      <c r="F20433" s="17">
        <v>7757304.0</v>
      </c>
      <c r="G20433" s="17">
        <v>2.3461179E7</v>
      </c>
      <c r="H20433" s="17">
        <v>5.3946625E7</v>
      </c>
    </row>
    <row r="20434">
      <c r="A20434" s="7" t="s">
        <v>41763</v>
      </c>
      <c r="B20434" s="17" t="s">
        <v>41764</v>
      </c>
      <c r="C20434" s="17">
        <v>37.0</v>
      </c>
      <c r="D20434" s="17">
        <v>1.797459411E7</v>
      </c>
      <c r="E20434" s="17">
        <v>6350201.0</v>
      </c>
      <c r="F20434" s="17">
        <v>7757304.0</v>
      </c>
      <c r="G20434" s="17">
        <v>2.3461179E7</v>
      </c>
      <c r="H20434" s="17">
        <v>5.3946625E7</v>
      </c>
    </row>
    <row r="20435">
      <c r="A20435" s="7" t="s">
        <v>41766</v>
      </c>
      <c r="B20435" s="17" t="s">
        <v>41767</v>
      </c>
      <c r="C20435" s="17">
        <v>10.0</v>
      </c>
      <c r="D20435" s="17">
        <v>1.78811348E7</v>
      </c>
      <c r="E20435" s="17">
        <v>9959423.0</v>
      </c>
      <c r="F20435" s="17">
        <v>1.0914279E7</v>
      </c>
      <c r="G20435" s="17">
        <v>1.2649921E7</v>
      </c>
      <c r="H20435" s="17">
        <v>4.6808739E7</v>
      </c>
    </row>
    <row r="20436">
      <c r="A20436" s="7" t="s">
        <v>41766</v>
      </c>
      <c r="B20436" s="17" t="s">
        <v>41767</v>
      </c>
      <c r="C20436" s="17">
        <v>10.0</v>
      </c>
      <c r="D20436" s="17">
        <v>1.78811348E7</v>
      </c>
      <c r="E20436" s="17">
        <v>9959423.0</v>
      </c>
      <c r="F20436" s="17">
        <v>1.0914279E7</v>
      </c>
      <c r="G20436" s="17">
        <v>1.2649921E7</v>
      </c>
      <c r="H20436" s="17">
        <v>4.6808739E7</v>
      </c>
    </row>
    <row r="20437">
      <c r="A20437" s="7" t="s">
        <v>41768</v>
      </c>
      <c r="B20437" s="17" t="s">
        <v>41769</v>
      </c>
      <c r="C20437" s="17">
        <v>1.0</v>
      </c>
      <c r="D20437" s="17">
        <v>2.294535E7</v>
      </c>
      <c r="E20437" s="17">
        <v>2.294535E7</v>
      </c>
      <c r="F20437" s="17">
        <v>2.294535E7</v>
      </c>
      <c r="G20437" s="17">
        <v>2.294535E7</v>
      </c>
      <c r="H20437" s="17">
        <v>2.294535E7</v>
      </c>
    </row>
    <row r="20438">
      <c r="A20438" s="7" t="s">
        <v>41768</v>
      </c>
      <c r="B20438" s="17" t="s">
        <v>41769</v>
      </c>
      <c r="C20438" s="17">
        <v>1.0</v>
      </c>
      <c r="D20438" s="17">
        <v>2.294535E7</v>
      </c>
      <c r="E20438" s="17">
        <v>2.294535E7</v>
      </c>
      <c r="F20438" s="17">
        <v>2.294535E7</v>
      </c>
      <c r="G20438" s="17">
        <v>2.294535E7</v>
      </c>
      <c r="H20438" s="17">
        <v>2.294535E7</v>
      </c>
    </row>
    <row r="20439">
      <c r="A20439" s="7" t="s">
        <v>41770</v>
      </c>
      <c r="B20439" s="17" t="s">
        <v>41771</v>
      </c>
      <c r="C20439" s="17">
        <v>1.0</v>
      </c>
      <c r="D20439" s="17">
        <v>1.3656197E7</v>
      </c>
      <c r="E20439" s="17">
        <v>1.3656197E7</v>
      </c>
      <c r="F20439" s="17">
        <v>1.3656197E7</v>
      </c>
      <c r="G20439" s="17">
        <v>1.3656197E7</v>
      </c>
      <c r="H20439" s="17">
        <v>1.3656197E7</v>
      </c>
    </row>
    <row r="20440">
      <c r="A20440" s="7" t="s">
        <v>41770</v>
      </c>
      <c r="B20440" s="17" t="s">
        <v>41771</v>
      </c>
      <c r="C20440" s="17">
        <v>1.0</v>
      </c>
      <c r="D20440" s="17">
        <v>1.3656197E7</v>
      </c>
      <c r="E20440" s="17">
        <v>1.3656197E7</v>
      </c>
      <c r="F20440" s="17">
        <v>1.3656197E7</v>
      </c>
      <c r="G20440" s="17">
        <v>1.3656197E7</v>
      </c>
      <c r="H20440" s="17">
        <v>1.3656197E7</v>
      </c>
    </row>
    <row r="20441">
      <c r="A20441" s="7" t="s">
        <v>41772</v>
      </c>
      <c r="B20441" s="17" t="s">
        <v>41773</v>
      </c>
      <c r="C20441" s="17">
        <v>11.0</v>
      </c>
      <c r="D20441" s="17">
        <v>1.069521009E7</v>
      </c>
      <c r="E20441" s="17">
        <v>6130292.0</v>
      </c>
      <c r="F20441" s="17">
        <v>1.1122531E7</v>
      </c>
      <c r="G20441" s="17">
        <v>1.6E7</v>
      </c>
      <c r="H20441" s="17">
        <v>1.8167406E7</v>
      </c>
    </row>
    <row r="20442">
      <c r="A20442" s="7" t="s">
        <v>41772</v>
      </c>
      <c r="B20442" s="17" t="s">
        <v>41773</v>
      </c>
      <c r="C20442" s="17">
        <v>11.0</v>
      </c>
      <c r="D20442" s="17">
        <v>1.069521009E7</v>
      </c>
      <c r="E20442" s="17">
        <v>6130292.0</v>
      </c>
      <c r="F20442" s="17">
        <v>1.1122531E7</v>
      </c>
      <c r="G20442" s="17">
        <v>1.6E7</v>
      </c>
      <c r="H20442" s="17">
        <v>1.8167406E7</v>
      </c>
    </row>
    <row r="20443">
      <c r="A20443" s="7" t="s">
        <v>41774</v>
      </c>
      <c r="B20443" s="17" t="s">
        <v>41775</v>
      </c>
      <c r="C20443" s="17">
        <v>44.0</v>
      </c>
      <c r="D20443" s="17">
        <v>1.312817155E7</v>
      </c>
      <c r="E20443" s="17">
        <v>5653097.0</v>
      </c>
      <c r="F20443" s="17">
        <v>8767917.0</v>
      </c>
      <c r="G20443" s="17">
        <v>1.4577672E7</v>
      </c>
      <c r="H20443" s="17">
        <v>2.712785E7</v>
      </c>
    </row>
    <row r="20444">
      <c r="A20444" s="7" t="s">
        <v>41774</v>
      </c>
      <c r="B20444" s="17" t="s">
        <v>41775</v>
      </c>
      <c r="C20444" s="17">
        <v>44.0</v>
      </c>
      <c r="D20444" s="17">
        <v>1.312817155E7</v>
      </c>
      <c r="E20444" s="17">
        <v>5653097.0</v>
      </c>
      <c r="F20444" s="17">
        <v>8767917.0</v>
      </c>
      <c r="G20444" s="17">
        <v>1.4577672E7</v>
      </c>
      <c r="H20444" s="17">
        <v>2.712785E7</v>
      </c>
    </row>
    <row r="20445">
      <c r="A20445" s="7" t="s">
        <v>41776</v>
      </c>
      <c r="B20445" s="17" t="s">
        <v>41777</v>
      </c>
      <c r="C20445" s="17">
        <v>3.0</v>
      </c>
      <c r="D20445" s="17">
        <v>1.177638033E7</v>
      </c>
      <c r="E20445" s="17">
        <v>7787400.0</v>
      </c>
      <c r="F20445" s="17">
        <v>7995887.0</v>
      </c>
      <c r="G20445" s="17">
        <v>1.9545854E7</v>
      </c>
      <c r="H20445" s="17">
        <v>1.9545854E7</v>
      </c>
    </row>
    <row r="20446">
      <c r="A20446" s="7" t="s">
        <v>41776</v>
      </c>
      <c r="B20446" s="17" t="s">
        <v>41777</v>
      </c>
      <c r="C20446" s="17">
        <v>3.0</v>
      </c>
      <c r="D20446" s="17">
        <v>1.177638033E7</v>
      </c>
      <c r="E20446" s="17">
        <v>7787400.0</v>
      </c>
      <c r="F20446" s="17">
        <v>7995887.0</v>
      </c>
      <c r="G20446" s="17">
        <v>1.9545854E7</v>
      </c>
      <c r="H20446" s="17">
        <v>1.9545854E7</v>
      </c>
    </row>
    <row r="20447">
      <c r="A20447" s="7" t="s">
        <v>41778</v>
      </c>
      <c r="B20447" s="17" t="s">
        <v>41779</v>
      </c>
      <c r="C20447" s="17">
        <v>440.0</v>
      </c>
      <c r="D20447" s="17">
        <v>1.28743412E7</v>
      </c>
      <c r="E20447" s="17">
        <v>7531417.0</v>
      </c>
      <c r="F20447" s="17">
        <v>1.0161152E7</v>
      </c>
      <c r="G20447" s="17">
        <v>1.4872843E7</v>
      </c>
      <c r="H20447" s="17">
        <v>2.16338E7</v>
      </c>
    </row>
    <row r="20448">
      <c r="A20448" s="7" t="s">
        <v>41778</v>
      </c>
      <c r="B20448" s="17" t="s">
        <v>41779</v>
      </c>
      <c r="C20448" s="17">
        <v>440.0</v>
      </c>
      <c r="D20448" s="17">
        <v>1.28743412E7</v>
      </c>
      <c r="E20448" s="17">
        <v>7531417.0</v>
      </c>
      <c r="F20448" s="17">
        <v>1.0161152E7</v>
      </c>
      <c r="G20448" s="17">
        <v>1.4872843E7</v>
      </c>
      <c r="H20448" s="17">
        <v>2.16338E7</v>
      </c>
    </row>
    <row r="20449">
      <c r="A20449" s="7" t="s">
        <v>41780</v>
      </c>
      <c r="B20449" s="17" t="s">
        <v>41781</v>
      </c>
      <c r="C20449" s="17">
        <v>106.0</v>
      </c>
      <c r="D20449" s="17">
        <v>9489789.943</v>
      </c>
      <c r="E20449" s="17">
        <v>5758400.0</v>
      </c>
      <c r="F20449" s="17">
        <v>7211073.0</v>
      </c>
      <c r="G20449" s="17">
        <v>1.20632E7</v>
      </c>
      <c r="H20449" s="17">
        <v>1.9556408E7</v>
      </c>
    </row>
    <row r="20450">
      <c r="A20450" s="7" t="s">
        <v>41780</v>
      </c>
      <c r="B20450" s="17" t="s">
        <v>41781</v>
      </c>
      <c r="C20450" s="17">
        <v>106.0</v>
      </c>
      <c r="D20450" s="17">
        <v>9489789.943</v>
      </c>
      <c r="E20450" s="17">
        <v>5758400.0</v>
      </c>
      <c r="F20450" s="17">
        <v>7211073.0</v>
      </c>
      <c r="G20450" s="17">
        <v>1.20632E7</v>
      </c>
      <c r="H20450" s="17">
        <v>1.9556408E7</v>
      </c>
    </row>
    <row r="20451">
      <c r="A20451" s="7" t="s">
        <v>41782</v>
      </c>
      <c r="B20451" s="17" t="s">
        <v>41783</v>
      </c>
      <c r="C20451" s="17">
        <v>48.0</v>
      </c>
      <c r="D20451" s="17">
        <v>1.918429869E7</v>
      </c>
      <c r="E20451" s="17">
        <v>6927074.0</v>
      </c>
      <c r="F20451" s="17">
        <v>1.5795487E7</v>
      </c>
      <c r="G20451" s="17">
        <v>2.7957602E7</v>
      </c>
      <c r="H20451" s="17">
        <v>3.7653357E7</v>
      </c>
    </row>
    <row r="20452">
      <c r="A20452" s="7" t="s">
        <v>41782</v>
      </c>
      <c r="B20452" s="17" t="s">
        <v>41783</v>
      </c>
      <c r="C20452" s="17">
        <v>48.0</v>
      </c>
      <c r="D20452" s="17">
        <v>1.918429869E7</v>
      </c>
      <c r="E20452" s="17">
        <v>6927074.0</v>
      </c>
      <c r="F20452" s="17">
        <v>1.5795487E7</v>
      </c>
      <c r="G20452" s="17">
        <v>2.7957602E7</v>
      </c>
      <c r="H20452" s="17">
        <v>3.7653357E7</v>
      </c>
    </row>
    <row r="20453">
      <c r="A20453" s="7" t="s">
        <v>41785</v>
      </c>
      <c r="B20453" s="17" t="s">
        <v>41786</v>
      </c>
      <c r="C20453" s="17">
        <v>7.0</v>
      </c>
      <c r="D20453" s="17">
        <v>1.527836329E7</v>
      </c>
      <c r="E20453" s="17">
        <v>9177121.0</v>
      </c>
      <c r="F20453" s="17">
        <v>1.1948928E7</v>
      </c>
      <c r="G20453" s="17">
        <v>1.7785069E7</v>
      </c>
      <c r="H20453" s="17">
        <v>3.0955881E7</v>
      </c>
    </row>
    <row r="20454">
      <c r="A20454" s="7" t="s">
        <v>41785</v>
      </c>
      <c r="B20454" s="17" t="s">
        <v>41786</v>
      </c>
      <c r="C20454" s="17">
        <v>7.0</v>
      </c>
      <c r="D20454" s="17">
        <v>1.527836329E7</v>
      </c>
      <c r="E20454" s="17">
        <v>9177121.0</v>
      </c>
      <c r="F20454" s="17">
        <v>1.1948928E7</v>
      </c>
      <c r="G20454" s="17">
        <v>1.7785069E7</v>
      </c>
      <c r="H20454" s="17">
        <v>3.0955881E7</v>
      </c>
    </row>
    <row r="20455">
      <c r="A20455" s="7" t="s">
        <v>41787</v>
      </c>
      <c r="B20455" s="17" t="s">
        <v>41788</v>
      </c>
      <c r="C20455" s="17">
        <v>98.0</v>
      </c>
      <c r="D20455" s="17">
        <v>1.110447093E7</v>
      </c>
      <c r="E20455" s="17">
        <v>6383276.0</v>
      </c>
      <c r="F20455" s="17">
        <v>9147019.0</v>
      </c>
      <c r="G20455" s="17">
        <v>1.2137797E7</v>
      </c>
      <c r="H20455" s="17">
        <v>1.6973392E7</v>
      </c>
    </row>
    <row r="20456">
      <c r="A20456" s="7" t="s">
        <v>41787</v>
      </c>
      <c r="B20456" s="17" t="s">
        <v>41788</v>
      </c>
      <c r="C20456" s="17">
        <v>98.0</v>
      </c>
      <c r="D20456" s="17">
        <v>1.110447093E7</v>
      </c>
      <c r="E20456" s="17">
        <v>6383276.0</v>
      </c>
      <c r="F20456" s="17">
        <v>9147019.0</v>
      </c>
      <c r="G20456" s="17">
        <v>1.2137797E7</v>
      </c>
      <c r="H20456" s="17">
        <v>1.6973392E7</v>
      </c>
    </row>
    <row r="20457">
      <c r="A20457" s="7" t="s">
        <v>41789</v>
      </c>
      <c r="B20457" s="17" t="s">
        <v>41790</v>
      </c>
      <c r="C20457" s="17">
        <v>21.0</v>
      </c>
      <c r="D20457" s="17">
        <v>1.108767333E7</v>
      </c>
      <c r="E20457" s="17">
        <v>5786301.0</v>
      </c>
      <c r="F20457" s="17">
        <v>8821655.0</v>
      </c>
      <c r="G20457" s="17">
        <v>1.1045346E7</v>
      </c>
      <c r="H20457" s="17">
        <v>2.2839038E7</v>
      </c>
    </row>
    <row r="20458">
      <c r="A20458" s="7" t="s">
        <v>41789</v>
      </c>
      <c r="B20458" s="17" t="s">
        <v>41790</v>
      </c>
      <c r="C20458" s="17">
        <v>21.0</v>
      </c>
      <c r="D20458" s="17">
        <v>1.108767333E7</v>
      </c>
      <c r="E20458" s="17">
        <v>5786301.0</v>
      </c>
      <c r="F20458" s="17">
        <v>8821655.0</v>
      </c>
      <c r="G20458" s="17">
        <v>1.1045346E7</v>
      </c>
      <c r="H20458" s="17">
        <v>2.2839038E7</v>
      </c>
    </row>
    <row r="20459">
      <c r="A20459" s="7" t="s">
        <v>41791</v>
      </c>
      <c r="B20459" s="17" t="s">
        <v>41792</v>
      </c>
      <c r="C20459" s="17">
        <v>453.0</v>
      </c>
      <c r="D20459" s="17">
        <v>1.11929711E7</v>
      </c>
      <c r="E20459" s="17">
        <v>6642363.0</v>
      </c>
      <c r="F20459" s="17">
        <v>9289162.0</v>
      </c>
      <c r="G20459" s="17">
        <v>1.2529796E7</v>
      </c>
      <c r="H20459" s="17">
        <v>1.90457E7</v>
      </c>
    </row>
    <row r="20460">
      <c r="A20460" s="7" t="s">
        <v>41791</v>
      </c>
      <c r="B20460" s="17" t="s">
        <v>41792</v>
      </c>
      <c r="C20460" s="17">
        <v>453.0</v>
      </c>
      <c r="D20460" s="17">
        <v>1.11929711E7</v>
      </c>
      <c r="E20460" s="17">
        <v>6642363.0</v>
      </c>
      <c r="F20460" s="17">
        <v>9289162.0</v>
      </c>
      <c r="G20460" s="17">
        <v>1.2529796E7</v>
      </c>
      <c r="H20460" s="17">
        <v>1.90457E7</v>
      </c>
    </row>
    <row r="20461">
      <c r="A20461" s="7" t="s">
        <v>41793</v>
      </c>
      <c r="B20461" s="17" t="s">
        <v>41794</v>
      </c>
      <c r="C20461" s="17">
        <v>321.0</v>
      </c>
      <c r="D20461" s="17">
        <v>1.099152091E7</v>
      </c>
      <c r="E20461" s="17">
        <v>7330320.0</v>
      </c>
      <c r="F20461" s="17">
        <v>9731412.0</v>
      </c>
      <c r="G20461" s="17">
        <v>1.2784E7</v>
      </c>
      <c r="H20461" s="17">
        <v>1.9365926E7</v>
      </c>
    </row>
    <row r="20462">
      <c r="A20462" s="7" t="s">
        <v>41793</v>
      </c>
      <c r="B20462" s="17" t="s">
        <v>41794</v>
      </c>
      <c r="C20462" s="17">
        <v>321.0</v>
      </c>
      <c r="D20462" s="17">
        <v>1.099152091E7</v>
      </c>
      <c r="E20462" s="17">
        <v>7330320.0</v>
      </c>
      <c r="F20462" s="17">
        <v>9731412.0</v>
      </c>
      <c r="G20462" s="17">
        <v>1.2784E7</v>
      </c>
      <c r="H20462" s="17">
        <v>1.9365926E7</v>
      </c>
    </row>
    <row r="20463">
      <c r="A20463" s="7" t="s">
        <v>41795</v>
      </c>
      <c r="B20463" s="17" t="s">
        <v>41796</v>
      </c>
      <c r="C20463" s="17">
        <v>1.0</v>
      </c>
      <c r="D20463" s="17">
        <v>4381197.0</v>
      </c>
      <c r="E20463" s="17">
        <v>4381197.0</v>
      </c>
      <c r="F20463" s="17">
        <v>4381197.0</v>
      </c>
      <c r="G20463" s="17">
        <v>4381197.0</v>
      </c>
      <c r="H20463" s="17">
        <v>4381197.0</v>
      </c>
    </row>
    <row r="20464">
      <c r="A20464" s="7" t="s">
        <v>41795</v>
      </c>
      <c r="B20464" s="17" t="s">
        <v>41796</v>
      </c>
      <c r="C20464" s="17">
        <v>1.0</v>
      </c>
      <c r="D20464" s="17">
        <v>4381197.0</v>
      </c>
      <c r="E20464" s="17">
        <v>4381197.0</v>
      </c>
      <c r="F20464" s="17">
        <v>4381197.0</v>
      </c>
      <c r="G20464" s="17">
        <v>4381197.0</v>
      </c>
      <c r="H20464" s="17">
        <v>4381197.0</v>
      </c>
    </row>
    <row r="20465">
      <c r="A20465" s="7" t="s">
        <v>41797</v>
      </c>
      <c r="B20465" s="17" t="s">
        <v>41798</v>
      </c>
      <c r="C20465" s="17">
        <v>1.0</v>
      </c>
      <c r="D20465" s="17">
        <v>6101388.0</v>
      </c>
      <c r="E20465" s="17">
        <v>6101388.0</v>
      </c>
      <c r="F20465" s="17">
        <v>6101388.0</v>
      </c>
      <c r="G20465" s="17">
        <v>6101388.0</v>
      </c>
      <c r="H20465" s="17">
        <v>6101388.0</v>
      </c>
    </row>
    <row r="20466">
      <c r="A20466" s="7" t="s">
        <v>41797</v>
      </c>
      <c r="B20466" s="17" t="s">
        <v>41798</v>
      </c>
      <c r="C20466" s="17">
        <v>1.0</v>
      </c>
      <c r="D20466" s="17">
        <v>6101388.0</v>
      </c>
      <c r="E20466" s="17">
        <v>6101388.0</v>
      </c>
      <c r="F20466" s="17">
        <v>6101388.0</v>
      </c>
      <c r="G20466" s="17">
        <v>6101388.0</v>
      </c>
      <c r="H20466" s="17">
        <v>6101388.0</v>
      </c>
    </row>
    <row r="20467">
      <c r="A20467" s="7" t="s">
        <v>41799</v>
      </c>
      <c r="B20467" s="17" t="s">
        <v>41800</v>
      </c>
      <c r="C20467" s="17">
        <v>1.0</v>
      </c>
      <c r="D20467" s="17">
        <v>5779400.0</v>
      </c>
      <c r="E20467" s="17">
        <v>5779400.0</v>
      </c>
      <c r="F20467" s="17">
        <v>5779400.0</v>
      </c>
      <c r="G20467" s="17">
        <v>5779400.0</v>
      </c>
      <c r="H20467" s="17">
        <v>5779400.0</v>
      </c>
    </row>
    <row r="20468">
      <c r="A20468" s="7" t="s">
        <v>41799</v>
      </c>
      <c r="B20468" s="17" t="s">
        <v>41800</v>
      </c>
      <c r="C20468" s="17">
        <v>1.0</v>
      </c>
      <c r="D20468" s="17">
        <v>5779400.0</v>
      </c>
      <c r="E20468" s="17">
        <v>5779400.0</v>
      </c>
      <c r="F20468" s="17">
        <v>5779400.0</v>
      </c>
      <c r="G20468" s="17">
        <v>5779400.0</v>
      </c>
      <c r="H20468" s="17">
        <v>5779400.0</v>
      </c>
    </row>
    <row r="20469">
      <c r="A20469" s="7" t="s">
        <v>41802</v>
      </c>
      <c r="B20469" s="17" t="s">
        <v>41803</v>
      </c>
      <c r="C20469" s="17">
        <v>1.0</v>
      </c>
      <c r="D20469" s="17">
        <v>6168979.0</v>
      </c>
      <c r="E20469" s="17">
        <v>6168979.0</v>
      </c>
      <c r="F20469" s="17">
        <v>6168979.0</v>
      </c>
      <c r="G20469" s="17">
        <v>6168979.0</v>
      </c>
      <c r="H20469" s="17">
        <v>6168979.0</v>
      </c>
    </row>
    <row r="20470">
      <c r="A20470" s="7" t="s">
        <v>41802</v>
      </c>
      <c r="B20470" s="17" t="s">
        <v>41803</v>
      </c>
      <c r="C20470" s="17">
        <v>1.0</v>
      </c>
      <c r="D20470" s="17">
        <v>6168979.0</v>
      </c>
      <c r="E20470" s="17">
        <v>6168979.0</v>
      </c>
      <c r="F20470" s="17">
        <v>6168979.0</v>
      </c>
      <c r="G20470" s="17">
        <v>6168979.0</v>
      </c>
      <c r="H20470" s="17">
        <v>6168979.0</v>
      </c>
    </row>
    <row r="20471">
      <c r="A20471" s="7" t="s">
        <v>41804</v>
      </c>
      <c r="B20471" s="17" t="s">
        <v>41805</v>
      </c>
      <c r="C20471" s="17">
        <v>2.0</v>
      </c>
      <c r="D20471" s="17">
        <v>1.3040862E7</v>
      </c>
      <c r="E20471" s="17">
        <v>7429100.0</v>
      </c>
      <c r="F20471" s="17">
        <v>7429100.0</v>
      </c>
      <c r="G20471" s="17">
        <v>1.8652624E7</v>
      </c>
      <c r="H20471" s="17">
        <v>1.8652624E7</v>
      </c>
    </row>
    <row r="20472">
      <c r="A20472" s="7" t="s">
        <v>41804</v>
      </c>
      <c r="B20472" s="17" t="s">
        <v>41805</v>
      </c>
      <c r="C20472" s="17">
        <v>2.0</v>
      </c>
      <c r="D20472" s="17">
        <v>1.3040862E7</v>
      </c>
      <c r="E20472" s="17">
        <v>7429100.0</v>
      </c>
      <c r="F20472" s="17">
        <v>7429100.0</v>
      </c>
      <c r="G20472" s="17">
        <v>1.8652624E7</v>
      </c>
      <c r="H20472" s="17">
        <v>1.8652624E7</v>
      </c>
    </row>
    <row r="20473">
      <c r="A20473" s="7" t="s">
        <v>41806</v>
      </c>
      <c r="B20473" s="17" t="s">
        <v>41807</v>
      </c>
      <c r="C20473" s="17">
        <v>3.0</v>
      </c>
      <c r="D20473" s="17">
        <v>8892966.667</v>
      </c>
      <c r="E20473" s="17">
        <v>5999900.0</v>
      </c>
      <c r="F20473" s="17">
        <v>9690000.0</v>
      </c>
      <c r="G20473" s="17">
        <v>1.0989E7</v>
      </c>
      <c r="H20473" s="17">
        <v>1.0989E7</v>
      </c>
    </row>
    <row r="20474">
      <c r="A20474" s="7" t="s">
        <v>41806</v>
      </c>
      <c r="B20474" s="17" t="s">
        <v>41807</v>
      </c>
      <c r="C20474" s="17">
        <v>3.0</v>
      </c>
      <c r="D20474" s="17">
        <v>8892966.667</v>
      </c>
      <c r="E20474" s="17">
        <v>5999900.0</v>
      </c>
      <c r="F20474" s="17">
        <v>9690000.0</v>
      </c>
      <c r="G20474" s="17">
        <v>1.0989E7</v>
      </c>
      <c r="H20474" s="17">
        <v>1.0989E7</v>
      </c>
    </row>
    <row r="20475">
      <c r="A20475" s="7" t="s">
        <v>41808</v>
      </c>
      <c r="B20475" s="17" t="s">
        <v>41809</v>
      </c>
      <c r="C20475" s="17">
        <v>3.0</v>
      </c>
      <c r="D20475" s="17">
        <v>1.140988933E7</v>
      </c>
      <c r="E20475" s="17">
        <v>7598204.0</v>
      </c>
      <c r="F20475" s="17">
        <v>7951041.0</v>
      </c>
      <c r="G20475" s="17">
        <v>1.8680423E7</v>
      </c>
      <c r="H20475" s="17">
        <v>1.8680423E7</v>
      </c>
    </row>
    <row r="20476">
      <c r="A20476" s="7" t="s">
        <v>41808</v>
      </c>
      <c r="B20476" s="17" t="s">
        <v>41809</v>
      </c>
      <c r="C20476" s="17">
        <v>3.0</v>
      </c>
      <c r="D20476" s="17">
        <v>1.140988933E7</v>
      </c>
      <c r="E20476" s="17">
        <v>7598204.0</v>
      </c>
      <c r="F20476" s="17">
        <v>7951041.0</v>
      </c>
      <c r="G20476" s="17">
        <v>1.8680423E7</v>
      </c>
      <c r="H20476" s="17">
        <v>1.8680423E7</v>
      </c>
    </row>
    <row r="20477">
      <c r="A20477" s="7" t="s">
        <v>41810</v>
      </c>
      <c r="B20477" s="17" t="s">
        <v>41811</v>
      </c>
      <c r="C20477" s="17">
        <v>3.0</v>
      </c>
      <c r="D20477" s="17">
        <v>5634490.333</v>
      </c>
      <c r="E20477" s="17">
        <v>4323011.0</v>
      </c>
      <c r="F20477" s="17">
        <v>5013660.0</v>
      </c>
      <c r="G20477" s="17">
        <v>7566800.0</v>
      </c>
      <c r="H20477" s="17">
        <v>7566800.0</v>
      </c>
    </row>
    <row r="20478">
      <c r="A20478" s="7" t="s">
        <v>41810</v>
      </c>
      <c r="B20478" s="17" t="s">
        <v>41811</v>
      </c>
      <c r="C20478" s="17">
        <v>3.0</v>
      </c>
      <c r="D20478" s="17">
        <v>5634490.333</v>
      </c>
      <c r="E20478" s="17">
        <v>4323011.0</v>
      </c>
      <c r="F20478" s="17">
        <v>5013660.0</v>
      </c>
      <c r="G20478" s="17">
        <v>7566800.0</v>
      </c>
      <c r="H20478" s="17">
        <v>7566800.0</v>
      </c>
    </row>
    <row r="20479">
      <c r="A20479" s="7" t="s">
        <v>41812</v>
      </c>
      <c r="B20479" s="17" t="s">
        <v>41813</v>
      </c>
      <c r="C20479" s="17">
        <v>11.0</v>
      </c>
      <c r="D20479" s="17">
        <v>1.398147836E7</v>
      </c>
      <c r="E20479" s="17">
        <v>6722542.0</v>
      </c>
      <c r="F20479" s="17">
        <v>1.0385773E7</v>
      </c>
      <c r="G20479" s="17">
        <v>2.10013E7</v>
      </c>
      <c r="H20479" s="17">
        <v>2.2191626E7</v>
      </c>
    </row>
    <row r="20480">
      <c r="A20480" s="7" t="s">
        <v>41812</v>
      </c>
      <c r="B20480" s="17" t="s">
        <v>41813</v>
      </c>
      <c r="C20480" s="17">
        <v>11.0</v>
      </c>
      <c r="D20480" s="17">
        <v>1.398147836E7</v>
      </c>
      <c r="E20480" s="17">
        <v>6722542.0</v>
      </c>
      <c r="F20480" s="17">
        <v>1.0385773E7</v>
      </c>
      <c r="G20480" s="17">
        <v>2.10013E7</v>
      </c>
      <c r="H20480" s="17">
        <v>2.2191626E7</v>
      </c>
    </row>
    <row r="20481">
      <c r="A20481" s="7" t="s">
        <v>41814</v>
      </c>
      <c r="B20481" s="17" t="s">
        <v>41815</v>
      </c>
      <c r="C20481" s="17">
        <v>4.0</v>
      </c>
      <c r="D20481" s="17">
        <v>1.056990525E7</v>
      </c>
      <c r="E20481" s="17">
        <v>5549100.0</v>
      </c>
      <c r="F20481" s="17">
        <v>6292053.0</v>
      </c>
      <c r="G20481" s="17">
        <v>9960963.0</v>
      </c>
      <c r="H20481" s="17">
        <v>2.0477505E7</v>
      </c>
    </row>
    <row r="20482">
      <c r="A20482" s="7" t="s">
        <v>41814</v>
      </c>
      <c r="B20482" s="17" t="s">
        <v>41815</v>
      </c>
      <c r="C20482" s="17">
        <v>4.0</v>
      </c>
      <c r="D20482" s="17">
        <v>1.056990525E7</v>
      </c>
      <c r="E20482" s="17">
        <v>5549100.0</v>
      </c>
      <c r="F20482" s="17">
        <v>6292053.0</v>
      </c>
      <c r="G20482" s="17">
        <v>9960963.0</v>
      </c>
      <c r="H20482" s="17">
        <v>2.0477505E7</v>
      </c>
    </row>
    <row r="20483">
      <c r="A20483" s="7" t="s">
        <v>41816</v>
      </c>
      <c r="B20483" s="17" t="s">
        <v>41817</v>
      </c>
      <c r="C20483" s="17">
        <v>1.0</v>
      </c>
      <c r="D20483" s="17">
        <v>2.040672E7</v>
      </c>
      <c r="E20483" s="17">
        <v>2.040672E7</v>
      </c>
      <c r="F20483" s="17">
        <v>2.040672E7</v>
      </c>
      <c r="G20483" s="17">
        <v>2.040672E7</v>
      </c>
      <c r="H20483" s="17">
        <v>2.040672E7</v>
      </c>
    </row>
    <row r="20484">
      <c r="A20484" s="7" t="s">
        <v>41816</v>
      </c>
      <c r="B20484" s="17" t="s">
        <v>41817</v>
      </c>
      <c r="C20484" s="17">
        <v>1.0</v>
      </c>
      <c r="D20484" s="17">
        <v>2.040672E7</v>
      </c>
      <c r="E20484" s="17">
        <v>2.040672E7</v>
      </c>
      <c r="F20484" s="17">
        <v>2.040672E7</v>
      </c>
      <c r="G20484" s="17">
        <v>2.040672E7</v>
      </c>
      <c r="H20484" s="17">
        <v>2.040672E7</v>
      </c>
    </row>
    <row r="20485">
      <c r="A20485" s="7" t="s">
        <v>41819</v>
      </c>
      <c r="B20485" s="17" t="s">
        <v>41820</v>
      </c>
      <c r="C20485" s="17">
        <v>2.0</v>
      </c>
      <c r="D20485" s="17">
        <v>3.0682296E7</v>
      </c>
      <c r="E20485" s="17">
        <v>6779886.0</v>
      </c>
      <c r="F20485" s="17">
        <v>6779886.0</v>
      </c>
      <c r="G20485" s="17">
        <v>5.4584706E7</v>
      </c>
      <c r="H20485" s="17">
        <v>5.4584706E7</v>
      </c>
    </row>
    <row r="20486">
      <c r="A20486" s="7" t="s">
        <v>41819</v>
      </c>
      <c r="B20486" s="17" t="s">
        <v>41820</v>
      </c>
      <c r="C20486" s="17">
        <v>2.0</v>
      </c>
      <c r="D20486" s="17">
        <v>3.0682296E7</v>
      </c>
      <c r="E20486" s="17">
        <v>6779886.0</v>
      </c>
      <c r="F20486" s="17">
        <v>6779886.0</v>
      </c>
      <c r="G20486" s="17">
        <v>5.4584706E7</v>
      </c>
      <c r="H20486" s="17">
        <v>5.4584706E7</v>
      </c>
    </row>
    <row r="20487">
      <c r="A20487" s="7" t="s">
        <v>41821</v>
      </c>
      <c r="B20487" s="17" t="s">
        <v>41822</v>
      </c>
      <c r="C20487" s="17">
        <v>3.0</v>
      </c>
      <c r="D20487" s="17">
        <v>1.026483167E7</v>
      </c>
      <c r="E20487" s="17">
        <v>4393056.0</v>
      </c>
      <c r="F20487" s="17">
        <v>6599025.0</v>
      </c>
      <c r="G20487" s="17">
        <v>1.9802414E7</v>
      </c>
      <c r="H20487" s="17">
        <v>1.9802414E7</v>
      </c>
    </row>
    <row r="20488">
      <c r="A20488" s="7" t="s">
        <v>41821</v>
      </c>
      <c r="B20488" s="17" t="s">
        <v>41822</v>
      </c>
      <c r="C20488" s="17">
        <v>3.0</v>
      </c>
      <c r="D20488" s="17">
        <v>1.026483167E7</v>
      </c>
      <c r="E20488" s="17">
        <v>4393056.0</v>
      </c>
      <c r="F20488" s="17">
        <v>6599025.0</v>
      </c>
      <c r="G20488" s="17">
        <v>1.9802414E7</v>
      </c>
      <c r="H20488" s="17">
        <v>1.9802414E7</v>
      </c>
    </row>
    <row r="20489">
      <c r="A20489" s="7" t="s">
        <v>41823</v>
      </c>
      <c r="B20489" s="17" t="s">
        <v>41824</v>
      </c>
      <c r="C20489" s="17">
        <v>1.0</v>
      </c>
      <c r="D20489" s="17">
        <v>6390580.0</v>
      </c>
      <c r="E20489" s="17">
        <v>6390580.0</v>
      </c>
      <c r="F20489" s="17">
        <v>6390580.0</v>
      </c>
      <c r="G20489" s="17">
        <v>6390580.0</v>
      </c>
      <c r="H20489" s="17">
        <v>6390580.0</v>
      </c>
    </row>
    <row r="20490">
      <c r="A20490" s="7" t="s">
        <v>41823</v>
      </c>
      <c r="B20490" s="17" t="s">
        <v>41824</v>
      </c>
      <c r="C20490" s="17">
        <v>1.0</v>
      </c>
      <c r="D20490" s="17">
        <v>6390580.0</v>
      </c>
      <c r="E20490" s="17">
        <v>6390580.0</v>
      </c>
      <c r="F20490" s="17">
        <v>6390580.0</v>
      </c>
      <c r="G20490" s="17">
        <v>6390580.0</v>
      </c>
      <c r="H20490" s="17">
        <v>6390580.0</v>
      </c>
    </row>
    <row r="20491">
      <c r="A20491" s="7" t="s">
        <v>41825</v>
      </c>
      <c r="B20491" s="17" t="s">
        <v>41826</v>
      </c>
      <c r="C20491" s="17">
        <v>1.0</v>
      </c>
      <c r="D20491" s="17">
        <v>6423669.0</v>
      </c>
      <c r="E20491" s="17">
        <v>6423669.0</v>
      </c>
      <c r="F20491" s="17">
        <v>6423669.0</v>
      </c>
      <c r="G20491" s="17">
        <v>6423669.0</v>
      </c>
      <c r="H20491" s="17">
        <v>6423669.0</v>
      </c>
    </row>
    <row r="20492">
      <c r="A20492" s="7" t="s">
        <v>41825</v>
      </c>
      <c r="B20492" s="17" t="s">
        <v>41826</v>
      </c>
      <c r="C20492" s="17">
        <v>1.0</v>
      </c>
      <c r="D20492" s="17">
        <v>6423669.0</v>
      </c>
      <c r="E20492" s="17">
        <v>6423669.0</v>
      </c>
      <c r="F20492" s="17">
        <v>6423669.0</v>
      </c>
      <c r="G20492" s="17">
        <v>6423669.0</v>
      </c>
      <c r="H20492" s="17">
        <v>6423669.0</v>
      </c>
    </row>
    <row r="20493">
      <c r="A20493" s="7" t="s">
        <v>41827</v>
      </c>
      <c r="B20493" s="17" t="s">
        <v>41828</v>
      </c>
      <c r="C20493" s="17">
        <v>3.0</v>
      </c>
      <c r="D20493" s="17">
        <v>5375317.667</v>
      </c>
      <c r="E20493" s="17">
        <v>3928282.0</v>
      </c>
      <c r="F20493" s="17">
        <v>4727128.0</v>
      </c>
      <c r="G20493" s="17">
        <v>7470543.0</v>
      </c>
      <c r="H20493" s="17">
        <v>7470543.0</v>
      </c>
    </row>
    <row r="20494">
      <c r="A20494" s="7" t="s">
        <v>41827</v>
      </c>
      <c r="B20494" s="17" t="s">
        <v>41828</v>
      </c>
      <c r="C20494" s="17">
        <v>3.0</v>
      </c>
      <c r="D20494" s="17">
        <v>5375317.667</v>
      </c>
      <c r="E20494" s="17">
        <v>3928282.0</v>
      </c>
      <c r="F20494" s="17">
        <v>4727128.0</v>
      </c>
      <c r="G20494" s="17">
        <v>7470543.0</v>
      </c>
      <c r="H20494" s="17">
        <v>7470543.0</v>
      </c>
    </row>
    <row r="20495">
      <c r="A20495" s="7" t="s">
        <v>41829</v>
      </c>
      <c r="B20495" s="17" t="s">
        <v>41830</v>
      </c>
      <c r="C20495" s="17">
        <v>1.0</v>
      </c>
      <c r="D20495" s="17">
        <v>9753382.0</v>
      </c>
      <c r="E20495" s="17">
        <v>9753382.0</v>
      </c>
      <c r="F20495" s="17">
        <v>9753382.0</v>
      </c>
      <c r="G20495" s="17">
        <v>9753382.0</v>
      </c>
      <c r="H20495" s="17">
        <v>9753382.0</v>
      </c>
    </row>
    <row r="20496">
      <c r="A20496" s="7" t="s">
        <v>41829</v>
      </c>
      <c r="B20496" s="17" t="s">
        <v>41830</v>
      </c>
      <c r="C20496" s="17">
        <v>1.0</v>
      </c>
      <c r="D20496" s="17">
        <v>9753382.0</v>
      </c>
      <c r="E20496" s="17">
        <v>9753382.0</v>
      </c>
      <c r="F20496" s="17">
        <v>9753382.0</v>
      </c>
      <c r="G20496" s="17">
        <v>9753382.0</v>
      </c>
      <c r="H20496" s="17">
        <v>9753382.0</v>
      </c>
    </row>
    <row r="20497">
      <c r="A20497" s="7" t="s">
        <v>41832</v>
      </c>
      <c r="B20497" s="17" t="s">
        <v>41833</v>
      </c>
      <c r="C20497" s="17">
        <v>1.0</v>
      </c>
      <c r="D20497" s="17">
        <v>1.0281249E7</v>
      </c>
      <c r="E20497" s="17">
        <v>1.0281249E7</v>
      </c>
      <c r="F20497" s="17">
        <v>1.0281249E7</v>
      </c>
      <c r="G20497" s="17">
        <v>1.0281249E7</v>
      </c>
      <c r="H20497" s="17">
        <v>1.0281249E7</v>
      </c>
    </row>
    <row r="20498">
      <c r="A20498" s="7" t="s">
        <v>41832</v>
      </c>
      <c r="B20498" s="17" t="s">
        <v>41833</v>
      </c>
      <c r="C20498" s="17">
        <v>1.0</v>
      </c>
      <c r="D20498" s="17">
        <v>1.0281249E7</v>
      </c>
      <c r="E20498" s="17">
        <v>1.0281249E7</v>
      </c>
      <c r="F20498" s="17">
        <v>1.0281249E7</v>
      </c>
      <c r="G20498" s="17">
        <v>1.0281249E7</v>
      </c>
      <c r="H20498" s="17">
        <v>1.0281249E7</v>
      </c>
    </row>
    <row r="20499">
      <c r="A20499" s="7" t="s">
        <v>41834</v>
      </c>
      <c r="B20499" s="17" t="s">
        <v>41835</v>
      </c>
      <c r="C20499" s="17">
        <v>1.0</v>
      </c>
      <c r="D20499" s="17">
        <v>1.41259E7</v>
      </c>
      <c r="E20499" s="17">
        <v>1.41259E7</v>
      </c>
      <c r="F20499" s="17">
        <v>1.41259E7</v>
      </c>
      <c r="G20499" s="17">
        <v>1.41259E7</v>
      </c>
      <c r="H20499" s="17">
        <v>1.41259E7</v>
      </c>
    </row>
    <row r="20500">
      <c r="A20500" s="7" t="s">
        <v>41834</v>
      </c>
      <c r="B20500" s="17" t="s">
        <v>41835</v>
      </c>
      <c r="C20500" s="17">
        <v>1.0</v>
      </c>
      <c r="D20500" s="17">
        <v>1.41259E7</v>
      </c>
      <c r="E20500" s="17">
        <v>1.41259E7</v>
      </c>
      <c r="F20500" s="17">
        <v>1.41259E7</v>
      </c>
      <c r="G20500" s="17">
        <v>1.41259E7</v>
      </c>
      <c r="H20500" s="17">
        <v>1.41259E7</v>
      </c>
    </row>
    <row r="20501">
      <c r="A20501" s="7" t="s">
        <v>41836</v>
      </c>
      <c r="B20501" s="17" t="s">
        <v>41837</v>
      </c>
      <c r="C20501" s="17">
        <v>2.0</v>
      </c>
      <c r="D20501" s="17">
        <v>2.6290669E7</v>
      </c>
      <c r="E20501" s="17">
        <v>1.300021E7</v>
      </c>
      <c r="F20501" s="17">
        <v>1.300021E7</v>
      </c>
      <c r="G20501" s="17">
        <v>3.9581128E7</v>
      </c>
      <c r="H20501" s="17">
        <v>3.9581128E7</v>
      </c>
    </row>
    <row r="20502">
      <c r="A20502" s="7" t="s">
        <v>41836</v>
      </c>
      <c r="B20502" s="17" t="s">
        <v>41837</v>
      </c>
      <c r="C20502" s="17">
        <v>2.0</v>
      </c>
      <c r="D20502" s="17">
        <v>2.6290669E7</v>
      </c>
      <c r="E20502" s="17">
        <v>1.300021E7</v>
      </c>
      <c r="F20502" s="17">
        <v>1.300021E7</v>
      </c>
      <c r="G20502" s="17">
        <v>3.9581128E7</v>
      </c>
      <c r="H20502" s="17">
        <v>3.9581128E7</v>
      </c>
    </row>
    <row r="20503">
      <c r="A20503" s="7" t="s">
        <v>41838</v>
      </c>
      <c r="B20503" s="17" t="s">
        <v>41839</v>
      </c>
      <c r="C20503" s="17">
        <v>106.0</v>
      </c>
      <c r="D20503" s="17">
        <v>9058365.179</v>
      </c>
      <c r="E20503" s="17">
        <v>6103637.0</v>
      </c>
      <c r="F20503" s="17">
        <v>7325687.0</v>
      </c>
      <c r="G20503" s="17">
        <v>1.1196623E7</v>
      </c>
      <c r="H20503" s="17">
        <v>1.4367885E7</v>
      </c>
    </row>
    <row r="20504">
      <c r="A20504" s="7" t="s">
        <v>41838</v>
      </c>
      <c r="B20504" s="17" t="s">
        <v>41839</v>
      </c>
      <c r="C20504" s="17">
        <v>106.0</v>
      </c>
      <c r="D20504" s="17">
        <v>9058365.179</v>
      </c>
      <c r="E20504" s="17">
        <v>6103637.0</v>
      </c>
      <c r="F20504" s="17">
        <v>7325687.0</v>
      </c>
      <c r="G20504" s="17">
        <v>1.1196623E7</v>
      </c>
      <c r="H20504" s="17">
        <v>1.4367885E7</v>
      </c>
    </row>
    <row r="20505">
      <c r="A20505" s="7" t="s">
        <v>41841</v>
      </c>
      <c r="B20505" s="17" t="s">
        <v>41842</v>
      </c>
      <c r="C20505" s="17">
        <v>6.0</v>
      </c>
      <c r="D20505" s="17">
        <v>2.125467917E7</v>
      </c>
      <c r="E20505" s="17">
        <v>1.786436E7</v>
      </c>
      <c r="F20505" s="17">
        <v>2.0570063E7</v>
      </c>
      <c r="G20505" s="17">
        <v>2.5185036E7</v>
      </c>
      <c r="H20505" s="17">
        <v>3.0648973E7</v>
      </c>
    </row>
    <row r="20506">
      <c r="A20506" s="7" t="s">
        <v>41841</v>
      </c>
      <c r="B20506" s="17" t="s">
        <v>41842</v>
      </c>
      <c r="C20506" s="17">
        <v>6.0</v>
      </c>
      <c r="D20506" s="17">
        <v>2.125467917E7</v>
      </c>
      <c r="E20506" s="17">
        <v>1.786436E7</v>
      </c>
      <c r="F20506" s="17">
        <v>2.0570063E7</v>
      </c>
      <c r="G20506" s="17">
        <v>2.5185036E7</v>
      </c>
      <c r="H20506" s="17">
        <v>3.0648973E7</v>
      </c>
    </row>
    <row r="20507">
      <c r="A20507" s="7" t="s">
        <v>41843</v>
      </c>
      <c r="B20507" s="17" t="s">
        <v>41844</v>
      </c>
      <c r="C20507" s="17">
        <v>2.0</v>
      </c>
      <c r="D20507" s="17">
        <v>1.0651079E7</v>
      </c>
      <c r="E20507" s="17">
        <v>1.0411086E7</v>
      </c>
      <c r="F20507" s="17">
        <v>1.0411086E7</v>
      </c>
      <c r="G20507" s="17">
        <v>1.0891072E7</v>
      </c>
      <c r="H20507" s="17">
        <v>1.0891072E7</v>
      </c>
    </row>
    <row r="20508">
      <c r="A20508" s="7" t="s">
        <v>41843</v>
      </c>
      <c r="B20508" s="17" t="s">
        <v>41844</v>
      </c>
      <c r="C20508" s="17">
        <v>2.0</v>
      </c>
      <c r="D20508" s="17">
        <v>1.0651079E7</v>
      </c>
      <c r="E20508" s="17">
        <v>1.0411086E7</v>
      </c>
      <c r="F20508" s="17">
        <v>1.0411086E7</v>
      </c>
      <c r="G20508" s="17">
        <v>1.0891072E7</v>
      </c>
      <c r="H20508" s="17">
        <v>1.0891072E7</v>
      </c>
    </row>
    <row r="20509">
      <c r="A20509" s="7" t="s">
        <v>41845</v>
      </c>
      <c r="B20509" s="17" t="s">
        <v>41846</v>
      </c>
      <c r="C20509" s="17">
        <v>12.0</v>
      </c>
      <c r="D20509" s="17">
        <v>8312959.833</v>
      </c>
      <c r="E20509" s="17">
        <v>4339191.0</v>
      </c>
      <c r="F20509" s="17">
        <v>7600003.0</v>
      </c>
      <c r="G20509" s="17">
        <v>9178113.0</v>
      </c>
      <c r="H20509" s="17">
        <v>1.2029997E7</v>
      </c>
    </row>
    <row r="20510">
      <c r="A20510" s="7" t="s">
        <v>41845</v>
      </c>
      <c r="B20510" s="17" t="s">
        <v>41846</v>
      </c>
      <c r="C20510" s="17">
        <v>12.0</v>
      </c>
      <c r="D20510" s="17">
        <v>8312959.833</v>
      </c>
      <c r="E20510" s="17">
        <v>4339191.0</v>
      </c>
      <c r="F20510" s="17">
        <v>7600003.0</v>
      </c>
      <c r="G20510" s="17">
        <v>9178113.0</v>
      </c>
      <c r="H20510" s="17">
        <v>1.2029997E7</v>
      </c>
    </row>
    <row r="20511">
      <c r="A20511" s="7" t="s">
        <v>41847</v>
      </c>
      <c r="B20511" s="17" t="s">
        <v>41848</v>
      </c>
      <c r="C20511" s="17">
        <v>17.0</v>
      </c>
      <c r="D20511" s="17">
        <v>1.295273365E7</v>
      </c>
      <c r="E20511" s="17">
        <v>8186337.0</v>
      </c>
      <c r="F20511" s="17">
        <v>9391327.0</v>
      </c>
      <c r="G20511" s="17">
        <v>1.1039947E7</v>
      </c>
      <c r="H20511" s="17">
        <v>2.323355E7</v>
      </c>
    </row>
    <row r="20512">
      <c r="A20512" s="7" t="s">
        <v>41847</v>
      </c>
      <c r="B20512" s="17" t="s">
        <v>41848</v>
      </c>
      <c r="C20512" s="17">
        <v>17.0</v>
      </c>
      <c r="D20512" s="17">
        <v>1.295273365E7</v>
      </c>
      <c r="E20512" s="17">
        <v>8186337.0</v>
      </c>
      <c r="F20512" s="17">
        <v>9391327.0</v>
      </c>
      <c r="G20512" s="17">
        <v>1.1039947E7</v>
      </c>
      <c r="H20512" s="17">
        <v>2.323355E7</v>
      </c>
    </row>
    <row r="20513">
      <c r="A20513" s="7" t="s">
        <v>41849</v>
      </c>
      <c r="B20513" s="17" t="s">
        <v>41850</v>
      </c>
      <c r="C20513" s="17">
        <v>90.0</v>
      </c>
      <c r="D20513" s="17">
        <v>1.18870957E7</v>
      </c>
      <c r="E20513" s="17">
        <v>7051481.0</v>
      </c>
      <c r="F20513" s="17">
        <v>9842924.0</v>
      </c>
      <c r="G20513" s="17">
        <v>1.4988824E7</v>
      </c>
      <c r="H20513" s="17">
        <v>2.146689E7</v>
      </c>
    </row>
    <row r="20514">
      <c r="A20514" s="7" t="s">
        <v>41849</v>
      </c>
      <c r="B20514" s="17" t="s">
        <v>41850</v>
      </c>
      <c r="C20514" s="17">
        <v>90.0</v>
      </c>
      <c r="D20514" s="17">
        <v>1.18870957E7</v>
      </c>
      <c r="E20514" s="17">
        <v>7051481.0</v>
      </c>
      <c r="F20514" s="17">
        <v>9842924.0</v>
      </c>
      <c r="G20514" s="17">
        <v>1.4988824E7</v>
      </c>
      <c r="H20514" s="17">
        <v>2.146689E7</v>
      </c>
    </row>
    <row r="20515">
      <c r="A20515" s="7" t="s">
        <v>41851</v>
      </c>
      <c r="B20515" s="17" t="s">
        <v>41852</v>
      </c>
      <c r="C20515" s="17">
        <v>53.0</v>
      </c>
      <c r="D20515" s="17">
        <v>1.180624142E7</v>
      </c>
      <c r="E20515" s="17">
        <v>7885027.0</v>
      </c>
      <c r="F20515" s="17">
        <v>1.2147897E7</v>
      </c>
      <c r="G20515" s="17">
        <v>1.4450667E7</v>
      </c>
      <c r="H20515" s="17">
        <v>1.8730265E7</v>
      </c>
    </row>
    <row r="20516">
      <c r="A20516" s="7" t="s">
        <v>41851</v>
      </c>
      <c r="B20516" s="17" t="s">
        <v>41852</v>
      </c>
      <c r="C20516" s="17">
        <v>53.0</v>
      </c>
      <c r="D20516" s="17">
        <v>1.180624142E7</v>
      </c>
      <c r="E20516" s="17">
        <v>7885027.0</v>
      </c>
      <c r="F20516" s="17">
        <v>1.2147897E7</v>
      </c>
      <c r="G20516" s="17">
        <v>1.4450667E7</v>
      </c>
      <c r="H20516" s="17">
        <v>1.8730265E7</v>
      </c>
    </row>
    <row r="20517">
      <c r="A20517" s="7" t="s">
        <v>41853</v>
      </c>
      <c r="B20517" s="17" t="s">
        <v>41854</v>
      </c>
      <c r="C20517" s="17">
        <v>72.0</v>
      </c>
      <c r="D20517" s="17">
        <v>1.211943007E7</v>
      </c>
      <c r="E20517" s="17">
        <v>7161140.0</v>
      </c>
      <c r="F20517" s="17">
        <v>1.0171549E7</v>
      </c>
      <c r="G20517" s="17">
        <v>1.2860173E7</v>
      </c>
      <c r="H20517" s="17">
        <v>1.6799433E7</v>
      </c>
    </row>
    <row r="20518">
      <c r="A20518" s="7" t="s">
        <v>41853</v>
      </c>
      <c r="B20518" s="17" t="s">
        <v>41854</v>
      </c>
      <c r="C20518" s="17">
        <v>72.0</v>
      </c>
      <c r="D20518" s="17">
        <v>1.211943007E7</v>
      </c>
      <c r="E20518" s="17">
        <v>7161140.0</v>
      </c>
      <c r="F20518" s="17">
        <v>1.0171549E7</v>
      </c>
      <c r="G20518" s="17">
        <v>1.2860173E7</v>
      </c>
      <c r="H20518" s="17">
        <v>1.6799433E7</v>
      </c>
    </row>
    <row r="20519">
      <c r="A20519" s="7" t="s">
        <v>41856</v>
      </c>
      <c r="B20519" s="17" t="s">
        <v>41857</v>
      </c>
      <c r="C20519" s="17">
        <v>27.0</v>
      </c>
      <c r="D20519" s="17">
        <v>1.068541874E7</v>
      </c>
      <c r="E20519" s="17">
        <v>6885506.0</v>
      </c>
      <c r="F20519" s="17">
        <v>8867171.0</v>
      </c>
      <c r="G20519" s="17">
        <v>1.1730598E7</v>
      </c>
      <c r="H20519" s="17">
        <v>1.3362149E7</v>
      </c>
    </row>
    <row r="20520">
      <c r="A20520" s="7" t="s">
        <v>41856</v>
      </c>
      <c r="B20520" s="17" t="s">
        <v>41857</v>
      </c>
      <c r="C20520" s="17">
        <v>27.0</v>
      </c>
      <c r="D20520" s="17">
        <v>1.068541874E7</v>
      </c>
      <c r="E20520" s="17">
        <v>6885506.0</v>
      </c>
      <c r="F20520" s="17">
        <v>8867171.0</v>
      </c>
      <c r="G20520" s="17">
        <v>1.1730598E7</v>
      </c>
      <c r="H20520" s="17">
        <v>1.3362149E7</v>
      </c>
    </row>
    <row r="20521">
      <c r="A20521" s="7" t="s">
        <v>41858</v>
      </c>
      <c r="B20521" s="17" t="s">
        <v>41859</v>
      </c>
      <c r="C20521" s="17">
        <v>3.0</v>
      </c>
      <c r="D20521" s="17">
        <v>1.377965033E7</v>
      </c>
      <c r="E20521" s="17">
        <v>7642275.0</v>
      </c>
      <c r="F20521" s="17">
        <v>1.2300422E7</v>
      </c>
      <c r="G20521" s="17">
        <v>2.1396254E7</v>
      </c>
      <c r="H20521" s="17">
        <v>2.1396254E7</v>
      </c>
    </row>
    <row r="20522">
      <c r="A20522" s="7" t="s">
        <v>41858</v>
      </c>
      <c r="B20522" s="17" t="s">
        <v>41859</v>
      </c>
      <c r="C20522" s="17">
        <v>3.0</v>
      </c>
      <c r="D20522" s="17">
        <v>1.377965033E7</v>
      </c>
      <c r="E20522" s="17">
        <v>7642275.0</v>
      </c>
      <c r="F20522" s="17">
        <v>1.2300422E7</v>
      </c>
      <c r="G20522" s="17">
        <v>2.1396254E7</v>
      </c>
      <c r="H20522" s="17">
        <v>2.1396254E7</v>
      </c>
    </row>
    <row r="20523">
      <c r="A20523" s="7" t="s">
        <v>41860</v>
      </c>
      <c r="B20523" s="17" t="s">
        <v>41861</v>
      </c>
      <c r="C20523" s="17">
        <v>2.0</v>
      </c>
      <c r="D20523" s="17">
        <v>1.13559335E7</v>
      </c>
      <c r="E20523" s="17">
        <v>8723961.0</v>
      </c>
      <c r="F20523" s="17">
        <v>8723961.0</v>
      </c>
      <c r="G20523" s="17">
        <v>1.3987906E7</v>
      </c>
      <c r="H20523" s="17">
        <v>1.3987906E7</v>
      </c>
    </row>
    <row r="20524">
      <c r="A20524" s="7" t="s">
        <v>41860</v>
      </c>
      <c r="B20524" s="17" t="s">
        <v>41861</v>
      </c>
      <c r="C20524" s="17">
        <v>2.0</v>
      </c>
      <c r="D20524" s="17">
        <v>1.13559335E7</v>
      </c>
      <c r="E20524" s="17">
        <v>8723961.0</v>
      </c>
      <c r="F20524" s="17">
        <v>8723961.0</v>
      </c>
      <c r="G20524" s="17">
        <v>1.3987906E7</v>
      </c>
      <c r="H20524" s="17">
        <v>1.3987906E7</v>
      </c>
    </row>
    <row r="20525">
      <c r="A20525" s="7" t="s">
        <v>41862</v>
      </c>
      <c r="B20525" s="17" t="s">
        <v>41863</v>
      </c>
      <c r="C20525" s="17">
        <v>8.0</v>
      </c>
      <c r="D20525" s="17">
        <v>1.207931575E7</v>
      </c>
      <c r="E20525" s="17">
        <v>6519994.0</v>
      </c>
      <c r="F20525" s="17">
        <v>7344417.0</v>
      </c>
      <c r="G20525" s="17">
        <v>1.9230713E7</v>
      </c>
      <c r="H20525" s="17">
        <v>2.0026067E7</v>
      </c>
    </row>
    <row r="20526">
      <c r="A20526" s="7" t="s">
        <v>41862</v>
      </c>
      <c r="B20526" s="17" t="s">
        <v>41863</v>
      </c>
      <c r="C20526" s="17">
        <v>8.0</v>
      </c>
      <c r="D20526" s="17">
        <v>1.207931575E7</v>
      </c>
      <c r="E20526" s="17">
        <v>6519994.0</v>
      </c>
      <c r="F20526" s="17">
        <v>7344417.0</v>
      </c>
      <c r="G20526" s="17">
        <v>1.9230713E7</v>
      </c>
      <c r="H20526" s="17">
        <v>2.0026067E7</v>
      </c>
    </row>
    <row r="20527">
      <c r="A20527" s="7" t="s">
        <v>41864</v>
      </c>
      <c r="B20527" s="17" t="s">
        <v>41865</v>
      </c>
      <c r="C20527" s="17">
        <v>1.0</v>
      </c>
      <c r="D20527" s="17">
        <v>1.8463095E7</v>
      </c>
      <c r="E20527" s="17">
        <v>1.8463095E7</v>
      </c>
      <c r="F20527" s="17">
        <v>1.8463095E7</v>
      </c>
      <c r="G20527" s="17">
        <v>1.8463095E7</v>
      </c>
      <c r="H20527" s="17">
        <v>1.8463095E7</v>
      </c>
    </row>
    <row r="20528">
      <c r="A20528" s="7" t="s">
        <v>41864</v>
      </c>
      <c r="B20528" s="17" t="s">
        <v>41865</v>
      </c>
      <c r="C20528" s="17">
        <v>1.0</v>
      </c>
      <c r="D20528" s="17">
        <v>1.8463095E7</v>
      </c>
      <c r="E20528" s="17">
        <v>1.8463095E7</v>
      </c>
      <c r="F20528" s="17">
        <v>1.8463095E7</v>
      </c>
      <c r="G20528" s="17">
        <v>1.8463095E7</v>
      </c>
      <c r="H20528" s="17">
        <v>1.8463095E7</v>
      </c>
    </row>
    <row r="20529">
      <c r="A20529" s="7" t="s">
        <v>41866</v>
      </c>
      <c r="B20529" s="17" t="s">
        <v>41867</v>
      </c>
      <c r="C20529" s="17">
        <v>57.0</v>
      </c>
      <c r="D20529" s="17">
        <v>1.342682982E7</v>
      </c>
      <c r="E20529" s="17">
        <v>7472000.0</v>
      </c>
      <c r="F20529" s="17">
        <v>1.0080316E7</v>
      </c>
      <c r="G20529" s="17">
        <v>1.67105E7</v>
      </c>
      <c r="H20529" s="17">
        <v>2.2263405E7</v>
      </c>
    </row>
    <row r="20530">
      <c r="A20530" s="7" t="s">
        <v>41866</v>
      </c>
      <c r="B20530" s="17" t="s">
        <v>41867</v>
      </c>
      <c r="C20530" s="17">
        <v>57.0</v>
      </c>
      <c r="D20530" s="17">
        <v>1.342682982E7</v>
      </c>
      <c r="E20530" s="17">
        <v>7472000.0</v>
      </c>
      <c r="F20530" s="17">
        <v>1.0080316E7</v>
      </c>
      <c r="G20530" s="17">
        <v>1.67105E7</v>
      </c>
      <c r="H20530" s="17">
        <v>2.2263405E7</v>
      </c>
    </row>
    <row r="20531">
      <c r="A20531" s="7" t="s">
        <v>41868</v>
      </c>
      <c r="B20531" s="17" t="s">
        <v>41869</v>
      </c>
      <c r="C20531" s="17">
        <v>33.0</v>
      </c>
      <c r="D20531" s="17">
        <v>1.140565742E7</v>
      </c>
      <c r="E20531" s="17">
        <v>6838000.0</v>
      </c>
      <c r="F20531" s="17">
        <v>9762451.0</v>
      </c>
      <c r="G20531" s="17">
        <v>1.3669012E7</v>
      </c>
      <c r="H20531" s="17">
        <v>1.9357637E7</v>
      </c>
    </row>
    <row r="20532">
      <c r="A20532" s="7" t="s">
        <v>41868</v>
      </c>
      <c r="B20532" s="17" t="s">
        <v>41869</v>
      </c>
      <c r="C20532" s="17">
        <v>33.0</v>
      </c>
      <c r="D20532" s="17">
        <v>1.140565742E7</v>
      </c>
      <c r="E20532" s="17">
        <v>6838000.0</v>
      </c>
      <c r="F20532" s="17">
        <v>9762451.0</v>
      </c>
      <c r="G20532" s="17">
        <v>1.3669012E7</v>
      </c>
      <c r="H20532" s="17">
        <v>1.9357637E7</v>
      </c>
    </row>
    <row r="20533">
      <c r="A20533" s="7" t="s">
        <v>41870</v>
      </c>
      <c r="B20533" s="17" t="s">
        <v>41871</v>
      </c>
      <c r="C20533" s="17">
        <v>116.0</v>
      </c>
      <c r="D20533" s="17">
        <v>1.37505977E7</v>
      </c>
      <c r="E20533" s="17">
        <v>7027550.0</v>
      </c>
      <c r="F20533" s="17">
        <v>9806817.0</v>
      </c>
      <c r="G20533" s="17">
        <v>1.5580312E7</v>
      </c>
      <c r="H20533" s="17">
        <v>2.7462847E7</v>
      </c>
    </row>
    <row r="20534">
      <c r="A20534" s="7" t="s">
        <v>41870</v>
      </c>
      <c r="B20534" s="17" t="s">
        <v>41871</v>
      </c>
      <c r="C20534" s="17">
        <v>116.0</v>
      </c>
      <c r="D20534" s="17">
        <v>1.37505977E7</v>
      </c>
      <c r="E20534" s="17">
        <v>7027550.0</v>
      </c>
      <c r="F20534" s="17">
        <v>9806817.0</v>
      </c>
      <c r="G20534" s="17">
        <v>1.5580312E7</v>
      </c>
      <c r="H20534" s="17">
        <v>2.7462847E7</v>
      </c>
    </row>
    <row r="20535">
      <c r="A20535" s="7" t="s">
        <v>41872</v>
      </c>
      <c r="B20535" s="17" t="s">
        <v>41873</v>
      </c>
      <c r="C20535" s="17">
        <v>28.0</v>
      </c>
      <c r="D20535" s="17">
        <v>1.038131339E7</v>
      </c>
      <c r="E20535" s="17">
        <v>8600500.0</v>
      </c>
      <c r="F20535" s="17">
        <v>1.0579133E7</v>
      </c>
      <c r="G20535" s="17">
        <v>1.2293146E7</v>
      </c>
      <c r="H20535" s="17">
        <v>1.4310097E7</v>
      </c>
    </row>
    <row r="20536">
      <c r="A20536" s="7" t="s">
        <v>41872</v>
      </c>
      <c r="B20536" s="17" t="s">
        <v>41873</v>
      </c>
      <c r="C20536" s="17">
        <v>28.0</v>
      </c>
      <c r="D20536" s="17">
        <v>1.038131339E7</v>
      </c>
      <c r="E20536" s="17">
        <v>8600500.0</v>
      </c>
      <c r="F20536" s="17">
        <v>1.0579133E7</v>
      </c>
      <c r="G20536" s="17">
        <v>1.2293146E7</v>
      </c>
      <c r="H20536" s="17">
        <v>1.4310097E7</v>
      </c>
    </row>
    <row r="20537">
      <c r="A20537" s="7" t="s">
        <v>41874</v>
      </c>
      <c r="B20537" s="17" t="s">
        <v>41875</v>
      </c>
      <c r="C20537" s="17">
        <v>1.0</v>
      </c>
      <c r="D20537" s="17">
        <v>1.6934564E7</v>
      </c>
      <c r="E20537" s="17">
        <v>1.6934564E7</v>
      </c>
      <c r="F20537" s="17">
        <v>1.6934564E7</v>
      </c>
      <c r="G20537" s="17">
        <v>1.6934564E7</v>
      </c>
      <c r="H20537" s="17">
        <v>1.6934564E7</v>
      </c>
    </row>
    <row r="20538">
      <c r="A20538" s="7" t="s">
        <v>41874</v>
      </c>
      <c r="B20538" s="17" t="s">
        <v>41875</v>
      </c>
      <c r="C20538" s="17">
        <v>1.0</v>
      </c>
      <c r="D20538" s="17">
        <v>1.6934564E7</v>
      </c>
      <c r="E20538" s="17">
        <v>1.6934564E7</v>
      </c>
      <c r="F20538" s="17">
        <v>1.6934564E7</v>
      </c>
      <c r="G20538" s="17">
        <v>1.6934564E7</v>
      </c>
      <c r="H20538" s="17">
        <v>1.6934564E7</v>
      </c>
    </row>
    <row r="20539">
      <c r="A20539" s="7" t="s">
        <v>41876</v>
      </c>
      <c r="B20539" s="17" t="s">
        <v>41877</v>
      </c>
      <c r="C20539" s="17">
        <v>5.0</v>
      </c>
      <c r="D20539" s="17">
        <v>1.05962402E7</v>
      </c>
      <c r="E20539" s="17">
        <v>6305063.0</v>
      </c>
      <c r="F20539" s="17">
        <v>9459257.0</v>
      </c>
      <c r="G20539" s="17">
        <v>1.4367E7</v>
      </c>
      <c r="H20539" s="17">
        <v>1.8464763E7</v>
      </c>
    </row>
    <row r="20540">
      <c r="A20540" s="7" t="s">
        <v>41876</v>
      </c>
      <c r="B20540" s="17" t="s">
        <v>41877</v>
      </c>
      <c r="C20540" s="17">
        <v>5.0</v>
      </c>
      <c r="D20540" s="17">
        <v>1.05962402E7</v>
      </c>
      <c r="E20540" s="17">
        <v>6305063.0</v>
      </c>
      <c r="F20540" s="17">
        <v>9459257.0</v>
      </c>
      <c r="G20540" s="17">
        <v>1.4367E7</v>
      </c>
      <c r="H20540" s="17">
        <v>1.8464763E7</v>
      </c>
    </row>
    <row r="20541">
      <c r="A20541" s="7" t="s">
        <v>41878</v>
      </c>
      <c r="B20541" s="17" t="s">
        <v>41879</v>
      </c>
      <c r="C20541" s="17">
        <v>26.0</v>
      </c>
      <c r="D20541" s="17">
        <v>1.232794773E7</v>
      </c>
      <c r="E20541" s="17">
        <v>8040163.0</v>
      </c>
      <c r="F20541" s="17">
        <v>1.0152549E7</v>
      </c>
      <c r="G20541" s="17">
        <v>1.578928E7</v>
      </c>
      <c r="H20541" s="17">
        <v>2.238539E7</v>
      </c>
    </row>
    <row r="20542">
      <c r="A20542" s="7" t="s">
        <v>41878</v>
      </c>
      <c r="B20542" s="17" t="s">
        <v>41879</v>
      </c>
      <c r="C20542" s="17">
        <v>26.0</v>
      </c>
      <c r="D20542" s="17">
        <v>1.232794773E7</v>
      </c>
      <c r="E20542" s="17">
        <v>8040163.0</v>
      </c>
      <c r="F20542" s="17">
        <v>1.0152549E7</v>
      </c>
      <c r="G20542" s="17">
        <v>1.578928E7</v>
      </c>
      <c r="H20542" s="17">
        <v>2.238539E7</v>
      </c>
    </row>
    <row r="20543">
      <c r="A20543" s="7" t="s">
        <v>41880</v>
      </c>
      <c r="B20543" s="17" t="s">
        <v>41881</v>
      </c>
      <c r="C20543" s="17">
        <v>101.0</v>
      </c>
      <c r="D20543" s="17">
        <v>1.282028692E7</v>
      </c>
      <c r="E20543" s="17">
        <v>5371580.0</v>
      </c>
      <c r="F20543" s="17">
        <v>8954950.0</v>
      </c>
      <c r="G20543" s="17">
        <v>1.4104805E7</v>
      </c>
      <c r="H20543" s="17">
        <v>2.1977903E7</v>
      </c>
    </row>
    <row r="20544">
      <c r="A20544" s="7" t="s">
        <v>41880</v>
      </c>
      <c r="B20544" s="17" t="s">
        <v>41881</v>
      </c>
      <c r="C20544" s="17">
        <v>101.0</v>
      </c>
      <c r="D20544" s="17">
        <v>1.282028692E7</v>
      </c>
      <c r="E20544" s="17">
        <v>5371580.0</v>
      </c>
      <c r="F20544" s="17">
        <v>8954950.0</v>
      </c>
      <c r="G20544" s="17">
        <v>1.4104805E7</v>
      </c>
      <c r="H20544" s="17">
        <v>2.1977903E7</v>
      </c>
    </row>
    <row r="20545">
      <c r="A20545" s="7" t="s">
        <v>41882</v>
      </c>
      <c r="B20545" s="17" t="s">
        <v>41883</v>
      </c>
      <c r="C20545" s="17">
        <v>173.0</v>
      </c>
      <c r="D20545" s="17">
        <v>1.27162612E7</v>
      </c>
      <c r="E20545" s="17">
        <v>6455408.0</v>
      </c>
      <c r="F20545" s="17">
        <v>9213300.0</v>
      </c>
      <c r="G20545" s="17">
        <v>1.40303E7</v>
      </c>
      <c r="H20545" s="17">
        <v>2.315798E7</v>
      </c>
    </row>
    <row r="20546">
      <c r="A20546" s="7" t="s">
        <v>41882</v>
      </c>
      <c r="B20546" s="17" t="s">
        <v>41883</v>
      </c>
      <c r="C20546" s="17">
        <v>173.0</v>
      </c>
      <c r="D20546" s="17">
        <v>1.27162612E7</v>
      </c>
      <c r="E20546" s="17">
        <v>6455408.0</v>
      </c>
      <c r="F20546" s="17">
        <v>9213300.0</v>
      </c>
      <c r="G20546" s="17">
        <v>1.40303E7</v>
      </c>
      <c r="H20546" s="17">
        <v>2.315798E7</v>
      </c>
    </row>
    <row r="20547">
      <c r="A20547" s="7" t="s">
        <v>41884</v>
      </c>
      <c r="B20547" s="17" t="s">
        <v>41885</v>
      </c>
      <c r="C20547" s="17">
        <v>29.0</v>
      </c>
      <c r="D20547" s="17">
        <v>1.016476717E7</v>
      </c>
      <c r="E20547" s="17">
        <v>6736790.0</v>
      </c>
      <c r="F20547" s="17">
        <v>8333421.0</v>
      </c>
      <c r="G20547" s="17">
        <v>1.3399023E7</v>
      </c>
      <c r="H20547" s="17">
        <v>1.690893E7</v>
      </c>
    </row>
    <row r="20548">
      <c r="A20548" s="7" t="s">
        <v>41884</v>
      </c>
      <c r="B20548" s="17" t="s">
        <v>41885</v>
      </c>
      <c r="C20548" s="17">
        <v>29.0</v>
      </c>
      <c r="D20548" s="17">
        <v>1.016476717E7</v>
      </c>
      <c r="E20548" s="17">
        <v>6736790.0</v>
      </c>
      <c r="F20548" s="17">
        <v>8333421.0</v>
      </c>
      <c r="G20548" s="17">
        <v>1.3399023E7</v>
      </c>
      <c r="H20548" s="17">
        <v>1.690893E7</v>
      </c>
    </row>
    <row r="20549">
      <c r="A20549" s="7" t="s">
        <v>41886</v>
      </c>
      <c r="B20549" s="17" t="s">
        <v>41887</v>
      </c>
      <c r="C20549" s="17">
        <v>18.0</v>
      </c>
      <c r="D20549" s="17">
        <v>1.168982739E7</v>
      </c>
      <c r="E20549" s="17">
        <v>6755899.0</v>
      </c>
      <c r="F20549" s="17">
        <v>8015842.0</v>
      </c>
      <c r="G20549" s="17">
        <v>1.16007E7</v>
      </c>
      <c r="H20549" s="17">
        <v>3.4430968E7</v>
      </c>
    </row>
    <row r="20550">
      <c r="A20550" s="7" t="s">
        <v>41886</v>
      </c>
      <c r="B20550" s="17" t="s">
        <v>41887</v>
      </c>
      <c r="C20550" s="17">
        <v>18.0</v>
      </c>
      <c r="D20550" s="17">
        <v>1.168982739E7</v>
      </c>
      <c r="E20550" s="17">
        <v>6755899.0</v>
      </c>
      <c r="F20550" s="17">
        <v>8015842.0</v>
      </c>
      <c r="G20550" s="17">
        <v>1.16007E7</v>
      </c>
      <c r="H20550" s="17">
        <v>3.4430968E7</v>
      </c>
    </row>
    <row r="20551">
      <c r="A20551" s="7" t="s">
        <v>41889</v>
      </c>
      <c r="B20551" s="17" t="s">
        <v>41890</v>
      </c>
      <c r="C20551" s="17">
        <v>5.0</v>
      </c>
      <c r="D20551" s="17">
        <v>1.0519505E7</v>
      </c>
      <c r="E20551" s="17">
        <v>1.0007073E7</v>
      </c>
      <c r="F20551" s="17">
        <v>1.0128381E7</v>
      </c>
      <c r="G20551" s="17">
        <v>1.2104671E7</v>
      </c>
      <c r="H20551" s="17">
        <v>1.4038515E7</v>
      </c>
    </row>
    <row r="20552">
      <c r="A20552" s="7" t="s">
        <v>41889</v>
      </c>
      <c r="B20552" s="17" t="s">
        <v>41890</v>
      </c>
      <c r="C20552" s="17">
        <v>5.0</v>
      </c>
      <c r="D20552" s="17">
        <v>1.0519505E7</v>
      </c>
      <c r="E20552" s="17">
        <v>1.0007073E7</v>
      </c>
      <c r="F20552" s="17">
        <v>1.0128381E7</v>
      </c>
      <c r="G20552" s="17">
        <v>1.2104671E7</v>
      </c>
      <c r="H20552" s="17">
        <v>1.4038515E7</v>
      </c>
    </row>
    <row r="20553">
      <c r="A20553" s="7" t="s">
        <v>41891</v>
      </c>
      <c r="B20553" s="17" t="s">
        <v>41892</v>
      </c>
      <c r="C20553" s="17">
        <v>62.0</v>
      </c>
      <c r="D20553" s="17">
        <v>1.014325868E7</v>
      </c>
      <c r="E20553" s="17">
        <v>6759376.0</v>
      </c>
      <c r="F20553" s="17">
        <v>8178863.0</v>
      </c>
      <c r="G20553" s="17">
        <v>1.1041752E7</v>
      </c>
      <c r="H20553" s="17">
        <v>1.6319336E7</v>
      </c>
    </row>
    <row r="20554">
      <c r="A20554" s="7" t="s">
        <v>41891</v>
      </c>
      <c r="B20554" s="17" t="s">
        <v>41892</v>
      </c>
      <c r="C20554" s="17">
        <v>62.0</v>
      </c>
      <c r="D20554" s="17">
        <v>1.014325868E7</v>
      </c>
      <c r="E20554" s="17">
        <v>6759376.0</v>
      </c>
      <c r="F20554" s="17">
        <v>8178863.0</v>
      </c>
      <c r="G20554" s="17">
        <v>1.1041752E7</v>
      </c>
      <c r="H20554" s="17">
        <v>1.6319336E7</v>
      </c>
    </row>
    <row r="20555">
      <c r="A20555" s="7" t="s">
        <v>41893</v>
      </c>
      <c r="B20555" s="17" t="s">
        <v>41894</v>
      </c>
      <c r="C20555" s="17">
        <v>12.0</v>
      </c>
      <c r="D20555" s="17">
        <v>1.3068751E7</v>
      </c>
      <c r="E20555" s="17">
        <v>6175233.0</v>
      </c>
      <c r="F20555" s="17">
        <v>8386504.0</v>
      </c>
      <c r="G20555" s="17">
        <v>1.0497E7</v>
      </c>
      <c r="H20555" s="17">
        <v>2.2383823E7</v>
      </c>
    </row>
    <row r="20556">
      <c r="A20556" s="7" t="s">
        <v>41893</v>
      </c>
      <c r="B20556" s="17" t="s">
        <v>41894</v>
      </c>
      <c r="C20556" s="17">
        <v>12.0</v>
      </c>
      <c r="D20556" s="17">
        <v>1.3068751E7</v>
      </c>
      <c r="E20556" s="17">
        <v>6175233.0</v>
      </c>
      <c r="F20556" s="17">
        <v>8386504.0</v>
      </c>
      <c r="G20556" s="17">
        <v>1.0497E7</v>
      </c>
      <c r="H20556" s="17">
        <v>2.2383823E7</v>
      </c>
    </row>
    <row r="20557">
      <c r="A20557" s="7" t="s">
        <v>41895</v>
      </c>
      <c r="B20557" s="17" t="s">
        <v>41896</v>
      </c>
      <c r="C20557" s="17">
        <v>206.0</v>
      </c>
      <c r="D20557" s="17">
        <v>1.106038671E7</v>
      </c>
      <c r="E20557" s="17">
        <v>6524142.0</v>
      </c>
      <c r="F20557" s="17">
        <v>9238979.0</v>
      </c>
      <c r="G20557" s="17">
        <v>1.3143587E7</v>
      </c>
      <c r="H20557" s="17">
        <v>1.926491E7</v>
      </c>
    </row>
    <row r="20558">
      <c r="A20558" s="7" t="s">
        <v>41895</v>
      </c>
      <c r="B20558" s="17" t="s">
        <v>41896</v>
      </c>
      <c r="C20558" s="17">
        <v>206.0</v>
      </c>
      <c r="D20558" s="17">
        <v>1.106038671E7</v>
      </c>
      <c r="E20558" s="17">
        <v>6524142.0</v>
      </c>
      <c r="F20558" s="17">
        <v>9238979.0</v>
      </c>
      <c r="G20558" s="17">
        <v>1.3143587E7</v>
      </c>
      <c r="H20558" s="17">
        <v>1.926491E7</v>
      </c>
    </row>
    <row r="20559">
      <c r="A20559" s="7" t="s">
        <v>41897</v>
      </c>
      <c r="B20559" s="17" t="s">
        <v>41898</v>
      </c>
      <c r="C20559" s="17">
        <v>161.0</v>
      </c>
      <c r="D20559" s="17">
        <v>1.067414803E7</v>
      </c>
      <c r="E20559" s="17">
        <v>6317975.0</v>
      </c>
      <c r="F20559" s="17">
        <v>9316966.0</v>
      </c>
      <c r="G20559" s="17">
        <v>1.289E7</v>
      </c>
      <c r="H20559" s="17">
        <v>1.8030999E7</v>
      </c>
    </row>
    <row r="20560">
      <c r="A20560" s="7" t="s">
        <v>41897</v>
      </c>
      <c r="B20560" s="17" t="s">
        <v>41898</v>
      </c>
      <c r="C20560" s="17">
        <v>161.0</v>
      </c>
      <c r="D20560" s="17">
        <v>1.067414803E7</v>
      </c>
      <c r="E20560" s="17">
        <v>6317975.0</v>
      </c>
      <c r="F20560" s="17">
        <v>9316966.0</v>
      </c>
      <c r="G20560" s="17">
        <v>1.289E7</v>
      </c>
      <c r="H20560" s="17">
        <v>1.8030999E7</v>
      </c>
    </row>
    <row r="20561">
      <c r="A20561" s="7" t="s">
        <v>41899</v>
      </c>
      <c r="B20561" s="17" t="s">
        <v>41900</v>
      </c>
      <c r="C20561" s="17">
        <v>4.0</v>
      </c>
      <c r="D20561" s="17">
        <v>7734001.0</v>
      </c>
      <c r="E20561" s="17">
        <v>2655934.0</v>
      </c>
      <c r="F20561" s="17">
        <v>2836330.0</v>
      </c>
      <c r="G20561" s="17">
        <v>1.2131697E7</v>
      </c>
      <c r="H20561" s="17">
        <v>1.3312043E7</v>
      </c>
    </row>
    <row r="20562">
      <c r="A20562" s="7" t="s">
        <v>41899</v>
      </c>
      <c r="B20562" s="17" t="s">
        <v>41900</v>
      </c>
      <c r="C20562" s="17">
        <v>4.0</v>
      </c>
      <c r="D20562" s="17">
        <v>7734001.0</v>
      </c>
      <c r="E20562" s="17">
        <v>2655934.0</v>
      </c>
      <c r="F20562" s="17">
        <v>2836330.0</v>
      </c>
      <c r="G20562" s="17">
        <v>1.2131697E7</v>
      </c>
      <c r="H20562" s="17">
        <v>1.3312043E7</v>
      </c>
    </row>
    <row r="20563">
      <c r="A20563" s="7" t="s">
        <v>41901</v>
      </c>
      <c r="B20563" s="17" t="s">
        <v>41902</v>
      </c>
      <c r="C20563" s="17">
        <v>2.0</v>
      </c>
      <c r="D20563" s="17">
        <v>9111239.5</v>
      </c>
      <c r="E20563" s="17">
        <v>7043966.0</v>
      </c>
      <c r="F20563" s="17">
        <v>7043966.0</v>
      </c>
      <c r="G20563" s="17">
        <v>1.1178513E7</v>
      </c>
      <c r="H20563" s="17">
        <v>1.1178513E7</v>
      </c>
    </row>
    <row r="20564">
      <c r="A20564" s="7" t="s">
        <v>41901</v>
      </c>
      <c r="B20564" s="17" t="s">
        <v>41902</v>
      </c>
      <c r="C20564" s="17">
        <v>2.0</v>
      </c>
      <c r="D20564" s="17">
        <v>9111239.5</v>
      </c>
      <c r="E20564" s="17">
        <v>7043966.0</v>
      </c>
      <c r="F20564" s="17">
        <v>7043966.0</v>
      </c>
      <c r="G20564" s="17">
        <v>1.1178513E7</v>
      </c>
      <c r="H20564" s="17">
        <v>1.1178513E7</v>
      </c>
    </row>
    <row r="20565">
      <c r="A20565" s="7" t="s">
        <v>41903</v>
      </c>
      <c r="B20565" s="17" t="s">
        <v>41904</v>
      </c>
      <c r="C20565" s="17">
        <v>2.0</v>
      </c>
      <c r="D20565" s="17">
        <v>6568444.0</v>
      </c>
      <c r="E20565" s="17">
        <v>5420623.0</v>
      </c>
      <c r="F20565" s="17">
        <v>5420623.0</v>
      </c>
      <c r="G20565" s="17">
        <v>7716265.0</v>
      </c>
      <c r="H20565" s="17">
        <v>7716265.0</v>
      </c>
    </row>
    <row r="20566">
      <c r="A20566" s="7" t="s">
        <v>41903</v>
      </c>
      <c r="B20566" s="17" t="s">
        <v>41904</v>
      </c>
      <c r="C20566" s="17">
        <v>2.0</v>
      </c>
      <c r="D20566" s="17">
        <v>6568444.0</v>
      </c>
      <c r="E20566" s="17">
        <v>5420623.0</v>
      </c>
      <c r="F20566" s="17">
        <v>5420623.0</v>
      </c>
      <c r="G20566" s="17">
        <v>7716265.0</v>
      </c>
      <c r="H20566" s="17">
        <v>7716265.0</v>
      </c>
    </row>
    <row r="20567">
      <c r="A20567" s="7" t="s">
        <v>41905</v>
      </c>
      <c r="B20567" s="17" t="s">
        <v>41906</v>
      </c>
      <c r="C20567" s="17">
        <v>1.0</v>
      </c>
      <c r="D20567" s="17">
        <v>9127342.0</v>
      </c>
      <c r="E20567" s="17">
        <v>9127342.0</v>
      </c>
      <c r="F20567" s="17">
        <v>9127342.0</v>
      </c>
      <c r="G20567" s="17">
        <v>9127342.0</v>
      </c>
      <c r="H20567" s="17">
        <v>9127342.0</v>
      </c>
    </row>
    <row r="20568">
      <c r="A20568" s="7" t="s">
        <v>41905</v>
      </c>
      <c r="B20568" s="17" t="s">
        <v>41906</v>
      </c>
      <c r="C20568" s="17">
        <v>1.0</v>
      </c>
      <c r="D20568" s="17">
        <v>9127342.0</v>
      </c>
      <c r="E20568" s="17">
        <v>9127342.0</v>
      </c>
      <c r="F20568" s="17">
        <v>9127342.0</v>
      </c>
      <c r="G20568" s="17">
        <v>9127342.0</v>
      </c>
      <c r="H20568" s="17">
        <v>9127342.0</v>
      </c>
    </row>
    <row r="20569">
      <c r="A20569" s="7" t="s">
        <v>41907</v>
      </c>
      <c r="B20569" s="17" t="s">
        <v>41908</v>
      </c>
      <c r="C20569" s="17">
        <v>3.0</v>
      </c>
      <c r="D20569" s="17">
        <v>8588975.333</v>
      </c>
      <c r="E20569" s="17">
        <v>6619000.0</v>
      </c>
      <c r="F20569" s="17">
        <v>9162570.0</v>
      </c>
      <c r="G20569" s="17">
        <v>9985356.0</v>
      </c>
      <c r="H20569" s="17">
        <v>9985356.0</v>
      </c>
    </row>
    <row r="20570">
      <c r="A20570" s="7" t="s">
        <v>41907</v>
      </c>
      <c r="B20570" s="17" t="s">
        <v>41908</v>
      </c>
      <c r="C20570" s="17">
        <v>3.0</v>
      </c>
      <c r="D20570" s="17">
        <v>8588975.333</v>
      </c>
      <c r="E20570" s="17">
        <v>6619000.0</v>
      </c>
      <c r="F20570" s="17">
        <v>9162570.0</v>
      </c>
      <c r="G20570" s="17">
        <v>9985356.0</v>
      </c>
      <c r="H20570" s="17">
        <v>9985356.0</v>
      </c>
    </row>
    <row r="20571">
      <c r="A20571" s="7" t="s">
        <v>41909</v>
      </c>
      <c r="B20571" s="17" t="s">
        <v>41911</v>
      </c>
      <c r="C20571" s="17">
        <v>7.0</v>
      </c>
      <c r="D20571" s="17">
        <v>1.675801114E7</v>
      </c>
      <c r="E20571" s="17">
        <v>6040791.0</v>
      </c>
      <c r="F20571" s="17">
        <v>9786912.0</v>
      </c>
      <c r="G20571" s="17">
        <v>2.898314E7</v>
      </c>
      <c r="H20571" s="17">
        <v>3.6666449E7</v>
      </c>
    </row>
    <row r="20572">
      <c r="A20572" s="7" t="s">
        <v>41909</v>
      </c>
      <c r="B20572" s="17" t="s">
        <v>41911</v>
      </c>
      <c r="C20572" s="17">
        <v>7.0</v>
      </c>
      <c r="D20572" s="17">
        <v>1.675801114E7</v>
      </c>
      <c r="E20572" s="17">
        <v>6040791.0</v>
      </c>
      <c r="F20572" s="17">
        <v>9786912.0</v>
      </c>
      <c r="G20572" s="17">
        <v>2.898314E7</v>
      </c>
      <c r="H20572" s="17">
        <v>3.6666449E7</v>
      </c>
    </row>
    <row r="20573">
      <c r="A20573" s="7" t="s">
        <v>41912</v>
      </c>
      <c r="B20573" s="17" t="s">
        <v>41913</v>
      </c>
      <c r="C20573" s="17">
        <v>1.0</v>
      </c>
      <c r="D20573" s="17">
        <v>9408940.0</v>
      </c>
      <c r="E20573" s="17">
        <v>9408940.0</v>
      </c>
      <c r="F20573" s="17">
        <v>9408940.0</v>
      </c>
      <c r="G20573" s="17">
        <v>9408940.0</v>
      </c>
      <c r="H20573" s="17">
        <v>9408940.0</v>
      </c>
    </row>
    <row r="20574">
      <c r="A20574" s="7" t="s">
        <v>41912</v>
      </c>
      <c r="B20574" s="17" t="s">
        <v>41913</v>
      </c>
      <c r="C20574" s="17">
        <v>1.0</v>
      </c>
      <c r="D20574" s="17">
        <v>9408940.0</v>
      </c>
      <c r="E20574" s="17">
        <v>9408940.0</v>
      </c>
      <c r="F20574" s="17">
        <v>9408940.0</v>
      </c>
      <c r="G20574" s="17">
        <v>9408940.0</v>
      </c>
      <c r="H20574" s="17">
        <v>9408940.0</v>
      </c>
    </row>
    <row r="20575">
      <c r="A20575" s="7" t="s">
        <v>41914</v>
      </c>
      <c r="B20575" s="17" t="s">
        <v>41915</v>
      </c>
      <c r="C20575" s="17">
        <v>1.0</v>
      </c>
      <c r="D20575" s="17">
        <v>4981984.0</v>
      </c>
      <c r="E20575" s="17">
        <v>4981984.0</v>
      </c>
      <c r="F20575" s="17">
        <v>4981984.0</v>
      </c>
      <c r="G20575" s="17">
        <v>4981984.0</v>
      </c>
      <c r="H20575" s="17">
        <v>4981984.0</v>
      </c>
    </row>
    <row r="20576">
      <c r="A20576" s="7" t="s">
        <v>41914</v>
      </c>
      <c r="B20576" s="17" t="s">
        <v>41915</v>
      </c>
      <c r="C20576" s="17">
        <v>1.0</v>
      </c>
      <c r="D20576" s="17">
        <v>4981984.0</v>
      </c>
      <c r="E20576" s="17">
        <v>4981984.0</v>
      </c>
      <c r="F20576" s="17">
        <v>4981984.0</v>
      </c>
      <c r="G20576" s="17">
        <v>4981984.0</v>
      </c>
      <c r="H20576" s="17">
        <v>4981984.0</v>
      </c>
    </row>
    <row r="20577">
      <c r="A20577" s="7" t="s">
        <v>41916</v>
      </c>
      <c r="B20577" s="17" t="s">
        <v>41917</v>
      </c>
      <c r="C20577" s="17">
        <v>4.0</v>
      </c>
      <c r="D20577" s="17">
        <v>1.089227025E7</v>
      </c>
      <c r="E20577" s="17">
        <v>8419005.0</v>
      </c>
      <c r="F20577" s="17">
        <v>9425000.0</v>
      </c>
      <c r="G20577" s="17">
        <v>1.1657622E7</v>
      </c>
      <c r="H20577" s="17">
        <v>1.4067454E7</v>
      </c>
    </row>
    <row r="20578">
      <c r="A20578" s="7" t="s">
        <v>41916</v>
      </c>
      <c r="B20578" s="17" t="s">
        <v>41917</v>
      </c>
      <c r="C20578" s="17">
        <v>4.0</v>
      </c>
      <c r="D20578" s="17">
        <v>1.089227025E7</v>
      </c>
      <c r="E20578" s="17">
        <v>8419005.0</v>
      </c>
      <c r="F20578" s="17">
        <v>9425000.0</v>
      </c>
      <c r="G20578" s="17">
        <v>1.1657622E7</v>
      </c>
      <c r="H20578" s="17">
        <v>1.4067454E7</v>
      </c>
    </row>
    <row r="20579">
      <c r="A20579" s="7" t="s">
        <v>41918</v>
      </c>
      <c r="B20579" s="17" t="s">
        <v>41919</v>
      </c>
      <c r="C20579" s="17">
        <v>4.0</v>
      </c>
      <c r="D20579" s="17">
        <v>9162288.5</v>
      </c>
      <c r="E20579" s="17">
        <v>3523443.0</v>
      </c>
      <c r="F20579" s="17">
        <v>6218185.0</v>
      </c>
      <c r="G20579" s="17">
        <v>6540600.0</v>
      </c>
      <c r="H20579" s="17">
        <v>2.0366926E7</v>
      </c>
    </row>
    <row r="20580">
      <c r="A20580" s="7" t="s">
        <v>41918</v>
      </c>
      <c r="B20580" s="17" t="s">
        <v>41919</v>
      </c>
      <c r="C20580" s="17">
        <v>4.0</v>
      </c>
      <c r="D20580" s="17">
        <v>9162288.5</v>
      </c>
      <c r="E20580" s="17">
        <v>3523443.0</v>
      </c>
      <c r="F20580" s="17">
        <v>6218185.0</v>
      </c>
      <c r="G20580" s="17">
        <v>6540600.0</v>
      </c>
      <c r="H20580" s="17">
        <v>2.0366926E7</v>
      </c>
    </row>
    <row r="20581">
      <c r="A20581" s="7" t="s">
        <v>41920</v>
      </c>
      <c r="B20581" s="17" t="s">
        <v>41921</v>
      </c>
      <c r="C20581" s="17">
        <v>2.0</v>
      </c>
      <c r="D20581" s="17">
        <v>2.2630862E7</v>
      </c>
      <c r="E20581" s="17">
        <v>9505451.0</v>
      </c>
      <c r="F20581" s="17">
        <v>9505451.0</v>
      </c>
      <c r="G20581" s="17">
        <v>3.5756273E7</v>
      </c>
      <c r="H20581" s="17">
        <v>3.5756273E7</v>
      </c>
    </row>
    <row r="20582">
      <c r="A20582" s="7" t="s">
        <v>41920</v>
      </c>
      <c r="B20582" s="17" t="s">
        <v>41921</v>
      </c>
      <c r="C20582" s="17">
        <v>2.0</v>
      </c>
      <c r="D20582" s="17">
        <v>2.2630862E7</v>
      </c>
      <c r="E20582" s="17">
        <v>9505451.0</v>
      </c>
      <c r="F20582" s="17">
        <v>9505451.0</v>
      </c>
      <c r="G20582" s="17">
        <v>3.5756273E7</v>
      </c>
      <c r="H20582" s="17">
        <v>3.5756273E7</v>
      </c>
    </row>
    <row r="20583">
      <c r="A20583" s="7" t="s">
        <v>41922</v>
      </c>
      <c r="B20583" s="17" t="s">
        <v>41923</v>
      </c>
      <c r="C20583" s="17">
        <v>16.0</v>
      </c>
      <c r="D20583" s="17">
        <v>4.305072063E7</v>
      </c>
      <c r="E20583" s="17">
        <v>3.4937534E7</v>
      </c>
      <c r="F20583" s="17">
        <v>3.7547403E7</v>
      </c>
      <c r="G20583" s="17">
        <v>5.412818E7</v>
      </c>
      <c r="H20583" s="17">
        <v>5.8186165E7</v>
      </c>
    </row>
    <row r="20584">
      <c r="A20584" s="7" t="s">
        <v>41922</v>
      </c>
      <c r="B20584" s="17" t="s">
        <v>41923</v>
      </c>
      <c r="C20584" s="17">
        <v>16.0</v>
      </c>
      <c r="D20584" s="17">
        <v>4.305072063E7</v>
      </c>
      <c r="E20584" s="17">
        <v>3.4937534E7</v>
      </c>
      <c r="F20584" s="17">
        <v>3.7547403E7</v>
      </c>
      <c r="G20584" s="17">
        <v>5.412818E7</v>
      </c>
      <c r="H20584" s="17">
        <v>5.8186165E7</v>
      </c>
    </row>
    <row r="20585">
      <c r="A20585" s="7" t="s">
        <v>41924</v>
      </c>
      <c r="B20585" s="17" t="s">
        <v>41925</v>
      </c>
      <c r="C20585" s="17">
        <v>1.0</v>
      </c>
      <c r="D20585" s="17">
        <v>1.026804E7</v>
      </c>
      <c r="E20585" s="17">
        <v>1.026804E7</v>
      </c>
      <c r="F20585" s="17">
        <v>1.026804E7</v>
      </c>
      <c r="G20585" s="17">
        <v>1.026804E7</v>
      </c>
      <c r="H20585" s="17">
        <v>1.026804E7</v>
      </c>
    </row>
    <row r="20586">
      <c r="A20586" s="7" t="s">
        <v>41924</v>
      </c>
      <c r="B20586" s="17" t="s">
        <v>41925</v>
      </c>
      <c r="C20586" s="17">
        <v>1.0</v>
      </c>
      <c r="D20586" s="17">
        <v>1.026804E7</v>
      </c>
      <c r="E20586" s="17">
        <v>1.026804E7</v>
      </c>
      <c r="F20586" s="17">
        <v>1.026804E7</v>
      </c>
      <c r="G20586" s="17">
        <v>1.026804E7</v>
      </c>
      <c r="H20586" s="17">
        <v>1.026804E7</v>
      </c>
    </row>
    <row r="20587">
      <c r="A20587" s="7" t="s">
        <v>41926</v>
      </c>
      <c r="B20587" s="17" t="s">
        <v>41927</v>
      </c>
      <c r="C20587" s="17">
        <v>2.0</v>
      </c>
      <c r="D20587" s="17">
        <v>1.6870231E7</v>
      </c>
      <c r="E20587" s="17">
        <v>6153546.0</v>
      </c>
      <c r="F20587" s="17">
        <v>6153546.0</v>
      </c>
      <c r="G20587" s="17">
        <v>2.7586916E7</v>
      </c>
      <c r="H20587" s="17">
        <v>2.7586916E7</v>
      </c>
    </row>
    <row r="20588">
      <c r="A20588" s="7" t="s">
        <v>41926</v>
      </c>
      <c r="B20588" s="17" t="s">
        <v>41927</v>
      </c>
      <c r="C20588" s="17">
        <v>2.0</v>
      </c>
      <c r="D20588" s="17">
        <v>1.6870231E7</v>
      </c>
      <c r="E20588" s="17">
        <v>6153546.0</v>
      </c>
      <c r="F20588" s="17">
        <v>6153546.0</v>
      </c>
      <c r="G20588" s="17">
        <v>2.7586916E7</v>
      </c>
      <c r="H20588" s="17">
        <v>2.7586916E7</v>
      </c>
    </row>
    <row r="20589">
      <c r="A20589" s="7" t="s">
        <v>41928</v>
      </c>
      <c r="B20589" s="17" t="s">
        <v>41929</v>
      </c>
      <c r="C20589" s="17">
        <v>1.0</v>
      </c>
      <c r="D20589" s="17">
        <v>2162480.0</v>
      </c>
      <c r="E20589" s="17">
        <v>2162480.0</v>
      </c>
      <c r="F20589" s="17">
        <v>2162480.0</v>
      </c>
      <c r="G20589" s="17">
        <v>2162480.0</v>
      </c>
      <c r="H20589" s="17">
        <v>2162480.0</v>
      </c>
    </row>
    <row r="20590">
      <c r="A20590" s="7" t="s">
        <v>41928</v>
      </c>
      <c r="B20590" s="17" t="s">
        <v>41929</v>
      </c>
      <c r="C20590" s="17">
        <v>1.0</v>
      </c>
      <c r="D20590" s="17">
        <v>2162480.0</v>
      </c>
      <c r="E20590" s="17">
        <v>2162480.0</v>
      </c>
      <c r="F20590" s="17">
        <v>2162480.0</v>
      </c>
      <c r="G20590" s="17">
        <v>2162480.0</v>
      </c>
      <c r="H20590" s="17">
        <v>2162480.0</v>
      </c>
    </row>
    <row r="20591">
      <c r="A20591" s="7" t="s">
        <v>41930</v>
      </c>
      <c r="B20591" s="17" t="s">
        <v>41931</v>
      </c>
      <c r="C20591" s="17">
        <v>1.0</v>
      </c>
      <c r="D20591" s="17">
        <v>1.7553964E7</v>
      </c>
      <c r="E20591" s="17">
        <v>1.7553964E7</v>
      </c>
      <c r="F20591" s="17">
        <v>1.7553964E7</v>
      </c>
      <c r="G20591" s="17">
        <v>1.7553964E7</v>
      </c>
      <c r="H20591" s="17">
        <v>1.7553964E7</v>
      </c>
    </row>
    <row r="20592">
      <c r="A20592" s="7" t="s">
        <v>41930</v>
      </c>
      <c r="B20592" s="17" t="s">
        <v>41931</v>
      </c>
      <c r="C20592" s="17">
        <v>1.0</v>
      </c>
      <c r="D20592" s="17">
        <v>1.7553964E7</v>
      </c>
      <c r="E20592" s="17">
        <v>1.7553964E7</v>
      </c>
      <c r="F20592" s="17">
        <v>1.7553964E7</v>
      </c>
      <c r="G20592" s="17">
        <v>1.7553964E7</v>
      </c>
      <c r="H20592" s="17">
        <v>1.7553964E7</v>
      </c>
    </row>
    <row r="20593">
      <c r="A20593" s="7" t="s">
        <v>41932</v>
      </c>
      <c r="B20593" s="17" t="s">
        <v>41933</v>
      </c>
      <c r="C20593" s="17">
        <v>2.0</v>
      </c>
      <c r="D20593" s="17">
        <v>7.2783156E7</v>
      </c>
      <c r="E20593" s="17">
        <v>1.5479792E7</v>
      </c>
      <c r="F20593" s="17">
        <v>1.5479792E7</v>
      </c>
      <c r="G20593" s="17">
        <v>1.3008652E8</v>
      </c>
      <c r="H20593" s="17">
        <v>1.3008652E8</v>
      </c>
    </row>
    <row r="20594">
      <c r="A20594" s="7" t="s">
        <v>41932</v>
      </c>
      <c r="B20594" s="17" t="s">
        <v>41933</v>
      </c>
      <c r="C20594" s="17">
        <v>2.0</v>
      </c>
      <c r="D20594" s="17">
        <v>7.2783156E7</v>
      </c>
      <c r="E20594" s="17">
        <v>1.5479792E7</v>
      </c>
      <c r="F20594" s="17">
        <v>1.5479792E7</v>
      </c>
      <c r="G20594" s="17">
        <v>1.3008652E8</v>
      </c>
      <c r="H20594" s="17">
        <v>1.3008652E8</v>
      </c>
    </row>
    <row r="20595">
      <c r="A20595" s="7" t="s">
        <v>41934</v>
      </c>
      <c r="B20595" s="17" t="s">
        <v>41935</v>
      </c>
      <c r="C20595" s="17">
        <v>3.0</v>
      </c>
      <c r="D20595" s="17">
        <v>2.009611433E7</v>
      </c>
      <c r="E20595" s="17">
        <v>4825634.0</v>
      </c>
      <c r="F20595" s="17">
        <v>5804093.0</v>
      </c>
      <c r="G20595" s="17">
        <v>4.9658616E7</v>
      </c>
      <c r="H20595" s="17">
        <v>4.9658616E7</v>
      </c>
    </row>
    <row r="20596">
      <c r="A20596" s="7" t="s">
        <v>41934</v>
      </c>
      <c r="B20596" s="17" t="s">
        <v>41935</v>
      </c>
      <c r="C20596" s="17">
        <v>3.0</v>
      </c>
      <c r="D20596" s="17">
        <v>2.009611433E7</v>
      </c>
      <c r="E20596" s="17">
        <v>4825634.0</v>
      </c>
      <c r="F20596" s="17">
        <v>5804093.0</v>
      </c>
      <c r="G20596" s="17">
        <v>4.9658616E7</v>
      </c>
      <c r="H20596" s="17">
        <v>4.9658616E7</v>
      </c>
    </row>
    <row r="20597">
      <c r="A20597" s="7" t="s">
        <v>41936</v>
      </c>
      <c r="B20597" s="17" t="s">
        <v>41937</v>
      </c>
      <c r="C20597" s="17">
        <v>2.0</v>
      </c>
      <c r="D20597" s="17">
        <v>9463134.5</v>
      </c>
      <c r="E20597" s="17">
        <v>7864121.0</v>
      </c>
      <c r="F20597" s="17">
        <v>7864121.0</v>
      </c>
      <c r="G20597" s="17">
        <v>1.1062148E7</v>
      </c>
      <c r="H20597" s="17">
        <v>1.1062148E7</v>
      </c>
    </row>
    <row r="20598">
      <c r="A20598" s="7" t="s">
        <v>41936</v>
      </c>
      <c r="B20598" s="17" t="s">
        <v>41937</v>
      </c>
      <c r="C20598" s="17">
        <v>2.0</v>
      </c>
      <c r="D20598" s="17">
        <v>9463134.5</v>
      </c>
      <c r="E20598" s="17">
        <v>7864121.0</v>
      </c>
      <c r="F20598" s="17">
        <v>7864121.0</v>
      </c>
      <c r="G20598" s="17">
        <v>1.1062148E7</v>
      </c>
      <c r="H20598" s="17">
        <v>1.1062148E7</v>
      </c>
    </row>
    <row r="20599">
      <c r="A20599" s="7" t="s">
        <v>41938</v>
      </c>
      <c r="B20599" s="17" t="s">
        <v>41939</v>
      </c>
      <c r="C20599" s="17">
        <v>1.0</v>
      </c>
      <c r="D20599" s="17">
        <v>1.2724045E7</v>
      </c>
      <c r="E20599" s="17">
        <v>1.2724045E7</v>
      </c>
      <c r="F20599" s="17">
        <v>1.2724045E7</v>
      </c>
      <c r="G20599" s="17">
        <v>1.2724045E7</v>
      </c>
      <c r="H20599" s="17">
        <v>1.2724045E7</v>
      </c>
    </row>
    <row r="20600">
      <c r="A20600" s="7" t="s">
        <v>41938</v>
      </c>
      <c r="B20600" s="17" t="s">
        <v>41939</v>
      </c>
      <c r="C20600" s="17">
        <v>1.0</v>
      </c>
      <c r="D20600" s="17">
        <v>1.2724045E7</v>
      </c>
      <c r="E20600" s="17">
        <v>1.2724045E7</v>
      </c>
      <c r="F20600" s="17">
        <v>1.2724045E7</v>
      </c>
      <c r="G20600" s="17">
        <v>1.2724045E7</v>
      </c>
      <c r="H20600" s="17">
        <v>1.2724045E7</v>
      </c>
    </row>
    <row r="20601">
      <c r="A20601" s="7" t="s">
        <v>41940</v>
      </c>
      <c r="B20601" s="17" t="s">
        <v>41941</v>
      </c>
      <c r="C20601" s="17">
        <v>1.0</v>
      </c>
      <c r="D20601" s="17">
        <v>6286946.0</v>
      </c>
      <c r="E20601" s="17">
        <v>6286946.0</v>
      </c>
      <c r="F20601" s="17">
        <v>6286946.0</v>
      </c>
      <c r="G20601" s="17">
        <v>6286946.0</v>
      </c>
      <c r="H20601" s="17">
        <v>6286946.0</v>
      </c>
    </row>
    <row r="20602">
      <c r="A20602" s="7" t="s">
        <v>41940</v>
      </c>
      <c r="B20602" s="17" t="s">
        <v>41941</v>
      </c>
      <c r="C20602" s="17">
        <v>1.0</v>
      </c>
      <c r="D20602" s="17">
        <v>6286946.0</v>
      </c>
      <c r="E20602" s="17">
        <v>6286946.0</v>
      </c>
      <c r="F20602" s="17">
        <v>6286946.0</v>
      </c>
      <c r="G20602" s="17">
        <v>6286946.0</v>
      </c>
      <c r="H20602" s="17">
        <v>6286946.0</v>
      </c>
    </row>
    <row r="20603">
      <c r="A20603" s="7" t="s">
        <v>41943</v>
      </c>
      <c r="B20603" s="17" t="s">
        <v>41944</v>
      </c>
      <c r="C20603" s="17">
        <v>38.0</v>
      </c>
      <c r="D20603" s="17">
        <v>1.013264005E7</v>
      </c>
      <c r="E20603" s="17">
        <v>9505493.0</v>
      </c>
      <c r="F20603" s="17">
        <v>1.0316702E7</v>
      </c>
      <c r="G20603" s="17">
        <v>1.0988509E7</v>
      </c>
      <c r="H20603" s="17">
        <v>1.2483095E7</v>
      </c>
    </row>
    <row r="20604">
      <c r="A20604" s="7" t="s">
        <v>41943</v>
      </c>
      <c r="B20604" s="17" t="s">
        <v>41944</v>
      </c>
      <c r="C20604" s="17">
        <v>38.0</v>
      </c>
      <c r="D20604" s="17">
        <v>1.013264005E7</v>
      </c>
      <c r="E20604" s="17">
        <v>9505493.0</v>
      </c>
      <c r="F20604" s="17">
        <v>1.0316702E7</v>
      </c>
      <c r="G20604" s="17">
        <v>1.0988509E7</v>
      </c>
      <c r="H20604" s="17">
        <v>1.2483095E7</v>
      </c>
    </row>
    <row r="20605">
      <c r="A20605" s="7" t="s">
        <v>41945</v>
      </c>
      <c r="B20605" s="17" t="s">
        <v>41946</v>
      </c>
      <c r="C20605" s="17">
        <v>2.0</v>
      </c>
      <c r="D20605" s="17">
        <v>1.86277985E7</v>
      </c>
      <c r="E20605" s="17">
        <v>5854954.0</v>
      </c>
      <c r="F20605" s="17">
        <v>5854954.0</v>
      </c>
      <c r="G20605" s="17">
        <v>3.1400643E7</v>
      </c>
      <c r="H20605" s="17">
        <v>3.1400643E7</v>
      </c>
    </row>
    <row r="20606">
      <c r="A20606" s="7" t="s">
        <v>41945</v>
      </c>
      <c r="B20606" s="17" t="s">
        <v>41946</v>
      </c>
      <c r="C20606" s="17">
        <v>2.0</v>
      </c>
      <c r="D20606" s="17">
        <v>1.86277985E7</v>
      </c>
      <c r="E20606" s="17">
        <v>5854954.0</v>
      </c>
      <c r="F20606" s="17">
        <v>5854954.0</v>
      </c>
      <c r="G20606" s="17">
        <v>3.1400643E7</v>
      </c>
      <c r="H20606" s="17">
        <v>3.1400643E7</v>
      </c>
    </row>
    <row r="20607">
      <c r="A20607" s="7" t="s">
        <v>41947</v>
      </c>
      <c r="B20607" s="17" t="s">
        <v>41948</v>
      </c>
      <c r="C20607" s="17">
        <v>2.0</v>
      </c>
      <c r="D20607" s="17">
        <v>1.5695772E7</v>
      </c>
      <c r="E20607" s="17">
        <v>1.3281696E7</v>
      </c>
      <c r="F20607" s="17">
        <v>1.3281696E7</v>
      </c>
      <c r="G20607" s="17">
        <v>1.8109848E7</v>
      </c>
      <c r="H20607" s="17">
        <v>1.8109848E7</v>
      </c>
    </row>
    <row r="20608">
      <c r="A20608" s="7" t="s">
        <v>41947</v>
      </c>
      <c r="B20608" s="17" t="s">
        <v>41948</v>
      </c>
      <c r="C20608" s="17">
        <v>2.0</v>
      </c>
      <c r="D20608" s="17">
        <v>1.5695772E7</v>
      </c>
      <c r="E20608" s="17">
        <v>1.3281696E7</v>
      </c>
      <c r="F20608" s="17">
        <v>1.3281696E7</v>
      </c>
      <c r="G20608" s="17">
        <v>1.8109848E7</v>
      </c>
      <c r="H20608" s="17">
        <v>1.8109848E7</v>
      </c>
    </row>
    <row r="20609">
      <c r="A20609" s="7" t="s">
        <v>41949</v>
      </c>
      <c r="B20609" s="17" t="s">
        <v>41950</v>
      </c>
      <c r="C20609" s="17">
        <v>6.0</v>
      </c>
      <c r="D20609" s="17">
        <v>9278387.5</v>
      </c>
      <c r="E20609" s="17">
        <v>6263091.0</v>
      </c>
      <c r="F20609" s="17">
        <v>6457404.0</v>
      </c>
      <c r="G20609" s="17">
        <v>1.2991212E7</v>
      </c>
      <c r="H20609" s="17">
        <v>1.739947E7</v>
      </c>
    </row>
    <row r="20610">
      <c r="A20610" s="7" t="s">
        <v>41949</v>
      </c>
      <c r="B20610" s="17" t="s">
        <v>41950</v>
      </c>
      <c r="C20610" s="17">
        <v>6.0</v>
      </c>
      <c r="D20610" s="17">
        <v>9278387.5</v>
      </c>
      <c r="E20610" s="17">
        <v>6263091.0</v>
      </c>
      <c r="F20610" s="17">
        <v>6457404.0</v>
      </c>
      <c r="G20610" s="17">
        <v>1.2991212E7</v>
      </c>
      <c r="H20610" s="17">
        <v>1.739947E7</v>
      </c>
    </row>
    <row r="20611">
      <c r="A20611" s="7" t="s">
        <v>41951</v>
      </c>
      <c r="B20611" s="17" t="s">
        <v>41952</v>
      </c>
      <c r="C20611" s="17">
        <v>12.0</v>
      </c>
      <c r="D20611" s="17">
        <v>7715942.417</v>
      </c>
      <c r="E20611" s="17">
        <v>5652162.0</v>
      </c>
      <c r="F20611" s="17">
        <v>6845750.0</v>
      </c>
      <c r="G20611" s="17">
        <v>8527911.0</v>
      </c>
      <c r="H20611" s="17">
        <v>1.0426222E7</v>
      </c>
    </row>
    <row r="20612">
      <c r="A20612" s="7" t="s">
        <v>41951</v>
      </c>
      <c r="B20612" s="17" t="s">
        <v>41952</v>
      </c>
      <c r="C20612" s="17">
        <v>12.0</v>
      </c>
      <c r="D20612" s="17">
        <v>7715942.417</v>
      </c>
      <c r="E20612" s="17">
        <v>5652162.0</v>
      </c>
      <c r="F20612" s="17">
        <v>6845750.0</v>
      </c>
      <c r="G20612" s="17">
        <v>8527911.0</v>
      </c>
      <c r="H20612" s="17">
        <v>1.0426222E7</v>
      </c>
    </row>
    <row r="20613">
      <c r="A20613" s="7" t="s">
        <v>41953</v>
      </c>
      <c r="B20613" s="17" t="s">
        <v>41954</v>
      </c>
      <c r="C20613" s="17">
        <v>29.0</v>
      </c>
      <c r="D20613" s="17">
        <v>8696602.759</v>
      </c>
      <c r="E20613" s="17">
        <v>5982516.0</v>
      </c>
      <c r="F20613" s="17">
        <v>7989259.0</v>
      </c>
      <c r="G20613" s="17">
        <v>9435994.0</v>
      </c>
      <c r="H20613" s="17">
        <v>1.2289076E7</v>
      </c>
    </row>
    <row r="20614">
      <c r="A20614" s="7" t="s">
        <v>41953</v>
      </c>
      <c r="B20614" s="17" t="s">
        <v>41954</v>
      </c>
      <c r="C20614" s="17">
        <v>29.0</v>
      </c>
      <c r="D20614" s="17">
        <v>8696602.759</v>
      </c>
      <c r="E20614" s="17">
        <v>5982516.0</v>
      </c>
      <c r="F20614" s="17">
        <v>7989259.0</v>
      </c>
      <c r="G20614" s="17">
        <v>9435994.0</v>
      </c>
      <c r="H20614" s="17">
        <v>1.2289076E7</v>
      </c>
    </row>
    <row r="20615">
      <c r="A20615" s="7" t="s">
        <v>41955</v>
      </c>
      <c r="B20615" s="17" t="s">
        <v>41956</v>
      </c>
      <c r="C20615" s="17">
        <v>16.0</v>
      </c>
      <c r="D20615" s="17">
        <v>1.197956369E7</v>
      </c>
      <c r="E20615" s="17">
        <v>1.01693E7</v>
      </c>
      <c r="F20615" s="17">
        <v>1.21986E7</v>
      </c>
      <c r="G20615" s="17">
        <v>1.3698677E7</v>
      </c>
      <c r="H20615" s="17">
        <v>1.4407041E7</v>
      </c>
    </row>
    <row r="20616">
      <c r="A20616" s="7" t="s">
        <v>41955</v>
      </c>
      <c r="B20616" s="17" t="s">
        <v>41956</v>
      </c>
      <c r="C20616" s="17">
        <v>16.0</v>
      </c>
      <c r="D20616" s="17">
        <v>1.197956369E7</v>
      </c>
      <c r="E20616" s="17">
        <v>1.01693E7</v>
      </c>
      <c r="F20616" s="17">
        <v>1.21986E7</v>
      </c>
      <c r="G20616" s="17">
        <v>1.3698677E7</v>
      </c>
      <c r="H20616" s="17">
        <v>1.4407041E7</v>
      </c>
    </row>
    <row r="20617">
      <c r="A20617" s="7" t="s">
        <v>41957</v>
      </c>
      <c r="B20617" s="17" t="s">
        <v>41958</v>
      </c>
      <c r="C20617" s="17">
        <v>30.0</v>
      </c>
      <c r="D20617" s="17">
        <v>1.029879037E7</v>
      </c>
      <c r="E20617" s="17">
        <v>4946255.0</v>
      </c>
      <c r="F20617" s="17">
        <v>7087262.0</v>
      </c>
      <c r="G20617" s="17">
        <v>1.3106026E7</v>
      </c>
      <c r="H20617" s="17">
        <v>1.7744542E7</v>
      </c>
    </row>
    <row r="20618">
      <c r="A20618" s="7" t="s">
        <v>41957</v>
      </c>
      <c r="B20618" s="17" t="s">
        <v>41958</v>
      </c>
      <c r="C20618" s="17">
        <v>30.0</v>
      </c>
      <c r="D20618" s="17">
        <v>1.029879037E7</v>
      </c>
      <c r="E20618" s="17">
        <v>4946255.0</v>
      </c>
      <c r="F20618" s="17">
        <v>7087262.0</v>
      </c>
      <c r="G20618" s="17">
        <v>1.3106026E7</v>
      </c>
      <c r="H20618" s="17">
        <v>1.7744542E7</v>
      </c>
    </row>
    <row r="20619">
      <c r="A20619" s="7" t="s">
        <v>41960</v>
      </c>
      <c r="B20619" s="17" t="s">
        <v>41961</v>
      </c>
      <c r="C20619" s="17">
        <v>23.0</v>
      </c>
      <c r="D20619" s="17">
        <v>7820574.913</v>
      </c>
      <c r="E20619" s="17">
        <v>6198987.0</v>
      </c>
      <c r="F20619" s="17">
        <v>7511985.0</v>
      </c>
      <c r="G20619" s="17">
        <v>9784423.0</v>
      </c>
      <c r="H20619" s="17">
        <v>1.2392975E7</v>
      </c>
    </row>
    <row r="20620">
      <c r="A20620" s="7" t="s">
        <v>41960</v>
      </c>
      <c r="B20620" s="17" t="s">
        <v>41961</v>
      </c>
      <c r="C20620" s="17">
        <v>23.0</v>
      </c>
      <c r="D20620" s="17">
        <v>7820574.913</v>
      </c>
      <c r="E20620" s="17">
        <v>6198987.0</v>
      </c>
      <c r="F20620" s="17">
        <v>7511985.0</v>
      </c>
      <c r="G20620" s="17">
        <v>9784423.0</v>
      </c>
      <c r="H20620" s="17">
        <v>1.2392975E7</v>
      </c>
    </row>
    <row r="20621">
      <c r="A20621" s="7" t="s">
        <v>41962</v>
      </c>
      <c r="B20621" s="17" t="s">
        <v>41963</v>
      </c>
      <c r="C20621" s="17">
        <v>1.0</v>
      </c>
      <c r="D20621" s="17">
        <v>1.4922727E7</v>
      </c>
      <c r="E20621" s="17">
        <v>1.4922727E7</v>
      </c>
      <c r="F20621" s="17">
        <v>1.4922727E7</v>
      </c>
      <c r="G20621" s="17">
        <v>1.4922727E7</v>
      </c>
      <c r="H20621" s="17">
        <v>1.4922727E7</v>
      </c>
    </row>
    <row r="20622">
      <c r="A20622" s="7" t="s">
        <v>41962</v>
      </c>
      <c r="B20622" s="17" t="s">
        <v>41963</v>
      </c>
      <c r="C20622" s="17">
        <v>1.0</v>
      </c>
      <c r="D20622" s="17">
        <v>1.4922727E7</v>
      </c>
      <c r="E20622" s="17">
        <v>1.4922727E7</v>
      </c>
      <c r="F20622" s="17">
        <v>1.4922727E7</v>
      </c>
      <c r="G20622" s="17">
        <v>1.4922727E7</v>
      </c>
      <c r="H20622" s="17">
        <v>1.4922727E7</v>
      </c>
    </row>
    <row r="20623">
      <c r="A20623" s="7" t="s">
        <v>41964</v>
      </c>
      <c r="B20623" s="17" t="s">
        <v>41965</v>
      </c>
      <c r="C20623" s="17">
        <v>2.0</v>
      </c>
      <c r="D20623" s="17">
        <v>1.78078665E7</v>
      </c>
      <c r="E20623" s="17">
        <v>1.3761396E7</v>
      </c>
      <c r="F20623" s="17">
        <v>1.3761396E7</v>
      </c>
      <c r="G20623" s="17">
        <v>2.1854337E7</v>
      </c>
      <c r="H20623" s="17">
        <v>2.1854337E7</v>
      </c>
    </row>
    <row r="20624">
      <c r="A20624" s="7" t="s">
        <v>41964</v>
      </c>
      <c r="B20624" s="17" t="s">
        <v>41965</v>
      </c>
      <c r="C20624" s="17">
        <v>2.0</v>
      </c>
      <c r="D20624" s="17">
        <v>1.78078665E7</v>
      </c>
      <c r="E20624" s="17">
        <v>1.3761396E7</v>
      </c>
      <c r="F20624" s="17">
        <v>1.3761396E7</v>
      </c>
      <c r="G20624" s="17">
        <v>2.1854337E7</v>
      </c>
      <c r="H20624" s="17">
        <v>2.1854337E7</v>
      </c>
    </row>
    <row r="20625">
      <c r="A20625" s="7" t="s">
        <v>41966</v>
      </c>
      <c r="B20625" s="17" t="s">
        <v>41967</v>
      </c>
      <c r="C20625" s="17">
        <v>1.0</v>
      </c>
      <c r="D20625" s="17">
        <v>1.8904058E7</v>
      </c>
      <c r="E20625" s="17">
        <v>1.8904058E7</v>
      </c>
      <c r="F20625" s="17">
        <v>1.8904058E7</v>
      </c>
      <c r="G20625" s="17">
        <v>1.8904058E7</v>
      </c>
      <c r="H20625" s="17">
        <v>1.8904058E7</v>
      </c>
    </row>
    <row r="20626">
      <c r="A20626" s="7" t="s">
        <v>41966</v>
      </c>
      <c r="B20626" s="17" t="s">
        <v>41967</v>
      </c>
      <c r="C20626" s="17">
        <v>1.0</v>
      </c>
      <c r="D20626" s="17">
        <v>1.8904058E7</v>
      </c>
      <c r="E20626" s="17">
        <v>1.8904058E7</v>
      </c>
      <c r="F20626" s="17">
        <v>1.8904058E7</v>
      </c>
      <c r="G20626" s="17">
        <v>1.8904058E7</v>
      </c>
      <c r="H20626" s="17">
        <v>1.8904058E7</v>
      </c>
    </row>
    <row r="20627">
      <c r="A20627" s="7" t="s">
        <v>41968</v>
      </c>
      <c r="B20627" s="17" t="s">
        <v>41969</v>
      </c>
      <c r="C20627" s="17">
        <v>22.0</v>
      </c>
      <c r="D20627" s="17">
        <v>1.327271468E7</v>
      </c>
      <c r="E20627" s="17">
        <v>7467885.0</v>
      </c>
      <c r="F20627" s="17">
        <v>1.0202201E7</v>
      </c>
      <c r="G20627" s="17">
        <v>1.6033155E7</v>
      </c>
      <c r="H20627" s="17">
        <v>2.0319101E7</v>
      </c>
    </row>
    <row r="20628">
      <c r="A20628" s="7" t="s">
        <v>41968</v>
      </c>
      <c r="B20628" s="17" t="s">
        <v>41969</v>
      </c>
      <c r="C20628" s="17">
        <v>22.0</v>
      </c>
      <c r="D20628" s="17">
        <v>1.327271468E7</v>
      </c>
      <c r="E20628" s="17">
        <v>7467885.0</v>
      </c>
      <c r="F20628" s="17">
        <v>1.0202201E7</v>
      </c>
      <c r="G20628" s="17">
        <v>1.6033155E7</v>
      </c>
      <c r="H20628" s="17">
        <v>2.0319101E7</v>
      </c>
    </row>
    <row r="20629">
      <c r="A20629" s="7" t="s">
        <v>41970</v>
      </c>
      <c r="B20629" s="17" t="s">
        <v>41971</v>
      </c>
      <c r="C20629" s="17">
        <v>17.0</v>
      </c>
      <c r="D20629" s="17">
        <v>8599776.647</v>
      </c>
      <c r="E20629" s="17">
        <v>6023001.0</v>
      </c>
      <c r="F20629" s="17">
        <v>7053144.0</v>
      </c>
      <c r="G20629" s="17">
        <v>1.1861178E7</v>
      </c>
      <c r="H20629" s="17">
        <v>1.4595949E7</v>
      </c>
    </row>
    <row r="20630">
      <c r="A20630" s="7" t="s">
        <v>41970</v>
      </c>
      <c r="B20630" s="17" t="s">
        <v>41971</v>
      </c>
      <c r="C20630" s="17">
        <v>17.0</v>
      </c>
      <c r="D20630" s="17">
        <v>8599776.647</v>
      </c>
      <c r="E20630" s="17">
        <v>6023001.0</v>
      </c>
      <c r="F20630" s="17">
        <v>7053144.0</v>
      </c>
      <c r="G20630" s="17">
        <v>1.1861178E7</v>
      </c>
      <c r="H20630" s="17">
        <v>1.4595949E7</v>
      </c>
    </row>
    <row r="20631">
      <c r="A20631" s="7" t="s">
        <v>41973</v>
      </c>
      <c r="B20631" s="17" t="s">
        <v>41974</v>
      </c>
      <c r="C20631" s="17">
        <v>48.0</v>
      </c>
      <c r="D20631" s="17">
        <v>1.183354558E7</v>
      </c>
      <c r="E20631" s="17">
        <v>6896444.0</v>
      </c>
      <c r="F20631" s="17">
        <v>8956731.0</v>
      </c>
      <c r="G20631" s="17">
        <v>1.1461623E7</v>
      </c>
      <c r="H20631" s="17">
        <v>2.4262E7</v>
      </c>
    </row>
    <row r="20632">
      <c r="A20632" s="7" t="s">
        <v>41973</v>
      </c>
      <c r="B20632" s="17" t="s">
        <v>41974</v>
      </c>
      <c r="C20632" s="17">
        <v>48.0</v>
      </c>
      <c r="D20632" s="17">
        <v>1.183354558E7</v>
      </c>
      <c r="E20632" s="17">
        <v>6896444.0</v>
      </c>
      <c r="F20632" s="17">
        <v>8956731.0</v>
      </c>
      <c r="G20632" s="17">
        <v>1.1461623E7</v>
      </c>
      <c r="H20632" s="17">
        <v>2.4262E7</v>
      </c>
    </row>
    <row r="20633">
      <c r="A20633" s="7" t="s">
        <v>41975</v>
      </c>
      <c r="B20633" s="17" t="s">
        <v>41976</v>
      </c>
      <c r="C20633" s="17">
        <v>5.0</v>
      </c>
      <c r="D20633" s="17">
        <v>1.34217224E7</v>
      </c>
      <c r="E20633" s="17">
        <v>9332500.0</v>
      </c>
      <c r="F20633" s="17">
        <v>1.2948948E7</v>
      </c>
      <c r="G20633" s="17">
        <v>1.8242058E7</v>
      </c>
      <c r="H20633" s="17">
        <v>2.1804464E7</v>
      </c>
    </row>
    <row r="20634">
      <c r="A20634" s="7" t="s">
        <v>41975</v>
      </c>
      <c r="B20634" s="17" t="s">
        <v>41976</v>
      </c>
      <c r="C20634" s="17">
        <v>5.0</v>
      </c>
      <c r="D20634" s="17">
        <v>1.34217224E7</v>
      </c>
      <c r="E20634" s="17">
        <v>9332500.0</v>
      </c>
      <c r="F20634" s="17">
        <v>1.2948948E7</v>
      </c>
      <c r="G20634" s="17">
        <v>1.8242058E7</v>
      </c>
      <c r="H20634" s="17">
        <v>2.1804464E7</v>
      </c>
    </row>
    <row r="20635">
      <c r="A20635" s="7" t="s">
        <v>41977</v>
      </c>
      <c r="B20635" s="17" t="s">
        <v>41978</v>
      </c>
      <c r="C20635" s="17">
        <v>1.0</v>
      </c>
      <c r="D20635" s="17">
        <v>1.0026197E7</v>
      </c>
      <c r="E20635" s="17">
        <v>1.0026197E7</v>
      </c>
      <c r="F20635" s="17">
        <v>1.0026197E7</v>
      </c>
      <c r="G20635" s="17">
        <v>1.0026197E7</v>
      </c>
      <c r="H20635" s="17">
        <v>1.0026197E7</v>
      </c>
    </row>
    <row r="20636">
      <c r="A20636" s="7" t="s">
        <v>41977</v>
      </c>
      <c r="B20636" s="17" t="s">
        <v>41978</v>
      </c>
      <c r="C20636" s="17">
        <v>1.0</v>
      </c>
      <c r="D20636" s="17">
        <v>1.0026197E7</v>
      </c>
      <c r="E20636" s="17">
        <v>1.0026197E7</v>
      </c>
      <c r="F20636" s="17">
        <v>1.0026197E7</v>
      </c>
      <c r="G20636" s="17">
        <v>1.0026197E7</v>
      </c>
      <c r="H20636" s="17">
        <v>1.0026197E7</v>
      </c>
    </row>
    <row r="20637">
      <c r="A20637" s="7" t="s">
        <v>41979</v>
      </c>
      <c r="B20637" s="17" t="s">
        <v>41980</v>
      </c>
      <c r="C20637" s="17">
        <v>13.0</v>
      </c>
      <c r="D20637" s="17">
        <v>9459066.231</v>
      </c>
      <c r="E20637" s="17">
        <v>5469637.0</v>
      </c>
      <c r="F20637" s="17">
        <v>7877191.0</v>
      </c>
      <c r="G20637" s="17">
        <v>9038804.0</v>
      </c>
      <c r="H20637" s="17">
        <v>1.319118E7</v>
      </c>
    </row>
    <row r="20638">
      <c r="A20638" s="7" t="s">
        <v>41979</v>
      </c>
      <c r="B20638" s="17" t="s">
        <v>41980</v>
      </c>
      <c r="C20638" s="17">
        <v>13.0</v>
      </c>
      <c r="D20638" s="17">
        <v>9459066.231</v>
      </c>
      <c r="E20638" s="17">
        <v>5469637.0</v>
      </c>
      <c r="F20638" s="17">
        <v>7877191.0</v>
      </c>
      <c r="G20638" s="17">
        <v>9038804.0</v>
      </c>
      <c r="H20638" s="17">
        <v>1.319118E7</v>
      </c>
    </row>
    <row r="20639">
      <c r="A20639" s="7" t="s">
        <v>41981</v>
      </c>
      <c r="B20639" s="17" t="s">
        <v>41982</v>
      </c>
      <c r="C20639" s="17">
        <v>39.0</v>
      </c>
      <c r="D20639" s="17">
        <v>9507081.231</v>
      </c>
      <c r="E20639" s="17">
        <v>5806593.0</v>
      </c>
      <c r="F20639" s="17">
        <v>8347020.0</v>
      </c>
      <c r="G20639" s="17">
        <v>1.149291E7</v>
      </c>
      <c r="H20639" s="17">
        <v>1.9327775E7</v>
      </c>
    </row>
    <row r="20640">
      <c r="A20640" s="7" t="s">
        <v>41981</v>
      </c>
      <c r="B20640" s="17" t="s">
        <v>41982</v>
      </c>
      <c r="C20640" s="17">
        <v>39.0</v>
      </c>
      <c r="D20640" s="17">
        <v>9507081.231</v>
      </c>
      <c r="E20640" s="17">
        <v>5806593.0</v>
      </c>
      <c r="F20640" s="17">
        <v>8347020.0</v>
      </c>
      <c r="G20640" s="17">
        <v>1.149291E7</v>
      </c>
      <c r="H20640" s="17">
        <v>1.9327775E7</v>
      </c>
    </row>
    <row r="20641">
      <c r="A20641" s="7" t="s">
        <v>41983</v>
      </c>
      <c r="B20641" s="17" t="s">
        <v>41984</v>
      </c>
      <c r="C20641" s="17">
        <v>30.0</v>
      </c>
      <c r="D20641" s="17">
        <v>1.26995792E7</v>
      </c>
      <c r="E20641" s="17">
        <v>6078500.0</v>
      </c>
      <c r="F20641" s="17">
        <v>7896330.0</v>
      </c>
      <c r="G20641" s="17">
        <v>1.0264812E7</v>
      </c>
      <c r="H20641" s="17">
        <v>2.3486651E7</v>
      </c>
    </row>
    <row r="20642">
      <c r="A20642" s="7" t="s">
        <v>41983</v>
      </c>
      <c r="B20642" s="17" t="s">
        <v>41984</v>
      </c>
      <c r="C20642" s="17">
        <v>30.0</v>
      </c>
      <c r="D20642" s="17">
        <v>1.26995792E7</v>
      </c>
      <c r="E20642" s="17">
        <v>6078500.0</v>
      </c>
      <c r="F20642" s="17">
        <v>7896330.0</v>
      </c>
      <c r="G20642" s="17">
        <v>1.0264812E7</v>
      </c>
      <c r="H20642" s="17">
        <v>2.3486651E7</v>
      </c>
    </row>
    <row r="20643">
      <c r="A20643" s="7" t="s">
        <v>41985</v>
      </c>
      <c r="B20643" s="17" t="s">
        <v>41986</v>
      </c>
      <c r="C20643" s="17">
        <v>6.0</v>
      </c>
      <c r="D20643" s="17">
        <v>1.399787933E7</v>
      </c>
      <c r="E20643" s="17">
        <v>6058362.0</v>
      </c>
      <c r="F20643" s="17">
        <v>8118945.0</v>
      </c>
      <c r="G20643" s="17">
        <v>1.7380663E7</v>
      </c>
      <c r="H20643" s="17">
        <v>3.4674861E7</v>
      </c>
    </row>
    <row r="20644">
      <c r="A20644" s="7" t="s">
        <v>41985</v>
      </c>
      <c r="B20644" s="17" t="s">
        <v>41986</v>
      </c>
      <c r="C20644" s="17">
        <v>6.0</v>
      </c>
      <c r="D20644" s="17">
        <v>1.399787933E7</v>
      </c>
      <c r="E20644" s="17">
        <v>6058362.0</v>
      </c>
      <c r="F20644" s="17">
        <v>8118945.0</v>
      </c>
      <c r="G20644" s="17">
        <v>1.7380663E7</v>
      </c>
      <c r="H20644" s="17">
        <v>3.4674861E7</v>
      </c>
    </row>
    <row r="20645">
      <c r="A20645" s="7" t="s">
        <v>41987</v>
      </c>
      <c r="B20645" s="17" t="s">
        <v>41988</v>
      </c>
      <c r="C20645" s="17">
        <v>5.0</v>
      </c>
      <c r="D20645" s="17">
        <v>1.94509808E7</v>
      </c>
      <c r="E20645" s="17">
        <v>1.1426104E7</v>
      </c>
      <c r="F20645" s="17">
        <v>1.2331335E7</v>
      </c>
      <c r="G20645" s="17">
        <v>1.4069245E7</v>
      </c>
      <c r="H20645" s="17">
        <v>5.0704056E7</v>
      </c>
    </row>
    <row r="20646">
      <c r="A20646" s="7" t="s">
        <v>41987</v>
      </c>
      <c r="B20646" s="17" t="s">
        <v>41988</v>
      </c>
      <c r="C20646" s="17">
        <v>5.0</v>
      </c>
      <c r="D20646" s="17">
        <v>1.94509808E7</v>
      </c>
      <c r="E20646" s="17">
        <v>1.1426104E7</v>
      </c>
      <c r="F20646" s="17">
        <v>1.2331335E7</v>
      </c>
      <c r="G20646" s="17">
        <v>1.4069245E7</v>
      </c>
      <c r="H20646" s="17">
        <v>5.0704056E7</v>
      </c>
    </row>
    <row r="20647">
      <c r="A20647" s="7" t="s">
        <v>41989</v>
      </c>
      <c r="B20647" s="17" t="s">
        <v>41990</v>
      </c>
      <c r="C20647" s="17">
        <v>1.0</v>
      </c>
      <c r="D20647" s="17">
        <v>7720776.0</v>
      </c>
      <c r="E20647" s="17">
        <v>7720776.0</v>
      </c>
      <c r="F20647" s="17">
        <v>7720776.0</v>
      </c>
      <c r="G20647" s="17">
        <v>7720776.0</v>
      </c>
      <c r="H20647" s="17">
        <v>7720776.0</v>
      </c>
    </row>
    <row r="20648">
      <c r="A20648" s="7" t="s">
        <v>41989</v>
      </c>
      <c r="B20648" s="17" t="s">
        <v>41990</v>
      </c>
      <c r="C20648" s="17">
        <v>1.0</v>
      </c>
      <c r="D20648" s="17">
        <v>7720776.0</v>
      </c>
      <c r="E20648" s="17">
        <v>7720776.0</v>
      </c>
      <c r="F20648" s="17">
        <v>7720776.0</v>
      </c>
      <c r="G20648" s="17">
        <v>7720776.0</v>
      </c>
      <c r="H20648" s="17">
        <v>7720776.0</v>
      </c>
    </row>
    <row r="20649">
      <c r="A20649" s="7" t="s">
        <v>41991</v>
      </c>
      <c r="B20649" s="17" t="s">
        <v>41992</v>
      </c>
      <c r="C20649" s="17">
        <v>16.0</v>
      </c>
      <c r="D20649" s="17">
        <v>1.710622188E7</v>
      </c>
      <c r="E20649" s="17">
        <v>8349743.0</v>
      </c>
      <c r="F20649" s="17">
        <v>1.2656375E7</v>
      </c>
      <c r="G20649" s="17">
        <v>2.096595E7</v>
      </c>
      <c r="H20649" s="17">
        <v>3.6203548E7</v>
      </c>
    </row>
    <row r="20650">
      <c r="A20650" s="7" t="s">
        <v>41991</v>
      </c>
      <c r="B20650" s="17" t="s">
        <v>41992</v>
      </c>
      <c r="C20650" s="17">
        <v>16.0</v>
      </c>
      <c r="D20650" s="17">
        <v>1.710622188E7</v>
      </c>
      <c r="E20650" s="17">
        <v>8349743.0</v>
      </c>
      <c r="F20650" s="17">
        <v>1.2656375E7</v>
      </c>
      <c r="G20650" s="17">
        <v>2.096595E7</v>
      </c>
      <c r="H20650" s="17">
        <v>3.6203548E7</v>
      </c>
    </row>
    <row r="20651">
      <c r="A20651" s="7" t="s">
        <v>41993</v>
      </c>
      <c r="B20651" s="17" t="s">
        <v>41994</v>
      </c>
      <c r="C20651" s="17">
        <v>39.0</v>
      </c>
      <c r="D20651" s="17">
        <v>9905891.077</v>
      </c>
      <c r="E20651" s="17">
        <v>6379645.0</v>
      </c>
      <c r="F20651" s="17">
        <v>9556000.0</v>
      </c>
      <c r="G20651" s="17">
        <v>1.2381346E7</v>
      </c>
      <c r="H20651" s="17">
        <v>1.5766167E7</v>
      </c>
    </row>
    <row r="20652">
      <c r="A20652" s="7" t="s">
        <v>41993</v>
      </c>
      <c r="B20652" s="17" t="s">
        <v>41994</v>
      </c>
      <c r="C20652" s="17">
        <v>39.0</v>
      </c>
      <c r="D20652" s="17">
        <v>9905891.077</v>
      </c>
      <c r="E20652" s="17">
        <v>6379645.0</v>
      </c>
      <c r="F20652" s="17">
        <v>9556000.0</v>
      </c>
      <c r="G20652" s="17">
        <v>1.2381346E7</v>
      </c>
      <c r="H20652" s="17">
        <v>1.5766167E7</v>
      </c>
    </row>
    <row r="20653">
      <c r="A20653" s="7" t="s">
        <v>41995</v>
      </c>
      <c r="B20653" s="17" t="s">
        <v>41996</v>
      </c>
      <c r="C20653" s="17">
        <v>20.0</v>
      </c>
      <c r="D20653" s="17">
        <v>1.826807475E7</v>
      </c>
      <c r="E20653" s="17">
        <v>8238652.0</v>
      </c>
      <c r="F20653" s="17">
        <v>1.1931714E7</v>
      </c>
      <c r="G20653" s="17">
        <v>1.3918222E7</v>
      </c>
      <c r="H20653" s="17">
        <v>4.6537342E7</v>
      </c>
    </row>
    <row r="20654">
      <c r="A20654" s="7" t="s">
        <v>41995</v>
      </c>
      <c r="B20654" s="17" t="s">
        <v>41996</v>
      </c>
      <c r="C20654" s="17">
        <v>20.0</v>
      </c>
      <c r="D20654" s="17">
        <v>1.826807475E7</v>
      </c>
      <c r="E20654" s="17">
        <v>8238652.0</v>
      </c>
      <c r="F20654" s="17">
        <v>1.1931714E7</v>
      </c>
      <c r="G20654" s="17">
        <v>1.3918222E7</v>
      </c>
      <c r="H20654" s="17">
        <v>4.6537342E7</v>
      </c>
    </row>
    <row r="20655">
      <c r="A20655" s="7" t="s">
        <v>41997</v>
      </c>
      <c r="B20655" s="17" t="s">
        <v>41998</v>
      </c>
      <c r="C20655" s="17">
        <v>1.0</v>
      </c>
      <c r="D20655" s="17">
        <v>6700809.0</v>
      </c>
      <c r="E20655" s="17">
        <v>6700809.0</v>
      </c>
      <c r="F20655" s="17">
        <v>6700809.0</v>
      </c>
      <c r="G20655" s="17">
        <v>6700809.0</v>
      </c>
      <c r="H20655" s="17">
        <v>6700809.0</v>
      </c>
    </row>
    <row r="20656">
      <c r="A20656" s="7" t="s">
        <v>41997</v>
      </c>
      <c r="B20656" s="17" t="s">
        <v>41998</v>
      </c>
      <c r="C20656" s="17">
        <v>1.0</v>
      </c>
      <c r="D20656" s="17">
        <v>6700809.0</v>
      </c>
      <c r="E20656" s="17">
        <v>6700809.0</v>
      </c>
      <c r="F20656" s="17">
        <v>6700809.0</v>
      </c>
      <c r="G20656" s="17">
        <v>6700809.0</v>
      </c>
      <c r="H20656" s="17">
        <v>6700809.0</v>
      </c>
    </row>
    <row r="20657">
      <c r="A20657" s="7" t="s">
        <v>41999</v>
      </c>
      <c r="B20657" s="17" t="s">
        <v>42000</v>
      </c>
      <c r="C20657" s="17">
        <v>1.0</v>
      </c>
      <c r="D20657" s="17">
        <v>6150106.0</v>
      </c>
      <c r="E20657" s="17">
        <v>6150106.0</v>
      </c>
      <c r="F20657" s="17">
        <v>6150106.0</v>
      </c>
      <c r="G20657" s="17">
        <v>6150106.0</v>
      </c>
      <c r="H20657" s="17">
        <v>6150106.0</v>
      </c>
    </row>
    <row r="20658">
      <c r="A20658" s="7" t="s">
        <v>41999</v>
      </c>
      <c r="B20658" s="17" t="s">
        <v>42000</v>
      </c>
      <c r="C20658" s="17">
        <v>1.0</v>
      </c>
      <c r="D20658" s="17">
        <v>6150106.0</v>
      </c>
      <c r="E20658" s="17">
        <v>6150106.0</v>
      </c>
      <c r="F20658" s="17">
        <v>6150106.0</v>
      </c>
      <c r="G20658" s="17">
        <v>6150106.0</v>
      </c>
      <c r="H20658" s="17">
        <v>6150106.0</v>
      </c>
    </row>
    <row r="20659">
      <c r="A20659" s="7" t="s">
        <v>42001</v>
      </c>
      <c r="B20659" s="17" t="s">
        <v>42002</v>
      </c>
      <c r="C20659" s="17">
        <v>1.0</v>
      </c>
      <c r="D20659" s="17">
        <v>1.669321E7</v>
      </c>
      <c r="E20659" s="17">
        <v>1.669321E7</v>
      </c>
      <c r="F20659" s="17">
        <v>1.669321E7</v>
      </c>
      <c r="G20659" s="17">
        <v>1.669321E7</v>
      </c>
      <c r="H20659" s="17">
        <v>1.669321E7</v>
      </c>
    </row>
    <row r="20660">
      <c r="A20660" s="7" t="s">
        <v>42001</v>
      </c>
      <c r="B20660" s="17" t="s">
        <v>42002</v>
      </c>
      <c r="C20660" s="17">
        <v>1.0</v>
      </c>
      <c r="D20660" s="17">
        <v>1.669321E7</v>
      </c>
      <c r="E20660" s="17">
        <v>1.669321E7</v>
      </c>
      <c r="F20660" s="17">
        <v>1.669321E7</v>
      </c>
      <c r="G20660" s="17">
        <v>1.669321E7</v>
      </c>
      <c r="H20660" s="17">
        <v>1.669321E7</v>
      </c>
    </row>
    <row r="20661">
      <c r="A20661" s="7" t="s">
        <v>42003</v>
      </c>
      <c r="B20661" s="17" t="s">
        <v>42004</v>
      </c>
      <c r="C20661" s="17">
        <v>1.0</v>
      </c>
      <c r="D20661" s="17">
        <v>2216000.0</v>
      </c>
      <c r="E20661" s="17">
        <v>2216000.0</v>
      </c>
      <c r="F20661" s="17">
        <v>2216000.0</v>
      </c>
      <c r="G20661" s="17">
        <v>2216000.0</v>
      </c>
      <c r="H20661" s="17">
        <v>2216000.0</v>
      </c>
    </row>
    <row r="20662">
      <c r="A20662" s="7" t="s">
        <v>42003</v>
      </c>
      <c r="B20662" s="17" t="s">
        <v>42004</v>
      </c>
      <c r="C20662" s="17">
        <v>1.0</v>
      </c>
      <c r="D20662" s="17">
        <v>2216000.0</v>
      </c>
      <c r="E20662" s="17">
        <v>2216000.0</v>
      </c>
      <c r="F20662" s="17">
        <v>2216000.0</v>
      </c>
      <c r="G20662" s="17">
        <v>2216000.0</v>
      </c>
      <c r="H20662" s="17">
        <v>2216000.0</v>
      </c>
    </row>
    <row r="20663">
      <c r="A20663" s="7" t="s">
        <v>42005</v>
      </c>
      <c r="B20663" s="17" t="s">
        <v>42006</v>
      </c>
      <c r="C20663" s="17">
        <v>1.0</v>
      </c>
      <c r="D20663" s="17">
        <v>4565500.0</v>
      </c>
      <c r="E20663" s="17">
        <v>4565500.0</v>
      </c>
      <c r="F20663" s="17">
        <v>4565500.0</v>
      </c>
      <c r="G20663" s="17">
        <v>4565500.0</v>
      </c>
      <c r="H20663" s="17">
        <v>4565500.0</v>
      </c>
    </row>
    <row r="20664">
      <c r="A20664" s="7" t="s">
        <v>42005</v>
      </c>
      <c r="B20664" s="17" t="s">
        <v>42006</v>
      </c>
      <c r="C20664" s="17">
        <v>1.0</v>
      </c>
      <c r="D20664" s="17">
        <v>4565500.0</v>
      </c>
      <c r="E20664" s="17">
        <v>4565500.0</v>
      </c>
      <c r="F20664" s="17">
        <v>4565500.0</v>
      </c>
      <c r="G20664" s="17">
        <v>4565500.0</v>
      </c>
      <c r="H20664" s="17">
        <v>4565500.0</v>
      </c>
    </row>
    <row r="20665">
      <c r="A20665" s="7" t="s">
        <v>42007</v>
      </c>
      <c r="B20665" s="17" t="s">
        <v>42008</v>
      </c>
      <c r="C20665" s="17">
        <v>1.0</v>
      </c>
      <c r="D20665" s="17">
        <v>6102978.0</v>
      </c>
      <c r="E20665" s="17">
        <v>6102978.0</v>
      </c>
      <c r="F20665" s="17">
        <v>6102978.0</v>
      </c>
      <c r="G20665" s="17">
        <v>6102978.0</v>
      </c>
      <c r="H20665" s="17">
        <v>6102978.0</v>
      </c>
    </row>
    <row r="20666">
      <c r="A20666" s="7" t="s">
        <v>42007</v>
      </c>
      <c r="B20666" s="17" t="s">
        <v>42008</v>
      </c>
      <c r="C20666" s="17">
        <v>1.0</v>
      </c>
      <c r="D20666" s="17">
        <v>6102978.0</v>
      </c>
      <c r="E20666" s="17">
        <v>6102978.0</v>
      </c>
      <c r="F20666" s="17">
        <v>6102978.0</v>
      </c>
      <c r="G20666" s="17">
        <v>6102978.0</v>
      </c>
      <c r="H20666" s="17">
        <v>6102978.0</v>
      </c>
    </row>
    <row r="20667">
      <c r="A20667" s="7" t="s">
        <v>42009</v>
      </c>
      <c r="B20667" s="17" t="s">
        <v>42010</v>
      </c>
      <c r="C20667" s="17">
        <v>6.0</v>
      </c>
      <c r="D20667" s="17">
        <v>3.208430183E7</v>
      </c>
      <c r="E20667" s="17">
        <v>3484420.0</v>
      </c>
      <c r="F20667" s="17">
        <v>2.0755649E7</v>
      </c>
      <c r="G20667" s="17">
        <v>6.7674599E7</v>
      </c>
      <c r="H20667" s="17">
        <v>7.5350638E7</v>
      </c>
    </row>
    <row r="20668">
      <c r="A20668" s="7" t="s">
        <v>42009</v>
      </c>
      <c r="B20668" s="17" t="s">
        <v>42010</v>
      </c>
      <c r="C20668" s="17">
        <v>6.0</v>
      </c>
      <c r="D20668" s="17">
        <v>3.208430183E7</v>
      </c>
      <c r="E20668" s="17">
        <v>3484420.0</v>
      </c>
      <c r="F20668" s="17">
        <v>2.0755649E7</v>
      </c>
      <c r="G20668" s="17">
        <v>6.7674599E7</v>
      </c>
      <c r="H20668" s="17">
        <v>7.5350638E7</v>
      </c>
    </row>
    <row r="20669">
      <c r="A20669" s="7" t="s">
        <v>42011</v>
      </c>
      <c r="B20669" s="17" t="s">
        <v>42012</v>
      </c>
      <c r="C20669" s="17">
        <v>3.0</v>
      </c>
      <c r="D20669" s="17">
        <v>9941064.333</v>
      </c>
      <c r="E20669" s="17">
        <v>1818619.0</v>
      </c>
      <c r="F20669" s="17">
        <v>9717732.0</v>
      </c>
      <c r="G20669" s="17">
        <v>1.8286842E7</v>
      </c>
      <c r="H20669" s="17">
        <v>1.8286842E7</v>
      </c>
    </row>
    <row r="20670">
      <c r="A20670" s="7" t="s">
        <v>42011</v>
      </c>
      <c r="B20670" s="17" t="s">
        <v>42012</v>
      </c>
      <c r="C20670" s="17">
        <v>3.0</v>
      </c>
      <c r="D20670" s="17">
        <v>9941064.333</v>
      </c>
      <c r="E20670" s="17">
        <v>1818619.0</v>
      </c>
      <c r="F20670" s="17">
        <v>9717732.0</v>
      </c>
      <c r="G20670" s="17">
        <v>1.8286842E7</v>
      </c>
      <c r="H20670" s="17">
        <v>1.8286842E7</v>
      </c>
    </row>
    <row r="20671">
      <c r="A20671" s="7" t="s">
        <v>42013</v>
      </c>
      <c r="B20671" s="17" t="s">
        <v>42014</v>
      </c>
      <c r="C20671" s="17">
        <v>6.0</v>
      </c>
      <c r="D20671" s="17">
        <v>9140323.667</v>
      </c>
      <c r="E20671" s="17">
        <v>7517091.0</v>
      </c>
      <c r="F20671" s="17">
        <v>7703708.0</v>
      </c>
      <c r="G20671" s="17">
        <v>1.2125054E7</v>
      </c>
      <c r="H20671" s="17">
        <v>1.2529439E7</v>
      </c>
    </row>
    <row r="20672">
      <c r="A20672" s="7" t="s">
        <v>42013</v>
      </c>
      <c r="B20672" s="17" t="s">
        <v>42014</v>
      </c>
      <c r="C20672" s="17">
        <v>6.0</v>
      </c>
      <c r="D20672" s="17">
        <v>9140323.667</v>
      </c>
      <c r="E20672" s="17">
        <v>7517091.0</v>
      </c>
      <c r="F20672" s="17">
        <v>7703708.0</v>
      </c>
      <c r="G20672" s="17">
        <v>1.2125054E7</v>
      </c>
      <c r="H20672" s="17">
        <v>1.2529439E7</v>
      </c>
    </row>
    <row r="20673">
      <c r="A20673" s="7" t="s">
        <v>42015</v>
      </c>
      <c r="B20673" s="17" t="s">
        <v>42016</v>
      </c>
      <c r="C20673" s="17">
        <v>1.0</v>
      </c>
      <c r="D20673" s="17">
        <v>6824445.0</v>
      </c>
      <c r="E20673" s="17">
        <v>6824445.0</v>
      </c>
      <c r="F20673" s="17">
        <v>6824445.0</v>
      </c>
      <c r="G20673" s="17">
        <v>6824445.0</v>
      </c>
      <c r="H20673" s="17">
        <v>6824445.0</v>
      </c>
    </row>
    <row r="20674">
      <c r="A20674" s="7" t="s">
        <v>42015</v>
      </c>
      <c r="B20674" s="17" t="s">
        <v>42016</v>
      </c>
      <c r="C20674" s="17">
        <v>1.0</v>
      </c>
      <c r="D20674" s="17">
        <v>6824445.0</v>
      </c>
      <c r="E20674" s="17">
        <v>6824445.0</v>
      </c>
      <c r="F20674" s="17">
        <v>6824445.0</v>
      </c>
      <c r="G20674" s="17">
        <v>6824445.0</v>
      </c>
      <c r="H20674" s="17">
        <v>6824445.0</v>
      </c>
    </row>
    <row r="20675">
      <c r="A20675" s="7" t="s">
        <v>42017</v>
      </c>
      <c r="B20675" s="17" t="s">
        <v>42018</v>
      </c>
      <c r="C20675" s="17">
        <v>3.0</v>
      </c>
      <c r="D20675" s="17">
        <v>1.131926833E7</v>
      </c>
      <c r="E20675" s="17">
        <v>8703820.0</v>
      </c>
      <c r="F20675" s="17">
        <v>1.1689352E7</v>
      </c>
      <c r="G20675" s="17">
        <v>1.3564633E7</v>
      </c>
      <c r="H20675" s="17">
        <v>1.3564633E7</v>
      </c>
    </row>
    <row r="20676">
      <c r="A20676" s="7" t="s">
        <v>42017</v>
      </c>
      <c r="B20676" s="17" t="s">
        <v>42018</v>
      </c>
      <c r="C20676" s="17">
        <v>3.0</v>
      </c>
      <c r="D20676" s="17">
        <v>1.131926833E7</v>
      </c>
      <c r="E20676" s="17">
        <v>8703820.0</v>
      </c>
      <c r="F20676" s="17">
        <v>1.1689352E7</v>
      </c>
      <c r="G20676" s="17">
        <v>1.3564633E7</v>
      </c>
      <c r="H20676" s="17">
        <v>1.3564633E7</v>
      </c>
    </row>
    <row r="20677">
      <c r="A20677" s="7" t="s">
        <v>42019</v>
      </c>
      <c r="B20677" s="17" t="s">
        <v>42020</v>
      </c>
      <c r="C20677" s="17">
        <v>1.0</v>
      </c>
      <c r="D20677" s="17">
        <v>7507227.0</v>
      </c>
      <c r="E20677" s="17">
        <v>7507227.0</v>
      </c>
      <c r="F20677" s="17">
        <v>7507227.0</v>
      </c>
      <c r="G20677" s="17">
        <v>7507227.0</v>
      </c>
      <c r="H20677" s="17">
        <v>7507227.0</v>
      </c>
    </row>
    <row r="20678">
      <c r="A20678" s="7" t="s">
        <v>42019</v>
      </c>
      <c r="B20678" s="17" t="s">
        <v>42020</v>
      </c>
      <c r="C20678" s="17">
        <v>1.0</v>
      </c>
      <c r="D20678" s="17">
        <v>7507227.0</v>
      </c>
      <c r="E20678" s="17">
        <v>7507227.0</v>
      </c>
      <c r="F20678" s="17">
        <v>7507227.0</v>
      </c>
      <c r="G20678" s="17">
        <v>7507227.0</v>
      </c>
      <c r="H20678" s="17">
        <v>7507227.0</v>
      </c>
    </row>
    <row r="20679">
      <c r="A20679" s="7" t="s">
        <v>42022</v>
      </c>
      <c r="B20679" s="17" t="s">
        <v>42023</v>
      </c>
      <c r="C20679" s="17">
        <v>17.0</v>
      </c>
      <c r="D20679" s="17">
        <v>1.289404171E7</v>
      </c>
      <c r="E20679" s="17">
        <v>7197984.0</v>
      </c>
      <c r="F20679" s="17">
        <v>8773342.0</v>
      </c>
      <c r="G20679" s="17">
        <v>1.8655571E7</v>
      </c>
      <c r="H20679" s="17">
        <v>2.7142493E7</v>
      </c>
    </row>
    <row r="20680">
      <c r="A20680" s="7" t="s">
        <v>42022</v>
      </c>
      <c r="B20680" s="17" t="s">
        <v>42023</v>
      </c>
      <c r="C20680" s="17">
        <v>17.0</v>
      </c>
      <c r="D20680" s="17">
        <v>1.289404171E7</v>
      </c>
      <c r="E20680" s="17">
        <v>7197984.0</v>
      </c>
      <c r="F20680" s="17">
        <v>8773342.0</v>
      </c>
      <c r="G20680" s="17">
        <v>1.8655571E7</v>
      </c>
      <c r="H20680" s="17">
        <v>2.7142493E7</v>
      </c>
    </row>
    <row r="20681">
      <c r="A20681" s="7" t="s">
        <v>42024</v>
      </c>
      <c r="B20681" s="17" t="s">
        <v>42025</v>
      </c>
      <c r="C20681" s="17">
        <v>4.0</v>
      </c>
      <c r="D20681" s="17">
        <v>7024950.75</v>
      </c>
      <c r="E20681" s="17">
        <v>4745911.0</v>
      </c>
      <c r="F20681" s="17">
        <v>7269009.0</v>
      </c>
      <c r="G20681" s="17">
        <v>7856840.0</v>
      </c>
      <c r="H20681" s="17">
        <v>8228043.0</v>
      </c>
    </row>
    <row r="20682">
      <c r="A20682" s="7" t="s">
        <v>42024</v>
      </c>
      <c r="B20682" s="17" t="s">
        <v>42025</v>
      </c>
      <c r="C20682" s="17">
        <v>4.0</v>
      </c>
      <c r="D20682" s="17">
        <v>7024950.75</v>
      </c>
      <c r="E20682" s="17">
        <v>4745911.0</v>
      </c>
      <c r="F20682" s="17">
        <v>7269009.0</v>
      </c>
      <c r="G20682" s="17">
        <v>7856840.0</v>
      </c>
      <c r="H20682" s="17">
        <v>8228043.0</v>
      </c>
    </row>
    <row r="20683">
      <c r="A20683" s="7" t="s">
        <v>42027</v>
      </c>
      <c r="B20683" s="17" t="s">
        <v>42028</v>
      </c>
      <c r="C20683" s="17">
        <v>7.0</v>
      </c>
      <c r="D20683" s="17">
        <v>8683713.429</v>
      </c>
      <c r="E20683" s="17">
        <v>7628105.0</v>
      </c>
      <c r="F20683" s="17">
        <v>8613622.0</v>
      </c>
      <c r="G20683" s="17">
        <v>9266360.0</v>
      </c>
      <c r="H20683" s="17">
        <v>1.0756086E7</v>
      </c>
    </row>
    <row r="20684">
      <c r="A20684" s="7" t="s">
        <v>42027</v>
      </c>
      <c r="B20684" s="17" t="s">
        <v>42028</v>
      </c>
      <c r="C20684" s="17">
        <v>7.0</v>
      </c>
      <c r="D20684" s="17">
        <v>8683713.429</v>
      </c>
      <c r="E20684" s="17">
        <v>7628105.0</v>
      </c>
      <c r="F20684" s="17">
        <v>8613622.0</v>
      </c>
      <c r="G20684" s="17">
        <v>9266360.0</v>
      </c>
      <c r="H20684" s="17">
        <v>1.0756086E7</v>
      </c>
    </row>
    <row r="20685">
      <c r="A20685" s="7" t="s">
        <v>42029</v>
      </c>
      <c r="B20685" s="17" t="s">
        <v>42030</v>
      </c>
      <c r="C20685" s="17">
        <v>6.0</v>
      </c>
      <c r="D20685" s="17">
        <v>7462745.333</v>
      </c>
      <c r="E20685" s="17">
        <v>2398436.0</v>
      </c>
      <c r="F20685" s="17">
        <v>2981846.0</v>
      </c>
      <c r="G20685" s="17">
        <v>1.18023E7</v>
      </c>
      <c r="H20685" s="17">
        <v>1.6625367E7</v>
      </c>
    </row>
    <row r="20686">
      <c r="A20686" s="7" t="s">
        <v>42029</v>
      </c>
      <c r="B20686" s="17" t="s">
        <v>42030</v>
      </c>
      <c r="C20686" s="17">
        <v>6.0</v>
      </c>
      <c r="D20686" s="17">
        <v>7462745.333</v>
      </c>
      <c r="E20686" s="17">
        <v>2398436.0</v>
      </c>
      <c r="F20686" s="17">
        <v>2981846.0</v>
      </c>
      <c r="G20686" s="17">
        <v>1.18023E7</v>
      </c>
      <c r="H20686" s="17">
        <v>1.6625367E7</v>
      </c>
    </row>
    <row r="20687">
      <c r="A20687" s="7" t="s">
        <v>42031</v>
      </c>
      <c r="B20687" s="17" t="s">
        <v>42032</v>
      </c>
      <c r="C20687" s="17">
        <v>1.0</v>
      </c>
      <c r="D20687" s="17">
        <v>8613622.0</v>
      </c>
      <c r="E20687" s="17">
        <v>8613622.0</v>
      </c>
      <c r="F20687" s="17">
        <v>8613622.0</v>
      </c>
      <c r="G20687" s="17">
        <v>8613622.0</v>
      </c>
      <c r="H20687" s="17">
        <v>8613622.0</v>
      </c>
    </row>
    <row r="20688">
      <c r="A20688" s="7" t="s">
        <v>42031</v>
      </c>
      <c r="B20688" s="17" t="s">
        <v>42032</v>
      </c>
      <c r="C20688" s="17">
        <v>1.0</v>
      </c>
      <c r="D20688" s="17">
        <v>8613622.0</v>
      </c>
      <c r="E20688" s="17">
        <v>8613622.0</v>
      </c>
      <c r="F20688" s="17">
        <v>8613622.0</v>
      </c>
      <c r="G20688" s="17">
        <v>8613622.0</v>
      </c>
      <c r="H20688" s="17">
        <v>8613622.0</v>
      </c>
    </row>
    <row r="20689">
      <c r="A20689" s="7" t="s">
        <v>42033</v>
      </c>
      <c r="B20689" s="17" t="s">
        <v>42035</v>
      </c>
      <c r="C20689" s="17">
        <v>7.0</v>
      </c>
      <c r="D20689" s="17">
        <v>2.276802543E7</v>
      </c>
      <c r="E20689" s="17">
        <v>8357042.0</v>
      </c>
      <c r="F20689" s="17">
        <v>1.329749E7</v>
      </c>
      <c r="G20689" s="17">
        <v>4.3471265E7</v>
      </c>
      <c r="H20689" s="17">
        <v>4.7106791E7</v>
      </c>
    </row>
    <row r="20690">
      <c r="A20690" s="7" t="s">
        <v>42033</v>
      </c>
      <c r="B20690" s="17" t="s">
        <v>42035</v>
      </c>
      <c r="C20690" s="17">
        <v>7.0</v>
      </c>
      <c r="D20690" s="17">
        <v>2.276802543E7</v>
      </c>
      <c r="E20690" s="17">
        <v>8357042.0</v>
      </c>
      <c r="F20690" s="17">
        <v>1.329749E7</v>
      </c>
      <c r="G20690" s="17">
        <v>4.3471265E7</v>
      </c>
      <c r="H20690" s="17">
        <v>4.7106791E7</v>
      </c>
    </row>
    <row r="20691">
      <c r="A20691" s="7" t="s">
        <v>42036</v>
      </c>
      <c r="B20691" s="17" t="s">
        <v>42037</v>
      </c>
      <c r="C20691" s="17">
        <v>2.0</v>
      </c>
      <c r="D20691" s="17">
        <v>9893627.0</v>
      </c>
      <c r="E20691" s="17">
        <v>5208806.0</v>
      </c>
      <c r="F20691" s="17">
        <v>5208806.0</v>
      </c>
      <c r="G20691" s="17">
        <v>1.4578448E7</v>
      </c>
      <c r="H20691" s="17">
        <v>1.4578448E7</v>
      </c>
    </row>
    <row r="20692">
      <c r="A20692" s="7" t="s">
        <v>42036</v>
      </c>
      <c r="B20692" s="17" t="s">
        <v>42037</v>
      </c>
      <c r="C20692" s="17">
        <v>2.0</v>
      </c>
      <c r="D20692" s="17">
        <v>9893627.0</v>
      </c>
      <c r="E20692" s="17">
        <v>5208806.0</v>
      </c>
      <c r="F20692" s="17">
        <v>5208806.0</v>
      </c>
      <c r="G20692" s="17">
        <v>1.4578448E7</v>
      </c>
      <c r="H20692" s="17">
        <v>1.4578448E7</v>
      </c>
    </row>
    <row r="20693">
      <c r="A20693" s="7" t="s">
        <v>42038</v>
      </c>
      <c r="B20693" s="17" t="s">
        <v>42039</v>
      </c>
      <c r="C20693" s="17">
        <v>1.0</v>
      </c>
      <c r="D20693" s="17">
        <v>8003115.0</v>
      </c>
      <c r="E20693" s="17">
        <v>8003115.0</v>
      </c>
      <c r="F20693" s="17">
        <v>8003115.0</v>
      </c>
      <c r="G20693" s="17">
        <v>8003115.0</v>
      </c>
      <c r="H20693" s="17">
        <v>8003115.0</v>
      </c>
    </row>
    <row r="20694">
      <c r="A20694" s="7" t="s">
        <v>42038</v>
      </c>
      <c r="B20694" s="17" t="s">
        <v>42039</v>
      </c>
      <c r="C20694" s="17">
        <v>1.0</v>
      </c>
      <c r="D20694" s="17">
        <v>8003115.0</v>
      </c>
      <c r="E20694" s="17">
        <v>8003115.0</v>
      </c>
      <c r="F20694" s="17">
        <v>8003115.0</v>
      </c>
      <c r="G20694" s="17">
        <v>8003115.0</v>
      </c>
      <c r="H20694" s="17">
        <v>8003115.0</v>
      </c>
    </row>
    <row r="20695">
      <c r="A20695" s="7" t="s">
        <v>42041</v>
      </c>
      <c r="B20695" s="17" t="s">
        <v>42042</v>
      </c>
      <c r="C20695" s="17">
        <v>1.0</v>
      </c>
      <c r="D20695" s="17">
        <v>1.8928145E7</v>
      </c>
      <c r="E20695" s="17">
        <v>1.8928145E7</v>
      </c>
      <c r="F20695" s="17">
        <v>1.8928145E7</v>
      </c>
      <c r="G20695" s="17">
        <v>1.8928145E7</v>
      </c>
      <c r="H20695" s="17">
        <v>1.8928145E7</v>
      </c>
    </row>
    <row r="20696">
      <c r="A20696" s="7" t="s">
        <v>42041</v>
      </c>
      <c r="B20696" s="17" t="s">
        <v>42042</v>
      </c>
      <c r="C20696" s="17">
        <v>1.0</v>
      </c>
      <c r="D20696" s="17">
        <v>1.8928145E7</v>
      </c>
      <c r="E20696" s="17">
        <v>1.8928145E7</v>
      </c>
      <c r="F20696" s="17">
        <v>1.8928145E7</v>
      </c>
      <c r="G20696" s="17">
        <v>1.8928145E7</v>
      </c>
      <c r="H20696" s="17">
        <v>1.8928145E7</v>
      </c>
    </row>
    <row r="20697">
      <c r="A20697" s="7" t="s">
        <v>42043</v>
      </c>
      <c r="B20697" s="17" t="s">
        <v>42044</v>
      </c>
      <c r="C20697" s="17">
        <v>1.0</v>
      </c>
      <c r="D20697" s="17">
        <v>8297223.0</v>
      </c>
      <c r="E20697" s="17">
        <v>8297223.0</v>
      </c>
      <c r="F20697" s="17">
        <v>8297223.0</v>
      </c>
      <c r="G20697" s="17">
        <v>8297223.0</v>
      </c>
      <c r="H20697" s="17">
        <v>8297223.0</v>
      </c>
    </row>
    <row r="20698">
      <c r="A20698" s="7" t="s">
        <v>42043</v>
      </c>
      <c r="B20698" s="17" t="s">
        <v>42044</v>
      </c>
      <c r="C20698" s="17">
        <v>1.0</v>
      </c>
      <c r="D20698" s="17">
        <v>8297223.0</v>
      </c>
      <c r="E20698" s="17">
        <v>8297223.0</v>
      </c>
      <c r="F20698" s="17">
        <v>8297223.0</v>
      </c>
      <c r="G20698" s="17">
        <v>8297223.0</v>
      </c>
      <c r="H20698" s="17">
        <v>8297223.0</v>
      </c>
    </row>
    <row r="20699">
      <c r="A20699" s="7" t="s">
        <v>42045</v>
      </c>
      <c r="B20699" s="17" t="s">
        <v>42046</v>
      </c>
      <c r="C20699" s="17">
        <v>9.0</v>
      </c>
      <c r="D20699" s="17">
        <v>8650770.778</v>
      </c>
      <c r="E20699" s="17">
        <v>5630639.0</v>
      </c>
      <c r="F20699" s="17">
        <v>6481806.0</v>
      </c>
      <c r="G20699" s="17">
        <v>1.03506E7</v>
      </c>
      <c r="H20699" s="17">
        <v>1.7297447E7</v>
      </c>
    </row>
    <row r="20700">
      <c r="A20700" s="7" t="s">
        <v>42045</v>
      </c>
      <c r="B20700" s="17" t="s">
        <v>42046</v>
      </c>
      <c r="C20700" s="17">
        <v>9.0</v>
      </c>
      <c r="D20700" s="17">
        <v>8650770.778</v>
      </c>
      <c r="E20700" s="17">
        <v>5630639.0</v>
      </c>
      <c r="F20700" s="17">
        <v>6481806.0</v>
      </c>
      <c r="G20700" s="17">
        <v>1.03506E7</v>
      </c>
      <c r="H20700" s="17">
        <v>1.7297447E7</v>
      </c>
    </row>
    <row r="20701">
      <c r="A20701" s="7" t="s">
        <v>42047</v>
      </c>
      <c r="B20701" s="17" t="s">
        <v>42048</v>
      </c>
      <c r="C20701" s="17">
        <v>263.0</v>
      </c>
      <c r="D20701" s="17">
        <v>1.543744018E7</v>
      </c>
      <c r="E20701" s="17">
        <v>7621770.0</v>
      </c>
      <c r="F20701" s="17">
        <v>1.12308E7</v>
      </c>
      <c r="G20701" s="17">
        <v>1.6632252E7</v>
      </c>
      <c r="H20701" s="17">
        <v>2.5157185E7</v>
      </c>
    </row>
    <row r="20702">
      <c r="A20702" s="7" t="s">
        <v>42047</v>
      </c>
      <c r="B20702" s="17" t="s">
        <v>42048</v>
      </c>
      <c r="C20702" s="17">
        <v>263.0</v>
      </c>
      <c r="D20702" s="17">
        <v>1.543744018E7</v>
      </c>
      <c r="E20702" s="17">
        <v>7621770.0</v>
      </c>
      <c r="F20702" s="17">
        <v>1.12308E7</v>
      </c>
      <c r="G20702" s="17">
        <v>1.6632252E7</v>
      </c>
      <c r="H20702" s="17">
        <v>2.5157185E7</v>
      </c>
    </row>
    <row r="20703">
      <c r="A20703" s="7" t="s">
        <v>42049</v>
      </c>
      <c r="B20703" s="17" t="s">
        <v>42050</v>
      </c>
      <c r="C20703" s="17">
        <v>53.0</v>
      </c>
      <c r="D20703" s="17">
        <v>1.611657E7</v>
      </c>
      <c r="E20703" s="17">
        <v>6398097.0</v>
      </c>
      <c r="F20703" s="17">
        <v>1.0404394E7</v>
      </c>
      <c r="G20703" s="17">
        <v>2.0306261E7</v>
      </c>
      <c r="H20703" s="17">
        <v>3.6241608E7</v>
      </c>
    </row>
    <row r="20704">
      <c r="A20704" s="7" t="s">
        <v>42049</v>
      </c>
      <c r="B20704" s="17" t="s">
        <v>42050</v>
      </c>
      <c r="C20704" s="17">
        <v>53.0</v>
      </c>
      <c r="D20704" s="17">
        <v>1.611657E7</v>
      </c>
      <c r="E20704" s="17">
        <v>6398097.0</v>
      </c>
      <c r="F20704" s="17">
        <v>1.0404394E7</v>
      </c>
      <c r="G20704" s="17">
        <v>2.0306261E7</v>
      </c>
      <c r="H20704" s="17">
        <v>3.6241608E7</v>
      </c>
    </row>
    <row r="20705">
      <c r="A20705" s="7" t="s">
        <v>42051</v>
      </c>
      <c r="B20705" s="17" t="s">
        <v>42052</v>
      </c>
      <c r="C20705" s="17">
        <v>17.0</v>
      </c>
      <c r="D20705" s="17">
        <v>1.161991312E7</v>
      </c>
      <c r="E20705" s="17">
        <v>5885458.0</v>
      </c>
      <c r="F20705" s="17">
        <v>9264909.0</v>
      </c>
      <c r="G20705" s="17">
        <v>1.4252306E7</v>
      </c>
      <c r="H20705" s="17">
        <v>2.7509023E7</v>
      </c>
    </row>
    <row r="20706">
      <c r="A20706" s="7" t="s">
        <v>42051</v>
      </c>
      <c r="B20706" s="17" t="s">
        <v>42052</v>
      </c>
      <c r="C20706" s="17">
        <v>17.0</v>
      </c>
      <c r="D20706" s="17">
        <v>1.161991312E7</v>
      </c>
      <c r="E20706" s="17">
        <v>5885458.0</v>
      </c>
      <c r="F20706" s="17">
        <v>9264909.0</v>
      </c>
      <c r="G20706" s="17">
        <v>1.4252306E7</v>
      </c>
      <c r="H20706" s="17">
        <v>2.7509023E7</v>
      </c>
    </row>
    <row r="20707">
      <c r="A20707" s="7" t="s">
        <v>42054</v>
      </c>
      <c r="B20707" s="17" t="s">
        <v>42055</v>
      </c>
      <c r="C20707" s="17">
        <v>11.0</v>
      </c>
      <c r="D20707" s="17">
        <v>1.607759127E7</v>
      </c>
      <c r="E20707" s="17">
        <v>8578720.0</v>
      </c>
      <c r="F20707" s="17">
        <v>1.0252E7</v>
      </c>
      <c r="G20707" s="17">
        <v>1.6095576E7</v>
      </c>
      <c r="H20707" s="17">
        <v>2.1790146E7</v>
      </c>
    </row>
    <row r="20708">
      <c r="A20708" s="7" t="s">
        <v>42054</v>
      </c>
      <c r="B20708" s="17" t="s">
        <v>42055</v>
      </c>
      <c r="C20708" s="17">
        <v>11.0</v>
      </c>
      <c r="D20708" s="17">
        <v>1.607759127E7</v>
      </c>
      <c r="E20708" s="17">
        <v>8578720.0</v>
      </c>
      <c r="F20708" s="17">
        <v>1.0252E7</v>
      </c>
      <c r="G20708" s="17">
        <v>1.6095576E7</v>
      </c>
      <c r="H20708" s="17">
        <v>2.1790146E7</v>
      </c>
    </row>
    <row r="20709">
      <c r="A20709" s="7" t="s">
        <v>42056</v>
      </c>
      <c r="B20709" s="17" t="s">
        <v>42057</v>
      </c>
      <c r="C20709" s="17">
        <v>110.0</v>
      </c>
      <c r="D20709" s="17">
        <v>1.394730885E7</v>
      </c>
      <c r="E20709" s="17">
        <v>7780110.0</v>
      </c>
      <c r="F20709" s="17">
        <v>1.0466939E7</v>
      </c>
      <c r="G20709" s="17">
        <v>1.784891E7</v>
      </c>
      <c r="H20709" s="17">
        <v>3.11651E7</v>
      </c>
    </row>
    <row r="20710">
      <c r="A20710" s="7" t="s">
        <v>42056</v>
      </c>
      <c r="B20710" s="17" t="s">
        <v>42057</v>
      </c>
      <c r="C20710" s="17">
        <v>110.0</v>
      </c>
      <c r="D20710" s="17">
        <v>1.394730885E7</v>
      </c>
      <c r="E20710" s="17">
        <v>7780110.0</v>
      </c>
      <c r="F20710" s="17">
        <v>1.0466939E7</v>
      </c>
      <c r="G20710" s="17">
        <v>1.784891E7</v>
      </c>
      <c r="H20710" s="17">
        <v>3.11651E7</v>
      </c>
    </row>
    <row r="20711">
      <c r="A20711" s="7" t="s">
        <v>42058</v>
      </c>
      <c r="B20711" s="17" t="s">
        <v>42059</v>
      </c>
      <c r="C20711" s="17">
        <v>6.0</v>
      </c>
      <c r="D20711" s="17">
        <v>1.0784021E7</v>
      </c>
      <c r="E20711" s="17">
        <v>9510408.0</v>
      </c>
      <c r="F20711" s="17">
        <v>9908659.0</v>
      </c>
      <c r="G20711" s="17">
        <v>1.2049323E7</v>
      </c>
      <c r="H20711" s="17">
        <v>1.42871E7</v>
      </c>
    </row>
    <row r="20712">
      <c r="A20712" s="7" t="s">
        <v>42058</v>
      </c>
      <c r="B20712" s="17" t="s">
        <v>42059</v>
      </c>
      <c r="C20712" s="17">
        <v>6.0</v>
      </c>
      <c r="D20712" s="17">
        <v>1.0784021E7</v>
      </c>
      <c r="E20712" s="17">
        <v>9510408.0</v>
      </c>
      <c r="F20712" s="17">
        <v>9908659.0</v>
      </c>
      <c r="G20712" s="17">
        <v>1.2049323E7</v>
      </c>
      <c r="H20712" s="17">
        <v>1.42871E7</v>
      </c>
    </row>
    <row r="20713">
      <c r="A20713" s="7" t="s">
        <v>42060</v>
      </c>
      <c r="B20713" s="17" t="s">
        <v>42062</v>
      </c>
      <c r="C20713" s="17">
        <v>278.0</v>
      </c>
      <c r="D20713" s="17">
        <v>1.423884238E7</v>
      </c>
      <c r="E20713" s="17">
        <v>7873485.0</v>
      </c>
      <c r="F20713" s="17">
        <v>1.0763093E7</v>
      </c>
      <c r="G20713" s="17">
        <v>1.6165321E7</v>
      </c>
      <c r="H20713" s="17">
        <v>2.3978607E7</v>
      </c>
    </row>
    <row r="20714">
      <c r="A20714" s="7" t="s">
        <v>42060</v>
      </c>
      <c r="B20714" s="17" t="s">
        <v>42062</v>
      </c>
      <c r="C20714" s="17">
        <v>278.0</v>
      </c>
      <c r="D20714" s="17">
        <v>1.423884238E7</v>
      </c>
      <c r="E20714" s="17">
        <v>7873485.0</v>
      </c>
      <c r="F20714" s="17">
        <v>1.0763093E7</v>
      </c>
      <c r="G20714" s="17">
        <v>1.6165321E7</v>
      </c>
      <c r="H20714" s="17">
        <v>2.3978607E7</v>
      </c>
    </row>
    <row r="20715">
      <c r="A20715" s="7" t="s">
        <v>42063</v>
      </c>
      <c r="B20715" s="17" t="s">
        <v>42064</v>
      </c>
      <c r="C20715" s="17">
        <v>201.0</v>
      </c>
      <c r="D20715" s="17">
        <v>1.125505226E7</v>
      </c>
      <c r="E20715" s="17">
        <v>6907523.0</v>
      </c>
      <c r="F20715" s="17">
        <v>1.0690124E7</v>
      </c>
      <c r="G20715" s="17">
        <v>1.4066127E7</v>
      </c>
      <c r="H20715" s="17">
        <v>1.76686E7</v>
      </c>
    </row>
    <row r="20716">
      <c r="A20716" s="7" t="s">
        <v>42063</v>
      </c>
      <c r="B20716" s="17" t="s">
        <v>42064</v>
      </c>
      <c r="C20716" s="17">
        <v>201.0</v>
      </c>
      <c r="D20716" s="17">
        <v>1.125505226E7</v>
      </c>
      <c r="E20716" s="17">
        <v>6907523.0</v>
      </c>
      <c r="F20716" s="17">
        <v>1.0690124E7</v>
      </c>
      <c r="G20716" s="17">
        <v>1.4066127E7</v>
      </c>
      <c r="H20716" s="17">
        <v>1.76686E7</v>
      </c>
    </row>
    <row r="20717">
      <c r="A20717" s="7" t="s">
        <v>42065</v>
      </c>
      <c r="B20717" s="17" t="s">
        <v>42066</v>
      </c>
      <c r="C20717" s="17">
        <v>1.0</v>
      </c>
      <c r="D20717" s="17">
        <v>8392505.0</v>
      </c>
      <c r="E20717" s="17">
        <v>8392505.0</v>
      </c>
      <c r="F20717" s="17">
        <v>8392505.0</v>
      </c>
      <c r="G20717" s="17">
        <v>8392505.0</v>
      </c>
      <c r="H20717" s="17">
        <v>8392505.0</v>
      </c>
    </row>
    <row r="20718">
      <c r="A20718" s="7" t="s">
        <v>42065</v>
      </c>
      <c r="B20718" s="17" t="s">
        <v>42066</v>
      </c>
      <c r="C20718" s="17">
        <v>1.0</v>
      </c>
      <c r="D20718" s="17">
        <v>8392505.0</v>
      </c>
      <c r="E20718" s="17">
        <v>8392505.0</v>
      </c>
      <c r="F20718" s="17">
        <v>8392505.0</v>
      </c>
      <c r="G20718" s="17">
        <v>8392505.0</v>
      </c>
      <c r="H20718" s="17">
        <v>8392505.0</v>
      </c>
    </row>
    <row r="20719">
      <c r="A20719" s="7" t="s">
        <v>42067</v>
      </c>
      <c r="B20719" s="17" t="s">
        <v>42068</v>
      </c>
      <c r="C20719" s="17">
        <v>1.0</v>
      </c>
      <c r="D20719" s="17">
        <v>7505486.0</v>
      </c>
      <c r="E20719" s="17">
        <v>7505486.0</v>
      </c>
      <c r="F20719" s="17">
        <v>7505486.0</v>
      </c>
      <c r="G20719" s="17">
        <v>7505486.0</v>
      </c>
      <c r="H20719" s="17">
        <v>7505486.0</v>
      </c>
    </row>
    <row r="20720">
      <c r="A20720" s="7" t="s">
        <v>42067</v>
      </c>
      <c r="B20720" s="17" t="s">
        <v>42068</v>
      </c>
      <c r="C20720" s="17">
        <v>1.0</v>
      </c>
      <c r="D20720" s="17">
        <v>7505486.0</v>
      </c>
      <c r="E20720" s="17">
        <v>7505486.0</v>
      </c>
      <c r="F20720" s="17">
        <v>7505486.0</v>
      </c>
      <c r="G20720" s="17">
        <v>7505486.0</v>
      </c>
      <c r="H20720" s="17">
        <v>7505486.0</v>
      </c>
    </row>
    <row r="20721">
      <c r="A20721" s="7" t="s">
        <v>42070</v>
      </c>
      <c r="B20721" s="17" t="s">
        <v>42071</v>
      </c>
      <c r="C20721" s="17">
        <v>1.0</v>
      </c>
      <c r="D20721" s="17">
        <v>1.5104297E7</v>
      </c>
      <c r="E20721" s="17">
        <v>1.5104297E7</v>
      </c>
      <c r="F20721" s="17">
        <v>1.5104297E7</v>
      </c>
      <c r="G20721" s="17">
        <v>1.5104297E7</v>
      </c>
      <c r="H20721" s="17">
        <v>1.5104297E7</v>
      </c>
    </row>
    <row r="20722">
      <c r="A20722" s="7" t="s">
        <v>42070</v>
      </c>
      <c r="B20722" s="17" t="s">
        <v>42071</v>
      </c>
      <c r="C20722" s="17">
        <v>1.0</v>
      </c>
      <c r="D20722" s="17">
        <v>1.5104297E7</v>
      </c>
      <c r="E20722" s="17">
        <v>1.5104297E7</v>
      </c>
      <c r="F20722" s="17">
        <v>1.5104297E7</v>
      </c>
      <c r="G20722" s="17">
        <v>1.5104297E7</v>
      </c>
      <c r="H20722" s="17">
        <v>1.5104297E7</v>
      </c>
    </row>
    <row r="20723">
      <c r="A20723" s="7" t="s">
        <v>42072</v>
      </c>
      <c r="B20723" s="17" t="s">
        <v>42073</v>
      </c>
      <c r="C20723" s="17">
        <v>1.0</v>
      </c>
      <c r="D20723" s="17">
        <v>2587191.0</v>
      </c>
      <c r="E20723" s="17">
        <v>2587191.0</v>
      </c>
      <c r="F20723" s="17">
        <v>2587191.0</v>
      </c>
      <c r="G20723" s="17">
        <v>2587191.0</v>
      </c>
      <c r="H20723" s="17">
        <v>2587191.0</v>
      </c>
    </row>
    <row r="20724">
      <c r="A20724" s="7" t="s">
        <v>42072</v>
      </c>
      <c r="B20724" s="17" t="s">
        <v>42073</v>
      </c>
      <c r="C20724" s="17">
        <v>1.0</v>
      </c>
      <c r="D20724" s="17">
        <v>2587191.0</v>
      </c>
      <c r="E20724" s="17">
        <v>2587191.0</v>
      </c>
      <c r="F20724" s="17">
        <v>2587191.0</v>
      </c>
      <c r="G20724" s="17">
        <v>2587191.0</v>
      </c>
      <c r="H20724" s="17">
        <v>2587191.0</v>
      </c>
    </row>
    <row r="20725">
      <c r="A20725" s="7" t="s">
        <v>42074</v>
      </c>
      <c r="B20725" s="17" t="s">
        <v>42075</v>
      </c>
      <c r="C20725" s="17">
        <v>8.0</v>
      </c>
      <c r="D20725" s="17">
        <v>2.02109535E7</v>
      </c>
      <c r="E20725" s="17">
        <v>7222998.0</v>
      </c>
      <c r="F20725" s="17">
        <v>8638878.0</v>
      </c>
      <c r="G20725" s="17">
        <v>3.6348037E7</v>
      </c>
      <c r="H20725" s="17">
        <v>4.4270026E7</v>
      </c>
    </row>
    <row r="20726">
      <c r="A20726" s="7" t="s">
        <v>42074</v>
      </c>
      <c r="B20726" s="17" t="s">
        <v>42075</v>
      </c>
      <c r="C20726" s="17">
        <v>8.0</v>
      </c>
      <c r="D20726" s="17">
        <v>2.02109535E7</v>
      </c>
      <c r="E20726" s="17">
        <v>7222998.0</v>
      </c>
      <c r="F20726" s="17">
        <v>8638878.0</v>
      </c>
      <c r="G20726" s="17">
        <v>3.6348037E7</v>
      </c>
      <c r="H20726" s="17">
        <v>4.4270026E7</v>
      </c>
    </row>
    <row r="20727">
      <c r="A20727" s="7" t="s">
        <v>42076</v>
      </c>
      <c r="B20727" s="17" t="s">
        <v>42077</v>
      </c>
      <c r="C20727" s="17">
        <v>2.0</v>
      </c>
      <c r="D20727" s="17">
        <v>1.725293E7</v>
      </c>
      <c r="E20727" s="17">
        <v>1.0089426E7</v>
      </c>
      <c r="F20727" s="17">
        <v>1.0089426E7</v>
      </c>
      <c r="G20727" s="17">
        <v>2.4416434E7</v>
      </c>
      <c r="H20727" s="17">
        <v>2.4416434E7</v>
      </c>
    </row>
    <row r="20728">
      <c r="A20728" s="7" t="s">
        <v>42076</v>
      </c>
      <c r="B20728" s="17" t="s">
        <v>42077</v>
      </c>
      <c r="C20728" s="17">
        <v>2.0</v>
      </c>
      <c r="D20728" s="17">
        <v>1.725293E7</v>
      </c>
      <c r="E20728" s="17">
        <v>1.0089426E7</v>
      </c>
      <c r="F20728" s="17">
        <v>1.0089426E7</v>
      </c>
      <c r="G20728" s="17">
        <v>2.4416434E7</v>
      </c>
      <c r="H20728" s="17">
        <v>2.4416434E7</v>
      </c>
    </row>
    <row r="20729">
      <c r="A20729" s="7" t="s">
        <v>42078</v>
      </c>
      <c r="B20729" s="17" t="s">
        <v>42079</v>
      </c>
      <c r="C20729" s="17">
        <v>4.0</v>
      </c>
      <c r="D20729" s="17">
        <v>1.192397075E7</v>
      </c>
      <c r="E20729" s="17">
        <v>7089413.0</v>
      </c>
      <c r="F20729" s="17">
        <v>8094400.0</v>
      </c>
      <c r="G20729" s="17">
        <v>1.2884737E7</v>
      </c>
      <c r="H20729" s="17">
        <v>1.9627333E7</v>
      </c>
    </row>
    <row r="20730">
      <c r="A20730" s="7" t="s">
        <v>42078</v>
      </c>
      <c r="B20730" s="17" t="s">
        <v>42079</v>
      </c>
      <c r="C20730" s="17">
        <v>4.0</v>
      </c>
      <c r="D20730" s="17">
        <v>1.192397075E7</v>
      </c>
      <c r="E20730" s="17">
        <v>7089413.0</v>
      </c>
      <c r="F20730" s="17">
        <v>8094400.0</v>
      </c>
      <c r="G20730" s="17">
        <v>1.2884737E7</v>
      </c>
      <c r="H20730" s="17">
        <v>1.9627333E7</v>
      </c>
    </row>
    <row r="20731">
      <c r="A20731" s="7" t="s">
        <v>42081</v>
      </c>
      <c r="B20731" s="17" t="s">
        <v>42082</v>
      </c>
      <c r="C20731" s="17">
        <v>6.0</v>
      </c>
      <c r="D20731" s="17">
        <v>8809476.667</v>
      </c>
      <c r="E20731" s="17">
        <v>3525211.0</v>
      </c>
      <c r="F20731" s="17">
        <v>7460545.0</v>
      </c>
      <c r="G20731" s="17">
        <v>7760100.0</v>
      </c>
      <c r="H20731" s="17">
        <v>2.461424E7</v>
      </c>
    </row>
    <row r="20732">
      <c r="A20732" s="7" t="s">
        <v>42081</v>
      </c>
      <c r="B20732" s="17" t="s">
        <v>42082</v>
      </c>
      <c r="C20732" s="17">
        <v>6.0</v>
      </c>
      <c r="D20732" s="17">
        <v>8809476.667</v>
      </c>
      <c r="E20732" s="17">
        <v>3525211.0</v>
      </c>
      <c r="F20732" s="17">
        <v>7460545.0</v>
      </c>
      <c r="G20732" s="17">
        <v>7760100.0</v>
      </c>
      <c r="H20732" s="17">
        <v>2.461424E7</v>
      </c>
    </row>
    <row r="20733">
      <c r="A20733" s="7" t="s">
        <v>42083</v>
      </c>
      <c r="B20733" s="17" t="s">
        <v>42084</v>
      </c>
      <c r="C20733" s="17">
        <v>6.0</v>
      </c>
      <c r="D20733" s="17">
        <v>1.092901567E7</v>
      </c>
      <c r="E20733" s="17">
        <v>9059129.0</v>
      </c>
      <c r="F20733" s="17">
        <v>9192728.0</v>
      </c>
      <c r="G20733" s="17">
        <v>1.1431577E7</v>
      </c>
      <c r="H20733" s="17">
        <v>1.7955191E7</v>
      </c>
    </row>
    <row r="20734">
      <c r="A20734" s="7" t="s">
        <v>42083</v>
      </c>
      <c r="B20734" s="17" t="s">
        <v>42084</v>
      </c>
      <c r="C20734" s="17">
        <v>6.0</v>
      </c>
      <c r="D20734" s="17">
        <v>1.092901567E7</v>
      </c>
      <c r="E20734" s="17">
        <v>9059129.0</v>
      </c>
      <c r="F20734" s="17">
        <v>9192728.0</v>
      </c>
      <c r="G20734" s="17">
        <v>1.1431577E7</v>
      </c>
      <c r="H20734" s="17">
        <v>1.7955191E7</v>
      </c>
    </row>
    <row r="20735">
      <c r="A20735" s="7" t="s">
        <v>42085</v>
      </c>
      <c r="B20735" s="17" t="s">
        <v>42086</v>
      </c>
      <c r="C20735" s="17">
        <v>2.0</v>
      </c>
      <c r="D20735" s="17">
        <v>1.1067837E7</v>
      </c>
      <c r="E20735" s="17">
        <v>1.0593789E7</v>
      </c>
      <c r="F20735" s="17">
        <v>1.0593789E7</v>
      </c>
      <c r="G20735" s="17">
        <v>1.1541885E7</v>
      </c>
      <c r="H20735" s="17">
        <v>1.1541885E7</v>
      </c>
    </row>
    <row r="20736">
      <c r="A20736" s="7" t="s">
        <v>42085</v>
      </c>
      <c r="B20736" s="17" t="s">
        <v>42086</v>
      </c>
      <c r="C20736" s="17">
        <v>2.0</v>
      </c>
      <c r="D20736" s="17">
        <v>1.1067837E7</v>
      </c>
      <c r="E20736" s="17">
        <v>1.0593789E7</v>
      </c>
      <c r="F20736" s="17">
        <v>1.0593789E7</v>
      </c>
      <c r="G20736" s="17">
        <v>1.1541885E7</v>
      </c>
      <c r="H20736" s="17">
        <v>1.1541885E7</v>
      </c>
    </row>
    <row r="20737">
      <c r="A20737" s="7" t="s">
        <v>42088</v>
      </c>
      <c r="B20737" s="17" t="s">
        <v>42089</v>
      </c>
      <c r="C20737" s="17">
        <v>4.0</v>
      </c>
      <c r="D20737" s="17">
        <v>1.0357376E7</v>
      </c>
      <c r="E20737" s="17">
        <v>4369000.0</v>
      </c>
      <c r="F20737" s="17">
        <v>9713233.0</v>
      </c>
      <c r="G20737" s="17">
        <v>1.3124771E7</v>
      </c>
      <c r="H20737" s="17">
        <v>1.42225E7</v>
      </c>
    </row>
    <row r="20738">
      <c r="A20738" s="7" t="s">
        <v>42088</v>
      </c>
      <c r="B20738" s="17" t="s">
        <v>42089</v>
      </c>
      <c r="C20738" s="17">
        <v>4.0</v>
      </c>
      <c r="D20738" s="17">
        <v>1.0357376E7</v>
      </c>
      <c r="E20738" s="17">
        <v>4369000.0</v>
      </c>
      <c r="F20738" s="17">
        <v>9713233.0</v>
      </c>
      <c r="G20738" s="17">
        <v>1.3124771E7</v>
      </c>
      <c r="H20738" s="17">
        <v>1.42225E7</v>
      </c>
    </row>
    <row r="20739">
      <c r="A20739" s="7" t="s">
        <v>42090</v>
      </c>
      <c r="B20739" s="17" t="s">
        <v>42091</v>
      </c>
      <c r="C20739" s="17">
        <v>4.0</v>
      </c>
      <c r="D20739" s="17">
        <v>1.1023078E7</v>
      </c>
      <c r="E20739" s="17">
        <v>5096260.0</v>
      </c>
      <c r="F20739" s="17">
        <v>6768183.0</v>
      </c>
      <c r="G20739" s="17">
        <v>1.4615253E7</v>
      </c>
      <c r="H20739" s="17">
        <v>1.7612616E7</v>
      </c>
    </row>
    <row r="20740">
      <c r="A20740" s="7" t="s">
        <v>42090</v>
      </c>
      <c r="B20740" s="17" t="s">
        <v>42091</v>
      </c>
      <c r="C20740" s="17">
        <v>4.0</v>
      </c>
      <c r="D20740" s="17">
        <v>1.1023078E7</v>
      </c>
      <c r="E20740" s="17">
        <v>5096260.0</v>
      </c>
      <c r="F20740" s="17">
        <v>6768183.0</v>
      </c>
      <c r="G20740" s="17">
        <v>1.4615253E7</v>
      </c>
      <c r="H20740" s="17">
        <v>1.7612616E7</v>
      </c>
    </row>
    <row r="20741">
      <c r="A20741" s="7" t="s">
        <v>42092</v>
      </c>
      <c r="B20741" s="17" t="s">
        <v>42093</v>
      </c>
      <c r="C20741" s="17">
        <v>2.0</v>
      </c>
      <c r="D20741" s="17">
        <v>2.15078825E7</v>
      </c>
      <c r="E20741" s="17">
        <v>1.5949565E7</v>
      </c>
      <c r="F20741" s="17">
        <v>1.5949565E7</v>
      </c>
      <c r="G20741" s="17">
        <v>2.70662E7</v>
      </c>
      <c r="H20741" s="17">
        <v>2.70662E7</v>
      </c>
    </row>
    <row r="20742">
      <c r="A20742" s="7" t="s">
        <v>42092</v>
      </c>
      <c r="B20742" s="17" t="s">
        <v>42093</v>
      </c>
      <c r="C20742" s="17">
        <v>2.0</v>
      </c>
      <c r="D20742" s="17">
        <v>2.15078825E7</v>
      </c>
      <c r="E20742" s="17">
        <v>1.5949565E7</v>
      </c>
      <c r="F20742" s="17">
        <v>1.5949565E7</v>
      </c>
      <c r="G20742" s="17">
        <v>2.70662E7</v>
      </c>
      <c r="H20742" s="17">
        <v>2.70662E7</v>
      </c>
    </row>
    <row r="20743">
      <c r="A20743" s="7" t="s">
        <v>42095</v>
      </c>
      <c r="B20743" s="17" t="s">
        <v>42096</v>
      </c>
      <c r="C20743" s="17">
        <v>1.0</v>
      </c>
      <c r="D20743" s="17">
        <v>6.4251082E7</v>
      </c>
      <c r="E20743" s="17">
        <v>6.4251082E7</v>
      </c>
      <c r="F20743" s="17">
        <v>6.4251082E7</v>
      </c>
      <c r="G20743" s="17">
        <v>6.4251082E7</v>
      </c>
      <c r="H20743" s="17">
        <v>6.4251082E7</v>
      </c>
    </row>
    <row r="20744">
      <c r="A20744" s="7" t="s">
        <v>42095</v>
      </c>
      <c r="B20744" s="17" t="s">
        <v>42096</v>
      </c>
      <c r="C20744" s="17">
        <v>1.0</v>
      </c>
      <c r="D20744" s="17">
        <v>6.4251082E7</v>
      </c>
      <c r="E20744" s="17">
        <v>6.4251082E7</v>
      </c>
      <c r="F20744" s="17">
        <v>6.4251082E7</v>
      </c>
      <c r="G20744" s="17">
        <v>6.4251082E7</v>
      </c>
      <c r="H20744" s="17">
        <v>6.4251082E7</v>
      </c>
    </row>
    <row r="20745">
      <c r="A20745" s="7" t="s">
        <v>42097</v>
      </c>
      <c r="B20745" s="17" t="s">
        <v>42098</v>
      </c>
      <c r="C20745" s="17">
        <v>3.0</v>
      </c>
      <c r="D20745" s="17">
        <v>6889460.667</v>
      </c>
      <c r="E20745" s="17">
        <v>6419278.0</v>
      </c>
      <c r="F20745" s="17">
        <v>7042000.0</v>
      </c>
      <c r="G20745" s="17">
        <v>7207104.0</v>
      </c>
      <c r="H20745" s="17">
        <v>7207104.0</v>
      </c>
    </row>
    <row r="20746">
      <c r="A20746" s="7" t="s">
        <v>42097</v>
      </c>
      <c r="B20746" s="17" t="s">
        <v>42098</v>
      </c>
      <c r="C20746" s="17">
        <v>3.0</v>
      </c>
      <c r="D20746" s="17">
        <v>6889460.667</v>
      </c>
      <c r="E20746" s="17">
        <v>6419278.0</v>
      </c>
      <c r="F20746" s="17">
        <v>7042000.0</v>
      </c>
      <c r="G20746" s="17">
        <v>7207104.0</v>
      </c>
      <c r="H20746" s="17">
        <v>7207104.0</v>
      </c>
    </row>
    <row r="20747">
      <c r="A20747" s="7" t="s">
        <v>42099</v>
      </c>
      <c r="B20747" s="17" t="s">
        <v>42100</v>
      </c>
      <c r="C20747" s="17">
        <v>1.0</v>
      </c>
      <c r="D20747" s="17">
        <v>1.0287781E7</v>
      </c>
      <c r="E20747" s="17">
        <v>1.0287781E7</v>
      </c>
      <c r="F20747" s="17">
        <v>1.0287781E7</v>
      </c>
      <c r="G20747" s="17">
        <v>1.0287781E7</v>
      </c>
      <c r="H20747" s="17">
        <v>1.0287781E7</v>
      </c>
    </row>
    <row r="20748">
      <c r="A20748" s="7" t="s">
        <v>42099</v>
      </c>
      <c r="B20748" s="17" t="s">
        <v>42100</v>
      </c>
      <c r="C20748" s="17">
        <v>1.0</v>
      </c>
      <c r="D20748" s="17">
        <v>1.0287781E7</v>
      </c>
      <c r="E20748" s="17">
        <v>1.0287781E7</v>
      </c>
      <c r="F20748" s="17">
        <v>1.0287781E7</v>
      </c>
      <c r="G20748" s="17">
        <v>1.0287781E7</v>
      </c>
      <c r="H20748" s="17">
        <v>1.0287781E7</v>
      </c>
    </row>
    <row r="20749">
      <c r="A20749" s="7" t="s">
        <v>42101</v>
      </c>
      <c r="B20749" s="17" t="s">
        <v>42102</v>
      </c>
      <c r="C20749" s="17">
        <v>1.0</v>
      </c>
      <c r="D20749" s="17">
        <v>1.3329649E7</v>
      </c>
      <c r="E20749" s="17">
        <v>1.3329649E7</v>
      </c>
      <c r="F20749" s="17">
        <v>1.3329649E7</v>
      </c>
      <c r="G20749" s="17">
        <v>1.3329649E7</v>
      </c>
      <c r="H20749" s="17">
        <v>1.3329649E7</v>
      </c>
    </row>
    <row r="20750">
      <c r="A20750" s="7" t="s">
        <v>42101</v>
      </c>
      <c r="B20750" s="17" t="s">
        <v>42102</v>
      </c>
      <c r="C20750" s="17">
        <v>1.0</v>
      </c>
      <c r="D20750" s="17">
        <v>1.3329649E7</v>
      </c>
      <c r="E20750" s="17">
        <v>1.3329649E7</v>
      </c>
      <c r="F20750" s="17">
        <v>1.3329649E7</v>
      </c>
      <c r="G20750" s="17">
        <v>1.3329649E7</v>
      </c>
      <c r="H20750" s="17">
        <v>1.3329649E7</v>
      </c>
    </row>
    <row r="20751">
      <c r="A20751" s="7" t="s">
        <v>42103</v>
      </c>
      <c r="B20751" s="17" t="s">
        <v>42104</v>
      </c>
      <c r="C20751" s="17">
        <v>1.0</v>
      </c>
      <c r="D20751" s="17">
        <v>2.2881653E7</v>
      </c>
      <c r="E20751" s="17">
        <v>2.2881653E7</v>
      </c>
      <c r="F20751" s="17">
        <v>2.2881653E7</v>
      </c>
      <c r="G20751" s="17">
        <v>2.2881653E7</v>
      </c>
      <c r="H20751" s="17">
        <v>2.2881653E7</v>
      </c>
    </row>
    <row r="20752">
      <c r="A20752" s="7" t="s">
        <v>42103</v>
      </c>
      <c r="B20752" s="17" t="s">
        <v>42104</v>
      </c>
      <c r="C20752" s="17">
        <v>1.0</v>
      </c>
      <c r="D20752" s="17">
        <v>2.2881653E7</v>
      </c>
      <c r="E20752" s="17">
        <v>2.2881653E7</v>
      </c>
      <c r="F20752" s="17">
        <v>2.2881653E7</v>
      </c>
      <c r="G20752" s="17">
        <v>2.2881653E7</v>
      </c>
      <c r="H20752" s="17">
        <v>2.2881653E7</v>
      </c>
    </row>
    <row r="20753">
      <c r="A20753" s="7" t="s">
        <v>42106</v>
      </c>
      <c r="B20753" s="17" t="s">
        <v>42107</v>
      </c>
      <c r="C20753" s="17">
        <v>2.0</v>
      </c>
      <c r="D20753" s="17">
        <v>2.1027506E7</v>
      </c>
      <c r="E20753" s="17">
        <v>1.9609501E7</v>
      </c>
      <c r="F20753" s="17">
        <v>1.9609501E7</v>
      </c>
      <c r="G20753" s="17">
        <v>2.2445511E7</v>
      </c>
      <c r="H20753" s="17">
        <v>2.2445511E7</v>
      </c>
    </row>
    <row r="20754">
      <c r="A20754" s="7" t="s">
        <v>42106</v>
      </c>
      <c r="B20754" s="17" t="s">
        <v>42107</v>
      </c>
      <c r="C20754" s="17">
        <v>2.0</v>
      </c>
      <c r="D20754" s="17">
        <v>2.1027506E7</v>
      </c>
      <c r="E20754" s="17">
        <v>1.9609501E7</v>
      </c>
      <c r="F20754" s="17">
        <v>1.9609501E7</v>
      </c>
      <c r="G20754" s="17">
        <v>2.2445511E7</v>
      </c>
      <c r="H20754" s="17">
        <v>2.2445511E7</v>
      </c>
    </row>
    <row r="20755">
      <c r="A20755" s="7" t="s">
        <v>42108</v>
      </c>
      <c r="B20755" s="17" t="s">
        <v>42109</v>
      </c>
      <c r="C20755" s="17">
        <v>2.0</v>
      </c>
      <c r="D20755" s="17">
        <v>1.19158335E7</v>
      </c>
      <c r="E20755" s="17">
        <v>1.1900958E7</v>
      </c>
      <c r="F20755" s="17">
        <v>1.1900958E7</v>
      </c>
      <c r="G20755" s="17">
        <v>1.1930709E7</v>
      </c>
      <c r="H20755" s="17">
        <v>1.1930709E7</v>
      </c>
    </row>
    <row r="20756">
      <c r="A20756" s="7" t="s">
        <v>42108</v>
      </c>
      <c r="B20756" s="17" t="s">
        <v>42109</v>
      </c>
      <c r="C20756" s="17">
        <v>2.0</v>
      </c>
      <c r="D20756" s="17">
        <v>1.19158335E7</v>
      </c>
      <c r="E20756" s="17">
        <v>1.1900958E7</v>
      </c>
      <c r="F20756" s="17">
        <v>1.1900958E7</v>
      </c>
      <c r="G20756" s="17">
        <v>1.1930709E7</v>
      </c>
      <c r="H20756" s="17">
        <v>1.1930709E7</v>
      </c>
    </row>
    <row r="20757">
      <c r="A20757" s="7" t="s">
        <v>42110</v>
      </c>
      <c r="B20757" s="17" t="s">
        <v>42111</v>
      </c>
      <c r="C20757" s="17">
        <v>4.0</v>
      </c>
      <c r="D20757" s="17">
        <v>1.8455867E7</v>
      </c>
      <c r="E20757" s="17">
        <v>8216162.0</v>
      </c>
      <c r="F20757" s="17">
        <v>1.3471142E7</v>
      </c>
      <c r="G20757" s="17">
        <v>2.4110969E7</v>
      </c>
      <c r="H20757" s="17">
        <v>2.8025195E7</v>
      </c>
    </row>
    <row r="20758">
      <c r="A20758" s="7" t="s">
        <v>42110</v>
      </c>
      <c r="B20758" s="17" t="s">
        <v>42111</v>
      </c>
      <c r="C20758" s="17">
        <v>4.0</v>
      </c>
      <c r="D20758" s="17">
        <v>1.8455867E7</v>
      </c>
      <c r="E20758" s="17">
        <v>8216162.0</v>
      </c>
      <c r="F20758" s="17">
        <v>1.3471142E7</v>
      </c>
      <c r="G20758" s="17">
        <v>2.4110969E7</v>
      </c>
      <c r="H20758" s="17">
        <v>2.8025195E7</v>
      </c>
    </row>
    <row r="20759">
      <c r="A20759" s="7" t="s">
        <v>42112</v>
      </c>
      <c r="B20759" s="17" t="s">
        <v>42113</v>
      </c>
      <c r="C20759" s="17">
        <v>2.0</v>
      </c>
      <c r="D20759" s="17">
        <v>1.4754056E7</v>
      </c>
      <c r="E20759" s="17">
        <v>8650180.0</v>
      </c>
      <c r="F20759" s="17">
        <v>8650180.0</v>
      </c>
      <c r="G20759" s="17">
        <v>2.0857932E7</v>
      </c>
      <c r="H20759" s="17">
        <v>2.0857932E7</v>
      </c>
    </row>
    <row r="20760">
      <c r="A20760" s="7" t="s">
        <v>42112</v>
      </c>
      <c r="B20760" s="17" t="s">
        <v>42113</v>
      </c>
      <c r="C20760" s="17">
        <v>2.0</v>
      </c>
      <c r="D20760" s="17">
        <v>1.4754056E7</v>
      </c>
      <c r="E20760" s="17">
        <v>8650180.0</v>
      </c>
      <c r="F20760" s="17">
        <v>8650180.0</v>
      </c>
      <c r="G20760" s="17">
        <v>2.0857932E7</v>
      </c>
      <c r="H20760" s="17">
        <v>2.0857932E7</v>
      </c>
    </row>
    <row r="20761">
      <c r="A20761" s="7" t="s">
        <v>42114</v>
      </c>
      <c r="B20761" s="17" t="s">
        <v>42115</v>
      </c>
      <c r="C20761" s="17">
        <v>2.0</v>
      </c>
      <c r="D20761" s="17">
        <v>2.39804615E7</v>
      </c>
      <c r="E20761" s="17">
        <v>1.7923753E7</v>
      </c>
      <c r="F20761" s="17">
        <v>1.7923753E7</v>
      </c>
      <c r="G20761" s="17">
        <v>3.003717E7</v>
      </c>
      <c r="H20761" s="17">
        <v>3.003717E7</v>
      </c>
    </row>
    <row r="20762">
      <c r="A20762" s="7" t="s">
        <v>42114</v>
      </c>
      <c r="B20762" s="17" t="s">
        <v>42115</v>
      </c>
      <c r="C20762" s="17">
        <v>2.0</v>
      </c>
      <c r="D20762" s="17">
        <v>2.39804615E7</v>
      </c>
      <c r="E20762" s="17">
        <v>1.7923753E7</v>
      </c>
      <c r="F20762" s="17">
        <v>1.7923753E7</v>
      </c>
      <c r="G20762" s="17">
        <v>3.003717E7</v>
      </c>
      <c r="H20762" s="17">
        <v>3.003717E7</v>
      </c>
    </row>
    <row r="20763">
      <c r="A20763" s="7" t="s">
        <v>42117</v>
      </c>
      <c r="B20763" s="17" t="s">
        <v>42118</v>
      </c>
      <c r="C20763" s="17">
        <v>13.0</v>
      </c>
      <c r="D20763" s="17">
        <v>1.462170369E7</v>
      </c>
      <c r="E20763" s="17">
        <v>6899499.0</v>
      </c>
      <c r="F20763" s="17">
        <v>9810023.0</v>
      </c>
      <c r="G20763" s="17">
        <v>1.7323179E7</v>
      </c>
      <c r="H20763" s="17">
        <v>2.0150458E7</v>
      </c>
    </row>
    <row r="20764">
      <c r="A20764" s="7" t="s">
        <v>42117</v>
      </c>
      <c r="B20764" s="17" t="s">
        <v>42118</v>
      </c>
      <c r="C20764" s="17">
        <v>13.0</v>
      </c>
      <c r="D20764" s="17">
        <v>1.462170369E7</v>
      </c>
      <c r="E20764" s="17">
        <v>6899499.0</v>
      </c>
      <c r="F20764" s="17">
        <v>9810023.0</v>
      </c>
      <c r="G20764" s="17">
        <v>1.7323179E7</v>
      </c>
      <c r="H20764" s="17">
        <v>2.0150458E7</v>
      </c>
    </row>
    <row r="20765">
      <c r="A20765" s="7" t="s">
        <v>42119</v>
      </c>
      <c r="B20765" s="17" t="s">
        <v>42120</v>
      </c>
      <c r="C20765" s="17">
        <v>2.0</v>
      </c>
      <c r="D20765" s="17">
        <v>6.72833E7</v>
      </c>
      <c r="E20765" s="17">
        <v>2.9280365E7</v>
      </c>
      <c r="F20765" s="17">
        <v>2.9280365E7</v>
      </c>
      <c r="G20765" s="17">
        <v>1.05286235E8</v>
      </c>
      <c r="H20765" s="17">
        <v>1.05286235E8</v>
      </c>
    </row>
    <row r="20766">
      <c r="A20766" s="7" t="s">
        <v>42119</v>
      </c>
      <c r="B20766" s="17" t="s">
        <v>42120</v>
      </c>
      <c r="C20766" s="17">
        <v>2.0</v>
      </c>
      <c r="D20766" s="17">
        <v>6.72833E7</v>
      </c>
      <c r="E20766" s="17">
        <v>2.9280365E7</v>
      </c>
      <c r="F20766" s="17">
        <v>2.9280365E7</v>
      </c>
      <c r="G20766" s="17">
        <v>1.05286235E8</v>
      </c>
      <c r="H20766" s="17">
        <v>1.05286235E8</v>
      </c>
    </row>
    <row r="20767">
      <c r="A20767" s="7" t="s">
        <v>42121</v>
      </c>
      <c r="B20767" s="17" t="s">
        <v>42122</v>
      </c>
      <c r="C20767" s="17">
        <v>2.0</v>
      </c>
      <c r="D20767" s="17">
        <v>1.11915435E7</v>
      </c>
      <c r="E20767" s="17">
        <v>1.0743992E7</v>
      </c>
      <c r="F20767" s="17">
        <v>1.0743992E7</v>
      </c>
      <c r="G20767" s="17">
        <v>1.1639095E7</v>
      </c>
      <c r="H20767" s="17">
        <v>1.1639095E7</v>
      </c>
    </row>
    <row r="20768">
      <c r="A20768" s="7" t="s">
        <v>42121</v>
      </c>
      <c r="B20768" s="17" t="s">
        <v>42122</v>
      </c>
      <c r="C20768" s="17">
        <v>2.0</v>
      </c>
      <c r="D20768" s="17">
        <v>1.11915435E7</v>
      </c>
      <c r="E20768" s="17">
        <v>1.0743992E7</v>
      </c>
      <c r="F20768" s="17">
        <v>1.0743992E7</v>
      </c>
      <c r="G20768" s="17">
        <v>1.1639095E7</v>
      </c>
      <c r="H20768" s="17">
        <v>1.1639095E7</v>
      </c>
    </row>
    <row r="20769">
      <c r="A20769" s="7" t="s">
        <v>42123</v>
      </c>
      <c r="B20769" s="17" t="s">
        <v>42124</v>
      </c>
      <c r="C20769" s="17">
        <v>6.0</v>
      </c>
      <c r="D20769" s="17">
        <v>1.000390133E7</v>
      </c>
      <c r="E20769" s="17">
        <v>6716190.0</v>
      </c>
      <c r="F20769" s="17">
        <v>8102871.0</v>
      </c>
      <c r="G20769" s="17">
        <v>1.3191188E7</v>
      </c>
      <c r="H20769" s="17">
        <v>1.5817939E7</v>
      </c>
    </row>
    <row r="20770">
      <c r="A20770" s="7" t="s">
        <v>42123</v>
      </c>
      <c r="B20770" s="17" t="s">
        <v>42124</v>
      </c>
      <c r="C20770" s="17">
        <v>6.0</v>
      </c>
      <c r="D20770" s="17">
        <v>1.000390133E7</v>
      </c>
      <c r="E20770" s="17">
        <v>6716190.0</v>
      </c>
      <c r="F20770" s="17">
        <v>8102871.0</v>
      </c>
      <c r="G20770" s="17">
        <v>1.3191188E7</v>
      </c>
      <c r="H20770" s="17">
        <v>1.5817939E7</v>
      </c>
    </row>
    <row r="20771">
      <c r="A20771" s="7" t="s">
        <v>42125</v>
      </c>
      <c r="B20771" s="17" t="s">
        <v>42126</v>
      </c>
      <c r="C20771" s="17">
        <v>18.0</v>
      </c>
      <c r="D20771" s="17">
        <v>1.251953122E7</v>
      </c>
      <c r="E20771" s="17">
        <v>8355900.0</v>
      </c>
      <c r="F20771" s="17">
        <v>9250475.0</v>
      </c>
      <c r="G20771" s="17">
        <v>1.8894902E7</v>
      </c>
      <c r="H20771" s="17">
        <v>2.09393E7</v>
      </c>
    </row>
    <row r="20772">
      <c r="A20772" s="7" t="s">
        <v>42125</v>
      </c>
      <c r="B20772" s="17" t="s">
        <v>42126</v>
      </c>
      <c r="C20772" s="17">
        <v>18.0</v>
      </c>
      <c r="D20772" s="17">
        <v>1.251953122E7</v>
      </c>
      <c r="E20772" s="17">
        <v>8355900.0</v>
      </c>
      <c r="F20772" s="17">
        <v>9250475.0</v>
      </c>
      <c r="G20772" s="17">
        <v>1.8894902E7</v>
      </c>
      <c r="H20772" s="17">
        <v>2.09393E7</v>
      </c>
    </row>
    <row r="20773">
      <c r="A20773" s="7" t="s">
        <v>42127</v>
      </c>
      <c r="B20773" s="17" t="s">
        <v>42128</v>
      </c>
      <c r="C20773" s="17">
        <v>7.0</v>
      </c>
      <c r="D20773" s="17">
        <v>1.1623644E7</v>
      </c>
      <c r="E20773" s="17">
        <v>9877940.0</v>
      </c>
      <c r="F20773" s="17">
        <v>1.024449E7</v>
      </c>
      <c r="G20773" s="17">
        <v>1.78271E7</v>
      </c>
      <c r="H20773" s="17">
        <v>1.9953842E7</v>
      </c>
    </row>
    <row r="20774">
      <c r="A20774" s="7" t="s">
        <v>42127</v>
      </c>
      <c r="B20774" s="17" t="s">
        <v>42128</v>
      </c>
      <c r="C20774" s="17">
        <v>7.0</v>
      </c>
      <c r="D20774" s="17">
        <v>1.1623644E7</v>
      </c>
      <c r="E20774" s="17">
        <v>9877940.0</v>
      </c>
      <c r="F20774" s="17">
        <v>1.024449E7</v>
      </c>
      <c r="G20774" s="17">
        <v>1.78271E7</v>
      </c>
      <c r="H20774" s="17">
        <v>1.9953842E7</v>
      </c>
    </row>
    <row r="20775">
      <c r="A20775" s="7" t="s">
        <v>42130</v>
      </c>
      <c r="B20775" s="17" t="s">
        <v>42131</v>
      </c>
      <c r="C20775" s="17">
        <v>30.0</v>
      </c>
      <c r="D20775" s="17">
        <v>1.687993713E7</v>
      </c>
      <c r="E20775" s="17">
        <v>7943970.0</v>
      </c>
      <c r="F20775" s="17">
        <v>1.1025876E7</v>
      </c>
      <c r="G20775" s="17">
        <v>1.4705232E7</v>
      </c>
      <c r="H20775" s="17">
        <v>3.0669767E7</v>
      </c>
    </row>
    <row r="20776">
      <c r="A20776" s="7" t="s">
        <v>42130</v>
      </c>
      <c r="B20776" s="17" t="s">
        <v>42131</v>
      </c>
      <c r="C20776" s="17">
        <v>30.0</v>
      </c>
      <c r="D20776" s="17">
        <v>1.687993713E7</v>
      </c>
      <c r="E20776" s="17">
        <v>7943970.0</v>
      </c>
      <c r="F20776" s="17">
        <v>1.1025876E7</v>
      </c>
      <c r="G20776" s="17">
        <v>1.4705232E7</v>
      </c>
      <c r="H20776" s="17">
        <v>3.0669767E7</v>
      </c>
    </row>
    <row r="20777">
      <c r="A20777" s="7" t="s">
        <v>42132</v>
      </c>
      <c r="B20777" s="17" t="s">
        <v>42133</v>
      </c>
      <c r="C20777" s="17">
        <v>6.0</v>
      </c>
      <c r="D20777" s="17">
        <v>1.35278875E7</v>
      </c>
      <c r="E20777" s="17">
        <v>9028666.0</v>
      </c>
      <c r="F20777" s="17">
        <v>1.03243E7</v>
      </c>
      <c r="G20777" s="17">
        <v>1.3704503E7</v>
      </c>
      <c r="H20777" s="17">
        <v>2.8166458E7</v>
      </c>
    </row>
    <row r="20778">
      <c r="A20778" s="7" t="s">
        <v>42132</v>
      </c>
      <c r="B20778" s="17" t="s">
        <v>42133</v>
      </c>
      <c r="C20778" s="17">
        <v>6.0</v>
      </c>
      <c r="D20778" s="17">
        <v>1.35278875E7</v>
      </c>
      <c r="E20778" s="17">
        <v>9028666.0</v>
      </c>
      <c r="F20778" s="17">
        <v>1.03243E7</v>
      </c>
      <c r="G20778" s="17">
        <v>1.3704503E7</v>
      </c>
      <c r="H20778" s="17">
        <v>2.8166458E7</v>
      </c>
    </row>
    <row r="20779">
      <c r="A20779" s="7" t="s">
        <v>42134</v>
      </c>
      <c r="B20779" s="17" t="s">
        <v>42135</v>
      </c>
      <c r="C20779" s="17">
        <v>1.0</v>
      </c>
      <c r="D20779" s="17">
        <v>2.174108E7</v>
      </c>
      <c r="E20779" s="17">
        <v>2.174108E7</v>
      </c>
      <c r="F20779" s="17">
        <v>2.174108E7</v>
      </c>
      <c r="G20779" s="17">
        <v>2.174108E7</v>
      </c>
      <c r="H20779" s="17">
        <v>2.174108E7</v>
      </c>
    </row>
    <row r="20780">
      <c r="A20780" s="7" t="s">
        <v>42134</v>
      </c>
      <c r="B20780" s="17" t="s">
        <v>42135</v>
      </c>
      <c r="C20780" s="17">
        <v>1.0</v>
      </c>
      <c r="D20780" s="17">
        <v>2.174108E7</v>
      </c>
      <c r="E20780" s="17">
        <v>2.174108E7</v>
      </c>
      <c r="F20780" s="17">
        <v>2.174108E7</v>
      </c>
      <c r="G20780" s="17">
        <v>2.174108E7</v>
      </c>
      <c r="H20780" s="17">
        <v>2.174108E7</v>
      </c>
    </row>
    <row r="20781">
      <c r="A20781" s="7" t="s">
        <v>42136</v>
      </c>
      <c r="B20781" s="17" t="s">
        <v>42137</v>
      </c>
      <c r="C20781" s="17">
        <v>5.0</v>
      </c>
      <c r="D20781" s="17">
        <v>7911050.6</v>
      </c>
      <c r="E20781" s="17">
        <v>6401290.0</v>
      </c>
      <c r="F20781" s="17">
        <v>8698090.0</v>
      </c>
      <c r="G20781" s="17">
        <v>8917895.0</v>
      </c>
      <c r="H20781" s="17">
        <v>9865145.0</v>
      </c>
    </row>
    <row r="20782">
      <c r="A20782" s="7" t="s">
        <v>42136</v>
      </c>
      <c r="B20782" s="17" t="s">
        <v>42137</v>
      </c>
      <c r="C20782" s="17">
        <v>5.0</v>
      </c>
      <c r="D20782" s="17">
        <v>7911050.6</v>
      </c>
      <c r="E20782" s="17">
        <v>6401290.0</v>
      </c>
      <c r="F20782" s="17">
        <v>8698090.0</v>
      </c>
      <c r="G20782" s="17">
        <v>8917895.0</v>
      </c>
      <c r="H20782" s="17">
        <v>9865145.0</v>
      </c>
    </row>
    <row r="20783">
      <c r="A20783" s="7" t="s">
        <v>42139</v>
      </c>
      <c r="B20783" s="17" t="s">
        <v>42140</v>
      </c>
      <c r="C20783" s="17">
        <v>5.0</v>
      </c>
      <c r="D20783" s="17">
        <v>9693294.0</v>
      </c>
      <c r="E20783" s="17">
        <v>7031073.0</v>
      </c>
      <c r="F20783" s="17">
        <v>9155097.0</v>
      </c>
      <c r="G20783" s="17">
        <v>1.2761E7</v>
      </c>
      <c r="H20783" s="17">
        <v>1.38393E7</v>
      </c>
    </row>
    <row r="20784">
      <c r="A20784" s="7" t="s">
        <v>42139</v>
      </c>
      <c r="B20784" s="17" t="s">
        <v>42140</v>
      </c>
      <c r="C20784" s="17">
        <v>5.0</v>
      </c>
      <c r="D20784" s="17">
        <v>9693294.0</v>
      </c>
      <c r="E20784" s="17">
        <v>7031073.0</v>
      </c>
      <c r="F20784" s="17">
        <v>9155097.0</v>
      </c>
      <c r="G20784" s="17">
        <v>1.2761E7</v>
      </c>
      <c r="H20784" s="17">
        <v>1.38393E7</v>
      </c>
    </row>
    <row r="20785">
      <c r="A20785" s="7" t="s">
        <v>42141</v>
      </c>
      <c r="B20785" s="17" t="s">
        <v>42142</v>
      </c>
      <c r="C20785" s="17">
        <v>15.0</v>
      </c>
      <c r="D20785" s="17">
        <v>1.267147507E7</v>
      </c>
      <c r="E20785" s="17">
        <v>7533541.0</v>
      </c>
      <c r="F20785" s="17">
        <v>8797379.0</v>
      </c>
      <c r="G20785" s="17">
        <v>1.3103934E7</v>
      </c>
      <c r="H20785" s="17">
        <v>2.92449E7</v>
      </c>
    </row>
    <row r="20786">
      <c r="A20786" s="7" t="s">
        <v>42141</v>
      </c>
      <c r="B20786" s="17" t="s">
        <v>42142</v>
      </c>
      <c r="C20786" s="17">
        <v>15.0</v>
      </c>
      <c r="D20786" s="17">
        <v>1.267147507E7</v>
      </c>
      <c r="E20786" s="17">
        <v>7533541.0</v>
      </c>
      <c r="F20786" s="17">
        <v>8797379.0</v>
      </c>
      <c r="G20786" s="17">
        <v>1.3103934E7</v>
      </c>
      <c r="H20786" s="17">
        <v>2.92449E7</v>
      </c>
    </row>
    <row r="20787">
      <c r="A20787" s="7" t="s">
        <v>42143</v>
      </c>
      <c r="B20787" s="17" t="s">
        <v>42144</v>
      </c>
      <c r="C20787" s="17">
        <v>12.0</v>
      </c>
      <c r="D20787" s="17">
        <v>1.789689192E7</v>
      </c>
      <c r="E20787" s="17">
        <v>1.0174428E7</v>
      </c>
      <c r="F20787" s="17">
        <v>1.300564E7</v>
      </c>
      <c r="G20787" s="17">
        <v>1.4597681E7</v>
      </c>
      <c r="H20787" s="17">
        <v>2.42195E7</v>
      </c>
    </row>
    <row r="20788">
      <c r="A20788" s="7" t="s">
        <v>42143</v>
      </c>
      <c r="B20788" s="17" t="s">
        <v>42144</v>
      </c>
      <c r="C20788" s="17">
        <v>12.0</v>
      </c>
      <c r="D20788" s="17">
        <v>1.789689192E7</v>
      </c>
      <c r="E20788" s="17">
        <v>1.0174428E7</v>
      </c>
      <c r="F20788" s="17">
        <v>1.300564E7</v>
      </c>
      <c r="G20788" s="17">
        <v>1.4597681E7</v>
      </c>
      <c r="H20788" s="17">
        <v>2.42195E7</v>
      </c>
    </row>
    <row r="20789">
      <c r="A20789" s="7" t="s">
        <v>42145</v>
      </c>
      <c r="B20789" s="17" t="s">
        <v>42146</v>
      </c>
      <c r="C20789" s="17">
        <v>62.0</v>
      </c>
      <c r="D20789" s="17">
        <v>2.377132568E7</v>
      </c>
      <c r="E20789" s="17">
        <v>8770072.0</v>
      </c>
      <c r="F20789" s="17">
        <v>1.3904095E7</v>
      </c>
      <c r="G20789" s="17">
        <v>2.515143E7</v>
      </c>
      <c r="H20789" s="17">
        <v>4.743114E7</v>
      </c>
    </row>
    <row r="20790">
      <c r="A20790" s="7" t="s">
        <v>42145</v>
      </c>
      <c r="B20790" s="17" t="s">
        <v>42146</v>
      </c>
      <c r="C20790" s="17">
        <v>62.0</v>
      </c>
      <c r="D20790" s="17">
        <v>2.377132568E7</v>
      </c>
      <c r="E20790" s="17">
        <v>8770072.0</v>
      </c>
      <c r="F20790" s="17">
        <v>1.3904095E7</v>
      </c>
      <c r="G20790" s="17">
        <v>2.515143E7</v>
      </c>
      <c r="H20790" s="17">
        <v>4.743114E7</v>
      </c>
    </row>
    <row r="20791">
      <c r="A20791" s="7" t="s">
        <v>42147</v>
      </c>
      <c r="B20791" s="17" t="s">
        <v>42148</v>
      </c>
      <c r="C20791" s="17">
        <v>14.0</v>
      </c>
      <c r="D20791" s="17">
        <v>1.709492171E7</v>
      </c>
      <c r="E20791" s="17">
        <v>1.1865781E7</v>
      </c>
      <c r="F20791" s="17">
        <v>1.3692545E7</v>
      </c>
      <c r="G20791" s="17">
        <v>2.3921112E7</v>
      </c>
      <c r="H20791" s="17">
        <v>2.5904073E7</v>
      </c>
    </row>
    <row r="20792">
      <c r="A20792" s="7" t="s">
        <v>42147</v>
      </c>
      <c r="B20792" s="17" t="s">
        <v>42148</v>
      </c>
      <c r="C20792" s="17">
        <v>14.0</v>
      </c>
      <c r="D20792" s="17">
        <v>1.709492171E7</v>
      </c>
      <c r="E20792" s="17">
        <v>1.1865781E7</v>
      </c>
      <c r="F20792" s="17">
        <v>1.3692545E7</v>
      </c>
      <c r="G20792" s="17">
        <v>2.3921112E7</v>
      </c>
      <c r="H20792" s="17">
        <v>2.5904073E7</v>
      </c>
    </row>
    <row r="20793">
      <c r="A20793" s="7" t="s">
        <v>42149</v>
      </c>
      <c r="B20793" s="17" t="s">
        <v>42150</v>
      </c>
      <c r="C20793" s="17">
        <v>1.0</v>
      </c>
      <c r="D20793" s="17">
        <v>5.912803E7</v>
      </c>
      <c r="E20793" s="17">
        <v>5.912803E7</v>
      </c>
      <c r="F20793" s="17">
        <v>5.912803E7</v>
      </c>
      <c r="G20793" s="17">
        <v>5.912803E7</v>
      </c>
      <c r="H20793" s="17">
        <v>5.912803E7</v>
      </c>
    </row>
    <row r="20794">
      <c r="A20794" s="7" t="s">
        <v>42149</v>
      </c>
      <c r="B20794" s="17" t="s">
        <v>42150</v>
      </c>
      <c r="C20794" s="17">
        <v>1.0</v>
      </c>
      <c r="D20794" s="17">
        <v>5.912803E7</v>
      </c>
      <c r="E20794" s="17">
        <v>5.912803E7</v>
      </c>
      <c r="F20794" s="17">
        <v>5.912803E7</v>
      </c>
      <c r="G20794" s="17">
        <v>5.912803E7</v>
      </c>
      <c r="H20794" s="17">
        <v>5.912803E7</v>
      </c>
    </row>
    <row r="20795">
      <c r="A20795" s="7" t="s">
        <v>42151</v>
      </c>
      <c r="B20795" s="17" t="s">
        <v>42152</v>
      </c>
      <c r="C20795" s="17">
        <v>1.0</v>
      </c>
      <c r="D20795" s="17">
        <v>9217014.0</v>
      </c>
      <c r="E20795" s="17">
        <v>9217014.0</v>
      </c>
      <c r="F20795" s="17">
        <v>9217014.0</v>
      </c>
      <c r="G20795" s="17">
        <v>9217014.0</v>
      </c>
      <c r="H20795" s="17">
        <v>9217014.0</v>
      </c>
    </row>
    <row r="20796">
      <c r="A20796" s="7" t="s">
        <v>42151</v>
      </c>
      <c r="B20796" s="17" t="s">
        <v>42152</v>
      </c>
      <c r="C20796" s="17">
        <v>1.0</v>
      </c>
      <c r="D20796" s="17">
        <v>9217014.0</v>
      </c>
      <c r="E20796" s="17">
        <v>9217014.0</v>
      </c>
      <c r="F20796" s="17">
        <v>9217014.0</v>
      </c>
      <c r="G20796" s="17">
        <v>9217014.0</v>
      </c>
      <c r="H20796" s="17">
        <v>9217014.0</v>
      </c>
    </row>
    <row r="20797">
      <c r="A20797" s="7" t="s">
        <v>42153</v>
      </c>
      <c r="B20797" s="17" t="s">
        <v>42154</v>
      </c>
      <c r="C20797" s="17">
        <v>6.0</v>
      </c>
      <c r="D20797" s="17">
        <v>9951087.667</v>
      </c>
      <c r="E20797" s="17">
        <v>5954927.0</v>
      </c>
      <c r="F20797" s="17">
        <v>6363109.0</v>
      </c>
      <c r="G20797" s="17">
        <v>1.5194565E7</v>
      </c>
      <c r="H20797" s="17">
        <v>1.57804E7</v>
      </c>
    </row>
    <row r="20798">
      <c r="A20798" s="7" t="s">
        <v>42153</v>
      </c>
      <c r="B20798" s="17" t="s">
        <v>42154</v>
      </c>
      <c r="C20798" s="17">
        <v>6.0</v>
      </c>
      <c r="D20798" s="17">
        <v>9951087.667</v>
      </c>
      <c r="E20798" s="17">
        <v>5954927.0</v>
      </c>
      <c r="F20798" s="17">
        <v>6363109.0</v>
      </c>
      <c r="G20798" s="17">
        <v>1.5194565E7</v>
      </c>
      <c r="H20798" s="17">
        <v>1.57804E7</v>
      </c>
    </row>
    <row r="20799">
      <c r="A20799" s="7" t="s">
        <v>42155</v>
      </c>
      <c r="B20799" s="17" t="s">
        <v>42156</v>
      </c>
      <c r="C20799" s="17">
        <v>53.0</v>
      </c>
      <c r="D20799" s="17">
        <v>1.40351297E7</v>
      </c>
      <c r="E20799" s="17">
        <v>6589240.0</v>
      </c>
      <c r="F20799" s="17">
        <v>1.0984086E7</v>
      </c>
      <c r="G20799" s="17">
        <v>1.3750539E7</v>
      </c>
      <c r="H20799" s="17">
        <v>2.8131741E7</v>
      </c>
    </row>
    <row r="20800">
      <c r="A20800" s="7" t="s">
        <v>42155</v>
      </c>
      <c r="B20800" s="17" t="s">
        <v>42156</v>
      </c>
      <c r="C20800" s="17">
        <v>53.0</v>
      </c>
      <c r="D20800" s="17">
        <v>1.40351297E7</v>
      </c>
      <c r="E20800" s="17">
        <v>6589240.0</v>
      </c>
      <c r="F20800" s="17">
        <v>1.0984086E7</v>
      </c>
      <c r="G20800" s="17">
        <v>1.3750539E7</v>
      </c>
      <c r="H20800" s="17">
        <v>2.8131741E7</v>
      </c>
    </row>
    <row r="20801">
      <c r="A20801" s="7" t="s">
        <v>42157</v>
      </c>
      <c r="B20801" s="17" t="s">
        <v>42158</v>
      </c>
      <c r="C20801" s="17">
        <v>50.0</v>
      </c>
      <c r="D20801" s="17">
        <v>1.197302286E7</v>
      </c>
      <c r="E20801" s="17">
        <v>7454938.0</v>
      </c>
      <c r="F20801" s="17">
        <v>1.003035E7</v>
      </c>
      <c r="G20801" s="17">
        <v>1.2621684E7</v>
      </c>
      <c r="H20801" s="17">
        <v>1.7034611E7</v>
      </c>
    </row>
    <row r="20802">
      <c r="A20802" s="7" t="s">
        <v>42157</v>
      </c>
      <c r="B20802" s="17" t="s">
        <v>42158</v>
      </c>
      <c r="C20802" s="17">
        <v>50.0</v>
      </c>
      <c r="D20802" s="17">
        <v>1.197302286E7</v>
      </c>
      <c r="E20802" s="17">
        <v>7454938.0</v>
      </c>
      <c r="F20802" s="17">
        <v>1.003035E7</v>
      </c>
      <c r="G20802" s="17">
        <v>1.2621684E7</v>
      </c>
      <c r="H20802" s="17">
        <v>1.7034611E7</v>
      </c>
    </row>
    <row r="20803">
      <c r="A20803" s="7" t="s">
        <v>42160</v>
      </c>
      <c r="B20803" s="17" t="s">
        <v>42161</v>
      </c>
      <c r="C20803" s="17">
        <v>5.0</v>
      </c>
      <c r="D20803" s="17">
        <v>1.01078716E7</v>
      </c>
      <c r="E20803" s="17">
        <v>5840000.0</v>
      </c>
      <c r="F20803" s="17">
        <v>7887435.0</v>
      </c>
      <c r="G20803" s="17">
        <v>1.2335505E7</v>
      </c>
      <c r="H20803" s="17">
        <v>1.8917918E7</v>
      </c>
    </row>
    <row r="20804">
      <c r="A20804" s="7" t="s">
        <v>42160</v>
      </c>
      <c r="B20804" s="17" t="s">
        <v>42161</v>
      </c>
      <c r="C20804" s="17">
        <v>5.0</v>
      </c>
      <c r="D20804" s="17">
        <v>1.01078716E7</v>
      </c>
      <c r="E20804" s="17">
        <v>5840000.0</v>
      </c>
      <c r="F20804" s="17">
        <v>7887435.0</v>
      </c>
      <c r="G20804" s="17">
        <v>1.2335505E7</v>
      </c>
      <c r="H20804" s="17">
        <v>1.8917918E7</v>
      </c>
    </row>
    <row r="20805">
      <c r="A20805" s="7" t="s">
        <v>42162</v>
      </c>
      <c r="B20805" s="17" t="s">
        <v>42163</v>
      </c>
      <c r="C20805" s="17">
        <v>5.0</v>
      </c>
      <c r="D20805" s="17">
        <v>1.89320284E7</v>
      </c>
      <c r="E20805" s="17">
        <v>1.0937168E7</v>
      </c>
      <c r="F20805" s="17">
        <v>2.180425E7</v>
      </c>
      <c r="G20805" s="17">
        <v>2.7296511E7</v>
      </c>
      <c r="H20805" s="17">
        <v>2.95196E7</v>
      </c>
    </row>
    <row r="20806">
      <c r="A20806" s="7" t="s">
        <v>42162</v>
      </c>
      <c r="B20806" s="17" t="s">
        <v>42163</v>
      </c>
      <c r="C20806" s="17">
        <v>5.0</v>
      </c>
      <c r="D20806" s="17">
        <v>1.89320284E7</v>
      </c>
      <c r="E20806" s="17">
        <v>1.0937168E7</v>
      </c>
      <c r="F20806" s="17">
        <v>2.180425E7</v>
      </c>
      <c r="G20806" s="17">
        <v>2.7296511E7</v>
      </c>
      <c r="H20806" s="17">
        <v>2.95196E7</v>
      </c>
    </row>
    <row r="20807">
      <c r="A20807" s="7" t="s">
        <v>42164</v>
      </c>
      <c r="B20807" s="17" t="s">
        <v>42165</v>
      </c>
      <c r="C20807" s="17">
        <v>4.0</v>
      </c>
      <c r="D20807" s="17">
        <v>2.259122725E7</v>
      </c>
      <c r="E20807" s="17">
        <v>2294485.0</v>
      </c>
      <c r="F20807" s="17">
        <v>1.2308605E7</v>
      </c>
      <c r="G20807" s="17">
        <v>1.520944E7</v>
      </c>
      <c r="H20807" s="17">
        <v>6.0552379E7</v>
      </c>
    </row>
    <row r="20808">
      <c r="A20808" s="7" t="s">
        <v>42164</v>
      </c>
      <c r="B20808" s="17" t="s">
        <v>42165</v>
      </c>
      <c r="C20808" s="17">
        <v>4.0</v>
      </c>
      <c r="D20808" s="17">
        <v>2.259122725E7</v>
      </c>
      <c r="E20808" s="17">
        <v>2294485.0</v>
      </c>
      <c r="F20808" s="17">
        <v>1.2308605E7</v>
      </c>
      <c r="G20808" s="17">
        <v>1.520944E7</v>
      </c>
      <c r="H20808" s="17">
        <v>6.0552379E7</v>
      </c>
    </row>
    <row r="20809">
      <c r="A20809" s="7" t="s">
        <v>42166</v>
      </c>
      <c r="B20809" s="17" t="s">
        <v>42167</v>
      </c>
      <c r="C20809" s="17">
        <v>9.0</v>
      </c>
      <c r="D20809" s="17">
        <v>1.523092978E7</v>
      </c>
      <c r="E20809" s="17">
        <v>5620937.0</v>
      </c>
      <c r="F20809" s="17">
        <v>8315429.0</v>
      </c>
      <c r="G20809" s="17">
        <v>2.5927725E7</v>
      </c>
      <c r="H20809" s="17">
        <v>3.716245E7</v>
      </c>
    </row>
    <row r="20810">
      <c r="A20810" s="7" t="s">
        <v>42166</v>
      </c>
      <c r="B20810" s="17" t="s">
        <v>42167</v>
      </c>
      <c r="C20810" s="17">
        <v>9.0</v>
      </c>
      <c r="D20810" s="17">
        <v>1.523092978E7</v>
      </c>
      <c r="E20810" s="17">
        <v>5620937.0</v>
      </c>
      <c r="F20810" s="17">
        <v>8315429.0</v>
      </c>
      <c r="G20810" s="17">
        <v>2.5927725E7</v>
      </c>
      <c r="H20810" s="17">
        <v>3.716245E7</v>
      </c>
    </row>
    <row r="20811">
      <c r="A20811" s="7" t="s">
        <v>42168</v>
      </c>
      <c r="B20811" s="17" t="s">
        <v>42170</v>
      </c>
      <c r="C20811" s="17">
        <v>28.0</v>
      </c>
      <c r="D20811" s="17">
        <v>1.321970089E7</v>
      </c>
      <c r="E20811" s="17">
        <v>7668639.0</v>
      </c>
      <c r="F20811" s="17">
        <v>1.1670456E7</v>
      </c>
      <c r="G20811" s="17">
        <v>1.7199254E7</v>
      </c>
      <c r="H20811" s="17">
        <v>2.86018E7</v>
      </c>
    </row>
    <row r="20812">
      <c r="A20812" s="7" t="s">
        <v>42168</v>
      </c>
      <c r="B20812" s="17" t="s">
        <v>42170</v>
      </c>
      <c r="C20812" s="17">
        <v>28.0</v>
      </c>
      <c r="D20812" s="17">
        <v>1.321970089E7</v>
      </c>
      <c r="E20812" s="17">
        <v>7668639.0</v>
      </c>
      <c r="F20812" s="17">
        <v>1.1670456E7</v>
      </c>
      <c r="G20812" s="17">
        <v>1.7199254E7</v>
      </c>
      <c r="H20812" s="17">
        <v>2.86018E7</v>
      </c>
    </row>
    <row r="20813">
      <c r="A20813" s="7" t="s">
        <v>42171</v>
      </c>
      <c r="B20813" s="17" t="s">
        <v>42172</v>
      </c>
      <c r="C20813" s="17">
        <v>16.0</v>
      </c>
      <c r="D20813" s="17">
        <v>1.228809694E7</v>
      </c>
      <c r="E20813" s="17">
        <v>7453776.0</v>
      </c>
      <c r="F20813" s="17">
        <v>1.0741681E7</v>
      </c>
      <c r="G20813" s="17">
        <v>1.4919568E7</v>
      </c>
      <c r="H20813" s="17">
        <v>1.8351246E7</v>
      </c>
    </row>
    <row r="20814">
      <c r="A20814" s="7" t="s">
        <v>42171</v>
      </c>
      <c r="B20814" s="17" t="s">
        <v>42172</v>
      </c>
      <c r="C20814" s="17">
        <v>16.0</v>
      </c>
      <c r="D20814" s="17">
        <v>1.228809694E7</v>
      </c>
      <c r="E20814" s="17">
        <v>7453776.0</v>
      </c>
      <c r="F20814" s="17">
        <v>1.0741681E7</v>
      </c>
      <c r="G20814" s="17">
        <v>1.4919568E7</v>
      </c>
      <c r="H20814" s="17">
        <v>1.8351246E7</v>
      </c>
    </row>
    <row r="20815">
      <c r="A20815" s="7" t="s">
        <v>42173</v>
      </c>
      <c r="B20815" s="17" t="s">
        <v>42174</v>
      </c>
      <c r="C20815" s="17">
        <v>1.0</v>
      </c>
      <c r="D20815" s="17">
        <v>5493021.0</v>
      </c>
      <c r="E20815" s="17">
        <v>5493021.0</v>
      </c>
      <c r="F20815" s="17">
        <v>5493021.0</v>
      </c>
      <c r="G20815" s="17">
        <v>5493021.0</v>
      </c>
      <c r="H20815" s="17">
        <v>5493021.0</v>
      </c>
    </row>
    <row r="20816">
      <c r="A20816" s="7" t="s">
        <v>42173</v>
      </c>
      <c r="B20816" s="17" t="s">
        <v>42174</v>
      </c>
      <c r="C20816" s="17">
        <v>1.0</v>
      </c>
      <c r="D20816" s="17">
        <v>5493021.0</v>
      </c>
      <c r="E20816" s="17">
        <v>5493021.0</v>
      </c>
      <c r="F20816" s="17">
        <v>5493021.0</v>
      </c>
      <c r="G20816" s="17">
        <v>5493021.0</v>
      </c>
      <c r="H20816" s="17">
        <v>5493021.0</v>
      </c>
    </row>
    <row r="20817">
      <c r="A20817" s="7" t="s">
        <v>42175</v>
      </c>
      <c r="B20817" s="17" t="s">
        <v>42176</v>
      </c>
      <c r="C20817" s="17">
        <v>1.0</v>
      </c>
      <c r="D20817" s="17">
        <v>8696566.0</v>
      </c>
      <c r="E20817" s="17">
        <v>8696566.0</v>
      </c>
      <c r="F20817" s="17">
        <v>8696566.0</v>
      </c>
      <c r="G20817" s="17">
        <v>8696566.0</v>
      </c>
      <c r="H20817" s="17">
        <v>8696566.0</v>
      </c>
    </row>
    <row r="20818">
      <c r="A20818" s="7" t="s">
        <v>42175</v>
      </c>
      <c r="B20818" s="17" t="s">
        <v>42176</v>
      </c>
      <c r="C20818" s="17">
        <v>1.0</v>
      </c>
      <c r="D20818" s="17">
        <v>8696566.0</v>
      </c>
      <c r="E20818" s="17">
        <v>8696566.0</v>
      </c>
      <c r="F20818" s="17">
        <v>8696566.0</v>
      </c>
      <c r="G20818" s="17">
        <v>8696566.0</v>
      </c>
      <c r="H20818" s="17">
        <v>8696566.0</v>
      </c>
    </row>
    <row r="20819">
      <c r="A20819" s="7" t="s">
        <v>42177</v>
      </c>
      <c r="B20819" s="17" t="s">
        <v>42178</v>
      </c>
      <c r="C20819" s="17">
        <v>1.0</v>
      </c>
      <c r="D20819" s="17">
        <v>9220517.0</v>
      </c>
      <c r="E20819" s="17">
        <v>9220517.0</v>
      </c>
      <c r="F20819" s="17">
        <v>9220517.0</v>
      </c>
      <c r="G20819" s="17">
        <v>9220517.0</v>
      </c>
      <c r="H20819" s="17">
        <v>9220517.0</v>
      </c>
    </row>
    <row r="20820">
      <c r="A20820" s="7" t="s">
        <v>42177</v>
      </c>
      <c r="B20820" s="17" t="s">
        <v>42178</v>
      </c>
      <c r="C20820" s="17">
        <v>1.0</v>
      </c>
      <c r="D20820" s="17">
        <v>9220517.0</v>
      </c>
      <c r="E20820" s="17">
        <v>9220517.0</v>
      </c>
      <c r="F20820" s="17">
        <v>9220517.0</v>
      </c>
      <c r="G20820" s="17">
        <v>9220517.0</v>
      </c>
      <c r="H20820" s="17">
        <v>9220517.0</v>
      </c>
    </row>
    <row r="20821">
      <c r="A20821" s="7" t="s">
        <v>42179</v>
      </c>
      <c r="B20821" s="17" t="s">
        <v>42181</v>
      </c>
      <c r="C20821" s="17">
        <v>1.0</v>
      </c>
      <c r="D20821" s="17">
        <v>7840800.0</v>
      </c>
      <c r="E20821" s="17">
        <v>7840800.0</v>
      </c>
      <c r="F20821" s="17">
        <v>7840800.0</v>
      </c>
      <c r="G20821" s="17">
        <v>7840800.0</v>
      </c>
      <c r="H20821" s="17">
        <v>7840800.0</v>
      </c>
    </row>
    <row r="20822">
      <c r="A20822" s="7" t="s">
        <v>42179</v>
      </c>
      <c r="B20822" s="17" t="s">
        <v>42181</v>
      </c>
      <c r="C20822" s="17">
        <v>1.0</v>
      </c>
      <c r="D20822" s="17">
        <v>7840800.0</v>
      </c>
      <c r="E20822" s="17">
        <v>7840800.0</v>
      </c>
      <c r="F20822" s="17">
        <v>7840800.0</v>
      </c>
      <c r="G20822" s="17">
        <v>7840800.0</v>
      </c>
      <c r="H20822" s="17">
        <v>7840800.0</v>
      </c>
    </row>
    <row r="20823">
      <c r="A20823" s="7" t="s">
        <v>42182</v>
      </c>
      <c r="B20823" s="17" t="s">
        <v>42183</v>
      </c>
      <c r="C20823" s="17">
        <v>1.0</v>
      </c>
      <c r="D20823" s="17">
        <v>1.649454E7</v>
      </c>
      <c r="E20823" s="17">
        <v>1.649454E7</v>
      </c>
      <c r="F20823" s="17">
        <v>1.649454E7</v>
      </c>
      <c r="G20823" s="17">
        <v>1.649454E7</v>
      </c>
      <c r="H20823" s="17">
        <v>1.649454E7</v>
      </c>
    </row>
    <row r="20824">
      <c r="A20824" s="7" t="s">
        <v>42182</v>
      </c>
      <c r="B20824" s="17" t="s">
        <v>42183</v>
      </c>
      <c r="C20824" s="17">
        <v>1.0</v>
      </c>
      <c r="D20824" s="17">
        <v>1.649454E7</v>
      </c>
      <c r="E20824" s="17">
        <v>1.649454E7</v>
      </c>
      <c r="F20824" s="17">
        <v>1.649454E7</v>
      </c>
      <c r="G20824" s="17">
        <v>1.649454E7</v>
      </c>
      <c r="H20824" s="17">
        <v>1.649454E7</v>
      </c>
    </row>
    <row r="20825">
      <c r="A20825" s="7" t="s">
        <v>42184</v>
      </c>
      <c r="B20825" s="17" t="s">
        <v>42185</v>
      </c>
      <c r="C20825" s="17">
        <v>27.0</v>
      </c>
      <c r="D20825" s="17">
        <v>2.336058963E7</v>
      </c>
      <c r="E20825" s="17">
        <v>9348618.0</v>
      </c>
      <c r="F20825" s="17">
        <v>1.6370721E7</v>
      </c>
      <c r="G20825" s="17">
        <v>3.5248961E7</v>
      </c>
      <c r="H20825" s="17">
        <v>5.8737783E7</v>
      </c>
    </row>
    <row r="20826">
      <c r="A20826" s="7" t="s">
        <v>42184</v>
      </c>
      <c r="B20826" s="17" t="s">
        <v>42185</v>
      </c>
      <c r="C20826" s="17">
        <v>27.0</v>
      </c>
      <c r="D20826" s="17">
        <v>2.336058963E7</v>
      </c>
      <c r="E20826" s="17">
        <v>9348618.0</v>
      </c>
      <c r="F20826" s="17">
        <v>1.6370721E7</v>
      </c>
      <c r="G20826" s="17">
        <v>3.5248961E7</v>
      </c>
      <c r="H20826" s="17">
        <v>5.8737783E7</v>
      </c>
    </row>
    <row r="20827">
      <c r="A20827" s="7" t="s">
        <v>42186</v>
      </c>
      <c r="B20827" s="17" t="s">
        <v>42187</v>
      </c>
      <c r="C20827" s="17">
        <v>1.0</v>
      </c>
      <c r="D20827" s="17">
        <v>9.9236487E7</v>
      </c>
      <c r="E20827" s="17">
        <v>9.9236487E7</v>
      </c>
      <c r="F20827" s="17">
        <v>9.9236487E7</v>
      </c>
      <c r="G20827" s="17">
        <v>9.9236487E7</v>
      </c>
      <c r="H20827" s="17">
        <v>9.9236487E7</v>
      </c>
    </row>
    <row r="20828">
      <c r="A20828" s="7" t="s">
        <v>42186</v>
      </c>
      <c r="B20828" s="17" t="s">
        <v>42187</v>
      </c>
      <c r="C20828" s="17">
        <v>1.0</v>
      </c>
      <c r="D20828" s="17">
        <v>9.9236487E7</v>
      </c>
      <c r="E20828" s="17">
        <v>9.9236487E7</v>
      </c>
      <c r="F20828" s="17">
        <v>9.9236487E7</v>
      </c>
      <c r="G20828" s="17">
        <v>9.9236487E7</v>
      </c>
      <c r="H20828" s="17">
        <v>9.9236487E7</v>
      </c>
    </row>
    <row r="20829">
      <c r="A20829" s="7" t="s">
        <v>42188</v>
      </c>
      <c r="B20829" s="17" t="s">
        <v>42189</v>
      </c>
      <c r="C20829" s="17">
        <v>7.0</v>
      </c>
      <c r="D20829" s="17">
        <v>1.8293654E7</v>
      </c>
      <c r="E20829" s="17">
        <v>5588381.0</v>
      </c>
      <c r="F20829" s="17">
        <v>8967381.0</v>
      </c>
      <c r="G20829" s="17">
        <v>1.43204E7</v>
      </c>
      <c r="H20829" s="17">
        <v>8.0558697E7</v>
      </c>
    </row>
    <row r="20830">
      <c r="A20830" s="7" t="s">
        <v>42188</v>
      </c>
      <c r="B20830" s="17" t="s">
        <v>42189</v>
      </c>
      <c r="C20830" s="17">
        <v>7.0</v>
      </c>
      <c r="D20830" s="17">
        <v>1.8293654E7</v>
      </c>
      <c r="E20830" s="17">
        <v>5588381.0</v>
      </c>
      <c r="F20830" s="17">
        <v>8967381.0</v>
      </c>
      <c r="G20830" s="17">
        <v>1.43204E7</v>
      </c>
      <c r="H20830" s="17">
        <v>8.0558697E7</v>
      </c>
    </row>
    <row r="20831">
      <c r="A20831" s="7" t="s">
        <v>42191</v>
      </c>
      <c r="B20831" s="17" t="s">
        <v>42192</v>
      </c>
      <c r="C20831" s="17">
        <v>7.0</v>
      </c>
      <c r="D20831" s="17">
        <v>8582478.857</v>
      </c>
      <c r="E20831" s="17">
        <v>6896203.0</v>
      </c>
      <c r="F20831" s="17">
        <v>7891773.0</v>
      </c>
      <c r="G20831" s="17">
        <v>1.155331E7</v>
      </c>
      <c r="H20831" s="17">
        <v>1.3914932E7</v>
      </c>
    </row>
    <row r="20832">
      <c r="A20832" s="7" t="s">
        <v>42191</v>
      </c>
      <c r="B20832" s="17" t="s">
        <v>42192</v>
      </c>
      <c r="C20832" s="17">
        <v>7.0</v>
      </c>
      <c r="D20832" s="17">
        <v>8582478.857</v>
      </c>
      <c r="E20832" s="17">
        <v>6896203.0</v>
      </c>
      <c r="F20832" s="17">
        <v>7891773.0</v>
      </c>
      <c r="G20832" s="17">
        <v>1.155331E7</v>
      </c>
      <c r="H20832" s="17">
        <v>1.3914932E7</v>
      </c>
    </row>
    <row r="20833">
      <c r="A20833" s="7" t="s">
        <v>42193</v>
      </c>
      <c r="B20833" s="17" t="s">
        <v>42194</v>
      </c>
      <c r="C20833" s="17">
        <v>3.0</v>
      </c>
      <c r="D20833" s="17">
        <v>8218551.667</v>
      </c>
      <c r="E20833" s="17">
        <v>5240805.0</v>
      </c>
      <c r="F20833" s="17">
        <v>6482489.0</v>
      </c>
      <c r="G20833" s="17">
        <v>1.2932361E7</v>
      </c>
      <c r="H20833" s="17">
        <v>1.2932361E7</v>
      </c>
    </row>
    <row r="20834">
      <c r="A20834" s="7" t="s">
        <v>42193</v>
      </c>
      <c r="B20834" s="17" t="s">
        <v>42194</v>
      </c>
      <c r="C20834" s="17">
        <v>3.0</v>
      </c>
      <c r="D20834" s="17">
        <v>8218551.667</v>
      </c>
      <c r="E20834" s="17">
        <v>5240805.0</v>
      </c>
      <c r="F20834" s="17">
        <v>6482489.0</v>
      </c>
      <c r="G20834" s="17">
        <v>1.2932361E7</v>
      </c>
      <c r="H20834" s="17">
        <v>1.2932361E7</v>
      </c>
    </row>
    <row r="20835">
      <c r="A20835" s="7" t="s">
        <v>42195</v>
      </c>
      <c r="B20835" s="17" t="s">
        <v>42196</v>
      </c>
      <c r="C20835" s="17">
        <v>23.0</v>
      </c>
      <c r="D20835" s="17">
        <v>1.051615413E7</v>
      </c>
      <c r="E20835" s="17">
        <v>6538383.0</v>
      </c>
      <c r="F20835" s="17">
        <v>9359503.0</v>
      </c>
      <c r="G20835" s="17">
        <v>1.0523771E7</v>
      </c>
      <c r="H20835" s="17">
        <v>1.7519769E7</v>
      </c>
    </row>
    <row r="20836">
      <c r="A20836" s="7" t="s">
        <v>42195</v>
      </c>
      <c r="B20836" s="17" t="s">
        <v>42196</v>
      </c>
      <c r="C20836" s="17">
        <v>23.0</v>
      </c>
      <c r="D20836" s="17">
        <v>1.051615413E7</v>
      </c>
      <c r="E20836" s="17">
        <v>6538383.0</v>
      </c>
      <c r="F20836" s="17">
        <v>9359503.0</v>
      </c>
      <c r="G20836" s="17">
        <v>1.0523771E7</v>
      </c>
      <c r="H20836" s="17">
        <v>1.7519769E7</v>
      </c>
    </row>
    <row r="20837">
      <c r="A20837" s="7" t="s">
        <v>42197</v>
      </c>
      <c r="B20837" s="17" t="s">
        <v>42198</v>
      </c>
      <c r="C20837" s="17">
        <v>14.0</v>
      </c>
      <c r="D20837" s="17">
        <v>9969865.571</v>
      </c>
      <c r="E20837" s="17">
        <v>7478117.0</v>
      </c>
      <c r="F20837" s="17">
        <v>9835490.0</v>
      </c>
      <c r="G20837" s="17">
        <v>1.3055974E7</v>
      </c>
      <c r="H20837" s="17">
        <v>1.51942E7</v>
      </c>
    </row>
    <row r="20838">
      <c r="A20838" s="7" t="s">
        <v>42197</v>
      </c>
      <c r="B20838" s="17" t="s">
        <v>42198</v>
      </c>
      <c r="C20838" s="17">
        <v>14.0</v>
      </c>
      <c r="D20838" s="17">
        <v>9969865.571</v>
      </c>
      <c r="E20838" s="17">
        <v>7478117.0</v>
      </c>
      <c r="F20838" s="17">
        <v>9835490.0</v>
      </c>
      <c r="G20838" s="17">
        <v>1.3055974E7</v>
      </c>
      <c r="H20838" s="17">
        <v>1.51942E7</v>
      </c>
    </row>
    <row r="20839">
      <c r="A20839" s="7" t="s">
        <v>42199</v>
      </c>
      <c r="B20839" s="17" t="s">
        <v>42200</v>
      </c>
      <c r="C20839" s="17">
        <v>10.0</v>
      </c>
      <c r="D20839" s="17">
        <v>1.05540659E7</v>
      </c>
      <c r="E20839" s="17">
        <v>7937573.0</v>
      </c>
      <c r="F20839" s="17">
        <v>1.088166E7</v>
      </c>
      <c r="G20839" s="17">
        <v>1.3776019E7</v>
      </c>
      <c r="H20839" s="17">
        <v>1.3885658E7</v>
      </c>
    </row>
    <row r="20840">
      <c r="A20840" s="7" t="s">
        <v>42199</v>
      </c>
      <c r="B20840" s="17" t="s">
        <v>42200</v>
      </c>
      <c r="C20840" s="17">
        <v>10.0</v>
      </c>
      <c r="D20840" s="17">
        <v>1.05540659E7</v>
      </c>
      <c r="E20840" s="17">
        <v>7937573.0</v>
      </c>
      <c r="F20840" s="17">
        <v>1.088166E7</v>
      </c>
      <c r="G20840" s="17">
        <v>1.3776019E7</v>
      </c>
      <c r="H20840" s="17">
        <v>1.3885658E7</v>
      </c>
    </row>
    <row r="20841">
      <c r="A20841" s="7" t="s">
        <v>42202</v>
      </c>
      <c r="B20841" s="17" t="s">
        <v>42203</v>
      </c>
      <c r="C20841" s="17">
        <v>1.0</v>
      </c>
      <c r="D20841" s="17">
        <v>1.0665949E7</v>
      </c>
      <c r="E20841" s="17">
        <v>1.0665949E7</v>
      </c>
      <c r="F20841" s="17">
        <v>1.0665949E7</v>
      </c>
      <c r="G20841" s="17">
        <v>1.0665949E7</v>
      </c>
      <c r="H20841" s="17">
        <v>1.0665949E7</v>
      </c>
    </row>
    <row r="20842">
      <c r="A20842" s="7" t="s">
        <v>42202</v>
      </c>
      <c r="B20842" s="17" t="s">
        <v>42203</v>
      </c>
      <c r="C20842" s="17">
        <v>1.0</v>
      </c>
      <c r="D20842" s="17">
        <v>1.0665949E7</v>
      </c>
      <c r="E20842" s="17">
        <v>1.0665949E7</v>
      </c>
      <c r="F20842" s="17">
        <v>1.0665949E7</v>
      </c>
      <c r="G20842" s="17">
        <v>1.0665949E7</v>
      </c>
      <c r="H20842" s="17">
        <v>1.0665949E7</v>
      </c>
    </row>
    <row r="20843">
      <c r="A20843" s="7" t="s">
        <v>42204</v>
      </c>
      <c r="B20843" s="17" t="s">
        <v>42205</v>
      </c>
      <c r="C20843" s="17">
        <v>2.0</v>
      </c>
      <c r="D20843" s="17">
        <v>9402614.5</v>
      </c>
      <c r="E20843" s="17">
        <v>9168228.0</v>
      </c>
      <c r="F20843" s="17">
        <v>9168228.0</v>
      </c>
      <c r="G20843" s="17">
        <v>9637001.0</v>
      </c>
      <c r="H20843" s="17">
        <v>9637001.0</v>
      </c>
    </row>
    <row r="20844">
      <c r="A20844" s="7" t="s">
        <v>42204</v>
      </c>
      <c r="B20844" s="17" t="s">
        <v>42205</v>
      </c>
      <c r="C20844" s="17">
        <v>2.0</v>
      </c>
      <c r="D20844" s="17">
        <v>9402614.5</v>
      </c>
      <c r="E20844" s="17">
        <v>9168228.0</v>
      </c>
      <c r="F20844" s="17">
        <v>9168228.0</v>
      </c>
      <c r="G20844" s="17">
        <v>9637001.0</v>
      </c>
      <c r="H20844" s="17">
        <v>9637001.0</v>
      </c>
    </row>
    <row r="20845">
      <c r="A20845" s="7" t="s">
        <v>42206</v>
      </c>
      <c r="B20845" s="17" t="s">
        <v>42207</v>
      </c>
      <c r="C20845" s="17">
        <v>1.0</v>
      </c>
      <c r="D20845" s="17">
        <v>6906020.0</v>
      </c>
      <c r="E20845" s="17">
        <v>6906020.0</v>
      </c>
      <c r="F20845" s="17">
        <v>6906020.0</v>
      </c>
      <c r="G20845" s="17">
        <v>6906020.0</v>
      </c>
      <c r="H20845" s="17">
        <v>6906020.0</v>
      </c>
    </row>
    <row r="20846">
      <c r="A20846" s="7" t="s">
        <v>42206</v>
      </c>
      <c r="B20846" s="17" t="s">
        <v>42207</v>
      </c>
      <c r="C20846" s="17">
        <v>1.0</v>
      </c>
      <c r="D20846" s="17">
        <v>6906020.0</v>
      </c>
      <c r="E20846" s="17">
        <v>6906020.0</v>
      </c>
      <c r="F20846" s="17">
        <v>6906020.0</v>
      </c>
      <c r="G20846" s="17">
        <v>6906020.0</v>
      </c>
      <c r="H20846" s="17">
        <v>6906020.0</v>
      </c>
    </row>
    <row r="20847">
      <c r="A20847" s="7" t="s">
        <v>42208</v>
      </c>
      <c r="B20847" s="17" t="s">
        <v>42209</v>
      </c>
      <c r="C20847" s="17">
        <v>9.0</v>
      </c>
      <c r="D20847" s="17">
        <v>1.820044244E7</v>
      </c>
      <c r="E20847" s="17">
        <v>1.0367532E7</v>
      </c>
      <c r="F20847" s="17">
        <v>1.3106664E7</v>
      </c>
      <c r="G20847" s="17">
        <v>1.8732737E7</v>
      </c>
      <c r="H20847" s="17">
        <v>5.6410114E7</v>
      </c>
    </row>
    <row r="20848">
      <c r="A20848" s="7" t="s">
        <v>42208</v>
      </c>
      <c r="B20848" s="17" t="s">
        <v>42209</v>
      </c>
      <c r="C20848" s="17">
        <v>9.0</v>
      </c>
      <c r="D20848" s="17">
        <v>1.820044244E7</v>
      </c>
      <c r="E20848" s="17">
        <v>1.0367532E7</v>
      </c>
      <c r="F20848" s="17">
        <v>1.3106664E7</v>
      </c>
      <c r="G20848" s="17">
        <v>1.8732737E7</v>
      </c>
      <c r="H20848" s="17">
        <v>5.6410114E7</v>
      </c>
    </row>
    <row r="20849">
      <c r="A20849" s="7" t="s">
        <v>42210</v>
      </c>
      <c r="B20849" s="17" t="s">
        <v>42211</v>
      </c>
      <c r="C20849" s="17">
        <v>1.0</v>
      </c>
      <c r="D20849" s="17">
        <v>1.016333E7</v>
      </c>
      <c r="E20849" s="17">
        <v>1.016333E7</v>
      </c>
      <c r="F20849" s="17">
        <v>1.016333E7</v>
      </c>
      <c r="G20849" s="17">
        <v>1.016333E7</v>
      </c>
      <c r="H20849" s="17">
        <v>1.016333E7</v>
      </c>
    </row>
    <row r="20850">
      <c r="A20850" s="7" t="s">
        <v>42210</v>
      </c>
      <c r="B20850" s="17" t="s">
        <v>42211</v>
      </c>
      <c r="C20850" s="17">
        <v>1.0</v>
      </c>
      <c r="D20850" s="17">
        <v>1.016333E7</v>
      </c>
      <c r="E20850" s="17">
        <v>1.016333E7</v>
      </c>
      <c r="F20850" s="17">
        <v>1.016333E7</v>
      </c>
      <c r="G20850" s="17">
        <v>1.016333E7</v>
      </c>
      <c r="H20850" s="17">
        <v>1.016333E7</v>
      </c>
    </row>
    <row r="20851">
      <c r="A20851" s="7" t="s">
        <v>42213</v>
      </c>
      <c r="B20851" s="17" t="s">
        <v>42214</v>
      </c>
      <c r="C20851" s="17">
        <v>20.0</v>
      </c>
      <c r="D20851" s="17">
        <v>2.214653815E7</v>
      </c>
      <c r="E20851" s="17">
        <v>8633762.0</v>
      </c>
      <c r="F20851" s="17">
        <v>1.347704E7</v>
      </c>
      <c r="G20851" s="17">
        <v>2.3521061E7</v>
      </c>
      <c r="H20851" s="17">
        <v>4.2794666E7</v>
      </c>
    </row>
    <row r="20852">
      <c r="A20852" s="7" t="s">
        <v>42213</v>
      </c>
      <c r="B20852" s="17" t="s">
        <v>42214</v>
      </c>
      <c r="C20852" s="17">
        <v>20.0</v>
      </c>
      <c r="D20852" s="17">
        <v>2.214653815E7</v>
      </c>
      <c r="E20852" s="17">
        <v>8633762.0</v>
      </c>
      <c r="F20852" s="17">
        <v>1.347704E7</v>
      </c>
      <c r="G20852" s="17">
        <v>2.3521061E7</v>
      </c>
      <c r="H20852" s="17">
        <v>4.2794666E7</v>
      </c>
    </row>
    <row r="20853">
      <c r="A20853" s="7" t="s">
        <v>42215</v>
      </c>
      <c r="B20853" s="17" t="s">
        <v>42216</v>
      </c>
      <c r="C20853" s="17">
        <v>8.0</v>
      </c>
      <c r="D20853" s="17">
        <v>1.50210075E7</v>
      </c>
      <c r="E20853" s="17">
        <v>1.0974456E7</v>
      </c>
      <c r="F20853" s="17">
        <v>1.2244575E7</v>
      </c>
      <c r="G20853" s="17">
        <v>1.527935E7</v>
      </c>
      <c r="H20853" s="17">
        <v>3.1319397E7</v>
      </c>
    </row>
    <row r="20854">
      <c r="A20854" s="7" t="s">
        <v>42215</v>
      </c>
      <c r="B20854" s="17" t="s">
        <v>42216</v>
      </c>
      <c r="C20854" s="17">
        <v>8.0</v>
      </c>
      <c r="D20854" s="17">
        <v>1.50210075E7</v>
      </c>
      <c r="E20854" s="17">
        <v>1.0974456E7</v>
      </c>
      <c r="F20854" s="17">
        <v>1.2244575E7</v>
      </c>
      <c r="G20854" s="17">
        <v>1.527935E7</v>
      </c>
      <c r="H20854" s="17">
        <v>3.1319397E7</v>
      </c>
    </row>
    <row r="20855">
      <c r="A20855" s="7" t="s">
        <v>42217</v>
      </c>
      <c r="B20855" s="17" t="s">
        <v>42218</v>
      </c>
      <c r="C20855" s="17">
        <v>4.0</v>
      </c>
      <c r="D20855" s="17">
        <v>8769297.75</v>
      </c>
      <c r="E20855" s="17">
        <v>5475000.0</v>
      </c>
      <c r="F20855" s="17">
        <v>5525000.0</v>
      </c>
      <c r="G20855" s="17">
        <v>9191873.0</v>
      </c>
      <c r="H20855" s="17">
        <v>1.4885318E7</v>
      </c>
    </row>
    <row r="20856">
      <c r="A20856" s="7" t="s">
        <v>42217</v>
      </c>
      <c r="B20856" s="17" t="s">
        <v>42218</v>
      </c>
      <c r="C20856" s="17">
        <v>4.0</v>
      </c>
      <c r="D20856" s="17">
        <v>8769297.75</v>
      </c>
      <c r="E20856" s="17">
        <v>5475000.0</v>
      </c>
      <c r="F20856" s="17">
        <v>5525000.0</v>
      </c>
      <c r="G20856" s="17">
        <v>9191873.0</v>
      </c>
      <c r="H20856" s="17">
        <v>1.4885318E7</v>
      </c>
    </row>
    <row r="20857">
      <c r="A20857" s="7" t="s">
        <v>42219</v>
      </c>
      <c r="B20857" s="17" t="s">
        <v>42220</v>
      </c>
      <c r="C20857" s="17">
        <v>3.0</v>
      </c>
      <c r="D20857" s="17">
        <v>2.5679295E7</v>
      </c>
      <c r="E20857" s="17">
        <v>2.2050285E7</v>
      </c>
      <c r="F20857" s="17">
        <v>2.4694582E7</v>
      </c>
      <c r="G20857" s="17">
        <v>3.0293018E7</v>
      </c>
      <c r="H20857" s="17">
        <v>3.0293018E7</v>
      </c>
    </row>
    <row r="20858">
      <c r="A20858" s="7" t="s">
        <v>42219</v>
      </c>
      <c r="B20858" s="17" t="s">
        <v>42220</v>
      </c>
      <c r="C20858" s="17">
        <v>3.0</v>
      </c>
      <c r="D20858" s="17">
        <v>2.5679295E7</v>
      </c>
      <c r="E20858" s="17">
        <v>2.2050285E7</v>
      </c>
      <c r="F20858" s="17">
        <v>2.4694582E7</v>
      </c>
      <c r="G20858" s="17">
        <v>3.0293018E7</v>
      </c>
      <c r="H20858" s="17">
        <v>3.0293018E7</v>
      </c>
    </row>
    <row r="20859">
      <c r="A20859" s="7" t="s">
        <v>42221</v>
      </c>
      <c r="B20859" s="17" t="s">
        <v>42222</v>
      </c>
      <c r="C20859" s="17">
        <v>9.0</v>
      </c>
      <c r="D20859" s="17">
        <v>1.006599089E7</v>
      </c>
      <c r="E20859" s="17">
        <v>5619369.0</v>
      </c>
      <c r="F20859" s="17">
        <v>8625900.0</v>
      </c>
      <c r="G20859" s="17">
        <v>1.3158095E7</v>
      </c>
      <c r="H20859" s="17">
        <v>1.7159409E7</v>
      </c>
    </row>
    <row r="20860">
      <c r="A20860" s="7" t="s">
        <v>42221</v>
      </c>
      <c r="B20860" s="17" t="s">
        <v>42222</v>
      </c>
      <c r="C20860" s="17">
        <v>9.0</v>
      </c>
      <c r="D20860" s="17">
        <v>1.006599089E7</v>
      </c>
      <c r="E20860" s="17">
        <v>5619369.0</v>
      </c>
      <c r="F20860" s="17">
        <v>8625900.0</v>
      </c>
      <c r="G20860" s="17">
        <v>1.3158095E7</v>
      </c>
      <c r="H20860" s="17">
        <v>1.7159409E7</v>
      </c>
    </row>
    <row r="20861">
      <c r="A20861" s="7" t="s">
        <v>42224</v>
      </c>
      <c r="B20861" s="17" t="s">
        <v>42225</v>
      </c>
      <c r="C20861" s="17">
        <v>210.0</v>
      </c>
      <c r="D20861" s="17">
        <v>1.563865767E7</v>
      </c>
      <c r="E20861" s="17">
        <v>7879862.0</v>
      </c>
      <c r="F20861" s="17">
        <v>1.0742471E7</v>
      </c>
      <c r="G20861" s="17">
        <v>1.6427035E7</v>
      </c>
      <c r="H20861" s="17">
        <v>2.696357E7</v>
      </c>
    </row>
    <row r="20862">
      <c r="A20862" s="7" t="s">
        <v>42224</v>
      </c>
      <c r="B20862" s="17" t="s">
        <v>42225</v>
      </c>
      <c r="C20862" s="17">
        <v>210.0</v>
      </c>
      <c r="D20862" s="17">
        <v>1.563865767E7</v>
      </c>
      <c r="E20862" s="17">
        <v>7879862.0</v>
      </c>
      <c r="F20862" s="17">
        <v>1.0742471E7</v>
      </c>
      <c r="G20862" s="17">
        <v>1.6427035E7</v>
      </c>
      <c r="H20862" s="17">
        <v>2.696357E7</v>
      </c>
    </row>
    <row r="20863">
      <c r="A20863" s="7" t="s">
        <v>42226</v>
      </c>
      <c r="B20863" s="17" t="s">
        <v>42227</v>
      </c>
      <c r="C20863" s="17">
        <v>28.0</v>
      </c>
      <c r="D20863" s="17">
        <v>9781276.679</v>
      </c>
      <c r="E20863" s="17">
        <v>6668848.0</v>
      </c>
      <c r="F20863" s="17">
        <v>7217713.0</v>
      </c>
      <c r="G20863" s="17">
        <v>1.1469993E7</v>
      </c>
      <c r="H20863" s="17">
        <v>1.897174E7</v>
      </c>
    </row>
    <row r="20864">
      <c r="A20864" s="7" t="s">
        <v>42226</v>
      </c>
      <c r="B20864" s="17" t="s">
        <v>42227</v>
      </c>
      <c r="C20864" s="17">
        <v>28.0</v>
      </c>
      <c r="D20864" s="17">
        <v>9781276.679</v>
      </c>
      <c r="E20864" s="17">
        <v>6668848.0</v>
      </c>
      <c r="F20864" s="17">
        <v>7217713.0</v>
      </c>
      <c r="G20864" s="17">
        <v>1.1469993E7</v>
      </c>
      <c r="H20864" s="17">
        <v>1.897174E7</v>
      </c>
    </row>
    <row r="20865">
      <c r="A20865" s="7" t="s">
        <v>42228</v>
      </c>
      <c r="B20865" s="17" t="s">
        <v>42229</v>
      </c>
      <c r="C20865" s="17">
        <v>9.0</v>
      </c>
      <c r="D20865" s="17">
        <v>1.698835922E7</v>
      </c>
      <c r="E20865" s="17">
        <v>9082320.0</v>
      </c>
      <c r="F20865" s="17">
        <v>1.1789275E7</v>
      </c>
      <c r="G20865" s="17">
        <v>2.0510403E7</v>
      </c>
      <c r="H20865" s="17">
        <v>3.5290394E7</v>
      </c>
    </row>
    <row r="20866">
      <c r="A20866" s="7" t="s">
        <v>42228</v>
      </c>
      <c r="B20866" s="17" t="s">
        <v>42229</v>
      </c>
      <c r="C20866" s="17">
        <v>9.0</v>
      </c>
      <c r="D20866" s="17">
        <v>1.698835922E7</v>
      </c>
      <c r="E20866" s="17">
        <v>9082320.0</v>
      </c>
      <c r="F20866" s="17">
        <v>1.1789275E7</v>
      </c>
      <c r="G20866" s="17">
        <v>2.0510403E7</v>
      </c>
      <c r="H20866" s="17">
        <v>3.5290394E7</v>
      </c>
    </row>
    <row r="20867">
      <c r="A20867" s="7" t="s">
        <v>42230</v>
      </c>
      <c r="B20867" s="17" t="s">
        <v>42231</v>
      </c>
      <c r="C20867" s="17">
        <v>10.0</v>
      </c>
      <c r="D20867" s="17">
        <v>1.26969658E7</v>
      </c>
      <c r="E20867" s="17">
        <v>8079325.0</v>
      </c>
      <c r="F20867" s="17">
        <v>8430943.0</v>
      </c>
      <c r="G20867" s="17">
        <v>1.2044892E7</v>
      </c>
      <c r="H20867" s="17">
        <v>2.2664018E7</v>
      </c>
    </row>
    <row r="20868">
      <c r="A20868" s="7" t="s">
        <v>42230</v>
      </c>
      <c r="B20868" s="17" t="s">
        <v>42231</v>
      </c>
      <c r="C20868" s="17">
        <v>10.0</v>
      </c>
      <c r="D20868" s="17">
        <v>1.26969658E7</v>
      </c>
      <c r="E20868" s="17">
        <v>8079325.0</v>
      </c>
      <c r="F20868" s="17">
        <v>8430943.0</v>
      </c>
      <c r="G20868" s="17">
        <v>1.2044892E7</v>
      </c>
      <c r="H20868" s="17">
        <v>2.2664018E7</v>
      </c>
    </row>
    <row r="20869">
      <c r="A20869" s="7" t="s">
        <v>42232</v>
      </c>
      <c r="B20869" s="17" t="s">
        <v>42233</v>
      </c>
      <c r="C20869" s="17">
        <v>36.0</v>
      </c>
      <c r="D20869" s="17">
        <v>1.330330997E7</v>
      </c>
      <c r="E20869" s="17">
        <v>7078500.0</v>
      </c>
      <c r="F20869" s="17">
        <v>1.0073364E7</v>
      </c>
      <c r="G20869" s="17">
        <v>1.4365585E7</v>
      </c>
      <c r="H20869" s="17">
        <v>2.2516326E7</v>
      </c>
    </row>
    <row r="20870">
      <c r="A20870" s="7" t="s">
        <v>42232</v>
      </c>
      <c r="B20870" s="17" t="s">
        <v>42233</v>
      </c>
      <c r="C20870" s="17">
        <v>36.0</v>
      </c>
      <c r="D20870" s="17">
        <v>1.330330997E7</v>
      </c>
      <c r="E20870" s="17">
        <v>7078500.0</v>
      </c>
      <c r="F20870" s="17">
        <v>1.0073364E7</v>
      </c>
      <c r="G20870" s="17">
        <v>1.4365585E7</v>
      </c>
      <c r="H20870" s="17">
        <v>2.2516326E7</v>
      </c>
    </row>
    <row r="20871">
      <c r="A20871" s="7" t="s">
        <v>42234</v>
      </c>
      <c r="B20871" s="17" t="s">
        <v>42235</v>
      </c>
      <c r="C20871" s="17">
        <v>2.0</v>
      </c>
      <c r="D20871" s="17">
        <v>1.02468785E7</v>
      </c>
      <c r="E20871" s="17">
        <v>7784189.0</v>
      </c>
      <c r="F20871" s="17">
        <v>7784189.0</v>
      </c>
      <c r="G20871" s="17">
        <v>1.2709568E7</v>
      </c>
      <c r="H20871" s="17">
        <v>1.2709568E7</v>
      </c>
    </row>
    <row r="20872">
      <c r="A20872" s="7" t="s">
        <v>42234</v>
      </c>
      <c r="B20872" s="17" t="s">
        <v>42235</v>
      </c>
      <c r="C20872" s="17">
        <v>2.0</v>
      </c>
      <c r="D20872" s="17">
        <v>1.02468785E7</v>
      </c>
      <c r="E20872" s="17">
        <v>7784189.0</v>
      </c>
      <c r="F20872" s="17">
        <v>7784189.0</v>
      </c>
      <c r="G20872" s="17">
        <v>1.2709568E7</v>
      </c>
      <c r="H20872" s="17">
        <v>1.2709568E7</v>
      </c>
    </row>
    <row r="20873">
      <c r="A20873" s="7" t="s">
        <v>42236</v>
      </c>
      <c r="B20873" s="17" t="s">
        <v>42237</v>
      </c>
      <c r="C20873" s="17">
        <v>232.0</v>
      </c>
      <c r="D20873" s="17">
        <v>1.348428017E7</v>
      </c>
      <c r="E20873" s="17">
        <v>7226378.0</v>
      </c>
      <c r="F20873" s="17">
        <v>1.0079194E7</v>
      </c>
      <c r="G20873" s="17">
        <v>1.4900624E7</v>
      </c>
      <c r="H20873" s="17">
        <v>2.2870075E7</v>
      </c>
    </row>
    <row r="20874">
      <c r="A20874" s="7" t="s">
        <v>42236</v>
      </c>
      <c r="B20874" s="17" t="s">
        <v>42237</v>
      </c>
      <c r="C20874" s="17">
        <v>232.0</v>
      </c>
      <c r="D20874" s="17">
        <v>1.348428017E7</v>
      </c>
      <c r="E20874" s="17">
        <v>7226378.0</v>
      </c>
      <c r="F20874" s="17">
        <v>1.0079194E7</v>
      </c>
      <c r="G20874" s="17">
        <v>1.4900624E7</v>
      </c>
      <c r="H20874" s="17">
        <v>2.2870075E7</v>
      </c>
    </row>
    <row r="20875">
      <c r="A20875" s="7" t="s">
        <v>42239</v>
      </c>
      <c r="B20875" s="17" t="s">
        <v>42240</v>
      </c>
      <c r="C20875" s="17">
        <v>174.0</v>
      </c>
      <c r="D20875" s="17">
        <v>1.301472582E7</v>
      </c>
      <c r="E20875" s="17">
        <v>7842000.0</v>
      </c>
      <c r="F20875" s="17">
        <v>9875537.0</v>
      </c>
      <c r="G20875" s="17">
        <v>1.4498316E7</v>
      </c>
      <c r="H20875" s="17">
        <v>2.54065E7</v>
      </c>
    </row>
    <row r="20876">
      <c r="A20876" s="7" t="s">
        <v>42239</v>
      </c>
      <c r="B20876" s="17" t="s">
        <v>42240</v>
      </c>
      <c r="C20876" s="17">
        <v>174.0</v>
      </c>
      <c r="D20876" s="17">
        <v>1.301472582E7</v>
      </c>
      <c r="E20876" s="17">
        <v>7842000.0</v>
      </c>
      <c r="F20876" s="17">
        <v>9875537.0</v>
      </c>
      <c r="G20876" s="17">
        <v>1.4498316E7</v>
      </c>
      <c r="H20876" s="17">
        <v>2.54065E7</v>
      </c>
    </row>
    <row r="20877">
      <c r="A20877" s="7" t="s">
        <v>42241</v>
      </c>
      <c r="B20877" s="17" t="s">
        <v>42242</v>
      </c>
      <c r="C20877" s="17">
        <v>11.0</v>
      </c>
      <c r="D20877" s="17">
        <v>1.294692555E7</v>
      </c>
      <c r="E20877" s="17">
        <v>8333287.0</v>
      </c>
      <c r="F20877" s="17">
        <v>1.1635542E7</v>
      </c>
      <c r="G20877" s="17">
        <v>1.9202525E7</v>
      </c>
      <c r="H20877" s="17">
        <v>2.0725644E7</v>
      </c>
    </row>
    <row r="20878">
      <c r="A20878" s="7" t="s">
        <v>42241</v>
      </c>
      <c r="B20878" s="17" t="s">
        <v>42242</v>
      </c>
      <c r="C20878" s="17">
        <v>11.0</v>
      </c>
      <c r="D20878" s="17">
        <v>1.294692555E7</v>
      </c>
      <c r="E20878" s="17">
        <v>8333287.0</v>
      </c>
      <c r="F20878" s="17">
        <v>1.1635542E7</v>
      </c>
      <c r="G20878" s="17">
        <v>1.9202525E7</v>
      </c>
      <c r="H20878" s="17">
        <v>2.0725644E7</v>
      </c>
    </row>
    <row r="20879">
      <c r="A20879" s="7" t="s">
        <v>42243</v>
      </c>
      <c r="B20879" s="17" t="s">
        <v>42244</v>
      </c>
      <c r="C20879" s="17">
        <v>5.0</v>
      </c>
      <c r="D20879" s="17">
        <v>9807682.2</v>
      </c>
      <c r="E20879" s="17">
        <v>9387631.0</v>
      </c>
      <c r="F20879" s="17">
        <v>1.0589116E7</v>
      </c>
      <c r="G20879" s="17">
        <v>1.1057241E7</v>
      </c>
      <c r="H20879" s="17">
        <v>1.1170215E7</v>
      </c>
    </row>
    <row r="20880">
      <c r="A20880" s="7" t="s">
        <v>42243</v>
      </c>
      <c r="B20880" s="17" t="s">
        <v>42244</v>
      </c>
      <c r="C20880" s="17">
        <v>5.0</v>
      </c>
      <c r="D20880" s="17">
        <v>9807682.2</v>
      </c>
      <c r="E20880" s="17">
        <v>9387631.0</v>
      </c>
      <c r="F20880" s="17">
        <v>1.0589116E7</v>
      </c>
      <c r="G20880" s="17">
        <v>1.1057241E7</v>
      </c>
      <c r="H20880" s="17">
        <v>1.1170215E7</v>
      </c>
    </row>
    <row r="20881">
      <c r="A20881" s="7" t="s">
        <v>42245</v>
      </c>
      <c r="B20881" s="17" t="s">
        <v>42246</v>
      </c>
      <c r="C20881" s="17">
        <v>1.0</v>
      </c>
      <c r="D20881" s="17">
        <v>1.3699183E7</v>
      </c>
      <c r="E20881" s="17">
        <v>1.3699183E7</v>
      </c>
      <c r="F20881" s="17">
        <v>1.3699183E7</v>
      </c>
      <c r="G20881" s="17">
        <v>1.3699183E7</v>
      </c>
      <c r="H20881" s="17">
        <v>1.3699183E7</v>
      </c>
    </row>
    <row r="20882">
      <c r="A20882" s="7" t="s">
        <v>42245</v>
      </c>
      <c r="B20882" s="17" t="s">
        <v>42246</v>
      </c>
      <c r="C20882" s="17">
        <v>1.0</v>
      </c>
      <c r="D20882" s="17">
        <v>1.3699183E7</v>
      </c>
      <c r="E20882" s="17">
        <v>1.3699183E7</v>
      </c>
      <c r="F20882" s="17">
        <v>1.3699183E7</v>
      </c>
      <c r="G20882" s="17">
        <v>1.3699183E7</v>
      </c>
      <c r="H20882" s="17">
        <v>1.3699183E7</v>
      </c>
    </row>
    <row r="20883">
      <c r="A20883" s="7" t="s">
        <v>42247</v>
      </c>
      <c r="B20883" s="17" t="s">
        <v>42248</v>
      </c>
      <c r="C20883" s="17">
        <v>2.0</v>
      </c>
      <c r="D20883" s="17">
        <v>7698024.0</v>
      </c>
      <c r="E20883" s="17">
        <v>6818003.0</v>
      </c>
      <c r="F20883" s="17">
        <v>6818003.0</v>
      </c>
      <c r="G20883" s="17">
        <v>8578045.0</v>
      </c>
      <c r="H20883" s="17">
        <v>8578045.0</v>
      </c>
    </row>
    <row r="20884">
      <c r="A20884" s="7" t="s">
        <v>42247</v>
      </c>
      <c r="B20884" s="17" t="s">
        <v>42248</v>
      </c>
      <c r="C20884" s="17">
        <v>2.0</v>
      </c>
      <c r="D20884" s="17">
        <v>7698024.0</v>
      </c>
      <c r="E20884" s="17">
        <v>6818003.0</v>
      </c>
      <c r="F20884" s="17">
        <v>6818003.0</v>
      </c>
      <c r="G20884" s="17">
        <v>8578045.0</v>
      </c>
      <c r="H20884" s="17">
        <v>8578045.0</v>
      </c>
    </row>
    <row r="20885">
      <c r="A20885" s="7" t="s">
        <v>42249</v>
      </c>
      <c r="B20885" s="17" t="s">
        <v>42250</v>
      </c>
      <c r="C20885" s="17">
        <v>2.0</v>
      </c>
      <c r="D20885" s="17">
        <v>1.94837795E7</v>
      </c>
      <c r="E20885" s="17">
        <v>7583689.0</v>
      </c>
      <c r="F20885" s="17">
        <v>7583689.0</v>
      </c>
      <c r="G20885" s="17">
        <v>3.138387E7</v>
      </c>
      <c r="H20885" s="17">
        <v>3.138387E7</v>
      </c>
    </row>
    <row r="20886">
      <c r="A20886" s="7" t="s">
        <v>42249</v>
      </c>
      <c r="B20886" s="17" t="s">
        <v>42250</v>
      </c>
      <c r="C20886" s="17">
        <v>2.0</v>
      </c>
      <c r="D20886" s="17">
        <v>1.94837795E7</v>
      </c>
      <c r="E20886" s="17">
        <v>7583689.0</v>
      </c>
      <c r="F20886" s="17">
        <v>7583689.0</v>
      </c>
      <c r="G20886" s="17">
        <v>3.138387E7</v>
      </c>
      <c r="H20886" s="17">
        <v>3.138387E7</v>
      </c>
    </row>
    <row r="20887">
      <c r="A20887" s="7" t="s">
        <v>42251</v>
      </c>
      <c r="B20887" s="17" t="s">
        <v>42252</v>
      </c>
      <c r="C20887" s="17">
        <v>4.0</v>
      </c>
      <c r="D20887" s="17">
        <v>1.364348E7</v>
      </c>
      <c r="E20887" s="17">
        <v>7002782.0</v>
      </c>
      <c r="F20887" s="17">
        <v>7245000.0</v>
      </c>
      <c r="G20887" s="17">
        <v>9160000.0</v>
      </c>
      <c r="H20887" s="17">
        <v>3.1166138E7</v>
      </c>
    </row>
    <row r="20888">
      <c r="A20888" s="7" t="s">
        <v>42251</v>
      </c>
      <c r="B20888" s="17" t="s">
        <v>42252</v>
      </c>
      <c r="C20888" s="17">
        <v>4.0</v>
      </c>
      <c r="D20888" s="17">
        <v>1.364348E7</v>
      </c>
      <c r="E20888" s="17">
        <v>7002782.0</v>
      </c>
      <c r="F20888" s="17">
        <v>7245000.0</v>
      </c>
      <c r="G20888" s="17">
        <v>9160000.0</v>
      </c>
      <c r="H20888" s="17">
        <v>3.1166138E7</v>
      </c>
    </row>
    <row r="20889">
      <c r="A20889" s="7" t="s">
        <v>42253</v>
      </c>
      <c r="B20889" s="17" t="s">
        <v>42254</v>
      </c>
      <c r="C20889" s="17">
        <v>13.0</v>
      </c>
      <c r="D20889" s="17">
        <v>3.079121985E7</v>
      </c>
      <c r="E20889" s="17">
        <v>1.1881136E7</v>
      </c>
      <c r="F20889" s="17">
        <v>2.0719703E7</v>
      </c>
      <c r="G20889" s="17">
        <v>2.7527649E7</v>
      </c>
      <c r="H20889" s="17">
        <v>4.1432745E7</v>
      </c>
    </row>
    <row r="20890">
      <c r="A20890" s="7" t="s">
        <v>42253</v>
      </c>
      <c r="B20890" s="17" t="s">
        <v>42254</v>
      </c>
      <c r="C20890" s="17">
        <v>13.0</v>
      </c>
      <c r="D20890" s="17">
        <v>3.079121985E7</v>
      </c>
      <c r="E20890" s="17">
        <v>1.1881136E7</v>
      </c>
      <c r="F20890" s="17">
        <v>2.0719703E7</v>
      </c>
      <c r="G20890" s="17">
        <v>2.7527649E7</v>
      </c>
      <c r="H20890" s="17">
        <v>4.1432745E7</v>
      </c>
    </row>
    <row r="20891">
      <c r="A20891" s="7" t="s">
        <v>42255</v>
      </c>
      <c r="B20891" s="17" t="s">
        <v>42256</v>
      </c>
      <c r="C20891" s="17">
        <v>6.0</v>
      </c>
      <c r="D20891" s="17">
        <v>9365409.667</v>
      </c>
      <c r="E20891" s="17">
        <v>5378082.0</v>
      </c>
      <c r="F20891" s="17">
        <v>8490681.0</v>
      </c>
      <c r="G20891" s="17">
        <v>1.1477211E7</v>
      </c>
      <c r="H20891" s="17">
        <v>1.8623594E7</v>
      </c>
    </row>
    <row r="20892">
      <c r="A20892" s="7" t="s">
        <v>42255</v>
      </c>
      <c r="B20892" s="17" t="s">
        <v>42256</v>
      </c>
      <c r="C20892" s="17">
        <v>6.0</v>
      </c>
      <c r="D20892" s="17">
        <v>9365409.667</v>
      </c>
      <c r="E20892" s="17">
        <v>5378082.0</v>
      </c>
      <c r="F20892" s="17">
        <v>8490681.0</v>
      </c>
      <c r="G20892" s="17">
        <v>1.1477211E7</v>
      </c>
      <c r="H20892" s="17">
        <v>1.8623594E7</v>
      </c>
    </row>
    <row r="20893">
      <c r="A20893" s="7" t="s">
        <v>42257</v>
      </c>
      <c r="B20893" s="17" t="s">
        <v>42259</v>
      </c>
      <c r="C20893" s="17">
        <v>2.0</v>
      </c>
      <c r="D20893" s="17">
        <v>9091562.5</v>
      </c>
      <c r="E20893" s="17">
        <v>8378113.0</v>
      </c>
      <c r="F20893" s="17">
        <v>8378113.0</v>
      </c>
      <c r="G20893" s="17">
        <v>9805012.0</v>
      </c>
      <c r="H20893" s="17">
        <v>9805012.0</v>
      </c>
    </row>
    <row r="20894">
      <c r="A20894" s="7" t="s">
        <v>42257</v>
      </c>
      <c r="B20894" s="17" t="s">
        <v>42259</v>
      </c>
      <c r="C20894" s="17">
        <v>2.0</v>
      </c>
      <c r="D20894" s="17">
        <v>9091562.5</v>
      </c>
      <c r="E20894" s="17">
        <v>8378113.0</v>
      </c>
      <c r="F20894" s="17">
        <v>8378113.0</v>
      </c>
      <c r="G20894" s="17">
        <v>9805012.0</v>
      </c>
      <c r="H20894" s="17">
        <v>9805012.0</v>
      </c>
    </row>
    <row r="20895">
      <c r="A20895" s="7" t="s">
        <v>42260</v>
      </c>
      <c r="B20895" s="17" t="s">
        <v>42261</v>
      </c>
      <c r="C20895" s="17">
        <v>3.0</v>
      </c>
      <c r="D20895" s="17">
        <v>1.159059733E7</v>
      </c>
      <c r="E20895" s="17">
        <v>6439419.0</v>
      </c>
      <c r="F20895" s="17">
        <v>1.3426725E7</v>
      </c>
      <c r="G20895" s="17">
        <v>1.4905648E7</v>
      </c>
      <c r="H20895" s="17">
        <v>1.4905648E7</v>
      </c>
    </row>
    <row r="20896">
      <c r="A20896" s="7" t="s">
        <v>42260</v>
      </c>
      <c r="B20896" s="17" t="s">
        <v>42261</v>
      </c>
      <c r="C20896" s="17">
        <v>3.0</v>
      </c>
      <c r="D20896" s="17">
        <v>1.159059733E7</v>
      </c>
      <c r="E20896" s="17">
        <v>6439419.0</v>
      </c>
      <c r="F20896" s="17">
        <v>1.3426725E7</v>
      </c>
      <c r="G20896" s="17">
        <v>1.4905648E7</v>
      </c>
      <c r="H20896" s="17">
        <v>1.4905648E7</v>
      </c>
    </row>
    <row r="20897">
      <c r="A20897" s="7" t="s">
        <v>42262</v>
      </c>
      <c r="B20897" s="17" t="s">
        <v>42263</v>
      </c>
      <c r="C20897" s="17">
        <v>6.0</v>
      </c>
      <c r="D20897" s="17">
        <v>1.075257567E7</v>
      </c>
      <c r="E20897" s="17">
        <v>7156000.0</v>
      </c>
      <c r="F20897" s="17">
        <v>8363438.0</v>
      </c>
      <c r="G20897" s="17">
        <v>1.2989966E7</v>
      </c>
      <c r="H20897" s="17">
        <v>2.207227E7</v>
      </c>
    </row>
    <row r="20898">
      <c r="A20898" s="7" t="s">
        <v>42262</v>
      </c>
      <c r="B20898" s="17" t="s">
        <v>42263</v>
      </c>
      <c r="C20898" s="17">
        <v>6.0</v>
      </c>
      <c r="D20898" s="17">
        <v>1.075257567E7</v>
      </c>
      <c r="E20898" s="17">
        <v>7156000.0</v>
      </c>
      <c r="F20898" s="17">
        <v>8363438.0</v>
      </c>
      <c r="G20898" s="17">
        <v>1.2989966E7</v>
      </c>
      <c r="H20898" s="17">
        <v>2.207227E7</v>
      </c>
    </row>
    <row r="20899">
      <c r="A20899" s="7" t="s">
        <v>42264</v>
      </c>
      <c r="B20899" s="17" t="s">
        <v>42265</v>
      </c>
      <c r="C20899" s="17">
        <v>5.0</v>
      </c>
      <c r="D20899" s="17">
        <v>1.60808052E7</v>
      </c>
      <c r="E20899" s="17">
        <v>8279274.0</v>
      </c>
      <c r="F20899" s="17">
        <v>1.1321695E7</v>
      </c>
      <c r="G20899" s="17">
        <v>1.9861687E7</v>
      </c>
      <c r="H20899" s="17">
        <v>3.5665895E7</v>
      </c>
    </row>
    <row r="20900">
      <c r="A20900" s="7" t="s">
        <v>42264</v>
      </c>
      <c r="B20900" s="17" t="s">
        <v>42265</v>
      </c>
      <c r="C20900" s="17">
        <v>5.0</v>
      </c>
      <c r="D20900" s="17">
        <v>1.60808052E7</v>
      </c>
      <c r="E20900" s="17">
        <v>8279274.0</v>
      </c>
      <c r="F20900" s="17">
        <v>1.1321695E7</v>
      </c>
      <c r="G20900" s="17">
        <v>1.9861687E7</v>
      </c>
      <c r="H20900" s="17">
        <v>3.5665895E7</v>
      </c>
    </row>
    <row r="20901">
      <c r="A20901" s="7" t="s">
        <v>42266</v>
      </c>
      <c r="B20901" s="17" t="s">
        <v>42267</v>
      </c>
      <c r="C20901" s="17">
        <v>2.0</v>
      </c>
      <c r="D20901" s="17">
        <v>1.1975451E7</v>
      </c>
      <c r="E20901" s="17">
        <v>1.0847779E7</v>
      </c>
      <c r="F20901" s="17">
        <v>1.0847779E7</v>
      </c>
      <c r="G20901" s="17">
        <v>1.3103123E7</v>
      </c>
      <c r="H20901" s="17">
        <v>1.3103123E7</v>
      </c>
    </row>
    <row r="20902">
      <c r="A20902" s="7" t="s">
        <v>42266</v>
      </c>
      <c r="B20902" s="17" t="s">
        <v>42267</v>
      </c>
      <c r="C20902" s="17">
        <v>2.0</v>
      </c>
      <c r="D20902" s="17">
        <v>1.1975451E7</v>
      </c>
      <c r="E20902" s="17">
        <v>1.0847779E7</v>
      </c>
      <c r="F20902" s="17">
        <v>1.0847779E7</v>
      </c>
      <c r="G20902" s="17">
        <v>1.3103123E7</v>
      </c>
      <c r="H20902" s="17">
        <v>1.3103123E7</v>
      </c>
    </row>
    <row r="20903">
      <c r="A20903" s="7" t="s">
        <v>42268</v>
      </c>
      <c r="B20903" s="17" t="s">
        <v>42269</v>
      </c>
      <c r="C20903" s="17">
        <v>4.0</v>
      </c>
      <c r="D20903" s="17">
        <v>1.920457025E7</v>
      </c>
      <c r="E20903" s="17">
        <v>6291494.0</v>
      </c>
      <c r="F20903" s="17">
        <v>9719754.0</v>
      </c>
      <c r="G20903" s="17">
        <v>1.7229777E7</v>
      </c>
      <c r="H20903" s="17">
        <v>4.3577256E7</v>
      </c>
    </row>
    <row r="20904">
      <c r="A20904" s="7" t="s">
        <v>42268</v>
      </c>
      <c r="B20904" s="17" t="s">
        <v>42269</v>
      </c>
      <c r="C20904" s="17">
        <v>4.0</v>
      </c>
      <c r="D20904" s="17">
        <v>1.920457025E7</v>
      </c>
      <c r="E20904" s="17">
        <v>6291494.0</v>
      </c>
      <c r="F20904" s="17">
        <v>9719754.0</v>
      </c>
      <c r="G20904" s="17">
        <v>1.7229777E7</v>
      </c>
      <c r="H20904" s="17">
        <v>4.3577256E7</v>
      </c>
    </row>
    <row r="20905">
      <c r="A20905" s="7" t="s">
        <v>42270</v>
      </c>
      <c r="B20905" s="17" t="s">
        <v>42271</v>
      </c>
      <c r="C20905" s="17">
        <v>3.0</v>
      </c>
      <c r="D20905" s="17">
        <v>7030027.333</v>
      </c>
      <c r="E20905" s="17">
        <v>2294237.0</v>
      </c>
      <c r="F20905" s="17">
        <v>8055806.0</v>
      </c>
      <c r="G20905" s="17">
        <v>1.0740039E7</v>
      </c>
      <c r="H20905" s="17">
        <v>1.0740039E7</v>
      </c>
    </row>
    <row r="20906">
      <c r="A20906" s="7" t="s">
        <v>42270</v>
      </c>
      <c r="B20906" s="17" t="s">
        <v>42271</v>
      </c>
      <c r="C20906" s="17">
        <v>3.0</v>
      </c>
      <c r="D20906" s="17">
        <v>7030027.333</v>
      </c>
      <c r="E20906" s="17">
        <v>2294237.0</v>
      </c>
      <c r="F20906" s="17">
        <v>8055806.0</v>
      </c>
      <c r="G20906" s="17">
        <v>1.0740039E7</v>
      </c>
      <c r="H20906" s="17">
        <v>1.0740039E7</v>
      </c>
    </row>
    <row r="20907">
      <c r="A20907" s="7" t="s">
        <v>42272</v>
      </c>
      <c r="B20907" s="17" t="s">
        <v>42273</v>
      </c>
      <c r="C20907" s="17">
        <v>2.0</v>
      </c>
      <c r="D20907" s="17">
        <v>1.0835045E7</v>
      </c>
      <c r="E20907" s="17">
        <v>3590657.0</v>
      </c>
      <c r="F20907" s="17">
        <v>3590657.0</v>
      </c>
      <c r="G20907" s="17">
        <v>1.8079433E7</v>
      </c>
      <c r="H20907" s="17">
        <v>1.8079433E7</v>
      </c>
    </row>
    <row r="20908">
      <c r="A20908" s="7" t="s">
        <v>42272</v>
      </c>
      <c r="B20908" s="17" t="s">
        <v>42273</v>
      </c>
      <c r="C20908" s="17">
        <v>2.0</v>
      </c>
      <c r="D20908" s="17">
        <v>1.0835045E7</v>
      </c>
      <c r="E20908" s="17">
        <v>3590657.0</v>
      </c>
      <c r="F20908" s="17">
        <v>3590657.0</v>
      </c>
      <c r="G20908" s="17">
        <v>1.8079433E7</v>
      </c>
      <c r="H20908" s="17">
        <v>1.8079433E7</v>
      </c>
    </row>
    <row r="20909">
      <c r="A20909" s="7" t="s">
        <v>42274</v>
      </c>
      <c r="B20909" s="17" t="s">
        <v>42275</v>
      </c>
      <c r="C20909" s="17">
        <v>1.0</v>
      </c>
      <c r="D20909" s="17">
        <v>7777150.0</v>
      </c>
      <c r="E20909" s="17">
        <v>7777150.0</v>
      </c>
      <c r="F20909" s="17">
        <v>7777150.0</v>
      </c>
      <c r="G20909" s="17">
        <v>7777150.0</v>
      </c>
      <c r="H20909" s="17">
        <v>7777150.0</v>
      </c>
    </row>
    <row r="20910">
      <c r="A20910" s="7" t="s">
        <v>42274</v>
      </c>
      <c r="B20910" s="17" t="s">
        <v>42275</v>
      </c>
      <c r="C20910" s="17">
        <v>1.0</v>
      </c>
      <c r="D20910" s="17">
        <v>7777150.0</v>
      </c>
      <c r="E20910" s="17">
        <v>7777150.0</v>
      </c>
      <c r="F20910" s="17">
        <v>7777150.0</v>
      </c>
      <c r="G20910" s="17">
        <v>7777150.0</v>
      </c>
      <c r="H20910" s="17">
        <v>7777150.0</v>
      </c>
    </row>
    <row r="20911">
      <c r="A20911" s="7" t="s">
        <v>42276</v>
      </c>
      <c r="B20911" s="17" t="s">
        <v>42277</v>
      </c>
      <c r="C20911" s="17">
        <v>1.0</v>
      </c>
      <c r="D20911" s="17">
        <v>1.6392782E7</v>
      </c>
      <c r="E20911" s="17">
        <v>1.6392782E7</v>
      </c>
      <c r="F20911" s="17">
        <v>1.6392782E7</v>
      </c>
      <c r="G20911" s="17">
        <v>1.6392782E7</v>
      </c>
      <c r="H20911" s="17">
        <v>1.6392782E7</v>
      </c>
    </row>
    <row r="20912">
      <c r="A20912" s="7" t="s">
        <v>42276</v>
      </c>
      <c r="B20912" s="17" t="s">
        <v>42277</v>
      </c>
      <c r="C20912" s="17">
        <v>1.0</v>
      </c>
      <c r="D20912" s="17">
        <v>1.6392782E7</v>
      </c>
      <c r="E20912" s="17">
        <v>1.6392782E7</v>
      </c>
      <c r="F20912" s="17">
        <v>1.6392782E7</v>
      </c>
      <c r="G20912" s="17">
        <v>1.6392782E7</v>
      </c>
      <c r="H20912" s="17">
        <v>1.6392782E7</v>
      </c>
    </row>
    <row r="20913">
      <c r="A20913" s="7" t="s">
        <v>42278</v>
      </c>
      <c r="B20913" s="17" t="s">
        <v>42279</v>
      </c>
      <c r="C20913" s="17">
        <v>2.0</v>
      </c>
      <c r="D20913" s="17">
        <v>4.3214822E7</v>
      </c>
      <c r="E20913" s="17">
        <v>8770581.0</v>
      </c>
      <c r="F20913" s="17">
        <v>8770581.0</v>
      </c>
      <c r="G20913" s="17">
        <v>7.7659063E7</v>
      </c>
      <c r="H20913" s="17">
        <v>7.7659063E7</v>
      </c>
    </row>
    <row r="20914">
      <c r="A20914" s="7" t="s">
        <v>42278</v>
      </c>
      <c r="B20914" s="17" t="s">
        <v>42279</v>
      </c>
      <c r="C20914" s="17">
        <v>2.0</v>
      </c>
      <c r="D20914" s="17">
        <v>4.3214822E7</v>
      </c>
      <c r="E20914" s="17">
        <v>8770581.0</v>
      </c>
      <c r="F20914" s="17">
        <v>8770581.0</v>
      </c>
      <c r="G20914" s="17">
        <v>7.7659063E7</v>
      </c>
      <c r="H20914" s="17">
        <v>7.7659063E7</v>
      </c>
    </row>
    <row r="20915">
      <c r="A20915" s="7" t="s">
        <v>42280</v>
      </c>
      <c r="B20915" s="17" t="s">
        <v>42281</v>
      </c>
      <c r="C20915" s="17">
        <v>2.0</v>
      </c>
      <c r="D20915" s="17">
        <v>2.2796191E7</v>
      </c>
      <c r="E20915" s="17">
        <v>7636309.0</v>
      </c>
      <c r="F20915" s="17">
        <v>7636309.0</v>
      </c>
      <c r="G20915" s="17">
        <v>3.7956073E7</v>
      </c>
      <c r="H20915" s="17">
        <v>3.7956073E7</v>
      </c>
    </row>
    <row r="20916">
      <c r="A20916" s="7" t="s">
        <v>42280</v>
      </c>
      <c r="B20916" s="17" t="s">
        <v>42281</v>
      </c>
      <c r="C20916" s="17">
        <v>2.0</v>
      </c>
      <c r="D20916" s="17">
        <v>2.2796191E7</v>
      </c>
      <c r="E20916" s="17">
        <v>7636309.0</v>
      </c>
      <c r="F20916" s="17">
        <v>7636309.0</v>
      </c>
      <c r="G20916" s="17">
        <v>3.7956073E7</v>
      </c>
      <c r="H20916" s="17">
        <v>3.7956073E7</v>
      </c>
    </row>
    <row r="20917">
      <c r="A20917" s="7" t="s">
        <v>42282</v>
      </c>
      <c r="B20917" s="17" t="s">
        <v>42283</v>
      </c>
      <c r="C20917" s="17">
        <v>2.0</v>
      </c>
      <c r="D20917" s="17">
        <v>1.3001814E7</v>
      </c>
      <c r="E20917" s="17">
        <v>4580342.0</v>
      </c>
      <c r="F20917" s="17">
        <v>4580342.0</v>
      </c>
      <c r="G20917" s="17">
        <v>2.1423286E7</v>
      </c>
      <c r="H20917" s="17">
        <v>2.1423286E7</v>
      </c>
    </row>
    <row r="20918">
      <c r="A20918" s="7" t="s">
        <v>42282</v>
      </c>
      <c r="B20918" s="17" t="s">
        <v>42283</v>
      </c>
      <c r="C20918" s="17">
        <v>2.0</v>
      </c>
      <c r="D20918" s="17">
        <v>1.3001814E7</v>
      </c>
      <c r="E20918" s="17">
        <v>4580342.0</v>
      </c>
      <c r="F20918" s="17">
        <v>4580342.0</v>
      </c>
      <c r="G20918" s="17">
        <v>2.1423286E7</v>
      </c>
      <c r="H20918" s="17">
        <v>2.1423286E7</v>
      </c>
    </row>
    <row r="20919">
      <c r="A20919" s="7" t="s">
        <v>42284</v>
      </c>
      <c r="B20919" s="17" t="s">
        <v>42285</v>
      </c>
      <c r="C20919" s="17">
        <v>1.0</v>
      </c>
      <c r="D20919" s="17">
        <v>3.7815754E7</v>
      </c>
      <c r="E20919" s="17">
        <v>3.7815754E7</v>
      </c>
      <c r="F20919" s="17">
        <v>3.7815754E7</v>
      </c>
      <c r="G20919" s="17">
        <v>3.7815754E7</v>
      </c>
      <c r="H20919" s="17">
        <v>3.7815754E7</v>
      </c>
    </row>
    <row r="20920">
      <c r="A20920" s="7" t="s">
        <v>42284</v>
      </c>
      <c r="B20920" s="17" t="s">
        <v>42285</v>
      </c>
      <c r="C20920" s="17">
        <v>1.0</v>
      </c>
      <c r="D20920" s="17">
        <v>3.7815754E7</v>
      </c>
      <c r="E20920" s="17">
        <v>3.7815754E7</v>
      </c>
      <c r="F20920" s="17">
        <v>3.7815754E7</v>
      </c>
      <c r="G20920" s="17">
        <v>3.7815754E7</v>
      </c>
      <c r="H20920" s="17">
        <v>3.7815754E7</v>
      </c>
    </row>
    <row r="20921">
      <c r="A20921" s="7" t="s">
        <v>42286</v>
      </c>
      <c r="B20921" s="17" t="s">
        <v>42287</v>
      </c>
      <c r="C20921" s="17">
        <v>1.0</v>
      </c>
      <c r="D20921" s="17">
        <v>1.9240288E7</v>
      </c>
      <c r="E20921" s="17">
        <v>1.9240288E7</v>
      </c>
      <c r="F20921" s="17">
        <v>1.9240288E7</v>
      </c>
      <c r="G20921" s="17">
        <v>1.9240288E7</v>
      </c>
      <c r="H20921" s="17">
        <v>1.9240288E7</v>
      </c>
    </row>
    <row r="20922">
      <c r="A20922" s="7" t="s">
        <v>42286</v>
      </c>
      <c r="B20922" s="17" t="s">
        <v>42287</v>
      </c>
      <c r="C20922" s="17">
        <v>1.0</v>
      </c>
      <c r="D20922" s="17">
        <v>1.9240288E7</v>
      </c>
      <c r="E20922" s="17">
        <v>1.9240288E7</v>
      </c>
      <c r="F20922" s="17">
        <v>1.9240288E7</v>
      </c>
      <c r="G20922" s="17">
        <v>1.9240288E7</v>
      </c>
      <c r="H20922" s="17">
        <v>1.9240288E7</v>
      </c>
    </row>
    <row r="20923">
      <c r="A20923" s="7" t="s">
        <v>42288</v>
      </c>
      <c r="B20923" s="17" t="s">
        <v>42289</v>
      </c>
      <c r="C20923" s="17">
        <v>3.0</v>
      </c>
      <c r="D20923" s="17">
        <v>3.961579933E7</v>
      </c>
      <c r="E20923" s="17">
        <v>8650890.0</v>
      </c>
      <c r="F20923" s="17">
        <v>1.37383E7</v>
      </c>
      <c r="G20923" s="17">
        <v>9.6458208E7</v>
      </c>
      <c r="H20923" s="17">
        <v>9.6458208E7</v>
      </c>
    </row>
    <row r="20924">
      <c r="A20924" s="7" t="s">
        <v>42288</v>
      </c>
      <c r="B20924" s="17" t="s">
        <v>42289</v>
      </c>
      <c r="C20924" s="17">
        <v>3.0</v>
      </c>
      <c r="D20924" s="17">
        <v>3.961579933E7</v>
      </c>
      <c r="E20924" s="17">
        <v>8650890.0</v>
      </c>
      <c r="F20924" s="17">
        <v>1.37383E7</v>
      </c>
      <c r="G20924" s="17">
        <v>9.6458208E7</v>
      </c>
      <c r="H20924" s="17">
        <v>9.6458208E7</v>
      </c>
    </row>
    <row r="20925">
      <c r="A20925" s="7" t="s">
        <v>42290</v>
      </c>
      <c r="B20925" s="17" t="s">
        <v>42291</v>
      </c>
      <c r="C20925" s="17">
        <v>1.0</v>
      </c>
      <c r="D20925" s="17">
        <v>7317162.0</v>
      </c>
      <c r="E20925" s="17">
        <v>7317162.0</v>
      </c>
      <c r="F20925" s="17">
        <v>7317162.0</v>
      </c>
      <c r="G20925" s="17">
        <v>7317162.0</v>
      </c>
      <c r="H20925" s="17">
        <v>7317162.0</v>
      </c>
    </row>
    <row r="20926">
      <c r="A20926" s="7" t="s">
        <v>42290</v>
      </c>
      <c r="B20926" s="17" t="s">
        <v>42291</v>
      </c>
      <c r="C20926" s="17">
        <v>1.0</v>
      </c>
      <c r="D20926" s="17">
        <v>7317162.0</v>
      </c>
      <c r="E20926" s="17">
        <v>7317162.0</v>
      </c>
      <c r="F20926" s="17">
        <v>7317162.0</v>
      </c>
      <c r="G20926" s="17">
        <v>7317162.0</v>
      </c>
      <c r="H20926" s="17">
        <v>7317162.0</v>
      </c>
    </row>
    <row r="20927">
      <c r="A20927" s="7" t="s">
        <v>42292</v>
      </c>
      <c r="B20927" s="17" t="s">
        <v>42293</v>
      </c>
      <c r="C20927" s="17">
        <v>2.0</v>
      </c>
      <c r="D20927" s="17">
        <v>1.5749335E7</v>
      </c>
      <c r="E20927" s="17">
        <v>1.4491135E7</v>
      </c>
      <c r="F20927" s="17">
        <v>1.4491135E7</v>
      </c>
      <c r="G20927" s="17">
        <v>1.7007535E7</v>
      </c>
      <c r="H20927" s="17">
        <v>1.7007535E7</v>
      </c>
    </row>
    <row r="20928">
      <c r="A20928" s="7" t="s">
        <v>42292</v>
      </c>
      <c r="B20928" s="17" t="s">
        <v>42293</v>
      </c>
      <c r="C20928" s="17">
        <v>2.0</v>
      </c>
      <c r="D20928" s="17">
        <v>1.5749335E7</v>
      </c>
      <c r="E20928" s="17">
        <v>1.4491135E7</v>
      </c>
      <c r="F20928" s="17">
        <v>1.4491135E7</v>
      </c>
      <c r="G20928" s="17">
        <v>1.7007535E7</v>
      </c>
      <c r="H20928" s="17">
        <v>1.7007535E7</v>
      </c>
    </row>
    <row r="20929">
      <c r="A20929" s="7" t="s">
        <v>42294</v>
      </c>
      <c r="B20929" s="17" t="s">
        <v>42295</v>
      </c>
      <c r="C20929" s="17">
        <v>4.0</v>
      </c>
      <c r="D20929" s="17">
        <v>1.573808375E7</v>
      </c>
      <c r="E20929" s="17">
        <v>9324818.0</v>
      </c>
      <c r="F20929" s="17">
        <v>1.6719473E7</v>
      </c>
      <c r="G20929" s="17">
        <v>1.7726414E7</v>
      </c>
      <c r="H20929" s="17">
        <v>1.918163E7</v>
      </c>
    </row>
    <row r="20930">
      <c r="A20930" s="7" t="s">
        <v>42294</v>
      </c>
      <c r="B20930" s="17" t="s">
        <v>42295</v>
      </c>
      <c r="C20930" s="17">
        <v>4.0</v>
      </c>
      <c r="D20930" s="17">
        <v>1.573808375E7</v>
      </c>
      <c r="E20930" s="17">
        <v>9324818.0</v>
      </c>
      <c r="F20930" s="17">
        <v>1.6719473E7</v>
      </c>
      <c r="G20930" s="17">
        <v>1.7726414E7</v>
      </c>
      <c r="H20930" s="17">
        <v>1.918163E7</v>
      </c>
    </row>
    <row r="20931">
      <c r="A20931" s="7" t="s">
        <v>42296</v>
      </c>
      <c r="B20931" s="17" t="s">
        <v>42297</v>
      </c>
      <c r="C20931" s="17">
        <v>10.0</v>
      </c>
      <c r="D20931" s="17">
        <v>1.66985593E7</v>
      </c>
      <c r="E20931" s="17">
        <v>1.2710828E7</v>
      </c>
      <c r="F20931" s="17">
        <v>1.6848389E7</v>
      </c>
      <c r="G20931" s="17">
        <v>1.9196535E7</v>
      </c>
      <c r="H20931" s="17">
        <v>2.1811185E7</v>
      </c>
    </row>
    <row r="20932">
      <c r="A20932" s="7" t="s">
        <v>42296</v>
      </c>
      <c r="B20932" s="17" t="s">
        <v>42297</v>
      </c>
      <c r="C20932" s="17">
        <v>10.0</v>
      </c>
      <c r="D20932" s="17">
        <v>1.66985593E7</v>
      </c>
      <c r="E20932" s="17">
        <v>1.2710828E7</v>
      </c>
      <c r="F20932" s="17">
        <v>1.6848389E7</v>
      </c>
      <c r="G20932" s="17">
        <v>1.9196535E7</v>
      </c>
      <c r="H20932" s="17">
        <v>2.1811185E7</v>
      </c>
    </row>
    <row r="20933">
      <c r="A20933" s="7" t="s">
        <v>42298</v>
      </c>
      <c r="B20933" s="17" t="s">
        <v>42299</v>
      </c>
      <c r="C20933" s="17">
        <v>3.0</v>
      </c>
      <c r="D20933" s="17">
        <v>9275023.0</v>
      </c>
      <c r="E20933" s="17">
        <v>4726432.0</v>
      </c>
      <c r="F20933" s="17">
        <v>6179898.0</v>
      </c>
      <c r="G20933" s="17">
        <v>1.6918739E7</v>
      </c>
      <c r="H20933" s="17">
        <v>1.6918739E7</v>
      </c>
    </row>
    <row r="20934">
      <c r="A20934" s="7" t="s">
        <v>42298</v>
      </c>
      <c r="B20934" s="17" t="s">
        <v>42299</v>
      </c>
      <c r="C20934" s="17">
        <v>3.0</v>
      </c>
      <c r="D20934" s="17">
        <v>9275023.0</v>
      </c>
      <c r="E20934" s="17">
        <v>4726432.0</v>
      </c>
      <c r="F20934" s="17">
        <v>6179898.0</v>
      </c>
      <c r="G20934" s="17">
        <v>1.6918739E7</v>
      </c>
      <c r="H20934" s="17">
        <v>1.6918739E7</v>
      </c>
    </row>
    <row r="20935">
      <c r="A20935" s="7" t="s">
        <v>42300</v>
      </c>
      <c r="B20935" s="17" t="s">
        <v>42301</v>
      </c>
      <c r="C20935" s="17">
        <v>36.0</v>
      </c>
      <c r="D20935" s="17">
        <v>1.324805156E7</v>
      </c>
      <c r="E20935" s="17">
        <v>6996734.0</v>
      </c>
      <c r="F20935" s="17">
        <v>1.1704488E7</v>
      </c>
      <c r="G20935" s="17">
        <v>1.6723501E7</v>
      </c>
      <c r="H20935" s="17">
        <v>2.464969E7</v>
      </c>
    </row>
    <row r="20936">
      <c r="A20936" s="7" t="s">
        <v>42300</v>
      </c>
      <c r="B20936" s="17" t="s">
        <v>42301</v>
      </c>
      <c r="C20936" s="17">
        <v>36.0</v>
      </c>
      <c r="D20936" s="17">
        <v>1.324805156E7</v>
      </c>
      <c r="E20936" s="17">
        <v>6996734.0</v>
      </c>
      <c r="F20936" s="17">
        <v>1.1704488E7</v>
      </c>
      <c r="G20936" s="17">
        <v>1.6723501E7</v>
      </c>
      <c r="H20936" s="17">
        <v>2.464969E7</v>
      </c>
    </row>
    <row r="20937">
      <c r="A20937" s="7" t="s">
        <v>42302</v>
      </c>
      <c r="B20937" s="17" t="s">
        <v>42303</v>
      </c>
      <c r="C20937" s="17">
        <v>7.0</v>
      </c>
      <c r="D20937" s="17">
        <v>9087482.714</v>
      </c>
      <c r="E20937" s="17">
        <v>6730648.0</v>
      </c>
      <c r="F20937" s="17">
        <v>1.0333218E7</v>
      </c>
      <c r="G20937" s="17">
        <v>1.1344996E7</v>
      </c>
      <c r="H20937" s="17">
        <v>1.3072114E7</v>
      </c>
    </row>
    <row r="20938">
      <c r="A20938" s="7" t="s">
        <v>42302</v>
      </c>
      <c r="B20938" s="17" t="s">
        <v>42303</v>
      </c>
      <c r="C20938" s="17">
        <v>7.0</v>
      </c>
      <c r="D20938" s="17">
        <v>9087482.714</v>
      </c>
      <c r="E20938" s="17">
        <v>6730648.0</v>
      </c>
      <c r="F20938" s="17">
        <v>1.0333218E7</v>
      </c>
      <c r="G20938" s="17">
        <v>1.1344996E7</v>
      </c>
      <c r="H20938" s="17">
        <v>1.3072114E7</v>
      </c>
    </row>
    <row r="20939">
      <c r="A20939" s="7" t="s">
        <v>42304</v>
      </c>
      <c r="B20939" s="17" t="s">
        <v>42305</v>
      </c>
      <c r="C20939" s="17">
        <v>1.0</v>
      </c>
      <c r="D20939" s="17">
        <v>3.8166009E7</v>
      </c>
      <c r="E20939" s="17">
        <v>3.8166009E7</v>
      </c>
      <c r="F20939" s="17">
        <v>3.8166009E7</v>
      </c>
      <c r="G20939" s="17">
        <v>3.8166009E7</v>
      </c>
      <c r="H20939" s="17">
        <v>3.8166009E7</v>
      </c>
    </row>
    <row r="20940">
      <c r="A20940" s="7" t="s">
        <v>42304</v>
      </c>
      <c r="B20940" s="17" t="s">
        <v>42305</v>
      </c>
      <c r="C20940" s="17">
        <v>1.0</v>
      </c>
      <c r="D20940" s="17">
        <v>3.8166009E7</v>
      </c>
      <c r="E20940" s="17">
        <v>3.8166009E7</v>
      </c>
      <c r="F20940" s="17">
        <v>3.8166009E7</v>
      </c>
      <c r="G20940" s="17">
        <v>3.8166009E7</v>
      </c>
      <c r="H20940" s="17">
        <v>3.8166009E7</v>
      </c>
    </row>
    <row r="20941">
      <c r="A20941" s="7" t="s">
        <v>42306</v>
      </c>
      <c r="B20941" s="17" t="s">
        <v>42307</v>
      </c>
      <c r="C20941" s="17">
        <v>1.0</v>
      </c>
      <c r="D20941" s="17">
        <v>1.4589199E7</v>
      </c>
      <c r="E20941" s="17">
        <v>1.4589199E7</v>
      </c>
      <c r="F20941" s="17">
        <v>1.4589199E7</v>
      </c>
      <c r="G20941" s="17">
        <v>1.4589199E7</v>
      </c>
      <c r="H20941" s="17">
        <v>1.4589199E7</v>
      </c>
    </row>
    <row r="20942">
      <c r="A20942" s="7" t="s">
        <v>42306</v>
      </c>
      <c r="B20942" s="17" t="s">
        <v>42307</v>
      </c>
      <c r="C20942" s="17">
        <v>1.0</v>
      </c>
      <c r="D20942" s="17">
        <v>1.4589199E7</v>
      </c>
      <c r="E20942" s="17">
        <v>1.4589199E7</v>
      </c>
      <c r="F20942" s="17">
        <v>1.4589199E7</v>
      </c>
      <c r="G20942" s="17">
        <v>1.4589199E7</v>
      </c>
      <c r="H20942" s="17">
        <v>1.4589199E7</v>
      </c>
    </row>
    <row r="20943">
      <c r="A20943" s="7" t="s">
        <v>42308</v>
      </c>
      <c r="B20943" s="17" t="s">
        <v>42309</v>
      </c>
      <c r="C20943" s="17">
        <v>4.0</v>
      </c>
      <c r="D20943" s="17">
        <v>8956149.25</v>
      </c>
      <c r="E20943" s="17">
        <v>5657731.0</v>
      </c>
      <c r="F20943" s="17">
        <v>7848028.0</v>
      </c>
      <c r="G20943" s="17">
        <v>7886855.0</v>
      </c>
      <c r="H20943" s="17">
        <v>1.4431983E7</v>
      </c>
    </row>
    <row r="20944">
      <c r="A20944" s="7" t="s">
        <v>42308</v>
      </c>
      <c r="B20944" s="17" t="s">
        <v>42309</v>
      </c>
      <c r="C20944" s="17">
        <v>4.0</v>
      </c>
      <c r="D20944" s="17">
        <v>8956149.25</v>
      </c>
      <c r="E20944" s="17">
        <v>5657731.0</v>
      </c>
      <c r="F20944" s="17">
        <v>7848028.0</v>
      </c>
      <c r="G20944" s="17">
        <v>7886855.0</v>
      </c>
      <c r="H20944" s="17">
        <v>1.4431983E7</v>
      </c>
    </row>
    <row r="20945">
      <c r="A20945" s="7" t="s">
        <v>42310</v>
      </c>
      <c r="B20945" s="17" t="s">
        <v>42311</v>
      </c>
      <c r="C20945" s="17">
        <v>25.0</v>
      </c>
      <c r="D20945" s="17">
        <v>2.24251668E7</v>
      </c>
      <c r="E20945" s="17">
        <v>9874349.0</v>
      </c>
      <c r="F20945" s="17">
        <v>1.2789763E7</v>
      </c>
      <c r="G20945" s="17">
        <v>3.2858864E7</v>
      </c>
      <c r="H20945" s="17">
        <v>4.9175937E7</v>
      </c>
    </row>
    <row r="20946">
      <c r="A20946" s="7" t="s">
        <v>42310</v>
      </c>
      <c r="B20946" s="17" t="s">
        <v>42311</v>
      </c>
      <c r="C20946" s="17">
        <v>25.0</v>
      </c>
      <c r="D20946" s="17">
        <v>2.24251668E7</v>
      </c>
      <c r="E20946" s="17">
        <v>9874349.0</v>
      </c>
      <c r="F20946" s="17">
        <v>1.2789763E7</v>
      </c>
      <c r="G20946" s="17">
        <v>3.2858864E7</v>
      </c>
      <c r="H20946" s="17">
        <v>4.9175937E7</v>
      </c>
    </row>
    <row r="20947">
      <c r="A20947" s="7" t="s">
        <v>42312</v>
      </c>
      <c r="B20947" s="17" t="s">
        <v>42313</v>
      </c>
      <c r="C20947" s="17">
        <v>14.0</v>
      </c>
      <c r="D20947" s="17">
        <v>8549178.714</v>
      </c>
      <c r="E20947" s="17">
        <v>5415343.0</v>
      </c>
      <c r="F20947" s="17">
        <v>8518406.0</v>
      </c>
      <c r="G20947" s="17">
        <v>9336792.0</v>
      </c>
      <c r="H20947" s="17">
        <v>1.171282E7</v>
      </c>
    </row>
    <row r="20948">
      <c r="A20948" s="7" t="s">
        <v>42312</v>
      </c>
      <c r="B20948" s="17" t="s">
        <v>42313</v>
      </c>
      <c r="C20948" s="17">
        <v>14.0</v>
      </c>
      <c r="D20948" s="17">
        <v>8549178.714</v>
      </c>
      <c r="E20948" s="17">
        <v>5415343.0</v>
      </c>
      <c r="F20948" s="17">
        <v>8518406.0</v>
      </c>
      <c r="G20948" s="17">
        <v>9336792.0</v>
      </c>
      <c r="H20948" s="17">
        <v>1.171282E7</v>
      </c>
    </row>
    <row r="20949">
      <c r="A20949" s="7" t="s">
        <v>42314</v>
      </c>
      <c r="B20949" s="17" t="s">
        <v>42315</v>
      </c>
      <c r="C20949" s="17">
        <v>56.0</v>
      </c>
      <c r="D20949" s="17">
        <v>1.610565884E7</v>
      </c>
      <c r="E20949" s="17">
        <v>6575894.0</v>
      </c>
      <c r="F20949" s="17">
        <v>9580024.0</v>
      </c>
      <c r="G20949" s="17">
        <v>2.2407598E7</v>
      </c>
      <c r="H20949" s="17">
        <v>3.181171E7</v>
      </c>
    </row>
    <row r="20950">
      <c r="A20950" s="7" t="s">
        <v>42314</v>
      </c>
      <c r="B20950" s="17" t="s">
        <v>42315</v>
      </c>
      <c r="C20950" s="17">
        <v>56.0</v>
      </c>
      <c r="D20950" s="17">
        <v>1.610565884E7</v>
      </c>
      <c r="E20950" s="17">
        <v>6575894.0</v>
      </c>
      <c r="F20950" s="17">
        <v>9580024.0</v>
      </c>
      <c r="G20950" s="17">
        <v>2.2407598E7</v>
      </c>
      <c r="H20950" s="17">
        <v>3.181171E7</v>
      </c>
    </row>
    <row r="20951">
      <c r="A20951" s="7" t="s">
        <v>42316</v>
      </c>
      <c r="B20951" s="17" t="s">
        <v>42317</v>
      </c>
      <c r="C20951" s="17">
        <v>9.0</v>
      </c>
      <c r="D20951" s="17">
        <v>7953074.0</v>
      </c>
      <c r="E20951" s="17">
        <v>6390900.0</v>
      </c>
      <c r="F20951" s="17">
        <v>7396947.0</v>
      </c>
      <c r="G20951" s="17">
        <v>9491521.0</v>
      </c>
      <c r="H20951" s="17">
        <v>1.1938178E7</v>
      </c>
    </row>
    <row r="20952">
      <c r="A20952" s="7" t="s">
        <v>42316</v>
      </c>
      <c r="B20952" s="17" t="s">
        <v>42317</v>
      </c>
      <c r="C20952" s="17">
        <v>9.0</v>
      </c>
      <c r="D20952" s="17">
        <v>7953074.0</v>
      </c>
      <c r="E20952" s="17">
        <v>6390900.0</v>
      </c>
      <c r="F20952" s="17">
        <v>7396947.0</v>
      </c>
      <c r="G20952" s="17">
        <v>9491521.0</v>
      </c>
      <c r="H20952" s="17">
        <v>1.1938178E7</v>
      </c>
    </row>
    <row r="20953">
      <c r="A20953" s="7" t="s">
        <v>42318</v>
      </c>
      <c r="B20953" s="17" t="s">
        <v>42319</v>
      </c>
      <c r="C20953" s="17">
        <v>2.0</v>
      </c>
      <c r="D20953" s="17">
        <v>7768004.0</v>
      </c>
      <c r="E20953" s="17">
        <v>6230109.0</v>
      </c>
      <c r="F20953" s="17">
        <v>6230109.0</v>
      </c>
      <c r="G20953" s="17">
        <v>9305899.0</v>
      </c>
      <c r="H20953" s="17">
        <v>9305899.0</v>
      </c>
    </row>
    <row r="20954">
      <c r="A20954" s="7" t="s">
        <v>42318</v>
      </c>
      <c r="B20954" s="17" t="s">
        <v>42319</v>
      </c>
      <c r="C20954" s="17">
        <v>2.0</v>
      </c>
      <c r="D20954" s="17">
        <v>7768004.0</v>
      </c>
      <c r="E20954" s="17">
        <v>6230109.0</v>
      </c>
      <c r="F20954" s="17">
        <v>6230109.0</v>
      </c>
      <c r="G20954" s="17">
        <v>9305899.0</v>
      </c>
      <c r="H20954" s="17">
        <v>9305899.0</v>
      </c>
    </row>
    <row r="20955">
      <c r="A20955" s="7" t="s">
        <v>42320</v>
      </c>
      <c r="B20955" s="17" t="s">
        <v>42321</v>
      </c>
      <c r="C20955" s="17">
        <v>5.0</v>
      </c>
      <c r="D20955" s="17">
        <v>1.11967604E7</v>
      </c>
      <c r="E20955" s="17">
        <v>6575579.0</v>
      </c>
      <c r="F20955" s="17">
        <v>8874844.0</v>
      </c>
      <c r="G20955" s="17">
        <v>1.4562064E7</v>
      </c>
      <c r="H20955" s="17">
        <v>2.0066315E7</v>
      </c>
    </row>
    <row r="20956">
      <c r="A20956" s="7" t="s">
        <v>42320</v>
      </c>
      <c r="B20956" s="17" t="s">
        <v>42321</v>
      </c>
      <c r="C20956" s="17">
        <v>5.0</v>
      </c>
      <c r="D20956" s="17">
        <v>1.11967604E7</v>
      </c>
      <c r="E20956" s="17">
        <v>6575579.0</v>
      </c>
      <c r="F20956" s="17">
        <v>8874844.0</v>
      </c>
      <c r="G20956" s="17">
        <v>1.4562064E7</v>
      </c>
      <c r="H20956" s="17">
        <v>2.0066315E7</v>
      </c>
    </row>
    <row r="20957">
      <c r="A20957" s="7" t="s">
        <v>42322</v>
      </c>
      <c r="B20957" s="17" t="s">
        <v>42323</v>
      </c>
      <c r="C20957" s="17">
        <v>8.0</v>
      </c>
      <c r="D20957" s="17">
        <v>1.191397388E7</v>
      </c>
      <c r="E20957" s="17">
        <v>8234009.0</v>
      </c>
      <c r="F20957" s="17">
        <v>1.0193509E7</v>
      </c>
      <c r="G20957" s="17">
        <v>1.681905E7</v>
      </c>
      <c r="H20957" s="17">
        <v>2.1211248E7</v>
      </c>
    </row>
    <row r="20958">
      <c r="A20958" s="7" t="s">
        <v>42322</v>
      </c>
      <c r="B20958" s="17" t="s">
        <v>42323</v>
      </c>
      <c r="C20958" s="17">
        <v>8.0</v>
      </c>
      <c r="D20958" s="17">
        <v>1.191397388E7</v>
      </c>
      <c r="E20958" s="17">
        <v>8234009.0</v>
      </c>
      <c r="F20958" s="17">
        <v>1.0193509E7</v>
      </c>
      <c r="G20958" s="17">
        <v>1.681905E7</v>
      </c>
      <c r="H20958" s="17">
        <v>2.1211248E7</v>
      </c>
    </row>
    <row r="20959">
      <c r="A20959" s="7" t="s">
        <v>42324</v>
      </c>
      <c r="B20959" s="17" t="s">
        <v>42325</v>
      </c>
      <c r="C20959" s="17">
        <v>68.0</v>
      </c>
      <c r="D20959" s="17">
        <v>1.163162572E7</v>
      </c>
      <c r="E20959" s="17">
        <v>5591206.0</v>
      </c>
      <c r="F20959" s="17">
        <v>8223473.0</v>
      </c>
      <c r="G20959" s="17">
        <v>1.2896393E7</v>
      </c>
      <c r="H20959" s="17">
        <v>2.4766415E7</v>
      </c>
    </row>
    <row r="20960">
      <c r="A20960" s="7" t="s">
        <v>42324</v>
      </c>
      <c r="B20960" s="17" t="s">
        <v>42325</v>
      </c>
      <c r="C20960" s="17">
        <v>68.0</v>
      </c>
      <c r="D20960" s="17">
        <v>1.163162572E7</v>
      </c>
      <c r="E20960" s="17">
        <v>5591206.0</v>
      </c>
      <c r="F20960" s="17">
        <v>8223473.0</v>
      </c>
      <c r="G20960" s="17">
        <v>1.2896393E7</v>
      </c>
      <c r="H20960" s="17">
        <v>2.4766415E7</v>
      </c>
    </row>
    <row r="20961">
      <c r="A20961" s="7" t="s">
        <v>42326</v>
      </c>
      <c r="B20961" s="17" t="s">
        <v>42327</v>
      </c>
      <c r="C20961" s="17">
        <v>1.0</v>
      </c>
      <c r="D20961" s="17">
        <v>9926530.0</v>
      </c>
      <c r="E20961" s="17">
        <v>9926530.0</v>
      </c>
      <c r="F20961" s="17">
        <v>9926530.0</v>
      </c>
      <c r="G20961" s="17">
        <v>9926530.0</v>
      </c>
      <c r="H20961" s="17">
        <v>9926530.0</v>
      </c>
    </row>
    <row r="20962">
      <c r="A20962" s="7" t="s">
        <v>42326</v>
      </c>
      <c r="B20962" s="17" t="s">
        <v>42327</v>
      </c>
      <c r="C20962" s="17">
        <v>1.0</v>
      </c>
      <c r="D20962" s="17">
        <v>9926530.0</v>
      </c>
      <c r="E20962" s="17">
        <v>9926530.0</v>
      </c>
      <c r="F20962" s="17">
        <v>9926530.0</v>
      </c>
      <c r="G20962" s="17">
        <v>9926530.0</v>
      </c>
      <c r="H20962" s="17">
        <v>9926530.0</v>
      </c>
    </row>
    <row r="20963">
      <c r="A20963" s="7" t="s">
        <v>42328</v>
      </c>
      <c r="B20963" s="17" t="s">
        <v>42329</v>
      </c>
      <c r="C20963" s="17">
        <v>1.0</v>
      </c>
      <c r="D20963" s="17">
        <v>1249000.0</v>
      </c>
      <c r="E20963" s="17">
        <v>1249000.0</v>
      </c>
      <c r="F20963" s="17">
        <v>1249000.0</v>
      </c>
      <c r="G20963" s="17">
        <v>1249000.0</v>
      </c>
      <c r="H20963" s="17">
        <v>1249000.0</v>
      </c>
    </row>
    <row r="20964">
      <c r="A20964" s="7" t="s">
        <v>42328</v>
      </c>
      <c r="B20964" s="17" t="s">
        <v>42329</v>
      </c>
      <c r="C20964" s="17">
        <v>1.0</v>
      </c>
      <c r="D20964" s="17">
        <v>1249000.0</v>
      </c>
      <c r="E20964" s="17">
        <v>1249000.0</v>
      </c>
      <c r="F20964" s="17">
        <v>1249000.0</v>
      </c>
      <c r="G20964" s="17">
        <v>1249000.0</v>
      </c>
      <c r="H20964" s="17">
        <v>1249000.0</v>
      </c>
    </row>
    <row r="20965">
      <c r="A20965" s="7" t="s">
        <v>42330</v>
      </c>
      <c r="B20965" s="17" t="s">
        <v>42331</v>
      </c>
      <c r="C20965" s="17">
        <v>1.0</v>
      </c>
      <c r="D20965" s="17">
        <v>2.8711722E7</v>
      </c>
      <c r="E20965" s="17">
        <v>2.8711722E7</v>
      </c>
      <c r="F20965" s="17">
        <v>2.8711722E7</v>
      </c>
      <c r="G20965" s="17">
        <v>2.8711722E7</v>
      </c>
      <c r="H20965" s="17">
        <v>2.8711722E7</v>
      </c>
    </row>
    <row r="20966">
      <c r="A20966" s="7" t="s">
        <v>42330</v>
      </c>
      <c r="B20966" s="17" t="s">
        <v>42331</v>
      </c>
      <c r="C20966" s="17">
        <v>1.0</v>
      </c>
      <c r="D20966" s="17">
        <v>2.8711722E7</v>
      </c>
      <c r="E20966" s="17">
        <v>2.8711722E7</v>
      </c>
      <c r="F20966" s="17">
        <v>2.8711722E7</v>
      </c>
      <c r="G20966" s="17">
        <v>2.8711722E7</v>
      </c>
      <c r="H20966" s="17">
        <v>2.8711722E7</v>
      </c>
    </row>
    <row r="20967">
      <c r="A20967" s="7" t="s">
        <v>42332</v>
      </c>
      <c r="B20967" s="17" t="s">
        <v>42333</v>
      </c>
      <c r="C20967" s="17">
        <v>1.0</v>
      </c>
      <c r="D20967" s="17">
        <v>6232756.0</v>
      </c>
      <c r="E20967" s="17">
        <v>6232756.0</v>
      </c>
      <c r="F20967" s="17">
        <v>6232756.0</v>
      </c>
      <c r="G20967" s="17">
        <v>6232756.0</v>
      </c>
      <c r="H20967" s="17">
        <v>6232756.0</v>
      </c>
    </row>
    <row r="20968">
      <c r="A20968" s="7" t="s">
        <v>42332</v>
      </c>
      <c r="B20968" s="17" t="s">
        <v>42333</v>
      </c>
      <c r="C20968" s="17">
        <v>1.0</v>
      </c>
      <c r="D20968" s="17">
        <v>6232756.0</v>
      </c>
      <c r="E20968" s="17">
        <v>6232756.0</v>
      </c>
      <c r="F20968" s="17">
        <v>6232756.0</v>
      </c>
      <c r="G20968" s="17">
        <v>6232756.0</v>
      </c>
      <c r="H20968" s="17">
        <v>6232756.0</v>
      </c>
    </row>
    <row r="20969">
      <c r="A20969" s="7" t="s">
        <v>42334</v>
      </c>
      <c r="B20969" s="17" t="s">
        <v>42335</v>
      </c>
      <c r="C20969" s="17">
        <v>1.0</v>
      </c>
      <c r="D20969" s="17">
        <v>4361630.0</v>
      </c>
      <c r="E20969" s="17">
        <v>4361630.0</v>
      </c>
      <c r="F20969" s="17">
        <v>4361630.0</v>
      </c>
      <c r="G20969" s="17">
        <v>4361630.0</v>
      </c>
      <c r="H20969" s="17">
        <v>4361630.0</v>
      </c>
    </row>
    <row r="20970">
      <c r="A20970" s="7" t="s">
        <v>42334</v>
      </c>
      <c r="B20970" s="17" t="s">
        <v>42335</v>
      </c>
      <c r="C20970" s="17">
        <v>1.0</v>
      </c>
      <c r="D20970" s="17">
        <v>4361630.0</v>
      </c>
      <c r="E20970" s="17">
        <v>4361630.0</v>
      </c>
      <c r="F20970" s="17">
        <v>4361630.0</v>
      </c>
      <c r="G20970" s="17">
        <v>4361630.0</v>
      </c>
      <c r="H20970" s="17">
        <v>4361630.0</v>
      </c>
    </row>
    <row r="20971">
      <c r="A20971" s="7" t="s">
        <v>42336</v>
      </c>
      <c r="B20971" s="17" t="s">
        <v>42337</v>
      </c>
      <c r="C20971" s="17">
        <v>1.0</v>
      </c>
      <c r="D20971" s="17">
        <v>5458750.0</v>
      </c>
      <c r="E20971" s="17">
        <v>5458750.0</v>
      </c>
      <c r="F20971" s="17">
        <v>5458750.0</v>
      </c>
      <c r="G20971" s="17">
        <v>5458750.0</v>
      </c>
      <c r="H20971" s="17">
        <v>5458750.0</v>
      </c>
    </row>
    <row r="20972">
      <c r="A20972" s="7" t="s">
        <v>42336</v>
      </c>
      <c r="B20972" s="17" t="s">
        <v>42337</v>
      </c>
      <c r="C20972" s="17">
        <v>1.0</v>
      </c>
      <c r="D20972" s="17">
        <v>5458750.0</v>
      </c>
      <c r="E20972" s="17">
        <v>5458750.0</v>
      </c>
      <c r="F20972" s="17">
        <v>5458750.0</v>
      </c>
      <c r="G20972" s="17">
        <v>5458750.0</v>
      </c>
      <c r="H20972" s="17">
        <v>5458750.0</v>
      </c>
    </row>
    <row r="20973">
      <c r="A20973" s="7" t="s">
        <v>42338</v>
      </c>
      <c r="B20973" s="17" t="s">
        <v>42339</v>
      </c>
      <c r="C20973" s="17">
        <v>1.0</v>
      </c>
      <c r="D20973" s="17">
        <v>9349000.0</v>
      </c>
      <c r="E20973" s="17">
        <v>9349000.0</v>
      </c>
      <c r="F20973" s="17">
        <v>9349000.0</v>
      </c>
      <c r="G20973" s="17">
        <v>9349000.0</v>
      </c>
      <c r="H20973" s="17">
        <v>9349000.0</v>
      </c>
    </row>
    <row r="20974">
      <c r="A20974" s="7" t="s">
        <v>42338</v>
      </c>
      <c r="B20974" s="17" t="s">
        <v>42339</v>
      </c>
      <c r="C20974" s="17">
        <v>1.0</v>
      </c>
      <c r="D20974" s="17">
        <v>9349000.0</v>
      </c>
      <c r="E20974" s="17">
        <v>9349000.0</v>
      </c>
      <c r="F20974" s="17">
        <v>9349000.0</v>
      </c>
      <c r="G20974" s="17">
        <v>9349000.0</v>
      </c>
      <c r="H20974" s="17">
        <v>9349000.0</v>
      </c>
    </row>
    <row r="20975">
      <c r="A20975" s="7" t="s">
        <v>42340</v>
      </c>
      <c r="B20975" s="17" t="s">
        <v>42341</v>
      </c>
      <c r="C20975" s="17">
        <v>3.0</v>
      </c>
      <c r="D20975" s="17">
        <v>1.547258733E7</v>
      </c>
      <c r="E20975" s="17">
        <v>5235006.0</v>
      </c>
      <c r="F20975" s="17">
        <v>5432206.0</v>
      </c>
      <c r="G20975" s="17">
        <v>3.575055E7</v>
      </c>
      <c r="H20975" s="17">
        <v>3.575055E7</v>
      </c>
    </row>
    <row r="20976">
      <c r="A20976" s="7" t="s">
        <v>42340</v>
      </c>
      <c r="B20976" s="17" t="s">
        <v>42341</v>
      </c>
      <c r="C20976" s="17">
        <v>3.0</v>
      </c>
      <c r="D20976" s="17">
        <v>1.547258733E7</v>
      </c>
      <c r="E20976" s="17">
        <v>5235006.0</v>
      </c>
      <c r="F20976" s="17">
        <v>5432206.0</v>
      </c>
      <c r="G20976" s="17">
        <v>3.575055E7</v>
      </c>
      <c r="H20976" s="17">
        <v>3.575055E7</v>
      </c>
    </row>
    <row r="20977">
      <c r="A20977" s="7" t="s">
        <v>42342</v>
      </c>
      <c r="B20977" s="17" t="s">
        <v>42343</v>
      </c>
      <c r="C20977" s="17">
        <v>3.0</v>
      </c>
      <c r="D20977" s="17">
        <v>1.617598533E7</v>
      </c>
      <c r="E20977" s="17">
        <v>4030766.0</v>
      </c>
      <c r="F20977" s="17">
        <v>9476696.0</v>
      </c>
      <c r="G20977" s="17">
        <v>3.5020494E7</v>
      </c>
      <c r="H20977" s="17">
        <v>3.5020494E7</v>
      </c>
    </row>
    <row r="20978">
      <c r="A20978" s="7" t="s">
        <v>42342</v>
      </c>
      <c r="B20978" s="17" t="s">
        <v>42343</v>
      </c>
      <c r="C20978" s="17">
        <v>3.0</v>
      </c>
      <c r="D20978" s="17">
        <v>1.617598533E7</v>
      </c>
      <c r="E20978" s="17">
        <v>4030766.0</v>
      </c>
      <c r="F20978" s="17">
        <v>9476696.0</v>
      </c>
      <c r="G20978" s="17">
        <v>3.5020494E7</v>
      </c>
      <c r="H20978" s="17">
        <v>3.5020494E7</v>
      </c>
    </row>
    <row r="20979">
      <c r="A20979" s="7" t="s">
        <v>42344</v>
      </c>
      <c r="B20979" s="17" t="s">
        <v>42345</v>
      </c>
      <c r="C20979" s="17">
        <v>1.0</v>
      </c>
      <c r="D20979" s="17">
        <v>5313920.0</v>
      </c>
      <c r="E20979" s="17">
        <v>5313920.0</v>
      </c>
      <c r="F20979" s="17">
        <v>5313920.0</v>
      </c>
      <c r="G20979" s="17">
        <v>5313920.0</v>
      </c>
      <c r="H20979" s="17">
        <v>5313920.0</v>
      </c>
    </row>
    <row r="20980">
      <c r="A20980" s="7" t="s">
        <v>42344</v>
      </c>
      <c r="B20980" s="17" t="s">
        <v>42345</v>
      </c>
      <c r="C20980" s="17">
        <v>1.0</v>
      </c>
      <c r="D20980" s="17">
        <v>5313920.0</v>
      </c>
      <c r="E20980" s="17">
        <v>5313920.0</v>
      </c>
      <c r="F20980" s="17">
        <v>5313920.0</v>
      </c>
      <c r="G20980" s="17">
        <v>5313920.0</v>
      </c>
      <c r="H20980" s="17">
        <v>5313920.0</v>
      </c>
    </row>
    <row r="20981">
      <c r="A20981" s="7" t="s">
        <v>42346</v>
      </c>
      <c r="B20981" s="17" t="s">
        <v>42347</v>
      </c>
      <c r="C20981" s="17">
        <v>1.0</v>
      </c>
      <c r="D20981" s="17">
        <v>1.9994338E7</v>
      </c>
      <c r="E20981" s="17">
        <v>1.9994338E7</v>
      </c>
      <c r="F20981" s="17">
        <v>1.9994338E7</v>
      </c>
      <c r="G20981" s="17">
        <v>1.9994338E7</v>
      </c>
      <c r="H20981" s="17">
        <v>1.9994338E7</v>
      </c>
    </row>
    <row r="20982">
      <c r="A20982" s="7" t="s">
        <v>42346</v>
      </c>
      <c r="B20982" s="17" t="s">
        <v>42347</v>
      </c>
      <c r="C20982" s="17">
        <v>1.0</v>
      </c>
      <c r="D20982" s="17">
        <v>1.9994338E7</v>
      </c>
      <c r="E20982" s="17">
        <v>1.9994338E7</v>
      </c>
      <c r="F20982" s="17">
        <v>1.9994338E7</v>
      </c>
      <c r="G20982" s="17">
        <v>1.9994338E7</v>
      </c>
      <c r="H20982" s="17">
        <v>1.9994338E7</v>
      </c>
    </row>
    <row r="20983">
      <c r="A20983" s="7" t="s">
        <v>42348</v>
      </c>
      <c r="B20983" s="17" t="s">
        <v>42349</v>
      </c>
      <c r="C20983" s="17">
        <v>1.0</v>
      </c>
      <c r="D20983" s="17">
        <v>5340029.0</v>
      </c>
      <c r="E20983" s="17">
        <v>5340029.0</v>
      </c>
      <c r="F20983" s="17">
        <v>5340029.0</v>
      </c>
      <c r="G20983" s="17">
        <v>5340029.0</v>
      </c>
      <c r="H20983" s="17">
        <v>5340029.0</v>
      </c>
    </row>
    <row r="20984">
      <c r="A20984" s="7" t="s">
        <v>42348</v>
      </c>
      <c r="B20984" s="17" t="s">
        <v>42349</v>
      </c>
      <c r="C20984" s="17">
        <v>1.0</v>
      </c>
      <c r="D20984" s="17">
        <v>5340029.0</v>
      </c>
      <c r="E20984" s="17">
        <v>5340029.0</v>
      </c>
      <c r="F20984" s="17">
        <v>5340029.0</v>
      </c>
      <c r="G20984" s="17">
        <v>5340029.0</v>
      </c>
      <c r="H20984" s="17">
        <v>5340029.0</v>
      </c>
    </row>
    <row r="20985">
      <c r="A20985" s="7" t="s">
        <v>42350</v>
      </c>
      <c r="B20985" s="17" t="s">
        <v>42351</v>
      </c>
      <c r="C20985" s="17">
        <v>1.0</v>
      </c>
      <c r="D20985" s="17">
        <v>6631574.0</v>
      </c>
      <c r="E20985" s="17">
        <v>6631574.0</v>
      </c>
      <c r="F20985" s="17">
        <v>6631574.0</v>
      </c>
      <c r="G20985" s="17">
        <v>6631574.0</v>
      </c>
      <c r="H20985" s="17">
        <v>6631574.0</v>
      </c>
    </row>
    <row r="20986">
      <c r="A20986" s="7" t="s">
        <v>42350</v>
      </c>
      <c r="B20986" s="17" t="s">
        <v>42351</v>
      </c>
      <c r="C20986" s="17">
        <v>1.0</v>
      </c>
      <c r="D20986" s="17">
        <v>6631574.0</v>
      </c>
      <c r="E20986" s="17">
        <v>6631574.0</v>
      </c>
      <c r="F20986" s="17">
        <v>6631574.0</v>
      </c>
      <c r="G20986" s="17">
        <v>6631574.0</v>
      </c>
      <c r="H20986" s="17">
        <v>6631574.0</v>
      </c>
    </row>
    <row r="20987">
      <c r="A20987" s="7" t="s">
        <v>42352</v>
      </c>
      <c r="B20987" s="17" t="s">
        <v>42353</v>
      </c>
      <c r="C20987" s="17">
        <v>1.0</v>
      </c>
      <c r="D20987" s="17">
        <v>1.6019224E7</v>
      </c>
      <c r="E20987" s="17">
        <v>1.6019224E7</v>
      </c>
      <c r="F20987" s="17">
        <v>1.6019224E7</v>
      </c>
      <c r="G20987" s="17">
        <v>1.6019224E7</v>
      </c>
      <c r="H20987" s="17">
        <v>1.6019224E7</v>
      </c>
    </row>
    <row r="20988">
      <c r="A20988" s="7" t="s">
        <v>42352</v>
      </c>
      <c r="B20988" s="17" t="s">
        <v>42353</v>
      </c>
      <c r="C20988" s="17">
        <v>1.0</v>
      </c>
      <c r="D20988" s="17">
        <v>1.6019224E7</v>
      </c>
      <c r="E20988" s="17">
        <v>1.6019224E7</v>
      </c>
      <c r="F20988" s="17">
        <v>1.6019224E7</v>
      </c>
      <c r="G20988" s="17">
        <v>1.6019224E7</v>
      </c>
      <c r="H20988" s="17">
        <v>1.6019224E7</v>
      </c>
    </row>
    <row r="20989">
      <c r="A20989" s="7" t="s">
        <v>42354</v>
      </c>
      <c r="B20989" s="17" t="s">
        <v>42355</v>
      </c>
      <c r="C20989" s="17">
        <v>1.0</v>
      </c>
      <c r="D20989" s="17">
        <v>1.09323051E8</v>
      </c>
      <c r="E20989" s="17">
        <v>1.09323051E8</v>
      </c>
      <c r="F20989" s="17">
        <v>1.09323051E8</v>
      </c>
      <c r="G20989" s="17">
        <v>1.09323051E8</v>
      </c>
      <c r="H20989" s="17">
        <v>1.09323051E8</v>
      </c>
    </row>
    <row r="20990">
      <c r="A20990" s="7" t="s">
        <v>42354</v>
      </c>
      <c r="B20990" s="17" t="s">
        <v>42355</v>
      </c>
      <c r="C20990" s="17">
        <v>1.0</v>
      </c>
      <c r="D20990" s="17">
        <v>1.09323051E8</v>
      </c>
      <c r="E20990" s="17">
        <v>1.09323051E8</v>
      </c>
      <c r="F20990" s="17">
        <v>1.09323051E8</v>
      </c>
      <c r="G20990" s="17">
        <v>1.09323051E8</v>
      </c>
      <c r="H20990" s="17">
        <v>1.09323051E8</v>
      </c>
    </row>
    <row r="20991">
      <c r="A20991" s="7" t="s">
        <v>42356</v>
      </c>
      <c r="B20991" s="17" t="s">
        <v>42357</v>
      </c>
      <c r="C20991" s="17">
        <v>1.0</v>
      </c>
      <c r="D20991" s="17">
        <v>1.078E7</v>
      </c>
      <c r="E20991" s="17">
        <v>1.078E7</v>
      </c>
      <c r="F20991" s="17">
        <v>1.078E7</v>
      </c>
      <c r="G20991" s="17">
        <v>1.078E7</v>
      </c>
      <c r="H20991" s="17">
        <v>1.078E7</v>
      </c>
    </row>
    <row r="20992">
      <c r="A20992" s="7" t="s">
        <v>42356</v>
      </c>
      <c r="B20992" s="17" t="s">
        <v>42357</v>
      </c>
      <c r="C20992" s="17">
        <v>1.0</v>
      </c>
      <c r="D20992" s="17">
        <v>1.078E7</v>
      </c>
      <c r="E20992" s="17">
        <v>1.078E7</v>
      </c>
      <c r="F20992" s="17">
        <v>1.078E7</v>
      </c>
      <c r="G20992" s="17">
        <v>1.078E7</v>
      </c>
      <c r="H20992" s="17">
        <v>1.078E7</v>
      </c>
    </row>
    <row r="20993">
      <c r="A20993" s="7" t="s">
        <v>42358</v>
      </c>
      <c r="B20993" s="17" t="s">
        <v>42359</v>
      </c>
      <c r="C20993" s="17">
        <v>3.0</v>
      </c>
      <c r="D20993" s="17">
        <v>8860207.333</v>
      </c>
      <c r="E20993" s="17">
        <v>4994567.0</v>
      </c>
      <c r="F20993" s="17">
        <v>1.0636019E7</v>
      </c>
      <c r="G20993" s="17">
        <v>1.0950036E7</v>
      </c>
      <c r="H20993" s="17">
        <v>1.0950036E7</v>
      </c>
    </row>
    <row r="20994">
      <c r="A20994" s="7" t="s">
        <v>42358</v>
      </c>
      <c r="B20994" s="17" t="s">
        <v>42359</v>
      </c>
      <c r="C20994" s="17">
        <v>3.0</v>
      </c>
      <c r="D20994" s="17">
        <v>8860207.333</v>
      </c>
      <c r="E20994" s="17">
        <v>4994567.0</v>
      </c>
      <c r="F20994" s="17">
        <v>1.0636019E7</v>
      </c>
      <c r="G20994" s="17">
        <v>1.0950036E7</v>
      </c>
      <c r="H20994" s="17">
        <v>1.0950036E7</v>
      </c>
    </row>
    <row r="20995">
      <c r="A20995" s="7" t="s">
        <v>42360</v>
      </c>
      <c r="B20995" s="17" t="s">
        <v>42361</v>
      </c>
      <c r="C20995" s="17">
        <v>3.0</v>
      </c>
      <c r="D20995" s="17">
        <v>1.656951297E8</v>
      </c>
      <c r="E20995" s="17">
        <v>2058400.0</v>
      </c>
      <c r="F20995" s="17">
        <v>7.8043389E7</v>
      </c>
      <c r="G20995" s="17">
        <v>4.169836E8</v>
      </c>
      <c r="H20995" s="17">
        <v>4.169836E8</v>
      </c>
    </row>
    <row r="20996">
      <c r="A20996" s="7" t="s">
        <v>42360</v>
      </c>
      <c r="B20996" s="17" t="s">
        <v>42361</v>
      </c>
      <c r="C20996" s="17">
        <v>3.0</v>
      </c>
      <c r="D20996" s="17">
        <v>1.656951297E8</v>
      </c>
      <c r="E20996" s="17">
        <v>2058400.0</v>
      </c>
      <c r="F20996" s="17">
        <v>7.8043389E7</v>
      </c>
      <c r="G20996" s="17">
        <v>4.169836E8</v>
      </c>
      <c r="H20996" s="17">
        <v>4.169836E8</v>
      </c>
    </row>
    <row r="20997">
      <c r="A20997" s="7" t="s">
        <v>42362</v>
      </c>
      <c r="B20997" s="17" t="s">
        <v>42363</v>
      </c>
      <c r="C20997" s="17">
        <v>19.0</v>
      </c>
      <c r="D20997" s="17">
        <v>1.780183411E7</v>
      </c>
      <c r="E20997" s="17">
        <v>6513951.0</v>
      </c>
      <c r="F20997" s="17">
        <v>1.011024E7</v>
      </c>
      <c r="G20997" s="17">
        <v>1.9747551E7</v>
      </c>
      <c r="H20997" s="17">
        <v>4.4860201E7</v>
      </c>
    </row>
    <row r="20998">
      <c r="A20998" s="7" t="s">
        <v>42362</v>
      </c>
      <c r="B20998" s="17" t="s">
        <v>42363</v>
      </c>
      <c r="C20998" s="17">
        <v>19.0</v>
      </c>
      <c r="D20998" s="17">
        <v>1.780183411E7</v>
      </c>
      <c r="E20998" s="17">
        <v>6513951.0</v>
      </c>
      <c r="F20998" s="17">
        <v>1.011024E7</v>
      </c>
      <c r="G20998" s="17">
        <v>1.9747551E7</v>
      </c>
      <c r="H20998" s="17">
        <v>4.4860201E7</v>
      </c>
    </row>
    <row r="20999">
      <c r="A20999" s="7" t="s">
        <v>42364</v>
      </c>
      <c r="B20999" s="17" t="s">
        <v>42365</v>
      </c>
      <c r="C20999" s="17">
        <v>1.0</v>
      </c>
      <c r="D20999" s="17">
        <v>8323411.0</v>
      </c>
      <c r="E20999" s="17">
        <v>8323411.0</v>
      </c>
      <c r="F20999" s="17">
        <v>8323411.0</v>
      </c>
      <c r="G20999" s="17">
        <v>8323411.0</v>
      </c>
      <c r="H20999" s="17">
        <v>8323411.0</v>
      </c>
    </row>
    <row r="21000">
      <c r="A21000" s="7" t="s">
        <v>42364</v>
      </c>
      <c r="B21000" s="17" t="s">
        <v>42365</v>
      </c>
      <c r="C21000" s="17">
        <v>1.0</v>
      </c>
      <c r="D21000" s="17">
        <v>8323411.0</v>
      </c>
      <c r="E21000" s="17">
        <v>8323411.0</v>
      </c>
      <c r="F21000" s="17">
        <v>8323411.0</v>
      </c>
      <c r="G21000" s="17">
        <v>8323411.0</v>
      </c>
      <c r="H21000" s="17">
        <v>8323411.0</v>
      </c>
    </row>
    <row r="21001">
      <c r="A21001" s="7" t="s">
        <v>42366</v>
      </c>
      <c r="B21001" s="17" t="s">
        <v>42367</v>
      </c>
      <c r="C21001" s="17">
        <v>2.0</v>
      </c>
      <c r="D21001" s="17">
        <v>1.04313425E7</v>
      </c>
      <c r="E21001" s="17">
        <v>9537088.0</v>
      </c>
      <c r="F21001" s="17">
        <v>9537088.0</v>
      </c>
      <c r="G21001" s="17">
        <v>1.1325597E7</v>
      </c>
      <c r="H21001" s="17">
        <v>1.1325597E7</v>
      </c>
    </row>
    <row r="21002">
      <c r="A21002" s="7" t="s">
        <v>42366</v>
      </c>
      <c r="B21002" s="17" t="s">
        <v>42367</v>
      </c>
      <c r="C21002" s="17">
        <v>2.0</v>
      </c>
      <c r="D21002" s="17">
        <v>1.04313425E7</v>
      </c>
      <c r="E21002" s="17">
        <v>9537088.0</v>
      </c>
      <c r="F21002" s="17">
        <v>9537088.0</v>
      </c>
      <c r="G21002" s="17">
        <v>1.1325597E7</v>
      </c>
      <c r="H21002" s="17">
        <v>1.1325597E7</v>
      </c>
    </row>
    <row r="21003">
      <c r="A21003" s="7" t="s">
        <v>42368</v>
      </c>
      <c r="B21003" s="17" t="s">
        <v>42369</v>
      </c>
      <c r="C21003" s="17">
        <v>1.0</v>
      </c>
      <c r="D21003" s="17">
        <v>9152293.0</v>
      </c>
      <c r="E21003" s="17">
        <v>9152293.0</v>
      </c>
      <c r="F21003" s="17">
        <v>9152293.0</v>
      </c>
      <c r="G21003" s="17">
        <v>9152293.0</v>
      </c>
      <c r="H21003" s="17">
        <v>9152293.0</v>
      </c>
    </row>
    <row r="21004">
      <c r="A21004" s="7" t="s">
        <v>42368</v>
      </c>
      <c r="B21004" s="17" t="s">
        <v>42369</v>
      </c>
      <c r="C21004" s="17">
        <v>1.0</v>
      </c>
      <c r="D21004" s="17">
        <v>9152293.0</v>
      </c>
      <c r="E21004" s="17">
        <v>9152293.0</v>
      </c>
      <c r="F21004" s="17">
        <v>9152293.0</v>
      </c>
      <c r="G21004" s="17">
        <v>9152293.0</v>
      </c>
      <c r="H21004" s="17">
        <v>9152293.0</v>
      </c>
    </row>
    <row r="21005">
      <c r="A21005" s="7" t="s">
        <v>42370</v>
      </c>
      <c r="B21005" s="17" t="s">
        <v>42371</v>
      </c>
      <c r="C21005" s="17">
        <v>2.0</v>
      </c>
      <c r="D21005" s="17">
        <v>4966995.5</v>
      </c>
      <c r="E21005" s="17">
        <v>4798000.0</v>
      </c>
      <c r="F21005" s="17">
        <v>4798000.0</v>
      </c>
      <c r="G21005" s="17">
        <v>5135991.0</v>
      </c>
      <c r="H21005" s="17">
        <v>5135991.0</v>
      </c>
    </row>
    <row r="21006">
      <c r="A21006" s="7" t="s">
        <v>42370</v>
      </c>
      <c r="B21006" s="17" t="s">
        <v>42371</v>
      </c>
      <c r="C21006" s="17">
        <v>2.0</v>
      </c>
      <c r="D21006" s="17">
        <v>4966995.5</v>
      </c>
      <c r="E21006" s="17">
        <v>4798000.0</v>
      </c>
      <c r="F21006" s="17">
        <v>4798000.0</v>
      </c>
      <c r="G21006" s="17">
        <v>5135991.0</v>
      </c>
      <c r="H21006" s="17">
        <v>5135991.0</v>
      </c>
    </row>
    <row r="21007">
      <c r="A21007" s="7" t="s">
        <v>42372</v>
      </c>
      <c r="B21007" s="17" t="s">
        <v>42373</v>
      </c>
      <c r="C21007" s="17">
        <v>9.0</v>
      </c>
      <c r="D21007" s="17">
        <v>1.401012122E7</v>
      </c>
      <c r="E21007" s="17">
        <v>7848213.0</v>
      </c>
      <c r="F21007" s="17">
        <v>8883256.0</v>
      </c>
      <c r="G21007" s="17">
        <v>1.4659026E7</v>
      </c>
      <c r="H21007" s="17">
        <v>3.301845E7</v>
      </c>
    </row>
    <row r="21008">
      <c r="A21008" s="7" t="s">
        <v>42372</v>
      </c>
      <c r="B21008" s="17" t="s">
        <v>42373</v>
      </c>
      <c r="C21008" s="17">
        <v>9.0</v>
      </c>
      <c r="D21008" s="17">
        <v>1.401012122E7</v>
      </c>
      <c r="E21008" s="17">
        <v>7848213.0</v>
      </c>
      <c r="F21008" s="17">
        <v>8883256.0</v>
      </c>
      <c r="G21008" s="17">
        <v>1.4659026E7</v>
      </c>
      <c r="H21008" s="17">
        <v>3.301845E7</v>
      </c>
    </row>
    <row r="21009">
      <c r="A21009" s="7" t="s">
        <v>42374</v>
      </c>
      <c r="B21009" s="17" t="s">
        <v>42375</v>
      </c>
      <c r="C21009" s="17">
        <v>12.0</v>
      </c>
      <c r="D21009" s="17">
        <v>1.430750525E7</v>
      </c>
      <c r="E21009" s="17">
        <v>3704000.0</v>
      </c>
      <c r="F21009" s="17">
        <v>6224596.0</v>
      </c>
      <c r="G21009" s="17">
        <v>1.6271531E7</v>
      </c>
      <c r="H21009" s="17">
        <v>3.8728367E7</v>
      </c>
    </row>
    <row r="21010">
      <c r="A21010" s="7" t="s">
        <v>42374</v>
      </c>
      <c r="B21010" s="17" t="s">
        <v>42375</v>
      </c>
      <c r="C21010" s="17">
        <v>12.0</v>
      </c>
      <c r="D21010" s="17">
        <v>1.430750525E7</v>
      </c>
      <c r="E21010" s="17">
        <v>3704000.0</v>
      </c>
      <c r="F21010" s="17">
        <v>6224596.0</v>
      </c>
      <c r="G21010" s="17">
        <v>1.6271531E7</v>
      </c>
      <c r="H21010" s="17">
        <v>3.8728367E7</v>
      </c>
    </row>
    <row r="21011">
      <c r="A21011" s="7" t="s">
        <v>42376</v>
      </c>
      <c r="B21011" s="17" t="s">
        <v>42377</v>
      </c>
      <c r="C21011" s="17">
        <v>1.0</v>
      </c>
      <c r="D21011" s="17">
        <v>8153270.0</v>
      </c>
      <c r="E21011" s="17">
        <v>8153270.0</v>
      </c>
      <c r="F21011" s="17">
        <v>8153270.0</v>
      </c>
      <c r="G21011" s="17">
        <v>8153270.0</v>
      </c>
      <c r="H21011" s="17">
        <v>8153270.0</v>
      </c>
    </row>
    <row r="21012">
      <c r="A21012" s="7" t="s">
        <v>42376</v>
      </c>
      <c r="B21012" s="17" t="s">
        <v>42377</v>
      </c>
      <c r="C21012" s="17">
        <v>1.0</v>
      </c>
      <c r="D21012" s="17">
        <v>8153270.0</v>
      </c>
      <c r="E21012" s="17">
        <v>8153270.0</v>
      </c>
      <c r="F21012" s="17">
        <v>8153270.0</v>
      </c>
      <c r="G21012" s="17">
        <v>8153270.0</v>
      </c>
      <c r="H21012" s="17">
        <v>8153270.0</v>
      </c>
    </row>
    <row r="21013">
      <c r="A21013" s="7" t="s">
        <v>42378</v>
      </c>
      <c r="B21013" s="17" t="s">
        <v>42379</v>
      </c>
      <c r="C21013" s="17">
        <v>1.0</v>
      </c>
      <c r="D21013" s="17">
        <v>8778602.0</v>
      </c>
      <c r="E21013" s="17">
        <v>8778602.0</v>
      </c>
      <c r="F21013" s="17">
        <v>8778602.0</v>
      </c>
      <c r="G21013" s="17">
        <v>8778602.0</v>
      </c>
      <c r="H21013" s="17">
        <v>8778602.0</v>
      </c>
    </row>
    <row r="21014">
      <c r="A21014" s="7" t="s">
        <v>42378</v>
      </c>
      <c r="B21014" s="17" t="s">
        <v>42379</v>
      </c>
      <c r="C21014" s="17">
        <v>1.0</v>
      </c>
      <c r="D21014" s="17">
        <v>8778602.0</v>
      </c>
      <c r="E21014" s="17">
        <v>8778602.0</v>
      </c>
      <c r="F21014" s="17">
        <v>8778602.0</v>
      </c>
      <c r="G21014" s="17">
        <v>8778602.0</v>
      </c>
      <c r="H21014" s="17">
        <v>8778602.0</v>
      </c>
    </row>
    <row r="21015">
      <c r="A21015" s="7" t="s">
        <v>42380</v>
      </c>
      <c r="B21015" s="17" t="s">
        <v>42381</v>
      </c>
      <c r="C21015" s="17">
        <v>1.0</v>
      </c>
      <c r="D21015" s="17">
        <v>2719755.0</v>
      </c>
      <c r="E21015" s="17">
        <v>2719755.0</v>
      </c>
      <c r="F21015" s="17">
        <v>2719755.0</v>
      </c>
      <c r="G21015" s="17">
        <v>2719755.0</v>
      </c>
      <c r="H21015" s="17">
        <v>2719755.0</v>
      </c>
    </row>
    <row r="21016">
      <c r="A21016" s="7" t="s">
        <v>42380</v>
      </c>
      <c r="B21016" s="17" t="s">
        <v>42381</v>
      </c>
      <c r="C21016" s="17">
        <v>1.0</v>
      </c>
      <c r="D21016" s="17">
        <v>2719755.0</v>
      </c>
      <c r="E21016" s="17">
        <v>2719755.0</v>
      </c>
      <c r="F21016" s="17">
        <v>2719755.0</v>
      </c>
      <c r="G21016" s="17">
        <v>2719755.0</v>
      </c>
      <c r="H21016" s="17">
        <v>2719755.0</v>
      </c>
    </row>
    <row r="21017">
      <c r="A21017" s="7" t="s">
        <v>42382</v>
      </c>
      <c r="B21017" s="17" t="s">
        <v>42383</v>
      </c>
      <c r="C21017" s="17">
        <v>2.0</v>
      </c>
      <c r="D21017" s="17">
        <v>1.45930365E7</v>
      </c>
      <c r="E21017" s="17">
        <v>6854653.0</v>
      </c>
      <c r="F21017" s="17">
        <v>6854653.0</v>
      </c>
      <c r="G21017" s="17">
        <v>2.233142E7</v>
      </c>
      <c r="H21017" s="17">
        <v>2.233142E7</v>
      </c>
    </row>
    <row r="21018">
      <c r="A21018" s="7" t="s">
        <v>42382</v>
      </c>
      <c r="B21018" s="17" t="s">
        <v>42383</v>
      </c>
      <c r="C21018" s="17">
        <v>2.0</v>
      </c>
      <c r="D21018" s="17">
        <v>1.45930365E7</v>
      </c>
      <c r="E21018" s="17">
        <v>6854653.0</v>
      </c>
      <c r="F21018" s="17">
        <v>6854653.0</v>
      </c>
      <c r="G21018" s="17">
        <v>2.233142E7</v>
      </c>
      <c r="H21018" s="17">
        <v>2.233142E7</v>
      </c>
    </row>
    <row r="21019">
      <c r="A21019" s="7" t="s">
        <v>42384</v>
      </c>
      <c r="B21019" s="17" t="s">
        <v>42385</v>
      </c>
      <c r="C21019" s="17">
        <v>1.0</v>
      </c>
      <c r="D21019" s="17">
        <v>1.0088689E7</v>
      </c>
      <c r="E21019" s="17">
        <v>1.0088689E7</v>
      </c>
      <c r="F21019" s="17">
        <v>1.0088689E7</v>
      </c>
      <c r="G21019" s="17">
        <v>1.0088689E7</v>
      </c>
      <c r="H21019" s="17">
        <v>1.0088689E7</v>
      </c>
    </row>
    <row r="21020">
      <c r="A21020" s="7" t="s">
        <v>42384</v>
      </c>
      <c r="B21020" s="17" t="s">
        <v>42385</v>
      </c>
      <c r="C21020" s="17">
        <v>1.0</v>
      </c>
      <c r="D21020" s="17">
        <v>1.0088689E7</v>
      </c>
      <c r="E21020" s="17">
        <v>1.0088689E7</v>
      </c>
      <c r="F21020" s="17">
        <v>1.0088689E7</v>
      </c>
      <c r="G21020" s="17">
        <v>1.0088689E7</v>
      </c>
      <c r="H21020" s="17">
        <v>1.0088689E7</v>
      </c>
    </row>
    <row r="21021">
      <c r="A21021" s="7" t="s">
        <v>42387</v>
      </c>
      <c r="B21021" s="17" t="s">
        <v>42388</v>
      </c>
      <c r="C21021" s="17">
        <v>1.0</v>
      </c>
      <c r="D21021" s="17">
        <v>1.1242004E7</v>
      </c>
      <c r="E21021" s="17">
        <v>1.1242004E7</v>
      </c>
      <c r="F21021" s="17">
        <v>1.1242004E7</v>
      </c>
      <c r="G21021" s="17">
        <v>1.1242004E7</v>
      </c>
      <c r="H21021" s="17">
        <v>1.1242004E7</v>
      </c>
    </row>
    <row r="21022">
      <c r="A21022" s="7" t="s">
        <v>42387</v>
      </c>
      <c r="B21022" s="17" t="s">
        <v>42388</v>
      </c>
      <c r="C21022" s="17">
        <v>1.0</v>
      </c>
      <c r="D21022" s="17">
        <v>1.1242004E7</v>
      </c>
      <c r="E21022" s="17">
        <v>1.1242004E7</v>
      </c>
      <c r="F21022" s="17">
        <v>1.1242004E7</v>
      </c>
      <c r="G21022" s="17">
        <v>1.1242004E7</v>
      </c>
      <c r="H21022" s="17">
        <v>1.1242004E7</v>
      </c>
    </row>
    <row r="21023">
      <c r="A21023" s="7" t="s">
        <v>42389</v>
      </c>
      <c r="B21023" s="17" t="s">
        <v>42390</v>
      </c>
      <c r="C21023" s="17">
        <v>2.0</v>
      </c>
      <c r="D21023" s="17">
        <v>7857231.5</v>
      </c>
      <c r="E21023" s="17">
        <v>2610488.0</v>
      </c>
      <c r="F21023" s="17">
        <v>2610488.0</v>
      </c>
      <c r="G21023" s="17">
        <v>1.3103975E7</v>
      </c>
      <c r="H21023" s="17">
        <v>1.3103975E7</v>
      </c>
    </row>
    <row r="21024">
      <c r="A21024" s="7" t="s">
        <v>42389</v>
      </c>
      <c r="B21024" s="17" t="s">
        <v>42390</v>
      </c>
      <c r="C21024" s="17">
        <v>2.0</v>
      </c>
      <c r="D21024" s="17">
        <v>7857231.5</v>
      </c>
      <c r="E21024" s="17">
        <v>2610488.0</v>
      </c>
      <c r="F21024" s="17">
        <v>2610488.0</v>
      </c>
      <c r="G21024" s="17">
        <v>1.3103975E7</v>
      </c>
      <c r="H21024" s="17">
        <v>1.3103975E7</v>
      </c>
    </row>
    <row r="21025">
      <c r="A21025" s="7" t="s">
        <v>42391</v>
      </c>
      <c r="B21025" s="17" t="s">
        <v>42392</v>
      </c>
      <c r="C21025" s="17">
        <v>1.0</v>
      </c>
      <c r="D21025" s="17">
        <v>1.0872909E7</v>
      </c>
      <c r="E21025" s="17">
        <v>1.0872909E7</v>
      </c>
      <c r="F21025" s="17">
        <v>1.0872909E7</v>
      </c>
      <c r="G21025" s="17">
        <v>1.0872909E7</v>
      </c>
      <c r="H21025" s="17">
        <v>1.0872909E7</v>
      </c>
    </row>
    <row r="21026">
      <c r="A21026" s="7" t="s">
        <v>42391</v>
      </c>
      <c r="B21026" s="17" t="s">
        <v>42392</v>
      </c>
      <c r="C21026" s="17">
        <v>1.0</v>
      </c>
      <c r="D21026" s="17">
        <v>1.0872909E7</v>
      </c>
      <c r="E21026" s="17">
        <v>1.0872909E7</v>
      </c>
      <c r="F21026" s="17">
        <v>1.0872909E7</v>
      </c>
      <c r="G21026" s="17">
        <v>1.0872909E7</v>
      </c>
      <c r="H21026" s="17">
        <v>1.0872909E7</v>
      </c>
    </row>
    <row r="21027">
      <c r="A21027" s="7" t="s">
        <v>42393</v>
      </c>
      <c r="B21027" s="17" t="s">
        <v>42394</v>
      </c>
      <c r="C21027" s="17">
        <v>1.0</v>
      </c>
      <c r="D21027" s="17">
        <v>2.4312277E7</v>
      </c>
      <c r="E21027" s="17">
        <v>2.4312277E7</v>
      </c>
      <c r="F21027" s="17">
        <v>2.4312277E7</v>
      </c>
      <c r="G21027" s="17">
        <v>2.4312277E7</v>
      </c>
      <c r="H21027" s="17">
        <v>2.4312277E7</v>
      </c>
    </row>
    <row r="21028">
      <c r="A21028" s="7" t="s">
        <v>42393</v>
      </c>
      <c r="B21028" s="17" t="s">
        <v>42394</v>
      </c>
      <c r="C21028" s="17">
        <v>1.0</v>
      </c>
      <c r="D21028" s="17">
        <v>2.4312277E7</v>
      </c>
      <c r="E21028" s="17">
        <v>2.4312277E7</v>
      </c>
      <c r="F21028" s="17">
        <v>2.4312277E7</v>
      </c>
      <c r="G21028" s="17">
        <v>2.4312277E7</v>
      </c>
      <c r="H21028" s="17">
        <v>2.4312277E7</v>
      </c>
    </row>
    <row r="21029">
      <c r="A21029" s="7" t="s">
        <v>42395</v>
      </c>
      <c r="B21029" s="17" t="s">
        <v>42396</v>
      </c>
      <c r="C21029" s="17">
        <v>1.0</v>
      </c>
      <c r="D21029" s="17">
        <v>1.2776936E7</v>
      </c>
      <c r="E21029" s="17">
        <v>1.2776936E7</v>
      </c>
      <c r="F21029" s="17">
        <v>1.2776936E7</v>
      </c>
      <c r="G21029" s="17">
        <v>1.2776936E7</v>
      </c>
      <c r="H21029" s="17">
        <v>1.2776936E7</v>
      </c>
    </row>
    <row r="21030">
      <c r="A21030" s="7" t="s">
        <v>42395</v>
      </c>
      <c r="B21030" s="17" t="s">
        <v>42396</v>
      </c>
      <c r="C21030" s="17">
        <v>1.0</v>
      </c>
      <c r="D21030" s="17">
        <v>1.2776936E7</v>
      </c>
      <c r="E21030" s="17">
        <v>1.2776936E7</v>
      </c>
      <c r="F21030" s="17">
        <v>1.2776936E7</v>
      </c>
      <c r="G21030" s="17">
        <v>1.2776936E7</v>
      </c>
      <c r="H21030" s="17">
        <v>1.2776936E7</v>
      </c>
    </row>
    <row r="21031">
      <c r="A21031" s="7" t="s">
        <v>42397</v>
      </c>
      <c r="B21031" s="17" t="s">
        <v>42398</v>
      </c>
      <c r="C21031" s="17">
        <v>2.0</v>
      </c>
      <c r="D21031" s="17">
        <v>3.3032001E7</v>
      </c>
      <c r="E21031" s="17">
        <v>1.2528648E7</v>
      </c>
      <c r="F21031" s="17">
        <v>1.2528648E7</v>
      </c>
      <c r="G21031" s="17">
        <v>5.3535354E7</v>
      </c>
      <c r="H21031" s="17">
        <v>5.3535354E7</v>
      </c>
    </row>
    <row r="21032">
      <c r="A21032" s="7" t="s">
        <v>42397</v>
      </c>
      <c r="B21032" s="17" t="s">
        <v>42398</v>
      </c>
      <c r="C21032" s="17">
        <v>2.0</v>
      </c>
      <c r="D21032" s="17">
        <v>3.3032001E7</v>
      </c>
      <c r="E21032" s="17">
        <v>1.2528648E7</v>
      </c>
      <c r="F21032" s="17">
        <v>1.2528648E7</v>
      </c>
      <c r="G21032" s="17">
        <v>5.3535354E7</v>
      </c>
      <c r="H21032" s="17">
        <v>5.3535354E7</v>
      </c>
    </row>
    <row r="21033">
      <c r="A21033" s="7" t="s">
        <v>42399</v>
      </c>
      <c r="B21033" s="17" t="s">
        <v>42400</v>
      </c>
      <c r="C21033" s="17">
        <v>1.0</v>
      </c>
      <c r="D21033" s="17">
        <v>7884740.0</v>
      </c>
      <c r="E21033" s="17">
        <v>7884740.0</v>
      </c>
      <c r="F21033" s="17">
        <v>7884740.0</v>
      </c>
      <c r="G21033" s="17">
        <v>7884740.0</v>
      </c>
      <c r="H21033" s="17">
        <v>7884740.0</v>
      </c>
    </row>
    <row r="21034">
      <c r="A21034" s="7" t="s">
        <v>42399</v>
      </c>
      <c r="B21034" s="17" t="s">
        <v>42400</v>
      </c>
      <c r="C21034" s="17">
        <v>1.0</v>
      </c>
      <c r="D21034" s="17">
        <v>7884740.0</v>
      </c>
      <c r="E21034" s="17">
        <v>7884740.0</v>
      </c>
      <c r="F21034" s="17">
        <v>7884740.0</v>
      </c>
      <c r="G21034" s="17">
        <v>7884740.0</v>
      </c>
      <c r="H21034" s="17">
        <v>7884740.0</v>
      </c>
    </row>
    <row r="21035">
      <c r="A21035" s="7" t="s">
        <v>42401</v>
      </c>
      <c r="B21035" s="17" t="s">
        <v>42402</v>
      </c>
      <c r="C21035" s="17">
        <v>2.0</v>
      </c>
      <c r="D21035" s="17">
        <v>9943500.0</v>
      </c>
      <c r="E21035" s="17">
        <v>9423900.0</v>
      </c>
      <c r="F21035" s="17">
        <v>9423900.0</v>
      </c>
      <c r="G21035" s="17">
        <v>1.04631E7</v>
      </c>
      <c r="H21035" s="17">
        <v>1.04631E7</v>
      </c>
    </row>
    <row r="21036">
      <c r="A21036" s="7" t="s">
        <v>42401</v>
      </c>
      <c r="B21036" s="17" t="s">
        <v>42402</v>
      </c>
      <c r="C21036" s="17">
        <v>2.0</v>
      </c>
      <c r="D21036" s="17">
        <v>9943500.0</v>
      </c>
      <c r="E21036" s="17">
        <v>9423900.0</v>
      </c>
      <c r="F21036" s="17">
        <v>9423900.0</v>
      </c>
      <c r="G21036" s="17">
        <v>1.04631E7</v>
      </c>
      <c r="H21036" s="17">
        <v>1.04631E7</v>
      </c>
    </row>
    <row r="21037">
      <c r="A21037" s="7" t="s">
        <v>42403</v>
      </c>
      <c r="B21037" s="17" t="s">
        <v>42404</v>
      </c>
      <c r="C21037" s="17">
        <v>1.0</v>
      </c>
      <c r="D21037" s="17">
        <v>1.4146853E7</v>
      </c>
      <c r="E21037" s="17">
        <v>1.4146853E7</v>
      </c>
      <c r="F21037" s="17">
        <v>1.4146853E7</v>
      </c>
      <c r="G21037" s="17">
        <v>1.4146853E7</v>
      </c>
      <c r="H21037" s="17">
        <v>1.4146853E7</v>
      </c>
    </row>
    <row r="21038">
      <c r="A21038" s="7" t="s">
        <v>42403</v>
      </c>
      <c r="B21038" s="17" t="s">
        <v>42404</v>
      </c>
      <c r="C21038" s="17">
        <v>1.0</v>
      </c>
      <c r="D21038" s="17">
        <v>1.4146853E7</v>
      </c>
      <c r="E21038" s="17">
        <v>1.4146853E7</v>
      </c>
      <c r="F21038" s="17">
        <v>1.4146853E7</v>
      </c>
      <c r="G21038" s="17">
        <v>1.4146853E7</v>
      </c>
      <c r="H21038" s="17">
        <v>1.4146853E7</v>
      </c>
    </row>
    <row r="21039">
      <c r="A21039" s="7" t="s">
        <v>42405</v>
      </c>
      <c r="B21039" s="17" t="s">
        <v>42406</v>
      </c>
      <c r="C21039" s="17">
        <v>9.0</v>
      </c>
      <c r="D21039" s="17">
        <v>1.087180556E7</v>
      </c>
      <c r="E21039" s="17">
        <v>6556712.0</v>
      </c>
      <c r="F21039" s="17">
        <v>7804232.0</v>
      </c>
      <c r="G21039" s="17">
        <v>9610600.0</v>
      </c>
      <c r="H21039" s="17">
        <v>4.2544179E7</v>
      </c>
    </row>
    <row r="21040">
      <c r="A21040" s="7" t="s">
        <v>42405</v>
      </c>
      <c r="B21040" s="17" t="s">
        <v>42406</v>
      </c>
      <c r="C21040" s="17">
        <v>9.0</v>
      </c>
      <c r="D21040" s="17">
        <v>1.087180556E7</v>
      </c>
      <c r="E21040" s="17">
        <v>6556712.0</v>
      </c>
      <c r="F21040" s="17">
        <v>7804232.0</v>
      </c>
      <c r="G21040" s="17">
        <v>9610600.0</v>
      </c>
      <c r="H21040" s="17">
        <v>4.2544179E7</v>
      </c>
    </row>
    <row r="21041">
      <c r="A21041" s="7" t="s">
        <v>42407</v>
      </c>
      <c r="B21041" s="17" t="s">
        <v>42408</v>
      </c>
      <c r="C21041" s="17">
        <v>1.0</v>
      </c>
      <c r="D21041" s="17">
        <v>6182414.0</v>
      </c>
      <c r="E21041" s="17">
        <v>6182414.0</v>
      </c>
      <c r="F21041" s="17">
        <v>6182414.0</v>
      </c>
      <c r="G21041" s="17">
        <v>6182414.0</v>
      </c>
      <c r="H21041" s="17">
        <v>6182414.0</v>
      </c>
    </row>
    <row r="21042">
      <c r="A21042" s="7" t="s">
        <v>42407</v>
      </c>
      <c r="B21042" s="17" t="s">
        <v>42408</v>
      </c>
      <c r="C21042" s="17">
        <v>1.0</v>
      </c>
      <c r="D21042" s="17">
        <v>6182414.0</v>
      </c>
      <c r="E21042" s="17">
        <v>6182414.0</v>
      </c>
      <c r="F21042" s="17">
        <v>6182414.0</v>
      </c>
      <c r="G21042" s="17">
        <v>6182414.0</v>
      </c>
      <c r="H21042" s="17">
        <v>6182414.0</v>
      </c>
    </row>
    <row r="21043">
      <c r="A21043" s="7" t="s">
        <v>42409</v>
      </c>
      <c r="B21043" s="17" t="s">
        <v>42410</v>
      </c>
      <c r="C21043" s="17">
        <v>3.0</v>
      </c>
      <c r="D21043" s="17">
        <v>2.456038133E7</v>
      </c>
      <c r="E21043" s="17">
        <v>5893356.0</v>
      </c>
      <c r="F21043" s="17">
        <v>2.6755526E7</v>
      </c>
      <c r="G21043" s="17">
        <v>4.1032262E7</v>
      </c>
      <c r="H21043" s="17">
        <v>4.1032262E7</v>
      </c>
    </row>
    <row r="21044">
      <c r="A21044" s="7" t="s">
        <v>42409</v>
      </c>
      <c r="B21044" s="17" t="s">
        <v>42410</v>
      </c>
      <c r="C21044" s="17">
        <v>3.0</v>
      </c>
      <c r="D21044" s="17">
        <v>2.456038133E7</v>
      </c>
      <c r="E21044" s="17">
        <v>5893356.0</v>
      </c>
      <c r="F21044" s="17">
        <v>2.6755526E7</v>
      </c>
      <c r="G21044" s="17">
        <v>4.1032262E7</v>
      </c>
      <c r="H21044" s="17">
        <v>4.1032262E7</v>
      </c>
    </row>
    <row r="21045">
      <c r="A21045" s="7" t="s">
        <v>42411</v>
      </c>
      <c r="B21045" s="17" t="s">
        <v>42412</v>
      </c>
      <c r="C21045" s="17">
        <v>5.0</v>
      </c>
      <c r="D21045" s="17">
        <v>5.34459704E7</v>
      </c>
      <c r="E21045" s="17">
        <v>4554928.0</v>
      </c>
      <c r="F21045" s="17">
        <v>1.4307595E7</v>
      </c>
      <c r="G21045" s="17">
        <v>3.0584388E7</v>
      </c>
      <c r="H21045" s="17">
        <v>2.1491256E8</v>
      </c>
    </row>
    <row r="21046">
      <c r="A21046" s="7" t="s">
        <v>42411</v>
      </c>
      <c r="B21046" s="17" t="s">
        <v>42412</v>
      </c>
      <c r="C21046" s="17">
        <v>5.0</v>
      </c>
      <c r="D21046" s="17">
        <v>5.34459704E7</v>
      </c>
      <c r="E21046" s="17">
        <v>4554928.0</v>
      </c>
      <c r="F21046" s="17">
        <v>1.4307595E7</v>
      </c>
      <c r="G21046" s="17">
        <v>3.0584388E7</v>
      </c>
      <c r="H21046" s="17">
        <v>2.1491256E8</v>
      </c>
    </row>
    <row r="21047">
      <c r="A21047" s="7" t="s">
        <v>42413</v>
      </c>
      <c r="B21047" s="17" t="s">
        <v>42414</v>
      </c>
      <c r="C21047" s="17">
        <v>6.0</v>
      </c>
      <c r="D21047" s="17">
        <v>1.347854917E7</v>
      </c>
      <c r="E21047" s="17">
        <v>7636243.0</v>
      </c>
      <c r="F21047" s="17">
        <v>1.0467789E7</v>
      </c>
      <c r="G21047" s="17">
        <v>2.2609496E7</v>
      </c>
      <c r="H21047" s="17">
        <v>2.2768799E7</v>
      </c>
    </row>
    <row r="21048">
      <c r="A21048" s="7" t="s">
        <v>42413</v>
      </c>
      <c r="B21048" s="17" t="s">
        <v>42414</v>
      </c>
      <c r="C21048" s="17">
        <v>6.0</v>
      </c>
      <c r="D21048" s="17">
        <v>1.347854917E7</v>
      </c>
      <c r="E21048" s="17">
        <v>7636243.0</v>
      </c>
      <c r="F21048" s="17">
        <v>1.0467789E7</v>
      </c>
      <c r="G21048" s="17">
        <v>2.2609496E7</v>
      </c>
      <c r="H21048" s="17">
        <v>2.2768799E7</v>
      </c>
    </row>
    <row r="21049">
      <c r="A21049" s="7" t="s">
        <v>42415</v>
      </c>
      <c r="B21049" s="17" t="s">
        <v>42416</v>
      </c>
      <c r="C21049" s="17">
        <v>1.0</v>
      </c>
      <c r="D21049" s="17">
        <v>3763410.0</v>
      </c>
      <c r="E21049" s="17">
        <v>3763410.0</v>
      </c>
      <c r="F21049" s="17">
        <v>3763410.0</v>
      </c>
      <c r="G21049" s="17">
        <v>3763410.0</v>
      </c>
      <c r="H21049" s="17">
        <v>3763410.0</v>
      </c>
    </row>
    <row r="21050">
      <c r="A21050" s="7" t="s">
        <v>42415</v>
      </c>
      <c r="B21050" s="17" t="s">
        <v>42416</v>
      </c>
      <c r="C21050" s="17">
        <v>1.0</v>
      </c>
      <c r="D21050" s="17">
        <v>3763410.0</v>
      </c>
      <c r="E21050" s="17">
        <v>3763410.0</v>
      </c>
      <c r="F21050" s="17">
        <v>3763410.0</v>
      </c>
      <c r="G21050" s="17">
        <v>3763410.0</v>
      </c>
      <c r="H21050" s="17">
        <v>3763410.0</v>
      </c>
    </row>
    <row r="21051">
      <c r="A21051" s="7" t="s">
        <v>42417</v>
      </c>
      <c r="B21051" s="17" t="s">
        <v>42418</v>
      </c>
      <c r="C21051" s="17">
        <v>6.0</v>
      </c>
      <c r="D21051" s="17">
        <v>2.484968633E7</v>
      </c>
      <c r="E21051" s="17">
        <v>4951623.0</v>
      </c>
      <c r="F21051" s="17">
        <v>6340521.0</v>
      </c>
      <c r="G21051" s="17">
        <v>1.4745305E7</v>
      </c>
      <c r="H21051" s="17">
        <v>1.07861773E8</v>
      </c>
    </row>
    <row r="21052">
      <c r="A21052" s="7" t="s">
        <v>42417</v>
      </c>
      <c r="B21052" s="17" t="s">
        <v>42418</v>
      </c>
      <c r="C21052" s="17">
        <v>6.0</v>
      </c>
      <c r="D21052" s="17">
        <v>2.484968633E7</v>
      </c>
      <c r="E21052" s="17">
        <v>4951623.0</v>
      </c>
      <c r="F21052" s="17">
        <v>6340521.0</v>
      </c>
      <c r="G21052" s="17">
        <v>1.4745305E7</v>
      </c>
      <c r="H21052" s="17">
        <v>1.07861773E8</v>
      </c>
    </row>
    <row r="21053">
      <c r="A21053" s="7" t="s">
        <v>42419</v>
      </c>
      <c r="B21053" s="17" t="s">
        <v>42420</v>
      </c>
      <c r="C21053" s="17">
        <v>1.0</v>
      </c>
      <c r="D21053" s="17">
        <v>1.209503E7</v>
      </c>
      <c r="E21053" s="17">
        <v>1.209503E7</v>
      </c>
      <c r="F21053" s="17">
        <v>1.209503E7</v>
      </c>
      <c r="G21053" s="17">
        <v>1.209503E7</v>
      </c>
      <c r="H21053" s="17">
        <v>1.209503E7</v>
      </c>
    </row>
    <row r="21054">
      <c r="A21054" s="7" t="s">
        <v>42419</v>
      </c>
      <c r="B21054" s="17" t="s">
        <v>42420</v>
      </c>
      <c r="C21054" s="17">
        <v>1.0</v>
      </c>
      <c r="D21054" s="17">
        <v>1.209503E7</v>
      </c>
      <c r="E21054" s="17">
        <v>1.209503E7</v>
      </c>
      <c r="F21054" s="17">
        <v>1.209503E7</v>
      </c>
      <c r="G21054" s="17">
        <v>1.209503E7</v>
      </c>
      <c r="H21054" s="17">
        <v>1.209503E7</v>
      </c>
    </row>
    <row r="21055">
      <c r="A21055" s="7" t="s">
        <v>42421</v>
      </c>
      <c r="B21055" s="17" t="s">
        <v>42422</v>
      </c>
      <c r="C21055" s="17">
        <v>5.0</v>
      </c>
      <c r="D21055" s="17">
        <v>5.05186134E7</v>
      </c>
      <c r="E21055" s="17">
        <v>2.0735959E7</v>
      </c>
      <c r="F21055" s="17">
        <v>2.076805E7</v>
      </c>
      <c r="G21055" s="17">
        <v>8.29559E7</v>
      </c>
      <c r="H21055" s="17">
        <v>1.16903701E8</v>
      </c>
    </row>
    <row r="21056">
      <c r="A21056" s="7" t="s">
        <v>42421</v>
      </c>
      <c r="B21056" s="17" t="s">
        <v>42422</v>
      </c>
      <c r="C21056" s="17">
        <v>5.0</v>
      </c>
      <c r="D21056" s="17">
        <v>5.05186134E7</v>
      </c>
      <c r="E21056" s="17">
        <v>2.0735959E7</v>
      </c>
      <c r="F21056" s="17">
        <v>2.076805E7</v>
      </c>
      <c r="G21056" s="17">
        <v>8.29559E7</v>
      </c>
      <c r="H21056" s="17">
        <v>1.16903701E8</v>
      </c>
    </row>
    <row r="21057">
      <c r="A21057" s="7" t="s">
        <v>42423</v>
      </c>
      <c r="B21057" s="17" t="s">
        <v>42424</v>
      </c>
      <c r="C21057" s="17">
        <v>86.0</v>
      </c>
      <c r="D21057" s="17">
        <v>3.722779762E7</v>
      </c>
      <c r="E21057" s="17">
        <v>9137842.0</v>
      </c>
      <c r="F21057" s="17">
        <v>1.9647659E7</v>
      </c>
      <c r="G21057" s="17">
        <v>5.2577316E7</v>
      </c>
      <c r="H21057" s="17">
        <v>8.4876216E7</v>
      </c>
    </row>
    <row r="21058">
      <c r="A21058" s="7" t="s">
        <v>42423</v>
      </c>
      <c r="B21058" s="17" t="s">
        <v>42424</v>
      </c>
      <c r="C21058" s="17">
        <v>86.0</v>
      </c>
      <c r="D21058" s="17">
        <v>3.722779762E7</v>
      </c>
      <c r="E21058" s="17">
        <v>9137842.0</v>
      </c>
      <c r="F21058" s="17">
        <v>1.9647659E7</v>
      </c>
      <c r="G21058" s="17">
        <v>5.2577316E7</v>
      </c>
      <c r="H21058" s="17">
        <v>8.4876216E7</v>
      </c>
    </row>
    <row r="21059">
      <c r="A21059" s="7" t="s">
        <v>42425</v>
      </c>
      <c r="B21059" s="17" t="s">
        <v>42426</v>
      </c>
      <c r="C21059" s="17">
        <v>4.0</v>
      </c>
      <c r="D21059" s="17">
        <v>2.536060775E7</v>
      </c>
      <c r="E21059" s="17">
        <v>1.475832E7</v>
      </c>
      <c r="F21059" s="17">
        <v>1.5078861E7</v>
      </c>
      <c r="G21059" s="17">
        <v>3.5596383E7</v>
      </c>
      <c r="H21059" s="17">
        <v>3.6008867E7</v>
      </c>
    </row>
    <row r="21060">
      <c r="A21060" s="7" t="s">
        <v>42425</v>
      </c>
      <c r="B21060" s="17" t="s">
        <v>42426</v>
      </c>
      <c r="C21060" s="17">
        <v>4.0</v>
      </c>
      <c r="D21060" s="17">
        <v>2.536060775E7</v>
      </c>
      <c r="E21060" s="17">
        <v>1.475832E7</v>
      </c>
      <c r="F21060" s="17">
        <v>1.5078861E7</v>
      </c>
      <c r="G21060" s="17">
        <v>3.5596383E7</v>
      </c>
      <c r="H21060" s="17">
        <v>3.6008867E7</v>
      </c>
    </row>
    <row r="21061">
      <c r="A21061" s="7" t="s">
        <v>42427</v>
      </c>
      <c r="B21061" s="17" t="s">
        <v>42428</v>
      </c>
      <c r="C21061" s="17">
        <v>1.0</v>
      </c>
      <c r="D21061" s="17">
        <v>1.042064E7</v>
      </c>
      <c r="E21061" s="17">
        <v>1.042064E7</v>
      </c>
      <c r="F21061" s="17">
        <v>1.042064E7</v>
      </c>
      <c r="G21061" s="17">
        <v>1.042064E7</v>
      </c>
      <c r="H21061" s="17">
        <v>1.042064E7</v>
      </c>
    </row>
    <row r="21062">
      <c r="A21062" s="7" t="s">
        <v>42427</v>
      </c>
      <c r="B21062" s="17" t="s">
        <v>42428</v>
      </c>
      <c r="C21062" s="17">
        <v>1.0</v>
      </c>
      <c r="D21062" s="17">
        <v>1.042064E7</v>
      </c>
      <c r="E21062" s="17">
        <v>1.042064E7</v>
      </c>
      <c r="F21062" s="17">
        <v>1.042064E7</v>
      </c>
      <c r="G21062" s="17">
        <v>1.042064E7</v>
      </c>
      <c r="H21062" s="17">
        <v>1.042064E7</v>
      </c>
    </row>
    <row r="21063">
      <c r="A21063" s="7" t="s">
        <v>42429</v>
      </c>
      <c r="B21063" s="17" t="s">
        <v>42430</v>
      </c>
      <c r="C21063" s="17">
        <v>1.0</v>
      </c>
      <c r="D21063" s="17">
        <v>2550408.0</v>
      </c>
      <c r="E21063" s="17">
        <v>2550408.0</v>
      </c>
      <c r="F21063" s="17">
        <v>2550408.0</v>
      </c>
      <c r="G21063" s="17">
        <v>2550408.0</v>
      </c>
      <c r="H21063" s="17">
        <v>2550408.0</v>
      </c>
    </row>
    <row r="21064">
      <c r="A21064" s="7" t="s">
        <v>42429</v>
      </c>
      <c r="B21064" s="17" t="s">
        <v>42430</v>
      </c>
      <c r="C21064" s="17">
        <v>1.0</v>
      </c>
      <c r="D21064" s="17">
        <v>2550408.0</v>
      </c>
      <c r="E21064" s="17">
        <v>2550408.0</v>
      </c>
      <c r="F21064" s="17">
        <v>2550408.0</v>
      </c>
      <c r="G21064" s="17">
        <v>2550408.0</v>
      </c>
      <c r="H21064" s="17">
        <v>2550408.0</v>
      </c>
    </row>
    <row r="21065">
      <c r="A21065" s="7" t="s">
        <v>42431</v>
      </c>
      <c r="B21065" s="17" t="s">
        <v>42432</v>
      </c>
      <c r="C21065" s="17">
        <v>20.0</v>
      </c>
      <c r="D21065" s="17">
        <v>3.14743799E7</v>
      </c>
      <c r="E21065" s="17">
        <v>7004237.0</v>
      </c>
      <c r="F21065" s="17">
        <v>1.0286967E7</v>
      </c>
      <c r="G21065" s="17">
        <v>2.9829947E7</v>
      </c>
      <c r="H21065" s="17">
        <v>7.3954604E7</v>
      </c>
    </row>
    <row r="21066">
      <c r="A21066" s="7" t="s">
        <v>42431</v>
      </c>
      <c r="B21066" s="17" t="s">
        <v>42432</v>
      </c>
      <c r="C21066" s="17">
        <v>20.0</v>
      </c>
      <c r="D21066" s="17">
        <v>3.14743799E7</v>
      </c>
      <c r="E21066" s="17">
        <v>7004237.0</v>
      </c>
      <c r="F21066" s="17">
        <v>1.0286967E7</v>
      </c>
      <c r="G21066" s="17">
        <v>2.9829947E7</v>
      </c>
      <c r="H21066" s="17">
        <v>7.3954604E7</v>
      </c>
    </row>
    <row r="21067">
      <c r="A21067" s="7" t="s">
        <v>42433</v>
      </c>
      <c r="B21067" s="17" t="s">
        <v>42434</v>
      </c>
      <c r="C21067" s="17">
        <v>9.0</v>
      </c>
      <c r="D21067" s="17">
        <v>6.087843267E7</v>
      </c>
      <c r="E21067" s="17">
        <v>1.3694543E7</v>
      </c>
      <c r="F21067" s="17">
        <v>4.8182891E7</v>
      </c>
      <c r="G21067" s="17">
        <v>1.15099355E8</v>
      </c>
      <c r="H21067" s="17">
        <v>1.65915464E8</v>
      </c>
    </row>
    <row r="21068">
      <c r="A21068" s="7" t="s">
        <v>42433</v>
      </c>
      <c r="B21068" s="17" t="s">
        <v>42434</v>
      </c>
      <c r="C21068" s="17">
        <v>9.0</v>
      </c>
      <c r="D21068" s="17">
        <v>6.087843267E7</v>
      </c>
      <c r="E21068" s="17">
        <v>1.3694543E7</v>
      </c>
      <c r="F21068" s="17">
        <v>4.8182891E7</v>
      </c>
      <c r="G21068" s="17">
        <v>1.15099355E8</v>
      </c>
      <c r="H21068" s="17">
        <v>1.65915464E8</v>
      </c>
    </row>
    <row r="21069">
      <c r="A21069" s="7" t="s">
        <v>42435</v>
      </c>
      <c r="B21069" s="17" t="s">
        <v>42436</v>
      </c>
      <c r="C21069" s="17">
        <v>106.0</v>
      </c>
      <c r="D21069" s="17">
        <v>4.451171977E7</v>
      </c>
      <c r="E21069" s="17">
        <v>9062885.0</v>
      </c>
      <c r="F21069" s="17">
        <v>1.9746409E7</v>
      </c>
      <c r="G21069" s="17">
        <v>6.730595E7</v>
      </c>
      <c r="H21069" s="17">
        <v>1.23237001E8</v>
      </c>
    </row>
    <row r="21070">
      <c r="A21070" s="7" t="s">
        <v>42435</v>
      </c>
      <c r="B21070" s="17" t="s">
        <v>42436</v>
      </c>
      <c r="C21070" s="17">
        <v>106.0</v>
      </c>
      <c r="D21070" s="17">
        <v>4.451171977E7</v>
      </c>
      <c r="E21070" s="17">
        <v>9062885.0</v>
      </c>
      <c r="F21070" s="17">
        <v>1.9746409E7</v>
      </c>
      <c r="G21070" s="17">
        <v>6.730595E7</v>
      </c>
      <c r="H21070" s="17">
        <v>1.23237001E8</v>
      </c>
    </row>
    <row r="21071">
      <c r="A21071" s="7" t="s">
        <v>42437</v>
      </c>
      <c r="B21071" s="17" t="s">
        <v>42438</v>
      </c>
      <c r="C21071" s="17">
        <v>65.0</v>
      </c>
      <c r="D21071" s="17">
        <v>3.017477315E7</v>
      </c>
      <c r="E21071" s="17">
        <v>6412049.0</v>
      </c>
      <c r="F21071" s="17">
        <v>1.1148308E7</v>
      </c>
      <c r="G21071" s="17">
        <v>2.8621263E7</v>
      </c>
      <c r="H21071" s="17">
        <v>6.6307203E7</v>
      </c>
    </row>
    <row r="21072">
      <c r="A21072" s="7" t="s">
        <v>42437</v>
      </c>
      <c r="B21072" s="17" t="s">
        <v>42438</v>
      </c>
      <c r="C21072" s="17">
        <v>65.0</v>
      </c>
      <c r="D21072" s="17">
        <v>3.017477315E7</v>
      </c>
      <c r="E21072" s="17">
        <v>6412049.0</v>
      </c>
      <c r="F21072" s="17">
        <v>1.1148308E7</v>
      </c>
      <c r="G21072" s="17">
        <v>2.8621263E7</v>
      </c>
      <c r="H21072" s="17">
        <v>6.6307203E7</v>
      </c>
    </row>
    <row r="21073">
      <c r="A21073" s="7" t="s">
        <v>42439</v>
      </c>
      <c r="B21073" s="17" t="s">
        <v>42440</v>
      </c>
      <c r="C21073" s="17">
        <v>1.0</v>
      </c>
      <c r="D21073" s="17">
        <v>1.14389122E8</v>
      </c>
      <c r="E21073" s="17">
        <v>1.14389122E8</v>
      </c>
      <c r="F21073" s="17">
        <v>1.14389122E8</v>
      </c>
      <c r="G21073" s="17">
        <v>1.14389122E8</v>
      </c>
      <c r="H21073" s="17">
        <v>1.14389122E8</v>
      </c>
    </row>
    <row r="21074">
      <c r="A21074" s="7" t="s">
        <v>42439</v>
      </c>
      <c r="B21074" s="17" t="s">
        <v>42440</v>
      </c>
      <c r="C21074" s="17">
        <v>1.0</v>
      </c>
      <c r="D21074" s="17">
        <v>1.14389122E8</v>
      </c>
      <c r="E21074" s="17">
        <v>1.14389122E8</v>
      </c>
      <c r="F21074" s="17">
        <v>1.14389122E8</v>
      </c>
      <c r="G21074" s="17">
        <v>1.14389122E8</v>
      </c>
      <c r="H21074" s="17">
        <v>1.14389122E8</v>
      </c>
    </row>
    <row r="21075">
      <c r="A21075" s="7" t="s">
        <v>42442</v>
      </c>
      <c r="B21075" s="17" t="s">
        <v>42443</v>
      </c>
      <c r="C21075" s="17">
        <v>1.0</v>
      </c>
      <c r="D21075" s="17">
        <v>4659100.0</v>
      </c>
      <c r="E21075" s="17">
        <v>4659100.0</v>
      </c>
      <c r="F21075" s="17">
        <v>4659100.0</v>
      </c>
      <c r="G21075" s="17">
        <v>4659100.0</v>
      </c>
      <c r="H21075" s="17">
        <v>4659100.0</v>
      </c>
    </row>
    <row r="21076">
      <c r="A21076" s="7" t="s">
        <v>42442</v>
      </c>
      <c r="B21076" s="17" t="s">
        <v>42443</v>
      </c>
      <c r="C21076" s="17">
        <v>1.0</v>
      </c>
      <c r="D21076" s="17">
        <v>4659100.0</v>
      </c>
      <c r="E21076" s="17">
        <v>4659100.0</v>
      </c>
      <c r="F21076" s="17">
        <v>4659100.0</v>
      </c>
      <c r="G21076" s="17">
        <v>4659100.0</v>
      </c>
      <c r="H21076" s="17">
        <v>4659100.0</v>
      </c>
    </row>
    <row r="21077">
      <c r="A21077" s="7" t="s">
        <v>42444</v>
      </c>
      <c r="B21077" s="17" t="s">
        <v>42445</v>
      </c>
      <c r="C21077" s="17">
        <v>1.0</v>
      </c>
      <c r="D21077" s="17">
        <v>4546801.0</v>
      </c>
      <c r="E21077" s="17">
        <v>4546801.0</v>
      </c>
      <c r="F21077" s="17">
        <v>4546801.0</v>
      </c>
      <c r="G21077" s="17">
        <v>4546801.0</v>
      </c>
      <c r="H21077" s="17">
        <v>4546801.0</v>
      </c>
    </row>
    <row r="21078">
      <c r="A21078" s="7" t="s">
        <v>42444</v>
      </c>
      <c r="B21078" s="17" t="s">
        <v>42445</v>
      </c>
      <c r="C21078" s="17">
        <v>1.0</v>
      </c>
      <c r="D21078" s="17">
        <v>4546801.0</v>
      </c>
      <c r="E21078" s="17">
        <v>4546801.0</v>
      </c>
      <c r="F21078" s="17">
        <v>4546801.0</v>
      </c>
      <c r="G21078" s="17">
        <v>4546801.0</v>
      </c>
      <c r="H21078" s="17">
        <v>4546801.0</v>
      </c>
    </row>
    <row r="21079">
      <c r="A21079" s="7" t="s">
        <v>42446</v>
      </c>
      <c r="B21079" s="17" t="s">
        <v>42447</v>
      </c>
      <c r="C21079" s="17">
        <v>1.0</v>
      </c>
      <c r="D21079" s="17">
        <v>1.2612275E7</v>
      </c>
      <c r="E21079" s="17">
        <v>1.2612275E7</v>
      </c>
      <c r="F21079" s="17">
        <v>1.2612275E7</v>
      </c>
      <c r="G21079" s="17">
        <v>1.2612275E7</v>
      </c>
      <c r="H21079" s="17">
        <v>1.2612275E7</v>
      </c>
    </row>
    <row r="21080">
      <c r="A21080" s="7" t="s">
        <v>42446</v>
      </c>
      <c r="B21080" s="17" t="s">
        <v>42447</v>
      </c>
      <c r="C21080" s="17">
        <v>1.0</v>
      </c>
      <c r="D21080" s="17">
        <v>1.2612275E7</v>
      </c>
      <c r="E21080" s="17">
        <v>1.2612275E7</v>
      </c>
      <c r="F21080" s="17">
        <v>1.2612275E7</v>
      </c>
      <c r="G21080" s="17">
        <v>1.2612275E7</v>
      </c>
      <c r="H21080" s="17">
        <v>1.2612275E7</v>
      </c>
    </row>
    <row r="21081">
      <c r="A21081" s="7" t="s">
        <v>42448</v>
      </c>
      <c r="B21081" s="17" t="s">
        <v>42449</v>
      </c>
      <c r="C21081" s="17">
        <v>4.0</v>
      </c>
      <c r="D21081" s="17">
        <v>6.58814325E7</v>
      </c>
      <c r="E21081" s="17">
        <v>2.5057152E7</v>
      </c>
      <c r="F21081" s="17">
        <v>5.53574E7</v>
      </c>
      <c r="G21081" s="17">
        <v>7.3704397E7</v>
      </c>
      <c r="H21081" s="17">
        <v>1.09406781E8</v>
      </c>
    </row>
    <row r="21082">
      <c r="A21082" s="7" t="s">
        <v>42448</v>
      </c>
      <c r="B21082" s="17" t="s">
        <v>42449</v>
      </c>
      <c r="C21082" s="17">
        <v>4.0</v>
      </c>
      <c r="D21082" s="17">
        <v>6.58814325E7</v>
      </c>
      <c r="E21082" s="17">
        <v>2.5057152E7</v>
      </c>
      <c r="F21082" s="17">
        <v>5.53574E7</v>
      </c>
      <c r="G21082" s="17">
        <v>7.3704397E7</v>
      </c>
      <c r="H21082" s="17">
        <v>1.09406781E8</v>
      </c>
    </row>
    <row r="21083">
      <c r="A21083" s="7" t="s">
        <v>42450</v>
      </c>
      <c r="B21083" s="17" t="s">
        <v>42451</v>
      </c>
      <c r="C21083" s="17">
        <v>3.0</v>
      </c>
      <c r="D21083" s="17">
        <v>3.9927654E7</v>
      </c>
      <c r="E21083" s="17">
        <v>2.6309545E7</v>
      </c>
      <c r="F21083" s="17">
        <v>2.631835E7</v>
      </c>
      <c r="G21083" s="17">
        <v>6.7155067E7</v>
      </c>
      <c r="H21083" s="17">
        <v>6.7155067E7</v>
      </c>
    </row>
    <row r="21084">
      <c r="A21084" s="7" t="s">
        <v>42450</v>
      </c>
      <c r="B21084" s="17" t="s">
        <v>42451</v>
      </c>
      <c r="C21084" s="17">
        <v>3.0</v>
      </c>
      <c r="D21084" s="17">
        <v>3.9927654E7</v>
      </c>
      <c r="E21084" s="17">
        <v>2.6309545E7</v>
      </c>
      <c r="F21084" s="17">
        <v>2.631835E7</v>
      </c>
      <c r="G21084" s="17">
        <v>6.7155067E7</v>
      </c>
      <c r="H21084" s="17">
        <v>6.7155067E7</v>
      </c>
    </row>
    <row r="21085">
      <c r="A21085" s="7" t="s">
        <v>42452</v>
      </c>
      <c r="B21085" s="17" t="s">
        <v>42453</v>
      </c>
      <c r="C21085" s="17">
        <v>3.0</v>
      </c>
      <c r="D21085" s="17">
        <v>9.9105419E7</v>
      </c>
      <c r="E21085" s="17">
        <v>2.719658E7</v>
      </c>
      <c r="F21085" s="17">
        <v>2.7616551E7</v>
      </c>
      <c r="G21085" s="17">
        <v>2.42503126E8</v>
      </c>
      <c r="H21085" s="17">
        <v>2.42503126E8</v>
      </c>
    </row>
    <row r="21086">
      <c r="A21086" s="7" t="s">
        <v>42452</v>
      </c>
      <c r="B21086" s="17" t="s">
        <v>42453</v>
      </c>
      <c r="C21086" s="17">
        <v>3.0</v>
      </c>
      <c r="D21086" s="17">
        <v>9.9105419E7</v>
      </c>
      <c r="E21086" s="17">
        <v>2.719658E7</v>
      </c>
      <c r="F21086" s="17">
        <v>2.7616551E7</v>
      </c>
      <c r="G21086" s="17">
        <v>2.42503126E8</v>
      </c>
      <c r="H21086" s="17">
        <v>2.42503126E8</v>
      </c>
    </row>
    <row r="21087">
      <c r="A21087" s="7" t="s">
        <v>42454</v>
      </c>
      <c r="B21087" s="17" t="s">
        <v>42455</v>
      </c>
      <c r="C21087" s="17">
        <v>14.0</v>
      </c>
      <c r="D21087" s="17">
        <v>3.062002379E7</v>
      </c>
      <c r="E21087" s="17">
        <v>9109782.0</v>
      </c>
      <c r="F21087" s="17">
        <v>2.026317E7</v>
      </c>
      <c r="G21087" s="17">
        <v>5.3578737E7</v>
      </c>
      <c r="H21087" s="17">
        <v>7.3170475E7</v>
      </c>
    </row>
    <row r="21088">
      <c r="A21088" s="7" t="s">
        <v>42454</v>
      </c>
      <c r="B21088" s="17" t="s">
        <v>42455</v>
      </c>
      <c r="C21088" s="17">
        <v>14.0</v>
      </c>
      <c r="D21088" s="17">
        <v>3.062002379E7</v>
      </c>
      <c r="E21088" s="17">
        <v>9109782.0</v>
      </c>
      <c r="F21088" s="17">
        <v>2.026317E7</v>
      </c>
      <c r="G21088" s="17">
        <v>5.3578737E7</v>
      </c>
      <c r="H21088" s="17">
        <v>7.3170475E7</v>
      </c>
    </row>
    <row r="21089">
      <c r="A21089" s="7" t="s">
        <v>42456</v>
      </c>
      <c r="B21089" s="17" t="s">
        <v>42457</v>
      </c>
      <c r="C21089" s="17">
        <v>2.0</v>
      </c>
      <c r="D21089" s="17">
        <v>1.1904686E7</v>
      </c>
      <c r="E21089" s="17">
        <v>6985885.0</v>
      </c>
      <c r="F21089" s="17">
        <v>6985885.0</v>
      </c>
      <c r="G21089" s="17">
        <v>1.6823487E7</v>
      </c>
      <c r="H21089" s="17">
        <v>1.6823487E7</v>
      </c>
    </row>
    <row r="21090">
      <c r="A21090" s="7" t="s">
        <v>42456</v>
      </c>
      <c r="B21090" s="17" t="s">
        <v>42457</v>
      </c>
      <c r="C21090" s="17">
        <v>2.0</v>
      </c>
      <c r="D21090" s="17">
        <v>1.1904686E7</v>
      </c>
      <c r="E21090" s="17">
        <v>6985885.0</v>
      </c>
      <c r="F21090" s="17">
        <v>6985885.0</v>
      </c>
      <c r="G21090" s="17">
        <v>1.6823487E7</v>
      </c>
      <c r="H21090" s="17">
        <v>1.6823487E7</v>
      </c>
    </row>
    <row r="21091">
      <c r="A21091" s="7" t="s">
        <v>42458</v>
      </c>
      <c r="B21091" s="17" t="s">
        <v>42459</v>
      </c>
      <c r="C21091" s="17">
        <v>5.0</v>
      </c>
      <c r="D21091" s="17">
        <v>1.73120834E7</v>
      </c>
      <c r="E21091" s="17">
        <v>9982483.0</v>
      </c>
      <c r="F21091" s="17">
        <v>1.0798016E7</v>
      </c>
      <c r="G21091" s="17">
        <v>2.734392E7</v>
      </c>
      <c r="H21091" s="17">
        <v>2.893334E7</v>
      </c>
    </row>
    <row r="21092">
      <c r="A21092" s="7" t="s">
        <v>42458</v>
      </c>
      <c r="B21092" s="17" t="s">
        <v>42459</v>
      </c>
      <c r="C21092" s="17">
        <v>5.0</v>
      </c>
      <c r="D21092" s="17">
        <v>1.73120834E7</v>
      </c>
      <c r="E21092" s="17">
        <v>9982483.0</v>
      </c>
      <c r="F21092" s="17">
        <v>1.0798016E7</v>
      </c>
      <c r="G21092" s="17">
        <v>2.734392E7</v>
      </c>
      <c r="H21092" s="17">
        <v>2.893334E7</v>
      </c>
    </row>
    <row r="21093">
      <c r="A21093" s="7" t="s">
        <v>42461</v>
      </c>
      <c r="B21093" s="17" t="s">
        <v>42462</v>
      </c>
      <c r="C21093" s="17">
        <v>3.0</v>
      </c>
      <c r="D21093" s="17">
        <v>7.825043833E7</v>
      </c>
      <c r="E21093" s="17">
        <v>1.2782322E7</v>
      </c>
      <c r="F21093" s="17">
        <v>3.7990462E7</v>
      </c>
      <c r="G21093" s="17">
        <v>1.83978531E8</v>
      </c>
      <c r="H21093" s="17">
        <v>1.83978531E8</v>
      </c>
    </row>
    <row r="21094">
      <c r="A21094" s="7" t="s">
        <v>42461</v>
      </c>
      <c r="B21094" s="17" t="s">
        <v>42462</v>
      </c>
      <c r="C21094" s="17">
        <v>3.0</v>
      </c>
      <c r="D21094" s="17">
        <v>7.825043833E7</v>
      </c>
      <c r="E21094" s="17">
        <v>1.2782322E7</v>
      </c>
      <c r="F21094" s="17">
        <v>3.7990462E7</v>
      </c>
      <c r="G21094" s="17">
        <v>1.83978531E8</v>
      </c>
      <c r="H21094" s="17">
        <v>1.83978531E8</v>
      </c>
    </row>
    <row r="21095">
      <c r="A21095" s="7" t="s">
        <v>42463</v>
      </c>
      <c r="B21095" s="17" t="s">
        <v>42464</v>
      </c>
      <c r="C21095" s="17">
        <v>1.0</v>
      </c>
      <c r="D21095" s="17">
        <v>7247000.0</v>
      </c>
      <c r="E21095" s="17">
        <v>7247000.0</v>
      </c>
      <c r="F21095" s="17">
        <v>7247000.0</v>
      </c>
      <c r="G21095" s="17">
        <v>7247000.0</v>
      </c>
      <c r="H21095" s="17">
        <v>7247000.0</v>
      </c>
    </row>
    <row r="21096">
      <c r="A21096" s="7" t="s">
        <v>42463</v>
      </c>
      <c r="B21096" s="17" t="s">
        <v>42464</v>
      </c>
      <c r="C21096" s="17">
        <v>1.0</v>
      </c>
      <c r="D21096" s="17">
        <v>7247000.0</v>
      </c>
      <c r="E21096" s="17">
        <v>7247000.0</v>
      </c>
      <c r="F21096" s="17">
        <v>7247000.0</v>
      </c>
      <c r="G21096" s="17">
        <v>7247000.0</v>
      </c>
      <c r="H21096" s="17">
        <v>7247000.0</v>
      </c>
    </row>
    <row r="21097">
      <c r="A21097" s="7" t="s">
        <v>42465</v>
      </c>
      <c r="B21097" s="17" t="s">
        <v>42466</v>
      </c>
      <c r="C21097" s="17">
        <v>3.0</v>
      </c>
      <c r="D21097" s="17">
        <v>1.1260219E7</v>
      </c>
      <c r="E21097" s="17">
        <v>4789213.0</v>
      </c>
      <c r="F21097" s="17">
        <v>8281311.0</v>
      </c>
      <c r="G21097" s="17">
        <v>2.0710133E7</v>
      </c>
      <c r="H21097" s="17">
        <v>2.0710133E7</v>
      </c>
    </row>
    <row r="21098">
      <c r="A21098" s="7" t="s">
        <v>42465</v>
      </c>
      <c r="B21098" s="17" t="s">
        <v>42466</v>
      </c>
      <c r="C21098" s="17">
        <v>3.0</v>
      </c>
      <c r="D21098" s="17">
        <v>1.1260219E7</v>
      </c>
      <c r="E21098" s="17">
        <v>4789213.0</v>
      </c>
      <c r="F21098" s="17">
        <v>8281311.0</v>
      </c>
      <c r="G21098" s="17">
        <v>2.0710133E7</v>
      </c>
      <c r="H21098" s="17">
        <v>2.0710133E7</v>
      </c>
    </row>
    <row r="21099">
      <c r="A21099" s="7" t="s">
        <v>42467</v>
      </c>
      <c r="B21099" s="17" t="s">
        <v>42468</v>
      </c>
      <c r="C21099" s="17">
        <v>2.0</v>
      </c>
      <c r="D21099" s="17">
        <v>3644486.5</v>
      </c>
      <c r="E21099" s="17">
        <v>1633781.0</v>
      </c>
      <c r="F21099" s="17">
        <v>1633781.0</v>
      </c>
      <c r="G21099" s="17">
        <v>5655192.0</v>
      </c>
      <c r="H21099" s="17">
        <v>5655192.0</v>
      </c>
    </row>
    <row r="21100">
      <c r="A21100" s="7" t="s">
        <v>42467</v>
      </c>
      <c r="B21100" s="17" t="s">
        <v>42468</v>
      </c>
      <c r="C21100" s="17">
        <v>2.0</v>
      </c>
      <c r="D21100" s="17">
        <v>3644486.5</v>
      </c>
      <c r="E21100" s="17">
        <v>1633781.0</v>
      </c>
      <c r="F21100" s="17">
        <v>1633781.0</v>
      </c>
      <c r="G21100" s="17">
        <v>5655192.0</v>
      </c>
      <c r="H21100" s="17">
        <v>5655192.0</v>
      </c>
    </row>
    <row r="21101">
      <c r="A21101" s="7" t="s">
        <v>42469</v>
      </c>
      <c r="B21101" s="17" t="s">
        <v>42470</v>
      </c>
      <c r="C21101" s="17">
        <v>1.0</v>
      </c>
      <c r="D21101" s="17">
        <v>5198848.0</v>
      </c>
      <c r="E21101" s="17">
        <v>5198848.0</v>
      </c>
      <c r="F21101" s="17">
        <v>5198848.0</v>
      </c>
      <c r="G21101" s="17">
        <v>5198848.0</v>
      </c>
      <c r="H21101" s="17">
        <v>5198848.0</v>
      </c>
    </row>
    <row r="21102">
      <c r="A21102" s="7" t="s">
        <v>42469</v>
      </c>
      <c r="B21102" s="17" t="s">
        <v>42470</v>
      </c>
      <c r="C21102" s="17">
        <v>1.0</v>
      </c>
      <c r="D21102" s="17">
        <v>5198848.0</v>
      </c>
      <c r="E21102" s="17">
        <v>5198848.0</v>
      </c>
      <c r="F21102" s="17">
        <v>5198848.0</v>
      </c>
      <c r="G21102" s="17">
        <v>5198848.0</v>
      </c>
      <c r="H21102" s="17">
        <v>5198848.0</v>
      </c>
    </row>
    <row r="21103">
      <c r="A21103" s="7" t="s">
        <v>42471</v>
      </c>
      <c r="B21103" s="17" t="s">
        <v>42473</v>
      </c>
      <c r="C21103" s="17">
        <v>1.0</v>
      </c>
      <c r="D21103" s="17">
        <v>5.13149E7</v>
      </c>
      <c r="E21103" s="17">
        <v>5.13149E7</v>
      </c>
      <c r="F21103" s="17">
        <v>5.13149E7</v>
      </c>
      <c r="G21103" s="17">
        <v>5.13149E7</v>
      </c>
      <c r="H21103" s="17">
        <v>5.13149E7</v>
      </c>
    </row>
    <row r="21104">
      <c r="A21104" s="7" t="s">
        <v>42471</v>
      </c>
      <c r="B21104" s="17" t="s">
        <v>42473</v>
      </c>
      <c r="C21104" s="17">
        <v>1.0</v>
      </c>
      <c r="D21104" s="17">
        <v>5.13149E7</v>
      </c>
      <c r="E21104" s="17">
        <v>5.13149E7</v>
      </c>
      <c r="F21104" s="17">
        <v>5.13149E7</v>
      </c>
      <c r="G21104" s="17">
        <v>5.13149E7</v>
      </c>
      <c r="H21104" s="17">
        <v>5.13149E7</v>
      </c>
    </row>
    <row r="21105">
      <c r="A21105" s="7" t="s">
        <v>42474</v>
      </c>
      <c r="B21105" s="17" t="s">
        <v>42475</v>
      </c>
      <c r="C21105" s="17">
        <v>1.0</v>
      </c>
      <c r="D21105" s="17">
        <v>8003006.0</v>
      </c>
      <c r="E21105" s="17">
        <v>8003006.0</v>
      </c>
      <c r="F21105" s="17">
        <v>8003006.0</v>
      </c>
      <c r="G21105" s="17">
        <v>8003006.0</v>
      </c>
      <c r="H21105" s="17">
        <v>8003006.0</v>
      </c>
    </row>
    <row r="21106">
      <c r="A21106" s="7" t="s">
        <v>42474</v>
      </c>
      <c r="B21106" s="17" t="s">
        <v>42475</v>
      </c>
      <c r="C21106" s="17">
        <v>1.0</v>
      </c>
      <c r="D21106" s="17">
        <v>8003006.0</v>
      </c>
      <c r="E21106" s="17">
        <v>8003006.0</v>
      </c>
      <c r="F21106" s="17">
        <v>8003006.0</v>
      </c>
      <c r="G21106" s="17">
        <v>8003006.0</v>
      </c>
      <c r="H21106" s="17">
        <v>8003006.0</v>
      </c>
    </row>
    <row r="21107">
      <c r="A21107" s="7" t="s">
        <v>42476</v>
      </c>
      <c r="B21107" s="17" t="s">
        <v>42477</v>
      </c>
      <c r="C21107" s="17">
        <v>1.0</v>
      </c>
      <c r="D21107" s="17">
        <v>5872359.0</v>
      </c>
      <c r="E21107" s="17">
        <v>5872359.0</v>
      </c>
      <c r="F21107" s="17">
        <v>5872359.0</v>
      </c>
      <c r="G21107" s="17">
        <v>5872359.0</v>
      </c>
      <c r="H21107" s="17">
        <v>5872359.0</v>
      </c>
    </row>
    <row r="21108">
      <c r="A21108" s="7" t="s">
        <v>42476</v>
      </c>
      <c r="B21108" s="17" t="s">
        <v>42477</v>
      </c>
      <c r="C21108" s="17">
        <v>1.0</v>
      </c>
      <c r="D21108" s="17">
        <v>5872359.0</v>
      </c>
      <c r="E21108" s="17">
        <v>5872359.0</v>
      </c>
      <c r="F21108" s="17">
        <v>5872359.0</v>
      </c>
      <c r="G21108" s="17">
        <v>5872359.0</v>
      </c>
      <c r="H21108" s="17">
        <v>5872359.0</v>
      </c>
    </row>
    <row r="21109">
      <c r="A21109" s="7" t="s">
        <v>42478</v>
      </c>
      <c r="B21109" s="17" t="s">
        <v>42479</v>
      </c>
      <c r="C21109" s="17">
        <v>7.0</v>
      </c>
      <c r="D21109" s="17">
        <v>1.872498686E7</v>
      </c>
      <c r="E21109" s="17">
        <v>9440650.0</v>
      </c>
      <c r="F21109" s="17">
        <v>1.1136543E7</v>
      </c>
      <c r="G21109" s="17">
        <v>1.295448E7</v>
      </c>
      <c r="H21109" s="17">
        <v>7.0952405E7</v>
      </c>
    </row>
    <row r="21110">
      <c r="A21110" s="7" t="s">
        <v>42478</v>
      </c>
      <c r="B21110" s="17" t="s">
        <v>42479</v>
      </c>
      <c r="C21110" s="17">
        <v>7.0</v>
      </c>
      <c r="D21110" s="17">
        <v>1.872498686E7</v>
      </c>
      <c r="E21110" s="17">
        <v>9440650.0</v>
      </c>
      <c r="F21110" s="17">
        <v>1.1136543E7</v>
      </c>
      <c r="G21110" s="17">
        <v>1.295448E7</v>
      </c>
      <c r="H21110" s="17">
        <v>7.0952405E7</v>
      </c>
    </row>
    <row r="21111">
      <c r="A21111" s="7" t="s">
        <v>42480</v>
      </c>
      <c r="B21111" s="17" t="s">
        <v>42481</v>
      </c>
      <c r="C21111" s="17">
        <v>2.0</v>
      </c>
      <c r="D21111" s="17">
        <v>1.55230485E7</v>
      </c>
      <c r="E21111" s="17">
        <v>1.2796467E7</v>
      </c>
      <c r="F21111" s="17">
        <v>1.2796467E7</v>
      </c>
      <c r="G21111" s="17">
        <v>1.824963E7</v>
      </c>
      <c r="H21111" s="17">
        <v>1.824963E7</v>
      </c>
    </row>
    <row r="21112">
      <c r="A21112" s="7" t="s">
        <v>42480</v>
      </c>
      <c r="B21112" s="17" t="s">
        <v>42481</v>
      </c>
      <c r="C21112" s="17">
        <v>2.0</v>
      </c>
      <c r="D21112" s="17">
        <v>1.55230485E7</v>
      </c>
      <c r="E21112" s="17">
        <v>1.2796467E7</v>
      </c>
      <c r="F21112" s="17">
        <v>1.2796467E7</v>
      </c>
      <c r="G21112" s="17">
        <v>1.824963E7</v>
      </c>
      <c r="H21112" s="17">
        <v>1.824963E7</v>
      </c>
    </row>
    <row r="21113">
      <c r="A21113" s="7" t="s">
        <v>42482</v>
      </c>
      <c r="B21113" s="17" t="s">
        <v>42483</v>
      </c>
      <c r="C21113" s="17">
        <v>2.0</v>
      </c>
      <c r="D21113" s="17">
        <v>2.72015505E7</v>
      </c>
      <c r="E21113" s="17">
        <v>2.2483234E7</v>
      </c>
      <c r="F21113" s="17">
        <v>2.2483234E7</v>
      </c>
      <c r="G21113" s="17">
        <v>3.1919867E7</v>
      </c>
      <c r="H21113" s="17">
        <v>3.1919867E7</v>
      </c>
    </row>
    <row r="21114">
      <c r="A21114" s="7" t="s">
        <v>42482</v>
      </c>
      <c r="B21114" s="17" t="s">
        <v>42483</v>
      </c>
      <c r="C21114" s="17">
        <v>2.0</v>
      </c>
      <c r="D21114" s="17">
        <v>2.72015505E7</v>
      </c>
      <c r="E21114" s="17">
        <v>2.2483234E7</v>
      </c>
      <c r="F21114" s="17">
        <v>2.2483234E7</v>
      </c>
      <c r="G21114" s="17">
        <v>3.1919867E7</v>
      </c>
      <c r="H21114" s="17">
        <v>3.1919867E7</v>
      </c>
    </row>
    <row r="21115">
      <c r="A21115" s="7" t="s">
        <v>42485</v>
      </c>
      <c r="B21115" s="17" t="s">
        <v>42486</v>
      </c>
      <c r="C21115" s="17">
        <v>2.0</v>
      </c>
      <c r="D21115" s="17">
        <v>5953159.5</v>
      </c>
      <c r="E21115" s="17">
        <v>5555208.0</v>
      </c>
      <c r="F21115" s="17">
        <v>5555208.0</v>
      </c>
      <c r="G21115" s="17">
        <v>6351111.0</v>
      </c>
      <c r="H21115" s="17">
        <v>6351111.0</v>
      </c>
    </row>
    <row r="21116">
      <c r="A21116" s="7" t="s">
        <v>42485</v>
      </c>
      <c r="B21116" s="17" t="s">
        <v>42486</v>
      </c>
      <c r="C21116" s="17">
        <v>2.0</v>
      </c>
      <c r="D21116" s="17">
        <v>5953159.5</v>
      </c>
      <c r="E21116" s="17">
        <v>5555208.0</v>
      </c>
      <c r="F21116" s="17">
        <v>5555208.0</v>
      </c>
      <c r="G21116" s="17">
        <v>6351111.0</v>
      </c>
      <c r="H21116" s="17">
        <v>6351111.0</v>
      </c>
    </row>
    <row r="21117">
      <c r="A21117" s="7" t="s">
        <v>42487</v>
      </c>
      <c r="B21117" s="17" t="s">
        <v>42488</v>
      </c>
      <c r="C21117" s="17">
        <v>2.0</v>
      </c>
      <c r="D21117" s="17">
        <v>1.42865585E7</v>
      </c>
      <c r="E21117" s="17">
        <v>1.231431E7</v>
      </c>
      <c r="F21117" s="17">
        <v>1.231431E7</v>
      </c>
      <c r="G21117" s="17">
        <v>1.6258807E7</v>
      </c>
      <c r="H21117" s="17">
        <v>1.6258807E7</v>
      </c>
    </row>
    <row r="21118">
      <c r="A21118" s="7" t="s">
        <v>42487</v>
      </c>
      <c r="B21118" s="17" t="s">
        <v>42488</v>
      </c>
      <c r="C21118" s="17">
        <v>2.0</v>
      </c>
      <c r="D21118" s="17">
        <v>1.42865585E7</v>
      </c>
      <c r="E21118" s="17">
        <v>1.231431E7</v>
      </c>
      <c r="F21118" s="17">
        <v>1.231431E7</v>
      </c>
      <c r="G21118" s="17">
        <v>1.6258807E7</v>
      </c>
      <c r="H21118" s="17">
        <v>1.6258807E7</v>
      </c>
    </row>
    <row r="21119">
      <c r="A21119" s="7" t="s">
        <v>42489</v>
      </c>
      <c r="B21119" s="17" t="s">
        <v>42490</v>
      </c>
      <c r="C21119" s="17">
        <v>1.0</v>
      </c>
      <c r="D21119" s="17">
        <v>8180871.0</v>
      </c>
      <c r="E21119" s="17">
        <v>8180871.0</v>
      </c>
      <c r="F21119" s="17">
        <v>8180871.0</v>
      </c>
      <c r="G21119" s="17">
        <v>8180871.0</v>
      </c>
      <c r="H21119" s="17">
        <v>8180871.0</v>
      </c>
    </row>
    <row r="21120">
      <c r="A21120" s="7" t="s">
        <v>42489</v>
      </c>
      <c r="B21120" s="17" t="s">
        <v>42490</v>
      </c>
      <c r="C21120" s="17">
        <v>1.0</v>
      </c>
      <c r="D21120" s="17">
        <v>8180871.0</v>
      </c>
      <c r="E21120" s="17">
        <v>8180871.0</v>
      </c>
      <c r="F21120" s="17">
        <v>8180871.0</v>
      </c>
      <c r="G21120" s="17">
        <v>8180871.0</v>
      </c>
      <c r="H21120" s="17">
        <v>8180871.0</v>
      </c>
    </row>
    <row r="21121">
      <c r="A21121" s="7" t="s">
        <v>42491</v>
      </c>
      <c r="B21121" s="17" t="s">
        <v>42492</v>
      </c>
      <c r="C21121" s="17">
        <v>1.0</v>
      </c>
      <c r="D21121" s="17">
        <v>8947900.0</v>
      </c>
      <c r="E21121" s="17">
        <v>8947900.0</v>
      </c>
      <c r="F21121" s="17">
        <v>8947900.0</v>
      </c>
      <c r="G21121" s="17">
        <v>8947900.0</v>
      </c>
      <c r="H21121" s="17">
        <v>8947900.0</v>
      </c>
    </row>
    <row r="21122">
      <c r="A21122" s="7" t="s">
        <v>42491</v>
      </c>
      <c r="B21122" s="17" t="s">
        <v>42492</v>
      </c>
      <c r="C21122" s="17">
        <v>1.0</v>
      </c>
      <c r="D21122" s="17">
        <v>8947900.0</v>
      </c>
      <c r="E21122" s="17">
        <v>8947900.0</v>
      </c>
      <c r="F21122" s="17">
        <v>8947900.0</v>
      </c>
      <c r="G21122" s="17">
        <v>8947900.0</v>
      </c>
      <c r="H21122" s="17">
        <v>8947900.0</v>
      </c>
    </row>
    <row r="21123">
      <c r="A21123" s="7" t="s">
        <v>42493</v>
      </c>
      <c r="B21123" s="17" t="s">
        <v>42494</v>
      </c>
      <c r="C21123" s="17">
        <v>1.0</v>
      </c>
      <c r="D21123" s="17">
        <v>7098500.0</v>
      </c>
      <c r="E21123" s="17">
        <v>7098500.0</v>
      </c>
      <c r="F21123" s="17">
        <v>7098500.0</v>
      </c>
      <c r="G21123" s="17">
        <v>7098500.0</v>
      </c>
      <c r="H21123" s="17">
        <v>7098500.0</v>
      </c>
    </row>
    <row r="21124">
      <c r="A21124" s="7" t="s">
        <v>42493</v>
      </c>
      <c r="B21124" s="17" t="s">
        <v>42494</v>
      </c>
      <c r="C21124" s="17">
        <v>1.0</v>
      </c>
      <c r="D21124" s="17">
        <v>7098500.0</v>
      </c>
      <c r="E21124" s="17">
        <v>7098500.0</v>
      </c>
      <c r="F21124" s="17">
        <v>7098500.0</v>
      </c>
      <c r="G21124" s="17">
        <v>7098500.0</v>
      </c>
      <c r="H21124" s="17">
        <v>7098500.0</v>
      </c>
    </row>
    <row r="21125">
      <c r="A21125" s="7" t="s">
        <v>42496</v>
      </c>
      <c r="B21125" s="17" t="s">
        <v>42497</v>
      </c>
      <c r="C21125" s="17">
        <v>1.0</v>
      </c>
      <c r="D21125" s="17">
        <v>1.2433894E7</v>
      </c>
      <c r="E21125" s="17">
        <v>1.2433894E7</v>
      </c>
      <c r="F21125" s="17">
        <v>1.2433894E7</v>
      </c>
      <c r="G21125" s="17">
        <v>1.2433894E7</v>
      </c>
      <c r="H21125" s="17">
        <v>1.2433894E7</v>
      </c>
    </row>
    <row r="21126">
      <c r="A21126" s="7" t="s">
        <v>42496</v>
      </c>
      <c r="B21126" s="17" t="s">
        <v>42497</v>
      </c>
      <c r="C21126" s="17">
        <v>1.0</v>
      </c>
      <c r="D21126" s="17">
        <v>1.2433894E7</v>
      </c>
      <c r="E21126" s="17">
        <v>1.2433894E7</v>
      </c>
      <c r="F21126" s="17">
        <v>1.2433894E7</v>
      </c>
      <c r="G21126" s="17">
        <v>1.2433894E7</v>
      </c>
      <c r="H21126" s="17">
        <v>1.2433894E7</v>
      </c>
    </row>
    <row r="21127">
      <c r="A21127" s="7" t="s">
        <v>42498</v>
      </c>
      <c r="B21127" s="17" t="s">
        <v>42499</v>
      </c>
      <c r="C21127" s="17">
        <v>1.0</v>
      </c>
      <c r="D21127" s="17">
        <v>5.4254117E7</v>
      </c>
      <c r="E21127" s="17">
        <v>5.4254117E7</v>
      </c>
      <c r="F21127" s="17">
        <v>5.4254117E7</v>
      </c>
      <c r="G21127" s="17">
        <v>5.4254117E7</v>
      </c>
      <c r="H21127" s="17">
        <v>5.4254117E7</v>
      </c>
    </row>
    <row r="21128">
      <c r="A21128" s="7" t="s">
        <v>42498</v>
      </c>
      <c r="B21128" s="17" t="s">
        <v>42499</v>
      </c>
      <c r="C21128" s="17">
        <v>1.0</v>
      </c>
      <c r="D21128" s="17">
        <v>5.4254117E7</v>
      </c>
      <c r="E21128" s="17">
        <v>5.4254117E7</v>
      </c>
      <c r="F21128" s="17">
        <v>5.4254117E7</v>
      </c>
      <c r="G21128" s="17">
        <v>5.4254117E7</v>
      </c>
      <c r="H21128" s="17">
        <v>5.4254117E7</v>
      </c>
    </row>
    <row r="21129">
      <c r="A21129" s="7" t="s">
        <v>42500</v>
      </c>
      <c r="B21129" s="17" t="s">
        <v>42501</v>
      </c>
      <c r="C21129" s="17">
        <v>3.0</v>
      </c>
      <c r="D21129" s="17">
        <v>4089312.333</v>
      </c>
      <c r="E21129" s="17">
        <v>2145545.0</v>
      </c>
      <c r="F21129" s="17">
        <v>2423030.0</v>
      </c>
      <c r="G21129" s="17">
        <v>7699362.0</v>
      </c>
      <c r="H21129" s="17">
        <v>7699362.0</v>
      </c>
    </row>
    <row r="21130">
      <c r="A21130" s="7" t="s">
        <v>42500</v>
      </c>
      <c r="B21130" s="17" t="s">
        <v>42501</v>
      </c>
      <c r="C21130" s="17">
        <v>3.0</v>
      </c>
      <c r="D21130" s="17">
        <v>4089312.333</v>
      </c>
      <c r="E21130" s="17">
        <v>2145545.0</v>
      </c>
      <c r="F21130" s="17">
        <v>2423030.0</v>
      </c>
      <c r="G21130" s="17">
        <v>7699362.0</v>
      </c>
      <c r="H21130" s="17">
        <v>7699362.0</v>
      </c>
    </row>
    <row r="21131">
      <c r="A21131" s="7" t="s">
        <v>42502</v>
      </c>
      <c r="B21131" s="17" t="s">
        <v>42503</v>
      </c>
      <c r="C21131" s="17">
        <v>4.0</v>
      </c>
      <c r="D21131" s="17">
        <v>6361304.5</v>
      </c>
      <c r="E21131" s="17">
        <v>3265017.0</v>
      </c>
      <c r="F21131" s="17">
        <v>4418467.0</v>
      </c>
      <c r="G21131" s="17">
        <v>7660000.0</v>
      </c>
      <c r="H21131" s="17">
        <v>1.0101734E7</v>
      </c>
    </row>
    <row r="21132">
      <c r="A21132" s="7" t="s">
        <v>42502</v>
      </c>
      <c r="B21132" s="17" t="s">
        <v>42503</v>
      </c>
      <c r="C21132" s="17">
        <v>4.0</v>
      </c>
      <c r="D21132" s="17">
        <v>6361304.5</v>
      </c>
      <c r="E21132" s="17">
        <v>3265017.0</v>
      </c>
      <c r="F21132" s="17">
        <v>4418467.0</v>
      </c>
      <c r="G21132" s="17">
        <v>7660000.0</v>
      </c>
      <c r="H21132" s="17">
        <v>1.0101734E7</v>
      </c>
    </row>
    <row r="21133">
      <c r="A21133" s="7" t="s">
        <v>42504</v>
      </c>
      <c r="B21133" s="17" t="s">
        <v>42505</v>
      </c>
      <c r="C21133" s="17">
        <v>1.0</v>
      </c>
      <c r="D21133" s="17">
        <v>4.5030055E7</v>
      </c>
      <c r="E21133" s="17">
        <v>4.5030055E7</v>
      </c>
      <c r="F21133" s="17">
        <v>4.5030055E7</v>
      </c>
      <c r="G21133" s="17">
        <v>4.5030055E7</v>
      </c>
      <c r="H21133" s="17">
        <v>4.5030055E7</v>
      </c>
    </row>
    <row r="21134">
      <c r="A21134" s="7" t="s">
        <v>42504</v>
      </c>
      <c r="B21134" s="17" t="s">
        <v>42505</v>
      </c>
      <c r="C21134" s="17">
        <v>1.0</v>
      </c>
      <c r="D21134" s="17">
        <v>4.5030055E7</v>
      </c>
      <c r="E21134" s="17">
        <v>4.5030055E7</v>
      </c>
      <c r="F21134" s="17">
        <v>4.5030055E7</v>
      </c>
      <c r="G21134" s="17">
        <v>4.5030055E7</v>
      </c>
      <c r="H21134" s="17">
        <v>4.5030055E7</v>
      </c>
    </row>
    <row r="21135">
      <c r="A21135" s="7" t="s">
        <v>42506</v>
      </c>
      <c r="B21135" s="17" t="s">
        <v>42507</v>
      </c>
      <c r="C21135" s="17">
        <v>3.0</v>
      </c>
      <c r="D21135" s="17">
        <v>9649138.667</v>
      </c>
      <c r="E21135" s="17">
        <v>2758938.0</v>
      </c>
      <c r="F21135" s="17">
        <v>1.0069E7</v>
      </c>
      <c r="G21135" s="17">
        <v>1.6119478E7</v>
      </c>
      <c r="H21135" s="17">
        <v>1.6119478E7</v>
      </c>
    </row>
    <row r="21136">
      <c r="A21136" s="7" t="s">
        <v>42506</v>
      </c>
      <c r="B21136" s="17" t="s">
        <v>42507</v>
      </c>
      <c r="C21136" s="17">
        <v>3.0</v>
      </c>
      <c r="D21136" s="17">
        <v>9649138.667</v>
      </c>
      <c r="E21136" s="17">
        <v>2758938.0</v>
      </c>
      <c r="F21136" s="17">
        <v>1.0069E7</v>
      </c>
      <c r="G21136" s="17">
        <v>1.6119478E7</v>
      </c>
      <c r="H21136" s="17">
        <v>1.6119478E7</v>
      </c>
    </row>
    <row r="21137">
      <c r="A21137" s="7" t="s">
        <v>42508</v>
      </c>
      <c r="B21137" s="17" t="s">
        <v>42509</v>
      </c>
      <c r="C21137" s="17">
        <v>3.0</v>
      </c>
      <c r="D21137" s="17">
        <v>1.289733267E7</v>
      </c>
      <c r="E21137" s="17">
        <v>6760960.0</v>
      </c>
      <c r="F21137" s="17">
        <v>1.4841144E7</v>
      </c>
      <c r="G21137" s="17">
        <v>1.7089894E7</v>
      </c>
      <c r="H21137" s="17">
        <v>1.7089894E7</v>
      </c>
    </row>
    <row r="21138">
      <c r="A21138" s="7" t="s">
        <v>42508</v>
      </c>
      <c r="B21138" s="17" t="s">
        <v>42509</v>
      </c>
      <c r="C21138" s="17">
        <v>3.0</v>
      </c>
      <c r="D21138" s="17">
        <v>1.289733267E7</v>
      </c>
      <c r="E21138" s="17">
        <v>6760960.0</v>
      </c>
      <c r="F21138" s="17">
        <v>1.4841144E7</v>
      </c>
      <c r="G21138" s="17">
        <v>1.7089894E7</v>
      </c>
      <c r="H21138" s="17">
        <v>1.7089894E7</v>
      </c>
    </row>
    <row r="21139">
      <c r="A21139" s="7" t="s">
        <v>42510</v>
      </c>
      <c r="B21139" s="17" t="s">
        <v>42511</v>
      </c>
      <c r="C21139" s="17">
        <v>7.0</v>
      </c>
      <c r="D21139" s="17">
        <v>9224252.0</v>
      </c>
      <c r="E21139" s="17">
        <v>2433272.0</v>
      </c>
      <c r="F21139" s="17">
        <v>6265090.0</v>
      </c>
      <c r="G21139" s="17">
        <v>1.1493188E7</v>
      </c>
      <c r="H21139" s="17">
        <v>3.1078694E7</v>
      </c>
    </row>
    <row r="21140">
      <c r="A21140" s="7" t="s">
        <v>42510</v>
      </c>
      <c r="B21140" s="17" t="s">
        <v>42511</v>
      </c>
      <c r="C21140" s="17">
        <v>7.0</v>
      </c>
      <c r="D21140" s="17">
        <v>9224252.0</v>
      </c>
      <c r="E21140" s="17">
        <v>2433272.0</v>
      </c>
      <c r="F21140" s="17">
        <v>6265090.0</v>
      </c>
      <c r="G21140" s="17">
        <v>1.1493188E7</v>
      </c>
      <c r="H21140" s="17">
        <v>3.1078694E7</v>
      </c>
    </row>
    <row r="21141">
      <c r="A21141" s="7" t="s">
        <v>42512</v>
      </c>
      <c r="B21141" s="17" t="s">
        <v>42513</v>
      </c>
      <c r="C21141" s="17">
        <v>2.0</v>
      </c>
      <c r="D21141" s="17">
        <v>8351280.0</v>
      </c>
      <c r="E21141" s="17">
        <v>3542932.0</v>
      </c>
      <c r="F21141" s="17">
        <v>3542932.0</v>
      </c>
      <c r="G21141" s="17">
        <v>1.3159628E7</v>
      </c>
      <c r="H21141" s="17">
        <v>1.3159628E7</v>
      </c>
    </row>
    <row r="21142">
      <c r="A21142" s="7" t="s">
        <v>42512</v>
      </c>
      <c r="B21142" s="17" t="s">
        <v>42513</v>
      </c>
      <c r="C21142" s="17">
        <v>2.0</v>
      </c>
      <c r="D21142" s="17">
        <v>8351280.0</v>
      </c>
      <c r="E21142" s="17">
        <v>3542932.0</v>
      </c>
      <c r="F21142" s="17">
        <v>3542932.0</v>
      </c>
      <c r="G21142" s="17">
        <v>1.3159628E7</v>
      </c>
      <c r="H21142" s="17">
        <v>1.3159628E7</v>
      </c>
    </row>
    <row r="21143">
      <c r="A21143" s="7" t="s">
        <v>42514</v>
      </c>
      <c r="B21143" s="17" t="s">
        <v>42515</v>
      </c>
      <c r="C21143" s="17">
        <v>6.0</v>
      </c>
      <c r="D21143" s="17">
        <v>7.688343383E7</v>
      </c>
      <c r="E21143" s="17">
        <v>4.41889E7</v>
      </c>
      <c r="F21143" s="17">
        <v>5.7518951E7</v>
      </c>
      <c r="G21143" s="17">
        <v>9.872745E7</v>
      </c>
      <c r="H21143" s="17">
        <v>1.548734E8</v>
      </c>
    </row>
    <row r="21144">
      <c r="A21144" s="7" t="s">
        <v>42514</v>
      </c>
      <c r="B21144" s="17" t="s">
        <v>42515</v>
      </c>
      <c r="C21144" s="17">
        <v>6.0</v>
      </c>
      <c r="D21144" s="17">
        <v>7.688343383E7</v>
      </c>
      <c r="E21144" s="17">
        <v>4.41889E7</v>
      </c>
      <c r="F21144" s="17">
        <v>5.7518951E7</v>
      </c>
      <c r="G21144" s="17">
        <v>9.872745E7</v>
      </c>
      <c r="H21144" s="17">
        <v>1.548734E8</v>
      </c>
    </row>
    <row r="21145">
      <c r="A21145" s="7" t="s">
        <v>42516</v>
      </c>
      <c r="B21145" s="17" t="s">
        <v>42517</v>
      </c>
      <c r="C21145" s="17">
        <v>93.0</v>
      </c>
      <c r="D21145" s="17">
        <v>7.444764253E7</v>
      </c>
      <c r="E21145" s="17">
        <v>6405026.0</v>
      </c>
      <c r="F21145" s="17">
        <v>1.1356959E7</v>
      </c>
      <c r="G21145" s="17">
        <v>3.4823447E7</v>
      </c>
      <c r="H21145" s="17">
        <v>7.9007442E7</v>
      </c>
    </row>
    <row r="21146">
      <c r="A21146" s="7" t="s">
        <v>42516</v>
      </c>
      <c r="B21146" s="17" t="s">
        <v>42517</v>
      </c>
      <c r="C21146" s="17">
        <v>93.0</v>
      </c>
      <c r="D21146" s="17">
        <v>7.444764253E7</v>
      </c>
      <c r="E21146" s="17">
        <v>6405026.0</v>
      </c>
      <c r="F21146" s="17">
        <v>1.1356959E7</v>
      </c>
      <c r="G21146" s="17">
        <v>3.4823447E7</v>
      </c>
      <c r="H21146" s="17">
        <v>7.9007442E7</v>
      </c>
    </row>
    <row r="21147">
      <c r="A21147" s="7" t="s">
        <v>42518</v>
      </c>
      <c r="B21147" s="17" t="s">
        <v>42519</v>
      </c>
      <c r="C21147" s="17">
        <v>5.0</v>
      </c>
      <c r="D21147" s="17">
        <v>2.0980445E7</v>
      </c>
      <c r="E21147" s="17">
        <v>9976123.0</v>
      </c>
      <c r="F21147" s="17">
        <v>1.373454E7</v>
      </c>
      <c r="G21147" s="17">
        <v>3.2259835E7</v>
      </c>
      <c r="H21147" s="17">
        <v>4.178396E7</v>
      </c>
    </row>
    <row r="21148">
      <c r="A21148" s="7" t="s">
        <v>42518</v>
      </c>
      <c r="B21148" s="17" t="s">
        <v>42519</v>
      </c>
      <c r="C21148" s="17">
        <v>5.0</v>
      </c>
      <c r="D21148" s="17">
        <v>2.0980445E7</v>
      </c>
      <c r="E21148" s="17">
        <v>9976123.0</v>
      </c>
      <c r="F21148" s="17">
        <v>1.373454E7</v>
      </c>
      <c r="G21148" s="17">
        <v>3.2259835E7</v>
      </c>
      <c r="H21148" s="17">
        <v>4.178396E7</v>
      </c>
    </row>
    <row r="21149">
      <c r="A21149" s="7" t="s">
        <v>42520</v>
      </c>
      <c r="B21149" s="17" t="s">
        <v>42521</v>
      </c>
      <c r="C21149" s="17">
        <v>2.0</v>
      </c>
      <c r="D21149" s="17">
        <v>8468738.5</v>
      </c>
      <c r="E21149" s="17">
        <v>6348324.0</v>
      </c>
      <c r="F21149" s="17">
        <v>6348324.0</v>
      </c>
      <c r="G21149" s="17">
        <v>1.0589153E7</v>
      </c>
      <c r="H21149" s="17">
        <v>1.0589153E7</v>
      </c>
    </row>
    <row r="21150">
      <c r="A21150" s="7" t="s">
        <v>42520</v>
      </c>
      <c r="B21150" s="17" t="s">
        <v>42521</v>
      </c>
      <c r="C21150" s="17">
        <v>2.0</v>
      </c>
      <c r="D21150" s="17">
        <v>8468738.5</v>
      </c>
      <c r="E21150" s="17">
        <v>6348324.0</v>
      </c>
      <c r="F21150" s="17">
        <v>6348324.0</v>
      </c>
      <c r="G21150" s="17">
        <v>1.0589153E7</v>
      </c>
      <c r="H21150" s="17">
        <v>1.0589153E7</v>
      </c>
    </row>
    <row r="21151">
      <c r="A21151" s="7" t="s">
        <v>42522</v>
      </c>
      <c r="B21151" s="17" t="s">
        <v>42523</v>
      </c>
      <c r="C21151" s="17">
        <v>1.0</v>
      </c>
      <c r="D21151" s="17">
        <v>1.2204E7</v>
      </c>
      <c r="E21151" s="17">
        <v>1.2204E7</v>
      </c>
      <c r="F21151" s="17">
        <v>1.2204E7</v>
      </c>
      <c r="G21151" s="17">
        <v>1.2204E7</v>
      </c>
      <c r="H21151" s="17">
        <v>1.2204E7</v>
      </c>
    </row>
    <row r="21152">
      <c r="A21152" s="7" t="s">
        <v>42522</v>
      </c>
      <c r="B21152" s="17" t="s">
        <v>42523</v>
      </c>
      <c r="C21152" s="17">
        <v>1.0</v>
      </c>
      <c r="D21152" s="17">
        <v>1.2204E7</v>
      </c>
      <c r="E21152" s="17">
        <v>1.2204E7</v>
      </c>
      <c r="F21152" s="17">
        <v>1.2204E7</v>
      </c>
      <c r="G21152" s="17">
        <v>1.2204E7</v>
      </c>
      <c r="H21152" s="17">
        <v>1.2204E7</v>
      </c>
    </row>
    <row r="21153">
      <c r="A21153" s="7" t="s">
        <v>42524</v>
      </c>
      <c r="B21153" s="17" t="s">
        <v>42525</v>
      </c>
      <c r="C21153" s="17">
        <v>22.0</v>
      </c>
      <c r="D21153" s="17">
        <v>2.271349105E7</v>
      </c>
      <c r="E21153" s="17">
        <v>6616339.0</v>
      </c>
      <c r="F21153" s="17">
        <v>9981176.0</v>
      </c>
      <c r="G21153" s="17">
        <v>1.5600439E7</v>
      </c>
      <c r="H21153" s="17">
        <v>2.4600176E7</v>
      </c>
    </row>
    <row r="21154">
      <c r="A21154" s="7" t="s">
        <v>42524</v>
      </c>
      <c r="B21154" s="17" t="s">
        <v>42525</v>
      </c>
      <c r="C21154" s="17">
        <v>22.0</v>
      </c>
      <c r="D21154" s="17">
        <v>2.271349105E7</v>
      </c>
      <c r="E21154" s="17">
        <v>6616339.0</v>
      </c>
      <c r="F21154" s="17">
        <v>9981176.0</v>
      </c>
      <c r="G21154" s="17">
        <v>1.5600439E7</v>
      </c>
      <c r="H21154" s="17">
        <v>2.4600176E7</v>
      </c>
    </row>
    <row r="21155">
      <c r="A21155" s="7" t="s">
        <v>42526</v>
      </c>
      <c r="B21155" s="17" t="s">
        <v>42527</v>
      </c>
      <c r="C21155" s="17">
        <v>7.0</v>
      </c>
      <c r="D21155" s="17">
        <v>1.188419971E7</v>
      </c>
      <c r="E21155" s="17">
        <v>5726801.0</v>
      </c>
      <c r="F21155" s="17">
        <v>7676603.0</v>
      </c>
      <c r="G21155" s="17">
        <v>1.5067031E7</v>
      </c>
      <c r="H21155" s="17">
        <v>3.6363662E7</v>
      </c>
    </row>
    <row r="21156">
      <c r="A21156" s="7" t="s">
        <v>42526</v>
      </c>
      <c r="B21156" s="17" t="s">
        <v>42527</v>
      </c>
      <c r="C21156" s="17">
        <v>7.0</v>
      </c>
      <c r="D21156" s="17">
        <v>1.188419971E7</v>
      </c>
      <c r="E21156" s="17">
        <v>5726801.0</v>
      </c>
      <c r="F21156" s="17">
        <v>7676603.0</v>
      </c>
      <c r="G21156" s="17">
        <v>1.5067031E7</v>
      </c>
      <c r="H21156" s="17">
        <v>3.6363662E7</v>
      </c>
    </row>
    <row r="21157">
      <c r="A21157" s="7" t="s">
        <v>42528</v>
      </c>
      <c r="B21157" s="17" t="s">
        <v>42529</v>
      </c>
      <c r="C21157" s="17">
        <v>58.0</v>
      </c>
      <c r="D21157" s="17">
        <v>2.242844936E7</v>
      </c>
      <c r="E21157" s="17">
        <v>7541926.0</v>
      </c>
      <c r="F21157" s="17">
        <v>1.0002847E7</v>
      </c>
      <c r="G21157" s="17">
        <v>1.56761E7</v>
      </c>
      <c r="H21157" s="17">
        <v>4.8911655E7</v>
      </c>
    </row>
    <row r="21158">
      <c r="A21158" s="7" t="s">
        <v>42528</v>
      </c>
      <c r="B21158" s="17" t="s">
        <v>42529</v>
      </c>
      <c r="C21158" s="17">
        <v>58.0</v>
      </c>
      <c r="D21158" s="17">
        <v>2.242844936E7</v>
      </c>
      <c r="E21158" s="17">
        <v>7541926.0</v>
      </c>
      <c r="F21158" s="17">
        <v>1.0002847E7</v>
      </c>
      <c r="G21158" s="17">
        <v>1.56761E7</v>
      </c>
      <c r="H21158" s="17">
        <v>4.8911655E7</v>
      </c>
    </row>
    <row r="21159">
      <c r="A21159" s="7" t="s">
        <v>42530</v>
      </c>
      <c r="B21159" s="17" t="s">
        <v>42531</v>
      </c>
      <c r="C21159" s="17">
        <v>41.0</v>
      </c>
      <c r="D21159" s="17">
        <v>2.545401793E7</v>
      </c>
      <c r="E21159" s="17">
        <v>6344388.0</v>
      </c>
      <c r="F21159" s="17">
        <v>1.2298006E7</v>
      </c>
      <c r="G21159" s="17">
        <v>2.843158E7</v>
      </c>
      <c r="H21159" s="17">
        <v>5.542555E7</v>
      </c>
    </row>
    <row r="21160">
      <c r="A21160" s="7" t="s">
        <v>42530</v>
      </c>
      <c r="B21160" s="17" t="s">
        <v>42531</v>
      </c>
      <c r="C21160" s="17">
        <v>41.0</v>
      </c>
      <c r="D21160" s="17">
        <v>2.545401793E7</v>
      </c>
      <c r="E21160" s="17">
        <v>6344388.0</v>
      </c>
      <c r="F21160" s="17">
        <v>1.2298006E7</v>
      </c>
      <c r="G21160" s="17">
        <v>2.843158E7</v>
      </c>
      <c r="H21160" s="17">
        <v>5.542555E7</v>
      </c>
    </row>
    <row r="21161">
      <c r="A21161" s="7" t="s">
        <v>42532</v>
      </c>
      <c r="B21161" s="17" t="s">
        <v>42533</v>
      </c>
      <c r="C21161" s="17">
        <v>4.0</v>
      </c>
      <c r="D21161" s="17">
        <v>1.15862927E8</v>
      </c>
      <c r="E21161" s="17">
        <v>3153225.0</v>
      </c>
      <c r="F21161" s="17">
        <v>6.2609654E7</v>
      </c>
      <c r="G21161" s="17">
        <v>8.9242539E7</v>
      </c>
      <c r="H21161" s="17">
        <v>3.0844629E8</v>
      </c>
    </row>
    <row r="21162">
      <c r="A21162" s="7" t="s">
        <v>42532</v>
      </c>
      <c r="B21162" s="17" t="s">
        <v>42533</v>
      </c>
      <c r="C21162" s="17">
        <v>4.0</v>
      </c>
      <c r="D21162" s="17">
        <v>1.15862927E8</v>
      </c>
      <c r="E21162" s="17">
        <v>3153225.0</v>
      </c>
      <c r="F21162" s="17">
        <v>6.2609654E7</v>
      </c>
      <c r="G21162" s="17">
        <v>8.9242539E7</v>
      </c>
      <c r="H21162" s="17">
        <v>3.0844629E8</v>
      </c>
    </row>
    <row r="21163">
      <c r="A21163" s="7" t="s">
        <v>42534</v>
      </c>
      <c r="B21163" s="17" t="s">
        <v>42535</v>
      </c>
      <c r="C21163" s="17">
        <v>1.0</v>
      </c>
      <c r="D21163" s="17">
        <v>2480941.0</v>
      </c>
      <c r="E21163" s="17">
        <v>2480941.0</v>
      </c>
      <c r="F21163" s="17">
        <v>2480941.0</v>
      </c>
      <c r="G21163" s="17">
        <v>2480941.0</v>
      </c>
      <c r="H21163" s="17">
        <v>2480941.0</v>
      </c>
    </row>
    <row r="21164">
      <c r="A21164" s="7" t="s">
        <v>42534</v>
      </c>
      <c r="B21164" s="17" t="s">
        <v>42535</v>
      </c>
      <c r="C21164" s="17">
        <v>1.0</v>
      </c>
      <c r="D21164" s="17">
        <v>2480941.0</v>
      </c>
      <c r="E21164" s="17">
        <v>2480941.0</v>
      </c>
      <c r="F21164" s="17">
        <v>2480941.0</v>
      </c>
      <c r="G21164" s="17">
        <v>2480941.0</v>
      </c>
      <c r="H21164" s="17">
        <v>2480941.0</v>
      </c>
    </row>
    <row r="21165">
      <c r="A21165" s="7" t="s">
        <v>42536</v>
      </c>
      <c r="B21165" s="17" t="s">
        <v>42537</v>
      </c>
      <c r="C21165" s="17">
        <v>1.0</v>
      </c>
      <c r="D21165" s="17">
        <v>6027170.0</v>
      </c>
      <c r="E21165" s="17">
        <v>6027170.0</v>
      </c>
      <c r="F21165" s="17">
        <v>6027170.0</v>
      </c>
      <c r="G21165" s="17">
        <v>6027170.0</v>
      </c>
      <c r="H21165" s="17">
        <v>6027170.0</v>
      </c>
    </row>
    <row r="21166">
      <c r="A21166" s="7" t="s">
        <v>42536</v>
      </c>
      <c r="B21166" s="17" t="s">
        <v>42537</v>
      </c>
      <c r="C21166" s="17">
        <v>1.0</v>
      </c>
      <c r="D21166" s="17">
        <v>6027170.0</v>
      </c>
      <c r="E21166" s="17">
        <v>6027170.0</v>
      </c>
      <c r="F21166" s="17">
        <v>6027170.0</v>
      </c>
      <c r="G21166" s="17">
        <v>6027170.0</v>
      </c>
      <c r="H21166" s="17">
        <v>6027170.0</v>
      </c>
    </row>
    <row r="21167">
      <c r="A21167" s="7" t="s">
        <v>42538</v>
      </c>
      <c r="B21167" s="17" t="s">
        <v>42539</v>
      </c>
      <c r="C21167" s="17">
        <v>1.0</v>
      </c>
      <c r="D21167" s="17">
        <v>1.160795E7</v>
      </c>
      <c r="E21167" s="17">
        <v>1.160795E7</v>
      </c>
      <c r="F21167" s="17">
        <v>1.160795E7</v>
      </c>
      <c r="G21167" s="17">
        <v>1.160795E7</v>
      </c>
      <c r="H21167" s="17">
        <v>1.160795E7</v>
      </c>
    </row>
    <row r="21168">
      <c r="A21168" s="7" t="s">
        <v>42538</v>
      </c>
      <c r="B21168" s="17" t="s">
        <v>42539</v>
      </c>
      <c r="C21168" s="17">
        <v>1.0</v>
      </c>
      <c r="D21168" s="17">
        <v>1.160795E7</v>
      </c>
      <c r="E21168" s="17">
        <v>1.160795E7</v>
      </c>
      <c r="F21168" s="17">
        <v>1.160795E7</v>
      </c>
      <c r="G21168" s="17">
        <v>1.160795E7</v>
      </c>
      <c r="H21168" s="17">
        <v>1.160795E7</v>
      </c>
    </row>
    <row r="21169">
      <c r="A21169" s="7" t="s">
        <v>42540</v>
      </c>
      <c r="B21169" s="17" t="s">
        <v>42541</v>
      </c>
      <c r="C21169" s="17">
        <v>1.0</v>
      </c>
      <c r="D21169" s="17">
        <v>3.2503494E7</v>
      </c>
      <c r="E21169" s="17">
        <v>3.2503494E7</v>
      </c>
      <c r="F21169" s="17">
        <v>3.2503494E7</v>
      </c>
      <c r="G21169" s="17">
        <v>3.2503494E7</v>
      </c>
      <c r="H21169" s="17">
        <v>3.2503494E7</v>
      </c>
    </row>
    <row r="21170">
      <c r="A21170" s="7" t="s">
        <v>42540</v>
      </c>
      <c r="B21170" s="17" t="s">
        <v>42541</v>
      </c>
      <c r="C21170" s="17">
        <v>1.0</v>
      </c>
      <c r="D21170" s="17">
        <v>3.2503494E7</v>
      </c>
      <c r="E21170" s="17">
        <v>3.2503494E7</v>
      </c>
      <c r="F21170" s="17">
        <v>3.2503494E7</v>
      </c>
      <c r="G21170" s="17">
        <v>3.2503494E7</v>
      </c>
      <c r="H21170" s="17">
        <v>3.2503494E7</v>
      </c>
    </row>
    <row r="21171">
      <c r="A21171" s="7" t="s">
        <v>42542</v>
      </c>
      <c r="B21171" s="17" t="s">
        <v>42543</v>
      </c>
      <c r="C21171" s="17">
        <v>1.0</v>
      </c>
      <c r="D21171" s="17">
        <v>7793955.0</v>
      </c>
      <c r="E21171" s="17">
        <v>7793955.0</v>
      </c>
      <c r="F21171" s="17">
        <v>7793955.0</v>
      </c>
      <c r="G21171" s="17">
        <v>7793955.0</v>
      </c>
      <c r="H21171" s="17">
        <v>7793955.0</v>
      </c>
    </row>
    <row r="21172">
      <c r="A21172" s="7" t="s">
        <v>42542</v>
      </c>
      <c r="B21172" s="17" t="s">
        <v>42543</v>
      </c>
      <c r="C21172" s="17">
        <v>1.0</v>
      </c>
      <c r="D21172" s="17">
        <v>7793955.0</v>
      </c>
      <c r="E21172" s="17">
        <v>7793955.0</v>
      </c>
      <c r="F21172" s="17">
        <v>7793955.0</v>
      </c>
      <c r="G21172" s="17">
        <v>7793955.0</v>
      </c>
      <c r="H21172" s="17">
        <v>7793955.0</v>
      </c>
    </row>
    <row r="21173">
      <c r="A21173" s="7" t="s">
        <v>42544</v>
      </c>
      <c r="B21173" s="17" t="s">
        <v>42545</v>
      </c>
      <c r="C21173" s="17">
        <v>1.0</v>
      </c>
      <c r="D21173" s="17">
        <v>1173252.0</v>
      </c>
      <c r="E21173" s="17">
        <v>1173252.0</v>
      </c>
      <c r="F21173" s="17">
        <v>1173252.0</v>
      </c>
      <c r="G21173" s="17">
        <v>1173252.0</v>
      </c>
      <c r="H21173" s="17">
        <v>1173252.0</v>
      </c>
    </row>
    <row r="21174">
      <c r="A21174" s="7" t="s">
        <v>42544</v>
      </c>
      <c r="B21174" s="17" t="s">
        <v>42545</v>
      </c>
      <c r="C21174" s="17">
        <v>1.0</v>
      </c>
      <c r="D21174" s="17">
        <v>1173252.0</v>
      </c>
      <c r="E21174" s="17">
        <v>1173252.0</v>
      </c>
      <c r="F21174" s="17">
        <v>1173252.0</v>
      </c>
      <c r="G21174" s="17">
        <v>1173252.0</v>
      </c>
      <c r="H21174" s="17">
        <v>1173252.0</v>
      </c>
    </row>
    <row r="21175">
      <c r="A21175" s="7" t="s">
        <v>42546</v>
      </c>
      <c r="B21175" s="17" t="s">
        <v>42547</v>
      </c>
      <c r="C21175" s="17">
        <v>2.0</v>
      </c>
      <c r="D21175" s="17">
        <v>2.0194765E7</v>
      </c>
      <c r="E21175" s="17">
        <v>9365520.0</v>
      </c>
      <c r="F21175" s="17">
        <v>9365520.0</v>
      </c>
      <c r="G21175" s="17">
        <v>3.102401E7</v>
      </c>
      <c r="H21175" s="17">
        <v>3.102401E7</v>
      </c>
    </row>
    <row r="21176">
      <c r="A21176" s="7" t="s">
        <v>42546</v>
      </c>
      <c r="B21176" s="17" t="s">
        <v>42547</v>
      </c>
      <c r="C21176" s="17">
        <v>2.0</v>
      </c>
      <c r="D21176" s="17">
        <v>2.0194765E7</v>
      </c>
      <c r="E21176" s="17">
        <v>9365520.0</v>
      </c>
      <c r="F21176" s="17">
        <v>9365520.0</v>
      </c>
      <c r="G21176" s="17">
        <v>3.102401E7</v>
      </c>
      <c r="H21176" s="17">
        <v>3.102401E7</v>
      </c>
    </row>
    <row r="21177">
      <c r="A21177" s="7" t="s">
        <v>42548</v>
      </c>
      <c r="B21177" s="17" t="s">
        <v>42549</v>
      </c>
      <c r="C21177" s="17">
        <v>1.0</v>
      </c>
      <c r="D21177" s="17">
        <v>1.5287007E7</v>
      </c>
      <c r="E21177" s="17">
        <v>1.5287007E7</v>
      </c>
      <c r="F21177" s="17">
        <v>1.5287007E7</v>
      </c>
      <c r="G21177" s="17">
        <v>1.5287007E7</v>
      </c>
      <c r="H21177" s="17">
        <v>1.5287007E7</v>
      </c>
    </row>
    <row r="21178">
      <c r="A21178" s="7" t="s">
        <v>42548</v>
      </c>
      <c r="B21178" s="17" t="s">
        <v>42549</v>
      </c>
      <c r="C21178" s="17">
        <v>1.0</v>
      </c>
      <c r="D21178" s="17">
        <v>1.5287007E7</v>
      </c>
      <c r="E21178" s="17">
        <v>1.5287007E7</v>
      </c>
      <c r="F21178" s="17">
        <v>1.5287007E7</v>
      </c>
      <c r="G21178" s="17">
        <v>1.5287007E7</v>
      </c>
      <c r="H21178" s="17">
        <v>1.5287007E7</v>
      </c>
    </row>
    <row r="21179">
      <c r="A21179" s="7" t="s">
        <v>42550</v>
      </c>
      <c r="B21179" s="17" t="s">
        <v>42551</v>
      </c>
      <c r="C21179" s="17">
        <v>1.0</v>
      </c>
      <c r="D21179" s="17">
        <v>1.5346636E7</v>
      </c>
      <c r="E21179" s="17">
        <v>1.5346636E7</v>
      </c>
      <c r="F21179" s="17">
        <v>1.5346636E7</v>
      </c>
      <c r="G21179" s="17">
        <v>1.5346636E7</v>
      </c>
      <c r="H21179" s="17">
        <v>1.5346636E7</v>
      </c>
    </row>
    <row r="21180">
      <c r="A21180" s="7" t="s">
        <v>42550</v>
      </c>
      <c r="B21180" s="17" t="s">
        <v>42551</v>
      </c>
      <c r="C21180" s="17">
        <v>1.0</v>
      </c>
      <c r="D21180" s="17">
        <v>1.5346636E7</v>
      </c>
      <c r="E21180" s="17">
        <v>1.5346636E7</v>
      </c>
      <c r="F21180" s="17">
        <v>1.5346636E7</v>
      </c>
      <c r="G21180" s="17">
        <v>1.5346636E7</v>
      </c>
      <c r="H21180" s="17">
        <v>1.5346636E7</v>
      </c>
    </row>
    <row r="21181">
      <c r="A21181" s="7" t="s">
        <v>42552</v>
      </c>
      <c r="B21181" s="17" t="s">
        <v>42553</v>
      </c>
      <c r="C21181" s="17">
        <v>1.0</v>
      </c>
      <c r="D21181" s="17">
        <v>1.32405093E8</v>
      </c>
      <c r="E21181" s="17">
        <v>1.32405093E8</v>
      </c>
      <c r="F21181" s="17">
        <v>1.32405093E8</v>
      </c>
      <c r="G21181" s="17">
        <v>1.32405093E8</v>
      </c>
      <c r="H21181" s="17">
        <v>1.32405093E8</v>
      </c>
    </row>
    <row r="21182">
      <c r="A21182" s="7" t="s">
        <v>42552</v>
      </c>
      <c r="B21182" s="17" t="s">
        <v>42553</v>
      </c>
      <c r="C21182" s="17">
        <v>1.0</v>
      </c>
      <c r="D21182" s="17">
        <v>1.32405093E8</v>
      </c>
      <c r="E21182" s="17">
        <v>1.32405093E8</v>
      </c>
      <c r="F21182" s="17">
        <v>1.32405093E8</v>
      </c>
      <c r="G21182" s="17">
        <v>1.32405093E8</v>
      </c>
      <c r="H21182" s="17">
        <v>1.32405093E8</v>
      </c>
    </row>
    <row r="21183">
      <c r="A21183" s="7" t="s">
        <v>42554</v>
      </c>
      <c r="B21183" s="17" t="s">
        <v>42555</v>
      </c>
      <c r="C21183" s="17">
        <v>1.0</v>
      </c>
      <c r="D21183" s="17">
        <v>8596500.0</v>
      </c>
      <c r="E21183" s="17">
        <v>8596500.0</v>
      </c>
      <c r="F21183" s="17">
        <v>8596500.0</v>
      </c>
      <c r="G21183" s="17">
        <v>8596500.0</v>
      </c>
      <c r="H21183" s="17">
        <v>8596500.0</v>
      </c>
    </row>
    <row r="21184">
      <c r="A21184" s="7" t="s">
        <v>42554</v>
      </c>
      <c r="B21184" s="17" t="s">
        <v>42555</v>
      </c>
      <c r="C21184" s="17">
        <v>1.0</v>
      </c>
      <c r="D21184" s="17">
        <v>8596500.0</v>
      </c>
      <c r="E21184" s="17">
        <v>8596500.0</v>
      </c>
      <c r="F21184" s="17">
        <v>8596500.0</v>
      </c>
      <c r="G21184" s="17">
        <v>8596500.0</v>
      </c>
      <c r="H21184" s="17">
        <v>8596500.0</v>
      </c>
    </row>
    <row r="21185">
      <c r="A21185" s="7" t="s">
        <v>42557</v>
      </c>
      <c r="B21185" s="17" t="s">
        <v>42558</v>
      </c>
      <c r="C21185" s="17">
        <v>1.0</v>
      </c>
      <c r="D21185" s="17">
        <v>1.49285378E8</v>
      </c>
      <c r="E21185" s="17">
        <v>1.49285378E8</v>
      </c>
      <c r="F21185" s="17">
        <v>1.49285378E8</v>
      </c>
      <c r="G21185" s="17">
        <v>1.49285378E8</v>
      </c>
      <c r="H21185" s="17">
        <v>1.49285378E8</v>
      </c>
    </row>
    <row r="21186">
      <c r="A21186" s="7" t="s">
        <v>42557</v>
      </c>
      <c r="B21186" s="17" t="s">
        <v>42558</v>
      </c>
      <c r="C21186" s="17">
        <v>1.0</v>
      </c>
      <c r="D21186" s="17">
        <v>1.49285378E8</v>
      </c>
      <c r="E21186" s="17">
        <v>1.49285378E8</v>
      </c>
      <c r="F21186" s="17">
        <v>1.49285378E8</v>
      </c>
      <c r="G21186" s="17">
        <v>1.49285378E8</v>
      </c>
      <c r="H21186" s="17">
        <v>1.49285378E8</v>
      </c>
    </row>
    <row r="21187">
      <c r="A21187" s="7" t="s">
        <v>42559</v>
      </c>
      <c r="B21187" s="17" t="s">
        <v>42560</v>
      </c>
      <c r="C21187" s="17">
        <v>1.0</v>
      </c>
      <c r="D21187" s="17">
        <v>1.65418197E8</v>
      </c>
      <c r="E21187" s="17">
        <v>1.65418197E8</v>
      </c>
      <c r="F21187" s="17">
        <v>1.65418197E8</v>
      </c>
      <c r="G21187" s="17">
        <v>1.65418197E8</v>
      </c>
      <c r="H21187" s="17">
        <v>1.65418197E8</v>
      </c>
    </row>
    <row r="21188">
      <c r="A21188" s="7" t="s">
        <v>42559</v>
      </c>
      <c r="B21188" s="17" t="s">
        <v>42560</v>
      </c>
      <c r="C21188" s="17">
        <v>1.0</v>
      </c>
      <c r="D21188" s="17">
        <v>1.65418197E8</v>
      </c>
      <c r="E21188" s="17">
        <v>1.65418197E8</v>
      </c>
      <c r="F21188" s="17">
        <v>1.65418197E8</v>
      </c>
      <c r="G21188" s="17">
        <v>1.65418197E8</v>
      </c>
      <c r="H21188" s="17">
        <v>1.65418197E8</v>
      </c>
    </row>
    <row r="21189">
      <c r="A21189" s="7" t="s">
        <v>42561</v>
      </c>
      <c r="B21189" s="17" t="s">
        <v>42562</v>
      </c>
      <c r="C21189" s="17">
        <v>1.0</v>
      </c>
      <c r="D21189" s="17">
        <v>1.82295E7</v>
      </c>
      <c r="E21189" s="17">
        <v>1.82295E7</v>
      </c>
      <c r="F21189" s="17">
        <v>1.82295E7</v>
      </c>
      <c r="G21189" s="17">
        <v>1.82295E7</v>
      </c>
      <c r="H21189" s="17">
        <v>1.82295E7</v>
      </c>
    </row>
    <row r="21190">
      <c r="A21190" s="7" t="s">
        <v>42561</v>
      </c>
      <c r="B21190" s="17" t="s">
        <v>42562</v>
      </c>
      <c r="C21190" s="17">
        <v>1.0</v>
      </c>
      <c r="D21190" s="17">
        <v>1.82295E7</v>
      </c>
      <c r="E21190" s="17">
        <v>1.82295E7</v>
      </c>
      <c r="F21190" s="17">
        <v>1.82295E7</v>
      </c>
      <c r="G21190" s="17">
        <v>1.82295E7</v>
      </c>
      <c r="H21190" s="17">
        <v>1.82295E7</v>
      </c>
    </row>
    <row r="21191">
      <c r="A21191" s="7" t="s">
        <v>42563</v>
      </c>
      <c r="B21191" s="17" t="s">
        <v>42564</v>
      </c>
      <c r="C21191" s="17">
        <v>4.0</v>
      </c>
      <c r="D21191" s="17">
        <v>1.00933875E7</v>
      </c>
      <c r="E21191" s="17">
        <v>3003314.0</v>
      </c>
      <c r="F21191" s="17">
        <v>1.0040206E7</v>
      </c>
      <c r="G21191" s="17">
        <v>1.3446427E7</v>
      </c>
      <c r="H21191" s="17">
        <v>1.3883603E7</v>
      </c>
    </row>
    <row r="21192">
      <c r="A21192" s="7" t="s">
        <v>42563</v>
      </c>
      <c r="B21192" s="17" t="s">
        <v>42564</v>
      </c>
      <c r="C21192" s="17">
        <v>4.0</v>
      </c>
      <c r="D21192" s="17">
        <v>1.00933875E7</v>
      </c>
      <c r="E21192" s="17">
        <v>3003314.0</v>
      </c>
      <c r="F21192" s="17">
        <v>1.0040206E7</v>
      </c>
      <c r="G21192" s="17">
        <v>1.3446427E7</v>
      </c>
      <c r="H21192" s="17">
        <v>1.3883603E7</v>
      </c>
    </row>
    <row r="21193">
      <c r="A21193" s="7" t="s">
        <v>42565</v>
      </c>
      <c r="B21193" s="17" t="s">
        <v>42566</v>
      </c>
      <c r="C21193" s="17">
        <v>1.0</v>
      </c>
      <c r="D21193" s="17">
        <v>1380800.0</v>
      </c>
      <c r="E21193" s="17">
        <v>1380800.0</v>
      </c>
      <c r="F21193" s="17">
        <v>1380800.0</v>
      </c>
      <c r="G21193" s="17">
        <v>1380800.0</v>
      </c>
      <c r="H21193" s="17">
        <v>1380800.0</v>
      </c>
    </row>
    <row r="21194">
      <c r="A21194" s="7" t="s">
        <v>42565</v>
      </c>
      <c r="B21194" s="17" t="s">
        <v>42566</v>
      </c>
      <c r="C21194" s="17">
        <v>1.0</v>
      </c>
      <c r="D21194" s="17">
        <v>1380800.0</v>
      </c>
      <c r="E21194" s="17">
        <v>1380800.0</v>
      </c>
      <c r="F21194" s="17">
        <v>1380800.0</v>
      </c>
      <c r="G21194" s="17">
        <v>1380800.0</v>
      </c>
      <c r="H21194" s="17">
        <v>1380800.0</v>
      </c>
    </row>
    <row r="21195">
      <c r="A21195" s="7" t="s">
        <v>42567</v>
      </c>
      <c r="B21195" s="17" t="s">
        <v>42568</v>
      </c>
      <c r="C21195" s="17">
        <v>5.0</v>
      </c>
      <c r="D21195" s="17">
        <v>1.68861376E7</v>
      </c>
      <c r="E21195" s="17">
        <v>2729729.0</v>
      </c>
      <c r="F21195" s="17">
        <v>2.357295E7</v>
      </c>
      <c r="G21195" s="17">
        <v>2.7887579E7</v>
      </c>
      <c r="H21195" s="17">
        <v>2.8123311E7</v>
      </c>
    </row>
    <row r="21196">
      <c r="A21196" s="7" t="s">
        <v>42567</v>
      </c>
      <c r="B21196" s="17" t="s">
        <v>42568</v>
      </c>
      <c r="C21196" s="17">
        <v>5.0</v>
      </c>
      <c r="D21196" s="17">
        <v>1.68861376E7</v>
      </c>
      <c r="E21196" s="17">
        <v>2729729.0</v>
      </c>
      <c r="F21196" s="17">
        <v>2.357295E7</v>
      </c>
      <c r="G21196" s="17">
        <v>2.7887579E7</v>
      </c>
      <c r="H21196" s="17">
        <v>2.8123311E7</v>
      </c>
    </row>
    <row r="21197">
      <c r="A21197" s="7" t="s">
        <v>42569</v>
      </c>
      <c r="B21197" s="17" t="s">
        <v>42570</v>
      </c>
      <c r="C21197" s="17">
        <v>6.0</v>
      </c>
      <c r="D21197" s="17">
        <v>1.3792686E7</v>
      </c>
      <c r="E21197" s="17">
        <v>4359000.0</v>
      </c>
      <c r="F21197" s="17">
        <v>6636944.0</v>
      </c>
      <c r="G21197" s="17">
        <v>2.2809978E7</v>
      </c>
      <c r="H21197" s="17">
        <v>3.6544129E7</v>
      </c>
    </row>
    <row r="21198">
      <c r="A21198" s="7" t="s">
        <v>42569</v>
      </c>
      <c r="B21198" s="17" t="s">
        <v>42570</v>
      </c>
      <c r="C21198" s="17">
        <v>6.0</v>
      </c>
      <c r="D21198" s="17">
        <v>1.3792686E7</v>
      </c>
      <c r="E21198" s="17">
        <v>4359000.0</v>
      </c>
      <c r="F21198" s="17">
        <v>6636944.0</v>
      </c>
      <c r="G21198" s="17">
        <v>2.2809978E7</v>
      </c>
      <c r="H21198" s="17">
        <v>3.6544129E7</v>
      </c>
    </row>
    <row r="21199">
      <c r="A21199" s="7" t="s">
        <v>42571</v>
      </c>
      <c r="B21199" s="17" t="s">
        <v>42572</v>
      </c>
      <c r="C21199" s="17">
        <v>16.0</v>
      </c>
      <c r="D21199" s="17">
        <v>4.103518094E7</v>
      </c>
      <c r="E21199" s="17">
        <v>4736770.0</v>
      </c>
      <c r="F21199" s="17">
        <v>1.273222E7</v>
      </c>
      <c r="G21199" s="17">
        <v>6.1766883E7</v>
      </c>
      <c r="H21199" s="17">
        <v>1.22778465E8</v>
      </c>
    </row>
    <row r="21200">
      <c r="A21200" s="7" t="s">
        <v>42571</v>
      </c>
      <c r="B21200" s="17" t="s">
        <v>42572</v>
      </c>
      <c r="C21200" s="17">
        <v>16.0</v>
      </c>
      <c r="D21200" s="17">
        <v>4.103518094E7</v>
      </c>
      <c r="E21200" s="17">
        <v>4736770.0</v>
      </c>
      <c r="F21200" s="17">
        <v>1.273222E7</v>
      </c>
      <c r="G21200" s="17">
        <v>6.1766883E7</v>
      </c>
      <c r="H21200" s="17">
        <v>1.22778465E8</v>
      </c>
    </row>
    <row r="21201">
      <c r="A21201" s="7" t="s">
        <v>42573</v>
      </c>
      <c r="B21201" s="17" t="s">
        <v>42574</v>
      </c>
      <c r="C21201" s="17">
        <v>1.0</v>
      </c>
      <c r="D21201" s="17">
        <v>4.1553164E7</v>
      </c>
      <c r="E21201" s="17">
        <v>4.1553164E7</v>
      </c>
      <c r="F21201" s="17">
        <v>4.1553164E7</v>
      </c>
      <c r="G21201" s="17">
        <v>4.1553164E7</v>
      </c>
      <c r="H21201" s="17">
        <v>4.1553164E7</v>
      </c>
    </row>
    <row r="21202">
      <c r="A21202" s="7" t="s">
        <v>42573</v>
      </c>
      <c r="B21202" s="17" t="s">
        <v>42574</v>
      </c>
      <c r="C21202" s="17">
        <v>1.0</v>
      </c>
      <c r="D21202" s="17">
        <v>4.1553164E7</v>
      </c>
      <c r="E21202" s="17">
        <v>4.1553164E7</v>
      </c>
      <c r="F21202" s="17">
        <v>4.1553164E7</v>
      </c>
      <c r="G21202" s="17">
        <v>4.1553164E7</v>
      </c>
      <c r="H21202" s="17">
        <v>4.1553164E7</v>
      </c>
    </row>
    <row r="21203">
      <c r="A21203" s="7" t="s">
        <v>42575</v>
      </c>
      <c r="B21203" s="17" t="s">
        <v>42576</v>
      </c>
      <c r="C21203" s="17">
        <v>17.0</v>
      </c>
      <c r="D21203" s="17">
        <v>2.390367288E7</v>
      </c>
      <c r="E21203" s="17">
        <v>5713619.0</v>
      </c>
      <c r="F21203" s="17">
        <v>8843201.0</v>
      </c>
      <c r="G21203" s="17">
        <v>1.6171201E7</v>
      </c>
      <c r="H21203" s="17">
        <v>1.0694513E8</v>
      </c>
    </row>
    <row r="21204">
      <c r="A21204" s="7" t="s">
        <v>42575</v>
      </c>
      <c r="B21204" s="17" t="s">
        <v>42576</v>
      </c>
      <c r="C21204" s="17">
        <v>17.0</v>
      </c>
      <c r="D21204" s="17">
        <v>2.390367288E7</v>
      </c>
      <c r="E21204" s="17">
        <v>5713619.0</v>
      </c>
      <c r="F21204" s="17">
        <v>8843201.0</v>
      </c>
      <c r="G21204" s="17">
        <v>1.6171201E7</v>
      </c>
      <c r="H21204" s="17">
        <v>1.0694513E8</v>
      </c>
    </row>
    <row r="21205">
      <c r="A21205" s="7" t="s">
        <v>42577</v>
      </c>
      <c r="B21205" s="17" t="s">
        <v>42578</v>
      </c>
      <c r="C21205" s="17">
        <v>1.0</v>
      </c>
      <c r="D21205" s="17">
        <v>2.1787666E7</v>
      </c>
      <c r="E21205" s="17">
        <v>2.1787666E7</v>
      </c>
      <c r="F21205" s="17">
        <v>2.1787666E7</v>
      </c>
      <c r="G21205" s="17">
        <v>2.1787666E7</v>
      </c>
      <c r="H21205" s="17">
        <v>2.1787666E7</v>
      </c>
    </row>
    <row r="21206">
      <c r="A21206" s="7" t="s">
        <v>42577</v>
      </c>
      <c r="B21206" s="17" t="s">
        <v>42578</v>
      </c>
      <c r="C21206" s="17">
        <v>1.0</v>
      </c>
      <c r="D21206" s="17">
        <v>2.1787666E7</v>
      </c>
      <c r="E21206" s="17">
        <v>2.1787666E7</v>
      </c>
      <c r="F21206" s="17">
        <v>2.1787666E7</v>
      </c>
      <c r="G21206" s="17">
        <v>2.1787666E7</v>
      </c>
      <c r="H21206" s="17">
        <v>2.1787666E7</v>
      </c>
    </row>
    <row r="21207">
      <c r="A21207" s="7" t="s">
        <v>42579</v>
      </c>
      <c r="B21207" s="17" t="s">
        <v>42580</v>
      </c>
      <c r="C21207" s="17">
        <v>1.0</v>
      </c>
      <c r="D21207" s="17">
        <v>2022418.0</v>
      </c>
      <c r="E21207" s="17">
        <v>2022418.0</v>
      </c>
      <c r="F21207" s="17">
        <v>2022418.0</v>
      </c>
      <c r="G21207" s="17">
        <v>2022418.0</v>
      </c>
      <c r="H21207" s="17">
        <v>2022418.0</v>
      </c>
    </row>
    <row r="21208">
      <c r="A21208" s="7" t="s">
        <v>42579</v>
      </c>
      <c r="B21208" s="17" t="s">
        <v>42580</v>
      </c>
      <c r="C21208" s="17">
        <v>1.0</v>
      </c>
      <c r="D21208" s="17">
        <v>2022418.0</v>
      </c>
      <c r="E21208" s="17">
        <v>2022418.0</v>
      </c>
      <c r="F21208" s="17">
        <v>2022418.0</v>
      </c>
      <c r="G21208" s="17">
        <v>2022418.0</v>
      </c>
      <c r="H21208" s="17">
        <v>2022418.0</v>
      </c>
    </row>
    <row r="21209">
      <c r="A21209" s="7" t="s">
        <v>42581</v>
      </c>
      <c r="B21209" s="17" t="s">
        <v>42582</v>
      </c>
      <c r="C21209" s="17">
        <v>1.0</v>
      </c>
      <c r="D21209" s="17">
        <v>4938712.0</v>
      </c>
      <c r="E21209" s="17">
        <v>4938712.0</v>
      </c>
      <c r="F21209" s="17">
        <v>4938712.0</v>
      </c>
      <c r="G21209" s="17">
        <v>4938712.0</v>
      </c>
      <c r="H21209" s="17">
        <v>4938712.0</v>
      </c>
    </row>
    <row r="21210">
      <c r="A21210" s="7" t="s">
        <v>42581</v>
      </c>
      <c r="B21210" s="17" t="s">
        <v>42582</v>
      </c>
      <c r="C21210" s="17">
        <v>1.0</v>
      </c>
      <c r="D21210" s="17">
        <v>4938712.0</v>
      </c>
      <c r="E21210" s="17">
        <v>4938712.0</v>
      </c>
      <c r="F21210" s="17">
        <v>4938712.0</v>
      </c>
      <c r="G21210" s="17">
        <v>4938712.0</v>
      </c>
      <c r="H21210" s="17">
        <v>4938712.0</v>
      </c>
    </row>
    <row r="21211">
      <c r="A21211" s="7" t="s">
        <v>42583</v>
      </c>
      <c r="B21211" s="17" t="s">
        <v>42584</v>
      </c>
      <c r="C21211" s="17">
        <v>2.0</v>
      </c>
      <c r="D21211" s="17">
        <v>8044621.0</v>
      </c>
      <c r="E21211" s="17">
        <v>5469319.0</v>
      </c>
      <c r="F21211" s="17">
        <v>5469319.0</v>
      </c>
      <c r="G21211" s="17">
        <v>1.0619923E7</v>
      </c>
      <c r="H21211" s="17">
        <v>1.0619923E7</v>
      </c>
    </row>
    <row r="21212">
      <c r="A21212" s="7" t="s">
        <v>42583</v>
      </c>
      <c r="B21212" s="17" t="s">
        <v>42584</v>
      </c>
      <c r="C21212" s="17">
        <v>2.0</v>
      </c>
      <c r="D21212" s="17">
        <v>8044621.0</v>
      </c>
      <c r="E21212" s="17">
        <v>5469319.0</v>
      </c>
      <c r="F21212" s="17">
        <v>5469319.0</v>
      </c>
      <c r="G21212" s="17">
        <v>1.0619923E7</v>
      </c>
      <c r="H21212" s="17">
        <v>1.0619923E7</v>
      </c>
    </row>
    <row r="21213">
      <c r="A21213" s="7" t="s">
        <v>42585</v>
      </c>
      <c r="B21213" s="17" t="s">
        <v>42586</v>
      </c>
      <c r="C21213" s="17">
        <v>21.0</v>
      </c>
      <c r="D21213" s="17">
        <v>1.996163348E7</v>
      </c>
      <c r="E21213" s="17">
        <v>9624400.0</v>
      </c>
      <c r="F21213" s="17">
        <v>1.0432951E7</v>
      </c>
      <c r="G21213" s="17">
        <v>1.61315E7</v>
      </c>
      <c r="H21213" s="17">
        <v>4.446955E7</v>
      </c>
    </row>
    <row r="21214">
      <c r="A21214" s="7" t="s">
        <v>42585</v>
      </c>
      <c r="B21214" s="17" t="s">
        <v>42586</v>
      </c>
      <c r="C21214" s="17">
        <v>21.0</v>
      </c>
      <c r="D21214" s="17">
        <v>1.996163348E7</v>
      </c>
      <c r="E21214" s="17">
        <v>9624400.0</v>
      </c>
      <c r="F21214" s="17">
        <v>1.0432951E7</v>
      </c>
      <c r="G21214" s="17">
        <v>1.61315E7</v>
      </c>
      <c r="H21214" s="17">
        <v>4.446955E7</v>
      </c>
    </row>
    <row r="21215">
      <c r="A21215" s="7" t="s">
        <v>42587</v>
      </c>
      <c r="B21215" s="17" t="s">
        <v>42588</v>
      </c>
      <c r="C21215" s="17">
        <v>311.0</v>
      </c>
      <c r="D21215" s="17">
        <v>1.23751702E7</v>
      </c>
      <c r="E21215" s="17">
        <v>4444584.0</v>
      </c>
      <c r="F21215" s="17">
        <v>7519856.0</v>
      </c>
      <c r="G21215" s="17">
        <v>1.28261E7</v>
      </c>
      <c r="H21215" s="17">
        <v>2.19584E7</v>
      </c>
    </row>
    <row r="21216">
      <c r="A21216" s="7" t="s">
        <v>42587</v>
      </c>
      <c r="B21216" s="17" t="s">
        <v>42588</v>
      </c>
      <c r="C21216" s="17">
        <v>311.0</v>
      </c>
      <c r="D21216" s="17">
        <v>1.23751702E7</v>
      </c>
      <c r="E21216" s="17">
        <v>4444584.0</v>
      </c>
      <c r="F21216" s="17">
        <v>7519856.0</v>
      </c>
      <c r="G21216" s="17">
        <v>1.28261E7</v>
      </c>
      <c r="H21216" s="17">
        <v>2.19584E7</v>
      </c>
    </row>
    <row r="21217">
      <c r="A21217" s="7" t="s">
        <v>42589</v>
      </c>
      <c r="B21217" s="17" t="s">
        <v>42590</v>
      </c>
      <c r="C21217" s="17">
        <v>63.0</v>
      </c>
      <c r="D21217" s="17">
        <v>5911786.159</v>
      </c>
      <c r="E21217" s="17">
        <v>3405453.0</v>
      </c>
      <c r="F21217" s="17">
        <v>4884810.0</v>
      </c>
      <c r="G21217" s="17">
        <v>6313768.0</v>
      </c>
      <c r="H21217" s="17">
        <v>1.1368389E7</v>
      </c>
    </row>
    <row r="21218">
      <c r="A21218" s="7" t="s">
        <v>42589</v>
      </c>
      <c r="B21218" s="17" t="s">
        <v>42590</v>
      </c>
      <c r="C21218" s="17">
        <v>63.0</v>
      </c>
      <c r="D21218" s="17">
        <v>5911786.159</v>
      </c>
      <c r="E21218" s="17">
        <v>3405453.0</v>
      </c>
      <c r="F21218" s="17">
        <v>4884810.0</v>
      </c>
      <c r="G21218" s="17">
        <v>6313768.0</v>
      </c>
      <c r="H21218" s="17">
        <v>1.1368389E7</v>
      </c>
    </row>
    <row r="21219">
      <c r="A21219" s="7" t="s">
        <v>42591</v>
      </c>
      <c r="B21219" s="17" t="s">
        <v>42592</v>
      </c>
      <c r="C21219" s="17">
        <v>49.0</v>
      </c>
      <c r="D21219" s="17">
        <v>8273612.49</v>
      </c>
      <c r="E21219" s="17">
        <v>3201849.0</v>
      </c>
      <c r="F21219" s="17">
        <v>5169130.0</v>
      </c>
      <c r="G21219" s="17">
        <v>7575882.0</v>
      </c>
      <c r="H21219" s="17">
        <v>1.146448E7</v>
      </c>
    </row>
    <row r="21220">
      <c r="A21220" s="7" t="s">
        <v>42591</v>
      </c>
      <c r="B21220" s="17" t="s">
        <v>42592</v>
      </c>
      <c r="C21220" s="17">
        <v>49.0</v>
      </c>
      <c r="D21220" s="17">
        <v>8273612.49</v>
      </c>
      <c r="E21220" s="17">
        <v>3201849.0</v>
      </c>
      <c r="F21220" s="17">
        <v>5169130.0</v>
      </c>
      <c r="G21220" s="17">
        <v>7575882.0</v>
      </c>
      <c r="H21220" s="17">
        <v>1.146448E7</v>
      </c>
    </row>
    <row r="21221">
      <c r="A21221" s="7" t="s">
        <v>42593</v>
      </c>
      <c r="B21221" s="17" t="s">
        <v>42594</v>
      </c>
      <c r="C21221" s="17">
        <v>1.0</v>
      </c>
      <c r="D21221" s="17">
        <v>5017598.0</v>
      </c>
      <c r="E21221" s="17">
        <v>5017598.0</v>
      </c>
      <c r="F21221" s="17">
        <v>5017598.0</v>
      </c>
      <c r="G21221" s="17">
        <v>5017598.0</v>
      </c>
      <c r="H21221" s="17">
        <v>5017598.0</v>
      </c>
    </row>
    <row r="21222">
      <c r="A21222" s="7" t="s">
        <v>42593</v>
      </c>
      <c r="B21222" s="17" t="s">
        <v>42594</v>
      </c>
      <c r="C21222" s="17">
        <v>1.0</v>
      </c>
      <c r="D21222" s="17">
        <v>5017598.0</v>
      </c>
      <c r="E21222" s="17">
        <v>5017598.0</v>
      </c>
      <c r="F21222" s="17">
        <v>5017598.0</v>
      </c>
      <c r="G21222" s="17">
        <v>5017598.0</v>
      </c>
      <c r="H21222" s="17">
        <v>5017598.0</v>
      </c>
    </row>
    <row r="21223">
      <c r="A21223" s="7" t="s">
        <v>42595</v>
      </c>
      <c r="B21223" s="17" t="s">
        <v>42596</v>
      </c>
      <c r="C21223" s="17">
        <v>13.0</v>
      </c>
      <c r="D21223" s="17">
        <v>7698225.077</v>
      </c>
      <c r="E21223" s="17">
        <v>3176095.0</v>
      </c>
      <c r="F21223" s="17">
        <v>6496450.0</v>
      </c>
      <c r="G21223" s="17">
        <v>1.1874434E7</v>
      </c>
      <c r="H21223" s="17">
        <v>1.4395352E7</v>
      </c>
    </row>
    <row r="21224">
      <c r="A21224" s="7" t="s">
        <v>42595</v>
      </c>
      <c r="B21224" s="17" t="s">
        <v>42596</v>
      </c>
      <c r="C21224" s="17">
        <v>13.0</v>
      </c>
      <c r="D21224" s="17">
        <v>7698225.077</v>
      </c>
      <c r="E21224" s="17">
        <v>3176095.0</v>
      </c>
      <c r="F21224" s="17">
        <v>6496450.0</v>
      </c>
      <c r="G21224" s="17">
        <v>1.1874434E7</v>
      </c>
      <c r="H21224" s="17">
        <v>1.4395352E7</v>
      </c>
    </row>
    <row r="21225">
      <c r="A21225" s="7" t="s">
        <v>42598</v>
      </c>
      <c r="B21225" s="17" t="s">
        <v>42599</v>
      </c>
      <c r="C21225" s="17">
        <v>35.0</v>
      </c>
      <c r="D21225" s="17">
        <v>1.254124897E7</v>
      </c>
      <c r="E21225" s="17">
        <v>5486975.0</v>
      </c>
      <c r="F21225" s="17">
        <v>9087200.0</v>
      </c>
      <c r="G21225" s="17">
        <v>1.6906217E7</v>
      </c>
      <c r="H21225" s="17">
        <v>2.2485383E7</v>
      </c>
    </row>
    <row r="21226">
      <c r="A21226" s="7" t="s">
        <v>42598</v>
      </c>
      <c r="B21226" s="17" t="s">
        <v>42599</v>
      </c>
      <c r="C21226" s="17">
        <v>35.0</v>
      </c>
      <c r="D21226" s="17">
        <v>1.254124897E7</v>
      </c>
      <c r="E21226" s="17">
        <v>5486975.0</v>
      </c>
      <c r="F21226" s="17">
        <v>9087200.0</v>
      </c>
      <c r="G21226" s="17">
        <v>1.6906217E7</v>
      </c>
      <c r="H21226" s="17">
        <v>2.2485383E7</v>
      </c>
    </row>
    <row r="21227">
      <c r="A21227" s="7" t="s">
        <v>42600</v>
      </c>
      <c r="B21227" s="17" t="s">
        <v>42601</v>
      </c>
      <c r="C21227" s="17">
        <v>205.0</v>
      </c>
      <c r="D21227" s="17">
        <v>8611552.937</v>
      </c>
      <c r="E21227" s="17">
        <v>4248554.0</v>
      </c>
      <c r="F21227" s="17">
        <v>6338229.0</v>
      </c>
      <c r="G21227" s="17">
        <v>1.0458782E7</v>
      </c>
      <c r="H21227" s="17">
        <v>1.744848E7</v>
      </c>
    </row>
    <row r="21228">
      <c r="A21228" s="7" t="s">
        <v>42600</v>
      </c>
      <c r="B21228" s="17" t="s">
        <v>42601</v>
      </c>
      <c r="C21228" s="17">
        <v>205.0</v>
      </c>
      <c r="D21228" s="17">
        <v>8611552.937</v>
      </c>
      <c r="E21228" s="17">
        <v>4248554.0</v>
      </c>
      <c r="F21228" s="17">
        <v>6338229.0</v>
      </c>
      <c r="G21228" s="17">
        <v>1.0458782E7</v>
      </c>
      <c r="H21228" s="17">
        <v>1.744848E7</v>
      </c>
    </row>
    <row r="21229">
      <c r="A21229" s="7" t="s">
        <v>42602</v>
      </c>
      <c r="B21229" s="17" t="s">
        <v>42603</v>
      </c>
      <c r="C21229" s="17">
        <v>233.0</v>
      </c>
      <c r="D21229" s="17">
        <v>8191570.571</v>
      </c>
      <c r="E21229" s="17">
        <v>4013393.0</v>
      </c>
      <c r="F21229" s="17">
        <v>6320194.0</v>
      </c>
      <c r="G21229" s="17">
        <v>1.076583E7</v>
      </c>
      <c r="H21229" s="17">
        <v>1.6101955E7</v>
      </c>
    </row>
    <row r="21230">
      <c r="A21230" s="7" t="s">
        <v>42602</v>
      </c>
      <c r="B21230" s="17" t="s">
        <v>42603</v>
      </c>
      <c r="C21230" s="17">
        <v>233.0</v>
      </c>
      <c r="D21230" s="17">
        <v>8191570.571</v>
      </c>
      <c r="E21230" s="17">
        <v>4013393.0</v>
      </c>
      <c r="F21230" s="17">
        <v>6320194.0</v>
      </c>
      <c r="G21230" s="17">
        <v>1.076583E7</v>
      </c>
      <c r="H21230" s="17">
        <v>1.6101955E7</v>
      </c>
    </row>
    <row r="21231">
      <c r="A21231" s="7" t="s">
        <v>42604</v>
      </c>
      <c r="B21231" s="17" t="s">
        <v>42605</v>
      </c>
      <c r="C21231" s="17">
        <v>1.0</v>
      </c>
      <c r="D21231" s="17">
        <v>3220513.0</v>
      </c>
      <c r="E21231" s="17">
        <v>3220513.0</v>
      </c>
      <c r="F21231" s="17">
        <v>3220513.0</v>
      </c>
      <c r="G21231" s="17">
        <v>3220513.0</v>
      </c>
      <c r="H21231" s="17">
        <v>3220513.0</v>
      </c>
    </row>
    <row r="21232">
      <c r="A21232" s="7" t="s">
        <v>42604</v>
      </c>
      <c r="B21232" s="17" t="s">
        <v>42605</v>
      </c>
      <c r="C21232" s="17">
        <v>1.0</v>
      </c>
      <c r="D21232" s="17">
        <v>3220513.0</v>
      </c>
      <c r="E21232" s="17">
        <v>3220513.0</v>
      </c>
      <c r="F21232" s="17">
        <v>3220513.0</v>
      </c>
      <c r="G21232" s="17">
        <v>3220513.0</v>
      </c>
      <c r="H21232" s="17">
        <v>3220513.0</v>
      </c>
    </row>
    <row r="21233">
      <c r="A21233" s="7" t="s">
        <v>42606</v>
      </c>
      <c r="B21233" s="17" t="s">
        <v>42607</v>
      </c>
      <c r="C21233" s="17">
        <v>1.0</v>
      </c>
      <c r="D21233" s="17">
        <v>2410622.0</v>
      </c>
      <c r="E21233" s="17">
        <v>2410622.0</v>
      </c>
      <c r="F21233" s="17">
        <v>2410622.0</v>
      </c>
      <c r="G21233" s="17">
        <v>2410622.0</v>
      </c>
      <c r="H21233" s="17">
        <v>2410622.0</v>
      </c>
    </row>
    <row r="21234">
      <c r="A21234" s="7" t="s">
        <v>42606</v>
      </c>
      <c r="B21234" s="17" t="s">
        <v>42607</v>
      </c>
      <c r="C21234" s="17">
        <v>1.0</v>
      </c>
      <c r="D21234" s="17">
        <v>2410622.0</v>
      </c>
      <c r="E21234" s="17">
        <v>2410622.0</v>
      </c>
      <c r="F21234" s="17">
        <v>2410622.0</v>
      </c>
      <c r="G21234" s="17">
        <v>2410622.0</v>
      </c>
      <c r="H21234" s="17">
        <v>2410622.0</v>
      </c>
    </row>
    <row r="21235">
      <c r="A21235" s="7" t="s">
        <v>42608</v>
      </c>
      <c r="B21235" s="17" t="s">
        <v>42609</v>
      </c>
      <c r="C21235" s="17">
        <v>1.0</v>
      </c>
      <c r="D21235" s="17">
        <v>9583110.0</v>
      </c>
      <c r="E21235" s="17">
        <v>9583110.0</v>
      </c>
      <c r="F21235" s="17">
        <v>9583110.0</v>
      </c>
      <c r="G21235" s="17">
        <v>9583110.0</v>
      </c>
      <c r="H21235" s="17">
        <v>9583110.0</v>
      </c>
    </row>
    <row r="21236">
      <c r="A21236" s="7" t="s">
        <v>42608</v>
      </c>
      <c r="B21236" s="17" t="s">
        <v>42609</v>
      </c>
      <c r="C21236" s="17">
        <v>1.0</v>
      </c>
      <c r="D21236" s="17">
        <v>9583110.0</v>
      </c>
      <c r="E21236" s="17">
        <v>9583110.0</v>
      </c>
      <c r="F21236" s="17">
        <v>9583110.0</v>
      </c>
      <c r="G21236" s="17">
        <v>9583110.0</v>
      </c>
      <c r="H21236" s="17">
        <v>9583110.0</v>
      </c>
    </row>
    <row r="21237">
      <c r="A21237" s="7" t="s">
        <v>42610</v>
      </c>
      <c r="B21237" s="17" t="s">
        <v>42611</v>
      </c>
      <c r="C21237" s="17">
        <v>1.0</v>
      </c>
      <c r="D21237" s="17">
        <v>6456830.0</v>
      </c>
      <c r="E21237" s="17">
        <v>6456830.0</v>
      </c>
      <c r="F21237" s="17">
        <v>6456830.0</v>
      </c>
      <c r="G21237" s="17">
        <v>6456830.0</v>
      </c>
      <c r="H21237" s="17">
        <v>6456830.0</v>
      </c>
    </row>
    <row r="21238">
      <c r="A21238" s="7" t="s">
        <v>42610</v>
      </c>
      <c r="B21238" s="17" t="s">
        <v>42611</v>
      </c>
      <c r="C21238" s="17">
        <v>1.0</v>
      </c>
      <c r="D21238" s="17">
        <v>6456830.0</v>
      </c>
      <c r="E21238" s="17">
        <v>6456830.0</v>
      </c>
      <c r="F21238" s="17">
        <v>6456830.0</v>
      </c>
      <c r="G21238" s="17">
        <v>6456830.0</v>
      </c>
      <c r="H21238" s="17">
        <v>6456830.0</v>
      </c>
    </row>
    <row r="21239">
      <c r="A21239" s="7" t="s">
        <v>42612</v>
      </c>
      <c r="B21239" s="17" t="s">
        <v>42613</v>
      </c>
      <c r="C21239" s="17">
        <v>1.0</v>
      </c>
      <c r="D21239" s="17">
        <v>1.9998249E7</v>
      </c>
      <c r="E21239" s="17">
        <v>1.9998249E7</v>
      </c>
      <c r="F21239" s="17">
        <v>1.9998249E7</v>
      </c>
      <c r="G21239" s="17">
        <v>1.9998249E7</v>
      </c>
      <c r="H21239" s="17">
        <v>1.9998249E7</v>
      </c>
    </row>
    <row r="21240">
      <c r="A21240" s="7" t="s">
        <v>42612</v>
      </c>
      <c r="B21240" s="17" t="s">
        <v>42613</v>
      </c>
      <c r="C21240" s="17">
        <v>1.0</v>
      </c>
      <c r="D21240" s="17">
        <v>1.9998249E7</v>
      </c>
      <c r="E21240" s="17">
        <v>1.9998249E7</v>
      </c>
      <c r="F21240" s="17">
        <v>1.9998249E7</v>
      </c>
      <c r="G21240" s="17">
        <v>1.9998249E7</v>
      </c>
      <c r="H21240" s="17">
        <v>1.9998249E7</v>
      </c>
    </row>
    <row r="21241">
      <c r="A21241" s="7" t="s">
        <v>42614</v>
      </c>
      <c r="B21241" s="17" t="s">
        <v>42615</v>
      </c>
      <c r="C21241" s="17">
        <v>16.0</v>
      </c>
      <c r="D21241" s="17">
        <v>1.024195506E7</v>
      </c>
      <c r="E21241" s="17">
        <v>4047654.0</v>
      </c>
      <c r="F21241" s="17">
        <v>7627736.0</v>
      </c>
      <c r="G21241" s="17">
        <v>1.2571546E7</v>
      </c>
      <c r="H21241" s="17">
        <v>2.2330338E7</v>
      </c>
    </row>
    <row r="21242">
      <c r="A21242" s="7" t="s">
        <v>42614</v>
      </c>
      <c r="B21242" s="17" t="s">
        <v>42615</v>
      </c>
      <c r="C21242" s="17">
        <v>16.0</v>
      </c>
      <c r="D21242" s="17">
        <v>1.024195506E7</v>
      </c>
      <c r="E21242" s="17">
        <v>4047654.0</v>
      </c>
      <c r="F21242" s="17">
        <v>7627736.0</v>
      </c>
      <c r="G21242" s="17">
        <v>1.2571546E7</v>
      </c>
      <c r="H21242" s="17">
        <v>2.2330338E7</v>
      </c>
    </row>
    <row r="21243">
      <c r="A21243" s="7" t="s">
        <v>42616</v>
      </c>
      <c r="B21243" s="17" t="s">
        <v>42617</v>
      </c>
      <c r="C21243" s="17">
        <v>1.0</v>
      </c>
      <c r="D21243" s="17">
        <v>1.7202181E7</v>
      </c>
      <c r="E21243" s="17">
        <v>1.7202181E7</v>
      </c>
      <c r="F21243" s="17">
        <v>1.7202181E7</v>
      </c>
      <c r="G21243" s="17">
        <v>1.7202181E7</v>
      </c>
      <c r="H21243" s="17">
        <v>1.7202181E7</v>
      </c>
    </row>
    <row r="21244">
      <c r="A21244" s="7" t="s">
        <v>42616</v>
      </c>
      <c r="B21244" s="17" t="s">
        <v>42617</v>
      </c>
      <c r="C21244" s="17">
        <v>1.0</v>
      </c>
      <c r="D21244" s="17">
        <v>1.7202181E7</v>
      </c>
      <c r="E21244" s="17">
        <v>1.7202181E7</v>
      </c>
      <c r="F21244" s="17">
        <v>1.7202181E7</v>
      </c>
      <c r="G21244" s="17">
        <v>1.7202181E7</v>
      </c>
      <c r="H21244" s="17">
        <v>1.7202181E7</v>
      </c>
    </row>
    <row r="21245">
      <c r="A21245" s="7" t="s">
        <v>42618</v>
      </c>
      <c r="B21245" s="17" t="s">
        <v>42620</v>
      </c>
      <c r="C21245" s="17">
        <v>5.0</v>
      </c>
      <c r="D21245" s="17">
        <v>8130492.4</v>
      </c>
      <c r="E21245" s="17">
        <v>5502099.0</v>
      </c>
      <c r="F21245" s="17">
        <v>6523401.0</v>
      </c>
      <c r="G21245" s="17">
        <v>9966257.0</v>
      </c>
      <c r="H21245" s="17">
        <v>1.6608407E7</v>
      </c>
    </row>
    <row r="21246">
      <c r="A21246" s="7" t="s">
        <v>42618</v>
      </c>
      <c r="B21246" s="17" t="s">
        <v>42620</v>
      </c>
      <c r="C21246" s="17">
        <v>5.0</v>
      </c>
      <c r="D21246" s="17">
        <v>8130492.4</v>
      </c>
      <c r="E21246" s="17">
        <v>5502099.0</v>
      </c>
      <c r="F21246" s="17">
        <v>6523401.0</v>
      </c>
      <c r="G21246" s="17">
        <v>9966257.0</v>
      </c>
      <c r="H21246" s="17">
        <v>1.6608407E7</v>
      </c>
    </row>
    <row r="21247">
      <c r="A21247" s="7" t="s">
        <v>42621</v>
      </c>
      <c r="B21247" s="17" t="s">
        <v>42622</v>
      </c>
      <c r="C21247" s="17">
        <v>2.0</v>
      </c>
      <c r="D21247" s="17">
        <v>6258809.5</v>
      </c>
      <c r="E21247" s="17">
        <v>2128219.0</v>
      </c>
      <c r="F21247" s="17">
        <v>2128219.0</v>
      </c>
      <c r="G21247" s="17">
        <v>1.03894E7</v>
      </c>
      <c r="H21247" s="17">
        <v>1.03894E7</v>
      </c>
    </row>
    <row r="21248">
      <c r="A21248" s="7" t="s">
        <v>42621</v>
      </c>
      <c r="B21248" s="17" t="s">
        <v>42622</v>
      </c>
      <c r="C21248" s="17">
        <v>2.0</v>
      </c>
      <c r="D21248" s="17">
        <v>6258809.5</v>
      </c>
      <c r="E21248" s="17">
        <v>2128219.0</v>
      </c>
      <c r="F21248" s="17">
        <v>2128219.0</v>
      </c>
      <c r="G21248" s="17">
        <v>1.03894E7</v>
      </c>
      <c r="H21248" s="17">
        <v>1.03894E7</v>
      </c>
    </row>
    <row r="21249">
      <c r="A21249" s="7" t="s">
        <v>42623</v>
      </c>
      <c r="B21249" s="17" t="s">
        <v>42624</v>
      </c>
      <c r="C21249" s="17">
        <v>19.0</v>
      </c>
      <c r="D21249" s="17">
        <v>9989012.737</v>
      </c>
      <c r="E21249" s="17">
        <v>2121240.0</v>
      </c>
      <c r="F21249" s="17">
        <v>4766550.0</v>
      </c>
      <c r="G21249" s="17">
        <v>8640739.0</v>
      </c>
      <c r="H21249" s="17">
        <v>2.095634E7</v>
      </c>
    </row>
    <row r="21250">
      <c r="A21250" s="7" t="s">
        <v>42623</v>
      </c>
      <c r="B21250" s="17" t="s">
        <v>42624</v>
      </c>
      <c r="C21250" s="17">
        <v>19.0</v>
      </c>
      <c r="D21250" s="17">
        <v>9989012.737</v>
      </c>
      <c r="E21250" s="17">
        <v>2121240.0</v>
      </c>
      <c r="F21250" s="17">
        <v>4766550.0</v>
      </c>
      <c r="G21250" s="17">
        <v>8640739.0</v>
      </c>
      <c r="H21250" s="17">
        <v>2.095634E7</v>
      </c>
    </row>
    <row r="21251">
      <c r="A21251" s="7" t="s">
        <v>42625</v>
      </c>
      <c r="B21251" s="17" t="s">
        <v>42626</v>
      </c>
      <c r="C21251" s="17">
        <v>7.0</v>
      </c>
      <c r="D21251" s="17">
        <v>7398929.143</v>
      </c>
      <c r="E21251" s="17">
        <v>2045309.0</v>
      </c>
      <c r="F21251" s="17">
        <v>8183825.0</v>
      </c>
      <c r="G21251" s="17">
        <v>1.1737421E7</v>
      </c>
      <c r="H21251" s="17">
        <v>1.560848E7</v>
      </c>
    </row>
    <row r="21252">
      <c r="A21252" s="7" t="s">
        <v>42625</v>
      </c>
      <c r="B21252" s="17" t="s">
        <v>42626</v>
      </c>
      <c r="C21252" s="17">
        <v>7.0</v>
      </c>
      <c r="D21252" s="17">
        <v>7398929.143</v>
      </c>
      <c r="E21252" s="17">
        <v>2045309.0</v>
      </c>
      <c r="F21252" s="17">
        <v>8183825.0</v>
      </c>
      <c r="G21252" s="17">
        <v>1.1737421E7</v>
      </c>
      <c r="H21252" s="17">
        <v>1.560848E7</v>
      </c>
    </row>
    <row r="21253">
      <c r="A21253" s="7" t="s">
        <v>42627</v>
      </c>
      <c r="B21253" s="17" t="s">
        <v>42628</v>
      </c>
      <c r="C21253" s="17">
        <v>5.0</v>
      </c>
      <c r="D21253" s="17">
        <v>1.2532551E7</v>
      </c>
      <c r="E21253" s="17">
        <v>3945753.0</v>
      </c>
      <c r="F21253" s="17">
        <v>5172861.0</v>
      </c>
      <c r="G21253" s="17">
        <v>1.734868E7</v>
      </c>
      <c r="H21253" s="17">
        <v>3.3186701E7</v>
      </c>
    </row>
    <row r="21254">
      <c r="A21254" s="7" t="s">
        <v>42627</v>
      </c>
      <c r="B21254" s="17" t="s">
        <v>42628</v>
      </c>
      <c r="C21254" s="17">
        <v>5.0</v>
      </c>
      <c r="D21254" s="17">
        <v>1.2532551E7</v>
      </c>
      <c r="E21254" s="17">
        <v>3945753.0</v>
      </c>
      <c r="F21254" s="17">
        <v>5172861.0</v>
      </c>
      <c r="G21254" s="17">
        <v>1.734868E7</v>
      </c>
      <c r="H21254" s="17">
        <v>3.3186701E7</v>
      </c>
    </row>
    <row r="21255">
      <c r="A21255" s="7" t="s">
        <v>42629</v>
      </c>
      <c r="B21255" s="17" t="s">
        <v>42630</v>
      </c>
      <c r="C21255" s="17">
        <v>1.0</v>
      </c>
      <c r="D21255" s="17">
        <v>2.7293362E7</v>
      </c>
      <c r="E21255" s="17">
        <v>2.7293362E7</v>
      </c>
      <c r="F21255" s="17">
        <v>2.7293362E7</v>
      </c>
      <c r="G21255" s="17">
        <v>2.7293362E7</v>
      </c>
      <c r="H21255" s="17">
        <v>2.7293362E7</v>
      </c>
    </row>
    <row r="21256">
      <c r="A21256" s="7" t="s">
        <v>42629</v>
      </c>
      <c r="B21256" s="17" t="s">
        <v>42630</v>
      </c>
      <c r="C21256" s="17">
        <v>1.0</v>
      </c>
      <c r="D21256" s="17">
        <v>2.7293362E7</v>
      </c>
      <c r="E21256" s="17">
        <v>2.7293362E7</v>
      </c>
      <c r="F21256" s="17">
        <v>2.7293362E7</v>
      </c>
      <c r="G21256" s="17">
        <v>2.7293362E7</v>
      </c>
      <c r="H21256" s="17">
        <v>2.7293362E7</v>
      </c>
    </row>
    <row r="21257">
      <c r="A21257" s="7" t="s">
        <v>42631</v>
      </c>
      <c r="B21257" s="17" t="s">
        <v>42632</v>
      </c>
      <c r="C21257" s="17">
        <v>5.0</v>
      </c>
      <c r="D21257" s="17">
        <v>1.07936068E7</v>
      </c>
      <c r="E21257" s="17">
        <v>2174573.0</v>
      </c>
      <c r="F21257" s="17">
        <v>7404500.0</v>
      </c>
      <c r="G21257" s="17">
        <v>9915100.0</v>
      </c>
      <c r="H21257" s="17">
        <v>3.3186701E7</v>
      </c>
    </row>
    <row r="21258">
      <c r="A21258" s="7" t="s">
        <v>42631</v>
      </c>
      <c r="B21258" s="17" t="s">
        <v>42632</v>
      </c>
      <c r="C21258" s="17">
        <v>5.0</v>
      </c>
      <c r="D21258" s="17">
        <v>1.07936068E7</v>
      </c>
      <c r="E21258" s="17">
        <v>2174573.0</v>
      </c>
      <c r="F21258" s="17">
        <v>7404500.0</v>
      </c>
      <c r="G21258" s="17">
        <v>9915100.0</v>
      </c>
      <c r="H21258" s="17">
        <v>3.3186701E7</v>
      </c>
    </row>
    <row r="21259">
      <c r="A21259" s="7" t="s">
        <v>42633</v>
      </c>
      <c r="B21259" s="17" t="s">
        <v>42634</v>
      </c>
      <c r="C21259" s="17">
        <v>2.0</v>
      </c>
      <c r="D21259" s="17">
        <v>5024126.0</v>
      </c>
      <c r="E21259" s="17">
        <v>1650266.0</v>
      </c>
      <c r="F21259" s="17">
        <v>1650266.0</v>
      </c>
      <c r="G21259" s="17">
        <v>8397986.0</v>
      </c>
      <c r="H21259" s="17">
        <v>8397986.0</v>
      </c>
    </row>
    <row r="21260">
      <c r="A21260" s="7" t="s">
        <v>42633</v>
      </c>
      <c r="B21260" s="17" t="s">
        <v>42634</v>
      </c>
      <c r="C21260" s="17">
        <v>2.0</v>
      </c>
      <c r="D21260" s="17">
        <v>5024126.0</v>
      </c>
      <c r="E21260" s="17">
        <v>1650266.0</v>
      </c>
      <c r="F21260" s="17">
        <v>1650266.0</v>
      </c>
      <c r="G21260" s="17">
        <v>8397986.0</v>
      </c>
      <c r="H21260" s="17">
        <v>8397986.0</v>
      </c>
    </row>
    <row r="21261">
      <c r="A21261" s="7" t="s">
        <v>42635</v>
      </c>
      <c r="B21261" s="17" t="s">
        <v>42636</v>
      </c>
      <c r="C21261" s="17">
        <v>1.0</v>
      </c>
      <c r="D21261" s="17">
        <v>3803286.0</v>
      </c>
      <c r="E21261" s="17">
        <v>3803286.0</v>
      </c>
      <c r="F21261" s="17">
        <v>3803286.0</v>
      </c>
      <c r="G21261" s="17">
        <v>3803286.0</v>
      </c>
      <c r="H21261" s="17">
        <v>3803286.0</v>
      </c>
    </row>
    <row r="21262">
      <c r="A21262" s="7" t="s">
        <v>42635</v>
      </c>
      <c r="B21262" s="17" t="s">
        <v>42636</v>
      </c>
      <c r="C21262" s="17">
        <v>1.0</v>
      </c>
      <c r="D21262" s="17">
        <v>3803286.0</v>
      </c>
      <c r="E21262" s="17">
        <v>3803286.0</v>
      </c>
      <c r="F21262" s="17">
        <v>3803286.0</v>
      </c>
      <c r="G21262" s="17">
        <v>3803286.0</v>
      </c>
      <c r="H21262" s="17">
        <v>3803286.0</v>
      </c>
    </row>
    <row r="21263">
      <c r="A21263" s="7" t="s">
        <v>42637</v>
      </c>
      <c r="B21263" s="17" t="s">
        <v>42638</v>
      </c>
      <c r="C21263" s="17">
        <v>1.0</v>
      </c>
      <c r="D21263" s="17">
        <v>4462643.0</v>
      </c>
      <c r="E21263" s="17">
        <v>4462643.0</v>
      </c>
      <c r="F21263" s="17">
        <v>4462643.0</v>
      </c>
      <c r="G21263" s="17">
        <v>4462643.0</v>
      </c>
      <c r="H21263" s="17">
        <v>4462643.0</v>
      </c>
    </row>
    <row r="21264">
      <c r="A21264" s="7" t="s">
        <v>42637</v>
      </c>
      <c r="B21264" s="17" t="s">
        <v>42638</v>
      </c>
      <c r="C21264" s="17">
        <v>1.0</v>
      </c>
      <c r="D21264" s="17">
        <v>4462643.0</v>
      </c>
      <c r="E21264" s="17">
        <v>4462643.0</v>
      </c>
      <c r="F21264" s="17">
        <v>4462643.0</v>
      </c>
      <c r="G21264" s="17">
        <v>4462643.0</v>
      </c>
      <c r="H21264" s="17">
        <v>4462643.0</v>
      </c>
    </row>
    <row r="21265">
      <c r="A21265" s="7" t="s">
        <v>42639</v>
      </c>
      <c r="B21265" s="17" t="s">
        <v>42641</v>
      </c>
      <c r="C21265" s="17">
        <v>1.0</v>
      </c>
      <c r="D21265" s="17">
        <v>1.8528366E7</v>
      </c>
      <c r="E21265" s="17">
        <v>1.8528366E7</v>
      </c>
      <c r="F21265" s="17">
        <v>1.8528366E7</v>
      </c>
      <c r="G21265" s="17">
        <v>1.8528366E7</v>
      </c>
      <c r="H21265" s="17">
        <v>1.8528366E7</v>
      </c>
    </row>
    <row r="21266">
      <c r="A21266" s="7" t="s">
        <v>42639</v>
      </c>
      <c r="B21266" s="17" t="s">
        <v>42641</v>
      </c>
      <c r="C21266" s="17">
        <v>1.0</v>
      </c>
      <c r="D21266" s="17">
        <v>1.8528366E7</v>
      </c>
      <c r="E21266" s="17">
        <v>1.8528366E7</v>
      </c>
      <c r="F21266" s="17">
        <v>1.8528366E7</v>
      </c>
      <c r="G21266" s="17">
        <v>1.8528366E7</v>
      </c>
      <c r="H21266" s="17">
        <v>1.8528366E7</v>
      </c>
    </row>
    <row r="21267">
      <c r="A21267" s="7" t="s">
        <v>42642</v>
      </c>
      <c r="B21267" s="17" t="s">
        <v>42643</v>
      </c>
      <c r="C21267" s="17">
        <v>5.0</v>
      </c>
      <c r="D21267" s="17">
        <v>7634036.4</v>
      </c>
      <c r="E21267" s="17">
        <v>6159195.0</v>
      </c>
      <c r="F21267" s="17">
        <v>8715635.0</v>
      </c>
      <c r="G21267" s="17">
        <v>9658834.0</v>
      </c>
      <c r="H21267" s="17">
        <v>1.2692964E7</v>
      </c>
    </row>
    <row r="21268">
      <c r="A21268" s="7" t="s">
        <v>42642</v>
      </c>
      <c r="B21268" s="17" t="s">
        <v>42643</v>
      </c>
      <c r="C21268" s="17">
        <v>5.0</v>
      </c>
      <c r="D21268" s="17">
        <v>7634036.4</v>
      </c>
      <c r="E21268" s="17">
        <v>6159195.0</v>
      </c>
      <c r="F21268" s="17">
        <v>8715635.0</v>
      </c>
      <c r="G21268" s="17">
        <v>9658834.0</v>
      </c>
      <c r="H21268" s="17">
        <v>1.2692964E7</v>
      </c>
    </row>
    <row r="21269">
      <c r="A21269" s="7" t="s">
        <v>42644</v>
      </c>
      <c r="B21269" s="17" t="s">
        <v>42645</v>
      </c>
      <c r="C21269" s="17">
        <v>1.0</v>
      </c>
      <c r="D21269" s="17">
        <v>1.8781006E7</v>
      </c>
      <c r="E21269" s="17">
        <v>1.8781006E7</v>
      </c>
      <c r="F21269" s="17">
        <v>1.8781006E7</v>
      </c>
      <c r="G21269" s="17">
        <v>1.8781006E7</v>
      </c>
      <c r="H21269" s="17">
        <v>1.8781006E7</v>
      </c>
    </row>
    <row r="21270">
      <c r="A21270" s="7" t="s">
        <v>42644</v>
      </c>
      <c r="B21270" s="17" t="s">
        <v>42645</v>
      </c>
      <c r="C21270" s="17">
        <v>1.0</v>
      </c>
      <c r="D21270" s="17">
        <v>1.8781006E7</v>
      </c>
      <c r="E21270" s="17">
        <v>1.8781006E7</v>
      </c>
      <c r="F21270" s="17">
        <v>1.8781006E7</v>
      </c>
      <c r="G21270" s="17">
        <v>1.8781006E7</v>
      </c>
      <c r="H21270" s="17">
        <v>1.8781006E7</v>
      </c>
    </row>
    <row r="21271">
      <c r="A21271" s="7" t="s">
        <v>42646</v>
      </c>
      <c r="B21271" s="17" t="s">
        <v>42647</v>
      </c>
      <c r="C21271" s="17">
        <v>2.0</v>
      </c>
      <c r="D21271" s="17">
        <v>1.4138245E7</v>
      </c>
      <c r="E21271" s="17">
        <v>9443734.0</v>
      </c>
      <c r="F21271" s="17">
        <v>9443734.0</v>
      </c>
      <c r="G21271" s="17">
        <v>1.8832756E7</v>
      </c>
      <c r="H21271" s="17">
        <v>1.8832756E7</v>
      </c>
    </row>
    <row r="21272">
      <c r="A21272" s="7" t="s">
        <v>42646</v>
      </c>
      <c r="B21272" s="17" t="s">
        <v>42647</v>
      </c>
      <c r="C21272" s="17">
        <v>2.0</v>
      </c>
      <c r="D21272" s="17">
        <v>1.4138245E7</v>
      </c>
      <c r="E21272" s="17">
        <v>9443734.0</v>
      </c>
      <c r="F21272" s="17">
        <v>9443734.0</v>
      </c>
      <c r="G21272" s="17">
        <v>1.8832756E7</v>
      </c>
      <c r="H21272" s="17">
        <v>1.8832756E7</v>
      </c>
    </row>
    <row r="21273">
      <c r="A21273" s="7" t="s">
        <v>42648</v>
      </c>
      <c r="B21273" s="17" t="s">
        <v>42649</v>
      </c>
      <c r="C21273" s="17">
        <v>1.0</v>
      </c>
      <c r="D21273" s="17">
        <v>9839614.0</v>
      </c>
      <c r="E21273" s="17">
        <v>9839614.0</v>
      </c>
      <c r="F21273" s="17">
        <v>9839614.0</v>
      </c>
      <c r="G21273" s="17">
        <v>9839614.0</v>
      </c>
      <c r="H21273" s="17">
        <v>9839614.0</v>
      </c>
    </row>
    <row r="21274">
      <c r="A21274" s="7" t="s">
        <v>42648</v>
      </c>
      <c r="B21274" s="17" t="s">
        <v>42649</v>
      </c>
      <c r="C21274" s="17">
        <v>1.0</v>
      </c>
      <c r="D21274" s="17">
        <v>9839614.0</v>
      </c>
      <c r="E21274" s="17">
        <v>9839614.0</v>
      </c>
      <c r="F21274" s="17">
        <v>9839614.0</v>
      </c>
      <c r="G21274" s="17">
        <v>9839614.0</v>
      </c>
      <c r="H21274" s="17">
        <v>9839614.0</v>
      </c>
    </row>
    <row r="21275">
      <c r="A21275" s="7" t="s">
        <v>42650</v>
      </c>
      <c r="B21275" s="17" t="s">
        <v>42651</v>
      </c>
      <c r="C21275" s="17">
        <v>8.0</v>
      </c>
      <c r="D21275" s="17">
        <v>8033262.0</v>
      </c>
      <c r="E21275" s="17">
        <v>5290556.0</v>
      </c>
      <c r="F21275" s="17">
        <v>8545000.0</v>
      </c>
      <c r="G21275" s="17">
        <v>9504546.0</v>
      </c>
      <c r="H21275" s="17">
        <v>1.3365E7</v>
      </c>
    </row>
    <row r="21276">
      <c r="A21276" s="7" t="s">
        <v>42650</v>
      </c>
      <c r="B21276" s="17" t="s">
        <v>42651</v>
      </c>
      <c r="C21276" s="17">
        <v>8.0</v>
      </c>
      <c r="D21276" s="17">
        <v>8033262.0</v>
      </c>
      <c r="E21276" s="17">
        <v>5290556.0</v>
      </c>
      <c r="F21276" s="17">
        <v>8545000.0</v>
      </c>
      <c r="G21276" s="17">
        <v>9504546.0</v>
      </c>
      <c r="H21276" s="17">
        <v>1.3365E7</v>
      </c>
    </row>
    <row r="21277">
      <c r="A21277" s="7" t="s">
        <v>42652</v>
      </c>
      <c r="B21277" s="17" t="s">
        <v>42653</v>
      </c>
      <c r="C21277" s="17">
        <v>8.0</v>
      </c>
      <c r="D21277" s="17">
        <v>1.1765861E7</v>
      </c>
      <c r="E21277" s="17">
        <v>4726739.0</v>
      </c>
      <c r="F21277" s="17">
        <v>9031438.0</v>
      </c>
      <c r="G21277" s="17">
        <v>1.8471725E7</v>
      </c>
      <c r="H21277" s="17">
        <v>1.8745341E7</v>
      </c>
    </row>
    <row r="21278">
      <c r="A21278" s="7" t="s">
        <v>42652</v>
      </c>
      <c r="B21278" s="17" t="s">
        <v>42653</v>
      </c>
      <c r="C21278" s="17">
        <v>8.0</v>
      </c>
      <c r="D21278" s="17">
        <v>1.1765861E7</v>
      </c>
      <c r="E21278" s="17">
        <v>4726739.0</v>
      </c>
      <c r="F21278" s="17">
        <v>9031438.0</v>
      </c>
      <c r="G21278" s="17">
        <v>1.8471725E7</v>
      </c>
      <c r="H21278" s="17">
        <v>1.8745341E7</v>
      </c>
    </row>
    <row r="21279">
      <c r="A21279" s="7" t="s">
        <v>42654</v>
      </c>
      <c r="B21279" s="17" t="s">
        <v>42655</v>
      </c>
      <c r="C21279" s="17">
        <v>32.0</v>
      </c>
      <c r="D21279" s="17">
        <v>9799326.469</v>
      </c>
      <c r="E21279" s="17">
        <v>2799191.0</v>
      </c>
      <c r="F21279" s="17">
        <v>9526957.0</v>
      </c>
      <c r="G21279" s="17">
        <v>1.3730692E7</v>
      </c>
      <c r="H21279" s="17">
        <v>1.9964041E7</v>
      </c>
    </row>
    <row r="21280">
      <c r="A21280" s="7" t="s">
        <v>42654</v>
      </c>
      <c r="B21280" s="17" t="s">
        <v>42655</v>
      </c>
      <c r="C21280" s="17">
        <v>32.0</v>
      </c>
      <c r="D21280" s="17">
        <v>9799326.469</v>
      </c>
      <c r="E21280" s="17">
        <v>2799191.0</v>
      </c>
      <c r="F21280" s="17">
        <v>9526957.0</v>
      </c>
      <c r="G21280" s="17">
        <v>1.3730692E7</v>
      </c>
      <c r="H21280" s="17">
        <v>1.9964041E7</v>
      </c>
    </row>
    <row r="21281">
      <c r="A21281" s="7" t="s">
        <v>42656</v>
      </c>
      <c r="B21281" s="17" t="s">
        <v>42657</v>
      </c>
      <c r="C21281" s="17">
        <v>4.0</v>
      </c>
      <c r="D21281" s="17">
        <v>9110677.5</v>
      </c>
      <c r="E21281" s="17">
        <v>4130226.0</v>
      </c>
      <c r="F21281" s="17">
        <v>7088739.0</v>
      </c>
      <c r="G21281" s="17">
        <v>7686745.0</v>
      </c>
      <c r="H21281" s="17">
        <v>1.7537E7</v>
      </c>
    </row>
    <row r="21282">
      <c r="A21282" s="7" t="s">
        <v>42656</v>
      </c>
      <c r="B21282" s="17" t="s">
        <v>42657</v>
      </c>
      <c r="C21282" s="17">
        <v>4.0</v>
      </c>
      <c r="D21282" s="17">
        <v>9110677.5</v>
      </c>
      <c r="E21282" s="17">
        <v>4130226.0</v>
      </c>
      <c r="F21282" s="17">
        <v>7088739.0</v>
      </c>
      <c r="G21282" s="17">
        <v>7686745.0</v>
      </c>
      <c r="H21282" s="17">
        <v>1.7537E7</v>
      </c>
    </row>
    <row r="21283">
      <c r="A21283" s="7" t="s">
        <v>42658</v>
      </c>
      <c r="B21283" s="17" t="s">
        <v>42659</v>
      </c>
      <c r="C21283" s="17">
        <v>1.0</v>
      </c>
      <c r="D21283" s="17">
        <v>4574660.0</v>
      </c>
      <c r="E21283" s="17">
        <v>4574660.0</v>
      </c>
      <c r="F21283" s="17">
        <v>4574660.0</v>
      </c>
      <c r="G21283" s="17">
        <v>4574660.0</v>
      </c>
      <c r="H21283" s="17">
        <v>4574660.0</v>
      </c>
    </row>
    <row r="21284">
      <c r="A21284" s="7" t="s">
        <v>42658</v>
      </c>
      <c r="B21284" s="17" t="s">
        <v>42659</v>
      </c>
      <c r="C21284" s="17">
        <v>1.0</v>
      </c>
      <c r="D21284" s="17">
        <v>4574660.0</v>
      </c>
      <c r="E21284" s="17">
        <v>4574660.0</v>
      </c>
      <c r="F21284" s="17">
        <v>4574660.0</v>
      </c>
      <c r="G21284" s="17">
        <v>4574660.0</v>
      </c>
      <c r="H21284" s="17">
        <v>4574660.0</v>
      </c>
    </row>
    <row r="21285">
      <c r="A21285" s="7" t="s">
        <v>42660</v>
      </c>
      <c r="B21285" s="17" t="s">
        <v>42661</v>
      </c>
      <c r="C21285" s="17">
        <v>2.0</v>
      </c>
      <c r="D21285" s="17">
        <v>8723564.5</v>
      </c>
      <c r="E21285" s="17">
        <v>7795512.0</v>
      </c>
      <c r="F21285" s="17">
        <v>7795512.0</v>
      </c>
      <c r="G21285" s="17">
        <v>9651617.0</v>
      </c>
      <c r="H21285" s="17">
        <v>9651617.0</v>
      </c>
    </row>
    <row r="21286">
      <c r="A21286" s="7" t="s">
        <v>42660</v>
      </c>
      <c r="B21286" s="17" t="s">
        <v>42661</v>
      </c>
      <c r="C21286" s="17">
        <v>2.0</v>
      </c>
      <c r="D21286" s="17">
        <v>8723564.5</v>
      </c>
      <c r="E21286" s="17">
        <v>7795512.0</v>
      </c>
      <c r="F21286" s="17">
        <v>7795512.0</v>
      </c>
      <c r="G21286" s="17">
        <v>9651617.0</v>
      </c>
      <c r="H21286" s="17">
        <v>9651617.0</v>
      </c>
    </row>
    <row r="21287">
      <c r="A21287" s="7" t="s">
        <v>42662</v>
      </c>
      <c r="B21287" s="17" t="s">
        <v>42663</v>
      </c>
      <c r="C21287" s="17">
        <v>28.0</v>
      </c>
      <c r="D21287" s="17">
        <v>7518441.214</v>
      </c>
      <c r="E21287" s="17">
        <v>4057446.0</v>
      </c>
      <c r="F21287" s="17">
        <v>6750938.0</v>
      </c>
      <c r="G21287" s="17">
        <v>1.0343297E7</v>
      </c>
      <c r="H21287" s="17">
        <v>1.5576315E7</v>
      </c>
    </row>
    <row r="21288">
      <c r="A21288" s="7" t="s">
        <v>42662</v>
      </c>
      <c r="B21288" s="17" t="s">
        <v>42663</v>
      </c>
      <c r="C21288" s="17">
        <v>28.0</v>
      </c>
      <c r="D21288" s="17">
        <v>7518441.214</v>
      </c>
      <c r="E21288" s="17">
        <v>4057446.0</v>
      </c>
      <c r="F21288" s="17">
        <v>6750938.0</v>
      </c>
      <c r="G21288" s="17">
        <v>1.0343297E7</v>
      </c>
      <c r="H21288" s="17">
        <v>1.5576315E7</v>
      </c>
    </row>
    <row r="21289">
      <c r="A21289" s="7" t="s">
        <v>42664</v>
      </c>
      <c r="B21289" s="17" t="s">
        <v>42665</v>
      </c>
      <c r="C21289" s="17">
        <v>11.0</v>
      </c>
      <c r="D21289" s="17">
        <v>4991917.273</v>
      </c>
      <c r="E21289" s="17">
        <v>2295366.0</v>
      </c>
      <c r="F21289" s="17">
        <v>3771441.0</v>
      </c>
      <c r="G21289" s="17">
        <v>9747084.0</v>
      </c>
      <c r="H21289" s="17">
        <v>1.006405E7</v>
      </c>
    </row>
    <row r="21290">
      <c r="A21290" s="7" t="s">
        <v>42664</v>
      </c>
      <c r="B21290" s="17" t="s">
        <v>42665</v>
      </c>
      <c r="C21290" s="17">
        <v>11.0</v>
      </c>
      <c r="D21290" s="17">
        <v>4991917.273</v>
      </c>
      <c r="E21290" s="17">
        <v>2295366.0</v>
      </c>
      <c r="F21290" s="17">
        <v>3771441.0</v>
      </c>
      <c r="G21290" s="17">
        <v>9747084.0</v>
      </c>
      <c r="H21290" s="17">
        <v>1.006405E7</v>
      </c>
    </row>
    <row r="21291">
      <c r="A21291" s="7" t="s">
        <v>42666</v>
      </c>
      <c r="B21291" s="17" t="s">
        <v>42667</v>
      </c>
      <c r="C21291" s="17">
        <v>127.0</v>
      </c>
      <c r="D21291" s="17">
        <v>1.298457665E7</v>
      </c>
      <c r="E21291" s="17">
        <v>3548075.0</v>
      </c>
      <c r="F21291" s="17">
        <v>7921594.0</v>
      </c>
      <c r="G21291" s="17">
        <v>1.7232E7</v>
      </c>
      <c r="H21291" s="17">
        <v>2.4130128E7</v>
      </c>
    </row>
    <row r="21292">
      <c r="A21292" s="7" t="s">
        <v>42666</v>
      </c>
      <c r="B21292" s="17" t="s">
        <v>42667</v>
      </c>
      <c r="C21292" s="17">
        <v>127.0</v>
      </c>
      <c r="D21292" s="17">
        <v>1.298457665E7</v>
      </c>
      <c r="E21292" s="17">
        <v>3548075.0</v>
      </c>
      <c r="F21292" s="17">
        <v>7921594.0</v>
      </c>
      <c r="G21292" s="17">
        <v>1.7232E7</v>
      </c>
      <c r="H21292" s="17">
        <v>2.4130128E7</v>
      </c>
    </row>
    <row r="21293">
      <c r="A21293" s="7" t="s">
        <v>42668</v>
      </c>
      <c r="B21293" s="17" t="s">
        <v>42669</v>
      </c>
      <c r="C21293" s="17">
        <v>17.0</v>
      </c>
      <c r="D21293" s="17">
        <v>4812333.647</v>
      </c>
      <c r="E21293" s="17">
        <v>1346463.0</v>
      </c>
      <c r="F21293" s="17">
        <v>4526189.0</v>
      </c>
      <c r="G21293" s="17">
        <v>7065782.0</v>
      </c>
      <c r="H21293" s="17">
        <v>8796000.0</v>
      </c>
    </row>
    <row r="21294">
      <c r="A21294" s="7" t="s">
        <v>42668</v>
      </c>
      <c r="B21294" s="17" t="s">
        <v>42669</v>
      </c>
      <c r="C21294" s="17">
        <v>17.0</v>
      </c>
      <c r="D21294" s="17">
        <v>4812333.647</v>
      </c>
      <c r="E21294" s="17">
        <v>1346463.0</v>
      </c>
      <c r="F21294" s="17">
        <v>4526189.0</v>
      </c>
      <c r="G21294" s="17">
        <v>7065782.0</v>
      </c>
      <c r="H21294" s="17">
        <v>8796000.0</v>
      </c>
    </row>
    <row r="21295">
      <c r="A21295" s="7" t="s">
        <v>42670</v>
      </c>
      <c r="B21295" s="17" t="s">
        <v>42671</v>
      </c>
      <c r="C21295" s="17">
        <v>2.0</v>
      </c>
      <c r="D21295" s="17">
        <v>8409816.0</v>
      </c>
      <c r="E21295" s="17">
        <v>8297597.0</v>
      </c>
      <c r="F21295" s="17">
        <v>8297597.0</v>
      </c>
      <c r="G21295" s="17">
        <v>8522035.0</v>
      </c>
      <c r="H21295" s="17">
        <v>8522035.0</v>
      </c>
    </row>
    <row r="21296">
      <c r="A21296" s="7" t="s">
        <v>42670</v>
      </c>
      <c r="B21296" s="17" t="s">
        <v>42671</v>
      </c>
      <c r="C21296" s="17">
        <v>2.0</v>
      </c>
      <c r="D21296" s="17">
        <v>8409816.0</v>
      </c>
      <c r="E21296" s="17">
        <v>8297597.0</v>
      </c>
      <c r="F21296" s="17">
        <v>8297597.0</v>
      </c>
      <c r="G21296" s="17">
        <v>8522035.0</v>
      </c>
      <c r="H21296" s="17">
        <v>8522035.0</v>
      </c>
    </row>
    <row r="21297">
      <c r="A21297" s="7" t="s">
        <v>42672</v>
      </c>
      <c r="B21297" s="17" t="s">
        <v>42673</v>
      </c>
      <c r="C21297" s="17">
        <v>2.0</v>
      </c>
      <c r="D21297" s="17">
        <v>1.66259985E7</v>
      </c>
      <c r="E21297" s="17">
        <v>9491215.0</v>
      </c>
      <c r="F21297" s="17">
        <v>9491215.0</v>
      </c>
      <c r="G21297" s="17">
        <v>2.3760782E7</v>
      </c>
      <c r="H21297" s="17">
        <v>2.3760782E7</v>
      </c>
    </row>
    <row r="21298">
      <c r="A21298" s="7" t="s">
        <v>42672</v>
      </c>
      <c r="B21298" s="17" t="s">
        <v>42673</v>
      </c>
      <c r="C21298" s="17">
        <v>2.0</v>
      </c>
      <c r="D21298" s="17">
        <v>1.66259985E7</v>
      </c>
      <c r="E21298" s="17">
        <v>9491215.0</v>
      </c>
      <c r="F21298" s="17">
        <v>9491215.0</v>
      </c>
      <c r="G21298" s="17">
        <v>2.3760782E7</v>
      </c>
      <c r="H21298" s="17">
        <v>2.3760782E7</v>
      </c>
    </row>
    <row r="21299">
      <c r="A21299" s="7" t="s">
        <v>42674</v>
      </c>
      <c r="B21299" s="17" t="s">
        <v>42675</v>
      </c>
      <c r="C21299" s="17">
        <v>2.0</v>
      </c>
      <c r="D21299" s="17">
        <v>4566508.5</v>
      </c>
      <c r="E21299" s="17">
        <v>2029794.0</v>
      </c>
      <c r="F21299" s="17">
        <v>2029794.0</v>
      </c>
      <c r="G21299" s="17">
        <v>7103223.0</v>
      </c>
      <c r="H21299" s="17">
        <v>7103223.0</v>
      </c>
    </row>
    <row r="21300">
      <c r="A21300" s="7" t="s">
        <v>42674</v>
      </c>
      <c r="B21300" s="17" t="s">
        <v>42675</v>
      </c>
      <c r="C21300" s="17">
        <v>2.0</v>
      </c>
      <c r="D21300" s="17">
        <v>4566508.5</v>
      </c>
      <c r="E21300" s="17">
        <v>2029794.0</v>
      </c>
      <c r="F21300" s="17">
        <v>2029794.0</v>
      </c>
      <c r="G21300" s="17">
        <v>7103223.0</v>
      </c>
      <c r="H21300" s="17">
        <v>7103223.0</v>
      </c>
    </row>
    <row r="21301">
      <c r="A21301" s="7" t="s">
        <v>42676</v>
      </c>
      <c r="B21301" s="17" t="s">
        <v>42677</v>
      </c>
      <c r="C21301" s="17">
        <v>2.0</v>
      </c>
      <c r="D21301" s="17">
        <v>2.17597185E7</v>
      </c>
      <c r="E21301" s="17">
        <v>2874563.0</v>
      </c>
      <c r="F21301" s="17">
        <v>2874563.0</v>
      </c>
      <c r="G21301" s="17">
        <v>4.0644874E7</v>
      </c>
      <c r="H21301" s="17">
        <v>4.0644874E7</v>
      </c>
    </row>
    <row r="21302">
      <c r="A21302" s="7" t="s">
        <v>42676</v>
      </c>
      <c r="B21302" s="17" t="s">
        <v>42677</v>
      </c>
      <c r="C21302" s="17">
        <v>2.0</v>
      </c>
      <c r="D21302" s="17">
        <v>2.17597185E7</v>
      </c>
      <c r="E21302" s="17">
        <v>2874563.0</v>
      </c>
      <c r="F21302" s="17">
        <v>2874563.0</v>
      </c>
      <c r="G21302" s="17">
        <v>4.0644874E7</v>
      </c>
      <c r="H21302" s="17">
        <v>4.0644874E7</v>
      </c>
    </row>
    <row r="21303">
      <c r="A21303" s="7" t="s">
        <v>42678</v>
      </c>
      <c r="B21303" s="17" t="s">
        <v>42679</v>
      </c>
      <c r="C21303" s="17">
        <v>26.0</v>
      </c>
      <c r="D21303" s="17">
        <v>8659272.385</v>
      </c>
      <c r="E21303" s="17">
        <v>3353226.0</v>
      </c>
      <c r="F21303" s="17">
        <v>7128356.0</v>
      </c>
      <c r="G21303" s="17">
        <v>1.04095E7</v>
      </c>
      <c r="H21303" s="17">
        <v>1.89975E7</v>
      </c>
    </row>
    <row r="21304">
      <c r="A21304" s="7" t="s">
        <v>42678</v>
      </c>
      <c r="B21304" s="17" t="s">
        <v>42679</v>
      </c>
      <c r="C21304" s="17">
        <v>26.0</v>
      </c>
      <c r="D21304" s="17">
        <v>8659272.385</v>
      </c>
      <c r="E21304" s="17">
        <v>3353226.0</v>
      </c>
      <c r="F21304" s="17">
        <v>7128356.0</v>
      </c>
      <c r="G21304" s="17">
        <v>1.04095E7</v>
      </c>
      <c r="H21304" s="17">
        <v>1.89975E7</v>
      </c>
    </row>
    <row r="21305">
      <c r="A21305" s="7" t="s">
        <v>42680</v>
      </c>
      <c r="B21305" s="17" t="s">
        <v>42681</v>
      </c>
      <c r="C21305" s="17">
        <v>156.0</v>
      </c>
      <c r="D21305" s="17">
        <v>1.02542975E7</v>
      </c>
      <c r="E21305" s="17">
        <v>4278392.0</v>
      </c>
      <c r="F21305" s="17">
        <v>6463144.0</v>
      </c>
      <c r="G21305" s="17">
        <v>1.0162827E7</v>
      </c>
      <c r="H21305" s="17">
        <v>2.2486551E7</v>
      </c>
    </row>
    <row r="21306">
      <c r="A21306" s="7" t="s">
        <v>42680</v>
      </c>
      <c r="B21306" s="17" t="s">
        <v>42681</v>
      </c>
      <c r="C21306" s="17">
        <v>156.0</v>
      </c>
      <c r="D21306" s="17">
        <v>1.02542975E7</v>
      </c>
      <c r="E21306" s="17">
        <v>4278392.0</v>
      </c>
      <c r="F21306" s="17">
        <v>6463144.0</v>
      </c>
      <c r="G21306" s="17">
        <v>1.0162827E7</v>
      </c>
      <c r="H21306" s="17">
        <v>2.2486551E7</v>
      </c>
    </row>
    <row r="21307">
      <c r="A21307" s="7" t="s">
        <v>42682</v>
      </c>
      <c r="B21307" s="17" t="s">
        <v>42683</v>
      </c>
      <c r="C21307" s="17">
        <v>1.0</v>
      </c>
      <c r="D21307" s="17">
        <v>3157700.0</v>
      </c>
      <c r="E21307" s="17">
        <v>3157700.0</v>
      </c>
      <c r="F21307" s="17">
        <v>3157700.0</v>
      </c>
      <c r="G21307" s="17">
        <v>3157700.0</v>
      </c>
      <c r="H21307" s="17">
        <v>3157700.0</v>
      </c>
    </row>
    <row r="21308">
      <c r="A21308" s="7" t="s">
        <v>42682</v>
      </c>
      <c r="B21308" s="17" t="s">
        <v>42683</v>
      </c>
      <c r="C21308" s="17">
        <v>1.0</v>
      </c>
      <c r="D21308" s="17">
        <v>3157700.0</v>
      </c>
      <c r="E21308" s="17">
        <v>3157700.0</v>
      </c>
      <c r="F21308" s="17">
        <v>3157700.0</v>
      </c>
      <c r="G21308" s="17">
        <v>3157700.0</v>
      </c>
      <c r="H21308" s="17">
        <v>3157700.0</v>
      </c>
    </row>
    <row r="21309">
      <c r="A21309" s="7" t="s">
        <v>42685</v>
      </c>
      <c r="B21309" s="17" t="s">
        <v>42686</v>
      </c>
      <c r="C21309" s="17">
        <v>188.0</v>
      </c>
      <c r="D21309" s="17">
        <v>1.072553944E7</v>
      </c>
      <c r="E21309" s="17">
        <v>4968953.0</v>
      </c>
      <c r="F21309" s="17">
        <v>7873678.0</v>
      </c>
      <c r="G21309" s="17">
        <v>1.2021816E7</v>
      </c>
      <c r="H21309" s="17">
        <v>2.0676656E7</v>
      </c>
    </row>
    <row r="21310">
      <c r="A21310" s="7" t="s">
        <v>42685</v>
      </c>
      <c r="B21310" s="17" t="s">
        <v>42686</v>
      </c>
      <c r="C21310" s="17">
        <v>188.0</v>
      </c>
      <c r="D21310" s="17">
        <v>1.072553944E7</v>
      </c>
      <c r="E21310" s="17">
        <v>4968953.0</v>
      </c>
      <c r="F21310" s="17">
        <v>7873678.0</v>
      </c>
      <c r="G21310" s="17">
        <v>1.2021816E7</v>
      </c>
      <c r="H21310" s="17">
        <v>2.0676656E7</v>
      </c>
    </row>
    <row r="21311">
      <c r="A21311" s="7" t="s">
        <v>42687</v>
      </c>
      <c r="B21311" s="17" t="s">
        <v>42688</v>
      </c>
      <c r="C21311" s="17">
        <v>36.0</v>
      </c>
      <c r="D21311" s="17">
        <v>1.671882069E7</v>
      </c>
      <c r="E21311" s="17">
        <v>6423833.0</v>
      </c>
      <c r="F21311" s="17">
        <v>8534161.0</v>
      </c>
      <c r="G21311" s="17">
        <v>1.29032E7</v>
      </c>
      <c r="H21311" s="17">
        <v>2.9921892E7</v>
      </c>
    </row>
    <row r="21312">
      <c r="A21312" s="7" t="s">
        <v>42687</v>
      </c>
      <c r="B21312" s="17" t="s">
        <v>42688</v>
      </c>
      <c r="C21312" s="17">
        <v>36.0</v>
      </c>
      <c r="D21312" s="17">
        <v>1.671882069E7</v>
      </c>
      <c r="E21312" s="17">
        <v>6423833.0</v>
      </c>
      <c r="F21312" s="17">
        <v>8534161.0</v>
      </c>
      <c r="G21312" s="17">
        <v>1.29032E7</v>
      </c>
      <c r="H21312" s="17">
        <v>2.9921892E7</v>
      </c>
    </row>
    <row r="21313">
      <c r="A21313" s="7" t="s">
        <v>42689</v>
      </c>
      <c r="B21313" s="17" t="s">
        <v>42690</v>
      </c>
      <c r="C21313" s="17">
        <v>25.0</v>
      </c>
      <c r="D21313" s="17">
        <v>7715235.4</v>
      </c>
      <c r="E21313" s="17">
        <v>4858401.0</v>
      </c>
      <c r="F21313" s="17">
        <v>5616100.0</v>
      </c>
      <c r="G21313" s="17">
        <v>7830306.0</v>
      </c>
      <c r="H21313" s="17">
        <v>1.4790495E7</v>
      </c>
    </row>
    <row r="21314">
      <c r="A21314" s="7" t="s">
        <v>42689</v>
      </c>
      <c r="B21314" s="17" t="s">
        <v>42690</v>
      </c>
      <c r="C21314" s="17">
        <v>25.0</v>
      </c>
      <c r="D21314" s="17">
        <v>7715235.4</v>
      </c>
      <c r="E21314" s="17">
        <v>4858401.0</v>
      </c>
      <c r="F21314" s="17">
        <v>5616100.0</v>
      </c>
      <c r="G21314" s="17">
        <v>7830306.0</v>
      </c>
      <c r="H21314" s="17">
        <v>1.4790495E7</v>
      </c>
    </row>
    <row r="21315">
      <c r="A21315" s="7" t="s">
        <v>42691</v>
      </c>
      <c r="B21315" s="17" t="s">
        <v>42692</v>
      </c>
      <c r="C21315" s="17">
        <v>5.0</v>
      </c>
      <c r="D21315" s="17">
        <v>6876804.2</v>
      </c>
      <c r="E21315" s="17">
        <v>5811000.0</v>
      </c>
      <c r="F21315" s="17">
        <v>8105945.0</v>
      </c>
      <c r="G21315" s="17">
        <v>8194587.0</v>
      </c>
      <c r="H21315" s="17">
        <v>8712521.0</v>
      </c>
    </row>
    <row r="21316">
      <c r="A21316" s="7" t="s">
        <v>42691</v>
      </c>
      <c r="B21316" s="17" t="s">
        <v>42692</v>
      </c>
      <c r="C21316" s="17">
        <v>5.0</v>
      </c>
      <c r="D21316" s="17">
        <v>6876804.2</v>
      </c>
      <c r="E21316" s="17">
        <v>5811000.0</v>
      </c>
      <c r="F21316" s="17">
        <v>8105945.0</v>
      </c>
      <c r="G21316" s="17">
        <v>8194587.0</v>
      </c>
      <c r="H21316" s="17">
        <v>8712521.0</v>
      </c>
    </row>
    <row r="21317">
      <c r="A21317" s="7" t="s">
        <v>42693</v>
      </c>
      <c r="B21317" s="17" t="s">
        <v>42694</v>
      </c>
      <c r="C21317" s="17">
        <v>31.0</v>
      </c>
      <c r="D21317" s="17">
        <v>1.002185355E7</v>
      </c>
      <c r="E21317" s="17">
        <v>6324600.0</v>
      </c>
      <c r="F21317" s="17">
        <v>8939567.0</v>
      </c>
      <c r="G21317" s="17">
        <v>9381834.0</v>
      </c>
      <c r="H21317" s="17">
        <v>1.5497561E7</v>
      </c>
    </row>
    <row r="21318">
      <c r="A21318" s="7" t="s">
        <v>42693</v>
      </c>
      <c r="B21318" s="17" t="s">
        <v>42694</v>
      </c>
      <c r="C21318" s="17">
        <v>31.0</v>
      </c>
      <c r="D21318" s="17">
        <v>1.002185355E7</v>
      </c>
      <c r="E21318" s="17">
        <v>6324600.0</v>
      </c>
      <c r="F21318" s="17">
        <v>8939567.0</v>
      </c>
      <c r="G21318" s="17">
        <v>9381834.0</v>
      </c>
      <c r="H21318" s="17">
        <v>1.5497561E7</v>
      </c>
    </row>
    <row r="21319">
      <c r="A21319" s="7" t="s">
        <v>42695</v>
      </c>
      <c r="B21319" s="17" t="s">
        <v>42696</v>
      </c>
      <c r="C21319" s="17">
        <v>12.0</v>
      </c>
      <c r="D21319" s="17">
        <v>1.2586994E7</v>
      </c>
      <c r="E21319" s="17">
        <v>7242284.0</v>
      </c>
      <c r="F21319" s="17">
        <v>9157342.0</v>
      </c>
      <c r="G21319" s="17">
        <v>1.6451491E7</v>
      </c>
      <c r="H21319" s="17">
        <v>1.9223944E7</v>
      </c>
    </row>
    <row r="21320">
      <c r="A21320" s="7" t="s">
        <v>42695</v>
      </c>
      <c r="B21320" s="17" t="s">
        <v>42696</v>
      </c>
      <c r="C21320" s="17">
        <v>12.0</v>
      </c>
      <c r="D21320" s="17">
        <v>1.2586994E7</v>
      </c>
      <c r="E21320" s="17">
        <v>7242284.0</v>
      </c>
      <c r="F21320" s="17">
        <v>9157342.0</v>
      </c>
      <c r="G21320" s="17">
        <v>1.6451491E7</v>
      </c>
      <c r="H21320" s="17">
        <v>1.9223944E7</v>
      </c>
    </row>
    <row r="21321">
      <c r="A21321" s="7" t="s">
        <v>42697</v>
      </c>
      <c r="B21321" s="17" t="s">
        <v>42698</v>
      </c>
      <c r="C21321" s="17">
        <v>159.0</v>
      </c>
      <c r="D21321" s="17">
        <v>1.211664037E7</v>
      </c>
      <c r="E21321" s="17">
        <v>5537849.0</v>
      </c>
      <c r="F21321" s="17">
        <v>7896040.0</v>
      </c>
      <c r="G21321" s="17">
        <v>1.1138009E7</v>
      </c>
      <c r="H21321" s="17">
        <v>1.5864881E7</v>
      </c>
    </row>
    <row r="21322">
      <c r="A21322" s="7" t="s">
        <v>42697</v>
      </c>
      <c r="B21322" s="17" t="s">
        <v>42698</v>
      </c>
      <c r="C21322" s="17">
        <v>159.0</v>
      </c>
      <c r="D21322" s="17">
        <v>1.211664037E7</v>
      </c>
      <c r="E21322" s="17">
        <v>5537849.0</v>
      </c>
      <c r="F21322" s="17">
        <v>7896040.0</v>
      </c>
      <c r="G21322" s="17">
        <v>1.1138009E7</v>
      </c>
      <c r="H21322" s="17">
        <v>1.5864881E7</v>
      </c>
    </row>
    <row r="21323">
      <c r="A21323" s="7" t="s">
        <v>42699</v>
      </c>
      <c r="B21323" s="17" t="s">
        <v>42700</v>
      </c>
      <c r="C21323" s="17">
        <v>163.0</v>
      </c>
      <c r="D21323" s="17">
        <v>7915361.123</v>
      </c>
      <c r="E21323" s="17">
        <v>4886385.0</v>
      </c>
      <c r="F21323" s="17">
        <v>7299797.0</v>
      </c>
      <c r="G21323" s="17">
        <v>1.053E7</v>
      </c>
      <c r="H21323" s="17">
        <v>1.3578563E7</v>
      </c>
    </row>
    <row r="21324">
      <c r="A21324" s="7" t="s">
        <v>42699</v>
      </c>
      <c r="B21324" s="17" t="s">
        <v>42700</v>
      </c>
      <c r="C21324" s="17">
        <v>163.0</v>
      </c>
      <c r="D21324" s="17">
        <v>7915361.123</v>
      </c>
      <c r="E21324" s="17">
        <v>4886385.0</v>
      </c>
      <c r="F21324" s="17">
        <v>7299797.0</v>
      </c>
      <c r="G21324" s="17">
        <v>1.053E7</v>
      </c>
      <c r="H21324" s="17">
        <v>1.3578563E7</v>
      </c>
    </row>
    <row r="21325">
      <c r="A21325" s="7" t="s">
        <v>42701</v>
      </c>
      <c r="B21325" s="17" t="s">
        <v>42702</v>
      </c>
      <c r="C21325" s="17">
        <v>2.0</v>
      </c>
      <c r="D21325" s="17">
        <v>1.4111407E7</v>
      </c>
      <c r="E21325" s="17">
        <v>9612373.0</v>
      </c>
      <c r="F21325" s="17">
        <v>9612373.0</v>
      </c>
      <c r="G21325" s="17">
        <v>1.8610441E7</v>
      </c>
      <c r="H21325" s="17">
        <v>1.8610441E7</v>
      </c>
    </row>
    <row r="21326">
      <c r="A21326" s="7" t="s">
        <v>42701</v>
      </c>
      <c r="B21326" s="17" t="s">
        <v>42702</v>
      </c>
      <c r="C21326" s="17">
        <v>2.0</v>
      </c>
      <c r="D21326" s="17">
        <v>1.4111407E7</v>
      </c>
      <c r="E21326" s="17">
        <v>9612373.0</v>
      </c>
      <c r="F21326" s="17">
        <v>9612373.0</v>
      </c>
      <c r="G21326" s="17">
        <v>1.8610441E7</v>
      </c>
      <c r="H21326" s="17">
        <v>1.8610441E7</v>
      </c>
    </row>
    <row r="21327">
      <c r="A21327" s="7" t="s">
        <v>42703</v>
      </c>
      <c r="B21327" s="17" t="s">
        <v>42704</v>
      </c>
      <c r="C21327" s="17">
        <v>2.0</v>
      </c>
      <c r="D21327" s="17">
        <v>8306320.5</v>
      </c>
      <c r="E21327" s="17">
        <v>4630256.0</v>
      </c>
      <c r="F21327" s="17">
        <v>4630256.0</v>
      </c>
      <c r="G21327" s="17">
        <v>1.1982385E7</v>
      </c>
      <c r="H21327" s="17">
        <v>1.1982385E7</v>
      </c>
    </row>
    <row r="21328">
      <c r="A21328" s="7" t="s">
        <v>42703</v>
      </c>
      <c r="B21328" s="17" t="s">
        <v>42704</v>
      </c>
      <c r="C21328" s="17">
        <v>2.0</v>
      </c>
      <c r="D21328" s="17">
        <v>8306320.5</v>
      </c>
      <c r="E21328" s="17">
        <v>4630256.0</v>
      </c>
      <c r="F21328" s="17">
        <v>4630256.0</v>
      </c>
      <c r="G21328" s="17">
        <v>1.1982385E7</v>
      </c>
      <c r="H21328" s="17">
        <v>1.1982385E7</v>
      </c>
    </row>
    <row r="21329">
      <c r="A21329" s="7" t="s">
        <v>42705</v>
      </c>
      <c r="B21329" s="17" t="s">
        <v>42706</v>
      </c>
      <c r="C21329" s="17">
        <v>3.0</v>
      </c>
      <c r="D21329" s="17">
        <v>1.585882767E7</v>
      </c>
      <c r="E21329" s="17">
        <v>7348702.0</v>
      </c>
      <c r="F21329" s="17">
        <v>1.1537085E7</v>
      </c>
      <c r="G21329" s="17">
        <v>2.8690696E7</v>
      </c>
      <c r="H21329" s="17">
        <v>2.8690696E7</v>
      </c>
    </row>
    <row r="21330">
      <c r="A21330" s="7" t="s">
        <v>42705</v>
      </c>
      <c r="B21330" s="17" t="s">
        <v>42706</v>
      </c>
      <c r="C21330" s="17">
        <v>3.0</v>
      </c>
      <c r="D21330" s="17">
        <v>1.585882767E7</v>
      </c>
      <c r="E21330" s="17">
        <v>7348702.0</v>
      </c>
      <c r="F21330" s="17">
        <v>1.1537085E7</v>
      </c>
      <c r="G21330" s="17">
        <v>2.8690696E7</v>
      </c>
      <c r="H21330" s="17">
        <v>2.8690696E7</v>
      </c>
    </row>
    <row r="21331">
      <c r="A21331" s="7" t="s">
        <v>42707</v>
      </c>
      <c r="B21331" s="17" t="s">
        <v>42708</v>
      </c>
      <c r="C21331" s="17">
        <v>4.0</v>
      </c>
      <c r="D21331" s="17">
        <v>1.205910875E7</v>
      </c>
      <c r="E21331" s="17">
        <v>1833015.0</v>
      </c>
      <c r="F21331" s="17">
        <v>3602976.0</v>
      </c>
      <c r="G21331" s="17">
        <v>1.0248328E7</v>
      </c>
      <c r="H21331" s="17">
        <v>3.2552116E7</v>
      </c>
    </row>
    <row r="21332">
      <c r="A21332" s="7" t="s">
        <v>42707</v>
      </c>
      <c r="B21332" s="17" t="s">
        <v>42708</v>
      </c>
      <c r="C21332" s="17">
        <v>4.0</v>
      </c>
      <c r="D21332" s="17">
        <v>1.205910875E7</v>
      </c>
      <c r="E21332" s="17">
        <v>1833015.0</v>
      </c>
      <c r="F21332" s="17">
        <v>3602976.0</v>
      </c>
      <c r="G21332" s="17">
        <v>1.0248328E7</v>
      </c>
      <c r="H21332" s="17">
        <v>3.2552116E7</v>
      </c>
    </row>
    <row r="21333">
      <c r="A21333" s="7" t="s">
        <v>42709</v>
      </c>
      <c r="B21333" s="17" t="s">
        <v>42710</v>
      </c>
      <c r="C21333" s="17">
        <v>2.0</v>
      </c>
      <c r="D21333" s="17">
        <v>9640541.5</v>
      </c>
      <c r="E21333" s="17">
        <v>7932559.0</v>
      </c>
      <c r="F21333" s="17">
        <v>7932559.0</v>
      </c>
      <c r="G21333" s="17">
        <v>1.1348524E7</v>
      </c>
      <c r="H21333" s="17">
        <v>1.1348524E7</v>
      </c>
    </row>
    <row r="21334">
      <c r="A21334" s="7" t="s">
        <v>42709</v>
      </c>
      <c r="B21334" s="17" t="s">
        <v>42710</v>
      </c>
      <c r="C21334" s="17">
        <v>2.0</v>
      </c>
      <c r="D21334" s="17">
        <v>9640541.5</v>
      </c>
      <c r="E21334" s="17">
        <v>7932559.0</v>
      </c>
      <c r="F21334" s="17">
        <v>7932559.0</v>
      </c>
      <c r="G21334" s="17">
        <v>1.1348524E7</v>
      </c>
      <c r="H21334" s="17">
        <v>1.1348524E7</v>
      </c>
    </row>
    <row r="21335">
      <c r="A21335" s="7" t="s">
        <v>42711</v>
      </c>
      <c r="B21335" s="17" t="s">
        <v>42712</v>
      </c>
      <c r="C21335" s="17">
        <v>1.0</v>
      </c>
      <c r="D21335" s="17">
        <v>2949221.0</v>
      </c>
      <c r="E21335" s="17">
        <v>2949221.0</v>
      </c>
      <c r="F21335" s="17">
        <v>2949221.0</v>
      </c>
      <c r="G21335" s="17">
        <v>2949221.0</v>
      </c>
      <c r="H21335" s="17">
        <v>2949221.0</v>
      </c>
    </row>
    <row r="21336">
      <c r="A21336" s="7" t="s">
        <v>42711</v>
      </c>
      <c r="B21336" s="17" t="s">
        <v>42712</v>
      </c>
      <c r="C21336" s="17">
        <v>1.0</v>
      </c>
      <c r="D21336" s="17">
        <v>2949221.0</v>
      </c>
      <c r="E21336" s="17">
        <v>2949221.0</v>
      </c>
      <c r="F21336" s="17">
        <v>2949221.0</v>
      </c>
      <c r="G21336" s="17">
        <v>2949221.0</v>
      </c>
      <c r="H21336" s="17">
        <v>2949221.0</v>
      </c>
    </row>
    <row r="21337">
      <c r="A21337" s="7" t="s">
        <v>42713</v>
      </c>
      <c r="B21337" s="17" t="s">
        <v>42714</v>
      </c>
      <c r="C21337" s="17">
        <v>2.0</v>
      </c>
      <c r="D21337" s="17">
        <v>8738162.0</v>
      </c>
      <c r="E21337" s="17">
        <v>8299037.0</v>
      </c>
      <c r="F21337" s="17">
        <v>8299037.0</v>
      </c>
      <c r="G21337" s="17">
        <v>9177287.0</v>
      </c>
      <c r="H21337" s="17">
        <v>9177287.0</v>
      </c>
    </row>
    <row r="21338">
      <c r="A21338" s="7" t="s">
        <v>42713</v>
      </c>
      <c r="B21338" s="17" t="s">
        <v>42714</v>
      </c>
      <c r="C21338" s="17">
        <v>2.0</v>
      </c>
      <c r="D21338" s="17">
        <v>8738162.0</v>
      </c>
      <c r="E21338" s="17">
        <v>8299037.0</v>
      </c>
      <c r="F21338" s="17">
        <v>8299037.0</v>
      </c>
      <c r="G21338" s="17">
        <v>9177287.0</v>
      </c>
      <c r="H21338" s="17">
        <v>9177287.0</v>
      </c>
    </row>
    <row r="21339">
      <c r="A21339" s="7" t="s">
        <v>42715</v>
      </c>
      <c r="B21339" s="17" t="s">
        <v>42716</v>
      </c>
      <c r="C21339" s="17">
        <v>1.0</v>
      </c>
      <c r="D21339" s="17">
        <v>8847256.0</v>
      </c>
      <c r="E21339" s="17">
        <v>8847256.0</v>
      </c>
      <c r="F21339" s="17">
        <v>8847256.0</v>
      </c>
      <c r="G21339" s="17">
        <v>8847256.0</v>
      </c>
      <c r="H21339" s="17">
        <v>8847256.0</v>
      </c>
    </row>
    <row r="21340">
      <c r="A21340" s="7" t="s">
        <v>42715</v>
      </c>
      <c r="B21340" s="17" t="s">
        <v>42716</v>
      </c>
      <c r="C21340" s="17">
        <v>1.0</v>
      </c>
      <c r="D21340" s="17">
        <v>8847256.0</v>
      </c>
      <c r="E21340" s="17">
        <v>8847256.0</v>
      </c>
      <c r="F21340" s="17">
        <v>8847256.0</v>
      </c>
      <c r="G21340" s="17">
        <v>8847256.0</v>
      </c>
      <c r="H21340" s="17">
        <v>8847256.0</v>
      </c>
    </row>
    <row r="21341">
      <c r="A21341" s="7" t="s">
        <v>42717</v>
      </c>
      <c r="B21341" s="17" t="s">
        <v>42718</v>
      </c>
      <c r="C21341" s="17">
        <v>10.0</v>
      </c>
      <c r="D21341" s="17">
        <v>7079443.8</v>
      </c>
      <c r="E21341" s="17">
        <v>4608096.0</v>
      </c>
      <c r="F21341" s="17">
        <v>6987828.0</v>
      </c>
      <c r="G21341" s="17">
        <v>8873875.0</v>
      </c>
      <c r="H21341" s="17">
        <v>9742544.0</v>
      </c>
    </row>
    <row r="21342">
      <c r="A21342" s="7" t="s">
        <v>42717</v>
      </c>
      <c r="B21342" s="17" t="s">
        <v>42718</v>
      </c>
      <c r="C21342" s="17">
        <v>10.0</v>
      </c>
      <c r="D21342" s="17">
        <v>7079443.8</v>
      </c>
      <c r="E21342" s="17">
        <v>4608096.0</v>
      </c>
      <c r="F21342" s="17">
        <v>6987828.0</v>
      </c>
      <c r="G21342" s="17">
        <v>8873875.0</v>
      </c>
      <c r="H21342" s="17">
        <v>9742544.0</v>
      </c>
    </row>
    <row r="21343">
      <c r="A21343" s="7" t="s">
        <v>42719</v>
      </c>
      <c r="B21343" s="17" t="s">
        <v>42720</v>
      </c>
      <c r="C21343" s="17">
        <v>8.0</v>
      </c>
      <c r="D21343" s="17">
        <v>7329973.625</v>
      </c>
      <c r="E21343" s="17">
        <v>2792726.0</v>
      </c>
      <c r="F21343" s="17">
        <v>4783554.0</v>
      </c>
      <c r="G21343" s="17">
        <v>5611465.0</v>
      </c>
      <c r="H21343" s="17">
        <v>2.8883413E7</v>
      </c>
    </row>
    <row r="21344">
      <c r="A21344" s="7" t="s">
        <v>42719</v>
      </c>
      <c r="B21344" s="17" t="s">
        <v>42720</v>
      </c>
      <c r="C21344" s="17">
        <v>8.0</v>
      </c>
      <c r="D21344" s="17">
        <v>7329973.625</v>
      </c>
      <c r="E21344" s="17">
        <v>2792726.0</v>
      </c>
      <c r="F21344" s="17">
        <v>4783554.0</v>
      </c>
      <c r="G21344" s="17">
        <v>5611465.0</v>
      </c>
      <c r="H21344" s="17">
        <v>2.8883413E7</v>
      </c>
    </row>
    <row r="21345">
      <c r="A21345" s="7" t="s">
        <v>42722</v>
      </c>
      <c r="B21345" s="17" t="s">
        <v>42723</v>
      </c>
      <c r="C21345" s="17">
        <v>5.0</v>
      </c>
      <c r="D21345" s="17">
        <v>1.1443558E7</v>
      </c>
      <c r="E21345" s="17">
        <v>7492253.0</v>
      </c>
      <c r="F21345" s="17">
        <v>8382808.0</v>
      </c>
      <c r="G21345" s="17">
        <v>1.5222278E7</v>
      </c>
      <c r="H21345" s="17">
        <v>1.9578951E7</v>
      </c>
    </row>
    <row r="21346">
      <c r="A21346" s="7" t="s">
        <v>42722</v>
      </c>
      <c r="B21346" s="17" t="s">
        <v>42723</v>
      </c>
      <c r="C21346" s="17">
        <v>5.0</v>
      </c>
      <c r="D21346" s="17">
        <v>1.1443558E7</v>
      </c>
      <c r="E21346" s="17">
        <v>7492253.0</v>
      </c>
      <c r="F21346" s="17">
        <v>8382808.0</v>
      </c>
      <c r="G21346" s="17">
        <v>1.5222278E7</v>
      </c>
      <c r="H21346" s="17">
        <v>1.9578951E7</v>
      </c>
    </row>
    <row r="21347">
      <c r="A21347" s="7" t="s">
        <v>42724</v>
      </c>
      <c r="B21347" s="17" t="s">
        <v>42725</v>
      </c>
      <c r="C21347" s="17">
        <v>1.0</v>
      </c>
      <c r="D21347" s="17">
        <v>4092835.0</v>
      </c>
      <c r="E21347" s="17">
        <v>4092835.0</v>
      </c>
      <c r="F21347" s="17">
        <v>4092835.0</v>
      </c>
      <c r="G21347" s="17">
        <v>4092835.0</v>
      </c>
      <c r="H21347" s="17">
        <v>4092835.0</v>
      </c>
    </row>
    <row r="21348">
      <c r="A21348" s="7" t="s">
        <v>42724</v>
      </c>
      <c r="B21348" s="17" t="s">
        <v>42725</v>
      </c>
      <c r="C21348" s="17">
        <v>1.0</v>
      </c>
      <c r="D21348" s="17">
        <v>4092835.0</v>
      </c>
      <c r="E21348" s="17">
        <v>4092835.0</v>
      </c>
      <c r="F21348" s="17">
        <v>4092835.0</v>
      </c>
      <c r="G21348" s="17">
        <v>4092835.0</v>
      </c>
      <c r="H21348" s="17">
        <v>4092835.0</v>
      </c>
    </row>
    <row r="21349">
      <c r="A21349" s="7" t="s">
        <v>42726</v>
      </c>
      <c r="B21349" s="17" t="s">
        <v>42727</v>
      </c>
      <c r="C21349" s="17">
        <v>1.0</v>
      </c>
      <c r="D21349" s="17">
        <v>4157603.0</v>
      </c>
      <c r="E21349" s="17">
        <v>4157603.0</v>
      </c>
      <c r="F21349" s="17">
        <v>4157603.0</v>
      </c>
      <c r="G21349" s="17">
        <v>4157603.0</v>
      </c>
      <c r="H21349" s="17">
        <v>4157603.0</v>
      </c>
    </row>
    <row r="21350">
      <c r="A21350" s="7" t="s">
        <v>42726</v>
      </c>
      <c r="B21350" s="17" t="s">
        <v>42727</v>
      </c>
      <c r="C21350" s="17">
        <v>1.0</v>
      </c>
      <c r="D21350" s="17">
        <v>4157603.0</v>
      </c>
      <c r="E21350" s="17">
        <v>4157603.0</v>
      </c>
      <c r="F21350" s="17">
        <v>4157603.0</v>
      </c>
      <c r="G21350" s="17">
        <v>4157603.0</v>
      </c>
      <c r="H21350" s="17">
        <v>4157603.0</v>
      </c>
    </row>
    <row r="21351">
      <c r="A21351" s="7" t="s">
        <v>42728</v>
      </c>
      <c r="B21351" s="17" t="s">
        <v>42729</v>
      </c>
      <c r="C21351" s="17">
        <v>4.0</v>
      </c>
      <c r="D21351" s="17">
        <v>1.480049425E7</v>
      </c>
      <c r="E21351" s="17">
        <v>5568243.0</v>
      </c>
      <c r="F21351" s="17">
        <v>1.4904273E7</v>
      </c>
      <c r="G21351" s="17">
        <v>1.7030576E7</v>
      </c>
      <c r="H21351" s="17">
        <v>2.1698885E7</v>
      </c>
    </row>
    <row r="21352">
      <c r="A21352" s="7" t="s">
        <v>42728</v>
      </c>
      <c r="B21352" s="17" t="s">
        <v>42729</v>
      </c>
      <c r="C21352" s="17">
        <v>4.0</v>
      </c>
      <c r="D21352" s="17">
        <v>1.480049425E7</v>
      </c>
      <c r="E21352" s="17">
        <v>5568243.0</v>
      </c>
      <c r="F21352" s="17">
        <v>1.4904273E7</v>
      </c>
      <c r="G21352" s="17">
        <v>1.7030576E7</v>
      </c>
      <c r="H21352" s="17">
        <v>2.1698885E7</v>
      </c>
    </row>
    <row r="21353">
      <c r="A21353" s="7" t="s">
        <v>42730</v>
      </c>
      <c r="B21353" s="17" t="s">
        <v>42731</v>
      </c>
      <c r="C21353" s="17">
        <v>2.0</v>
      </c>
      <c r="D21353" s="17">
        <v>2.68529095E7</v>
      </c>
      <c r="E21353" s="17">
        <v>7635278.0</v>
      </c>
      <c r="F21353" s="17">
        <v>7635278.0</v>
      </c>
      <c r="G21353" s="17">
        <v>4.6070541E7</v>
      </c>
      <c r="H21353" s="17">
        <v>4.6070541E7</v>
      </c>
    </row>
    <row r="21354">
      <c r="A21354" s="7" t="s">
        <v>42730</v>
      </c>
      <c r="B21354" s="17" t="s">
        <v>42731</v>
      </c>
      <c r="C21354" s="17">
        <v>2.0</v>
      </c>
      <c r="D21354" s="17">
        <v>2.68529095E7</v>
      </c>
      <c r="E21354" s="17">
        <v>7635278.0</v>
      </c>
      <c r="F21354" s="17">
        <v>7635278.0</v>
      </c>
      <c r="G21354" s="17">
        <v>4.6070541E7</v>
      </c>
      <c r="H21354" s="17">
        <v>4.6070541E7</v>
      </c>
    </row>
    <row r="21355">
      <c r="A21355" s="7" t="s">
        <v>42732</v>
      </c>
      <c r="B21355" s="17" t="s">
        <v>42733</v>
      </c>
      <c r="C21355" s="17">
        <v>2.0</v>
      </c>
      <c r="D21355" s="17">
        <v>7471064.0</v>
      </c>
      <c r="E21355" s="17">
        <v>4839117.0</v>
      </c>
      <c r="F21355" s="17">
        <v>4839117.0</v>
      </c>
      <c r="G21355" s="17">
        <v>1.0103011E7</v>
      </c>
      <c r="H21355" s="17">
        <v>1.0103011E7</v>
      </c>
    </row>
    <row r="21356">
      <c r="A21356" s="7" t="s">
        <v>42732</v>
      </c>
      <c r="B21356" s="17" t="s">
        <v>42733</v>
      </c>
      <c r="C21356" s="17">
        <v>2.0</v>
      </c>
      <c r="D21356" s="17">
        <v>7471064.0</v>
      </c>
      <c r="E21356" s="17">
        <v>4839117.0</v>
      </c>
      <c r="F21356" s="17">
        <v>4839117.0</v>
      </c>
      <c r="G21356" s="17">
        <v>1.0103011E7</v>
      </c>
      <c r="H21356" s="17">
        <v>1.0103011E7</v>
      </c>
    </row>
    <row r="21357">
      <c r="A21357" s="7" t="s">
        <v>42734</v>
      </c>
      <c r="B21357" s="17" t="s">
        <v>42735</v>
      </c>
      <c r="C21357" s="17">
        <v>1.0</v>
      </c>
      <c r="D21357" s="17">
        <v>7597134.0</v>
      </c>
      <c r="E21357" s="17">
        <v>7597134.0</v>
      </c>
      <c r="F21357" s="17">
        <v>7597134.0</v>
      </c>
      <c r="G21357" s="17">
        <v>7597134.0</v>
      </c>
      <c r="H21357" s="17">
        <v>7597134.0</v>
      </c>
    </row>
    <row r="21358">
      <c r="A21358" s="7" t="s">
        <v>42734</v>
      </c>
      <c r="B21358" s="17" t="s">
        <v>42735</v>
      </c>
      <c r="C21358" s="17">
        <v>1.0</v>
      </c>
      <c r="D21358" s="17">
        <v>7597134.0</v>
      </c>
      <c r="E21358" s="17">
        <v>7597134.0</v>
      </c>
      <c r="F21358" s="17">
        <v>7597134.0</v>
      </c>
      <c r="G21358" s="17">
        <v>7597134.0</v>
      </c>
      <c r="H21358" s="17">
        <v>7597134.0</v>
      </c>
    </row>
    <row r="21359">
      <c r="A21359" s="7" t="s">
        <v>42736</v>
      </c>
      <c r="B21359" s="17" t="s">
        <v>42737</v>
      </c>
      <c r="C21359" s="17">
        <v>1.0</v>
      </c>
      <c r="D21359" s="17">
        <v>1.1853995E7</v>
      </c>
      <c r="E21359" s="17">
        <v>1.1853995E7</v>
      </c>
      <c r="F21359" s="17">
        <v>1.1853995E7</v>
      </c>
      <c r="G21359" s="17">
        <v>1.1853995E7</v>
      </c>
      <c r="H21359" s="17">
        <v>1.1853995E7</v>
      </c>
    </row>
    <row r="21360">
      <c r="A21360" s="7" t="s">
        <v>42736</v>
      </c>
      <c r="B21360" s="17" t="s">
        <v>42737</v>
      </c>
      <c r="C21360" s="17">
        <v>1.0</v>
      </c>
      <c r="D21360" s="17">
        <v>1.1853995E7</v>
      </c>
      <c r="E21360" s="17">
        <v>1.1853995E7</v>
      </c>
      <c r="F21360" s="17">
        <v>1.1853995E7</v>
      </c>
      <c r="G21360" s="17">
        <v>1.1853995E7</v>
      </c>
      <c r="H21360" s="17">
        <v>1.1853995E7</v>
      </c>
    </row>
    <row r="21361">
      <c r="A21361" s="7" t="s">
        <v>42738</v>
      </c>
      <c r="B21361" s="17" t="s">
        <v>42739</v>
      </c>
      <c r="C21361" s="17">
        <v>2.0</v>
      </c>
      <c r="D21361" s="17">
        <v>3.8654918E7</v>
      </c>
      <c r="E21361" s="17">
        <v>1.1257932E7</v>
      </c>
      <c r="F21361" s="17">
        <v>1.1257932E7</v>
      </c>
      <c r="G21361" s="17">
        <v>6.6051904E7</v>
      </c>
      <c r="H21361" s="17">
        <v>6.6051904E7</v>
      </c>
    </row>
    <row r="21362">
      <c r="A21362" s="7" t="s">
        <v>42738</v>
      </c>
      <c r="B21362" s="17" t="s">
        <v>42739</v>
      </c>
      <c r="C21362" s="17">
        <v>2.0</v>
      </c>
      <c r="D21362" s="17">
        <v>3.8654918E7</v>
      </c>
      <c r="E21362" s="17">
        <v>1.1257932E7</v>
      </c>
      <c r="F21362" s="17">
        <v>1.1257932E7</v>
      </c>
      <c r="G21362" s="17">
        <v>6.6051904E7</v>
      </c>
      <c r="H21362" s="17">
        <v>6.6051904E7</v>
      </c>
    </row>
    <row r="21363">
      <c r="A21363" s="7" t="s">
        <v>42740</v>
      </c>
      <c r="B21363" s="17" t="s">
        <v>42741</v>
      </c>
      <c r="C21363" s="17">
        <v>1.0</v>
      </c>
      <c r="D21363" s="17">
        <v>2500000.0</v>
      </c>
      <c r="E21363" s="17">
        <v>2500000.0</v>
      </c>
      <c r="F21363" s="17">
        <v>2500000.0</v>
      </c>
      <c r="G21363" s="17">
        <v>2500000.0</v>
      </c>
      <c r="H21363" s="17">
        <v>2500000.0</v>
      </c>
    </row>
    <row r="21364">
      <c r="A21364" s="7" t="s">
        <v>42740</v>
      </c>
      <c r="B21364" s="17" t="s">
        <v>42741</v>
      </c>
      <c r="C21364" s="17">
        <v>1.0</v>
      </c>
      <c r="D21364" s="17">
        <v>2500000.0</v>
      </c>
      <c r="E21364" s="17">
        <v>2500000.0</v>
      </c>
      <c r="F21364" s="17">
        <v>2500000.0</v>
      </c>
      <c r="G21364" s="17">
        <v>2500000.0</v>
      </c>
      <c r="H21364" s="17">
        <v>2500000.0</v>
      </c>
    </row>
    <row r="21365">
      <c r="A21365" s="7" t="s">
        <v>42743</v>
      </c>
      <c r="B21365" s="17" t="s">
        <v>42744</v>
      </c>
      <c r="C21365" s="17">
        <v>1.0</v>
      </c>
      <c r="D21365" s="17">
        <v>2.8908377E7</v>
      </c>
      <c r="E21365" s="17">
        <v>2.8908377E7</v>
      </c>
      <c r="F21365" s="17">
        <v>2.8908377E7</v>
      </c>
      <c r="G21365" s="17">
        <v>2.8908377E7</v>
      </c>
      <c r="H21365" s="17">
        <v>2.8908377E7</v>
      </c>
    </row>
    <row r="21366">
      <c r="A21366" s="7" t="s">
        <v>42743</v>
      </c>
      <c r="B21366" s="17" t="s">
        <v>42744</v>
      </c>
      <c r="C21366" s="17">
        <v>1.0</v>
      </c>
      <c r="D21366" s="17">
        <v>2.8908377E7</v>
      </c>
      <c r="E21366" s="17">
        <v>2.8908377E7</v>
      </c>
      <c r="F21366" s="17">
        <v>2.8908377E7</v>
      </c>
      <c r="G21366" s="17">
        <v>2.8908377E7</v>
      </c>
      <c r="H21366" s="17">
        <v>2.8908377E7</v>
      </c>
    </row>
    <row r="21367">
      <c r="A21367" s="7" t="s">
        <v>42745</v>
      </c>
      <c r="B21367" s="17" t="s">
        <v>42746</v>
      </c>
      <c r="C21367" s="17">
        <v>18.0</v>
      </c>
      <c r="D21367" s="17">
        <v>6642020.5</v>
      </c>
      <c r="E21367" s="17">
        <v>4816813.0</v>
      </c>
      <c r="F21367" s="17">
        <v>6640260.0</v>
      </c>
      <c r="G21367" s="17">
        <v>7900260.0</v>
      </c>
      <c r="H21367" s="17">
        <v>9526985.0</v>
      </c>
    </row>
    <row r="21368">
      <c r="A21368" s="7" t="s">
        <v>42745</v>
      </c>
      <c r="B21368" s="17" t="s">
        <v>42746</v>
      </c>
      <c r="C21368" s="17">
        <v>18.0</v>
      </c>
      <c r="D21368" s="17">
        <v>6642020.5</v>
      </c>
      <c r="E21368" s="17">
        <v>4816813.0</v>
      </c>
      <c r="F21368" s="17">
        <v>6640260.0</v>
      </c>
      <c r="G21368" s="17">
        <v>7900260.0</v>
      </c>
      <c r="H21368" s="17">
        <v>9526985.0</v>
      </c>
    </row>
    <row r="21369">
      <c r="A21369" s="7" t="s">
        <v>42747</v>
      </c>
      <c r="B21369" s="17" t="s">
        <v>42748</v>
      </c>
      <c r="C21369" s="17">
        <v>2.0</v>
      </c>
      <c r="D21369" s="17">
        <v>7775336.0</v>
      </c>
      <c r="E21369" s="17">
        <v>1931017.0</v>
      </c>
      <c r="F21369" s="17">
        <v>1931017.0</v>
      </c>
      <c r="G21369" s="17">
        <v>1.3619655E7</v>
      </c>
      <c r="H21369" s="17">
        <v>1.3619655E7</v>
      </c>
    </row>
    <row r="21370">
      <c r="A21370" s="7" t="s">
        <v>42747</v>
      </c>
      <c r="B21370" s="17" t="s">
        <v>42748</v>
      </c>
      <c r="C21370" s="17">
        <v>2.0</v>
      </c>
      <c r="D21370" s="17">
        <v>7775336.0</v>
      </c>
      <c r="E21370" s="17">
        <v>1931017.0</v>
      </c>
      <c r="F21370" s="17">
        <v>1931017.0</v>
      </c>
      <c r="G21370" s="17">
        <v>1.3619655E7</v>
      </c>
      <c r="H21370" s="17">
        <v>1.3619655E7</v>
      </c>
    </row>
    <row r="21371">
      <c r="A21371" s="7" t="s">
        <v>42749</v>
      </c>
      <c r="B21371" s="17" t="s">
        <v>42750</v>
      </c>
      <c r="C21371" s="17">
        <v>1.0</v>
      </c>
      <c r="D21371" s="17">
        <v>9020512.0</v>
      </c>
      <c r="E21371" s="17">
        <v>9020512.0</v>
      </c>
      <c r="F21371" s="17">
        <v>9020512.0</v>
      </c>
      <c r="G21371" s="17">
        <v>9020512.0</v>
      </c>
      <c r="H21371" s="17">
        <v>9020512.0</v>
      </c>
    </row>
    <row r="21372">
      <c r="A21372" s="7" t="s">
        <v>42749</v>
      </c>
      <c r="B21372" s="17" t="s">
        <v>42750</v>
      </c>
      <c r="C21372" s="17">
        <v>1.0</v>
      </c>
      <c r="D21372" s="17">
        <v>9020512.0</v>
      </c>
      <c r="E21372" s="17">
        <v>9020512.0</v>
      </c>
      <c r="F21372" s="17">
        <v>9020512.0</v>
      </c>
      <c r="G21372" s="17">
        <v>9020512.0</v>
      </c>
      <c r="H21372" s="17">
        <v>9020512.0</v>
      </c>
    </row>
    <row r="21373">
      <c r="A21373" s="7" t="s">
        <v>42751</v>
      </c>
      <c r="B21373" s="17" t="s">
        <v>42752</v>
      </c>
      <c r="C21373" s="17">
        <v>1.0</v>
      </c>
      <c r="D21373" s="17">
        <v>7230325.0</v>
      </c>
      <c r="E21373" s="17">
        <v>7230325.0</v>
      </c>
      <c r="F21373" s="17">
        <v>7230325.0</v>
      </c>
      <c r="G21373" s="17">
        <v>7230325.0</v>
      </c>
      <c r="H21373" s="17">
        <v>7230325.0</v>
      </c>
    </row>
    <row r="21374">
      <c r="A21374" s="7" t="s">
        <v>42751</v>
      </c>
      <c r="B21374" s="17" t="s">
        <v>42752</v>
      </c>
      <c r="C21374" s="17">
        <v>1.0</v>
      </c>
      <c r="D21374" s="17">
        <v>7230325.0</v>
      </c>
      <c r="E21374" s="17">
        <v>7230325.0</v>
      </c>
      <c r="F21374" s="17">
        <v>7230325.0</v>
      </c>
      <c r="G21374" s="17">
        <v>7230325.0</v>
      </c>
      <c r="H21374" s="17">
        <v>7230325.0</v>
      </c>
    </row>
    <row r="21375">
      <c r="A21375" s="7" t="s">
        <v>42753</v>
      </c>
      <c r="B21375" s="17" t="s">
        <v>42754</v>
      </c>
      <c r="C21375" s="17">
        <v>6.0</v>
      </c>
      <c r="D21375" s="17">
        <v>9483505.667</v>
      </c>
      <c r="E21375" s="17">
        <v>5278591.0</v>
      </c>
      <c r="F21375" s="17">
        <v>6135770.0</v>
      </c>
      <c r="G21375" s="17">
        <v>1.1886467E7</v>
      </c>
      <c r="H21375" s="17">
        <v>2.0598308E7</v>
      </c>
    </row>
    <row r="21376">
      <c r="A21376" s="7" t="s">
        <v>42753</v>
      </c>
      <c r="B21376" s="17" t="s">
        <v>42754</v>
      </c>
      <c r="C21376" s="17">
        <v>6.0</v>
      </c>
      <c r="D21376" s="17">
        <v>9483505.667</v>
      </c>
      <c r="E21376" s="17">
        <v>5278591.0</v>
      </c>
      <c r="F21376" s="17">
        <v>6135770.0</v>
      </c>
      <c r="G21376" s="17">
        <v>1.1886467E7</v>
      </c>
      <c r="H21376" s="17">
        <v>2.0598308E7</v>
      </c>
    </row>
    <row r="21377">
      <c r="A21377" s="7" t="s">
        <v>42755</v>
      </c>
      <c r="B21377" s="17" t="s">
        <v>42756</v>
      </c>
      <c r="C21377" s="17">
        <v>19.0</v>
      </c>
      <c r="D21377" s="17">
        <v>9789223.0</v>
      </c>
      <c r="E21377" s="17">
        <v>6299110.0</v>
      </c>
      <c r="F21377" s="17">
        <v>8454966.0</v>
      </c>
      <c r="G21377" s="17">
        <v>9346095.0</v>
      </c>
      <c r="H21377" s="17">
        <v>9868384.0</v>
      </c>
    </row>
    <row r="21378">
      <c r="A21378" s="7" t="s">
        <v>42755</v>
      </c>
      <c r="B21378" s="17" t="s">
        <v>42756</v>
      </c>
      <c r="C21378" s="17">
        <v>19.0</v>
      </c>
      <c r="D21378" s="17">
        <v>9789223.0</v>
      </c>
      <c r="E21378" s="17">
        <v>6299110.0</v>
      </c>
      <c r="F21378" s="17">
        <v>8454966.0</v>
      </c>
      <c r="G21378" s="17">
        <v>9346095.0</v>
      </c>
      <c r="H21378" s="17">
        <v>9868384.0</v>
      </c>
    </row>
    <row r="21379">
      <c r="A21379" s="7" t="s">
        <v>42757</v>
      </c>
      <c r="B21379" s="17" t="s">
        <v>42758</v>
      </c>
      <c r="C21379" s="17">
        <v>22.0</v>
      </c>
      <c r="D21379" s="17">
        <v>9139377.818</v>
      </c>
      <c r="E21379" s="17">
        <v>5039143.0</v>
      </c>
      <c r="F21379" s="17">
        <v>7774303.0</v>
      </c>
      <c r="G21379" s="17">
        <v>1.1020348E7</v>
      </c>
      <c r="H21379" s="17">
        <v>1.362965E7</v>
      </c>
    </row>
    <row r="21380">
      <c r="A21380" s="7" t="s">
        <v>42757</v>
      </c>
      <c r="B21380" s="17" t="s">
        <v>42758</v>
      </c>
      <c r="C21380" s="17">
        <v>22.0</v>
      </c>
      <c r="D21380" s="17">
        <v>9139377.818</v>
      </c>
      <c r="E21380" s="17">
        <v>5039143.0</v>
      </c>
      <c r="F21380" s="17">
        <v>7774303.0</v>
      </c>
      <c r="G21380" s="17">
        <v>1.1020348E7</v>
      </c>
      <c r="H21380" s="17">
        <v>1.362965E7</v>
      </c>
    </row>
    <row r="21381">
      <c r="A21381" s="7" t="s">
        <v>42760</v>
      </c>
      <c r="B21381" s="17" t="s">
        <v>42761</v>
      </c>
      <c r="C21381" s="17">
        <v>50.0</v>
      </c>
      <c r="D21381" s="17">
        <v>1.018944686E7</v>
      </c>
      <c r="E21381" s="17">
        <v>5135600.0</v>
      </c>
      <c r="F21381" s="17">
        <v>7633908.0</v>
      </c>
      <c r="G21381" s="17">
        <v>1.2836839E7</v>
      </c>
      <c r="H21381" s="17">
        <v>2.053115E7</v>
      </c>
    </row>
    <row r="21382">
      <c r="A21382" s="7" t="s">
        <v>42760</v>
      </c>
      <c r="B21382" s="17" t="s">
        <v>42761</v>
      </c>
      <c r="C21382" s="17">
        <v>50.0</v>
      </c>
      <c r="D21382" s="17">
        <v>1.018944686E7</v>
      </c>
      <c r="E21382" s="17">
        <v>5135600.0</v>
      </c>
      <c r="F21382" s="17">
        <v>7633908.0</v>
      </c>
      <c r="G21382" s="17">
        <v>1.2836839E7</v>
      </c>
      <c r="H21382" s="17">
        <v>2.053115E7</v>
      </c>
    </row>
    <row r="21383">
      <c r="A21383" s="7" t="s">
        <v>42762</v>
      </c>
      <c r="B21383" s="17" t="s">
        <v>42763</v>
      </c>
      <c r="C21383" s="17">
        <v>13.0</v>
      </c>
      <c r="D21383" s="17">
        <v>7409750.154</v>
      </c>
      <c r="E21383" s="17">
        <v>5196501.0</v>
      </c>
      <c r="F21383" s="17">
        <v>7237329.0</v>
      </c>
      <c r="G21383" s="17">
        <v>9166798.0</v>
      </c>
      <c r="H21383" s="17">
        <v>1.3750719E7</v>
      </c>
    </row>
    <row r="21384">
      <c r="A21384" s="7" t="s">
        <v>42762</v>
      </c>
      <c r="B21384" s="17" t="s">
        <v>42763</v>
      </c>
      <c r="C21384" s="17">
        <v>13.0</v>
      </c>
      <c r="D21384" s="17">
        <v>7409750.154</v>
      </c>
      <c r="E21384" s="17">
        <v>5196501.0</v>
      </c>
      <c r="F21384" s="17">
        <v>7237329.0</v>
      </c>
      <c r="G21384" s="17">
        <v>9166798.0</v>
      </c>
      <c r="H21384" s="17">
        <v>1.3750719E7</v>
      </c>
    </row>
    <row r="21385">
      <c r="A21385" s="7" t="s">
        <v>42764</v>
      </c>
      <c r="B21385" s="17" t="s">
        <v>42765</v>
      </c>
      <c r="C21385" s="17">
        <v>3.0</v>
      </c>
      <c r="D21385" s="17">
        <v>1.551818033E7</v>
      </c>
      <c r="E21385" s="17">
        <v>6735927.0</v>
      </c>
      <c r="F21385" s="17">
        <v>1.9171461E7</v>
      </c>
      <c r="G21385" s="17">
        <v>2.0647153E7</v>
      </c>
      <c r="H21385" s="17">
        <v>2.0647153E7</v>
      </c>
    </row>
    <row r="21386">
      <c r="A21386" s="7" t="s">
        <v>42764</v>
      </c>
      <c r="B21386" s="17" t="s">
        <v>42765</v>
      </c>
      <c r="C21386" s="17">
        <v>3.0</v>
      </c>
      <c r="D21386" s="17">
        <v>1.551818033E7</v>
      </c>
      <c r="E21386" s="17">
        <v>6735927.0</v>
      </c>
      <c r="F21386" s="17">
        <v>1.9171461E7</v>
      </c>
      <c r="G21386" s="17">
        <v>2.0647153E7</v>
      </c>
      <c r="H21386" s="17">
        <v>2.0647153E7</v>
      </c>
    </row>
    <row r="21387">
      <c r="A21387" s="7" t="s">
        <v>42766</v>
      </c>
      <c r="B21387" s="17" t="s">
        <v>42767</v>
      </c>
      <c r="C21387" s="17">
        <v>1.0</v>
      </c>
      <c r="D21387" s="17">
        <v>1.7301646E7</v>
      </c>
      <c r="E21387" s="17">
        <v>1.7301646E7</v>
      </c>
      <c r="F21387" s="17">
        <v>1.7301646E7</v>
      </c>
      <c r="G21387" s="17">
        <v>1.7301646E7</v>
      </c>
      <c r="H21387" s="17">
        <v>1.7301646E7</v>
      </c>
    </row>
    <row r="21388">
      <c r="A21388" s="7" t="s">
        <v>42766</v>
      </c>
      <c r="B21388" s="17" t="s">
        <v>42767</v>
      </c>
      <c r="C21388" s="17">
        <v>1.0</v>
      </c>
      <c r="D21388" s="17">
        <v>1.7301646E7</v>
      </c>
      <c r="E21388" s="17">
        <v>1.7301646E7</v>
      </c>
      <c r="F21388" s="17">
        <v>1.7301646E7</v>
      </c>
      <c r="G21388" s="17">
        <v>1.7301646E7</v>
      </c>
      <c r="H21388" s="17">
        <v>1.7301646E7</v>
      </c>
    </row>
    <row r="21389">
      <c r="A21389" s="7" t="s">
        <v>42768</v>
      </c>
      <c r="B21389" s="17" t="s">
        <v>42769</v>
      </c>
      <c r="C21389" s="17">
        <v>6.0</v>
      </c>
      <c r="D21389" s="17">
        <v>7789342.5</v>
      </c>
      <c r="E21389" s="17">
        <v>7053907.0</v>
      </c>
      <c r="F21389" s="17">
        <v>7527332.0</v>
      </c>
      <c r="G21389" s="17">
        <v>9356214.0</v>
      </c>
      <c r="H21389" s="17">
        <v>1.0560546E7</v>
      </c>
    </row>
    <row r="21390">
      <c r="A21390" s="7" t="s">
        <v>42768</v>
      </c>
      <c r="B21390" s="17" t="s">
        <v>42769</v>
      </c>
      <c r="C21390" s="17">
        <v>6.0</v>
      </c>
      <c r="D21390" s="17">
        <v>7789342.5</v>
      </c>
      <c r="E21390" s="17">
        <v>7053907.0</v>
      </c>
      <c r="F21390" s="17">
        <v>7527332.0</v>
      </c>
      <c r="G21390" s="17">
        <v>9356214.0</v>
      </c>
      <c r="H21390" s="17">
        <v>1.0560546E7</v>
      </c>
    </row>
    <row r="21391">
      <c r="A21391" s="7" t="s">
        <v>42770</v>
      </c>
      <c r="B21391" s="17" t="s">
        <v>42771</v>
      </c>
      <c r="C21391" s="17">
        <v>68.0</v>
      </c>
      <c r="D21391" s="17">
        <v>1.135300901E7</v>
      </c>
      <c r="E21391" s="17">
        <v>5917380.0</v>
      </c>
      <c r="F21391" s="17">
        <v>8506475.0</v>
      </c>
      <c r="G21391" s="17">
        <v>1.2994577E7</v>
      </c>
      <c r="H21391" s="17">
        <v>2.5564146E7</v>
      </c>
    </row>
    <row r="21392">
      <c r="A21392" s="7" t="s">
        <v>42770</v>
      </c>
      <c r="B21392" s="17" t="s">
        <v>42771</v>
      </c>
      <c r="C21392" s="17">
        <v>68.0</v>
      </c>
      <c r="D21392" s="17">
        <v>1.135300901E7</v>
      </c>
      <c r="E21392" s="17">
        <v>5917380.0</v>
      </c>
      <c r="F21392" s="17">
        <v>8506475.0</v>
      </c>
      <c r="G21392" s="17">
        <v>1.2994577E7</v>
      </c>
      <c r="H21392" s="17">
        <v>2.5564146E7</v>
      </c>
    </row>
    <row r="21393">
      <c r="A21393" s="7" t="s">
        <v>42772</v>
      </c>
      <c r="B21393" s="17" t="s">
        <v>42773</v>
      </c>
      <c r="C21393" s="17">
        <v>36.0</v>
      </c>
      <c r="D21393" s="17">
        <v>7894593.028</v>
      </c>
      <c r="E21393" s="17">
        <v>4075436.0</v>
      </c>
      <c r="F21393" s="17">
        <v>6609298.0</v>
      </c>
      <c r="G21393" s="17">
        <v>9576411.0</v>
      </c>
      <c r="H21393" s="17">
        <v>1.3604829E7</v>
      </c>
    </row>
    <row r="21394">
      <c r="A21394" s="7" t="s">
        <v>42772</v>
      </c>
      <c r="B21394" s="17" t="s">
        <v>42773</v>
      </c>
      <c r="C21394" s="17">
        <v>36.0</v>
      </c>
      <c r="D21394" s="17">
        <v>7894593.028</v>
      </c>
      <c r="E21394" s="17">
        <v>4075436.0</v>
      </c>
      <c r="F21394" s="17">
        <v>6609298.0</v>
      </c>
      <c r="G21394" s="17">
        <v>9576411.0</v>
      </c>
      <c r="H21394" s="17">
        <v>1.3604829E7</v>
      </c>
    </row>
    <row r="21395">
      <c r="A21395" s="7" t="s">
        <v>42774</v>
      </c>
      <c r="B21395" s="17" t="s">
        <v>42775</v>
      </c>
      <c r="C21395" s="17">
        <v>89.0</v>
      </c>
      <c r="D21395" s="17">
        <v>9441278.236</v>
      </c>
      <c r="E21395" s="17">
        <v>5539087.0</v>
      </c>
      <c r="F21395" s="17">
        <v>8332806.0</v>
      </c>
      <c r="G21395" s="17">
        <v>1.0783535E7</v>
      </c>
      <c r="H21395" s="17">
        <v>1.8299968E7</v>
      </c>
    </row>
    <row r="21396">
      <c r="A21396" s="7" t="s">
        <v>42774</v>
      </c>
      <c r="B21396" s="17" t="s">
        <v>42775</v>
      </c>
      <c r="C21396" s="17">
        <v>89.0</v>
      </c>
      <c r="D21396" s="17">
        <v>9441278.236</v>
      </c>
      <c r="E21396" s="17">
        <v>5539087.0</v>
      </c>
      <c r="F21396" s="17">
        <v>8332806.0</v>
      </c>
      <c r="G21396" s="17">
        <v>1.0783535E7</v>
      </c>
      <c r="H21396" s="17">
        <v>1.8299968E7</v>
      </c>
    </row>
    <row r="21397">
      <c r="A21397" s="7" t="s">
        <v>42776</v>
      </c>
      <c r="B21397" s="17" t="s">
        <v>42777</v>
      </c>
      <c r="C21397" s="17">
        <v>23.0</v>
      </c>
      <c r="D21397" s="17">
        <v>1.023029874E7</v>
      </c>
      <c r="E21397" s="17">
        <v>8057022.0</v>
      </c>
      <c r="F21397" s="17">
        <v>9952968.0</v>
      </c>
      <c r="G21397" s="17">
        <v>1.2183548E7</v>
      </c>
      <c r="H21397" s="17">
        <v>1.3515736E7</v>
      </c>
    </row>
    <row r="21398">
      <c r="A21398" s="7" t="s">
        <v>42776</v>
      </c>
      <c r="B21398" s="17" t="s">
        <v>42777</v>
      </c>
      <c r="C21398" s="17">
        <v>23.0</v>
      </c>
      <c r="D21398" s="17">
        <v>1.023029874E7</v>
      </c>
      <c r="E21398" s="17">
        <v>8057022.0</v>
      </c>
      <c r="F21398" s="17">
        <v>9952968.0</v>
      </c>
      <c r="G21398" s="17">
        <v>1.2183548E7</v>
      </c>
      <c r="H21398" s="17">
        <v>1.3515736E7</v>
      </c>
    </row>
    <row r="21399">
      <c r="A21399" s="7" t="s">
        <v>42779</v>
      </c>
      <c r="B21399" s="17" t="s">
        <v>42780</v>
      </c>
      <c r="C21399" s="17">
        <v>1.0</v>
      </c>
      <c r="D21399" s="17">
        <v>4036641.0</v>
      </c>
      <c r="E21399" s="17">
        <v>4036641.0</v>
      </c>
      <c r="F21399" s="17">
        <v>4036641.0</v>
      </c>
      <c r="G21399" s="17">
        <v>4036641.0</v>
      </c>
      <c r="H21399" s="17">
        <v>4036641.0</v>
      </c>
    </row>
    <row r="21400">
      <c r="A21400" s="7" t="s">
        <v>42779</v>
      </c>
      <c r="B21400" s="17" t="s">
        <v>42780</v>
      </c>
      <c r="C21400" s="17">
        <v>1.0</v>
      </c>
      <c r="D21400" s="17">
        <v>4036641.0</v>
      </c>
      <c r="E21400" s="17">
        <v>4036641.0</v>
      </c>
      <c r="F21400" s="17">
        <v>4036641.0</v>
      </c>
      <c r="G21400" s="17">
        <v>4036641.0</v>
      </c>
      <c r="H21400" s="17">
        <v>4036641.0</v>
      </c>
    </row>
    <row r="21401">
      <c r="A21401" s="7" t="s">
        <v>42781</v>
      </c>
      <c r="B21401" s="17" t="s">
        <v>42782</v>
      </c>
      <c r="C21401" s="17">
        <v>2.0</v>
      </c>
      <c r="D21401" s="17">
        <v>2.2045313E7</v>
      </c>
      <c r="E21401" s="17">
        <v>1.812162E7</v>
      </c>
      <c r="F21401" s="17">
        <v>1.812162E7</v>
      </c>
      <c r="G21401" s="17">
        <v>2.5969006E7</v>
      </c>
      <c r="H21401" s="17">
        <v>2.5969006E7</v>
      </c>
    </row>
    <row r="21402">
      <c r="A21402" s="7" t="s">
        <v>42781</v>
      </c>
      <c r="B21402" s="17" t="s">
        <v>42782</v>
      </c>
      <c r="C21402" s="17">
        <v>2.0</v>
      </c>
      <c r="D21402" s="17">
        <v>2.2045313E7</v>
      </c>
      <c r="E21402" s="17">
        <v>1.812162E7</v>
      </c>
      <c r="F21402" s="17">
        <v>1.812162E7</v>
      </c>
      <c r="G21402" s="17">
        <v>2.5969006E7</v>
      </c>
      <c r="H21402" s="17">
        <v>2.5969006E7</v>
      </c>
    </row>
    <row r="21403">
      <c r="A21403" s="7" t="s">
        <v>42783</v>
      </c>
      <c r="B21403" s="17" t="s">
        <v>42784</v>
      </c>
      <c r="C21403" s="17">
        <v>16.0</v>
      </c>
      <c r="D21403" s="17">
        <v>1.179313419E7</v>
      </c>
      <c r="E21403" s="17">
        <v>3882930.0</v>
      </c>
      <c r="F21403" s="17">
        <v>5930867.0</v>
      </c>
      <c r="G21403" s="17">
        <v>9930980.0</v>
      </c>
      <c r="H21403" s="17">
        <v>2.203677E7</v>
      </c>
    </row>
    <row r="21404">
      <c r="A21404" s="7" t="s">
        <v>42783</v>
      </c>
      <c r="B21404" s="17" t="s">
        <v>42784</v>
      </c>
      <c r="C21404" s="17">
        <v>16.0</v>
      </c>
      <c r="D21404" s="17">
        <v>1.179313419E7</v>
      </c>
      <c r="E21404" s="17">
        <v>3882930.0</v>
      </c>
      <c r="F21404" s="17">
        <v>5930867.0</v>
      </c>
      <c r="G21404" s="17">
        <v>9930980.0</v>
      </c>
      <c r="H21404" s="17">
        <v>2.203677E7</v>
      </c>
    </row>
    <row r="21405">
      <c r="A21405" s="7" t="s">
        <v>42785</v>
      </c>
      <c r="B21405" s="17" t="s">
        <v>42786</v>
      </c>
      <c r="C21405" s="17">
        <v>91.0</v>
      </c>
      <c r="D21405" s="17">
        <v>8559709.308</v>
      </c>
      <c r="E21405" s="17">
        <v>5778992.0</v>
      </c>
      <c r="F21405" s="17">
        <v>7545960.0</v>
      </c>
      <c r="G21405" s="17">
        <v>1.06387E7</v>
      </c>
      <c r="H21405" s="17">
        <v>1.393625E7</v>
      </c>
    </row>
    <row r="21406">
      <c r="A21406" s="7" t="s">
        <v>42785</v>
      </c>
      <c r="B21406" s="17" t="s">
        <v>42786</v>
      </c>
      <c r="C21406" s="17">
        <v>91.0</v>
      </c>
      <c r="D21406" s="17">
        <v>8559709.308</v>
      </c>
      <c r="E21406" s="17">
        <v>5778992.0</v>
      </c>
      <c r="F21406" s="17">
        <v>7545960.0</v>
      </c>
      <c r="G21406" s="17">
        <v>1.06387E7</v>
      </c>
      <c r="H21406" s="17">
        <v>1.393625E7</v>
      </c>
    </row>
    <row r="21407">
      <c r="A21407" s="7" t="s">
        <v>42787</v>
      </c>
      <c r="B21407" s="17" t="s">
        <v>42788</v>
      </c>
      <c r="C21407" s="17">
        <v>1.0</v>
      </c>
      <c r="D21407" s="17">
        <v>1.8600367E7</v>
      </c>
      <c r="E21407" s="17">
        <v>1.8600367E7</v>
      </c>
      <c r="F21407" s="17">
        <v>1.8600367E7</v>
      </c>
      <c r="G21407" s="17">
        <v>1.8600367E7</v>
      </c>
      <c r="H21407" s="17">
        <v>1.8600367E7</v>
      </c>
    </row>
    <row r="21408">
      <c r="A21408" s="7" t="s">
        <v>42787</v>
      </c>
      <c r="B21408" s="17" t="s">
        <v>42788</v>
      </c>
      <c r="C21408" s="17">
        <v>1.0</v>
      </c>
      <c r="D21408" s="17">
        <v>1.8600367E7</v>
      </c>
      <c r="E21408" s="17">
        <v>1.8600367E7</v>
      </c>
      <c r="F21408" s="17">
        <v>1.8600367E7</v>
      </c>
      <c r="G21408" s="17">
        <v>1.8600367E7</v>
      </c>
      <c r="H21408" s="17">
        <v>1.8600367E7</v>
      </c>
    </row>
    <row r="21409">
      <c r="A21409" s="7" t="s">
        <v>42789</v>
      </c>
      <c r="B21409" s="17" t="s">
        <v>42790</v>
      </c>
      <c r="C21409" s="17">
        <v>1.0</v>
      </c>
      <c r="D21409" s="17">
        <v>1.3603118E7</v>
      </c>
      <c r="E21409" s="17">
        <v>1.3603118E7</v>
      </c>
      <c r="F21409" s="17">
        <v>1.3603118E7</v>
      </c>
      <c r="G21409" s="17">
        <v>1.3603118E7</v>
      </c>
      <c r="H21409" s="17">
        <v>1.3603118E7</v>
      </c>
    </row>
    <row r="21410">
      <c r="A21410" s="7" t="s">
        <v>42789</v>
      </c>
      <c r="B21410" s="17" t="s">
        <v>42790</v>
      </c>
      <c r="C21410" s="17">
        <v>1.0</v>
      </c>
      <c r="D21410" s="17">
        <v>1.3603118E7</v>
      </c>
      <c r="E21410" s="17">
        <v>1.3603118E7</v>
      </c>
      <c r="F21410" s="17">
        <v>1.3603118E7</v>
      </c>
      <c r="G21410" s="17">
        <v>1.3603118E7</v>
      </c>
      <c r="H21410" s="17">
        <v>1.3603118E7</v>
      </c>
    </row>
    <row r="21411">
      <c r="A21411" s="7" t="s">
        <v>42791</v>
      </c>
      <c r="B21411" s="17" t="s">
        <v>42792</v>
      </c>
      <c r="C21411" s="17">
        <v>3.0</v>
      </c>
      <c r="D21411" s="17">
        <v>2.391157533E7</v>
      </c>
      <c r="E21411" s="17">
        <v>1.1525601E7</v>
      </c>
      <c r="F21411" s="17">
        <v>1.58553E7</v>
      </c>
      <c r="G21411" s="17">
        <v>4.4353825E7</v>
      </c>
      <c r="H21411" s="17">
        <v>4.4353825E7</v>
      </c>
    </row>
    <row r="21412">
      <c r="A21412" s="7" t="s">
        <v>42791</v>
      </c>
      <c r="B21412" s="17" t="s">
        <v>42792</v>
      </c>
      <c r="C21412" s="17">
        <v>3.0</v>
      </c>
      <c r="D21412" s="17">
        <v>2.391157533E7</v>
      </c>
      <c r="E21412" s="17">
        <v>1.1525601E7</v>
      </c>
      <c r="F21412" s="17">
        <v>1.58553E7</v>
      </c>
      <c r="G21412" s="17">
        <v>4.4353825E7</v>
      </c>
      <c r="H21412" s="17">
        <v>4.4353825E7</v>
      </c>
    </row>
    <row r="21413">
      <c r="A21413" s="7" t="s">
        <v>42793</v>
      </c>
      <c r="B21413" s="17" t="s">
        <v>42794</v>
      </c>
      <c r="C21413" s="17">
        <v>1.0</v>
      </c>
      <c r="D21413" s="17">
        <v>5.5382337E7</v>
      </c>
      <c r="E21413" s="17">
        <v>5.5382337E7</v>
      </c>
      <c r="F21413" s="17">
        <v>5.5382337E7</v>
      </c>
      <c r="G21413" s="17">
        <v>5.5382337E7</v>
      </c>
      <c r="H21413" s="17">
        <v>5.5382337E7</v>
      </c>
    </row>
    <row r="21414">
      <c r="A21414" s="7" t="s">
        <v>42793</v>
      </c>
      <c r="B21414" s="17" t="s">
        <v>42794</v>
      </c>
      <c r="C21414" s="17">
        <v>1.0</v>
      </c>
      <c r="D21414" s="17">
        <v>5.5382337E7</v>
      </c>
      <c r="E21414" s="17">
        <v>5.5382337E7</v>
      </c>
      <c r="F21414" s="17">
        <v>5.5382337E7</v>
      </c>
      <c r="G21414" s="17">
        <v>5.5382337E7</v>
      </c>
      <c r="H21414" s="17">
        <v>5.5382337E7</v>
      </c>
    </row>
    <row r="21415">
      <c r="A21415" s="7" t="s">
        <v>42795</v>
      </c>
      <c r="B21415" s="17" t="s">
        <v>42796</v>
      </c>
      <c r="C21415" s="17">
        <v>1.0</v>
      </c>
      <c r="D21415" s="17">
        <v>3.3408045E7</v>
      </c>
      <c r="E21415" s="17">
        <v>3.3408045E7</v>
      </c>
      <c r="F21415" s="17">
        <v>3.3408045E7</v>
      </c>
      <c r="G21415" s="17">
        <v>3.3408045E7</v>
      </c>
      <c r="H21415" s="17">
        <v>3.3408045E7</v>
      </c>
    </row>
    <row r="21416">
      <c r="A21416" s="7" t="s">
        <v>42795</v>
      </c>
      <c r="B21416" s="17" t="s">
        <v>42796</v>
      </c>
      <c r="C21416" s="17">
        <v>1.0</v>
      </c>
      <c r="D21416" s="17">
        <v>3.3408045E7</v>
      </c>
      <c r="E21416" s="17">
        <v>3.3408045E7</v>
      </c>
      <c r="F21416" s="17">
        <v>3.3408045E7</v>
      </c>
      <c r="G21416" s="17">
        <v>3.3408045E7</v>
      </c>
      <c r="H21416" s="17">
        <v>3.3408045E7</v>
      </c>
    </row>
    <row r="21417">
      <c r="A21417" s="7" t="s">
        <v>42797</v>
      </c>
      <c r="B21417" s="17" t="s">
        <v>42798</v>
      </c>
      <c r="C21417" s="17">
        <v>1.0</v>
      </c>
      <c r="D21417" s="17">
        <v>5596542.0</v>
      </c>
      <c r="E21417" s="17">
        <v>5596542.0</v>
      </c>
      <c r="F21417" s="17">
        <v>5596542.0</v>
      </c>
      <c r="G21417" s="17">
        <v>5596542.0</v>
      </c>
      <c r="H21417" s="17">
        <v>5596542.0</v>
      </c>
    </row>
    <row r="21418">
      <c r="A21418" s="7" t="s">
        <v>42797</v>
      </c>
      <c r="B21418" s="17" t="s">
        <v>42798</v>
      </c>
      <c r="C21418" s="17">
        <v>1.0</v>
      </c>
      <c r="D21418" s="17">
        <v>5596542.0</v>
      </c>
      <c r="E21418" s="17">
        <v>5596542.0</v>
      </c>
      <c r="F21418" s="17">
        <v>5596542.0</v>
      </c>
      <c r="G21418" s="17">
        <v>5596542.0</v>
      </c>
      <c r="H21418" s="17">
        <v>5596542.0</v>
      </c>
    </row>
    <row r="21419">
      <c r="A21419" s="7" t="s">
        <v>42799</v>
      </c>
      <c r="B21419" s="17" t="s">
        <v>42800</v>
      </c>
      <c r="C21419" s="17">
        <v>1.0</v>
      </c>
      <c r="D21419" s="17">
        <v>5096059.0</v>
      </c>
      <c r="E21419" s="17">
        <v>5096059.0</v>
      </c>
      <c r="F21419" s="17">
        <v>5096059.0</v>
      </c>
      <c r="G21419" s="17">
        <v>5096059.0</v>
      </c>
      <c r="H21419" s="17">
        <v>5096059.0</v>
      </c>
    </row>
    <row r="21420">
      <c r="A21420" s="7" t="s">
        <v>42799</v>
      </c>
      <c r="B21420" s="17" t="s">
        <v>42800</v>
      </c>
      <c r="C21420" s="17">
        <v>1.0</v>
      </c>
      <c r="D21420" s="17">
        <v>5096059.0</v>
      </c>
      <c r="E21420" s="17">
        <v>5096059.0</v>
      </c>
      <c r="F21420" s="17">
        <v>5096059.0</v>
      </c>
      <c r="G21420" s="17">
        <v>5096059.0</v>
      </c>
      <c r="H21420" s="17">
        <v>5096059.0</v>
      </c>
    </row>
    <row r="21421">
      <c r="A21421" s="7" t="s">
        <v>42801</v>
      </c>
      <c r="B21421" s="17" t="s">
        <v>42802</v>
      </c>
      <c r="C21421" s="17">
        <v>2.0</v>
      </c>
      <c r="D21421" s="17">
        <v>4973385.0</v>
      </c>
      <c r="E21421" s="17">
        <v>4703827.0</v>
      </c>
      <c r="F21421" s="17">
        <v>4703827.0</v>
      </c>
      <c r="G21421" s="17">
        <v>5242943.0</v>
      </c>
      <c r="H21421" s="17">
        <v>5242943.0</v>
      </c>
    </row>
    <row r="21422">
      <c r="A21422" s="7" t="s">
        <v>42801</v>
      </c>
      <c r="B21422" s="17" t="s">
        <v>42802</v>
      </c>
      <c r="C21422" s="17">
        <v>2.0</v>
      </c>
      <c r="D21422" s="17">
        <v>4973385.0</v>
      </c>
      <c r="E21422" s="17">
        <v>4703827.0</v>
      </c>
      <c r="F21422" s="17">
        <v>4703827.0</v>
      </c>
      <c r="G21422" s="17">
        <v>5242943.0</v>
      </c>
      <c r="H21422" s="17">
        <v>5242943.0</v>
      </c>
    </row>
    <row r="21423">
      <c r="A21423" s="7" t="s">
        <v>42803</v>
      </c>
      <c r="B21423" s="17" t="s">
        <v>42804</v>
      </c>
      <c r="C21423" s="17">
        <v>1.0</v>
      </c>
      <c r="D21423" s="17">
        <v>2791001.0</v>
      </c>
      <c r="E21423" s="17">
        <v>2791001.0</v>
      </c>
      <c r="F21423" s="17">
        <v>2791001.0</v>
      </c>
      <c r="G21423" s="17">
        <v>2791001.0</v>
      </c>
      <c r="H21423" s="17">
        <v>2791001.0</v>
      </c>
    </row>
    <row r="21424">
      <c r="A21424" s="7" t="s">
        <v>42803</v>
      </c>
      <c r="B21424" s="17" t="s">
        <v>42804</v>
      </c>
      <c r="C21424" s="17">
        <v>1.0</v>
      </c>
      <c r="D21424" s="17">
        <v>2791001.0</v>
      </c>
      <c r="E21424" s="17">
        <v>2791001.0</v>
      </c>
      <c r="F21424" s="17">
        <v>2791001.0</v>
      </c>
      <c r="G21424" s="17">
        <v>2791001.0</v>
      </c>
      <c r="H21424" s="17">
        <v>2791001.0</v>
      </c>
    </row>
    <row r="21425">
      <c r="A21425" s="7" t="s">
        <v>42805</v>
      </c>
      <c r="B21425" s="17" t="s">
        <v>42806</v>
      </c>
      <c r="C21425" s="17">
        <v>78.0</v>
      </c>
      <c r="D21425" s="17">
        <v>1.188057313E7</v>
      </c>
      <c r="E21425" s="17">
        <v>5941590.0</v>
      </c>
      <c r="F21425" s="17">
        <v>8894375.0</v>
      </c>
      <c r="G21425" s="17">
        <v>1.44646E7</v>
      </c>
      <c r="H21425" s="17">
        <v>2.0278157E7</v>
      </c>
    </row>
    <row r="21426">
      <c r="A21426" s="7" t="s">
        <v>42805</v>
      </c>
      <c r="B21426" s="17" t="s">
        <v>42806</v>
      </c>
      <c r="C21426" s="17">
        <v>78.0</v>
      </c>
      <c r="D21426" s="17">
        <v>1.188057313E7</v>
      </c>
      <c r="E21426" s="17">
        <v>5941590.0</v>
      </c>
      <c r="F21426" s="17">
        <v>8894375.0</v>
      </c>
      <c r="G21426" s="17">
        <v>1.44646E7</v>
      </c>
      <c r="H21426" s="17">
        <v>2.0278157E7</v>
      </c>
    </row>
    <row r="21427">
      <c r="A21427" s="7" t="s">
        <v>42807</v>
      </c>
      <c r="B21427" s="17" t="s">
        <v>42808</v>
      </c>
      <c r="C21427" s="17">
        <v>7.0</v>
      </c>
      <c r="D21427" s="17">
        <v>9906237.429</v>
      </c>
      <c r="E21427" s="17">
        <v>3913546.0</v>
      </c>
      <c r="F21427" s="17">
        <v>7207063.0</v>
      </c>
      <c r="G21427" s="17">
        <v>1.0711031E7</v>
      </c>
      <c r="H21427" s="17">
        <v>2.8500927E7</v>
      </c>
    </row>
    <row r="21428">
      <c r="A21428" s="7" t="s">
        <v>42807</v>
      </c>
      <c r="B21428" s="17" t="s">
        <v>42808</v>
      </c>
      <c r="C21428" s="17">
        <v>7.0</v>
      </c>
      <c r="D21428" s="17">
        <v>9906237.429</v>
      </c>
      <c r="E21428" s="17">
        <v>3913546.0</v>
      </c>
      <c r="F21428" s="17">
        <v>7207063.0</v>
      </c>
      <c r="G21428" s="17">
        <v>1.0711031E7</v>
      </c>
      <c r="H21428" s="17">
        <v>2.8500927E7</v>
      </c>
    </row>
    <row r="21429">
      <c r="A21429" s="7" t="s">
        <v>42809</v>
      </c>
      <c r="B21429" s="17" t="s">
        <v>42810</v>
      </c>
      <c r="C21429" s="17">
        <v>7.0</v>
      </c>
      <c r="D21429" s="17">
        <v>1.003379471E7</v>
      </c>
      <c r="E21429" s="17">
        <v>2297978.0</v>
      </c>
      <c r="F21429" s="17">
        <v>4697000.0</v>
      </c>
      <c r="G21429" s="17">
        <v>1.7509994E7</v>
      </c>
      <c r="H21429" s="17">
        <v>3.4388307E7</v>
      </c>
    </row>
    <row r="21430">
      <c r="A21430" s="7" t="s">
        <v>42809</v>
      </c>
      <c r="B21430" s="17" t="s">
        <v>42810</v>
      </c>
      <c r="C21430" s="17">
        <v>7.0</v>
      </c>
      <c r="D21430" s="17">
        <v>1.003379471E7</v>
      </c>
      <c r="E21430" s="17">
        <v>2297978.0</v>
      </c>
      <c r="F21430" s="17">
        <v>4697000.0</v>
      </c>
      <c r="G21430" s="17">
        <v>1.7509994E7</v>
      </c>
      <c r="H21430" s="17">
        <v>3.4388307E7</v>
      </c>
    </row>
    <row r="21431">
      <c r="A21431" s="7" t="s">
        <v>42811</v>
      </c>
      <c r="B21431" s="17" t="s">
        <v>42812</v>
      </c>
      <c r="C21431" s="17">
        <v>3.0</v>
      </c>
      <c r="D21431" s="17">
        <v>6029550.0</v>
      </c>
      <c r="E21431" s="17">
        <v>4766900.0</v>
      </c>
      <c r="F21431" s="17">
        <v>5978250.0</v>
      </c>
      <c r="G21431" s="17">
        <v>7343500.0</v>
      </c>
      <c r="H21431" s="17">
        <v>7343500.0</v>
      </c>
    </row>
    <row r="21432">
      <c r="A21432" s="7" t="s">
        <v>42811</v>
      </c>
      <c r="B21432" s="17" t="s">
        <v>42812</v>
      </c>
      <c r="C21432" s="17">
        <v>3.0</v>
      </c>
      <c r="D21432" s="17">
        <v>6029550.0</v>
      </c>
      <c r="E21432" s="17">
        <v>4766900.0</v>
      </c>
      <c r="F21432" s="17">
        <v>5978250.0</v>
      </c>
      <c r="G21432" s="17">
        <v>7343500.0</v>
      </c>
      <c r="H21432" s="17">
        <v>7343500.0</v>
      </c>
    </row>
    <row r="21433">
      <c r="A21433" s="7" t="s">
        <v>42813</v>
      </c>
      <c r="B21433" s="17" t="s">
        <v>42814</v>
      </c>
      <c r="C21433" s="17">
        <v>9.0</v>
      </c>
      <c r="D21433" s="17">
        <v>8827270.111</v>
      </c>
      <c r="E21433" s="17">
        <v>5620960.0</v>
      </c>
      <c r="F21433" s="17">
        <v>6016080.0</v>
      </c>
      <c r="G21433" s="17">
        <v>9728800.0</v>
      </c>
      <c r="H21433" s="17">
        <v>2.135973E7</v>
      </c>
    </row>
    <row r="21434">
      <c r="A21434" s="7" t="s">
        <v>42813</v>
      </c>
      <c r="B21434" s="17" t="s">
        <v>42814</v>
      </c>
      <c r="C21434" s="17">
        <v>9.0</v>
      </c>
      <c r="D21434" s="17">
        <v>8827270.111</v>
      </c>
      <c r="E21434" s="17">
        <v>5620960.0</v>
      </c>
      <c r="F21434" s="17">
        <v>6016080.0</v>
      </c>
      <c r="G21434" s="17">
        <v>9728800.0</v>
      </c>
      <c r="H21434" s="17">
        <v>2.135973E7</v>
      </c>
    </row>
    <row r="21435">
      <c r="A21435" s="7" t="s">
        <v>42815</v>
      </c>
      <c r="B21435" s="17" t="s">
        <v>42816</v>
      </c>
      <c r="C21435" s="17">
        <v>10.0</v>
      </c>
      <c r="D21435" s="17">
        <v>1.08513898E7</v>
      </c>
      <c r="E21435" s="17">
        <v>9024330.0</v>
      </c>
      <c r="F21435" s="17">
        <v>9342999.0</v>
      </c>
      <c r="G21435" s="17">
        <v>1.3977166E7</v>
      </c>
      <c r="H21435" s="17">
        <v>1.8051293E7</v>
      </c>
    </row>
    <row r="21436">
      <c r="A21436" s="7" t="s">
        <v>42815</v>
      </c>
      <c r="B21436" s="17" t="s">
        <v>42816</v>
      </c>
      <c r="C21436" s="17">
        <v>10.0</v>
      </c>
      <c r="D21436" s="17">
        <v>1.08513898E7</v>
      </c>
      <c r="E21436" s="17">
        <v>9024330.0</v>
      </c>
      <c r="F21436" s="17">
        <v>9342999.0</v>
      </c>
      <c r="G21436" s="17">
        <v>1.3977166E7</v>
      </c>
      <c r="H21436" s="17">
        <v>1.8051293E7</v>
      </c>
    </row>
    <row r="21437">
      <c r="A21437" s="7" t="s">
        <v>42817</v>
      </c>
      <c r="B21437" s="17" t="s">
        <v>42818</v>
      </c>
      <c r="C21437" s="17">
        <v>86.0</v>
      </c>
      <c r="D21437" s="17">
        <v>1.159175487E7</v>
      </c>
      <c r="E21437" s="17">
        <v>6564344.0</v>
      </c>
      <c r="F21437" s="17">
        <v>1.0006144E7</v>
      </c>
      <c r="G21437" s="17">
        <v>1.34906E7</v>
      </c>
      <c r="H21437" s="17">
        <v>1.9975778E7</v>
      </c>
    </row>
    <row r="21438">
      <c r="A21438" s="7" t="s">
        <v>42817</v>
      </c>
      <c r="B21438" s="17" t="s">
        <v>42818</v>
      </c>
      <c r="C21438" s="17">
        <v>86.0</v>
      </c>
      <c r="D21438" s="17">
        <v>1.159175487E7</v>
      </c>
      <c r="E21438" s="17">
        <v>6564344.0</v>
      </c>
      <c r="F21438" s="17">
        <v>1.0006144E7</v>
      </c>
      <c r="G21438" s="17">
        <v>1.34906E7</v>
      </c>
      <c r="H21438" s="17">
        <v>1.9975778E7</v>
      </c>
    </row>
    <row r="21439">
      <c r="A21439" s="7" t="s">
        <v>42819</v>
      </c>
      <c r="B21439" s="17" t="s">
        <v>42820</v>
      </c>
      <c r="C21439" s="17">
        <v>97.0</v>
      </c>
      <c r="D21439" s="17">
        <v>1.077389875E7</v>
      </c>
      <c r="E21439" s="17">
        <v>6173481.0</v>
      </c>
      <c r="F21439" s="17">
        <v>9822658.0</v>
      </c>
      <c r="G21439" s="17">
        <v>1.346087E7</v>
      </c>
      <c r="H21439" s="17">
        <v>1.9804413E7</v>
      </c>
    </row>
    <row r="21440">
      <c r="A21440" s="7" t="s">
        <v>42819</v>
      </c>
      <c r="B21440" s="17" t="s">
        <v>42820</v>
      </c>
      <c r="C21440" s="17">
        <v>97.0</v>
      </c>
      <c r="D21440" s="17">
        <v>1.077389875E7</v>
      </c>
      <c r="E21440" s="17">
        <v>6173481.0</v>
      </c>
      <c r="F21440" s="17">
        <v>9822658.0</v>
      </c>
      <c r="G21440" s="17">
        <v>1.346087E7</v>
      </c>
      <c r="H21440" s="17">
        <v>1.9804413E7</v>
      </c>
    </row>
    <row r="21441">
      <c r="A21441" s="7" t="s">
        <v>42821</v>
      </c>
      <c r="B21441" s="17" t="s">
        <v>42822</v>
      </c>
      <c r="C21441" s="17">
        <v>1.0</v>
      </c>
      <c r="D21441" s="17">
        <v>2.6879944E7</v>
      </c>
      <c r="E21441" s="17">
        <v>2.6879944E7</v>
      </c>
      <c r="F21441" s="17">
        <v>2.6879944E7</v>
      </c>
      <c r="G21441" s="17">
        <v>2.6879944E7</v>
      </c>
      <c r="H21441" s="17">
        <v>2.6879944E7</v>
      </c>
    </row>
    <row r="21442">
      <c r="A21442" s="7" t="s">
        <v>42821</v>
      </c>
      <c r="B21442" s="17" t="s">
        <v>42822</v>
      </c>
      <c r="C21442" s="17">
        <v>1.0</v>
      </c>
      <c r="D21442" s="17">
        <v>2.6879944E7</v>
      </c>
      <c r="E21442" s="17">
        <v>2.6879944E7</v>
      </c>
      <c r="F21442" s="17">
        <v>2.6879944E7</v>
      </c>
      <c r="G21442" s="17">
        <v>2.6879944E7</v>
      </c>
      <c r="H21442" s="17">
        <v>2.6879944E7</v>
      </c>
    </row>
    <row r="21443">
      <c r="A21443" s="7" t="s">
        <v>42823</v>
      </c>
      <c r="B21443" s="17" t="s">
        <v>42824</v>
      </c>
      <c r="C21443" s="17">
        <v>1.0</v>
      </c>
      <c r="D21443" s="17">
        <v>5123800.0</v>
      </c>
      <c r="E21443" s="17">
        <v>5123800.0</v>
      </c>
      <c r="F21443" s="17">
        <v>5123800.0</v>
      </c>
      <c r="G21443" s="17">
        <v>5123800.0</v>
      </c>
      <c r="H21443" s="17">
        <v>5123800.0</v>
      </c>
    </row>
    <row r="21444">
      <c r="A21444" s="7" t="s">
        <v>42823</v>
      </c>
      <c r="B21444" s="17" t="s">
        <v>42824</v>
      </c>
      <c r="C21444" s="17">
        <v>1.0</v>
      </c>
      <c r="D21444" s="17">
        <v>5123800.0</v>
      </c>
      <c r="E21444" s="17">
        <v>5123800.0</v>
      </c>
      <c r="F21444" s="17">
        <v>5123800.0</v>
      </c>
      <c r="G21444" s="17">
        <v>5123800.0</v>
      </c>
      <c r="H21444" s="17">
        <v>5123800.0</v>
      </c>
    </row>
    <row r="21445">
      <c r="A21445" s="7" t="s">
        <v>42825</v>
      </c>
      <c r="B21445" s="17" t="s">
        <v>42826</v>
      </c>
      <c r="C21445" s="17">
        <v>1.0</v>
      </c>
      <c r="D21445" s="17">
        <v>8912913.0</v>
      </c>
      <c r="E21445" s="17">
        <v>8912913.0</v>
      </c>
      <c r="F21445" s="17">
        <v>8912913.0</v>
      </c>
      <c r="G21445" s="17">
        <v>8912913.0</v>
      </c>
      <c r="H21445" s="17">
        <v>8912913.0</v>
      </c>
    </row>
    <row r="21446">
      <c r="A21446" s="7" t="s">
        <v>42825</v>
      </c>
      <c r="B21446" s="17" t="s">
        <v>42826</v>
      </c>
      <c r="C21446" s="17">
        <v>1.0</v>
      </c>
      <c r="D21446" s="17">
        <v>8912913.0</v>
      </c>
      <c r="E21446" s="17">
        <v>8912913.0</v>
      </c>
      <c r="F21446" s="17">
        <v>8912913.0</v>
      </c>
      <c r="G21446" s="17">
        <v>8912913.0</v>
      </c>
      <c r="H21446" s="17">
        <v>8912913.0</v>
      </c>
    </row>
    <row r="21447">
      <c r="A21447" s="7" t="s">
        <v>42827</v>
      </c>
      <c r="B21447" s="17" t="s">
        <v>42828</v>
      </c>
      <c r="C21447" s="17">
        <v>1.0</v>
      </c>
      <c r="D21447" s="17">
        <v>1.238815E7</v>
      </c>
      <c r="E21447" s="17">
        <v>1.238815E7</v>
      </c>
      <c r="F21447" s="17">
        <v>1.238815E7</v>
      </c>
      <c r="G21447" s="17">
        <v>1.238815E7</v>
      </c>
      <c r="H21447" s="17">
        <v>1.238815E7</v>
      </c>
    </row>
    <row r="21448">
      <c r="A21448" s="7" t="s">
        <v>42827</v>
      </c>
      <c r="B21448" s="17" t="s">
        <v>42828</v>
      </c>
      <c r="C21448" s="17">
        <v>1.0</v>
      </c>
      <c r="D21448" s="17">
        <v>1.238815E7</v>
      </c>
      <c r="E21448" s="17">
        <v>1.238815E7</v>
      </c>
      <c r="F21448" s="17">
        <v>1.238815E7</v>
      </c>
      <c r="G21448" s="17">
        <v>1.238815E7</v>
      </c>
      <c r="H21448" s="17">
        <v>1.238815E7</v>
      </c>
    </row>
    <row r="21449">
      <c r="A21449" s="7" t="s">
        <v>42829</v>
      </c>
      <c r="B21449" s="17" t="s">
        <v>42830</v>
      </c>
      <c r="C21449" s="17">
        <v>1.0</v>
      </c>
      <c r="D21449" s="17">
        <v>1.2304419E7</v>
      </c>
      <c r="E21449" s="17">
        <v>1.2304419E7</v>
      </c>
      <c r="F21449" s="17">
        <v>1.2304419E7</v>
      </c>
      <c r="G21449" s="17">
        <v>1.2304419E7</v>
      </c>
      <c r="H21449" s="17">
        <v>1.2304419E7</v>
      </c>
    </row>
    <row r="21450">
      <c r="A21450" s="7" t="s">
        <v>42829</v>
      </c>
      <c r="B21450" s="17" t="s">
        <v>42830</v>
      </c>
      <c r="C21450" s="17">
        <v>1.0</v>
      </c>
      <c r="D21450" s="17">
        <v>1.2304419E7</v>
      </c>
      <c r="E21450" s="17">
        <v>1.2304419E7</v>
      </c>
      <c r="F21450" s="17">
        <v>1.2304419E7</v>
      </c>
      <c r="G21450" s="17">
        <v>1.2304419E7</v>
      </c>
      <c r="H21450" s="17">
        <v>1.2304419E7</v>
      </c>
    </row>
    <row r="21451">
      <c r="A21451" s="7" t="s">
        <v>42831</v>
      </c>
      <c r="B21451" s="17" t="s">
        <v>42832</v>
      </c>
      <c r="C21451" s="17">
        <v>1.0</v>
      </c>
      <c r="D21451" s="17">
        <v>8007028.0</v>
      </c>
      <c r="E21451" s="17">
        <v>8007028.0</v>
      </c>
      <c r="F21451" s="17">
        <v>8007028.0</v>
      </c>
      <c r="G21451" s="17">
        <v>8007028.0</v>
      </c>
      <c r="H21451" s="17">
        <v>8007028.0</v>
      </c>
    </row>
    <row r="21452">
      <c r="A21452" s="7" t="s">
        <v>42831</v>
      </c>
      <c r="B21452" s="17" t="s">
        <v>42832</v>
      </c>
      <c r="C21452" s="17">
        <v>1.0</v>
      </c>
      <c r="D21452" s="17">
        <v>8007028.0</v>
      </c>
      <c r="E21452" s="17">
        <v>8007028.0</v>
      </c>
      <c r="F21452" s="17">
        <v>8007028.0</v>
      </c>
      <c r="G21452" s="17">
        <v>8007028.0</v>
      </c>
      <c r="H21452" s="17">
        <v>8007028.0</v>
      </c>
    </row>
    <row r="21453">
      <c r="A21453" s="7" t="s">
        <v>42833</v>
      </c>
      <c r="B21453" s="17" t="s">
        <v>42834</v>
      </c>
      <c r="C21453" s="17">
        <v>3.0</v>
      </c>
      <c r="D21453" s="17">
        <v>5953002.333</v>
      </c>
      <c r="E21453" s="17">
        <v>3548264.0</v>
      </c>
      <c r="F21453" s="17">
        <v>5656480.0</v>
      </c>
      <c r="G21453" s="17">
        <v>8654263.0</v>
      </c>
      <c r="H21453" s="17">
        <v>8654263.0</v>
      </c>
    </row>
    <row r="21454">
      <c r="A21454" s="7" t="s">
        <v>42833</v>
      </c>
      <c r="B21454" s="17" t="s">
        <v>42834</v>
      </c>
      <c r="C21454" s="17">
        <v>3.0</v>
      </c>
      <c r="D21454" s="17">
        <v>5953002.333</v>
      </c>
      <c r="E21454" s="17">
        <v>3548264.0</v>
      </c>
      <c r="F21454" s="17">
        <v>5656480.0</v>
      </c>
      <c r="G21454" s="17">
        <v>8654263.0</v>
      </c>
      <c r="H21454" s="17">
        <v>8654263.0</v>
      </c>
    </row>
    <row r="21455">
      <c r="A21455" s="7" t="s">
        <v>42835</v>
      </c>
      <c r="B21455" s="17" t="s">
        <v>42836</v>
      </c>
      <c r="C21455" s="17">
        <v>1.0</v>
      </c>
      <c r="D21455" s="17">
        <v>3.2887392E7</v>
      </c>
      <c r="E21455" s="17">
        <v>3.2887392E7</v>
      </c>
      <c r="F21455" s="17">
        <v>3.2887392E7</v>
      </c>
      <c r="G21455" s="17">
        <v>3.2887392E7</v>
      </c>
      <c r="H21455" s="17">
        <v>3.2887392E7</v>
      </c>
    </row>
    <row r="21456">
      <c r="A21456" s="7" t="s">
        <v>42835</v>
      </c>
      <c r="B21456" s="17" t="s">
        <v>42836</v>
      </c>
      <c r="C21456" s="17">
        <v>1.0</v>
      </c>
      <c r="D21456" s="17">
        <v>3.2887392E7</v>
      </c>
      <c r="E21456" s="17">
        <v>3.2887392E7</v>
      </c>
      <c r="F21456" s="17">
        <v>3.2887392E7</v>
      </c>
      <c r="G21456" s="17">
        <v>3.2887392E7</v>
      </c>
      <c r="H21456" s="17">
        <v>3.2887392E7</v>
      </c>
    </row>
    <row r="21457">
      <c r="A21457" s="7" t="s">
        <v>42837</v>
      </c>
      <c r="B21457" s="17" t="s">
        <v>42838</v>
      </c>
      <c r="C21457" s="17">
        <v>2.0</v>
      </c>
      <c r="D21457" s="17">
        <v>6915713.0</v>
      </c>
      <c r="E21457" s="17">
        <v>5407878.0</v>
      </c>
      <c r="F21457" s="17">
        <v>5407878.0</v>
      </c>
      <c r="G21457" s="17">
        <v>8423548.0</v>
      </c>
      <c r="H21457" s="17">
        <v>8423548.0</v>
      </c>
    </row>
    <row r="21458">
      <c r="A21458" s="7" t="s">
        <v>42837</v>
      </c>
      <c r="B21458" s="17" t="s">
        <v>42838</v>
      </c>
      <c r="C21458" s="17">
        <v>2.0</v>
      </c>
      <c r="D21458" s="17">
        <v>6915713.0</v>
      </c>
      <c r="E21458" s="17">
        <v>5407878.0</v>
      </c>
      <c r="F21458" s="17">
        <v>5407878.0</v>
      </c>
      <c r="G21458" s="17">
        <v>8423548.0</v>
      </c>
      <c r="H21458" s="17">
        <v>8423548.0</v>
      </c>
    </row>
    <row r="21459">
      <c r="A21459" s="7" t="s">
        <v>42839</v>
      </c>
      <c r="B21459" s="17" t="s">
        <v>42840</v>
      </c>
      <c r="C21459" s="17">
        <v>1.0</v>
      </c>
      <c r="D21459" s="17">
        <v>1.1489068E7</v>
      </c>
      <c r="E21459" s="17">
        <v>1.1489068E7</v>
      </c>
      <c r="F21459" s="17">
        <v>1.1489068E7</v>
      </c>
      <c r="G21459" s="17">
        <v>1.1489068E7</v>
      </c>
      <c r="H21459" s="17">
        <v>1.1489068E7</v>
      </c>
    </row>
    <row r="21460">
      <c r="A21460" s="7" t="s">
        <v>42839</v>
      </c>
      <c r="B21460" s="17" t="s">
        <v>42840</v>
      </c>
      <c r="C21460" s="17">
        <v>1.0</v>
      </c>
      <c r="D21460" s="17">
        <v>1.1489068E7</v>
      </c>
      <c r="E21460" s="17">
        <v>1.1489068E7</v>
      </c>
      <c r="F21460" s="17">
        <v>1.1489068E7</v>
      </c>
      <c r="G21460" s="17">
        <v>1.1489068E7</v>
      </c>
      <c r="H21460" s="17">
        <v>1.1489068E7</v>
      </c>
    </row>
    <row r="21461">
      <c r="A21461" s="7" t="s">
        <v>42841</v>
      </c>
      <c r="B21461" s="17" t="s">
        <v>42842</v>
      </c>
      <c r="C21461" s="17">
        <v>1.0</v>
      </c>
      <c r="D21461" s="17">
        <v>1.0110319E7</v>
      </c>
      <c r="E21461" s="17">
        <v>1.0110319E7</v>
      </c>
      <c r="F21461" s="17">
        <v>1.0110319E7</v>
      </c>
      <c r="G21461" s="17">
        <v>1.0110319E7</v>
      </c>
      <c r="H21461" s="17">
        <v>1.0110319E7</v>
      </c>
    </row>
    <row r="21462">
      <c r="A21462" s="7" t="s">
        <v>42841</v>
      </c>
      <c r="B21462" s="17" t="s">
        <v>42842</v>
      </c>
      <c r="C21462" s="17">
        <v>1.0</v>
      </c>
      <c r="D21462" s="17">
        <v>1.0110319E7</v>
      </c>
      <c r="E21462" s="17">
        <v>1.0110319E7</v>
      </c>
      <c r="F21462" s="17">
        <v>1.0110319E7</v>
      </c>
      <c r="G21462" s="17">
        <v>1.0110319E7</v>
      </c>
      <c r="H21462" s="17">
        <v>1.0110319E7</v>
      </c>
    </row>
    <row r="21463">
      <c r="A21463" s="7" t="s">
        <v>42843</v>
      </c>
      <c r="B21463" s="17" t="s">
        <v>42844</v>
      </c>
      <c r="C21463" s="17">
        <v>11.0</v>
      </c>
      <c r="D21463" s="17">
        <v>1.802101764E7</v>
      </c>
      <c r="E21463" s="17">
        <v>6170588.0</v>
      </c>
      <c r="F21463" s="17">
        <v>7897973.0</v>
      </c>
      <c r="G21463" s="17">
        <v>1.3609061E7</v>
      </c>
      <c r="H21463" s="17">
        <v>1.693146E7</v>
      </c>
    </row>
    <row r="21464">
      <c r="A21464" s="7" t="s">
        <v>42843</v>
      </c>
      <c r="B21464" s="17" t="s">
        <v>42844</v>
      </c>
      <c r="C21464" s="17">
        <v>11.0</v>
      </c>
      <c r="D21464" s="17">
        <v>1.802101764E7</v>
      </c>
      <c r="E21464" s="17">
        <v>6170588.0</v>
      </c>
      <c r="F21464" s="17">
        <v>7897973.0</v>
      </c>
      <c r="G21464" s="17">
        <v>1.3609061E7</v>
      </c>
      <c r="H21464" s="17">
        <v>1.693146E7</v>
      </c>
    </row>
    <row r="21465">
      <c r="A21465" s="7" t="s">
        <v>42845</v>
      </c>
      <c r="B21465" s="17" t="s">
        <v>42846</v>
      </c>
      <c r="C21465" s="17">
        <v>4.0</v>
      </c>
      <c r="D21465" s="17">
        <v>1.3862237E7</v>
      </c>
      <c r="E21465" s="17">
        <v>9352300.0</v>
      </c>
      <c r="F21465" s="17">
        <v>1.083513E7</v>
      </c>
      <c r="G21465" s="17">
        <v>1.2015386E7</v>
      </c>
      <c r="H21465" s="17">
        <v>2.3246132E7</v>
      </c>
    </row>
    <row r="21466">
      <c r="A21466" s="7" t="s">
        <v>42845</v>
      </c>
      <c r="B21466" s="17" t="s">
        <v>42846</v>
      </c>
      <c r="C21466" s="17">
        <v>4.0</v>
      </c>
      <c r="D21466" s="17">
        <v>1.3862237E7</v>
      </c>
      <c r="E21466" s="17">
        <v>9352300.0</v>
      </c>
      <c r="F21466" s="17">
        <v>1.083513E7</v>
      </c>
      <c r="G21466" s="17">
        <v>1.2015386E7</v>
      </c>
      <c r="H21466" s="17">
        <v>2.3246132E7</v>
      </c>
    </row>
    <row r="21467">
      <c r="A21467" s="7" t="s">
        <v>42847</v>
      </c>
      <c r="B21467" s="17" t="s">
        <v>42848</v>
      </c>
      <c r="C21467" s="17">
        <v>4.0</v>
      </c>
      <c r="D21467" s="17">
        <v>9637694.25</v>
      </c>
      <c r="E21467" s="17">
        <v>1454175.0</v>
      </c>
      <c r="F21467" s="17">
        <v>1.0340008E7</v>
      </c>
      <c r="G21467" s="17">
        <v>1.2614123E7</v>
      </c>
      <c r="H21467" s="17">
        <v>1.4142471E7</v>
      </c>
    </row>
    <row r="21468">
      <c r="A21468" s="7" t="s">
        <v>42847</v>
      </c>
      <c r="B21468" s="17" t="s">
        <v>42848</v>
      </c>
      <c r="C21468" s="17">
        <v>4.0</v>
      </c>
      <c r="D21468" s="17">
        <v>9637694.25</v>
      </c>
      <c r="E21468" s="17">
        <v>1454175.0</v>
      </c>
      <c r="F21468" s="17">
        <v>1.0340008E7</v>
      </c>
      <c r="G21468" s="17">
        <v>1.2614123E7</v>
      </c>
      <c r="H21468" s="17">
        <v>1.4142471E7</v>
      </c>
    </row>
    <row r="21469">
      <c r="A21469" s="7" t="s">
        <v>42849</v>
      </c>
      <c r="B21469" s="17" t="s">
        <v>42850</v>
      </c>
      <c r="C21469" s="17">
        <v>14.0</v>
      </c>
      <c r="D21469" s="17">
        <v>9696280.071</v>
      </c>
      <c r="E21469" s="17">
        <v>5612490.0</v>
      </c>
      <c r="F21469" s="17">
        <v>8806597.0</v>
      </c>
      <c r="G21469" s="17">
        <v>1.0623953E7</v>
      </c>
      <c r="H21469" s="17">
        <v>2.1552105E7</v>
      </c>
    </row>
    <row r="21470">
      <c r="A21470" s="7" t="s">
        <v>42849</v>
      </c>
      <c r="B21470" s="17" t="s">
        <v>42850</v>
      </c>
      <c r="C21470" s="17">
        <v>14.0</v>
      </c>
      <c r="D21470" s="17">
        <v>9696280.071</v>
      </c>
      <c r="E21470" s="17">
        <v>5612490.0</v>
      </c>
      <c r="F21470" s="17">
        <v>8806597.0</v>
      </c>
      <c r="G21470" s="17">
        <v>1.0623953E7</v>
      </c>
      <c r="H21470" s="17">
        <v>2.1552105E7</v>
      </c>
    </row>
    <row r="21471">
      <c r="A21471" s="7" t="s">
        <v>42851</v>
      </c>
      <c r="B21471" s="17" t="s">
        <v>42852</v>
      </c>
      <c r="C21471" s="17">
        <v>1.0</v>
      </c>
      <c r="D21471" s="17">
        <v>1.0335225E7</v>
      </c>
      <c r="E21471" s="17">
        <v>1.0335225E7</v>
      </c>
      <c r="F21471" s="17">
        <v>1.0335225E7</v>
      </c>
      <c r="G21471" s="17">
        <v>1.0335225E7</v>
      </c>
      <c r="H21471" s="17">
        <v>1.0335225E7</v>
      </c>
    </row>
    <row r="21472">
      <c r="A21472" s="7" t="s">
        <v>42851</v>
      </c>
      <c r="B21472" s="17" t="s">
        <v>42852</v>
      </c>
      <c r="C21472" s="17">
        <v>1.0</v>
      </c>
      <c r="D21472" s="17">
        <v>1.0335225E7</v>
      </c>
      <c r="E21472" s="17">
        <v>1.0335225E7</v>
      </c>
      <c r="F21472" s="17">
        <v>1.0335225E7</v>
      </c>
      <c r="G21472" s="17">
        <v>1.0335225E7</v>
      </c>
      <c r="H21472" s="17">
        <v>1.0335225E7</v>
      </c>
    </row>
    <row r="21473">
      <c r="A21473" s="7" t="s">
        <v>42853</v>
      </c>
      <c r="B21473" s="17" t="s">
        <v>42854</v>
      </c>
      <c r="C21473" s="17">
        <v>1.0</v>
      </c>
      <c r="D21473" s="17">
        <v>9897061.0</v>
      </c>
      <c r="E21473" s="17">
        <v>9897061.0</v>
      </c>
      <c r="F21473" s="17">
        <v>9897061.0</v>
      </c>
      <c r="G21473" s="17">
        <v>9897061.0</v>
      </c>
      <c r="H21473" s="17">
        <v>9897061.0</v>
      </c>
    </row>
    <row r="21474">
      <c r="A21474" s="7" t="s">
        <v>42853</v>
      </c>
      <c r="B21474" s="17" t="s">
        <v>42854</v>
      </c>
      <c r="C21474" s="17">
        <v>1.0</v>
      </c>
      <c r="D21474" s="17">
        <v>9897061.0</v>
      </c>
      <c r="E21474" s="17">
        <v>9897061.0</v>
      </c>
      <c r="F21474" s="17">
        <v>9897061.0</v>
      </c>
      <c r="G21474" s="17">
        <v>9897061.0</v>
      </c>
      <c r="H21474" s="17">
        <v>9897061.0</v>
      </c>
    </row>
    <row r="21475">
      <c r="A21475" s="7" t="s">
        <v>42855</v>
      </c>
      <c r="B21475" s="17" t="s">
        <v>42856</v>
      </c>
      <c r="C21475" s="17">
        <v>1.0</v>
      </c>
      <c r="D21475" s="17">
        <v>3124347.0</v>
      </c>
      <c r="E21475" s="17">
        <v>3124347.0</v>
      </c>
      <c r="F21475" s="17">
        <v>3124347.0</v>
      </c>
      <c r="G21475" s="17">
        <v>3124347.0</v>
      </c>
      <c r="H21475" s="17">
        <v>3124347.0</v>
      </c>
    </row>
    <row r="21476">
      <c r="A21476" s="7" t="s">
        <v>42855</v>
      </c>
      <c r="B21476" s="17" t="s">
        <v>42856</v>
      </c>
      <c r="C21476" s="17">
        <v>1.0</v>
      </c>
      <c r="D21476" s="17">
        <v>3124347.0</v>
      </c>
      <c r="E21476" s="17">
        <v>3124347.0</v>
      </c>
      <c r="F21476" s="17">
        <v>3124347.0</v>
      </c>
      <c r="G21476" s="17">
        <v>3124347.0</v>
      </c>
      <c r="H21476" s="17">
        <v>3124347.0</v>
      </c>
    </row>
    <row r="21477">
      <c r="A21477" s="7" t="s">
        <v>42857</v>
      </c>
      <c r="B21477" s="17" t="s">
        <v>42858</v>
      </c>
      <c r="C21477" s="17">
        <v>1.0</v>
      </c>
      <c r="D21477" s="17">
        <v>1.6320069E7</v>
      </c>
      <c r="E21477" s="17">
        <v>1.6320069E7</v>
      </c>
      <c r="F21477" s="17">
        <v>1.6320069E7</v>
      </c>
      <c r="G21477" s="17">
        <v>1.6320069E7</v>
      </c>
      <c r="H21477" s="17">
        <v>1.6320069E7</v>
      </c>
    </row>
    <row r="21478">
      <c r="A21478" s="7" t="s">
        <v>42857</v>
      </c>
      <c r="B21478" s="17" t="s">
        <v>42858</v>
      </c>
      <c r="C21478" s="17">
        <v>1.0</v>
      </c>
      <c r="D21478" s="17">
        <v>1.6320069E7</v>
      </c>
      <c r="E21478" s="17">
        <v>1.6320069E7</v>
      </c>
      <c r="F21478" s="17">
        <v>1.6320069E7</v>
      </c>
      <c r="G21478" s="17">
        <v>1.6320069E7</v>
      </c>
      <c r="H21478" s="17">
        <v>1.6320069E7</v>
      </c>
    </row>
    <row r="21479">
      <c r="A21479" s="7" t="s">
        <v>42859</v>
      </c>
      <c r="B21479" s="17" t="s">
        <v>42860</v>
      </c>
      <c r="C21479" s="17">
        <v>17.0</v>
      </c>
      <c r="D21479" s="17">
        <v>1.449399276E7</v>
      </c>
      <c r="E21479" s="17">
        <v>5417053.0</v>
      </c>
      <c r="F21479" s="17">
        <v>9433065.0</v>
      </c>
      <c r="G21479" s="17">
        <v>1.7505723E7</v>
      </c>
      <c r="H21479" s="17">
        <v>2.8291685E7</v>
      </c>
    </row>
    <row r="21480">
      <c r="A21480" s="7" t="s">
        <v>42859</v>
      </c>
      <c r="B21480" s="17" t="s">
        <v>42860</v>
      </c>
      <c r="C21480" s="17">
        <v>17.0</v>
      </c>
      <c r="D21480" s="17">
        <v>1.449399276E7</v>
      </c>
      <c r="E21480" s="17">
        <v>5417053.0</v>
      </c>
      <c r="F21480" s="17">
        <v>9433065.0</v>
      </c>
      <c r="G21480" s="17">
        <v>1.7505723E7</v>
      </c>
      <c r="H21480" s="17">
        <v>2.8291685E7</v>
      </c>
    </row>
    <row r="21481">
      <c r="A21481" s="7" t="s">
        <v>42861</v>
      </c>
      <c r="B21481" s="17" t="s">
        <v>42862</v>
      </c>
      <c r="C21481" s="17">
        <v>4.0</v>
      </c>
      <c r="D21481" s="17">
        <v>1.3279475E7</v>
      </c>
      <c r="E21481" s="17">
        <v>4777329.0</v>
      </c>
      <c r="F21481" s="17">
        <v>6291033.0</v>
      </c>
      <c r="G21481" s="17">
        <v>9260000.0</v>
      </c>
      <c r="H21481" s="17">
        <v>3.2789538E7</v>
      </c>
    </row>
    <row r="21482">
      <c r="A21482" s="7" t="s">
        <v>42861</v>
      </c>
      <c r="B21482" s="17" t="s">
        <v>42862</v>
      </c>
      <c r="C21482" s="17">
        <v>4.0</v>
      </c>
      <c r="D21482" s="17">
        <v>1.3279475E7</v>
      </c>
      <c r="E21482" s="17">
        <v>4777329.0</v>
      </c>
      <c r="F21482" s="17">
        <v>6291033.0</v>
      </c>
      <c r="G21482" s="17">
        <v>9260000.0</v>
      </c>
      <c r="H21482" s="17">
        <v>3.2789538E7</v>
      </c>
    </row>
    <row r="21483">
      <c r="A21483" s="7" t="s">
        <v>42863</v>
      </c>
      <c r="B21483" s="17" t="s">
        <v>42864</v>
      </c>
      <c r="C21483" s="17">
        <v>29.0</v>
      </c>
      <c r="D21483" s="17">
        <v>1.464169879E7</v>
      </c>
      <c r="E21483" s="17">
        <v>6086353.0</v>
      </c>
      <c r="F21483" s="17">
        <v>7737177.0</v>
      </c>
      <c r="G21483" s="17">
        <v>1.9850659E7</v>
      </c>
      <c r="H21483" s="17">
        <v>4.1610346E7</v>
      </c>
    </row>
    <row r="21484">
      <c r="A21484" s="7" t="s">
        <v>42863</v>
      </c>
      <c r="B21484" s="17" t="s">
        <v>42864</v>
      </c>
      <c r="C21484" s="17">
        <v>29.0</v>
      </c>
      <c r="D21484" s="17">
        <v>1.464169879E7</v>
      </c>
      <c r="E21484" s="17">
        <v>6086353.0</v>
      </c>
      <c r="F21484" s="17">
        <v>7737177.0</v>
      </c>
      <c r="G21484" s="17">
        <v>1.9850659E7</v>
      </c>
      <c r="H21484" s="17">
        <v>4.1610346E7</v>
      </c>
    </row>
    <row r="21485">
      <c r="A21485" s="7" t="s">
        <v>42865</v>
      </c>
      <c r="B21485" s="17" t="s">
        <v>42866</v>
      </c>
      <c r="C21485" s="17">
        <v>3.0</v>
      </c>
      <c r="D21485" s="17">
        <v>1.4781983E7</v>
      </c>
      <c r="E21485" s="17">
        <v>6863524.0</v>
      </c>
      <c r="F21485" s="17">
        <v>7456524.0</v>
      </c>
      <c r="G21485" s="17">
        <v>3.0025901E7</v>
      </c>
      <c r="H21485" s="17">
        <v>3.0025901E7</v>
      </c>
    </row>
    <row r="21486">
      <c r="A21486" s="7" t="s">
        <v>42865</v>
      </c>
      <c r="B21486" s="17" t="s">
        <v>42866</v>
      </c>
      <c r="C21486" s="17">
        <v>3.0</v>
      </c>
      <c r="D21486" s="17">
        <v>1.4781983E7</v>
      </c>
      <c r="E21486" s="17">
        <v>6863524.0</v>
      </c>
      <c r="F21486" s="17">
        <v>7456524.0</v>
      </c>
      <c r="G21486" s="17">
        <v>3.0025901E7</v>
      </c>
      <c r="H21486" s="17">
        <v>3.0025901E7</v>
      </c>
    </row>
    <row r="21487">
      <c r="A21487" s="7" t="s">
        <v>42867</v>
      </c>
      <c r="B21487" s="17" t="s">
        <v>42868</v>
      </c>
      <c r="C21487" s="17">
        <v>3.0</v>
      </c>
      <c r="D21487" s="17">
        <v>1.0145107E7</v>
      </c>
      <c r="E21487" s="17">
        <v>1712192.0</v>
      </c>
      <c r="F21487" s="17">
        <v>1.3438076E7</v>
      </c>
      <c r="G21487" s="17">
        <v>1.5285053E7</v>
      </c>
      <c r="H21487" s="17">
        <v>1.5285053E7</v>
      </c>
    </row>
    <row r="21488">
      <c r="A21488" s="7" t="s">
        <v>42867</v>
      </c>
      <c r="B21488" s="17" t="s">
        <v>42868</v>
      </c>
      <c r="C21488" s="17">
        <v>3.0</v>
      </c>
      <c r="D21488" s="17">
        <v>1.0145107E7</v>
      </c>
      <c r="E21488" s="17">
        <v>1712192.0</v>
      </c>
      <c r="F21488" s="17">
        <v>1.3438076E7</v>
      </c>
      <c r="G21488" s="17">
        <v>1.5285053E7</v>
      </c>
      <c r="H21488" s="17">
        <v>1.5285053E7</v>
      </c>
    </row>
    <row r="21489">
      <c r="A21489" s="7" t="s">
        <v>42869</v>
      </c>
      <c r="B21489" s="17" t="s">
        <v>42870</v>
      </c>
      <c r="C21489" s="17">
        <v>4.0</v>
      </c>
      <c r="D21489" s="17">
        <v>9008764.25</v>
      </c>
      <c r="E21489" s="17">
        <v>2033399.0</v>
      </c>
      <c r="F21489" s="17">
        <v>8672487.0</v>
      </c>
      <c r="G21489" s="17">
        <v>9244091.0</v>
      </c>
      <c r="H21489" s="17">
        <v>1.608508E7</v>
      </c>
    </row>
    <row r="21490">
      <c r="A21490" s="7" t="s">
        <v>42869</v>
      </c>
      <c r="B21490" s="17" t="s">
        <v>42870</v>
      </c>
      <c r="C21490" s="17">
        <v>4.0</v>
      </c>
      <c r="D21490" s="17">
        <v>9008764.25</v>
      </c>
      <c r="E21490" s="17">
        <v>2033399.0</v>
      </c>
      <c r="F21490" s="17">
        <v>8672487.0</v>
      </c>
      <c r="G21490" s="17">
        <v>9244091.0</v>
      </c>
      <c r="H21490" s="17">
        <v>1.608508E7</v>
      </c>
    </row>
    <row r="21491">
      <c r="A21491" s="7" t="s">
        <v>42871</v>
      </c>
      <c r="B21491" s="17" t="s">
        <v>42872</v>
      </c>
      <c r="C21491" s="17">
        <v>29.0</v>
      </c>
      <c r="D21491" s="17">
        <v>1.495793231E7</v>
      </c>
      <c r="E21491" s="17">
        <v>6081453.0</v>
      </c>
      <c r="F21491" s="17">
        <v>9405612.0</v>
      </c>
      <c r="G21491" s="17">
        <v>1.2441083E7</v>
      </c>
      <c r="H21491" s="17">
        <v>1.5048442E7</v>
      </c>
    </row>
    <row r="21492">
      <c r="A21492" s="7" t="s">
        <v>42871</v>
      </c>
      <c r="B21492" s="17" t="s">
        <v>42872</v>
      </c>
      <c r="C21492" s="17">
        <v>29.0</v>
      </c>
      <c r="D21492" s="17">
        <v>1.495793231E7</v>
      </c>
      <c r="E21492" s="17">
        <v>6081453.0</v>
      </c>
      <c r="F21492" s="17">
        <v>9405612.0</v>
      </c>
      <c r="G21492" s="17">
        <v>1.2441083E7</v>
      </c>
      <c r="H21492" s="17">
        <v>1.5048442E7</v>
      </c>
    </row>
    <row r="21493">
      <c r="A21493" s="7" t="s">
        <v>42873</v>
      </c>
      <c r="B21493" s="17" t="s">
        <v>42874</v>
      </c>
      <c r="C21493" s="17">
        <v>1.0</v>
      </c>
      <c r="D21493" s="17">
        <v>2307478.0</v>
      </c>
      <c r="E21493" s="17">
        <v>2307478.0</v>
      </c>
      <c r="F21493" s="17">
        <v>2307478.0</v>
      </c>
      <c r="G21493" s="17">
        <v>2307478.0</v>
      </c>
      <c r="H21493" s="17">
        <v>2307478.0</v>
      </c>
    </row>
    <row r="21494">
      <c r="A21494" s="7" t="s">
        <v>42873</v>
      </c>
      <c r="B21494" s="17" t="s">
        <v>42874</v>
      </c>
      <c r="C21494" s="17">
        <v>1.0</v>
      </c>
      <c r="D21494" s="17">
        <v>2307478.0</v>
      </c>
      <c r="E21494" s="17">
        <v>2307478.0</v>
      </c>
      <c r="F21494" s="17">
        <v>2307478.0</v>
      </c>
      <c r="G21494" s="17">
        <v>2307478.0</v>
      </c>
      <c r="H21494" s="17">
        <v>2307478.0</v>
      </c>
    </row>
    <row r="21495">
      <c r="A21495" s="7" t="s">
        <v>42875</v>
      </c>
      <c r="B21495" s="17" t="s">
        <v>42876</v>
      </c>
      <c r="C21495" s="17">
        <v>27.0</v>
      </c>
      <c r="D21495" s="17">
        <v>1.422406144E7</v>
      </c>
      <c r="E21495" s="17">
        <v>5193900.0</v>
      </c>
      <c r="F21495" s="17">
        <v>6517185.0</v>
      </c>
      <c r="G21495" s="17">
        <v>1.2838711E7</v>
      </c>
      <c r="H21495" s="17">
        <v>1.6197196E7</v>
      </c>
    </row>
    <row r="21496">
      <c r="A21496" s="7" t="s">
        <v>42875</v>
      </c>
      <c r="B21496" s="17" t="s">
        <v>42876</v>
      </c>
      <c r="C21496" s="17">
        <v>27.0</v>
      </c>
      <c r="D21496" s="17">
        <v>1.422406144E7</v>
      </c>
      <c r="E21496" s="17">
        <v>5193900.0</v>
      </c>
      <c r="F21496" s="17">
        <v>6517185.0</v>
      </c>
      <c r="G21496" s="17">
        <v>1.2838711E7</v>
      </c>
      <c r="H21496" s="17">
        <v>1.6197196E7</v>
      </c>
    </row>
    <row r="21497">
      <c r="A21497" s="7" t="s">
        <v>42877</v>
      </c>
      <c r="B21497" s="17" t="s">
        <v>42878</v>
      </c>
      <c r="C21497" s="17">
        <v>16.0</v>
      </c>
      <c r="D21497" s="17">
        <v>1.245421325E7</v>
      </c>
      <c r="E21497" s="17">
        <v>5718699.0</v>
      </c>
      <c r="F21497" s="17">
        <v>1.050072E7</v>
      </c>
      <c r="G21497" s="17">
        <v>1.8356103E7</v>
      </c>
      <c r="H21497" s="17">
        <v>2.2219063E7</v>
      </c>
    </row>
    <row r="21498">
      <c r="A21498" s="7" t="s">
        <v>42877</v>
      </c>
      <c r="B21498" s="17" t="s">
        <v>42878</v>
      </c>
      <c r="C21498" s="17">
        <v>16.0</v>
      </c>
      <c r="D21498" s="17">
        <v>1.245421325E7</v>
      </c>
      <c r="E21498" s="17">
        <v>5718699.0</v>
      </c>
      <c r="F21498" s="17">
        <v>1.050072E7</v>
      </c>
      <c r="G21498" s="17">
        <v>1.8356103E7</v>
      </c>
      <c r="H21498" s="17">
        <v>2.2219063E7</v>
      </c>
    </row>
    <row r="21499">
      <c r="A21499" s="7" t="s">
        <v>42879</v>
      </c>
      <c r="B21499" s="17" t="s">
        <v>42880</v>
      </c>
      <c r="C21499" s="17">
        <v>12.0</v>
      </c>
      <c r="D21499" s="17">
        <v>7992235.167</v>
      </c>
      <c r="E21499" s="17">
        <v>2763132.0</v>
      </c>
      <c r="F21499" s="17">
        <v>6072352.0</v>
      </c>
      <c r="G21499" s="17">
        <v>1.0615678E7</v>
      </c>
      <c r="H21499" s="17">
        <v>1.71292E7</v>
      </c>
    </row>
    <row r="21500">
      <c r="A21500" s="7" t="s">
        <v>42879</v>
      </c>
      <c r="B21500" s="17" t="s">
        <v>42880</v>
      </c>
      <c r="C21500" s="17">
        <v>12.0</v>
      </c>
      <c r="D21500" s="17">
        <v>7992235.167</v>
      </c>
      <c r="E21500" s="17">
        <v>2763132.0</v>
      </c>
      <c r="F21500" s="17">
        <v>6072352.0</v>
      </c>
      <c r="G21500" s="17">
        <v>1.0615678E7</v>
      </c>
      <c r="H21500" s="17">
        <v>1.71292E7</v>
      </c>
    </row>
    <row r="21501">
      <c r="A21501" s="7" t="s">
        <v>42881</v>
      </c>
      <c r="B21501" s="17" t="s">
        <v>42882</v>
      </c>
      <c r="C21501" s="17">
        <v>3.0</v>
      </c>
      <c r="D21501" s="17">
        <v>1.7991373E7</v>
      </c>
      <c r="E21501" s="17">
        <v>1.303763E7</v>
      </c>
      <c r="F21501" s="17">
        <v>1.7235234E7</v>
      </c>
      <c r="G21501" s="17">
        <v>2.3701255E7</v>
      </c>
      <c r="H21501" s="17">
        <v>2.3701255E7</v>
      </c>
    </row>
    <row r="21502">
      <c r="A21502" s="7" t="s">
        <v>42881</v>
      </c>
      <c r="B21502" s="17" t="s">
        <v>42882</v>
      </c>
      <c r="C21502" s="17">
        <v>3.0</v>
      </c>
      <c r="D21502" s="17">
        <v>1.7991373E7</v>
      </c>
      <c r="E21502" s="17">
        <v>1.303763E7</v>
      </c>
      <c r="F21502" s="17">
        <v>1.7235234E7</v>
      </c>
      <c r="G21502" s="17">
        <v>2.3701255E7</v>
      </c>
      <c r="H21502" s="17">
        <v>2.3701255E7</v>
      </c>
    </row>
    <row r="21503">
      <c r="A21503" s="7" t="s">
        <v>42883</v>
      </c>
      <c r="B21503" s="17" t="s">
        <v>42884</v>
      </c>
      <c r="C21503" s="17">
        <v>6.0</v>
      </c>
      <c r="D21503" s="17">
        <v>9409364.167</v>
      </c>
      <c r="E21503" s="17">
        <v>6216434.0</v>
      </c>
      <c r="F21503" s="17">
        <v>8555854.0</v>
      </c>
      <c r="G21503" s="17">
        <v>1.1353599E7</v>
      </c>
      <c r="H21503" s="17">
        <v>1.681889E7</v>
      </c>
    </row>
    <row r="21504">
      <c r="A21504" s="7" t="s">
        <v>42883</v>
      </c>
      <c r="B21504" s="17" t="s">
        <v>42884</v>
      </c>
      <c r="C21504" s="17">
        <v>6.0</v>
      </c>
      <c r="D21504" s="17">
        <v>9409364.167</v>
      </c>
      <c r="E21504" s="17">
        <v>6216434.0</v>
      </c>
      <c r="F21504" s="17">
        <v>8555854.0</v>
      </c>
      <c r="G21504" s="17">
        <v>1.1353599E7</v>
      </c>
      <c r="H21504" s="17">
        <v>1.681889E7</v>
      </c>
    </row>
    <row r="21505">
      <c r="A21505" s="7" t="s">
        <v>42885</v>
      </c>
      <c r="B21505" s="17" t="s">
        <v>42886</v>
      </c>
      <c r="C21505" s="17">
        <v>30.0</v>
      </c>
      <c r="D21505" s="17">
        <v>1.367369617E7</v>
      </c>
      <c r="E21505" s="17">
        <v>4798426.0</v>
      </c>
      <c r="F21505" s="17">
        <v>9512165.0</v>
      </c>
      <c r="G21505" s="17">
        <v>1.4800382E7</v>
      </c>
      <c r="H21505" s="17">
        <v>2.5341735E7</v>
      </c>
    </row>
    <row r="21506">
      <c r="A21506" s="7" t="s">
        <v>42885</v>
      </c>
      <c r="B21506" s="17" t="s">
        <v>42886</v>
      </c>
      <c r="C21506" s="17">
        <v>30.0</v>
      </c>
      <c r="D21506" s="17">
        <v>1.367369617E7</v>
      </c>
      <c r="E21506" s="17">
        <v>4798426.0</v>
      </c>
      <c r="F21506" s="17">
        <v>9512165.0</v>
      </c>
      <c r="G21506" s="17">
        <v>1.4800382E7</v>
      </c>
      <c r="H21506" s="17">
        <v>2.5341735E7</v>
      </c>
    </row>
    <row r="21507">
      <c r="A21507" s="7" t="s">
        <v>42887</v>
      </c>
      <c r="B21507" s="17" t="s">
        <v>42888</v>
      </c>
      <c r="C21507" s="17">
        <v>16.0</v>
      </c>
      <c r="D21507" s="17">
        <v>1.506354944E7</v>
      </c>
      <c r="E21507" s="17">
        <v>7614671.0</v>
      </c>
      <c r="F21507" s="17">
        <v>1.059558E7</v>
      </c>
      <c r="G21507" s="17">
        <v>1.5644166E7</v>
      </c>
      <c r="H21507" s="17">
        <v>3.9544066E7</v>
      </c>
    </row>
    <row r="21508">
      <c r="A21508" s="7" t="s">
        <v>42887</v>
      </c>
      <c r="B21508" s="17" t="s">
        <v>42888</v>
      </c>
      <c r="C21508" s="17">
        <v>16.0</v>
      </c>
      <c r="D21508" s="17">
        <v>1.506354944E7</v>
      </c>
      <c r="E21508" s="17">
        <v>7614671.0</v>
      </c>
      <c r="F21508" s="17">
        <v>1.059558E7</v>
      </c>
      <c r="G21508" s="17">
        <v>1.5644166E7</v>
      </c>
      <c r="H21508" s="17">
        <v>3.9544066E7</v>
      </c>
    </row>
    <row r="21509">
      <c r="A21509" s="7" t="s">
        <v>42889</v>
      </c>
      <c r="B21509" s="17" t="s">
        <v>42890</v>
      </c>
      <c r="C21509" s="17">
        <v>3.0</v>
      </c>
      <c r="D21509" s="17">
        <v>7205783.667</v>
      </c>
      <c r="E21509" s="17">
        <v>3535720.0</v>
      </c>
      <c r="F21509" s="17">
        <v>7537650.0</v>
      </c>
      <c r="G21509" s="17">
        <v>1.0543981E7</v>
      </c>
      <c r="H21509" s="17">
        <v>1.0543981E7</v>
      </c>
    </row>
    <row r="21510">
      <c r="A21510" s="7" t="s">
        <v>42889</v>
      </c>
      <c r="B21510" s="17" t="s">
        <v>42890</v>
      </c>
      <c r="C21510" s="17">
        <v>3.0</v>
      </c>
      <c r="D21510" s="17">
        <v>7205783.667</v>
      </c>
      <c r="E21510" s="17">
        <v>3535720.0</v>
      </c>
      <c r="F21510" s="17">
        <v>7537650.0</v>
      </c>
      <c r="G21510" s="17">
        <v>1.0543981E7</v>
      </c>
      <c r="H21510" s="17">
        <v>1.0543981E7</v>
      </c>
    </row>
    <row r="21511">
      <c r="A21511" s="7" t="s">
        <v>42891</v>
      </c>
      <c r="B21511" s="17" t="s">
        <v>42892</v>
      </c>
      <c r="C21511" s="17">
        <v>2.0</v>
      </c>
      <c r="D21511" s="17">
        <v>5627535.5</v>
      </c>
      <c r="E21511" s="17">
        <v>4476500.0</v>
      </c>
      <c r="F21511" s="17">
        <v>4476500.0</v>
      </c>
      <c r="G21511" s="17">
        <v>6778571.0</v>
      </c>
      <c r="H21511" s="17">
        <v>6778571.0</v>
      </c>
    </row>
    <row r="21512">
      <c r="A21512" s="7" t="s">
        <v>42891</v>
      </c>
      <c r="B21512" s="17" t="s">
        <v>42892</v>
      </c>
      <c r="C21512" s="17">
        <v>2.0</v>
      </c>
      <c r="D21512" s="17">
        <v>5627535.5</v>
      </c>
      <c r="E21512" s="17">
        <v>4476500.0</v>
      </c>
      <c r="F21512" s="17">
        <v>4476500.0</v>
      </c>
      <c r="G21512" s="17">
        <v>6778571.0</v>
      </c>
      <c r="H21512" s="17">
        <v>6778571.0</v>
      </c>
    </row>
    <row r="21513">
      <c r="A21513" s="7" t="s">
        <v>42893</v>
      </c>
      <c r="B21513" s="17" t="s">
        <v>42894</v>
      </c>
      <c r="C21513" s="17">
        <v>2.0</v>
      </c>
      <c r="D21513" s="17">
        <v>1.64608375E7</v>
      </c>
      <c r="E21513" s="17">
        <v>1.5130317E7</v>
      </c>
      <c r="F21513" s="17">
        <v>1.5130317E7</v>
      </c>
      <c r="G21513" s="17">
        <v>1.7791358E7</v>
      </c>
      <c r="H21513" s="17">
        <v>1.7791358E7</v>
      </c>
    </row>
    <row r="21514">
      <c r="A21514" s="7" t="s">
        <v>42893</v>
      </c>
      <c r="B21514" s="17" t="s">
        <v>42894</v>
      </c>
      <c r="C21514" s="17">
        <v>2.0</v>
      </c>
      <c r="D21514" s="17">
        <v>1.64608375E7</v>
      </c>
      <c r="E21514" s="17">
        <v>1.5130317E7</v>
      </c>
      <c r="F21514" s="17">
        <v>1.5130317E7</v>
      </c>
      <c r="G21514" s="17">
        <v>1.7791358E7</v>
      </c>
      <c r="H21514" s="17">
        <v>1.7791358E7</v>
      </c>
    </row>
    <row r="21515">
      <c r="A21515" s="7" t="s">
        <v>42895</v>
      </c>
      <c r="B21515" s="17" t="s">
        <v>42896</v>
      </c>
      <c r="C21515" s="17">
        <v>1.0</v>
      </c>
      <c r="D21515" s="17">
        <v>6916290.0</v>
      </c>
      <c r="E21515" s="17">
        <v>6916290.0</v>
      </c>
      <c r="F21515" s="17">
        <v>6916290.0</v>
      </c>
      <c r="G21515" s="17">
        <v>6916290.0</v>
      </c>
      <c r="H21515" s="17">
        <v>6916290.0</v>
      </c>
    </row>
    <row r="21516">
      <c r="A21516" s="7" t="s">
        <v>42895</v>
      </c>
      <c r="B21516" s="17" t="s">
        <v>42896</v>
      </c>
      <c r="C21516" s="17">
        <v>1.0</v>
      </c>
      <c r="D21516" s="17">
        <v>6916290.0</v>
      </c>
      <c r="E21516" s="17">
        <v>6916290.0</v>
      </c>
      <c r="F21516" s="17">
        <v>6916290.0</v>
      </c>
      <c r="G21516" s="17">
        <v>6916290.0</v>
      </c>
      <c r="H21516" s="17">
        <v>6916290.0</v>
      </c>
    </row>
    <row r="21517">
      <c r="A21517" s="7" t="s">
        <v>42897</v>
      </c>
      <c r="B21517" s="17" t="s">
        <v>42898</v>
      </c>
      <c r="C21517" s="17">
        <v>15.0</v>
      </c>
      <c r="D21517" s="17">
        <v>8814840.8</v>
      </c>
      <c r="E21517" s="17">
        <v>4437717.0</v>
      </c>
      <c r="F21517" s="17">
        <v>7410704.0</v>
      </c>
      <c r="G21517" s="17">
        <v>1.3966101E7</v>
      </c>
      <c r="H21517" s="17">
        <v>1.4609801E7</v>
      </c>
    </row>
    <row r="21518">
      <c r="A21518" s="7" t="s">
        <v>42897</v>
      </c>
      <c r="B21518" s="17" t="s">
        <v>42898</v>
      </c>
      <c r="C21518" s="17">
        <v>15.0</v>
      </c>
      <c r="D21518" s="17">
        <v>8814840.8</v>
      </c>
      <c r="E21518" s="17">
        <v>4437717.0</v>
      </c>
      <c r="F21518" s="17">
        <v>7410704.0</v>
      </c>
      <c r="G21518" s="17">
        <v>1.3966101E7</v>
      </c>
      <c r="H21518" s="17">
        <v>1.4609801E7</v>
      </c>
    </row>
    <row r="21519">
      <c r="A21519" s="7" t="s">
        <v>42899</v>
      </c>
      <c r="B21519" s="17" t="s">
        <v>42900</v>
      </c>
      <c r="C21519" s="17">
        <v>8.0</v>
      </c>
      <c r="D21519" s="17">
        <v>1.3578299E7</v>
      </c>
      <c r="E21519" s="17">
        <v>4482479.0</v>
      </c>
      <c r="F21519" s="17">
        <v>7306379.0</v>
      </c>
      <c r="G21519" s="17">
        <v>1.4889282E7</v>
      </c>
      <c r="H21519" s="17">
        <v>4.0807767E7</v>
      </c>
    </row>
    <row r="21520">
      <c r="A21520" s="7" t="s">
        <v>42899</v>
      </c>
      <c r="B21520" s="17" t="s">
        <v>42900</v>
      </c>
      <c r="C21520" s="17">
        <v>8.0</v>
      </c>
      <c r="D21520" s="17">
        <v>1.3578299E7</v>
      </c>
      <c r="E21520" s="17">
        <v>4482479.0</v>
      </c>
      <c r="F21520" s="17">
        <v>7306379.0</v>
      </c>
      <c r="G21520" s="17">
        <v>1.4889282E7</v>
      </c>
      <c r="H21520" s="17">
        <v>4.0807767E7</v>
      </c>
    </row>
    <row r="21521">
      <c r="A21521" s="7" t="s">
        <v>42901</v>
      </c>
      <c r="B21521" s="17" t="s">
        <v>42902</v>
      </c>
      <c r="C21521" s="17">
        <v>5.0</v>
      </c>
      <c r="D21521" s="17">
        <v>1.35257034E7</v>
      </c>
      <c r="E21521" s="17">
        <v>4847844.0</v>
      </c>
      <c r="F21521" s="17">
        <v>1.816843E7</v>
      </c>
      <c r="G21521" s="17">
        <v>1.930265E7</v>
      </c>
      <c r="H21521" s="17">
        <v>2.4219625E7</v>
      </c>
    </row>
    <row r="21522">
      <c r="A21522" s="7" t="s">
        <v>42901</v>
      </c>
      <c r="B21522" s="17" t="s">
        <v>42902</v>
      </c>
      <c r="C21522" s="17">
        <v>5.0</v>
      </c>
      <c r="D21522" s="17">
        <v>1.35257034E7</v>
      </c>
      <c r="E21522" s="17">
        <v>4847844.0</v>
      </c>
      <c r="F21522" s="17">
        <v>1.816843E7</v>
      </c>
      <c r="G21522" s="17">
        <v>1.930265E7</v>
      </c>
      <c r="H21522" s="17">
        <v>2.4219625E7</v>
      </c>
    </row>
    <row r="21523">
      <c r="A21523" s="7" t="s">
        <v>42903</v>
      </c>
      <c r="B21523" s="17" t="s">
        <v>42904</v>
      </c>
      <c r="C21523" s="17">
        <v>4.0</v>
      </c>
      <c r="D21523" s="17">
        <v>1.398652975E7</v>
      </c>
      <c r="E21523" s="17">
        <v>4280630.0</v>
      </c>
      <c r="F21523" s="17">
        <v>7216700.0</v>
      </c>
      <c r="G21523" s="17">
        <v>1.7348689E7</v>
      </c>
      <c r="H21523" s="17">
        <v>2.71001E7</v>
      </c>
    </row>
    <row r="21524">
      <c r="A21524" s="7" t="s">
        <v>42903</v>
      </c>
      <c r="B21524" s="17" t="s">
        <v>42904</v>
      </c>
      <c r="C21524" s="17">
        <v>4.0</v>
      </c>
      <c r="D21524" s="17">
        <v>1.398652975E7</v>
      </c>
      <c r="E21524" s="17">
        <v>4280630.0</v>
      </c>
      <c r="F21524" s="17">
        <v>7216700.0</v>
      </c>
      <c r="G21524" s="17">
        <v>1.7348689E7</v>
      </c>
      <c r="H21524" s="17">
        <v>2.71001E7</v>
      </c>
    </row>
    <row r="21525">
      <c r="A21525" s="7" t="s">
        <v>42905</v>
      </c>
      <c r="B21525" s="17" t="s">
        <v>42906</v>
      </c>
      <c r="C21525" s="17">
        <v>2.0</v>
      </c>
      <c r="D21525" s="17">
        <v>1.9641E7</v>
      </c>
      <c r="E21525" s="17">
        <v>1.85964E7</v>
      </c>
      <c r="F21525" s="17">
        <v>1.85964E7</v>
      </c>
      <c r="G21525" s="17">
        <v>2.06856E7</v>
      </c>
      <c r="H21525" s="17">
        <v>2.06856E7</v>
      </c>
    </row>
    <row r="21526">
      <c r="A21526" s="7" t="s">
        <v>42905</v>
      </c>
      <c r="B21526" s="17" t="s">
        <v>42906</v>
      </c>
      <c r="C21526" s="17">
        <v>2.0</v>
      </c>
      <c r="D21526" s="17">
        <v>1.9641E7</v>
      </c>
      <c r="E21526" s="17">
        <v>1.85964E7</v>
      </c>
      <c r="F21526" s="17">
        <v>1.85964E7</v>
      </c>
      <c r="G21526" s="17">
        <v>2.06856E7</v>
      </c>
      <c r="H21526" s="17">
        <v>2.06856E7</v>
      </c>
    </row>
    <row r="21527">
      <c r="A21527" s="7" t="s">
        <v>42907</v>
      </c>
      <c r="B21527" s="17" t="s">
        <v>42908</v>
      </c>
      <c r="C21527" s="17">
        <v>26.0</v>
      </c>
      <c r="D21527" s="17">
        <v>1.336093854E7</v>
      </c>
      <c r="E21527" s="17">
        <v>4855622.0</v>
      </c>
      <c r="F21527" s="17">
        <v>7844604.0</v>
      </c>
      <c r="G21527" s="17">
        <v>1.3805323E7</v>
      </c>
      <c r="H21527" s="17">
        <v>2.6750873E7</v>
      </c>
    </row>
    <row r="21528">
      <c r="A21528" s="7" t="s">
        <v>42907</v>
      </c>
      <c r="B21528" s="17" t="s">
        <v>42908</v>
      </c>
      <c r="C21528" s="17">
        <v>26.0</v>
      </c>
      <c r="D21528" s="17">
        <v>1.336093854E7</v>
      </c>
      <c r="E21528" s="17">
        <v>4855622.0</v>
      </c>
      <c r="F21528" s="17">
        <v>7844604.0</v>
      </c>
      <c r="G21528" s="17">
        <v>1.3805323E7</v>
      </c>
      <c r="H21528" s="17">
        <v>2.6750873E7</v>
      </c>
    </row>
    <row r="21529">
      <c r="A21529" s="7" t="s">
        <v>42909</v>
      </c>
      <c r="B21529" s="17" t="s">
        <v>42910</v>
      </c>
      <c r="C21529" s="17">
        <v>13.0</v>
      </c>
      <c r="D21529" s="17">
        <v>9938768.231</v>
      </c>
      <c r="E21529" s="17">
        <v>3222007.0</v>
      </c>
      <c r="F21529" s="17">
        <v>6882705.0</v>
      </c>
      <c r="G21529" s="17">
        <v>9414806.0</v>
      </c>
      <c r="H21529" s="17">
        <v>2.3410367E7</v>
      </c>
    </row>
    <row r="21530">
      <c r="A21530" s="7" t="s">
        <v>42909</v>
      </c>
      <c r="B21530" s="17" t="s">
        <v>42910</v>
      </c>
      <c r="C21530" s="17">
        <v>13.0</v>
      </c>
      <c r="D21530" s="17">
        <v>9938768.231</v>
      </c>
      <c r="E21530" s="17">
        <v>3222007.0</v>
      </c>
      <c r="F21530" s="17">
        <v>6882705.0</v>
      </c>
      <c r="G21530" s="17">
        <v>9414806.0</v>
      </c>
      <c r="H21530" s="17">
        <v>2.3410367E7</v>
      </c>
    </row>
    <row r="21531">
      <c r="A21531" s="7" t="s">
        <v>42911</v>
      </c>
      <c r="B21531" s="17" t="s">
        <v>42912</v>
      </c>
      <c r="C21531" s="17">
        <v>20.0</v>
      </c>
      <c r="D21531" s="17">
        <v>2.61559775E7</v>
      </c>
      <c r="E21531" s="17">
        <v>5598115.0</v>
      </c>
      <c r="F21531" s="17">
        <v>1.522684E7</v>
      </c>
      <c r="G21531" s="17">
        <v>3.4307322E7</v>
      </c>
      <c r="H21531" s="17">
        <v>4.8592245E7</v>
      </c>
    </row>
    <row r="21532">
      <c r="A21532" s="7" t="s">
        <v>42911</v>
      </c>
      <c r="B21532" s="17" t="s">
        <v>42912</v>
      </c>
      <c r="C21532" s="17">
        <v>20.0</v>
      </c>
      <c r="D21532" s="17">
        <v>2.61559775E7</v>
      </c>
      <c r="E21532" s="17">
        <v>5598115.0</v>
      </c>
      <c r="F21532" s="17">
        <v>1.522684E7</v>
      </c>
      <c r="G21532" s="17">
        <v>3.4307322E7</v>
      </c>
      <c r="H21532" s="17">
        <v>4.8592245E7</v>
      </c>
    </row>
    <row r="21533">
      <c r="A21533" s="7" t="s">
        <v>42913</v>
      </c>
      <c r="B21533" s="17" t="s">
        <v>42914</v>
      </c>
      <c r="C21533" s="17">
        <v>26.0</v>
      </c>
      <c r="D21533" s="17">
        <v>2.461359888E7</v>
      </c>
      <c r="E21533" s="17">
        <v>9884987.0</v>
      </c>
      <c r="F21533" s="17">
        <v>2.0471597E7</v>
      </c>
      <c r="G21533" s="17">
        <v>2.4917809E7</v>
      </c>
      <c r="H21533" s="17">
        <v>5.7097135E7</v>
      </c>
    </row>
    <row r="21534">
      <c r="A21534" s="7" t="s">
        <v>42913</v>
      </c>
      <c r="B21534" s="17" t="s">
        <v>42914</v>
      </c>
      <c r="C21534" s="17">
        <v>26.0</v>
      </c>
      <c r="D21534" s="17">
        <v>2.461359888E7</v>
      </c>
      <c r="E21534" s="17">
        <v>9884987.0</v>
      </c>
      <c r="F21534" s="17">
        <v>2.0471597E7</v>
      </c>
      <c r="G21534" s="17">
        <v>2.4917809E7</v>
      </c>
      <c r="H21534" s="17">
        <v>5.7097135E7</v>
      </c>
    </row>
    <row r="21535">
      <c r="A21535" s="7" t="s">
        <v>42915</v>
      </c>
      <c r="B21535" s="17" t="s">
        <v>42916</v>
      </c>
      <c r="C21535" s="17">
        <v>3.0</v>
      </c>
      <c r="D21535" s="17">
        <v>2.5450061E7</v>
      </c>
      <c r="E21535" s="17">
        <v>1.1462099E7</v>
      </c>
      <c r="F21535" s="17">
        <v>1.5108542E7</v>
      </c>
      <c r="G21535" s="17">
        <v>4.9779542E7</v>
      </c>
      <c r="H21535" s="17">
        <v>4.9779542E7</v>
      </c>
    </row>
    <row r="21536">
      <c r="A21536" s="7" t="s">
        <v>42915</v>
      </c>
      <c r="B21536" s="17" t="s">
        <v>42916</v>
      </c>
      <c r="C21536" s="17">
        <v>3.0</v>
      </c>
      <c r="D21536" s="17">
        <v>2.5450061E7</v>
      </c>
      <c r="E21536" s="17">
        <v>1.1462099E7</v>
      </c>
      <c r="F21536" s="17">
        <v>1.5108542E7</v>
      </c>
      <c r="G21536" s="17">
        <v>4.9779542E7</v>
      </c>
      <c r="H21536" s="17">
        <v>4.9779542E7</v>
      </c>
    </row>
    <row r="21537">
      <c r="A21537" s="7" t="s">
        <v>42917</v>
      </c>
      <c r="B21537" s="17" t="s">
        <v>42918</v>
      </c>
      <c r="C21537" s="17">
        <v>10.0</v>
      </c>
      <c r="D21537" s="17">
        <v>1.30700774E7</v>
      </c>
      <c r="E21537" s="17">
        <v>4519817.0</v>
      </c>
      <c r="F21537" s="17">
        <v>1.0733784E7</v>
      </c>
      <c r="G21537" s="17">
        <v>1.596942E7</v>
      </c>
      <c r="H21537" s="17">
        <v>2.8262867E7</v>
      </c>
    </row>
    <row r="21538">
      <c r="A21538" s="7" t="s">
        <v>42917</v>
      </c>
      <c r="B21538" s="17" t="s">
        <v>42918</v>
      </c>
      <c r="C21538" s="17">
        <v>10.0</v>
      </c>
      <c r="D21538" s="17">
        <v>1.30700774E7</v>
      </c>
      <c r="E21538" s="17">
        <v>4519817.0</v>
      </c>
      <c r="F21538" s="17">
        <v>1.0733784E7</v>
      </c>
      <c r="G21538" s="17">
        <v>1.596942E7</v>
      </c>
      <c r="H21538" s="17">
        <v>2.8262867E7</v>
      </c>
    </row>
    <row r="21539">
      <c r="A21539" s="7" t="s">
        <v>42919</v>
      </c>
      <c r="B21539" s="17" t="s">
        <v>42920</v>
      </c>
      <c r="C21539" s="17">
        <v>4.0</v>
      </c>
      <c r="D21539" s="17">
        <v>1.3601572E7</v>
      </c>
      <c r="E21539" s="17">
        <v>4801623.0</v>
      </c>
      <c r="F21539" s="17">
        <v>5387897.0</v>
      </c>
      <c r="G21539" s="17">
        <v>1.3985945E7</v>
      </c>
      <c r="H21539" s="17">
        <v>3.0230823E7</v>
      </c>
    </row>
    <row r="21540">
      <c r="A21540" s="7" t="s">
        <v>42919</v>
      </c>
      <c r="B21540" s="17" t="s">
        <v>42920</v>
      </c>
      <c r="C21540" s="17">
        <v>4.0</v>
      </c>
      <c r="D21540" s="17">
        <v>1.3601572E7</v>
      </c>
      <c r="E21540" s="17">
        <v>4801623.0</v>
      </c>
      <c r="F21540" s="17">
        <v>5387897.0</v>
      </c>
      <c r="G21540" s="17">
        <v>1.3985945E7</v>
      </c>
      <c r="H21540" s="17">
        <v>3.0230823E7</v>
      </c>
    </row>
    <row r="21541">
      <c r="A21541" s="7" t="s">
        <v>42921</v>
      </c>
      <c r="B21541" s="17" t="s">
        <v>42922</v>
      </c>
      <c r="C21541" s="17">
        <v>1.0</v>
      </c>
      <c r="D21541" s="17">
        <v>9.6203201E7</v>
      </c>
      <c r="E21541" s="17">
        <v>9.6203201E7</v>
      </c>
      <c r="F21541" s="17">
        <v>9.6203201E7</v>
      </c>
      <c r="G21541" s="17">
        <v>9.6203201E7</v>
      </c>
      <c r="H21541" s="17">
        <v>9.6203201E7</v>
      </c>
    </row>
    <row r="21542">
      <c r="A21542" s="7" t="s">
        <v>42921</v>
      </c>
      <c r="B21542" s="17" t="s">
        <v>42922</v>
      </c>
      <c r="C21542" s="17">
        <v>1.0</v>
      </c>
      <c r="D21542" s="17">
        <v>9.6203201E7</v>
      </c>
      <c r="E21542" s="17">
        <v>9.6203201E7</v>
      </c>
      <c r="F21542" s="17">
        <v>9.6203201E7</v>
      </c>
      <c r="G21542" s="17">
        <v>9.6203201E7</v>
      </c>
      <c r="H21542" s="17">
        <v>9.6203201E7</v>
      </c>
    </row>
    <row r="21543">
      <c r="A21543" s="7" t="s">
        <v>42923</v>
      </c>
      <c r="B21543" s="17" t="s">
        <v>42924</v>
      </c>
      <c r="C21543" s="17">
        <v>2.0</v>
      </c>
      <c r="D21543" s="17">
        <v>7673673.5</v>
      </c>
      <c r="E21543" s="17">
        <v>7464279.0</v>
      </c>
      <c r="F21543" s="17">
        <v>7464279.0</v>
      </c>
      <c r="G21543" s="17">
        <v>7883068.0</v>
      </c>
      <c r="H21543" s="17">
        <v>7883068.0</v>
      </c>
    </row>
    <row r="21544">
      <c r="A21544" s="7" t="s">
        <v>42923</v>
      </c>
      <c r="B21544" s="17" t="s">
        <v>42924</v>
      </c>
      <c r="C21544" s="17">
        <v>2.0</v>
      </c>
      <c r="D21544" s="17">
        <v>7673673.5</v>
      </c>
      <c r="E21544" s="17">
        <v>7464279.0</v>
      </c>
      <c r="F21544" s="17">
        <v>7464279.0</v>
      </c>
      <c r="G21544" s="17">
        <v>7883068.0</v>
      </c>
      <c r="H21544" s="17">
        <v>7883068.0</v>
      </c>
    </row>
    <row r="21545">
      <c r="A21545" s="7" t="s">
        <v>42925</v>
      </c>
      <c r="B21545" s="17" t="s">
        <v>42926</v>
      </c>
      <c r="C21545" s="17">
        <v>1.0</v>
      </c>
      <c r="D21545" s="17">
        <v>1.6316455E7</v>
      </c>
      <c r="E21545" s="17">
        <v>1.6316455E7</v>
      </c>
      <c r="F21545" s="17">
        <v>1.6316455E7</v>
      </c>
      <c r="G21545" s="17">
        <v>1.6316455E7</v>
      </c>
      <c r="H21545" s="17">
        <v>1.6316455E7</v>
      </c>
    </row>
    <row r="21546">
      <c r="A21546" s="7" t="s">
        <v>42925</v>
      </c>
      <c r="B21546" s="17" t="s">
        <v>42926</v>
      </c>
      <c r="C21546" s="17">
        <v>1.0</v>
      </c>
      <c r="D21546" s="17">
        <v>1.6316455E7</v>
      </c>
      <c r="E21546" s="17">
        <v>1.6316455E7</v>
      </c>
      <c r="F21546" s="17">
        <v>1.6316455E7</v>
      </c>
      <c r="G21546" s="17">
        <v>1.6316455E7</v>
      </c>
      <c r="H21546" s="17">
        <v>1.6316455E7</v>
      </c>
    </row>
    <row r="21547">
      <c r="A21547" s="7" t="s">
        <v>42927</v>
      </c>
      <c r="B21547" s="17" t="s">
        <v>42928</v>
      </c>
      <c r="C21547" s="17">
        <v>1.0</v>
      </c>
      <c r="D21547" s="17">
        <v>1.2917189E7</v>
      </c>
      <c r="E21547" s="17">
        <v>1.2917189E7</v>
      </c>
      <c r="F21547" s="17">
        <v>1.2917189E7</v>
      </c>
      <c r="G21547" s="17">
        <v>1.2917189E7</v>
      </c>
      <c r="H21547" s="17">
        <v>1.2917189E7</v>
      </c>
    </row>
    <row r="21548">
      <c r="A21548" s="7" t="s">
        <v>42927</v>
      </c>
      <c r="B21548" s="17" t="s">
        <v>42928</v>
      </c>
      <c r="C21548" s="17">
        <v>1.0</v>
      </c>
      <c r="D21548" s="17">
        <v>1.2917189E7</v>
      </c>
      <c r="E21548" s="17">
        <v>1.2917189E7</v>
      </c>
      <c r="F21548" s="17">
        <v>1.2917189E7</v>
      </c>
      <c r="G21548" s="17">
        <v>1.2917189E7</v>
      </c>
      <c r="H21548" s="17">
        <v>1.2917189E7</v>
      </c>
    </row>
    <row r="21549">
      <c r="A21549" s="7" t="s">
        <v>42929</v>
      </c>
      <c r="B21549" s="17" t="s">
        <v>42930</v>
      </c>
      <c r="C21549" s="17">
        <v>7.0</v>
      </c>
      <c r="D21549" s="17">
        <v>1.238990129E7</v>
      </c>
      <c r="E21549" s="17">
        <v>2329976.0</v>
      </c>
      <c r="F21549" s="17">
        <v>6859407.0</v>
      </c>
      <c r="G21549" s="17">
        <v>2.4567581E7</v>
      </c>
      <c r="H21549" s="17">
        <v>3.89847E7</v>
      </c>
    </row>
    <row r="21550">
      <c r="A21550" s="7" t="s">
        <v>42929</v>
      </c>
      <c r="B21550" s="17" t="s">
        <v>42930</v>
      </c>
      <c r="C21550" s="17">
        <v>7.0</v>
      </c>
      <c r="D21550" s="17">
        <v>1.238990129E7</v>
      </c>
      <c r="E21550" s="17">
        <v>2329976.0</v>
      </c>
      <c r="F21550" s="17">
        <v>6859407.0</v>
      </c>
      <c r="G21550" s="17">
        <v>2.4567581E7</v>
      </c>
      <c r="H21550" s="17">
        <v>3.89847E7</v>
      </c>
    </row>
    <row r="21551">
      <c r="A21551" s="7" t="s">
        <v>42931</v>
      </c>
      <c r="B21551" s="17" t="s">
        <v>42932</v>
      </c>
      <c r="C21551" s="17">
        <v>4.0</v>
      </c>
      <c r="D21551" s="17">
        <v>1.71943585E7</v>
      </c>
      <c r="E21551" s="17">
        <v>6187573.0</v>
      </c>
      <c r="F21551" s="17">
        <v>6631087.0</v>
      </c>
      <c r="G21551" s="17">
        <v>1.4654035E7</v>
      </c>
      <c r="H21551" s="17">
        <v>4.1304739E7</v>
      </c>
    </row>
    <row r="21552">
      <c r="A21552" s="7" t="s">
        <v>42931</v>
      </c>
      <c r="B21552" s="17" t="s">
        <v>42932</v>
      </c>
      <c r="C21552" s="17">
        <v>4.0</v>
      </c>
      <c r="D21552" s="17">
        <v>1.71943585E7</v>
      </c>
      <c r="E21552" s="17">
        <v>6187573.0</v>
      </c>
      <c r="F21552" s="17">
        <v>6631087.0</v>
      </c>
      <c r="G21552" s="17">
        <v>1.4654035E7</v>
      </c>
      <c r="H21552" s="17">
        <v>4.1304739E7</v>
      </c>
    </row>
    <row r="21553">
      <c r="A21553" s="7" t="s">
        <v>42933</v>
      </c>
      <c r="B21553" s="17" t="s">
        <v>42934</v>
      </c>
      <c r="C21553" s="17">
        <v>1.0</v>
      </c>
      <c r="D21553" s="17">
        <v>1.8190938E7</v>
      </c>
      <c r="E21553" s="17">
        <v>1.8190938E7</v>
      </c>
      <c r="F21553" s="17">
        <v>1.8190938E7</v>
      </c>
      <c r="G21553" s="17">
        <v>1.8190938E7</v>
      </c>
      <c r="H21553" s="17">
        <v>1.8190938E7</v>
      </c>
    </row>
    <row r="21554">
      <c r="A21554" s="7" t="s">
        <v>42933</v>
      </c>
      <c r="B21554" s="17" t="s">
        <v>42934</v>
      </c>
      <c r="C21554" s="17">
        <v>1.0</v>
      </c>
      <c r="D21554" s="17">
        <v>1.8190938E7</v>
      </c>
      <c r="E21554" s="17">
        <v>1.8190938E7</v>
      </c>
      <c r="F21554" s="17">
        <v>1.8190938E7</v>
      </c>
      <c r="G21554" s="17">
        <v>1.8190938E7</v>
      </c>
      <c r="H21554" s="17">
        <v>1.8190938E7</v>
      </c>
    </row>
    <row r="21555">
      <c r="A21555" s="7" t="s">
        <v>42935</v>
      </c>
      <c r="B21555" s="17" t="s">
        <v>42936</v>
      </c>
      <c r="C21555" s="17">
        <v>1.0</v>
      </c>
      <c r="D21555" s="17">
        <v>8691077.0</v>
      </c>
      <c r="E21555" s="17">
        <v>8691077.0</v>
      </c>
      <c r="F21555" s="17">
        <v>8691077.0</v>
      </c>
      <c r="G21555" s="17">
        <v>8691077.0</v>
      </c>
      <c r="H21555" s="17">
        <v>8691077.0</v>
      </c>
    </row>
    <row r="21556">
      <c r="A21556" s="7" t="s">
        <v>42935</v>
      </c>
      <c r="B21556" s="17" t="s">
        <v>42936</v>
      </c>
      <c r="C21556" s="17">
        <v>1.0</v>
      </c>
      <c r="D21556" s="17">
        <v>8691077.0</v>
      </c>
      <c r="E21556" s="17">
        <v>8691077.0</v>
      </c>
      <c r="F21556" s="17">
        <v>8691077.0</v>
      </c>
      <c r="G21556" s="17">
        <v>8691077.0</v>
      </c>
      <c r="H21556" s="17">
        <v>8691077.0</v>
      </c>
    </row>
    <row r="21557">
      <c r="A21557" s="7" t="s">
        <v>42937</v>
      </c>
      <c r="B21557" s="17" t="s">
        <v>42938</v>
      </c>
      <c r="C21557" s="17">
        <v>1.0</v>
      </c>
      <c r="D21557" s="17">
        <v>5350125.0</v>
      </c>
      <c r="E21557" s="17">
        <v>5350125.0</v>
      </c>
      <c r="F21557" s="17">
        <v>5350125.0</v>
      </c>
      <c r="G21557" s="17">
        <v>5350125.0</v>
      </c>
      <c r="H21557" s="17">
        <v>5350125.0</v>
      </c>
    </row>
    <row r="21558">
      <c r="A21558" s="7" t="s">
        <v>42937</v>
      </c>
      <c r="B21558" s="17" t="s">
        <v>42938</v>
      </c>
      <c r="C21558" s="17">
        <v>1.0</v>
      </c>
      <c r="D21558" s="17">
        <v>5350125.0</v>
      </c>
      <c r="E21558" s="17">
        <v>5350125.0</v>
      </c>
      <c r="F21558" s="17">
        <v>5350125.0</v>
      </c>
      <c r="G21558" s="17">
        <v>5350125.0</v>
      </c>
      <c r="H21558" s="17">
        <v>5350125.0</v>
      </c>
    </row>
    <row r="21559">
      <c r="A21559" s="7" t="s">
        <v>42939</v>
      </c>
      <c r="B21559" s="17" t="s">
        <v>42940</v>
      </c>
      <c r="C21559" s="17">
        <v>1.0</v>
      </c>
      <c r="D21559" s="17">
        <v>4458024.0</v>
      </c>
      <c r="E21559" s="17">
        <v>4458024.0</v>
      </c>
      <c r="F21559" s="17">
        <v>4458024.0</v>
      </c>
      <c r="G21559" s="17">
        <v>4458024.0</v>
      </c>
      <c r="H21559" s="17">
        <v>4458024.0</v>
      </c>
    </row>
    <row r="21560">
      <c r="A21560" s="7" t="s">
        <v>42939</v>
      </c>
      <c r="B21560" s="17" t="s">
        <v>42940</v>
      </c>
      <c r="C21560" s="17">
        <v>1.0</v>
      </c>
      <c r="D21560" s="17">
        <v>4458024.0</v>
      </c>
      <c r="E21560" s="17">
        <v>4458024.0</v>
      </c>
      <c r="F21560" s="17">
        <v>4458024.0</v>
      </c>
      <c r="G21560" s="17">
        <v>4458024.0</v>
      </c>
      <c r="H21560" s="17">
        <v>4458024.0</v>
      </c>
    </row>
    <row r="21561">
      <c r="A21561" s="7" t="s">
        <v>42941</v>
      </c>
      <c r="B21561" s="17" t="s">
        <v>42942</v>
      </c>
      <c r="C21561" s="17">
        <v>10.0</v>
      </c>
      <c r="D21561" s="17">
        <v>1.17271871E7</v>
      </c>
      <c r="E21561" s="17">
        <v>6981900.0</v>
      </c>
      <c r="F21561" s="17">
        <v>1.01563E7</v>
      </c>
      <c r="G21561" s="17">
        <v>1.47193E7</v>
      </c>
      <c r="H21561" s="17">
        <v>1.8834781E7</v>
      </c>
    </row>
    <row r="21562">
      <c r="A21562" s="7" t="s">
        <v>42941</v>
      </c>
      <c r="B21562" s="17" t="s">
        <v>42942</v>
      </c>
      <c r="C21562" s="17">
        <v>10.0</v>
      </c>
      <c r="D21562" s="17">
        <v>1.17271871E7</v>
      </c>
      <c r="E21562" s="17">
        <v>6981900.0</v>
      </c>
      <c r="F21562" s="17">
        <v>1.01563E7</v>
      </c>
      <c r="G21562" s="17">
        <v>1.47193E7</v>
      </c>
      <c r="H21562" s="17">
        <v>1.8834781E7</v>
      </c>
    </row>
    <row r="21563">
      <c r="A21563" s="7" t="s">
        <v>42943</v>
      </c>
      <c r="B21563" s="17" t="s">
        <v>42944</v>
      </c>
      <c r="C21563" s="17">
        <v>10.0</v>
      </c>
      <c r="D21563" s="17">
        <v>1.32273478E7</v>
      </c>
      <c r="E21563" s="17">
        <v>3333333.0</v>
      </c>
      <c r="F21563" s="17">
        <v>8860225.0</v>
      </c>
      <c r="G21563" s="17">
        <v>1.253375E7</v>
      </c>
      <c r="H21563" s="17">
        <v>3.5290841E7</v>
      </c>
    </row>
    <row r="21564">
      <c r="A21564" s="7" t="s">
        <v>42943</v>
      </c>
      <c r="B21564" s="17" t="s">
        <v>42944</v>
      </c>
      <c r="C21564" s="17">
        <v>10.0</v>
      </c>
      <c r="D21564" s="17">
        <v>1.32273478E7</v>
      </c>
      <c r="E21564" s="17">
        <v>3333333.0</v>
      </c>
      <c r="F21564" s="17">
        <v>8860225.0</v>
      </c>
      <c r="G21564" s="17">
        <v>1.253375E7</v>
      </c>
      <c r="H21564" s="17">
        <v>3.5290841E7</v>
      </c>
    </row>
    <row r="21565">
      <c r="A21565" s="7" t="s">
        <v>42945</v>
      </c>
      <c r="B21565" s="17" t="s">
        <v>42946</v>
      </c>
      <c r="C21565" s="17">
        <v>9.0</v>
      </c>
      <c r="D21565" s="17">
        <v>1.007952756E7</v>
      </c>
      <c r="E21565" s="17">
        <v>4881300.0</v>
      </c>
      <c r="F21565" s="17">
        <v>9330445.0</v>
      </c>
      <c r="G21565" s="17">
        <v>1.6557384E7</v>
      </c>
      <c r="H21565" s="17">
        <v>1.8888079E7</v>
      </c>
    </row>
    <row r="21566">
      <c r="A21566" s="7" t="s">
        <v>42945</v>
      </c>
      <c r="B21566" s="17" t="s">
        <v>42946</v>
      </c>
      <c r="C21566" s="17">
        <v>9.0</v>
      </c>
      <c r="D21566" s="17">
        <v>1.007952756E7</v>
      </c>
      <c r="E21566" s="17">
        <v>4881300.0</v>
      </c>
      <c r="F21566" s="17">
        <v>9330445.0</v>
      </c>
      <c r="G21566" s="17">
        <v>1.6557384E7</v>
      </c>
      <c r="H21566" s="17">
        <v>1.8888079E7</v>
      </c>
    </row>
    <row r="21567">
      <c r="A21567" s="7" t="s">
        <v>42947</v>
      </c>
      <c r="B21567" s="17" t="s">
        <v>42948</v>
      </c>
      <c r="C21567" s="17">
        <v>2.0</v>
      </c>
      <c r="D21567" s="17">
        <v>1.1675311E7</v>
      </c>
      <c r="E21567" s="17">
        <v>1.0896595E7</v>
      </c>
      <c r="F21567" s="17">
        <v>1.0896595E7</v>
      </c>
      <c r="G21567" s="17">
        <v>1.2454027E7</v>
      </c>
      <c r="H21567" s="17">
        <v>1.2454027E7</v>
      </c>
    </row>
    <row r="21568">
      <c r="A21568" s="7" t="s">
        <v>42947</v>
      </c>
      <c r="B21568" s="17" t="s">
        <v>42948</v>
      </c>
      <c r="C21568" s="17">
        <v>2.0</v>
      </c>
      <c r="D21568" s="17">
        <v>1.1675311E7</v>
      </c>
      <c r="E21568" s="17">
        <v>1.0896595E7</v>
      </c>
      <c r="F21568" s="17">
        <v>1.0896595E7</v>
      </c>
      <c r="G21568" s="17">
        <v>1.2454027E7</v>
      </c>
      <c r="H21568" s="17">
        <v>1.2454027E7</v>
      </c>
    </row>
    <row r="21569">
      <c r="A21569" s="7" t="s">
        <v>42949</v>
      </c>
      <c r="B21569" s="17" t="s">
        <v>42950</v>
      </c>
      <c r="C21569" s="17">
        <v>5.0</v>
      </c>
      <c r="D21569" s="17">
        <v>1.96152084E7</v>
      </c>
      <c r="E21569" s="17">
        <v>6527514.0</v>
      </c>
      <c r="F21569" s="17">
        <v>6966269.0</v>
      </c>
      <c r="G21569" s="17">
        <v>1.7331204E7</v>
      </c>
      <c r="H21569" s="17">
        <v>6.5080432E7</v>
      </c>
    </row>
    <row r="21570">
      <c r="A21570" s="7" t="s">
        <v>42949</v>
      </c>
      <c r="B21570" s="17" t="s">
        <v>42950</v>
      </c>
      <c r="C21570" s="17">
        <v>5.0</v>
      </c>
      <c r="D21570" s="17">
        <v>1.96152084E7</v>
      </c>
      <c r="E21570" s="17">
        <v>6527514.0</v>
      </c>
      <c r="F21570" s="17">
        <v>6966269.0</v>
      </c>
      <c r="G21570" s="17">
        <v>1.7331204E7</v>
      </c>
      <c r="H21570" s="17">
        <v>6.5080432E7</v>
      </c>
    </row>
    <row r="21571">
      <c r="A21571" s="7" t="s">
        <v>42951</v>
      </c>
      <c r="B21571" s="17" t="s">
        <v>42952</v>
      </c>
      <c r="C21571" s="17">
        <v>9.0</v>
      </c>
      <c r="D21571" s="17">
        <v>1.847801133E7</v>
      </c>
      <c r="E21571" s="17">
        <v>8082005.0</v>
      </c>
      <c r="F21571" s="17">
        <v>1.1154643E7</v>
      </c>
      <c r="G21571" s="17">
        <v>1.4646636E7</v>
      </c>
      <c r="H21571" s="17">
        <v>6.3989124E7</v>
      </c>
    </row>
    <row r="21572">
      <c r="A21572" s="7" t="s">
        <v>42951</v>
      </c>
      <c r="B21572" s="17" t="s">
        <v>42952</v>
      </c>
      <c r="C21572" s="17">
        <v>9.0</v>
      </c>
      <c r="D21572" s="17">
        <v>1.847801133E7</v>
      </c>
      <c r="E21572" s="17">
        <v>8082005.0</v>
      </c>
      <c r="F21572" s="17">
        <v>1.1154643E7</v>
      </c>
      <c r="G21572" s="17">
        <v>1.4646636E7</v>
      </c>
      <c r="H21572" s="17">
        <v>6.3989124E7</v>
      </c>
    </row>
    <row r="21573">
      <c r="A21573" s="7" t="s">
        <v>42953</v>
      </c>
      <c r="B21573" s="17" t="s">
        <v>42954</v>
      </c>
      <c r="C21573" s="17">
        <v>13.0</v>
      </c>
      <c r="D21573" s="17">
        <v>2.493034869E7</v>
      </c>
      <c r="E21573" s="17">
        <v>5497264.0</v>
      </c>
      <c r="F21573" s="17">
        <v>1.2339E7</v>
      </c>
      <c r="G21573" s="17">
        <v>3.13963E7</v>
      </c>
      <c r="H21573" s="17">
        <v>5.1937568E7</v>
      </c>
    </row>
    <row r="21574">
      <c r="A21574" s="7" t="s">
        <v>42953</v>
      </c>
      <c r="B21574" s="17" t="s">
        <v>42954</v>
      </c>
      <c r="C21574" s="17">
        <v>13.0</v>
      </c>
      <c r="D21574" s="17">
        <v>2.493034869E7</v>
      </c>
      <c r="E21574" s="17">
        <v>5497264.0</v>
      </c>
      <c r="F21574" s="17">
        <v>1.2339E7</v>
      </c>
      <c r="G21574" s="17">
        <v>3.13963E7</v>
      </c>
      <c r="H21574" s="17">
        <v>5.1937568E7</v>
      </c>
    </row>
    <row r="21575">
      <c r="A21575" s="7" t="s">
        <v>42955</v>
      </c>
      <c r="B21575" s="17" t="s">
        <v>42956</v>
      </c>
      <c r="C21575" s="17">
        <v>9.0</v>
      </c>
      <c r="D21575" s="17">
        <v>1.8323505E7</v>
      </c>
      <c r="E21575" s="17">
        <v>7507535.0</v>
      </c>
      <c r="F21575" s="17">
        <v>9911967.0</v>
      </c>
      <c r="G21575" s="17">
        <v>1.7872837E7</v>
      </c>
      <c r="H21575" s="17">
        <v>5.3676102E7</v>
      </c>
    </row>
    <row r="21576">
      <c r="A21576" s="7" t="s">
        <v>42955</v>
      </c>
      <c r="B21576" s="17" t="s">
        <v>42956</v>
      </c>
      <c r="C21576" s="17">
        <v>9.0</v>
      </c>
      <c r="D21576" s="17">
        <v>1.8323505E7</v>
      </c>
      <c r="E21576" s="17">
        <v>7507535.0</v>
      </c>
      <c r="F21576" s="17">
        <v>9911967.0</v>
      </c>
      <c r="G21576" s="17">
        <v>1.7872837E7</v>
      </c>
      <c r="H21576" s="17">
        <v>5.3676102E7</v>
      </c>
    </row>
    <row r="21577">
      <c r="A21577" s="7" t="s">
        <v>42957</v>
      </c>
      <c r="B21577" s="17" t="s">
        <v>42958</v>
      </c>
      <c r="C21577" s="17">
        <v>4.0</v>
      </c>
      <c r="D21577" s="17">
        <v>1.947551575E7</v>
      </c>
      <c r="E21577" s="17">
        <v>1476181.0</v>
      </c>
      <c r="F21577" s="17">
        <v>9885254.0</v>
      </c>
      <c r="G21577" s="17">
        <v>2.197305E7</v>
      </c>
      <c r="H21577" s="17">
        <v>4.4567578E7</v>
      </c>
    </row>
    <row r="21578">
      <c r="A21578" s="7" t="s">
        <v>42957</v>
      </c>
      <c r="B21578" s="17" t="s">
        <v>42958</v>
      </c>
      <c r="C21578" s="17">
        <v>4.0</v>
      </c>
      <c r="D21578" s="17">
        <v>1.947551575E7</v>
      </c>
      <c r="E21578" s="17">
        <v>1476181.0</v>
      </c>
      <c r="F21578" s="17">
        <v>9885254.0</v>
      </c>
      <c r="G21578" s="17">
        <v>2.197305E7</v>
      </c>
      <c r="H21578" s="17">
        <v>4.4567578E7</v>
      </c>
    </row>
    <row r="21579">
      <c r="A21579" s="7" t="s">
        <v>42959</v>
      </c>
      <c r="B21579" s="17" t="s">
        <v>42960</v>
      </c>
      <c r="C21579" s="17">
        <v>3.0</v>
      </c>
      <c r="D21579" s="17">
        <v>1.493233833E7</v>
      </c>
      <c r="E21579" s="17">
        <v>8605334.0</v>
      </c>
      <c r="F21579" s="17">
        <v>1.8019749E7</v>
      </c>
      <c r="G21579" s="17">
        <v>1.8171932E7</v>
      </c>
      <c r="H21579" s="17">
        <v>1.8171932E7</v>
      </c>
    </row>
    <row r="21580">
      <c r="A21580" s="7" t="s">
        <v>42959</v>
      </c>
      <c r="B21580" s="17" t="s">
        <v>42960</v>
      </c>
      <c r="C21580" s="17">
        <v>3.0</v>
      </c>
      <c r="D21580" s="17">
        <v>1.493233833E7</v>
      </c>
      <c r="E21580" s="17">
        <v>8605334.0</v>
      </c>
      <c r="F21580" s="17">
        <v>1.8019749E7</v>
      </c>
      <c r="G21580" s="17">
        <v>1.8171932E7</v>
      </c>
      <c r="H21580" s="17">
        <v>1.8171932E7</v>
      </c>
    </row>
    <row r="21581">
      <c r="A21581" s="7" t="s">
        <v>42961</v>
      </c>
      <c r="B21581" s="17" t="s">
        <v>42962</v>
      </c>
      <c r="C21581" s="17">
        <v>12.0</v>
      </c>
      <c r="D21581" s="17">
        <v>1.850000033E7</v>
      </c>
      <c r="E21581" s="17">
        <v>4431716.0</v>
      </c>
      <c r="F21581" s="17">
        <v>1.3893528E7</v>
      </c>
      <c r="G21581" s="17">
        <v>2.2848413E7</v>
      </c>
      <c r="H21581" s="17">
        <v>3.0529897E7</v>
      </c>
    </row>
    <row r="21582">
      <c r="A21582" s="7" t="s">
        <v>42961</v>
      </c>
      <c r="B21582" s="17" t="s">
        <v>42962</v>
      </c>
      <c r="C21582" s="17">
        <v>12.0</v>
      </c>
      <c r="D21582" s="17">
        <v>1.850000033E7</v>
      </c>
      <c r="E21582" s="17">
        <v>4431716.0</v>
      </c>
      <c r="F21582" s="17">
        <v>1.3893528E7</v>
      </c>
      <c r="G21582" s="17">
        <v>2.2848413E7</v>
      </c>
      <c r="H21582" s="17">
        <v>3.0529897E7</v>
      </c>
    </row>
    <row r="21583">
      <c r="A21583" s="7" t="s">
        <v>42963</v>
      </c>
      <c r="B21583" s="17" t="s">
        <v>42964</v>
      </c>
      <c r="C21583" s="17">
        <v>18.0</v>
      </c>
      <c r="D21583" s="17">
        <v>8392582.389</v>
      </c>
      <c r="E21583" s="17">
        <v>4964388.0</v>
      </c>
      <c r="F21583" s="17">
        <v>6422026.0</v>
      </c>
      <c r="G21583" s="17">
        <v>1.0563287E7</v>
      </c>
      <c r="H21583" s="17">
        <v>1.4973811E7</v>
      </c>
    </row>
    <row r="21584">
      <c r="A21584" s="7" t="s">
        <v>42963</v>
      </c>
      <c r="B21584" s="17" t="s">
        <v>42964</v>
      </c>
      <c r="C21584" s="17">
        <v>18.0</v>
      </c>
      <c r="D21584" s="17">
        <v>8392582.389</v>
      </c>
      <c r="E21584" s="17">
        <v>4964388.0</v>
      </c>
      <c r="F21584" s="17">
        <v>6422026.0</v>
      </c>
      <c r="G21584" s="17">
        <v>1.0563287E7</v>
      </c>
      <c r="H21584" s="17">
        <v>1.4973811E7</v>
      </c>
    </row>
    <row r="21585">
      <c r="A21585" s="7" t="s">
        <v>42965</v>
      </c>
      <c r="B21585" s="17" t="s">
        <v>42966</v>
      </c>
      <c r="C21585" s="17">
        <v>1.0</v>
      </c>
      <c r="D21585" s="17">
        <v>8567252.0</v>
      </c>
      <c r="E21585" s="17">
        <v>8567252.0</v>
      </c>
      <c r="F21585" s="17">
        <v>8567252.0</v>
      </c>
      <c r="G21585" s="17">
        <v>8567252.0</v>
      </c>
      <c r="H21585" s="17">
        <v>8567252.0</v>
      </c>
    </row>
    <row r="21586">
      <c r="A21586" s="7" t="s">
        <v>42965</v>
      </c>
      <c r="B21586" s="17" t="s">
        <v>42966</v>
      </c>
      <c r="C21586" s="17">
        <v>1.0</v>
      </c>
      <c r="D21586" s="17">
        <v>8567252.0</v>
      </c>
      <c r="E21586" s="17">
        <v>8567252.0</v>
      </c>
      <c r="F21586" s="17">
        <v>8567252.0</v>
      </c>
      <c r="G21586" s="17">
        <v>8567252.0</v>
      </c>
      <c r="H21586" s="17">
        <v>8567252.0</v>
      </c>
    </row>
    <row r="21587">
      <c r="A21587" s="7" t="s">
        <v>42967</v>
      </c>
      <c r="B21587" s="17" t="s">
        <v>42968</v>
      </c>
      <c r="C21587" s="17">
        <v>1.0</v>
      </c>
      <c r="D21587" s="17">
        <v>1.5718538E7</v>
      </c>
      <c r="E21587" s="17">
        <v>1.5718538E7</v>
      </c>
      <c r="F21587" s="17">
        <v>1.5718538E7</v>
      </c>
      <c r="G21587" s="17">
        <v>1.5718538E7</v>
      </c>
      <c r="H21587" s="17">
        <v>1.5718538E7</v>
      </c>
    </row>
    <row r="21588">
      <c r="A21588" s="7" t="s">
        <v>42967</v>
      </c>
      <c r="B21588" s="17" t="s">
        <v>42968</v>
      </c>
      <c r="C21588" s="17">
        <v>1.0</v>
      </c>
      <c r="D21588" s="17">
        <v>1.5718538E7</v>
      </c>
      <c r="E21588" s="17">
        <v>1.5718538E7</v>
      </c>
      <c r="F21588" s="17">
        <v>1.5718538E7</v>
      </c>
      <c r="G21588" s="17">
        <v>1.5718538E7</v>
      </c>
      <c r="H21588" s="17">
        <v>1.5718538E7</v>
      </c>
    </row>
    <row r="21589">
      <c r="A21589" s="7" t="s">
        <v>42969</v>
      </c>
      <c r="B21589" s="17" t="s">
        <v>42970</v>
      </c>
      <c r="C21589" s="17">
        <v>17.0</v>
      </c>
      <c r="D21589" s="17">
        <v>9910412.941</v>
      </c>
      <c r="E21589" s="17">
        <v>4958846.0</v>
      </c>
      <c r="F21589" s="17">
        <v>6932396.0</v>
      </c>
      <c r="G21589" s="17">
        <v>9669609.0</v>
      </c>
      <c r="H21589" s="17">
        <v>1.9518728E7</v>
      </c>
    </row>
    <row r="21590">
      <c r="A21590" s="7" t="s">
        <v>42969</v>
      </c>
      <c r="B21590" s="17" t="s">
        <v>42970</v>
      </c>
      <c r="C21590" s="17">
        <v>17.0</v>
      </c>
      <c r="D21590" s="17">
        <v>9910412.941</v>
      </c>
      <c r="E21590" s="17">
        <v>4958846.0</v>
      </c>
      <c r="F21590" s="17">
        <v>6932396.0</v>
      </c>
      <c r="G21590" s="17">
        <v>9669609.0</v>
      </c>
      <c r="H21590" s="17">
        <v>1.9518728E7</v>
      </c>
    </row>
    <row r="21591">
      <c r="A21591" s="7" t="s">
        <v>42971</v>
      </c>
      <c r="B21591" s="17" t="s">
        <v>42972</v>
      </c>
      <c r="C21591" s="17">
        <v>14.0</v>
      </c>
      <c r="D21591" s="17">
        <v>1.43502405E7</v>
      </c>
      <c r="E21591" s="17">
        <v>6115980.0</v>
      </c>
      <c r="F21591" s="17">
        <v>1.1186869E7</v>
      </c>
      <c r="G21591" s="17">
        <v>1.4651868E7</v>
      </c>
      <c r="H21591" s="17">
        <v>2.6937585E7</v>
      </c>
    </row>
    <row r="21592">
      <c r="A21592" s="7" t="s">
        <v>42971</v>
      </c>
      <c r="B21592" s="17" t="s">
        <v>42972</v>
      </c>
      <c r="C21592" s="17">
        <v>14.0</v>
      </c>
      <c r="D21592" s="17">
        <v>1.43502405E7</v>
      </c>
      <c r="E21592" s="17">
        <v>6115980.0</v>
      </c>
      <c r="F21592" s="17">
        <v>1.1186869E7</v>
      </c>
      <c r="G21592" s="17">
        <v>1.4651868E7</v>
      </c>
      <c r="H21592" s="17">
        <v>2.6937585E7</v>
      </c>
    </row>
    <row r="21593">
      <c r="A21593" s="7" t="s">
        <v>42973</v>
      </c>
      <c r="B21593" s="17" t="s">
        <v>42974</v>
      </c>
      <c r="C21593" s="17">
        <v>2.0</v>
      </c>
      <c r="D21593" s="17">
        <v>4361796.0</v>
      </c>
      <c r="E21593" s="17">
        <v>3045280.0</v>
      </c>
      <c r="F21593" s="17">
        <v>3045280.0</v>
      </c>
      <c r="G21593" s="17">
        <v>5678312.0</v>
      </c>
      <c r="H21593" s="17">
        <v>5678312.0</v>
      </c>
    </row>
    <row r="21594">
      <c r="A21594" s="7" t="s">
        <v>42973</v>
      </c>
      <c r="B21594" s="17" t="s">
        <v>42974</v>
      </c>
      <c r="C21594" s="17">
        <v>2.0</v>
      </c>
      <c r="D21594" s="17">
        <v>4361796.0</v>
      </c>
      <c r="E21594" s="17">
        <v>3045280.0</v>
      </c>
      <c r="F21594" s="17">
        <v>3045280.0</v>
      </c>
      <c r="G21594" s="17">
        <v>5678312.0</v>
      </c>
      <c r="H21594" s="17">
        <v>5678312.0</v>
      </c>
    </row>
    <row r="21595">
      <c r="A21595" s="7" t="s">
        <v>42975</v>
      </c>
      <c r="B21595" s="17" t="s">
        <v>42976</v>
      </c>
      <c r="C21595" s="17">
        <v>2.0</v>
      </c>
      <c r="D21595" s="17">
        <v>1.0504202E7</v>
      </c>
      <c r="E21595" s="17">
        <v>8985154.0</v>
      </c>
      <c r="F21595" s="17">
        <v>8985154.0</v>
      </c>
      <c r="G21595" s="17">
        <v>1.202325E7</v>
      </c>
      <c r="H21595" s="17">
        <v>1.202325E7</v>
      </c>
    </row>
    <row r="21596">
      <c r="A21596" s="7" t="s">
        <v>42975</v>
      </c>
      <c r="B21596" s="17" t="s">
        <v>42976</v>
      </c>
      <c r="C21596" s="17">
        <v>2.0</v>
      </c>
      <c r="D21596" s="17">
        <v>1.0504202E7</v>
      </c>
      <c r="E21596" s="17">
        <v>8985154.0</v>
      </c>
      <c r="F21596" s="17">
        <v>8985154.0</v>
      </c>
      <c r="G21596" s="17">
        <v>1.202325E7</v>
      </c>
      <c r="H21596" s="17">
        <v>1.202325E7</v>
      </c>
    </row>
    <row r="21597">
      <c r="A21597" s="7" t="s">
        <v>42977</v>
      </c>
      <c r="B21597" s="17" t="s">
        <v>42978</v>
      </c>
      <c r="C21597" s="17">
        <v>1.0</v>
      </c>
      <c r="D21597" s="17">
        <v>4217253.0</v>
      </c>
      <c r="E21597" s="17">
        <v>4217253.0</v>
      </c>
      <c r="F21597" s="17">
        <v>4217253.0</v>
      </c>
      <c r="G21597" s="17">
        <v>4217253.0</v>
      </c>
      <c r="H21597" s="17">
        <v>4217253.0</v>
      </c>
    </row>
    <row r="21598">
      <c r="A21598" s="7" t="s">
        <v>42977</v>
      </c>
      <c r="B21598" s="17" t="s">
        <v>42978</v>
      </c>
      <c r="C21598" s="17">
        <v>1.0</v>
      </c>
      <c r="D21598" s="17">
        <v>4217253.0</v>
      </c>
      <c r="E21598" s="17">
        <v>4217253.0</v>
      </c>
      <c r="F21598" s="17">
        <v>4217253.0</v>
      </c>
      <c r="G21598" s="17">
        <v>4217253.0</v>
      </c>
      <c r="H21598" s="17">
        <v>4217253.0</v>
      </c>
    </row>
    <row r="21599">
      <c r="A21599" s="7" t="s">
        <v>42979</v>
      </c>
      <c r="B21599" s="17" t="s">
        <v>42980</v>
      </c>
      <c r="C21599" s="17">
        <v>22.0</v>
      </c>
      <c r="D21599" s="17">
        <v>1.035851655E7</v>
      </c>
      <c r="E21599" s="17">
        <v>5950065.0</v>
      </c>
      <c r="F21599" s="17">
        <v>7820095.0</v>
      </c>
      <c r="G21599" s="17">
        <v>1.0311159E7</v>
      </c>
      <c r="H21599" s="17">
        <v>1.9118774E7</v>
      </c>
    </row>
    <row r="21600">
      <c r="A21600" s="7" t="s">
        <v>42979</v>
      </c>
      <c r="B21600" s="17" t="s">
        <v>42980</v>
      </c>
      <c r="C21600" s="17">
        <v>22.0</v>
      </c>
      <c r="D21600" s="17">
        <v>1.035851655E7</v>
      </c>
      <c r="E21600" s="17">
        <v>5950065.0</v>
      </c>
      <c r="F21600" s="17">
        <v>7820095.0</v>
      </c>
      <c r="G21600" s="17">
        <v>1.0311159E7</v>
      </c>
      <c r="H21600" s="17">
        <v>1.9118774E7</v>
      </c>
    </row>
    <row r="21601">
      <c r="A21601" s="7" t="s">
        <v>42981</v>
      </c>
      <c r="B21601" s="17" t="s">
        <v>42982</v>
      </c>
      <c r="C21601" s="17">
        <v>17.0</v>
      </c>
      <c r="D21601" s="17">
        <v>8936686.294</v>
      </c>
      <c r="E21601" s="17">
        <v>5687895.0</v>
      </c>
      <c r="F21601" s="17">
        <v>7793200.0</v>
      </c>
      <c r="G21601" s="17">
        <v>8621054.0</v>
      </c>
      <c r="H21601" s="17">
        <v>2.1542151E7</v>
      </c>
    </row>
    <row r="21602">
      <c r="A21602" s="7" t="s">
        <v>42981</v>
      </c>
      <c r="B21602" s="17" t="s">
        <v>42982</v>
      </c>
      <c r="C21602" s="17">
        <v>17.0</v>
      </c>
      <c r="D21602" s="17">
        <v>8936686.294</v>
      </c>
      <c r="E21602" s="17">
        <v>5687895.0</v>
      </c>
      <c r="F21602" s="17">
        <v>7793200.0</v>
      </c>
      <c r="G21602" s="17">
        <v>8621054.0</v>
      </c>
      <c r="H21602" s="17">
        <v>2.1542151E7</v>
      </c>
    </row>
    <row r="21603">
      <c r="A21603" s="7" t="s">
        <v>42983</v>
      </c>
      <c r="B21603" s="17" t="s">
        <v>42984</v>
      </c>
      <c r="C21603" s="17">
        <v>10.0</v>
      </c>
      <c r="D21603" s="17">
        <v>3.49406995E7</v>
      </c>
      <c r="E21603" s="17">
        <v>9434559.0</v>
      </c>
      <c r="F21603" s="17">
        <v>2.7121957E7</v>
      </c>
      <c r="G21603" s="17">
        <v>3.3825943E7</v>
      </c>
      <c r="H21603" s="17">
        <v>9.4939185E7</v>
      </c>
    </row>
    <row r="21604">
      <c r="A21604" s="7" t="s">
        <v>42983</v>
      </c>
      <c r="B21604" s="17" t="s">
        <v>42984</v>
      </c>
      <c r="C21604" s="17">
        <v>10.0</v>
      </c>
      <c r="D21604" s="17">
        <v>3.49406995E7</v>
      </c>
      <c r="E21604" s="17">
        <v>9434559.0</v>
      </c>
      <c r="F21604" s="17">
        <v>2.7121957E7</v>
      </c>
      <c r="G21604" s="17">
        <v>3.3825943E7</v>
      </c>
      <c r="H21604" s="17">
        <v>9.4939185E7</v>
      </c>
    </row>
    <row r="21605">
      <c r="A21605" s="7" t="s">
        <v>42985</v>
      </c>
      <c r="B21605" s="17" t="s">
        <v>42986</v>
      </c>
      <c r="C21605" s="17">
        <v>22.0</v>
      </c>
      <c r="D21605" s="17">
        <v>1.695178605E7</v>
      </c>
      <c r="E21605" s="17">
        <v>5030949.0</v>
      </c>
      <c r="F21605" s="17">
        <v>9025201.0</v>
      </c>
      <c r="G21605" s="17">
        <v>1.794481E7</v>
      </c>
      <c r="H21605" s="17">
        <v>4.5627073E7</v>
      </c>
    </row>
    <row r="21606">
      <c r="A21606" s="7" t="s">
        <v>42985</v>
      </c>
      <c r="B21606" s="17" t="s">
        <v>42986</v>
      </c>
      <c r="C21606" s="17">
        <v>22.0</v>
      </c>
      <c r="D21606" s="17">
        <v>1.695178605E7</v>
      </c>
      <c r="E21606" s="17">
        <v>5030949.0</v>
      </c>
      <c r="F21606" s="17">
        <v>9025201.0</v>
      </c>
      <c r="G21606" s="17">
        <v>1.794481E7</v>
      </c>
      <c r="H21606" s="17">
        <v>4.5627073E7</v>
      </c>
    </row>
    <row r="21607">
      <c r="A21607" s="7" t="s">
        <v>42987</v>
      </c>
      <c r="B21607" s="17" t="s">
        <v>42988</v>
      </c>
      <c r="C21607" s="17">
        <v>1.0</v>
      </c>
      <c r="D21607" s="17">
        <v>7841351.0</v>
      </c>
      <c r="E21607" s="17">
        <v>7841351.0</v>
      </c>
      <c r="F21607" s="17">
        <v>7841351.0</v>
      </c>
      <c r="G21607" s="17">
        <v>7841351.0</v>
      </c>
      <c r="H21607" s="17">
        <v>7841351.0</v>
      </c>
    </row>
    <row r="21608">
      <c r="A21608" s="7" t="s">
        <v>42987</v>
      </c>
      <c r="B21608" s="17" t="s">
        <v>42988</v>
      </c>
      <c r="C21608" s="17">
        <v>1.0</v>
      </c>
      <c r="D21608" s="17">
        <v>7841351.0</v>
      </c>
      <c r="E21608" s="17">
        <v>7841351.0</v>
      </c>
      <c r="F21608" s="17">
        <v>7841351.0</v>
      </c>
      <c r="G21608" s="17">
        <v>7841351.0</v>
      </c>
      <c r="H21608" s="17">
        <v>7841351.0</v>
      </c>
    </row>
    <row r="21609">
      <c r="A21609" s="7" t="s">
        <v>42989</v>
      </c>
      <c r="B21609" s="17" t="s">
        <v>42990</v>
      </c>
      <c r="C21609" s="17">
        <v>8.0</v>
      </c>
      <c r="D21609" s="17">
        <v>1.432308263E7</v>
      </c>
      <c r="E21609" s="17">
        <v>5342689.0</v>
      </c>
      <c r="F21609" s="17">
        <v>1.0679088E7</v>
      </c>
      <c r="G21609" s="17">
        <v>1.8200616E7</v>
      </c>
      <c r="H21609" s="17">
        <v>3.4128363E7</v>
      </c>
    </row>
    <row r="21610">
      <c r="A21610" s="7" t="s">
        <v>42989</v>
      </c>
      <c r="B21610" s="17" t="s">
        <v>42990</v>
      </c>
      <c r="C21610" s="17">
        <v>8.0</v>
      </c>
      <c r="D21610" s="17">
        <v>1.432308263E7</v>
      </c>
      <c r="E21610" s="17">
        <v>5342689.0</v>
      </c>
      <c r="F21610" s="17">
        <v>1.0679088E7</v>
      </c>
      <c r="G21610" s="17">
        <v>1.8200616E7</v>
      </c>
      <c r="H21610" s="17">
        <v>3.4128363E7</v>
      </c>
    </row>
    <row r="21611">
      <c r="A21611" s="7" t="s">
        <v>42991</v>
      </c>
      <c r="B21611" s="17" t="s">
        <v>42992</v>
      </c>
      <c r="C21611" s="17">
        <v>4.0</v>
      </c>
      <c r="D21611" s="17">
        <v>1.880289575E7</v>
      </c>
      <c r="E21611" s="17">
        <v>3695964.0</v>
      </c>
      <c r="F21611" s="17">
        <v>4782312.0</v>
      </c>
      <c r="G21611" s="17">
        <v>6740173.0</v>
      </c>
      <c r="H21611" s="17">
        <v>5.9993134E7</v>
      </c>
    </row>
    <row r="21612">
      <c r="A21612" s="7" t="s">
        <v>42991</v>
      </c>
      <c r="B21612" s="17" t="s">
        <v>42992</v>
      </c>
      <c r="C21612" s="17">
        <v>4.0</v>
      </c>
      <c r="D21612" s="17">
        <v>1.880289575E7</v>
      </c>
      <c r="E21612" s="17">
        <v>3695964.0</v>
      </c>
      <c r="F21612" s="17">
        <v>4782312.0</v>
      </c>
      <c r="G21612" s="17">
        <v>6740173.0</v>
      </c>
      <c r="H21612" s="17">
        <v>5.9993134E7</v>
      </c>
    </row>
    <row r="21613">
      <c r="A21613" s="7" t="s">
        <v>42993</v>
      </c>
      <c r="B21613" s="17" t="s">
        <v>42994</v>
      </c>
      <c r="C21613" s="17">
        <v>1.0</v>
      </c>
      <c r="D21613" s="17">
        <v>9.798694E7</v>
      </c>
      <c r="E21613" s="17">
        <v>9.798694E7</v>
      </c>
      <c r="F21613" s="17">
        <v>9.798694E7</v>
      </c>
      <c r="G21613" s="17">
        <v>9.798694E7</v>
      </c>
      <c r="H21613" s="17">
        <v>9.798694E7</v>
      </c>
    </row>
    <row r="21614">
      <c r="A21614" s="7" t="s">
        <v>42993</v>
      </c>
      <c r="B21614" s="17" t="s">
        <v>42994</v>
      </c>
      <c r="C21614" s="17">
        <v>1.0</v>
      </c>
      <c r="D21614" s="17">
        <v>9.798694E7</v>
      </c>
      <c r="E21614" s="17">
        <v>9.798694E7</v>
      </c>
      <c r="F21614" s="17">
        <v>9.798694E7</v>
      </c>
      <c r="G21614" s="17">
        <v>9.798694E7</v>
      </c>
      <c r="H21614" s="17">
        <v>9.798694E7</v>
      </c>
    </row>
    <row r="21615">
      <c r="A21615" s="7" t="s">
        <v>42995</v>
      </c>
      <c r="B21615" s="17" t="s">
        <v>42996</v>
      </c>
      <c r="C21615" s="17">
        <v>1.0</v>
      </c>
      <c r="D21615" s="17">
        <v>3.2442651E7</v>
      </c>
      <c r="E21615" s="17">
        <v>3.2442651E7</v>
      </c>
      <c r="F21615" s="17">
        <v>3.2442651E7</v>
      </c>
      <c r="G21615" s="17">
        <v>3.2442651E7</v>
      </c>
      <c r="H21615" s="17">
        <v>3.2442651E7</v>
      </c>
    </row>
    <row r="21616">
      <c r="A21616" s="7" t="s">
        <v>42995</v>
      </c>
      <c r="B21616" s="17" t="s">
        <v>42996</v>
      </c>
      <c r="C21616" s="17">
        <v>1.0</v>
      </c>
      <c r="D21616" s="17">
        <v>3.2442651E7</v>
      </c>
      <c r="E21616" s="17">
        <v>3.2442651E7</v>
      </c>
      <c r="F21616" s="17">
        <v>3.2442651E7</v>
      </c>
      <c r="G21616" s="17">
        <v>3.2442651E7</v>
      </c>
      <c r="H21616" s="17">
        <v>3.2442651E7</v>
      </c>
    </row>
    <row r="21617">
      <c r="A21617" s="7" t="s">
        <v>42997</v>
      </c>
      <c r="B21617" s="17" t="s">
        <v>42998</v>
      </c>
      <c r="C21617" s="17">
        <v>4.0</v>
      </c>
      <c r="D21617" s="17">
        <v>4003347.75</v>
      </c>
      <c r="E21617" s="17">
        <v>1157715.0</v>
      </c>
      <c r="F21617" s="17">
        <v>1779193.0</v>
      </c>
      <c r="G21617" s="17">
        <v>4515183.0</v>
      </c>
      <c r="H21617" s="17">
        <v>8561300.0</v>
      </c>
    </row>
    <row r="21618">
      <c r="A21618" s="7" t="s">
        <v>42997</v>
      </c>
      <c r="B21618" s="17" t="s">
        <v>42998</v>
      </c>
      <c r="C21618" s="17">
        <v>4.0</v>
      </c>
      <c r="D21618" s="17">
        <v>4003347.75</v>
      </c>
      <c r="E21618" s="17">
        <v>1157715.0</v>
      </c>
      <c r="F21618" s="17">
        <v>1779193.0</v>
      </c>
      <c r="G21618" s="17">
        <v>4515183.0</v>
      </c>
      <c r="H21618" s="17">
        <v>8561300.0</v>
      </c>
    </row>
    <row r="21619">
      <c r="A21619" s="7" t="s">
        <v>42999</v>
      </c>
      <c r="B21619" s="17" t="s">
        <v>43000</v>
      </c>
      <c r="C21619" s="17">
        <v>1.0</v>
      </c>
      <c r="D21619" s="17">
        <v>6749700.0</v>
      </c>
      <c r="E21619" s="17">
        <v>6749700.0</v>
      </c>
      <c r="F21619" s="17">
        <v>6749700.0</v>
      </c>
      <c r="G21619" s="17">
        <v>6749700.0</v>
      </c>
      <c r="H21619" s="17">
        <v>6749700.0</v>
      </c>
    </row>
    <row r="21620">
      <c r="A21620" s="7" t="s">
        <v>42999</v>
      </c>
      <c r="B21620" s="17" t="s">
        <v>43000</v>
      </c>
      <c r="C21620" s="17">
        <v>1.0</v>
      </c>
      <c r="D21620" s="17">
        <v>6749700.0</v>
      </c>
      <c r="E21620" s="17">
        <v>6749700.0</v>
      </c>
      <c r="F21620" s="17">
        <v>6749700.0</v>
      </c>
      <c r="G21620" s="17">
        <v>6749700.0</v>
      </c>
      <c r="H21620" s="17">
        <v>6749700.0</v>
      </c>
    </row>
    <row r="21621">
      <c r="A21621" s="7" t="s">
        <v>43001</v>
      </c>
      <c r="B21621" s="17" t="s">
        <v>43002</v>
      </c>
      <c r="C21621" s="17">
        <v>1.0</v>
      </c>
      <c r="D21621" s="17">
        <v>6548792.0</v>
      </c>
      <c r="E21621" s="17">
        <v>6548792.0</v>
      </c>
      <c r="F21621" s="17">
        <v>6548792.0</v>
      </c>
      <c r="G21621" s="17">
        <v>6548792.0</v>
      </c>
      <c r="H21621" s="17">
        <v>6548792.0</v>
      </c>
    </row>
    <row r="21622">
      <c r="A21622" s="7" t="s">
        <v>43001</v>
      </c>
      <c r="B21622" s="17" t="s">
        <v>43002</v>
      </c>
      <c r="C21622" s="17">
        <v>1.0</v>
      </c>
      <c r="D21622" s="17">
        <v>6548792.0</v>
      </c>
      <c r="E21622" s="17">
        <v>6548792.0</v>
      </c>
      <c r="F21622" s="17">
        <v>6548792.0</v>
      </c>
      <c r="G21622" s="17">
        <v>6548792.0</v>
      </c>
      <c r="H21622" s="17">
        <v>6548792.0</v>
      </c>
    </row>
    <row r="21623">
      <c r="A21623" s="7" t="s">
        <v>43003</v>
      </c>
      <c r="B21623" s="17" t="s">
        <v>43004</v>
      </c>
      <c r="C21623" s="17">
        <v>2.0</v>
      </c>
      <c r="D21623" s="17">
        <v>7126970.0</v>
      </c>
      <c r="E21623" s="17">
        <v>3678272.0</v>
      </c>
      <c r="F21623" s="17">
        <v>3678272.0</v>
      </c>
      <c r="G21623" s="17">
        <v>1.0575668E7</v>
      </c>
      <c r="H21623" s="17">
        <v>1.0575668E7</v>
      </c>
    </row>
    <row r="21624">
      <c r="A21624" s="7" t="s">
        <v>43003</v>
      </c>
      <c r="B21624" s="17" t="s">
        <v>43004</v>
      </c>
      <c r="C21624" s="17">
        <v>2.0</v>
      </c>
      <c r="D21624" s="17">
        <v>7126970.0</v>
      </c>
      <c r="E21624" s="17">
        <v>3678272.0</v>
      </c>
      <c r="F21624" s="17">
        <v>3678272.0</v>
      </c>
      <c r="G21624" s="17">
        <v>1.0575668E7</v>
      </c>
      <c r="H21624" s="17">
        <v>1.0575668E7</v>
      </c>
    </row>
    <row r="21625">
      <c r="A21625" s="7" t="s">
        <v>43005</v>
      </c>
      <c r="B21625" s="17" t="s">
        <v>43006</v>
      </c>
      <c r="C21625" s="17">
        <v>5.0</v>
      </c>
      <c r="D21625" s="17">
        <v>8456871.4</v>
      </c>
      <c r="E21625" s="17">
        <v>3060367.0</v>
      </c>
      <c r="F21625" s="17">
        <v>1.0424179E7</v>
      </c>
      <c r="G21625" s="17">
        <v>1.2381467E7</v>
      </c>
      <c r="H21625" s="17">
        <v>1.53086E7</v>
      </c>
    </row>
    <row r="21626">
      <c r="A21626" s="7" t="s">
        <v>43005</v>
      </c>
      <c r="B21626" s="17" t="s">
        <v>43006</v>
      </c>
      <c r="C21626" s="17">
        <v>5.0</v>
      </c>
      <c r="D21626" s="17">
        <v>8456871.4</v>
      </c>
      <c r="E21626" s="17">
        <v>3060367.0</v>
      </c>
      <c r="F21626" s="17">
        <v>1.0424179E7</v>
      </c>
      <c r="G21626" s="17">
        <v>1.2381467E7</v>
      </c>
      <c r="H21626" s="17">
        <v>1.53086E7</v>
      </c>
    </row>
    <row r="21627">
      <c r="A21627" s="7" t="s">
        <v>43007</v>
      </c>
      <c r="B21627" s="17" t="s">
        <v>43008</v>
      </c>
      <c r="C21627" s="17">
        <v>1.0</v>
      </c>
      <c r="D21627" s="17">
        <v>8864498.0</v>
      </c>
      <c r="E21627" s="17">
        <v>8864498.0</v>
      </c>
      <c r="F21627" s="17">
        <v>8864498.0</v>
      </c>
      <c r="G21627" s="17">
        <v>8864498.0</v>
      </c>
      <c r="H21627" s="17">
        <v>8864498.0</v>
      </c>
    </row>
    <row r="21628">
      <c r="A21628" s="7" t="s">
        <v>43007</v>
      </c>
      <c r="B21628" s="17" t="s">
        <v>43008</v>
      </c>
      <c r="C21628" s="17">
        <v>1.0</v>
      </c>
      <c r="D21628" s="17">
        <v>8864498.0</v>
      </c>
      <c r="E21628" s="17">
        <v>8864498.0</v>
      </c>
      <c r="F21628" s="17">
        <v>8864498.0</v>
      </c>
      <c r="G21628" s="17">
        <v>8864498.0</v>
      </c>
      <c r="H21628" s="17">
        <v>8864498.0</v>
      </c>
    </row>
    <row r="21629">
      <c r="A21629" s="7" t="s">
        <v>43009</v>
      </c>
      <c r="B21629" s="17" t="s">
        <v>43010</v>
      </c>
      <c r="C21629" s="17">
        <v>5.0</v>
      </c>
      <c r="D21629" s="17">
        <v>9345389.2</v>
      </c>
      <c r="E21629" s="17">
        <v>5463544.0</v>
      </c>
      <c r="F21629" s="17">
        <v>8470732.0</v>
      </c>
      <c r="G21629" s="17">
        <v>1.0507739E7</v>
      </c>
      <c r="H21629" s="17">
        <v>1.9689591E7</v>
      </c>
    </row>
    <row r="21630">
      <c r="A21630" s="7" t="s">
        <v>43009</v>
      </c>
      <c r="B21630" s="17" t="s">
        <v>43010</v>
      </c>
      <c r="C21630" s="17">
        <v>5.0</v>
      </c>
      <c r="D21630" s="17">
        <v>9345389.2</v>
      </c>
      <c r="E21630" s="17">
        <v>5463544.0</v>
      </c>
      <c r="F21630" s="17">
        <v>8470732.0</v>
      </c>
      <c r="G21630" s="17">
        <v>1.0507739E7</v>
      </c>
      <c r="H21630" s="17">
        <v>1.9689591E7</v>
      </c>
    </row>
    <row r="21631">
      <c r="A21631" s="7" t="s">
        <v>43011</v>
      </c>
      <c r="B21631" s="17" t="s">
        <v>43012</v>
      </c>
      <c r="C21631" s="17">
        <v>1.0</v>
      </c>
      <c r="D21631" s="17">
        <v>3541237.0</v>
      </c>
      <c r="E21631" s="17">
        <v>3541237.0</v>
      </c>
      <c r="F21631" s="17">
        <v>3541237.0</v>
      </c>
      <c r="G21631" s="17">
        <v>3541237.0</v>
      </c>
      <c r="H21631" s="17">
        <v>3541237.0</v>
      </c>
    </row>
    <row r="21632">
      <c r="A21632" s="7" t="s">
        <v>43011</v>
      </c>
      <c r="B21632" s="17" t="s">
        <v>43012</v>
      </c>
      <c r="C21632" s="17">
        <v>1.0</v>
      </c>
      <c r="D21632" s="17">
        <v>3541237.0</v>
      </c>
      <c r="E21632" s="17">
        <v>3541237.0</v>
      </c>
      <c r="F21632" s="17">
        <v>3541237.0</v>
      </c>
      <c r="G21632" s="17">
        <v>3541237.0</v>
      </c>
      <c r="H21632" s="17">
        <v>3541237.0</v>
      </c>
    </row>
    <row r="21633">
      <c r="A21633" s="7" t="s">
        <v>43013</v>
      </c>
      <c r="B21633" s="17" t="s">
        <v>43014</v>
      </c>
      <c r="C21633" s="17">
        <v>1.0</v>
      </c>
      <c r="D21633" s="17">
        <v>4099105.0</v>
      </c>
      <c r="E21633" s="17">
        <v>4099105.0</v>
      </c>
      <c r="F21633" s="17">
        <v>4099105.0</v>
      </c>
      <c r="G21633" s="17">
        <v>4099105.0</v>
      </c>
      <c r="H21633" s="17">
        <v>4099105.0</v>
      </c>
    </row>
    <row r="21634">
      <c r="A21634" s="7" t="s">
        <v>43013</v>
      </c>
      <c r="B21634" s="17" t="s">
        <v>43014</v>
      </c>
      <c r="C21634" s="17">
        <v>1.0</v>
      </c>
      <c r="D21634" s="17">
        <v>4099105.0</v>
      </c>
      <c r="E21634" s="17">
        <v>4099105.0</v>
      </c>
      <c r="F21634" s="17">
        <v>4099105.0</v>
      </c>
      <c r="G21634" s="17">
        <v>4099105.0</v>
      </c>
      <c r="H21634" s="17">
        <v>4099105.0</v>
      </c>
    </row>
    <row r="21635">
      <c r="A21635" s="7" t="s">
        <v>43015</v>
      </c>
      <c r="B21635" s="17" t="s">
        <v>43016</v>
      </c>
      <c r="C21635" s="17">
        <v>1.0</v>
      </c>
      <c r="D21635" s="17">
        <v>7800746.0</v>
      </c>
      <c r="E21635" s="17">
        <v>7800746.0</v>
      </c>
      <c r="F21635" s="17">
        <v>7800746.0</v>
      </c>
      <c r="G21635" s="17">
        <v>7800746.0</v>
      </c>
      <c r="H21635" s="17">
        <v>7800746.0</v>
      </c>
    </row>
    <row r="21636">
      <c r="A21636" s="7" t="s">
        <v>43015</v>
      </c>
      <c r="B21636" s="17" t="s">
        <v>43016</v>
      </c>
      <c r="C21636" s="17">
        <v>1.0</v>
      </c>
      <c r="D21636" s="17">
        <v>7800746.0</v>
      </c>
      <c r="E21636" s="17">
        <v>7800746.0</v>
      </c>
      <c r="F21636" s="17">
        <v>7800746.0</v>
      </c>
      <c r="G21636" s="17">
        <v>7800746.0</v>
      </c>
      <c r="H21636" s="17">
        <v>7800746.0</v>
      </c>
    </row>
    <row r="21637">
      <c r="A21637" s="7" t="s">
        <v>43017</v>
      </c>
      <c r="B21637" s="17" t="s">
        <v>43018</v>
      </c>
      <c r="C21637" s="17">
        <v>7.0</v>
      </c>
      <c r="D21637" s="17">
        <v>1.431284843E7</v>
      </c>
      <c r="E21637" s="17">
        <v>4903801.0</v>
      </c>
      <c r="F21637" s="17">
        <v>1.2784967E7</v>
      </c>
      <c r="G21637" s="17">
        <v>1.8477659E7</v>
      </c>
      <c r="H21637" s="17">
        <v>3.729875E7</v>
      </c>
    </row>
    <row r="21638">
      <c r="A21638" s="7" t="s">
        <v>43017</v>
      </c>
      <c r="B21638" s="17" t="s">
        <v>43018</v>
      </c>
      <c r="C21638" s="17">
        <v>7.0</v>
      </c>
      <c r="D21638" s="17">
        <v>1.431284843E7</v>
      </c>
      <c r="E21638" s="17">
        <v>4903801.0</v>
      </c>
      <c r="F21638" s="17">
        <v>1.2784967E7</v>
      </c>
      <c r="G21638" s="17">
        <v>1.8477659E7</v>
      </c>
      <c r="H21638" s="17">
        <v>3.729875E7</v>
      </c>
    </row>
    <row r="21639">
      <c r="A21639" s="7" t="s">
        <v>43019</v>
      </c>
      <c r="B21639" s="17" t="s">
        <v>43020</v>
      </c>
      <c r="C21639" s="17">
        <v>4.0</v>
      </c>
      <c r="D21639" s="17">
        <v>1.047462675E7</v>
      </c>
      <c r="E21639" s="17">
        <v>5477748.0</v>
      </c>
      <c r="F21639" s="17">
        <v>1.0219523E7</v>
      </c>
      <c r="G21639" s="17">
        <v>1.1682921E7</v>
      </c>
      <c r="H21639" s="17">
        <v>1.4518315E7</v>
      </c>
    </row>
    <row r="21640">
      <c r="A21640" s="7" t="s">
        <v>43019</v>
      </c>
      <c r="B21640" s="17" t="s">
        <v>43020</v>
      </c>
      <c r="C21640" s="17">
        <v>4.0</v>
      </c>
      <c r="D21640" s="17">
        <v>1.047462675E7</v>
      </c>
      <c r="E21640" s="17">
        <v>5477748.0</v>
      </c>
      <c r="F21640" s="17">
        <v>1.0219523E7</v>
      </c>
      <c r="G21640" s="17">
        <v>1.1682921E7</v>
      </c>
      <c r="H21640" s="17">
        <v>1.4518315E7</v>
      </c>
    </row>
    <row r="21641">
      <c r="A21641" s="7" t="s">
        <v>43021</v>
      </c>
      <c r="B21641" s="17" t="s">
        <v>43022</v>
      </c>
      <c r="C21641" s="17">
        <v>1.0</v>
      </c>
      <c r="D21641" s="17">
        <v>2.9513655E7</v>
      </c>
      <c r="E21641" s="17">
        <v>2.9513655E7</v>
      </c>
      <c r="F21641" s="17">
        <v>2.9513655E7</v>
      </c>
      <c r="G21641" s="17">
        <v>2.9513655E7</v>
      </c>
      <c r="H21641" s="17">
        <v>2.9513655E7</v>
      </c>
    </row>
    <row r="21642">
      <c r="A21642" s="7" t="s">
        <v>43021</v>
      </c>
      <c r="B21642" s="17" t="s">
        <v>43022</v>
      </c>
      <c r="C21642" s="17">
        <v>1.0</v>
      </c>
      <c r="D21642" s="17">
        <v>2.9513655E7</v>
      </c>
      <c r="E21642" s="17">
        <v>2.9513655E7</v>
      </c>
      <c r="F21642" s="17">
        <v>2.9513655E7</v>
      </c>
      <c r="G21642" s="17">
        <v>2.9513655E7</v>
      </c>
      <c r="H21642" s="17">
        <v>2.9513655E7</v>
      </c>
    </row>
    <row r="21643">
      <c r="A21643" s="7" t="s">
        <v>43023</v>
      </c>
      <c r="B21643" s="17" t="s">
        <v>43024</v>
      </c>
      <c r="C21643" s="17">
        <v>2.0</v>
      </c>
      <c r="D21643" s="17">
        <v>4982201.0</v>
      </c>
      <c r="E21643" s="17">
        <v>4403902.0</v>
      </c>
      <c r="F21643" s="17">
        <v>4403902.0</v>
      </c>
      <c r="G21643" s="17">
        <v>5560500.0</v>
      </c>
      <c r="H21643" s="17">
        <v>5560500.0</v>
      </c>
    </row>
    <row r="21644">
      <c r="A21644" s="7" t="s">
        <v>43023</v>
      </c>
      <c r="B21644" s="17" t="s">
        <v>43024</v>
      </c>
      <c r="C21644" s="17">
        <v>2.0</v>
      </c>
      <c r="D21644" s="17">
        <v>4982201.0</v>
      </c>
      <c r="E21644" s="17">
        <v>4403902.0</v>
      </c>
      <c r="F21644" s="17">
        <v>4403902.0</v>
      </c>
      <c r="G21644" s="17">
        <v>5560500.0</v>
      </c>
      <c r="H21644" s="17">
        <v>5560500.0</v>
      </c>
    </row>
    <row r="21645">
      <c r="A21645" s="7" t="s">
        <v>43025</v>
      </c>
      <c r="B21645" s="17" t="s">
        <v>43026</v>
      </c>
      <c r="C21645" s="17">
        <v>1.0</v>
      </c>
      <c r="D21645" s="17">
        <v>1.3226439E7</v>
      </c>
      <c r="E21645" s="17">
        <v>1.3226439E7</v>
      </c>
      <c r="F21645" s="17">
        <v>1.3226439E7</v>
      </c>
      <c r="G21645" s="17">
        <v>1.3226439E7</v>
      </c>
      <c r="H21645" s="17">
        <v>1.3226439E7</v>
      </c>
    </row>
    <row r="21646">
      <c r="A21646" s="7" t="s">
        <v>43025</v>
      </c>
      <c r="B21646" s="17" t="s">
        <v>43026</v>
      </c>
      <c r="C21646" s="17">
        <v>1.0</v>
      </c>
      <c r="D21646" s="17">
        <v>1.3226439E7</v>
      </c>
      <c r="E21646" s="17">
        <v>1.3226439E7</v>
      </c>
      <c r="F21646" s="17">
        <v>1.3226439E7</v>
      </c>
      <c r="G21646" s="17">
        <v>1.3226439E7</v>
      </c>
      <c r="H21646" s="17">
        <v>1.3226439E7</v>
      </c>
    </row>
    <row r="21647">
      <c r="A21647" s="7" t="s">
        <v>43027</v>
      </c>
      <c r="B21647" s="17" t="s">
        <v>43028</v>
      </c>
      <c r="C21647" s="17">
        <v>2.0</v>
      </c>
      <c r="D21647" s="17">
        <v>8738169.0</v>
      </c>
      <c r="E21647" s="17">
        <v>5296037.0</v>
      </c>
      <c r="F21647" s="17">
        <v>5296037.0</v>
      </c>
      <c r="G21647" s="17">
        <v>1.2180301E7</v>
      </c>
      <c r="H21647" s="17">
        <v>1.2180301E7</v>
      </c>
    </row>
    <row r="21648">
      <c r="A21648" s="7" t="s">
        <v>43027</v>
      </c>
      <c r="B21648" s="17" t="s">
        <v>43028</v>
      </c>
      <c r="C21648" s="17">
        <v>2.0</v>
      </c>
      <c r="D21648" s="17">
        <v>8738169.0</v>
      </c>
      <c r="E21648" s="17">
        <v>5296037.0</v>
      </c>
      <c r="F21648" s="17">
        <v>5296037.0</v>
      </c>
      <c r="G21648" s="17">
        <v>1.2180301E7</v>
      </c>
      <c r="H21648" s="17">
        <v>1.2180301E7</v>
      </c>
    </row>
    <row r="21649">
      <c r="A21649" s="7" t="s">
        <v>43029</v>
      </c>
      <c r="B21649" s="17" t="s">
        <v>43030</v>
      </c>
      <c r="C21649" s="17">
        <v>1.0</v>
      </c>
      <c r="D21649" s="17">
        <v>1.3155892E7</v>
      </c>
      <c r="E21649" s="17">
        <v>1.3155892E7</v>
      </c>
      <c r="F21649" s="17">
        <v>1.3155892E7</v>
      </c>
      <c r="G21649" s="17">
        <v>1.3155892E7</v>
      </c>
      <c r="H21649" s="17">
        <v>1.3155892E7</v>
      </c>
    </row>
    <row r="21650">
      <c r="A21650" s="7" t="s">
        <v>43029</v>
      </c>
      <c r="B21650" s="17" t="s">
        <v>43030</v>
      </c>
      <c r="C21650" s="17">
        <v>1.0</v>
      </c>
      <c r="D21650" s="17">
        <v>1.3155892E7</v>
      </c>
      <c r="E21650" s="17">
        <v>1.3155892E7</v>
      </c>
      <c r="F21650" s="17">
        <v>1.3155892E7</v>
      </c>
      <c r="G21650" s="17">
        <v>1.3155892E7</v>
      </c>
      <c r="H21650" s="17">
        <v>1.3155892E7</v>
      </c>
    </row>
    <row r="21651">
      <c r="A21651" s="7" t="s">
        <v>43031</v>
      </c>
      <c r="B21651" s="17" t="s">
        <v>43032</v>
      </c>
      <c r="C21651" s="17">
        <v>4.0</v>
      </c>
      <c r="D21651" s="17">
        <v>1.1445502E7</v>
      </c>
      <c r="E21651" s="17">
        <v>3203064.0</v>
      </c>
      <c r="F21651" s="17">
        <v>5823611.0</v>
      </c>
      <c r="G21651" s="17">
        <v>1.0980673E7</v>
      </c>
      <c r="H21651" s="17">
        <v>2.577466E7</v>
      </c>
    </row>
    <row r="21652">
      <c r="A21652" s="7" t="s">
        <v>43031</v>
      </c>
      <c r="B21652" s="17" t="s">
        <v>43032</v>
      </c>
      <c r="C21652" s="17">
        <v>4.0</v>
      </c>
      <c r="D21652" s="17">
        <v>1.1445502E7</v>
      </c>
      <c r="E21652" s="17">
        <v>3203064.0</v>
      </c>
      <c r="F21652" s="17">
        <v>5823611.0</v>
      </c>
      <c r="G21652" s="17">
        <v>1.0980673E7</v>
      </c>
      <c r="H21652" s="17">
        <v>2.577466E7</v>
      </c>
    </row>
    <row r="21653">
      <c r="A21653" s="7" t="s">
        <v>43033</v>
      </c>
      <c r="B21653" s="17" t="s">
        <v>43034</v>
      </c>
      <c r="C21653" s="17">
        <v>1.0</v>
      </c>
      <c r="D21653" s="17">
        <v>6972000.0</v>
      </c>
      <c r="E21653" s="17">
        <v>6972000.0</v>
      </c>
      <c r="F21653" s="17">
        <v>6972000.0</v>
      </c>
      <c r="G21653" s="17">
        <v>6972000.0</v>
      </c>
      <c r="H21653" s="17">
        <v>6972000.0</v>
      </c>
    </row>
    <row r="21654">
      <c r="A21654" s="7" t="s">
        <v>43033</v>
      </c>
      <c r="B21654" s="17" t="s">
        <v>43034</v>
      </c>
      <c r="C21654" s="17">
        <v>1.0</v>
      </c>
      <c r="D21654" s="17">
        <v>6972000.0</v>
      </c>
      <c r="E21654" s="17">
        <v>6972000.0</v>
      </c>
      <c r="F21654" s="17">
        <v>6972000.0</v>
      </c>
      <c r="G21654" s="17">
        <v>6972000.0</v>
      </c>
      <c r="H21654" s="17">
        <v>6972000.0</v>
      </c>
    </row>
    <row r="21655">
      <c r="A21655" s="7" t="s">
        <v>43035</v>
      </c>
      <c r="B21655" s="17" t="s">
        <v>43036</v>
      </c>
      <c r="C21655" s="17">
        <v>2.0</v>
      </c>
      <c r="D21655" s="17">
        <v>7723475.0</v>
      </c>
      <c r="E21655" s="17">
        <v>7030750.0</v>
      </c>
      <c r="F21655" s="17">
        <v>7030750.0</v>
      </c>
      <c r="G21655" s="17">
        <v>8416200.0</v>
      </c>
      <c r="H21655" s="17">
        <v>8416200.0</v>
      </c>
    </row>
    <row r="21656">
      <c r="A21656" s="7" t="s">
        <v>43035</v>
      </c>
      <c r="B21656" s="17" t="s">
        <v>43036</v>
      </c>
      <c r="C21656" s="17">
        <v>2.0</v>
      </c>
      <c r="D21656" s="17">
        <v>7723475.0</v>
      </c>
      <c r="E21656" s="17">
        <v>7030750.0</v>
      </c>
      <c r="F21656" s="17">
        <v>7030750.0</v>
      </c>
      <c r="G21656" s="17">
        <v>8416200.0</v>
      </c>
      <c r="H21656" s="17">
        <v>8416200.0</v>
      </c>
    </row>
    <row r="21657">
      <c r="A21657" s="7" t="s">
        <v>43037</v>
      </c>
      <c r="B21657" s="17" t="s">
        <v>43038</v>
      </c>
      <c r="C21657" s="17">
        <v>1.0</v>
      </c>
      <c r="D21657" s="17">
        <v>5004502.0</v>
      </c>
      <c r="E21657" s="17">
        <v>5004502.0</v>
      </c>
      <c r="F21657" s="17">
        <v>5004502.0</v>
      </c>
      <c r="G21657" s="17">
        <v>5004502.0</v>
      </c>
      <c r="H21657" s="17">
        <v>5004502.0</v>
      </c>
    </row>
    <row r="21658">
      <c r="A21658" s="7" t="s">
        <v>43037</v>
      </c>
      <c r="B21658" s="17" t="s">
        <v>43038</v>
      </c>
      <c r="C21658" s="17">
        <v>1.0</v>
      </c>
      <c r="D21658" s="17">
        <v>5004502.0</v>
      </c>
      <c r="E21658" s="17">
        <v>5004502.0</v>
      </c>
      <c r="F21658" s="17">
        <v>5004502.0</v>
      </c>
      <c r="G21658" s="17">
        <v>5004502.0</v>
      </c>
      <c r="H21658" s="17">
        <v>5004502.0</v>
      </c>
    </row>
    <row r="21659">
      <c r="A21659" s="7" t="s">
        <v>43039</v>
      </c>
      <c r="B21659" s="17" t="s">
        <v>43040</v>
      </c>
      <c r="C21659" s="17">
        <v>1.0</v>
      </c>
      <c r="D21659" s="17">
        <v>8004587.0</v>
      </c>
      <c r="E21659" s="17">
        <v>8004587.0</v>
      </c>
      <c r="F21659" s="17">
        <v>8004587.0</v>
      </c>
      <c r="G21659" s="17">
        <v>8004587.0</v>
      </c>
      <c r="H21659" s="17">
        <v>8004587.0</v>
      </c>
    </row>
    <row r="21660">
      <c r="A21660" s="7" t="s">
        <v>43039</v>
      </c>
      <c r="B21660" s="17" t="s">
        <v>43040</v>
      </c>
      <c r="C21660" s="17">
        <v>1.0</v>
      </c>
      <c r="D21660" s="17">
        <v>8004587.0</v>
      </c>
      <c r="E21660" s="17">
        <v>8004587.0</v>
      </c>
      <c r="F21660" s="17">
        <v>8004587.0</v>
      </c>
      <c r="G21660" s="17">
        <v>8004587.0</v>
      </c>
      <c r="H21660" s="17">
        <v>8004587.0</v>
      </c>
    </row>
    <row r="21661">
      <c r="A21661" s="7" t="s">
        <v>43041</v>
      </c>
      <c r="B21661" s="17" t="s">
        <v>43042</v>
      </c>
      <c r="C21661" s="17">
        <v>3.0</v>
      </c>
      <c r="D21661" s="17">
        <v>4851595.333</v>
      </c>
      <c r="E21661" s="17">
        <v>4812074.0</v>
      </c>
      <c r="F21661" s="17">
        <v>4838447.0</v>
      </c>
      <c r="G21661" s="17">
        <v>4904265.0</v>
      </c>
      <c r="H21661" s="17">
        <v>4904265.0</v>
      </c>
    </row>
    <row r="21662">
      <c r="A21662" s="7" t="s">
        <v>43041</v>
      </c>
      <c r="B21662" s="17" t="s">
        <v>43042</v>
      </c>
      <c r="C21662" s="17">
        <v>3.0</v>
      </c>
      <c r="D21662" s="17">
        <v>4851595.333</v>
      </c>
      <c r="E21662" s="17">
        <v>4812074.0</v>
      </c>
      <c r="F21662" s="17">
        <v>4838447.0</v>
      </c>
      <c r="G21662" s="17">
        <v>4904265.0</v>
      </c>
      <c r="H21662" s="17">
        <v>4904265.0</v>
      </c>
    </row>
    <row r="21663">
      <c r="A21663" s="7" t="s">
        <v>43043</v>
      </c>
      <c r="B21663" s="17" t="s">
        <v>43044</v>
      </c>
      <c r="C21663" s="17">
        <v>3.0</v>
      </c>
      <c r="D21663" s="17">
        <v>7507658.333</v>
      </c>
      <c r="E21663" s="17">
        <v>4920063.0</v>
      </c>
      <c r="F21663" s="17">
        <v>5766437.0</v>
      </c>
      <c r="G21663" s="17">
        <v>1.1836475E7</v>
      </c>
      <c r="H21663" s="17">
        <v>1.1836475E7</v>
      </c>
    </row>
    <row r="21664">
      <c r="A21664" s="7" t="s">
        <v>43043</v>
      </c>
      <c r="B21664" s="17" t="s">
        <v>43044</v>
      </c>
      <c r="C21664" s="17">
        <v>3.0</v>
      </c>
      <c r="D21664" s="17">
        <v>7507658.333</v>
      </c>
      <c r="E21664" s="17">
        <v>4920063.0</v>
      </c>
      <c r="F21664" s="17">
        <v>5766437.0</v>
      </c>
      <c r="G21664" s="17">
        <v>1.1836475E7</v>
      </c>
      <c r="H21664" s="17">
        <v>1.1836475E7</v>
      </c>
    </row>
    <row r="21665">
      <c r="A21665" s="7" t="s">
        <v>43045</v>
      </c>
      <c r="B21665" s="17" t="s">
        <v>43046</v>
      </c>
      <c r="C21665" s="17">
        <v>1.0</v>
      </c>
      <c r="D21665" s="17">
        <v>1.9389686E7</v>
      </c>
      <c r="E21665" s="17">
        <v>1.9389686E7</v>
      </c>
      <c r="F21665" s="17">
        <v>1.9389686E7</v>
      </c>
      <c r="G21665" s="17">
        <v>1.9389686E7</v>
      </c>
      <c r="H21665" s="17">
        <v>1.9389686E7</v>
      </c>
    </row>
    <row r="21666">
      <c r="A21666" s="7" t="s">
        <v>43045</v>
      </c>
      <c r="B21666" s="17" t="s">
        <v>43046</v>
      </c>
      <c r="C21666" s="17">
        <v>1.0</v>
      </c>
      <c r="D21666" s="17">
        <v>1.9389686E7</v>
      </c>
      <c r="E21666" s="17">
        <v>1.9389686E7</v>
      </c>
      <c r="F21666" s="17">
        <v>1.9389686E7</v>
      </c>
      <c r="G21666" s="17">
        <v>1.9389686E7</v>
      </c>
      <c r="H21666" s="17">
        <v>1.9389686E7</v>
      </c>
    </row>
    <row r="21667">
      <c r="A21667" s="7" t="s">
        <v>43047</v>
      </c>
      <c r="B21667" s="17" t="s">
        <v>43048</v>
      </c>
      <c r="C21667" s="17">
        <v>26.0</v>
      </c>
      <c r="D21667" s="17">
        <v>1.218266573E7</v>
      </c>
      <c r="E21667" s="17">
        <v>4814084.0</v>
      </c>
      <c r="F21667" s="17">
        <v>7121600.0</v>
      </c>
      <c r="G21667" s="17">
        <v>1.3871683E7</v>
      </c>
      <c r="H21667" s="17">
        <v>2.7286588E7</v>
      </c>
    </row>
    <row r="21668">
      <c r="A21668" s="7" t="s">
        <v>43047</v>
      </c>
      <c r="B21668" s="17" t="s">
        <v>43048</v>
      </c>
      <c r="C21668" s="17">
        <v>26.0</v>
      </c>
      <c r="D21668" s="17">
        <v>1.218266573E7</v>
      </c>
      <c r="E21668" s="17">
        <v>4814084.0</v>
      </c>
      <c r="F21668" s="17">
        <v>7121600.0</v>
      </c>
      <c r="G21668" s="17">
        <v>1.3871683E7</v>
      </c>
      <c r="H21668" s="17">
        <v>2.7286588E7</v>
      </c>
    </row>
    <row r="21669">
      <c r="A21669" s="7" t="s">
        <v>43049</v>
      </c>
      <c r="B21669" s="17" t="s">
        <v>43050</v>
      </c>
      <c r="C21669" s="17">
        <v>1.0</v>
      </c>
      <c r="D21669" s="17">
        <v>3358568.0</v>
      </c>
      <c r="E21669" s="17">
        <v>3358568.0</v>
      </c>
      <c r="F21669" s="17">
        <v>3358568.0</v>
      </c>
      <c r="G21669" s="17">
        <v>3358568.0</v>
      </c>
      <c r="H21669" s="17">
        <v>3358568.0</v>
      </c>
    </row>
    <row r="21670">
      <c r="A21670" s="7" t="s">
        <v>43049</v>
      </c>
      <c r="B21670" s="17" t="s">
        <v>43050</v>
      </c>
      <c r="C21670" s="17">
        <v>1.0</v>
      </c>
      <c r="D21670" s="17">
        <v>3358568.0</v>
      </c>
      <c r="E21670" s="17">
        <v>3358568.0</v>
      </c>
      <c r="F21670" s="17">
        <v>3358568.0</v>
      </c>
      <c r="G21670" s="17">
        <v>3358568.0</v>
      </c>
      <c r="H21670" s="17">
        <v>3358568.0</v>
      </c>
    </row>
    <row r="21671">
      <c r="A21671" s="7" t="s">
        <v>43051</v>
      </c>
      <c r="B21671" s="17" t="s">
        <v>43052</v>
      </c>
      <c r="C21671" s="17">
        <v>4.0</v>
      </c>
      <c r="D21671" s="17">
        <v>1.045263875E7</v>
      </c>
      <c r="E21671" s="17">
        <v>9298508.0</v>
      </c>
      <c r="F21671" s="17">
        <v>9329562.0</v>
      </c>
      <c r="G21671" s="17">
        <v>1.0360958E7</v>
      </c>
      <c r="H21671" s="17">
        <v>1.2821527E7</v>
      </c>
    </row>
    <row r="21672">
      <c r="A21672" s="7" t="s">
        <v>43051</v>
      </c>
      <c r="B21672" s="17" t="s">
        <v>43052</v>
      </c>
      <c r="C21672" s="17">
        <v>4.0</v>
      </c>
      <c r="D21672" s="17">
        <v>1.045263875E7</v>
      </c>
      <c r="E21672" s="17">
        <v>9298508.0</v>
      </c>
      <c r="F21672" s="17">
        <v>9329562.0</v>
      </c>
      <c r="G21672" s="17">
        <v>1.0360958E7</v>
      </c>
      <c r="H21672" s="17">
        <v>1.2821527E7</v>
      </c>
    </row>
    <row r="21673">
      <c r="A21673" s="7" t="s">
        <v>43053</v>
      </c>
      <c r="B21673" s="17" t="s">
        <v>43054</v>
      </c>
      <c r="C21673" s="17">
        <v>1.0</v>
      </c>
      <c r="D21673" s="17">
        <v>6106273.0</v>
      </c>
      <c r="E21673" s="17">
        <v>6106273.0</v>
      </c>
      <c r="F21673" s="17">
        <v>6106273.0</v>
      </c>
      <c r="G21673" s="17">
        <v>6106273.0</v>
      </c>
      <c r="H21673" s="17">
        <v>6106273.0</v>
      </c>
    </row>
    <row r="21674">
      <c r="A21674" s="7" t="s">
        <v>43053</v>
      </c>
      <c r="B21674" s="17" t="s">
        <v>43054</v>
      </c>
      <c r="C21674" s="17">
        <v>1.0</v>
      </c>
      <c r="D21674" s="17">
        <v>6106273.0</v>
      </c>
      <c r="E21674" s="17">
        <v>6106273.0</v>
      </c>
      <c r="F21674" s="17">
        <v>6106273.0</v>
      </c>
      <c r="G21674" s="17">
        <v>6106273.0</v>
      </c>
      <c r="H21674" s="17">
        <v>6106273.0</v>
      </c>
    </row>
    <row r="21675">
      <c r="A21675" s="7" t="s">
        <v>43055</v>
      </c>
      <c r="B21675" s="17" t="s">
        <v>43056</v>
      </c>
      <c r="C21675" s="17">
        <v>9.0</v>
      </c>
      <c r="D21675" s="17">
        <v>1.095028167E7</v>
      </c>
      <c r="E21675" s="17">
        <v>6091252.0</v>
      </c>
      <c r="F21675" s="17">
        <v>7643780.0</v>
      </c>
      <c r="G21675" s="17">
        <v>1.82224E7</v>
      </c>
      <c r="H21675" s="17">
        <v>2.1674267E7</v>
      </c>
    </row>
    <row r="21676">
      <c r="A21676" s="7" t="s">
        <v>43055</v>
      </c>
      <c r="B21676" s="17" t="s">
        <v>43056</v>
      </c>
      <c r="C21676" s="17">
        <v>9.0</v>
      </c>
      <c r="D21676" s="17">
        <v>1.095028167E7</v>
      </c>
      <c r="E21676" s="17">
        <v>6091252.0</v>
      </c>
      <c r="F21676" s="17">
        <v>7643780.0</v>
      </c>
      <c r="G21676" s="17">
        <v>1.82224E7</v>
      </c>
      <c r="H21676" s="17">
        <v>2.1674267E7</v>
      </c>
    </row>
    <row r="21677">
      <c r="A21677" s="7" t="s">
        <v>43057</v>
      </c>
      <c r="B21677" s="17" t="s">
        <v>43058</v>
      </c>
      <c r="C21677" s="17">
        <v>16.0</v>
      </c>
      <c r="D21677" s="17">
        <v>9013535.25</v>
      </c>
      <c r="E21677" s="17">
        <v>3856487.0</v>
      </c>
      <c r="F21677" s="17">
        <v>8351419.0</v>
      </c>
      <c r="G21677" s="17">
        <v>1.0950371E7</v>
      </c>
      <c r="H21677" s="17">
        <v>1.8352529E7</v>
      </c>
    </row>
    <row r="21678">
      <c r="A21678" s="7" t="s">
        <v>43057</v>
      </c>
      <c r="B21678" s="17" t="s">
        <v>43058</v>
      </c>
      <c r="C21678" s="17">
        <v>16.0</v>
      </c>
      <c r="D21678" s="17">
        <v>9013535.25</v>
      </c>
      <c r="E21678" s="17">
        <v>3856487.0</v>
      </c>
      <c r="F21678" s="17">
        <v>8351419.0</v>
      </c>
      <c r="G21678" s="17">
        <v>1.0950371E7</v>
      </c>
      <c r="H21678" s="17">
        <v>1.8352529E7</v>
      </c>
    </row>
    <row r="21679">
      <c r="A21679" s="7" t="s">
        <v>43059</v>
      </c>
      <c r="B21679" s="17" t="s">
        <v>43060</v>
      </c>
      <c r="C21679" s="17">
        <v>17.0</v>
      </c>
      <c r="D21679" s="17">
        <v>8933450.529</v>
      </c>
      <c r="E21679" s="17">
        <v>3533616.0</v>
      </c>
      <c r="F21679" s="17">
        <v>8514165.0</v>
      </c>
      <c r="G21679" s="17">
        <v>1.304943E7</v>
      </c>
      <c r="H21679" s="17">
        <v>1.776574E7</v>
      </c>
    </row>
    <row r="21680">
      <c r="A21680" s="7" t="s">
        <v>43059</v>
      </c>
      <c r="B21680" s="17" t="s">
        <v>43060</v>
      </c>
      <c r="C21680" s="17">
        <v>17.0</v>
      </c>
      <c r="D21680" s="17">
        <v>8933450.529</v>
      </c>
      <c r="E21680" s="17">
        <v>3533616.0</v>
      </c>
      <c r="F21680" s="17">
        <v>8514165.0</v>
      </c>
      <c r="G21680" s="17">
        <v>1.304943E7</v>
      </c>
      <c r="H21680" s="17">
        <v>1.776574E7</v>
      </c>
    </row>
    <row r="21681">
      <c r="A21681" s="7" t="s">
        <v>43061</v>
      </c>
      <c r="B21681" s="17" t="s">
        <v>43062</v>
      </c>
      <c r="C21681" s="17">
        <v>1.0</v>
      </c>
      <c r="D21681" s="17">
        <v>6207184.0</v>
      </c>
      <c r="E21681" s="17">
        <v>6207184.0</v>
      </c>
      <c r="F21681" s="17">
        <v>6207184.0</v>
      </c>
      <c r="G21681" s="17">
        <v>6207184.0</v>
      </c>
      <c r="H21681" s="17">
        <v>6207184.0</v>
      </c>
    </row>
    <row r="21682">
      <c r="A21682" s="7" t="s">
        <v>43061</v>
      </c>
      <c r="B21682" s="17" t="s">
        <v>43062</v>
      </c>
      <c r="C21682" s="17">
        <v>1.0</v>
      </c>
      <c r="D21682" s="17">
        <v>6207184.0</v>
      </c>
      <c r="E21682" s="17">
        <v>6207184.0</v>
      </c>
      <c r="F21682" s="17">
        <v>6207184.0</v>
      </c>
      <c r="G21682" s="17">
        <v>6207184.0</v>
      </c>
      <c r="H21682" s="17">
        <v>6207184.0</v>
      </c>
    </row>
    <row r="21683">
      <c r="A21683" s="7" t="s">
        <v>43063</v>
      </c>
      <c r="B21683" s="17" t="s">
        <v>43064</v>
      </c>
      <c r="C21683" s="17">
        <v>2.0</v>
      </c>
      <c r="D21683" s="17">
        <v>6361431.0</v>
      </c>
      <c r="E21683" s="17">
        <v>5563862.0</v>
      </c>
      <c r="F21683" s="17">
        <v>5563862.0</v>
      </c>
      <c r="G21683" s="17">
        <v>7159000.0</v>
      </c>
      <c r="H21683" s="17">
        <v>7159000.0</v>
      </c>
    </row>
    <row r="21684">
      <c r="A21684" s="7" t="s">
        <v>43063</v>
      </c>
      <c r="B21684" s="17" t="s">
        <v>43064</v>
      </c>
      <c r="C21684" s="17">
        <v>2.0</v>
      </c>
      <c r="D21684" s="17">
        <v>6361431.0</v>
      </c>
      <c r="E21684" s="17">
        <v>5563862.0</v>
      </c>
      <c r="F21684" s="17">
        <v>5563862.0</v>
      </c>
      <c r="G21684" s="17">
        <v>7159000.0</v>
      </c>
      <c r="H21684" s="17">
        <v>7159000.0</v>
      </c>
    </row>
    <row r="21685">
      <c r="A21685" s="7" t="s">
        <v>43065</v>
      </c>
      <c r="B21685" s="17" t="s">
        <v>43066</v>
      </c>
      <c r="C21685" s="17">
        <v>1.0</v>
      </c>
      <c r="D21685" s="17">
        <v>2523183.0</v>
      </c>
      <c r="E21685" s="17">
        <v>2523183.0</v>
      </c>
      <c r="F21685" s="17">
        <v>2523183.0</v>
      </c>
      <c r="G21685" s="17">
        <v>2523183.0</v>
      </c>
      <c r="H21685" s="17">
        <v>2523183.0</v>
      </c>
    </row>
    <row r="21686">
      <c r="A21686" s="7" t="s">
        <v>43065</v>
      </c>
      <c r="B21686" s="17" t="s">
        <v>43066</v>
      </c>
      <c r="C21686" s="17">
        <v>1.0</v>
      </c>
      <c r="D21686" s="17">
        <v>2523183.0</v>
      </c>
      <c r="E21686" s="17">
        <v>2523183.0</v>
      </c>
      <c r="F21686" s="17">
        <v>2523183.0</v>
      </c>
      <c r="G21686" s="17">
        <v>2523183.0</v>
      </c>
      <c r="H21686" s="17">
        <v>2523183.0</v>
      </c>
    </row>
    <row r="21687">
      <c r="A21687" s="7" t="s">
        <v>43067</v>
      </c>
      <c r="B21687" s="17" t="s">
        <v>43068</v>
      </c>
      <c r="C21687" s="17">
        <v>1.0</v>
      </c>
      <c r="D21687" s="17">
        <v>1739436.0</v>
      </c>
      <c r="E21687" s="17">
        <v>1739436.0</v>
      </c>
      <c r="F21687" s="17">
        <v>1739436.0</v>
      </c>
      <c r="G21687" s="17">
        <v>1739436.0</v>
      </c>
      <c r="H21687" s="17">
        <v>1739436.0</v>
      </c>
    </row>
    <row r="21688">
      <c r="A21688" s="7" t="s">
        <v>43067</v>
      </c>
      <c r="B21688" s="17" t="s">
        <v>43068</v>
      </c>
      <c r="C21688" s="17">
        <v>1.0</v>
      </c>
      <c r="D21688" s="17">
        <v>1739436.0</v>
      </c>
      <c r="E21688" s="17">
        <v>1739436.0</v>
      </c>
      <c r="F21688" s="17">
        <v>1739436.0</v>
      </c>
      <c r="G21688" s="17">
        <v>1739436.0</v>
      </c>
      <c r="H21688" s="17">
        <v>1739436.0</v>
      </c>
    </row>
    <row r="21689">
      <c r="A21689" s="7" t="s">
        <v>43069</v>
      </c>
      <c r="B21689" s="17" t="s">
        <v>43070</v>
      </c>
      <c r="C21689" s="17">
        <v>1.0</v>
      </c>
      <c r="D21689" s="17">
        <v>5371521.0</v>
      </c>
      <c r="E21689" s="17">
        <v>5371521.0</v>
      </c>
      <c r="F21689" s="17">
        <v>5371521.0</v>
      </c>
      <c r="G21689" s="17">
        <v>5371521.0</v>
      </c>
      <c r="H21689" s="17">
        <v>5371521.0</v>
      </c>
    </row>
    <row r="21690">
      <c r="A21690" s="7" t="s">
        <v>43069</v>
      </c>
      <c r="B21690" s="17" t="s">
        <v>43070</v>
      </c>
      <c r="C21690" s="17">
        <v>1.0</v>
      </c>
      <c r="D21690" s="17">
        <v>5371521.0</v>
      </c>
      <c r="E21690" s="17">
        <v>5371521.0</v>
      </c>
      <c r="F21690" s="17">
        <v>5371521.0</v>
      </c>
      <c r="G21690" s="17">
        <v>5371521.0</v>
      </c>
      <c r="H21690" s="17">
        <v>5371521.0</v>
      </c>
    </row>
    <row r="21691">
      <c r="A21691" s="7" t="s">
        <v>43071</v>
      </c>
      <c r="B21691" s="17" t="s">
        <v>43072</v>
      </c>
      <c r="C21691" s="17">
        <v>2.0</v>
      </c>
      <c r="D21691" s="17">
        <v>1.2663198E7</v>
      </c>
      <c r="E21691" s="17">
        <v>3902902.0</v>
      </c>
      <c r="F21691" s="17">
        <v>3902902.0</v>
      </c>
      <c r="G21691" s="17">
        <v>2.1423494E7</v>
      </c>
      <c r="H21691" s="17">
        <v>2.1423494E7</v>
      </c>
    </row>
    <row r="21692">
      <c r="A21692" s="7" t="s">
        <v>43071</v>
      </c>
      <c r="B21692" s="17" t="s">
        <v>43072</v>
      </c>
      <c r="C21692" s="17">
        <v>2.0</v>
      </c>
      <c r="D21692" s="17">
        <v>1.2663198E7</v>
      </c>
      <c r="E21692" s="17">
        <v>3902902.0</v>
      </c>
      <c r="F21692" s="17">
        <v>3902902.0</v>
      </c>
      <c r="G21692" s="17">
        <v>2.1423494E7</v>
      </c>
      <c r="H21692" s="17">
        <v>2.1423494E7</v>
      </c>
    </row>
    <row r="21693">
      <c r="A21693" s="7" t="s">
        <v>43073</v>
      </c>
      <c r="B21693" s="17" t="s">
        <v>43074</v>
      </c>
      <c r="C21693" s="17">
        <v>3.0</v>
      </c>
      <c r="D21693" s="17">
        <v>4279753.333</v>
      </c>
      <c r="E21693" s="17">
        <v>1831100.0</v>
      </c>
      <c r="F21693" s="17">
        <v>2777500.0</v>
      </c>
      <c r="G21693" s="17">
        <v>8230660.0</v>
      </c>
      <c r="H21693" s="17">
        <v>8230660.0</v>
      </c>
    </row>
    <row r="21694">
      <c r="A21694" s="7" t="s">
        <v>43073</v>
      </c>
      <c r="B21694" s="17" t="s">
        <v>43074</v>
      </c>
      <c r="C21694" s="17">
        <v>3.0</v>
      </c>
      <c r="D21694" s="17">
        <v>4279753.333</v>
      </c>
      <c r="E21694" s="17">
        <v>1831100.0</v>
      </c>
      <c r="F21694" s="17">
        <v>2777500.0</v>
      </c>
      <c r="G21694" s="17">
        <v>8230660.0</v>
      </c>
      <c r="H21694" s="17">
        <v>8230660.0</v>
      </c>
    </row>
    <row r="21695">
      <c r="A21695" s="7" t="s">
        <v>43075</v>
      </c>
      <c r="B21695" s="17" t="s">
        <v>43076</v>
      </c>
      <c r="C21695" s="17">
        <v>7.0</v>
      </c>
      <c r="D21695" s="17">
        <v>4652423.286</v>
      </c>
      <c r="E21695" s="17">
        <v>2091940.0</v>
      </c>
      <c r="F21695" s="17">
        <v>4529561.0</v>
      </c>
      <c r="G21695" s="17">
        <v>6054037.0</v>
      </c>
      <c r="H21695" s="17">
        <v>8478075.0</v>
      </c>
    </row>
    <row r="21696">
      <c r="A21696" s="7" t="s">
        <v>43075</v>
      </c>
      <c r="B21696" s="17" t="s">
        <v>43076</v>
      </c>
      <c r="C21696" s="17">
        <v>7.0</v>
      </c>
      <c r="D21696" s="17">
        <v>4652423.286</v>
      </c>
      <c r="E21696" s="17">
        <v>2091940.0</v>
      </c>
      <c r="F21696" s="17">
        <v>4529561.0</v>
      </c>
      <c r="G21696" s="17">
        <v>6054037.0</v>
      </c>
      <c r="H21696" s="17">
        <v>8478075.0</v>
      </c>
    </row>
    <row r="21697">
      <c r="A21697" s="7" t="s">
        <v>43077</v>
      </c>
      <c r="B21697" s="17" t="s">
        <v>43078</v>
      </c>
      <c r="C21697" s="17">
        <v>1.0</v>
      </c>
      <c r="D21697" s="17">
        <v>3.290587E8</v>
      </c>
      <c r="E21697" s="17">
        <v>3.290587E8</v>
      </c>
      <c r="F21697" s="17">
        <v>3.290587E8</v>
      </c>
      <c r="G21697" s="17">
        <v>3.290587E8</v>
      </c>
      <c r="H21697" s="17">
        <v>3.290587E8</v>
      </c>
    </row>
    <row r="21698">
      <c r="A21698" s="7" t="s">
        <v>43077</v>
      </c>
      <c r="B21698" s="17" t="s">
        <v>43078</v>
      </c>
      <c r="C21698" s="17">
        <v>1.0</v>
      </c>
      <c r="D21698" s="17">
        <v>3.290587E8</v>
      </c>
      <c r="E21698" s="17">
        <v>3.290587E8</v>
      </c>
      <c r="F21698" s="17">
        <v>3.290587E8</v>
      </c>
      <c r="G21698" s="17">
        <v>3.290587E8</v>
      </c>
      <c r="H21698" s="17">
        <v>3.290587E8</v>
      </c>
    </row>
    <row r="21699">
      <c r="A21699" s="7" t="s">
        <v>43079</v>
      </c>
      <c r="B21699" s="17" t="s">
        <v>43080</v>
      </c>
      <c r="C21699" s="17">
        <v>48.0</v>
      </c>
      <c r="D21699" s="17">
        <v>1.119525125E7</v>
      </c>
      <c r="E21699" s="17">
        <v>3570811.0</v>
      </c>
      <c r="F21699" s="17">
        <v>6680757.0</v>
      </c>
      <c r="G21699" s="17">
        <v>1.2916744E7</v>
      </c>
      <c r="H21699" s="17">
        <v>2.159538E7</v>
      </c>
    </row>
    <row r="21700">
      <c r="A21700" s="7" t="s">
        <v>43079</v>
      </c>
      <c r="B21700" s="17" t="s">
        <v>43080</v>
      </c>
      <c r="C21700" s="17">
        <v>48.0</v>
      </c>
      <c r="D21700" s="17">
        <v>1.119525125E7</v>
      </c>
      <c r="E21700" s="17">
        <v>3570811.0</v>
      </c>
      <c r="F21700" s="17">
        <v>6680757.0</v>
      </c>
      <c r="G21700" s="17">
        <v>1.2916744E7</v>
      </c>
      <c r="H21700" s="17">
        <v>2.159538E7</v>
      </c>
    </row>
    <row r="21701">
      <c r="A21701" s="7" t="s">
        <v>43081</v>
      </c>
      <c r="B21701" s="17" t="s">
        <v>43082</v>
      </c>
      <c r="C21701" s="17">
        <v>12.0</v>
      </c>
      <c r="D21701" s="17">
        <v>7214598.833</v>
      </c>
      <c r="E21701" s="17">
        <v>3838099.0</v>
      </c>
      <c r="F21701" s="17">
        <v>4670335.0</v>
      </c>
      <c r="G21701" s="17">
        <v>9718306.0</v>
      </c>
      <c r="H21701" s="17">
        <v>1.3716612E7</v>
      </c>
    </row>
    <row r="21702">
      <c r="A21702" s="7" t="s">
        <v>43081</v>
      </c>
      <c r="B21702" s="17" t="s">
        <v>43082</v>
      </c>
      <c r="C21702" s="17">
        <v>12.0</v>
      </c>
      <c r="D21702" s="17">
        <v>7214598.833</v>
      </c>
      <c r="E21702" s="17">
        <v>3838099.0</v>
      </c>
      <c r="F21702" s="17">
        <v>4670335.0</v>
      </c>
      <c r="G21702" s="17">
        <v>9718306.0</v>
      </c>
      <c r="H21702" s="17">
        <v>1.3716612E7</v>
      </c>
    </row>
    <row r="21703">
      <c r="A21703" s="7" t="s">
        <v>43083</v>
      </c>
      <c r="B21703" s="17" t="s">
        <v>43084</v>
      </c>
      <c r="C21703" s="17">
        <v>3.0</v>
      </c>
      <c r="D21703" s="17">
        <v>2694033.333</v>
      </c>
      <c r="E21703" s="17">
        <v>1249600.0</v>
      </c>
      <c r="F21703" s="17">
        <v>3343500.0</v>
      </c>
      <c r="G21703" s="17">
        <v>3489000.0</v>
      </c>
      <c r="H21703" s="17">
        <v>3489000.0</v>
      </c>
    </row>
    <row r="21704">
      <c r="A21704" s="7" t="s">
        <v>43083</v>
      </c>
      <c r="B21704" s="17" t="s">
        <v>43084</v>
      </c>
      <c r="C21704" s="17">
        <v>3.0</v>
      </c>
      <c r="D21704" s="17">
        <v>2694033.333</v>
      </c>
      <c r="E21704" s="17">
        <v>1249600.0</v>
      </c>
      <c r="F21704" s="17">
        <v>3343500.0</v>
      </c>
      <c r="G21704" s="17">
        <v>3489000.0</v>
      </c>
      <c r="H21704" s="17">
        <v>3489000.0</v>
      </c>
    </row>
    <row r="21705">
      <c r="A21705" s="7" t="s">
        <v>43085</v>
      </c>
      <c r="B21705" s="17" t="s">
        <v>43086</v>
      </c>
      <c r="C21705" s="17">
        <v>3.0</v>
      </c>
      <c r="D21705" s="17">
        <v>1.109272567E7</v>
      </c>
      <c r="E21705" s="17">
        <v>1390281.0</v>
      </c>
      <c r="F21705" s="17">
        <v>1.416258E7</v>
      </c>
      <c r="G21705" s="17">
        <v>1.7725316E7</v>
      </c>
      <c r="H21705" s="17">
        <v>1.7725316E7</v>
      </c>
    </row>
    <row r="21706">
      <c r="A21706" s="7" t="s">
        <v>43085</v>
      </c>
      <c r="B21706" s="17" t="s">
        <v>43086</v>
      </c>
      <c r="C21706" s="17">
        <v>3.0</v>
      </c>
      <c r="D21706" s="17">
        <v>1.109272567E7</v>
      </c>
      <c r="E21706" s="17">
        <v>1390281.0</v>
      </c>
      <c r="F21706" s="17">
        <v>1.416258E7</v>
      </c>
      <c r="G21706" s="17">
        <v>1.7725316E7</v>
      </c>
      <c r="H21706" s="17">
        <v>1.7725316E7</v>
      </c>
    </row>
    <row r="21707">
      <c r="A21707" s="7" t="s">
        <v>43087</v>
      </c>
      <c r="B21707" s="17" t="s">
        <v>43088</v>
      </c>
      <c r="C21707" s="17">
        <v>1.0</v>
      </c>
      <c r="D21707" s="17">
        <v>4921155.0</v>
      </c>
      <c r="E21707" s="17">
        <v>4921155.0</v>
      </c>
      <c r="F21707" s="17">
        <v>4921155.0</v>
      </c>
      <c r="G21707" s="17">
        <v>4921155.0</v>
      </c>
      <c r="H21707" s="17">
        <v>4921155.0</v>
      </c>
    </row>
    <row r="21708">
      <c r="A21708" s="7" t="s">
        <v>43087</v>
      </c>
      <c r="B21708" s="17" t="s">
        <v>43088</v>
      </c>
      <c r="C21708" s="17">
        <v>1.0</v>
      </c>
      <c r="D21708" s="17">
        <v>4921155.0</v>
      </c>
      <c r="E21708" s="17">
        <v>4921155.0</v>
      </c>
      <c r="F21708" s="17">
        <v>4921155.0</v>
      </c>
      <c r="G21708" s="17">
        <v>4921155.0</v>
      </c>
      <c r="H21708" s="17">
        <v>4921155.0</v>
      </c>
    </row>
    <row r="21709">
      <c r="A21709" s="7" t="s">
        <v>43089</v>
      </c>
      <c r="B21709" s="17" t="s">
        <v>43090</v>
      </c>
      <c r="C21709" s="17">
        <v>36.0</v>
      </c>
      <c r="D21709" s="17">
        <v>1.139670994E7</v>
      </c>
      <c r="E21709" s="17">
        <v>6116462.0</v>
      </c>
      <c r="F21709" s="17">
        <v>8494270.0</v>
      </c>
      <c r="G21709" s="17">
        <v>1.3526309E7</v>
      </c>
      <c r="H21709" s="17">
        <v>2.7335268E7</v>
      </c>
    </row>
    <row r="21710">
      <c r="A21710" s="7" t="s">
        <v>43089</v>
      </c>
      <c r="B21710" s="17" t="s">
        <v>43090</v>
      </c>
      <c r="C21710" s="17">
        <v>36.0</v>
      </c>
      <c r="D21710" s="17">
        <v>1.139670994E7</v>
      </c>
      <c r="E21710" s="17">
        <v>6116462.0</v>
      </c>
      <c r="F21710" s="17">
        <v>8494270.0</v>
      </c>
      <c r="G21710" s="17">
        <v>1.3526309E7</v>
      </c>
      <c r="H21710" s="17">
        <v>2.7335268E7</v>
      </c>
    </row>
    <row r="21711">
      <c r="A21711" s="7" t="s">
        <v>43091</v>
      </c>
      <c r="B21711" s="17" t="s">
        <v>43092</v>
      </c>
      <c r="C21711" s="17">
        <v>52.0</v>
      </c>
      <c r="D21711" s="17">
        <v>1.049605092E7</v>
      </c>
      <c r="E21711" s="17">
        <v>3042197.0</v>
      </c>
      <c r="F21711" s="17">
        <v>6856372.0</v>
      </c>
      <c r="G21711" s="17">
        <v>1.4277464E7</v>
      </c>
      <c r="H21711" s="17">
        <v>1.832725E7</v>
      </c>
    </row>
    <row r="21712">
      <c r="A21712" s="7" t="s">
        <v>43091</v>
      </c>
      <c r="B21712" s="17" t="s">
        <v>43092</v>
      </c>
      <c r="C21712" s="17">
        <v>52.0</v>
      </c>
      <c r="D21712" s="17">
        <v>1.049605092E7</v>
      </c>
      <c r="E21712" s="17">
        <v>3042197.0</v>
      </c>
      <c r="F21712" s="17">
        <v>6856372.0</v>
      </c>
      <c r="G21712" s="17">
        <v>1.4277464E7</v>
      </c>
      <c r="H21712" s="17">
        <v>1.832725E7</v>
      </c>
    </row>
    <row r="21713">
      <c r="A21713" s="7" t="s">
        <v>43093</v>
      </c>
      <c r="B21713" s="17" t="s">
        <v>43094</v>
      </c>
      <c r="C21713" s="17">
        <v>6.0</v>
      </c>
      <c r="D21713" s="17">
        <v>5362679.333</v>
      </c>
      <c r="E21713" s="17">
        <v>2366092.0</v>
      </c>
      <c r="F21713" s="17">
        <v>3402529.0</v>
      </c>
      <c r="G21713" s="17">
        <v>7672392.0</v>
      </c>
      <c r="H21713" s="17">
        <v>1.1009134E7</v>
      </c>
    </row>
    <row r="21714">
      <c r="A21714" s="7" t="s">
        <v>43093</v>
      </c>
      <c r="B21714" s="17" t="s">
        <v>43094</v>
      </c>
      <c r="C21714" s="17">
        <v>6.0</v>
      </c>
      <c r="D21714" s="17">
        <v>5362679.333</v>
      </c>
      <c r="E21714" s="17">
        <v>2366092.0</v>
      </c>
      <c r="F21714" s="17">
        <v>3402529.0</v>
      </c>
      <c r="G21714" s="17">
        <v>7672392.0</v>
      </c>
      <c r="H21714" s="17">
        <v>1.1009134E7</v>
      </c>
    </row>
    <row r="21715">
      <c r="A21715" s="7" t="s">
        <v>43095</v>
      </c>
      <c r="B21715" s="17" t="s">
        <v>43096</v>
      </c>
      <c r="C21715" s="17">
        <v>1.0</v>
      </c>
      <c r="D21715" s="17">
        <v>4.5132082E7</v>
      </c>
      <c r="E21715" s="17">
        <v>4.5132082E7</v>
      </c>
      <c r="F21715" s="17">
        <v>4.5132082E7</v>
      </c>
      <c r="G21715" s="17">
        <v>4.5132082E7</v>
      </c>
      <c r="H21715" s="17">
        <v>4.5132082E7</v>
      </c>
    </row>
    <row r="21716">
      <c r="A21716" s="7" t="s">
        <v>43095</v>
      </c>
      <c r="B21716" s="17" t="s">
        <v>43096</v>
      </c>
      <c r="C21716" s="17">
        <v>1.0</v>
      </c>
      <c r="D21716" s="17">
        <v>4.5132082E7</v>
      </c>
      <c r="E21716" s="17">
        <v>4.5132082E7</v>
      </c>
      <c r="F21716" s="17">
        <v>4.5132082E7</v>
      </c>
      <c r="G21716" s="17">
        <v>4.5132082E7</v>
      </c>
      <c r="H21716" s="17">
        <v>4.5132082E7</v>
      </c>
    </row>
    <row r="21717">
      <c r="A21717" s="7" t="s">
        <v>43097</v>
      </c>
      <c r="B21717" s="17" t="s">
        <v>43098</v>
      </c>
      <c r="C21717" s="17">
        <v>1.0</v>
      </c>
      <c r="D21717" s="17">
        <v>9082512.0</v>
      </c>
      <c r="E21717" s="17">
        <v>9082512.0</v>
      </c>
      <c r="F21717" s="17">
        <v>9082512.0</v>
      </c>
      <c r="G21717" s="17">
        <v>9082512.0</v>
      </c>
      <c r="H21717" s="17">
        <v>9082512.0</v>
      </c>
    </row>
    <row r="21718">
      <c r="A21718" s="7" t="s">
        <v>43097</v>
      </c>
      <c r="B21718" s="17" t="s">
        <v>43098</v>
      </c>
      <c r="C21718" s="17">
        <v>1.0</v>
      </c>
      <c r="D21718" s="17">
        <v>9082512.0</v>
      </c>
      <c r="E21718" s="17">
        <v>9082512.0</v>
      </c>
      <c r="F21718" s="17">
        <v>9082512.0</v>
      </c>
      <c r="G21718" s="17">
        <v>9082512.0</v>
      </c>
      <c r="H21718" s="17">
        <v>9082512.0</v>
      </c>
    </row>
    <row r="21719">
      <c r="A21719" s="7" t="s">
        <v>43099</v>
      </c>
      <c r="B21719" s="17" t="s">
        <v>43100</v>
      </c>
      <c r="C21719" s="17">
        <v>3.0</v>
      </c>
      <c r="D21719" s="17">
        <v>1.982093133E7</v>
      </c>
      <c r="E21719" s="17">
        <v>4121219.0</v>
      </c>
      <c r="F21719" s="17">
        <v>2.1586413E7</v>
      </c>
      <c r="G21719" s="17">
        <v>3.3755162E7</v>
      </c>
      <c r="H21719" s="17">
        <v>3.3755162E7</v>
      </c>
    </row>
    <row r="21720">
      <c r="A21720" s="7" t="s">
        <v>43099</v>
      </c>
      <c r="B21720" s="17" t="s">
        <v>43100</v>
      </c>
      <c r="C21720" s="17">
        <v>3.0</v>
      </c>
      <c r="D21720" s="17">
        <v>1.982093133E7</v>
      </c>
      <c r="E21720" s="17">
        <v>4121219.0</v>
      </c>
      <c r="F21720" s="17">
        <v>2.1586413E7</v>
      </c>
      <c r="G21720" s="17">
        <v>3.3755162E7</v>
      </c>
      <c r="H21720" s="17">
        <v>3.3755162E7</v>
      </c>
    </row>
    <row r="21721">
      <c r="A21721" s="7" t="s">
        <v>43101</v>
      </c>
      <c r="B21721" s="17" t="s">
        <v>43102</v>
      </c>
      <c r="C21721" s="17">
        <v>2.0</v>
      </c>
      <c r="D21721" s="17">
        <v>1.4471188E7</v>
      </c>
      <c r="E21721" s="17">
        <v>5053100.0</v>
      </c>
      <c r="F21721" s="17">
        <v>5053100.0</v>
      </c>
      <c r="G21721" s="17">
        <v>2.3889276E7</v>
      </c>
      <c r="H21721" s="17">
        <v>2.3889276E7</v>
      </c>
    </row>
    <row r="21722">
      <c r="A21722" s="7" t="s">
        <v>43101</v>
      </c>
      <c r="B21722" s="17" t="s">
        <v>43102</v>
      </c>
      <c r="C21722" s="17">
        <v>2.0</v>
      </c>
      <c r="D21722" s="17">
        <v>1.4471188E7</v>
      </c>
      <c r="E21722" s="17">
        <v>5053100.0</v>
      </c>
      <c r="F21722" s="17">
        <v>5053100.0</v>
      </c>
      <c r="G21722" s="17">
        <v>2.3889276E7</v>
      </c>
      <c r="H21722" s="17">
        <v>2.3889276E7</v>
      </c>
    </row>
    <row r="21723">
      <c r="A21723" s="7" t="s">
        <v>43103</v>
      </c>
      <c r="B21723" s="17" t="s">
        <v>43104</v>
      </c>
      <c r="C21723" s="17">
        <v>2.0</v>
      </c>
      <c r="D21723" s="17">
        <v>3097334.0</v>
      </c>
      <c r="E21723" s="17">
        <v>2680744.0</v>
      </c>
      <c r="F21723" s="17">
        <v>2680744.0</v>
      </c>
      <c r="G21723" s="17">
        <v>3513924.0</v>
      </c>
      <c r="H21723" s="17">
        <v>3513924.0</v>
      </c>
    </row>
    <row r="21724">
      <c r="A21724" s="7" t="s">
        <v>43103</v>
      </c>
      <c r="B21724" s="17" t="s">
        <v>43104</v>
      </c>
      <c r="C21724" s="17">
        <v>2.0</v>
      </c>
      <c r="D21724" s="17">
        <v>3097334.0</v>
      </c>
      <c r="E21724" s="17">
        <v>2680744.0</v>
      </c>
      <c r="F21724" s="17">
        <v>2680744.0</v>
      </c>
      <c r="G21724" s="17">
        <v>3513924.0</v>
      </c>
      <c r="H21724" s="17">
        <v>3513924.0</v>
      </c>
    </row>
    <row r="21725">
      <c r="A21725" s="7" t="s">
        <v>43105</v>
      </c>
      <c r="B21725" s="17" t="s">
        <v>43106</v>
      </c>
      <c r="C21725" s="17">
        <v>1.0</v>
      </c>
      <c r="D21725" s="17">
        <v>1.2402685E7</v>
      </c>
      <c r="E21725" s="17">
        <v>1.2402685E7</v>
      </c>
      <c r="F21725" s="17">
        <v>1.2402685E7</v>
      </c>
      <c r="G21725" s="17">
        <v>1.2402685E7</v>
      </c>
      <c r="H21725" s="17">
        <v>1.2402685E7</v>
      </c>
    </row>
    <row r="21726">
      <c r="A21726" s="7" t="s">
        <v>43105</v>
      </c>
      <c r="B21726" s="17" t="s">
        <v>43106</v>
      </c>
      <c r="C21726" s="17">
        <v>1.0</v>
      </c>
      <c r="D21726" s="17">
        <v>1.2402685E7</v>
      </c>
      <c r="E21726" s="17">
        <v>1.2402685E7</v>
      </c>
      <c r="F21726" s="17">
        <v>1.2402685E7</v>
      </c>
      <c r="G21726" s="17">
        <v>1.2402685E7</v>
      </c>
      <c r="H21726" s="17">
        <v>1.2402685E7</v>
      </c>
    </row>
    <row r="21727">
      <c r="A21727" s="7" t="s">
        <v>43107</v>
      </c>
      <c r="B21727" s="17" t="s">
        <v>43108</v>
      </c>
      <c r="C21727" s="17">
        <v>1.0</v>
      </c>
      <c r="D21727" s="17">
        <v>1.215674E7</v>
      </c>
      <c r="E21727" s="17">
        <v>1.215674E7</v>
      </c>
      <c r="F21727" s="17">
        <v>1.215674E7</v>
      </c>
      <c r="G21727" s="17">
        <v>1.215674E7</v>
      </c>
      <c r="H21727" s="17">
        <v>1.215674E7</v>
      </c>
    </row>
    <row r="21728">
      <c r="A21728" s="7" t="s">
        <v>43107</v>
      </c>
      <c r="B21728" s="17" t="s">
        <v>43108</v>
      </c>
      <c r="C21728" s="17">
        <v>1.0</v>
      </c>
      <c r="D21728" s="17">
        <v>1.215674E7</v>
      </c>
      <c r="E21728" s="17">
        <v>1.215674E7</v>
      </c>
      <c r="F21728" s="17">
        <v>1.215674E7</v>
      </c>
      <c r="G21728" s="17">
        <v>1.215674E7</v>
      </c>
      <c r="H21728" s="17">
        <v>1.215674E7</v>
      </c>
    </row>
    <row r="21729">
      <c r="A21729" s="7" t="s">
        <v>43109</v>
      </c>
      <c r="B21729" s="17" t="s">
        <v>43110</v>
      </c>
      <c r="C21729" s="17">
        <v>1.0</v>
      </c>
      <c r="D21729" s="17">
        <v>2.1446705E7</v>
      </c>
      <c r="E21729" s="17">
        <v>2.1446705E7</v>
      </c>
      <c r="F21729" s="17">
        <v>2.1446705E7</v>
      </c>
      <c r="G21729" s="17">
        <v>2.1446705E7</v>
      </c>
      <c r="H21729" s="17">
        <v>2.1446705E7</v>
      </c>
    </row>
    <row r="21730">
      <c r="A21730" s="7" t="s">
        <v>43109</v>
      </c>
      <c r="B21730" s="17" t="s">
        <v>43110</v>
      </c>
      <c r="C21730" s="17">
        <v>1.0</v>
      </c>
      <c r="D21730" s="17">
        <v>2.1446705E7</v>
      </c>
      <c r="E21730" s="17">
        <v>2.1446705E7</v>
      </c>
      <c r="F21730" s="17">
        <v>2.1446705E7</v>
      </c>
      <c r="G21730" s="17">
        <v>2.1446705E7</v>
      </c>
      <c r="H21730" s="17">
        <v>2.1446705E7</v>
      </c>
    </row>
    <row r="21731">
      <c r="A21731" s="7" t="s">
        <v>43111</v>
      </c>
      <c r="B21731" s="17" t="s">
        <v>43112</v>
      </c>
      <c r="C21731" s="17">
        <v>1.0</v>
      </c>
      <c r="D21731" s="17">
        <v>1.5353916E7</v>
      </c>
      <c r="E21731" s="17">
        <v>1.5353916E7</v>
      </c>
      <c r="F21731" s="17">
        <v>1.5353916E7</v>
      </c>
      <c r="G21731" s="17">
        <v>1.5353916E7</v>
      </c>
      <c r="H21731" s="17">
        <v>1.5353916E7</v>
      </c>
    </row>
    <row r="21732">
      <c r="A21732" s="7" t="s">
        <v>43111</v>
      </c>
      <c r="B21732" s="17" t="s">
        <v>43112</v>
      </c>
      <c r="C21732" s="17">
        <v>1.0</v>
      </c>
      <c r="D21732" s="17">
        <v>1.5353916E7</v>
      </c>
      <c r="E21732" s="17">
        <v>1.5353916E7</v>
      </c>
      <c r="F21732" s="17">
        <v>1.5353916E7</v>
      </c>
      <c r="G21732" s="17">
        <v>1.5353916E7</v>
      </c>
      <c r="H21732" s="17">
        <v>1.5353916E7</v>
      </c>
    </row>
    <row r="21733">
      <c r="A21733" s="7" t="s">
        <v>43113</v>
      </c>
      <c r="B21733" s="17" t="s">
        <v>43114</v>
      </c>
      <c r="C21733" s="17">
        <v>4.0</v>
      </c>
      <c r="D21733" s="17">
        <v>5182368.5</v>
      </c>
      <c r="E21733" s="17">
        <v>3322013.0</v>
      </c>
      <c r="F21733" s="17">
        <v>3353000.0</v>
      </c>
      <c r="G21733" s="17">
        <v>3994816.0</v>
      </c>
      <c r="H21733" s="17">
        <v>1.0059645E7</v>
      </c>
    </row>
    <row r="21734">
      <c r="A21734" s="7" t="s">
        <v>43113</v>
      </c>
      <c r="B21734" s="17" t="s">
        <v>43114</v>
      </c>
      <c r="C21734" s="17">
        <v>4.0</v>
      </c>
      <c r="D21734" s="17">
        <v>5182368.5</v>
      </c>
      <c r="E21734" s="17">
        <v>3322013.0</v>
      </c>
      <c r="F21734" s="17">
        <v>3353000.0</v>
      </c>
      <c r="G21734" s="17">
        <v>3994816.0</v>
      </c>
      <c r="H21734" s="17">
        <v>1.0059645E7</v>
      </c>
    </row>
    <row r="21735">
      <c r="A21735" s="7" t="s">
        <v>43115</v>
      </c>
      <c r="B21735" s="17" t="s">
        <v>43116</v>
      </c>
      <c r="C21735" s="17">
        <v>2.0</v>
      </c>
      <c r="D21735" s="17">
        <v>7362478.5</v>
      </c>
      <c r="E21735" s="17">
        <v>4391036.0</v>
      </c>
      <c r="F21735" s="17">
        <v>4391036.0</v>
      </c>
      <c r="G21735" s="17">
        <v>1.0333921E7</v>
      </c>
      <c r="H21735" s="17">
        <v>1.0333921E7</v>
      </c>
    </row>
    <row r="21736">
      <c r="A21736" s="7" t="s">
        <v>43115</v>
      </c>
      <c r="B21736" s="17" t="s">
        <v>43116</v>
      </c>
      <c r="C21736" s="17">
        <v>2.0</v>
      </c>
      <c r="D21736" s="17">
        <v>7362478.5</v>
      </c>
      <c r="E21736" s="17">
        <v>4391036.0</v>
      </c>
      <c r="F21736" s="17">
        <v>4391036.0</v>
      </c>
      <c r="G21736" s="17">
        <v>1.0333921E7</v>
      </c>
      <c r="H21736" s="17">
        <v>1.0333921E7</v>
      </c>
    </row>
    <row r="21737">
      <c r="A21737" s="7" t="s">
        <v>43117</v>
      </c>
      <c r="B21737" s="17" t="s">
        <v>43118</v>
      </c>
      <c r="C21737" s="17">
        <v>2.0</v>
      </c>
      <c r="D21737" s="17">
        <v>866651.0</v>
      </c>
      <c r="E21737" s="17">
        <v>679918.0</v>
      </c>
      <c r="F21737" s="17">
        <v>679918.0</v>
      </c>
      <c r="G21737" s="17">
        <v>1053384.0</v>
      </c>
      <c r="H21737" s="17">
        <v>1053384.0</v>
      </c>
    </row>
    <row r="21738">
      <c r="A21738" s="7" t="s">
        <v>43117</v>
      </c>
      <c r="B21738" s="17" t="s">
        <v>43118</v>
      </c>
      <c r="C21738" s="17">
        <v>2.0</v>
      </c>
      <c r="D21738" s="17">
        <v>866651.0</v>
      </c>
      <c r="E21738" s="17">
        <v>679918.0</v>
      </c>
      <c r="F21738" s="17">
        <v>679918.0</v>
      </c>
      <c r="G21738" s="17">
        <v>1053384.0</v>
      </c>
      <c r="H21738" s="17">
        <v>1053384.0</v>
      </c>
    </row>
    <row r="21739">
      <c r="A21739" s="7" t="s">
        <v>43119</v>
      </c>
      <c r="B21739" s="17" t="s">
        <v>43120</v>
      </c>
      <c r="C21739" s="17">
        <v>11.0</v>
      </c>
      <c r="D21739" s="17">
        <v>6903973.0</v>
      </c>
      <c r="E21739" s="17">
        <v>1942252.0</v>
      </c>
      <c r="F21739" s="17">
        <v>7010163.0</v>
      </c>
      <c r="G21739" s="17">
        <v>8890561.0</v>
      </c>
      <c r="H21739" s="17">
        <v>1.0973291E7</v>
      </c>
    </row>
    <row r="21740">
      <c r="A21740" s="7" t="s">
        <v>43119</v>
      </c>
      <c r="B21740" s="17" t="s">
        <v>43120</v>
      </c>
      <c r="C21740" s="17">
        <v>11.0</v>
      </c>
      <c r="D21740" s="17">
        <v>6903973.0</v>
      </c>
      <c r="E21740" s="17">
        <v>1942252.0</v>
      </c>
      <c r="F21740" s="17">
        <v>7010163.0</v>
      </c>
      <c r="G21740" s="17">
        <v>8890561.0</v>
      </c>
      <c r="H21740" s="17">
        <v>1.0973291E7</v>
      </c>
    </row>
    <row r="21741">
      <c r="A21741" s="7" t="s">
        <v>43121</v>
      </c>
      <c r="B21741" s="17" t="s">
        <v>43122</v>
      </c>
      <c r="C21741" s="17">
        <v>1.0</v>
      </c>
      <c r="D21741" s="17">
        <v>1602478.0</v>
      </c>
      <c r="E21741" s="17">
        <v>1602478.0</v>
      </c>
      <c r="F21741" s="17">
        <v>1602478.0</v>
      </c>
      <c r="G21741" s="17">
        <v>1602478.0</v>
      </c>
      <c r="H21741" s="17">
        <v>1602478.0</v>
      </c>
    </row>
    <row r="21742">
      <c r="A21742" s="7" t="s">
        <v>43121</v>
      </c>
      <c r="B21742" s="17" t="s">
        <v>43122</v>
      </c>
      <c r="C21742" s="17">
        <v>1.0</v>
      </c>
      <c r="D21742" s="17">
        <v>1602478.0</v>
      </c>
      <c r="E21742" s="17">
        <v>1602478.0</v>
      </c>
      <c r="F21742" s="17">
        <v>1602478.0</v>
      </c>
      <c r="G21742" s="17">
        <v>1602478.0</v>
      </c>
      <c r="H21742" s="17">
        <v>1602478.0</v>
      </c>
    </row>
    <row r="21743">
      <c r="A21743" s="7" t="s">
        <v>43123</v>
      </c>
      <c r="B21743" s="17" t="s">
        <v>43124</v>
      </c>
      <c r="C21743" s="17">
        <v>11.0</v>
      </c>
      <c r="D21743" s="17">
        <v>8544693.455</v>
      </c>
      <c r="E21743" s="17">
        <v>3000000.0</v>
      </c>
      <c r="F21743" s="17">
        <v>9283147.0</v>
      </c>
      <c r="G21743" s="17">
        <v>1.3387445E7</v>
      </c>
      <c r="H21743" s="17">
        <v>1.4289023E7</v>
      </c>
    </row>
    <row r="21744">
      <c r="A21744" s="7" t="s">
        <v>43123</v>
      </c>
      <c r="B21744" s="17" t="s">
        <v>43124</v>
      </c>
      <c r="C21744" s="17">
        <v>11.0</v>
      </c>
      <c r="D21744" s="17">
        <v>8544693.455</v>
      </c>
      <c r="E21744" s="17">
        <v>3000000.0</v>
      </c>
      <c r="F21744" s="17">
        <v>9283147.0</v>
      </c>
      <c r="G21744" s="17">
        <v>1.3387445E7</v>
      </c>
      <c r="H21744" s="17">
        <v>1.4289023E7</v>
      </c>
    </row>
    <row r="21745">
      <c r="A21745" s="7" t="s">
        <v>43125</v>
      </c>
      <c r="B21745" s="17" t="s">
        <v>43126</v>
      </c>
      <c r="C21745" s="17">
        <v>4.0</v>
      </c>
      <c r="D21745" s="17">
        <v>1.49445205E7</v>
      </c>
      <c r="E21745" s="17">
        <v>3370766.0</v>
      </c>
      <c r="F21745" s="17">
        <v>3463926.0</v>
      </c>
      <c r="G21745" s="17">
        <v>8431320.0</v>
      </c>
      <c r="H21745" s="17">
        <v>4.451207E7</v>
      </c>
    </row>
    <row r="21746">
      <c r="A21746" s="7" t="s">
        <v>43125</v>
      </c>
      <c r="B21746" s="17" t="s">
        <v>43126</v>
      </c>
      <c r="C21746" s="17">
        <v>4.0</v>
      </c>
      <c r="D21746" s="17">
        <v>1.49445205E7</v>
      </c>
      <c r="E21746" s="17">
        <v>3370766.0</v>
      </c>
      <c r="F21746" s="17">
        <v>3463926.0</v>
      </c>
      <c r="G21746" s="17">
        <v>8431320.0</v>
      </c>
      <c r="H21746" s="17">
        <v>4.451207E7</v>
      </c>
    </row>
    <row r="21747">
      <c r="A21747" s="7" t="s">
        <v>43127</v>
      </c>
      <c r="B21747" s="17" t="s">
        <v>43128</v>
      </c>
      <c r="C21747" s="17">
        <v>77.0</v>
      </c>
      <c r="D21747" s="17">
        <v>8679149.844</v>
      </c>
      <c r="E21747" s="17">
        <v>3174995.0</v>
      </c>
      <c r="F21747" s="17">
        <v>6972348.0</v>
      </c>
      <c r="G21747" s="17">
        <v>1.1045306E7</v>
      </c>
      <c r="H21747" s="17">
        <v>1.9387462E7</v>
      </c>
    </row>
    <row r="21748">
      <c r="A21748" s="7" t="s">
        <v>43127</v>
      </c>
      <c r="B21748" s="17" t="s">
        <v>43128</v>
      </c>
      <c r="C21748" s="17">
        <v>77.0</v>
      </c>
      <c r="D21748" s="17">
        <v>8679149.844</v>
      </c>
      <c r="E21748" s="17">
        <v>3174995.0</v>
      </c>
      <c r="F21748" s="17">
        <v>6972348.0</v>
      </c>
      <c r="G21748" s="17">
        <v>1.1045306E7</v>
      </c>
      <c r="H21748" s="17">
        <v>1.9387462E7</v>
      </c>
    </row>
    <row r="21749">
      <c r="A21749" s="7" t="s">
        <v>43129</v>
      </c>
      <c r="B21749" s="17" t="s">
        <v>43130</v>
      </c>
      <c r="C21749" s="17">
        <v>10.0</v>
      </c>
      <c r="D21749" s="17">
        <v>1.07623545E7</v>
      </c>
      <c r="E21749" s="17">
        <v>2700536.0</v>
      </c>
      <c r="F21749" s="17">
        <v>7341177.0</v>
      </c>
      <c r="G21749" s="17">
        <v>1.6243431E7</v>
      </c>
      <c r="H21749" s="17">
        <v>1.80822E7</v>
      </c>
    </row>
    <row r="21750">
      <c r="A21750" s="7" t="s">
        <v>43129</v>
      </c>
      <c r="B21750" s="17" t="s">
        <v>43130</v>
      </c>
      <c r="C21750" s="17">
        <v>10.0</v>
      </c>
      <c r="D21750" s="17">
        <v>1.07623545E7</v>
      </c>
      <c r="E21750" s="17">
        <v>2700536.0</v>
      </c>
      <c r="F21750" s="17">
        <v>7341177.0</v>
      </c>
      <c r="G21750" s="17">
        <v>1.6243431E7</v>
      </c>
      <c r="H21750" s="17">
        <v>1.80822E7</v>
      </c>
    </row>
    <row r="21751">
      <c r="A21751" s="7" t="s">
        <v>43131</v>
      </c>
      <c r="B21751" s="17" t="s">
        <v>43132</v>
      </c>
      <c r="C21751" s="17">
        <v>14.0</v>
      </c>
      <c r="D21751" s="17">
        <v>6739730.286</v>
      </c>
      <c r="E21751" s="17">
        <v>2429091.0</v>
      </c>
      <c r="F21751" s="17">
        <v>6304008.0</v>
      </c>
      <c r="G21751" s="17">
        <v>1.1032726E7</v>
      </c>
      <c r="H21751" s="17">
        <v>1.1438365E7</v>
      </c>
    </row>
    <row r="21752">
      <c r="A21752" s="7" t="s">
        <v>43131</v>
      </c>
      <c r="B21752" s="17" t="s">
        <v>43132</v>
      </c>
      <c r="C21752" s="17">
        <v>14.0</v>
      </c>
      <c r="D21752" s="17">
        <v>6739730.286</v>
      </c>
      <c r="E21752" s="17">
        <v>2429091.0</v>
      </c>
      <c r="F21752" s="17">
        <v>6304008.0</v>
      </c>
      <c r="G21752" s="17">
        <v>1.1032726E7</v>
      </c>
      <c r="H21752" s="17">
        <v>1.1438365E7</v>
      </c>
    </row>
    <row r="21753">
      <c r="A21753" s="7" t="s">
        <v>43133</v>
      </c>
      <c r="B21753" s="17" t="s">
        <v>43134</v>
      </c>
      <c r="C21753" s="17">
        <v>1.0</v>
      </c>
      <c r="D21753" s="17">
        <v>1.8812537E7</v>
      </c>
      <c r="E21753" s="17">
        <v>1.8812537E7</v>
      </c>
      <c r="F21753" s="17">
        <v>1.8812537E7</v>
      </c>
      <c r="G21753" s="17">
        <v>1.8812537E7</v>
      </c>
      <c r="H21753" s="17">
        <v>1.8812537E7</v>
      </c>
    </row>
    <row r="21754">
      <c r="A21754" s="7" t="s">
        <v>43133</v>
      </c>
      <c r="B21754" s="17" t="s">
        <v>43134</v>
      </c>
      <c r="C21754" s="17">
        <v>1.0</v>
      </c>
      <c r="D21754" s="17">
        <v>1.8812537E7</v>
      </c>
      <c r="E21754" s="17">
        <v>1.8812537E7</v>
      </c>
      <c r="F21754" s="17">
        <v>1.8812537E7</v>
      </c>
      <c r="G21754" s="17">
        <v>1.8812537E7</v>
      </c>
      <c r="H21754" s="17">
        <v>1.8812537E7</v>
      </c>
    </row>
    <row r="21755">
      <c r="A21755" s="7" t="s">
        <v>43135</v>
      </c>
      <c r="B21755" s="17" t="s">
        <v>43136</v>
      </c>
      <c r="C21755" s="17">
        <v>8.0</v>
      </c>
      <c r="D21755" s="17">
        <v>2.622525625E7</v>
      </c>
      <c r="E21755" s="17">
        <v>6687853.0</v>
      </c>
      <c r="F21755" s="17">
        <v>1.307347E7</v>
      </c>
      <c r="G21755" s="17">
        <v>3.6188516E7</v>
      </c>
      <c r="H21755" s="17">
        <v>7.4911799E7</v>
      </c>
    </row>
    <row r="21756">
      <c r="A21756" s="7" t="s">
        <v>43135</v>
      </c>
      <c r="B21756" s="17" t="s">
        <v>43136</v>
      </c>
      <c r="C21756" s="17">
        <v>8.0</v>
      </c>
      <c r="D21756" s="17">
        <v>2.622525625E7</v>
      </c>
      <c r="E21756" s="17">
        <v>6687853.0</v>
      </c>
      <c r="F21756" s="17">
        <v>1.307347E7</v>
      </c>
      <c r="G21756" s="17">
        <v>3.6188516E7</v>
      </c>
      <c r="H21756" s="17">
        <v>7.4911799E7</v>
      </c>
    </row>
    <row r="21757">
      <c r="A21757" s="7" t="s">
        <v>43137</v>
      </c>
      <c r="B21757" s="17" t="s">
        <v>43138</v>
      </c>
      <c r="C21757" s="17">
        <v>2.0</v>
      </c>
      <c r="D21757" s="17">
        <v>4830560.5</v>
      </c>
      <c r="E21757" s="17">
        <v>2444028.0</v>
      </c>
      <c r="F21757" s="17">
        <v>2444028.0</v>
      </c>
      <c r="G21757" s="17">
        <v>7217093.0</v>
      </c>
      <c r="H21757" s="17">
        <v>7217093.0</v>
      </c>
    </row>
    <row r="21758">
      <c r="A21758" s="7" t="s">
        <v>43137</v>
      </c>
      <c r="B21758" s="17" t="s">
        <v>43138</v>
      </c>
      <c r="C21758" s="17">
        <v>2.0</v>
      </c>
      <c r="D21758" s="17">
        <v>4830560.5</v>
      </c>
      <c r="E21758" s="17">
        <v>2444028.0</v>
      </c>
      <c r="F21758" s="17">
        <v>2444028.0</v>
      </c>
      <c r="G21758" s="17">
        <v>7217093.0</v>
      </c>
      <c r="H21758" s="17">
        <v>7217093.0</v>
      </c>
    </row>
    <row r="21759">
      <c r="A21759" s="7" t="s">
        <v>43139</v>
      </c>
      <c r="B21759" s="17" t="s">
        <v>43140</v>
      </c>
      <c r="C21759" s="17">
        <v>53.0</v>
      </c>
      <c r="D21759" s="17">
        <v>1.106463811E7</v>
      </c>
      <c r="E21759" s="17">
        <v>6973248.0</v>
      </c>
      <c r="F21759" s="17">
        <v>8801050.0</v>
      </c>
      <c r="G21759" s="17">
        <v>1.1984906E7</v>
      </c>
      <c r="H21759" s="17">
        <v>2.4393466E7</v>
      </c>
    </row>
    <row r="21760">
      <c r="A21760" s="7" t="s">
        <v>43139</v>
      </c>
      <c r="B21760" s="17" t="s">
        <v>43140</v>
      </c>
      <c r="C21760" s="17">
        <v>53.0</v>
      </c>
      <c r="D21760" s="17">
        <v>1.106463811E7</v>
      </c>
      <c r="E21760" s="17">
        <v>6973248.0</v>
      </c>
      <c r="F21760" s="17">
        <v>8801050.0</v>
      </c>
      <c r="G21760" s="17">
        <v>1.1984906E7</v>
      </c>
      <c r="H21760" s="17">
        <v>2.4393466E7</v>
      </c>
    </row>
    <row r="21761">
      <c r="A21761" s="7" t="s">
        <v>43141</v>
      </c>
      <c r="B21761" s="17" t="s">
        <v>43142</v>
      </c>
      <c r="C21761" s="17">
        <v>64.0</v>
      </c>
      <c r="D21761" s="17">
        <v>1.052321638E7</v>
      </c>
      <c r="E21761" s="17">
        <v>3118827.0</v>
      </c>
      <c r="F21761" s="17">
        <v>6398689.0</v>
      </c>
      <c r="G21761" s="17">
        <v>1.0007604E7</v>
      </c>
      <c r="H21761" s="17">
        <v>1.9461852E7</v>
      </c>
    </row>
    <row r="21762">
      <c r="A21762" s="7" t="s">
        <v>43141</v>
      </c>
      <c r="B21762" s="17" t="s">
        <v>43142</v>
      </c>
      <c r="C21762" s="17">
        <v>64.0</v>
      </c>
      <c r="D21762" s="17">
        <v>1.052321638E7</v>
      </c>
      <c r="E21762" s="17">
        <v>3118827.0</v>
      </c>
      <c r="F21762" s="17">
        <v>6398689.0</v>
      </c>
      <c r="G21762" s="17">
        <v>1.0007604E7</v>
      </c>
      <c r="H21762" s="17">
        <v>1.9461852E7</v>
      </c>
    </row>
    <row r="21763">
      <c r="A21763" s="7" t="s">
        <v>43143</v>
      </c>
      <c r="B21763" s="17" t="s">
        <v>43144</v>
      </c>
      <c r="C21763" s="17">
        <v>2.0</v>
      </c>
      <c r="D21763" s="17">
        <v>4585201.5</v>
      </c>
      <c r="E21763" s="17">
        <v>2733683.0</v>
      </c>
      <c r="F21763" s="17">
        <v>2733683.0</v>
      </c>
      <c r="G21763" s="17">
        <v>6436720.0</v>
      </c>
      <c r="H21763" s="17">
        <v>6436720.0</v>
      </c>
    </row>
    <row r="21764">
      <c r="A21764" s="7" t="s">
        <v>43143</v>
      </c>
      <c r="B21764" s="17" t="s">
        <v>43144</v>
      </c>
      <c r="C21764" s="17">
        <v>2.0</v>
      </c>
      <c r="D21764" s="17">
        <v>4585201.5</v>
      </c>
      <c r="E21764" s="17">
        <v>2733683.0</v>
      </c>
      <c r="F21764" s="17">
        <v>2733683.0</v>
      </c>
      <c r="G21764" s="17">
        <v>6436720.0</v>
      </c>
      <c r="H21764" s="17">
        <v>6436720.0</v>
      </c>
    </row>
    <row r="21765">
      <c r="A21765" s="7" t="s">
        <v>43145</v>
      </c>
      <c r="B21765" s="17" t="s">
        <v>43146</v>
      </c>
      <c r="C21765" s="17">
        <v>1.0</v>
      </c>
      <c r="D21765" s="17">
        <v>1.39573E7</v>
      </c>
      <c r="E21765" s="17">
        <v>1.39573E7</v>
      </c>
      <c r="F21765" s="17">
        <v>1.39573E7</v>
      </c>
      <c r="G21765" s="17">
        <v>1.39573E7</v>
      </c>
      <c r="H21765" s="17">
        <v>1.39573E7</v>
      </c>
    </row>
    <row r="21766">
      <c r="A21766" s="7" t="s">
        <v>43145</v>
      </c>
      <c r="B21766" s="17" t="s">
        <v>43146</v>
      </c>
      <c r="C21766" s="17">
        <v>1.0</v>
      </c>
      <c r="D21766" s="17">
        <v>1.39573E7</v>
      </c>
      <c r="E21766" s="17">
        <v>1.39573E7</v>
      </c>
      <c r="F21766" s="17">
        <v>1.39573E7</v>
      </c>
      <c r="G21766" s="17">
        <v>1.39573E7</v>
      </c>
      <c r="H21766" s="17">
        <v>1.39573E7</v>
      </c>
    </row>
    <row r="21767">
      <c r="A21767" s="7" t="s">
        <v>43147</v>
      </c>
      <c r="B21767" s="17" t="s">
        <v>43148</v>
      </c>
      <c r="C21767" s="17">
        <v>6.0</v>
      </c>
      <c r="D21767" s="17">
        <v>1.1874062E7</v>
      </c>
      <c r="E21767" s="17">
        <v>3780893.0</v>
      </c>
      <c r="F21767" s="17">
        <v>4473974.0</v>
      </c>
      <c r="G21767" s="17">
        <v>7692180.0</v>
      </c>
      <c r="H21767" s="17">
        <v>4.6910699E7</v>
      </c>
    </row>
    <row r="21768">
      <c r="A21768" s="7" t="s">
        <v>43147</v>
      </c>
      <c r="B21768" s="17" t="s">
        <v>43148</v>
      </c>
      <c r="C21768" s="17">
        <v>6.0</v>
      </c>
      <c r="D21768" s="17">
        <v>1.1874062E7</v>
      </c>
      <c r="E21768" s="17">
        <v>3780893.0</v>
      </c>
      <c r="F21768" s="17">
        <v>4473974.0</v>
      </c>
      <c r="G21768" s="17">
        <v>7692180.0</v>
      </c>
      <c r="H21768" s="17">
        <v>4.6910699E7</v>
      </c>
    </row>
    <row r="21769">
      <c r="A21769" s="7" t="s">
        <v>43149</v>
      </c>
      <c r="B21769" s="17" t="s">
        <v>43150</v>
      </c>
      <c r="C21769" s="17">
        <v>1.0</v>
      </c>
      <c r="D21769" s="17">
        <v>2.2140647E7</v>
      </c>
      <c r="E21769" s="17">
        <v>2.2140647E7</v>
      </c>
      <c r="F21769" s="17">
        <v>2.2140647E7</v>
      </c>
      <c r="G21769" s="17">
        <v>2.2140647E7</v>
      </c>
      <c r="H21769" s="17">
        <v>2.2140647E7</v>
      </c>
    </row>
    <row r="21770">
      <c r="A21770" s="7" t="s">
        <v>43149</v>
      </c>
      <c r="B21770" s="17" t="s">
        <v>43150</v>
      </c>
      <c r="C21770" s="17">
        <v>1.0</v>
      </c>
      <c r="D21770" s="17">
        <v>2.2140647E7</v>
      </c>
      <c r="E21770" s="17">
        <v>2.2140647E7</v>
      </c>
      <c r="F21770" s="17">
        <v>2.2140647E7</v>
      </c>
      <c r="G21770" s="17">
        <v>2.2140647E7</v>
      </c>
      <c r="H21770" s="17">
        <v>2.2140647E7</v>
      </c>
    </row>
    <row r="21771">
      <c r="A21771" s="7" t="s">
        <v>43151</v>
      </c>
      <c r="B21771" s="17" t="s">
        <v>43152</v>
      </c>
      <c r="C21771" s="17">
        <v>4.0</v>
      </c>
      <c r="D21771" s="17">
        <v>1.0458265E7</v>
      </c>
      <c r="E21771" s="17">
        <v>3145606.0</v>
      </c>
      <c r="F21771" s="17">
        <v>3699714.0</v>
      </c>
      <c r="G21771" s="17">
        <v>9215906.0</v>
      </c>
      <c r="H21771" s="17">
        <v>2.5771834E7</v>
      </c>
    </row>
    <row r="21772">
      <c r="A21772" s="7" t="s">
        <v>43151</v>
      </c>
      <c r="B21772" s="17" t="s">
        <v>43152</v>
      </c>
      <c r="C21772" s="17">
        <v>4.0</v>
      </c>
      <c r="D21772" s="17">
        <v>1.0458265E7</v>
      </c>
      <c r="E21772" s="17">
        <v>3145606.0</v>
      </c>
      <c r="F21772" s="17">
        <v>3699714.0</v>
      </c>
      <c r="G21772" s="17">
        <v>9215906.0</v>
      </c>
      <c r="H21772" s="17">
        <v>2.5771834E7</v>
      </c>
    </row>
    <row r="21773">
      <c r="A21773" s="7" t="s">
        <v>43153</v>
      </c>
      <c r="B21773" s="17" t="s">
        <v>43154</v>
      </c>
      <c r="C21773" s="17">
        <v>4.0</v>
      </c>
      <c r="D21773" s="17">
        <v>1.3674764E7</v>
      </c>
      <c r="E21773" s="17">
        <v>5012449.0</v>
      </c>
      <c r="F21773" s="17">
        <v>1.1602946E7</v>
      </c>
      <c r="G21773" s="17">
        <v>1.4270214E7</v>
      </c>
      <c r="H21773" s="17">
        <v>2.3813447E7</v>
      </c>
    </row>
    <row r="21774">
      <c r="A21774" s="7" t="s">
        <v>43153</v>
      </c>
      <c r="B21774" s="17" t="s">
        <v>43154</v>
      </c>
      <c r="C21774" s="17">
        <v>4.0</v>
      </c>
      <c r="D21774" s="17">
        <v>1.3674764E7</v>
      </c>
      <c r="E21774" s="17">
        <v>5012449.0</v>
      </c>
      <c r="F21774" s="17">
        <v>1.1602946E7</v>
      </c>
      <c r="G21774" s="17">
        <v>1.4270214E7</v>
      </c>
      <c r="H21774" s="17">
        <v>2.3813447E7</v>
      </c>
    </row>
    <row r="21775">
      <c r="A21775" s="7" t="s">
        <v>43155</v>
      </c>
      <c r="B21775" s="17" t="s">
        <v>43156</v>
      </c>
      <c r="C21775" s="17">
        <v>3.0</v>
      </c>
      <c r="D21775" s="17">
        <v>6915716.333</v>
      </c>
      <c r="E21775" s="17">
        <v>2951099.0</v>
      </c>
      <c r="F21775" s="17">
        <v>8718412.0</v>
      </c>
      <c r="G21775" s="17">
        <v>9077638.0</v>
      </c>
      <c r="H21775" s="17">
        <v>9077638.0</v>
      </c>
    </row>
    <row r="21776">
      <c r="A21776" s="7" t="s">
        <v>43155</v>
      </c>
      <c r="B21776" s="17" t="s">
        <v>43156</v>
      </c>
      <c r="C21776" s="17">
        <v>3.0</v>
      </c>
      <c r="D21776" s="17">
        <v>6915716.333</v>
      </c>
      <c r="E21776" s="17">
        <v>2951099.0</v>
      </c>
      <c r="F21776" s="17">
        <v>8718412.0</v>
      </c>
      <c r="G21776" s="17">
        <v>9077638.0</v>
      </c>
      <c r="H21776" s="17">
        <v>9077638.0</v>
      </c>
    </row>
    <row r="21777">
      <c r="A21777" s="7" t="s">
        <v>43157</v>
      </c>
      <c r="B21777" s="17" t="s">
        <v>43158</v>
      </c>
      <c r="C21777" s="17">
        <v>4.0</v>
      </c>
      <c r="D21777" s="17">
        <v>6745118.0</v>
      </c>
      <c r="E21777" s="17">
        <v>2919498.0</v>
      </c>
      <c r="F21777" s="17">
        <v>3409326.0</v>
      </c>
      <c r="G21777" s="17">
        <v>9752348.0</v>
      </c>
      <c r="H21777" s="17">
        <v>1.08993E7</v>
      </c>
    </row>
    <row r="21778">
      <c r="A21778" s="7" t="s">
        <v>43157</v>
      </c>
      <c r="B21778" s="17" t="s">
        <v>43158</v>
      </c>
      <c r="C21778" s="17">
        <v>4.0</v>
      </c>
      <c r="D21778" s="17">
        <v>6745118.0</v>
      </c>
      <c r="E21778" s="17">
        <v>2919498.0</v>
      </c>
      <c r="F21778" s="17">
        <v>3409326.0</v>
      </c>
      <c r="G21778" s="17">
        <v>9752348.0</v>
      </c>
      <c r="H21778" s="17">
        <v>1.08993E7</v>
      </c>
    </row>
    <row r="21779">
      <c r="A21779" s="7" t="s">
        <v>43159</v>
      </c>
      <c r="B21779" s="17" t="s">
        <v>43160</v>
      </c>
      <c r="C21779" s="17">
        <v>1.0</v>
      </c>
      <c r="D21779" s="17">
        <v>3530098.0</v>
      </c>
      <c r="E21779" s="17">
        <v>3530098.0</v>
      </c>
      <c r="F21779" s="17">
        <v>3530098.0</v>
      </c>
      <c r="G21779" s="17">
        <v>3530098.0</v>
      </c>
      <c r="H21779" s="17">
        <v>3530098.0</v>
      </c>
    </row>
    <row r="21780">
      <c r="A21780" s="7" t="s">
        <v>43159</v>
      </c>
      <c r="B21780" s="17" t="s">
        <v>43160</v>
      </c>
      <c r="C21780" s="17">
        <v>1.0</v>
      </c>
      <c r="D21780" s="17">
        <v>3530098.0</v>
      </c>
      <c r="E21780" s="17">
        <v>3530098.0</v>
      </c>
      <c r="F21780" s="17">
        <v>3530098.0</v>
      </c>
      <c r="G21780" s="17">
        <v>3530098.0</v>
      </c>
      <c r="H21780" s="17">
        <v>3530098.0</v>
      </c>
    </row>
    <row r="21781">
      <c r="A21781" s="7" t="s">
        <v>43161</v>
      </c>
      <c r="B21781" s="17" t="s">
        <v>43162</v>
      </c>
      <c r="C21781" s="17">
        <v>1.0</v>
      </c>
      <c r="D21781" s="17">
        <v>9100210.0</v>
      </c>
      <c r="E21781" s="17">
        <v>9100210.0</v>
      </c>
      <c r="F21781" s="17">
        <v>9100210.0</v>
      </c>
      <c r="G21781" s="17">
        <v>9100210.0</v>
      </c>
      <c r="H21781" s="17">
        <v>9100210.0</v>
      </c>
    </row>
    <row r="21782">
      <c r="A21782" s="7" t="s">
        <v>43161</v>
      </c>
      <c r="B21782" s="17" t="s">
        <v>43162</v>
      </c>
      <c r="C21782" s="17">
        <v>1.0</v>
      </c>
      <c r="D21782" s="17">
        <v>9100210.0</v>
      </c>
      <c r="E21782" s="17">
        <v>9100210.0</v>
      </c>
      <c r="F21782" s="17">
        <v>9100210.0</v>
      </c>
      <c r="G21782" s="17">
        <v>9100210.0</v>
      </c>
      <c r="H21782" s="17">
        <v>9100210.0</v>
      </c>
    </row>
    <row r="21783">
      <c r="A21783" s="7" t="s">
        <v>43163</v>
      </c>
      <c r="B21783" s="17" t="s">
        <v>43164</v>
      </c>
      <c r="C21783" s="17">
        <v>2.0</v>
      </c>
      <c r="D21783" s="17">
        <v>7042619.5</v>
      </c>
      <c r="E21783" s="17">
        <v>3401012.0</v>
      </c>
      <c r="F21783" s="17">
        <v>3401012.0</v>
      </c>
      <c r="G21783" s="17">
        <v>1.0684227E7</v>
      </c>
      <c r="H21783" s="17">
        <v>1.0684227E7</v>
      </c>
    </row>
    <row r="21784">
      <c r="A21784" s="7" t="s">
        <v>43163</v>
      </c>
      <c r="B21784" s="17" t="s">
        <v>43164</v>
      </c>
      <c r="C21784" s="17">
        <v>2.0</v>
      </c>
      <c r="D21784" s="17">
        <v>7042619.5</v>
      </c>
      <c r="E21784" s="17">
        <v>3401012.0</v>
      </c>
      <c r="F21784" s="17">
        <v>3401012.0</v>
      </c>
      <c r="G21784" s="17">
        <v>1.0684227E7</v>
      </c>
      <c r="H21784" s="17">
        <v>1.0684227E7</v>
      </c>
    </row>
    <row r="21785">
      <c r="A21785" s="7" t="s">
        <v>43165</v>
      </c>
      <c r="B21785" s="17" t="s">
        <v>43166</v>
      </c>
      <c r="C21785" s="17">
        <v>2.0</v>
      </c>
      <c r="D21785" s="17">
        <v>2.92707205E7</v>
      </c>
      <c r="E21785" s="17">
        <v>3925188.0</v>
      </c>
      <c r="F21785" s="17">
        <v>3925188.0</v>
      </c>
      <c r="G21785" s="17">
        <v>5.4616253E7</v>
      </c>
      <c r="H21785" s="17">
        <v>5.4616253E7</v>
      </c>
    </row>
    <row r="21786">
      <c r="A21786" s="7" t="s">
        <v>43165</v>
      </c>
      <c r="B21786" s="17" t="s">
        <v>43166</v>
      </c>
      <c r="C21786" s="17">
        <v>2.0</v>
      </c>
      <c r="D21786" s="17">
        <v>2.92707205E7</v>
      </c>
      <c r="E21786" s="17">
        <v>3925188.0</v>
      </c>
      <c r="F21786" s="17">
        <v>3925188.0</v>
      </c>
      <c r="G21786" s="17">
        <v>5.4616253E7</v>
      </c>
      <c r="H21786" s="17">
        <v>5.4616253E7</v>
      </c>
    </row>
    <row r="21787">
      <c r="A21787" s="7" t="s">
        <v>43167</v>
      </c>
      <c r="B21787" s="17" t="s">
        <v>43168</v>
      </c>
      <c r="C21787" s="17">
        <v>4.0</v>
      </c>
      <c r="D21787" s="17">
        <v>5263360.0</v>
      </c>
      <c r="E21787" s="17">
        <v>1173466.0</v>
      </c>
      <c r="F21787" s="17">
        <v>5839416.0</v>
      </c>
      <c r="G21787" s="17">
        <v>5938519.0</v>
      </c>
      <c r="H21787" s="17">
        <v>8102039.0</v>
      </c>
    </row>
    <row r="21788">
      <c r="A21788" s="7" t="s">
        <v>43167</v>
      </c>
      <c r="B21788" s="17" t="s">
        <v>43168</v>
      </c>
      <c r="C21788" s="17">
        <v>4.0</v>
      </c>
      <c r="D21788" s="17">
        <v>5263360.0</v>
      </c>
      <c r="E21788" s="17">
        <v>1173466.0</v>
      </c>
      <c r="F21788" s="17">
        <v>5839416.0</v>
      </c>
      <c r="G21788" s="17">
        <v>5938519.0</v>
      </c>
      <c r="H21788" s="17">
        <v>8102039.0</v>
      </c>
    </row>
    <row r="21789">
      <c r="A21789" s="7" t="s">
        <v>43169</v>
      </c>
      <c r="B21789" s="17" t="s">
        <v>43170</v>
      </c>
      <c r="C21789" s="17">
        <v>3.0</v>
      </c>
      <c r="D21789" s="17">
        <v>7037035.0</v>
      </c>
      <c r="E21789" s="17">
        <v>1724203.0</v>
      </c>
      <c r="F21789" s="17">
        <v>5544450.0</v>
      </c>
      <c r="G21789" s="17">
        <v>1.3842452E7</v>
      </c>
      <c r="H21789" s="17">
        <v>1.3842452E7</v>
      </c>
    </row>
    <row r="21790">
      <c r="A21790" s="7" t="s">
        <v>43169</v>
      </c>
      <c r="B21790" s="17" t="s">
        <v>43170</v>
      </c>
      <c r="C21790" s="17">
        <v>3.0</v>
      </c>
      <c r="D21790" s="17">
        <v>7037035.0</v>
      </c>
      <c r="E21790" s="17">
        <v>1724203.0</v>
      </c>
      <c r="F21790" s="17">
        <v>5544450.0</v>
      </c>
      <c r="G21790" s="17">
        <v>1.3842452E7</v>
      </c>
      <c r="H21790" s="17">
        <v>1.3842452E7</v>
      </c>
    </row>
    <row r="21791">
      <c r="A21791" s="7" t="s">
        <v>43171</v>
      </c>
      <c r="B21791" s="17" t="s">
        <v>43172</v>
      </c>
      <c r="C21791" s="17">
        <v>1.0</v>
      </c>
      <c r="D21791" s="17">
        <v>5186437.0</v>
      </c>
      <c r="E21791" s="17">
        <v>5186437.0</v>
      </c>
      <c r="F21791" s="17">
        <v>5186437.0</v>
      </c>
      <c r="G21791" s="17">
        <v>5186437.0</v>
      </c>
      <c r="H21791" s="17">
        <v>5186437.0</v>
      </c>
    </row>
    <row r="21792">
      <c r="A21792" s="7" t="s">
        <v>43171</v>
      </c>
      <c r="B21792" s="17" t="s">
        <v>43172</v>
      </c>
      <c r="C21792" s="17">
        <v>1.0</v>
      </c>
      <c r="D21792" s="17">
        <v>5186437.0</v>
      </c>
      <c r="E21792" s="17">
        <v>5186437.0</v>
      </c>
      <c r="F21792" s="17">
        <v>5186437.0</v>
      </c>
      <c r="G21792" s="17">
        <v>5186437.0</v>
      </c>
      <c r="H21792" s="17">
        <v>5186437.0</v>
      </c>
    </row>
    <row r="21793">
      <c r="A21793" s="7" t="s">
        <v>43173</v>
      </c>
      <c r="B21793" s="17" t="s">
        <v>43174</v>
      </c>
      <c r="C21793" s="17">
        <v>1.0</v>
      </c>
      <c r="D21793" s="17">
        <v>7874644.0</v>
      </c>
      <c r="E21793" s="17">
        <v>7874644.0</v>
      </c>
      <c r="F21793" s="17">
        <v>7874644.0</v>
      </c>
      <c r="G21793" s="17">
        <v>7874644.0</v>
      </c>
      <c r="H21793" s="17">
        <v>7874644.0</v>
      </c>
    </row>
    <row r="21794">
      <c r="A21794" s="7" t="s">
        <v>43173</v>
      </c>
      <c r="B21794" s="17" t="s">
        <v>43174</v>
      </c>
      <c r="C21794" s="17">
        <v>1.0</v>
      </c>
      <c r="D21794" s="17">
        <v>7874644.0</v>
      </c>
      <c r="E21794" s="17">
        <v>7874644.0</v>
      </c>
      <c r="F21794" s="17">
        <v>7874644.0</v>
      </c>
      <c r="G21794" s="17">
        <v>7874644.0</v>
      </c>
      <c r="H21794" s="17">
        <v>7874644.0</v>
      </c>
    </row>
    <row r="21795">
      <c r="A21795" s="7" t="s">
        <v>43175</v>
      </c>
      <c r="B21795" s="17" t="s">
        <v>43176</v>
      </c>
      <c r="C21795" s="17">
        <v>6.0</v>
      </c>
      <c r="D21795" s="17">
        <v>1.758136483E7</v>
      </c>
      <c r="E21795" s="17">
        <v>5134167.0</v>
      </c>
      <c r="F21795" s="17">
        <v>6474349.0</v>
      </c>
      <c r="G21795" s="17">
        <v>2.1404264E7</v>
      </c>
      <c r="H21795" s="17">
        <v>5.7820183E7</v>
      </c>
    </row>
    <row r="21796">
      <c r="A21796" s="7" t="s">
        <v>43175</v>
      </c>
      <c r="B21796" s="17" t="s">
        <v>43176</v>
      </c>
      <c r="C21796" s="17">
        <v>6.0</v>
      </c>
      <c r="D21796" s="17">
        <v>1.758136483E7</v>
      </c>
      <c r="E21796" s="17">
        <v>5134167.0</v>
      </c>
      <c r="F21796" s="17">
        <v>6474349.0</v>
      </c>
      <c r="G21796" s="17">
        <v>2.1404264E7</v>
      </c>
      <c r="H21796" s="17">
        <v>5.7820183E7</v>
      </c>
    </row>
    <row r="21797">
      <c r="A21797" s="7" t="s">
        <v>43177</v>
      </c>
      <c r="B21797" s="17" t="s">
        <v>43178</v>
      </c>
      <c r="C21797" s="17">
        <v>1.0</v>
      </c>
      <c r="D21797" s="17">
        <v>2154060.0</v>
      </c>
      <c r="E21797" s="17">
        <v>2154060.0</v>
      </c>
      <c r="F21797" s="17">
        <v>2154060.0</v>
      </c>
      <c r="G21797" s="17">
        <v>2154060.0</v>
      </c>
      <c r="H21797" s="17">
        <v>2154060.0</v>
      </c>
    </row>
    <row r="21798">
      <c r="A21798" s="7" t="s">
        <v>43177</v>
      </c>
      <c r="B21798" s="17" t="s">
        <v>43178</v>
      </c>
      <c r="C21798" s="17">
        <v>1.0</v>
      </c>
      <c r="D21798" s="17">
        <v>2154060.0</v>
      </c>
      <c r="E21798" s="17">
        <v>2154060.0</v>
      </c>
      <c r="F21798" s="17">
        <v>2154060.0</v>
      </c>
      <c r="G21798" s="17">
        <v>2154060.0</v>
      </c>
      <c r="H21798" s="17">
        <v>2154060.0</v>
      </c>
    </row>
    <row r="21799">
      <c r="A21799" s="7" t="s">
        <v>43179</v>
      </c>
      <c r="B21799" s="17" t="s">
        <v>43180</v>
      </c>
      <c r="C21799" s="17">
        <v>5.0</v>
      </c>
      <c r="D21799" s="17">
        <v>1.1151042E7</v>
      </c>
      <c r="E21799" s="17">
        <v>6769052.0</v>
      </c>
      <c r="F21799" s="17">
        <v>7673305.0</v>
      </c>
      <c r="G21799" s="17">
        <v>1.932684E7</v>
      </c>
      <c r="H21799" s="17">
        <v>2.0018185E7</v>
      </c>
    </row>
    <row r="21800">
      <c r="A21800" s="7" t="s">
        <v>43179</v>
      </c>
      <c r="B21800" s="17" t="s">
        <v>43180</v>
      </c>
      <c r="C21800" s="17">
        <v>5.0</v>
      </c>
      <c r="D21800" s="17">
        <v>1.1151042E7</v>
      </c>
      <c r="E21800" s="17">
        <v>6769052.0</v>
      </c>
      <c r="F21800" s="17">
        <v>7673305.0</v>
      </c>
      <c r="G21800" s="17">
        <v>1.932684E7</v>
      </c>
      <c r="H21800" s="17">
        <v>2.0018185E7</v>
      </c>
    </row>
    <row r="21801">
      <c r="A21801" s="7" t="s">
        <v>43181</v>
      </c>
      <c r="B21801" s="17" t="s">
        <v>43182</v>
      </c>
      <c r="C21801" s="17">
        <v>2.0</v>
      </c>
      <c r="D21801" s="17">
        <v>1.8049177E7</v>
      </c>
      <c r="E21801" s="17">
        <v>1.2660854E7</v>
      </c>
      <c r="F21801" s="17">
        <v>1.2660854E7</v>
      </c>
      <c r="G21801" s="17">
        <v>2.34375E7</v>
      </c>
      <c r="H21801" s="17">
        <v>2.34375E7</v>
      </c>
    </row>
    <row r="21802">
      <c r="A21802" s="7" t="s">
        <v>43181</v>
      </c>
      <c r="B21802" s="17" t="s">
        <v>43182</v>
      </c>
      <c r="C21802" s="17">
        <v>2.0</v>
      </c>
      <c r="D21802" s="17">
        <v>1.8049177E7</v>
      </c>
      <c r="E21802" s="17">
        <v>1.2660854E7</v>
      </c>
      <c r="F21802" s="17">
        <v>1.2660854E7</v>
      </c>
      <c r="G21802" s="17">
        <v>2.34375E7</v>
      </c>
      <c r="H21802" s="17">
        <v>2.34375E7</v>
      </c>
    </row>
    <row r="21803">
      <c r="A21803" s="7" t="s">
        <v>43183</v>
      </c>
      <c r="B21803" s="17" t="s">
        <v>43184</v>
      </c>
      <c r="C21803" s="17">
        <v>20.0</v>
      </c>
      <c r="D21803" s="17">
        <v>9272135.6</v>
      </c>
      <c r="E21803" s="17">
        <v>3320143.0</v>
      </c>
      <c r="F21803" s="17">
        <v>5355268.0</v>
      </c>
      <c r="G21803" s="17">
        <v>7497393.0</v>
      </c>
      <c r="H21803" s="17">
        <v>1.63143E7</v>
      </c>
    </row>
    <row r="21804">
      <c r="A21804" s="7" t="s">
        <v>43183</v>
      </c>
      <c r="B21804" s="17" t="s">
        <v>43184</v>
      </c>
      <c r="C21804" s="17">
        <v>20.0</v>
      </c>
      <c r="D21804" s="17">
        <v>9272135.6</v>
      </c>
      <c r="E21804" s="17">
        <v>3320143.0</v>
      </c>
      <c r="F21804" s="17">
        <v>5355268.0</v>
      </c>
      <c r="G21804" s="17">
        <v>7497393.0</v>
      </c>
      <c r="H21804" s="17">
        <v>1.63143E7</v>
      </c>
    </row>
    <row r="21805">
      <c r="A21805" s="7" t="s">
        <v>43185</v>
      </c>
      <c r="B21805" s="17" t="s">
        <v>43186</v>
      </c>
      <c r="C21805" s="17">
        <v>3.0</v>
      </c>
      <c r="D21805" s="17">
        <v>5737736.333</v>
      </c>
      <c r="E21805" s="17">
        <v>2156305.0</v>
      </c>
      <c r="F21805" s="17">
        <v>7324686.0</v>
      </c>
      <c r="G21805" s="17">
        <v>7732218.0</v>
      </c>
      <c r="H21805" s="17">
        <v>7732218.0</v>
      </c>
    </row>
    <row r="21806">
      <c r="A21806" s="7" t="s">
        <v>43185</v>
      </c>
      <c r="B21806" s="17" t="s">
        <v>43186</v>
      </c>
      <c r="C21806" s="17">
        <v>3.0</v>
      </c>
      <c r="D21806" s="17">
        <v>5737736.333</v>
      </c>
      <c r="E21806" s="17">
        <v>2156305.0</v>
      </c>
      <c r="F21806" s="17">
        <v>7324686.0</v>
      </c>
      <c r="G21806" s="17">
        <v>7732218.0</v>
      </c>
      <c r="H21806" s="17">
        <v>7732218.0</v>
      </c>
    </row>
    <row r="21807">
      <c r="A21807" s="7" t="s">
        <v>43187</v>
      </c>
      <c r="B21807" s="17" t="s">
        <v>43188</v>
      </c>
      <c r="C21807" s="17">
        <v>1.0</v>
      </c>
      <c r="D21807" s="17">
        <v>3432374.0</v>
      </c>
      <c r="E21807" s="17">
        <v>3432374.0</v>
      </c>
      <c r="F21807" s="17">
        <v>3432374.0</v>
      </c>
      <c r="G21807" s="17">
        <v>3432374.0</v>
      </c>
      <c r="H21807" s="17">
        <v>3432374.0</v>
      </c>
    </row>
    <row r="21808">
      <c r="A21808" s="7" t="s">
        <v>43187</v>
      </c>
      <c r="B21808" s="17" t="s">
        <v>43188</v>
      </c>
      <c r="C21808" s="17">
        <v>1.0</v>
      </c>
      <c r="D21808" s="17">
        <v>3432374.0</v>
      </c>
      <c r="E21808" s="17">
        <v>3432374.0</v>
      </c>
      <c r="F21808" s="17">
        <v>3432374.0</v>
      </c>
      <c r="G21808" s="17">
        <v>3432374.0</v>
      </c>
      <c r="H21808" s="17">
        <v>3432374.0</v>
      </c>
    </row>
    <row r="21809">
      <c r="A21809" s="7" t="s">
        <v>43189</v>
      </c>
      <c r="B21809" s="17" t="s">
        <v>43190</v>
      </c>
      <c r="C21809" s="17">
        <v>2.0</v>
      </c>
      <c r="D21809" s="17">
        <v>8251116.0</v>
      </c>
      <c r="E21809" s="17">
        <v>7655905.0</v>
      </c>
      <c r="F21809" s="17">
        <v>7655905.0</v>
      </c>
      <c r="G21809" s="17">
        <v>8846327.0</v>
      </c>
      <c r="H21809" s="17">
        <v>8846327.0</v>
      </c>
    </row>
    <row r="21810">
      <c r="A21810" s="7" t="s">
        <v>43189</v>
      </c>
      <c r="B21810" s="17" t="s">
        <v>43190</v>
      </c>
      <c r="C21810" s="17">
        <v>2.0</v>
      </c>
      <c r="D21810" s="17">
        <v>8251116.0</v>
      </c>
      <c r="E21810" s="17">
        <v>7655905.0</v>
      </c>
      <c r="F21810" s="17">
        <v>7655905.0</v>
      </c>
      <c r="G21810" s="17">
        <v>8846327.0</v>
      </c>
      <c r="H21810" s="17">
        <v>8846327.0</v>
      </c>
    </row>
    <row r="21811">
      <c r="A21811" s="7" t="s">
        <v>43191</v>
      </c>
      <c r="B21811" s="17" t="s">
        <v>43192</v>
      </c>
      <c r="C21811" s="17">
        <v>8.0</v>
      </c>
      <c r="D21811" s="17">
        <v>1.65794145E7</v>
      </c>
      <c r="E21811" s="17">
        <v>6508500.0</v>
      </c>
      <c r="F21811" s="17">
        <v>8681679.0</v>
      </c>
      <c r="G21811" s="17">
        <v>1.4871572E7</v>
      </c>
      <c r="H21811" s="17">
        <v>4.5254295E7</v>
      </c>
    </row>
    <row r="21812">
      <c r="A21812" s="7" t="s">
        <v>43191</v>
      </c>
      <c r="B21812" s="17" t="s">
        <v>43192</v>
      </c>
      <c r="C21812" s="17">
        <v>8.0</v>
      </c>
      <c r="D21812" s="17">
        <v>1.65794145E7</v>
      </c>
      <c r="E21812" s="17">
        <v>6508500.0</v>
      </c>
      <c r="F21812" s="17">
        <v>8681679.0</v>
      </c>
      <c r="G21812" s="17">
        <v>1.4871572E7</v>
      </c>
      <c r="H21812" s="17">
        <v>4.5254295E7</v>
      </c>
    </row>
    <row r="21813">
      <c r="A21813" s="7" t="s">
        <v>43193</v>
      </c>
      <c r="B21813" s="17" t="s">
        <v>43194</v>
      </c>
      <c r="C21813" s="17">
        <v>10.0</v>
      </c>
      <c r="D21813" s="17">
        <v>6455523.1</v>
      </c>
      <c r="E21813" s="17">
        <v>5523338.0</v>
      </c>
      <c r="F21813" s="17">
        <v>5736188.0</v>
      </c>
      <c r="G21813" s="17">
        <v>7378300.0</v>
      </c>
      <c r="H21813" s="17">
        <v>8131769.0</v>
      </c>
    </row>
    <row r="21814">
      <c r="A21814" s="7" t="s">
        <v>43193</v>
      </c>
      <c r="B21814" s="17" t="s">
        <v>43194</v>
      </c>
      <c r="C21814" s="17">
        <v>10.0</v>
      </c>
      <c r="D21814" s="17">
        <v>6455523.1</v>
      </c>
      <c r="E21814" s="17">
        <v>5523338.0</v>
      </c>
      <c r="F21814" s="17">
        <v>5736188.0</v>
      </c>
      <c r="G21814" s="17">
        <v>7378300.0</v>
      </c>
      <c r="H21814" s="17">
        <v>8131769.0</v>
      </c>
    </row>
    <row r="21815">
      <c r="A21815" s="7" t="s">
        <v>43195</v>
      </c>
      <c r="B21815" s="17" t="s">
        <v>43196</v>
      </c>
      <c r="C21815" s="17">
        <v>17.0</v>
      </c>
      <c r="D21815" s="17">
        <v>1.308785971E7</v>
      </c>
      <c r="E21815" s="17">
        <v>7036614.0</v>
      </c>
      <c r="F21815" s="17">
        <v>9559143.0</v>
      </c>
      <c r="G21815" s="17">
        <v>1.2684478E7</v>
      </c>
      <c r="H21815" s="17">
        <v>2.37942E7</v>
      </c>
    </row>
    <row r="21816">
      <c r="A21816" s="7" t="s">
        <v>43195</v>
      </c>
      <c r="B21816" s="17" t="s">
        <v>43196</v>
      </c>
      <c r="C21816" s="17">
        <v>17.0</v>
      </c>
      <c r="D21816" s="17">
        <v>1.308785971E7</v>
      </c>
      <c r="E21816" s="17">
        <v>7036614.0</v>
      </c>
      <c r="F21816" s="17">
        <v>9559143.0</v>
      </c>
      <c r="G21816" s="17">
        <v>1.2684478E7</v>
      </c>
      <c r="H21816" s="17">
        <v>2.37942E7</v>
      </c>
    </row>
    <row r="21817">
      <c r="A21817" s="7" t="s">
        <v>43197</v>
      </c>
      <c r="B21817" s="17" t="s">
        <v>43198</v>
      </c>
      <c r="C21817" s="17">
        <v>6.0</v>
      </c>
      <c r="D21817" s="17">
        <v>6779505.833</v>
      </c>
      <c r="E21817" s="17">
        <v>1526804.0</v>
      </c>
      <c r="F21817" s="17">
        <v>5117902.0</v>
      </c>
      <c r="G21817" s="17">
        <v>1.20287E7</v>
      </c>
      <c r="H21817" s="17">
        <v>1.5154354E7</v>
      </c>
    </row>
    <row r="21818">
      <c r="A21818" s="7" t="s">
        <v>43197</v>
      </c>
      <c r="B21818" s="17" t="s">
        <v>43198</v>
      </c>
      <c r="C21818" s="17">
        <v>6.0</v>
      </c>
      <c r="D21818" s="17">
        <v>6779505.833</v>
      </c>
      <c r="E21818" s="17">
        <v>1526804.0</v>
      </c>
      <c r="F21818" s="17">
        <v>5117902.0</v>
      </c>
      <c r="G21818" s="17">
        <v>1.20287E7</v>
      </c>
      <c r="H21818" s="17">
        <v>1.5154354E7</v>
      </c>
    </row>
    <row r="21819">
      <c r="A21819" s="7" t="s">
        <v>43199</v>
      </c>
      <c r="B21819" s="17" t="s">
        <v>43200</v>
      </c>
      <c r="C21819" s="17">
        <v>1.0</v>
      </c>
      <c r="D21819" s="17">
        <v>9.6214674E7</v>
      </c>
      <c r="E21819" s="17">
        <v>9.6214674E7</v>
      </c>
      <c r="F21819" s="17">
        <v>9.6214674E7</v>
      </c>
      <c r="G21819" s="17">
        <v>9.6214674E7</v>
      </c>
      <c r="H21819" s="17">
        <v>9.6214674E7</v>
      </c>
    </row>
    <row r="21820">
      <c r="A21820" s="7" t="s">
        <v>43199</v>
      </c>
      <c r="B21820" s="17" t="s">
        <v>43200</v>
      </c>
      <c r="C21820" s="17">
        <v>1.0</v>
      </c>
      <c r="D21820" s="17">
        <v>9.6214674E7</v>
      </c>
      <c r="E21820" s="17">
        <v>9.6214674E7</v>
      </c>
      <c r="F21820" s="17">
        <v>9.6214674E7</v>
      </c>
      <c r="G21820" s="17">
        <v>9.6214674E7</v>
      </c>
      <c r="H21820" s="17">
        <v>9.6214674E7</v>
      </c>
    </row>
    <row r="21821">
      <c r="A21821" s="7" t="s">
        <v>43201</v>
      </c>
      <c r="B21821" s="17" t="s">
        <v>43202</v>
      </c>
      <c r="C21821" s="17">
        <v>3.0</v>
      </c>
      <c r="D21821" s="17">
        <v>4170348.667</v>
      </c>
      <c r="E21821" s="17">
        <v>1954297.0</v>
      </c>
      <c r="F21821" s="17">
        <v>4001703.0</v>
      </c>
      <c r="G21821" s="17">
        <v>6555046.0</v>
      </c>
      <c r="H21821" s="17">
        <v>6555046.0</v>
      </c>
    </row>
    <row r="21822">
      <c r="A21822" s="7" t="s">
        <v>43201</v>
      </c>
      <c r="B21822" s="17" t="s">
        <v>43202</v>
      </c>
      <c r="C21822" s="17">
        <v>3.0</v>
      </c>
      <c r="D21822" s="17">
        <v>4170348.667</v>
      </c>
      <c r="E21822" s="17">
        <v>1954297.0</v>
      </c>
      <c r="F21822" s="17">
        <v>4001703.0</v>
      </c>
      <c r="G21822" s="17">
        <v>6555046.0</v>
      </c>
      <c r="H21822" s="17">
        <v>6555046.0</v>
      </c>
    </row>
    <row r="21823">
      <c r="A21823" s="7" t="s">
        <v>43203</v>
      </c>
      <c r="B21823" s="17" t="s">
        <v>43204</v>
      </c>
      <c r="C21823" s="17">
        <v>17.0</v>
      </c>
      <c r="D21823" s="17">
        <v>1.776535735E7</v>
      </c>
      <c r="E21823" s="17">
        <v>6827540.0</v>
      </c>
      <c r="F21823" s="17">
        <v>9348020.0</v>
      </c>
      <c r="G21823" s="17">
        <v>2.200757E7</v>
      </c>
      <c r="H21823" s="17">
        <v>4.4763852E7</v>
      </c>
    </row>
    <row r="21824">
      <c r="A21824" s="7" t="s">
        <v>43203</v>
      </c>
      <c r="B21824" s="17" t="s">
        <v>43204</v>
      </c>
      <c r="C21824" s="17">
        <v>17.0</v>
      </c>
      <c r="D21824" s="17">
        <v>1.776535735E7</v>
      </c>
      <c r="E21824" s="17">
        <v>6827540.0</v>
      </c>
      <c r="F21824" s="17">
        <v>9348020.0</v>
      </c>
      <c r="G21824" s="17">
        <v>2.200757E7</v>
      </c>
      <c r="H21824" s="17">
        <v>4.4763852E7</v>
      </c>
    </row>
    <row r="21825">
      <c r="A21825" s="7" t="s">
        <v>43205</v>
      </c>
      <c r="B21825" s="17" t="s">
        <v>43206</v>
      </c>
      <c r="C21825" s="17">
        <v>1.0</v>
      </c>
      <c r="D21825" s="17">
        <v>5351861.0</v>
      </c>
      <c r="E21825" s="17">
        <v>5351861.0</v>
      </c>
      <c r="F21825" s="17">
        <v>5351861.0</v>
      </c>
      <c r="G21825" s="17">
        <v>5351861.0</v>
      </c>
      <c r="H21825" s="17">
        <v>5351861.0</v>
      </c>
    </row>
    <row r="21826">
      <c r="A21826" s="7" t="s">
        <v>43205</v>
      </c>
      <c r="B21826" s="17" t="s">
        <v>43206</v>
      </c>
      <c r="C21826" s="17">
        <v>1.0</v>
      </c>
      <c r="D21826" s="17">
        <v>5351861.0</v>
      </c>
      <c r="E21826" s="17">
        <v>5351861.0</v>
      </c>
      <c r="F21826" s="17">
        <v>5351861.0</v>
      </c>
      <c r="G21826" s="17">
        <v>5351861.0</v>
      </c>
      <c r="H21826" s="17">
        <v>5351861.0</v>
      </c>
    </row>
    <row r="21827">
      <c r="A21827" s="7" t="s">
        <v>43207</v>
      </c>
      <c r="B21827" s="17" t="s">
        <v>43208</v>
      </c>
      <c r="C21827" s="17">
        <v>1.0</v>
      </c>
      <c r="D21827" s="17">
        <v>3109915.0</v>
      </c>
      <c r="E21827" s="17">
        <v>3109915.0</v>
      </c>
      <c r="F21827" s="17">
        <v>3109915.0</v>
      </c>
      <c r="G21827" s="17">
        <v>3109915.0</v>
      </c>
      <c r="H21827" s="17">
        <v>3109915.0</v>
      </c>
    </row>
    <row r="21828">
      <c r="A21828" s="7" t="s">
        <v>43207</v>
      </c>
      <c r="B21828" s="17" t="s">
        <v>43208</v>
      </c>
      <c r="C21828" s="17">
        <v>1.0</v>
      </c>
      <c r="D21828" s="17">
        <v>3109915.0</v>
      </c>
      <c r="E21828" s="17">
        <v>3109915.0</v>
      </c>
      <c r="F21828" s="17">
        <v>3109915.0</v>
      </c>
      <c r="G21828" s="17">
        <v>3109915.0</v>
      </c>
      <c r="H21828" s="17">
        <v>3109915.0</v>
      </c>
    </row>
    <row r="21829">
      <c r="A21829" s="7" t="s">
        <v>43209</v>
      </c>
      <c r="B21829" s="17" t="s">
        <v>43210</v>
      </c>
      <c r="C21829" s="17">
        <v>2.0</v>
      </c>
      <c r="D21829" s="17">
        <v>1.45928565E7</v>
      </c>
      <c r="E21829" s="17">
        <v>4888500.0</v>
      </c>
      <c r="F21829" s="17">
        <v>4888500.0</v>
      </c>
      <c r="G21829" s="17">
        <v>2.4297213E7</v>
      </c>
      <c r="H21829" s="17">
        <v>2.4297213E7</v>
      </c>
    </row>
    <row r="21830">
      <c r="A21830" s="7" t="s">
        <v>43209</v>
      </c>
      <c r="B21830" s="17" t="s">
        <v>43210</v>
      </c>
      <c r="C21830" s="17">
        <v>2.0</v>
      </c>
      <c r="D21830" s="17">
        <v>1.45928565E7</v>
      </c>
      <c r="E21830" s="17">
        <v>4888500.0</v>
      </c>
      <c r="F21830" s="17">
        <v>4888500.0</v>
      </c>
      <c r="G21830" s="17">
        <v>2.4297213E7</v>
      </c>
      <c r="H21830" s="17">
        <v>2.4297213E7</v>
      </c>
    </row>
    <row r="21831">
      <c r="A21831" s="7" t="s">
        <v>43211</v>
      </c>
      <c r="B21831" s="17" t="s">
        <v>43212</v>
      </c>
      <c r="C21831" s="17">
        <v>2.0</v>
      </c>
      <c r="D21831" s="17">
        <v>3053183.0</v>
      </c>
      <c r="E21831" s="17">
        <v>1739571.0</v>
      </c>
      <c r="F21831" s="17">
        <v>1739571.0</v>
      </c>
      <c r="G21831" s="17">
        <v>4366795.0</v>
      </c>
      <c r="H21831" s="17">
        <v>4366795.0</v>
      </c>
    </row>
    <row r="21832">
      <c r="A21832" s="7" t="s">
        <v>43211</v>
      </c>
      <c r="B21832" s="17" t="s">
        <v>43212</v>
      </c>
      <c r="C21832" s="17">
        <v>2.0</v>
      </c>
      <c r="D21832" s="17">
        <v>3053183.0</v>
      </c>
      <c r="E21832" s="17">
        <v>1739571.0</v>
      </c>
      <c r="F21832" s="17">
        <v>1739571.0</v>
      </c>
      <c r="G21832" s="17">
        <v>4366795.0</v>
      </c>
      <c r="H21832" s="17">
        <v>4366795.0</v>
      </c>
    </row>
    <row r="21833">
      <c r="A21833" s="7" t="s">
        <v>43213</v>
      </c>
      <c r="B21833" s="17" t="s">
        <v>43214</v>
      </c>
      <c r="C21833" s="17">
        <v>4.0</v>
      </c>
      <c r="D21833" s="17">
        <v>4944390.75</v>
      </c>
      <c r="E21833" s="17">
        <v>2482568.0</v>
      </c>
      <c r="F21833" s="17">
        <v>3354377.0</v>
      </c>
      <c r="G21833" s="17">
        <v>6352000.0</v>
      </c>
      <c r="H21833" s="17">
        <v>7588618.0</v>
      </c>
    </row>
    <row r="21834">
      <c r="A21834" s="7" t="s">
        <v>43213</v>
      </c>
      <c r="B21834" s="17" t="s">
        <v>43214</v>
      </c>
      <c r="C21834" s="17">
        <v>4.0</v>
      </c>
      <c r="D21834" s="17">
        <v>4944390.75</v>
      </c>
      <c r="E21834" s="17">
        <v>2482568.0</v>
      </c>
      <c r="F21834" s="17">
        <v>3354377.0</v>
      </c>
      <c r="G21834" s="17">
        <v>6352000.0</v>
      </c>
      <c r="H21834" s="17">
        <v>7588618.0</v>
      </c>
    </row>
    <row r="21835">
      <c r="A21835" s="7" t="s">
        <v>43215</v>
      </c>
      <c r="B21835" s="17" t="s">
        <v>43216</v>
      </c>
      <c r="C21835" s="17">
        <v>3.0</v>
      </c>
      <c r="D21835" s="17">
        <v>8520492.0</v>
      </c>
      <c r="E21835" s="17">
        <v>2633173.0</v>
      </c>
      <c r="F21835" s="17">
        <v>9842053.0</v>
      </c>
      <c r="G21835" s="17">
        <v>1.308625E7</v>
      </c>
      <c r="H21835" s="17">
        <v>1.308625E7</v>
      </c>
    </row>
    <row r="21836">
      <c r="A21836" s="7" t="s">
        <v>43215</v>
      </c>
      <c r="B21836" s="17" t="s">
        <v>43216</v>
      </c>
      <c r="C21836" s="17">
        <v>3.0</v>
      </c>
      <c r="D21836" s="17">
        <v>8520492.0</v>
      </c>
      <c r="E21836" s="17">
        <v>2633173.0</v>
      </c>
      <c r="F21836" s="17">
        <v>9842053.0</v>
      </c>
      <c r="G21836" s="17">
        <v>1.308625E7</v>
      </c>
      <c r="H21836" s="17">
        <v>1.308625E7</v>
      </c>
    </row>
    <row r="21837">
      <c r="A21837" s="7" t="s">
        <v>43217</v>
      </c>
      <c r="B21837" s="17" t="s">
        <v>43218</v>
      </c>
      <c r="C21837" s="17">
        <v>1.0</v>
      </c>
      <c r="D21837" s="17">
        <v>3421336.0</v>
      </c>
      <c r="E21837" s="17">
        <v>3421336.0</v>
      </c>
      <c r="F21837" s="17">
        <v>3421336.0</v>
      </c>
      <c r="G21837" s="17">
        <v>3421336.0</v>
      </c>
      <c r="H21837" s="17">
        <v>3421336.0</v>
      </c>
    </row>
    <row r="21838">
      <c r="A21838" s="7" t="s">
        <v>43217</v>
      </c>
      <c r="B21838" s="17" t="s">
        <v>43218</v>
      </c>
      <c r="C21838" s="17">
        <v>1.0</v>
      </c>
      <c r="D21838" s="17">
        <v>3421336.0</v>
      </c>
      <c r="E21838" s="17">
        <v>3421336.0</v>
      </c>
      <c r="F21838" s="17">
        <v>3421336.0</v>
      </c>
      <c r="G21838" s="17">
        <v>3421336.0</v>
      </c>
      <c r="H21838" s="17">
        <v>3421336.0</v>
      </c>
    </row>
    <row r="21839">
      <c r="A21839" s="7" t="s">
        <v>43219</v>
      </c>
      <c r="B21839" s="17" t="s">
        <v>43220</v>
      </c>
      <c r="C21839" s="17">
        <v>1.0</v>
      </c>
      <c r="D21839" s="17">
        <v>9907600.0</v>
      </c>
      <c r="E21839" s="17">
        <v>9907600.0</v>
      </c>
      <c r="F21839" s="17">
        <v>9907600.0</v>
      </c>
      <c r="G21839" s="17">
        <v>9907600.0</v>
      </c>
      <c r="H21839" s="17">
        <v>9907600.0</v>
      </c>
    </row>
    <row r="21840">
      <c r="A21840" s="7" t="s">
        <v>43219</v>
      </c>
      <c r="B21840" s="17" t="s">
        <v>43220</v>
      </c>
      <c r="C21840" s="17">
        <v>1.0</v>
      </c>
      <c r="D21840" s="17">
        <v>9907600.0</v>
      </c>
      <c r="E21840" s="17">
        <v>9907600.0</v>
      </c>
      <c r="F21840" s="17">
        <v>9907600.0</v>
      </c>
      <c r="G21840" s="17">
        <v>9907600.0</v>
      </c>
      <c r="H21840" s="17">
        <v>9907600.0</v>
      </c>
    </row>
    <row r="21841">
      <c r="A21841" s="7" t="s">
        <v>43221</v>
      </c>
      <c r="B21841" s="17" t="s">
        <v>43222</v>
      </c>
      <c r="C21841" s="17">
        <v>3.0</v>
      </c>
      <c r="D21841" s="17">
        <v>4004572.333</v>
      </c>
      <c r="E21841" s="17">
        <v>1329753.0</v>
      </c>
      <c r="F21841" s="17">
        <v>3134264.0</v>
      </c>
      <c r="G21841" s="17">
        <v>7549700.0</v>
      </c>
      <c r="H21841" s="17">
        <v>7549700.0</v>
      </c>
    </row>
    <row r="21842">
      <c r="A21842" s="7" t="s">
        <v>43221</v>
      </c>
      <c r="B21842" s="17" t="s">
        <v>43222</v>
      </c>
      <c r="C21842" s="17">
        <v>3.0</v>
      </c>
      <c r="D21842" s="17">
        <v>4004572.333</v>
      </c>
      <c r="E21842" s="17">
        <v>1329753.0</v>
      </c>
      <c r="F21842" s="17">
        <v>3134264.0</v>
      </c>
      <c r="G21842" s="17">
        <v>7549700.0</v>
      </c>
      <c r="H21842" s="17">
        <v>7549700.0</v>
      </c>
    </row>
    <row r="21843">
      <c r="A21843" s="7" t="s">
        <v>43223</v>
      </c>
      <c r="B21843" s="17" t="s">
        <v>43224</v>
      </c>
      <c r="C21843" s="17">
        <v>1.0</v>
      </c>
      <c r="D21843" s="17">
        <v>1.1386219E7</v>
      </c>
      <c r="E21843" s="17">
        <v>1.1386219E7</v>
      </c>
      <c r="F21843" s="17">
        <v>1.1386219E7</v>
      </c>
      <c r="G21843" s="17">
        <v>1.1386219E7</v>
      </c>
      <c r="H21843" s="17">
        <v>1.1386219E7</v>
      </c>
    </row>
    <row r="21844">
      <c r="A21844" s="7" t="s">
        <v>43223</v>
      </c>
      <c r="B21844" s="17" t="s">
        <v>43224</v>
      </c>
      <c r="C21844" s="17">
        <v>1.0</v>
      </c>
      <c r="D21844" s="17">
        <v>1.1386219E7</v>
      </c>
      <c r="E21844" s="17">
        <v>1.1386219E7</v>
      </c>
      <c r="F21844" s="17">
        <v>1.1386219E7</v>
      </c>
      <c r="G21844" s="17">
        <v>1.1386219E7</v>
      </c>
      <c r="H21844" s="17">
        <v>1.1386219E7</v>
      </c>
    </row>
    <row r="21845">
      <c r="A21845" s="7" t="s">
        <v>43225</v>
      </c>
      <c r="B21845" s="17" t="s">
        <v>43226</v>
      </c>
      <c r="C21845" s="17">
        <v>1.0</v>
      </c>
      <c r="D21845" s="17">
        <v>1518485.0</v>
      </c>
      <c r="E21845" s="17">
        <v>1518485.0</v>
      </c>
      <c r="F21845" s="17">
        <v>1518485.0</v>
      </c>
      <c r="G21845" s="17">
        <v>1518485.0</v>
      </c>
      <c r="H21845" s="17">
        <v>1518485.0</v>
      </c>
    </row>
    <row r="21846">
      <c r="A21846" s="7" t="s">
        <v>43225</v>
      </c>
      <c r="B21846" s="17" t="s">
        <v>43226</v>
      </c>
      <c r="C21846" s="17">
        <v>1.0</v>
      </c>
      <c r="D21846" s="17">
        <v>1518485.0</v>
      </c>
      <c r="E21846" s="17">
        <v>1518485.0</v>
      </c>
      <c r="F21846" s="17">
        <v>1518485.0</v>
      </c>
      <c r="G21846" s="17">
        <v>1518485.0</v>
      </c>
      <c r="H21846" s="17">
        <v>1518485.0</v>
      </c>
    </row>
    <row r="21847">
      <c r="A21847" s="7" t="s">
        <v>43227</v>
      </c>
      <c r="B21847" s="17" t="s">
        <v>43228</v>
      </c>
      <c r="C21847" s="17">
        <v>1.0</v>
      </c>
      <c r="D21847" s="17">
        <v>1526573.0</v>
      </c>
      <c r="E21847" s="17">
        <v>1526573.0</v>
      </c>
      <c r="F21847" s="17">
        <v>1526573.0</v>
      </c>
      <c r="G21847" s="17">
        <v>1526573.0</v>
      </c>
      <c r="H21847" s="17">
        <v>1526573.0</v>
      </c>
    </row>
    <row r="21848">
      <c r="A21848" s="7" t="s">
        <v>43227</v>
      </c>
      <c r="B21848" s="17" t="s">
        <v>43228</v>
      </c>
      <c r="C21848" s="17">
        <v>1.0</v>
      </c>
      <c r="D21848" s="17">
        <v>1526573.0</v>
      </c>
      <c r="E21848" s="17">
        <v>1526573.0</v>
      </c>
      <c r="F21848" s="17">
        <v>1526573.0</v>
      </c>
      <c r="G21848" s="17">
        <v>1526573.0</v>
      </c>
      <c r="H21848" s="17">
        <v>1526573.0</v>
      </c>
    </row>
    <row r="21849">
      <c r="A21849" s="7" t="s">
        <v>43229</v>
      </c>
      <c r="B21849" s="17" t="s">
        <v>43230</v>
      </c>
      <c r="C21849" s="17">
        <v>1.0</v>
      </c>
      <c r="D21849" s="17">
        <v>2973800.0</v>
      </c>
      <c r="E21849" s="17">
        <v>2973800.0</v>
      </c>
      <c r="F21849" s="17">
        <v>2973800.0</v>
      </c>
      <c r="G21849" s="17">
        <v>2973800.0</v>
      </c>
      <c r="H21849" s="17">
        <v>2973800.0</v>
      </c>
    </row>
    <row r="21850">
      <c r="A21850" s="7" t="s">
        <v>43229</v>
      </c>
      <c r="B21850" s="17" t="s">
        <v>43230</v>
      </c>
      <c r="C21850" s="17">
        <v>1.0</v>
      </c>
      <c r="D21850" s="17">
        <v>2973800.0</v>
      </c>
      <c r="E21850" s="17">
        <v>2973800.0</v>
      </c>
      <c r="F21850" s="17">
        <v>2973800.0</v>
      </c>
      <c r="G21850" s="17">
        <v>2973800.0</v>
      </c>
      <c r="H21850" s="17">
        <v>2973800.0</v>
      </c>
    </row>
    <row r="21851">
      <c r="A21851" s="7" t="s">
        <v>43231</v>
      </c>
      <c r="B21851" s="17" t="s">
        <v>43232</v>
      </c>
      <c r="C21851" s="17">
        <v>1.0</v>
      </c>
      <c r="D21851" s="17">
        <v>1.0101026E7</v>
      </c>
      <c r="E21851" s="17">
        <v>1.0101026E7</v>
      </c>
      <c r="F21851" s="17">
        <v>1.0101026E7</v>
      </c>
      <c r="G21851" s="17">
        <v>1.0101026E7</v>
      </c>
      <c r="H21851" s="17">
        <v>1.0101026E7</v>
      </c>
    </row>
    <row r="21852">
      <c r="A21852" s="7" t="s">
        <v>43231</v>
      </c>
      <c r="B21852" s="17" t="s">
        <v>43232</v>
      </c>
      <c r="C21852" s="17">
        <v>1.0</v>
      </c>
      <c r="D21852" s="17">
        <v>1.0101026E7</v>
      </c>
      <c r="E21852" s="17">
        <v>1.0101026E7</v>
      </c>
      <c r="F21852" s="17">
        <v>1.0101026E7</v>
      </c>
      <c r="G21852" s="17">
        <v>1.0101026E7</v>
      </c>
      <c r="H21852" s="17">
        <v>1.0101026E7</v>
      </c>
    </row>
    <row r="21853">
      <c r="A21853" s="7" t="s">
        <v>43233</v>
      </c>
      <c r="B21853" s="17" t="s">
        <v>43234</v>
      </c>
      <c r="C21853" s="17">
        <v>1.0</v>
      </c>
      <c r="D21853" s="17">
        <v>1.0296366E7</v>
      </c>
      <c r="E21853" s="17">
        <v>1.0296366E7</v>
      </c>
      <c r="F21853" s="17">
        <v>1.0296366E7</v>
      </c>
      <c r="G21853" s="17">
        <v>1.0296366E7</v>
      </c>
      <c r="H21853" s="17">
        <v>1.0296366E7</v>
      </c>
    </row>
    <row r="21854">
      <c r="A21854" s="7" t="s">
        <v>43233</v>
      </c>
      <c r="B21854" s="17" t="s">
        <v>43234</v>
      </c>
      <c r="C21854" s="17">
        <v>1.0</v>
      </c>
      <c r="D21854" s="17">
        <v>1.0296366E7</v>
      </c>
      <c r="E21854" s="17">
        <v>1.0296366E7</v>
      </c>
      <c r="F21854" s="17">
        <v>1.0296366E7</v>
      </c>
      <c r="G21854" s="17">
        <v>1.0296366E7</v>
      </c>
      <c r="H21854" s="17">
        <v>1.0296366E7</v>
      </c>
    </row>
    <row r="21855">
      <c r="A21855" s="7" t="s">
        <v>43235</v>
      </c>
      <c r="B21855" s="17" t="s">
        <v>43236</v>
      </c>
      <c r="C21855" s="17">
        <v>8.0</v>
      </c>
      <c r="D21855" s="17">
        <v>9603892.125</v>
      </c>
      <c r="E21855" s="17">
        <v>858970.0</v>
      </c>
      <c r="F21855" s="17">
        <v>2428931.0</v>
      </c>
      <c r="G21855" s="17">
        <v>6173182.0</v>
      </c>
      <c r="H21855" s="17">
        <v>3.4294933E7</v>
      </c>
    </row>
    <row r="21856">
      <c r="A21856" s="7" t="s">
        <v>43235</v>
      </c>
      <c r="B21856" s="17" t="s">
        <v>43236</v>
      </c>
      <c r="C21856" s="17">
        <v>8.0</v>
      </c>
      <c r="D21856" s="17">
        <v>9603892.125</v>
      </c>
      <c r="E21856" s="17">
        <v>858970.0</v>
      </c>
      <c r="F21856" s="17">
        <v>2428931.0</v>
      </c>
      <c r="G21856" s="17">
        <v>6173182.0</v>
      </c>
      <c r="H21856" s="17">
        <v>3.4294933E7</v>
      </c>
    </row>
    <row r="21857">
      <c r="A21857" s="7" t="s">
        <v>43237</v>
      </c>
      <c r="B21857" s="17" t="s">
        <v>43238</v>
      </c>
      <c r="C21857" s="17">
        <v>3.0</v>
      </c>
      <c r="D21857" s="17">
        <v>8704427.667</v>
      </c>
      <c r="E21857" s="17">
        <v>6948206.0</v>
      </c>
      <c r="F21857" s="17">
        <v>9039448.0</v>
      </c>
      <c r="G21857" s="17">
        <v>1.0125629E7</v>
      </c>
      <c r="H21857" s="17">
        <v>1.0125629E7</v>
      </c>
    </row>
    <row r="21858">
      <c r="A21858" s="7" t="s">
        <v>43237</v>
      </c>
      <c r="B21858" s="17" t="s">
        <v>43238</v>
      </c>
      <c r="C21858" s="17">
        <v>3.0</v>
      </c>
      <c r="D21858" s="17">
        <v>8704427.667</v>
      </c>
      <c r="E21858" s="17">
        <v>6948206.0</v>
      </c>
      <c r="F21858" s="17">
        <v>9039448.0</v>
      </c>
      <c r="G21858" s="17">
        <v>1.0125629E7</v>
      </c>
      <c r="H21858" s="17">
        <v>1.0125629E7</v>
      </c>
    </row>
    <row r="21859">
      <c r="A21859" s="7" t="s">
        <v>43239</v>
      </c>
      <c r="B21859" s="17" t="s">
        <v>43240</v>
      </c>
      <c r="C21859" s="17">
        <v>2.0</v>
      </c>
      <c r="D21859" s="17">
        <v>2737361.0</v>
      </c>
      <c r="E21859" s="17">
        <v>2349312.0</v>
      </c>
      <c r="F21859" s="17">
        <v>2349312.0</v>
      </c>
      <c r="G21859" s="17">
        <v>3125410.0</v>
      </c>
      <c r="H21859" s="17">
        <v>3125410.0</v>
      </c>
    </row>
    <row r="21860">
      <c r="A21860" s="7" t="s">
        <v>43239</v>
      </c>
      <c r="B21860" s="17" t="s">
        <v>43240</v>
      </c>
      <c r="C21860" s="17">
        <v>2.0</v>
      </c>
      <c r="D21860" s="17">
        <v>2737361.0</v>
      </c>
      <c r="E21860" s="17">
        <v>2349312.0</v>
      </c>
      <c r="F21860" s="17">
        <v>2349312.0</v>
      </c>
      <c r="G21860" s="17">
        <v>3125410.0</v>
      </c>
      <c r="H21860" s="17">
        <v>3125410.0</v>
      </c>
    </row>
    <row r="21861">
      <c r="A21861" s="7" t="s">
        <v>43241</v>
      </c>
      <c r="B21861" s="17" t="s">
        <v>43242</v>
      </c>
      <c r="C21861" s="17">
        <v>2.0</v>
      </c>
      <c r="D21861" s="17">
        <v>5633497.0</v>
      </c>
      <c r="E21861" s="17">
        <v>1300000.0</v>
      </c>
      <c r="F21861" s="17">
        <v>1300000.0</v>
      </c>
      <c r="G21861" s="17">
        <v>9966994.0</v>
      </c>
      <c r="H21861" s="17">
        <v>9966994.0</v>
      </c>
    </row>
    <row r="21862">
      <c r="A21862" s="7" t="s">
        <v>43241</v>
      </c>
      <c r="B21862" s="17" t="s">
        <v>43242</v>
      </c>
      <c r="C21862" s="17">
        <v>2.0</v>
      </c>
      <c r="D21862" s="17">
        <v>5633497.0</v>
      </c>
      <c r="E21862" s="17">
        <v>1300000.0</v>
      </c>
      <c r="F21862" s="17">
        <v>1300000.0</v>
      </c>
      <c r="G21862" s="17">
        <v>9966994.0</v>
      </c>
      <c r="H21862" s="17">
        <v>9966994.0</v>
      </c>
    </row>
    <row r="21863">
      <c r="A21863" s="7" t="s">
        <v>43243</v>
      </c>
      <c r="B21863" s="17" t="s">
        <v>43244</v>
      </c>
      <c r="C21863" s="17">
        <v>1.0</v>
      </c>
      <c r="D21863" s="17">
        <v>841994.0</v>
      </c>
      <c r="E21863" s="17">
        <v>841994.0</v>
      </c>
      <c r="F21863" s="17">
        <v>841994.0</v>
      </c>
      <c r="G21863" s="17">
        <v>841994.0</v>
      </c>
      <c r="H21863" s="17">
        <v>841994.0</v>
      </c>
    </row>
    <row r="21864">
      <c r="A21864" s="7" t="s">
        <v>43243</v>
      </c>
      <c r="B21864" s="17" t="s">
        <v>43244</v>
      </c>
      <c r="C21864" s="17">
        <v>1.0</v>
      </c>
      <c r="D21864" s="17">
        <v>841994.0</v>
      </c>
      <c r="E21864" s="17">
        <v>841994.0</v>
      </c>
      <c r="F21864" s="17">
        <v>841994.0</v>
      </c>
      <c r="G21864" s="17">
        <v>841994.0</v>
      </c>
      <c r="H21864" s="17">
        <v>841994.0</v>
      </c>
    </row>
    <row r="21865">
      <c r="A21865" s="7" t="s">
        <v>43245</v>
      </c>
      <c r="B21865" s="17" t="s">
        <v>43246</v>
      </c>
      <c r="C21865" s="17">
        <v>6.0</v>
      </c>
      <c r="D21865" s="17">
        <v>6259615.333</v>
      </c>
      <c r="E21865" s="17">
        <v>3845400.0</v>
      </c>
      <c r="F21865" s="17">
        <v>5994325.0</v>
      </c>
      <c r="G21865" s="17">
        <v>8629400.0</v>
      </c>
      <c r="H21865" s="17">
        <v>1.1012731E7</v>
      </c>
    </row>
    <row r="21866">
      <c r="A21866" s="7" t="s">
        <v>43245</v>
      </c>
      <c r="B21866" s="17" t="s">
        <v>43246</v>
      </c>
      <c r="C21866" s="17">
        <v>6.0</v>
      </c>
      <c r="D21866" s="17">
        <v>6259615.333</v>
      </c>
      <c r="E21866" s="17">
        <v>3845400.0</v>
      </c>
      <c r="F21866" s="17">
        <v>5994325.0</v>
      </c>
      <c r="G21866" s="17">
        <v>8629400.0</v>
      </c>
      <c r="H21866" s="17">
        <v>1.1012731E7</v>
      </c>
    </row>
    <row r="21867">
      <c r="A21867" s="7" t="s">
        <v>43247</v>
      </c>
      <c r="B21867" s="17" t="s">
        <v>43248</v>
      </c>
      <c r="C21867" s="17">
        <v>4.0</v>
      </c>
      <c r="D21867" s="17">
        <v>5064256.5</v>
      </c>
      <c r="E21867" s="17">
        <v>1464089.0</v>
      </c>
      <c r="F21867" s="17">
        <v>4811695.0</v>
      </c>
      <c r="G21867" s="17">
        <v>5271925.0</v>
      </c>
      <c r="H21867" s="17">
        <v>8709317.0</v>
      </c>
    </row>
    <row r="21868">
      <c r="A21868" s="7" t="s">
        <v>43247</v>
      </c>
      <c r="B21868" s="17" t="s">
        <v>43248</v>
      </c>
      <c r="C21868" s="17">
        <v>4.0</v>
      </c>
      <c r="D21868" s="17">
        <v>5064256.5</v>
      </c>
      <c r="E21868" s="17">
        <v>1464089.0</v>
      </c>
      <c r="F21868" s="17">
        <v>4811695.0</v>
      </c>
      <c r="G21868" s="17">
        <v>5271925.0</v>
      </c>
      <c r="H21868" s="17">
        <v>8709317.0</v>
      </c>
    </row>
    <row r="21869">
      <c r="A21869" s="7" t="s">
        <v>43249</v>
      </c>
      <c r="B21869" s="17" t="s">
        <v>43250</v>
      </c>
      <c r="C21869" s="17">
        <v>1.0</v>
      </c>
      <c r="D21869" s="17">
        <v>2.3286333E7</v>
      </c>
      <c r="E21869" s="17">
        <v>2.3286333E7</v>
      </c>
      <c r="F21869" s="17">
        <v>2.3286333E7</v>
      </c>
      <c r="G21869" s="17">
        <v>2.3286333E7</v>
      </c>
      <c r="H21869" s="17">
        <v>2.3286333E7</v>
      </c>
    </row>
    <row r="21870">
      <c r="A21870" s="7" t="s">
        <v>43249</v>
      </c>
      <c r="B21870" s="17" t="s">
        <v>43250</v>
      </c>
      <c r="C21870" s="17">
        <v>1.0</v>
      </c>
      <c r="D21870" s="17">
        <v>2.3286333E7</v>
      </c>
      <c r="E21870" s="17">
        <v>2.3286333E7</v>
      </c>
      <c r="F21870" s="17">
        <v>2.3286333E7</v>
      </c>
      <c r="G21870" s="17">
        <v>2.3286333E7</v>
      </c>
      <c r="H21870" s="17">
        <v>2.3286333E7</v>
      </c>
    </row>
    <row r="21871">
      <c r="A21871" s="7" t="s">
        <v>43251</v>
      </c>
      <c r="B21871" s="17" t="s">
        <v>43252</v>
      </c>
      <c r="C21871" s="17">
        <v>1.0</v>
      </c>
      <c r="D21871" s="17">
        <v>4.3327094E7</v>
      </c>
      <c r="E21871" s="17">
        <v>4.3327094E7</v>
      </c>
      <c r="F21871" s="17">
        <v>4.3327094E7</v>
      </c>
      <c r="G21871" s="17">
        <v>4.3327094E7</v>
      </c>
      <c r="H21871" s="17">
        <v>4.3327094E7</v>
      </c>
    </row>
    <row r="21872">
      <c r="A21872" s="7" t="s">
        <v>43251</v>
      </c>
      <c r="B21872" s="17" t="s">
        <v>43252</v>
      </c>
      <c r="C21872" s="17">
        <v>1.0</v>
      </c>
      <c r="D21872" s="17">
        <v>4.3327094E7</v>
      </c>
      <c r="E21872" s="17">
        <v>4.3327094E7</v>
      </c>
      <c r="F21872" s="17">
        <v>4.3327094E7</v>
      </c>
      <c r="G21872" s="17">
        <v>4.3327094E7</v>
      </c>
      <c r="H21872" s="17">
        <v>4.3327094E7</v>
      </c>
    </row>
    <row r="21873">
      <c r="A21873" s="7" t="s">
        <v>43253</v>
      </c>
      <c r="B21873" s="17" t="s">
        <v>43254</v>
      </c>
      <c r="C21873" s="17">
        <v>4.0</v>
      </c>
      <c r="D21873" s="17">
        <v>1.221069475E7</v>
      </c>
      <c r="E21873" s="17">
        <v>7371424.0</v>
      </c>
      <c r="F21873" s="17">
        <v>1.0249117E7</v>
      </c>
      <c r="G21873" s="17">
        <v>1.0532569E7</v>
      </c>
      <c r="H21873" s="17">
        <v>2.0689669E7</v>
      </c>
    </row>
    <row r="21874">
      <c r="A21874" s="7" t="s">
        <v>43253</v>
      </c>
      <c r="B21874" s="17" t="s">
        <v>43254</v>
      </c>
      <c r="C21874" s="17">
        <v>4.0</v>
      </c>
      <c r="D21874" s="17">
        <v>1.221069475E7</v>
      </c>
      <c r="E21874" s="17">
        <v>7371424.0</v>
      </c>
      <c r="F21874" s="17">
        <v>1.0249117E7</v>
      </c>
      <c r="G21874" s="17">
        <v>1.0532569E7</v>
      </c>
      <c r="H21874" s="17">
        <v>2.0689669E7</v>
      </c>
    </row>
    <row r="21875">
      <c r="A21875" s="7" t="s">
        <v>43255</v>
      </c>
      <c r="B21875" s="17" t="s">
        <v>43256</v>
      </c>
      <c r="C21875" s="17">
        <v>2.0</v>
      </c>
      <c r="D21875" s="17">
        <v>2280277.5</v>
      </c>
      <c r="E21875" s="17">
        <v>2130304.0</v>
      </c>
      <c r="F21875" s="17">
        <v>2130304.0</v>
      </c>
      <c r="G21875" s="17">
        <v>2430251.0</v>
      </c>
      <c r="H21875" s="17">
        <v>2430251.0</v>
      </c>
    </row>
    <row r="21876">
      <c r="A21876" s="7" t="s">
        <v>43255</v>
      </c>
      <c r="B21876" s="17" t="s">
        <v>43256</v>
      </c>
      <c r="C21876" s="17">
        <v>2.0</v>
      </c>
      <c r="D21876" s="17">
        <v>2280277.5</v>
      </c>
      <c r="E21876" s="17">
        <v>2130304.0</v>
      </c>
      <c r="F21876" s="17">
        <v>2130304.0</v>
      </c>
      <c r="G21876" s="17">
        <v>2430251.0</v>
      </c>
      <c r="H21876" s="17">
        <v>2430251.0</v>
      </c>
    </row>
    <row r="21877">
      <c r="A21877" s="7" t="s">
        <v>43257</v>
      </c>
      <c r="B21877" s="17" t="s">
        <v>43258</v>
      </c>
      <c r="C21877" s="17">
        <v>60.0</v>
      </c>
      <c r="D21877" s="17">
        <v>4217839.717</v>
      </c>
      <c r="E21877" s="17">
        <v>1745342.0</v>
      </c>
      <c r="F21877" s="17">
        <v>2434012.0</v>
      </c>
      <c r="G21877" s="17">
        <v>4413960.0</v>
      </c>
      <c r="H21877" s="17">
        <v>1.0380277E7</v>
      </c>
    </row>
    <row r="21878">
      <c r="A21878" s="7" t="s">
        <v>43257</v>
      </c>
      <c r="B21878" s="17" t="s">
        <v>43258</v>
      </c>
      <c r="C21878" s="17">
        <v>60.0</v>
      </c>
      <c r="D21878" s="17">
        <v>4217839.717</v>
      </c>
      <c r="E21878" s="17">
        <v>1745342.0</v>
      </c>
      <c r="F21878" s="17">
        <v>2434012.0</v>
      </c>
      <c r="G21878" s="17">
        <v>4413960.0</v>
      </c>
      <c r="H21878" s="17">
        <v>1.0380277E7</v>
      </c>
    </row>
    <row r="21879">
      <c r="A21879" s="7" t="s">
        <v>43259</v>
      </c>
      <c r="B21879" s="17" t="s">
        <v>43260</v>
      </c>
      <c r="C21879" s="17">
        <v>12.0</v>
      </c>
      <c r="D21879" s="17">
        <v>3215133.0</v>
      </c>
      <c r="E21879" s="17">
        <v>1823275.0</v>
      </c>
      <c r="F21879" s="17">
        <v>2293900.0</v>
      </c>
      <c r="G21879" s="17">
        <v>3621532.0</v>
      </c>
      <c r="H21879" s="17">
        <v>6586025.0</v>
      </c>
    </row>
    <row r="21880">
      <c r="A21880" s="7" t="s">
        <v>43259</v>
      </c>
      <c r="B21880" s="17" t="s">
        <v>43260</v>
      </c>
      <c r="C21880" s="17">
        <v>12.0</v>
      </c>
      <c r="D21880" s="17">
        <v>3215133.0</v>
      </c>
      <c r="E21880" s="17">
        <v>1823275.0</v>
      </c>
      <c r="F21880" s="17">
        <v>2293900.0</v>
      </c>
      <c r="G21880" s="17">
        <v>3621532.0</v>
      </c>
      <c r="H21880" s="17">
        <v>6586025.0</v>
      </c>
    </row>
    <row r="21881">
      <c r="A21881" s="7" t="s">
        <v>43261</v>
      </c>
      <c r="B21881" s="17" t="s">
        <v>43262</v>
      </c>
      <c r="C21881" s="17">
        <v>8.0</v>
      </c>
      <c r="D21881" s="17">
        <v>3182285.0</v>
      </c>
      <c r="E21881" s="17">
        <v>1401976.0</v>
      </c>
      <c r="F21881" s="17">
        <v>2240000.0</v>
      </c>
      <c r="G21881" s="17">
        <v>4179300.0</v>
      </c>
      <c r="H21881" s="17">
        <v>5945675.0</v>
      </c>
    </row>
    <row r="21882">
      <c r="A21882" s="7" t="s">
        <v>43261</v>
      </c>
      <c r="B21882" s="17" t="s">
        <v>43262</v>
      </c>
      <c r="C21882" s="17">
        <v>8.0</v>
      </c>
      <c r="D21882" s="17">
        <v>3182285.0</v>
      </c>
      <c r="E21882" s="17">
        <v>1401976.0</v>
      </c>
      <c r="F21882" s="17">
        <v>2240000.0</v>
      </c>
      <c r="G21882" s="17">
        <v>4179300.0</v>
      </c>
      <c r="H21882" s="17">
        <v>5945675.0</v>
      </c>
    </row>
    <row r="21883">
      <c r="A21883" s="7" t="s">
        <v>43263</v>
      </c>
      <c r="B21883" s="17" t="s">
        <v>43264</v>
      </c>
      <c r="C21883" s="17">
        <v>1.0</v>
      </c>
      <c r="D21883" s="17">
        <v>3237400.0</v>
      </c>
      <c r="E21883" s="17">
        <v>3237400.0</v>
      </c>
      <c r="F21883" s="17">
        <v>3237400.0</v>
      </c>
      <c r="G21883" s="17">
        <v>3237400.0</v>
      </c>
      <c r="H21883" s="17">
        <v>3237400.0</v>
      </c>
    </row>
    <row r="21884">
      <c r="A21884" s="7" t="s">
        <v>43263</v>
      </c>
      <c r="B21884" s="17" t="s">
        <v>43264</v>
      </c>
      <c r="C21884" s="17">
        <v>1.0</v>
      </c>
      <c r="D21884" s="17">
        <v>3237400.0</v>
      </c>
      <c r="E21884" s="17">
        <v>3237400.0</v>
      </c>
      <c r="F21884" s="17">
        <v>3237400.0</v>
      </c>
      <c r="G21884" s="17">
        <v>3237400.0</v>
      </c>
      <c r="H21884" s="17">
        <v>3237400.0</v>
      </c>
    </row>
    <row r="21885">
      <c r="A21885" s="7" t="s">
        <v>43265</v>
      </c>
      <c r="B21885" s="17" t="s">
        <v>43266</v>
      </c>
      <c r="C21885" s="17">
        <v>1.0</v>
      </c>
      <c r="D21885" s="17">
        <v>7644907.0</v>
      </c>
      <c r="E21885" s="17">
        <v>7644907.0</v>
      </c>
      <c r="F21885" s="17">
        <v>7644907.0</v>
      </c>
      <c r="G21885" s="17">
        <v>7644907.0</v>
      </c>
      <c r="H21885" s="17">
        <v>7644907.0</v>
      </c>
    </row>
    <row r="21886">
      <c r="A21886" s="7" t="s">
        <v>43265</v>
      </c>
      <c r="B21886" s="17" t="s">
        <v>43266</v>
      </c>
      <c r="C21886" s="17">
        <v>1.0</v>
      </c>
      <c r="D21886" s="17">
        <v>7644907.0</v>
      </c>
      <c r="E21886" s="17">
        <v>7644907.0</v>
      </c>
      <c r="F21886" s="17">
        <v>7644907.0</v>
      </c>
      <c r="G21886" s="17">
        <v>7644907.0</v>
      </c>
      <c r="H21886" s="17">
        <v>7644907.0</v>
      </c>
    </row>
    <row r="21887">
      <c r="A21887" s="7" t="s">
        <v>43267</v>
      </c>
      <c r="B21887" s="17" t="s">
        <v>43268</v>
      </c>
      <c r="C21887" s="17">
        <v>3.0</v>
      </c>
      <c r="D21887" s="17">
        <v>5835674.0</v>
      </c>
      <c r="E21887" s="17">
        <v>2429907.0</v>
      </c>
      <c r="F21887" s="17">
        <v>2849812.0</v>
      </c>
      <c r="G21887" s="17">
        <v>1.2227303E7</v>
      </c>
      <c r="H21887" s="17">
        <v>1.2227303E7</v>
      </c>
    </row>
    <row r="21888">
      <c r="A21888" s="7" t="s">
        <v>43267</v>
      </c>
      <c r="B21888" s="17" t="s">
        <v>43268</v>
      </c>
      <c r="C21888" s="17">
        <v>3.0</v>
      </c>
      <c r="D21888" s="17">
        <v>5835674.0</v>
      </c>
      <c r="E21888" s="17">
        <v>2429907.0</v>
      </c>
      <c r="F21888" s="17">
        <v>2849812.0</v>
      </c>
      <c r="G21888" s="17">
        <v>1.2227303E7</v>
      </c>
      <c r="H21888" s="17">
        <v>1.2227303E7</v>
      </c>
    </row>
    <row r="21889">
      <c r="A21889" s="7" t="s">
        <v>43269</v>
      </c>
      <c r="B21889" s="17" t="s">
        <v>43270</v>
      </c>
      <c r="C21889" s="17">
        <v>33.0</v>
      </c>
      <c r="D21889" s="17">
        <v>3952981.121</v>
      </c>
      <c r="E21889" s="17">
        <v>1974880.0</v>
      </c>
      <c r="F21889" s="17">
        <v>3264631.0</v>
      </c>
      <c r="G21889" s="17">
        <v>4372490.0</v>
      </c>
      <c r="H21889" s="17">
        <v>8874506.0</v>
      </c>
    </row>
    <row r="21890">
      <c r="A21890" s="7" t="s">
        <v>43269</v>
      </c>
      <c r="B21890" s="17" t="s">
        <v>43270</v>
      </c>
      <c r="C21890" s="17">
        <v>33.0</v>
      </c>
      <c r="D21890" s="17">
        <v>3952981.121</v>
      </c>
      <c r="E21890" s="17">
        <v>1974880.0</v>
      </c>
      <c r="F21890" s="17">
        <v>3264631.0</v>
      </c>
      <c r="G21890" s="17">
        <v>4372490.0</v>
      </c>
      <c r="H21890" s="17">
        <v>8874506.0</v>
      </c>
    </row>
    <row r="21891">
      <c r="A21891" s="7" t="s">
        <v>43271</v>
      </c>
      <c r="B21891" s="17" t="s">
        <v>43272</v>
      </c>
      <c r="C21891" s="17">
        <v>82.0</v>
      </c>
      <c r="D21891" s="17">
        <v>3089962.415</v>
      </c>
      <c r="E21891" s="17">
        <v>1739150.0</v>
      </c>
      <c r="F21891" s="17">
        <v>2405107.0</v>
      </c>
      <c r="G21891" s="17">
        <v>4147661.0</v>
      </c>
      <c r="H21891" s="17">
        <v>5878487.0</v>
      </c>
    </row>
    <row r="21892">
      <c r="A21892" s="7" t="s">
        <v>43271</v>
      </c>
      <c r="B21892" s="17" t="s">
        <v>43272</v>
      </c>
      <c r="C21892" s="17">
        <v>82.0</v>
      </c>
      <c r="D21892" s="17">
        <v>3089962.415</v>
      </c>
      <c r="E21892" s="17">
        <v>1739150.0</v>
      </c>
      <c r="F21892" s="17">
        <v>2405107.0</v>
      </c>
      <c r="G21892" s="17">
        <v>4147661.0</v>
      </c>
      <c r="H21892" s="17">
        <v>5878487.0</v>
      </c>
    </row>
    <row r="21893">
      <c r="A21893" s="7" t="s">
        <v>43273</v>
      </c>
      <c r="B21893" s="17" t="s">
        <v>43274</v>
      </c>
      <c r="C21893" s="17">
        <v>3.0</v>
      </c>
      <c r="D21893" s="17">
        <v>7349236.0</v>
      </c>
      <c r="E21893" s="17">
        <v>2879593.0</v>
      </c>
      <c r="F21893" s="17">
        <v>6685045.0</v>
      </c>
      <c r="G21893" s="17">
        <v>1.248307E7</v>
      </c>
      <c r="H21893" s="17">
        <v>1.248307E7</v>
      </c>
    </row>
    <row r="21894">
      <c r="A21894" s="7" t="s">
        <v>43273</v>
      </c>
      <c r="B21894" s="17" t="s">
        <v>43274</v>
      </c>
      <c r="C21894" s="17">
        <v>3.0</v>
      </c>
      <c r="D21894" s="17">
        <v>7349236.0</v>
      </c>
      <c r="E21894" s="17">
        <v>2879593.0</v>
      </c>
      <c r="F21894" s="17">
        <v>6685045.0</v>
      </c>
      <c r="G21894" s="17">
        <v>1.248307E7</v>
      </c>
      <c r="H21894" s="17">
        <v>1.248307E7</v>
      </c>
    </row>
    <row r="21895">
      <c r="A21895" s="7" t="s">
        <v>43275</v>
      </c>
      <c r="B21895" s="17" t="s">
        <v>43276</v>
      </c>
      <c r="C21895" s="17">
        <v>1.0</v>
      </c>
      <c r="D21895" s="17">
        <v>2932561.0</v>
      </c>
      <c r="E21895" s="17">
        <v>2932561.0</v>
      </c>
      <c r="F21895" s="17">
        <v>2932561.0</v>
      </c>
      <c r="G21895" s="17">
        <v>2932561.0</v>
      </c>
      <c r="H21895" s="17">
        <v>2932561.0</v>
      </c>
    </row>
    <row r="21896">
      <c r="A21896" s="7" t="s">
        <v>43275</v>
      </c>
      <c r="B21896" s="17" t="s">
        <v>43276</v>
      </c>
      <c r="C21896" s="17">
        <v>1.0</v>
      </c>
      <c r="D21896" s="17">
        <v>2932561.0</v>
      </c>
      <c r="E21896" s="17">
        <v>2932561.0</v>
      </c>
      <c r="F21896" s="17">
        <v>2932561.0</v>
      </c>
      <c r="G21896" s="17">
        <v>2932561.0</v>
      </c>
      <c r="H21896" s="17">
        <v>2932561.0</v>
      </c>
    </row>
    <row r="21897">
      <c r="A21897" s="7" t="s">
        <v>43277</v>
      </c>
      <c r="B21897" s="17" t="s">
        <v>43278</v>
      </c>
      <c r="C21897" s="17">
        <v>2.0</v>
      </c>
      <c r="D21897" s="17">
        <v>1558557.0</v>
      </c>
      <c r="E21897" s="17">
        <v>1317428.0</v>
      </c>
      <c r="F21897" s="17">
        <v>1317428.0</v>
      </c>
      <c r="G21897" s="17">
        <v>1799686.0</v>
      </c>
      <c r="H21897" s="17">
        <v>1799686.0</v>
      </c>
    </row>
    <row r="21898">
      <c r="A21898" s="7" t="s">
        <v>43277</v>
      </c>
      <c r="B21898" s="17" t="s">
        <v>43278</v>
      </c>
      <c r="C21898" s="17">
        <v>2.0</v>
      </c>
      <c r="D21898" s="17">
        <v>1558557.0</v>
      </c>
      <c r="E21898" s="17">
        <v>1317428.0</v>
      </c>
      <c r="F21898" s="17">
        <v>1317428.0</v>
      </c>
      <c r="G21898" s="17">
        <v>1799686.0</v>
      </c>
      <c r="H21898" s="17">
        <v>1799686.0</v>
      </c>
    </row>
    <row r="21899">
      <c r="A21899" s="7" t="s">
        <v>43279</v>
      </c>
      <c r="B21899" s="17" t="s">
        <v>43280</v>
      </c>
      <c r="C21899" s="17">
        <v>1.0</v>
      </c>
      <c r="D21899" s="17">
        <v>1650000.0</v>
      </c>
      <c r="E21899" s="17">
        <v>1650000.0</v>
      </c>
      <c r="F21899" s="17">
        <v>1650000.0</v>
      </c>
      <c r="G21899" s="17">
        <v>1650000.0</v>
      </c>
      <c r="H21899" s="17">
        <v>1650000.0</v>
      </c>
    </row>
    <row r="21900">
      <c r="A21900" s="7" t="s">
        <v>43279</v>
      </c>
      <c r="B21900" s="17" t="s">
        <v>43280</v>
      </c>
      <c r="C21900" s="17">
        <v>1.0</v>
      </c>
      <c r="D21900" s="17">
        <v>1650000.0</v>
      </c>
      <c r="E21900" s="17">
        <v>1650000.0</v>
      </c>
      <c r="F21900" s="17">
        <v>1650000.0</v>
      </c>
      <c r="G21900" s="17">
        <v>1650000.0</v>
      </c>
      <c r="H21900" s="17">
        <v>1650000.0</v>
      </c>
    </row>
    <row r="21901">
      <c r="A21901" s="7" t="s">
        <v>43281</v>
      </c>
      <c r="B21901" s="17" t="s">
        <v>43282</v>
      </c>
      <c r="C21901" s="17">
        <v>1.0</v>
      </c>
      <c r="D21901" s="17">
        <v>5738002.0</v>
      </c>
      <c r="E21901" s="17">
        <v>5738002.0</v>
      </c>
      <c r="F21901" s="17">
        <v>5738002.0</v>
      </c>
      <c r="G21901" s="17">
        <v>5738002.0</v>
      </c>
      <c r="H21901" s="17">
        <v>5738002.0</v>
      </c>
    </row>
    <row r="21902">
      <c r="A21902" s="7" t="s">
        <v>43281</v>
      </c>
      <c r="B21902" s="17" t="s">
        <v>43282</v>
      </c>
      <c r="C21902" s="17">
        <v>1.0</v>
      </c>
      <c r="D21902" s="17">
        <v>5738002.0</v>
      </c>
      <c r="E21902" s="17">
        <v>5738002.0</v>
      </c>
      <c r="F21902" s="17">
        <v>5738002.0</v>
      </c>
      <c r="G21902" s="17">
        <v>5738002.0</v>
      </c>
      <c r="H21902" s="17">
        <v>5738002.0</v>
      </c>
    </row>
    <row r="21903">
      <c r="A21903" s="7" t="s">
        <v>43283</v>
      </c>
      <c r="B21903" s="17" t="s">
        <v>43284</v>
      </c>
      <c r="C21903" s="17">
        <v>1.0</v>
      </c>
      <c r="D21903" s="17">
        <v>3810987.0</v>
      </c>
      <c r="E21903" s="17">
        <v>3810987.0</v>
      </c>
      <c r="F21903" s="17">
        <v>3810987.0</v>
      </c>
      <c r="G21903" s="17">
        <v>3810987.0</v>
      </c>
      <c r="H21903" s="17">
        <v>3810987.0</v>
      </c>
    </row>
    <row r="21904">
      <c r="A21904" s="7" t="s">
        <v>43283</v>
      </c>
      <c r="B21904" s="17" t="s">
        <v>43284</v>
      </c>
      <c r="C21904" s="17">
        <v>1.0</v>
      </c>
      <c r="D21904" s="17">
        <v>3810987.0</v>
      </c>
      <c r="E21904" s="17">
        <v>3810987.0</v>
      </c>
      <c r="F21904" s="17">
        <v>3810987.0</v>
      </c>
      <c r="G21904" s="17">
        <v>3810987.0</v>
      </c>
      <c r="H21904" s="17">
        <v>3810987.0</v>
      </c>
    </row>
    <row r="21905">
      <c r="A21905" s="7" t="s">
        <v>43285</v>
      </c>
      <c r="B21905" s="17" t="s">
        <v>43286</v>
      </c>
      <c r="C21905" s="17">
        <v>2.0</v>
      </c>
      <c r="D21905" s="17">
        <v>9963087.0</v>
      </c>
      <c r="E21905" s="17">
        <v>3663374.0</v>
      </c>
      <c r="F21905" s="17">
        <v>3663374.0</v>
      </c>
      <c r="G21905" s="17">
        <v>1.62628E7</v>
      </c>
      <c r="H21905" s="17">
        <v>1.62628E7</v>
      </c>
    </row>
    <row r="21906">
      <c r="A21906" s="7" t="s">
        <v>43285</v>
      </c>
      <c r="B21906" s="17" t="s">
        <v>43286</v>
      </c>
      <c r="C21906" s="17">
        <v>2.0</v>
      </c>
      <c r="D21906" s="17">
        <v>9963087.0</v>
      </c>
      <c r="E21906" s="17">
        <v>3663374.0</v>
      </c>
      <c r="F21906" s="17">
        <v>3663374.0</v>
      </c>
      <c r="G21906" s="17">
        <v>1.62628E7</v>
      </c>
      <c r="H21906" s="17">
        <v>1.62628E7</v>
      </c>
    </row>
    <row r="21907">
      <c r="A21907" s="7" t="s">
        <v>43287</v>
      </c>
      <c r="B21907" s="17" t="s">
        <v>43288</v>
      </c>
      <c r="C21907" s="17">
        <v>1.0</v>
      </c>
      <c r="D21907" s="17">
        <v>2342265.0</v>
      </c>
      <c r="E21907" s="17">
        <v>2342265.0</v>
      </c>
      <c r="F21907" s="17">
        <v>2342265.0</v>
      </c>
      <c r="G21907" s="17">
        <v>2342265.0</v>
      </c>
      <c r="H21907" s="17">
        <v>2342265.0</v>
      </c>
    </row>
    <row r="21908">
      <c r="A21908" s="7" t="s">
        <v>43287</v>
      </c>
      <c r="B21908" s="17" t="s">
        <v>43288</v>
      </c>
      <c r="C21908" s="17">
        <v>1.0</v>
      </c>
      <c r="D21908" s="17">
        <v>2342265.0</v>
      </c>
      <c r="E21908" s="17">
        <v>2342265.0</v>
      </c>
      <c r="F21908" s="17">
        <v>2342265.0</v>
      </c>
      <c r="G21908" s="17">
        <v>2342265.0</v>
      </c>
      <c r="H21908" s="17">
        <v>2342265.0</v>
      </c>
    </row>
    <row r="21909">
      <c r="A21909" s="7" t="s">
        <v>43289</v>
      </c>
      <c r="B21909" s="17" t="s">
        <v>43290</v>
      </c>
      <c r="C21909" s="17">
        <v>1.0</v>
      </c>
      <c r="D21909" s="17">
        <v>1734460.0</v>
      </c>
      <c r="E21909" s="17">
        <v>1734460.0</v>
      </c>
      <c r="F21909" s="17">
        <v>1734460.0</v>
      </c>
      <c r="G21909" s="17">
        <v>1734460.0</v>
      </c>
      <c r="H21909" s="17">
        <v>1734460.0</v>
      </c>
    </row>
    <row r="21910">
      <c r="A21910" s="7" t="s">
        <v>43289</v>
      </c>
      <c r="B21910" s="17" t="s">
        <v>43290</v>
      </c>
      <c r="C21910" s="17">
        <v>1.0</v>
      </c>
      <c r="D21910" s="17">
        <v>1734460.0</v>
      </c>
      <c r="E21910" s="17">
        <v>1734460.0</v>
      </c>
      <c r="F21910" s="17">
        <v>1734460.0</v>
      </c>
      <c r="G21910" s="17">
        <v>1734460.0</v>
      </c>
      <c r="H21910" s="17">
        <v>1734460.0</v>
      </c>
    </row>
    <row r="21911">
      <c r="A21911" s="7" t="s">
        <v>43291</v>
      </c>
      <c r="B21911" s="17" t="s">
        <v>43292</v>
      </c>
      <c r="C21911" s="17">
        <v>2.0</v>
      </c>
      <c r="D21911" s="17">
        <v>5736327.0</v>
      </c>
      <c r="E21911" s="17">
        <v>4042524.0</v>
      </c>
      <c r="F21911" s="17">
        <v>4042524.0</v>
      </c>
      <c r="G21911" s="17">
        <v>7430130.0</v>
      </c>
      <c r="H21911" s="17">
        <v>7430130.0</v>
      </c>
    </row>
    <row r="21912">
      <c r="A21912" s="7" t="s">
        <v>43291</v>
      </c>
      <c r="B21912" s="17" t="s">
        <v>43292</v>
      </c>
      <c r="C21912" s="17">
        <v>2.0</v>
      </c>
      <c r="D21912" s="17">
        <v>5736327.0</v>
      </c>
      <c r="E21912" s="17">
        <v>4042524.0</v>
      </c>
      <c r="F21912" s="17">
        <v>4042524.0</v>
      </c>
      <c r="G21912" s="17">
        <v>7430130.0</v>
      </c>
      <c r="H21912" s="17">
        <v>7430130.0</v>
      </c>
    </row>
    <row r="21913">
      <c r="A21913" s="7" t="s">
        <v>43293</v>
      </c>
      <c r="B21913" s="17" t="s">
        <v>43294</v>
      </c>
      <c r="C21913" s="17">
        <v>1.0</v>
      </c>
      <c r="D21913" s="17">
        <v>3842458.0</v>
      </c>
      <c r="E21913" s="17">
        <v>3842458.0</v>
      </c>
      <c r="F21913" s="17">
        <v>3842458.0</v>
      </c>
      <c r="G21913" s="17">
        <v>3842458.0</v>
      </c>
      <c r="H21913" s="17">
        <v>3842458.0</v>
      </c>
    </row>
    <row r="21914">
      <c r="A21914" s="7" t="s">
        <v>43293</v>
      </c>
      <c r="B21914" s="17" t="s">
        <v>43294</v>
      </c>
      <c r="C21914" s="17">
        <v>1.0</v>
      </c>
      <c r="D21914" s="17">
        <v>3842458.0</v>
      </c>
      <c r="E21914" s="17">
        <v>3842458.0</v>
      </c>
      <c r="F21914" s="17">
        <v>3842458.0</v>
      </c>
      <c r="G21914" s="17">
        <v>3842458.0</v>
      </c>
      <c r="H21914" s="17">
        <v>3842458.0</v>
      </c>
    </row>
    <row r="21915">
      <c r="A21915" s="7" t="s">
        <v>43295</v>
      </c>
      <c r="B21915" s="17" t="s">
        <v>43296</v>
      </c>
      <c r="C21915" s="17">
        <v>7.0</v>
      </c>
      <c r="D21915" s="17">
        <v>2261047.0</v>
      </c>
      <c r="E21915" s="17">
        <v>1859060.0</v>
      </c>
      <c r="F21915" s="17">
        <v>1988731.0</v>
      </c>
      <c r="G21915" s="17">
        <v>2893266.0</v>
      </c>
      <c r="H21915" s="17">
        <v>3825854.0</v>
      </c>
    </row>
    <row r="21916">
      <c r="A21916" s="7" t="s">
        <v>43295</v>
      </c>
      <c r="B21916" s="17" t="s">
        <v>43296</v>
      </c>
      <c r="C21916" s="17">
        <v>7.0</v>
      </c>
      <c r="D21916" s="17">
        <v>2261047.0</v>
      </c>
      <c r="E21916" s="17">
        <v>1859060.0</v>
      </c>
      <c r="F21916" s="17">
        <v>1988731.0</v>
      </c>
      <c r="G21916" s="17">
        <v>2893266.0</v>
      </c>
      <c r="H21916" s="17">
        <v>3825854.0</v>
      </c>
    </row>
    <row r="21917">
      <c r="A21917" s="7" t="s">
        <v>43297</v>
      </c>
      <c r="B21917" s="17" t="s">
        <v>43298</v>
      </c>
      <c r="C21917" s="17">
        <v>1.0</v>
      </c>
      <c r="D21917" s="17">
        <v>3289576.0</v>
      </c>
      <c r="E21917" s="17">
        <v>3289576.0</v>
      </c>
      <c r="F21917" s="17">
        <v>3289576.0</v>
      </c>
      <c r="G21917" s="17">
        <v>3289576.0</v>
      </c>
      <c r="H21917" s="17">
        <v>3289576.0</v>
      </c>
    </row>
    <row r="21918">
      <c r="A21918" s="7" t="s">
        <v>43297</v>
      </c>
      <c r="B21918" s="17" t="s">
        <v>43298</v>
      </c>
      <c r="C21918" s="17">
        <v>1.0</v>
      </c>
      <c r="D21918" s="17">
        <v>3289576.0</v>
      </c>
      <c r="E21918" s="17">
        <v>3289576.0</v>
      </c>
      <c r="F21918" s="17">
        <v>3289576.0</v>
      </c>
      <c r="G21918" s="17">
        <v>3289576.0</v>
      </c>
      <c r="H21918" s="17">
        <v>3289576.0</v>
      </c>
    </row>
    <row r="21919">
      <c r="A21919" s="7" t="s">
        <v>43299</v>
      </c>
      <c r="B21919" s="17" t="s">
        <v>43300</v>
      </c>
      <c r="C21919" s="17">
        <v>1.0</v>
      </c>
      <c r="D21919" s="17">
        <v>2994745.0</v>
      </c>
      <c r="E21919" s="17">
        <v>2994745.0</v>
      </c>
      <c r="F21919" s="17">
        <v>2994745.0</v>
      </c>
      <c r="G21919" s="17">
        <v>2994745.0</v>
      </c>
      <c r="H21919" s="17">
        <v>2994745.0</v>
      </c>
    </row>
    <row r="21920">
      <c r="A21920" s="7" t="s">
        <v>43299</v>
      </c>
      <c r="B21920" s="17" t="s">
        <v>43300</v>
      </c>
      <c r="C21920" s="17">
        <v>1.0</v>
      </c>
      <c r="D21920" s="17">
        <v>2994745.0</v>
      </c>
      <c r="E21920" s="17">
        <v>2994745.0</v>
      </c>
      <c r="F21920" s="17">
        <v>2994745.0</v>
      </c>
      <c r="G21920" s="17">
        <v>2994745.0</v>
      </c>
      <c r="H21920" s="17">
        <v>2994745.0</v>
      </c>
    </row>
    <row r="21921">
      <c r="A21921" s="7" t="s">
        <v>43301</v>
      </c>
      <c r="B21921" s="17" t="s">
        <v>43302</v>
      </c>
      <c r="C21921" s="17">
        <v>3.0</v>
      </c>
      <c r="D21921" s="17">
        <v>2147873.0</v>
      </c>
      <c r="E21921" s="17">
        <v>1549652.0</v>
      </c>
      <c r="F21921" s="17">
        <v>2040251.0</v>
      </c>
      <c r="G21921" s="17">
        <v>2853716.0</v>
      </c>
      <c r="H21921" s="17">
        <v>2853716.0</v>
      </c>
    </row>
    <row r="21922">
      <c r="A21922" s="7" t="s">
        <v>43301</v>
      </c>
      <c r="B21922" s="17" t="s">
        <v>43302</v>
      </c>
      <c r="C21922" s="17">
        <v>3.0</v>
      </c>
      <c r="D21922" s="17">
        <v>2147873.0</v>
      </c>
      <c r="E21922" s="17">
        <v>1549652.0</v>
      </c>
      <c r="F21922" s="17">
        <v>2040251.0</v>
      </c>
      <c r="G21922" s="17">
        <v>2853716.0</v>
      </c>
      <c r="H21922" s="17">
        <v>2853716.0</v>
      </c>
    </row>
    <row r="21923">
      <c r="A21923" s="7" t="s">
        <v>43303</v>
      </c>
      <c r="B21923" s="17" t="s">
        <v>43304</v>
      </c>
      <c r="C21923" s="17">
        <v>6.0</v>
      </c>
      <c r="D21923" s="17">
        <v>3766797.667</v>
      </c>
      <c r="E21923" s="17">
        <v>1831820.0</v>
      </c>
      <c r="F21923" s="17">
        <v>1940573.0</v>
      </c>
      <c r="G21923" s="17">
        <v>4924522.0</v>
      </c>
      <c r="H21923" s="17">
        <v>9402360.0</v>
      </c>
    </row>
    <row r="21924">
      <c r="A21924" s="7" t="s">
        <v>43303</v>
      </c>
      <c r="B21924" s="17" t="s">
        <v>43304</v>
      </c>
      <c r="C21924" s="17">
        <v>6.0</v>
      </c>
      <c r="D21924" s="17">
        <v>3766797.667</v>
      </c>
      <c r="E21924" s="17">
        <v>1831820.0</v>
      </c>
      <c r="F21924" s="17">
        <v>1940573.0</v>
      </c>
      <c r="G21924" s="17">
        <v>4924522.0</v>
      </c>
      <c r="H21924" s="17">
        <v>9402360.0</v>
      </c>
    </row>
    <row r="21925">
      <c r="A21925" s="7" t="s">
        <v>43305</v>
      </c>
      <c r="B21925" s="17" t="s">
        <v>43306</v>
      </c>
      <c r="C21925" s="17">
        <v>10.0</v>
      </c>
      <c r="D21925" s="17">
        <v>2671550.5</v>
      </c>
      <c r="E21925" s="17">
        <v>1929121.0</v>
      </c>
      <c r="F21925" s="17">
        <v>2213000.0</v>
      </c>
      <c r="G21925" s="17">
        <v>2710794.0</v>
      </c>
      <c r="H21925" s="17">
        <v>3505665.0</v>
      </c>
    </row>
    <row r="21926">
      <c r="A21926" s="7" t="s">
        <v>43305</v>
      </c>
      <c r="B21926" s="17" t="s">
        <v>43306</v>
      </c>
      <c r="C21926" s="17">
        <v>10.0</v>
      </c>
      <c r="D21926" s="17">
        <v>2671550.5</v>
      </c>
      <c r="E21926" s="17">
        <v>1929121.0</v>
      </c>
      <c r="F21926" s="17">
        <v>2213000.0</v>
      </c>
      <c r="G21926" s="17">
        <v>2710794.0</v>
      </c>
      <c r="H21926" s="17">
        <v>3505665.0</v>
      </c>
    </row>
    <row r="21927">
      <c r="A21927" s="7" t="s">
        <v>43307</v>
      </c>
      <c r="B21927" s="17" t="s">
        <v>43308</v>
      </c>
      <c r="C21927" s="17">
        <v>12.0</v>
      </c>
      <c r="D21927" s="17">
        <v>3030095.917</v>
      </c>
      <c r="E21927" s="17">
        <v>1785145.0</v>
      </c>
      <c r="F21927" s="17">
        <v>2354317.0</v>
      </c>
      <c r="G21927" s="17">
        <v>3503297.0</v>
      </c>
      <c r="H21927" s="17">
        <v>5491623.0</v>
      </c>
    </row>
    <row r="21928">
      <c r="A21928" s="7" t="s">
        <v>43307</v>
      </c>
      <c r="B21928" s="17" t="s">
        <v>43308</v>
      </c>
      <c r="C21928" s="17">
        <v>12.0</v>
      </c>
      <c r="D21928" s="17">
        <v>3030095.917</v>
      </c>
      <c r="E21928" s="17">
        <v>1785145.0</v>
      </c>
      <c r="F21928" s="17">
        <v>2354317.0</v>
      </c>
      <c r="G21928" s="17">
        <v>3503297.0</v>
      </c>
      <c r="H21928" s="17">
        <v>5491623.0</v>
      </c>
    </row>
    <row r="21929">
      <c r="A21929" s="7" t="s">
        <v>43309</v>
      </c>
      <c r="B21929" s="17" t="s">
        <v>43310</v>
      </c>
      <c r="C21929" s="17">
        <v>1.0</v>
      </c>
      <c r="D21929" s="17">
        <v>6661982.0</v>
      </c>
      <c r="E21929" s="17">
        <v>6661982.0</v>
      </c>
      <c r="F21929" s="17">
        <v>6661982.0</v>
      </c>
      <c r="G21929" s="17">
        <v>6661982.0</v>
      </c>
      <c r="H21929" s="17">
        <v>6661982.0</v>
      </c>
    </row>
    <row r="21930">
      <c r="A21930" s="7" t="s">
        <v>43309</v>
      </c>
      <c r="B21930" s="17" t="s">
        <v>43310</v>
      </c>
      <c r="C21930" s="17">
        <v>1.0</v>
      </c>
      <c r="D21930" s="17">
        <v>6661982.0</v>
      </c>
      <c r="E21930" s="17">
        <v>6661982.0</v>
      </c>
      <c r="F21930" s="17">
        <v>6661982.0</v>
      </c>
      <c r="G21930" s="17">
        <v>6661982.0</v>
      </c>
      <c r="H21930" s="17">
        <v>6661982.0</v>
      </c>
    </row>
    <row r="21931">
      <c r="A21931" s="7" t="s">
        <v>43311</v>
      </c>
      <c r="B21931" s="17" t="s">
        <v>43312</v>
      </c>
      <c r="C21931" s="17">
        <v>1.0</v>
      </c>
      <c r="D21931" s="17">
        <v>3291250.0</v>
      </c>
      <c r="E21931" s="17">
        <v>3291250.0</v>
      </c>
      <c r="F21931" s="17">
        <v>3291250.0</v>
      </c>
      <c r="G21931" s="17">
        <v>3291250.0</v>
      </c>
      <c r="H21931" s="17">
        <v>3291250.0</v>
      </c>
    </row>
    <row r="21932">
      <c r="A21932" s="7" t="s">
        <v>43311</v>
      </c>
      <c r="B21932" s="17" t="s">
        <v>43312</v>
      </c>
      <c r="C21932" s="17">
        <v>1.0</v>
      </c>
      <c r="D21932" s="17">
        <v>3291250.0</v>
      </c>
      <c r="E21932" s="17">
        <v>3291250.0</v>
      </c>
      <c r="F21932" s="17">
        <v>3291250.0</v>
      </c>
      <c r="G21932" s="17">
        <v>3291250.0</v>
      </c>
      <c r="H21932" s="17">
        <v>3291250.0</v>
      </c>
    </row>
    <row r="21933">
      <c r="A21933" s="7" t="s">
        <v>43313</v>
      </c>
      <c r="B21933" s="17" t="s">
        <v>43314</v>
      </c>
      <c r="C21933" s="17">
        <v>7.0</v>
      </c>
      <c r="D21933" s="17">
        <v>3872570.143</v>
      </c>
      <c r="E21933" s="17">
        <v>2877666.0</v>
      </c>
      <c r="F21933" s="17">
        <v>3288000.0</v>
      </c>
      <c r="G21933" s="17">
        <v>5461049.0</v>
      </c>
      <c r="H21933" s="17">
        <v>6226000.0</v>
      </c>
    </row>
    <row r="21934">
      <c r="A21934" s="7" t="s">
        <v>43313</v>
      </c>
      <c r="B21934" s="17" t="s">
        <v>43314</v>
      </c>
      <c r="C21934" s="17">
        <v>7.0</v>
      </c>
      <c r="D21934" s="17">
        <v>3872570.143</v>
      </c>
      <c r="E21934" s="17">
        <v>2877666.0</v>
      </c>
      <c r="F21934" s="17">
        <v>3288000.0</v>
      </c>
      <c r="G21934" s="17">
        <v>5461049.0</v>
      </c>
      <c r="H21934" s="17">
        <v>6226000.0</v>
      </c>
    </row>
    <row r="21935">
      <c r="A21935" s="7" t="s">
        <v>43315</v>
      </c>
      <c r="B21935" s="17" t="s">
        <v>43316</v>
      </c>
      <c r="C21935" s="17">
        <v>9.0</v>
      </c>
      <c r="D21935" s="17">
        <v>2551600.444</v>
      </c>
      <c r="E21935" s="17">
        <v>1399811.0</v>
      </c>
      <c r="F21935" s="17">
        <v>1644826.0</v>
      </c>
      <c r="G21935" s="17">
        <v>2694897.0</v>
      </c>
      <c r="H21935" s="17">
        <v>9338286.0</v>
      </c>
    </row>
    <row r="21936">
      <c r="A21936" s="7" t="s">
        <v>43315</v>
      </c>
      <c r="B21936" s="17" t="s">
        <v>43316</v>
      </c>
      <c r="C21936" s="17">
        <v>9.0</v>
      </c>
      <c r="D21936" s="17">
        <v>2551600.444</v>
      </c>
      <c r="E21936" s="17">
        <v>1399811.0</v>
      </c>
      <c r="F21936" s="17">
        <v>1644826.0</v>
      </c>
      <c r="G21936" s="17">
        <v>2694897.0</v>
      </c>
      <c r="H21936" s="17">
        <v>9338286.0</v>
      </c>
    </row>
    <row r="21937">
      <c r="A21937" s="7" t="s">
        <v>43317</v>
      </c>
      <c r="B21937" s="17" t="s">
        <v>43318</v>
      </c>
      <c r="C21937" s="17">
        <v>26.0</v>
      </c>
      <c r="D21937" s="17">
        <v>2771712.769</v>
      </c>
      <c r="E21937" s="17">
        <v>1534721.0</v>
      </c>
      <c r="F21937" s="17">
        <v>1971046.0</v>
      </c>
      <c r="G21937" s="17">
        <v>2725535.0</v>
      </c>
      <c r="H21937" s="17">
        <v>7359958.0</v>
      </c>
    </row>
    <row r="21938">
      <c r="A21938" s="7" t="s">
        <v>43317</v>
      </c>
      <c r="B21938" s="17" t="s">
        <v>43318</v>
      </c>
      <c r="C21938" s="17">
        <v>26.0</v>
      </c>
      <c r="D21938" s="17">
        <v>2771712.769</v>
      </c>
      <c r="E21938" s="17">
        <v>1534721.0</v>
      </c>
      <c r="F21938" s="17">
        <v>1971046.0</v>
      </c>
      <c r="G21938" s="17">
        <v>2725535.0</v>
      </c>
      <c r="H21938" s="17">
        <v>7359958.0</v>
      </c>
    </row>
    <row r="21939">
      <c r="A21939" s="7" t="s">
        <v>43319</v>
      </c>
      <c r="B21939" s="17" t="s">
        <v>43320</v>
      </c>
      <c r="C21939" s="17">
        <v>8.0</v>
      </c>
      <c r="D21939" s="17">
        <v>1848601.375</v>
      </c>
      <c r="E21939" s="17">
        <v>959566.0</v>
      </c>
      <c r="F21939" s="17">
        <v>1821400.0</v>
      </c>
      <c r="G21939" s="17">
        <v>2189169.0</v>
      </c>
      <c r="H21939" s="17">
        <v>3328312.0</v>
      </c>
    </row>
    <row r="21940">
      <c r="A21940" s="7" t="s">
        <v>43319</v>
      </c>
      <c r="B21940" s="17" t="s">
        <v>43320</v>
      </c>
      <c r="C21940" s="17">
        <v>8.0</v>
      </c>
      <c r="D21940" s="17">
        <v>1848601.375</v>
      </c>
      <c r="E21940" s="17">
        <v>959566.0</v>
      </c>
      <c r="F21940" s="17">
        <v>1821400.0</v>
      </c>
      <c r="G21940" s="17">
        <v>2189169.0</v>
      </c>
      <c r="H21940" s="17">
        <v>3328312.0</v>
      </c>
    </row>
    <row r="21941">
      <c r="A21941" s="7" t="s">
        <v>43321</v>
      </c>
      <c r="B21941" s="17" t="s">
        <v>43322</v>
      </c>
      <c r="C21941" s="17">
        <v>1.0</v>
      </c>
      <c r="D21941" s="17">
        <v>2770420.0</v>
      </c>
      <c r="E21941" s="17">
        <v>2770420.0</v>
      </c>
      <c r="F21941" s="17">
        <v>2770420.0</v>
      </c>
      <c r="G21941" s="17">
        <v>2770420.0</v>
      </c>
      <c r="H21941" s="17">
        <v>2770420.0</v>
      </c>
    </row>
    <row r="21942">
      <c r="A21942" s="7" t="s">
        <v>43321</v>
      </c>
      <c r="B21942" s="17" t="s">
        <v>43322</v>
      </c>
      <c r="C21942" s="17">
        <v>1.0</v>
      </c>
      <c r="D21942" s="17">
        <v>2770420.0</v>
      </c>
      <c r="E21942" s="17">
        <v>2770420.0</v>
      </c>
      <c r="F21942" s="17">
        <v>2770420.0</v>
      </c>
      <c r="G21942" s="17">
        <v>2770420.0</v>
      </c>
      <c r="H21942" s="17">
        <v>2770420.0</v>
      </c>
    </row>
    <row r="21943">
      <c r="A21943" s="7" t="s">
        <v>43323</v>
      </c>
      <c r="B21943" s="17" t="s">
        <v>43324</v>
      </c>
      <c r="C21943" s="17">
        <v>2.0</v>
      </c>
      <c r="D21943" s="17">
        <v>4352914.0</v>
      </c>
      <c r="E21943" s="17">
        <v>1973380.0</v>
      </c>
      <c r="F21943" s="17">
        <v>1973380.0</v>
      </c>
      <c r="G21943" s="17">
        <v>6732448.0</v>
      </c>
      <c r="H21943" s="17">
        <v>6732448.0</v>
      </c>
    </row>
    <row r="21944">
      <c r="A21944" s="7" t="s">
        <v>43323</v>
      </c>
      <c r="B21944" s="17" t="s">
        <v>43324</v>
      </c>
      <c r="C21944" s="17">
        <v>2.0</v>
      </c>
      <c r="D21944" s="17">
        <v>4352914.0</v>
      </c>
      <c r="E21944" s="17">
        <v>1973380.0</v>
      </c>
      <c r="F21944" s="17">
        <v>1973380.0</v>
      </c>
      <c r="G21944" s="17">
        <v>6732448.0</v>
      </c>
      <c r="H21944" s="17">
        <v>6732448.0</v>
      </c>
    </row>
    <row r="21945">
      <c r="A21945" s="7" t="s">
        <v>43325</v>
      </c>
      <c r="B21945" s="17" t="s">
        <v>43326</v>
      </c>
      <c r="C21945" s="17">
        <v>55.0</v>
      </c>
      <c r="D21945" s="17">
        <v>3302281.6</v>
      </c>
      <c r="E21945" s="17">
        <v>1950733.0</v>
      </c>
      <c r="F21945" s="17">
        <v>2457246.0</v>
      </c>
      <c r="G21945" s="17">
        <v>3206551.0</v>
      </c>
      <c r="H21945" s="17">
        <v>7822340.0</v>
      </c>
    </row>
    <row r="21946">
      <c r="A21946" s="7" t="s">
        <v>43325</v>
      </c>
      <c r="B21946" s="17" t="s">
        <v>43326</v>
      </c>
      <c r="C21946" s="17">
        <v>55.0</v>
      </c>
      <c r="D21946" s="17">
        <v>3302281.6</v>
      </c>
      <c r="E21946" s="17">
        <v>1950733.0</v>
      </c>
      <c r="F21946" s="17">
        <v>2457246.0</v>
      </c>
      <c r="G21946" s="17">
        <v>3206551.0</v>
      </c>
      <c r="H21946" s="17">
        <v>7822340.0</v>
      </c>
    </row>
    <row r="21947">
      <c r="A21947" s="7" t="s">
        <v>43327</v>
      </c>
      <c r="B21947" s="17" t="s">
        <v>43328</v>
      </c>
      <c r="C21947" s="17">
        <v>1.0</v>
      </c>
      <c r="D21947" s="17">
        <v>3108349.0</v>
      </c>
      <c r="E21947" s="17">
        <v>3108349.0</v>
      </c>
      <c r="F21947" s="17">
        <v>3108349.0</v>
      </c>
      <c r="G21947" s="17">
        <v>3108349.0</v>
      </c>
      <c r="H21947" s="17">
        <v>3108349.0</v>
      </c>
    </row>
    <row r="21948">
      <c r="A21948" s="7" t="s">
        <v>43327</v>
      </c>
      <c r="B21948" s="17" t="s">
        <v>43328</v>
      </c>
      <c r="C21948" s="17">
        <v>1.0</v>
      </c>
      <c r="D21948" s="17">
        <v>3108349.0</v>
      </c>
      <c r="E21948" s="17">
        <v>3108349.0</v>
      </c>
      <c r="F21948" s="17">
        <v>3108349.0</v>
      </c>
      <c r="G21948" s="17">
        <v>3108349.0</v>
      </c>
      <c r="H21948" s="17">
        <v>3108349.0</v>
      </c>
    </row>
    <row r="21949">
      <c r="A21949" s="7" t="s">
        <v>43329</v>
      </c>
      <c r="B21949" s="17" t="s">
        <v>43330</v>
      </c>
      <c r="C21949" s="17">
        <v>3.0</v>
      </c>
      <c r="D21949" s="17">
        <v>1.148453967E7</v>
      </c>
      <c r="E21949" s="17">
        <v>3632604.0</v>
      </c>
      <c r="F21949" s="17">
        <v>8256527.0</v>
      </c>
      <c r="G21949" s="17">
        <v>2.2564488E7</v>
      </c>
      <c r="H21949" s="17">
        <v>2.2564488E7</v>
      </c>
    </row>
    <row r="21950">
      <c r="A21950" s="7" t="s">
        <v>43329</v>
      </c>
      <c r="B21950" s="17" t="s">
        <v>43330</v>
      </c>
      <c r="C21950" s="17">
        <v>3.0</v>
      </c>
      <c r="D21950" s="17">
        <v>1.148453967E7</v>
      </c>
      <c r="E21950" s="17">
        <v>3632604.0</v>
      </c>
      <c r="F21950" s="17">
        <v>8256527.0</v>
      </c>
      <c r="G21950" s="17">
        <v>2.2564488E7</v>
      </c>
      <c r="H21950" s="17">
        <v>2.2564488E7</v>
      </c>
    </row>
    <row r="21951">
      <c r="A21951" s="7" t="s">
        <v>43331</v>
      </c>
      <c r="B21951" s="17" t="s">
        <v>43332</v>
      </c>
      <c r="C21951" s="17">
        <v>1.0</v>
      </c>
      <c r="D21951" s="17">
        <v>1.0079132E7</v>
      </c>
      <c r="E21951" s="17">
        <v>1.0079132E7</v>
      </c>
      <c r="F21951" s="17">
        <v>1.0079132E7</v>
      </c>
      <c r="G21951" s="17">
        <v>1.0079132E7</v>
      </c>
      <c r="H21951" s="17">
        <v>1.0079132E7</v>
      </c>
    </row>
    <row r="21952">
      <c r="A21952" s="7" t="s">
        <v>43331</v>
      </c>
      <c r="B21952" s="17" t="s">
        <v>43332</v>
      </c>
      <c r="C21952" s="17">
        <v>1.0</v>
      </c>
      <c r="D21952" s="17">
        <v>1.0079132E7</v>
      </c>
      <c r="E21952" s="17">
        <v>1.0079132E7</v>
      </c>
      <c r="F21952" s="17">
        <v>1.0079132E7</v>
      </c>
      <c r="G21952" s="17">
        <v>1.0079132E7</v>
      </c>
      <c r="H21952" s="17">
        <v>1.0079132E7</v>
      </c>
    </row>
    <row r="21953">
      <c r="A21953" s="7" t="s">
        <v>43333</v>
      </c>
      <c r="B21953" s="17" t="s">
        <v>43334</v>
      </c>
      <c r="C21953" s="17">
        <v>3.0</v>
      </c>
      <c r="D21953" s="17">
        <v>1.089325067E7</v>
      </c>
      <c r="E21953" s="17">
        <v>5328871.0</v>
      </c>
      <c r="F21953" s="17">
        <v>9431250.0</v>
      </c>
      <c r="G21953" s="17">
        <v>1.7919631E7</v>
      </c>
      <c r="H21953" s="17">
        <v>1.7919631E7</v>
      </c>
    </row>
    <row r="21954">
      <c r="A21954" s="7" t="s">
        <v>43333</v>
      </c>
      <c r="B21954" s="17" t="s">
        <v>43334</v>
      </c>
      <c r="C21954" s="17">
        <v>3.0</v>
      </c>
      <c r="D21954" s="17">
        <v>1.089325067E7</v>
      </c>
      <c r="E21954" s="17">
        <v>5328871.0</v>
      </c>
      <c r="F21954" s="17">
        <v>9431250.0</v>
      </c>
      <c r="G21954" s="17">
        <v>1.7919631E7</v>
      </c>
      <c r="H21954" s="17">
        <v>1.7919631E7</v>
      </c>
    </row>
    <row r="21955">
      <c r="A21955" s="7" t="s">
        <v>43335</v>
      </c>
      <c r="B21955" s="17" t="s">
        <v>43336</v>
      </c>
      <c r="C21955" s="17">
        <v>1.0</v>
      </c>
      <c r="D21955" s="17">
        <v>1.7017344E7</v>
      </c>
      <c r="E21955" s="17">
        <v>1.7017344E7</v>
      </c>
      <c r="F21955" s="17">
        <v>1.7017344E7</v>
      </c>
      <c r="G21955" s="17">
        <v>1.7017344E7</v>
      </c>
      <c r="H21955" s="17">
        <v>1.7017344E7</v>
      </c>
    </row>
    <row r="21956">
      <c r="A21956" s="7" t="s">
        <v>43335</v>
      </c>
      <c r="B21956" s="17" t="s">
        <v>43336</v>
      </c>
      <c r="C21956" s="17">
        <v>1.0</v>
      </c>
      <c r="D21956" s="17">
        <v>1.7017344E7</v>
      </c>
      <c r="E21956" s="17">
        <v>1.7017344E7</v>
      </c>
      <c r="F21956" s="17">
        <v>1.7017344E7</v>
      </c>
      <c r="G21956" s="17">
        <v>1.7017344E7</v>
      </c>
      <c r="H21956" s="17">
        <v>1.7017344E7</v>
      </c>
    </row>
    <row r="21957">
      <c r="A21957" s="7" t="s">
        <v>43337</v>
      </c>
      <c r="B21957" s="17" t="s">
        <v>43338</v>
      </c>
      <c r="C21957" s="17">
        <v>1.0</v>
      </c>
      <c r="D21957" s="17">
        <v>7043296.0</v>
      </c>
      <c r="E21957" s="17">
        <v>7043296.0</v>
      </c>
      <c r="F21957" s="17">
        <v>7043296.0</v>
      </c>
      <c r="G21957" s="17">
        <v>7043296.0</v>
      </c>
      <c r="H21957" s="17">
        <v>7043296.0</v>
      </c>
    </row>
    <row r="21958">
      <c r="A21958" s="7" t="s">
        <v>43337</v>
      </c>
      <c r="B21958" s="17" t="s">
        <v>43338</v>
      </c>
      <c r="C21958" s="17">
        <v>1.0</v>
      </c>
      <c r="D21958" s="17">
        <v>7043296.0</v>
      </c>
      <c r="E21958" s="17">
        <v>7043296.0</v>
      </c>
      <c r="F21958" s="17">
        <v>7043296.0</v>
      </c>
      <c r="G21958" s="17">
        <v>7043296.0</v>
      </c>
      <c r="H21958" s="17">
        <v>7043296.0</v>
      </c>
    </row>
    <row r="21959">
      <c r="A21959" s="7" t="s">
        <v>43339</v>
      </c>
      <c r="B21959" s="17" t="s">
        <v>43340</v>
      </c>
      <c r="C21959" s="17">
        <v>6.0</v>
      </c>
      <c r="D21959" s="17">
        <v>3.593024667E7</v>
      </c>
      <c r="E21959" s="17">
        <v>6469809.0</v>
      </c>
      <c r="F21959" s="17">
        <v>7424512.0</v>
      </c>
      <c r="G21959" s="17">
        <v>2.5174512E7</v>
      </c>
      <c r="H21959" s="17">
        <v>1.57257684E8</v>
      </c>
    </row>
    <row r="21960">
      <c r="A21960" s="7" t="s">
        <v>43339</v>
      </c>
      <c r="B21960" s="17" t="s">
        <v>43340</v>
      </c>
      <c r="C21960" s="17">
        <v>6.0</v>
      </c>
      <c r="D21960" s="17">
        <v>3.593024667E7</v>
      </c>
      <c r="E21960" s="17">
        <v>6469809.0</v>
      </c>
      <c r="F21960" s="17">
        <v>7424512.0</v>
      </c>
      <c r="G21960" s="17">
        <v>2.5174512E7</v>
      </c>
      <c r="H21960" s="17">
        <v>1.57257684E8</v>
      </c>
    </row>
    <row r="21961">
      <c r="A21961" s="7" t="s">
        <v>43341</v>
      </c>
      <c r="B21961" s="17" t="s">
        <v>43342</v>
      </c>
      <c r="C21961" s="17">
        <v>1.0</v>
      </c>
      <c r="D21961" s="17">
        <v>8119453.0</v>
      </c>
      <c r="E21961" s="17">
        <v>8119453.0</v>
      </c>
      <c r="F21961" s="17">
        <v>8119453.0</v>
      </c>
      <c r="G21961" s="17">
        <v>8119453.0</v>
      </c>
      <c r="H21961" s="17">
        <v>8119453.0</v>
      </c>
    </row>
    <row r="21962">
      <c r="A21962" s="7" t="s">
        <v>43341</v>
      </c>
      <c r="B21962" s="17" t="s">
        <v>43342</v>
      </c>
      <c r="C21962" s="17">
        <v>1.0</v>
      </c>
      <c r="D21962" s="17">
        <v>8119453.0</v>
      </c>
      <c r="E21962" s="17">
        <v>8119453.0</v>
      </c>
      <c r="F21962" s="17">
        <v>8119453.0</v>
      </c>
      <c r="G21962" s="17">
        <v>8119453.0</v>
      </c>
      <c r="H21962" s="17">
        <v>8119453.0</v>
      </c>
    </row>
    <row r="21963">
      <c r="A21963" s="7" t="s">
        <v>43343</v>
      </c>
      <c r="B21963" s="17" t="s">
        <v>43344</v>
      </c>
      <c r="C21963" s="17">
        <v>5.0</v>
      </c>
      <c r="D21963" s="17">
        <v>9594829.2</v>
      </c>
      <c r="E21963" s="17">
        <v>9958531.0</v>
      </c>
      <c r="F21963" s="17">
        <v>1.0176836E7</v>
      </c>
      <c r="G21963" s="17">
        <v>1.0245288E7</v>
      </c>
      <c r="H21963" s="17">
        <v>1.1196991E7</v>
      </c>
    </row>
    <row r="21964">
      <c r="A21964" s="7" t="s">
        <v>43343</v>
      </c>
      <c r="B21964" s="17" t="s">
        <v>43344</v>
      </c>
      <c r="C21964" s="17">
        <v>5.0</v>
      </c>
      <c r="D21964" s="17">
        <v>9594829.2</v>
      </c>
      <c r="E21964" s="17">
        <v>9958531.0</v>
      </c>
      <c r="F21964" s="17">
        <v>1.0176836E7</v>
      </c>
      <c r="G21964" s="17">
        <v>1.0245288E7</v>
      </c>
      <c r="H21964" s="17">
        <v>1.1196991E7</v>
      </c>
    </row>
    <row r="21965">
      <c r="A21965" s="7" t="s">
        <v>43345</v>
      </c>
      <c r="B21965" s="17" t="s">
        <v>43346</v>
      </c>
      <c r="C21965" s="17">
        <v>2.0</v>
      </c>
      <c r="D21965" s="17">
        <v>2.23755535E7</v>
      </c>
      <c r="E21965" s="17">
        <v>1.2604387E7</v>
      </c>
      <c r="F21965" s="17">
        <v>1.2604387E7</v>
      </c>
      <c r="G21965" s="17">
        <v>3.214672E7</v>
      </c>
      <c r="H21965" s="17">
        <v>3.214672E7</v>
      </c>
    </row>
    <row r="21966">
      <c r="A21966" s="7" t="s">
        <v>43345</v>
      </c>
      <c r="B21966" s="17" t="s">
        <v>43346</v>
      </c>
      <c r="C21966" s="17">
        <v>2.0</v>
      </c>
      <c r="D21966" s="17">
        <v>2.23755535E7</v>
      </c>
      <c r="E21966" s="17">
        <v>1.2604387E7</v>
      </c>
      <c r="F21966" s="17">
        <v>1.2604387E7</v>
      </c>
      <c r="G21966" s="17">
        <v>3.214672E7</v>
      </c>
      <c r="H21966" s="17">
        <v>3.214672E7</v>
      </c>
    </row>
    <row r="21967">
      <c r="A21967" s="7" t="s">
        <v>43347</v>
      </c>
      <c r="B21967" s="17" t="s">
        <v>43348</v>
      </c>
      <c r="C21967" s="17">
        <v>2.0</v>
      </c>
      <c r="D21967" s="17">
        <v>7676015.5</v>
      </c>
      <c r="E21967" s="17">
        <v>5978208.0</v>
      </c>
      <c r="F21967" s="17">
        <v>5978208.0</v>
      </c>
      <c r="G21967" s="17">
        <v>9373823.0</v>
      </c>
      <c r="H21967" s="17">
        <v>9373823.0</v>
      </c>
    </row>
    <row r="21968">
      <c r="A21968" s="7" t="s">
        <v>43347</v>
      </c>
      <c r="B21968" s="17" t="s">
        <v>43348</v>
      </c>
      <c r="C21968" s="17">
        <v>2.0</v>
      </c>
      <c r="D21968" s="17">
        <v>7676015.5</v>
      </c>
      <c r="E21968" s="17">
        <v>5978208.0</v>
      </c>
      <c r="F21968" s="17">
        <v>5978208.0</v>
      </c>
      <c r="G21968" s="17">
        <v>9373823.0</v>
      </c>
      <c r="H21968" s="17">
        <v>9373823.0</v>
      </c>
    </row>
    <row r="21969">
      <c r="A21969" s="7" t="s">
        <v>43349</v>
      </c>
      <c r="B21969" s="17" t="s">
        <v>43350</v>
      </c>
      <c r="C21969" s="17">
        <v>1.0</v>
      </c>
      <c r="D21969" s="17">
        <v>3.6403893E7</v>
      </c>
      <c r="E21969" s="17">
        <v>3.6403893E7</v>
      </c>
      <c r="F21969" s="17">
        <v>3.6403893E7</v>
      </c>
      <c r="G21969" s="17">
        <v>3.6403893E7</v>
      </c>
      <c r="H21969" s="17">
        <v>3.6403893E7</v>
      </c>
    </row>
    <row r="21970">
      <c r="A21970" s="7" t="s">
        <v>43349</v>
      </c>
      <c r="B21970" s="17" t="s">
        <v>43350</v>
      </c>
      <c r="C21970" s="17">
        <v>1.0</v>
      </c>
      <c r="D21970" s="17">
        <v>3.6403893E7</v>
      </c>
      <c r="E21970" s="17">
        <v>3.6403893E7</v>
      </c>
      <c r="F21970" s="17">
        <v>3.6403893E7</v>
      </c>
      <c r="G21970" s="17">
        <v>3.6403893E7</v>
      </c>
      <c r="H21970" s="17">
        <v>3.6403893E7</v>
      </c>
    </row>
    <row r="21971">
      <c r="A21971" s="7" t="s">
        <v>43351</v>
      </c>
      <c r="B21971" s="17" t="s">
        <v>43352</v>
      </c>
      <c r="C21971" s="17">
        <v>1.0</v>
      </c>
      <c r="D21971" s="17">
        <v>1.1015874E7</v>
      </c>
      <c r="E21971" s="17">
        <v>1.1015874E7</v>
      </c>
      <c r="F21971" s="17">
        <v>1.1015874E7</v>
      </c>
      <c r="G21971" s="17">
        <v>1.1015874E7</v>
      </c>
      <c r="H21971" s="17">
        <v>1.1015874E7</v>
      </c>
    </row>
    <row r="21972">
      <c r="A21972" s="7" t="s">
        <v>43351</v>
      </c>
      <c r="B21972" s="17" t="s">
        <v>43352</v>
      </c>
      <c r="C21972" s="17">
        <v>1.0</v>
      </c>
      <c r="D21972" s="17">
        <v>1.1015874E7</v>
      </c>
      <c r="E21972" s="17">
        <v>1.1015874E7</v>
      </c>
      <c r="F21972" s="17">
        <v>1.1015874E7</v>
      </c>
      <c r="G21972" s="17">
        <v>1.1015874E7</v>
      </c>
      <c r="H21972" s="17">
        <v>1.1015874E7</v>
      </c>
    </row>
    <row r="21973">
      <c r="A21973" s="7" t="s">
        <v>43353</v>
      </c>
      <c r="B21973" s="17" t="s">
        <v>43354</v>
      </c>
      <c r="C21973" s="17">
        <v>1.0</v>
      </c>
      <c r="D21973" s="17">
        <v>5544078.0</v>
      </c>
      <c r="E21973" s="17">
        <v>5544078.0</v>
      </c>
      <c r="F21973" s="17">
        <v>5544078.0</v>
      </c>
      <c r="G21973" s="17">
        <v>5544078.0</v>
      </c>
      <c r="H21973" s="17">
        <v>5544078.0</v>
      </c>
    </row>
    <row r="21974">
      <c r="A21974" s="7" t="s">
        <v>43353</v>
      </c>
      <c r="B21974" s="17" t="s">
        <v>43354</v>
      </c>
      <c r="C21974" s="17">
        <v>1.0</v>
      </c>
      <c r="D21974" s="17">
        <v>5544078.0</v>
      </c>
      <c r="E21974" s="17">
        <v>5544078.0</v>
      </c>
      <c r="F21974" s="17">
        <v>5544078.0</v>
      </c>
      <c r="G21974" s="17">
        <v>5544078.0</v>
      </c>
      <c r="H21974" s="17">
        <v>5544078.0</v>
      </c>
    </row>
    <row r="21975">
      <c r="A21975" s="7" t="s">
        <v>43355</v>
      </c>
      <c r="B21975" s="17" t="s">
        <v>43356</v>
      </c>
      <c r="C21975" s="17">
        <v>99.0</v>
      </c>
      <c r="D21975" s="17">
        <v>3357626.758</v>
      </c>
      <c r="E21975" s="17">
        <v>1561757.0</v>
      </c>
      <c r="F21975" s="17">
        <v>2358450.0</v>
      </c>
      <c r="G21975" s="17">
        <v>3775171.0</v>
      </c>
      <c r="H21975" s="17">
        <v>7019722.0</v>
      </c>
    </row>
    <row r="21976">
      <c r="A21976" s="7" t="s">
        <v>43355</v>
      </c>
      <c r="B21976" s="17" t="s">
        <v>43356</v>
      </c>
      <c r="C21976" s="17">
        <v>99.0</v>
      </c>
      <c r="D21976" s="17">
        <v>3357626.758</v>
      </c>
      <c r="E21976" s="17">
        <v>1561757.0</v>
      </c>
      <c r="F21976" s="17">
        <v>2358450.0</v>
      </c>
      <c r="G21976" s="17">
        <v>3775171.0</v>
      </c>
      <c r="H21976" s="17">
        <v>7019722.0</v>
      </c>
    </row>
    <row r="21977">
      <c r="A21977" s="7" t="s">
        <v>43357</v>
      </c>
      <c r="B21977" s="17" t="s">
        <v>43358</v>
      </c>
      <c r="C21977" s="17">
        <v>5.0</v>
      </c>
      <c r="D21977" s="17">
        <v>8083861.4</v>
      </c>
      <c r="E21977" s="17">
        <v>3784403.0</v>
      </c>
      <c r="F21977" s="17">
        <v>6637166.0</v>
      </c>
      <c r="G21977" s="17">
        <v>1.248817E7</v>
      </c>
      <c r="H21977" s="17">
        <v>1.5214163E7</v>
      </c>
    </row>
    <row r="21978">
      <c r="A21978" s="7" t="s">
        <v>43357</v>
      </c>
      <c r="B21978" s="17" t="s">
        <v>43358</v>
      </c>
      <c r="C21978" s="17">
        <v>5.0</v>
      </c>
      <c r="D21978" s="17">
        <v>8083861.4</v>
      </c>
      <c r="E21978" s="17">
        <v>3784403.0</v>
      </c>
      <c r="F21978" s="17">
        <v>6637166.0</v>
      </c>
      <c r="G21978" s="17">
        <v>1.248817E7</v>
      </c>
      <c r="H21978" s="17">
        <v>1.5214163E7</v>
      </c>
    </row>
    <row r="21979">
      <c r="A21979" s="7" t="s">
        <v>43359</v>
      </c>
      <c r="B21979" s="17" t="s">
        <v>43360</v>
      </c>
      <c r="C21979" s="17">
        <v>3.0</v>
      </c>
      <c r="D21979" s="17">
        <v>6204060.667</v>
      </c>
      <c r="E21979" s="17">
        <v>1507277.0</v>
      </c>
      <c r="F21979" s="17">
        <v>8479519.0</v>
      </c>
      <c r="G21979" s="17">
        <v>8625386.0</v>
      </c>
      <c r="H21979" s="17">
        <v>8625386.0</v>
      </c>
    </row>
    <row r="21980">
      <c r="A21980" s="7" t="s">
        <v>43359</v>
      </c>
      <c r="B21980" s="17" t="s">
        <v>43360</v>
      </c>
      <c r="C21980" s="17">
        <v>3.0</v>
      </c>
      <c r="D21980" s="17">
        <v>6204060.667</v>
      </c>
      <c r="E21980" s="17">
        <v>1507277.0</v>
      </c>
      <c r="F21980" s="17">
        <v>8479519.0</v>
      </c>
      <c r="G21980" s="17">
        <v>8625386.0</v>
      </c>
      <c r="H21980" s="17">
        <v>8625386.0</v>
      </c>
    </row>
    <row r="21981">
      <c r="A21981" s="7" t="s">
        <v>43361</v>
      </c>
      <c r="B21981" s="17" t="s">
        <v>43362</v>
      </c>
      <c r="C21981" s="17">
        <v>1.0</v>
      </c>
      <c r="D21981" s="17">
        <v>3261915.0</v>
      </c>
      <c r="E21981" s="17">
        <v>3261915.0</v>
      </c>
      <c r="F21981" s="17">
        <v>3261915.0</v>
      </c>
      <c r="G21981" s="17">
        <v>3261915.0</v>
      </c>
      <c r="H21981" s="17">
        <v>3261915.0</v>
      </c>
    </row>
    <row r="21982">
      <c r="A21982" s="7" t="s">
        <v>43361</v>
      </c>
      <c r="B21982" s="17" t="s">
        <v>43362</v>
      </c>
      <c r="C21982" s="17">
        <v>1.0</v>
      </c>
      <c r="D21982" s="17">
        <v>3261915.0</v>
      </c>
      <c r="E21982" s="17">
        <v>3261915.0</v>
      </c>
      <c r="F21982" s="17">
        <v>3261915.0</v>
      </c>
      <c r="G21982" s="17">
        <v>3261915.0</v>
      </c>
      <c r="H21982" s="17">
        <v>3261915.0</v>
      </c>
    </row>
    <row r="21983">
      <c r="A21983" s="7" t="s">
        <v>43363</v>
      </c>
      <c r="B21983" s="17" t="s">
        <v>43364</v>
      </c>
      <c r="C21983" s="17">
        <v>7.0</v>
      </c>
      <c r="D21983" s="17">
        <v>7089575.857</v>
      </c>
      <c r="E21983" s="17">
        <v>1620116.0</v>
      </c>
      <c r="F21983" s="17">
        <v>3750600.0</v>
      </c>
      <c r="G21983" s="17">
        <v>4182008.0</v>
      </c>
      <c r="H21983" s="17">
        <v>3.304638E7</v>
      </c>
    </row>
    <row r="21984">
      <c r="A21984" s="7" t="s">
        <v>43363</v>
      </c>
      <c r="B21984" s="17" t="s">
        <v>43364</v>
      </c>
      <c r="C21984" s="17">
        <v>7.0</v>
      </c>
      <c r="D21984" s="17">
        <v>7089575.857</v>
      </c>
      <c r="E21984" s="17">
        <v>1620116.0</v>
      </c>
      <c r="F21984" s="17">
        <v>3750600.0</v>
      </c>
      <c r="G21984" s="17">
        <v>4182008.0</v>
      </c>
      <c r="H21984" s="17">
        <v>3.304638E7</v>
      </c>
    </row>
    <row r="21985">
      <c r="A21985" s="7" t="s">
        <v>43365</v>
      </c>
      <c r="B21985" s="17" t="s">
        <v>43366</v>
      </c>
      <c r="C21985" s="17">
        <v>6.0</v>
      </c>
      <c r="D21985" s="17">
        <v>4116312.5</v>
      </c>
      <c r="E21985" s="17">
        <v>2471349.0</v>
      </c>
      <c r="F21985" s="17">
        <v>3170674.0</v>
      </c>
      <c r="G21985" s="17">
        <v>5623795.0</v>
      </c>
      <c r="H21985" s="17">
        <v>7093171.0</v>
      </c>
    </row>
    <row r="21986">
      <c r="A21986" s="7" t="s">
        <v>43365</v>
      </c>
      <c r="B21986" s="17" t="s">
        <v>43366</v>
      </c>
      <c r="C21986" s="17">
        <v>6.0</v>
      </c>
      <c r="D21986" s="17">
        <v>4116312.5</v>
      </c>
      <c r="E21986" s="17">
        <v>2471349.0</v>
      </c>
      <c r="F21986" s="17">
        <v>3170674.0</v>
      </c>
      <c r="G21986" s="17">
        <v>5623795.0</v>
      </c>
      <c r="H21986" s="17">
        <v>7093171.0</v>
      </c>
    </row>
    <row r="21987">
      <c r="A21987" s="7" t="s">
        <v>43367</v>
      </c>
      <c r="B21987" s="17" t="s">
        <v>43368</v>
      </c>
      <c r="C21987" s="17">
        <v>31.0</v>
      </c>
      <c r="D21987" s="17">
        <v>5372907.387</v>
      </c>
      <c r="E21987" s="17">
        <v>2589830.0</v>
      </c>
      <c r="F21987" s="17">
        <v>3761376.0</v>
      </c>
      <c r="G21987" s="17">
        <v>6973977.0</v>
      </c>
      <c r="H21987" s="17">
        <v>1.0073E7</v>
      </c>
    </row>
    <row r="21988">
      <c r="A21988" s="7" t="s">
        <v>43367</v>
      </c>
      <c r="B21988" s="17" t="s">
        <v>43368</v>
      </c>
      <c r="C21988" s="17">
        <v>31.0</v>
      </c>
      <c r="D21988" s="17">
        <v>5372907.387</v>
      </c>
      <c r="E21988" s="17">
        <v>2589830.0</v>
      </c>
      <c r="F21988" s="17">
        <v>3761376.0</v>
      </c>
      <c r="G21988" s="17">
        <v>6973977.0</v>
      </c>
      <c r="H21988" s="17">
        <v>1.0073E7</v>
      </c>
    </row>
    <row r="21989">
      <c r="A21989" s="7" t="s">
        <v>43369</v>
      </c>
      <c r="B21989" s="17" t="s">
        <v>43370</v>
      </c>
      <c r="C21989" s="17">
        <v>54.0</v>
      </c>
      <c r="D21989" s="17">
        <v>5160101.907</v>
      </c>
      <c r="E21989" s="17">
        <v>2371863.0</v>
      </c>
      <c r="F21989" s="17">
        <v>3882548.0</v>
      </c>
      <c r="G21989" s="17">
        <v>6019828.0</v>
      </c>
      <c r="H21989" s="17">
        <v>8880842.0</v>
      </c>
    </row>
    <row r="21990">
      <c r="A21990" s="7" t="s">
        <v>43369</v>
      </c>
      <c r="B21990" s="17" t="s">
        <v>43370</v>
      </c>
      <c r="C21990" s="17">
        <v>54.0</v>
      </c>
      <c r="D21990" s="17">
        <v>5160101.907</v>
      </c>
      <c r="E21990" s="17">
        <v>2371863.0</v>
      </c>
      <c r="F21990" s="17">
        <v>3882548.0</v>
      </c>
      <c r="G21990" s="17">
        <v>6019828.0</v>
      </c>
      <c r="H21990" s="17">
        <v>8880842.0</v>
      </c>
    </row>
    <row r="21991">
      <c r="A21991" s="7" t="s">
        <v>43371</v>
      </c>
      <c r="B21991" s="17" t="s">
        <v>43372</v>
      </c>
      <c r="C21991" s="17">
        <v>9.0</v>
      </c>
      <c r="D21991" s="17">
        <v>3565283.667</v>
      </c>
      <c r="E21991" s="17">
        <v>2251213.0</v>
      </c>
      <c r="F21991" s="17">
        <v>2851171.0</v>
      </c>
      <c r="G21991" s="17">
        <v>3452303.0</v>
      </c>
      <c r="H21991" s="17">
        <v>8640001.0</v>
      </c>
    </row>
    <row r="21992">
      <c r="A21992" s="7" t="s">
        <v>43371</v>
      </c>
      <c r="B21992" s="17" t="s">
        <v>43372</v>
      </c>
      <c r="C21992" s="17">
        <v>9.0</v>
      </c>
      <c r="D21992" s="17">
        <v>3565283.667</v>
      </c>
      <c r="E21992" s="17">
        <v>2251213.0</v>
      </c>
      <c r="F21992" s="17">
        <v>2851171.0</v>
      </c>
      <c r="G21992" s="17">
        <v>3452303.0</v>
      </c>
      <c r="H21992" s="17">
        <v>8640001.0</v>
      </c>
    </row>
    <row r="21993">
      <c r="A21993" s="7" t="s">
        <v>43373</v>
      </c>
      <c r="B21993" s="17" t="s">
        <v>43374</v>
      </c>
      <c r="C21993" s="17">
        <v>1.0</v>
      </c>
      <c r="D21993" s="17">
        <v>2934369.0</v>
      </c>
      <c r="E21993" s="17">
        <v>2934369.0</v>
      </c>
      <c r="F21993" s="17">
        <v>2934369.0</v>
      </c>
      <c r="G21993" s="17">
        <v>2934369.0</v>
      </c>
      <c r="H21993" s="17">
        <v>2934369.0</v>
      </c>
    </row>
    <row r="21994">
      <c r="A21994" s="7" t="s">
        <v>43373</v>
      </c>
      <c r="B21994" s="17" t="s">
        <v>43374</v>
      </c>
      <c r="C21994" s="17">
        <v>1.0</v>
      </c>
      <c r="D21994" s="17">
        <v>2934369.0</v>
      </c>
      <c r="E21994" s="17">
        <v>2934369.0</v>
      </c>
      <c r="F21994" s="17">
        <v>2934369.0</v>
      </c>
      <c r="G21994" s="17">
        <v>2934369.0</v>
      </c>
      <c r="H21994" s="17">
        <v>2934369.0</v>
      </c>
    </row>
    <row r="21995">
      <c r="A21995" s="7" t="s">
        <v>43375</v>
      </c>
      <c r="B21995" s="17" t="s">
        <v>43376</v>
      </c>
      <c r="C21995" s="17">
        <v>11.0</v>
      </c>
      <c r="D21995" s="17">
        <v>3901832.182</v>
      </c>
      <c r="E21995" s="17">
        <v>2054131.0</v>
      </c>
      <c r="F21995" s="17">
        <v>2635300.0</v>
      </c>
      <c r="G21995" s="17">
        <v>6498275.0</v>
      </c>
      <c r="H21995" s="17">
        <v>6585761.0</v>
      </c>
    </row>
    <row r="21996">
      <c r="A21996" s="7" t="s">
        <v>43375</v>
      </c>
      <c r="B21996" s="17" t="s">
        <v>43376</v>
      </c>
      <c r="C21996" s="17">
        <v>11.0</v>
      </c>
      <c r="D21996" s="17">
        <v>3901832.182</v>
      </c>
      <c r="E21996" s="17">
        <v>2054131.0</v>
      </c>
      <c r="F21996" s="17">
        <v>2635300.0</v>
      </c>
      <c r="G21996" s="17">
        <v>6498275.0</v>
      </c>
      <c r="H21996" s="17">
        <v>6585761.0</v>
      </c>
    </row>
    <row r="21997">
      <c r="A21997" s="7" t="s">
        <v>43377</v>
      </c>
      <c r="B21997" s="17" t="s">
        <v>43378</v>
      </c>
      <c r="C21997" s="17">
        <v>1.0</v>
      </c>
      <c r="D21997" s="17">
        <v>3455752.0</v>
      </c>
      <c r="E21997" s="17">
        <v>3455752.0</v>
      </c>
      <c r="F21997" s="17">
        <v>3455752.0</v>
      </c>
      <c r="G21997" s="17">
        <v>3455752.0</v>
      </c>
      <c r="H21997" s="17">
        <v>3455752.0</v>
      </c>
    </row>
    <row r="21998">
      <c r="A21998" s="7" t="s">
        <v>43377</v>
      </c>
      <c r="B21998" s="17" t="s">
        <v>43378</v>
      </c>
      <c r="C21998" s="17">
        <v>1.0</v>
      </c>
      <c r="D21998" s="17">
        <v>3455752.0</v>
      </c>
      <c r="E21998" s="17">
        <v>3455752.0</v>
      </c>
      <c r="F21998" s="17">
        <v>3455752.0</v>
      </c>
      <c r="G21998" s="17">
        <v>3455752.0</v>
      </c>
      <c r="H21998" s="17">
        <v>3455752.0</v>
      </c>
    </row>
    <row r="21999">
      <c r="A21999" s="7" t="s">
        <v>43379</v>
      </c>
      <c r="B21999" s="17" t="s">
        <v>43380</v>
      </c>
      <c r="C21999" s="17">
        <v>3.0</v>
      </c>
      <c r="D21999" s="17">
        <v>2130857.333</v>
      </c>
      <c r="E21999" s="17">
        <v>907872.0</v>
      </c>
      <c r="F21999" s="17">
        <v>2075200.0</v>
      </c>
      <c r="G21999" s="17">
        <v>3409500.0</v>
      </c>
      <c r="H21999" s="17">
        <v>3409500.0</v>
      </c>
    </row>
    <row r="22000">
      <c r="A22000" s="7" t="s">
        <v>43379</v>
      </c>
      <c r="B22000" s="17" t="s">
        <v>43380</v>
      </c>
      <c r="C22000" s="17">
        <v>3.0</v>
      </c>
      <c r="D22000" s="17">
        <v>2130857.333</v>
      </c>
      <c r="E22000" s="17">
        <v>907872.0</v>
      </c>
      <c r="F22000" s="17">
        <v>2075200.0</v>
      </c>
      <c r="G22000" s="17">
        <v>3409500.0</v>
      </c>
      <c r="H22000" s="17">
        <v>3409500.0</v>
      </c>
    </row>
    <row r="22001">
      <c r="A22001" s="7" t="s">
        <v>43381</v>
      </c>
      <c r="B22001" s="17" t="s">
        <v>43382</v>
      </c>
      <c r="C22001" s="17">
        <v>2.0</v>
      </c>
      <c r="D22001" s="17">
        <v>2404025.5</v>
      </c>
      <c r="E22001" s="17">
        <v>1656214.0</v>
      </c>
      <c r="F22001" s="17">
        <v>1656214.0</v>
      </c>
      <c r="G22001" s="17">
        <v>3151837.0</v>
      </c>
      <c r="H22001" s="17">
        <v>3151837.0</v>
      </c>
    </row>
    <row r="22002">
      <c r="A22002" s="7" t="s">
        <v>43381</v>
      </c>
      <c r="B22002" s="17" t="s">
        <v>43382</v>
      </c>
      <c r="C22002" s="17">
        <v>2.0</v>
      </c>
      <c r="D22002" s="17">
        <v>2404025.5</v>
      </c>
      <c r="E22002" s="17">
        <v>1656214.0</v>
      </c>
      <c r="F22002" s="17">
        <v>1656214.0</v>
      </c>
      <c r="G22002" s="17">
        <v>3151837.0</v>
      </c>
      <c r="H22002" s="17">
        <v>3151837.0</v>
      </c>
    </row>
    <row r="22003">
      <c r="A22003" s="7" t="s">
        <v>43383</v>
      </c>
      <c r="B22003" s="17" t="s">
        <v>43384</v>
      </c>
      <c r="C22003" s="17">
        <v>14.0</v>
      </c>
      <c r="D22003" s="17">
        <v>4329468.286</v>
      </c>
      <c r="E22003" s="17">
        <v>2309756.0</v>
      </c>
      <c r="F22003" s="17">
        <v>3003694.0</v>
      </c>
      <c r="G22003" s="17">
        <v>5887500.0</v>
      </c>
      <c r="H22003" s="17">
        <v>8716164.0</v>
      </c>
    </row>
    <row r="22004">
      <c r="A22004" s="7" t="s">
        <v>43383</v>
      </c>
      <c r="B22004" s="17" t="s">
        <v>43384</v>
      </c>
      <c r="C22004" s="17">
        <v>14.0</v>
      </c>
      <c r="D22004" s="17">
        <v>4329468.286</v>
      </c>
      <c r="E22004" s="17">
        <v>2309756.0</v>
      </c>
      <c r="F22004" s="17">
        <v>3003694.0</v>
      </c>
      <c r="G22004" s="17">
        <v>5887500.0</v>
      </c>
      <c r="H22004" s="17">
        <v>8716164.0</v>
      </c>
    </row>
    <row r="22005">
      <c r="A22005" s="7" t="s">
        <v>43385</v>
      </c>
      <c r="B22005" s="17" t="s">
        <v>43386</v>
      </c>
      <c r="C22005" s="17">
        <v>1.0</v>
      </c>
      <c r="D22005" s="17">
        <v>6129567.0</v>
      </c>
      <c r="E22005" s="17">
        <v>6129567.0</v>
      </c>
      <c r="F22005" s="17">
        <v>6129567.0</v>
      </c>
      <c r="G22005" s="17">
        <v>6129567.0</v>
      </c>
      <c r="H22005" s="17">
        <v>6129567.0</v>
      </c>
    </row>
    <row r="22006">
      <c r="A22006" s="7" t="s">
        <v>43385</v>
      </c>
      <c r="B22006" s="17" t="s">
        <v>43386</v>
      </c>
      <c r="C22006" s="17">
        <v>1.0</v>
      </c>
      <c r="D22006" s="17">
        <v>6129567.0</v>
      </c>
      <c r="E22006" s="17">
        <v>6129567.0</v>
      </c>
      <c r="F22006" s="17">
        <v>6129567.0</v>
      </c>
      <c r="G22006" s="17">
        <v>6129567.0</v>
      </c>
      <c r="H22006" s="17">
        <v>6129567.0</v>
      </c>
    </row>
    <row r="22007">
      <c r="A22007" s="7" t="s">
        <v>43387</v>
      </c>
      <c r="B22007" s="17" t="s">
        <v>43388</v>
      </c>
      <c r="C22007" s="17">
        <v>1.0</v>
      </c>
      <c r="D22007" s="17">
        <v>1888205.0</v>
      </c>
      <c r="E22007" s="17">
        <v>1888205.0</v>
      </c>
      <c r="F22007" s="17">
        <v>1888205.0</v>
      </c>
      <c r="G22007" s="17">
        <v>1888205.0</v>
      </c>
      <c r="H22007" s="17">
        <v>1888205.0</v>
      </c>
    </row>
    <row r="22008">
      <c r="A22008" s="7" t="s">
        <v>43387</v>
      </c>
      <c r="B22008" s="17" t="s">
        <v>43388</v>
      </c>
      <c r="C22008" s="17">
        <v>1.0</v>
      </c>
      <c r="D22008" s="17">
        <v>1888205.0</v>
      </c>
      <c r="E22008" s="17">
        <v>1888205.0</v>
      </c>
      <c r="F22008" s="17">
        <v>1888205.0</v>
      </c>
      <c r="G22008" s="17">
        <v>1888205.0</v>
      </c>
      <c r="H22008" s="17">
        <v>1888205.0</v>
      </c>
    </row>
    <row r="22009">
      <c r="A22009" s="7" t="s">
        <v>43389</v>
      </c>
      <c r="B22009" s="17" t="s">
        <v>43390</v>
      </c>
      <c r="C22009" s="17">
        <v>1.0</v>
      </c>
      <c r="D22009" s="17">
        <v>4063933.0</v>
      </c>
      <c r="E22009" s="17">
        <v>4063933.0</v>
      </c>
      <c r="F22009" s="17">
        <v>4063933.0</v>
      </c>
      <c r="G22009" s="17">
        <v>4063933.0</v>
      </c>
      <c r="H22009" s="17">
        <v>4063933.0</v>
      </c>
    </row>
    <row r="22010">
      <c r="A22010" s="7" t="s">
        <v>43389</v>
      </c>
      <c r="B22010" s="17" t="s">
        <v>43390</v>
      </c>
      <c r="C22010" s="17">
        <v>1.0</v>
      </c>
      <c r="D22010" s="17">
        <v>4063933.0</v>
      </c>
      <c r="E22010" s="17">
        <v>4063933.0</v>
      </c>
      <c r="F22010" s="17">
        <v>4063933.0</v>
      </c>
      <c r="G22010" s="17">
        <v>4063933.0</v>
      </c>
      <c r="H22010" s="17">
        <v>4063933.0</v>
      </c>
    </row>
    <row r="22011">
      <c r="A22011" s="7" t="s">
        <v>43391</v>
      </c>
      <c r="B22011" s="17" t="s">
        <v>43392</v>
      </c>
      <c r="C22011" s="17">
        <v>1.0</v>
      </c>
      <c r="D22011" s="17">
        <v>6539480.0</v>
      </c>
      <c r="E22011" s="17">
        <v>6539480.0</v>
      </c>
      <c r="F22011" s="17">
        <v>6539480.0</v>
      </c>
      <c r="G22011" s="17">
        <v>6539480.0</v>
      </c>
      <c r="H22011" s="17">
        <v>6539480.0</v>
      </c>
    </row>
    <row r="22012">
      <c r="A22012" s="7" t="s">
        <v>43391</v>
      </c>
      <c r="B22012" s="17" t="s">
        <v>43392</v>
      </c>
      <c r="C22012" s="17">
        <v>1.0</v>
      </c>
      <c r="D22012" s="17">
        <v>6539480.0</v>
      </c>
      <c r="E22012" s="17">
        <v>6539480.0</v>
      </c>
      <c r="F22012" s="17">
        <v>6539480.0</v>
      </c>
      <c r="G22012" s="17">
        <v>6539480.0</v>
      </c>
      <c r="H22012" s="17">
        <v>6539480.0</v>
      </c>
    </row>
    <row r="22013">
      <c r="A22013" s="7" t="s">
        <v>43393</v>
      </c>
      <c r="B22013" s="17" t="s">
        <v>43394</v>
      </c>
      <c r="C22013" s="17">
        <v>5.0</v>
      </c>
      <c r="D22013" s="17">
        <v>4126363.0</v>
      </c>
      <c r="E22013" s="17">
        <v>2553101.0</v>
      </c>
      <c r="F22013" s="17">
        <v>4043539.0</v>
      </c>
      <c r="G22013" s="17">
        <v>4540237.0</v>
      </c>
      <c r="H22013" s="17">
        <v>7179350.0</v>
      </c>
    </row>
    <row r="22014">
      <c r="A22014" s="7" t="s">
        <v>43393</v>
      </c>
      <c r="B22014" s="17" t="s">
        <v>43394</v>
      </c>
      <c r="C22014" s="17">
        <v>5.0</v>
      </c>
      <c r="D22014" s="17">
        <v>4126363.0</v>
      </c>
      <c r="E22014" s="17">
        <v>2553101.0</v>
      </c>
      <c r="F22014" s="17">
        <v>4043539.0</v>
      </c>
      <c r="G22014" s="17">
        <v>4540237.0</v>
      </c>
      <c r="H22014" s="17">
        <v>7179350.0</v>
      </c>
    </row>
    <row r="22015">
      <c r="A22015" s="7" t="s">
        <v>43395</v>
      </c>
      <c r="B22015" s="17" t="s">
        <v>43396</v>
      </c>
      <c r="C22015" s="17">
        <v>1.0</v>
      </c>
      <c r="D22015" s="17">
        <v>8499688.0</v>
      </c>
      <c r="E22015" s="17">
        <v>8499688.0</v>
      </c>
      <c r="F22015" s="17">
        <v>8499688.0</v>
      </c>
      <c r="G22015" s="17">
        <v>8499688.0</v>
      </c>
      <c r="H22015" s="17">
        <v>8499688.0</v>
      </c>
    </row>
    <row r="22016">
      <c r="A22016" s="7" t="s">
        <v>43395</v>
      </c>
      <c r="B22016" s="17" t="s">
        <v>43396</v>
      </c>
      <c r="C22016" s="17">
        <v>1.0</v>
      </c>
      <c r="D22016" s="17">
        <v>8499688.0</v>
      </c>
      <c r="E22016" s="17">
        <v>8499688.0</v>
      </c>
      <c r="F22016" s="17">
        <v>8499688.0</v>
      </c>
      <c r="G22016" s="17">
        <v>8499688.0</v>
      </c>
      <c r="H22016" s="17">
        <v>8499688.0</v>
      </c>
    </row>
    <row r="22017">
      <c r="A22017" s="7" t="s">
        <v>43397</v>
      </c>
      <c r="B22017" s="17" t="s">
        <v>43398</v>
      </c>
      <c r="C22017" s="17">
        <v>1.0</v>
      </c>
      <c r="D22017" s="17">
        <v>2122568.0</v>
      </c>
      <c r="E22017" s="17">
        <v>2122568.0</v>
      </c>
      <c r="F22017" s="17">
        <v>2122568.0</v>
      </c>
      <c r="G22017" s="17">
        <v>2122568.0</v>
      </c>
      <c r="H22017" s="17">
        <v>2122568.0</v>
      </c>
    </row>
    <row r="22018">
      <c r="A22018" s="7" t="s">
        <v>43397</v>
      </c>
      <c r="B22018" s="17" t="s">
        <v>43398</v>
      </c>
      <c r="C22018" s="17">
        <v>1.0</v>
      </c>
      <c r="D22018" s="17">
        <v>2122568.0</v>
      </c>
      <c r="E22018" s="17">
        <v>2122568.0</v>
      </c>
      <c r="F22018" s="17">
        <v>2122568.0</v>
      </c>
      <c r="G22018" s="17">
        <v>2122568.0</v>
      </c>
      <c r="H22018" s="17">
        <v>2122568.0</v>
      </c>
    </row>
    <row r="22019">
      <c r="A22019" s="7" t="s">
        <v>43399</v>
      </c>
      <c r="B22019" s="17" t="s">
        <v>43400</v>
      </c>
      <c r="C22019" s="17">
        <v>1.0</v>
      </c>
      <c r="D22019" s="17">
        <v>5030184.0</v>
      </c>
      <c r="E22019" s="17">
        <v>5030184.0</v>
      </c>
      <c r="F22019" s="17">
        <v>5030184.0</v>
      </c>
      <c r="G22019" s="17">
        <v>5030184.0</v>
      </c>
      <c r="H22019" s="17">
        <v>5030184.0</v>
      </c>
    </row>
    <row r="22020">
      <c r="A22020" s="7" t="s">
        <v>43399</v>
      </c>
      <c r="B22020" s="17" t="s">
        <v>43400</v>
      </c>
      <c r="C22020" s="17">
        <v>1.0</v>
      </c>
      <c r="D22020" s="17">
        <v>5030184.0</v>
      </c>
      <c r="E22020" s="17">
        <v>5030184.0</v>
      </c>
      <c r="F22020" s="17">
        <v>5030184.0</v>
      </c>
      <c r="G22020" s="17">
        <v>5030184.0</v>
      </c>
      <c r="H22020" s="17">
        <v>5030184.0</v>
      </c>
    </row>
    <row r="22021">
      <c r="A22021" s="7" t="s">
        <v>43401</v>
      </c>
      <c r="B22021" s="17" t="s">
        <v>43402</v>
      </c>
      <c r="C22021" s="17">
        <v>1.0</v>
      </c>
      <c r="D22021" s="17">
        <v>2337557.0</v>
      </c>
      <c r="E22021" s="17">
        <v>2337557.0</v>
      </c>
      <c r="F22021" s="17">
        <v>2337557.0</v>
      </c>
      <c r="G22021" s="17">
        <v>2337557.0</v>
      </c>
      <c r="H22021" s="17">
        <v>2337557.0</v>
      </c>
    </row>
    <row r="22022">
      <c r="A22022" s="7" t="s">
        <v>43401</v>
      </c>
      <c r="B22022" s="17" t="s">
        <v>43402</v>
      </c>
      <c r="C22022" s="17">
        <v>1.0</v>
      </c>
      <c r="D22022" s="17">
        <v>2337557.0</v>
      </c>
      <c r="E22022" s="17">
        <v>2337557.0</v>
      </c>
      <c r="F22022" s="17">
        <v>2337557.0</v>
      </c>
      <c r="G22022" s="17">
        <v>2337557.0</v>
      </c>
      <c r="H22022" s="17">
        <v>2337557.0</v>
      </c>
    </row>
    <row r="22023">
      <c r="A22023" s="7" t="s">
        <v>43403</v>
      </c>
      <c r="B22023" s="17" t="s">
        <v>43404</v>
      </c>
      <c r="C22023" s="17">
        <v>1.0</v>
      </c>
      <c r="D22023" s="17">
        <v>4268510.0</v>
      </c>
      <c r="E22023" s="17">
        <v>4268510.0</v>
      </c>
      <c r="F22023" s="17">
        <v>4268510.0</v>
      </c>
      <c r="G22023" s="17">
        <v>4268510.0</v>
      </c>
      <c r="H22023" s="17">
        <v>4268510.0</v>
      </c>
    </row>
    <row r="22024">
      <c r="A22024" s="7" t="s">
        <v>43403</v>
      </c>
      <c r="B22024" s="17" t="s">
        <v>43404</v>
      </c>
      <c r="C22024" s="17">
        <v>1.0</v>
      </c>
      <c r="D22024" s="17">
        <v>4268510.0</v>
      </c>
      <c r="E22024" s="17">
        <v>4268510.0</v>
      </c>
      <c r="F22024" s="17">
        <v>4268510.0</v>
      </c>
      <c r="G22024" s="17">
        <v>4268510.0</v>
      </c>
      <c r="H22024" s="17">
        <v>4268510.0</v>
      </c>
    </row>
    <row r="22025">
      <c r="A22025" s="7" t="s">
        <v>43405</v>
      </c>
      <c r="B22025" s="17" t="s">
        <v>43406</v>
      </c>
      <c r="C22025" s="17">
        <v>1.0</v>
      </c>
      <c r="D22025" s="17">
        <v>2684373.0</v>
      </c>
      <c r="E22025" s="17">
        <v>2684373.0</v>
      </c>
      <c r="F22025" s="17">
        <v>2684373.0</v>
      </c>
      <c r="G22025" s="17">
        <v>2684373.0</v>
      </c>
      <c r="H22025" s="17">
        <v>2684373.0</v>
      </c>
    </row>
    <row r="22026">
      <c r="A22026" s="7" t="s">
        <v>43405</v>
      </c>
      <c r="B22026" s="17" t="s">
        <v>43406</v>
      </c>
      <c r="C22026" s="17">
        <v>1.0</v>
      </c>
      <c r="D22026" s="17">
        <v>2684373.0</v>
      </c>
      <c r="E22026" s="17">
        <v>2684373.0</v>
      </c>
      <c r="F22026" s="17">
        <v>2684373.0</v>
      </c>
      <c r="G22026" s="17">
        <v>2684373.0</v>
      </c>
      <c r="H22026" s="17">
        <v>2684373.0</v>
      </c>
    </row>
    <row r="22027">
      <c r="A22027" s="7" t="s">
        <v>43407</v>
      </c>
      <c r="B22027" s="17" t="s">
        <v>43408</v>
      </c>
      <c r="C22027" s="17">
        <v>1.0</v>
      </c>
      <c r="D22027" s="17">
        <v>2349615.0</v>
      </c>
      <c r="E22027" s="17">
        <v>2349615.0</v>
      </c>
      <c r="F22027" s="17">
        <v>2349615.0</v>
      </c>
      <c r="G22027" s="17">
        <v>2349615.0</v>
      </c>
      <c r="H22027" s="17">
        <v>2349615.0</v>
      </c>
    </row>
    <row r="22028">
      <c r="A22028" s="7" t="s">
        <v>43407</v>
      </c>
      <c r="B22028" s="17" t="s">
        <v>43408</v>
      </c>
      <c r="C22028" s="17">
        <v>1.0</v>
      </c>
      <c r="D22028" s="17">
        <v>2349615.0</v>
      </c>
      <c r="E22028" s="17">
        <v>2349615.0</v>
      </c>
      <c r="F22028" s="17">
        <v>2349615.0</v>
      </c>
      <c r="G22028" s="17">
        <v>2349615.0</v>
      </c>
      <c r="H22028" s="17">
        <v>2349615.0</v>
      </c>
    </row>
    <row r="22029">
      <c r="A22029" s="7" t="s">
        <v>43409</v>
      </c>
      <c r="B22029" s="17" t="s">
        <v>43410</v>
      </c>
      <c r="C22029" s="17">
        <v>1.0</v>
      </c>
      <c r="D22029" s="17">
        <v>2407134.0</v>
      </c>
      <c r="E22029" s="17">
        <v>2407134.0</v>
      </c>
      <c r="F22029" s="17">
        <v>2407134.0</v>
      </c>
      <c r="G22029" s="17">
        <v>2407134.0</v>
      </c>
      <c r="H22029" s="17">
        <v>2407134.0</v>
      </c>
    </row>
    <row r="22030">
      <c r="A22030" s="7" t="s">
        <v>43409</v>
      </c>
      <c r="B22030" s="17" t="s">
        <v>43410</v>
      </c>
      <c r="C22030" s="17">
        <v>1.0</v>
      </c>
      <c r="D22030" s="17">
        <v>2407134.0</v>
      </c>
      <c r="E22030" s="17">
        <v>2407134.0</v>
      </c>
      <c r="F22030" s="17">
        <v>2407134.0</v>
      </c>
      <c r="G22030" s="17">
        <v>2407134.0</v>
      </c>
      <c r="H22030" s="17">
        <v>2407134.0</v>
      </c>
    </row>
    <row r="22031">
      <c r="A22031" s="7" t="s">
        <v>43411</v>
      </c>
      <c r="B22031" s="17" t="s">
        <v>43412</v>
      </c>
      <c r="C22031" s="17">
        <v>13.0</v>
      </c>
      <c r="D22031" s="17">
        <v>4828081.462</v>
      </c>
      <c r="E22031" s="17">
        <v>1628895.0</v>
      </c>
      <c r="F22031" s="17">
        <v>2946895.0</v>
      </c>
      <c r="G22031" s="17">
        <v>5521573.0</v>
      </c>
      <c r="H22031" s="17">
        <v>8388545.0</v>
      </c>
    </row>
    <row r="22032">
      <c r="A22032" s="7" t="s">
        <v>43411</v>
      </c>
      <c r="B22032" s="17" t="s">
        <v>43412</v>
      </c>
      <c r="C22032" s="17">
        <v>13.0</v>
      </c>
      <c r="D22032" s="17">
        <v>4828081.462</v>
      </c>
      <c r="E22032" s="17">
        <v>1628895.0</v>
      </c>
      <c r="F22032" s="17">
        <v>2946895.0</v>
      </c>
      <c r="G22032" s="17">
        <v>5521573.0</v>
      </c>
      <c r="H22032" s="17">
        <v>8388545.0</v>
      </c>
    </row>
    <row r="22033">
      <c r="A22033" s="7" t="s">
        <v>43413</v>
      </c>
      <c r="B22033" s="17" t="s">
        <v>43414</v>
      </c>
      <c r="C22033" s="17">
        <v>2.0</v>
      </c>
      <c r="D22033" s="17">
        <v>3490353.0</v>
      </c>
      <c r="E22033" s="17">
        <v>2611355.0</v>
      </c>
      <c r="F22033" s="17">
        <v>2611355.0</v>
      </c>
      <c r="G22033" s="17">
        <v>4369351.0</v>
      </c>
      <c r="H22033" s="17">
        <v>4369351.0</v>
      </c>
    </row>
    <row r="22034">
      <c r="A22034" s="7" t="s">
        <v>43413</v>
      </c>
      <c r="B22034" s="17" t="s">
        <v>43414</v>
      </c>
      <c r="C22034" s="17">
        <v>2.0</v>
      </c>
      <c r="D22034" s="17">
        <v>3490353.0</v>
      </c>
      <c r="E22034" s="17">
        <v>2611355.0</v>
      </c>
      <c r="F22034" s="17">
        <v>2611355.0</v>
      </c>
      <c r="G22034" s="17">
        <v>4369351.0</v>
      </c>
      <c r="H22034" s="17">
        <v>4369351.0</v>
      </c>
    </row>
    <row r="22035">
      <c r="A22035" s="7" t="s">
        <v>43415</v>
      </c>
      <c r="B22035" s="17" t="s">
        <v>43416</v>
      </c>
      <c r="C22035" s="17">
        <v>3.0</v>
      </c>
      <c r="D22035" s="17">
        <v>1226115.667</v>
      </c>
      <c r="E22035" s="17">
        <v>932099.0</v>
      </c>
      <c r="F22035" s="17">
        <v>1057397.0</v>
      </c>
      <c r="G22035" s="17">
        <v>1688851.0</v>
      </c>
      <c r="H22035" s="17">
        <v>1688851.0</v>
      </c>
    </row>
    <row r="22036">
      <c r="A22036" s="7" t="s">
        <v>43415</v>
      </c>
      <c r="B22036" s="17" t="s">
        <v>43416</v>
      </c>
      <c r="C22036" s="17">
        <v>3.0</v>
      </c>
      <c r="D22036" s="17">
        <v>1226115.667</v>
      </c>
      <c r="E22036" s="17">
        <v>932099.0</v>
      </c>
      <c r="F22036" s="17">
        <v>1057397.0</v>
      </c>
      <c r="G22036" s="17">
        <v>1688851.0</v>
      </c>
      <c r="H22036" s="17">
        <v>1688851.0</v>
      </c>
    </row>
    <row r="22037">
      <c r="A22037" s="7" t="s">
        <v>43417</v>
      </c>
      <c r="B22037" s="17" t="s">
        <v>43418</v>
      </c>
      <c r="C22037" s="17">
        <v>4.0</v>
      </c>
      <c r="D22037" s="17">
        <v>4412471.5</v>
      </c>
      <c r="E22037" s="17">
        <v>2590614.0</v>
      </c>
      <c r="F22037" s="17">
        <v>3141573.0</v>
      </c>
      <c r="G22037" s="17">
        <v>4303048.0</v>
      </c>
      <c r="H22037" s="17">
        <v>7614651.0</v>
      </c>
    </row>
    <row r="22038">
      <c r="A22038" s="7" t="s">
        <v>43417</v>
      </c>
      <c r="B22038" s="17" t="s">
        <v>43418</v>
      </c>
      <c r="C22038" s="17">
        <v>4.0</v>
      </c>
      <c r="D22038" s="17">
        <v>4412471.5</v>
      </c>
      <c r="E22038" s="17">
        <v>2590614.0</v>
      </c>
      <c r="F22038" s="17">
        <v>3141573.0</v>
      </c>
      <c r="G22038" s="17">
        <v>4303048.0</v>
      </c>
      <c r="H22038" s="17">
        <v>7614651.0</v>
      </c>
    </row>
    <row r="22039">
      <c r="A22039" s="7" t="s">
        <v>43419</v>
      </c>
      <c r="B22039" s="17" t="s">
        <v>43420</v>
      </c>
      <c r="C22039" s="17">
        <v>9.0</v>
      </c>
      <c r="D22039" s="17">
        <v>2961178.222</v>
      </c>
      <c r="E22039" s="17">
        <v>2036867.0</v>
      </c>
      <c r="F22039" s="17">
        <v>2433406.0</v>
      </c>
      <c r="G22039" s="17">
        <v>3335623.0</v>
      </c>
      <c r="H22039" s="17">
        <v>7612428.0</v>
      </c>
    </row>
    <row r="22040">
      <c r="A22040" s="7" t="s">
        <v>43419</v>
      </c>
      <c r="B22040" s="17" t="s">
        <v>43420</v>
      </c>
      <c r="C22040" s="17">
        <v>9.0</v>
      </c>
      <c r="D22040" s="17">
        <v>2961178.222</v>
      </c>
      <c r="E22040" s="17">
        <v>2036867.0</v>
      </c>
      <c r="F22040" s="17">
        <v>2433406.0</v>
      </c>
      <c r="G22040" s="17">
        <v>3335623.0</v>
      </c>
      <c r="H22040" s="17">
        <v>7612428.0</v>
      </c>
    </row>
    <row r="22041">
      <c r="A22041" s="7" t="s">
        <v>43421</v>
      </c>
      <c r="B22041" s="17" t="s">
        <v>43422</v>
      </c>
      <c r="C22041" s="17">
        <v>1.0</v>
      </c>
      <c r="D22041" s="17">
        <v>3174192.0</v>
      </c>
      <c r="E22041" s="17">
        <v>3174192.0</v>
      </c>
      <c r="F22041" s="17">
        <v>3174192.0</v>
      </c>
      <c r="G22041" s="17">
        <v>3174192.0</v>
      </c>
      <c r="H22041" s="17">
        <v>3174192.0</v>
      </c>
    </row>
    <row r="22042">
      <c r="A22042" s="7" t="s">
        <v>43421</v>
      </c>
      <c r="B22042" s="17" t="s">
        <v>43422</v>
      </c>
      <c r="C22042" s="17">
        <v>1.0</v>
      </c>
      <c r="D22042" s="17">
        <v>3174192.0</v>
      </c>
      <c r="E22042" s="17">
        <v>3174192.0</v>
      </c>
      <c r="F22042" s="17">
        <v>3174192.0</v>
      </c>
      <c r="G22042" s="17">
        <v>3174192.0</v>
      </c>
      <c r="H22042" s="17">
        <v>3174192.0</v>
      </c>
    </row>
    <row r="22043">
      <c r="A22043" s="7" t="s">
        <v>43423</v>
      </c>
      <c r="B22043" s="17" t="s">
        <v>43424</v>
      </c>
      <c r="C22043" s="17">
        <v>19.0</v>
      </c>
      <c r="D22043" s="17">
        <v>5639663.053</v>
      </c>
      <c r="E22043" s="17">
        <v>2564925.0</v>
      </c>
      <c r="F22043" s="17">
        <v>3446370.0</v>
      </c>
      <c r="G22043" s="17">
        <v>1.0400896E7</v>
      </c>
      <c r="H22043" s="17">
        <v>1.1366405E7</v>
      </c>
    </row>
    <row r="22044">
      <c r="A22044" s="7" t="s">
        <v>43423</v>
      </c>
      <c r="B22044" s="17" t="s">
        <v>43424</v>
      </c>
      <c r="C22044" s="17">
        <v>19.0</v>
      </c>
      <c r="D22044" s="17">
        <v>5639663.053</v>
      </c>
      <c r="E22044" s="17">
        <v>2564925.0</v>
      </c>
      <c r="F22044" s="17">
        <v>3446370.0</v>
      </c>
      <c r="G22044" s="17">
        <v>1.0400896E7</v>
      </c>
      <c r="H22044" s="17">
        <v>1.1366405E7</v>
      </c>
    </row>
    <row r="22045">
      <c r="A22045" s="7" t="s">
        <v>43425</v>
      </c>
      <c r="B22045" s="17" t="s">
        <v>43426</v>
      </c>
      <c r="C22045" s="17">
        <v>23.0</v>
      </c>
      <c r="D22045" s="17">
        <v>3889025.217</v>
      </c>
      <c r="E22045" s="17">
        <v>1867416.0</v>
      </c>
      <c r="F22045" s="17">
        <v>3210300.0</v>
      </c>
      <c r="G22045" s="17">
        <v>4724240.0</v>
      </c>
      <c r="H22045" s="17">
        <v>7458980.0</v>
      </c>
    </row>
    <row r="22046">
      <c r="A22046" s="7" t="s">
        <v>43425</v>
      </c>
      <c r="B22046" s="17" t="s">
        <v>43426</v>
      </c>
      <c r="C22046" s="17">
        <v>23.0</v>
      </c>
      <c r="D22046" s="17">
        <v>3889025.217</v>
      </c>
      <c r="E22046" s="17">
        <v>1867416.0</v>
      </c>
      <c r="F22046" s="17">
        <v>3210300.0</v>
      </c>
      <c r="G22046" s="17">
        <v>4724240.0</v>
      </c>
      <c r="H22046" s="17">
        <v>7458980.0</v>
      </c>
    </row>
    <row r="22047">
      <c r="A22047" s="7" t="s">
        <v>43427</v>
      </c>
      <c r="B22047" s="17" t="s">
        <v>43428</v>
      </c>
      <c r="C22047" s="17">
        <v>24.0</v>
      </c>
      <c r="D22047" s="17">
        <v>4166090.125</v>
      </c>
      <c r="E22047" s="17">
        <v>1957995.0</v>
      </c>
      <c r="F22047" s="17">
        <v>2331413.0</v>
      </c>
      <c r="G22047" s="17">
        <v>3354089.0</v>
      </c>
      <c r="H22047" s="17">
        <v>1.1086889E7</v>
      </c>
    </row>
    <row r="22048">
      <c r="A22048" s="7" t="s">
        <v>43427</v>
      </c>
      <c r="B22048" s="17" t="s">
        <v>43428</v>
      </c>
      <c r="C22048" s="17">
        <v>24.0</v>
      </c>
      <c r="D22048" s="17">
        <v>4166090.125</v>
      </c>
      <c r="E22048" s="17">
        <v>1957995.0</v>
      </c>
      <c r="F22048" s="17">
        <v>2331413.0</v>
      </c>
      <c r="G22048" s="17">
        <v>3354089.0</v>
      </c>
      <c r="H22048" s="17">
        <v>1.1086889E7</v>
      </c>
    </row>
    <row r="22049">
      <c r="A22049" s="7" t="s">
        <v>43429</v>
      </c>
      <c r="B22049" s="17" t="s">
        <v>43430</v>
      </c>
      <c r="C22049" s="17">
        <v>1.0</v>
      </c>
      <c r="D22049" s="17">
        <v>5236000.0</v>
      </c>
      <c r="E22049" s="17">
        <v>5236000.0</v>
      </c>
      <c r="F22049" s="17">
        <v>5236000.0</v>
      </c>
      <c r="G22049" s="17">
        <v>5236000.0</v>
      </c>
      <c r="H22049" s="17">
        <v>5236000.0</v>
      </c>
    </row>
    <row r="22050">
      <c r="A22050" s="7" t="s">
        <v>43429</v>
      </c>
      <c r="B22050" s="17" t="s">
        <v>43430</v>
      </c>
      <c r="C22050" s="17">
        <v>1.0</v>
      </c>
      <c r="D22050" s="17">
        <v>5236000.0</v>
      </c>
      <c r="E22050" s="17">
        <v>5236000.0</v>
      </c>
      <c r="F22050" s="17">
        <v>5236000.0</v>
      </c>
      <c r="G22050" s="17">
        <v>5236000.0</v>
      </c>
      <c r="H22050" s="17">
        <v>5236000.0</v>
      </c>
    </row>
    <row r="22051">
      <c r="A22051" s="7" t="s">
        <v>43431</v>
      </c>
      <c r="B22051" s="17" t="s">
        <v>43432</v>
      </c>
      <c r="C22051" s="17">
        <v>1.0</v>
      </c>
      <c r="D22051" s="17">
        <v>6399861.0</v>
      </c>
      <c r="E22051" s="17">
        <v>6399861.0</v>
      </c>
      <c r="F22051" s="17">
        <v>6399861.0</v>
      </c>
      <c r="G22051" s="17">
        <v>6399861.0</v>
      </c>
      <c r="H22051" s="17">
        <v>6399861.0</v>
      </c>
    </row>
    <row r="22052">
      <c r="A22052" s="7" t="s">
        <v>43431</v>
      </c>
      <c r="B22052" s="17" t="s">
        <v>43432</v>
      </c>
      <c r="C22052" s="17">
        <v>1.0</v>
      </c>
      <c r="D22052" s="17">
        <v>6399861.0</v>
      </c>
      <c r="E22052" s="17">
        <v>6399861.0</v>
      </c>
      <c r="F22052" s="17">
        <v>6399861.0</v>
      </c>
      <c r="G22052" s="17">
        <v>6399861.0</v>
      </c>
      <c r="H22052" s="17">
        <v>6399861.0</v>
      </c>
    </row>
    <row r="22053">
      <c r="A22053" s="7" t="s">
        <v>43433</v>
      </c>
      <c r="B22053" s="17" t="s">
        <v>43434</v>
      </c>
      <c r="C22053" s="17">
        <v>1.0</v>
      </c>
      <c r="D22053" s="17">
        <v>4876331.0</v>
      </c>
      <c r="E22053" s="17">
        <v>4876331.0</v>
      </c>
      <c r="F22053" s="17">
        <v>4876331.0</v>
      </c>
      <c r="G22053" s="17">
        <v>4876331.0</v>
      </c>
      <c r="H22053" s="17">
        <v>4876331.0</v>
      </c>
    </row>
    <row r="22054">
      <c r="A22054" s="7" t="s">
        <v>43433</v>
      </c>
      <c r="B22054" s="17" t="s">
        <v>43434</v>
      </c>
      <c r="C22054" s="17">
        <v>1.0</v>
      </c>
      <c r="D22054" s="17">
        <v>4876331.0</v>
      </c>
      <c r="E22054" s="17">
        <v>4876331.0</v>
      </c>
      <c r="F22054" s="17">
        <v>4876331.0</v>
      </c>
      <c r="G22054" s="17">
        <v>4876331.0</v>
      </c>
      <c r="H22054" s="17">
        <v>4876331.0</v>
      </c>
    </row>
    <row r="22055">
      <c r="A22055" s="7" t="s">
        <v>43435</v>
      </c>
      <c r="B22055" s="17" t="s">
        <v>43436</v>
      </c>
      <c r="C22055" s="17">
        <v>21.0</v>
      </c>
      <c r="D22055" s="17">
        <v>3358067.714</v>
      </c>
      <c r="E22055" s="17">
        <v>2478025.0</v>
      </c>
      <c r="F22055" s="17">
        <v>3339666.0</v>
      </c>
      <c r="G22055" s="17">
        <v>4212915.0</v>
      </c>
      <c r="H22055" s="17">
        <v>4940603.0</v>
      </c>
    </row>
    <row r="22056">
      <c r="A22056" s="7" t="s">
        <v>43435</v>
      </c>
      <c r="B22056" s="17" t="s">
        <v>43436</v>
      </c>
      <c r="C22056" s="17">
        <v>21.0</v>
      </c>
      <c r="D22056" s="17">
        <v>3358067.714</v>
      </c>
      <c r="E22056" s="17">
        <v>2478025.0</v>
      </c>
      <c r="F22056" s="17">
        <v>3339666.0</v>
      </c>
      <c r="G22056" s="17">
        <v>4212915.0</v>
      </c>
      <c r="H22056" s="17">
        <v>4940603.0</v>
      </c>
    </row>
    <row r="22057">
      <c r="A22057" s="7" t="s">
        <v>43437</v>
      </c>
      <c r="B22057" s="17" t="s">
        <v>43438</v>
      </c>
      <c r="C22057" s="17">
        <v>8.0</v>
      </c>
      <c r="D22057" s="17">
        <v>2811028.375</v>
      </c>
      <c r="E22057" s="17">
        <v>1568582.0</v>
      </c>
      <c r="F22057" s="17">
        <v>2697459.0</v>
      </c>
      <c r="G22057" s="17">
        <v>3345920.0</v>
      </c>
      <c r="H22057" s="17">
        <v>4565485.0</v>
      </c>
    </row>
    <row r="22058">
      <c r="A22058" s="7" t="s">
        <v>43437</v>
      </c>
      <c r="B22058" s="17" t="s">
        <v>43438</v>
      </c>
      <c r="C22058" s="17">
        <v>8.0</v>
      </c>
      <c r="D22058" s="17">
        <v>2811028.375</v>
      </c>
      <c r="E22058" s="17">
        <v>1568582.0</v>
      </c>
      <c r="F22058" s="17">
        <v>2697459.0</v>
      </c>
      <c r="G22058" s="17">
        <v>3345920.0</v>
      </c>
      <c r="H22058" s="17">
        <v>4565485.0</v>
      </c>
    </row>
    <row r="22059">
      <c r="A22059" s="7" t="s">
        <v>43439</v>
      </c>
      <c r="B22059" s="17" t="s">
        <v>43440</v>
      </c>
      <c r="C22059" s="17">
        <v>45.0</v>
      </c>
      <c r="D22059" s="17">
        <v>3965355.6</v>
      </c>
      <c r="E22059" s="17">
        <v>1778904.0</v>
      </c>
      <c r="F22059" s="17">
        <v>3076270.0</v>
      </c>
      <c r="G22059" s="17">
        <v>4449485.0</v>
      </c>
      <c r="H22059" s="17">
        <v>9259100.0</v>
      </c>
    </row>
    <row r="22060">
      <c r="A22060" s="7" t="s">
        <v>43439</v>
      </c>
      <c r="B22060" s="17" t="s">
        <v>43440</v>
      </c>
      <c r="C22060" s="17">
        <v>45.0</v>
      </c>
      <c r="D22060" s="17">
        <v>3965355.6</v>
      </c>
      <c r="E22060" s="17">
        <v>1778904.0</v>
      </c>
      <c r="F22060" s="17">
        <v>3076270.0</v>
      </c>
      <c r="G22060" s="17">
        <v>4449485.0</v>
      </c>
      <c r="H22060" s="17">
        <v>9259100.0</v>
      </c>
    </row>
    <row r="22061">
      <c r="A22061" s="7" t="s">
        <v>43441</v>
      </c>
      <c r="B22061" s="17" t="s">
        <v>43442</v>
      </c>
      <c r="C22061" s="17">
        <v>24.0</v>
      </c>
      <c r="D22061" s="17">
        <v>5638398.458</v>
      </c>
      <c r="E22061" s="17">
        <v>3371721.0</v>
      </c>
      <c r="F22061" s="17">
        <v>4227600.0</v>
      </c>
      <c r="G22061" s="17">
        <v>7992006.0</v>
      </c>
      <c r="H22061" s="17">
        <v>1.0146906E7</v>
      </c>
    </row>
    <row r="22062">
      <c r="A22062" s="7" t="s">
        <v>43441</v>
      </c>
      <c r="B22062" s="17" t="s">
        <v>43442</v>
      </c>
      <c r="C22062" s="17">
        <v>24.0</v>
      </c>
      <c r="D22062" s="17">
        <v>5638398.458</v>
      </c>
      <c r="E22062" s="17">
        <v>3371721.0</v>
      </c>
      <c r="F22062" s="17">
        <v>4227600.0</v>
      </c>
      <c r="G22062" s="17">
        <v>7992006.0</v>
      </c>
      <c r="H22062" s="17">
        <v>1.0146906E7</v>
      </c>
    </row>
    <row r="22063">
      <c r="A22063" s="7" t="s">
        <v>43443</v>
      </c>
      <c r="B22063" s="17" t="s">
        <v>43444</v>
      </c>
      <c r="C22063" s="17">
        <v>1.0</v>
      </c>
      <c r="D22063" s="17">
        <v>1850764.0</v>
      </c>
      <c r="E22063" s="17">
        <v>1850764.0</v>
      </c>
      <c r="F22063" s="17">
        <v>1850764.0</v>
      </c>
      <c r="G22063" s="17">
        <v>1850764.0</v>
      </c>
      <c r="H22063" s="17">
        <v>1850764.0</v>
      </c>
    </row>
    <row r="22064">
      <c r="A22064" s="7" t="s">
        <v>43443</v>
      </c>
      <c r="B22064" s="17" t="s">
        <v>43444</v>
      </c>
      <c r="C22064" s="17">
        <v>1.0</v>
      </c>
      <c r="D22064" s="17">
        <v>1850764.0</v>
      </c>
      <c r="E22064" s="17">
        <v>1850764.0</v>
      </c>
      <c r="F22064" s="17">
        <v>1850764.0</v>
      </c>
      <c r="G22064" s="17">
        <v>1850764.0</v>
      </c>
      <c r="H22064" s="17">
        <v>1850764.0</v>
      </c>
    </row>
    <row r="22065">
      <c r="A22065" s="7" t="s">
        <v>43445</v>
      </c>
      <c r="B22065" s="17" t="s">
        <v>43446</v>
      </c>
      <c r="C22065" s="17">
        <v>1.0</v>
      </c>
      <c r="D22065" s="17">
        <v>835427.0</v>
      </c>
      <c r="E22065" s="17">
        <v>835427.0</v>
      </c>
      <c r="F22065" s="17">
        <v>835427.0</v>
      </c>
      <c r="G22065" s="17">
        <v>835427.0</v>
      </c>
      <c r="H22065" s="17">
        <v>835427.0</v>
      </c>
    </row>
    <row r="22066">
      <c r="A22066" s="7" t="s">
        <v>43445</v>
      </c>
      <c r="B22066" s="17" t="s">
        <v>43446</v>
      </c>
      <c r="C22066" s="17">
        <v>1.0</v>
      </c>
      <c r="D22066" s="17">
        <v>835427.0</v>
      </c>
      <c r="E22066" s="17">
        <v>835427.0</v>
      </c>
      <c r="F22066" s="17">
        <v>835427.0</v>
      </c>
      <c r="G22066" s="17">
        <v>835427.0</v>
      </c>
      <c r="H22066" s="17">
        <v>835427.0</v>
      </c>
    </row>
    <row r="22067">
      <c r="A22067" s="7" t="s">
        <v>43447</v>
      </c>
      <c r="B22067" s="17" t="s">
        <v>43448</v>
      </c>
      <c r="C22067" s="17">
        <v>2.0</v>
      </c>
      <c r="D22067" s="17">
        <v>2926209.0</v>
      </c>
      <c r="E22067" s="17">
        <v>2705324.0</v>
      </c>
      <c r="F22067" s="17">
        <v>2705324.0</v>
      </c>
      <c r="G22067" s="17">
        <v>3147094.0</v>
      </c>
      <c r="H22067" s="17">
        <v>3147094.0</v>
      </c>
    </row>
    <row r="22068">
      <c r="A22068" s="7" t="s">
        <v>43447</v>
      </c>
      <c r="B22068" s="17" t="s">
        <v>43448</v>
      </c>
      <c r="C22068" s="17">
        <v>2.0</v>
      </c>
      <c r="D22068" s="17">
        <v>2926209.0</v>
      </c>
      <c r="E22068" s="17">
        <v>2705324.0</v>
      </c>
      <c r="F22068" s="17">
        <v>2705324.0</v>
      </c>
      <c r="G22068" s="17">
        <v>3147094.0</v>
      </c>
      <c r="H22068" s="17">
        <v>3147094.0</v>
      </c>
    </row>
    <row r="22069">
      <c r="A22069" s="7" t="s">
        <v>43449</v>
      </c>
      <c r="B22069" s="17" t="s">
        <v>43450</v>
      </c>
      <c r="C22069" s="17">
        <v>2.0</v>
      </c>
      <c r="D22069" s="17">
        <v>3889544.0</v>
      </c>
      <c r="E22069" s="17">
        <v>2539628.0</v>
      </c>
      <c r="F22069" s="17">
        <v>2539628.0</v>
      </c>
      <c r="G22069" s="17">
        <v>5239460.0</v>
      </c>
      <c r="H22069" s="17">
        <v>5239460.0</v>
      </c>
    </row>
    <row r="22070">
      <c r="A22070" s="7" t="s">
        <v>43449</v>
      </c>
      <c r="B22070" s="17" t="s">
        <v>43450</v>
      </c>
      <c r="C22070" s="17">
        <v>2.0</v>
      </c>
      <c r="D22070" s="17">
        <v>3889544.0</v>
      </c>
      <c r="E22070" s="17">
        <v>2539628.0</v>
      </c>
      <c r="F22070" s="17">
        <v>2539628.0</v>
      </c>
      <c r="G22070" s="17">
        <v>5239460.0</v>
      </c>
      <c r="H22070" s="17">
        <v>5239460.0</v>
      </c>
    </row>
    <row r="22071">
      <c r="A22071" s="7" t="s">
        <v>43451</v>
      </c>
      <c r="B22071" s="17" t="s">
        <v>43452</v>
      </c>
      <c r="C22071" s="17">
        <v>135.0</v>
      </c>
      <c r="D22071" s="17">
        <v>6376808.378</v>
      </c>
      <c r="E22071" s="17">
        <v>3717000.0</v>
      </c>
      <c r="F22071" s="17">
        <v>5819200.0</v>
      </c>
      <c r="G22071" s="17">
        <v>8742507.0</v>
      </c>
      <c r="H22071" s="17">
        <v>1.0909106E7</v>
      </c>
    </row>
    <row r="22072">
      <c r="A22072" s="7" t="s">
        <v>43451</v>
      </c>
      <c r="B22072" s="17" t="s">
        <v>43452</v>
      </c>
      <c r="C22072" s="17">
        <v>135.0</v>
      </c>
      <c r="D22072" s="17">
        <v>6376808.378</v>
      </c>
      <c r="E22072" s="17">
        <v>3717000.0</v>
      </c>
      <c r="F22072" s="17">
        <v>5819200.0</v>
      </c>
      <c r="G22072" s="17">
        <v>8742507.0</v>
      </c>
      <c r="H22072" s="17">
        <v>1.0909106E7</v>
      </c>
    </row>
    <row r="22073">
      <c r="A22073" s="7" t="s">
        <v>43453</v>
      </c>
      <c r="B22073" s="17" t="s">
        <v>43454</v>
      </c>
      <c r="C22073" s="17">
        <v>1.0</v>
      </c>
      <c r="D22073" s="17">
        <v>5654534.0</v>
      </c>
      <c r="E22073" s="17">
        <v>5654534.0</v>
      </c>
      <c r="F22073" s="17">
        <v>5654534.0</v>
      </c>
      <c r="G22073" s="17">
        <v>5654534.0</v>
      </c>
      <c r="H22073" s="17">
        <v>5654534.0</v>
      </c>
    </row>
    <row r="22074">
      <c r="A22074" s="7" t="s">
        <v>43453</v>
      </c>
      <c r="B22074" s="17" t="s">
        <v>43454</v>
      </c>
      <c r="C22074" s="17">
        <v>1.0</v>
      </c>
      <c r="D22074" s="17">
        <v>5654534.0</v>
      </c>
      <c r="E22074" s="17">
        <v>5654534.0</v>
      </c>
      <c r="F22074" s="17">
        <v>5654534.0</v>
      </c>
      <c r="G22074" s="17">
        <v>5654534.0</v>
      </c>
      <c r="H22074" s="17">
        <v>5654534.0</v>
      </c>
    </row>
    <row r="22075">
      <c r="A22075" s="7" t="s">
        <v>43455</v>
      </c>
      <c r="B22075" s="17" t="s">
        <v>43456</v>
      </c>
      <c r="C22075" s="17">
        <v>19.0</v>
      </c>
      <c r="D22075" s="17">
        <v>1.146341784E7</v>
      </c>
      <c r="E22075" s="17">
        <v>6041934.0</v>
      </c>
      <c r="F22075" s="17">
        <v>9048693.0</v>
      </c>
      <c r="G22075" s="17">
        <v>1.2829938E7</v>
      </c>
      <c r="H22075" s="17">
        <v>2.3769063E7</v>
      </c>
    </row>
    <row r="22076">
      <c r="A22076" s="7" t="s">
        <v>43455</v>
      </c>
      <c r="B22076" s="17" t="s">
        <v>43456</v>
      </c>
      <c r="C22076" s="17">
        <v>19.0</v>
      </c>
      <c r="D22076" s="17">
        <v>1.146341784E7</v>
      </c>
      <c r="E22076" s="17">
        <v>6041934.0</v>
      </c>
      <c r="F22076" s="17">
        <v>9048693.0</v>
      </c>
      <c r="G22076" s="17">
        <v>1.2829938E7</v>
      </c>
      <c r="H22076" s="17">
        <v>2.3769063E7</v>
      </c>
    </row>
    <row r="22077">
      <c r="A22077" s="7" t="s">
        <v>43457</v>
      </c>
      <c r="B22077" s="17" t="s">
        <v>43458</v>
      </c>
      <c r="C22077" s="17">
        <v>6.0</v>
      </c>
      <c r="D22077" s="17">
        <v>1.16551345E7</v>
      </c>
      <c r="E22077" s="17">
        <v>7734000.0</v>
      </c>
      <c r="F22077" s="17">
        <v>8002041.0</v>
      </c>
      <c r="G22077" s="17">
        <v>1.5897237E7</v>
      </c>
      <c r="H22077" s="17">
        <v>2.0099488E7</v>
      </c>
    </row>
    <row r="22078">
      <c r="A22078" s="7" t="s">
        <v>43457</v>
      </c>
      <c r="B22078" s="17" t="s">
        <v>43458</v>
      </c>
      <c r="C22078" s="17">
        <v>6.0</v>
      </c>
      <c r="D22078" s="17">
        <v>1.16551345E7</v>
      </c>
      <c r="E22078" s="17">
        <v>7734000.0</v>
      </c>
      <c r="F22078" s="17">
        <v>8002041.0</v>
      </c>
      <c r="G22078" s="17">
        <v>1.5897237E7</v>
      </c>
      <c r="H22078" s="17">
        <v>2.0099488E7</v>
      </c>
    </row>
    <row r="22079">
      <c r="A22079" s="7" t="s">
        <v>43459</v>
      </c>
      <c r="B22079" s="17" t="s">
        <v>43460</v>
      </c>
      <c r="C22079" s="17">
        <v>1.0</v>
      </c>
      <c r="D22079" s="17">
        <v>8354332.0</v>
      </c>
      <c r="E22079" s="17">
        <v>8354332.0</v>
      </c>
      <c r="F22079" s="17">
        <v>8354332.0</v>
      </c>
      <c r="G22079" s="17">
        <v>8354332.0</v>
      </c>
      <c r="H22079" s="17">
        <v>8354332.0</v>
      </c>
    </row>
    <row r="22080">
      <c r="A22080" s="7" t="s">
        <v>43459</v>
      </c>
      <c r="B22080" s="17" t="s">
        <v>43460</v>
      </c>
      <c r="C22080" s="17">
        <v>1.0</v>
      </c>
      <c r="D22080" s="17">
        <v>8354332.0</v>
      </c>
      <c r="E22080" s="17">
        <v>8354332.0</v>
      </c>
      <c r="F22080" s="17">
        <v>8354332.0</v>
      </c>
      <c r="G22080" s="17">
        <v>8354332.0</v>
      </c>
      <c r="H22080" s="17">
        <v>8354332.0</v>
      </c>
    </row>
    <row r="22081">
      <c r="A22081" s="7" t="s">
        <v>43461</v>
      </c>
      <c r="B22081" s="17" t="s">
        <v>43462</v>
      </c>
      <c r="C22081" s="17">
        <v>2.0</v>
      </c>
      <c r="D22081" s="17">
        <v>1.950392E7</v>
      </c>
      <c r="E22081" s="17">
        <v>1.4923142E7</v>
      </c>
      <c r="F22081" s="17">
        <v>1.4923142E7</v>
      </c>
      <c r="G22081" s="17">
        <v>2.4084698E7</v>
      </c>
      <c r="H22081" s="17">
        <v>2.4084698E7</v>
      </c>
    </row>
    <row r="22082">
      <c r="A22082" s="7" t="s">
        <v>43461</v>
      </c>
      <c r="B22082" s="17" t="s">
        <v>43462</v>
      </c>
      <c r="C22082" s="17">
        <v>2.0</v>
      </c>
      <c r="D22082" s="17">
        <v>1.950392E7</v>
      </c>
      <c r="E22082" s="17">
        <v>1.4923142E7</v>
      </c>
      <c r="F22082" s="17">
        <v>1.4923142E7</v>
      </c>
      <c r="G22082" s="17">
        <v>2.4084698E7</v>
      </c>
      <c r="H22082" s="17">
        <v>2.4084698E7</v>
      </c>
    </row>
    <row r="22083">
      <c r="A22083" s="7" t="s">
        <v>43463</v>
      </c>
      <c r="B22083" s="17" t="s">
        <v>43464</v>
      </c>
      <c r="C22083" s="17">
        <v>5.0</v>
      </c>
      <c r="D22083" s="17">
        <v>9661345.6</v>
      </c>
      <c r="E22083" s="17">
        <v>5891085.0</v>
      </c>
      <c r="F22083" s="17">
        <v>6521278.0</v>
      </c>
      <c r="G22083" s="17">
        <v>7956926.0</v>
      </c>
      <c r="H22083" s="17">
        <v>2.5570677E7</v>
      </c>
    </row>
    <row r="22084">
      <c r="A22084" s="7" t="s">
        <v>43463</v>
      </c>
      <c r="B22084" s="17" t="s">
        <v>43464</v>
      </c>
      <c r="C22084" s="17">
        <v>5.0</v>
      </c>
      <c r="D22084" s="17">
        <v>9661345.6</v>
      </c>
      <c r="E22084" s="17">
        <v>5891085.0</v>
      </c>
      <c r="F22084" s="17">
        <v>6521278.0</v>
      </c>
      <c r="G22084" s="17">
        <v>7956926.0</v>
      </c>
      <c r="H22084" s="17">
        <v>2.5570677E7</v>
      </c>
    </row>
    <row r="22085">
      <c r="A22085" s="7" t="s">
        <v>43465</v>
      </c>
      <c r="B22085" s="17" t="s">
        <v>43466</v>
      </c>
      <c r="C22085" s="17">
        <v>1.0</v>
      </c>
      <c r="D22085" s="17">
        <v>6081486.0</v>
      </c>
      <c r="E22085" s="17">
        <v>6081486.0</v>
      </c>
      <c r="F22085" s="17">
        <v>6081486.0</v>
      </c>
      <c r="G22085" s="17">
        <v>6081486.0</v>
      </c>
      <c r="H22085" s="17">
        <v>6081486.0</v>
      </c>
    </row>
    <row r="22086">
      <c r="A22086" s="7" t="s">
        <v>43465</v>
      </c>
      <c r="B22086" s="17" t="s">
        <v>43466</v>
      </c>
      <c r="C22086" s="17">
        <v>1.0</v>
      </c>
      <c r="D22086" s="17">
        <v>6081486.0</v>
      </c>
      <c r="E22086" s="17">
        <v>6081486.0</v>
      </c>
      <c r="F22086" s="17">
        <v>6081486.0</v>
      </c>
      <c r="G22086" s="17">
        <v>6081486.0</v>
      </c>
      <c r="H22086" s="17">
        <v>6081486.0</v>
      </c>
    </row>
    <row r="22087">
      <c r="A22087" s="7" t="s">
        <v>43467</v>
      </c>
      <c r="B22087" s="17" t="s">
        <v>43468</v>
      </c>
      <c r="C22087" s="17">
        <v>20.0</v>
      </c>
      <c r="D22087" s="17">
        <v>8703526.5</v>
      </c>
      <c r="E22087" s="17">
        <v>5607994.0</v>
      </c>
      <c r="F22087" s="17">
        <v>7459756.0</v>
      </c>
      <c r="G22087" s="17">
        <v>8663524.0</v>
      </c>
      <c r="H22087" s="17">
        <v>1.4902717E7</v>
      </c>
    </row>
    <row r="22088">
      <c r="A22088" s="7" t="s">
        <v>43467</v>
      </c>
      <c r="B22088" s="17" t="s">
        <v>43468</v>
      </c>
      <c r="C22088" s="17">
        <v>20.0</v>
      </c>
      <c r="D22088" s="17">
        <v>8703526.5</v>
      </c>
      <c r="E22088" s="17">
        <v>5607994.0</v>
      </c>
      <c r="F22088" s="17">
        <v>7459756.0</v>
      </c>
      <c r="G22088" s="17">
        <v>8663524.0</v>
      </c>
      <c r="H22088" s="17">
        <v>1.4902717E7</v>
      </c>
    </row>
    <row r="22089">
      <c r="A22089" s="7" t="s">
        <v>43469</v>
      </c>
      <c r="B22089" s="17" t="s">
        <v>43470</v>
      </c>
      <c r="C22089" s="17">
        <v>26.0</v>
      </c>
      <c r="D22089" s="17">
        <v>8038961.115</v>
      </c>
      <c r="E22089" s="17">
        <v>4778150.0</v>
      </c>
      <c r="F22089" s="17">
        <v>7426433.0</v>
      </c>
      <c r="G22089" s="17">
        <v>9873248.0</v>
      </c>
      <c r="H22089" s="17">
        <v>1.3262578E7</v>
      </c>
    </row>
    <row r="22090">
      <c r="A22090" s="7" t="s">
        <v>43469</v>
      </c>
      <c r="B22090" s="17" t="s">
        <v>43470</v>
      </c>
      <c r="C22090" s="17">
        <v>26.0</v>
      </c>
      <c r="D22090" s="17">
        <v>8038961.115</v>
      </c>
      <c r="E22090" s="17">
        <v>4778150.0</v>
      </c>
      <c r="F22090" s="17">
        <v>7426433.0</v>
      </c>
      <c r="G22090" s="17">
        <v>9873248.0</v>
      </c>
      <c r="H22090" s="17">
        <v>1.3262578E7</v>
      </c>
    </row>
    <row r="22091">
      <c r="A22091" s="7" t="s">
        <v>43471</v>
      </c>
      <c r="B22091" s="17" t="s">
        <v>43472</v>
      </c>
      <c r="C22091" s="17">
        <v>1.0</v>
      </c>
      <c r="D22091" s="17">
        <v>1928733.0</v>
      </c>
      <c r="E22091" s="17">
        <v>1928733.0</v>
      </c>
      <c r="F22091" s="17">
        <v>1928733.0</v>
      </c>
      <c r="G22091" s="17">
        <v>1928733.0</v>
      </c>
      <c r="H22091" s="17">
        <v>1928733.0</v>
      </c>
    </row>
    <row r="22092">
      <c r="A22092" s="7" t="s">
        <v>43471</v>
      </c>
      <c r="B22092" s="17" t="s">
        <v>43472</v>
      </c>
      <c r="C22092" s="17">
        <v>1.0</v>
      </c>
      <c r="D22092" s="17">
        <v>1928733.0</v>
      </c>
      <c r="E22092" s="17">
        <v>1928733.0</v>
      </c>
      <c r="F22092" s="17">
        <v>1928733.0</v>
      </c>
      <c r="G22092" s="17">
        <v>1928733.0</v>
      </c>
      <c r="H22092" s="17">
        <v>1928733.0</v>
      </c>
    </row>
    <row r="22093">
      <c r="A22093" s="7" t="s">
        <v>43473</v>
      </c>
      <c r="B22093" s="17" t="s">
        <v>43474</v>
      </c>
      <c r="C22093" s="17">
        <v>1.0</v>
      </c>
      <c r="D22093" s="17">
        <v>5758400.0</v>
      </c>
      <c r="E22093" s="17">
        <v>5758400.0</v>
      </c>
      <c r="F22093" s="17">
        <v>5758400.0</v>
      </c>
      <c r="G22093" s="17">
        <v>5758400.0</v>
      </c>
      <c r="H22093" s="17">
        <v>5758400.0</v>
      </c>
    </row>
    <row r="22094">
      <c r="A22094" s="7" t="s">
        <v>43473</v>
      </c>
      <c r="B22094" s="17" t="s">
        <v>43474</v>
      </c>
      <c r="C22094" s="17">
        <v>1.0</v>
      </c>
      <c r="D22094" s="17">
        <v>5758400.0</v>
      </c>
      <c r="E22094" s="17">
        <v>5758400.0</v>
      </c>
      <c r="F22094" s="17">
        <v>5758400.0</v>
      </c>
      <c r="G22094" s="17">
        <v>5758400.0</v>
      </c>
      <c r="H22094" s="17">
        <v>5758400.0</v>
      </c>
    </row>
    <row r="22095">
      <c r="A22095" s="7" t="s">
        <v>43475</v>
      </c>
      <c r="B22095" s="17" t="s">
        <v>43476</v>
      </c>
      <c r="C22095" s="17">
        <v>1.0</v>
      </c>
      <c r="D22095" s="17">
        <v>3307380.0</v>
      </c>
      <c r="E22095" s="17">
        <v>3307380.0</v>
      </c>
      <c r="F22095" s="17">
        <v>3307380.0</v>
      </c>
      <c r="G22095" s="17">
        <v>3307380.0</v>
      </c>
      <c r="H22095" s="17">
        <v>3307380.0</v>
      </c>
    </row>
    <row r="22096">
      <c r="A22096" s="7" t="s">
        <v>43475</v>
      </c>
      <c r="B22096" s="17" t="s">
        <v>43476</v>
      </c>
      <c r="C22096" s="17">
        <v>1.0</v>
      </c>
      <c r="D22096" s="17">
        <v>3307380.0</v>
      </c>
      <c r="E22096" s="17">
        <v>3307380.0</v>
      </c>
      <c r="F22096" s="17">
        <v>3307380.0</v>
      </c>
      <c r="G22096" s="17">
        <v>3307380.0</v>
      </c>
      <c r="H22096" s="17">
        <v>3307380.0</v>
      </c>
    </row>
    <row r="22097">
      <c r="A22097" s="7" t="s">
        <v>43477</v>
      </c>
      <c r="B22097" s="17" t="s">
        <v>43478</v>
      </c>
      <c r="C22097" s="17">
        <v>1.0</v>
      </c>
      <c r="D22097" s="17">
        <v>1472011.0</v>
      </c>
      <c r="E22097" s="17">
        <v>1472011.0</v>
      </c>
      <c r="F22097" s="17">
        <v>1472011.0</v>
      </c>
      <c r="G22097" s="17">
        <v>1472011.0</v>
      </c>
      <c r="H22097" s="17">
        <v>1472011.0</v>
      </c>
    </row>
    <row r="22098">
      <c r="A22098" s="7" t="s">
        <v>43477</v>
      </c>
      <c r="B22098" s="17" t="s">
        <v>43478</v>
      </c>
      <c r="C22098" s="17">
        <v>1.0</v>
      </c>
      <c r="D22098" s="17">
        <v>1472011.0</v>
      </c>
      <c r="E22098" s="17">
        <v>1472011.0</v>
      </c>
      <c r="F22098" s="17">
        <v>1472011.0</v>
      </c>
      <c r="G22098" s="17">
        <v>1472011.0</v>
      </c>
      <c r="H22098" s="17">
        <v>1472011.0</v>
      </c>
    </row>
    <row r="22099">
      <c r="A22099" s="7" t="s">
        <v>43479</v>
      </c>
      <c r="B22099" s="17" t="s">
        <v>43480</v>
      </c>
      <c r="C22099" s="17">
        <v>1.0</v>
      </c>
      <c r="D22099" s="17">
        <v>8227575.0</v>
      </c>
      <c r="E22099" s="17">
        <v>8227575.0</v>
      </c>
      <c r="F22099" s="17">
        <v>8227575.0</v>
      </c>
      <c r="G22099" s="17">
        <v>8227575.0</v>
      </c>
      <c r="H22099" s="17">
        <v>8227575.0</v>
      </c>
    </row>
    <row r="22100">
      <c r="A22100" s="7" t="s">
        <v>43479</v>
      </c>
      <c r="B22100" s="17" t="s">
        <v>43480</v>
      </c>
      <c r="C22100" s="17">
        <v>1.0</v>
      </c>
      <c r="D22100" s="17">
        <v>8227575.0</v>
      </c>
      <c r="E22100" s="17">
        <v>8227575.0</v>
      </c>
      <c r="F22100" s="17">
        <v>8227575.0</v>
      </c>
      <c r="G22100" s="17">
        <v>8227575.0</v>
      </c>
      <c r="H22100" s="17">
        <v>8227575.0</v>
      </c>
    </row>
    <row r="22101">
      <c r="A22101" s="7" t="s">
        <v>43481</v>
      </c>
      <c r="B22101" s="17" t="s">
        <v>43482</v>
      </c>
      <c r="C22101" s="17">
        <v>12.0</v>
      </c>
      <c r="D22101" s="17">
        <v>7738250.333</v>
      </c>
      <c r="E22101" s="17">
        <v>4301804.0</v>
      </c>
      <c r="F22101" s="17">
        <v>6662173.0</v>
      </c>
      <c r="G22101" s="17">
        <v>7940900.0</v>
      </c>
      <c r="H22101" s="17">
        <v>9653425.0</v>
      </c>
    </row>
    <row r="22102">
      <c r="A22102" s="7" t="s">
        <v>43481</v>
      </c>
      <c r="B22102" s="17" t="s">
        <v>43482</v>
      </c>
      <c r="C22102" s="17">
        <v>12.0</v>
      </c>
      <c r="D22102" s="17">
        <v>7738250.333</v>
      </c>
      <c r="E22102" s="17">
        <v>4301804.0</v>
      </c>
      <c r="F22102" s="17">
        <v>6662173.0</v>
      </c>
      <c r="G22102" s="17">
        <v>7940900.0</v>
      </c>
      <c r="H22102" s="17">
        <v>9653425.0</v>
      </c>
    </row>
    <row r="22103">
      <c r="A22103" s="7" t="s">
        <v>43483</v>
      </c>
      <c r="B22103" s="17" t="s">
        <v>43484</v>
      </c>
      <c r="C22103" s="17">
        <v>4.0</v>
      </c>
      <c r="D22103" s="17">
        <v>7729447.5</v>
      </c>
      <c r="E22103" s="17">
        <v>1484000.0</v>
      </c>
      <c r="F22103" s="17">
        <v>2585860.0</v>
      </c>
      <c r="G22103" s="17">
        <v>6970123.0</v>
      </c>
      <c r="H22103" s="17">
        <v>1.9877807E7</v>
      </c>
    </row>
    <row r="22104">
      <c r="A22104" s="7" t="s">
        <v>43483</v>
      </c>
      <c r="B22104" s="17" t="s">
        <v>43484</v>
      </c>
      <c r="C22104" s="17">
        <v>4.0</v>
      </c>
      <c r="D22104" s="17">
        <v>7729447.5</v>
      </c>
      <c r="E22104" s="17">
        <v>1484000.0</v>
      </c>
      <c r="F22104" s="17">
        <v>2585860.0</v>
      </c>
      <c r="G22104" s="17">
        <v>6970123.0</v>
      </c>
      <c r="H22104" s="17">
        <v>1.9877807E7</v>
      </c>
    </row>
    <row r="22105">
      <c r="A22105" s="7" t="s">
        <v>43485</v>
      </c>
      <c r="B22105" s="17" t="s">
        <v>43486</v>
      </c>
      <c r="C22105" s="17">
        <v>5.0</v>
      </c>
      <c r="D22105" s="17">
        <v>7410252.0</v>
      </c>
      <c r="E22105" s="17">
        <v>6462610.0</v>
      </c>
      <c r="F22105" s="17">
        <v>6579778.0</v>
      </c>
      <c r="G22105" s="17">
        <v>8829784.0</v>
      </c>
      <c r="H22105" s="17">
        <v>9634066.0</v>
      </c>
    </row>
    <row r="22106">
      <c r="A22106" s="7" t="s">
        <v>43485</v>
      </c>
      <c r="B22106" s="17" t="s">
        <v>43486</v>
      </c>
      <c r="C22106" s="17">
        <v>5.0</v>
      </c>
      <c r="D22106" s="17">
        <v>7410252.0</v>
      </c>
      <c r="E22106" s="17">
        <v>6462610.0</v>
      </c>
      <c r="F22106" s="17">
        <v>6579778.0</v>
      </c>
      <c r="G22106" s="17">
        <v>8829784.0</v>
      </c>
      <c r="H22106" s="17">
        <v>9634066.0</v>
      </c>
    </row>
    <row r="22107">
      <c r="A22107" s="7" t="s">
        <v>43487</v>
      </c>
      <c r="B22107" s="17" t="s">
        <v>43488</v>
      </c>
      <c r="C22107" s="17">
        <v>11.0</v>
      </c>
      <c r="D22107" s="17">
        <v>8648854.818</v>
      </c>
      <c r="E22107" s="17">
        <v>4482813.0</v>
      </c>
      <c r="F22107" s="17">
        <v>6371044.0</v>
      </c>
      <c r="G22107" s="17">
        <v>1.07315E7</v>
      </c>
      <c r="H22107" s="17">
        <v>1.5267889E7</v>
      </c>
    </row>
    <row r="22108">
      <c r="A22108" s="7" t="s">
        <v>43487</v>
      </c>
      <c r="B22108" s="17" t="s">
        <v>43488</v>
      </c>
      <c r="C22108" s="17">
        <v>11.0</v>
      </c>
      <c r="D22108" s="17">
        <v>8648854.818</v>
      </c>
      <c r="E22108" s="17">
        <v>4482813.0</v>
      </c>
      <c r="F22108" s="17">
        <v>6371044.0</v>
      </c>
      <c r="G22108" s="17">
        <v>1.07315E7</v>
      </c>
      <c r="H22108" s="17">
        <v>1.5267889E7</v>
      </c>
    </row>
    <row r="22109">
      <c r="A22109" s="7" t="s">
        <v>43489</v>
      </c>
      <c r="B22109" s="17" t="s">
        <v>43490</v>
      </c>
      <c r="C22109" s="17">
        <v>5.0</v>
      </c>
      <c r="D22109" s="17">
        <v>1.45103398E7</v>
      </c>
      <c r="E22109" s="17">
        <v>1.0420987E7</v>
      </c>
      <c r="F22109" s="17">
        <v>1.6374348E7</v>
      </c>
      <c r="G22109" s="17">
        <v>1.9639671E7</v>
      </c>
      <c r="H22109" s="17">
        <v>2.4027982E7</v>
      </c>
    </row>
    <row r="22110">
      <c r="A22110" s="7" t="s">
        <v>43489</v>
      </c>
      <c r="B22110" s="17" t="s">
        <v>43490</v>
      </c>
      <c r="C22110" s="17">
        <v>5.0</v>
      </c>
      <c r="D22110" s="17">
        <v>1.45103398E7</v>
      </c>
      <c r="E22110" s="17">
        <v>1.0420987E7</v>
      </c>
      <c r="F22110" s="17">
        <v>1.6374348E7</v>
      </c>
      <c r="G22110" s="17">
        <v>1.9639671E7</v>
      </c>
      <c r="H22110" s="17">
        <v>2.4027982E7</v>
      </c>
    </row>
    <row r="22111">
      <c r="A22111" s="7" t="s">
        <v>43491</v>
      </c>
      <c r="B22111" s="17" t="s">
        <v>43492</v>
      </c>
      <c r="C22111" s="17">
        <v>8.0</v>
      </c>
      <c r="D22111" s="17">
        <v>1.069886013E7</v>
      </c>
      <c r="E22111" s="17">
        <v>2825208.0</v>
      </c>
      <c r="F22111" s="17">
        <v>4760381.0</v>
      </c>
      <c r="G22111" s="17">
        <v>7038157.0</v>
      </c>
      <c r="H22111" s="17">
        <v>4.1504002E7</v>
      </c>
    </row>
    <row r="22112">
      <c r="A22112" s="7" t="s">
        <v>43491</v>
      </c>
      <c r="B22112" s="17" t="s">
        <v>43492</v>
      </c>
      <c r="C22112" s="17">
        <v>8.0</v>
      </c>
      <c r="D22112" s="17">
        <v>1.069886013E7</v>
      </c>
      <c r="E22112" s="17">
        <v>2825208.0</v>
      </c>
      <c r="F22112" s="17">
        <v>4760381.0</v>
      </c>
      <c r="G22112" s="17">
        <v>7038157.0</v>
      </c>
      <c r="H22112" s="17">
        <v>4.1504002E7</v>
      </c>
    </row>
    <row r="22113">
      <c r="A22113" s="7" t="s">
        <v>43493</v>
      </c>
      <c r="B22113" s="17" t="s">
        <v>43494</v>
      </c>
      <c r="C22113" s="17">
        <v>1.0</v>
      </c>
      <c r="D22113" s="17">
        <v>6067634.0</v>
      </c>
      <c r="E22113" s="17">
        <v>6067634.0</v>
      </c>
      <c r="F22113" s="17">
        <v>6067634.0</v>
      </c>
      <c r="G22113" s="17">
        <v>6067634.0</v>
      </c>
      <c r="H22113" s="17">
        <v>6067634.0</v>
      </c>
    </row>
    <row r="22114">
      <c r="A22114" s="7" t="s">
        <v>43493</v>
      </c>
      <c r="B22114" s="17" t="s">
        <v>43494</v>
      </c>
      <c r="C22114" s="17">
        <v>1.0</v>
      </c>
      <c r="D22114" s="17">
        <v>6067634.0</v>
      </c>
      <c r="E22114" s="17">
        <v>6067634.0</v>
      </c>
      <c r="F22114" s="17">
        <v>6067634.0</v>
      </c>
      <c r="G22114" s="17">
        <v>6067634.0</v>
      </c>
      <c r="H22114" s="17">
        <v>6067634.0</v>
      </c>
    </row>
    <row r="22115">
      <c r="A22115" s="7" t="s">
        <v>43495</v>
      </c>
      <c r="B22115" s="17" t="s">
        <v>43496</v>
      </c>
      <c r="C22115" s="17">
        <v>2.0</v>
      </c>
      <c r="D22115" s="17">
        <v>6468189.5</v>
      </c>
      <c r="E22115" s="17">
        <v>4920950.0</v>
      </c>
      <c r="F22115" s="17">
        <v>4920950.0</v>
      </c>
      <c r="G22115" s="17">
        <v>8015429.0</v>
      </c>
      <c r="H22115" s="17">
        <v>8015429.0</v>
      </c>
    </row>
    <row r="22116">
      <c r="A22116" s="7" t="s">
        <v>43495</v>
      </c>
      <c r="B22116" s="17" t="s">
        <v>43496</v>
      </c>
      <c r="C22116" s="17">
        <v>2.0</v>
      </c>
      <c r="D22116" s="17">
        <v>6468189.5</v>
      </c>
      <c r="E22116" s="17">
        <v>4920950.0</v>
      </c>
      <c r="F22116" s="17">
        <v>4920950.0</v>
      </c>
      <c r="G22116" s="17">
        <v>8015429.0</v>
      </c>
      <c r="H22116" s="17">
        <v>8015429.0</v>
      </c>
    </row>
    <row r="22117">
      <c r="A22117" s="7" t="s">
        <v>43497</v>
      </c>
      <c r="B22117" s="17" t="s">
        <v>43498</v>
      </c>
      <c r="C22117" s="17">
        <v>4.0</v>
      </c>
      <c r="D22117" s="17">
        <v>6205256.5</v>
      </c>
      <c r="E22117" s="17">
        <v>4418734.0</v>
      </c>
      <c r="F22117" s="17">
        <v>5250802.0</v>
      </c>
      <c r="G22117" s="17">
        <v>5967525.0</v>
      </c>
      <c r="H22117" s="17">
        <v>9183965.0</v>
      </c>
    </row>
    <row r="22118">
      <c r="A22118" s="7" t="s">
        <v>43497</v>
      </c>
      <c r="B22118" s="17" t="s">
        <v>43498</v>
      </c>
      <c r="C22118" s="17">
        <v>4.0</v>
      </c>
      <c r="D22118" s="17">
        <v>6205256.5</v>
      </c>
      <c r="E22118" s="17">
        <v>4418734.0</v>
      </c>
      <c r="F22118" s="17">
        <v>5250802.0</v>
      </c>
      <c r="G22118" s="17">
        <v>5967525.0</v>
      </c>
      <c r="H22118" s="17">
        <v>9183965.0</v>
      </c>
    </row>
    <row r="22119">
      <c r="A22119" s="7" t="s">
        <v>43499</v>
      </c>
      <c r="B22119" s="17" t="s">
        <v>43500</v>
      </c>
      <c r="C22119" s="17">
        <v>4.0</v>
      </c>
      <c r="D22119" s="17">
        <v>1.069076325E7</v>
      </c>
      <c r="E22119" s="17">
        <v>6657991.0</v>
      </c>
      <c r="F22119" s="17">
        <v>7222015.0</v>
      </c>
      <c r="G22119" s="17">
        <v>1.1407E7</v>
      </c>
      <c r="H22119" s="17">
        <v>1.7476047E7</v>
      </c>
    </row>
    <row r="22120">
      <c r="A22120" s="7" t="s">
        <v>43499</v>
      </c>
      <c r="B22120" s="17" t="s">
        <v>43500</v>
      </c>
      <c r="C22120" s="17">
        <v>4.0</v>
      </c>
      <c r="D22120" s="17">
        <v>1.069076325E7</v>
      </c>
      <c r="E22120" s="17">
        <v>6657991.0</v>
      </c>
      <c r="F22120" s="17">
        <v>7222015.0</v>
      </c>
      <c r="G22120" s="17">
        <v>1.1407E7</v>
      </c>
      <c r="H22120" s="17">
        <v>1.7476047E7</v>
      </c>
    </row>
    <row r="22121">
      <c r="A22121" s="7" t="s">
        <v>43501</v>
      </c>
      <c r="B22121" s="17" t="s">
        <v>43502</v>
      </c>
      <c r="C22121" s="17">
        <v>9.0</v>
      </c>
      <c r="D22121" s="17">
        <v>1.154192211E7</v>
      </c>
      <c r="E22121" s="17">
        <v>5543325.0</v>
      </c>
      <c r="F22121" s="17">
        <v>8284309.0</v>
      </c>
      <c r="G22121" s="17">
        <v>8837859.0</v>
      </c>
      <c r="H22121" s="17">
        <v>3.1326506E7</v>
      </c>
    </row>
    <row r="22122">
      <c r="A22122" s="7" t="s">
        <v>43501</v>
      </c>
      <c r="B22122" s="17" t="s">
        <v>43502</v>
      </c>
      <c r="C22122" s="17">
        <v>9.0</v>
      </c>
      <c r="D22122" s="17">
        <v>1.154192211E7</v>
      </c>
      <c r="E22122" s="17">
        <v>5543325.0</v>
      </c>
      <c r="F22122" s="17">
        <v>8284309.0</v>
      </c>
      <c r="G22122" s="17">
        <v>8837859.0</v>
      </c>
      <c r="H22122" s="17">
        <v>3.1326506E7</v>
      </c>
    </row>
    <row r="22123">
      <c r="A22123" s="7" t="s">
        <v>43503</v>
      </c>
      <c r="B22123" s="17" t="s">
        <v>43504</v>
      </c>
      <c r="C22123" s="17">
        <v>2.0</v>
      </c>
      <c r="D22123" s="17">
        <v>9045807.0</v>
      </c>
      <c r="E22123" s="17">
        <v>7872393.0</v>
      </c>
      <c r="F22123" s="17">
        <v>7872393.0</v>
      </c>
      <c r="G22123" s="17">
        <v>1.0219221E7</v>
      </c>
      <c r="H22123" s="17">
        <v>1.0219221E7</v>
      </c>
    </row>
    <row r="22124">
      <c r="A22124" s="7" t="s">
        <v>43503</v>
      </c>
      <c r="B22124" s="17" t="s">
        <v>43504</v>
      </c>
      <c r="C22124" s="17">
        <v>2.0</v>
      </c>
      <c r="D22124" s="17">
        <v>9045807.0</v>
      </c>
      <c r="E22124" s="17">
        <v>7872393.0</v>
      </c>
      <c r="F22124" s="17">
        <v>7872393.0</v>
      </c>
      <c r="G22124" s="17">
        <v>1.0219221E7</v>
      </c>
      <c r="H22124" s="17">
        <v>1.0219221E7</v>
      </c>
    </row>
    <row r="22125">
      <c r="A22125" s="7" t="s">
        <v>43505</v>
      </c>
      <c r="B22125" s="17" t="s">
        <v>43506</v>
      </c>
      <c r="C22125" s="17">
        <v>2.0</v>
      </c>
      <c r="D22125" s="17">
        <v>5401988.5</v>
      </c>
      <c r="E22125" s="17">
        <v>5244015.0</v>
      </c>
      <c r="F22125" s="17">
        <v>5244015.0</v>
      </c>
      <c r="G22125" s="17">
        <v>5559962.0</v>
      </c>
      <c r="H22125" s="17">
        <v>5559962.0</v>
      </c>
    </row>
    <row r="22126">
      <c r="A22126" s="7" t="s">
        <v>43505</v>
      </c>
      <c r="B22126" s="17" t="s">
        <v>43506</v>
      </c>
      <c r="C22126" s="17">
        <v>2.0</v>
      </c>
      <c r="D22126" s="17">
        <v>5401988.5</v>
      </c>
      <c r="E22126" s="17">
        <v>5244015.0</v>
      </c>
      <c r="F22126" s="17">
        <v>5244015.0</v>
      </c>
      <c r="G22126" s="17">
        <v>5559962.0</v>
      </c>
      <c r="H22126" s="17">
        <v>5559962.0</v>
      </c>
    </row>
    <row r="22127">
      <c r="A22127" s="7" t="s">
        <v>43507</v>
      </c>
      <c r="B22127" s="17" t="s">
        <v>43508</v>
      </c>
      <c r="C22127" s="17">
        <v>23.0</v>
      </c>
      <c r="D22127" s="17">
        <v>6609191.696</v>
      </c>
      <c r="E22127" s="17">
        <v>4696780.0</v>
      </c>
      <c r="F22127" s="17">
        <v>5317138.0</v>
      </c>
      <c r="G22127" s="17">
        <v>8934803.0</v>
      </c>
      <c r="H22127" s="17">
        <v>1.154502E7</v>
      </c>
    </row>
    <row r="22128">
      <c r="A22128" s="7" t="s">
        <v>43507</v>
      </c>
      <c r="B22128" s="17" t="s">
        <v>43508</v>
      </c>
      <c r="C22128" s="17">
        <v>23.0</v>
      </c>
      <c r="D22128" s="17">
        <v>6609191.696</v>
      </c>
      <c r="E22128" s="17">
        <v>4696780.0</v>
      </c>
      <c r="F22128" s="17">
        <v>5317138.0</v>
      </c>
      <c r="G22128" s="17">
        <v>8934803.0</v>
      </c>
      <c r="H22128" s="17">
        <v>1.154502E7</v>
      </c>
    </row>
    <row r="22129">
      <c r="A22129" s="7" t="s">
        <v>43509</v>
      </c>
      <c r="B22129" s="17" t="s">
        <v>43510</v>
      </c>
      <c r="C22129" s="17">
        <v>2.0</v>
      </c>
      <c r="D22129" s="17">
        <v>1.2433263E7</v>
      </c>
      <c r="E22129" s="17">
        <v>5026064.0</v>
      </c>
      <c r="F22129" s="17">
        <v>5026064.0</v>
      </c>
      <c r="G22129" s="17">
        <v>1.9840462E7</v>
      </c>
      <c r="H22129" s="17">
        <v>1.9840462E7</v>
      </c>
    </row>
    <row r="22130">
      <c r="A22130" s="7" t="s">
        <v>43509</v>
      </c>
      <c r="B22130" s="17" t="s">
        <v>43510</v>
      </c>
      <c r="C22130" s="17">
        <v>2.0</v>
      </c>
      <c r="D22130" s="17">
        <v>1.2433263E7</v>
      </c>
      <c r="E22130" s="17">
        <v>5026064.0</v>
      </c>
      <c r="F22130" s="17">
        <v>5026064.0</v>
      </c>
      <c r="G22130" s="17">
        <v>1.9840462E7</v>
      </c>
      <c r="H22130" s="17">
        <v>1.9840462E7</v>
      </c>
    </row>
    <row r="22131">
      <c r="A22131" s="7" t="s">
        <v>43511</v>
      </c>
      <c r="B22131" s="17" t="s">
        <v>43512</v>
      </c>
      <c r="C22131" s="17">
        <v>2.0</v>
      </c>
      <c r="D22131" s="17">
        <v>1.63326625E7</v>
      </c>
      <c r="E22131" s="17">
        <v>1.3274504E7</v>
      </c>
      <c r="F22131" s="17">
        <v>1.3274504E7</v>
      </c>
      <c r="G22131" s="17">
        <v>1.9390821E7</v>
      </c>
      <c r="H22131" s="17">
        <v>1.9390821E7</v>
      </c>
    </row>
    <row r="22132">
      <c r="A22132" s="7" t="s">
        <v>43511</v>
      </c>
      <c r="B22132" s="17" t="s">
        <v>43512</v>
      </c>
      <c r="C22132" s="17">
        <v>2.0</v>
      </c>
      <c r="D22132" s="17">
        <v>1.63326625E7</v>
      </c>
      <c r="E22132" s="17">
        <v>1.3274504E7</v>
      </c>
      <c r="F22132" s="17">
        <v>1.3274504E7</v>
      </c>
      <c r="G22132" s="17">
        <v>1.9390821E7</v>
      </c>
      <c r="H22132" s="17">
        <v>1.9390821E7</v>
      </c>
    </row>
    <row r="22133">
      <c r="A22133" s="7" t="s">
        <v>43513</v>
      </c>
      <c r="B22133" s="17" t="s">
        <v>43514</v>
      </c>
      <c r="C22133" s="17">
        <v>1.0</v>
      </c>
      <c r="D22133" s="17">
        <v>2.7421539E7</v>
      </c>
      <c r="E22133" s="17">
        <v>2.7421539E7</v>
      </c>
      <c r="F22133" s="17">
        <v>2.7421539E7</v>
      </c>
      <c r="G22133" s="17">
        <v>2.7421539E7</v>
      </c>
      <c r="H22133" s="17">
        <v>2.7421539E7</v>
      </c>
    </row>
    <row r="22134">
      <c r="A22134" s="7" t="s">
        <v>43513</v>
      </c>
      <c r="B22134" s="17" t="s">
        <v>43514</v>
      </c>
      <c r="C22134" s="17">
        <v>1.0</v>
      </c>
      <c r="D22134" s="17">
        <v>2.7421539E7</v>
      </c>
      <c r="E22134" s="17">
        <v>2.7421539E7</v>
      </c>
      <c r="F22134" s="17">
        <v>2.7421539E7</v>
      </c>
      <c r="G22134" s="17">
        <v>2.7421539E7</v>
      </c>
      <c r="H22134" s="17">
        <v>2.7421539E7</v>
      </c>
    </row>
    <row r="22135">
      <c r="A22135" s="7" t="s">
        <v>43515</v>
      </c>
      <c r="B22135" s="17" t="s">
        <v>43516</v>
      </c>
      <c r="C22135" s="17">
        <v>6.0</v>
      </c>
      <c r="D22135" s="17">
        <v>1.0258128E7</v>
      </c>
      <c r="E22135" s="17">
        <v>3653474.0</v>
      </c>
      <c r="F22135" s="17">
        <v>3937644.0</v>
      </c>
      <c r="G22135" s="17">
        <v>1.5691055E7</v>
      </c>
      <c r="H22135" s="17">
        <v>2.5716806E7</v>
      </c>
    </row>
    <row r="22136">
      <c r="A22136" s="7" t="s">
        <v>43515</v>
      </c>
      <c r="B22136" s="17" t="s">
        <v>43516</v>
      </c>
      <c r="C22136" s="17">
        <v>6.0</v>
      </c>
      <c r="D22136" s="17">
        <v>1.0258128E7</v>
      </c>
      <c r="E22136" s="17">
        <v>3653474.0</v>
      </c>
      <c r="F22136" s="17">
        <v>3937644.0</v>
      </c>
      <c r="G22136" s="17">
        <v>1.5691055E7</v>
      </c>
      <c r="H22136" s="17">
        <v>2.5716806E7</v>
      </c>
    </row>
    <row r="22137">
      <c r="A22137" s="7" t="s">
        <v>43517</v>
      </c>
      <c r="B22137" s="17" t="s">
        <v>43518</v>
      </c>
      <c r="C22137" s="17">
        <v>4.0</v>
      </c>
      <c r="D22137" s="17">
        <v>6292385.0</v>
      </c>
      <c r="E22137" s="17">
        <v>3539589.0</v>
      </c>
      <c r="F22137" s="17">
        <v>3948550.0</v>
      </c>
      <c r="G22137" s="17">
        <v>8780601.0</v>
      </c>
      <c r="H22137" s="17">
        <v>8900800.0</v>
      </c>
    </row>
    <row r="22138">
      <c r="A22138" s="7" t="s">
        <v>43517</v>
      </c>
      <c r="B22138" s="17" t="s">
        <v>43518</v>
      </c>
      <c r="C22138" s="17">
        <v>4.0</v>
      </c>
      <c r="D22138" s="17">
        <v>6292385.0</v>
      </c>
      <c r="E22138" s="17">
        <v>3539589.0</v>
      </c>
      <c r="F22138" s="17">
        <v>3948550.0</v>
      </c>
      <c r="G22138" s="17">
        <v>8780601.0</v>
      </c>
      <c r="H22138" s="17">
        <v>8900800.0</v>
      </c>
    </row>
    <row r="22139">
      <c r="A22139" s="7" t="s">
        <v>43519</v>
      </c>
      <c r="B22139" s="17" t="s">
        <v>43520</v>
      </c>
      <c r="C22139" s="17">
        <v>1.0</v>
      </c>
      <c r="D22139" s="17">
        <v>1594766.0</v>
      </c>
      <c r="E22139" s="17">
        <v>1594766.0</v>
      </c>
      <c r="F22139" s="17">
        <v>1594766.0</v>
      </c>
      <c r="G22139" s="17">
        <v>1594766.0</v>
      </c>
      <c r="H22139" s="17">
        <v>1594766.0</v>
      </c>
    </row>
    <row r="22140">
      <c r="A22140" s="7" t="s">
        <v>43519</v>
      </c>
      <c r="B22140" s="17" t="s">
        <v>43520</v>
      </c>
      <c r="C22140" s="17">
        <v>1.0</v>
      </c>
      <c r="D22140" s="17">
        <v>1594766.0</v>
      </c>
      <c r="E22140" s="17">
        <v>1594766.0</v>
      </c>
      <c r="F22140" s="17">
        <v>1594766.0</v>
      </c>
      <c r="G22140" s="17">
        <v>1594766.0</v>
      </c>
      <c r="H22140" s="17">
        <v>1594766.0</v>
      </c>
    </row>
    <row r="22141">
      <c r="A22141" s="7" t="s">
        <v>43521</v>
      </c>
      <c r="B22141" s="17" t="s">
        <v>43522</v>
      </c>
      <c r="C22141" s="17">
        <v>1.0</v>
      </c>
      <c r="D22141" s="17">
        <v>4426832.0</v>
      </c>
      <c r="E22141" s="17">
        <v>4426832.0</v>
      </c>
      <c r="F22141" s="17">
        <v>4426832.0</v>
      </c>
      <c r="G22141" s="17">
        <v>4426832.0</v>
      </c>
      <c r="H22141" s="17">
        <v>4426832.0</v>
      </c>
    </row>
    <row r="22142">
      <c r="A22142" s="7" t="s">
        <v>43521</v>
      </c>
      <c r="B22142" s="17" t="s">
        <v>43522</v>
      </c>
      <c r="C22142" s="17">
        <v>1.0</v>
      </c>
      <c r="D22142" s="17">
        <v>4426832.0</v>
      </c>
      <c r="E22142" s="17">
        <v>4426832.0</v>
      </c>
      <c r="F22142" s="17">
        <v>4426832.0</v>
      </c>
      <c r="G22142" s="17">
        <v>4426832.0</v>
      </c>
      <c r="H22142" s="17">
        <v>4426832.0</v>
      </c>
    </row>
    <row r="22143">
      <c r="A22143" s="7" t="s">
        <v>43523</v>
      </c>
      <c r="B22143" s="17" t="s">
        <v>43524</v>
      </c>
      <c r="C22143" s="17">
        <v>2.0</v>
      </c>
      <c r="D22143" s="17">
        <v>1658789.0</v>
      </c>
      <c r="E22143" s="17">
        <v>1642902.0</v>
      </c>
      <c r="F22143" s="17">
        <v>1642902.0</v>
      </c>
      <c r="G22143" s="17">
        <v>1674676.0</v>
      </c>
      <c r="H22143" s="17">
        <v>1674676.0</v>
      </c>
    </row>
    <row r="22144">
      <c r="A22144" s="7" t="s">
        <v>43523</v>
      </c>
      <c r="B22144" s="17" t="s">
        <v>43524</v>
      </c>
      <c r="C22144" s="17">
        <v>2.0</v>
      </c>
      <c r="D22144" s="17">
        <v>1658789.0</v>
      </c>
      <c r="E22144" s="17">
        <v>1642902.0</v>
      </c>
      <c r="F22144" s="17">
        <v>1642902.0</v>
      </c>
      <c r="G22144" s="17">
        <v>1674676.0</v>
      </c>
      <c r="H22144" s="17">
        <v>1674676.0</v>
      </c>
    </row>
    <row r="22145">
      <c r="A22145" s="7" t="s">
        <v>43525</v>
      </c>
      <c r="B22145" s="17" t="s">
        <v>43526</v>
      </c>
      <c r="C22145" s="17">
        <v>4.0</v>
      </c>
      <c r="D22145" s="17">
        <v>5143374.5</v>
      </c>
      <c r="E22145" s="17">
        <v>2373175.0</v>
      </c>
      <c r="F22145" s="17">
        <v>3398897.0</v>
      </c>
      <c r="G22145" s="17">
        <v>3398897.0</v>
      </c>
      <c r="H22145" s="17">
        <v>1.1402529E7</v>
      </c>
    </row>
    <row r="22146">
      <c r="A22146" s="7" t="s">
        <v>43525</v>
      </c>
      <c r="B22146" s="17" t="s">
        <v>43526</v>
      </c>
      <c r="C22146" s="17">
        <v>4.0</v>
      </c>
      <c r="D22146" s="17">
        <v>5143374.5</v>
      </c>
      <c r="E22146" s="17">
        <v>2373175.0</v>
      </c>
      <c r="F22146" s="17">
        <v>3398897.0</v>
      </c>
      <c r="G22146" s="17">
        <v>3398897.0</v>
      </c>
      <c r="H22146" s="17">
        <v>1.1402529E7</v>
      </c>
    </row>
    <row r="22147">
      <c r="A22147" s="7" t="s">
        <v>43527</v>
      </c>
      <c r="B22147" s="17" t="s">
        <v>43528</v>
      </c>
      <c r="C22147" s="17">
        <v>1.0</v>
      </c>
      <c r="D22147" s="17">
        <v>1.1172361E7</v>
      </c>
      <c r="E22147" s="17">
        <v>1.1172361E7</v>
      </c>
      <c r="F22147" s="17">
        <v>1.1172361E7</v>
      </c>
      <c r="G22147" s="17">
        <v>1.1172361E7</v>
      </c>
      <c r="H22147" s="17">
        <v>1.1172361E7</v>
      </c>
    </row>
    <row r="22148">
      <c r="A22148" s="7" t="s">
        <v>43527</v>
      </c>
      <c r="B22148" s="17" t="s">
        <v>43528</v>
      </c>
      <c r="C22148" s="17">
        <v>1.0</v>
      </c>
      <c r="D22148" s="17">
        <v>1.1172361E7</v>
      </c>
      <c r="E22148" s="17">
        <v>1.1172361E7</v>
      </c>
      <c r="F22148" s="17">
        <v>1.1172361E7</v>
      </c>
      <c r="G22148" s="17">
        <v>1.1172361E7</v>
      </c>
      <c r="H22148" s="17">
        <v>1.1172361E7</v>
      </c>
    </row>
    <row r="22149">
      <c r="A22149" s="7" t="s">
        <v>43529</v>
      </c>
      <c r="B22149" s="17" t="s">
        <v>43530</v>
      </c>
      <c r="C22149" s="17">
        <v>3.0</v>
      </c>
      <c r="D22149" s="17">
        <v>2.275677833E7</v>
      </c>
      <c r="E22149" s="17">
        <v>2180911.0</v>
      </c>
      <c r="F22149" s="17">
        <v>1.201215E7</v>
      </c>
      <c r="G22149" s="17">
        <v>5.4077274E7</v>
      </c>
      <c r="H22149" s="17">
        <v>5.4077274E7</v>
      </c>
    </row>
    <row r="22150">
      <c r="A22150" s="7" t="s">
        <v>43529</v>
      </c>
      <c r="B22150" s="17" t="s">
        <v>43530</v>
      </c>
      <c r="C22150" s="17">
        <v>3.0</v>
      </c>
      <c r="D22150" s="17">
        <v>2.275677833E7</v>
      </c>
      <c r="E22150" s="17">
        <v>2180911.0</v>
      </c>
      <c r="F22150" s="17">
        <v>1.201215E7</v>
      </c>
      <c r="G22150" s="17">
        <v>5.4077274E7</v>
      </c>
      <c r="H22150" s="17">
        <v>5.4077274E7</v>
      </c>
    </row>
    <row r="22151">
      <c r="A22151" s="7" t="s">
        <v>43531</v>
      </c>
      <c r="B22151" s="17" t="s">
        <v>43532</v>
      </c>
      <c r="C22151" s="17">
        <v>6.0</v>
      </c>
      <c r="D22151" s="17">
        <v>2.854401333E7</v>
      </c>
      <c r="E22151" s="17">
        <v>4185000.0</v>
      </c>
      <c r="F22151" s="17">
        <v>6911533.0</v>
      </c>
      <c r="G22151" s="17">
        <v>6.3603657E7</v>
      </c>
      <c r="H22151" s="17">
        <v>8.2798525E7</v>
      </c>
    </row>
    <row r="22152">
      <c r="A22152" s="7" t="s">
        <v>43531</v>
      </c>
      <c r="B22152" s="17" t="s">
        <v>43532</v>
      </c>
      <c r="C22152" s="17">
        <v>6.0</v>
      </c>
      <c r="D22152" s="17">
        <v>2.854401333E7</v>
      </c>
      <c r="E22152" s="17">
        <v>4185000.0</v>
      </c>
      <c r="F22152" s="17">
        <v>6911533.0</v>
      </c>
      <c r="G22152" s="17">
        <v>6.3603657E7</v>
      </c>
      <c r="H22152" s="17">
        <v>8.2798525E7</v>
      </c>
    </row>
    <row r="22153">
      <c r="A22153" s="7" t="s">
        <v>43533</v>
      </c>
      <c r="B22153" s="17" t="s">
        <v>43534</v>
      </c>
      <c r="C22153" s="17">
        <v>1.0</v>
      </c>
      <c r="D22153" s="17">
        <v>6374571.0</v>
      </c>
      <c r="E22153" s="17">
        <v>6374571.0</v>
      </c>
      <c r="F22153" s="17">
        <v>6374571.0</v>
      </c>
      <c r="G22153" s="17">
        <v>6374571.0</v>
      </c>
      <c r="H22153" s="17">
        <v>6374571.0</v>
      </c>
    </row>
    <row r="22154">
      <c r="A22154" s="7" t="s">
        <v>43533</v>
      </c>
      <c r="B22154" s="17" t="s">
        <v>43534</v>
      </c>
      <c r="C22154" s="17">
        <v>1.0</v>
      </c>
      <c r="D22154" s="17">
        <v>6374571.0</v>
      </c>
      <c r="E22154" s="17">
        <v>6374571.0</v>
      </c>
      <c r="F22154" s="17">
        <v>6374571.0</v>
      </c>
      <c r="G22154" s="17">
        <v>6374571.0</v>
      </c>
      <c r="H22154" s="17">
        <v>6374571.0</v>
      </c>
    </row>
    <row r="22155">
      <c r="A22155" s="7" t="s">
        <v>43535</v>
      </c>
      <c r="B22155" s="17" t="s">
        <v>43536</v>
      </c>
      <c r="C22155" s="17">
        <v>4.0</v>
      </c>
      <c r="D22155" s="17">
        <v>1.09142155E7</v>
      </c>
      <c r="E22155" s="17">
        <v>7636279.0</v>
      </c>
      <c r="F22155" s="17">
        <v>9899488.0</v>
      </c>
      <c r="G22155" s="17">
        <v>1.1002199E7</v>
      </c>
      <c r="H22155" s="17">
        <v>1.5118896E7</v>
      </c>
    </row>
    <row r="22156">
      <c r="A22156" s="7" t="s">
        <v>43535</v>
      </c>
      <c r="B22156" s="17" t="s">
        <v>43536</v>
      </c>
      <c r="C22156" s="17">
        <v>4.0</v>
      </c>
      <c r="D22156" s="17">
        <v>1.09142155E7</v>
      </c>
      <c r="E22156" s="17">
        <v>7636279.0</v>
      </c>
      <c r="F22156" s="17">
        <v>9899488.0</v>
      </c>
      <c r="G22156" s="17">
        <v>1.1002199E7</v>
      </c>
      <c r="H22156" s="17">
        <v>1.5118896E7</v>
      </c>
    </row>
    <row r="22157">
      <c r="A22157" s="7" t="s">
        <v>43537</v>
      </c>
      <c r="B22157" s="17" t="s">
        <v>43538</v>
      </c>
      <c r="C22157" s="17">
        <v>5.0</v>
      </c>
      <c r="D22157" s="17">
        <v>2605222.4</v>
      </c>
      <c r="E22157" s="17">
        <v>2210770.0</v>
      </c>
      <c r="F22157" s="17">
        <v>2818057.0</v>
      </c>
      <c r="G22157" s="17">
        <v>3258980.0</v>
      </c>
      <c r="H22157" s="17">
        <v>3315030.0</v>
      </c>
    </row>
    <row r="22158">
      <c r="A22158" s="7" t="s">
        <v>43537</v>
      </c>
      <c r="B22158" s="17" t="s">
        <v>43538</v>
      </c>
      <c r="C22158" s="17">
        <v>5.0</v>
      </c>
      <c r="D22158" s="17">
        <v>2605222.4</v>
      </c>
      <c r="E22158" s="17">
        <v>2210770.0</v>
      </c>
      <c r="F22158" s="17">
        <v>2818057.0</v>
      </c>
      <c r="G22158" s="17">
        <v>3258980.0</v>
      </c>
      <c r="H22158" s="17">
        <v>3315030.0</v>
      </c>
    </row>
    <row r="22159">
      <c r="A22159" s="7" t="s">
        <v>43539</v>
      </c>
      <c r="B22159" s="17" t="s">
        <v>43540</v>
      </c>
      <c r="C22159" s="17">
        <v>5.0</v>
      </c>
      <c r="D22159" s="17">
        <v>1.4089363E7</v>
      </c>
      <c r="E22159" s="17">
        <v>9557184.0</v>
      </c>
      <c r="F22159" s="17">
        <v>1.0086321E7</v>
      </c>
      <c r="G22159" s="17">
        <v>1.350384E7</v>
      </c>
      <c r="H22159" s="17">
        <v>3.4781501E7</v>
      </c>
    </row>
    <row r="22160">
      <c r="A22160" s="7" t="s">
        <v>43539</v>
      </c>
      <c r="B22160" s="17" t="s">
        <v>43540</v>
      </c>
      <c r="C22160" s="17">
        <v>5.0</v>
      </c>
      <c r="D22160" s="17">
        <v>1.4089363E7</v>
      </c>
      <c r="E22160" s="17">
        <v>9557184.0</v>
      </c>
      <c r="F22160" s="17">
        <v>1.0086321E7</v>
      </c>
      <c r="G22160" s="17">
        <v>1.350384E7</v>
      </c>
      <c r="H22160" s="17">
        <v>3.4781501E7</v>
      </c>
    </row>
    <row r="22161">
      <c r="A22161" s="7" t="s">
        <v>43541</v>
      </c>
      <c r="B22161" s="17" t="s">
        <v>43542</v>
      </c>
      <c r="C22161" s="17">
        <v>5.0</v>
      </c>
      <c r="D22161" s="17">
        <v>9599193.4</v>
      </c>
      <c r="E22161" s="17">
        <v>4000328.0</v>
      </c>
      <c r="F22161" s="17">
        <v>7162990.0</v>
      </c>
      <c r="G22161" s="17">
        <v>1.2013068E7</v>
      </c>
      <c r="H22161" s="17">
        <v>2.2597076E7</v>
      </c>
    </row>
    <row r="22162">
      <c r="A22162" s="7" t="s">
        <v>43541</v>
      </c>
      <c r="B22162" s="17" t="s">
        <v>43542</v>
      </c>
      <c r="C22162" s="17">
        <v>5.0</v>
      </c>
      <c r="D22162" s="17">
        <v>9599193.4</v>
      </c>
      <c r="E22162" s="17">
        <v>4000328.0</v>
      </c>
      <c r="F22162" s="17">
        <v>7162990.0</v>
      </c>
      <c r="G22162" s="17">
        <v>1.2013068E7</v>
      </c>
      <c r="H22162" s="17">
        <v>2.2597076E7</v>
      </c>
    </row>
    <row r="22163">
      <c r="A22163" s="7" t="s">
        <v>43543</v>
      </c>
      <c r="B22163" s="17" t="s">
        <v>43544</v>
      </c>
      <c r="C22163" s="17">
        <v>1.0</v>
      </c>
      <c r="D22163" s="17">
        <v>7870117.0</v>
      </c>
      <c r="E22163" s="17">
        <v>7870117.0</v>
      </c>
      <c r="F22163" s="17">
        <v>7870117.0</v>
      </c>
      <c r="G22163" s="17">
        <v>7870117.0</v>
      </c>
      <c r="H22163" s="17">
        <v>7870117.0</v>
      </c>
    </row>
    <row r="22164">
      <c r="A22164" s="7" t="s">
        <v>43543</v>
      </c>
      <c r="B22164" s="17" t="s">
        <v>43544</v>
      </c>
      <c r="C22164" s="17">
        <v>1.0</v>
      </c>
      <c r="D22164" s="17">
        <v>7870117.0</v>
      </c>
      <c r="E22164" s="17">
        <v>7870117.0</v>
      </c>
      <c r="F22164" s="17">
        <v>7870117.0</v>
      </c>
      <c r="G22164" s="17">
        <v>7870117.0</v>
      </c>
      <c r="H22164" s="17">
        <v>7870117.0</v>
      </c>
    </row>
    <row r="22165">
      <c r="A22165" s="7" t="s">
        <v>43545</v>
      </c>
      <c r="B22165" s="17" t="s">
        <v>43546</v>
      </c>
      <c r="C22165" s="17">
        <v>1.0</v>
      </c>
      <c r="D22165" s="17">
        <v>5086523.0</v>
      </c>
      <c r="E22165" s="17">
        <v>5086523.0</v>
      </c>
      <c r="F22165" s="17">
        <v>5086523.0</v>
      </c>
      <c r="G22165" s="17">
        <v>5086523.0</v>
      </c>
      <c r="H22165" s="17">
        <v>5086523.0</v>
      </c>
    </row>
    <row r="22166">
      <c r="A22166" s="7" t="s">
        <v>43545</v>
      </c>
      <c r="B22166" s="17" t="s">
        <v>43546</v>
      </c>
      <c r="C22166" s="17">
        <v>1.0</v>
      </c>
      <c r="D22166" s="17">
        <v>5086523.0</v>
      </c>
      <c r="E22166" s="17">
        <v>5086523.0</v>
      </c>
      <c r="F22166" s="17">
        <v>5086523.0</v>
      </c>
      <c r="G22166" s="17">
        <v>5086523.0</v>
      </c>
      <c r="H22166" s="17">
        <v>5086523.0</v>
      </c>
    </row>
    <row r="22167">
      <c r="A22167" s="7" t="s">
        <v>43547</v>
      </c>
      <c r="B22167" s="17" t="s">
        <v>43548</v>
      </c>
      <c r="C22167" s="17">
        <v>1.0</v>
      </c>
      <c r="D22167" s="17">
        <v>3610026.0</v>
      </c>
      <c r="E22167" s="17">
        <v>3610026.0</v>
      </c>
      <c r="F22167" s="17">
        <v>3610026.0</v>
      </c>
      <c r="G22167" s="17">
        <v>3610026.0</v>
      </c>
      <c r="H22167" s="17">
        <v>3610026.0</v>
      </c>
    </row>
    <row r="22168">
      <c r="A22168" s="7" t="s">
        <v>43547</v>
      </c>
      <c r="B22168" s="17" t="s">
        <v>43548</v>
      </c>
      <c r="C22168" s="17">
        <v>1.0</v>
      </c>
      <c r="D22168" s="17">
        <v>3610026.0</v>
      </c>
      <c r="E22168" s="17">
        <v>3610026.0</v>
      </c>
      <c r="F22168" s="17">
        <v>3610026.0</v>
      </c>
      <c r="G22168" s="17">
        <v>3610026.0</v>
      </c>
      <c r="H22168" s="17">
        <v>3610026.0</v>
      </c>
    </row>
    <row r="22169">
      <c r="A22169" s="7" t="s">
        <v>43549</v>
      </c>
      <c r="B22169" s="17" t="s">
        <v>43550</v>
      </c>
      <c r="C22169" s="17">
        <v>16.0</v>
      </c>
      <c r="D22169" s="17">
        <v>9149989.813</v>
      </c>
      <c r="E22169" s="17">
        <v>4741783.0</v>
      </c>
      <c r="F22169" s="17">
        <v>8930500.0</v>
      </c>
      <c r="G22169" s="17">
        <v>1.21876E7</v>
      </c>
      <c r="H22169" s="17">
        <v>1.54262E7</v>
      </c>
    </row>
    <row r="22170">
      <c r="A22170" s="7" t="s">
        <v>43549</v>
      </c>
      <c r="B22170" s="17" t="s">
        <v>43550</v>
      </c>
      <c r="C22170" s="17">
        <v>16.0</v>
      </c>
      <c r="D22170" s="17">
        <v>9149989.813</v>
      </c>
      <c r="E22170" s="17">
        <v>4741783.0</v>
      </c>
      <c r="F22170" s="17">
        <v>8930500.0</v>
      </c>
      <c r="G22170" s="17">
        <v>1.21876E7</v>
      </c>
      <c r="H22170" s="17">
        <v>1.54262E7</v>
      </c>
    </row>
    <row r="22171">
      <c r="A22171" s="7" t="s">
        <v>43551</v>
      </c>
      <c r="B22171" s="17" t="s">
        <v>43552</v>
      </c>
      <c r="C22171" s="17">
        <v>1.0</v>
      </c>
      <c r="D22171" s="17">
        <v>1743693.0</v>
      </c>
      <c r="E22171" s="17">
        <v>1743693.0</v>
      </c>
      <c r="F22171" s="17">
        <v>1743693.0</v>
      </c>
      <c r="G22171" s="17">
        <v>1743693.0</v>
      </c>
      <c r="H22171" s="17">
        <v>1743693.0</v>
      </c>
    </row>
    <row r="22172">
      <c r="A22172" s="7" t="s">
        <v>43551</v>
      </c>
      <c r="B22172" s="17" t="s">
        <v>43552</v>
      </c>
      <c r="C22172" s="17">
        <v>1.0</v>
      </c>
      <c r="D22172" s="17">
        <v>1743693.0</v>
      </c>
      <c r="E22172" s="17">
        <v>1743693.0</v>
      </c>
      <c r="F22172" s="17">
        <v>1743693.0</v>
      </c>
      <c r="G22172" s="17">
        <v>1743693.0</v>
      </c>
      <c r="H22172" s="17">
        <v>1743693.0</v>
      </c>
    </row>
    <row r="22173">
      <c r="A22173" s="7" t="s">
        <v>43553</v>
      </c>
      <c r="B22173" s="17" t="s">
        <v>43554</v>
      </c>
      <c r="C22173" s="17">
        <v>1.0</v>
      </c>
      <c r="D22173" s="17">
        <v>1.723468E7</v>
      </c>
      <c r="E22173" s="17">
        <v>1.723468E7</v>
      </c>
      <c r="F22173" s="17">
        <v>1.723468E7</v>
      </c>
      <c r="G22173" s="17">
        <v>1.723468E7</v>
      </c>
      <c r="H22173" s="17">
        <v>1.723468E7</v>
      </c>
    </row>
    <row r="22174">
      <c r="A22174" s="7" t="s">
        <v>43553</v>
      </c>
      <c r="B22174" s="17" t="s">
        <v>43554</v>
      </c>
      <c r="C22174" s="17">
        <v>1.0</v>
      </c>
      <c r="D22174" s="17">
        <v>1.723468E7</v>
      </c>
      <c r="E22174" s="17">
        <v>1.723468E7</v>
      </c>
      <c r="F22174" s="17">
        <v>1.723468E7</v>
      </c>
      <c r="G22174" s="17">
        <v>1.723468E7</v>
      </c>
      <c r="H22174" s="17">
        <v>1.723468E7</v>
      </c>
    </row>
    <row r="22175">
      <c r="A22175" s="7" t="s">
        <v>43555</v>
      </c>
      <c r="B22175" s="17" t="s">
        <v>43556</v>
      </c>
      <c r="C22175" s="17">
        <v>1.0</v>
      </c>
      <c r="D22175" s="17">
        <v>2592398.0</v>
      </c>
      <c r="E22175" s="17">
        <v>2592398.0</v>
      </c>
      <c r="F22175" s="17">
        <v>2592398.0</v>
      </c>
      <c r="G22175" s="17">
        <v>2592398.0</v>
      </c>
      <c r="H22175" s="17">
        <v>2592398.0</v>
      </c>
    </row>
    <row r="22176">
      <c r="A22176" s="7" t="s">
        <v>43555</v>
      </c>
      <c r="B22176" s="17" t="s">
        <v>43556</v>
      </c>
      <c r="C22176" s="17">
        <v>1.0</v>
      </c>
      <c r="D22176" s="17">
        <v>2592398.0</v>
      </c>
      <c r="E22176" s="17">
        <v>2592398.0</v>
      </c>
      <c r="F22176" s="17">
        <v>2592398.0</v>
      </c>
      <c r="G22176" s="17">
        <v>2592398.0</v>
      </c>
      <c r="H22176" s="17">
        <v>2592398.0</v>
      </c>
    </row>
    <row r="22177">
      <c r="A22177" s="7" t="s">
        <v>43557</v>
      </c>
      <c r="B22177" s="17" t="s">
        <v>43558</v>
      </c>
      <c r="C22177" s="17">
        <v>1.0</v>
      </c>
      <c r="D22177" s="17">
        <v>9543868.0</v>
      </c>
      <c r="E22177" s="17">
        <v>9543868.0</v>
      </c>
      <c r="F22177" s="17">
        <v>9543868.0</v>
      </c>
      <c r="G22177" s="17">
        <v>9543868.0</v>
      </c>
      <c r="H22177" s="17">
        <v>9543868.0</v>
      </c>
    </row>
    <row r="22178">
      <c r="A22178" s="7" t="s">
        <v>43557</v>
      </c>
      <c r="B22178" s="17" t="s">
        <v>43558</v>
      </c>
      <c r="C22178" s="17">
        <v>1.0</v>
      </c>
      <c r="D22178" s="17">
        <v>9543868.0</v>
      </c>
      <c r="E22178" s="17">
        <v>9543868.0</v>
      </c>
      <c r="F22178" s="17">
        <v>9543868.0</v>
      </c>
      <c r="G22178" s="17">
        <v>9543868.0</v>
      </c>
      <c r="H22178" s="17">
        <v>9543868.0</v>
      </c>
    </row>
    <row r="22179">
      <c r="A22179" s="7" t="s">
        <v>43559</v>
      </c>
      <c r="B22179" s="17" t="s">
        <v>43560</v>
      </c>
      <c r="C22179" s="17">
        <v>1.0</v>
      </c>
      <c r="D22179" s="17">
        <v>2.6395711E7</v>
      </c>
      <c r="E22179" s="17">
        <v>2.6395711E7</v>
      </c>
      <c r="F22179" s="17">
        <v>2.6395711E7</v>
      </c>
      <c r="G22179" s="17">
        <v>2.6395711E7</v>
      </c>
      <c r="H22179" s="17">
        <v>2.6395711E7</v>
      </c>
    </row>
    <row r="22180">
      <c r="A22180" s="7" t="s">
        <v>43559</v>
      </c>
      <c r="B22180" s="17" t="s">
        <v>43560</v>
      </c>
      <c r="C22180" s="17">
        <v>1.0</v>
      </c>
      <c r="D22180" s="17">
        <v>2.6395711E7</v>
      </c>
      <c r="E22180" s="17">
        <v>2.6395711E7</v>
      </c>
      <c r="F22180" s="17">
        <v>2.6395711E7</v>
      </c>
      <c r="G22180" s="17">
        <v>2.6395711E7</v>
      </c>
      <c r="H22180" s="17">
        <v>2.6395711E7</v>
      </c>
    </row>
    <row r="22181">
      <c r="A22181" s="7" t="s">
        <v>43561</v>
      </c>
      <c r="B22181" s="17" t="s">
        <v>43562</v>
      </c>
      <c r="C22181" s="17">
        <v>3.0</v>
      </c>
      <c r="D22181" s="17">
        <v>1.411681667E7</v>
      </c>
      <c r="E22181" s="17">
        <v>1781370.0</v>
      </c>
      <c r="F22181" s="17">
        <v>4891500.0</v>
      </c>
      <c r="G22181" s="17">
        <v>3.567758E7</v>
      </c>
      <c r="H22181" s="17">
        <v>3.567758E7</v>
      </c>
    </row>
    <row r="22182">
      <c r="A22182" s="7" t="s">
        <v>43561</v>
      </c>
      <c r="B22182" s="17" t="s">
        <v>43562</v>
      </c>
      <c r="C22182" s="17">
        <v>3.0</v>
      </c>
      <c r="D22182" s="17">
        <v>1.411681667E7</v>
      </c>
      <c r="E22182" s="17">
        <v>1781370.0</v>
      </c>
      <c r="F22182" s="17">
        <v>4891500.0</v>
      </c>
      <c r="G22182" s="17">
        <v>3.567758E7</v>
      </c>
      <c r="H22182" s="17">
        <v>3.567758E7</v>
      </c>
    </row>
    <row r="22183">
      <c r="A22183" s="7" t="s">
        <v>43563</v>
      </c>
      <c r="B22183" s="17" t="s">
        <v>43564</v>
      </c>
      <c r="C22183" s="17">
        <v>3.0</v>
      </c>
      <c r="D22183" s="17">
        <v>6520450.0</v>
      </c>
      <c r="E22183" s="17">
        <v>1907612.0</v>
      </c>
      <c r="F22183" s="17">
        <v>6752994.0</v>
      </c>
      <c r="G22183" s="17">
        <v>1.0900744E7</v>
      </c>
      <c r="H22183" s="17">
        <v>1.0900744E7</v>
      </c>
    </row>
    <row r="22184">
      <c r="A22184" s="7" t="s">
        <v>43563</v>
      </c>
      <c r="B22184" s="17" t="s">
        <v>43564</v>
      </c>
      <c r="C22184" s="17">
        <v>3.0</v>
      </c>
      <c r="D22184" s="17">
        <v>6520450.0</v>
      </c>
      <c r="E22184" s="17">
        <v>1907612.0</v>
      </c>
      <c r="F22184" s="17">
        <v>6752994.0</v>
      </c>
      <c r="G22184" s="17">
        <v>1.0900744E7</v>
      </c>
      <c r="H22184" s="17">
        <v>1.0900744E7</v>
      </c>
    </row>
    <row r="22185">
      <c r="A22185" s="7" t="s">
        <v>43565</v>
      </c>
      <c r="B22185" s="17" t="s">
        <v>43566</v>
      </c>
      <c r="C22185" s="17">
        <v>1.0</v>
      </c>
      <c r="D22185" s="17">
        <v>6217209.0</v>
      </c>
      <c r="E22185" s="17">
        <v>6217209.0</v>
      </c>
      <c r="F22185" s="17">
        <v>6217209.0</v>
      </c>
      <c r="G22185" s="17">
        <v>6217209.0</v>
      </c>
      <c r="H22185" s="17">
        <v>6217209.0</v>
      </c>
    </row>
    <row r="22186">
      <c r="A22186" s="7" t="s">
        <v>43565</v>
      </c>
      <c r="B22186" s="17" t="s">
        <v>43566</v>
      </c>
      <c r="C22186" s="17">
        <v>1.0</v>
      </c>
      <c r="D22186" s="17">
        <v>6217209.0</v>
      </c>
      <c r="E22186" s="17">
        <v>6217209.0</v>
      </c>
      <c r="F22186" s="17">
        <v>6217209.0</v>
      </c>
      <c r="G22186" s="17">
        <v>6217209.0</v>
      </c>
      <c r="H22186" s="17">
        <v>6217209.0</v>
      </c>
    </row>
    <row r="22187">
      <c r="A22187" s="7" t="s">
        <v>43567</v>
      </c>
      <c r="B22187" s="17" t="s">
        <v>43568</v>
      </c>
      <c r="C22187" s="17">
        <v>1.0</v>
      </c>
      <c r="D22187" s="17">
        <v>2967060.0</v>
      </c>
      <c r="E22187" s="17">
        <v>2967060.0</v>
      </c>
      <c r="F22187" s="17">
        <v>2967060.0</v>
      </c>
      <c r="G22187" s="17">
        <v>2967060.0</v>
      </c>
      <c r="H22187" s="17">
        <v>2967060.0</v>
      </c>
    </row>
    <row r="22188">
      <c r="A22188" s="7" t="s">
        <v>43567</v>
      </c>
      <c r="B22188" s="17" t="s">
        <v>43568</v>
      </c>
      <c r="C22188" s="17">
        <v>1.0</v>
      </c>
      <c r="D22188" s="17">
        <v>2967060.0</v>
      </c>
      <c r="E22188" s="17">
        <v>2967060.0</v>
      </c>
      <c r="F22188" s="17">
        <v>2967060.0</v>
      </c>
      <c r="G22188" s="17">
        <v>2967060.0</v>
      </c>
      <c r="H22188" s="17">
        <v>2967060.0</v>
      </c>
    </row>
    <row r="22189">
      <c r="A22189" s="7" t="s">
        <v>43569</v>
      </c>
      <c r="B22189" s="17" t="s">
        <v>43570</v>
      </c>
      <c r="C22189" s="17">
        <v>1.0</v>
      </c>
      <c r="D22189" s="17">
        <v>2744109.0</v>
      </c>
      <c r="E22189" s="17">
        <v>2744109.0</v>
      </c>
      <c r="F22189" s="17">
        <v>2744109.0</v>
      </c>
      <c r="G22189" s="17">
        <v>2744109.0</v>
      </c>
      <c r="H22189" s="17">
        <v>2744109.0</v>
      </c>
    </row>
    <row r="22190">
      <c r="A22190" s="7" t="s">
        <v>43569</v>
      </c>
      <c r="B22190" s="17" t="s">
        <v>43570</v>
      </c>
      <c r="C22190" s="17">
        <v>1.0</v>
      </c>
      <c r="D22190" s="17">
        <v>2744109.0</v>
      </c>
      <c r="E22190" s="17">
        <v>2744109.0</v>
      </c>
      <c r="F22190" s="17">
        <v>2744109.0</v>
      </c>
      <c r="G22190" s="17">
        <v>2744109.0</v>
      </c>
      <c r="H22190" s="17">
        <v>2744109.0</v>
      </c>
    </row>
    <row r="22191">
      <c r="A22191" s="7" t="s">
        <v>43571</v>
      </c>
      <c r="B22191" s="17" t="s">
        <v>43572</v>
      </c>
      <c r="C22191" s="17">
        <v>1.0</v>
      </c>
      <c r="D22191" s="17">
        <v>3569626.0</v>
      </c>
      <c r="E22191" s="17">
        <v>3569626.0</v>
      </c>
      <c r="F22191" s="17">
        <v>3569626.0</v>
      </c>
      <c r="G22191" s="17">
        <v>3569626.0</v>
      </c>
      <c r="H22191" s="17">
        <v>3569626.0</v>
      </c>
    </row>
    <row r="22192">
      <c r="A22192" s="7" t="s">
        <v>43571</v>
      </c>
      <c r="B22192" s="17" t="s">
        <v>43572</v>
      </c>
      <c r="C22192" s="17">
        <v>1.0</v>
      </c>
      <c r="D22192" s="17">
        <v>3569626.0</v>
      </c>
      <c r="E22192" s="17">
        <v>3569626.0</v>
      </c>
      <c r="F22192" s="17">
        <v>3569626.0</v>
      </c>
      <c r="G22192" s="17">
        <v>3569626.0</v>
      </c>
      <c r="H22192" s="17">
        <v>3569626.0</v>
      </c>
    </row>
    <row r="22193">
      <c r="A22193" s="7" t="s">
        <v>43573</v>
      </c>
      <c r="B22193" s="17" t="s">
        <v>43574</v>
      </c>
      <c r="C22193" s="17">
        <v>1.0</v>
      </c>
      <c r="D22193" s="17">
        <v>2899249.0</v>
      </c>
      <c r="E22193" s="17">
        <v>2899249.0</v>
      </c>
      <c r="F22193" s="17">
        <v>2899249.0</v>
      </c>
      <c r="G22193" s="17">
        <v>2899249.0</v>
      </c>
      <c r="H22193" s="17">
        <v>2899249.0</v>
      </c>
    </row>
    <row r="22194">
      <c r="A22194" s="7" t="s">
        <v>43573</v>
      </c>
      <c r="B22194" s="17" t="s">
        <v>43574</v>
      </c>
      <c r="C22194" s="17">
        <v>1.0</v>
      </c>
      <c r="D22194" s="17">
        <v>2899249.0</v>
      </c>
      <c r="E22194" s="17">
        <v>2899249.0</v>
      </c>
      <c r="F22194" s="17">
        <v>2899249.0</v>
      </c>
      <c r="G22194" s="17">
        <v>2899249.0</v>
      </c>
      <c r="H22194" s="17">
        <v>2899249.0</v>
      </c>
    </row>
    <row r="22195">
      <c r="A22195" s="7" t="s">
        <v>43575</v>
      </c>
      <c r="B22195" s="17" t="s">
        <v>43576</v>
      </c>
      <c r="C22195" s="17">
        <v>1.0</v>
      </c>
      <c r="D22195" s="17">
        <v>7741437.0</v>
      </c>
      <c r="E22195" s="17">
        <v>7741437.0</v>
      </c>
      <c r="F22195" s="17">
        <v>7741437.0</v>
      </c>
      <c r="G22195" s="17">
        <v>7741437.0</v>
      </c>
      <c r="H22195" s="17">
        <v>7741437.0</v>
      </c>
    </row>
    <row r="22196">
      <c r="A22196" s="7" t="s">
        <v>43575</v>
      </c>
      <c r="B22196" s="17" t="s">
        <v>43576</v>
      </c>
      <c r="C22196" s="17">
        <v>1.0</v>
      </c>
      <c r="D22196" s="17">
        <v>7741437.0</v>
      </c>
      <c r="E22196" s="17">
        <v>7741437.0</v>
      </c>
      <c r="F22196" s="17">
        <v>7741437.0</v>
      </c>
      <c r="G22196" s="17">
        <v>7741437.0</v>
      </c>
      <c r="H22196" s="17">
        <v>7741437.0</v>
      </c>
    </row>
    <row r="22197">
      <c r="A22197" s="7" t="s">
        <v>43577</v>
      </c>
      <c r="B22197" s="17" t="s">
        <v>43578</v>
      </c>
      <c r="C22197" s="17">
        <v>4.0</v>
      </c>
      <c r="D22197" s="17">
        <v>9699193.0</v>
      </c>
      <c r="E22197" s="17">
        <v>2418829.0</v>
      </c>
      <c r="F22197" s="17">
        <v>4296000.0</v>
      </c>
      <c r="G22197" s="17">
        <v>1.0374988E7</v>
      </c>
      <c r="H22197" s="17">
        <v>2.1706955E7</v>
      </c>
    </row>
    <row r="22198">
      <c r="A22198" s="7" t="s">
        <v>43577</v>
      </c>
      <c r="B22198" s="17" t="s">
        <v>43578</v>
      </c>
      <c r="C22198" s="17">
        <v>4.0</v>
      </c>
      <c r="D22198" s="17">
        <v>9699193.0</v>
      </c>
      <c r="E22198" s="17">
        <v>2418829.0</v>
      </c>
      <c r="F22198" s="17">
        <v>4296000.0</v>
      </c>
      <c r="G22198" s="17">
        <v>1.0374988E7</v>
      </c>
      <c r="H22198" s="17">
        <v>2.1706955E7</v>
      </c>
    </row>
    <row r="22199">
      <c r="A22199" s="7" t="s">
        <v>43579</v>
      </c>
      <c r="B22199" s="17" t="s">
        <v>43580</v>
      </c>
      <c r="C22199" s="17">
        <v>1.0</v>
      </c>
      <c r="D22199" s="17">
        <v>4.9921739E7</v>
      </c>
      <c r="E22199" s="17">
        <v>4.9921739E7</v>
      </c>
      <c r="F22199" s="17">
        <v>4.9921739E7</v>
      </c>
      <c r="G22199" s="17">
        <v>4.9921739E7</v>
      </c>
      <c r="H22199" s="17">
        <v>4.9921739E7</v>
      </c>
    </row>
    <row r="22200">
      <c r="A22200" s="7" t="s">
        <v>43579</v>
      </c>
      <c r="B22200" s="17" t="s">
        <v>43580</v>
      </c>
      <c r="C22200" s="17">
        <v>1.0</v>
      </c>
      <c r="D22200" s="17">
        <v>4.9921739E7</v>
      </c>
      <c r="E22200" s="17">
        <v>4.9921739E7</v>
      </c>
      <c r="F22200" s="17">
        <v>4.9921739E7</v>
      </c>
      <c r="G22200" s="17">
        <v>4.9921739E7</v>
      </c>
      <c r="H22200" s="17">
        <v>4.9921739E7</v>
      </c>
    </row>
    <row r="22201">
      <c r="A22201" s="7" t="s">
        <v>43581</v>
      </c>
      <c r="B22201" s="17" t="s">
        <v>43582</v>
      </c>
      <c r="C22201" s="17">
        <v>2.0</v>
      </c>
      <c r="D22201" s="17">
        <v>6883217.5</v>
      </c>
      <c r="E22201" s="17">
        <v>6619242.0</v>
      </c>
      <c r="F22201" s="17">
        <v>6619242.0</v>
      </c>
      <c r="G22201" s="17">
        <v>7147193.0</v>
      </c>
      <c r="H22201" s="17">
        <v>7147193.0</v>
      </c>
    </row>
    <row r="22202">
      <c r="A22202" s="7" t="s">
        <v>43581</v>
      </c>
      <c r="B22202" s="17" t="s">
        <v>43582</v>
      </c>
      <c r="C22202" s="17">
        <v>2.0</v>
      </c>
      <c r="D22202" s="17">
        <v>6883217.5</v>
      </c>
      <c r="E22202" s="17">
        <v>6619242.0</v>
      </c>
      <c r="F22202" s="17">
        <v>6619242.0</v>
      </c>
      <c r="G22202" s="17">
        <v>7147193.0</v>
      </c>
      <c r="H22202" s="17">
        <v>7147193.0</v>
      </c>
    </row>
    <row r="22203">
      <c r="A22203" s="7" t="s">
        <v>43583</v>
      </c>
      <c r="B22203" s="17" t="s">
        <v>43584</v>
      </c>
      <c r="C22203" s="17">
        <v>1.0</v>
      </c>
      <c r="D22203" s="17">
        <v>2137266.0</v>
      </c>
      <c r="E22203" s="17">
        <v>2137266.0</v>
      </c>
      <c r="F22203" s="17">
        <v>2137266.0</v>
      </c>
      <c r="G22203" s="17">
        <v>2137266.0</v>
      </c>
      <c r="H22203" s="17">
        <v>2137266.0</v>
      </c>
    </row>
    <row r="22204">
      <c r="A22204" s="7" t="s">
        <v>43583</v>
      </c>
      <c r="B22204" s="17" t="s">
        <v>43584</v>
      </c>
      <c r="C22204" s="17">
        <v>1.0</v>
      </c>
      <c r="D22204" s="17">
        <v>2137266.0</v>
      </c>
      <c r="E22204" s="17">
        <v>2137266.0</v>
      </c>
      <c r="F22204" s="17">
        <v>2137266.0</v>
      </c>
      <c r="G22204" s="17">
        <v>2137266.0</v>
      </c>
      <c r="H22204" s="17">
        <v>2137266.0</v>
      </c>
    </row>
    <row r="22205">
      <c r="A22205" s="7" t="s">
        <v>43585</v>
      </c>
      <c r="B22205" s="17" t="s">
        <v>43586</v>
      </c>
      <c r="C22205" s="17">
        <v>1.0</v>
      </c>
      <c r="D22205" s="17">
        <v>4352816.0</v>
      </c>
      <c r="E22205" s="17">
        <v>4352816.0</v>
      </c>
      <c r="F22205" s="17">
        <v>4352816.0</v>
      </c>
      <c r="G22205" s="17">
        <v>4352816.0</v>
      </c>
      <c r="H22205" s="17">
        <v>4352816.0</v>
      </c>
    </row>
    <row r="22206">
      <c r="A22206" s="7" t="s">
        <v>43585</v>
      </c>
      <c r="B22206" s="17" t="s">
        <v>43586</v>
      </c>
      <c r="C22206" s="17">
        <v>1.0</v>
      </c>
      <c r="D22206" s="17">
        <v>4352816.0</v>
      </c>
      <c r="E22206" s="17">
        <v>4352816.0</v>
      </c>
      <c r="F22206" s="17">
        <v>4352816.0</v>
      </c>
      <c r="G22206" s="17">
        <v>4352816.0</v>
      </c>
      <c r="H22206" s="17">
        <v>4352816.0</v>
      </c>
    </row>
    <row r="22207">
      <c r="A22207" s="7" t="s">
        <v>43587</v>
      </c>
      <c r="B22207" s="17" t="s">
        <v>43588</v>
      </c>
      <c r="C22207" s="17">
        <v>1.0</v>
      </c>
      <c r="D22207" s="17">
        <v>1914982.0</v>
      </c>
      <c r="E22207" s="17">
        <v>1914982.0</v>
      </c>
      <c r="F22207" s="17">
        <v>1914982.0</v>
      </c>
      <c r="G22207" s="17">
        <v>1914982.0</v>
      </c>
      <c r="H22207" s="17">
        <v>1914982.0</v>
      </c>
    </row>
    <row r="22208">
      <c r="A22208" s="7" t="s">
        <v>43587</v>
      </c>
      <c r="B22208" s="17" t="s">
        <v>43588</v>
      </c>
      <c r="C22208" s="17">
        <v>1.0</v>
      </c>
      <c r="D22208" s="17">
        <v>1914982.0</v>
      </c>
      <c r="E22208" s="17">
        <v>1914982.0</v>
      </c>
      <c r="F22208" s="17">
        <v>1914982.0</v>
      </c>
      <c r="G22208" s="17">
        <v>1914982.0</v>
      </c>
      <c r="H22208" s="17">
        <v>1914982.0</v>
      </c>
    </row>
    <row r="22209">
      <c r="A22209" s="7" t="s">
        <v>43589</v>
      </c>
      <c r="B22209" s="17" t="s">
        <v>43590</v>
      </c>
      <c r="C22209" s="17">
        <v>7.0</v>
      </c>
      <c r="D22209" s="17">
        <v>1.030478343E7</v>
      </c>
      <c r="E22209" s="17">
        <v>2932048.0</v>
      </c>
      <c r="F22209" s="17">
        <v>4387550.0</v>
      </c>
      <c r="G22209" s="17">
        <v>1.697657E7</v>
      </c>
      <c r="H22209" s="17">
        <v>3.766384E7</v>
      </c>
    </row>
    <row r="22210">
      <c r="A22210" s="7" t="s">
        <v>43589</v>
      </c>
      <c r="B22210" s="17" t="s">
        <v>43590</v>
      </c>
      <c r="C22210" s="17">
        <v>7.0</v>
      </c>
      <c r="D22210" s="17">
        <v>1.030478343E7</v>
      </c>
      <c r="E22210" s="17">
        <v>2932048.0</v>
      </c>
      <c r="F22210" s="17">
        <v>4387550.0</v>
      </c>
      <c r="G22210" s="17">
        <v>1.697657E7</v>
      </c>
      <c r="H22210" s="17">
        <v>3.766384E7</v>
      </c>
    </row>
    <row r="22211">
      <c r="A22211" s="7" t="s">
        <v>43591</v>
      </c>
      <c r="B22211" s="17" t="s">
        <v>43592</v>
      </c>
      <c r="C22211" s="17">
        <v>1.0</v>
      </c>
      <c r="D22211" s="17">
        <v>1690900.0</v>
      </c>
      <c r="E22211" s="17">
        <v>1690900.0</v>
      </c>
      <c r="F22211" s="17">
        <v>1690900.0</v>
      </c>
      <c r="G22211" s="17">
        <v>1690900.0</v>
      </c>
      <c r="H22211" s="17">
        <v>1690900.0</v>
      </c>
    </row>
    <row r="22212">
      <c r="A22212" s="7" t="s">
        <v>43591</v>
      </c>
      <c r="B22212" s="17" t="s">
        <v>43592</v>
      </c>
      <c r="C22212" s="17">
        <v>1.0</v>
      </c>
      <c r="D22212" s="17">
        <v>1690900.0</v>
      </c>
      <c r="E22212" s="17">
        <v>1690900.0</v>
      </c>
      <c r="F22212" s="17">
        <v>1690900.0</v>
      </c>
      <c r="G22212" s="17">
        <v>1690900.0</v>
      </c>
      <c r="H22212" s="17">
        <v>1690900.0</v>
      </c>
    </row>
    <row r="22213">
      <c r="A22213" s="7" t="s">
        <v>43593</v>
      </c>
      <c r="B22213" s="17" t="s">
        <v>43594</v>
      </c>
      <c r="C22213" s="17">
        <v>1.0</v>
      </c>
      <c r="D22213" s="17">
        <v>7183686.0</v>
      </c>
      <c r="E22213" s="17">
        <v>7183686.0</v>
      </c>
      <c r="F22213" s="17">
        <v>7183686.0</v>
      </c>
      <c r="G22213" s="17">
        <v>7183686.0</v>
      </c>
      <c r="H22213" s="17">
        <v>7183686.0</v>
      </c>
    </row>
    <row r="22214">
      <c r="A22214" s="7" t="s">
        <v>43593</v>
      </c>
      <c r="B22214" s="17" t="s">
        <v>43594</v>
      </c>
      <c r="C22214" s="17">
        <v>1.0</v>
      </c>
      <c r="D22214" s="17">
        <v>7183686.0</v>
      </c>
      <c r="E22214" s="17">
        <v>7183686.0</v>
      </c>
      <c r="F22214" s="17">
        <v>7183686.0</v>
      </c>
      <c r="G22214" s="17">
        <v>7183686.0</v>
      </c>
      <c r="H22214" s="17">
        <v>7183686.0</v>
      </c>
    </row>
    <row r="22215">
      <c r="A22215" s="7" t="s">
        <v>43595</v>
      </c>
      <c r="B22215" s="17" t="s">
        <v>43596</v>
      </c>
      <c r="C22215" s="17">
        <v>1.0</v>
      </c>
      <c r="D22215" s="17">
        <v>6954493.0</v>
      </c>
      <c r="E22215" s="17">
        <v>6954493.0</v>
      </c>
      <c r="F22215" s="17">
        <v>6954493.0</v>
      </c>
      <c r="G22215" s="17">
        <v>6954493.0</v>
      </c>
      <c r="H22215" s="17">
        <v>6954493.0</v>
      </c>
    </row>
    <row r="22216">
      <c r="A22216" s="7" t="s">
        <v>43595</v>
      </c>
      <c r="B22216" s="17" t="s">
        <v>43596</v>
      </c>
      <c r="C22216" s="17">
        <v>1.0</v>
      </c>
      <c r="D22216" s="17">
        <v>6954493.0</v>
      </c>
      <c r="E22216" s="17">
        <v>6954493.0</v>
      </c>
      <c r="F22216" s="17">
        <v>6954493.0</v>
      </c>
      <c r="G22216" s="17">
        <v>6954493.0</v>
      </c>
      <c r="H22216" s="17">
        <v>6954493.0</v>
      </c>
    </row>
    <row r="22217">
      <c r="A22217" s="7" t="s">
        <v>43597</v>
      </c>
      <c r="B22217" s="17" t="s">
        <v>43598</v>
      </c>
      <c r="C22217" s="17">
        <v>1.0</v>
      </c>
      <c r="D22217" s="17">
        <v>2768034.0</v>
      </c>
      <c r="E22217" s="17">
        <v>2768034.0</v>
      </c>
      <c r="F22217" s="17">
        <v>2768034.0</v>
      </c>
      <c r="G22217" s="17">
        <v>2768034.0</v>
      </c>
      <c r="H22217" s="17">
        <v>2768034.0</v>
      </c>
    </row>
    <row r="22218">
      <c r="A22218" s="7" t="s">
        <v>43597</v>
      </c>
      <c r="B22218" s="17" t="s">
        <v>43598</v>
      </c>
      <c r="C22218" s="17">
        <v>1.0</v>
      </c>
      <c r="D22218" s="17">
        <v>2768034.0</v>
      </c>
      <c r="E22218" s="17">
        <v>2768034.0</v>
      </c>
      <c r="F22218" s="17">
        <v>2768034.0</v>
      </c>
      <c r="G22218" s="17">
        <v>2768034.0</v>
      </c>
      <c r="H22218" s="17">
        <v>2768034.0</v>
      </c>
    </row>
    <row r="22219">
      <c r="A22219" s="7" t="s">
        <v>43599</v>
      </c>
      <c r="B22219" s="17" t="s">
        <v>43600</v>
      </c>
      <c r="C22219" s="17">
        <v>1.0</v>
      </c>
      <c r="D22219" s="17">
        <v>1853127.0</v>
      </c>
      <c r="E22219" s="17">
        <v>1853127.0</v>
      </c>
      <c r="F22219" s="17">
        <v>1853127.0</v>
      </c>
      <c r="G22219" s="17">
        <v>1853127.0</v>
      </c>
      <c r="H22219" s="17">
        <v>1853127.0</v>
      </c>
    </row>
    <row r="22220">
      <c r="A22220" s="7" t="s">
        <v>43599</v>
      </c>
      <c r="B22220" s="17" t="s">
        <v>43600</v>
      </c>
      <c r="C22220" s="17">
        <v>1.0</v>
      </c>
      <c r="D22220" s="17">
        <v>1853127.0</v>
      </c>
      <c r="E22220" s="17">
        <v>1853127.0</v>
      </c>
      <c r="F22220" s="17">
        <v>1853127.0</v>
      </c>
      <c r="G22220" s="17">
        <v>1853127.0</v>
      </c>
      <c r="H22220" s="17">
        <v>1853127.0</v>
      </c>
    </row>
    <row r="22221">
      <c r="A22221" s="7" t="s">
        <v>43601</v>
      </c>
      <c r="B22221" s="17" t="s">
        <v>43602</v>
      </c>
      <c r="C22221" s="17">
        <v>2.0</v>
      </c>
      <c r="D22221" s="17">
        <v>4924125.0</v>
      </c>
      <c r="E22221" s="17">
        <v>3170785.0</v>
      </c>
      <c r="F22221" s="17">
        <v>3170785.0</v>
      </c>
      <c r="G22221" s="17">
        <v>6677465.0</v>
      </c>
      <c r="H22221" s="17">
        <v>6677465.0</v>
      </c>
    </row>
    <row r="22222">
      <c r="A22222" s="7" t="s">
        <v>43601</v>
      </c>
      <c r="B22222" s="17" t="s">
        <v>43602</v>
      </c>
      <c r="C22222" s="17">
        <v>2.0</v>
      </c>
      <c r="D22222" s="17">
        <v>4924125.0</v>
      </c>
      <c r="E22222" s="17">
        <v>3170785.0</v>
      </c>
      <c r="F22222" s="17">
        <v>3170785.0</v>
      </c>
      <c r="G22222" s="17">
        <v>6677465.0</v>
      </c>
      <c r="H22222" s="17">
        <v>6677465.0</v>
      </c>
    </row>
    <row r="22223">
      <c r="A22223" s="7" t="s">
        <v>43603</v>
      </c>
      <c r="B22223" s="17" t="s">
        <v>43604</v>
      </c>
      <c r="C22223" s="17">
        <v>1.0</v>
      </c>
      <c r="D22223" s="17">
        <v>6241495.0</v>
      </c>
      <c r="E22223" s="17">
        <v>6241495.0</v>
      </c>
      <c r="F22223" s="17">
        <v>6241495.0</v>
      </c>
      <c r="G22223" s="17">
        <v>6241495.0</v>
      </c>
      <c r="H22223" s="17">
        <v>6241495.0</v>
      </c>
    </row>
    <row r="22224">
      <c r="A22224" s="7" t="s">
        <v>43603</v>
      </c>
      <c r="B22224" s="17" t="s">
        <v>43604</v>
      </c>
      <c r="C22224" s="17">
        <v>1.0</v>
      </c>
      <c r="D22224" s="17">
        <v>6241495.0</v>
      </c>
      <c r="E22224" s="17">
        <v>6241495.0</v>
      </c>
      <c r="F22224" s="17">
        <v>6241495.0</v>
      </c>
      <c r="G22224" s="17">
        <v>6241495.0</v>
      </c>
      <c r="H22224" s="17">
        <v>6241495.0</v>
      </c>
    </row>
    <row r="22225">
      <c r="A22225" s="7" t="s">
        <v>43605</v>
      </c>
      <c r="B22225" s="17" t="s">
        <v>43606</v>
      </c>
      <c r="C22225" s="17">
        <v>4.0</v>
      </c>
      <c r="D22225" s="17">
        <v>1.204278225E7</v>
      </c>
      <c r="E22225" s="17">
        <v>1813700.0</v>
      </c>
      <c r="F22225" s="17">
        <v>4513600.0</v>
      </c>
      <c r="G22225" s="17">
        <v>1.4307432E7</v>
      </c>
      <c r="H22225" s="17">
        <v>2.7536397E7</v>
      </c>
    </row>
    <row r="22226">
      <c r="A22226" s="7" t="s">
        <v>43605</v>
      </c>
      <c r="B22226" s="17" t="s">
        <v>43606</v>
      </c>
      <c r="C22226" s="17">
        <v>4.0</v>
      </c>
      <c r="D22226" s="17">
        <v>1.204278225E7</v>
      </c>
      <c r="E22226" s="17">
        <v>1813700.0</v>
      </c>
      <c r="F22226" s="17">
        <v>4513600.0</v>
      </c>
      <c r="G22226" s="17">
        <v>1.4307432E7</v>
      </c>
      <c r="H22226" s="17">
        <v>2.7536397E7</v>
      </c>
    </row>
    <row r="22227">
      <c r="A22227" s="7" t="s">
        <v>43607</v>
      </c>
      <c r="B22227" s="17" t="s">
        <v>43608</v>
      </c>
      <c r="C22227" s="17">
        <v>2.0</v>
      </c>
      <c r="D22227" s="17">
        <v>4107735.0</v>
      </c>
      <c r="E22227" s="17">
        <v>3069985.0</v>
      </c>
      <c r="F22227" s="17">
        <v>3069985.0</v>
      </c>
      <c r="G22227" s="17">
        <v>5145485.0</v>
      </c>
      <c r="H22227" s="17">
        <v>5145485.0</v>
      </c>
    </row>
    <row r="22228">
      <c r="A22228" s="7" t="s">
        <v>43607</v>
      </c>
      <c r="B22228" s="17" t="s">
        <v>43608</v>
      </c>
      <c r="C22228" s="17">
        <v>2.0</v>
      </c>
      <c r="D22228" s="17">
        <v>4107735.0</v>
      </c>
      <c r="E22228" s="17">
        <v>3069985.0</v>
      </c>
      <c r="F22228" s="17">
        <v>3069985.0</v>
      </c>
      <c r="G22228" s="17">
        <v>5145485.0</v>
      </c>
      <c r="H22228" s="17">
        <v>5145485.0</v>
      </c>
    </row>
    <row r="22229">
      <c r="A22229" s="7" t="s">
        <v>43609</v>
      </c>
      <c r="B22229" s="17" t="s">
        <v>43610</v>
      </c>
      <c r="C22229" s="17">
        <v>1.0</v>
      </c>
      <c r="D22229" s="17">
        <v>3577145.0</v>
      </c>
      <c r="E22229" s="17">
        <v>3577145.0</v>
      </c>
      <c r="F22229" s="17">
        <v>3577145.0</v>
      </c>
      <c r="G22229" s="17">
        <v>3577145.0</v>
      </c>
      <c r="H22229" s="17">
        <v>3577145.0</v>
      </c>
    </row>
    <row r="22230">
      <c r="A22230" s="7" t="s">
        <v>43609</v>
      </c>
      <c r="B22230" s="17" t="s">
        <v>43610</v>
      </c>
      <c r="C22230" s="17">
        <v>1.0</v>
      </c>
      <c r="D22230" s="17">
        <v>3577145.0</v>
      </c>
      <c r="E22230" s="17">
        <v>3577145.0</v>
      </c>
      <c r="F22230" s="17">
        <v>3577145.0</v>
      </c>
      <c r="G22230" s="17">
        <v>3577145.0</v>
      </c>
      <c r="H22230" s="17">
        <v>3577145.0</v>
      </c>
    </row>
    <row r="22231">
      <c r="A22231" s="7" t="s">
        <v>43611</v>
      </c>
      <c r="B22231" s="17" t="s">
        <v>43612</v>
      </c>
      <c r="C22231" s="17">
        <v>3.0</v>
      </c>
      <c r="D22231" s="17">
        <v>5440199.333</v>
      </c>
      <c r="E22231" s="17">
        <v>3973188.0</v>
      </c>
      <c r="F22231" s="17">
        <v>5486283.0</v>
      </c>
      <c r="G22231" s="17">
        <v>6861127.0</v>
      </c>
      <c r="H22231" s="17">
        <v>6861127.0</v>
      </c>
    </row>
    <row r="22232">
      <c r="A22232" s="7" t="s">
        <v>43611</v>
      </c>
      <c r="B22232" s="17" t="s">
        <v>43612</v>
      </c>
      <c r="C22232" s="17">
        <v>3.0</v>
      </c>
      <c r="D22232" s="17">
        <v>5440199.333</v>
      </c>
      <c r="E22232" s="17">
        <v>3973188.0</v>
      </c>
      <c r="F22232" s="17">
        <v>5486283.0</v>
      </c>
      <c r="G22232" s="17">
        <v>6861127.0</v>
      </c>
      <c r="H22232" s="17">
        <v>6861127.0</v>
      </c>
    </row>
    <row r="22233">
      <c r="A22233" s="7" t="s">
        <v>43613</v>
      </c>
      <c r="B22233" s="17" t="s">
        <v>43614</v>
      </c>
      <c r="C22233" s="17">
        <v>5.0</v>
      </c>
      <c r="D22233" s="17">
        <v>5321317.4</v>
      </c>
      <c r="E22233" s="17">
        <v>3970162.0</v>
      </c>
      <c r="F22233" s="17">
        <v>4488520.0</v>
      </c>
      <c r="G22233" s="17">
        <v>4534665.0</v>
      </c>
      <c r="H22233" s="17">
        <v>9838107.0</v>
      </c>
    </row>
    <row r="22234">
      <c r="A22234" s="7" t="s">
        <v>43613</v>
      </c>
      <c r="B22234" s="17" t="s">
        <v>43614</v>
      </c>
      <c r="C22234" s="17">
        <v>5.0</v>
      </c>
      <c r="D22234" s="17">
        <v>5321317.4</v>
      </c>
      <c r="E22234" s="17">
        <v>3970162.0</v>
      </c>
      <c r="F22234" s="17">
        <v>4488520.0</v>
      </c>
      <c r="G22234" s="17">
        <v>4534665.0</v>
      </c>
      <c r="H22234" s="17">
        <v>9838107.0</v>
      </c>
    </row>
    <row r="22235">
      <c r="A22235" s="7" t="s">
        <v>43615</v>
      </c>
      <c r="B22235" s="17" t="s">
        <v>43616</v>
      </c>
      <c r="C22235" s="17">
        <v>6.0</v>
      </c>
      <c r="D22235" s="17">
        <v>4462314.833</v>
      </c>
      <c r="E22235" s="17">
        <v>2355008.0</v>
      </c>
      <c r="F22235" s="17">
        <v>3383000.0</v>
      </c>
      <c r="G22235" s="17">
        <v>3974662.0</v>
      </c>
      <c r="H22235" s="17">
        <v>1.2567412E7</v>
      </c>
    </row>
    <row r="22236">
      <c r="A22236" s="7" t="s">
        <v>43615</v>
      </c>
      <c r="B22236" s="17" t="s">
        <v>43616</v>
      </c>
      <c r="C22236" s="17">
        <v>6.0</v>
      </c>
      <c r="D22236" s="17">
        <v>4462314.833</v>
      </c>
      <c r="E22236" s="17">
        <v>2355008.0</v>
      </c>
      <c r="F22236" s="17">
        <v>3383000.0</v>
      </c>
      <c r="G22236" s="17">
        <v>3974662.0</v>
      </c>
      <c r="H22236" s="17">
        <v>1.2567412E7</v>
      </c>
    </row>
    <row r="22237">
      <c r="A22237" s="7" t="s">
        <v>43617</v>
      </c>
      <c r="B22237" s="17" t="s">
        <v>43618</v>
      </c>
      <c r="C22237" s="17">
        <v>3.0</v>
      </c>
      <c r="D22237" s="17">
        <v>5456776.667</v>
      </c>
      <c r="E22237" s="17">
        <v>3248513.0</v>
      </c>
      <c r="F22237" s="17">
        <v>3896533.0</v>
      </c>
      <c r="G22237" s="17">
        <v>9225284.0</v>
      </c>
      <c r="H22237" s="17">
        <v>9225284.0</v>
      </c>
    </row>
    <row r="22238">
      <c r="A22238" s="7" t="s">
        <v>43617</v>
      </c>
      <c r="B22238" s="17" t="s">
        <v>43618</v>
      </c>
      <c r="C22238" s="17">
        <v>3.0</v>
      </c>
      <c r="D22238" s="17">
        <v>5456776.667</v>
      </c>
      <c r="E22238" s="17">
        <v>3248513.0</v>
      </c>
      <c r="F22238" s="17">
        <v>3896533.0</v>
      </c>
      <c r="G22238" s="17">
        <v>9225284.0</v>
      </c>
      <c r="H22238" s="17">
        <v>9225284.0</v>
      </c>
    </row>
    <row r="22239">
      <c r="A22239" s="7" t="s">
        <v>43619</v>
      </c>
      <c r="B22239" s="17" t="s">
        <v>43620</v>
      </c>
      <c r="C22239" s="17">
        <v>11.0</v>
      </c>
      <c r="D22239" s="17">
        <v>5116523.0</v>
      </c>
      <c r="E22239" s="17">
        <v>2465035.0</v>
      </c>
      <c r="F22239" s="17">
        <v>2767500.0</v>
      </c>
      <c r="G22239" s="17">
        <v>6978370.0</v>
      </c>
      <c r="H22239" s="17">
        <v>8396000.0</v>
      </c>
    </row>
    <row r="22240">
      <c r="A22240" s="7" t="s">
        <v>43619</v>
      </c>
      <c r="B22240" s="17" t="s">
        <v>43620</v>
      </c>
      <c r="C22240" s="17">
        <v>11.0</v>
      </c>
      <c r="D22240" s="17">
        <v>5116523.0</v>
      </c>
      <c r="E22240" s="17">
        <v>2465035.0</v>
      </c>
      <c r="F22240" s="17">
        <v>2767500.0</v>
      </c>
      <c r="G22240" s="17">
        <v>6978370.0</v>
      </c>
      <c r="H22240" s="17">
        <v>8396000.0</v>
      </c>
    </row>
    <row r="22241">
      <c r="A22241" s="7" t="s">
        <v>43621</v>
      </c>
      <c r="B22241" s="17" t="s">
        <v>43622</v>
      </c>
      <c r="C22241" s="17">
        <v>2.0</v>
      </c>
      <c r="D22241" s="17">
        <v>3745108.5</v>
      </c>
      <c r="E22241" s="17">
        <v>2123781.0</v>
      </c>
      <c r="F22241" s="17">
        <v>2123781.0</v>
      </c>
      <c r="G22241" s="17">
        <v>5366436.0</v>
      </c>
      <c r="H22241" s="17">
        <v>5366436.0</v>
      </c>
    </row>
    <row r="22242">
      <c r="A22242" s="7" t="s">
        <v>43621</v>
      </c>
      <c r="B22242" s="17" t="s">
        <v>43622</v>
      </c>
      <c r="C22242" s="17">
        <v>2.0</v>
      </c>
      <c r="D22242" s="17">
        <v>3745108.5</v>
      </c>
      <c r="E22242" s="17">
        <v>2123781.0</v>
      </c>
      <c r="F22242" s="17">
        <v>2123781.0</v>
      </c>
      <c r="G22242" s="17">
        <v>5366436.0</v>
      </c>
      <c r="H22242" s="17">
        <v>5366436.0</v>
      </c>
    </row>
    <row r="22243">
      <c r="A22243" s="7" t="s">
        <v>43623</v>
      </c>
      <c r="B22243" s="17" t="s">
        <v>43624</v>
      </c>
      <c r="C22243" s="17">
        <v>1.0</v>
      </c>
      <c r="D22243" s="17">
        <v>1.292345E7</v>
      </c>
      <c r="E22243" s="17">
        <v>1.292345E7</v>
      </c>
      <c r="F22243" s="17">
        <v>1.292345E7</v>
      </c>
      <c r="G22243" s="17">
        <v>1.292345E7</v>
      </c>
      <c r="H22243" s="17">
        <v>1.292345E7</v>
      </c>
    </row>
    <row r="22244">
      <c r="A22244" s="7" t="s">
        <v>43623</v>
      </c>
      <c r="B22244" s="17" t="s">
        <v>43624</v>
      </c>
      <c r="C22244" s="17">
        <v>1.0</v>
      </c>
      <c r="D22244" s="17">
        <v>1.292345E7</v>
      </c>
      <c r="E22244" s="17">
        <v>1.292345E7</v>
      </c>
      <c r="F22244" s="17">
        <v>1.292345E7</v>
      </c>
      <c r="G22244" s="17">
        <v>1.292345E7</v>
      </c>
      <c r="H22244" s="17">
        <v>1.292345E7</v>
      </c>
    </row>
    <row r="22245">
      <c r="A22245" s="7" t="s">
        <v>43625</v>
      </c>
      <c r="B22245" s="17" t="s">
        <v>43626</v>
      </c>
      <c r="C22245" s="17">
        <v>1.0</v>
      </c>
      <c r="D22245" s="17">
        <v>3263464.0</v>
      </c>
      <c r="E22245" s="17">
        <v>3263464.0</v>
      </c>
      <c r="F22245" s="17">
        <v>3263464.0</v>
      </c>
      <c r="G22245" s="17">
        <v>3263464.0</v>
      </c>
      <c r="H22245" s="17">
        <v>3263464.0</v>
      </c>
    </row>
    <row r="22246">
      <c r="A22246" s="7" t="s">
        <v>43625</v>
      </c>
      <c r="B22246" s="17" t="s">
        <v>43626</v>
      </c>
      <c r="C22246" s="17">
        <v>1.0</v>
      </c>
      <c r="D22246" s="17">
        <v>3263464.0</v>
      </c>
      <c r="E22246" s="17">
        <v>3263464.0</v>
      </c>
      <c r="F22246" s="17">
        <v>3263464.0</v>
      </c>
      <c r="G22246" s="17">
        <v>3263464.0</v>
      </c>
      <c r="H22246" s="17">
        <v>3263464.0</v>
      </c>
    </row>
    <row r="22247">
      <c r="A22247" s="7" t="s">
        <v>43627</v>
      </c>
      <c r="B22247" s="17" t="s">
        <v>43628</v>
      </c>
      <c r="C22247" s="17">
        <v>1.0</v>
      </c>
      <c r="D22247" s="17">
        <v>2279626.0</v>
      </c>
      <c r="E22247" s="17">
        <v>2279626.0</v>
      </c>
      <c r="F22247" s="17">
        <v>2279626.0</v>
      </c>
      <c r="G22247" s="17">
        <v>2279626.0</v>
      </c>
      <c r="H22247" s="17">
        <v>2279626.0</v>
      </c>
    </row>
    <row r="22248">
      <c r="A22248" s="7" t="s">
        <v>43627</v>
      </c>
      <c r="B22248" s="17" t="s">
        <v>43628</v>
      </c>
      <c r="C22248" s="17">
        <v>1.0</v>
      </c>
      <c r="D22248" s="17">
        <v>2279626.0</v>
      </c>
      <c r="E22248" s="17">
        <v>2279626.0</v>
      </c>
      <c r="F22248" s="17">
        <v>2279626.0</v>
      </c>
      <c r="G22248" s="17">
        <v>2279626.0</v>
      </c>
      <c r="H22248" s="17">
        <v>2279626.0</v>
      </c>
    </row>
    <row r="22249">
      <c r="A22249" s="7" t="s">
        <v>43629</v>
      </c>
      <c r="B22249" s="17" t="s">
        <v>43630</v>
      </c>
      <c r="C22249" s="17">
        <v>1.0</v>
      </c>
      <c r="D22249" s="17">
        <v>8913980.0</v>
      </c>
      <c r="E22249" s="17">
        <v>8913980.0</v>
      </c>
      <c r="F22249" s="17">
        <v>8913980.0</v>
      </c>
      <c r="G22249" s="17">
        <v>8913980.0</v>
      </c>
      <c r="H22249" s="17">
        <v>8913980.0</v>
      </c>
    </row>
    <row r="22250">
      <c r="A22250" s="7" t="s">
        <v>43629</v>
      </c>
      <c r="B22250" s="17" t="s">
        <v>43630</v>
      </c>
      <c r="C22250" s="17">
        <v>1.0</v>
      </c>
      <c r="D22250" s="17">
        <v>8913980.0</v>
      </c>
      <c r="E22250" s="17">
        <v>8913980.0</v>
      </c>
      <c r="F22250" s="17">
        <v>8913980.0</v>
      </c>
      <c r="G22250" s="17">
        <v>8913980.0</v>
      </c>
      <c r="H22250" s="17">
        <v>8913980.0</v>
      </c>
    </row>
    <row r="22251">
      <c r="A22251" s="7" t="s">
        <v>43631</v>
      </c>
      <c r="B22251" s="17" t="s">
        <v>43632</v>
      </c>
      <c r="C22251" s="17">
        <v>9.0</v>
      </c>
      <c r="D22251" s="17">
        <v>1.147849267E7</v>
      </c>
      <c r="E22251" s="17">
        <v>2582390.0</v>
      </c>
      <c r="F22251" s="17">
        <v>6531521.0</v>
      </c>
      <c r="G22251" s="17">
        <v>1.6681457E7</v>
      </c>
      <c r="H22251" s="17">
        <v>3.9830341E7</v>
      </c>
    </row>
    <row r="22252">
      <c r="A22252" s="7" t="s">
        <v>43631</v>
      </c>
      <c r="B22252" s="17" t="s">
        <v>43632</v>
      </c>
      <c r="C22252" s="17">
        <v>9.0</v>
      </c>
      <c r="D22252" s="17">
        <v>1.147849267E7</v>
      </c>
      <c r="E22252" s="17">
        <v>2582390.0</v>
      </c>
      <c r="F22252" s="17">
        <v>6531521.0</v>
      </c>
      <c r="G22252" s="17">
        <v>1.6681457E7</v>
      </c>
      <c r="H22252" s="17">
        <v>3.9830341E7</v>
      </c>
    </row>
    <row r="22253">
      <c r="A22253" s="7" t="s">
        <v>43633</v>
      </c>
      <c r="B22253" s="17" t="s">
        <v>43634</v>
      </c>
      <c r="C22253" s="17">
        <v>7.0</v>
      </c>
      <c r="D22253" s="17">
        <v>4352452.429</v>
      </c>
      <c r="E22253" s="17">
        <v>2131252.0</v>
      </c>
      <c r="F22253" s="17">
        <v>3430585.0</v>
      </c>
      <c r="G22253" s="17">
        <v>6694120.0</v>
      </c>
      <c r="H22253" s="17">
        <v>7677140.0</v>
      </c>
    </row>
    <row r="22254">
      <c r="A22254" s="7" t="s">
        <v>43633</v>
      </c>
      <c r="B22254" s="17" t="s">
        <v>43634</v>
      </c>
      <c r="C22254" s="17">
        <v>7.0</v>
      </c>
      <c r="D22254" s="17">
        <v>4352452.429</v>
      </c>
      <c r="E22254" s="17">
        <v>2131252.0</v>
      </c>
      <c r="F22254" s="17">
        <v>3430585.0</v>
      </c>
      <c r="G22254" s="17">
        <v>6694120.0</v>
      </c>
      <c r="H22254" s="17">
        <v>7677140.0</v>
      </c>
    </row>
    <row r="22255">
      <c r="A22255" s="7" t="s">
        <v>43635</v>
      </c>
      <c r="B22255" s="17" t="s">
        <v>43636</v>
      </c>
      <c r="C22255" s="17">
        <v>7.0</v>
      </c>
      <c r="D22255" s="17">
        <v>6358331.143</v>
      </c>
      <c r="E22255" s="17">
        <v>2870000.0</v>
      </c>
      <c r="F22255" s="17">
        <v>3722061.0</v>
      </c>
      <c r="G22255" s="17">
        <v>6626600.0</v>
      </c>
      <c r="H22255" s="17">
        <v>1.9846952E7</v>
      </c>
    </row>
    <row r="22256">
      <c r="A22256" s="7" t="s">
        <v>43635</v>
      </c>
      <c r="B22256" s="17" t="s">
        <v>43636</v>
      </c>
      <c r="C22256" s="17">
        <v>7.0</v>
      </c>
      <c r="D22256" s="17">
        <v>6358331.143</v>
      </c>
      <c r="E22256" s="17">
        <v>2870000.0</v>
      </c>
      <c r="F22256" s="17">
        <v>3722061.0</v>
      </c>
      <c r="G22256" s="17">
        <v>6626600.0</v>
      </c>
      <c r="H22256" s="17">
        <v>1.9846952E7</v>
      </c>
    </row>
    <row r="22257">
      <c r="A22257" s="7" t="s">
        <v>43637</v>
      </c>
      <c r="B22257" s="17" t="s">
        <v>43638</v>
      </c>
      <c r="C22257" s="17">
        <v>10.0</v>
      </c>
      <c r="D22257" s="17">
        <v>6770951.0</v>
      </c>
      <c r="E22257" s="17">
        <v>3315023.0</v>
      </c>
      <c r="F22257" s="17">
        <v>4764069.0</v>
      </c>
      <c r="G22257" s="17">
        <v>5653306.0</v>
      </c>
      <c r="H22257" s="17">
        <v>6431785.0</v>
      </c>
    </row>
    <row r="22258">
      <c r="A22258" s="7" t="s">
        <v>43637</v>
      </c>
      <c r="B22258" s="17" t="s">
        <v>43638</v>
      </c>
      <c r="C22258" s="17">
        <v>10.0</v>
      </c>
      <c r="D22258" s="17">
        <v>6770951.0</v>
      </c>
      <c r="E22258" s="17">
        <v>3315023.0</v>
      </c>
      <c r="F22258" s="17">
        <v>4764069.0</v>
      </c>
      <c r="G22258" s="17">
        <v>5653306.0</v>
      </c>
      <c r="H22258" s="17">
        <v>6431785.0</v>
      </c>
    </row>
    <row r="22259">
      <c r="A22259" s="7" t="s">
        <v>43639</v>
      </c>
      <c r="B22259" s="17" t="s">
        <v>43640</v>
      </c>
      <c r="C22259" s="17">
        <v>5.0</v>
      </c>
      <c r="D22259" s="17">
        <v>2290413.2</v>
      </c>
      <c r="E22259" s="17">
        <v>1551307.0</v>
      </c>
      <c r="F22259" s="17">
        <v>2505379.0</v>
      </c>
      <c r="G22259" s="17">
        <v>2775582.0</v>
      </c>
      <c r="H22259" s="17">
        <v>3321924.0</v>
      </c>
    </row>
    <row r="22260">
      <c r="A22260" s="7" t="s">
        <v>43639</v>
      </c>
      <c r="B22260" s="17" t="s">
        <v>43640</v>
      </c>
      <c r="C22260" s="17">
        <v>5.0</v>
      </c>
      <c r="D22260" s="17">
        <v>2290413.2</v>
      </c>
      <c r="E22260" s="17">
        <v>1551307.0</v>
      </c>
      <c r="F22260" s="17">
        <v>2505379.0</v>
      </c>
      <c r="G22260" s="17">
        <v>2775582.0</v>
      </c>
      <c r="H22260" s="17">
        <v>3321924.0</v>
      </c>
    </row>
    <row r="22261">
      <c r="A22261" s="7" t="s">
        <v>43641</v>
      </c>
      <c r="B22261" s="17" t="s">
        <v>43642</v>
      </c>
      <c r="C22261" s="17">
        <v>1.0</v>
      </c>
      <c r="D22261" s="17">
        <v>3774124.0</v>
      </c>
      <c r="E22261" s="17">
        <v>3774124.0</v>
      </c>
      <c r="F22261" s="17">
        <v>3774124.0</v>
      </c>
      <c r="G22261" s="17">
        <v>3774124.0</v>
      </c>
      <c r="H22261" s="17">
        <v>3774124.0</v>
      </c>
    </row>
    <row r="22262">
      <c r="A22262" s="7" t="s">
        <v>43641</v>
      </c>
      <c r="B22262" s="17" t="s">
        <v>43642</v>
      </c>
      <c r="C22262" s="17">
        <v>1.0</v>
      </c>
      <c r="D22262" s="17">
        <v>3774124.0</v>
      </c>
      <c r="E22262" s="17">
        <v>3774124.0</v>
      </c>
      <c r="F22262" s="17">
        <v>3774124.0</v>
      </c>
      <c r="G22262" s="17">
        <v>3774124.0</v>
      </c>
      <c r="H22262" s="17">
        <v>3774124.0</v>
      </c>
    </row>
    <row r="22263">
      <c r="A22263" s="7" t="s">
        <v>43643</v>
      </c>
      <c r="B22263" s="17" t="s">
        <v>43644</v>
      </c>
      <c r="C22263" s="17">
        <v>10.0</v>
      </c>
      <c r="D22263" s="17">
        <v>5408806.1</v>
      </c>
      <c r="E22263" s="17">
        <v>2532500.0</v>
      </c>
      <c r="F22263" s="17">
        <v>3175726.0</v>
      </c>
      <c r="G22263" s="17">
        <v>5693440.0</v>
      </c>
      <c r="H22263" s="17">
        <v>1.019505E7</v>
      </c>
    </row>
    <row r="22264">
      <c r="A22264" s="7" t="s">
        <v>43643</v>
      </c>
      <c r="B22264" s="17" t="s">
        <v>43644</v>
      </c>
      <c r="C22264" s="17">
        <v>10.0</v>
      </c>
      <c r="D22264" s="17">
        <v>5408806.1</v>
      </c>
      <c r="E22264" s="17">
        <v>2532500.0</v>
      </c>
      <c r="F22264" s="17">
        <v>3175726.0</v>
      </c>
      <c r="G22264" s="17">
        <v>5693440.0</v>
      </c>
      <c r="H22264" s="17">
        <v>1.019505E7</v>
      </c>
    </row>
    <row r="22265">
      <c r="A22265" s="7" t="s">
        <v>43645</v>
      </c>
      <c r="B22265" s="17" t="s">
        <v>43646</v>
      </c>
      <c r="C22265" s="17">
        <v>2.0</v>
      </c>
      <c r="D22265" s="17">
        <v>7139693.5</v>
      </c>
      <c r="E22265" s="17">
        <v>5786841.0</v>
      </c>
      <c r="F22265" s="17">
        <v>5786841.0</v>
      </c>
      <c r="G22265" s="17">
        <v>8492546.0</v>
      </c>
      <c r="H22265" s="17">
        <v>8492546.0</v>
      </c>
    </row>
    <row r="22266">
      <c r="A22266" s="7" t="s">
        <v>43645</v>
      </c>
      <c r="B22266" s="17" t="s">
        <v>43646</v>
      </c>
      <c r="C22266" s="17">
        <v>2.0</v>
      </c>
      <c r="D22266" s="17">
        <v>7139693.5</v>
      </c>
      <c r="E22266" s="17">
        <v>5786841.0</v>
      </c>
      <c r="F22266" s="17">
        <v>5786841.0</v>
      </c>
      <c r="G22266" s="17">
        <v>8492546.0</v>
      </c>
      <c r="H22266" s="17">
        <v>8492546.0</v>
      </c>
    </row>
    <row r="22267">
      <c r="A22267" s="7" t="s">
        <v>43647</v>
      </c>
      <c r="B22267" s="17" t="s">
        <v>43648</v>
      </c>
      <c r="C22267" s="17">
        <v>1.0</v>
      </c>
      <c r="D22267" s="17">
        <v>3102816.0</v>
      </c>
      <c r="E22267" s="17">
        <v>3102816.0</v>
      </c>
      <c r="F22267" s="17">
        <v>3102816.0</v>
      </c>
      <c r="G22267" s="17">
        <v>3102816.0</v>
      </c>
      <c r="H22267" s="17">
        <v>3102816.0</v>
      </c>
    </row>
    <row r="22268">
      <c r="A22268" s="7" t="s">
        <v>43647</v>
      </c>
      <c r="B22268" s="17" t="s">
        <v>43648</v>
      </c>
      <c r="C22268" s="17">
        <v>1.0</v>
      </c>
      <c r="D22268" s="17">
        <v>3102816.0</v>
      </c>
      <c r="E22268" s="17">
        <v>3102816.0</v>
      </c>
      <c r="F22268" s="17">
        <v>3102816.0</v>
      </c>
      <c r="G22268" s="17">
        <v>3102816.0</v>
      </c>
      <c r="H22268" s="17">
        <v>3102816.0</v>
      </c>
    </row>
    <row r="22269">
      <c r="A22269" s="7" t="s">
        <v>43649</v>
      </c>
      <c r="B22269" s="17" t="s">
        <v>43650</v>
      </c>
      <c r="C22269" s="17">
        <v>1.0</v>
      </c>
      <c r="D22269" s="17">
        <v>1514390.0</v>
      </c>
      <c r="E22269" s="17">
        <v>1514390.0</v>
      </c>
      <c r="F22269" s="17">
        <v>1514390.0</v>
      </c>
      <c r="G22269" s="17">
        <v>1514390.0</v>
      </c>
      <c r="H22269" s="17">
        <v>1514390.0</v>
      </c>
    </row>
    <row r="22270">
      <c r="A22270" s="7" t="s">
        <v>43649</v>
      </c>
      <c r="B22270" s="17" t="s">
        <v>43650</v>
      </c>
      <c r="C22270" s="17">
        <v>1.0</v>
      </c>
      <c r="D22270" s="17">
        <v>1514390.0</v>
      </c>
      <c r="E22270" s="17">
        <v>1514390.0</v>
      </c>
      <c r="F22270" s="17">
        <v>1514390.0</v>
      </c>
      <c r="G22270" s="17">
        <v>1514390.0</v>
      </c>
      <c r="H22270" s="17">
        <v>1514390.0</v>
      </c>
    </row>
    <row r="22271">
      <c r="A22271" s="7" t="s">
        <v>43651</v>
      </c>
      <c r="B22271" s="17" t="s">
        <v>43652</v>
      </c>
      <c r="C22271" s="17">
        <v>1.0</v>
      </c>
      <c r="D22271" s="17">
        <v>1645401.0</v>
      </c>
      <c r="E22271" s="17">
        <v>1645401.0</v>
      </c>
      <c r="F22271" s="17">
        <v>1645401.0</v>
      </c>
      <c r="G22271" s="17">
        <v>1645401.0</v>
      </c>
      <c r="H22271" s="17">
        <v>1645401.0</v>
      </c>
    </row>
    <row r="22272">
      <c r="A22272" s="7" t="s">
        <v>43651</v>
      </c>
      <c r="B22272" s="17" t="s">
        <v>43652</v>
      </c>
      <c r="C22272" s="17">
        <v>1.0</v>
      </c>
      <c r="D22272" s="17">
        <v>1645401.0</v>
      </c>
      <c r="E22272" s="17">
        <v>1645401.0</v>
      </c>
      <c r="F22272" s="17">
        <v>1645401.0</v>
      </c>
      <c r="G22272" s="17">
        <v>1645401.0</v>
      </c>
      <c r="H22272" s="17">
        <v>1645401.0</v>
      </c>
    </row>
    <row r="22273">
      <c r="A22273" s="7" t="s">
        <v>43653</v>
      </c>
      <c r="B22273" s="17" t="s">
        <v>43654</v>
      </c>
      <c r="C22273" s="17">
        <v>1.0</v>
      </c>
      <c r="D22273" s="17">
        <v>4095640.0</v>
      </c>
      <c r="E22273" s="17">
        <v>4095640.0</v>
      </c>
      <c r="F22273" s="17">
        <v>4095640.0</v>
      </c>
      <c r="G22273" s="17">
        <v>4095640.0</v>
      </c>
      <c r="H22273" s="17">
        <v>4095640.0</v>
      </c>
    </row>
    <row r="22274">
      <c r="A22274" s="7" t="s">
        <v>43653</v>
      </c>
      <c r="B22274" s="17" t="s">
        <v>43654</v>
      </c>
      <c r="C22274" s="17">
        <v>1.0</v>
      </c>
      <c r="D22274" s="17">
        <v>4095640.0</v>
      </c>
      <c r="E22274" s="17">
        <v>4095640.0</v>
      </c>
      <c r="F22274" s="17">
        <v>4095640.0</v>
      </c>
      <c r="G22274" s="17">
        <v>4095640.0</v>
      </c>
      <c r="H22274" s="17">
        <v>4095640.0</v>
      </c>
    </row>
    <row r="22275">
      <c r="A22275" s="7" t="s">
        <v>43655</v>
      </c>
      <c r="B22275" s="17" t="s">
        <v>43656</v>
      </c>
      <c r="C22275" s="17">
        <v>4.0</v>
      </c>
      <c r="D22275" s="17">
        <v>3881089.25</v>
      </c>
      <c r="E22275" s="17">
        <v>1520334.0</v>
      </c>
      <c r="F22275" s="17">
        <v>3977187.0</v>
      </c>
      <c r="G22275" s="17">
        <v>4947767.0</v>
      </c>
      <c r="H22275" s="17">
        <v>5079069.0</v>
      </c>
    </row>
    <row r="22276">
      <c r="A22276" s="7" t="s">
        <v>43655</v>
      </c>
      <c r="B22276" s="17" t="s">
        <v>43656</v>
      </c>
      <c r="C22276" s="17">
        <v>4.0</v>
      </c>
      <c r="D22276" s="17">
        <v>3881089.25</v>
      </c>
      <c r="E22276" s="17">
        <v>1520334.0</v>
      </c>
      <c r="F22276" s="17">
        <v>3977187.0</v>
      </c>
      <c r="G22276" s="17">
        <v>4947767.0</v>
      </c>
      <c r="H22276" s="17">
        <v>5079069.0</v>
      </c>
    </row>
    <row r="22277">
      <c r="A22277" s="7" t="s">
        <v>43657</v>
      </c>
      <c r="B22277" s="17" t="s">
        <v>43658</v>
      </c>
      <c r="C22277" s="17">
        <v>2.0</v>
      </c>
      <c r="D22277" s="17">
        <v>3939386.5</v>
      </c>
      <c r="E22277" s="17">
        <v>3176993.0</v>
      </c>
      <c r="F22277" s="17">
        <v>3176993.0</v>
      </c>
      <c r="G22277" s="17">
        <v>4701780.0</v>
      </c>
      <c r="H22277" s="17">
        <v>4701780.0</v>
      </c>
    </row>
    <row r="22278">
      <c r="A22278" s="7" t="s">
        <v>43657</v>
      </c>
      <c r="B22278" s="17" t="s">
        <v>43658</v>
      </c>
      <c r="C22278" s="17">
        <v>2.0</v>
      </c>
      <c r="D22278" s="17">
        <v>3939386.5</v>
      </c>
      <c r="E22278" s="17">
        <v>3176993.0</v>
      </c>
      <c r="F22278" s="17">
        <v>3176993.0</v>
      </c>
      <c r="G22278" s="17">
        <v>4701780.0</v>
      </c>
      <c r="H22278" s="17">
        <v>4701780.0</v>
      </c>
    </row>
    <row r="22279">
      <c r="A22279" s="7" t="s">
        <v>43659</v>
      </c>
      <c r="B22279" s="17" t="s">
        <v>43660</v>
      </c>
      <c r="C22279" s="17">
        <v>2.0</v>
      </c>
      <c r="D22279" s="17">
        <v>5089061.5</v>
      </c>
      <c r="E22279" s="17">
        <v>3713123.0</v>
      </c>
      <c r="F22279" s="17">
        <v>3713123.0</v>
      </c>
      <c r="G22279" s="17">
        <v>6465000.0</v>
      </c>
      <c r="H22279" s="17">
        <v>6465000.0</v>
      </c>
    </row>
    <row r="22280">
      <c r="A22280" s="7" t="s">
        <v>43659</v>
      </c>
      <c r="B22280" s="17" t="s">
        <v>43660</v>
      </c>
      <c r="C22280" s="17">
        <v>2.0</v>
      </c>
      <c r="D22280" s="17">
        <v>5089061.5</v>
      </c>
      <c r="E22280" s="17">
        <v>3713123.0</v>
      </c>
      <c r="F22280" s="17">
        <v>3713123.0</v>
      </c>
      <c r="G22280" s="17">
        <v>6465000.0</v>
      </c>
      <c r="H22280" s="17">
        <v>6465000.0</v>
      </c>
    </row>
    <row r="22281">
      <c r="A22281" s="7" t="s">
        <v>43661</v>
      </c>
      <c r="B22281" s="17" t="s">
        <v>43662</v>
      </c>
      <c r="C22281" s="17">
        <v>2.0</v>
      </c>
      <c r="D22281" s="17">
        <v>9709276.5</v>
      </c>
      <c r="E22281" s="17">
        <v>6890000.0</v>
      </c>
      <c r="F22281" s="17">
        <v>6890000.0</v>
      </c>
      <c r="G22281" s="17">
        <v>1.2528553E7</v>
      </c>
      <c r="H22281" s="17">
        <v>1.2528553E7</v>
      </c>
    </row>
    <row r="22282">
      <c r="A22282" s="7" t="s">
        <v>43661</v>
      </c>
      <c r="B22282" s="17" t="s">
        <v>43662</v>
      </c>
      <c r="C22282" s="17">
        <v>2.0</v>
      </c>
      <c r="D22282" s="17">
        <v>9709276.5</v>
      </c>
      <c r="E22282" s="17">
        <v>6890000.0</v>
      </c>
      <c r="F22282" s="17">
        <v>6890000.0</v>
      </c>
      <c r="G22282" s="17">
        <v>1.2528553E7</v>
      </c>
      <c r="H22282" s="17">
        <v>1.2528553E7</v>
      </c>
    </row>
    <row r="22283">
      <c r="A22283" s="7" t="s">
        <v>43663</v>
      </c>
      <c r="B22283" s="17" t="s">
        <v>43664</v>
      </c>
      <c r="C22283" s="17">
        <v>1.0</v>
      </c>
      <c r="D22283" s="17">
        <v>5478500.0</v>
      </c>
      <c r="E22283" s="17">
        <v>5478500.0</v>
      </c>
      <c r="F22283" s="17">
        <v>5478500.0</v>
      </c>
      <c r="G22283" s="17">
        <v>5478500.0</v>
      </c>
      <c r="H22283" s="17">
        <v>5478500.0</v>
      </c>
    </row>
    <row r="22284">
      <c r="A22284" s="7" t="s">
        <v>43663</v>
      </c>
      <c r="B22284" s="17" t="s">
        <v>43664</v>
      </c>
      <c r="C22284" s="17">
        <v>1.0</v>
      </c>
      <c r="D22284" s="17">
        <v>5478500.0</v>
      </c>
      <c r="E22284" s="17">
        <v>5478500.0</v>
      </c>
      <c r="F22284" s="17">
        <v>5478500.0</v>
      </c>
      <c r="G22284" s="17">
        <v>5478500.0</v>
      </c>
      <c r="H22284" s="17">
        <v>5478500.0</v>
      </c>
    </row>
    <row r="22285">
      <c r="A22285" s="7" t="s">
        <v>43665</v>
      </c>
      <c r="B22285" s="17" t="s">
        <v>43666</v>
      </c>
      <c r="C22285" s="17">
        <v>3.0</v>
      </c>
      <c r="D22285" s="17">
        <v>9646613.0</v>
      </c>
      <c r="E22285" s="17">
        <v>1967722.0</v>
      </c>
      <c r="F22285" s="17">
        <v>7307921.0</v>
      </c>
      <c r="G22285" s="17">
        <v>1.9664196E7</v>
      </c>
      <c r="H22285" s="17">
        <v>1.9664196E7</v>
      </c>
    </row>
    <row r="22286">
      <c r="A22286" s="7" t="s">
        <v>43665</v>
      </c>
      <c r="B22286" s="17" t="s">
        <v>43666</v>
      </c>
      <c r="C22286" s="17">
        <v>3.0</v>
      </c>
      <c r="D22286" s="17">
        <v>9646613.0</v>
      </c>
      <c r="E22286" s="17">
        <v>1967722.0</v>
      </c>
      <c r="F22286" s="17">
        <v>7307921.0</v>
      </c>
      <c r="G22286" s="17">
        <v>1.9664196E7</v>
      </c>
      <c r="H22286" s="17">
        <v>1.9664196E7</v>
      </c>
    </row>
    <row r="22287">
      <c r="A22287" s="7" t="s">
        <v>43667</v>
      </c>
      <c r="B22287" s="17" t="s">
        <v>43668</v>
      </c>
      <c r="C22287" s="17">
        <v>1.0</v>
      </c>
      <c r="D22287" s="17">
        <v>1593643.0</v>
      </c>
      <c r="E22287" s="17">
        <v>1593643.0</v>
      </c>
      <c r="F22287" s="17">
        <v>1593643.0</v>
      </c>
      <c r="G22287" s="17">
        <v>1593643.0</v>
      </c>
      <c r="H22287" s="17">
        <v>1593643.0</v>
      </c>
    </row>
    <row r="22288">
      <c r="A22288" s="7" t="s">
        <v>43667</v>
      </c>
      <c r="B22288" s="17" t="s">
        <v>43668</v>
      </c>
      <c r="C22288" s="17">
        <v>1.0</v>
      </c>
      <c r="D22288" s="17">
        <v>1593643.0</v>
      </c>
      <c r="E22288" s="17">
        <v>1593643.0</v>
      </c>
      <c r="F22288" s="17">
        <v>1593643.0</v>
      </c>
      <c r="G22288" s="17">
        <v>1593643.0</v>
      </c>
      <c r="H22288" s="17">
        <v>1593643.0</v>
      </c>
    </row>
    <row r="22289">
      <c r="A22289" s="7" t="s">
        <v>43669</v>
      </c>
      <c r="B22289" s="17" t="s">
        <v>43670</v>
      </c>
      <c r="C22289" s="17">
        <v>2.0</v>
      </c>
      <c r="D22289" s="17">
        <v>6308009.0</v>
      </c>
      <c r="E22289" s="17">
        <v>2324684.0</v>
      </c>
      <c r="F22289" s="17">
        <v>2324684.0</v>
      </c>
      <c r="G22289" s="17">
        <v>1.0291334E7</v>
      </c>
      <c r="H22289" s="17">
        <v>1.0291334E7</v>
      </c>
    </row>
    <row r="22290">
      <c r="A22290" s="7" t="s">
        <v>43669</v>
      </c>
      <c r="B22290" s="17" t="s">
        <v>43670</v>
      </c>
      <c r="C22290" s="17">
        <v>2.0</v>
      </c>
      <c r="D22290" s="17">
        <v>6308009.0</v>
      </c>
      <c r="E22290" s="17">
        <v>2324684.0</v>
      </c>
      <c r="F22290" s="17">
        <v>2324684.0</v>
      </c>
      <c r="G22290" s="17">
        <v>1.0291334E7</v>
      </c>
      <c r="H22290" s="17">
        <v>1.0291334E7</v>
      </c>
    </row>
    <row r="22291">
      <c r="A22291" s="7" t="s">
        <v>43671</v>
      </c>
      <c r="B22291" s="17" t="s">
        <v>43672</v>
      </c>
      <c r="C22291" s="17">
        <v>1.0</v>
      </c>
      <c r="D22291" s="17">
        <v>7861513.0</v>
      </c>
      <c r="E22291" s="17">
        <v>7861513.0</v>
      </c>
      <c r="F22291" s="17">
        <v>7861513.0</v>
      </c>
      <c r="G22291" s="17">
        <v>7861513.0</v>
      </c>
      <c r="H22291" s="17">
        <v>7861513.0</v>
      </c>
    </row>
    <row r="22292">
      <c r="A22292" s="7" t="s">
        <v>43671</v>
      </c>
      <c r="B22292" s="17" t="s">
        <v>43672</v>
      </c>
      <c r="C22292" s="17">
        <v>1.0</v>
      </c>
      <c r="D22292" s="17">
        <v>7861513.0</v>
      </c>
      <c r="E22292" s="17">
        <v>7861513.0</v>
      </c>
      <c r="F22292" s="17">
        <v>7861513.0</v>
      </c>
      <c r="G22292" s="17">
        <v>7861513.0</v>
      </c>
      <c r="H22292" s="17">
        <v>7861513.0</v>
      </c>
    </row>
    <row r="22293">
      <c r="A22293" s="7" t="s">
        <v>43673</v>
      </c>
      <c r="B22293" s="17" t="s">
        <v>43674</v>
      </c>
      <c r="C22293" s="17">
        <v>2.0</v>
      </c>
      <c r="D22293" s="17">
        <v>2205784.5</v>
      </c>
      <c r="E22293" s="17">
        <v>1718653.0</v>
      </c>
      <c r="F22293" s="17">
        <v>1718653.0</v>
      </c>
      <c r="G22293" s="17">
        <v>2692916.0</v>
      </c>
      <c r="H22293" s="17">
        <v>2692916.0</v>
      </c>
    </row>
    <row r="22294">
      <c r="A22294" s="7" t="s">
        <v>43673</v>
      </c>
      <c r="B22294" s="17" t="s">
        <v>43674</v>
      </c>
      <c r="C22294" s="17">
        <v>2.0</v>
      </c>
      <c r="D22294" s="17">
        <v>2205784.5</v>
      </c>
      <c r="E22294" s="17">
        <v>1718653.0</v>
      </c>
      <c r="F22294" s="17">
        <v>1718653.0</v>
      </c>
      <c r="G22294" s="17">
        <v>2692916.0</v>
      </c>
      <c r="H22294" s="17">
        <v>2692916.0</v>
      </c>
    </row>
    <row r="22295">
      <c r="A22295" s="7" t="s">
        <v>43675</v>
      </c>
      <c r="B22295" s="17" t="s">
        <v>43676</v>
      </c>
      <c r="C22295" s="17">
        <v>3.0</v>
      </c>
      <c r="D22295" s="17">
        <v>1933001.0</v>
      </c>
      <c r="E22295" s="17">
        <v>1365930.0</v>
      </c>
      <c r="F22295" s="17">
        <v>2116686.0</v>
      </c>
      <c r="G22295" s="17">
        <v>2316387.0</v>
      </c>
      <c r="H22295" s="17">
        <v>2316387.0</v>
      </c>
    </row>
    <row r="22296">
      <c r="A22296" s="7" t="s">
        <v>43675</v>
      </c>
      <c r="B22296" s="17" t="s">
        <v>43676</v>
      </c>
      <c r="C22296" s="17">
        <v>3.0</v>
      </c>
      <c r="D22296" s="17">
        <v>1933001.0</v>
      </c>
      <c r="E22296" s="17">
        <v>1365930.0</v>
      </c>
      <c r="F22296" s="17">
        <v>2116686.0</v>
      </c>
      <c r="G22296" s="17">
        <v>2316387.0</v>
      </c>
      <c r="H22296" s="17">
        <v>2316387.0</v>
      </c>
    </row>
    <row r="22297">
      <c r="A22297" s="7" t="s">
        <v>43677</v>
      </c>
      <c r="B22297" s="17" t="s">
        <v>43678</v>
      </c>
      <c r="C22297" s="17">
        <v>1.0</v>
      </c>
      <c r="D22297" s="17">
        <v>5069869.0</v>
      </c>
      <c r="E22297" s="17">
        <v>5069869.0</v>
      </c>
      <c r="F22297" s="17">
        <v>5069869.0</v>
      </c>
      <c r="G22297" s="17">
        <v>5069869.0</v>
      </c>
      <c r="H22297" s="17">
        <v>5069869.0</v>
      </c>
    </row>
    <row r="22298">
      <c r="A22298" s="7" t="s">
        <v>43677</v>
      </c>
      <c r="B22298" s="17" t="s">
        <v>43678</v>
      </c>
      <c r="C22298" s="17">
        <v>1.0</v>
      </c>
      <c r="D22298" s="17">
        <v>5069869.0</v>
      </c>
      <c r="E22298" s="17">
        <v>5069869.0</v>
      </c>
      <c r="F22298" s="17">
        <v>5069869.0</v>
      </c>
      <c r="G22298" s="17">
        <v>5069869.0</v>
      </c>
      <c r="H22298" s="17">
        <v>5069869.0</v>
      </c>
    </row>
    <row r="22299">
      <c r="A22299" s="7" t="s">
        <v>43679</v>
      </c>
      <c r="B22299" s="17" t="s">
        <v>43680</v>
      </c>
      <c r="C22299" s="17">
        <v>1.0</v>
      </c>
      <c r="D22299" s="17">
        <v>3791983.0</v>
      </c>
      <c r="E22299" s="17">
        <v>3791983.0</v>
      </c>
      <c r="F22299" s="17">
        <v>3791983.0</v>
      </c>
      <c r="G22299" s="17">
        <v>3791983.0</v>
      </c>
      <c r="H22299" s="17">
        <v>3791983.0</v>
      </c>
    </row>
    <row r="22300">
      <c r="A22300" s="7" t="s">
        <v>43679</v>
      </c>
      <c r="B22300" s="17" t="s">
        <v>43680</v>
      </c>
      <c r="C22300" s="17">
        <v>1.0</v>
      </c>
      <c r="D22300" s="17">
        <v>3791983.0</v>
      </c>
      <c r="E22300" s="17">
        <v>3791983.0</v>
      </c>
      <c r="F22300" s="17">
        <v>3791983.0</v>
      </c>
      <c r="G22300" s="17">
        <v>3791983.0</v>
      </c>
      <c r="H22300" s="17">
        <v>3791983.0</v>
      </c>
    </row>
    <row r="22301">
      <c r="A22301" s="7" t="s">
        <v>43681</v>
      </c>
      <c r="B22301" s="17" t="s">
        <v>43682</v>
      </c>
      <c r="C22301" s="17">
        <v>4.0</v>
      </c>
      <c r="D22301" s="17">
        <v>1.7954769E7</v>
      </c>
      <c r="E22301" s="17">
        <v>2613713.0</v>
      </c>
      <c r="F22301" s="17">
        <v>5531162.0</v>
      </c>
      <c r="G22301" s="17">
        <v>1.228045E7</v>
      </c>
      <c r="H22301" s="17">
        <v>5.1393751E7</v>
      </c>
    </row>
    <row r="22302">
      <c r="A22302" s="7" t="s">
        <v>43681</v>
      </c>
      <c r="B22302" s="17" t="s">
        <v>43682</v>
      </c>
      <c r="C22302" s="17">
        <v>4.0</v>
      </c>
      <c r="D22302" s="17">
        <v>1.7954769E7</v>
      </c>
      <c r="E22302" s="17">
        <v>2613713.0</v>
      </c>
      <c r="F22302" s="17">
        <v>5531162.0</v>
      </c>
      <c r="G22302" s="17">
        <v>1.228045E7</v>
      </c>
      <c r="H22302" s="17">
        <v>5.1393751E7</v>
      </c>
    </row>
    <row r="22303">
      <c r="A22303" s="7" t="s">
        <v>43683</v>
      </c>
      <c r="B22303" s="17" t="s">
        <v>43684</v>
      </c>
      <c r="C22303" s="17">
        <v>1.0</v>
      </c>
      <c r="D22303" s="17">
        <v>8690472.0</v>
      </c>
      <c r="E22303" s="17">
        <v>8690472.0</v>
      </c>
      <c r="F22303" s="17">
        <v>8690472.0</v>
      </c>
      <c r="G22303" s="17">
        <v>8690472.0</v>
      </c>
      <c r="H22303" s="17">
        <v>8690472.0</v>
      </c>
    </row>
    <row r="22304">
      <c r="A22304" s="7" t="s">
        <v>43683</v>
      </c>
      <c r="B22304" s="17" t="s">
        <v>43684</v>
      </c>
      <c r="C22304" s="17">
        <v>1.0</v>
      </c>
      <c r="D22304" s="17">
        <v>8690472.0</v>
      </c>
      <c r="E22304" s="17">
        <v>8690472.0</v>
      </c>
      <c r="F22304" s="17">
        <v>8690472.0</v>
      </c>
      <c r="G22304" s="17">
        <v>8690472.0</v>
      </c>
      <c r="H22304" s="17">
        <v>8690472.0</v>
      </c>
    </row>
    <row r="22305">
      <c r="A22305" s="7" t="s">
        <v>43685</v>
      </c>
      <c r="B22305" s="17" t="s">
        <v>43686</v>
      </c>
      <c r="C22305" s="17">
        <v>2.0</v>
      </c>
      <c r="D22305" s="17">
        <v>6085349.0</v>
      </c>
      <c r="E22305" s="17">
        <v>2665000.0</v>
      </c>
      <c r="F22305" s="17">
        <v>2665000.0</v>
      </c>
      <c r="G22305" s="17">
        <v>9505698.0</v>
      </c>
      <c r="H22305" s="17">
        <v>9505698.0</v>
      </c>
    </row>
    <row r="22306">
      <c r="A22306" s="7" t="s">
        <v>43685</v>
      </c>
      <c r="B22306" s="17" t="s">
        <v>43686</v>
      </c>
      <c r="C22306" s="17">
        <v>2.0</v>
      </c>
      <c r="D22306" s="17">
        <v>6085349.0</v>
      </c>
      <c r="E22306" s="17">
        <v>2665000.0</v>
      </c>
      <c r="F22306" s="17">
        <v>2665000.0</v>
      </c>
      <c r="G22306" s="17">
        <v>9505698.0</v>
      </c>
      <c r="H22306" s="17">
        <v>9505698.0</v>
      </c>
    </row>
    <row r="22307">
      <c r="A22307" s="7" t="s">
        <v>43687</v>
      </c>
      <c r="B22307" s="17" t="s">
        <v>43688</v>
      </c>
      <c r="C22307" s="17">
        <v>9.0</v>
      </c>
      <c r="D22307" s="17">
        <v>5814959.0</v>
      </c>
      <c r="E22307" s="17">
        <v>3153742.0</v>
      </c>
      <c r="F22307" s="17">
        <v>3846230.0</v>
      </c>
      <c r="G22307" s="17">
        <v>1.0229351E7</v>
      </c>
      <c r="H22307" s="17">
        <v>1.1228413E7</v>
      </c>
    </row>
    <row r="22308">
      <c r="A22308" s="7" t="s">
        <v>43687</v>
      </c>
      <c r="B22308" s="17" t="s">
        <v>43688</v>
      </c>
      <c r="C22308" s="17">
        <v>9.0</v>
      </c>
      <c r="D22308" s="17">
        <v>5814959.0</v>
      </c>
      <c r="E22308" s="17">
        <v>3153742.0</v>
      </c>
      <c r="F22308" s="17">
        <v>3846230.0</v>
      </c>
      <c r="G22308" s="17">
        <v>1.0229351E7</v>
      </c>
      <c r="H22308" s="17">
        <v>1.1228413E7</v>
      </c>
    </row>
    <row r="22309">
      <c r="A22309" s="7" t="s">
        <v>43689</v>
      </c>
      <c r="B22309" s="17" t="s">
        <v>43690</v>
      </c>
      <c r="C22309" s="17">
        <v>2.0</v>
      </c>
      <c r="D22309" s="17">
        <v>9036212.0</v>
      </c>
      <c r="E22309" s="17">
        <v>2767914.0</v>
      </c>
      <c r="F22309" s="17">
        <v>2767914.0</v>
      </c>
      <c r="G22309" s="17">
        <v>1.530451E7</v>
      </c>
      <c r="H22309" s="17">
        <v>1.530451E7</v>
      </c>
    </row>
    <row r="22310">
      <c r="A22310" s="7" t="s">
        <v>43689</v>
      </c>
      <c r="B22310" s="17" t="s">
        <v>43690</v>
      </c>
      <c r="C22310" s="17">
        <v>2.0</v>
      </c>
      <c r="D22310" s="17">
        <v>9036212.0</v>
      </c>
      <c r="E22310" s="17">
        <v>2767914.0</v>
      </c>
      <c r="F22310" s="17">
        <v>2767914.0</v>
      </c>
      <c r="G22310" s="17">
        <v>1.530451E7</v>
      </c>
      <c r="H22310" s="17">
        <v>1.530451E7</v>
      </c>
    </row>
    <row r="22311">
      <c r="A22311" s="7" t="s">
        <v>43691</v>
      </c>
      <c r="B22311" s="17" t="s">
        <v>43692</v>
      </c>
      <c r="C22311" s="17">
        <v>4.0</v>
      </c>
      <c r="D22311" s="17">
        <v>4543270.25</v>
      </c>
      <c r="E22311" s="17">
        <v>1099500.0</v>
      </c>
      <c r="F22311" s="17">
        <v>4518232.0</v>
      </c>
      <c r="G22311" s="17">
        <v>5145445.0</v>
      </c>
      <c r="H22311" s="17">
        <v>7409904.0</v>
      </c>
    </row>
    <row r="22312">
      <c r="A22312" s="7" t="s">
        <v>43691</v>
      </c>
      <c r="B22312" s="17" t="s">
        <v>43692</v>
      </c>
      <c r="C22312" s="17">
        <v>4.0</v>
      </c>
      <c r="D22312" s="17">
        <v>4543270.25</v>
      </c>
      <c r="E22312" s="17">
        <v>1099500.0</v>
      </c>
      <c r="F22312" s="17">
        <v>4518232.0</v>
      </c>
      <c r="G22312" s="17">
        <v>5145445.0</v>
      </c>
      <c r="H22312" s="17">
        <v>7409904.0</v>
      </c>
    </row>
    <row r="22313">
      <c r="A22313" s="7" t="s">
        <v>43693</v>
      </c>
      <c r="B22313" s="17" t="s">
        <v>43694</v>
      </c>
      <c r="C22313" s="17">
        <v>10.0</v>
      </c>
      <c r="D22313" s="17">
        <v>1.00275163E7</v>
      </c>
      <c r="E22313" s="17">
        <v>2914882.0</v>
      </c>
      <c r="F22313" s="17">
        <v>6098261.0</v>
      </c>
      <c r="G22313" s="17">
        <v>1.3599533E7</v>
      </c>
      <c r="H22313" s="17">
        <v>2.2680137E7</v>
      </c>
    </row>
    <row r="22314">
      <c r="A22314" s="7" t="s">
        <v>43693</v>
      </c>
      <c r="B22314" s="17" t="s">
        <v>43694</v>
      </c>
      <c r="C22314" s="17">
        <v>10.0</v>
      </c>
      <c r="D22314" s="17">
        <v>1.00275163E7</v>
      </c>
      <c r="E22314" s="17">
        <v>2914882.0</v>
      </c>
      <c r="F22314" s="17">
        <v>6098261.0</v>
      </c>
      <c r="G22314" s="17">
        <v>1.3599533E7</v>
      </c>
      <c r="H22314" s="17">
        <v>2.2680137E7</v>
      </c>
    </row>
    <row r="22315">
      <c r="A22315" s="7" t="s">
        <v>43695</v>
      </c>
      <c r="B22315" s="17" t="s">
        <v>43696</v>
      </c>
      <c r="C22315" s="17">
        <v>1.0</v>
      </c>
      <c r="D22315" s="17">
        <v>6542590.0</v>
      </c>
      <c r="E22315" s="17">
        <v>6542590.0</v>
      </c>
      <c r="F22315" s="17">
        <v>6542590.0</v>
      </c>
      <c r="G22315" s="17">
        <v>6542590.0</v>
      </c>
      <c r="H22315" s="17">
        <v>6542590.0</v>
      </c>
    </row>
    <row r="22316">
      <c r="A22316" s="7" t="s">
        <v>43695</v>
      </c>
      <c r="B22316" s="17" t="s">
        <v>43696</v>
      </c>
      <c r="C22316" s="17">
        <v>1.0</v>
      </c>
      <c r="D22316" s="17">
        <v>6542590.0</v>
      </c>
      <c r="E22316" s="17">
        <v>6542590.0</v>
      </c>
      <c r="F22316" s="17">
        <v>6542590.0</v>
      </c>
      <c r="G22316" s="17">
        <v>6542590.0</v>
      </c>
      <c r="H22316" s="17">
        <v>6542590.0</v>
      </c>
    </row>
    <row r="22317">
      <c r="A22317" s="7" t="s">
        <v>43697</v>
      </c>
      <c r="B22317" s="17" t="s">
        <v>43698</v>
      </c>
      <c r="C22317" s="17">
        <v>1.0</v>
      </c>
      <c r="D22317" s="17">
        <v>5805278.0</v>
      </c>
      <c r="E22317" s="17">
        <v>5805278.0</v>
      </c>
      <c r="F22317" s="17">
        <v>5805278.0</v>
      </c>
      <c r="G22317" s="17">
        <v>5805278.0</v>
      </c>
      <c r="H22317" s="17">
        <v>5805278.0</v>
      </c>
    </row>
    <row r="22318">
      <c r="A22318" s="7" t="s">
        <v>43697</v>
      </c>
      <c r="B22318" s="17" t="s">
        <v>43698</v>
      </c>
      <c r="C22318" s="17">
        <v>1.0</v>
      </c>
      <c r="D22318" s="17">
        <v>5805278.0</v>
      </c>
      <c r="E22318" s="17">
        <v>5805278.0</v>
      </c>
      <c r="F22318" s="17">
        <v>5805278.0</v>
      </c>
      <c r="G22318" s="17">
        <v>5805278.0</v>
      </c>
      <c r="H22318" s="17">
        <v>5805278.0</v>
      </c>
    </row>
    <row r="22319">
      <c r="A22319" s="7" t="s">
        <v>43699</v>
      </c>
      <c r="B22319" s="17" t="s">
        <v>43700</v>
      </c>
      <c r="C22319" s="17">
        <v>1.0</v>
      </c>
      <c r="D22319" s="17">
        <v>4212678.0</v>
      </c>
      <c r="E22319" s="17">
        <v>4212678.0</v>
      </c>
      <c r="F22319" s="17">
        <v>4212678.0</v>
      </c>
      <c r="G22319" s="17">
        <v>4212678.0</v>
      </c>
      <c r="H22319" s="17">
        <v>4212678.0</v>
      </c>
    </row>
    <row r="22320">
      <c r="A22320" s="7" t="s">
        <v>43699</v>
      </c>
      <c r="B22320" s="17" t="s">
        <v>43700</v>
      </c>
      <c r="C22320" s="17">
        <v>1.0</v>
      </c>
      <c r="D22320" s="17">
        <v>4212678.0</v>
      </c>
      <c r="E22320" s="17">
        <v>4212678.0</v>
      </c>
      <c r="F22320" s="17">
        <v>4212678.0</v>
      </c>
      <c r="G22320" s="17">
        <v>4212678.0</v>
      </c>
      <c r="H22320" s="17">
        <v>4212678.0</v>
      </c>
    </row>
    <row r="22321">
      <c r="A22321" s="7" t="s">
        <v>43701</v>
      </c>
      <c r="B22321" s="17" t="s">
        <v>43702</v>
      </c>
      <c r="C22321" s="17">
        <v>1.0</v>
      </c>
      <c r="D22321" s="17">
        <v>9394360.0</v>
      </c>
      <c r="E22321" s="17">
        <v>9394360.0</v>
      </c>
      <c r="F22321" s="17">
        <v>9394360.0</v>
      </c>
      <c r="G22321" s="17">
        <v>9394360.0</v>
      </c>
      <c r="H22321" s="17">
        <v>9394360.0</v>
      </c>
    </row>
    <row r="22322">
      <c r="A22322" s="7" t="s">
        <v>43701</v>
      </c>
      <c r="B22322" s="17" t="s">
        <v>43702</v>
      </c>
      <c r="C22322" s="17">
        <v>1.0</v>
      </c>
      <c r="D22322" s="17">
        <v>9394360.0</v>
      </c>
      <c r="E22322" s="17">
        <v>9394360.0</v>
      </c>
      <c r="F22322" s="17">
        <v>9394360.0</v>
      </c>
      <c r="G22322" s="17">
        <v>9394360.0</v>
      </c>
      <c r="H22322" s="17">
        <v>9394360.0</v>
      </c>
    </row>
    <row r="22323">
      <c r="A22323" s="7" t="s">
        <v>43703</v>
      </c>
      <c r="B22323" s="17" t="s">
        <v>43704</v>
      </c>
      <c r="C22323" s="17">
        <v>1.0</v>
      </c>
      <c r="D22323" s="17">
        <v>2079295.0</v>
      </c>
      <c r="E22323" s="17">
        <v>2079295.0</v>
      </c>
      <c r="F22323" s="17">
        <v>2079295.0</v>
      </c>
      <c r="G22323" s="17">
        <v>2079295.0</v>
      </c>
      <c r="H22323" s="17">
        <v>2079295.0</v>
      </c>
    </row>
    <row r="22324">
      <c r="A22324" s="7" t="s">
        <v>43703</v>
      </c>
      <c r="B22324" s="17" t="s">
        <v>43704</v>
      </c>
      <c r="C22324" s="17">
        <v>1.0</v>
      </c>
      <c r="D22324" s="17">
        <v>2079295.0</v>
      </c>
      <c r="E22324" s="17">
        <v>2079295.0</v>
      </c>
      <c r="F22324" s="17">
        <v>2079295.0</v>
      </c>
      <c r="G22324" s="17">
        <v>2079295.0</v>
      </c>
      <c r="H22324" s="17">
        <v>2079295.0</v>
      </c>
    </row>
    <row r="22325">
      <c r="A22325" s="7" t="s">
        <v>43705</v>
      </c>
      <c r="B22325" s="17" t="s">
        <v>43706</v>
      </c>
      <c r="C22325" s="17">
        <v>1.0</v>
      </c>
      <c r="D22325" s="17">
        <v>4184684.0</v>
      </c>
      <c r="E22325" s="17">
        <v>4184684.0</v>
      </c>
      <c r="F22325" s="17">
        <v>4184684.0</v>
      </c>
      <c r="G22325" s="17">
        <v>4184684.0</v>
      </c>
      <c r="H22325" s="17">
        <v>4184684.0</v>
      </c>
    </row>
    <row r="22326">
      <c r="A22326" s="7" t="s">
        <v>43705</v>
      </c>
      <c r="B22326" s="17" t="s">
        <v>43706</v>
      </c>
      <c r="C22326" s="17">
        <v>1.0</v>
      </c>
      <c r="D22326" s="17">
        <v>4184684.0</v>
      </c>
      <c r="E22326" s="17">
        <v>4184684.0</v>
      </c>
      <c r="F22326" s="17">
        <v>4184684.0</v>
      </c>
      <c r="G22326" s="17">
        <v>4184684.0</v>
      </c>
      <c r="H22326" s="17">
        <v>4184684.0</v>
      </c>
    </row>
    <row r="22327">
      <c r="A22327" s="7" t="s">
        <v>43707</v>
      </c>
      <c r="B22327" s="17" t="s">
        <v>43708</v>
      </c>
      <c r="C22327" s="17">
        <v>1.0</v>
      </c>
      <c r="D22327" s="17">
        <v>7952519.0</v>
      </c>
      <c r="E22327" s="17">
        <v>7952519.0</v>
      </c>
      <c r="F22327" s="17">
        <v>7952519.0</v>
      </c>
      <c r="G22327" s="17">
        <v>7952519.0</v>
      </c>
      <c r="H22327" s="17">
        <v>7952519.0</v>
      </c>
    </row>
    <row r="22328">
      <c r="A22328" s="7" t="s">
        <v>43707</v>
      </c>
      <c r="B22328" s="17" t="s">
        <v>43708</v>
      </c>
      <c r="C22328" s="17">
        <v>1.0</v>
      </c>
      <c r="D22328" s="17">
        <v>7952519.0</v>
      </c>
      <c r="E22328" s="17">
        <v>7952519.0</v>
      </c>
      <c r="F22328" s="17">
        <v>7952519.0</v>
      </c>
      <c r="G22328" s="17">
        <v>7952519.0</v>
      </c>
      <c r="H22328" s="17">
        <v>7952519.0</v>
      </c>
    </row>
    <row r="22329">
      <c r="A22329" s="7" t="s">
        <v>43709</v>
      </c>
      <c r="B22329" s="17" t="s">
        <v>43710</v>
      </c>
      <c r="C22329" s="17">
        <v>1.0</v>
      </c>
      <c r="D22329" s="17">
        <v>5610838.0</v>
      </c>
      <c r="E22329" s="17">
        <v>5610838.0</v>
      </c>
      <c r="F22329" s="17">
        <v>5610838.0</v>
      </c>
      <c r="G22329" s="17">
        <v>5610838.0</v>
      </c>
      <c r="H22329" s="17">
        <v>5610838.0</v>
      </c>
    </row>
    <row r="22330">
      <c r="A22330" s="7" t="s">
        <v>43709</v>
      </c>
      <c r="B22330" s="17" t="s">
        <v>43710</v>
      </c>
      <c r="C22330" s="17">
        <v>1.0</v>
      </c>
      <c r="D22330" s="17">
        <v>5610838.0</v>
      </c>
      <c r="E22330" s="17">
        <v>5610838.0</v>
      </c>
      <c r="F22330" s="17">
        <v>5610838.0</v>
      </c>
      <c r="G22330" s="17">
        <v>5610838.0</v>
      </c>
      <c r="H22330" s="17">
        <v>5610838.0</v>
      </c>
    </row>
    <row r="22331">
      <c r="A22331" s="7" t="s">
        <v>43711</v>
      </c>
      <c r="B22331" s="17" t="s">
        <v>43712</v>
      </c>
      <c r="C22331" s="17">
        <v>5.0</v>
      </c>
      <c r="D22331" s="17">
        <v>5769747.4</v>
      </c>
      <c r="E22331" s="17">
        <v>2956017.0</v>
      </c>
      <c r="F22331" s="17">
        <v>6906513.0</v>
      </c>
      <c r="G22331" s="17">
        <v>8206400.0</v>
      </c>
      <c r="H22331" s="17">
        <v>8698265.0</v>
      </c>
    </row>
    <row r="22332">
      <c r="A22332" s="7" t="s">
        <v>43711</v>
      </c>
      <c r="B22332" s="17" t="s">
        <v>43712</v>
      </c>
      <c r="C22332" s="17">
        <v>5.0</v>
      </c>
      <c r="D22332" s="17">
        <v>5769747.4</v>
      </c>
      <c r="E22332" s="17">
        <v>2956017.0</v>
      </c>
      <c r="F22332" s="17">
        <v>6906513.0</v>
      </c>
      <c r="G22332" s="17">
        <v>8206400.0</v>
      </c>
      <c r="H22332" s="17">
        <v>8698265.0</v>
      </c>
    </row>
    <row r="22333">
      <c r="A22333" s="7" t="s">
        <v>43713</v>
      </c>
      <c r="B22333" s="17" t="s">
        <v>43714</v>
      </c>
      <c r="C22333" s="17">
        <v>1.0</v>
      </c>
      <c r="D22333" s="17">
        <v>5018097.0</v>
      </c>
      <c r="E22333" s="17">
        <v>5018097.0</v>
      </c>
      <c r="F22333" s="17">
        <v>5018097.0</v>
      </c>
      <c r="G22333" s="17">
        <v>5018097.0</v>
      </c>
      <c r="H22333" s="17">
        <v>5018097.0</v>
      </c>
    </row>
    <row r="22334">
      <c r="A22334" s="7" t="s">
        <v>43713</v>
      </c>
      <c r="B22334" s="17" t="s">
        <v>43714</v>
      </c>
      <c r="C22334" s="17">
        <v>1.0</v>
      </c>
      <c r="D22334" s="17">
        <v>5018097.0</v>
      </c>
      <c r="E22334" s="17">
        <v>5018097.0</v>
      </c>
      <c r="F22334" s="17">
        <v>5018097.0</v>
      </c>
      <c r="G22334" s="17">
        <v>5018097.0</v>
      </c>
      <c r="H22334" s="17">
        <v>5018097.0</v>
      </c>
    </row>
    <row r="22335">
      <c r="A22335" s="7" t="s">
        <v>43715</v>
      </c>
      <c r="B22335" s="17" t="s">
        <v>43716</v>
      </c>
      <c r="C22335" s="17">
        <v>1.0</v>
      </c>
      <c r="D22335" s="17">
        <v>1.2220345E7</v>
      </c>
      <c r="E22335" s="17">
        <v>1.2220345E7</v>
      </c>
      <c r="F22335" s="17">
        <v>1.2220345E7</v>
      </c>
      <c r="G22335" s="17">
        <v>1.2220345E7</v>
      </c>
      <c r="H22335" s="17">
        <v>1.2220345E7</v>
      </c>
    </row>
    <row r="22336">
      <c r="A22336" s="7" t="s">
        <v>43715</v>
      </c>
      <c r="B22336" s="17" t="s">
        <v>43716</v>
      </c>
      <c r="C22336" s="17">
        <v>1.0</v>
      </c>
      <c r="D22336" s="17">
        <v>1.2220345E7</v>
      </c>
      <c r="E22336" s="17">
        <v>1.2220345E7</v>
      </c>
      <c r="F22336" s="17">
        <v>1.2220345E7</v>
      </c>
      <c r="G22336" s="17">
        <v>1.2220345E7</v>
      </c>
      <c r="H22336" s="17">
        <v>1.2220345E7</v>
      </c>
    </row>
    <row r="22337">
      <c r="A22337" s="7" t="s">
        <v>43717</v>
      </c>
      <c r="B22337" s="17" t="s">
        <v>43718</v>
      </c>
      <c r="C22337" s="17">
        <v>3.0</v>
      </c>
      <c r="D22337" s="17">
        <v>1.304028533E7</v>
      </c>
      <c r="E22337" s="17">
        <v>1493830.0</v>
      </c>
      <c r="F22337" s="17">
        <v>1.155903E7</v>
      </c>
      <c r="G22337" s="17">
        <v>2.6067996E7</v>
      </c>
      <c r="H22337" s="17">
        <v>2.6067996E7</v>
      </c>
    </row>
    <row r="22338">
      <c r="A22338" s="7" t="s">
        <v>43717</v>
      </c>
      <c r="B22338" s="17" t="s">
        <v>43718</v>
      </c>
      <c r="C22338" s="17">
        <v>3.0</v>
      </c>
      <c r="D22338" s="17">
        <v>1.304028533E7</v>
      </c>
      <c r="E22338" s="17">
        <v>1493830.0</v>
      </c>
      <c r="F22338" s="17">
        <v>1.155903E7</v>
      </c>
      <c r="G22338" s="17">
        <v>2.6067996E7</v>
      </c>
      <c r="H22338" s="17">
        <v>2.6067996E7</v>
      </c>
    </row>
    <row r="22339">
      <c r="A22339" s="7" t="s">
        <v>43719</v>
      </c>
      <c r="B22339" s="17" t="s">
        <v>43720</v>
      </c>
      <c r="C22339" s="17">
        <v>4.0</v>
      </c>
      <c r="D22339" s="17">
        <v>2834769.0</v>
      </c>
      <c r="E22339" s="17">
        <v>1851872.0</v>
      </c>
      <c r="F22339" s="17">
        <v>2052542.0</v>
      </c>
      <c r="G22339" s="17">
        <v>3155957.0</v>
      </c>
      <c r="H22339" s="17">
        <v>4278705.0</v>
      </c>
    </row>
    <row r="22340">
      <c r="A22340" s="7" t="s">
        <v>43719</v>
      </c>
      <c r="B22340" s="17" t="s">
        <v>43720</v>
      </c>
      <c r="C22340" s="17">
        <v>4.0</v>
      </c>
      <c r="D22340" s="17">
        <v>2834769.0</v>
      </c>
      <c r="E22340" s="17">
        <v>1851872.0</v>
      </c>
      <c r="F22340" s="17">
        <v>2052542.0</v>
      </c>
      <c r="G22340" s="17">
        <v>3155957.0</v>
      </c>
      <c r="H22340" s="17">
        <v>4278705.0</v>
      </c>
    </row>
    <row r="22341">
      <c r="A22341" s="7" t="s">
        <v>43721</v>
      </c>
      <c r="B22341" s="17" t="s">
        <v>43722</v>
      </c>
      <c r="C22341" s="17">
        <v>4.0</v>
      </c>
      <c r="D22341" s="17">
        <v>7172913.75</v>
      </c>
      <c r="E22341" s="17">
        <v>1007466.0</v>
      </c>
      <c r="F22341" s="17">
        <v>1792880.0</v>
      </c>
      <c r="G22341" s="17">
        <v>7136611.0</v>
      </c>
      <c r="H22341" s="17">
        <v>1.8754698E7</v>
      </c>
    </row>
    <row r="22342">
      <c r="A22342" s="7" t="s">
        <v>43721</v>
      </c>
      <c r="B22342" s="17" t="s">
        <v>43722</v>
      </c>
      <c r="C22342" s="17">
        <v>4.0</v>
      </c>
      <c r="D22342" s="17">
        <v>7172913.75</v>
      </c>
      <c r="E22342" s="17">
        <v>1007466.0</v>
      </c>
      <c r="F22342" s="17">
        <v>1792880.0</v>
      </c>
      <c r="G22342" s="17">
        <v>7136611.0</v>
      </c>
      <c r="H22342" s="17">
        <v>1.8754698E7</v>
      </c>
    </row>
    <row r="22343">
      <c r="A22343" s="7" t="s">
        <v>43723</v>
      </c>
      <c r="B22343" s="17" t="s">
        <v>43724</v>
      </c>
      <c r="C22343" s="17">
        <v>1.0</v>
      </c>
      <c r="D22343" s="17">
        <v>3490500.0</v>
      </c>
      <c r="E22343" s="17">
        <v>3490500.0</v>
      </c>
      <c r="F22343" s="17">
        <v>3490500.0</v>
      </c>
      <c r="G22343" s="17">
        <v>3490500.0</v>
      </c>
      <c r="H22343" s="17">
        <v>3490500.0</v>
      </c>
    </row>
    <row r="22344">
      <c r="A22344" s="7" t="s">
        <v>43723</v>
      </c>
      <c r="B22344" s="17" t="s">
        <v>43724</v>
      </c>
      <c r="C22344" s="17">
        <v>1.0</v>
      </c>
      <c r="D22344" s="17">
        <v>3490500.0</v>
      </c>
      <c r="E22344" s="17">
        <v>3490500.0</v>
      </c>
      <c r="F22344" s="17">
        <v>3490500.0</v>
      </c>
      <c r="G22344" s="17">
        <v>3490500.0</v>
      </c>
      <c r="H22344" s="17">
        <v>3490500.0</v>
      </c>
    </row>
    <row r="22345">
      <c r="A22345" s="7" t="s">
        <v>43725</v>
      </c>
      <c r="B22345" s="17" t="s">
        <v>43726</v>
      </c>
      <c r="C22345" s="17">
        <v>11.0</v>
      </c>
      <c r="D22345" s="17">
        <v>7194439.909</v>
      </c>
      <c r="E22345" s="17">
        <v>1987249.0</v>
      </c>
      <c r="F22345" s="17">
        <v>4193275.0</v>
      </c>
      <c r="G22345" s="17">
        <v>8555136.0</v>
      </c>
      <c r="H22345" s="17">
        <v>1.5294462E7</v>
      </c>
    </row>
    <row r="22346">
      <c r="A22346" s="7" t="s">
        <v>43725</v>
      </c>
      <c r="B22346" s="17" t="s">
        <v>43726</v>
      </c>
      <c r="C22346" s="17">
        <v>11.0</v>
      </c>
      <c r="D22346" s="17">
        <v>7194439.909</v>
      </c>
      <c r="E22346" s="17">
        <v>1987249.0</v>
      </c>
      <c r="F22346" s="17">
        <v>4193275.0</v>
      </c>
      <c r="G22346" s="17">
        <v>8555136.0</v>
      </c>
      <c r="H22346" s="17">
        <v>1.5294462E7</v>
      </c>
    </row>
    <row r="22347">
      <c r="A22347" s="7" t="s">
        <v>43727</v>
      </c>
      <c r="B22347" s="17" t="s">
        <v>43728</v>
      </c>
      <c r="C22347" s="17">
        <v>1.0</v>
      </c>
      <c r="D22347" s="17">
        <v>4.7374399E7</v>
      </c>
      <c r="E22347" s="17">
        <v>4.7374399E7</v>
      </c>
      <c r="F22347" s="17">
        <v>4.7374399E7</v>
      </c>
      <c r="G22347" s="17">
        <v>4.7374399E7</v>
      </c>
      <c r="H22347" s="17">
        <v>4.7374399E7</v>
      </c>
    </row>
    <row r="22348">
      <c r="A22348" s="7" t="s">
        <v>43727</v>
      </c>
      <c r="B22348" s="17" t="s">
        <v>43728</v>
      </c>
      <c r="C22348" s="17">
        <v>1.0</v>
      </c>
      <c r="D22348" s="17">
        <v>4.7374399E7</v>
      </c>
      <c r="E22348" s="17">
        <v>4.7374399E7</v>
      </c>
      <c r="F22348" s="17">
        <v>4.7374399E7</v>
      </c>
      <c r="G22348" s="17">
        <v>4.7374399E7</v>
      </c>
      <c r="H22348" s="17">
        <v>4.7374399E7</v>
      </c>
    </row>
    <row r="22349">
      <c r="A22349" s="7" t="s">
        <v>43729</v>
      </c>
      <c r="B22349" s="17" t="s">
        <v>43730</v>
      </c>
      <c r="C22349" s="17">
        <v>2.0</v>
      </c>
      <c r="D22349" s="17">
        <v>5.01433225E7</v>
      </c>
      <c r="E22349" s="17">
        <v>3727130.0</v>
      </c>
      <c r="F22349" s="17">
        <v>3727130.0</v>
      </c>
      <c r="G22349" s="17">
        <v>9.6559515E7</v>
      </c>
      <c r="H22349" s="17">
        <v>9.6559515E7</v>
      </c>
    </row>
    <row r="22350">
      <c r="A22350" s="7" t="s">
        <v>43729</v>
      </c>
      <c r="B22350" s="17" t="s">
        <v>43730</v>
      </c>
      <c r="C22350" s="17">
        <v>2.0</v>
      </c>
      <c r="D22350" s="17">
        <v>5.01433225E7</v>
      </c>
      <c r="E22350" s="17">
        <v>3727130.0</v>
      </c>
      <c r="F22350" s="17">
        <v>3727130.0</v>
      </c>
      <c r="G22350" s="17">
        <v>9.6559515E7</v>
      </c>
      <c r="H22350" s="17">
        <v>9.6559515E7</v>
      </c>
    </row>
    <row r="22351">
      <c r="A22351" s="7" t="s">
        <v>43731</v>
      </c>
      <c r="B22351" s="17" t="s">
        <v>43732</v>
      </c>
      <c r="C22351" s="17">
        <v>1.0</v>
      </c>
      <c r="D22351" s="17">
        <v>2606671.0</v>
      </c>
      <c r="E22351" s="17">
        <v>2606671.0</v>
      </c>
      <c r="F22351" s="17">
        <v>2606671.0</v>
      </c>
      <c r="G22351" s="17">
        <v>2606671.0</v>
      </c>
      <c r="H22351" s="17">
        <v>2606671.0</v>
      </c>
    </row>
    <row r="22352">
      <c r="A22352" s="7" t="s">
        <v>43731</v>
      </c>
      <c r="B22352" s="17" t="s">
        <v>43732</v>
      </c>
      <c r="C22352" s="17">
        <v>1.0</v>
      </c>
      <c r="D22352" s="17">
        <v>2606671.0</v>
      </c>
      <c r="E22352" s="17">
        <v>2606671.0</v>
      </c>
      <c r="F22352" s="17">
        <v>2606671.0</v>
      </c>
      <c r="G22352" s="17">
        <v>2606671.0</v>
      </c>
      <c r="H22352" s="17">
        <v>2606671.0</v>
      </c>
    </row>
    <row r="22353">
      <c r="A22353" s="7" t="s">
        <v>43733</v>
      </c>
      <c r="B22353" s="17" t="s">
        <v>43734</v>
      </c>
      <c r="C22353" s="17">
        <v>1.0</v>
      </c>
      <c r="D22353" s="17">
        <v>7048361.0</v>
      </c>
      <c r="E22353" s="17">
        <v>7048361.0</v>
      </c>
      <c r="F22353" s="17">
        <v>7048361.0</v>
      </c>
      <c r="G22353" s="17">
        <v>7048361.0</v>
      </c>
      <c r="H22353" s="17">
        <v>7048361.0</v>
      </c>
    </row>
    <row r="22354">
      <c r="A22354" s="7" t="s">
        <v>43733</v>
      </c>
      <c r="B22354" s="17" t="s">
        <v>43734</v>
      </c>
      <c r="C22354" s="17">
        <v>1.0</v>
      </c>
      <c r="D22354" s="17">
        <v>7048361.0</v>
      </c>
      <c r="E22354" s="17">
        <v>7048361.0</v>
      </c>
      <c r="F22354" s="17">
        <v>7048361.0</v>
      </c>
      <c r="G22354" s="17">
        <v>7048361.0</v>
      </c>
      <c r="H22354" s="17">
        <v>7048361.0</v>
      </c>
    </row>
    <row r="22355">
      <c r="A22355" s="7" t="s">
        <v>43735</v>
      </c>
      <c r="B22355" s="17" t="s">
        <v>43736</v>
      </c>
      <c r="C22355" s="17">
        <v>1.0</v>
      </c>
      <c r="D22355" s="17">
        <v>5526255.0</v>
      </c>
      <c r="E22355" s="17">
        <v>5526255.0</v>
      </c>
      <c r="F22355" s="17">
        <v>5526255.0</v>
      </c>
      <c r="G22355" s="17">
        <v>5526255.0</v>
      </c>
      <c r="H22355" s="17">
        <v>5526255.0</v>
      </c>
    </row>
    <row r="22356">
      <c r="A22356" s="7" t="s">
        <v>43735</v>
      </c>
      <c r="B22356" s="17" t="s">
        <v>43736</v>
      </c>
      <c r="C22356" s="17">
        <v>1.0</v>
      </c>
      <c r="D22356" s="17">
        <v>5526255.0</v>
      </c>
      <c r="E22356" s="17">
        <v>5526255.0</v>
      </c>
      <c r="F22356" s="17">
        <v>5526255.0</v>
      </c>
      <c r="G22356" s="17">
        <v>5526255.0</v>
      </c>
      <c r="H22356" s="17">
        <v>5526255.0</v>
      </c>
    </row>
    <row r="22357">
      <c r="A22357" s="7" t="s">
        <v>43737</v>
      </c>
      <c r="B22357" s="17" t="s">
        <v>43738</v>
      </c>
      <c r="C22357" s="17">
        <v>1.0</v>
      </c>
      <c r="D22357" s="17">
        <v>6756270.0</v>
      </c>
      <c r="E22357" s="17">
        <v>6756270.0</v>
      </c>
      <c r="F22357" s="17">
        <v>6756270.0</v>
      </c>
      <c r="G22357" s="17">
        <v>6756270.0</v>
      </c>
      <c r="H22357" s="17">
        <v>6756270.0</v>
      </c>
    </row>
    <row r="22358">
      <c r="A22358" s="7" t="s">
        <v>43737</v>
      </c>
      <c r="B22358" s="17" t="s">
        <v>43738</v>
      </c>
      <c r="C22358" s="17">
        <v>1.0</v>
      </c>
      <c r="D22358" s="17">
        <v>6756270.0</v>
      </c>
      <c r="E22358" s="17">
        <v>6756270.0</v>
      </c>
      <c r="F22358" s="17">
        <v>6756270.0</v>
      </c>
      <c r="G22358" s="17">
        <v>6756270.0</v>
      </c>
      <c r="H22358" s="17">
        <v>6756270.0</v>
      </c>
    </row>
    <row r="22359">
      <c r="A22359" s="7" t="s">
        <v>43739</v>
      </c>
      <c r="B22359" s="17" t="s">
        <v>43740</v>
      </c>
      <c r="C22359" s="17">
        <v>3.0</v>
      </c>
      <c r="D22359" s="17">
        <v>1.310412E7</v>
      </c>
      <c r="E22359" s="17">
        <v>4920927.0</v>
      </c>
      <c r="F22359" s="17">
        <v>6797717.0</v>
      </c>
      <c r="G22359" s="17">
        <v>2.7593716E7</v>
      </c>
      <c r="H22359" s="17">
        <v>2.7593716E7</v>
      </c>
    </row>
    <row r="22360">
      <c r="A22360" s="7" t="s">
        <v>43739</v>
      </c>
      <c r="B22360" s="17" t="s">
        <v>43740</v>
      </c>
      <c r="C22360" s="17">
        <v>3.0</v>
      </c>
      <c r="D22360" s="17">
        <v>1.310412E7</v>
      </c>
      <c r="E22360" s="17">
        <v>4920927.0</v>
      </c>
      <c r="F22360" s="17">
        <v>6797717.0</v>
      </c>
      <c r="G22360" s="17">
        <v>2.7593716E7</v>
      </c>
      <c r="H22360" s="17">
        <v>2.7593716E7</v>
      </c>
    </row>
    <row r="22361">
      <c r="A22361" s="7" t="s">
        <v>43741</v>
      </c>
      <c r="B22361" s="17" t="s">
        <v>43742</v>
      </c>
      <c r="C22361" s="17">
        <v>1.0</v>
      </c>
      <c r="D22361" s="17">
        <v>1.6705377E7</v>
      </c>
      <c r="E22361" s="17">
        <v>1.6705377E7</v>
      </c>
      <c r="F22361" s="17">
        <v>1.6705377E7</v>
      </c>
      <c r="G22361" s="17">
        <v>1.6705377E7</v>
      </c>
      <c r="H22361" s="17">
        <v>1.6705377E7</v>
      </c>
    </row>
    <row r="22362">
      <c r="A22362" s="7" t="s">
        <v>43741</v>
      </c>
      <c r="B22362" s="17" t="s">
        <v>43742</v>
      </c>
      <c r="C22362" s="17">
        <v>1.0</v>
      </c>
      <c r="D22362" s="17">
        <v>1.6705377E7</v>
      </c>
      <c r="E22362" s="17">
        <v>1.6705377E7</v>
      </c>
      <c r="F22362" s="17">
        <v>1.6705377E7</v>
      </c>
      <c r="G22362" s="17">
        <v>1.6705377E7</v>
      </c>
      <c r="H22362" s="17">
        <v>1.6705377E7</v>
      </c>
    </row>
    <row r="22363">
      <c r="A22363" s="7" t="s">
        <v>43743</v>
      </c>
      <c r="B22363" s="17" t="s">
        <v>43744</v>
      </c>
      <c r="C22363" s="17">
        <v>1.0</v>
      </c>
      <c r="D22363" s="17">
        <v>2.3586918E7</v>
      </c>
      <c r="E22363" s="17">
        <v>2.3586918E7</v>
      </c>
      <c r="F22363" s="17">
        <v>2.3586918E7</v>
      </c>
      <c r="G22363" s="17">
        <v>2.3586918E7</v>
      </c>
      <c r="H22363" s="17">
        <v>2.3586918E7</v>
      </c>
    </row>
    <row r="22364">
      <c r="A22364" s="7" t="s">
        <v>43743</v>
      </c>
      <c r="B22364" s="17" t="s">
        <v>43744</v>
      </c>
      <c r="C22364" s="17">
        <v>1.0</v>
      </c>
      <c r="D22364" s="17">
        <v>2.3586918E7</v>
      </c>
      <c r="E22364" s="17">
        <v>2.3586918E7</v>
      </c>
      <c r="F22364" s="17">
        <v>2.3586918E7</v>
      </c>
      <c r="G22364" s="17">
        <v>2.3586918E7</v>
      </c>
      <c r="H22364" s="17">
        <v>2.3586918E7</v>
      </c>
    </row>
    <row r="22365">
      <c r="A22365" s="7" t="s">
        <v>43745</v>
      </c>
      <c r="B22365" s="17" t="s">
        <v>43746</v>
      </c>
      <c r="C22365" s="17">
        <v>1.0</v>
      </c>
      <c r="D22365" s="17">
        <v>2.0811573E7</v>
      </c>
      <c r="E22365" s="17">
        <v>2.0811573E7</v>
      </c>
      <c r="F22365" s="17">
        <v>2.0811573E7</v>
      </c>
      <c r="G22365" s="17">
        <v>2.0811573E7</v>
      </c>
      <c r="H22365" s="17">
        <v>2.0811573E7</v>
      </c>
    </row>
    <row r="22366">
      <c r="A22366" s="7" t="s">
        <v>43745</v>
      </c>
      <c r="B22366" s="17" t="s">
        <v>43746</v>
      </c>
      <c r="C22366" s="17">
        <v>1.0</v>
      </c>
      <c r="D22366" s="17">
        <v>2.0811573E7</v>
      </c>
      <c r="E22366" s="17">
        <v>2.0811573E7</v>
      </c>
      <c r="F22366" s="17">
        <v>2.0811573E7</v>
      </c>
      <c r="G22366" s="17">
        <v>2.0811573E7</v>
      </c>
      <c r="H22366" s="17">
        <v>2.0811573E7</v>
      </c>
    </row>
    <row r="22367">
      <c r="A22367" s="7" t="s">
        <v>43747</v>
      </c>
      <c r="B22367" s="17" t="s">
        <v>43748</v>
      </c>
      <c r="C22367" s="17">
        <v>1.0</v>
      </c>
      <c r="D22367" s="17">
        <v>4720487.0</v>
      </c>
      <c r="E22367" s="17">
        <v>4720487.0</v>
      </c>
      <c r="F22367" s="17">
        <v>4720487.0</v>
      </c>
      <c r="G22367" s="17">
        <v>4720487.0</v>
      </c>
      <c r="H22367" s="17">
        <v>4720487.0</v>
      </c>
    </row>
    <row r="22368">
      <c r="A22368" s="7" t="s">
        <v>43747</v>
      </c>
      <c r="B22368" s="17" t="s">
        <v>43748</v>
      </c>
      <c r="C22368" s="17">
        <v>1.0</v>
      </c>
      <c r="D22368" s="17">
        <v>4720487.0</v>
      </c>
      <c r="E22368" s="17">
        <v>4720487.0</v>
      </c>
      <c r="F22368" s="17">
        <v>4720487.0</v>
      </c>
      <c r="G22368" s="17">
        <v>4720487.0</v>
      </c>
      <c r="H22368" s="17">
        <v>4720487.0</v>
      </c>
    </row>
    <row r="22369">
      <c r="A22369" s="7" t="s">
        <v>43749</v>
      </c>
      <c r="B22369" s="17" t="s">
        <v>43750</v>
      </c>
      <c r="C22369" s="17">
        <v>1.0</v>
      </c>
      <c r="D22369" s="17">
        <v>4923808.0</v>
      </c>
      <c r="E22369" s="17">
        <v>4923808.0</v>
      </c>
      <c r="F22369" s="17">
        <v>4923808.0</v>
      </c>
      <c r="G22369" s="17">
        <v>4923808.0</v>
      </c>
      <c r="H22369" s="17">
        <v>4923808.0</v>
      </c>
    </row>
    <row r="22370">
      <c r="A22370" s="7" t="s">
        <v>43749</v>
      </c>
      <c r="B22370" s="17" t="s">
        <v>43750</v>
      </c>
      <c r="C22370" s="17">
        <v>1.0</v>
      </c>
      <c r="D22370" s="17">
        <v>4923808.0</v>
      </c>
      <c r="E22370" s="17">
        <v>4923808.0</v>
      </c>
      <c r="F22370" s="17">
        <v>4923808.0</v>
      </c>
      <c r="G22370" s="17">
        <v>4923808.0</v>
      </c>
      <c r="H22370" s="17">
        <v>4923808.0</v>
      </c>
    </row>
    <row r="22371">
      <c r="A22371" s="7" t="s">
        <v>43751</v>
      </c>
      <c r="B22371" s="17" t="s">
        <v>43752</v>
      </c>
      <c r="C22371" s="17">
        <v>1.0</v>
      </c>
      <c r="D22371" s="17">
        <v>1661411.0</v>
      </c>
      <c r="E22371" s="17">
        <v>1661411.0</v>
      </c>
      <c r="F22371" s="17">
        <v>1661411.0</v>
      </c>
      <c r="G22371" s="17">
        <v>1661411.0</v>
      </c>
      <c r="H22371" s="17">
        <v>1661411.0</v>
      </c>
    </row>
    <row r="22372">
      <c r="A22372" s="7" t="s">
        <v>43751</v>
      </c>
      <c r="B22372" s="17" t="s">
        <v>43752</v>
      </c>
      <c r="C22372" s="17">
        <v>1.0</v>
      </c>
      <c r="D22372" s="17">
        <v>1661411.0</v>
      </c>
      <c r="E22372" s="17">
        <v>1661411.0</v>
      </c>
      <c r="F22372" s="17">
        <v>1661411.0</v>
      </c>
      <c r="G22372" s="17">
        <v>1661411.0</v>
      </c>
      <c r="H22372" s="17">
        <v>1661411.0</v>
      </c>
    </row>
    <row r="22373">
      <c r="A22373" s="7" t="s">
        <v>43753</v>
      </c>
      <c r="B22373" s="17" t="s">
        <v>43754</v>
      </c>
      <c r="C22373" s="17">
        <v>1.0</v>
      </c>
      <c r="D22373" s="17">
        <v>1900334.0</v>
      </c>
      <c r="E22373" s="17">
        <v>1900334.0</v>
      </c>
      <c r="F22373" s="17">
        <v>1900334.0</v>
      </c>
      <c r="G22373" s="17">
        <v>1900334.0</v>
      </c>
      <c r="H22373" s="17">
        <v>1900334.0</v>
      </c>
    </row>
    <row r="22374">
      <c r="A22374" s="7" t="s">
        <v>43753</v>
      </c>
      <c r="B22374" s="17" t="s">
        <v>43754</v>
      </c>
      <c r="C22374" s="17">
        <v>1.0</v>
      </c>
      <c r="D22374" s="17">
        <v>1900334.0</v>
      </c>
      <c r="E22374" s="17">
        <v>1900334.0</v>
      </c>
      <c r="F22374" s="17">
        <v>1900334.0</v>
      </c>
      <c r="G22374" s="17">
        <v>1900334.0</v>
      </c>
      <c r="H22374" s="17">
        <v>1900334.0</v>
      </c>
    </row>
    <row r="22375">
      <c r="A22375" s="7" t="s">
        <v>43755</v>
      </c>
      <c r="B22375" s="17" t="s">
        <v>43756</v>
      </c>
      <c r="C22375" s="17">
        <v>2.0</v>
      </c>
      <c r="D22375" s="17">
        <v>1.58602935E7</v>
      </c>
      <c r="E22375" s="17">
        <v>6419834.0</v>
      </c>
      <c r="F22375" s="17">
        <v>6419834.0</v>
      </c>
      <c r="G22375" s="17">
        <v>2.5300753E7</v>
      </c>
      <c r="H22375" s="17">
        <v>2.5300753E7</v>
      </c>
    </row>
    <row r="22376">
      <c r="A22376" s="7" t="s">
        <v>43755</v>
      </c>
      <c r="B22376" s="17" t="s">
        <v>43756</v>
      </c>
      <c r="C22376" s="17">
        <v>2.0</v>
      </c>
      <c r="D22376" s="17">
        <v>1.58602935E7</v>
      </c>
      <c r="E22376" s="17">
        <v>6419834.0</v>
      </c>
      <c r="F22376" s="17">
        <v>6419834.0</v>
      </c>
      <c r="G22376" s="17">
        <v>2.5300753E7</v>
      </c>
      <c r="H22376" s="17">
        <v>2.5300753E7</v>
      </c>
    </row>
    <row r="22377">
      <c r="A22377" s="7" t="s">
        <v>43757</v>
      </c>
      <c r="B22377" s="17" t="s">
        <v>43758</v>
      </c>
      <c r="C22377" s="17">
        <v>3.0</v>
      </c>
      <c r="D22377" s="17">
        <v>4453350.333</v>
      </c>
      <c r="E22377" s="17">
        <v>1578050.0</v>
      </c>
      <c r="F22377" s="17">
        <v>2173401.0</v>
      </c>
      <c r="G22377" s="17">
        <v>9608600.0</v>
      </c>
      <c r="H22377" s="17">
        <v>9608600.0</v>
      </c>
    </row>
    <row r="22378">
      <c r="A22378" s="7" t="s">
        <v>43757</v>
      </c>
      <c r="B22378" s="17" t="s">
        <v>43758</v>
      </c>
      <c r="C22378" s="17">
        <v>3.0</v>
      </c>
      <c r="D22378" s="17">
        <v>4453350.333</v>
      </c>
      <c r="E22378" s="17">
        <v>1578050.0</v>
      </c>
      <c r="F22378" s="17">
        <v>2173401.0</v>
      </c>
      <c r="G22378" s="17">
        <v>9608600.0</v>
      </c>
      <c r="H22378" s="17">
        <v>9608600.0</v>
      </c>
    </row>
    <row r="22379">
      <c r="A22379" s="7" t="s">
        <v>43759</v>
      </c>
      <c r="B22379" s="17" t="s">
        <v>43760</v>
      </c>
      <c r="C22379" s="17">
        <v>6.0</v>
      </c>
      <c r="D22379" s="17">
        <v>6039146.0</v>
      </c>
      <c r="E22379" s="17">
        <v>2471507.0</v>
      </c>
      <c r="F22379" s="17">
        <v>4009187.0</v>
      </c>
      <c r="G22379" s="17">
        <v>8754785.0</v>
      </c>
      <c r="H22379" s="17">
        <v>1.138326E7</v>
      </c>
    </row>
    <row r="22380">
      <c r="A22380" s="7" t="s">
        <v>43759</v>
      </c>
      <c r="B22380" s="17" t="s">
        <v>43760</v>
      </c>
      <c r="C22380" s="17">
        <v>6.0</v>
      </c>
      <c r="D22380" s="17">
        <v>6039146.0</v>
      </c>
      <c r="E22380" s="17">
        <v>2471507.0</v>
      </c>
      <c r="F22380" s="17">
        <v>4009187.0</v>
      </c>
      <c r="G22380" s="17">
        <v>8754785.0</v>
      </c>
      <c r="H22380" s="17">
        <v>1.138326E7</v>
      </c>
    </row>
    <row r="22381">
      <c r="A22381" s="7" t="s">
        <v>43761</v>
      </c>
      <c r="B22381" s="17" t="s">
        <v>43762</v>
      </c>
      <c r="C22381" s="17">
        <v>1.0</v>
      </c>
      <c r="D22381" s="17">
        <v>2940598.0</v>
      </c>
      <c r="E22381" s="17">
        <v>2940598.0</v>
      </c>
      <c r="F22381" s="17">
        <v>2940598.0</v>
      </c>
      <c r="G22381" s="17">
        <v>2940598.0</v>
      </c>
      <c r="H22381" s="17">
        <v>2940598.0</v>
      </c>
    </row>
    <row r="22382">
      <c r="A22382" s="7" t="s">
        <v>43761</v>
      </c>
      <c r="B22382" s="17" t="s">
        <v>43762</v>
      </c>
      <c r="C22382" s="17">
        <v>1.0</v>
      </c>
      <c r="D22382" s="17">
        <v>2940598.0</v>
      </c>
      <c r="E22382" s="17">
        <v>2940598.0</v>
      </c>
      <c r="F22382" s="17">
        <v>2940598.0</v>
      </c>
      <c r="G22382" s="17">
        <v>2940598.0</v>
      </c>
      <c r="H22382" s="17">
        <v>2940598.0</v>
      </c>
    </row>
    <row r="22383">
      <c r="A22383" s="7" t="s">
        <v>43763</v>
      </c>
      <c r="B22383" s="17" t="s">
        <v>43764</v>
      </c>
      <c r="C22383" s="17">
        <v>1.0</v>
      </c>
      <c r="D22383" s="17">
        <v>3.0116435E7</v>
      </c>
      <c r="E22383" s="17">
        <v>3.0116435E7</v>
      </c>
      <c r="F22383" s="17">
        <v>3.0116435E7</v>
      </c>
      <c r="G22383" s="17">
        <v>3.0116435E7</v>
      </c>
      <c r="H22383" s="17">
        <v>3.0116435E7</v>
      </c>
    </row>
    <row r="22384">
      <c r="A22384" s="7" t="s">
        <v>43763</v>
      </c>
      <c r="B22384" s="17" t="s">
        <v>43764</v>
      </c>
      <c r="C22384" s="17">
        <v>1.0</v>
      </c>
      <c r="D22384" s="17">
        <v>3.0116435E7</v>
      </c>
      <c r="E22384" s="17">
        <v>3.0116435E7</v>
      </c>
      <c r="F22384" s="17">
        <v>3.0116435E7</v>
      </c>
      <c r="G22384" s="17">
        <v>3.0116435E7</v>
      </c>
      <c r="H22384" s="17">
        <v>3.0116435E7</v>
      </c>
    </row>
    <row r="22385">
      <c r="A22385" s="7" t="s">
        <v>43765</v>
      </c>
      <c r="B22385" s="17" t="s">
        <v>43766</v>
      </c>
      <c r="C22385" s="17">
        <v>3.0</v>
      </c>
      <c r="D22385" s="17">
        <v>6994544.667</v>
      </c>
      <c r="E22385" s="17">
        <v>3606449.0</v>
      </c>
      <c r="F22385" s="17">
        <v>7099938.0</v>
      </c>
      <c r="G22385" s="17">
        <v>1.0277247E7</v>
      </c>
      <c r="H22385" s="17">
        <v>1.0277247E7</v>
      </c>
    </row>
    <row r="22386">
      <c r="A22386" s="7" t="s">
        <v>43765</v>
      </c>
      <c r="B22386" s="17" t="s">
        <v>43766</v>
      </c>
      <c r="C22386" s="17">
        <v>3.0</v>
      </c>
      <c r="D22386" s="17">
        <v>6994544.667</v>
      </c>
      <c r="E22386" s="17">
        <v>3606449.0</v>
      </c>
      <c r="F22386" s="17">
        <v>7099938.0</v>
      </c>
      <c r="G22386" s="17">
        <v>1.0277247E7</v>
      </c>
      <c r="H22386" s="17">
        <v>1.0277247E7</v>
      </c>
    </row>
    <row r="22387">
      <c r="A22387" s="7" t="s">
        <v>43767</v>
      </c>
      <c r="B22387" s="17" t="s">
        <v>43768</v>
      </c>
      <c r="C22387" s="17">
        <v>7.0</v>
      </c>
      <c r="D22387" s="17">
        <v>7028116.857</v>
      </c>
      <c r="E22387" s="17">
        <v>2740590.0</v>
      </c>
      <c r="F22387" s="17">
        <v>4749957.0</v>
      </c>
      <c r="G22387" s="17">
        <v>7356350.0</v>
      </c>
      <c r="H22387" s="17">
        <v>2.519608E7</v>
      </c>
    </row>
    <row r="22388">
      <c r="A22388" s="7" t="s">
        <v>43767</v>
      </c>
      <c r="B22388" s="17" t="s">
        <v>43768</v>
      </c>
      <c r="C22388" s="17">
        <v>7.0</v>
      </c>
      <c r="D22388" s="17">
        <v>7028116.857</v>
      </c>
      <c r="E22388" s="17">
        <v>2740590.0</v>
      </c>
      <c r="F22388" s="17">
        <v>4749957.0</v>
      </c>
      <c r="G22388" s="17">
        <v>7356350.0</v>
      </c>
      <c r="H22388" s="17">
        <v>2.519608E7</v>
      </c>
    </row>
    <row r="22389">
      <c r="A22389" s="7" t="s">
        <v>43769</v>
      </c>
      <c r="B22389" s="17" t="s">
        <v>43770</v>
      </c>
      <c r="C22389" s="17">
        <v>8.0</v>
      </c>
      <c r="D22389" s="17">
        <v>4264490.125</v>
      </c>
      <c r="E22389" s="17">
        <v>2435100.0</v>
      </c>
      <c r="F22389" s="17">
        <v>3785223.0</v>
      </c>
      <c r="G22389" s="17">
        <v>5566734.0</v>
      </c>
      <c r="H22389" s="17">
        <v>6810431.0</v>
      </c>
    </row>
    <row r="22390">
      <c r="A22390" s="7" t="s">
        <v>43769</v>
      </c>
      <c r="B22390" s="17" t="s">
        <v>43770</v>
      </c>
      <c r="C22390" s="17">
        <v>8.0</v>
      </c>
      <c r="D22390" s="17">
        <v>4264490.125</v>
      </c>
      <c r="E22390" s="17">
        <v>2435100.0</v>
      </c>
      <c r="F22390" s="17">
        <v>3785223.0</v>
      </c>
      <c r="G22390" s="17">
        <v>5566734.0</v>
      </c>
      <c r="H22390" s="17">
        <v>6810431.0</v>
      </c>
    </row>
    <row r="22391">
      <c r="A22391" s="7" t="s">
        <v>43771</v>
      </c>
      <c r="B22391" s="17" t="s">
        <v>43772</v>
      </c>
      <c r="C22391" s="17">
        <v>1.0</v>
      </c>
      <c r="D22391" s="17">
        <v>2029599.0</v>
      </c>
      <c r="E22391" s="17">
        <v>2029599.0</v>
      </c>
      <c r="F22391" s="17">
        <v>2029599.0</v>
      </c>
      <c r="G22391" s="17">
        <v>2029599.0</v>
      </c>
      <c r="H22391" s="17">
        <v>2029599.0</v>
      </c>
    </row>
    <row r="22392">
      <c r="A22392" s="7" t="s">
        <v>43771</v>
      </c>
      <c r="B22392" s="17" t="s">
        <v>43772</v>
      </c>
      <c r="C22392" s="17">
        <v>1.0</v>
      </c>
      <c r="D22392" s="17">
        <v>2029599.0</v>
      </c>
      <c r="E22392" s="17">
        <v>2029599.0</v>
      </c>
      <c r="F22392" s="17">
        <v>2029599.0</v>
      </c>
      <c r="G22392" s="17">
        <v>2029599.0</v>
      </c>
      <c r="H22392" s="17">
        <v>2029599.0</v>
      </c>
    </row>
    <row r="22393">
      <c r="A22393" s="7" t="s">
        <v>43773</v>
      </c>
      <c r="B22393" s="17" t="s">
        <v>43774</v>
      </c>
      <c r="C22393" s="17">
        <v>1.0</v>
      </c>
      <c r="D22393" s="17">
        <v>1.790887E7</v>
      </c>
      <c r="E22393" s="17">
        <v>1.790887E7</v>
      </c>
      <c r="F22393" s="17">
        <v>1.790887E7</v>
      </c>
      <c r="G22393" s="17">
        <v>1.790887E7</v>
      </c>
      <c r="H22393" s="17">
        <v>1.790887E7</v>
      </c>
    </row>
    <row r="22394">
      <c r="A22394" s="7" t="s">
        <v>43773</v>
      </c>
      <c r="B22394" s="17" t="s">
        <v>43774</v>
      </c>
      <c r="C22394" s="17">
        <v>1.0</v>
      </c>
      <c r="D22394" s="17">
        <v>1.790887E7</v>
      </c>
      <c r="E22394" s="17">
        <v>1.790887E7</v>
      </c>
      <c r="F22394" s="17">
        <v>1.790887E7</v>
      </c>
      <c r="G22394" s="17">
        <v>1.790887E7</v>
      </c>
      <c r="H22394" s="17">
        <v>1.790887E7</v>
      </c>
    </row>
    <row r="22395">
      <c r="A22395" s="7" t="s">
        <v>43775</v>
      </c>
      <c r="B22395" s="17" t="s">
        <v>43776</v>
      </c>
      <c r="C22395" s="17">
        <v>1.0</v>
      </c>
      <c r="D22395" s="17">
        <v>2751546.0</v>
      </c>
      <c r="E22395" s="17">
        <v>2751546.0</v>
      </c>
      <c r="F22395" s="17">
        <v>2751546.0</v>
      </c>
      <c r="G22395" s="17">
        <v>2751546.0</v>
      </c>
      <c r="H22395" s="17">
        <v>2751546.0</v>
      </c>
    </row>
    <row r="22396">
      <c r="A22396" s="7" t="s">
        <v>43775</v>
      </c>
      <c r="B22396" s="17" t="s">
        <v>43776</v>
      </c>
      <c r="C22396" s="17">
        <v>1.0</v>
      </c>
      <c r="D22396" s="17">
        <v>2751546.0</v>
      </c>
      <c r="E22396" s="17">
        <v>2751546.0</v>
      </c>
      <c r="F22396" s="17">
        <v>2751546.0</v>
      </c>
      <c r="G22396" s="17">
        <v>2751546.0</v>
      </c>
      <c r="H22396" s="17">
        <v>2751546.0</v>
      </c>
    </row>
    <row r="22397">
      <c r="A22397" s="7" t="s">
        <v>43777</v>
      </c>
      <c r="B22397" s="17" t="s">
        <v>43778</v>
      </c>
      <c r="C22397" s="17">
        <v>1.0</v>
      </c>
      <c r="D22397" s="17">
        <v>3901504.0</v>
      </c>
      <c r="E22397" s="17">
        <v>3901504.0</v>
      </c>
      <c r="F22397" s="17">
        <v>3901504.0</v>
      </c>
      <c r="G22397" s="17">
        <v>3901504.0</v>
      </c>
      <c r="H22397" s="17">
        <v>3901504.0</v>
      </c>
    </row>
    <row r="22398">
      <c r="A22398" s="7" t="s">
        <v>43777</v>
      </c>
      <c r="B22398" s="17" t="s">
        <v>43778</v>
      </c>
      <c r="C22398" s="17">
        <v>1.0</v>
      </c>
      <c r="D22398" s="17">
        <v>3901504.0</v>
      </c>
      <c r="E22398" s="17">
        <v>3901504.0</v>
      </c>
      <c r="F22398" s="17">
        <v>3901504.0</v>
      </c>
      <c r="G22398" s="17">
        <v>3901504.0</v>
      </c>
      <c r="H22398" s="17">
        <v>3901504.0</v>
      </c>
    </row>
    <row r="22399">
      <c r="A22399" s="7" t="s">
        <v>43779</v>
      </c>
      <c r="B22399" s="17" t="s">
        <v>43780</v>
      </c>
      <c r="C22399" s="17">
        <v>1.0</v>
      </c>
      <c r="D22399" s="17">
        <v>1.2264734E7</v>
      </c>
      <c r="E22399" s="17">
        <v>1.2264734E7</v>
      </c>
      <c r="F22399" s="17">
        <v>1.2264734E7</v>
      </c>
      <c r="G22399" s="17">
        <v>1.2264734E7</v>
      </c>
      <c r="H22399" s="17">
        <v>1.2264734E7</v>
      </c>
    </row>
    <row r="22400">
      <c r="A22400" s="7" t="s">
        <v>43779</v>
      </c>
      <c r="B22400" s="17" t="s">
        <v>43780</v>
      </c>
      <c r="C22400" s="17">
        <v>1.0</v>
      </c>
      <c r="D22400" s="17">
        <v>1.2264734E7</v>
      </c>
      <c r="E22400" s="17">
        <v>1.2264734E7</v>
      </c>
      <c r="F22400" s="17">
        <v>1.2264734E7</v>
      </c>
      <c r="G22400" s="17">
        <v>1.2264734E7</v>
      </c>
      <c r="H22400" s="17">
        <v>1.2264734E7</v>
      </c>
    </row>
    <row r="22401">
      <c r="A22401" s="7" t="s">
        <v>43781</v>
      </c>
      <c r="B22401" s="17" t="s">
        <v>43782</v>
      </c>
      <c r="C22401" s="17">
        <v>2.0</v>
      </c>
      <c r="D22401" s="17">
        <v>9381495.0</v>
      </c>
      <c r="E22401" s="17">
        <v>1469333.0</v>
      </c>
      <c r="F22401" s="17">
        <v>1469333.0</v>
      </c>
      <c r="G22401" s="17">
        <v>1.7293657E7</v>
      </c>
      <c r="H22401" s="17">
        <v>1.7293657E7</v>
      </c>
    </row>
    <row r="22402">
      <c r="A22402" s="7" t="s">
        <v>43781</v>
      </c>
      <c r="B22402" s="17" t="s">
        <v>43782</v>
      </c>
      <c r="C22402" s="17">
        <v>2.0</v>
      </c>
      <c r="D22402" s="17">
        <v>9381495.0</v>
      </c>
      <c r="E22402" s="17">
        <v>1469333.0</v>
      </c>
      <c r="F22402" s="17">
        <v>1469333.0</v>
      </c>
      <c r="G22402" s="17">
        <v>1.7293657E7</v>
      </c>
      <c r="H22402" s="17">
        <v>1.7293657E7</v>
      </c>
    </row>
    <row r="22403">
      <c r="A22403" s="7" t="s">
        <v>43783</v>
      </c>
      <c r="B22403" s="17" t="s">
        <v>43784</v>
      </c>
      <c r="C22403" s="17">
        <v>5.0</v>
      </c>
      <c r="D22403" s="17">
        <v>9990559.2</v>
      </c>
      <c r="E22403" s="17">
        <v>4393455.0</v>
      </c>
      <c r="F22403" s="17">
        <v>7851915.0</v>
      </c>
      <c r="G22403" s="17">
        <v>1.5054338E7</v>
      </c>
      <c r="H22403" s="17">
        <v>2.0567038E7</v>
      </c>
    </row>
    <row r="22404">
      <c r="A22404" s="7" t="s">
        <v>43783</v>
      </c>
      <c r="B22404" s="17" t="s">
        <v>43784</v>
      </c>
      <c r="C22404" s="17">
        <v>5.0</v>
      </c>
      <c r="D22404" s="17">
        <v>9990559.2</v>
      </c>
      <c r="E22404" s="17">
        <v>4393455.0</v>
      </c>
      <c r="F22404" s="17">
        <v>7851915.0</v>
      </c>
      <c r="G22404" s="17">
        <v>1.5054338E7</v>
      </c>
      <c r="H22404" s="17">
        <v>2.0567038E7</v>
      </c>
    </row>
    <row r="22405">
      <c r="A22405" s="7" t="s">
        <v>43785</v>
      </c>
      <c r="B22405" s="17" t="s">
        <v>43786</v>
      </c>
      <c r="C22405" s="17">
        <v>1.0</v>
      </c>
      <c r="D22405" s="17">
        <v>5.22463E7</v>
      </c>
      <c r="E22405" s="17">
        <v>5.22463E7</v>
      </c>
      <c r="F22405" s="17">
        <v>5.22463E7</v>
      </c>
      <c r="G22405" s="17">
        <v>5.22463E7</v>
      </c>
      <c r="H22405" s="17">
        <v>5.22463E7</v>
      </c>
    </row>
    <row r="22406">
      <c r="A22406" s="7" t="s">
        <v>43785</v>
      </c>
      <c r="B22406" s="17" t="s">
        <v>43786</v>
      </c>
      <c r="C22406" s="17">
        <v>1.0</v>
      </c>
      <c r="D22406" s="17">
        <v>5.22463E7</v>
      </c>
      <c r="E22406" s="17">
        <v>5.22463E7</v>
      </c>
      <c r="F22406" s="17">
        <v>5.22463E7</v>
      </c>
      <c r="G22406" s="17">
        <v>5.22463E7</v>
      </c>
      <c r="H22406" s="17">
        <v>5.22463E7</v>
      </c>
    </row>
    <row r="22407">
      <c r="A22407" s="7" t="s">
        <v>43787</v>
      </c>
      <c r="B22407" s="17" t="s">
        <v>43788</v>
      </c>
      <c r="C22407" s="17">
        <v>1.0</v>
      </c>
      <c r="D22407" s="17">
        <v>8598226.0</v>
      </c>
      <c r="E22407" s="17">
        <v>8598226.0</v>
      </c>
      <c r="F22407" s="17">
        <v>8598226.0</v>
      </c>
      <c r="G22407" s="17">
        <v>8598226.0</v>
      </c>
      <c r="H22407" s="17">
        <v>8598226.0</v>
      </c>
    </row>
    <row r="22408">
      <c r="A22408" s="7" t="s">
        <v>43787</v>
      </c>
      <c r="B22408" s="17" t="s">
        <v>43788</v>
      </c>
      <c r="C22408" s="17">
        <v>1.0</v>
      </c>
      <c r="D22408" s="17">
        <v>8598226.0</v>
      </c>
      <c r="E22408" s="17">
        <v>8598226.0</v>
      </c>
      <c r="F22408" s="17">
        <v>8598226.0</v>
      </c>
      <c r="G22408" s="17">
        <v>8598226.0</v>
      </c>
      <c r="H22408" s="17">
        <v>8598226.0</v>
      </c>
    </row>
    <row r="22409">
      <c r="A22409" s="7" t="s">
        <v>43789</v>
      </c>
      <c r="B22409" s="17" t="s">
        <v>43790</v>
      </c>
      <c r="C22409" s="17">
        <v>1.0</v>
      </c>
      <c r="D22409" s="17">
        <v>4088440.0</v>
      </c>
      <c r="E22409" s="17">
        <v>4088440.0</v>
      </c>
      <c r="F22409" s="17">
        <v>4088440.0</v>
      </c>
      <c r="G22409" s="17">
        <v>4088440.0</v>
      </c>
      <c r="H22409" s="17">
        <v>4088440.0</v>
      </c>
    </row>
    <row r="22410">
      <c r="A22410" s="7" t="s">
        <v>43789</v>
      </c>
      <c r="B22410" s="17" t="s">
        <v>43790</v>
      </c>
      <c r="C22410" s="17">
        <v>1.0</v>
      </c>
      <c r="D22410" s="17">
        <v>4088440.0</v>
      </c>
      <c r="E22410" s="17">
        <v>4088440.0</v>
      </c>
      <c r="F22410" s="17">
        <v>4088440.0</v>
      </c>
      <c r="G22410" s="17">
        <v>4088440.0</v>
      </c>
      <c r="H22410" s="17">
        <v>4088440.0</v>
      </c>
    </row>
    <row r="22411">
      <c r="A22411" s="7" t="s">
        <v>43791</v>
      </c>
      <c r="B22411" s="17" t="s">
        <v>43792</v>
      </c>
      <c r="C22411" s="17">
        <v>14.0</v>
      </c>
      <c r="D22411" s="17">
        <v>2.599538879E7</v>
      </c>
      <c r="E22411" s="17">
        <v>1.2828049E7</v>
      </c>
      <c r="F22411" s="17">
        <v>2.1602824E7</v>
      </c>
      <c r="G22411" s="17">
        <v>2.4369943E7</v>
      </c>
      <c r="H22411" s="17">
        <v>6.9485588E7</v>
      </c>
    </row>
    <row r="22412">
      <c r="A22412" s="7" t="s">
        <v>43791</v>
      </c>
      <c r="B22412" s="17" t="s">
        <v>43792</v>
      </c>
      <c r="C22412" s="17">
        <v>14.0</v>
      </c>
      <c r="D22412" s="17">
        <v>2.599538879E7</v>
      </c>
      <c r="E22412" s="17">
        <v>1.2828049E7</v>
      </c>
      <c r="F22412" s="17">
        <v>2.1602824E7</v>
      </c>
      <c r="G22412" s="17">
        <v>2.4369943E7</v>
      </c>
      <c r="H22412" s="17">
        <v>6.9485588E7</v>
      </c>
    </row>
    <row r="22413">
      <c r="A22413" s="7" t="s">
        <v>43793</v>
      </c>
      <c r="B22413" s="17" t="s">
        <v>43794</v>
      </c>
      <c r="C22413" s="17">
        <v>2.0</v>
      </c>
      <c r="D22413" s="17">
        <v>2.31758975E7</v>
      </c>
      <c r="E22413" s="17">
        <v>1.3248934E7</v>
      </c>
      <c r="F22413" s="17">
        <v>1.3248934E7</v>
      </c>
      <c r="G22413" s="17">
        <v>3.3102861E7</v>
      </c>
      <c r="H22413" s="17">
        <v>3.3102861E7</v>
      </c>
    </row>
    <row r="22414">
      <c r="A22414" s="7" t="s">
        <v>43793</v>
      </c>
      <c r="B22414" s="17" t="s">
        <v>43794</v>
      </c>
      <c r="C22414" s="17">
        <v>2.0</v>
      </c>
      <c r="D22414" s="17">
        <v>2.31758975E7</v>
      </c>
      <c r="E22414" s="17">
        <v>1.3248934E7</v>
      </c>
      <c r="F22414" s="17">
        <v>1.3248934E7</v>
      </c>
      <c r="G22414" s="17">
        <v>3.3102861E7</v>
      </c>
      <c r="H22414" s="17">
        <v>3.3102861E7</v>
      </c>
    </row>
    <row r="22415">
      <c r="A22415" s="7" t="s">
        <v>43795</v>
      </c>
      <c r="B22415" s="17" t="s">
        <v>43796</v>
      </c>
      <c r="C22415" s="17">
        <v>2.0</v>
      </c>
      <c r="D22415" s="17">
        <v>1.06235785E7</v>
      </c>
      <c r="E22415" s="17">
        <v>6349634.0</v>
      </c>
      <c r="F22415" s="17">
        <v>6349634.0</v>
      </c>
      <c r="G22415" s="17">
        <v>1.4897523E7</v>
      </c>
      <c r="H22415" s="17">
        <v>1.4897523E7</v>
      </c>
    </row>
    <row r="22416">
      <c r="A22416" s="7" t="s">
        <v>43795</v>
      </c>
      <c r="B22416" s="17" t="s">
        <v>43796</v>
      </c>
      <c r="C22416" s="17">
        <v>2.0</v>
      </c>
      <c r="D22416" s="17">
        <v>1.06235785E7</v>
      </c>
      <c r="E22416" s="17">
        <v>6349634.0</v>
      </c>
      <c r="F22416" s="17">
        <v>6349634.0</v>
      </c>
      <c r="G22416" s="17">
        <v>1.4897523E7</v>
      </c>
      <c r="H22416" s="17">
        <v>1.4897523E7</v>
      </c>
    </row>
    <row r="22417">
      <c r="A22417" s="7" t="s">
        <v>43797</v>
      </c>
      <c r="B22417" s="17" t="s">
        <v>43798</v>
      </c>
      <c r="C22417" s="17">
        <v>13.0</v>
      </c>
      <c r="D22417" s="17">
        <v>1.789405854E7</v>
      </c>
      <c r="E22417" s="17">
        <v>1.0109896E7</v>
      </c>
      <c r="F22417" s="17">
        <v>1.8155782E7</v>
      </c>
      <c r="G22417" s="17">
        <v>2.3260076E7</v>
      </c>
      <c r="H22417" s="17">
        <v>3.0598949E7</v>
      </c>
    </row>
    <row r="22418">
      <c r="A22418" s="7" t="s">
        <v>43797</v>
      </c>
      <c r="B22418" s="17" t="s">
        <v>43798</v>
      </c>
      <c r="C22418" s="17">
        <v>13.0</v>
      </c>
      <c r="D22418" s="17">
        <v>1.789405854E7</v>
      </c>
      <c r="E22418" s="17">
        <v>1.0109896E7</v>
      </c>
      <c r="F22418" s="17">
        <v>1.8155782E7</v>
      </c>
      <c r="G22418" s="17">
        <v>2.3260076E7</v>
      </c>
      <c r="H22418" s="17">
        <v>3.0598949E7</v>
      </c>
    </row>
    <row r="22419">
      <c r="A22419" s="7" t="s">
        <v>43799</v>
      </c>
      <c r="B22419" s="17" t="s">
        <v>43800</v>
      </c>
      <c r="C22419" s="17">
        <v>5.0</v>
      </c>
      <c r="D22419" s="17">
        <v>1.29108368E7</v>
      </c>
      <c r="E22419" s="17">
        <v>5408836.0</v>
      </c>
      <c r="F22419" s="17">
        <v>6330892.0</v>
      </c>
      <c r="G22419" s="17">
        <v>2.4025821E7</v>
      </c>
      <c r="H22419" s="17">
        <v>2.7352063E7</v>
      </c>
    </row>
    <row r="22420">
      <c r="A22420" s="7" t="s">
        <v>43799</v>
      </c>
      <c r="B22420" s="17" t="s">
        <v>43800</v>
      </c>
      <c r="C22420" s="17">
        <v>5.0</v>
      </c>
      <c r="D22420" s="17">
        <v>1.29108368E7</v>
      </c>
      <c r="E22420" s="17">
        <v>5408836.0</v>
      </c>
      <c r="F22420" s="17">
        <v>6330892.0</v>
      </c>
      <c r="G22420" s="17">
        <v>2.4025821E7</v>
      </c>
      <c r="H22420" s="17">
        <v>2.7352063E7</v>
      </c>
    </row>
    <row r="22421">
      <c r="A22421" s="7" t="s">
        <v>43801</v>
      </c>
      <c r="B22421" s="17" t="s">
        <v>43802</v>
      </c>
      <c r="C22421" s="17">
        <v>4.0</v>
      </c>
      <c r="D22421" s="17">
        <v>3.098859575E7</v>
      </c>
      <c r="E22421" s="17">
        <v>1.3059011E7</v>
      </c>
      <c r="F22421" s="17">
        <v>1.7497907E7</v>
      </c>
      <c r="G22421" s="17">
        <v>2.8731477E7</v>
      </c>
      <c r="H22421" s="17">
        <v>6.4665988E7</v>
      </c>
    </row>
    <row r="22422">
      <c r="A22422" s="7" t="s">
        <v>43801</v>
      </c>
      <c r="B22422" s="17" t="s">
        <v>43802</v>
      </c>
      <c r="C22422" s="17">
        <v>4.0</v>
      </c>
      <c r="D22422" s="17">
        <v>3.098859575E7</v>
      </c>
      <c r="E22422" s="17">
        <v>1.3059011E7</v>
      </c>
      <c r="F22422" s="17">
        <v>1.7497907E7</v>
      </c>
      <c r="G22422" s="17">
        <v>2.8731477E7</v>
      </c>
      <c r="H22422" s="17">
        <v>6.4665988E7</v>
      </c>
    </row>
    <row r="22423">
      <c r="A22423" s="7" t="s">
        <v>43803</v>
      </c>
      <c r="B22423" s="17" t="s">
        <v>43804</v>
      </c>
      <c r="C22423" s="17">
        <v>1.0</v>
      </c>
      <c r="D22423" s="17">
        <v>9631654.0</v>
      </c>
      <c r="E22423" s="17">
        <v>9631654.0</v>
      </c>
      <c r="F22423" s="17">
        <v>9631654.0</v>
      </c>
      <c r="G22423" s="17">
        <v>9631654.0</v>
      </c>
      <c r="H22423" s="17">
        <v>9631654.0</v>
      </c>
    </row>
    <row r="22424">
      <c r="A22424" s="7" t="s">
        <v>43803</v>
      </c>
      <c r="B22424" s="17" t="s">
        <v>43804</v>
      </c>
      <c r="C22424" s="17">
        <v>1.0</v>
      </c>
      <c r="D22424" s="17">
        <v>9631654.0</v>
      </c>
      <c r="E22424" s="17">
        <v>9631654.0</v>
      </c>
      <c r="F22424" s="17">
        <v>9631654.0</v>
      </c>
      <c r="G22424" s="17">
        <v>9631654.0</v>
      </c>
      <c r="H22424" s="17">
        <v>9631654.0</v>
      </c>
    </row>
    <row r="22425">
      <c r="A22425" s="7" t="s">
        <v>43805</v>
      </c>
      <c r="B22425" s="17" t="s">
        <v>43806</v>
      </c>
      <c r="C22425" s="17">
        <v>1.0</v>
      </c>
      <c r="D22425" s="17">
        <v>9.8197329E7</v>
      </c>
      <c r="E22425" s="17">
        <v>9.8197329E7</v>
      </c>
      <c r="F22425" s="17">
        <v>9.8197329E7</v>
      </c>
      <c r="G22425" s="17">
        <v>9.8197329E7</v>
      </c>
      <c r="H22425" s="17">
        <v>9.8197329E7</v>
      </c>
    </row>
    <row r="22426">
      <c r="A22426" s="7" t="s">
        <v>43805</v>
      </c>
      <c r="B22426" s="17" t="s">
        <v>43806</v>
      </c>
      <c r="C22426" s="17">
        <v>1.0</v>
      </c>
      <c r="D22426" s="17">
        <v>9.8197329E7</v>
      </c>
      <c r="E22426" s="17">
        <v>9.8197329E7</v>
      </c>
      <c r="F22426" s="17">
        <v>9.8197329E7</v>
      </c>
      <c r="G22426" s="17">
        <v>9.8197329E7</v>
      </c>
      <c r="H22426" s="17">
        <v>9.8197329E7</v>
      </c>
    </row>
    <row r="22427">
      <c r="A22427" s="7" t="s">
        <v>43807</v>
      </c>
      <c r="B22427" s="17" t="s">
        <v>43808</v>
      </c>
      <c r="C22427" s="17">
        <v>24.0</v>
      </c>
      <c r="D22427" s="17">
        <v>2.258195746E7</v>
      </c>
      <c r="E22427" s="17">
        <v>1.6504654E7</v>
      </c>
      <c r="F22427" s="17">
        <v>2.7296192E7</v>
      </c>
      <c r="G22427" s="17">
        <v>3.0050285E7</v>
      </c>
      <c r="H22427" s="17">
        <v>3.1019019E7</v>
      </c>
    </row>
    <row r="22428">
      <c r="A22428" s="7" t="s">
        <v>43807</v>
      </c>
      <c r="B22428" s="17" t="s">
        <v>43808</v>
      </c>
      <c r="C22428" s="17">
        <v>24.0</v>
      </c>
      <c r="D22428" s="17">
        <v>2.258195746E7</v>
      </c>
      <c r="E22428" s="17">
        <v>1.6504654E7</v>
      </c>
      <c r="F22428" s="17">
        <v>2.7296192E7</v>
      </c>
      <c r="G22428" s="17">
        <v>3.0050285E7</v>
      </c>
      <c r="H22428" s="17">
        <v>3.1019019E7</v>
      </c>
    </row>
    <row r="22429">
      <c r="A22429" s="7" t="s">
        <v>43809</v>
      </c>
      <c r="B22429" s="17" t="s">
        <v>43810</v>
      </c>
      <c r="C22429" s="17">
        <v>1.0</v>
      </c>
      <c r="D22429" s="17">
        <v>2415592.0</v>
      </c>
      <c r="E22429" s="17">
        <v>2415592.0</v>
      </c>
      <c r="F22429" s="17">
        <v>2415592.0</v>
      </c>
      <c r="G22429" s="17">
        <v>2415592.0</v>
      </c>
      <c r="H22429" s="17">
        <v>2415592.0</v>
      </c>
    </row>
    <row r="22430">
      <c r="A22430" s="7" t="s">
        <v>43809</v>
      </c>
      <c r="B22430" s="17" t="s">
        <v>43810</v>
      </c>
      <c r="C22430" s="17">
        <v>1.0</v>
      </c>
      <c r="D22430" s="17">
        <v>2415592.0</v>
      </c>
      <c r="E22430" s="17">
        <v>2415592.0</v>
      </c>
      <c r="F22430" s="17">
        <v>2415592.0</v>
      </c>
      <c r="G22430" s="17">
        <v>2415592.0</v>
      </c>
      <c r="H22430" s="17">
        <v>2415592.0</v>
      </c>
    </row>
    <row r="22431">
      <c r="A22431" s="7" t="s">
        <v>43811</v>
      </c>
      <c r="B22431" s="17" t="s">
        <v>43812</v>
      </c>
      <c r="C22431" s="17">
        <v>2.0</v>
      </c>
      <c r="D22431" s="17">
        <v>8984438.5</v>
      </c>
      <c r="E22431" s="17">
        <v>2302227.0</v>
      </c>
      <c r="F22431" s="17">
        <v>2302227.0</v>
      </c>
      <c r="G22431" s="17">
        <v>1.566665E7</v>
      </c>
      <c r="H22431" s="17">
        <v>1.566665E7</v>
      </c>
    </row>
    <row r="22432">
      <c r="A22432" s="7" t="s">
        <v>43811</v>
      </c>
      <c r="B22432" s="17" t="s">
        <v>43812</v>
      </c>
      <c r="C22432" s="17">
        <v>2.0</v>
      </c>
      <c r="D22432" s="17">
        <v>8984438.5</v>
      </c>
      <c r="E22432" s="17">
        <v>2302227.0</v>
      </c>
      <c r="F22432" s="17">
        <v>2302227.0</v>
      </c>
      <c r="G22432" s="17">
        <v>1.566665E7</v>
      </c>
      <c r="H22432" s="17">
        <v>1.566665E7</v>
      </c>
    </row>
    <row r="22433">
      <c r="A22433" s="7" t="s">
        <v>43813</v>
      </c>
      <c r="B22433" s="17" t="s">
        <v>43814</v>
      </c>
      <c r="C22433" s="17">
        <v>1.0</v>
      </c>
      <c r="D22433" s="17">
        <v>6525266.0</v>
      </c>
      <c r="E22433" s="17">
        <v>6525266.0</v>
      </c>
      <c r="F22433" s="17">
        <v>6525266.0</v>
      </c>
      <c r="G22433" s="17">
        <v>6525266.0</v>
      </c>
      <c r="H22433" s="17">
        <v>6525266.0</v>
      </c>
    </row>
    <row r="22434">
      <c r="A22434" s="7" t="s">
        <v>43813</v>
      </c>
      <c r="B22434" s="17" t="s">
        <v>43814</v>
      </c>
      <c r="C22434" s="17">
        <v>1.0</v>
      </c>
      <c r="D22434" s="17">
        <v>6525266.0</v>
      </c>
      <c r="E22434" s="17">
        <v>6525266.0</v>
      </c>
      <c r="F22434" s="17">
        <v>6525266.0</v>
      </c>
      <c r="G22434" s="17">
        <v>6525266.0</v>
      </c>
      <c r="H22434" s="17">
        <v>6525266.0</v>
      </c>
    </row>
    <row r="22435">
      <c r="A22435" s="7" t="s">
        <v>43815</v>
      </c>
      <c r="B22435" s="17" t="s">
        <v>43816</v>
      </c>
      <c r="C22435" s="17">
        <v>1.0</v>
      </c>
      <c r="D22435" s="17">
        <v>7.7537124E7</v>
      </c>
      <c r="E22435" s="17">
        <v>7.7537124E7</v>
      </c>
      <c r="F22435" s="17">
        <v>7.7537124E7</v>
      </c>
      <c r="G22435" s="17">
        <v>7.7537124E7</v>
      </c>
      <c r="H22435" s="17">
        <v>7.7537124E7</v>
      </c>
    </row>
    <row r="22436">
      <c r="A22436" s="7" t="s">
        <v>43815</v>
      </c>
      <c r="B22436" s="17" t="s">
        <v>43816</v>
      </c>
      <c r="C22436" s="17">
        <v>1.0</v>
      </c>
      <c r="D22436" s="17">
        <v>7.7537124E7</v>
      </c>
      <c r="E22436" s="17">
        <v>7.7537124E7</v>
      </c>
      <c r="F22436" s="17">
        <v>7.7537124E7</v>
      </c>
      <c r="G22436" s="17">
        <v>7.7537124E7</v>
      </c>
      <c r="H22436" s="17">
        <v>7.7537124E7</v>
      </c>
    </row>
    <row r="22437">
      <c r="A22437" s="7" t="s">
        <v>43817</v>
      </c>
      <c r="B22437" s="17" t="s">
        <v>43818</v>
      </c>
      <c r="C22437" s="17">
        <v>1.0</v>
      </c>
      <c r="D22437" s="17">
        <v>3740133.0</v>
      </c>
      <c r="E22437" s="17">
        <v>3740133.0</v>
      </c>
      <c r="F22437" s="17">
        <v>3740133.0</v>
      </c>
      <c r="G22437" s="17">
        <v>3740133.0</v>
      </c>
      <c r="H22437" s="17">
        <v>3740133.0</v>
      </c>
    </row>
    <row r="22438">
      <c r="A22438" s="7" t="s">
        <v>43817</v>
      </c>
      <c r="B22438" s="17" t="s">
        <v>43818</v>
      </c>
      <c r="C22438" s="17">
        <v>1.0</v>
      </c>
      <c r="D22438" s="17">
        <v>3740133.0</v>
      </c>
      <c r="E22438" s="17">
        <v>3740133.0</v>
      </c>
      <c r="F22438" s="17">
        <v>3740133.0</v>
      </c>
      <c r="G22438" s="17">
        <v>3740133.0</v>
      </c>
      <c r="H22438" s="17">
        <v>3740133.0</v>
      </c>
    </row>
    <row r="22439">
      <c r="A22439" s="7" t="s">
        <v>43819</v>
      </c>
      <c r="B22439" s="17" t="s">
        <v>43820</v>
      </c>
      <c r="C22439" s="17">
        <v>7.0</v>
      </c>
      <c r="D22439" s="17">
        <v>1.550122271E7</v>
      </c>
      <c r="E22439" s="17">
        <v>1900360.0</v>
      </c>
      <c r="F22439" s="17">
        <v>2698240.0</v>
      </c>
      <c r="G22439" s="17">
        <v>5334900.0</v>
      </c>
      <c r="H22439" s="17">
        <v>9.0902657E7</v>
      </c>
    </row>
    <row r="22440">
      <c r="A22440" s="7" t="s">
        <v>43819</v>
      </c>
      <c r="B22440" s="17" t="s">
        <v>43820</v>
      </c>
      <c r="C22440" s="17">
        <v>7.0</v>
      </c>
      <c r="D22440" s="17">
        <v>1.550122271E7</v>
      </c>
      <c r="E22440" s="17">
        <v>1900360.0</v>
      </c>
      <c r="F22440" s="17">
        <v>2698240.0</v>
      </c>
      <c r="G22440" s="17">
        <v>5334900.0</v>
      </c>
      <c r="H22440" s="17">
        <v>9.0902657E7</v>
      </c>
    </row>
    <row r="22441">
      <c r="A22441" s="7" t="s">
        <v>43821</v>
      </c>
      <c r="B22441" s="17" t="s">
        <v>43822</v>
      </c>
      <c r="C22441" s="17">
        <v>34.0</v>
      </c>
      <c r="D22441" s="17">
        <v>2.99811255E7</v>
      </c>
      <c r="E22441" s="17">
        <v>3925200.0</v>
      </c>
      <c r="F22441" s="17">
        <v>9582777.0</v>
      </c>
      <c r="G22441" s="17">
        <v>3.4689351E7</v>
      </c>
      <c r="H22441" s="17">
        <v>9.9137759E7</v>
      </c>
    </row>
    <row r="22442">
      <c r="A22442" s="7" t="s">
        <v>43821</v>
      </c>
      <c r="B22442" s="17" t="s">
        <v>43822</v>
      </c>
      <c r="C22442" s="17">
        <v>34.0</v>
      </c>
      <c r="D22442" s="17">
        <v>2.99811255E7</v>
      </c>
      <c r="E22442" s="17">
        <v>3925200.0</v>
      </c>
      <c r="F22442" s="17">
        <v>9582777.0</v>
      </c>
      <c r="G22442" s="17">
        <v>3.4689351E7</v>
      </c>
      <c r="H22442" s="17">
        <v>9.9137759E7</v>
      </c>
    </row>
    <row r="22443">
      <c r="A22443" s="7" t="s">
        <v>43823</v>
      </c>
      <c r="B22443" s="17" t="s">
        <v>43824</v>
      </c>
      <c r="C22443" s="17">
        <v>5.0</v>
      </c>
      <c r="D22443" s="17">
        <v>9526615.0</v>
      </c>
      <c r="E22443" s="17">
        <v>6737705.0</v>
      </c>
      <c r="F22443" s="17">
        <v>8323378.0</v>
      </c>
      <c r="G22443" s="17">
        <v>8418626.0</v>
      </c>
      <c r="H22443" s="17">
        <v>1.959745E7</v>
      </c>
    </row>
    <row r="22444">
      <c r="A22444" s="7" t="s">
        <v>43823</v>
      </c>
      <c r="B22444" s="17" t="s">
        <v>43824</v>
      </c>
      <c r="C22444" s="17">
        <v>5.0</v>
      </c>
      <c r="D22444" s="17">
        <v>9526615.0</v>
      </c>
      <c r="E22444" s="17">
        <v>6737705.0</v>
      </c>
      <c r="F22444" s="17">
        <v>8323378.0</v>
      </c>
      <c r="G22444" s="17">
        <v>8418626.0</v>
      </c>
      <c r="H22444" s="17">
        <v>1.959745E7</v>
      </c>
    </row>
    <row r="22445">
      <c r="A22445" s="7" t="s">
        <v>43825</v>
      </c>
      <c r="B22445" s="17" t="s">
        <v>43826</v>
      </c>
      <c r="C22445" s="17">
        <v>4.0</v>
      </c>
      <c r="D22445" s="17">
        <v>8288879.75</v>
      </c>
      <c r="E22445" s="17">
        <v>3563140.0</v>
      </c>
      <c r="F22445" s="17">
        <v>5957585.0</v>
      </c>
      <c r="G22445" s="17">
        <v>1.1538101E7</v>
      </c>
      <c r="H22445" s="17">
        <v>1.2096693E7</v>
      </c>
    </row>
    <row r="22446">
      <c r="A22446" s="7" t="s">
        <v>43825</v>
      </c>
      <c r="B22446" s="17" t="s">
        <v>43826</v>
      </c>
      <c r="C22446" s="17">
        <v>4.0</v>
      </c>
      <c r="D22446" s="17">
        <v>8288879.75</v>
      </c>
      <c r="E22446" s="17">
        <v>3563140.0</v>
      </c>
      <c r="F22446" s="17">
        <v>5957585.0</v>
      </c>
      <c r="G22446" s="17">
        <v>1.1538101E7</v>
      </c>
      <c r="H22446" s="17">
        <v>1.2096693E7</v>
      </c>
    </row>
    <row r="22447">
      <c r="A22447" s="7" t="s">
        <v>43827</v>
      </c>
      <c r="B22447" s="17" t="s">
        <v>43828</v>
      </c>
      <c r="C22447" s="17">
        <v>1.0</v>
      </c>
      <c r="D22447" s="17">
        <v>1.3037976E7</v>
      </c>
      <c r="E22447" s="17">
        <v>1.3037976E7</v>
      </c>
      <c r="F22447" s="17">
        <v>1.3037976E7</v>
      </c>
      <c r="G22447" s="17">
        <v>1.3037976E7</v>
      </c>
      <c r="H22447" s="17">
        <v>1.3037976E7</v>
      </c>
    </row>
    <row r="22448">
      <c r="A22448" s="7" t="s">
        <v>43827</v>
      </c>
      <c r="B22448" s="17" t="s">
        <v>43828</v>
      </c>
      <c r="C22448" s="17">
        <v>1.0</v>
      </c>
      <c r="D22448" s="17">
        <v>1.3037976E7</v>
      </c>
      <c r="E22448" s="17">
        <v>1.3037976E7</v>
      </c>
      <c r="F22448" s="17">
        <v>1.3037976E7</v>
      </c>
      <c r="G22448" s="17">
        <v>1.3037976E7</v>
      </c>
      <c r="H22448" s="17">
        <v>1.3037976E7</v>
      </c>
    </row>
    <row r="22449">
      <c r="A22449" s="7" t="s">
        <v>43829</v>
      </c>
      <c r="B22449" s="17" t="s">
        <v>43830</v>
      </c>
      <c r="C22449" s="17">
        <v>17.0</v>
      </c>
      <c r="D22449" s="17">
        <v>1.441146671E7</v>
      </c>
      <c r="E22449" s="17">
        <v>9712699.0</v>
      </c>
      <c r="F22449" s="17">
        <v>1.5323826E7</v>
      </c>
      <c r="G22449" s="17">
        <v>1.8742852E7</v>
      </c>
      <c r="H22449" s="17">
        <v>2.484673E7</v>
      </c>
    </row>
    <row r="22450">
      <c r="A22450" s="7" t="s">
        <v>43829</v>
      </c>
      <c r="B22450" s="17" t="s">
        <v>43830</v>
      </c>
      <c r="C22450" s="17">
        <v>17.0</v>
      </c>
      <c r="D22450" s="17">
        <v>1.441146671E7</v>
      </c>
      <c r="E22450" s="17">
        <v>9712699.0</v>
      </c>
      <c r="F22450" s="17">
        <v>1.5323826E7</v>
      </c>
      <c r="G22450" s="17">
        <v>1.8742852E7</v>
      </c>
      <c r="H22450" s="17">
        <v>2.484673E7</v>
      </c>
    </row>
    <row r="22451">
      <c r="A22451" s="7" t="s">
        <v>43831</v>
      </c>
      <c r="B22451" s="17" t="s">
        <v>43832</v>
      </c>
      <c r="C22451" s="17">
        <v>1.0</v>
      </c>
      <c r="D22451" s="17">
        <v>2.2826762E7</v>
      </c>
      <c r="E22451" s="17">
        <v>2.2826762E7</v>
      </c>
      <c r="F22451" s="17">
        <v>2.2826762E7</v>
      </c>
      <c r="G22451" s="17">
        <v>2.2826762E7</v>
      </c>
      <c r="H22451" s="17">
        <v>2.2826762E7</v>
      </c>
    </row>
    <row r="22452">
      <c r="A22452" s="7" t="s">
        <v>43831</v>
      </c>
      <c r="B22452" s="17" t="s">
        <v>43832</v>
      </c>
      <c r="C22452" s="17">
        <v>1.0</v>
      </c>
      <c r="D22452" s="17">
        <v>2.2826762E7</v>
      </c>
      <c r="E22452" s="17">
        <v>2.2826762E7</v>
      </c>
      <c r="F22452" s="17">
        <v>2.2826762E7</v>
      </c>
      <c r="G22452" s="17">
        <v>2.2826762E7</v>
      </c>
      <c r="H22452" s="17">
        <v>2.2826762E7</v>
      </c>
    </row>
    <row r="22453">
      <c r="A22453" s="7" t="s">
        <v>43833</v>
      </c>
      <c r="B22453" s="17" t="s">
        <v>43834</v>
      </c>
      <c r="C22453" s="17">
        <v>42.0</v>
      </c>
      <c r="D22453" s="17">
        <v>2.412090202E7</v>
      </c>
      <c r="E22453" s="17">
        <v>4998750.0</v>
      </c>
      <c r="F22453" s="17">
        <v>9205746.0</v>
      </c>
      <c r="G22453" s="17">
        <v>2.24636E7</v>
      </c>
      <c r="H22453" s="17">
        <v>8.6968401E7</v>
      </c>
    </row>
    <row r="22454">
      <c r="A22454" s="7" t="s">
        <v>43833</v>
      </c>
      <c r="B22454" s="17" t="s">
        <v>43834</v>
      </c>
      <c r="C22454" s="17">
        <v>42.0</v>
      </c>
      <c r="D22454" s="17">
        <v>2.412090202E7</v>
      </c>
      <c r="E22454" s="17">
        <v>4998750.0</v>
      </c>
      <c r="F22454" s="17">
        <v>9205746.0</v>
      </c>
      <c r="G22454" s="17">
        <v>2.24636E7</v>
      </c>
      <c r="H22454" s="17">
        <v>8.6968401E7</v>
      </c>
    </row>
    <row r="22455">
      <c r="A22455" s="7" t="s">
        <v>43835</v>
      </c>
      <c r="B22455" s="17" t="s">
        <v>43836</v>
      </c>
      <c r="C22455" s="17">
        <v>32.0</v>
      </c>
      <c r="D22455" s="17">
        <v>1.672801906E7</v>
      </c>
      <c r="E22455" s="17">
        <v>3645931.0</v>
      </c>
      <c r="F22455" s="17">
        <v>8886294.0</v>
      </c>
      <c r="G22455" s="17">
        <v>2.17591E7</v>
      </c>
      <c r="H22455" s="17">
        <v>3.9966201E7</v>
      </c>
    </row>
    <row r="22456">
      <c r="A22456" s="7" t="s">
        <v>43835</v>
      </c>
      <c r="B22456" s="17" t="s">
        <v>43836</v>
      </c>
      <c r="C22456" s="17">
        <v>32.0</v>
      </c>
      <c r="D22456" s="17">
        <v>1.672801906E7</v>
      </c>
      <c r="E22456" s="17">
        <v>3645931.0</v>
      </c>
      <c r="F22456" s="17">
        <v>8886294.0</v>
      </c>
      <c r="G22456" s="17">
        <v>2.17591E7</v>
      </c>
      <c r="H22456" s="17">
        <v>3.9966201E7</v>
      </c>
    </row>
    <row r="22457">
      <c r="A22457" s="7" t="s">
        <v>43837</v>
      </c>
      <c r="B22457" s="17" t="s">
        <v>43838</v>
      </c>
      <c r="C22457" s="17">
        <v>1.0</v>
      </c>
      <c r="D22457" s="17">
        <v>1.8944896E7</v>
      </c>
      <c r="E22457" s="17">
        <v>1.8944896E7</v>
      </c>
      <c r="F22457" s="17">
        <v>1.8944896E7</v>
      </c>
      <c r="G22457" s="17">
        <v>1.8944896E7</v>
      </c>
      <c r="H22457" s="17">
        <v>1.8944896E7</v>
      </c>
    </row>
    <row r="22458">
      <c r="A22458" s="7" t="s">
        <v>43837</v>
      </c>
      <c r="B22458" s="17" t="s">
        <v>43838</v>
      </c>
      <c r="C22458" s="17">
        <v>1.0</v>
      </c>
      <c r="D22458" s="17">
        <v>1.8944896E7</v>
      </c>
      <c r="E22458" s="17">
        <v>1.8944896E7</v>
      </c>
      <c r="F22458" s="17">
        <v>1.8944896E7</v>
      </c>
      <c r="G22458" s="17">
        <v>1.8944896E7</v>
      </c>
      <c r="H22458" s="17">
        <v>1.8944896E7</v>
      </c>
    </row>
    <row r="22459">
      <c r="A22459" s="7" t="s">
        <v>43839</v>
      </c>
      <c r="B22459" s="17" t="s">
        <v>43840</v>
      </c>
      <c r="C22459" s="17">
        <v>1.0</v>
      </c>
      <c r="D22459" s="17">
        <v>3178783.0</v>
      </c>
      <c r="E22459" s="17">
        <v>3178783.0</v>
      </c>
      <c r="F22459" s="17">
        <v>3178783.0</v>
      </c>
      <c r="G22459" s="17">
        <v>3178783.0</v>
      </c>
      <c r="H22459" s="17">
        <v>3178783.0</v>
      </c>
    </row>
    <row r="22460">
      <c r="A22460" s="7" t="s">
        <v>43839</v>
      </c>
      <c r="B22460" s="17" t="s">
        <v>43840</v>
      </c>
      <c r="C22460" s="17">
        <v>1.0</v>
      </c>
      <c r="D22460" s="17">
        <v>3178783.0</v>
      </c>
      <c r="E22460" s="17">
        <v>3178783.0</v>
      </c>
      <c r="F22460" s="17">
        <v>3178783.0</v>
      </c>
      <c r="G22460" s="17">
        <v>3178783.0</v>
      </c>
      <c r="H22460" s="17">
        <v>3178783.0</v>
      </c>
    </row>
    <row r="22461">
      <c r="A22461" s="7" t="s">
        <v>43841</v>
      </c>
      <c r="B22461" s="17" t="s">
        <v>43842</v>
      </c>
      <c r="C22461" s="17">
        <v>6.0</v>
      </c>
      <c r="D22461" s="17">
        <v>8133219.333</v>
      </c>
      <c r="E22461" s="17">
        <v>2957505.0</v>
      </c>
      <c r="F22461" s="17">
        <v>5266551.0</v>
      </c>
      <c r="G22461" s="17">
        <v>1.1466084E7</v>
      </c>
      <c r="H22461" s="17">
        <v>1.958771E7</v>
      </c>
    </row>
    <row r="22462">
      <c r="A22462" s="7" t="s">
        <v>43841</v>
      </c>
      <c r="B22462" s="17" t="s">
        <v>43842</v>
      </c>
      <c r="C22462" s="17">
        <v>6.0</v>
      </c>
      <c r="D22462" s="17">
        <v>8133219.333</v>
      </c>
      <c r="E22462" s="17">
        <v>2957505.0</v>
      </c>
      <c r="F22462" s="17">
        <v>5266551.0</v>
      </c>
      <c r="G22462" s="17">
        <v>1.1466084E7</v>
      </c>
      <c r="H22462" s="17">
        <v>1.958771E7</v>
      </c>
    </row>
    <row r="22463">
      <c r="A22463" s="7" t="s">
        <v>43843</v>
      </c>
      <c r="B22463" s="17" t="s">
        <v>43844</v>
      </c>
      <c r="C22463" s="17">
        <v>5.0</v>
      </c>
      <c r="D22463" s="17">
        <v>1.68651598E7</v>
      </c>
      <c r="E22463" s="17">
        <v>9609896.0</v>
      </c>
      <c r="F22463" s="17">
        <v>1.0230292E7</v>
      </c>
      <c r="G22463" s="17">
        <v>1.4459345E7</v>
      </c>
      <c r="H22463" s="17">
        <v>4.8570295E7</v>
      </c>
    </row>
    <row r="22464">
      <c r="A22464" s="7" t="s">
        <v>43843</v>
      </c>
      <c r="B22464" s="17" t="s">
        <v>43844</v>
      </c>
      <c r="C22464" s="17">
        <v>5.0</v>
      </c>
      <c r="D22464" s="17">
        <v>1.68651598E7</v>
      </c>
      <c r="E22464" s="17">
        <v>9609896.0</v>
      </c>
      <c r="F22464" s="17">
        <v>1.0230292E7</v>
      </c>
      <c r="G22464" s="17">
        <v>1.4459345E7</v>
      </c>
      <c r="H22464" s="17">
        <v>4.8570295E7</v>
      </c>
    </row>
    <row r="22465">
      <c r="A22465" s="7" t="s">
        <v>43845</v>
      </c>
      <c r="B22465" s="17" t="s">
        <v>43846</v>
      </c>
      <c r="C22465" s="17">
        <v>1.0</v>
      </c>
      <c r="D22465" s="17">
        <v>5593293.0</v>
      </c>
      <c r="E22465" s="17">
        <v>5593293.0</v>
      </c>
      <c r="F22465" s="17">
        <v>5593293.0</v>
      </c>
      <c r="G22465" s="17">
        <v>5593293.0</v>
      </c>
      <c r="H22465" s="17">
        <v>5593293.0</v>
      </c>
    </row>
    <row r="22466">
      <c r="A22466" s="7" t="s">
        <v>43845</v>
      </c>
      <c r="B22466" s="17" t="s">
        <v>43846</v>
      </c>
      <c r="C22466" s="17">
        <v>1.0</v>
      </c>
      <c r="D22466" s="17">
        <v>5593293.0</v>
      </c>
      <c r="E22466" s="17">
        <v>5593293.0</v>
      </c>
      <c r="F22466" s="17">
        <v>5593293.0</v>
      </c>
      <c r="G22466" s="17">
        <v>5593293.0</v>
      </c>
      <c r="H22466" s="17">
        <v>5593293.0</v>
      </c>
    </row>
    <row r="22467">
      <c r="A22467" s="7" t="s">
        <v>43847</v>
      </c>
      <c r="B22467" s="17" t="s">
        <v>43848</v>
      </c>
      <c r="C22467" s="17">
        <v>2.0</v>
      </c>
      <c r="D22467" s="17">
        <v>3447310.5</v>
      </c>
      <c r="E22467" s="17">
        <v>924259.0</v>
      </c>
      <c r="F22467" s="17">
        <v>924259.0</v>
      </c>
      <c r="G22467" s="17">
        <v>5970362.0</v>
      </c>
      <c r="H22467" s="17">
        <v>5970362.0</v>
      </c>
    </row>
    <row r="22468">
      <c r="A22468" s="7" t="s">
        <v>43847</v>
      </c>
      <c r="B22468" s="17" t="s">
        <v>43848</v>
      </c>
      <c r="C22468" s="17">
        <v>2.0</v>
      </c>
      <c r="D22468" s="17">
        <v>3447310.5</v>
      </c>
      <c r="E22468" s="17">
        <v>924259.0</v>
      </c>
      <c r="F22468" s="17">
        <v>924259.0</v>
      </c>
      <c r="G22468" s="17">
        <v>5970362.0</v>
      </c>
      <c r="H22468" s="17">
        <v>5970362.0</v>
      </c>
    </row>
    <row r="22469">
      <c r="A22469" s="7" t="s">
        <v>43849</v>
      </c>
      <c r="B22469" s="17" t="s">
        <v>43850</v>
      </c>
      <c r="C22469" s="17">
        <v>3.0</v>
      </c>
      <c r="D22469" s="17">
        <v>5640565.0</v>
      </c>
      <c r="E22469" s="17">
        <v>2283369.0</v>
      </c>
      <c r="F22469" s="17">
        <v>6848916.0</v>
      </c>
      <c r="G22469" s="17">
        <v>7789410.0</v>
      </c>
      <c r="H22469" s="17">
        <v>7789410.0</v>
      </c>
    </row>
    <row r="22470">
      <c r="A22470" s="7" t="s">
        <v>43849</v>
      </c>
      <c r="B22470" s="17" t="s">
        <v>43850</v>
      </c>
      <c r="C22470" s="17">
        <v>3.0</v>
      </c>
      <c r="D22470" s="17">
        <v>5640565.0</v>
      </c>
      <c r="E22470" s="17">
        <v>2283369.0</v>
      </c>
      <c r="F22470" s="17">
        <v>6848916.0</v>
      </c>
      <c r="G22470" s="17">
        <v>7789410.0</v>
      </c>
      <c r="H22470" s="17">
        <v>7789410.0</v>
      </c>
    </row>
    <row r="22471">
      <c r="A22471" s="7" t="s">
        <v>43851</v>
      </c>
      <c r="B22471" s="17" t="s">
        <v>43852</v>
      </c>
      <c r="C22471" s="17">
        <v>1.0</v>
      </c>
      <c r="D22471" s="17">
        <v>1.08076E7</v>
      </c>
      <c r="E22471" s="17">
        <v>1.08076E7</v>
      </c>
      <c r="F22471" s="17">
        <v>1.08076E7</v>
      </c>
      <c r="G22471" s="17">
        <v>1.08076E7</v>
      </c>
      <c r="H22471" s="17">
        <v>1.08076E7</v>
      </c>
    </row>
    <row r="22472">
      <c r="A22472" s="7" t="s">
        <v>43851</v>
      </c>
      <c r="B22472" s="17" t="s">
        <v>43852</v>
      </c>
      <c r="C22472" s="17">
        <v>1.0</v>
      </c>
      <c r="D22472" s="17">
        <v>1.08076E7</v>
      </c>
      <c r="E22472" s="17">
        <v>1.08076E7</v>
      </c>
      <c r="F22472" s="17">
        <v>1.08076E7</v>
      </c>
      <c r="G22472" s="17">
        <v>1.08076E7</v>
      </c>
      <c r="H22472" s="17">
        <v>1.08076E7</v>
      </c>
    </row>
    <row r="22473">
      <c r="A22473" s="7" t="s">
        <v>43853</v>
      </c>
      <c r="B22473" s="17" t="s">
        <v>43854</v>
      </c>
      <c r="C22473" s="17">
        <v>1.0</v>
      </c>
      <c r="D22473" s="17">
        <v>1.6574838E7</v>
      </c>
      <c r="E22473" s="17">
        <v>1.6574838E7</v>
      </c>
      <c r="F22473" s="17">
        <v>1.6574838E7</v>
      </c>
      <c r="G22473" s="17">
        <v>1.6574838E7</v>
      </c>
      <c r="H22473" s="17">
        <v>1.6574838E7</v>
      </c>
    </row>
    <row r="22474">
      <c r="A22474" s="7" t="s">
        <v>43853</v>
      </c>
      <c r="B22474" s="17" t="s">
        <v>43854</v>
      </c>
      <c r="C22474" s="17">
        <v>1.0</v>
      </c>
      <c r="D22474" s="17">
        <v>1.6574838E7</v>
      </c>
      <c r="E22474" s="17">
        <v>1.6574838E7</v>
      </c>
      <c r="F22474" s="17">
        <v>1.6574838E7</v>
      </c>
      <c r="G22474" s="17">
        <v>1.6574838E7</v>
      </c>
      <c r="H22474" s="17">
        <v>1.6574838E7</v>
      </c>
    </row>
    <row r="22475">
      <c r="A22475" s="7" t="s">
        <v>43855</v>
      </c>
      <c r="B22475" s="17" t="s">
        <v>43856</v>
      </c>
      <c r="C22475" s="17">
        <v>1.0</v>
      </c>
      <c r="D22475" s="17">
        <v>1.4975162E7</v>
      </c>
      <c r="E22475" s="17">
        <v>1.4975162E7</v>
      </c>
      <c r="F22475" s="17">
        <v>1.4975162E7</v>
      </c>
      <c r="G22475" s="17">
        <v>1.4975162E7</v>
      </c>
      <c r="H22475" s="17">
        <v>1.4975162E7</v>
      </c>
    </row>
    <row r="22476">
      <c r="A22476" s="7" t="s">
        <v>43855</v>
      </c>
      <c r="B22476" s="17" t="s">
        <v>43856</v>
      </c>
      <c r="C22476" s="17">
        <v>1.0</v>
      </c>
      <c r="D22476" s="17">
        <v>1.4975162E7</v>
      </c>
      <c r="E22476" s="17">
        <v>1.4975162E7</v>
      </c>
      <c r="F22476" s="17">
        <v>1.4975162E7</v>
      </c>
      <c r="G22476" s="17">
        <v>1.4975162E7</v>
      </c>
      <c r="H22476" s="17">
        <v>1.4975162E7</v>
      </c>
    </row>
    <row r="22477">
      <c r="A22477" s="7" t="s">
        <v>43857</v>
      </c>
      <c r="B22477" s="17" t="s">
        <v>43858</v>
      </c>
      <c r="C22477" s="17">
        <v>2.0</v>
      </c>
      <c r="D22477" s="17">
        <v>1.3306245E7</v>
      </c>
      <c r="E22477" s="17">
        <v>9319672.0</v>
      </c>
      <c r="F22477" s="17">
        <v>9319672.0</v>
      </c>
      <c r="G22477" s="17">
        <v>1.7292818E7</v>
      </c>
      <c r="H22477" s="17">
        <v>1.7292818E7</v>
      </c>
    </row>
    <row r="22478">
      <c r="A22478" s="7" t="s">
        <v>43857</v>
      </c>
      <c r="B22478" s="17" t="s">
        <v>43858</v>
      </c>
      <c r="C22478" s="17">
        <v>2.0</v>
      </c>
      <c r="D22478" s="17">
        <v>1.3306245E7</v>
      </c>
      <c r="E22478" s="17">
        <v>9319672.0</v>
      </c>
      <c r="F22478" s="17">
        <v>9319672.0</v>
      </c>
      <c r="G22478" s="17">
        <v>1.7292818E7</v>
      </c>
      <c r="H22478" s="17">
        <v>1.7292818E7</v>
      </c>
    </row>
    <row r="22479">
      <c r="A22479" s="7" t="s">
        <v>43859</v>
      </c>
      <c r="B22479" s="17" t="s">
        <v>43860</v>
      </c>
      <c r="C22479" s="17">
        <v>5.0</v>
      </c>
      <c r="D22479" s="17">
        <v>1.89650512E7</v>
      </c>
      <c r="E22479" s="17">
        <v>6070618.0</v>
      </c>
      <c r="F22479" s="17">
        <v>6209654.0</v>
      </c>
      <c r="G22479" s="17">
        <v>7970539.0</v>
      </c>
      <c r="H22479" s="17">
        <v>6.8893E7</v>
      </c>
    </row>
    <row r="22480">
      <c r="A22480" s="7" t="s">
        <v>43859</v>
      </c>
      <c r="B22480" s="17" t="s">
        <v>43860</v>
      </c>
      <c r="C22480" s="17">
        <v>5.0</v>
      </c>
      <c r="D22480" s="17">
        <v>1.89650512E7</v>
      </c>
      <c r="E22480" s="17">
        <v>6070618.0</v>
      </c>
      <c r="F22480" s="17">
        <v>6209654.0</v>
      </c>
      <c r="G22480" s="17">
        <v>7970539.0</v>
      </c>
      <c r="H22480" s="17">
        <v>6.8893E7</v>
      </c>
    </row>
    <row r="22481">
      <c r="A22481" s="7" t="s">
        <v>43861</v>
      </c>
      <c r="B22481" s="17" t="s">
        <v>43862</v>
      </c>
      <c r="C22481" s="17">
        <v>1.0</v>
      </c>
      <c r="D22481" s="17">
        <v>1.3198272E7</v>
      </c>
      <c r="E22481" s="17">
        <v>1.3198272E7</v>
      </c>
      <c r="F22481" s="17">
        <v>1.3198272E7</v>
      </c>
      <c r="G22481" s="17">
        <v>1.3198272E7</v>
      </c>
      <c r="H22481" s="17">
        <v>1.3198272E7</v>
      </c>
    </row>
    <row r="22482">
      <c r="A22482" s="7" t="s">
        <v>43861</v>
      </c>
      <c r="B22482" s="17" t="s">
        <v>43862</v>
      </c>
      <c r="C22482" s="17">
        <v>1.0</v>
      </c>
      <c r="D22482" s="17">
        <v>1.3198272E7</v>
      </c>
      <c r="E22482" s="17">
        <v>1.3198272E7</v>
      </c>
      <c r="F22482" s="17">
        <v>1.3198272E7</v>
      </c>
      <c r="G22482" s="17">
        <v>1.3198272E7</v>
      </c>
      <c r="H22482" s="17">
        <v>1.3198272E7</v>
      </c>
    </row>
    <row r="22483">
      <c r="A22483" s="7" t="s">
        <v>43863</v>
      </c>
      <c r="B22483" s="17" t="s">
        <v>43864</v>
      </c>
      <c r="C22483" s="17">
        <v>6.0</v>
      </c>
      <c r="D22483" s="17">
        <v>1.717290533E7</v>
      </c>
      <c r="E22483" s="17">
        <v>8145363.0</v>
      </c>
      <c r="F22483" s="17">
        <v>8187605.0</v>
      </c>
      <c r="G22483" s="17">
        <v>9482030.0</v>
      </c>
      <c r="H22483" s="17">
        <v>6.1079267E7</v>
      </c>
    </row>
    <row r="22484">
      <c r="A22484" s="7" t="s">
        <v>43863</v>
      </c>
      <c r="B22484" s="17" t="s">
        <v>43864</v>
      </c>
      <c r="C22484" s="17">
        <v>6.0</v>
      </c>
      <c r="D22484" s="17">
        <v>1.717290533E7</v>
      </c>
      <c r="E22484" s="17">
        <v>8145363.0</v>
      </c>
      <c r="F22484" s="17">
        <v>8187605.0</v>
      </c>
      <c r="G22484" s="17">
        <v>9482030.0</v>
      </c>
      <c r="H22484" s="17">
        <v>6.1079267E7</v>
      </c>
    </row>
    <row r="22485">
      <c r="A22485" s="7" t="s">
        <v>43865</v>
      </c>
      <c r="B22485" s="17" t="s">
        <v>43866</v>
      </c>
      <c r="C22485" s="17">
        <v>10.0</v>
      </c>
      <c r="D22485" s="17">
        <v>1.74230299E7</v>
      </c>
      <c r="E22485" s="17">
        <v>4478679.0</v>
      </c>
      <c r="F22485" s="17">
        <v>6728117.0</v>
      </c>
      <c r="G22485" s="17">
        <v>2.0894488E7</v>
      </c>
      <c r="H22485" s="17">
        <v>5.536941E7</v>
      </c>
    </row>
    <row r="22486">
      <c r="A22486" s="7" t="s">
        <v>43865</v>
      </c>
      <c r="B22486" s="17" t="s">
        <v>43866</v>
      </c>
      <c r="C22486" s="17">
        <v>10.0</v>
      </c>
      <c r="D22486" s="17">
        <v>1.74230299E7</v>
      </c>
      <c r="E22486" s="17">
        <v>4478679.0</v>
      </c>
      <c r="F22486" s="17">
        <v>6728117.0</v>
      </c>
      <c r="G22486" s="17">
        <v>2.0894488E7</v>
      </c>
      <c r="H22486" s="17">
        <v>5.536941E7</v>
      </c>
    </row>
    <row r="22487">
      <c r="A22487" s="7" t="s">
        <v>43867</v>
      </c>
      <c r="B22487" s="17" t="s">
        <v>43868</v>
      </c>
      <c r="C22487" s="17">
        <v>1.0</v>
      </c>
      <c r="D22487" s="17">
        <v>2363024.0</v>
      </c>
      <c r="E22487" s="17">
        <v>2363024.0</v>
      </c>
      <c r="F22487" s="17">
        <v>2363024.0</v>
      </c>
      <c r="G22487" s="17">
        <v>2363024.0</v>
      </c>
      <c r="H22487" s="17">
        <v>2363024.0</v>
      </c>
    </row>
    <row r="22488">
      <c r="A22488" s="7" t="s">
        <v>43867</v>
      </c>
      <c r="B22488" s="17" t="s">
        <v>43868</v>
      </c>
      <c r="C22488" s="17">
        <v>1.0</v>
      </c>
      <c r="D22488" s="17">
        <v>2363024.0</v>
      </c>
      <c r="E22488" s="17">
        <v>2363024.0</v>
      </c>
      <c r="F22488" s="17">
        <v>2363024.0</v>
      </c>
      <c r="G22488" s="17">
        <v>2363024.0</v>
      </c>
      <c r="H22488" s="17">
        <v>2363024.0</v>
      </c>
    </row>
    <row r="22489">
      <c r="A22489" s="7" t="s">
        <v>43869</v>
      </c>
      <c r="B22489" s="17" t="s">
        <v>43870</v>
      </c>
      <c r="C22489" s="17">
        <v>1.0</v>
      </c>
      <c r="D22489" s="17">
        <v>5.732958E7</v>
      </c>
      <c r="E22489" s="17">
        <v>5.732958E7</v>
      </c>
      <c r="F22489" s="17">
        <v>5.732958E7</v>
      </c>
      <c r="G22489" s="17">
        <v>5.732958E7</v>
      </c>
      <c r="H22489" s="17">
        <v>5.732958E7</v>
      </c>
    </row>
    <row r="22490">
      <c r="A22490" s="7" t="s">
        <v>43869</v>
      </c>
      <c r="B22490" s="17" t="s">
        <v>43870</v>
      </c>
      <c r="C22490" s="17">
        <v>1.0</v>
      </c>
      <c r="D22490" s="17">
        <v>5.732958E7</v>
      </c>
      <c r="E22490" s="17">
        <v>5.732958E7</v>
      </c>
      <c r="F22490" s="17">
        <v>5.732958E7</v>
      </c>
      <c r="G22490" s="17">
        <v>5.732958E7</v>
      </c>
      <c r="H22490" s="17">
        <v>5.732958E7</v>
      </c>
    </row>
    <row r="22491">
      <c r="A22491" s="7" t="s">
        <v>43871</v>
      </c>
      <c r="B22491" s="17" t="s">
        <v>43872</v>
      </c>
      <c r="C22491" s="17">
        <v>7.0</v>
      </c>
      <c r="D22491" s="17">
        <v>6527780.714</v>
      </c>
      <c r="E22491" s="17">
        <v>1410987.0</v>
      </c>
      <c r="F22491" s="17">
        <v>6377249.0</v>
      </c>
      <c r="G22491" s="17">
        <v>1.0767628E7</v>
      </c>
      <c r="H22491" s="17">
        <v>1.1959471E7</v>
      </c>
    </row>
    <row r="22492">
      <c r="A22492" s="7" t="s">
        <v>43871</v>
      </c>
      <c r="B22492" s="17" t="s">
        <v>43872</v>
      </c>
      <c r="C22492" s="17">
        <v>7.0</v>
      </c>
      <c r="D22492" s="17">
        <v>6527780.714</v>
      </c>
      <c r="E22492" s="17">
        <v>1410987.0</v>
      </c>
      <c r="F22492" s="17">
        <v>6377249.0</v>
      </c>
      <c r="G22492" s="17">
        <v>1.0767628E7</v>
      </c>
      <c r="H22492" s="17">
        <v>1.1959471E7</v>
      </c>
    </row>
    <row r="22493">
      <c r="A22493" s="7" t="s">
        <v>43873</v>
      </c>
      <c r="B22493" s="17" t="s">
        <v>43874</v>
      </c>
      <c r="C22493" s="17">
        <v>22.0</v>
      </c>
      <c r="D22493" s="17">
        <v>2.457497173E7</v>
      </c>
      <c r="E22493" s="17">
        <v>3525600.0</v>
      </c>
      <c r="F22493" s="17">
        <v>6513334.0</v>
      </c>
      <c r="G22493" s="17">
        <v>1.6051663E7</v>
      </c>
      <c r="H22493" s="17">
        <v>3.9211625E7</v>
      </c>
    </row>
    <row r="22494">
      <c r="A22494" s="7" t="s">
        <v>43873</v>
      </c>
      <c r="B22494" s="17" t="s">
        <v>43874</v>
      </c>
      <c r="C22494" s="17">
        <v>22.0</v>
      </c>
      <c r="D22494" s="17">
        <v>2.457497173E7</v>
      </c>
      <c r="E22494" s="17">
        <v>3525600.0</v>
      </c>
      <c r="F22494" s="17">
        <v>6513334.0</v>
      </c>
      <c r="G22494" s="17">
        <v>1.6051663E7</v>
      </c>
      <c r="H22494" s="17">
        <v>3.9211625E7</v>
      </c>
    </row>
    <row r="22495">
      <c r="A22495" s="7" t="s">
        <v>43875</v>
      </c>
      <c r="B22495" s="17" t="s">
        <v>43876</v>
      </c>
      <c r="C22495" s="17">
        <v>67.0</v>
      </c>
      <c r="D22495" s="17">
        <v>2.951808266E7</v>
      </c>
      <c r="E22495" s="17">
        <v>3230399.0</v>
      </c>
      <c r="F22495" s="17">
        <v>6002928.0</v>
      </c>
      <c r="G22495" s="17">
        <v>2.0560546E7</v>
      </c>
      <c r="H22495" s="17">
        <v>9.5570496E7</v>
      </c>
    </row>
    <row r="22496">
      <c r="A22496" s="7" t="s">
        <v>43875</v>
      </c>
      <c r="B22496" s="17" t="s">
        <v>43876</v>
      </c>
      <c r="C22496" s="17">
        <v>67.0</v>
      </c>
      <c r="D22496" s="17">
        <v>2.951808266E7</v>
      </c>
      <c r="E22496" s="17">
        <v>3230399.0</v>
      </c>
      <c r="F22496" s="17">
        <v>6002928.0</v>
      </c>
      <c r="G22496" s="17">
        <v>2.0560546E7</v>
      </c>
      <c r="H22496" s="17">
        <v>9.5570496E7</v>
      </c>
    </row>
    <row r="22497">
      <c r="A22497" s="7" t="s">
        <v>43877</v>
      </c>
      <c r="B22497" s="17" t="s">
        <v>43878</v>
      </c>
      <c r="C22497" s="17">
        <v>9.0</v>
      </c>
      <c r="D22497" s="17">
        <v>4303814.0</v>
      </c>
      <c r="E22497" s="17">
        <v>1781719.0</v>
      </c>
      <c r="F22497" s="17">
        <v>4083800.0</v>
      </c>
      <c r="G22497" s="17">
        <v>5178126.0</v>
      </c>
      <c r="H22497" s="17">
        <v>1.0108532E7</v>
      </c>
    </row>
    <row r="22498">
      <c r="A22498" s="7" t="s">
        <v>43877</v>
      </c>
      <c r="B22498" s="17" t="s">
        <v>43878</v>
      </c>
      <c r="C22498" s="17">
        <v>9.0</v>
      </c>
      <c r="D22498" s="17">
        <v>4303814.0</v>
      </c>
      <c r="E22498" s="17">
        <v>1781719.0</v>
      </c>
      <c r="F22498" s="17">
        <v>4083800.0</v>
      </c>
      <c r="G22498" s="17">
        <v>5178126.0</v>
      </c>
      <c r="H22498" s="17">
        <v>1.0108532E7</v>
      </c>
    </row>
    <row r="22499">
      <c r="A22499" s="7" t="s">
        <v>43879</v>
      </c>
      <c r="B22499" s="17" t="s">
        <v>43880</v>
      </c>
      <c r="C22499" s="17">
        <v>8.0</v>
      </c>
      <c r="D22499" s="17">
        <v>2.094436588E7</v>
      </c>
      <c r="E22499" s="17">
        <v>1484207.0</v>
      </c>
      <c r="F22499" s="17">
        <v>2951400.0</v>
      </c>
      <c r="G22499" s="17">
        <v>1.122905E7</v>
      </c>
      <c r="H22499" s="17">
        <v>1.23649492E8</v>
      </c>
    </row>
    <row r="22500">
      <c r="A22500" s="7" t="s">
        <v>43879</v>
      </c>
      <c r="B22500" s="17" t="s">
        <v>43880</v>
      </c>
      <c r="C22500" s="17">
        <v>8.0</v>
      </c>
      <c r="D22500" s="17">
        <v>2.094436588E7</v>
      </c>
      <c r="E22500" s="17">
        <v>1484207.0</v>
      </c>
      <c r="F22500" s="17">
        <v>2951400.0</v>
      </c>
      <c r="G22500" s="17">
        <v>1.122905E7</v>
      </c>
      <c r="H22500" s="17">
        <v>1.23649492E8</v>
      </c>
    </row>
    <row r="22501">
      <c r="A22501" s="7" t="s">
        <v>43881</v>
      </c>
      <c r="B22501" s="17" t="s">
        <v>43882</v>
      </c>
      <c r="C22501" s="17">
        <v>1.0</v>
      </c>
      <c r="D22501" s="17">
        <v>4924520.0</v>
      </c>
      <c r="E22501" s="17">
        <v>4924520.0</v>
      </c>
      <c r="F22501" s="17">
        <v>4924520.0</v>
      </c>
      <c r="G22501" s="17">
        <v>4924520.0</v>
      </c>
      <c r="H22501" s="17">
        <v>4924520.0</v>
      </c>
    </row>
    <row r="22502">
      <c r="A22502" s="7" t="s">
        <v>43881</v>
      </c>
      <c r="B22502" s="17" t="s">
        <v>43882</v>
      </c>
      <c r="C22502" s="17">
        <v>1.0</v>
      </c>
      <c r="D22502" s="17">
        <v>4924520.0</v>
      </c>
      <c r="E22502" s="17">
        <v>4924520.0</v>
      </c>
      <c r="F22502" s="17">
        <v>4924520.0</v>
      </c>
      <c r="G22502" s="17">
        <v>4924520.0</v>
      </c>
      <c r="H22502" s="17">
        <v>4924520.0</v>
      </c>
    </row>
    <row r="22503">
      <c r="A22503" s="7" t="s">
        <v>43883</v>
      </c>
      <c r="B22503" s="17" t="s">
        <v>43884</v>
      </c>
      <c r="C22503" s="17">
        <v>5.0</v>
      </c>
      <c r="D22503" s="17">
        <v>1.69569748E7</v>
      </c>
      <c r="E22503" s="17">
        <v>2175537.0</v>
      </c>
      <c r="F22503" s="17">
        <v>1.3037945E7</v>
      </c>
      <c r="G22503" s="17">
        <v>1.8752728E7</v>
      </c>
      <c r="H22503" s="17">
        <v>4.9589474E7</v>
      </c>
    </row>
    <row r="22504">
      <c r="A22504" s="7" t="s">
        <v>43883</v>
      </c>
      <c r="B22504" s="17" t="s">
        <v>43884</v>
      </c>
      <c r="C22504" s="17">
        <v>5.0</v>
      </c>
      <c r="D22504" s="17">
        <v>1.69569748E7</v>
      </c>
      <c r="E22504" s="17">
        <v>2175537.0</v>
      </c>
      <c r="F22504" s="17">
        <v>1.3037945E7</v>
      </c>
      <c r="G22504" s="17">
        <v>1.8752728E7</v>
      </c>
      <c r="H22504" s="17">
        <v>4.9589474E7</v>
      </c>
    </row>
    <row r="22505">
      <c r="A22505" s="7" t="s">
        <v>43885</v>
      </c>
      <c r="B22505" s="17" t="s">
        <v>43886</v>
      </c>
      <c r="C22505" s="17">
        <v>1.0</v>
      </c>
      <c r="D22505" s="17">
        <v>7869732.0</v>
      </c>
      <c r="E22505" s="17">
        <v>7869732.0</v>
      </c>
      <c r="F22505" s="17">
        <v>7869732.0</v>
      </c>
      <c r="G22505" s="17">
        <v>7869732.0</v>
      </c>
      <c r="H22505" s="17">
        <v>7869732.0</v>
      </c>
    </row>
    <row r="22506">
      <c r="A22506" s="7" t="s">
        <v>43885</v>
      </c>
      <c r="B22506" s="17" t="s">
        <v>43886</v>
      </c>
      <c r="C22506" s="17">
        <v>1.0</v>
      </c>
      <c r="D22506" s="17">
        <v>7869732.0</v>
      </c>
      <c r="E22506" s="17">
        <v>7869732.0</v>
      </c>
      <c r="F22506" s="17">
        <v>7869732.0</v>
      </c>
      <c r="G22506" s="17">
        <v>7869732.0</v>
      </c>
      <c r="H22506" s="17">
        <v>7869732.0</v>
      </c>
    </row>
    <row r="22507">
      <c r="A22507" s="7" t="s">
        <v>43887</v>
      </c>
      <c r="B22507" s="17" t="s">
        <v>43888</v>
      </c>
      <c r="C22507" s="17">
        <v>57.0</v>
      </c>
      <c r="D22507" s="17">
        <v>1.711082702E7</v>
      </c>
      <c r="E22507" s="17">
        <v>4222169.0</v>
      </c>
      <c r="F22507" s="17">
        <v>9746359.0</v>
      </c>
      <c r="G22507" s="17">
        <v>1.7053861E7</v>
      </c>
      <c r="H22507" s="17">
        <v>3.663565E7</v>
      </c>
    </row>
    <row r="22508">
      <c r="A22508" s="7" t="s">
        <v>43887</v>
      </c>
      <c r="B22508" s="17" t="s">
        <v>43888</v>
      </c>
      <c r="C22508" s="17">
        <v>57.0</v>
      </c>
      <c r="D22508" s="17">
        <v>1.711082702E7</v>
      </c>
      <c r="E22508" s="17">
        <v>4222169.0</v>
      </c>
      <c r="F22508" s="17">
        <v>9746359.0</v>
      </c>
      <c r="G22508" s="17">
        <v>1.7053861E7</v>
      </c>
      <c r="H22508" s="17">
        <v>3.663565E7</v>
      </c>
    </row>
    <row r="22509">
      <c r="A22509" s="7" t="s">
        <v>43889</v>
      </c>
      <c r="B22509" s="17" t="s">
        <v>43890</v>
      </c>
      <c r="C22509" s="17">
        <v>32.0</v>
      </c>
      <c r="D22509" s="17">
        <v>8091833.25</v>
      </c>
      <c r="E22509" s="17">
        <v>2909553.0</v>
      </c>
      <c r="F22509" s="17">
        <v>4829665.0</v>
      </c>
      <c r="G22509" s="17">
        <v>1.1162448E7</v>
      </c>
      <c r="H22509" s="17">
        <v>1.63592E7</v>
      </c>
    </row>
    <row r="22510">
      <c r="A22510" s="7" t="s">
        <v>43889</v>
      </c>
      <c r="B22510" s="17" t="s">
        <v>43890</v>
      </c>
      <c r="C22510" s="17">
        <v>32.0</v>
      </c>
      <c r="D22510" s="17">
        <v>8091833.25</v>
      </c>
      <c r="E22510" s="17">
        <v>2909553.0</v>
      </c>
      <c r="F22510" s="17">
        <v>4829665.0</v>
      </c>
      <c r="G22510" s="17">
        <v>1.1162448E7</v>
      </c>
      <c r="H22510" s="17">
        <v>1.63592E7</v>
      </c>
    </row>
    <row r="22511">
      <c r="A22511" s="7" t="s">
        <v>43891</v>
      </c>
      <c r="B22511" s="17" t="s">
        <v>43892</v>
      </c>
      <c r="C22511" s="17">
        <v>2.0</v>
      </c>
      <c r="D22511" s="17">
        <v>6931559.0</v>
      </c>
      <c r="E22511" s="17">
        <v>5277970.0</v>
      </c>
      <c r="F22511" s="17">
        <v>5277970.0</v>
      </c>
      <c r="G22511" s="17">
        <v>8585148.0</v>
      </c>
      <c r="H22511" s="17">
        <v>8585148.0</v>
      </c>
    </row>
    <row r="22512">
      <c r="A22512" s="7" t="s">
        <v>43891</v>
      </c>
      <c r="B22512" s="17" t="s">
        <v>43892</v>
      </c>
      <c r="C22512" s="17">
        <v>2.0</v>
      </c>
      <c r="D22512" s="17">
        <v>6931559.0</v>
      </c>
      <c r="E22512" s="17">
        <v>5277970.0</v>
      </c>
      <c r="F22512" s="17">
        <v>5277970.0</v>
      </c>
      <c r="G22512" s="17">
        <v>8585148.0</v>
      </c>
      <c r="H22512" s="17">
        <v>8585148.0</v>
      </c>
    </row>
    <row r="22513">
      <c r="A22513" s="7" t="s">
        <v>43893</v>
      </c>
      <c r="B22513" s="17" t="s">
        <v>43894</v>
      </c>
      <c r="C22513" s="17">
        <v>1.0</v>
      </c>
      <c r="D22513" s="17">
        <v>2472527.0</v>
      </c>
      <c r="E22513" s="17">
        <v>2472527.0</v>
      </c>
      <c r="F22513" s="17">
        <v>2472527.0</v>
      </c>
      <c r="G22513" s="17">
        <v>2472527.0</v>
      </c>
      <c r="H22513" s="17">
        <v>2472527.0</v>
      </c>
    </row>
    <row r="22514">
      <c r="A22514" s="7" t="s">
        <v>43893</v>
      </c>
      <c r="B22514" s="17" t="s">
        <v>43894</v>
      </c>
      <c r="C22514" s="17">
        <v>1.0</v>
      </c>
      <c r="D22514" s="17">
        <v>2472527.0</v>
      </c>
      <c r="E22514" s="17">
        <v>2472527.0</v>
      </c>
      <c r="F22514" s="17">
        <v>2472527.0</v>
      </c>
      <c r="G22514" s="17">
        <v>2472527.0</v>
      </c>
      <c r="H22514" s="17">
        <v>2472527.0</v>
      </c>
    </row>
    <row r="22515">
      <c r="A22515" s="7" t="s">
        <v>43895</v>
      </c>
      <c r="B22515" s="17" t="s">
        <v>43896</v>
      </c>
      <c r="C22515" s="17">
        <v>2.0</v>
      </c>
      <c r="D22515" s="17">
        <v>1.4488553E7</v>
      </c>
      <c r="E22515" s="17">
        <v>1.1520144E7</v>
      </c>
      <c r="F22515" s="17">
        <v>1.1520144E7</v>
      </c>
      <c r="G22515" s="17">
        <v>1.7456962E7</v>
      </c>
      <c r="H22515" s="17">
        <v>1.7456962E7</v>
      </c>
    </row>
    <row r="22516">
      <c r="A22516" s="7" t="s">
        <v>43895</v>
      </c>
      <c r="B22516" s="17" t="s">
        <v>43896</v>
      </c>
      <c r="C22516" s="17">
        <v>2.0</v>
      </c>
      <c r="D22516" s="17">
        <v>1.4488553E7</v>
      </c>
      <c r="E22516" s="17">
        <v>1.1520144E7</v>
      </c>
      <c r="F22516" s="17">
        <v>1.1520144E7</v>
      </c>
      <c r="G22516" s="17">
        <v>1.7456962E7</v>
      </c>
      <c r="H22516" s="17">
        <v>1.7456962E7</v>
      </c>
    </row>
    <row r="22517">
      <c r="A22517" s="7" t="s">
        <v>43897</v>
      </c>
      <c r="B22517" s="17" t="s">
        <v>43898</v>
      </c>
      <c r="C22517" s="17">
        <v>2.0</v>
      </c>
      <c r="D22517" s="17">
        <v>1977297.0</v>
      </c>
      <c r="E22517" s="17">
        <v>1796307.0</v>
      </c>
      <c r="F22517" s="17">
        <v>1796307.0</v>
      </c>
      <c r="G22517" s="17">
        <v>2158287.0</v>
      </c>
      <c r="H22517" s="17">
        <v>2158287.0</v>
      </c>
    </row>
    <row r="22518">
      <c r="A22518" s="7" t="s">
        <v>43897</v>
      </c>
      <c r="B22518" s="17" t="s">
        <v>43898</v>
      </c>
      <c r="C22518" s="17">
        <v>2.0</v>
      </c>
      <c r="D22518" s="17">
        <v>1977297.0</v>
      </c>
      <c r="E22518" s="17">
        <v>1796307.0</v>
      </c>
      <c r="F22518" s="17">
        <v>1796307.0</v>
      </c>
      <c r="G22518" s="17">
        <v>2158287.0</v>
      </c>
      <c r="H22518" s="17">
        <v>2158287.0</v>
      </c>
    </row>
    <row r="22519">
      <c r="A22519" s="7" t="s">
        <v>43899</v>
      </c>
      <c r="B22519" s="17" t="s">
        <v>43900</v>
      </c>
      <c r="C22519" s="17">
        <v>1.0</v>
      </c>
      <c r="D22519" s="17">
        <v>3.9580364E7</v>
      </c>
      <c r="E22519" s="17">
        <v>3.9580364E7</v>
      </c>
      <c r="F22519" s="17">
        <v>3.9580364E7</v>
      </c>
      <c r="G22519" s="17">
        <v>3.9580364E7</v>
      </c>
      <c r="H22519" s="17">
        <v>3.9580364E7</v>
      </c>
    </row>
    <row r="22520">
      <c r="A22520" s="7" t="s">
        <v>43899</v>
      </c>
      <c r="B22520" s="17" t="s">
        <v>43900</v>
      </c>
      <c r="C22520" s="17">
        <v>1.0</v>
      </c>
      <c r="D22520" s="17">
        <v>3.9580364E7</v>
      </c>
      <c r="E22520" s="17">
        <v>3.9580364E7</v>
      </c>
      <c r="F22520" s="17">
        <v>3.9580364E7</v>
      </c>
      <c r="G22520" s="17">
        <v>3.9580364E7</v>
      </c>
      <c r="H22520" s="17">
        <v>3.9580364E7</v>
      </c>
    </row>
    <row r="22521">
      <c r="A22521" s="7" t="s">
        <v>43901</v>
      </c>
      <c r="B22521" s="17" t="s">
        <v>43902</v>
      </c>
      <c r="C22521" s="17">
        <v>1.0</v>
      </c>
      <c r="D22521" s="17">
        <v>7158510.0</v>
      </c>
      <c r="E22521" s="17">
        <v>7158510.0</v>
      </c>
      <c r="F22521" s="17">
        <v>7158510.0</v>
      </c>
      <c r="G22521" s="17">
        <v>7158510.0</v>
      </c>
      <c r="H22521" s="17">
        <v>7158510.0</v>
      </c>
    </row>
    <row r="22522">
      <c r="A22522" s="7" t="s">
        <v>43901</v>
      </c>
      <c r="B22522" s="17" t="s">
        <v>43902</v>
      </c>
      <c r="C22522" s="17">
        <v>1.0</v>
      </c>
      <c r="D22522" s="17">
        <v>7158510.0</v>
      </c>
      <c r="E22522" s="17">
        <v>7158510.0</v>
      </c>
      <c r="F22522" s="17">
        <v>7158510.0</v>
      </c>
      <c r="G22522" s="17">
        <v>7158510.0</v>
      </c>
      <c r="H22522" s="17">
        <v>7158510.0</v>
      </c>
    </row>
    <row r="22523">
      <c r="A22523" s="7" t="s">
        <v>43903</v>
      </c>
      <c r="B22523" s="17" t="s">
        <v>43904</v>
      </c>
      <c r="C22523" s="17">
        <v>1.0</v>
      </c>
      <c r="D22523" s="17">
        <v>8423639.0</v>
      </c>
      <c r="E22523" s="17">
        <v>8423639.0</v>
      </c>
      <c r="F22523" s="17">
        <v>8423639.0</v>
      </c>
      <c r="G22523" s="17">
        <v>8423639.0</v>
      </c>
      <c r="H22523" s="17">
        <v>8423639.0</v>
      </c>
    </row>
    <row r="22524">
      <c r="A22524" s="7" t="s">
        <v>43903</v>
      </c>
      <c r="B22524" s="17" t="s">
        <v>43904</v>
      </c>
      <c r="C22524" s="17">
        <v>1.0</v>
      </c>
      <c r="D22524" s="17">
        <v>8423639.0</v>
      </c>
      <c r="E22524" s="17">
        <v>8423639.0</v>
      </c>
      <c r="F22524" s="17">
        <v>8423639.0</v>
      </c>
      <c r="G22524" s="17">
        <v>8423639.0</v>
      </c>
      <c r="H22524" s="17">
        <v>8423639.0</v>
      </c>
    </row>
    <row r="22525">
      <c r="A22525" s="7" t="s">
        <v>43905</v>
      </c>
      <c r="B22525" s="17" t="s">
        <v>43906</v>
      </c>
      <c r="C22525" s="17">
        <v>1.0</v>
      </c>
      <c r="D22525" s="17">
        <v>1.8990631E7</v>
      </c>
      <c r="E22525" s="17">
        <v>1.8990631E7</v>
      </c>
      <c r="F22525" s="17">
        <v>1.8990631E7</v>
      </c>
      <c r="G22525" s="17">
        <v>1.8990631E7</v>
      </c>
      <c r="H22525" s="17">
        <v>1.8990631E7</v>
      </c>
    </row>
    <row r="22526">
      <c r="A22526" s="7" t="s">
        <v>43905</v>
      </c>
      <c r="B22526" s="17" t="s">
        <v>43906</v>
      </c>
      <c r="C22526" s="17">
        <v>1.0</v>
      </c>
      <c r="D22526" s="17">
        <v>1.8990631E7</v>
      </c>
      <c r="E22526" s="17">
        <v>1.8990631E7</v>
      </c>
      <c r="F22526" s="17">
        <v>1.8990631E7</v>
      </c>
      <c r="G22526" s="17">
        <v>1.8990631E7</v>
      </c>
      <c r="H22526" s="17">
        <v>1.8990631E7</v>
      </c>
    </row>
    <row r="22527">
      <c r="A22527" s="7" t="s">
        <v>43907</v>
      </c>
      <c r="B22527" s="17" t="s">
        <v>43908</v>
      </c>
      <c r="C22527" s="17">
        <v>1.0</v>
      </c>
      <c r="D22527" s="17">
        <v>2176567.0</v>
      </c>
      <c r="E22527" s="17">
        <v>2176567.0</v>
      </c>
      <c r="F22527" s="17">
        <v>2176567.0</v>
      </c>
      <c r="G22527" s="17">
        <v>2176567.0</v>
      </c>
      <c r="H22527" s="17">
        <v>2176567.0</v>
      </c>
    </row>
    <row r="22528">
      <c r="A22528" s="7" t="s">
        <v>43907</v>
      </c>
      <c r="B22528" s="17" t="s">
        <v>43908</v>
      </c>
      <c r="C22528" s="17">
        <v>1.0</v>
      </c>
      <c r="D22528" s="17">
        <v>2176567.0</v>
      </c>
      <c r="E22528" s="17">
        <v>2176567.0</v>
      </c>
      <c r="F22528" s="17">
        <v>2176567.0</v>
      </c>
      <c r="G22528" s="17">
        <v>2176567.0</v>
      </c>
      <c r="H22528" s="17">
        <v>2176567.0</v>
      </c>
    </row>
    <row r="22529">
      <c r="A22529" s="7" t="s">
        <v>43909</v>
      </c>
      <c r="B22529" s="17" t="s">
        <v>43910</v>
      </c>
      <c r="C22529" s="17">
        <v>1.0</v>
      </c>
      <c r="D22529" s="17">
        <v>3658741.0</v>
      </c>
      <c r="E22529" s="17">
        <v>3658741.0</v>
      </c>
      <c r="F22529" s="17">
        <v>3658741.0</v>
      </c>
      <c r="G22529" s="17">
        <v>3658741.0</v>
      </c>
      <c r="H22529" s="17">
        <v>3658741.0</v>
      </c>
    </row>
    <row r="22530">
      <c r="A22530" s="7" t="s">
        <v>43909</v>
      </c>
      <c r="B22530" s="17" t="s">
        <v>43910</v>
      </c>
      <c r="C22530" s="17">
        <v>1.0</v>
      </c>
      <c r="D22530" s="17">
        <v>3658741.0</v>
      </c>
      <c r="E22530" s="17">
        <v>3658741.0</v>
      </c>
      <c r="F22530" s="17">
        <v>3658741.0</v>
      </c>
      <c r="G22530" s="17">
        <v>3658741.0</v>
      </c>
      <c r="H22530" s="17">
        <v>3658741.0</v>
      </c>
    </row>
    <row r="22531">
      <c r="A22531" s="7" t="s">
        <v>43911</v>
      </c>
      <c r="B22531" s="17" t="s">
        <v>43912</v>
      </c>
      <c r="C22531" s="17">
        <v>1.0</v>
      </c>
      <c r="D22531" s="17">
        <v>1650980.0</v>
      </c>
      <c r="E22531" s="17">
        <v>1650980.0</v>
      </c>
      <c r="F22531" s="17">
        <v>1650980.0</v>
      </c>
      <c r="G22531" s="17">
        <v>1650980.0</v>
      </c>
      <c r="H22531" s="17">
        <v>1650980.0</v>
      </c>
    </row>
    <row r="22532">
      <c r="A22532" s="7" t="s">
        <v>43911</v>
      </c>
      <c r="B22532" s="17" t="s">
        <v>43912</v>
      </c>
      <c r="C22532" s="17">
        <v>1.0</v>
      </c>
      <c r="D22532" s="17">
        <v>1650980.0</v>
      </c>
      <c r="E22532" s="17">
        <v>1650980.0</v>
      </c>
      <c r="F22532" s="17">
        <v>1650980.0</v>
      </c>
      <c r="G22532" s="17">
        <v>1650980.0</v>
      </c>
      <c r="H22532" s="17">
        <v>1650980.0</v>
      </c>
    </row>
    <row r="22533">
      <c r="A22533" s="7" t="s">
        <v>43913</v>
      </c>
      <c r="B22533" s="17" t="s">
        <v>43914</v>
      </c>
      <c r="C22533" s="17">
        <v>1.0</v>
      </c>
      <c r="D22533" s="17">
        <v>2908000.0</v>
      </c>
      <c r="E22533" s="17">
        <v>2908000.0</v>
      </c>
      <c r="F22533" s="17">
        <v>2908000.0</v>
      </c>
      <c r="G22533" s="17">
        <v>2908000.0</v>
      </c>
      <c r="H22533" s="17">
        <v>2908000.0</v>
      </c>
    </row>
    <row r="22534">
      <c r="A22534" s="7" t="s">
        <v>43913</v>
      </c>
      <c r="B22534" s="17" t="s">
        <v>43914</v>
      </c>
      <c r="C22534" s="17">
        <v>1.0</v>
      </c>
      <c r="D22534" s="17">
        <v>2908000.0</v>
      </c>
      <c r="E22534" s="17">
        <v>2908000.0</v>
      </c>
      <c r="F22534" s="17">
        <v>2908000.0</v>
      </c>
      <c r="G22534" s="17">
        <v>2908000.0</v>
      </c>
      <c r="H22534" s="17">
        <v>2908000.0</v>
      </c>
    </row>
    <row r="22535">
      <c r="A22535" s="7" t="s">
        <v>43915</v>
      </c>
      <c r="B22535" s="17" t="s">
        <v>43916</v>
      </c>
      <c r="C22535" s="17">
        <v>1.0</v>
      </c>
      <c r="D22535" s="17">
        <v>1.1987241E7</v>
      </c>
      <c r="E22535" s="17">
        <v>1.1987241E7</v>
      </c>
      <c r="F22535" s="17">
        <v>1.1987241E7</v>
      </c>
      <c r="G22535" s="17">
        <v>1.1987241E7</v>
      </c>
      <c r="H22535" s="17">
        <v>1.1987241E7</v>
      </c>
    </row>
    <row r="22536">
      <c r="A22536" s="7" t="s">
        <v>43915</v>
      </c>
      <c r="B22536" s="17" t="s">
        <v>43916</v>
      </c>
      <c r="C22536" s="17">
        <v>1.0</v>
      </c>
      <c r="D22536" s="17">
        <v>1.1987241E7</v>
      </c>
      <c r="E22536" s="17">
        <v>1.1987241E7</v>
      </c>
      <c r="F22536" s="17">
        <v>1.1987241E7</v>
      </c>
      <c r="G22536" s="17">
        <v>1.1987241E7</v>
      </c>
      <c r="H22536" s="17">
        <v>1.1987241E7</v>
      </c>
    </row>
    <row r="22537">
      <c r="A22537" s="7" t="s">
        <v>43917</v>
      </c>
      <c r="B22537" s="17" t="s">
        <v>43918</v>
      </c>
      <c r="C22537" s="17">
        <v>4.0</v>
      </c>
      <c r="D22537" s="17">
        <v>8688625.5</v>
      </c>
      <c r="E22537" s="17">
        <v>2071864.0</v>
      </c>
      <c r="F22537" s="17">
        <v>6524619.0</v>
      </c>
      <c r="G22537" s="17">
        <v>6831658.0</v>
      </c>
      <c r="H22537" s="17">
        <v>1.9326361E7</v>
      </c>
    </row>
    <row r="22538">
      <c r="A22538" s="7" t="s">
        <v>43917</v>
      </c>
      <c r="B22538" s="17" t="s">
        <v>43918</v>
      </c>
      <c r="C22538" s="17">
        <v>4.0</v>
      </c>
      <c r="D22538" s="17">
        <v>8688625.5</v>
      </c>
      <c r="E22538" s="17">
        <v>2071864.0</v>
      </c>
      <c r="F22538" s="17">
        <v>6524619.0</v>
      </c>
      <c r="G22538" s="17">
        <v>6831658.0</v>
      </c>
      <c r="H22538" s="17">
        <v>1.9326361E7</v>
      </c>
    </row>
    <row r="22539">
      <c r="A22539" s="7" t="s">
        <v>43919</v>
      </c>
      <c r="B22539" s="17" t="s">
        <v>43920</v>
      </c>
      <c r="C22539" s="17">
        <v>1.0</v>
      </c>
      <c r="D22539" s="17">
        <v>1169814.0</v>
      </c>
      <c r="E22539" s="17">
        <v>1169814.0</v>
      </c>
      <c r="F22539" s="17">
        <v>1169814.0</v>
      </c>
      <c r="G22539" s="17">
        <v>1169814.0</v>
      </c>
      <c r="H22539" s="17">
        <v>1169814.0</v>
      </c>
    </row>
    <row r="22540">
      <c r="A22540" s="7" t="s">
        <v>43919</v>
      </c>
      <c r="B22540" s="17" t="s">
        <v>43920</v>
      </c>
      <c r="C22540" s="17">
        <v>1.0</v>
      </c>
      <c r="D22540" s="17">
        <v>1169814.0</v>
      </c>
      <c r="E22540" s="17">
        <v>1169814.0</v>
      </c>
      <c r="F22540" s="17">
        <v>1169814.0</v>
      </c>
      <c r="G22540" s="17">
        <v>1169814.0</v>
      </c>
      <c r="H22540" s="17">
        <v>1169814.0</v>
      </c>
    </row>
    <row r="22541">
      <c r="A22541" s="7" t="s">
        <v>43921</v>
      </c>
      <c r="B22541" s="17" t="s">
        <v>43922</v>
      </c>
      <c r="C22541" s="17">
        <v>6.0</v>
      </c>
      <c r="D22541" s="17">
        <v>7.533526683E7</v>
      </c>
      <c r="E22541" s="17">
        <v>2.2010379E7</v>
      </c>
      <c r="F22541" s="17">
        <v>5.3457876E7</v>
      </c>
      <c r="G22541" s="17">
        <v>1.39871818E8</v>
      </c>
      <c r="H22541" s="17">
        <v>1.72418384E8</v>
      </c>
    </row>
    <row r="22542">
      <c r="A22542" s="7" t="s">
        <v>43921</v>
      </c>
      <c r="B22542" s="17" t="s">
        <v>43922</v>
      </c>
      <c r="C22542" s="17">
        <v>6.0</v>
      </c>
      <c r="D22542" s="17">
        <v>7.533526683E7</v>
      </c>
      <c r="E22542" s="17">
        <v>2.2010379E7</v>
      </c>
      <c r="F22542" s="17">
        <v>5.3457876E7</v>
      </c>
      <c r="G22542" s="17">
        <v>1.39871818E8</v>
      </c>
      <c r="H22542" s="17">
        <v>1.72418384E8</v>
      </c>
    </row>
    <row r="22543">
      <c r="A22543" s="7" t="s">
        <v>43923</v>
      </c>
      <c r="B22543" s="17" t="s">
        <v>43924</v>
      </c>
      <c r="C22543" s="17">
        <v>7.0</v>
      </c>
      <c r="D22543" s="17">
        <v>6338709.143</v>
      </c>
      <c r="E22543" s="17">
        <v>4909450.0</v>
      </c>
      <c r="F22543" s="17">
        <v>5650500.0</v>
      </c>
      <c r="G22543" s="17">
        <v>7859652.0</v>
      </c>
      <c r="H22543" s="17">
        <v>1.2102521E7</v>
      </c>
    </row>
    <row r="22544">
      <c r="A22544" s="7" t="s">
        <v>43923</v>
      </c>
      <c r="B22544" s="17" t="s">
        <v>43924</v>
      </c>
      <c r="C22544" s="17">
        <v>7.0</v>
      </c>
      <c r="D22544" s="17">
        <v>6338709.143</v>
      </c>
      <c r="E22544" s="17">
        <v>4909450.0</v>
      </c>
      <c r="F22544" s="17">
        <v>5650500.0</v>
      </c>
      <c r="G22544" s="17">
        <v>7859652.0</v>
      </c>
      <c r="H22544" s="17">
        <v>1.2102521E7</v>
      </c>
    </row>
    <row r="22545">
      <c r="A22545" s="7" t="s">
        <v>43925</v>
      </c>
      <c r="B22545" s="17" t="s">
        <v>43926</v>
      </c>
      <c r="C22545" s="17">
        <v>8.0</v>
      </c>
      <c r="D22545" s="17">
        <v>3.10852385E7</v>
      </c>
      <c r="E22545" s="17">
        <v>2401521.0</v>
      </c>
      <c r="F22545" s="17">
        <v>7567591.0</v>
      </c>
      <c r="G22545" s="17">
        <v>2.7412753E7</v>
      </c>
      <c r="H22545" s="17">
        <v>1.46512346E8</v>
      </c>
    </row>
    <row r="22546">
      <c r="A22546" s="7" t="s">
        <v>43925</v>
      </c>
      <c r="B22546" s="17" t="s">
        <v>43926</v>
      </c>
      <c r="C22546" s="17">
        <v>8.0</v>
      </c>
      <c r="D22546" s="17">
        <v>3.10852385E7</v>
      </c>
      <c r="E22546" s="17">
        <v>2401521.0</v>
      </c>
      <c r="F22546" s="17">
        <v>7567591.0</v>
      </c>
      <c r="G22546" s="17">
        <v>2.7412753E7</v>
      </c>
      <c r="H22546" s="17">
        <v>1.46512346E8</v>
      </c>
    </row>
    <row r="22547">
      <c r="A22547" s="7" t="s">
        <v>43927</v>
      </c>
      <c r="B22547" s="17" t="s">
        <v>43928</v>
      </c>
      <c r="C22547" s="17">
        <v>1.0</v>
      </c>
      <c r="D22547" s="17">
        <v>1233668.0</v>
      </c>
      <c r="E22547" s="17">
        <v>1233668.0</v>
      </c>
      <c r="F22547" s="17">
        <v>1233668.0</v>
      </c>
      <c r="G22547" s="17">
        <v>1233668.0</v>
      </c>
      <c r="H22547" s="17">
        <v>1233668.0</v>
      </c>
    </row>
    <row r="22548">
      <c r="A22548" s="7" t="s">
        <v>43927</v>
      </c>
      <c r="B22548" s="17" t="s">
        <v>43928</v>
      </c>
      <c r="C22548" s="17">
        <v>1.0</v>
      </c>
      <c r="D22548" s="17">
        <v>1233668.0</v>
      </c>
      <c r="E22548" s="17">
        <v>1233668.0</v>
      </c>
      <c r="F22548" s="17">
        <v>1233668.0</v>
      </c>
      <c r="G22548" s="17">
        <v>1233668.0</v>
      </c>
      <c r="H22548" s="17">
        <v>1233668.0</v>
      </c>
    </row>
    <row r="22549">
      <c r="A22549" s="7" t="s">
        <v>43929</v>
      </c>
      <c r="B22549" s="17" t="s">
        <v>43930</v>
      </c>
      <c r="C22549" s="17">
        <v>3.0</v>
      </c>
      <c r="D22549" s="17">
        <v>5298968.0</v>
      </c>
      <c r="E22549" s="17">
        <v>1316662.0</v>
      </c>
      <c r="F22549" s="17">
        <v>5575659.0</v>
      </c>
      <c r="G22549" s="17">
        <v>9004583.0</v>
      </c>
      <c r="H22549" s="17">
        <v>9004583.0</v>
      </c>
    </row>
    <row r="22550">
      <c r="A22550" s="7" t="s">
        <v>43929</v>
      </c>
      <c r="B22550" s="17" t="s">
        <v>43930</v>
      </c>
      <c r="C22550" s="17">
        <v>3.0</v>
      </c>
      <c r="D22550" s="17">
        <v>5298968.0</v>
      </c>
      <c r="E22550" s="17">
        <v>1316662.0</v>
      </c>
      <c r="F22550" s="17">
        <v>5575659.0</v>
      </c>
      <c r="G22550" s="17">
        <v>9004583.0</v>
      </c>
      <c r="H22550" s="17">
        <v>9004583.0</v>
      </c>
    </row>
    <row r="22551">
      <c r="A22551" s="7" t="s">
        <v>43931</v>
      </c>
      <c r="B22551" s="17" t="s">
        <v>43932</v>
      </c>
      <c r="C22551" s="17">
        <v>7.0</v>
      </c>
      <c r="D22551" s="17">
        <v>1.813430257E7</v>
      </c>
      <c r="E22551" s="17">
        <v>4780757.0</v>
      </c>
      <c r="F22551" s="17">
        <v>7539821.0</v>
      </c>
      <c r="G22551" s="17">
        <v>1.329294E7</v>
      </c>
      <c r="H22551" s="17">
        <v>7.979867E7</v>
      </c>
    </row>
    <row r="22552">
      <c r="A22552" s="7" t="s">
        <v>43931</v>
      </c>
      <c r="B22552" s="17" t="s">
        <v>43932</v>
      </c>
      <c r="C22552" s="17">
        <v>7.0</v>
      </c>
      <c r="D22552" s="17">
        <v>1.813430257E7</v>
      </c>
      <c r="E22552" s="17">
        <v>4780757.0</v>
      </c>
      <c r="F22552" s="17">
        <v>7539821.0</v>
      </c>
      <c r="G22552" s="17">
        <v>1.329294E7</v>
      </c>
      <c r="H22552" s="17">
        <v>7.979867E7</v>
      </c>
    </row>
    <row r="22553">
      <c r="A22553" s="7" t="s">
        <v>43933</v>
      </c>
      <c r="B22553" s="17" t="s">
        <v>43934</v>
      </c>
      <c r="C22553" s="17">
        <v>14.0</v>
      </c>
      <c r="D22553" s="17">
        <v>8484963.643</v>
      </c>
      <c r="E22553" s="17">
        <v>2738882.0</v>
      </c>
      <c r="F22553" s="17">
        <v>5435200.0</v>
      </c>
      <c r="G22553" s="17">
        <v>1.4131225E7</v>
      </c>
      <c r="H22553" s="17">
        <v>2.1483679E7</v>
      </c>
    </row>
    <row r="22554">
      <c r="A22554" s="7" t="s">
        <v>43933</v>
      </c>
      <c r="B22554" s="17" t="s">
        <v>43934</v>
      </c>
      <c r="C22554" s="17">
        <v>14.0</v>
      </c>
      <c r="D22554" s="17">
        <v>8484963.643</v>
      </c>
      <c r="E22554" s="17">
        <v>2738882.0</v>
      </c>
      <c r="F22554" s="17">
        <v>5435200.0</v>
      </c>
      <c r="G22554" s="17">
        <v>1.4131225E7</v>
      </c>
      <c r="H22554" s="17">
        <v>2.1483679E7</v>
      </c>
    </row>
    <row r="22555">
      <c r="A22555" s="7" t="s">
        <v>43935</v>
      </c>
      <c r="B22555" s="17" t="s">
        <v>43936</v>
      </c>
      <c r="C22555" s="17">
        <v>91.0</v>
      </c>
      <c r="D22555" s="17">
        <v>1.82814929E7</v>
      </c>
      <c r="E22555" s="17">
        <v>2765200.0</v>
      </c>
      <c r="F22555" s="17">
        <v>5580129.0</v>
      </c>
      <c r="G22555" s="17">
        <v>1.4076226E7</v>
      </c>
      <c r="H22555" s="17">
        <v>5.442245E7</v>
      </c>
    </row>
    <row r="22556">
      <c r="A22556" s="7" t="s">
        <v>43935</v>
      </c>
      <c r="B22556" s="17" t="s">
        <v>43936</v>
      </c>
      <c r="C22556" s="17">
        <v>91.0</v>
      </c>
      <c r="D22556" s="17">
        <v>1.82814929E7</v>
      </c>
      <c r="E22556" s="17">
        <v>2765200.0</v>
      </c>
      <c r="F22556" s="17">
        <v>5580129.0</v>
      </c>
      <c r="G22556" s="17">
        <v>1.4076226E7</v>
      </c>
      <c r="H22556" s="17">
        <v>5.442245E7</v>
      </c>
    </row>
    <row r="22557">
      <c r="A22557" s="7" t="s">
        <v>43937</v>
      </c>
      <c r="B22557" s="17" t="s">
        <v>43938</v>
      </c>
      <c r="C22557" s="17">
        <v>9.0</v>
      </c>
      <c r="D22557" s="17">
        <v>2.8938242E7</v>
      </c>
      <c r="E22557" s="17">
        <v>5072129.0</v>
      </c>
      <c r="F22557" s="17">
        <v>1.3030875E7</v>
      </c>
      <c r="G22557" s="17">
        <v>5.2980132E7</v>
      </c>
      <c r="H22557" s="17">
        <v>8.7692094E7</v>
      </c>
    </row>
    <row r="22558">
      <c r="A22558" s="7" t="s">
        <v>43937</v>
      </c>
      <c r="B22558" s="17" t="s">
        <v>43938</v>
      </c>
      <c r="C22558" s="17">
        <v>9.0</v>
      </c>
      <c r="D22558" s="17">
        <v>2.8938242E7</v>
      </c>
      <c r="E22558" s="17">
        <v>5072129.0</v>
      </c>
      <c r="F22558" s="17">
        <v>1.3030875E7</v>
      </c>
      <c r="G22558" s="17">
        <v>5.2980132E7</v>
      </c>
      <c r="H22558" s="17">
        <v>8.7692094E7</v>
      </c>
    </row>
    <row r="22559">
      <c r="A22559" s="7" t="s">
        <v>43939</v>
      </c>
      <c r="B22559" s="17" t="s">
        <v>43940</v>
      </c>
      <c r="C22559" s="17">
        <v>6.0</v>
      </c>
      <c r="D22559" s="17">
        <v>1.221038783E7</v>
      </c>
      <c r="E22559" s="17">
        <v>3059607.0</v>
      </c>
      <c r="F22559" s="17">
        <v>5076231.0</v>
      </c>
      <c r="G22559" s="17">
        <v>1.225839E7</v>
      </c>
      <c r="H22559" s="17">
        <v>4.0479371E7</v>
      </c>
    </row>
    <row r="22560">
      <c r="A22560" s="7" t="s">
        <v>43939</v>
      </c>
      <c r="B22560" s="17" t="s">
        <v>43940</v>
      </c>
      <c r="C22560" s="17">
        <v>6.0</v>
      </c>
      <c r="D22560" s="17">
        <v>1.221038783E7</v>
      </c>
      <c r="E22560" s="17">
        <v>3059607.0</v>
      </c>
      <c r="F22560" s="17">
        <v>5076231.0</v>
      </c>
      <c r="G22560" s="17">
        <v>1.225839E7</v>
      </c>
      <c r="H22560" s="17">
        <v>4.0479371E7</v>
      </c>
    </row>
    <row r="22561">
      <c r="A22561" s="7" t="s">
        <v>43941</v>
      </c>
      <c r="B22561" s="17" t="s">
        <v>43942</v>
      </c>
      <c r="C22561" s="17">
        <v>6.0</v>
      </c>
      <c r="D22561" s="17">
        <v>1.75450645E7</v>
      </c>
      <c r="E22561" s="17">
        <v>5338551.0</v>
      </c>
      <c r="F22561" s="17">
        <v>8163029.0</v>
      </c>
      <c r="G22561" s="17">
        <v>2.411621E7</v>
      </c>
      <c r="H22561" s="17">
        <v>4.230205E7</v>
      </c>
    </row>
    <row r="22562">
      <c r="A22562" s="7" t="s">
        <v>43941</v>
      </c>
      <c r="B22562" s="17" t="s">
        <v>43942</v>
      </c>
      <c r="C22562" s="17">
        <v>6.0</v>
      </c>
      <c r="D22562" s="17">
        <v>1.75450645E7</v>
      </c>
      <c r="E22562" s="17">
        <v>5338551.0</v>
      </c>
      <c r="F22562" s="17">
        <v>8163029.0</v>
      </c>
      <c r="G22562" s="17">
        <v>2.411621E7</v>
      </c>
      <c r="H22562" s="17">
        <v>4.230205E7</v>
      </c>
    </row>
    <row r="22563">
      <c r="A22563" s="7" t="s">
        <v>43943</v>
      </c>
      <c r="B22563" s="17" t="s">
        <v>43944</v>
      </c>
      <c r="C22563" s="17">
        <v>16.0</v>
      </c>
      <c r="D22563" s="17">
        <v>3.635634881E7</v>
      </c>
      <c r="E22563" s="17">
        <v>6155801.0</v>
      </c>
      <c r="F22563" s="17">
        <v>9409245.0</v>
      </c>
      <c r="G22563" s="17">
        <v>3.56149E7</v>
      </c>
      <c r="H22563" s="17">
        <v>1.40233463E8</v>
      </c>
    </row>
    <row r="22564">
      <c r="A22564" s="7" t="s">
        <v>43943</v>
      </c>
      <c r="B22564" s="17" t="s">
        <v>43944</v>
      </c>
      <c r="C22564" s="17">
        <v>16.0</v>
      </c>
      <c r="D22564" s="17">
        <v>3.635634881E7</v>
      </c>
      <c r="E22564" s="17">
        <v>6155801.0</v>
      </c>
      <c r="F22564" s="17">
        <v>9409245.0</v>
      </c>
      <c r="G22564" s="17">
        <v>3.56149E7</v>
      </c>
      <c r="H22564" s="17">
        <v>1.40233463E8</v>
      </c>
    </row>
    <row r="22565">
      <c r="A22565" s="7" t="s">
        <v>43945</v>
      </c>
      <c r="B22565" s="17" t="s">
        <v>43946</v>
      </c>
      <c r="C22565" s="17">
        <v>1.0</v>
      </c>
      <c r="D22565" s="17">
        <v>4700040.0</v>
      </c>
      <c r="E22565" s="17">
        <v>4700040.0</v>
      </c>
      <c r="F22565" s="17">
        <v>4700040.0</v>
      </c>
      <c r="G22565" s="17">
        <v>4700040.0</v>
      </c>
      <c r="H22565" s="17">
        <v>4700040.0</v>
      </c>
    </row>
    <row r="22566">
      <c r="A22566" s="7" t="s">
        <v>43945</v>
      </c>
      <c r="B22566" s="17" t="s">
        <v>43946</v>
      </c>
      <c r="C22566" s="17">
        <v>1.0</v>
      </c>
      <c r="D22566" s="17">
        <v>4700040.0</v>
      </c>
      <c r="E22566" s="17">
        <v>4700040.0</v>
      </c>
      <c r="F22566" s="17">
        <v>4700040.0</v>
      </c>
      <c r="G22566" s="17">
        <v>4700040.0</v>
      </c>
      <c r="H22566" s="17">
        <v>4700040.0</v>
      </c>
    </row>
    <row r="22567">
      <c r="A22567" s="7" t="s">
        <v>43947</v>
      </c>
      <c r="B22567" s="17" t="s">
        <v>43948</v>
      </c>
      <c r="C22567" s="17">
        <v>75.0</v>
      </c>
      <c r="D22567" s="17">
        <v>1.267096267E7</v>
      </c>
      <c r="E22567" s="17">
        <v>3857845.0</v>
      </c>
      <c r="F22567" s="17">
        <v>8930246.0</v>
      </c>
      <c r="G22567" s="17">
        <v>1.3207792E7</v>
      </c>
      <c r="H22567" s="17">
        <v>2.8959742E7</v>
      </c>
    </row>
    <row r="22568">
      <c r="A22568" s="7" t="s">
        <v>43947</v>
      </c>
      <c r="B22568" s="17" t="s">
        <v>43948</v>
      </c>
      <c r="C22568" s="17">
        <v>75.0</v>
      </c>
      <c r="D22568" s="17">
        <v>1.267096267E7</v>
      </c>
      <c r="E22568" s="17">
        <v>3857845.0</v>
      </c>
      <c r="F22568" s="17">
        <v>8930246.0</v>
      </c>
      <c r="G22568" s="17">
        <v>1.3207792E7</v>
      </c>
      <c r="H22568" s="17">
        <v>2.8959742E7</v>
      </c>
    </row>
    <row r="22569">
      <c r="A22569" s="7" t="s">
        <v>43949</v>
      </c>
      <c r="B22569" s="17" t="s">
        <v>43950</v>
      </c>
      <c r="C22569" s="17">
        <v>83.0</v>
      </c>
      <c r="D22569" s="17">
        <v>1.123849723E7</v>
      </c>
      <c r="E22569" s="17">
        <v>3322141.0</v>
      </c>
      <c r="F22569" s="17">
        <v>5768009.0</v>
      </c>
      <c r="G22569" s="17">
        <v>1.2099917E7</v>
      </c>
      <c r="H22569" s="17">
        <v>2.5851867E7</v>
      </c>
    </row>
    <row r="22570">
      <c r="A22570" s="7" t="s">
        <v>43949</v>
      </c>
      <c r="B22570" s="17" t="s">
        <v>43950</v>
      </c>
      <c r="C22570" s="17">
        <v>83.0</v>
      </c>
      <c r="D22570" s="17">
        <v>1.123849723E7</v>
      </c>
      <c r="E22570" s="17">
        <v>3322141.0</v>
      </c>
      <c r="F22570" s="17">
        <v>5768009.0</v>
      </c>
      <c r="G22570" s="17">
        <v>1.2099917E7</v>
      </c>
      <c r="H22570" s="17">
        <v>2.5851867E7</v>
      </c>
    </row>
    <row r="22571">
      <c r="A22571" s="7" t="s">
        <v>43951</v>
      </c>
      <c r="B22571" s="17" t="s">
        <v>43952</v>
      </c>
      <c r="C22571" s="17">
        <v>2.0</v>
      </c>
      <c r="D22571" s="17">
        <v>2.78543105E7</v>
      </c>
      <c r="E22571" s="17">
        <v>7028171.0</v>
      </c>
      <c r="F22571" s="17">
        <v>7028171.0</v>
      </c>
      <c r="G22571" s="17">
        <v>4.868045E7</v>
      </c>
      <c r="H22571" s="17">
        <v>4.868045E7</v>
      </c>
    </row>
    <row r="22572">
      <c r="A22572" s="7" t="s">
        <v>43951</v>
      </c>
      <c r="B22572" s="17" t="s">
        <v>43952</v>
      </c>
      <c r="C22572" s="17">
        <v>2.0</v>
      </c>
      <c r="D22572" s="17">
        <v>2.78543105E7</v>
      </c>
      <c r="E22572" s="17">
        <v>7028171.0</v>
      </c>
      <c r="F22572" s="17">
        <v>7028171.0</v>
      </c>
      <c r="G22572" s="17">
        <v>4.868045E7</v>
      </c>
      <c r="H22572" s="17">
        <v>4.868045E7</v>
      </c>
    </row>
    <row r="22573">
      <c r="A22573" s="7" t="s">
        <v>43953</v>
      </c>
      <c r="B22573" s="17" t="s">
        <v>43954</v>
      </c>
      <c r="C22573" s="17">
        <v>1.0</v>
      </c>
      <c r="D22573" s="17">
        <v>9085168.0</v>
      </c>
      <c r="E22573" s="17">
        <v>9085168.0</v>
      </c>
      <c r="F22573" s="17">
        <v>9085168.0</v>
      </c>
      <c r="G22573" s="17">
        <v>9085168.0</v>
      </c>
      <c r="H22573" s="17">
        <v>9085168.0</v>
      </c>
    </row>
    <row r="22574">
      <c r="A22574" s="7" t="s">
        <v>43953</v>
      </c>
      <c r="B22574" s="17" t="s">
        <v>43954</v>
      </c>
      <c r="C22574" s="17">
        <v>1.0</v>
      </c>
      <c r="D22574" s="17">
        <v>9085168.0</v>
      </c>
      <c r="E22574" s="17">
        <v>9085168.0</v>
      </c>
      <c r="F22574" s="17">
        <v>9085168.0</v>
      </c>
      <c r="G22574" s="17">
        <v>9085168.0</v>
      </c>
      <c r="H22574" s="17">
        <v>9085168.0</v>
      </c>
    </row>
    <row r="22575">
      <c r="A22575" s="7" t="s">
        <v>43955</v>
      </c>
      <c r="B22575" s="17" t="s">
        <v>43956</v>
      </c>
      <c r="C22575" s="17">
        <v>1.0</v>
      </c>
      <c r="D22575" s="17">
        <v>1143500.0</v>
      </c>
      <c r="E22575" s="17">
        <v>1143500.0</v>
      </c>
      <c r="F22575" s="17">
        <v>1143500.0</v>
      </c>
      <c r="G22575" s="17">
        <v>1143500.0</v>
      </c>
      <c r="H22575" s="17">
        <v>1143500.0</v>
      </c>
    </row>
    <row r="22576">
      <c r="A22576" s="7" t="s">
        <v>43955</v>
      </c>
      <c r="B22576" s="17" t="s">
        <v>43956</v>
      </c>
      <c r="C22576" s="17">
        <v>1.0</v>
      </c>
      <c r="D22576" s="17">
        <v>1143500.0</v>
      </c>
      <c r="E22576" s="17">
        <v>1143500.0</v>
      </c>
      <c r="F22576" s="17">
        <v>1143500.0</v>
      </c>
      <c r="G22576" s="17">
        <v>1143500.0</v>
      </c>
      <c r="H22576" s="17">
        <v>1143500.0</v>
      </c>
    </row>
    <row r="22577">
      <c r="A22577" s="7" t="s">
        <v>43957</v>
      </c>
      <c r="B22577" s="17" t="s">
        <v>43958</v>
      </c>
      <c r="C22577" s="17">
        <v>1.0</v>
      </c>
      <c r="D22577" s="17">
        <v>2623528.0</v>
      </c>
      <c r="E22577" s="17">
        <v>2623528.0</v>
      </c>
      <c r="F22577" s="17">
        <v>2623528.0</v>
      </c>
      <c r="G22577" s="17">
        <v>2623528.0</v>
      </c>
      <c r="H22577" s="17">
        <v>2623528.0</v>
      </c>
    </row>
    <row r="22578">
      <c r="A22578" s="7" t="s">
        <v>43957</v>
      </c>
      <c r="B22578" s="17" t="s">
        <v>43958</v>
      </c>
      <c r="C22578" s="17">
        <v>1.0</v>
      </c>
      <c r="D22578" s="17">
        <v>2623528.0</v>
      </c>
      <c r="E22578" s="17">
        <v>2623528.0</v>
      </c>
      <c r="F22578" s="17">
        <v>2623528.0</v>
      </c>
      <c r="G22578" s="17">
        <v>2623528.0</v>
      </c>
      <c r="H22578" s="17">
        <v>2623528.0</v>
      </c>
    </row>
    <row r="22579">
      <c r="A22579" s="7" t="s">
        <v>43959</v>
      </c>
      <c r="B22579" s="17" t="s">
        <v>43960</v>
      </c>
      <c r="C22579" s="17">
        <v>1.0</v>
      </c>
      <c r="D22579" s="17">
        <v>2.183646E7</v>
      </c>
      <c r="E22579" s="17">
        <v>2.183646E7</v>
      </c>
      <c r="F22579" s="17">
        <v>2.183646E7</v>
      </c>
      <c r="G22579" s="17">
        <v>2.183646E7</v>
      </c>
      <c r="H22579" s="17">
        <v>2.183646E7</v>
      </c>
    </row>
    <row r="22580">
      <c r="A22580" s="7" t="s">
        <v>43959</v>
      </c>
      <c r="B22580" s="17" t="s">
        <v>43960</v>
      </c>
      <c r="C22580" s="17">
        <v>1.0</v>
      </c>
      <c r="D22580" s="17">
        <v>2.183646E7</v>
      </c>
      <c r="E22580" s="17">
        <v>2.183646E7</v>
      </c>
      <c r="F22580" s="17">
        <v>2.183646E7</v>
      </c>
      <c r="G22580" s="17">
        <v>2.183646E7</v>
      </c>
      <c r="H22580" s="17">
        <v>2.183646E7</v>
      </c>
    </row>
    <row r="22581">
      <c r="A22581" s="7" t="s">
        <v>43961</v>
      </c>
      <c r="B22581" s="17" t="s">
        <v>43962</v>
      </c>
      <c r="C22581" s="17">
        <v>3.0</v>
      </c>
      <c r="D22581" s="17">
        <v>2.700309933E7</v>
      </c>
      <c r="E22581" s="17">
        <v>1.8119567E7</v>
      </c>
      <c r="F22581" s="17">
        <v>2.6642021E7</v>
      </c>
      <c r="G22581" s="17">
        <v>3.624771E7</v>
      </c>
      <c r="H22581" s="17">
        <v>3.624771E7</v>
      </c>
    </row>
    <row r="22582">
      <c r="A22582" s="7" t="s">
        <v>43961</v>
      </c>
      <c r="B22582" s="17" t="s">
        <v>43962</v>
      </c>
      <c r="C22582" s="17">
        <v>3.0</v>
      </c>
      <c r="D22582" s="17">
        <v>2.700309933E7</v>
      </c>
      <c r="E22582" s="17">
        <v>1.8119567E7</v>
      </c>
      <c r="F22582" s="17">
        <v>2.6642021E7</v>
      </c>
      <c r="G22582" s="17">
        <v>3.624771E7</v>
      </c>
      <c r="H22582" s="17">
        <v>3.624771E7</v>
      </c>
    </row>
    <row r="22583">
      <c r="A22583" s="7" t="s">
        <v>43963</v>
      </c>
      <c r="B22583" s="17" t="s">
        <v>43964</v>
      </c>
      <c r="C22583" s="17">
        <v>1.0</v>
      </c>
      <c r="D22583" s="17">
        <v>1.381568E7</v>
      </c>
      <c r="E22583" s="17">
        <v>1.381568E7</v>
      </c>
      <c r="F22583" s="17">
        <v>1.381568E7</v>
      </c>
      <c r="G22583" s="17">
        <v>1.381568E7</v>
      </c>
      <c r="H22583" s="17">
        <v>1.381568E7</v>
      </c>
    </row>
    <row r="22584">
      <c r="A22584" s="7" t="s">
        <v>43963</v>
      </c>
      <c r="B22584" s="17" t="s">
        <v>43964</v>
      </c>
      <c r="C22584" s="17">
        <v>1.0</v>
      </c>
      <c r="D22584" s="17">
        <v>1.381568E7</v>
      </c>
      <c r="E22584" s="17">
        <v>1.381568E7</v>
      </c>
      <c r="F22584" s="17">
        <v>1.381568E7</v>
      </c>
      <c r="G22584" s="17">
        <v>1.381568E7</v>
      </c>
      <c r="H22584" s="17">
        <v>1.381568E7</v>
      </c>
    </row>
    <row r="22585">
      <c r="A22585" s="7" t="s">
        <v>43965</v>
      </c>
      <c r="B22585" s="17" t="s">
        <v>43966</v>
      </c>
      <c r="C22585" s="17">
        <v>1.0</v>
      </c>
      <c r="D22585" s="17">
        <v>2809695.0</v>
      </c>
      <c r="E22585" s="17">
        <v>2809695.0</v>
      </c>
      <c r="F22585" s="17">
        <v>2809695.0</v>
      </c>
      <c r="G22585" s="17">
        <v>2809695.0</v>
      </c>
      <c r="H22585" s="17">
        <v>2809695.0</v>
      </c>
    </row>
    <row r="22586">
      <c r="A22586" s="7" t="s">
        <v>43965</v>
      </c>
      <c r="B22586" s="17" t="s">
        <v>43966</v>
      </c>
      <c r="C22586" s="17">
        <v>1.0</v>
      </c>
      <c r="D22586" s="17">
        <v>2809695.0</v>
      </c>
      <c r="E22586" s="17">
        <v>2809695.0</v>
      </c>
      <c r="F22586" s="17">
        <v>2809695.0</v>
      </c>
      <c r="G22586" s="17">
        <v>2809695.0</v>
      </c>
      <c r="H22586" s="17">
        <v>2809695.0</v>
      </c>
    </row>
    <row r="22587">
      <c r="A22587" s="7" t="s">
        <v>43967</v>
      </c>
      <c r="B22587" s="17" t="s">
        <v>43968</v>
      </c>
      <c r="C22587" s="17">
        <v>1.0</v>
      </c>
      <c r="D22587" s="17">
        <v>2983164.0</v>
      </c>
      <c r="E22587" s="17">
        <v>2983164.0</v>
      </c>
      <c r="F22587" s="17">
        <v>2983164.0</v>
      </c>
      <c r="G22587" s="17">
        <v>2983164.0</v>
      </c>
      <c r="H22587" s="17">
        <v>2983164.0</v>
      </c>
    </row>
    <row r="22588">
      <c r="A22588" s="7" t="s">
        <v>43967</v>
      </c>
      <c r="B22588" s="17" t="s">
        <v>43968</v>
      </c>
      <c r="C22588" s="17">
        <v>1.0</v>
      </c>
      <c r="D22588" s="17">
        <v>2983164.0</v>
      </c>
      <c r="E22588" s="17">
        <v>2983164.0</v>
      </c>
      <c r="F22588" s="17">
        <v>2983164.0</v>
      </c>
      <c r="G22588" s="17">
        <v>2983164.0</v>
      </c>
      <c r="H22588" s="17">
        <v>2983164.0</v>
      </c>
    </row>
    <row r="22589">
      <c r="A22589" s="7" t="s">
        <v>43969</v>
      </c>
      <c r="B22589" s="17" t="s">
        <v>43970</v>
      </c>
      <c r="C22589" s="17">
        <v>1.0</v>
      </c>
      <c r="D22589" s="17">
        <v>5793000.0</v>
      </c>
      <c r="E22589" s="17">
        <v>5793000.0</v>
      </c>
      <c r="F22589" s="17">
        <v>5793000.0</v>
      </c>
      <c r="G22589" s="17">
        <v>5793000.0</v>
      </c>
      <c r="H22589" s="17">
        <v>5793000.0</v>
      </c>
    </row>
    <row r="22590">
      <c r="A22590" s="7" t="s">
        <v>43969</v>
      </c>
      <c r="B22590" s="17" t="s">
        <v>43970</v>
      </c>
      <c r="C22590" s="17">
        <v>1.0</v>
      </c>
      <c r="D22590" s="17">
        <v>5793000.0</v>
      </c>
      <c r="E22590" s="17">
        <v>5793000.0</v>
      </c>
      <c r="F22590" s="17">
        <v>5793000.0</v>
      </c>
      <c r="G22590" s="17">
        <v>5793000.0</v>
      </c>
      <c r="H22590" s="17">
        <v>5793000.0</v>
      </c>
    </row>
    <row r="22591">
      <c r="A22591" s="7" t="s">
        <v>43971</v>
      </c>
      <c r="B22591" s="17" t="s">
        <v>43972</v>
      </c>
      <c r="C22591" s="17">
        <v>1.0</v>
      </c>
      <c r="D22591" s="17">
        <v>1.1182862E7</v>
      </c>
      <c r="E22591" s="17">
        <v>1.1182862E7</v>
      </c>
      <c r="F22591" s="17">
        <v>1.1182862E7</v>
      </c>
      <c r="G22591" s="17">
        <v>1.1182862E7</v>
      </c>
      <c r="H22591" s="17">
        <v>1.1182862E7</v>
      </c>
    </row>
    <row r="22592">
      <c r="A22592" s="7" t="s">
        <v>43971</v>
      </c>
      <c r="B22592" s="17" t="s">
        <v>43972</v>
      </c>
      <c r="C22592" s="17">
        <v>1.0</v>
      </c>
      <c r="D22592" s="17">
        <v>1.1182862E7</v>
      </c>
      <c r="E22592" s="17">
        <v>1.1182862E7</v>
      </c>
      <c r="F22592" s="17">
        <v>1.1182862E7</v>
      </c>
      <c r="G22592" s="17">
        <v>1.1182862E7</v>
      </c>
      <c r="H22592" s="17">
        <v>1.1182862E7</v>
      </c>
    </row>
    <row r="22593">
      <c r="A22593" s="7" t="s">
        <v>43973</v>
      </c>
      <c r="B22593" s="17" t="s">
        <v>43974</v>
      </c>
      <c r="C22593" s="17">
        <v>1.0</v>
      </c>
      <c r="D22593" s="17">
        <v>4706067.0</v>
      </c>
      <c r="E22593" s="17">
        <v>4706067.0</v>
      </c>
      <c r="F22593" s="17">
        <v>4706067.0</v>
      </c>
      <c r="G22593" s="17">
        <v>4706067.0</v>
      </c>
      <c r="H22593" s="17">
        <v>4706067.0</v>
      </c>
    </row>
    <row r="22594">
      <c r="A22594" s="7" t="s">
        <v>43973</v>
      </c>
      <c r="B22594" s="17" t="s">
        <v>43974</v>
      </c>
      <c r="C22594" s="17">
        <v>1.0</v>
      </c>
      <c r="D22594" s="17">
        <v>4706067.0</v>
      </c>
      <c r="E22594" s="17">
        <v>4706067.0</v>
      </c>
      <c r="F22594" s="17">
        <v>4706067.0</v>
      </c>
      <c r="G22594" s="17">
        <v>4706067.0</v>
      </c>
      <c r="H22594" s="17">
        <v>4706067.0</v>
      </c>
    </row>
    <row r="22595">
      <c r="A22595" s="7" t="s">
        <v>43975</v>
      </c>
      <c r="B22595" s="17" t="s">
        <v>43976</v>
      </c>
      <c r="C22595" s="17">
        <v>2.0</v>
      </c>
      <c r="D22595" s="17">
        <v>2.75003435E7</v>
      </c>
      <c r="E22595" s="17">
        <v>1.057613E7</v>
      </c>
      <c r="F22595" s="17">
        <v>1.057613E7</v>
      </c>
      <c r="G22595" s="17">
        <v>4.4424557E7</v>
      </c>
      <c r="H22595" s="17">
        <v>4.4424557E7</v>
      </c>
    </row>
    <row r="22596">
      <c r="A22596" s="7" t="s">
        <v>43975</v>
      </c>
      <c r="B22596" s="17" t="s">
        <v>43976</v>
      </c>
      <c r="C22596" s="17">
        <v>2.0</v>
      </c>
      <c r="D22596" s="17">
        <v>2.75003435E7</v>
      </c>
      <c r="E22596" s="17">
        <v>1.057613E7</v>
      </c>
      <c r="F22596" s="17">
        <v>1.057613E7</v>
      </c>
      <c r="G22596" s="17">
        <v>4.4424557E7</v>
      </c>
      <c r="H22596" s="17">
        <v>4.4424557E7</v>
      </c>
    </row>
    <row r="22597">
      <c r="A22597" s="7" t="s">
        <v>43977</v>
      </c>
      <c r="B22597" s="17" t="s">
        <v>43978</v>
      </c>
      <c r="C22597" s="17">
        <v>1.0</v>
      </c>
      <c r="D22597" s="17">
        <v>1.77483978E8</v>
      </c>
      <c r="E22597" s="17">
        <v>1.77483978E8</v>
      </c>
      <c r="F22597" s="17">
        <v>1.77483978E8</v>
      </c>
      <c r="G22597" s="17">
        <v>1.77483978E8</v>
      </c>
      <c r="H22597" s="17">
        <v>1.77483978E8</v>
      </c>
    </row>
    <row r="22598">
      <c r="A22598" s="7" t="s">
        <v>43977</v>
      </c>
      <c r="B22598" s="17" t="s">
        <v>43978</v>
      </c>
      <c r="C22598" s="17">
        <v>1.0</v>
      </c>
      <c r="D22598" s="17">
        <v>1.77483978E8</v>
      </c>
      <c r="E22598" s="17">
        <v>1.77483978E8</v>
      </c>
      <c r="F22598" s="17">
        <v>1.77483978E8</v>
      </c>
      <c r="G22598" s="17">
        <v>1.77483978E8</v>
      </c>
      <c r="H22598" s="17">
        <v>1.77483978E8</v>
      </c>
    </row>
    <row r="22599">
      <c r="A22599" s="7" t="s">
        <v>43979</v>
      </c>
      <c r="B22599" s="17" t="s">
        <v>43980</v>
      </c>
      <c r="C22599" s="17">
        <v>1.0</v>
      </c>
      <c r="D22599" s="17">
        <v>1175185.0</v>
      </c>
      <c r="E22599" s="17">
        <v>1175185.0</v>
      </c>
      <c r="F22599" s="17">
        <v>1175185.0</v>
      </c>
      <c r="G22599" s="17">
        <v>1175185.0</v>
      </c>
      <c r="H22599" s="17">
        <v>1175185.0</v>
      </c>
    </row>
    <row r="22600">
      <c r="A22600" s="7" t="s">
        <v>43979</v>
      </c>
      <c r="B22600" s="17" t="s">
        <v>43980</v>
      </c>
      <c r="C22600" s="17">
        <v>1.0</v>
      </c>
      <c r="D22600" s="17">
        <v>1175185.0</v>
      </c>
      <c r="E22600" s="17">
        <v>1175185.0</v>
      </c>
      <c r="F22600" s="17">
        <v>1175185.0</v>
      </c>
      <c r="G22600" s="17">
        <v>1175185.0</v>
      </c>
      <c r="H22600" s="17">
        <v>1175185.0</v>
      </c>
    </row>
    <row r="22601">
      <c r="A22601" s="7" t="s">
        <v>43981</v>
      </c>
      <c r="B22601" s="17" t="s">
        <v>43982</v>
      </c>
      <c r="C22601" s="17">
        <v>1.0</v>
      </c>
      <c r="D22601" s="17">
        <v>1914889.0</v>
      </c>
      <c r="E22601" s="17">
        <v>1914889.0</v>
      </c>
      <c r="F22601" s="17">
        <v>1914889.0</v>
      </c>
      <c r="G22601" s="17">
        <v>1914889.0</v>
      </c>
      <c r="H22601" s="17">
        <v>1914889.0</v>
      </c>
    </row>
    <row r="22602">
      <c r="A22602" s="7" t="s">
        <v>43981</v>
      </c>
      <c r="B22602" s="17" t="s">
        <v>43982</v>
      </c>
      <c r="C22602" s="17">
        <v>1.0</v>
      </c>
      <c r="D22602" s="17">
        <v>1914889.0</v>
      </c>
      <c r="E22602" s="17">
        <v>1914889.0</v>
      </c>
      <c r="F22602" s="17">
        <v>1914889.0</v>
      </c>
      <c r="G22602" s="17">
        <v>1914889.0</v>
      </c>
      <c r="H22602" s="17">
        <v>1914889.0</v>
      </c>
    </row>
    <row r="22603">
      <c r="A22603" s="7" t="s">
        <v>43983</v>
      </c>
      <c r="B22603" s="17" t="s">
        <v>43984</v>
      </c>
      <c r="C22603" s="17">
        <v>2.0</v>
      </c>
      <c r="D22603" s="17">
        <v>4.09846385E7</v>
      </c>
      <c r="E22603" s="17">
        <v>4821207.0</v>
      </c>
      <c r="F22603" s="17">
        <v>4821207.0</v>
      </c>
      <c r="G22603" s="17">
        <v>7.714807E7</v>
      </c>
      <c r="H22603" s="17">
        <v>7.714807E7</v>
      </c>
    </row>
    <row r="22604">
      <c r="A22604" s="7" t="s">
        <v>43983</v>
      </c>
      <c r="B22604" s="17" t="s">
        <v>43984</v>
      </c>
      <c r="C22604" s="17">
        <v>2.0</v>
      </c>
      <c r="D22604" s="17">
        <v>4.09846385E7</v>
      </c>
      <c r="E22604" s="17">
        <v>4821207.0</v>
      </c>
      <c r="F22604" s="17">
        <v>4821207.0</v>
      </c>
      <c r="G22604" s="17">
        <v>7.714807E7</v>
      </c>
      <c r="H22604" s="17">
        <v>7.714807E7</v>
      </c>
    </row>
    <row r="22605">
      <c r="A22605" s="7" t="s">
        <v>43985</v>
      </c>
      <c r="B22605" s="17" t="s">
        <v>43986</v>
      </c>
      <c r="C22605" s="17">
        <v>7.0</v>
      </c>
      <c r="D22605" s="17">
        <v>2.196103457E7</v>
      </c>
      <c r="E22605" s="17">
        <v>1313911.0</v>
      </c>
      <c r="F22605" s="17">
        <v>8649661.0</v>
      </c>
      <c r="G22605" s="17">
        <v>1.2573271E7</v>
      </c>
      <c r="H22605" s="17">
        <v>1.15975527E8</v>
      </c>
    </row>
    <row r="22606">
      <c r="A22606" s="7" t="s">
        <v>43985</v>
      </c>
      <c r="B22606" s="17" t="s">
        <v>43986</v>
      </c>
      <c r="C22606" s="17">
        <v>7.0</v>
      </c>
      <c r="D22606" s="17">
        <v>2.196103457E7</v>
      </c>
      <c r="E22606" s="17">
        <v>1313911.0</v>
      </c>
      <c r="F22606" s="17">
        <v>8649661.0</v>
      </c>
      <c r="G22606" s="17">
        <v>1.2573271E7</v>
      </c>
      <c r="H22606" s="17">
        <v>1.15975527E8</v>
      </c>
    </row>
    <row r="22607">
      <c r="A22607" s="7" t="s">
        <v>43987</v>
      </c>
      <c r="B22607" s="17" t="s">
        <v>43988</v>
      </c>
      <c r="C22607" s="17">
        <v>2.0</v>
      </c>
      <c r="D22607" s="17">
        <v>5104382.5</v>
      </c>
      <c r="E22607" s="17">
        <v>2766398.0</v>
      </c>
      <c r="F22607" s="17">
        <v>2766398.0</v>
      </c>
      <c r="G22607" s="17">
        <v>7442367.0</v>
      </c>
      <c r="H22607" s="17">
        <v>7442367.0</v>
      </c>
    </row>
    <row r="22608">
      <c r="A22608" s="7" t="s">
        <v>43987</v>
      </c>
      <c r="B22608" s="17" t="s">
        <v>43988</v>
      </c>
      <c r="C22608" s="17">
        <v>2.0</v>
      </c>
      <c r="D22608" s="17">
        <v>5104382.5</v>
      </c>
      <c r="E22608" s="17">
        <v>2766398.0</v>
      </c>
      <c r="F22608" s="17">
        <v>2766398.0</v>
      </c>
      <c r="G22608" s="17">
        <v>7442367.0</v>
      </c>
      <c r="H22608" s="17">
        <v>7442367.0</v>
      </c>
    </row>
    <row r="22609">
      <c r="A22609" s="7" t="s">
        <v>43989</v>
      </c>
      <c r="B22609" s="17" t="s">
        <v>43990</v>
      </c>
      <c r="C22609" s="17">
        <v>2.0</v>
      </c>
      <c r="D22609" s="17">
        <v>5769824.0</v>
      </c>
      <c r="E22609" s="17">
        <v>5142716.0</v>
      </c>
      <c r="F22609" s="17">
        <v>5142716.0</v>
      </c>
      <c r="G22609" s="17">
        <v>6396932.0</v>
      </c>
      <c r="H22609" s="17">
        <v>6396932.0</v>
      </c>
    </row>
    <row r="22610">
      <c r="A22610" s="7" t="s">
        <v>43989</v>
      </c>
      <c r="B22610" s="17" t="s">
        <v>43990</v>
      </c>
      <c r="C22610" s="17">
        <v>2.0</v>
      </c>
      <c r="D22610" s="17">
        <v>5769824.0</v>
      </c>
      <c r="E22610" s="17">
        <v>5142716.0</v>
      </c>
      <c r="F22610" s="17">
        <v>5142716.0</v>
      </c>
      <c r="G22610" s="17">
        <v>6396932.0</v>
      </c>
      <c r="H22610" s="17">
        <v>6396932.0</v>
      </c>
    </row>
    <row r="22611">
      <c r="A22611" s="7" t="s">
        <v>43991</v>
      </c>
      <c r="B22611" s="17" t="s">
        <v>43992</v>
      </c>
      <c r="C22611" s="17">
        <v>3.0</v>
      </c>
      <c r="D22611" s="17">
        <v>9471792.0</v>
      </c>
      <c r="E22611" s="17">
        <v>3938200.0</v>
      </c>
      <c r="F22611" s="17">
        <v>6852086.0</v>
      </c>
      <c r="G22611" s="17">
        <v>1.762509E7</v>
      </c>
      <c r="H22611" s="17">
        <v>1.762509E7</v>
      </c>
    </row>
    <row r="22612">
      <c r="A22612" s="7" t="s">
        <v>43991</v>
      </c>
      <c r="B22612" s="17" t="s">
        <v>43992</v>
      </c>
      <c r="C22612" s="17">
        <v>3.0</v>
      </c>
      <c r="D22612" s="17">
        <v>9471792.0</v>
      </c>
      <c r="E22612" s="17">
        <v>3938200.0</v>
      </c>
      <c r="F22612" s="17">
        <v>6852086.0</v>
      </c>
      <c r="G22612" s="17">
        <v>1.762509E7</v>
      </c>
      <c r="H22612" s="17">
        <v>1.762509E7</v>
      </c>
    </row>
    <row r="22613">
      <c r="A22613" s="7" t="s">
        <v>43993</v>
      </c>
      <c r="B22613" s="17" t="s">
        <v>43994</v>
      </c>
      <c r="C22613" s="17">
        <v>5.0</v>
      </c>
      <c r="D22613" s="17">
        <v>6086000.8</v>
      </c>
      <c r="E22613" s="17">
        <v>4207759.0</v>
      </c>
      <c r="F22613" s="17">
        <v>5706086.0</v>
      </c>
      <c r="G22613" s="17">
        <v>5945560.0</v>
      </c>
      <c r="H22613" s="17">
        <v>1.1187902E7</v>
      </c>
    </row>
    <row r="22614">
      <c r="A22614" s="7" t="s">
        <v>43993</v>
      </c>
      <c r="B22614" s="17" t="s">
        <v>43994</v>
      </c>
      <c r="C22614" s="17">
        <v>5.0</v>
      </c>
      <c r="D22614" s="17">
        <v>6086000.8</v>
      </c>
      <c r="E22614" s="17">
        <v>4207759.0</v>
      </c>
      <c r="F22614" s="17">
        <v>5706086.0</v>
      </c>
      <c r="G22614" s="17">
        <v>5945560.0</v>
      </c>
      <c r="H22614" s="17">
        <v>1.1187902E7</v>
      </c>
    </row>
    <row r="22615">
      <c r="A22615" s="7" t="s">
        <v>43995</v>
      </c>
      <c r="B22615" s="17" t="s">
        <v>43996</v>
      </c>
      <c r="C22615" s="17">
        <v>13.0</v>
      </c>
      <c r="D22615" s="17">
        <v>1.196937754E7</v>
      </c>
      <c r="E22615" s="17">
        <v>9386404.0</v>
      </c>
      <c r="F22615" s="17">
        <v>1.1840386E7</v>
      </c>
      <c r="G22615" s="17">
        <v>1.5447301E7</v>
      </c>
      <c r="H22615" s="17">
        <v>1.7587689E7</v>
      </c>
    </row>
    <row r="22616">
      <c r="A22616" s="7" t="s">
        <v>43995</v>
      </c>
      <c r="B22616" s="17" t="s">
        <v>43996</v>
      </c>
      <c r="C22616" s="17">
        <v>13.0</v>
      </c>
      <c r="D22616" s="17">
        <v>1.196937754E7</v>
      </c>
      <c r="E22616" s="17">
        <v>9386404.0</v>
      </c>
      <c r="F22616" s="17">
        <v>1.1840386E7</v>
      </c>
      <c r="G22616" s="17">
        <v>1.5447301E7</v>
      </c>
      <c r="H22616" s="17">
        <v>1.7587689E7</v>
      </c>
    </row>
    <row r="22617">
      <c r="A22617" s="7" t="s">
        <v>43997</v>
      </c>
      <c r="B22617" s="17" t="s">
        <v>43998</v>
      </c>
      <c r="C22617" s="17">
        <v>2.0</v>
      </c>
      <c r="D22617" s="17">
        <v>5.82825915E7</v>
      </c>
      <c r="E22617" s="17">
        <v>1922008.0</v>
      </c>
      <c r="F22617" s="17">
        <v>1922008.0</v>
      </c>
      <c r="G22617" s="17">
        <v>1.14643175E8</v>
      </c>
      <c r="H22617" s="17">
        <v>1.14643175E8</v>
      </c>
    </row>
    <row r="22618">
      <c r="A22618" s="7" t="s">
        <v>43997</v>
      </c>
      <c r="B22618" s="17" t="s">
        <v>43998</v>
      </c>
      <c r="C22618" s="17">
        <v>2.0</v>
      </c>
      <c r="D22618" s="17">
        <v>5.82825915E7</v>
      </c>
      <c r="E22618" s="17">
        <v>1922008.0</v>
      </c>
      <c r="F22618" s="17">
        <v>1922008.0</v>
      </c>
      <c r="G22618" s="17">
        <v>1.14643175E8</v>
      </c>
      <c r="H22618" s="17">
        <v>1.14643175E8</v>
      </c>
    </row>
    <row r="22619">
      <c r="A22619" s="7" t="s">
        <v>43999</v>
      </c>
      <c r="B22619" s="17" t="s">
        <v>44000</v>
      </c>
      <c r="C22619" s="17">
        <v>2.0</v>
      </c>
      <c r="D22619" s="17">
        <v>4.86835835E7</v>
      </c>
      <c r="E22619" s="17">
        <v>6502710.0</v>
      </c>
      <c r="F22619" s="17">
        <v>6502710.0</v>
      </c>
      <c r="G22619" s="17">
        <v>9.0864457E7</v>
      </c>
      <c r="H22619" s="17">
        <v>9.0864457E7</v>
      </c>
    </row>
    <row r="22620">
      <c r="A22620" s="7" t="s">
        <v>43999</v>
      </c>
      <c r="B22620" s="17" t="s">
        <v>44000</v>
      </c>
      <c r="C22620" s="17">
        <v>2.0</v>
      </c>
      <c r="D22620" s="17">
        <v>4.86835835E7</v>
      </c>
      <c r="E22620" s="17">
        <v>6502710.0</v>
      </c>
      <c r="F22620" s="17">
        <v>6502710.0</v>
      </c>
      <c r="G22620" s="17">
        <v>9.0864457E7</v>
      </c>
      <c r="H22620" s="17">
        <v>9.0864457E7</v>
      </c>
    </row>
    <row r="22621">
      <c r="A22621" s="7" t="s">
        <v>44001</v>
      </c>
      <c r="B22621" s="17" t="s">
        <v>44002</v>
      </c>
      <c r="C22621" s="17">
        <v>1.0</v>
      </c>
      <c r="D22621" s="17">
        <v>1.6939184E7</v>
      </c>
      <c r="E22621" s="17">
        <v>1.6939184E7</v>
      </c>
      <c r="F22621" s="17">
        <v>1.6939184E7</v>
      </c>
      <c r="G22621" s="17">
        <v>1.6939184E7</v>
      </c>
      <c r="H22621" s="17">
        <v>1.6939184E7</v>
      </c>
    </row>
    <row r="22622">
      <c r="A22622" s="7" t="s">
        <v>44001</v>
      </c>
      <c r="B22622" s="17" t="s">
        <v>44002</v>
      </c>
      <c r="C22622" s="17">
        <v>1.0</v>
      </c>
      <c r="D22622" s="17">
        <v>1.6939184E7</v>
      </c>
      <c r="E22622" s="17">
        <v>1.6939184E7</v>
      </c>
      <c r="F22622" s="17">
        <v>1.6939184E7</v>
      </c>
      <c r="G22622" s="17">
        <v>1.6939184E7</v>
      </c>
      <c r="H22622" s="17">
        <v>1.6939184E7</v>
      </c>
    </row>
    <row r="22623">
      <c r="A22623" s="7" t="s">
        <v>44003</v>
      </c>
      <c r="B22623" s="17" t="s">
        <v>44004</v>
      </c>
      <c r="C22623" s="17">
        <v>1.0</v>
      </c>
      <c r="D22623" s="17">
        <v>2.147245E7</v>
      </c>
      <c r="E22623" s="17">
        <v>2.147245E7</v>
      </c>
      <c r="F22623" s="17">
        <v>2.147245E7</v>
      </c>
      <c r="G22623" s="17">
        <v>2.147245E7</v>
      </c>
      <c r="H22623" s="17">
        <v>2.147245E7</v>
      </c>
    </row>
    <row r="22624">
      <c r="A22624" s="7" t="s">
        <v>44003</v>
      </c>
      <c r="B22624" s="17" t="s">
        <v>44004</v>
      </c>
      <c r="C22624" s="17">
        <v>1.0</v>
      </c>
      <c r="D22624" s="17">
        <v>2.147245E7</v>
      </c>
      <c r="E22624" s="17">
        <v>2.147245E7</v>
      </c>
      <c r="F22624" s="17">
        <v>2.147245E7</v>
      </c>
      <c r="G22624" s="17">
        <v>2.147245E7</v>
      </c>
      <c r="H22624" s="17">
        <v>2.147245E7</v>
      </c>
    </row>
    <row r="22625">
      <c r="A22625" s="7" t="s">
        <v>44005</v>
      </c>
      <c r="B22625" s="17" t="s">
        <v>44006</v>
      </c>
      <c r="C22625" s="17">
        <v>33.0</v>
      </c>
      <c r="D22625" s="17">
        <v>2.362631791E7</v>
      </c>
      <c r="E22625" s="17">
        <v>6511367.0</v>
      </c>
      <c r="F22625" s="17">
        <v>1.0195578E7</v>
      </c>
      <c r="G22625" s="17">
        <v>1.4991172E7</v>
      </c>
      <c r="H22625" s="17">
        <v>2.9804774E7</v>
      </c>
    </row>
    <row r="22626">
      <c r="A22626" s="7" t="s">
        <v>44005</v>
      </c>
      <c r="B22626" s="17" t="s">
        <v>44006</v>
      </c>
      <c r="C22626" s="17">
        <v>33.0</v>
      </c>
      <c r="D22626" s="17">
        <v>2.362631791E7</v>
      </c>
      <c r="E22626" s="17">
        <v>6511367.0</v>
      </c>
      <c r="F22626" s="17">
        <v>1.0195578E7</v>
      </c>
      <c r="G22626" s="17">
        <v>1.4991172E7</v>
      </c>
      <c r="H22626" s="17">
        <v>2.9804774E7</v>
      </c>
    </row>
    <row r="22627">
      <c r="A22627" s="7" t="s">
        <v>44007</v>
      </c>
      <c r="B22627" s="17" t="s">
        <v>44008</v>
      </c>
      <c r="C22627" s="17">
        <v>17.0</v>
      </c>
      <c r="D22627" s="17">
        <v>1.081993629E7</v>
      </c>
      <c r="E22627" s="17">
        <v>1.1371466E7</v>
      </c>
      <c r="F22627" s="17">
        <v>1.1883666E7</v>
      </c>
      <c r="G22627" s="17">
        <v>1.238184E7</v>
      </c>
      <c r="H22627" s="17">
        <v>1.6966486E7</v>
      </c>
    </row>
    <row r="22628">
      <c r="A22628" s="7" t="s">
        <v>44007</v>
      </c>
      <c r="B22628" s="17" t="s">
        <v>44008</v>
      </c>
      <c r="C22628" s="17">
        <v>17.0</v>
      </c>
      <c r="D22628" s="17">
        <v>1.081993629E7</v>
      </c>
      <c r="E22628" s="17">
        <v>1.1371466E7</v>
      </c>
      <c r="F22628" s="17">
        <v>1.1883666E7</v>
      </c>
      <c r="G22628" s="17">
        <v>1.238184E7</v>
      </c>
      <c r="H22628" s="17">
        <v>1.6966486E7</v>
      </c>
    </row>
    <row r="22629">
      <c r="A22629" s="7" t="s">
        <v>44009</v>
      </c>
      <c r="B22629" s="17" t="s">
        <v>44010</v>
      </c>
      <c r="C22629" s="17">
        <v>1.0</v>
      </c>
      <c r="D22629" s="17">
        <v>1.1897247E7</v>
      </c>
      <c r="E22629" s="17">
        <v>1.1897247E7</v>
      </c>
      <c r="F22629" s="17">
        <v>1.1897247E7</v>
      </c>
      <c r="G22629" s="17">
        <v>1.1897247E7</v>
      </c>
      <c r="H22629" s="17">
        <v>1.1897247E7</v>
      </c>
    </row>
    <row r="22630">
      <c r="A22630" s="7" t="s">
        <v>44009</v>
      </c>
      <c r="B22630" s="17" t="s">
        <v>44010</v>
      </c>
      <c r="C22630" s="17">
        <v>1.0</v>
      </c>
      <c r="D22630" s="17">
        <v>1.1897247E7</v>
      </c>
      <c r="E22630" s="17">
        <v>1.1897247E7</v>
      </c>
      <c r="F22630" s="17">
        <v>1.1897247E7</v>
      </c>
      <c r="G22630" s="17">
        <v>1.1897247E7</v>
      </c>
      <c r="H22630" s="17">
        <v>1.1897247E7</v>
      </c>
    </row>
    <row r="22631">
      <c r="A22631" s="7" t="s">
        <v>44011</v>
      </c>
      <c r="B22631" s="17" t="s">
        <v>44012</v>
      </c>
      <c r="C22631" s="17">
        <v>1.0</v>
      </c>
      <c r="D22631" s="17">
        <v>5301931.0</v>
      </c>
      <c r="E22631" s="17">
        <v>5301931.0</v>
      </c>
      <c r="F22631" s="17">
        <v>5301931.0</v>
      </c>
      <c r="G22631" s="17">
        <v>5301931.0</v>
      </c>
      <c r="H22631" s="17">
        <v>5301931.0</v>
      </c>
    </row>
    <row r="22632">
      <c r="A22632" s="7" t="s">
        <v>44011</v>
      </c>
      <c r="B22632" s="17" t="s">
        <v>44012</v>
      </c>
      <c r="C22632" s="17">
        <v>1.0</v>
      </c>
      <c r="D22632" s="17">
        <v>5301931.0</v>
      </c>
      <c r="E22632" s="17">
        <v>5301931.0</v>
      </c>
      <c r="F22632" s="17">
        <v>5301931.0</v>
      </c>
      <c r="G22632" s="17">
        <v>5301931.0</v>
      </c>
      <c r="H22632" s="17">
        <v>5301931.0</v>
      </c>
    </row>
    <row r="22633">
      <c r="A22633" s="7" t="s">
        <v>44013</v>
      </c>
      <c r="B22633" s="17" t="s">
        <v>44014</v>
      </c>
      <c r="C22633" s="17">
        <v>1.0</v>
      </c>
      <c r="D22633" s="17">
        <v>1.0958482E7</v>
      </c>
      <c r="E22633" s="17">
        <v>1.0958482E7</v>
      </c>
      <c r="F22633" s="17">
        <v>1.0958482E7</v>
      </c>
      <c r="G22633" s="17">
        <v>1.0958482E7</v>
      </c>
      <c r="H22633" s="17">
        <v>1.0958482E7</v>
      </c>
    </row>
    <row r="22634">
      <c r="A22634" s="7" t="s">
        <v>44013</v>
      </c>
      <c r="B22634" s="17" t="s">
        <v>44014</v>
      </c>
      <c r="C22634" s="17">
        <v>1.0</v>
      </c>
      <c r="D22634" s="17">
        <v>1.0958482E7</v>
      </c>
      <c r="E22634" s="17">
        <v>1.0958482E7</v>
      </c>
      <c r="F22634" s="17">
        <v>1.0958482E7</v>
      </c>
      <c r="G22634" s="17">
        <v>1.0958482E7</v>
      </c>
      <c r="H22634" s="17">
        <v>1.0958482E7</v>
      </c>
    </row>
    <row r="22635">
      <c r="A22635" s="7" t="s">
        <v>44015</v>
      </c>
      <c r="B22635" s="17" t="s">
        <v>44016</v>
      </c>
      <c r="C22635" s="17">
        <v>1.0</v>
      </c>
      <c r="D22635" s="17">
        <v>4809913.0</v>
      </c>
      <c r="E22635" s="17">
        <v>4809913.0</v>
      </c>
      <c r="F22635" s="17">
        <v>4809913.0</v>
      </c>
      <c r="G22635" s="17">
        <v>4809913.0</v>
      </c>
      <c r="H22635" s="17">
        <v>4809913.0</v>
      </c>
    </row>
    <row r="22636">
      <c r="A22636" s="7" t="s">
        <v>44015</v>
      </c>
      <c r="B22636" s="17" t="s">
        <v>44016</v>
      </c>
      <c r="C22636" s="17">
        <v>1.0</v>
      </c>
      <c r="D22636" s="17">
        <v>4809913.0</v>
      </c>
      <c r="E22636" s="17">
        <v>4809913.0</v>
      </c>
      <c r="F22636" s="17">
        <v>4809913.0</v>
      </c>
      <c r="G22636" s="17">
        <v>4809913.0</v>
      </c>
      <c r="H22636" s="17">
        <v>4809913.0</v>
      </c>
    </row>
    <row r="22637">
      <c r="A22637" s="7" t="s">
        <v>44017</v>
      </c>
      <c r="B22637" s="17" t="s">
        <v>44018</v>
      </c>
      <c r="C22637" s="17">
        <v>1.0</v>
      </c>
      <c r="D22637" s="17">
        <v>1283000.0</v>
      </c>
      <c r="E22637" s="17">
        <v>1283000.0</v>
      </c>
      <c r="F22637" s="17">
        <v>1283000.0</v>
      </c>
      <c r="G22637" s="17">
        <v>1283000.0</v>
      </c>
      <c r="H22637" s="17">
        <v>1283000.0</v>
      </c>
    </row>
    <row r="22638">
      <c r="A22638" s="7" t="s">
        <v>44017</v>
      </c>
      <c r="B22638" s="17" t="s">
        <v>44018</v>
      </c>
      <c r="C22638" s="17">
        <v>1.0</v>
      </c>
      <c r="D22638" s="17">
        <v>1283000.0</v>
      </c>
      <c r="E22638" s="17">
        <v>1283000.0</v>
      </c>
      <c r="F22638" s="17">
        <v>1283000.0</v>
      </c>
      <c r="G22638" s="17">
        <v>1283000.0</v>
      </c>
      <c r="H22638" s="17">
        <v>1283000.0</v>
      </c>
    </row>
    <row r="22639">
      <c r="A22639" s="7" t="s">
        <v>44019</v>
      </c>
      <c r="B22639" s="17" t="s">
        <v>44020</v>
      </c>
      <c r="C22639" s="17">
        <v>1.0</v>
      </c>
      <c r="D22639" s="17">
        <v>5488300.0</v>
      </c>
      <c r="E22639" s="17">
        <v>5488300.0</v>
      </c>
      <c r="F22639" s="17">
        <v>5488300.0</v>
      </c>
      <c r="G22639" s="17">
        <v>5488300.0</v>
      </c>
      <c r="H22639" s="17">
        <v>5488300.0</v>
      </c>
    </row>
    <row r="22640">
      <c r="A22640" s="7" t="s">
        <v>44019</v>
      </c>
      <c r="B22640" s="17" t="s">
        <v>44020</v>
      </c>
      <c r="C22640" s="17">
        <v>1.0</v>
      </c>
      <c r="D22640" s="17">
        <v>5488300.0</v>
      </c>
      <c r="E22640" s="17">
        <v>5488300.0</v>
      </c>
      <c r="F22640" s="17">
        <v>5488300.0</v>
      </c>
      <c r="G22640" s="17">
        <v>5488300.0</v>
      </c>
      <c r="H22640" s="17">
        <v>5488300.0</v>
      </c>
    </row>
    <row r="22641">
      <c r="A22641" s="7" t="s">
        <v>44021</v>
      </c>
      <c r="B22641" s="17" t="s">
        <v>44022</v>
      </c>
      <c r="C22641" s="17">
        <v>1.0</v>
      </c>
      <c r="D22641" s="17">
        <v>1475257.0</v>
      </c>
      <c r="E22641" s="17">
        <v>1475257.0</v>
      </c>
      <c r="F22641" s="17">
        <v>1475257.0</v>
      </c>
      <c r="G22641" s="17">
        <v>1475257.0</v>
      </c>
      <c r="H22641" s="17">
        <v>1475257.0</v>
      </c>
    </row>
    <row r="22642">
      <c r="A22642" s="7" t="s">
        <v>44021</v>
      </c>
      <c r="B22642" s="17" t="s">
        <v>44022</v>
      </c>
      <c r="C22642" s="17">
        <v>1.0</v>
      </c>
      <c r="D22642" s="17">
        <v>1475257.0</v>
      </c>
      <c r="E22642" s="17">
        <v>1475257.0</v>
      </c>
      <c r="F22642" s="17">
        <v>1475257.0</v>
      </c>
      <c r="G22642" s="17">
        <v>1475257.0</v>
      </c>
      <c r="H22642" s="17">
        <v>1475257.0</v>
      </c>
    </row>
    <row r="22643">
      <c r="A22643" s="7" t="s">
        <v>44023</v>
      </c>
      <c r="B22643" s="17" t="s">
        <v>44024</v>
      </c>
      <c r="C22643" s="17">
        <v>1.0</v>
      </c>
      <c r="D22643" s="17">
        <v>7.0016102E7</v>
      </c>
      <c r="E22643" s="17">
        <v>7.0016102E7</v>
      </c>
      <c r="F22643" s="17">
        <v>7.0016102E7</v>
      </c>
      <c r="G22643" s="17">
        <v>7.0016102E7</v>
      </c>
      <c r="H22643" s="17">
        <v>7.0016102E7</v>
      </c>
    </row>
    <row r="22644">
      <c r="A22644" s="7" t="s">
        <v>44023</v>
      </c>
      <c r="B22644" s="17" t="s">
        <v>44024</v>
      </c>
      <c r="C22644" s="17">
        <v>1.0</v>
      </c>
      <c r="D22644" s="17">
        <v>7.0016102E7</v>
      </c>
      <c r="E22644" s="17">
        <v>7.0016102E7</v>
      </c>
      <c r="F22644" s="17">
        <v>7.0016102E7</v>
      </c>
      <c r="G22644" s="17">
        <v>7.0016102E7</v>
      </c>
      <c r="H22644" s="17">
        <v>7.0016102E7</v>
      </c>
    </row>
    <row r="22645">
      <c r="A22645" s="7" t="s">
        <v>44025</v>
      </c>
      <c r="B22645" s="17" t="s">
        <v>44026</v>
      </c>
      <c r="C22645" s="17">
        <v>8.0</v>
      </c>
      <c r="D22645" s="17">
        <v>1.527754913E7</v>
      </c>
      <c r="E22645" s="17">
        <v>5031704.0</v>
      </c>
      <c r="F22645" s="17">
        <v>1.2811129E7</v>
      </c>
      <c r="G22645" s="17">
        <v>1.7120089E7</v>
      </c>
      <c r="H22645" s="17">
        <v>3.8447201E7</v>
      </c>
    </row>
    <row r="22646">
      <c r="A22646" s="7" t="s">
        <v>44025</v>
      </c>
      <c r="B22646" s="17" t="s">
        <v>44026</v>
      </c>
      <c r="C22646" s="17">
        <v>8.0</v>
      </c>
      <c r="D22646" s="17">
        <v>1.527754913E7</v>
      </c>
      <c r="E22646" s="17">
        <v>5031704.0</v>
      </c>
      <c r="F22646" s="17">
        <v>1.2811129E7</v>
      </c>
      <c r="G22646" s="17">
        <v>1.7120089E7</v>
      </c>
      <c r="H22646" s="17">
        <v>3.8447201E7</v>
      </c>
    </row>
    <row r="22647">
      <c r="A22647" s="7" t="s">
        <v>44027</v>
      </c>
      <c r="B22647" s="17" t="s">
        <v>44028</v>
      </c>
      <c r="C22647" s="17">
        <v>4.0</v>
      </c>
      <c r="D22647" s="17">
        <v>8762338.25</v>
      </c>
      <c r="E22647" s="17">
        <v>6749935.0</v>
      </c>
      <c r="F22647" s="17">
        <v>8020974.0</v>
      </c>
      <c r="G22647" s="17">
        <v>8324224.0</v>
      </c>
      <c r="H22647" s="17">
        <v>1.195422E7</v>
      </c>
    </row>
    <row r="22648">
      <c r="A22648" s="7" t="s">
        <v>44027</v>
      </c>
      <c r="B22648" s="17" t="s">
        <v>44028</v>
      </c>
      <c r="C22648" s="17">
        <v>4.0</v>
      </c>
      <c r="D22648" s="17">
        <v>8762338.25</v>
      </c>
      <c r="E22648" s="17">
        <v>6749935.0</v>
      </c>
      <c r="F22648" s="17">
        <v>8020974.0</v>
      </c>
      <c r="G22648" s="17">
        <v>8324224.0</v>
      </c>
      <c r="H22648" s="17">
        <v>1.195422E7</v>
      </c>
    </row>
    <row r="22649">
      <c r="A22649" s="7" t="s">
        <v>44029</v>
      </c>
      <c r="B22649" s="17" t="s">
        <v>44030</v>
      </c>
      <c r="C22649" s="17">
        <v>1.0</v>
      </c>
      <c r="D22649" s="17">
        <v>1.390335E7</v>
      </c>
      <c r="E22649" s="17">
        <v>1.390335E7</v>
      </c>
      <c r="F22649" s="17">
        <v>1.390335E7</v>
      </c>
      <c r="G22649" s="17">
        <v>1.390335E7</v>
      </c>
      <c r="H22649" s="17">
        <v>1.390335E7</v>
      </c>
    </row>
    <row r="22650">
      <c r="A22650" s="7" t="s">
        <v>44029</v>
      </c>
      <c r="B22650" s="17" t="s">
        <v>44030</v>
      </c>
      <c r="C22650" s="17">
        <v>1.0</v>
      </c>
      <c r="D22650" s="17">
        <v>1.390335E7</v>
      </c>
      <c r="E22650" s="17">
        <v>1.390335E7</v>
      </c>
      <c r="F22650" s="17">
        <v>1.390335E7</v>
      </c>
      <c r="G22650" s="17">
        <v>1.390335E7</v>
      </c>
      <c r="H22650" s="17">
        <v>1.390335E7</v>
      </c>
    </row>
    <row r="22651">
      <c r="A22651" s="7" t="s">
        <v>44031</v>
      </c>
      <c r="B22651" s="17" t="s">
        <v>44032</v>
      </c>
      <c r="C22651" s="17">
        <v>1.0</v>
      </c>
      <c r="D22651" s="17">
        <v>6175900.0</v>
      </c>
      <c r="E22651" s="17">
        <v>6175900.0</v>
      </c>
      <c r="F22651" s="17">
        <v>6175900.0</v>
      </c>
      <c r="G22651" s="17">
        <v>6175900.0</v>
      </c>
      <c r="H22651" s="17">
        <v>6175900.0</v>
      </c>
    </row>
    <row r="22652">
      <c r="A22652" s="7" t="s">
        <v>44031</v>
      </c>
      <c r="B22652" s="17" t="s">
        <v>44032</v>
      </c>
      <c r="C22652" s="17">
        <v>1.0</v>
      </c>
      <c r="D22652" s="17">
        <v>6175900.0</v>
      </c>
      <c r="E22652" s="17">
        <v>6175900.0</v>
      </c>
      <c r="F22652" s="17">
        <v>6175900.0</v>
      </c>
      <c r="G22652" s="17">
        <v>6175900.0</v>
      </c>
      <c r="H22652" s="17">
        <v>6175900.0</v>
      </c>
    </row>
    <row r="22653">
      <c r="A22653" s="7" t="s">
        <v>44033</v>
      </c>
      <c r="B22653" s="17" t="s">
        <v>44034</v>
      </c>
      <c r="C22653" s="17">
        <v>1.0</v>
      </c>
      <c r="D22653" s="17">
        <v>2.921441E7</v>
      </c>
      <c r="E22653" s="17">
        <v>2.921441E7</v>
      </c>
      <c r="F22653" s="17">
        <v>2.921441E7</v>
      </c>
      <c r="G22653" s="17">
        <v>2.921441E7</v>
      </c>
      <c r="H22653" s="17">
        <v>2.921441E7</v>
      </c>
    </row>
    <row r="22654">
      <c r="A22654" s="7" t="s">
        <v>44033</v>
      </c>
      <c r="B22654" s="17" t="s">
        <v>44034</v>
      </c>
      <c r="C22654" s="17">
        <v>1.0</v>
      </c>
      <c r="D22654" s="17">
        <v>2.921441E7</v>
      </c>
      <c r="E22654" s="17">
        <v>2.921441E7</v>
      </c>
      <c r="F22654" s="17">
        <v>2.921441E7</v>
      </c>
      <c r="G22654" s="17">
        <v>2.921441E7</v>
      </c>
      <c r="H22654" s="17">
        <v>2.921441E7</v>
      </c>
    </row>
    <row r="22655">
      <c r="A22655" s="7" t="s">
        <v>44035</v>
      </c>
      <c r="B22655" s="17" t="s">
        <v>44036</v>
      </c>
      <c r="C22655" s="17">
        <v>1.0</v>
      </c>
      <c r="D22655" s="17">
        <v>2.232636E7</v>
      </c>
      <c r="E22655" s="17">
        <v>2.232636E7</v>
      </c>
      <c r="F22655" s="17">
        <v>2.232636E7</v>
      </c>
      <c r="G22655" s="17">
        <v>2.232636E7</v>
      </c>
      <c r="H22655" s="17">
        <v>2.232636E7</v>
      </c>
    </row>
    <row r="22656">
      <c r="A22656" s="7" t="s">
        <v>44035</v>
      </c>
      <c r="B22656" s="17" t="s">
        <v>44036</v>
      </c>
      <c r="C22656" s="17">
        <v>1.0</v>
      </c>
      <c r="D22656" s="17">
        <v>2.232636E7</v>
      </c>
      <c r="E22656" s="17">
        <v>2.232636E7</v>
      </c>
      <c r="F22656" s="17">
        <v>2.232636E7</v>
      </c>
      <c r="G22656" s="17">
        <v>2.232636E7</v>
      </c>
      <c r="H22656" s="17">
        <v>2.232636E7</v>
      </c>
    </row>
    <row r="22657">
      <c r="A22657" s="7" t="s">
        <v>44037</v>
      </c>
      <c r="B22657" s="17" t="s">
        <v>44038</v>
      </c>
      <c r="C22657" s="17">
        <v>1.0</v>
      </c>
      <c r="D22657" s="17">
        <v>2.65779E7</v>
      </c>
      <c r="E22657" s="17">
        <v>2.65779E7</v>
      </c>
      <c r="F22657" s="17">
        <v>2.65779E7</v>
      </c>
      <c r="G22657" s="17">
        <v>2.65779E7</v>
      </c>
      <c r="H22657" s="17">
        <v>2.65779E7</v>
      </c>
    </row>
    <row r="22658">
      <c r="A22658" s="7" t="s">
        <v>44037</v>
      </c>
      <c r="B22658" s="17" t="s">
        <v>44038</v>
      </c>
      <c r="C22658" s="17">
        <v>1.0</v>
      </c>
      <c r="D22658" s="17">
        <v>2.65779E7</v>
      </c>
      <c r="E22658" s="17">
        <v>2.65779E7</v>
      </c>
      <c r="F22658" s="17">
        <v>2.65779E7</v>
      </c>
      <c r="G22658" s="17">
        <v>2.65779E7</v>
      </c>
      <c r="H22658" s="17">
        <v>2.65779E7</v>
      </c>
    </row>
    <row r="22659">
      <c r="A22659" s="7" t="s">
        <v>44039</v>
      </c>
      <c r="B22659" s="17" t="s">
        <v>44040</v>
      </c>
      <c r="C22659" s="17">
        <v>1.0</v>
      </c>
      <c r="D22659" s="17">
        <v>1634002.0</v>
      </c>
      <c r="E22659" s="17">
        <v>1634002.0</v>
      </c>
      <c r="F22659" s="17">
        <v>1634002.0</v>
      </c>
      <c r="G22659" s="17">
        <v>1634002.0</v>
      </c>
      <c r="H22659" s="17">
        <v>1634002.0</v>
      </c>
    </row>
    <row r="22660">
      <c r="A22660" s="7" t="s">
        <v>44039</v>
      </c>
      <c r="B22660" s="17" t="s">
        <v>44040</v>
      </c>
      <c r="C22660" s="17">
        <v>1.0</v>
      </c>
      <c r="D22660" s="17">
        <v>1634002.0</v>
      </c>
      <c r="E22660" s="17">
        <v>1634002.0</v>
      </c>
      <c r="F22660" s="17">
        <v>1634002.0</v>
      </c>
      <c r="G22660" s="17">
        <v>1634002.0</v>
      </c>
      <c r="H22660" s="17">
        <v>1634002.0</v>
      </c>
    </row>
    <row r="22661">
      <c r="A22661" s="7" t="s">
        <v>44041</v>
      </c>
      <c r="B22661" s="17" t="s">
        <v>44042</v>
      </c>
      <c r="C22661" s="17">
        <v>1.0</v>
      </c>
      <c r="D22661" s="17">
        <v>5711972.0</v>
      </c>
      <c r="E22661" s="17">
        <v>5711972.0</v>
      </c>
      <c r="F22661" s="17">
        <v>5711972.0</v>
      </c>
      <c r="G22661" s="17">
        <v>5711972.0</v>
      </c>
      <c r="H22661" s="17">
        <v>5711972.0</v>
      </c>
    </row>
    <row r="22662">
      <c r="A22662" s="7" t="s">
        <v>44041</v>
      </c>
      <c r="B22662" s="17" t="s">
        <v>44042</v>
      </c>
      <c r="C22662" s="17">
        <v>1.0</v>
      </c>
      <c r="D22662" s="17">
        <v>5711972.0</v>
      </c>
      <c r="E22662" s="17">
        <v>5711972.0</v>
      </c>
      <c r="F22662" s="17">
        <v>5711972.0</v>
      </c>
      <c r="G22662" s="17">
        <v>5711972.0</v>
      </c>
      <c r="H22662" s="17">
        <v>5711972.0</v>
      </c>
    </row>
    <row r="22663">
      <c r="A22663" s="7" t="s">
        <v>44043</v>
      </c>
      <c r="B22663" s="17" t="s">
        <v>44044</v>
      </c>
      <c r="C22663" s="17">
        <v>2.0</v>
      </c>
      <c r="D22663" s="17">
        <v>6904463.0</v>
      </c>
      <c r="E22663" s="17">
        <v>4054470.0</v>
      </c>
      <c r="F22663" s="17">
        <v>4054470.0</v>
      </c>
      <c r="G22663" s="17">
        <v>9754456.0</v>
      </c>
      <c r="H22663" s="17">
        <v>9754456.0</v>
      </c>
    </row>
    <row r="22664">
      <c r="A22664" s="7" t="s">
        <v>44043</v>
      </c>
      <c r="B22664" s="17" t="s">
        <v>44044</v>
      </c>
      <c r="C22664" s="17">
        <v>2.0</v>
      </c>
      <c r="D22664" s="17">
        <v>6904463.0</v>
      </c>
      <c r="E22664" s="17">
        <v>4054470.0</v>
      </c>
      <c r="F22664" s="17">
        <v>4054470.0</v>
      </c>
      <c r="G22664" s="17">
        <v>9754456.0</v>
      </c>
      <c r="H22664" s="17">
        <v>9754456.0</v>
      </c>
    </row>
    <row r="22665">
      <c r="A22665" s="7" t="s">
        <v>44045</v>
      </c>
      <c r="B22665" s="17" t="s">
        <v>44046</v>
      </c>
      <c r="C22665" s="17">
        <v>2.0</v>
      </c>
      <c r="D22665" s="17">
        <v>2.24039745E7</v>
      </c>
      <c r="E22665" s="17">
        <v>1.0019575E7</v>
      </c>
      <c r="F22665" s="17">
        <v>1.0019575E7</v>
      </c>
      <c r="G22665" s="17">
        <v>3.4788374E7</v>
      </c>
      <c r="H22665" s="17">
        <v>3.4788374E7</v>
      </c>
    </row>
    <row r="22666">
      <c r="A22666" s="7" t="s">
        <v>44045</v>
      </c>
      <c r="B22666" s="17" t="s">
        <v>44046</v>
      </c>
      <c r="C22666" s="17">
        <v>2.0</v>
      </c>
      <c r="D22666" s="17">
        <v>2.24039745E7</v>
      </c>
      <c r="E22666" s="17">
        <v>1.0019575E7</v>
      </c>
      <c r="F22666" s="17">
        <v>1.0019575E7</v>
      </c>
      <c r="G22666" s="17">
        <v>3.4788374E7</v>
      </c>
      <c r="H22666" s="17">
        <v>3.4788374E7</v>
      </c>
    </row>
    <row r="22667">
      <c r="A22667" s="7" t="s">
        <v>44047</v>
      </c>
      <c r="B22667" s="17" t="s">
        <v>44048</v>
      </c>
      <c r="C22667" s="17">
        <v>2.0</v>
      </c>
      <c r="D22667" s="17">
        <v>2.09588865E7</v>
      </c>
      <c r="E22667" s="17">
        <v>1.8273241E7</v>
      </c>
      <c r="F22667" s="17">
        <v>1.8273241E7</v>
      </c>
      <c r="G22667" s="17">
        <v>2.3644532E7</v>
      </c>
      <c r="H22667" s="17">
        <v>2.3644532E7</v>
      </c>
    </row>
    <row r="22668">
      <c r="A22668" s="7" t="s">
        <v>44047</v>
      </c>
      <c r="B22668" s="17" t="s">
        <v>44048</v>
      </c>
      <c r="C22668" s="17">
        <v>2.0</v>
      </c>
      <c r="D22668" s="17">
        <v>2.09588865E7</v>
      </c>
      <c r="E22668" s="17">
        <v>1.8273241E7</v>
      </c>
      <c r="F22668" s="17">
        <v>1.8273241E7</v>
      </c>
      <c r="G22668" s="17">
        <v>2.3644532E7</v>
      </c>
      <c r="H22668" s="17">
        <v>2.3644532E7</v>
      </c>
    </row>
    <row r="22669">
      <c r="A22669" s="7" t="s">
        <v>44049</v>
      </c>
      <c r="B22669" s="17" t="s">
        <v>44050</v>
      </c>
      <c r="C22669" s="17">
        <v>16.0</v>
      </c>
      <c r="D22669" s="17">
        <v>2.942114919E7</v>
      </c>
      <c r="E22669" s="17">
        <v>5601331.0</v>
      </c>
      <c r="F22669" s="17">
        <v>2.0187469E7</v>
      </c>
      <c r="G22669" s="17">
        <v>3.1929766E7</v>
      </c>
      <c r="H22669" s="17">
        <v>7.5839539E7</v>
      </c>
    </row>
    <row r="22670">
      <c r="A22670" s="7" t="s">
        <v>44049</v>
      </c>
      <c r="B22670" s="17" t="s">
        <v>44050</v>
      </c>
      <c r="C22670" s="17">
        <v>16.0</v>
      </c>
      <c r="D22670" s="17">
        <v>2.942114919E7</v>
      </c>
      <c r="E22670" s="17">
        <v>5601331.0</v>
      </c>
      <c r="F22670" s="17">
        <v>2.0187469E7</v>
      </c>
      <c r="G22670" s="17">
        <v>3.1929766E7</v>
      </c>
      <c r="H22670" s="17">
        <v>7.5839539E7</v>
      </c>
    </row>
    <row r="22671">
      <c r="A22671" s="7" t="s">
        <v>44051</v>
      </c>
      <c r="B22671" s="17" t="s">
        <v>44052</v>
      </c>
      <c r="C22671" s="17">
        <v>5.0</v>
      </c>
      <c r="D22671" s="17">
        <v>1.42588582E7</v>
      </c>
      <c r="E22671" s="17">
        <v>1.148733E7</v>
      </c>
      <c r="F22671" s="17">
        <v>1.1819298E7</v>
      </c>
      <c r="G22671" s="17">
        <v>1.6446718E7</v>
      </c>
      <c r="H22671" s="17">
        <v>2.0087169E7</v>
      </c>
    </row>
    <row r="22672">
      <c r="A22672" s="7" t="s">
        <v>44051</v>
      </c>
      <c r="B22672" s="17" t="s">
        <v>44052</v>
      </c>
      <c r="C22672" s="17">
        <v>5.0</v>
      </c>
      <c r="D22672" s="17">
        <v>1.42588582E7</v>
      </c>
      <c r="E22672" s="17">
        <v>1.148733E7</v>
      </c>
      <c r="F22672" s="17">
        <v>1.1819298E7</v>
      </c>
      <c r="G22672" s="17">
        <v>1.6446718E7</v>
      </c>
      <c r="H22672" s="17">
        <v>2.0087169E7</v>
      </c>
    </row>
    <row r="22673">
      <c r="A22673" s="7" t="s">
        <v>44053</v>
      </c>
      <c r="B22673" s="17" t="s">
        <v>44054</v>
      </c>
      <c r="C22673" s="17">
        <v>1.0</v>
      </c>
      <c r="D22673" s="17">
        <v>3.2954993E7</v>
      </c>
      <c r="E22673" s="17">
        <v>3.2954993E7</v>
      </c>
      <c r="F22673" s="17">
        <v>3.2954993E7</v>
      </c>
      <c r="G22673" s="17">
        <v>3.2954993E7</v>
      </c>
      <c r="H22673" s="17">
        <v>3.2954993E7</v>
      </c>
    </row>
    <row r="22674">
      <c r="A22674" s="7" t="s">
        <v>44053</v>
      </c>
      <c r="B22674" s="17" t="s">
        <v>44054</v>
      </c>
      <c r="C22674" s="17">
        <v>1.0</v>
      </c>
      <c r="D22674" s="17">
        <v>3.2954993E7</v>
      </c>
      <c r="E22674" s="17">
        <v>3.2954993E7</v>
      </c>
      <c r="F22674" s="17">
        <v>3.2954993E7</v>
      </c>
      <c r="G22674" s="17">
        <v>3.2954993E7</v>
      </c>
      <c r="H22674" s="17">
        <v>3.2954993E7</v>
      </c>
    </row>
    <row r="22675">
      <c r="A22675" s="7" t="s">
        <v>44055</v>
      </c>
      <c r="B22675" s="17" t="s">
        <v>44056</v>
      </c>
      <c r="C22675" s="17">
        <v>6.0</v>
      </c>
      <c r="D22675" s="17">
        <v>1.300591067E7</v>
      </c>
      <c r="E22675" s="17">
        <v>4965673.0</v>
      </c>
      <c r="F22675" s="17">
        <v>9295192.0</v>
      </c>
      <c r="G22675" s="17">
        <v>2.2869963E7</v>
      </c>
      <c r="H22675" s="17">
        <v>2.5651937E7</v>
      </c>
    </row>
    <row r="22676">
      <c r="A22676" s="7" t="s">
        <v>44055</v>
      </c>
      <c r="B22676" s="17" t="s">
        <v>44056</v>
      </c>
      <c r="C22676" s="17">
        <v>6.0</v>
      </c>
      <c r="D22676" s="17">
        <v>1.300591067E7</v>
      </c>
      <c r="E22676" s="17">
        <v>4965673.0</v>
      </c>
      <c r="F22676" s="17">
        <v>9295192.0</v>
      </c>
      <c r="G22676" s="17">
        <v>2.2869963E7</v>
      </c>
      <c r="H22676" s="17">
        <v>2.5651937E7</v>
      </c>
    </row>
    <row r="22677">
      <c r="A22677" s="7" t="s">
        <v>44057</v>
      </c>
      <c r="B22677" s="17" t="s">
        <v>44058</v>
      </c>
      <c r="C22677" s="17">
        <v>4.0</v>
      </c>
      <c r="D22677" s="17">
        <v>8952232.25</v>
      </c>
      <c r="E22677" s="17">
        <v>1931000.0</v>
      </c>
      <c r="F22677" s="17">
        <v>6207800.0</v>
      </c>
      <c r="G22677" s="17">
        <v>1.200887E7</v>
      </c>
      <c r="H22677" s="17">
        <v>1.5661259E7</v>
      </c>
    </row>
    <row r="22678">
      <c r="A22678" s="7" t="s">
        <v>44057</v>
      </c>
      <c r="B22678" s="17" t="s">
        <v>44058</v>
      </c>
      <c r="C22678" s="17">
        <v>4.0</v>
      </c>
      <c r="D22678" s="17">
        <v>8952232.25</v>
      </c>
      <c r="E22678" s="17">
        <v>1931000.0</v>
      </c>
      <c r="F22678" s="17">
        <v>6207800.0</v>
      </c>
      <c r="G22678" s="17">
        <v>1.200887E7</v>
      </c>
      <c r="H22678" s="17">
        <v>1.5661259E7</v>
      </c>
    </row>
    <row r="22679">
      <c r="A22679" s="7" t="s">
        <v>44059</v>
      </c>
      <c r="B22679" s="17" t="s">
        <v>44060</v>
      </c>
      <c r="C22679" s="17">
        <v>19.0</v>
      </c>
      <c r="D22679" s="17">
        <v>2.400912121E7</v>
      </c>
      <c r="E22679" s="17">
        <v>8197900.0</v>
      </c>
      <c r="F22679" s="17">
        <v>9037933.0</v>
      </c>
      <c r="G22679" s="17">
        <v>1.2320517E7</v>
      </c>
      <c r="H22679" s="17">
        <v>6.09719E7</v>
      </c>
    </row>
    <row r="22680">
      <c r="A22680" s="7" t="s">
        <v>44059</v>
      </c>
      <c r="B22680" s="17" t="s">
        <v>44060</v>
      </c>
      <c r="C22680" s="17">
        <v>19.0</v>
      </c>
      <c r="D22680" s="17">
        <v>2.400912121E7</v>
      </c>
      <c r="E22680" s="17">
        <v>8197900.0</v>
      </c>
      <c r="F22680" s="17">
        <v>9037933.0</v>
      </c>
      <c r="G22680" s="17">
        <v>1.2320517E7</v>
      </c>
      <c r="H22680" s="17">
        <v>6.09719E7</v>
      </c>
    </row>
    <row r="22681">
      <c r="A22681" s="7" t="s">
        <v>44061</v>
      </c>
      <c r="B22681" s="17" t="s">
        <v>44062</v>
      </c>
      <c r="C22681" s="17">
        <v>21.0</v>
      </c>
      <c r="D22681" s="17">
        <v>1.574732267E7</v>
      </c>
      <c r="E22681" s="17">
        <v>6662300.0</v>
      </c>
      <c r="F22681" s="17">
        <v>7987000.0</v>
      </c>
      <c r="G22681" s="17">
        <v>1.8109662E7</v>
      </c>
      <c r="H22681" s="17">
        <v>3.2188027E7</v>
      </c>
    </row>
    <row r="22682">
      <c r="A22682" s="7" t="s">
        <v>44061</v>
      </c>
      <c r="B22682" s="17" t="s">
        <v>44062</v>
      </c>
      <c r="C22682" s="17">
        <v>21.0</v>
      </c>
      <c r="D22682" s="17">
        <v>1.574732267E7</v>
      </c>
      <c r="E22682" s="17">
        <v>6662300.0</v>
      </c>
      <c r="F22682" s="17">
        <v>7987000.0</v>
      </c>
      <c r="G22682" s="17">
        <v>1.8109662E7</v>
      </c>
      <c r="H22682" s="17">
        <v>3.2188027E7</v>
      </c>
    </row>
    <row r="22683">
      <c r="A22683" s="7" t="s">
        <v>44063</v>
      </c>
      <c r="B22683" s="17" t="s">
        <v>44064</v>
      </c>
      <c r="C22683" s="17">
        <v>1.0</v>
      </c>
      <c r="D22683" s="17">
        <v>1.3288112E7</v>
      </c>
      <c r="E22683" s="17">
        <v>1.3288112E7</v>
      </c>
      <c r="F22683" s="17">
        <v>1.3288112E7</v>
      </c>
      <c r="G22683" s="17">
        <v>1.3288112E7</v>
      </c>
      <c r="H22683" s="17">
        <v>1.3288112E7</v>
      </c>
    </row>
    <row r="22684">
      <c r="A22684" s="7" t="s">
        <v>44063</v>
      </c>
      <c r="B22684" s="17" t="s">
        <v>44064</v>
      </c>
      <c r="C22684" s="17">
        <v>1.0</v>
      </c>
      <c r="D22684" s="17">
        <v>1.3288112E7</v>
      </c>
      <c r="E22684" s="17">
        <v>1.3288112E7</v>
      </c>
      <c r="F22684" s="17">
        <v>1.3288112E7</v>
      </c>
      <c r="G22684" s="17">
        <v>1.3288112E7</v>
      </c>
      <c r="H22684" s="17">
        <v>1.3288112E7</v>
      </c>
    </row>
    <row r="22685">
      <c r="A22685" s="7" t="s">
        <v>44065</v>
      </c>
      <c r="B22685" s="17" t="s">
        <v>44066</v>
      </c>
      <c r="C22685" s="17">
        <v>1.0</v>
      </c>
      <c r="D22685" s="17">
        <v>1.4125674E7</v>
      </c>
      <c r="E22685" s="17">
        <v>1.4125674E7</v>
      </c>
      <c r="F22685" s="17">
        <v>1.4125674E7</v>
      </c>
      <c r="G22685" s="17">
        <v>1.4125674E7</v>
      </c>
      <c r="H22685" s="17">
        <v>1.4125674E7</v>
      </c>
    </row>
    <row r="22686">
      <c r="A22686" s="7" t="s">
        <v>44065</v>
      </c>
      <c r="B22686" s="17" t="s">
        <v>44066</v>
      </c>
      <c r="C22686" s="17">
        <v>1.0</v>
      </c>
      <c r="D22686" s="17">
        <v>1.4125674E7</v>
      </c>
      <c r="E22686" s="17">
        <v>1.4125674E7</v>
      </c>
      <c r="F22686" s="17">
        <v>1.4125674E7</v>
      </c>
      <c r="G22686" s="17">
        <v>1.4125674E7</v>
      </c>
      <c r="H22686" s="17">
        <v>1.4125674E7</v>
      </c>
    </row>
    <row r="22687">
      <c r="A22687" s="7" t="s">
        <v>44067</v>
      </c>
      <c r="B22687" s="17" t="s">
        <v>44068</v>
      </c>
      <c r="C22687" s="17">
        <v>1.0</v>
      </c>
      <c r="D22687" s="17">
        <v>5130610.0</v>
      </c>
      <c r="E22687" s="17">
        <v>5130610.0</v>
      </c>
      <c r="F22687" s="17">
        <v>5130610.0</v>
      </c>
      <c r="G22687" s="17">
        <v>5130610.0</v>
      </c>
      <c r="H22687" s="17">
        <v>5130610.0</v>
      </c>
    </row>
    <row r="22688">
      <c r="A22688" s="7" t="s">
        <v>44067</v>
      </c>
      <c r="B22688" s="17" t="s">
        <v>44068</v>
      </c>
      <c r="C22688" s="17">
        <v>1.0</v>
      </c>
      <c r="D22688" s="17">
        <v>5130610.0</v>
      </c>
      <c r="E22688" s="17">
        <v>5130610.0</v>
      </c>
      <c r="F22688" s="17">
        <v>5130610.0</v>
      </c>
      <c r="G22688" s="17">
        <v>5130610.0</v>
      </c>
      <c r="H22688" s="17">
        <v>5130610.0</v>
      </c>
    </row>
    <row r="22689">
      <c r="A22689" s="7" t="s">
        <v>44069</v>
      </c>
      <c r="B22689" s="17" t="s">
        <v>44070</v>
      </c>
      <c r="C22689" s="17">
        <v>1.0</v>
      </c>
      <c r="D22689" s="17">
        <v>790908.0</v>
      </c>
      <c r="E22689" s="17">
        <v>790908.0</v>
      </c>
      <c r="F22689" s="17">
        <v>790908.0</v>
      </c>
      <c r="G22689" s="17">
        <v>790908.0</v>
      </c>
      <c r="H22689" s="17">
        <v>790908.0</v>
      </c>
    </row>
    <row r="22690">
      <c r="A22690" s="7" t="s">
        <v>44069</v>
      </c>
      <c r="B22690" s="17" t="s">
        <v>44070</v>
      </c>
      <c r="C22690" s="17">
        <v>1.0</v>
      </c>
      <c r="D22690" s="17">
        <v>790908.0</v>
      </c>
      <c r="E22690" s="17">
        <v>790908.0</v>
      </c>
      <c r="F22690" s="17">
        <v>790908.0</v>
      </c>
      <c r="G22690" s="17">
        <v>790908.0</v>
      </c>
      <c r="H22690" s="17">
        <v>790908.0</v>
      </c>
    </row>
    <row r="22691">
      <c r="A22691" s="7" t="s">
        <v>44071</v>
      </c>
      <c r="B22691" s="17" t="s">
        <v>44072</v>
      </c>
      <c r="C22691" s="17">
        <v>2.0</v>
      </c>
      <c r="D22691" s="17">
        <v>1.10165565E7</v>
      </c>
      <c r="E22691" s="17">
        <v>7793848.0</v>
      </c>
      <c r="F22691" s="17">
        <v>7793848.0</v>
      </c>
      <c r="G22691" s="17">
        <v>1.4239265E7</v>
      </c>
      <c r="H22691" s="17">
        <v>1.4239265E7</v>
      </c>
    </row>
    <row r="22692">
      <c r="A22692" s="7" t="s">
        <v>44071</v>
      </c>
      <c r="B22692" s="17" t="s">
        <v>44072</v>
      </c>
      <c r="C22692" s="17">
        <v>2.0</v>
      </c>
      <c r="D22692" s="17">
        <v>1.10165565E7</v>
      </c>
      <c r="E22692" s="17">
        <v>7793848.0</v>
      </c>
      <c r="F22692" s="17">
        <v>7793848.0</v>
      </c>
      <c r="G22692" s="17">
        <v>1.4239265E7</v>
      </c>
      <c r="H22692" s="17">
        <v>1.4239265E7</v>
      </c>
    </row>
    <row r="22693">
      <c r="A22693" s="7" t="s">
        <v>44073</v>
      </c>
      <c r="B22693" s="17" t="s">
        <v>44074</v>
      </c>
      <c r="C22693" s="17">
        <v>1.0</v>
      </c>
      <c r="D22693" s="17">
        <v>1.46962E7</v>
      </c>
      <c r="E22693" s="17">
        <v>1.46962E7</v>
      </c>
      <c r="F22693" s="17">
        <v>1.46962E7</v>
      </c>
      <c r="G22693" s="17">
        <v>1.46962E7</v>
      </c>
      <c r="H22693" s="17">
        <v>1.46962E7</v>
      </c>
    </row>
    <row r="22694">
      <c r="A22694" s="7" t="s">
        <v>44073</v>
      </c>
      <c r="B22694" s="17" t="s">
        <v>44074</v>
      </c>
      <c r="C22694" s="17">
        <v>1.0</v>
      </c>
      <c r="D22694" s="17">
        <v>1.46962E7</v>
      </c>
      <c r="E22694" s="17">
        <v>1.46962E7</v>
      </c>
      <c r="F22694" s="17">
        <v>1.46962E7</v>
      </c>
      <c r="G22694" s="17">
        <v>1.46962E7</v>
      </c>
      <c r="H22694" s="17">
        <v>1.46962E7</v>
      </c>
    </row>
    <row r="22695">
      <c r="A22695" s="7" t="s">
        <v>44075</v>
      </c>
      <c r="B22695" s="17" t="s">
        <v>44076</v>
      </c>
      <c r="C22695" s="17">
        <v>10.0</v>
      </c>
      <c r="D22695" s="17">
        <v>6.53627625E7</v>
      </c>
      <c r="E22695" s="17">
        <v>2.6105112E7</v>
      </c>
      <c r="F22695" s="17">
        <v>3.9788908E7</v>
      </c>
      <c r="G22695" s="17">
        <v>1.08367913E8</v>
      </c>
      <c r="H22695" s="17">
        <v>1.10020195E8</v>
      </c>
    </row>
    <row r="22696">
      <c r="A22696" s="7" t="s">
        <v>44075</v>
      </c>
      <c r="B22696" s="17" t="s">
        <v>44076</v>
      </c>
      <c r="C22696" s="17">
        <v>10.0</v>
      </c>
      <c r="D22696" s="17">
        <v>6.53627625E7</v>
      </c>
      <c r="E22696" s="17">
        <v>2.6105112E7</v>
      </c>
      <c r="F22696" s="17">
        <v>3.9788908E7</v>
      </c>
      <c r="G22696" s="17">
        <v>1.08367913E8</v>
      </c>
      <c r="H22696" s="17">
        <v>1.10020195E8</v>
      </c>
    </row>
    <row r="22697">
      <c r="A22697" s="7" t="s">
        <v>44077</v>
      </c>
      <c r="B22697" s="17" t="s">
        <v>44078</v>
      </c>
      <c r="C22697" s="17">
        <v>1.0</v>
      </c>
      <c r="D22697" s="17">
        <v>6417000.0</v>
      </c>
      <c r="E22697" s="17">
        <v>6417000.0</v>
      </c>
      <c r="F22697" s="17">
        <v>6417000.0</v>
      </c>
      <c r="G22697" s="17">
        <v>6417000.0</v>
      </c>
      <c r="H22697" s="17">
        <v>6417000.0</v>
      </c>
    </row>
    <row r="22698">
      <c r="A22698" s="7" t="s">
        <v>44077</v>
      </c>
      <c r="B22698" s="17" t="s">
        <v>44078</v>
      </c>
      <c r="C22698" s="17">
        <v>1.0</v>
      </c>
      <c r="D22698" s="17">
        <v>6417000.0</v>
      </c>
      <c r="E22698" s="17">
        <v>6417000.0</v>
      </c>
      <c r="F22698" s="17">
        <v>6417000.0</v>
      </c>
      <c r="G22698" s="17">
        <v>6417000.0</v>
      </c>
      <c r="H22698" s="17">
        <v>6417000.0</v>
      </c>
    </row>
    <row r="22699">
      <c r="A22699" s="7" t="s">
        <v>44079</v>
      </c>
      <c r="B22699" s="17" t="s">
        <v>44080</v>
      </c>
      <c r="C22699" s="17">
        <v>8.0</v>
      </c>
      <c r="D22699" s="17">
        <v>1.910576975E7</v>
      </c>
      <c r="E22699" s="17">
        <v>1969031.0</v>
      </c>
      <c r="F22699" s="17">
        <v>9613109.0</v>
      </c>
      <c r="G22699" s="17">
        <v>2.0528848E7</v>
      </c>
      <c r="H22699" s="17">
        <v>7.5207088E7</v>
      </c>
    </row>
    <row r="22700">
      <c r="A22700" s="7" t="s">
        <v>44079</v>
      </c>
      <c r="B22700" s="17" t="s">
        <v>44080</v>
      </c>
      <c r="C22700" s="17">
        <v>8.0</v>
      </c>
      <c r="D22700" s="17">
        <v>1.910576975E7</v>
      </c>
      <c r="E22700" s="17">
        <v>1969031.0</v>
      </c>
      <c r="F22700" s="17">
        <v>9613109.0</v>
      </c>
      <c r="G22700" s="17">
        <v>2.0528848E7</v>
      </c>
      <c r="H22700" s="17">
        <v>7.5207088E7</v>
      </c>
    </row>
    <row r="22701">
      <c r="A22701" s="7" t="s">
        <v>44081</v>
      </c>
      <c r="B22701" s="17" t="s">
        <v>44082</v>
      </c>
      <c r="C22701" s="17">
        <v>7.0</v>
      </c>
      <c r="D22701" s="17">
        <v>5.829499843E7</v>
      </c>
      <c r="E22701" s="17">
        <v>1.46631E7</v>
      </c>
      <c r="F22701" s="17">
        <v>2.86836E7</v>
      </c>
      <c r="G22701" s="17">
        <v>6.85353E7</v>
      </c>
      <c r="H22701" s="17">
        <v>2.37050584E8</v>
      </c>
    </row>
    <row r="22702">
      <c r="A22702" s="7" t="s">
        <v>44081</v>
      </c>
      <c r="B22702" s="17" t="s">
        <v>44082</v>
      </c>
      <c r="C22702" s="17">
        <v>7.0</v>
      </c>
      <c r="D22702" s="17">
        <v>5.829499843E7</v>
      </c>
      <c r="E22702" s="17">
        <v>1.46631E7</v>
      </c>
      <c r="F22702" s="17">
        <v>2.86836E7</v>
      </c>
      <c r="G22702" s="17">
        <v>6.85353E7</v>
      </c>
      <c r="H22702" s="17">
        <v>2.37050584E8</v>
      </c>
    </row>
    <row r="22703">
      <c r="A22703" s="7" t="s">
        <v>44083</v>
      </c>
      <c r="B22703" s="17" t="s">
        <v>44084</v>
      </c>
      <c r="C22703" s="17">
        <v>1.0</v>
      </c>
      <c r="D22703" s="17">
        <v>1.3142269E7</v>
      </c>
      <c r="E22703" s="17">
        <v>1.3142269E7</v>
      </c>
      <c r="F22703" s="17">
        <v>1.3142269E7</v>
      </c>
      <c r="G22703" s="17">
        <v>1.3142269E7</v>
      </c>
      <c r="H22703" s="17">
        <v>1.3142269E7</v>
      </c>
    </row>
    <row r="22704">
      <c r="A22704" s="7" t="s">
        <v>44083</v>
      </c>
      <c r="B22704" s="17" t="s">
        <v>44084</v>
      </c>
      <c r="C22704" s="17">
        <v>1.0</v>
      </c>
      <c r="D22704" s="17">
        <v>1.3142269E7</v>
      </c>
      <c r="E22704" s="17">
        <v>1.3142269E7</v>
      </c>
      <c r="F22704" s="17">
        <v>1.3142269E7</v>
      </c>
      <c r="G22704" s="17">
        <v>1.3142269E7</v>
      </c>
      <c r="H22704" s="17">
        <v>1.3142269E7</v>
      </c>
    </row>
    <row r="22705">
      <c r="A22705" s="7" t="s">
        <v>44085</v>
      </c>
      <c r="B22705" s="17" t="s">
        <v>44086</v>
      </c>
      <c r="C22705" s="17">
        <v>2.0</v>
      </c>
      <c r="D22705" s="17">
        <v>1.79324565E7</v>
      </c>
      <c r="E22705" s="17">
        <v>1.0187135E7</v>
      </c>
      <c r="F22705" s="17">
        <v>1.0187135E7</v>
      </c>
      <c r="G22705" s="17">
        <v>2.5677778E7</v>
      </c>
      <c r="H22705" s="17">
        <v>2.5677778E7</v>
      </c>
    </row>
    <row r="22706">
      <c r="A22706" s="7" t="s">
        <v>44085</v>
      </c>
      <c r="B22706" s="17" t="s">
        <v>44086</v>
      </c>
      <c r="C22706" s="17">
        <v>2.0</v>
      </c>
      <c r="D22706" s="17">
        <v>1.79324565E7</v>
      </c>
      <c r="E22706" s="17">
        <v>1.0187135E7</v>
      </c>
      <c r="F22706" s="17">
        <v>1.0187135E7</v>
      </c>
      <c r="G22706" s="17">
        <v>2.5677778E7</v>
      </c>
      <c r="H22706" s="17">
        <v>2.5677778E7</v>
      </c>
    </row>
    <row r="22707">
      <c r="A22707" s="7" t="s">
        <v>44087</v>
      </c>
      <c r="B22707" s="17" t="s">
        <v>44088</v>
      </c>
      <c r="C22707" s="17">
        <v>1.0</v>
      </c>
      <c r="D22707" s="17">
        <v>5312140.0</v>
      </c>
      <c r="E22707" s="17">
        <v>5312140.0</v>
      </c>
      <c r="F22707" s="17">
        <v>5312140.0</v>
      </c>
      <c r="G22707" s="17">
        <v>5312140.0</v>
      </c>
      <c r="H22707" s="17">
        <v>5312140.0</v>
      </c>
    </row>
    <row r="22708">
      <c r="A22708" s="7" t="s">
        <v>44087</v>
      </c>
      <c r="B22708" s="17" t="s">
        <v>44088</v>
      </c>
      <c r="C22708" s="17">
        <v>1.0</v>
      </c>
      <c r="D22708" s="17">
        <v>5312140.0</v>
      </c>
      <c r="E22708" s="17">
        <v>5312140.0</v>
      </c>
      <c r="F22708" s="17">
        <v>5312140.0</v>
      </c>
      <c r="G22708" s="17">
        <v>5312140.0</v>
      </c>
      <c r="H22708" s="17">
        <v>5312140.0</v>
      </c>
    </row>
    <row r="22709">
      <c r="A22709" s="7" t="s">
        <v>44089</v>
      </c>
      <c r="B22709" s="17" t="s">
        <v>44090</v>
      </c>
      <c r="C22709" s="17">
        <v>8.0</v>
      </c>
      <c r="D22709" s="17">
        <v>2.150382663E7</v>
      </c>
      <c r="E22709" s="17">
        <v>7461090.0</v>
      </c>
      <c r="F22709" s="17">
        <v>8449803.0</v>
      </c>
      <c r="G22709" s="17">
        <v>1.5716228E7</v>
      </c>
      <c r="H22709" s="17">
        <v>7.9870851E7</v>
      </c>
    </row>
    <row r="22710">
      <c r="A22710" s="7" t="s">
        <v>44089</v>
      </c>
      <c r="B22710" s="17" t="s">
        <v>44090</v>
      </c>
      <c r="C22710" s="17">
        <v>8.0</v>
      </c>
      <c r="D22710" s="17">
        <v>2.150382663E7</v>
      </c>
      <c r="E22710" s="17">
        <v>7461090.0</v>
      </c>
      <c r="F22710" s="17">
        <v>8449803.0</v>
      </c>
      <c r="G22710" s="17">
        <v>1.5716228E7</v>
      </c>
      <c r="H22710" s="17">
        <v>7.9870851E7</v>
      </c>
    </row>
    <row r="22711">
      <c r="A22711" s="7" t="s">
        <v>44091</v>
      </c>
      <c r="B22711" s="17" t="s">
        <v>44092</v>
      </c>
      <c r="C22711" s="17">
        <v>8.0</v>
      </c>
      <c r="D22711" s="17">
        <v>1.287308013E7</v>
      </c>
      <c r="E22711" s="17">
        <v>5999749.0</v>
      </c>
      <c r="F22711" s="17">
        <v>1.024209E7</v>
      </c>
      <c r="G22711" s="17">
        <v>1.1259325E7</v>
      </c>
      <c r="H22711" s="17">
        <v>3.9384862E7</v>
      </c>
    </row>
    <row r="22712">
      <c r="A22712" s="7" t="s">
        <v>44091</v>
      </c>
      <c r="B22712" s="17" t="s">
        <v>44092</v>
      </c>
      <c r="C22712" s="17">
        <v>8.0</v>
      </c>
      <c r="D22712" s="17">
        <v>1.287308013E7</v>
      </c>
      <c r="E22712" s="17">
        <v>5999749.0</v>
      </c>
      <c r="F22712" s="17">
        <v>1.024209E7</v>
      </c>
      <c r="G22712" s="17">
        <v>1.1259325E7</v>
      </c>
      <c r="H22712" s="17">
        <v>3.9384862E7</v>
      </c>
    </row>
    <row r="22713">
      <c r="A22713" s="7" t="s">
        <v>44093</v>
      </c>
      <c r="B22713" s="17" t="s">
        <v>44094</v>
      </c>
      <c r="C22713" s="17">
        <v>1.0</v>
      </c>
      <c r="D22713" s="17">
        <v>7061675.0</v>
      </c>
      <c r="E22713" s="17">
        <v>7061675.0</v>
      </c>
      <c r="F22713" s="17">
        <v>7061675.0</v>
      </c>
      <c r="G22713" s="17">
        <v>7061675.0</v>
      </c>
      <c r="H22713" s="17">
        <v>7061675.0</v>
      </c>
    </row>
    <row r="22714">
      <c r="A22714" s="7" t="s">
        <v>44093</v>
      </c>
      <c r="B22714" s="17" t="s">
        <v>44094</v>
      </c>
      <c r="C22714" s="17">
        <v>1.0</v>
      </c>
      <c r="D22714" s="17">
        <v>7061675.0</v>
      </c>
      <c r="E22714" s="17">
        <v>7061675.0</v>
      </c>
      <c r="F22714" s="17">
        <v>7061675.0</v>
      </c>
      <c r="G22714" s="17">
        <v>7061675.0</v>
      </c>
      <c r="H22714" s="17">
        <v>7061675.0</v>
      </c>
    </row>
    <row r="22715">
      <c r="A22715" s="7" t="s">
        <v>44095</v>
      </c>
      <c r="B22715" s="17" t="s">
        <v>44096</v>
      </c>
      <c r="C22715" s="17">
        <v>1.0</v>
      </c>
      <c r="D22715" s="17">
        <v>5099447.0</v>
      </c>
      <c r="E22715" s="17">
        <v>5099447.0</v>
      </c>
      <c r="F22715" s="17">
        <v>5099447.0</v>
      </c>
      <c r="G22715" s="17">
        <v>5099447.0</v>
      </c>
      <c r="H22715" s="17">
        <v>5099447.0</v>
      </c>
    </row>
    <row r="22716">
      <c r="A22716" s="7" t="s">
        <v>44095</v>
      </c>
      <c r="B22716" s="17" t="s">
        <v>44096</v>
      </c>
      <c r="C22716" s="17">
        <v>1.0</v>
      </c>
      <c r="D22716" s="17">
        <v>5099447.0</v>
      </c>
      <c r="E22716" s="17">
        <v>5099447.0</v>
      </c>
      <c r="F22716" s="17">
        <v>5099447.0</v>
      </c>
      <c r="G22716" s="17">
        <v>5099447.0</v>
      </c>
      <c r="H22716" s="17">
        <v>5099447.0</v>
      </c>
    </row>
    <row r="22717">
      <c r="A22717" s="7" t="s">
        <v>44097</v>
      </c>
      <c r="B22717" s="17" t="s">
        <v>44098</v>
      </c>
      <c r="C22717" s="17">
        <v>1.0</v>
      </c>
      <c r="D22717" s="17">
        <v>8503402.0</v>
      </c>
      <c r="E22717" s="17">
        <v>8503402.0</v>
      </c>
      <c r="F22717" s="17">
        <v>8503402.0</v>
      </c>
      <c r="G22717" s="17">
        <v>8503402.0</v>
      </c>
      <c r="H22717" s="17">
        <v>8503402.0</v>
      </c>
    </row>
    <row r="22718">
      <c r="A22718" s="7" t="s">
        <v>44097</v>
      </c>
      <c r="B22718" s="17" t="s">
        <v>44098</v>
      </c>
      <c r="C22718" s="17">
        <v>1.0</v>
      </c>
      <c r="D22718" s="17">
        <v>8503402.0</v>
      </c>
      <c r="E22718" s="17">
        <v>8503402.0</v>
      </c>
      <c r="F22718" s="17">
        <v>8503402.0</v>
      </c>
      <c r="G22718" s="17">
        <v>8503402.0</v>
      </c>
      <c r="H22718" s="17">
        <v>8503402.0</v>
      </c>
    </row>
    <row r="22719">
      <c r="A22719" s="7" t="s">
        <v>44099</v>
      </c>
      <c r="B22719" s="17" t="s">
        <v>44100</v>
      </c>
      <c r="C22719" s="17">
        <v>1.0</v>
      </c>
      <c r="D22719" s="17">
        <v>6377259.0</v>
      </c>
      <c r="E22719" s="17">
        <v>6377259.0</v>
      </c>
      <c r="F22719" s="17">
        <v>6377259.0</v>
      </c>
      <c r="G22719" s="17">
        <v>6377259.0</v>
      </c>
      <c r="H22719" s="17">
        <v>6377259.0</v>
      </c>
    </row>
    <row r="22720">
      <c r="A22720" s="7" t="s">
        <v>44099</v>
      </c>
      <c r="B22720" s="17" t="s">
        <v>44100</v>
      </c>
      <c r="C22720" s="17">
        <v>1.0</v>
      </c>
      <c r="D22720" s="17">
        <v>6377259.0</v>
      </c>
      <c r="E22720" s="17">
        <v>6377259.0</v>
      </c>
      <c r="F22720" s="17">
        <v>6377259.0</v>
      </c>
      <c r="G22720" s="17">
        <v>6377259.0</v>
      </c>
      <c r="H22720" s="17">
        <v>6377259.0</v>
      </c>
    </row>
    <row r="22721">
      <c r="A22721" s="7" t="s">
        <v>44101</v>
      </c>
      <c r="B22721" s="17" t="s">
        <v>44102</v>
      </c>
      <c r="C22721" s="17">
        <v>2.0</v>
      </c>
      <c r="D22721" s="17">
        <v>5.01353075E7</v>
      </c>
      <c r="E22721" s="17">
        <v>1.6318214E7</v>
      </c>
      <c r="F22721" s="17">
        <v>1.6318214E7</v>
      </c>
      <c r="G22721" s="17">
        <v>8.3952401E7</v>
      </c>
      <c r="H22721" s="17">
        <v>8.3952401E7</v>
      </c>
    </row>
    <row r="22722">
      <c r="A22722" s="7" t="s">
        <v>44101</v>
      </c>
      <c r="B22722" s="17" t="s">
        <v>44102</v>
      </c>
      <c r="C22722" s="17">
        <v>2.0</v>
      </c>
      <c r="D22722" s="17">
        <v>5.01353075E7</v>
      </c>
      <c r="E22722" s="17">
        <v>1.6318214E7</v>
      </c>
      <c r="F22722" s="17">
        <v>1.6318214E7</v>
      </c>
      <c r="G22722" s="17">
        <v>8.3952401E7</v>
      </c>
      <c r="H22722" s="17">
        <v>8.3952401E7</v>
      </c>
    </row>
    <row r="22723">
      <c r="A22723" s="7" t="s">
        <v>44103</v>
      </c>
      <c r="B22723" s="17" t="s">
        <v>44104</v>
      </c>
      <c r="C22723" s="17">
        <v>1.0</v>
      </c>
      <c r="D22723" s="17">
        <v>7017397.0</v>
      </c>
      <c r="E22723" s="17">
        <v>7017397.0</v>
      </c>
      <c r="F22723" s="17">
        <v>7017397.0</v>
      </c>
      <c r="G22723" s="17">
        <v>7017397.0</v>
      </c>
      <c r="H22723" s="17">
        <v>7017397.0</v>
      </c>
    </row>
    <row r="22724">
      <c r="A22724" s="7" t="s">
        <v>44103</v>
      </c>
      <c r="B22724" s="17" t="s">
        <v>44104</v>
      </c>
      <c r="C22724" s="17">
        <v>1.0</v>
      </c>
      <c r="D22724" s="17">
        <v>7017397.0</v>
      </c>
      <c r="E22724" s="17">
        <v>7017397.0</v>
      </c>
      <c r="F22724" s="17">
        <v>7017397.0</v>
      </c>
      <c r="G22724" s="17">
        <v>7017397.0</v>
      </c>
      <c r="H22724" s="17">
        <v>7017397.0</v>
      </c>
    </row>
    <row r="22725">
      <c r="A22725" s="7" t="s">
        <v>44105</v>
      </c>
      <c r="B22725" s="17" t="s">
        <v>44106</v>
      </c>
      <c r="C22725" s="17">
        <v>3.0</v>
      </c>
      <c r="D22725" s="17">
        <v>9482353.0</v>
      </c>
      <c r="E22725" s="17">
        <v>1745621.0</v>
      </c>
      <c r="F22725" s="17">
        <v>7151000.0</v>
      </c>
      <c r="G22725" s="17">
        <v>1.9550438E7</v>
      </c>
      <c r="H22725" s="17">
        <v>1.9550438E7</v>
      </c>
    </row>
    <row r="22726">
      <c r="A22726" s="7" t="s">
        <v>44105</v>
      </c>
      <c r="B22726" s="17" t="s">
        <v>44106</v>
      </c>
      <c r="C22726" s="17">
        <v>3.0</v>
      </c>
      <c r="D22726" s="17">
        <v>9482353.0</v>
      </c>
      <c r="E22726" s="17">
        <v>1745621.0</v>
      </c>
      <c r="F22726" s="17">
        <v>7151000.0</v>
      </c>
      <c r="G22726" s="17">
        <v>1.9550438E7</v>
      </c>
      <c r="H22726" s="17">
        <v>1.9550438E7</v>
      </c>
    </row>
    <row r="22727">
      <c r="A22727" s="7" t="s">
        <v>44107</v>
      </c>
      <c r="B22727" s="17" t="s">
        <v>44108</v>
      </c>
      <c r="C22727" s="17">
        <v>1.0</v>
      </c>
      <c r="D22727" s="17">
        <v>4.16887E7</v>
      </c>
      <c r="E22727" s="17">
        <v>4.16887E7</v>
      </c>
      <c r="F22727" s="17">
        <v>4.16887E7</v>
      </c>
      <c r="G22727" s="17">
        <v>4.16887E7</v>
      </c>
      <c r="H22727" s="17">
        <v>4.16887E7</v>
      </c>
    </row>
    <row r="22728">
      <c r="A22728" s="7" t="s">
        <v>44107</v>
      </c>
      <c r="B22728" s="17" t="s">
        <v>44108</v>
      </c>
      <c r="C22728" s="17">
        <v>1.0</v>
      </c>
      <c r="D22728" s="17">
        <v>4.16887E7</v>
      </c>
      <c r="E22728" s="17">
        <v>4.16887E7</v>
      </c>
      <c r="F22728" s="17">
        <v>4.16887E7</v>
      </c>
      <c r="G22728" s="17">
        <v>4.16887E7</v>
      </c>
      <c r="H22728" s="17">
        <v>4.16887E7</v>
      </c>
    </row>
    <row r="22729">
      <c r="A22729" s="7" t="s">
        <v>44109</v>
      </c>
      <c r="B22729" s="17" t="s">
        <v>44110</v>
      </c>
      <c r="C22729" s="17">
        <v>45.0</v>
      </c>
      <c r="D22729" s="17">
        <v>3.062370396E7</v>
      </c>
      <c r="E22729" s="17">
        <v>5061980.0</v>
      </c>
      <c r="F22729" s="17">
        <v>8169140.0</v>
      </c>
      <c r="G22729" s="17">
        <v>2.3962471E7</v>
      </c>
      <c r="H22729" s="17">
        <v>1.20610507E8</v>
      </c>
    </row>
    <row r="22730">
      <c r="A22730" s="7" t="s">
        <v>44109</v>
      </c>
      <c r="B22730" s="17" t="s">
        <v>44110</v>
      </c>
      <c r="C22730" s="17">
        <v>45.0</v>
      </c>
      <c r="D22730" s="17">
        <v>3.062370396E7</v>
      </c>
      <c r="E22730" s="17">
        <v>5061980.0</v>
      </c>
      <c r="F22730" s="17">
        <v>8169140.0</v>
      </c>
      <c r="G22730" s="17">
        <v>2.3962471E7</v>
      </c>
      <c r="H22730" s="17">
        <v>1.20610507E8</v>
      </c>
    </row>
    <row r="22731">
      <c r="A22731" s="7" t="s">
        <v>44111</v>
      </c>
      <c r="B22731" s="17" t="s">
        <v>44112</v>
      </c>
      <c r="C22731" s="17">
        <v>9.0</v>
      </c>
      <c r="D22731" s="17">
        <v>2.513409078E7</v>
      </c>
      <c r="E22731" s="17">
        <v>1.0887E7</v>
      </c>
      <c r="F22731" s="17">
        <v>1.2690916E7</v>
      </c>
      <c r="G22731" s="17">
        <v>1.9622126E7</v>
      </c>
      <c r="H22731" s="17">
        <v>1.097203E8</v>
      </c>
    </row>
    <row r="22732">
      <c r="A22732" s="7" t="s">
        <v>44111</v>
      </c>
      <c r="B22732" s="17" t="s">
        <v>44112</v>
      </c>
      <c r="C22732" s="17">
        <v>9.0</v>
      </c>
      <c r="D22732" s="17">
        <v>2.513409078E7</v>
      </c>
      <c r="E22732" s="17">
        <v>1.0887E7</v>
      </c>
      <c r="F22732" s="17">
        <v>1.2690916E7</v>
      </c>
      <c r="G22732" s="17">
        <v>1.9622126E7</v>
      </c>
      <c r="H22732" s="17">
        <v>1.097203E8</v>
      </c>
    </row>
    <row r="22733">
      <c r="A22733" s="7" t="s">
        <v>44113</v>
      </c>
      <c r="B22733" s="17" t="s">
        <v>44114</v>
      </c>
      <c r="C22733" s="17">
        <v>2.0</v>
      </c>
      <c r="D22733" s="17">
        <v>1.0967625E8</v>
      </c>
      <c r="E22733" s="17">
        <v>3.7105141E7</v>
      </c>
      <c r="F22733" s="17">
        <v>3.7105141E7</v>
      </c>
      <c r="G22733" s="17">
        <v>1.82247359E8</v>
      </c>
      <c r="H22733" s="17">
        <v>1.82247359E8</v>
      </c>
    </row>
    <row r="22734">
      <c r="A22734" s="7" t="s">
        <v>44113</v>
      </c>
      <c r="B22734" s="17" t="s">
        <v>44114</v>
      </c>
      <c r="C22734" s="17">
        <v>2.0</v>
      </c>
      <c r="D22734" s="17">
        <v>1.0967625E8</v>
      </c>
      <c r="E22734" s="17">
        <v>3.7105141E7</v>
      </c>
      <c r="F22734" s="17">
        <v>3.7105141E7</v>
      </c>
      <c r="G22734" s="17">
        <v>1.82247359E8</v>
      </c>
      <c r="H22734" s="17">
        <v>1.82247359E8</v>
      </c>
    </row>
    <row r="22735">
      <c r="A22735" s="7" t="s">
        <v>44115</v>
      </c>
      <c r="B22735" s="17" t="s">
        <v>44116</v>
      </c>
      <c r="C22735" s="17">
        <v>16.0</v>
      </c>
      <c r="D22735" s="17">
        <v>3.633415169E7</v>
      </c>
      <c r="E22735" s="17">
        <v>6866790.0</v>
      </c>
      <c r="F22735" s="17">
        <v>1.5153934E7</v>
      </c>
      <c r="G22735" s="17">
        <v>1.851666E7</v>
      </c>
      <c r="H22735" s="17">
        <v>1.55187517E8</v>
      </c>
    </row>
    <row r="22736">
      <c r="A22736" s="7" t="s">
        <v>44115</v>
      </c>
      <c r="B22736" s="17" t="s">
        <v>44116</v>
      </c>
      <c r="C22736" s="17">
        <v>16.0</v>
      </c>
      <c r="D22736" s="17">
        <v>3.633415169E7</v>
      </c>
      <c r="E22736" s="17">
        <v>6866790.0</v>
      </c>
      <c r="F22736" s="17">
        <v>1.5153934E7</v>
      </c>
      <c r="G22736" s="17">
        <v>1.851666E7</v>
      </c>
      <c r="H22736" s="17">
        <v>1.55187517E8</v>
      </c>
    </row>
    <row r="22737">
      <c r="A22737" s="7" t="s">
        <v>44117</v>
      </c>
      <c r="B22737" s="17" t="s">
        <v>44118</v>
      </c>
      <c r="C22737" s="17">
        <v>7.0</v>
      </c>
      <c r="D22737" s="17">
        <v>1.0959734E7</v>
      </c>
      <c r="E22737" s="17">
        <v>3072955.0</v>
      </c>
      <c r="F22737" s="17">
        <v>9177133.0</v>
      </c>
      <c r="G22737" s="17">
        <v>1.7998392E7</v>
      </c>
      <c r="H22737" s="17">
        <v>3.0058E7</v>
      </c>
    </row>
    <row r="22738">
      <c r="A22738" s="7" t="s">
        <v>44117</v>
      </c>
      <c r="B22738" s="17" t="s">
        <v>44118</v>
      </c>
      <c r="C22738" s="17">
        <v>7.0</v>
      </c>
      <c r="D22738" s="17">
        <v>1.0959734E7</v>
      </c>
      <c r="E22738" s="17">
        <v>3072955.0</v>
      </c>
      <c r="F22738" s="17">
        <v>9177133.0</v>
      </c>
      <c r="G22738" s="17">
        <v>1.7998392E7</v>
      </c>
      <c r="H22738" s="17">
        <v>3.0058E7</v>
      </c>
    </row>
    <row r="22739">
      <c r="A22739" s="7" t="s">
        <v>44119</v>
      </c>
      <c r="B22739" s="17" t="s">
        <v>44120</v>
      </c>
      <c r="C22739" s="17">
        <v>39.0</v>
      </c>
      <c r="D22739" s="17">
        <v>2.541032733E7</v>
      </c>
      <c r="E22739" s="17">
        <v>6365682.0</v>
      </c>
      <c r="F22739" s="17">
        <v>1.1626563E7</v>
      </c>
      <c r="G22739" s="17">
        <v>3.717615E7</v>
      </c>
      <c r="H22739" s="17">
        <v>6.5054146E7</v>
      </c>
    </row>
    <row r="22740">
      <c r="A22740" s="7" t="s">
        <v>44119</v>
      </c>
      <c r="B22740" s="17" t="s">
        <v>44120</v>
      </c>
      <c r="C22740" s="17">
        <v>39.0</v>
      </c>
      <c r="D22740" s="17">
        <v>2.541032733E7</v>
      </c>
      <c r="E22740" s="17">
        <v>6365682.0</v>
      </c>
      <c r="F22740" s="17">
        <v>1.1626563E7</v>
      </c>
      <c r="G22740" s="17">
        <v>3.717615E7</v>
      </c>
      <c r="H22740" s="17">
        <v>6.5054146E7</v>
      </c>
    </row>
    <row r="22741">
      <c r="A22741" s="7" t="s">
        <v>44121</v>
      </c>
      <c r="B22741" s="17" t="s">
        <v>44122</v>
      </c>
      <c r="C22741" s="17">
        <v>32.0</v>
      </c>
      <c r="D22741" s="17">
        <v>2.566007472E7</v>
      </c>
      <c r="E22741" s="17">
        <v>4376900.0</v>
      </c>
      <c r="F22741" s="17">
        <v>1.3584381E7</v>
      </c>
      <c r="G22741" s="17">
        <v>2.6186312E7</v>
      </c>
      <c r="H22741" s="17">
        <v>5.9948972E7</v>
      </c>
    </row>
    <row r="22742">
      <c r="A22742" s="7" t="s">
        <v>44121</v>
      </c>
      <c r="B22742" s="17" t="s">
        <v>44122</v>
      </c>
      <c r="C22742" s="17">
        <v>32.0</v>
      </c>
      <c r="D22742" s="17">
        <v>2.566007472E7</v>
      </c>
      <c r="E22742" s="17">
        <v>4376900.0</v>
      </c>
      <c r="F22742" s="17">
        <v>1.3584381E7</v>
      </c>
      <c r="G22742" s="17">
        <v>2.6186312E7</v>
      </c>
      <c r="H22742" s="17">
        <v>5.9948972E7</v>
      </c>
    </row>
    <row r="22743">
      <c r="A22743" s="7" t="s">
        <v>44123</v>
      </c>
      <c r="B22743" s="17" t="s">
        <v>44124</v>
      </c>
      <c r="C22743" s="17">
        <v>1.0</v>
      </c>
      <c r="D22743" s="17">
        <v>2.6586238E7</v>
      </c>
      <c r="E22743" s="17">
        <v>2.6586238E7</v>
      </c>
      <c r="F22743" s="17">
        <v>2.6586238E7</v>
      </c>
      <c r="G22743" s="17">
        <v>2.6586238E7</v>
      </c>
      <c r="H22743" s="17">
        <v>2.6586238E7</v>
      </c>
    </row>
    <row r="22744">
      <c r="A22744" s="7" t="s">
        <v>44123</v>
      </c>
      <c r="B22744" s="17" t="s">
        <v>44124</v>
      </c>
      <c r="C22744" s="17">
        <v>1.0</v>
      </c>
      <c r="D22744" s="17">
        <v>2.6586238E7</v>
      </c>
      <c r="E22744" s="17">
        <v>2.6586238E7</v>
      </c>
      <c r="F22744" s="17">
        <v>2.6586238E7</v>
      </c>
      <c r="G22744" s="17">
        <v>2.6586238E7</v>
      </c>
      <c r="H22744" s="17">
        <v>2.6586238E7</v>
      </c>
    </row>
    <row r="22745">
      <c r="A22745" s="7" t="s">
        <v>44125</v>
      </c>
      <c r="B22745" s="17" t="s">
        <v>44126</v>
      </c>
      <c r="C22745" s="17">
        <v>1.0</v>
      </c>
      <c r="D22745" s="17">
        <v>9359670.0</v>
      </c>
      <c r="E22745" s="17">
        <v>9359670.0</v>
      </c>
      <c r="F22745" s="17">
        <v>9359670.0</v>
      </c>
      <c r="G22745" s="17">
        <v>9359670.0</v>
      </c>
      <c r="H22745" s="17">
        <v>9359670.0</v>
      </c>
    </row>
    <row r="22746">
      <c r="A22746" s="7" t="s">
        <v>44125</v>
      </c>
      <c r="B22746" s="17" t="s">
        <v>44126</v>
      </c>
      <c r="C22746" s="17">
        <v>1.0</v>
      </c>
      <c r="D22746" s="17">
        <v>9359670.0</v>
      </c>
      <c r="E22746" s="17">
        <v>9359670.0</v>
      </c>
      <c r="F22746" s="17">
        <v>9359670.0</v>
      </c>
      <c r="G22746" s="17">
        <v>9359670.0</v>
      </c>
      <c r="H22746" s="17">
        <v>9359670.0</v>
      </c>
    </row>
    <row r="22747">
      <c r="A22747" s="7" t="s">
        <v>44127</v>
      </c>
      <c r="B22747" s="17" t="s">
        <v>44128</v>
      </c>
      <c r="C22747" s="17">
        <v>1.0</v>
      </c>
      <c r="D22747" s="17">
        <v>1393669.0</v>
      </c>
      <c r="E22747" s="17">
        <v>1393669.0</v>
      </c>
      <c r="F22747" s="17">
        <v>1393669.0</v>
      </c>
      <c r="G22747" s="17">
        <v>1393669.0</v>
      </c>
      <c r="H22747" s="17">
        <v>1393669.0</v>
      </c>
    </row>
    <row r="22748">
      <c r="A22748" s="7" t="s">
        <v>44127</v>
      </c>
      <c r="B22748" s="17" t="s">
        <v>44128</v>
      </c>
      <c r="C22748" s="17">
        <v>1.0</v>
      </c>
      <c r="D22748" s="17">
        <v>1393669.0</v>
      </c>
      <c r="E22748" s="17">
        <v>1393669.0</v>
      </c>
      <c r="F22748" s="17">
        <v>1393669.0</v>
      </c>
      <c r="G22748" s="17">
        <v>1393669.0</v>
      </c>
      <c r="H22748" s="17">
        <v>1393669.0</v>
      </c>
    </row>
    <row r="22749">
      <c r="A22749" s="7" t="s">
        <v>44129</v>
      </c>
      <c r="B22749" s="17" t="s">
        <v>44130</v>
      </c>
      <c r="C22749" s="17">
        <v>1.0</v>
      </c>
      <c r="D22749" s="17">
        <v>1.2531138E7</v>
      </c>
      <c r="E22749" s="17">
        <v>1.2531138E7</v>
      </c>
      <c r="F22749" s="17">
        <v>1.2531138E7</v>
      </c>
      <c r="G22749" s="17">
        <v>1.2531138E7</v>
      </c>
      <c r="H22749" s="17">
        <v>1.2531138E7</v>
      </c>
    </row>
    <row r="22750">
      <c r="A22750" s="7" t="s">
        <v>44129</v>
      </c>
      <c r="B22750" s="17" t="s">
        <v>44130</v>
      </c>
      <c r="C22750" s="17">
        <v>1.0</v>
      </c>
      <c r="D22750" s="17">
        <v>1.2531138E7</v>
      </c>
      <c r="E22750" s="17">
        <v>1.2531138E7</v>
      </c>
      <c r="F22750" s="17">
        <v>1.2531138E7</v>
      </c>
      <c r="G22750" s="17">
        <v>1.2531138E7</v>
      </c>
      <c r="H22750" s="17">
        <v>1.2531138E7</v>
      </c>
    </row>
    <row r="22751">
      <c r="A22751" s="7" t="s">
        <v>44131</v>
      </c>
      <c r="B22751" s="17" t="s">
        <v>44132</v>
      </c>
      <c r="C22751" s="17">
        <v>1.0</v>
      </c>
      <c r="D22751" s="17">
        <v>881031.0</v>
      </c>
      <c r="E22751" s="17">
        <v>881031.0</v>
      </c>
      <c r="F22751" s="17">
        <v>881031.0</v>
      </c>
      <c r="G22751" s="17">
        <v>881031.0</v>
      </c>
      <c r="H22751" s="17">
        <v>881031.0</v>
      </c>
    </row>
    <row r="22752">
      <c r="A22752" s="7" t="s">
        <v>44131</v>
      </c>
      <c r="B22752" s="17" t="s">
        <v>44132</v>
      </c>
      <c r="C22752" s="17">
        <v>1.0</v>
      </c>
      <c r="D22752" s="17">
        <v>881031.0</v>
      </c>
      <c r="E22752" s="17">
        <v>881031.0</v>
      </c>
      <c r="F22752" s="17">
        <v>881031.0</v>
      </c>
      <c r="G22752" s="17">
        <v>881031.0</v>
      </c>
      <c r="H22752" s="17">
        <v>881031.0</v>
      </c>
    </row>
    <row r="22753">
      <c r="A22753" s="7" t="s">
        <v>44133</v>
      </c>
      <c r="B22753" s="17" t="s">
        <v>44134</v>
      </c>
      <c r="C22753" s="17">
        <v>2.0</v>
      </c>
      <c r="D22753" s="17">
        <v>2.0431E7</v>
      </c>
      <c r="E22753" s="17">
        <v>6845650.0</v>
      </c>
      <c r="F22753" s="17">
        <v>6845650.0</v>
      </c>
      <c r="G22753" s="17">
        <v>3.401635E7</v>
      </c>
      <c r="H22753" s="17">
        <v>3.401635E7</v>
      </c>
    </row>
    <row r="22754">
      <c r="A22754" s="7" t="s">
        <v>44133</v>
      </c>
      <c r="B22754" s="17" t="s">
        <v>44134</v>
      </c>
      <c r="C22754" s="17">
        <v>2.0</v>
      </c>
      <c r="D22754" s="17">
        <v>2.0431E7</v>
      </c>
      <c r="E22754" s="17">
        <v>6845650.0</v>
      </c>
      <c r="F22754" s="17">
        <v>6845650.0</v>
      </c>
      <c r="G22754" s="17">
        <v>3.401635E7</v>
      </c>
      <c r="H22754" s="17">
        <v>3.401635E7</v>
      </c>
    </row>
    <row r="22755">
      <c r="A22755" s="7" t="s">
        <v>44135</v>
      </c>
      <c r="B22755" s="17" t="s">
        <v>44136</v>
      </c>
      <c r="C22755" s="17">
        <v>4.0</v>
      </c>
      <c r="D22755" s="17">
        <v>1.622789725E7</v>
      </c>
      <c r="E22755" s="17">
        <v>7153874.0</v>
      </c>
      <c r="F22755" s="17">
        <v>7393457.0</v>
      </c>
      <c r="G22755" s="17">
        <v>1.2521543E7</v>
      </c>
      <c r="H22755" s="17">
        <v>3.7842715E7</v>
      </c>
    </row>
    <row r="22756">
      <c r="A22756" s="7" t="s">
        <v>44135</v>
      </c>
      <c r="B22756" s="17" t="s">
        <v>44136</v>
      </c>
      <c r="C22756" s="17">
        <v>4.0</v>
      </c>
      <c r="D22756" s="17">
        <v>1.622789725E7</v>
      </c>
      <c r="E22756" s="17">
        <v>7153874.0</v>
      </c>
      <c r="F22756" s="17">
        <v>7393457.0</v>
      </c>
      <c r="G22756" s="17">
        <v>1.2521543E7</v>
      </c>
      <c r="H22756" s="17">
        <v>3.7842715E7</v>
      </c>
    </row>
    <row r="22757">
      <c r="A22757" s="7" t="s">
        <v>44137</v>
      </c>
      <c r="B22757" s="17" t="s">
        <v>44138</v>
      </c>
      <c r="C22757" s="17">
        <v>1.0</v>
      </c>
      <c r="D22757" s="17">
        <v>2.4660755E7</v>
      </c>
      <c r="E22757" s="17">
        <v>2.4660755E7</v>
      </c>
      <c r="F22757" s="17">
        <v>2.4660755E7</v>
      </c>
      <c r="G22757" s="17">
        <v>2.4660755E7</v>
      </c>
      <c r="H22757" s="17">
        <v>2.4660755E7</v>
      </c>
    </row>
    <row r="22758">
      <c r="A22758" s="7" t="s">
        <v>44137</v>
      </c>
      <c r="B22758" s="17" t="s">
        <v>44138</v>
      </c>
      <c r="C22758" s="17">
        <v>1.0</v>
      </c>
      <c r="D22758" s="17">
        <v>2.4660755E7</v>
      </c>
      <c r="E22758" s="17">
        <v>2.4660755E7</v>
      </c>
      <c r="F22758" s="17">
        <v>2.4660755E7</v>
      </c>
      <c r="G22758" s="17">
        <v>2.4660755E7</v>
      </c>
      <c r="H22758" s="17">
        <v>2.4660755E7</v>
      </c>
    </row>
    <row r="22759">
      <c r="A22759" s="7" t="s">
        <v>44139</v>
      </c>
      <c r="B22759" s="17" t="s">
        <v>44140</v>
      </c>
      <c r="C22759" s="17">
        <v>16.0</v>
      </c>
      <c r="D22759" s="17">
        <v>2.214654263E7</v>
      </c>
      <c r="E22759" s="17">
        <v>3285316.0</v>
      </c>
      <c r="F22759" s="17">
        <v>9147892.0</v>
      </c>
      <c r="G22759" s="17">
        <v>1.7308696E7</v>
      </c>
      <c r="H22759" s="17">
        <v>6.5659714E7</v>
      </c>
    </row>
    <row r="22760">
      <c r="A22760" s="7" t="s">
        <v>44139</v>
      </c>
      <c r="B22760" s="17" t="s">
        <v>44140</v>
      </c>
      <c r="C22760" s="17">
        <v>16.0</v>
      </c>
      <c r="D22760" s="17">
        <v>2.214654263E7</v>
      </c>
      <c r="E22760" s="17">
        <v>3285316.0</v>
      </c>
      <c r="F22760" s="17">
        <v>9147892.0</v>
      </c>
      <c r="G22760" s="17">
        <v>1.7308696E7</v>
      </c>
      <c r="H22760" s="17">
        <v>6.5659714E7</v>
      </c>
    </row>
    <row r="22761">
      <c r="A22761" s="7" t="s">
        <v>44141</v>
      </c>
      <c r="B22761" s="17" t="s">
        <v>44142</v>
      </c>
      <c r="C22761" s="17">
        <v>2.0</v>
      </c>
      <c r="D22761" s="17">
        <v>1.57072665E7</v>
      </c>
      <c r="E22761" s="17">
        <v>1.0864381E7</v>
      </c>
      <c r="F22761" s="17">
        <v>1.0864381E7</v>
      </c>
      <c r="G22761" s="17">
        <v>2.0550152E7</v>
      </c>
      <c r="H22761" s="17">
        <v>2.0550152E7</v>
      </c>
    </row>
    <row r="22762">
      <c r="A22762" s="7" t="s">
        <v>44141</v>
      </c>
      <c r="B22762" s="17" t="s">
        <v>44142</v>
      </c>
      <c r="C22762" s="17">
        <v>2.0</v>
      </c>
      <c r="D22762" s="17">
        <v>1.57072665E7</v>
      </c>
      <c r="E22762" s="17">
        <v>1.0864381E7</v>
      </c>
      <c r="F22762" s="17">
        <v>1.0864381E7</v>
      </c>
      <c r="G22762" s="17">
        <v>2.0550152E7</v>
      </c>
      <c r="H22762" s="17">
        <v>2.0550152E7</v>
      </c>
    </row>
    <row r="22763">
      <c r="A22763" s="7" t="s">
        <v>44143</v>
      </c>
      <c r="B22763" s="17" t="s">
        <v>44144</v>
      </c>
      <c r="C22763" s="17">
        <v>1.0</v>
      </c>
      <c r="D22763" s="17">
        <v>2.2844276E7</v>
      </c>
      <c r="E22763" s="17">
        <v>2.2844276E7</v>
      </c>
      <c r="F22763" s="17">
        <v>2.2844276E7</v>
      </c>
      <c r="G22763" s="17">
        <v>2.2844276E7</v>
      </c>
      <c r="H22763" s="17">
        <v>2.2844276E7</v>
      </c>
    </row>
    <row r="22764">
      <c r="A22764" s="7" t="s">
        <v>44143</v>
      </c>
      <c r="B22764" s="17" t="s">
        <v>44144</v>
      </c>
      <c r="C22764" s="17">
        <v>1.0</v>
      </c>
      <c r="D22764" s="17">
        <v>2.2844276E7</v>
      </c>
      <c r="E22764" s="17">
        <v>2.2844276E7</v>
      </c>
      <c r="F22764" s="17">
        <v>2.2844276E7</v>
      </c>
      <c r="G22764" s="17">
        <v>2.2844276E7</v>
      </c>
      <c r="H22764" s="17">
        <v>2.2844276E7</v>
      </c>
    </row>
    <row r="22765">
      <c r="A22765" s="7" t="s">
        <v>44145</v>
      </c>
      <c r="B22765" s="17" t="s">
        <v>44146</v>
      </c>
      <c r="C22765" s="17">
        <v>2.0</v>
      </c>
      <c r="D22765" s="17">
        <v>1.30330135E7</v>
      </c>
      <c r="E22765" s="17">
        <v>1.1378962E7</v>
      </c>
      <c r="F22765" s="17">
        <v>1.1378962E7</v>
      </c>
      <c r="G22765" s="17">
        <v>1.4687065E7</v>
      </c>
      <c r="H22765" s="17">
        <v>1.4687065E7</v>
      </c>
    </row>
    <row r="22766">
      <c r="A22766" s="7" t="s">
        <v>44145</v>
      </c>
      <c r="B22766" s="17" t="s">
        <v>44146</v>
      </c>
      <c r="C22766" s="17">
        <v>2.0</v>
      </c>
      <c r="D22766" s="17">
        <v>1.30330135E7</v>
      </c>
      <c r="E22766" s="17">
        <v>1.1378962E7</v>
      </c>
      <c r="F22766" s="17">
        <v>1.1378962E7</v>
      </c>
      <c r="G22766" s="17">
        <v>1.4687065E7</v>
      </c>
      <c r="H22766" s="17">
        <v>1.4687065E7</v>
      </c>
    </row>
    <row r="22767">
      <c r="A22767" s="7" t="s">
        <v>44147</v>
      </c>
      <c r="B22767" s="17" t="s">
        <v>44148</v>
      </c>
      <c r="C22767" s="17">
        <v>12.0</v>
      </c>
      <c r="D22767" s="17">
        <v>1.64673705E7</v>
      </c>
      <c r="E22767" s="17">
        <v>3687418.0</v>
      </c>
      <c r="F22767" s="17">
        <v>8110000.0</v>
      </c>
      <c r="G22767" s="17">
        <v>1.638567E7</v>
      </c>
      <c r="H22767" s="17">
        <v>4.2519717E7</v>
      </c>
    </row>
    <row r="22768">
      <c r="A22768" s="7" t="s">
        <v>44147</v>
      </c>
      <c r="B22768" s="17" t="s">
        <v>44148</v>
      </c>
      <c r="C22768" s="17">
        <v>12.0</v>
      </c>
      <c r="D22768" s="17">
        <v>1.64673705E7</v>
      </c>
      <c r="E22768" s="17">
        <v>3687418.0</v>
      </c>
      <c r="F22768" s="17">
        <v>8110000.0</v>
      </c>
      <c r="G22768" s="17">
        <v>1.638567E7</v>
      </c>
      <c r="H22768" s="17">
        <v>4.2519717E7</v>
      </c>
    </row>
    <row r="22769">
      <c r="A22769" s="7" t="s">
        <v>44149</v>
      </c>
      <c r="B22769" s="17" t="s">
        <v>44150</v>
      </c>
      <c r="C22769" s="17">
        <v>13.0</v>
      </c>
      <c r="D22769" s="17">
        <v>6852789.538</v>
      </c>
      <c r="E22769" s="17">
        <v>4970800.0</v>
      </c>
      <c r="F22769" s="17">
        <v>6329413.0</v>
      </c>
      <c r="G22769" s="17">
        <v>7517464.0</v>
      </c>
      <c r="H22769" s="17">
        <v>1.134489E7</v>
      </c>
    </row>
    <row r="22770">
      <c r="A22770" s="7" t="s">
        <v>44149</v>
      </c>
      <c r="B22770" s="17" t="s">
        <v>44150</v>
      </c>
      <c r="C22770" s="17">
        <v>13.0</v>
      </c>
      <c r="D22770" s="17">
        <v>6852789.538</v>
      </c>
      <c r="E22770" s="17">
        <v>4970800.0</v>
      </c>
      <c r="F22770" s="17">
        <v>6329413.0</v>
      </c>
      <c r="G22770" s="17">
        <v>7517464.0</v>
      </c>
      <c r="H22770" s="17">
        <v>1.134489E7</v>
      </c>
    </row>
    <row r="22771">
      <c r="A22771" s="7" t="s">
        <v>44151</v>
      </c>
      <c r="B22771" s="17" t="s">
        <v>44152</v>
      </c>
      <c r="C22771" s="17">
        <v>1.0</v>
      </c>
      <c r="D22771" s="17">
        <v>1.5361852E7</v>
      </c>
      <c r="E22771" s="17">
        <v>1.5361852E7</v>
      </c>
      <c r="F22771" s="17">
        <v>1.5361852E7</v>
      </c>
      <c r="G22771" s="17">
        <v>1.5361852E7</v>
      </c>
      <c r="H22771" s="17">
        <v>1.5361852E7</v>
      </c>
    </row>
    <row r="22772">
      <c r="A22772" s="7" t="s">
        <v>44151</v>
      </c>
      <c r="B22772" s="17" t="s">
        <v>44152</v>
      </c>
      <c r="C22772" s="17">
        <v>1.0</v>
      </c>
      <c r="D22772" s="17">
        <v>1.5361852E7</v>
      </c>
      <c r="E22772" s="17">
        <v>1.5361852E7</v>
      </c>
      <c r="F22772" s="17">
        <v>1.5361852E7</v>
      </c>
      <c r="G22772" s="17">
        <v>1.5361852E7</v>
      </c>
      <c r="H22772" s="17">
        <v>1.5361852E7</v>
      </c>
    </row>
    <row r="22773">
      <c r="A22773" s="7" t="s">
        <v>44153</v>
      </c>
      <c r="B22773" s="17" t="s">
        <v>44154</v>
      </c>
      <c r="C22773" s="17">
        <v>2.0</v>
      </c>
      <c r="D22773" s="17">
        <v>1.21549455E7</v>
      </c>
      <c r="E22773" s="17">
        <v>1.1949621E7</v>
      </c>
      <c r="F22773" s="17">
        <v>1.1949621E7</v>
      </c>
      <c r="G22773" s="17">
        <v>1.236027E7</v>
      </c>
      <c r="H22773" s="17">
        <v>1.236027E7</v>
      </c>
    </row>
    <row r="22774">
      <c r="A22774" s="7" t="s">
        <v>44153</v>
      </c>
      <c r="B22774" s="17" t="s">
        <v>44154</v>
      </c>
      <c r="C22774" s="17">
        <v>2.0</v>
      </c>
      <c r="D22774" s="17">
        <v>1.21549455E7</v>
      </c>
      <c r="E22774" s="17">
        <v>1.1949621E7</v>
      </c>
      <c r="F22774" s="17">
        <v>1.1949621E7</v>
      </c>
      <c r="G22774" s="17">
        <v>1.236027E7</v>
      </c>
      <c r="H22774" s="17">
        <v>1.236027E7</v>
      </c>
    </row>
    <row r="22775">
      <c r="A22775" s="7" t="s">
        <v>44155</v>
      </c>
      <c r="B22775" s="17" t="s">
        <v>44156</v>
      </c>
      <c r="C22775" s="17">
        <v>1.0</v>
      </c>
      <c r="D22775" s="17">
        <v>6.0408294E7</v>
      </c>
      <c r="E22775" s="17">
        <v>6.0408294E7</v>
      </c>
      <c r="F22775" s="17">
        <v>6.0408294E7</v>
      </c>
      <c r="G22775" s="17">
        <v>6.0408294E7</v>
      </c>
      <c r="H22775" s="17">
        <v>6.0408294E7</v>
      </c>
    </row>
    <row r="22776">
      <c r="A22776" s="7" t="s">
        <v>44155</v>
      </c>
      <c r="B22776" s="17" t="s">
        <v>44156</v>
      </c>
      <c r="C22776" s="17">
        <v>1.0</v>
      </c>
      <c r="D22776" s="17">
        <v>6.0408294E7</v>
      </c>
      <c r="E22776" s="17">
        <v>6.0408294E7</v>
      </c>
      <c r="F22776" s="17">
        <v>6.0408294E7</v>
      </c>
      <c r="G22776" s="17">
        <v>6.0408294E7</v>
      </c>
      <c r="H22776" s="17">
        <v>6.0408294E7</v>
      </c>
    </row>
    <row r="22777">
      <c r="A22777" s="7" t="s">
        <v>44157</v>
      </c>
      <c r="B22777" s="17" t="s">
        <v>44158</v>
      </c>
      <c r="C22777" s="17">
        <v>1.0</v>
      </c>
      <c r="D22777" s="17">
        <v>2.84883319E8</v>
      </c>
      <c r="E22777" s="17">
        <v>2.84883319E8</v>
      </c>
      <c r="F22777" s="17">
        <v>2.84883319E8</v>
      </c>
      <c r="G22777" s="17">
        <v>2.84883319E8</v>
      </c>
      <c r="H22777" s="17">
        <v>2.84883319E8</v>
      </c>
    </row>
    <row r="22778">
      <c r="A22778" s="7" t="s">
        <v>44157</v>
      </c>
      <c r="B22778" s="17" t="s">
        <v>44158</v>
      </c>
      <c r="C22778" s="17">
        <v>1.0</v>
      </c>
      <c r="D22778" s="17">
        <v>2.84883319E8</v>
      </c>
      <c r="E22778" s="17">
        <v>2.84883319E8</v>
      </c>
      <c r="F22778" s="17">
        <v>2.84883319E8</v>
      </c>
      <c r="G22778" s="17">
        <v>2.84883319E8</v>
      </c>
      <c r="H22778" s="17">
        <v>2.84883319E8</v>
      </c>
    </row>
    <row r="22779">
      <c r="A22779" s="7" t="s">
        <v>44159</v>
      </c>
      <c r="B22779" s="17" t="s">
        <v>44160</v>
      </c>
      <c r="C22779" s="17">
        <v>1.0</v>
      </c>
      <c r="D22779" s="17">
        <v>5.8866667E7</v>
      </c>
      <c r="E22779" s="17">
        <v>5.8866667E7</v>
      </c>
      <c r="F22779" s="17">
        <v>5.8866667E7</v>
      </c>
      <c r="G22779" s="17">
        <v>5.8866667E7</v>
      </c>
      <c r="H22779" s="17">
        <v>5.8866667E7</v>
      </c>
    </row>
    <row r="22780">
      <c r="A22780" s="7" t="s">
        <v>44159</v>
      </c>
      <c r="B22780" s="17" t="s">
        <v>44160</v>
      </c>
      <c r="C22780" s="17">
        <v>1.0</v>
      </c>
      <c r="D22780" s="17">
        <v>5.8866667E7</v>
      </c>
      <c r="E22780" s="17">
        <v>5.8866667E7</v>
      </c>
      <c r="F22780" s="17">
        <v>5.8866667E7</v>
      </c>
      <c r="G22780" s="17">
        <v>5.8866667E7</v>
      </c>
      <c r="H22780" s="17">
        <v>5.8866667E7</v>
      </c>
    </row>
    <row r="22781">
      <c r="A22781" s="7" t="s">
        <v>44161</v>
      </c>
      <c r="B22781" s="17" t="s">
        <v>44162</v>
      </c>
      <c r="C22781" s="17">
        <v>2.0</v>
      </c>
      <c r="D22781" s="17">
        <v>7913080.0</v>
      </c>
      <c r="E22781" s="17">
        <v>5193486.0</v>
      </c>
      <c r="F22781" s="17">
        <v>5193486.0</v>
      </c>
      <c r="G22781" s="17">
        <v>1.0632674E7</v>
      </c>
      <c r="H22781" s="17">
        <v>1.0632674E7</v>
      </c>
    </row>
    <row r="22782">
      <c r="A22782" s="7" t="s">
        <v>44161</v>
      </c>
      <c r="B22782" s="17" t="s">
        <v>44162</v>
      </c>
      <c r="C22782" s="17">
        <v>2.0</v>
      </c>
      <c r="D22782" s="17">
        <v>7913080.0</v>
      </c>
      <c r="E22782" s="17">
        <v>5193486.0</v>
      </c>
      <c r="F22782" s="17">
        <v>5193486.0</v>
      </c>
      <c r="G22782" s="17">
        <v>1.0632674E7</v>
      </c>
      <c r="H22782" s="17">
        <v>1.0632674E7</v>
      </c>
    </row>
    <row r="22783">
      <c r="A22783" s="7" t="s">
        <v>44163</v>
      </c>
      <c r="B22783" s="17" t="s">
        <v>44164</v>
      </c>
      <c r="C22783" s="17">
        <v>2.0</v>
      </c>
      <c r="D22783" s="17">
        <v>1.06056265E7</v>
      </c>
      <c r="E22783" s="17">
        <v>1598686.0</v>
      </c>
      <c r="F22783" s="17">
        <v>1598686.0</v>
      </c>
      <c r="G22783" s="17">
        <v>1.9612567E7</v>
      </c>
      <c r="H22783" s="17">
        <v>1.9612567E7</v>
      </c>
    </row>
    <row r="22784">
      <c r="A22784" s="7" t="s">
        <v>44163</v>
      </c>
      <c r="B22784" s="17" t="s">
        <v>44164</v>
      </c>
      <c r="C22784" s="17">
        <v>2.0</v>
      </c>
      <c r="D22784" s="17">
        <v>1.06056265E7</v>
      </c>
      <c r="E22784" s="17">
        <v>1598686.0</v>
      </c>
      <c r="F22784" s="17">
        <v>1598686.0</v>
      </c>
      <c r="G22784" s="17">
        <v>1.9612567E7</v>
      </c>
      <c r="H22784" s="17">
        <v>1.9612567E7</v>
      </c>
    </row>
    <row r="22785">
      <c r="A22785" s="7" t="s">
        <v>44165</v>
      </c>
      <c r="B22785" s="17" t="s">
        <v>44166</v>
      </c>
      <c r="C22785" s="17">
        <v>3.0</v>
      </c>
      <c r="D22785" s="17">
        <v>4.700631567E7</v>
      </c>
      <c r="E22785" s="17">
        <v>2555730.0</v>
      </c>
      <c r="F22785" s="17">
        <v>1.0414437E7</v>
      </c>
      <c r="G22785" s="17">
        <v>1.2804878E8</v>
      </c>
      <c r="H22785" s="17">
        <v>1.2804878E8</v>
      </c>
    </row>
    <row r="22786">
      <c r="A22786" s="7" t="s">
        <v>44165</v>
      </c>
      <c r="B22786" s="17" t="s">
        <v>44166</v>
      </c>
      <c r="C22786" s="17">
        <v>3.0</v>
      </c>
      <c r="D22786" s="17">
        <v>4.700631567E7</v>
      </c>
      <c r="E22786" s="17">
        <v>2555730.0</v>
      </c>
      <c r="F22786" s="17">
        <v>1.0414437E7</v>
      </c>
      <c r="G22786" s="17">
        <v>1.2804878E8</v>
      </c>
      <c r="H22786" s="17">
        <v>1.2804878E8</v>
      </c>
    </row>
    <row r="22787">
      <c r="A22787" s="7" t="s">
        <v>44167</v>
      </c>
      <c r="B22787" s="17" t="s">
        <v>44168</v>
      </c>
      <c r="C22787" s="17">
        <v>2.0</v>
      </c>
      <c r="D22787" s="17">
        <v>7846498.0</v>
      </c>
      <c r="E22787" s="17">
        <v>7789843.0</v>
      </c>
      <c r="F22787" s="17">
        <v>7789843.0</v>
      </c>
      <c r="G22787" s="17">
        <v>7903153.0</v>
      </c>
      <c r="H22787" s="17">
        <v>7903153.0</v>
      </c>
    </row>
    <row r="22788">
      <c r="A22788" s="7" t="s">
        <v>44167</v>
      </c>
      <c r="B22788" s="17" t="s">
        <v>44168</v>
      </c>
      <c r="C22788" s="17">
        <v>2.0</v>
      </c>
      <c r="D22788" s="17">
        <v>7846498.0</v>
      </c>
      <c r="E22788" s="17">
        <v>7789843.0</v>
      </c>
      <c r="F22788" s="17">
        <v>7789843.0</v>
      </c>
      <c r="G22788" s="17">
        <v>7903153.0</v>
      </c>
      <c r="H22788" s="17">
        <v>7903153.0</v>
      </c>
    </row>
    <row r="22789">
      <c r="A22789" s="7" t="s">
        <v>44169</v>
      </c>
      <c r="B22789" s="17" t="s">
        <v>44170</v>
      </c>
      <c r="C22789" s="17">
        <v>25.0</v>
      </c>
      <c r="D22789" s="17">
        <v>5.90092024E7</v>
      </c>
      <c r="E22789" s="17">
        <v>5249613.0</v>
      </c>
      <c r="F22789" s="17">
        <v>1.209503E7</v>
      </c>
      <c r="G22789" s="17">
        <v>2.88479E7</v>
      </c>
      <c r="H22789" s="17">
        <v>8.507982E7</v>
      </c>
    </row>
    <row r="22790">
      <c r="A22790" s="7" t="s">
        <v>44169</v>
      </c>
      <c r="B22790" s="17" t="s">
        <v>44170</v>
      </c>
      <c r="C22790" s="17">
        <v>25.0</v>
      </c>
      <c r="D22790" s="17">
        <v>5.90092024E7</v>
      </c>
      <c r="E22790" s="17">
        <v>5249613.0</v>
      </c>
      <c r="F22790" s="17">
        <v>1.209503E7</v>
      </c>
      <c r="G22790" s="17">
        <v>2.88479E7</v>
      </c>
      <c r="H22790" s="17">
        <v>8.507982E7</v>
      </c>
    </row>
    <row r="22791">
      <c r="A22791" s="7" t="s">
        <v>44171</v>
      </c>
      <c r="B22791" s="17" t="s">
        <v>44172</v>
      </c>
      <c r="C22791" s="17">
        <v>6.0</v>
      </c>
      <c r="D22791" s="17">
        <v>6.02831565E7</v>
      </c>
      <c r="E22791" s="17">
        <v>1.0970137E7</v>
      </c>
      <c r="F22791" s="17">
        <v>7.5143278E7</v>
      </c>
      <c r="G22791" s="17">
        <v>8.808128E7</v>
      </c>
      <c r="H22791" s="17">
        <v>9.5269489E7</v>
      </c>
    </row>
    <row r="22792">
      <c r="A22792" s="7" t="s">
        <v>44171</v>
      </c>
      <c r="B22792" s="17" t="s">
        <v>44172</v>
      </c>
      <c r="C22792" s="17">
        <v>6.0</v>
      </c>
      <c r="D22792" s="17">
        <v>6.02831565E7</v>
      </c>
      <c r="E22792" s="17">
        <v>1.0970137E7</v>
      </c>
      <c r="F22792" s="17">
        <v>7.5143278E7</v>
      </c>
      <c r="G22792" s="17">
        <v>8.808128E7</v>
      </c>
      <c r="H22792" s="17">
        <v>9.5269489E7</v>
      </c>
    </row>
    <row r="22793">
      <c r="A22793" s="7" t="s">
        <v>44173</v>
      </c>
      <c r="B22793" s="17" t="s">
        <v>44174</v>
      </c>
      <c r="C22793" s="17">
        <v>2.0</v>
      </c>
      <c r="D22793" s="17">
        <v>6816598.0</v>
      </c>
      <c r="E22793" s="17">
        <v>5176529.0</v>
      </c>
      <c r="F22793" s="17">
        <v>5176529.0</v>
      </c>
      <c r="G22793" s="17">
        <v>8456667.0</v>
      </c>
      <c r="H22793" s="17">
        <v>8456667.0</v>
      </c>
    </row>
    <row r="22794">
      <c r="A22794" s="7" t="s">
        <v>44173</v>
      </c>
      <c r="B22794" s="17" t="s">
        <v>44174</v>
      </c>
      <c r="C22794" s="17">
        <v>2.0</v>
      </c>
      <c r="D22794" s="17">
        <v>6816598.0</v>
      </c>
      <c r="E22794" s="17">
        <v>5176529.0</v>
      </c>
      <c r="F22794" s="17">
        <v>5176529.0</v>
      </c>
      <c r="G22794" s="17">
        <v>8456667.0</v>
      </c>
      <c r="H22794" s="17">
        <v>8456667.0</v>
      </c>
    </row>
    <row r="22795">
      <c r="A22795" s="7" t="s">
        <v>44175</v>
      </c>
      <c r="B22795" s="17" t="s">
        <v>44176</v>
      </c>
      <c r="C22795" s="17">
        <v>22.0</v>
      </c>
      <c r="D22795" s="17">
        <v>1.974007514E7</v>
      </c>
      <c r="E22795" s="17">
        <v>1.4344555E7</v>
      </c>
      <c r="F22795" s="17">
        <v>1.7450319E7</v>
      </c>
      <c r="G22795" s="17">
        <v>2.0849208E7</v>
      </c>
      <c r="H22795" s="17">
        <v>3.9784032E7</v>
      </c>
    </row>
    <row r="22796">
      <c r="A22796" s="7" t="s">
        <v>44175</v>
      </c>
      <c r="B22796" s="17" t="s">
        <v>44176</v>
      </c>
      <c r="C22796" s="17">
        <v>22.0</v>
      </c>
      <c r="D22796" s="17">
        <v>1.974007514E7</v>
      </c>
      <c r="E22796" s="17">
        <v>1.4344555E7</v>
      </c>
      <c r="F22796" s="17">
        <v>1.7450319E7</v>
      </c>
      <c r="G22796" s="17">
        <v>2.0849208E7</v>
      </c>
      <c r="H22796" s="17">
        <v>3.9784032E7</v>
      </c>
    </row>
    <row r="22797">
      <c r="A22797" s="7" t="s">
        <v>44177</v>
      </c>
      <c r="B22797" s="17" t="s">
        <v>44178</v>
      </c>
      <c r="C22797" s="17">
        <v>2.0</v>
      </c>
      <c r="D22797" s="17">
        <v>4.38023485E7</v>
      </c>
      <c r="E22797" s="17">
        <v>1.595458E7</v>
      </c>
      <c r="F22797" s="17">
        <v>1.595458E7</v>
      </c>
      <c r="G22797" s="17">
        <v>7.1650117E7</v>
      </c>
      <c r="H22797" s="17">
        <v>7.1650117E7</v>
      </c>
    </row>
    <row r="22798">
      <c r="A22798" s="7" t="s">
        <v>44177</v>
      </c>
      <c r="B22798" s="17" t="s">
        <v>44178</v>
      </c>
      <c r="C22798" s="17">
        <v>2.0</v>
      </c>
      <c r="D22798" s="17">
        <v>4.38023485E7</v>
      </c>
      <c r="E22798" s="17">
        <v>1.595458E7</v>
      </c>
      <c r="F22798" s="17">
        <v>1.595458E7</v>
      </c>
      <c r="G22798" s="17">
        <v>7.1650117E7</v>
      </c>
      <c r="H22798" s="17">
        <v>7.1650117E7</v>
      </c>
    </row>
    <row r="22799">
      <c r="A22799" s="7" t="s">
        <v>44179</v>
      </c>
      <c r="B22799" s="17" t="s">
        <v>44180</v>
      </c>
      <c r="C22799" s="17">
        <v>35.0</v>
      </c>
      <c r="D22799" s="17">
        <v>4.633896851E7</v>
      </c>
      <c r="E22799" s="17">
        <v>9274953.0</v>
      </c>
      <c r="F22799" s="17">
        <v>1.1001652E7</v>
      </c>
      <c r="G22799" s="17">
        <v>3.529125E7</v>
      </c>
      <c r="H22799" s="17">
        <v>1.4364365E8</v>
      </c>
    </row>
    <row r="22800">
      <c r="A22800" s="7" t="s">
        <v>44179</v>
      </c>
      <c r="B22800" s="17" t="s">
        <v>44180</v>
      </c>
      <c r="C22800" s="17">
        <v>35.0</v>
      </c>
      <c r="D22800" s="17">
        <v>4.633896851E7</v>
      </c>
      <c r="E22800" s="17">
        <v>9274953.0</v>
      </c>
      <c r="F22800" s="17">
        <v>1.1001652E7</v>
      </c>
      <c r="G22800" s="17">
        <v>3.529125E7</v>
      </c>
      <c r="H22800" s="17">
        <v>1.4364365E8</v>
      </c>
    </row>
    <row r="22801">
      <c r="A22801" s="7" t="s">
        <v>44181</v>
      </c>
      <c r="B22801" s="17" t="s">
        <v>44182</v>
      </c>
      <c r="C22801" s="17">
        <v>25.0</v>
      </c>
      <c r="D22801" s="17">
        <v>2.82327876E7</v>
      </c>
      <c r="E22801" s="17">
        <v>7738682.0</v>
      </c>
      <c r="F22801" s="17">
        <v>1.0704645E7</v>
      </c>
      <c r="G22801" s="17">
        <v>1.7504685E7</v>
      </c>
      <c r="H22801" s="17">
        <v>2.29097E7</v>
      </c>
    </row>
    <row r="22802">
      <c r="A22802" s="7" t="s">
        <v>44181</v>
      </c>
      <c r="B22802" s="17" t="s">
        <v>44182</v>
      </c>
      <c r="C22802" s="17">
        <v>25.0</v>
      </c>
      <c r="D22802" s="17">
        <v>2.82327876E7</v>
      </c>
      <c r="E22802" s="17">
        <v>7738682.0</v>
      </c>
      <c r="F22802" s="17">
        <v>1.0704645E7</v>
      </c>
      <c r="G22802" s="17">
        <v>1.7504685E7</v>
      </c>
      <c r="H22802" s="17">
        <v>2.29097E7</v>
      </c>
    </row>
    <row r="22803">
      <c r="A22803" s="7" t="s">
        <v>44183</v>
      </c>
      <c r="B22803" s="17" t="s">
        <v>44184</v>
      </c>
      <c r="C22803" s="17">
        <v>1.0</v>
      </c>
      <c r="D22803" s="17">
        <v>1.34585117E8</v>
      </c>
      <c r="E22803" s="17">
        <v>1.34585117E8</v>
      </c>
      <c r="F22803" s="17">
        <v>1.34585117E8</v>
      </c>
      <c r="G22803" s="17">
        <v>1.34585117E8</v>
      </c>
      <c r="H22803" s="17">
        <v>1.34585117E8</v>
      </c>
    </row>
    <row r="22804">
      <c r="A22804" s="7" t="s">
        <v>44183</v>
      </c>
      <c r="B22804" s="17" t="s">
        <v>44184</v>
      </c>
      <c r="C22804" s="17">
        <v>1.0</v>
      </c>
      <c r="D22804" s="17">
        <v>1.34585117E8</v>
      </c>
      <c r="E22804" s="17">
        <v>1.34585117E8</v>
      </c>
      <c r="F22804" s="17">
        <v>1.34585117E8</v>
      </c>
      <c r="G22804" s="17">
        <v>1.34585117E8</v>
      </c>
      <c r="H22804" s="17">
        <v>1.34585117E8</v>
      </c>
    </row>
    <row r="22805">
      <c r="A22805" s="7" t="s">
        <v>44185</v>
      </c>
      <c r="B22805" s="17" t="s">
        <v>44186</v>
      </c>
      <c r="C22805" s="17">
        <v>2.0</v>
      </c>
      <c r="D22805" s="17">
        <v>6282937.0</v>
      </c>
      <c r="E22805" s="17">
        <v>2302108.0</v>
      </c>
      <c r="F22805" s="17">
        <v>2302108.0</v>
      </c>
      <c r="G22805" s="17">
        <v>1.0263766E7</v>
      </c>
      <c r="H22805" s="17">
        <v>1.0263766E7</v>
      </c>
    </row>
    <row r="22806">
      <c r="A22806" s="7" t="s">
        <v>44185</v>
      </c>
      <c r="B22806" s="17" t="s">
        <v>44186</v>
      </c>
      <c r="C22806" s="17">
        <v>2.0</v>
      </c>
      <c r="D22806" s="17">
        <v>6282937.0</v>
      </c>
      <c r="E22806" s="17">
        <v>2302108.0</v>
      </c>
      <c r="F22806" s="17">
        <v>2302108.0</v>
      </c>
      <c r="G22806" s="17">
        <v>1.0263766E7</v>
      </c>
      <c r="H22806" s="17">
        <v>1.0263766E7</v>
      </c>
    </row>
    <row r="22807">
      <c r="A22807" s="7" t="s">
        <v>44187</v>
      </c>
      <c r="B22807" s="17" t="s">
        <v>44188</v>
      </c>
      <c r="C22807" s="17">
        <v>1.0</v>
      </c>
      <c r="D22807" s="17">
        <v>2.352784E7</v>
      </c>
      <c r="E22807" s="17">
        <v>2.352784E7</v>
      </c>
      <c r="F22807" s="17">
        <v>2.352784E7</v>
      </c>
      <c r="G22807" s="17">
        <v>2.352784E7</v>
      </c>
      <c r="H22807" s="17">
        <v>2.352784E7</v>
      </c>
    </row>
    <row r="22808">
      <c r="A22808" s="7" t="s">
        <v>44187</v>
      </c>
      <c r="B22808" s="17" t="s">
        <v>44188</v>
      </c>
      <c r="C22808" s="17">
        <v>1.0</v>
      </c>
      <c r="D22808" s="17">
        <v>2.352784E7</v>
      </c>
      <c r="E22808" s="17">
        <v>2.352784E7</v>
      </c>
      <c r="F22808" s="17">
        <v>2.352784E7</v>
      </c>
      <c r="G22808" s="17">
        <v>2.352784E7</v>
      </c>
      <c r="H22808" s="17">
        <v>2.352784E7</v>
      </c>
    </row>
    <row r="22809">
      <c r="A22809" s="7" t="s">
        <v>44189</v>
      </c>
      <c r="B22809" s="17" t="s">
        <v>44190</v>
      </c>
      <c r="C22809" s="17">
        <v>2.0</v>
      </c>
      <c r="D22809" s="17">
        <v>9949011.5</v>
      </c>
      <c r="E22809" s="17">
        <v>1788020.0</v>
      </c>
      <c r="F22809" s="17">
        <v>1788020.0</v>
      </c>
      <c r="G22809" s="17">
        <v>1.8110003E7</v>
      </c>
      <c r="H22809" s="17">
        <v>1.8110003E7</v>
      </c>
    </row>
    <row r="22810">
      <c r="A22810" s="7" t="s">
        <v>44189</v>
      </c>
      <c r="B22810" s="17" t="s">
        <v>44190</v>
      </c>
      <c r="C22810" s="17">
        <v>2.0</v>
      </c>
      <c r="D22810" s="17">
        <v>9949011.5</v>
      </c>
      <c r="E22810" s="17">
        <v>1788020.0</v>
      </c>
      <c r="F22810" s="17">
        <v>1788020.0</v>
      </c>
      <c r="G22810" s="17">
        <v>1.8110003E7</v>
      </c>
      <c r="H22810" s="17">
        <v>1.8110003E7</v>
      </c>
    </row>
    <row r="22811">
      <c r="A22811" s="7" t="s">
        <v>44191</v>
      </c>
      <c r="B22811" s="17" t="s">
        <v>44192</v>
      </c>
      <c r="C22811" s="17">
        <v>1.0</v>
      </c>
      <c r="D22811" s="17">
        <v>1.05944E7</v>
      </c>
      <c r="E22811" s="17">
        <v>1.05944E7</v>
      </c>
      <c r="F22811" s="17">
        <v>1.05944E7</v>
      </c>
      <c r="G22811" s="17">
        <v>1.05944E7</v>
      </c>
      <c r="H22811" s="17">
        <v>1.05944E7</v>
      </c>
    </row>
    <row r="22812">
      <c r="A22812" s="7" t="s">
        <v>44191</v>
      </c>
      <c r="B22812" s="17" t="s">
        <v>44192</v>
      </c>
      <c r="C22812" s="17">
        <v>1.0</v>
      </c>
      <c r="D22812" s="17">
        <v>1.05944E7</v>
      </c>
      <c r="E22812" s="17">
        <v>1.05944E7</v>
      </c>
      <c r="F22812" s="17">
        <v>1.05944E7</v>
      </c>
      <c r="G22812" s="17">
        <v>1.05944E7</v>
      </c>
      <c r="H22812" s="17">
        <v>1.05944E7</v>
      </c>
    </row>
    <row r="22813">
      <c r="A22813" s="7" t="s">
        <v>44193</v>
      </c>
      <c r="B22813" s="17" t="s">
        <v>44194</v>
      </c>
      <c r="C22813" s="17">
        <v>1.0</v>
      </c>
      <c r="D22813" s="17">
        <v>8.1871828E7</v>
      </c>
      <c r="E22813" s="17">
        <v>8.1871828E7</v>
      </c>
      <c r="F22813" s="17">
        <v>8.1871828E7</v>
      </c>
      <c r="G22813" s="17">
        <v>8.1871828E7</v>
      </c>
      <c r="H22813" s="17">
        <v>8.1871828E7</v>
      </c>
    </row>
    <row r="22814">
      <c r="A22814" s="7" t="s">
        <v>44193</v>
      </c>
      <c r="B22814" s="17" t="s">
        <v>44194</v>
      </c>
      <c r="C22814" s="17">
        <v>1.0</v>
      </c>
      <c r="D22814" s="17">
        <v>8.1871828E7</v>
      </c>
      <c r="E22814" s="17">
        <v>8.1871828E7</v>
      </c>
      <c r="F22814" s="17">
        <v>8.1871828E7</v>
      </c>
      <c r="G22814" s="17">
        <v>8.1871828E7</v>
      </c>
      <c r="H22814" s="17">
        <v>8.1871828E7</v>
      </c>
    </row>
    <row r="22815">
      <c r="A22815" s="7" t="s">
        <v>44195</v>
      </c>
      <c r="B22815" s="17" t="s">
        <v>44196</v>
      </c>
      <c r="C22815" s="17">
        <v>1.0</v>
      </c>
      <c r="D22815" s="17">
        <v>5376508.0</v>
      </c>
      <c r="E22815" s="17">
        <v>5376508.0</v>
      </c>
      <c r="F22815" s="17">
        <v>5376508.0</v>
      </c>
      <c r="G22815" s="17">
        <v>5376508.0</v>
      </c>
      <c r="H22815" s="17">
        <v>5376508.0</v>
      </c>
    </row>
    <row r="22816">
      <c r="A22816" s="7" t="s">
        <v>44195</v>
      </c>
      <c r="B22816" s="17" t="s">
        <v>44196</v>
      </c>
      <c r="C22816" s="17">
        <v>1.0</v>
      </c>
      <c r="D22816" s="17">
        <v>5376508.0</v>
      </c>
      <c r="E22816" s="17">
        <v>5376508.0</v>
      </c>
      <c r="F22816" s="17">
        <v>5376508.0</v>
      </c>
      <c r="G22816" s="17">
        <v>5376508.0</v>
      </c>
      <c r="H22816" s="17">
        <v>5376508.0</v>
      </c>
    </row>
    <row r="22817">
      <c r="A22817" s="7" t="s">
        <v>44197</v>
      </c>
      <c r="B22817" s="17" t="s">
        <v>44198</v>
      </c>
      <c r="C22817" s="17">
        <v>1.0</v>
      </c>
      <c r="D22817" s="17">
        <v>8463687.0</v>
      </c>
      <c r="E22817" s="17">
        <v>8463687.0</v>
      </c>
      <c r="F22817" s="17">
        <v>8463687.0</v>
      </c>
      <c r="G22817" s="17">
        <v>8463687.0</v>
      </c>
      <c r="H22817" s="17">
        <v>8463687.0</v>
      </c>
    </row>
    <row r="22818">
      <c r="A22818" s="7" t="s">
        <v>44197</v>
      </c>
      <c r="B22818" s="17" t="s">
        <v>44198</v>
      </c>
      <c r="C22818" s="17">
        <v>1.0</v>
      </c>
      <c r="D22818" s="17">
        <v>8463687.0</v>
      </c>
      <c r="E22818" s="17">
        <v>8463687.0</v>
      </c>
      <c r="F22818" s="17">
        <v>8463687.0</v>
      </c>
      <c r="G22818" s="17">
        <v>8463687.0</v>
      </c>
      <c r="H22818" s="17">
        <v>8463687.0</v>
      </c>
    </row>
    <row r="22819">
      <c r="A22819" s="7" t="s">
        <v>44199</v>
      </c>
      <c r="B22819" s="17" t="s">
        <v>44200</v>
      </c>
      <c r="C22819" s="17">
        <v>3.0</v>
      </c>
      <c r="D22819" s="17">
        <v>2.889822233E7</v>
      </c>
      <c r="E22819" s="17">
        <v>3849035.0</v>
      </c>
      <c r="F22819" s="17">
        <v>9618002.0</v>
      </c>
      <c r="G22819" s="17">
        <v>7.322763E7</v>
      </c>
      <c r="H22819" s="17">
        <v>7.322763E7</v>
      </c>
    </row>
    <row r="22820">
      <c r="A22820" s="7" t="s">
        <v>44199</v>
      </c>
      <c r="B22820" s="17" t="s">
        <v>44200</v>
      </c>
      <c r="C22820" s="17">
        <v>3.0</v>
      </c>
      <c r="D22820" s="17">
        <v>2.889822233E7</v>
      </c>
      <c r="E22820" s="17">
        <v>3849035.0</v>
      </c>
      <c r="F22820" s="17">
        <v>9618002.0</v>
      </c>
      <c r="G22820" s="17">
        <v>7.322763E7</v>
      </c>
      <c r="H22820" s="17">
        <v>7.322763E7</v>
      </c>
    </row>
    <row r="22821">
      <c r="A22821" s="7" t="s">
        <v>44201</v>
      </c>
      <c r="B22821" s="17" t="s">
        <v>44202</v>
      </c>
      <c r="C22821" s="17">
        <v>2.0</v>
      </c>
      <c r="D22821" s="17">
        <v>3.454679E7</v>
      </c>
      <c r="E22821" s="17">
        <v>9326293.0</v>
      </c>
      <c r="F22821" s="17">
        <v>9326293.0</v>
      </c>
      <c r="G22821" s="17">
        <v>5.9767287E7</v>
      </c>
      <c r="H22821" s="17">
        <v>5.9767287E7</v>
      </c>
    </row>
    <row r="22822">
      <c r="A22822" s="7" t="s">
        <v>44201</v>
      </c>
      <c r="B22822" s="17" t="s">
        <v>44202</v>
      </c>
      <c r="C22822" s="17">
        <v>2.0</v>
      </c>
      <c r="D22822" s="17">
        <v>3.454679E7</v>
      </c>
      <c r="E22822" s="17">
        <v>9326293.0</v>
      </c>
      <c r="F22822" s="17">
        <v>9326293.0</v>
      </c>
      <c r="G22822" s="17">
        <v>5.9767287E7</v>
      </c>
      <c r="H22822" s="17">
        <v>5.9767287E7</v>
      </c>
    </row>
    <row r="22823">
      <c r="A22823" s="7" t="s">
        <v>44203</v>
      </c>
      <c r="B22823" s="17" t="s">
        <v>44204</v>
      </c>
      <c r="C22823" s="17">
        <v>1.0</v>
      </c>
      <c r="D22823" s="17">
        <v>8122578.0</v>
      </c>
      <c r="E22823" s="17">
        <v>8122578.0</v>
      </c>
      <c r="F22823" s="17">
        <v>8122578.0</v>
      </c>
      <c r="G22823" s="17">
        <v>8122578.0</v>
      </c>
      <c r="H22823" s="17">
        <v>8122578.0</v>
      </c>
    </row>
    <row r="22824">
      <c r="A22824" s="7" t="s">
        <v>44203</v>
      </c>
      <c r="B22824" s="17" t="s">
        <v>44204</v>
      </c>
      <c r="C22824" s="17">
        <v>1.0</v>
      </c>
      <c r="D22824" s="17">
        <v>8122578.0</v>
      </c>
      <c r="E22824" s="17">
        <v>8122578.0</v>
      </c>
      <c r="F22824" s="17">
        <v>8122578.0</v>
      </c>
      <c r="G22824" s="17">
        <v>8122578.0</v>
      </c>
      <c r="H22824" s="17">
        <v>8122578.0</v>
      </c>
    </row>
    <row r="22825">
      <c r="A22825" s="7" t="s">
        <v>44205</v>
      </c>
      <c r="B22825" s="17" t="s">
        <v>44206</v>
      </c>
      <c r="C22825" s="17">
        <v>1.0</v>
      </c>
      <c r="D22825" s="17">
        <v>2.32098583E8</v>
      </c>
      <c r="E22825" s="17">
        <v>2.32098583E8</v>
      </c>
      <c r="F22825" s="17">
        <v>2.32098583E8</v>
      </c>
      <c r="G22825" s="17">
        <v>2.32098583E8</v>
      </c>
      <c r="H22825" s="17">
        <v>2.32098583E8</v>
      </c>
    </row>
    <row r="22826">
      <c r="A22826" s="7" t="s">
        <v>44205</v>
      </c>
      <c r="B22826" s="17" t="s">
        <v>44206</v>
      </c>
      <c r="C22826" s="17">
        <v>1.0</v>
      </c>
      <c r="D22826" s="17">
        <v>2.32098583E8</v>
      </c>
      <c r="E22826" s="17">
        <v>2.32098583E8</v>
      </c>
      <c r="F22826" s="17">
        <v>2.32098583E8</v>
      </c>
      <c r="G22826" s="17">
        <v>2.32098583E8</v>
      </c>
      <c r="H22826" s="17">
        <v>2.32098583E8</v>
      </c>
    </row>
    <row r="22827">
      <c r="A22827" s="7" t="s">
        <v>44207</v>
      </c>
      <c r="B22827" s="17" t="s">
        <v>44208</v>
      </c>
      <c r="C22827" s="17">
        <v>4.0</v>
      </c>
      <c r="D22827" s="17">
        <v>3.8664656E7</v>
      </c>
      <c r="E22827" s="17">
        <v>4705228.0</v>
      </c>
      <c r="F22827" s="17">
        <v>5395686.0</v>
      </c>
      <c r="G22827" s="17">
        <v>4.1517194E7</v>
      </c>
      <c r="H22827" s="17">
        <v>1.03040516E8</v>
      </c>
    </row>
    <row r="22828">
      <c r="A22828" s="7" t="s">
        <v>44207</v>
      </c>
      <c r="B22828" s="17" t="s">
        <v>44208</v>
      </c>
      <c r="C22828" s="17">
        <v>4.0</v>
      </c>
      <c r="D22828" s="17">
        <v>3.8664656E7</v>
      </c>
      <c r="E22828" s="17">
        <v>4705228.0</v>
      </c>
      <c r="F22828" s="17">
        <v>5395686.0</v>
      </c>
      <c r="G22828" s="17">
        <v>4.1517194E7</v>
      </c>
      <c r="H22828" s="17">
        <v>1.03040516E8</v>
      </c>
    </row>
    <row r="22829">
      <c r="A22829" s="7" t="s">
        <v>44209</v>
      </c>
      <c r="B22829" s="17" t="s">
        <v>44210</v>
      </c>
      <c r="C22829" s="17">
        <v>8.0</v>
      </c>
      <c r="D22829" s="17">
        <v>1.292413225E7</v>
      </c>
      <c r="E22829" s="17">
        <v>6824757.0</v>
      </c>
      <c r="F22829" s="17">
        <v>1.0468858E7</v>
      </c>
      <c r="G22829" s="17">
        <v>1.5601053E7</v>
      </c>
      <c r="H22829" s="17">
        <v>2.5036486E7</v>
      </c>
    </row>
    <row r="22830">
      <c r="A22830" s="7" t="s">
        <v>44209</v>
      </c>
      <c r="B22830" s="17" t="s">
        <v>44210</v>
      </c>
      <c r="C22830" s="17">
        <v>8.0</v>
      </c>
      <c r="D22830" s="17">
        <v>1.292413225E7</v>
      </c>
      <c r="E22830" s="17">
        <v>6824757.0</v>
      </c>
      <c r="F22830" s="17">
        <v>1.0468858E7</v>
      </c>
      <c r="G22830" s="17">
        <v>1.5601053E7</v>
      </c>
      <c r="H22830" s="17">
        <v>2.5036486E7</v>
      </c>
    </row>
    <row r="22831">
      <c r="A22831" s="7" t="s">
        <v>44211</v>
      </c>
      <c r="B22831" s="17" t="s">
        <v>44212</v>
      </c>
      <c r="C22831" s="17">
        <v>5.0</v>
      </c>
      <c r="D22831" s="17">
        <v>4.32656278E7</v>
      </c>
      <c r="E22831" s="17">
        <v>7120619.0</v>
      </c>
      <c r="F22831" s="17">
        <v>1.5294297E7</v>
      </c>
      <c r="G22831" s="17">
        <v>4.6043918E7</v>
      </c>
      <c r="H22831" s="17">
        <v>1.46090744E8</v>
      </c>
    </row>
    <row r="22832">
      <c r="A22832" s="7" t="s">
        <v>44211</v>
      </c>
      <c r="B22832" s="17" t="s">
        <v>44212</v>
      </c>
      <c r="C22832" s="17">
        <v>5.0</v>
      </c>
      <c r="D22832" s="17">
        <v>4.32656278E7</v>
      </c>
      <c r="E22832" s="17">
        <v>7120619.0</v>
      </c>
      <c r="F22832" s="17">
        <v>1.5294297E7</v>
      </c>
      <c r="G22832" s="17">
        <v>4.6043918E7</v>
      </c>
      <c r="H22832" s="17">
        <v>1.46090744E8</v>
      </c>
    </row>
    <row r="22833">
      <c r="A22833" s="7" t="s">
        <v>44213</v>
      </c>
      <c r="B22833" s="17" t="s">
        <v>44214</v>
      </c>
      <c r="C22833" s="17">
        <v>2.0</v>
      </c>
      <c r="D22833" s="17">
        <v>1.247023E7</v>
      </c>
      <c r="E22833" s="17">
        <v>7528055.0</v>
      </c>
      <c r="F22833" s="17">
        <v>7528055.0</v>
      </c>
      <c r="G22833" s="17">
        <v>1.7412405E7</v>
      </c>
      <c r="H22833" s="17">
        <v>1.7412405E7</v>
      </c>
    </row>
    <row r="22834">
      <c r="A22834" s="7" t="s">
        <v>44213</v>
      </c>
      <c r="B22834" s="17" t="s">
        <v>44214</v>
      </c>
      <c r="C22834" s="17">
        <v>2.0</v>
      </c>
      <c r="D22834" s="17">
        <v>1.247023E7</v>
      </c>
      <c r="E22834" s="17">
        <v>7528055.0</v>
      </c>
      <c r="F22834" s="17">
        <v>7528055.0</v>
      </c>
      <c r="G22834" s="17">
        <v>1.7412405E7</v>
      </c>
      <c r="H22834" s="17">
        <v>1.7412405E7</v>
      </c>
    </row>
    <row r="22835">
      <c r="A22835" s="7" t="s">
        <v>44215</v>
      </c>
      <c r="B22835" s="17" t="s">
        <v>44216</v>
      </c>
      <c r="C22835" s="17">
        <v>3.0</v>
      </c>
      <c r="D22835" s="17">
        <v>1.3658579E7</v>
      </c>
      <c r="E22835" s="17">
        <v>1.0356876E7</v>
      </c>
      <c r="F22835" s="17">
        <v>1.090016E7</v>
      </c>
      <c r="G22835" s="17">
        <v>1.9718701E7</v>
      </c>
      <c r="H22835" s="17">
        <v>1.9718701E7</v>
      </c>
    </row>
    <row r="22836">
      <c r="A22836" s="7" t="s">
        <v>44215</v>
      </c>
      <c r="B22836" s="17" t="s">
        <v>44216</v>
      </c>
      <c r="C22836" s="17">
        <v>3.0</v>
      </c>
      <c r="D22836" s="17">
        <v>1.3658579E7</v>
      </c>
      <c r="E22836" s="17">
        <v>1.0356876E7</v>
      </c>
      <c r="F22836" s="17">
        <v>1.090016E7</v>
      </c>
      <c r="G22836" s="17">
        <v>1.9718701E7</v>
      </c>
      <c r="H22836" s="17">
        <v>1.9718701E7</v>
      </c>
    </row>
    <row r="22837">
      <c r="A22837" s="7" t="s">
        <v>44217</v>
      </c>
      <c r="B22837" s="17" t="s">
        <v>44218</v>
      </c>
      <c r="C22837" s="17">
        <v>2.0</v>
      </c>
      <c r="D22837" s="17">
        <v>3873280.0</v>
      </c>
      <c r="E22837" s="17">
        <v>3730430.0</v>
      </c>
      <c r="F22837" s="17">
        <v>3730430.0</v>
      </c>
      <c r="G22837" s="17">
        <v>4016130.0</v>
      </c>
      <c r="H22837" s="17">
        <v>4016130.0</v>
      </c>
    </row>
    <row r="22838">
      <c r="A22838" s="7" t="s">
        <v>44217</v>
      </c>
      <c r="B22838" s="17" t="s">
        <v>44218</v>
      </c>
      <c r="C22838" s="17">
        <v>2.0</v>
      </c>
      <c r="D22838" s="17">
        <v>3873280.0</v>
      </c>
      <c r="E22838" s="17">
        <v>3730430.0</v>
      </c>
      <c r="F22838" s="17">
        <v>3730430.0</v>
      </c>
      <c r="G22838" s="17">
        <v>4016130.0</v>
      </c>
      <c r="H22838" s="17">
        <v>4016130.0</v>
      </c>
    </row>
    <row r="22839">
      <c r="A22839" s="7" t="s">
        <v>44219</v>
      </c>
      <c r="B22839" s="17" t="s">
        <v>44220</v>
      </c>
      <c r="C22839" s="17">
        <v>1.0</v>
      </c>
      <c r="D22839" s="17">
        <v>8946151.0</v>
      </c>
      <c r="E22839" s="17">
        <v>8946151.0</v>
      </c>
      <c r="F22839" s="17">
        <v>8946151.0</v>
      </c>
      <c r="G22839" s="17">
        <v>8946151.0</v>
      </c>
      <c r="H22839" s="17">
        <v>8946151.0</v>
      </c>
    </row>
    <row r="22840">
      <c r="A22840" s="7" t="s">
        <v>44219</v>
      </c>
      <c r="B22840" s="17" t="s">
        <v>44220</v>
      </c>
      <c r="C22840" s="17">
        <v>1.0</v>
      </c>
      <c r="D22840" s="17">
        <v>8946151.0</v>
      </c>
      <c r="E22840" s="17">
        <v>8946151.0</v>
      </c>
      <c r="F22840" s="17">
        <v>8946151.0</v>
      </c>
      <c r="G22840" s="17">
        <v>8946151.0</v>
      </c>
      <c r="H22840" s="17">
        <v>8946151.0</v>
      </c>
    </row>
    <row r="22841">
      <c r="A22841" s="7" t="s">
        <v>44221</v>
      </c>
      <c r="B22841" s="17" t="s">
        <v>44222</v>
      </c>
      <c r="C22841" s="17">
        <v>2.0</v>
      </c>
      <c r="D22841" s="17">
        <v>2.66441765E7</v>
      </c>
      <c r="E22841" s="17">
        <v>9457503.0</v>
      </c>
      <c r="F22841" s="17">
        <v>9457503.0</v>
      </c>
      <c r="G22841" s="17">
        <v>4.383085E7</v>
      </c>
      <c r="H22841" s="17">
        <v>4.383085E7</v>
      </c>
    </row>
    <row r="22842">
      <c r="A22842" s="7" t="s">
        <v>44221</v>
      </c>
      <c r="B22842" s="17" t="s">
        <v>44222</v>
      </c>
      <c r="C22842" s="17">
        <v>2.0</v>
      </c>
      <c r="D22842" s="17">
        <v>2.66441765E7</v>
      </c>
      <c r="E22842" s="17">
        <v>9457503.0</v>
      </c>
      <c r="F22842" s="17">
        <v>9457503.0</v>
      </c>
      <c r="G22842" s="17">
        <v>4.383085E7</v>
      </c>
      <c r="H22842" s="17">
        <v>4.383085E7</v>
      </c>
    </row>
    <row r="22843">
      <c r="A22843" s="7" t="s">
        <v>44223</v>
      </c>
      <c r="B22843" s="17" t="s">
        <v>44224</v>
      </c>
      <c r="C22843" s="17">
        <v>31.0</v>
      </c>
      <c r="D22843" s="17">
        <v>3.920896319E7</v>
      </c>
      <c r="E22843" s="17">
        <v>6363700.0</v>
      </c>
      <c r="F22843" s="17">
        <v>1.249537E7</v>
      </c>
      <c r="G22843" s="17">
        <v>3.9835229E7</v>
      </c>
      <c r="H22843" s="17">
        <v>5.7420035E7</v>
      </c>
    </row>
    <row r="22844">
      <c r="A22844" s="7" t="s">
        <v>44223</v>
      </c>
      <c r="B22844" s="17" t="s">
        <v>44224</v>
      </c>
      <c r="C22844" s="17">
        <v>31.0</v>
      </c>
      <c r="D22844" s="17">
        <v>3.920896319E7</v>
      </c>
      <c r="E22844" s="17">
        <v>6363700.0</v>
      </c>
      <c r="F22844" s="17">
        <v>1.249537E7</v>
      </c>
      <c r="G22844" s="17">
        <v>3.9835229E7</v>
      </c>
      <c r="H22844" s="17">
        <v>5.7420035E7</v>
      </c>
    </row>
    <row r="22845">
      <c r="A22845" s="7" t="s">
        <v>44225</v>
      </c>
      <c r="B22845" s="17" t="s">
        <v>44226</v>
      </c>
      <c r="C22845" s="17">
        <v>6.0</v>
      </c>
      <c r="D22845" s="17">
        <v>1.440083367E7</v>
      </c>
      <c r="E22845" s="17">
        <v>6126761.0</v>
      </c>
      <c r="F22845" s="17">
        <v>1.5959696E7</v>
      </c>
      <c r="G22845" s="17">
        <v>1.7001629E7</v>
      </c>
      <c r="H22845" s="17">
        <v>2.5284172E7</v>
      </c>
    </row>
    <row r="22846">
      <c r="A22846" s="7" t="s">
        <v>44225</v>
      </c>
      <c r="B22846" s="17" t="s">
        <v>44226</v>
      </c>
      <c r="C22846" s="17">
        <v>6.0</v>
      </c>
      <c r="D22846" s="17">
        <v>1.440083367E7</v>
      </c>
      <c r="E22846" s="17">
        <v>6126761.0</v>
      </c>
      <c r="F22846" s="17">
        <v>1.5959696E7</v>
      </c>
      <c r="G22846" s="17">
        <v>1.7001629E7</v>
      </c>
      <c r="H22846" s="17">
        <v>2.5284172E7</v>
      </c>
    </row>
    <row r="22847">
      <c r="A22847" s="7" t="s">
        <v>44227</v>
      </c>
      <c r="B22847" s="17" t="s">
        <v>44228</v>
      </c>
      <c r="C22847" s="17">
        <v>2.0</v>
      </c>
      <c r="D22847" s="17">
        <v>4834764.0</v>
      </c>
      <c r="E22847" s="17">
        <v>2081402.0</v>
      </c>
      <c r="F22847" s="17">
        <v>2081402.0</v>
      </c>
      <c r="G22847" s="17">
        <v>7588126.0</v>
      </c>
      <c r="H22847" s="17">
        <v>7588126.0</v>
      </c>
    </row>
    <row r="22848">
      <c r="A22848" s="7" t="s">
        <v>44227</v>
      </c>
      <c r="B22848" s="17" t="s">
        <v>44228</v>
      </c>
      <c r="C22848" s="17">
        <v>2.0</v>
      </c>
      <c r="D22848" s="17">
        <v>4834764.0</v>
      </c>
      <c r="E22848" s="17">
        <v>2081402.0</v>
      </c>
      <c r="F22848" s="17">
        <v>2081402.0</v>
      </c>
      <c r="G22848" s="17">
        <v>7588126.0</v>
      </c>
      <c r="H22848" s="17">
        <v>7588126.0</v>
      </c>
    </row>
    <row r="22849">
      <c r="A22849" s="7" t="s">
        <v>44229</v>
      </c>
      <c r="B22849" s="17" t="s">
        <v>44230</v>
      </c>
      <c r="C22849" s="17">
        <v>1.0</v>
      </c>
      <c r="D22849" s="17">
        <v>1.24588783E8</v>
      </c>
      <c r="E22849" s="17">
        <v>1.24588783E8</v>
      </c>
      <c r="F22849" s="17">
        <v>1.24588783E8</v>
      </c>
      <c r="G22849" s="17">
        <v>1.24588783E8</v>
      </c>
      <c r="H22849" s="17">
        <v>1.24588783E8</v>
      </c>
    </row>
    <row r="22850">
      <c r="A22850" s="7" t="s">
        <v>44229</v>
      </c>
      <c r="B22850" s="17" t="s">
        <v>44230</v>
      </c>
      <c r="C22850" s="17">
        <v>1.0</v>
      </c>
      <c r="D22850" s="17">
        <v>1.24588783E8</v>
      </c>
      <c r="E22850" s="17">
        <v>1.24588783E8</v>
      </c>
      <c r="F22850" s="17">
        <v>1.24588783E8</v>
      </c>
      <c r="G22850" s="17">
        <v>1.24588783E8</v>
      </c>
      <c r="H22850" s="17">
        <v>1.24588783E8</v>
      </c>
    </row>
    <row r="22851">
      <c r="A22851" s="7" t="s">
        <v>44231</v>
      </c>
      <c r="B22851" s="17" t="s">
        <v>44232</v>
      </c>
      <c r="C22851" s="17">
        <v>6.0</v>
      </c>
      <c r="D22851" s="17">
        <v>1.348466267E8</v>
      </c>
      <c r="E22851" s="17">
        <v>8770000.0</v>
      </c>
      <c r="F22851" s="17">
        <v>1.0191854E7</v>
      </c>
      <c r="G22851" s="17">
        <v>2.00668956E8</v>
      </c>
      <c r="H22851" s="17">
        <v>5.59657388E8</v>
      </c>
    </row>
    <row r="22852">
      <c r="A22852" s="7" t="s">
        <v>44231</v>
      </c>
      <c r="B22852" s="17" t="s">
        <v>44232</v>
      </c>
      <c r="C22852" s="17">
        <v>6.0</v>
      </c>
      <c r="D22852" s="17">
        <v>1.348466267E8</v>
      </c>
      <c r="E22852" s="17">
        <v>8770000.0</v>
      </c>
      <c r="F22852" s="17">
        <v>1.0191854E7</v>
      </c>
      <c r="G22852" s="17">
        <v>2.00668956E8</v>
      </c>
      <c r="H22852" s="17">
        <v>5.59657388E8</v>
      </c>
    </row>
    <row r="22853">
      <c r="A22853" s="7" t="s">
        <v>44233</v>
      </c>
      <c r="B22853" s="17" t="s">
        <v>44234</v>
      </c>
      <c r="C22853" s="17">
        <v>7.0</v>
      </c>
      <c r="D22853" s="17">
        <v>2.492047943E7</v>
      </c>
      <c r="E22853" s="17">
        <v>9133929.0</v>
      </c>
      <c r="F22853" s="17">
        <v>1.1209556E7</v>
      </c>
      <c r="G22853" s="17">
        <v>3.9659399E7</v>
      </c>
      <c r="H22853" s="17">
        <v>8.277075E7</v>
      </c>
    </row>
    <row r="22854">
      <c r="A22854" s="7" t="s">
        <v>44233</v>
      </c>
      <c r="B22854" s="17" t="s">
        <v>44234</v>
      </c>
      <c r="C22854" s="17">
        <v>7.0</v>
      </c>
      <c r="D22854" s="17">
        <v>2.492047943E7</v>
      </c>
      <c r="E22854" s="17">
        <v>9133929.0</v>
      </c>
      <c r="F22854" s="17">
        <v>1.1209556E7</v>
      </c>
      <c r="G22854" s="17">
        <v>3.9659399E7</v>
      </c>
      <c r="H22854" s="17">
        <v>8.277075E7</v>
      </c>
    </row>
    <row r="22855">
      <c r="A22855" s="7" t="s">
        <v>44235</v>
      </c>
      <c r="B22855" s="17" t="s">
        <v>44236</v>
      </c>
      <c r="C22855" s="17">
        <v>25.0</v>
      </c>
      <c r="D22855" s="17">
        <v>2.09340786E7</v>
      </c>
      <c r="E22855" s="17">
        <v>7576451.0</v>
      </c>
      <c r="F22855" s="17">
        <v>1.3266218E7</v>
      </c>
      <c r="G22855" s="17">
        <v>2.4730031E7</v>
      </c>
      <c r="H22855" s="17">
        <v>6.3771878E7</v>
      </c>
    </row>
    <row r="22856">
      <c r="A22856" s="7" t="s">
        <v>44235</v>
      </c>
      <c r="B22856" s="17" t="s">
        <v>44236</v>
      </c>
      <c r="C22856" s="17">
        <v>25.0</v>
      </c>
      <c r="D22856" s="17">
        <v>2.09340786E7</v>
      </c>
      <c r="E22856" s="17">
        <v>7576451.0</v>
      </c>
      <c r="F22856" s="17">
        <v>1.3266218E7</v>
      </c>
      <c r="G22856" s="17">
        <v>2.4730031E7</v>
      </c>
      <c r="H22856" s="17">
        <v>6.3771878E7</v>
      </c>
    </row>
    <row r="22857">
      <c r="A22857" s="7" t="s">
        <v>44237</v>
      </c>
      <c r="B22857" s="17" t="s">
        <v>44238</v>
      </c>
      <c r="C22857" s="17">
        <v>19.0</v>
      </c>
      <c r="D22857" s="17">
        <v>3.006153663E7</v>
      </c>
      <c r="E22857" s="17">
        <v>8865234.0</v>
      </c>
      <c r="F22857" s="17">
        <v>1.4846682E7</v>
      </c>
      <c r="G22857" s="17">
        <v>4.8129396E7</v>
      </c>
      <c r="H22857" s="17">
        <v>1.06969143E8</v>
      </c>
    </row>
    <row r="22858">
      <c r="A22858" s="7" t="s">
        <v>44237</v>
      </c>
      <c r="B22858" s="17" t="s">
        <v>44238</v>
      </c>
      <c r="C22858" s="17">
        <v>19.0</v>
      </c>
      <c r="D22858" s="17">
        <v>3.006153663E7</v>
      </c>
      <c r="E22858" s="17">
        <v>8865234.0</v>
      </c>
      <c r="F22858" s="17">
        <v>1.4846682E7</v>
      </c>
      <c r="G22858" s="17">
        <v>4.8129396E7</v>
      </c>
      <c r="H22858" s="17">
        <v>1.06969143E8</v>
      </c>
    </row>
    <row r="22859">
      <c r="A22859" s="7" t="s">
        <v>44239</v>
      </c>
      <c r="B22859" s="17" t="s">
        <v>44240</v>
      </c>
      <c r="C22859" s="17">
        <v>1.0</v>
      </c>
      <c r="D22859" s="17">
        <v>1.6577575E7</v>
      </c>
      <c r="E22859" s="17">
        <v>1.6577575E7</v>
      </c>
      <c r="F22859" s="17">
        <v>1.6577575E7</v>
      </c>
      <c r="G22859" s="17">
        <v>1.6577575E7</v>
      </c>
      <c r="H22859" s="17">
        <v>1.6577575E7</v>
      </c>
    </row>
    <row r="22860">
      <c r="A22860" s="7" t="s">
        <v>44239</v>
      </c>
      <c r="B22860" s="17" t="s">
        <v>44240</v>
      </c>
      <c r="C22860" s="17">
        <v>1.0</v>
      </c>
      <c r="D22860" s="17">
        <v>1.6577575E7</v>
      </c>
      <c r="E22860" s="17">
        <v>1.6577575E7</v>
      </c>
      <c r="F22860" s="17">
        <v>1.6577575E7</v>
      </c>
      <c r="G22860" s="17">
        <v>1.6577575E7</v>
      </c>
      <c r="H22860" s="17">
        <v>1.6577575E7</v>
      </c>
    </row>
    <row r="22861">
      <c r="A22861" s="7" t="s">
        <v>44241</v>
      </c>
      <c r="B22861" s="17" t="s">
        <v>44242</v>
      </c>
      <c r="C22861" s="17">
        <v>1.0</v>
      </c>
      <c r="D22861" s="17">
        <v>1.2552E7</v>
      </c>
      <c r="E22861" s="17">
        <v>1.2552E7</v>
      </c>
      <c r="F22861" s="17">
        <v>1.2552E7</v>
      </c>
      <c r="G22861" s="17">
        <v>1.2552E7</v>
      </c>
      <c r="H22861" s="17">
        <v>1.2552E7</v>
      </c>
    </row>
    <row r="22862">
      <c r="A22862" s="7" t="s">
        <v>44241</v>
      </c>
      <c r="B22862" s="17" t="s">
        <v>44242</v>
      </c>
      <c r="C22862" s="17">
        <v>1.0</v>
      </c>
      <c r="D22862" s="17">
        <v>1.2552E7</v>
      </c>
      <c r="E22862" s="17">
        <v>1.2552E7</v>
      </c>
      <c r="F22862" s="17">
        <v>1.2552E7</v>
      </c>
      <c r="G22862" s="17">
        <v>1.2552E7</v>
      </c>
      <c r="H22862" s="17">
        <v>1.2552E7</v>
      </c>
    </row>
    <row r="22863">
      <c r="A22863" s="7" t="s">
        <v>44243</v>
      </c>
      <c r="B22863" s="17" t="s">
        <v>44244</v>
      </c>
      <c r="C22863" s="17">
        <v>1.0</v>
      </c>
      <c r="D22863" s="17">
        <v>1264635.0</v>
      </c>
      <c r="E22863" s="17">
        <v>1264635.0</v>
      </c>
      <c r="F22863" s="17">
        <v>1264635.0</v>
      </c>
      <c r="G22863" s="17">
        <v>1264635.0</v>
      </c>
      <c r="H22863" s="17">
        <v>1264635.0</v>
      </c>
    </row>
    <row r="22864">
      <c r="A22864" s="7" t="s">
        <v>44243</v>
      </c>
      <c r="B22864" s="17" t="s">
        <v>44244</v>
      </c>
      <c r="C22864" s="17">
        <v>1.0</v>
      </c>
      <c r="D22864" s="17">
        <v>1264635.0</v>
      </c>
      <c r="E22864" s="17">
        <v>1264635.0</v>
      </c>
      <c r="F22864" s="17">
        <v>1264635.0</v>
      </c>
      <c r="G22864" s="17">
        <v>1264635.0</v>
      </c>
      <c r="H22864" s="17">
        <v>1264635.0</v>
      </c>
    </row>
    <row r="22865">
      <c r="A22865" s="7" t="s">
        <v>44245</v>
      </c>
      <c r="B22865" s="17" t="s">
        <v>44246</v>
      </c>
      <c r="C22865" s="17">
        <v>1.0</v>
      </c>
      <c r="D22865" s="17">
        <v>1.2883223E7</v>
      </c>
      <c r="E22865" s="17">
        <v>1.2883223E7</v>
      </c>
      <c r="F22865" s="17">
        <v>1.2883223E7</v>
      </c>
      <c r="G22865" s="17">
        <v>1.2883223E7</v>
      </c>
      <c r="H22865" s="17">
        <v>1.2883223E7</v>
      </c>
    </row>
    <row r="22866">
      <c r="A22866" s="7" t="s">
        <v>44245</v>
      </c>
      <c r="B22866" s="17" t="s">
        <v>44246</v>
      </c>
      <c r="C22866" s="17">
        <v>1.0</v>
      </c>
      <c r="D22866" s="17">
        <v>1.2883223E7</v>
      </c>
      <c r="E22866" s="17">
        <v>1.2883223E7</v>
      </c>
      <c r="F22866" s="17">
        <v>1.2883223E7</v>
      </c>
      <c r="G22866" s="17">
        <v>1.2883223E7</v>
      </c>
      <c r="H22866" s="17">
        <v>1.2883223E7</v>
      </c>
    </row>
    <row r="22867">
      <c r="A22867" s="7" t="s">
        <v>44247</v>
      </c>
      <c r="B22867" s="17" t="s">
        <v>44248</v>
      </c>
      <c r="C22867" s="17">
        <v>5.0</v>
      </c>
      <c r="D22867" s="17">
        <v>1.42911426E7</v>
      </c>
      <c r="E22867" s="17">
        <v>1.0525767E7</v>
      </c>
      <c r="F22867" s="17">
        <v>1.4597657E7</v>
      </c>
      <c r="G22867" s="17">
        <v>1.750635E7</v>
      </c>
      <c r="H22867" s="17">
        <v>2.5901963E7</v>
      </c>
    </row>
    <row r="22868">
      <c r="A22868" s="7" t="s">
        <v>44247</v>
      </c>
      <c r="B22868" s="17" t="s">
        <v>44248</v>
      </c>
      <c r="C22868" s="17">
        <v>5.0</v>
      </c>
      <c r="D22868" s="17">
        <v>1.42911426E7</v>
      </c>
      <c r="E22868" s="17">
        <v>1.0525767E7</v>
      </c>
      <c r="F22868" s="17">
        <v>1.4597657E7</v>
      </c>
      <c r="G22868" s="17">
        <v>1.750635E7</v>
      </c>
      <c r="H22868" s="17">
        <v>2.5901963E7</v>
      </c>
    </row>
    <row r="22869">
      <c r="A22869" s="7" t="s">
        <v>44249</v>
      </c>
      <c r="B22869" s="17" t="s">
        <v>44250</v>
      </c>
      <c r="C22869" s="17">
        <v>1.0</v>
      </c>
      <c r="D22869" s="17">
        <v>1.1014292E7</v>
      </c>
      <c r="E22869" s="17">
        <v>1.1014292E7</v>
      </c>
      <c r="F22869" s="17">
        <v>1.1014292E7</v>
      </c>
      <c r="G22869" s="17">
        <v>1.1014292E7</v>
      </c>
      <c r="H22869" s="17">
        <v>1.1014292E7</v>
      </c>
    </row>
    <row r="22870">
      <c r="A22870" s="7" t="s">
        <v>44249</v>
      </c>
      <c r="B22870" s="17" t="s">
        <v>44250</v>
      </c>
      <c r="C22870" s="17">
        <v>1.0</v>
      </c>
      <c r="D22870" s="17">
        <v>1.1014292E7</v>
      </c>
      <c r="E22870" s="17">
        <v>1.1014292E7</v>
      </c>
      <c r="F22870" s="17">
        <v>1.1014292E7</v>
      </c>
      <c r="G22870" s="17">
        <v>1.1014292E7</v>
      </c>
      <c r="H22870" s="17">
        <v>1.1014292E7</v>
      </c>
    </row>
    <row r="22871">
      <c r="A22871" s="7" t="s">
        <v>44251</v>
      </c>
      <c r="B22871" s="17" t="s">
        <v>44252</v>
      </c>
      <c r="C22871" s="17">
        <v>1.0</v>
      </c>
      <c r="D22871" s="17">
        <v>1.0131397E7</v>
      </c>
      <c r="E22871" s="17">
        <v>1.0131397E7</v>
      </c>
      <c r="F22871" s="17">
        <v>1.0131397E7</v>
      </c>
      <c r="G22871" s="17">
        <v>1.0131397E7</v>
      </c>
      <c r="H22871" s="17">
        <v>1.0131397E7</v>
      </c>
    </row>
    <row r="22872">
      <c r="A22872" s="7" t="s">
        <v>44251</v>
      </c>
      <c r="B22872" s="17" t="s">
        <v>44252</v>
      </c>
      <c r="C22872" s="17">
        <v>1.0</v>
      </c>
      <c r="D22872" s="17">
        <v>1.0131397E7</v>
      </c>
      <c r="E22872" s="17">
        <v>1.0131397E7</v>
      </c>
      <c r="F22872" s="17">
        <v>1.0131397E7</v>
      </c>
      <c r="G22872" s="17">
        <v>1.0131397E7</v>
      </c>
      <c r="H22872" s="17">
        <v>1.0131397E7</v>
      </c>
    </row>
    <row r="22873">
      <c r="A22873" s="7" t="s">
        <v>44253</v>
      </c>
      <c r="B22873" s="17" t="s">
        <v>44254</v>
      </c>
      <c r="C22873" s="17">
        <v>3.0</v>
      </c>
      <c r="D22873" s="17">
        <v>1.2164751E7</v>
      </c>
      <c r="E22873" s="17">
        <v>2020951.0</v>
      </c>
      <c r="F22873" s="17">
        <v>3033000.0</v>
      </c>
      <c r="G22873" s="17">
        <v>3.1440302E7</v>
      </c>
      <c r="H22873" s="17">
        <v>3.1440302E7</v>
      </c>
    </row>
    <row r="22874">
      <c r="A22874" s="7" t="s">
        <v>44253</v>
      </c>
      <c r="B22874" s="17" t="s">
        <v>44254</v>
      </c>
      <c r="C22874" s="17">
        <v>3.0</v>
      </c>
      <c r="D22874" s="17">
        <v>1.2164751E7</v>
      </c>
      <c r="E22874" s="17">
        <v>2020951.0</v>
      </c>
      <c r="F22874" s="17">
        <v>3033000.0</v>
      </c>
      <c r="G22874" s="17">
        <v>3.1440302E7</v>
      </c>
      <c r="H22874" s="17">
        <v>3.1440302E7</v>
      </c>
    </row>
    <row r="22875">
      <c r="A22875" s="7" t="s">
        <v>44255</v>
      </c>
      <c r="B22875" s="17" t="s">
        <v>44256</v>
      </c>
      <c r="C22875" s="17">
        <v>5.0</v>
      </c>
      <c r="D22875" s="17">
        <v>3.54802378E7</v>
      </c>
      <c r="E22875" s="17">
        <v>6281046.0</v>
      </c>
      <c r="F22875" s="17">
        <v>7128664.0</v>
      </c>
      <c r="G22875" s="17">
        <v>9066328.0</v>
      </c>
      <c r="H22875" s="17">
        <v>1.53439087E8</v>
      </c>
    </row>
    <row r="22876">
      <c r="A22876" s="7" t="s">
        <v>44255</v>
      </c>
      <c r="B22876" s="17" t="s">
        <v>44256</v>
      </c>
      <c r="C22876" s="17">
        <v>5.0</v>
      </c>
      <c r="D22876" s="17">
        <v>3.54802378E7</v>
      </c>
      <c r="E22876" s="17">
        <v>6281046.0</v>
      </c>
      <c r="F22876" s="17">
        <v>7128664.0</v>
      </c>
      <c r="G22876" s="17">
        <v>9066328.0</v>
      </c>
      <c r="H22876" s="17">
        <v>1.53439087E8</v>
      </c>
    </row>
    <row r="22877">
      <c r="A22877" s="7" t="s">
        <v>44257</v>
      </c>
      <c r="B22877" s="17" t="s">
        <v>44258</v>
      </c>
      <c r="C22877" s="17">
        <v>4.0</v>
      </c>
      <c r="D22877" s="17">
        <v>7726687.5</v>
      </c>
      <c r="E22877" s="17">
        <v>1415000.0</v>
      </c>
      <c r="F22877" s="17">
        <v>6653904.0</v>
      </c>
      <c r="G22877" s="17">
        <v>1.1067287E7</v>
      </c>
      <c r="H22877" s="17">
        <v>1.1770559E7</v>
      </c>
    </row>
    <row r="22878">
      <c r="A22878" s="7" t="s">
        <v>44257</v>
      </c>
      <c r="B22878" s="17" t="s">
        <v>44258</v>
      </c>
      <c r="C22878" s="17">
        <v>4.0</v>
      </c>
      <c r="D22878" s="17">
        <v>7726687.5</v>
      </c>
      <c r="E22878" s="17">
        <v>1415000.0</v>
      </c>
      <c r="F22878" s="17">
        <v>6653904.0</v>
      </c>
      <c r="G22878" s="17">
        <v>1.1067287E7</v>
      </c>
      <c r="H22878" s="17">
        <v>1.1770559E7</v>
      </c>
    </row>
    <row r="22879">
      <c r="A22879" s="7" t="s">
        <v>44259</v>
      </c>
      <c r="B22879" s="17" t="s">
        <v>44260</v>
      </c>
      <c r="C22879" s="17">
        <v>1.0</v>
      </c>
      <c r="D22879" s="17">
        <v>2.58656747E8</v>
      </c>
      <c r="E22879" s="17">
        <v>2.58656747E8</v>
      </c>
      <c r="F22879" s="17">
        <v>2.58656747E8</v>
      </c>
      <c r="G22879" s="17">
        <v>2.58656747E8</v>
      </c>
      <c r="H22879" s="17">
        <v>2.58656747E8</v>
      </c>
    </row>
    <row r="22880">
      <c r="A22880" s="7" t="s">
        <v>44259</v>
      </c>
      <c r="B22880" s="17" t="s">
        <v>44260</v>
      </c>
      <c r="C22880" s="17">
        <v>1.0</v>
      </c>
      <c r="D22880" s="17">
        <v>2.58656747E8</v>
      </c>
      <c r="E22880" s="17">
        <v>2.58656747E8</v>
      </c>
      <c r="F22880" s="17">
        <v>2.58656747E8</v>
      </c>
      <c r="G22880" s="17">
        <v>2.58656747E8</v>
      </c>
      <c r="H22880" s="17">
        <v>2.58656747E8</v>
      </c>
    </row>
    <row r="22881">
      <c r="A22881" s="7" t="s">
        <v>44261</v>
      </c>
      <c r="B22881" s="17" t="s">
        <v>44262</v>
      </c>
      <c r="C22881" s="17">
        <v>6.0</v>
      </c>
      <c r="D22881" s="17">
        <v>1.07316905E7</v>
      </c>
      <c r="E22881" s="17">
        <v>9507235.0</v>
      </c>
      <c r="F22881" s="17">
        <v>1.0781191E7</v>
      </c>
      <c r="G22881" s="17">
        <v>1.2405934E7</v>
      </c>
      <c r="H22881" s="17">
        <v>1.3119929E7</v>
      </c>
    </row>
    <row r="22882">
      <c r="A22882" s="7" t="s">
        <v>44261</v>
      </c>
      <c r="B22882" s="17" t="s">
        <v>44262</v>
      </c>
      <c r="C22882" s="17">
        <v>6.0</v>
      </c>
      <c r="D22882" s="17">
        <v>1.07316905E7</v>
      </c>
      <c r="E22882" s="17">
        <v>9507235.0</v>
      </c>
      <c r="F22882" s="17">
        <v>1.0781191E7</v>
      </c>
      <c r="G22882" s="17">
        <v>1.2405934E7</v>
      </c>
      <c r="H22882" s="17">
        <v>1.3119929E7</v>
      </c>
    </row>
    <row r="22883">
      <c r="A22883" s="7" t="s">
        <v>44263</v>
      </c>
      <c r="B22883" s="17" t="s">
        <v>44264</v>
      </c>
      <c r="C22883" s="17">
        <v>11.0</v>
      </c>
      <c r="D22883" s="17">
        <v>4.407974027E7</v>
      </c>
      <c r="E22883" s="17">
        <v>2.0799368E7</v>
      </c>
      <c r="F22883" s="17">
        <v>3.75691E7</v>
      </c>
      <c r="G22883" s="17">
        <v>5.99072E7</v>
      </c>
      <c r="H22883" s="17">
        <v>8.3064069E7</v>
      </c>
    </row>
    <row r="22884">
      <c r="A22884" s="7" t="s">
        <v>44263</v>
      </c>
      <c r="B22884" s="17" t="s">
        <v>44264</v>
      </c>
      <c r="C22884" s="17">
        <v>11.0</v>
      </c>
      <c r="D22884" s="17">
        <v>4.407974027E7</v>
      </c>
      <c r="E22884" s="17">
        <v>2.0799368E7</v>
      </c>
      <c r="F22884" s="17">
        <v>3.75691E7</v>
      </c>
      <c r="G22884" s="17">
        <v>5.99072E7</v>
      </c>
      <c r="H22884" s="17">
        <v>8.3064069E7</v>
      </c>
    </row>
    <row r="22885">
      <c r="A22885" s="7" t="s">
        <v>44265</v>
      </c>
      <c r="B22885" s="17" t="s">
        <v>44266</v>
      </c>
      <c r="C22885" s="17">
        <v>99.0</v>
      </c>
      <c r="D22885" s="17">
        <v>5.760475232E7</v>
      </c>
      <c r="E22885" s="17">
        <v>6143020.0</v>
      </c>
      <c r="F22885" s="17">
        <v>1.1458892E7</v>
      </c>
      <c r="G22885" s="17">
        <v>9.6887686E7</v>
      </c>
      <c r="H22885" s="17">
        <v>1.96253384E8</v>
      </c>
    </row>
    <row r="22886">
      <c r="A22886" s="7" t="s">
        <v>44265</v>
      </c>
      <c r="B22886" s="17" t="s">
        <v>44266</v>
      </c>
      <c r="C22886" s="17">
        <v>99.0</v>
      </c>
      <c r="D22886" s="17">
        <v>5.760475232E7</v>
      </c>
      <c r="E22886" s="17">
        <v>6143020.0</v>
      </c>
      <c r="F22886" s="17">
        <v>1.1458892E7</v>
      </c>
      <c r="G22886" s="17">
        <v>9.6887686E7</v>
      </c>
      <c r="H22886" s="17">
        <v>1.96253384E8</v>
      </c>
    </row>
    <row r="22887">
      <c r="A22887" s="7" t="s">
        <v>44267</v>
      </c>
      <c r="B22887" s="17" t="s">
        <v>44268</v>
      </c>
      <c r="C22887" s="17">
        <v>16.0</v>
      </c>
      <c r="D22887" s="17">
        <v>9458378.938</v>
      </c>
      <c r="E22887" s="17">
        <v>3035528.0</v>
      </c>
      <c r="F22887" s="17">
        <v>8061090.0</v>
      </c>
      <c r="G22887" s="17">
        <v>1.1606774E7</v>
      </c>
      <c r="H22887" s="17">
        <v>2.6237144E7</v>
      </c>
    </row>
    <row r="22888">
      <c r="A22888" s="7" t="s">
        <v>44267</v>
      </c>
      <c r="B22888" s="17" t="s">
        <v>44268</v>
      </c>
      <c r="C22888" s="17">
        <v>16.0</v>
      </c>
      <c r="D22888" s="17">
        <v>9458378.938</v>
      </c>
      <c r="E22888" s="17">
        <v>3035528.0</v>
      </c>
      <c r="F22888" s="17">
        <v>8061090.0</v>
      </c>
      <c r="G22888" s="17">
        <v>1.1606774E7</v>
      </c>
      <c r="H22888" s="17">
        <v>2.6237144E7</v>
      </c>
    </row>
    <row r="22889">
      <c r="A22889" s="7" t="s">
        <v>44269</v>
      </c>
      <c r="B22889" s="17" t="s">
        <v>44270</v>
      </c>
      <c r="C22889" s="17">
        <v>6.0</v>
      </c>
      <c r="D22889" s="17">
        <v>1.13307635E7</v>
      </c>
      <c r="E22889" s="17">
        <v>6509074.0</v>
      </c>
      <c r="F22889" s="17">
        <v>8289000.0</v>
      </c>
      <c r="G22889" s="17">
        <v>1.1136275E7</v>
      </c>
      <c r="H22889" s="17">
        <v>2.67985E7</v>
      </c>
    </row>
    <row r="22890">
      <c r="A22890" s="7" t="s">
        <v>44269</v>
      </c>
      <c r="B22890" s="17" t="s">
        <v>44270</v>
      </c>
      <c r="C22890" s="17">
        <v>6.0</v>
      </c>
      <c r="D22890" s="17">
        <v>1.13307635E7</v>
      </c>
      <c r="E22890" s="17">
        <v>6509074.0</v>
      </c>
      <c r="F22890" s="17">
        <v>8289000.0</v>
      </c>
      <c r="G22890" s="17">
        <v>1.1136275E7</v>
      </c>
      <c r="H22890" s="17">
        <v>2.67985E7</v>
      </c>
    </row>
    <row r="22891">
      <c r="A22891" s="7" t="s">
        <v>44271</v>
      </c>
      <c r="B22891" s="17" t="s">
        <v>44272</v>
      </c>
      <c r="C22891" s="17">
        <v>1.0</v>
      </c>
      <c r="D22891" s="17">
        <v>5810741.0</v>
      </c>
      <c r="E22891" s="17">
        <v>5810741.0</v>
      </c>
      <c r="F22891" s="17">
        <v>5810741.0</v>
      </c>
      <c r="G22891" s="17">
        <v>5810741.0</v>
      </c>
      <c r="H22891" s="17">
        <v>5810741.0</v>
      </c>
    </row>
    <row r="22892">
      <c r="A22892" s="7" t="s">
        <v>44271</v>
      </c>
      <c r="B22892" s="17" t="s">
        <v>44272</v>
      </c>
      <c r="C22892" s="17">
        <v>1.0</v>
      </c>
      <c r="D22892" s="17">
        <v>5810741.0</v>
      </c>
      <c r="E22892" s="17">
        <v>5810741.0</v>
      </c>
      <c r="F22892" s="17">
        <v>5810741.0</v>
      </c>
      <c r="G22892" s="17">
        <v>5810741.0</v>
      </c>
      <c r="H22892" s="17">
        <v>5810741.0</v>
      </c>
    </row>
    <row r="22893">
      <c r="A22893" s="7" t="s">
        <v>44273</v>
      </c>
      <c r="B22893" s="17" t="s">
        <v>44274</v>
      </c>
      <c r="C22893" s="17">
        <v>13.0</v>
      </c>
      <c r="D22893" s="17">
        <v>1.508822292E7</v>
      </c>
      <c r="E22893" s="17">
        <v>5162624.0</v>
      </c>
      <c r="F22893" s="17">
        <v>8842753.0</v>
      </c>
      <c r="G22893" s="17">
        <v>1.4664371E7</v>
      </c>
      <c r="H22893" s="17">
        <v>1.7492044E7</v>
      </c>
    </row>
    <row r="22894">
      <c r="A22894" s="7" t="s">
        <v>44273</v>
      </c>
      <c r="B22894" s="17" t="s">
        <v>44274</v>
      </c>
      <c r="C22894" s="17">
        <v>13.0</v>
      </c>
      <c r="D22894" s="17">
        <v>1.508822292E7</v>
      </c>
      <c r="E22894" s="17">
        <v>5162624.0</v>
      </c>
      <c r="F22894" s="17">
        <v>8842753.0</v>
      </c>
      <c r="G22894" s="17">
        <v>1.4664371E7</v>
      </c>
      <c r="H22894" s="17">
        <v>1.7492044E7</v>
      </c>
    </row>
    <row r="22895">
      <c r="A22895" s="7" t="s">
        <v>44275</v>
      </c>
      <c r="B22895" s="17" t="s">
        <v>44276</v>
      </c>
      <c r="C22895" s="17">
        <v>4.0</v>
      </c>
      <c r="D22895" s="17">
        <v>1.646745525E7</v>
      </c>
      <c r="E22895" s="17">
        <v>7050737.0</v>
      </c>
      <c r="F22895" s="17">
        <v>8003365.0</v>
      </c>
      <c r="G22895" s="17">
        <v>2.0217278E7</v>
      </c>
      <c r="H22895" s="17">
        <v>3.0598441E7</v>
      </c>
    </row>
    <row r="22896">
      <c r="A22896" s="7" t="s">
        <v>44275</v>
      </c>
      <c r="B22896" s="17" t="s">
        <v>44276</v>
      </c>
      <c r="C22896" s="17">
        <v>4.0</v>
      </c>
      <c r="D22896" s="17">
        <v>1.646745525E7</v>
      </c>
      <c r="E22896" s="17">
        <v>7050737.0</v>
      </c>
      <c r="F22896" s="17">
        <v>8003365.0</v>
      </c>
      <c r="G22896" s="17">
        <v>2.0217278E7</v>
      </c>
      <c r="H22896" s="17">
        <v>3.0598441E7</v>
      </c>
    </row>
    <row r="22897">
      <c r="A22897" s="7" t="s">
        <v>44277</v>
      </c>
      <c r="B22897" s="17" t="s">
        <v>44278</v>
      </c>
      <c r="C22897" s="17">
        <v>57.0</v>
      </c>
      <c r="D22897" s="17">
        <v>1.532365391E7</v>
      </c>
      <c r="E22897" s="17">
        <v>5803377.0</v>
      </c>
      <c r="F22897" s="17">
        <v>9924700.0</v>
      </c>
      <c r="G22897" s="17">
        <v>1.7812019E7</v>
      </c>
      <c r="H22897" s="17">
        <v>2.6448524E7</v>
      </c>
    </row>
    <row r="22898">
      <c r="A22898" s="7" t="s">
        <v>44277</v>
      </c>
      <c r="B22898" s="17" t="s">
        <v>44278</v>
      </c>
      <c r="C22898" s="17">
        <v>57.0</v>
      </c>
      <c r="D22898" s="17">
        <v>1.532365391E7</v>
      </c>
      <c r="E22898" s="17">
        <v>5803377.0</v>
      </c>
      <c r="F22898" s="17">
        <v>9924700.0</v>
      </c>
      <c r="G22898" s="17">
        <v>1.7812019E7</v>
      </c>
      <c r="H22898" s="17">
        <v>2.6448524E7</v>
      </c>
    </row>
    <row r="22899">
      <c r="A22899" s="7" t="s">
        <v>44279</v>
      </c>
      <c r="B22899" s="17" t="s">
        <v>44280</v>
      </c>
      <c r="C22899" s="17">
        <v>71.0</v>
      </c>
      <c r="D22899" s="17">
        <v>4.00751587E7</v>
      </c>
      <c r="E22899" s="17">
        <v>7834000.0</v>
      </c>
      <c r="F22899" s="17">
        <v>1.199056E7</v>
      </c>
      <c r="G22899" s="17">
        <v>4.656519E7</v>
      </c>
      <c r="H22899" s="17">
        <v>1.02164151E8</v>
      </c>
    </row>
    <row r="22900">
      <c r="A22900" s="7" t="s">
        <v>44279</v>
      </c>
      <c r="B22900" s="17" t="s">
        <v>44280</v>
      </c>
      <c r="C22900" s="17">
        <v>71.0</v>
      </c>
      <c r="D22900" s="17">
        <v>4.00751587E7</v>
      </c>
      <c r="E22900" s="17">
        <v>7834000.0</v>
      </c>
      <c r="F22900" s="17">
        <v>1.199056E7</v>
      </c>
      <c r="G22900" s="17">
        <v>4.656519E7</v>
      </c>
      <c r="H22900" s="17">
        <v>1.02164151E8</v>
      </c>
    </row>
    <row r="22901">
      <c r="A22901" s="7" t="s">
        <v>44281</v>
      </c>
      <c r="B22901" s="17" t="s">
        <v>44282</v>
      </c>
      <c r="C22901" s="17">
        <v>1.0</v>
      </c>
      <c r="D22901" s="17">
        <v>6.7803065E7</v>
      </c>
      <c r="E22901" s="17">
        <v>6.7803065E7</v>
      </c>
      <c r="F22901" s="17">
        <v>6.7803065E7</v>
      </c>
      <c r="G22901" s="17">
        <v>6.7803065E7</v>
      </c>
      <c r="H22901" s="17">
        <v>6.7803065E7</v>
      </c>
    </row>
    <row r="22902">
      <c r="A22902" s="7" t="s">
        <v>44281</v>
      </c>
      <c r="B22902" s="17" t="s">
        <v>44282</v>
      </c>
      <c r="C22902" s="17">
        <v>1.0</v>
      </c>
      <c r="D22902" s="17">
        <v>6.7803065E7</v>
      </c>
      <c r="E22902" s="17">
        <v>6.7803065E7</v>
      </c>
      <c r="F22902" s="17">
        <v>6.7803065E7</v>
      </c>
      <c r="G22902" s="17">
        <v>6.7803065E7</v>
      </c>
      <c r="H22902" s="17">
        <v>6.7803065E7</v>
      </c>
    </row>
    <row r="22903">
      <c r="A22903" s="7" t="s">
        <v>44283</v>
      </c>
      <c r="B22903" s="17" t="s">
        <v>44284</v>
      </c>
      <c r="C22903" s="17">
        <v>3.0</v>
      </c>
      <c r="D22903" s="17">
        <v>4976896.333</v>
      </c>
      <c r="E22903" s="17">
        <v>1513795.0</v>
      </c>
      <c r="F22903" s="17">
        <v>6121256.0</v>
      </c>
      <c r="G22903" s="17">
        <v>7295638.0</v>
      </c>
      <c r="H22903" s="17">
        <v>7295638.0</v>
      </c>
    </row>
    <row r="22904">
      <c r="A22904" s="7" t="s">
        <v>44283</v>
      </c>
      <c r="B22904" s="17" t="s">
        <v>44284</v>
      </c>
      <c r="C22904" s="17">
        <v>3.0</v>
      </c>
      <c r="D22904" s="17">
        <v>4976896.333</v>
      </c>
      <c r="E22904" s="17">
        <v>1513795.0</v>
      </c>
      <c r="F22904" s="17">
        <v>6121256.0</v>
      </c>
      <c r="G22904" s="17">
        <v>7295638.0</v>
      </c>
      <c r="H22904" s="17">
        <v>7295638.0</v>
      </c>
    </row>
    <row r="22905">
      <c r="A22905" s="7" t="s">
        <v>44285</v>
      </c>
      <c r="B22905" s="17" t="s">
        <v>44286</v>
      </c>
      <c r="C22905" s="17">
        <v>1.0</v>
      </c>
      <c r="D22905" s="17">
        <v>2.0529419E7</v>
      </c>
      <c r="E22905" s="17">
        <v>2.0529419E7</v>
      </c>
      <c r="F22905" s="17">
        <v>2.0529419E7</v>
      </c>
      <c r="G22905" s="17">
        <v>2.0529419E7</v>
      </c>
      <c r="H22905" s="17">
        <v>2.0529419E7</v>
      </c>
    </row>
    <row r="22906">
      <c r="A22906" s="7" t="s">
        <v>44285</v>
      </c>
      <c r="B22906" s="17" t="s">
        <v>44286</v>
      </c>
      <c r="C22906" s="17">
        <v>1.0</v>
      </c>
      <c r="D22906" s="17">
        <v>2.0529419E7</v>
      </c>
      <c r="E22906" s="17">
        <v>2.0529419E7</v>
      </c>
      <c r="F22906" s="17">
        <v>2.0529419E7</v>
      </c>
      <c r="G22906" s="17">
        <v>2.0529419E7</v>
      </c>
      <c r="H22906" s="17">
        <v>2.0529419E7</v>
      </c>
    </row>
    <row r="22907">
      <c r="A22907" s="7" t="s">
        <v>44287</v>
      </c>
      <c r="B22907" s="17" t="s">
        <v>44288</v>
      </c>
      <c r="C22907" s="17">
        <v>1.0</v>
      </c>
      <c r="D22907" s="17">
        <v>1.8849075E7</v>
      </c>
      <c r="E22907" s="17">
        <v>1.8849075E7</v>
      </c>
      <c r="F22907" s="17">
        <v>1.8849075E7</v>
      </c>
      <c r="G22907" s="17">
        <v>1.8849075E7</v>
      </c>
      <c r="H22907" s="17">
        <v>1.8849075E7</v>
      </c>
    </row>
    <row r="22908">
      <c r="A22908" s="7" t="s">
        <v>44287</v>
      </c>
      <c r="B22908" s="17" t="s">
        <v>44288</v>
      </c>
      <c r="C22908" s="17">
        <v>1.0</v>
      </c>
      <c r="D22908" s="17">
        <v>1.8849075E7</v>
      </c>
      <c r="E22908" s="17">
        <v>1.8849075E7</v>
      </c>
      <c r="F22908" s="17">
        <v>1.8849075E7</v>
      </c>
      <c r="G22908" s="17">
        <v>1.8849075E7</v>
      </c>
      <c r="H22908" s="17">
        <v>1.8849075E7</v>
      </c>
    </row>
    <row r="22909">
      <c r="A22909" s="7" t="s">
        <v>44289</v>
      </c>
      <c r="B22909" s="17" t="s">
        <v>44290</v>
      </c>
      <c r="C22909" s="17">
        <v>3.0</v>
      </c>
      <c r="D22909" s="17">
        <v>4.318482967E7</v>
      </c>
      <c r="E22909" s="17">
        <v>6743773.0</v>
      </c>
      <c r="F22909" s="17">
        <v>1.5011255E7</v>
      </c>
      <c r="G22909" s="17">
        <v>1.07799461E8</v>
      </c>
      <c r="H22909" s="17">
        <v>1.07799461E8</v>
      </c>
    </row>
    <row r="22910">
      <c r="A22910" s="7" t="s">
        <v>44289</v>
      </c>
      <c r="B22910" s="17" t="s">
        <v>44290</v>
      </c>
      <c r="C22910" s="17">
        <v>3.0</v>
      </c>
      <c r="D22910" s="17">
        <v>4.318482967E7</v>
      </c>
      <c r="E22910" s="17">
        <v>6743773.0</v>
      </c>
      <c r="F22910" s="17">
        <v>1.5011255E7</v>
      </c>
      <c r="G22910" s="17">
        <v>1.07799461E8</v>
      </c>
      <c r="H22910" s="17">
        <v>1.07799461E8</v>
      </c>
    </row>
    <row r="22911">
      <c r="A22911" s="7" t="s">
        <v>44291</v>
      </c>
      <c r="B22911" s="17" t="s">
        <v>44292</v>
      </c>
      <c r="C22911" s="17">
        <v>1.0</v>
      </c>
      <c r="D22911" s="17">
        <v>7104851.0</v>
      </c>
      <c r="E22911" s="17">
        <v>7104851.0</v>
      </c>
      <c r="F22911" s="17">
        <v>7104851.0</v>
      </c>
      <c r="G22911" s="17">
        <v>7104851.0</v>
      </c>
      <c r="H22911" s="17">
        <v>7104851.0</v>
      </c>
    </row>
    <row r="22912">
      <c r="A22912" s="7" t="s">
        <v>44291</v>
      </c>
      <c r="B22912" s="17" t="s">
        <v>44292</v>
      </c>
      <c r="C22912" s="17">
        <v>1.0</v>
      </c>
      <c r="D22912" s="17">
        <v>7104851.0</v>
      </c>
      <c r="E22912" s="17">
        <v>7104851.0</v>
      </c>
      <c r="F22912" s="17">
        <v>7104851.0</v>
      </c>
      <c r="G22912" s="17">
        <v>7104851.0</v>
      </c>
      <c r="H22912" s="17">
        <v>7104851.0</v>
      </c>
    </row>
    <row r="22913">
      <c r="A22913" s="7" t="s">
        <v>44293</v>
      </c>
      <c r="B22913" s="17" t="s">
        <v>44294</v>
      </c>
      <c r="C22913" s="17">
        <v>2.0</v>
      </c>
      <c r="D22913" s="17">
        <v>8016301.5</v>
      </c>
      <c r="E22913" s="17">
        <v>7232478.0</v>
      </c>
      <c r="F22913" s="17">
        <v>7232478.0</v>
      </c>
      <c r="G22913" s="17">
        <v>8800125.0</v>
      </c>
      <c r="H22913" s="17">
        <v>8800125.0</v>
      </c>
    </row>
    <row r="22914">
      <c r="A22914" s="7" t="s">
        <v>44293</v>
      </c>
      <c r="B22914" s="17" t="s">
        <v>44294</v>
      </c>
      <c r="C22914" s="17">
        <v>2.0</v>
      </c>
      <c r="D22914" s="17">
        <v>8016301.5</v>
      </c>
      <c r="E22914" s="17">
        <v>7232478.0</v>
      </c>
      <c r="F22914" s="17">
        <v>7232478.0</v>
      </c>
      <c r="G22914" s="17">
        <v>8800125.0</v>
      </c>
      <c r="H22914" s="17">
        <v>8800125.0</v>
      </c>
    </row>
    <row r="22915">
      <c r="A22915" s="7" t="s">
        <v>44295</v>
      </c>
      <c r="B22915" s="17" t="s">
        <v>44296</v>
      </c>
      <c r="C22915" s="17">
        <v>1.0</v>
      </c>
      <c r="D22915" s="17">
        <v>2.0910781E7</v>
      </c>
      <c r="E22915" s="17">
        <v>2.0910781E7</v>
      </c>
      <c r="F22915" s="17">
        <v>2.0910781E7</v>
      </c>
      <c r="G22915" s="17">
        <v>2.0910781E7</v>
      </c>
      <c r="H22915" s="17">
        <v>2.0910781E7</v>
      </c>
    </row>
    <row r="22916">
      <c r="A22916" s="7" t="s">
        <v>44295</v>
      </c>
      <c r="B22916" s="17" t="s">
        <v>44296</v>
      </c>
      <c r="C22916" s="17">
        <v>1.0</v>
      </c>
      <c r="D22916" s="17">
        <v>2.0910781E7</v>
      </c>
      <c r="E22916" s="17">
        <v>2.0910781E7</v>
      </c>
      <c r="F22916" s="17">
        <v>2.0910781E7</v>
      </c>
      <c r="G22916" s="17">
        <v>2.0910781E7</v>
      </c>
      <c r="H22916" s="17">
        <v>2.0910781E7</v>
      </c>
    </row>
    <row r="22917">
      <c r="A22917" s="7" t="s">
        <v>44297</v>
      </c>
      <c r="B22917" s="17" t="s">
        <v>44298</v>
      </c>
      <c r="C22917" s="17">
        <v>1.0</v>
      </c>
      <c r="D22917" s="17">
        <v>7.9945064E7</v>
      </c>
      <c r="E22917" s="17">
        <v>7.9945064E7</v>
      </c>
      <c r="F22917" s="17">
        <v>7.9945064E7</v>
      </c>
      <c r="G22917" s="17">
        <v>7.9945064E7</v>
      </c>
      <c r="H22917" s="17">
        <v>7.9945064E7</v>
      </c>
    </row>
    <row r="22918">
      <c r="A22918" s="7" t="s">
        <v>44297</v>
      </c>
      <c r="B22918" s="17" t="s">
        <v>44298</v>
      </c>
      <c r="C22918" s="17">
        <v>1.0</v>
      </c>
      <c r="D22918" s="17">
        <v>7.9945064E7</v>
      </c>
      <c r="E22918" s="17">
        <v>7.9945064E7</v>
      </c>
      <c r="F22918" s="17">
        <v>7.9945064E7</v>
      </c>
      <c r="G22918" s="17">
        <v>7.9945064E7</v>
      </c>
      <c r="H22918" s="17">
        <v>7.9945064E7</v>
      </c>
    </row>
    <row r="22919">
      <c r="A22919" s="7" t="s">
        <v>44299</v>
      </c>
      <c r="B22919" s="17" t="s">
        <v>44300</v>
      </c>
      <c r="C22919" s="17">
        <v>2.0</v>
      </c>
      <c r="D22919" s="17">
        <v>8092745.0</v>
      </c>
      <c r="E22919" s="17">
        <v>6215670.0</v>
      </c>
      <c r="F22919" s="17">
        <v>6215670.0</v>
      </c>
      <c r="G22919" s="17">
        <v>9969820.0</v>
      </c>
      <c r="H22919" s="17">
        <v>9969820.0</v>
      </c>
    </row>
    <row r="22920">
      <c r="A22920" s="7" t="s">
        <v>44299</v>
      </c>
      <c r="B22920" s="17" t="s">
        <v>44300</v>
      </c>
      <c r="C22920" s="17">
        <v>2.0</v>
      </c>
      <c r="D22920" s="17">
        <v>8092745.0</v>
      </c>
      <c r="E22920" s="17">
        <v>6215670.0</v>
      </c>
      <c r="F22920" s="17">
        <v>6215670.0</v>
      </c>
      <c r="G22920" s="17">
        <v>9969820.0</v>
      </c>
      <c r="H22920" s="17">
        <v>9969820.0</v>
      </c>
    </row>
    <row r="22921">
      <c r="A22921" s="7" t="s">
        <v>44301</v>
      </c>
      <c r="B22921" s="17" t="s">
        <v>44302</v>
      </c>
      <c r="C22921" s="17">
        <v>2.0</v>
      </c>
      <c r="D22921" s="17">
        <v>4790500.5</v>
      </c>
      <c r="E22921" s="17">
        <v>1410566.0</v>
      </c>
      <c r="F22921" s="17">
        <v>1410566.0</v>
      </c>
      <c r="G22921" s="17">
        <v>8170435.0</v>
      </c>
      <c r="H22921" s="17">
        <v>8170435.0</v>
      </c>
    </row>
    <row r="22922">
      <c r="A22922" s="7" t="s">
        <v>44301</v>
      </c>
      <c r="B22922" s="17" t="s">
        <v>44302</v>
      </c>
      <c r="C22922" s="17">
        <v>2.0</v>
      </c>
      <c r="D22922" s="17">
        <v>4790500.5</v>
      </c>
      <c r="E22922" s="17">
        <v>1410566.0</v>
      </c>
      <c r="F22922" s="17">
        <v>1410566.0</v>
      </c>
      <c r="G22922" s="17">
        <v>8170435.0</v>
      </c>
      <c r="H22922" s="17">
        <v>8170435.0</v>
      </c>
    </row>
    <row r="22923">
      <c r="A22923" s="7" t="s">
        <v>44303</v>
      </c>
      <c r="B22923" s="17" t="s">
        <v>44304</v>
      </c>
      <c r="C22923" s="17">
        <v>11.0</v>
      </c>
      <c r="D22923" s="17">
        <v>4.820051264E7</v>
      </c>
      <c r="E22923" s="17">
        <v>1.1489778E7</v>
      </c>
      <c r="F22923" s="17">
        <v>3.8489629E7</v>
      </c>
      <c r="G22923" s="17">
        <v>6.3096582E7</v>
      </c>
      <c r="H22923" s="17">
        <v>1.00326557E8</v>
      </c>
    </row>
    <row r="22924">
      <c r="A22924" s="7" t="s">
        <v>44303</v>
      </c>
      <c r="B22924" s="17" t="s">
        <v>44304</v>
      </c>
      <c r="C22924" s="17">
        <v>11.0</v>
      </c>
      <c r="D22924" s="17">
        <v>4.820051264E7</v>
      </c>
      <c r="E22924" s="17">
        <v>1.1489778E7</v>
      </c>
      <c r="F22924" s="17">
        <v>3.8489629E7</v>
      </c>
      <c r="G22924" s="17">
        <v>6.3096582E7</v>
      </c>
      <c r="H22924" s="17">
        <v>1.00326557E8</v>
      </c>
    </row>
    <row r="22925">
      <c r="A22925" s="7" t="s">
        <v>44305</v>
      </c>
      <c r="B22925" s="17" t="s">
        <v>44306</v>
      </c>
      <c r="C22925" s="17">
        <v>1.0</v>
      </c>
      <c r="D22925" s="17">
        <v>3864966.0</v>
      </c>
      <c r="E22925" s="17">
        <v>3864966.0</v>
      </c>
      <c r="F22925" s="17">
        <v>3864966.0</v>
      </c>
      <c r="G22925" s="17">
        <v>3864966.0</v>
      </c>
      <c r="H22925" s="17">
        <v>3864966.0</v>
      </c>
    </row>
    <row r="22926">
      <c r="A22926" s="7" t="s">
        <v>44305</v>
      </c>
      <c r="B22926" s="17" t="s">
        <v>44306</v>
      </c>
      <c r="C22926" s="17">
        <v>1.0</v>
      </c>
      <c r="D22926" s="17">
        <v>3864966.0</v>
      </c>
      <c r="E22926" s="17">
        <v>3864966.0</v>
      </c>
      <c r="F22926" s="17">
        <v>3864966.0</v>
      </c>
      <c r="G22926" s="17">
        <v>3864966.0</v>
      </c>
      <c r="H22926" s="17">
        <v>3864966.0</v>
      </c>
    </row>
    <row r="22927">
      <c r="A22927" s="7" t="s">
        <v>44307</v>
      </c>
      <c r="B22927" s="17" t="s">
        <v>44308</v>
      </c>
      <c r="C22927" s="17">
        <v>1.0</v>
      </c>
      <c r="D22927" s="17">
        <v>5.20236217E8</v>
      </c>
      <c r="E22927" s="17">
        <v>5.20236217E8</v>
      </c>
      <c r="F22927" s="17">
        <v>5.20236217E8</v>
      </c>
      <c r="G22927" s="17">
        <v>5.20236217E8</v>
      </c>
      <c r="H22927" s="17">
        <v>5.20236217E8</v>
      </c>
    </row>
    <row r="22928">
      <c r="A22928" s="7" t="s">
        <v>44307</v>
      </c>
      <c r="B22928" s="17" t="s">
        <v>44308</v>
      </c>
      <c r="C22928" s="17">
        <v>1.0</v>
      </c>
      <c r="D22928" s="17">
        <v>5.20236217E8</v>
      </c>
      <c r="E22928" s="17">
        <v>5.20236217E8</v>
      </c>
      <c r="F22928" s="17">
        <v>5.20236217E8</v>
      </c>
      <c r="G22928" s="17">
        <v>5.20236217E8</v>
      </c>
      <c r="H22928" s="17">
        <v>5.20236217E8</v>
      </c>
    </row>
    <row r="22929">
      <c r="A22929" s="7" t="s">
        <v>44309</v>
      </c>
      <c r="B22929" s="17" t="s">
        <v>44310</v>
      </c>
      <c r="C22929" s="17">
        <v>8.0</v>
      </c>
      <c r="D22929" s="17">
        <v>1.247967325E7</v>
      </c>
      <c r="E22929" s="17">
        <v>3585975.0</v>
      </c>
      <c r="F22929" s="17">
        <v>1.3498679E7</v>
      </c>
      <c r="G22929" s="17">
        <v>1.5761067E7</v>
      </c>
      <c r="H22929" s="17">
        <v>2.3090761E7</v>
      </c>
    </row>
    <row r="22930">
      <c r="A22930" s="7" t="s">
        <v>44309</v>
      </c>
      <c r="B22930" s="17" t="s">
        <v>44310</v>
      </c>
      <c r="C22930" s="17">
        <v>8.0</v>
      </c>
      <c r="D22930" s="17">
        <v>1.247967325E7</v>
      </c>
      <c r="E22930" s="17">
        <v>3585975.0</v>
      </c>
      <c r="F22930" s="17">
        <v>1.3498679E7</v>
      </c>
      <c r="G22930" s="17">
        <v>1.5761067E7</v>
      </c>
      <c r="H22930" s="17">
        <v>2.3090761E7</v>
      </c>
    </row>
    <row r="22931">
      <c r="A22931" s="7" t="s">
        <v>44311</v>
      </c>
      <c r="B22931" s="17" t="s">
        <v>44312</v>
      </c>
      <c r="C22931" s="17">
        <v>4.0</v>
      </c>
      <c r="D22931" s="17">
        <v>1.08982025E7</v>
      </c>
      <c r="E22931" s="17">
        <v>1918682.0</v>
      </c>
      <c r="F22931" s="17">
        <v>8352582.0</v>
      </c>
      <c r="G22931" s="17">
        <v>1.1503665E7</v>
      </c>
      <c r="H22931" s="17">
        <v>2.1817881E7</v>
      </c>
    </row>
    <row r="22932">
      <c r="A22932" s="7" t="s">
        <v>44311</v>
      </c>
      <c r="B22932" s="17" t="s">
        <v>44312</v>
      </c>
      <c r="C22932" s="17">
        <v>4.0</v>
      </c>
      <c r="D22932" s="17">
        <v>1.08982025E7</v>
      </c>
      <c r="E22932" s="17">
        <v>1918682.0</v>
      </c>
      <c r="F22932" s="17">
        <v>8352582.0</v>
      </c>
      <c r="G22932" s="17">
        <v>1.1503665E7</v>
      </c>
      <c r="H22932" s="17">
        <v>2.1817881E7</v>
      </c>
    </row>
    <row r="22933">
      <c r="A22933" s="7" t="s">
        <v>44313</v>
      </c>
      <c r="B22933" s="17" t="s">
        <v>44314</v>
      </c>
      <c r="C22933" s="17">
        <v>41.0</v>
      </c>
      <c r="D22933" s="17">
        <v>5.713549837E7</v>
      </c>
      <c r="E22933" s="17">
        <v>9477530.0</v>
      </c>
      <c r="F22933" s="17">
        <v>2.9209219E7</v>
      </c>
      <c r="G22933" s="17">
        <v>7.2583686E7</v>
      </c>
      <c r="H22933" s="17">
        <v>1.92322203E8</v>
      </c>
    </row>
    <row r="22934">
      <c r="A22934" s="7" t="s">
        <v>44313</v>
      </c>
      <c r="B22934" s="17" t="s">
        <v>44314</v>
      </c>
      <c r="C22934" s="17">
        <v>41.0</v>
      </c>
      <c r="D22934" s="17">
        <v>5.713549837E7</v>
      </c>
      <c r="E22934" s="17">
        <v>9477530.0</v>
      </c>
      <c r="F22934" s="17">
        <v>2.9209219E7</v>
      </c>
      <c r="G22934" s="17">
        <v>7.2583686E7</v>
      </c>
      <c r="H22934" s="17">
        <v>1.92322203E8</v>
      </c>
    </row>
    <row r="22935">
      <c r="A22935" s="7" t="s">
        <v>44315</v>
      </c>
      <c r="B22935" s="17" t="s">
        <v>44316</v>
      </c>
      <c r="C22935" s="17">
        <v>2.0</v>
      </c>
      <c r="D22935" s="17">
        <v>5.8159055E7</v>
      </c>
      <c r="E22935" s="17">
        <v>4513561.0</v>
      </c>
      <c r="F22935" s="17">
        <v>4513561.0</v>
      </c>
      <c r="G22935" s="17">
        <v>1.11804549E8</v>
      </c>
      <c r="H22935" s="17">
        <v>1.11804549E8</v>
      </c>
    </row>
    <row r="22936">
      <c r="A22936" s="7" t="s">
        <v>44315</v>
      </c>
      <c r="B22936" s="17" t="s">
        <v>44316</v>
      </c>
      <c r="C22936" s="17">
        <v>2.0</v>
      </c>
      <c r="D22936" s="17">
        <v>5.8159055E7</v>
      </c>
      <c r="E22936" s="17">
        <v>4513561.0</v>
      </c>
      <c r="F22936" s="17">
        <v>4513561.0</v>
      </c>
      <c r="G22936" s="17">
        <v>1.11804549E8</v>
      </c>
      <c r="H22936" s="17">
        <v>1.11804549E8</v>
      </c>
    </row>
    <row r="22937">
      <c r="A22937" s="7" t="s">
        <v>44317</v>
      </c>
      <c r="B22937" s="17" t="s">
        <v>44318</v>
      </c>
      <c r="C22937" s="17">
        <v>1.0</v>
      </c>
      <c r="D22937" s="17">
        <v>1.2681942E7</v>
      </c>
      <c r="E22937" s="17">
        <v>1.2681942E7</v>
      </c>
      <c r="F22937" s="17">
        <v>1.2681942E7</v>
      </c>
      <c r="G22937" s="17">
        <v>1.2681942E7</v>
      </c>
      <c r="H22937" s="17">
        <v>1.2681942E7</v>
      </c>
    </row>
    <row r="22938">
      <c r="A22938" s="7" t="s">
        <v>44317</v>
      </c>
      <c r="B22938" s="17" t="s">
        <v>44318</v>
      </c>
      <c r="C22938" s="17">
        <v>1.0</v>
      </c>
      <c r="D22938" s="17">
        <v>1.2681942E7</v>
      </c>
      <c r="E22938" s="17">
        <v>1.2681942E7</v>
      </c>
      <c r="F22938" s="17">
        <v>1.2681942E7</v>
      </c>
      <c r="G22938" s="17">
        <v>1.2681942E7</v>
      </c>
      <c r="H22938" s="17">
        <v>1.2681942E7</v>
      </c>
    </row>
    <row r="22939">
      <c r="A22939" s="7" t="s">
        <v>44319</v>
      </c>
      <c r="B22939" s="17" t="s">
        <v>44320</v>
      </c>
      <c r="C22939" s="17">
        <v>6.0</v>
      </c>
      <c r="D22939" s="17">
        <v>2.396015483E7</v>
      </c>
      <c r="E22939" s="17">
        <v>1.5151194E7</v>
      </c>
      <c r="F22939" s="17">
        <v>1.5845135E7</v>
      </c>
      <c r="G22939" s="17">
        <v>3.684796E7</v>
      </c>
      <c r="H22939" s="17">
        <v>5.4689386E7</v>
      </c>
    </row>
    <row r="22940">
      <c r="A22940" s="7" t="s">
        <v>44319</v>
      </c>
      <c r="B22940" s="17" t="s">
        <v>44320</v>
      </c>
      <c r="C22940" s="17">
        <v>6.0</v>
      </c>
      <c r="D22940" s="17">
        <v>2.396015483E7</v>
      </c>
      <c r="E22940" s="17">
        <v>1.5151194E7</v>
      </c>
      <c r="F22940" s="17">
        <v>1.5845135E7</v>
      </c>
      <c r="G22940" s="17">
        <v>3.684796E7</v>
      </c>
      <c r="H22940" s="17">
        <v>5.4689386E7</v>
      </c>
    </row>
    <row r="22941">
      <c r="A22941" s="7" t="s">
        <v>44321</v>
      </c>
      <c r="B22941" s="17" t="s">
        <v>44322</v>
      </c>
      <c r="C22941" s="17">
        <v>48.0</v>
      </c>
      <c r="D22941" s="17">
        <v>4.239609067E7</v>
      </c>
      <c r="E22941" s="17">
        <v>5118759.0</v>
      </c>
      <c r="F22941" s="17">
        <v>1.2402776E7</v>
      </c>
      <c r="G22941" s="17">
        <v>7.5622703E7</v>
      </c>
      <c r="H22941" s="17">
        <v>1.34013593E8</v>
      </c>
    </row>
    <row r="22942">
      <c r="A22942" s="7" t="s">
        <v>44321</v>
      </c>
      <c r="B22942" s="17" t="s">
        <v>44322</v>
      </c>
      <c r="C22942" s="17">
        <v>48.0</v>
      </c>
      <c r="D22942" s="17">
        <v>4.239609067E7</v>
      </c>
      <c r="E22942" s="17">
        <v>5118759.0</v>
      </c>
      <c r="F22942" s="17">
        <v>1.2402776E7</v>
      </c>
      <c r="G22942" s="17">
        <v>7.5622703E7</v>
      </c>
      <c r="H22942" s="17">
        <v>1.34013593E8</v>
      </c>
    </row>
    <row r="22943">
      <c r="A22943" s="7" t="s">
        <v>44323</v>
      </c>
      <c r="B22943" s="17" t="s">
        <v>44324</v>
      </c>
      <c r="C22943" s="17">
        <v>5.0</v>
      </c>
      <c r="D22943" s="17">
        <v>8.08270876E7</v>
      </c>
      <c r="E22943" s="17">
        <v>9177577.0</v>
      </c>
      <c r="F22943" s="17">
        <v>4.1642E7</v>
      </c>
      <c r="G22943" s="17">
        <v>9.36966E7</v>
      </c>
      <c r="H22943" s="17">
        <v>2.55621251E8</v>
      </c>
    </row>
    <row r="22944">
      <c r="A22944" s="7" t="s">
        <v>44323</v>
      </c>
      <c r="B22944" s="17" t="s">
        <v>44324</v>
      </c>
      <c r="C22944" s="17">
        <v>5.0</v>
      </c>
      <c r="D22944" s="17">
        <v>8.08270876E7</v>
      </c>
      <c r="E22944" s="17">
        <v>9177577.0</v>
      </c>
      <c r="F22944" s="17">
        <v>4.1642E7</v>
      </c>
      <c r="G22944" s="17">
        <v>9.36966E7</v>
      </c>
      <c r="H22944" s="17">
        <v>2.55621251E8</v>
      </c>
    </row>
    <row r="22945">
      <c r="A22945" s="7" t="s">
        <v>44325</v>
      </c>
      <c r="B22945" s="17" t="s">
        <v>44326</v>
      </c>
      <c r="C22945" s="17">
        <v>227.0</v>
      </c>
      <c r="D22945" s="17">
        <v>1.99367793E7</v>
      </c>
      <c r="E22945" s="17">
        <v>6122196.0</v>
      </c>
      <c r="F22945" s="17">
        <v>1.0457043E7</v>
      </c>
      <c r="G22945" s="17">
        <v>1.7712974E7</v>
      </c>
      <c r="H22945" s="17">
        <v>3.8754089E7</v>
      </c>
    </row>
    <row r="22946">
      <c r="A22946" s="7" t="s">
        <v>44325</v>
      </c>
      <c r="B22946" s="17" t="s">
        <v>44326</v>
      </c>
      <c r="C22946" s="17">
        <v>227.0</v>
      </c>
      <c r="D22946" s="17">
        <v>1.99367793E7</v>
      </c>
      <c r="E22946" s="17">
        <v>6122196.0</v>
      </c>
      <c r="F22946" s="17">
        <v>1.0457043E7</v>
      </c>
      <c r="G22946" s="17">
        <v>1.7712974E7</v>
      </c>
      <c r="H22946" s="17">
        <v>3.8754089E7</v>
      </c>
    </row>
    <row r="22947">
      <c r="A22947" s="7" t="s">
        <v>44327</v>
      </c>
      <c r="B22947" s="17" t="s">
        <v>44328</v>
      </c>
      <c r="C22947" s="17">
        <v>35.0</v>
      </c>
      <c r="D22947" s="17">
        <v>1.25437498E7</v>
      </c>
      <c r="E22947" s="17">
        <v>6471500.0</v>
      </c>
      <c r="F22947" s="17">
        <v>1.1266053E7</v>
      </c>
      <c r="G22947" s="17">
        <v>1.5787094E7</v>
      </c>
      <c r="H22947" s="17">
        <v>2.2353231E7</v>
      </c>
    </row>
    <row r="22948">
      <c r="A22948" s="7" t="s">
        <v>44327</v>
      </c>
      <c r="B22948" s="17" t="s">
        <v>44328</v>
      </c>
      <c r="C22948" s="17">
        <v>35.0</v>
      </c>
      <c r="D22948" s="17">
        <v>1.25437498E7</v>
      </c>
      <c r="E22948" s="17">
        <v>6471500.0</v>
      </c>
      <c r="F22948" s="17">
        <v>1.1266053E7</v>
      </c>
      <c r="G22948" s="17">
        <v>1.5787094E7</v>
      </c>
      <c r="H22948" s="17">
        <v>2.2353231E7</v>
      </c>
    </row>
    <row r="22949">
      <c r="A22949" s="7" t="s">
        <v>44329</v>
      </c>
      <c r="B22949" s="17" t="s">
        <v>44330</v>
      </c>
      <c r="C22949" s="17">
        <v>24.0</v>
      </c>
      <c r="D22949" s="17">
        <v>1.301981371E7</v>
      </c>
      <c r="E22949" s="17">
        <v>6393716.0</v>
      </c>
      <c r="F22949" s="17">
        <v>9375765.0</v>
      </c>
      <c r="G22949" s="17">
        <v>1.548524E7</v>
      </c>
      <c r="H22949" s="17">
        <v>2.7285668E7</v>
      </c>
    </row>
    <row r="22950">
      <c r="A22950" s="7" t="s">
        <v>44329</v>
      </c>
      <c r="B22950" s="17" t="s">
        <v>44330</v>
      </c>
      <c r="C22950" s="17">
        <v>24.0</v>
      </c>
      <c r="D22950" s="17">
        <v>1.301981371E7</v>
      </c>
      <c r="E22950" s="17">
        <v>6393716.0</v>
      </c>
      <c r="F22950" s="17">
        <v>9375765.0</v>
      </c>
      <c r="G22950" s="17">
        <v>1.548524E7</v>
      </c>
      <c r="H22950" s="17">
        <v>2.7285668E7</v>
      </c>
    </row>
    <row r="22951">
      <c r="A22951" s="7" t="s">
        <v>44331</v>
      </c>
      <c r="B22951" s="17" t="s">
        <v>44332</v>
      </c>
      <c r="C22951" s="17">
        <v>10.0</v>
      </c>
      <c r="D22951" s="17">
        <v>1.5065354E7</v>
      </c>
      <c r="E22951" s="17">
        <v>7980068.0</v>
      </c>
      <c r="F22951" s="17">
        <v>1.2907412E7</v>
      </c>
      <c r="G22951" s="17">
        <v>1.9469881E7</v>
      </c>
      <c r="H22951" s="17">
        <v>2.3497075E7</v>
      </c>
    </row>
    <row r="22952">
      <c r="A22952" s="7" t="s">
        <v>44331</v>
      </c>
      <c r="B22952" s="17" t="s">
        <v>44332</v>
      </c>
      <c r="C22952" s="17">
        <v>10.0</v>
      </c>
      <c r="D22952" s="17">
        <v>1.5065354E7</v>
      </c>
      <c r="E22952" s="17">
        <v>7980068.0</v>
      </c>
      <c r="F22952" s="17">
        <v>1.2907412E7</v>
      </c>
      <c r="G22952" s="17">
        <v>1.9469881E7</v>
      </c>
      <c r="H22952" s="17">
        <v>2.3497075E7</v>
      </c>
    </row>
    <row r="22953">
      <c r="A22953" s="7" t="s">
        <v>44333</v>
      </c>
      <c r="B22953" s="17" t="s">
        <v>44334</v>
      </c>
      <c r="C22953" s="17">
        <v>53.0</v>
      </c>
      <c r="D22953" s="17">
        <v>1.906704219E7</v>
      </c>
      <c r="E22953" s="17">
        <v>4556083.0</v>
      </c>
      <c r="F22953" s="17">
        <v>8890756.0</v>
      </c>
      <c r="G22953" s="17">
        <v>1.6008342E7</v>
      </c>
      <c r="H22953" s="17">
        <v>3.5559609E7</v>
      </c>
    </row>
    <row r="22954">
      <c r="A22954" s="7" t="s">
        <v>44333</v>
      </c>
      <c r="B22954" s="17" t="s">
        <v>44334</v>
      </c>
      <c r="C22954" s="17">
        <v>53.0</v>
      </c>
      <c r="D22954" s="17">
        <v>1.906704219E7</v>
      </c>
      <c r="E22954" s="17">
        <v>4556083.0</v>
      </c>
      <c r="F22954" s="17">
        <v>8890756.0</v>
      </c>
      <c r="G22954" s="17">
        <v>1.6008342E7</v>
      </c>
      <c r="H22954" s="17">
        <v>3.5559609E7</v>
      </c>
    </row>
    <row r="22955">
      <c r="A22955" s="7" t="s">
        <v>44335</v>
      </c>
      <c r="B22955" s="17" t="s">
        <v>44336</v>
      </c>
      <c r="C22955" s="17">
        <v>20.0</v>
      </c>
      <c r="D22955" s="17">
        <v>1.135525985E7</v>
      </c>
      <c r="E22955" s="17">
        <v>4684075.0</v>
      </c>
      <c r="F22955" s="17">
        <v>6235400.0</v>
      </c>
      <c r="G22955" s="17">
        <v>1.1774957E7</v>
      </c>
      <c r="H22955" s="17">
        <v>1.7622952E7</v>
      </c>
    </row>
    <row r="22956">
      <c r="A22956" s="7" t="s">
        <v>44335</v>
      </c>
      <c r="B22956" s="17" t="s">
        <v>44336</v>
      </c>
      <c r="C22956" s="17">
        <v>20.0</v>
      </c>
      <c r="D22956" s="17">
        <v>1.135525985E7</v>
      </c>
      <c r="E22956" s="17">
        <v>4684075.0</v>
      </c>
      <c r="F22956" s="17">
        <v>6235400.0</v>
      </c>
      <c r="G22956" s="17">
        <v>1.1774957E7</v>
      </c>
      <c r="H22956" s="17">
        <v>1.7622952E7</v>
      </c>
    </row>
    <row r="22957">
      <c r="A22957" s="7" t="s">
        <v>44337</v>
      </c>
      <c r="B22957" s="17" t="s">
        <v>44338</v>
      </c>
      <c r="C22957" s="17">
        <v>190.0</v>
      </c>
      <c r="D22957" s="17">
        <v>1.792783544E7</v>
      </c>
      <c r="E22957" s="17">
        <v>6208041.0</v>
      </c>
      <c r="F22957" s="17">
        <v>9672000.0</v>
      </c>
      <c r="G22957" s="17">
        <v>1.4244762E7</v>
      </c>
      <c r="H22957" s="17">
        <v>2.4226733E7</v>
      </c>
    </row>
    <row r="22958">
      <c r="A22958" s="7" t="s">
        <v>44337</v>
      </c>
      <c r="B22958" s="17" t="s">
        <v>44338</v>
      </c>
      <c r="C22958" s="17">
        <v>190.0</v>
      </c>
      <c r="D22958" s="17">
        <v>1.792783544E7</v>
      </c>
      <c r="E22958" s="17">
        <v>6208041.0</v>
      </c>
      <c r="F22958" s="17">
        <v>9672000.0</v>
      </c>
      <c r="G22958" s="17">
        <v>1.4244762E7</v>
      </c>
      <c r="H22958" s="17">
        <v>2.4226733E7</v>
      </c>
    </row>
    <row r="22959">
      <c r="A22959" s="7" t="s">
        <v>44339</v>
      </c>
      <c r="B22959" s="17" t="s">
        <v>44340</v>
      </c>
      <c r="C22959" s="17">
        <v>196.0</v>
      </c>
      <c r="D22959" s="17">
        <v>1.316101195E7</v>
      </c>
      <c r="E22959" s="17">
        <v>5746455.0</v>
      </c>
      <c r="F22959" s="17">
        <v>9947402.0</v>
      </c>
      <c r="G22959" s="17">
        <v>1.4868353E7</v>
      </c>
      <c r="H22959" s="17">
        <v>2.5230691E7</v>
      </c>
    </row>
    <row r="22960">
      <c r="A22960" s="7" t="s">
        <v>44339</v>
      </c>
      <c r="B22960" s="17" t="s">
        <v>44340</v>
      </c>
      <c r="C22960" s="17">
        <v>196.0</v>
      </c>
      <c r="D22960" s="17">
        <v>1.316101195E7</v>
      </c>
      <c r="E22960" s="17">
        <v>5746455.0</v>
      </c>
      <c r="F22960" s="17">
        <v>9947402.0</v>
      </c>
      <c r="G22960" s="17">
        <v>1.4868353E7</v>
      </c>
      <c r="H22960" s="17">
        <v>2.5230691E7</v>
      </c>
    </row>
    <row r="22961">
      <c r="A22961" s="7" t="s">
        <v>44341</v>
      </c>
      <c r="B22961" s="17" t="s">
        <v>44342</v>
      </c>
      <c r="C22961" s="17">
        <v>1.0</v>
      </c>
      <c r="D22961" s="17">
        <v>1.2266937E7</v>
      </c>
      <c r="E22961" s="17">
        <v>1.2266937E7</v>
      </c>
      <c r="F22961" s="17">
        <v>1.2266937E7</v>
      </c>
      <c r="G22961" s="17">
        <v>1.2266937E7</v>
      </c>
      <c r="H22961" s="17">
        <v>1.2266937E7</v>
      </c>
    </row>
    <row r="22962">
      <c r="A22962" s="7" t="s">
        <v>44341</v>
      </c>
      <c r="B22962" s="17" t="s">
        <v>44342</v>
      </c>
      <c r="C22962" s="17">
        <v>1.0</v>
      </c>
      <c r="D22962" s="17">
        <v>1.2266937E7</v>
      </c>
      <c r="E22962" s="17">
        <v>1.2266937E7</v>
      </c>
      <c r="F22962" s="17">
        <v>1.2266937E7</v>
      </c>
      <c r="G22962" s="17">
        <v>1.2266937E7</v>
      </c>
      <c r="H22962" s="17">
        <v>1.2266937E7</v>
      </c>
    </row>
    <row r="22963">
      <c r="A22963" s="7" t="s">
        <v>44343</v>
      </c>
      <c r="B22963" s="17" t="s">
        <v>44344</v>
      </c>
      <c r="C22963" s="17">
        <v>1.0</v>
      </c>
      <c r="D22963" s="17">
        <v>1.0319533E7</v>
      </c>
      <c r="E22963" s="17">
        <v>1.0319533E7</v>
      </c>
      <c r="F22963" s="17">
        <v>1.0319533E7</v>
      </c>
      <c r="G22963" s="17">
        <v>1.0319533E7</v>
      </c>
      <c r="H22963" s="17">
        <v>1.0319533E7</v>
      </c>
    </row>
    <row r="22964">
      <c r="A22964" s="7" t="s">
        <v>44343</v>
      </c>
      <c r="B22964" s="17" t="s">
        <v>44344</v>
      </c>
      <c r="C22964" s="17">
        <v>1.0</v>
      </c>
      <c r="D22964" s="17">
        <v>1.0319533E7</v>
      </c>
      <c r="E22964" s="17">
        <v>1.0319533E7</v>
      </c>
      <c r="F22964" s="17">
        <v>1.0319533E7</v>
      </c>
      <c r="G22964" s="17">
        <v>1.0319533E7</v>
      </c>
      <c r="H22964" s="17">
        <v>1.0319533E7</v>
      </c>
    </row>
    <row r="22965">
      <c r="A22965" s="7" t="s">
        <v>44345</v>
      </c>
      <c r="B22965" s="17" t="s">
        <v>44346</v>
      </c>
      <c r="C22965" s="17">
        <v>2.0</v>
      </c>
      <c r="D22965" s="17">
        <v>1.6258516E7</v>
      </c>
      <c r="E22965" s="17">
        <v>5124875.0</v>
      </c>
      <c r="F22965" s="17">
        <v>5124875.0</v>
      </c>
      <c r="G22965" s="17">
        <v>2.7392157E7</v>
      </c>
      <c r="H22965" s="17">
        <v>2.7392157E7</v>
      </c>
    </row>
    <row r="22966">
      <c r="A22966" s="7" t="s">
        <v>44345</v>
      </c>
      <c r="B22966" s="17" t="s">
        <v>44346</v>
      </c>
      <c r="C22966" s="17">
        <v>2.0</v>
      </c>
      <c r="D22966" s="17">
        <v>1.6258516E7</v>
      </c>
      <c r="E22966" s="17">
        <v>5124875.0</v>
      </c>
      <c r="F22966" s="17">
        <v>5124875.0</v>
      </c>
      <c r="G22966" s="17">
        <v>2.7392157E7</v>
      </c>
      <c r="H22966" s="17">
        <v>2.7392157E7</v>
      </c>
    </row>
    <row r="22967">
      <c r="A22967" s="7" t="s">
        <v>44347</v>
      </c>
      <c r="B22967" s="17" t="s">
        <v>44348</v>
      </c>
      <c r="C22967" s="17">
        <v>9.0</v>
      </c>
      <c r="D22967" s="17">
        <v>2.530380756E7</v>
      </c>
      <c r="E22967" s="17">
        <v>5707674.0</v>
      </c>
      <c r="F22967" s="17">
        <v>8954471.0</v>
      </c>
      <c r="G22967" s="17">
        <v>1.8926066E7</v>
      </c>
      <c r="H22967" s="17">
        <v>1.21698838E8</v>
      </c>
    </row>
    <row r="22968">
      <c r="A22968" s="7" t="s">
        <v>44347</v>
      </c>
      <c r="B22968" s="17" t="s">
        <v>44348</v>
      </c>
      <c r="C22968" s="17">
        <v>9.0</v>
      </c>
      <c r="D22968" s="17">
        <v>2.530380756E7</v>
      </c>
      <c r="E22968" s="17">
        <v>5707674.0</v>
      </c>
      <c r="F22968" s="17">
        <v>8954471.0</v>
      </c>
      <c r="G22968" s="17">
        <v>1.8926066E7</v>
      </c>
      <c r="H22968" s="17">
        <v>1.21698838E8</v>
      </c>
    </row>
    <row r="22969">
      <c r="A22969" s="7" t="s">
        <v>44349</v>
      </c>
      <c r="B22969" s="17" t="s">
        <v>44350</v>
      </c>
      <c r="C22969" s="17">
        <v>1.0</v>
      </c>
      <c r="D22969" s="17">
        <v>4364669.0</v>
      </c>
      <c r="E22969" s="17">
        <v>4364669.0</v>
      </c>
      <c r="F22969" s="17">
        <v>4364669.0</v>
      </c>
      <c r="G22969" s="17">
        <v>4364669.0</v>
      </c>
      <c r="H22969" s="17">
        <v>4364669.0</v>
      </c>
    </row>
    <row r="22970">
      <c r="A22970" s="7" t="s">
        <v>44349</v>
      </c>
      <c r="B22970" s="17" t="s">
        <v>44350</v>
      </c>
      <c r="C22970" s="17">
        <v>1.0</v>
      </c>
      <c r="D22970" s="17">
        <v>4364669.0</v>
      </c>
      <c r="E22970" s="17">
        <v>4364669.0</v>
      </c>
      <c r="F22970" s="17">
        <v>4364669.0</v>
      </c>
      <c r="G22970" s="17">
        <v>4364669.0</v>
      </c>
      <c r="H22970" s="17">
        <v>4364669.0</v>
      </c>
    </row>
    <row r="22971">
      <c r="A22971" s="7" t="s">
        <v>44351</v>
      </c>
      <c r="B22971" s="17" t="s">
        <v>44352</v>
      </c>
      <c r="C22971" s="17">
        <v>5.0</v>
      </c>
      <c r="D22971" s="17">
        <v>4.9879582E7</v>
      </c>
      <c r="E22971" s="17">
        <v>9317325.0</v>
      </c>
      <c r="F22971" s="17">
        <v>1.0116945E7</v>
      </c>
      <c r="G22971" s="17">
        <v>2.421049E7</v>
      </c>
      <c r="H22971" s="17">
        <v>1.9794915E8</v>
      </c>
    </row>
    <row r="22972">
      <c r="A22972" s="7" t="s">
        <v>44351</v>
      </c>
      <c r="B22972" s="17" t="s">
        <v>44352</v>
      </c>
      <c r="C22972" s="17">
        <v>5.0</v>
      </c>
      <c r="D22972" s="17">
        <v>4.9879582E7</v>
      </c>
      <c r="E22972" s="17">
        <v>9317325.0</v>
      </c>
      <c r="F22972" s="17">
        <v>1.0116945E7</v>
      </c>
      <c r="G22972" s="17">
        <v>2.421049E7</v>
      </c>
      <c r="H22972" s="17">
        <v>1.9794915E8</v>
      </c>
    </row>
    <row r="22973">
      <c r="A22973" s="7" t="s">
        <v>44353</v>
      </c>
      <c r="B22973" s="17" t="s">
        <v>44354</v>
      </c>
      <c r="C22973" s="17">
        <v>9.0</v>
      </c>
      <c r="D22973" s="17">
        <v>9449729.889</v>
      </c>
      <c r="E22973" s="17">
        <v>5482438.0</v>
      </c>
      <c r="F22973" s="17">
        <v>8275941.0</v>
      </c>
      <c r="G22973" s="17">
        <v>8556765.0</v>
      </c>
      <c r="H22973" s="17">
        <v>2.6960397E7</v>
      </c>
    </row>
    <row r="22974">
      <c r="A22974" s="7" t="s">
        <v>44353</v>
      </c>
      <c r="B22974" s="17" t="s">
        <v>44354</v>
      </c>
      <c r="C22974" s="17">
        <v>9.0</v>
      </c>
      <c r="D22974" s="17">
        <v>9449729.889</v>
      </c>
      <c r="E22974" s="17">
        <v>5482438.0</v>
      </c>
      <c r="F22974" s="17">
        <v>8275941.0</v>
      </c>
      <c r="G22974" s="17">
        <v>8556765.0</v>
      </c>
      <c r="H22974" s="17">
        <v>2.6960397E7</v>
      </c>
    </row>
    <row r="22975">
      <c r="A22975" s="7" t="s">
        <v>44355</v>
      </c>
      <c r="B22975" s="17" t="s">
        <v>44356</v>
      </c>
      <c r="C22975" s="17">
        <v>2.0</v>
      </c>
      <c r="D22975" s="17">
        <v>3.0935078E7</v>
      </c>
      <c r="E22975" s="17">
        <v>2.1700666E7</v>
      </c>
      <c r="F22975" s="17">
        <v>2.1700666E7</v>
      </c>
      <c r="G22975" s="17">
        <v>4.016949E7</v>
      </c>
      <c r="H22975" s="17">
        <v>4.016949E7</v>
      </c>
    </row>
    <row r="22976">
      <c r="A22976" s="7" t="s">
        <v>44355</v>
      </c>
      <c r="B22976" s="17" t="s">
        <v>44356</v>
      </c>
      <c r="C22976" s="17">
        <v>2.0</v>
      </c>
      <c r="D22976" s="17">
        <v>3.0935078E7</v>
      </c>
      <c r="E22976" s="17">
        <v>2.1700666E7</v>
      </c>
      <c r="F22976" s="17">
        <v>2.1700666E7</v>
      </c>
      <c r="G22976" s="17">
        <v>4.016949E7</v>
      </c>
      <c r="H22976" s="17">
        <v>4.016949E7</v>
      </c>
    </row>
    <row r="22977">
      <c r="A22977" s="7" t="s">
        <v>44357</v>
      </c>
      <c r="B22977" s="17" t="s">
        <v>44358</v>
      </c>
      <c r="C22977" s="17">
        <v>1.0</v>
      </c>
      <c r="D22977" s="17">
        <v>7707400.0</v>
      </c>
      <c r="E22977" s="17">
        <v>7707400.0</v>
      </c>
      <c r="F22977" s="17">
        <v>7707400.0</v>
      </c>
      <c r="G22977" s="17">
        <v>7707400.0</v>
      </c>
      <c r="H22977" s="17">
        <v>7707400.0</v>
      </c>
    </row>
    <row r="22978">
      <c r="A22978" s="7" t="s">
        <v>44357</v>
      </c>
      <c r="B22978" s="17" t="s">
        <v>44358</v>
      </c>
      <c r="C22978" s="17">
        <v>1.0</v>
      </c>
      <c r="D22978" s="17">
        <v>7707400.0</v>
      </c>
      <c r="E22978" s="17">
        <v>7707400.0</v>
      </c>
      <c r="F22978" s="17">
        <v>7707400.0</v>
      </c>
      <c r="G22978" s="17">
        <v>7707400.0</v>
      </c>
      <c r="H22978" s="17">
        <v>7707400.0</v>
      </c>
    </row>
    <row r="22979">
      <c r="A22979" s="7" t="s">
        <v>44359</v>
      </c>
      <c r="B22979" s="17" t="s">
        <v>44360</v>
      </c>
      <c r="C22979" s="17">
        <v>3.0</v>
      </c>
      <c r="D22979" s="17">
        <v>2.054262867E7</v>
      </c>
      <c r="E22979" s="17">
        <v>1.1841542E7</v>
      </c>
      <c r="F22979" s="17">
        <v>2.1272312E7</v>
      </c>
      <c r="G22979" s="17">
        <v>2.8514032E7</v>
      </c>
      <c r="H22979" s="17">
        <v>2.8514032E7</v>
      </c>
    </row>
    <row r="22980">
      <c r="A22980" s="7" t="s">
        <v>44359</v>
      </c>
      <c r="B22980" s="17" t="s">
        <v>44360</v>
      </c>
      <c r="C22980" s="17">
        <v>3.0</v>
      </c>
      <c r="D22980" s="17">
        <v>2.054262867E7</v>
      </c>
      <c r="E22980" s="17">
        <v>1.1841542E7</v>
      </c>
      <c r="F22980" s="17">
        <v>2.1272312E7</v>
      </c>
      <c r="G22980" s="17">
        <v>2.8514032E7</v>
      </c>
      <c r="H22980" s="17">
        <v>2.8514032E7</v>
      </c>
    </row>
    <row r="22981">
      <c r="A22981" s="7" t="s">
        <v>44361</v>
      </c>
      <c r="B22981" s="17" t="s">
        <v>44362</v>
      </c>
      <c r="C22981" s="17">
        <v>1.0</v>
      </c>
      <c r="D22981" s="17">
        <v>2.0798147E7</v>
      </c>
      <c r="E22981" s="17">
        <v>2.0798147E7</v>
      </c>
      <c r="F22981" s="17">
        <v>2.0798147E7</v>
      </c>
      <c r="G22981" s="17">
        <v>2.0798147E7</v>
      </c>
      <c r="H22981" s="17">
        <v>2.0798147E7</v>
      </c>
    </row>
    <row r="22982">
      <c r="A22982" s="7" t="s">
        <v>44361</v>
      </c>
      <c r="B22982" s="17" t="s">
        <v>44362</v>
      </c>
      <c r="C22982" s="17">
        <v>1.0</v>
      </c>
      <c r="D22982" s="17">
        <v>2.0798147E7</v>
      </c>
      <c r="E22982" s="17">
        <v>2.0798147E7</v>
      </c>
      <c r="F22982" s="17">
        <v>2.0798147E7</v>
      </c>
      <c r="G22982" s="17">
        <v>2.0798147E7</v>
      </c>
      <c r="H22982" s="17">
        <v>2.0798147E7</v>
      </c>
    </row>
    <row r="22983">
      <c r="A22983" s="7" t="s">
        <v>44363</v>
      </c>
      <c r="B22983" s="17" t="s">
        <v>44364</v>
      </c>
      <c r="C22983" s="17">
        <v>2.0</v>
      </c>
      <c r="D22983" s="17">
        <v>1.281405E7</v>
      </c>
      <c r="E22983" s="17">
        <v>7428206.0</v>
      </c>
      <c r="F22983" s="17">
        <v>7428206.0</v>
      </c>
      <c r="G22983" s="17">
        <v>1.8199894E7</v>
      </c>
      <c r="H22983" s="17">
        <v>1.8199894E7</v>
      </c>
    </row>
    <row r="22984">
      <c r="A22984" s="7" t="s">
        <v>44363</v>
      </c>
      <c r="B22984" s="17" t="s">
        <v>44364</v>
      </c>
      <c r="C22984" s="17">
        <v>2.0</v>
      </c>
      <c r="D22984" s="17">
        <v>1.281405E7</v>
      </c>
      <c r="E22984" s="17">
        <v>7428206.0</v>
      </c>
      <c r="F22984" s="17">
        <v>7428206.0</v>
      </c>
      <c r="G22984" s="17">
        <v>1.8199894E7</v>
      </c>
      <c r="H22984" s="17">
        <v>1.8199894E7</v>
      </c>
    </row>
    <row r="22985">
      <c r="A22985" s="7" t="s">
        <v>44365</v>
      </c>
      <c r="B22985" s="17" t="s">
        <v>44366</v>
      </c>
      <c r="C22985" s="17">
        <v>1.0</v>
      </c>
      <c r="D22985" s="17">
        <v>7114500.0</v>
      </c>
      <c r="E22985" s="17">
        <v>7114500.0</v>
      </c>
      <c r="F22985" s="17">
        <v>7114500.0</v>
      </c>
      <c r="G22985" s="17">
        <v>7114500.0</v>
      </c>
      <c r="H22985" s="17">
        <v>7114500.0</v>
      </c>
    </row>
    <row r="22986">
      <c r="A22986" s="7" t="s">
        <v>44365</v>
      </c>
      <c r="B22986" s="17" t="s">
        <v>44366</v>
      </c>
      <c r="C22986" s="17">
        <v>1.0</v>
      </c>
      <c r="D22986" s="17">
        <v>7114500.0</v>
      </c>
      <c r="E22986" s="17">
        <v>7114500.0</v>
      </c>
      <c r="F22986" s="17">
        <v>7114500.0</v>
      </c>
      <c r="G22986" s="17">
        <v>7114500.0</v>
      </c>
      <c r="H22986" s="17">
        <v>7114500.0</v>
      </c>
    </row>
    <row r="22987">
      <c r="A22987" s="7" t="s">
        <v>44367</v>
      </c>
      <c r="B22987" s="17" t="s">
        <v>44368</v>
      </c>
      <c r="C22987" s="17">
        <v>4.0</v>
      </c>
      <c r="D22987" s="17">
        <v>1.320632525E7</v>
      </c>
      <c r="E22987" s="17">
        <v>6916532.0</v>
      </c>
      <c r="F22987" s="17">
        <v>8147203.0</v>
      </c>
      <c r="G22987" s="17">
        <v>1.4920902E7</v>
      </c>
      <c r="H22987" s="17">
        <v>2.2840664E7</v>
      </c>
    </row>
    <row r="22988">
      <c r="A22988" s="7" t="s">
        <v>44367</v>
      </c>
      <c r="B22988" s="17" t="s">
        <v>44368</v>
      </c>
      <c r="C22988" s="17">
        <v>4.0</v>
      </c>
      <c r="D22988" s="17">
        <v>1.320632525E7</v>
      </c>
      <c r="E22988" s="17">
        <v>6916532.0</v>
      </c>
      <c r="F22988" s="17">
        <v>8147203.0</v>
      </c>
      <c r="G22988" s="17">
        <v>1.4920902E7</v>
      </c>
      <c r="H22988" s="17">
        <v>2.2840664E7</v>
      </c>
    </row>
    <row r="22989">
      <c r="A22989" s="7" t="s">
        <v>44369</v>
      </c>
      <c r="B22989" s="17" t="s">
        <v>44370</v>
      </c>
      <c r="C22989" s="17">
        <v>1.0</v>
      </c>
      <c r="D22989" s="17">
        <v>8210161.0</v>
      </c>
      <c r="E22989" s="17">
        <v>8210161.0</v>
      </c>
      <c r="F22989" s="17">
        <v>8210161.0</v>
      </c>
      <c r="G22989" s="17">
        <v>8210161.0</v>
      </c>
      <c r="H22989" s="17">
        <v>8210161.0</v>
      </c>
    </row>
    <row r="22990">
      <c r="A22990" s="7" t="s">
        <v>44369</v>
      </c>
      <c r="B22990" s="17" t="s">
        <v>44370</v>
      </c>
      <c r="C22990" s="17">
        <v>1.0</v>
      </c>
      <c r="D22990" s="17">
        <v>8210161.0</v>
      </c>
      <c r="E22990" s="17">
        <v>8210161.0</v>
      </c>
      <c r="F22990" s="17">
        <v>8210161.0</v>
      </c>
      <c r="G22990" s="17">
        <v>8210161.0</v>
      </c>
      <c r="H22990" s="17">
        <v>8210161.0</v>
      </c>
    </row>
    <row r="22991">
      <c r="A22991" s="7" t="s">
        <v>44371</v>
      </c>
      <c r="B22991" s="17" t="s">
        <v>44372</v>
      </c>
      <c r="C22991" s="17">
        <v>1.0</v>
      </c>
      <c r="D22991" s="17">
        <v>9092800.0</v>
      </c>
      <c r="E22991" s="17">
        <v>9092800.0</v>
      </c>
      <c r="F22991" s="17">
        <v>9092800.0</v>
      </c>
      <c r="G22991" s="17">
        <v>9092800.0</v>
      </c>
      <c r="H22991" s="17">
        <v>9092800.0</v>
      </c>
    </row>
    <row r="22992">
      <c r="A22992" s="7" t="s">
        <v>44371</v>
      </c>
      <c r="B22992" s="17" t="s">
        <v>44372</v>
      </c>
      <c r="C22992" s="17">
        <v>1.0</v>
      </c>
      <c r="D22992" s="17">
        <v>9092800.0</v>
      </c>
      <c r="E22992" s="17">
        <v>9092800.0</v>
      </c>
      <c r="F22992" s="17">
        <v>9092800.0</v>
      </c>
      <c r="G22992" s="17">
        <v>9092800.0</v>
      </c>
      <c r="H22992" s="17">
        <v>9092800.0</v>
      </c>
    </row>
    <row r="22993">
      <c r="A22993" s="7" t="s">
        <v>44373</v>
      </c>
      <c r="B22993" s="17" t="s">
        <v>44374</v>
      </c>
      <c r="C22993" s="17">
        <v>11.0</v>
      </c>
      <c r="D22993" s="17">
        <v>2.938472709E7</v>
      </c>
      <c r="E22993" s="17">
        <v>5717283.0</v>
      </c>
      <c r="F22993" s="17">
        <v>1.5296387E7</v>
      </c>
      <c r="G22993" s="17">
        <v>4.6012675E7</v>
      </c>
      <c r="H22993" s="17">
        <v>8.6799609E7</v>
      </c>
    </row>
    <row r="22994">
      <c r="A22994" s="7" t="s">
        <v>44373</v>
      </c>
      <c r="B22994" s="17" t="s">
        <v>44374</v>
      </c>
      <c r="C22994" s="17">
        <v>11.0</v>
      </c>
      <c r="D22994" s="17">
        <v>2.938472709E7</v>
      </c>
      <c r="E22994" s="17">
        <v>5717283.0</v>
      </c>
      <c r="F22994" s="17">
        <v>1.5296387E7</v>
      </c>
      <c r="G22994" s="17">
        <v>4.6012675E7</v>
      </c>
      <c r="H22994" s="17">
        <v>8.6799609E7</v>
      </c>
    </row>
    <row r="22995">
      <c r="A22995" s="7" t="s">
        <v>44375</v>
      </c>
      <c r="B22995" s="17" t="s">
        <v>44376</v>
      </c>
      <c r="C22995" s="17">
        <v>3.0</v>
      </c>
      <c r="D22995" s="17">
        <v>1.1579595E7</v>
      </c>
      <c r="E22995" s="17">
        <v>2296112.0</v>
      </c>
      <c r="F22995" s="17">
        <v>1.1853821E7</v>
      </c>
      <c r="G22995" s="17">
        <v>2.0588852E7</v>
      </c>
      <c r="H22995" s="17">
        <v>2.0588852E7</v>
      </c>
    </row>
    <row r="22996">
      <c r="A22996" s="7" t="s">
        <v>44375</v>
      </c>
      <c r="B22996" s="17" t="s">
        <v>44376</v>
      </c>
      <c r="C22996" s="17">
        <v>3.0</v>
      </c>
      <c r="D22996" s="17">
        <v>1.1579595E7</v>
      </c>
      <c r="E22996" s="17">
        <v>2296112.0</v>
      </c>
      <c r="F22996" s="17">
        <v>1.1853821E7</v>
      </c>
      <c r="G22996" s="17">
        <v>2.0588852E7</v>
      </c>
      <c r="H22996" s="17">
        <v>2.0588852E7</v>
      </c>
    </row>
    <row r="22997">
      <c r="A22997" s="7" t="s">
        <v>44377</v>
      </c>
      <c r="B22997" s="17" t="s">
        <v>44378</v>
      </c>
      <c r="C22997" s="17">
        <v>1.0</v>
      </c>
      <c r="D22997" s="17">
        <v>7764444.0</v>
      </c>
      <c r="E22997" s="17">
        <v>7764444.0</v>
      </c>
      <c r="F22997" s="17">
        <v>7764444.0</v>
      </c>
      <c r="G22997" s="17">
        <v>7764444.0</v>
      </c>
      <c r="H22997" s="17">
        <v>7764444.0</v>
      </c>
    </row>
    <row r="22998">
      <c r="A22998" s="7" t="s">
        <v>44377</v>
      </c>
      <c r="B22998" s="17" t="s">
        <v>44378</v>
      </c>
      <c r="C22998" s="17">
        <v>1.0</v>
      </c>
      <c r="D22998" s="17">
        <v>7764444.0</v>
      </c>
      <c r="E22998" s="17">
        <v>7764444.0</v>
      </c>
      <c r="F22998" s="17">
        <v>7764444.0</v>
      </c>
      <c r="G22998" s="17">
        <v>7764444.0</v>
      </c>
      <c r="H22998" s="17">
        <v>7764444.0</v>
      </c>
    </row>
    <row r="22999">
      <c r="A22999" s="7" t="s">
        <v>44379</v>
      </c>
      <c r="B22999" s="17" t="s">
        <v>44380</v>
      </c>
      <c r="C22999" s="17">
        <v>1.0</v>
      </c>
      <c r="D22999" s="17">
        <v>5788540.0</v>
      </c>
      <c r="E22999" s="17">
        <v>5788540.0</v>
      </c>
      <c r="F22999" s="17">
        <v>5788540.0</v>
      </c>
      <c r="G22999" s="17">
        <v>5788540.0</v>
      </c>
      <c r="H22999" s="17">
        <v>5788540.0</v>
      </c>
    </row>
    <row r="23000">
      <c r="A23000" s="7" t="s">
        <v>44379</v>
      </c>
      <c r="B23000" s="17" t="s">
        <v>44380</v>
      </c>
      <c r="C23000" s="17">
        <v>1.0</v>
      </c>
      <c r="D23000" s="17">
        <v>5788540.0</v>
      </c>
      <c r="E23000" s="17">
        <v>5788540.0</v>
      </c>
      <c r="F23000" s="17">
        <v>5788540.0</v>
      </c>
      <c r="G23000" s="17">
        <v>5788540.0</v>
      </c>
      <c r="H23000" s="17">
        <v>5788540.0</v>
      </c>
    </row>
    <row r="23001">
      <c r="A23001" s="7" t="s">
        <v>44381</v>
      </c>
      <c r="B23001" s="17" t="s">
        <v>44382</v>
      </c>
      <c r="C23001" s="17">
        <v>1.0</v>
      </c>
      <c r="D23001" s="17">
        <v>1.1563286E7</v>
      </c>
      <c r="E23001" s="17">
        <v>1.1563286E7</v>
      </c>
      <c r="F23001" s="17">
        <v>1.1563286E7</v>
      </c>
      <c r="G23001" s="17">
        <v>1.1563286E7</v>
      </c>
      <c r="H23001" s="17">
        <v>1.1563286E7</v>
      </c>
    </row>
    <row r="23002">
      <c r="A23002" s="7" t="s">
        <v>44381</v>
      </c>
      <c r="B23002" s="17" t="s">
        <v>44382</v>
      </c>
      <c r="C23002" s="17">
        <v>1.0</v>
      </c>
      <c r="D23002" s="17">
        <v>1.1563286E7</v>
      </c>
      <c r="E23002" s="17">
        <v>1.1563286E7</v>
      </c>
      <c r="F23002" s="17">
        <v>1.1563286E7</v>
      </c>
      <c r="G23002" s="17">
        <v>1.1563286E7</v>
      </c>
      <c r="H23002" s="17">
        <v>1.1563286E7</v>
      </c>
    </row>
    <row r="23003">
      <c r="A23003" s="7" t="s">
        <v>44383</v>
      </c>
      <c r="B23003" s="17" t="s">
        <v>44384</v>
      </c>
      <c r="C23003" s="17">
        <v>6.0</v>
      </c>
      <c r="D23003" s="17">
        <v>2.33124805E7</v>
      </c>
      <c r="E23003" s="17">
        <v>1.5481218E7</v>
      </c>
      <c r="F23003" s="17">
        <v>2.4502416E7</v>
      </c>
      <c r="G23003" s="17">
        <v>3.001009E7</v>
      </c>
      <c r="H23003" s="17">
        <v>3.3098429E7</v>
      </c>
    </row>
    <row r="23004">
      <c r="A23004" s="7" t="s">
        <v>44383</v>
      </c>
      <c r="B23004" s="17" t="s">
        <v>44384</v>
      </c>
      <c r="C23004" s="17">
        <v>6.0</v>
      </c>
      <c r="D23004" s="17">
        <v>2.33124805E7</v>
      </c>
      <c r="E23004" s="17">
        <v>1.5481218E7</v>
      </c>
      <c r="F23004" s="17">
        <v>2.4502416E7</v>
      </c>
      <c r="G23004" s="17">
        <v>3.001009E7</v>
      </c>
      <c r="H23004" s="17">
        <v>3.3098429E7</v>
      </c>
    </row>
    <row r="23005">
      <c r="A23005" s="7" t="s">
        <v>44385</v>
      </c>
      <c r="B23005" s="17" t="s">
        <v>44386</v>
      </c>
      <c r="C23005" s="17">
        <v>6.0</v>
      </c>
      <c r="D23005" s="17">
        <v>1.285541967E7</v>
      </c>
      <c r="E23005" s="17">
        <v>1.0721398E7</v>
      </c>
      <c r="F23005" s="17">
        <v>1.1066582E7</v>
      </c>
      <c r="G23005" s="17">
        <v>1.777771E7</v>
      </c>
      <c r="H23005" s="17">
        <v>1.8563589E7</v>
      </c>
    </row>
    <row r="23006">
      <c r="A23006" s="7" t="s">
        <v>44385</v>
      </c>
      <c r="B23006" s="17" t="s">
        <v>44386</v>
      </c>
      <c r="C23006" s="17">
        <v>6.0</v>
      </c>
      <c r="D23006" s="17">
        <v>1.285541967E7</v>
      </c>
      <c r="E23006" s="17">
        <v>1.0721398E7</v>
      </c>
      <c r="F23006" s="17">
        <v>1.1066582E7</v>
      </c>
      <c r="G23006" s="17">
        <v>1.777771E7</v>
      </c>
      <c r="H23006" s="17">
        <v>1.8563589E7</v>
      </c>
    </row>
    <row r="23007">
      <c r="A23007" s="7" t="s">
        <v>44387</v>
      </c>
      <c r="B23007" s="17" t="s">
        <v>44388</v>
      </c>
      <c r="C23007" s="17">
        <v>22.0</v>
      </c>
      <c r="D23007" s="17">
        <v>2.182365273E7</v>
      </c>
      <c r="E23007" s="17">
        <v>5794354.0</v>
      </c>
      <c r="F23007" s="17">
        <v>7479781.0</v>
      </c>
      <c r="G23007" s="17">
        <v>1.6363776E7</v>
      </c>
      <c r="H23007" s="17">
        <v>8.766177E7</v>
      </c>
    </row>
    <row r="23008">
      <c r="A23008" s="7" t="s">
        <v>44387</v>
      </c>
      <c r="B23008" s="17" t="s">
        <v>44388</v>
      </c>
      <c r="C23008" s="17">
        <v>22.0</v>
      </c>
      <c r="D23008" s="17">
        <v>2.182365273E7</v>
      </c>
      <c r="E23008" s="17">
        <v>5794354.0</v>
      </c>
      <c r="F23008" s="17">
        <v>7479781.0</v>
      </c>
      <c r="G23008" s="17">
        <v>1.6363776E7</v>
      </c>
      <c r="H23008" s="17">
        <v>8.766177E7</v>
      </c>
    </row>
    <row r="23009">
      <c r="A23009" s="7" t="s">
        <v>44389</v>
      </c>
      <c r="B23009" s="17" t="s">
        <v>44390</v>
      </c>
      <c r="C23009" s="17">
        <v>2.0</v>
      </c>
      <c r="D23009" s="17">
        <v>1.02168155E7</v>
      </c>
      <c r="E23009" s="17">
        <v>6777734.0</v>
      </c>
      <c r="F23009" s="17">
        <v>6777734.0</v>
      </c>
      <c r="G23009" s="17">
        <v>1.3655897E7</v>
      </c>
      <c r="H23009" s="17">
        <v>1.3655897E7</v>
      </c>
    </row>
    <row r="23010">
      <c r="A23010" s="7" t="s">
        <v>44389</v>
      </c>
      <c r="B23010" s="17" t="s">
        <v>44390</v>
      </c>
      <c r="C23010" s="17">
        <v>2.0</v>
      </c>
      <c r="D23010" s="17">
        <v>1.02168155E7</v>
      </c>
      <c r="E23010" s="17">
        <v>6777734.0</v>
      </c>
      <c r="F23010" s="17">
        <v>6777734.0</v>
      </c>
      <c r="G23010" s="17">
        <v>1.3655897E7</v>
      </c>
      <c r="H23010" s="17">
        <v>1.3655897E7</v>
      </c>
    </row>
    <row r="23011">
      <c r="A23011" s="7" t="s">
        <v>44391</v>
      </c>
      <c r="B23011" s="17" t="s">
        <v>44392</v>
      </c>
      <c r="C23011" s="17">
        <v>1.0</v>
      </c>
      <c r="D23011" s="17">
        <v>7823528.0</v>
      </c>
      <c r="E23011" s="17">
        <v>7823528.0</v>
      </c>
      <c r="F23011" s="17">
        <v>7823528.0</v>
      </c>
      <c r="G23011" s="17">
        <v>7823528.0</v>
      </c>
      <c r="H23011" s="17">
        <v>7823528.0</v>
      </c>
    </row>
    <row r="23012">
      <c r="A23012" s="7" t="s">
        <v>44391</v>
      </c>
      <c r="B23012" s="17" t="s">
        <v>44392</v>
      </c>
      <c r="C23012" s="17">
        <v>1.0</v>
      </c>
      <c r="D23012" s="17">
        <v>7823528.0</v>
      </c>
      <c r="E23012" s="17">
        <v>7823528.0</v>
      </c>
      <c r="F23012" s="17">
        <v>7823528.0</v>
      </c>
      <c r="G23012" s="17">
        <v>7823528.0</v>
      </c>
      <c r="H23012" s="17">
        <v>7823528.0</v>
      </c>
    </row>
    <row r="23013">
      <c r="A23013" s="7" t="s">
        <v>44393</v>
      </c>
      <c r="B23013" s="17" t="s">
        <v>44394</v>
      </c>
      <c r="C23013" s="17">
        <v>3.0</v>
      </c>
      <c r="D23013" s="17">
        <v>2.106211367E7</v>
      </c>
      <c r="E23013" s="17">
        <v>1.320237E7</v>
      </c>
      <c r="F23013" s="17">
        <v>2.0921541E7</v>
      </c>
      <c r="G23013" s="17">
        <v>2.906243E7</v>
      </c>
      <c r="H23013" s="17">
        <v>2.906243E7</v>
      </c>
    </row>
    <row r="23014">
      <c r="A23014" s="7" t="s">
        <v>44393</v>
      </c>
      <c r="B23014" s="17" t="s">
        <v>44394</v>
      </c>
      <c r="C23014" s="17">
        <v>3.0</v>
      </c>
      <c r="D23014" s="17">
        <v>2.106211367E7</v>
      </c>
      <c r="E23014" s="17">
        <v>1.320237E7</v>
      </c>
      <c r="F23014" s="17">
        <v>2.0921541E7</v>
      </c>
      <c r="G23014" s="17">
        <v>2.906243E7</v>
      </c>
      <c r="H23014" s="17">
        <v>2.906243E7</v>
      </c>
    </row>
    <row r="23015">
      <c r="A23015" s="7" t="s">
        <v>44395</v>
      </c>
      <c r="B23015" s="17" t="s">
        <v>44396</v>
      </c>
      <c r="C23015" s="17">
        <v>36.0</v>
      </c>
      <c r="D23015" s="17">
        <v>1.148618719E7</v>
      </c>
      <c r="E23015" s="17">
        <v>6970500.0</v>
      </c>
      <c r="F23015" s="17">
        <v>9529158.0</v>
      </c>
      <c r="G23015" s="17">
        <v>1.5737541E7</v>
      </c>
      <c r="H23015" s="17">
        <v>2.0252506E7</v>
      </c>
    </row>
    <row r="23016">
      <c r="A23016" s="7" t="s">
        <v>44395</v>
      </c>
      <c r="B23016" s="17" t="s">
        <v>44396</v>
      </c>
      <c r="C23016" s="17">
        <v>36.0</v>
      </c>
      <c r="D23016" s="17">
        <v>1.148618719E7</v>
      </c>
      <c r="E23016" s="17">
        <v>6970500.0</v>
      </c>
      <c r="F23016" s="17">
        <v>9529158.0</v>
      </c>
      <c r="G23016" s="17">
        <v>1.5737541E7</v>
      </c>
      <c r="H23016" s="17">
        <v>2.0252506E7</v>
      </c>
    </row>
    <row r="23017">
      <c r="A23017" s="7" t="s">
        <v>44397</v>
      </c>
      <c r="B23017" s="17" t="s">
        <v>44398</v>
      </c>
      <c r="C23017" s="17">
        <v>6.0</v>
      </c>
      <c r="D23017" s="17">
        <v>2.183070017E7</v>
      </c>
      <c r="E23017" s="17">
        <v>1.886855E7</v>
      </c>
      <c r="F23017" s="17">
        <v>1.9435951E7</v>
      </c>
      <c r="G23017" s="17">
        <v>2.5027344E7</v>
      </c>
      <c r="H23017" s="17">
        <v>3.122825E7</v>
      </c>
    </row>
    <row r="23018">
      <c r="A23018" s="7" t="s">
        <v>44397</v>
      </c>
      <c r="B23018" s="17" t="s">
        <v>44398</v>
      </c>
      <c r="C23018" s="17">
        <v>6.0</v>
      </c>
      <c r="D23018" s="17">
        <v>2.183070017E7</v>
      </c>
      <c r="E23018" s="17">
        <v>1.886855E7</v>
      </c>
      <c r="F23018" s="17">
        <v>1.9435951E7</v>
      </c>
      <c r="G23018" s="17">
        <v>2.5027344E7</v>
      </c>
      <c r="H23018" s="17">
        <v>3.122825E7</v>
      </c>
    </row>
    <row r="23019">
      <c r="A23019" s="7" t="s">
        <v>44399</v>
      </c>
      <c r="B23019" s="17" t="s">
        <v>44400</v>
      </c>
      <c r="C23019" s="17">
        <v>225.0</v>
      </c>
      <c r="D23019" s="17">
        <v>1.461595107E7</v>
      </c>
      <c r="E23019" s="17">
        <v>5769172.0</v>
      </c>
      <c r="F23019" s="17">
        <v>8166600.0</v>
      </c>
      <c r="G23019" s="17">
        <v>1.2904181E7</v>
      </c>
      <c r="H23019" s="17">
        <v>2.5300543E7</v>
      </c>
    </row>
    <row r="23020">
      <c r="A23020" s="7" t="s">
        <v>44399</v>
      </c>
      <c r="B23020" s="17" t="s">
        <v>44400</v>
      </c>
      <c r="C23020" s="17">
        <v>225.0</v>
      </c>
      <c r="D23020" s="17">
        <v>1.461595107E7</v>
      </c>
      <c r="E23020" s="17">
        <v>5769172.0</v>
      </c>
      <c r="F23020" s="17">
        <v>8166600.0</v>
      </c>
      <c r="G23020" s="17">
        <v>1.2904181E7</v>
      </c>
      <c r="H23020" s="17">
        <v>2.5300543E7</v>
      </c>
    </row>
    <row r="23021">
      <c r="A23021" s="7" t="s">
        <v>44401</v>
      </c>
      <c r="B23021" s="17" t="s">
        <v>44402</v>
      </c>
      <c r="C23021" s="17">
        <v>31.0</v>
      </c>
      <c r="D23021" s="17">
        <v>8847139.742</v>
      </c>
      <c r="E23021" s="17">
        <v>3750050.0</v>
      </c>
      <c r="F23021" s="17">
        <v>5646784.0</v>
      </c>
      <c r="G23021" s="17">
        <v>8980000.0</v>
      </c>
      <c r="H23021" s="17">
        <v>1.0705262E7</v>
      </c>
    </row>
    <row r="23022">
      <c r="A23022" s="7" t="s">
        <v>44401</v>
      </c>
      <c r="B23022" s="17" t="s">
        <v>44402</v>
      </c>
      <c r="C23022" s="17">
        <v>31.0</v>
      </c>
      <c r="D23022" s="17">
        <v>8847139.742</v>
      </c>
      <c r="E23022" s="17">
        <v>3750050.0</v>
      </c>
      <c r="F23022" s="17">
        <v>5646784.0</v>
      </c>
      <c r="G23022" s="17">
        <v>8980000.0</v>
      </c>
      <c r="H23022" s="17">
        <v>1.0705262E7</v>
      </c>
    </row>
    <row r="23023">
      <c r="A23023" s="7" t="s">
        <v>44403</v>
      </c>
      <c r="B23023" s="17" t="s">
        <v>44404</v>
      </c>
      <c r="C23023" s="17">
        <v>23.0</v>
      </c>
      <c r="D23023" s="17">
        <v>1.133660796E7</v>
      </c>
      <c r="E23023" s="17">
        <v>4138844.0</v>
      </c>
      <c r="F23023" s="17">
        <v>9906246.0</v>
      </c>
      <c r="G23023" s="17">
        <v>1.7149965E7</v>
      </c>
      <c r="H23023" s="17">
        <v>2.1246028E7</v>
      </c>
    </row>
    <row r="23024">
      <c r="A23024" s="7" t="s">
        <v>44403</v>
      </c>
      <c r="B23024" s="17" t="s">
        <v>44404</v>
      </c>
      <c r="C23024" s="17">
        <v>23.0</v>
      </c>
      <c r="D23024" s="17">
        <v>1.133660796E7</v>
      </c>
      <c r="E23024" s="17">
        <v>4138844.0</v>
      </c>
      <c r="F23024" s="17">
        <v>9906246.0</v>
      </c>
      <c r="G23024" s="17">
        <v>1.7149965E7</v>
      </c>
      <c r="H23024" s="17">
        <v>2.1246028E7</v>
      </c>
    </row>
    <row r="23025">
      <c r="A23025" s="7" t="s">
        <v>44405</v>
      </c>
      <c r="B23025" s="17" t="s">
        <v>44406</v>
      </c>
      <c r="C23025" s="17">
        <v>2.0</v>
      </c>
      <c r="D23025" s="17">
        <v>5.02730255E7</v>
      </c>
      <c r="E23025" s="17">
        <v>9073072.0</v>
      </c>
      <c r="F23025" s="17">
        <v>9073072.0</v>
      </c>
      <c r="G23025" s="17">
        <v>9.1472979E7</v>
      </c>
      <c r="H23025" s="17">
        <v>9.1472979E7</v>
      </c>
    </row>
    <row r="23026">
      <c r="A23026" s="7" t="s">
        <v>44405</v>
      </c>
      <c r="B23026" s="17" t="s">
        <v>44406</v>
      </c>
      <c r="C23026" s="17">
        <v>2.0</v>
      </c>
      <c r="D23026" s="17">
        <v>5.02730255E7</v>
      </c>
      <c r="E23026" s="17">
        <v>9073072.0</v>
      </c>
      <c r="F23026" s="17">
        <v>9073072.0</v>
      </c>
      <c r="G23026" s="17">
        <v>9.1472979E7</v>
      </c>
      <c r="H23026" s="17">
        <v>9.1472979E7</v>
      </c>
    </row>
    <row r="23027">
      <c r="A23027" s="7" t="s">
        <v>44407</v>
      </c>
      <c r="B23027" s="17" t="s">
        <v>44408</v>
      </c>
      <c r="C23027" s="17">
        <v>17.0</v>
      </c>
      <c r="D23027" s="17">
        <v>1.324407306E7</v>
      </c>
      <c r="E23027" s="17">
        <v>5595775.0</v>
      </c>
      <c r="F23027" s="17">
        <v>1.0004033E7</v>
      </c>
      <c r="G23027" s="17">
        <v>1.5009388E7</v>
      </c>
      <c r="H23027" s="17">
        <v>2.8040929E7</v>
      </c>
    </row>
    <row r="23028">
      <c r="A23028" s="7" t="s">
        <v>44407</v>
      </c>
      <c r="B23028" s="17" t="s">
        <v>44408</v>
      </c>
      <c r="C23028" s="17">
        <v>17.0</v>
      </c>
      <c r="D23028" s="17">
        <v>1.324407306E7</v>
      </c>
      <c r="E23028" s="17">
        <v>5595775.0</v>
      </c>
      <c r="F23028" s="17">
        <v>1.0004033E7</v>
      </c>
      <c r="G23028" s="17">
        <v>1.5009388E7</v>
      </c>
      <c r="H23028" s="17">
        <v>2.8040929E7</v>
      </c>
    </row>
    <row r="23029">
      <c r="A23029" s="7" t="s">
        <v>44409</v>
      </c>
      <c r="B23029" s="17" t="s">
        <v>44410</v>
      </c>
      <c r="C23029" s="17">
        <v>38.0</v>
      </c>
      <c r="D23029" s="17">
        <v>1.094512234E7</v>
      </c>
      <c r="E23029" s="17">
        <v>6331693.0</v>
      </c>
      <c r="F23029" s="17">
        <v>7855655.0</v>
      </c>
      <c r="G23029" s="17">
        <v>1.341108E7</v>
      </c>
      <c r="H23029" s="17">
        <v>1.93955E7</v>
      </c>
    </row>
    <row r="23030">
      <c r="A23030" s="7" t="s">
        <v>44409</v>
      </c>
      <c r="B23030" s="17" t="s">
        <v>44410</v>
      </c>
      <c r="C23030" s="17">
        <v>38.0</v>
      </c>
      <c r="D23030" s="17">
        <v>1.094512234E7</v>
      </c>
      <c r="E23030" s="17">
        <v>6331693.0</v>
      </c>
      <c r="F23030" s="17">
        <v>7855655.0</v>
      </c>
      <c r="G23030" s="17">
        <v>1.341108E7</v>
      </c>
      <c r="H23030" s="17">
        <v>1.93955E7</v>
      </c>
    </row>
    <row r="23031">
      <c r="A23031" s="7" t="s">
        <v>44411</v>
      </c>
      <c r="B23031" s="17" t="s">
        <v>44412</v>
      </c>
      <c r="C23031" s="17">
        <v>193.0</v>
      </c>
      <c r="D23031" s="17">
        <v>1.230615467E7</v>
      </c>
      <c r="E23031" s="17">
        <v>6497500.0</v>
      </c>
      <c r="F23031" s="17">
        <v>8929182.0</v>
      </c>
      <c r="G23031" s="17">
        <v>1.3764711E7</v>
      </c>
      <c r="H23031" s="17">
        <v>2.345236E7</v>
      </c>
    </row>
    <row r="23032">
      <c r="A23032" s="7" t="s">
        <v>44411</v>
      </c>
      <c r="B23032" s="17" t="s">
        <v>44412</v>
      </c>
      <c r="C23032" s="17">
        <v>193.0</v>
      </c>
      <c r="D23032" s="17">
        <v>1.230615467E7</v>
      </c>
      <c r="E23032" s="17">
        <v>6497500.0</v>
      </c>
      <c r="F23032" s="17">
        <v>8929182.0</v>
      </c>
      <c r="G23032" s="17">
        <v>1.3764711E7</v>
      </c>
      <c r="H23032" s="17">
        <v>2.345236E7</v>
      </c>
    </row>
    <row r="23033">
      <c r="A23033" s="7" t="s">
        <v>44413</v>
      </c>
      <c r="B23033" s="17" t="s">
        <v>44414</v>
      </c>
      <c r="C23033" s="17">
        <v>243.0</v>
      </c>
      <c r="D23033" s="17">
        <v>1.363204165E7</v>
      </c>
      <c r="E23033" s="17">
        <v>5772000.0</v>
      </c>
      <c r="F23033" s="17">
        <v>9240350.0</v>
      </c>
      <c r="G23033" s="17">
        <v>1.4508415E7</v>
      </c>
      <c r="H23033" s="17">
        <v>2.3442954E7</v>
      </c>
    </row>
    <row r="23034">
      <c r="A23034" s="7" t="s">
        <v>44413</v>
      </c>
      <c r="B23034" s="17" t="s">
        <v>44414</v>
      </c>
      <c r="C23034" s="17">
        <v>243.0</v>
      </c>
      <c r="D23034" s="17">
        <v>1.363204165E7</v>
      </c>
      <c r="E23034" s="17">
        <v>5772000.0</v>
      </c>
      <c r="F23034" s="17">
        <v>9240350.0</v>
      </c>
      <c r="G23034" s="17">
        <v>1.4508415E7</v>
      </c>
      <c r="H23034" s="17">
        <v>2.3442954E7</v>
      </c>
    </row>
    <row r="23035">
      <c r="A23035" s="7" t="s">
        <v>44415</v>
      </c>
      <c r="B23035" s="17" t="s">
        <v>44416</v>
      </c>
      <c r="C23035" s="17">
        <v>2.0</v>
      </c>
      <c r="D23035" s="17">
        <v>1.5295763E7</v>
      </c>
      <c r="E23035" s="17">
        <v>8867979.0</v>
      </c>
      <c r="F23035" s="17">
        <v>8867979.0</v>
      </c>
      <c r="G23035" s="17">
        <v>2.1723547E7</v>
      </c>
      <c r="H23035" s="17">
        <v>2.1723547E7</v>
      </c>
    </row>
    <row r="23036">
      <c r="A23036" s="7" t="s">
        <v>44415</v>
      </c>
      <c r="B23036" s="17" t="s">
        <v>44416</v>
      </c>
      <c r="C23036" s="17">
        <v>2.0</v>
      </c>
      <c r="D23036" s="17">
        <v>1.5295763E7</v>
      </c>
      <c r="E23036" s="17">
        <v>8867979.0</v>
      </c>
      <c r="F23036" s="17">
        <v>8867979.0</v>
      </c>
      <c r="G23036" s="17">
        <v>2.1723547E7</v>
      </c>
      <c r="H23036" s="17">
        <v>2.1723547E7</v>
      </c>
    </row>
    <row r="23037">
      <c r="A23037" s="7" t="s">
        <v>44417</v>
      </c>
      <c r="B23037" s="17" t="s">
        <v>44418</v>
      </c>
      <c r="C23037" s="17">
        <v>1.0</v>
      </c>
      <c r="D23037" s="17">
        <v>8442068.0</v>
      </c>
      <c r="E23037" s="17">
        <v>8442068.0</v>
      </c>
      <c r="F23037" s="17">
        <v>8442068.0</v>
      </c>
      <c r="G23037" s="17">
        <v>8442068.0</v>
      </c>
      <c r="H23037" s="17">
        <v>8442068.0</v>
      </c>
    </row>
    <row r="23038">
      <c r="A23038" s="7" t="s">
        <v>44417</v>
      </c>
      <c r="B23038" s="17" t="s">
        <v>44418</v>
      </c>
      <c r="C23038" s="17">
        <v>1.0</v>
      </c>
      <c r="D23038" s="17">
        <v>8442068.0</v>
      </c>
      <c r="E23038" s="17">
        <v>8442068.0</v>
      </c>
      <c r="F23038" s="17">
        <v>8442068.0</v>
      </c>
      <c r="G23038" s="17">
        <v>8442068.0</v>
      </c>
      <c r="H23038" s="17">
        <v>8442068.0</v>
      </c>
    </row>
    <row r="23039">
      <c r="A23039" s="7" t="s">
        <v>44419</v>
      </c>
      <c r="B23039" s="17" t="s">
        <v>44420</v>
      </c>
      <c r="C23039" s="17">
        <v>1.0</v>
      </c>
      <c r="D23039" s="17">
        <v>6769308.0</v>
      </c>
      <c r="E23039" s="17">
        <v>6769308.0</v>
      </c>
      <c r="F23039" s="17">
        <v>6769308.0</v>
      </c>
      <c r="G23039" s="17">
        <v>6769308.0</v>
      </c>
      <c r="H23039" s="17">
        <v>6769308.0</v>
      </c>
    </row>
    <row r="23040">
      <c r="A23040" s="7" t="s">
        <v>44419</v>
      </c>
      <c r="B23040" s="17" t="s">
        <v>44420</v>
      </c>
      <c r="C23040" s="17">
        <v>1.0</v>
      </c>
      <c r="D23040" s="17">
        <v>6769308.0</v>
      </c>
      <c r="E23040" s="17">
        <v>6769308.0</v>
      </c>
      <c r="F23040" s="17">
        <v>6769308.0</v>
      </c>
      <c r="G23040" s="17">
        <v>6769308.0</v>
      </c>
      <c r="H23040" s="17">
        <v>6769308.0</v>
      </c>
    </row>
    <row r="23041">
      <c r="A23041" s="7" t="s">
        <v>44421</v>
      </c>
      <c r="B23041" s="17" t="s">
        <v>44422</v>
      </c>
      <c r="C23041" s="17">
        <v>4.0</v>
      </c>
      <c r="D23041" s="17">
        <v>2.9495492E7</v>
      </c>
      <c r="E23041" s="17">
        <v>5972175.0</v>
      </c>
      <c r="F23041" s="17">
        <v>1.1212663E7</v>
      </c>
      <c r="G23041" s="17">
        <v>1.1515403E7</v>
      </c>
      <c r="H23041" s="17">
        <v>8.9281727E7</v>
      </c>
    </row>
    <row r="23042">
      <c r="A23042" s="7" t="s">
        <v>44421</v>
      </c>
      <c r="B23042" s="17" t="s">
        <v>44422</v>
      </c>
      <c r="C23042" s="17">
        <v>4.0</v>
      </c>
      <c r="D23042" s="17">
        <v>2.9495492E7</v>
      </c>
      <c r="E23042" s="17">
        <v>5972175.0</v>
      </c>
      <c r="F23042" s="17">
        <v>1.1212663E7</v>
      </c>
      <c r="G23042" s="17">
        <v>1.1515403E7</v>
      </c>
      <c r="H23042" s="17">
        <v>8.9281727E7</v>
      </c>
    </row>
    <row r="23043">
      <c r="A23043" s="7" t="s">
        <v>44423</v>
      </c>
      <c r="B23043" s="17" t="s">
        <v>44424</v>
      </c>
      <c r="C23043" s="17">
        <v>2.0</v>
      </c>
      <c r="D23043" s="17">
        <v>4195450.0</v>
      </c>
      <c r="E23043" s="17">
        <v>3894100.0</v>
      </c>
      <c r="F23043" s="17">
        <v>3894100.0</v>
      </c>
      <c r="G23043" s="17">
        <v>4496800.0</v>
      </c>
      <c r="H23043" s="17">
        <v>4496800.0</v>
      </c>
    </row>
    <row r="23044">
      <c r="A23044" s="7" t="s">
        <v>44423</v>
      </c>
      <c r="B23044" s="17" t="s">
        <v>44424</v>
      </c>
      <c r="C23044" s="17">
        <v>2.0</v>
      </c>
      <c r="D23044" s="17">
        <v>4195450.0</v>
      </c>
      <c r="E23044" s="17">
        <v>3894100.0</v>
      </c>
      <c r="F23044" s="17">
        <v>3894100.0</v>
      </c>
      <c r="G23044" s="17">
        <v>4496800.0</v>
      </c>
      <c r="H23044" s="17">
        <v>4496800.0</v>
      </c>
    </row>
    <row r="23045">
      <c r="A23045" s="7" t="s">
        <v>44425</v>
      </c>
      <c r="B23045" s="17" t="s">
        <v>44426</v>
      </c>
      <c r="C23045" s="17">
        <v>1.0</v>
      </c>
      <c r="D23045" s="17">
        <v>6850700.0</v>
      </c>
      <c r="E23045" s="17">
        <v>6850700.0</v>
      </c>
      <c r="F23045" s="17">
        <v>6850700.0</v>
      </c>
      <c r="G23045" s="17">
        <v>6850700.0</v>
      </c>
      <c r="H23045" s="17">
        <v>6850700.0</v>
      </c>
    </row>
    <row r="23046">
      <c r="A23046" s="7" t="s">
        <v>44425</v>
      </c>
      <c r="B23046" s="17" t="s">
        <v>44426</v>
      </c>
      <c r="C23046" s="17">
        <v>1.0</v>
      </c>
      <c r="D23046" s="17">
        <v>6850700.0</v>
      </c>
      <c r="E23046" s="17">
        <v>6850700.0</v>
      </c>
      <c r="F23046" s="17">
        <v>6850700.0</v>
      </c>
      <c r="G23046" s="17">
        <v>6850700.0</v>
      </c>
      <c r="H23046" s="17">
        <v>6850700.0</v>
      </c>
    </row>
    <row r="23047">
      <c r="A23047" s="7" t="s">
        <v>44427</v>
      </c>
      <c r="B23047" s="17" t="s">
        <v>44428</v>
      </c>
      <c r="C23047" s="17">
        <v>1.0</v>
      </c>
      <c r="D23047" s="17">
        <v>4739249.0</v>
      </c>
      <c r="E23047" s="17">
        <v>4739249.0</v>
      </c>
      <c r="F23047" s="17">
        <v>4739249.0</v>
      </c>
      <c r="G23047" s="17">
        <v>4739249.0</v>
      </c>
      <c r="H23047" s="17">
        <v>4739249.0</v>
      </c>
    </row>
    <row r="23048">
      <c r="A23048" s="7" t="s">
        <v>44427</v>
      </c>
      <c r="B23048" s="17" t="s">
        <v>44428</v>
      </c>
      <c r="C23048" s="17">
        <v>1.0</v>
      </c>
      <c r="D23048" s="17">
        <v>4739249.0</v>
      </c>
      <c r="E23048" s="17">
        <v>4739249.0</v>
      </c>
      <c r="F23048" s="17">
        <v>4739249.0</v>
      </c>
      <c r="G23048" s="17">
        <v>4739249.0</v>
      </c>
      <c r="H23048" s="17">
        <v>4739249.0</v>
      </c>
    </row>
    <row r="23049">
      <c r="A23049" s="7" t="s">
        <v>44429</v>
      </c>
      <c r="B23049" s="17" t="s">
        <v>44430</v>
      </c>
      <c r="C23049" s="17">
        <v>1.0</v>
      </c>
      <c r="D23049" s="17">
        <v>8014978.0</v>
      </c>
      <c r="E23049" s="17">
        <v>8014978.0</v>
      </c>
      <c r="F23049" s="17">
        <v>8014978.0</v>
      </c>
      <c r="G23049" s="17">
        <v>8014978.0</v>
      </c>
      <c r="H23049" s="17">
        <v>8014978.0</v>
      </c>
    </row>
    <row r="23050">
      <c r="A23050" s="7" t="s">
        <v>44429</v>
      </c>
      <c r="B23050" s="17" t="s">
        <v>44430</v>
      </c>
      <c r="C23050" s="17">
        <v>1.0</v>
      </c>
      <c r="D23050" s="17">
        <v>8014978.0</v>
      </c>
      <c r="E23050" s="17">
        <v>8014978.0</v>
      </c>
      <c r="F23050" s="17">
        <v>8014978.0</v>
      </c>
      <c r="G23050" s="17">
        <v>8014978.0</v>
      </c>
      <c r="H23050" s="17">
        <v>8014978.0</v>
      </c>
    </row>
    <row r="23051">
      <c r="A23051" s="7" t="s">
        <v>44431</v>
      </c>
      <c r="B23051" s="17" t="s">
        <v>44432</v>
      </c>
      <c r="C23051" s="17">
        <v>1.0</v>
      </c>
      <c r="D23051" s="17">
        <v>7264088.0</v>
      </c>
      <c r="E23051" s="17">
        <v>7264088.0</v>
      </c>
      <c r="F23051" s="17">
        <v>7264088.0</v>
      </c>
      <c r="G23051" s="17">
        <v>7264088.0</v>
      </c>
      <c r="H23051" s="17">
        <v>7264088.0</v>
      </c>
    </row>
    <row r="23052">
      <c r="A23052" s="7" t="s">
        <v>44431</v>
      </c>
      <c r="B23052" s="17" t="s">
        <v>44432</v>
      </c>
      <c r="C23052" s="17">
        <v>1.0</v>
      </c>
      <c r="D23052" s="17">
        <v>7264088.0</v>
      </c>
      <c r="E23052" s="17">
        <v>7264088.0</v>
      </c>
      <c r="F23052" s="17">
        <v>7264088.0</v>
      </c>
      <c r="G23052" s="17">
        <v>7264088.0</v>
      </c>
      <c r="H23052" s="17">
        <v>7264088.0</v>
      </c>
    </row>
    <row r="23053">
      <c r="A23053" s="7" t="s">
        <v>44433</v>
      </c>
      <c r="B23053" s="17" t="s">
        <v>44434</v>
      </c>
      <c r="C23053" s="17">
        <v>1.0</v>
      </c>
      <c r="D23053" s="17">
        <v>7666694.0</v>
      </c>
      <c r="E23053" s="17">
        <v>7666694.0</v>
      </c>
      <c r="F23053" s="17">
        <v>7666694.0</v>
      </c>
      <c r="G23053" s="17">
        <v>7666694.0</v>
      </c>
      <c r="H23053" s="17">
        <v>7666694.0</v>
      </c>
    </row>
    <row r="23054">
      <c r="A23054" s="7" t="s">
        <v>44433</v>
      </c>
      <c r="B23054" s="17" t="s">
        <v>44434</v>
      </c>
      <c r="C23054" s="17">
        <v>1.0</v>
      </c>
      <c r="D23054" s="17">
        <v>7666694.0</v>
      </c>
      <c r="E23054" s="17">
        <v>7666694.0</v>
      </c>
      <c r="F23054" s="17">
        <v>7666694.0</v>
      </c>
      <c r="G23054" s="17">
        <v>7666694.0</v>
      </c>
      <c r="H23054" s="17">
        <v>7666694.0</v>
      </c>
    </row>
    <row r="23055">
      <c r="A23055" s="7" t="s">
        <v>44435</v>
      </c>
      <c r="B23055" s="17" t="s">
        <v>44436</v>
      </c>
      <c r="C23055" s="17">
        <v>5.0</v>
      </c>
      <c r="D23055" s="17">
        <v>1.1468114E7</v>
      </c>
      <c r="E23055" s="17">
        <v>1.0589881E7</v>
      </c>
      <c r="F23055" s="17">
        <v>1.1438258E7</v>
      </c>
      <c r="G23055" s="17">
        <v>1.2898719E7</v>
      </c>
      <c r="H23055" s="17">
        <v>2.0029511E7</v>
      </c>
    </row>
    <row r="23056">
      <c r="A23056" s="7" t="s">
        <v>44435</v>
      </c>
      <c r="B23056" s="17" t="s">
        <v>44436</v>
      </c>
      <c r="C23056" s="17">
        <v>5.0</v>
      </c>
      <c r="D23056" s="17">
        <v>1.1468114E7</v>
      </c>
      <c r="E23056" s="17">
        <v>1.0589881E7</v>
      </c>
      <c r="F23056" s="17">
        <v>1.1438258E7</v>
      </c>
      <c r="G23056" s="17">
        <v>1.2898719E7</v>
      </c>
      <c r="H23056" s="17">
        <v>2.0029511E7</v>
      </c>
    </row>
    <row r="23057">
      <c r="A23057" s="7" t="s">
        <v>44437</v>
      </c>
      <c r="B23057" s="17" t="s">
        <v>44438</v>
      </c>
      <c r="C23057" s="17">
        <v>3.0</v>
      </c>
      <c r="D23057" s="17">
        <v>5973304.667</v>
      </c>
      <c r="E23057" s="17">
        <v>2077475.0</v>
      </c>
      <c r="F23057" s="17">
        <v>2147300.0</v>
      </c>
      <c r="G23057" s="17">
        <v>1.3695139E7</v>
      </c>
      <c r="H23057" s="17">
        <v>1.3695139E7</v>
      </c>
    </row>
    <row r="23058">
      <c r="A23058" s="7" t="s">
        <v>44437</v>
      </c>
      <c r="B23058" s="17" t="s">
        <v>44438</v>
      </c>
      <c r="C23058" s="17">
        <v>3.0</v>
      </c>
      <c r="D23058" s="17">
        <v>5973304.667</v>
      </c>
      <c r="E23058" s="17">
        <v>2077475.0</v>
      </c>
      <c r="F23058" s="17">
        <v>2147300.0</v>
      </c>
      <c r="G23058" s="17">
        <v>1.3695139E7</v>
      </c>
      <c r="H23058" s="17">
        <v>1.3695139E7</v>
      </c>
    </row>
    <row r="23059">
      <c r="A23059" s="7" t="s">
        <v>44439</v>
      </c>
      <c r="B23059" s="17" t="s">
        <v>44440</v>
      </c>
      <c r="C23059" s="17">
        <v>3.0</v>
      </c>
      <c r="D23059" s="17">
        <v>2.549594733E7</v>
      </c>
      <c r="E23059" s="17">
        <v>2.2822765E7</v>
      </c>
      <c r="F23059" s="17">
        <v>2.3124777E7</v>
      </c>
      <c r="G23059" s="17">
        <v>3.05403E7</v>
      </c>
      <c r="H23059" s="17">
        <v>3.05403E7</v>
      </c>
    </row>
    <row r="23060">
      <c r="A23060" s="7" t="s">
        <v>44439</v>
      </c>
      <c r="B23060" s="17" t="s">
        <v>44440</v>
      </c>
      <c r="C23060" s="17">
        <v>3.0</v>
      </c>
      <c r="D23060" s="17">
        <v>2.549594733E7</v>
      </c>
      <c r="E23060" s="17">
        <v>2.2822765E7</v>
      </c>
      <c r="F23060" s="17">
        <v>2.3124777E7</v>
      </c>
      <c r="G23060" s="17">
        <v>3.05403E7</v>
      </c>
      <c r="H23060" s="17">
        <v>3.05403E7</v>
      </c>
    </row>
    <row r="23061">
      <c r="A23061" s="7" t="s">
        <v>44441</v>
      </c>
      <c r="B23061" s="17" t="s">
        <v>44442</v>
      </c>
      <c r="C23061" s="17">
        <v>1.0</v>
      </c>
      <c r="D23061" s="17">
        <v>1.47999E7</v>
      </c>
      <c r="E23061" s="17">
        <v>1.47999E7</v>
      </c>
      <c r="F23061" s="17">
        <v>1.47999E7</v>
      </c>
      <c r="G23061" s="17">
        <v>1.47999E7</v>
      </c>
      <c r="H23061" s="17">
        <v>1.47999E7</v>
      </c>
    </row>
    <row r="23062">
      <c r="A23062" s="7" t="s">
        <v>44441</v>
      </c>
      <c r="B23062" s="17" t="s">
        <v>44442</v>
      </c>
      <c r="C23062" s="17">
        <v>1.0</v>
      </c>
      <c r="D23062" s="17">
        <v>1.47999E7</v>
      </c>
      <c r="E23062" s="17">
        <v>1.47999E7</v>
      </c>
      <c r="F23062" s="17">
        <v>1.47999E7</v>
      </c>
      <c r="G23062" s="17">
        <v>1.47999E7</v>
      </c>
      <c r="H23062" s="17">
        <v>1.47999E7</v>
      </c>
    </row>
    <row r="23063">
      <c r="A23063" s="7" t="s">
        <v>44443</v>
      </c>
      <c r="B23063" s="17" t="s">
        <v>44444</v>
      </c>
      <c r="C23063" s="17">
        <v>10.0</v>
      </c>
      <c r="D23063" s="17">
        <v>1.94272773E7</v>
      </c>
      <c r="E23063" s="17">
        <v>8793000.0</v>
      </c>
      <c r="F23063" s="17">
        <v>1.0379E7</v>
      </c>
      <c r="G23063" s="17">
        <v>1.4969315E7</v>
      </c>
      <c r="H23063" s="17">
        <v>3.0821451E7</v>
      </c>
    </row>
    <row r="23064">
      <c r="A23064" s="7" t="s">
        <v>44443</v>
      </c>
      <c r="B23064" s="17" t="s">
        <v>44444</v>
      </c>
      <c r="C23064" s="17">
        <v>10.0</v>
      </c>
      <c r="D23064" s="17">
        <v>1.94272773E7</v>
      </c>
      <c r="E23064" s="17">
        <v>8793000.0</v>
      </c>
      <c r="F23064" s="17">
        <v>1.0379E7</v>
      </c>
      <c r="G23064" s="17">
        <v>1.4969315E7</v>
      </c>
      <c r="H23064" s="17">
        <v>3.0821451E7</v>
      </c>
    </row>
    <row r="23065">
      <c r="A23065" s="7" t="s">
        <v>44445</v>
      </c>
      <c r="B23065" s="17" t="s">
        <v>44446</v>
      </c>
      <c r="C23065" s="17">
        <v>6.0</v>
      </c>
      <c r="D23065" s="17">
        <v>8795130.667</v>
      </c>
      <c r="E23065" s="17">
        <v>4780444.0</v>
      </c>
      <c r="F23065" s="17">
        <v>5003740.0</v>
      </c>
      <c r="G23065" s="17">
        <v>1.5778257E7</v>
      </c>
      <c r="H23065" s="17">
        <v>1.5982624E7</v>
      </c>
    </row>
    <row r="23066">
      <c r="A23066" s="7" t="s">
        <v>44445</v>
      </c>
      <c r="B23066" s="17" t="s">
        <v>44446</v>
      </c>
      <c r="C23066" s="17">
        <v>6.0</v>
      </c>
      <c r="D23066" s="17">
        <v>8795130.667</v>
      </c>
      <c r="E23066" s="17">
        <v>4780444.0</v>
      </c>
      <c r="F23066" s="17">
        <v>5003740.0</v>
      </c>
      <c r="G23066" s="17">
        <v>1.5778257E7</v>
      </c>
      <c r="H23066" s="17">
        <v>1.5982624E7</v>
      </c>
    </row>
    <row r="23067">
      <c r="A23067" s="7" t="s">
        <v>44447</v>
      </c>
      <c r="B23067" s="17" t="s">
        <v>44448</v>
      </c>
      <c r="C23067" s="17">
        <v>31.0</v>
      </c>
      <c r="D23067" s="17">
        <v>1.527284281E7</v>
      </c>
      <c r="E23067" s="17">
        <v>3810954.0</v>
      </c>
      <c r="F23067" s="17">
        <v>6319235.0</v>
      </c>
      <c r="G23067" s="17">
        <v>1.0869273E7</v>
      </c>
      <c r="H23067" s="17">
        <v>1.4634311E7</v>
      </c>
    </row>
    <row r="23068">
      <c r="A23068" s="7" t="s">
        <v>44447</v>
      </c>
      <c r="B23068" s="17" t="s">
        <v>44448</v>
      </c>
      <c r="C23068" s="17">
        <v>31.0</v>
      </c>
      <c r="D23068" s="17">
        <v>1.527284281E7</v>
      </c>
      <c r="E23068" s="17">
        <v>3810954.0</v>
      </c>
      <c r="F23068" s="17">
        <v>6319235.0</v>
      </c>
      <c r="G23068" s="17">
        <v>1.0869273E7</v>
      </c>
      <c r="H23068" s="17">
        <v>1.4634311E7</v>
      </c>
    </row>
    <row r="23069">
      <c r="A23069" s="7" t="s">
        <v>44449</v>
      </c>
      <c r="B23069" s="17" t="s">
        <v>44450</v>
      </c>
      <c r="C23069" s="17">
        <v>2.0</v>
      </c>
      <c r="D23069" s="17">
        <v>9166456.5</v>
      </c>
      <c r="E23069" s="17">
        <v>8982908.0</v>
      </c>
      <c r="F23069" s="17">
        <v>8982908.0</v>
      </c>
      <c r="G23069" s="17">
        <v>9350005.0</v>
      </c>
      <c r="H23069" s="17">
        <v>9350005.0</v>
      </c>
    </row>
    <row r="23070">
      <c r="A23070" s="7" t="s">
        <v>44449</v>
      </c>
      <c r="B23070" s="17" t="s">
        <v>44450</v>
      </c>
      <c r="C23070" s="17">
        <v>2.0</v>
      </c>
      <c r="D23070" s="17">
        <v>9166456.5</v>
      </c>
      <c r="E23070" s="17">
        <v>8982908.0</v>
      </c>
      <c r="F23070" s="17">
        <v>8982908.0</v>
      </c>
      <c r="G23070" s="17">
        <v>9350005.0</v>
      </c>
      <c r="H23070" s="17">
        <v>9350005.0</v>
      </c>
    </row>
    <row r="23071">
      <c r="A23071" s="7" t="s">
        <v>44451</v>
      </c>
      <c r="B23071" s="17" t="s">
        <v>44452</v>
      </c>
      <c r="C23071" s="17">
        <v>1.0</v>
      </c>
      <c r="D23071" s="17">
        <v>6765850.0</v>
      </c>
      <c r="E23071" s="17">
        <v>6765850.0</v>
      </c>
      <c r="F23071" s="17">
        <v>6765850.0</v>
      </c>
      <c r="G23071" s="17">
        <v>6765850.0</v>
      </c>
      <c r="H23071" s="17">
        <v>6765850.0</v>
      </c>
    </row>
    <row r="23072">
      <c r="A23072" s="7" t="s">
        <v>44451</v>
      </c>
      <c r="B23072" s="17" t="s">
        <v>44452</v>
      </c>
      <c r="C23072" s="17">
        <v>1.0</v>
      </c>
      <c r="D23072" s="17">
        <v>6765850.0</v>
      </c>
      <c r="E23072" s="17">
        <v>6765850.0</v>
      </c>
      <c r="F23072" s="17">
        <v>6765850.0</v>
      </c>
      <c r="G23072" s="17">
        <v>6765850.0</v>
      </c>
      <c r="H23072" s="17">
        <v>6765850.0</v>
      </c>
    </row>
    <row r="23073">
      <c r="A23073" s="7" t="s">
        <v>44453</v>
      </c>
      <c r="B23073" s="17" t="s">
        <v>44454</v>
      </c>
      <c r="C23073" s="17">
        <v>4.0</v>
      </c>
      <c r="D23073" s="17">
        <v>1.053185375E7</v>
      </c>
      <c r="E23073" s="17">
        <v>2102337.0</v>
      </c>
      <c r="F23073" s="17">
        <v>4920840.0</v>
      </c>
      <c r="G23073" s="17">
        <v>5672388.0</v>
      </c>
      <c r="H23073" s="17">
        <v>2.943185E7</v>
      </c>
    </row>
    <row r="23074">
      <c r="A23074" s="7" t="s">
        <v>44453</v>
      </c>
      <c r="B23074" s="17" t="s">
        <v>44454</v>
      </c>
      <c r="C23074" s="17">
        <v>4.0</v>
      </c>
      <c r="D23074" s="17">
        <v>1.053185375E7</v>
      </c>
      <c r="E23074" s="17">
        <v>2102337.0</v>
      </c>
      <c r="F23074" s="17">
        <v>4920840.0</v>
      </c>
      <c r="G23074" s="17">
        <v>5672388.0</v>
      </c>
      <c r="H23074" s="17">
        <v>2.943185E7</v>
      </c>
    </row>
    <row r="23075">
      <c r="A23075" s="7" t="s">
        <v>44455</v>
      </c>
      <c r="B23075" s="17" t="s">
        <v>44456</v>
      </c>
      <c r="C23075" s="17">
        <v>34.0</v>
      </c>
      <c r="D23075" s="17">
        <v>9562496.059</v>
      </c>
      <c r="E23075" s="17">
        <v>6178095.0</v>
      </c>
      <c r="F23075" s="17">
        <v>7573862.0</v>
      </c>
      <c r="G23075" s="17">
        <v>1.1470349E7</v>
      </c>
      <c r="H23075" s="17">
        <v>1.4590291E7</v>
      </c>
    </row>
    <row r="23076">
      <c r="A23076" s="7" t="s">
        <v>44455</v>
      </c>
      <c r="B23076" s="17" t="s">
        <v>44456</v>
      </c>
      <c r="C23076" s="17">
        <v>34.0</v>
      </c>
      <c r="D23076" s="17">
        <v>9562496.059</v>
      </c>
      <c r="E23076" s="17">
        <v>6178095.0</v>
      </c>
      <c r="F23076" s="17">
        <v>7573862.0</v>
      </c>
      <c r="G23076" s="17">
        <v>1.1470349E7</v>
      </c>
      <c r="H23076" s="17">
        <v>1.4590291E7</v>
      </c>
    </row>
    <row r="23077">
      <c r="A23077" s="7" t="s">
        <v>44457</v>
      </c>
      <c r="B23077" s="17" t="s">
        <v>44458</v>
      </c>
      <c r="C23077" s="17">
        <v>3.0</v>
      </c>
      <c r="D23077" s="17">
        <v>3.626239167E7</v>
      </c>
      <c r="E23077" s="17">
        <v>8470350.0</v>
      </c>
      <c r="F23077" s="17">
        <v>3.6914425E7</v>
      </c>
      <c r="G23077" s="17">
        <v>6.34024E7</v>
      </c>
      <c r="H23077" s="17">
        <v>6.34024E7</v>
      </c>
    </row>
    <row r="23078">
      <c r="A23078" s="7" t="s">
        <v>44457</v>
      </c>
      <c r="B23078" s="17" t="s">
        <v>44458</v>
      </c>
      <c r="C23078" s="17">
        <v>3.0</v>
      </c>
      <c r="D23078" s="17">
        <v>3.626239167E7</v>
      </c>
      <c r="E23078" s="17">
        <v>8470350.0</v>
      </c>
      <c r="F23078" s="17">
        <v>3.6914425E7</v>
      </c>
      <c r="G23078" s="17">
        <v>6.34024E7</v>
      </c>
      <c r="H23078" s="17">
        <v>6.34024E7</v>
      </c>
    </row>
    <row r="23079">
      <c r="A23079" s="7" t="s">
        <v>44459</v>
      </c>
      <c r="B23079" s="17" t="s">
        <v>44460</v>
      </c>
      <c r="C23079" s="17">
        <v>161.0</v>
      </c>
      <c r="D23079" s="17">
        <v>1.678655449E7</v>
      </c>
      <c r="E23079" s="17">
        <v>5128349.0</v>
      </c>
      <c r="F23079" s="17">
        <v>9357460.0</v>
      </c>
      <c r="G23079" s="17">
        <v>1.6494761E7</v>
      </c>
      <c r="H23079" s="17">
        <v>3.016145E7</v>
      </c>
    </row>
    <row r="23080">
      <c r="A23080" s="7" t="s">
        <v>44459</v>
      </c>
      <c r="B23080" s="17" t="s">
        <v>44460</v>
      </c>
      <c r="C23080" s="17">
        <v>161.0</v>
      </c>
      <c r="D23080" s="17">
        <v>1.678655449E7</v>
      </c>
      <c r="E23080" s="17">
        <v>5128349.0</v>
      </c>
      <c r="F23080" s="17">
        <v>9357460.0</v>
      </c>
      <c r="G23080" s="17">
        <v>1.6494761E7</v>
      </c>
      <c r="H23080" s="17">
        <v>3.016145E7</v>
      </c>
    </row>
    <row r="23081">
      <c r="A23081" s="7" t="s">
        <v>44461</v>
      </c>
      <c r="B23081" s="17" t="s">
        <v>44462</v>
      </c>
      <c r="C23081" s="17">
        <v>23.0</v>
      </c>
      <c r="D23081" s="17">
        <v>1.359049117E7</v>
      </c>
      <c r="E23081" s="17">
        <v>6495275.0</v>
      </c>
      <c r="F23081" s="17">
        <v>8115679.0</v>
      </c>
      <c r="G23081" s="17">
        <v>1.2248925E7</v>
      </c>
      <c r="H23081" s="17">
        <v>1.6814573E7</v>
      </c>
    </row>
    <row r="23082">
      <c r="A23082" s="7" t="s">
        <v>44461</v>
      </c>
      <c r="B23082" s="17" t="s">
        <v>44462</v>
      </c>
      <c r="C23082" s="17">
        <v>23.0</v>
      </c>
      <c r="D23082" s="17">
        <v>1.359049117E7</v>
      </c>
      <c r="E23082" s="17">
        <v>6495275.0</v>
      </c>
      <c r="F23082" s="17">
        <v>8115679.0</v>
      </c>
      <c r="G23082" s="17">
        <v>1.2248925E7</v>
      </c>
      <c r="H23082" s="17">
        <v>1.6814573E7</v>
      </c>
    </row>
    <row r="23083">
      <c r="A23083" s="7" t="s">
        <v>44463</v>
      </c>
      <c r="B23083" s="17" t="s">
        <v>44464</v>
      </c>
      <c r="C23083" s="17">
        <v>16.0</v>
      </c>
      <c r="D23083" s="17">
        <v>3.109980688E7</v>
      </c>
      <c r="E23083" s="17">
        <v>5832333.0</v>
      </c>
      <c r="F23083" s="17">
        <v>1.3765998E7</v>
      </c>
      <c r="G23083" s="17">
        <v>2.5188637E7</v>
      </c>
      <c r="H23083" s="17">
        <v>4.1233166E7</v>
      </c>
    </row>
    <row r="23084">
      <c r="A23084" s="7" t="s">
        <v>44463</v>
      </c>
      <c r="B23084" s="17" t="s">
        <v>44464</v>
      </c>
      <c r="C23084" s="17">
        <v>16.0</v>
      </c>
      <c r="D23084" s="17">
        <v>3.109980688E7</v>
      </c>
      <c r="E23084" s="17">
        <v>5832333.0</v>
      </c>
      <c r="F23084" s="17">
        <v>1.3765998E7</v>
      </c>
      <c r="G23084" s="17">
        <v>2.5188637E7</v>
      </c>
      <c r="H23084" s="17">
        <v>4.1233166E7</v>
      </c>
    </row>
    <row r="23085">
      <c r="A23085" s="7" t="s">
        <v>44465</v>
      </c>
      <c r="B23085" s="17" t="s">
        <v>44466</v>
      </c>
      <c r="C23085" s="17">
        <v>3.0</v>
      </c>
      <c r="D23085" s="17">
        <v>4625807.333</v>
      </c>
      <c r="E23085" s="17">
        <v>2383000.0</v>
      </c>
      <c r="F23085" s="17">
        <v>5652568.0</v>
      </c>
      <c r="G23085" s="17">
        <v>5841854.0</v>
      </c>
      <c r="H23085" s="17">
        <v>5841854.0</v>
      </c>
    </row>
    <row r="23086">
      <c r="A23086" s="7" t="s">
        <v>44465</v>
      </c>
      <c r="B23086" s="17" t="s">
        <v>44466</v>
      </c>
      <c r="C23086" s="17">
        <v>3.0</v>
      </c>
      <c r="D23086" s="17">
        <v>4625807.333</v>
      </c>
      <c r="E23086" s="17">
        <v>2383000.0</v>
      </c>
      <c r="F23086" s="17">
        <v>5652568.0</v>
      </c>
      <c r="G23086" s="17">
        <v>5841854.0</v>
      </c>
      <c r="H23086" s="17">
        <v>5841854.0</v>
      </c>
    </row>
    <row r="23087">
      <c r="A23087" s="7" t="s">
        <v>44467</v>
      </c>
      <c r="B23087" s="17" t="s">
        <v>44468</v>
      </c>
      <c r="C23087" s="17">
        <v>17.0</v>
      </c>
      <c r="D23087" s="17">
        <v>9805399.529</v>
      </c>
      <c r="E23087" s="17">
        <v>4606765.0</v>
      </c>
      <c r="F23087" s="17">
        <v>9707450.0</v>
      </c>
      <c r="G23087" s="17">
        <v>1.2534767E7</v>
      </c>
      <c r="H23087" s="17">
        <v>1.796079E7</v>
      </c>
    </row>
    <row r="23088">
      <c r="A23088" s="7" t="s">
        <v>44467</v>
      </c>
      <c r="B23088" s="17" t="s">
        <v>44468</v>
      </c>
      <c r="C23088" s="17">
        <v>17.0</v>
      </c>
      <c r="D23088" s="17">
        <v>9805399.529</v>
      </c>
      <c r="E23088" s="17">
        <v>4606765.0</v>
      </c>
      <c r="F23088" s="17">
        <v>9707450.0</v>
      </c>
      <c r="G23088" s="17">
        <v>1.2534767E7</v>
      </c>
      <c r="H23088" s="17">
        <v>1.796079E7</v>
      </c>
    </row>
    <row r="23089">
      <c r="A23089" s="7" t="s">
        <v>44469</v>
      </c>
      <c r="B23089" s="17" t="s">
        <v>44470</v>
      </c>
      <c r="C23089" s="17">
        <v>24.0</v>
      </c>
      <c r="D23089" s="17">
        <v>7969487.208</v>
      </c>
      <c r="E23089" s="17">
        <v>4905075.0</v>
      </c>
      <c r="F23089" s="17">
        <v>7037440.0</v>
      </c>
      <c r="G23089" s="17">
        <v>9995604.0</v>
      </c>
      <c r="H23089" s="17">
        <v>1.3186561E7</v>
      </c>
    </row>
    <row r="23090">
      <c r="A23090" s="7" t="s">
        <v>44469</v>
      </c>
      <c r="B23090" s="17" t="s">
        <v>44470</v>
      </c>
      <c r="C23090" s="17">
        <v>24.0</v>
      </c>
      <c r="D23090" s="17">
        <v>7969487.208</v>
      </c>
      <c r="E23090" s="17">
        <v>4905075.0</v>
      </c>
      <c r="F23090" s="17">
        <v>7037440.0</v>
      </c>
      <c r="G23090" s="17">
        <v>9995604.0</v>
      </c>
      <c r="H23090" s="17">
        <v>1.3186561E7</v>
      </c>
    </row>
    <row r="23091">
      <c r="A23091" s="7" t="s">
        <v>44471</v>
      </c>
      <c r="B23091" s="17" t="s">
        <v>44472</v>
      </c>
      <c r="C23091" s="17">
        <v>136.0</v>
      </c>
      <c r="D23091" s="17">
        <v>1.349380135E7</v>
      </c>
      <c r="E23091" s="17">
        <v>5560788.0</v>
      </c>
      <c r="F23091" s="17">
        <v>8590359.0</v>
      </c>
      <c r="G23091" s="17">
        <v>1.3964452E7</v>
      </c>
      <c r="H23091" s="17">
        <v>2.787205E7</v>
      </c>
    </row>
    <row r="23092">
      <c r="A23092" s="7" t="s">
        <v>44471</v>
      </c>
      <c r="B23092" s="17" t="s">
        <v>44472</v>
      </c>
      <c r="C23092" s="17">
        <v>136.0</v>
      </c>
      <c r="D23092" s="17">
        <v>1.349380135E7</v>
      </c>
      <c r="E23092" s="17">
        <v>5560788.0</v>
      </c>
      <c r="F23092" s="17">
        <v>8590359.0</v>
      </c>
      <c r="G23092" s="17">
        <v>1.3964452E7</v>
      </c>
      <c r="H23092" s="17">
        <v>2.787205E7</v>
      </c>
    </row>
    <row r="23093">
      <c r="A23093" s="7" t="s">
        <v>44473</v>
      </c>
      <c r="B23093" s="17" t="s">
        <v>44474</v>
      </c>
      <c r="C23093" s="17">
        <v>135.0</v>
      </c>
      <c r="D23093" s="17">
        <v>1.046713886E7</v>
      </c>
      <c r="E23093" s="17">
        <v>4927392.0</v>
      </c>
      <c r="F23093" s="17">
        <v>7302418.0</v>
      </c>
      <c r="G23093" s="17">
        <v>1.2222654E7</v>
      </c>
      <c r="H23093" s="17">
        <v>2.171057E7</v>
      </c>
    </row>
    <row r="23094">
      <c r="A23094" s="7" t="s">
        <v>44473</v>
      </c>
      <c r="B23094" s="17" t="s">
        <v>44474</v>
      </c>
      <c r="C23094" s="17">
        <v>135.0</v>
      </c>
      <c r="D23094" s="17">
        <v>1.046713886E7</v>
      </c>
      <c r="E23094" s="17">
        <v>4927392.0</v>
      </c>
      <c r="F23094" s="17">
        <v>7302418.0</v>
      </c>
      <c r="G23094" s="17">
        <v>1.2222654E7</v>
      </c>
      <c r="H23094" s="17">
        <v>2.171057E7</v>
      </c>
    </row>
    <row r="23095">
      <c r="A23095" s="7" t="s">
        <v>44475</v>
      </c>
      <c r="B23095" s="17" t="s">
        <v>44476</v>
      </c>
      <c r="C23095" s="17">
        <v>3.0</v>
      </c>
      <c r="D23095" s="17">
        <v>1.606473467E7</v>
      </c>
      <c r="E23095" s="17">
        <v>2562832.0</v>
      </c>
      <c r="F23095" s="17">
        <v>6235575.0</v>
      </c>
      <c r="G23095" s="17">
        <v>3.9395797E7</v>
      </c>
      <c r="H23095" s="17">
        <v>3.9395797E7</v>
      </c>
    </row>
    <row r="23096">
      <c r="A23096" s="7" t="s">
        <v>44475</v>
      </c>
      <c r="B23096" s="17" t="s">
        <v>44476</v>
      </c>
      <c r="C23096" s="17">
        <v>3.0</v>
      </c>
      <c r="D23096" s="17">
        <v>1.606473467E7</v>
      </c>
      <c r="E23096" s="17">
        <v>2562832.0</v>
      </c>
      <c r="F23096" s="17">
        <v>6235575.0</v>
      </c>
      <c r="G23096" s="17">
        <v>3.9395797E7</v>
      </c>
      <c r="H23096" s="17">
        <v>3.9395797E7</v>
      </c>
    </row>
    <row r="23097">
      <c r="A23097" s="7" t="s">
        <v>44477</v>
      </c>
      <c r="B23097" s="17" t="s">
        <v>44478</v>
      </c>
      <c r="C23097" s="17">
        <v>1.0</v>
      </c>
      <c r="D23097" s="17">
        <v>1.0593513E7</v>
      </c>
      <c r="E23097" s="17">
        <v>1.0593513E7</v>
      </c>
      <c r="F23097" s="17">
        <v>1.0593513E7</v>
      </c>
      <c r="G23097" s="17">
        <v>1.0593513E7</v>
      </c>
      <c r="H23097" s="17">
        <v>1.0593513E7</v>
      </c>
    </row>
    <row r="23098">
      <c r="A23098" s="7" t="s">
        <v>44477</v>
      </c>
      <c r="B23098" s="17" t="s">
        <v>44478</v>
      </c>
      <c r="C23098" s="17">
        <v>1.0</v>
      </c>
      <c r="D23098" s="17">
        <v>1.0593513E7</v>
      </c>
      <c r="E23098" s="17">
        <v>1.0593513E7</v>
      </c>
      <c r="F23098" s="17">
        <v>1.0593513E7</v>
      </c>
      <c r="G23098" s="17">
        <v>1.0593513E7</v>
      </c>
      <c r="H23098" s="17">
        <v>1.0593513E7</v>
      </c>
    </row>
    <row r="23099">
      <c r="A23099" s="7" t="s">
        <v>44479</v>
      </c>
      <c r="B23099" s="17" t="s">
        <v>44480</v>
      </c>
      <c r="C23099" s="17">
        <v>3.0</v>
      </c>
      <c r="D23099" s="17">
        <v>2.508650267E7</v>
      </c>
      <c r="E23099" s="17">
        <v>1731000.0</v>
      </c>
      <c r="F23099" s="17">
        <v>2867163.0</v>
      </c>
      <c r="G23099" s="17">
        <v>7.0661345E7</v>
      </c>
      <c r="H23099" s="17">
        <v>7.0661345E7</v>
      </c>
    </row>
    <row r="23100">
      <c r="A23100" s="7" t="s">
        <v>44479</v>
      </c>
      <c r="B23100" s="17" t="s">
        <v>44480</v>
      </c>
      <c r="C23100" s="17">
        <v>3.0</v>
      </c>
      <c r="D23100" s="17">
        <v>2.508650267E7</v>
      </c>
      <c r="E23100" s="17">
        <v>1731000.0</v>
      </c>
      <c r="F23100" s="17">
        <v>2867163.0</v>
      </c>
      <c r="G23100" s="17">
        <v>7.0661345E7</v>
      </c>
      <c r="H23100" s="17">
        <v>7.0661345E7</v>
      </c>
    </row>
    <row r="23101">
      <c r="A23101" s="7" t="s">
        <v>44481</v>
      </c>
      <c r="B23101" s="17" t="s">
        <v>44482</v>
      </c>
      <c r="C23101" s="17">
        <v>1.0</v>
      </c>
      <c r="D23101" s="17">
        <v>1.0994369E8</v>
      </c>
      <c r="E23101" s="17">
        <v>1.0994369E8</v>
      </c>
      <c r="F23101" s="17">
        <v>1.0994369E8</v>
      </c>
      <c r="G23101" s="17">
        <v>1.0994369E8</v>
      </c>
      <c r="H23101" s="17">
        <v>1.0994369E8</v>
      </c>
    </row>
    <row r="23102">
      <c r="A23102" s="7" t="s">
        <v>44481</v>
      </c>
      <c r="B23102" s="17" t="s">
        <v>44482</v>
      </c>
      <c r="C23102" s="17">
        <v>1.0</v>
      </c>
      <c r="D23102" s="17">
        <v>1.0994369E8</v>
      </c>
      <c r="E23102" s="17">
        <v>1.0994369E8</v>
      </c>
      <c r="F23102" s="17">
        <v>1.0994369E8</v>
      </c>
      <c r="G23102" s="17">
        <v>1.0994369E8</v>
      </c>
      <c r="H23102" s="17">
        <v>1.0994369E8</v>
      </c>
    </row>
    <row r="23103">
      <c r="A23103" s="7" t="s">
        <v>44483</v>
      </c>
      <c r="B23103" s="17" t="s">
        <v>44484</v>
      </c>
      <c r="C23103" s="17">
        <v>2.0</v>
      </c>
      <c r="D23103" s="17">
        <v>1.6434772E7</v>
      </c>
      <c r="E23103" s="17">
        <v>2852052.0</v>
      </c>
      <c r="F23103" s="17">
        <v>2852052.0</v>
      </c>
      <c r="G23103" s="17">
        <v>3.0017492E7</v>
      </c>
      <c r="H23103" s="17">
        <v>3.0017492E7</v>
      </c>
    </row>
    <row r="23104">
      <c r="A23104" s="7" t="s">
        <v>44483</v>
      </c>
      <c r="B23104" s="17" t="s">
        <v>44484</v>
      </c>
      <c r="C23104" s="17">
        <v>2.0</v>
      </c>
      <c r="D23104" s="17">
        <v>1.6434772E7</v>
      </c>
      <c r="E23104" s="17">
        <v>2852052.0</v>
      </c>
      <c r="F23104" s="17">
        <v>2852052.0</v>
      </c>
      <c r="G23104" s="17">
        <v>3.0017492E7</v>
      </c>
      <c r="H23104" s="17">
        <v>3.0017492E7</v>
      </c>
    </row>
    <row r="23105">
      <c r="A23105" s="7" t="s">
        <v>44485</v>
      </c>
      <c r="B23105" s="17" t="s">
        <v>44486</v>
      </c>
      <c r="C23105" s="17">
        <v>1.0</v>
      </c>
      <c r="D23105" s="17">
        <v>1.0013664E7</v>
      </c>
      <c r="E23105" s="17">
        <v>1.0013664E7</v>
      </c>
      <c r="F23105" s="17">
        <v>1.0013664E7</v>
      </c>
      <c r="G23105" s="17">
        <v>1.0013664E7</v>
      </c>
      <c r="H23105" s="17">
        <v>1.0013664E7</v>
      </c>
    </row>
    <row r="23106">
      <c r="A23106" s="7" t="s">
        <v>44485</v>
      </c>
      <c r="B23106" s="17" t="s">
        <v>44486</v>
      </c>
      <c r="C23106" s="17">
        <v>1.0</v>
      </c>
      <c r="D23106" s="17">
        <v>1.0013664E7</v>
      </c>
      <c r="E23106" s="17">
        <v>1.0013664E7</v>
      </c>
      <c r="F23106" s="17">
        <v>1.0013664E7</v>
      </c>
      <c r="G23106" s="17">
        <v>1.0013664E7</v>
      </c>
      <c r="H23106" s="17">
        <v>1.0013664E7</v>
      </c>
    </row>
    <row r="23107">
      <c r="A23107" s="7" t="s">
        <v>44487</v>
      </c>
      <c r="B23107" s="17" t="s">
        <v>44488</v>
      </c>
      <c r="C23107" s="17">
        <v>1.0</v>
      </c>
      <c r="D23107" s="17">
        <v>6692642.0</v>
      </c>
      <c r="E23107" s="17">
        <v>6692642.0</v>
      </c>
      <c r="F23107" s="17">
        <v>6692642.0</v>
      </c>
      <c r="G23107" s="17">
        <v>6692642.0</v>
      </c>
      <c r="H23107" s="17">
        <v>6692642.0</v>
      </c>
    </row>
    <row r="23108">
      <c r="A23108" s="7" t="s">
        <v>44487</v>
      </c>
      <c r="B23108" s="17" t="s">
        <v>44488</v>
      </c>
      <c r="C23108" s="17">
        <v>1.0</v>
      </c>
      <c r="D23108" s="17">
        <v>6692642.0</v>
      </c>
      <c r="E23108" s="17">
        <v>6692642.0</v>
      </c>
      <c r="F23108" s="17">
        <v>6692642.0</v>
      </c>
      <c r="G23108" s="17">
        <v>6692642.0</v>
      </c>
      <c r="H23108" s="17">
        <v>6692642.0</v>
      </c>
    </row>
    <row r="23109">
      <c r="A23109" s="7" t="s">
        <v>44489</v>
      </c>
      <c r="B23109" s="17" t="s">
        <v>44490</v>
      </c>
      <c r="C23109" s="17">
        <v>2.0</v>
      </c>
      <c r="D23109" s="17">
        <v>7549186.0</v>
      </c>
      <c r="E23109" s="17">
        <v>7210247.0</v>
      </c>
      <c r="F23109" s="17">
        <v>7210247.0</v>
      </c>
      <c r="G23109" s="17">
        <v>7888125.0</v>
      </c>
      <c r="H23109" s="17">
        <v>7888125.0</v>
      </c>
    </row>
    <row r="23110">
      <c r="A23110" s="7" t="s">
        <v>44489</v>
      </c>
      <c r="B23110" s="17" t="s">
        <v>44490</v>
      </c>
      <c r="C23110" s="17">
        <v>2.0</v>
      </c>
      <c r="D23110" s="17">
        <v>7549186.0</v>
      </c>
      <c r="E23110" s="17">
        <v>7210247.0</v>
      </c>
      <c r="F23110" s="17">
        <v>7210247.0</v>
      </c>
      <c r="G23110" s="17">
        <v>7888125.0</v>
      </c>
      <c r="H23110" s="17">
        <v>7888125.0</v>
      </c>
    </row>
    <row r="23111">
      <c r="A23111" s="7" t="s">
        <v>44491</v>
      </c>
      <c r="B23111" s="17" t="s">
        <v>44492</v>
      </c>
      <c r="C23111" s="17">
        <v>1.0</v>
      </c>
      <c r="D23111" s="17">
        <v>2.6270937E8</v>
      </c>
      <c r="E23111" s="17">
        <v>2.6270937E8</v>
      </c>
      <c r="F23111" s="17">
        <v>2.6270937E8</v>
      </c>
      <c r="G23111" s="17">
        <v>2.6270937E8</v>
      </c>
      <c r="H23111" s="17">
        <v>2.6270937E8</v>
      </c>
    </row>
    <row r="23112">
      <c r="A23112" s="7" t="s">
        <v>44491</v>
      </c>
      <c r="B23112" s="17" t="s">
        <v>44492</v>
      </c>
      <c r="C23112" s="17">
        <v>1.0</v>
      </c>
      <c r="D23112" s="17">
        <v>2.6270937E8</v>
      </c>
      <c r="E23112" s="17">
        <v>2.6270937E8</v>
      </c>
      <c r="F23112" s="17">
        <v>2.6270937E8</v>
      </c>
      <c r="G23112" s="17">
        <v>2.6270937E8</v>
      </c>
      <c r="H23112" s="17">
        <v>2.6270937E8</v>
      </c>
    </row>
    <row r="23113">
      <c r="A23113" s="7" t="s">
        <v>44493</v>
      </c>
      <c r="B23113" s="17" t="s">
        <v>44494</v>
      </c>
      <c r="C23113" s="17">
        <v>1.0</v>
      </c>
      <c r="D23113" s="17">
        <v>1.6569926E8</v>
      </c>
      <c r="E23113" s="17">
        <v>1.6569926E8</v>
      </c>
      <c r="F23113" s="17">
        <v>1.6569926E8</v>
      </c>
      <c r="G23113" s="17">
        <v>1.6569926E8</v>
      </c>
      <c r="H23113" s="17">
        <v>1.6569926E8</v>
      </c>
    </row>
    <row r="23114">
      <c r="A23114" s="7" t="s">
        <v>44493</v>
      </c>
      <c r="B23114" s="17" t="s">
        <v>44494</v>
      </c>
      <c r="C23114" s="17">
        <v>1.0</v>
      </c>
      <c r="D23114" s="17">
        <v>1.6569926E8</v>
      </c>
      <c r="E23114" s="17">
        <v>1.6569926E8</v>
      </c>
      <c r="F23114" s="17">
        <v>1.6569926E8</v>
      </c>
      <c r="G23114" s="17">
        <v>1.6569926E8</v>
      </c>
      <c r="H23114" s="17">
        <v>1.6569926E8</v>
      </c>
    </row>
    <row r="23115">
      <c r="A23115" s="7" t="s">
        <v>44495</v>
      </c>
      <c r="B23115" s="17" t="s">
        <v>44496</v>
      </c>
      <c r="C23115" s="17">
        <v>1.0</v>
      </c>
      <c r="D23115" s="17">
        <v>3357128.0</v>
      </c>
      <c r="E23115" s="17">
        <v>3357128.0</v>
      </c>
      <c r="F23115" s="17">
        <v>3357128.0</v>
      </c>
      <c r="G23115" s="17">
        <v>3357128.0</v>
      </c>
      <c r="H23115" s="17">
        <v>3357128.0</v>
      </c>
    </row>
    <row r="23116">
      <c r="A23116" s="7" t="s">
        <v>44495</v>
      </c>
      <c r="B23116" s="17" t="s">
        <v>44496</v>
      </c>
      <c r="C23116" s="17">
        <v>1.0</v>
      </c>
      <c r="D23116" s="17">
        <v>3357128.0</v>
      </c>
      <c r="E23116" s="17">
        <v>3357128.0</v>
      </c>
      <c r="F23116" s="17">
        <v>3357128.0</v>
      </c>
      <c r="G23116" s="17">
        <v>3357128.0</v>
      </c>
      <c r="H23116" s="17">
        <v>3357128.0</v>
      </c>
    </row>
    <row r="23117">
      <c r="A23117" s="7" t="s">
        <v>44497</v>
      </c>
      <c r="B23117" s="17" t="s">
        <v>44498</v>
      </c>
      <c r="C23117" s="17">
        <v>2.0</v>
      </c>
      <c r="D23117" s="17">
        <v>1.2430277E7</v>
      </c>
      <c r="E23117" s="17">
        <v>7013207.0</v>
      </c>
      <c r="F23117" s="17">
        <v>7013207.0</v>
      </c>
      <c r="G23117" s="17">
        <v>1.7847347E7</v>
      </c>
      <c r="H23117" s="17">
        <v>1.7847347E7</v>
      </c>
    </row>
    <row r="23118">
      <c r="A23118" s="7" t="s">
        <v>44497</v>
      </c>
      <c r="B23118" s="17" t="s">
        <v>44498</v>
      </c>
      <c r="C23118" s="17">
        <v>2.0</v>
      </c>
      <c r="D23118" s="17">
        <v>1.2430277E7</v>
      </c>
      <c r="E23118" s="17">
        <v>7013207.0</v>
      </c>
      <c r="F23118" s="17">
        <v>7013207.0</v>
      </c>
      <c r="G23118" s="17">
        <v>1.7847347E7</v>
      </c>
      <c r="H23118" s="17">
        <v>1.7847347E7</v>
      </c>
    </row>
    <row r="23119">
      <c r="A23119" s="7" t="s">
        <v>44499</v>
      </c>
      <c r="B23119" s="17" t="s">
        <v>44500</v>
      </c>
      <c r="C23119" s="17">
        <v>1.0</v>
      </c>
      <c r="D23119" s="17">
        <v>5519400.0</v>
      </c>
      <c r="E23119" s="17">
        <v>5519400.0</v>
      </c>
      <c r="F23119" s="17">
        <v>5519400.0</v>
      </c>
      <c r="G23119" s="17">
        <v>5519400.0</v>
      </c>
      <c r="H23119" s="17">
        <v>5519400.0</v>
      </c>
    </row>
    <row r="23120">
      <c r="A23120" s="7" t="s">
        <v>44499</v>
      </c>
      <c r="B23120" s="17" t="s">
        <v>44500</v>
      </c>
      <c r="C23120" s="17">
        <v>1.0</v>
      </c>
      <c r="D23120" s="17">
        <v>5519400.0</v>
      </c>
      <c r="E23120" s="17">
        <v>5519400.0</v>
      </c>
      <c r="F23120" s="17">
        <v>5519400.0</v>
      </c>
      <c r="G23120" s="17">
        <v>5519400.0</v>
      </c>
      <c r="H23120" s="17">
        <v>5519400.0</v>
      </c>
    </row>
    <row r="23121">
      <c r="A23121" s="7" t="s">
        <v>44501</v>
      </c>
      <c r="B23121" s="17" t="s">
        <v>44502</v>
      </c>
      <c r="C23121" s="17">
        <v>1.0</v>
      </c>
      <c r="D23121" s="17">
        <v>1.0611077E7</v>
      </c>
      <c r="E23121" s="17">
        <v>1.0611077E7</v>
      </c>
      <c r="F23121" s="17">
        <v>1.0611077E7</v>
      </c>
      <c r="G23121" s="17">
        <v>1.0611077E7</v>
      </c>
      <c r="H23121" s="17">
        <v>1.0611077E7</v>
      </c>
    </row>
    <row r="23122">
      <c r="A23122" s="7" t="s">
        <v>44501</v>
      </c>
      <c r="B23122" s="17" t="s">
        <v>44502</v>
      </c>
      <c r="C23122" s="17">
        <v>1.0</v>
      </c>
      <c r="D23122" s="17">
        <v>1.0611077E7</v>
      </c>
      <c r="E23122" s="17">
        <v>1.0611077E7</v>
      </c>
      <c r="F23122" s="17">
        <v>1.0611077E7</v>
      </c>
      <c r="G23122" s="17">
        <v>1.0611077E7</v>
      </c>
      <c r="H23122" s="17">
        <v>1.0611077E7</v>
      </c>
    </row>
    <row r="23123">
      <c r="A23123" s="7" t="s">
        <v>44503</v>
      </c>
      <c r="B23123" s="17" t="s">
        <v>44504</v>
      </c>
      <c r="C23123" s="17">
        <v>4.0</v>
      </c>
      <c r="D23123" s="17">
        <v>4411481.25</v>
      </c>
      <c r="E23123" s="17">
        <v>1540350.0</v>
      </c>
      <c r="F23123" s="17">
        <v>2173402.0</v>
      </c>
      <c r="G23123" s="17">
        <v>3516925.0</v>
      </c>
      <c r="H23123" s="17">
        <v>1.0415248E7</v>
      </c>
    </row>
    <row r="23124">
      <c r="A23124" s="7" t="s">
        <v>44503</v>
      </c>
      <c r="B23124" s="17" t="s">
        <v>44504</v>
      </c>
      <c r="C23124" s="17">
        <v>4.0</v>
      </c>
      <c r="D23124" s="17">
        <v>4411481.25</v>
      </c>
      <c r="E23124" s="17">
        <v>1540350.0</v>
      </c>
      <c r="F23124" s="17">
        <v>2173402.0</v>
      </c>
      <c r="G23124" s="17">
        <v>3516925.0</v>
      </c>
      <c r="H23124" s="17">
        <v>1.0415248E7</v>
      </c>
    </row>
    <row r="23125">
      <c r="A23125" s="7" t="s">
        <v>44505</v>
      </c>
      <c r="B23125" s="17" t="s">
        <v>44506</v>
      </c>
      <c r="C23125" s="17">
        <v>3.0</v>
      </c>
      <c r="D23125" s="17">
        <v>8147345.0</v>
      </c>
      <c r="E23125" s="17">
        <v>5078735.0</v>
      </c>
      <c r="F23125" s="17">
        <v>6357800.0</v>
      </c>
      <c r="G23125" s="17">
        <v>1.30055E7</v>
      </c>
      <c r="H23125" s="17">
        <v>1.30055E7</v>
      </c>
    </row>
    <row r="23126">
      <c r="A23126" s="7" t="s">
        <v>44505</v>
      </c>
      <c r="B23126" s="17" t="s">
        <v>44506</v>
      </c>
      <c r="C23126" s="17">
        <v>3.0</v>
      </c>
      <c r="D23126" s="17">
        <v>8147345.0</v>
      </c>
      <c r="E23126" s="17">
        <v>5078735.0</v>
      </c>
      <c r="F23126" s="17">
        <v>6357800.0</v>
      </c>
      <c r="G23126" s="17">
        <v>1.30055E7</v>
      </c>
      <c r="H23126" s="17">
        <v>1.30055E7</v>
      </c>
    </row>
    <row r="23127">
      <c r="A23127" s="7" t="s">
        <v>44507</v>
      </c>
      <c r="B23127" s="17" t="s">
        <v>44508</v>
      </c>
      <c r="C23127" s="17">
        <v>7.0</v>
      </c>
      <c r="D23127" s="17">
        <v>1.223095129E7</v>
      </c>
      <c r="E23127" s="17">
        <v>5073368.0</v>
      </c>
      <c r="F23127" s="17">
        <v>1.01751E7</v>
      </c>
      <c r="G23127" s="17">
        <v>1.88495E7</v>
      </c>
      <c r="H23127" s="17">
        <v>3.1958829E7</v>
      </c>
    </row>
    <row r="23128">
      <c r="A23128" s="7" t="s">
        <v>44507</v>
      </c>
      <c r="B23128" s="17" t="s">
        <v>44508</v>
      </c>
      <c r="C23128" s="17">
        <v>7.0</v>
      </c>
      <c r="D23128" s="17">
        <v>1.223095129E7</v>
      </c>
      <c r="E23128" s="17">
        <v>5073368.0</v>
      </c>
      <c r="F23128" s="17">
        <v>1.01751E7</v>
      </c>
      <c r="G23128" s="17">
        <v>1.88495E7</v>
      </c>
      <c r="H23128" s="17">
        <v>3.1958829E7</v>
      </c>
    </row>
    <row r="23129">
      <c r="A23129" s="7" t="s">
        <v>44509</v>
      </c>
      <c r="B23129" s="17" t="s">
        <v>44510</v>
      </c>
      <c r="C23129" s="17">
        <v>7.0</v>
      </c>
      <c r="D23129" s="17">
        <v>1.1083851E7</v>
      </c>
      <c r="E23129" s="17">
        <v>9826569.0</v>
      </c>
      <c r="F23129" s="17">
        <v>1.0177708E7</v>
      </c>
      <c r="G23129" s="17">
        <v>1.2803061E7</v>
      </c>
      <c r="H23129" s="17">
        <v>1.6518667E7</v>
      </c>
    </row>
    <row r="23130">
      <c r="A23130" s="7" t="s">
        <v>44509</v>
      </c>
      <c r="B23130" s="17" t="s">
        <v>44510</v>
      </c>
      <c r="C23130" s="17">
        <v>7.0</v>
      </c>
      <c r="D23130" s="17">
        <v>1.1083851E7</v>
      </c>
      <c r="E23130" s="17">
        <v>9826569.0</v>
      </c>
      <c r="F23130" s="17">
        <v>1.0177708E7</v>
      </c>
      <c r="G23130" s="17">
        <v>1.2803061E7</v>
      </c>
      <c r="H23130" s="17">
        <v>1.6518667E7</v>
      </c>
    </row>
    <row r="23131">
      <c r="A23131" s="7" t="s">
        <v>44511</v>
      </c>
      <c r="B23131" s="17" t="s">
        <v>44512</v>
      </c>
      <c r="C23131" s="17">
        <v>1.0</v>
      </c>
      <c r="D23131" s="17">
        <v>5701420.0</v>
      </c>
      <c r="E23131" s="17">
        <v>5701420.0</v>
      </c>
      <c r="F23131" s="17">
        <v>5701420.0</v>
      </c>
      <c r="G23131" s="17">
        <v>5701420.0</v>
      </c>
      <c r="H23131" s="17">
        <v>5701420.0</v>
      </c>
    </row>
    <row r="23132">
      <c r="A23132" s="7" t="s">
        <v>44511</v>
      </c>
      <c r="B23132" s="17" t="s">
        <v>44512</v>
      </c>
      <c r="C23132" s="17">
        <v>1.0</v>
      </c>
      <c r="D23132" s="17">
        <v>5701420.0</v>
      </c>
      <c r="E23132" s="17">
        <v>5701420.0</v>
      </c>
      <c r="F23132" s="17">
        <v>5701420.0</v>
      </c>
      <c r="G23132" s="17">
        <v>5701420.0</v>
      </c>
      <c r="H23132" s="17">
        <v>5701420.0</v>
      </c>
    </row>
    <row r="23133">
      <c r="A23133" s="7" t="s">
        <v>44513</v>
      </c>
      <c r="B23133" s="17" t="s">
        <v>44514</v>
      </c>
      <c r="C23133" s="17">
        <v>3.0</v>
      </c>
      <c r="D23133" s="17">
        <v>7760902.667</v>
      </c>
      <c r="E23133" s="17">
        <v>6098571.0</v>
      </c>
      <c r="F23133" s="17">
        <v>6715502.0</v>
      </c>
      <c r="G23133" s="17">
        <v>1.0468635E7</v>
      </c>
      <c r="H23133" s="17">
        <v>1.0468635E7</v>
      </c>
    </row>
    <row r="23134">
      <c r="A23134" s="7" t="s">
        <v>44513</v>
      </c>
      <c r="B23134" s="17" t="s">
        <v>44514</v>
      </c>
      <c r="C23134" s="17">
        <v>3.0</v>
      </c>
      <c r="D23134" s="17">
        <v>7760902.667</v>
      </c>
      <c r="E23134" s="17">
        <v>6098571.0</v>
      </c>
      <c r="F23134" s="17">
        <v>6715502.0</v>
      </c>
      <c r="G23134" s="17">
        <v>1.0468635E7</v>
      </c>
      <c r="H23134" s="17">
        <v>1.0468635E7</v>
      </c>
    </row>
    <row r="23135">
      <c r="A23135" s="7" t="s">
        <v>44515</v>
      </c>
      <c r="B23135" s="17" t="s">
        <v>44516</v>
      </c>
      <c r="C23135" s="17">
        <v>24.0</v>
      </c>
      <c r="D23135" s="17">
        <v>3.8296039E7</v>
      </c>
      <c r="E23135" s="17">
        <v>5674350.0</v>
      </c>
      <c r="F23135" s="17">
        <v>1.1342458E7</v>
      </c>
      <c r="G23135" s="17">
        <v>1.5915578E7</v>
      </c>
      <c r="H23135" s="17">
        <v>6.2757378E7</v>
      </c>
    </row>
    <row r="23136">
      <c r="A23136" s="7" t="s">
        <v>44515</v>
      </c>
      <c r="B23136" s="17" t="s">
        <v>44516</v>
      </c>
      <c r="C23136" s="17">
        <v>24.0</v>
      </c>
      <c r="D23136" s="17">
        <v>3.8296039E7</v>
      </c>
      <c r="E23136" s="17">
        <v>5674350.0</v>
      </c>
      <c r="F23136" s="17">
        <v>1.1342458E7</v>
      </c>
      <c r="G23136" s="17">
        <v>1.5915578E7</v>
      </c>
      <c r="H23136" s="17">
        <v>6.2757378E7</v>
      </c>
    </row>
    <row r="23137">
      <c r="A23137" s="7" t="s">
        <v>44517</v>
      </c>
      <c r="B23137" s="17" t="s">
        <v>44518</v>
      </c>
      <c r="C23137" s="17">
        <v>1.0</v>
      </c>
      <c r="D23137" s="17">
        <v>1.9395015E7</v>
      </c>
      <c r="E23137" s="17">
        <v>1.9395015E7</v>
      </c>
      <c r="F23137" s="17">
        <v>1.9395015E7</v>
      </c>
      <c r="G23137" s="17">
        <v>1.9395015E7</v>
      </c>
      <c r="H23137" s="17">
        <v>1.9395015E7</v>
      </c>
    </row>
    <row r="23138">
      <c r="A23138" s="7" t="s">
        <v>44517</v>
      </c>
      <c r="B23138" s="17" t="s">
        <v>44518</v>
      </c>
      <c r="C23138" s="17">
        <v>1.0</v>
      </c>
      <c r="D23138" s="17">
        <v>1.9395015E7</v>
      </c>
      <c r="E23138" s="17">
        <v>1.9395015E7</v>
      </c>
      <c r="F23138" s="17">
        <v>1.9395015E7</v>
      </c>
      <c r="G23138" s="17">
        <v>1.9395015E7</v>
      </c>
      <c r="H23138" s="17">
        <v>1.9395015E7</v>
      </c>
    </row>
    <row r="23139">
      <c r="A23139" s="7" t="s">
        <v>44519</v>
      </c>
      <c r="B23139" s="17" t="s">
        <v>44520</v>
      </c>
      <c r="C23139" s="17">
        <v>3.0</v>
      </c>
      <c r="D23139" s="17">
        <v>2.0721353E7</v>
      </c>
      <c r="E23139" s="17">
        <v>2508481.0</v>
      </c>
      <c r="F23139" s="17">
        <v>2.3592449E7</v>
      </c>
      <c r="G23139" s="17">
        <v>3.6063129E7</v>
      </c>
      <c r="H23139" s="17">
        <v>3.6063129E7</v>
      </c>
    </row>
    <row r="23140">
      <c r="A23140" s="7" t="s">
        <v>44519</v>
      </c>
      <c r="B23140" s="17" t="s">
        <v>44520</v>
      </c>
      <c r="C23140" s="17">
        <v>3.0</v>
      </c>
      <c r="D23140" s="17">
        <v>2.0721353E7</v>
      </c>
      <c r="E23140" s="17">
        <v>2508481.0</v>
      </c>
      <c r="F23140" s="17">
        <v>2.3592449E7</v>
      </c>
      <c r="G23140" s="17">
        <v>3.6063129E7</v>
      </c>
      <c r="H23140" s="17">
        <v>3.6063129E7</v>
      </c>
    </row>
    <row r="23141">
      <c r="A23141" s="7" t="s">
        <v>44521</v>
      </c>
      <c r="B23141" s="17" t="s">
        <v>44522</v>
      </c>
      <c r="C23141" s="17">
        <v>1.0</v>
      </c>
      <c r="D23141" s="17">
        <v>1.5068208E7</v>
      </c>
      <c r="E23141" s="17">
        <v>1.5068208E7</v>
      </c>
      <c r="F23141" s="17">
        <v>1.5068208E7</v>
      </c>
      <c r="G23141" s="17">
        <v>1.5068208E7</v>
      </c>
      <c r="H23141" s="17">
        <v>1.5068208E7</v>
      </c>
    </row>
    <row r="23142">
      <c r="A23142" s="7" t="s">
        <v>44521</v>
      </c>
      <c r="B23142" s="17" t="s">
        <v>44522</v>
      </c>
      <c r="C23142" s="17">
        <v>1.0</v>
      </c>
      <c r="D23142" s="17">
        <v>1.5068208E7</v>
      </c>
      <c r="E23142" s="17">
        <v>1.5068208E7</v>
      </c>
      <c r="F23142" s="17">
        <v>1.5068208E7</v>
      </c>
      <c r="G23142" s="17">
        <v>1.5068208E7</v>
      </c>
      <c r="H23142" s="17">
        <v>1.5068208E7</v>
      </c>
    </row>
    <row r="23143">
      <c r="A23143" s="7" t="s">
        <v>44523</v>
      </c>
      <c r="B23143" s="17" t="s">
        <v>44524</v>
      </c>
      <c r="C23143" s="17">
        <v>4.0</v>
      </c>
      <c r="D23143" s="17">
        <v>2.085226425E7</v>
      </c>
      <c r="E23143" s="17">
        <v>1305630.0</v>
      </c>
      <c r="F23143" s="17">
        <v>5333589.0</v>
      </c>
      <c r="G23143" s="17">
        <v>1.3176375E7</v>
      </c>
      <c r="H23143" s="17">
        <v>6.3593463E7</v>
      </c>
    </row>
    <row r="23144">
      <c r="A23144" s="7" t="s">
        <v>44523</v>
      </c>
      <c r="B23144" s="17" t="s">
        <v>44524</v>
      </c>
      <c r="C23144" s="17">
        <v>4.0</v>
      </c>
      <c r="D23144" s="17">
        <v>2.085226425E7</v>
      </c>
      <c r="E23144" s="17">
        <v>1305630.0</v>
      </c>
      <c r="F23144" s="17">
        <v>5333589.0</v>
      </c>
      <c r="G23144" s="17">
        <v>1.3176375E7</v>
      </c>
      <c r="H23144" s="17">
        <v>6.3593463E7</v>
      </c>
    </row>
    <row r="23145">
      <c r="A23145" s="7" t="s">
        <v>44525</v>
      </c>
      <c r="B23145" s="17" t="s">
        <v>44526</v>
      </c>
      <c r="C23145" s="17">
        <v>5.0</v>
      </c>
      <c r="D23145" s="17">
        <v>6555960.8</v>
      </c>
      <c r="E23145" s="17">
        <v>5868957.0</v>
      </c>
      <c r="F23145" s="17">
        <v>6908852.0</v>
      </c>
      <c r="G23145" s="17">
        <v>8219373.0</v>
      </c>
      <c r="H23145" s="17">
        <v>9731783.0</v>
      </c>
    </row>
    <row r="23146">
      <c r="A23146" s="7" t="s">
        <v>44525</v>
      </c>
      <c r="B23146" s="17" t="s">
        <v>44526</v>
      </c>
      <c r="C23146" s="17">
        <v>5.0</v>
      </c>
      <c r="D23146" s="17">
        <v>6555960.8</v>
      </c>
      <c r="E23146" s="17">
        <v>5868957.0</v>
      </c>
      <c r="F23146" s="17">
        <v>6908852.0</v>
      </c>
      <c r="G23146" s="17">
        <v>8219373.0</v>
      </c>
      <c r="H23146" s="17">
        <v>9731783.0</v>
      </c>
    </row>
    <row r="23147">
      <c r="A23147" s="7" t="s">
        <v>44527</v>
      </c>
      <c r="B23147" s="17" t="s">
        <v>44528</v>
      </c>
      <c r="C23147" s="17">
        <v>1.0</v>
      </c>
      <c r="D23147" s="17">
        <v>1.4415698E7</v>
      </c>
      <c r="E23147" s="17">
        <v>1.4415698E7</v>
      </c>
      <c r="F23147" s="17">
        <v>1.4415698E7</v>
      </c>
      <c r="G23147" s="17">
        <v>1.4415698E7</v>
      </c>
      <c r="H23147" s="17">
        <v>1.4415698E7</v>
      </c>
    </row>
    <row r="23148">
      <c r="A23148" s="7" t="s">
        <v>44527</v>
      </c>
      <c r="B23148" s="17" t="s">
        <v>44528</v>
      </c>
      <c r="C23148" s="17">
        <v>1.0</v>
      </c>
      <c r="D23148" s="17">
        <v>1.4415698E7</v>
      </c>
      <c r="E23148" s="17">
        <v>1.4415698E7</v>
      </c>
      <c r="F23148" s="17">
        <v>1.4415698E7</v>
      </c>
      <c r="G23148" s="17">
        <v>1.4415698E7</v>
      </c>
      <c r="H23148" s="17">
        <v>1.4415698E7</v>
      </c>
    </row>
    <row r="23149">
      <c r="A23149" s="7" t="s">
        <v>44529</v>
      </c>
      <c r="B23149" s="17" t="s">
        <v>44530</v>
      </c>
      <c r="C23149" s="17">
        <v>3.0</v>
      </c>
      <c r="D23149" s="17">
        <v>7616884.0</v>
      </c>
      <c r="E23149" s="17">
        <v>4794167.0</v>
      </c>
      <c r="F23149" s="17">
        <v>7224845.0</v>
      </c>
      <c r="G23149" s="17">
        <v>1.083164E7</v>
      </c>
      <c r="H23149" s="17">
        <v>1.083164E7</v>
      </c>
    </row>
    <row r="23150">
      <c r="A23150" s="7" t="s">
        <v>44529</v>
      </c>
      <c r="B23150" s="17" t="s">
        <v>44530</v>
      </c>
      <c r="C23150" s="17">
        <v>3.0</v>
      </c>
      <c r="D23150" s="17">
        <v>7616884.0</v>
      </c>
      <c r="E23150" s="17">
        <v>4794167.0</v>
      </c>
      <c r="F23150" s="17">
        <v>7224845.0</v>
      </c>
      <c r="G23150" s="17">
        <v>1.083164E7</v>
      </c>
      <c r="H23150" s="17">
        <v>1.083164E7</v>
      </c>
    </row>
    <row r="23151">
      <c r="A23151" s="7" t="s">
        <v>44531</v>
      </c>
      <c r="B23151" s="17" t="s">
        <v>44532</v>
      </c>
      <c r="C23151" s="17">
        <v>4.0</v>
      </c>
      <c r="D23151" s="17">
        <v>2.63617635E7</v>
      </c>
      <c r="E23151" s="17">
        <v>1.9008471E7</v>
      </c>
      <c r="F23151" s="17">
        <v>1.9691978E7</v>
      </c>
      <c r="G23151" s="17">
        <v>2.0601754E7</v>
      </c>
      <c r="H23151" s="17">
        <v>4.6144851E7</v>
      </c>
    </row>
    <row r="23152">
      <c r="A23152" s="7" t="s">
        <v>44531</v>
      </c>
      <c r="B23152" s="17" t="s">
        <v>44532</v>
      </c>
      <c r="C23152" s="17">
        <v>4.0</v>
      </c>
      <c r="D23152" s="17">
        <v>2.63617635E7</v>
      </c>
      <c r="E23152" s="17">
        <v>1.9008471E7</v>
      </c>
      <c r="F23152" s="17">
        <v>1.9691978E7</v>
      </c>
      <c r="G23152" s="17">
        <v>2.0601754E7</v>
      </c>
      <c r="H23152" s="17">
        <v>4.6144851E7</v>
      </c>
    </row>
    <row r="23153">
      <c r="A23153" s="7" t="s">
        <v>44533</v>
      </c>
      <c r="B23153" s="17" t="s">
        <v>44534</v>
      </c>
      <c r="C23153" s="17">
        <v>49.0</v>
      </c>
      <c r="D23153" s="17">
        <v>2.259016294E7</v>
      </c>
      <c r="E23153" s="17">
        <v>4862212.0</v>
      </c>
      <c r="F23153" s="17">
        <v>8706700.0</v>
      </c>
      <c r="G23153" s="17">
        <v>1.8621325E7</v>
      </c>
      <c r="H23153" s="17">
        <v>3.2642655E7</v>
      </c>
    </row>
    <row r="23154">
      <c r="A23154" s="7" t="s">
        <v>44533</v>
      </c>
      <c r="B23154" s="17" t="s">
        <v>44534</v>
      </c>
      <c r="C23154" s="17">
        <v>49.0</v>
      </c>
      <c r="D23154" s="17">
        <v>2.259016294E7</v>
      </c>
      <c r="E23154" s="17">
        <v>4862212.0</v>
      </c>
      <c r="F23154" s="17">
        <v>8706700.0</v>
      </c>
      <c r="G23154" s="17">
        <v>1.8621325E7</v>
      </c>
      <c r="H23154" s="17">
        <v>3.2642655E7</v>
      </c>
    </row>
    <row r="23155">
      <c r="A23155" s="7" t="s">
        <v>44535</v>
      </c>
      <c r="B23155" s="17" t="s">
        <v>44536</v>
      </c>
      <c r="C23155" s="17">
        <v>6.0</v>
      </c>
      <c r="D23155" s="17">
        <v>1.01788345E7</v>
      </c>
      <c r="E23155" s="17">
        <v>6090662.0</v>
      </c>
      <c r="F23155" s="17">
        <v>8050927.0</v>
      </c>
      <c r="G23155" s="17">
        <v>1.6373692E7</v>
      </c>
      <c r="H23155" s="17">
        <v>1.761634E7</v>
      </c>
    </row>
    <row r="23156">
      <c r="A23156" s="7" t="s">
        <v>44535</v>
      </c>
      <c r="B23156" s="17" t="s">
        <v>44536</v>
      </c>
      <c r="C23156" s="17">
        <v>6.0</v>
      </c>
      <c r="D23156" s="17">
        <v>1.01788345E7</v>
      </c>
      <c r="E23156" s="17">
        <v>6090662.0</v>
      </c>
      <c r="F23156" s="17">
        <v>8050927.0</v>
      </c>
      <c r="G23156" s="17">
        <v>1.6373692E7</v>
      </c>
      <c r="H23156" s="17">
        <v>1.761634E7</v>
      </c>
    </row>
    <row r="23157">
      <c r="A23157" s="7" t="s">
        <v>44537</v>
      </c>
      <c r="B23157" s="17" t="s">
        <v>44538</v>
      </c>
      <c r="C23157" s="17">
        <v>3.0</v>
      </c>
      <c r="D23157" s="17">
        <v>3.204838367E7</v>
      </c>
      <c r="E23157" s="17">
        <v>1256219.0</v>
      </c>
      <c r="F23157" s="17">
        <v>1.7319514E7</v>
      </c>
      <c r="G23157" s="17">
        <v>7.7569418E7</v>
      </c>
      <c r="H23157" s="17">
        <v>7.7569418E7</v>
      </c>
    </row>
    <row r="23158">
      <c r="A23158" s="7" t="s">
        <v>44537</v>
      </c>
      <c r="B23158" s="17" t="s">
        <v>44538</v>
      </c>
      <c r="C23158" s="17">
        <v>3.0</v>
      </c>
      <c r="D23158" s="17">
        <v>3.204838367E7</v>
      </c>
      <c r="E23158" s="17">
        <v>1256219.0</v>
      </c>
      <c r="F23158" s="17">
        <v>1.7319514E7</v>
      </c>
      <c r="G23158" s="17">
        <v>7.7569418E7</v>
      </c>
      <c r="H23158" s="17">
        <v>7.7569418E7</v>
      </c>
    </row>
    <row r="23159">
      <c r="A23159" s="7" t="s">
        <v>44539</v>
      </c>
      <c r="B23159" s="17" t="s">
        <v>44540</v>
      </c>
      <c r="C23159" s="17">
        <v>11.0</v>
      </c>
      <c r="D23159" s="17">
        <v>2.2912399E7</v>
      </c>
      <c r="E23159" s="17">
        <v>7522423.0</v>
      </c>
      <c r="F23159" s="17">
        <v>2.0397135E7</v>
      </c>
      <c r="G23159" s="17">
        <v>2.9074916E7</v>
      </c>
      <c r="H23159" s="17">
        <v>4.1991602E7</v>
      </c>
    </row>
    <row r="23160">
      <c r="A23160" s="7" t="s">
        <v>44539</v>
      </c>
      <c r="B23160" s="17" t="s">
        <v>44540</v>
      </c>
      <c r="C23160" s="17">
        <v>11.0</v>
      </c>
      <c r="D23160" s="17">
        <v>2.2912399E7</v>
      </c>
      <c r="E23160" s="17">
        <v>7522423.0</v>
      </c>
      <c r="F23160" s="17">
        <v>2.0397135E7</v>
      </c>
      <c r="G23160" s="17">
        <v>2.9074916E7</v>
      </c>
      <c r="H23160" s="17">
        <v>4.1991602E7</v>
      </c>
    </row>
    <row r="23161">
      <c r="A23161" s="7" t="s">
        <v>44541</v>
      </c>
      <c r="B23161" s="17" t="s">
        <v>44542</v>
      </c>
      <c r="C23161" s="17">
        <v>2.0</v>
      </c>
      <c r="D23161" s="17">
        <v>1.5650926E7</v>
      </c>
      <c r="E23161" s="17">
        <v>1.5561042E7</v>
      </c>
      <c r="F23161" s="17">
        <v>1.5561042E7</v>
      </c>
      <c r="G23161" s="17">
        <v>1.574081E7</v>
      </c>
      <c r="H23161" s="17">
        <v>1.574081E7</v>
      </c>
    </row>
    <row r="23162">
      <c r="A23162" s="7" t="s">
        <v>44541</v>
      </c>
      <c r="B23162" s="17" t="s">
        <v>44542</v>
      </c>
      <c r="C23162" s="17">
        <v>2.0</v>
      </c>
      <c r="D23162" s="17">
        <v>1.5650926E7</v>
      </c>
      <c r="E23162" s="17">
        <v>1.5561042E7</v>
      </c>
      <c r="F23162" s="17">
        <v>1.5561042E7</v>
      </c>
      <c r="G23162" s="17">
        <v>1.574081E7</v>
      </c>
      <c r="H23162" s="17">
        <v>1.574081E7</v>
      </c>
    </row>
    <row r="23163">
      <c r="A23163" s="7" t="s">
        <v>44543</v>
      </c>
      <c r="B23163" s="17" t="s">
        <v>44544</v>
      </c>
      <c r="C23163" s="17">
        <v>37.0</v>
      </c>
      <c r="D23163" s="17">
        <v>1.922163105E7</v>
      </c>
      <c r="E23163" s="17">
        <v>5109184.0</v>
      </c>
      <c r="F23163" s="17">
        <v>1.1035579E7</v>
      </c>
      <c r="G23163" s="17">
        <v>1.9089404E7</v>
      </c>
      <c r="H23163" s="17">
        <v>6.5497141E7</v>
      </c>
    </row>
    <row r="23164">
      <c r="A23164" s="7" t="s">
        <v>44543</v>
      </c>
      <c r="B23164" s="17" t="s">
        <v>44544</v>
      </c>
      <c r="C23164" s="17">
        <v>37.0</v>
      </c>
      <c r="D23164" s="17">
        <v>1.922163105E7</v>
      </c>
      <c r="E23164" s="17">
        <v>5109184.0</v>
      </c>
      <c r="F23164" s="17">
        <v>1.1035579E7</v>
      </c>
      <c r="G23164" s="17">
        <v>1.9089404E7</v>
      </c>
      <c r="H23164" s="17">
        <v>6.5497141E7</v>
      </c>
    </row>
    <row r="23165">
      <c r="A23165" s="7" t="s">
        <v>44545</v>
      </c>
      <c r="B23165" s="17" t="s">
        <v>44546</v>
      </c>
      <c r="C23165" s="17">
        <v>30.0</v>
      </c>
      <c r="D23165" s="17">
        <v>2.38396418E7</v>
      </c>
      <c r="E23165" s="17">
        <v>4998110.0</v>
      </c>
      <c r="F23165" s="17">
        <v>6931000.0</v>
      </c>
      <c r="G23165" s="17">
        <v>1.581694E7</v>
      </c>
      <c r="H23165" s="17">
        <v>2.7458398E7</v>
      </c>
    </row>
    <row r="23166">
      <c r="A23166" s="7" t="s">
        <v>44545</v>
      </c>
      <c r="B23166" s="17" t="s">
        <v>44546</v>
      </c>
      <c r="C23166" s="17">
        <v>30.0</v>
      </c>
      <c r="D23166" s="17">
        <v>2.38396418E7</v>
      </c>
      <c r="E23166" s="17">
        <v>4998110.0</v>
      </c>
      <c r="F23166" s="17">
        <v>6931000.0</v>
      </c>
      <c r="G23166" s="17">
        <v>1.581694E7</v>
      </c>
      <c r="H23166" s="17">
        <v>2.7458398E7</v>
      </c>
    </row>
    <row r="23167">
      <c r="A23167" s="7" t="s">
        <v>44547</v>
      </c>
      <c r="B23167" s="17" t="s">
        <v>44548</v>
      </c>
      <c r="C23167" s="17">
        <v>1.0</v>
      </c>
      <c r="D23167" s="17">
        <v>1.0843321E7</v>
      </c>
      <c r="E23167" s="17">
        <v>1.0843321E7</v>
      </c>
      <c r="F23167" s="17">
        <v>1.0843321E7</v>
      </c>
      <c r="G23167" s="17">
        <v>1.0843321E7</v>
      </c>
      <c r="H23167" s="17">
        <v>1.0843321E7</v>
      </c>
    </row>
    <row r="23168">
      <c r="A23168" s="7" t="s">
        <v>44547</v>
      </c>
      <c r="B23168" s="17" t="s">
        <v>44548</v>
      </c>
      <c r="C23168" s="17">
        <v>1.0</v>
      </c>
      <c r="D23168" s="17">
        <v>1.0843321E7</v>
      </c>
      <c r="E23168" s="17">
        <v>1.0843321E7</v>
      </c>
      <c r="F23168" s="17">
        <v>1.0843321E7</v>
      </c>
      <c r="G23168" s="17">
        <v>1.0843321E7</v>
      </c>
      <c r="H23168" s="17">
        <v>1.0843321E7</v>
      </c>
    </row>
    <row r="23169">
      <c r="A23169" s="7" t="s">
        <v>44549</v>
      </c>
      <c r="B23169" s="17" t="s">
        <v>44550</v>
      </c>
      <c r="C23169" s="17">
        <v>1.0</v>
      </c>
      <c r="D23169" s="17">
        <v>1.2590613E7</v>
      </c>
      <c r="E23169" s="17">
        <v>1.2590613E7</v>
      </c>
      <c r="F23169" s="17">
        <v>1.2590613E7</v>
      </c>
      <c r="G23169" s="17">
        <v>1.2590613E7</v>
      </c>
      <c r="H23169" s="17">
        <v>1.2590613E7</v>
      </c>
    </row>
    <row r="23170">
      <c r="A23170" s="7" t="s">
        <v>44549</v>
      </c>
      <c r="B23170" s="17" t="s">
        <v>44550</v>
      </c>
      <c r="C23170" s="17">
        <v>1.0</v>
      </c>
      <c r="D23170" s="17">
        <v>1.2590613E7</v>
      </c>
      <c r="E23170" s="17">
        <v>1.2590613E7</v>
      </c>
      <c r="F23170" s="17">
        <v>1.2590613E7</v>
      </c>
      <c r="G23170" s="17">
        <v>1.2590613E7</v>
      </c>
      <c r="H23170" s="17">
        <v>1.2590613E7</v>
      </c>
    </row>
    <row r="23171">
      <c r="A23171" s="7" t="s">
        <v>44551</v>
      </c>
      <c r="B23171" s="17" t="s">
        <v>44552</v>
      </c>
      <c r="C23171" s="17">
        <v>1.0</v>
      </c>
      <c r="D23171" s="17">
        <v>7458200.0</v>
      </c>
      <c r="E23171" s="17">
        <v>7458200.0</v>
      </c>
      <c r="F23171" s="17">
        <v>7458200.0</v>
      </c>
      <c r="G23171" s="17">
        <v>7458200.0</v>
      </c>
      <c r="H23171" s="17">
        <v>7458200.0</v>
      </c>
    </row>
    <row r="23172">
      <c r="A23172" s="7" t="s">
        <v>44551</v>
      </c>
      <c r="B23172" s="17" t="s">
        <v>44552</v>
      </c>
      <c r="C23172" s="17">
        <v>1.0</v>
      </c>
      <c r="D23172" s="17">
        <v>7458200.0</v>
      </c>
      <c r="E23172" s="17">
        <v>7458200.0</v>
      </c>
      <c r="F23172" s="17">
        <v>7458200.0</v>
      </c>
      <c r="G23172" s="17">
        <v>7458200.0</v>
      </c>
      <c r="H23172" s="17">
        <v>7458200.0</v>
      </c>
    </row>
    <row r="23173">
      <c r="A23173" s="7" t="s">
        <v>44553</v>
      </c>
      <c r="B23173" s="17" t="s">
        <v>44554</v>
      </c>
      <c r="C23173" s="17">
        <v>1.0</v>
      </c>
      <c r="D23173" s="17">
        <v>2.0442624E7</v>
      </c>
      <c r="E23173" s="17">
        <v>2.0442624E7</v>
      </c>
      <c r="F23173" s="17">
        <v>2.0442624E7</v>
      </c>
      <c r="G23173" s="17">
        <v>2.0442624E7</v>
      </c>
      <c r="H23173" s="17">
        <v>2.0442624E7</v>
      </c>
    </row>
    <row r="23174">
      <c r="A23174" s="7" t="s">
        <v>44553</v>
      </c>
      <c r="B23174" s="17" t="s">
        <v>44554</v>
      </c>
      <c r="C23174" s="17">
        <v>1.0</v>
      </c>
      <c r="D23174" s="17">
        <v>2.0442624E7</v>
      </c>
      <c r="E23174" s="17">
        <v>2.0442624E7</v>
      </c>
      <c r="F23174" s="17">
        <v>2.0442624E7</v>
      </c>
      <c r="G23174" s="17">
        <v>2.0442624E7</v>
      </c>
      <c r="H23174" s="17">
        <v>2.0442624E7</v>
      </c>
    </row>
    <row r="23175">
      <c r="A23175" s="7" t="s">
        <v>44555</v>
      </c>
      <c r="B23175" s="17" t="s">
        <v>44556</v>
      </c>
      <c r="C23175" s="17">
        <v>4.0</v>
      </c>
      <c r="D23175" s="17">
        <v>5.05863685E7</v>
      </c>
      <c r="E23175" s="17">
        <v>5600083.0</v>
      </c>
      <c r="F23175" s="17">
        <v>8226339.0</v>
      </c>
      <c r="G23175" s="17">
        <v>6.5150292E7</v>
      </c>
      <c r="H23175" s="17">
        <v>1.2336876E8</v>
      </c>
    </row>
    <row r="23176">
      <c r="A23176" s="7" t="s">
        <v>44555</v>
      </c>
      <c r="B23176" s="17" t="s">
        <v>44556</v>
      </c>
      <c r="C23176" s="17">
        <v>4.0</v>
      </c>
      <c r="D23176" s="17">
        <v>5.05863685E7</v>
      </c>
      <c r="E23176" s="17">
        <v>5600083.0</v>
      </c>
      <c r="F23176" s="17">
        <v>8226339.0</v>
      </c>
      <c r="G23176" s="17">
        <v>6.5150292E7</v>
      </c>
      <c r="H23176" s="17">
        <v>1.2336876E8</v>
      </c>
    </row>
    <row r="23177">
      <c r="A23177" s="7" t="s">
        <v>44557</v>
      </c>
      <c r="B23177" s="17" t="s">
        <v>44558</v>
      </c>
      <c r="C23177" s="17">
        <v>6.0</v>
      </c>
      <c r="D23177" s="17">
        <v>8288508.667</v>
      </c>
      <c r="E23177" s="17">
        <v>7851900.0</v>
      </c>
      <c r="F23177" s="17">
        <v>8074907.0</v>
      </c>
      <c r="G23177" s="17">
        <v>9821647.0</v>
      </c>
      <c r="H23177" s="17">
        <v>1.3167576E7</v>
      </c>
    </row>
    <row r="23178">
      <c r="A23178" s="7" t="s">
        <v>44557</v>
      </c>
      <c r="B23178" s="17" t="s">
        <v>44558</v>
      </c>
      <c r="C23178" s="17">
        <v>6.0</v>
      </c>
      <c r="D23178" s="17">
        <v>8288508.667</v>
      </c>
      <c r="E23178" s="17">
        <v>7851900.0</v>
      </c>
      <c r="F23178" s="17">
        <v>8074907.0</v>
      </c>
      <c r="G23178" s="17">
        <v>9821647.0</v>
      </c>
      <c r="H23178" s="17">
        <v>1.3167576E7</v>
      </c>
    </row>
    <row r="23179">
      <c r="A23179" s="7" t="s">
        <v>44559</v>
      </c>
      <c r="B23179" s="17" t="s">
        <v>44560</v>
      </c>
      <c r="C23179" s="17">
        <v>28.0</v>
      </c>
      <c r="D23179" s="17">
        <v>1.239064386E7</v>
      </c>
      <c r="E23179" s="17">
        <v>4723961.0</v>
      </c>
      <c r="F23179" s="17">
        <v>6251816.0</v>
      </c>
      <c r="G23179" s="17">
        <v>9963552.0</v>
      </c>
      <c r="H23179" s="17">
        <v>3.9693736E7</v>
      </c>
    </row>
    <row r="23180">
      <c r="A23180" s="7" t="s">
        <v>44559</v>
      </c>
      <c r="B23180" s="17" t="s">
        <v>44560</v>
      </c>
      <c r="C23180" s="17">
        <v>28.0</v>
      </c>
      <c r="D23180" s="17">
        <v>1.239064386E7</v>
      </c>
      <c r="E23180" s="17">
        <v>4723961.0</v>
      </c>
      <c r="F23180" s="17">
        <v>6251816.0</v>
      </c>
      <c r="G23180" s="17">
        <v>9963552.0</v>
      </c>
      <c r="H23180" s="17">
        <v>3.9693736E7</v>
      </c>
    </row>
    <row r="23181">
      <c r="A23181" s="7" t="s">
        <v>44561</v>
      </c>
      <c r="B23181" s="17" t="s">
        <v>44562</v>
      </c>
      <c r="C23181" s="17">
        <v>1.0</v>
      </c>
      <c r="D23181" s="17">
        <v>6.6504075E7</v>
      </c>
      <c r="E23181" s="17">
        <v>6.6504075E7</v>
      </c>
      <c r="F23181" s="17">
        <v>6.6504075E7</v>
      </c>
      <c r="G23181" s="17">
        <v>6.6504075E7</v>
      </c>
      <c r="H23181" s="17">
        <v>6.6504075E7</v>
      </c>
    </row>
    <row r="23182">
      <c r="A23182" s="7" t="s">
        <v>44561</v>
      </c>
      <c r="B23182" s="17" t="s">
        <v>44562</v>
      </c>
      <c r="C23182" s="17">
        <v>1.0</v>
      </c>
      <c r="D23182" s="17">
        <v>6.6504075E7</v>
      </c>
      <c r="E23182" s="17">
        <v>6.6504075E7</v>
      </c>
      <c r="F23182" s="17">
        <v>6.6504075E7</v>
      </c>
      <c r="G23182" s="17">
        <v>6.6504075E7</v>
      </c>
      <c r="H23182" s="17">
        <v>6.6504075E7</v>
      </c>
    </row>
    <row r="23183">
      <c r="A23183" s="7" t="s">
        <v>44563</v>
      </c>
      <c r="B23183" s="17" t="s">
        <v>44564</v>
      </c>
      <c r="C23183" s="17">
        <v>8.0</v>
      </c>
      <c r="D23183" s="17">
        <v>2.2754539E7</v>
      </c>
      <c r="E23183" s="17">
        <v>6435445.0</v>
      </c>
      <c r="F23183" s="17">
        <v>2.5369116E7</v>
      </c>
      <c r="G23183" s="17">
        <v>2.6562445E7</v>
      </c>
      <c r="H23183" s="17">
        <v>4.3143365E7</v>
      </c>
    </row>
    <row r="23184">
      <c r="A23184" s="7" t="s">
        <v>44563</v>
      </c>
      <c r="B23184" s="17" t="s">
        <v>44564</v>
      </c>
      <c r="C23184" s="17">
        <v>8.0</v>
      </c>
      <c r="D23184" s="17">
        <v>2.2754539E7</v>
      </c>
      <c r="E23184" s="17">
        <v>6435445.0</v>
      </c>
      <c r="F23184" s="17">
        <v>2.5369116E7</v>
      </c>
      <c r="G23184" s="17">
        <v>2.6562445E7</v>
      </c>
      <c r="H23184" s="17">
        <v>4.3143365E7</v>
      </c>
    </row>
    <row r="23185">
      <c r="A23185" s="7" t="s">
        <v>44565</v>
      </c>
      <c r="B23185" s="17" t="s">
        <v>44566</v>
      </c>
      <c r="C23185" s="17">
        <v>9.0</v>
      </c>
      <c r="D23185" s="17">
        <v>1.777278344E7</v>
      </c>
      <c r="E23185" s="17">
        <v>5572844.0</v>
      </c>
      <c r="F23185" s="17">
        <v>9780809.0</v>
      </c>
      <c r="G23185" s="17">
        <v>1.6441603E7</v>
      </c>
      <c r="H23185" s="17">
        <v>7.7559518E7</v>
      </c>
    </row>
    <row r="23186">
      <c r="A23186" s="7" t="s">
        <v>44565</v>
      </c>
      <c r="B23186" s="17" t="s">
        <v>44566</v>
      </c>
      <c r="C23186" s="17">
        <v>9.0</v>
      </c>
      <c r="D23186" s="17">
        <v>1.777278344E7</v>
      </c>
      <c r="E23186" s="17">
        <v>5572844.0</v>
      </c>
      <c r="F23186" s="17">
        <v>9780809.0</v>
      </c>
      <c r="G23186" s="17">
        <v>1.6441603E7</v>
      </c>
      <c r="H23186" s="17">
        <v>7.7559518E7</v>
      </c>
    </row>
    <row r="23187">
      <c r="A23187" s="7" t="s">
        <v>44567</v>
      </c>
      <c r="B23187" s="17" t="s">
        <v>44568</v>
      </c>
      <c r="C23187" s="17">
        <v>5.0</v>
      </c>
      <c r="D23187" s="17">
        <v>8.73012262E7</v>
      </c>
      <c r="E23187" s="17">
        <v>4354993.0</v>
      </c>
      <c r="F23187" s="17">
        <v>8012217.0</v>
      </c>
      <c r="G23187" s="17">
        <v>8557701.0</v>
      </c>
      <c r="H23187" s="17">
        <v>4.1317958E8</v>
      </c>
    </row>
    <row r="23188">
      <c r="A23188" s="7" t="s">
        <v>44567</v>
      </c>
      <c r="B23188" s="17" t="s">
        <v>44568</v>
      </c>
      <c r="C23188" s="17">
        <v>5.0</v>
      </c>
      <c r="D23188" s="17">
        <v>8.73012262E7</v>
      </c>
      <c r="E23188" s="17">
        <v>4354993.0</v>
      </c>
      <c r="F23188" s="17">
        <v>8012217.0</v>
      </c>
      <c r="G23188" s="17">
        <v>8557701.0</v>
      </c>
      <c r="H23188" s="17">
        <v>4.1317958E8</v>
      </c>
    </row>
    <row r="23189">
      <c r="A23189" s="7" t="s">
        <v>44569</v>
      </c>
      <c r="B23189" s="17" t="s">
        <v>44570</v>
      </c>
      <c r="C23189" s="17">
        <v>35.0</v>
      </c>
      <c r="D23189" s="17">
        <v>9505493.457</v>
      </c>
      <c r="E23189" s="17">
        <v>5185792.0</v>
      </c>
      <c r="F23189" s="17">
        <v>9165267.0</v>
      </c>
      <c r="G23189" s="17">
        <v>1.3053621E7</v>
      </c>
      <c r="H23189" s="17">
        <v>1.5913145E7</v>
      </c>
    </row>
    <row r="23190">
      <c r="A23190" s="7" t="s">
        <v>44569</v>
      </c>
      <c r="B23190" s="17" t="s">
        <v>44570</v>
      </c>
      <c r="C23190" s="17">
        <v>35.0</v>
      </c>
      <c r="D23190" s="17">
        <v>9505493.457</v>
      </c>
      <c r="E23190" s="17">
        <v>5185792.0</v>
      </c>
      <c r="F23190" s="17">
        <v>9165267.0</v>
      </c>
      <c r="G23190" s="17">
        <v>1.3053621E7</v>
      </c>
      <c r="H23190" s="17">
        <v>1.5913145E7</v>
      </c>
    </row>
    <row r="23191">
      <c r="A23191" s="7" t="s">
        <v>44571</v>
      </c>
      <c r="B23191" s="17" t="s">
        <v>44572</v>
      </c>
      <c r="C23191" s="17">
        <v>26.0</v>
      </c>
      <c r="D23191" s="17">
        <v>1.449199565E7</v>
      </c>
      <c r="E23191" s="17">
        <v>7408486.0</v>
      </c>
      <c r="F23191" s="17">
        <v>1.290044E7</v>
      </c>
      <c r="G23191" s="17">
        <v>1.9321717E7</v>
      </c>
      <c r="H23191" s="17">
        <v>3.3060285E7</v>
      </c>
    </row>
    <row r="23192">
      <c r="A23192" s="7" t="s">
        <v>44571</v>
      </c>
      <c r="B23192" s="17" t="s">
        <v>44572</v>
      </c>
      <c r="C23192" s="17">
        <v>26.0</v>
      </c>
      <c r="D23192" s="17">
        <v>1.449199565E7</v>
      </c>
      <c r="E23192" s="17">
        <v>7408486.0</v>
      </c>
      <c r="F23192" s="17">
        <v>1.290044E7</v>
      </c>
      <c r="G23192" s="17">
        <v>1.9321717E7</v>
      </c>
      <c r="H23192" s="17">
        <v>3.3060285E7</v>
      </c>
    </row>
    <row r="23193">
      <c r="A23193" s="7" t="s">
        <v>44573</v>
      </c>
      <c r="B23193" s="17" t="s">
        <v>44574</v>
      </c>
      <c r="C23193" s="17">
        <v>1.0</v>
      </c>
      <c r="D23193" s="17">
        <v>3581000.0</v>
      </c>
      <c r="E23193" s="17">
        <v>3581000.0</v>
      </c>
      <c r="F23193" s="17">
        <v>3581000.0</v>
      </c>
      <c r="G23193" s="17">
        <v>3581000.0</v>
      </c>
      <c r="H23193" s="17">
        <v>3581000.0</v>
      </c>
    </row>
    <row r="23194">
      <c r="A23194" s="7" t="s">
        <v>44573</v>
      </c>
      <c r="B23194" s="17" t="s">
        <v>44574</v>
      </c>
      <c r="C23194" s="17">
        <v>1.0</v>
      </c>
      <c r="D23194" s="17">
        <v>3581000.0</v>
      </c>
      <c r="E23194" s="17">
        <v>3581000.0</v>
      </c>
      <c r="F23194" s="17">
        <v>3581000.0</v>
      </c>
      <c r="G23194" s="17">
        <v>3581000.0</v>
      </c>
      <c r="H23194" s="17">
        <v>3581000.0</v>
      </c>
    </row>
    <row r="23195">
      <c r="A23195" s="7" t="s">
        <v>44575</v>
      </c>
      <c r="B23195" s="17" t="s">
        <v>44576</v>
      </c>
      <c r="C23195" s="17">
        <v>1.0</v>
      </c>
      <c r="D23195" s="17">
        <v>1.3004586E7</v>
      </c>
      <c r="E23195" s="17">
        <v>1.3004586E7</v>
      </c>
      <c r="F23195" s="17">
        <v>1.3004586E7</v>
      </c>
      <c r="G23195" s="17">
        <v>1.3004586E7</v>
      </c>
      <c r="H23195" s="17">
        <v>1.3004586E7</v>
      </c>
    </row>
    <row r="23196">
      <c r="A23196" s="7" t="s">
        <v>44575</v>
      </c>
      <c r="B23196" s="17" t="s">
        <v>44576</v>
      </c>
      <c r="C23196" s="17">
        <v>1.0</v>
      </c>
      <c r="D23196" s="17">
        <v>1.3004586E7</v>
      </c>
      <c r="E23196" s="17">
        <v>1.3004586E7</v>
      </c>
      <c r="F23196" s="17">
        <v>1.3004586E7</v>
      </c>
      <c r="G23196" s="17">
        <v>1.3004586E7</v>
      </c>
      <c r="H23196" s="17">
        <v>1.3004586E7</v>
      </c>
    </row>
    <row r="23197">
      <c r="A23197" s="7" t="s">
        <v>44577</v>
      </c>
      <c r="B23197" s="17" t="s">
        <v>44578</v>
      </c>
      <c r="C23197" s="17">
        <v>1.0</v>
      </c>
      <c r="D23197" s="17">
        <v>7793874.0</v>
      </c>
      <c r="E23197" s="17">
        <v>7793874.0</v>
      </c>
      <c r="F23197" s="17">
        <v>7793874.0</v>
      </c>
      <c r="G23197" s="17">
        <v>7793874.0</v>
      </c>
      <c r="H23197" s="17">
        <v>7793874.0</v>
      </c>
    </row>
    <row r="23198">
      <c r="A23198" s="7" t="s">
        <v>44577</v>
      </c>
      <c r="B23198" s="17" t="s">
        <v>44578</v>
      </c>
      <c r="C23198" s="17">
        <v>1.0</v>
      </c>
      <c r="D23198" s="17">
        <v>7793874.0</v>
      </c>
      <c r="E23198" s="17">
        <v>7793874.0</v>
      </c>
      <c r="F23198" s="17">
        <v>7793874.0</v>
      </c>
      <c r="G23198" s="17">
        <v>7793874.0</v>
      </c>
      <c r="H23198" s="17">
        <v>7793874.0</v>
      </c>
    </row>
    <row r="23199">
      <c r="A23199" s="7" t="s">
        <v>44579</v>
      </c>
      <c r="B23199" s="17" t="s">
        <v>44580</v>
      </c>
      <c r="C23199" s="17">
        <v>3.0</v>
      </c>
      <c r="D23199" s="17">
        <v>9140440.0</v>
      </c>
      <c r="E23199" s="17">
        <v>5349830.0</v>
      </c>
      <c r="F23199" s="17">
        <v>8958994.0</v>
      </c>
      <c r="G23199" s="17">
        <v>1.3112496E7</v>
      </c>
      <c r="H23199" s="17">
        <v>1.3112496E7</v>
      </c>
    </row>
    <row r="23200">
      <c r="A23200" s="7" t="s">
        <v>44579</v>
      </c>
      <c r="B23200" s="17" t="s">
        <v>44580</v>
      </c>
      <c r="C23200" s="17">
        <v>3.0</v>
      </c>
      <c r="D23200" s="17">
        <v>9140440.0</v>
      </c>
      <c r="E23200" s="17">
        <v>5349830.0</v>
      </c>
      <c r="F23200" s="17">
        <v>8958994.0</v>
      </c>
      <c r="G23200" s="17">
        <v>1.3112496E7</v>
      </c>
      <c r="H23200" s="17">
        <v>1.3112496E7</v>
      </c>
    </row>
    <row r="23201">
      <c r="A23201" s="7" t="s">
        <v>44581</v>
      </c>
      <c r="B23201" s="17" t="s">
        <v>44582</v>
      </c>
      <c r="C23201" s="17">
        <v>1.0</v>
      </c>
      <c r="D23201" s="17">
        <v>3188726.0</v>
      </c>
      <c r="E23201" s="17">
        <v>3188726.0</v>
      </c>
      <c r="F23201" s="17">
        <v>3188726.0</v>
      </c>
      <c r="G23201" s="17">
        <v>3188726.0</v>
      </c>
      <c r="H23201" s="17">
        <v>3188726.0</v>
      </c>
    </row>
    <row r="23202">
      <c r="A23202" s="7" t="s">
        <v>44581</v>
      </c>
      <c r="B23202" s="17" t="s">
        <v>44582</v>
      </c>
      <c r="C23202" s="17">
        <v>1.0</v>
      </c>
      <c r="D23202" s="17">
        <v>3188726.0</v>
      </c>
      <c r="E23202" s="17">
        <v>3188726.0</v>
      </c>
      <c r="F23202" s="17">
        <v>3188726.0</v>
      </c>
      <c r="G23202" s="17">
        <v>3188726.0</v>
      </c>
      <c r="H23202" s="17">
        <v>3188726.0</v>
      </c>
    </row>
    <row r="23203">
      <c r="A23203" s="7" t="s">
        <v>44583</v>
      </c>
      <c r="B23203" s="17" t="s">
        <v>44584</v>
      </c>
      <c r="C23203" s="17">
        <v>17.0</v>
      </c>
      <c r="D23203" s="17">
        <v>7669680.588</v>
      </c>
      <c r="E23203" s="17">
        <v>3563497.0</v>
      </c>
      <c r="F23203" s="17">
        <v>5245395.0</v>
      </c>
      <c r="G23203" s="17">
        <v>9276072.0</v>
      </c>
      <c r="H23203" s="17">
        <v>1.8692607E7</v>
      </c>
    </row>
    <row r="23204">
      <c r="A23204" s="7" t="s">
        <v>44583</v>
      </c>
      <c r="B23204" s="17" t="s">
        <v>44584</v>
      </c>
      <c r="C23204" s="17">
        <v>17.0</v>
      </c>
      <c r="D23204" s="17">
        <v>7669680.588</v>
      </c>
      <c r="E23204" s="17">
        <v>3563497.0</v>
      </c>
      <c r="F23204" s="17">
        <v>5245395.0</v>
      </c>
      <c r="G23204" s="17">
        <v>9276072.0</v>
      </c>
      <c r="H23204" s="17">
        <v>1.8692607E7</v>
      </c>
    </row>
    <row r="23205">
      <c r="A23205" s="7" t="s">
        <v>44585</v>
      </c>
      <c r="B23205" s="17" t="s">
        <v>44586</v>
      </c>
      <c r="C23205" s="17">
        <v>3.0</v>
      </c>
      <c r="D23205" s="17">
        <v>8590368.333</v>
      </c>
      <c r="E23205" s="17">
        <v>3844645.0</v>
      </c>
      <c r="F23205" s="17">
        <v>4043000.0</v>
      </c>
      <c r="G23205" s="17">
        <v>1.788346E7</v>
      </c>
      <c r="H23205" s="17">
        <v>1.788346E7</v>
      </c>
    </row>
    <row r="23206">
      <c r="A23206" s="7" t="s">
        <v>44585</v>
      </c>
      <c r="B23206" s="17" t="s">
        <v>44586</v>
      </c>
      <c r="C23206" s="17">
        <v>3.0</v>
      </c>
      <c r="D23206" s="17">
        <v>8590368.333</v>
      </c>
      <c r="E23206" s="17">
        <v>3844645.0</v>
      </c>
      <c r="F23206" s="17">
        <v>4043000.0</v>
      </c>
      <c r="G23206" s="17">
        <v>1.788346E7</v>
      </c>
      <c r="H23206" s="17">
        <v>1.788346E7</v>
      </c>
    </row>
    <row r="23207">
      <c r="A23207" s="7" t="s">
        <v>44587</v>
      </c>
      <c r="B23207" s="17" t="s">
        <v>44588</v>
      </c>
      <c r="C23207" s="17">
        <v>1.0</v>
      </c>
      <c r="D23207" s="17">
        <v>3713205.0</v>
      </c>
      <c r="E23207" s="17">
        <v>3713205.0</v>
      </c>
      <c r="F23207" s="17">
        <v>3713205.0</v>
      </c>
      <c r="G23207" s="17">
        <v>3713205.0</v>
      </c>
      <c r="H23207" s="17">
        <v>3713205.0</v>
      </c>
    </row>
    <row r="23208">
      <c r="A23208" s="7" t="s">
        <v>44587</v>
      </c>
      <c r="B23208" s="17" t="s">
        <v>44588</v>
      </c>
      <c r="C23208" s="17">
        <v>1.0</v>
      </c>
      <c r="D23208" s="17">
        <v>3713205.0</v>
      </c>
      <c r="E23208" s="17">
        <v>3713205.0</v>
      </c>
      <c r="F23208" s="17">
        <v>3713205.0</v>
      </c>
      <c r="G23208" s="17">
        <v>3713205.0</v>
      </c>
      <c r="H23208" s="17">
        <v>3713205.0</v>
      </c>
    </row>
    <row r="23209">
      <c r="A23209" s="7" t="s">
        <v>44589</v>
      </c>
      <c r="B23209" s="17" t="s">
        <v>44590</v>
      </c>
      <c r="C23209" s="17">
        <v>7.0</v>
      </c>
      <c r="D23209" s="17">
        <v>7738611.143</v>
      </c>
      <c r="E23209" s="17">
        <v>3426470.0</v>
      </c>
      <c r="F23209" s="17">
        <v>7215378.0</v>
      </c>
      <c r="G23209" s="17">
        <v>8833466.0</v>
      </c>
      <c r="H23209" s="17">
        <v>1.9612525E7</v>
      </c>
    </row>
    <row r="23210">
      <c r="A23210" s="7" t="s">
        <v>44589</v>
      </c>
      <c r="B23210" s="17" t="s">
        <v>44590</v>
      </c>
      <c r="C23210" s="17">
        <v>7.0</v>
      </c>
      <c r="D23210" s="17">
        <v>7738611.143</v>
      </c>
      <c r="E23210" s="17">
        <v>3426470.0</v>
      </c>
      <c r="F23210" s="17">
        <v>7215378.0</v>
      </c>
      <c r="G23210" s="17">
        <v>8833466.0</v>
      </c>
      <c r="H23210" s="17">
        <v>1.9612525E7</v>
      </c>
    </row>
    <row r="23211">
      <c r="A23211" s="7" t="s">
        <v>44591</v>
      </c>
      <c r="B23211" s="17" t="s">
        <v>44592</v>
      </c>
      <c r="C23211" s="17">
        <v>10.0</v>
      </c>
      <c r="D23211" s="17">
        <v>2.03319756E7</v>
      </c>
      <c r="E23211" s="17">
        <v>2282174.0</v>
      </c>
      <c r="F23211" s="17">
        <v>6517475.0</v>
      </c>
      <c r="G23211" s="17">
        <v>3.2838054E7</v>
      </c>
      <c r="H23211" s="17">
        <v>4.0008079E7</v>
      </c>
    </row>
    <row r="23212">
      <c r="A23212" s="7" t="s">
        <v>44591</v>
      </c>
      <c r="B23212" s="17" t="s">
        <v>44592</v>
      </c>
      <c r="C23212" s="17">
        <v>10.0</v>
      </c>
      <c r="D23212" s="17">
        <v>2.03319756E7</v>
      </c>
      <c r="E23212" s="17">
        <v>2282174.0</v>
      </c>
      <c r="F23212" s="17">
        <v>6517475.0</v>
      </c>
      <c r="G23212" s="17">
        <v>3.2838054E7</v>
      </c>
      <c r="H23212" s="17">
        <v>4.0008079E7</v>
      </c>
    </row>
    <row r="23213">
      <c r="A23213" s="7" t="s">
        <v>44593</v>
      </c>
      <c r="B23213" s="17" t="s">
        <v>44594</v>
      </c>
      <c r="C23213" s="17">
        <v>1.0</v>
      </c>
      <c r="D23213" s="17">
        <v>4.5675516E7</v>
      </c>
      <c r="E23213" s="17">
        <v>4.5675516E7</v>
      </c>
      <c r="F23213" s="17">
        <v>4.5675516E7</v>
      </c>
      <c r="G23213" s="17">
        <v>4.5675516E7</v>
      </c>
      <c r="H23213" s="17">
        <v>4.5675516E7</v>
      </c>
    </row>
    <row r="23214">
      <c r="A23214" s="7" t="s">
        <v>44593</v>
      </c>
      <c r="B23214" s="17" t="s">
        <v>44594</v>
      </c>
      <c r="C23214" s="17">
        <v>1.0</v>
      </c>
      <c r="D23214" s="17">
        <v>4.5675516E7</v>
      </c>
      <c r="E23214" s="17">
        <v>4.5675516E7</v>
      </c>
      <c r="F23214" s="17">
        <v>4.5675516E7</v>
      </c>
      <c r="G23214" s="17">
        <v>4.5675516E7</v>
      </c>
      <c r="H23214" s="17">
        <v>4.5675516E7</v>
      </c>
    </row>
    <row r="23215">
      <c r="A23215" s="7" t="s">
        <v>44595</v>
      </c>
      <c r="B23215" s="17" t="s">
        <v>44596</v>
      </c>
      <c r="C23215" s="17">
        <v>1.0</v>
      </c>
      <c r="D23215" s="17">
        <v>7.5876398E7</v>
      </c>
      <c r="E23215" s="17">
        <v>7.5876398E7</v>
      </c>
      <c r="F23215" s="17">
        <v>7.5876398E7</v>
      </c>
      <c r="G23215" s="17">
        <v>7.5876398E7</v>
      </c>
      <c r="H23215" s="17">
        <v>7.5876398E7</v>
      </c>
    </row>
    <row r="23216">
      <c r="A23216" s="7" t="s">
        <v>44595</v>
      </c>
      <c r="B23216" s="17" t="s">
        <v>44596</v>
      </c>
      <c r="C23216" s="17">
        <v>1.0</v>
      </c>
      <c r="D23216" s="17">
        <v>7.5876398E7</v>
      </c>
      <c r="E23216" s="17">
        <v>7.5876398E7</v>
      </c>
      <c r="F23216" s="17">
        <v>7.5876398E7</v>
      </c>
      <c r="G23216" s="17">
        <v>7.5876398E7</v>
      </c>
      <c r="H23216" s="17">
        <v>7.5876398E7</v>
      </c>
    </row>
    <row r="23217">
      <c r="A23217" s="7" t="s">
        <v>44597</v>
      </c>
      <c r="B23217" s="17" t="s">
        <v>44598</v>
      </c>
      <c r="C23217" s="17">
        <v>1.0</v>
      </c>
      <c r="D23217" s="17">
        <v>1873719.0</v>
      </c>
      <c r="E23217" s="17">
        <v>1873719.0</v>
      </c>
      <c r="F23217" s="17">
        <v>1873719.0</v>
      </c>
      <c r="G23217" s="17">
        <v>1873719.0</v>
      </c>
      <c r="H23217" s="17">
        <v>1873719.0</v>
      </c>
    </row>
    <row r="23218">
      <c r="A23218" s="7" t="s">
        <v>44597</v>
      </c>
      <c r="B23218" s="17" t="s">
        <v>44598</v>
      </c>
      <c r="C23218" s="17">
        <v>1.0</v>
      </c>
      <c r="D23218" s="17">
        <v>1873719.0</v>
      </c>
      <c r="E23218" s="17">
        <v>1873719.0</v>
      </c>
      <c r="F23218" s="17">
        <v>1873719.0</v>
      </c>
      <c r="G23218" s="17">
        <v>1873719.0</v>
      </c>
      <c r="H23218" s="17">
        <v>1873719.0</v>
      </c>
    </row>
    <row r="23219">
      <c r="A23219" s="7" t="s">
        <v>44599</v>
      </c>
      <c r="B23219" s="17" t="s">
        <v>44600</v>
      </c>
      <c r="C23219" s="17">
        <v>1.0</v>
      </c>
      <c r="D23219" s="17">
        <v>9979141.0</v>
      </c>
      <c r="E23219" s="17">
        <v>9979141.0</v>
      </c>
      <c r="F23219" s="17">
        <v>9979141.0</v>
      </c>
      <c r="G23219" s="17">
        <v>9979141.0</v>
      </c>
      <c r="H23219" s="17">
        <v>9979141.0</v>
      </c>
    </row>
    <row r="23220">
      <c r="A23220" s="7" t="s">
        <v>44599</v>
      </c>
      <c r="B23220" s="17" t="s">
        <v>44600</v>
      </c>
      <c r="C23220" s="17">
        <v>1.0</v>
      </c>
      <c r="D23220" s="17">
        <v>9979141.0</v>
      </c>
      <c r="E23220" s="17">
        <v>9979141.0</v>
      </c>
      <c r="F23220" s="17">
        <v>9979141.0</v>
      </c>
      <c r="G23220" s="17">
        <v>9979141.0</v>
      </c>
      <c r="H23220" s="17">
        <v>9979141.0</v>
      </c>
    </row>
    <row r="23221">
      <c r="A23221" s="7" t="s">
        <v>44601</v>
      </c>
      <c r="B23221" s="17" t="s">
        <v>44602</v>
      </c>
      <c r="C23221" s="17">
        <v>2.0</v>
      </c>
      <c r="D23221" s="17">
        <v>5256218.0</v>
      </c>
      <c r="E23221" s="17">
        <v>3838275.0</v>
      </c>
      <c r="F23221" s="17">
        <v>3838275.0</v>
      </c>
      <c r="G23221" s="17">
        <v>6674161.0</v>
      </c>
      <c r="H23221" s="17">
        <v>6674161.0</v>
      </c>
    </row>
    <row r="23222">
      <c r="A23222" s="7" t="s">
        <v>44601</v>
      </c>
      <c r="B23222" s="17" t="s">
        <v>44602</v>
      </c>
      <c r="C23222" s="17">
        <v>2.0</v>
      </c>
      <c r="D23222" s="17">
        <v>5256218.0</v>
      </c>
      <c r="E23222" s="17">
        <v>3838275.0</v>
      </c>
      <c r="F23222" s="17">
        <v>3838275.0</v>
      </c>
      <c r="G23222" s="17">
        <v>6674161.0</v>
      </c>
      <c r="H23222" s="17">
        <v>6674161.0</v>
      </c>
    </row>
    <row r="23223">
      <c r="A23223" s="7" t="s">
        <v>44603</v>
      </c>
      <c r="B23223" s="17" t="s">
        <v>44604</v>
      </c>
      <c r="C23223" s="17">
        <v>1.0</v>
      </c>
      <c r="D23223" s="17">
        <v>1924717.0</v>
      </c>
      <c r="E23223" s="17">
        <v>1924717.0</v>
      </c>
      <c r="F23223" s="17">
        <v>1924717.0</v>
      </c>
      <c r="G23223" s="17">
        <v>1924717.0</v>
      </c>
      <c r="H23223" s="17">
        <v>1924717.0</v>
      </c>
    </row>
    <row r="23224">
      <c r="A23224" s="7" t="s">
        <v>44603</v>
      </c>
      <c r="B23224" s="17" t="s">
        <v>44604</v>
      </c>
      <c r="C23224" s="17">
        <v>1.0</v>
      </c>
      <c r="D23224" s="17">
        <v>1924717.0</v>
      </c>
      <c r="E23224" s="17">
        <v>1924717.0</v>
      </c>
      <c r="F23224" s="17">
        <v>1924717.0</v>
      </c>
      <c r="G23224" s="17">
        <v>1924717.0</v>
      </c>
      <c r="H23224" s="17">
        <v>1924717.0</v>
      </c>
    </row>
    <row r="23225">
      <c r="A23225" s="7" t="s">
        <v>44605</v>
      </c>
      <c r="B23225" s="17" t="s">
        <v>44606</v>
      </c>
      <c r="C23225" s="17">
        <v>2.0</v>
      </c>
      <c r="D23225" s="17">
        <v>6298976.0</v>
      </c>
      <c r="E23225" s="17">
        <v>4352312.0</v>
      </c>
      <c r="F23225" s="17">
        <v>4352312.0</v>
      </c>
      <c r="G23225" s="17">
        <v>8245640.0</v>
      </c>
      <c r="H23225" s="17">
        <v>8245640.0</v>
      </c>
    </row>
    <row r="23226">
      <c r="A23226" s="7" t="s">
        <v>44605</v>
      </c>
      <c r="B23226" s="17" t="s">
        <v>44606</v>
      </c>
      <c r="C23226" s="17">
        <v>2.0</v>
      </c>
      <c r="D23226" s="17">
        <v>6298976.0</v>
      </c>
      <c r="E23226" s="17">
        <v>4352312.0</v>
      </c>
      <c r="F23226" s="17">
        <v>4352312.0</v>
      </c>
      <c r="G23226" s="17">
        <v>8245640.0</v>
      </c>
      <c r="H23226" s="17">
        <v>8245640.0</v>
      </c>
    </row>
    <row r="23227">
      <c r="A23227" s="7" t="s">
        <v>44607</v>
      </c>
      <c r="B23227" s="17" t="s">
        <v>44608</v>
      </c>
      <c r="C23227" s="17">
        <v>6.0</v>
      </c>
      <c r="D23227" s="17">
        <v>9455433.833</v>
      </c>
      <c r="E23227" s="17">
        <v>7326800.0</v>
      </c>
      <c r="F23227" s="17">
        <v>8409597.0</v>
      </c>
      <c r="G23227" s="17">
        <v>9956988.0</v>
      </c>
      <c r="H23227" s="17">
        <v>1.4719546E7</v>
      </c>
    </row>
    <row r="23228">
      <c r="A23228" s="7" t="s">
        <v>44607</v>
      </c>
      <c r="B23228" s="17" t="s">
        <v>44608</v>
      </c>
      <c r="C23228" s="17">
        <v>6.0</v>
      </c>
      <c r="D23228" s="17">
        <v>9455433.833</v>
      </c>
      <c r="E23228" s="17">
        <v>7326800.0</v>
      </c>
      <c r="F23228" s="17">
        <v>8409597.0</v>
      </c>
      <c r="G23228" s="17">
        <v>9956988.0</v>
      </c>
      <c r="H23228" s="17">
        <v>1.4719546E7</v>
      </c>
    </row>
    <row r="23229">
      <c r="A23229" s="7" t="s">
        <v>44609</v>
      </c>
      <c r="B23229" s="17" t="s">
        <v>44610</v>
      </c>
      <c r="C23229" s="17">
        <v>3.0</v>
      </c>
      <c r="D23229" s="17">
        <v>8715482.667</v>
      </c>
      <c r="E23229" s="17">
        <v>4478000.0</v>
      </c>
      <c r="F23229" s="17">
        <v>9411000.0</v>
      </c>
      <c r="G23229" s="17">
        <v>1.2257448E7</v>
      </c>
      <c r="H23229" s="17">
        <v>1.2257448E7</v>
      </c>
    </row>
    <row r="23230">
      <c r="A23230" s="7" t="s">
        <v>44609</v>
      </c>
      <c r="B23230" s="17" t="s">
        <v>44610</v>
      </c>
      <c r="C23230" s="17">
        <v>3.0</v>
      </c>
      <c r="D23230" s="17">
        <v>8715482.667</v>
      </c>
      <c r="E23230" s="17">
        <v>4478000.0</v>
      </c>
      <c r="F23230" s="17">
        <v>9411000.0</v>
      </c>
      <c r="G23230" s="17">
        <v>1.2257448E7</v>
      </c>
      <c r="H23230" s="17">
        <v>1.2257448E7</v>
      </c>
    </row>
    <row r="23231">
      <c r="A23231" s="7" t="s">
        <v>44611</v>
      </c>
      <c r="B23231" s="17" t="s">
        <v>44612</v>
      </c>
      <c r="C23231" s="17">
        <v>3.0</v>
      </c>
      <c r="D23231" s="17">
        <v>9629337.0</v>
      </c>
      <c r="E23231" s="17">
        <v>2546071.0</v>
      </c>
      <c r="F23231" s="17">
        <v>6469335.0</v>
      </c>
      <c r="G23231" s="17">
        <v>1.9872605E7</v>
      </c>
      <c r="H23231" s="17">
        <v>1.9872605E7</v>
      </c>
    </row>
    <row r="23232">
      <c r="A23232" s="7" t="s">
        <v>44611</v>
      </c>
      <c r="B23232" s="17" t="s">
        <v>44612</v>
      </c>
      <c r="C23232" s="17">
        <v>3.0</v>
      </c>
      <c r="D23232" s="17">
        <v>9629337.0</v>
      </c>
      <c r="E23232" s="17">
        <v>2546071.0</v>
      </c>
      <c r="F23232" s="17">
        <v>6469335.0</v>
      </c>
      <c r="G23232" s="17">
        <v>1.9872605E7</v>
      </c>
      <c r="H23232" s="17">
        <v>1.9872605E7</v>
      </c>
    </row>
    <row r="23233">
      <c r="A23233" s="7" t="s">
        <v>44613</v>
      </c>
      <c r="B23233" s="17" t="s">
        <v>44614</v>
      </c>
      <c r="C23233" s="17">
        <v>1.0</v>
      </c>
      <c r="D23233" s="17">
        <v>2.1400034E7</v>
      </c>
      <c r="E23233" s="17">
        <v>2.1400034E7</v>
      </c>
      <c r="F23233" s="17">
        <v>2.1400034E7</v>
      </c>
      <c r="G23233" s="17">
        <v>2.1400034E7</v>
      </c>
      <c r="H23233" s="17">
        <v>2.1400034E7</v>
      </c>
    </row>
    <row r="23234">
      <c r="A23234" s="7" t="s">
        <v>44613</v>
      </c>
      <c r="B23234" s="17" t="s">
        <v>44614</v>
      </c>
      <c r="C23234" s="17">
        <v>1.0</v>
      </c>
      <c r="D23234" s="17">
        <v>2.1400034E7</v>
      </c>
      <c r="E23234" s="17">
        <v>2.1400034E7</v>
      </c>
      <c r="F23234" s="17">
        <v>2.1400034E7</v>
      </c>
      <c r="G23234" s="17">
        <v>2.1400034E7</v>
      </c>
      <c r="H23234" s="17">
        <v>2.1400034E7</v>
      </c>
    </row>
    <row r="23235">
      <c r="A23235" s="7" t="s">
        <v>44615</v>
      </c>
      <c r="B23235" s="17" t="s">
        <v>44616</v>
      </c>
      <c r="C23235" s="17">
        <v>11.0</v>
      </c>
      <c r="D23235" s="17">
        <v>7419243.182</v>
      </c>
      <c r="E23235" s="17">
        <v>3479393.0</v>
      </c>
      <c r="F23235" s="17">
        <v>6358753.0</v>
      </c>
      <c r="G23235" s="17">
        <v>1.1001628E7</v>
      </c>
      <c r="H23235" s="17">
        <v>1.3757426E7</v>
      </c>
    </row>
    <row r="23236">
      <c r="A23236" s="7" t="s">
        <v>44615</v>
      </c>
      <c r="B23236" s="17" t="s">
        <v>44616</v>
      </c>
      <c r="C23236" s="17">
        <v>11.0</v>
      </c>
      <c r="D23236" s="17">
        <v>7419243.182</v>
      </c>
      <c r="E23236" s="17">
        <v>3479393.0</v>
      </c>
      <c r="F23236" s="17">
        <v>6358753.0</v>
      </c>
      <c r="G23236" s="17">
        <v>1.1001628E7</v>
      </c>
      <c r="H23236" s="17">
        <v>1.3757426E7</v>
      </c>
    </row>
    <row r="23237">
      <c r="A23237" s="7" t="s">
        <v>44617</v>
      </c>
      <c r="B23237" s="17" t="s">
        <v>44618</v>
      </c>
      <c r="C23237" s="17">
        <v>8.0</v>
      </c>
      <c r="D23237" s="17">
        <v>1.549441088E7</v>
      </c>
      <c r="E23237" s="17">
        <v>8217552.0</v>
      </c>
      <c r="F23237" s="17">
        <v>1.0934243E7</v>
      </c>
      <c r="G23237" s="17">
        <v>1.2032143E7</v>
      </c>
      <c r="H23237" s="17">
        <v>4.4823822E7</v>
      </c>
    </row>
    <row r="23238">
      <c r="A23238" s="7" t="s">
        <v>44617</v>
      </c>
      <c r="B23238" s="17" t="s">
        <v>44618</v>
      </c>
      <c r="C23238" s="17">
        <v>8.0</v>
      </c>
      <c r="D23238" s="17">
        <v>1.549441088E7</v>
      </c>
      <c r="E23238" s="17">
        <v>8217552.0</v>
      </c>
      <c r="F23238" s="17">
        <v>1.0934243E7</v>
      </c>
      <c r="G23238" s="17">
        <v>1.2032143E7</v>
      </c>
      <c r="H23238" s="17">
        <v>4.4823822E7</v>
      </c>
    </row>
    <row r="23239">
      <c r="A23239" s="7" t="s">
        <v>44619</v>
      </c>
      <c r="B23239" s="17" t="s">
        <v>44620</v>
      </c>
      <c r="C23239" s="17">
        <v>4.0</v>
      </c>
      <c r="D23239" s="17">
        <v>2.694332625E7</v>
      </c>
      <c r="E23239" s="17">
        <v>9922700.0</v>
      </c>
      <c r="F23239" s="17">
        <v>1.0493182E7</v>
      </c>
      <c r="G23239" s="17">
        <v>1.4602653E7</v>
      </c>
      <c r="H23239" s="17">
        <v>7.275477E7</v>
      </c>
    </row>
    <row r="23240">
      <c r="A23240" s="7" t="s">
        <v>44619</v>
      </c>
      <c r="B23240" s="17" t="s">
        <v>44620</v>
      </c>
      <c r="C23240" s="17">
        <v>4.0</v>
      </c>
      <c r="D23240" s="17">
        <v>2.694332625E7</v>
      </c>
      <c r="E23240" s="17">
        <v>9922700.0</v>
      </c>
      <c r="F23240" s="17">
        <v>1.0493182E7</v>
      </c>
      <c r="G23240" s="17">
        <v>1.4602653E7</v>
      </c>
      <c r="H23240" s="17">
        <v>7.275477E7</v>
      </c>
    </row>
    <row r="23241">
      <c r="A23241" s="7" t="s">
        <v>44621</v>
      </c>
      <c r="B23241" s="17" t="s">
        <v>44622</v>
      </c>
      <c r="C23241" s="17">
        <v>1.0</v>
      </c>
      <c r="D23241" s="17">
        <v>4837012.0</v>
      </c>
      <c r="E23241" s="17">
        <v>4837012.0</v>
      </c>
      <c r="F23241" s="17">
        <v>4837012.0</v>
      </c>
      <c r="G23241" s="17">
        <v>4837012.0</v>
      </c>
      <c r="H23241" s="17">
        <v>4837012.0</v>
      </c>
    </row>
    <row r="23242">
      <c r="A23242" s="7" t="s">
        <v>44621</v>
      </c>
      <c r="B23242" s="17" t="s">
        <v>44622</v>
      </c>
      <c r="C23242" s="17">
        <v>1.0</v>
      </c>
      <c r="D23242" s="17">
        <v>4837012.0</v>
      </c>
      <c r="E23242" s="17">
        <v>4837012.0</v>
      </c>
      <c r="F23242" s="17">
        <v>4837012.0</v>
      </c>
      <c r="G23242" s="17">
        <v>4837012.0</v>
      </c>
      <c r="H23242" s="17">
        <v>4837012.0</v>
      </c>
    </row>
    <row r="23243">
      <c r="A23243" s="7" t="s">
        <v>44623</v>
      </c>
      <c r="B23243" s="17" t="s">
        <v>44624</v>
      </c>
      <c r="C23243" s="17">
        <v>2.0</v>
      </c>
      <c r="D23243" s="17">
        <v>3.92708195E7</v>
      </c>
      <c r="E23243" s="17">
        <v>7006744.0</v>
      </c>
      <c r="F23243" s="17">
        <v>7006744.0</v>
      </c>
      <c r="G23243" s="17">
        <v>7.1534895E7</v>
      </c>
      <c r="H23243" s="17">
        <v>7.1534895E7</v>
      </c>
    </row>
    <row r="23244">
      <c r="A23244" s="7" t="s">
        <v>44623</v>
      </c>
      <c r="B23244" s="17" t="s">
        <v>44624</v>
      </c>
      <c r="C23244" s="17">
        <v>2.0</v>
      </c>
      <c r="D23244" s="17">
        <v>3.92708195E7</v>
      </c>
      <c r="E23244" s="17">
        <v>7006744.0</v>
      </c>
      <c r="F23244" s="17">
        <v>7006744.0</v>
      </c>
      <c r="G23244" s="17">
        <v>7.1534895E7</v>
      </c>
      <c r="H23244" s="17">
        <v>7.1534895E7</v>
      </c>
    </row>
    <row r="23245">
      <c r="A23245" s="7" t="s">
        <v>44625</v>
      </c>
      <c r="B23245" s="17" t="s">
        <v>44626</v>
      </c>
      <c r="C23245" s="17">
        <v>2.0</v>
      </c>
      <c r="D23245" s="17">
        <v>3.19389395E7</v>
      </c>
      <c r="E23245" s="17">
        <v>7306511.0</v>
      </c>
      <c r="F23245" s="17">
        <v>7306511.0</v>
      </c>
      <c r="G23245" s="17">
        <v>5.6571368E7</v>
      </c>
      <c r="H23245" s="17">
        <v>5.6571368E7</v>
      </c>
    </row>
    <row r="23246">
      <c r="A23246" s="7" t="s">
        <v>44625</v>
      </c>
      <c r="B23246" s="17" t="s">
        <v>44626</v>
      </c>
      <c r="C23246" s="17">
        <v>2.0</v>
      </c>
      <c r="D23246" s="17">
        <v>3.19389395E7</v>
      </c>
      <c r="E23246" s="17">
        <v>7306511.0</v>
      </c>
      <c r="F23246" s="17">
        <v>7306511.0</v>
      </c>
      <c r="G23246" s="17">
        <v>5.6571368E7</v>
      </c>
      <c r="H23246" s="17">
        <v>5.6571368E7</v>
      </c>
    </row>
    <row r="23247">
      <c r="A23247" s="7" t="s">
        <v>44627</v>
      </c>
      <c r="B23247" s="17" t="s">
        <v>44628</v>
      </c>
      <c r="C23247" s="17">
        <v>1.0</v>
      </c>
      <c r="D23247" s="17">
        <v>3573446.0</v>
      </c>
      <c r="E23247" s="17">
        <v>3573446.0</v>
      </c>
      <c r="F23247" s="17">
        <v>3573446.0</v>
      </c>
      <c r="G23247" s="17">
        <v>3573446.0</v>
      </c>
      <c r="H23247" s="17">
        <v>3573446.0</v>
      </c>
    </row>
    <row r="23248">
      <c r="A23248" s="7" t="s">
        <v>44627</v>
      </c>
      <c r="B23248" s="17" t="s">
        <v>44628</v>
      </c>
      <c r="C23248" s="17">
        <v>1.0</v>
      </c>
      <c r="D23248" s="17">
        <v>3573446.0</v>
      </c>
      <c r="E23248" s="17">
        <v>3573446.0</v>
      </c>
      <c r="F23248" s="17">
        <v>3573446.0</v>
      </c>
      <c r="G23248" s="17">
        <v>3573446.0</v>
      </c>
      <c r="H23248" s="17">
        <v>3573446.0</v>
      </c>
    </row>
    <row r="23249">
      <c r="A23249" s="7" t="s">
        <v>44629</v>
      </c>
      <c r="B23249" s="17" t="s">
        <v>44630</v>
      </c>
      <c r="C23249" s="17">
        <v>1.0</v>
      </c>
      <c r="D23249" s="17">
        <v>8996925.0</v>
      </c>
      <c r="E23249" s="17">
        <v>8996925.0</v>
      </c>
      <c r="F23249" s="17">
        <v>8996925.0</v>
      </c>
      <c r="G23249" s="17">
        <v>8996925.0</v>
      </c>
      <c r="H23249" s="17">
        <v>8996925.0</v>
      </c>
    </row>
    <row r="23250">
      <c r="A23250" s="7" t="s">
        <v>44629</v>
      </c>
      <c r="B23250" s="17" t="s">
        <v>44630</v>
      </c>
      <c r="C23250" s="17">
        <v>1.0</v>
      </c>
      <c r="D23250" s="17">
        <v>8996925.0</v>
      </c>
      <c r="E23250" s="17">
        <v>8996925.0</v>
      </c>
      <c r="F23250" s="17">
        <v>8996925.0</v>
      </c>
      <c r="G23250" s="17">
        <v>8996925.0</v>
      </c>
      <c r="H23250" s="17">
        <v>8996925.0</v>
      </c>
    </row>
    <row r="23251">
      <c r="A23251" s="7" t="s">
        <v>44631</v>
      </c>
      <c r="B23251" s="17" t="s">
        <v>44632</v>
      </c>
      <c r="C23251" s="17">
        <v>3.0</v>
      </c>
      <c r="D23251" s="17">
        <v>1.6415517E7</v>
      </c>
      <c r="E23251" s="17">
        <v>9995243.0</v>
      </c>
      <c r="F23251" s="17">
        <v>1.746205E7</v>
      </c>
      <c r="G23251" s="17">
        <v>2.1789258E7</v>
      </c>
      <c r="H23251" s="17">
        <v>2.1789258E7</v>
      </c>
    </row>
    <row r="23252">
      <c r="A23252" s="7" t="s">
        <v>44631</v>
      </c>
      <c r="B23252" s="17" t="s">
        <v>44632</v>
      </c>
      <c r="C23252" s="17">
        <v>3.0</v>
      </c>
      <c r="D23252" s="17">
        <v>1.6415517E7</v>
      </c>
      <c r="E23252" s="17">
        <v>9995243.0</v>
      </c>
      <c r="F23252" s="17">
        <v>1.746205E7</v>
      </c>
      <c r="G23252" s="17">
        <v>2.1789258E7</v>
      </c>
      <c r="H23252" s="17">
        <v>2.1789258E7</v>
      </c>
    </row>
    <row r="23253">
      <c r="A23253" s="7" t="s">
        <v>44633</v>
      </c>
      <c r="B23253" s="17" t="s">
        <v>44634</v>
      </c>
      <c r="C23253" s="17">
        <v>1.0</v>
      </c>
      <c r="D23253" s="17">
        <v>2.9322379E7</v>
      </c>
      <c r="E23253" s="17">
        <v>2.9322379E7</v>
      </c>
      <c r="F23253" s="17">
        <v>2.9322379E7</v>
      </c>
      <c r="G23253" s="17">
        <v>2.9322379E7</v>
      </c>
      <c r="H23253" s="17">
        <v>2.9322379E7</v>
      </c>
    </row>
    <row r="23254">
      <c r="A23254" s="7" t="s">
        <v>44633</v>
      </c>
      <c r="B23254" s="17" t="s">
        <v>44634</v>
      </c>
      <c r="C23254" s="17">
        <v>1.0</v>
      </c>
      <c r="D23254" s="17">
        <v>2.9322379E7</v>
      </c>
      <c r="E23254" s="17">
        <v>2.9322379E7</v>
      </c>
      <c r="F23254" s="17">
        <v>2.9322379E7</v>
      </c>
      <c r="G23254" s="17">
        <v>2.9322379E7</v>
      </c>
      <c r="H23254" s="17">
        <v>2.9322379E7</v>
      </c>
    </row>
    <row r="23255">
      <c r="A23255" s="7" t="s">
        <v>44635</v>
      </c>
      <c r="B23255" s="17" t="s">
        <v>44636</v>
      </c>
      <c r="C23255" s="17">
        <v>4.0</v>
      </c>
      <c r="D23255" s="17">
        <v>9773185.75</v>
      </c>
      <c r="E23255" s="17">
        <v>5636779.0</v>
      </c>
      <c r="F23255" s="17">
        <v>6119848.0</v>
      </c>
      <c r="G23255" s="17">
        <v>8824383.0</v>
      </c>
      <c r="H23255" s="17">
        <v>1.8511733E7</v>
      </c>
    </row>
    <row r="23256">
      <c r="A23256" s="7" t="s">
        <v>44635</v>
      </c>
      <c r="B23256" s="17" t="s">
        <v>44636</v>
      </c>
      <c r="C23256" s="17">
        <v>4.0</v>
      </c>
      <c r="D23256" s="17">
        <v>9773185.75</v>
      </c>
      <c r="E23256" s="17">
        <v>5636779.0</v>
      </c>
      <c r="F23256" s="17">
        <v>6119848.0</v>
      </c>
      <c r="G23256" s="17">
        <v>8824383.0</v>
      </c>
      <c r="H23256" s="17">
        <v>1.8511733E7</v>
      </c>
    </row>
    <row r="23257">
      <c r="A23257" s="7" t="s">
        <v>44637</v>
      </c>
      <c r="B23257" s="17" t="s">
        <v>44638</v>
      </c>
      <c r="C23257" s="17">
        <v>5.0</v>
      </c>
      <c r="D23257" s="17">
        <v>1.16616818E7</v>
      </c>
      <c r="E23257" s="17">
        <v>9344491.0</v>
      </c>
      <c r="F23257" s="17">
        <v>9997206.0</v>
      </c>
      <c r="G23257" s="17">
        <v>1.3847923E7</v>
      </c>
      <c r="H23257" s="17">
        <v>2.2849197E7</v>
      </c>
    </row>
    <row r="23258">
      <c r="A23258" s="7" t="s">
        <v>44637</v>
      </c>
      <c r="B23258" s="17" t="s">
        <v>44638</v>
      </c>
      <c r="C23258" s="17">
        <v>5.0</v>
      </c>
      <c r="D23258" s="17">
        <v>1.16616818E7</v>
      </c>
      <c r="E23258" s="17">
        <v>9344491.0</v>
      </c>
      <c r="F23258" s="17">
        <v>9997206.0</v>
      </c>
      <c r="G23258" s="17">
        <v>1.3847923E7</v>
      </c>
      <c r="H23258" s="17">
        <v>2.2849197E7</v>
      </c>
    </row>
    <row r="23259">
      <c r="A23259" s="7" t="s">
        <v>44639</v>
      </c>
      <c r="B23259" s="17" t="s">
        <v>44640</v>
      </c>
      <c r="C23259" s="17">
        <v>1.0</v>
      </c>
      <c r="D23259" s="17">
        <v>9463691.0</v>
      </c>
      <c r="E23259" s="17">
        <v>9463691.0</v>
      </c>
      <c r="F23259" s="17">
        <v>9463691.0</v>
      </c>
      <c r="G23259" s="17">
        <v>9463691.0</v>
      </c>
      <c r="H23259" s="17">
        <v>9463691.0</v>
      </c>
    </row>
    <row r="23260">
      <c r="A23260" s="7" t="s">
        <v>44639</v>
      </c>
      <c r="B23260" s="17" t="s">
        <v>44640</v>
      </c>
      <c r="C23260" s="17">
        <v>1.0</v>
      </c>
      <c r="D23260" s="17">
        <v>9463691.0</v>
      </c>
      <c r="E23260" s="17">
        <v>9463691.0</v>
      </c>
      <c r="F23260" s="17">
        <v>9463691.0</v>
      </c>
      <c r="G23260" s="17">
        <v>9463691.0</v>
      </c>
      <c r="H23260" s="17">
        <v>9463691.0</v>
      </c>
    </row>
    <row r="23261">
      <c r="A23261" s="7" t="s">
        <v>44641</v>
      </c>
      <c r="B23261" s="17" t="s">
        <v>44642</v>
      </c>
      <c r="C23261" s="17">
        <v>1.0</v>
      </c>
      <c r="D23261" s="17">
        <v>9422736.0</v>
      </c>
      <c r="E23261" s="17">
        <v>9422736.0</v>
      </c>
      <c r="F23261" s="17">
        <v>9422736.0</v>
      </c>
      <c r="G23261" s="17">
        <v>9422736.0</v>
      </c>
      <c r="H23261" s="17">
        <v>9422736.0</v>
      </c>
    </row>
    <row r="23262">
      <c r="A23262" s="7" t="s">
        <v>44641</v>
      </c>
      <c r="B23262" s="17" t="s">
        <v>44642</v>
      </c>
      <c r="C23262" s="17">
        <v>1.0</v>
      </c>
      <c r="D23262" s="17">
        <v>9422736.0</v>
      </c>
      <c r="E23262" s="17">
        <v>9422736.0</v>
      </c>
      <c r="F23262" s="17">
        <v>9422736.0</v>
      </c>
      <c r="G23262" s="17">
        <v>9422736.0</v>
      </c>
      <c r="H23262" s="17">
        <v>9422736.0</v>
      </c>
    </row>
    <row r="23263">
      <c r="A23263" s="7" t="s">
        <v>44643</v>
      </c>
      <c r="B23263" s="17" t="s">
        <v>44644</v>
      </c>
      <c r="C23263" s="17">
        <v>1.0</v>
      </c>
      <c r="D23263" s="17">
        <v>9462928.0</v>
      </c>
      <c r="E23263" s="17">
        <v>9462928.0</v>
      </c>
      <c r="F23263" s="17">
        <v>9462928.0</v>
      </c>
      <c r="G23263" s="17">
        <v>9462928.0</v>
      </c>
      <c r="H23263" s="17">
        <v>9462928.0</v>
      </c>
    </row>
    <row r="23264">
      <c r="A23264" s="7" t="s">
        <v>44643</v>
      </c>
      <c r="B23264" s="17" t="s">
        <v>44644</v>
      </c>
      <c r="C23264" s="17">
        <v>1.0</v>
      </c>
      <c r="D23264" s="17">
        <v>9462928.0</v>
      </c>
      <c r="E23264" s="17">
        <v>9462928.0</v>
      </c>
      <c r="F23264" s="17">
        <v>9462928.0</v>
      </c>
      <c r="G23264" s="17">
        <v>9462928.0</v>
      </c>
      <c r="H23264" s="17">
        <v>9462928.0</v>
      </c>
    </row>
    <row r="23265">
      <c r="A23265" s="7" t="s">
        <v>44645</v>
      </c>
      <c r="B23265" s="17" t="s">
        <v>44646</v>
      </c>
      <c r="C23265" s="17">
        <v>1.0</v>
      </c>
      <c r="D23265" s="17">
        <v>7376500.0</v>
      </c>
      <c r="E23265" s="17">
        <v>7376500.0</v>
      </c>
      <c r="F23265" s="17">
        <v>7376500.0</v>
      </c>
      <c r="G23265" s="17">
        <v>7376500.0</v>
      </c>
      <c r="H23265" s="17">
        <v>7376500.0</v>
      </c>
    </row>
    <row r="23266">
      <c r="A23266" s="7" t="s">
        <v>44645</v>
      </c>
      <c r="B23266" s="17" t="s">
        <v>44646</v>
      </c>
      <c r="C23266" s="17">
        <v>1.0</v>
      </c>
      <c r="D23266" s="17">
        <v>7376500.0</v>
      </c>
      <c r="E23266" s="17">
        <v>7376500.0</v>
      </c>
      <c r="F23266" s="17">
        <v>7376500.0</v>
      </c>
      <c r="G23266" s="17">
        <v>7376500.0</v>
      </c>
      <c r="H23266" s="17">
        <v>7376500.0</v>
      </c>
    </row>
    <row r="23267">
      <c r="A23267" s="7" t="s">
        <v>44647</v>
      </c>
      <c r="B23267" s="17" t="s">
        <v>44648</v>
      </c>
      <c r="C23267" s="17">
        <v>19.0</v>
      </c>
      <c r="D23267" s="17">
        <v>1.778777221E7</v>
      </c>
      <c r="E23267" s="17">
        <v>5864662.0</v>
      </c>
      <c r="F23267" s="17">
        <v>1.18813E7</v>
      </c>
      <c r="G23267" s="17">
        <v>1.51757E7</v>
      </c>
      <c r="H23267" s="17">
        <v>4.3366397E7</v>
      </c>
    </row>
    <row r="23268">
      <c r="A23268" s="7" t="s">
        <v>44647</v>
      </c>
      <c r="B23268" s="17" t="s">
        <v>44648</v>
      </c>
      <c r="C23268" s="17">
        <v>19.0</v>
      </c>
      <c r="D23268" s="17">
        <v>1.778777221E7</v>
      </c>
      <c r="E23268" s="17">
        <v>5864662.0</v>
      </c>
      <c r="F23268" s="17">
        <v>1.18813E7</v>
      </c>
      <c r="G23268" s="17">
        <v>1.51757E7</v>
      </c>
      <c r="H23268" s="17">
        <v>4.3366397E7</v>
      </c>
    </row>
    <row r="23269">
      <c r="A23269" s="7" t="s">
        <v>44649</v>
      </c>
      <c r="B23269" s="17" t="s">
        <v>44650</v>
      </c>
      <c r="C23269" s="17">
        <v>4.0</v>
      </c>
      <c r="D23269" s="17">
        <v>1.240427125E7</v>
      </c>
      <c r="E23269" s="17">
        <v>6173198.0</v>
      </c>
      <c r="F23269" s="17">
        <v>8612698.0</v>
      </c>
      <c r="G23269" s="17">
        <v>1.1142819E7</v>
      </c>
      <c r="H23269" s="17">
        <v>2.368837E7</v>
      </c>
    </row>
    <row r="23270">
      <c r="A23270" s="7" t="s">
        <v>44649</v>
      </c>
      <c r="B23270" s="17" t="s">
        <v>44650</v>
      </c>
      <c r="C23270" s="17">
        <v>4.0</v>
      </c>
      <c r="D23270" s="17">
        <v>1.240427125E7</v>
      </c>
      <c r="E23270" s="17">
        <v>6173198.0</v>
      </c>
      <c r="F23270" s="17">
        <v>8612698.0</v>
      </c>
      <c r="G23270" s="17">
        <v>1.1142819E7</v>
      </c>
      <c r="H23270" s="17">
        <v>2.368837E7</v>
      </c>
    </row>
    <row r="23271">
      <c r="A23271" s="7" t="s">
        <v>44651</v>
      </c>
      <c r="B23271" s="17" t="s">
        <v>44652</v>
      </c>
      <c r="C23271" s="17">
        <v>2.0</v>
      </c>
      <c r="D23271" s="17">
        <v>1.82415185E7</v>
      </c>
      <c r="E23271" s="17">
        <v>4830900.0</v>
      </c>
      <c r="F23271" s="17">
        <v>4830900.0</v>
      </c>
      <c r="G23271" s="17">
        <v>3.1652137E7</v>
      </c>
      <c r="H23271" s="17">
        <v>3.1652137E7</v>
      </c>
    </row>
    <row r="23272">
      <c r="A23272" s="7" t="s">
        <v>44651</v>
      </c>
      <c r="B23272" s="17" t="s">
        <v>44652</v>
      </c>
      <c r="C23272" s="17">
        <v>2.0</v>
      </c>
      <c r="D23272" s="17">
        <v>1.82415185E7</v>
      </c>
      <c r="E23272" s="17">
        <v>4830900.0</v>
      </c>
      <c r="F23272" s="17">
        <v>4830900.0</v>
      </c>
      <c r="G23272" s="17">
        <v>3.1652137E7</v>
      </c>
      <c r="H23272" s="17">
        <v>3.1652137E7</v>
      </c>
    </row>
    <row r="23273">
      <c r="A23273" s="7" t="s">
        <v>44653</v>
      </c>
      <c r="B23273" s="17" t="s">
        <v>44654</v>
      </c>
      <c r="C23273" s="17">
        <v>2.0</v>
      </c>
      <c r="D23273" s="17">
        <v>7557221.5</v>
      </c>
      <c r="E23273" s="17">
        <v>3761035.0</v>
      </c>
      <c r="F23273" s="17">
        <v>3761035.0</v>
      </c>
      <c r="G23273" s="17">
        <v>1.1353408E7</v>
      </c>
      <c r="H23273" s="17">
        <v>1.1353408E7</v>
      </c>
    </row>
    <row r="23274">
      <c r="A23274" s="7" t="s">
        <v>44653</v>
      </c>
      <c r="B23274" s="17" t="s">
        <v>44654</v>
      </c>
      <c r="C23274" s="17">
        <v>2.0</v>
      </c>
      <c r="D23274" s="17">
        <v>7557221.5</v>
      </c>
      <c r="E23274" s="17">
        <v>3761035.0</v>
      </c>
      <c r="F23274" s="17">
        <v>3761035.0</v>
      </c>
      <c r="G23274" s="17">
        <v>1.1353408E7</v>
      </c>
      <c r="H23274" s="17">
        <v>1.1353408E7</v>
      </c>
    </row>
    <row r="23275">
      <c r="A23275" s="7" t="s">
        <v>44655</v>
      </c>
      <c r="B23275" s="17" t="s">
        <v>44656</v>
      </c>
      <c r="C23275" s="17">
        <v>3.0</v>
      </c>
      <c r="D23275" s="17">
        <v>7852717.333</v>
      </c>
      <c r="E23275" s="17">
        <v>6872460.0</v>
      </c>
      <c r="F23275" s="17">
        <v>7774648.0</v>
      </c>
      <c r="G23275" s="17">
        <v>8911044.0</v>
      </c>
      <c r="H23275" s="17">
        <v>8911044.0</v>
      </c>
    </row>
    <row r="23276">
      <c r="A23276" s="7" t="s">
        <v>44655</v>
      </c>
      <c r="B23276" s="17" t="s">
        <v>44656</v>
      </c>
      <c r="C23276" s="17">
        <v>3.0</v>
      </c>
      <c r="D23276" s="17">
        <v>7852717.333</v>
      </c>
      <c r="E23276" s="17">
        <v>6872460.0</v>
      </c>
      <c r="F23276" s="17">
        <v>7774648.0</v>
      </c>
      <c r="G23276" s="17">
        <v>8911044.0</v>
      </c>
      <c r="H23276" s="17">
        <v>8911044.0</v>
      </c>
    </row>
    <row r="23277">
      <c r="A23277" s="7" t="s">
        <v>44657</v>
      </c>
      <c r="B23277" s="17" t="s">
        <v>44658</v>
      </c>
      <c r="C23277" s="17">
        <v>18.0</v>
      </c>
      <c r="D23277" s="17">
        <v>1.08494725E7</v>
      </c>
      <c r="E23277" s="17">
        <v>5108384.0</v>
      </c>
      <c r="F23277" s="17">
        <v>7679309.0</v>
      </c>
      <c r="G23277" s="17">
        <v>1.3858353E7</v>
      </c>
      <c r="H23277" s="17">
        <v>1.8181553E7</v>
      </c>
    </row>
    <row r="23278">
      <c r="A23278" s="7" t="s">
        <v>44657</v>
      </c>
      <c r="B23278" s="17" t="s">
        <v>44658</v>
      </c>
      <c r="C23278" s="17">
        <v>18.0</v>
      </c>
      <c r="D23278" s="17">
        <v>1.08494725E7</v>
      </c>
      <c r="E23278" s="17">
        <v>5108384.0</v>
      </c>
      <c r="F23278" s="17">
        <v>7679309.0</v>
      </c>
      <c r="G23278" s="17">
        <v>1.3858353E7</v>
      </c>
      <c r="H23278" s="17">
        <v>1.8181553E7</v>
      </c>
    </row>
    <row r="23279">
      <c r="A23279" s="7" t="s">
        <v>44659</v>
      </c>
      <c r="B23279" s="17" t="s">
        <v>44660</v>
      </c>
      <c r="C23279" s="17">
        <v>32.0</v>
      </c>
      <c r="D23279" s="17">
        <v>1.413227866E7</v>
      </c>
      <c r="E23279" s="17">
        <v>6043536.0</v>
      </c>
      <c r="F23279" s="17">
        <v>1.0418766E7</v>
      </c>
      <c r="G23279" s="17">
        <v>1.591056E7</v>
      </c>
      <c r="H23279" s="17">
        <v>2.1618554E7</v>
      </c>
    </row>
    <row r="23280">
      <c r="A23280" s="7" t="s">
        <v>44659</v>
      </c>
      <c r="B23280" s="17" t="s">
        <v>44660</v>
      </c>
      <c r="C23280" s="17">
        <v>32.0</v>
      </c>
      <c r="D23280" s="17">
        <v>1.413227866E7</v>
      </c>
      <c r="E23280" s="17">
        <v>6043536.0</v>
      </c>
      <c r="F23280" s="17">
        <v>1.0418766E7</v>
      </c>
      <c r="G23280" s="17">
        <v>1.591056E7</v>
      </c>
      <c r="H23280" s="17">
        <v>2.1618554E7</v>
      </c>
    </row>
    <row r="23281">
      <c r="A23281" s="7" t="s">
        <v>44661</v>
      </c>
      <c r="B23281" s="17" t="s">
        <v>44662</v>
      </c>
      <c r="C23281" s="17">
        <v>1.0</v>
      </c>
      <c r="D23281" s="17">
        <v>1.6288664E7</v>
      </c>
      <c r="E23281" s="17">
        <v>1.6288664E7</v>
      </c>
      <c r="F23281" s="17">
        <v>1.6288664E7</v>
      </c>
      <c r="G23281" s="17">
        <v>1.6288664E7</v>
      </c>
      <c r="H23281" s="17">
        <v>1.6288664E7</v>
      </c>
    </row>
    <row r="23282">
      <c r="A23282" s="7" t="s">
        <v>44661</v>
      </c>
      <c r="B23282" s="17" t="s">
        <v>44662</v>
      </c>
      <c r="C23282" s="17">
        <v>1.0</v>
      </c>
      <c r="D23282" s="17">
        <v>1.6288664E7</v>
      </c>
      <c r="E23282" s="17">
        <v>1.6288664E7</v>
      </c>
      <c r="F23282" s="17">
        <v>1.6288664E7</v>
      </c>
      <c r="G23282" s="17">
        <v>1.6288664E7</v>
      </c>
      <c r="H23282" s="17">
        <v>1.6288664E7</v>
      </c>
    </row>
    <row r="23283">
      <c r="A23283" s="7" t="s">
        <v>44663</v>
      </c>
      <c r="B23283" s="17" t="s">
        <v>44664</v>
      </c>
      <c r="C23283" s="17">
        <v>2.0</v>
      </c>
      <c r="D23283" s="17">
        <v>5981360.0</v>
      </c>
      <c r="E23283" s="17">
        <v>2461420.0</v>
      </c>
      <c r="F23283" s="17">
        <v>2461420.0</v>
      </c>
      <c r="G23283" s="17">
        <v>9501300.0</v>
      </c>
      <c r="H23283" s="17">
        <v>9501300.0</v>
      </c>
    </row>
    <row r="23284">
      <c r="A23284" s="7" t="s">
        <v>44663</v>
      </c>
      <c r="B23284" s="17" t="s">
        <v>44664</v>
      </c>
      <c r="C23284" s="17">
        <v>2.0</v>
      </c>
      <c r="D23284" s="17">
        <v>5981360.0</v>
      </c>
      <c r="E23284" s="17">
        <v>2461420.0</v>
      </c>
      <c r="F23284" s="17">
        <v>2461420.0</v>
      </c>
      <c r="G23284" s="17">
        <v>9501300.0</v>
      </c>
      <c r="H23284" s="17">
        <v>9501300.0</v>
      </c>
    </row>
    <row r="23285">
      <c r="A23285" s="7" t="s">
        <v>44665</v>
      </c>
      <c r="B23285" s="17" t="s">
        <v>44666</v>
      </c>
      <c r="C23285" s="17">
        <v>1.0</v>
      </c>
      <c r="D23285" s="17">
        <v>9821861.0</v>
      </c>
      <c r="E23285" s="17">
        <v>9821861.0</v>
      </c>
      <c r="F23285" s="17">
        <v>9821861.0</v>
      </c>
      <c r="G23285" s="17">
        <v>9821861.0</v>
      </c>
      <c r="H23285" s="17">
        <v>9821861.0</v>
      </c>
    </row>
    <row r="23286">
      <c r="A23286" s="7" t="s">
        <v>44665</v>
      </c>
      <c r="B23286" s="17" t="s">
        <v>44666</v>
      </c>
      <c r="C23286" s="17">
        <v>1.0</v>
      </c>
      <c r="D23286" s="17">
        <v>9821861.0</v>
      </c>
      <c r="E23286" s="17">
        <v>9821861.0</v>
      </c>
      <c r="F23286" s="17">
        <v>9821861.0</v>
      </c>
      <c r="G23286" s="17">
        <v>9821861.0</v>
      </c>
      <c r="H23286" s="17">
        <v>9821861.0</v>
      </c>
    </row>
    <row r="23287">
      <c r="A23287" s="7" t="s">
        <v>44667</v>
      </c>
      <c r="B23287" s="17" t="s">
        <v>44668</v>
      </c>
      <c r="C23287" s="17">
        <v>1.0</v>
      </c>
      <c r="D23287" s="17">
        <v>9940100.0</v>
      </c>
      <c r="E23287" s="17">
        <v>9940100.0</v>
      </c>
      <c r="F23287" s="17">
        <v>9940100.0</v>
      </c>
      <c r="G23287" s="17">
        <v>9940100.0</v>
      </c>
      <c r="H23287" s="17">
        <v>9940100.0</v>
      </c>
    </row>
    <row r="23288">
      <c r="A23288" s="7" t="s">
        <v>44667</v>
      </c>
      <c r="B23288" s="17" t="s">
        <v>44668</v>
      </c>
      <c r="C23288" s="17">
        <v>1.0</v>
      </c>
      <c r="D23288" s="17">
        <v>9940100.0</v>
      </c>
      <c r="E23288" s="17">
        <v>9940100.0</v>
      </c>
      <c r="F23288" s="17">
        <v>9940100.0</v>
      </c>
      <c r="G23288" s="17">
        <v>9940100.0</v>
      </c>
      <c r="H23288" s="17">
        <v>9940100.0</v>
      </c>
    </row>
    <row r="23289">
      <c r="A23289" s="7" t="s">
        <v>44669</v>
      </c>
      <c r="B23289" s="17" t="s">
        <v>44670</v>
      </c>
      <c r="C23289" s="17">
        <v>1.0</v>
      </c>
      <c r="D23289" s="17">
        <v>2775113.0</v>
      </c>
      <c r="E23289" s="17">
        <v>2775113.0</v>
      </c>
      <c r="F23289" s="17">
        <v>2775113.0</v>
      </c>
      <c r="G23289" s="17">
        <v>2775113.0</v>
      </c>
      <c r="H23289" s="17">
        <v>2775113.0</v>
      </c>
    </row>
    <row r="23290">
      <c r="A23290" s="7" t="s">
        <v>44669</v>
      </c>
      <c r="B23290" s="17" t="s">
        <v>44670</v>
      </c>
      <c r="C23290" s="17">
        <v>1.0</v>
      </c>
      <c r="D23290" s="17">
        <v>2775113.0</v>
      </c>
      <c r="E23290" s="17">
        <v>2775113.0</v>
      </c>
      <c r="F23290" s="17">
        <v>2775113.0</v>
      </c>
      <c r="G23290" s="17">
        <v>2775113.0</v>
      </c>
      <c r="H23290" s="17">
        <v>2775113.0</v>
      </c>
    </row>
    <row r="23291">
      <c r="A23291" s="7" t="s">
        <v>44671</v>
      </c>
      <c r="B23291" s="17" t="s">
        <v>44672</v>
      </c>
      <c r="C23291" s="17">
        <v>1.0</v>
      </c>
      <c r="D23291" s="17">
        <v>1.1798655E7</v>
      </c>
      <c r="E23291" s="17">
        <v>1.1798655E7</v>
      </c>
      <c r="F23291" s="17">
        <v>1.1798655E7</v>
      </c>
      <c r="G23291" s="17">
        <v>1.1798655E7</v>
      </c>
      <c r="H23291" s="17">
        <v>1.1798655E7</v>
      </c>
    </row>
    <row r="23292">
      <c r="A23292" s="7" t="s">
        <v>44671</v>
      </c>
      <c r="B23292" s="17" t="s">
        <v>44672</v>
      </c>
      <c r="C23292" s="17">
        <v>1.0</v>
      </c>
      <c r="D23292" s="17">
        <v>1.1798655E7</v>
      </c>
      <c r="E23292" s="17">
        <v>1.1798655E7</v>
      </c>
      <c r="F23292" s="17">
        <v>1.1798655E7</v>
      </c>
      <c r="G23292" s="17">
        <v>1.1798655E7</v>
      </c>
      <c r="H23292" s="17">
        <v>1.1798655E7</v>
      </c>
    </row>
    <row r="23293">
      <c r="A23293" s="7" t="s">
        <v>44673</v>
      </c>
      <c r="B23293" s="17" t="s">
        <v>44674</v>
      </c>
      <c r="C23293" s="17">
        <v>1.0</v>
      </c>
      <c r="D23293" s="17">
        <v>9911998.0</v>
      </c>
      <c r="E23293" s="17">
        <v>9911998.0</v>
      </c>
      <c r="F23293" s="17">
        <v>9911998.0</v>
      </c>
      <c r="G23293" s="17">
        <v>9911998.0</v>
      </c>
      <c r="H23293" s="17">
        <v>9911998.0</v>
      </c>
    </row>
    <row r="23294">
      <c r="A23294" s="7" t="s">
        <v>44673</v>
      </c>
      <c r="B23294" s="17" t="s">
        <v>44674</v>
      </c>
      <c r="C23294" s="17">
        <v>1.0</v>
      </c>
      <c r="D23294" s="17">
        <v>9911998.0</v>
      </c>
      <c r="E23294" s="17">
        <v>9911998.0</v>
      </c>
      <c r="F23294" s="17">
        <v>9911998.0</v>
      </c>
      <c r="G23294" s="17">
        <v>9911998.0</v>
      </c>
      <c r="H23294" s="17">
        <v>9911998.0</v>
      </c>
    </row>
    <row r="23295">
      <c r="A23295" s="7" t="s">
        <v>44675</v>
      </c>
      <c r="B23295" s="17" t="s">
        <v>44676</v>
      </c>
      <c r="C23295" s="17">
        <v>1.0</v>
      </c>
      <c r="D23295" s="17">
        <v>1.9799877E7</v>
      </c>
      <c r="E23295" s="17">
        <v>1.9799877E7</v>
      </c>
      <c r="F23295" s="17">
        <v>1.9799877E7</v>
      </c>
      <c r="G23295" s="17">
        <v>1.9799877E7</v>
      </c>
      <c r="H23295" s="17">
        <v>1.9799877E7</v>
      </c>
    </row>
    <row r="23296">
      <c r="A23296" s="7" t="s">
        <v>44675</v>
      </c>
      <c r="B23296" s="17" t="s">
        <v>44676</v>
      </c>
      <c r="C23296" s="17">
        <v>1.0</v>
      </c>
      <c r="D23296" s="17">
        <v>1.9799877E7</v>
      </c>
      <c r="E23296" s="17">
        <v>1.9799877E7</v>
      </c>
      <c r="F23296" s="17">
        <v>1.9799877E7</v>
      </c>
      <c r="G23296" s="17">
        <v>1.9799877E7</v>
      </c>
      <c r="H23296" s="17">
        <v>1.9799877E7</v>
      </c>
    </row>
    <row r="23297">
      <c r="A23297" s="7" t="s">
        <v>44677</v>
      </c>
      <c r="B23297" s="17" t="s">
        <v>44678</v>
      </c>
      <c r="C23297" s="17">
        <v>1.0</v>
      </c>
      <c r="D23297" s="17">
        <v>1.9446396E7</v>
      </c>
      <c r="E23297" s="17">
        <v>1.9446396E7</v>
      </c>
      <c r="F23297" s="17">
        <v>1.9446396E7</v>
      </c>
      <c r="G23297" s="17">
        <v>1.9446396E7</v>
      </c>
      <c r="H23297" s="17">
        <v>1.9446396E7</v>
      </c>
    </row>
    <row r="23298">
      <c r="A23298" s="7" t="s">
        <v>44677</v>
      </c>
      <c r="B23298" s="17" t="s">
        <v>44678</v>
      </c>
      <c r="C23298" s="17">
        <v>1.0</v>
      </c>
      <c r="D23298" s="17">
        <v>1.9446396E7</v>
      </c>
      <c r="E23298" s="17">
        <v>1.9446396E7</v>
      </c>
      <c r="F23298" s="17">
        <v>1.9446396E7</v>
      </c>
      <c r="G23298" s="17">
        <v>1.9446396E7</v>
      </c>
      <c r="H23298" s="17">
        <v>1.9446396E7</v>
      </c>
    </row>
    <row r="23299">
      <c r="A23299" s="7" t="s">
        <v>44679</v>
      </c>
      <c r="B23299" s="17" t="s">
        <v>44680</v>
      </c>
      <c r="C23299" s="17">
        <v>3.0</v>
      </c>
      <c r="D23299" s="17">
        <v>7663503.333</v>
      </c>
      <c r="E23299" s="17">
        <v>6139197.0</v>
      </c>
      <c r="F23299" s="17">
        <v>6320313.0</v>
      </c>
      <c r="G23299" s="17">
        <v>1.0531E7</v>
      </c>
      <c r="H23299" s="17">
        <v>1.0531E7</v>
      </c>
    </row>
    <row r="23300">
      <c r="A23300" s="7" t="s">
        <v>44679</v>
      </c>
      <c r="B23300" s="17" t="s">
        <v>44680</v>
      </c>
      <c r="C23300" s="17">
        <v>3.0</v>
      </c>
      <c r="D23300" s="17">
        <v>7663503.333</v>
      </c>
      <c r="E23300" s="17">
        <v>6139197.0</v>
      </c>
      <c r="F23300" s="17">
        <v>6320313.0</v>
      </c>
      <c r="G23300" s="17">
        <v>1.0531E7</v>
      </c>
      <c r="H23300" s="17">
        <v>1.0531E7</v>
      </c>
    </row>
    <row r="23301">
      <c r="A23301" s="7" t="s">
        <v>44681</v>
      </c>
      <c r="B23301" s="17" t="s">
        <v>44682</v>
      </c>
      <c r="C23301" s="17">
        <v>1.0</v>
      </c>
      <c r="D23301" s="17">
        <v>4071521.0</v>
      </c>
      <c r="E23301" s="17">
        <v>4071521.0</v>
      </c>
      <c r="F23301" s="17">
        <v>4071521.0</v>
      </c>
      <c r="G23301" s="17">
        <v>4071521.0</v>
      </c>
      <c r="H23301" s="17">
        <v>4071521.0</v>
      </c>
    </row>
    <row r="23302">
      <c r="A23302" s="7" t="s">
        <v>44681</v>
      </c>
      <c r="B23302" s="17" t="s">
        <v>44682</v>
      </c>
      <c r="C23302" s="17">
        <v>1.0</v>
      </c>
      <c r="D23302" s="17">
        <v>4071521.0</v>
      </c>
      <c r="E23302" s="17">
        <v>4071521.0</v>
      </c>
      <c r="F23302" s="17">
        <v>4071521.0</v>
      </c>
      <c r="G23302" s="17">
        <v>4071521.0</v>
      </c>
      <c r="H23302" s="17">
        <v>4071521.0</v>
      </c>
    </row>
    <row r="23303">
      <c r="A23303" s="7" t="s">
        <v>44683</v>
      </c>
      <c r="B23303" s="17" t="s">
        <v>44684</v>
      </c>
      <c r="C23303" s="17">
        <v>2.0</v>
      </c>
      <c r="D23303" s="17">
        <v>4.9211229E7</v>
      </c>
      <c r="E23303" s="17">
        <v>1.1705174E7</v>
      </c>
      <c r="F23303" s="17">
        <v>1.1705174E7</v>
      </c>
      <c r="G23303" s="17">
        <v>8.6717284E7</v>
      </c>
      <c r="H23303" s="17">
        <v>8.6717284E7</v>
      </c>
    </row>
    <row r="23304">
      <c r="A23304" s="7" t="s">
        <v>44683</v>
      </c>
      <c r="B23304" s="17" t="s">
        <v>44684</v>
      </c>
      <c r="C23304" s="17">
        <v>2.0</v>
      </c>
      <c r="D23304" s="17">
        <v>4.9211229E7</v>
      </c>
      <c r="E23304" s="17">
        <v>1.1705174E7</v>
      </c>
      <c r="F23304" s="17">
        <v>1.1705174E7</v>
      </c>
      <c r="G23304" s="17">
        <v>8.6717284E7</v>
      </c>
      <c r="H23304" s="17">
        <v>8.6717284E7</v>
      </c>
    </row>
    <row r="23305">
      <c r="A23305" s="7" t="s">
        <v>44685</v>
      </c>
      <c r="B23305" s="17" t="s">
        <v>44686</v>
      </c>
      <c r="C23305" s="17">
        <v>4.0</v>
      </c>
      <c r="D23305" s="17">
        <v>3.70208375E7</v>
      </c>
      <c r="E23305" s="17">
        <v>5593215.0</v>
      </c>
      <c r="F23305" s="17">
        <v>1.14772E7</v>
      </c>
      <c r="G23305" s="17">
        <v>2.4220544E7</v>
      </c>
      <c r="H23305" s="17">
        <v>1.06792391E8</v>
      </c>
    </row>
    <row r="23306">
      <c r="A23306" s="7" t="s">
        <v>44685</v>
      </c>
      <c r="B23306" s="17" t="s">
        <v>44686</v>
      </c>
      <c r="C23306" s="17">
        <v>4.0</v>
      </c>
      <c r="D23306" s="17">
        <v>3.70208375E7</v>
      </c>
      <c r="E23306" s="17">
        <v>5593215.0</v>
      </c>
      <c r="F23306" s="17">
        <v>1.14772E7</v>
      </c>
      <c r="G23306" s="17">
        <v>2.4220544E7</v>
      </c>
      <c r="H23306" s="17">
        <v>1.06792391E8</v>
      </c>
    </row>
    <row r="23307">
      <c r="A23307" s="7" t="s">
        <v>44687</v>
      </c>
      <c r="B23307" s="17" t="s">
        <v>44688</v>
      </c>
      <c r="C23307" s="17">
        <v>2.0</v>
      </c>
      <c r="D23307" s="17">
        <v>3.14582185E7</v>
      </c>
      <c r="E23307" s="17">
        <v>1.1169259E7</v>
      </c>
      <c r="F23307" s="17">
        <v>1.1169259E7</v>
      </c>
      <c r="G23307" s="17">
        <v>5.1747178E7</v>
      </c>
      <c r="H23307" s="17">
        <v>5.1747178E7</v>
      </c>
    </row>
    <row r="23308">
      <c r="A23308" s="7" t="s">
        <v>44687</v>
      </c>
      <c r="B23308" s="17" t="s">
        <v>44688</v>
      </c>
      <c r="C23308" s="17">
        <v>2.0</v>
      </c>
      <c r="D23308" s="17">
        <v>3.14582185E7</v>
      </c>
      <c r="E23308" s="17">
        <v>1.1169259E7</v>
      </c>
      <c r="F23308" s="17">
        <v>1.1169259E7</v>
      </c>
      <c r="G23308" s="17">
        <v>5.1747178E7</v>
      </c>
      <c r="H23308" s="17">
        <v>5.1747178E7</v>
      </c>
    </row>
    <row r="23309">
      <c r="A23309" s="7" t="s">
        <v>44689</v>
      </c>
      <c r="B23309" s="17" t="s">
        <v>44690</v>
      </c>
      <c r="C23309" s="17">
        <v>12.0</v>
      </c>
      <c r="D23309" s="17">
        <v>1.140869892E7</v>
      </c>
      <c r="E23309" s="17">
        <v>5938894.0</v>
      </c>
      <c r="F23309" s="17">
        <v>1.0912706E7</v>
      </c>
      <c r="G23309" s="17">
        <v>1.3878779E7</v>
      </c>
      <c r="H23309" s="17">
        <v>1.9610657E7</v>
      </c>
    </row>
    <row r="23310">
      <c r="A23310" s="7" t="s">
        <v>44689</v>
      </c>
      <c r="B23310" s="17" t="s">
        <v>44690</v>
      </c>
      <c r="C23310" s="17">
        <v>12.0</v>
      </c>
      <c r="D23310" s="17">
        <v>1.140869892E7</v>
      </c>
      <c r="E23310" s="17">
        <v>5938894.0</v>
      </c>
      <c r="F23310" s="17">
        <v>1.0912706E7</v>
      </c>
      <c r="G23310" s="17">
        <v>1.3878779E7</v>
      </c>
      <c r="H23310" s="17">
        <v>1.9610657E7</v>
      </c>
    </row>
    <row r="23311">
      <c r="A23311" s="7" t="s">
        <v>44691</v>
      </c>
      <c r="B23311" s="17" t="s">
        <v>44692</v>
      </c>
      <c r="C23311" s="17">
        <v>13.0</v>
      </c>
      <c r="D23311" s="17">
        <v>4667632.308</v>
      </c>
      <c r="E23311" s="17">
        <v>2047514.0</v>
      </c>
      <c r="F23311" s="17">
        <v>3293850.0</v>
      </c>
      <c r="G23311" s="17">
        <v>7391451.0</v>
      </c>
      <c r="H23311" s="17">
        <v>8947051.0</v>
      </c>
    </row>
    <row r="23312">
      <c r="A23312" s="7" t="s">
        <v>44691</v>
      </c>
      <c r="B23312" s="17" t="s">
        <v>44692</v>
      </c>
      <c r="C23312" s="17">
        <v>13.0</v>
      </c>
      <c r="D23312" s="17">
        <v>4667632.308</v>
      </c>
      <c r="E23312" s="17">
        <v>2047514.0</v>
      </c>
      <c r="F23312" s="17">
        <v>3293850.0</v>
      </c>
      <c r="G23312" s="17">
        <v>7391451.0</v>
      </c>
      <c r="H23312" s="17">
        <v>8947051.0</v>
      </c>
    </row>
    <row r="23313">
      <c r="A23313" s="7" t="s">
        <v>44693</v>
      </c>
      <c r="B23313" s="17" t="s">
        <v>44694</v>
      </c>
      <c r="C23313" s="17">
        <v>607.0</v>
      </c>
      <c r="D23313" s="17">
        <v>4590348.6</v>
      </c>
      <c r="E23313" s="17">
        <v>2184346.0</v>
      </c>
      <c r="F23313" s="17">
        <v>3274284.0</v>
      </c>
      <c r="G23313" s="17">
        <v>5235134.0</v>
      </c>
      <c r="H23313" s="17">
        <v>8279744.0</v>
      </c>
    </row>
    <row r="23314">
      <c r="A23314" s="7" t="s">
        <v>44693</v>
      </c>
      <c r="B23314" s="17" t="s">
        <v>44694</v>
      </c>
      <c r="C23314" s="17">
        <v>607.0</v>
      </c>
      <c r="D23314" s="17">
        <v>4590348.6</v>
      </c>
      <c r="E23314" s="17">
        <v>2184346.0</v>
      </c>
      <c r="F23314" s="17">
        <v>3274284.0</v>
      </c>
      <c r="G23314" s="17">
        <v>5235134.0</v>
      </c>
      <c r="H23314" s="17">
        <v>8279744.0</v>
      </c>
    </row>
    <row r="23315">
      <c r="A23315" s="7" t="s">
        <v>44695</v>
      </c>
      <c r="B23315" s="17" t="s">
        <v>44696</v>
      </c>
      <c r="C23315" s="17">
        <v>84.0</v>
      </c>
      <c r="D23315" s="17">
        <v>3937839.238</v>
      </c>
      <c r="E23315" s="17">
        <v>1854409.0</v>
      </c>
      <c r="F23315" s="17">
        <v>2653000.0</v>
      </c>
      <c r="G23315" s="17">
        <v>3643000.0</v>
      </c>
      <c r="H23315" s="17">
        <v>6443100.0</v>
      </c>
    </row>
    <row r="23316">
      <c r="A23316" s="7" t="s">
        <v>44695</v>
      </c>
      <c r="B23316" s="17" t="s">
        <v>44696</v>
      </c>
      <c r="C23316" s="17">
        <v>84.0</v>
      </c>
      <c r="D23316" s="17">
        <v>3937839.238</v>
      </c>
      <c r="E23316" s="17">
        <v>1854409.0</v>
      </c>
      <c r="F23316" s="17">
        <v>2653000.0</v>
      </c>
      <c r="G23316" s="17">
        <v>3643000.0</v>
      </c>
      <c r="H23316" s="17">
        <v>6443100.0</v>
      </c>
    </row>
    <row r="23317">
      <c r="A23317" s="7" t="s">
        <v>44697</v>
      </c>
      <c r="B23317" s="17" t="s">
        <v>44698</v>
      </c>
      <c r="C23317" s="17">
        <v>39.0</v>
      </c>
      <c r="D23317" s="17">
        <v>4782774.231</v>
      </c>
      <c r="E23317" s="17">
        <v>2309672.0</v>
      </c>
      <c r="F23317" s="17">
        <v>3677497.0</v>
      </c>
      <c r="G23317" s="17">
        <v>5052876.0</v>
      </c>
      <c r="H23317" s="17">
        <v>8976879.0</v>
      </c>
    </row>
    <row r="23318">
      <c r="A23318" s="7" t="s">
        <v>44697</v>
      </c>
      <c r="B23318" s="17" t="s">
        <v>44698</v>
      </c>
      <c r="C23318" s="17">
        <v>39.0</v>
      </c>
      <c r="D23318" s="17">
        <v>4782774.231</v>
      </c>
      <c r="E23318" s="17">
        <v>2309672.0</v>
      </c>
      <c r="F23318" s="17">
        <v>3677497.0</v>
      </c>
      <c r="G23318" s="17">
        <v>5052876.0</v>
      </c>
      <c r="H23318" s="17">
        <v>8976879.0</v>
      </c>
    </row>
    <row r="23319">
      <c r="A23319" s="7" t="s">
        <v>44699</v>
      </c>
      <c r="B23319" s="17" t="s">
        <v>44700</v>
      </c>
      <c r="C23319" s="17">
        <v>10.0</v>
      </c>
      <c r="D23319" s="17">
        <v>3436422.2</v>
      </c>
      <c r="E23319" s="17">
        <v>2363434.0</v>
      </c>
      <c r="F23319" s="17">
        <v>2585246.0</v>
      </c>
      <c r="G23319" s="17">
        <v>4816363.0</v>
      </c>
      <c r="H23319" s="17">
        <v>6421474.0</v>
      </c>
    </row>
    <row r="23320">
      <c r="A23320" s="7" t="s">
        <v>44699</v>
      </c>
      <c r="B23320" s="17" t="s">
        <v>44700</v>
      </c>
      <c r="C23320" s="17">
        <v>10.0</v>
      </c>
      <c r="D23320" s="17">
        <v>3436422.2</v>
      </c>
      <c r="E23320" s="17">
        <v>2363434.0</v>
      </c>
      <c r="F23320" s="17">
        <v>2585246.0</v>
      </c>
      <c r="G23320" s="17">
        <v>4816363.0</v>
      </c>
      <c r="H23320" s="17">
        <v>6421474.0</v>
      </c>
    </row>
    <row r="23321">
      <c r="A23321" s="7" t="s">
        <v>44701</v>
      </c>
      <c r="B23321" s="17" t="s">
        <v>44702</v>
      </c>
      <c r="C23321" s="17">
        <v>123.0</v>
      </c>
      <c r="D23321" s="17">
        <v>4637378.195</v>
      </c>
      <c r="E23321" s="17">
        <v>3001205.0</v>
      </c>
      <c r="F23321" s="17">
        <v>3505856.0</v>
      </c>
      <c r="G23321" s="17">
        <v>4643578.0</v>
      </c>
      <c r="H23321" s="17">
        <v>5750431.0</v>
      </c>
    </row>
    <row r="23322">
      <c r="A23322" s="7" t="s">
        <v>44701</v>
      </c>
      <c r="B23322" s="17" t="s">
        <v>44702</v>
      </c>
      <c r="C23322" s="17">
        <v>123.0</v>
      </c>
      <c r="D23322" s="17">
        <v>4637378.195</v>
      </c>
      <c r="E23322" s="17">
        <v>3001205.0</v>
      </c>
      <c r="F23322" s="17">
        <v>3505856.0</v>
      </c>
      <c r="G23322" s="17">
        <v>4643578.0</v>
      </c>
      <c r="H23322" s="17">
        <v>5750431.0</v>
      </c>
    </row>
    <row r="23323">
      <c r="A23323" s="7" t="s">
        <v>44703</v>
      </c>
      <c r="B23323" s="17" t="s">
        <v>44704</v>
      </c>
      <c r="C23323" s="17">
        <v>25.0</v>
      </c>
      <c r="D23323" s="17">
        <v>1.587345544E7</v>
      </c>
      <c r="E23323" s="17">
        <v>2315800.0</v>
      </c>
      <c r="F23323" s="17">
        <v>2986171.0</v>
      </c>
      <c r="G23323" s="17">
        <v>4873747.0</v>
      </c>
      <c r="H23323" s="17">
        <v>8389102.0</v>
      </c>
    </row>
    <row r="23324">
      <c r="A23324" s="7" t="s">
        <v>44703</v>
      </c>
      <c r="B23324" s="17" t="s">
        <v>44704</v>
      </c>
      <c r="C23324" s="17">
        <v>25.0</v>
      </c>
      <c r="D23324" s="17">
        <v>1.587345544E7</v>
      </c>
      <c r="E23324" s="17">
        <v>2315800.0</v>
      </c>
      <c r="F23324" s="17">
        <v>2986171.0</v>
      </c>
      <c r="G23324" s="17">
        <v>4873747.0</v>
      </c>
      <c r="H23324" s="17">
        <v>8389102.0</v>
      </c>
    </row>
    <row r="23325">
      <c r="A23325" s="7" t="s">
        <v>44705</v>
      </c>
      <c r="B23325" s="17" t="s">
        <v>44706</v>
      </c>
      <c r="C23325" s="17">
        <v>513.0</v>
      </c>
      <c r="D23325" s="17">
        <v>4480394.179</v>
      </c>
      <c r="E23325" s="17">
        <v>2259300.0</v>
      </c>
      <c r="F23325" s="17">
        <v>3413928.0</v>
      </c>
      <c r="G23325" s="17">
        <v>5587890.0</v>
      </c>
      <c r="H23325" s="17">
        <v>8364487.0</v>
      </c>
    </row>
    <row r="23326">
      <c r="A23326" s="7" t="s">
        <v>44705</v>
      </c>
      <c r="B23326" s="17" t="s">
        <v>44706</v>
      </c>
      <c r="C23326" s="17">
        <v>513.0</v>
      </c>
      <c r="D23326" s="17">
        <v>4480394.179</v>
      </c>
      <c r="E23326" s="17">
        <v>2259300.0</v>
      </c>
      <c r="F23326" s="17">
        <v>3413928.0</v>
      </c>
      <c r="G23326" s="17">
        <v>5587890.0</v>
      </c>
      <c r="H23326" s="17">
        <v>8364487.0</v>
      </c>
    </row>
    <row r="23327">
      <c r="A23327" s="7" t="s">
        <v>44707</v>
      </c>
      <c r="B23327" s="17" t="s">
        <v>44708</v>
      </c>
      <c r="C23327" s="17">
        <v>338.0</v>
      </c>
      <c r="D23327" s="17">
        <v>4995933.109</v>
      </c>
      <c r="E23327" s="17">
        <v>2286126.0</v>
      </c>
      <c r="F23327" s="17">
        <v>3713435.0</v>
      </c>
      <c r="G23327" s="17">
        <v>5856425.0</v>
      </c>
      <c r="H23327" s="17">
        <v>8262350.0</v>
      </c>
    </row>
    <row r="23328">
      <c r="A23328" s="7" t="s">
        <v>44707</v>
      </c>
      <c r="B23328" s="17" t="s">
        <v>44708</v>
      </c>
      <c r="C23328" s="17">
        <v>338.0</v>
      </c>
      <c r="D23328" s="17">
        <v>4995933.109</v>
      </c>
      <c r="E23328" s="17">
        <v>2286126.0</v>
      </c>
      <c r="F23328" s="17">
        <v>3713435.0</v>
      </c>
      <c r="G23328" s="17">
        <v>5856425.0</v>
      </c>
      <c r="H23328" s="17">
        <v>8262350.0</v>
      </c>
    </row>
    <row r="23329">
      <c r="A23329" s="7" t="s">
        <v>44709</v>
      </c>
      <c r="B23329" s="17" t="s">
        <v>44710</v>
      </c>
      <c r="C23329" s="17">
        <v>1.0</v>
      </c>
      <c r="D23329" s="17">
        <v>2574296.0</v>
      </c>
      <c r="E23329" s="17">
        <v>2574296.0</v>
      </c>
      <c r="F23329" s="17">
        <v>2574296.0</v>
      </c>
      <c r="G23329" s="17">
        <v>2574296.0</v>
      </c>
      <c r="H23329" s="17">
        <v>2574296.0</v>
      </c>
    </row>
    <row r="23330">
      <c r="A23330" s="7" t="s">
        <v>44709</v>
      </c>
      <c r="B23330" s="17" t="s">
        <v>44710</v>
      </c>
      <c r="C23330" s="17">
        <v>1.0</v>
      </c>
      <c r="D23330" s="17">
        <v>2574296.0</v>
      </c>
      <c r="E23330" s="17">
        <v>2574296.0</v>
      </c>
      <c r="F23330" s="17">
        <v>2574296.0</v>
      </c>
      <c r="G23330" s="17">
        <v>2574296.0</v>
      </c>
      <c r="H23330" s="17">
        <v>2574296.0</v>
      </c>
    </row>
    <row r="23331">
      <c r="A23331" s="7" t="s">
        <v>44711</v>
      </c>
      <c r="B23331" s="17" t="s">
        <v>44712</v>
      </c>
      <c r="C23331" s="17">
        <v>2.0</v>
      </c>
      <c r="D23331" s="17">
        <v>4018044.0</v>
      </c>
      <c r="E23331" s="17">
        <v>2923188.0</v>
      </c>
      <c r="F23331" s="17">
        <v>2923188.0</v>
      </c>
      <c r="G23331" s="17">
        <v>5112900.0</v>
      </c>
      <c r="H23331" s="17">
        <v>5112900.0</v>
      </c>
    </row>
    <row r="23332">
      <c r="A23332" s="7" t="s">
        <v>44711</v>
      </c>
      <c r="B23332" s="17" t="s">
        <v>44712</v>
      </c>
      <c r="C23332" s="17">
        <v>2.0</v>
      </c>
      <c r="D23332" s="17">
        <v>4018044.0</v>
      </c>
      <c r="E23332" s="17">
        <v>2923188.0</v>
      </c>
      <c r="F23332" s="17">
        <v>2923188.0</v>
      </c>
      <c r="G23332" s="17">
        <v>5112900.0</v>
      </c>
      <c r="H23332" s="17">
        <v>5112900.0</v>
      </c>
    </row>
    <row r="23333">
      <c r="A23333" s="7" t="s">
        <v>44713</v>
      </c>
      <c r="B23333" s="17" t="s">
        <v>44714</v>
      </c>
      <c r="C23333" s="17">
        <v>5.0</v>
      </c>
      <c r="D23333" s="17">
        <v>6115942.6</v>
      </c>
      <c r="E23333" s="17">
        <v>2433542.0</v>
      </c>
      <c r="F23333" s="17">
        <v>4466363.0</v>
      </c>
      <c r="G23333" s="17">
        <v>9968168.0</v>
      </c>
      <c r="H23333" s="17">
        <v>1.2107641E7</v>
      </c>
    </row>
    <row r="23334">
      <c r="A23334" s="7" t="s">
        <v>44713</v>
      </c>
      <c r="B23334" s="17" t="s">
        <v>44714</v>
      </c>
      <c r="C23334" s="17">
        <v>5.0</v>
      </c>
      <c r="D23334" s="17">
        <v>6115942.6</v>
      </c>
      <c r="E23334" s="17">
        <v>2433542.0</v>
      </c>
      <c r="F23334" s="17">
        <v>4466363.0</v>
      </c>
      <c r="G23334" s="17">
        <v>9968168.0</v>
      </c>
      <c r="H23334" s="17">
        <v>1.2107641E7</v>
      </c>
    </row>
    <row r="23335">
      <c r="A23335" s="7" t="s">
        <v>44715</v>
      </c>
      <c r="B23335" s="17" t="s">
        <v>44716</v>
      </c>
      <c r="C23335" s="17">
        <v>18.0</v>
      </c>
      <c r="D23335" s="17">
        <v>6440159.333</v>
      </c>
      <c r="E23335" s="17">
        <v>2383737.0</v>
      </c>
      <c r="F23335" s="17">
        <v>3643951.0</v>
      </c>
      <c r="G23335" s="17">
        <v>6885565.0</v>
      </c>
      <c r="H23335" s="17">
        <v>1.5509197E7</v>
      </c>
    </row>
    <row r="23336">
      <c r="A23336" s="7" t="s">
        <v>44715</v>
      </c>
      <c r="B23336" s="17" t="s">
        <v>44716</v>
      </c>
      <c r="C23336" s="17">
        <v>18.0</v>
      </c>
      <c r="D23336" s="17">
        <v>6440159.333</v>
      </c>
      <c r="E23336" s="17">
        <v>2383737.0</v>
      </c>
      <c r="F23336" s="17">
        <v>3643951.0</v>
      </c>
      <c r="G23336" s="17">
        <v>6885565.0</v>
      </c>
      <c r="H23336" s="17">
        <v>1.5509197E7</v>
      </c>
    </row>
    <row r="23337">
      <c r="A23337" s="7" t="s">
        <v>44717</v>
      </c>
      <c r="B23337" s="17" t="s">
        <v>44718</v>
      </c>
      <c r="C23337" s="17">
        <v>1.0</v>
      </c>
      <c r="D23337" s="17">
        <v>2772726.0</v>
      </c>
      <c r="E23337" s="17">
        <v>2772726.0</v>
      </c>
      <c r="F23337" s="17">
        <v>2772726.0</v>
      </c>
      <c r="G23337" s="17">
        <v>2772726.0</v>
      </c>
      <c r="H23337" s="17">
        <v>2772726.0</v>
      </c>
    </row>
    <row r="23338">
      <c r="A23338" s="7" t="s">
        <v>44717</v>
      </c>
      <c r="B23338" s="17" t="s">
        <v>44718</v>
      </c>
      <c r="C23338" s="17">
        <v>1.0</v>
      </c>
      <c r="D23338" s="17">
        <v>2772726.0</v>
      </c>
      <c r="E23338" s="17">
        <v>2772726.0</v>
      </c>
      <c r="F23338" s="17">
        <v>2772726.0</v>
      </c>
      <c r="G23338" s="17">
        <v>2772726.0</v>
      </c>
      <c r="H23338" s="17">
        <v>2772726.0</v>
      </c>
    </row>
    <row r="23339">
      <c r="A23339" s="7" t="s">
        <v>44719</v>
      </c>
      <c r="B23339" s="17" t="s">
        <v>44720</v>
      </c>
      <c r="C23339" s="17">
        <v>3.0</v>
      </c>
      <c r="D23339" s="17">
        <v>3418108.0</v>
      </c>
      <c r="E23339" s="17">
        <v>3084771.0</v>
      </c>
      <c r="F23339" s="17">
        <v>3318694.0</v>
      </c>
      <c r="G23339" s="17">
        <v>3850859.0</v>
      </c>
      <c r="H23339" s="17">
        <v>3850859.0</v>
      </c>
    </row>
    <row r="23340">
      <c r="A23340" s="7" t="s">
        <v>44719</v>
      </c>
      <c r="B23340" s="17" t="s">
        <v>44720</v>
      </c>
      <c r="C23340" s="17">
        <v>3.0</v>
      </c>
      <c r="D23340" s="17">
        <v>3418108.0</v>
      </c>
      <c r="E23340" s="17">
        <v>3084771.0</v>
      </c>
      <c r="F23340" s="17">
        <v>3318694.0</v>
      </c>
      <c r="G23340" s="17">
        <v>3850859.0</v>
      </c>
      <c r="H23340" s="17">
        <v>3850859.0</v>
      </c>
    </row>
    <row r="23341">
      <c r="A23341" s="7" t="s">
        <v>44721</v>
      </c>
      <c r="B23341" s="17" t="s">
        <v>44722</v>
      </c>
      <c r="C23341" s="17">
        <v>1.0</v>
      </c>
      <c r="D23341" s="17">
        <v>1339671.0</v>
      </c>
      <c r="E23341" s="17">
        <v>1339671.0</v>
      </c>
      <c r="F23341" s="17">
        <v>1339671.0</v>
      </c>
      <c r="G23341" s="17">
        <v>1339671.0</v>
      </c>
      <c r="H23341" s="17">
        <v>1339671.0</v>
      </c>
    </row>
    <row r="23342">
      <c r="A23342" s="7" t="s">
        <v>44721</v>
      </c>
      <c r="B23342" s="17" t="s">
        <v>44722</v>
      </c>
      <c r="C23342" s="17">
        <v>1.0</v>
      </c>
      <c r="D23342" s="17">
        <v>1339671.0</v>
      </c>
      <c r="E23342" s="17">
        <v>1339671.0</v>
      </c>
      <c r="F23342" s="17">
        <v>1339671.0</v>
      </c>
      <c r="G23342" s="17">
        <v>1339671.0</v>
      </c>
      <c r="H23342" s="17">
        <v>1339671.0</v>
      </c>
    </row>
    <row r="23343">
      <c r="A23343" s="7" t="s">
        <v>44723</v>
      </c>
      <c r="B23343" s="17" t="s">
        <v>44724</v>
      </c>
      <c r="C23343" s="17">
        <v>1.0</v>
      </c>
      <c r="D23343" s="17">
        <v>2701863.0</v>
      </c>
      <c r="E23343" s="17">
        <v>2701863.0</v>
      </c>
      <c r="F23343" s="17">
        <v>2701863.0</v>
      </c>
      <c r="G23343" s="17">
        <v>2701863.0</v>
      </c>
      <c r="H23343" s="17">
        <v>2701863.0</v>
      </c>
    </row>
    <row r="23344">
      <c r="A23344" s="7" t="s">
        <v>44723</v>
      </c>
      <c r="B23344" s="17" t="s">
        <v>44724</v>
      </c>
      <c r="C23344" s="17">
        <v>1.0</v>
      </c>
      <c r="D23344" s="17">
        <v>2701863.0</v>
      </c>
      <c r="E23344" s="17">
        <v>2701863.0</v>
      </c>
      <c r="F23344" s="17">
        <v>2701863.0</v>
      </c>
      <c r="G23344" s="17">
        <v>2701863.0</v>
      </c>
      <c r="H23344" s="17">
        <v>2701863.0</v>
      </c>
    </row>
    <row r="23345">
      <c r="A23345" s="7" t="s">
        <v>44725</v>
      </c>
      <c r="B23345" s="17" t="s">
        <v>44726</v>
      </c>
      <c r="C23345" s="17">
        <v>14.0</v>
      </c>
      <c r="D23345" s="17">
        <v>2925322.071</v>
      </c>
      <c r="E23345" s="17">
        <v>1775248.0</v>
      </c>
      <c r="F23345" s="17">
        <v>2758870.0</v>
      </c>
      <c r="G23345" s="17">
        <v>3593476.0</v>
      </c>
      <c r="H23345" s="17">
        <v>5285265.0</v>
      </c>
    </row>
    <row r="23346">
      <c r="A23346" s="7" t="s">
        <v>44725</v>
      </c>
      <c r="B23346" s="17" t="s">
        <v>44726</v>
      </c>
      <c r="C23346" s="17">
        <v>14.0</v>
      </c>
      <c r="D23346" s="17">
        <v>2925322.071</v>
      </c>
      <c r="E23346" s="17">
        <v>1775248.0</v>
      </c>
      <c r="F23346" s="17">
        <v>2758870.0</v>
      </c>
      <c r="G23346" s="17">
        <v>3593476.0</v>
      </c>
      <c r="H23346" s="17">
        <v>5285265.0</v>
      </c>
    </row>
    <row r="23347">
      <c r="A23347" s="7" t="s">
        <v>44727</v>
      </c>
      <c r="B23347" s="17" t="s">
        <v>44728</v>
      </c>
      <c r="C23347" s="17">
        <v>10.0</v>
      </c>
      <c r="D23347" s="17">
        <v>4116239.6</v>
      </c>
      <c r="E23347" s="17">
        <v>2458041.0</v>
      </c>
      <c r="F23347" s="17">
        <v>4016488.0</v>
      </c>
      <c r="G23347" s="17">
        <v>6117152.0</v>
      </c>
      <c r="H23347" s="17">
        <v>6632115.0</v>
      </c>
    </row>
    <row r="23348">
      <c r="A23348" s="7" t="s">
        <v>44727</v>
      </c>
      <c r="B23348" s="17" t="s">
        <v>44728</v>
      </c>
      <c r="C23348" s="17">
        <v>10.0</v>
      </c>
      <c r="D23348" s="17">
        <v>4116239.6</v>
      </c>
      <c r="E23348" s="17">
        <v>2458041.0</v>
      </c>
      <c r="F23348" s="17">
        <v>4016488.0</v>
      </c>
      <c r="G23348" s="17">
        <v>6117152.0</v>
      </c>
      <c r="H23348" s="17">
        <v>6632115.0</v>
      </c>
    </row>
    <row r="23349">
      <c r="A23349" s="7" t="s">
        <v>44729</v>
      </c>
      <c r="B23349" s="17" t="s">
        <v>44730</v>
      </c>
      <c r="C23349" s="17">
        <v>1.0</v>
      </c>
      <c r="D23349" s="17">
        <v>7216339.0</v>
      </c>
      <c r="E23349" s="17">
        <v>7216339.0</v>
      </c>
      <c r="F23349" s="17">
        <v>7216339.0</v>
      </c>
      <c r="G23349" s="17">
        <v>7216339.0</v>
      </c>
      <c r="H23349" s="17">
        <v>7216339.0</v>
      </c>
    </row>
    <row r="23350">
      <c r="A23350" s="7" t="s">
        <v>44729</v>
      </c>
      <c r="B23350" s="17" t="s">
        <v>44730</v>
      </c>
      <c r="C23350" s="17">
        <v>1.0</v>
      </c>
      <c r="D23350" s="17">
        <v>7216339.0</v>
      </c>
      <c r="E23350" s="17">
        <v>7216339.0</v>
      </c>
      <c r="F23350" s="17">
        <v>7216339.0</v>
      </c>
      <c r="G23350" s="17">
        <v>7216339.0</v>
      </c>
      <c r="H23350" s="17">
        <v>7216339.0</v>
      </c>
    </row>
    <row r="23351">
      <c r="A23351" s="7" t="s">
        <v>44731</v>
      </c>
      <c r="B23351" s="17" t="s">
        <v>44732</v>
      </c>
      <c r="C23351" s="17">
        <v>1.0</v>
      </c>
      <c r="D23351" s="17">
        <v>1674306.0</v>
      </c>
      <c r="E23351" s="17">
        <v>1674306.0</v>
      </c>
      <c r="F23351" s="17">
        <v>1674306.0</v>
      </c>
      <c r="G23351" s="17">
        <v>1674306.0</v>
      </c>
      <c r="H23351" s="17">
        <v>1674306.0</v>
      </c>
    </row>
    <row r="23352">
      <c r="A23352" s="7" t="s">
        <v>44731</v>
      </c>
      <c r="B23352" s="17" t="s">
        <v>44732</v>
      </c>
      <c r="C23352" s="17">
        <v>1.0</v>
      </c>
      <c r="D23352" s="17">
        <v>1674306.0</v>
      </c>
      <c r="E23352" s="17">
        <v>1674306.0</v>
      </c>
      <c r="F23352" s="17">
        <v>1674306.0</v>
      </c>
      <c r="G23352" s="17">
        <v>1674306.0</v>
      </c>
      <c r="H23352" s="17">
        <v>1674306.0</v>
      </c>
    </row>
    <row r="23353">
      <c r="A23353" s="7" t="s">
        <v>44733</v>
      </c>
      <c r="B23353" s="17" t="s">
        <v>44734</v>
      </c>
      <c r="C23353" s="17">
        <v>2.0</v>
      </c>
      <c r="D23353" s="17">
        <v>1743645.5</v>
      </c>
      <c r="E23353" s="17">
        <v>1300438.0</v>
      </c>
      <c r="F23353" s="17">
        <v>1300438.0</v>
      </c>
      <c r="G23353" s="17">
        <v>2186853.0</v>
      </c>
      <c r="H23353" s="17">
        <v>2186853.0</v>
      </c>
    </row>
    <row r="23354">
      <c r="A23354" s="7" t="s">
        <v>44733</v>
      </c>
      <c r="B23354" s="17" t="s">
        <v>44734</v>
      </c>
      <c r="C23354" s="17">
        <v>2.0</v>
      </c>
      <c r="D23354" s="17">
        <v>1743645.5</v>
      </c>
      <c r="E23354" s="17">
        <v>1300438.0</v>
      </c>
      <c r="F23354" s="17">
        <v>1300438.0</v>
      </c>
      <c r="G23354" s="17">
        <v>2186853.0</v>
      </c>
      <c r="H23354" s="17">
        <v>2186853.0</v>
      </c>
    </row>
    <row r="23355">
      <c r="A23355" s="7" t="s">
        <v>44735</v>
      </c>
      <c r="B23355" s="17" t="s">
        <v>44736</v>
      </c>
      <c r="C23355" s="17">
        <v>1.0</v>
      </c>
      <c r="D23355" s="17">
        <v>7.3002225E7</v>
      </c>
      <c r="E23355" s="17">
        <v>7.3002225E7</v>
      </c>
      <c r="F23355" s="17">
        <v>7.3002225E7</v>
      </c>
      <c r="G23355" s="17">
        <v>7.3002225E7</v>
      </c>
      <c r="H23355" s="17">
        <v>7.3002225E7</v>
      </c>
    </row>
    <row r="23356">
      <c r="A23356" s="7" t="s">
        <v>44735</v>
      </c>
      <c r="B23356" s="17" t="s">
        <v>44736</v>
      </c>
      <c r="C23356" s="17">
        <v>1.0</v>
      </c>
      <c r="D23356" s="17">
        <v>7.3002225E7</v>
      </c>
      <c r="E23356" s="17">
        <v>7.3002225E7</v>
      </c>
      <c r="F23356" s="17">
        <v>7.3002225E7</v>
      </c>
      <c r="G23356" s="17">
        <v>7.3002225E7</v>
      </c>
      <c r="H23356" s="17">
        <v>7.3002225E7</v>
      </c>
    </row>
    <row r="23357">
      <c r="A23357" s="7" t="s">
        <v>44737</v>
      </c>
      <c r="B23357" s="17" t="s">
        <v>44738</v>
      </c>
      <c r="C23357" s="17">
        <v>15.0</v>
      </c>
      <c r="D23357" s="17">
        <v>5041295.2</v>
      </c>
      <c r="E23357" s="17">
        <v>2599523.0</v>
      </c>
      <c r="F23357" s="17">
        <v>3834185.0</v>
      </c>
      <c r="G23357" s="17">
        <v>6819983.0</v>
      </c>
      <c r="H23357" s="17">
        <v>8277812.0</v>
      </c>
    </row>
    <row r="23358">
      <c r="A23358" s="7" t="s">
        <v>44737</v>
      </c>
      <c r="B23358" s="17" t="s">
        <v>44738</v>
      </c>
      <c r="C23358" s="17">
        <v>15.0</v>
      </c>
      <c r="D23358" s="17">
        <v>5041295.2</v>
      </c>
      <c r="E23358" s="17">
        <v>2599523.0</v>
      </c>
      <c r="F23358" s="17">
        <v>3834185.0</v>
      </c>
      <c r="G23358" s="17">
        <v>6819983.0</v>
      </c>
      <c r="H23358" s="17">
        <v>8277812.0</v>
      </c>
    </row>
    <row r="23359">
      <c r="A23359" s="7" t="s">
        <v>44739</v>
      </c>
      <c r="B23359" s="17" t="s">
        <v>44740</v>
      </c>
      <c r="C23359" s="17">
        <v>1.0</v>
      </c>
      <c r="D23359" s="17">
        <v>3634576.0</v>
      </c>
      <c r="E23359" s="17">
        <v>3634576.0</v>
      </c>
      <c r="F23359" s="17">
        <v>3634576.0</v>
      </c>
      <c r="G23359" s="17">
        <v>3634576.0</v>
      </c>
      <c r="H23359" s="17">
        <v>3634576.0</v>
      </c>
    </row>
    <row r="23360">
      <c r="A23360" s="7" t="s">
        <v>44739</v>
      </c>
      <c r="B23360" s="17" t="s">
        <v>44740</v>
      </c>
      <c r="C23360" s="17">
        <v>1.0</v>
      </c>
      <c r="D23360" s="17">
        <v>3634576.0</v>
      </c>
      <c r="E23360" s="17">
        <v>3634576.0</v>
      </c>
      <c r="F23360" s="17">
        <v>3634576.0</v>
      </c>
      <c r="G23360" s="17">
        <v>3634576.0</v>
      </c>
      <c r="H23360" s="17">
        <v>3634576.0</v>
      </c>
    </row>
    <row r="23361">
      <c r="A23361" s="7" t="s">
        <v>44741</v>
      </c>
      <c r="B23361" s="17" t="s">
        <v>44742</v>
      </c>
      <c r="C23361" s="17">
        <v>13.0</v>
      </c>
      <c r="D23361" s="17">
        <v>2954069.231</v>
      </c>
      <c r="E23361" s="17">
        <v>2447998.0</v>
      </c>
      <c r="F23361" s="17">
        <v>2880846.0</v>
      </c>
      <c r="G23361" s="17">
        <v>3575565.0</v>
      </c>
      <c r="H23361" s="17">
        <v>4452734.0</v>
      </c>
    </row>
    <row r="23362">
      <c r="A23362" s="7" t="s">
        <v>44741</v>
      </c>
      <c r="B23362" s="17" t="s">
        <v>44742</v>
      </c>
      <c r="C23362" s="17">
        <v>13.0</v>
      </c>
      <c r="D23362" s="17">
        <v>2954069.231</v>
      </c>
      <c r="E23362" s="17">
        <v>2447998.0</v>
      </c>
      <c r="F23362" s="17">
        <v>2880846.0</v>
      </c>
      <c r="G23362" s="17">
        <v>3575565.0</v>
      </c>
      <c r="H23362" s="17">
        <v>4452734.0</v>
      </c>
    </row>
    <row r="23363">
      <c r="A23363" s="7" t="s">
        <v>44743</v>
      </c>
      <c r="B23363" s="17" t="s">
        <v>44744</v>
      </c>
      <c r="C23363" s="17">
        <v>8.0</v>
      </c>
      <c r="D23363" s="17">
        <v>3120794.75</v>
      </c>
      <c r="E23363" s="17">
        <v>2153985.0</v>
      </c>
      <c r="F23363" s="17">
        <v>2892308.0</v>
      </c>
      <c r="G23363" s="17">
        <v>3437900.0</v>
      </c>
      <c r="H23363" s="17">
        <v>4921835.0</v>
      </c>
    </row>
    <row r="23364">
      <c r="A23364" s="7" t="s">
        <v>44743</v>
      </c>
      <c r="B23364" s="17" t="s">
        <v>44744</v>
      </c>
      <c r="C23364" s="17">
        <v>8.0</v>
      </c>
      <c r="D23364" s="17">
        <v>3120794.75</v>
      </c>
      <c r="E23364" s="17">
        <v>2153985.0</v>
      </c>
      <c r="F23364" s="17">
        <v>2892308.0</v>
      </c>
      <c r="G23364" s="17">
        <v>3437900.0</v>
      </c>
      <c r="H23364" s="17">
        <v>4921835.0</v>
      </c>
    </row>
    <row r="23365">
      <c r="A23365" s="7" t="s">
        <v>44745</v>
      </c>
      <c r="B23365" s="17" t="s">
        <v>44746</v>
      </c>
      <c r="C23365" s="17">
        <v>1.0</v>
      </c>
      <c r="D23365" s="17">
        <v>1.7114542E7</v>
      </c>
      <c r="E23365" s="17">
        <v>1.7114542E7</v>
      </c>
      <c r="F23365" s="17">
        <v>1.7114542E7</v>
      </c>
      <c r="G23365" s="17">
        <v>1.7114542E7</v>
      </c>
      <c r="H23365" s="17">
        <v>1.7114542E7</v>
      </c>
    </row>
    <row r="23366">
      <c r="A23366" s="7" t="s">
        <v>44745</v>
      </c>
      <c r="B23366" s="17" t="s">
        <v>44746</v>
      </c>
      <c r="C23366" s="17">
        <v>1.0</v>
      </c>
      <c r="D23366" s="17">
        <v>1.7114542E7</v>
      </c>
      <c r="E23366" s="17">
        <v>1.7114542E7</v>
      </c>
      <c r="F23366" s="17">
        <v>1.7114542E7</v>
      </c>
      <c r="G23366" s="17">
        <v>1.7114542E7</v>
      </c>
      <c r="H23366" s="17">
        <v>1.7114542E7</v>
      </c>
    </row>
    <row r="23367">
      <c r="A23367" s="7" t="s">
        <v>44747</v>
      </c>
      <c r="B23367" s="17" t="s">
        <v>44748</v>
      </c>
      <c r="C23367" s="17">
        <v>3.0</v>
      </c>
      <c r="D23367" s="17">
        <v>9857347.0</v>
      </c>
      <c r="E23367" s="17">
        <v>2057910.0</v>
      </c>
      <c r="F23367" s="17">
        <v>6860000.0</v>
      </c>
      <c r="G23367" s="17">
        <v>2.0654131E7</v>
      </c>
      <c r="H23367" s="17">
        <v>2.0654131E7</v>
      </c>
    </row>
    <row r="23368">
      <c r="A23368" s="7" t="s">
        <v>44747</v>
      </c>
      <c r="B23368" s="17" t="s">
        <v>44748</v>
      </c>
      <c r="C23368" s="17">
        <v>3.0</v>
      </c>
      <c r="D23368" s="17">
        <v>9857347.0</v>
      </c>
      <c r="E23368" s="17">
        <v>2057910.0</v>
      </c>
      <c r="F23368" s="17">
        <v>6860000.0</v>
      </c>
      <c r="G23368" s="17">
        <v>2.0654131E7</v>
      </c>
      <c r="H23368" s="17">
        <v>2.0654131E7</v>
      </c>
    </row>
    <row r="23369">
      <c r="A23369" s="7" t="s">
        <v>44749</v>
      </c>
      <c r="B23369" s="17" t="s">
        <v>44750</v>
      </c>
      <c r="C23369" s="17">
        <v>1.0</v>
      </c>
      <c r="D23369" s="17">
        <v>802881.0</v>
      </c>
      <c r="E23369" s="17">
        <v>802881.0</v>
      </c>
      <c r="F23369" s="17">
        <v>802881.0</v>
      </c>
      <c r="G23369" s="17">
        <v>802881.0</v>
      </c>
      <c r="H23369" s="17">
        <v>802881.0</v>
      </c>
    </row>
    <row r="23370">
      <c r="A23370" s="7" t="s">
        <v>44749</v>
      </c>
      <c r="B23370" s="17" t="s">
        <v>44750</v>
      </c>
      <c r="C23370" s="17">
        <v>1.0</v>
      </c>
      <c r="D23370" s="17">
        <v>802881.0</v>
      </c>
      <c r="E23370" s="17">
        <v>802881.0</v>
      </c>
      <c r="F23370" s="17">
        <v>802881.0</v>
      </c>
      <c r="G23370" s="17">
        <v>802881.0</v>
      </c>
      <c r="H23370" s="17">
        <v>802881.0</v>
      </c>
    </row>
    <row r="23371">
      <c r="A23371" s="7" t="s">
        <v>44751</v>
      </c>
      <c r="B23371" s="17" t="s">
        <v>44752</v>
      </c>
      <c r="C23371" s="17">
        <v>148.0</v>
      </c>
      <c r="D23371" s="17">
        <v>4928727.77</v>
      </c>
      <c r="E23371" s="17">
        <v>2127965.0</v>
      </c>
      <c r="F23371" s="17">
        <v>3721111.0</v>
      </c>
      <c r="G23371" s="17">
        <v>5777317.0</v>
      </c>
      <c r="H23371" s="17">
        <v>8927788.0</v>
      </c>
    </row>
    <row r="23372">
      <c r="A23372" s="7" t="s">
        <v>44751</v>
      </c>
      <c r="B23372" s="17" t="s">
        <v>44752</v>
      </c>
      <c r="C23372" s="17">
        <v>148.0</v>
      </c>
      <c r="D23372" s="17">
        <v>4928727.77</v>
      </c>
      <c r="E23372" s="17">
        <v>2127965.0</v>
      </c>
      <c r="F23372" s="17">
        <v>3721111.0</v>
      </c>
      <c r="G23372" s="17">
        <v>5777317.0</v>
      </c>
      <c r="H23372" s="17">
        <v>8927788.0</v>
      </c>
    </row>
    <row r="23373">
      <c r="A23373" s="7" t="s">
        <v>44753</v>
      </c>
      <c r="B23373" s="17" t="s">
        <v>44754</v>
      </c>
      <c r="C23373" s="17">
        <v>20.0</v>
      </c>
      <c r="D23373" s="17">
        <v>2915954.65</v>
      </c>
      <c r="E23373" s="17">
        <v>1949626.0</v>
      </c>
      <c r="F23373" s="17">
        <v>2586249.0</v>
      </c>
      <c r="G23373" s="17">
        <v>3314580.0</v>
      </c>
      <c r="H23373" s="17">
        <v>4533738.0</v>
      </c>
    </row>
    <row r="23374">
      <c r="A23374" s="7" t="s">
        <v>44753</v>
      </c>
      <c r="B23374" s="17" t="s">
        <v>44754</v>
      </c>
      <c r="C23374" s="17">
        <v>20.0</v>
      </c>
      <c r="D23374" s="17">
        <v>2915954.65</v>
      </c>
      <c r="E23374" s="17">
        <v>1949626.0</v>
      </c>
      <c r="F23374" s="17">
        <v>2586249.0</v>
      </c>
      <c r="G23374" s="17">
        <v>3314580.0</v>
      </c>
      <c r="H23374" s="17">
        <v>4533738.0</v>
      </c>
    </row>
    <row r="23375">
      <c r="A23375" s="7" t="s">
        <v>44755</v>
      </c>
      <c r="B23375" s="17" t="s">
        <v>44756</v>
      </c>
      <c r="C23375" s="17">
        <v>10.0</v>
      </c>
      <c r="D23375" s="17">
        <v>3481701.6</v>
      </c>
      <c r="E23375" s="17">
        <v>2339185.0</v>
      </c>
      <c r="F23375" s="17">
        <v>2851711.0</v>
      </c>
      <c r="G23375" s="17">
        <v>3621425.0</v>
      </c>
      <c r="H23375" s="17">
        <v>4875070.0</v>
      </c>
    </row>
    <row r="23376">
      <c r="A23376" s="7" t="s">
        <v>44755</v>
      </c>
      <c r="B23376" s="17" t="s">
        <v>44756</v>
      </c>
      <c r="C23376" s="17">
        <v>10.0</v>
      </c>
      <c r="D23376" s="17">
        <v>3481701.6</v>
      </c>
      <c r="E23376" s="17">
        <v>2339185.0</v>
      </c>
      <c r="F23376" s="17">
        <v>2851711.0</v>
      </c>
      <c r="G23376" s="17">
        <v>3621425.0</v>
      </c>
      <c r="H23376" s="17">
        <v>4875070.0</v>
      </c>
    </row>
    <row r="23377">
      <c r="A23377" s="7" t="s">
        <v>44757</v>
      </c>
      <c r="B23377" s="17" t="s">
        <v>44758</v>
      </c>
      <c r="C23377" s="17">
        <v>11.0</v>
      </c>
      <c r="D23377" s="17">
        <v>3273178.182</v>
      </c>
      <c r="E23377" s="17">
        <v>1706279.0</v>
      </c>
      <c r="F23377" s="17">
        <v>2774372.0</v>
      </c>
      <c r="G23377" s="17">
        <v>4672584.0</v>
      </c>
      <c r="H23377" s="17">
        <v>5572063.0</v>
      </c>
    </row>
    <row r="23378">
      <c r="A23378" s="7" t="s">
        <v>44757</v>
      </c>
      <c r="B23378" s="17" t="s">
        <v>44758</v>
      </c>
      <c r="C23378" s="17">
        <v>11.0</v>
      </c>
      <c r="D23378" s="17">
        <v>3273178.182</v>
      </c>
      <c r="E23378" s="17">
        <v>1706279.0</v>
      </c>
      <c r="F23378" s="17">
        <v>2774372.0</v>
      </c>
      <c r="G23378" s="17">
        <v>4672584.0</v>
      </c>
      <c r="H23378" s="17">
        <v>5572063.0</v>
      </c>
    </row>
    <row r="23379">
      <c r="A23379" s="7" t="s">
        <v>44759</v>
      </c>
      <c r="B23379" s="17" t="s">
        <v>44760</v>
      </c>
      <c r="C23379" s="17">
        <v>38.0</v>
      </c>
      <c r="D23379" s="17">
        <v>4530036.447</v>
      </c>
      <c r="E23379" s="17">
        <v>1846691.0</v>
      </c>
      <c r="F23379" s="17">
        <v>2680730.0</v>
      </c>
      <c r="G23379" s="17">
        <v>4113161.0</v>
      </c>
      <c r="H23379" s="17">
        <v>1.0275174E7</v>
      </c>
    </row>
    <row r="23380">
      <c r="A23380" s="7" t="s">
        <v>44759</v>
      </c>
      <c r="B23380" s="17" t="s">
        <v>44760</v>
      </c>
      <c r="C23380" s="17">
        <v>38.0</v>
      </c>
      <c r="D23380" s="17">
        <v>4530036.447</v>
      </c>
      <c r="E23380" s="17">
        <v>1846691.0</v>
      </c>
      <c r="F23380" s="17">
        <v>2680730.0</v>
      </c>
      <c r="G23380" s="17">
        <v>4113161.0</v>
      </c>
      <c r="H23380" s="17">
        <v>1.0275174E7</v>
      </c>
    </row>
    <row r="23381">
      <c r="A23381" s="7" t="s">
        <v>44761</v>
      </c>
      <c r="B23381" s="17" t="s">
        <v>44762</v>
      </c>
      <c r="C23381" s="17">
        <v>2.0</v>
      </c>
      <c r="D23381" s="17">
        <v>1665501.5</v>
      </c>
      <c r="E23381" s="17">
        <v>1431903.0</v>
      </c>
      <c r="F23381" s="17">
        <v>1431903.0</v>
      </c>
      <c r="G23381" s="17">
        <v>1899100.0</v>
      </c>
      <c r="H23381" s="17">
        <v>1899100.0</v>
      </c>
    </row>
    <row r="23382">
      <c r="A23382" s="7" t="s">
        <v>44761</v>
      </c>
      <c r="B23382" s="17" t="s">
        <v>44762</v>
      </c>
      <c r="C23382" s="17">
        <v>2.0</v>
      </c>
      <c r="D23382" s="17">
        <v>1665501.5</v>
      </c>
      <c r="E23382" s="17">
        <v>1431903.0</v>
      </c>
      <c r="F23382" s="17">
        <v>1431903.0</v>
      </c>
      <c r="G23382" s="17">
        <v>1899100.0</v>
      </c>
      <c r="H23382" s="17">
        <v>1899100.0</v>
      </c>
    </row>
    <row r="23383">
      <c r="A23383" s="7" t="s">
        <v>44763</v>
      </c>
      <c r="B23383" s="17" t="s">
        <v>44764</v>
      </c>
      <c r="C23383" s="17">
        <v>252.0</v>
      </c>
      <c r="D23383" s="17">
        <v>4380226.21</v>
      </c>
      <c r="E23383" s="17">
        <v>1963468.0</v>
      </c>
      <c r="F23383" s="17">
        <v>3090253.0</v>
      </c>
      <c r="G23383" s="17">
        <v>5570926.0</v>
      </c>
      <c r="H23383" s="17">
        <v>9363882.0</v>
      </c>
    </row>
    <row r="23384">
      <c r="A23384" s="7" t="s">
        <v>44763</v>
      </c>
      <c r="B23384" s="17" t="s">
        <v>44764</v>
      </c>
      <c r="C23384" s="17">
        <v>252.0</v>
      </c>
      <c r="D23384" s="17">
        <v>4380226.21</v>
      </c>
      <c r="E23384" s="17">
        <v>1963468.0</v>
      </c>
      <c r="F23384" s="17">
        <v>3090253.0</v>
      </c>
      <c r="G23384" s="17">
        <v>5570926.0</v>
      </c>
      <c r="H23384" s="17">
        <v>9363882.0</v>
      </c>
    </row>
    <row r="23385">
      <c r="A23385" s="7" t="s">
        <v>44765</v>
      </c>
      <c r="B23385" s="17" t="s">
        <v>44766</v>
      </c>
      <c r="C23385" s="17">
        <v>109.0</v>
      </c>
      <c r="D23385" s="17">
        <v>4866361.606</v>
      </c>
      <c r="E23385" s="17">
        <v>2222600.0</v>
      </c>
      <c r="F23385" s="17">
        <v>3546612.0</v>
      </c>
      <c r="G23385" s="17">
        <v>6019068.0</v>
      </c>
      <c r="H23385" s="17">
        <v>8846094.0</v>
      </c>
    </row>
    <row r="23386">
      <c r="A23386" s="7" t="s">
        <v>44765</v>
      </c>
      <c r="B23386" s="17" t="s">
        <v>44766</v>
      </c>
      <c r="C23386" s="17">
        <v>109.0</v>
      </c>
      <c r="D23386" s="17">
        <v>4866361.606</v>
      </c>
      <c r="E23386" s="17">
        <v>2222600.0</v>
      </c>
      <c r="F23386" s="17">
        <v>3546612.0</v>
      </c>
      <c r="G23386" s="17">
        <v>6019068.0</v>
      </c>
      <c r="H23386" s="17">
        <v>8846094.0</v>
      </c>
    </row>
    <row r="23387">
      <c r="A23387" s="7" t="s">
        <v>44767</v>
      </c>
      <c r="B23387" s="17" t="s">
        <v>44768</v>
      </c>
      <c r="C23387" s="17">
        <v>148.0</v>
      </c>
      <c r="D23387" s="17">
        <v>3727239.034</v>
      </c>
      <c r="E23387" s="17">
        <v>1760747.0</v>
      </c>
      <c r="F23387" s="17">
        <v>2517358.0</v>
      </c>
      <c r="G23387" s="17">
        <v>4066106.0</v>
      </c>
      <c r="H23387" s="17">
        <v>6629116.0</v>
      </c>
    </row>
    <row r="23388">
      <c r="A23388" s="7" t="s">
        <v>44767</v>
      </c>
      <c r="B23388" s="17" t="s">
        <v>44768</v>
      </c>
      <c r="C23388" s="17">
        <v>148.0</v>
      </c>
      <c r="D23388" s="17">
        <v>3727239.034</v>
      </c>
      <c r="E23388" s="17">
        <v>1760747.0</v>
      </c>
      <c r="F23388" s="17">
        <v>2517358.0</v>
      </c>
      <c r="G23388" s="17">
        <v>4066106.0</v>
      </c>
      <c r="H23388" s="17">
        <v>6629116.0</v>
      </c>
    </row>
    <row r="23389">
      <c r="A23389" s="7" t="s">
        <v>44769</v>
      </c>
      <c r="B23389" s="17" t="s">
        <v>44770</v>
      </c>
      <c r="C23389" s="17">
        <v>29.0</v>
      </c>
      <c r="D23389" s="17">
        <v>4089371.414</v>
      </c>
      <c r="E23389" s="17">
        <v>1601973.0</v>
      </c>
      <c r="F23389" s="17">
        <v>1910029.0</v>
      </c>
      <c r="G23389" s="17">
        <v>3792255.0</v>
      </c>
      <c r="H23389" s="17">
        <v>6809932.0</v>
      </c>
    </row>
    <row r="23390">
      <c r="A23390" s="7" t="s">
        <v>44769</v>
      </c>
      <c r="B23390" s="17" t="s">
        <v>44770</v>
      </c>
      <c r="C23390" s="17">
        <v>29.0</v>
      </c>
      <c r="D23390" s="17">
        <v>4089371.414</v>
      </c>
      <c r="E23390" s="17">
        <v>1601973.0</v>
      </c>
      <c r="F23390" s="17">
        <v>1910029.0</v>
      </c>
      <c r="G23390" s="17">
        <v>3792255.0</v>
      </c>
      <c r="H23390" s="17">
        <v>6809932.0</v>
      </c>
    </row>
    <row r="23391">
      <c r="A23391" s="7" t="s">
        <v>44771</v>
      </c>
      <c r="B23391" s="17" t="s">
        <v>44772</v>
      </c>
      <c r="C23391" s="17">
        <v>1.0</v>
      </c>
      <c r="D23391" s="17">
        <v>8702701.0</v>
      </c>
      <c r="E23391" s="17">
        <v>8702701.0</v>
      </c>
      <c r="F23391" s="17">
        <v>8702701.0</v>
      </c>
      <c r="G23391" s="17">
        <v>8702701.0</v>
      </c>
      <c r="H23391" s="17">
        <v>8702701.0</v>
      </c>
    </row>
    <row r="23392">
      <c r="A23392" s="7" t="s">
        <v>44771</v>
      </c>
      <c r="B23392" s="17" t="s">
        <v>44772</v>
      </c>
      <c r="C23392" s="17">
        <v>1.0</v>
      </c>
      <c r="D23392" s="17">
        <v>8702701.0</v>
      </c>
      <c r="E23392" s="17">
        <v>8702701.0</v>
      </c>
      <c r="F23392" s="17">
        <v>8702701.0</v>
      </c>
      <c r="G23392" s="17">
        <v>8702701.0</v>
      </c>
      <c r="H23392" s="17">
        <v>8702701.0</v>
      </c>
    </row>
    <row r="23393">
      <c r="A23393" s="7" t="s">
        <v>44773</v>
      </c>
      <c r="B23393" s="17" t="s">
        <v>44774</v>
      </c>
      <c r="C23393" s="17">
        <v>5.0</v>
      </c>
      <c r="D23393" s="17">
        <v>1.95178098E7</v>
      </c>
      <c r="E23393" s="17">
        <v>1707221.0</v>
      </c>
      <c r="F23393" s="17">
        <v>2992699.0</v>
      </c>
      <c r="G23393" s="17">
        <v>2.9294889E7</v>
      </c>
      <c r="H23393" s="17">
        <v>6.238731E7</v>
      </c>
    </row>
    <row r="23394">
      <c r="A23394" s="7" t="s">
        <v>44773</v>
      </c>
      <c r="B23394" s="17" t="s">
        <v>44774</v>
      </c>
      <c r="C23394" s="17">
        <v>5.0</v>
      </c>
      <c r="D23394" s="17">
        <v>1.95178098E7</v>
      </c>
      <c r="E23394" s="17">
        <v>1707221.0</v>
      </c>
      <c r="F23394" s="17">
        <v>2992699.0</v>
      </c>
      <c r="G23394" s="17">
        <v>2.9294889E7</v>
      </c>
      <c r="H23394" s="17">
        <v>6.238731E7</v>
      </c>
    </row>
    <row r="23395">
      <c r="A23395" s="7" t="s">
        <v>44775</v>
      </c>
      <c r="B23395" s="17" t="s">
        <v>44776</v>
      </c>
      <c r="C23395" s="17">
        <v>20.0</v>
      </c>
      <c r="D23395" s="17">
        <v>4515882.85</v>
      </c>
      <c r="E23395" s="17">
        <v>1781699.0</v>
      </c>
      <c r="F23395" s="17">
        <v>2519199.0</v>
      </c>
      <c r="G23395" s="17">
        <v>4837667.0</v>
      </c>
      <c r="H23395" s="17">
        <v>1.1687139E7</v>
      </c>
    </row>
    <row r="23396">
      <c r="A23396" s="7" t="s">
        <v>44775</v>
      </c>
      <c r="B23396" s="17" t="s">
        <v>44776</v>
      </c>
      <c r="C23396" s="17">
        <v>20.0</v>
      </c>
      <c r="D23396" s="17">
        <v>4515882.85</v>
      </c>
      <c r="E23396" s="17">
        <v>1781699.0</v>
      </c>
      <c r="F23396" s="17">
        <v>2519199.0</v>
      </c>
      <c r="G23396" s="17">
        <v>4837667.0</v>
      </c>
      <c r="H23396" s="17">
        <v>1.1687139E7</v>
      </c>
    </row>
    <row r="23397">
      <c r="A23397" s="7" t="s">
        <v>44777</v>
      </c>
      <c r="B23397" s="17" t="s">
        <v>44778</v>
      </c>
      <c r="C23397" s="17">
        <v>114.0</v>
      </c>
      <c r="D23397" s="17">
        <v>5216279.807</v>
      </c>
      <c r="E23397" s="17">
        <v>2447522.0</v>
      </c>
      <c r="F23397" s="17">
        <v>3179988.0</v>
      </c>
      <c r="G23397" s="17">
        <v>5104576.0</v>
      </c>
      <c r="H23397" s="17">
        <v>1.2427108E7</v>
      </c>
    </row>
    <row r="23398">
      <c r="A23398" s="7" t="s">
        <v>44777</v>
      </c>
      <c r="B23398" s="17" t="s">
        <v>44778</v>
      </c>
      <c r="C23398" s="17">
        <v>114.0</v>
      </c>
      <c r="D23398" s="17">
        <v>5216279.807</v>
      </c>
      <c r="E23398" s="17">
        <v>2447522.0</v>
      </c>
      <c r="F23398" s="17">
        <v>3179988.0</v>
      </c>
      <c r="G23398" s="17">
        <v>5104576.0</v>
      </c>
      <c r="H23398" s="17">
        <v>1.2427108E7</v>
      </c>
    </row>
    <row r="23399">
      <c r="A23399" s="7" t="s">
        <v>44779</v>
      </c>
      <c r="B23399" s="17" t="s">
        <v>44780</v>
      </c>
      <c r="C23399" s="17">
        <v>129.0</v>
      </c>
      <c r="D23399" s="17">
        <v>4390798.233</v>
      </c>
      <c r="E23399" s="17">
        <v>2179499.0</v>
      </c>
      <c r="F23399" s="17">
        <v>3235333.0</v>
      </c>
      <c r="G23399" s="17">
        <v>4227368.0</v>
      </c>
      <c r="H23399" s="17">
        <v>8350397.0</v>
      </c>
    </row>
    <row r="23400">
      <c r="A23400" s="7" t="s">
        <v>44779</v>
      </c>
      <c r="B23400" s="17" t="s">
        <v>44780</v>
      </c>
      <c r="C23400" s="17">
        <v>129.0</v>
      </c>
      <c r="D23400" s="17">
        <v>4390798.233</v>
      </c>
      <c r="E23400" s="17">
        <v>2179499.0</v>
      </c>
      <c r="F23400" s="17">
        <v>3235333.0</v>
      </c>
      <c r="G23400" s="17">
        <v>4227368.0</v>
      </c>
      <c r="H23400" s="17">
        <v>8350397.0</v>
      </c>
    </row>
    <row r="23401">
      <c r="A23401" s="7" t="s">
        <v>44781</v>
      </c>
      <c r="B23401" s="17" t="s">
        <v>44782</v>
      </c>
      <c r="C23401" s="17">
        <v>186.0</v>
      </c>
      <c r="D23401" s="17">
        <v>5169094.511</v>
      </c>
      <c r="E23401" s="17">
        <v>2387682.0</v>
      </c>
      <c r="F23401" s="17">
        <v>3634663.0</v>
      </c>
      <c r="G23401" s="17">
        <v>6130904.0</v>
      </c>
      <c r="H23401" s="17">
        <v>9892804.0</v>
      </c>
    </row>
    <row r="23402">
      <c r="A23402" s="7" t="s">
        <v>44781</v>
      </c>
      <c r="B23402" s="17" t="s">
        <v>44782</v>
      </c>
      <c r="C23402" s="17">
        <v>186.0</v>
      </c>
      <c r="D23402" s="17">
        <v>5169094.511</v>
      </c>
      <c r="E23402" s="17">
        <v>2387682.0</v>
      </c>
      <c r="F23402" s="17">
        <v>3634663.0</v>
      </c>
      <c r="G23402" s="17">
        <v>6130904.0</v>
      </c>
      <c r="H23402" s="17">
        <v>9892804.0</v>
      </c>
    </row>
    <row r="23403">
      <c r="A23403" s="7" t="s">
        <v>44783</v>
      </c>
      <c r="B23403" s="17" t="s">
        <v>44784</v>
      </c>
      <c r="C23403" s="17">
        <v>40.0</v>
      </c>
      <c r="D23403" s="17">
        <v>2863664.375</v>
      </c>
      <c r="E23403" s="17">
        <v>1606137.0</v>
      </c>
      <c r="F23403" s="17">
        <v>2310567.0</v>
      </c>
      <c r="G23403" s="17">
        <v>3266972.0</v>
      </c>
      <c r="H23403" s="17">
        <v>4752725.0</v>
      </c>
    </row>
    <row r="23404">
      <c r="A23404" s="7" t="s">
        <v>44783</v>
      </c>
      <c r="B23404" s="17" t="s">
        <v>44784</v>
      </c>
      <c r="C23404" s="17">
        <v>40.0</v>
      </c>
      <c r="D23404" s="17">
        <v>2863664.375</v>
      </c>
      <c r="E23404" s="17">
        <v>1606137.0</v>
      </c>
      <c r="F23404" s="17">
        <v>2310567.0</v>
      </c>
      <c r="G23404" s="17">
        <v>3266972.0</v>
      </c>
      <c r="H23404" s="17">
        <v>4752725.0</v>
      </c>
    </row>
    <row r="23405">
      <c r="A23405" s="7" t="s">
        <v>44785</v>
      </c>
      <c r="B23405" s="17" t="s">
        <v>44786</v>
      </c>
      <c r="C23405" s="17">
        <v>1.0</v>
      </c>
      <c r="D23405" s="17">
        <v>3980590.0</v>
      </c>
      <c r="E23405" s="17">
        <v>3980590.0</v>
      </c>
      <c r="F23405" s="17">
        <v>3980590.0</v>
      </c>
      <c r="G23405" s="17">
        <v>3980590.0</v>
      </c>
      <c r="H23405" s="17">
        <v>3980590.0</v>
      </c>
    </row>
    <row r="23406">
      <c r="A23406" s="7" t="s">
        <v>44785</v>
      </c>
      <c r="B23406" s="17" t="s">
        <v>44786</v>
      </c>
      <c r="C23406" s="17">
        <v>1.0</v>
      </c>
      <c r="D23406" s="17">
        <v>3980590.0</v>
      </c>
      <c r="E23406" s="17">
        <v>3980590.0</v>
      </c>
      <c r="F23406" s="17">
        <v>3980590.0</v>
      </c>
      <c r="G23406" s="17">
        <v>3980590.0</v>
      </c>
      <c r="H23406" s="17">
        <v>3980590.0</v>
      </c>
    </row>
    <row r="23407">
      <c r="A23407" s="7" t="s">
        <v>44787</v>
      </c>
      <c r="B23407" s="17" t="s">
        <v>44788</v>
      </c>
      <c r="C23407" s="17">
        <v>2.0</v>
      </c>
      <c r="D23407" s="17">
        <v>2549535.0</v>
      </c>
      <c r="E23407" s="17">
        <v>2182541.0</v>
      </c>
      <c r="F23407" s="17">
        <v>2182541.0</v>
      </c>
      <c r="G23407" s="17">
        <v>2916529.0</v>
      </c>
      <c r="H23407" s="17">
        <v>2916529.0</v>
      </c>
    </row>
    <row r="23408">
      <c r="A23408" s="7" t="s">
        <v>44787</v>
      </c>
      <c r="B23408" s="17" t="s">
        <v>44788</v>
      </c>
      <c r="C23408" s="17">
        <v>2.0</v>
      </c>
      <c r="D23408" s="17">
        <v>2549535.0</v>
      </c>
      <c r="E23408" s="17">
        <v>2182541.0</v>
      </c>
      <c r="F23408" s="17">
        <v>2182541.0</v>
      </c>
      <c r="G23408" s="17">
        <v>2916529.0</v>
      </c>
      <c r="H23408" s="17">
        <v>2916529.0</v>
      </c>
    </row>
    <row r="23409">
      <c r="A23409" s="7" t="s">
        <v>44789</v>
      </c>
      <c r="B23409" s="17" t="s">
        <v>44790</v>
      </c>
      <c r="C23409" s="17">
        <v>21.0</v>
      </c>
      <c r="D23409" s="17">
        <v>3322639.143</v>
      </c>
      <c r="E23409" s="17">
        <v>1897091.0</v>
      </c>
      <c r="F23409" s="17">
        <v>2378633.0</v>
      </c>
      <c r="G23409" s="17">
        <v>4015596.0</v>
      </c>
      <c r="H23409" s="17">
        <v>6090660.0</v>
      </c>
    </row>
    <row r="23410">
      <c r="A23410" s="7" t="s">
        <v>44789</v>
      </c>
      <c r="B23410" s="17" t="s">
        <v>44790</v>
      </c>
      <c r="C23410" s="17">
        <v>21.0</v>
      </c>
      <c r="D23410" s="17">
        <v>3322639.143</v>
      </c>
      <c r="E23410" s="17">
        <v>1897091.0</v>
      </c>
      <c r="F23410" s="17">
        <v>2378633.0</v>
      </c>
      <c r="G23410" s="17">
        <v>4015596.0</v>
      </c>
      <c r="H23410" s="17">
        <v>6090660.0</v>
      </c>
    </row>
    <row r="23411">
      <c r="A23411" s="7" t="s">
        <v>44791</v>
      </c>
      <c r="B23411" s="17" t="s">
        <v>44792</v>
      </c>
      <c r="C23411" s="17">
        <v>268.0</v>
      </c>
      <c r="D23411" s="17">
        <v>4549820.78</v>
      </c>
      <c r="E23411" s="17">
        <v>1879391.0</v>
      </c>
      <c r="F23411" s="17">
        <v>2651261.0</v>
      </c>
      <c r="G23411" s="17">
        <v>5151656.0</v>
      </c>
      <c r="H23411" s="17">
        <v>9670895.0</v>
      </c>
    </row>
    <row r="23412">
      <c r="A23412" s="7" t="s">
        <v>44791</v>
      </c>
      <c r="B23412" s="17" t="s">
        <v>44792</v>
      </c>
      <c r="C23412" s="17">
        <v>268.0</v>
      </c>
      <c r="D23412" s="17">
        <v>4549820.78</v>
      </c>
      <c r="E23412" s="17">
        <v>1879391.0</v>
      </c>
      <c r="F23412" s="17">
        <v>2651261.0</v>
      </c>
      <c r="G23412" s="17">
        <v>5151656.0</v>
      </c>
      <c r="H23412" s="17">
        <v>9670895.0</v>
      </c>
    </row>
    <row r="23413">
      <c r="A23413" s="7" t="s">
        <v>44793</v>
      </c>
      <c r="B23413" s="17" t="s">
        <v>44794</v>
      </c>
      <c r="C23413" s="17">
        <v>1.0</v>
      </c>
      <c r="D23413" s="17">
        <v>2120226.0</v>
      </c>
      <c r="E23413" s="17">
        <v>2120226.0</v>
      </c>
      <c r="F23413" s="17">
        <v>2120226.0</v>
      </c>
      <c r="G23413" s="17">
        <v>2120226.0</v>
      </c>
      <c r="H23413" s="17">
        <v>2120226.0</v>
      </c>
    </row>
    <row r="23414">
      <c r="A23414" s="7" t="s">
        <v>44793</v>
      </c>
      <c r="B23414" s="17" t="s">
        <v>44794</v>
      </c>
      <c r="C23414" s="17">
        <v>1.0</v>
      </c>
      <c r="D23414" s="17">
        <v>2120226.0</v>
      </c>
      <c r="E23414" s="17">
        <v>2120226.0</v>
      </c>
      <c r="F23414" s="17">
        <v>2120226.0</v>
      </c>
      <c r="G23414" s="17">
        <v>2120226.0</v>
      </c>
      <c r="H23414" s="17">
        <v>2120226.0</v>
      </c>
    </row>
    <row r="23415">
      <c r="A23415" s="7" t="s">
        <v>44795</v>
      </c>
      <c r="B23415" s="17" t="s">
        <v>44796</v>
      </c>
      <c r="C23415" s="17">
        <v>1.0</v>
      </c>
      <c r="D23415" s="17">
        <v>2234457.0</v>
      </c>
      <c r="E23415" s="17">
        <v>2234457.0</v>
      </c>
      <c r="F23415" s="17">
        <v>2234457.0</v>
      </c>
      <c r="G23415" s="17">
        <v>2234457.0</v>
      </c>
      <c r="H23415" s="17">
        <v>2234457.0</v>
      </c>
    </row>
    <row r="23416">
      <c r="A23416" s="7" t="s">
        <v>44795</v>
      </c>
      <c r="B23416" s="17" t="s">
        <v>44796</v>
      </c>
      <c r="C23416" s="17">
        <v>1.0</v>
      </c>
      <c r="D23416" s="17">
        <v>2234457.0</v>
      </c>
      <c r="E23416" s="17">
        <v>2234457.0</v>
      </c>
      <c r="F23416" s="17">
        <v>2234457.0</v>
      </c>
      <c r="G23416" s="17">
        <v>2234457.0</v>
      </c>
      <c r="H23416" s="17">
        <v>2234457.0</v>
      </c>
    </row>
    <row r="23417">
      <c r="A23417" s="7" t="s">
        <v>44797</v>
      </c>
      <c r="B23417" s="17" t="s">
        <v>44798</v>
      </c>
      <c r="C23417" s="17">
        <v>1.0</v>
      </c>
      <c r="D23417" s="17">
        <v>7888835.0</v>
      </c>
      <c r="E23417" s="17">
        <v>7888835.0</v>
      </c>
      <c r="F23417" s="17">
        <v>7888835.0</v>
      </c>
      <c r="G23417" s="17">
        <v>7888835.0</v>
      </c>
      <c r="H23417" s="17">
        <v>7888835.0</v>
      </c>
    </row>
    <row r="23418">
      <c r="A23418" s="7" t="s">
        <v>44797</v>
      </c>
      <c r="B23418" s="17" t="s">
        <v>44798</v>
      </c>
      <c r="C23418" s="17">
        <v>1.0</v>
      </c>
      <c r="D23418" s="17">
        <v>7888835.0</v>
      </c>
      <c r="E23418" s="17">
        <v>7888835.0</v>
      </c>
      <c r="F23418" s="17">
        <v>7888835.0</v>
      </c>
      <c r="G23418" s="17">
        <v>7888835.0</v>
      </c>
      <c r="H23418" s="17">
        <v>7888835.0</v>
      </c>
    </row>
    <row r="23419">
      <c r="A23419" s="7" t="s">
        <v>44799</v>
      </c>
      <c r="B23419" s="17" t="s">
        <v>44800</v>
      </c>
      <c r="C23419" s="17">
        <v>6.0</v>
      </c>
      <c r="D23419" s="17">
        <v>2744543.833</v>
      </c>
      <c r="E23419" s="17">
        <v>1104423.0</v>
      </c>
      <c r="F23419" s="17">
        <v>1751420.0</v>
      </c>
      <c r="G23419" s="17">
        <v>2853312.0</v>
      </c>
      <c r="H23419" s="17">
        <v>7677560.0</v>
      </c>
    </row>
    <row r="23420">
      <c r="A23420" s="7" t="s">
        <v>44799</v>
      </c>
      <c r="B23420" s="17" t="s">
        <v>44800</v>
      </c>
      <c r="C23420" s="17">
        <v>6.0</v>
      </c>
      <c r="D23420" s="17">
        <v>2744543.833</v>
      </c>
      <c r="E23420" s="17">
        <v>1104423.0</v>
      </c>
      <c r="F23420" s="17">
        <v>1751420.0</v>
      </c>
      <c r="G23420" s="17">
        <v>2853312.0</v>
      </c>
      <c r="H23420" s="17">
        <v>7677560.0</v>
      </c>
    </row>
    <row r="23421">
      <c r="A23421" s="7" t="s">
        <v>44801</v>
      </c>
      <c r="B23421" s="17" t="s">
        <v>44802</v>
      </c>
      <c r="C23421" s="17">
        <v>1.0</v>
      </c>
      <c r="D23421" s="17">
        <v>2982939.0</v>
      </c>
      <c r="E23421" s="17">
        <v>2982939.0</v>
      </c>
      <c r="F23421" s="17">
        <v>2982939.0</v>
      </c>
      <c r="G23421" s="17">
        <v>2982939.0</v>
      </c>
      <c r="H23421" s="17">
        <v>2982939.0</v>
      </c>
    </row>
    <row r="23422">
      <c r="A23422" s="7" t="s">
        <v>44801</v>
      </c>
      <c r="B23422" s="17" t="s">
        <v>44802</v>
      </c>
      <c r="C23422" s="17">
        <v>1.0</v>
      </c>
      <c r="D23422" s="17">
        <v>2982939.0</v>
      </c>
      <c r="E23422" s="17">
        <v>2982939.0</v>
      </c>
      <c r="F23422" s="17">
        <v>2982939.0</v>
      </c>
      <c r="G23422" s="17">
        <v>2982939.0</v>
      </c>
      <c r="H23422" s="17">
        <v>2982939.0</v>
      </c>
    </row>
    <row r="23423">
      <c r="A23423" s="7" t="s">
        <v>44803</v>
      </c>
      <c r="B23423" s="17" t="s">
        <v>44804</v>
      </c>
      <c r="C23423" s="17">
        <v>1.0</v>
      </c>
      <c r="D23423" s="17">
        <v>4157400.0</v>
      </c>
      <c r="E23423" s="17">
        <v>4157400.0</v>
      </c>
      <c r="F23423" s="17">
        <v>4157400.0</v>
      </c>
      <c r="G23423" s="17">
        <v>4157400.0</v>
      </c>
      <c r="H23423" s="17">
        <v>4157400.0</v>
      </c>
    </row>
    <row r="23424">
      <c r="A23424" s="7" t="s">
        <v>44803</v>
      </c>
      <c r="B23424" s="17" t="s">
        <v>44804</v>
      </c>
      <c r="C23424" s="17">
        <v>1.0</v>
      </c>
      <c r="D23424" s="17">
        <v>4157400.0</v>
      </c>
      <c r="E23424" s="17">
        <v>4157400.0</v>
      </c>
      <c r="F23424" s="17">
        <v>4157400.0</v>
      </c>
      <c r="G23424" s="17">
        <v>4157400.0</v>
      </c>
      <c r="H23424" s="17">
        <v>4157400.0</v>
      </c>
    </row>
    <row r="23425">
      <c r="A23425" s="7" t="s">
        <v>44805</v>
      </c>
      <c r="B23425" s="17" t="s">
        <v>44806</v>
      </c>
      <c r="C23425" s="17">
        <v>1.0</v>
      </c>
      <c r="D23425" s="17">
        <v>5400014.0</v>
      </c>
      <c r="E23425" s="17">
        <v>5400014.0</v>
      </c>
      <c r="F23425" s="17">
        <v>5400014.0</v>
      </c>
      <c r="G23425" s="17">
        <v>5400014.0</v>
      </c>
      <c r="H23425" s="17">
        <v>5400014.0</v>
      </c>
    </row>
    <row r="23426">
      <c r="A23426" s="7" t="s">
        <v>44805</v>
      </c>
      <c r="B23426" s="17" t="s">
        <v>44806</v>
      </c>
      <c r="C23426" s="17">
        <v>1.0</v>
      </c>
      <c r="D23426" s="17">
        <v>5400014.0</v>
      </c>
      <c r="E23426" s="17">
        <v>5400014.0</v>
      </c>
      <c r="F23426" s="17">
        <v>5400014.0</v>
      </c>
      <c r="G23426" s="17">
        <v>5400014.0</v>
      </c>
      <c r="H23426" s="17">
        <v>5400014.0</v>
      </c>
    </row>
    <row r="23427">
      <c r="A23427" s="7" t="s">
        <v>44807</v>
      </c>
      <c r="B23427" s="17" t="s">
        <v>44808</v>
      </c>
      <c r="C23427" s="17">
        <v>3.0</v>
      </c>
      <c r="D23427" s="17">
        <v>1885553.0</v>
      </c>
      <c r="E23427" s="17">
        <v>1765437.0</v>
      </c>
      <c r="F23427" s="17">
        <v>1890790.0</v>
      </c>
      <c r="G23427" s="17">
        <v>2000432.0</v>
      </c>
      <c r="H23427" s="17">
        <v>2000432.0</v>
      </c>
    </row>
    <row r="23428">
      <c r="A23428" s="7" t="s">
        <v>44807</v>
      </c>
      <c r="B23428" s="17" t="s">
        <v>44808</v>
      </c>
      <c r="C23428" s="17">
        <v>3.0</v>
      </c>
      <c r="D23428" s="17">
        <v>1885553.0</v>
      </c>
      <c r="E23428" s="17">
        <v>1765437.0</v>
      </c>
      <c r="F23428" s="17">
        <v>1890790.0</v>
      </c>
      <c r="G23428" s="17">
        <v>2000432.0</v>
      </c>
      <c r="H23428" s="17">
        <v>2000432.0</v>
      </c>
    </row>
    <row r="23429">
      <c r="A23429" s="7" t="s">
        <v>44809</v>
      </c>
      <c r="B23429" s="17" t="s">
        <v>44810</v>
      </c>
      <c r="C23429" s="17">
        <v>1.0</v>
      </c>
      <c r="D23429" s="17">
        <v>1511090.0</v>
      </c>
      <c r="E23429" s="17">
        <v>1511090.0</v>
      </c>
      <c r="F23429" s="17">
        <v>1511090.0</v>
      </c>
      <c r="G23429" s="17">
        <v>1511090.0</v>
      </c>
      <c r="H23429" s="17">
        <v>1511090.0</v>
      </c>
    </row>
    <row r="23430">
      <c r="A23430" s="7" t="s">
        <v>44809</v>
      </c>
      <c r="B23430" s="17" t="s">
        <v>44810</v>
      </c>
      <c r="C23430" s="17">
        <v>1.0</v>
      </c>
      <c r="D23430" s="17">
        <v>1511090.0</v>
      </c>
      <c r="E23430" s="17">
        <v>1511090.0</v>
      </c>
      <c r="F23430" s="17">
        <v>1511090.0</v>
      </c>
      <c r="G23430" s="17">
        <v>1511090.0</v>
      </c>
      <c r="H23430" s="17">
        <v>1511090.0</v>
      </c>
    </row>
    <row r="23431">
      <c r="A23431" s="7" t="s">
        <v>44811</v>
      </c>
      <c r="B23431" s="17" t="s">
        <v>44812</v>
      </c>
      <c r="C23431" s="17">
        <v>1.0</v>
      </c>
      <c r="D23431" s="17">
        <v>5601415.0</v>
      </c>
      <c r="E23431" s="17">
        <v>5601415.0</v>
      </c>
      <c r="F23431" s="17">
        <v>5601415.0</v>
      </c>
      <c r="G23431" s="17">
        <v>5601415.0</v>
      </c>
      <c r="H23431" s="17">
        <v>5601415.0</v>
      </c>
    </row>
    <row r="23432">
      <c r="A23432" s="7" t="s">
        <v>44811</v>
      </c>
      <c r="B23432" s="17" t="s">
        <v>44812</v>
      </c>
      <c r="C23432" s="17">
        <v>1.0</v>
      </c>
      <c r="D23432" s="17">
        <v>5601415.0</v>
      </c>
      <c r="E23432" s="17">
        <v>5601415.0</v>
      </c>
      <c r="F23432" s="17">
        <v>5601415.0</v>
      </c>
      <c r="G23432" s="17">
        <v>5601415.0</v>
      </c>
      <c r="H23432" s="17">
        <v>5601415.0</v>
      </c>
    </row>
    <row r="23433">
      <c r="A23433" s="7" t="s">
        <v>44813</v>
      </c>
      <c r="B23433" s="17" t="s">
        <v>44814</v>
      </c>
      <c r="C23433" s="17">
        <v>1.0</v>
      </c>
      <c r="D23433" s="17">
        <v>1.1295569E7</v>
      </c>
      <c r="E23433" s="17">
        <v>1.1295569E7</v>
      </c>
      <c r="F23433" s="17">
        <v>1.1295569E7</v>
      </c>
      <c r="G23433" s="17">
        <v>1.1295569E7</v>
      </c>
      <c r="H23433" s="17">
        <v>1.1295569E7</v>
      </c>
    </row>
    <row r="23434">
      <c r="A23434" s="7" t="s">
        <v>44813</v>
      </c>
      <c r="B23434" s="17" t="s">
        <v>44814</v>
      </c>
      <c r="C23434" s="17">
        <v>1.0</v>
      </c>
      <c r="D23434" s="17">
        <v>1.1295569E7</v>
      </c>
      <c r="E23434" s="17">
        <v>1.1295569E7</v>
      </c>
      <c r="F23434" s="17">
        <v>1.1295569E7</v>
      </c>
      <c r="G23434" s="17">
        <v>1.1295569E7</v>
      </c>
      <c r="H23434" s="17">
        <v>1.1295569E7</v>
      </c>
    </row>
    <row r="23435">
      <c r="A23435" s="7" t="s">
        <v>44815</v>
      </c>
      <c r="B23435" s="17" t="s">
        <v>44816</v>
      </c>
      <c r="C23435" s="17">
        <v>4.0</v>
      </c>
      <c r="D23435" s="17">
        <v>2987410.0</v>
      </c>
      <c r="E23435" s="17">
        <v>1336184.0</v>
      </c>
      <c r="F23435" s="17">
        <v>1667701.0</v>
      </c>
      <c r="G23435" s="17">
        <v>2411402.0</v>
      </c>
      <c r="H23435" s="17">
        <v>6534353.0</v>
      </c>
    </row>
    <row r="23436">
      <c r="A23436" s="7" t="s">
        <v>44815</v>
      </c>
      <c r="B23436" s="17" t="s">
        <v>44816</v>
      </c>
      <c r="C23436" s="17">
        <v>4.0</v>
      </c>
      <c r="D23436" s="17">
        <v>2987410.0</v>
      </c>
      <c r="E23436" s="17">
        <v>1336184.0</v>
      </c>
      <c r="F23436" s="17">
        <v>1667701.0</v>
      </c>
      <c r="G23436" s="17">
        <v>2411402.0</v>
      </c>
      <c r="H23436" s="17">
        <v>6534353.0</v>
      </c>
    </row>
    <row r="23437">
      <c r="A23437" s="7" t="s">
        <v>44817</v>
      </c>
      <c r="B23437" s="17" t="s">
        <v>44818</v>
      </c>
      <c r="C23437" s="17">
        <v>2.0</v>
      </c>
      <c r="D23437" s="17">
        <v>3142272.5</v>
      </c>
      <c r="E23437" s="17">
        <v>2997901.0</v>
      </c>
      <c r="F23437" s="17">
        <v>2997901.0</v>
      </c>
      <c r="G23437" s="17">
        <v>3286644.0</v>
      </c>
      <c r="H23437" s="17">
        <v>3286644.0</v>
      </c>
    </row>
    <row r="23438">
      <c r="A23438" s="7" t="s">
        <v>44817</v>
      </c>
      <c r="B23438" s="17" t="s">
        <v>44818</v>
      </c>
      <c r="C23438" s="17">
        <v>2.0</v>
      </c>
      <c r="D23438" s="17">
        <v>3142272.5</v>
      </c>
      <c r="E23438" s="17">
        <v>2997901.0</v>
      </c>
      <c r="F23438" s="17">
        <v>2997901.0</v>
      </c>
      <c r="G23438" s="17">
        <v>3286644.0</v>
      </c>
      <c r="H23438" s="17">
        <v>3286644.0</v>
      </c>
    </row>
    <row r="23439">
      <c r="A23439" s="7" t="s">
        <v>44819</v>
      </c>
      <c r="B23439" s="17" t="s">
        <v>44820</v>
      </c>
      <c r="C23439" s="17">
        <v>45.0</v>
      </c>
      <c r="D23439" s="17">
        <v>2512526.756</v>
      </c>
      <c r="E23439" s="17">
        <v>1417825.0</v>
      </c>
      <c r="F23439" s="17">
        <v>1888474.0</v>
      </c>
      <c r="G23439" s="17">
        <v>2675856.0</v>
      </c>
      <c r="H23439" s="17">
        <v>5463659.0</v>
      </c>
    </row>
    <row r="23440">
      <c r="A23440" s="7" t="s">
        <v>44819</v>
      </c>
      <c r="B23440" s="17" t="s">
        <v>44820</v>
      </c>
      <c r="C23440" s="17">
        <v>45.0</v>
      </c>
      <c r="D23440" s="17">
        <v>2512526.756</v>
      </c>
      <c r="E23440" s="17">
        <v>1417825.0</v>
      </c>
      <c r="F23440" s="17">
        <v>1888474.0</v>
      </c>
      <c r="G23440" s="17">
        <v>2675856.0</v>
      </c>
      <c r="H23440" s="17">
        <v>5463659.0</v>
      </c>
    </row>
    <row r="23441">
      <c r="A23441" s="7" t="s">
        <v>44821</v>
      </c>
      <c r="B23441" s="17" t="s">
        <v>44822</v>
      </c>
      <c r="C23441" s="17">
        <v>8.0</v>
      </c>
      <c r="D23441" s="17">
        <v>3980559.25</v>
      </c>
      <c r="E23441" s="17">
        <v>2353724.0</v>
      </c>
      <c r="F23441" s="17">
        <v>3230990.0</v>
      </c>
      <c r="G23441" s="17">
        <v>4606268.0</v>
      </c>
      <c r="H23441" s="17">
        <v>6956991.0</v>
      </c>
    </row>
    <row r="23442">
      <c r="A23442" s="7" t="s">
        <v>44821</v>
      </c>
      <c r="B23442" s="17" t="s">
        <v>44822</v>
      </c>
      <c r="C23442" s="17">
        <v>8.0</v>
      </c>
      <c r="D23442" s="17">
        <v>3980559.25</v>
      </c>
      <c r="E23442" s="17">
        <v>2353724.0</v>
      </c>
      <c r="F23442" s="17">
        <v>3230990.0</v>
      </c>
      <c r="G23442" s="17">
        <v>4606268.0</v>
      </c>
      <c r="H23442" s="17">
        <v>6956991.0</v>
      </c>
    </row>
    <row r="23443">
      <c r="A23443" s="7" t="s">
        <v>44823</v>
      </c>
      <c r="B23443" s="17" t="s">
        <v>44824</v>
      </c>
      <c r="C23443" s="17">
        <v>3.0</v>
      </c>
      <c r="D23443" s="17">
        <v>1858806.0</v>
      </c>
      <c r="E23443" s="17">
        <v>1271500.0</v>
      </c>
      <c r="F23443" s="17">
        <v>1632000.0</v>
      </c>
      <c r="G23443" s="17">
        <v>2672918.0</v>
      </c>
      <c r="H23443" s="17">
        <v>2672918.0</v>
      </c>
    </row>
    <row r="23444">
      <c r="A23444" s="7" t="s">
        <v>44823</v>
      </c>
      <c r="B23444" s="17" t="s">
        <v>44824</v>
      </c>
      <c r="C23444" s="17">
        <v>3.0</v>
      </c>
      <c r="D23444" s="17">
        <v>1858806.0</v>
      </c>
      <c r="E23444" s="17">
        <v>1271500.0</v>
      </c>
      <c r="F23444" s="17">
        <v>1632000.0</v>
      </c>
      <c r="G23444" s="17">
        <v>2672918.0</v>
      </c>
      <c r="H23444" s="17">
        <v>2672918.0</v>
      </c>
    </row>
    <row r="23445">
      <c r="A23445" s="7" t="s">
        <v>44825</v>
      </c>
      <c r="B23445" s="17" t="s">
        <v>44826</v>
      </c>
      <c r="C23445" s="17">
        <v>3.0</v>
      </c>
      <c r="D23445" s="17">
        <v>2757093.0</v>
      </c>
      <c r="E23445" s="17">
        <v>1408550.0</v>
      </c>
      <c r="F23445" s="17">
        <v>3383592.0</v>
      </c>
      <c r="G23445" s="17">
        <v>3479137.0</v>
      </c>
      <c r="H23445" s="17">
        <v>3479137.0</v>
      </c>
    </row>
    <row r="23446">
      <c r="A23446" s="7" t="s">
        <v>44825</v>
      </c>
      <c r="B23446" s="17" t="s">
        <v>44826</v>
      </c>
      <c r="C23446" s="17">
        <v>3.0</v>
      </c>
      <c r="D23446" s="17">
        <v>2757093.0</v>
      </c>
      <c r="E23446" s="17">
        <v>1408550.0</v>
      </c>
      <c r="F23446" s="17">
        <v>3383592.0</v>
      </c>
      <c r="G23446" s="17">
        <v>3479137.0</v>
      </c>
      <c r="H23446" s="17">
        <v>3479137.0</v>
      </c>
    </row>
    <row r="23447">
      <c r="A23447" s="7" t="s">
        <v>44827</v>
      </c>
      <c r="B23447" s="17" t="s">
        <v>44828</v>
      </c>
      <c r="C23447" s="17">
        <v>1.0</v>
      </c>
      <c r="D23447" s="17">
        <v>1260768.0</v>
      </c>
      <c r="E23447" s="17">
        <v>1260768.0</v>
      </c>
      <c r="F23447" s="17">
        <v>1260768.0</v>
      </c>
      <c r="G23447" s="17">
        <v>1260768.0</v>
      </c>
      <c r="H23447" s="17">
        <v>1260768.0</v>
      </c>
    </row>
    <row r="23448">
      <c r="A23448" s="7" t="s">
        <v>44827</v>
      </c>
      <c r="B23448" s="17" t="s">
        <v>44828</v>
      </c>
      <c r="C23448" s="17">
        <v>1.0</v>
      </c>
      <c r="D23448" s="17">
        <v>1260768.0</v>
      </c>
      <c r="E23448" s="17">
        <v>1260768.0</v>
      </c>
      <c r="F23448" s="17">
        <v>1260768.0</v>
      </c>
      <c r="G23448" s="17">
        <v>1260768.0</v>
      </c>
      <c r="H23448" s="17">
        <v>1260768.0</v>
      </c>
    </row>
    <row r="23449">
      <c r="A23449" s="7" t="s">
        <v>44829</v>
      </c>
      <c r="B23449" s="17" t="s">
        <v>44830</v>
      </c>
      <c r="C23449" s="17">
        <v>30.0</v>
      </c>
      <c r="D23449" s="17">
        <v>3482887.833</v>
      </c>
      <c r="E23449" s="17">
        <v>2145003.0</v>
      </c>
      <c r="F23449" s="17">
        <v>2866879.0</v>
      </c>
      <c r="G23449" s="17">
        <v>3716528.0</v>
      </c>
      <c r="H23449" s="17">
        <v>4189148.0</v>
      </c>
    </row>
    <row r="23450">
      <c r="A23450" s="7" t="s">
        <v>44829</v>
      </c>
      <c r="B23450" s="17" t="s">
        <v>44830</v>
      </c>
      <c r="C23450" s="17">
        <v>30.0</v>
      </c>
      <c r="D23450" s="17">
        <v>3482887.833</v>
      </c>
      <c r="E23450" s="17">
        <v>2145003.0</v>
      </c>
      <c r="F23450" s="17">
        <v>2866879.0</v>
      </c>
      <c r="G23450" s="17">
        <v>3716528.0</v>
      </c>
      <c r="H23450" s="17">
        <v>4189148.0</v>
      </c>
    </row>
    <row r="23451">
      <c r="A23451" s="7" t="s">
        <v>44831</v>
      </c>
      <c r="B23451" s="17" t="s">
        <v>44832</v>
      </c>
      <c r="C23451" s="17">
        <v>29.0</v>
      </c>
      <c r="D23451" s="17">
        <v>3246293.379</v>
      </c>
      <c r="E23451" s="17">
        <v>1835193.0</v>
      </c>
      <c r="F23451" s="17">
        <v>2367347.0</v>
      </c>
      <c r="G23451" s="17">
        <v>3966200.0</v>
      </c>
      <c r="H23451" s="17">
        <v>5601699.0</v>
      </c>
    </row>
    <row r="23452">
      <c r="A23452" s="7" t="s">
        <v>44831</v>
      </c>
      <c r="B23452" s="17" t="s">
        <v>44832</v>
      </c>
      <c r="C23452" s="17">
        <v>29.0</v>
      </c>
      <c r="D23452" s="17">
        <v>3246293.379</v>
      </c>
      <c r="E23452" s="17">
        <v>1835193.0</v>
      </c>
      <c r="F23452" s="17">
        <v>2367347.0</v>
      </c>
      <c r="G23452" s="17">
        <v>3966200.0</v>
      </c>
      <c r="H23452" s="17">
        <v>5601699.0</v>
      </c>
    </row>
    <row r="23453">
      <c r="A23453" s="7" t="s">
        <v>44833</v>
      </c>
      <c r="B23453" s="17" t="s">
        <v>44834</v>
      </c>
      <c r="C23453" s="17">
        <v>1.0</v>
      </c>
      <c r="D23453" s="17">
        <v>1848527.0</v>
      </c>
      <c r="E23453" s="17">
        <v>1848527.0</v>
      </c>
      <c r="F23453" s="17">
        <v>1848527.0</v>
      </c>
      <c r="G23453" s="17">
        <v>1848527.0</v>
      </c>
      <c r="H23453" s="17">
        <v>1848527.0</v>
      </c>
    </row>
    <row r="23454">
      <c r="A23454" s="7" t="s">
        <v>44833</v>
      </c>
      <c r="B23454" s="17" t="s">
        <v>44834</v>
      </c>
      <c r="C23454" s="17">
        <v>1.0</v>
      </c>
      <c r="D23454" s="17">
        <v>1848527.0</v>
      </c>
      <c r="E23454" s="17">
        <v>1848527.0</v>
      </c>
      <c r="F23454" s="17">
        <v>1848527.0</v>
      </c>
      <c r="G23454" s="17">
        <v>1848527.0</v>
      </c>
      <c r="H23454" s="17">
        <v>1848527.0</v>
      </c>
    </row>
    <row r="23455">
      <c r="A23455" s="7" t="s">
        <v>44835</v>
      </c>
      <c r="B23455" s="17" t="s">
        <v>44836</v>
      </c>
      <c r="C23455" s="17">
        <v>2.0</v>
      </c>
      <c r="D23455" s="17">
        <v>4163899.0</v>
      </c>
      <c r="E23455" s="17">
        <v>844100.0</v>
      </c>
      <c r="F23455" s="17">
        <v>844100.0</v>
      </c>
      <c r="G23455" s="17">
        <v>7483698.0</v>
      </c>
      <c r="H23455" s="17">
        <v>7483698.0</v>
      </c>
    </row>
    <row r="23456">
      <c r="A23456" s="7" t="s">
        <v>44835</v>
      </c>
      <c r="B23456" s="17" t="s">
        <v>44836</v>
      </c>
      <c r="C23456" s="17">
        <v>2.0</v>
      </c>
      <c r="D23456" s="17">
        <v>4163899.0</v>
      </c>
      <c r="E23456" s="17">
        <v>844100.0</v>
      </c>
      <c r="F23456" s="17">
        <v>844100.0</v>
      </c>
      <c r="G23456" s="17">
        <v>7483698.0</v>
      </c>
      <c r="H23456" s="17">
        <v>7483698.0</v>
      </c>
    </row>
    <row r="23457">
      <c r="A23457" s="7" t="s">
        <v>44837</v>
      </c>
      <c r="B23457" s="17" t="s">
        <v>44838</v>
      </c>
      <c r="C23457" s="17">
        <v>2.0</v>
      </c>
      <c r="D23457" s="17">
        <v>2130975.0</v>
      </c>
      <c r="E23457" s="17">
        <v>2126850.0</v>
      </c>
      <c r="F23457" s="17">
        <v>2126850.0</v>
      </c>
      <c r="G23457" s="17">
        <v>2135100.0</v>
      </c>
      <c r="H23457" s="17">
        <v>2135100.0</v>
      </c>
    </row>
    <row r="23458">
      <c r="A23458" s="7" t="s">
        <v>44837</v>
      </c>
      <c r="B23458" s="17" t="s">
        <v>44838</v>
      </c>
      <c r="C23458" s="17">
        <v>2.0</v>
      </c>
      <c r="D23458" s="17">
        <v>2130975.0</v>
      </c>
      <c r="E23458" s="17">
        <v>2126850.0</v>
      </c>
      <c r="F23458" s="17">
        <v>2126850.0</v>
      </c>
      <c r="G23458" s="17">
        <v>2135100.0</v>
      </c>
      <c r="H23458" s="17">
        <v>2135100.0</v>
      </c>
    </row>
    <row r="23459">
      <c r="A23459" s="7" t="s">
        <v>44839</v>
      </c>
      <c r="B23459" s="17" t="s">
        <v>44840</v>
      </c>
      <c r="C23459" s="17">
        <v>3.0</v>
      </c>
      <c r="D23459" s="17">
        <v>2614308.333</v>
      </c>
      <c r="E23459" s="17">
        <v>1266757.0</v>
      </c>
      <c r="F23459" s="17">
        <v>1821023.0</v>
      </c>
      <c r="G23459" s="17">
        <v>4755145.0</v>
      </c>
      <c r="H23459" s="17">
        <v>4755145.0</v>
      </c>
    </row>
    <row r="23460">
      <c r="A23460" s="7" t="s">
        <v>44839</v>
      </c>
      <c r="B23460" s="17" t="s">
        <v>44840</v>
      </c>
      <c r="C23460" s="17">
        <v>3.0</v>
      </c>
      <c r="D23460" s="17">
        <v>2614308.333</v>
      </c>
      <c r="E23460" s="17">
        <v>1266757.0</v>
      </c>
      <c r="F23460" s="17">
        <v>1821023.0</v>
      </c>
      <c r="G23460" s="17">
        <v>4755145.0</v>
      </c>
      <c r="H23460" s="17">
        <v>4755145.0</v>
      </c>
    </row>
    <row r="23461">
      <c r="A23461" s="7" t="s">
        <v>44841</v>
      </c>
      <c r="B23461" s="17" t="s">
        <v>44842</v>
      </c>
      <c r="C23461" s="17">
        <v>1.0</v>
      </c>
      <c r="D23461" s="17">
        <v>3791984.0</v>
      </c>
      <c r="E23461" s="17">
        <v>3791984.0</v>
      </c>
      <c r="F23461" s="17">
        <v>3791984.0</v>
      </c>
      <c r="G23461" s="17">
        <v>3791984.0</v>
      </c>
      <c r="H23461" s="17">
        <v>3791984.0</v>
      </c>
    </row>
    <row r="23462">
      <c r="A23462" s="7" t="s">
        <v>44841</v>
      </c>
      <c r="B23462" s="17" t="s">
        <v>44842</v>
      </c>
      <c r="C23462" s="17">
        <v>1.0</v>
      </c>
      <c r="D23462" s="17">
        <v>3791984.0</v>
      </c>
      <c r="E23462" s="17">
        <v>3791984.0</v>
      </c>
      <c r="F23462" s="17">
        <v>3791984.0</v>
      </c>
      <c r="G23462" s="17">
        <v>3791984.0</v>
      </c>
      <c r="H23462" s="17">
        <v>3791984.0</v>
      </c>
    </row>
    <row r="23463">
      <c r="A23463" s="7" t="s">
        <v>44843</v>
      </c>
      <c r="B23463" s="17" t="s">
        <v>44844</v>
      </c>
      <c r="C23463" s="17">
        <v>1.0</v>
      </c>
      <c r="D23463" s="17">
        <v>2144856.0</v>
      </c>
      <c r="E23463" s="17">
        <v>2144856.0</v>
      </c>
      <c r="F23463" s="17">
        <v>2144856.0</v>
      </c>
      <c r="G23463" s="17">
        <v>2144856.0</v>
      </c>
      <c r="H23463" s="17">
        <v>2144856.0</v>
      </c>
    </row>
    <row r="23464">
      <c r="A23464" s="7" t="s">
        <v>44843</v>
      </c>
      <c r="B23464" s="17" t="s">
        <v>44844</v>
      </c>
      <c r="C23464" s="17">
        <v>1.0</v>
      </c>
      <c r="D23464" s="17">
        <v>2144856.0</v>
      </c>
      <c r="E23464" s="17">
        <v>2144856.0</v>
      </c>
      <c r="F23464" s="17">
        <v>2144856.0</v>
      </c>
      <c r="G23464" s="17">
        <v>2144856.0</v>
      </c>
      <c r="H23464" s="17">
        <v>2144856.0</v>
      </c>
    </row>
    <row r="23465">
      <c r="A23465" s="7" t="s">
        <v>44845</v>
      </c>
      <c r="B23465" s="17" t="s">
        <v>44846</v>
      </c>
      <c r="C23465" s="17">
        <v>3.0</v>
      </c>
      <c r="D23465" s="17">
        <v>2127826.0</v>
      </c>
      <c r="E23465" s="17">
        <v>1646725.0</v>
      </c>
      <c r="F23465" s="17">
        <v>1985600.0</v>
      </c>
      <c r="G23465" s="17">
        <v>2751153.0</v>
      </c>
      <c r="H23465" s="17">
        <v>2751153.0</v>
      </c>
    </row>
    <row r="23466">
      <c r="A23466" s="7" t="s">
        <v>44845</v>
      </c>
      <c r="B23466" s="17" t="s">
        <v>44846</v>
      </c>
      <c r="C23466" s="17">
        <v>3.0</v>
      </c>
      <c r="D23466" s="17">
        <v>2127826.0</v>
      </c>
      <c r="E23466" s="17">
        <v>1646725.0</v>
      </c>
      <c r="F23466" s="17">
        <v>1985600.0</v>
      </c>
      <c r="G23466" s="17">
        <v>2751153.0</v>
      </c>
      <c r="H23466" s="17">
        <v>2751153.0</v>
      </c>
    </row>
    <row r="23467">
      <c r="A23467" s="7" t="s">
        <v>44847</v>
      </c>
      <c r="B23467" s="17" t="s">
        <v>44848</v>
      </c>
      <c r="C23467" s="17">
        <v>3.0</v>
      </c>
      <c r="D23467" s="17">
        <v>3669967.667</v>
      </c>
      <c r="E23467" s="17">
        <v>2009819.0</v>
      </c>
      <c r="F23467" s="17">
        <v>2160300.0</v>
      </c>
      <c r="G23467" s="17">
        <v>6839784.0</v>
      </c>
      <c r="H23467" s="17">
        <v>6839784.0</v>
      </c>
    </row>
    <row r="23468">
      <c r="A23468" s="7" t="s">
        <v>44847</v>
      </c>
      <c r="B23468" s="17" t="s">
        <v>44848</v>
      </c>
      <c r="C23468" s="17">
        <v>3.0</v>
      </c>
      <c r="D23468" s="17">
        <v>3669967.667</v>
      </c>
      <c r="E23468" s="17">
        <v>2009819.0</v>
      </c>
      <c r="F23468" s="17">
        <v>2160300.0</v>
      </c>
      <c r="G23468" s="17">
        <v>6839784.0</v>
      </c>
      <c r="H23468" s="17">
        <v>6839784.0</v>
      </c>
    </row>
    <row r="23469">
      <c r="A23469" s="7" t="s">
        <v>44849</v>
      </c>
      <c r="B23469" s="17" t="s">
        <v>44850</v>
      </c>
      <c r="C23469" s="17">
        <v>4.0</v>
      </c>
      <c r="D23469" s="17">
        <v>2147283.25</v>
      </c>
      <c r="E23469" s="17">
        <v>1506224.0</v>
      </c>
      <c r="F23469" s="17">
        <v>2133659.0</v>
      </c>
      <c r="G23469" s="17">
        <v>2336938.0</v>
      </c>
      <c r="H23469" s="17">
        <v>2612312.0</v>
      </c>
    </row>
    <row r="23470">
      <c r="A23470" s="7" t="s">
        <v>44849</v>
      </c>
      <c r="B23470" s="17" t="s">
        <v>44850</v>
      </c>
      <c r="C23470" s="17">
        <v>4.0</v>
      </c>
      <c r="D23470" s="17">
        <v>2147283.25</v>
      </c>
      <c r="E23470" s="17">
        <v>1506224.0</v>
      </c>
      <c r="F23470" s="17">
        <v>2133659.0</v>
      </c>
      <c r="G23470" s="17">
        <v>2336938.0</v>
      </c>
      <c r="H23470" s="17">
        <v>2612312.0</v>
      </c>
    </row>
    <row r="23471">
      <c r="A23471" s="7" t="s">
        <v>44851</v>
      </c>
      <c r="B23471" s="17" t="s">
        <v>44852</v>
      </c>
      <c r="C23471" s="17">
        <v>1.0</v>
      </c>
      <c r="D23471" s="17">
        <v>1164697.0</v>
      </c>
      <c r="E23471" s="17">
        <v>1164697.0</v>
      </c>
      <c r="F23471" s="17">
        <v>1164697.0</v>
      </c>
      <c r="G23471" s="17">
        <v>1164697.0</v>
      </c>
      <c r="H23471" s="17">
        <v>1164697.0</v>
      </c>
    </row>
    <row r="23472">
      <c r="A23472" s="7" t="s">
        <v>44851</v>
      </c>
      <c r="B23472" s="17" t="s">
        <v>44852</v>
      </c>
      <c r="C23472" s="17">
        <v>1.0</v>
      </c>
      <c r="D23472" s="17">
        <v>1164697.0</v>
      </c>
      <c r="E23472" s="17">
        <v>1164697.0</v>
      </c>
      <c r="F23472" s="17">
        <v>1164697.0</v>
      </c>
      <c r="G23472" s="17">
        <v>1164697.0</v>
      </c>
      <c r="H23472" s="17">
        <v>1164697.0</v>
      </c>
    </row>
    <row r="23473">
      <c r="A23473" s="7" t="s">
        <v>44853</v>
      </c>
      <c r="B23473" s="17" t="s">
        <v>44854</v>
      </c>
      <c r="C23473" s="17">
        <v>1.0</v>
      </c>
      <c r="D23473" s="17">
        <v>1109517.0</v>
      </c>
      <c r="E23473" s="17">
        <v>1109517.0</v>
      </c>
      <c r="F23473" s="17">
        <v>1109517.0</v>
      </c>
      <c r="G23473" s="17">
        <v>1109517.0</v>
      </c>
      <c r="H23473" s="17">
        <v>1109517.0</v>
      </c>
    </row>
    <row r="23474">
      <c r="A23474" s="7" t="s">
        <v>44853</v>
      </c>
      <c r="B23474" s="17" t="s">
        <v>44854</v>
      </c>
      <c r="C23474" s="17">
        <v>1.0</v>
      </c>
      <c r="D23474" s="17">
        <v>1109517.0</v>
      </c>
      <c r="E23474" s="17">
        <v>1109517.0</v>
      </c>
      <c r="F23474" s="17">
        <v>1109517.0</v>
      </c>
      <c r="G23474" s="17">
        <v>1109517.0</v>
      </c>
      <c r="H23474" s="17">
        <v>1109517.0</v>
      </c>
    </row>
    <row r="23475">
      <c r="A23475" s="7" t="s">
        <v>44855</v>
      </c>
      <c r="B23475" s="17" t="s">
        <v>44856</v>
      </c>
      <c r="C23475" s="17">
        <v>6.0</v>
      </c>
      <c r="D23475" s="17">
        <v>3234870.5</v>
      </c>
      <c r="E23475" s="17">
        <v>2250168.0</v>
      </c>
      <c r="F23475" s="17">
        <v>2328102.0</v>
      </c>
      <c r="G23475" s="17">
        <v>3980707.0</v>
      </c>
      <c r="H23475" s="17">
        <v>6292426.0</v>
      </c>
    </row>
    <row r="23476">
      <c r="A23476" s="7" t="s">
        <v>44855</v>
      </c>
      <c r="B23476" s="17" t="s">
        <v>44856</v>
      </c>
      <c r="C23476" s="17">
        <v>6.0</v>
      </c>
      <c r="D23476" s="17">
        <v>3234870.5</v>
      </c>
      <c r="E23476" s="17">
        <v>2250168.0</v>
      </c>
      <c r="F23476" s="17">
        <v>2328102.0</v>
      </c>
      <c r="G23476" s="17">
        <v>3980707.0</v>
      </c>
      <c r="H23476" s="17">
        <v>6292426.0</v>
      </c>
    </row>
    <row r="23477">
      <c r="A23477" s="7" t="s">
        <v>44857</v>
      </c>
      <c r="B23477" s="17" t="s">
        <v>44858</v>
      </c>
      <c r="C23477" s="17">
        <v>9.0</v>
      </c>
      <c r="D23477" s="17">
        <v>3668974.778</v>
      </c>
      <c r="E23477" s="17">
        <v>2662186.0</v>
      </c>
      <c r="F23477" s="17">
        <v>3627576.0</v>
      </c>
      <c r="G23477" s="17">
        <v>3938847.0</v>
      </c>
      <c r="H23477" s="17">
        <v>7781505.0</v>
      </c>
    </row>
    <row r="23478">
      <c r="A23478" s="7" t="s">
        <v>44857</v>
      </c>
      <c r="B23478" s="17" t="s">
        <v>44858</v>
      </c>
      <c r="C23478" s="17">
        <v>9.0</v>
      </c>
      <c r="D23478" s="17">
        <v>3668974.778</v>
      </c>
      <c r="E23478" s="17">
        <v>2662186.0</v>
      </c>
      <c r="F23478" s="17">
        <v>3627576.0</v>
      </c>
      <c r="G23478" s="17">
        <v>3938847.0</v>
      </c>
      <c r="H23478" s="17">
        <v>7781505.0</v>
      </c>
    </row>
    <row r="23479">
      <c r="A23479" s="7" t="s">
        <v>44859</v>
      </c>
      <c r="B23479" s="17" t="s">
        <v>44860</v>
      </c>
      <c r="C23479" s="17">
        <v>1.0</v>
      </c>
      <c r="D23479" s="17">
        <v>2278434.0</v>
      </c>
      <c r="E23479" s="17">
        <v>2278434.0</v>
      </c>
      <c r="F23479" s="17">
        <v>2278434.0</v>
      </c>
      <c r="G23479" s="17">
        <v>2278434.0</v>
      </c>
      <c r="H23479" s="17">
        <v>2278434.0</v>
      </c>
    </row>
    <row r="23480">
      <c r="A23480" s="7" t="s">
        <v>44859</v>
      </c>
      <c r="B23480" s="17" t="s">
        <v>44860</v>
      </c>
      <c r="C23480" s="17">
        <v>1.0</v>
      </c>
      <c r="D23480" s="17">
        <v>2278434.0</v>
      </c>
      <c r="E23480" s="17">
        <v>2278434.0</v>
      </c>
      <c r="F23480" s="17">
        <v>2278434.0</v>
      </c>
      <c r="G23480" s="17">
        <v>2278434.0</v>
      </c>
      <c r="H23480" s="17">
        <v>2278434.0</v>
      </c>
    </row>
    <row r="23481">
      <c r="A23481" s="7" t="s">
        <v>44861</v>
      </c>
      <c r="B23481" s="17" t="s">
        <v>44862</v>
      </c>
      <c r="C23481" s="17">
        <v>10.0</v>
      </c>
      <c r="D23481" s="17">
        <v>2052400.3</v>
      </c>
      <c r="E23481" s="17">
        <v>1268135.0</v>
      </c>
      <c r="F23481" s="17">
        <v>1906917.0</v>
      </c>
      <c r="G23481" s="17">
        <v>2393768.0</v>
      </c>
      <c r="H23481" s="17">
        <v>2837763.0</v>
      </c>
    </row>
    <row r="23482">
      <c r="A23482" s="7" t="s">
        <v>44861</v>
      </c>
      <c r="B23482" s="17" t="s">
        <v>44862</v>
      </c>
      <c r="C23482" s="17">
        <v>10.0</v>
      </c>
      <c r="D23482" s="17">
        <v>2052400.3</v>
      </c>
      <c r="E23482" s="17">
        <v>1268135.0</v>
      </c>
      <c r="F23482" s="17">
        <v>1906917.0</v>
      </c>
      <c r="G23482" s="17">
        <v>2393768.0</v>
      </c>
      <c r="H23482" s="17">
        <v>2837763.0</v>
      </c>
    </row>
    <row r="23483">
      <c r="A23483" s="7" t="s">
        <v>44863</v>
      </c>
      <c r="B23483" s="17" t="s">
        <v>44864</v>
      </c>
      <c r="C23483" s="17">
        <v>2.0</v>
      </c>
      <c r="D23483" s="17">
        <v>2252842.0</v>
      </c>
      <c r="E23483" s="17">
        <v>1858819.0</v>
      </c>
      <c r="F23483" s="17">
        <v>1858819.0</v>
      </c>
      <c r="G23483" s="17">
        <v>2646865.0</v>
      </c>
      <c r="H23483" s="17">
        <v>2646865.0</v>
      </c>
    </row>
    <row r="23484">
      <c r="A23484" s="7" t="s">
        <v>44863</v>
      </c>
      <c r="B23484" s="17" t="s">
        <v>44864</v>
      </c>
      <c r="C23484" s="17">
        <v>2.0</v>
      </c>
      <c r="D23484" s="17">
        <v>2252842.0</v>
      </c>
      <c r="E23484" s="17">
        <v>1858819.0</v>
      </c>
      <c r="F23484" s="17">
        <v>1858819.0</v>
      </c>
      <c r="G23484" s="17">
        <v>2646865.0</v>
      </c>
      <c r="H23484" s="17">
        <v>2646865.0</v>
      </c>
    </row>
    <row r="23485">
      <c r="A23485" s="7" t="s">
        <v>44865</v>
      </c>
      <c r="B23485" s="17" t="s">
        <v>44866</v>
      </c>
      <c r="C23485" s="17">
        <v>1.0</v>
      </c>
      <c r="D23485" s="17">
        <v>3019804.0</v>
      </c>
      <c r="E23485" s="17">
        <v>3019804.0</v>
      </c>
      <c r="F23485" s="17">
        <v>3019804.0</v>
      </c>
      <c r="G23485" s="17">
        <v>3019804.0</v>
      </c>
      <c r="H23485" s="17">
        <v>3019804.0</v>
      </c>
    </row>
    <row r="23486">
      <c r="A23486" s="7" t="s">
        <v>44865</v>
      </c>
      <c r="B23486" s="17" t="s">
        <v>44866</v>
      </c>
      <c r="C23486" s="17">
        <v>1.0</v>
      </c>
      <c r="D23486" s="17">
        <v>3019804.0</v>
      </c>
      <c r="E23486" s="17">
        <v>3019804.0</v>
      </c>
      <c r="F23486" s="17">
        <v>3019804.0</v>
      </c>
      <c r="G23486" s="17">
        <v>3019804.0</v>
      </c>
      <c r="H23486" s="17">
        <v>3019804.0</v>
      </c>
    </row>
    <row r="23487">
      <c r="A23487" s="7" t="s">
        <v>44867</v>
      </c>
      <c r="B23487" s="17" t="s">
        <v>44868</v>
      </c>
      <c r="C23487" s="17">
        <v>14.0</v>
      </c>
      <c r="D23487" s="17">
        <v>2479485.929</v>
      </c>
      <c r="E23487" s="17">
        <v>1286405.0</v>
      </c>
      <c r="F23487" s="17">
        <v>2118000.0</v>
      </c>
      <c r="G23487" s="17">
        <v>2370175.0</v>
      </c>
      <c r="H23487" s="17">
        <v>5378406.0</v>
      </c>
    </row>
    <row r="23488">
      <c r="A23488" s="7" t="s">
        <v>44867</v>
      </c>
      <c r="B23488" s="17" t="s">
        <v>44868</v>
      </c>
      <c r="C23488" s="17">
        <v>14.0</v>
      </c>
      <c r="D23488" s="17">
        <v>2479485.929</v>
      </c>
      <c r="E23488" s="17">
        <v>1286405.0</v>
      </c>
      <c r="F23488" s="17">
        <v>2118000.0</v>
      </c>
      <c r="G23488" s="17">
        <v>2370175.0</v>
      </c>
      <c r="H23488" s="17">
        <v>5378406.0</v>
      </c>
    </row>
    <row r="23489">
      <c r="A23489" s="7" t="s">
        <v>44869</v>
      </c>
      <c r="B23489" s="17" t="s">
        <v>44870</v>
      </c>
      <c r="C23489" s="17">
        <v>4.0</v>
      </c>
      <c r="D23489" s="17">
        <v>7192830.75</v>
      </c>
      <c r="E23489" s="17">
        <v>1172545.0</v>
      </c>
      <c r="F23489" s="17">
        <v>3994907.0</v>
      </c>
      <c r="G23489" s="17">
        <v>6700340.0</v>
      </c>
      <c r="H23489" s="17">
        <v>1.6903531E7</v>
      </c>
    </row>
    <row r="23490">
      <c r="A23490" s="7" t="s">
        <v>44869</v>
      </c>
      <c r="B23490" s="17" t="s">
        <v>44870</v>
      </c>
      <c r="C23490" s="17">
        <v>4.0</v>
      </c>
      <c r="D23490" s="17">
        <v>7192830.75</v>
      </c>
      <c r="E23490" s="17">
        <v>1172545.0</v>
      </c>
      <c r="F23490" s="17">
        <v>3994907.0</v>
      </c>
      <c r="G23490" s="17">
        <v>6700340.0</v>
      </c>
      <c r="H23490" s="17">
        <v>1.6903531E7</v>
      </c>
    </row>
    <row r="23491">
      <c r="A23491" s="7" t="s">
        <v>44871</v>
      </c>
      <c r="B23491" s="17" t="s">
        <v>44872</v>
      </c>
      <c r="C23491" s="17">
        <v>27.0</v>
      </c>
      <c r="D23491" s="17">
        <v>2897941.63</v>
      </c>
      <c r="E23491" s="17">
        <v>1236537.0</v>
      </c>
      <c r="F23491" s="17">
        <v>1728317.0</v>
      </c>
      <c r="G23491" s="17">
        <v>4103629.0</v>
      </c>
      <c r="H23491" s="17">
        <v>6129503.0</v>
      </c>
    </row>
    <row r="23492">
      <c r="A23492" s="7" t="s">
        <v>44871</v>
      </c>
      <c r="B23492" s="17" t="s">
        <v>44872</v>
      </c>
      <c r="C23492" s="17">
        <v>27.0</v>
      </c>
      <c r="D23492" s="17">
        <v>2897941.63</v>
      </c>
      <c r="E23492" s="17">
        <v>1236537.0</v>
      </c>
      <c r="F23492" s="17">
        <v>1728317.0</v>
      </c>
      <c r="G23492" s="17">
        <v>4103629.0</v>
      </c>
      <c r="H23492" s="17">
        <v>6129503.0</v>
      </c>
    </row>
    <row r="23493">
      <c r="A23493" s="7" t="s">
        <v>44873</v>
      </c>
      <c r="B23493" s="17" t="s">
        <v>44874</v>
      </c>
      <c r="C23493" s="17">
        <v>6.0</v>
      </c>
      <c r="D23493" s="17">
        <v>2976411.333</v>
      </c>
      <c r="E23493" s="17">
        <v>2657667.0</v>
      </c>
      <c r="F23493" s="17">
        <v>2786630.0</v>
      </c>
      <c r="G23493" s="17">
        <v>3237468.0</v>
      </c>
      <c r="H23493" s="17">
        <v>4455821.0</v>
      </c>
    </row>
    <row r="23494">
      <c r="A23494" s="7" t="s">
        <v>44873</v>
      </c>
      <c r="B23494" s="17" t="s">
        <v>44874</v>
      </c>
      <c r="C23494" s="17">
        <v>6.0</v>
      </c>
      <c r="D23494" s="17">
        <v>2976411.333</v>
      </c>
      <c r="E23494" s="17">
        <v>2657667.0</v>
      </c>
      <c r="F23494" s="17">
        <v>2786630.0</v>
      </c>
      <c r="G23494" s="17">
        <v>3237468.0</v>
      </c>
      <c r="H23494" s="17">
        <v>4455821.0</v>
      </c>
    </row>
    <row r="23495">
      <c r="A23495" s="7" t="s">
        <v>44875</v>
      </c>
      <c r="B23495" s="17" t="s">
        <v>44876</v>
      </c>
      <c r="C23495" s="17">
        <v>1.0</v>
      </c>
      <c r="D23495" s="17">
        <v>1173523.0</v>
      </c>
      <c r="E23495" s="17">
        <v>1173523.0</v>
      </c>
      <c r="F23495" s="17">
        <v>1173523.0</v>
      </c>
      <c r="G23495" s="17">
        <v>1173523.0</v>
      </c>
      <c r="H23495" s="17">
        <v>1173523.0</v>
      </c>
    </row>
    <row r="23496">
      <c r="A23496" s="7" t="s">
        <v>44875</v>
      </c>
      <c r="B23496" s="17" t="s">
        <v>44876</v>
      </c>
      <c r="C23496" s="17">
        <v>1.0</v>
      </c>
      <c r="D23496" s="17">
        <v>1173523.0</v>
      </c>
      <c r="E23496" s="17">
        <v>1173523.0</v>
      </c>
      <c r="F23496" s="17">
        <v>1173523.0</v>
      </c>
      <c r="G23496" s="17">
        <v>1173523.0</v>
      </c>
      <c r="H23496" s="17">
        <v>1173523.0</v>
      </c>
    </row>
    <row r="23497">
      <c r="A23497" s="7" t="s">
        <v>44877</v>
      </c>
      <c r="B23497" s="17" t="s">
        <v>44878</v>
      </c>
      <c r="C23497" s="17">
        <v>3.0</v>
      </c>
      <c r="D23497" s="17">
        <v>7960400.333</v>
      </c>
      <c r="E23497" s="17">
        <v>1143235.0</v>
      </c>
      <c r="F23497" s="17">
        <v>1694225.0</v>
      </c>
      <c r="G23497" s="17">
        <v>2.1043741E7</v>
      </c>
      <c r="H23497" s="17">
        <v>2.1043741E7</v>
      </c>
    </row>
    <row r="23498">
      <c r="A23498" s="7" t="s">
        <v>44877</v>
      </c>
      <c r="B23498" s="17" t="s">
        <v>44878</v>
      </c>
      <c r="C23498" s="17">
        <v>3.0</v>
      </c>
      <c r="D23498" s="17">
        <v>7960400.333</v>
      </c>
      <c r="E23498" s="17">
        <v>1143235.0</v>
      </c>
      <c r="F23498" s="17">
        <v>1694225.0</v>
      </c>
      <c r="G23498" s="17">
        <v>2.1043741E7</v>
      </c>
      <c r="H23498" s="17">
        <v>2.1043741E7</v>
      </c>
    </row>
    <row r="23499">
      <c r="A23499" s="7" t="s">
        <v>44879</v>
      </c>
      <c r="B23499" s="17" t="s">
        <v>44880</v>
      </c>
      <c r="C23499" s="17">
        <v>40.0</v>
      </c>
      <c r="D23499" s="17">
        <v>2331600.05</v>
      </c>
      <c r="E23499" s="17">
        <v>1351290.0</v>
      </c>
      <c r="F23499" s="17">
        <v>1933073.0</v>
      </c>
      <c r="G23499" s="17">
        <v>2607530.0</v>
      </c>
      <c r="H23499" s="17">
        <v>2990819.0</v>
      </c>
    </row>
    <row r="23500">
      <c r="A23500" s="7" t="s">
        <v>44879</v>
      </c>
      <c r="B23500" s="17" t="s">
        <v>44880</v>
      </c>
      <c r="C23500" s="17">
        <v>40.0</v>
      </c>
      <c r="D23500" s="17">
        <v>2331600.05</v>
      </c>
      <c r="E23500" s="17">
        <v>1351290.0</v>
      </c>
      <c r="F23500" s="17">
        <v>1933073.0</v>
      </c>
      <c r="G23500" s="17">
        <v>2607530.0</v>
      </c>
      <c r="H23500" s="17">
        <v>2990819.0</v>
      </c>
    </row>
    <row r="23501">
      <c r="A23501" s="7" t="s">
        <v>44881</v>
      </c>
      <c r="B23501" s="17" t="s">
        <v>44882</v>
      </c>
      <c r="C23501" s="17">
        <v>2.0</v>
      </c>
      <c r="D23501" s="17">
        <v>5354778.0</v>
      </c>
      <c r="E23501" s="17">
        <v>2854700.0</v>
      </c>
      <c r="F23501" s="17">
        <v>2854700.0</v>
      </c>
      <c r="G23501" s="17">
        <v>7854856.0</v>
      </c>
      <c r="H23501" s="17">
        <v>7854856.0</v>
      </c>
    </row>
    <row r="23502">
      <c r="A23502" s="7" t="s">
        <v>44881</v>
      </c>
      <c r="B23502" s="17" t="s">
        <v>44882</v>
      </c>
      <c r="C23502" s="17">
        <v>2.0</v>
      </c>
      <c r="D23502" s="17">
        <v>5354778.0</v>
      </c>
      <c r="E23502" s="17">
        <v>2854700.0</v>
      </c>
      <c r="F23502" s="17">
        <v>2854700.0</v>
      </c>
      <c r="G23502" s="17">
        <v>7854856.0</v>
      </c>
      <c r="H23502" s="17">
        <v>7854856.0</v>
      </c>
    </row>
    <row r="23503">
      <c r="A23503" s="7" t="s">
        <v>44883</v>
      </c>
      <c r="B23503" s="17" t="s">
        <v>44884</v>
      </c>
      <c r="C23503" s="17">
        <v>5.0</v>
      </c>
      <c r="D23503" s="17">
        <v>2886363.6</v>
      </c>
      <c r="E23503" s="17">
        <v>1868875.0</v>
      </c>
      <c r="F23503" s="17">
        <v>2179714.0</v>
      </c>
      <c r="G23503" s="17">
        <v>4286872.0</v>
      </c>
      <c r="H23503" s="17">
        <v>4367965.0</v>
      </c>
    </row>
    <row r="23504">
      <c r="A23504" s="7" t="s">
        <v>44883</v>
      </c>
      <c r="B23504" s="17" t="s">
        <v>44884</v>
      </c>
      <c r="C23504" s="17">
        <v>5.0</v>
      </c>
      <c r="D23504" s="17">
        <v>2886363.6</v>
      </c>
      <c r="E23504" s="17">
        <v>1868875.0</v>
      </c>
      <c r="F23504" s="17">
        <v>2179714.0</v>
      </c>
      <c r="G23504" s="17">
        <v>4286872.0</v>
      </c>
      <c r="H23504" s="17">
        <v>4367965.0</v>
      </c>
    </row>
    <row r="23505">
      <c r="A23505" s="7" t="s">
        <v>44885</v>
      </c>
      <c r="B23505" s="17" t="s">
        <v>44886</v>
      </c>
      <c r="C23505" s="17">
        <v>2.0</v>
      </c>
      <c r="D23505" s="17">
        <v>3995083.5</v>
      </c>
      <c r="E23505" s="17">
        <v>3650800.0</v>
      </c>
      <c r="F23505" s="17">
        <v>3650800.0</v>
      </c>
      <c r="G23505" s="17">
        <v>4339367.0</v>
      </c>
      <c r="H23505" s="17">
        <v>4339367.0</v>
      </c>
    </row>
    <row r="23506">
      <c r="A23506" s="7" t="s">
        <v>44885</v>
      </c>
      <c r="B23506" s="17" t="s">
        <v>44886</v>
      </c>
      <c r="C23506" s="17">
        <v>2.0</v>
      </c>
      <c r="D23506" s="17">
        <v>3995083.5</v>
      </c>
      <c r="E23506" s="17">
        <v>3650800.0</v>
      </c>
      <c r="F23506" s="17">
        <v>3650800.0</v>
      </c>
      <c r="G23506" s="17">
        <v>4339367.0</v>
      </c>
      <c r="H23506" s="17">
        <v>4339367.0</v>
      </c>
    </row>
    <row r="23507">
      <c r="A23507" s="7" t="s">
        <v>44887</v>
      </c>
      <c r="B23507" s="17" t="s">
        <v>44888</v>
      </c>
      <c r="C23507" s="17">
        <v>1.0</v>
      </c>
      <c r="D23507" s="17">
        <v>1038551.0</v>
      </c>
      <c r="E23507" s="17">
        <v>1038551.0</v>
      </c>
      <c r="F23507" s="17">
        <v>1038551.0</v>
      </c>
      <c r="G23507" s="17">
        <v>1038551.0</v>
      </c>
      <c r="H23507" s="17">
        <v>1038551.0</v>
      </c>
    </row>
    <row r="23508">
      <c r="A23508" s="7" t="s">
        <v>44887</v>
      </c>
      <c r="B23508" s="17" t="s">
        <v>44888</v>
      </c>
      <c r="C23508" s="17">
        <v>1.0</v>
      </c>
      <c r="D23508" s="17">
        <v>1038551.0</v>
      </c>
      <c r="E23508" s="17">
        <v>1038551.0</v>
      </c>
      <c r="F23508" s="17">
        <v>1038551.0</v>
      </c>
      <c r="G23508" s="17">
        <v>1038551.0</v>
      </c>
      <c r="H23508" s="17">
        <v>1038551.0</v>
      </c>
    </row>
    <row r="23509">
      <c r="A23509" s="7" t="s">
        <v>44889</v>
      </c>
      <c r="B23509" s="17" t="s">
        <v>44890</v>
      </c>
      <c r="C23509" s="17">
        <v>2.0</v>
      </c>
      <c r="D23509" s="17">
        <v>2120172.0</v>
      </c>
      <c r="E23509" s="17">
        <v>1052937.0</v>
      </c>
      <c r="F23509" s="17">
        <v>1052937.0</v>
      </c>
      <c r="G23509" s="17">
        <v>3187407.0</v>
      </c>
      <c r="H23509" s="17">
        <v>3187407.0</v>
      </c>
    </row>
    <row r="23510">
      <c r="A23510" s="7" t="s">
        <v>44889</v>
      </c>
      <c r="B23510" s="17" t="s">
        <v>44890</v>
      </c>
      <c r="C23510" s="17">
        <v>2.0</v>
      </c>
      <c r="D23510" s="17">
        <v>2120172.0</v>
      </c>
      <c r="E23510" s="17">
        <v>1052937.0</v>
      </c>
      <c r="F23510" s="17">
        <v>1052937.0</v>
      </c>
      <c r="G23510" s="17">
        <v>3187407.0</v>
      </c>
      <c r="H23510" s="17">
        <v>3187407.0</v>
      </c>
    </row>
    <row r="23511">
      <c r="A23511" s="7" t="s">
        <v>44891</v>
      </c>
      <c r="B23511" s="17" t="s">
        <v>44892</v>
      </c>
      <c r="C23511" s="17">
        <v>1.0</v>
      </c>
      <c r="D23511" s="17">
        <v>2316954.0</v>
      </c>
      <c r="E23511" s="17">
        <v>2316954.0</v>
      </c>
      <c r="F23511" s="17">
        <v>2316954.0</v>
      </c>
      <c r="G23511" s="17">
        <v>2316954.0</v>
      </c>
      <c r="H23511" s="17">
        <v>2316954.0</v>
      </c>
    </row>
    <row r="23512">
      <c r="A23512" s="7" t="s">
        <v>44891</v>
      </c>
      <c r="B23512" s="17" t="s">
        <v>44892</v>
      </c>
      <c r="C23512" s="17">
        <v>1.0</v>
      </c>
      <c r="D23512" s="17">
        <v>2316954.0</v>
      </c>
      <c r="E23512" s="17">
        <v>2316954.0</v>
      </c>
      <c r="F23512" s="17">
        <v>2316954.0</v>
      </c>
      <c r="G23512" s="17">
        <v>2316954.0</v>
      </c>
      <c r="H23512" s="17">
        <v>2316954.0</v>
      </c>
    </row>
    <row r="23513">
      <c r="A23513" s="7" t="s">
        <v>44893</v>
      </c>
      <c r="B23513" s="17" t="s">
        <v>44894</v>
      </c>
      <c r="C23513" s="17">
        <v>2.0</v>
      </c>
      <c r="D23513" s="17">
        <v>3586563.5</v>
      </c>
      <c r="E23513" s="17">
        <v>2150902.0</v>
      </c>
      <c r="F23513" s="17">
        <v>2150902.0</v>
      </c>
      <c r="G23513" s="17">
        <v>5022225.0</v>
      </c>
      <c r="H23513" s="17">
        <v>5022225.0</v>
      </c>
    </row>
    <row r="23514">
      <c r="A23514" s="7" t="s">
        <v>44893</v>
      </c>
      <c r="B23514" s="17" t="s">
        <v>44894</v>
      </c>
      <c r="C23514" s="17">
        <v>2.0</v>
      </c>
      <c r="D23514" s="17">
        <v>3586563.5</v>
      </c>
      <c r="E23514" s="17">
        <v>2150902.0</v>
      </c>
      <c r="F23514" s="17">
        <v>2150902.0</v>
      </c>
      <c r="G23514" s="17">
        <v>5022225.0</v>
      </c>
      <c r="H23514" s="17">
        <v>5022225.0</v>
      </c>
    </row>
    <row r="23515">
      <c r="A23515" s="7" t="s">
        <v>44895</v>
      </c>
      <c r="B23515" s="17" t="s">
        <v>44896</v>
      </c>
      <c r="C23515" s="17">
        <v>16.0</v>
      </c>
      <c r="D23515" s="17">
        <v>2633271.0</v>
      </c>
      <c r="E23515" s="17">
        <v>1498276.0</v>
      </c>
      <c r="F23515" s="17">
        <v>2240369.0</v>
      </c>
      <c r="G23515" s="17">
        <v>2945700.0</v>
      </c>
      <c r="H23515" s="17">
        <v>3543450.0</v>
      </c>
    </row>
    <row r="23516">
      <c r="A23516" s="7" t="s">
        <v>44895</v>
      </c>
      <c r="B23516" s="17" t="s">
        <v>44896</v>
      </c>
      <c r="C23516" s="17">
        <v>16.0</v>
      </c>
      <c r="D23516" s="17">
        <v>2633271.0</v>
      </c>
      <c r="E23516" s="17">
        <v>1498276.0</v>
      </c>
      <c r="F23516" s="17">
        <v>2240369.0</v>
      </c>
      <c r="G23516" s="17">
        <v>2945700.0</v>
      </c>
      <c r="H23516" s="17">
        <v>3543450.0</v>
      </c>
    </row>
    <row r="23517">
      <c r="A23517" s="7" t="s">
        <v>44897</v>
      </c>
      <c r="B23517" s="17" t="s">
        <v>44898</v>
      </c>
      <c r="C23517" s="17">
        <v>2.0</v>
      </c>
      <c r="D23517" s="17">
        <v>5947487.5</v>
      </c>
      <c r="E23517" s="17">
        <v>3322475.0</v>
      </c>
      <c r="F23517" s="17">
        <v>3322475.0</v>
      </c>
      <c r="G23517" s="17">
        <v>8572500.0</v>
      </c>
      <c r="H23517" s="17">
        <v>8572500.0</v>
      </c>
    </row>
    <row r="23518">
      <c r="A23518" s="7" t="s">
        <v>44897</v>
      </c>
      <c r="B23518" s="17" t="s">
        <v>44898</v>
      </c>
      <c r="C23518" s="17">
        <v>2.0</v>
      </c>
      <c r="D23518" s="17">
        <v>5947487.5</v>
      </c>
      <c r="E23518" s="17">
        <v>3322475.0</v>
      </c>
      <c r="F23518" s="17">
        <v>3322475.0</v>
      </c>
      <c r="G23518" s="17">
        <v>8572500.0</v>
      </c>
      <c r="H23518" s="17">
        <v>8572500.0</v>
      </c>
    </row>
    <row r="23519">
      <c r="A23519" s="7" t="s">
        <v>44899</v>
      </c>
      <c r="B23519" s="17" t="s">
        <v>44900</v>
      </c>
      <c r="C23519" s="17">
        <v>3.0</v>
      </c>
      <c r="D23519" s="17">
        <v>5466054.333</v>
      </c>
      <c r="E23519" s="17">
        <v>2848534.0</v>
      </c>
      <c r="F23519" s="17">
        <v>6386026.0</v>
      </c>
      <c r="G23519" s="17">
        <v>7163603.0</v>
      </c>
      <c r="H23519" s="17">
        <v>7163603.0</v>
      </c>
    </row>
    <row r="23520">
      <c r="A23520" s="7" t="s">
        <v>44899</v>
      </c>
      <c r="B23520" s="17" t="s">
        <v>44900</v>
      </c>
      <c r="C23520" s="17">
        <v>3.0</v>
      </c>
      <c r="D23520" s="17">
        <v>5466054.333</v>
      </c>
      <c r="E23520" s="17">
        <v>2848534.0</v>
      </c>
      <c r="F23520" s="17">
        <v>6386026.0</v>
      </c>
      <c r="G23520" s="17">
        <v>7163603.0</v>
      </c>
      <c r="H23520" s="17">
        <v>7163603.0</v>
      </c>
    </row>
    <row r="23521">
      <c r="A23521" s="7" t="s">
        <v>44901</v>
      </c>
      <c r="B23521" s="17" t="s">
        <v>44902</v>
      </c>
      <c r="C23521" s="17">
        <v>1.0</v>
      </c>
      <c r="D23521" s="17">
        <v>1119043.0</v>
      </c>
      <c r="E23521" s="17">
        <v>1119043.0</v>
      </c>
      <c r="F23521" s="17">
        <v>1119043.0</v>
      </c>
      <c r="G23521" s="17">
        <v>1119043.0</v>
      </c>
      <c r="H23521" s="17">
        <v>1119043.0</v>
      </c>
    </row>
    <row r="23522">
      <c r="A23522" s="7" t="s">
        <v>44901</v>
      </c>
      <c r="B23522" s="17" t="s">
        <v>44902</v>
      </c>
      <c r="C23522" s="17">
        <v>1.0</v>
      </c>
      <c r="D23522" s="17">
        <v>1119043.0</v>
      </c>
      <c r="E23522" s="17">
        <v>1119043.0</v>
      </c>
      <c r="F23522" s="17">
        <v>1119043.0</v>
      </c>
      <c r="G23522" s="17">
        <v>1119043.0</v>
      </c>
      <c r="H23522" s="17">
        <v>1119043.0</v>
      </c>
    </row>
    <row r="23523">
      <c r="A23523" s="7" t="s">
        <v>44903</v>
      </c>
      <c r="B23523" s="17" t="s">
        <v>44904</v>
      </c>
      <c r="C23523" s="17">
        <v>20.0</v>
      </c>
      <c r="D23523" s="17">
        <v>3549925.6</v>
      </c>
      <c r="E23523" s="17">
        <v>1258500.0</v>
      </c>
      <c r="F23523" s="17">
        <v>2334830.0</v>
      </c>
      <c r="G23523" s="17">
        <v>4003125.0</v>
      </c>
      <c r="H23523" s="17">
        <v>8098598.0</v>
      </c>
    </row>
    <row r="23524">
      <c r="A23524" s="7" t="s">
        <v>44903</v>
      </c>
      <c r="B23524" s="17" t="s">
        <v>44904</v>
      </c>
      <c r="C23524" s="17">
        <v>20.0</v>
      </c>
      <c r="D23524" s="17">
        <v>3549925.6</v>
      </c>
      <c r="E23524" s="17">
        <v>1258500.0</v>
      </c>
      <c r="F23524" s="17">
        <v>2334830.0</v>
      </c>
      <c r="G23524" s="17">
        <v>4003125.0</v>
      </c>
      <c r="H23524" s="17">
        <v>8098598.0</v>
      </c>
    </row>
    <row r="23525">
      <c r="A23525" s="7" t="s">
        <v>44905</v>
      </c>
      <c r="B23525" s="17" t="s">
        <v>44906</v>
      </c>
      <c r="C23525" s="17">
        <v>10.0</v>
      </c>
      <c r="D23525" s="17">
        <v>2938209.1</v>
      </c>
      <c r="E23525" s="17">
        <v>1819251.0</v>
      </c>
      <c r="F23525" s="17">
        <v>2832444.0</v>
      </c>
      <c r="G23525" s="17">
        <v>3663119.0</v>
      </c>
      <c r="H23525" s="17">
        <v>3792132.0</v>
      </c>
    </row>
    <row r="23526">
      <c r="A23526" s="7" t="s">
        <v>44905</v>
      </c>
      <c r="B23526" s="17" t="s">
        <v>44906</v>
      </c>
      <c r="C23526" s="17">
        <v>10.0</v>
      </c>
      <c r="D23526" s="17">
        <v>2938209.1</v>
      </c>
      <c r="E23526" s="17">
        <v>1819251.0</v>
      </c>
      <c r="F23526" s="17">
        <v>2832444.0</v>
      </c>
      <c r="G23526" s="17">
        <v>3663119.0</v>
      </c>
      <c r="H23526" s="17">
        <v>3792132.0</v>
      </c>
    </row>
    <row r="23527">
      <c r="A23527" s="7" t="s">
        <v>44907</v>
      </c>
      <c r="B23527" s="17" t="s">
        <v>44908</v>
      </c>
      <c r="C23527" s="17">
        <v>1.0</v>
      </c>
      <c r="D23527" s="17">
        <v>2956725.0</v>
      </c>
      <c r="E23527" s="17">
        <v>2956725.0</v>
      </c>
      <c r="F23527" s="17">
        <v>2956725.0</v>
      </c>
      <c r="G23527" s="17">
        <v>2956725.0</v>
      </c>
      <c r="H23527" s="17">
        <v>2956725.0</v>
      </c>
    </row>
    <row r="23528">
      <c r="A23528" s="7" t="s">
        <v>44907</v>
      </c>
      <c r="B23528" s="17" t="s">
        <v>44908</v>
      </c>
      <c r="C23528" s="17">
        <v>1.0</v>
      </c>
      <c r="D23528" s="17">
        <v>2956725.0</v>
      </c>
      <c r="E23528" s="17">
        <v>2956725.0</v>
      </c>
      <c r="F23528" s="17">
        <v>2956725.0</v>
      </c>
      <c r="G23528" s="17">
        <v>2956725.0</v>
      </c>
      <c r="H23528" s="17">
        <v>2956725.0</v>
      </c>
    </row>
    <row r="23529">
      <c r="A23529" s="7" t="s">
        <v>44909</v>
      </c>
      <c r="B23529" s="17" t="s">
        <v>44910</v>
      </c>
      <c r="C23529" s="17">
        <v>1.0</v>
      </c>
      <c r="D23529" s="17">
        <v>5119628.0</v>
      </c>
      <c r="E23529" s="17">
        <v>5119628.0</v>
      </c>
      <c r="F23529" s="17">
        <v>5119628.0</v>
      </c>
      <c r="G23529" s="17">
        <v>5119628.0</v>
      </c>
      <c r="H23529" s="17">
        <v>5119628.0</v>
      </c>
    </row>
    <row r="23530">
      <c r="A23530" s="7" t="s">
        <v>44909</v>
      </c>
      <c r="B23530" s="17" t="s">
        <v>44910</v>
      </c>
      <c r="C23530" s="17">
        <v>1.0</v>
      </c>
      <c r="D23530" s="17">
        <v>5119628.0</v>
      </c>
      <c r="E23530" s="17">
        <v>5119628.0</v>
      </c>
      <c r="F23530" s="17">
        <v>5119628.0</v>
      </c>
      <c r="G23530" s="17">
        <v>5119628.0</v>
      </c>
      <c r="H23530" s="17">
        <v>5119628.0</v>
      </c>
    </row>
    <row r="23531">
      <c r="A23531" s="7" t="s">
        <v>44911</v>
      </c>
      <c r="B23531" s="17" t="s">
        <v>44912</v>
      </c>
      <c r="C23531" s="17">
        <v>2.0</v>
      </c>
      <c r="D23531" s="17">
        <v>4231600.0</v>
      </c>
      <c r="E23531" s="17">
        <v>3672100.0</v>
      </c>
      <c r="F23531" s="17">
        <v>3672100.0</v>
      </c>
      <c r="G23531" s="17">
        <v>4791100.0</v>
      </c>
      <c r="H23531" s="17">
        <v>4791100.0</v>
      </c>
    </row>
    <row r="23532">
      <c r="A23532" s="7" t="s">
        <v>44911</v>
      </c>
      <c r="B23532" s="17" t="s">
        <v>44912</v>
      </c>
      <c r="C23532" s="17">
        <v>2.0</v>
      </c>
      <c r="D23532" s="17">
        <v>4231600.0</v>
      </c>
      <c r="E23532" s="17">
        <v>3672100.0</v>
      </c>
      <c r="F23532" s="17">
        <v>3672100.0</v>
      </c>
      <c r="G23532" s="17">
        <v>4791100.0</v>
      </c>
      <c r="H23532" s="17">
        <v>4791100.0</v>
      </c>
    </row>
    <row r="23533">
      <c r="A23533" s="7" t="s">
        <v>44913</v>
      </c>
      <c r="B23533" s="17" t="s">
        <v>44914</v>
      </c>
      <c r="C23533" s="17">
        <v>1.0</v>
      </c>
      <c r="D23533" s="17">
        <v>1219763.0</v>
      </c>
      <c r="E23533" s="17">
        <v>1219763.0</v>
      </c>
      <c r="F23533" s="17">
        <v>1219763.0</v>
      </c>
      <c r="G23533" s="17">
        <v>1219763.0</v>
      </c>
      <c r="H23533" s="17">
        <v>1219763.0</v>
      </c>
    </row>
    <row r="23534">
      <c r="A23534" s="7" t="s">
        <v>44913</v>
      </c>
      <c r="B23534" s="17" t="s">
        <v>44914</v>
      </c>
      <c r="C23534" s="17">
        <v>1.0</v>
      </c>
      <c r="D23534" s="17">
        <v>1219763.0</v>
      </c>
      <c r="E23534" s="17">
        <v>1219763.0</v>
      </c>
      <c r="F23534" s="17">
        <v>1219763.0</v>
      </c>
      <c r="G23534" s="17">
        <v>1219763.0</v>
      </c>
      <c r="H23534" s="17">
        <v>1219763.0</v>
      </c>
    </row>
    <row r="23535">
      <c r="A23535" s="7" t="s">
        <v>44915</v>
      </c>
      <c r="B23535" s="17" t="s">
        <v>44916</v>
      </c>
      <c r="C23535" s="17">
        <v>1.0</v>
      </c>
      <c r="D23535" s="17">
        <v>1663318.0</v>
      </c>
      <c r="E23535" s="17">
        <v>1663318.0</v>
      </c>
      <c r="F23535" s="17">
        <v>1663318.0</v>
      </c>
      <c r="G23535" s="17">
        <v>1663318.0</v>
      </c>
      <c r="H23535" s="17">
        <v>1663318.0</v>
      </c>
    </row>
    <row r="23536">
      <c r="A23536" s="7" t="s">
        <v>44915</v>
      </c>
      <c r="B23536" s="17" t="s">
        <v>44916</v>
      </c>
      <c r="C23536" s="17">
        <v>1.0</v>
      </c>
      <c r="D23536" s="17">
        <v>1663318.0</v>
      </c>
      <c r="E23536" s="17">
        <v>1663318.0</v>
      </c>
      <c r="F23536" s="17">
        <v>1663318.0</v>
      </c>
      <c r="G23536" s="17">
        <v>1663318.0</v>
      </c>
      <c r="H23536" s="17">
        <v>1663318.0</v>
      </c>
    </row>
    <row r="23537">
      <c r="A23537" s="7" t="s">
        <v>44917</v>
      </c>
      <c r="B23537" s="17" t="s">
        <v>44918</v>
      </c>
      <c r="C23537" s="17">
        <v>1.0</v>
      </c>
      <c r="D23537" s="17">
        <v>4255412.0</v>
      </c>
      <c r="E23537" s="17">
        <v>4255412.0</v>
      </c>
      <c r="F23537" s="17">
        <v>4255412.0</v>
      </c>
      <c r="G23537" s="17">
        <v>4255412.0</v>
      </c>
      <c r="H23537" s="17">
        <v>4255412.0</v>
      </c>
    </row>
    <row r="23538">
      <c r="A23538" s="7" t="s">
        <v>44917</v>
      </c>
      <c r="B23538" s="17" t="s">
        <v>44918</v>
      </c>
      <c r="C23538" s="17">
        <v>1.0</v>
      </c>
      <c r="D23538" s="17">
        <v>4255412.0</v>
      </c>
      <c r="E23538" s="17">
        <v>4255412.0</v>
      </c>
      <c r="F23538" s="17">
        <v>4255412.0</v>
      </c>
      <c r="G23538" s="17">
        <v>4255412.0</v>
      </c>
      <c r="H23538" s="17">
        <v>4255412.0</v>
      </c>
    </row>
    <row r="23539">
      <c r="A23539" s="7" t="s">
        <v>44919</v>
      </c>
      <c r="B23539" s="17" t="s">
        <v>44920</v>
      </c>
      <c r="C23539" s="17">
        <v>2.0</v>
      </c>
      <c r="D23539" s="17">
        <v>2936883.5</v>
      </c>
      <c r="E23539" s="17">
        <v>1403657.0</v>
      </c>
      <c r="F23539" s="17">
        <v>1403657.0</v>
      </c>
      <c r="G23539" s="17">
        <v>4470110.0</v>
      </c>
      <c r="H23539" s="17">
        <v>4470110.0</v>
      </c>
    </row>
    <row r="23540">
      <c r="A23540" s="7" t="s">
        <v>44919</v>
      </c>
      <c r="B23540" s="17" t="s">
        <v>44920</v>
      </c>
      <c r="C23540" s="17">
        <v>2.0</v>
      </c>
      <c r="D23540" s="17">
        <v>2936883.5</v>
      </c>
      <c r="E23540" s="17">
        <v>1403657.0</v>
      </c>
      <c r="F23540" s="17">
        <v>1403657.0</v>
      </c>
      <c r="G23540" s="17">
        <v>4470110.0</v>
      </c>
      <c r="H23540" s="17">
        <v>4470110.0</v>
      </c>
    </row>
    <row r="23541">
      <c r="A23541" s="7" t="s">
        <v>44921</v>
      </c>
      <c r="B23541" s="17" t="s">
        <v>44922</v>
      </c>
      <c r="C23541" s="17">
        <v>1.0</v>
      </c>
      <c r="D23541" s="17">
        <v>1781652.0</v>
      </c>
      <c r="E23541" s="17">
        <v>1781652.0</v>
      </c>
      <c r="F23541" s="17">
        <v>1781652.0</v>
      </c>
      <c r="G23541" s="17">
        <v>1781652.0</v>
      </c>
      <c r="H23541" s="17">
        <v>1781652.0</v>
      </c>
    </row>
    <row r="23542">
      <c r="A23542" s="7" t="s">
        <v>44921</v>
      </c>
      <c r="B23542" s="17" t="s">
        <v>44922</v>
      </c>
      <c r="C23542" s="17">
        <v>1.0</v>
      </c>
      <c r="D23542" s="17">
        <v>1781652.0</v>
      </c>
      <c r="E23542" s="17">
        <v>1781652.0</v>
      </c>
      <c r="F23542" s="17">
        <v>1781652.0</v>
      </c>
      <c r="G23542" s="17">
        <v>1781652.0</v>
      </c>
      <c r="H23542" s="17">
        <v>1781652.0</v>
      </c>
    </row>
    <row r="23543">
      <c r="A23543" s="7" t="s">
        <v>44923</v>
      </c>
      <c r="B23543" s="17" t="s">
        <v>44924</v>
      </c>
      <c r="C23543" s="17">
        <v>1.0</v>
      </c>
      <c r="D23543" s="17">
        <v>4316318.0</v>
      </c>
      <c r="E23543" s="17">
        <v>4316318.0</v>
      </c>
      <c r="F23543" s="17">
        <v>4316318.0</v>
      </c>
      <c r="G23543" s="17">
        <v>4316318.0</v>
      </c>
      <c r="H23543" s="17">
        <v>4316318.0</v>
      </c>
    </row>
    <row r="23544">
      <c r="A23544" s="7" t="s">
        <v>44923</v>
      </c>
      <c r="B23544" s="17" t="s">
        <v>44924</v>
      </c>
      <c r="C23544" s="17">
        <v>1.0</v>
      </c>
      <c r="D23544" s="17">
        <v>4316318.0</v>
      </c>
      <c r="E23544" s="17">
        <v>4316318.0</v>
      </c>
      <c r="F23544" s="17">
        <v>4316318.0</v>
      </c>
      <c r="G23544" s="17">
        <v>4316318.0</v>
      </c>
      <c r="H23544" s="17">
        <v>4316318.0</v>
      </c>
    </row>
    <row r="23545">
      <c r="A23545" s="7" t="s">
        <v>44925</v>
      </c>
      <c r="B23545" s="17" t="s">
        <v>44926</v>
      </c>
      <c r="C23545" s="17">
        <v>4.0</v>
      </c>
      <c r="D23545" s="17">
        <v>3745861.75</v>
      </c>
      <c r="E23545" s="17">
        <v>1470988.0</v>
      </c>
      <c r="F23545" s="17">
        <v>2554300.0</v>
      </c>
      <c r="G23545" s="17">
        <v>2873183.0</v>
      </c>
      <c r="H23545" s="17">
        <v>8084976.0</v>
      </c>
    </row>
    <row r="23546">
      <c r="A23546" s="7" t="s">
        <v>44925</v>
      </c>
      <c r="B23546" s="17" t="s">
        <v>44926</v>
      </c>
      <c r="C23546" s="17">
        <v>4.0</v>
      </c>
      <c r="D23546" s="17">
        <v>3745861.75</v>
      </c>
      <c r="E23546" s="17">
        <v>1470988.0</v>
      </c>
      <c r="F23546" s="17">
        <v>2554300.0</v>
      </c>
      <c r="G23546" s="17">
        <v>2873183.0</v>
      </c>
      <c r="H23546" s="17">
        <v>8084976.0</v>
      </c>
    </row>
    <row r="23547">
      <c r="A23547" s="7" t="s">
        <v>44927</v>
      </c>
      <c r="B23547" s="17" t="s">
        <v>44928</v>
      </c>
      <c r="C23547" s="17">
        <v>3.0</v>
      </c>
      <c r="D23547" s="17">
        <v>4751926.667</v>
      </c>
      <c r="E23547" s="17">
        <v>2490060.0</v>
      </c>
      <c r="F23547" s="17">
        <v>3013900.0</v>
      </c>
      <c r="G23547" s="17">
        <v>8751820.0</v>
      </c>
      <c r="H23547" s="17">
        <v>8751820.0</v>
      </c>
    </row>
    <row r="23548">
      <c r="A23548" s="7" t="s">
        <v>44927</v>
      </c>
      <c r="B23548" s="17" t="s">
        <v>44928</v>
      </c>
      <c r="C23548" s="17">
        <v>3.0</v>
      </c>
      <c r="D23548" s="17">
        <v>4751926.667</v>
      </c>
      <c r="E23548" s="17">
        <v>2490060.0</v>
      </c>
      <c r="F23548" s="17">
        <v>3013900.0</v>
      </c>
      <c r="G23548" s="17">
        <v>8751820.0</v>
      </c>
      <c r="H23548" s="17">
        <v>8751820.0</v>
      </c>
    </row>
    <row r="23549">
      <c r="A23549" s="7" t="s">
        <v>44929</v>
      </c>
      <c r="B23549" s="17" t="s">
        <v>44930</v>
      </c>
      <c r="C23549" s="17">
        <v>2.0</v>
      </c>
      <c r="D23549" s="17">
        <v>2842267.5</v>
      </c>
      <c r="E23549" s="17">
        <v>1818235.0</v>
      </c>
      <c r="F23549" s="17">
        <v>1818235.0</v>
      </c>
      <c r="G23549" s="17">
        <v>3866300.0</v>
      </c>
      <c r="H23549" s="17">
        <v>3866300.0</v>
      </c>
    </row>
    <row r="23550">
      <c r="A23550" s="7" t="s">
        <v>44929</v>
      </c>
      <c r="B23550" s="17" t="s">
        <v>44930</v>
      </c>
      <c r="C23550" s="17">
        <v>2.0</v>
      </c>
      <c r="D23550" s="17">
        <v>2842267.5</v>
      </c>
      <c r="E23550" s="17">
        <v>1818235.0</v>
      </c>
      <c r="F23550" s="17">
        <v>1818235.0</v>
      </c>
      <c r="G23550" s="17">
        <v>3866300.0</v>
      </c>
      <c r="H23550" s="17">
        <v>3866300.0</v>
      </c>
    </row>
    <row r="23551">
      <c r="A23551" s="7" t="s">
        <v>44931</v>
      </c>
      <c r="B23551" s="17" t="s">
        <v>44932</v>
      </c>
      <c r="C23551" s="17">
        <v>1.0</v>
      </c>
      <c r="D23551" s="17">
        <v>1731857.0</v>
      </c>
      <c r="E23551" s="17">
        <v>1731857.0</v>
      </c>
      <c r="F23551" s="17">
        <v>1731857.0</v>
      </c>
      <c r="G23551" s="17">
        <v>1731857.0</v>
      </c>
      <c r="H23551" s="17">
        <v>1731857.0</v>
      </c>
    </row>
    <row r="23552">
      <c r="A23552" s="7" t="s">
        <v>44931</v>
      </c>
      <c r="B23552" s="17" t="s">
        <v>44932</v>
      </c>
      <c r="C23552" s="17">
        <v>1.0</v>
      </c>
      <c r="D23552" s="17">
        <v>1731857.0</v>
      </c>
      <c r="E23552" s="17">
        <v>1731857.0</v>
      </c>
      <c r="F23552" s="17">
        <v>1731857.0</v>
      </c>
      <c r="G23552" s="17">
        <v>1731857.0</v>
      </c>
      <c r="H23552" s="17">
        <v>1731857.0</v>
      </c>
    </row>
    <row r="23553">
      <c r="A23553" s="7" t="s">
        <v>44933</v>
      </c>
      <c r="B23553" s="17" t="s">
        <v>44934</v>
      </c>
      <c r="C23553" s="17">
        <v>3.0</v>
      </c>
      <c r="D23553" s="17">
        <v>3693610.333</v>
      </c>
      <c r="E23553" s="17">
        <v>1550800.0</v>
      </c>
      <c r="F23553" s="17">
        <v>2181174.0</v>
      </c>
      <c r="G23553" s="17">
        <v>7348857.0</v>
      </c>
      <c r="H23553" s="17">
        <v>7348857.0</v>
      </c>
    </row>
    <row r="23554">
      <c r="A23554" s="7" t="s">
        <v>44933</v>
      </c>
      <c r="B23554" s="17" t="s">
        <v>44934</v>
      </c>
      <c r="C23554" s="17">
        <v>3.0</v>
      </c>
      <c r="D23554" s="17">
        <v>3693610.333</v>
      </c>
      <c r="E23554" s="17">
        <v>1550800.0</v>
      </c>
      <c r="F23554" s="17">
        <v>2181174.0</v>
      </c>
      <c r="G23554" s="17">
        <v>7348857.0</v>
      </c>
      <c r="H23554" s="17">
        <v>7348857.0</v>
      </c>
    </row>
    <row r="23555">
      <c r="A23555" s="7" t="s">
        <v>44935</v>
      </c>
      <c r="B23555" s="17" t="s">
        <v>44936</v>
      </c>
      <c r="C23555" s="17">
        <v>1.0</v>
      </c>
      <c r="D23555" s="17">
        <v>1275808.0</v>
      </c>
      <c r="E23555" s="17">
        <v>1275808.0</v>
      </c>
      <c r="F23555" s="17">
        <v>1275808.0</v>
      </c>
      <c r="G23555" s="17">
        <v>1275808.0</v>
      </c>
      <c r="H23555" s="17">
        <v>1275808.0</v>
      </c>
    </row>
    <row r="23556">
      <c r="A23556" s="7" t="s">
        <v>44935</v>
      </c>
      <c r="B23556" s="17" t="s">
        <v>44936</v>
      </c>
      <c r="C23556" s="17">
        <v>1.0</v>
      </c>
      <c r="D23556" s="17">
        <v>1275808.0</v>
      </c>
      <c r="E23556" s="17">
        <v>1275808.0</v>
      </c>
      <c r="F23556" s="17">
        <v>1275808.0</v>
      </c>
      <c r="G23556" s="17">
        <v>1275808.0</v>
      </c>
      <c r="H23556" s="17">
        <v>1275808.0</v>
      </c>
    </row>
    <row r="23557">
      <c r="A23557" s="7" t="s">
        <v>44937</v>
      </c>
      <c r="B23557" s="17" t="s">
        <v>44938</v>
      </c>
      <c r="C23557" s="17">
        <v>9.0</v>
      </c>
      <c r="D23557" s="17">
        <v>6956973.444</v>
      </c>
      <c r="E23557" s="17">
        <v>2202372.0</v>
      </c>
      <c r="F23557" s="17">
        <v>2438604.0</v>
      </c>
      <c r="G23557" s="17">
        <v>3515151.0</v>
      </c>
      <c r="H23557" s="17">
        <v>3.7831167E7</v>
      </c>
    </row>
    <row r="23558">
      <c r="A23558" s="7" t="s">
        <v>44937</v>
      </c>
      <c r="B23558" s="17" t="s">
        <v>44938</v>
      </c>
      <c r="C23558" s="17">
        <v>9.0</v>
      </c>
      <c r="D23558" s="17">
        <v>6956973.444</v>
      </c>
      <c r="E23558" s="17">
        <v>2202372.0</v>
      </c>
      <c r="F23558" s="17">
        <v>2438604.0</v>
      </c>
      <c r="G23558" s="17">
        <v>3515151.0</v>
      </c>
      <c r="H23558" s="17">
        <v>3.7831167E7</v>
      </c>
    </row>
    <row r="23559">
      <c r="A23559" s="7" t="s">
        <v>44939</v>
      </c>
      <c r="B23559" s="17" t="s">
        <v>44940</v>
      </c>
      <c r="C23559" s="17">
        <v>2.0</v>
      </c>
      <c r="D23559" s="17">
        <v>4755151.0</v>
      </c>
      <c r="E23559" s="17">
        <v>3233402.0</v>
      </c>
      <c r="F23559" s="17">
        <v>3233402.0</v>
      </c>
      <c r="G23559" s="17">
        <v>6276900.0</v>
      </c>
      <c r="H23559" s="17">
        <v>6276900.0</v>
      </c>
    </row>
    <row r="23560">
      <c r="A23560" s="7" t="s">
        <v>44939</v>
      </c>
      <c r="B23560" s="17" t="s">
        <v>44940</v>
      </c>
      <c r="C23560" s="17">
        <v>2.0</v>
      </c>
      <c r="D23560" s="17">
        <v>4755151.0</v>
      </c>
      <c r="E23560" s="17">
        <v>3233402.0</v>
      </c>
      <c r="F23560" s="17">
        <v>3233402.0</v>
      </c>
      <c r="G23560" s="17">
        <v>6276900.0</v>
      </c>
      <c r="H23560" s="17">
        <v>6276900.0</v>
      </c>
    </row>
    <row r="23561">
      <c r="A23561" s="7" t="s">
        <v>44941</v>
      </c>
      <c r="B23561" s="17" t="s">
        <v>44942</v>
      </c>
      <c r="C23561" s="17">
        <v>3.0</v>
      </c>
      <c r="D23561" s="17">
        <v>6852757.667</v>
      </c>
      <c r="E23561" s="17">
        <v>2455702.0</v>
      </c>
      <c r="F23561" s="17">
        <v>4333372.0</v>
      </c>
      <c r="G23561" s="17">
        <v>1.3769199E7</v>
      </c>
      <c r="H23561" s="17">
        <v>1.3769199E7</v>
      </c>
    </row>
    <row r="23562">
      <c r="A23562" s="7" t="s">
        <v>44941</v>
      </c>
      <c r="B23562" s="17" t="s">
        <v>44942</v>
      </c>
      <c r="C23562" s="17">
        <v>3.0</v>
      </c>
      <c r="D23562" s="17">
        <v>6852757.667</v>
      </c>
      <c r="E23562" s="17">
        <v>2455702.0</v>
      </c>
      <c r="F23562" s="17">
        <v>4333372.0</v>
      </c>
      <c r="G23562" s="17">
        <v>1.3769199E7</v>
      </c>
      <c r="H23562" s="17">
        <v>1.3769199E7</v>
      </c>
    </row>
    <row r="23563">
      <c r="A23563" s="7" t="s">
        <v>44943</v>
      </c>
      <c r="B23563" s="17" t="s">
        <v>44944</v>
      </c>
      <c r="C23563" s="17">
        <v>3.0</v>
      </c>
      <c r="D23563" s="17">
        <v>2474937.333</v>
      </c>
      <c r="E23563" s="17">
        <v>1750813.0</v>
      </c>
      <c r="F23563" s="17">
        <v>1761020.0</v>
      </c>
      <c r="G23563" s="17">
        <v>3912979.0</v>
      </c>
      <c r="H23563" s="17">
        <v>3912979.0</v>
      </c>
    </row>
    <row r="23564">
      <c r="A23564" s="7" t="s">
        <v>44943</v>
      </c>
      <c r="B23564" s="17" t="s">
        <v>44944</v>
      </c>
      <c r="C23564" s="17">
        <v>3.0</v>
      </c>
      <c r="D23564" s="17">
        <v>2474937.333</v>
      </c>
      <c r="E23564" s="17">
        <v>1750813.0</v>
      </c>
      <c r="F23564" s="17">
        <v>1761020.0</v>
      </c>
      <c r="G23564" s="17">
        <v>3912979.0</v>
      </c>
      <c r="H23564" s="17">
        <v>3912979.0</v>
      </c>
    </row>
    <row r="23565">
      <c r="A23565" s="7" t="s">
        <v>44945</v>
      </c>
      <c r="B23565" s="17" t="s">
        <v>44946</v>
      </c>
      <c r="C23565" s="17">
        <v>4.0</v>
      </c>
      <c r="D23565" s="17">
        <v>2720001.5</v>
      </c>
      <c r="E23565" s="17">
        <v>2017402.0</v>
      </c>
      <c r="F23565" s="17">
        <v>2487543.0</v>
      </c>
      <c r="G23565" s="17">
        <v>3038891.0</v>
      </c>
      <c r="H23565" s="17">
        <v>3336170.0</v>
      </c>
    </row>
    <row r="23566">
      <c r="A23566" s="7" t="s">
        <v>44945</v>
      </c>
      <c r="B23566" s="17" t="s">
        <v>44946</v>
      </c>
      <c r="C23566" s="17">
        <v>4.0</v>
      </c>
      <c r="D23566" s="17">
        <v>2720001.5</v>
      </c>
      <c r="E23566" s="17">
        <v>2017402.0</v>
      </c>
      <c r="F23566" s="17">
        <v>2487543.0</v>
      </c>
      <c r="G23566" s="17">
        <v>3038891.0</v>
      </c>
      <c r="H23566" s="17">
        <v>3336170.0</v>
      </c>
    </row>
    <row r="23567">
      <c r="A23567" s="7" t="s">
        <v>44947</v>
      </c>
      <c r="B23567" s="17" t="s">
        <v>44948</v>
      </c>
      <c r="C23567" s="17">
        <v>1.0</v>
      </c>
      <c r="D23567" s="17">
        <v>1639596.0</v>
      </c>
      <c r="E23567" s="17">
        <v>1639596.0</v>
      </c>
      <c r="F23567" s="17">
        <v>1639596.0</v>
      </c>
      <c r="G23567" s="17">
        <v>1639596.0</v>
      </c>
      <c r="H23567" s="17">
        <v>1639596.0</v>
      </c>
    </row>
    <row r="23568">
      <c r="A23568" s="7" t="s">
        <v>44947</v>
      </c>
      <c r="B23568" s="17" t="s">
        <v>44948</v>
      </c>
      <c r="C23568" s="17">
        <v>1.0</v>
      </c>
      <c r="D23568" s="17">
        <v>1639596.0</v>
      </c>
      <c r="E23568" s="17">
        <v>1639596.0</v>
      </c>
      <c r="F23568" s="17">
        <v>1639596.0</v>
      </c>
      <c r="G23568" s="17">
        <v>1639596.0</v>
      </c>
      <c r="H23568" s="17">
        <v>1639596.0</v>
      </c>
    </row>
    <row r="23569">
      <c r="A23569" s="7" t="s">
        <v>44949</v>
      </c>
      <c r="B23569" s="17" t="s">
        <v>44950</v>
      </c>
      <c r="C23569" s="17">
        <v>2.0</v>
      </c>
      <c r="D23569" s="17">
        <v>4747118.0</v>
      </c>
      <c r="E23569" s="17">
        <v>2164178.0</v>
      </c>
      <c r="F23569" s="17">
        <v>2164178.0</v>
      </c>
      <c r="G23569" s="17">
        <v>7330058.0</v>
      </c>
      <c r="H23569" s="17">
        <v>7330058.0</v>
      </c>
    </row>
    <row r="23570">
      <c r="A23570" s="7" t="s">
        <v>44949</v>
      </c>
      <c r="B23570" s="17" t="s">
        <v>44950</v>
      </c>
      <c r="C23570" s="17">
        <v>2.0</v>
      </c>
      <c r="D23570" s="17">
        <v>4747118.0</v>
      </c>
      <c r="E23570" s="17">
        <v>2164178.0</v>
      </c>
      <c r="F23570" s="17">
        <v>2164178.0</v>
      </c>
      <c r="G23570" s="17">
        <v>7330058.0</v>
      </c>
      <c r="H23570" s="17">
        <v>7330058.0</v>
      </c>
    </row>
    <row r="23571">
      <c r="A23571" s="7" t="s">
        <v>44951</v>
      </c>
      <c r="B23571" s="17" t="s">
        <v>44952</v>
      </c>
      <c r="C23571" s="17">
        <v>1.0</v>
      </c>
      <c r="D23571" s="17">
        <v>1816502.0</v>
      </c>
      <c r="E23571" s="17">
        <v>1816502.0</v>
      </c>
      <c r="F23571" s="17">
        <v>1816502.0</v>
      </c>
      <c r="G23571" s="17">
        <v>1816502.0</v>
      </c>
      <c r="H23571" s="17">
        <v>1816502.0</v>
      </c>
    </row>
    <row r="23572">
      <c r="A23572" s="7" t="s">
        <v>44951</v>
      </c>
      <c r="B23572" s="17" t="s">
        <v>44952</v>
      </c>
      <c r="C23572" s="17">
        <v>1.0</v>
      </c>
      <c r="D23572" s="17">
        <v>1816502.0</v>
      </c>
      <c r="E23572" s="17">
        <v>1816502.0</v>
      </c>
      <c r="F23572" s="17">
        <v>1816502.0</v>
      </c>
      <c r="G23572" s="17">
        <v>1816502.0</v>
      </c>
      <c r="H23572" s="17">
        <v>1816502.0</v>
      </c>
    </row>
    <row r="23573">
      <c r="A23573" s="7" t="s">
        <v>44953</v>
      </c>
      <c r="B23573" s="17" t="s">
        <v>44954</v>
      </c>
      <c r="C23573" s="17">
        <v>1.0</v>
      </c>
      <c r="D23573" s="17">
        <v>1691602.0</v>
      </c>
      <c r="E23573" s="17">
        <v>1691602.0</v>
      </c>
      <c r="F23573" s="17">
        <v>1691602.0</v>
      </c>
      <c r="G23573" s="17">
        <v>1691602.0</v>
      </c>
      <c r="H23573" s="17">
        <v>1691602.0</v>
      </c>
    </row>
    <row r="23574">
      <c r="A23574" s="7" t="s">
        <v>44953</v>
      </c>
      <c r="B23574" s="17" t="s">
        <v>44954</v>
      </c>
      <c r="C23574" s="17">
        <v>1.0</v>
      </c>
      <c r="D23574" s="17">
        <v>1691602.0</v>
      </c>
      <c r="E23574" s="17">
        <v>1691602.0</v>
      </c>
      <c r="F23574" s="17">
        <v>1691602.0</v>
      </c>
      <c r="G23574" s="17">
        <v>1691602.0</v>
      </c>
      <c r="H23574" s="17">
        <v>1691602.0</v>
      </c>
    </row>
    <row r="23575">
      <c r="A23575" s="7" t="s">
        <v>44955</v>
      </c>
      <c r="B23575" s="17" t="s">
        <v>44956</v>
      </c>
      <c r="C23575" s="17">
        <v>5.0</v>
      </c>
      <c r="D23575" s="17">
        <v>5010734.4</v>
      </c>
      <c r="E23575" s="17">
        <v>2389361.0</v>
      </c>
      <c r="F23575" s="17">
        <v>4637323.0</v>
      </c>
      <c r="G23575" s="17">
        <v>5927104.0</v>
      </c>
      <c r="H23575" s="17">
        <v>1.0303717E7</v>
      </c>
    </row>
    <row r="23576">
      <c r="A23576" s="7" t="s">
        <v>44955</v>
      </c>
      <c r="B23576" s="17" t="s">
        <v>44956</v>
      </c>
      <c r="C23576" s="17">
        <v>5.0</v>
      </c>
      <c r="D23576" s="17">
        <v>5010734.4</v>
      </c>
      <c r="E23576" s="17">
        <v>2389361.0</v>
      </c>
      <c r="F23576" s="17">
        <v>4637323.0</v>
      </c>
      <c r="G23576" s="17">
        <v>5927104.0</v>
      </c>
      <c r="H23576" s="17">
        <v>1.0303717E7</v>
      </c>
    </row>
    <row r="23577">
      <c r="A23577" s="7" t="s">
        <v>44957</v>
      </c>
      <c r="B23577" s="17" t="s">
        <v>44958</v>
      </c>
      <c r="C23577" s="17">
        <v>3.0</v>
      </c>
      <c r="D23577" s="17">
        <v>6504293.0</v>
      </c>
      <c r="E23577" s="17">
        <v>2280750.0</v>
      </c>
      <c r="F23577" s="17">
        <v>3901100.0</v>
      </c>
      <c r="G23577" s="17">
        <v>1.3331029E7</v>
      </c>
      <c r="H23577" s="17">
        <v>1.3331029E7</v>
      </c>
    </row>
    <row r="23578">
      <c r="A23578" s="7" t="s">
        <v>44957</v>
      </c>
      <c r="B23578" s="17" t="s">
        <v>44958</v>
      </c>
      <c r="C23578" s="17">
        <v>3.0</v>
      </c>
      <c r="D23578" s="17">
        <v>6504293.0</v>
      </c>
      <c r="E23578" s="17">
        <v>2280750.0</v>
      </c>
      <c r="F23578" s="17">
        <v>3901100.0</v>
      </c>
      <c r="G23578" s="17">
        <v>1.3331029E7</v>
      </c>
      <c r="H23578" s="17">
        <v>1.3331029E7</v>
      </c>
    </row>
    <row r="23579">
      <c r="A23579" s="7" t="s">
        <v>44959</v>
      </c>
      <c r="B23579" s="17" t="s">
        <v>44960</v>
      </c>
      <c r="C23579" s="17">
        <v>1.0</v>
      </c>
      <c r="D23579" s="17">
        <v>1685017.0</v>
      </c>
      <c r="E23579" s="17">
        <v>1685017.0</v>
      </c>
      <c r="F23579" s="17">
        <v>1685017.0</v>
      </c>
      <c r="G23579" s="17">
        <v>1685017.0</v>
      </c>
      <c r="H23579" s="17">
        <v>1685017.0</v>
      </c>
    </row>
    <row r="23580">
      <c r="A23580" s="7" t="s">
        <v>44959</v>
      </c>
      <c r="B23580" s="17" t="s">
        <v>44960</v>
      </c>
      <c r="C23580" s="17">
        <v>1.0</v>
      </c>
      <c r="D23580" s="17">
        <v>1685017.0</v>
      </c>
      <c r="E23580" s="17">
        <v>1685017.0</v>
      </c>
      <c r="F23580" s="17">
        <v>1685017.0</v>
      </c>
      <c r="G23580" s="17">
        <v>1685017.0</v>
      </c>
      <c r="H23580" s="17">
        <v>1685017.0</v>
      </c>
    </row>
    <row r="23581">
      <c r="A23581" s="7" t="s">
        <v>44961</v>
      </c>
      <c r="B23581" s="17" t="s">
        <v>44962</v>
      </c>
      <c r="C23581" s="17">
        <v>3.0</v>
      </c>
      <c r="D23581" s="17">
        <v>6277875.333</v>
      </c>
      <c r="E23581" s="17">
        <v>2522092.0</v>
      </c>
      <c r="F23581" s="17">
        <v>7897677.0</v>
      </c>
      <c r="G23581" s="17">
        <v>8413857.0</v>
      </c>
      <c r="H23581" s="17">
        <v>8413857.0</v>
      </c>
    </row>
    <row r="23582">
      <c r="A23582" s="7" t="s">
        <v>44961</v>
      </c>
      <c r="B23582" s="17" t="s">
        <v>44962</v>
      </c>
      <c r="C23582" s="17">
        <v>3.0</v>
      </c>
      <c r="D23582" s="17">
        <v>6277875.333</v>
      </c>
      <c r="E23582" s="17">
        <v>2522092.0</v>
      </c>
      <c r="F23582" s="17">
        <v>7897677.0</v>
      </c>
      <c r="G23582" s="17">
        <v>8413857.0</v>
      </c>
      <c r="H23582" s="17">
        <v>8413857.0</v>
      </c>
    </row>
    <row r="23583">
      <c r="A23583" s="7" t="s">
        <v>44963</v>
      </c>
      <c r="B23583" s="17" t="s">
        <v>44964</v>
      </c>
      <c r="C23583" s="17">
        <v>1.0</v>
      </c>
      <c r="D23583" s="17">
        <v>1333405.0</v>
      </c>
      <c r="E23583" s="17">
        <v>1333405.0</v>
      </c>
      <c r="F23583" s="17">
        <v>1333405.0</v>
      </c>
      <c r="G23583" s="17">
        <v>1333405.0</v>
      </c>
      <c r="H23583" s="17">
        <v>1333405.0</v>
      </c>
    </row>
    <row r="23584">
      <c r="A23584" s="7" t="s">
        <v>44963</v>
      </c>
      <c r="B23584" s="17" t="s">
        <v>44964</v>
      </c>
      <c r="C23584" s="17">
        <v>1.0</v>
      </c>
      <c r="D23584" s="17">
        <v>1333405.0</v>
      </c>
      <c r="E23584" s="17">
        <v>1333405.0</v>
      </c>
      <c r="F23584" s="17">
        <v>1333405.0</v>
      </c>
      <c r="G23584" s="17">
        <v>1333405.0</v>
      </c>
      <c r="H23584" s="17">
        <v>1333405.0</v>
      </c>
    </row>
    <row r="23585">
      <c r="A23585" s="7" t="s">
        <v>44965</v>
      </c>
      <c r="B23585" s="17" t="s">
        <v>44966</v>
      </c>
      <c r="C23585" s="17">
        <v>1.0</v>
      </c>
      <c r="D23585" s="17">
        <v>1.6211067E7</v>
      </c>
      <c r="E23585" s="17">
        <v>1.6211067E7</v>
      </c>
      <c r="F23585" s="17">
        <v>1.6211067E7</v>
      </c>
      <c r="G23585" s="17">
        <v>1.6211067E7</v>
      </c>
      <c r="H23585" s="17">
        <v>1.6211067E7</v>
      </c>
    </row>
    <row r="23586">
      <c r="A23586" s="7" t="s">
        <v>44965</v>
      </c>
      <c r="B23586" s="17" t="s">
        <v>44966</v>
      </c>
      <c r="C23586" s="17">
        <v>1.0</v>
      </c>
      <c r="D23586" s="17">
        <v>1.6211067E7</v>
      </c>
      <c r="E23586" s="17">
        <v>1.6211067E7</v>
      </c>
      <c r="F23586" s="17">
        <v>1.6211067E7</v>
      </c>
      <c r="G23586" s="17">
        <v>1.6211067E7</v>
      </c>
      <c r="H23586" s="17">
        <v>1.6211067E7</v>
      </c>
    </row>
    <row r="23587">
      <c r="A23587" s="7" t="s">
        <v>44967</v>
      </c>
      <c r="B23587" s="17" t="s">
        <v>44968</v>
      </c>
      <c r="C23587" s="17">
        <v>1.0</v>
      </c>
      <c r="D23587" s="17">
        <v>3500819.0</v>
      </c>
      <c r="E23587" s="17">
        <v>3500819.0</v>
      </c>
      <c r="F23587" s="17">
        <v>3500819.0</v>
      </c>
      <c r="G23587" s="17">
        <v>3500819.0</v>
      </c>
      <c r="H23587" s="17">
        <v>3500819.0</v>
      </c>
    </row>
    <row r="23588">
      <c r="A23588" s="7" t="s">
        <v>44967</v>
      </c>
      <c r="B23588" s="17" t="s">
        <v>44968</v>
      </c>
      <c r="C23588" s="17">
        <v>1.0</v>
      </c>
      <c r="D23588" s="17">
        <v>3500819.0</v>
      </c>
      <c r="E23588" s="17">
        <v>3500819.0</v>
      </c>
      <c r="F23588" s="17">
        <v>3500819.0</v>
      </c>
      <c r="G23588" s="17">
        <v>3500819.0</v>
      </c>
      <c r="H23588" s="17">
        <v>3500819.0</v>
      </c>
    </row>
    <row r="23589">
      <c r="A23589" s="7" t="s">
        <v>44969</v>
      </c>
      <c r="B23589" s="17" t="s">
        <v>44970</v>
      </c>
      <c r="C23589" s="17">
        <v>2.0</v>
      </c>
      <c r="D23589" s="17">
        <v>1696135.5</v>
      </c>
      <c r="E23589" s="17">
        <v>1689006.0</v>
      </c>
      <c r="F23589" s="17">
        <v>1689006.0</v>
      </c>
      <c r="G23589" s="17">
        <v>1703265.0</v>
      </c>
      <c r="H23589" s="17">
        <v>1703265.0</v>
      </c>
    </row>
    <row r="23590">
      <c r="A23590" s="7" t="s">
        <v>44969</v>
      </c>
      <c r="B23590" s="17" t="s">
        <v>44970</v>
      </c>
      <c r="C23590" s="17">
        <v>2.0</v>
      </c>
      <c r="D23590" s="17">
        <v>1696135.5</v>
      </c>
      <c r="E23590" s="17">
        <v>1689006.0</v>
      </c>
      <c r="F23590" s="17">
        <v>1689006.0</v>
      </c>
      <c r="G23590" s="17">
        <v>1703265.0</v>
      </c>
      <c r="H23590" s="17">
        <v>1703265.0</v>
      </c>
    </row>
    <row r="23591">
      <c r="A23591" s="7" t="s">
        <v>44971</v>
      </c>
      <c r="B23591" s="17" t="s">
        <v>44972</v>
      </c>
      <c r="C23591" s="17">
        <v>1.0</v>
      </c>
      <c r="D23591" s="17">
        <v>1.5759676E7</v>
      </c>
      <c r="E23591" s="17">
        <v>1.5759676E7</v>
      </c>
      <c r="F23591" s="17">
        <v>1.5759676E7</v>
      </c>
      <c r="G23591" s="17">
        <v>1.5759676E7</v>
      </c>
      <c r="H23591" s="17">
        <v>1.5759676E7</v>
      </c>
    </row>
    <row r="23592">
      <c r="A23592" s="7" t="s">
        <v>44971</v>
      </c>
      <c r="B23592" s="17" t="s">
        <v>44972</v>
      </c>
      <c r="C23592" s="17">
        <v>1.0</v>
      </c>
      <c r="D23592" s="17">
        <v>1.5759676E7</v>
      </c>
      <c r="E23592" s="17">
        <v>1.5759676E7</v>
      </c>
      <c r="F23592" s="17">
        <v>1.5759676E7</v>
      </c>
      <c r="G23592" s="17">
        <v>1.5759676E7</v>
      </c>
      <c r="H23592" s="17">
        <v>1.5759676E7</v>
      </c>
    </row>
    <row r="23593">
      <c r="A23593" s="7" t="s">
        <v>44973</v>
      </c>
      <c r="B23593" s="17" t="s">
        <v>44974</v>
      </c>
      <c r="C23593" s="17">
        <v>10.0</v>
      </c>
      <c r="D23593" s="17">
        <v>2907632.4</v>
      </c>
      <c r="E23593" s="17">
        <v>1951588.0</v>
      </c>
      <c r="F23593" s="17">
        <v>2185730.0</v>
      </c>
      <c r="G23593" s="17">
        <v>3902615.0</v>
      </c>
      <c r="H23593" s="17">
        <v>4037600.0</v>
      </c>
    </row>
    <row r="23594">
      <c r="A23594" s="7" t="s">
        <v>44973</v>
      </c>
      <c r="B23594" s="17" t="s">
        <v>44974</v>
      </c>
      <c r="C23594" s="17">
        <v>10.0</v>
      </c>
      <c r="D23594" s="17">
        <v>2907632.4</v>
      </c>
      <c r="E23594" s="17">
        <v>1951588.0</v>
      </c>
      <c r="F23594" s="17">
        <v>2185730.0</v>
      </c>
      <c r="G23594" s="17">
        <v>3902615.0</v>
      </c>
      <c r="H23594" s="17">
        <v>4037600.0</v>
      </c>
    </row>
    <row r="23595">
      <c r="A23595" s="7" t="s">
        <v>44975</v>
      </c>
      <c r="B23595" s="17" t="s">
        <v>44976</v>
      </c>
      <c r="C23595" s="17">
        <v>1.0</v>
      </c>
      <c r="D23595" s="17">
        <v>2004950.0</v>
      </c>
      <c r="E23595" s="17">
        <v>2004950.0</v>
      </c>
      <c r="F23595" s="17">
        <v>2004950.0</v>
      </c>
      <c r="G23595" s="17">
        <v>2004950.0</v>
      </c>
      <c r="H23595" s="17">
        <v>2004950.0</v>
      </c>
    </row>
    <row r="23596">
      <c r="A23596" s="7" t="s">
        <v>44975</v>
      </c>
      <c r="B23596" s="17" t="s">
        <v>44976</v>
      </c>
      <c r="C23596" s="17">
        <v>1.0</v>
      </c>
      <c r="D23596" s="17">
        <v>2004950.0</v>
      </c>
      <c r="E23596" s="17">
        <v>2004950.0</v>
      </c>
      <c r="F23596" s="17">
        <v>2004950.0</v>
      </c>
      <c r="G23596" s="17">
        <v>2004950.0</v>
      </c>
      <c r="H23596" s="17">
        <v>2004950.0</v>
      </c>
    </row>
    <row r="23597">
      <c r="A23597" s="7" t="s">
        <v>44977</v>
      </c>
      <c r="B23597" s="17" t="s">
        <v>44978</v>
      </c>
      <c r="C23597" s="17">
        <v>3.0</v>
      </c>
      <c r="D23597" s="17">
        <v>8480970.333</v>
      </c>
      <c r="E23597" s="17">
        <v>1746450.0</v>
      </c>
      <c r="F23597" s="17">
        <v>9864885.0</v>
      </c>
      <c r="G23597" s="17">
        <v>1.3831576E7</v>
      </c>
      <c r="H23597" s="17">
        <v>1.3831576E7</v>
      </c>
    </row>
    <row r="23598">
      <c r="A23598" s="7" t="s">
        <v>44977</v>
      </c>
      <c r="B23598" s="17" t="s">
        <v>44978</v>
      </c>
      <c r="C23598" s="17">
        <v>3.0</v>
      </c>
      <c r="D23598" s="17">
        <v>8480970.333</v>
      </c>
      <c r="E23598" s="17">
        <v>1746450.0</v>
      </c>
      <c r="F23598" s="17">
        <v>9864885.0</v>
      </c>
      <c r="G23598" s="17">
        <v>1.3831576E7</v>
      </c>
      <c r="H23598" s="17">
        <v>1.3831576E7</v>
      </c>
    </row>
    <row r="23599">
      <c r="A23599" s="7" t="s">
        <v>44979</v>
      </c>
      <c r="B23599" s="17" t="s">
        <v>44980</v>
      </c>
      <c r="C23599" s="17">
        <v>3.0</v>
      </c>
      <c r="D23599" s="17">
        <v>7866854.333</v>
      </c>
      <c r="E23599" s="17">
        <v>2456016.0</v>
      </c>
      <c r="F23599" s="17">
        <v>2676871.0</v>
      </c>
      <c r="G23599" s="17">
        <v>1.8467676E7</v>
      </c>
      <c r="H23599" s="17">
        <v>1.8467676E7</v>
      </c>
    </row>
    <row r="23600">
      <c r="A23600" s="7" t="s">
        <v>44979</v>
      </c>
      <c r="B23600" s="17" t="s">
        <v>44980</v>
      </c>
      <c r="C23600" s="17">
        <v>3.0</v>
      </c>
      <c r="D23600" s="17">
        <v>7866854.333</v>
      </c>
      <c r="E23600" s="17">
        <v>2456016.0</v>
      </c>
      <c r="F23600" s="17">
        <v>2676871.0</v>
      </c>
      <c r="G23600" s="17">
        <v>1.8467676E7</v>
      </c>
      <c r="H23600" s="17">
        <v>1.8467676E7</v>
      </c>
    </row>
    <row r="23601">
      <c r="A23601" s="7" t="s">
        <v>44981</v>
      </c>
      <c r="B23601" s="17" t="s">
        <v>44982</v>
      </c>
      <c r="C23601" s="17">
        <v>3.0</v>
      </c>
      <c r="D23601" s="17">
        <v>1.811018467E7</v>
      </c>
      <c r="E23601" s="17">
        <v>1216000.0</v>
      </c>
      <c r="F23601" s="17">
        <v>1409791.0</v>
      </c>
      <c r="G23601" s="17">
        <v>5.1704763E7</v>
      </c>
      <c r="H23601" s="17">
        <v>5.1704763E7</v>
      </c>
    </row>
    <row r="23602">
      <c r="A23602" s="7" t="s">
        <v>44981</v>
      </c>
      <c r="B23602" s="17" t="s">
        <v>44982</v>
      </c>
      <c r="C23602" s="17">
        <v>3.0</v>
      </c>
      <c r="D23602" s="17">
        <v>1.811018467E7</v>
      </c>
      <c r="E23602" s="17">
        <v>1216000.0</v>
      </c>
      <c r="F23602" s="17">
        <v>1409791.0</v>
      </c>
      <c r="G23602" s="17">
        <v>5.1704763E7</v>
      </c>
      <c r="H23602" s="17">
        <v>5.1704763E7</v>
      </c>
    </row>
    <row r="23603">
      <c r="A23603" s="7" t="s">
        <v>44983</v>
      </c>
      <c r="B23603" s="17" t="s">
        <v>44984</v>
      </c>
      <c r="C23603" s="17">
        <v>1.0</v>
      </c>
      <c r="D23603" s="17">
        <v>1666881.0</v>
      </c>
      <c r="E23603" s="17">
        <v>1666881.0</v>
      </c>
      <c r="F23603" s="17">
        <v>1666881.0</v>
      </c>
      <c r="G23603" s="17">
        <v>1666881.0</v>
      </c>
      <c r="H23603" s="17">
        <v>1666881.0</v>
      </c>
    </row>
    <row r="23604">
      <c r="A23604" s="7" t="s">
        <v>44983</v>
      </c>
      <c r="B23604" s="17" t="s">
        <v>44984</v>
      </c>
      <c r="C23604" s="17">
        <v>1.0</v>
      </c>
      <c r="D23604" s="17">
        <v>1666881.0</v>
      </c>
      <c r="E23604" s="17">
        <v>1666881.0</v>
      </c>
      <c r="F23604" s="17">
        <v>1666881.0</v>
      </c>
      <c r="G23604" s="17">
        <v>1666881.0</v>
      </c>
      <c r="H23604" s="17">
        <v>1666881.0</v>
      </c>
    </row>
    <row r="23605">
      <c r="A23605" s="7" t="s">
        <v>44985</v>
      </c>
      <c r="B23605" s="17" t="s">
        <v>44986</v>
      </c>
      <c r="C23605" s="17">
        <v>1.0</v>
      </c>
      <c r="D23605" s="17">
        <v>1832842.0</v>
      </c>
      <c r="E23605" s="17">
        <v>1832842.0</v>
      </c>
      <c r="F23605" s="17">
        <v>1832842.0</v>
      </c>
      <c r="G23605" s="17">
        <v>1832842.0</v>
      </c>
      <c r="H23605" s="17">
        <v>1832842.0</v>
      </c>
    </row>
    <row r="23606">
      <c r="A23606" s="7" t="s">
        <v>44985</v>
      </c>
      <c r="B23606" s="17" t="s">
        <v>44986</v>
      </c>
      <c r="C23606" s="17">
        <v>1.0</v>
      </c>
      <c r="D23606" s="17">
        <v>1832842.0</v>
      </c>
      <c r="E23606" s="17">
        <v>1832842.0</v>
      </c>
      <c r="F23606" s="17">
        <v>1832842.0</v>
      </c>
      <c r="G23606" s="17">
        <v>1832842.0</v>
      </c>
      <c r="H23606" s="17">
        <v>1832842.0</v>
      </c>
    </row>
    <row r="23607">
      <c r="A23607" s="7" t="s">
        <v>44987</v>
      </c>
      <c r="B23607" s="17" t="s">
        <v>44988</v>
      </c>
      <c r="C23607" s="17">
        <v>2.0</v>
      </c>
      <c r="D23607" s="17">
        <v>1304979.5</v>
      </c>
      <c r="E23607" s="17">
        <v>1063990.0</v>
      </c>
      <c r="F23607" s="17">
        <v>1063990.0</v>
      </c>
      <c r="G23607" s="17">
        <v>1545969.0</v>
      </c>
      <c r="H23607" s="17">
        <v>1545969.0</v>
      </c>
    </row>
    <row r="23608">
      <c r="A23608" s="7" t="s">
        <v>44987</v>
      </c>
      <c r="B23608" s="17" t="s">
        <v>44988</v>
      </c>
      <c r="C23608" s="17">
        <v>2.0</v>
      </c>
      <c r="D23608" s="17">
        <v>1304979.5</v>
      </c>
      <c r="E23608" s="17">
        <v>1063990.0</v>
      </c>
      <c r="F23608" s="17">
        <v>1063990.0</v>
      </c>
      <c r="G23608" s="17">
        <v>1545969.0</v>
      </c>
      <c r="H23608" s="17">
        <v>1545969.0</v>
      </c>
    </row>
    <row r="23609">
      <c r="A23609" s="7" t="s">
        <v>44989</v>
      </c>
      <c r="B23609" s="17" t="s">
        <v>44990</v>
      </c>
      <c r="C23609" s="17">
        <v>1.0</v>
      </c>
      <c r="D23609" s="17">
        <v>3280500.0</v>
      </c>
      <c r="E23609" s="17">
        <v>3280500.0</v>
      </c>
      <c r="F23609" s="17">
        <v>3280500.0</v>
      </c>
      <c r="G23609" s="17">
        <v>3280500.0</v>
      </c>
      <c r="H23609" s="17">
        <v>3280500.0</v>
      </c>
    </row>
    <row r="23610">
      <c r="A23610" s="7" t="s">
        <v>44989</v>
      </c>
      <c r="B23610" s="17" t="s">
        <v>44990</v>
      </c>
      <c r="C23610" s="17">
        <v>1.0</v>
      </c>
      <c r="D23610" s="17">
        <v>3280500.0</v>
      </c>
      <c r="E23610" s="17">
        <v>3280500.0</v>
      </c>
      <c r="F23610" s="17">
        <v>3280500.0</v>
      </c>
      <c r="G23610" s="17">
        <v>3280500.0</v>
      </c>
      <c r="H23610" s="17">
        <v>3280500.0</v>
      </c>
    </row>
    <row r="23611">
      <c r="A23611" s="7" t="s">
        <v>44991</v>
      </c>
      <c r="B23611" s="17" t="s">
        <v>44992</v>
      </c>
      <c r="C23611" s="17">
        <v>2.0</v>
      </c>
      <c r="D23611" s="17">
        <v>2816678.5</v>
      </c>
      <c r="E23611" s="17">
        <v>2223741.0</v>
      </c>
      <c r="F23611" s="17">
        <v>2223741.0</v>
      </c>
      <c r="G23611" s="17">
        <v>3409616.0</v>
      </c>
      <c r="H23611" s="17">
        <v>3409616.0</v>
      </c>
    </row>
    <row r="23612">
      <c r="A23612" s="7" t="s">
        <v>44991</v>
      </c>
      <c r="B23612" s="17" t="s">
        <v>44992</v>
      </c>
      <c r="C23612" s="17">
        <v>2.0</v>
      </c>
      <c r="D23612" s="17">
        <v>2816678.5</v>
      </c>
      <c r="E23612" s="17">
        <v>2223741.0</v>
      </c>
      <c r="F23612" s="17">
        <v>2223741.0</v>
      </c>
      <c r="G23612" s="17">
        <v>3409616.0</v>
      </c>
      <c r="H23612" s="17">
        <v>3409616.0</v>
      </c>
    </row>
    <row r="23613">
      <c r="A23613" s="7" t="s">
        <v>44993</v>
      </c>
      <c r="B23613" s="17" t="s">
        <v>44994</v>
      </c>
      <c r="C23613" s="17">
        <v>2.0</v>
      </c>
      <c r="D23613" s="17">
        <v>1.278065E7</v>
      </c>
      <c r="E23613" s="17">
        <v>5218400.0</v>
      </c>
      <c r="F23613" s="17">
        <v>5218400.0</v>
      </c>
      <c r="G23613" s="17">
        <v>2.03429E7</v>
      </c>
      <c r="H23613" s="17">
        <v>2.03429E7</v>
      </c>
    </row>
    <row r="23614">
      <c r="A23614" s="7" t="s">
        <v>44993</v>
      </c>
      <c r="B23614" s="17" t="s">
        <v>44994</v>
      </c>
      <c r="C23614" s="17">
        <v>2.0</v>
      </c>
      <c r="D23614" s="17">
        <v>1.278065E7</v>
      </c>
      <c r="E23614" s="17">
        <v>5218400.0</v>
      </c>
      <c r="F23614" s="17">
        <v>5218400.0</v>
      </c>
      <c r="G23614" s="17">
        <v>2.03429E7</v>
      </c>
      <c r="H23614" s="17">
        <v>2.03429E7</v>
      </c>
    </row>
    <row r="23615">
      <c r="A23615" s="7" t="s">
        <v>44995</v>
      </c>
      <c r="B23615" s="17" t="s">
        <v>44996</v>
      </c>
      <c r="C23615" s="17">
        <v>1.0</v>
      </c>
      <c r="D23615" s="17">
        <v>8.6077096E7</v>
      </c>
      <c r="E23615" s="17">
        <v>8.6077096E7</v>
      </c>
      <c r="F23615" s="17">
        <v>8.6077096E7</v>
      </c>
      <c r="G23615" s="17">
        <v>8.6077096E7</v>
      </c>
      <c r="H23615" s="17">
        <v>8.6077096E7</v>
      </c>
    </row>
    <row r="23616">
      <c r="A23616" s="7" t="s">
        <v>44995</v>
      </c>
      <c r="B23616" s="17" t="s">
        <v>44996</v>
      </c>
      <c r="C23616" s="17">
        <v>1.0</v>
      </c>
      <c r="D23616" s="17">
        <v>8.6077096E7</v>
      </c>
      <c r="E23616" s="17">
        <v>8.6077096E7</v>
      </c>
      <c r="F23616" s="17">
        <v>8.6077096E7</v>
      </c>
      <c r="G23616" s="17">
        <v>8.6077096E7</v>
      </c>
      <c r="H23616" s="17">
        <v>8.6077096E7</v>
      </c>
    </row>
    <row r="23617">
      <c r="A23617" s="7" t="s">
        <v>44997</v>
      </c>
      <c r="B23617" s="17" t="s">
        <v>44998</v>
      </c>
      <c r="C23617" s="17">
        <v>3.0</v>
      </c>
      <c r="D23617" s="17">
        <v>6329911.333</v>
      </c>
      <c r="E23617" s="17">
        <v>1496720.0</v>
      </c>
      <c r="F23617" s="17">
        <v>3620295.0</v>
      </c>
      <c r="G23617" s="17">
        <v>1.3872719E7</v>
      </c>
      <c r="H23617" s="17">
        <v>1.3872719E7</v>
      </c>
    </row>
    <row r="23618">
      <c r="A23618" s="7" t="s">
        <v>44997</v>
      </c>
      <c r="B23618" s="17" t="s">
        <v>44998</v>
      </c>
      <c r="C23618" s="17">
        <v>3.0</v>
      </c>
      <c r="D23618" s="17">
        <v>6329911.333</v>
      </c>
      <c r="E23618" s="17">
        <v>1496720.0</v>
      </c>
      <c r="F23618" s="17">
        <v>3620295.0</v>
      </c>
      <c r="G23618" s="17">
        <v>1.3872719E7</v>
      </c>
      <c r="H23618" s="17">
        <v>1.3872719E7</v>
      </c>
    </row>
    <row r="23619">
      <c r="A23619" s="7" t="s">
        <v>44999</v>
      </c>
      <c r="B23619" s="17" t="s">
        <v>45000</v>
      </c>
      <c r="C23619" s="17">
        <v>4.0</v>
      </c>
      <c r="D23619" s="17">
        <v>1757399.5</v>
      </c>
      <c r="E23619" s="17">
        <v>821598.0</v>
      </c>
      <c r="F23619" s="17">
        <v>1962269.0</v>
      </c>
      <c r="G23619" s="17">
        <v>2104458.0</v>
      </c>
      <c r="H23619" s="17">
        <v>2141273.0</v>
      </c>
    </row>
    <row r="23620">
      <c r="A23620" s="7" t="s">
        <v>44999</v>
      </c>
      <c r="B23620" s="17" t="s">
        <v>45000</v>
      </c>
      <c r="C23620" s="17">
        <v>4.0</v>
      </c>
      <c r="D23620" s="17">
        <v>1757399.5</v>
      </c>
      <c r="E23620" s="17">
        <v>821598.0</v>
      </c>
      <c r="F23620" s="17">
        <v>1962269.0</v>
      </c>
      <c r="G23620" s="17">
        <v>2104458.0</v>
      </c>
      <c r="H23620" s="17">
        <v>2141273.0</v>
      </c>
    </row>
    <row r="23621">
      <c r="A23621" s="7" t="s">
        <v>45001</v>
      </c>
      <c r="B23621" s="17" t="s">
        <v>45002</v>
      </c>
      <c r="C23621" s="17">
        <v>1.0</v>
      </c>
      <c r="D23621" s="17">
        <v>3.473874E7</v>
      </c>
      <c r="E23621" s="17">
        <v>3.473874E7</v>
      </c>
      <c r="F23621" s="17">
        <v>3.473874E7</v>
      </c>
      <c r="G23621" s="17">
        <v>3.473874E7</v>
      </c>
      <c r="H23621" s="17">
        <v>3.473874E7</v>
      </c>
    </row>
    <row r="23622">
      <c r="A23622" s="7" t="s">
        <v>45001</v>
      </c>
      <c r="B23622" s="17" t="s">
        <v>45002</v>
      </c>
      <c r="C23622" s="17">
        <v>1.0</v>
      </c>
      <c r="D23622" s="17">
        <v>3.473874E7</v>
      </c>
      <c r="E23622" s="17">
        <v>3.473874E7</v>
      </c>
      <c r="F23622" s="17">
        <v>3.473874E7</v>
      </c>
      <c r="G23622" s="17">
        <v>3.473874E7</v>
      </c>
      <c r="H23622" s="17">
        <v>3.473874E7</v>
      </c>
    </row>
    <row r="23623">
      <c r="A23623" s="7" t="s">
        <v>45003</v>
      </c>
      <c r="B23623" s="17" t="s">
        <v>45004</v>
      </c>
      <c r="C23623" s="17">
        <v>1.0</v>
      </c>
      <c r="D23623" s="17">
        <v>2523425.0</v>
      </c>
      <c r="E23623" s="17">
        <v>2523425.0</v>
      </c>
      <c r="F23623" s="17">
        <v>2523425.0</v>
      </c>
      <c r="G23623" s="17">
        <v>2523425.0</v>
      </c>
      <c r="H23623" s="17">
        <v>2523425.0</v>
      </c>
    </row>
    <row r="23624">
      <c r="A23624" s="7" t="s">
        <v>45003</v>
      </c>
      <c r="B23624" s="17" t="s">
        <v>45004</v>
      </c>
      <c r="C23624" s="17">
        <v>1.0</v>
      </c>
      <c r="D23624" s="17">
        <v>2523425.0</v>
      </c>
      <c r="E23624" s="17">
        <v>2523425.0</v>
      </c>
      <c r="F23624" s="17">
        <v>2523425.0</v>
      </c>
      <c r="G23624" s="17">
        <v>2523425.0</v>
      </c>
      <c r="H23624" s="17">
        <v>2523425.0</v>
      </c>
    </row>
    <row r="23625">
      <c r="A23625" s="7" t="s">
        <v>45005</v>
      </c>
      <c r="B23625" s="17" t="s">
        <v>45006</v>
      </c>
      <c r="C23625" s="17">
        <v>1.0</v>
      </c>
      <c r="D23625" s="17">
        <v>2.0699E7</v>
      </c>
      <c r="E23625" s="17">
        <v>2.0699E7</v>
      </c>
      <c r="F23625" s="17">
        <v>2.0699E7</v>
      </c>
      <c r="G23625" s="17">
        <v>2.0699E7</v>
      </c>
      <c r="H23625" s="17">
        <v>2.0699E7</v>
      </c>
    </row>
    <row r="23626">
      <c r="A23626" s="7" t="s">
        <v>45005</v>
      </c>
      <c r="B23626" s="17" t="s">
        <v>45006</v>
      </c>
      <c r="C23626" s="17">
        <v>1.0</v>
      </c>
      <c r="D23626" s="17">
        <v>2.0699E7</v>
      </c>
      <c r="E23626" s="17">
        <v>2.0699E7</v>
      </c>
      <c r="F23626" s="17">
        <v>2.0699E7</v>
      </c>
      <c r="G23626" s="17">
        <v>2.0699E7</v>
      </c>
      <c r="H23626" s="17">
        <v>2.0699E7</v>
      </c>
    </row>
    <row r="23627">
      <c r="A23627" s="7" t="s">
        <v>45007</v>
      </c>
      <c r="B23627" s="17" t="s">
        <v>45008</v>
      </c>
      <c r="C23627" s="17">
        <v>1.0</v>
      </c>
      <c r="D23627" s="17">
        <v>1929627.0</v>
      </c>
      <c r="E23627" s="17">
        <v>1929627.0</v>
      </c>
      <c r="F23627" s="17">
        <v>1929627.0</v>
      </c>
      <c r="G23627" s="17">
        <v>1929627.0</v>
      </c>
      <c r="H23627" s="17">
        <v>1929627.0</v>
      </c>
    </row>
    <row r="23628">
      <c r="A23628" s="7" t="s">
        <v>45007</v>
      </c>
      <c r="B23628" s="17" t="s">
        <v>45008</v>
      </c>
      <c r="C23628" s="17">
        <v>1.0</v>
      </c>
      <c r="D23628" s="17">
        <v>1929627.0</v>
      </c>
      <c r="E23628" s="17">
        <v>1929627.0</v>
      </c>
      <c r="F23628" s="17">
        <v>1929627.0</v>
      </c>
      <c r="G23628" s="17">
        <v>1929627.0</v>
      </c>
      <c r="H23628" s="17">
        <v>1929627.0</v>
      </c>
    </row>
    <row r="23629">
      <c r="A23629" s="7" t="s">
        <v>45009</v>
      </c>
      <c r="B23629" s="17" t="s">
        <v>45010</v>
      </c>
      <c r="C23629" s="17">
        <v>2.0</v>
      </c>
      <c r="D23629" s="17">
        <v>1.8329399E7</v>
      </c>
      <c r="E23629" s="17">
        <v>3054568.0</v>
      </c>
      <c r="F23629" s="17">
        <v>3054568.0</v>
      </c>
      <c r="G23629" s="17">
        <v>3.360423E7</v>
      </c>
      <c r="H23629" s="17">
        <v>3.360423E7</v>
      </c>
    </row>
    <row r="23630">
      <c r="A23630" s="7" t="s">
        <v>45009</v>
      </c>
      <c r="B23630" s="17" t="s">
        <v>45010</v>
      </c>
      <c r="C23630" s="17">
        <v>2.0</v>
      </c>
      <c r="D23630" s="17">
        <v>1.8329399E7</v>
      </c>
      <c r="E23630" s="17">
        <v>3054568.0</v>
      </c>
      <c r="F23630" s="17">
        <v>3054568.0</v>
      </c>
      <c r="G23630" s="17">
        <v>3.360423E7</v>
      </c>
      <c r="H23630" s="17">
        <v>3.360423E7</v>
      </c>
    </row>
    <row r="23631">
      <c r="A23631" s="7" t="s">
        <v>45011</v>
      </c>
      <c r="B23631" s="17" t="s">
        <v>45012</v>
      </c>
      <c r="C23631" s="17">
        <v>1.0</v>
      </c>
      <c r="D23631" s="17">
        <v>4481045.0</v>
      </c>
      <c r="E23631" s="17">
        <v>4481045.0</v>
      </c>
      <c r="F23631" s="17">
        <v>4481045.0</v>
      </c>
      <c r="G23631" s="17">
        <v>4481045.0</v>
      </c>
      <c r="H23631" s="17">
        <v>4481045.0</v>
      </c>
    </row>
    <row r="23632">
      <c r="A23632" s="7" t="s">
        <v>45011</v>
      </c>
      <c r="B23632" s="17" t="s">
        <v>45012</v>
      </c>
      <c r="C23632" s="17">
        <v>1.0</v>
      </c>
      <c r="D23632" s="17">
        <v>4481045.0</v>
      </c>
      <c r="E23632" s="17">
        <v>4481045.0</v>
      </c>
      <c r="F23632" s="17">
        <v>4481045.0</v>
      </c>
      <c r="G23632" s="17">
        <v>4481045.0</v>
      </c>
      <c r="H23632" s="17">
        <v>4481045.0</v>
      </c>
    </row>
    <row r="23633">
      <c r="A23633" s="7" t="s">
        <v>45013</v>
      </c>
      <c r="B23633" s="17" t="s">
        <v>45014</v>
      </c>
      <c r="C23633" s="17">
        <v>3.0</v>
      </c>
      <c r="D23633" s="17">
        <v>1684396.667</v>
      </c>
      <c r="E23633" s="17">
        <v>1357217.0</v>
      </c>
      <c r="F23633" s="17">
        <v>1593666.0</v>
      </c>
      <c r="G23633" s="17">
        <v>2102307.0</v>
      </c>
      <c r="H23633" s="17">
        <v>2102307.0</v>
      </c>
    </row>
    <row r="23634">
      <c r="A23634" s="7" t="s">
        <v>45013</v>
      </c>
      <c r="B23634" s="17" t="s">
        <v>45014</v>
      </c>
      <c r="C23634" s="17">
        <v>3.0</v>
      </c>
      <c r="D23634" s="17">
        <v>1684396.667</v>
      </c>
      <c r="E23634" s="17">
        <v>1357217.0</v>
      </c>
      <c r="F23634" s="17">
        <v>1593666.0</v>
      </c>
      <c r="G23634" s="17">
        <v>2102307.0</v>
      </c>
      <c r="H23634" s="17">
        <v>2102307.0</v>
      </c>
    </row>
    <row r="23635">
      <c r="A23635" s="7" t="s">
        <v>45015</v>
      </c>
      <c r="B23635" s="17" t="s">
        <v>45016</v>
      </c>
      <c r="C23635" s="17">
        <v>1.0</v>
      </c>
      <c r="D23635" s="17">
        <v>3004141.0</v>
      </c>
      <c r="E23635" s="17">
        <v>3004141.0</v>
      </c>
      <c r="F23635" s="17">
        <v>3004141.0</v>
      </c>
      <c r="G23635" s="17">
        <v>3004141.0</v>
      </c>
      <c r="H23635" s="17">
        <v>3004141.0</v>
      </c>
    </row>
    <row r="23636">
      <c r="A23636" s="7" t="s">
        <v>45015</v>
      </c>
      <c r="B23636" s="17" t="s">
        <v>45016</v>
      </c>
      <c r="C23636" s="17">
        <v>1.0</v>
      </c>
      <c r="D23636" s="17">
        <v>3004141.0</v>
      </c>
      <c r="E23636" s="17">
        <v>3004141.0</v>
      </c>
      <c r="F23636" s="17">
        <v>3004141.0</v>
      </c>
      <c r="G23636" s="17">
        <v>3004141.0</v>
      </c>
      <c r="H23636" s="17">
        <v>3004141.0</v>
      </c>
    </row>
    <row r="23637">
      <c r="A23637" s="7" t="s">
        <v>45017</v>
      </c>
      <c r="B23637" s="17" t="s">
        <v>45018</v>
      </c>
      <c r="C23637" s="17">
        <v>2.0</v>
      </c>
      <c r="D23637" s="17">
        <v>2877013.0</v>
      </c>
      <c r="E23637" s="17">
        <v>2176833.0</v>
      </c>
      <c r="F23637" s="17">
        <v>2176833.0</v>
      </c>
      <c r="G23637" s="17">
        <v>3577193.0</v>
      </c>
      <c r="H23637" s="17">
        <v>3577193.0</v>
      </c>
    </row>
    <row r="23638">
      <c r="A23638" s="7" t="s">
        <v>45017</v>
      </c>
      <c r="B23638" s="17" t="s">
        <v>45018</v>
      </c>
      <c r="C23638" s="17">
        <v>2.0</v>
      </c>
      <c r="D23638" s="17">
        <v>2877013.0</v>
      </c>
      <c r="E23638" s="17">
        <v>2176833.0</v>
      </c>
      <c r="F23638" s="17">
        <v>2176833.0</v>
      </c>
      <c r="G23638" s="17">
        <v>3577193.0</v>
      </c>
      <c r="H23638" s="17">
        <v>3577193.0</v>
      </c>
    </row>
    <row r="23639">
      <c r="A23639" s="7" t="s">
        <v>45019</v>
      </c>
      <c r="B23639" s="17" t="s">
        <v>45020</v>
      </c>
      <c r="C23639" s="17">
        <v>1.0</v>
      </c>
      <c r="D23639" s="17">
        <v>1400350.0</v>
      </c>
      <c r="E23639" s="17">
        <v>1400350.0</v>
      </c>
      <c r="F23639" s="17">
        <v>1400350.0</v>
      </c>
      <c r="G23639" s="17">
        <v>1400350.0</v>
      </c>
      <c r="H23639" s="17">
        <v>1400350.0</v>
      </c>
    </row>
    <row r="23640">
      <c r="A23640" s="7" t="s">
        <v>45019</v>
      </c>
      <c r="B23640" s="17" t="s">
        <v>45020</v>
      </c>
      <c r="C23640" s="17">
        <v>1.0</v>
      </c>
      <c r="D23640" s="17">
        <v>1400350.0</v>
      </c>
      <c r="E23640" s="17">
        <v>1400350.0</v>
      </c>
      <c r="F23640" s="17">
        <v>1400350.0</v>
      </c>
      <c r="G23640" s="17">
        <v>1400350.0</v>
      </c>
      <c r="H23640" s="17">
        <v>1400350.0</v>
      </c>
    </row>
    <row r="23641">
      <c r="A23641" s="7" t="s">
        <v>45021</v>
      </c>
      <c r="B23641" s="17" t="s">
        <v>45022</v>
      </c>
      <c r="C23641" s="17">
        <v>4.0</v>
      </c>
      <c r="D23641" s="17">
        <v>3287273.0</v>
      </c>
      <c r="E23641" s="17">
        <v>1009770.0</v>
      </c>
      <c r="F23641" s="17">
        <v>1248036.0</v>
      </c>
      <c r="G23641" s="17">
        <v>4938960.0</v>
      </c>
      <c r="H23641" s="17">
        <v>5952326.0</v>
      </c>
    </row>
    <row r="23642">
      <c r="A23642" s="7" t="s">
        <v>45021</v>
      </c>
      <c r="B23642" s="17" t="s">
        <v>45022</v>
      </c>
      <c r="C23642" s="17">
        <v>4.0</v>
      </c>
      <c r="D23642" s="17">
        <v>3287273.0</v>
      </c>
      <c r="E23642" s="17">
        <v>1009770.0</v>
      </c>
      <c r="F23642" s="17">
        <v>1248036.0</v>
      </c>
      <c r="G23642" s="17">
        <v>4938960.0</v>
      </c>
      <c r="H23642" s="17">
        <v>5952326.0</v>
      </c>
    </row>
    <row r="23643">
      <c r="A23643" s="7" t="s">
        <v>45023</v>
      </c>
      <c r="B23643" s="17" t="s">
        <v>45024</v>
      </c>
      <c r="C23643" s="17">
        <v>5.0</v>
      </c>
      <c r="D23643" s="17">
        <v>2010057.6</v>
      </c>
      <c r="E23643" s="17">
        <v>1898485.0</v>
      </c>
      <c r="F23643" s="17">
        <v>1997788.0</v>
      </c>
      <c r="G23643" s="17">
        <v>2107504.0</v>
      </c>
      <c r="H23643" s="17">
        <v>2148723.0</v>
      </c>
    </row>
    <row r="23644">
      <c r="A23644" s="7" t="s">
        <v>45023</v>
      </c>
      <c r="B23644" s="17" t="s">
        <v>45024</v>
      </c>
      <c r="C23644" s="17">
        <v>5.0</v>
      </c>
      <c r="D23644" s="17">
        <v>2010057.6</v>
      </c>
      <c r="E23644" s="17">
        <v>1898485.0</v>
      </c>
      <c r="F23644" s="17">
        <v>1997788.0</v>
      </c>
      <c r="G23644" s="17">
        <v>2107504.0</v>
      </c>
      <c r="H23644" s="17">
        <v>2148723.0</v>
      </c>
    </row>
    <row r="23645">
      <c r="A23645" s="7" t="s">
        <v>45025</v>
      </c>
      <c r="B23645" s="17" t="s">
        <v>45026</v>
      </c>
      <c r="C23645" s="17">
        <v>2.0</v>
      </c>
      <c r="D23645" s="17">
        <v>8544343.0</v>
      </c>
      <c r="E23645" s="17">
        <v>3765750.0</v>
      </c>
      <c r="F23645" s="17">
        <v>3765750.0</v>
      </c>
      <c r="G23645" s="17">
        <v>1.3322936E7</v>
      </c>
      <c r="H23645" s="17">
        <v>1.3322936E7</v>
      </c>
    </row>
    <row r="23646">
      <c r="A23646" s="7" t="s">
        <v>45025</v>
      </c>
      <c r="B23646" s="17" t="s">
        <v>45026</v>
      </c>
      <c r="C23646" s="17">
        <v>2.0</v>
      </c>
      <c r="D23646" s="17">
        <v>8544343.0</v>
      </c>
      <c r="E23646" s="17">
        <v>3765750.0</v>
      </c>
      <c r="F23646" s="17">
        <v>3765750.0</v>
      </c>
      <c r="G23646" s="17">
        <v>1.3322936E7</v>
      </c>
      <c r="H23646" s="17">
        <v>1.3322936E7</v>
      </c>
    </row>
    <row r="23647">
      <c r="A23647" s="7" t="s">
        <v>45027</v>
      </c>
      <c r="B23647" s="17" t="s">
        <v>45028</v>
      </c>
      <c r="C23647" s="17">
        <v>5.0</v>
      </c>
      <c r="D23647" s="17">
        <v>2536543.6</v>
      </c>
      <c r="E23647" s="17">
        <v>1975941.0</v>
      </c>
      <c r="F23647" s="17">
        <v>2531068.0</v>
      </c>
      <c r="G23647" s="17">
        <v>2934523.0</v>
      </c>
      <c r="H23647" s="17">
        <v>3632535.0</v>
      </c>
    </row>
    <row r="23648">
      <c r="A23648" s="7" t="s">
        <v>45027</v>
      </c>
      <c r="B23648" s="17" t="s">
        <v>45028</v>
      </c>
      <c r="C23648" s="17">
        <v>5.0</v>
      </c>
      <c r="D23648" s="17">
        <v>2536543.6</v>
      </c>
      <c r="E23648" s="17">
        <v>1975941.0</v>
      </c>
      <c r="F23648" s="17">
        <v>2531068.0</v>
      </c>
      <c r="G23648" s="17">
        <v>2934523.0</v>
      </c>
      <c r="H23648" s="17">
        <v>3632535.0</v>
      </c>
    </row>
    <row r="23649">
      <c r="A23649" s="7" t="s">
        <v>45029</v>
      </c>
      <c r="B23649" s="17" t="s">
        <v>45030</v>
      </c>
      <c r="C23649" s="17">
        <v>5.0</v>
      </c>
      <c r="D23649" s="17">
        <v>5824882.2</v>
      </c>
      <c r="E23649" s="17">
        <v>4259405.0</v>
      </c>
      <c r="F23649" s="17">
        <v>6395976.0</v>
      </c>
      <c r="G23649" s="17">
        <v>6649993.0</v>
      </c>
      <c r="H23649" s="17">
        <v>7656003.0</v>
      </c>
    </row>
    <row r="23650">
      <c r="A23650" s="7" t="s">
        <v>45029</v>
      </c>
      <c r="B23650" s="17" t="s">
        <v>45030</v>
      </c>
      <c r="C23650" s="17">
        <v>5.0</v>
      </c>
      <c r="D23650" s="17">
        <v>5824882.2</v>
      </c>
      <c r="E23650" s="17">
        <v>4259405.0</v>
      </c>
      <c r="F23650" s="17">
        <v>6395976.0</v>
      </c>
      <c r="G23650" s="17">
        <v>6649993.0</v>
      </c>
      <c r="H23650" s="17">
        <v>7656003.0</v>
      </c>
    </row>
    <row r="23651">
      <c r="A23651" s="7" t="s">
        <v>45031</v>
      </c>
      <c r="B23651" s="17" t="s">
        <v>45032</v>
      </c>
      <c r="C23651" s="17">
        <v>1.0</v>
      </c>
      <c r="D23651" s="17">
        <v>1.367551E7</v>
      </c>
      <c r="E23651" s="17">
        <v>1.367551E7</v>
      </c>
      <c r="F23651" s="17">
        <v>1.367551E7</v>
      </c>
      <c r="G23651" s="17">
        <v>1.367551E7</v>
      </c>
      <c r="H23651" s="17">
        <v>1.367551E7</v>
      </c>
    </row>
    <row r="23652">
      <c r="A23652" s="7" t="s">
        <v>45031</v>
      </c>
      <c r="B23652" s="17" t="s">
        <v>45032</v>
      </c>
      <c r="C23652" s="17">
        <v>1.0</v>
      </c>
      <c r="D23652" s="17">
        <v>1.367551E7</v>
      </c>
      <c r="E23652" s="17">
        <v>1.367551E7</v>
      </c>
      <c r="F23652" s="17">
        <v>1.367551E7</v>
      </c>
      <c r="G23652" s="17">
        <v>1.367551E7</v>
      </c>
      <c r="H23652" s="17">
        <v>1.367551E7</v>
      </c>
    </row>
    <row r="23653">
      <c r="A23653" s="7" t="s">
        <v>45033</v>
      </c>
      <c r="B23653" s="17" t="s">
        <v>45034</v>
      </c>
      <c r="C23653" s="17">
        <v>1.0</v>
      </c>
      <c r="D23653" s="17">
        <v>4289200.0</v>
      </c>
      <c r="E23653" s="17">
        <v>4289200.0</v>
      </c>
      <c r="F23653" s="17">
        <v>4289200.0</v>
      </c>
      <c r="G23653" s="17">
        <v>4289200.0</v>
      </c>
      <c r="H23653" s="17">
        <v>4289200.0</v>
      </c>
    </row>
    <row r="23654">
      <c r="A23654" s="7" t="s">
        <v>45033</v>
      </c>
      <c r="B23654" s="17" t="s">
        <v>45034</v>
      </c>
      <c r="C23654" s="17">
        <v>1.0</v>
      </c>
      <c r="D23654" s="17">
        <v>4289200.0</v>
      </c>
      <c r="E23654" s="17">
        <v>4289200.0</v>
      </c>
      <c r="F23654" s="17">
        <v>4289200.0</v>
      </c>
      <c r="G23654" s="17">
        <v>4289200.0</v>
      </c>
      <c r="H23654" s="17">
        <v>4289200.0</v>
      </c>
    </row>
    <row r="23655">
      <c r="A23655" s="7" t="s">
        <v>45035</v>
      </c>
      <c r="B23655" s="17" t="s">
        <v>45036</v>
      </c>
      <c r="C23655" s="17">
        <v>1.0</v>
      </c>
      <c r="D23655" s="17">
        <v>4819106.0</v>
      </c>
      <c r="E23655" s="17">
        <v>4819106.0</v>
      </c>
      <c r="F23655" s="17">
        <v>4819106.0</v>
      </c>
      <c r="G23655" s="17">
        <v>4819106.0</v>
      </c>
      <c r="H23655" s="17">
        <v>4819106.0</v>
      </c>
    </row>
    <row r="23656">
      <c r="A23656" s="7" t="s">
        <v>45035</v>
      </c>
      <c r="B23656" s="17" t="s">
        <v>45036</v>
      </c>
      <c r="C23656" s="17">
        <v>1.0</v>
      </c>
      <c r="D23656" s="17">
        <v>4819106.0</v>
      </c>
      <c r="E23656" s="17">
        <v>4819106.0</v>
      </c>
      <c r="F23656" s="17">
        <v>4819106.0</v>
      </c>
      <c r="G23656" s="17">
        <v>4819106.0</v>
      </c>
      <c r="H23656" s="17">
        <v>4819106.0</v>
      </c>
    </row>
    <row r="23657">
      <c r="A23657" s="7" t="s">
        <v>45037</v>
      </c>
      <c r="B23657" s="17" t="s">
        <v>45038</v>
      </c>
      <c r="C23657" s="17">
        <v>1.0</v>
      </c>
      <c r="D23657" s="17">
        <v>1.17103E7</v>
      </c>
      <c r="E23657" s="17">
        <v>1.17103E7</v>
      </c>
      <c r="F23657" s="17">
        <v>1.17103E7</v>
      </c>
      <c r="G23657" s="17">
        <v>1.17103E7</v>
      </c>
      <c r="H23657" s="17">
        <v>1.17103E7</v>
      </c>
    </row>
    <row r="23658">
      <c r="A23658" s="7" t="s">
        <v>45037</v>
      </c>
      <c r="B23658" s="17" t="s">
        <v>45038</v>
      </c>
      <c r="C23658" s="17">
        <v>1.0</v>
      </c>
      <c r="D23658" s="17">
        <v>1.17103E7</v>
      </c>
      <c r="E23658" s="17">
        <v>1.17103E7</v>
      </c>
      <c r="F23658" s="17">
        <v>1.17103E7</v>
      </c>
      <c r="G23658" s="17">
        <v>1.17103E7</v>
      </c>
      <c r="H23658" s="17">
        <v>1.17103E7</v>
      </c>
    </row>
    <row r="23659">
      <c r="A23659" s="7" t="s">
        <v>45039</v>
      </c>
      <c r="B23659" s="17" t="s">
        <v>45040</v>
      </c>
      <c r="C23659" s="17">
        <v>1.0</v>
      </c>
      <c r="D23659" s="17">
        <v>7.8591463E7</v>
      </c>
      <c r="E23659" s="17">
        <v>7.8591463E7</v>
      </c>
      <c r="F23659" s="17">
        <v>7.8591463E7</v>
      </c>
      <c r="G23659" s="17">
        <v>7.8591463E7</v>
      </c>
      <c r="H23659" s="17">
        <v>7.8591463E7</v>
      </c>
    </row>
    <row r="23660">
      <c r="A23660" s="7" t="s">
        <v>45039</v>
      </c>
      <c r="B23660" s="17" t="s">
        <v>45040</v>
      </c>
      <c r="C23660" s="17">
        <v>1.0</v>
      </c>
      <c r="D23660" s="17">
        <v>7.8591463E7</v>
      </c>
      <c r="E23660" s="17">
        <v>7.8591463E7</v>
      </c>
      <c r="F23660" s="17">
        <v>7.8591463E7</v>
      </c>
      <c r="G23660" s="17">
        <v>7.8591463E7</v>
      </c>
      <c r="H23660" s="17">
        <v>7.8591463E7</v>
      </c>
    </row>
    <row r="23661">
      <c r="A23661" s="7" t="s">
        <v>45041</v>
      </c>
      <c r="B23661" s="17" t="s">
        <v>45042</v>
      </c>
      <c r="C23661" s="17">
        <v>1.0</v>
      </c>
      <c r="D23661" s="17">
        <v>1.2907244E7</v>
      </c>
      <c r="E23661" s="17">
        <v>1.2907244E7</v>
      </c>
      <c r="F23661" s="17">
        <v>1.2907244E7</v>
      </c>
      <c r="G23661" s="17">
        <v>1.2907244E7</v>
      </c>
      <c r="H23661" s="17">
        <v>1.2907244E7</v>
      </c>
    </row>
    <row r="23662">
      <c r="A23662" s="7" t="s">
        <v>45041</v>
      </c>
      <c r="B23662" s="17" t="s">
        <v>45042</v>
      </c>
      <c r="C23662" s="17">
        <v>1.0</v>
      </c>
      <c r="D23662" s="17">
        <v>1.2907244E7</v>
      </c>
      <c r="E23662" s="17">
        <v>1.2907244E7</v>
      </c>
      <c r="F23662" s="17">
        <v>1.2907244E7</v>
      </c>
      <c r="G23662" s="17">
        <v>1.2907244E7</v>
      </c>
      <c r="H23662" s="17">
        <v>1.2907244E7</v>
      </c>
    </row>
    <row r="23663">
      <c r="A23663" s="7" t="s">
        <v>45043</v>
      </c>
      <c r="B23663" s="17" t="s">
        <v>45044</v>
      </c>
      <c r="C23663" s="17">
        <v>1.0</v>
      </c>
      <c r="D23663" s="17">
        <v>2.18693274E8</v>
      </c>
      <c r="E23663" s="17">
        <v>2.18693274E8</v>
      </c>
      <c r="F23663" s="17">
        <v>2.18693274E8</v>
      </c>
      <c r="G23663" s="17">
        <v>2.18693274E8</v>
      </c>
      <c r="H23663" s="17">
        <v>2.18693274E8</v>
      </c>
    </row>
    <row r="23664">
      <c r="A23664" s="7" t="s">
        <v>45043</v>
      </c>
      <c r="B23664" s="17" t="s">
        <v>45044</v>
      </c>
      <c r="C23664" s="17">
        <v>1.0</v>
      </c>
      <c r="D23664" s="17">
        <v>2.18693274E8</v>
      </c>
      <c r="E23664" s="17">
        <v>2.18693274E8</v>
      </c>
      <c r="F23664" s="17">
        <v>2.18693274E8</v>
      </c>
      <c r="G23664" s="17">
        <v>2.18693274E8</v>
      </c>
      <c r="H23664" s="17">
        <v>2.18693274E8</v>
      </c>
    </row>
    <row r="23665">
      <c r="A23665" s="7" t="s">
        <v>45045</v>
      </c>
      <c r="B23665" s="17" t="s">
        <v>45046</v>
      </c>
      <c r="C23665" s="17">
        <v>1.0</v>
      </c>
      <c r="D23665" s="17">
        <v>1.4445509E7</v>
      </c>
      <c r="E23665" s="17">
        <v>1.4445509E7</v>
      </c>
      <c r="F23665" s="17">
        <v>1.4445509E7</v>
      </c>
      <c r="G23665" s="17">
        <v>1.4445509E7</v>
      </c>
      <c r="H23665" s="17">
        <v>1.4445509E7</v>
      </c>
    </row>
    <row r="23666">
      <c r="A23666" s="7" t="s">
        <v>45045</v>
      </c>
      <c r="B23666" s="17" t="s">
        <v>45046</v>
      </c>
      <c r="C23666" s="17">
        <v>1.0</v>
      </c>
      <c r="D23666" s="17">
        <v>1.4445509E7</v>
      </c>
      <c r="E23666" s="17">
        <v>1.4445509E7</v>
      </c>
      <c r="F23666" s="17">
        <v>1.4445509E7</v>
      </c>
      <c r="G23666" s="17">
        <v>1.4445509E7</v>
      </c>
      <c r="H23666" s="17">
        <v>1.4445509E7</v>
      </c>
    </row>
    <row r="23667">
      <c r="A23667" s="7" t="s">
        <v>45047</v>
      </c>
      <c r="B23667" s="17" t="s">
        <v>45048</v>
      </c>
      <c r="C23667" s="17">
        <v>1.0</v>
      </c>
      <c r="D23667" s="17">
        <v>8349001.0</v>
      </c>
      <c r="E23667" s="17">
        <v>8349001.0</v>
      </c>
      <c r="F23667" s="17">
        <v>8349001.0</v>
      </c>
      <c r="G23667" s="17">
        <v>8349001.0</v>
      </c>
      <c r="H23667" s="17">
        <v>8349001.0</v>
      </c>
    </row>
    <row r="23668">
      <c r="A23668" s="7" t="s">
        <v>45047</v>
      </c>
      <c r="B23668" s="17" t="s">
        <v>45048</v>
      </c>
      <c r="C23668" s="17">
        <v>1.0</v>
      </c>
      <c r="D23668" s="17">
        <v>8349001.0</v>
      </c>
      <c r="E23668" s="17">
        <v>8349001.0</v>
      </c>
      <c r="F23668" s="17">
        <v>8349001.0</v>
      </c>
      <c r="G23668" s="17">
        <v>8349001.0</v>
      </c>
      <c r="H23668" s="17">
        <v>8349001.0</v>
      </c>
    </row>
    <row r="23669">
      <c r="A23669" s="7" t="s">
        <v>45049</v>
      </c>
      <c r="B23669" s="17" t="s">
        <v>45050</v>
      </c>
      <c r="C23669" s="17">
        <v>1.0</v>
      </c>
      <c r="D23669" s="17">
        <v>3592902.0</v>
      </c>
      <c r="E23669" s="17">
        <v>3592902.0</v>
      </c>
      <c r="F23669" s="17">
        <v>3592902.0</v>
      </c>
      <c r="G23669" s="17">
        <v>3592902.0</v>
      </c>
      <c r="H23669" s="17">
        <v>3592902.0</v>
      </c>
    </row>
    <row r="23670">
      <c r="A23670" s="7" t="s">
        <v>45049</v>
      </c>
      <c r="B23670" s="17" t="s">
        <v>45050</v>
      </c>
      <c r="C23670" s="17">
        <v>1.0</v>
      </c>
      <c r="D23670" s="17">
        <v>3592902.0</v>
      </c>
      <c r="E23670" s="17">
        <v>3592902.0</v>
      </c>
      <c r="F23670" s="17">
        <v>3592902.0</v>
      </c>
      <c r="G23670" s="17">
        <v>3592902.0</v>
      </c>
      <c r="H23670" s="17">
        <v>3592902.0</v>
      </c>
    </row>
    <row r="23671">
      <c r="A23671" s="7" t="s">
        <v>45051</v>
      </c>
      <c r="B23671" s="17" t="s">
        <v>45052</v>
      </c>
      <c r="C23671" s="17">
        <v>11.0</v>
      </c>
      <c r="D23671" s="17">
        <v>1.271407791E7</v>
      </c>
      <c r="E23671" s="17">
        <v>1965336.0</v>
      </c>
      <c r="F23671" s="17">
        <v>1.447367E7</v>
      </c>
      <c r="G23671" s="17">
        <v>2.390758E7</v>
      </c>
      <c r="H23671" s="17">
        <v>2.7792631E7</v>
      </c>
    </row>
    <row r="23672">
      <c r="A23672" s="7" t="s">
        <v>45051</v>
      </c>
      <c r="B23672" s="17" t="s">
        <v>45052</v>
      </c>
      <c r="C23672" s="17">
        <v>11.0</v>
      </c>
      <c r="D23672" s="17">
        <v>1.271407791E7</v>
      </c>
      <c r="E23672" s="17">
        <v>1965336.0</v>
      </c>
      <c r="F23672" s="17">
        <v>1.447367E7</v>
      </c>
      <c r="G23672" s="17">
        <v>2.390758E7</v>
      </c>
      <c r="H23672" s="17">
        <v>2.7792631E7</v>
      </c>
    </row>
    <row r="23673">
      <c r="A23673" s="7" t="s">
        <v>45053</v>
      </c>
      <c r="B23673" s="17" t="s">
        <v>45054</v>
      </c>
      <c r="C23673" s="17">
        <v>1.0</v>
      </c>
      <c r="D23673" s="17">
        <v>5510671.0</v>
      </c>
      <c r="E23673" s="17">
        <v>5510671.0</v>
      </c>
      <c r="F23673" s="17">
        <v>5510671.0</v>
      </c>
      <c r="G23673" s="17">
        <v>5510671.0</v>
      </c>
      <c r="H23673" s="17">
        <v>5510671.0</v>
      </c>
    </row>
    <row r="23674">
      <c r="A23674" s="7" t="s">
        <v>45053</v>
      </c>
      <c r="B23674" s="17" t="s">
        <v>45054</v>
      </c>
      <c r="C23674" s="17">
        <v>1.0</v>
      </c>
      <c r="D23674" s="17">
        <v>5510671.0</v>
      </c>
      <c r="E23674" s="17">
        <v>5510671.0</v>
      </c>
      <c r="F23674" s="17">
        <v>5510671.0</v>
      </c>
      <c r="G23674" s="17">
        <v>5510671.0</v>
      </c>
      <c r="H23674" s="17">
        <v>5510671.0</v>
      </c>
    </row>
    <row r="23675">
      <c r="A23675" s="7" t="s">
        <v>45055</v>
      </c>
      <c r="B23675" s="17" t="s">
        <v>45056</v>
      </c>
      <c r="C23675" s="17">
        <v>2.0</v>
      </c>
      <c r="D23675" s="17">
        <v>1.5921758E7</v>
      </c>
      <c r="E23675" s="17">
        <v>1.5802258E7</v>
      </c>
      <c r="F23675" s="17">
        <v>1.5802258E7</v>
      </c>
      <c r="G23675" s="17">
        <v>1.6041258E7</v>
      </c>
      <c r="H23675" s="17">
        <v>1.6041258E7</v>
      </c>
    </row>
    <row r="23676">
      <c r="A23676" s="7" t="s">
        <v>45055</v>
      </c>
      <c r="B23676" s="17" t="s">
        <v>45056</v>
      </c>
      <c r="C23676" s="17">
        <v>2.0</v>
      </c>
      <c r="D23676" s="17">
        <v>1.5921758E7</v>
      </c>
      <c r="E23676" s="17">
        <v>1.5802258E7</v>
      </c>
      <c r="F23676" s="17">
        <v>1.5802258E7</v>
      </c>
      <c r="G23676" s="17">
        <v>1.6041258E7</v>
      </c>
      <c r="H23676" s="17">
        <v>1.6041258E7</v>
      </c>
    </row>
    <row r="23677">
      <c r="A23677" s="7" t="s">
        <v>45057</v>
      </c>
      <c r="B23677" s="17" t="s">
        <v>45058</v>
      </c>
      <c r="C23677" s="17">
        <v>1.0</v>
      </c>
      <c r="D23677" s="17">
        <v>2123386.0</v>
      </c>
      <c r="E23677" s="17">
        <v>2123386.0</v>
      </c>
      <c r="F23677" s="17">
        <v>2123386.0</v>
      </c>
      <c r="G23677" s="17">
        <v>2123386.0</v>
      </c>
      <c r="H23677" s="17">
        <v>2123386.0</v>
      </c>
    </row>
    <row r="23678">
      <c r="A23678" s="7" t="s">
        <v>45057</v>
      </c>
      <c r="B23678" s="17" t="s">
        <v>45058</v>
      </c>
      <c r="C23678" s="17">
        <v>1.0</v>
      </c>
      <c r="D23678" s="17">
        <v>2123386.0</v>
      </c>
      <c r="E23678" s="17">
        <v>2123386.0</v>
      </c>
      <c r="F23678" s="17">
        <v>2123386.0</v>
      </c>
      <c r="G23678" s="17">
        <v>2123386.0</v>
      </c>
      <c r="H23678" s="17">
        <v>2123386.0</v>
      </c>
    </row>
    <row r="23679">
      <c r="A23679" s="7" t="s">
        <v>45059</v>
      </c>
      <c r="B23679" s="17" t="s">
        <v>45060</v>
      </c>
      <c r="C23679" s="17">
        <v>9.0</v>
      </c>
      <c r="D23679" s="17">
        <v>4637364.778</v>
      </c>
      <c r="E23679" s="17">
        <v>2929863.0</v>
      </c>
      <c r="F23679" s="17">
        <v>4070734.0</v>
      </c>
      <c r="G23679" s="17">
        <v>6675100.0</v>
      </c>
      <c r="H23679" s="17">
        <v>9691235.0</v>
      </c>
    </row>
    <row r="23680">
      <c r="A23680" s="7" t="s">
        <v>45059</v>
      </c>
      <c r="B23680" s="17" t="s">
        <v>45060</v>
      </c>
      <c r="C23680" s="17">
        <v>9.0</v>
      </c>
      <c r="D23680" s="17">
        <v>4637364.778</v>
      </c>
      <c r="E23680" s="17">
        <v>2929863.0</v>
      </c>
      <c r="F23680" s="17">
        <v>4070734.0</v>
      </c>
      <c r="G23680" s="17">
        <v>6675100.0</v>
      </c>
      <c r="H23680" s="17">
        <v>9691235.0</v>
      </c>
    </row>
    <row r="23681">
      <c r="A23681" s="7" t="s">
        <v>45061</v>
      </c>
      <c r="B23681" s="17" t="s">
        <v>45062</v>
      </c>
      <c r="C23681" s="17">
        <v>2.0</v>
      </c>
      <c r="D23681" s="17">
        <v>4924987.0</v>
      </c>
      <c r="E23681" s="17">
        <v>3626174.0</v>
      </c>
      <c r="F23681" s="17">
        <v>3626174.0</v>
      </c>
      <c r="G23681" s="17">
        <v>6223800.0</v>
      </c>
      <c r="H23681" s="17">
        <v>6223800.0</v>
      </c>
    </row>
    <row r="23682">
      <c r="A23682" s="7" t="s">
        <v>45061</v>
      </c>
      <c r="B23682" s="17" t="s">
        <v>45062</v>
      </c>
      <c r="C23682" s="17">
        <v>2.0</v>
      </c>
      <c r="D23682" s="17">
        <v>4924987.0</v>
      </c>
      <c r="E23682" s="17">
        <v>3626174.0</v>
      </c>
      <c r="F23682" s="17">
        <v>3626174.0</v>
      </c>
      <c r="G23682" s="17">
        <v>6223800.0</v>
      </c>
      <c r="H23682" s="17">
        <v>6223800.0</v>
      </c>
    </row>
    <row r="23683">
      <c r="A23683" s="7" t="s">
        <v>45063</v>
      </c>
      <c r="B23683" s="17" t="s">
        <v>45064</v>
      </c>
      <c r="C23683" s="17">
        <v>3.0</v>
      </c>
      <c r="D23683" s="17">
        <v>2532056.0</v>
      </c>
      <c r="E23683" s="17">
        <v>2195058.0</v>
      </c>
      <c r="F23683" s="17">
        <v>2550900.0</v>
      </c>
      <c r="G23683" s="17">
        <v>2850210.0</v>
      </c>
      <c r="H23683" s="17">
        <v>2850210.0</v>
      </c>
    </row>
    <row r="23684">
      <c r="A23684" s="7" t="s">
        <v>45063</v>
      </c>
      <c r="B23684" s="17" t="s">
        <v>45064</v>
      </c>
      <c r="C23684" s="17">
        <v>3.0</v>
      </c>
      <c r="D23684" s="17">
        <v>2532056.0</v>
      </c>
      <c r="E23684" s="17">
        <v>2195058.0</v>
      </c>
      <c r="F23684" s="17">
        <v>2550900.0</v>
      </c>
      <c r="G23684" s="17">
        <v>2850210.0</v>
      </c>
      <c r="H23684" s="17">
        <v>2850210.0</v>
      </c>
    </row>
    <row r="23685">
      <c r="A23685" s="7" t="s">
        <v>45065</v>
      </c>
      <c r="B23685" s="17" t="s">
        <v>45066</v>
      </c>
      <c r="C23685" s="17">
        <v>16.0</v>
      </c>
      <c r="D23685" s="17">
        <v>3424138.5</v>
      </c>
      <c r="E23685" s="17">
        <v>1641140.0</v>
      </c>
      <c r="F23685" s="17">
        <v>2750523.0</v>
      </c>
      <c r="G23685" s="17">
        <v>3329200.0</v>
      </c>
      <c r="H23685" s="17">
        <v>6751242.0</v>
      </c>
    </row>
    <row r="23686">
      <c r="A23686" s="7" t="s">
        <v>45065</v>
      </c>
      <c r="B23686" s="17" t="s">
        <v>45066</v>
      </c>
      <c r="C23686" s="17">
        <v>16.0</v>
      </c>
      <c r="D23686" s="17">
        <v>3424138.5</v>
      </c>
      <c r="E23686" s="17">
        <v>1641140.0</v>
      </c>
      <c r="F23686" s="17">
        <v>2750523.0</v>
      </c>
      <c r="G23686" s="17">
        <v>3329200.0</v>
      </c>
      <c r="H23686" s="17">
        <v>6751242.0</v>
      </c>
    </row>
    <row r="23687">
      <c r="A23687" s="7" t="s">
        <v>45067</v>
      </c>
      <c r="B23687" s="17" t="s">
        <v>45068</v>
      </c>
      <c r="C23687" s="17">
        <v>2.0</v>
      </c>
      <c r="D23687" s="17">
        <v>3528104.0</v>
      </c>
      <c r="E23687" s="17">
        <v>3081304.0</v>
      </c>
      <c r="F23687" s="17">
        <v>3081304.0</v>
      </c>
      <c r="G23687" s="17">
        <v>3974904.0</v>
      </c>
      <c r="H23687" s="17">
        <v>3974904.0</v>
      </c>
    </row>
    <row r="23688">
      <c r="A23688" s="7" t="s">
        <v>45067</v>
      </c>
      <c r="B23688" s="17" t="s">
        <v>45068</v>
      </c>
      <c r="C23688" s="17">
        <v>2.0</v>
      </c>
      <c r="D23688" s="17">
        <v>3528104.0</v>
      </c>
      <c r="E23688" s="17">
        <v>3081304.0</v>
      </c>
      <c r="F23688" s="17">
        <v>3081304.0</v>
      </c>
      <c r="G23688" s="17">
        <v>3974904.0</v>
      </c>
      <c r="H23688" s="17">
        <v>3974904.0</v>
      </c>
    </row>
    <row r="23689">
      <c r="A23689" s="7" t="s">
        <v>45069</v>
      </c>
      <c r="B23689" s="17" t="s">
        <v>45070</v>
      </c>
      <c r="C23689" s="17">
        <v>1.0</v>
      </c>
      <c r="D23689" s="17">
        <v>4517748.0</v>
      </c>
      <c r="E23689" s="17">
        <v>4517748.0</v>
      </c>
      <c r="F23689" s="17">
        <v>4517748.0</v>
      </c>
      <c r="G23689" s="17">
        <v>4517748.0</v>
      </c>
      <c r="H23689" s="17">
        <v>4517748.0</v>
      </c>
    </row>
    <row r="23690">
      <c r="A23690" s="7" t="s">
        <v>45069</v>
      </c>
      <c r="B23690" s="17" t="s">
        <v>45070</v>
      </c>
      <c r="C23690" s="17">
        <v>1.0</v>
      </c>
      <c r="D23690" s="17">
        <v>4517748.0</v>
      </c>
      <c r="E23690" s="17">
        <v>4517748.0</v>
      </c>
      <c r="F23690" s="17">
        <v>4517748.0</v>
      </c>
      <c r="G23690" s="17">
        <v>4517748.0</v>
      </c>
      <c r="H23690" s="17">
        <v>4517748.0</v>
      </c>
    </row>
    <row r="23691">
      <c r="A23691" s="7" t="s">
        <v>45071</v>
      </c>
      <c r="B23691" s="17" t="s">
        <v>45072</v>
      </c>
      <c r="C23691" s="17">
        <v>5.0</v>
      </c>
      <c r="D23691" s="17">
        <v>4.4933147E7</v>
      </c>
      <c r="E23691" s="17">
        <v>2155136.0</v>
      </c>
      <c r="F23691" s="17">
        <v>2420895.0</v>
      </c>
      <c r="G23691" s="17">
        <v>4733034.0</v>
      </c>
      <c r="H23691" s="17">
        <v>2.14609062E8</v>
      </c>
    </row>
    <row r="23692">
      <c r="A23692" s="7" t="s">
        <v>45071</v>
      </c>
      <c r="B23692" s="17" t="s">
        <v>45072</v>
      </c>
      <c r="C23692" s="17">
        <v>5.0</v>
      </c>
      <c r="D23692" s="17">
        <v>4.4933147E7</v>
      </c>
      <c r="E23692" s="17">
        <v>2155136.0</v>
      </c>
      <c r="F23692" s="17">
        <v>2420895.0</v>
      </c>
      <c r="G23692" s="17">
        <v>4733034.0</v>
      </c>
      <c r="H23692" s="17">
        <v>2.14609062E8</v>
      </c>
    </row>
    <row r="23693">
      <c r="A23693" s="7" t="s">
        <v>45073</v>
      </c>
      <c r="B23693" s="17" t="s">
        <v>45074</v>
      </c>
      <c r="C23693" s="17">
        <v>1.0</v>
      </c>
      <c r="D23693" s="17">
        <v>2842964.0</v>
      </c>
      <c r="E23693" s="17">
        <v>2842964.0</v>
      </c>
      <c r="F23693" s="17">
        <v>2842964.0</v>
      </c>
      <c r="G23693" s="17">
        <v>2842964.0</v>
      </c>
      <c r="H23693" s="17">
        <v>2842964.0</v>
      </c>
    </row>
    <row r="23694">
      <c r="A23694" s="7" t="s">
        <v>45073</v>
      </c>
      <c r="B23694" s="17" t="s">
        <v>45074</v>
      </c>
      <c r="C23694" s="17">
        <v>1.0</v>
      </c>
      <c r="D23694" s="17">
        <v>2842964.0</v>
      </c>
      <c r="E23694" s="17">
        <v>2842964.0</v>
      </c>
      <c r="F23694" s="17">
        <v>2842964.0</v>
      </c>
      <c r="G23694" s="17">
        <v>2842964.0</v>
      </c>
      <c r="H23694" s="17">
        <v>2842964.0</v>
      </c>
    </row>
    <row r="23695">
      <c r="A23695" s="7" t="s">
        <v>45075</v>
      </c>
      <c r="B23695" s="17" t="s">
        <v>45076</v>
      </c>
      <c r="C23695" s="17">
        <v>1.0</v>
      </c>
      <c r="D23695" s="17">
        <v>2427200.0</v>
      </c>
      <c r="E23695" s="17">
        <v>2427200.0</v>
      </c>
      <c r="F23695" s="17">
        <v>2427200.0</v>
      </c>
      <c r="G23695" s="17">
        <v>2427200.0</v>
      </c>
      <c r="H23695" s="17">
        <v>2427200.0</v>
      </c>
    </row>
    <row r="23696">
      <c r="A23696" s="7" t="s">
        <v>45075</v>
      </c>
      <c r="B23696" s="17" t="s">
        <v>45076</v>
      </c>
      <c r="C23696" s="17">
        <v>1.0</v>
      </c>
      <c r="D23696" s="17">
        <v>2427200.0</v>
      </c>
      <c r="E23696" s="17">
        <v>2427200.0</v>
      </c>
      <c r="F23696" s="17">
        <v>2427200.0</v>
      </c>
      <c r="G23696" s="17">
        <v>2427200.0</v>
      </c>
      <c r="H23696" s="17">
        <v>2427200.0</v>
      </c>
    </row>
    <row r="23697">
      <c r="A23697" s="7" t="s">
        <v>45077</v>
      </c>
      <c r="B23697" s="17" t="s">
        <v>45078</v>
      </c>
      <c r="C23697" s="17">
        <v>1.0</v>
      </c>
      <c r="D23697" s="17">
        <v>5052700.0</v>
      </c>
      <c r="E23697" s="17">
        <v>5052700.0</v>
      </c>
      <c r="F23697" s="17">
        <v>5052700.0</v>
      </c>
      <c r="G23697" s="17">
        <v>5052700.0</v>
      </c>
      <c r="H23697" s="17">
        <v>5052700.0</v>
      </c>
    </row>
    <row r="23698">
      <c r="A23698" s="7" t="s">
        <v>45077</v>
      </c>
      <c r="B23698" s="17" t="s">
        <v>45078</v>
      </c>
      <c r="C23698" s="17">
        <v>1.0</v>
      </c>
      <c r="D23698" s="17">
        <v>5052700.0</v>
      </c>
      <c r="E23698" s="17">
        <v>5052700.0</v>
      </c>
      <c r="F23698" s="17">
        <v>5052700.0</v>
      </c>
      <c r="G23698" s="17">
        <v>5052700.0</v>
      </c>
      <c r="H23698" s="17">
        <v>5052700.0</v>
      </c>
    </row>
    <row r="23699">
      <c r="A23699" s="7" t="s">
        <v>45079</v>
      </c>
      <c r="B23699" s="17" t="s">
        <v>45080</v>
      </c>
      <c r="C23699" s="17">
        <v>6.0</v>
      </c>
      <c r="D23699" s="17">
        <v>2275502.667</v>
      </c>
      <c r="E23699" s="17">
        <v>1020137.0</v>
      </c>
      <c r="F23699" s="17">
        <v>1264431.0</v>
      </c>
      <c r="G23699" s="17">
        <v>4149563.0</v>
      </c>
      <c r="H23699" s="17">
        <v>5049500.0</v>
      </c>
    </row>
    <row r="23700">
      <c r="A23700" s="7" t="s">
        <v>45079</v>
      </c>
      <c r="B23700" s="17" t="s">
        <v>45080</v>
      </c>
      <c r="C23700" s="17">
        <v>6.0</v>
      </c>
      <c r="D23700" s="17">
        <v>2275502.667</v>
      </c>
      <c r="E23700" s="17">
        <v>1020137.0</v>
      </c>
      <c r="F23700" s="17">
        <v>1264431.0</v>
      </c>
      <c r="G23700" s="17">
        <v>4149563.0</v>
      </c>
      <c r="H23700" s="17">
        <v>5049500.0</v>
      </c>
    </row>
    <row r="23701">
      <c r="A23701" s="7" t="s">
        <v>45081</v>
      </c>
      <c r="B23701" s="17" t="s">
        <v>45082</v>
      </c>
      <c r="C23701" s="17">
        <v>4.0</v>
      </c>
      <c r="D23701" s="17">
        <v>5395857.75</v>
      </c>
      <c r="E23701" s="17">
        <v>1671047.0</v>
      </c>
      <c r="F23701" s="17">
        <v>2139000.0</v>
      </c>
      <c r="G23701" s="17">
        <v>6482944.0</v>
      </c>
      <c r="H23701" s="17">
        <v>1.129044E7</v>
      </c>
    </row>
    <row r="23702">
      <c r="A23702" s="7" t="s">
        <v>45081</v>
      </c>
      <c r="B23702" s="17" t="s">
        <v>45082</v>
      </c>
      <c r="C23702" s="17">
        <v>4.0</v>
      </c>
      <c r="D23702" s="17">
        <v>5395857.75</v>
      </c>
      <c r="E23702" s="17">
        <v>1671047.0</v>
      </c>
      <c r="F23702" s="17">
        <v>2139000.0</v>
      </c>
      <c r="G23702" s="17">
        <v>6482944.0</v>
      </c>
      <c r="H23702" s="17">
        <v>1.129044E7</v>
      </c>
    </row>
    <row r="23703">
      <c r="A23703" s="7" t="s">
        <v>45083</v>
      </c>
      <c r="B23703" s="17" t="s">
        <v>45084</v>
      </c>
      <c r="C23703" s="17">
        <v>3.0</v>
      </c>
      <c r="D23703" s="17">
        <v>3672551.333</v>
      </c>
      <c r="E23703" s="17">
        <v>2710700.0</v>
      </c>
      <c r="F23703" s="17">
        <v>3463095.0</v>
      </c>
      <c r="G23703" s="17">
        <v>4843859.0</v>
      </c>
      <c r="H23703" s="17">
        <v>4843859.0</v>
      </c>
    </row>
    <row r="23704">
      <c r="A23704" s="7" t="s">
        <v>45083</v>
      </c>
      <c r="B23704" s="17" t="s">
        <v>45084</v>
      </c>
      <c r="C23704" s="17">
        <v>3.0</v>
      </c>
      <c r="D23704" s="17">
        <v>3672551.333</v>
      </c>
      <c r="E23704" s="17">
        <v>2710700.0</v>
      </c>
      <c r="F23704" s="17">
        <v>3463095.0</v>
      </c>
      <c r="G23704" s="17">
        <v>4843859.0</v>
      </c>
      <c r="H23704" s="17">
        <v>4843859.0</v>
      </c>
    </row>
    <row r="23705">
      <c r="A23705" s="7" t="s">
        <v>45085</v>
      </c>
      <c r="B23705" s="17" t="s">
        <v>45086</v>
      </c>
      <c r="C23705" s="17">
        <v>3.0</v>
      </c>
      <c r="D23705" s="17">
        <v>2228408.333</v>
      </c>
      <c r="E23705" s="17">
        <v>1768208.0</v>
      </c>
      <c r="F23705" s="17">
        <v>1801036.0</v>
      </c>
      <c r="G23705" s="17">
        <v>3115981.0</v>
      </c>
      <c r="H23705" s="17">
        <v>3115981.0</v>
      </c>
    </row>
    <row r="23706">
      <c r="A23706" s="7" t="s">
        <v>45085</v>
      </c>
      <c r="B23706" s="17" t="s">
        <v>45086</v>
      </c>
      <c r="C23706" s="17">
        <v>3.0</v>
      </c>
      <c r="D23706" s="17">
        <v>2228408.333</v>
      </c>
      <c r="E23706" s="17">
        <v>1768208.0</v>
      </c>
      <c r="F23706" s="17">
        <v>1801036.0</v>
      </c>
      <c r="G23706" s="17">
        <v>3115981.0</v>
      </c>
      <c r="H23706" s="17">
        <v>3115981.0</v>
      </c>
    </row>
    <row r="23707">
      <c r="A23707" s="7" t="s">
        <v>45087</v>
      </c>
      <c r="B23707" s="17" t="s">
        <v>45088</v>
      </c>
      <c r="C23707" s="17">
        <v>1.0</v>
      </c>
      <c r="D23707" s="17">
        <v>1.2862348E7</v>
      </c>
      <c r="E23707" s="17">
        <v>1.2862348E7</v>
      </c>
      <c r="F23707" s="17">
        <v>1.2862348E7</v>
      </c>
      <c r="G23707" s="17">
        <v>1.2862348E7</v>
      </c>
      <c r="H23707" s="17">
        <v>1.2862348E7</v>
      </c>
    </row>
    <row r="23708">
      <c r="A23708" s="7" t="s">
        <v>45087</v>
      </c>
      <c r="B23708" s="17" t="s">
        <v>45088</v>
      </c>
      <c r="C23708" s="17">
        <v>1.0</v>
      </c>
      <c r="D23708" s="17">
        <v>1.2862348E7</v>
      </c>
      <c r="E23708" s="17">
        <v>1.2862348E7</v>
      </c>
      <c r="F23708" s="17">
        <v>1.2862348E7</v>
      </c>
      <c r="G23708" s="17">
        <v>1.2862348E7</v>
      </c>
      <c r="H23708" s="17">
        <v>1.2862348E7</v>
      </c>
    </row>
    <row r="23709">
      <c r="A23709" s="7" t="s">
        <v>45089</v>
      </c>
      <c r="B23709" s="17" t="s">
        <v>45090</v>
      </c>
      <c r="C23709" s="17">
        <v>1.0</v>
      </c>
      <c r="D23709" s="17">
        <v>2365071.0</v>
      </c>
      <c r="E23709" s="17">
        <v>2365071.0</v>
      </c>
      <c r="F23709" s="17">
        <v>2365071.0</v>
      </c>
      <c r="G23709" s="17">
        <v>2365071.0</v>
      </c>
      <c r="H23709" s="17">
        <v>2365071.0</v>
      </c>
    </row>
    <row r="23710">
      <c r="A23710" s="7" t="s">
        <v>45089</v>
      </c>
      <c r="B23710" s="17" t="s">
        <v>45090</v>
      </c>
      <c r="C23710" s="17">
        <v>1.0</v>
      </c>
      <c r="D23710" s="17">
        <v>2365071.0</v>
      </c>
      <c r="E23710" s="17">
        <v>2365071.0</v>
      </c>
      <c r="F23710" s="17">
        <v>2365071.0</v>
      </c>
      <c r="G23710" s="17">
        <v>2365071.0</v>
      </c>
      <c r="H23710" s="17">
        <v>2365071.0</v>
      </c>
    </row>
    <row r="23711">
      <c r="A23711" s="7" t="s">
        <v>45091</v>
      </c>
      <c r="B23711" s="17" t="s">
        <v>45092</v>
      </c>
      <c r="C23711" s="17">
        <v>1.0</v>
      </c>
      <c r="D23711" s="17">
        <v>4885950.0</v>
      </c>
      <c r="E23711" s="17">
        <v>4885950.0</v>
      </c>
      <c r="F23711" s="17">
        <v>4885950.0</v>
      </c>
      <c r="G23711" s="17">
        <v>4885950.0</v>
      </c>
      <c r="H23711" s="17">
        <v>4885950.0</v>
      </c>
    </row>
    <row r="23712">
      <c r="A23712" s="7" t="s">
        <v>45091</v>
      </c>
      <c r="B23712" s="17" t="s">
        <v>45092</v>
      </c>
      <c r="C23712" s="17">
        <v>1.0</v>
      </c>
      <c r="D23712" s="17">
        <v>4885950.0</v>
      </c>
      <c r="E23712" s="17">
        <v>4885950.0</v>
      </c>
      <c r="F23712" s="17">
        <v>4885950.0</v>
      </c>
      <c r="G23712" s="17">
        <v>4885950.0</v>
      </c>
      <c r="H23712" s="17">
        <v>4885950.0</v>
      </c>
    </row>
    <row r="23713">
      <c r="A23713" s="7" t="s">
        <v>45093</v>
      </c>
      <c r="B23713" s="17" t="s">
        <v>45094</v>
      </c>
      <c r="C23713" s="17">
        <v>14.0</v>
      </c>
      <c r="D23713" s="17">
        <v>6962480.286</v>
      </c>
      <c r="E23713" s="17">
        <v>1853873.0</v>
      </c>
      <c r="F23713" s="17">
        <v>4102002.0</v>
      </c>
      <c r="G23713" s="17">
        <v>7390659.0</v>
      </c>
      <c r="H23713" s="17">
        <v>1.383283E7</v>
      </c>
    </row>
    <row r="23714">
      <c r="A23714" s="7" t="s">
        <v>45093</v>
      </c>
      <c r="B23714" s="17" t="s">
        <v>45094</v>
      </c>
      <c r="C23714" s="17">
        <v>14.0</v>
      </c>
      <c r="D23714" s="17">
        <v>6962480.286</v>
      </c>
      <c r="E23714" s="17">
        <v>1853873.0</v>
      </c>
      <c r="F23714" s="17">
        <v>4102002.0</v>
      </c>
      <c r="G23714" s="17">
        <v>7390659.0</v>
      </c>
      <c r="H23714" s="17">
        <v>1.383283E7</v>
      </c>
    </row>
    <row r="23715">
      <c r="A23715" s="7" t="s">
        <v>45095</v>
      </c>
      <c r="B23715" s="17" t="s">
        <v>45096</v>
      </c>
      <c r="C23715" s="17">
        <v>2.0</v>
      </c>
      <c r="D23715" s="17">
        <v>1.18350775E7</v>
      </c>
      <c r="E23715" s="17">
        <v>7027900.0</v>
      </c>
      <c r="F23715" s="17">
        <v>7027900.0</v>
      </c>
      <c r="G23715" s="17">
        <v>1.6642255E7</v>
      </c>
      <c r="H23715" s="17">
        <v>1.6642255E7</v>
      </c>
    </row>
    <row r="23716">
      <c r="A23716" s="7" t="s">
        <v>45095</v>
      </c>
      <c r="B23716" s="17" t="s">
        <v>45096</v>
      </c>
      <c r="C23716" s="17">
        <v>2.0</v>
      </c>
      <c r="D23716" s="17">
        <v>1.18350775E7</v>
      </c>
      <c r="E23716" s="17">
        <v>7027900.0</v>
      </c>
      <c r="F23716" s="17">
        <v>7027900.0</v>
      </c>
      <c r="G23716" s="17">
        <v>1.6642255E7</v>
      </c>
      <c r="H23716" s="17">
        <v>1.6642255E7</v>
      </c>
    </row>
    <row r="23717">
      <c r="A23717" s="7" t="s">
        <v>45097</v>
      </c>
      <c r="B23717" s="17" t="s">
        <v>45098</v>
      </c>
      <c r="C23717" s="17">
        <v>18.0</v>
      </c>
      <c r="D23717" s="17">
        <v>4624195.167</v>
      </c>
      <c r="E23717" s="17">
        <v>3035255.0</v>
      </c>
      <c r="F23717" s="17">
        <v>3669600.0</v>
      </c>
      <c r="G23717" s="17">
        <v>5772160.0</v>
      </c>
      <c r="H23717" s="17">
        <v>6779108.0</v>
      </c>
    </row>
    <row r="23718">
      <c r="A23718" s="7" t="s">
        <v>45097</v>
      </c>
      <c r="B23718" s="17" t="s">
        <v>45098</v>
      </c>
      <c r="C23718" s="17">
        <v>18.0</v>
      </c>
      <c r="D23718" s="17">
        <v>4624195.167</v>
      </c>
      <c r="E23718" s="17">
        <v>3035255.0</v>
      </c>
      <c r="F23718" s="17">
        <v>3669600.0</v>
      </c>
      <c r="G23718" s="17">
        <v>5772160.0</v>
      </c>
      <c r="H23718" s="17">
        <v>6779108.0</v>
      </c>
    </row>
    <row r="23719">
      <c r="A23719" s="7" t="s">
        <v>45099</v>
      </c>
      <c r="B23719" s="17" t="s">
        <v>45100</v>
      </c>
      <c r="C23719" s="17">
        <v>19.0</v>
      </c>
      <c r="D23719" s="17">
        <v>4383238.211</v>
      </c>
      <c r="E23719" s="17">
        <v>2733116.0</v>
      </c>
      <c r="F23719" s="17">
        <v>3278350.0</v>
      </c>
      <c r="G23719" s="17">
        <v>5000893.0</v>
      </c>
      <c r="H23719" s="17">
        <v>6862967.0</v>
      </c>
    </row>
    <row r="23720">
      <c r="A23720" s="7" t="s">
        <v>45099</v>
      </c>
      <c r="B23720" s="17" t="s">
        <v>45100</v>
      </c>
      <c r="C23720" s="17">
        <v>19.0</v>
      </c>
      <c r="D23720" s="17">
        <v>4383238.211</v>
      </c>
      <c r="E23720" s="17">
        <v>2733116.0</v>
      </c>
      <c r="F23720" s="17">
        <v>3278350.0</v>
      </c>
      <c r="G23720" s="17">
        <v>5000893.0</v>
      </c>
      <c r="H23720" s="17">
        <v>6862967.0</v>
      </c>
    </row>
    <row r="23721">
      <c r="A23721" s="7" t="s">
        <v>45101</v>
      </c>
      <c r="B23721" s="17" t="s">
        <v>45102</v>
      </c>
      <c r="C23721" s="17">
        <v>1.0</v>
      </c>
      <c r="D23721" s="17">
        <v>2722877.0</v>
      </c>
      <c r="E23721" s="17">
        <v>2722877.0</v>
      </c>
      <c r="F23721" s="17">
        <v>2722877.0</v>
      </c>
      <c r="G23721" s="17">
        <v>2722877.0</v>
      </c>
      <c r="H23721" s="17">
        <v>2722877.0</v>
      </c>
    </row>
    <row r="23722">
      <c r="A23722" s="7" t="s">
        <v>45101</v>
      </c>
      <c r="B23722" s="17" t="s">
        <v>45102</v>
      </c>
      <c r="C23722" s="17">
        <v>1.0</v>
      </c>
      <c r="D23722" s="17">
        <v>2722877.0</v>
      </c>
      <c r="E23722" s="17">
        <v>2722877.0</v>
      </c>
      <c r="F23722" s="17">
        <v>2722877.0</v>
      </c>
      <c r="G23722" s="17">
        <v>2722877.0</v>
      </c>
      <c r="H23722" s="17">
        <v>2722877.0</v>
      </c>
    </row>
    <row r="23723">
      <c r="A23723" s="7" t="s">
        <v>45103</v>
      </c>
      <c r="B23723" s="17" t="s">
        <v>45104</v>
      </c>
      <c r="C23723" s="17">
        <v>2.0</v>
      </c>
      <c r="D23723" s="17">
        <v>4087782.5</v>
      </c>
      <c r="E23723" s="17">
        <v>2560519.0</v>
      </c>
      <c r="F23723" s="17">
        <v>2560519.0</v>
      </c>
      <c r="G23723" s="17">
        <v>5615046.0</v>
      </c>
      <c r="H23723" s="17">
        <v>5615046.0</v>
      </c>
    </row>
    <row r="23724">
      <c r="A23724" s="7" t="s">
        <v>45103</v>
      </c>
      <c r="B23724" s="17" t="s">
        <v>45104</v>
      </c>
      <c r="C23724" s="17">
        <v>2.0</v>
      </c>
      <c r="D23724" s="17">
        <v>4087782.5</v>
      </c>
      <c r="E23724" s="17">
        <v>2560519.0</v>
      </c>
      <c r="F23724" s="17">
        <v>2560519.0</v>
      </c>
      <c r="G23724" s="17">
        <v>5615046.0</v>
      </c>
      <c r="H23724" s="17">
        <v>5615046.0</v>
      </c>
    </row>
    <row r="23725">
      <c r="A23725" s="7" t="s">
        <v>45105</v>
      </c>
      <c r="B23725" s="17" t="s">
        <v>45106</v>
      </c>
      <c r="C23725" s="17">
        <v>1.0</v>
      </c>
      <c r="D23725" s="17">
        <v>2551800.0</v>
      </c>
      <c r="E23725" s="17">
        <v>2551800.0</v>
      </c>
      <c r="F23725" s="17">
        <v>2551800.0</v>
      </c>
      <c r="G23725" s="17">
        <v>2551800.0</v>
      </c>
      <c r="H23725" s="17">
        <v>2551800.0</v>
      </c>
    </row>
    <row r="23726">
      <c r="A23726" s="7" t="s">
        <v>45105</v>
      </c>
      <c r="B23726" s="17" t="s">
        <v>45106</v>
      </c>
      <c r="C23726" s="17">
        <v>1.0</v>
      </c>
      <c r="D23726" s="17">
        <v>2551800.0</v>
      </c>
      <c r="E23726" s="17">
        <v>2551800.0</v>
      </c>
      <c r="F23726" s="17">
        <v>2551800.0</v>
      </c>
      <c r="G23726" s="17">
        <v>2551800.0</v>
      </c>
      <c r="H23726" s="17">
        <v>2551800.0</v>
      </c>
    </row>
    <row r="23727">
      <c r="A23727" s="7" t="s">
        <v>45107</v>
      </c>
      <c r="B23727" s="17" t="s">
        <v>45108</v>
      </c>
      <c r="C23727" s="17">
        <v>1.0</v>
      </c>
      <c r="D23727" s="17">
        <v>3205030.0</v>
      </c>
      <c r="E23727" s="17">
        <v>3205030.0</v>
      </c>
      <c r="F23727" s="17">
        <v>3205030.0</v>
      </c>
      <c r="G23727" s="17">
        <v>3205030.0</v>
      </c>
      <c r="H23727" s="17">
        <v>3205030.0</v>
      </c>
    </row>
    <row r="23728">
      <c r="A23728" s="7" t="s">
        <v>45107</v>
      </c>
      <c r="B23728" s="17" t="s">
        <v>45108</v>
      </c>
      <c r="C23728" s="17">
        <v>1.0</v>
      </c>
      <c r="D23728" s="17">
        <v>3205030.0</v>
      </c>
      <c r="E23728" s="17">
        <v>3205030.0</v>
      </c>
      <c r="F23728" s="17">
        <v>3205030.0</v>
      </c>
      <c r="G23728" s="17">
        <v>3205030.0</v>
      </c>
      <c r="H23728" s="17">
        <v>3205030.0</v>
      </c>
    </row>
    <row r="23729">
      <c r="A23729" s="7" t="s">
        <v>45109</v>
      </c>
      <c r="B23729" s="17" t="s">
        <v>45110</v>
      </c>
      <c r="C23729" s="17">
        <v>1.0</v>
      </c>
      <c r="D23729" s="17">
        <v>1863048.0</v>
      </c>
      <c r="E23729" s="17">
        <v>1863048.0</v>
      </c>
      <c r="F23729" s="17">
        <v>1863048.0</v>
      </c>
      <c r="G23729" s="17">
        <v>1863048.0</v>
      </c>
      <c r="H23729" s="17">
        <v>1863048.0</v>
      </c>
    </row>
    <row r="23730">
      <c r="A23730" s="7" t="s">
        <v>45109</v>
      </c>
      <c r="B23730" s="17" t="s">
        <v>45110</v>
      </c>
      <c r="C23730" s="17">
        <v>1.0</v>
      </c>
      <c r="D23730" s="17">
        <v>1863048.0</v>
      </c>
      <c r="E23730" s="17">
        <v>1863048.0</v>
      </c>
      <c r="F23730" s="17">
        <v>1863048.0</v>
      </c>
      <c r="G23730" s="17">
        <v>1863048.0</v>
      </c>
      <c r="H23730" s="17">
        <v>1863048.0</v>
      </c>
    </row>
    <row r="23731">
      <c r="A23731" s="7" t="s">
        <v>45111</v>
      </c>
      <c r="B23731" s="17" t="s">
        <v>45112</v>
      </c>
      <c r="C23731" s="17">
        <v>1.0</v>
      </c>
      <c r="D23731" s="17">
        <v>1325950.0</v>
      </c>
      <c r="E23731" s="17">
        <v>1325950.0</v>
      </c>
      <c r="F23731" s="17">
        <v>1325950.0</v>
      </c>
      <c r="G23731" s="17">
        <v>1325950.0</v>
      </c>
      <c r="H23731" s="17">
        <v>1325950.0</v>
      </c>
    </row>
    <row r="23732">
      <c r="A23732" s="7" t="s">
        <v>45111</v>
      </c>
      <c r="B23732" s="17" t="s">
        <v>45112</v>
      </c>
      <c r="C23732" s="17">
        <v>1.0</v>
      </c>
      <c r="D23732" s="17">
        <v>1325950.0</v>
      </c>
      <c r="E23732" s="17">
        <v>1325950.0</v>
      </c>
      <c r="F23732" s="17">
        <v>1325950.0</v>
      </c>
      <c r="G23732" s="17">
        <v>1325950.0</v>
      </c>
      <c r="H23732" s="17">
        <v>1325950.0</v>
      </c>
    </row>
    <row r="23733">
      <c r="A23733" s="7" t="s">
        <v>45113</v>
      </c>
      <c r="B23733" s="17" t="s">
        <v>45114</v>
      </c>
      <c r="C23733" s="17">
        <v>2.0</v>
      </c>
      <c r="D23733" s="17">
        <v>1387592.0</v>
      </c>
      <c r="E23733" s="17">
        <v>935792.0</v>
      </c>
      <c r="F23733" s="17">
        <v>935792.0</v>
      </c>
      <c r="G23733" s="17">
        <v>1839392.0</v>
      </c>
      <c r="H23733" s="17">
        <v>1839392.0</v>
      </c>
    </row>
    <row r="23734">
      <c r="A23734" s="7" t="s">
        <v>45113</v>
      </c>
      <c r="B23734" s="17" t="s">
        <v>45114</v>
      </c>
      <c r="C23734" s="17">
        <v>2.0</v>
      </c>
      <c r="D23734" s="17">
        <v>1387592.0</v>
      </c>
      <c r="E23734" s="17">
        <v>935792.0</v>
      </c>
      <c r="F23734" s="17">
        <v>935792.0</v>
      </c>
      <c r="G23734" s="17">
        <v>1839392.0</v>
      </c>
      <c r="H23734" s="17">
        <v>1839392.0</v>
      </c>
    </row>
    <row r="23735">
      <c r="A23735" s="7" t="s">
        <v>45115</v>
      </c>
      <c r="B23735" s="17" t="s">
        <v>45116</v>
      </c>
      <c r="C23735" s="17">
        <v>4.0</v>
      </c>
      <c r="D23735" s="17">
        <v>2556865.25</v>
      </c>
      <c r="E23735" s="17">
        <v>1277797.0</v>
      </c>
      <c r="F23735" s="17">
        <v>2106151.0</v>
      </c>
      <c r="G23735" s="17">
        <v>2601100.0</v>
      </c>
      <c r="H23735" s="17">
        <v>4242413.0</v>
      </c>
    </row>
    <row r="23736">
      <c r="A23736" s="7" t="s">
        <v>45115</v>
      </c>
      <c r="B23736" s="17" t="s">
        <v>45116</v>
      </c>
      <c r="C23736" s="17">
        <v>4.0</v>
      </c>
      <c r="D23736" s="17">
        <v>2556865.25</v>
      </c>
      <c r="E23736" s="17">
        <v>1277797.0</v>
      </c>
      <c r="F23736" s="17">
        <v>2106151.0</v>
      </c>
      <c r="G23736" s="17">
        <v>2601100.0</v>
      </c>
      <c r="H23736" s="17">
        <v>4242413.0</v>
      </c>
    </row>
    <row r="23737">
      <c r="A23737" s="7" t="s">
        <v>45117</v>
      </c>
      <c r="B23737" s="17" t="s">
        <v>45118</v>
      </c>
      <c r="C23737" s="17">
        <v>3.0</v>
      </c>
      <c r="D23737" s="17">
        <v>4790834.333</v>
      </c>
      <c r="E23737" s="17">
        <v>3290424.0</v>
      </c>
      <c r="F23737" s="17">
        <v>3975550.0</v>
      </c>
      <c r="G23737" s="17">
        <v>7106529.0</v>
      </c>
      <c r="H23737" s="17">
        <v>7106529.0</v>
      </c>
    </row>
    <row r="23738">
      <c r="A23738" s="7" t="s">
        <v>45117</v>
      </c>
      <c r="B23738" s="17" t="s">
        <v>45118</v>
      </c>
      <c r="C23738" s="17">
        <v>3.0</v>
      </c>
      <c r="D23738" s="17">
        <v>4790834.333</v>
      </c>
      <c r="E23738" s="17">
        <v>3290424.0</v>
      </c>
      <c r="F23738" s="17">
        <v>3975550.0</v>
      </c>
      <c r="G23738" s="17">
        <v>7106529.0</v>
      </c>
      <c r="H23738" s="17">
        <v>7106529.0</v>
      </c>
    </row>
    <row r="23739">
      <c r="A23739" s="7" t="s">
        <v>45119</v>
      </c>
      <c r="B23739" s="17" t="s">
        <v>45120</v>
      </c>
      <c r="C23739" s="17">
        <v>3.0</v>
      </c>
      <c r="D23739" s="17">
        <v>3493536.0</v>
      </c>
      <c r="E23739" s="17">
        <v>1631174.0</v>
      </c>
      <c r="F23739" s="17">
        <v>1744736.0</v>
      </c>
      <c r="G23739" s="17">
        <v>7104698.0</v>
      </c>
      <c r="H23739" s="17">
        <v>7104698.0</v>
      </c>
    </row>
    <row r="23740">
      <c r="A23740" s="7" t="s">
        <v>45119</v>
      </c>
      <c r="B23740" s="17" t="s">
        <v>45120</v>
      </c>
      <c r="C23740" s="17">
        <v>3.0</v>
      </c>
      <c r="D23740" s="17">
        <v>3493536.0</v>
      </c>
      <c r="E23740" s="17">
        <v>1631174.0</v>
      </c>
      <c r="F23740" s="17">
        <v>1744736.0</v>
      </c>
      <c r="G23740" s="17">
        <v>7104698.0</v>
      </c>
      <c r="H23740" s="17">
        <v>7104698.0</v>
      </c>
    </row>
    <row r="23741">
      <c r="A23741" s="7" t="s">
        <v>45121</v>
      </c>
      <c r="B23741" s="17" t="s">
        <v>45122</v>
      </c>
      <c r="C23741" s="17">
        <v>2.0</v>
      </c>
      <c r="D23741" s="17">
        <v>1.78116175E7</v>
      </c>
      <c r="E23741" s="17">
        <v>2112430.0</v>
      </c>
      <c r="F23741" s="17">
        <v>2112430.0</v>
      </c>
      <c r="G23741" s="17">
        <v>3.3510805E7</v>
      </c>
      <c r="H23741" s="17">
        <v>3.3510805E7</v>
      </c>
    </row>
    <row r="23742">
      <c r="A23742" s="7" t="s">
        <v>45121</v>
      </c>
      <c r="B23742" s="17" t="s">
        <v>45122</v>
      </c>
      <c r="C23742" s="17">
        <v>2.0</v>
      </c>
      <c r="D23742" s="17">
        <v>1.78116175E7</v>
      </c>
      <c r="E23742" s="17">
        <v>2112430.0</v>
      </c>
      <c r="F23742" s="17">
        <v>2112430.0</v>
      </c>
      <c r="G23742" s="17">
        <v>3.3510805E7</v>
      </c>
      <c r="H23742" s="17">
        <v>3.3510805E7</v>
      </c>
    </row>
    <row r="23743">
      <c r="A23743" s="7" t="s">
        <v>45123</v>
      </c>
      <c r="B23743" s="17" t="s">
        <v>45124</v>
      </c>
      <c r="C23743" s="17">
        <v>4.0</v>
      </c>
      <c r="D23743" s="17">
        <v>6557633.25</v>
      </c>
      <c r="E23743" s="17">
        <v>2247491.0</v>
      </c>
      <c r="F23743" s="17">
        <v>3942940.0</v>
      </c>
      <c r="G23743" s="17">
        <v>6993000.0</v>
      </c>
      <c r="H23743" s="17">
        <v>1.3047102E7</v>
      </c>
    </row>
    <row r="23744">
      <c r="A23744" s="7" t="s">
        <v>45123</v>
      </c>
      <c r="B23744" s="17" t="s">
        <v>45124</v>
      </c>
      <c r="C23744" s="17">
        <v>4.0</v>
      </c>
      <c r="D23744" s="17">
        <v>6557633.25</v>
      </c>
      <c r="E23744" s="17">
        <v>2247491.0</v>
      </c>
      <c r="F23744" s="17">
        <v>3942940.0</v>
      </c>
      <c r="G23744" s="17">
        <v>6993000.0</v>
      </c>
      <c r="H23744" s="17">
        <v>1.3047102E7</v>
      </c>
    </row>
    <row r="23745">
      <c r="A23745" s="7" t="s">
        <v>45125</v>
      </c>
      <c r="B23745" s="17" t="s">
        <v>45126</v>
      </c>
      <c r="C23745" s="17">
        <v>1.0</v>
      </c>
      <c r="D23745" s="17">
        <v>2.2599481E7</v>
      </c>
      <c r="E23745" s="17">
        <v>2.2599481E7</v>
      </c>
      <c r="F23745" s="17">
        <v>2.2599481E7</v>
      </c>
      <c r="G23745" s="17">
        <v>2.2599481E7</v>
      </c>
      <c r="H23745" s="17">
        <v>2.2599481E7</v>
      </c>
    </row>
    <row r="23746">
      <c r="A23746" s="7" t="s">
        <v>45125</v>
      </c>
      <c r="B23746" s="17" t="s">
        <v>45126</v>
      </c>
      <c r="C23746" s="17">
        <v>1.0</v>
      </c>
      <c r="D23746" s="17">
        <v>2.2599481E7</v>
      </c>
      <c r="E23746" s="17">
        <v>2.2599481E7</v>
      </c>
      <c r="F23746" s="17">
        <v>2.2599481E7</v>
      </c>
      <c r="G23746" s="17">
        <v>2.2599481E7</v>
      </c>
      <c r="H23746" s="17">
        <v>2.2599481E7</v>
      </c>
    </row>
    <row r="23747">
      <c r="A23747" s="7" t="s">
        <v>45127</v>
      </c>
      <c r="B23747" s="17" t="s">
        <v>45128</v>
      </c>
      <c r="C23747" s="17">
        <v>1.0</v>
      </c>
      <c r="D23747" s="17">
        <v>7883338.0</v>
      </c>
      <c r="E23747" s="17">
        <v>7883338.0</v>
      </c>
      <c r="F23747" s="17">
        <v>7883338.0</v>
      </c>
      <c r="G23747" s="17">
        <v>7883338.0</v>
      </c>
      <c r="H23747" s="17">
        <v>7883338.0</v>
      </c>
    </row>
    <row r="23748">
      <c r="A23748" s="7" t="s">
        <v>45127</v>
      </c>
      <c r="B23748" s="17" t="s">
        <v>45128</v>
      </c>
      <c r="C23748" s="17">
        <v>1.0</v>
      </c>
      <c r="D23748" s="17">
        <v>7883338.0</v>
      </c>
      <c r="E23748" s="17">
        <v>7883338.0</v>
      </c>
      <c r="F23748" s="17">
        <v>7883338.0</v>
      </c>
      <c r="G23748" s="17">
        <v>7883338.0</v>
      </c>
      <c r="H23748" s="17">
        <v>7883338.0</v>
      </c>
    </row>
    <row r="23749">
      <c r="A23749" s="7" t="s">
        <v>45129</v>
      </c>
      <c r="B23749" s="17" t="s">
        <v>45130</v>
      </c>
      <c r="C23749" s="17">
        <v>17.0</v>
      </c>
      <c r="D23749" s="17">
        <v>2746359.941</v>
      </c>
      <c r="E23749" s="17">
        <v>1932007.0</v>
      </c>
      <c r="F23749" s="17">
        <v>2393407.0</v>
      </c>
      <c r="G23749" s="17">
        <v>3147283.0</v>
      </c>
      <c r="H23749" s="17">
        <v>4944203.0</v>
      </c>
    </row>
    <row r="23750">
      <c r="A23750" s="7" t="s">
        <v>45129</v>
      </c>
      <c r="B23750" s="17" t="s">
        <v>45130</v>
      </c>
      <c r="C23750" s="17">
        <v>17.0</v>
      </c>
      <c r="D23750" s="17">
        <v>2746359.941</v>
      </c>
      <c r="E23750" s="17">
        <v>1932007.0</v>
      </c>
      <c r="F23750" s="17">
        <v>2393407.0</v>
      </c>
      <c r="G23750" s="17">
        <v>3147283.0</v>
      </c>
      <c r="H23750" s="17">
        <v>4944203.0</v>
      </c>
    </row>
    <row r="23751">
      <c r="A23751" s="7" t="s">
        <v>45131</v>
      </c>
      <c r="B23751" s="17" t="s">
        <v>45132</v>
      </c>
      <c r="C23751" s="17">
        <v>5.0</v>
      </c>
      <c r="D23751" s="17">
        <v>3139712.8</v>
      </c>
      <c r="E23751" s="17">
        <v>1519955.0</v>
      </c>
      <c r="F23751" s="17">
        <v>3660684.0</v>
      </c>
      <c r="G23751" s="17">
        <v>4462650.0</v>
      </c>
      <c r="H23751" s="17">
        <v>5045275.0</v>
      </c>
    </row>
    <row r="23752">
      <c r="A23752" s="7" t="s">
        <v>45131</v>
      </c>
      <c r="B23752" s="17" t="s">
        <v>45132</v>
      </c>
      <c r="C23752" s="17">
        <v>5.0</v>
      </c>
      <c r="D23752" s="17">
        <v>3139712.8</v>
      </c>
      <c r="E23752" s="17">
        <v>1519955.0</v>
      </c>
      <c r="F23752" s="17">
        <v>3660684.0</v>
      </c>
      <c r="G23752" s="17">
        <v>4462650.0</v>
      </c>
      <c r="H23752" s="17">
        <v>5045275.0</v>
      </c>
    </row>
    <row r="23753">
      <c r="A23753" s="7" t="s">
        <v>45133</v>
      </c>
      <c r="B23753" s="17" t="s">
        <v>45134</v>
      </c>
      <c r="C23753" s="17">
        <v>1.0</v>
      </c>
      <c r="D23753" s="17">
        <v>3268824.0</v>
      </c>
      <c r="E23753" s="17">
        <v>3268824.0</v>
      </c>
      <c r="F23753" s="17">
        <v>3268824.0</v>
      </c>
      <c r="G23753" s="17">
        <v>3268824.0</v>
      </c>
      <c r="H23753" s="17">
        <v>3268824.0</v>
      </c>
    </row>
    <row r="23754">
      <c r="A23754" s="7" t="s">
        <v>45133</v>
      </c>
      <c r="B23754" s="17" t="s">
        <v>45134</v>
      </c>
      <c r="C23754" s="17">
        <v>1.0</v>
      </c>
      <c r="D23754" s="17">
        <v>3268824.0</v>
      </c>
      <c r="E23754" s="17">
        <v>3268824.0</v>
      </c>
      <c r="F23754" s="17">
        <v>3268824.0</v>
      </c>
      <c r="G23754" s="17">
        <v>3268824.0</v>
      </c>
      <c r="H23754" s="17">
        <v>3268824.0</v>
      </c>
    </row>
    <row r="23755">
      <c r="A23755" s="7" t="s">
        <v>45135</v>
      </c>
      <c r="B23755" s="17" t="s">
        <v>45136</v>
      </c>
      <c r="C23755" s="17">
        <v>1.0</v>
      </c>
      <c r="D23755" s="17">
        <v>3164600.0</v>
      </c>
      <c r="E23755" s="17">
        <v>3164600.0</v>
      </c>
      <c r="F23755" s="17">
        <v>3164600.0</v>
      </c>
      <c r="G23755" s="17">
        <v>3164600.0</v>
      </c>
      <c r="H23755" s="17">
        <v>3164600.0</v>
      </c>
    </row>
    <row r="23756">
      <c r="A23756" s="7" t="s">
        <v>45135</v>
      </c>
      <c r="B23756" s="17" t="s">
        <v>45136</v>
      </c>
      <c r="C23756" s="17">
        <v>1.0</v>
      </c>
      <c r="D23756" s="17">
        <v>3164600.0</v>
      </c>
      <c r="E23756" s="17">
        <v>3164600.0</v>
      </c>
      <c r="F23756" s="17">
        <v>3164600.0</v>
      </c>
      <c r="G23756" s="17">
        <v>3164600.0</v>
      </c>
      <c r="H23756" s="17">
        <v>3164600.0</v>
      </c>
    </row>
    <row r="23757">
      <c r="A23757" s="7" t="s">
        <v>45137</v>
      </c>
      <c r="B23757" s="17" t="s">
        <v>45138</v>
      </c>
      <c r="C23757" s="17">
        <v>14.0</v>
      </c>
      <c r="D23757" s="17">
        <v>9175805.571</v>
      </c>
      <c r="E23757" s="17">
        <v>1990387.0</v>
      </c>
      <c r="F23757" s="17">
        <v>3000256.0</v>
      </c>
      <c r="G23757" s="17">
        <v>9297092.0</v>
      </c>
      <c r="H23757" s="17">
        <v>1.0578028E7</v>
      </c>
    </row>
    <row r="23758">
      <c r="A23758" s="7" t="s">
        <v>45137</v>
      </c>
      <c r="B23758" s="17" t="s">
        <v>45138</v>
      </c>
      <c r="C23758" s="17">
        <v>14.0</v>
      </c>
      <c r="D23758" s="17">
        <v>9175805.571</v>
      </c>
      <c r="E23758" s="17">
        <v>1990387.0</v>
      </c>
      <c r="F23758" s="17">
        <v>3000256.0</v>
      </c>
      <c r="G23758" s="17">
        <v>9297092.0</v>
      </c>
      <c r="H23758" s="17">
        <v>1.0578028E7</v>
      </c>
    </row>
    <row r="23759">
      <c r="A23759" s="7" t="s">
        <v>45139</v>
      </c>
      <c r="B23759" s="17" t="s">
        <v>45140</v>
      </c>
      <c r="C23759" s="17">
        <v>24.0</v>
      </c>
      <c r="D23759" s="17">
        <v>3264563.083</v>
      </c>
      <c r="E23759" s="17">
        <v>2032987.0</v>
      </c>
      <c r="F23759" s="17">
        <v>2732102.0</v>
      </c>
      <c r="G23759" s="17">
        <v>3850166.0</v>
      </c>
      <c r="H23759" s="17">
        <v>5903485.0</v>
      </c>
    </row>
    <row r="23760">
      <c r="A23760" s="7" t="s">
        <v>45139</v>
      </c>
      <c r="B23760" s="17" t="s">
        <v>45140</v>
      </c>
      <c r="C23760" s="17">
        <v>24.0</v>
      </c>
      <c r="D23760" s="17">
        <v>3264563.083</v>
      </c>
      <c r="E23760" s="17">
        <v>2032987.0</v>
      </c>
      <c r="F23760" s="17">
        <v>2732102.0</v>
      </c>
      <c r="G23760" s="17">
        <v>3850166.0</v>
      </c>
      <c r="H23760" s="17">
        <v>5903485.0</v>
      </c>
    </row>
    <row r="23761">
      <c r="A23761" s="7" t="s">
        <v>45141</v>
      </c>
      <c r="B23761" s="17" t="s">
        <v>45142</v>
      </c>
      <c r="C23761" s="17">
        <v>1.0</v>
      </c>
      <c r="D23761" s="17">
        <v>8.804323009E9</v>
      </c>
      <c r="E23761" s="17">
        <v>8.804323009E9</v>
      </c>
      <c r="F23761" s="17">
        <v>8.804323009E9</v>
      </c>
      <c r="G23761" s="17">
        <v>8.804323009E9</v>
      </c>
      <c r="H23761" s="17">
        <v>8.804323009E9</v>
      </c>
    </row>
    <row r="23762">
      <c r="A23762" s="7" t="s">
        <v>45141</v>
      </c>
      <c r="B23762" s="17" t="s">
        <v>45142</v>
      </c>
      <c r="C23762" s="17">
        <v>1.0</v>
      </c>
      <c r="D23762" s="17">
        <v>8.804323009E9</v>
      </c>
      <c r="E23762" s="17">
        <v>8.804323009E9</v>
      </c>
      <c r="F23762" s="17">
        <v>8.804323009E9</v>
      </c>
      <c r="G23762" s="17">
        <v>8.804323009E9</v>
      </c>
      <c r="H23762" s="17">
        <v>8.804323009E9</v>
      </c>
    </row>
    <row r="23763">
      <c r="A23763" s="7" t="s">
        <v>45143</v>
      </c>
      <c r="B23763" s="17" t="s">
        <v>45144</v>
      </c>
      <c r="C23763" s="17">
        <v>1.0</v>
      </c>
      <c r="D23763" s="17">
        <v>1525100.0</v>
      </c>
      <c r="E23763" s="17">
        <v>1525100.0</v>
      </c>
      <c r="F23763" s="17">
        <v>1525100.0</v>
      </c>
      <c r="G23763" s="17">
        <v>1525100.0</v>
      </c>
      <c r="H23763" s="17">
        <v>1525100.0</v>
      </c>
    </row>
    <row r="23764">
      <c r="A23764" s="7" t="s">
        <v>45143</v>
      </c>
      <c r="B23764" s="17" t="s">
        <v>45144</v>
      </c>
      <c r="C23764" s="17">
        <v>1.0</v>
      </c>
      <c r="D23764" s="17">
        <v>1525100.0</v>
      </c>
      <c r="E23764" s="17">
        <v>1525100.0</v>
      </c>
      <c r="F23764" s="17">
        <v>1525100.0</v>
      </c>
      <c r="G23764" s="17">
        <v>1525100.0</v>
      </c>
      <c r="H23764" s="17">
        <v>1525100.0</v>
      </c>
    </row>
    <row r="23765">
      <c r="A23765" s="7" t="s">
        <v>45145</v>
      </c>
      <c r="B23765" s="17" t="s">
        <v>45146</v>
      </c>
      <c r="C23765" s="17">
        <v>1.0</v>
      </c>
      <c r="D23765" s="17">
        <v>2747646.0</v>
      </c>
      <c r="E23765" s="17">
        <v>2747646.0</v>
      </c>
      <c r="F23765" s="17">
        <v>2747646.0</v>
      </c>
      <c r="G23765" s="17">
        <v>2747646.0</v>
      </c>
      <c r="H23765" s="17">
        <v>2747646.0</v>
      </c>
    </row>
    <row r="23766">
      <c r="A23766" s="7" t="s">
        <v>45145</v>
      </c>
      <c r="B23766" s="17" t="s">
        <v>45146</v>
      </c>
      <c r="C23766" s="17">
        <v>1.0</v>
      </c>
      <c r="D23766" s="17">
        <v>2747646.0</v>
      </c>
      <c r="E23766" s="17">
        <v>2747646.0</v>
      </c>
      <c r="F23766" s="17">
        <v>2747646.0</v>
      </c>
      <c r="G23766" s="17">
        <v>2747646.0</v>
      </c>
      <c r="H23766" s="17">
        <v>2747646.0</v>
      </c>
    </row>
    <row r="23767">
      <c r="A23767" s="7" t="s">
        <v>45147</v>
      </c>
      <c r="B23767" s="17" t="s">
        <v>45148</v>
      </c>
      <c r="C23767" s="17">
        <v>3.0</v>
      </c>
      <c r="D23767" s="17">
        <v>1766504.333</v>
      </c>
      <c r="E23767" s="17">
        <v>822295.0</v>
      </c>
      <c r="F23767" s="17">
        <v>2038213.0</v>
      </c>
      <c r="G23767" s="17">
        <v>2439005.0</v>
      </c>
      <c r="H23767" s="17">
        <v>2439005.0</v>
      </c>
    </row>
    <row r="23768">
      <c r="A23768" s="7" t="s">
        <v>45147</v>
      </c>
      <c r="B23768" s="17" t="s">
        <v>45148</v>
      </c>
      <c r="C23768" s="17">
        <v>3.0</v>
      </c>
      <c r="D23768" s="17">
        <v>1766504.333</v>
      </c>
      <c r="E23768" s="17">
        <v>822295.0</v>
      </c>
      <c r="F23768" s="17">
        <v>2038213.0</v>
      </c>
      <c r="G23768" s="17">
        <v>2439005.0</v>
      </c>
      <c r="H23768" s="17">
        <v>2439005.0</v>
      </c>
    </row>
    <row r="23769">
      <c r="A23769" s="7" t="s">
        <v>45149</v>
      </c>
      <c r="B23769" s="17" t="s">
        <v>45150</v>
      </c>
      <c r="C23769" s="17">
        <v>1.0</v>
      </c>
      <c r="D23769" s="17">
        <v>4992953.0</v>
      </c>
      <c r="E23769" s="17">
        <v>4992953.0</v>
      </c>
      <c r="F23769" s="17">
        <v>4992953.0</v>
      </c>
      <c r="G23769" s="17">
        <v>4992953.0</v>
      </c>
      <c r="H23769" s="17">
        <v>4992953.0</v>
      </c>
    </row>
    <row r="23770">
      <c r="A23770" s="7" t="s">
        <v>45149</v>
      </c>
      <c r="B23770" s="17" t="s">
        <v>45150</v>
      </c>
      <c r="C23770" s="17">
        <v>1.0</v>
      </c>
      <c r="D23770" s="17">
        <v>4992953.0</v>
      </c>
      <c r="E23770" s="17">
        <v>4992953.0</v>
      </c>
      <c r="F23770" s="17">
        <v>4992953.0</v>
      </c>
      <c r="G23770" s="17">
        <v>4992953.0</v>
      </c>
      <c r="H23770" s="17">
        <v>4992953.0</v>
      </c>
    </row>
    <row r="23771">
      <c r="A23771" s="7" t="s">
        <v>45151</v>
      </c>
      <c r="B23771" s="17" t="s">
        <v>45152</v>
      </c>
      <c r="C23771" s="17">
        <v>1.0</v>
      </c>
      <c r="D23771" s="17">
        <v>3087686.0</v>
      </c>
      <c r="E23771" s="17">
        <v>3087686.0</v>
      </c>
      <c r="F23771" s="17">
        <v>3087686.0</v>
      </c>
      <c r="G23771" s="17">
        <v>3087686.0</v>
      </c>
      <c r="H23771" s="17">
        <v>3087686.0</v>
      </c>
    </row>
    <row r="23772">
      <c r="A23772" s="7" t="s">
        <v>45151</v>
      </c>
      <c r="B23772" s="17" t="s">
        <v>45152</v>
      </c>
      <c r="C23772" s="17">
        <v>1.0</v>
      </c>
      <c r="D23772" s="17">
        <v>3087686.0</v>
      </c>
      <c r="E23772" s="17">
        <v>3087686.0</v>
      </c>
      <c r="F23772" s="17">
        <v>3087686.0</v>
      </c>
      <c r="G23772" s="17">
        <v>3087686.0</v>
      </c>
      <c r="H23772" s="17">
        <v>3087686.0</v>
      </c>
    </row>
    <row r="23773">
      <c r="A23773" s="7" t="s">
        <v>45153</v>
      </c>
      <c r="B23773" s="17" t="s">
        <v>45154</v>
      </c>
      <c r="C23773" s="17">
        <v>8.0</v>
      </c>
      <c r="D23773" s="17">
        <v>5389639.375</v>
      </c>
      <c r="E23773" s="17">
        <v>1891462.0</v>
      </c>
      <c r="F23773" s="17">
        <v>2154776.0</v>
      </c>
      <c r="G23773" s="17">
        <v>2687890.0</v>
      </c>
      <c r="H23773" s="17">
        <v>2.7145105E7</v>
      </c>
    </row>
    <row r="23774">
      <c r="A23774" s="7" t="s">
        <v>45153</v>
      </c>
      <c r="B23774" s="17" t="s">
        <v>45154</v>
      </c>
      <c r="C23774" s="17">
        <v>8.0</v>
      </c>
      <c r="D23774" s="17">
        <v>5389639.375</v>
      </c>
      <c r="E23774" s="17">
        <v>1891462.0</v>
      </c>
      <c r="F23774" s="17">
        <v>2154776.0</v>
      </c>
      <c r="G23774" s="17">
        <v>2687890.0</v>
      </c>
      <c r="H23774" s="17">
        <v>2.7145105E7</v>
      </c>
    </row>
    <row r="23775">
      <c r="A23775" s="7" t="s">
        <v>45155</v>
      </c>
      <c r="B23775" s="17" t="s">
        <v>45156</v>
      </c>
      <c r="C23775" s="17">
        <v>2.0</v>
      </c>
      <c r="D23775" s="17">
        <v>4400170.5</v>
      </c>
      <c r="E23775" s="17">
        <v>2344220.0</v>
      </c>
      <c r="F23775" s="17">
        <v>2344220.0</v>
      </c>
      <c r="G23775" s="17">
        <v>6456121.0</v>
      </c>
      <c r="H23775" s="17">
        <v>6456121.0</v>
      </c>
    </row>
    <row r="23776">
      <c r="A23776" s="7" t="s">
        <v>45155</v>
      </c>
      <c r="B23776" s="17" t="s">
        <v>45156</v>
      </c>
      <c r="C23776" s="17">
        <v>2.0</v>
      </c>
      <c r="D23776" s="17">
        <v>4400170.5</v>
      </c>
      <c r="E23776" s="17">
        <v>2344220.0</v>
      </c>
      <c r="F23776" s="17">
        <v>2344220.0</v>
      </c>
      <c r="G23776" s="17">
        <v>6456121.0</v>
      </c>
      <c r="H23776" s="17">
        <v>6456121.0</v>
      </c>
    </row>
    <row r="23777">
      <c r="A23777" s="7" t="s">
        <v>45157</v>
      </c>
      <c r="B23777" s="17" t="s">
        <v>45158</v>
      </c>
      <c r="C23777" s="17">
        <v>5.0</v>
      </c>
      <c r="D23777" s="17">
        <v>3903979.4</v>
      </c>
      <c r="E23777" s="17">
        <v>1945994.0</v>
      </c>
      <c r="F23777" s="17">
        <v>4076468.0</v>
      </c>
      <c r="G23777" s="17">
        <v>4252920.0</v>
      </c>
      <c r="H23777" s="17">
        <v>7833131.0</v>
      </c>
    </row>
    <row r="23778">
      <c r="A23778" s="7" t="s">
        <v>45157</v>
      </c>
      <c r="B23778" s="17" t="s">
        <v>45158</v>
      </c>
      <c r="C23778" s="17">
        <v>5.0</v>
      </c>
      <c r="D23778" s="17">
        <v>3903979.4</v>
      </c>
      <c r="E23778" s="17">
        <v>1945994.0</v>
      </c>
      <c r="F23778" s="17">
        <v>4076468.0</v>
      </c>
      <c r="G23778" s="17">
        <v>4252920.0</v>
      </c>
      <c r="H23778" s="17">
        <v>7833131.0</v>
      </c>
    </row>
    <row r="23779">
      <c r="A23779" s="7" t="s">
        <v>45159</v>
      </c>
      <c r="B23779" s="17" t="s">
        <v>45160</v>
      </c>
      <c r="C23779" s="17">
        <v>1.0</v>
      </c>
      <c r="D23779" s="17">
        <v>7197490.0</v>
      </c>
      <c r="E23779" s="17">
        <v>7197490.0</v>
      </c>
      <c r="F23779" s="17">
        <v>7197490.0</v>
      </c>
      <c r="G23779" s="17">
        <v>7197490.0</v>
      </c>
      <c r="H23779" s="17">
        <v>7197490.0</v>
      </c>
    </row>
    <row r="23780">
      <c r="A23780" s="7" t="s">
        <v>45159</v>
      </c>
      <c r="B23780" s="17" t="s">
        <v>45160</v>
      </c>
      <c r="C23780" s="17">
        <v>1.0</v>
      </c>
      <c r="D23780" s="17">
        <v>7197490.0</v>
      </c>
      <c r="E23780" s="17">
        <v>7197490.0</v>
      </c>
      <c r="F23780" s="17">
        <v>7197490.0</v>
      </c>
      <c r="G23780" s="17">
        <v>7197490.0</v>
      </c>
      <c r="H23780" s="17">
        <v>7197490.0</v>
      </c>
    </row>
    <row r="23781">
      <c r="A23781" s="7" t="s">
        <v>45161</v>
      </c>
      <c r="B23781" s="17" t="s">
        <v>45162</v>
      </c>
      <c r="C23781" s="17">
        <v>2.0</v>
      </c>
      <c r="D23781" s="17">
        <v>3279582.0</v>
      </c>
      <c r="E23781" s="17">
        <v>1831543.0</v>
      </c>
      <c r="F23781" s="17">
        <v>1831543.0</v>
      </c>
      <c r="G23781" s="17">
        <v>4727621.0</v>
      </c>
      <c r="H23781" s="17">
        <v>4727621.0</v>
      </c>
    </row>
    <row r="23782">
      <c r="A23782" s="7" t="s">
        <v>45161</v>
      </c>
      <c r="B23782" s="17" t="s">
        <v>45162</v>
      </c>
      <c r="C23782" s="17">
        <v>2.0</v>
      </c>
      <c r="D23782" s="17">
        <v>3279582.0</v>
      </c>
      <c r="E23782" s="17">
        <v>1831543.0</v>
      </c>
      <c r="F23782" s="17">
        <v>1831543.0</v>
      </c>
      <c r="G23782" s="17">
        <v>4727621.0</v>
      </c>
      <c r="H23782" s="17">
        <v>4727621.0</v>
      </c>
    </row>
    <row r="23783">
      <c r="A23783" s="7" t="s">
        <v>45163</v>
      </c>
      <c r="B23783" s="17" t="s">
        <v>45164</v>
      </c>
      <c r="C23783" s="17">
        <v>4.0</v>
      </c>
      <c r="D23783" s="17">
        <v>6340043.75</v>
      </c>
      <c r="E23783" s="17">
        <v>1730390.0</v>
      </c>
      <c r="F23783" s="17">
        <v>4230087.0</v>
      </c>
      <c r="G23783" s="17">
        <v>5519898.0</v>
      </c>
      <c r="H23783" s="17">
        <v>1.38798E7</v>
      </c>
    </row>
    <row r="23784">
      <c r="A23784" s="7" t="s">
        <v>45163</v>
      </c>
      <c r="B23784" s="17" t="s">
        <v>45164</v>
      </c>
      <c r="C23784" s="17">
        <v>4.0</v>
      </c>
      <c r="D23784" s="17">
        <v>6340043.75</v>
      </c>
      <c r="E23784" s="17">
        <v>1730390.0</v>
      </c>
      <c r="F23784" s="17">
        <v>4230087.0</v>
      </c>
      <c r="G23784" s="17">
        <v>5519898.0</v>
      </c>
      <c r="H23784" s="17">
        <v>1.38798E7</v>
      </c>
    </row>
    <row r="23785">
      <c r="A23785" s="7" t="s">
        <v>45165</v>
      </c>
      <c r="B23785" s="17" t="s">
        <v>45166</v>
      </c>
      <c r="C23785" s="17">
        <v>2.0</v>
      </c>
      <c r="D23785" s="17">
        <v>9.26795285E7</v>
      </c>
      <c r="E23785" s="17">
        <v>5833903.0</v>
      </c>
      <c r="F23785" s="17">
        <v>5833903.0</v>
      </c>
      <c r="G23785" s="17">
        <v>1.79525154E8</v>
      </c>
      <c r="H23785" s="17">
        <v>1.79525154E8</v>
      </c>
    </row>
    <row r="23786">
      <c r="A23786" s="7" t="s">
        <v>45165</v>
      </c>
      <c r="B23786" s="17" t="s">
        <v>45166</v>
      </c>
      <c r="C23786" s="17">
        <v>2.0</v>
      </c>
      <c r="D23786" s="17">
        <v>9.26795285E7</v>
      </c>
      <c r="E23786" s="17">
        <v>5833903.0</v>
      </c>
      <c r="F23786" s="17">
        <v>5833903.0</v>
      </c>
      <c r="G23786" s="17">
        <v>1.79525154E8</v>
      </c>
      <c r="H23786" s="17">
        <v>1.79525154E8</v>
      </c>
    </row>
    <row r="23787">
      <c r="A23787" s="7" t="s">
        <v>45167</v>
      </c>
      <c r="B23787" s="17" t="s">
        <v>45168</v>
      </c>
      <c r="C23787" s="17">
        <v>1.0</v>
      </c>
      <c r="D23787" s="17">
        <v>5777316.0</v>
      </c>
      <c r="E23787" s="17">
        <v>5777316.0</v>
      </c>
      <c r="F23787" s="17">
        <v>5777316.0</v>
      </c>
      <c r="G23787" s="17">
        <v>5777316.0</v>
      </c>
      <c r="H23787" s="17">
        <v>5777316.0</v>
      </c>
    </row>
    <row r="23788">
      <c r="A23788" s="7" t="s">
        <v>45167</v>
      </c>
      <c r="B23788" s="17" t="s">
        <v>45168</v>
      </c>
      <c r="C23788" s="17">
        <v>1.0</v>
      </c>
      <c r="D23788" s="17">
        <v>5777316.0</v>
      </c>
      <c r="E23788" s="17">
        <v>5777316.0</v>
      </c>
      <c r="F23788" s="17">
        <v>5777316.0</v>
      </c>
      <c r="G23788" s="17">
        <v>5777316.0</v>
      </c>
      <c r="H23788" s="17">
        <v>5777316.0</v>
      </c>
    </row>
    <row r="23789">
      <c r="A23789" s="7" t="s">
        <v>45169</v>
      </c>
      <c r="B23789" s="17" t="s">
        <v>45170</v>
      </c>
      <c r="C23789" s="17">
        <v>1.0</v>
      </c>
      <c r="D23789" s="17">
        <v>4975864.0</v>
      </c>
      <c r="E23789" s="17">
        <v>4975864.0</v>
      </c>
      <c r="F23789" s="17">
        <v>4975864.0</v>
      </c>
      <c r="G23789" s="17">
        <v>4975864.0</v>
      </c>
      <c r="H23789" s="17">
        <v>4975864.0</v>
      </c>
    </row>
    <row r="23790">
      <c r="A23790" s="7" t="s">
        <v>45169</v>
      </c>
      <c r="B23790" s="17" t="s">
        <v>45170</v>
      </c>
      <c r="C23790" s="17">
        <v>1.0</v>
      </c>
      <c r="D23790" s="17">
        <v>4975864.0</v>
      </c>
      <c r="E23790" s="17">
        <v>4975864.0</v>
      </c>
      <c r="F23790" s="17">
        <v>4975864.0</v>
      </c>
      <c r="G23790" s="17">
        <v>4975864.0</v>
      </c>
      <c r="H23790" s="17">
        <v>4975864.0</v>
      </c>
    </row>
    <row r="23791">
      <c r="A23791" s="7" t="s">
        <v>45171</v>
      </c>
      <c r="B23791" s="17" t="s">
        <v>45172</v>
      </c>
      <c r="C23791" s="17">
        <v>1.0</v>
      </c>
      <c r="D23791" s="17">
        <v>3338642.0</v>
      </c>
      <c r="E23791" s="17">
        <v>3338642.0</v>
      </c>
      <c r="F23791" s="17">
        <v>3338642.0</v>
      </c>
      <c r="G23791" s="17">
        <v>3338642.0</v>
      </c>
      <c r="H23791" s="17">
        <v>3338642.0</v>
      </c>
    </row>
    <row r="23792">
      <c r="A23792" s="7" t="s">
        <v>45171</v>
      </c>
      <c r="B23792" s="17" t="s">
        <v>45172</v>
      </c>
      <c r="C23792" s="17">
        <v>1.0</v>
      </c>
      <c r="D23792" s="17">
        <v>3338642.0</v>
      </c>
      <c r="E23792" s="17">
        <v>3338642.0</v>
      </c>
      <c r="F23792" s="17">
        <v>3338642.0</v>
      </c>
      <c r="G23792" s="17">
        <v>3338642.0</v>
      </c>
      <c r="H23792" s="17">
        <v>3338642.0</v>
      </c>
    </row>
    <row r="23793">
      <c r="A23793" s="7" t="s">
        <v>45173</v>
      </c>
      <c r="B23793" s="17" t="s">
        <v>45174</v>
      </c>
      <c r="C23793" s="17">
        <v>1.0</v>
      </c>
      <c r="D23793" s="17">
        <v>1.38798E7</v>
      </c>
      <c r="E23793" s="17">
        <v>1.38798E7</v>
      </c>
      <c r="F23793" s="17">
        <v>1.38798E7</v>
      </c>
      <c r="G23793" s="17">
        <v>1.38798E7</v>
      </c>
      <c r="H23793" s="17">
        <v>1.38798E7</v>
      </c>
    </row>
    <row r="23794">
      <c r="A23794" s="7" t="s">
        <v>45173</v>
      </c>
      <c r="B23794" s="17" t="s">
        <v>45174</v>
      </c>
      <c r="C23794" s="17">
        <v>1.0</v>
      </c>
      <c r="D23794" s="17">
        <v>1.38798E7</v>
      </c>
      <c r="E23794" s="17">
        <v>1.38798E7</v>
      </c>
      <c r="F23794" s="17">
        <v>1.38798E7</v>
      </c>
      <c r="G23794" s="17">
        <v>1.38798E7</v>
      </c>
      <c r="H23794" s="17">
        <v>1.38798E7</v>
      </c>
    </row>
    <row r="23795">
      <c r="A23795" s="7" t="s">
        <v>45175</v>
      </c>
      <c r="B23795" s="17" t="s">
        <v>45176</v>
      </c>
      <c r="C23795" s="17">
        <v>2.0</v>
      </c>
      <c r="D23795" s="17">
        <v>7665183.5</v>
      </c>
      <c r="E23795" s="17">
        <v>5009891.0</v>
      </c>
      <c r="F23795" s="17">
        <v>5009891.0</v>
      </c>
      <c r="G23795" s="17">
        <v>1.0320476E7</v>
      </c>
      <c r="H23795" s="17">
        <v>1.0320476E7</v>
      </c>
    </row>
    <row r="23796">
      <c r="A23796" s="7" t="s">
        <v>45175</v>
      </c>
      <c r="B23796" s="17" t="s">
        <v>45176</v>
      </c>
      <c r="C23796" s="17">
        <v>2.0</v>
      </c>
      <c r="D23796" s="17">
        <v>7665183.5</v>
      </c>
      <c r="E23796" s="17">
        <v>5009891.0</v>
      </c>
      <c r="F23796" s="17">
        <v>5009891.0</v>
      </c>
      <c r="G23796" s="17">
        <v>1.0320476E7</v>
      </c>
      <c r="H23796" s="17">
        <v>1.0320476E7</v>
      </c>
    </row>
    <row r="23797">
      <c r="A23797" s="7" t="s">
        <v>45177</v>
      </c>
      <c r="B23797" s="17" t="s">
        <v>45178</v>
      </c>
      <c r="C23797" s="17">
        <v>2.0</v>
      </c>
      <c r="D23797" s="17">
        <v>7341431.0</v>
      </c>
      <c r="E23797" s="17">
        <v>3148169.0</v>
      </c>
      <c r="F23797" s="17">
        <v>3148169.0</v>
      </c>
      <c r="G23797" s="17">
        <v>1.1534693E7</v>
      </c>
      <c r="H23797" s="17">
        <v>1.1534693E7</v>
      </c>
    </row>
    <row r="23798">
      <c r="A23798" s="7" t="s">
        <v>45177</v>
      </c>
      <c r="B23798" s="17" t="s">
        <v>45178</v>
      </c>
      <c r="C23798" s="17">
        <v>2.0</v>
      </c>
      <c r="D23798" s="17">
        <v>7341431.0</v>
      </c>
      <c r="E23798" s="17">
        <v>3148169.0</v>
      </c>
      <c r="F23798" s="17">
        <v>3148169.0</v>
      </c>
      <c r="G23798" s="17">
        <v>1.1534693E7</v>
      </c>
      <c r="H23798" s="17">
        <v>1.1534693E7</v>
      </c>
    </row>
    <row r="23799">
      <c r="A23799" s="7" t="s">
        <v>45179</v>
      </c>
      <c r="B23799" s="17" t="s">
        <v>45180</v>
      </c>
      <c r="C23799" s="17">
        <v>28.0</v>
      </c>
      <c r="D23799" s="17">
        <v>3629810.964</v>
      </c>
      <c r="E23799" s="17">
        <v>1853273.0</v>
      </c>
      <c r="F23799" s="17">
        <v>2262126.0</v>
      </c>
      <c r="G23799" s="17">
        <v>4379250.0</v>
      </c>
      <c r="H23799" s="17">
        <v>7333276.0</v>
      </c>
    </row>
    <row r="23800">
      <c r="A23800" s="7" t="s">
        <v>45179</v>
      </c>
      <c r="B23800" s="17" t="s">
        <v>45180</v>
      </c>
      <c r="C23800" s="17">
        <v>28.0</v>
      </c>
      <c r="D23800" s="17">
        <v>3629810.964</v>
      </c>
      <c r="E23800" s="17">
        <v>1853273.0</v>
      </c>
      <c r="F23800" s="17">
        <v>2262126.0</v>
      </c>
      <c r="G23800" s="17">
        <v>4379250.0</v>
      </c>
      <c r="H23800" s="17">
        <v>7333276.0</v>
      </c>
    </row>
    <row r="23801">
      <c r="A23801" s="7" t="s">
        <v>45181</v>
      </c>
      <c r="B23801" s="17" t="s">
        <v>45182</v>
      </c>
      <c r="C23801" s="17">
        <v>2.0</v>
      </c>
      <c r="D23801" s="17">
        <v>9715651.5</v>
      </c>
      <c r="E23801" s="17">
        <v>3340632.0</v>
      </c>
      <c r="F23801" s="17">
        <v>3340632.0</v>
      </c>
      <c r="G23801" s="17">
        <v>1.6090671E7</v>
      </c>
      <c r="H23801" s="17">
        <v>1.6090671E7</v>
      </c>
    </row>
    <row r="23802">
      <c r="A23802" s="7" t="s">
        <v>45181</v>
      </c>
      <c r="B23802" s="17" t="s">
        <v>45182</v>
      </c>
      <c r="C23802" s="17">
        <v>2.0</v>
      </c>
      <c r="D23802" s="17">
        <v>9715651.5</v>
      </c>
      <c r="E23802" s="17">
        <v>3340632.0</v>
      </c>
      <c r="F23802" s="17">
        <v>3340632.0</v>
      </c>
      <c r="G23802" s="17">
        <v>1.6090671E7</v>
      </c>
      <c r="H23802" s="17">
        <v>1.6090671E7</v>
      </c>
    </row>
    <row r="23803">
      <c r="A23803" s="7" t="s">
        <v>45183</v>
      </c>
      <c r="B23803" s="17" t="s">
        <v>45184</v>
      </c>
      <c r="C23803" s="17">
        <v>3.0</v>
      </c>
      <c r="D23803" s="17">
        <v>3755265.0</v>
      </c>
      <c r="E23803" s="17">
        <v>1916146.0</v>
      </c>
      <c r="F23803" s="17">
        <v>2648456.0</v>
      </c>
      <c r="G23803" s="17">
        <v>6701193.0</v>
      </c>
      <c r="H23803" s="17">
        <v>6701193.0</v>
      </c>
    </row>
    <row r="23804">
      <c r="A23804" s="7" t="s">
        <v>45183</v>
      </c>
      <c r="B23804" s="17" t="s">
        <v>45184</v>
      </c>
      <c r="C23804" s="17">
        <v>3.0</v>
      </c>
      <c r="D23804" s="17">
        <v>3755265.0</v>
      </c>
      <c r="E23804" s="17">
        <v>1916146.0</v>
      </c>
      <c r="F23804" s="17">
        <v>2648456.0</v>
      </c>
      <c r="G23804" s="17">
        <v>6701193.0</v>
      </c>
      <c r="H23804" s="17">
        <v>6701193.0</v>
      </c>
    </row>
    <row r="23805">
      <c r="A23805" s="7" t="s">
        <v>45185</v>
      </c>
      <c r="B23805" s="17" t="s">
        <v>45186</v>
      </c>
      <c r="C23805" s="17">
        <v>5.0</v>
      </c>
      <c r="D23805" s="17">
        <v>2697478.2</v>
      </c>
      <c r="E23805" s="17">
        <v>2305943.0</v>
      </c>
      <c r="F23805" s="17">
        <v>2838850.0</v>
      </c>
      <c r="G23805" s="17">
        <v>2915215.0</v>
      </c>
      <c r="H23805" s="17">
        <v>3710053.0</v>
      </c>
    </row>
    <row r="23806">
      <c r="A23806" s="7" t="s">
        <v>45185</v>
      </c>
      <c r="B23806" s="17" t="s">
        <v>45186</v>
      </c>
      <c r="C23806" s="17">
        <v>5.0</v>
      </c>
      <c r="D23806" s="17">
        <v>2697478.2</v>
      </c>
      <c r="E23806" s="17">
        <v>2305943.0</v>
      </c>
      <c r="F23806" s="17">
        <v>2838850.0</v>
      </c>
      <c r="G23806" s="17">
        <v>2915215.0</v>
      </c>
      <c r="H23806" s="17">
        <v>3710053.0</v>
      </c>
    </row>
    <row r="23807">
      <c r="A23807" s="7" t="s">
        <v>45187</v>
      </c>
      <c r="B23807" s="17" t="s">
        <v>45188</v>
      </c>
      <c r="C23807" s="17">
        <v>8.0</v>
      </c>
      <c r="D23807" s="17">
        <v>3563823.875</v>
      </c>
      <c r="E23807" s="17">
        <v>2227600.0</v>
      </c>
      <c r="F23807" s="17">
        <v>2680822.0</v>
      </c>
      <c r="G23807" s="17">
        <v>2896826.0</v>
      </c>
      <c r="H23807" s="17">
        <v>1.0127505E7</v>
      </c>
    </row>
    <row r="23808">
      <c r="A23808" s="7" t="s">
        <v>45187</v>
      </c>
      <c r="B23808" s="17" t="s">
        <v>45188</v>
      </c>
      <c r="C23808" s="17">
        <v>8.0</v>
      </c>
      <c r="D23808" s="17">
        <v>3563823.875</v>
      </c>
      <c r="E23808" s="17">
        <v>2227600.0</v>
      </c>
      <c r="F23808" s="17">
        <v>2680822.0</v>
      </c>
      <c r="G23808" s="17">
        <v>2896826.0</v>
      </c>
      <c r="H23808" s="17">
        <v>1.0127505E7</v>
      </c>
    </row>
    <row r="23809">
      <c r="A23809" s="7" t="s">
        <v>45189</v>
      </c>
      <c r="B23809" s="17" t="s">
        <v>45190</v>
      </c>
      <c r="C23809" s="17">
        <v>26.0</v>
      </c>
      <c r="D23809" s="17">
        <v>3701108.846</v>
      </c>
      <c r="E23809" s="17">
        <v>1768034.0</v>
      </c>
      <c r="F23809" s="17">
        <v>2738808.0</v>
      </c>
      <c r="G23809" s="17">
        <v>4646247.0</v>
      </c>
      <c r="H23809" s="17">
        <v>7682846.0</v>
      </c>
    </row>
    <row r="23810">
      <c r="A23810" s="7" t="s">
        <v>45189</v>
      </c>
      <c r="B23810" s="17" t="s">
        <v>45190</v>
      </c>
      <c r="C23810" s="17">
        <v>26.0</v>
      </c>
      <c r="D23810" s="17">
        <v>3701108.846</v>
      </c>
      <c r="E23810" s="17">
        <v>1768034.0</v>
      </c>
      <c r="F23810" s="17">
        <v>2738808.0</v>
      </c>
      <c r="G23810" s="17">
        <v>4646247.0</v>
      </c>
      <c r="H23810" s="17">
        <v>7682846.0</v>
      </c>
    </row>
    <row r="23811">
      <c r="A23811" s="7" t="s">
        <v>45191</v>
      </c>
      <c r="B23811" s="17" t="s">
        <v>45192</v>
      </c>
      <c r="C23811" s="17">
        <v>44.0</v>
      </c>
      <c r="D23811" s="17">
        <v>8699811.955</v>
      </c>
      <c r="E23811" s="17">
        <v>2146792.0</v>
      </c>
      <c r="F23811" s="17">
        <v>3168300.0</v>
      </c>
      <c r="G23811" s="17">
        <v>5201905.0</v>
      </c>
      <c r="H23811" s="17">
        <v>1.3236929E7</v>
      </c>
    </row>
    <row r="23812">
      <c r="A23812" s="7" t="s">
        <v>45191</v>
      </c>
      <c r="B23812" s="17" t="s">
        <v>45192</v>
      </c>
      <c r="C23812" s="17">
        <v>44.0</v>
      </c>
      <c r="D23812" s="17">
        <v>8699811.955</v>
      </c>
      <c r="E23812" s="17">
        <v>2146792.0</v>
      </c>
      <c r="F23812" s="17">
        <v>3168300.0</v>
      </c>
      <c r="G23812" s="17">
        <v>5201905.0</v>
      </c>
      <c r="H23812" s="17">
        <v>1.3236929E7</v>
      </c>
    </row>
    <row r="23813">
      <c r="A23813" s="7" t="s">
        <v>45193</v>
      </c>
      <c r="B23813" s="17" t="s">
        <v>45194</v>
      </c>
      <c r="C23813" s="17">
        <v>7.0</v>
      </c>
      <c r="D23813" s="17">
        <v>3459093.0</v>
      </c>
      <c r="E23813" s="17">
        <v>2298110.0</v>
      </c>
      <c r="F23813" s="17">
        <v>2478708.0</v>
      </c>
      <c r="G23813" s="17">
        <v>3399790.0</v>
      </c>
      <c r="H23813" s="17">
        <v>9241721.0</v>
      </c>
    </row>
    <row r="23814">
      <c r="A23814" s="7" t="s">
        <v>45193</v>
      </c>
      <c r="B23814" s="17" t="s">
        <v>45194</v>
      </c>
      <c r="C23814" s="17">
        <v>7.0</v>
      </c>
      <c r="D23814" s="17">
        <v>3459093.0</v>
      </c>
      <c r="E23814" s="17">
        <v>2298110.0</v>
      </c>
      <c r="F23814" s="17">
        <v>2478708.0</v>
      </c>
      <c r="G23814" s="17">
        <v>3399790.0</v>
      </c>
      <c r="H23814" s="17">
        <v>9241721.0</v>
      </c>
    </row>
    <row r="23815">
      <c r="A23815" s="7" t="s">
        <v>45195</v>
      </c>
      <c r="B23815" s="17" t="s">
        <v>45196</v>
      </c>
      <c r="C23815" s="17">
        <v>2.0</v>
      </c>
      <c r="D23815" s="17">
        <v>1656169.0</v>
      </c>
      <c r="E23815" s="17">
        <v>1404595.0</v>
      </c>
      <c r="F23815" s="17">
        <v>1404595.0</v>
      </c>
      <c r="G23815" s="17">
        <v>1907743.0</v>
      </c>
      <c r="H23815" s="17">
        <v>1907743.0</v>
      </c>
    </row>
    <row r="23816">
      <c r="A23816" s="7" t="s">
        <v>45195</v>
      </c>
      <c r="B23816" s="17" t="s">
        <v>45196</v>
      </c>
      <c r="C23816" s="17">
        <v>2.0</v>
      </c>
      <c r="D23816" s="17">
        <v>1656169.0</v>
      </c>
      <c r="E23816" s="17">
        <v>1404595.0</v>
      </c>
      <c r="F23816" s="17">
        <v>1404595.0</v>
      </c>
      <c r="G23816" s="17">
        <v>1907743.0</v>
      </c>
      <c r="H23816" s="17">
        <v>1907743.0</v>
      </c>
    </row>
    <row r="23817">
      <c r="A23817" s="7" t="s">
        <v>45197</v>
      </c>
      <c r="B23817" s="17" t="s">
        <v>45198</v>
      </c>
      <c r="C23817" s="17">
        <v>2.0</v>
      </c>
      <c r="D23817" s="17">
        <v>1926804.5</v>
      </c>
      <c r="E23817" s="17">
        <v>1841024.0</v>
      </c>
      <c r="F23817" s="17">
        <v>1841024.0</v>
      </c>
      <c r="G23817" s="17">
        <v>2012585.0</v>
      </c>
      <c r="H23817" s="17">
        <v>2012585.0</v>
      </c>
    </row>
    <row r="23818">
      <c r="A23818" s="7" t="s">
        <v>45197</v>
      </c>
      <c r="B23818" s="17" t="s">
        <v>45198</v>
      </c>
      <c r="C23818" s="17">
        <v>2.0</v>
      </c>
      <c r="D23818" s="17">
        <v>1926804.5</v>
      </c>
      <c r="E23818" s="17">
        <v>1841024.0</v>
      </c>
      <c r="F23818" s="17">
        <v>1841024.0</v>
      </c>
      <c r="G23818" s="17">
        <v>2012585.0</v>
      </c>
      <c r="H23818" s="17">
        <v>2012585.0</v>
      </c>
    </row>
    <row r="23819">
      <c r="A23819" s="7" t="s">
        <v>45199</v>
      </c>
      <c r="B23819" s="17" t="s">
        <v>45200</v>
      </c>
      <c r="C23819" s="17">
        <v>3.0</v>
      </c>
      <c r="D23819" s="17">
        <v>6552995.333</v>
      </c>
      <c r="E23819" s="17">
        <v>2544736.0</v>
      </c>
      <c r="F23819" s="17">
        <v>2770405.0</v>
      </c>
      <c r="G23819" s="17">
        <v>1.4343845E7</v>
      </c>
      <c r="H23819" s="17">
        <v>1.4343845E7</v>
      </c>
    </row>
    <row r="23820">
      <c r="A23820" s="7" t="s">
        <v>45199</v>
      </c>
      <c r="B23820" s="17" t="s">
        <v>45200</v>
      </c>
      <c r="C23820" s="17">
        <v>3.0</v>
      </c>
      <c r="D23820" s="17">
        <v>6552995.333</v>
      </c>
      <c r="E23820" s="17">
        <v>2544736.0</v>
      </c>
      <c r="F23820" s="17">
        <v>2770405.0</v>
      </c>
      <c r="G23820" s="17">
        <v>1.4343845E7</v>
      </c>
      <c r="H23820" s="17">
        <v>1.4343845E7</v>
      </c>
    </row>
    <row r="23821">
      <c r="A23821" s="7" t="s">
        <v>45201</v>
      </c>
      <c r="B23821" s="17" t="s">
        <v>45202</v>
      </c>
      <c r="C23821" s="17">
        <v>7.0</v>
      </c>
      <c r="D23821" s="17">
        <v>4449878.286</v>
      </c>
      <c r="E23821" s="17">
        <v>1258789.0</v>
      </c>
      <c r="F23821" s="17">
        <v>2593900.0</v>
      </c>
      <c r="G23821" s="17">
        <v>7126994.0</v>
      </c>
      <c r="H23821" s="17">
        <v>1.1582906E7</v>
      </c>
    </row>
    <row r="23822">
      <c r="A23822" s="7" t="s">
        <v>45201</v>
      </c>
      <c r="B23822" s="17" t="s">
        <v>45202</v>
      </c>
      <c r="C23822" s="17">
        <v>7.0</v>
      </c>
      <c r="D23822" s="17">
        <v>4449878.286</v>
      </c>
      <c r="E23822" s="17">
        <v>1258789.0</v>
      </c>
      <c r="F23822" s="17">
        <v>2593900.0</v>
      </c>
      <c r="G23822" s="17">
        <v>7126994.0</v>
      </c>
      <c r="H23822" s="17">
        <v>1.1582906E7</v>
      </c>
    </row>
    <row r="23823">
      <c r="A23823" s="7" t="s">
        <v>45203</v>
      </c>
      <c r="B23823" s="17" t="s">
        <v>45204</v>
      </c>
      <c r="C23823" s="17">
        <v>2.0</v>
      </c>
      <c r="D23823" s="17">
        <v>1.5197984E7</v>
      </c>
      <c r="E23823" s="17">
        <v>1711998.0</v>
      </c>
      <c r="F23823" s="17">
        <v>1711998.0</v>
      </c>
      <c r="G23823" s="17">
        <v>2.868397E7</v>
      </c>
      <c r="H23823" s="17">
        <v>2.868397E7</v>
      </c>
    </row>
    <row r="23824">
      <c r="A23824" s="7" t="s">
        <v>45203</v>
      </c>
      <c r="B23824" s="17" t="s">
        <v>45204</v>
      </c>
      <c r="C23824" s="17">
        <v>2.0</v>
      </c>
      <c r="D23824" s="17">
        <v>1.5197984E7</v>
      </c>
      <c r="E23824" s="17">
        <v>1711998.0</v>
      </c>
      <c r="F23824" s="17">
        <v>1711998.0</v>
      </c>
      <c r="G23824" s="17">
        <v>2.868397E7</v>
      </c>
      <c r="H23824" s="17">
        <v>2.868397E7</v>
      </c>
    </row>
    <row r="23825">
      <c r="A23825" s="7" t="s">
        <v>45205</v>
      </c>
      <c r="B23825" s="17" t="s">
        <v>45206</v>
      </c>
      <c r="C23825" s="17">
        <v>11.0</v>
      </c>
      <c r="D23825" s="17">
        <v>2250681.727</v>
      </c>
      <c r="E23825" s="17">
        <v>1347454.0</v>
      </c>
      <c r="F23825" s="17">
        <v>1650215.0</v>
      </c>
      <c r="G23825" s="17">
        <v>2864036.0</v>
      </c>
      <c r="H23825" s="17">
        <v>3520962.0</v>
      </c>
    </row>
    <row r="23826">
      <c r="A23826" s="7" t="s">
        <v>45205</v>
      </c>
      <c r="B23826" s="17" t="s">
        <v>45206</v>
      </c>
      <c r="C23826" s="17">
        <v>11.0</v>
      </c>
      <c r="D23826" s="17">
        <v>2250681.727</v>
      </c>
      <c r="E23826" s="17">
        <v>1347454.0</v>
      </c>
      <c r="F23826" s="17">
        <v>1650215.0</v>
      </c>
      <c r="G23826" s="17">
        <v>2864036.0</v>
      </c>
      <c r="H23826" s="17">
        <v>3520962.0</v>
      </c>
    </row>
    <row r="23827">
      <c r="A23827" s="7" t="s">
        <v>45207</v>
      </c>
      <c r="B23827" s="17" t="s">
        <v>45208</v>
      </c>
      <c r="C23827" s="17">
        <v>7.0</v>
      </c>
      <c r="D23827" s="17">
        <v>9921700.571</v>
      </c>
      <c r="E23827" s="17">
        <v>2250700.0</v>
      </c>
      <c r="F23827" s="17">
        <v>2654378.0</v>
      </c>
      <c r="G23827" s="17">
        <v>4563201.0</v>
      </c>
      <c r="H23827" s="17">
        <v>5.2745619E7</v>
      </c>
    </row>
    <row r="23828">
      <c r="A23828" s="7" t="s">
        <v>45207</v>
      </c>
      <c r="B23828" s="17" t="s">
        <v>45208</v>
      </c>
      <c r="C23828" s="17">
        <v>7.0</v>
      </c>
      <c r="D23828" s="17">
        <v>9921700.571</v>
      </c>
      <c r="E23828" s="17">
        <v>2250700.0</v>
      </c>
      <c r="F23828" s="17">
        <v>2654378.0</v>
      </c>
      <c r="G23828" s="17">
        <v>4563201.0</v>
      </c>
      <c r="H23828" s="17">
        <v>5.2745619E7</v>
      </c>
    </row>
    <row r="23829">
      <c r="A23829" s="7" t="s">
        <v>45209</v>
      </c>
      <c r="B23829" s="17" t="s">
        <v>45210</v>
      </c>
      <c r="C23829" s="17">
        <v>4.0</v>
      </c>
      <c r="D23829" s="17">
        <v>2569050.5</v>
      </c>
      <c r="E23829" s="17">
        <v>1321910.0</v>
      </c>
      <c r="F23829" s="17">
        <v>2058358.0</v>
      </c>
      <c r="G23829" s="17">
        <v>2922442.0</v>
      </c>
      <c r="H23829" s="17">
        <v>3973492.0</v>
      </c>
    </row>
    <row r="23830">
      <c r="A23830" s="7" t="s">
        <v>45209</v>
      </c>
      <c r="B23830" s="17" t="s">
        <v>45210</v>
      </c>
      <c r="C23830" s="17">
        <v>4.0</v>
      </c>
      <c r="D23830" s="17">
        <v>2569050.5</v>
      </c>
      <c r="E23830" s="17">
        <v>1321910.0</v>
      </c>
      <c r="F23830" s="17">
        <v>2058358.0</v>
      </c>
      <c r="G23830" s="17">
        <v>2922442.0</v>
      </c>
      <c r="H23830" s="17">
        <v>3973492.0</v>
      </c>
    </row>
    <row r="23831">
      <c r="A23831" s="7" t="s">
        <v>45211</v>
      </c>
      <c r="B23831" s="17" t="s">
        <v>45212</v>
      </c>
      <c r="C23831" s="17">
        <v>1.0</v>
      </c>
      <c r="D23831" s="17">
        <v>3380205.0</v>
      </c>
      <c r="E23831" s="17">
        <v>3380205.0</v>
      </c>
      <c r="F23831" s="17">
        <v>3380205.0</v>
      </c>
      <c r="G23831" s="17">
        <v>3380205.0</v>
      </c>
      <c r="H23831" s="17">
        <v>3380205.0</v>
      </c>
    </row>
    <row r="23832">
      <c r="A23832" s="7" t="s">
        <v>45211</v>
      </c>
      <c r="B23832" s="17" t="s">
        <v>45212</v>
      </c>
      <c r="C23832" s="17">
        <v>1.0</v>
      </c>
      <c r="D23832" s="17">
        <v>3380205.0</v>
      </c>
      <c r="E23832" s="17">
        <v>3380205.0</v>
      </c>
      <c r="F23832" s="17">
        <v>3380205.0</v>
      </c>
      <c r="G23832" s="17">
        <v>3380205.0</v>
      </c>
      <c r="H23832" s="17">
        <v>3380205.0</v>
      </c>
    </row>
    <row r="23833">
      <c r="A23833" s="7" t="s">
        <v>45213</v>
      </c>
      <c r="B23833" s="17" t="s">
        <v>45214</v>
      </c>
      <c r="C23833" s="17">
        <v>1.0</v>
      </c>
      <c r="D23833" s="17">
        <v>2150936.0</v>
      </c>
      <c r="E23833" s="17">
        <v>2150936.0</v>
      </c>
      <c r="F23833" s="17">
        <v>2150936.0</v>
      </c>
      <c r="G23833" s="17">
        <v>2150936.0</v>
      </c>
      <c r="H23833" s="17">
        <v>2150936.0</v>
      </c>
    </row>
    <row r="23834">
      <c r="A23834" s="7" t="s">
        <v>45213</v>
      </c>
      <c r="B23834" s="17" t="s">
        <v>45214</v>
      </c>
      <c r="C23834" s="17">
        <v>1.0</v>
      </c>
      <c r="D23834" s="17">
        <v>2150936.0</v>
      </c>
      <c r="E23834" s="17">
        <v>2150936.0</v>
      </c>
      <c r="F23834" s="17">
        <v>2150936.0</v>
      </c>
      <c r="G23834" s="17">
        <v>2150936.0</v>
      </c>
      <c r="H23834" s="17">
        <v>2150936.0</v>
      </c>
    </row>
    <row r="23835">
      <c r="A23835" s="7" t="s">
        <v>45215</v>
      </c>
      <c r="B23835" s="17" t="s">
        <v>45216</v>
      </c>
      <c r="C23835" s="17">
        <v>2.0</v>
      </c>
      <c r="D23835" s="17">
        <v>2367969.5</v>
      </c>
      <c r="E23835" s="17">
        <v>2185100.0</v>
      </c>
      <c r="F23835" s="17">
        <v>2185100.0</v>
      </c>
      <c r="G23835" s="17">
        <v>2550839.0</v>
      </c>
      <c r="H23835" s="17">
        <v>2550839.0</v>
      </c>
    </row>
    <row r="23836">
      <c r="A23836" s="7" t="s">
        <v>45215</v>
      </c>
      <c r="B23836" s="17" t="s">
        <v>45216</v>
      </c>
      <c r="C23836" s="17">
        <v>2.0</v>
      </c>
      <c r="D23836" s="17">
        <v>2367969.5</v>
      </c>
      <c r="E23836" s="17">
        <v>2185100.0</v>
      </c>
      <c r="F23836" s="17">
        <v>2185100.0</v>
      </c>
      <c r="G23836" s="17">
        <v>2550839.0</v>
      </c>
      <c r="H23836" s="17">
        <v>2550839.0</v>
      </c>
    </row>
    <row r="23837">
      <c r="A23837" s="7" t="s">
        <v>45217</v>
      </c>
      <c r="B23837" s="17" t="s">
        <v>45218</v>
      </c>
      <c r="C23837" s="17">
        <v>9.0</v>
      </c>
      <c r="D23837" s="17">
        <v>3520615.333</v>
      </c>
      <c r="E23837" s="17">
        <v>3152223.0</v>
      </c>
      <c r="F23837" s="17">
        <v>3317468.0</v>
      </c>
      <c r="G23837" s="17">
        <v>3985523.0</v>
      </c>
      <c r="H23837" s="17">
        <v>5665200.0</v>
      </c>
    </row>
    <row r="23838">
      <c r="A23838" s="7" t="s">
        <v>45217</v>
      </c>
      <c r="B23838" s="17" t="s">
        <v>45218</v>
      </c>
      <c r="C23838" s="17">
        <v>9.0</v>
      </c>
      <c r="D23838" s="17">
        <v>3520615.333</v>
      </c>
      <c r="E23838" s="17">
        <v>3152223.0</v>
      </c>
      <c r="F23838" s="17">
        <v>3317468.0</v>
      </c>
      <c r="G23838" s="17">
        <v>3985523.0</v>
      </c>
      <c r="H23838" s="17">
        <v>5665200.0</v>
      </c>
    </row>
    <row r="23839">
      <c r="A23839" s="7" t="s">
        <v>45219</v>
      </c>
      <c r="B23839" s="17" t="s">
        <v>45220</v>
      </c>
      <c r="C23839" s="17">
        <v>1.0</v>
      </c>
      <c r="D23839" s="17">
        <v>1781891.0</v>
      </c>
      <c r="E23839" s="17">
        <v>1781891.0</v>
      </c>
      <c r="F23839" s="17">
        <v>1781891.0</v>
      </c>
      <c r="G23839" s="17">
        <v>1781891.0</v>
      </c>
      <c r="H23839" s="17">
        <v>1781891.0</v>
      </c>
    </row>
    <row r="23840">
      <c r="A23840" s="7" t="s">
        <v>45219</v>
      </c>
      <c r="B23840" s="17" t="s">
        <v>45220</v>
      </c>
      <c r="C23840" s="17">
        <v>1.0</v>
      </c>
      <c r="D23840" s="17">
        <v>1781891.0</v>
      </c>
      <c r="E23840" s="17">
        <v>1781891.0</v>
      </c>
      <c r="F23840" s="17">
        <v>1781891.0</v>
      </c>
      <c r="G23840" s="17">
        <v>1781891.0</v>
      </c>
      <c r="H23840" s="17">
        <v>1781891.0</v>
      </c>
    </row>
    <row r="23841">
      <c r="A23841" s="7" t="s">
        <v>45221</v>
      </c>
      <c r="B23841" s="17" t="s">
        <v>45222</v>
      </c>
      <c r="C23841" s="17">
        <v>1.0</v>
      </c>
      <c r="D23841" s="17">
        <v>2250764.0</v>
      </c>
      <c r="E23841" s="17">
        <v>2250764.0</v>
      </c>
      <c r="F23841" s="17">
        <v>2250764.0</v>
      </c>
      <c r="G23841" s="17">
        <v>2250764.0</v>
      </c>
      <c r="H23841" s="17">
        <v>2250764.0</v>
      </c>
    </row>
    <row r="23842">
      <c r="A23842" s="7" t="s">
        <v>45221</v>
      </c>
      <c r="B23842" s="17" t="s">
        <v>45222</v>
      </c>
      <c r="C23842" s="17">
        <v>1.0</v>
      </c>
      <c r="D23842" s="17">
        <v>2250764.0</v>
      </c>
      <c r="E23842" s="17">
        <v>2250764.0</v>
      </c>
      <c r="F23842" s="17">
        <v>2250764.0</v>
      </c>
      <c r="G23842" s="17">
        <v>2250764.0</v>
      </c>
      <c r="H23842" s="17">
        <v>2250764.0</v>
      </c>
    </row>
    <row r="23843">
      <c r="A23843" s="7" t="s">
        <v>45223</v>
      </c>
      <c r="B23843" s="17" t="s">
        <v>45224</v>
      </c>
      <c r="C23843" s="17">
        <v>13.0</v>
      </c>
      <c r="D23843" s="17">
        <v>7438529.154</v>
      </c>
      <c r="E23843" s="17">
        <v>2234020.0</v>
      </c>
      <c r="F23843" s="17">
        <v>2923740.0</v>
      </c>
      <c r="G23843" s="17">
        <v>3992907.0</v>
      </c>
      <c r="H23843" s="17">
        <v>1.7764498E7</v>
      </c>
    </row>
    <row r="23844">
      <c r="A23844" s="7" t="s">
        <v>45223</v>
      </c>
      <c r="B23844" s="17" t="s">
        <v>45224</v>
      </c>
      <c r="C23844" s="17">
        <v>13.0</v>
      </c>
      <c r="D23844" s="17">
        <v>7438529.154</v>
      </c>
      <c r="E23844" s="17">
        <v>2234020.0</v>
      </c>
      <c r="F23844" s="17">
        <v>2923740.0</v>
      </c>
      <c r="G23844" s="17">
        <v>3992907.0</v>
      </c>
      <c r="H23844" s="17">
        <v>1.7764498E7</v>
      </c>
    </row>
    <row r="23845">
      <c r="A23845" s="7" t="s">
        <v>45225</v>
      </c>
      <c r="B23845" s="17" t="s">
        <v>45226</v>
      </c>
      <c r="C23845" s="17">
        <v>62.0</v>
      </c>
      <c r="D23845" s="17">
        <v>7713535.661</v>
      </c>
      <c r="E23845" s="17">
        <v>1816054.0</v>
      </c>
      <c r="F23845" s="17">
        <v>2881725.0</v>
      </c>
      <c r="G23845" s="17">
        <v>6820200.0</v>
      </c>
      <c r="H23845" s="17">
        <v>1.6219503E7</v>
      </c>
    </row>
    <row r="23846">
      <c r="A23846" s="7" t="s">
        <v>45225</v>
      </c>
      <c r="B23846" s="17" t="s">
        <v>45226</v>
      </c>
      <c r="C23846" s="17">
        <v>62.0</v>
      </c>
      <c r="D23846" s="17">
        <v>7713535.661</v>
      </c>
      <c r="E23846" s="17">
        <v>1816054.0</v>
      </c>
      <c r="F23846" s="17">
        <v>2881725.0</v>
      </c>
      <c r="G23846" s="17">
        <v>6820200.0</v>
      </c>
      <c r="H23846" s="17">
        <v>1.6219503E7</v>
      </c>
    </row>
    <row r="23847">
      <c r="A23847" s="7" t="s">
        <v>45227</v>
      </c>
      <c r="B23847" s="17" t="s">
        <v>45228</v>
      </c>
      <c r="C23847" s="17">
        <v>17.0</v>
      </c>
      <c r="D23847" s="17">
        <v>4012315.529</v>
      </c>
      <c r="E23847" s="17">
        <v>2165713.0</v>
      </c>
      <c r="F23847" s="17">
        <v>2568609.0</v>
      </c>
      <c r="G23847" s="17">
        <v>4547000.0</v>
      </c>
      <c r="H23847" s="17">
        <v>1.0718403E7</v>
      </c>
    </row>
    <row r="23848">
      <c r="A23848" s="7" t="s">
        <v>45227</v>
      </c>
      <c r="B23848" s="17" t="s">
        <v>45228</v>
      </c>
      <c r="C23848" s="17">
        <v>17.0</v>
      </c>
      <c r="D23848" s="17">
        <v>4012315.529</v>
      </c>
      <c r="E23848" s="17">
        <v>2165713.0</v>
      </c>
      <c r="F23848" s="17">
        <v>2568609.0</v>
      </c>
      <c r="G23848" s="17">
        <v>4547000.0</v>
      </c>
      <c r="H23848" s="17">
        <v>1.0718403E7</v>
      </c>
    </row>
    <row r="23849">
      <c r="A23849" s="7" t="s">
        <v>45229</v>
      </c>
      <c r="B23849" s="17" t="s">
        <v>45230</v>
      </c>
      <c r="C23849" s="17">
        <v>6.0</v>
      </c>
      <c r="D23849" s="17">
        <v>3742527.5</v>
      </c>
      <c r="E23849" s="17">
        <v>1693317.0</v>
      </c>
      <c r="F23849" s="17">
        <v>1810960.0</v>
      </c>
      <c r="G23849" s="17">
        <v>3963837.0</v>
      </c>
      <c r="H23849" s="17">
        <v>1.142068E7</v>
      </c>
    </row>
    <row r="23850">
      <c r="A23850" s="7" t="s">
        <v>45229</v>
      </c>
      <c r="B23850" s="17" t="s">
        <v>45230</v>
      </c>
      <c r="C23850" s="17">
        <v>6.0</v>
      </c>
      <c r="D23850" s="17">
        <v>3742527.5</v>
      </c>
      <c r="E23850" s="17">
        <v>1693317.0</v>
      </c>
      <c r="F23850" s="17">
        <v>1810960.0</v>
      </c>
      <c r="G23850" s="17">
        <v>3963837.0</v>
      </c>
      <c r="H23850" s="17">
        <v>1.142068E7</v>
      </c>
    </row>
    <row r="23851">
      <c r="A23851" s="7" t="s">
        <v>45231</v>
      </c>
      <c r="B23851" s="17" t="s">
        <v>45232</v>
      </c>
      <c r="C23851" s="17">
        <v>3.0</v>
      </c>
      <c r="D23851" s="17">
        <v>2800455.0</v>
      </c>
      <c r="E23851" s="17">
        <v>1935051.0</v>
      </c>
      <c r="F23851" s="17">
        <v>3159285.0</v>
      </c>
      <c r="G23851" s="17">
        <v>3307029.0</v>
      </c>
      <c r="H23851" s="17">
        <v>3307029.0</v>
      </c>
    </row>
    <row r="23852">
      <c r="A23852" s="7" t="s">
        <v>45231</v>
      </c>
      <c r="B23852" s="17" t="s">
        <v>45232</v>
      </c>
      <c r="C23852" s="17">
        <v>3.0</v>
      </c>
      <c r="D23852" s="17">
        <v>2800455.0</v>
      </c>
      <c r="E23852" s="17">
        <v>1935051.0</v>
      </c>
      <c r="F23852" s="17">
        <v>3159285.0</v>
      </c>
      <c r="G23852" s="17">
        <v>3307029.0</v>
      </c>
      <c r="H23852" s="17">
        <v>3307029.0</v>
      </c>
    </row>
    <row r="23853">
      <c r="A23853" s="7" t="s">
        <v>45233</v>
      </c>
      <c r="B23853" s="17" t="s">
        <v>45234</v>
      </c>
      <c r="C23853" s="17">
        <v>21.0</v>
      </c>
      <c r="D23853" s="17">
        <v>3015293.238</v>
      </c>
      <c r="E23853" s="17">
        <v>1981681.0</v>
      </c>
      <c r="F23853" s="17">
        <v>2268661.0</v>
      </c>
      <c r="G23853" s="17">
        <v>2805829.0</v>
      </c>
      <c r="H23853" s="17">
        <v>4863394.0</v>
      </c>
    </row>
    <row r="23854">
      <c r="A23854" s="7" t="s">
        <v>45233</v>
      </c>
      <c r="B23854" s="17" t="s">
        <v>45234</v>
      </c>
      <c r="C23854" s="17">
        <v>21.0</v>
      </c>
      <c r="D23854" s="17">
        <v>3015293.238</v>
      </c>
      <c r="E23854" s="17">
        <v>1981681.0</v>
      </c>
      <c r="F23854" s="17">
        <v>2268661.0</v>
      </c>
      <c r="G23854" s="17">
        <v>2805829.0</v>
      </c>
      <c r="H23854" s="17">
        <v>4863394.0</v>
      </c>
    </row>
    <row r="23855">
      <c r="A23855" s="7" t="s">
        <v>45235</v>
      </c>
      <c r="B23855" s="17" t="s">
        <v>45236</v>
      </c>
      <c r="C23855" s="17">
        <v>40.0</v>
      </c>
      <c r="D23855" s="17">
        <v>5336086.825</v>
      </c>
      <c r="E23855" s="17">
        <v>2115141.0</v>
      </c>
      <c r="F23855" s="17">
        <v>4255951.0</v>
      </c>
      <c r="G23855" s="17">
        <v>5747733.0</v>
      </c>
      <c r="H23855" s="17">
        <v>1.1763278E7</v>
      </c>
    </row>
    <row r="23856">
      <c r="A23856" s="7" t="s">
        <v>45235</v>
      </c>
      <c r="B23856" s="17" t="s">
        <v>45236</v>
      </c>
      <c r="C23856" s="17">
        <v>40.0</v>
      </c>
      <c r="D23856" s="17">
        <v>5336086.825</v>
      </c>
      <c r="E23856" s="17">
        <v>2115141.0</v>
      </c>
      <c r="F23856" s="17">
        <v>4255951.0</v>
      </c>
      <c r="G23856" s="17">
        <v>5747733.0</v>
      </c>
      <c r="H23856" s="17">
        <v>1.1763278E7</v>
      </c>
    </row>
    <row r="23857">
      <c r="A23857" s="7" t="s">
        <v>45237</v>
      </c>
      <c r="B23857" s="17" t="s">
        <v>45238</v>
      </c>
      <c r="C23857" s="17">
        <v>58.0</v>
      </c>
      <c r="D23857" s="17">
        <v>5301676.0</v>
      </c>
      <c r="E23857" s="17">
        <v>1562326.0</v>
      </c>
      <c r="F23857" s="17">
        <v>2481500.0</v>
      </c>
      <c r="G23857" s="17">
        <v>4691296.0</v>
      </c>
      <c r="H23857" s="17">
        <v>1.2765225E7</v>
      </c>
    </row>
    <row r="23858">
      <c r="A23858" s="7" t="s">
        <v>45237</v>
      </c>
      <c r="B23858" s="17" t="s">
        <v>45238</v>
      </c>
      <c r="C23858" s="17">
        <v>58.0</v>
      </c>
      <c r="D23858" s="17">
        <v>5301676.0</v>
      </c>
      <c r="E23858" s="17">
        <v>1562326.0</v>
      </c>
      <c r="F23858" s="17">
        <v>2481500.0</v>
      </c>
      <c r="G23858" s="17">
        <v>4691296.0</v>
      </c>
      <c r="H23858" s="17">
        <v>1.2765225E7</v>
      </c>
    </row>
    <row r="23859">
      <c r="A23859" s="7" t="s">
        <v>45239</v>
      </c>
      <c r="B23859" s="17" t="s">
        <v>45240</v>
      </c>
      <c r="C23859" s="17">
        <v>1.0</v>
      </c>
      <c r="D23859" s="17">
        <v>2286469.0</v>
      </c>
      <c r="E23859" s="17">
        <v>2286469.0</v>
      </c>
      <c r="F23859" s="17">
        <v>2286469.0</v>
      </c>
      <c r="G23859" s="17">
        <v>2286469.0</v>
      </c>
      <c r="H23859" s="17">
        <v>2286469.0</v>
      </c>
    </row>
    <row r="23860">
      <c r="A23860" s="7" t="s">
        <v>45239</v>
      </c>
      <c r="B23860" s="17" t="s">
        <v>45240</v>
      </c>
      <c r="C23860" s="17">
        <v>1.0</v>
      </c>
      <c r="D23860" s="17">
        <v>2286469.0</v>
      </c>
      <c r="E23860" s="17">
        <v>2286469.0</v>
      </c>
      <c r="F23860" s="17">
        <v>2286469.0</v>
      </c>
      <c r="G23860" s="17">
        <v>2286469.0</v>
      </c>
      <c r="H23860" s="17">
        <v>2286469.0</v>
      </c>
    </row>
    <row r="23861">
      <c r="A23861" s="7" t="s">
        <v>45241</v>
      </c>
      <c r="B23861" s="17" t="s">
        <v>45242</v>
      </c>
      <c r="C23861" s="17">
        <v>3.0</v>
      </c>
      <c r="D23861" s="17">
        <v>4224826.667</v>
      </c>
      <c r="E23861" s="17">
        <v>2359200.0</v>
      </c>
      <c r="F23861" s="17">
        <v>2914530.0</v>
      </c>
      <c r="G23861" s="17">
        <v>7400750.0</v>
      </c>
      <c r="H23861" s="17">
        <v>7400750.0</v>
      </c>
    </row>
    <row r="23862">
      <c r="A23862" s="7" t="s">
        <v>45241</v>
      </c>
      <c r="B23862" s="17" t="s">
        <v>45242</v>
      </c>
      <c r="C23862" s="17">
        <v>3.0</v>
      </c>
      <c r="D23862" s="17">
        <v>4224826.667</v>
      </c>
      <c r="E23862" s="17">
        <v>2359200.0</v>
      </c>
      <c r="F23862" s="17">
        <v>2914530.0</v>
      </c>
      <c r="G23862" s="17">
        <v>7400750.0</v>
      </c>
      <c r="H23862" s="17">
        <v>7400750.0</v>
      </c>
    </row>
    <row r="23863">
      <c r="A23863" s="7" t="s">
        <v>45243</v>
      </c>
      <c r="B23863" s="17" t="s">
        <v>45244</v>
      </c>
      <c r="C23863" s="17">
        <v>2.0</v>
      </c>
      <c r="D23863" s="17">
        <v>6145584.5</v>
      </c>
      <c r="E23863" s="17">
        <v>2632198.0</v>
      </c>
      <c r="F23863" s="17">
        <v>2632198.0</v>
      </c>
      <c r="G23863" s="17">
        <v>9658971.0</v>
      </c>
      <c r="H23863" s="17">
        <v>9658971.0</v>
      </c>
    </row>
    <row r="23864">
      <c r="A23864" s="7" t="s">
        <v>45243</v>
      </c>
      <c r="B23864" s="17" t="s">
        <v>45244</v>
      </c>
      <c r="C23864" s="17">
        <v>2.0</v>
      </c>
      <c r="D23864" s="17">
        <v>6145584.5</v>
      </c>
      <c r="E23864" s="17">
        <v>2632198.0</v>
      </c>
      <c r="F23864" s="17">
        <v>2632198.0</v>
      </c>
      <c r="G23864" s="17">
        <v>9658971.0</v>
      </c>
      <c r="H23864" s="17">
        <v>9658971.0</v>
      </c>
    </row>
    <row r="23865">
      <c r="A23865" s="7" t="s">
        <v>45245</v>
      </c>
      <c r="B23865" s="17" t="s">
        <v>45246</v>
      </c>
      <c r="C23865" s="17">
        <v>1.0</v>
      </c>
      <c r="D23865" s="17">
        <v>1856788.0</v>
      </c>
      <c r="E23865" s="17">
        <v>1856788.0</v>
      </c>
      <c r="F23865" s="17">
        <v>1856788.0</v>
      </c>
      <c r="G23865" s="17">
        <v>1856788.0</v>
      </c>
      <c r="H23865" s="17">
        <v>1856788.0</v>
      </c>
    </row>
    <row r="23866">
      <c r="A23866" s="7" t="s">
        <v>45245</v>
      </c>
      <c r="B23866" s="17" t="s">
        <v>45246</v>
      </c>
      <c r="C23866" s="17">
        <v>1.0</v>
      </c>
      <c r="D23866" s="17">
        <v>1856788.0</v>
      </c>
      <c r="E23866" s="17">
        <v>1856788.0</v>
      </c>
      <c r="F23866" s="17">
        <v>1856788.0</v>
      </c>
      <c r="G23866" s="17">
        <v>1856788.0</v>
      </c>
      <c r="H23866" s="17">
        <v>1856788.0</v>
      </c>
    </row>
    <row r="23867">
      <c r="A23867" s="7" t="s">
        <v>45247</v>
      </c>
      <c r="B23867" s="17" t="s">
        <v>45248</v>
      </c>
      <c r="C23867" s="17">
        <v>2.0</v>
      </c>
      <c r="D23867" s="17">
        <v>2961161.0</v>
      </c>
      <c r="E23867" s="17">
        <v>1528683.0</v>
      </c>
      <c r="F23867" s="17">
        <v>1528683.0</v>
      </c>
      <c r="G23867" s="17">
        <v>4393639.0</v>
      </c>
      <c r="H23867" s="17">
        <v>4393639.0</v>
      </c>
    </row>
    <row r="23868">
      <c r="A23868" s="7" t="s">
        <v>45247</v>
      </c>
      <c r="B23868" s="17" t="s">
        <v>45248</v>
      </c>
      <c r="C23868" s="17">
        <v>2.0</v>
      </c>
      <c r="D23868" s="17">
        <v>2961161.0</v>
      </c>
      <c r="E23868" s="17">
        <v>1528683.0</v>
      </c>
      <c r="F23868" s="17">
        <v>1528683.0</v>
      </c>
      <c r="G23868" s="17">
        <v>4393639.0</v>
      </c>
      <c r="H23868" s="17">
        <v>4393639.0</v>
      </c>
    </row>
    <row r="23869">
      <c r="A23869" s="7" t="s">
        <v>45249</v>
      </c>
      <c r="B23869" s="17" t="s">
        <v>45250</v>
      </c>
      <c r="C23869" s="17">
        <v>1.0</v>
      </c>
      <c r="D23869" s="17">
        <v>3.040532E7</v>
      </c>
      <c r="E23869" s="17">
        <v>3.040532E7</v>
      </c>
      <c r="F23869" s="17">
        <v>3.040532E7</v>
      </c>
      <c r="G23869" s="17">
        <v>3.040532E7</v>
      </c>
      <c r="H23869" s="17">
        <v>3.040532E7</v>
      </c>
    </row>
    <row r="23870">
      <c r="A23870" s="7" t="s">
        <v>45249</v>
      </c>
      <c r="B23870" s="17" t="s">
        <v>45250</v>
      </c>
      <c r="C23870" s="17">
        <v>1.0</v>
      </c>
      <c r="D23870" s="17">
        <v>3.040532E7</v>
      </c>
      <c r="E23870" s="17">
        <v>3.040532E7</v>
      </c>
      <c r="F23870" s="17">
        <v>3.040532E7</v>
      </c>
      <c r="G23870" s="17">
        <v>3.040532E7</v>
      </c>
      <c r="H23870" s="17">
        <v>3.040532E7</v>
      </c>
    </row>
    <row r="23871">
      <c r="A23871" s="7" t="s">
        <v>45251</v>
      </c>
      <c r="B23871" s="17" t="s">
        <v>45252</v>
      </c>
      <c r="C23871" s="17">
        <v>2.0</v>
      </c>
      <c r="D23871" s="17">
        <v>3628811.5</v>
      </c>
      <c r="E23871" s="17">
        <v>2681672.0</v>
      </c>
      <c r="F23871" s="17">
        <v>2681672.0</v>
      </c>
      <c r="G23871" s="17">
        <v>4575951.0</v>
      </c>
      <c r="H23871" s="17">
        <v>4575951.0</v>
      </c>
    </row>
    <row r="23872">
      <c r="A23872" s="7" t="s">
        <v>45251</v>
      </c>
      <c r="B23872" s="17" t="s">
        <v>45252</v>
      </c>
      <c r="C23872" s="17">
        <v>2.0</v>
      </c>
      <c r="D23872" s="17">
        <v>3628811.5</v>
      </c>
      <c r="E23872" s="17">
        <v>2681672.0</v>
      </c>
      <c r="F23872" s="17">
        <v>2681672.0</v>
      </c>
      <c r="G23872" s="17">
        <v>4575951.0</v>
      </c>
      <c r="H23872" s="17">
        <v>4575951.0</v>
      </c>
    </row>
    <row r="23873">
      <c r="A23873" s="7" t="s">
        <v>45253</v>
      </c>
      <c r="B23873" s="17" t="s">
        <v>45254</v>
      </c>
      <c r="C23873" s="17">
        <v>1.0</v>
      </c>
      <c r="D23873" s="17">
        <v>7.5227552E7</v>
      </c>
      <c r="E23873" s="17">
        <v>7.5227552E7</v>
      </c>
      <c r="F23873" s="17">
        <v>7.5227552E7</v>
      </c>
      <c r="G23873" s="17">
        <v>7.5227552E7</v>
      </c>
      <c r="H23873" s="17">
        <v>7.5227552E7</v>
      </c>
    </row>
    <row r="23874">
      <c r="A23874" s="7" t="s">
        <v>45253</v>
      </c>
      <c r="B23874" s="17" t="s">
        <v>45254</v>
      </c>
      <c r="C23874" s="17">
        <v>1.0</v>
      </c>
      <c r="D23874" s="17">
        <v>7.5227552E7</v>
      </c>
      <c r="E23874" s="17">
        <v>7.5227552E7</v>
      </c>
      <c r="F23874" s="17">
        <v>7.5227552E7</v>
      </c>
      <c r="G23874" s="17">
        <v>7.5227552E7</v>
      </c>
      <c r="H23874" s="17">
        <v>7.5227552E7</v>
      </c>
    </row>
    <row r="23875">
      <c r="A23875" s="7" t="s">
        <v>45255</v>
      </c>
      <c r="B23875" s="17" t="s">
        <v>45256</v>
      </c>
      <c r="C23875" s="17">
        <v>3.0</v>
      </c>
      <c r="D23875" s="17">
        <v>1.0709456E7</v>
      </c>
      <c r="E23875" s="17">
        <v>671438.0</v>
      </c>
      <c r="F23875" s="17">
        <v>2728829.0</v>
      </c>
      <c r="G23875" s="17">
        <v>2.8728101E7</v>
      </c>
      <c r="H23875" s="17">
        <v>2.8728101E7</v>
      </c>
    </row>
    <row r="23876">
      <c r="A23876" s="7" t="s">
        <v>45255</v>
      </c>
      <c r="B23876" s="17" t="s">
        <v>45256</v>
      </c>
      <c r="C23876" s="17">
        <v>3.0</v>
      </c>
      <c r="D23876" s="17">
        <v>1.0709456E7</v>
      </c>
      <c r="E23876" s="17">
        <v>671438.0</v>
      </c>
      <c r="F23876" s="17">
        <v>2728829.0</v>
      </c>
      <c r="G23876" s="17">
        <v>2.8728101E7</v>
      </c>
      <c r="H23876" s="17">
        <v>2.8728101E7</v>
      </c>
    </row>
    <row r="23877">
      <c r="A23877" s="7" t="s">
        <v>45257</v>
      </c>
      <c r="B23877" s="17" t="s">
        <v>45258</v>
      </c>
      <c r="C23877" s="17">
        <v>1.0</v>
      </c>
      <c r="D23877" s="17">
        <v>1896098.0</v>
      </c>
      <c r="E23877" s="17">
        <v>1896098.0</v>
      </c>
      <c r="F23877" s="17">
        <v>1896098.0</v>
      </c>
      <c r="G23877" s="17">
        <v>1896098.0</v>
      </c>
      <c r="H23877" s="17">
        <v>1896098.0</v>
      </c>
    </row>
    <row r="23878">
      <c r="A23878" s="7" t="s">
        <v>45257</v>
      </c>
      <c r="B23878" s="17" t="s">
        <v>45258</v>
      </c>
      <c r="C23878" s="17">
        <v>1.0</v>
      </c>
      <c r="D23878" s="17">
        <v>1896098.0</v>
      </c>
      <c r="E23878" s="17">
        <v>1896098.0</v>
      </c>
      <c r="F23878" s="17">
        <v>1896098.0</v>
      </c>
      <c r="G23878" s="17">
        <v>1896098.0</v>
      </c>
      <c r="H23878" s="17">
        <v>1896098.0</v>
      </c>
    </row>
    <row r="23879">
      <c r="A23879" s="7" t="s">
        <v>45259</v>
      </c>
      <c r="B23879" s="17" t="s">
        <v>45260</v>
      </c>
      <c r="C23879" s="17">
        <v>1.0</v>
      </c>
      <c r="D23879" s="17">
        <v>4962971.0</v>
      </c>
      <c r="E23879" s="17">
        <v>4962971.0</v>
      </c>
      <c r="F23879" s="17">
        <v>4962971.0</v>
      </c>
      <c r="G23879" s="17">
        <v>4962971.0</v>
      </c>
      <c r="H23879" s="17">
        <v>4962971.0</v>
      </c>
    </row>
    <row r="23880">
      <c r="A23880" s="7" t="s">
        <v>45259</v>
      </c>
      <c r="B23880" s="17" t="s">
        <v>45260</v>
      </c>
      <c r="C23880" s="17">
        <v>1.0</v>
      </c>
      <c r="D23880" s="17">
        <v>4962971.0</v>
      </c>
      <c r="E23880" s="17">
        <v>4962971.0</v>
      </c>
      <c r="F23880" s="17">
        <v>4962971.0</v>
      </c>
      <c r="G23880" s="17">
        <v>4962971.0</v>
      </c>
      <c r="H23880" s="17">
        <v>4962971.0</v>
      </c>
    </row>
    <row r="23881">
      <c r="A23881" s="7" t="s">
        <v>45261</v>
      </c>
      <c r="B23881" s="17" t="s">
        <v>45262</v>
      </c>
      <c r="C23881" s="17">
        <v>4.0</v>
      </c>
      <c r="D23881" s="17">
        <v>7364648.0</v>
      </c>
      <c r="E23881" s="17">
        <v>1583208.0</v>
      </c>
      <c r="F23881" s="17">
        <v>5910267.0</v>
      </c>
      <c r="G23881" s="17">
        <v>6001862.0</v>
      </c>
      <c r="H23881" s="17">
        <v>1.5963255E7</v>
      </c>
    </row>
    <row r="23882">
      <c r="A23882" s="7" t="s">
        <v>45261</v>
      </c>
      <c r="B23882" s="17" t="s">
        <v>45262</v>
      </c>
      <c r="C23882" s="17">
        <v>4.0</v>
      </c>
      <c r="D23882" s="17">
        <v>7364648.0</v>
      </c>
      <c r="E23882" s="17">
        <v>1583208.0</v>
      </c>
      <c r="F23882" s="17">
        <v>5910267.0</v>
      </c>
      <c r="G23882" s="17">
        <v>6001862.0</v>
      </c>
      <c r="H23882" s="17">
        <v>1.5963255E7</v>
      </c>
    </row>
    <row r="23883">
      <c r="A23883" s="7" t="s">
        <v>45263</v>
      </c>
      <c r="B23883" s="17" t="s">
        <v>45264</v>
      </c>
      <c r="C23883" s="17">
        <v>1.0</v>
      </c>
      <c r="D23883" s="17">
        <v>1929580.0</v>
      </c>
      <c r="E23883" s="17">
        <v>1929580.0</v>
      </c>
      <c r="F23883" s="17">
        <v>1929580.0</v>
      </c>
      <c r="G23883" s="17">
        <v>1929580.0</v>
      </c>
      <c r="H23883" s="17">
        <v>1929580.0</v>
      </c>
    </row>
    <row r="23884">
      <c r="A23884" s="7" t="s">
        <v>45263</v>
      </c>
      <c r="B23884" s="17" t="s">
        <v>45264</v>
      </c>
      <c r="C23884" s="17">
        <v>1.0</v>
      </c>
      <c r="D23884" s="17">
        <v>1929580.0</v>
      </c>
      <c r="E23884" s="17">
        <v>1929580.0</v>
      </c>
      <c r="F23884" s="17">
        <v>1929580.0</v>
      </c>
      <c r="G23884" s="17">
        <v>1929580.0</v>
      </c>
      <c r="H23884" s="17">
        <v>1929580.0</v>
      </c>
    </row>
    <row r="23885">
      <c r="A23885" s="7" t="s">
        <v>45265</v>
      </c>
      <c r="B23885" s="17" t="s">
        <v>45266</v>
      </c>
      <c r="C23885" s="17">
        <v>6.0</v>
      </c>
      <c r="D23885" s="17">
        <v>7688184.167</v>
      </c>
      <c r="E23885" s="17">
        <v>1819525.0</v>
      </c>
      <c r="F23885" s="17">
        <v>2371177.0</v>
      </c>
      <c r="G23885" s="17">
        <v>1.823425E7</v>
      </c>
      <c r="H23885" s="17">
        <v>2.0903853E7</v>
      </c>
    </row>
    <row r="23886">
      <c r="A23886" s="7" t="s">
        <v>45265</v>
      </c>
      <c r="B23886" s="17" t="s">
        <v>45266</v>
      </c>
      <c r="C23886" s="17">
        <v>6.0</v>
      </c>
      <c r="D23886" s="17">
        <v>7688184.167</v>
      </c>
      <c r="E23886" s="17">
        <v>1819525.0</v>
      </c>
      <c r="F23886" s="17">
        <v>2371177.0</v>
      </c>
      <c r="G23886" s="17">
        <v>1.823425E7</v>
      </c>
      <c r="H23886" s="17">
        <v>2.0903853E7</v>
      </c>
    </row>
    <row r="23887">
      <c r="A23887" s="7" t="s">
        <v>45267</v>
      </c>
      <c r="B23887" s="17" t="s">
        <v>45268</v>
      </c>
      <c r="C23887" s="17">
        <v>2.0</v>
      </c>
      <c r="D23887" s="17">
        <v>5975449.0</v>
      </c>
      <c r="E23887" s="17">
        <v>2664800.0</v>
      </c>
      <c r="F23887" s="17">
        <v>2664800.0</v>
      </c>
      <c r="G23887" s="17">
        <v>9286098.0</v>
      </c>
      <c r="H23887" s="17">
        <v>9286098.0</v>
      </c>
    </row>
    <row r="23888">
      <c r="A23888" s="7" t="s">
        <v>45267</v>
      </c>
      <c r="B23888" s="17" t="s">
        <v>45268</v>
      </c>
      <c r="C23888" s="17">
        <v>2.0</v>
      </c>
      <c r="D23888" s="17">
        <v>5975449.0</v>
      </c>
      <c r="E23888" s="17">
        <v>2664800.0</v>
      </c>
      <c r="F23888" s="17">
        <v>2664800.0</v>
      </c>
      <c r="G23888" s="17">
        <v>9286098.0</v>
      </c>
      <c r="H23888" s="17">
        <v>9286098.0</v>
      </c>
    </row>
    <row r="23889">
      <c r="A23889" s="7" t="s">
        <v>45269</v>
      </c>
      <c r="B23889" s="17" t="s">
        <v>45270</v>
      </c>
      <c r="C23889" s="17">
        <v>15.0</v>
      </c>
      <c r="D23889" s="17">
        <v>1.03632834E7</v>
      </c>
      <c r="E23889" s="17">
        <v>2301326.0</v>
      </c>
      <c r="F23889" s="17">
        <v>5264300.0</v>
      </c>
      <c r="G23889" s="17">
        <v>6949374.0</v>
      </c>
      <c r="H23889" s="17">
        <v>1.8510669E7</v>
      </c>
    </row>
    <row r="23890">
      <c r="A23890" s="7" t="s">
        <v>45269</v>
      </c>
      <c r="B23890" s="17" t="s">
        <v>45270</v>
      </c>
      <c r="C23890" s="17">
        <v>15.0</v>
      </c>
      <c r="D23890" s="17">
        <v>1.03632834E7</v>
      </c>
      <c r="E23890" s="17">
        <v>2301326.0</v>
      </c>
      <c r="F23890" s="17">
        <v>5264300.0</v>
      </c>
      <c r="G23890" s="17">
        <v>6949374.0</v>
      </c>
      <c r="H23890" s="17">
        <v>1.8510669E7</v>
      </c>
    </row>
    <row r="23891">
      <c r="A23891" s="7" t="s">
        <v>45271</v>
      </c>
      <c r="B23891" s="17" t="s">
        <v>45272</v>
      </c>
      <c r="C23891" s="17">
        <v>1.0</v>
      </c>
      <c r="D23891" s="17">
        <v>2440000.0</v>
      </c>
      <c r="E23891" s="17">
        <v>2440000.0</v>
      </c>
      <c r="F23891" s="17">
        <v>2440000.0</v>
      </c>
      <c r="G23891" s="17">
        <v>2440000.0</v>
      </c>
      <c r="H23891" s="17">
        <v>2440000.0</v>
      </c>
    </row>
    <row r="23892">
      <c r="A23892" s="7" t="s">
        <v>45271</v>
      </c>
      <c r="B23892" s="17" t="s">
        <v>45272</v>
      </c>
      <c r="C23892" s="17">
        <v>1.0</v>
      </c>
      <c r="D23892" s="17">
        <v>2440000.0</v>
      </c>
      <c r="E23892" s="17">
        <v>2440000.0</v>
      </c>
      <c r="F23892" s="17">
        <v>2440000.0</v>
      </c>
      <c r="G23892" s="17">
        <v>2440000.0</v>
      </c>
      <c r="H23892" s="17">
        <v>2440000.0</v>
      </c>
    </row>
    <row r="23893">
      <c r="A23893" s="7" t="s">
        <v>45273</v>
      </c>
      <c r="B23893" s="17" t="s">
        <v>45274</v>
      </c>
      <c r="C23893" s="17">
        <v>1.0</v>
      </c>
      <c r="D23893" s="17">
        <v>2.1520434E7</v>
      </c>
      <c r="E23893" s="17">
        <v>2.1520434E7</v>
      </c>
      <c r="F23893" s="17">
        <v>2.1520434E7</v>
      </c>
      <c r="G23893" s="17">
        <v>2.1520434E7</v>
      </c>
      <c r="H23893" s="17">
        <v>2.1520434E7</v>
      </c>
    </row>
    <row r="23894">
      <c r="A23894" s="7" t="s">
        <v>45273</v>
      </c>
      <c r="B23894" s="17" t="s">
        <v>45274</v>
      </c>
      <c r="C23894" s="17">
        <v>1.0</v>
      </c>
      <c r="D23894" s="17">
        <v>2.1520434E7</v>
      </c>
      <c r="E23894" s="17">
        <v>2.1520434E7</v>
      </c>
      <c r="F23894" s="17">
        <v>2.1520434E7</v>
      </c>
      <c r="G23894" s="17">
        <v>2.1520434E7</v>
      </c>
      <c r="H23894" s="17">
        <v>2.1520434E7</v>
      </c>
    </row>
    <row r="23895">
      <c r="A23895" s="7" t="s">
        <v>45275</v>
      </c>
      <c r="B23895" s="17" t="s">
        <v>45276</v>
      </c>
      <c r="C23895" s="17">
        <v>1.0</v>
      </c>
      <c r="D23895" s="17">
        <v>2598368.0</v>
      </c>
      <c r="E23895" s="17">
        <v>2598368.0</v>
      </c>
      <c r="F23895" s="17">
        <v>2598368.0</v>
      </c>
      <c r="G23895" s="17">
        <v>2598368.0</v>
      </c>
      <c r="H23895" s="17">
        <v>2598368.0</v>
      </c>
    </row>
    <row r="23896">
      <c r="A23896" s="7" t="s">
        <v>45275</v>
      </c>
      <c r="B23896" s="17" t="s">
        <v>45276</v>
      </c>
      <c r="C23896" s="17">
        <v>1.0</v>
      </c>
      <c r="D23896" s="17">
        <v>2598368.0</v>
      </c>
      <c r="E23896" s="17">
        <v>2598368.0</v>
      </c>
      <c r="F23896" s="17">
        <v>2598368.0</v>
      </c>
      <c r="G23896" s="17">
        <v>2598368.0</v>
      </c>
      <c r="H23896" s="17">
        <v>2598368.0</v>
      </c>
    </row>
    <row r="23897">
      <c r="A23897" s="7" t="s">
        <v>45277</v>
      </c>
      <c r="B23897" s="17" t="s">
        <v>45278</v>
      </c>
      <c r="C23897" s="17">
        <v>4.0</v>
      </c>
      <c r="D23897" s="17">
        <v>5834114.75</v>
      </c>
      <c r="E23897" s="17">
        <v>2445332.0</v>
      </c>
      <c r="F23897" s="17">
        <v>3289482.0</v>
      </c>
      <c r="G23897" s="17">
        <v>4471795.0</v>
      </c>
      <c r="H23897" s="17">
        <v>1.312985E7</v>
      </c>
    </row>
    <row r="23898">
      <c r="A23898" s="7" t="s">
        <v>45277</v>
      </c>
      <c r="B23898" s="17" t="s">
        <v>45278</v>
      </c>
      <c r="C23898" s="17">
        <v>4.0</v>
      </c>
      <c r="D23898" s="17">
        <v>5834114.75</v>
      </c>
      <c r="E23898" s="17">
        <v>2445332.0</v>
      </c>
      <c r="F23898" s="17">
        <v>3289482.0</v>
      </c>
      <c r="G23898" s="17">
        <v>4471795.0</v>
      </c>
      <c r="H23898" s="17">
        <v>1.312985E7</v>
      </c>
    </row>
    <row r="23899">
      <c r="A23899" s="7" t="s">
        <v>45279</v>
      </c>
      <c r="B23899" s="17" t="s">
        <v>45280</v>
      </c>
      <c r="C23899" s="17">
        <v>43.0</v>
      </c>
      <c r="D23899" s="17">
        <v>3152370.907</v>
      </c>
      <c r="E23899" s="17">
        <v>1950268.0</v>
      </c>
      <c r="F23899" s="17">
        <v>2667246.0</v>
      </c>
      <c r="G23899" s="17">
        <v>3504841.0</v>
      </c>
      <c r="H23899" s="17">
        <v>5705679.0</v>
      </c>
    </row>
    <row r="23900">
      <c r="A23900" s="7" t="s">
        <v>45279</v>
      </c>
      <c r="B23900" s="17" t="s">
        <v>45280</v>
      </c>
      <c r="C23900" s="17">
        <v>43.0</v>
      </c>
      <c r="D23900" s="17">
        <v>3152370.907</v>
      </c>
      <c r="E23900" s="17">
        <v>1950268.0</v>
      </c>
      <c r="F23900" s="17">
        <v>2667246.0</v>
      </c>
      <c r="G23900" s="17">
        <v>3504841.0</v>
      </c>
      <c r="H23900" s="17">
        <v>5705679.0</v>
      </c>
    </row>
    <row r="23901">
      <c r="A23901" s="7" t="s">
        <v>45281</v>
      </c>
      <c r="B23901" s="17" t="s">
        <v>45282</v>
      </c>
      <c r="C23901" s="17">
        <v>3.0</v>
      </c>
      <c r="D23901" s="17">
        <v>2.7695617E7</v>
      </c>
      <c r="E23901" s="17">
        <v>2041000.0</v>
      </c>
      <c r="F23901" s="17">
        <v>3.200465E7</v>
      </c>
      <c r="G23901" s="17">
        <v>4.9041201E7</v>
      </c>
      <c r="H23901" s="17">
        <v>4.9041201E7</v>
      </c>
    </row>
    <row r="23902">
      <c r="A23902" s="7" t="s">
        <v>45281</v>
      </c>
      <c r="B23902" s="17" t="s">
        <v>45282</v>
      </c>
      <c r="C23902" s="17">
        <v>3.0</v>
      </c>
      <c r="D23902" s="17">
        <v>2.7695617E7</v>
      </c>
      <c r="E23902" s="17">
        <v>2041000.0</v>
      </c>
      <c r="F23902" s="17">
        <v>3.200465E7</v>
      </c>
      <c r="G23902" s="17">
        <v>4.9041201E7</v>
      </c>
      <c r="H23902" s="17">
        <v>4.9041201E7</v>
      </c>
    </row>
    <row r="23903">
      <c r="A23903" s="7" t="s">
        <v>45283</v>
      </c>
      <c r="B23903" s="17" t="s">
        <v>45284</v>
      </c>
      <c r="C23903" s="17">
        <v>39.0</v>
      </c>
      <c r="D23903" s="17">
        <v>3.203649169E7</v>
      </c>
      <c r="E23903" s="17">
        <v>5391062.0</v>
      </c>
      <c r="F23903" s="17">
        <v>9700734.0</v>
      </c>
      <c r="G23903" s="17">
        <v>4.2293184E7</v>
      </c>
      <c r="H23903" s="17">
        <v>6.9932015E7</v>
      </c>
    </row>
    <row r="23904">
      <c r="A23904" s="7" t="s">
        <v>45283</v>
      </c>
      <c r="B23904" s="17" t="s">
        <v>45284</v>
      </c>
      <c r="C23904" s="17">
        <v>39.0</v>
      </c>
      <c r="D23904" s="17">
        <v>3.203649169E7</v>
      </c>
      <c r="E23904" s="17">
        <v>5391062.0</v>
      </c>
      <c r="F23904" s="17">
        <v>9700734.0</v>
      </c>
      <c r="G23904" s="17">
        <v>4.2293184E7</v>
      </c>
      <c r="H23904" s="17">
        <v>6.9932015E7</v>
      </c>
    </row>
    <row r="23905">
      <c r="A23905" s="7" t="s">
        <v>45285</v>
      </c>
      <c r="B23905" s="17" t="s">
        <v>45286</v>
      </c>
      <c r="C23905" s="17">
        <v>8.0</v>
      </c>
      <c r="D23905" s="17">
        <v>1.900038888E7</v>
      </c>
      <c r="E23905" s="17">
        <v>3902500.0</v>
      </c>
      <c r="F23905" s="17">
        <v>1.8497931E7</v>
      </c>
      <c r="G23905" s="17">
        <v>2.3410166E7</v>
      </c>
      <c r="H23905" s="17">
        <v>4.807811E7</v>
      </c>
    </row>
    <row r="23906">
      <c r="A23906" s="7" t="s">
        <v>45285</v>
      </c>
      <c r="B23906" s="17" t="s">
        <v>45286</v>
      </c>
      <c r="C23906" s="17">
        <v>8.0</v>
      </c>
      <c r="D23906" s="17">
        <v>1.900038888E7</v>
      </c>
      <c r="E23906" s="17">
        <v>3902500.0</v>
      </c>
      <c r="F23906" s="17">
        <v>1.8497931E7</v>
      </c>
      <c r="G23906" s="17">
        <v>2.3410166E7</v>
      </c>
      <c r="H23906" s="17">
        <v>4.807811E7</v>
      </c>
    </row>
    <row r="23907">
      <c r="A23907" s="7" t="s">
        <v>45287</v>
      </c>
      <c r="B23907" s="17" t="s">
        <v>45288</v>
      </c>
      <c r="C23907" s="17">
        <v>3.0</v>
      </c>
      <c r="D23907" s="17">
        <v>8712556.667</v>
      </c>
      <c r="E23907" s="17">
        <v>2215990.0</v>
      </c>
      <c r="F23907" s="17">
        <v>5350231.0</v>
      </c>
      <c r="G23907" s="17">
        <v>1.8571449E7</v>
      </c>
      <c r="H23907" s="17">
        <v>1.8571449E7</v>
      </c>
    </row>
    <row r="23908">
      <c r="A23908" s="7" t="s">
        <v>45287</v>
      </c>
      <c r="B23908" s="17" t="s">
        <v>45288</v>
      </c>
      <c r="C23908" s="17">
        <v>3.0</v>
      </c>
      <c r="D23908" s="17">
        <v>8712556.667</v>
      </c>
      <c r="E23908" s="17">
        <v>2215990.0</v>
      </c>
      <c r="F23908" s="17">
        <v>5350231.0</v>
      </c>
      <c r="G23908" s="17">
        <v>1.8571449E7</v>
      </c>
      <c r="H23908" s="17">
        <v>1.8571449E7</v>
      </c>
    </row>
    <row r="23909">
      <c r="A23909" s="7" t="s">
        <v>45289</v>
      </c>
      <c r="B23909" s="17" t="s">
        <v>45290</v>
      </c>
      <c r="C23909" s="17">
        <v>7.0</v>
      </c>
      <c r="D23909" s="17">
        <v>2.141612214E7</v>
      </c>
      <c r="E23909" s="17">
        <v>4685455.0</v>
      </c>
      <c r="F23909" s="17">
        <v>1.0088708E7</v>
      </c>
      <c r="G23909" s="17">
        <v>5.356822E7</v>
      </c>
      <c r="H23909" s="17">
        <v>5.6548223E7</v>
      </c>
    </row>
    <row r="23910">
      <c r="A23910" s="7" t="s">
        <v>45289</v>
      </c>
      <c r="B23910" s="17" t="s">
        <v>45290</v>
      </c>
      <c r="C23910" s="17">
        <v>7.0</v>
      </c>
      <c r="D23910" s="17">
        <v>2.141612214E7</v>
      </c>
      <c r="E23910" s="17">
        <v>4685455.0</v>
      </c>
      <c r="F23910" s="17">
        <v>1.0088708E7</v>
      </c>
      <c r="G23910" s="17">
        <v>5.356822E7</v>
      </c>
      <c r="H23910" s="17">
        <v>5.6548223E7</v>
      </c>
    </row>
    <row r="23911">
      <c r="A23911" s="7" t="s">
        <v>45291</v>
      </c>
      <c r="B23911" s="17" t="s">
        <v>45292</v>
      </c>
      <c r="C23911" s="17">
        <v>42.0</v>
      </c>
      <c r="D23911" s="17">
        <v>2.244869219E7</v>
      </c>
      <c r="E23911" s="17">
        <v>4704015.0</v>
      </c>
      <c r="F23911" s="17">
        <v>8918824.0</v>
      </c>
      <c r="G23911" s="17">
        <v>2.3449034E7</v>
      </c>
      <c r="H23911" s="17">
        <v>6.2947187E7</v>
      </c>
    </row>
    <row r="23912">
      <c r="A23912" s="7" t="s">
        <v>45291</v>
      </c>
      <c r="B23912" s="17" t="s">
        <v>45292</v>
      </c>
      <c r="C23912" s="17">
        <v>42.0</v>
      </c>
      <c r="D23912" s="17">
        <v>2.244869219E7</v>
      </c>
      <c r="E23912" s="17">
        <v>4704015.0</v>
      </c>
      <c r="F23912" s="17">
        <v>8918824.0</v>
      </c>
      <c r="G23912" s="17">
        <v>2.3449034E7</v>
      </c>
      <c r="H23912" s="17">
        <v>6.2947187E7</v>
      </c>
    </row>
    <row r="23913">
      <c r="A23913" s="7" t="s">
        <v>45293</v>
      </c>
      <c r="B23913" s="17" t="s">
        <v>45294</v>
      </c>
      <c r="C23913" s="17">
        <v>37.0</v>
      </c>
      <c r="D23913" s="17">
        <v>1.676958857E7</v>
      </c>
      <c r="E23913" s="17">
        <v>4017946.0</v>
      </c>
      <c r="F23913" s="17">
        <v>9094072.0</v>
      </c>
      <c r="G23913" s="17">
        <v>2.16822E7</v>
      </c>
      <c r="H23913" s="17">
        <v>4.2858732E7</v>
      </c>
    </row>
    <row r="23914">
      <c r="A23914" s="7" t="s">
        <v>45293</v>
      </c>
      <c r="B23914" s="17" t="s">
        <v>45294</v>
      </c>
      <c r="C23914" s="17">
        <v>37.0</v>
      </c>
      <c r="D23914" s="17">
        <v>1.676958857E7</v>
      </c>
      <c r="E23914" s="17">
        <v>4017946.0</v>
      </c>
      <c r="F23914" s="17">
        <v>9094072.0</v>
      </c>
      <c r="G23914" s="17">
        <v>2.16822E7</v>
      </c>
      <c r="H23914" s="17">
        <v>4.2858732E7</v>
      </c>
    </row>
    <row r="23915">
      <c r="A23915" s="7" t="s">
        <v>45295</v>
      </c>
      <c r="B23915" s="17" t="s">
        <v>45296</v>
      </c>
      <c r="C23915" s="17">
        <v>2.0</v>
      </c>
      <c r="D23915" s="17">
        <v>9564251.5</v>
      </c>
      <c r="E23915" s="17">
        <v>0.0</v>
      </c>
      <c r="F23915" s="17">
        <v>0.0</v>
      </c>
      <c r="G23915" s="17">
        <v>1.9128503E7</v>
      </c>
      <c r="H23915" s="17">
        <v>1.9128503E7</v>
      </c>
    </row>
    <row r="23916">
      <c r="A23916" s="7" t="s">
        <v>45295</v>
      </c>
      <c r="B23916" s="17" t="s">
        <v>45296</v>
      </c>
      <c r="C23916" s="17">
        <v>2.0</v>
      </c>
      <c r="D23916" s="17">
        <v>9564251.5</v>
      </c>
      <c r="E23916" s="17">
        <v>0.0</v>
      </c>
      <c r="F23916" s="17">
        <v>0.0</v>
      </c>
      <c r="G23916" s="17">
        <v>1.9128503E7</v>
      </c>
      <c r="H23916" s="17">
        <v>1.9128503E7</v>
      </c>
    </row>
    <row r="23917">
      <c r="A23917" s="7" t="s">
        <v>45297</v>
      </c>
      <c r="B23917" s="17" t="s">
        <v>45298</v>
      </c>
      <c r="C23917" s="17">
        <v>2.0</v>
      </c>
      <c r="D23917" s="17">
        <v>7.10711075E7</v>
      </c>
      <c r="E23917" s="17">
        <v>6.0119626E7</v>
      </c>
      <c r="F23917" s="17">
        <v>6.0119626E7</v>
      </c>
      <c r="G23917" s="17">
        <v>8.2022589E7</v>
      </c>
      <c r="H23917" s="17">
        <v>8.2022589E7</v>
      </c>
    </row>
    <row r="23918">
      <c r="A23918" s="7" t="s">
        <v>45297</v>
      </c>
      <c r="B23918" s="17" t="s">
        <v>45298</v>
      </c>
      <c r="C23918" s="17">
        <v>2.0</v>
      </c>
      <c r="D23918" s="17">
        <v>7.10711075E7</v>
      </c>
      <c r="E23918" s="17">
        <v>6.0119626E7</v>
      </c>
      <c r="F23918" s="17">
        <v>6.0119626E7</v>
      </c>
      <c r="G23918" s="17">
        <v>8.2022589E7</v>
      </c>
      <c r="H23918" s="17">
        <v>8.2022589E7</v>
      </c>
    </row>
    <row r="23919">
      <c r="A23919" s="7" t="s">
        <v>45299</v>
      </c>
      <c r="B23919" s="17" t="s">
        <v>45300</v>
      </c>
      <c r="C23919" s="17">
        <v>3.0</v>
      </c>
      <c r="D23919" s="17">
        <v>2.661691433E7</v>
      </c>
      <c r="E23919" s="17">
        <v>4006688.0</v>
      </c>
      <c r="F23919" s="17">
        <v>5545000.0</v>
      </c>
      <c r="G23919" s="17">
        <v>7.0299055E7</v>
      </c>
      <c r="H23919" s="17">
        <v>7.0299055E7</v>
      </c>
    </row>
    <row r="23920">
      <c r="A23920" s="7" t="s">
        <v>45299</v>
      </c>
      <c r="B23920" s="17" t="s">
        <v>45300</v>
      </c>
      <c r="C23920" s="17">
        <v>3.0</v>
      </c>
      <c r="D23920" s="17">
        <v>2.661691433E7</v>
      </c>
      <c r="E23920" s="17">
        <v>4006688.0</v>
      </c>
      <c r="F23920" s="17">
        <v>5545000.0</v>
      </c>
      <c r="G23920" s="17">
        <v>7.0299055E7</v>
      </c>
      <c r="H23920" s="17">
        <v>7.0299055E7</v>
      </c>
    </row>
    <row r="23921">
      <c r="A23921" s="7" t="s">
        <v>45301</v>
      </c>
      <c r="B23921" s="17" t="s">
        <v>45302</v>
      </c>
      <c r="C23921" s="17">
        <v>3.0</v>
      </c>
      <c r="D23921" s="17">
        <v>1.953445367E7</v>
      </c>
      <c r="E23921" s="17">
        <v>5778992.0</v>
      </c>
      <c r="F23921" s="17">
        <v>5843611.0</v>
      </c>
      <c r="G23921" s="17">
        <v>4.6980758E7</v>
      </c>
      <c r="H23921" s="17">
        <v>4.6980758E7</v>
      </c>
    </row>
    <row r="23922">
      <c r="A23922" s="7" t="s">
        <v>45301</v>
      </c>
      <c r="B23922" s="17" t="s">
        <v>45302</v>
      </c>
      <c r="C23922" s="17">
        <v>3.0</v>
      </c>
      <c r="D23922" s="17">
        <v>1.953445367E7</v>
      </c>
      <c r="E23922" s="17">
        <v>5778992.0</v>
      </c>
      <c r="F23922" s="17">
        <v>5843611.0</v>
      </c>
      <c r="G23922" s="17">
        <v>4.6980758E7</v>
      </c>
      <c r="H23922" s="17">
        <v>4.6980758E7</v>
      </c>
    </row>
    <row r="23923">
      <c r="A23923" s="7" t="s">
        <v>45303</v>
      </c>
      <c r="B23923" s="17" t="s">
        <v>45304</v>
      </c>
      <c r="C23923" s="17">
        <v>5.0</v>
      </c>
      <c r="D23923" s="17">
        <v>2.45356834E7</v>
      </c>
      <c r="E23923" s="17">
        <v>6231745.0</v>
      </c>
      <c r="F23923" s="17">
        <v>9025844.0</v>
      </c>
      <c r="G23923" s="17">
        <v>3.7393838E7</v>
      </c>
      <c r="H23923" s="17">
        <v>6.5553561E7</v>
      </c>
    </row>
    <row r="23924">
      <c r="A23924" s="7" t="s">
        <v>45303</v>
      </c>
      <c r="B23924" s="17" t="s">
        <v>45304</v>
      </c>
      <c r="C23924" s="17">
        <v>5.0</v>
      </c>
      <c r="D23924" s="17">
        <v>2.45356834E7</v>
      </c>
      <c r="E23924" s="17">
        <v>6231745.0</v>
      </c>
      <c r="F23924" s="17">
        <v>9025844.0</v>
      </c>
      <c r="G23924" s="17">
        <v>3.7393838E7</v>
      </c>
      <c r="H23924" s="17">
        <v>6.5553561E7</v>
      </c>
    </row>
    <row r="23925">
      <c r="A23925" s="7" t="s">
        <v>45305</v>
      </c>
      <c r="B23925" s="17" t="s">
        <v>45306</v>
      </c>
      <c r="C23925" s="17">
        <v>7.0</v>
      </c>
      <c r="D23925" s="17">
        <v>8.4823061E7</v>
      </c>
      <c r="E23925" s="17">
        <v>3.8929565E7</v>
      </c>
      <c r="F23925" s="17">
        <v>8.2237873E7</v>
      </c>
      <c r="G23925" s="17">
        <v>9.9630216E7</v>
      </c>
      <c r="H23925" s="17">
        <v>2.2474009E8</v>
      </c>
    </row>
    <row r="23926">
      <c r="A23926" s="7" t="s">
        <v>45305</v>
      </c>
      <c r="B23926" s="17" t="s">
        <v>45306</v>
      </c>
      <c r="C23926" s="17">
        <v>7.0</v>
      </c>
      <c r="D23926" s="17">
        <v>8.4823061E7</v>
      </c>
      <c r="E23926" s="17">
        <v>3.8929565E7</v>
      </c>
      <c r="F23926" s="17">
        <v>8.2237873E7</v>
      </c>
      <c r="G23926" s="17">
        <v>9.9630216E7</v>
      </c>
      <c r="H23926" s="17">
        <v>2.2474009E8</v>
      </c>
    </row>
    <row r="23927">
      <c r="A23927" s="7" t="s">
        <v>45307</v>
      </c>
      <c r="B23927" s="17" t="s">
        <v>45308</v>
      </c>
      <c r="C23927" s="17">
        <v>8.0</v>
      </c>
      <c r="D23927" s="17">
        <v>3.034812375E7</v>
      </c>
      <c r="E23927" s="17">
        <v>5337457.0</v>
      </c>
      <c r="F23927" s="17">
        <v>1.0691342E7</v>
      </c>
      <c r="G23927" s="17">
        <v>3.97919E7</v>
      </c>
      <c r="H23927" s="17">
        <v>8.2925128E7</v>
      </c>
    </row>
    <row r="23928">
      <c r="A23928" s="7" t="s">
        <v>45307</v>
      </c>
      <c r="B23928" s="17" t="s">
        <v>45308</v>
      </c>
      <c r="C23928" s="17">
        <v>8.0</v>
      </c>
      <c r="D23928" s="17">
        <v>3.034812375E7</v>
      </c>
      <c r="E23928" s="17">
        <v>5337457.0</v>
      </c>
      <c r="F23928" s="17">
        <v>1.0691342E7</v>
      </c>
      <c r="G23928" s="17">
        <v>3.97919E7</v>
      </c>
      <c r="H23928" s="17">
        <v>8.2925128E7</v>
      </c>
    </row>
    <row r="23929">
      <c r="A23929" s="7" t="s">
        <v>45309</v>
      </c>
      <c r="B23929" s="17" t="s">
        <v>45310</v>
      </c>
      <c r="C23929" s="17">
        <v>1.0</v>
      </c>
      <c r="D23929" s="17">
        <v>8.888141E7</v>
      </c>
      <c r="E23929" s="17">
        <v>8.888141E7</v>
      </c>
      <c r="F23929" s="17">
        <v>8.888141E7</v>
      </c>
      <c r="G23929" s="17">
        <v>8.888141E7</v>
      </c>
      <c r="H23929" s="17">
        <v>8.888141E7</v>
      </c>
    </row>
    <row r="23930">
      <c r="A23930" s="7" t="s">
        <v>45309</v>
      </c>
      <c r="B23930" s="17" t="s">
        <v>45310</v>
      </c>
      <c r="C23930" s="17">
        <v>1.0</v>
      </c>
      <c r="D23930" s="17">
        <v>8.888141E7</v>
      </c>
      <c r="E23930" s="17">
        <v>8.888141E7</v>
      </c>
      <c r="F23930" s="17">
        <v>8.888141E7</v>
      </c>
      <c r="G23930" s="17">
        <v>8.888141E7</v>
      </c>
      <c r="H23930" s="17">
        <v>8.888141E7</v>
      </c>
    </row>
    <row r="23931">
      <c r="A23931" s="7" t="s">
        <v>45311</v>
      </c>
      <c r="B23931" s="17" t="s">
        <v>45312</v>
      </c>
      <c r="C23931" s="17">
        <v>2.0</v>
      </c>
      <c r="D23931" s="17">
        <v>6.276327E7</v>
      </c>
      <c r="E23931" s="17">
        <v>3.4907102E7</v>
      </c>
      <c r="F23931" s="17">
        <v>3.4907102E7</v>
      </c>
      <c r="G23931" s="17">
        <v>9.0619438E7</v>
      </c>
      <c r="H23931" s="17">
        <v>9.0619438E7</v>
      </c>
    </row>
    <row r="23932">
      <c r="A23932" s="7" t="s">
        <v>45311</v>
      </c>
      <c r="B23932" s="17" t="s">
        <v>45312</v>
      </c>
      <c r="C23932" s="17">
        <v>2.0</v>
      </c>
      <c r="D23932" s="17">
        <v>6.276327E7</v>
      </c>
      <c r="E23932" s="17">
        <v>3.4907102E7</v>
      </c>
      <c r="F23932" s="17">
        <v>3.4907102E7</v>
      </c>
      <c r="G23932" s="17">
        <v>9.0619438E7</v>
      </c>
      <c r="H23932" s="17">
        <v>9.0619438E7</v>
      </c>
    </row>
    <row r="23933">
      <c r="A23933" s="7" t="s">
        <v>45313</v>
      </c>
      <c r="B23933" s="17" t="s">
        <v>45314</v>
      </c>
      <c r="C23933" s="17">
        <v>7.0</v>
      </c>
      <c r="D23933" s="17">
        <v>2.957926671E7</v>
      </c>
      <c r="E23933" s="17">
        <v>7063070.0</v>
      </c>
      <c r="F23933" s="17">
        <v>7613661.0</v>
      </c>
      <c r="G23933" s="17">
        <v>6.8657709E7</v>
      </c>
      <c r="H23933" s="17">
        <v>8.2650525E7</v>
      </c>
    </row>
    <row r="23934">
      <c r="A23934" s="7" t="s">
        <v>45313</v>
      </c>
      <c r="B23934" s="17" t="s">
        <v>45314</v>
      </c>
      <c r="C23934" s="17">
        <v>7.0</v>
      </c>
      <c r="D23934" s="17">
        <v>2.957926671E7</v>
      </c>
      <c r="E23934" s="17">
        <v>7063070.0</v>
      </c>
      <c r="F23934" s="17">
        <v>7613661.0</v>
      </c>
      <c r="G23934" s="17">
        <v>6.8657709E7</v>
      </c>
      <c r="H23934" s="17">
        <v>8.2650525E7</v>
      </c>
    </row>
    <row r="23935">
      <c r="A23935" s="7" t="s">
        <v>45315</v>
      </c>
      <c r="B23935" s="17" t="s">
        <v>45316</v>
      </c>
      <c r="C23935" s="17">
        <v>2.0</v>
      </c>
      <c r="D23935" s="17">
        <v>6741330.5</v>
      </c>
      <c r="E23935" s="17">
        <v>3645562.0</v>
      </c>
      <c r="F23935" s="17">
        <v>3645562.0</v>
      </c>
      <c r="G23935" s="17">
        <v>9837099.0</v>
      </c>
      <c r="H23935" s="17">
        <v>9837099.0</v>
      </c>
    </row>
    <row r="23936">
      <c r="A23936" s="7" t="s">
        <v>45315</v>
      </c>
      <c r="B23936" s="17" t="s">
        <v>45316</v>
      </c>
      <c r="C23936" s="17">
        <v>2.0</v>
      </c>
      <c r="D23936" s="17">
        <v>6741330.5</v>
      </c>
      <c r="E23936" s="17">
        <v>3645562.0</v>
      </c>
      <c r="F23936" s="17">
        <v>3645562.0</v>
      </c>
      <c r="G23936" s="17">
        <v>9837099.0</v>
      </c>
      <c r="H23936" s="17">
        <v>9837099.0</v>
      </c>
    </row>
    <row r="23937">
      <c r="A23937" s="7" t="s">
        <v>45317</v>
      </c>
      <c r="B23937" s="17" t="s">
        <v>45318</v>
      </c>
      <c r="C23937" s="17">
        <v>1.0</v>
      </c>
      <c r="D23937" s="17">
        <v>8898505.0</v>
      </c>
      <c r="E23937" s="17">
        <v>8898505.0</v>
      </c>
      <c r="F23937" s="17">
        <v>8898505.0</v>
      </c>
      <c r="G23937" s="17">
        <v>8898505.0</v>
      </c>
      <c r="H23937" s="17">
        <v>8898505.0</v>
      </c>
    </row>
    <row r="23938">
      <c r="A23938" s="7" t="s">
        <v>45317</v>
      </c>
      <c r="B23938" s="17" t="s">
        <v>45318</v>
      </c>
      <c r="C23938" s="17">
        <v>1.0</v>
      </c>
      <c r="D23938" s="17">
        <v>8898505.0</v>
      </c>
      <c r="E23938" s="17">
        <v>8898505.0</v>
      </c>
      <c r="F23938" s="17">
        <v>8898505.0</v>
      </c>
      <c r="G23938" s="17">
        <v>8898505.0</v>
      </c>
      <c r="H23938" s="17">
        <v>8898505.0</v>
      </c>
    </row>
    <row r="23939">
      <c r="A23939" s="7" t="s">
        <v>45319</v>
      </c>
      <c r="B23939" s="17" t="s">
        <v>45320</v>
      </c>
      <c r="C23939" s="17">
        <v>7.0</v>
      </c>
      <c r="D23939" s="17">
        <v>5.476208629E7</v>
      </c>
      <c r="E23939" s="17">
        <v>6563911.0</v>
      </c>
      <c r="F23939" s="17">
        <v>3.9015334E7</v>
      </c>
      <c r="G23939" s="17">
        <v>1.09921269E8</v>
      </c>
      <c r="H23939" s="17">
        <v>1.55091474E8</v>
      </c>
    </row>
    <row r="23940">
      <c r="A23940" s="7" t="s">
        <v>45319</v>
      </c>
      <c r="B23940" s="17" t="s">
        <v>45320</v>
      </c>
      <c r="C23940" s="17">
        <v>7.0</v>
      </c>
      <c r="D23940" s="17">
        <v>5.476208629E7</v>
      </c>
      <c r="E23940" s="17">
        <v>6563911.0</v>
      </c>
      <c r="F23940" s="17">
        <v>3.9015334E7</v>
      </c>
      <c r="G23940" s="17">
        <v>1.09921269E8</v>
      </c>
      <c r="H23940" s="17">
        <v>1.55091474E8</v>
      </c>
    </row>
    <row r="23941">
      <c r="A23941" s="7" t="s">
        <v>45321</v>
      </c>
      <c r="B23941" s="17" t="s">
        <v>45322</v>
      </c>
      <c r="C23941" s="17">
        <v>1.0</v>
      </c>
      <c r="D23941" s="17">
        <v>6.6665597E7</v>
      </c>
      <c r="E23941" s="17">
        <v>6.6665597E7</v>
      </c>
      <c r="F23941" s="17">
        <v>6.6665597E7</v>
      </c>
      <c r="G23941" s="17">
        <v>6.6665597E7</v>
      </c>
      <c r="H23941" s="17">
        <v>6.6665597E7</v>
      </c>
    </row>
    <row r="23942">
      <c r="A23942" s="7" t="s">
        <v>45321</v>
      </c>
      <c r="B23942" s="17" t="s">
        <v>45322</v>
      </c>
      <c r="C23942" s="17">
        <v>1.0</v>
      </c>
      <c r="D23942" s="17">
        <v>6.6665597E7</v>
      </c>
      <c r="E23942" s="17">
        <v>6.6665597E7</v>
      </c>
      <c r="F23942" s="17">
        <v>6.6665597E7</v>
      </c>
      <c r="G23942" s="17">
        <v>6.6665597E7</v>
      </c>
      <c r="H23942" s="17">
        <v>6.6665597E7</v>
      </c>
    </row>
    <row r="23943">
      <c r="A23943" s="7" t="s">
        <v>45323</v>
      </c>
      <c r="B23943" s="17" t="s">
        <v>45324</v>
      </c>
      <c r="C23943" s="17">
        <v>1.0</v>
      </c>
      <c r="D23943" s="17">
        <v>2886063.0</v>
      </c>
      <c r="E23943" s="17">
        <v>2886063.0</v>
      </c>
      <c r="F23943" s="17">
        <v>2886063.0</v>
      </c>
      <c r="G23943" s="17">
        <v>2886063.0</v>
      </c>
      <c r="H23943" s="17">
        <v>2886063.0</v>
      </c>
    </row>
    <row r="23944">
      <c r="A23944" s="7" t="s">
        <v>45323</v>
      </c>
      <c r="B23944" s="17" t="s">
        <v>45324</v>
      </c>
      <c r="C23944" s="17">
        <v>1.0</v>
      </c>
      <c r="D23944" s="17">
        <v>2886063.0</v>
      </c>
      <c r="E23944" s="17">
        <v>2886063.0</v>
      </c>
      <c r="F23944" s="17">
        <v>2886063.0</v>
      </c>
      <c r="G23944" s="17">
        <v>2886063.0</v>
      </c>
      <c r="H23944" s="17">
        <v>2886063.0</v>
      </c>
    </row>
    <row r="23945">
      <c r="A23945" s="7" t="s">
        <v>45325</v>
      </c>
      <c r="B23945" s="17" t="s">
        <v>45326</v>
      </c>
      <c r="C23945" s="17">
        <v>4.0</v>
      </c>
      <c r="D23945" s="17">
        <v>1.277147375E7</v>
      </c>
      <c r="E23945" s="17">
        <v>7782298.0</v>
      </c>
      <c r="F23945" s="17">
        <v>9699833.0</v>
      </c>
      <c r="G23945" s="17">
        <v>1.0830814E7</v>
      </c>
      <c r="H23945" s="17">
        <v>2.277295E7</v>
      </c>
    </row>
    <row r="23946">
      <c r="A23946" s="7" t="s">
        <v>45325</v>
      </c>
      <c r="B23946" s="17" t="s">
        <v>45326</v>
      </c>
      <c r="C23946" s="17">
        <v>4.0</v>
      </c>
      <c r="D23946" s="17">
        <v>1.277147375E7</v>
      </c>
      <c r="E23946" s="17">
        <v>7782298.0</v>
      </c>
      <c r="F23946" s="17">
        <v>9699833.0</v>
      </c>
      <c r="G23946" s="17">
        <v>1.0830814E7</v>
      </c>
      <c r="H23946" s="17">
        <v>2.277295E7</v>
      </c>
    </row>
    <row r="23947">
      <c r="A23947" s="7" t="s">
        <v>45327</v>
      </c>
      <c r="B23947" s="17" t="s">
        <v>45328</v>
      </c>
      <c r="C23947" s="17">
        <v>1.0</v>
      </c>
      <c r="D23947" s="17">
        <v>6215231.0</v>
      </c>
      <c r="E23947" s="17">
        <v>6215231.0</v>
      </c>
      <c r="F23947" s="17">
        <v>6215231.0</v>
      </c>
      <c r="G23947" s="17">
        <v>6215231.0</v>
      </c>
      <c r="H23947" s="17">
        <v>6215231.0</v>
      </c>
    </row>
    <row r="23948">
      <c r="A23948" s="7" t="s">
        <v>45327</v>
      </c>
      <c r="B23948" s="17" t="s">
        <v>45328</v>
      </c>
      <c r="C23948" s="17">
        <v>1.0</v>
      </c>
      <c r="D23948" s="17">
        <v>6215231.0</v>
      </c>
      <c r="E23948" s="17">
        <v>6215231.0</v>
      </c>
      <c r="F23948" s="17">
        <v>6215231.0</v>
      </c>
      <c r="G23948" s="17">
        <v>6215231.0</v>
      </c>
      <c r="H23948" s="17">
        <v>6215231.0</v>
      </c>
    </row>
    <row r="23949">
      <c r="A23949" s="7" t="s">
        <v>45329</v>
      </c>
      <c r="B23949" s="17" t="s">
        <v>45330</v>
      </c>
      <c r="C23949" s="17">
        <v>13.0</v>
      </c>
      <c r="D23949" s="17">
        <v>2.226349723E7</v>
      </c>
      <c r="E23949" s="17">
        <v>2550400.0</v>
      </c>
      <c r="F23949" s="17">
        <v>8578533.0</v>
      </c>
      <c r="G23949" s="17">
        <v>4.5077002E7</v>
      </c>
      <c r="H23949" s="17">
        <v>5.7025638E7</v>
      </c>
    </row>
    <row r="23950">
      <c r="A23950" s="7" t="s">
        <v>45329</v>
      </c>
      <c r="B23950" s="17" t="s">
        <v>45330</v>
      </c>
      <c r="C23950" s="17">
        <v>13.0</v>
      </c>
      <c r="D23950" s="17">
        <v>2.226349723E7</v>
      </c>
      <c r="E23950" s="17">
        <v>2550400.0</v>
      </c>
      <c r="F23950" s="17">
        <v>8578533.0</v>
      </c>
      <c r="G23950" s="17">
        <v>4.5077002E7</v>
      </c>
      <c r="H23950" s="17">
        <v>5.7025638E7</v>
      </c>
    </row>
    <row r="23951">
      <c r="A23951" s="7" t="s">
        <v>45331</v>
      </c>
      <c r="B23951" s="17" t="s">
        <v>45332</v>
      </c>
      <c r="C23951" s="17">
        <v>4.0</v>
      </c>
      <c r="D23951" s="17">
        <v>2.918914125E7</v>
      </c>
      <c r="E23951" s="17">
        <v>5238136.0</v>
      </c>
      <c r="F23951" s="17">
        <v>9813956.0</v>
      </c>
      <c r="G23951" s="17">
        <v>3.7107173E7</v>
      </c>
      <c r="H23951" s="17">
        <v>6.45973E7</v>
      </c>
    </row>
    <row r="23952">
      <c r="A23952" s="7" t="s">
        <v>45331</v>
      </c>
      <c r="B23952" s="17" t="s">
        <v>45332</v>
      </c>
      <c r="C23952" s="17">
        <v>4.0</v>
      </c>
      <c r="D23952" s="17">
        <v>2.918914125E7</v>
      </c>
      <c r="E23952" s="17">
        <v>5238136.0</v>
      </c>
      <c r="F23952" s="17">
        <v>9813956.0</v>
      </c>
      <c r="G23952" s="17">
        <v>3.7107173E7</v>
      </c>
      <c r="H23952" s="17">
        <v>6.45973E7</v>
      </c>
    </row>
    <row r="23953">
      <c r="A23953" s="7" t="s">
        <v>45333</v>
      </c>
      <c r="B23953" s="17" t="s">
        <v>45334</v>
      </c>
      <c r="C23953" s="17">
        <v>1.0</v>
      </c>
      <c r="D23953" s="17">
        <v>2443525.0</v>
      </c>
      <c r="E23953" s="17">
        <v>2443525.0</v>
      </c>
      <c r="F23953" s="17">
        <v>2443525.0</v>
      </c>
      <c r="G23953" s="17">
        <v>2443525.0</v>
      </c>
      <c r="H23953" s="17">
        <v>2443525.0</v>
      </c>
    </row>
    <row r="23954">
      <c r="A23954" s="7" t="s">
        <v>45333</v>
      </c>
      <c r="B23954" s="17" t="s">
        <v>45334</v>
      </c>
      <c r="C23954" s="17">
        <v>1.0</v>
      </c>
      <c r="D23954" s="17">
        <v>2443525.0</v>
      </c>
      <c r="E23954" s="17">
        <v>2443525.0</v>
      </c>
      <c r="F23954" s="17">
        <v>2443525.0</v>
      </c>
      <c r="G23954" s="17">
        <v>2443525.0</v>
      </c>
      <c r="H23954" s="17">
        <v>2443525.0</v>
      </c>
    </row>
    <row r="23955">
      <c r="A23955" s="7" t="s">
        <v>45335</v>
      </c>
      <c r="B23955" s="17" t="s">
        <v>45336</v>
      </c>
      <c r="C23955" s="17">
        <v>2.0</v>
      </c>
      <c r="D23955" s="17">
        <v>1.4495166E7</v>
      </c>
      <c r="E23955" s="17">
        <v>1277783.0</v>
      </c>
      <c r="F23955" s="17">
        <v>1277783.0</v>
      </c>
      <c r="G23955" s="17">
        <v>2.7712549E7</v>
      </c>
      <c r="H23955" s="17">
        <v>2.7712549E7</v>
      </c>
    </row>
    <row r="23956">
      <c r="A23956" s="7" t="s">
        <v>45335</v>
      </c>
      <c r="B23956" s="17" t="s">
        <v>45336</v>
      </c>
      <c r="C23956" s="17">
        <v>2.0</v>
      </c>
      <c r="D23956" s="17">
        <v>1.4495166E7</v>
      </c>
      <c r="E23956" s="17">
        <v>1277783.0</v>
      </c>
      <c r="F23956" s="17">
        <v>1277783.0</v>
      </c>
      <c r="G23956" s="17">
        <v>2.7712549E7</v>
      </c>
      <c r="H23956" s="17">
        <v>2.7712549E7</v>
      </c>
    </row>
    <row r="23957">
      <c r="A23957" s="7" t="s">
        <v>45337</v>
      </c>
      <c r="B23957" s="17" t="s">
        <v>45338</v>
      </c>
      <c r="C23957" s="17">
        <v>5.0</v>
      </c>
      <c r="D23957" s="17">
        <v>6235655.2</v>
      </c>
      <c r="E23957" s="17">
        <v>3274500.0</v>
      </c>
      <c r="F23957" s="17">
        <v>4208900.0</v>
      </c>
      <c r="G23957" s="17">
        <v>6178500.0</v>
      </c>
      <c r="H23957" s="17">
        <v>1.4632876E7</v>
      </c>
    </row>
    <row r="23958">
      <c r="A23958" s="7" t="s">
        <v>45337</v>
      </c>
      <c r="B23958" s="17" t="s">
        <v>45338</v>
      </c>
      <c r="C23958" s="17">
        <v>5.0</v>
      </c>
      <c r="D23958" s="17">
        <v>6235655.2</v>
      </c>
      <c r="E23958" s="17">
        <v>3274500.0</v>
      </c>
      <c r="F23958" s="17">
        <v>4208900.0</v>
      </c>
      <c r="G23958" s="17">
        <v>6178500.0</v>
      </c>
      <c r="H23958" s="17">
        <v>1.4632876E7</v>
      </c>
    </row>
    <row r="23959">
      <c r="A23959" s="7" t="s">
        <v>45339</v>
      </c>
      <c r="B23959" s="17" t="s">
        <v>45340</v>
      </c>
      <c r="C23959" s="17">
        <v>1.0</v>
      </c>
      <c r="D23959" s="17">
        <v>8397536.0</v>
      </c>
      <c r="E23959" s="17">
        <v>8397536.0</v>
      </c>
      <c r="F23959" s="17">
        <v>8397536.0</v>
      </c>
      <c r="G23959" s="17">
        <v>8397536.0</v>
      </c>
      <c r="H23959" s="17">
        <v>8397536.0</v>
      </c>
    </row>
    <row r="23960">
      <c r="A23960" s="7" t="s">
        <v>45339</v>
      </c>
      <c r="B23960" s="17" t="s">
        <v>45340</v>
      </c>
      <c r="C23960" s="17">
        <v>1.0</v>
      </c>
      <c r="D23960" s="17">
        <v>8397536.0</v>
      </c>
      <c r="E23960" s="17">
        <v>8397536.0</v>
      </c>
      <c r="F23960" s="17">
        <v>8397536.0</v>
      </c>
      <c r="G23960" s="17">
        <v>8397536.0</v>
      </c>
      <c r="H23960" s="17">
        <v>8397536.0</v>
      </c>
    </row>
    <row r="23961">
      <c r="A23961" s="7" t="s">
        <v>45341</v>
      </c>
      <c r="B23961" s="17" t="s">
        <v>45342</v>
      </c>
      <c r="C23961" s="17">
        <v>1.0</v>
      </c>
      <c r="D23961" s="17">
        <v>3.081404E7</v>
      </c>
      <c r="E23961" s="17">
        <v>3.081404E7</v>
      </c>
      <c r="F23961" s="17">
        <v>3.081404E7</v>
      </c>
      <c r="G23961" s="17">
        <v>3.081404E7</v>
      </c>
      <c r="H23961" s="17">
        <v>3.081404E7</v>
      </c>
    </row>
    <row r="23962">
      <c r="A23962" s="7" t="s">
        <v>45341</v>
      </c>
      <c r="B23962" s="17" t="s">
        <v>45342</v>
      </c>
      <c r="C23962" s="17">
        <v>1.0</v>
      </c>
      <c r="D23962" s="17">
        <v>3.081404E7</v>
      </c>
      <c r="E23962" s="17">
        <v>3.081404E7</v>
      </c>
      <c r="F23962" s="17">
        <v>3.081404E7</v>
      </c>
      <c r="G23962" s="17">
        <v>3.081404E7</v>
      </c>
      <c r="H23962" s="17">
        <v>3.081404E7</v>
      </c>
    </row>
    <row r="23963">
      <c r="A23963" s="7" t="s">
        <v>45343</v>
      </c>
      <c r="B23963" s="17" t="s">
        <v>45344</v>
      </c>
      <c r="C23963" s="17">
        <v>1.0</v>
      </c>
      <c r="D23963" s="17">
        <v>3.157465E7</v>
      </c>
      <c r="E23963" s="17">
        <v>3.157465E7</v>
      </c>
      <c r="F23963" s="17">
        <v>3.157465E7</v>
      </c>
      <c r="G23963" s="17">
        <v>3.157465E7</v>
      </c>
      <c r="H23963" s="17">
        <v>3.157465E7</v>
      </c>
    </row>
    <row r="23964">
      <c r="A23964" s="7" t="s">
        <v>45343</v>
      </c>
      <c r="B23964" s="17" t="s">
        <v>45344</v>
      </c>
      <c r="C23964" s="17">
        <v>1.0</v>
      </c>
      <c r="D23964" s="17">
        <v>3.157465E7</v>
      </c>
      <c r="E23964" s="17">
        <v>3.157465E7</v>
      </c>
      <c r="F23964" s="17">
        <v>3.157465E7</v>
      </c>
      <c r="G23964" s="17">
        <v>3.157465E7</v>
      </c>
      <c r="H23964" s="17">
        <v>3.157465E7</v>
      </c>
    </row>
    <row r="23965">
      <c r="A23965" s="7" t="s">
        <v>45345</v>
      </c>
      <c r="B23965" s="17" t="s">
        <v>45346</v>
      </c>
      <c r="C23965" s="17">
        <v>1.0</v>
      </c>
      <c r="D23965" s="17">
        <v>5226099.0</v>
      </c>
      <c r="E23965" s="17">
        <v>5226099.0</v>
      </c>
      <c r="F23965" s="17">
        <v>5226099.0</v>
      </c>
      <c r="G23965" s="17">
        <v>5226099.0</v>
      </c>
      <c r="H23965" s="17">
        <v>5226099.0</v>
      </c>
    </row>
    <row r="23966">
      <c r="A23966" s="7" t="s">
        <v>45345</v>
      </c>
      <c r="B23966" s="17" t="s">
        <v>45346</v>
      </c>
      <c r="C23966" s="17">
        <v>1.0</v>
      </c>
      <c r="D23966" s="17">
        <v>5226099.0</v>
      </c>
      <c r="E23966" s="17">
        <v>5226099.0</v>
      </c>
      <c r="F23966" s="17">
        <v>5226099.0</v>
      </c>
      <c r="G23966" s="17">
        <v>5226099.0</v>
      </c>
      <c r="H23966" s="17">
        <v>5226099.0</v>
      </c>
    </row>
    <row r="23967">
      <c r="A23967" s="7" t="s">
        <v>45347</v>
      </c>
      <c r="B23967" s="17" t="s">
        <v>45348</v>
      </c>
      <c r="C23967" s="17">
        <v>3.0</v>
      </c>
      <c r="D23967" s="17">
        <v>2.1360517E7</v>
      </c>
      <c r="E23967" s="17">
        <v>2413566.0</v>
      </c>
      <c r="F23967" s="17">
        <v>4385352.0</v>
      </c>
      <c r="G23967" s="17">
        <v>5.7282633E7</v>
      </c>
      <c r="H23967" s="17">
        <v>5.7282633E7</v>
      </c>
    </row>
    <row r="23968">
      <c r="A23968" s="7" t="s">
        <v>45347</v>
      </c>
      <c r="B23968" s="17" t="s">
        <v>45348</v>
      </c>
      <c r="C23968" s="17">
        <v>3.0</v>
      </c>
      <c r="D23968" s="17">
        <v>2.1360517E7</v>
      </c>
      <c r="E23968" s="17">
        <v>2413566.0</v>
      </c>
      <c r="F23968" s="17">
        <v>4385352.0</v>
      </c>
      <c r="G23968" s="17">
        <v>5.7282633E7</v>
      </c>
      <c r="H23968" s="17">
        <v>5.7282633E7</v>
      </c>
    </row>
    <row r="23969">
      <c r="A23969" s="7" t="s">
        <v>45349</v>
      </c>
      <c r="B23969" s="17" t="s">
        <v>45350</v>
      </c>
      <c r="C23969" s="17">
        <v>7.0</v>
      </c>
      <c r="D23969" s="17">
        <v>5105873.286</v>
      </c>
      <c r="E23969" s="17">
        <v>4152750.0</v>
      </c>
      <c r="F23969" s="17">
        <v>4788906.0</v>
      </c>
      <c r="G23969" s="17">
        <v>6046417.0</v>
      </c>
      <c r="H23969" s="17">
        <v>9283999.0</v>
      </c>
    </row>
    <row r="23970">
      <c r="A23970" s="7" t="s">
        <v>45349</v>
      </c>
      <c r="B23970" s="17" t="s">
        <v>45350</v>
      </c>
      <c r="C23970" s="17">
        <v>7.0</v>
      </c>
      <c r="D23970" s="17">
        <v>5105873.286</v>
      </c>
      <c r="E23970" s="17">
        <v>4152750.0</v>
      </c>
      <c r="F23970" s="17">
        <v>4788906.0</v>
      </c>
      <c r="G23970" s="17">
        <v>6046417.0</v>
      </c>
      <c r="H23970" s="17">
        <v>9283999.0</v>
      </c>
    </row>
    <row r="23971">
      <c r="A23971" s="7" t="s">
        <v>45351</v>
      </c>
      <c r="B23971" s="17" t="s">
        <v>45352</v>
      </c>
      <c r="C23971" s="17">
        <v>3.0</v>
      </c>
      <c r="D23971" s="17">
        <v>3145770.333</v>
      </c>
      <c r="E23971" s="17">
        <v>1695314.0</v>
      </c>
      <c r="F23971" s="17">
        <v>2922308.0</v>
      </c>
      <c r="G23971" s="17">
        <v>4819689.0</v>
      </c>
      <c r="H23971" s="17">
        <v>4819689.0</v>
      </c>
    </row>
    <row r="23972">
      <c r="A23972" s="7" t="s">
        <v>45351</v>
      </c>
      <c r="B23972" s="17" t="s">
        <v>45352</v>
      </c>
      <c r="C23972" s="17">
        <v>3.0</v>
      </c>
      <c r="D23972" s="17">
        <v>3145770.333</v>
      </c>
      <c r="E23972" s="17">
        <v>1695314.0</v>
      </c>
      <c r="F23972" s="17">
        <v>2922308.0</v>
      </c>
      <c r="G23972" s="17">
        <v>4819689.0</v>
      </c>
      <c r="H23972" s="17">
        <v>4819689.0</v>
      </c>
    </row>
    <row r="23973">
      <c r="A23973" s="7" t="s">
        <v>45354</v>
      </c>
      <c r="B23973" s="17" t="s">
        <v>45355</v>
      </c>
      <c r="C23973" s="17">
        <v>1.0</v>
      </c>
      <c r="D23973" s="17">
        <v>2.0666832E7</v>
      </c>
      <c r="E23973" s="17">
        <v>2.0666832E7</v>
      </c>
      <c r="F23973" s="17">
        <v>2.0666832E7</v>
      </c>
      <c r="G23973" s="17">
        <v>2.0666832E7</v>
      </c>
      <c r="H23973" s="17">
        <v>2.0666832E7</v>
      </c>
    </row>
    <row r="23974">
      <c r="A23974" s="7" t="s">
        <v>45354</v>
      </c>
      <c r="B23974" s="17" t="s">
        <v>45355</v>
      </c>
      <c r="C23974" s="17">
        <v>1.0</v>
      </c>
      <c r="D23974" s="17">
        <v>2.0666832E7</v>
      </c>
      <c r="E23974" s="17">
        <v>2.0666832E7</v>
      </c>
      <c r="F23974" s="17">
        <v>2.0666832E7</v>
      </c>
      <c r="G23974" s="17">
        <v>2.0666832E7</v>
      </c>
      <c r="H23974" s="17">
        <v>2.0666832E7</v>
      </c>
    </row>
    <row r="23975">
      <c r="A23975" s="7" t="s">
        <v>45356</v>
      </c>
      <c r="B23975" s="17" t="s">
        <v>45357</v>
      </c>
      <c r="C23975" s="17">
        <v>2.0</v>
      </c>
      <c r="D23975" s="17">
        <v>1.34794545E7</v>
      </c>
      <c r="E23975" s="17">
        <v>3168293.0</v>
      </c>
      <c r="F23975" s="17">
        <v>3168293.0</v>
      </c>
      <c r="G23975" s="17">
        <v>2.3790616E7</v>
      </c>
      <c r="H23975" s="17">
        <v>2.3790616E7</v>
      </c>
    </row>
    <row r="23976">
      <c r="A23976" s="7" t="s">
        <v>45356</v>
      </c>
      <c r="B23976" s="17" t="s">
        <v>45357</v>
      </c>
      <c r="C23976" s="17">
        <v>2.0</v>
      </c>
      <c r="D23976" s="17">
        <v>1.34794545E7</v>
      </c>
      <c r="E23976" s="17">
        <v>3168293.0</v>
      </c>
      <c r="F23976" s="17">
        <v>3168293.0</v>
      </c>
      <c r="G23976" s="17">
        <v>2.3790616E7</v>
      </c>
      <c r="H23976" s="17">
        <v>2.3790616E7</v>
      </c>
    </row>
    <row r="23977">
      <c r="A23977" s="7" t="s">
        <v>45358</v>
      </c>
      <c r="B23977" s="17" t="s">
        <v>45359</v>
      </c>
      <c r="C23977" s="17">
        <v>2.0</v>
      </c>
      <c r="D23977" s="17">
        <v>5839858.5</v>
      </c>
      <c r="E23977" s="17">
        <v>5702243.0</v>
      </c>
      <c r="F23977" s="17">
        <v>5702243.0</v>
      </c>
      <c r="G23977" s="17">
        <v>5977474.0</v>
      </c>
      <c r="H23977" s="17">
        <v>5977474.0</v>
      </c>
    </row>
    <row r="23978">
      <c r="A23978" s="7" t="s">
        <v>45358</v>
      </c>
      <c r="B23978" s="17" t="s">
        <v>45359</v>
      </c>
      <c r="C23978" s="17">
        <v>2.0</v>
      </c>
      <c r="D23978" s="17">
        <v>5839858.5</v>
      </c>
      <c r="E23978" s="17">
        <v>5702243.0</v>
      </c>
      <c r="F23978" s="17">
        <v>5702243.0</v>
      </c>
      <c r="G23978" s="17">
        <v>5977474.0</v>
      </c>
      <c r="H23978" s="17">
        <v>5977474.0</v>
      </c>
    </row>
    <row r="23979">
      <c r="A23979" s="7" t="s">
        <v>45360</v>
      </c>
      <c r="B23979" s="17" t="s">
        <v>45361</v>
      </c>
      <c r="C23979" s="17">
        <v>1.0</v>
      </c>
      <c r="D23979" s="17">
        <v>3.9146975E7</v>
      </c>
      <c r="E23979" s="17">
        <v>3.9146975E7</v>
      </c>
      <c r="F23979" s="17">
        <v>3.9146975E7</v>
      </c>
      <c r="G23979" s="17">
        <v>3.9146975E7</v>
      </c>
      <c r="H23979" s="17">
        <v>3.9146975E7</v>
      </c>
    </row>
    <row r="23980">
      <c r="A23980" s="7" t="s">
        <v>45360</v>
      </c>
      <c r="B23980" s="17" t="s">
        <v>45361</v>
      </c>
      <c r="C23980" s="17">
        <v>1.0</v>
      </c>
      <c r="D23980" s="17">
        <v>3.9146975E7</v>
      </c>
      <c r="E23980" s="17">
        <v>3.9146975E7</v>
      </c>
      <c r="F23980" s="17">
        <v>3.9146975E7</v>
      </c>
      <c r="G23980" s="17">
        <v>3.9146975E7</v>
      </c>
      <c r="H23980" s="17">
        <v>3.9146975E7</v>
      </c>
    </row>
    <row r="23981">
      <c r="A23981" s="7" t="s">
        <v>45362</v>
      </c>
      <c r="B23981" s="17" t="s">
        <v>45363</v>
      </c>
      <c r="C23981" s="17">
        <v>1.0</v>
      </c>
      <c r="D23981" s="17">
        <v>5632112.0</v>
      </c>
      <c r="E23981" s="17">
        <v>5632112.0</v>
      </c>
      <c r="F23981" s="17">
        <v>5632112.0</v>
      </c>
      <c r="G23981" s="17">
        <v>5632112.0</v>
      </c>
      <c r="H23981" s="17">
        <v>5632112.0</v>
      </c>
    </row>
    <row r="23982">
      <c r="A23982" s="7" t="s">
        <v>45362</v>
      </c>
      <c r="B23982" s="17" t="s">
        <v>45363</v>
      </c>
      <c r="C23982" s="17">
        <v>1.0</v>
      </c>
      <c r="D23982" s="17">
        <v>5632112.0</v>
      </c>
      <c r="E23982" s="17">
        <v>5632112.0</v>
      </c>
      <c r="F23982" s="17">
        <v>5632112.0</v>
      </c>
      <c r="G23982" s="17">
        <v>5632112.0</v>
      </c>
      <c r="H23982" s="17">
        <v>5632112.0</v>
      </c>
    </row>
    <row r="23983">
      <c r="A23983" s="7" t="s">
        <v>45364</v>
      </c>
      <c r="B23983" s="17" t="s">
        <v>45365</v>
      </c>
      <c r="C23983" s="17">
        <v>1.0</v>
      </c>
      <c r="D23983" s="17">
        <v>5004790.0</v>
      </c>
      <c r="E23983" s="17">
        <v>5004790.0</v>
      </c>
      <c r="F23983" s="17">
        <v>5004790.0</v>
      </c>
      <c r="G23983" s="17">
        <v>5004790.0</v>
      </c>
      <c r="H23983" s="17">
        <v>5004790.0</v>
      </c>
    </row>
    <row r="23984">
      <c r="A23984" s="7" t="s">
        <v>45364</v>
      </c>
      <c r="B23984" s="17" t="s">
        <v>45365</v>
      </c>
      <c r="C23984" s="17">
        <v>1.0</v>
      </c>
      <c r="D23984" s="17">
        <v>5004790.0</v>
      </c>
      <c r="E23984" s="17">
        <v>5004790.0</v>
      </c>
      <c r="F23984" s="17">
        <v>5004790.0</v>
      </c>
      <c r="G23984" s="17">
        <v>5004790.0</v>
      </c>
      <c r="H23984" s="17">
        <v>5004790.0</v>
      </c>
    </row>
    <row r="23985">
      <c r="A23985" s="7" t="s">
        <v>45366</v>
      </c>
      <c r="B23985" s="17" t="s">
        <v>45367</v>
      </c>
      <c r="C23985" s="17">
        <v>1.0</v>
      </c>
      <c r="D23985" s="17">
        <v>1777390.0</v>
      </c>
      <c r="E23985" s="17">
        <v>1777390.0</v>
      </c>
      <c r="F23985" s="17">
        <v>1777390.0</v>
      </c>
      <c r="G23985" s="17">
        <v>1777390.0</v>
      </c>
      <c r="H23985" s="17">
        <v>1777390.0</v>
      </c>
    </row>
    <row r="23986">
      <c r="A23986" s="7" t="s">
        <v>45366</v>
      </c>
      <c r="B23986" s="17" t="s">
        <v>45367</v>
      </c>
      <c r="C23986" s="17">
        <v>1.0</v>
      </c>
      <c r="D23986" s="17">
        <v>1777390.0</v>
      </c>
      <c r="E23986" s="17">
        <v>1777390.0</v>
      </c>
      <c r="F23986" s="17">
        <v>1777390.0</v>
      </c>
      <c r="G23986" s="17">
        <v>1777390.0</v>
      </c>
      <c r="H23986" s="17">
        <v>1777390.0</v>
      </c>
    </row>
    <row r="23987">
      <c r="A23987" s="7" t="s">
        <v>45368</v>
      </c>
      <c r="B23987" s="17" t="s">
        <v>45369</v>
      </c>
      <c r="C23987" s="17">
        <v>1.0</v>
      </c>
      <c r="D23987" s="17">
        <v>6353092.0</v>
      </c>
      <c r="E23987" s="17">
        <v>6353092.0</v>
      </c>
      <c r="F23987" s="17">
        <v>6353092.0</v>
      </c>
      <c r="G23987" s="17">
        <v>6353092.0</v>
      </c>
      <c r="H23987" s="17">
        <v>6353092.0</v>
      </c>
    </row>
    <row r="23988">
      <c r="A23988" s="7" t="s">
        <v>45368</v>
      </c>
      <c r="B23988" s="17" t="s">
        <v>45369</v>
      </c>
      <c r="C23988" s="17">
        <v>1.0</v>
      </c>
      <c r="D23988" s="17">
        <v>6353092.0</v>
      </c>
      <c r="E23988" s="17">
        <v>6353092.0</v>
      </c>
      <c r="F23988" s="17">
        <v>6353092.0</v>
      </c>
      <c r="G23988" s="17">
        <v>6353092.0</v>
      </c>
      <c r="H23988" s="17">
        <v>6353092.0</v>
      </c>
    </row>
    <row r="23989">
      <c r="A23989" s="7" t="s">
        <v>45370</v>
      </c>
      <c r="B23989" s="17" t="s">
        <v>45371</v>
      </c>
      <c r="C23989" s="17">
        <v>2.0</v>
      </c>
      <c r="D23989" s="17">
        <v>2.33481E7</v>
      </c>
      <c r="E23989" s="17">
        <v>2.227945E7</v>
      </c>
      <c r="F23989" s="17">
        <v>2.227945E7</v>
      </c>
      <c r="G23989" s="17">
        <v>2.441675E7</v>
      </c>
      <c r="H23989" s="17">
        <v>2.441675E7</v>
      </c>
    </row>
    <row r="23990">
      <c r="A23990" s="7" t="s">
        <v>45370</v>
      </c>
      <c r="B23990" s="17" t="s">
        <v>45371</v>
      </c>
      <c r="C23990" s="17">
        <v>2.0</v>
      </c>
      <c r="D23990" s="17">
        <v>2.33481E7</v>
      </c>
      <c r="E23990" s="17">
        <v>2.227945E7</v>
      </c>
      <c r="F23990" s="17">
        <v>2.227945E7</v>
      </c>
      <c r="G23990" s="17">
        <v>2.441675E7</v>
      </c>
      <c r="H23990" s="17">
        <v>2.441675E7</v>
      </c>
    </row>
    <row r="23991">
      <c r="A23991" s="7" t="s">
        <v>45372</v>
      </c>
      <c r="B23991" s="17" t="s">
        <v>45373</v>
      </c>
      <c r="C23991" s="17">
        <v>36.0</v>
      </c>
      <c r="D23991" s="17">
        <v>1.420620481E7</v>
      </c>
      <c r="E23991" s="17">
        <v>7207104.0</v>
      </c>
      <c r="F23991" s="17">
        <v>1.1380204E7</v>
      </c>
      <c r="G23991" s="17">
        <v>1.5798401E7</v>
      </c>
      <c r="H23991" s="17">
        <v>3.1001283E7</v>
      </c>
    </row>
    <row r="23992">
      <c r="A23992" s="7" t="s">
        <v>45372</v>
      </c>
      <c r="B23992" s="17" t="s">
        <v>45373</v>
      </c>
      <c r="C23992" s="17">
        <v>36.0</v>
      </c>
      <c r="D23992" s="17">
        <v>1.420620481E7</v>
      </c>
      <c r="E23992" s="17">
        <v>7207104.0</v>
      </c>
      <c r="F23992" s="17">
        <v>1.1380204E7</v>
      </c>
      <c r="G23992" s="17">
        <v>1.5798401E7</v>
      </c>
      <c r="H23992" s="17">
        <v>3.1001283E7</v>
      </c>
    </row>
    <row r="23993">
      <c r="A23993" s="7" t="s">
        <v>45374</v>
      </c>
      <c r="B23993" s="17" t="s">
        <v>45375</v>
      </c>
      <c r="C23993" s="17">
        <v>1.0</v>
      </c>
      <c r="D23993" s="17">
        <v>2885471.0</v>
      </c>
      <c r="E23993" s="17">
        <v>2885471.0</v>
      </c>
      <c r="F23993" s="17">
        <v>2885471.0</v>
      </c>
      <c r="G23993" s="17">
        <v>2885471.0</v>
      </c>
      <c r="H23993" s="17">
        <v>2885471.0</v>
      </c>
    </row>
    <row r="23994">
      <c r="A23994" s="7" t="s">
        <v>45374</v>
      </c>
      <c r="B23994" s="17" t="s">
        <v>45375</v>
      </c>
      <c r="C23994" s="17">
        <v>1.0</v>
      </c>
      <c r="D23994" s="17">
        <v>2885471.0</v>
      </c>
      <c r="E23994" s="17">
        <v>2885471.0</v>
      </c>
      <c r="F23994" s="17">
        <v>2885471.0</v>
      </c>
      <c r="G23994" s="17">
        <v>2885471.0</v>
      </c>
      <c r="H23994" s="17">
        <v>2885471.0</v>
      </c>
    </row>
    <row r="23995">
      <c r="A23995" s="7" t="s">
        <v>45376</v>
      </c>
      <c r="B23995" s="17" t="s">
        <v>45377</v>
      </c>
      <c r="C23995" s="17">
        <v>2.0</v>
      </c>
      <c r="D23995" s="17">
        <v>7257010.0</v>
      </c>
      <c r="E23995" s="17">
        <v>4466050.0</v>
      </c>
      <c r="F23995" s="17">
        <v>4466050.0</v>
      </c>
      <c r="G23995" s="17">
        <v>1.004797E7</v>
      </c>
      <c r="H23995" s="17">
        <v>1.004797E7</v>
      </c>
    </row>
    <row r="23996">
      <c r="A23996" s="7" t="s">
        <v>45376</v>
      </c>
      <c r="B23996" s="17" t="s">
        <v>45377</v>
      </c>
      <c r="C23996" s="17">
        <v>2.0</v>
      </c>
      <c r="D23996" s="17">
        <v>7257010.0</v>
      </c>
      <c r="E23996" s="17">
        <v>4466050.0</v>
      </c>
      <c r="F23996" s="17">
        <v>4466050.0</v>
      </c>
      <c r="G23996" s="17">
        <v>1.004797E7</v>
      </c>
      <c r="H23996" s="17">
        <v>1.004797E7</v>
      </c>
    </row>
    <row r="23997">
      <c r="A23997" s="7" t="s">
        <v>45378</v>
      </c>
      <c r="B23997" s="17" t="s">
        <v>45379</v>
      </c>
      <c r="C23997" s="17">
        <v>2.0</v>
      </c>
      <c r="D23997" s="17">
        <v>4715200.5</v>
      </c>
      <c r="E23997" s="17">
        <v>4133100.0</v>
      </c>
      <c r="F23997" s="17">
        <v>4133100.0</v>
      </c>
      <c r="G23997" s="17">
        <v>5297301.0</v>
      </c>
      <c r="H23997" s="17">
        <v>5297301.0</v>
      </c>
    </row>
    <row r="23998">
      <c r="A23998" s="7" t="s">
        <v>45378</v>
      </c>
      <c r="B23998" s="17" t="s">
        <v>45379</v>
      </c>
      <c r="C23998" s="17">
        <v>2.0</v>
      </c>
      <c r="D23998" s="17">
        <v>4715200.5</v>
      </c>
      <c r="E23998" s="17">
        <v>4133100.0</v>
      </c>
      <c r="F23998" s="17">
        <v>4133100.0</v>
      </c>
      <c r="G23998" s="17">
        <v>5297301.0</v>
      </c>
      <c r="H23998" s="17">
        <v>5297301.0</v>
      </c>
    </row>
    <row r="23999">
      <c r="A23999" s="7" t="s">
        <v>45380</v>
      </c>
      <c r="B23999" s="17" t="s">
        <v>45381</v>
      </c>
      <c r="C23999" s="17">
        <v>16.0</v>
      </c>
      <c r="D23999" s="17">
        <v>1.536933431E7</v>
      </c>
      <c r="E23999" s="17">
        <v>3254828.0</v>
      </c>
      <c r="F23999" s="17">
        <v>7032528.0</v>
      </c>
      <c r="G23999" s="17">
        <v>1.326066E7</v>
      </c>
      <c r="H23999" s="17">
        <v>5.1718796E7</v>
      </c>
    </row>
    <row r="24000">
      <c r="A24000" s="7" t="s">
        <v>45380</v>
      </c>
      <c r="B24000" s="17" t="s">
        <v>45381</v>
      </c>
      <c r="C24000" s="17">
        <v>16.0</v>
      </c>
      <c r="D24000" s="17">
        <v>1.536933431E7</v>
      </c>
      <c r="E24000" s="17">
        <v>3254828.0</v>
      </c>
      <c r="F24000" s="17">
        <v>7032528.0</v>
      </c>
      <c r="G24000" s="17">
        <v>1.326066E7</v>
      </c>
      <c r="H24000" s="17">
        <v>5.1718796E7</v>
      </c>
    </row>
    <row r="24001">
      <c r="A24001" s="7" t="s">
        <v>45382</v>
      </c>
      <c r="B24001" s="17" t="s">
        <v>45383</v>
      </c>
      <c r="C24001" s="17">
        <v>13.0</v>
      </c>
      <c r="D24001" s="17">
        <v>8726610.692</v>
      </c>
      <c r="E24001" s="17">
        <v>6245800.0</v>
      </c>
      <c r="F24001" s="17">
        <v>7282000.0</v>
      </c>
      <c r="G24001" s="17">
        <v>9524085.0</v>
      </c>
      <c r="H24001" s="17">
        <v>1.463404E7</v>
      </c>
    </row>
    <row r="24002">
      <c r="A24002" s="7" t="s">
        <v>45382</v>
      </c>
      <c r="B24002" s="17" t="s">
        <v>45383</v>
      </c>
      <c r="C24002" s="17">
        <v>13.0</v>
      </c>
      <c r="D24002" s="17">
        <v>8726610.692</v>
      </c>
      <c r="E24002" s="17">
        <v>6245800.0</v>
      </c>
      <c r="F24002" s="17">
        <v>7282000.0</v>
      </c>
      <c r="G24002" s="17">
        <v>9524085.0</v>
      </c>
      <c r="H24002" s="17">
        <v>1.463404E7</v>
      </c>
    </row>
    <row r="24003">
      <c r="A24003" s="7" t="s">
        <v>45384</v>
      </c>
      <c r="B24003" s="17" t="s">
        <v>45385</v>
      </c>
      <c r="C24003" s="17">
        <v>1.0</v>
      </c>
      <c r="D24003" s="17">
        <v>4.9863189E7</v>
      </c>
      <c r="E24003" s="17">
        <v>4.9863189E7</v>
      </c>
      <c r="F24003" s="17">
        <v>4.9863189E7</v>
      </c>
      <c r="G24003" s="17">
        <v>4.9863189E7</v>
      </c>
      <c r="H24003" s="17">
        <v>4.9863189E7</v>
      </c>
    </row>
    <row r="24004">
      <c r="A24004" s="7" t="s">
        <v>45384</v>
      </c>
      <c r="B24004" s="17" t="s">
        <v>45385</v>
      </c>
      <c r="C24004" s="17">
        <v>1.0</v>
      </c>
      <c r="D24004" s="17">
        <v>4.9863189E7</v>
      </c>
      <c r="E24004" s="17">
        <v>4.9863189E7</v>
      </c>
      <c r="F24004" s="17">
        <v>4.9863189E7</v>
      </c>
      <c r="G24004" s="17">
        <v>4.9863189E7</v>
      </c>
      <c r="H24004" s="17">
        <v>4.9863189E7</v>
      </c>
    </row>
    <row r="24005">
      <c r="A24005" s="7" t="s">
        <v>45386</v>
      </c>
      <c r="B24005" s="17" t="s">
        <v>45387</v>
      </c>
      <c r="C24005" s="17">
        <v>1.0</v>
      </c>
      <c r="D24005" s="17">
        <v>2.3546842E7</v>
      </c>
      <c r="E24005" s="17">
        <v>2.3546842E7</v>
      </c>
      <c r="F24005" s="17">
        <v>2.3546842E7</v>
      </c>
      <c r="G24005" s="17">
        <v>2.3546842E7</v>
      </c>
      <c r="H24005" s="17">
        <v>2.3546842E7</v>
      </c>
    </row>
    <row r="24006">
      <c r="A24006" s="7" t="s">
        <v>45386</v>
      </c>
      <c r="B24006" s="17" t="s">
        <v>45387</v>
      </c>
      <c r="C24006" s="17">
        <v>1.0</v>
      </c>
      <c r="D24006" s="17">
        <v>2.3546842E7</v>
      </c>
      <c r="E24006" s="17">
        <v>2.3546842E7</v>
      </c>
      <c r="F24006" s="17">
        <v>2.3546842E7</v>
      </c>
      <c r="G24006" s="17">
        <v>2.3546842E7</v>
      </c>
      <c r="H24006" s="17">
        <v>2.3546842E7</v>
      </c>
    </row>
    <row r="24007">
      <c r="A24007" s="7" t="s">
        <v>45388</v>
      </c>
      <c r="B24007" s="17" t="s">
        <v>45389</v>
      </c>
      <c r="C24007" s="17">
        <v>2.0</v>
      </c>
      <c r="D24007" s="17">
        <v>1.3386926E7</v>
      </c>
      <c r="E24007" s="17">
        <v>1.0942687E7</v>
      </c>
      <c r="F24007" s="17">
        <v>1.0942687E7</v>
      </c>
      <c r="G24007" s="17">
        <v>1.5831165E7</v>
      </c>
      <c r="H24007" s="17">
        <v>1.5831165E7</v>
      </c>
    </row>
    <row r="24008">
      <c r="A24008" s="7" t="s">
        <v>45388</v>
      </c>
      <c r="B24008" s="17" t="s">
        <v>45389</v>
      </c>
      <c r="C24008" s="17">
        <v>2.0</v>
      </c>
      <c r="D24008" s="17">
        <v>1.3386926E7</v>
      </c>
      <c r="E24008" s="17">
        <v>1.0942687E7</v>
      </c>
      <c r="F24008" s="17">
        <v>1.0942687E7</v>
      </c>
      <c r="G24008" s="17">
        <v>1.5831165E7</v>
      </c>
      <c r="H24008" s="17">
        <v>1.5831165E7</v>
      </c>
    </row>
    <row r="24009">
      <c r="A24009" s="7" t="s">
        <v>45390</v>
      </c>
      <c r="B24009" s="17" t="s">
        <v>45391</v>
      </c>
      <c r="C24009" s="17">
        <v>1.0</v>
      </c>
      <c r="D24009" s="17">
        <v>2890874.0</v>
      </c>
      <c r="E24009" s="17">
        <v>2890874.0</v>
      </c>
      <c r="F24009" s="17">
        <v>2890874.0</v>
      </c>
      <c r="G24009" s="17">
        <v>2890874.0</v>
      </c>
      <c r="H24009" s="17">
        <v>2890874.0</v>
      </c>
    </row>
    <row r="24010">
      <c r="A24010" s="7" t="s">
        <v>45390</v>
      </c>
      <c r="B24010" s="17" t="s">
        <v>45391</v>
      </c>
      <c r="C24010" s="17">
        <v>1.0</v>
      </c>
      <c r="D24010" s="17">
        <v>2890874.0</v>
      </c>
      <c r="E24010" s="17">
        <v>2890874.0</v>
      </c>
      <c r="F24010" s="17">
        <v>2890874.0</v>
      </c>
      <c r="G24010" s="17">
        <v>2890874.0</v>
      </c>
      <c r="H24010" s="17">
        <v>2890874.0</v>
      </c>
    </row>
    <row r="24011">
      <c r="A24011" s="7" t="s">
        <v>45392</v>
      </c>
      <c r="B24011" s="17" t="s">
        <v>45393</v>
      </c>
      <c r="C24011" s="17">
        <v>1.0</v>
      </c>
      <c r="D24011" s="17">
        <v>1.4064051E7</v>
      </c>
      <c r="E24011" s="17">
        <v>1.4064051E7</v>
      </c>
      <c r="F24011" s="17">
        <v>1.4064051E7</v>
      </c>
      <c r="G24011" s="17">
        <v>1.4064051E7</v>
      </c>
      <c r="H24011" s="17">
        <v>1.4064051E7</v>
      </c>
    </row>
    <row r="24012">
      <c r="A24012" s="7" t="s">
        <v>45392</v>
      </c>
      <c r="B24012" s="17" t="s">
        <v>45393</v>
      </c>
      <c r="C24012" s="17">
        <v>1.0</v>
      </c>
      <c r="D24012" s="17">
        <v>1.4064051E7</v>
      </c>
      <c r="E24012" s="17">
        <v>1.4064051E7</v>
      </c>
      <c r="F24012" s="17">
        <v>1.4064051E7</v>
      </c>
      <c r="G24012" s="17">
        <v>1.4064051E7</v>
      </c>
      <c r="H24012" s="17">
        <v>1.4064051E7</v>
      </c>
    </row>
    <row r="24013">
      <c r="A24013" s="7" t="s">
        <v>45394</v>
      </c>
      <c r="B24013" s="17" t="s">
        <v>45395</v>
      </c>
      <c r="C24013" s="17">
        <v>2.0</v>
      </c>
      <c r="D24013" s="17">
        <v>8663375.5</v>
      </c>
      <c r="E24013" s="17">
        <v>5848166.0</v>
      </c>
      <c r="F24013" s="17">
        <v>5848166.0</v>
      </c>
      <c r="G24013" s="17">
        <v>1.1478585E7</v>
      </c>
      <c r="H24013" s="17">
        <v>1.1478585E7</v>
      </c>
    </row>
    <row r="24014">
      <c r="A24014" s="7" t="s">
        <v>45394</v>
      </c>
      <c r="B24014" s="17" t="s">
        <v>45395</v>
      </c>
      <c r="C24014" s="17">
        <v>2.0</v>
      </c>
      <c r="D24014" s="17">
        <v>8663375.5</v>
      </c>
      <c r="E24014" s="17">
        <v>5848166.0</v>
      </c>
      <c r="F24014" s="17">
        <v>5848166.0</v>
      </c>
      <c r="G24014" s="17">
        <v>1.1478585E7</v>
      </c>
      <c r="H24014" s="17">
        <v>1.1478585E7</v>
      </c>
    </row>
    <row r="24015">
      <c r="A24015" s="7" t="s">
        <v>45396</v>
      </c>
      <c r="B24015" s="17" t="s">
        <v>45397</v>
      </c>
      <c r="C24015" s="17">
        <v>1.0</v>
      </c>
      <c r="D24015" s="17">
        <v>3511397.0</v>
      </c>
      <c r="E24015" s="17">
        <v>3511397.0</v>
      </c>
      <c r="F24015" s="17">
        <v>3511397.0</v>
      </c>
      <c r="G24015" s="17">
        <v>3511397.0</v>
      </c>
      <c r="H24015" s="17">
        <v>3511397.0</v>
      </c>
    </row>
    <row r="24016">
      <c r="A24016" s="7" t="s">
        <v>45396</v>
      </c>
      <c r="B24016" s="17" t="s">
        <v>45397</v>
      </c>
      <c r="C24016" s="17">
        <v>1.0</v>
      </c>
      <c r="D24016" s="17">
        <v>3511397.0</v>
      </c>
      <c r="E24016" s="17">
        <v>3511397.0</v>
      </c>
      <c r="F24016" s="17">
        <v>3511397.0</v>
      </c>
      <c r="G24016" s="17">
        <v>3511397.0</v>
      </c>
      <c r="H24016" s="17">
        <v>3511397.0</v>
      </c>
    </row>
    <row r="24017">
      <c r="A24017" s="7" t="s">
        <v>45398</v>
      </c>
      <c r="B24017" s="17" t="s">
        <v>45399</v>
      </c>
      <c r="C24017" s="17">
        <v>1.0</v>
      </c>
      <c r="D24017" s="17">
        <v>2603885.0</v>
      </c>
      <c r="E24017" s="17">
        <v>2603885.0</v>
      </c>
      <c r="F24017" s="17">
        <v>2603885.0</v>
      </c>
      <c r="G24017" s="17">
        <v>2603885.0</v>
      </c>
      <c r="H24017" s="17">
        <v>2603885.0</v>
      </c>
    </row>
    <row r="24018">
      <c r="A24018" s="7" t="s">
        <v>45398</v>
      </c>
      <c r="B24018" s="17" t="s">
        <v>45399</v>
      </c>
      <c r="C24018" s="17">
        <v>1.0</v>
      </c>
      <c r="D24018" s="17">
        <v>2603885.0</v>
      </c>
      <c r="E24018" s="17">
        <v>2603885.0</v>
      </c>
      <c r="F24018" s="17">
        <v>2603885.0</v>
      </c>
      <c r="G24018" s="17">
        <v>2603885.0</v>
      </c>
      <c r="H24018" s="17">
        <v>2603885.0</v>
      </c>
    </row>
    <row r="24019">
      <c r="A24019" s="7" t="s">
        <v>45400</v>
      </c>
      <c r="B24019" s="17" t="s">
        <v>45401</v>
      </c>
      <c r="C24019" s="17">
        <v>1.0</v>
      </c>
      <c r="D24019" s="17">
        <v>1965451.0</v>
      </c>
      <c r="E24019" s="17">
        <v>1965451.0</v>
      </c>
      <c r="F24019" s="17">
        <v>1965451.0</v>
      </c>
      <c r="G24019" s="17">
        <v>1965451.0</v>
      </c>
      <c r="H24019" s="17">
        <v>1965451.0</v>
      </c>
    </row>
    <row r="24020">
      <c r="A24020" s="7" t="s">
        <v>45400</v>
      </c>
      <c r="B24020" s="17" t="s">
        <v>45401</v>
      </c>
      <c r="C24020" s="17">
        <v>1.0</v>
      </c>
      <c r="D24020" s="17">
        <v>1965451.0</v>
      </c>
      <c r="E24020" s="17">
        <v>1965451.0</v>
      </c>
      <c r="F24020" s="17">
        <v>1965451.0</v>
      </c>
      <c r="G24020" s="17">
        <v>1965451.0</v>
      </c>
      <c r="H24020" s="17">
        <v>1965451.0</v>
      </c>
    </row>
    <row r="24021">
      <c r="A24021" s="7" t="s">
        <v>45402</v>
      </c>
      <c r="B24021" s="17" t="s">
        <v>45403</v>
      </c>
      <c r="C24021" s="17">
        <v>1.0</v>
      </c>
      <c r="D24021" s="17">
        <v>6351969.0</v>
      </c>
      <c r="E24021" s="17">
        <v>6351969.0</v>
      </c>
      <c r="F24021" s="17">
        <v>6351969.0</v>
      </c>
      <c r="G24021" s="17">
        <v>6351969.0</v>
      </c>
      <c r="H24021" s="17">
        <v>6351969.0</v>
      </c>
    </row>
    <row r="24022">
      <c r="A24022" s="7" t="s">
        <v>45402</v>
      </c>
      <c r="B24022" s="17" t="s">
        <v>45403</v>
      </c>
      <c r="C24022" s="17">
        <v>1.0</v>
      </c>
      <c r="D24022" s="17">
        <v>6351969.0</v>
      </c>
      <c r="E24022" s="17">
        <v>6351969.0</v>
      </c>
      <c r="F24022" s="17">
        <v>6351969.0</v>
      </c>
      <c r="G24022" s="17">
        <v>6351969.0</v>
      </c>
      <c r="H24022" s="17">
        <v>6351969.0</v>
      </c>
    </row>
    <row r="24023">
      <c r="A24023" s="7" t="s">
        <v>45404</v>
      </c>
      <c r="B24023" s="17" t="s">
        <v>45405</v>
      </c>
      <c r="C24023" s="17">
        <v>1.0</v>
      </c>
      <c r="D24023" s="17">
        <v>6122551.0</v>
      </c>
      <c r="E24023" s="17">
        <v>6122551.0</v>
      </c>
      <c r="F24023" s="17">
        <v>6122551.0</v>
      </c>
      <c r="G24023" s="17">
        <v>6122551.0</v>
      </c>
      <c r="H24023" s="17">
        <v>6122551.0</v>
      </c>
    </row>
    <row r="24024">
      <c r="A24024" s="7" t="s">
        <v>45404</v>
      </c>
      <c r="B24024" s="17" t="s">
        <v>45405</v>
      </c>
      <c r="C24024" s="17">
        <v>1.0</v>
      </c>
      <c r="D24024" s="17">
        <v>6122551.0</v>
      </c>
      <c r="E24024" s="17">
        <v>6122551.0</v>
      </c>
      <c r="F24024" s="17">
        <v>6122551.0</v>
      </c>
      <c r="G24024" s="17">
        <v>6122551.0</v>
      </c>
      <c r="H24024" s="17">
        <v>6122551.0</v>
      </c>
    </row>
    <row r="24025">
      <c r="A24025" s="7" t="s">
        <v>45406</v>
      </c>
      <c r="B24025" s="17" t="s">
        <v>45407</v>
      </c>
      <c r="C24025" s="17">
        <v>3.0</v>
      </c>
      <c r="D24025" s="17">
        <v>1.135034033E7</v>
      </c>
      <c r="E24025" s="17">
        <v>3342114.0</v>
      </c>
      <c r="F24025" s="17">
        <v>4919033.0</v>
      </c>
      <c r="G24025" s="17">
        <v>2.5789874E7</v>
      </c>
      <c r="H24025" s="17">
        <v>2.5789874E7</v>
      </c>
    </row>
    <row r="24026">
      <c r="A24026" s="7" t="s">
        <v>45406</v>
      </c>
      <c r="B24026" s="17" t="s">
        <v>45407</v>
      </c>
      <c r="C24026" s="17">
        <v>3.0</v>
      </c>
      <c r="D24026" s="17">
        <v>1.135034033E7</v>
      </c>
      <c r="E24026" s="17">
        <v>3342114.0</v>
      </c>
      <c r="F24026" s="17">
        <v>4919033.0</v>
      </c>
      <c r="G24026" s="17">
        <v>2.5789874E7</v>
      </c>
      <c r="H24026" s="17">
        <v>2.5789874E7</v>
      </c>
    </row>
    <row r="24027">
      <c r="A24027" s="7" t="s">
        <v>45408</v>
      </c>
      <c r="B24027" s="17" t="s">
        <v>45409</v>
      </c>
      <c r="C24027" s="17">
        <v>20.0</v>
      </c>
      <c r="D24027" s="17">
        <v>6.48398115E7</v>
      </c>
      <c r="E24027" s="17">
        <v>1.14286E7</v>
      </c>
      <c r="F24027" s="17">
        <v>5.8484579E7</v>
      </c>
      <c r="G24027" s="17">
        <v>1.1205645E8</v>
      </c>
      <c r="H24027" s="17">
        <v>1.28793442E8</v>
      </c>
    </row>
    <row r="24028">
      <c r="A24028" s="7" t="s">
        <v>45408</v>
      </c>
      <c r="B24028" s="17" t="s">
        <v>45409</v>
      </c>
      <c r="C24028" s="17">
        <v>20.0</v>
      </c>
      <c r="D24028" s="17">
        <v>6.48398115E7</v>
      </c>
      <c r="E24028" s="17">
        <v>1.14286E7</v>
      </c>
      <c r="F24028" s="17">
        <v>5.8484579E7</v>
      </c>
      <c r="G24028" s="17">
        <v>1.1205645E8</v>
      </c>
      <c r="H24028" s="17">
        <v>1.28793442E8</v>
      </c>
    </row>
    <row r="24029">
      <c r="A24029" s="7" t="s">
        <v>45410</v>
      </c>
      <c r="B24029" s="17" t="s">
        <v>45411</v>
      </c>
      <c r="C24029" s="17">
        <v>2.0</v>
      </c>
      <c r="D24029" s="17">
        <v>6058665.5</v>
      </c>
      <c r="E24029" s="17">
        <v>3478113.0</v>
      </c>
      <c r="F24029" s="17">
        <v>3478113.0</v>
      </c>
      <c r="G24029" s="17">
        <v>8639218.0</v>
      </c>
      <c r="H24029" s="17">
        <v>8639218.0</v>
      </c>
    </row>
    <row r="24030">
      <c r="A24030" s="7" t="s">
        <v>45410</v>
      </c>
      <c r="B24030" s="17" t="s">
        <v>45411</v>
      </c>
      <c r="C24030" s="17">
        <v>2.0</v>
      </c>
      <c r="D24030" s="17">
        <v>6058665.5</v>
      </c>
      <c r="E24030" s="17">
        <v>3478113.0</v>
      </c>
      <c r="F24030" s="17">
        <v>3478113.0</v>
      </c>
      <c r="G24030" s="17">
        <v>8639218.0</v>
      </c>
      <c r="H24030" s="17">
        <v>8639218.0</v>
      </c>
    </row>
    <row r="24031">
      <c r="A24031" s="7" t="s">
        <v>45412</v>
      </c>
      <c r="B24031" s="17" t="s">
        <v>45413</v>
      </c>
      <c r="C24031" s="17">
        <v>5.0</v>
      </c>
      <c r="D24031" s="17">
        <v>2.48601652E7</v>
      </c>
      <c r="E24031" s="17">
        <v>5349281.0</v>
      </c>
      <c r="F24031" s="17">
        <v>5349281.0</v>
      </c>
      <c r="G24031" s="17">
        <v>3.9187779E7</v>
      </c>
      <c r="H24031" s="17">
        <v>7.1403877E7</v>
      </c>
    </row>
    <row r="24032">
      <c r="A24032" s="7" t="s">
        <v>45412</v>
      </c>
      <c r="B24032" s="17" t="s">
        <v>45413</v>
      </c>
      <c r="C24032" s="17">
        <v>5.0</v>
      </c>
      <c r="D24032" s="17">
        <v>2.48601652E7</v>
      </c>
      <c r="E24032" s="17">
        <v>5349281.0</v>
      </c>
      <c r="F24032" s="17">
        <v>5349281.0</v>
      </c>
      <c r="G24032" s="17">
        <v>3.9187779E7</v>
      </c>
      <c r="H24032" s="17">
        <v>7.1403877E7</v>
      </c>
    </row>
    <row r="24033">
      <c r="A24033" s="7" t="s">
        <v>45414</v>
      </c>
      <c r="B24033" s="17" t="s">
        <v>45415</v>
      </c>
      <c r="C24033" s="17">
        <v>50.0</v>
      </c>
      <c r="D24033" s="17">
        <v>1.73204517E7</v>
      </c>
      <c r="E24033" s="17">
        <v>3958506.0</v>
      </c>
      <c r="F24033" s="17">
        <v>9353160.0</v>
      </c>
      <c r="G24033" s="17">
        <v>2.3011826E7</v>
      </c>
      <c r="H24033" s="17">
        <v>3.99453E7</v>
      </c>
    </row>
    <row r="24034">
      <c r="A24034" s="7" t="s">
        <v>45414</v>
      </c>
      <c r="B24034" s="17" t="s">
        <v>45415</v>
      </c>
      <c r="C24034" s="17">
        <v>50.0</v>
      </c>
      <c r="D24034" s="17">
        <v>1.73204517E7</v>
      </c>
      <c r="E24034" s="17">
        <v>3958506.0</v>
      </c>
      <c r="F24034" s="17">
        <v>9353160.0</v>
      </c>
      <c r="G24034" s="17">
        <v>2.3011826E7</v>
      </c>
      <c r="H24034" s="17">
        <v>3.99453E7</v>
      </c>
    </row>
    <row r="24035">
      <c r="A24035" s="7" t="s">
        <v>45416</v>
      </c>
      <c r="B24035" s="17" t="s">
        <v>45417</v>
      </c>
      <c r="C24035" s="17">
        <v>30.0</v>
      </c>
      <c r="D24035" s="17">
        <v>2.48157377E7</v>
      </c>
      <c r="E24035" s="17">
        <v>4829326.0</v>
      </c>
      <c r="F24035" s="17">
        <v>1.5009402E7</v>
      </c>
      <c r="G24035" s="17">
        <v>4.6463485E7</v>
      </c>
      <c r="H24035" s="17">
        <v>6.4269293E7</v>
      </c>
    </row>
    <row r="24036">
      <c r="A24036" s="7" t="s">
        <v>45416</v>
      </c>
      <c r="B24036" s="17" t="s">
        <v>45417</v>
      </c>
      <c r="C24036" s="17">
        <v>30.0</v>
      </c>
      <c r="D24036" s="17">
        <v>2.48157377E7</v>
      </c>
      <c r="E24036" s="17">
        <v>4829326.0</v>
      </c>
      <c r="F24036" s="17">
        <v>1.5009402E7</v>
      </c>
      <c r="G24036" s="17">
        <v>4.6463485E7</v>
      </c>
      <c r="H24036" s="17">
        <v>6.4269293E7</v>
      </c>
    </row>
    <row r="24037">
      <c r="A24037" s="7" t="s">
        <v>45418</v>
      </c>
      <c r="B24037" s="17" t="s">
        <v>45419</v>
      </c>
      <c r="C24037" s="17">
        <v>3.0</v>
      </c>
      <c r="D24037" s="17">
        <v>1.596469833E7</v>
      </c>
      <c r="E24037" s="17">
        <v>7089523.0</v>
      </c>
      <c r="F24037" s="17">
        <v>1.8341675E7</v>
      </c>
      <c r="G24037" s="17">
        <v>2.2462897E7</v>
      </c>
      <c r="H24037" s="17">
        <v>2.2462897E7</v>
      </c>
    </row>
    <row r="24038">
      <c r="A24038" s="7" t="s">
        <v>45418</v>
      </c>
      <c r="B24038" s="17" t="s">
        <v>45419</v>
      </c>
      <c r="C24038" s="17">
        <v>3.0</v>
      </c>
      <c r="D24038" s="17">
        <v>1.596469833E7</v>
      </c>
      <c r="E24038" s="17">
        <v>7089523.0</v>
      </c>
      <c r="F24038" s="17">
        <v>1.8341675E7</v>
      </c>
      <c r="G24038" s="17">
        <v>2.2462897E7</v>
      </c>
      <c r="H24038" s="17">
        <v>2.2462897E7</v>
      </c>
    </row>
    <row r="24039">
      <c r="A24039" s="7" t="s">
        <v>45420</v>
      </c>
      <c r="B24039" s="17" t="s">
        <v>45421</v>
      </c>
      <c r="C24039" s="17">
        <v>1.0</v>
      </c>
      <c r="D24039" s="17">
        <v>2.4272302E7</v>
      </c>
      <c r="E24039" s="17">
        <v>2.4272302E7</v>
      </c>
      <c r="F24039" s="17">
        <v>2.4272302E7</v>
      </c>
      <c r="G24039" s="17">
        <v>2.4272302E7</v>
      </c>
      <c r="H24039" s="17">
        <v>2.4272302E7</v>
      </c>
    </row>
    <row r="24040">
      <c r="A24040" s="7" t="s">
        <v>45420</v>
      </c>
      <c r="B24040" s="17" t="s">
        <v>45421</v>
      </c>
      <c r="C24040" s="17">
        <v>1.0</v>
      </c>
      <c r="D24040" s="17">
        <v>2.4272302E7</v>
      </c>
      <c r="E24040" s="17">
        <v>2.4272302E7</v>
      </c>
      <c r="F24040" s="17">
        <v>2.4272302E7</v>
      </c>
      <c r="G24040" s="17">
        <v>2.4272302E7</v>
      </c>
      <c r="H24040" s="17">
        <v>2.4272302E7</v>
      </c>
    </row>
    <row r="24041">
      <c r="A24041" s="7" t="s">
        <v>45422</v>
      </c>
      <c r="B24041" s="17" t="s">
        <v>45423</v>
      </c>
      <c r="C24041" s="17">
        <v>1.0</v>
      </c>
      <c r="D24041" s="17">
        <v>2648147.0</v>
      </c>
      <c r="E24041" s="17">
        <v>2648147.0</v>
      </c>
      <c r="F24041" s="17">
        <v>2648147.0</v>
      </c>
      <c r="G24041" s="17">
        <v>2648147.0</v>
      </c>
      <c r="H24041" s="17">
        <v>2648147.0</v>
      </c>
    </row>
    <row r="24042">
      <c r="A24042" s="7" t="s">
        <v>45422</v>
      </c>
      <c r="B24042" s="17" t="s">
        <v>45423</v>
      </c>
      <c r="C24042" s="17">
        <v>1.0</v>
      </c>
      <c r="D24042" s="17">
        <v>2648147.0</v>
      </c>
      <c r="E24042" s="17">
        <v>2648147.0</v>
      </c>
      <c r="F24042" s="17">
        <v>2648147.0</v>
      </c>
      <c r="G24042" s="17">
        <v>2648147.0</v>
      </c>
      <c r="H24042" s="17">
        <v>2648147.0</v>
      </c>
    </row>
    <row r="24043">
      <c r="A24043" s="7" t="s">
        <v>45424</v>
      </c>
      <c r="B24043" s="17" t="s">
        <v>45425</v>
      </c>
      <c r="C24043" s="17">
        <v>9.0</v>
      </c>
      <c r="D24043" s="17">
        <v>2.3979184E7</v>
      </c>
      <c r="E24043" s="17">
        <v>1.6609462E7</v>
      </c>
      <c r="F24043" s="17">
        <v>2.1999731E7</v>
      </c>
      <c r="G24043" s="17">
        <v>2.789115E7</v>
      </c>
      <c r="H24043" s="17">
        <v>5.3451899E7</v>
      </c>
    </row>
    <row r="24044">
      <c r="A24044" s="7" t="s">
        <v>45424</v>
      </c>
      <c r="B24044" s="17" t="s">
        <v>45425</v>
      </c>
      <c r="C24044" s="17">
        <v>9.0</v>
      </c>
      <c r="D24044" s="17">
        <v>2.3979184E7</v>
      </c>
      <c r="E24044" s="17">
        <v>1.6609462E7</v>
      </c>
      <c r="F24044" s="17">
        <v>2.1999731E7</v>
      </c>
      <c r="G24044" s="17">
        <v>2.789115E7</v>
      </c>
      <c r="H24044" s="17">
        <v>5.3451899E7</v>
      </c>
    </row>
    <row r="24045">
      <c r="A24045" s="7" t="s">
        <v>45426</v>
      </c>
      <c r="B24045" s="17" t="s">
        <v>45427</v>
      </c>
      <c r="C24045" s="17">
        <v>30.0</v>
      </c>
      <c r="D24045" s="17">
        <v>2.233974107E7</v>
      </c>
      <c r="E24045" s="17">
        <v>1.0232932E7</v>
      </c>
      <c r="F24045" s="17">
        <v>2.4246754E7</v>
      </c>
      <c r="G24045" s="17">
        <v>2.6774805E7</v>
      </c>
      <c r="H24045" s="17">
        <v>4.3004567E7</v>
      </c>
    </row>
    <row r="24046">
      <c r="A24046" s="7" t="s">
        <v>45426</v>
      </c>
      <c r="B24046" s="17" t="s">
        <v>45427</v>
      </c>
      <c r="C24046" s="17">
        <v>30.0</v>
      </c>
      <c r="D24046" s="17">
        <v>2.233974107E7</v>
      </c>
      <c r="E24046" s="17">
        <v>1.0232932E7</v>
      </c>
      <c r="F24046" s="17">
        <v>2.4246754E7</v>
      </c>
      <c r="G24046" s="17">
        <v>2.6774805E7</v>
      </c>
      <c r="H24046" s="17">
        <v>4.3004567E7</v>
      </c>
    </row>
    <row r="24047">
      <c r="A24047" s="7" t="s">
        <v>45428</v>
      </c>
      <c r="B24047" s="17" t="s">
        <v>45429</v>
      </c>
      <c r="C24047" s="17">
        <v>1.0</v>
      </c>
      <c r="D24047" s="17">
        <v>2.9656918E7</v>
      </c>
      <c r="E24047" s="17">
        <v>2.9656918E7</v>
      </c>
      <c r="F24047" s="17">
        <v>2.9656918E7</v>
      </c>
      <c r="G24047" s="17">
        <v>2.9656918E7</v>
      </c>
      <c r="H24047" s="17">
        <v>2.9656918E7</v>
      </c>
    </row>
    <row r="24048">
      <c r="A24048" s="7" t="s">
        <v>45428</v>
      </c>
      <c r="B24048" s="17" t="s">
        <v>45429</v>
      </c>
      <c r="C24048" s="17">
        <v>1.0</v>
      </c>
      <c r="D24048" s="17">
        <v>2.9656918E7</v>
      </c>
      <c r="E24048" s="17">
        <v>2.9656918E7</v>
      </c>
      <c r="F24048" s="17">
        <v>2.9656918E7</v>
      </c>
      <c r="G24048" s="17">
        <v>2.9656918E7</v>
      </c>
      <c r="H24048" s="17">
        <v>2.9656918E7</v>
      </c>
    </row>
    <row r="24049">
      <c r="A24049" s="7" t="s">
        <v>45430</v>
      </c>
      <c r="B24049" s="17" t="s">
        <v>45431</v>
      </c>
      <c r="C24049" s="17">
        <v>1.0</v>
      </c>
      <c r="D24049" s="17">
        <v>3.4764985E7</v>
      </c>
      <c r="E24049" s="17">
        <v>3.4764985E7</v>
      </c>
      <c r="F24049" s="17">
        <v>3.4764985E7</v>
      </c>
      <c r="G24049" s="17">
        <v>3.4764985E7</v>
      </c>
      <c r="H24049" s="17">
        <v>3.4764985E7</v>
      </c>
    </row>
    <row r="24050">
      <c r="A24050" s="7" t="s">
        <v>45430</v>
      </c>
      <c r="B24050" s="17" t="s">
        <v>45431</v>
      </c>
      <c r="C24050" s="17">
        <v>1.0</v>
      </c>
      <c r="D24050" s="17">
        <v>3.4764985E7</v>
      </c>
      <c r="E24050" s="17">
        <v>3.4764985E7</v>
      </c>
      <c r="F24050" s="17">
        <v>3.4764985E7</v>
      </c>
      <c r="G24050" s="17">
        <v>3.4764985E7</v>
      </c>
      <c r="H24050" s="17">
        <v>3.4764985E7</v>
      </c>
    </row>
    <row r="24051">
      <c r="A24051" s="7" t="s">
        <v>45432</v>
      </c>
      <c r="B24051" s="17" t="s">
        <v>45433</v>
      </c>
      <c r="C24051" s="17">
        <v>1.0</v>
      </c>
      <c r="D24051" s="17">
        <v>3.4194078E7</v>
      </c>
      <c r="E24051" s="17">
        <v>3.4194078E7</v>
      </c>
      <c r="F24051" s="17">
        <v>3.4194078E7</v>
      </c>
      <c r="G24051" s="17">
        <v>3.4194078E7</v>
      </c>
      <c r="H24051" s="17">
        <v>3.4194078E7</v>
      </c>
    </row>
    <row r="24052">
      <c r="A24052" s="7" t="s">
        <v>45432</v>
      </c>
      <c r="B24052" s="17" t="s">
        <v>45433</v>
      </c>
      <c r="C24052" s="17">
        <v>1.0</v>
      </c>
      <c r="D24052" s="17">
        <v>3.4194078E7</v>
      </c>
      <c r="E24052" s="17">
        <v>3.4194078E7</v>
      </c>
      <c r="F24052" s="17">
        <v>3.4194078E7</v>
      </c>
      <c r="G24052" s="17">
        <v>3.4194078E7</v>
      </c>
      <c r="H24052" s="17">
        <v>3.4194078E7</v>
      </c>
    </row>
    <row r="24053">
      <c r="A24053" s="7" t="s">
        <v>45434</v>
      </c>
      <c r="B24053" s="17" t="s">
        <v>45435</v>
      </c>
      <c r="C24053" s="17">
        <v>1.0</v>
      </c>
      <c r="D24053" s="17">
        <v>2.5849634E7</v>
      </c>
      <c r="E24053" s="17">
        <v>2.5849634E7</v>
      </c>
      <c r="F24053" s="17">
        <v>2.5849634E7</v>
      </c>
      <c r="G24053" s="17">
        <v>2.5849634E7</v>
      </c>
      <c r="H24053" s="17">
        <v>2.5849634E7</v>
      </c>
    </row>
    <row r="24054">
      <c r="A24054" s="7" t="s">
        <v>45434</v>
      </c>
      <c r="B24054" s="17" t="s">
        <v>45435</v>
      </c>
      <c r="C24054" s="17">
        <v>1.0</v>
      </c>
      <c r="D24054" s="17">
        <v>2.5849634E7</v>
      </c>
      <c r="E24054" s="17">
        <v>2.5849634E7</v>
      </c>
      <c r="F24054" s="17">
        <v>2.5849634E7</v>
      </c>
      <c r="G24054" s="17">
        <v>2.5849634E7</v>
      </c>
      <c r="H24054" s="17">
        <v>2.5849634E7</v>
      </c>
    </row>
    <row r="24055">
      <c r="A24055" s="7" t="s">
        <v>45436</v>
      </c>
      <c r="B24055" s="17" t="s">
        <v>45437</v>
      </c>
      <c r="C24055" s="17">
        <v>1.0</v>
      </c>
      <c r="D24055" s="17">
        <v>9137300.0</v>
      </c>
      <c r="E24055" s="17">
        <v>9137300.0</v>
      </c>
      <c r="F24055" s="17">
        <v>9137300.0</v>
      </c>
      <c r="G24055" s="17">
        <v>9137300.0</v>
      </c>
      <c r="H24055" s="17">
        <v>9137300.0</v>
      </c>
    </row>
    <row r="24056">
      <c r="A24056" s="7" t="s">
        <v>45436</v>
      </c>
      <c r="B24056" s="17" t="s">
        <v>45437</v>
      </c>
      <c r="C24056" s="17">
        <v>1.0</v>
      </c>
      <c r="D24056" s="17">
        <v>9137300.0</v>
      </c>
      <c r="E24056" s="17">
        <v>9137300.0</v>
      </c>
      <c r="F24056" s="17">
        <v>9137300.0</v>
      </c>
      <c r="G24056" s="17">
        <v>9137300.0</v>
      </c>
      <c r="H24056" s="17">
        <v>9137300.0</v>
      </c>
    </row>
    <row r="24057">
      <c r="A24057" s="7" t="s">
        <v>45438</v>
      </c>
      <c r="B24057" s="17" t="s">
        <v>45439</v>
      </c>
      <c r="C24057" s="17">
        <v>1.0</v>
      </c>
      <c r="D24057" s="17">
        <v>9579302.0</v>
      </c>
      <c r="E24057" s="17">
        <v>9579302.0</v>
      </c>
      <c r="F24057" s="17">
        <v>9579302.0</v>
      </c>
      <c r="G24057" s="17">
        <v>9579302.0</v>
      </c>
      <c r="H24057" s="17">
        <v>9579302.0</v>
      </c>
    </row>
    <row r="24058">
      <c r="A24058" s="7" t="s">
        <v>45438</v>
      </c>
      <c r="B24058" s="17" t="s">
        <v>45439</v>
      </c>
      <c r="C24058" s="17">
        <v>1.0</v>
      </c>
      <c r="D24058" s="17">
        <v>9579302.0</v>
      </c>
      <c r="E24058" s="17">
        <v>9579302.0</v>
      </c>
      <c r="F24058" s="17">
        <v>9579302.0</v>
      </c>
      <c r="G24058" s="17">
        <v>9579302.0</v>
      </c>
      <c r="H24058" s="17">
        <v>9579302.0</v>
      </c>
    </row>
    <row r="24059">
      <c r="A24059" s="7" t="s">
        <v>45440</v>
      </c>
      <c r="B24059" s="17" t="s">
        <v>45441</v>
      </c>
      <c r="C24059" s="17">
        <v>5.0</v>
      </c>
      <c r="D24059" s="17">
        <v>3.83216516E7</v>
      </c>
      <c r="E24059" s="17">
        <v>1.2272125E7</v>
      </c>
      <c r="F24059" s="17">
        <v>2.1284677E7</v>
      </c>
      <c r="G24059" s="17">
        <v>7.8145023E7</v>
      </c>
      <c r="H24059" s="17">
        <v>7.9231057E7</v>
      </c>
    </row>
    <row r="24060">
      <c r="A24060" s="7" t="s">
        <v>45440</v>
      </c>
      <c r="B24060" s="17" t="s">
        <v>45441</v>
      </c>
      <c r="C24060" s="17">
        <v>5.0</v>
      </c>
      <c r="D24060" s="17">
        <v>3.83216516E7</v>
      </c>
      <c r="E24060" s="17">
        <v>1.2272125E7</v>
      </c>
      <c r="F24060" s="17">
        <v>2.1284677E7</v>
      </c>
      <c r="G24060" s="17">
        <v>7.8145023E7</v>
      </c>
      <c r="H24060" s="17">
        <v>7.9231057E7</v>
      </c>
    </row>
    <row r="24061">
      <c r="A24061" s="7" t="s">
        <v>45442</v>
      </c>
      <c r="B24061" s="17" t="s">
        <v>45443</v>
      </c>
      <c r="C24061" s="17">
        <v>1.0</v>
      </c>
      <c r="D24061" s="17">
        <v>1.3146E7</v>
      </c>
      <c r="E24061" s="17">
        <v>1.3146E7</v>
      </c>
      <c r="F24061" s="17">
        <v>1.3146E7</v>
      </c>
      <c r="G24061" s="17">
        <v>1.3146E7</v>
      </c>
      <c r="H24061" s="17">
        <v>1.3146E7</v>
      </c>
    </row>
    <row r="24062">
      <c r="A24062" s="7" t="s">
        <v>45442</v>
      </c>
      <c r="B24062" s="17" t="s">
        <v>45443</v>
      </c>
      <c r="C24062" s="17">
        <v>1.0</v>
      </c>
      <c r="D24062" s="17">
        <v>1.3146E7</v>
      </c>
      <c r="E24062" s="17">
        <v>1.3146E7</v>
      </c>
      <c r="F24062" s="17">
        <v>1.3146E7</v>
      </c>
      <c r="G24062" s="17">
        <v>1.3146E7</v>
      </c>
      <c r="H24062" s="17">
        <v>1.3146E7</v>
      </c>
    </row>
    <row r="24063">
      <c r="A24063" s="7" t="s">
        <v>45444</v>
      </c>
      <c r="B24063" s="17" t="s">
        <v>45445</v>
      </c>
      <c r="C24063" s="17">
        <v>4.0</v>
      </c>
      <c r="D24063" s="17">
        <v>3.39164555E7</v>
      </c>
      <c r="E24063" s="17">
        <v>2.29625E7</v>
      </c>
      <c r="F24063" s="17">
        <v>2.7871493E7</v>
      </c>
      <c r="G24063" s="17">
        <v>3.105568E7</v>
      </c>
      <c r="H24063" s="17">
        <v>5.3776149E7</v>
      </c>
    </row>
    <row r="24064">
      <c r="A24064" s="7" t="s">
        <v>45444</v>
      </c>
      <c r="B24064" s="17" t="s">
        <v>45445</v>
      </c>
      <c r="C24064" s="17">
        <v>4.0</v>
      </c>
      <c r="D24064" s="17">
        <v>3.39164555E7</v>
      </c>
      <c r="E24064" s="17">
        <v>2.29625E7</v>
      </c>
      <c r="F24064" s="17">
        <v>2.7871493E7</v>
      </c>
      <c r="G24064" s="17">
        <v>3.105568E7</v>
      </c>
      <c r="H24064" s="17">
        <v>5.3776149E7</v>
      </c>
    </row>
    <row r="24065">
      <c r="A24065" s="7" t="s">
        <v>45446</v>
      </c>
      <c r="B24065" s="17" t="s">
        <v>45447</v>
      </c>
      <c r="C24065" s="17">
        <v>189.0</v>
      </c>
      <c r="D24065" s="17">
        <v>3.961994731E7</v>
      </c>
      <c r="E24065" s="17">
        <v>8821430.0</v>
      </c>
      <c r="F24065" s="17">
        <v>2.2273258E7</v>
      </c>
      <c r="G24065" s="17">
        <v>5.8655932E7</v>
      </c>
      <c r="H24065" s="17">
        <v>1.01647811E8</v>
      </c>
    </row>
    <row r="24066">
      <c r="A24066" s="7" t="s">
        <v>45446</v>
      </c>
      <c r="B24066" s="17" t="s">
        <v>45447</v>
      </c>
      <c r="C24066" s="17">
        <v>189.0</v>
      </c>
      <c r="D24066" s="17">
        <v>3.961994731E7</v>
      </c>
      <c r="E24066" s="17">
        <v>8821430.0</v>
      </c>
      <c r="F24066" s="17">
        <v>2.2273258E7</v>
      </c>
      <c r="G24066" s="17">
        <v>5.8655932E7</v>
      </c>
      <c r="H24066" s="17">
        <v>1.01647811E8</v>
      </c>
    </row>
    <row r="24067">
      <c r="A24067" s="7" t="s">
        <v>45448</v>
      </c>
      <c r="B24067" s="17" t="s">
        <v>45449</v>
      </c>
      <c r="C24067" s="17">
        <v>8.0</v>
      </c>
      <c r="D24067" s="17">
        <v>1.509749163E7</v>
      </c>
      <c r="E24067" s="17">
        <v>3993036.0</v>
      </c>
      <c r="F24067" s="17">
        <v>1.1091077E7</v>
      </c>
      <c r="G24067" s="17">
        <v>1.2412098E7</v>
      </c>
      <c r="H24067" s="17">
        <v>4.862895E7</v>
      </c>
    </row>
    <row r="24068">
      <c r="A24068" s="7" t="s">
        <v>45448</v>
      </c>
      <c r="B24068" s="17" t="s">
        <v>45449</v>
      </c>
      <c r="C24068" s="17">
        <v>8.0</v>
      </c>
      <c r="D24068" s="17">
        <v>1.509749163E7</v>
      </c>
      <c r="E24068" s="17">
        <v>3993036.0</v>
      </c>
      <c r="F24068" s="17">
        <v>1.1091077E7</v>
      </c>
      <c r="G24068" s="17">
        <v>1.2412098E7</v>
      </c>
      <c r="H24068" s="17">
        <v>4.862895E7</v>
      </c>
    </row>
    <row r="24069">
      <c r="A24069" s="7" t="s">
        <v>45450</v>
      </c>
      <c r="B24069" s="17" t="s">
        <v>45451</v>
      </c>
      <c r="C24069" s="17">
        <v>2.0</v>
      </c>
      <c r="D24069" s="17">
        <v>2751122.5</v>
      </c>
      <c r="E24069" s="17">
        <v>2077565.0</v>
      </c>
      <c r="F24069" s="17">
        <v>2077565.0</v>
      </c>
      <c r="G24069" s="17">
        <v>3424680.0</v>
      </c>
      <c r="H24069" s="17">
        <v>3424680.0</v>
      </c>
    </row>
    <row r="24070">
      <c r="A24070" s="7" t="s">
        <v>45450</v>
      </c>
      <c r="B24070" s="17" t="s">
        <v>45451</v>
      </c>
      <c r="C24070" s="17">
        <v>2.0</v>
      </c>
      <c r="D24070" s="17">
        <v>2751122.5</v>
      </c>
      <c r="E24070" s="17">
        <v>2077565.0</v>
      </c>
      <c r="F24070" s="17">
        <v>2077565.0</v>
      </c>
      <c r="G24070" s="17">
        <v>3424680.0</v>
      </c>
      <c r="H24070" s="17">
        <v>3424680.0</v>
      </c>
    </row>
    <row r="24071">
      <c r="A24071" s="7" t="s">
        <v>45452</v>
      </c>
      <c r="B24071" s="17" t="s">
        <v>45453</v>
      </c>
      <c r="C24071" s="17">
        <v>2.0</v>
      </c>
      <c r="D24071" s="17">
        <v>5.36223365E7</v>
      </c>
      <c r="E24071" s="17">
        <v>4.5602183E7</v>
      </c>
      <c r="F24071" s="17">
        <v>4.5602183E7</v>
      </c>
      <c r="G24071" s="17">
        <v>6.164249E7</v>
      </c>
      <c r="H24071" s="17">
        <v>6.164249E7</v>
      </c>
    </row>
    <row r="24072">
      <c r="A24072" s="7" t="s">
        <v>45452</v>
      </c>
      <c r="B24072" s="17" t="s">
        <v>45453</v>
      </c>
      <c r="C24072" s="17">
        <v>2.0</v>
      </c>
      <c r="D24072" s="17">
        <v>5.36223365E7</v>
      </c>
      <c r="E24072" s="17">
        <v>4.5602183E7</v>
      </c>
      <c r="F24072" s="17">
        <v>4.5602183E7</v>
      </c>
      <c r="G24072" s="17">
        <v>6.164249E7</v>
      </c>
      <c r="H24072" s="17">
        <v>6.164249E7</v>
      </c>
    </row>
    <row r="24073">
      <c r="A24073" s="7" t="s">
        <v>45454</v>
      </c>
      <c r="B24073" s="17" t="s">
        <v>45455</v>
      </c>
      <c r="C24073" s="17">
        <v>3.0</v>
      </c>
      <c r="D24073" s="17">
        <v>1.0440265E8</v>
      </c>
      <c r="E24073" s="17">
        <v>9.5996626E7</v>
      </c>
      <c r="F24073" s="17">
        <v>1.0715567E8</v>
      </c>
      <c r="G24073" s="17">
        <v>1.10055654E8</v>
      </c>
      <c r="H24073" s="17">
        <v>1.10055654E8</v>
      </c>
    </row>
    <row r="24074">
      <c r="A24074" s="7" t="s">
        <v>45454</v>
      </c>
      <c r="B24074" s="17" t="s">
        <v>45455</v>
      </c>
      <c r="C24074" s="17">
        <v>3.0</v>
      </c>
      <c r="D24074" s="17">
        <v>1.0440265E8</v>
      </c>
      <c r="E24074" s="17">
        <v>9.5996626E7</v>
      </c>
      <c r="F24074" s="17">
        <v>1.0715567E8</v>
      </c>
      <c r="G24074" s="17">
        <v>1.10055654E8</v>
      </c>
      <c r="H24074" s="17">
        <v>1.10055654E8</v>
      </c>
    </row>
    <row r="24075">
      <c r="A24075" s="7" t="s">
        <v>45456</v>
      </c>
      <c r="B24075" s="17" t="s">
        <v>45457</v>
      </c>
      <c r="C24075" s="17">
        <v>19.0</v>
      </c>
      <c r="D24075" s="17">
        <v>2.699448647E7</v>
      </c>
      <c r="E24075" s="17">
        <v>4750422.0</v>
      </c>
      <c r="F24075" s="17">
        <v>2.3108927E7</v>
      </c>
      <c r="G24075" s="17">
        <v>3.1210532E7</v>
      </c>
      <c r="H24075" s="17">
        <v>6.81654E7</v>
      </c>
    </row>
    <row r="24076">
      <c r="A24076" s="7" t="s">
        <v>45456</v>
      </c>
      <c r="B24076" s="17" t="s">
        <v>45457</v>
      </c>
      <c r="C24076" s="17">
        <v>19.0</v>
      </c>
      <c r="D24076" s="17">
        <v>2.699448647E7</v>
      </c>
      <c r="E24076" s="17">
        <v>4750422.0</v>
      </c>
      <c r="F24076" s="17">
        <v>2.3108927E7</v>
      </c>
      <c r="G24076" s="17">
        <v>3.1210532E7</v>
      </c>
      <c r="H24076" s="17">
        <v>6.81654E7</v>
      </c>
    </row>
    <row r="24077">
      <c r="A24077" s="7" t="s">
        <v>45458</v>
      </c>
      <c r="B24077" s="17" t="s">
        <v>45459</v>
      </c>
      <c r="C24077" s="17">
        <v>103.0</v>
      </c>
      <c r="D24077" s="17">
        <v>2.387116917E7</v>
      </c>
      <c r="E24077" s="17">
        <v>5765072.0</v>
      </c>
      <c r="F24077" s="17">
        <v>1.7929978E7</v>
      </c>
      <c r="G24077" s="17">
        <v>3.287648E7</v>
      </c>
      <c r="H24077" s="17">
        <v>5.5667995E7</v>
      </c>
    </row>
    <row r="24078">
      <c r="A24078" s="7" t="s">
        <v>45458</v>
      </c>
      <c r="B24078" s="17" t="s">
        <v>45459</v>
      </c>
      <c r="C24078" s="17">
        <v>103.0</v>
      </c>
      <c r="D24078" s="17">
        <v>2.387116917E7</v>
      </c>
      <c r="E24078" s="17">
        <v>5765072.0</v>
      </c>
      <c r="F24078" s="17">
        <v>1.7929978E7</v>
      </c>
      <c r="G24078" s="17">
        <v>3.287648E7</v>
      </c>
      <c r="H24078" s="17">
        <v>5.5667995E7</v>
      </c>
    </row>
    <row r="24079">
      <c r="A24079" s="7" t="s">
        <v>45460</v>
      </c>
      <c r="B24079" s="17" t="s">
        <v>45461</v>
      </c>
      <c r="C24079" s="17">
        <v>1.0</v>
      </c>
      <c r="D24079" s="17">
        <v>2338253.0</v>
      </c>
      <c r="E24079" s="17">
        <v>2338253.0</v>
      </c>
      <c r="F24079" s="17">
        <v>2338253.0</v>
      </c>
      <c r="G24079" s="17">
        <v>2338253.0</v>
      </c>
      <c r="H24079" s="17">
        <v>2338253.0</v>
      </c>
    </row>
    <row r="24080">
      <c r="A24080" s="7" t="s">
        <v>45460</v>
      </c>
      <c r="B24080" s="17" t="s">
        <v>45461</v>
      </c>
      <c r="C24080" s="17">
        <v>1.0</v>
      </c>
      <c r="D24080" s="17">
        <v>2338253.0</v>
      </c>
      <c r="E24080" s="17">
        <v>2338253.0</v>
      </c>
      <c r="F24080" s="17">
        <v>2338253.0</v>
      </c>
      <c r="G24080" s="17">
        <v>2338253.0</v>
      </c>
      <c r="H24080" s="17">
        <v>2338253.0</v>
      </c>
    </row>
    <row r="24081">
      <c r="A24081" s="7" t="s">
        <v>45462</v>
      </c>
      <c r="B24081" s="17" t="s">
        <v>45463</v>
      </c>
      <c r="C24081" s="17">
        <v>2.0</v>
      </c>
      <c r="D24081" s="17">
        <v>3205084.5</v>
      </c>
      <c r="E24081" s="17">
        <v>2586246.0</v>
      </c>
      <c r="F24081" s="17">
        <v>2586246.0</v>
      </c>
      <c r="G24081" s="17">
        <v>3823923.0</v>
      </c>
      <c r="H24081" s="17">
        <v>3823923.0</v>
      </c>
    </row>
    <row r="24082">
      <c r="A24082" s="7" t="s">
        <v>45462</v>
      </c>
      <c r="B24082" s="17" t="s">
        <v>45463</v>
      </c>
      <c r="C24082" s="17">
        <v>2.0</v>
      </c>
      <c r="D24082" s="17">
        <v>3205084.5</v>
      </c>
      <c r="E24082" s="17">
        <v>2586246.0</v>
      </c>
      <c r="F24082" s="17">
        <v>2586246.0</v>
      </c>
      <c r="G24082" s="17">
        <v>3823923.0</v>
      </c>
      <c r="H24082" s="17">
        <v>3823923.0</v>
      </c>
    </row>
    <row r="24083">
      <c r="A24083" s="7" t="s">
        <v>45464</v>
      </c>
      <c r="B24083" s="17" t="s">
        <v>45465</v>
      </c>
      <c r="C24083" s="17">
        <v>1.0</v>
      </c>
      <c r="D24083" s="17">
        <v>8237448.0</v>
      </c>
      <c r="E24083" s="17">
        <v>8237448.0</v>
      </c>
      <c r="F24083" s="17">
        <v>8237448.0</v>
      </c>
      <c r="G24083" s="17">
        <v>8237448.0</v>
      </c>
      <c r="H24083" s="17">
        <v>8237448.0</v>
      </c>
    </row>
    <row r="24084">
      <c r="A24084" s="7" t="s">
        <v>45464</v>
      </c>
      <c r="B24084" s="17" t="s">
        <v>45465</v>
      </c>
      <c r="C24084" s="17">
        <v>1.0</v>
      </c>
      <c r="D24084" s="17">
        <v>8237448.0</v>
      </c>
      <c r="E24084" s="17">
        <v>8237448.0</v>
      </c>
      <c r="F24084" s="17">
        <v>8237448.0</v>
      </c>
      <c r="G24084" s="17">
        <v>8237448.0</v>
      </c>
      <c r="H24084" s="17">
        <v>8237448.0</v>
      </c>
    </row>
    <row r="24085">
      <c r="A24085" s="7" t="s">
        <v>45466</v>
      </c>
      <c r="B24085" s="17" t="s">
        <v>45467</v>
      </c>
      <c r="C24085" s="17">
        <v>3.0</v>
      </c>
      <c r="D24085" s="17">
        <v>5716450.0</v>
      </c>
      <c r="E24085" s="17">
        <v>3989850.0</v>
      </c>
      <c r="F24085" s="17">
        <v>5501400.0</v>
      </c>
      <c r="G24085" s="17">
        <v>7658100.0</v>
      </c>
      <c r="H24085" s="17">
        <v>7658100.0</v>
      </c>
    </row>
    <row r="24086">
      <c r="A24086" s="7" t="s">
        <v>45466</v>
      </c>
      <c r="B24086" s="17" t="s">
        <v>45467</v>
      </c>
      <c r="C24086" s="17">
        <v>3.0</v>
      </c>
      <c r="D24086" s="17">
        <v>5716450.0</v>
      </c>
      <c r="E24086" s="17">
        <v>3989850.0</v>
      </c>
      <c r="F24086" s="17">
        <v>5501400.0</v>
      </c>
      <c r="G24086" s="17">
        <v>7658100.0</v>
      </c>
      <c r="H24086" s="17">
        <v>7658100.0</v>
      </c>
    </row>
    <row r="24087">
      <c r="A24087" s="7" t="s">
        <v>45468</v>
      </c>
      <c r="B24087" s="17" t="s">
        <v>45469</v>
      </c>
      <c r="C24087" s="17">
        <v>3.0</v>
      </c>
      <c r="D24087" s="17">
        <v>9049400.667</v>
      </c>
      <c r="E24087" s="17">
        <v>3610100.0</v>
      </c>
      <c r="F24087" s="17">
        <v>1.1001353E7</v>
      </c>
      <c r="G24087" s="17">
        <v>1.2536749E7</v>
      </c>
      <c r="H24087" s="17">
        <v>1.2536749E7</v>
      </c>
    </row>
    <row r="24088">
      <c r="A24088" s="7" t="s">
        <v>45468</v>
      </c>
      <c r="B24088" s="17" t="s">
        <v>45469</v>
      </c>
      <c r="C24088" s="17">
        <v>3.0</v>
      </c>
      <c r="D24088" s="17">
        <v>9049400.667</v>
      </c>
      <c r="E24088" s="17">
        <v>3610100.0</v>
      </c>
      <c r="F24088" s="17">
        <v>1.1001353E7</v>
      </c>
      <c r="G24088" s="17">
        <v>1.2536749E7</v>
      </c>
      <c r="H24088" s="17">
        <v>1.2536749E7</v>
      </c>
    </row>
    <row r="24089">
      <c r="A24089" s="7" t="s">
        <v>45470</v>
      </c>
      <c r="B24089" s="17" t="s">
        <v>45471</v>
      </c>
      <c r="C24089" s="17">
        <v>1.0</v>
      </c>
      <c r="D24089" s="17">
        <v>2815200.0</v>
      </c>
      <c r="E24089" s="17">
        <v>2815200.0</v>
      </c>
      <c r="F24089" s="17">
        <v>2815200.0</v>
      </c>
      <c r="G24089" s="17">
        <v>2815200.0</v>
      </c>
      <c r="H24089" s="17">
        <v>2815200.0</v>
      </c>
    </row>
    <row r="24090">
      <c r="A24090" s="7" t="s">
        <v>45470</v>
      </c>
      <c r="B24090" s="17" t="s">
        <v>45471</v>
      </c>
      <c r="C24090" s="17">
        <v>1.0</v>
      </c>
      <c r="D24090" s="17">
        <v>2815200.0</v>
      </c>
      <c r="E24090" s="17">
        <v>2815200.0</v>
      </c>
      <c r="F24090" s="17">
        <v>2815200.0</v>
      </c>
      <c r="G24090" s="17">
        <v>2815200.0</v>
      </c>
      <c r="H24090" s="17">
        <v>2815200.0</v>
      </c>
    </row>
    <row r="24091">
      <c r="A24091" s="7" t="s">
        <v>45472</v>
      </c>
      <c r="B24091" s="17" t="s">
        <v>45473</v>
      </c>
      <c r="C24091" s="17">
        <v>7.0</v>
      </c>
      <c r="D24091" s="17">
        <v>4599245.143</v>
      </c>
      <c r="E24091" s="17">
        <v>2479500.0</v>
      </c>
      <c r="F24091" s="17">
        <v>4361859.0</v>
      </c>
      <c r="G24091" s="17">
        <v>7015107.0</v>
      </c>
      <c r="H24091" s="17">
        <v>7286700.0</v>
      </c>
    </row>
    <row r="24092">
      <c r="A24092" s="7" t="s">
        <v>45472</v>
      </c>
      <c r="B24092" s="17" t="s">
        <v>45473</v>
      </c>
      <c r="C24092" s="17">
        <v>7.0</v>
      </c>
      <c r="D24092" s="17">
        <v>4599245.143</v>
      </c>
      <c r="E24092" s="17">
        <v>2479500.0</v>
      </c>
      <c r="F24092" s="17">
        <v>4361859.0</v>
      </c>
      <c r="G24092" s="17">
        <v>7015107.0</v>
      </c>
      <c r="H24092" s="17">
        <v>7286700.0</v>
      </c>
    </row>
    <row r="24093">
      <c r="A24093" s="7" t="s">
        <v>45474</v>
      </c>
      <c r="B24093" s="17" t="s">
        <v>45475</v>
      </c>
      <c r="C24093" s="17">
        <v>2.0</v>
      </c>
      <c r="D24093" s="17">
        <v>1.2305257E7</v>
      </c>
      <c r="E24093" s="17">
        <v>5587869.0</v>
      </c>
      <c r="F24093" s="17">
        <v>5587869.0</v>
      </c>
      <c r="G24093" s="17">
        <v>1.9022645E7</v>
      </c>
      <c r="H24093" s="17">
        <v>1.9022645E7</v>
      </c>
    </row>
    <row r="24094">
      <c r="A24094" s="7" t="s">
        <v>45474</v>
      </c>
      <c r="B24094" s="17" t="s">
        <v>45475</v>
      </c>
      <c r="C24094" s="17">
        <v>2.0</v>
      </c>
      <c r="D24094" s="17">
        <v>1.2305257E7</v>
      </c>
      <c r="E24094" s="17">
        <v>5587869.0</v>
      </c>
      <c r="F24094" s="17">
        <v>5587869.0</v>
      </c>
      <c r="G24094" s="17">
        <v>1.9022645E7</v>
      </c>
      <c r="H24094" s="17">
        <v>1.9022645E7</v>
      </c>
    </row>
    <row r="24095">
      <c r="A24095" s="7" t="s">
        <v>45476</v>
      </c>
      <c r="B24095" s="17" t="s">
        <v>45477</v>
      </c>
      <c r="C24095" s="17">
        <v>2.0</v>
      </c>
      <c r="D24095" s="17">
        <v>4387751.0</v>
      </c>
      <c r="E24095" s="17">
        <v>3720652.0</v>
      </c>
      <c r="F24095" s="17">
        <v>3720652.0</v>
      </c>
      <c r="G24095" s="17">
        <v>5054850.0</v>
      </c>
      <c r="H24095" s="17">
        <v>5054850.0</v>
      </c>
    </row>
    <row r="24096">
      <c r="A24096" s="7" t="s">
        <v>45476</v>
      </c>
      <c r="B24096" s="17" t="s">
        <v>45477</v>
      </c>
      <c r="C24096" s="17">
        <v>2.0</v>
      </c>
      <c r="D24096" s="17">
        <v>4387751.0</v>
      </c>
      <c r="E24096" s="17">
        <v>3720652.0</v>
      </c>
      <c r="F24096" s="17">
        <v>3720652.0</v>
      </c>
      <c r="G24096" s="17">
        <v>5054850.0</v>
      </c>
      <c r="H24096" s="17">
        <v>5054850.0</v>
      </c>
    </row>
    <row r="24097">
      <c r="A24097" s="7" t="s">
        <v>45478</v>
      </c>
      <c r="B24097" s="17" t="s">
        <v>45479</v>
      </c>
      <c r="C24097" s="17">
        <v>1.0</v>
      </c>
      <c r="D24097" s="17">
        <v>2918023.0</v>
      </c>
      <c r="E24097" s="17">
        <v>2918023.0</v>
      </c>
      <c r="F24097" s="17">
        <v>2918023.0</v>
      </c>
      <c r="G24097" s="17">
        <v>2918023.0</v>
      </c>
      <c r="H24097" s="17">
        <v>2918023.0</v>
      </c>
    </row>
    <row r="24098">
      <c r="A24098" s="7" t="s">
        <v>45478</v>
      </c>
      <c r="B24098" s="17" t="s">
        <v>45479</v>
      </c>
      <c r="C24098" s="17">
        <v>1.0</v>
      </c>
      <c r="D24098" s="17">
        <v>2918023.0</v>
      </c>
      <c r="E24098" s="17">
        <v>2918023.0</v>
      </c>
      <c r="F24098" s="17">
        <v>2918023.0</v>
      </c>
      <c r="G24098" s="17">
        <v>2918023.0</v>
      </c>
      <c r="H24098" s="17">
        <v>2918023.0</v>
      </c>
    </row>
    <row r="24099">
      <c r="A24099" s="7" t="s">
        <v>45480</v>
      </c>
      <c r="B24099" s="17" t="s">
        <v>45481</v>
      </c>
      <c r="C24099" s="17">
        <v>1.0</v>
      </c>
      <c r="D24099" s="17">
        <v>1.2848492E7</v>
      </c>
      <c r="E24099" s="17">
        <v>1.2848492E7</v>
      </c>
      <c r="F24099" s="17">
        <v>1.2848492E7</v>
      </c>
      <c r="G24099" s="17">
        <v>1.2848492E7</v>
      </c>
      <c r="H24099" s="17">
        <v>1.2848492E7</v>
      </c>
    </row>
    <row r="24100">
      <c r="A24100" s="7" t="s">
        <v>45480</v>
      </c>
      <c r="B24100" s="17" t="s">
        <v>45481</v>
      </c>
      <c r="C24100" s="17">
        <v>1.0</v>
      </c>
      <c r="D24100" s="17">
        <v>1.2848492E7</v>
      </c>
      <c r="E24100" s="17">
        <v>1.2848492E7</v>
      </c>
      <c r="F24100" s="17">
        <v>1.2848492E7</v>
      </c>
      <c r="G24100" s="17">
        <v>1.2848492E7</v>
      </c>
      <c r="H24100" s="17">
        <v>1.2848492E7</v>
      </c>
    </row>
    <row r="24101">
      <c r="A24101" s="7" t="s">
        <v>45482</v>
      </c>
      <c r="B24101" s="17" t="s">
        <v>45483</v>
      </c>
      <c r="C24101" s="17">
        <v>1.0</v>
      </c>
      <c r="D24101" s="17">
        <v>3.6128075E7</v>
      </c>
      <c r="E24101" s="17">
        <v>3.6128075E7</v>
      </c>
      <c r="F24101" s="17">
        <v>3.6128075E7</v>
      </c>
      <c r="G24101" s="17">
        <v>3.6128075E7</v>
      </c>
      <c r="H24101" s="17">
        <v>3.6128075E7</v>
      </c>
    </row>
    <row r="24102">
      <c r="A24102" s="7" t="s">
        <v>45482</v>
      </c>
      <c r="B24102" s="17" t="s">
        <v>45483</v>
      </c>
      <c r="C24102" s="17">
        <v>1.0</v>
      </c>
      <c r="D24102" s="17">
        <v>3.6128075E7</v>
      </c>
      <c r="E24102" s="17">
        <v>3.6128075E7</v>
      </c>
      <c r="F24102" s="17">
        <v>3.6128075E7</v>
      </c>
      <c r="G24102" s="17">
        <v>3.6128075E7</v>
      </c>
      <c r="H24102" s="17">
        <v>3.6128075E7</v>
      </c>
    </row>
    <row r="24103">
      <c r="A24103" s="7" t="s">
        <v>45484</v>
      </c>
      <c r="B24103" s="17" t="s">
        <v>45485</v>
      </c>
      <c r="C24103" s="17">
        <v>1.0</v>
      </c>
      <c r="D24103" s="17">
        <v>4.8804906E7</v>
      </c>
      <c r="E24103" s="17">
        <v>4.8804906E7</v>
      </c>
      <c r="F24103" s="17">
        <v>4.8804906E7</v>
      </c>
      <c r="G24103" s="17">
        <v>4.8804906E7</v>
      </c>
      <c r="H24103" s="17">
        <v>4.8804906E7</v>
      </c>
    </row>
    <row r="24104">
      <c r="A24104" s="7" t="s">
        <v>45484</v>
      </c>
      <c r="B24104" s="17" t="s">
        <v>45485</v>
      </c>
      <c r="C24104" s="17">
        <v>1.0</v>
      </c>
      <c r="D24104" s="17">
        <v>4.8804906E7</v>
      </c>
      <c r="E24104" s="17">
        <v>4.8804906E7</v>
      </c>
      <c r="F24104" s="17">
        <v>4.8804906E7</v>
      </c>
      <c r="G24104" s="17">
        <v>4.8804906E7</v>
      </c>
      <c r="H24104" s="17">
        <v>4.8804906E7</v>
      </c>
    </row>
    <row r="24105">
      <c r="A24105" s="7" t="s">
        <v>45486</v>
      </c>
      <c r="B24105" s="17" t="s">
        <v>45487</v>
      </c>
      <c r="C24105" s="17">
        <v>3.0</v>
      </c>
      <c r="D24105" s="17">
        <v>8812489.0</v>
      </c>
      <c r="E24105" s="17">
        <v>3145439.0</v>
      </c>
      <c r="F24105" s="17">
        <v>3275100.0</v>
      </c>
      <c r="G24105" s="17">
        <v>2.0016928E7</v>
      </c>
      <c r="H24105" s="17">
        <v>2.0016928E7</v>
      </c>
    </row>
    <row r="24106">
      <c r="A24106" s="7" t="s">
        <v>45486</v>
      </c>
      <c r="B24106" s="17" t="s">
        <v>45487</v>
      </c>
      <c r="C24106" s="17">
        <v>3.0</v>
      </c>
      <c r="D24106" s="17">
        <v>8812489.0</v>
      </c>
      <c r="E24106" s="17">
        <v>3145439.0</v>
      </c>
      <c r="F24106" s="17">
        <v>3275100.0</v>
      </c>
      <c r="G24106" s="17">
        <v>2.0016928E7</v>
      </c>
      <c r="H24106" s="17">
        <v>2.0016928E7</v>
      </c>
    </row>
    <row r="24107">
      <c r="A24107" s="7" t="s">
        <v>45488</v>
      </c>
      <c r="B24107" s="17" t="s">
        <v>45489</v>
      </c>
      <c r="C24107" s="17">
        <v>1.0</v>
      </c>
      <c r="D24107" s="17">
        <v>1462785.0</v>
      </c>
      <c r="E24107" s="17">
        <v>1462785.0</v>
      </c>
      <c r="F24107" s="17">
        <v>1462785.0</v>
      </c>
      <c r="G24107" s="17">
        <v>1462785.0</v>
      </c>
      <c r="H24107" s="17">
        <v>1462785.0</v>
      </c>
    </row>
    <row r="24108">
      <c r="A24108" s="7" t="s">
        <v>45488</v>
      </c>
      <c r="B24108" s="17" t="s">
        <v>45489</v>
      </c>
      <c r="C24108" s="17">
        <v>1.0</v>
      </c>
      <c r="D24108" s="17">
        <v>1462785.0</v>
      </c>
      <c r="E24108" s="17">
        <v>1462785.0</v>
      </c>
      <c r="F24108" s="17">
        <v>1462785.0</v>
      </c>
      <c r="G24108" s="17">
        <v>1462785.0</v>
      </c>
      <c r="H24108" s="17">
        <v>1462785.0</v>
      </c>
    </row>
    <row r="24109">
      <c r="A24109" s="7" t="s">
        <v>45490</v>
      </c>
      <c r="B24109" s="17" t="s">
        <v>45491</v>
      </c>
      <c r="C24109" s="17">
        <v>2.0</v>
      </c>
      <c r="D24109" s="17">
        <v>3709196.0</v>
      </c>
      <c r="E24109" s="17">
        <v>2963200.0</v>
      </c>
      <c r="F24109" s="17">
        <v>2963200.0</v>
      </c>
      <c r="G24109" s="17">
        <v>4455192.0</v>
      </c>
      <c r="H24109" s="17">
        <v>4455192.0</v>
      </c>
    </row>
    <row r="24110">
      <c r="A24110" s="7" t="s">
        <v>45490</v>
      </c>
      <c r="B24110" s="17" t="s">
        <v>45491</v>
      </c>
      <c r="C24110" s="17">
        <v>2.0</v>
      </c>
      <c r="D24110" s="17">
        <v>3709196.0</v>
      </c>
      <c r="E24110" s="17">
        <v>2963200.0</v>
      </c>
      <c r="F24110" s="17">
        <v>2963200.0</v>
      </c>
      <c r="G24110" s="17">
        <v>4455192.0</v>
      </c>
      <c r="H24110" s="17">
        <v>4455192.0</v>
      </c>
    </row>
    <row r="24111">
      <c r="A24111" s="7" t="s">
        <v>45492</v>
      </c>
      <c r="B24111" s="17" t="s">
        <v>45493</v>
      </c>
      <c r="C24111" s="17">
        <v>1.0</v>
      </c>
      <c r="D24111" s="17">
        <v>3630752.0</v>
      </c>
      <c r="E24111" s="17">
        <v>3630752.0</v>
      </c>
      <c r="F24111" s="17">
        <v>3630752.0</v>
      </c>
      <c r="G24111" s="17">
        <v>3630752.0</v>
      </c>
      <c r="H24111" s="17">
        <v>3630752.0</v>
      </c>
    </row>
    <row r="24112">
      <c r="A24112" s="7" t="s">
        <v>45492</v>
      </c>
      <c r="B24112" s="17" t="s">
        <v>45493</v>
      </c>
      <c r="C24112" s="17">
        <v>1.0</v>
      </c>
      <c r="D24112" s="17">
        <v>3630752.0</v>
      </c>
      <c r="E24112" s="17">
        <v>3630752.0</v>
      </c>
      <c r="F24112" s="17">
        <v>3630752.0</v>
      </c>
      <c r="G24112" s="17">
        <v>3630752.0</v>
      </c>
      <c r="H24112" s="17">
        <v>3630752.0</v>
      </c>
    </row>
    <row r="24113">
      <c r="A24113" s="7" t="s">
        <v>45494</v>
      </c>
      <c r="B24113" s="17" t="s">
        <v>45495</v>
      </c>
      <c r="C24113" s="17">
        <v>1.0</v>
      </c>
      <c r="D24113" s="17">
        <v>2903100.0</v>
      </c>
      <c r="E24113" s="17">
        <v>2903100.0</v>
      </c>
      <c r="F24113" s="17">
        <v>2903100.0</v>
      </c>
      <c r="G24113" s="17">
        <v>2903100.0</v>
      </c>
      <c r="H24113" s="17">
        <v>2903100.0</v>
      </c>
    </row>
    <row r="24114">
      <c r="A24114" s="7" t="s">
        <v>45494</v>
      </c>
      <c r="B24114" s="17" t="s">
        <v>45495</v>
      </c>
      <c r="C24114" s="17">
        <v>1.0</v>
      </c>
      <c r="D24114" s="17">
        <v>2903100.0</v>
      </c>
      <c r="E24114" s="17">
        <v>2903100.0</v>
      </c>
      <c r="F24114" s="17">
        <v>2903100.0</v>
      </c>
      <c r="G24114" s="17">
        <v>2903100.0</v>
      </c>
      <c r="H24114" s="17">
        <v>2903100.0</v>
      </c>
    </row>
    <row r="24115">
      <c r="A24115" s="7" t="s">
        <v>45496</v>
      </c>
      <c r="B24115" s="17" t="s">
        <v>45497</v>
      </c>
      <c r="C24115" s="17">
        <v>3.0</v>
      </c>
      <c r="D24115" s="17">
        <v>3217800.333</v>
      </c>
      <c r="E24115" s="17">
        <v>1737750.0</v>
      </c>
      <c r="F24115" s="17">
        <v>3870782.0</v>
      </c>
      <c r="G24115" s="17">
        <v>4044869.0</v>
      </c>
      <c r="H24115" s="17">
        <v>4044869.0</v>
      </c>
    </row>
    <row r="24116">
      <c r="A24116" s="7" t="s">
        <v>45496</v>
      </c>
      <c r="B24116" s="17" t="s">
        <v>45497</v>
      </c>
      <c r="C24116" s="17">
        <v>3.0</v>
      </c>
      <c r="D24116" s="17">
        <v>3217800.333</v>
      </c>
      <c r="E24116" s="17">
        <v>1737750.0</v>
      </c>
      <c r="F24116" s="17">
        <v>3870782.0</v>
      </c>
      <c r="G24116" s="17">
        <v>4044869.0</v>
      </c>
      <c r="H24116" s="17">
        <v>4044869.0</v>
      </c>
    </row>
    <row r="24117">
      <c r="A24117" s="7" t="s">
        <v>45498</v>
      </c>
      <c r="B24117" s="17" t="s">
        <v>45499</v>
      </c>
      <c r="C24117" s="17">
        <v>1.0</v>
      </c>
      <c r="D24117" s="17">
        <v>1562302.0</v>
      </c>
      <c r="E24117" s="17">
        <v>1562302.0</v>
      </c>
      <c r="F24117" s="17">
        <v>1562302.0</v>
      </c>
      <c r="G24117" s="17">
        <v>1562302.0</v>
      </c>
      <c r="H24117" s="17">
        <v>1562302.0</v>
      </c>
    </row>
    <row r="24118">
      <c r="A24118" s="7" t="s">
        <v>45498</v>
      </c>
      <c r="B24118" s="17" t="s">
        <v>45499</v>
      </c>
      <c r="C24118" s="17">
        <v>1.0</v>
      </c>
      <c r="D24118" s="17">
        <v>1562302.0</v>
      </c>
      <c r="E24118" s="17">
        <v>1562302.0</v>
      </c>
      <c r="F24118" s="17">
        <v>1562302.0</v>
      </c>
      <c r="G24118" s="17">
        <v>1562302.0</v>
      </c>
      <c r="H24118" s="17">
        <v>1562302.0</v>
      </c>
    </row>
    <row r="24119">
      <c r="A24119" s="7" t="s">
        <v>45500</v>
      </c>
      <c r="B24119" s="17" t="s">
        <v>45501</v>
      </c>
      <c r="C24119" s="17">
        <v>1.0</v>
      </c>
      <c r="D24119" s="17">
        <v>1514569.0</v>
      </c>
      <c r="E24119" s="17">
        <v>1514569.0</v>
      </c>
      <c r="F24119" s="17">
        <v>1514569.0</v>
      </c>
      <c r="G24119" s="17">
        <v>1514569.0</v>
      </c>
      <c r="H24119" s="17">
        <v>1514569.0</v>
      </c>
    </row>
    <row r="24120">
      <c r="A24120" s="7" t="s">
        <v>45500</v>
      </c>
      <c r="B24120" s="17" t="s">
        <v>45501</v>
      </c>
      <c r="C24120" s="17">
        <v>1.0</v>
      </c>
      <c r="D24120" s="17">
        <v>1514569.0</v>
      </c>
      <c r="E24120" s="17">
        <v>1514569.0</v>
      </c>
      <c r="F24120" s="17">
        <v>1514569.0</v>
      </c>
      <c r="G24120" s="17">
        <v>1514569.0</v>
      </c>
      <c r="H24120" s="17">
        <v>1514569.0</v>
      </c>
    </row>
    <row r="24121">
      <c r="A24121" s="7" t="s">
        <v>45502</v>
      </c>
      <c r="B24121" s="17" t="s">
        <v>45503</v>
      </c>
      <c r="C24121" s="17">
        <v>1.0</v>
      </c>
      <c r="D24121" s="17">
        <v>4844753.0</v>
      </c>
      <c r="E24121" s="17">
        <v>4844753.0</v>
      </c>
      <c r="F24121" s="17">
        <v>4844753.0</v>
      </c>
      <c r="G24121" s="17">
        <v>4844753.0</v>
      </c>
      <c r="H24121" s="17">
        <v>4844753.0</v>
      </c>
    </row>
    <row r="24122">
      <c r="A24122" s="7" t="s">
        <v>45502</v>
      </c>
      <c r="B24122" s="17" t="s">
        <v>45503</v>
      </c>
      <c r="C24122" s="17">
        <v>1.0</v>
      </c>
      <c r="D24122" s="17">
        <v>4844753.0</v>
      </c>
      <c r="E24122" s="17">
        <v>4844753.0</v>
      </c>
      <c r="F24122" s="17">
        <v>4844753.0</v>
      </c>
      <c r="G24122" s="17">
        <v>4844753.0</v>
      </c>
      <c r="H24122" s="17">
        <v>4844753.0</v>
      </c>
    </row>
    <row r="24123">
      <c r="A24123" s="7" t="s">
        <v>45504</v>
      </c>
      <c r="B24123" s="17" t="s">
        <v>45505</v>
      </c>
      <c r="C24123" s="17">
        <v>2.0</v>
      </c>
      <c r="D24123" s="17">
        <v>7300514.5</v>
      </c>
      <c r="E24123" s="17">
        <v>1787900.0</v>
      </c>
      <c r="F24123" s="17">
        <v>1787900.0</v>
      </c>
      <c r="G24123" s="17">
        <v>1.2813129E7</v>
      </c>
      <c r="H24123" s="17">
        <v>1.2813129E7</v>
      </c>
    </row>
    <row r="24124">
      <c r="A24124" s="7" t="s">
        <v>45504</v>
      </c>
      <c r="B24124" s="17" t="s">
        <v>45505</v>
      </c>
      <c r="C24124" s="17">
        <v>2.0</v>
      </c>
      <c r="D24124" s="17">
        <v>7300514.5</v>
      </c>
      <c r="E24124" s="17">
        <v>1787900.0</v>
      </c>
      <c r="F24124" s="17">
        <v>1787900.0</v>
      </c>
      <c r="G24124" s="17">
        <v>1.2813129E7</v>
      </c>
      <c r="H24124" s="17">
        <v>1.2813129E7</v>
      </c>
    </row>
    <row r="24125">
      <c r="A24125" s="7" t="s">
        <v>45506</v>
      </c>
      <c r="B24125" s="17" t="s">
        <v>45507</v>
      </c>
      <c r="C24125" s="17">
        <v>1.0</v>
      </c>
      <c r="D24125" s="17">
        <v>2.3981579E7</v>
      </c>
      <c r="E24125" s="17">
        <v>2.3981579E7</v>
      </c>
      <c r="F24125" s="17">
        <v>2.3981579E7</v>
      </c>
      <c r="G24125" s="17">
        <v>2.3981579E7</v>
      </c>
      <c r="H24125" s="17">
        <v>2.3981579E7</v>
      </c>
    </row>
    <row r="24126">
      <c r="A24126" s="7" t="s">
        <v>45506</v>
      </c>
      <c r="B24126" s="17" t="s">
        <v>45507</v>
      </c>
      <c r="C24126" s="17">
        <v>1.0</v>
      </c>
      <c r="D24126" s="17">
        <v>2.3981579E7</v>
      </c>
      <c r="E24126" s="17">
        <v>2.3981579E7</v>
      </c>
      <c r="F24126" s="17">
        <v>2.3981579E7</v>
      </c>
      <c r="G24126" s="17">
        <v>2.3981579E7</v>
      </c>
      <c r="H24126" s="17">
        <v>2.3981579E7</v>
      </c>
    </row>
    <row r="24127">
      <c r="A24127" s="7" t="s">
        <v>45508</v>
      </c>
      <c r="B24127" s="17" t="s">
        <v>45509</v>
      </c>
      <c r="C24127" s="17">
        <v>1.0</v>
      </c>
      <c r="D24127" s="17">
        <v>1.2825829E7</v>
      </c>
      <c r="E24127" s="17">
        <v>1.2825829E7</v>
      </c>
      <c r="F24127" s="17">
        <v>1.2825829E7</v>
      </c>
      <c r="G24127" s="17">
        <v>1.2825829E7</v>
      </c>
      <c r="H24127" s="17">
        <v>1.2825829E7</v>
      </c>
    </row>
    <row r="24128">
      <c r="A24128" s="7" t="s">
        <v>45508</v>
      </c>
      <c r="B24128" s="17" t="s">
        <v>45509</v>
      </c>
      <c r="C24128" s="17">
        <v>1.0</v>
      </c>
      <c r="D24128" s="17">
        <v>1.2825829E7</v>
      </c>
      <c r="E24128" s="17">
        <v>1.2825829E7</v>
      </c>
      <c r="F24128" s="17">
        <v>1.2825829E7</v>
      </c>
      <c r="G24128" s="17">
        <v>1.2825829E7</v>
      </c>
      <c r="H24128" s="17">
        <v>1.2825829E7</v>
      </c>
    </row>
    <row r="24129">
      <c r="A24129" s="7" t="s">
        <v>45510</v>
      </c>
      <c r="B24129" s="17" t="s">
        <v>45511</v>
      </c>
      <c r="C24129" s="17">
        <v>1.0</v>
      </c>
      <c r="D24129" s="17">
        <v>1397976.0</v>
      </c>
      <c r="E24129" s="17">
        <v>1397976.0</v>
      </c>
      <c r="F24129" s="17">
        <v>1397976.0</v>
      </c>
      <c r="G24129" s="17">
        <v>1397976.0</v>
      </c>
      <c r="H24129" s="17">
        <v>1397976.0</v>
      </c>
    </row>
    <row r="24130">
      <c r="A24130" s="7" t="s">
        <v>45510</v>
      </c>
      <c r="B24130" s="17" t="s">
        <v>45511</v>
      </c>
      <c r="C24130" s="17">
        <v>1.0</v>
      </c>
      <c r="D24130" s="17">
        <v>1397976.0</v>
      </c>
      <c r="E24130" s="17">
        <v>1397976.0</v>
      </c>
      <c r="F24130" s="17">
        <v>1397976.0</v>
      </c>
      <c r="G24130" s="17">
        <v>1397976.0</v>
      </c>
      <c r="H24130" s="17">
        <v>1397976.0</v>
      </c>
    </row>
    <row r="24131">
      <c r="A24131" s="7" t="s">
        <v>45512</v>
      </c>
      <c r="B24131" s="17" t="s">
        <v>45513</v>
      </c>
      <c r="C24131" s="17">
        <v>1.0</v>
      </c>
      <c r="D24131" s="17">
        <v>1.5690423E7</v>
      </c>
      <c r="E24131" s="17">
        <v>1.5690423E7</v>
      </c>
      <c r="F24131" s="17">
        <v>1.5690423E7</v>
      </c>
      <c r="G24131" s="17">
        <v>1.5690423E7</v>
      </c>
      <c r="H24131" s="17">
        <v>1.5690423E7</v>
      </c>
    </row>
    <row r="24132">
      <c r="A24132" s="7" t="s">
        <v>45512</v>
      </c>
      <c r="B24132" s="17" t="s">
        <v>45513</v>
      </c>
      <c r="C24132" s="17">
        <v>1.0</v>
      </c>
      <c r="D24132" s="17">
        <v>1.5690423E7</v>
      </c>
      <c r="E24132" s="17">
        <v>1.5690423E7</v>
      </c>
      <c r="F24132" s="17">
        <v>1.5690423E7</v>
      </c>
      <c r="G24132" s="17">
        <v>1.5690423E7</v>
      </c>
      <c r="H24132" s="17">
        <v>1.5690423E7</v>
      </c>
    </row>
    <row r="24133">
      <c r="A24133" s="7" t="s">
        <v>45514</v>
      </c>
      <c r="B24133" s="17" t="s">
        <v>45515</v>
      </c>
      <c r="C24133" s="17">
        <v>3.0</v>
      </c>
      <c r="D24133" s="17">
        <v>5.223850067E7</v>
      </c>
      <c r="E24133" s="17">
        <v>1.0813156E7</v>
      </c>
      <c r="F24133" s="17">
        <v>1.4464622E7</v>
      </c>
      <c r="G24133" s="17">
        <v>1.31437724E8</v>
      </c>
      <c r="H24133" s="17">
        <v>1.31437724E8</v>
      </c>
    </row>
    <row r="24134">
      <c r="A24134" s="7" t="s">
        <v>45514</v>
      </c>
      <c r="B24134" s="17" t="s">
        <v>45515</v>
      </c>
      <c r="C24134" s="17">
        <v>3.0</v>
      </c>
      <c r="D24134" s="17">
        <v>5.223850067E7</v>
      </c>
      <c r="E24134" s="17">
        <v>1.0813156E7</v>
      </c>
      <c r="F24134" s="17">
        <v>1.4464622E7</v>
      </c>
      <c r="G24134" s="17">
        <v>1.31437724E8</v>
      </c>
      <c r="H24134" s="17">
        <v>1.31437724E8</v>
      </c>
    </row>
    <row r="24135">
      <c r="A24135" s="7" t="s">
        <v>45516</v>
      </c>
      <c r="B24135" s="17" t="s">
        <v>45517</v>
      </c>
      <c r="C24135" s="17">
        <v>1.0</v>
      </c>
      <c r="D24135" s="17">
        <v>3.436811E7</v>
      </c>
      <c r="E24135" s="17">
        <v>3.436811E7</v>
      </c>
      <c r="F24135" s="17">
        <v>3.436811E7</v>
      </c>
      <c r="G24135" s="17">
        <v>3.436811E7</v>
      </c>
      <c r="H24135" s="17">
        <v>3.436811E7</v>
      </c>
    </row>
    <row r="24136">
      <c r="A24136" s="7" t="s">
        <v>45516</v>
      </c>
      <c r="B24136" s="17" t="s">
        <v>45517</v>
      </c>
      <c r="C24136" s="17">
        <v>1.0</v>
      </c>
      <c r="D24136" s="17">
        <v>3.436811E7</v>
      </c>
      <c r="E24136" s="17">
        <v>3.436811E7</v>
      </c>
      <c r="F24136" s="17">
        <v>3.436811E7</v>
      </c>
      <c r="G24136" s="17">
        <v>3.436811E7</v>
      </c>
      <c r="H24136" s="17">
        <v>3.436811E7</v>
      </c>
    </row>
    <row r="24137">
      <c r="A24137" s="7" t="s">
        <v>45518</v>
      </c>
      <c r="B24137" s="17" t="s">
        <v>45519</v>
      </c>
      <c r="C24137" s="17">
        <v>1.0</v>
      </c>
      <c r="D24137" s="17">
        <v>1.2254182E7</v>
      </c>
      <c r="E24137" s="17">
        <v>1.2254182E7</v>
      </c>
      <c r="F24137" s="17">
        <v>1.2254182E7</v>
      </c>
      <c r="G24137" s="17">
        <v>1.2254182E7</v>
      </c>
      <c r="H24137" s="17">
        <v>1.2254182E7</v>
      </c>
    </row>
    <row r="24138">
      <c r="A24138" s="7" t="s">
        <v>45518</v>
      </c>
      <c r="B24138" s="17" t="s">
        <v>45519</v>
      </c>
      <c r="C24138" s="17">
        <v>1.0</v>
      </c>
      <c r="D24138" s="17">
        <v>1.2254182E7</v>
      </c>
      <c r="E24138" s="17">
        <v>1.2254182E7</v>
      </c>
      <c r="F24138" s="17">
        <v>1.2254182E7</v>
      </c>
      <c r="G24138" s="17">
        <v>1.2254182E7</v>
      </c>
      <c r="H24138" s="17">
        <v>1.2254182E7</v>
      </c>
    </row>
    <row r="24139">
      <c r="A24139" s="7" t="s">
        <v>45520</v>
      </c>
      <c r="B24139" s="17" t="s">
        <v>45521</v>
      </c>
      <c r="C24139" s="17">
        <v>3.0</v>
      </c>
      <c r="D24139" s="17">
        <v>6743176.333</v>
      </c>
      <c r="E24139" s="17">
        <v>2806700.0</v>
      </c>
      <c r="F24139" s="17">
        <v>4071350.0</v>
      </c>
      <c r="G24139" s="17">
        <v>1.3351479E7</v>
      </c>
      <c r="H24139" s="17">
        <v>1.3351479E7</v>
      </c>
    </row>
    <row r="24140">
      <c r="A24140" s="7" t="s">
        <v>45520</v>
      </c>
      <c r="B24140" s="17" t="s">
        <v>45521</v>
      </c>
      <c r="C24140" s="17">
        <v>3.0</v>
      </c>
      <c r="D24140" s="17">
        <v>6743176.333</v>
      </c>
      <c r="E24140" s="17">
        <v>2806700.0</v>
      </c>
      <c r="F24140" s="17">
        <v>4071350.0</v>
      </c>
      <c r="G24140" s="17">
        <v>1.3351479E7</v>
      </c>
      <c r="H24140" s="17">
        <v>1.3351479E7</v>
      </c>
    </row>
    <row r="24141">
      <c r="A24141" s="7" t="s">
        <v>45522</v>
      </c>
      <c r="B24141" s="17" t="s">
        <v>45523</v>
      </c>
      <c r="C24141" s="17">
        <v>3.0</v>
      </c>
      <c r="D24141" s="17">
        <v>4.094629033E7</v>
      </c>
      <c r="E24141" s="17">
        <v>2.1007547E7</v>
      </c>
      <c r="F24141" s="17">
        <v>4.9005252E7</v>
      </c>
      <c r="G24141" s="17">
        <v>5.2826072E7</v>
      </c>
      <c r="H24141" s="17">
        <v>5.2826072E7</v>
      </c>
    </row>
    <row r="24142">
      <c r="A24142" s="7" t="s">
        <v>45522</v>
      </c>
      <c r="B24142" s="17" t="s">
        <v>45523</v>
      </c>
      <c r="C24142" s="17">
        <v>3.0</v>
      </c>
      <c r="D24142" s="17">
        <v>4.094629033E7</v>
      </c>
      <c r="E24142" s="17">
        <v>2.1007547E7</v>
      </c>
      <c r="F24142" s="17">
        <v>4.9005252E7</v>
      </c>
      <c r="G24142" s="17">
        <v>5.2826072E7</v>
      </c>
      <c r="H24142" s="17">
        <v>5.2826072E7</v>
      </c>
    </row>
    <row r="24143">
      <c r="A24143" s="7" t="s">
        <v>45524</v>
      </c>
      <c r="B24143" s="17" t="s">
        <v>45525</v>
      </c>
      <c r="C24143" s="17">
        <v>2.0</v>
      </c>
      <c r="D24143" s="17">
        <v>8550690.0</v>
      </c>
      <c r="E24143" s="17">
        <v>5016782.0</v>
      </c>
      <c r="F24143" s="17">
        <v>5016782.0</v>
      </c>
      <c r="G24143" s="17">
        <v>1.2084598E7</v>
      </c>
      <c r="H24143" s="17">
        <v>1.2084598E7</v>
      </c>
    </row>
    <row r="24144">
      <c r="A24144" s="7" t="s">
        <v>45524</v>
      </c>
      <c r="B24144" s="17" t="s">
        <v>45525</v>
      </c>
      <c r="C24144" s="17">
        <v>2.0</v>
      </c>
      <c r="D24144" s="17">
        <v>8550690.0</v>
      </c>
      <c r="E24144" s="17">
        <v>5016782.0</v>
      </c>
      <c r="F24144" s="17">
        <v>5016782.0</v>
      </c>
      <c r="G24144" s="17">
        <v>1.2084598E7</v>
      </c>
      <c r="H24144" s="17">
        <v>1.2084598E7</v>
      </c>
    </row>
    <row r="24145">
      <c r="A24145" s="7" t="s">
        <v>45526</v>
      </c>
      <c r="B24145" s="17" t="s">
        <v>45527</v>
      </c>
      <c r="C24145" s="17">
        <v>1.0</v>
      </c>
      <c r="D24145" s="17">
        <v>1.321437E7</v>
      </c>
      <c r="E24145" s="17">
        <v>1.321437E7</v>
      </c>
      <c r="F24145" s="17">
        <v>1.321437E7</v>
      </c>
      <c r="G24145" s="17">
        <v>1.321437E7</v>
      </c>
      <c r="H24145" s="17">
        <v>1.321437E7</v>
      </c>
    </row>
    <row r="24146">
      <c r="A24146" s="7" t="s">
        <v>45526</v>
      </c>
      <c r="B24146" s="17" t="s">
        <v>45527</v>
      </c>
      <c r="C24146" s="17">
        <v>1.0</v>
      </c>
      <c r="D24146" s="17">
        <v>1.321437E7</v>
      </c>
      <c r="E24146" s="17">
        <v>1.321437E7</v>
      </c>
      <c r="F24146" s="17">
        <v>1.321437E7</v>
      </c>
      <c r="G24146" s="17">
        <v>1.321437E7</v>
      </c>
      <c r="H24146" s="17">
        <v>1.321437E7</v>
      </c>
    </row>
    <row r="24147">
      <c r="A24147" s="7" t="s">
        <v>45528</v>
      </c>
      <c r="B24147" s="17" t="s">
        <v>45529</v>
      </c>
      <c r="C24147" s="17">
        <v>1.0</v>
      </c>
      <c r="D24147" s="17">
        <v>733257.0</v>
      </c>
      <c r="E24147" s="17">
        <v>733257.0</v>
      </c>
      <c r="F24147" s="17">
        <v>733257.0</v>
      </c>
      <c r="G24147" s="17">
        <v>733257.0</v>
      </c>
      <c r="H24147" s="17">
        <v>733257.0</v>
      </c>
    </row>
    <row r="24148">
      <c r="A24148" s="7" t="s">
        <v>45528</v>
      </c>
      <c r="B24148" s="17" t="s">
        <v>45529</v>
      </c>
      <c r="C24148" s="17">
        <v>1.0</v>
      </c>
      <c r="D24148" s="17">
        <v>733257.0</v>
      </c>
      <c r="E24148" s="17">
        <v>733257.0</v>
      </c>
      <c r="F24148" s="17">
        <v>733257.0</v>
      </c>
      <c r="G24148" s="17">
        <v>733257.0</v>
      </c>
      <c r="H24148" s="17">
        <v>733257.0</v>
      </c>
    </row>
    <row r="24149">
      <c r="A24149" s="7" t="s">
        <v>45530</v>
      </c>
      <c r="B24149" s="17" t="s">
        <v>45531</v>
      </c>
      <c r="C24149" s="17">
        <v>1.0</v>
      </c>
      <c r="D24149" s="17">
        <v>1.1304221E7</v>
      </c>
      <c r="E24149" s="17">
        <v>1.1304221E7</v>
      </c>
      <c r="F24149" s="17">
        <v>1.1304221E7</v>
      </c>
      <c r="G24149" s="17">
        <v>1.1304221E7</v>
      </c>
      <c r="H24149" s="17">
        <v>1.1304221E7</v>
      </c>
    </row>
    <row r="24150">
      <c r="A24150" s="7" t="s">
        <v>45530</v>
      </c>
      <c r="B24150" s="17" t="s">
        <v>45531</v>
      </c>
      <c r="C24150" s="17">
        <v>1.0</v>
      </c>
      <c r="D24150" s="17">
        <v>1.1304221E7</v>
      </c>
      <c r="E24150" s="17">
        <v>1.1304221E7</v>
      </c>
      <c r="F24150" s="17">
        <v>1.1304221E7</v>
      </c>
      <c r="G24150" s="17">
        <v>1.1304221E7</v>
      </c>
      <c r="H24150" s="17">
        <v>1.1304221E7</v>
      </c>
    </row>
    <row r="24151">
      <c r="A24151" s="7" t="s">
        <v>45532</v>
      </c>
      <c r="B24151" s="17" t="s">
        <v>45533</v>
      </c>
      <c r="C24151" s="17">
        <v>1.0</v>
      </c>
      <c r="D24151" s="17">
        <v>2.2627094E7</v>
      </c>
      <c r="E24151" s="17">
        <v>2.2627094E7</v>
      </c>
      <c r="F24151" s="17">
        <v>2.2627094E7</v>
      </c>
      <c r="G24151" s="17">
        <v>2.2627094E7</v>
      </c>
      <c r="H24151" s="17">
        <v>2.2627094E7</v>
      </c>
    </row>
    <row r="24152">
      <c r="A24152" s="7" t="s">
        <v>45532</v>
      </c>
      <c r="B24152" s="17" t="s">
        <v>45533</v>
      </c>
      <c r="C24152" s="17">
        <v>1.0</v>
      </c>
      <c r="D24152" s="17">
        <v>2.2627094E7</v>
      </c>
      <c r="E24152" s="17">
        <v>2.2627094E7</v>
      </c>
      <c r="F24152" s="17">
        <v>2.2627094E7</v>
      </c>
      <c r="G24152" s="17">
        <v>2.2627094E7</v>
      </c>
      <c r="H24152" s="17">
        <v>2.2627094E7</v>
      </c>
    </row>
    <row r="24153">
      <c r="A24153" s="7" t="s">
        <v>45534</v>
      </c>
      <c r="B24153" s="17" t="s">
        <v>45535</v>
      </c>
      <c r="C24153" s="17">
        <v>1.0</v>
      </c>
      <c r="D24153" s="17">
        <v>8.822937E7</v>
      </c>
      <c r="E24153" s="17">
        <v>8.822937E7</v>
      </c>
      <c r="F24153" s="17">
        <v>8.822937E7</v>
      </c>
      <c r="G24153" s="17">
        <v>8.822937E7</v>
      </c>
      <c r="H24153" s="17">
        <v>8.822937E7</v>
      </c>
    </row>
    <row r="24154">
      <c r="A24154" s="7" t="s">
        <v>45534</v>
      </c>
      <c r="B24154" s="17" t="s">
        <v>45535</v>
      </c>
      <c r="C24154" s="17">
        <v>1.0</v>
      </c>
      <c r="D24154" s="17">
        <v>8.822937E7</v>
      </c>
      <c r="E24154" s="17">
        <v>8.822937E7</v>
      </c>
      <c r="F24154" s="17">
        <v>8.822937E7</v>
      </c>
      <c r="G24154" s="17">
        <v>8.822937E7</v>
      </c>
      <c r="H24154" s="17">
        <v>8.822937E7</v>
      </c>
    </row>
    <row r="24155">
      <c r="A24155" s="7" t="s">
        <v>45536</v>
      </c>
      <c r="B24155" s="17" t="s">
        <v>45537</v>
      </c>
      <c r="C24155" s="17">
        <v>1.0</v>
      </c>
      <c r="D24155" s="17">
        <v>9392209.0</v>
      </c>
      <c r="E24155" s="17">
        <v>9392209.0</v>
      </c>
      <c r="F24155" s="17">
        <v>9392209.0</v>
      </c>
      <c r="G24155" s="17">
        <v>9392209.0</v>
      </c>
      <c r="H24155" s="17">
        <v>9392209.0</v>
      </c>
    </row>
    <row r="24156">
      <c r="A24156" s="7" t="s">
        <v>45536</v>
      </c>
      <c r="B24156" s="17" t="s">
        <v>45537</v>
      </c>
      <c r="C24156" s="17">
        <v>1.0</v>
      </c>
      <c r="D24156" s="17">
        <v>9392209.0</v>
      </c>
      <c r="E24156" s="17">
        <v>9392209.0</v>
      </c>
      <c r="F24156" s="17">
        <v>9392209.0</v>
      </c>
      <c r="G24156" s="17">
        <v>9392209.0</v>
      </c>
      <c r="H24156" s="17">
        <v>9392209.0</v>
      </c>
    </row>
    <row r="24157">
      <c r="A24157" s="7" t="s">
        <v>45538</v>
      </c>
      <c r="B24157" s="17" t="s">
        <v>45539</v>
      </c>
      <c r="C24157" s="17">
        <v>1.0</v>
      </c>
      <c r="D24157" s="17">
        <v>2.016415E7</v>
      </c>
      <c r="E24157" s="17">
        <v>2.016415E7</v>
      </c>
      <c r="F24157" s="17">
        <v>2.016415E7</v>
      </c>
      <c r="G24157" s="17">
        <v>2.016415E7</v>
      </c>
      <c r="H24157" s="17">
        <v>2.016415E7</v>
      </c>
    </row>
    <row r="24158">
      <c r="A24158" s="7" t="s">
        <v>45538</v>
      </c>
      <c r="B24158" s="17" t="s">
        <v>45539</v>
      </c>
      <c r="C24158" s="17">
        <v>1.0</v>
      </c>
      <c r="D24158" s="17">
        <v>2.016415E7</v>
      </c>
      <c r="E24158" s="17">
        <v>2.016415E7</v>
      </c>
      <c r="F24158" s="17">
        <v>2.016415E7</v>
      </c>
      <c r="G24158" s="17">
        <v>2.016415E7</v>
      </c>
      <c r="H24158" s="17">
        <v>2.016415E7</v>
      </c>
    </row>
    <row r="24159">
      <c r="A24159" s="7" t="s">
        <v>45540</v>
      </c>
      <c r="B24159" s="17" t="s">
        <v>45541</v>
      </c>
      <c r="C24159" s="17">
        <v>2.0</v>
      </c>
      <c r="D24159" s="17">
        <v>2238535.5</v>
      </c>
      <c r="E24159" s="17">
        <v>324269.0</v>
      </c>
      <c r="F24159" s="17">
        <v>324269.0</v>
      </c>
      <c r="G24159" s="17">
        <v>4152802.0</v>
      </c>
      <c r="H24159" s="17">
        <v>4152802.0</v>
      </c>
    </row>
    <row r="24160">
      <c r="A24160" s="7" t="s">
        <v>45540</v>
      </c>
      <c r="B24160" s="17" t="s">
        <v>45541</v>
      </c>
      <c r="C24160" s="17">
        <v>2.0</v>
      </c>
      <c r="D24160" s="17">
        <v>2238535.5</v>
      </c>
      <c r="E24160" s="17">
        <v>324269.0</v>
      </c>
      <c r="F24160" s="17">
        <v>324269.0</v>
      </c>
      <c r="G24160" s="17">
        <v>4152802.0</v>
      </c>
      <c r="H24160" s="17">
        <v>4152802.0</v>
      </c>
    </row>
    <row r="24161">
      <c r="A24161" s="7" t="s">
        <v>45542</v>
      </c>
      <c r="B24161" s="17" t="s">
        <v>45543</v>
      </c>
      <c r="C24161" s="17">
        <v>1.0</v>
      </c>
      <c r="D24161" s="17">
        <v>4376200.0</v>
      </c>
      <c r="E24161" s="17">
        <v>4376200.0</v>
      </c>
      <c r="F24161" s="17">
        <v>4376200.0</v>
      </c>
      <c r="G24161" s="17">
        <v>4376200.0</v>
      </c>
      <c r="H24161" s="17">
        <v>4376200.0</v>
      </c>
    </row>
    <row r="24162">
      <c r="A24162" s="7" t="s">
        <v>45542</v>
      </c>
      <c r="B24162" s="17" t="s">
        <v>45543</v>
      </c>
      <c r="C24162" s="17">
        <v>1.0</v>
      </c>
      <c r="D24162" s="17">
        <v>4376200.0</v>
      </c>
      <c r="E24162" s="17">
        <v>4376200.0</v>
      </c>
      <c r="F24162" s="17">
        <v>4376200.0</v>
      </c>
      <c r="G24162" s="17">
        <v>4376200.0</v>
      </c>
      <c r="H24162" s="17">
        <v>4376200.0</v>
      </c>
    </row>
    <row r="24163">
      <c r="A24163" s="7" t="s">
        <v>45544</v>
      </c>
      <c r="B24163" s="17" t="s">
        <v>45545</v>
      </c>
      <c r="C24163" s="17">
        <v>1.0</v>
      </c>
      <c r="D24163" s="17">
        <v>1.1248093E7</v>
      </c>
      <c r="E24163" s="17">
        <v>1.1248093E7</v>
      </c>
      <c r="F24163" s="17">
        <v>1.1248093E7</v>
      </c>
      <c r="G24163" s="17">
        <v>1.1248093E7</v>
      </c>
      <c r="H24163" s="17">
        <v>1.1248093E7</v>
      </c>
    </row>
    <row r="24164">
      <c r="A24164" s="7" t="s">
        <v>45544</v>
      </c>
      <c r="B24164" s="17" t="s">
        <v>45545</v>
      </c>
      <c r="C24164" s="17">
        <v>1.0</v>
      </c>
      <c r="D24164" s="17">
        <v>1.1248093E7</v>
      </c>
      <c r="E24164" s="17">
        <v>1.1248093E7</v>
      </c>
      <c r="F24164" s="17">
        <v>1.1248093E7</v>
      </c>
      <c r="G24164" s="17">
        <v>1.1248093E7</v>
      </c>
      <c r="H24164" s="17">
        <v>1.1248093E7</v>
      </c>
    </row>
    <row r="24165">
      <c r="A24165" s="7" t="s">
        <v>45546</v>
      </c>
      <c r="B24165" s="17" t="s">
        <v>45547</v>
      </c>
      <c r="C24165" s="17">
        <v>1.0</v>
      </c>
      <c r="D24165" s="17">
        <v>8344555.0</v>
      </c>
      <c r="E24165" s="17">
        <v>8344555.0</v>
      </c>
      <c r="F24165" s="17">
        <v>8344555.0</v>
      </c>
      <c r="G24165" s="17">
        <v>8344555.0</v>
      </c>
      <c r="H24165" s="17">
        <v>8344555.0</v>
      </c>
    </row>
    <row r="24166">
      <c r="A24166" s="7" t="s">
        <v>45546</v>
      </c>
      <c r="B24166" s="17" t="s">
        <v>45547</v>
      </c>
      <c r="C24166" s="17">
        <v>1.0</v>
      </c>
      <c r="D24166" s="17">
        <v>8344555.0</v>
      </c>
      <c r="E24166" s="17">
        <v>8344555.0</v>
      </c>
      <c r="F24166" s="17">
        <v>8344555.0</v>
      </c>
      <c r="G24166" s="17">
        <v>8344555.0</v>
      </c>
      <c r="H24166" s="17">
        <v>8344555.0</v>
      </c>
    </row>
    <row r="24167">
      <c r="A24167" s="7" t="s">
        <v>45548</v>
      </c>
      <c r="B24167" s="17" t="s">
        <v>45549</v>
      </c>
      <c r="C24167" s="17">
        <v>1.0</v>
      </c>
      <c r="D24167" s="17">
        <v>5826619.0</v>
      </c>
      <c r="E24167" s="17">
        <v>5826619.0</v>
      </c>
      <c r="F24167" s="17">
        <v>5826619.0</v>
      </c>
      <c r="G24167" s="17">
        <v>5826619.0</v>
      </c>
      <c r="H24167" s="17">
        <v>5826619.0</v>
      </c>
    </row>
    <row r="24168">
      <c r="A24168" s="7" t="s">
        <v>45548</v>
      </c>
      <c r="B24168" s="17" t="s">
        <v>45549</v>
      </c>
      <c r="C24168" s="17">
        <v>1.0</v>
      </c>
      <c r="D24168" s="17">
        <v>5826619.0</v>
      </c>
      <c r="E24168" s="17">
        <v>5826619.0</v>
      </c>
      <c r="F24168" s="17">
        <v>5826619.0</v>
      </c>
      <c r="G24168" s="17">
        <v>5826619.0</v>
      </c>
      <c r="H24168" s="17">
        <v>5826619.0</v>
      </c>
    </row>
    <row r="24169">
      <c r="A24169" s="7" t="s">
        <v>45550</v>
      </c>
      <c r="B24169" s="17" t="s">
        <v>45551</v>
      </c>
      <c r="C24169" s="17">
        <v>1.0</v>
      </c>
      <c r="D24169" s="17">
        <v>5251800.0</v>
      </c>
      <c r="E24169" s="17">
        <v>5251800.0</v>
      </c>
      <c r="F24169" s="17">
        <v>5251800.0</v>
      </c>
      <c r="G24169" s="17">
        <v>5251800.0</v>
      </c>
      <c r="H24169" s="17">
        <v>5251800.0</v>
      </c>
    </row>
    <row r="24170">
      <c r="A24170" s="7" t="s">
        <v>45550</v>
      </c>
      <c r="B24170" s="17" t="s">
        <v>45551</v>
      </c>
      <c r="C24170" s="17">
        <v>1.0</v>
      </c>
      <c r="D24170" s="17">
        <v>5251800.0</v>
      </c>
      <c r="E24170" s="17">
        <v>5251800.0</v>
      </c>
      <c r="F24170" s="17">
        <v>5251800.0</v>
      </c>
      <c r="G24170" s="17">
        <v>5251800.0</v>
      </c>
      <c r="H24170" s="17">
        <v>5251800.0</v>
      </c>
    </row>
    <row r="24171">
      <c r="A24171" s="7" t="s">
        <v>45552</v>
      </c>
      <c r="B24171" s="17" t="s">
        <v>45553</v>
      </c>
      <c r="C24171" s="17">
        <v>1.0</v>
      </c>
      <c r="D24171" s="17">
        <v>5424256.0</v>
      </c>
      <c r="E24171" s="17">
        <v>5424256.0</v>
      </c>
      <c r="F24171" s="17">
        <v>5424256.0</v>
      </c>
      <c r="G24171" s="17">
        <v>5424256.0</v>
      </c>
      <c r="H24171" s="17">
        <v>5424256.0</v>
      </c>
    </row>
    <row r="24172">
      <c r="A24172" s="7" t="s">
        <v>45552</v>
      </c>
      <c r="B24172" s="17" t="s">
        <v>45553</v>
      </c>
      <c r="C24172" s="17">
        <v>1.0</v>
      </c>
      <c r="D24172" s="17">
        <v>5424256.0</v>
      </c>
      <c r="E24172" s="17">
        <v>5424256.0</v>
      </c>
      <c r="F24172" s="17">
        <v>5424256.0</v>
      </c>
      <c r="G24172" s="17">
        <v>5424256.0</v>
      </c>
      <c r="H24172" s="17">
        <v>5424256.0</v>
      </c>
    </row>
    <row r="24173">
      <c r="A24173" s="7" t="s">
        <v>45554</v>
      </c>
      <c r="B24173" s="17" t="s">
        <v>45555</v>
      </c>
      <c r="C24173" s="17">
        <v>1.0</v>
      </c>
      <c r="D24173" s="17">
        <v>6.8339064E7</v>
      </c>
      <c r="E24173" s="17">
        <v>6.8339064E7</v>
      </c>
      <c r="F24173" s="17">
        <v>6.8339064E7</v>
      </c>
      <c r="G24173" s="17">
        <v>6.8339064E7</v>
      </c>
      <c r="H24173" s="17">
        <v>6.8339064E7</v>
      </c>
    </row>
    <row r="24174">
      <c r="A24174" s="7" t="s">
        <v>45554</v>
      </c>
      <c r="B24174" s="17" t="s">
        <v>45555</v>
      </c>
      <c r="C24174" s="17">
        <v>1.0</v>
      </c>
      <c r="D24174" s="17">
        <v>6.8339064E7</v>
      </c>
      <c r="E24174" s="17">
        <v>6.8339064E7</v>
      </c>
      <c r="F24174" s="17">
        <v>6.8339064E7</v>
      </c>
      <c r="G24174" s="17">
        <v>6.8339064E7</v>
      </c>
      <c r="H24174" s="17">
        <v>6.8339064E7</v>
      </c>
    </row>
    <row r="24175">
      <c r="A24175" s="7" t="s">
        <v>45556</v>
      </c>
      <c r="B24175" s="17" t="s">
        <v>45557</v>
      </c>
      <c r="C24175" s="17">
        <v>1.0</v>
      </c>
      <c r="D24175" s="17">
        <v>4149200.0</v>
      </c>
      <c r="E24175" s="17">
        <v>4149200.0</v>
      </c>
      <c r="F24175" s="17">
        <v>4149200.0</v>
      </c>
      <c r="G24175" s="17">
        <v>4149200.0</v>
      </c>
      <c r="H24175" s="17">
        <v>4149200.0</v>
      </c>
    </row>
    <row r="24176">
      <c r="A24176" s="7" t="s">
        <v>45556</v>
      </c>
      <c r="B24176" s="17" t="s">
        <v>45557</v>
      </c>
      <c r="C24176" s="17">
        <v>1.0</v>
      </c>
      <c r="D24176" s="17">
        <v>4149200.0</v>
      </c>
      <c r="E24176" s="17">
        <v>4149200.0</v>
      </c>
      <c r="F24176" s="17">
        <v>4149200.0</v>
      </c>
      <c r="G24176" s="17">
        <v>4149200.0</v>
      </c>
      <c r="H24176" s="17">
        <v>4149200.0</v>
      </c>
    </row>
    <row r="24177">
      <c r="A24177" s="7" t="s">
        <v>45558</v>
      </c>
      <c r="B24177" s="17" t="s">
        <v>45559</v>
      </c>
      <c r="C24177" s="17">
        <v>1.0</v>
      </c>
      <c r="D24177" s="17">
        <v>2653547.0</v>
      </c>
      <c r="E24177" s="17">
        <v>2653547.0</v>
      </c>
      <c r="F24177" s="17">
        <v>2653547.0</v>
      </c>
      <c r="G24177" s="17">
        <v>2653547.0</v>
      </c>
      <c r="H24177" s="17">
        <v>2653547.0</v>
      </c>
    </row>
    <row r="24178">
      <c r="A24178" s="7" t="s">
        <v>45558</v>
      </c>
      <c r="B24178" s="17" t="s">
        <v>45559</v>
      </c>
      <c r="C24178" s="17">
        <v>1.0</v>
      </c>
      <c r="D24178" s="17">
        <v>2653547.0</v>
      </c>
      <c r="E24178" s="17">
        <v>2653547.0</v>
      </c>
      <c r="F24178" s="17">
        <v>2653547.0</v>
      </c>
      <c r="G24178" s="17">
        <v>2653547.0</v>
      </c>
      <c r="H24178" s="17">
        <v>2653547.0</v>
      </c>
    </row>
    <row r="24179">
      <c r="A24179" s="7" t="s">
        <v>45560</v>
      </c>
      <c r="B24179" s="17" t="s">
        <v>45561</v>
      </c>
      <c r="C24179" s="17">
        <v>1.0</v>
      </c>
      <c r="D24179" s="17">
        <v>9375550.0</v>
      </c>
      <c r="E24179" s="17">
        <v>9375550.0</v>
      </c>
      <c r="F24179" s="17">
        <v>9375550.0</v>
      </c>
      <c r="G24179" s="17">
        <v>9375550.0</v>
      </c>
      <c r="H24179" s="17">
        <v>9375550.0</v>
      </c>
    </row>
    <row r="24180">
      <c r="A24180" s="7" t="s">
        <v>45560</v>
      </c>
      <c r="B24180" s="17" t="s">
        <v>45561</v>
      </c>
      <c r="C24180" s="17">
        <v>1.0</v>
      </c>
      <c r="D24180" s="17">
        <v>9375550.0</v>
      </c>
      <c r="E24180" s="17">
        <v>9375550.0</v>
      </c>
      <c r="F24180" s="17">
        <v>9375550.0</v>
      </c>
      <c r="G24180" s="17">
        <v>9375550.0</v>
      </c>
      <c r="H24180" s="17">
        <v>9375550.0</v>
      </c>
    </row>
    <row r="24181">
      <c r="A24181" s="7" t="s">
        <v>45562</v>
      </c>
      <c r="B24181" s="17" t="s">
        <v>45563</v>
      </c>
      <c r="C24181" s="17">
        <v>1.0</v>
      </c>
      <c r="D24181" s="17">
        <v>5020000.0</v>
      </c>
      <c r="E24181" s="17">
        <v>5020000.0</v>
      </c>
      <c r="F24181" s="17">
        <v>5020000.0</v>
      </c>
      <c r="G24181" s="17">
        <v>5020000.0</v>
      </c>
      <c r="H24181" s="17">
        <v>5020000.0</v>
      </c>
    </row>
    <row r="24182">
      <c r="A24182" s="7" t="s">
        <v>45562</v>
      </c>
      <c r="B24182" s="17" t="s">
        <v>45563</v>
      </c>
      <c r="C24182" s="17">
        <v>1.0</v>
      </c>
      <c r="D24182" s="17">
        <v>5020000.0</v>
      </c>
      <c r="E24182" s="17">
        <v>5020000.0</v>
      </c>
      <c r="F24182" s="17">
        <v>5020000.0</v>
      </c>
      <c r="G24182" s="17">
        <v>5020000.0</v>
      </c>
      <c r="H24182" s="17">
        <v>5020000.0</v>
      </c>
    </row>
    <row r="24183">
      <c r="A24183" s="7" t="s">
        <v>45564</v>
      </c>
      <c r="B24183" s="17" t="s">
        <v>45565</v>
      </c>
      <c r="C24183" s="17">
        <v>2.0</v>
      </c>
      <c r="D24183" s="17">
        <v>8.818527E7</v>
      </c>
      <c r="E24183" s="17">
        <v>4.2593114E7</v>
      </c>
      <c r="F24183" s="17">
        <v>4.2593114E7</v>
      </c>
      <c r="G24183" s="17">
        <v>1.33777426E8</v>
      </c>
      <c r="H24183" s="17">
        <v>1.33777426E8</v>
      </c>
    </row>
    <row r="24184">
      <c r="A24184" s="7" t="s">
        <v>45564</v>
      </c>
      <c r="B24184" s="17" t="s">
        <v>45565</v>
      </c>
      <c r="C24184" s="17">
        <v>2.0</v>
      </c>
      <c r="D24184" s="17">
        <v>8.818527E7</v>
      </c>
      <c r="E24184" s="17">
        <v>4.2593114E7</v>
      </c>
      <c r="F24184" s="17">
        <v>4.2593114E7</v>
      </c>
      <c r="G24184" s="17">
        <v>1.33777426E8</v>
      </c>
      <c r="H24184" s="17">
        <v>1.33777426E8</v>
      </c>
    </row>
    <row r="24185">
      <c r="A24185" s="7" t="s">
        <v>45566</v>
      </c>
      <c r="B24185" s="17" t="s">
        <v>45567</v>
      </c>
      <c r="C24185" s="17">
        <v>2.0</v>
      </c>
      <c r="D24185" s="17">
        <v>8.0424721E7</v>
      </c>
      <c r="E24185" s="17">
        <v>8.0424721E7</v>
      </c>
      <c r="F24185" s="17">
        <v>8.0424721E7</v>
      </c>
      <c r="G24185" s="17">
        <v>8.0424721E7</v>
      </c>
      <c r="H24185" s="17">
        <v>8.0424721E7</v>
      </c>
    </row>
    <row r="24186">
      <c r="A24186" s="7" t="s">
        <v>45566</v>
      </c>
      <c r="B24186" s="17" t="s">
        <v>45567</v>
      </c>
      <c r="C24186" s="17">
        <v>2.0</v>
      </c>
      <c r="D24186" s="17">
        <v>8.0424721E7</v>
      </c>
      <c r="E24186" s="17">
        <v>8.0424721E7</v>
      </c>
      <c r="F24186" s="17">
        <v>8.0424721E7</v>
      </c>
      <c r="G24186" s="17">
        <v>8.0424721E7</v>
      </c>
      <c r="H24186" s="17">
        <v>8.0424721E7</v>
      </c>
    </row>
    <row r="24187">
      <c r="A24187" s="7" t="s">
        <v>45568</v>
      </c>
      <c r="B24187" s="17" t="s">
        <v>45569</v>
      </c>
      <c r="C24187" s="17">
        <v>1.0</v>
      </c>
      <c r="D24187" s="17">
        <v>1.5465543E7</v>
      </c>
      <c r="E24187" s="17">
        <v>1.5465543E7</v>
      </c>
      <c r="F24187" s="17">
        <v>1.5465543E7</v>
      </c>
      <c r="G24187" s="17">
        <v>1.5465543E7</v>
      </c>
      <c r="H24187" s="17">
        <v>1.5465543E7</v>
      </c>
    </row>
    <row r="24188">
      <c r="A24188" s="7" t="s">
        <v>45568</v>
      </c>
      <c r="B24188" s="17" t="s">
        <v>45569</v>
      </c>
      <c r="C24188" s="17">
        <v>1.0</v>
      </c>
      <c r="D24188" s="17">
        <v>1.5465543E7</v>
      </c>
      <c r="E24188" s="17">
        <v>1.5465543E7</v>
      </c>
      <c r="F24188" s="17">
        <v>1.5465543E7</v>
      </c>
      <c r="G24188" s="17">
        <v>1.5465543E7</v>
      </c>
      <c r="H24188" s="17">
        <v>1.5465543E7</v>
      </c>
    </row>
    <row r="24189">
      <c r="A24189" s="7" t="s">
        <v>45570</v>
      </c>
      <c r="B24189" s="17" t="s">
        <v>45571</v>
      </c>
      <c r="C24189" s="17">
        <v>2.0</v>
      </c>
      <c r="D24189" s="17">
        <v>4.1531268E7</v>
      </c>
      <c r="E24189" s="17">
        <v>1.688903E7</v>
      </c>
      <c r="F24189" s="17">
        <v>1.688903E7</v>
      </c>
      <c r="G24189" s="17">
        <v>6.6173506E7</v>
      </c>
      <c r="H24189" s="17">
        <v>6.6173506E7</v>
      </c>
    </row>
    <row r="24190">
      <c r="A24190" s="7" t="s">
        <v>45570</v>
      </c>
      <c r="B24190" s="17" t="s">
        <v>45571</v>
      </c>
      <c r="C24190" s="17">
        <v>2.0</v>
      </c>
      <c r="D24190" s="17">
        <v>4.1531268E7</v>
      </c>
      <c r="E24190" s="17">
        <v>1.688903E7</v>
      </c>
      <c r="F24190" s="17">
        <v>1.688903E7</v>
      </c>
      <c r="G24190" s="17">
        <v>6.6173506E7</v>
      </c>
      <c r="H24190" s="17">
        <v>6.6173506E7</v>
      </c>
    </row>
    <row r="24191">
      <c r="A24191" s="7" t="s">
        <v>45572</v>
      </c>
      <c r="B24191" s="17" t="s">
        <v>45573</v>
      </c>
      <c r="C24191" s="17">
        <v>1.0</v>
      </c>
      <c r="D24191" s="17">
        <v>9.7356811E7</v>
      </c>
      <c r="E24191" s="17">
        <v>9.7356811E7</v>
      </c>
      <c r="F24191" s="17">
        <v>9.7356811E7</v>
      </c>
      <c r="G24191" s="17">
        <v>9.7356811E7</v>
      </c>
      <c r="H24191" s="17">
        <v>9.7356811E7</v>
      </c>
    </row>
    <row r="24192">
      <c r="A24192" s="7" t="s">
        <v>45572</v>
      </c>
      <c r="B24192" s="17" t="s">
        <v>45573</v>
      </c>
      <c r="C24192" s="17">
        <v>1.0</v>
      </c>
      <c r="D24192" s="17">
        <v>9.7356811E7</v>
      </c>
      <c r="E24192" s="17">
        <v>9.7356811E7</v>
      </c>
      <c r="F24192" s="17">
        <v>9.7356811E7</v>
      </c>
      <c r="G24192" s="17">
        <v>9.7356811E7</v>
      </c>
      <c r="H24192" s="17">
        <v>9.7356811E7</v>
      </c>
    </row>
    <row r="24193">
      <c r="A24193" s="7" t="s">
        <v>45574</v>
      </c>
      <c r="B24193" s="17" t="s">
        <v>45575</v>
      </c>
      <c r="C24193" s="17">
        <v>1.0</v>
      </c>
      <c r="D24193" s="17">
        <v>4.6483854E7</v>
      </c>
      <c r="E24193" s="17">
        <v>4.6483854E7</v>
      </c>
      <c r="F24193" s="17">
        <v>4.6483854E7</v>
      </c>
      <c r="G24193" s="17">
        <v>4.6483854E7</v>
      </c>
      <c r="H24193" s="17">
        <v>4.6483854E7</v>
      </c>
    </row>
    <row r="24194">
      <c r="A24194" s="7" t="s">
        <v>45574</v>
      </c>
      <c r="B24194" s="17" t="s">
        <v>45575</v>
      </c>
      <c r="C24194" s="17">
        <v>1.0</v>
      </c>
      <c r="D24194" s="17">
        <v>4.6483854E7</v>
      </c>
      <c r="E24194" s="17">
        <v>4.6483854E7</v>
      </c>
      <c r="F24194" s="17">
        <v>4.6483854E7</v>
      </c>
      <c r="G24194" s="17">
        <v>4.6483854E7</v>
      </c>
      <c r="H24194" s="17">
        <v>4.6483854E7</v>
      </c>
    </row>
    <row r="24195">
      <c r="A24195" s="7" t="s">
        <v>45576</v>
      </c>
      <c r="B24195" s="17" t="s">
        <v>45577</v>
      </c>
      <c r="C24195" s="17">
        <v>1.0</v>
      </c>
      <c r="D24195" s="17">
        <v>9783573.0</v>
      </c>
      <c r="E24195" s="17">
        <v>9783573.0</v>
      </c>
      <c r="F24195" s="17">
        <v>9783573.0</v>
      </c>
      <c r="G24195" s="17">
        <v>9783573.0</v>
      </c>
      <c r="H24195" s="17">
        <v>9783573.0</v>
      </c>
    </row>
    <row r="24196">
      <c r="A24196" s="7" t="s">
        <v>45576</v>
      </c>
      <c r="B24196" s="17" t="s">
        <v>45577</v>
      </c>
      <c r="C24196" s="17">
        <v>1.0</v>
      </c>
      <c r="D24196" s="17">
        <v>9783573.0</v>
      </c>
      <c r="E24196" s="17">
        <v>9783573.0</v>
      </c>
      <c r="F24196" s="17">
        <v>9783573.0</v>
      </c>
      <c r="G24196" s="17">
        <v>9783573.0</v>
      </c>
      <c r="H24196" s="17">
        <v>9783573.0</v>
      </c>
    </row>
    <row r="24197">
      <c r="A24197" s="7" t="s">
        <v>45578</v>
      </c>
      <c r="B24197" s="17" t="s">
        <v>45579</v>
      </c>
      <c r="C24197" s="17">
        <v>17.0</v>
      </c>
      <c r="D24197" s="17">
        <v>1.853002053E7</v>
      </c>
      <c r="E24197" s="17">
        <v>7148580.0</v>
      </c>
      <c r="F24197" s="17">
        <v>1.0633482E7</v>
      </c>
      <c r="G24197" s="17">
        <v>1.5546389E7</v>
      </c>
      <c r="H24197" s="17">
        <v>4.9922457E7</v>
      </c>
    </row>
    <row r="24198">
      <c r="A24198" s="7" t="s">
        <v>45578</v>
      </c>
      <c r="B24198" s="17" t="s">
        <v>45579</v>
      </c>
      <c r="C24198" s="17">
        <v>17.0</v>
      </c>
      <c r="D24198" s="17">
        <v>1.853002053E7</v>
      </c>
      <c r="E24198" s="17">
        <v>7148580.0</v>
      </c>
      <c r="F24198" s="17">
        <v>1.0633482E7</v>
      </c>
      <c r="G24198" s="17">
        <v>1.5546389E7</v>
      </c>
      <c r="H24198" s="17">
        <v>4.9922457E7</v>
      </c>
    </row>
    <row r="24199">
      <c r="A24199" s="7" t="s">
        <v>45580</v>
      </c>
      <c r="B24199" s="17" t="s">
        <v>45581</v>
      </c>
      <c r="C24199" s="17">
        <v>1.0</v>
      </c>
      <c r="D24199" s="17">
        <v>3625406.0</v>
      </c>
      <c r="E24199" s="17">
        <v>3625406.0</v>
      </c>
      <c r="F24199" s="17">
        <v>3625406.0</v>
      </c>
      <c r="G24199" s="17">
        <v>3625406.0</v>
      </c>
      <c r="H24199" s="17">
        <v>3625406.0</v>
      </c>
    </row>
    <row r="24200">
      <c r="A24200" s="7" t="s">
        <v>45580</v>
      </c>
      <c r="B24200" s="17" t="s">
        <v>45581</v>
      </c>
      <c r="C24200" s="17">
        <v>1.0</v>
      </c>
      <c r="D24200" s="17">
        <v>3625406.0</v>
      </c>
      <c r="E24200" s="17">
        <v>3625406.0</v>
      </c>
      <c r="F24200" s="17">
        <v>3625406.0</v>
      </c>
      <c r="G24200" s="17">
        <v>3625406.0</v>
      </c>
      <c r="H24200" s="17">
        <v>3625406.0</v>
      </c>
    </row>
    <row r="24201">
      <c r="A24201" s="7" t="s">
        <v>45582</v>
      </c>
      <c r="B24201" s="17" t="s">
        <v>45583</v>
      </c>
      <c r="C24201" s="17">
        <v>1.0</v>
      </c>
      <c r="D24201" s="17">
        <v>2.8974533E7</v>
      </c>
      <c r="E24201" s="17">
        <v>2.8974533E7</v>
      </c>
      <c r="F24201" s="17">
        <v>2.8974533E7</v>
      </c>
      <c r="G24201" s="17">
        <v>2.8974533E7</v>
      </c>
      <c r="H24201" s="17">
        <v>2.8974533E7</v>
      </c>
    </row>
    <row r="24202">
      <c r="A24202" s="7" t="s">
        <v>45582</v>
      </c>
      <c r="B24202" s="17" t="s">
        <v>45583</v>
      </c>
      <c r="C24202" s="17">
        <v>1.0</v>
      </c>
      <c r="D24202" s="17">
        <v>2.8974533E7</v>
      </c>
      <c r="E24202" s="17">
        <v>2.8974533E7</v>
      </c>
      <c r="F24202" s="17">
        <v>2.8974533E7</v>
      </c>
      <c r="G24202" s="17">
        <v>2.8974533E7</v>
      </c>
      <c r="H24202" s="17">
        <v>2.8974533E7</v>
      </c>
    </row>
    <row r="24203">
      <c r="A24203" s="7" t="s">
        <v>45584</v>
      </c>
      <c r="B24203" s="17" t="s">
        <v>45585</v>
      </c>
      <c r="C24203" s="17">
        <v>3.0</v>
      </c>
      <c r="D24203" s="17">
        <v>9906022.0</v>
      </c>
      <c r="E24203" s="17">
        <v>6360572.0</v>
      </c>
      <c r="F24203" s="17">
        <v>1.0E7</v>
      </c>
      <c r="G24203" s="17">
        <v>1.3357494E7</v>
      </c>
      <c r="H24203" s="17">
        <v>1.3357494E7</v>
      </c>
    </row>
    <row r="24204">
      <c r="A24204" s="7" t="s">
        <v>45584</v>
      </c>
      <c r="B24204" s="17" t="s">
        <v>45585</v>
      </c>
      <c r="C24204" s="17">
        <v>3.0</v>
      </c>
      <c r="D24204" s="17">
        <v>9906022.0</v>
      </c>
      <c r="E24204" s="17">
        <v>6360572.0</v>
      </c>
      <c r="F24204" s="17">
        <v>1.0E7</v>
      </c>
      <c r="G24204" s="17">
        <v>1.3357494E7</v>
      </c>
      <c r="H24204" s="17">
        <v>1.3357494E7</v>
      </c>
    </row>
    <row r="24205">
      <c r="A24205" s="7" t="s">
        <v>45586</v>
      </c>
      <c r="B24205" s="17" t="s">
        <v>45587</v>
      </c>
      <c r="C24205" s="17">
        <v>12.0</v>
      </c>
      <c r="D24205" s="17">
        <v>2.588537908E7</v>
      </c>
      <c r="E24205" s="17">
        <v>7326089.0</v>
      </c>
      <c r="F24205" s="17">
        <v>1.4757715E7</v>
      </c>
      <c r="G24205" s="17">
        <v>4.5050078E7</v>
      </c>
      <c r="H24205" s="17">
        <v>5.5006739E7</v>
      </c>
    </row>
    <row r="24206">
      <c r="A24206" s="7" t="s">
        <v>45586</v>
      </c>
      <c r="B24206" s="17" t="s">
        <v>45587</v>
      </c>
      <c r="C24206" s="17">
        <v>12.0</v>
      </c>
      <c r="D24206" s="17">
        <v>2.588537908E7</v>
      </c>
      <c r="E24206" s="17">
        <v>7326089.0</v>
      </c>
      <c r="F24206" s="17">
        <v>1.4757715E7</v>
      </c>
      <c r="G24206" s="17">
        <v>4.5050078E7</v>
      </c>
      <c r="H24206" s="17">
        <v>5.5006739E7</v>
      </c>
    </row>
    <row r="24207">
      <c r="A24207" s="7" t="s">
        <v>45588</v>
      </c>
      <c r="B24207" s="17" t="s">
        <v>45589</v>
      </c>
      <c r="C24207" s="17">
        <v>1.0</v>
      </c>
      <c r="D24207" s="17">
        <v>7562082.0</v>
      </c>
      <c r="E24207" s="17">
        <v>7562082.0</v>
      </c>
      <c r="F24207" s="17">
        <v>7562082.0</v>
      </c>
      <c r="G24207" s="17">
        <v>7562082.0</v>
      </c>
      <c r="H24207" s="17">
        <v>7562082.0</v>
      </c>
    </row>
    <row r="24208">
      <c r="A24208" s="7" t="s">
        <v>45588</v>
      </c>
      <c r="B24208" s="17" t="s">
        <v>45589</v>
      </c>
      <c r="C24208" s="17">
        <v>1.0</v>
      </c>
      <c r="D24208" s="17">
        <v>7562082.0</v>
      </c>
      <c r="E24208" s="17">
        <v>7562082.0</v>
      </c>
      <c r="F24208" s="17">
        <v>7562082.0</v>
      </c>
      <c r="G24208" s="17">
        <v>7562082.0</v>
      </c>
      <c r="H24208" s="17">
        <v>7562082.0</v>
      </c>
    </row>
    <row r="24209">
      <c r="A24209" s="7" t="s">
        <v>45590</v>
      </c>
      <c r="B24209" s="17" t="s">
        <v>45591</v>
      </c>
      <c r="C24209" s="17">
        <v>2.0</v>
      </c>
      <c r="D24209" s="17">
        <v>1.06058585E7</v>
      </c>
      <c r="E24209" s="17">
        <v>7494500.0</v>
      </c>
      <c r="F24209" s="17">
        <v>7494500.0</v>
      </c>
      <c r="G24209" s="17">
        <v>1.3717217E7</v>
      </c>
      <c r="H24209" s="17">
        <v>1.3717217E7</v>
      </c>
    </row>
    <row r="24210">
      <c r="A24210" s="7" t="s">
        <v>45590</v>
      </c>
      <c r="B24210" s="17" t="s">
        <v>45591</v>
      </c>
      <c r="C24210" s="17">
        <v>2.0</v>
      </c>
      <c r="D24210" s="17">
        <v>1.06058585E7</v>
      </c>
      <c r="E24210" s="17">
        <v>7494500.0</v>
      </c>
      <c r="F24210" s="17">
        <v>7494500.0</v>
      </c>
      <c r="G24210" s="17">
        <v>1.3717217E7</v>
      </c>
      <c r="H24210" s="17">
        <v>1.3717217E7</v>
      </c>
    </row>
    <row r="24211">
      <c r="A24211" s="7" t="s">
        <v>45592</v>
      </c>
      <c r="B24211" s="17" t="s">
        <v>45593</v>
      </c>
      <c r="C24211" s="17">
        <v>11.0</v>
      </c>
      <c r="D24211" s="17">
        <v>2.1747338E7</v>
      </c>
      <c r="E24211" s="17">
        <v>1004862.0</v>
      </c>
      <c r="F24211" s="17">
        <v>1.142174E7</v>
      </c>
      <c r="G24211" s="17">
        <v>2.0157103E7</v>
      </c>
      <c r="H24211" s="17">
        <v>2.8535141E7</v>
      </c>
    </row>
    <row r="24212">
      <c r="A24212" s="7" t="s">
        <v>45592</v>
      </c>
      <c r="B24212" s="17" t="s">
        <v>45593</v>
      </c>
      <c r="C24212" s="17">
        <v>11.0</v>
      </c>
      <c r="D24212" s="17">
        <v>2.1747338E7</v>
      </c>
      <c r="E24212" s="17">
        <v>1004862.0</v>
      </c>
      <c r="F24212" s="17">
        <v>1.142174E7</v>
      </c>
      <c r="G24212" s="17">
        <v>2.0157103E7</v>
      </c>
      <c r="H24212" s="17">
        <v>2.8535141E7</v>
      </c>
    </row>
    <row r="24213">
      <c r="A24213" s="7" t="s">
        <v>45594</v>
      </c>
      <c r="B24213" s="17" t="s">
        <v>45595</v>
      </c>
      <c r="C24213" s="17">
        <v>4.0</v>
      </c>
      <c r="D24213" s="17">
        <v>8.20829445E7</v>
      </c>
      <c r="E24213" s="17">
        <v>1.3331778E7</v>
      </c>
      <c r="F24213" s="17">
        <v>1.5E7</v>
      </c>
      <c r="G24213" s="17">
        <v>1.5E8</v>
      </c>
      <c r="H24213" s="17">
        <v>1.5E8</v>
      </c>
    </row>
    <row r="24214">
      <c r="A24214" s="7" t="s">
        <v>45594</v>
      </c>
      <c r="B24214" s="17" t="s">
        <v>45595</v>
      </c>
      <c r="C24214" s="17">
        <v>4.0</v>
      </c>
      <c r="D24214" s="17">
        <v>8.20829445E7</v>
      </c>
      <c r="E24214" s="17">
        <v>1.3331778E7</v>
      </c>
      <c r="F24214" s="17">
        <v>1.5E7</v>
      </c>
      <c r="G24214" s="17">
        <v>1.5E8</v>
      </c>
      <c r="H24214" s="17">
        <v>1.5E8</v>
      </c>
    </row>
    <row r="24215">
      <c r="A24215" s="7" t="s">
        <v>45596</v>
      </c>
      <c r="B24215" s="17" t="s">
        <v>45597</v>
      </c>
      <c r="C24215" s="17">
        <v>1.0</v>
      </c>
      <c r="D24215" s="17">
        <v>1.5E8</v>
      </c>
      <c r="E24215" s="17">
        <v>1.5E8</v>
      </c>
      <c r="F24215" s="17">
        <v>1.5E8</v>
      </c>
      <c r="G24215" s="17">
        <v>1.5E8</v>
      </c>
      <c r="H24215" s="17">
        <v>1.5E8</v>
      </c>
    </row>
    <row r="24216">
      <c r="A24216" s="7" t="s">
        <v>45596</v>
      </c>
      <c r="B24216" s="17" t="s">
        <v>45597</v>
      </c>
      <c r="C24216" s="17">
        <v>1.0</v>
      </c>
      <c r="D24216" s="17">
        <v>1.5E8</v>
      </c>
      <c r="E24216" s="17">
        <v>1.5E8</v>
      </c>
      <c r="F24216" s="17">
        <v>1.5E8</v>
      </c>
      <c r="G24216" s="17">
        <v>1.5E8</v>
      </c>
      <c r="H24216" s="17">
        <v>1.5E8</v>
      </c>
    </row>
    <row r="24217">
      <c r="A24217" s="7" t="s">
        <v>45598</v>
      </c>
      <c r="B24217" s="17" t="s">
        <v>45599</v>
      </c>
      <c r="C24217" s="17">
        <v>1.0</v>
      </c>
      <c r="D24217" s="17">
        <v>1.147422E7</v>
      </c>
      <c r="E24217" s="17">
        <v>1.147422E7</v>
      </c>
      <c r="F24217" s="17">
        <v>1.147422E7</v>
      </c>
      <c r="G24217" s="17">
        <v>1.147422E7</v>
      </c>
      <c r="H24217" s="17">
        <v>1.147422E7</v>
      </c>
    </row>
    <row r="24218">
      <c r="A24218" s="7" t="s">
        <v>45598</v>
      </c>
      <c r="B24218" s="17" t="s">
        <v>45599</v>
      </c>
      <c r="C24218" s="17">
        <v>1.0</v>
      </c>
      <c r="D24218" s="17">
        <v>1.147422E7</v>
      </c>
      <c r="E24218" s="17">
        <v>1.147422E7</v>
      </c>
      <c r="F24218" s="17">
        <v>1.147422E7</v>
      </c>
      <c r="G24218" s="17">
        <v>1.147422E7</v>
      </c>
      <c r="H24218" s="17">
        <v>1.147422E7</v>
      </c>
    </row>
    <row r="24219">
      <c r="A24219" s="7" t="s">
        <v>45600</v>
      </c>
      <c r="B24219" s="17" t="s">
        <v>45601</v>
      </c>
      <c r="C24219" s="17">
        <v>2.0</v>
      </c>
      <c r="D24219" s="17">
        <v>7710716.5</v>
      </c>
      <c r="E24219" s="17">
        <v>2671515.0</v>
      </c>
      <c r="F24219" s="17">
        <v>2671515.0</v>
      </c>
      <c r="G24219" s="17">
        <v>1.2749918E7</v>
      </c>
      <c r="H24219" s="17">
        <v>1.2749918E7</v>
      </c>
    </row>
    <row r="24220">
      <c r="A24220" s="7" t="s">
        <v>45600</v>
      </c>
      <c r="B24220" s="17" t="s">
        <v>45601</v>
      </c>
      <c r="C24220" s="17">
        <v>2.0</v>
      </c>
      <c r="D24220" s="17">
        <v>7710716.5</v>
      </c>
      <c r="E24220" s="17">
        <v>2671515.0</v>
      </c>
      <c r="F24220" s="17">
        <v>2671515.0</v>
      </c>
      <c r="G24220" s="17">
        <v>1.2749918E7</v>
      </c>
      <c r="H24220" s="17">
        <v>1.2749918E7</v>
      </c>
    </row>
    <row r="24221">
      <c r="A24221" s="7" t="s">
        <v>45602</v>
      </c>
      <c r="B24221" s="17" t="s">
        <v>45603</v>
      </c>
      <c r="C24221" s="17">
        <v>2.0</v>
      </c>
      <c r="D24221" s="17">
        <v>6823726.0</v>
      </c>
      <c r="E24221" s="17">
        <v>2762795.0</v>
      </c>
      <c r="F24221" s="17">
        <v>2762795.0</v>
      </c>
      <c r="G24221" s="17">
        <v>1.0884657E7</v>
      </c>
      <c r="H24221" s="17">
        <v>1.0884657E7</v>
      </c>
    </row>
    <row r="24222">
      <c r="A24222" s="7" t="s">
        <v>45602</v>
      </c>
      <c r="B24222" s="17" t="s">
        <v>45603</v>
      </c>
      <c r="C24222" s="17">
        <v>2.0</v>
      </c>
      <c r="D24222" s="17">
        <v>6823726.0</v>
      </c>
      <c r="E24222" s="17">
        <v>2762795.0</v>
      </c>
      <c r="F24222" s="17">
        <v>2762795.0</v>
      </c>
      <c r="G24222" s="17">
        <v>1.0884657E7</v>
      </c>
      <c r="H24222" s="17">
        <v>1.0884657E7</v>
      </c>
    </row>
    <row r="24223">
      <c r="A24223" s="7" t="s">
        <v>45604</v>
      </c>
      <c r="B24223" s="17" t="s">
        <v>45605</v>
      </c>
      <c r="C24223" s="17">
        <v>1.0</v>
      </c>
      <c r="D24223" s="17">
        <v>1.1240492E7</v>
      </c>
      <c r="E24223" s="17">
        <v>1.1240492E7</v>
      </c>
      <c r="F24223" s="17">
        <v>1.1240492E7</v>
      </c>
      <c r="G24223" s="17">
        <v>1.1240492E7</v>
      </c>
      <c r="H24223" s="17">
        <v>1.1240492E7</v>
      </c>
    </row>
    <row r="24224">
      <c r="A24224" s="7" t="s">
        <v>45604</v>
      </c>
      <c r="B24224" s="17" t="s">
        <v>45605</v>
      </c>
      <c r="C24224" s="17">
        <v>1.0</v>
      </c>
      <c r="D24224" s="17">
        <v>1.1240492E7</v>
      </c>
      <c r="E24224" s="17">
        <v>1.1240492E7</v>
      </c>
      <c r="F24224" s="17">
        <v>1.1240492E7</v>
      </c>
      <c r="G24224" s="17">
        <v>1.1240492E7</v>
      </c>
      <c r="H24224" s="17">
        <v>1.1240492E7</v>
      </c>
    </row>
    <row r="24225">
      <c r="A24225" s="7" t="s">
        <v>45606</v>
      </c>
      <c r="B24225" s="17" t="s">
        <v>45607</v>
      </c>
      <c r="C24225" s="17">
        <v>1.0</v>
      </c>
      <c r="D24225" s="17">
        <v>5.8495047E7</v>
      </c>
      <c r="E24225" s="17">
        <v>5.8495047E7</v>
      </c>
      <c r="F24225" s="17">
        <v>5.8495047E7</v>
      </c>
      <c r="G24225" s="17">
        <v>5.8495047E7</v>
      </c>
      <c r="H24225" s="17">
        <v>5.8495047E7</v>
      </c>
    </row>
    <row r="24226">
      <c r="A24226" s="7" t="s">
        <v>45606</v>
      </c>
      <c r="B24226" s="17" t="s">
        <v>45607</v>
      </c>
      <c r="C24226" s="17">
        <v>1.0</v>
      </c>
      <c r="D24226" s="17">
        <v>5.8495047E7</v>
      </c>
      <c r="E24226" s="17">
        <v>5.8495047E7</v>
      </c>
      <c r="F24226" s="17">
        <v>5.8495047E7</v>
      </c>
      <c r="G24226" s="17">
        <v>5.8495047E7</v>
      </c>
      <c r="H24226" s="17">
        <v>5.8495047E7</v>
      </c>
    </row>
    <row r="24227">
      <c r="A24227" s="7" t="s">
        <v>45608</v>
      </c>
      <c r="B24227" s="17" t="s">
        <v>45609</v>
      </c>
      <c r="C24227" s="17">
        <v>8.0</v>
      </c>
      <c r="D24227" s="17">
        <v>1.88072845E7</v>
      </c>
      <c r="E24227" s="17">
        <v>7606603.0</v>
      </c>
      <c r="F24227" s="17">
        <v>8260590.0</v>
      </c>
      <c r="G24227" s="17">
        <v>1.6677619E7</v>
      </c>
      <c r="H24227" s="17">
        <v>6.8724934E7</v>
      </c>
    </row>
    <row r="24228">
      <c r="A24228" s="7" t="s">
        <v>45608</v>
      </c>
      <c r="B24228" s="17" t="s">
        <v>45609</v>
      </c>
      <c r="C24228" s="17">
        <v>8.0</v>
      </c>
      <c r="D24228" s="17">
        <v>1.88072845E7</v>
      </c>
      <c r="E24228" s="17">
        <v>7606603.0</v>
      </c>
      <c r="F24228" s="17">
        <v>8260590.0</v>
      </c>
      <c r="G24228" s="17">
        <v>1.6677619E7</v>
      </c>
      <c r="H24228" s="17">
        <v>6.8724934E7</v>
      </c>
    </row>
    <row r="24229">
      <c r="A24229" s="7" t="s">
        <v>45610</v>
      </c>
      <c r="B24229" s="17" t="s">
        <v>45611</v>
      </c>
      <c r="C24229" s="17">
        <v>1.0</v>
      </c>
      <c r="D24229" s="17">
        <v>1.0308617E8</v>
      </c>
      <c r="E24229" s="17">
        <v>1.0308617E8</v>
      </c>
      <c r="F24229" s="17">
        <v>1.0308617E8</v>
      </c>
      <c r="G24229" s="17">
        <v>1.0308617E8</v>
      </c>
      <c r="H24229" s="17">
        <v>1.0308617E8</v>
      </c>
    </row>
    <row r="24230">
      <c r="A24230" s="7" t="s">
        <v>45610</v>
      </c>
      <c r="B24230" s="17" t="s">
        <v>45611</v>
      </c>
      <c r="C24230" s="17">
        <v>1.0</v>
      </c>
      <c r="D24230" s="17">
        <v>1.0308617E8</v>
      </c>
      <c r="E24230" s="17">
        <v>1.0308617E8</v>
      </c>
      <c r="F24230" s="17">
        <v>1.0308617E8</v>
      </c>
      <c r="G24230" s="17">
        <v>1.0308617E8</v>
      </c>
      <c r="H24230" s="17">
        <v>1.0308617E8</v>
      </c>
    </row>
    <row r="24231">
      <c r="A24231" s="7" t="s">
        <v>45612</v>
      </c>
      <c r="B24231" s="17" t="s">
        <v>45613</v>
      </c>
      <c r="C24231" s="17">
        <v>2.0</v>
      </c>
      <c r="D24231" s="17">
        <v>8478852.0</v>
      </c>
      <c r="E24231" s="17">
        <v>6657704.0</v>
      </c>
      <c r="F24231" s="17">
        <v>6657704.0</v>
      </c>
      <c r="G24231" s="17">
        <v>1.03E7</v>
      </c>
      <c r="H24231" s="17">
        <v>1.03E7</v>
      </c>
    </row>
    <row r="24232">
      <c r="A24232" s="7" t="s">
        <v>45612</v>
      </c>
      <c r="B24232" s="17" t="s">
        <v>45613</v>
      </c>
      <c r="C24232" s="17">
        <v>2.0</v>
      </c>
      <c r="D24232" s="17">
        <v>8478852.0</v>
      </c>
      <c r="E24232" s="17">
        <v>6657704.0</v>
      </c>
      <c r="F24232" s="17">
        <v>6657704.0</v>
      </c>
      <c r="G24232" s="17">
        <v>1.03E7</v>
      </c>
      <c r="H24232" s="17">
        <v>1.03E7</v>
      </c>
    </row>
    <row r="24233">
      <c r="A24233" s="7" t="s">
        <v>45614</v>
      </c>
      <c r="B24233" s="17" t="s">
        <v>45615</v>
      </c>
      <c r="C24233" s="17">
        <v>9.0</v>
      </c>
      <c r="D24233" s="17">
        <v>9087935.111</v>
      </c>
      <c r="E24233" s="17">
        <v>7717761.0</v>
      </c>
      <c r="F24233" s="17">
        <v>8066506.0</v>
      </c>
      <c r="G24233" s="17">
        <v>1.0381652E7</v>
      </c>
      <c r="H24233" s="17">
        <v>1.3748577E7</v>
      </c>
    </row>
    <row r="24234">
      <c r="A24234" s="7" t="s">
        <v>45614</v>
      </c>
      <c r="B24234" s="17" t="s">
        <v>45615</v>
      </c>
      <c r="C24234" s="17">
        <v>9.0</v>
      </c>
      <c r="D24234" s="17">
        <v>9087935.111</v>
      </c>
      <c r="E24234" s="17">
        <v>7717761.0</v>
      </c>
      <c r="F24234" s="17">
        <v>8066506.0</v>
      </c>
      <c r="G24234" s="17">
        <v>1.0381652E7</v>
      </c>
      <c r="H24234" s="17">
        <v>1.3748577E7</v>
      </c>
    </row>
    <row r="24235">
      <c r="A24235" s="7" t="s">
        <v>45616</v>
      </c>
      <c r="B24235" s="17" t="s">
        <v>45617</v>
      </c>
      <c r="C24235" s="17">
        <v>3.0</v>
      </c>
      <c r="D24235" s="17">
        <v>1.4660382E7</v>
      </c>
      <c r="E24235" s="17">
        <v>1433500.0</v>
      </c>
      <c r="F24235" s="17">
        <v>2.0809895E7</v>
      </c>
      <c r="G24235" s="17">
        <v>2.1737751E7</v>
      </c>
      <c r="H24235" s="17">
        <v>2.1737751E7</v>
      </c>
    </row>
    <row r="24236">
      <c r="A24236" s="7" t="s">
        <v>45616</v>
      </c>
      <c r="B24236" s="17" t="s">
        <v>45617</v>
      </c>
      <c r="C24236" s="17">
        <v>3.0</v>
      </c>
      <c r="D24236" s="17">
        <v>1.4660382E7</v>
      </c>
      <c r="E24236" s="17">
        <v>1433500.0</v>
      </c>
      <c r="F24236" s="17">
        <v>2.0809895E7</v>
      </c>
      <c r="G24236" s="17">
        <v>2.1737751E7</v>
      </c>
      <c r="H24236" s="17">
        <v>2.1737751E7</v>
      </c>
    </row>
    <row r="24237">
      <c r="A24237" s="7" t="s">
        <v>45618</v>
      </c>
      <c r="B24237" s="17" t="s">
        <v>45619</v>
      </c>
      <c r="C24237" s="17">
        <v>2.0</v>
      </c>
      <c r="D24237" s="17">
        <v>9541273.0</v>
      </c>
      <c r="E24237" s="17">
        <v>3818766.0</v>
      </c>
      <c r="F24237" s="17">
        <v>3818766.0</v>
      </c>
      <c r="G24237" s="17">
        <v>1.526378E7</v>
      </c>
      <c r="H24237" s="17">
        <v>1.526378E7</v>
      </c>
    </row>
    <row r="24238">
      <c r="A24238" s="7" t="s">
        <v>45618</v>
      </c>
      <c r="B24238" s="17" t="s">
        <v>45619</v>
      </c>
      <c r="C24238" s="17">
        <v>2.0</v>
      </c>
      <c r="D24238" s="17">
        <v>9541273.0</v>
      </c>
      <c r="E24238" s="17">
        <v>3818766.0</v>
      </c>
      <c r="F24238" s="17">
        <v>3818766.0</v>
      </c>
      <c r="G24238" s="17">
        <v>1.526378E7</v>
      </c>
      <c r="H24238" s="17">
        <v>1.526378E7</v>
      </c>
    </row>
    <row r="24239">
      <c r="A24239" s="7" t="s">
        <v>45620</v>
      </c>
      <c r="B24239" s="17" t="s">
        <v>45621</v>
      </c>
      <c r="C24239" s="17">
        <v>4.0</v>
      </c>
      <c r="D24239" s="17">
        <v>1.191612875E7</v>
      </c>
      <c r="E24239" s="17">
        <v>2640721.0</v>
      </c>
      <c r="F24239" s="17">
        <v>4016364.0</v>
      </c>
      <c r="G24239" s="17">
        <v>8258030.0</v>
      </c>
      <c r="H24239" s="17">
        <v>3.27494E7</v>
      </c>
    </row>
    <row r="24240">
      <c r="A24240" s="7" t="s">
        <v>45620</v>
      </c>
      <c r="B24240" s="17" t="s">
        <v>45621</v>
      </c>
      <c r="C24240" s="17">
        <v>4.0</v>
      </c>
      <c r="D24240" s="17">
        <v>1.191612875E7</v>
      </c>
      <c r="E24240" s="17">
        <v>2640721.0</v>
      </c>
      <c r="F24240" s="17">
        <v>4016364.0</v>
      </c>
      <c r="G24240" s="17">
        <v>8258030.0</v>
      </c>
      <c r="H24240" s="17">
        <v>3.27494E7</v>
      </c>
    </row>
    <row r="24241">
      <c r="A24241" s="7" t="s">
        <v>45622</v>
      </c>
      <c r="B24241" s="17" t="s">
        <v>45623</v>
      </c>
      <c r="C24241" s="17">
        <v>1.0</v>
      </c>
      <c r="D24241" s="17">
        <v>1.5227435E7</v>
      </c>
      <c r="E24241" s="17">
        <v>1.5227435E7</v>
      </c>
      <c r="F24241" s="17">
        <v>1.5227435E7</v>
      </c>
      <c r="G24241" s="17">
        <v>1.5227435E7</v>
      </c>
      <c r="H24241" s="17">
        <v>1.5227435E7</v>
      </c>
    </row>
    <row r="24242">
      <c r="A24242" s="7" t="s">
        <v>45622</v>
      </c>
      <c r="B24242" s="17" t="s">
        <v>45623</v>
      </c>
      <c r="C24242" s="17">
        <v>1.0</v>
      </c>
      <c r="D24242" s="17">
        <v>1.5227435E7</v>
      </c>
      <c r="E24242" s="17">
        <v>1.5227435E7</v>
      </c>
      <c r="F24242" s="17">
        <v>1.5227435E7</v>
      </c>
      <c r="G24242" s="17">
        <v>1.5227435E7</v>
      </c>
      <c r="H24242" s="17">
        <v>1.5227435E7</v>
      </c>
    </row>
    <row r="24243">
      <c r="A24243" s="7" t="s">
        <v>45624</v>
      </c>
      <c r="B24243" s="17" t="s">
        <v>45625</v>
      </c>
      <c r="C24243" s="17">
        <v>1.0</v>
      </c>
      <c r="D24243" s="17">
        <v>2533434.0</v>
      </c>
      <c r="E24243" s="17">
        <v>2533434.0</v>
      </c>
      <c r="F24243" s="17">
        <v>2533434.0</v>
      </c>
      <c r="G24243" s="17">
        <v>2533434.0</v>
      </c>
      <c r="H24243" s="17">
        <v>2533434.0</v>
      </c>
    </row>
    <row r="24244">
      <c r="A24244" s="7" t="s">
        <v>45624</v>
      </c>
      <c r="B24244" s="17" t="s">
        <v>45625</v>
      </c>
      <c r="C24244" s="17">
        <v>1.0</v>
      </c>
      <c r="D24244" s="17">
        <v>2533434.0</v>
      </c>
      <c r="E24244" s="17">
        <v>2533434.0</v>
      </c>
      <c r="F24244" s="17">
        <v>2533434.0</v>
      </c>
      <c r="G24244" s="17">
        <v>2533434.0</v>
      </c>
      <c r="H24244" s="17">
        <v>2533434.0</v>
      </c>
    </row>
    <row r="24245">
      <c r="A24245" s="7" t="s">
        <v>45626</v>
      </c>
      <c r="B24245" s="17" t="s">
        <v>45627</v>
      </c>
      <c r="C24245" s="17">
        <v>1.0</v>
      </c>
      <c r="D24245" s="17">
        <v>9298762.0</v>
      </c>
      <c r="E24245" s="17">
        <v>9298762.0</v>
      </c>
      <c r="F24245" s="17">
        <v>9298762.0</v>
      </c>
      <c r="G24245" s="17">
        <v>9298762.0</v>
      </c>
      <c r="H24245" s="17">
        <v>9298762.0</v>
      </c>
    </row>
    <row r="24246">
      <c r="A24246" s="7" t="s">
        <v>45626</v>
      </c>
      <c r="B24246" s="17" t="s">
        <v>45627</v>
      </c>
      <c r="C24246" s="17">
        <v>1.0</v>
      </c>
      <c r="D24246" s="17">
        <v>9298762.0</v>
      </c>
      <c r="E24246" s="17">
        <v>9298762.0</v>
      </c>
      <c r="F24246" s="17">
        <v>9298762.0</v>
      </c>
      <c r="G24246" s="17">
        <v>9298762.0</v>
      </c>
      <c r="H24246" s="17">
        <v>9298762.0</v>
      </c>
    </row>
    <row r="24247">
      <c r="A24247" s="7" t="s">
        <v>45628</v>
      </c>
      <c r="B24247" s="17" t="s">
        <v>45629</v>
      </c>
      <c r="C24247" s="17">
        <v>1.0</v>
      </c>
      <c r="D24247" s="17">
        <v>1.275607E7</v>
      </c>
      <c r="E24247" s="17">
        <v>1.275607E7</v>
      </c>
      <c r="F24247" s="17">
        <v>1.275607E7</v>
      </c>
      <c r="G24247" s="17">
        <v>1.275607E7</v>
      </c>
      <c r="H24247" s="17">
        <v>1.275607E7</v>
      </c>
    </row>
    <row r="24248">
      <c r="A24248" s="7" t="s">
        <v>45628</v>
      </c>
      <c r="B24248" s="17" t="s">
        <v>45629</v>
      </c>
      <c r="C24248" s="17">
        <v>1.0</v>
      </c>
      <c r="D24248" s="17">
        <v>1.275607E7</v>
      </c>
      <c r="E24248" s="17">
        <v>1.275607E7</v>
      </c>
      <c r="F24248" s="17">
        <v>1.275607E7</v>
      </c>
      <c r="G24248" s="17">
        <v>1.275607E7</v>
      </c>
      <c r="H24248" s="17">
        <v>1.275607E7</v>
      </c>
    </row>
    <row r="24249">
      <c r="A24249" s="7" t="s">
        <v>45630</v>
      </c>
      <c r="B24249" s="17" t="s">
        <v>45631</v>
      </c>
      <c r="C24249" s="17">
        <v>1.0</v>
      </c>
      <c r="D24249" s="17">
        <v>7257991.0</v>
      </c>
      <c r="E24249" s="17">
        <v>7257991.0</v>
      </c>
      <c r="F24249" s="17">
        <v>7257991.0</v>
      </c>
      <c r="G24249" s="17">
        <v>7257991.0</v>
      </c>
      <c r="H24249" s="17">
        <v>7257991.0</v>
      </c>
    </row>
    <row r="24250">
      <c r="A24250" s="7" t="s">
        <v>45630</v>
      </c>
      <c r="B24250" s="17" t="s">
        <v>45631</v>
      </c>
      <c r="C24250" s="17">
        <v>1.0</v>
      </c>
      <c r="D24250" s="17">
        <v>7257991.0</v>
      </c>
      <c r="E24250" s="17">
        <v>7257991.0</v>
      </c>
      <c r="F24250" s="17">
        <v>7257991.0</v>
      </c>
      <c r="G24250" s="17">
        <v>7257991.0</v>
      </c>
      <c r="H24250" s="17">
        <v>7257991.0</v>
      </c>
    </row>
    <row r="24251">
      <c r="A24251" s="7" t="s">
        <v>45632</v>
      </c>
      <c r="B24251" s="17" t="s">
        <v>45633</v>
      </c>
      <c r="C24251" s="17">
        <v>1.0</v>
      </c>
      <c r="D24251" s="17">
        <v>1235553.0</v>
      </c>
      <c r="E24251" s="17">
        <v>1235553.0</v>
      </c>
      <c r="F24251" s="17">
        <v>1235553.0</v>
      </c>
      <c r="G24251" s="17">
        <v>1235553.0</v>
      </c>
      <c r="H24251" s="17">
        <v>1235553.0</v>
      </c>
    </row>
    <row r="24252">
      <c r="A24252" s="7" t="s">
        <v>45632</v>
      </c>
      <c r="B24252" s="17" t="s">
        <v>45633</v>
      </c>
      <c r="C24252" s="17">
        <v>1.0</v>
      </c>
      <c r="D24252" s="17">
        <v>1235553.0</v>
      </c>
      <c r="E24252" s="17">
        <v>1235553.0</v>
      </c>
      <c r="F24252" s="17">
        <v>1235553.0</v>
      </c>
      <c r="G24252" s="17">
        <v>1235553.0</v>
      </c>
      <c r="H24252" s="17">
        <v>1235553.0</v>
      </c>
    </row>
    <row r="24253">
      <c r="A24253" s="7" t="s">
        <v>45634</v>
      </c>
      <c r="B24253" s="17" t="s">
        <v>45635</v>
      </c>
      <c r="C24253" s="17">
        <v>1.0</v>
      </c>
      <c r="D24253" s="17">
        <v>1258000.0</v>
      </c>
      <c r="E24253" s="17">
        <v>1258000.0</v>
      </c>
      <c r="F24253" s="17">
        <v>1258000.0</v>
      </c>
      <c r="G24253" s="17">
        <v>1258000.0</v>
      </c>
      <c r="H24253" s="17">
        <v>1258000.0</v>
      </c>
    </row>
    <row r="24254">
      <c r="A24254" s="7" t="s">
        <v>45634</v>
      </c>
      <c r="B24254" s="17" t="s">
        <v>45635</v>
      </c>
      <c r="C24254" s="17">
        <v>1.0</v>
      </c>
      <c r="D24254" s="17">
        <v>1258000.0</v>
      </c>
      <c r="E24254" s="17">
        <v>1258000.0</v>
      </c>
      <c r="F24254" s="17">
        <v>1258000.0</v>
      </c>
      <c r="G24254" s="17">
        <v>1258000.0</v>
      </c>
      <c r="H24254" s="17">
        <v>1258000.0</v>
      </c>
    </row>
    <row r="24255">
      <c r="A24255" s="7" t="s">
        <v>45636</v>
      </c>
      <c r="B24255" s="17" t="s">
        <v>45637</v>
      </c>
      <c r="C24255" s="17">
        <v>1.0</v>
      </c>
      <c r="D24255" s="17">
        <v>1852197.0</v>
      </c>
      <c r="E24255" s="17">
        <v>1852197.0</v>
      </c>
      <c r="F24255" s="17">
        <v>1852197.0</v>
      </c>
      <c r="G24255" s="17">
        <v>1852197.0</v>
      </c>
      <c r="H24255" s="17">
        <v>1852197.0</v>
      </c>
    </row>
    <row r="24256">
      <c r="A24256" s="7" t="s">
        <v>45636</v>
      </c>
      <c r="B24256" s="17" t="s">
        <v>45637</v>
      </c>
      <c r="C24256" s="17">
        <v>1.0</v>
      </c>
      <c r="D24256" s="17">
        <v>1852197.0</v>
      </c>
      <c r="E24256" s="17">
        <v>1852197.0</v>
      </c>
      <c r="F24256" s="17">
        <v>1852197.0</v>
      </c>
      <c r="G24256" s="17">
        <v>1852197.0</v>
      </c>
      <c r="H24256" s="17">
        <v>1852197.0</v>
      </c>
    </row>
    <row r="24257">
      <c r="A24257" s="7" t="s">
        <v>45638</v>
      </c>
      <c r="B24257" s="17" t="s">
        <v>45639</v>
      </c>
      <c r="C24257" s="17">
        <v>1.0</v>
      </c>
      <c r="D24257" s="17">
        <v>2.5482056E7</v>
      </c>
      <c r="E24257" s="17">
        <v>2.5482056E7</v>
      </c>
      <c r="F24257" s="17">
        <v>2.5482056E7</v>
      </c>
      <c r="G24257" s="17">
        <v>2.5482056E7</v>
      </c>
      <c r="H24257" s="17">
        <v>2.5482056E7</v>
      </c>
    </row>
    <row r="24258">
      <c r="A24258" s="7" t="s">
        <v>45638</v>
      </c>
      <c r="B24258" s="17" t="s">
        <v>45639</v>
      </c>
      <c r="C24258" s="17">
        <v>1.0</v>
      </c>
      <c r="D24258" s="17">
        <v>2.5482056E7</v>
      </c>
      <c r="E24258" s="17">
        <v>2.5482056E7</v>
      </c>
      <c r="F24258" s="17">
        <v>2.5482056E7</v>
      </c>
      <c r="G24258" s="17">
        <v>2.5482056E7</v>
      </c>
      <c r="H24258" s="17">
        <v>2.5482056E7</v>
      </c>
    </row>
    <row r="24259">
      <c r="A24259" s="7" t="s">
        <v>45640</v>
      </c>
      <c r="B24259" s="17" t="s">
        <v>45641</v>
      </c>
      <c r="C24259" s="17">
        <v>3.0</v>
      </c>
      <c r="D24259" s="17">
        <v>1.6512383E7</v>
      </c>
      <c r="E24259" s="17">
        <v>2368400.0</v>
      </c>
      <c r="F24259" s="17">
        <v>8059282.0</v>
      </c>
      <c r="G24259" s="17">
        <v>3.9109467E7</v>
      </c>
      <c r="H24259" s="17">
        <v>3.9109467E7</v>
      </c>
    </row>
    <row r="24260">
      <c r="A24260" s="7" t="s">
        <v>45640</v>
      </c>
      <c r="B24260" s="17" t="s">
        <v>45641</v>
      </c>
      <c r="C24260" s="17">
        <v>3.0</v>
      </c>
      <c r="D24260" s="17">
        <v>1.6512383E7</v>
      </c>
      <c r="E24260" s="17">
        <v>2368400.0</v>
      </c>
      <c r="F24260" s="17">
        <v>8059282.0</v>
      </c>
      <c r="G24260" s="17">
        <v>3.9109467E7</v>
      </c>
      <c r="H24260" s="17">
        <v>3.9109467E7</v>
      </c>
    </row>
    <row r="24261">
      <c r="A24261" s="7" t="s">
        <v>45642</v>
      </c>
      <c r="B24261" s="17" t="s">
        <v>45643</v>
      </c>
      <c r="C24261" s="17">
        <v>1.0</v>
      </c>
      <c r="D24261" s="17">
        <v>2.02096812E8</v>
      </c>
      <c r="E24261" s="17">
        <v>2.02096812E8</v>
      </c>
      <c r="F24261" s="17">
        <v>2.02096812E8</v>
      </c>
      <c r="G24261" s="17">
        <v>2.02096812E8</v>
      </c>
      <c r="H24261" s="17">
        <v>2.02096812E8</v>
      </c>
    </row>
    <row r="24262">
      <c r="A24262" s="7" t="s">
        <v>45642</v>
      </c>
      <c r="B24262" s="17" t="s">
        <v>45643</v>
      </c>
      <c r="C24262" s="17">
        <v>1.0</v>
      </c>
      <c r="D24262" s="17">
        <v>2.02096812E8</v>
      </c>
      <c r="E24262" s="17">
        <v>2.02096812E8</v>
      </c>
      <c r="F24262" s="17">
        <v>2.02096812E8</v>
      </c>
      <c r="G24262" s="17">
        <v>2.02096812E8</v>
      </c>
      <c r="H24262" s="17">
        <v>2.02096812E8</v>
      </c>
    </row>
    <row r="24263">
      <c r="A24263" s="7" t="s">
        <v>45644</v>
      </c>
      <c r="B24263" s="17" t="s">
        <v>45645</v>
      </c>
      <c r="C24263" s="17">
        <v>7.0</v>
      </c>
      <c r="D24263" s="17">
        <v>2.862339857E7</v>
      </c>
      <c r="E24263" s="17">
        <v>2640721.0</v>
      </c>
      <c r="F24263" s="17">
        <v>9493937.0</v>
      </c>
      <c r="G24263" s="17">
        <v>2.4496365E7</v>
      </c>
      <c r="H24263" s="17">
        <v>1.36774596E8</v>
      </c>
    </row>
    <row r="24264">
      <c r="A24264" s="7" t="s">
        <v>45644</v>
      </c>
      <c r="B24264" s="17" t="s">
        <v>45645</v>
      </c>
      <c r="C24264" s="17">
        <v>7.0</v>
      </c>
      <c r="D24264" s="17">
        <v>2.862339857E7</v>
      </c>
      <c r="E24264" s="17">
        <v>2640721.0</v>
      </c>
      <c r="F24264" s="17">
        <v>9493937.0</v>
      </c>
      <c r="G24264" s="17">
        <v>2.4496365E7</v>
      </c>
      <c r="H24264" s="17">
        <v>1.36774596E8</v>
      </c>
    </row>
    <row r="24265">
      <c r="A24265" s="7" t="s">
        <v>45646</v>
      </c>
      <c r="B24265" s="17" t="s">
        <v>45647</v>
      </c>
      <c r="C24265" s="17">
        <v>1.0</v>
      </c>
      <c r="D24265" s="17">
        <v>4156827.0</v>
      </c>
      <c r="E24265" s="17">
        <v>4156827.0</v>
      </c>
      <c r="F24265" s="17">
        <v>4156827.0</v>
      </c>
      <c r="G24265" s="17">
        <v>4156827.0</v>
      </c>
      <c r="H24265" s="17">
        <v>4156827.0</v>
      </c>
    </row>
    <row r="24266">
      <c r="A24266" s="7" t="s">
        <v>45646</v>
      </c>
      <c r="B24266" s="17" t="s">
        <v>45647</v>
      </c>
      <c r="C24266" s="17">
        <v>1.0</v>
      </c>
      <c r="D24266" s="17">
        <v>4156827.0</v>
      </c>
      <c r="E24266" s="17">
        <v>4156827.0</v>
      </c>
      <c r="F24266" s="17">
        <v>4156827.0</v>
      </c>
      <c r="G24266" s="17">
        <v>4156827.0</v>
      </c>
      <c r="H24266" s="17">
        <v>4156827.0</v>
      </c>
    </row>
    <row r="24267">
      <c r="A24267" s="7" t="s">
        <v>45648</v>
      </c>
      <c r="B24267" s="17" t="s">
        <v>45649</v>
      </c>
      <c r="C24267" s="17">
        <v>1.0</v>
      </c>
      <c r="D24267" s="17">
        <v>5709865.0</v>
      </c>
      <c r="E24267" s="17">
        <v>5709865.0</v>
      </c>
      <c r="F24267" s="17">
        <v>5709865.0</v>
      </c>
      <c r="G24267" s="17">
        <v>5709865.0</v>
      </c>
      <c r="H24267" s="17">
        <v>5709865.0</v>
      </c>
    </row>
    <row r="24268">
      <c r="A24268" s="7" t="s">
        <v>45648</v>
      </c>
      <c r="B24268" s="17" t="s">
        <v>45649</v>
      </c>
      <c r="C24268" s="17">
        <v>1.0</v>
      </c>
      <c r="D24268" s="17">
        <v>5709865.0</v>
      </c>
      <c r="E24268" s="17">
        <v>5709865.0</v>
      </c>
      <c r="F24268" s="17">
        <v>5709865.0</v>
      </c>
      <c r="G24268" s="17">
        <v>5709865.0</v>
      </c>
      <c r="H24268" s="17">
        <v>5709865.0</v>
      </c>
    </row>
    <row r="24269">
      <c r="A24269" s="7" t="s">
        <v>45650</v>
      </c>
      <c r="B24269" s="17" t="s">
        <v>45651</v>
      </c>
      <c r="C24269" s="17">
        <v>1.0</v>
      </c>
      <c r="D24269" s="17">
        <v>1.1497695E7</v>
      </c>
      <c r="E24269" s="17">
        <v>1.1497695E7</v>
      </c>
      <c r="F24269" s="17">
        <v>1.1497695E7</v>
      </c>
      <c r="G24269" s="17">
        <v>1.1497695E7</v>
      </c>
      <c r="H24269" s="17">
        <v>1.1497695E7</v>
      </c>
    </row>
    <row r="24270">
      <c r="A24270" s="7" t="s">
        <v>45650</v>
      </c>
      <c r="B24270" s="17" t="s">
        <v>45651</v>
      </c>
      <c r="C24270" s="17">
        <v>1.0</v>
      </c>
      <c r="D24270" s="17">
        <v>1.1497695E7</v>
      </c>
      <c r="E24270" s="17">
        <v>1.1497695E7</v>
      </c>
      <c r="F24270" s="17">
        <v>1.1497695E7</v>
      </c>
      <c r="G24270" s="17">
        <v>1.1497695E7</v>
      </c>
      <c r="H24270" s="17">
        <v>1.1497695E7</v>
      </c>
    </row>
    <row r="24271">
      <c r="A24271" s="7" t="s">
        <v>45652</v>
      </c>
      <c r="B24271" s="17" t="s">
        <v>45653</v>
      </c>
      <c r="C24271" s="17">
        <v>1.0</v>
      </c>
      <c r="D24271" s="17">
        <v>3301869.0</v>
      </c>
      <c r="E24271" s="17">
        <v>3301869.0</v>
      </c>
      <c r="F24271" s="17">
        <v>3301869.0</v>
      </c>
      <c r="G24271" s="17">
        <v>3301869.0</v>
      </c>
      <c r="H24271" s="17">
        <v>3301869.0</v>
      </c>
    </row>
    <row r="24272">
      <c r="A24272" s="7" t="s">
        <v>45652</v>
      </c>
      <c r="B24272" s="17" t="s">
        <v>45653</v>
      </c>
      <c r="C24272" s="17">
        <v>1.0</v>
      </c>
      <c r="D24272" s="17">
        <v>3301869.0</v>
      </c>
      <c r="E24272" s="17">
        <v>3301869.0</v>
      </c>
      <c r="F24272" s="17">
        <v>3301869.0</v>
      </c>
      <c r="G24272" s="17">
        <v>3301869.0</v>
      </c>
      <c r="H24272" s="17">
        <v>3301869.0</v>
      </c>
    </row>
    <row r="24273">
      <c r="A24273" s="7" t="s">
        <v>45654</v>
      </c>
      <c r="B24273" s="17" t="s">
        <v>45655</v>
      </c>
      <c r="C24273" s="17">
        <v>1.0</v>
      </c>
      <c r="D24273" s="17">
        <v>3368373.0</v>
      </c>
      <c r="E24273" s="17">
        <v>3368373.0</v>
      </c>
      <c r="F24273" s="17">
        <v>3368373.0</v>
      </c>
      <c r="G24273" s="17">
        <v>3368373.0</v>
      </c>
      <c r="H24273" s="17">
        <v>3368373.0</v>
      </c>
    </row>
    <row r="24274">
      <c r="A24274" s="7" t="s">
        <v>45654</v>
      </c>
      <c r="B24274" s="17" t="s">
        <v>45655</v>
      </c>
      <c r="C24274" s="17">
        <v>1.0</v>
      </c>
      <c r="D24274" s="17">
        <v>3368373.0</v>
      </c>
      <c r="E24274" s="17">
        <v>3368373.0</v>
      </c>
      <c r="F24274" s="17">
        <v>3368373.0</v>
      </c>
      <c r="G24274" s="17">
        <v>3368373.0</v>
      </c>
      <c r="H24274" s="17">
        <v>3368373.0</v>
      </c>
    </row>
    <row r="24275">
      <c r="A24275" s="7" t="s">
        <v>45656</v>
      </c>
      <c r="B24275" s="17" t="s">
        <v>45657</v>
      </c>
      <c r="C24275" s="17">
        <v>2.0</v>
      </c>
      <c r="D24275" s="17">
        <v>2259992.5</v>
      </c>
      <c r="E24275" s="17">
        <v>1717985.0</v>
      </c>
      <c r="F24275" s="17">
        <v>1717985.0</v>
      </c>
      <c r="G24275" s="17">
        <v>2802000.0</v>
      </c>
      <c r="H24275" s="17">
        <v>2802000.0</v>
      </c>
    </row>
    <row r="24276">
      <c r="A24276" s="7" t="s">
        <v>45656</v>
      </c>
      <c r="B24276" s="17" t="s">
        <v>45657</v>
      </c>
      <c r="C24276" s="17">
        <v>2.0</v>
      </c>
      <c r="D24276" s="17">
        <v>2259992.5</v>
      </c>
      <c r="E24276" s="17">
        <v>1717985.0</v>
      </c>
      <c r="F24276" s="17">
        <v>1717985.0</v>
      </c>
      <c r="G24276" s="17">
        <v>2802000.0</v>
      </c>
      <c r="H24276" s="17">
        <v>2802000.0</v>
      </c>
    </row>
    <row r="24277">
      <c r="A24277" s="7" t="s">
        <v>45658</v>
      </c>
      <c r="B24277" s="17" t="s">
        <v>45659</v>
      </c>
      <c r="C24277" s="17">
        <v>1.0</v>
      </c>
      <c r="D24277" s="17">
        <v>7.6766164E7</v>
      </c>
      <c r="E24277" s="17">
        <v>7.6766164E7</v>
      </c>
      <c r="F24277" s="17">
        <v>7.6766164E7</v>
      </c>
      <c r="G24277" s="17">
        <v>7.6766164E7</v>
      </c>
      <c r="H24277" s="17">
        <v>7.6766164E7</v>
      </c>
    </row>
    <row r="24278">
      <c r="A24278" s="7" t="s">
        <v>45658</v>
      </c>
      <c r="B24278" s="17" t="s">
        <v>45659</v>
      </c>
      <c r="C24278" s="17">
        <v>1.0</v>
      </c>
      <c r="D24278" s="17">
        <v>7.6766164E7</v>
      </c>
      <c r="E24278" s="17">
        <v>7.6766164E7</v>
      </c>
      <c r="F24278" s="17">
        <v>7.6766164E7</v>
      </c>
      <c r="G24278" s="17">
        <v>7.6766164E7</v>
      </c>
      <c r="H24278" s="17">
        <v>7.6766164E7</v>
      </c>
    </row>
    <row r="24279">
      <c r="A24279" s="7" t="s">
        <v>45660</v>
      </c>
      <c r="B24279" s="17" t="s">
        <v>45661</v>
      </c>
      <c r="C24279" s="17">
        <v>2.0</v>
      </c>
      <c r="D24279" s="17">
        <v>5229897.0</v>
      </c>
      <c r="E24279" s="17">
        <v>4940960.0</v>
      </c>
      <c r="F24279" s="17">
        <v>4940960.0</v>
      </c>
      <c r="G24279" s="17">
        <v>5518834.0</v>
      </c>
      <c r="H24279" s="17">
        <v>5518834.0</v>
      </c>
    </row>
    <row r="24280">
      <c r="A24280" s="7" t="s">
        <v>45660</v>
      </c>
      <c r="B24280" s="17" t="s">
        <v>45661</v>
      </c>
      <c r="C24280" s="17">
        <v>2.0</v>
      </c>
      <c r="D24280" s="17">
        <v>5229897.0</v>
      </c>
      <c r="E24280" s="17">
        <v>4940960.0</v>
      </c>
      <c r="F24280" s="17">
        <v>4940960.0</v>
      </c>
      <c r="G24280" s="17">
        <v>5518834.0</v>
      </c>
      <c r="H24280" s="17">
        <v>5518834.0</v>
      </c>
    </row>
    <row r="24281">
      <c r="A24281" s="7" t="s">
        <v>45662</v>
      </c>
      <c r="B24281" s="17" t="s">
        <v>45663</v>
      </c>
      <c r="C24281" s="17">
        <v>2.0</v>
      </c>
      <c r="D24281" s="17">
        <v>2.3362274E7</v>
      </c>
      <c r="E24281" s="17">
        <v>2612070.0</v>
      </c>
      <c r="F24281" s="17">
        <v>2612070.0</v>
      </c>
      <c r="G24281" s="17">
        <v>4.4112478E7</v>
      </c>
      <c r="H24281" s="17">
        <v>4.4112478E7</v>
      </c>
    </row>
    <row r="24282">
      <c r="A24282" s="7" t="s">
        <v>45662</v>
      </c>
      <c r="B24282" s="17" t="s">
        <v>45663</v>
      </c>
      <c r="C24282" s="17">
        <v>2.0</v>
      </c>
      <c r="D24282" s="17">
        <v>2.3362274E7</v>
      </c>
      <c r="E24282" s="17">
        <v>2612070.0</v>
      </c>
      <c r="F24282" s="17">
        <v>2612070.0</v>
      </c>
      <c r="G24282" s="17">
        <v>4.4112478E7</v>
      </c>
      <c r="H24282" s="17">
        <v>4.4112478E7</v>
      </c>
    </row>
    <row r="24283">
      <c r="A24283" s="7" t="s">
        <v>45664</v>
      </c>
      <c r="B24283" s="17" t="s">
        <v>45665</v>
      </c>
      <c r="C24283" s="17">
        <v>1.0</v>
      </c>
      <c r="D24283" s="17">
        <v>3896104.0</v>
      </c>
      <c r="E24283" s="17">
        <v>3896104.0</v>
      </c>
      <c r="F24283" s="17">
        <v>3896104.0</v>
      </c>
      <c r="G24283" s="17">
        <v>3896104.0</v>
      </c>
      <c r="H24283" s="17">
        <v>3896104.0</v>
      </c>
    </row>
    <row r="24284">
      <c r="A24284" s="7" t="s">
        <v>45664</v>
      </c>
      <c r="B24284" s="17" t="s">
        <v>45665</v>
      </c>
      <c r="C24284" s="17">
        <v>1.0</v>
      </c>
      <c r="D24284" s="17">
        <v>3896104.0</v>
      </c>
      <c r="E24284" s="17">
        <v>3896104.0</v>
      </c>
      <c r="F24284" s="17">
        <v>3896104.0</v>
      </c>
      <c r="G24284" s="17">
        <v>3896104.0</v>
      </c>
      <c r="H24284" s="17">
        <v>3896104.0</v>
      </c>
    </row>
    <row r="24285">
      <c r="A24285" s="7" t="s">
        <v>45666</v>
      </c>
      <c r="B24285" s="17" t="s">
        <v>45667</v>
      </c>
      <c r="C24285" s="17">
        <v>1.0</v>
      </c>
      <c r="D24285" s="17">
        <v>914557.0</v>
      </c>
      <c r="E24285" s="17">
        <v>914557.0</v>
      </c>
      <c r="F24285" s="17">
        <v>914557.0</v>
      </c>
      <c r="G24285" s="17">
        <v>914557.0</v>
      </c>
      <c r="H24285" s="17">
        <v>914557.0</v>
      </c>
    </row>
    <row r="24286">
      <c r="A24286" s="7" t="s">
        <v>45666</v>
      </c>
      <c r="B24286" s="17" t="s">
        <v>45667</v>
      </c>
      <c r="C24286" s="17">
        <v>1.0</v>
      </c>
      <c r="D24286" s="17">
        <v>914557.0</v>
      </c>
      <c r="E24286" s="17">
        <v>914557.0</v>
      </c>
      <c r="F24286" s="17">
        <v>914557.0</v>
      </c>
      <c r="G24286" s="17">
        <v>914557.0</v>
      </c>
      <c r="H24286" s="17">
        <v>914557.0</v>
      </c>
    </row>
    <row r="24287">
      <c r="A24287" s="7" t="s">
        <v>45668</v>
      </c>
      <c r="B24287" s="17" t="s">
        <v>45669</v>
      </c>
      <c r="C24287" s="17">
        <v>1.0</v>
      </c>
      <c r="D24287" s="17">
        <v>1.2463885E7</v>
      </c>
      <c r="E24287" s="17">
        <v>1.2463885E7</v>
      </c>
      <c r="F24287" s="17">
        <v>1.2463885E7</v>
      </c>
      <c r="G24287" s="17">
        <v>1.2463885E7</v>
      </c>
      <c r="H24287" s="17">
        <v>1.2463885E7</v>
      </c>
    </row>
    <row r="24288">
      <c r="A24288" s="7" t="s">
        <v>45668</v>
      </c>
      <c r="B24288" s="17" t="s">
        <v>45669</v>
      </c>
      <c r="C24288" s="17">
        <v>1.0</v>
      </c>
      <c r="D24288" s="17">
        <v>1.2463885E7</v>
      </c>
      <c r="E24288" s="17">
        <v>1.2463885E7</v>
      </c>
      <c r="F24288" s="17">
        <v>1.2463885E7</v>
      </c>
      <c r="G24288" s="17">
        <v>1.2463885E7</v>
      </c>
      <c r="H24288" s="17">
        <v>1.2463885E7</v>
      </c>
    </row>
    <row r="24289">
      <c r="A24289" s="7" t="s">
        <v>45670</v>
      </c>
      <c r="B24289" s="17" t="s">
        <v>45671</v>
      </c>
      <c r="C24289" s="17">
        <v>1.0</v>
      </c>
      <c r="D24289" s="17">
        <v>2342244.0</v>
      </c>
      <c r="E24289" s="17">
        <v>2342244.0</v>
      </c>
      <c r="F24289" s="17">
        <v>2342244.0</v>
      </c>
      <c r="G24289" s="17">
        <v>2342244.0</v>
      </c>
      <c r="H24289" s="17">
        <v>2342244.0</v>
      </c>
    </row>
    <row r="24290">
      <c r="A24290" s="7" t="s">
        <v>45670</v>
      </c>
      <c r="B24290" s="17" t="s">
        <v>45671</v>
      </c>
      <c r="C24290" s="17">
        <v>1.0</v>
      </c>
      <c r="D24290" s="17">
        <v>2342244.0</v>
      </c>
      <c r="E24290" s="17">
        <v>2342244.0</v>
      </c>
      <c r="F24290" s="17">
        <v>2342244.0</v>
      </c>
      <c r="G24290" s="17">
        <v>2342244.0</v>
      </c>
      <c r="H24290" s="17">
        <v>2342244.0</v>
      </c>
    </row>
    <row r="24291">
      <c r="A24291" s="7" t="s">
        <v>45672</v>
      </c>
      <c r="B24291" s="17" t="s">
        <v>45673</v>
      </c>
      <c r="C24291" s="17">
        <v>1.0</v>
      </c>
      <c r="D24291" s="17">
        <v>5150611.0</v>
      </c>
      <c r="E24291" s="17">
        <v>5150611.0</v>
      </c>
      <c r="F24291" s="17">
        <v>5150611.0</v>
      </c>
      <c r="G24291" s="17">
        <v>5150611.0</v>
      </c>
      <c r="H24291" s="17">
        <v>5150611.0</v>
      </c>
    </row>
    <row r="24292">
      <c r="A24292" s="7" t="s">
        <v>45672</v>
      </c>
      <c r="B24292" s="17" t="s">
        <v>45673</v>
      </c>
      <c r="C24292" s="17">
        <v>1.0</v>
      </c>
      <c r="D24292" s="17">
        <v>5150611.0</v>
      </c>
      <c r="E24292" s="17">
        <v>5150611.0</v>
      </c>
      <c r="F24292" s="17">
        <v>5150611.0</v>
      </c>
      <c r="G24292" s="17">
        <v>5150611.0</v>
      </c>
      <c r="H24292" s="17">
        <v>5150611.0</v>
      </c>
    </row>
    <row r="24293">
      <c r="A24293" s="7" t="s">
        <v>45674</v>
      </c>
      <c r="B24293" s="17" t="s">
        <v>45675</v>
      </c>
      <c r="C24293" s="17">
        <v>1.0</v>
      </c>
      <c r="D24293" s="17">
        <v>8037169.0</v>
      </c>
      <c r="E24293" s="17">
        <v>8037169.0</v>
      </c>
      <c r="F24293" s="17">
        <v>8037169.0</v>
      </c>
      <c r="G24293" s="17">
        <v>8037169.0</v>
      </c>
      <c r="H24293" s="17">
        <v>8037169.0</v>
      </c>
    </row>
    <row r="24294">
      <c r="A24294" s="7" t="s">
        <v>45674</v>
      </c>
      <c r="B24294" s="17" t="s">
        <v>45675</v>
      </c>
      <c r="C24294" s="17">
        <v>1.0</v>
      </c>
      <c r="D24294" s="17">
        <v>8037169.0</v>
      </c>
      <c r="E24294" s="17">
        <v>8037169.0</v>
      </c>
      <c r="F24294" s="17">
        <v>8037169.0</v>
      </c>
      <c r="G24294" s="17">
        <v>8037169.0</v>
      </c>
      <c r="H24294" s="17">
        <v>8037169.0</v>
      </c>
    </row>
    <row r="24295">
      <c r="A24295" s="7" t="s">
        <v>45676</v>
      </c>
      <c r="B24295" s="17" t="s">
        <v>45677</v>
      </c>
      <c r="C24295" s="17">
        <v>1.0</v>
      </c>
      <c r="D24295" s="17">
        <v>8138970.0</v>
      </c>
      <c r="E24295" s="17">
        <v>8138970.0</v>
      </c>
      <c r="F24295" s="17">
        <v>8138970.0</v>
      </c>
      <c r="G24295" s="17">
        <v>8138970.0</v>
      </c>
      <c r="H24295" s="17">
        <v>8138970.0</v>
      </c>
    </row>
    <row r="24296">
      <c r="A24296" s="7" t="s">
        <v>45676</v>
      </c>
      <c r="B24296" s="17" t="s">
        <v>45677</v>
      </c>
      <c r="C24296" s="17">
        <v>1.0</v>
      </c>
      <c r="D24296" s="17">
        <v>8138970.0</v>
      </c>
      <c r="E24296" s="17">
        <v>8138970.0</v>
      </c>
      <c r="F24296" s="17">
        <v>8138970.0</v>
      </c>
      <c r="G24296" s="17">
        <v>8138970.0</v>
      </c>
      <c r="H24296" s="17">
        <v>8138970.0</v>
      </c>
    </row>
    <row r="24297">
      <c r="A24297" s="7" t="s">
        <v>45678</v>
      </c>
      <c r="B24297" s="17" t="s">
        <v>45679</v>
      </c>
      <c r="C24297" s="17">
        <v>1.0</v>
      </c>
      <c r="D24297" s="17">
        <v>6.2249389E7</v>
      </c>
      <c r="E24297" s="17">
        <v>6.2249389E7</v>
      </c>
      <c r="F24297" s="17">
        <v>6.2249389E7</v>
      </c>
      <c r="G24297" s="17">
        <v>6.2249389E7</v>
      </c>
      <c r="H24297" s="17">
        <v>6.2249389E7</v>
      </c>
    </row>
    <row r="24298">
      <c r="A24298" s="7" t="s">
        <v>45678</v>
      </c>
      <c r="B24298" s="17" t="s">
        <v>45679</v>
      </c>
      <c r="C24298" s="17">
        <v>1.0</v>
      </c>
      <c r="D24298" s="17">
        <v>6.2249389E7</v>
      </c>
      <c r="E24298" s="17">
        <v>6.2249389E7</v>
      </c>
      <c r="F24298" s="17">
        <v>6.2249389E7</v>
      </c>
      <c r="G24298" s="17">
        <v>6.2249389E7</v>
      </c>
      <c r="H24298" s="17">
        <v>6.2249389E7</v>
      </c>
    </row>
    <row r="24299">
      <c r="A24299" s="7" t="s">
        <v>45680</v>
      </c>
      <c r="B24299" s="17" t="s">
        <v>45681</v>
      </c>
      <c r="C24299" s="17">
        <v>1.0</v>
      </c>
      <c r="D24299" s="17">
        <v>1.0714739E7</v>
      </c>
      <c r="E24299" s="17">
        <v>1.0714739E7</v>
      </c>
      <c r="F24299" s="17">
        <v>1.0714739E7</v>
      </c>
      <c r="G24299" s="17">
        <v>1.0714739E7</v>
      </c>
      <c r="H24299" s="17">
        <v>1.0714739E7</v>
      </c>
    </row>
    <row r="24300">
      <c r="A24300" s="7" t="s">
        <v>45680</v>
      </c>
      <c r="B24300" s="17" t="s">
        <v>45681</v>
      </c>
      <c r="C24300" s="17">
        <v>1.0</v>
      </c>
      <c r="D24300" s="17">
        <v>1.0714739E7</v>
      </c>
      <c r="E24300" s="17">
        <v>1.0714739E7</v>
      </c>
      <c r="F24300" s="17">
        <v>1.0714739E7</v>
      </c>
      <c r="G24300" s="17">
        <v>1.0714739E7</v>
      </c>
      <c r="H24300" s="17">
        <v>1.0714739E7</v>
      </c>
    </row>
    <row r="24301">
      <c r="A24301" s="7" t="s">
        <v>45682</v>
      </c>
      <c r="B24301" s="17" t="s">
        <v>45683</v>
      </c>
      <c r="C24301" s="17">
        <v>2.0</v>
      </c>
      <c r="D24301" s="17">
        <v>3429190.5</v>
      </c>
      <c r="E24301" s="17">
        <v>2941370.0</v>
      </c>
      <c r="F24301" s="17">
        <v>2941370.0</v>
      </c>
      <c r="G24301" s="17">
        <v>3917011.0</v>
      </c>
      <c r="H24301" s="17">
        <v>3917011.0</v>
      </c>
    </row>
    <row r="24302">
      <c r="A24302" s="7" t="s">
        <v>45682</v>
      </c>
      <c r="B24302" s="17" t="s">
        <v>45683</v>
      </c>
      <c r="C24302" s="17">
        <v>2.0</v>
      </c>
      <c r="D24302" s="17">
        <v>3429190.5</v>
      </c>
      <c r="E24302" s="17">
        <v>2941370.0</v>
      </c>
      <c r="F24302" s="17">
        <v>2941370.0</v>
      </c>
      <c r="G24302" s="17">
        <v>3917011.0</v>
      </c>
      <c r="H24302" s="17">
        <v>3917011.0</v>
      </c>
    </row>
    <row r="24303">
      <c r="A24303" s="7" t="s">
        <v>45684</v>
      </c>
      <c r="B24303" s="17" t="s">
        <v>45685</v>
      </c>
      <c r="C24303" s="17">
        <v>2.0</v>
      </c>
      <c r="D24303" s="17">
        <v>2985631.5</v>
      </c>
      <c r="E24303" s="17">
        <v>2349136.0</v>
      </c>
      <c r="F24303" s="17">
        <v>2349136.0</v>
      </c>
      <c r="G24303" s="17">
        <v>3622127.0</v>
      </c>
      <c r="H24303" s="17">
        <v>3622127.0</v>
      </c>
    </row>
    <row r="24304">
      <c r="A24304" s="7" t="s">
        <v>45684</v>
      </c>
      <c r="B24304" s="17" t="s">
        <v>45685</v>
      </c>
      <c r="C24304" s="17">
        <v>2.0</v>
      </c>
      <c r="D24304" s="17">
        <v>2985631.5</v>
      </c>
      <c r="E24304" s="17">
        <v>2349136.0</v>
      </c>
      <c r="F24304" s="17">
        <v>2349136.0</v>
      </c>
      <c r="G24304" s="17">
        <v>3622127.0</v>
      </c>
      <c r="H24304" s="17">
        <v>3622127.0</v>
      </c>
    </row>
    <row r="24305">
      <c r="A24305" s="7" t="s">
        <v>45686</v>
      </c>
      <c r="B24305" s="17" t="s">
        <v>45687</v>
      </c>
      <c r="C24305" s="17">
        <v>1.0</v>
      </c>
      <c r="D24305" s="17">
        <v>3312780.0</v>
      </c>
      <c r="E24305" s="17">
        <v>3312780.0</v>
      </c>
      <c r="F24305" s="17">
        <v>3312780.0</v>
      </c>
      <c r="G24305" s="17">
        <v>3312780.0</v>
      </c>
      <c r="H24305" s="17">
        <v>3312780.0</v>
      </c>
    </row>
    <row r="24306">
      <c r="A24306" s="7" t="s">
        <v>45686</v>
      </c>
      <c r="B24306" s="17" t="s">
        <v>45687</v>
      </c>
      <c r="C24306" s="17">
        <v>1.0</v>
      </c>
      <c r="D24306" s="17">
        <v>3312780.0</v>
      </c>
      <c r="E24306" s="17">
        <v>3312780.0</v>
      </c>
      <c r="F24306" s="17">
        <v>3312780.0</v>
      </c>
      <c r="G24306" s="17">
        <v>3312780.0</v>
      </c>
      <c r="H24306" s="17">
        <v>3312780.0</v>
      </c>
    </row>
    <row r="24307">
      <c r="A24307" s="7" t="s">
        <v>45688</v>
      </c>
      <c r="B24307" s="17" t="s">
        <v>45689</v>
      </c>
      <c r="C24307" s="17">
        <v>1.0</v>
      </c>
      <c r="D24307" s="17">
        <v>3146718.0</v>
      </c>
      <c r="E24307" s="17">
        <v>3146718.0</v>
      </c>
      <c r="F24307" s="17">
        <v>3146718.0</v>
      </c>
      <c r="G24307" s="17">
        <v>3146718.0</v>
      </c>
      <c r="H24307" s="17">
        <v>3146718.0</v>
      </c>
    </row>
    <row r="24308">
      <c r="A24308" s="7" t="s">
        <v>45688</v>
      </c>
      <c r="B24308" s="17" t="s">
        <v>45689</v>
      </c>
      <c r="C24308" s="17">
        <v>1.0</v>
      </c>
      <c r="D24308" s="17">
        <v>3146718.0</v>
      </c>
      <c r="E24308" s="17">
        <v>3146718.0</v>
      </c>
      <c r="F24308" s="17">
        <v>3146718.0</v>
      </c>
      <c r="G24308" s="17">
        <v>3146718.0</v>
      </c>
      <c r="H24308" s="17">
        <v>3146718.0</v>
      </c>
    </row>
    <row r="24309">
      <c r="A24309" s="7" t="s">
        <v>45690</v>
      </c>
      <c r="B24309" s="17" t="s">
        <v>45691</v>
      </c>
      <c r="C24309" s="17">
        <v>3.0</v>
      </c>
      <c r="D24309" s="17">
        <v>1.179299967E7</v>
      </c>
      <c r="E24309" s="17">
        <v>3362719.0</v>
      </c>
      <c r="F24309" s="17">
        <v>1.033189E7</v>
      </c>
      <c r="G24309" s="17">
        <v>2.168439E7</v>
      </c>
      <c r="H24309" s="17">
        <v>2.168439E7</v>
      </c>
    </row>
    <row r="24310">
      <c r="A24310" s="7" t="s">
        <v>45690</v>
      </c>
      <c r="B24310" s="17" t="s">
        <v>45691</v>
      </c>
      <c r="C24310" s="17">
        <v>3.0</v>
      </c>
      <c r="D24310" s="17">
        <v>1.179299967E7</v>
      </c>
      <c r="E24310" s="17">
        <v>3362719.0</v>
      </c>
      <c r="F24310" s="17">
        <v>1.033189E7</v>
      </c>
      <c r="G24310" s="17">
        <v>2.168439E7</v>
      </c>
      <c r="H24310" s="17">
        <v>2.168439E7</v>
      </c>
    </row>
    <row r="24311">
      <c r="A24311" s="7" t="s">
        <v>45692</v>
      </c>
      <c r="B24311" s="17" t="s">
        <v>45693</v>
      </c>
      <c r="C24311" s="17">
        <v>1.0</v>
      </c>
      <c r="D24311" s="17">
        <v>2504564.0</v>
      </c>
      <c r="E24311" s="17">
        <v>2504564.0</v>
      </c>
      <c r="F24311" s="17">
        <v>2504564.0</v>
      </c>
      <c r="G24311" s="17">
        <v>2504564.0</v>
      </c>
      <c r="H24311" s="17">
        <v>2504564.0</v>
      </c>
    </row>
    <row r="24312">
      <c r="A24312" s="7" t="s">
        <v>45692</v>
      </c>
      <c r="B24312" s="17" t="s">
        <v>45693</v>
      </c>
      <c r="C24312" s="17">
        <v>1.0</v>
      </c>
      <c r="D24312" s="17">
        <v>2504564.0</v>
      </c>
      <c r="E24312" s="17">
        <v>2504564.0</v>
      </c>
      <c r="F24312" s="17">
        <v>2504564.0</v>
      </c>
      <c r="G24312" s="17">
        <v>2504564.0</v>
      </c>
      <c r="H24312" s="17">
        <v>2504564.0</v>
      </c>
    </row>
    <row r="24313">
      <c r="A24313" s="7" t="s">
        <v>45694</v>
      </c>
      <c r="B24313" s="17" t="s">
        <v>45695</v>
      </c>
      <c r="C24313" s="17">
        <v>2.0</v>
      </c>
      <c r="D24313" s="17">
        <v>6902955.0</v>
      </c>
      <c r="E24313" s="17">
        <v>4886990.0</v>
      </c>
      <c r="F24313" s="17">
        <v>4886990.0</v>
      </c>
      <c r="G24313" s="17">
        <v>8918920.0</v>
      </c>
      <c r="H24313" s="17">
        <v>8918920.0</v>
      </c>
    </row>
    <row r="24314">
      <c r="A24314" s="7" t="s">
        <v>45694</v>
      </c>
      <c r="B24314" s="17" t="s">
        <v>45695</v>
      </c>
      <c r="C24314" s="17">
        <v>2.0</v>
      </c>
      <c r="D24314" s="17">
        <v>6902955.0</v>
      </c>
      <c r="E24314" s="17">
        <v>4886990.0</v>
      </c>
      <c r="F24314" s="17">
        <v>4886990.0</v>
      </c>
      <c r="G24314" s="17">
        <v>8918920.0</v>
      </c>
      <c r="H24314" s="17">
        <v>8918920.0</v>
      </c>
    </row>
    <row r="24315">
      <c r="A24315" s="7" t="s">
        <v>45696</v>
      </c>
      <c r="B24315" s="17" t="s">
        <v>45697</v>
      </c>
      <c r="C24315" s="17">
        <v>1.0</v>
      </c>
      <c r="D24315" s="17">
        <v>3008288.0</v>
      </c>
      <c r="E24315" s="17">
        <v>3008288.0</v>
      </c>
      <c r="F24315" s="17">
        <v>3008288.0</v>
      </c>
      <c r="G24315" s="17">
        <v>3008288.0</v>
      </c>
      <c r="H24315" s="17">
        <v>3008288.0</v>
      </c>
    </row>
    <row r="24316">
      <c r="A24316" s="7" t="s">
        <v>45696</v>
      </c>
      <c r="B24316" s="17" t="s">
        <v>45697</v>
      </c>
      <c r="C24316" s="17">
        <v>1.0</v>
      </c>
      <c r="D24316" s="17">
        <v>3008288.0</v>
      </c>
      <c r="E24316" s="17">
        <v>3008288.0</v>
      </c>
      <c r="F24316" s="17">
        <v>3008288.0</v>
      </c>
      <c r="G24316" s="17">
        <v>3008288.0</v>
      </c>
      <c r="H24316" s="17">
        <v>3008288.0</v>
      </c>
    </row>
    <row r="24317">
      <c r="A24317" s="7" t="s">
        <v>45698</v>
      </c>
      <c r="B24317" s="17" t="s">
        <v>45699</v>
      </c>
      <c r="C24317" s="17">
        <v>1.0</v>
      </c>
      <c r="D24317" s="17">
        <v>4594000.0</v>
      </c>
      <c r="E24317" s="17">
        <v>4594000.0</v>
      </c>
      <c r="F24317" s="17">
        <v>4594000.0</v>
      </c>
      <c r="G24317" s="17">
        <v>4594000.0</v>
      </c>
      <c r="H24317" s="17">
        <v>4594000.0</v>
      </c>
    </row>
    <row r="24318">
      <c r="A24318" s="7" t="s">
        <v>45698</v>
      </c>
      <c r="B24318" s="17" t="s">
        <v>45699</v>
      </c>
      <c r="C24318" s="17">
        <v>1.0</v>
      </c>
      <c r="D24318" s="17">
        <v>4594000.0</v>
      </c>
      <c r="E24318" s="17">
        <v>4594000.0</v>
      </c>
      <c r="F24318" s="17">
        <v>4594000.0</v>
      </c>
      <c r="G24318" s="17">
        <v>4594000.0</v>
      </c>
      <c r="H24318" s="17">
        <v>4594000.0</v>
      </c>
    </row>
    <row r="24319">
      <c r="A24319" s="7" t="s">
        <v>45700</v>
      </c>
      <c r="B24319" s="17" t="s">
        <v>45701</v>
      </c>
      <c r="C24319" s="17">
        <v>1.0</v>
      </c>
      <c r="D24319" s="17">
        <v>1.9290327E7</v>
      </c>
      <c r="E24319" s="17">
        <v>1.9290327E7</v>
      </c>
      <c r="F24319" s="17">
        <v>1.9290327E7</v>
      </c>
      <c r="G24319" s="17">
        <v>1.9290327E7</v>
      </c>
      <c r="H24319" s="17">
        <v>1.9290327E7</v>
      </c>
    </row>
    <row r="24320">
      <c r="A24320" s="7" t="s">
        <v>45700</v>
      </c>
      <c r="B24320" s="17" t="s">
        <v>45701</v>
      </c>
      <c r="C24320" s="17">
        <v>1.0</v>
      </c>
      <c r="D24320" s="17">
        <v>1.9290327E7</v>
      </c>
      <c r="E24320" s="17">
        <v>1.9290327E7</v>
      </c>
      <c r="F24320" s="17">
        <v>1.9290327E7</v>
      </c>
      <c r="G24320" s="17">
        <v>1.9290327E7</v>
      </c>
      <c r="H24320" s="17">
        <v>1.9290327E7</v>
      </c>
    </row>
    <row r="24321">
      <c r="A24321" s="7" t="s">
        <v>45702</v>
      </c>
      <c r="B24321" s="17" t="s">
        <v>45703</v>
      </c>
      <c r="C24321" s="17">
        <v>1.0</v>
      </c>
      <c r="D24321" s="17">
        <v>4266081.0</v>
      </c>
      <c r="E24321" s="17">
        <v>4266081.0</v>
      </c>
      <c r="F24321" s="17">
        <v>4266081.0</v>
      </c>
      <c r="G24321" s="17">
        <v>4266081.0</v>
      </c>
      <c r="H24321" s="17">
        <v>4266081.0</v>
      </c>
    </row>
    <row r="24322">
      <c r="A24322" s="7" t="s">
        <v>45702</v>
      </c>
      <c r="B24322" s="17" t="s">
        <v>45703</v>
      </c>
      <c r="C24322" s="17">
        <v>1.0</v>
      </c>
      <c r="D24322" s="17">
        <v>4266081.0</v>
      </c>
      <c r="E24322" s="17">
        <v>4266081.0</v>
      </c>
      <c r="F24322" s="17">
        <v>4266081.0</v>
      </c>
      <c r="G24322" s="17">
        <v>4266081.0</v>
      </c>
      <c r="H24322" s="17">
        <v>4266081.0</v>
      </c>
    </row>
    <row r="24323">
      <c r="A24323" s="7" t="s">
        <v>45704</v>
      </c>
      <c r="B24323" s="17" t="s">
        <v>45705</v>
      </c>
      <c r="C24323" s="17">
        <v>7.0</v>
      </c>
      <c r="D24323" s="17">
        <v>1.035503086E7</v>
      </c>
      <c r="E24323" s="17">
        <v>1457268.0</v>
      </c>
      <c r="F24323" s="17">
        <v>3191469.0</v>
      </c>
      <c r="G24323" s="17">
        <v>4428663.0</v>
      </c>
      <c r="H24323" s="17">
        <v>5.5889619E7</v>
      </c>
    </row>
    <row r="24324">
      <c r="A24324" s="7" t="s">
        <v>45704</v>
      </c>
      <c r="B24324" s="17" t="s">
        <v>45705</v>
      </c>
      <c r="C24324" s="17">
        <v>7.0</v>
      </c>
      <c r="D24324" s="17">
        <v>1.035503086E7</v>
      </c>
      <c r="E24324" s="17">
        <v>1457268.0</v>
      </c>
      <c r="F24324" s="17">
        <v>3191469.0</v>
      </c>
      <c r="G24324" s="17">
        <v>4428663.0</v>
      </c>
      <c r="H24324" s="17">
        <v>5.5889619E7</v>
      </c>
    </row>
    <row r="24325">
      <c r="A24325" s="7" t="s">
        <v>45706</v>
      </c>
      <c r="B24325" s="17" t="s">
        <v>45707</v>
      </c>
      <c r="C24325" s="17">
        <v>1.0</v>
      </c>
      <c r="D24325" s="17">
        <v>8059336.0</v>
      </c>
      <c r="E24325" s="17">
        <v>8059336.0</v>
      </c>
      <c r="F24325" s="17">
        <v>8059336.0</v>
      </c>
      <c r="G24325" s="17">
        <v>8059336.0</v>
      </c>
      <c r="H24325" s="17">
        <v>8059336.0</v>
      </c>
    </row>
    <row r="24326">
      <c r="A24326" s="7" t="s">
        <v>45706</v>
      </c>
      <c r="B24326" s="17" t="s">
        <v>45707</v>
      </c>
      <c r="C24326" s="17">
        <v>1.0</v>
      </c>
      <c r="D24326" s="17">
        <v>8059336.0</v>
      </c>
      <c r="E24326" s="17">
        <v>8059336.0</v>
      </c>
      <c r="F24326" s="17">
        <v>8059336.0</v>
      </c>
      <c r="G24326" s="17">
        <v>8059336.0</v>
      </c>
      <c r="H24326" s="17">
        <v>8059336.0</v>
      </c>
    </row>
    <row r="24327">
      <c r="A24327" s="7" t="s">
        <v>45708</v>
      </c>
      <c r="B24327" s="17" t="s">
        <v>45709</v>
      </c>
      <c r="C24327" s="17">
        <v>5.0</v>
      </c>
      <c r="D24327" s="17">
        <v>3521266.4</v>
      </c>
      <c r="E24327" s="17">
        <v>2280367.0</v>
      </c>
      <c r="F24327" s="17">
        <v>2621100.0</v>
      </c>
      <c r="G24327" s="17">
        <v>3023569.0</v>
      </c>
      <c r="H24327" s="17">
        <v>8512500.0</v>
      </c>
    </row>
    <row r="24328">
      <c r="A24328" s="7" t="s">
        <v>45708</v>
      </c>
      <c r="B24328" s="17" t="s">
        <v>45709</v>
      </c>
      <c r="C24328" s="17">
        <v>5.0</v>
      </c>
      <c r="D24328" s="17">
        <v>3521266.4</v>
      </c>
      <c r="E24328" s="17">
        <v>2280367.0</v>
      </c>
      <c r="F24328" s="17">
        <v>2621100.0</v>
      </c>
      <c r="G24328" s="17">
        <v>3023569.0</v>
      </c>
      <c r="H24328" s="17">
        <v>8512500.0</v>
      </c>
    </row>
    <row r="24329">
      <c r="A24329" s="7" t="s">
        <v>45710</v>
      </c>
      <c r="B24329" s="17" t="s">
        <v>45711</v>
      </c>
      <c r="C24329" s="17">
        <v>1.0</v>
      </c>
      <c r="D24329" s="17">
        <v>2873783.0</v>
      </c>
      <c r="E24329" s="17">
        <v>2873783.0</v>
      </c>
      <c r="F24329" s="17">
        <v>2873783.0</v>
      </c>
      <c r="G24329" s="17">
        <v>2873783.0</v>
      </c>
      <c r="H24329" s="17">
        <v>2873783.0</v>
      </c>
    </row>
    <row r="24330">
      <c r="A24330" s="7" t="s">
        <v>45710</v>
      </c>
      <c r="B24330" s="17" t="s">
        <v>45711</v>
      </c>
      <c r="C24330" s="17">
        <v>1.0</v>
      </c>
      <c r="D24330" s="17">
        <v>2873783.0</v>
      </c>
      <c r="E24330" s="17">
        <v>2873783.0</v>
      </c>
      <c r="F24330" s="17">
        <v>2873783.0</v>
      </c>
      <c r="G24330" s="17">
        <v>2873783.0</v>
      </c>
      <c r="H24330" s="17">
        <v>2873783.0</v>
      </c>
    </row>
    <row r="24331">
      <c r="A24331" s="7" t="s">
        <v>45712</v>
      </c>
      <c r="B24331" s="17" t="s">
        <v>45713</v>
      </c>
      <c r="C24331" s="17">
        <v>1.0</v>
      </c>
      <c r="D24331" s="17">
        <v>2562283.0</v>
      </c>
      <c r="E24331" s="17">
        <v>2562283.0</v>
      </c>
      <c r="F24331" s="17">
        <v>2562283.0</v>
      </c>
      <c r="G24331" s="17">
        <v>2562283.0</v>
      </c>
      <c r="H24331" s="17">
        <v>2562283.0</v>
      </c>
    </row>
    <row r="24332">
      <c r="A24332" s="7" t="s">
        <v>45712</v>
      </c>
      <c r="B24332" s="17" t="s">
        <v>45713</v>
      </c>
      <c r="C24332" s="17">
        <v>1.0</v>
      </c>
      <c r="D24332" s="17">
        <v>2562283.0</v>
      </c>
      <c r="E24332" s="17">
        <v>2562283.0</v>
      </c>
      <c r="F24332" s="17">
        <v>2562283.0</v>
      </c>
      <c r="G24332" s="17">
        <v>2562283.0</v>
      </c>
      <c r="H24332" s="17">
        <v>2562283.0</v>
      </c>
    </row>
    <row r="24333">
      <c r="A24333" s="7" t="s">
        <v>45714</v>
      </c>
      <c r="B24333" s="17" t="s">
        <v>45715</v>
      </c>
      <c r="C24333" s="17">
        <v>7.0</v>
      </c>
      <c r="D24333" s="17">
        <v>2.368828071E7</v>
      </c>
      <c r="E24333" s="17">
        <v>2913401.0</v>
      </c>
      <c r="F24333" s="17">
        <v>9151755.0</v>
      </c>
      <c r="G24333" s="17">
        <v>4.2532777E7</v>
      </c>
      <c r="H24333" s="17">
        <v>9.0093844E7</v>
      </c>
    </row>
    <row r="24334">
      <c r="A24334" s="7" t="s">
        <v>45714</v>
      </c>
      <c r="B24334" s="17" t="s">
        <v>45715</v>
      </c>
      <c r="C24334" s="17">
        <v>7.0</v>
      </c>
      <c r="D24334" s="17">
        <v>2.368828071E7</v>
      </c>
      <c r="E24334" s="17">
        <v>2913401.0</v>
      </c>
      <c r="F24334" s="17">
        <v>9151755.0</v>
      </c>
      <c r="G24334" s="17">
        <v>4.2532777E7</v>
      </c>
      <c r="H24334" s="17">
        <v>9.0093844E7</v>
      </c>
    </row>
    <row r="24335">
      <c r="A24335" s="7" t="s">
        <v>45716</v>
      </c>
      <c r="B24335" s="17" t="s">
        <v>45717</v>
      </c>
      <c r="C24335" s="17">
        <v>2.0</v>
      </c>
      <c r="D24335" s="17">
        <v>2.0699359E7</v>
      </c>
      <c r="E24335" s="17">
        <v>1.7932659E7</v>
      </c>
      <c r="F24335" s="17">
        <v>1.7932659E7</v>
      </c>
      <c r="G24335" s="17">
        <v>2.3466059E7</v>
      </c>
      <c r="H24335" s="17">
        <v>2.3466059E7</v>
      </c>
    </row>
    <row r="24336">
      <c r="A24336" s="7" t="s">
        <v>45716</v>
      </c>
      <c r="B24336" s="17" t="s">
        <v>45717</v>
      </c>
      <c r="C24336" s="17">
        <v>2.0</v>
      </c>
      <c r="D24336" s="17">
        <v>2.0699359E7</v>
      </c>
      <c r="E24336" s="17">
        <v>1.7932659E7</v>
      </c>
      <c r="F24336" s="17">
        <v>1.7932659E7</v>
      </c>
      <c r="G24336" s="17">
        <v>2.3466059E7</v>
      </c>
      <c r="H24336" s="17">
        <v>2.3466059E7</v>
      </c>
    </row>
    <row r="24337">
      <c r="A24337" s="7" t="s">
        <v>45718</v>
      </c>
      <c r="B24337" s="17" t="s">
        <v>45719</v>
      </c>
      <c r="C24337" s="17">
        <v>3.0</v>
      </c>
      <c r="D24337" s="17">
        <v>3519511.0</v>
      </c>
      <c r="E24337" s="17">
        <v>2730992.0</v>
      </c>
      <c r="F24337" s="17">
        <v>2887990.0</v>
      </c>
      <c r="G24337" s="17">
        <v>4939551.0</v>
      </c>
      <c r="H24337" s="17">
        <v>4939551.0</v>
      </c>
    </row>
    <row r="24338">
      <c r="A24338" s="7" t="s">
        <v>45718</v>
      </c>
      <c r="B24338" s="17" t="s">
        <v>45719</v>
      </c>
      <c r="C24338" s="17">
        <v>3.0</v>
      </c>
      <c r="D24338" s="17">
        <v>3519511.0</v>
      </c>
      <c r="E24338" s="17">
        <v>2730992.0</v>
      </c>
      <c r="F24338" s="17">
        <v>2887990.0</v>
      </c>
      <c r="G24338" s="17">
        <v>4939551.0</v>
      </c>
      <c r="H24338" s="17">
        <v>4939551.0</v>
      </c>
    </row>
    <row r="24339">
      <c r="A24339" s="7" t="s">
        <v>45720</v>
      </c>
      <c r="B24339" s="17" t="s">
        <v>45721</v>
      </c>
      <c r="C24339" s="17">
        <v>1.0</v>
      </c>
      <c r="D24339" s="17">
        <v>1536350.0</v>
      </c>
      <c r="E24339" s="17">
        <v>1536350.0</v>
      </c>
      <c r="F24339" s="17">
        <v>1536350.0</v>
      </c>
      <c r="G24339" s="17">
        <v>1536350.0</v>
      </c>
      <c r="H24339" s="17">
        <v>1536350.0</v>
      </c>
    </row>
    <row r="24340">
      <c r="A24340" s="7" t="s">
        <v>45720</v>
      </c>
      <c r="B24340" s="17" t="s">
        <v>45721</v>
      </c>
      <c r="C24340" s="17">
        <v>1.0</v>
      </c>
      <c r="D24340" s="17">
        <v>1536350.0</v>
      </c>
      <c r="E24340" s="17">
        <v>1536350.0</v>
      </c>
      <c r="F24340" s="17">
        <v>1536350.0</v>
      </c>
      <c r="G24340" s="17">
        <v>1536350.0</v>
      </c>
      <c r="H24340" s="17">
        <v>1536350.0</v>
      </c>
    </row>
    <row r="24341">
      <c r="A24341" s="7" t="s">
        <v>45722</v>
      </c>
      <c r="B24341" s="17" t="s">
        <v>45723</v>
      </c>
      <c r="C24341" s="17">
        <v>2.0</v>
      </c>
      <c r="D24341" s="17">
        <v>4214286.0</v>
      </c>
      <c r="E24341" s="17">
        <v>2656874.0</v>
      </c>
      <c r="F24341" s="17">
        <v>2656874.0</v>
      </c>
      <c r="G24341" s="17">
        <v>5771698.0</v>
      </c>
      <c r="H24341" s="17">
        <v>5771698.0</v>
      </c>
    </row>
    <row r="24342">
      <c r="A24342" s="7" t="s">
        <v>45722</v>
      </c>
      <c r="B24342" s="17" t="s">
        <v>45723</v>
      </c>
      <c r="C24342" s="17">
        <v>2.0</v>
      </c>
      <c r="D24342" s="17">
        <v>4214286.0</v>
      </c>
      <c r="E24342" s="17">
        <v>2656874.0</v>
      </c>
      <c r="F24342" s="17">
        <v>2656874.0</v>
      </c>
      <c r="G24342" s="17">
        <v>5771698.0</v>
      </c>
      <c r="H24342" s="17">
        <v>5771698.0</v>
      </c>
    </row>
    <row r="24343">
      <c r="A24343" s="7" t="s">
        <v>45724</v>
      </c>
      <c r="B24343" s="17" t="s">
        <v>45725</v>
      </c>
      <c r="C24343" s="17">
        <v>1.0</v>
      </c>
      <c r="D24343" s="17">
        <v>5297746.0</v>
      </c>
      <c r="E24343" s="17">
        <v>5297746.0</v>
      </c>
      <c r="F24343" s="17">
        <v>5297746.0</v>
      </c>
      <c r="G24343" s="17">
        <v>5297746.0</v>
      </c>
      <c r="H24343" s="17">
        <v>5297746.0</v>
      </c>
    </row>
    <row r="24344">
      <c r="A24344" s="7" t="s">
        <v>45724</v>
      </c>
      <c r="B24344" s="17" t="s">
        <v>45725</v>
      </c>
      <c r="C24344" s="17">
        <v>1.0</v>
      </c>
      <c r="D24344" s="17">
        <v>5297746.0</v>
      </c>
      <c r="E24344" s="17">
        <v>5297746.0</v>
      </c>
      <c r="F24344" s="17">
        <v>5297746.0</v>
      </c>
      <c r="G24344" s="17">
        <v>5297746.0</v>
      </c>
      <c r="H24344" s="17">
        <v>5297746.0</v>
      </c>
    </row>
    <row r="24345">
      <c r="A24345" s="7" t="s">
        <v>45726</v>
      </c>
      <c r="B24345" s="17" t="s">
        <v>45727</v>
      </c>
      <c r="C24345" s="17">
        <v>1.0</v>
      </c>
      <c r="D24345" s="17">
        <v>7753100.0</v>
      </c>
      <c r="E24345" s="17">
        <v>7753100.0</v>
      </c>
      <c r="F24345" s="17">
        <v>7753100.0</v>
      </c>
      <c r="G24345" s="17">
        <v>7753100.0</v>
      </c>
      <c r="H24345" s="17">
        <v>7753100.0</v>
      </c>
    </row>
    <row r="24346">
      <c r="A24346" s="7" t="s">
        <v>45726</v>
      </c>
      <c r="B24346" s="17" t="s">
        <v>45727</v>
      </c>
      <c r="C24346" s="17">
        <v>1.0</v>
      </c>
      <c r="D24346" s="17">
        <v>7753100.0</v>
      </c>
      <c r="E24346" s="17">
        <v>7753100.0</v>
      </c>
      <c r="F24346" s="17">
        <v>7753100.0</v>
      </c>
      <c r="G24346" s="17">
        <v>7753100.0</v>
      </c>
      <c r="H24346" s="17">
        <v>7753100.0</v>
      </c>
    </row>
    <row r="24347">
      <c r="A24347" s="7" t="s">
        <v>45728</v>
      </c>
      <c r="B24347" s="17" t="s">
        <v>45729</v>
      </c>
      <c r="C24347" s="17">
        <v>1.0</v>
      </c>
      <c r="D24347" s="17">
        <v>4088445.0</v>
      </c>
      <c r="E24347" s="17">
        <v>4088445.0</v>
      </c>
      <c r="F24347" s="17">
        <v>4088445.0</v>
      </c>
      <c r="G24347" s="17">
        <v>4088445.0</v>
      </c>
      <c r="H24347" s="17">
        <v>4088445.0</v>
      </c>
    </row>
    <row r="24348">
      <c r="A24348" s="7" t="s">
        <v>45728</v>
      </c>
      <c r="B24348" s="17" t="s">
        <v>45729</v>
      </c>
      <c r="C24348" s="17">
        <v>1.0</v>
      </c>
      <c r="D24348" s="17">
        <v>4088445.0</v>
      </c>
      <c r="E24348" s="17">
        <v>4088445.0</v>
      </c>
      <c r="F24348" s="17">
        <v>4088445.0</v>
      </c>
      <c r="G24348" s="17">
        <v>4088445.0</v>
      </c>
      <c r="H24348" s="17">
        <v>4088445.0</v>
      </c>
    </row>
    <row r="24349">
      <c r="A24349" s="7" t="s">
        <v>45730</v>
      </c>
      <c r="B24349" s="17" t="s">
        <v>45731</v>
      </c>
      <c r="C24349" s="17">
        <v>11.0</v>
      </c>
      <c r="D24349" s="17">
        <v>4644073.545</v>
      </c>
      <c r="E24349" s="17">
        <v>1727164.0</v>
      </c>
      <c r="F24349" s="17">
        <v>3564100.0</v>
      </c>
      <c r="G24349" s="17">
        <v>6672739.0</v>
      </c>
      <c r="H24349" s="17">
        <v>7902826.0</v>
      </c>
    </row>
    <row r="24350">
      <c r="A24350" s="7" t="s">
        <v>45730</v>
      </c>
      <c r="B24350" s="17" t="s">
        <v>45731</v>
      </c>
      <c r="C24350" s="17">
        <v>11.0</v>
      </c>
      <c r="D24350" s="17">
        <v>4644073.545</v>
      </c>
      <c r="E24350" s="17">
        <v>1727164.0</v>
      </c>
      <c r="F24350" s="17">
        <v>3564100.0</v>
      </c>
      <c r="G24350" s="17">
        <v>6672739.0</v>
      </c>
      <c r="H24350" s="17">
        <v>7902826.0</v>
      </c>
    </row>
    <row r="24351">
      <c r="A24351" s="7" t="s">
        <v>45732</v>
      </c>
      <c r="B24351" s="17" t="s">
        <v>45733</v>
      </c>
      <c r="C24351" s="17">
        <v>1.0</v>
      </c>
      <c r="D24351" s="17">
        <v>1916479.0</v>
      </c>
      <c r="E24351" s="17">
        <v>1916479.0</v>
      </c>
      <c r="F24351" s="17">
        <v>1916479.0</v>
      </c>
      <c r="G24351" s="17">
        <v>1916479.0</v>
      </c>
      <c r="H24351" s="17">
        <v>1916479.0</v>
      </c>
    </row>
    <row r="24352">
      <c r="A24352" s="7" t="s">
        <v>45732</v>
      </c>
      <c r="B24352" s="17" t="s">
        <v>45733</v>
      </c>
      <c r="C24352" s="17">
        <v>1.0</v>
      </c>
      <c r="D24352" s="17">
        <v>1916479.0</v>
      </c>
      <c r="E24352" s="17">
        <v>1916479.0</v>
      </c>
      <c r="F24352" s="17">
        <v>1916479.0</v>
      </c>
      <c r="G24352" s="17">
        <v>1916479.0</v>
      </c>
      <c r="H24352" s="17">
        <v>1916479.0</v>
      </c>
    </row>
    <row r="24353">
      <c r="A24353" s="7" t="s">
        <v>45734</v>
      </c>
      <c r="B24353" s="17" t="s">
        <v>45735</v>
      </c>
      <c r="C24353" s="17">
        <v>1.0</v>
      </c>
      <c r="D24353" s="17">
        <v>2118380.0</v>
      </c>
      <c r="E24353" s="17">
        <v>2118380.0</v>
      </c>
      <c r="F24353" s="17">
        <v>2118380.0</v>
      </c>
      <c r="G24353" s="17">
        <v>2118380.0</v>
      </c>
      <c r="H24353" s="17">
        <v>2118380.0</v>
      </c>
    </row>
    <row r="24354">
      <c r="A24354" s="7" t="s">
        <v>45734</v>
      </c>
      <c r="B24354" s="17" t="s">
        <v>45735</v>
      </c>
      <c r="C24354" s="17">
        <v>1.0</v>
      </c>
      <c r="D24354" s="17">
        <v>2118380.0</v>
      </c>
      <c r="E24354" s="17">
        <v>2118380.0</v>
      </c>
      <c r="F24354" s="17">
        <v>2118380.0</v>
      </c>
      <c r="G24354" s="17">
        <v>2118380.0</v>
      </c>
      <c r="H24354" s="17">
        <v>2118380.0</v>
      </c>
    </row>
    <row r="24355">
      <c r="A24355" s="7" t="s">
        <v>45736</v>
      </c>
      <c r="B24355" s="17" t="s">
        <v>45737</v>
      </c>
      <c r="C24355" s="17">
        <v>1.0</v>
      </c>
      <c r="D24355" s="17">
        <v>1272003.0</v>
      </c>
      <c r="E24355" s="17">
        <v>1272003.0</v>
      </c>
      <c r="F24355" s="17">
        <v>1272003.0</v>
      </c>
      <c r="G24355" s="17">
        <v>1272003.0</v>
      </c>
      <c r="H24355" s="17">
        <v>1272003.0</v>
      </c>
    </row>
    <row r="24356">
      <c r="A24356" s="7" t="s">
        <v>45736</v>
      </c>
      <c r="B24356" s="17" t="s">
        <v>45737</v>
      </c>
      <c r="C24356" s="17">
        <v>1.0</v>
      </c>
      <c r="D24356" s="17">
        <v>1272003.0</v>
      </c>
      <c r="E24356" s="17">
        <v>1272003.0</v>
      </c>
      <c r="F24356" s="17">
        <v>1272003.0</v>
      </c>
      <c r="G24356" s="17">
        <v>1272003.0</v>
      </c>
      <c r="H24356" s="17">
        <v>1272003.0</v>
      </c>
    </row>
    <row r="24357">
      <c r="A24357" s="7" t="s">
        <v>45738</v>
      </c>
      <c r="B24357" s="17" t="s">
        <v>45739</v>
      </c>
      <c r="C24357" s="17">
        <v>2.0</v>
      </c>
      <c r="D24357" s="17">
        <v>1962365.0</v>
      </c>
      <c r="E24357" s="17">
        <v>1701275.0</v>
      </c>
      <c r="F24357" s="17">
        <v>1701275.0</v>
      </c>
      <c r="G24357" s="17">
        <v>2223455.0</v>
      </c>
      <c r="H24357" s="17">
        <v>2223455.0</v>
      </c>
    </row>
    <row r="24358">
      <c r="A24358" s="7" t="s">
        <v>45738</v>
      </c>
      <c r="B24358" s="17" t="s">
        <v>45739</v>
      </c>
      <c r="C24358" s="17">
        <v>2.0</v>
      </c>
      <c r="D24358" s="17">
        <v>1962365.0</v>
      </c>
      <c r="E24358" s="17">
        <v>1701275.0</v>
      </c>
      <c r="F24358" s="17">
        <v>1701275.0</v>
      </c>
      <c r="G24358" s="17">
        <v>2223455.0</v>
      </c>
      <c r="H24358" s="17">
        <v>2223455.0</v>
      </c>
    </row>
    <row r="24359">
      <c r="A24359" s="7" t="s">
        <v>45740</v>
      </c>
      <c r="B24359" s="17" t="s">
        <v>45741</v>
      </c>
      <c r="C24359" s="17">
        <v>1.0</v>
      </c>
      <c r="D24359" s="17">
        <v>1995966.0</v>
      </c>
      <c r="E24359" s="17">
        <v>1995966.0</v>
      </c>
      <c r="F24359" s="17">
        <v>1995966.0</v>
      </c>
      <c r="G24359" s="17">
        <v>1995966.0</v>
      </c>
      <c r="H24359" s="17">
        <v>1995966.0</v>
      </c>
    </row>
    <row r="24360">
      <c r="A24360" s="7" t="s">
        <v>45740</v>
      </c>
      <c r="B24360" s="17" t="s">
        <v>45741</v>
      </c>
      <c r="C24360" s="17">
        <v>1.0</v>
      </c>
      <c r="D24360" s="17">
        <v>1995966.0</v>
      </c>
      <c r="E24360" s="17">
        <v>1995966.0</v>
      </c>
      <c r="F24360" s="17">
        <v>1995966.0</v>
      </c>
      <c r="G24360" s="17">
        <v>1995966.0</v>
      </c>
      <c r="H24360" s="17">
        <v>1995966.0</v>
      </c>
    </row>
    <row r="24361">
      <c r="A24361" s="7" t="s">
        <v>45742</v>
      </c>
      <c r="B24361" s="17" t="s">
        <v>45743</v>
      </c>
      <c r="C24361" s="17">
        <v>1.0</v>
      </c>
      <c r="D24361" s="17">
        <v>2611063.0</v>
      </c>
      <c r="E24361" s="17">
        <v>2611063.0</v>
      </c>
      <c r="F24361" s="17">
        <v>2611063.0</v>
      </c>
      <c r="G24361" s="17">
        <v>2611063.0</v>
      </c>
      <c r="H24361" s="17">
        <v>2611063.0</v>
      </c>
    </row>
    <row r="24362">
      <c r="A24362" s="7" t="s">
        <v>45742</v>
      </c>
      <c r="B24362" s="17" t="s">
        <v>45743</v>
      </c>
      <c r="C24362" s="17">
        <v>1.0</v>
      </c>
      <c r="D24362" s="17">
        <v>2611063.0</v>
      </c>
      <c r="E24362" s="17">
        <v>2611063.0</v>
      </c>
      <c r="F24362" s="17">
        <v>2611063.0</v>
      </c>
      <c r="G24362" s="17">
        <v>2611063.0</v>
      </c>
      <c r="H24362" s="17">
        <v>2611063.0</v>
      </c>
    </row>
    <row r="24363">
      <c r="A24363" s="7" t="s">
        <v>45744</v>
      </c>
      <c r="B24363" s="17" t="s">
        <v>45745</v>
      </c>
      <c r="C24363" s="17">
        <v>2.0</v>
      </c>
      <c r="D24363" s="17">
        <v>2134501.0</v>
      </c>
      <c r="E24363" s="17">
        <v>2112302.0</v>
      </c>
      <c r="F24363" s="17">
        <v>2112302.0</v>
      </c>
      <c r="G24363" s="17">
        <v>2156700.0</v>
      </c>
      <c r="H24363" s="17">
        <v>2156700.0</v>
      </c>
    </row>
    <row r="24364">
      <c r="A24364" s="7" t="s">
        <v>45744</v>
      </c>
      <c r="B24364" s="17" t="s">
        <v>45745</v>
      </c>
      <c r="C24364" s="17">
        <v>2.0</v>
      </c>
      <c r="D24364" s="17">
        <v>2134501.0</v>
      </c>
      <c r="E24364" s="17">
        <v>2112302.0</v>
      </c>
      <c r="F24364" s="17">
        <v>2112302.0</v>
      </c>
      <c r="G24364" s="17">
        <v>2156700.0</v>
      </c>
      <c r="H24364" s="17">
        <v>2156700.0</v>
      </c>
    </row>
    <row r="24365">
      <c r="A24365" s="7" t="s">
        <v>45746</v>
      </c>
      <c r="B24365" s="17" t="s">
        <v>45747</v>
      </c>
      <c r="C24365" s="17">
        <v>1.0</v>
      </c>
      <c r="D24365" s="17">
        <v>3242295.0</v>
      </c>
      <c r="E24365" s="17">
        <v>3242295.0</v>
      </c>
      <c r="F24365" s="17">
        <v>3242295.0</v>
      </c>
      <c r="G24365" s="17">
        <v>3242295.0</v>
      </c>
      <c r="H24365" s="17">
        <v>3242295.0</v>
      </c>
    </row>
    <row r="24366">
      <c r="A24366" s="7" t="s">
        <v>45746</v>
      </c>
      <c r="B24366" s="17" t="s">
        <v>45747</v>
      </c>
      <c r="C24366" s="17">
        <v>1.0</v>
      </c>
      <c r="D24366" s="17">
        <v>3242295.0</v>
      </c>
      <c r="E24366" s="17">
        <v>3242295.0</v>
      </c>
      <c r="F24366" s="17">
        <v>3242295.0</v>
      </c>
      <c r="G24366" s="17">
        <v>3242295.0</v>
      </c>
      <c r="H24366" s="17">
        <v>3242295.0</v>
      </c>
    </row>
    <row r="24367">
      <c r="A24367" s="7" t="s">
        <v>45748</v>
      </c>
      <c r="B24367" s="17" t="s">
        <v>45749</v>
      </c>
      <c r="C24367" s="17">
        <v>2.0</v>
      </c>
      <c r="D24367" s="17">
        <v>4714037.5</v>
      </c>
      <c r="E24367" s="17">
        <v>1194952.0</v>
      </c>
      <c r="F24367" s="17">
        <v>1194952.0</v>
      </c>
      <c r="G24367" s="17">
        <v>8233123.0</v>
      </c>
      <c r="H24367" s="17">
        <v>8233123.0</v>
      </c>
    </row>
    <row r="24368">
      <c r="A24368" s="7" t="s">
        <v>45748</v>
      </c>
      <c r="B24368" s="17" t="s">
        <v>45749</v>
      </c>
      <c r="C24368" s="17">
        <v>2.0</v>
      </c>
      <c r="D24368" s="17">
        <v>4714037.5</v>
      </c>
      <c r="E24368" s="17">
        <v>1194952.0</v>
      </c>
      <c r="F24368" s="17">
        <v>1194952.0</v>
      </c>
      <c r="G24368" s="17">
        <v>8233123.0</v>
      </c>
      <c r="H24368" s="17">
        <v>8233123.0</v>
      </c>
    </row>
    <row r="24369">
      <c r="A24369" s="7" t="s">
        <v>45750</v>
      </c>
      <c r="B24369" s="17" t="s">
        <v>45751</v>
      </c>
      <c r="C24369" s="17">
        <v>1.0</v>
      </c>
      <c r="D24369" s="17">
        <v>4326164.0</v>
      </c>
      <c r="E24369" s="17">
        <v>4326164.0</v>
      </c>
      <c r="F24369" s="17">
        <v>4326164.0</v>
      </c>
      <c r="G24369" s="17">
        <v>4326164.0</v>
      </c>
      <c r="H24369" s="17">
        <v>4326164.0</v>
      </c>
    </row>
    <row r="24370">
      <c r="A24370" s="7" t="s">
        <v>45750</v>
      </c>
      <c r="B24370" s="17" t="s">
        <v>45751</v>
      </c>
      <c r="C24370" s="17">
        <v>1.0</v>
      </c>
      <c r="D24370" s="17">
        <v>4326164.0</v>
      </c>
      <c r="E24370" s="17">
        <v>4326164.0</v>
      </c>
      <c r="F24370" s="17">
        <v>4326164.0</v>
      </c>
      <c r="G24370" s="17">
        <v>4326164.0</v>
      </c>
      <c r="H24370" s="17">
        <v>4326164.0</v>
      </c>
    </row>
    <row r="24371">
      <c r="A24371" s="7" t="s">
        <v>45752</v>
      </c>
      <c r="B24371" s="17" t="s">
        <v>45753</v>
      </c>
      <c r="C24371" s="17">
        <v>9.0</v>
      </c>
      <c r="D24371" s="17">
        <v>4584003.778</v>
      </c>
      <c r="E24371" s="17">
        <v>1899650.0</v>
      </c>
      <c r="F24371" s="17">
        <v>3781002.0</v>
      </c>
      <c r="G24371" s="17">
        <v>5933879.0</v>
      </c>
      <c r="H24371" s="17">
        <v>9067408.0</v>
      </c>
    </row>
    <row r="24372">
      <c r="A24372" s="7" t="s">
        <v>45752</v>
      </c>
      <c r="B24372" s="17" t="s">
        <v>45753</v>
      </c>
      <c r="C24372" s="17">
        <v>9.0</v>
      </c>
      <c r="D24372" s="17">
        <v>4584003.778</v>
      </c>
      <c r="E24372" s="17">
        <v>1899650.0</v>
      </c>
      <c r="F24372" s="17">
        <v>3781002.0</v>
      </c>
      <c r="G24372" s="17">
        <v>5933879.0</v>
      </c>
      <c r="H24372" s="17">
        <v>9067408.0</v>
      </c>
    </row>
    <row r="24373">
      <c r="A24373" s="7" t="s">
        <v>45754</v>
      </c>
      <c r="B24373" s="17" t="s">
        <v>45755</v>
      </c>
      <c r="C24373" s="17">
        <v>1.0</v>
      </c>
      <c r="D24373" s="17">
        <v>3158611.0</v>
      </c>
      <c r="E24373" s="17">
        <v>3158611.0</v>
      </c>
      <c r="F24373" s="17">
        <v>3158611.0</v>
      </c>
      <c r="G24373" s="17">
        <v>3158611.0</v>
      </c>
      <c r="H24373" s="17">
        <v>3158611.0</v>
      </c>
    </row>
    <row r="24374">
      <c r="A24374" s="7" t="s">
        <v>45754</v>
      </c>
      <c r="B24374" s="17" t="s">
        <v>45755</v>
      </c>
      <c r="C24374" s="17">
        <v>1.0</v>
      </c>
      <c r="D24374" s="17">
        <v>3158611.0</v>
      </c>
      <c r="E24374" s="17">
        <v>3158611.0</v>
      </c>
      <c r="F24374" s="17">
        <v>3158611.0</v>
      </c>
      <c r="G24374" s="17">
        <v>3158611.0</v>
      </c>
      <c r="H24374" s="17">
        <v>3158611.0</v>
      </c>
    </row>
    <row r="24375">
      <c r="A24375" s="7" t="s">
        <v>45756</v>
      </c>
      <c r="B24375" s="17" t="s">
        <v>45757</v>
      </c>
      <c r="C24375" s="17">
        <v>9.0</v>
      </c>
      <c r="D24375" s="17">
        <v>7307457.444</v>
      </c>
      <c r="E24375" s="17">
        <v>1764830.0</v>
      </c>
      <c r="F24375" s="17">
        <v>3965718.0</v>
      </c>
      <c r="G24375" s="17">
        <v>5979141.0</v>
      </c>
      <c r="H24375" s="17">
        <v>3.4509065E7</v>
      </c>
    </row>
    <row r="24376">
      <c r="A24376" s="7" t="s">
        <v>45756</v>
      </c>
      <c r="B24376" s="17" t="s">
        <v>45757</v>
      </c>
      <c r="C24376" s="17">
        <v>9.0</v>
      </c>
      <c r="D24376" s="17">
        <v>7307457.444</v>
      </c>
      <c r="E24376" s="17">
        <v>1764830.0</v>
      </c>
      <c r="F24376" s="17">
        <v>3965718.0</v>
      </c>
      <c r="G24376" s="17">
        <v>5979141.0</v>
      </c>
      <c r="H24376" s="17">
        <v>3.4509065E7</v>
      </c>
    </row>
    <row r="24377">
      <c r="A24377" s="7" t="s">
        <v>45758</v>
      </c>
      <c r="B24377" s="17" t="s">
        <v>45759</v>
      </c>
      <c r="C24377" s="17">
        <v>6.0</v>
      </c>
      <c r="D24377" s="17">
        <v>3574057.167</v>
      </c>
      <c r="E24377" s="17">
        <v>2434400.0</v>
      </c>
      <c r="F24377" s="17">
        <v>3586765.0</v>
      </c>
      <c r="G24377" s="17">
        <v>5118498.0</v>
      </c>
      <c r="H24377" s="17">
        <v>5502187.0</v>
      </c>
    </row>
    <row r="24378">
      <c r="A24378" s="7" t="s">
        <v>45758</v>
      </c>
      <c r="B24378" s="17" t="s">
        <v>45759</v>
      </c>
      <c r="C24378" s="17">
        <v>6.0</v>
      </c>
      <c r="D24378" s="17">
        <v>3574057.167</v>
      </c>
      <c r="E24378" s="17">
        <v>2434400.0</v>
      </c>
      <c r="F24378" s="17">
        <v>3586765.0</v>
      </c>
      <c r="G24378" s="17">
        <v>5118498.0</v>
      </c>
      <c r="H24378" s="17">
        <v>5502187.0</v>
      </c>
    </row>
    <row r="24379">
      <c r="A24379" s="7" t="s">
        <v>45760</v>
      </c>
      <c r="B24379" s="17" t="s">
        <v>45761</v>
      </c>
      <c r="C24379" s="17">
        <v>1.0</v>
      </c>
      <c r="D24379" s="17">
        <v>2366399.0</v>
      </c>
      <c r="E24379" s="17">
        <v>2366399.0</v>
      </c>
      <c r="F24379" s="17">
        <v>2366399.0</v>
      </c>
      <c r="G24379" s="17">
        <v>2366399.0</v>
      </c>
      <c r="H24379" s="17">
        <v>2366399.0</v>
      </c>
    </row>
    <row r="24380">
      <c r="A24380" s="7" t="s">
        <v>45760</v>
      </c>
      <c r="B24380" s="17" t="s">
        <v>45761</v>
      </c>
      <c r="C24380" s="17">
        <v>1.0</v>
      </c>
      <c r="D24380" s="17">
        <v>2366399.0</v>
      </c>
      <c r="E24380" s="17">
        <v>2366399.0</v>
      </c>
      <c r="F24380" s="17">
        <v>2366399.0</v>
      </c>
      <c r="G24380" s="17">
        <v>2366399.0</v>
      </c>
      <c r="H24380" s="17">
        <v>2366399.0</v>
      </c>
    </row>
    <row r="24381">
      <c r="A24381" s="7" t="s">
        <v>45762</v>
      </c>
      <c r="B24381" s="17" t="s">
        <v>45763</v>
      </c>
      <c r="C24381" s="17">
        <v>2.0</v>
      </c>
      <c r="D24381" s="17">
        <v>5910596.5</v>
      </c>
      <c r="E24381" s="17">
        <v>2304303.0</v>
      </c>
      <c r="F24381" s="17">
        <v>2304303.0</v>
      </c>
      <c r="G24381" s="17">
        <v>9516890.0</v>
      </c>
      <c r="H24381" s="17">
        <v>9516890.0</v>
      </c>
    </row>
    <row r="24382">
      <c r="A24382" s="7" t="s">
        <v>45762</v>
      </c>
      <c r="B24382" s="17" t="s">
        <v>45763</v>
      </c>
      <c r="C24382" s="17">
        <v>2.0</v>
      </c>
      <c r="D24382" s="17">
        <v>5910596.5</v>
      </c>
      <c r="E24382" s="17">
        <v>2304303.0</v>
      </c>
      <c r="F24382" s="17">
        <v>2304303.0</v>
      </c>
      <c r="G24382" s="17">
        <v>9516890.0</v>
      </c>
      <c r="H24382" s="17">
        <v>9516890.0</v>
      </c>
    </row>
    <row r="24383">
      <c r="A24383" s="7" t="s">
        <v>45764</v>
      </c>
      <c r="B24383" s="17" t="s">
        <v>45765</v>
      </c>
      <c r="C24383" s="17">
        <v>3.0</v>
      </c>
      <c r="D24383" s="17">
        <v>4077640.0</v>
      </c>
      <c r="E24383" s="17">
        <v>2426254.0</v>
      </c>
      <c r="F24383" s="17">
        <v>4439144.0</v>
      </c>
      <c r="G24383" s="17">
        <v>5367522.0</v>
      </c>
      <c r="H24383" s="17">
        <v>5367522.0</v>
      </c>
    </row>
    <row r="24384">
      <c r="A24384" s="7" t="s">
        <v>45764</v>
      </c>
      <c r="B24384" s="17" t="s">
        <v>45765</v>
      </c>
      <c r="C24384" s="17">
        <v>3.0</v>
      </c>
      <c r="D24384" s="17">
        <v>4077640.0</v>
      </c>
      <c r="E24384" s="17">
        <v>2426254.0</v>
      </c>
      <c r="F24384" s="17">
        <v>4439144.0</v>
      </c>
      <c r="G24384" s="17">
        <v>5367522.0</v>
      </c>
      <c r="H24384" s="17">
        <v>5367522.0</v>
      </c>
    </row>
    <row r="24385">
      <c r="A24385" s="7" t="s">
        <v>45766</v>
      </c>
      <c r="B24385" s="17" t="s">
        <v>45767</v>
      </c>
      <c r="C24385" s="17">
        <v>1.0</v>
      </c>
      <c r="D24385" s="17">
        <v>1.0351034E7</v>
      </c>
      <c r="E24385" s="17">
        <v>1.0351034E7</v>
      </c>
      <c r="F24385" s="17">
        <v>1.0351034E7</v>
      </c>
      <c r="G24385" s="17">
        <v>1.0351034E7</v>
      </c>
      <c r="H24385" s="17">
        <v>1.0351034E7</v>
      </c>
    </row>
    <row r="24386">
      <c r="A24386" s="7" t="s">
        <v>45766</v>
      </c>
      <c r="B24386" s="17" t="s">
        <v>45767</v>
      </c>
      <c r="C24386" s="17">
        <v>1.0</v>
      </c>
      <c r="D24386" s="17">
        <v>1.0351034E7</v>
      </c>
      <c r="E24386" s="17">
        <v>1.0351034E7</v>
      </c>
      <c r="F24386" s="17">
        <v>1.0351034E7</v>
      </c>
      <c r="G24386" s="17">
        <v>1.0351034E7</v>
      </c>
      <c r="H24386" s="17">
        <v>1.0351034E7</v>
      </c>
    </row>
    <row r="24387">
      <c r="A24387" s="7" t="s">
        <v>45768</v>
      </c>
      <c r="B24387" s="17" t="s">
        <v>45769</v>
      </c>
      <c r="C24387" s="17">
        <v>2.0</v>
      </c>
      <c r="D24387" s="17">
        <v>6245599.5</v>
      </c>
      <c r="E24387" s="17">
        <v>2084885.0</v>
      </c>
      <c r="F24387" s="17">
        <v>2084885.0</v>
      </c>
      <c r="G24387" s="17">
        <v>1.0406314E7</v>
      </c>
      <c r="H24387" s="17">
        <v>1.0406314E7</v>
      </c>
    </row>
    <row r="24388">
      <c r="A24388" s="7" t="s">
        <v>45768</v>
      </c>
      <c r="B24388" s="17" t="s">
        <v>45769</v>
      </c>
      <c r="C24388" s="17">
        <v>2.0</v>
      </c>
      <c r="D24388" s="17">
        <v>6245599.5</v>
      </c>
      <c r="E24388" s="17">
        <v>2084885.0</v>
      </c>
      <c r="F24388" s="17">
        <v>2084885.0</v>
      </c>
      <c r="G24388" s="17">
        <v>1.0406314E7</v>
      </c>
      <c r="H24388" s="17">
        <v>1.0406314E7</v>
      </c>
    </row>
    <row r="24389">
      <c r="A24389" s="7" t="s">
        <v>45770</v>
      </c>
      <c r="B24389" s="17" t="s">
        <v>45771</v>
      </c>
      <c r="C24389" s="17">
        <v>2.0</v>
      </c>
      <c r="D24389" s="17">
        <v>9130479.5</v>
      </c>
      <c r="E24389" s="17">
        <v>7486000.0</v>
      </c>
      <c r="F24389" s="17">
        <v>7486000.0</v>
      </c>
      <c r="G24389" s="17">
        <v>1.0774959E7</v>
      </c>
      <c r="H24389" s="17">
        <v>1.0774959E7</v>
      </c>
    </row>
    <row r="24390">
      <c r="A24390" s="7" t="s">
        <v>45770</v>
      </c>
      <c r="B24390" s="17" t="s">
        <v>45771</v>
      </c>
      <c r="C24390" s="17">
        <v>2.0</v>
      </c>
      <c r="D24390" s="17">
        <v>9130479.5</v>
      </c>
      <c r="E24390" s="17">
        <v>7486000.0</v>
      </c>
      <c r="F24390" s="17">
        <v>7486000.0</v>
      </c>
      <c r="G24390" s="17">
        <v>1.0774959E7</v>
      </c>
      <c r="H24390" s="17">
        <v>1.0774959E7</v>
      </c>
    </row>
    <row r="24391">
      <c r="A24391" s="7" t="s">
        <v>45772</v>
      </c>
      <c r="B24391" s="17" t="s">
        <v>45773</v>
      </c>
      <c r="C24391" s="17">
        <v>1.0</v>
      </c>
      <c r="D24391" s="17">
        <v>1.0225434E7</v>
      </c>
      <c r="E24391" s="17">
        <v>1.0225434E7</v>
      </c>
      <c r="F24391" s="17">
        <v>1.0225434E7</v>
      </c>
      <c r="G24391" s="17">
        <v>1.0225434E7</v>
      </c>
      <c r="H24391" s="17">
        <v>1.0225434E7</v>
      </c>
    </row>
    <row r="24392">
      <c r="A24392" s="7" t="s">
        <v>45772</v>
      </c>
      <c r="B24392" s="17" t="s">
        <v>45773</v>
      </c>
      <c r="C24392" s="17">
        <v>1.0</v>
      </c>
      <c r="D24392" s="17">
        <v>1.0225434E7</v>
      </c>
      <c r="E24392" s="17">
        <v>1.0225434E7</v>
      </c>
      <c r="F24392" s="17">
        <v>1.0225434E7</v>
      </c>
      <c r="G24392" s="17">
        <v>1.0225434E7</v>
      </c>
      <c r="H24392" s="17">
        <v>1.0225434E7</v>
      </c>
    </row>
    <row r="24393">
      <c r="A24393" s="7" t="s">
        <v>45774</v>
      </c>
      <c r="B24393" s="17" t="s">
        <v>45775</v>
      </c>
      <c r="C24393" s="17">
        <v>1.0</v>
      </c>
      <c r="D24393" s="17">
        <v>1.19166876E8</v>
      </c>
      <c r="E24393" s="17">
        <v>1.19166876E8</v>
      </c>
      <c r="F24393" s="17">
        <v>1.19166876E8</v>
      </c>
      <c r="G24393" s="17">
        <v>1.19166876E8</v>
      </c>
      <c r="H24393" s="17">
        <v>1.19166876E8</v>
      </c>
    </row>
    <row r="24394">
      <c r="A24394" s="7" t="s">
        <v>45774</v>
      </c>
      <c r="B24394" s="17" t="s">
        <v>45775</v>
      </c>
      <c r="C24394" s="17">
        <v>1.0</v>
      </c>
      <c r="D24394" s="17">
        <v>1.19166876E8</v>
      </c>
      <c r="E24394" s="17">
        <v>1.19166876E8</v>
      </c>
      <c r="F24394" s="17">
        <v>1.19166876E8</v>
      </c>
      <c r="G24394" s="17">
        <v>1.19166876E8</v>
      </c>
      <c r="H24394" s="17">
        <v>1.19166876E8</v>
      </c>
    </row>
    <row r="24395">
      <c r="A24395" s="7" t="s">
        <v>45776</v>
      </c>
      <c r="B24395" s="17" t="s">
        <v>45777</v>
      </c>
      <c r="C24395" s="17">
        <v>1.0</v>
      </c>
      <c r="D24395" s="17">
        <v>1.9426017E7</v>
      </c>
      <c r="E24395" s="17">
        <v>1.9426017E7</v>
      </c>
      <c r="F24395" s="17">
        <v>1.9426017E7</v>
      </c>
      <c r="G24395" s="17">
        <v>1.9426017E7</v>
      </c>
      <c r="H24395" s="17">
        <v>1.9426017E7</v>
      </c>
    </row>
    <row r="24396">
      <c r="A24396" s="7" t="s">
        <v>45776</v>
      </c>
      <c r="B24396" s="17" t="s">
        <v>45777</v>
      </c>
      <c r="C24396" s="17">
        <v>1.0</v>
      </c>
      <c r="D24396" s="17">
        <v>1.9426017E7</v>
      </c>
      <c r="E24396" s="17">
        <v>1.9426017E7</v>
      </c>
      <c r="F24396" s="17">
        <v>1.9426017E7</v>
      </c>
      <c r="G24396" s="17">
        <v>1.9426017E7</v>
      </c>
      <c r="H24396" s="17">
        <v>1.9426017E7</v>
      </c>
    </row>
    <row r="24397">
      <c r="A24397" s="7" t="s">
        <v>45778</v>
      </c>
      <c r="B24397" s="17" t="s">
        <v>45779</v>
      </c>
      <c r="C24397" s="17">
        <v>1.0</v>
      </c>
      <c r="D24397" s="17">
        <v>1142678.0</v>
      </c>
      <c r="E24397" s="17">
        <v>1142678.0</v>
      </c>
      <c r="F24397" s="17">
        <v>1142678.0</v>
      </c>
      <c r="G24397" s="17">
        <v>1142678.0</v>
      </c>
      <c r="H24397" s="17">
        <v>1142678.0</v>
      </c>
    </row>
    <row r="24398">
      <c r="A24398" s="7" t="s">
        <v>45778</v>
      </c>
      <c r="B24398" s="17" t="s">
        <v>45779</v>
      </c>
      <c r="C24398" s="17">
        <v>1.0</v>
      </c>
      <c r="D24398" s="17">
        <v>1142678.0</v>
      </c>
      <c r="E24398" s="17">
        <v>1142678.0</v>
      </c>
      <c r="F24398" s="17">
        <v>1142678.0</v>
      </c>
      <c r="G24398" s="17">
        <v>1142678.0</v>
      </c>
      <c r="H24398" s="17">
        <v>1142678.0</v>
      </c>
    </row>
    <row r="24399">
      <c r="A24399" s="7" t="s">
        <v>45780</v>
      </c>
      <c r="B24399" s="17" t="s">
        <v>45781</v>
      </c>
      <c r="C24399" s="17">
        <v>1.0</v>
      </c>
      <c r="D24399" s="17">
        <v>7189177.0</v>
      </c>
      <c r="E24399" s="17">
        <v>7189177.0</v>
      </c>
      <c r="F24399" s="17">
        <v>7189177.0</v>
      </c>
      <c r="G24399" s="17">
        <v>7189177.0</v>
      </c>
      <c r="H24399" s="17">
        <v>7189177.0</v>
      </c>
    </row>
    <row r="24400">
      <c r="A24400" s="7" t="s">
        <v>45780</v>
      </c>
      <c r="B24400" s="17" t="s">
        <v>45781</v>
      </c>
      <c r="C24400" s="17">
        <v>1.0</v>
      </c>
      <c r="D24400" s="17">
        <v>7189177.0</v>
      </c>
      <c r="E24400" s="17">
        <v>7189177.0</v>
      </c>
      <c r="F24400" s="17">
        <v>7189177.0</v>
      </c>
      <c r="G24400" s="17">
        <v>7189177.0</v>
      </c>
      <c r="H24400" s="17">
        <v>7189177.0</v>
      </c>
    </row>
    <row r="24401">
      <c r="A24401" s="7" t="s">
        <v>45782</v>
      </c>
      <c r="B24401" s="17" t="s">
        <v>45783</v>
      </c>
      <c r="C24401" s="17">
        <v>1.0</v>
      </c>
      <c r="D24401" s="17">
        <v>1.7635024E7</v>
      </c>
      <c r="E24401" s="17">
        <v>1.7635024E7</v>
      </c>
      <c r="F24401" s="17">
        <v>1.7635024E7</v>
      </c>
      <c r="G24401" s="17">
        <v>1.7635024E7</v>
      </c>
      <c r="H24401" s="17">
        <v>1.7635024E7</v>
      </c>
    </row>
    <row r="24402">
      <c r="A24402" s="7" t="s">
        <v>45782</v>
      </c>
      <c r="B24402" s="17" t="s">
        <v>45783</v>
      </c>
      <c r="C24402" s="17">
        <v>1.0</v>
      </c>
      <c r="D24402" s="17">
        <v>1.7635024E7</v>
      </c>
      <c r="E24402" s="17">
        <v>1.7635024E7</v>
      </c>
      <c r="F24402" s="17">
        <v>1.7635024E7</v>
      </c>
      <c r="G24402" s="17">
        <v>1.7635024E7</v>
      </c>
      <c r="H24402" s="17">
        <v>1.7635024E7</v>
      </c>
    </row>
    <row r="24403">
      <c r="A24403" s="7" t="s">
        <v>45784</v>
      </c>
      <c r="B24403" s="17" t="s">
        <v>45785</v>
      </c>
      <c r="C24403" s="17">
        <v>1.0</v>
      </c>
      <c r="D24403" s="17">
        <v>3503729.0</v>
      </c>
      <c r="E24403" s="17">
        <v>3503729.0</v>
      </c>
      <c r="F24403" s="17">
        <v>3503729.0</v>
      </c>
      <c r="G24403" s="17">
        <v>3503729.0</v>
      </c>
      <c r="H24403" s="17">
        <v>3503729.0</v>
      </c>
    </row>
    <row r="24404">
      <c r="A24404" s="7" t="s">
        <v>45784</v>
      </c>
      <c r="B24404" s="17" t="s">
        <v>45785</v>
      </c>
      <c r="C24404" s="17">
        <v>1.0</v>
      </c>
      <c r="D24404" s="17">
        <v>3503729.0</v>
      </c>
      <c r="E24404" s="17">
        <v>3503729.0</v>
      </c>
      <c r="F24404" s="17">
        <v>3503729.0</v>
      </c>
      <c r="G24404" s="17">
        <v>3503729.0</v>
      </c>
      <c r="H24404" s="17">
        <v>3503729.0</v>
      </c>
    </row>
    <row r="24405">
      <c r="A24405" s="7" t="s">
        <v>45786</v>
      </c>
      <c r="B24405" s="17" t="s">
        <v>45787</v>
      </c>
      <c r="C24405" s="17">
        <v>7.0</v>
      </c>
      <c r="D24405" s="17">
        <v>2.5763152E7</v>
      </c>
      <c r="E24405" s="17">
        <v>1655652.0</v>
      </c>
      <c r="F24405" s="17">
        <v>1.0033943E7</v>
      </c>
      <c r="G24405" s="17">
        <v>1.425232E7</v>
      </c>
      <c r="H24405" s="17">
        <v>1.34449134E8</v>
      </c>
    </row>
    <row r="24406">
      <c r="A24406" s="7" t="s">
        <v>45786</v>
      </c>
      <c r="B24406" s="17" t="s">
        <v>45787</v>
      </c>
      <c r="C24406" s="17">
        <v>7.0</v>
      </c>
      <c r="D24406" s="17">
        <v>2.5763152E7</v>
      </c>
      <c r="E24406" s="17">
        <v>1655652.0</v>
      </c>
      <c r="F24406" s="17">
        <v>1.0033943E7</v>
      </c>
      <c r="G24406" s="17">
        <v>1.425232E7</v>
      </c>
      <c r="H24406" s="17">
        <v>1.34449134E8</v>
      </c>
    </row>
    <row r="24407">
      <c r="A24407" s="7" t="s">
        <v>45788</v>
      </c>
      <c r="B24407" s="17" t="s">
        <v>45789</v>
      </c>
      <c r="C24407" s="17">
        <v>1.0</v>
      </c>
      <c r="D24407" s="17">
        <v>9255214.0</v>
      </c>
      <c r="E24407" s="17">
        <v>9255214.0</v>
      </c>
      <c r="F24407" s="17">
        <v>9255214.0</v>
      </c>
      <c r="G24407" s="17">
        <v>9255214.0</v>
      </c>
      <c r="H24407" s="17">
        <v>9255214.0</v>
      </c>
    </row>
    <row r="24408">
      <c r="A24408" s="7" t="s">
        <v>45788</v>
      </c>
      <c r="B24408" s="17" t="s">
        <v>45789</v>
      </c>
      <c r="C24408" s="17">
        <v>1.0</v>
      </c>
      <c r="D24408" s="17">
        <v>9255214.0</v>
      </c>
      <c r="E24408" s="17">
        <v>9255214.0</v>
      </c>
      <c r="F24408" s="17">
        <v>9255214.0</v>
      </c>
      <c r="G24408" s="17">
        <v>9255214.0</v>
      </c>
      <c r="H24408" s="17">
        <v>9255214.0</v>
      </c>
    </row>
    <row r="24409">
      <c r="A24409" s="7" t="s">
        <v>45790</v>
      </c>
      <c r="B24409" s="17" t="s">
        <v>45791</v>
      </c>
      <c r="C24409" s="17">
        <v>4.0</v>
      </c>
      <c r="D24409" s="17">
        <v>2.240854825E7</v>
      </c>
      <c r="E24409" s="17">
        <v>5784167.0</v>
      </c>
      <c r="F24409" s="17">
        <v>1.3064616E7</v>
      </c>
      <c r="G24409" s="17">
        <v>2.304964E7</v>
      </c>
      <c r="H24409" s="17">
        <v>4.773577E7</v>
      </c>
    </row>
    <row r="24410">
      <c r="A24410" s="7" t="s">
        <v>45790</v>
      </c>
      <c r="B24410" s="17" t="s">
        <v>45791</v>
      </c>
      <c r="C24410" s="17">
        <v>4.0</v>
      </c>
      <c r="D24410" s="17">
        <v>2.240854825E7</v>
      </c>
      <c r="E24410" s="17">
        <v>5784167.0</v>
      </c>
      <c r="F24410" s="17">
        <v>1.3064616E7</v>
      </c>
      <c r="G24410" s="17">
        <v>2.304964E7</v>
      </c>
      <c r="H24410" s="17">
        <v>4.773577E7</v>
      </c>
    </row>
    <row r="24411">
      <c r="A24411" s="7" t="s">
        <v>45792</v>
      </c>
      <c r="B24411" s="17" t="s">
        <v>45793</v>
      </c>
      <c r="C24411" s="17">
        <v>1.0</v>
      </c>
      <c r="D24411" s="17">
        <v>1.1316919E7</v>
      </c>
      <c r="E24411" s="17">
        <v>1.1316919E7</v>
      </c>
      <c r="F24411" s="17">
        <v>1.1316919E7</v>
      </c>
      <c r="G24411" s="17">
        <v>1.1316919E7</v>
      </c>
      <c r="H24411" s="17">
        <v>1.1316919E7</v>
      </c>
    </row>
    <row r="24412">
      <c r="A24412" s="7" t="s">
        <v>45792</v>
      </c>
      <c r="B24412" s="17" t="s">
        <v>45793</v>
      </c>
      <c r="C24412" s="17">
        <v>1.0</v>
      </c>
      <c r="D24412" s="17">
        <v>1.1316919E7</v>
      </c>
      <c r="E24412" s="17">
        <v>1.1316919E7</v>
      </c>
      <c r="F24412" s="17">
        <v>1.1316919E7</v>
      </c>
      <c r="G24412" s="17">
        <v>1.1316919E7</v>
      </c>
      <c r="H24412" s="17">
        <v>1.1316919E7</v>
      </c>
    </row>
    <row r="24413">
      <c r="A24413" s="7" t="s">
        <v>45794</v>
      </c>
      <c r="B24413" s="17" t="s">
        <v>45795</v>
      </c>
      <c r="C24413" s="17">
        <v>1.0</v>
      </c>
      <c r="D24413" s="17">
        <v>1.54640432E8</v>
      </c>
      <c r="E24413" s="17">
        <v>1.54640432E8</v>
      </c>
      <c r="F24413" s="17">
        <v>1.54640432E8</v>
      </c>
      <c r="G24413" s="17">
        <v>1.54640432E8</v>
      </c>
      <c r="H24413" s="17">
        <v>1.54640432E8</v>
      </c>
    </row>
    <row r="24414">
      <c r="A24414" s="7" t="s">
        <v>45794</v>
      </c>
      <c r="B24414" s="17" t="s">
        <v>45795</v>
      </c>
      <c r="C24414" s="17">
        <v>1.0</v>
      </c>
      <c r="D24414" s="17">
        <v>1.54640432E8</v>
      </c>
      <c r="E24414" s="17">
        <v>1.54640432E8</v>
      </c>
      <c r="F24414" s="17">
        <v>1.54640432E8</v>
      </c>
      <c r="G24414" s="17">
        <v>1.54640432E8</v>
      </c>
      <c r="H24414" s="17">
        <v>1.54640432E8</v>
      </c>
    </row>
    <row r="24415">
      <c r="A24415" s="7" t="s">
        <v>45796</v>
      </c>
      <c r="B24415" s="17" t="s">
        <v>45797</v>
      </c>
      <c r="C24415" s="17">
        <v>2.0</v>
      </c>
      <c r="D24415" s="17">
        <v>3093740.5</v>
      </c>
      <c r="E24415" s="17">
        <v>2681871.0</v>
      </c>
      <c r="F24415" s="17">
        <v>2681871.0</v>
      </c>
      <c r="G24415" s="17">
        <v>3505610.0</v>
      </c>
      <c r="H24415" s="17">
        <v>3505610.0</v>
      </c>
    </row>
    <row r="24416">
      <c r="A24416" s="7" t="s">
        <v>45796</v>
      </c>
      <c r="B24416" s="17" t="s">
        <v>45797</v>
      </c>
      <c r="C24416" s="17">
        <v>2.0</v>
      </c>
      <c r="D24416" s="17">
        <v>3093740.5</v>
      </c>
      <c r="E24416" s="17">
        <v>2681871.0</v>
      </c>
      <c r="F24416" s="17">
        <v>2681871.0</v>
      </c>
      <c r="G24416" s="17">
        <v>3505610.0</v>
      </c>
      <c r="H24416" s="17">
        <v>3505610.0</v>
      </c>
    </row>
    <row r="24417">
      <c r="A24417" s="7" t="s">
        <v>45798</v>
      </c>
      <c r="B24417" s="17" t="s">
        <v>45799</v>
      </c>
      <c r="C24417" s="17">
        <v>1.0</v>
      </c>
      <c r="D24417" s="17">
        <v>1.98076E7</v>
      </c>
      <c r="E24417" s="17">
        <v>1.98076E7</v>
      </c>
      <c r="F24417" s="17">
        <v>1.98076E7</v>
      </c>
      <c r="G24417" s="17">
        <v>1.98076E7</v>
      </c>
      <c r="H24417" s="17">
        <v>1.98076E7</v>
      </c>
    </row>
    <row r="24418">
      <c r="A24418" s="7" t="s">
        <v>45798</v>
      </c>
      <c r="B24418" s="17" t="s">
        <v>45799</v>
      </c>
      <c r="C24418" s="17">
        <v>1.0</v>
      </c>
      <c r="D24418" s="17">
        <v>1.98076E7</v>
      </c>
      <c r="E24418" s="17">
        <v>1.98076E7</v>
      </c>
      <c r="F24418" s="17">
        <v>1.98076E7</v>
      </c>
      <c r="G24418" s="17">
        <v>1.98076E7</v>
      </c>
      <c r="H24418" s="17">
        <v>1.98076E7</v>
      </c>
    </row>
    <row r="24419">
      <c r="A24419" s="7" t="s">
        <v>45800</v>
      </c>
      <c r="B24419" s="17" t="s">
        <v>45801</v>
      </c>
      <c r="C24419" s="17">
        <v>1.0</v>
      </c>
      <c r="D24419" s="17">
        <v>4515200.0</v>
      </c>
      <c r="E24419" s="17">
        <v>4515200.0</v>
      </c>
      <c r="F24419" s="17">
        <v>4515200.0</v>
      </c>
      <c r="G24419" s="17">
        <v>4515200.0</v>
      </c>
      <c r="H24419" s="17">
        <v>4515200.0</v>
      </c>
    </row>
    <row r="24420">
      <c r="A24420" s="7" t="s">
        <v>45800</v>
      </c>
      <c r="B24420" s="17" t="s">
        <v>45801</v>
      </c>
      <c r="C24420" s="17">
        <v>1.0</v>
      </c>
      <c r="D24420" s="17">
        <v>4515200.0</v>
      </c>
      <c r="E24420" s="17">
        <v>4515200.0</v>
      </c>
      <c r="F24420" s="17">
        <v>4515200.0</v>
      </c>
      <c r="G24420" s="17">
        <v>4515200.0</v>
      </c>
      <c r="H24420" s="17">
        <v>4515200.0</v>
      </c>
    </row>
    <row r="24421">
      <c r="A24421" s="7" t="s">
        <v>45802</v>
      </c>
      <c r="B24421" s="17" t="s">
        <v>45803</v>
      </c>
      <c r="C24421" s="17">
        <v>1.0</v>
      </c>
      <c r="D24421" s="17">
        <v>7473627.0</v>
      </c>
      <c r="E24421" s="17">
        <v>7473627.0</v>
      </c>
      <c r="F24421" s="17">
        <v>7473627.0</v>
      </c>
      <c r="G24421" s="17">
        <v>7473627.0</v>
      </c>
      <c r="H24421" s="17">
        <v>7473627.0</v>
      </c>
    </row>
    <row r="24422">
      <c r="A24422" s="7" t="s">
        <v>45802</v>
      </c>
      <c r="B24422" s="17" t="s">
        <v>45803</v>
      </c>
      <c r="C24422" s="17">
        <v>1.0</v>
      </c>
      <c r="D24422" s="17">
        <v>7473627.0</v>
      </c>
      <c r="E24422" s="17">
        <v>7473627.0</v>
      </c>
      <c r="F24422" s="17">
        <v>7473627.0</v>
      </c>
      <c r="G24422" s="17">
        <v>7473627.0</v>
      </c>
      <c r="H24422" s="17">
        <v>7473627.0</v>
      </c>
    </row>
    <row r="24423">
      <c r="A24423" s="7" t="s">
        <v>45804</v>
      </c>
      <c r="B24423" s="17" t="s">
        <v>45805</v>
      </c>
      <c r="C24423" s="17">
        <v>1.0</v>
      </c>
      <c r="D24423" s="17">
        <v>1.4480303E7</v>
      </c>
      <c r="E24423" s="17">
        <v>1.4480303E7</v>
      </c>
      <c r="F24423" s="17">
        <v>1.4480303E7</v>
      </c>
      <c r="G24423" s="17">
        <v>1.4480303E7</v>
      </c>
      <c r="H24423" s="17">
        <v>1.4480303E7</v>
      </c>
    </row>
    <row r="24424">
      <c r="A24424" s="7" t="s">
        <v>45804</v>
      </c>
      <c r="B24424" s="17" t="s">
        <v>45805</v>
      </c>
      <c r="C24424" s="17">
        <v>1.0</v>
      </c>
      <c r="D24424" s="17">
        <v>1.4480303E7</v>
      </c>
      <c r="E24424" s="17">
        <v>1.4480303E7</v>
      </c>
      <c r="F24424" s="17">
        <v>1.4480303E7</v>
      </c>
      <c r="G24424" s="17">
        <v>1.4480303E7</v>
      </c>
      <c r="H24424" s="17">
        <v>1.4480303E7</v>
      </c>
    </row>
    <row r="24425">
      <c r="A24425" s="7" t="s">
        <v>45806</v>
      </c>
      <c r="B24425" s="17" t="s">
        <v>45807</v>
      </c>
      <c r="C24425" s="17">
        <v>1.0</v>
      </c>
      <c r="D24425" s="17">
        <v>8902137.0</v>
      </c>
      <c r="E24425" s="17">
        <v>8902137.0</v>
      </c>
      <c r="F24425" s="17">
        <v>8902137.0</v>
      </c>
      <c r="G24425" s="17">
        <v>8902137.0</v>
      </c>
      <c r="H24425" s="17">
        <v>8902137.0</v>
      </c>
    </row>
    <row r="24426">
      <c r="A24426" s="7" t="s">
        <v>45806</v>
      </c>
      <c r="B24426" s="17" t="s">
        <v>45807</v>
      </c>
      <c r="C24426" s="17">
        <v>1.0</v>
      </c>
      <c r="D24426" s="17">
        <v>8902137.0</v>
      </c>
      <c r="E24426" s="17">
        <v>8902137.0</v>
      </c>
      <c r="F24426" s="17">
        <v>8902137.0</v>
      </c>
      <c r="G24426" s="17">
        <v>8902137.0</v>
      </c>
      <c r="H24426" s="17">
        <v>8902137.0</v>
      </c>
    </row>
    <row r="24427">
      <c r="A24427" s="7" t="s">
        <v>45808</v>
      </c>
      <c r="B24427" s="17" t="s">
        <v>45809</v>
      </c>
      <c r="C24427" s="17">
        <v>1.0</v>
      </c>
      <c r="D24427" s="17">
        <v>1914439.0</v>
      </c>
      <c r="E24427" s="17">
        <v>1914439.0</v>
      </c>
      <c r="F24427" s="17">
        <v>1914439.0</v>
      </c>
      <c r="G24427" s="17">
        <v>1914439.0</v>
      </c>
      <c r="H24427" s="17">
        <v>1914439.0</v>
      </c>
    </row>
    <row r="24428">
      <c r="A24428" s="7" t="s">
        <v>45808</v>
      </c>
      <c r="B24428" s="17" t="s">
        <v>45809</v>
      </c>
      <c r="C24428" s="17">
        <v>1.0</v>
      </c>
      <c r="D24428" s="17">
        <v>1914439.0</v>
      </c>
      <c r="E24428" s="17">
        <v>1914439.0</v>
      </c>
      <c r="F24428" s="17">
        <v>1914439.0</v>
      </c>
      <c r="G24428" s="17">
        <v>1914439.0</v>
      </c>
      <c r="H24428" s="17">
        <v>1914439.0</v>
      </c>
    </row>
    <row r="24429">
      <c r="A24429" s="7" t="s">
        <v>45810</v>
      </c>
      <c r="B24429" s="17" t="s">
        <v>45811</v>
      </c>
      <c r="C24429" s="17">
        <v>2.0</v>
      </c>
      <c r="D24429" s="17">
        <v>3.80613E7</v>
      </c>
      <c r="E24429" s="17">
        <v>3.414505E7</v>
      </c>
      <c r="F24429" s="17">
        <v>3.414505E7</v>
      </c>
      <c r="G24429" s="17">
        <v>4.197755E7</v>
      </c>
      <c r="H24429" s="17">
        <v>4.197755E7</v>
      </c>
    </row>
    <row r="24430">
      <c r="A24430" s="7" t="s">
        <v>45810</v>
      </c>
      <c r="B24430" s="17" t="s">
        <v>45811</v>
      </c>
      <c r="C24430" s="17">
        <v>2.0</v>
      </c>
      <c r="D24430" s="17">
        <v>3.80613E7</v>
      </c>
      <c r="E24430" s="17">
        <v>3.414505E7</v>
      </c>
      <c r="F24430" s="17">
        <v>3.414505E7</v>
      </c>
      <c r="G24430" s="17">
        <v>4.197755E7</v>
      </c>
      <c r="H24430" s="17">
        <v>4.197755E7</v>
      </c>
    </row>
    <row r="24431">
      <c r="A24431" s="7" t="s">
        <v>45812</v>
      </c>
      <c r="B24431" s="17" t="s">
        <v>45813</v>
      </c>
      <c r="C24431" s="17">
        <v>326.0</v>
      </c>
      <c r="D24431" s="17">
        <v>1.245600014E7</v>
      </c>
      <c r="E24431" s="17">
        <v>6506019.0</v>
      </c>
      <c r="F24431" s="17">
        <v>8337782.0</v>
      </c>
      <c r="G24431" s="17">
        <v>1.4846759E7</v>
      </c>
      <c r="H24431" s="17">
        <v>2.3722547E7</v>
      </c>
    </row>
    <row r="24432">
      <c r="A24432" s="7" t="s">
        <v>45812</v>
      </c>
      <c r="B24432" s="17" t="s">
        <v>45813</v>
      </c>
      <c r="C24432" s="17">
        <v>326.0</v>
      </c>
      <c r="D24432" s="17">
        <v>1.245600014E7</v>
      </c>
      <c r="E24432" s="17">
        <v>6506019.0</v>
      </c>
      <c r="F24432" s="17">
        <v>8337782.0</v>
      </c>
      <c r="G24432" s="17">
        <v>1.4846759E7</v>
      </c>
      <c r="H24432" s="17">
        <v>2.3722547E7</v>
      </c>
    </row>
    <row r="24433">
      <c r="A24433" s="7" t="s">
        <v>45814</v>
      </c>
      <c r="B24433" s="17" t="s">
        <v>45815</v>
      </c>
      <c r="C24433" s="17">
        <v>8.0</v>
      </c>
      <c r="D24433" s="17">
        <v>1.4894381E7</v>
      </c>
      <c r="E24433" s="17">
        <v>3990999.0</v>
      </c>
      <c r="F24433" s="17">
        <v>4504752.0</v>
      </c>
      <c r="G24433" s="17">
        <v>1.4646145E7</v>
      </c>
      <c r="H24433" s="17">
        <v>4.8837137E7</v>
      </c>
    </row>
    <row r="24434">
      <c r="A24434" s="7" t="s">
        <v>45814</v>
      </c>
      <c r="B24434" s="17" t="s">
        <v>45815</v>
      </c>
      <c r="C24434" s="17">
        <v>8.0</v>
      </c>
      <c r="D24434" s="17">
        <v>1.4894381E7</v>
      </c>
      <c r="E24434" s="17">
        <v>3990999.0</v>
      </c>
      <c r="F24434" s="17">
        <v>4504752.0</v>
      </c>
      <c r="G24434" s="17">
        <v>1.4646145E7</v>
      </c>
      <c r="H24434" s="17">
        <v>4.8837137E7</v>
      </c>
    </row>
    <row r="24435">
      <c r="A24435" s="7" t="s">
        <v>45816</v>
      </c>
      <c r="B24435" s="17" t="s">
        <v>45817</v>
      </c>
      <c r="C24435" s="17">
        <v>1.0</v>
      </c>
      <c r="D24435" s="17">
        <v>1.1382017E7</v>
      </c>
      <c r="E24435" s="17">
        <v>1.1382017E7</v>
      </c>
      <c r="F24435" s="17">
        <v>1.1382017E7</v>
      </c>
      <c r="G24435" s="17">
        <v>1.1382017E7</v>
      </c>
      <c r="H24435" s="17">
        <v>1.1382017E7</v>
      </c>
    </row>
    <row r="24436">
      <c r="A24436" s="7" t="s">
        <v>45816</v>
      </c>
      <c r="B24436" s="17" t="s">
        <v>45817</v>
      </c>
      <c r="C24436" s="17">
        <v>1.0</v>
      </c>
      <c r="D24436" s="17">
        <v>1.1382017E7</v>
      </c>
      <c r="E24436" s="17">
        <v>1.1382017E7</v>
      </c>
      <c r="F24436" s="17">
        <v>1.1382017E7</v>
      </c>
      <c r="G24436" s="17">
        <v>1.1382017E7</v>
      </c>
      <c r="H24436" s="17">
        <v>1.1382017E7</v>
      </c>
    </row>
    <row r="24437">
      <c r="A24437" s="7" t="s">
        <v>45818</v>
      </c>
      <c r="B24437" s="17" t="s">
        <v>45819</v>
      </c>
      <c r="C24437" s="17">
        <v>63.0</v>
      </c>
      <c r="D24437" s="17">
        <v>9829271.937</v>
      </c>
      <c r="E24437" s="17">
        <v>5745700.0</v>
      </c>
      <c r="F24437" s="17">
        <v>7436602.0</v>
      </c>
      <c r="G24437" s="17">
        <v>1.04321E7</v>
      </c>
      <c r="H24437" s="17">
        <v>1.3672104E7</v>
      </c>
    </row>
    <row r="24438">
      <c r="A24438" s="7" t="s">
        <v>45818</v>
      </c>
      <c r="B24438" s="17" t="s">
        <v>45819</v>
      </c>
      <c r="C24438" s="17">
        <v>63.0</v>
      </c>
      <c r="D24438" s="17">
        <v>9829271.937</v>
      </c>
      <c r="E24438" s="17">
        <v>5745700.0</v>
      </c>
      <c r="F24438" s="17">
        <v>7436602.0</v>
      </c>
      <c r="G24438" s="17">
        <v>1.04321E7</v>
      </c>
      <c r="H24438" s="17">
        <v>1.3672104E7</v>
      </c>
    </row>
    <row r="24439">
      <c r="A24439" s="7" t="s">
        <v>45820</v>
      </c>
      <c r="B24439" s="17" t="s">
        <v>45821</v>
      </c>
      <c r="C24439" s="17">
        <v>44.0</v>
      </c>
      <c r="D24439" s="17">
        <v>1.330646455E7</v>
      </c>
      <c r="E24439" s="17">
        <v>7791900.0</v>
      </c>
      <c r="F24439" s="17">
        <v>1.0135438E7</v>
      </c>
      <c r="G24439" s="17">
        <v>1.5767038E7</v>
      </c>
      <c r="H24439" s="17">
        <v>2.5370346E7</v>
      </c>
    </row>
    <row r="24440">
      <c r="A24440" s="7" t="s">
        <v>45820</v>
      </c>
      <c r="B24440" s="17" t="s">
        <v>45821</v>
      </c>
      <c r="C24440" s="17">
        <v>44.0</v>
      </c>
      <c r="D24440" s="17">
        <v>1.330646455E7</v>
      </c>
      <c r="E24440" s="17">
        <v>7791900.0</v>
      </c>
      <c r="F24440" s="17">
        <v>1.0135438E7</v>
      </c>
      <c r="G24440" s="17">
        <v>1.5767038E7</v>
      </c>
      <c r="H24440" s="17">
        <v>2.5370346E7</v>
      </c>
    </row>
    <row r="24441">
      <c r="A24441" s="7" t="s">
        <v>45822</v>
      </c>
      <c r="B24441" s="17" t="s">
        <v>45823</v>
      </c>
      <c r="C24441" s="17">
        <v>1.0</v>
      </c>
      <c r="D24441" s="17">
        <v>1.9766505E7</v>
      </c>
      <c r="E24441" s="17">
        <v>1.9766505E7</v>
      </c>
      <c r="F24441" s="17">
        <v>1.9766505E7</v>
      </c>
      <c r="G24441" s="17">
        <v>1.9766505E7</v>
      </c>
      <c r="H24441" s="17">
        <v>1.9766505E7</v>
      </c>
    </row>
    <row r="24442">
      <c r="A24442" s="7" t="s">
        <v>45822</v>
      </c>
      <c r="B24442" s="17" t="s">
        <v>45823</v>
      </c>
      <c r="C24442" s="17">
        <v>1.0</v>
      </c>
      <c r="D24442" s="17">
        <v>1.9766505E7</v>
      </c>
      <c r="E24442" s="17">
        <v>1.9766505E7</v>
      </c>
      <c r="F24442" s="17">
        <v>1.9766505E7</v>
      </c>
      <c r="G24442" s="17">
        <v>1.9766505E7</v>
      </c>
      <c r="H24442" s="17">
        <v>1.9766505E7</v>
      </c>
    </row>
    <row r="24443">
      <c r="A24443" s="7" t="s">
        <v>45824</v>
      </c>
      <c r="B24443" s="17" t="s">
        <v>45825</v>
      </c>
      <c r="C24443" s="17">
        <v>1.0</v>
      </c>
      <c r="D24443" s="17">
        <v>2.0818421E7</v>
      </c>
      <c r="E24443" s="17">
        <v>2.0818421E7</v>
      </c>
      <c r="F24443" s="17">
        <v>2.0818421E7</v>
      </c>
      <c r="G24443" s="17">
        <v>2.0818421E7</v>
      </c>
      <c r="H24443" s="17">
        <v>2.0818421E7</v>
      </c>
    </row>
    <row r="24444">
      <c r="A24444" s="7" t="s">
        <v>45824</v>
      </c>
      <c r="B24444" s="17" t="s">
        <v>45825</v>
      </c>
      <c r="C24444" s="17">
        <v>1.0</v>
      </c>
      <c r="D24444" s="17">
        <v>2.0818421E7</v>
      </c>
      <c r="E24444" s="17">
        <v>2.0818421E7</v>
      </c>
      <c r="F24444" s="17">
        <v>2.0818421E7</v>
      </c>
      <c r="G24444" s="17">
        <v>2.0818421E7</v>
      </c>
      <c r="H24444" s="17">
        <v>2.0818421E7</v>
      </c>
    </row>
    <row r="24445">
      <c r="A24445" s="7" t="s">
        <v>45826</v>
      </c>
      <c r="B24445" s="17" t="s">
        <v>45827</v>
      </c>
      <c r="C24445" s="17">
        <v>4.0</v>
      </c>
      <c r="D24445" s="17">
        <v>9510818.0</v>
      </c>
      <c r="E24445" s="17">
        <v>6550898.0</v>
      </c>
      <c r="F24445" s="17">
        <v>6824010.0</v>
      </c>
      <c r="G24445" s="17">
        <v>8536793.0</v>
      </c>
      <c r="H24445" s="17">
        <v>1.6131571E7</v>
      </c>
    </row>
    <row r="24446">
      <c r="A24446" s="7" t="s">
        <v>45826</v>
      </c>
      <c r="B24446" s="17" t="s">
        <v>45827</v>
      </c>
      <c r="C24446" s="17">
        <v>4.0</v>
      </c>
      <c r="D24446" s="17">
        <v>9510818.0</v>
      </c>
      <c r="E24446" s="17">
        <v>6550898.0</v>
      </c>
      <c r="F24446" s="17">
        <v>6824010.0</v>
      </c>
      <c r="G24446" s="17">
        <v>8536793.0</v>
      </c>
      <c r="H24446" s="17">
        <v>1.6131571E7</v>
      </c>
    </row>
    <row r="24447">
      <c r="A24447" s="7" t="s">
        <v>45828</v>
      </c>
      <c r="B24447" s="17" t="s">
        <v>45829</v>
      </c>
      <c r="C24447" s="17">
        <v>2.0</v>
      </c>
      <c r="D24447" s="17">
        <v>7565512.5</v>
      </c>
      <c r="E24447" s="17">
        <v>7382600.0</v>
      </c>
      <c r="F24447" s="17">
        <v>7382600.0</v>
      </c>
      <c r="G24447" s="17">
        <v>7748425.0</v>
      </c>
      <c r="H24447" s="17">
        <v>7748425.0</v>
      </c>
    </row>
    <row r="24448">
      <c r="A24448" s="7" t="s">
        <v>45828</v>
      </c>
      <c r="B24448" s="17" t="s">
        <v>45829</v>
      </c>
      <c r="C24448" s="17">
        <v>2.0</v>
      </c>
      <c r="D24448" s="17">
        <v>7565512.5</v>
      </c>
      <c r="E24448" s="17">
        <v>7382600.0</v>
      </c>
      <c r="F24448" s="17">
        <v>7382600.0</v>
      </c>
      <c r="G24448" s="17">
        <v>7748425.0</v>
      </c>
      <c r="H24448" s="17">
        <v>7748425.0</v>
      </c>
    </row>
    <row r="24449">
      <c r="A24449" s="7" t="s">
        <v>45830</v>
      </c>
      <c r="B24449" s="17" t="s">
        <v>45831</v>
      </c>
      <c r="C24449" s="17">
        <v>2.0</v>
      </c>
      <c r="D24449" s="17">
        <v>1.0430946E7</v>
      </c>
      <c r="E24449" s="17">
        <v>4950900.0</v>
      </c>
      <c r="F24449" s="17">
        <v>4950900.0</v>
      </c>
      <c r="G24449" s="17">
        <v>1.5910992E7</v>
      </c>
      <c r="H24449" s="17">
        <v>1.5910992E7</v>
      </c>
    </row>
    <row r="24450">
      <c r="A24450" s="7" t="s">
        <v>45830</v>
      </c>
      <c r="B24450" s="17" t="s">
        <v>45831</v>
      </c>
      <c r="C24450" s="17">
        <v>2.0</v>
      </c>
      <c r="D24450" s="17">
        <v>1.0430946E7</v>
      </c>
      <c r="E24450" s="17">
        <v>4950900.0</v>
      </c>
      <c r="F24450" s="17">
        <v>4950900.0</v>
      </c>
      <c r="G24450" s="17">
        <v>1.5910992E7</v>
      </c>
      <c r="H24450" s="17">
        <v>1.5910992E7</v>
      </c>
    </row>
    <row r="24451">
      <c r="A24451" s="7" t="s">
        <v>45832</v>
      </c>
      <c r="B24451" s="17" t="s">
        <v>45833</v>
      </c>
      <c r="C24451" s="17">
        <v>1.0</v>
      </c>
      <c r="D24451" s="17">
        <v>1.8117485E7</v>
      </c>
      <c r="E24451" s="17">
        <v>1.8117485E7</v>
      </c>
      <c r="F24451" s="17">
        <v>1.8117485E7</v>
      </c>
      <c r="G24451" s="17">
        <v>1.8117485E7</v>
      </c>
      <c r="H24451" s="17">
        <v>1.8117485E7</v>
      </c>
    </row>
    <row r="24452">
      <c r="A24452" s="7" t="s">
        <v>45832</v>
      </c>
      <c r="B24452" s="17" t="s">
        <v>45833</v>
      </c>
      <c r="C24452" s="17">
        <v>1.0</v>
      </c>
      <c r="D24452" s="17">
        <v>1.8117485E7</v>
      </c>
      <c r="E24452" s="17">
        <v>1.8117485E7</v>
      </c>
      <c r="F24452" s="17">
        <v>1.8117485E7</v>
      </c>
      <c r="G24452" s="17">
        <v>1.8117485E7</v>
      </c>
      <c r="H24452" s="17">
        <v>1.8117485E7</v>
      </c>
    </row>
    <row r="24453">
      <c r="A24453" s="7" t="s">
        <v>45834</v>
      </c>
      <c r="B24453" s="17" t="s">
        <v>45835</v>
      </c>
      <c r="C24453" s="17">
        <v>7.0</v>
      </c>
      <c r="D24453" s="17">
        <v>1.629415914E7</v>
      </c>
      <c r="E24453" s="17">
        <v>5599579.0</v>
      </c>
      <c r="F24453" s="17">
        <v>7837493.0</v>
      </c>
      <c r="G24453" s="17">
        <v>2.5307811E7</v>
      </c>
      <c r="H24453" s="17">
        <v>4.8974059E7</v>
      </c>
    </row>
    <row r="24454">
      <c r="A24454" s="7" t="s">
        <v>45834</v>
      </c>
      <c r="B24454" s="17" t="s">
        <v>45835</v>
      </c>
      <c r="C24454" s="17">
        <v>7.0</v>
      </c>
      <c r="D24454" s="17">
        <v>1.629415914E7</v>
      </c>
      <c r="E24454" s="17">
        <v>5599579.0</v>
      </c>
      <c r="F24454" s="17">
        <v>7837493.0</v>
      </c>
      <c r="G24454" s="17">
        <v>2.5307811E7</v>
      </c>
      <c r="H24454" s="17">
        <v>4.8974059E7</v>
      </c>
    </row>
    <row r="24455">
      <c r="A24455" s="7" t="s">
        <v>45836</v>
      </c>
      <c r="B24455" s="17" t="s">
        <v>45837</v>
      </c>
      <c r="C24455" s="17">
        <v>1.0</v>
      </c>
      <c r="D24455" s="17">
        <v>1.6905338E7</v>
      </c>
      <c r="E24455" s="17">
        <v>1.6905338E7</v>
      </c>
      <c r="F24455" s="17">
        <v>1.6905338E7</v>
      </c>
      <c r="G24455" s="17">
        <v>1.6905338E7</v>
      </c>
      <c r="H24455" s="17">
        <v>1.6905338E7</v>
      </c>
    </row>
    <row r="24456">
      <c r="A24456" s="7" t="s">
        <v>45836</v>
      </c>
      <c r="B24456" s="17" t="s">
        <v>45837</v>
      </c>
      <c r="C24456" s="17">
        <v>1.0</v>
      </c>
      <c r="D24456" s="17">
        <v>1.6905338E7</v>
      </c>
      <c r="E24456" s="17">
        <v>1.6905338E7</v>
      </c>
      <c r="F24456" s="17">
        <v>1.6905338E7</v>
      </c>
      <c r="G24456" s="17">
        <v>1.6905338E7</v>
      </c>
      <c r="H24456" s="17">
        <v>1.6905338E7</v>
      </c>
    </row>
    <row r="24457">
      <c r="A24457" s="7" t="s">
        <v>45838</v>
      </c>
      <c r="B24457" s="17" t="s">
        <v>45839</v>
      </c>
      <c r="C24457" s="17">
        <v>2.0</v>
      </c>
      <c r="D24457" s="17">
        <v>5719871.0</v>
      </c>
      <c r="E24457" s="17">
        <v>3240294.0</v>
      </c>
      <c r="F24457" s="17">
        <v>3240294.0</v>
      </c>
      <c r="G24457" s="17">
        <v>8199448.0</v>
      </c>
      <c r="H24457" s="17">
        <v>8199448.0</v>
      </c>
    </row>
    <row r="24458">
      <c r="A24458" s="7" t="s">
        <v>45838</v>
      </c>
      <c r="B24458" s="17" t="s">
        <v>45839</v>
      </c>
      <c r="C24458" s="17">
        <v>2.0</v>
      </c>
      <c r="D24458" s="17">
        <v>5719871.0</v>
      </c>
      <c r="E24458" s="17">
        <v>3240294.0</v>
      </c>
      <c r="F24458" s="17">
        <v>3240294.0</v>
      </c>
      <c r="G24458" s="17">
        <v>8199448.0</v>
      </c>
      <c r="H24458" s="17">
        <v>8199448.0</v>
      </c>
    </row>
    <row r="24459">
      <c r="A24459" s="7" t="s">
        <v>45840</v>
      </c>
      <c r="B24459" s="17" t="s">
        <v>45841</v>
      </c>
      <c r="C24459" s="17">
        <v>1.0</v>
      </c>
      <c r="D24459" s="17">
        <v>4663404.0</v>
      </c>
      <c r="E24459" s="17">
        <v>4663404.0</v>
      </c>
      <c r="F24459" s="17">
        <v>4663404.0</v>
      </c>
      <c r="G24459" s="17">
        <v>4663404.0</v>
      </c>
      <c r="H24459" s="17">
        <v>4663404.0</v>
      </c>
    </row>
    <row r="24460">
      <c r="A24460" s="7" t="s">
        <v>45840</v>
      </c>
      <c r="B24460" s="17" t="s">
        <v>45841</v>
      </c>
      <c r="C24460" s="17">
        <v>1.0</v>
      </c>
      <c r="D24460" s="17">
        <v>4663404.0</v>
      </c>
      <c r="E24460" s="17">
        <v>4663404.0</v>
      </c>
      <c r="F24460" s="17">
        <v>4663404.0</v>
      </c>
      <c r="G24460" s="17">
        <v>4663404.0</v>
      </c>
      <c r="H24460" s="17">
        <v>4663404.0</v>
      </c>
    </row>
    <row r="24461">
      <c r="A24461" s="7" t="s">
        <v>45842</v>
      </c>
      <c r="B24461" s="17" t="s">
        <v>45843</v>
      </c>
      <c r="C24461" s="17">
        <v>8.0</v>
      </c>
      <c r="D24461" s="17">
        <v>1.128045175E7</v>
      </c>
      <c r="E24461" s="17">
        <v>4492988.0</v>
      </c>
      <c r="F24461" s="17">
        <v>5385948.0</v>
      </c>
      <c r="G24461" s="17">
        <v>6363994.0</v>
      </c>
      <c r="H24461" s="17">
        <v>3.3083015E7</v>
      </c>
    </row>
    <row r="24462">
      <c r="A24462" s="7" t="s">
        <v>45842</v>
      </c>
      <c r="B24462" s="17" t="s">
        <v>45843</v>
      </c>
      <c r="C24462" s="17">
        <v>8.0</v>
      </c>
      <c r="D24462" s="17">
        <v>1.128045175E7</v>
      </c>
      <c r="E24462" s="17">
        <v>4492988.0</v>
      </c>
      <c r="F24462" s="17">
        <v>5385948.0</v>
      </c>
      <c r="G24462" s="17">
        <v>6363994.0</v>
      </c>
      <c r="H24462" s="17">
        <v>3.3083015E7</v>
      </c>
    </row>
    <row r="24463">
      <c r="A24463" s="7" t="s">
        <v>45844</v>
      </c>
      <c r="B24463" s="17" t="s">
        <v>45845</v>
      </c>
      <c r="C24463" s="17">
        <v>1.0</v>
      </c>
      <c r="D24463" s="17">
        <v>1.1200545E7</v>
      </c>
      <c r="E24463" s="17">
        <v>1.1200545E7</v>
      </c>
      <c r="F24463" s="17">
        <v>1.1200545E7</v>
      </c>
      <c r="G24463" s="17">
        <v>1.1200545E7</v>
      </c>
      <c r="H24463" s="17">
        <v>1.1200545E7</v>
      </c>
    </row>
    <row r="24464">
      <c r="A24464" s="7" t="s">
        <v>45844</v>
      </c>
      <c r="B24464" s="17" t="s">
        <v>45845</v>
      </c>
      <c r="C24464" s="17">
        <v>1.0</v>
      </c>
      <c r="D24464" s="17">
        <v>1.1200545E7</v>
      </c>
      <c r="E24464" s="17">
        <v>1.1200545E7</v>
      </c>
      <c r="F24464" s="17">
        <v>1.1200545E7</v>
      </c>
      <c r="G24464" s="17">
        <v>1.1200545E7</v>
      </c>
      <c r="H24464" s="17">
        <v>1.1200545E7</v>
      </c>
    </row>
    <row r="24465">
      <c r="A24465" s="7" t="s">
        <v>45846</v>
      </c>
      <c r="B24465" s="17" t="s">
        <v>45847</v>
      </c>
      <c r="C24465" s="17">
        <v>2.0</v>
      </c>
      <c r="D24465" s="17">
        <v>1.3283723E7</v>
      </c>
      <c r="E24465" s="17">
        <v>6264662.0</v>
      </c>
      <c r="F24465" s="17">
        <v>6264662.0</v>
      </c>
      <c r="G24465" s="17">
        <v>2.0302784E7</v>
      </c>
      <c r="H24465" s="17">
        <v>2.0302784E7</v>
      </c>
    </row>
    <row r="24466">
      <c r="A24466" s="7" t="s">
        <v>45846</v>
      </c>
      <c r="B24466" s="17" t="s">
        <v>45847</v>
      </c>
      <c r="C24466" s="17">
        <v>2.0</v>
      </c>
      <c r="D24466" s="17">
        <v>1.3283723E7</v>
      </c>
      <c r="E24466" s="17">
        <v>6264662.0</v>
      </c>
      <c r="F24466" s="17">
        <v>6264662.0</v>
      </c>
      <c r="G24466" s="17">
        <v>2.0302784E7</v>
      </c>
      <c r="H24466" s="17">
        <v>2.0302784E7</v>
      </c>
    </row>
    <row r="24467">
      <c r="A24467" s="7" t="s">
        <v>45848</v>
      </c>
      <c r="B24467" s="17" t="s">
        <v>45849</v>
      </c>
      <c r="C24467" s="17">
        <v>2.0</v>
      </c>
      <c r="D24467" s="17">
        <v>1.2265639E7</v>
      </c>
      <c r="E24467" s="17">
        <v>5086854.0</v>
      </c>
      <c r="F24467" s="17">
        <v>5086854.0</v>
      </c>
      <c r="G24467" s="17">
        <v>1.9444424E7</v>
      </c>
      <c r="H24467" s="17">
        <v>1.9444424E7</v>
      </c>
    </row>
    <row r="24468">
      <c r="A24468" s="7" t="s">
        <v>45848</v>
      </c>
      <c r="B24468" s="17" t="s">
        <v>45849</v>
      </c>
      <c r="C24468" s="17">
        <v>2.0</v>
      </c>
      <c r="D24468" s="17">
        <v>1.2265639E7</v>
      </c>
      <c r="E24468" s="17">
        <v>5086854.0</v>
      </c>
      <c r="F24468" s="17">
        <v>5086854.0</v>
      </c>
      <c r="G24468" s="17">
        <v>1.9444424E7</v>
      </c>
      <c r="H24468" s="17">
        <v>1.9444424E7</v>
      </c>
    </row>
    <row r="24469">
      <c r="A24469" s="7" t="s">
        <v>45850</v>
      </c>
      <c r="B24469" s="17" t="s">
        <v>45851</v>
      </c>
      <c r="C24469" s="17">
        <v>2.0</v>
      </c>
      <c r="D24469" s="17">
        <v>1.32292045E7</v>
      </c>
      <c r="E24469" s="17">
        <v>1.3053759E7</v>
      </c>
      <c r="F24469" s="17">
        <v>1.3053759E7</v>
      </c>
      <c r="G24469" s="17">
        <v>1.340465E7</v>
      </c>
      <c r="H24469" s="17">
        <v>1.340465E7</v>
      </c>
    </row>
    <row r="24470">
      <c r="A24470" s="7" t="s">
        <v>45850</v>
      </c>
      <c r="B24470" s="17" t="s">
        <v>45851</v>
      </c>
      <c r="C24470" s="17">
        <v>2.0</v>
      </c>
      <c r="D24470" s="17">
        <v>1.32292045E7</v>
      </c>
      <c r="E24470" s="17">
        <v>1.3053759E7</v>
      </c>
      <c r="F24470" s="17">
        <v>1.3053759E7</v>
      </c>
      <c r="G24470" s="17">
        <v>1.340465E7</v>
      </c>
      <c r="H24470" s="17">
        <v>1.340465E7</v>
      </c>
    </row>
    <row r="24471">
      <c r="A24471" s="7" t="s">
        <v>45852</v>
      </c>
      <c r="B24471" s="17" t="s">
        <v>45853</v>
      </c>
      <c r="C24471" s="17">
        <v>24.0</v>
      </c>
      <c r="D24471" s="17">
        <v>9928251.833</v>
      </c>
      <c r="E24471" s="17">
        <v>4919400.0</v>
      </c>
      <c r="F24471" s="17">
        <v>6716229.0</v>
      </c>
      <c r="G24471" s="17">
        <v>1.0446159E7</v>
      </c>
      <c r="H24471" s="17">
        <v>2.2540793E7</v>
      </c>
    </row>
    <row r="24472">
      <c r="A24472" s="7" t="s">
        <v>45852</v>
      </c>
      <c r="B24472" s="17" t="s">
        <v>45853</v>
      </c>
      <c r="C24472" s="17">
        <v>24.0</v>
      </c>
      <c r="D24472" s="17">
        <v>9928251.833</v>
      </c>
      <c r="E24472" s="17">
        <v>4919400.0</v>
      </c>
      <c r="F24472" s="17">
        <v>6716229.0</v>
      </c>
      <c r="G24472" s="17">
        <v>1.0446159E7</v>
      </c>
      <c r="H24472" s="17">
        <v>2.2540793E7</v>
      </c>
    </row>
    <row r="24473">
      <c r="A24473" s="7" t="s">
        <v>45854</v>
      </c>
      <c r="B24473" s="17" t="s">
        <v>45855</v>
      </c>
      <c r="C24473" s="17">
        <v>1.0</v>
      </c>
      <c r="D24473" s="17">
        <v>3.6618982E7</v>
      </c>
      <c r="E24473" s="17">
        <v>3.6618982E7</v>
      </c>
      <c r="F24473" s="17">
        <v>3.6618982E7</v>
      </c>
      <c r="G24473" s="17">
        <v>3.6618982E7</v>
      </c>
      <c r="H24473" s="17">
        <v>3.6618982E7</v>
      </c>
    </row>
    <row r="24474">
      <c r="A24474" s="7" t="s">
        <v>45854</v>
      </c>
      <c r="B24474" s="17" t="s">
        <v>45855</v>
      </c>
      <c r="C24474" s="17">
        <v>1.0</v>
      </c>
      <c r="D24474" s="17">
        <v>3.6618982E7</v>
      </c>
      <c r="E24474" s="17">
        <v>3.6618982E7</v>
      </c>
      <c r="F24474" s="17">
        <v>3.6618982E7</v>
      </c>
      <c r="G24474" s="17">
        <v>3.6618982E7</v>
      </c>
      <c r="H24474" s="17">
        <v>3.6618982E7</v>
      </c>
    </row>
    <row r="24475">
      <c r="A24475" s="7" t="s">
        <v>45856</v>
      </c>
      <c r="B24475" s="17" t="s">
        <v>45857</v>
      </c>
      <c r="C24475" s="17">
        <v>2.0</v>
      </c>
      <c r="D24475" s="17">
        <v>1.8547631E7</v>
      </c>
      <c r="E24475" s="17">
        <v>1.0421276E7</v>
      </c>
      <c r="F24475" s="17">
        <v>1.0421276E7</v>
      </c>
      <c r="G24475" s="17">
        <v>2.6673986E7</v>
      </c>
      <c r="H24475" s="17">
        <v>2.6673986E7</v>
      </c>
    </row>
    <row r="24476">
      <c r="A24476" s="7" t="s">
        <v>45856</v>
      </c>
      <c r="B24476" s="17" t="s">
        <v>45857</v>
      </c>
      <c r="C24476" s="17">
        <v>2.0</v>
      </c>
      <c r="D24476" s="17">
        <v>1.8547631E7</v>
      </c>
      <c r="E24476" s="17">
        <v>1.0421276E7</v>
      </c>
      <c r="F24476" s="17">
        <v>1.0421276E7</v>
      </c>
      <c r="G24476" s="17">
        <v>2.6673986E7</v>
      </c>
      <c r="H24476" s="17">
        <v>2.6673986E7</v>
      </c>
    </row>
    <row r="24477">
      <c r="A24477" s="7" t="s">
        <v>45858</v>
      </c>
      <c r="B24477" s="17" t="s">
        <v>45859</v>
      </c>
      <c r="C24477" s="17">
        <v>6.0</v>
      </c>
      <c r="D24477" s="17">
        <v>9550319.333</v>
      </c>
      <c r="E24477" s="17">
        <v>4864554.0</v>
      </c>
      <c r="F24477" s="17">
        <v>6676375.0</v>
      </c>
      <c r="G24477" s="17">
        <v>1.4618E7</v>
      </c>
      <c r="H24477" s="17">
        <v>1.6036745E7</v>
      </c>
    </row>
    <row r="24478">
      <c r="A24478" s="7" t="s">
        <v>45858</v>
      </c>
      <c r="B24478" s="17" t="s">
        <v>45859</v>
      </c>
      <c r="C24478" s="17">
        <v>6.0</v>
      </c>
      <c r="D24478" s="17">
        <v>9550319.333</v>
      </c>
      <c r="E24478" s="17">
        <v>4864554.0</v>
      </c>
      <c r="F24478" s="17">
        <v>6676375.0</v>
      </c>
      <c r="G24478" s="17">
        <v>1.4618E7</v>
      </c>
      <c r="H24478" s="17">
        <v>1.6036745E7</v>
      </c>
    </row>
    <row r="24479">
      <c r="A24479" s="7" t="s">
        <v>45860</v>
      </c>
      <c r="B24479" s="17" t="s">
        <v>45861</v>
      </c>
      <c r="C24479" s="17">
        <v>5.0</v>
      </c>
      <c r="D24479" s="17">
        <v>2.7546908E7</v>
      </c>
      <c r="E24479" s="17">
        <v>1.4619168E7</v>
      </c>
      <c r="F24479" s="17">
        <v>2.4129054E7</v>
      </c>
      <c r="G24479" s="17">
        <v>4.2167755E7</v>
      </c>
      <c r="H24479" s="17">
        <v>5.259415E7</v>
      </c>
    </row>
    <row r="24480">
      <c r="A24480" s="7" t="s">
        <v>45860</v>
      </c>
      <c r="B24480" s="17" t="s">
        <v>45861</v>
      </c>
      <c r="C24480" s="17">
        <v>5.0</v>
      </c>
      <c r="D24480" s="17">
        <v>2.7546908E7</v>
      </c>
      <c r="E24480" s="17">
        <v>1.4619168E7</v>
      </c>
      <c r="F24480" s="17">
        <v>2.4129054E7</v>
      </c>
      <c r="G24480" s="17">
        <v>4.2167755E7</v>
      </c>
      <c r="H24480" s="17">
        <v>5.259415E7</v>
      </c>
    </row>
    <row r="24481">
      <c r="A24481" s="7" t="s">
        <v>45862</v>
      </c>
      <c r="B24481" s="17" t="s">
        <v>45863</v>
      </c>
      <c r="C24481" s="17">
        <v>82.0</v>
      </c>
      <c r="D24481" s="17">
        <v>1.361284755E7</v>
      </c>
      <c r="E24481" s="17">
        <v>6510296.0</v>
      </c>
      <c r="F24481" s="17">
        <v>1.026E7</v>
      </c>
      <c r="G24481" s="17">
        <v>1.4626826E7</v>
      </c>
      <c r="H24481" s="17">
        <v>2.508515E7</v>
      </c>
    </row>
    <row r="24482">
      <c r="A24482" s="7" t="s">
        <v>45862</v>
      </c>
      <c r="B24482" s="17" t="s">
        <v>45863</v>
      </c>
      <c r="C24482" s="17">
        <v>82.0</v>
      </c>
      <c r="D24482" s="17">
        <v>1.361284755E7</v>
      </c>
      <c r="E24482" s="17">
        <v>6510296.0</v>
      </c>
      <c r="F24482" s="17">
        <v>1.026E7</v>
      </c>
      <c r="G24482" s="17">
        <v>1.4626826E7</v>
      </c>
      <c r="H24482" s="17">
        <v>2.508515E7</v>
      </c>
    </row>
    <row r="24483">
      <c r="A24483" s="7" t="s">
        <v>45864</v>
      </c>
      <c r="B24483" s="17" t="s">
        <v>45865</v>
      </c>
      <c r="C24483" s="17">
        <v>1.0</v>
      </c>
      <c r="D24483" s="17">
        <v>1.1383176E7</v>
      </c>
      <c r="E24483" s="17">
        <v>1.1383176E7</v>
      </c>
      <c r="F24483" s="17">
        <v>1.1383176E7</v>
      </c>
      <c r="G24483" s="17">
        <v>1.1383176E7</v>
      </c>
      <c r="H24483" s="17">
        <v>1.1383176E7</v>
      </c>
    </row>
    <row r="24484">
      <c r="A24484" s="7" t="s">
        <v>45864</v>
      </c>
      <c r="B24484" s="17" t="s">
        <v>45865</v>
      </c>
      <c r="C24484" s="17">
        <v>1.0</v>
      </c>
      <c r="D24484" s="17">
        <v>1.1383176E7</v>
      </c>
      <c r="E24484" s="17">
        <v>1.1383176E7</v>
      </c>
      <c r="F24484" s="17">
        <v>1.1383176E7</v>
      </c>
      <c r="G24484" s="17">
        <v>1.1383176E7</v>
      </c>
      <c r="H24484" s="17">
        <v>1.1383176E7</v>
      </c>
    </row>
    <row r="24485">
      <c r="A24485" s="7" t="s">
        <v>45866</v>
      </c>
      <c r="B24485" s="17" t="s">
        <v>45867</v>
      </c>
      <c r="C24485" s="17">
        <v>2.0</v>
      </c>
      <c r="D24485" s="17">
        <v>7177456.5</v>
      </c>
      <c r="E24485" s="17">
        <v>5031913.0</v>
      </c>
      <c r="F24485" s="17">
        <v>5031913.0</v>
      </c>
      <c r="G24485" s="17">
        <v>9323000.0</v>
      </c>
      <c r="H24485" s="17">
        <v>9323000.0</v>
      </c>
    </row>
    <row r="24486">
      <c r="A24486" s="7" t="s">
        <v>45866</v>
      </c>
      <c r="B24486" s="17" t="s">
        <v>45867</v>
      </c>
      <c r="C24486" s="17">
        <v>2.0</v>
      </c>
      <c r="D24486" s="17">
        <v>7177456.5</v>
      </c>
      <c r="E24486" s="17">
        <v>5031913.0</v>
      </c>
      <c r="F24486" s="17">
        <v>5031913.0</v>
      </c>
      <c r="G24486" s="17">
        <v>9323000.0</v>
      </c>
      <c r="H24486" s="17">
        <v>9323000.0</v>
      </c>
    </row>
    <row r="24487">
      <c r="A24487" s="7" t="s">
        <v>45868</v>
      </c>
      <c r="B24487" s="17" t="s">
        <v>45869</v>
      </c>
      <c r="C24487" s="17">
        <v>26.0</v>
      </c>
      <c r="D24487" s="17">
        <v>9515710.692</v>
      </c>
      <c r="E24487" s="17">
        <v>6844919.0</v>
      </c>
      <c r="F24487" s="17">
        <v>8310615.0</v>
      </c>
      <c r="G24487" s="17">
        <v>1.0129535E7</v>
      </c>
      <c r="H24487" s="17">
        <v>1.7582433E7</v>
      </c>
    </row>
    <row r="24488">
      <c r="A24488" s="7" t="s">
        <v>45868</v>
      </c>
      <c r="B24488" s="17" t="s">
        <v>45869</v>
      </c>
      <c r="C24488" s="17">
        <v>26.0</v>
      </c>
      <c r="D24488" s="17">
        <v>9515710.692</v>
      </c>
      <c r="E24488" s="17">
        <v>6844919.0</v>
      </c>
      <c r="F24488" s="17">
        <v>8310615.0</v>
      </c>
      <c r="G24488" s="17">
        <v>1.0129535E7</v>
      </c>
      <c r="H24488" s="17">
        <v>1.7582433E7</v>
      </c>
    </row>
    <row r="24489">
      <c r="A24489" s="7" t="s">
        <v>45870</v>
      </c>
      <c r="B24489" s="17" t="s">
        <v>45871</v>
      </c>
      <c r="C24489" s="17">
        <v>185.0</v>
      </c>
      <c r="D24489" s="17">
        <v>1.149734518E7</v>
      </c>
      <c r="E24489" s="17">
        <v>6045054.0</v>
      </c>
      <c r="F24489" s="17">
        <v>8398549.0</v>
      </c>
      <c r="G24489" s="17">
        <v>1.1182035E7</v>
      </c>
      <c r="H24489" s="17">
        <v>2.2941327E7</v>
      </c>
    </row>
    <row r="24490">
      <c r="A24490" s="7" t="s">
        <v>45870</v>
      </c>
      <c r="B24490" s="17" t="s">
        <v>45871</v>
      </c>
      <c r="C24490" s="17">
        <v>185.0</v>
      </c>
      <c r="D24490" s="17">
        <v>1.149734518E7</v>
      </c>
      <c r="E24490" s="17">
        <v>6045054.0</v>
      </c>
      <c r="F24490" s="17">
        <v>8398549.0</v>
      </c>
      <c r="G24490" s="17">
        <v>1.1182035E7</v>
      </c>
      <c r="H24490" s="17">
        <v>2.2941327E7</v>
      </c>
    </row>
    <row r="24491">
      <c r="A24491" s="7" t="s">
        <v>45872</v>
      </c>
      <c r="B24491" s="17" t="s">
        <v>45873</v>
      </c>
      <c r="C24491" s="17">
        <v>3.0</v>
      </c>
      <c r="D24491" s="17">
        <v>2.2315759E7</v>
      </c>
      <c r="E24491" s="17">
        <v>1.48979E7</v>
      </c>
      <c r="F24491" s="17">
        <v>2.2053672E7</v>
      </c>
      <c r="G24491" s="17">
        <v>2.9995705E7</v>
      </c>
      <c r="H24491" s="17">
        <v>2.9995705E7</v>
      </c>
    </row>
    <row r="24492">
      <c r="A24492" s="7" t="s">
        <v>45872</v>
      </c>
      <c r="B24492" s="17" t="s">
        <v>45873</v>
      </c>
      <c r="C24492" s="17">
        <v>3.0</v>
      </c>
      <c r="D24492" s="17">
        <v>2.2315759E7</v>
      </c>
      <c r="E24492" s="17">
        <v>1.48979E7</v>
      </c>
      <c r="F24492" s="17">
        <v>2.2053672E7</v>
      </c>
      <c r="G24492" s="17">
        <v>2.9995705E7</v>
      </c>
      <c r="H24492" s="17">
        <v>2.9995705E7</v>
      </c>
    </row>
    <row r="24493">
      <c r="A24493" s="7" t="s">
        <v>45874</v>
      </c>
      <c r="B24493" s="17" t="s">
        <v>45875</v>
      </c>
      <c r="C24493" s="17">
        <v>3.0</v>
      </c>
      <c r="D24493" s="17">
        <v>8805403.667</v>
      </c>
      <c r="E24493" s="17">
        <v>4557689.0</v>
      </c>
      <c r="F24493" s="17">
        <v>5422285.0</v>
      </c>
      <c r="G24493" s="17">
        <v>1.6436237E7</v>
      </c>
      <c r="H24493" s="17">
        <v>1.6436237E7</v>
      </c>
    </row>
    <row r="24494">
      <c r="A24494" s="7" t="s">
        <v>45874</v>
      </c>
      <c r="B24494" s="17" t="s">
        <v>45875</v>
      </c>
      <c r="C24494" s="17">
        <v>3.0</v>
      </c>
      <c r="D24494" s="17">
        <v>8805403.667</v>
      </c>
      <c r="E24494" s="17">
        <v>4557689.0</v>
      </c>
      <c r="F24494" s="17">
        <v>5422285.0</v>
      </c>
      <c r="G24494" s="17">
        <v>1.6436237E7</v>
      </c>
      <c r="H24494" s="17">
        <v>1.6436237E7</v>
      </c>
    </row>
    <row r="24495">
      <c r="A24495" s="7" t="s">
        <v>45876</v>
      </c>
      <c r="B24495" s="17" t="s">
        <v>45877</v>
      </c>
      <c r="C24495" s="17">
        <v>4.0</v>
      </c>
      <c r="D24495" s="17">
        <v>1.5288992E7</v>
      </c>
      <c r="E24495" s="17">
        <v>1.1882299E7</v>
      </c>
      <c r="F24495" s="17">
        <v>1.4446667E7</v>
      </c>
      <c r="G24495" s="17">
        <v>1.5381121E7</v>
      </c>
      <c r="H24495" s="17">
        <v>1.9445881E7</v>
      </c>
    </row>
    <row r="24496">
      <c r="A24496" s="7" t="s">
        <v>45876</v>
      </c>
      <c r="B24496" s="17" t="s">
        <v>45877</v>
      </c>
      <c r="C24496" s="17">
        <v>4.0</v>
      </c>
      <c r="D24496" s="17">
        <v>1.5288992E7</v>
      </c>
      <c r="E24496" s="17">
        <v>1.1882299E7</v>
      </c>
      <c r="F24496" s="17">
        <v>1.4446667E7</v>
      </c>
      <c r="G24496" s="17">
        <v>1.5381121E7</v>
      </c>
      <c r="H24496" s="17">
        <v>1.9445881E7</v>
      </c>
    </row>
    <row r="24497">
      <c r="A24497" s="7" t="s">
        <v>45878</v>
      </c>
      <c r="B24497" s="17" t="s">
        <v>45879</v>
      </c>
      <c r="C24497" s="17">
        <v>2.0</v>
      </c>
      <c r="D24497" s="17">
        <v>5038001.0</v>
      </c>
      <c r="E24497" s="17">
        <v>2973602.0</v>
      </c>
      <c r="F24497" s="17">
        <v>2973602.0</v>
      </c>
      <c r="G24497" s="17">
        <v>7102400.0</v>
      </c>
      <c r="H24497" s="17">
        <v>7102400.0</v>
      </c>
    </row>
    <row r="24498">
      <c r="A24498" s="7" t="s">
        <v>45878</v>
      </c>
      <c r="B24498" s="17" t="s">
        <v>45879</v>
      </c>
      <c r="C24498" s="17">
        <v>2.0</v>
      </c>
      <c r="D24498" s="17">
        <v>5038001.0</v>
      </c>
      <c r="E24498" s="17">
        <v>2973602.0</v>
      </c>
      <c r="F24498" s="17">
        <v>2973602.0</v>
      </c>
      <c r="G24498" s="17">
        <v>7102400.0</v>
      </c>
      <c r="H24498" s="17">
        <v>7102400.0</v>
      </c>
    </row>
    <row r="24499">
      <c r="A24499" s="7" t="s">
        <v>45880</v>
      </c>
      <c r="B24499" s="17" t="s">
        <v>45881</v>
      </c>
      <c r="C24499" s="17">
        <v>16.0</v>
      </c>
      <c r="D24499" s="17">
        <v>9877508.188</v>
      </c>
      <c r="E24499" s="17">
        <v>4887362.0</v>
      </c>
      <c r="F24499" s="17">
        <v>8649380.0</v>
      </c>
      <c r="G24499" s="17">
        <v>1.3215448E7</v>
      </c>
      <c r="H24499" s="17">
        <v>1.4531525E7</v>
      </c>
    </row>
    <row r="24500">
      <c r="A24500" s="7" t="s">
        <v>45880</v>
      </c>
      <c r="B24500" s="17" t="s">
        <v>45881</v>
      </c>
      <c r="C24500" s="17">
        <v>16.0</v>
      </c>
      <c r="D24500" s="17">
        <v>9877508.188</v>
      </c>
      <c r="E24500" s="17">
        <v>4887362.0</v>
      </c>
      <c r="F24500" s="17">
        <v>8649380.0</v>
      </c>
      <c r="G24500" s="17">
        <v>1.3215448E7</v>
      </c>
      <c r="H24500" s="17">
        <v>1.4531525E7</v>
      </c>
    </row>
    <row r="24501">
      <c r="A24501" s="7" t="s">
        <v>45882</v>
      </c>
      <c r="B24501" s="17" t="s">
        <v>45883</v>
      </c>
      <c r="C24501" s="17">
        <v>15.0</v>
      </c>
      <c r="D24501" s="17">
        <v>1.77803636E7</v>
      </c>
      <c r="E24501" s="17">
        <v>8883689.0</v>
      </c>
      <c r="F24501" s="17">
        <v>1.4393002E7</v>
      </c>
      <c r="G24501" s="17">
        <v>2.1910346E7</v>
      </c>
      <c r="H24501" s="17">
        <v>2.8760714E7</v>
      </c>
    </row>
    <row r="24502">
      <c r="A24502" s="7" t="s">
        <v>45882</v>
      </c>
      <c r="B24502" s="17" t="s">
        <v>45883</v>
      </c>
      <c r="C24502" s="17">
        <v>15.0</v>
      </c>
      <c r="D24502" s="17">
        <v>1.77803636E7</v>
      </c>
      <c r="E24502" s="17">
        <v>8883689.0</v>
      </c>
      <c r="F24502" s="17">
        <v>1.4393002E7</v>
      </c>
      <c r="G24502" s="17">
        <v>2.1910346E7</v>
      </c>
      <c r="H24502" s="17">
        <v>2.8760714E7</v>
      </c>
    </row>
    <row r="24503">
      <c r="A24503" s="7" t="s">
        <v>45884</v>
      </c>
      <c r="B24503" s="17" t="s">
        <v>45885</v>
      </c>
      <c r="C24503" s="17">
        <v>3.0</v>
      </c>
      <c r="D24503" s="17">
        <v>1.509525E7</v>
      </c>
      <c r="E24503" s="17">
        <v>4229198.0</v>
      </c>
      <c r="F24503" s="17">
        <v>1.8626238E7</v>
      </c>
      <c r="G24503" s="17">
        <v>2.2430314E7</v>
      </c>
      <c r="H24503" s="17">
        <v>2.2430314E7</v>
      </c>
    </row>
    <row r="24504">
      <c r="A24504" s="7" t="s">
        <v>45884</v>
      </c>
      <c r="B24504" s="17" t="s">
        <v>45885</v>
      </c>
      <c r="C24504" s="17">
        <v>3.0</v>
      </c>
      <c r="D24504" s="17">
        <v>1.509525E7</v>
      </c>
      <c r="E24504" s="17">
        <v>4229198.0</v>
      </c>
      <c r="F24504" s="17">
        <v>1.8626238E7</v>
      </c>
      <c r="G24504" s="17">
        <v>2.2430314E7</v>
      </c>
      <c r="H24504" s="17">
        <v>2.2430314E7</v>
      </c>
    </row>
    <row r="24505">
      <c r="A24505" s="7" t="s">
        <v>45886</v>
      </c>
      <c r="B24505" s="17" t="s">
        <v>45887</v>
      </c>
      <c r="C24505" s="17">
        <v>1.0</v>
      </c>
      <c r="D24505" s="17">
        <v>7357775.0</v>
      </c>
      <c r="E24505" s="17">
        <v>7357775.0</v>
      </c>
      <c r="F24505" s="17">
        <v>7357775.0</v>
      </c>
      <c r="G24505" s="17">
        <v>7357775.0</v>
      </c>
      <c r="H24505" s="17">
        <v>7357775.0</v>
      </c>
    </row>
    <row r="24506">
      <c r="A24506" s="7" t="s">
        <v>45886</v>
      </c>
      <c r="B24506" s="17" t="s">
        <v>45887</v>
      </c>
      <c r="C24506" s="17">
        <v>1.0</v>
      </c>
      <c r="D24506" s="17">
        <v>7357775.0</v>
      </c>
      <c r="E24506" s="17">
        <v>7357775.0</v>
      </c>
      <c r="F24506" s="17">
        <v>7357775.0</v>
      </c>
      <c r="G24506" s="17">
        <v>7357775.0</v>
      </c>
      <c r="H24506" s="17">
        <v>7357775.0</v>
      </c>
    </row>
    <row r="24507">
      <c r="A24507" s="7" t="s">
        <v>45888</v>
      </c>
      <c r="B24507" s="17" t="s">
        <v>45889</v>
      </c>
      <c r="C24507" s="17">
        <v>14.0</v>
      </c>
      <c r="D24507" s="17">
        <v>8088283.071</v>
      </c>
      <c r="E24507" s="17">
        <v>5584851.0</v>
      </c>
      <c r="F24507" s="17">
        <v>6995680.0</v>
      </c>
      <c r="G24507" s="17">
        <v>1.2321399E7</v>
      </c>
      <c r="H24507" s="17">
        <v>1.4927212E7</v>
      </c>
    </row>
    <row r="24508">
      <c r="A24508" s="7" t="s">
        <v>45888</v>
      </c>
      <c r="B24508" s="17" t="s">
        <v>45889</v>
      </c>
      <c r="C24508" s="17">
        <v>14.0</v>
      </c>
      <c r="D24508" s="17">
        <v>8088283.071</v>
      </c>
      <c r="E24508" s="17">
        <v>5584851.0</v>
      </c>
      <c r="F24508" s="17">
        <v>6995680.0</v>
      </c>
      <c r="G24508" s="17">
        <v>1.2321399E7</v>
      </c>
      <c r="H24508" s="17">
        <v>1.4927212E7</v>
      </c>
    </row>
    <row r="24509">
      <c r="A24509" s="7" t="s">
        <v>45890</v>
      </c>
      <c r="B24509" s="17" t="s">
        <v>45891</v>
      </c>
      <c r="C24509" s="17">
        <v>2.0</v>
      </c>
      <c r="D24509" s="17">
        <v>6250570.0</v>
      </c>
      <c r="E24509" s="17">
        <v>3397206.0</v>
      </c>
      <c r="F24509" s="17">
        <v>3397206.0</v>
      </c>
      <c r="G24509" s="17">
        <v>9103934.0</v>
      </c>
      <c r="H24509" s="17">
        <v>9103934.0</v>
      </c>
    </row>
    <row r="24510">
      <c r="A24510" s="7" t="s">
        <v>45890</v>
      </c>
      <c r="B24510" s="17" t="s">
        <v>45891</v>
      </c>
      <c r="C24510" s="17">
        <v>2.0</v>
      </c>
      <c r="D24510" s="17">
        <v>6250570.0</v>
      </c>
      <c r="E24510" s="17">
        <v>3397206.0</v>
      </c>
      <c r="F24510" s="17">
        <v>3397206.0</v>
      </c>
      <c r="G24510" s="17">
        <v>9103934.0</v>
      </c>
      <c r="H24510" s="17">
        <v>9103934.0</v>
      </c>
    </row>
    <row r="24511">
      <c r="A24511" s="7" t="s">
        <v>45892</v>
      </c>
      <c r="B24511" s="17" t="s">
        <v>45893</v>
      </c>
      <c r="C24511" s="17">
        <v>1.0</v>
      </c>
      <c r="D24511" s="17">
        <v>5194861.0</v>
      </c>
      <c r="E24511" s="17">
        <v>5194861.0</v>
      </c>
      <c r="F24511" s="17">
        <v>5194861.0</v>
      </c>
      <c r="G24511" s="17">
        <v>5194861.0</v>
      </c>
      <c r="H24511" s="17">
        <v>5194861.0</v>
      </c>
    </row>
    <row r="24512">
      <c r="A24512" s="7" t="s">
        <v>45892</v>
      </c>
      <c r="B24512" s="17" t="s">
        <v>45893</v>
      </c>
      <c r="C24512" s="17">
        <v>1.0</v>
      </c>
      <c r="D24512" s="17">
        <v>5194861.0</v>
      </c>
      <c r="E24512" s="17">
        <v>5194861.0</v>
      </c>
      <c r="F24512" s="17">
        <v>5194861.0</v>
      </c>
      <c r="G24512" s="17">
        <v>5194861.0</v>
      </c>
      <c r="H24512" s="17">
        <v>5194861.0</v>
      </c>
    </row>
    <row r="24513">
      <c r="A24513" s="7" t="s">
        <v>45894</v>
      </c>
      <c r="B24513" s="17" t="s">
        <v>45895</v>
      </c>
      <c r="C24513" s="17">
        <v>2.0</v>
      </c>
      <c r="D24513" s="17">
        <v>2.11283565E7</v>
      </c>
      <c r="E24513" s="17">
        <v>7146813.0</v>
      </c>
      <c r="F24513" s="17">
        <v>7146813.0</v>
      </c>
      <c r="G24513" s="17">
        <v>3.51099E7</v>
      </c>
      <c r="H24513" s="17">
        <v>3.51099E7</v>
      </c>
    </row>
    <row r="24514">
      <c r="A24514" s="7" t="s">
        <v>45894</v>
      </c>
      <c r="B24514" s="17" t="s">
        <v>45895</v>
      </c>
      <c r="C24514" s="17">
        <v>2.0</v>
      </c>
      <c r="D24514" s="17">
        <v>2.11283565E7</v>
      </c>
      <c r="E24514" s="17">
        <v>7146813.0</v>
      </c>
      <c r="F24514" s="17">
        <v>7146813.0</v>
      </c>
      <c r="G24514" s="17">
        <v>3.51099E7</v>
      </c>
      <c r="H24514" s="17">
        <v>3.51099E7</v>
      </c>
    </row>
    <row r="24515">
      <c r="A24515" s="7" t="s">
        <v>45896</v>
      </c>
      <c r="B24515" s="17" t="s">
        <v>45897</v>
      </c>
      <c r="C24515" s="17">
        <v>1.0</v>
      </c>
      <c r="D24515" s="17">
        <v>1.6933441E7</v>
      </c>
      <c r="E24515" s="17">
        <v>1.6933441E7</v>
      </c>
      <c r="F24515" s="17">
        <v>1.6933441E7</v>
      </c>
      <c r="G24515" s="17">
        <v>1.6933441E7</v>
      </c>
      <c r="H24515" s="17">
        <v>1.6933441E7</v>
      </c>
    </row>
    <row r="24516">
      <c r="A24516" s="7" t="s">
        <v>45896</v>
      </c>
      <c r="B24516" s="17" t="s">
        <v>45897</v>
      </c>
      <c r="C24516" s="17">
        <v>1.0</v>
      </c>
      <c r="D24516" s="17">
        <v>1.6933441E7</v>
      </c>
      <c r="E24516" s="17">
        <v>1.6933441E7</v>
      </c>
      <c r="F24516" s="17">
        <v>1.6933441E7</v>
      </c>
      <c r="G24516" s="17">
        <v>1.6933441E7</v>
      </c>
      <c r="H24516" s="17">
        <v>1.6933441E7</v>
      </c>
    </row>
    <row r="24517">
      <c r="A24517" s="7" t="s">
        <v>45898</v>
      </c>
      <c r="B24517" s="17" t="s">
        <v>45899</v>
      </c>
      <c r="C24517" s="17">
        <v>4.0</v>
      </c>
      <c r="D24517" s="17">
        <v>1.55315995E7</v>
      </c>
      <c r="E24517" s="17">
        <v>6871767.0</v>
      </c>
      <c r="F24517" s="17">
        <v>8264243.0</v>
      </c>
      <c r="G24517" s="17">
        <v>2.2735047E7</v>
      </c>
      <c r="H24517" s="17">
        <v>2.4255341E7</v>
      </c>
    </row>
    <row r="24518">
      <c r="A24518" s="7" t="s">
        <v>45898</v>
      </c>
      <c r="B24518" s="17" t="s">
        <v>45899</v>
      </c>
      <c r="C24518" s="17">
        <v>4.0</v>
      </c>
      <c r="D24518" s="17">
        <v>1.55315995E7</v>
      </c>
      <c r="E24518" s="17">
        <v>6871767.0</v>
      </c>
      <c r="F24518" s="17">
        <v>8264243.0</v>
      </c>
      <c r="G24518" s="17">
        <v>2.2735047E7</v>
      </c>
      <c r="H24518" s="17">
        <v>2.4255341E7</v>
      </c>
    </row>
    <row r="24519">
      <c r="A24519" s="7" t="s">
        <v>45900</v>
      </c>
      <c r="B24519" s="17" t="s">
        <v>45901</v>
      </c>
      <c r="C24519" s="17">
        <v>3.0</v>
      </c>
      <c r="D24519" s="17">
        <v>1.1759379E7</v>
      </c>
      <c r="E24519" s="17">
        <v>5057366.0</v>
      </c>
      <c r="F24519" s="17">
        <v>1.23766E7</v>
      </c>
      <c r="G24519" s="17">
        <v>1.7844171E7</v>
      </c>
      <c r="H24519" s="17">
        <v>1.7844171E7</v>
      </c>
    </row>
    <row r="24520">
      <c r="A24520" s="7" t="s">
        <v>45900</v>
      </c>
      <c r="B24520" s="17" t="s">
        <v>45901</v>
      </c>
      <c r="C24520" s="17">
        <v>3.0</v>
      </c>
      <c r="D24520" s="17">
        <v>1.1759379E7</v>
      </c>
      <c r="E24520" s="17">
        <v>5057366.0</v>
      </c>
      <c r="F24520" s="17">
        <v>1.23766E7</v>
      </c>
      <c r="G24520" s="17">
        <v>1.7844171E7</v>
      </c>
      <c r="H24520" s="17">
        <v>1.7844171E7</v>
      </c>
    </row>
    <row r="24521">
      <c r="A24521" s="7" t="s">
        <v>45902</v>
      </c>
      <c r="B24521" s="17" t="s">
        <v>45903</v>
      </c>
      <c r="C24521" s="17">
        <v>1.0</v>
      </c>
      <c r="D24521" s="17">
        <v>3.3224411E7</v>
      </c>
      <c r="E24521" s="17">
        <v>3.3224411E7</v>
      </c>
      <c r="F24521" s="17">
        <v>3.3224411E7</v>
      </c>
      <c r="G24521" s="17">
        <v>3.3224411E7</v>
      </c>
      <c r="H24521" s="17">
        <v>3.3224411E7</v>
      </c>
    </row>
    <row r="24522">
      <c r="A24522" s="7" t="s">
        <v>45902</v>
      </c>
      <c r="B24522" s="17" t="s">
        <v>45903</v>
      </c>
      <c r="C24522" s="17">
        <v>1.0</v>
      </c>
      <c r="D24522" s="17">
        <v>3.3224411E7</v>
      </c>
      <c r="E24522" s="17">
        <v>3.3224411E7</v>
      </c>
      <c r="F24522" s="17">
        <v>3.3224411E7</v>
      </c>
      <c r="G24522" s="17">
        <v>3.3224411E7</v>
      </c>
      <c r="H24522" s="17">
        <v>3.3224411E7</v>
      </c>
    </row>
    <row r="24523">
      <c r="A24523" s="7" t="s">
        <v>45904</v>
      </c>
      <c r="B24523" s="17" t="s">
        <v>45905</v>
      </c>
      <c r="C24523" s="17">
        <v>4.0</v>
      </c>
      <c r="D24523" s="17">
        <v>5294568.5</v>
      </c>
      <c r="E24523" s="17">
        <v>2522821.0</v>
      </c>
      <c r="F24523" s="17">
        <v>3736245.0</v>
      </c>
      <c r="G24523" s="17">
        <v>6330285.0</v>
      </c>
      <c r="H24523" s="17">
        <v>8588923.0</v>
      </c>
    </row>
    <row r="24524">
      <c r="A24524" s="7" t="s">
        <v>45904</v>
      </c>
      <c r="B24524" s="17" t="s">
        <v>45905</v>
      </c>
      <c r="C24524" s="17">
        <v>4.0</v>
      </c>
      <c r="D24524" s="17">
        <v>5294568.5</v>
      </c>
      <c r="E24524" s="17">
        <v>2522821.0</v>
      </c>
      <c r="F24524" s="17">
        <v>3736245.0</v>
      </c>
      <c r="G24524" s="17">
        <v>6330285.0</v>
      </c>
      <c r="H24524" s="17">
        <v>8588923.0</v>
      </c>
    </row>
    <row r="24525">
      <c r="A24525" s="7" t="s">
        <v>45906</v>
      </c>
      <c r="B24525" s="17" t="s">
        <v>45907</v>
      </c>
      <c r="C24525" s="17">
        <v>1.0</v>
      </c>
      <c r="D24525" s="17">
        <v>4.3125215E7</v>
      </c>
      <c r="E24525" s="17">
        <v>4.3125215E7</v>
      </c>
      <c r="F24525" s="17">
        <v>4.3125215E7</v>
      </c>
      <c r="G24525" s="17">
        <v>4.3125215E7</v>
      </c>
      <c r="H24525" s="17">
        <v>4.3125215E7</v>
      </c>
    </row>
    <row r="24526">
      <c r="A24526" s="7" t="s">
        <v>45906</v>
      </c>
      <c r="B24526" s="17" t="s">
        <v>45907</v>
      </c>
      <c r="C24526" s="17">
        <v>1.0</v>
      </c>
      <c r="D24526" s="17">
        <v>4.3125215E7</v>
      </c>
      <c r="E24526" s="17">
        <v>4.3125215E7</v>
      </c>
      <c r="F24526" s="17">
        <v>4.3125215E7</v>
      </c>
      <c r="G24526" s="17">
        <v>4.3125215E7</v>
      </c>
      <c r="H24526" s="17">
        <v>4.3125215E7</v>
      </c>
    </row>
    <row r="24527">
      <c r="A24527" s="7" t="s">
        <v>45908</v>
      </c>
      <c r="B24527" s="17" t="s">
        <v>45909</v>
      </c>
      <c r="C24527" s="17">
        <v>2.0</v>
      </c>
      <c r="D24527" s="17">
        <v>2.78522075E7</v>
      </c>
      <c r="E24527" s="17">
        <v>8665425.0</v>
      </c>
      <c r="F24527" s="17">
        <v>8665425.0</v>
      </c>
      <c r="G24527" s="17">
        <v>4.703899E7</v>
      </c>
      <c r="H24527" s="17">
        <v>4.703899E7</v>
      </c>
    </row>
    <row r="24528">
      <c r="A24528" s="7" t="s">
        <v>45908</v>
      </c>
      <c r="B24528" s="17" t="s">
        <v>45909</v>
      </c>
      <c r="C24528" s="17">
        <v>2.0</v>
      </c>
      <c r="D24528" s="17">
        <v>2.78522075E7</v>
      </c>
      <c r="E24528" s="17">
        <v>8665425.0</v>
      </c>
      <c r="F24528" s="17">
        <v>8665425.0</v>
      </c>
      <c r="G24528" s="17">
        <v>4.703899E7</v>
      </c>
      <c r="H24528" s="17">
        <v>4.703899E7</v>
      </c>
    </row>
    <row r="24529">
      <c r="A24529" s="7" t="s">
        <v>45910</v>
      </c>
      <c r="B24529" s="17" t="s">
        <v>45911</v>
      </c>
      <c r="C24529" s="17">
        <v>1.0</v>
      </c>
      <c r="D24529" s="17">
        <v>1.0283192E7</v>
      </c>
      <c r="E24529" s="17">
        <v>1.0283192E7</v>
      </c>
      <c r="F24529" s="17">
        <v>1.0283192E7</v>
      </c>
      <c r="G24529" s="17">
        <v>1.0283192E7</v>
      </c>
      <c r="H24529" s="17">
        <v>1.0283192E7</v>
      </c>
    </row>
    <row r="24530">
      <c r="A24530" s="7" t="s">
        <v>45910</v>
      </c>
      <c r="B24530" s="17" t="s">
        <v>45911</v>
      </c>
      <c r="C24530" s="17">
        <v>1.0</v>
      </c>
      <c r="D24530" s="17">
        <v>1.0283192E7</v>
      </c>
      <c r="E24530" s="17">
        <v>1.0283192E7</v>
      </c>
      <c r="F24530" s="17">
        <v>1.0283192E7</v>
      </c>
      <c r="G24530" s="17">
        <v>1.0283192E7</v>
      </c>
      <c r="H24530" s="17">
        <v>1.0283192E7</v>
      </c>
    </row>
    <row r="24531">
      <c r="A24531" s="7" t="s">
        <v>45912</v>
      </c>
      <c r="B24531" s="17" t="s">
        <v>45913</v>
      </c>
      <c r="C24531" s="17">
        <v>2.0</v>
      </c>
      <c r="D24531" s="17">
        <v>3517862.0</v>
      </c>
      <c r="E24531" s="17">
        <v>1272359.0</v>
      </c>
      <c r="F24531" s="17">
        <v>1272359.0</v>
      </c>
      <c r="G24531" s="17">
        <v>5763365.0</v>
      </c>
      <c r="H24531" s="17">
        <v>5763365.0</v>
      </c>
    </row>
    <row r="24532">
      <c r="A24532" s="7" t="s">
        <v>45912</v>
      </c>
      <c r="B24532" s="17" t="s">
        <v>45913</v>
      </c>
      <c r="C24532" s="17">
        <v>2.0</v>
      </c>
      <c r="D24532" s="17">
        <v>3517862.0</v>
      </c>
      <c r="E24532" s="17">
        <v>1272359.0</v>
      </c>
      <c r="F24532" s="17">
        <v>1272359.0</v>
      </c>
      <c r="G24532" s="17">
        <v>5763365.0</v>
      </c>
      <c r="H24532" s="17">
        <v>5763365.0</v>
      </c>
    </row>
    <row r="24533">
      <c r="A24533" s="7" t="s">
        <v>45914</v>
      </c>
      <c r="B24533" s="17" t="s">
        <v>45915</v>
      </c>
      <c r="C24533" s="17">
        <v>7.0</v>
      </c>
      <c r="D24533" s="17">
        <v>1.476895271E7</v>
      </c>
      <c r="E24533" s="17">
        <v>8881268.0</v>
      </c>
      <c r="F24533" s="17">
        <v>1.2231151E7</v>
      </c>
      <c r="G24533" s="17">
        <v>1.5445252E7</v>
      </c>
      <c r="H24533" s="17">
        <v>3.3449303E7</v>
      </c>
    </row>
    <row r="24534">
      <c r="A24534" s="7" t="s">
        <v>45914</v>
      </c>
      <c r="B24534" s="17" t="s">
        <v>45915</v>
      </c>
      <c r="C24534" s="17">
        <v>7.0</v>
      </c>
      <c r="D24534" s="17">
        <v>1.476895271E7</v>
      </c>
      <c r="E24534" s="17">
        <v>8881268.0</v>
      </c>
      <c r="F24534" s="17">
        <v>1.2231151E7</v>
      </c>
      <c r="G24534" s="17">
        <v>1.5445252E7</v>
      </c>
      <c r="H24534" s="17">
        <v>3.3449303E7</v>
      </c>
    </row>
    <row r="24535">
      <c r="A24535" s="7" t="s">
        <v>45916</v>
      </c>
      <c r="B24535" s="17" t="s">
        <v>45917</v>
      </c>
      <c r="C24535" s="17">
        <v>1.0</v>
      </c>
      <c r="D24535" s="17">
        <v>7.8010305E7</v>
      </c>
      <c r="E24535" s="17">
        <v>7.8010305E7</v>
      </c>
      <c r="F24535" s="17">
        <v>7.8010305E7</v>
      </c>
      <c r="G24535" s="17">
        <v>7.8010305E7</v>
      </c>
      <c r="H24535" s="17">
        <v>7.8010305E7</v>
      </c>
    </row>
    <row r="24536">
      <c r="A24536" s="7" t="s">
        <v>45916</v>
      </c>
      <c r="B24536" s="17" t="s">
        <v>45917</v>
      </c>
      <c r="C24536" s="17">
        <v>1.0</v>
      </c>
      <c r="D24536" s="17">
        <v>7.8010305E7</v>
      </c>
      <c r="E24536" s="17">
        <v>7.8010305E7</v>
      </c>
      <c r="F24536" s="17">
        <v>7.8010305E7</v>
      </c>
      <c r="G24536" s="17">
        <v>7.8010305E7</v>
      </c>
      <c r="H24536" s="17">
        <v>7.8010305E7</v>
      </c>
    </row>
    <row r="24537">
      <c r="A24537" s="7" t="s">
        <v>45918</v>
      </c>
      <c r="B24537" s="17" t="s">
        <v>45919</v>
      </c>
      <c r="C24537" s="17">
        <v>2.0</v>
      </c>
      <c r="D24537" s="17">
        <v>1.996945E7</v>
      </c>
      <c r="E24537" s="17">
        <v>1.3961235E7</v>
      </c>
      <c r="F24537" s="17">
        <v>1.3961235E7</v>
      </c>
      <c r="G24537" s="17">
        <v>2.5977665E7</v>
      </c>
      <c r="H24537" s="17">
        <v>2.5977665E7</v>
      </c>
    </row>
    <row r="24538">
      <c r="A24538" s="7" t="s">
        <v>45918</v>
      </c>
      <c r="B24538" s="17" t="s">
        <v>45919</v>
      </c>
      <c r="C24538" s="17">
        <v>2.0</v>
      </c>
      <c r="D24538" s="17">
        <v>1.996945E7</v>
      </c>
      <c r="E24538" s="17">
        <v>1.3961235E7</v>
      </c>
      <c r="F24538" s="17">
        <v>1.3961235E7</v>
      </c>
      <c r="G24538" s="17">
        <v>2.5977665E7</v>
      </c>
      <c r="H24538" s="17">
        <v>2.5977665E7</v>
      </c>
    </row>
    <row r="24539">
      <c r="A24539" s="7" t="s">
        <v>45920</v>
      </c>
      <c r="B24539" s="17" t="s">
        <v>45921</v>
      </c>
      <c r="C24539" s="17">
        <v>3.0</v>
      </c>
      <c r="D24539" s="17">
        <v>1.808743933E7</v>
      </c>
      <c r="E24539" s="17">
        <v>9972190.0</v>
      </c>
      <c r="F24539" s="17">
        <v>1.3393996E7</v>
      </c>
      <c r="G24539" s="17">
        <v>3.0896132E7</v>
      </c>
      <c r="H24539" s="17">
        <v>3.0896132E7</v>
      </c>
    </row>
    <row r="24540">
      <c r="A24540" s="7" t="s">
        <v>45920</v>
      </c>
      <c r="B24540" s="17" t="s">
        <v>45921</v>
      </c>
      <c r="C24540" s="17">
        <v>3.0</v>
      </c>
      <c r="D24540" s="17">
        <v>1.808743933E7</v>
      </c>
      <c r="E24540" s="17">
        <v>9972190.0</v>
      </c>
      <c r="F24540" s="17">
        <v>1.3393996E7</v>
      </c>
      <c r="G24540" s="17">
        <v>3.0896132E7</v>
      </c>
      <c r="H24540" s="17">
        <v>3.0896132E7</v>
      </c>
    </row>
    <row r="24541">
      <c r="A24541" s="7" t="s">
        <v>45922</v>
      </c>
      <c r="B24541" s="17" t="s">
        <v>45923</v>
      </c>
      <c r="C24541" s="17">
        <v>16.0</v>
      </c>
      <c r="D24541" s="17">
        <v>1.651346525E7</v>
      </c>
      <c r="E24541" s="17">
        <v>4107050.0</v>
      </c>
      <c r="F24541" s="17">
        <v>1.0625085E7</v>
      </c>
      <c r="G24541" s="17">
        <v>1.3426859E7</v>
      </c>
      <c r="H24541" s="17">
        <v>3.81149E7</v>
      </c>
    </row>
    <row r="24542">
      <c r="A24542" s="7" t="s">
        <v>45922</v>
      </c>
      <c r="B24542" s="17" t="s">
        <v>45923</v>
      </c>
      <c r="C24542" s="17">
        <v>16.0</v>
      </c>
      <c r="D24542" s="17">
        <v>1.651346525E7</v>
      </c>
      <c r="E24542" s="17">
        <v>4107050.0</v>
      </c>
      <c r="F24542" s="17">
        <v>1.0625085E7</v>
      </c>
      <c r="G24542" s="17">
        <v>1.3426859E7</v>
      </c>
      <c r="H24542" s="17">
        <v>3.81149E7</v>
      </c>
    </row>
    <row r="24543">
      <c r="A24543" s="7" t="s">
        <v>45924</v>
      </c>
      <c r="B24543" s="17" t="s">
        <v>45925</v>
      </c>
      <c r="C24543" s="17">
        <v>1.0</v>
      </c>
      <c r="D24543" s="17">
        <v>1.1479953E7</v>
      </c>
      <c r="E24543" s="17">
        <v>1.1479953E7</v>
      </c>
      <c r="F24543" s="17">
        <v>1.1479953E7</v>
      </c>
      <c r="G24543" s="17">
        <v>1.1479953E7</v>
      </c>
      <c r="H24543" s="17">
        <v>1.1479953E7</v>
      </c>
    </row>
    <row r="24544">
      <c r="A24544" s="7" t="s">
        <v>45924</v>
      </c>
      <c r="B24544" s="17" t="s">
        <v>45925</v>
      </c>
      <c r="C24544" s="17">
        <v>1.0</v>
      </c>
      <c r="D24544" s="17">
        <v>1.1479953E7</v>
      </c>
      <c r="E24544" s="17">
        <v>1.1479953E7</v>
      </c>
      <c r="F24544" s="17">
        <v>1.1479953E7</v>
      </c>
      <c r="G24544" s="17">
        <v>1.1479953E7</v>
      </c>
      <c r="H24544" s="17">
        <v>1.1479953E7</v>
      </c>
    </row>
    <row r="24545">
      <c r="A24545" s="7" t="s">
        <v>45926</v>
      </c>
      <c r="B24545" s="17" t="s">
        <v>45927</v>
      </c>
      <c r="C24545" s="17">
        <v>1.0</v>
      </c>
      <c r="D24545" s="17">
        <v>1780869.0</v>
      </c>
      <c r="E24545" s="17">
        <v>1780869.0</v>
      </c>
      <c r="F24545" s="17">
        <v>1780869.0</v>
      </c>
      <c r="G24545" s="17">
        <v>1780869.0</v>
      </c>
      <c r="H24545" s="17">
        <v>1780869.0</v>
      </c>
    </row>
    <row r="24546">
      <c r="A24546" s="7" t="s">
        <v>45926</v>
      </c>
      <c r="B24546" s="17" t="s">
        <v>45927</v>
      </c>
      <c r="C24546" s="17">
        <v>1.0</v>
      </c>
      <c r="D24546" s="17">
        <v>1780869.0</v>
      </c>
      <c r="E24546" s="17">
        <v>1780869.0</v>
      </c>
      <c r="F24546" s="17">
        <v>1780869.0</v>
      </c>
      <c r="G24546" s="17">
        <v>1780869.0</v>
      </c>
      <c r="H24546" s="17">
        <v>1780869.0</v>
      </c>
    </row>
    <row r="24547">
      <c r="A24547" s="7" t="s">
        <v>45928</v>
      </c>
      <c r="B24547" s="17" t="s">
        <v>45929</v>
      </c>
      <c r="C24547" s="17">
        <v>9.0</v>
      </c>
      <c r="D24547" s="17">
        <v>2.034147467E7</v>
      </c>
      <c r="E24547" s="17">
        <v>9217460.0</v>
      </c>
      <c r="F24547" s="17">
        <v>1.4058278E7</v>
      </c>
      <c r="G24547" s="17">
        <v>1.7359854E7</v>
      </c>
      <c r="H24547" s="17">
        <v>6.4007194E7</v>
      </c>
    </row>
    <row r="24548">
      <c r="A24548" s="7" t="s">
        <v>45928</v>
      </c>
      <c r="B24548" s="17" t="s">
        <v>45929</v>
      </c>
      <c r="C24548" s="17">
        <v>9.0</v>
      </c>
      <c r="D24548" s="17">
        <v>2.034147467E7</v>
      </c>
      <c r="E24548" s="17">
        <v>9217460.0</v>
      </c>
      <c r="F24548" s="17">
        <v>1.4058278E7</v>
      </c>
      <c r="G24548" s="17">
        <v>1.7359854E7</v>
      </c>
      <c r="H24548" s="17">
        <v>6.4007194E7</v>
      </c>
    </row>
    <row r="24549">
      <c r="A24549" s="7" t="s">
        <v>45930</v>
      </c>
      <c r="B24549" s="17" t="s">
        <v>45931</v>
      </c>
      <c r="C24549" s="17">
        <v>3.0</v>
      </c>
      <c r="D24549" s="17">
        <v>6.073146667E7</v>
      </c>
      <c r="E24549" s="17">
        <v>9005700.0</v>
      </c>
      <c r="F24549" s="17">
        <v>7.493695E7</v>
      </c>
      <c r="G24549" s="17">
        <v>9.825175E7</v>
      </c>
      <c r="H24549" s="17">
        <v>9.825175E7</v>
      </c>
    </row>
    <row r="24550">
      <c r="A24550" s="7" t="s">
        <v>45930</v>
      </c>
      <c r="B24550" s="17" t="s">
        <v>45931</v>
      </c>
      <c r="C24550" s="17">
        <v>3.0</v>
      </c>
      <c r="D24550" s="17">
        <v>6.073146667E7</v>
      </c>
      <c r="E24550" s="17">
        <v>9005700.0</v>
      </c>
      <c r="F24550" s="17">
        <v>7.493695E7</v>
      </c>
      <c r="G24550" s="17">
        <v>9.825175E7</v>
      </c>
      <c r="H24550" s="17">
        <v>9.825175E7</v>
      </c>
    </row>
    <row r="24551">
      <c r="A24551" s="7" t="s">
        <v>45932</v>
      </c>
      <c r="B24551" s="17" t="s">
        <v>45933</v>
      </c>
      <c r="C24551" s="17">
        <v>16.0</v>
      </c>
      <c r="D24551" s="17">
        <v>2.598034219E7</v>
      </c>
      <c r="E24551" s="17">
        <v>4953114.0</v>
      </c>
      <c r="F24551" s="17">
        <v>9993297.0</v>
      </c>
      <c r="G24551" s="17">
        <v>2.0642313E7</v>
      </c>
      <c r="H24551" s="17">
        <v>9.2085233E7</v>
      </c>
    </row>
    <row r="24552">
      <c r="A24552" s="7" t="s">
        <v>45932</v>
      </c>
      <c r="B24552" s="17" t="s">
        <v>45933</v>
      </c>
      <c r="C24552" s="17">
        <v>16.0</v>
      </c>
      <c r="D24552" s="17">
        <v>2.598034219E7</v>
      </c>
      <c r="E24552" s="17">
        <v>4953114.0</v>
      </c>
      <c r="F24552" s="17">
        <v>9993297.0</v>
      </c>
      <c r="G24552" s="17">
        <v>2.0642313E7</v>
      </c>
      <c r="H24552" s="17">
        <v>9.2085233E7</v>
      </c>
    </row>
    <row r="24553">
      <c r="A24553" s="7" t="s">
        <v>45934</v>
      </c>
      <c r="B24553" s="17" t="s">
        <v>45935</v>
      </c>
      <c r="C24553" s="17">
        <v>1.0</v>
      </c>
      <c r="D24553" s="17">
        <v>4750767.0</v>
      </c>
      <c r="E24553" s="17">
        <v>4750767.0</v>
      </c>
      <c r="F24553" s="17">
        <v>4750767.0</v>
      </c>
      <c r="G24553" s="17">
        <v>4750767.0</v>
      </c>
      <c r="H24553" s="17">
        <v>4750767.0</v>
      </c>
    </row>
    <row r="24554">
      <c r="A24554" s="7" t="s">
        <v>45934</v>
      </c>
      <c r="B24554" s="17" t="s">
        <v>45935</v>
      </c>
      <c r="C24554" s="17">
        <v>1.0</v>
      </c>
      <c r="D24554" s="17">
        <v>4750767.0</v>
      </c>
      <c r="E24554" s="17">
        <v>4750767.0</v>
      </c>
      <c r="F24554" s="17">
        <v>4750767.0</v>
      </c>
      <c r="G24554" s="17">
        <v>4750767.0</v>
      </c>
      <c r="H24554" s="17">
        <v>4750767.0</v>
      </c>
    </row>
    <row r="24555">
      <c r="A24555" s="7" t="s">
        <v>45936</v>
      </c>
      <c r="B24555" s="17" t="s">
        <v>45937</v>
      </c>
      <c r="C24555" s="17">
        <v>1.0</v>
      </c>
      <c r="D24555" s="17">
        <v>3290383.0</v>
      </c>
      <c r="E24555" s="17">
        <v>3290383.0</v>
      </c>
      <c r="F24555" s="17">
        <v>3290383.0</v>
      </c>
      <c r="G24555" s="17">
        <v>3290383.0</v>
      </c>
      <c r="H24555" s="17">
        <v>3290383.0</v>
      </c>
    </row>
    <row r="24556">
      <c r="A24556" s="7" t="s">
        <v>45936</v>
      </c>
      <c r="B24556" s="17" t="s">
        <v>45937</v>
      </c>
      <c r="C24556" s="17">
        <v>1.0</v>
      </c>
      <c r="D24556" s="17">
        <v>3290383.0</v>
      </c>
      <c r="E24556" s="17">
        <v>3290383.0</v>
      </c>
      <c r="F24556" s="17">
        <v>3290383.0</v>
      </c>
      <c r="G24556" s="17">
        <v>3290383.0</v>
      </c>
      <c r="H24556" s="17">
        <v>3290383.0</v>
      </c>
    </row>
    <row r="24557">
      <c r="A24557" s="7" t="s">
        <v>45938</v>
      </c>
      <c r="B24557" s="17" t="s">
        <v>45939</v>
      </c>
      <c r="C24557" s="17">
        <v>1.0</v>
      </c>
      <c r="D24557" s="17">
        <v>2.4998969E7</v>
      </c>
      <c r="E24557" s="17">
        <v>2.4998969E7</v>
      </c>
      <c r="F24557" s="17">
        <v>2.4998969E7</v>
      </c>
      <c r="G24557" s="17">
        <v>2.4998969E7</v>
      </c>
      <c r="H24557" s="17">
        <v>2.4998969E7</v>
      </c>
    </row>
    <row r="24558">
      <c r="A24558" s="7" t="s">
        <v>45938</v>
      </c>
      <c r="B24558" s="17" t="s">
        <v>45939</v>
      </c>
      <c r="C24558" s="17">
        <v>1.0</v>
      </c>
      <c r="D24558" s="17">
        <v>2.4998969E7</v>
      </c>
      <c r="E24558" s="17">
        <v>2.4998969E7</v>
      </c>
      <c r="F24558" s="17">
        <v>2.4998969E7</v>
      </c>
      <c r="G24558" s="17">
        <v>2.4998969E7</v>
      </c>
      <c r="H24558" s="17">
        <v>2.4998969E7</v>
      </c>
    </row>
    <row r="24559">
      <c r="A24559" s="7" t="s">
        <v>45940</v>
      </c>
      <c r="B24559" s="17" t="s">
        <v>45941</v>
      </c>
      <c r="C24559" s="17">
        <v>6.0</v>
      </c>
      <c r="D24559" s="17">
        <v>1.8735696E7</v>
      </c>
      <c r="E24559" s="17">
        <v>3270597.0</v>
      </c>
      <c r="F24559" s="17">
        <v>1.7197821E7</v>
      </c>
      <c r="G24559" s="17">
        <v>2.6475287E7</v>
      </c>
      <c r="H24559" s="17">
        <v>4.2235839E7</v>
      </c>
    </row>
    <row r="24560">
      <c r="A24560" s="7" t="s">
        <v>45940</v>
      </c>
      <c r="B24560" s="17" t="s">
        <v>45941</v>
      </c>
      <c r="C24560" s="17">
        <v>6.0</v>
      </c>
      <c r="D24560" s="17">
        <v>1.8735696E7</v>
      </c>
      <c r="E24560" s="17">
        <v>3270597.0</v>
      </c>
      <c r="F24560" s="17">
        <v>1.7197821E7</v>
      </c>
      <c r="G24560" s="17">
        <v>2.6475287E7</v>
      </c>
      <c r="H24560" s="17">
        <v>4.2235839E7</v>
      </c>
    </row>
    <row r="24561">
      <c r="A24561" s="7" t="s">
        <v>45942</v>
      </c>
      <c r="B24561" s="17" t="s">
        <v>45943</v>
      </c>
      <c r="C24561" s="17">
        <v>4.0</v>
      </c>
      <c r="D24561" s="17">
        <v>1.095151175E7</v>
      </c>
      <c r="E24561" s="17">
        <v>5514400.0</v>
      </c>
      <c r="F24561" s="17">
        <v>1.129806E7</v>
      </c>
      <c r="G24561" s="17">
        <v>1.1636287E7</v>
      </c>
      <c r="H24561" s="17">
        <v>1.53573E7</v>
      </c>
    </row>
    <row r="24562">
      <c r="A24562" s="7" t="s">
        <v>45942</v>
      </c>
      <c r="B24562" s="17" t="s">
        <v>45943</v>
      </c>
      <c r="C24562" s="17">
        <v>4.0</v>
      </c>
      <c r="D24562" s="17">
        <v>1.095151175E7</v>
      </c>
      <c r="E24562" s="17">
        <v>5514400.0</v>
      </c>
      <c r="F24562" s="17">
        <v>1.129806E7</v>
      </c>
      <c r="G24562" s="17">
        <v>1.1636287E7</v>
      </c>
      <c r="H24562" s="17">
        <v>1.53573E7</v>
      </c>
    </row>
    <row r="24563">
      <c r="A24563" s="7" t="s">
        <v>45944</v>
      </c>
      <c r="B24563" s="17" t="s">
        <v>45945</v>
      </c>
      <c r="C24563" s="17">
        <v>1.0</v>
      </c>
      <c r="D24563" s="17">
        <v>1.4871036E7</v>
      </c>
      <c r="E24563" s="17">
        <v>1.4871036E7</v>
      </c>
      <c r="F24563" s="17">
        <v>1.4871036E7</v>
      </c>
      <c r="G24563" s="17">
        <v>1.4871036E7</v>
      </c>
      <c r="H24563" s="17">
        <v>1.4871036E7</v>
      </c>
    </row>
    <row r="24564">
      <c r="A24564" s="7" t="s">
        <v>45944</v>
      </c>
      <c r="B24564" s="17" t="s">
        <v>45945</v>
      </c>
      <c r="C24564" s="17">
        <v>1.0</v>
      </c>
      <c r="D24564" s="17">
        <v>1.4871036E7</v>
      </c>
      <c r="E24564" s="17">
        <v>1.4871036E7</v>
      </c>
      <c r="F24564" s="17">
        <v>1.4871036E7</v>
      </c>
      <c r="G24564" s="17">
        <v>1.4871036E7</v>
      </c>
      <c r="H24564" s="17">
        <v>1.4871036E7</v>
      </c>
    </row>
    <row r="24565">
      <c r="A24565" s="7" t="s">
        <v>45946</v>
      </c>
      <c r="B24565" s="17" t="s">
        <v>45947</v>
      </c>
      <c r="C24565" s="17">
        <v>1.0</v>
      </c>
      <c r="D24565" s="17">
        <v>2.4134559E7</v>
      </c>
      <c r="E24565" s="17">
        <v>2.4134559E7</v>
      </c>
      <c r="F24565" s="17">
        <v>2.4134559E7</v>
      </c>
      <c r="G24565" s="17">
        <v>2.4134559E7</v>
      </c>
      <c r="H24565" s="17">
        <v>2.4134559E7</v>
      </c>
    </row>
    <row r="24566">
      <c r="A24566" s="7" t="s">
        <v>45946</v>
      </c>
      <c r="B24566" s="17" t="s">
        <v>45947</v>
      </c>
      <c r="C24566" s="17">
        <v>1.0</v>
      </c>
      <c r="D24566" s="17">
        <v>2.4134559E7</v>
      </c>
      <c r="E24566" s="17">
        <v>2.4134559E7</v>
      </c>
      <c r="F24566" s="17">
        <v>2.4134559E7</v>
      </c>
      <c r="G24566" s="17">
        <v>2.4134559E7</v>
      </c>
      <c r="H24566" s="17">
        <v>2.4134559E7</v>
      </c>
    </row>
    <row r="24567">
      <c r="A24567" s="7" t="s">
        <v>45948</v>
      </c>
      <c r="B24567" s="17" t="s">
        <v>45949</v>
      </c>
      <c r="C24567" s="17">
        <v>1.0</v>
      </c>
      <c r="D24567" s="17">
        <v>2.8537586E7</v>
      </c>
      <c r="E24567" s="17">
        <v>2.8537586E7</v>
      </c>
      <c r="F24567" s="17">
        <v>2.8537586E7</v>
      </c>
      <c r="G24567" s="17">
        <v>2.8537586E7</v>
      </c>
      <c r="H24567" s="17">
        <v>2.8537586E7</v>
      </c>
    </row>
    <row r="24568">
      <c r="A24568" s="7" t="s">
        <v>45948</v>
      </c>
      <c r="B24568" s="17" t="s">
        <v>45949</v>
      </c>
      <c r="C24568" s="17">
        <v>1.0</v>
      </c>
      <c r="D24568" s="17">
        <v>2.8537586E7</v>
      </c>
      <c r="E24568" s="17">
        <v>2.8537586E7</v>
      </c>
      <c r="F24568" s="17">
        <v>2.8537586E7</v>
      </c>
      <c r="G24568" s="17">
        <v>2.8537586E7</v>
      </c>
      <c r="H24568" s="17">
        <v>2.8537586E7</v>
      </c>
    </row>
    <row r="24569">
      <c r="A24569" s="7" t="s">
        <v>45950</v>
      </c>
      <c r="B24569" s="17" t="s">
        <v>45951</v>
      </c>
      <c r="C24569" s="17">
        <v>2.0</v>
      </c>
      <c r="D24569" s="17">
        <v>9762978.5</v>
      </c>
      <c r="E24569" s="17">
        <v>2891154.0</v>
      </c>
      <c r="F24569" s="17">
        <v>2891154.0</v>
      </c>
      <c r="G24569" s="17">
        <v>1.6634803E7</v>
      </c>
      <c r="H24569" s="17">
        <v>1.6634803E7</v>
      </c>
    </row>
    <row r="24570">
      <c r="A24570" s="7" t="s">
        <v>45950</v>
      </c>
      <c r="B24570" s="17" t="s">
        <v>45951</v>
      </c>
      <c r="C24570" s="17">
        <v>2.0</v>
      </c>
      <c r="D24570" s="17">
        <v>9762978.5</v>
      </c>
      <c r="E24570" s="17">
        <v>2891154.0</v>
      </c>
      <c r="F24570" s="17">
        <v>2891154.0</v>
      </c>
      <c r="G24570" s="17">
        <v>1.6634803E7</v>
      </c>
      <c r="H24570" s="17">
        <v>1.6634803E7</v>
      </c>
    </row>
    <row r="24571">
      <c r="A24571" s="7" t="s">
        <v>45952</v>
      </c>
      <c r="B24571" s="17" t="s">
        <v>45953</v>
      </c>
      <c r="C24571" s="17">
        <v>1.0</v>
      </c>
      <c r="D24571" s="17">
        <v>1445191.0</v>
      </c>
      <c r="E24571" s="17">
        <v>1445191.0</v>
      </c>
      <c r="F24571" s="17">
        <v>1445191.0</v>
      </c>
      <c r="G24571" s="17">
        <v>1445191.0</v>
      </c>
      <c r="H24571" s="17">
        <v>1445191.0</v>
      </c>
    </row>
    <row r="24572">
      <c r="A24572" s="7" t="s">
        <v>45952</v>
      </c>
      <c r="B24572" s="17" t="s">
        <v>45953</v>
      </c>
      <c r="C24572" s="17">
        <v>1.0</v>
      </c>
      <c r="D24572" s="17">
        <v>1445191.0</v>
      </c>
      <c r="E24572" s="17">
        <v>1445191.0</v>
      </c>
      <c r="F24572" s="17">
        <v>1445191.0</v>
      </c>
      <c r="G24572" s="17">
        <v>1445191.0</v>
      </c>
      <c r="H24572" s="17">
        <v>1445191.0</v>
      </c>
    </row>
    <row r="24573">
      <c r="A24573" s="7" t="s">
        <v>45954</v>
      </c>
      <c r="B24573" s="17" t="s">
        <v>45955</v>
      </c>
      <c r="C24573" s="17">
        <v>6.0</v>
      </c>
      <c r="D24573" s="17">
        <v>6.151207217E7</v>
      </c>
      <c r="E24573" s="17">
        <v>9069960.0</v>
      </c>
      <c r="F24573" s="17">
        <v>4.765065E7</v>
      </c>
      <c r="G24573" s="17">
        <v>9.95362E7</v>
      </c>
      <c r="H24573" s="17">
        <v>1.592655E8</v>
      </c>
    </row>
    <row r="24574">
      <c r="A24574" s="7" t="s">
        <v>45954</v>
      </c>
      <c r="B24574" s="17" t="s">
        <v>45955</v>
      </c>
      <c r="C24574" s="17">
        <v>6.0</v>
      </c>
      <c r="D24574" s="17">
        <v>6.151207217E7</v>
      </c>
      <c r="E24574" s="17">
        <v>9069960.0</v>
      </c>
      <c r="F24574" s="17">
        <v>4.765065E7</v>
      </c>
      <c r="G24574" s="17">
        <v>9.95362E7</v>
      </c>
      <c r="H24574" s="17">
        <v>1.592655E8</v>
      </c>
    </row>
    <row r="24575">
      <c r="A24575" s="7" t="s">
        <v>45956</v>
      </c>
      <c r="B24575" s="17" t="s">
        <v>45957</v>
      </c>
      <c r="C24575" s="17">
        <v>21.0</v>
      </c>
      <c r="D24575" s="17">
        <v>8910489.952</v>
      </c>
      <c r="E24575" s="17">
        <v>6177500.0</v>
      </c>
      <c r="F24575" s="17">
        <v>8204050.0</v>
      </c>
      <c r="G24575" s="17">
        <v>1.12859E7</v>
      </c>
      <c r="H24575" s="17">
        <v>1.1803384E7</v>
      </c>
    </row>
    <row r="24576">
      <c r="A24576" s="7" t="s">
        <v>45956</v>
      </c>
      <c r="B24576" s="17" t="s">
        <v>45957</v>
      </c>
      <c r="C24576" s="17">
        <v>21.0</v>
      </c>
      <c r="D24576" s="17">
        <v>8910489.952</v>
      </c>
      <c r="E24576" s="17">
        <v>6177500.0</v>
      </c>
      <c r="F24576" s="17">
        <v>8204050.0</v>
      </c>
      <c r="G24576" s="17">
        <v>1.12859E7</v>
      </c>
      <c r="H24576" s="17">
        <v>1.1803384E7</v>
      </c>
    </row>
    <row r="24577">
      <c r="A24577" s="7" t="s">
        <v>45958</v>
      </c>
      <c r="B24577" s="17" t="s">
        <v>45959</v>
      </c>
      <c r="C24577" s="17">
        <v>1.0</v>
      </c>
      <c r="D24577" s="17">
        <v>9.1862271E7</v>
      </c>
      <c r="E24577" s="17">
        <v>9.1862271E7</v>
      </c>
      <c r="F24577" s="17">
        <v>9.1862271E7</v>
      </c>
      <c r="G24577" s="17">
        <v>9.1862271E7</v>
      </c>
      <c r="H24577" s="17">
        <v>9.1862271E7</v>
      </c>
    </row>
    <row r="24578">
      <c r="A24578" s="7" t="s">
        <v>45958</v>
      </c>
      <c r="B24578" s="17" t="s">
        <v>45959</v>
      </c>
      <c r="C24578" s="17">
        <v>1.0</v>
      </c>
      <c r="D24578" s="17">
        <v>9.1862271E7</v>
      </c>
      <c r="E24578" s="17">
        <v>9.1862271E7</v>
      </c>
      <c r="F24578" s="17">
        <v>9.1862271E7</v>
      </c>
      <c r="G24578" s="17">
        <v>9.1862271E7</v>
      </c>
      <c r="H24578" s="17">
        <v>9.1862271E7</v>
      </c>
    </row>
    <row r="24579">
      <c r="A24579" s="7" t="s">
        <v>45960</v>
      </c>
      <c r="B24579" s="17" t="s">
        <v>45961</v>
      </c>
      <c r="C24579" s="17">
        <v>1.0</v>
      </c>
      <c r="D24579" s="17">
        <v>2.55958E7</v>
      </c>
      <c r="E24579" s="17">
        <v>2.55958E7</v>
      </c>
      <c r="F24579" s="17">
        <v>2.55958E7</v>
      </c>
      <c r="G24579" s="17">
        <v>2.55958E7</v>
      </c>
      <c r="H24579" s="17">
        <v>2.55958E7</v>
      </c>
    </row>
    <row r="24580">
      <c r="A24580" s="7" t="s">
        <v>45960</v>
      </c>
      <c r="B24580" s="17" t="s">
        <v>45961</v>
      </c>
      <c r="C24580" s="17">
        <v>1.0</v>
      </c>
      <c r="D24580" s="17">
        <v>2.55958E7</v>
      </c>
      <c r="E24580" s="17">
        <v>2.55958E7</v>
      </c>
      <c r="F24580" s="17">
        <v>2.55958E7</v>
      </c>
      <c r="G24580" s="17">
        <v>2.55958E7</v>
      </c>
      <c r="H24580" s="17">
        <v>2.55958E7</v>
      </c>
    </row>
    <row r="24581">
      <c r="A24581" s="7" t="s">
        <v>45962</v>
      </c>
      <c r="B24581" s="17" t="s">
        <v>45963</v>
      </c>
      <c r="C24581" s="17">
        <v>1.0</v>
      </c>
      <c r="D24581" s="17">
        <v>1.1803384E7</v>
      </c>
      <c r="E24581" s="17">
        <v>1.1803384E7</v>
      </c>
      <c r="F24581" s="17">
        <v>1.1803384E7</v>
      </c>
      <c r="G24581" s="17">
        <v>1.1803384E7</v>
      </c>
      <c r="H24581" s="17">
        <v>1.1803384E7</v>
      </c>
    </row>
    <row r="24582">
      <c r="A24582" s="7" t="s">
        <v>45962</v>
      </c>
      <c r="B24582" s="17" t="s">
        <v>45963</v>
      </c>
      <c r="C24582" s="17">
        <v>1.0</v>
      </c>
      <c r="D24582" s="17">
        <v>1.1803384E7</v>
      </c>
      <c r="E24582" s="17">
        <v>1.1803384E7</v>
      </c>
      <c r="F24582" s="17">
        <v>1.1803384E7</v>
      </c>
      <c r="G24582" s="17">
        <v>1.1803384E7</v>
      </c>
      <c r="H24582" s="17">
        <v>1.1803384E7</v>
      </c>
    </row>
    <row r="24583">
      <c r="A24583" s="7" t="s">
        <v>45964</v>
      </c>
      <c r="B24583" s="17" t="s">
        <v>45965</v>
      </c>
      <c r="C24583" s="17">
        <v>5.0</v>
      </c>
      <c r="D24583" s="17">
        <v>3.1203421E7</v>
      </c>
      <c r="E24583" s="17">
        <v>1.1037518E7</v>
      </c>
      <c r="F24583" s="17">
        <v>1.52045E7</v>
      </c>
      <c r="G24583" s="17">
        <v>2.9844209E7</v>
      </c>
      <c r="H24583" s="17">
        <v>8.9480071E7</v>
      </c>
    </row>
    <row r="24584">
      <c r="A24584" s="7" t="s">
        <v>45964</v>
      </c>
      <c r="B24584" s="17" t="s">
        <v>45965</v>
      </c>
      <c r="C24584" s="17">
        <v>5.0</v>
      </c>
      <c r="D24584" s="17">
        <v>3.1203421E7</v>
      </c>
      <c r="E24584" s="17">
        <v>1.1037518E7</v>
      </c>
      <c r="F24584" s="17">
        <v>1.52045E7</v>
      </c>
      <c r="G24584" s="17">
        <v>2.9844209E7</v>
      </c>
      <c r="H24584" s="17">
        <v>8.9480071E7</v>
      </c>
    </row>
    <row r="24585">
      <c r="A24585" s="7" t="s">
        <v>45966</v>
      </c>
      <c r="B24585" s="17" t="s">
        <v>45967</v>
      </c>
      <c r="C24585" s="17">
        <v>4.0</v>
      </c>
      <c r="D24585" s="17">
        <v>3.1050672E7</v>
      </c>
      <c r="E24585" s="17">
        <v>5463475.0</v>
      </c>
      <c r="F24585" s="17">
        <v>2.356964E7</v>
      </c>
      <c r="G24585" s="17">
        <v>3.795855E7</v>
      </c>
      <c r="H24585" s="17">
        <v>5.7211023E7</v>
      </c>
    </row>
    <row r="24586">
      <c r="A24586" s="7" t="s">
        <v>45966</v>
      </c>
      <c r="B24586" s="17" t="s">
        <v>45967</v>
      </c>
      <c r="C24586" s="17">
        <v>4.0</v>
      </c>
      <c r="D24586" s="17">
        <v>3.1050672E7</v>
      </c>
      <c r="E24586" s="17">
        <v>5463475.0</v>
      </c>
      <c r="F24586" s="17">
        <v>2.356964E7</v>
      </c>
      <c r="G24586" s="17">
        <v>3.795855E7</v>
      </c>
      <c r="H24586" s="17">
        <v>5.7211023E7</v>
      </c>
    </row>
    <row r="24587">
      <c r="A24587" s="7" t="s">
        <v>45968</v>
      </c>
      <c r="B24587" s="17" t="s">
        <v>45969</v>
      </c>
      <c r="C24587" s="17">
        <v>1.0</v>
      </c>
      <c r="D24587" s="17">
        <v>3.6720105E7</v>
      </c>
      <c r="E24587" s="17">
        <v>3.6720105E7</v>
      </c>
      <c r="F24587" s="17">
        <v>3.6720105E7</v>
      </c>
      <c r="G24587" s="17">
        <v>3.6720105E7</v>
      </c>
      <c r="H24587" s="17">
        <v>3.6720105E7</v>
      </c>
    </row>
    <row r="24588">
      <c r="A24588" s="7" t="s">
        <v>45968</v>
      </c>
      <c r="B24588" s="17" t="s">
        <v>45969</v>
      </c>
      <c r="C24588" s="17">
        <v>1.0</v>
      </c>
      <c r="D24588" s="17">
        <v>3.6720105E7</v>
      </c>
      <c r="E24588" s="17">
        <v>3.6720105E7</v>
      </c>
      <c r="F24588" s="17">
        <v>3.6720105E7</v>
      </c>
      <c r="G24588" s="17">
        <v>3.6720105E7</v>
      </c>
      <c r="H24588" s="17">
        <v>3.6720105E7</v>
      </c>
    </row>
    <row r="24589">
      <c r="A24589" s="7" t="s">
        <v>45970</v>
      </c>
      <c r="B24589" s="17" t="s">
        <v>45971</v>
      </c>
      <c r="C24589" s="17">
        <v>1.0</v>
      </c>
      <c r="D24589" s="17">
        <v>7565451.0</v>
      </c>
      <c r="E24589" s="17">
        <v>7565451.0</v>
      </c>
      <c r="F24589" s="17">
        <v>7565451.0</v>
      </c>
      <c r="G24589" s="17">
        <v>7565451.0</v>
      </c>
      <c r="H24589" s="17">
        <v>7565451.0</v>
      </c>
    </row>
    <row r="24590">
      <c r="A24590" s="7" t="s">
        <v>45970</v>
      </c>
      <c r="B24590" s="17" t="s">
        <v>45971</v>
      </c>
      <c r="C24590" s="17">
        <v>1.0</v>
      </c>
      <c r="D24590" s="17">
        <v>7565451.0</v>
      </c>
      <c r="E24590" s="17">
        <v>7565451.0</v>
      </c>
      <c r="F24590" s="17">
        <v>7565451.0</v>
      </c>
      <c r="G24590" s="17">
        <v>7565451.0</v>
      </c>
      <c r="H24590" s="17">
        <v>7565451.0</v>
      </c>
    </row>
    <row r="24591">
      <c r="A24591" s="7" t="s">
        <v>45972</v>
      </c>
      <c r="B24591" s="17" t="s">
        <v>45973</v>
      </c>
      <c r="C24591" s="17">
        <v>1.0</v>
      </c>
      <c r="D24591" s="17">
        <v>2741530.0</v>
      </c>
      <c r="E24591" s="17">
        <v>2741530.0</v>
      </c>
      <c r="F24591" s="17">
        <v>2741530.0</v>
      </c>
      <c r="G24591" s="17">
        <v>2741530.0</v>
      </c>
      <c r="H24591" s="17">
        <v>2741530.0</v>
      </c>
    </row>
    <row r="24592">
      <c r="A24592" s="7" t="s">
        <v>45972</v>
      </c>
      <c r="B24592" s="17" t="s">
        <v>45973</v>
      </c>
      <c r="C24592" s="17">
        <v>1.0</v>
      </c>
      <c r="D24592" s="17">
        <v>2741530.0</v>
      </c>
      <c r="E24592" s="17">
        <v>2741530.0</v>
      </c>
      <c r="F24592" s="17">
        <v>2741530.0</v>
      </c>
      <c r="G24592" s="17">
        <v>2741530.0</v>
      </c>
      <c r="H24592" s="17">
        <v>2741530.0</v>
      </c>
    </row>
    <row r="24593">
      <c r="A24593" s="7" t="s">
        <v>45974</v>
      </c>
      <c r="B24593" s="17" t="s">
        <v>45975</v>
      </c>
      <c r="C24593" s="17">
        <v>1.0</v>
      </c>
      <c r="D24593" s="17">
        <v>1.1173585E7</v>
      </c>
      <c r="E24593" s="17">
        <v>1.1173585E7</v>
      </c>
      <c r="F24593" s="17">
        <v>1.1173585E7</v>
      </c>
      <c r="G24593" s="17">
        <v>1.1173585E7</v>
      </c>
      <c r="H24593" s="17">
        <v>1.1173585E7</v>
      </c>
    </row>
    <row r="24594">
      <c r="A24594" s="7" t="s">
        <v>45974</v>
      </c>
      <c r="B24594" s="17" t="s">
        <v>45975</v>
      </c>
      <c r="C24594" s="17">
        <v>1.0</v>
      </c>
      <c r="D24594" s="17">
        <v>1.1173585E7</v>
      </c>
      <c r="E24594" s="17">
        <v>1.1173585E7</v>
      </c>
      <c r="F24594" s="17">
        <v>1.1173585E7</v>
      </c>
      <c r="G24594" s="17">
        <v>1.1173585E7</v>
      </c>
      <c r="H24594" s="17">
        <v>1.1173585E7</v>
      </c>
    </row>
    <row r="24595">
      <c r="A24595" s="7" t="s">
        <v>45976</v>
      </c>
      <c r="B24595" s="17" t="s">
        <v>45977</v>
      </c>
      <c r="C24595" s="17">
        <v>1.0</v>
      </c>
      <c r="D24595" s="17">
        <v>1.8094975E7</v>
      </c>
      <c r="E24595" s="17">
        <v>1.8094975E7</v>
      </c>
      <c r="F24595" s="17">
        <v>1.8094975E7</v>
      </c>
      <c r="G24595" s="17">
        <v>1.8094975E7</v>
      </c>
      <c r="H24595" s="17">
        <v>1.8094975E7</v>
      </c>
    </row>
    <row r="24596">
      <c r="A24596" s="7" t="s">
        <v>45976</v>
      </c>
      <c r="B24596" s="17" t="s">
        <v>45977</v>
      </c>
      <c r="C24596" s="17">
        <v>1.0</v>
      </c>
      <c r="D24596" s="17">
        <v>1.8094975E7</v>
      </c>
      <c r="E24596" s="17">
        <v>1.8094975E7</v>
      </c>
      <c r="F24596" s="17">
        <v>1.8094975E7</v>
      </c>
      <c r="G24596" s="17">
        <v>1.8094975E7</v>
      </c>
      <c r="H24596" s="17">
        <v>1.8094975E7</v>
      </c>
    </row>
    <row r="24597">
      <c r="A24597" s="7" t="s">
        <v>45978</v>
      </c>
      <c r="B24597" s="17" t="s">
        <v>45979</v>
      </c>
      <c r="C24597" s="17">
        <v>1.0</v>
      </c>
      <c r="D24597" s="17">
        <v>3.0206128E7</v>
      </c>
      <c r="E24597" s="17">
        <v>3.0206128E7</v>
      </c>
      <c r="F24597" s="17">
        <v>3.0206128E7</v>
      </c>
      <c r="G24597" s="17">
        <v>3.0206128E7</v>
      </c>
      <c r="H24597" s="17">
        <v>3.0206128E7</v>
      </c>
    </row>
    <row r="24598">
      <c r="A24598" s="7" t="s">
        <v>45978</v>
      </c>
      <c r="B24598" s="17" t="s">
        <v>45979</v>
      </c>
      <c r="C24598" s="17">
        <v>1.0</v>
      </c>
      <c r="D24598" s="17">
        <v>3.0206128E7</v>
      </c>
      <c r="E24598" s="17">
        <v>3.0206128E7</v>
      </c>
      <c r="F24598" s="17">
        <v>3.0206128E7</v>
      </c>
      <c r="G24598" s="17">
        <v>3.0206128E7</v>
      </c>
      <c r="H24598" s="17">
        <v>3.0206128E7</v>
      </c>
    </row>
    <row r="24599">
      <c r="A24599" s="7" t="s">
        <v>45980</v>
      </c>
      <c r="B24599" s="17" t="s">
        <v>45981</v>
      </c>
      <c r="C24599" s="17">
        <v>1.0</v>
      </c>
      <c r="D24599" s="17">
        <v>6380742.0</v>
      </c>
      <c r="E24599" s="17">
        <v>6380742.0</v>
      </c>
      <c r="F24599" s="17">
        <v>6380742.0</v>
      </c>
      <c r="G24599" s="17">
        <v>6380742.0</v>
      </c>
      <c r="H24599" s="17">
        <v>6380742.0</v>
      </c>
    </row>
    <row r="24600">
      <c r="A24600" s="7" t="s">
        <v>45980</v>
      </c>
      <c r="B24600" s="17" t="s">
        <v>45981</v>
      </c>
      <c r="C24600" s="17">
        <v>1.0</v>
      </c>
      <c r="D24600" s="17">
        <v>6380742.0</v>
      </c>
      <c r="E24600" s="17">
        <v>6380742.0</v>
      </c>
      <c r="F24600" s="17">
        <v>6380742.0</v>
      </c>
      <c r="G24600" s="17">
        <v>6380742.0</v>
      </c>
      <c r="H24600" s="17">
        <v>6380742.0</v>
      </c>
    </row>
    <row r="24601">
      <c r="A24601" s="7" t="s">
        <v>45982</v>
      </c>
      <c r="B24601" s="17" t="s">
        <v>45983</v>
      </c>
      <c r="C24601" s="17">
        <v>3.0</v>
      </c>
      <c r="D24601" s="17">
        <v>9280528.667</v>
      </c>
      <c r="E24601" s="17">
        <v>2488902.0</v>
      </c>
      <c r="F24601" s="17">
        <v>1.12495E7</v>
      </c>
      <c r="G24601" s="17">
        <v>1.4103184E7</v>
      </c>
      <c r="H24601" s="17">
        <v>1.4103184E7</v>
      </c>
    </row>
    <row r="24602">
      <c r="A24602" s="7" t="s">
        <v>45982</v>
      </c>
      <c r="B24602" s="17" t="s">
        <v>45983</v>
      </c>
      <c r="C24602" s="17">
        <v>3.0</v>
      </c>
      <c r="D24602" s="17">
        <v>9280528.667</v>
      </c>
      <c r="E24602" s="17">
        <v>2488902.0</v>
      </c>
      <c r="F24602" s="17">
        <v>1.12495E7</v>
      </c>
      <c r="G24602" s="17">
        <v>1.4103184E7</v>
      </c>
      <c r="H24602" s="17">
        <v>1.4103184E7</v>
      </c>
    </row>
    <row r="24603">
      <c r="A24603" s="7" t="s">
        <v>45984</v>
      </c>
      <c r="B24603" s="17" t="s">
        <v>45985</v>
      </c>
      <c r="C24603" s="17">
        <v>4.0</v>
      </c>
      <c r="D24603" s="17">
        <v>1.576202475E7</v>
      </c>
      <c r="E24603" s="17">
        <v>1.1425761E7</v>
      </c>
      <c r="F24603" s="17">
        <v>1.1988045E7</v>
      </c>
      <c r="G24603" s="17">
        <v>1.33042E7</v>
      </c>
      <c r="H24603" s="17">
        <v>2.6330093E7</v>
      </c>
    </row>
    <row r="24604">
      <c r="A24604" s="7" t="s">
        <v>45984</v>
      </c>
      <c r="B24604" s="17" t="s">
        <v>45985</v>
      </c>
      <c r="C24604" s="17">
        <v>4.0</v>
      </c>
      <c r="D24604" s="17">
        <v>1.576202475E7</v>
      </c>
      <c r="E24604" s="17">
        <v>1.1425761E7</v>
      </c>
      <c r="F24604" s="17">
        <v>1.1988045E7</v>
      </c>
      <c r="G24604" s="17">
        <v>1.33042E7</v>
      </c>
      <c r="H24604" s="17">
        <v>2.6330093E7</v>
      </c>
    </row>
    <row r="24605">
      <c r="A24605" s="7" t="s">
        <v>45986</v>
      </c>
      <c r="B24605" s="17" t="s">
        <v>45987</v>
      </c>
      <c r="C24605" s="17">
        <v>1.0</v>
      </c>
      <c r="D24605" s="17">
        <v>1.1988045E7</v>
      </c>
      <c r="E24605" s="17">
        <v>1.1988045E7</v>
      </c>
      <c r="F24605" s="17">
        <v>1.1988045E7</v>
      </c>
      <c r="G24605" s="17">
        <v>1.1988045E7</v>
      </c>
      <c r="H24605" s="17">
        <v>1.1988045E7</v>
      </c>
    </row>
    <row r="24606">
      <c r="A24606" s="7" t="s">
        <v>45986</v>
      </c>
      <c r="B24606" s="17" t="s">
        <v>45987</v>
      </c>
      <c r="C24606" s="17">
        <v>1.0</v>
      </c>
      <c r="D24606" s="17">
        <v>1.1988045E7</v>
      </c>
      <c r="E24606" s="17">
        <v>1.1988045E7</v>
      </c>
      <c r="F24606" s="17">
        <v>1.1988045E7</v>
      </c>
      <c r="G24606" s="17">
        <v>1.1988045E7</v>
      </c>
      <c r="H24606" s="17">
        <v>1.1988045E7</v>
      </c>
    </row>
    <row r="24607">
      <c r="A24607" s="7" t="s">
        <v>45988</v>
      </c>
      <c r="B24607" s="17" t="s">
        <v>45989</v>
      </c>
      <c r="C24607" s="17">
        <v>5.0</v>
      </c>
      <c r="D24607" s="17">
        <v>1.05185236E7</v>
      </c>
      <c r="E24607" s="17">
        <v>1.16388E7</v>
      </c>
      <c r="F24607" s="17">
        <v>1.21695E7</v>
      </c>
      <c r="G24607" s="17">
        <v>1.24109E7</v>
      </c>
      <c r="H24607" s="17">
        <v>1.3173406E7</v>
      </c>
    </row>
    <row r="24608">
      <c r="A24608" s="7" t="s">
        <v>45988</v>
      </c>
      <c r="B24608" s="17" t="s">
        <v>45989</v>
      </c>
      <c r="C24608" s="17">
        <v>5.0</v>
      </c>
      <c r="D24608" s="17">
        <v>1.05185236E7</v>
      </c>
      <c r="E24608" s="17">
        <v>1.16388E7</v>
      </c>
      <c r="F24608" s="17">
        <v>1.21695E7</v>
      </c>
      <c r="G24608" s="17">
        <v>1.24109E7</v>
      </c>
      <c r="H24608" s="17">
        <v>1.3173406E7</v>
      </c>
    </row>
    <row r="24609">
      <c r="A24609" s="7" t="s">
        <v>45990</v>
      </c>
      <c r="B24609" s="17" t="s">
        <v>45991</v>
      </c>
      <c r="C24609" s="17">
        <v>2.0</v>
      </c>
      <c r="D24609" s="17">
        <v>3770055.0</v>
      </c>
      <c r="E24609" s="17">
        <v>3770055.0</v>
      </c>
      <c r="F24609" s="17">
        <v>3770055.0</v>
      </c>
      <c r="G24609" s="17">
        <v>3770055.0</v>
      </c>
      <c r="H24609" s="17">
        <v>3770055.0</v>
      </c>
    </row>
    <row r="24610">
      <c r="A24610" s="7" t="s">
        <v>45990</v>
      </c>
      <c r="B24610" s="17" t="s">
        <v>45991</v>
      </c>
      <c r="C24610" s="17">
        <v>2.0</v>
      </c>
      <c r="D24610" s="17">
        <v>3770055.0</v>
      </c>
      <c r="E24610" s="17">
        <v>3770055.0</v>
      </c>
      <c r="F24610" s="17">
        <v>3770055.0</v>
      </c>
      <c r="G24610" s="17">
        <v>3770055.0</v>
      </c>
      <c r="H24610" s="17">
        <v>3770055.0</v>
      </c>
    </row>
    <row r="24611">
      <c r="A24611" s="7" t="s">
        <v>45992</v>
      </c>
      <c r="B24611" s="17" t="s">
        <v>45993</v>
      </c>
      <c r="C24611" s="17">
        <v>1.0</v>
      </c>
      <c r="D24611" s="17">
        <v>1.3366033E7</v>
      </c>
      <c r="E24611" s="17">
        <v>1.3366033E7</v>
      </c>
      <c r="F24611" s="17">
        <v>1.3366033E7</v>
      </c>
      <c r="G24611" s="17">
        <v>1.3366033E7</v>
      </c>
      <c r="H24611" s="17">
        <v>1.3366033E7</v>
      </c>
    </row>
    <row r="24612">
      <c r="A24612" s="7" t="s">
        <v>45992</v>
      </c>
      <c r="B24612" s="17" t="s">
        <v>45993</v>
      </c>
      <c r="C24612" s="17">
        <v>1.0</v>
      </c>
      <c r="D24612" s="17">
        <v>1.3366033E7</v>
      </c>
      <c r="E24612" s="17">
        <v>1.3366033E7</v>
      </c>
      <c r="F24612" s="17">
        <v>1.3366033E7</v>
      </c>
      <c r="G24612" s="17">
        <v>1.3366033E7</v>
      </c>
      <c r="H24612" s="17">
        <v>1.3366033E7</v>
      </c>
    </row>
    <row r="24613">
      <c r="A24613" s="7" t="s">
        <v>45994</v>
      </c>
      <c r="B24613" s="17" t="s">
        <v>45995</v>
      </c>
      <c r="C24613" s="17">
        <v>1.0</v>
      </c>
      <c r="D24613" s="17">
        <v>7135700.0</v>
      </c>
      <c r="E24613" s="17">
        <v>7135700.0</v>
      </c>
      <c r="F24613" s="17">
        <v>7135700.0</v>
      </c>
      <c r="G24613" s="17">
        <v>7135700.0</v>
      </c>
      <c r="H24613" s="17">
        <v>7135700.0</v>
      </c>
    </row>
    <row r="24614">
      <c r="A24614" s="7" t="s">
        <v>45994</v>
      </c>
      <c r="B24614" s="17" t="s">
        <v>45995</v>
      </c>
      <c r="C24614" s="17">
        <v>1.0</v>
      </c>
      <c r="D24614" s="17">
        <v>7135700.0</v>
      </c>
      <c r="E24614" s="17">
        <v>7135700.0</v>
      </c>
      <c r="F24614" s="17">
        <v>7135700.0</v>
      </c>
      <c r="G24614" s="17">
        <v>7135700.0</v>
      </c>
      <c r="H24614" s="17">
        <v>7135700.0</v>
      </c>
    </row>
    <row r="24615">
      <c r="A24615" s="7" t="s">
        <v>45996</v>
      </c>
      <c r="B24615" s="17" t="s">
        <v>45997</v>
      </c>
      <c r="C24615" s="17">
        <v>1.0</v>
      </c>
      <c r="D24615" s="17">
        <v>8396063.0</v>
      </c>
      <c r="E24615" s="17">
        <v>8396063.0</v>
      </c>
      <c r="F24615" s="17">
        <v>8396063.0</v>
      </c>
      <c r="G24615" s="17">
        <v>8396063.0</v>
      </c>
      <c r="H24615" s="17">
        <v>8396063.0</v>
      </c>
    </row>
    <row r="24616">
      <c r="A24616" s="7" t="s">
        <v>45996</v>
      </c>
      <c r="B24616" s="17" t="s">
        <v>45997</v>
      </c>
      <c r="C24616" s="17">
        <v>1.0</v>
      </c>
      <c r="D24616" s="17">
        <v>8396063.0</v>
      </c>
      <c r="E24616" s="17">
        <v>8396063.0</v>
      </c>
      <c r="F24616" s="17">
        <v>8396063.0</v>
      </c>
      <c r="G24616" s="17">
        <v>8396063.0</v>
      </c>
      <c r="H24616" s="17">
        <v>8396063.0</v>
      </c>
    </row>
    <row r="24617">
      <c r="A24617" s="7" t="s">
        <v>45998</v>
      </c>
      <c r="B24617" s="17" t="s">
        <v>45999</v>
      </c>
      <c r="C24617" s="17">
        <v>1.0</v>
      </c>
      <c r="D24617" s="17">
        <v>6326219.0</v>
      </c>
      <c r="E24617" s="17">
        <v>6326219.0</v>
      </c>
      <c r="F24617" s="17">
        <v>6326219.0</v>
      </c>
      <c r="G24617" s="17">
        <v>6326219.0</v>
      </c>
      <c r="H24617" s="17">
        <v>6326219.0</v>
      </c>
    </row>
    <row r="24618">
      <c r="A24618" s="7" t="s">
        <v>45998</v>
      </c>
      <c r="B24618" s="17" t="s">
        <v>45999</v>
      </c>
      <c r="C24618" s="17">
        <v>1.0</v>
      </c>
      <c r="D24618" s="17">
        <v>6326219.0</v>
      </c>
      <c r="E24618" s="17">
        <v>6326219.0</v>
      </c>
      <c r="F24618" s="17">
        <v>6326219.0</v>
      </c>
      <c r="G24618" s="17">
        <v>6326219.0</v>
      </c>
      <c r="H24618" s="17">
        <v>6326219.0</v>
      </c>
    </row>
    <row r="24619">
      <c r="A24619" s="7" t="s">
        <v>46000</v>
      </c>
      <c r="B24619" s="17" t="s">
        <v>46001</v>
      </c>
      <c r="C24619" s="17">
        <v>9.0</v>
      </c>
      <c r="D24619" s="17">
        <v>7559556.667</v>
      </c>
      <c r="E24619" s="17">
        <v>5917500.0</v>
      </c>
      <c r="F24619" s="17">
        <v>7163584.0</v>
      </c>
      <c r="G24619" s="17">
        <v>8931611.0</v>
      </c>
      <c r="H24619" s="17">
        <v>1.4111668E7</v>
      </c>
    </row>
    <row r="24620">
      <c r="A24620" s="7" t="s">
        <v>46000</v>
      </c>
      <c r="B24620" s="17" t="s">
        <v>46001</v>
      </c>
      <c r="C24620" s="17">
        <v>9.0</v>
      </c>
      <c r="D24620" s="17">
        <v>7559556.667</v>
      </c>
      <c r="E24620" s="17">
        <v>5917500.0</v>
      </c>
      <c r="F24620" s="17">
        <v>7163584.0</v>
      </c>
      <c r="G24620" s="17">
        <v>8931611.0</v>
      </c>
      <c r="H24620" s="17">
        <v>1.4111668E7</v>
      </c>
    </row>
    <row r="24621">
      <c r="A24621" s="7" t="s">
        <v>46002</v>
      </c>
      <c r="B24621" s="17" t="s">
        <v>46003</v>
      </c>
      <c r="C24621" s="17">
        <v>1.0</v>
      </c>
      <c r="D24621" s="17">
        <v>9138872.0</v>
      </c>
      <c r="E24621" s="17">
        <v>9138872.0</v>
      </c>
      <c r="F24621" s="17">
        <v>9138872.0</v>
      </c>
      <c r="G24621" s="17">
        <v>9138872.0</v>
      </c>
      <c r="H24621" s="17">
        <v>9138872.0</v>
      </c>
    </row>
    <row r="24622">
      <c r="A24622" s="7" t="s">
        <v>46002</v>
      </c>
      <c r="B24622" s="17" t="s">
        <v>46003</v>
      </c>
      <c r="C24622" s="17">
        <v>1.0</v>
      </c>
      <c r="D24622" s="17">
        <v>9138872.0</v>
      </c>
      <c r="E24622" s="17">
        <v>9138872.0</v>
      </c>
      <c r="F24622" s="17">
        <v>9138872.0</v>
      </c>
      <c r="G24622" s="17">
        <v>9138872.0</v>
      </c>
      <c r="H24622" s="17">
        <v>9138872.0</v>
      </c>
    </row>
    <row r="24623">
      <c r="A24623" s="7" t="s">
        <v>46004</v>
      </c>
      <c r="B24623" s="17" t="s">
        <v>46005</v>
      </c>
      <c r="C24623" s="17">
        <v>1.0</v>
      </c>
      <c r="D24623" s="17">
        <v>5468147.0</v>
      </c>
      <c r="E24623" s="17">
        <v>5468147.0</v>
      </c>
      <c r="F24623" s="17">
        <v>5468147.0</v>
      </c>
      <c r="G24623" s="17">
        <v>5468147.0</v>
      </c>
      <c r="H24623" s="17">
        <v>5468147.0</v>
      </c>
    </row>
    <row r="24624">
      <c r="A24624" s="7" t="s">
        <v>46004</v>
      </c>
      <c r="B24624" s="17" t="s">
        <v>46005</v>
      </c>
      <c r="C24624" s="17">
        <v>1.0</v>
      </c>
      <c r="D24624" s="17">
        <v>5468147.0</v>
      </c>
      <c r="E24624" s="17">
        <v>5468147.0</v>
      </c>
      <c r="F24624" s="17">
        <v>5468147.0</v>
      </c>
      <c r="G24624" s="17">
        <v>5468147.0</v>
      </c>
      <c r="H24624" s="17">
        <v>5468147.0</v>
      </c>
    </row>
    <row r="24625">
      <c r="A24625" s="7" t="s">
        <v>46006</v>
      </c>
      <c r="B24625" s="17" t="s">
        <v>46007</v>
      </c>
      <c r="C24625" s="17">
        <v>3.0</v>
      </c>
      <c r="D24625" s="17">
        <v>6071479.333</v>
      </c>
      <c r="E24625" s="17">
        <v>1944520.0</v>
      </c>
      <c r="F24625" s="17">
        <v>7152900.0</v>
      </c>
      <c r="G24625" s="17">
        <v>9117018.0</v>
      </c>
      <c r="H24625" s="17">
        <v>9117018.0</v>
      </c>
    </row>
    <row r="24626">
      <c r="A24626" s="7" t="s">
        <v>46006</v>
      </c>
      <c r="B24626" s="17" t="s">
        <v>46007</v>
      </c>
      <c r="C24626" s="17">
        <v>3.0</v>
      </c>
      <c r="D24626" s="17">
        <v>6071479.333</v>
      </c>
      <c r="E24626" s="17">
        <v>1944520.0</v>
      </c>
      <c r="F24626" s="17">
        <v>7152900.0</v>
      </c>
      <c r="G24626" s="17">
        <v>9117018.0</v>
      </c>
      <c r="H24626" s="17">
        <v>9117018.0</v>
      </c>
    </row>
    <row r="24627">
      <c r="A24627" s="7" t="s">
        <v>46008</v>
      </c>
      <c r="B24627" s="17" t="s">
        <v>46009</v>
      </c>
      <c r="C24627" s="17">
        <v>2.0</v>
      </c>
      <c r="D24627" s="17">
        <v>8925340.5</v>
      </c>
      <c r="E24627" s="17">
        <v>2312481.0</v>
      </c>
      <c r="F24627" s="17">
        <v>2312481.0</v>
      </c>
      <c r="G24627" s="17">
        <v>1.55382E7</v>
      </c>
      <c r="H24627" s="17">
        <v>1.55382E7</v>
      </c>
    </row>
    <row r="24628">
      <c r="A24628" s="7" t="s">
        <v>46008</v>
      </c>
      <c r="B24628" s="17" t="s">
        <v>46009</v>
      </c>
      <c r="C24628" s="17">
        <v>2.0</v>
      </c>
      <c r="D24628" s="17">
        <v>8925340.5</v>
      </c>
      <c r="E24628" s="17">
        <v>2312481.0</v>
      </c>
      <c r="F24628" s="17">
        <v>2312481.0</v>
      </c>
      <c r="G24628" s="17">
        <v>1.55382E7</v>
      </c>
      <c r="H24628" s="17">
        <v>1.55382E7</v>
      </c>
    </row>
    <row r="24629">
      <c r="A24629" s="7" t="s">
        <v>46010</v>
      </c>
      <c r="B24629" s="17" t="s">
        <v>46011</v>
      </c>
      <c r="C24629" s="17">
        <v>1.0</v>
      </c>
      <c r="D24629" s="17">
        <v>3.6744972E7</v>
      </c>
      <c r="E24629" s="17">
        <v>3.6744972E7</v>
      </c>
      <c r="F24629" s="17">
        <v>3.6744972E7</v>
      </c>
      <c r="G24629" s="17">
        <v>3.6744972E7</v>
      </c>
      <c r="H24629" s="17">
        <v>3.6744972E7</v>
      </c>
    </row>
    <row r="24630">
      <c r="A24630" s="7" t="s">
        <v>46010</v>
      </c>
      <c r="B24630" s="17" t="s">
        <v>46011</v>
      </c>
      <c r="C24630" s="17">
        <v>1.0</v>
      </c>
      <c r="D24630" s="17">
        <v>3.6744972E7</v>
      </c>
      <c r="E24630" s="17">
        <v>3.6744972E7</v>
      </c>
      <c r="F24630" s="17">
        <v>3.6744972E7</v>
      </c>
      <c r="G24630" s="17">
        <v>3.6744972E7</v>
      </c>
      <c r="H24630" s="17">
        <v>3.6744972E7</v>
      </c>
    </row>
    <row r="24631">
      <c r="A24631" s="7" t="s">
        <v>46012</v>
      </c>
      <c r="B24631" s="17" t="s">
        <v>46013</v>
      </c>
      <c r="C24631" s="17">
        <v>1.0</v>
      </c>
      <c r="D24631" s="17">
        <v>5363807.0</v>
      </c>
      <c r="E24631" s="17">
        <v>5363807.0</v>
      </c>
      <c r="F24631" s="17">
        <v>5363807.0</v>
      </c>
      <c r="G24631" s="17">
        <v>5363807.0</v>
      </c>
      <c r="H24631" s="17">
        <v>5363807.0</v>
      </c>
    </row>
    <row r="24632">
      <c r="A24632" s="7" t="s">
        <v>46012</v>
      </c>
      <c r="B24632" s="17" t="s">
        <v>46013</v>
      </c>
      <c r="C24632" s="17">
        <v>1.0</v>
      </c>
      <c r="D24632" s="17">
        <v>5363807.0</v>
      </c>
      <c r="E24632" s="17">
        <v>5363807.0</v>
      </c>
      <c r="F24632" s="17">
        <v>5363807.0</v>
      </c>
      <c r="G24632" s="17">
        <v>5363807.0</v>
      </c>
      <c r="H24632" s="17">
        <v>5363807.0</v>
      </c>
    </row>
    <row r="24633">
      <c r="A24633" s="7" t="s">
        <v>46014</v>
      </c>
      <c r="B24633" s="17" t="s">
        <v>46015</v>
      </c>
      <c r="C24633" s="17">
        <v>1.0</v>
      </c>
      <c r="D24633" s="17">
        <v>5.8168676E7</v>
      </c>
      <c r="E24633" s="17">
        <v>5.8168676E7</v>
      </c>
      <c r="F24633" s="17">
        <v>5.8168676E7</v>
      </c>
      <c r="G24633" s="17">
        <v>5.8168676E7</v>
      </c>
      <c r="H24633" s="17">
        <v>5.8168676E7</v>
      </c>
    </row>
    <row r="24634">
      <c r="A24634" s="7" t="s">
        <v>46014</v>
      </c>
      <c r="B24634" s="17" t="s">
        <v>46015</v>
      </c>
      <c r="C24634" s="17">
        <v>1.0</v>
      </c>
      <c r="D24634" s="17">
        <v>5.8168676E7</v>
      </c>
      <c r="E24634" s="17">
        <v>5.8168676E7</v>
      </c>
      <c r="F24634" s="17">
        <v>5.8168676E7</v>
      </c>
      <c r="G24634" s="17">
        <v>5.8168676E7</v>
      </c>
      <c r="H24634" s="17">
        <v>5.8168676E7</v>
      </c>
    </row>
    <row r="24635">
      <c r="A24635" s="7" t="s">
        <v>46016</v>
      </c>
      <c r="B24635" s="17" t="s">
        <v>46017</v>
      </c>
      <c r="C24635" s="17">
        <v>3.0</v>
      </c>
      <c r="D24635" s="17">
        <v>1.9789151E7</v>
      </c>
      <c r="E24635" s="17">
        <v>4332964.0</v>
      </c>
      <c r="F24635" s="17">
        <v>8982188.0</v>
      </c>
      <c r="G24635" s="17">
        <v>4.6052301E7</v>
      </c>
      <c r="H24635" s="17">
        <v>4.6052301E7</v>
      </c>
    </row>
    <row r="24636">
      <c r="A24636" s="7" t="s">
        <v>46016</v>
      </c>
      <c r="B24636" s="17" t="s">
        <v>46017</v>
      </c>
      <c r="C24636" s="17">
        <v>3.0</v>
      </c>
      <c r="D24636" s="17">
        <v>1.9789151E7</v>
      </c>
      <c r="E24636" s="17">
        <v>4332964.0</v>
      </c>
      <c r="F24636" s="17">
        <v>8982188.0</v>
      </c>
      <c r="G24636" s="17">
        <v>4.6052301E7</v>
      </c>
      <c r="H24636" s="17">
        <v>4.6052301E7</v>
      </c>
    </row>
    <row r="24637">
      <c r="A24637" s="7" t="s">
        <v>46018</v>
      </c>
      <c r="B24637" s="17" t="s">
        <v>46019</v>
      </c>
      <c r="C24637" s="17">
        <v>3.0</v>
      </c>
      <c r="D24637" s="17">
        <v>1.838220233E7</v>
      </c>
      <c r="E24637" s="17">
        <v>5717640.0</v>
      </c>
      <c r="F24637" s="17">
        <v>1.28378E7</v>
      </c>
      <c r="G24637" s="17">
        <v>3.6591167E7</v>
      </c>
      <c r="H24637" s="17">
        <v>3.6591167E7</v>
      </c>
    </row>
    <row r="24638">
      <c r="A24638" s="7" t="s">
        <v>46018</v>
      </c>
      <c r="B24638" s="17" t="s">
        <v>46019</v>
      </c>
      <c r="C24638" s="17">
        <v>3.0</v>
      </c>
      <c r="D24638" s="17">
        <v>1.838220233E7</v>
      </c>
      <c r="E24638" s="17">
        <v>5717640.0</v>
      </c>
      <c r="F24638" s="17">
        <v>1.28378E7</v>
      </c>
      <c r="G24638" s="17">
        <v>3.6591167E7</v>
      </c>
      <c r="H24638" s="17">
        <v>3.6591167E7</v>
      </c>
    </row>
    <row r="24639">
      <c r="A24639" s="7" t="s">
        <v>46020</v>
      </c>
      <c r="B24639" s="17" t="s">
        <v>46021</v>
      </c>
      <c r="C24639" s="17">
        <v>1.0</v>
      </c>
      <c r="D24639" s="17">
        <v>1.149919E7</v>
      </c>
      <c r="E24639" s="17">
        <v>1.149919E7</v>
      </c>
      <c r="F24639" s="17">
        <v>1.149919E7</v>
      </c>
      <c r="G24639" s="17">
        <v>1.149919E7</v>
      </c>
      <c r="H24639" s="17">
        <v>1.149919E7</v>
      </c>
    </row>
    <row r="24640">
      <c r="A24640" s="7" t="s">
        <v>46020</v>
      </c>
      <c r="B24640" s="17" t="s">
        <v>46021</v>
      </c>
      <c r="C24640" s="17">
        <v>1.0</v>
      </c>
      <c r="D24640" s="17">
        <v>1.149919E7</v>
      </c>
      <c r="E24640" s="17">
        <v>1.149919E7</v>
      </c>
      <c r="F24640" s="17">
        <v>1.149919E7</v>
      </c>
      <c r="G24640" s="17">
        <v>1.149919E7</v>
      </c>
      <c r="H24640" s="17">
        <v>1.149919E7</v>
      </c>
    </row>
    <row r="24641">
      <c r="A24641" s="7" t="s">
        <v>46022</v>
      </c>
      <c r="B24641" s="17" t="s">
        <v>46023</v>
      </c>
      <c r="C24641" s="17">
        <v>1.0</v>
      </c>
      <c r="D24641" s="17">
        <v>1.0737713E7</v>
      </c>
      <c r="E24641" s="17">
        <v>1.0737713E7</v>
      </c>
      <c r="F24641" s="17">
        <v>1.0737713E7</v>
      </c>
      <c r="G24641" s="17">
        <v>1.0737713E7</v>
      </c>
      <c r="H24641" s="17">
        <v>1.0737713E7</v>
      </c>
    </row>
    <row r="24642">
      <c r="A24642" s="7" t="s">
        <v>46022</v>
      </c>
      <c r="B24642" s="17" t="s">
        <v>46023</v>
      </c>
      <c r="C24642" s="17">
        <v>1.0</v>
      </c>
      <c r="D24642" s="17">
        <v>1.0737713E7</v>
      </c>
      <c r="E24642" s="17">
        <v>1.0737713E7</v>
      </c>
      <c r="F24642" s="17">
        <v>1.0737713E7</v>
      </c>
      <c r="G24642" s="17">
        <v>1.0737713E7</v>
      </c>
      <c r="H24642" s="17">
        <v>1.0737713E7</v>
      </c>
    </row>
    <row r="24643">
      <c r="A24643" s="7" t="s">
        <v>46024</v>
      </c>
      <c r="B24643" s="17" t="s">
        <v>46025</v>
      </c>
      <c r="C24643" s="17">
        <v>14.0</v>
      </c>
      <c r="D24643" s="17">
        <v>1.261624529E7</v>
      </c>
      <c r="E24643" s="17">
        <v>7703678.0</v>
      </c>
      <c r="F24643" s="17">
        <v>8695568.0</v>
      </c>
      <c r="G24643" s="17">
        <v>1.0100519E7</v>
      </c>
      <c r="H24643" s="17">
        <v>3.1334101E7</v>
      </c>
    </row>
    <row r="24644">
      <c r="A24644" s="7" t="s">
        <v>46024</v>
      </c>
      <c r="B24644" s="17" t="s">
        <v>46025</v>
      </c>
      <c r="C24644" s="17">
        <v>14.0</v>
      </c>
      <c r="D24644" s="17">
        <v>1.261624529E7</v>
      </c>
      <c r="E24644" s="17">
        <v>7703678.0</v>
      </c>
      <c r="F24644" s="17">
        <v>8695568.0</v>
      </c>
      <c r="G24644" s="17">
        <v>1.0100519E7</v>
      </c>
      <c r="H24644" s="17">
        <v>3.1334101E7</v>
      </c>
    </row>
    <row r="24645">
      <c r="A24645" s="7" t="s">
        <v>46026</v>
      </c>
      <c r="B24645" s="17" t="s">
        <v>46027</v>
      </c>
      <c r="C24645" s="17">
        <v>12.0</v>
      </c>
      <c r="D24645" s="17">
        <v>2.332736133E7</v>
      </c>
      <c r="E24645" s="17">
        <v>4681032.0</v>
      </c>
      <c r="F24645" s="17">
        <v>6437455.0</v>
      </c>
      <c r="G24645" s="17">
        <v>1.1893157E7</v>
      </c>
      <c r="H24645" s="17">
        <v>6.4165562E7</v>
      </c>
    </row>
    <row r="24646">
      <c r="A24646" s="7" t="s">
        <v>46026</v>
      </c>
      <c r="B24646" s="17" t="s">
        <v>46027</v>
      </c>
      <c r="C24646" s="17">
        <v>12.0</v>
      </c>
      <c r="D24646" s="17">
        <v>2.332736133E7</v>
      </c>
      <c r="E24646" s="17">
        <v>4681032.0</v>
      </c>
      <c r="F24646" s="17">
        <v>6437455.0</v>
      </c>
      <c r="G24646" s="17">
        <v>1.1893157E7</v>
      </c>
      <c r="H24646" s="17">
        <v>6.4165562E7</v>
      </c>
    </row>
    <row r="24647">
      <c r="A24647" s="7" t="s">
        <v>46028</v>
      </c>
      <c r="B24647" s="17" t="s">
        <v>46029</v>
      </c>
      <c r="C24647" s="17">
        <v>1.0</v>
      </c>
      <c r="D24647" s="17">
        <v>2863579.0</v>
      </c>
      <c r="E24647" s="17">
        <v>2863579.0</v>
      </c>
      <c r="F24647" s="17">
        <v>2863579.0</v>
      </c>
      <c r="G24647" s="17">
        <v>2863579.0</v>
      </c>
      <c r="H24647" s="17">
        <v>2863579.0</v>
      </c>
    </row>
    <row r="24648">
      <c r="A24648" s="7" t="s">
        <v>46028</v>
      </c>
      <c r="B24648" s="17" t="s">
        <v>46029</v>
      </c>
      <c r="C24648" s="17">
        <v>1.0</v>
      </c>
      <c r="D24648" s="17">
        <v>2863579.0</v>
      </c>
      <c r="E24648" s="17">
        <v>2863579.0</v>
      </c>
      <c r="F24648" s="17">
        <v>2863579.0</v>
      </c>
      <c r="G24648" s="17">
        <v>2863579.0</v>
      </c>
      <c r="H24648" s="17">
        <v>2863579.0</v>
      </c>
    </row>
    <row r="24649">
      <c r="A24649" s="7" t="s">
        <v>46030</v>
      </c>
      <c r="B24649" s="17" t="s">
        <v>46031</v>
      </c>
      <c r="C24649" s="17">
        <v>1.0</v>
      </c>
      <c r="D24649" s="17">
        <v>5988326.0</v>
      </c>
      <c r="E24649" s="17">
        <v>5988326.0</v>
      </c>
      <c r="F24649" s="17">
        <v>5988326.0</v>
      </c>
      <c r="G24649" s="17">
        <v>5988326.0</v>
      </c>
      <c r="H24649" s="17">
        <v>5988326.0</v>
      </c>
    </row>
    <row r="24650">
      <c r="A24650" s="7" t="s">
        <v>46030</v>
      </c>
      <c r="B24650" s="17" t="s">
        <v>46031</v>
      </c>
      <c r="C24650" s="17">
        <v>1.0</v>
      </c>
      <c r="D24650" s="17">
        <v>5988326.0</v>
      </c>
      <c r="E24650" s="17">
        <v>5988326.0</v>
      </c>
      <c r="F24650" s="17">
        <v>5988326.0</v>
      </c>
      <c r="G24650" s="17">
        <v>5988326.0</v>
      </c>
      <c r="H24650" s="17">
        <v>5988326.0</v>
      </c>
    </row>
    <row r="24651">
      <c r="A24651" s="7" t="s">
        <v>46032</v>
      </c>
      <c r="B24651" s="17" t="s">
        <v>46033</v>
      </c>
      <c r="C24651" s="17">
        <v>1.0</v>
      </c>
      <c r="D24651" s="17">
        <v>4.2018792E7</v>
      </c>
      <c r="E24651" s="17">
        <v>4.2018792E7</v>
      </c>
      <c r="F24651" s="17">
        <v>4.2018792E7</v>
      </c>
      <c r="G24651" s="17">
        <v>4.2018792E7</v>
      </c>
      <c r="H24651" s="17">
        <v>4.2018792E7</v>
      </c>
    </row>
    <row r="24652">
      <c r="A24652" s="7" t="s">
        <v>46032</v>
      </c>
      <c r="B24652" s="17" t="s">
        <v>46033</v>
      </c>
      <c r="C24652" s="17">
        <v>1.0</v>
      </c>
      <c r="D24652" s="17">
        <v>4.2018792E7</v>
      </c>
      <c r="E24652" s="17">
        <v>4.2018792E7</v>
      </c>
      <c r="F24652" s="17">
        <v>4.2018792E7</v>
      </c>
      <c r="G24652" s="17">
        <v>4.2018792E7</v>
      </c>
      <c r="H24652" s="17">
        <v>4.2018792E7</v>
      </c>
    </row>
    <row r="24653">
      <c r="A24653" s="7" t="s">
        <v>46034</v>
      </c>
      <c r="B24653" s="17" t="s">
        <v>46035</v>
      </c>
      <c r="C24653" s="17">
        <v>1.0</v>
      </c>
      <c r="D24653" s="17">
        <v>2667233.0</v>
      </c>
      <c r="E24653" s="17">
        <v>2667233.0</v>
      </c>
      <c r="F24653" s="17">
        <v>2667233.0</v>
      </c>
      <c r="G24653" s="17">
        <v>2667233.0</v>
      </c>
      <c r="H24653" s="17">
        <v>2667233.0</v>
      </c>
    </row>
    <row r="24654">
      <c r="A24654" s="7" t="s">
        <v>46034</v>
      </c>
      <c r="B24654" s="17" t="s">
        <v>46035</v>
      </c>
      <c r="C24654" s="17">
        <v>1.0</v>
      </c>
      <c r="D24654" s="17">
        <v>2667233.0</v>
      </c>
      <c r="E24654" s="17">
        <v>2667233.0</v>
      </c>
      <c r="F24654" s="17">
        <v>2667233.0</v>
      </c>
      <c r="G24654" s="17">
        <v>2667233.0</v>
      </c>
      <c r="H24654" s="17">
        <v>2667233.0</v>
      </c>
    </row>
    <row r="24655">
      <c r="A24655" s="7" t="s">
        <v>46036</v>
      </c>
      <c r="B24655" s="17" t="s">
        <v>46037</v>
      </c>
      <c r="C24655" s="17">
        <v>1.0</v>
      </c>
      <c r="D24655" s="17">
        <v>2.3649305E7</v>
      </c>
      <c r="E24655" s="17">
        <v>2.3649305E7</v>
      </c>
      <c r="F24655" s="17">
        <v>2.3649305E7</v>
      </c>
      <c r="G24655" s="17">
        <v>2.3649305E7</v>
      </c>
      <c r="H24655" s="17">
        <v>2.3649305E7</v>
      </c>
    </row>
    <row r="24656">
      <c r="A24656" s="7" t="s">
        <v>46036</v>
      </c>
      <c r="B24656" s="17" t="s">
        <v>46037</v>
      </c>
      <c r="C24656" s="17">
        <v>1.0</v>
      </c>
      <c r="D24656" s="17">
        <v>2.3649305E7</v>
      </c>
      <c r="E24656" s="17">
        <v>2.3649305E7</v>
      </c>
      <c r="F24656" s="17">
        <v>2.3649305E7</v>
      </c>
      <c r="G24656" s="17">
        <v>2.3649305E7</v>
      </c>
      <c r="H24656" s="17">
        <v>2.3649305E7</v>
      </c>
    </row>
    <row r="24657">
      <c r="A24657" s="7" t="s">
        <v>46038</v>
      </c>
      <c r="B24657" s="17" t="s">
        <v>46039</v>
      </c>
      <c r="C24657" s="17">
        <v>1.0</v>
      </c>
      <c r="D24657" s="17">
        <v>2384481.0</v>
      </c>
      <c r="E24657" s="17">
        <v>2384481.0</v>
      </c>
      <c r="F24657" s="17">
        <v>2384481.0</v>
      </c>
      <c r="G24657" s="17">
        <v>2384481.0</v>
      </c>
      <c r="H24657" s="17">
        <v>2384481.0</v>
      </c>
    </row>
    <row r="24658">
      <c r="A24658" s="7" t="s">
        <v>46038</v>
      </c>
      <c r="B24658" s="17" t="s">
        <v>46039</v>
      </c>
      <c r="C24658" s="17">
        <v>1.0</v>
      </c>
      <c r="D24658" s="17">
        <v>2384481.0</v>
      </c>
      <c r="E24658" s="17">
        <v>2384481.0</v>
      </c>
      <c r="F24658" s="17">
        <v>2384481.0</v>
      </c>
      <c r="G24658" s="17">
        <v>2384481.0</v>
      </c>
      <c r="H24658" s="17">
        <v>2384481.0</v>
      </c>
    </row>
    <row r="24659">
      <c r="A24659" s="7" t="s">
        <v>46040</v>
      </c>
      <c r="B24659" s="17" t="s">
        <v>46041</v>
      </c>
      <c r="C24659" s="17">
        <v>3.0</v>
      </c>
      <c r="D24659" s="17">
        <v>1.346637433E7</v>
      </c>
      <c r="E24659" s="17">
        <v>3929940.0</v>
      </c>
      <c r="F24659" s="17">
        <v>4094099.0</v>
      </c>
      <c r="G24659" s="17">
        <v>3.2375084E7</v>
      </c>
      <c r="H24659" s="17">
        <v>3.2375084E7</v>
      </c>
    </row>
    <row r="24660">
      <c r="A24660" s="7" t="s">
        <v>46040</v>
      </c>
      <c r="B24660" s="17" t="s">
        <v>46041</v>
      </c>
      <c r="C24660" s="17">
        <v>3.0</v>
      </c>
      <c r="D24660" s="17">
        <v>1.346637433E7</v>
      </c>
      <c r="E24660" s="17">
        <v>3929940.0</v>
      </c>
      <c r="F24660" s="17">
        <v>4094099.0</v>
      </c>
      <c r="G24660" s="17">
        <v>3.2375084E7</v>
      </c>
      <c r="H24660" s="17">
        <v>3.2375084E7</v>
      </c>
    </row>
    <row r="24661">
      <c r="A24661" s="7" t="s">
        <v>46042</v>
      </c>
      <c r="B24661" s="17" t="s">
        <v>46043</v>
      </c>
      <c r="C24661" s="17">
        <v>16.0</v>
      </c>
      <c r="D24661" s="17">
        <v>1.017340744E7</v>
      </c>
      <c r="E24661" s="17">
        <v>5201962.0</v>
      </c>
      <c r="F24661" s="17">
        <v>8999220.0</v>
      </c>
      <c r="G24661" s="17">
        <v>1.5205166E7</v>
      </c>
      <c r="H24661" s="17">
        <v>1.7253864E7</v>
      </c>
    </row>
    <row r="24662">
      <c r="A24662" s="7" t="s">
        <v>46042</v>
      </c>
      <c r="B24662" s="17" t="s">
        <v>46043</v>
      </c>
      <c r="C24662" s="17">
        <v>16.0</v>
      </c>
      <c r="D24662" s="17">
        <v>1.017340744E7</v>
      </c>
      <c r="E24662" s="17">
        <v>5201962.0</v>
      </c>
      <c r="F24662" s="17">
        <v>8999220.0</v>
      </c>
      <c r="G24662" s="17">
        <v>1.5205166E7</v>
      </c>
      <c r="H24662" s="17">
        <v>1.7253864E7</v>
      </c>
    </row>
    <row r="24663">
      <c r="A24663" s="7" t="s">
        <v>46044</v>
      </c>
      <c r="B24663" s="17" t="s">
        <v>46045</v>
      </c>
      <c r="C24663" s="17">
        <v>6.0</v>
      </c>
      <c r="D24663" s="17">
        <v>4670154.0</v>
      </c>
      <c r="E24663" s="17">
        <v>3383340.0</v>
      </c>
      <c r="F24663" s="17">
        <v>4578433.0</v>
      </c>
      <c r="G24663" s="17">
        <v>5278963.0</v>
      </c>
      <c r="H24663" s="17">
        <v>9156622.0</v>
      </c>
    </row>
    <row r="24664">
      <c r="A24664" s="7" t="s">
        <v>46044</v>
      </c>
      <c r="B24664" s="17" t="s">
        <v>46045</v>
      </c>
      <c r="C24664" s="17">
        <v>6.0</v>
      </c>
      <c r="D24664" s="17">
        <v>4670154.0</v>
      </c>
      <c r="E24664" s="17">
        <v>3383340.0</v>
      </c>
      <c r="F24664" s="17">
        <v>4578433.0</v>
      </c>
      <c r="G24664" s="17">
        <v>5278963.0</v>
      </c>
      <c r="H24664" s="17">
        <v>9156622.0</v>
      </c>
    </row>
    <row r="24665">
      <c r="A24665" s="7" t="s">
        <v>46046</v>
      </c>
      <c r="B24665" s="17" t="s">
        <v>46047</v>
      </c>
      <c r="C24665" s="17">
        <v>1.0</v>
      </c>
      <c r="D24665" s="17">
        <v>1.4822365E7</v>
      </c>
      <c r="E24665" s="17">
        <v>1.4822365E7</v>
      </c>
      <c r="F24665" s="17">
        <v>1.4822365E7</v>
      </c>
      <c r="G24665" s="17">
        <v>1.4822365E7</v>
      </c>
      <c r="H24665" s="17">
        <v>1.4822365E7</v>
      </c>
    </row>
    <row r="24666">
      <c r="A24666" s="7" t="s">
        <v>46046</v>
      </c>
      <c r="B24666" s="17" t="s">
        <v>46047</v>
      </c>
      <c r="C24666" s="17">
        <v>1.0</v>
      </c>
      <c r="D24666" s="17">
        <v>1.4822365E7</v>
      </c>
      <c r="E24666" s="17">
        <v>1.4822365E7</v>
      </c>
      <c r="F24666" s="17">
        <v>1.4822365E7</v>
      </c>
      <c r="G24666" s="17">
        <v>1.4822365E7</v>
      </c>
      <c r="H24666" s="17">
        <v>1.4822365E7</v>
      </c>
    </row>
    <row r="24667">
      <c r="A24667" s="7" t="s">
        <v>46048</v>
      </c>
      <c r="B24667" s="17" t="s">
        <v>46049</v>
      </c>
      <c r="C24667" s="17">
        <v>1.0</v>
      </c>
      <c r="D24667" s="17">
        <v>1.4634848E7</v>
      </c>
      <c r="E24667" s="17">
        <v>1.4634848E7</v>
      </c>
      <c r="F24667" s="17">
        <v>1.4634848E7</v>
      </c>
      <c r="G24667" s="17">
        <v>1.4634848E7</v>
      </c>
      <c r="H24667" s="17">
        <v>1.4634848E7</v>
      </c>
    </row>
    <row r="24668">
      <c r="A24668" s="7" t="s">
        <v>46048</v>
      </c>
      <c r="B24668" s="17" t="s">
        <v>46049</v>
      </c>
      <c r="C24668" s="17">
        <v>1.0</v>
      </c>
      <c r="D24668" s="17">
        <v>1.4634848E7</v>
      </c>
      <c r="E24668" s="17">
        <v>1.4634848E7</v>
      </c>
      <c r="F24668" s="17">
        <v>1.4634848E7</v>
      </c>
      <c r="G24668" s="17">
        <v>1.4634848E7</v>
      </c>
      <c r="H24668" s="17">
        <v>1.4634848E7</v>
      </c>
    </row>
    <row r="24669">
      <c r="A24669" s="7" t="s">
        <v>46050</v>
      </c>
      <c r="B24669" s="17" t="s">
        <v>46051</v>
      </c>
      <c r="C24669" s="17">
        <v>1.0</v>
      </c>
      <c r="D24669" s="17">
        <v>1.1982804E7</v>
      </c>
      <c r="E24669" s="17">
        <v>1.1982804E7</v>
      </c>
      <c r="F24669" s="17">
        <v>1.1982804E7</v>
      </c>
      <c r="G24669" s="17">
        <v>1.1982804E7</v>
      </c>
      <c r="H24669" s="17">
        <v>1.1982804E7</v>
      </c>
    </row>
    <row r="24670">
      <c r="A24670" s="7" t="s">
        <v>46050</v>
      </c>
      <c r="B24670" s="17" t="s">
        <v>46051</v>
      </c>
      <c r="C24670" s="17">
        <v>1.0</v>
      </c>
      <c r="D24670" s="17">
        <v>1.1982804E7</v>
      </c>
      <c r="E24670" s="17">
        <v>1.1982804E7</v>
      </c>
      <c r="F24670" s="17">
        <v>1.1982804E7</v>
      </c>
      <c r="G24670" s="17">
        <v>1.1982804E7</v>
      </c>
      <c r="H24670" s="17">
        <v>1.1982804E7</v>
      </c>
    </row>
    <row r="24671">
      <c r="A24671" s="7" t="s">
        <v>46052</v>
      </c>
      <c r="B24671" s="17" t="s">
        <v>46053</v>
      </c>
      <c r="C24671" s="17">
        <v>53.0</v>
      </c>
      <c r="D24671" s="17">
        <v>4895867.585</v>
      </c>
      <c r="E24671" s="17">
        <v>2313017.0</v>
      </c>
      <c r="F24671" s="17">
        <v>3155550.0</v>
      </c>
      <c r="G24671" s="17">
        <v>5302671.0</v>
      </c>
      <c r="H24671" s="17">
        <v>9415346.0</v>
      </c>
    </row>
    <row r="24672">
      <c r="A24672" s="7" t="s">
        <v>46052</v>
      </c>
      <c r="B24672" s="17" t="s">
        <v>46053</v>
      </c>
      <c r="C24672" s="17">
        <v>53.0</v>
      </c>
      <c r="D24672" s="17">
        <v>4895867.585</v>
      </c>
      <c r="E24672" s="17">
        <v>2313017.0</v>
      </c>
      <c r="F24672" s="17">
        <v>3155550.0</v>
      </c>
      <c r="G24672" s="17">
        <v>5302671.0</v>
      </c>
      <c r="H24672" s="17">
        <v>9415346.0</v>
      </c>
    </row>
    <row r="24673">
      <c r="A24673" s="7" t="s">
        <v>46054</v>
      </c>
      <c r="B24673" s="17" t="s">
        <v>46055</v>
      </c>
      <c r="C24673" s="17">
        <v>122.0</v>
      </c>
      <c r="D24673" s="17">
        <v>1.017757448E7</v>
      </c>
      <c r="E24673" s="17">
        <v>2973862.0</v>
      </c>
      <c r="F24673" s="17">
        <v>4277813.0</v>
      </c>
      <c r="G24673" s="17">
        <v>1.033189E7</v>
      </c>
      <c r="H24673" s="17">
        <v>2.2670935E7</v>
      </c>
    </row>
    <row r="24674">
      <c r="A24674" s="7" t="s">
        <v>46054</v>
      </c>
      <c r="B24674" s="17" t="s">
        <v>46055</v>
      </c>
      <c r="C24674" s="17">
        <v>122.0</v>
      </c>
      <c r="D24674" s="17">
        <v>1.017757448E7</v>
      </c>
      <c r="E24674" s="17">
        <v>2973862.0</v>
      </c>
      <c r="F24674" s="17">
        <v>4277813.0</v>
      </c>
      <c r="G24674" s="17">
        <v>1.033189E7</v>
      </c>
      <c r="H24674" s="17">
        <v>2.2670935E7</v>
      </c>
    </row>
    <row r="24675">
      <c r="A24675" s="7" t="s">
        <v>46056</v>
      </c>
      <c r="B24675" s="17" t="s">
        <v>46057</v>
      </c>
      <c r="C24675" s="17">
        <v>8.0</v>
      </c>
      <c r="D24675" s="17">
        <v>3953496.125</v>
      </c>
      <c r="E24675" s="17">
        <v>1789271.0</v>
      </c>
      <c r="F24675" s="17">
        <v>2630355.0</v>
      </c>
      <c r="G24675" s="17">
        <v>4322761.0</v>
      </c>
      <c r="H24675" s="17">
        <v>9788230.0</v>
      </c>
    </row>
    <row r="24676">
      <c r="A24676" s="7" t="s">
        <v>46056</v>
      </c>
      <c r="B24676" s="17" t="s">
        <v>46057</v>
      </c>
      <c r="C24676" s="17">
        <v>8.0</v>
      </c>
      <c r="D24676" s="17">
        <v>3953496.125</v>
      </c>
      <c r="E24676" s="17">
        <v>1789271.0</v>
      </c>
      <c r="F24676" s="17">
        <v>2630355.0</v>
      </c>
      <c r="G24676" s="17">
        <v>4322761.0</v>
      </c>
      <c r="H24676" s="17">
        <v>9788230.0</v>
      </c>
    </row>
    <row r="24677">
      <c r="A24677" s="7" t="s">
        <v>46058</v>
      </c>
      <c r="B24677" s="17" t="s">
        <v>46059</v>
      </c>
      <c r="C24677" s="17">
        <v>2.0</v>
      </c>
      <c r="D24677" s="17">
        <v>2398829.5</v>
      </c>
      <c r="E24677" s="17">
        <v>1527750.0</v>
      </c>
      <c r="F24677" s="17">
        <v>1527750.0</v>
      </c>
      <c r="G24677" s="17">
        <v>3269909.0</v>
      </c>
      <c r="H24677" s="17">
        <v>3269909.0</v>
      </c>
    </row>
    <row r="24678">
      <c r="A24678" s="7" t="s">
        <v>46058</v>
      </c>
      <c r="B24678" s="17" t="s">
        <v>46059</v>
      </c>
      <c r="C24678" s="17">
        <v>2.0</v>
      </c>
      <c r="D24678" s="17">
        <v>2398829.5</v>
      </c>
      <c r="E24678" s="17">
        <v>1527750.0</v>
      </c>
      <c r="F24678" s="17">
        <v>1527750.0</v>
      </c>
      <c r="G24678" s="17">
        <v>3269909.0</v>
      </c>
      <c r="H24678" s="17">
        <v>3269909.0</v>
      </c>
    </row>
    <row r="24679">
      <c r="A24679" s="7" t="s">
        <v>46060</v>
      </c>
      <c r="B24679" s="17" t="s">
        <v>46061</v>
      </c>
      <c r="C24679" s="17">
        <v>3.0</v>
      </c>
      <c r="D24679" s="17">
        <v>2.280074E7</v>
      </c>
      <c r="E24679" s="17">
        <v>2277131.0</v>
      </c>
      <c r="F24679" s="17">
        <v>5694473.0</v>
      </c>
      <c r="G24679" s="17">
        <v>6.0430616E7</v>
      </c>
      <c r="H24679" s="17">
        <v>6.0430616E7</v>
      </c>
    </row>
    <row r="24680">
      <c r="A24680" s="7" t="s">
        <v>46060</v>
      </c>
      <c r="B24680" s="17" t="s">
        <v>46061</v>
      </c>
      <c r="C24680" s="17">
        <v>3.0</v>
      </c>
      <c r="D24680" s="17">
        <v>2.280074E7</v>
      </c>
      <c r="E24680" s="17">
        <v>2277131.0</v>
      </c>
      <c r="F24680" s="17">
        <v>5694473.0</v>
      </c>
      <c r="G24680" s="17">
        <v>6.0430616E7</v>
      </c>
      <c r="H24680" s="17">
        <v>6.0430616E7</v>
      </c>
    </row>
    <row r="24681">
      <c r="A24681" s="7" t="s">
        <v>46062</v>
      </c>
      <c r="B24681" s="17" t="s">
        <v>46063</v>
      </c>
      <c r="C24681" s="17">
        <v>2.0</v>
      </c>
      <c r="D24681" s="17">
        <v>4388984.0</v>
      </c>
      <c r="E24681" s="17">
        <v>4279905.0</v>
      </c>
      <c r="F24681" s="17">
        <v>4279905.0</v>
      </c>
      <c r="G24681" s="17">
        <v>4498063.0</v>
      </c>
      <c r="H24681" s="17">
        <v>4498063.0</v>
      </c>
    </row>
    <row r="24682">
      <c r="A24682" s="7" t="s">
        <v>46062</v>
      </c>
      <c r="B24682" s="17" t="s">
        <v>46063</v>
      </c>
      <c r="C24682" s="17">
        <v>2.0</v>
      </c>
      <c r="D24682" s="17">
        <v>4388984.0</v>
      </c>
      <c r="E24682" s="17">
        <v>4279905.0</v>
      </c>
      <c r="F24682" s="17">
        <v>4279905.0</v>
      </c>
      <c r="G24682" s="17">
        <v>4498063.0</v>
      </c>
      <c r="H24682" s="17">
        <v>4498063.0</v>
      </c>
    </row>
    <row r="24683">
      <c r="A24683" s="7" t="s">
        <v>46064</v>
      </c>
      <c r="B24683" s="17" t="s">
        <v>46065</v>
      </c>
      <c r="C24683" s="17">
        <v>119.0</v>
      </c>
      <c r="D24683" s="17">
        <v>9306777.958</v>
      </c>
      <c r="E24683" s="17">
        <v>3940556.0</v>
      </c>
      <c r="F24683" s="17">
        <v>6047754.0</v>
      </c>
      <c r="G24683" s="17">
        <v>9447733.0</v>
      </c>
      <c r="H24683" s="17">
        <v>1.9901975E7</v>
      </c>
    </row>
    <row r="24684">
      <c r="A24684" s="7" t="s">
        <v>46064</v>
      </c>
      <c r="B24684" s="17" t="s">
        <v>46065</v>
      </c>
      <c r="C24684" s="17">
        <v>119.0</v>
      </c>
      <c r="D24684" s="17">
        <v>9306777.958</v>
      </c>
      <c r="E24684" s="17">
        <v>3940556.0</v>
      </c>
      <c r="F24684" s="17">
        <v>6047754.0</v>
      </c>
      <c r="G24684" s="17">
        <v>9447733.0</v>
      </c>
      <c r="H24684" s="17">
        <v>1.9901975E7</v>
      </c>
    </row>
    <row r="24685">
      <c r="A24685" s="7" t="s">
        <v>46066</v>
      </c>
      <c r="B24685" s="17" t="s">
        <v>46067</v>
      </c>
      <c r="C24685" s="17">
        <v>2.0</v>
      </c>
      <c r="D24685" s="17">
        <v>2555517.0</v>
      </c>
      <c r="E24685" s="17">
        <v>2553969.0</v>
      </c>
      <c r="F24685" s="17">
        <v>2553969.0</v>
      </c>
      <c r="G24685" s="17">
        <v>2557065.0</v>
      </c>
      <c r="H24685" s="17">
        <v>2557065.0</v>
      </c>
    </row>
    <row r="24686">
      <c r="A24686" s="7" t="s">
        <v>46066</v>
      </c>
      <c r="B24686" s="17" t="s">
        <v>46067</v>
      </c>
      <c r="C24686" s="17">
        <v>2.0</v>
      </c>
      <c r="D24686" s="17">
        <v>2555517.0</v>
      </c>
      <c r="E24686" s="17">
        <v>2553969.0</v>
      </c>
      <c r="F24686" s="17">
        <v>2553969.0</v>
      </c>
      <c r="G24686" s="17">
        <v>2557065.0</v>
      </c>
      <c r="H24686" s="17">
        <v>2557065.0</v>
      </c>
    </row>
    <row r="24687">
      <c r="A24687" s="7" t="s">
        <v>46068</v>
      </c>
      <c r="B24687" s="17" t="s">
        <v>46069</v>
      </c>
      <c r="C24687" s="17">
        <v>76.0</v>
      </c>
      <c r="D24687" s="17">
        <v>7506857.079</v>
      </c>
      <c r="E24687" s="17">
        <v>3157767.0</v>
      </c>
      <c r="F24687" s="17">
        <v>4677664.0</v>
      </c>
      <c r="G24687" s="17">
        <v>7596443.0</v>
      </c>
      <c r="H24687" s="17">
        <v>1.5634135E7</v>
      </c>
    </row>
    <row r="24688">
      <c r="A24688" s="7" t="s">
        <v>46068</v>
      </c>
      <c r="B24688" s="17" t="s">
        <v>46069</v>
      </c>
      <c r="C24688" s="17">
        <v>76.0</v>
      </c>
      <c r="D24688" s="17">
        <v>7506857.079</v>
      </c>
      <c r="E24688" s="17">
        <v>3157767.0</v>
      </c>
      <c r="F24688" s="17">
        <v>4677664.0</v>
      </c>
      <c r="G24688" s="17">
        <v>7596443.0</v>
      </c>
      <c r="H24688" s="17">
        <v>1.5634135E7</v>
      </c>
    </row>
    <row r="24689">
      <c r="A24689" s="7" t="s">
        <v>46070</v>
      </c>
      <c r="B24689" s="17" t="s">
        <v>46071</v>
      </c>
      <c r="C24689" s="17">
        <v>30.0</v>
      </c>
      <c r="D24689" s="17">
        <v>7720836.267</v>
      </c>
      <c r="E24689" s="17">
        <v>2158485.0</v>
      </c>
      <c r="F24689" s="17">
        <v>3733950.0</v>
      </c>
      <c r="G24689" s="17">
        <v>7140947.0</v>
      </c>
      <c r="H24689" s="17">
        <v>1.7810722E7</v>
      </c>
    </row>
    <row r="24690">
      <c r="A24690" s="7" t="s">
        <v>46070</v>
      </c>
      <c r="B24690" s="17" t="s">
        <v>46071</v>
      </c>
      <c r="C24690" s="17">
        <v>30.0</v>
      </c>
      <c r="D24690" s="17">
        <v>7720836.267</v>
      </c>
      <c r="E24690" s="17">
        <v>2158485.0</v>
      </c>
      <c r="F24690" s="17">
        <v>3733950.0</v>
      </c>
      <c r="G24690" s="17">
        <v>7140947.0</v>
      </c>
      <c r="H24690" s="17">
        <v>1.7810722E7</v>
      </c>
    </row>
    <row r="24691">
      <c r="A24691" s="7" t="s">
        <v>46072</v>
      </c>
      <c r="B24691" s="17" t="s">
        <v>46073</v>
      </c>
      <c r="C24691" s="17">
        <v>8.0</v>
      </c>
      <c r="D24691" s="17">
        <v>1.171071575E7</v>
      </c>
      <c r="E24691" s="17">
        <v>3028708.0</v>
      </c>
      <c r="F24691" s="17">
        <v>3993476.0</v>
      </c>
      <c r="G24691" s="17">
        <v>9573000.0</v>
      </c>
      <c r="H24691" s="17">
        <v>3.7523897E7</v>
      </c>
    </row>
    <row r="24692">
      <c r="A24692" s="7" t="s">
        <v>46072</v>
      </c>
      <c r="B24692" s="17" t="s">
        <v>46073</v>
      </c>
      <c r="C24692" s="17">
        <v>8.0</v>
      </c>
      <c r="D24692" s="17">
        <v>1.171071575E7</v>
      </c>
      <c r="E24692" s="17">
        <v>3028708.0</v>
      </c>
      <c r="F24692" s="17">
        <v>3993476.0</v>
      </c>
      <c r="G24692" s="17">
        <v>9573000.0</v>
      </c>
      <c r="H24692" s="17">
        <v>3.7523897E7</v>
      </c>
    </row>
    <row r="24693">
      <c r="A24693" s="7" t="s">
        <v>46074</v>
      </c>
      <c r="B24693" s="17" t="s">
        <v>46075</v>
      </c>
      <c r="C24693" s="17">
        <v>452.0</v>
      </c>
      <c r="D24693" s="17">
        <v>1.143677735E7</v>
      </c>
      <c r="E24693" s="17">
        <v>4522894.0</v>
      </c>
      <c r="F24693" s="17">
        <v>7112998.0</v>
      </c>
      <c r="G24693" s="17">
        <v>1.1158847E7</v>
      </c>
      <c r="H24693" s="17">
        <v>1.9082E7</v>
      </c>
    </row>
    <row r="24694">
      <c r="A24694" s="7" t="s">
        <v>46074</v>
      </c>
      <c r="B24694" s="17" t="s">
        <v>46075</v>
      </c>
      <c r="C24694" s="17">
        <v>452.0</v>
      </c>
      <c r="D24694" s="17">
        <v>1.143677735E7</v>
      </c>
      <c r="E24694" s="17">
        <v>4522894.0</v>
      </c>
      <c r="F24694" s="17">
        <v>7112998.0</v>
      </c>
      <c r="G24694" s="17">
        <v>1.1158847E7</v>
      </c>
      <c r="H24694" s="17">
        <v>1.9082E7</v>
      </c>
    </row>
    <row r="24695">
      <c r="A24695" s="7" t="s">
        <v>46076</v>
      </c>
      <c r="B24695" s="17" t="s">
        <v>46077</v>
      </c>
      <c r="C24695" s="17">
        <v>1.0</v>
      </c>
      <c r="D24695" s="17">
        <v>4896676.0</v>
      </c>
      <c r="E24695" s="17">
        <v>4896676.0</v>
      </c>
      <c r="F24695" s="17">
        <v>4896676.0</v>
      </c>
      <c r="G24695" s="17">
        <v>4896676.0</v>
      </c>
      <c r="H24695" s="17">
        <v>4896676.0</v>
      </c>
    </row>
    <row r="24696">
      <c r="A24696" s="7" t="s">
        <v>46076</v>
      </c>
      <c r="B24696" s="17" t="s">
        <v>46077</v>
      </c>
      <c r="C24696" s="17">
        <v>1.0</v>
      </c>
      <c r="D24696" s="17">
        <v>4896676.0</v>
      </c>
      <c r="E24696" s="17">
        <v>4896676.0</v>
      </c>
      <c r="F24696" s="17">
        <v>4896676.0</v>
      </c>
      <c r="G24696" s="17">
        <v>4896676.0</v>
      </c>
      <c r="H24696" s="17">
        <v>4896676.0</v>
      </c>
    </row>
    <row r="24697">
      <c r="A24697" s="7" t="s">
        <v>46078</v>
      </c>
      <c r="B24697" s="17" t="s">
        <v>46079</v>
      </c>
      <c r="C24697" s="17">
        <v>1.0</v>
      </c>
      <c r="D24697" s="17">
        <v>3111598.0</v>
      </c>
      <c r="E24697" s="17">
        <v>3111598.0</v>
      </c>
      <c r="F24697" s="17">
        <v>3111598.0</v>
      </c>
      <c r="G24697" s="17">
        <v>3111598.0</v>
      </c>
      <c r="H24697" s="17">
        <v>3111598.0</v>
      </c>
    </row>
    <row r="24698">
      <c r="A24698" s="7" t="s">
        <v>46078</v>
      </c>
      <c r="B24698" s="17" t="s">
        <v>46079</v>
      </c>
      <c r="C24698" s="17">
        <v>1.0</v>
      </c>
      <c r="D24698" s="17">
        <v>3111598.0</v>
      </c>
      <c r="E24698" s="17">
        <v>3111598.0</v>
      </c>
      <c r="F24698" s="17">
        <v>3111598.0</v>
      </c>
      <c r="G24698" s="17">
        <v>3111598.0</v>
      </c>
      <c r="H24698" s="17">
        <v>3111598.0</v>
      </c>
    </row>
    <row r="24699">
      <c r="A24699" s="7" t="s">
        <v>46080</v>
      </c>
      <c r="B24699" s="17" t="s">
        <v>46081</v>
      </c>
      <c r="C24699" s="17">
        <v>6.0</v>
      </c>
      <c r="D24699" s="17">
        <v>6287901.0</v>
      </c>
      <c r="E24699" s="17">
        <v>3378660.0</v>
      </c>
      <c r="F24699" s="17">
        <v>5800351.0</v>
      </c>
      <c r="G24699" s="17">
        <v>9150000.0</v>
      </c>
      <c r="H24699" s="17">
        <v>9545060.0</v>
      </c>
    </row>
    <row r="24700">
      <c r="A24700" s="7" t="s">
        <v>46080</v>
      </c>
      <c r="B24700" s="17" t="s">
        <v>46081</v>
      </c>
      <c r="C24700" s="17">
        <v>6.0</v>
      </c>
      <c r="D24700" s="17">
        <v>6287901.0</v>
      </c>
      <c r="E24700" s="17">
        <v>3378660.0</v>
      </c>
      <c r="F24700" s="17">
        <v>5800351.0</v>
      </c>
      <c r="G24700" s="17">
        <v>9150000.0</v>
      </c>
      <c r="H24700" s="17">
        <v>9545060.0</v>
      </c>
    </row>
    <row r="24701">
      <c r="A24701" s="7" t="s">
        <v>46082</v>
      </c>
      <c r="B24701" s="17" t="s">
        <v>46083</v>
      </c>
      <c r="C24701" s="17">
        <v>13.0</v>
      </c>
      <c r="D24701" s="17">
        <v>1.436089915E7</v>
      </c>
      <c r="E24701" s="17">
        <v>3468472.0</v>
      </c>
      <c r="F24701" s="17">
        <v>8710581.0</v>
      </c>
      <c r="G24701" s="17">
        <v>1.0545889E7</v>
      </c>
      <c r="H24701" s="17">
        <v>4.0587372E7</v>
      </c>
    </row>
    <row r="24702">
      <c r="A24702" s="7" t="s">
        <v>46082</v>
      </c>
      <c r="B24702" s="17" t="s">
        <v>46083</v>
      </c>
      <c r="C24702" s="17">
        <v>13.0</v>
      </c>
      <c r="D24702" s="17">
        <v>1.436089915E7</v>
      </c>
      <c r="E24702" s="17">
        <v>3468472.0</v>
      </c>
      <c r="F24702" s="17">
        <v>8710581.0</v>
      </c>
      <c r="G24702" s="17">
        <v>1.0545889E7</v>
      </c>
      <c r="H24702" s="17">
        <v>4.0587372E7</v>
      </c>
    </row>
    <row r="24703">
      <c r="A24703" s="7" t="s">
        <v>46084</v>
      </c>
      <c r="B24703" s="17" t="s">
        <v>46085</v>
      </c>
      <c r="C24703" s="17">
        <v>4.0</v>
      </c>
      <c r="D24703" s="17">
        <v>5628241.5</v>
      </c>
      <c r="E24703" s="17">
        <v>2612800.0</v>
      </c>
      <c r="F24703" s="17">
        <v>4962659.0</v>
      </c>
      <c r="G24703" s="17">
        <v>5822507.0</v>
      </c>
      <c r="H24703" s="17">
        <v>9115000.0</v>
      </c>
    </row>
    <row r="24704">
      <c r="A24704" s="7" t="s">
        <v>46084</v>
      </c>
      <c r="B24704" s="17" t="s">
        <v>46085</v>
      </c>
      <c r="C24704" s="17">
        <v>4.0</v>
      </c>
      <c r="D24704" s="17">
        <v>5628241.5</v>
      </c>
      <c r="E24704" s="17">
        <v>2612800.0</v>
      </c>
      <c r="F24704" s="17">
        <v>4962659.0</v>
      </c>
      <c r="G24704" s="17">
        <v>5822507.0</v>
      </c>
      <c r="H24704" s="17">
        <v>9115000.0</v>
      </c>
    </row>
    <row r="24705">
      <c r="A24705" s="7" t="s">
        <v>46086</v>
      </c>
      <c r="B24705" s="17" t="s">
        <v>46087</v>
      </c>
      <c r="C24705" s="17">
        <v>27.0</v>
      </c>
      <c r="D24705" s="17">
        <v>1.049810641E7</v>
      </c>
      <c r="E24705" s="17">
        <v>3137472.0</v>
      </c>
      <c r="F24705" s="17">
        <v>5070602.0</v>
      </c>
      <c r="G24705" s="17">
        <v>2.0705324E7</v>
      </c>
      <c r="H24705" s="17">
        <v>2.7174688E7</v>
      </c>
    </row>
    <row r="24706">
      <c r="A24706" s="7" t="s">
        <v>46086</v>
      </c>
      <c r="B24706" s="17" t="s">
        <v>46087</v>
      </c>
      <c r="C24706" s="17">
        <v>27.0</v>
      </c>
      <c r="D24706" s="17">
        <v>1.049810641E7</v>
      </c>
      <c r="E24706" s="17">
        <v>3137472.0</v>
      </c>
      <c r="F24706" s="17">
        <v>5070602.0</v>
      </c>
      <c r="G24706" s="17">
        <v>2.0705324E7</v>
      </c>
      <c r="H24706" s="17">
        <v>2.7174688E7</v>
      </c>
    </row>
    <row r="24707">
      <c r="A24707" s="7" t="s">
        <v>46088</v>
      </c>
      <c r="B24707" s="17" t="s">
        <v>46089</v>
      </c>
      <c r="C24707" s="17">
        <v>1.0</v>
      </c>
      <c r="D24707" s="17">
        <v>3050042.0</v>
      </c>
      <c r="E24707" s="17">
        <v>3050042.0</v>
      </c>
      <c r="F24707" s="17">
        <v>3050042.0</v>
      </c>
      <c r="G24707" s="17">
        <v>3050042.0</v>
      </c>
      <c r="H24707" s="17">
        <v>3050042.0</v>
      </c>
    </row>
    <row r="24708">
      <c r="A24708" s="7" t="s">
        <v>46088</v>
      </c>
      <c r="B24708" s="17" t="s">
        <v>46089</v>
      </c>
      <c r="C24708" s="17">
        <v>1.0</v>
      </c>
      <c r="D24708" s="17">
        <v>3050042.0</v>
      </c>
      <c r="E24708" s="17">
        <v>3050042.0</v>
      </c>
      <c r="F24708" s="17">
        <v>3050042.0</v>
      </c>
      <c r="G24708" s="17">
        <v>3050042.0</v>
      </c>
      <c r="H24708" s="17">
        <v>3050042.0</v>
      </c>
    </row>
    <row r="24709">
      <c r="A24709" s="7" t="s">
        <v>46090</v>
      </c>
      <c r="B24709" s="17" t="s">
        <v>46091</v>
      </c>
      <c r="C24709" s="17">
        <v>3.0</v>
      </c>
      <c r="D24709" s="17">
        <v>7809508.0</v>
      </c>
      <c r="E24709" s="17">
        <v>5985663.0</v>
      </c>
      <c r="F24709" s="17">
        <v>8658061.0</v>
      </c>
      <c r="G24709" s="17">
        <v>8784800.0</v>
      </c>
      <c r="H24709" s="17">
        <v>8784800.0</v>
      </c>
    </row>
    <row r="24710">
      <c r="A24710" s="7" t="s">
        <v>46090</v>
      </c>
      <c r="B24710" s="17" t="s">
        <v>46091</v>
      </c>
      <c r="C24710" s="17">
        <v>3.0</v>
      </c>
      <c r="D24710" s="17">
        <v>7809508.0</v>
      </c>
      <c r="E24710" s="17">
        <v>5985663.0</v>
      </c>
      <c r="F24710" s="17">
        <v>8658061.0</v>
      </c>
      <c r="G24710" s="17">
        <v>8784800.0</v>
      </c>
      <c r="H24710" s="17">
        <v>8784800.0</v>
      </c>
    </row>
    <row r="24711">
      <c r="A24711" s="7" t="s">
        <v>46092</v>
      </c>
      <c r="B24711" s="17" t="s">
        <v>46093</v>
      </c>
      <c r="C24711" s="17">
        <v>554.0</v>
      </c>
      <c r="D24711" s="17">
        <v>6584916.004</v>
      </c>
      <c r="E24711" s="17">
        <v>3550674.0</v>
      </c>
      <c r="F24711" s="17">
        <v>4934838.0</v>
      </c>
      <c r="G24711" s="17">
        <v>7485612.0</v>
      </c>
      <c r="H24711" s="17">
        <v>1.1455464E7</v>
      </c>
    </row>
    <row r="24712">
      <c r="A24712" s="7" t="s">
        <v>46092</v>
      </c>
      <c r="B24712" s="17" t="s">
        <v>46093</v>
      </c>
      <c r="C24712" s="17">
        <v>554.0</v>
      </c>
      <c r="D24712" s="17">
        <v>6584916.004</v>
      </c>
      <c r="E24712" s="17">
        <v>3550674.0</v>
      </c>
      <c r="F24712" s="17">
        <v>4934838.0</v>
      </c>
      <c r="G24712" s="17">
        <v>7485612.0</v>
      </c>
      <c r="H24712" s="17">
        <v>1.1455464E7</v>
      </c>
    </row>
    <row r="24713">
      <c r="A24713" s="7" t="s">
        <v>46094</v>
      </c>
      <c r="B24713" s="17" t="s">
        <v>46095</v>
      </c>
      <c r="C24713" s="17">
        <v>17.0</v>
      </c>
      <c r="D24713" s="17">
        <v>2.202404271E7</v>
      </c>
      <c r="E24713" s="17">
        <v>6975600.0</v>
      </c>
      <c r="F24713" s="17">
        <v>1.3160726E7</v>
      </c>
      <c r="G24713" s="17">
        <v>1.8217406E7</v>
      </c>
      <c r="H24713" s="17">
        <v>8.2769367E7</v>
      </c>
    </row>
    <row r="24714">
      <c r="A24714" s="7" t="s">
        <v>46094</v>
      </c>
      <c r="B24714" s="17" t="s">
        <v>46095</v>
      </c>
      <c r="C24714" s="17">
        <v>17.0</v>
      </c>
      <c r="D24714" s="17">
        <v>2.202404271E7</v>
      </c>
      <c r="E24714" s="17">
        <v>6975600.0</v>
      </c>
      <c r="F24714" s="17">
        <v>1.3160726E7</v>
      </c>
      <c r="G24714" s="17">
        <v>1.8217406E7</v>
      </c>
      <c r="H24714" s="17">
        <v>8.2769367E7</v>
      </c>
    </row>
    <row r="24715">
      <c r="A24715" s="7" t="s">
        <v>46096</v>
      </c>
      <c r="B24715" s="17" t="s">
        <v>46097</v>
      </c>
      <c r="C24715" s="17">
        <v>1.0</v>
      </c>
      <c r="D24715" s="17">
        <v>5653583.0</v>
      </c>
      <c r="E24715" s="17">
        <v>5653583.0</v>
      </c>
      <c r="F24715" s="17">
        <v>5653583.0</v>
      </c>
      <c r="G24715" s="17">
        <v>5653583.0</v>
      </c>
      <c r="H24715" s="17">
        <v>5653583.0</v>
      </c>
    </row>
    <row r="24716">
      <c r="A24716" s="7" t="s">
        <v>46096</v>
      </c>
      <c r="B24716" s="17" t="s">
        <v>46097</v>
      </c>
      <c r="C24716" s="17">
        <v>1.0</v>
      </c>
      <c r="D24716" s="17">
        <v>5653583.0</v>
      </c>
      <c r="E24716" s="17">
        <v>5653583.0</v>
      </c>
      <c r="F24716" s="17">
        <v>5653583.0</v>
      </c>
      <c r="G24716" s="17">
        <v>5653583.0</v>
      </c>
      <c r="H24716" s="17">
        <v>5653583.0</v>
      </c>
    </row>
    <row r="24717">
      <c r="A24717" s="7" t="s">
        <v>46098</v>
      </c>
      <c r="B24717" s="17" t="s">
        <v>46099</v>
      </c>
      <c r="C24717" s="17">
        <v>23.0</v>
      </c>
      <c r="D24717" s="17">
        <v>5571598.478</v>
      </c>
      <c r="E24717" s="17">
        <v>2196500.0</v>
      </c>
      <c r="F24717" s="17">
        <v>3175426.0</v>
      </c>
      <c r="G24717" s="17">
        <v>4550274.0</v>
      </c>
      <c r="H24717" s="17">
        <v>7390659.0</v>
      </c>
    </row>
    <row r="24718">
      <c r="A24718" s="7" t="s">
        <v>46098</v>
      </c>
      <c r="B24718" s="17" t="s">
        <v>46099</v>
      </c>
      <c r="C24718" s="17">
        <v>23.0</v>
      </c>
      <c r="D24718" s="17">
        <v>5571598.478</v>
      </c>
      <c r="E24718" s="17">
        <v>2196500.0</v>
      </c>
      <c r="F24718" s="17">
        <v>3175426.0</v>
      </c>
      <c r="G24718" s="17">
        <v>4550274.0</v>
      </c>
      <c r="H24718" s="17">
        <v>7390659.0</v>
      </c>
    </row>
    <row r="24719">
      <c r="A24719" s="7" t="s">
        <v>46100</v>
      </c>
      <c r="B24719" s="17" t="s">
        <v>46101</v>
      </c>
      <c r="C24719" s="17">
        <v>183.0</v>
      </c>
      <c r="D24719" s="17">
        <v>2.785481038E7</v>
      </c>
      <c r="E24719" s="17">
        <v>1.2339321E7</v>
      </c>
      <c r="F24719" s="17">
        <v>1.8733402E7</v>
      </c>
      <c r="G24719" s="17">
        <v>3.3150377E7</v>
      </c>
      <c r="H24719" s="17">
        <v>6.6123842E7</v>
      </c>
    </row>
    <row r="24720">
      <c r="A24720" s="7" t="s">
        <v>46100</v>
      </c>
      <c r="B24720" s="17" t="s">
        <v>46101</v>
      </c>
      <c r="C24720" s="17">
        <v>183.0</v>
      </c>
      <c r="D24720" s="17">
        <v>2.785481038E7</v>
      </c>
      <c r="E24720" s="17">
        <v>1.2339321E7</v>
      </c>
      <c r="F24720" s="17">
        <v>1.8733402E7</v>
      </c>
      <c r="G24720" s="17">
        <v>3.3150377E7</v>
      </c>
      <c r="H24720" s="17">
        <v>6.6123842E7</v>
      </c>
    </row>
    <row r="24721">
      <c r="A24721" s="7" t="s">
        <v>46102</v>
      </c>
      <c r="B24721" s="17" t="s">
        <v>46103</v>
      </c>
      <c r="C24721" s="17">
        <v>21.0</v>
      </c>
      <c r="D24721" s="17">
        <v>6088934.476</v>
      </c>
      <c r="E24721" s="17">
        <v>3292740.0</v>
      </c>
      <c r="F24721" s="17">
        <v>3931748.0</v>
      </c>
      <c r="G24721" s="17">
        <v>6712174.0</v>
      </c>
      <c r="H24721" s="17">
        <v>8617021.0</v>
      </c>
    </row>
    <row r="24722">
      <c r="A24722" s="7" t="s">
        <v>46102</v>
      </c>
      <c r="B24722" s="17" t="s">
        <v>46103</v>
      </c>
      <c r="C24722" s="17">
        <v>21.0</v>
      </c>
      <c r="D24722" s="17">
        <v>6088934.476</v>
      </c>
      <c r="E24722" s="17">
        <v>3292740.0</v>
      </c>
      <c r="F24722" s="17">
        <v>3931748.0</v>
      </c>
      <c r="G24722" s="17">
        <v>6712174.0</v>
      </c>
      <c r="H24722" s="17">
        <v>8617021.0</v>
      </c>
    </row>
    <row r="24723">
      <c r="A24723" s="7" t="s">
        <v>46104</v>
      </c>
      <c r="B24723" s="17" t="s">
        <v>46105</v>
      </c>
      <c r="C24723" s="17">
        <v>268.0</v>
      </c>
      <c r="D24723" s="17">
        <v>1.624697532E7</v>
      </c>
      <c r="E24723" s="17">
        <v>4171765.0</v>
      </c>
      <c r="F24723" s="17">
        <v>9859488.0</v>
      </c>
      <c r="G24723" s="17">
        <v>1.8733402E7</v>
      </c>
      <c r="H24723" s="17">
        <v>3.8409508E7</v>
      </c>
    </row>
    <row r="24724">
      <c r="A24724" s="7" t="s">
        <v>46104</v>
      </c>
      <c r="B24724" s="17" t="s">
        <v>46105</v>
      </c>
      <c r="C24724" s="17">
        <v>268.0</v>
      </c>
      <c r="D24724" s="17">
        <v>1.624697532E7</v>
      </c>
      <c r="E24724" s="17">
        <v>4171765.0</v>
      </c>
      <c r="F24724" s="17">
        <v>9859488.0</v>
      </c>
      <c r="G24724" s="17">
        <v>1.8733402E7</v>
      </c>
      <c r="H24724" s="17">
        <v>3.8409508E7</v>
      </c>
    </row>
    <row r="24725">
      <c r="A24725" s="7" t="s">
        <v>46106</v>
      </c>
      <c r="B24725" s="17" t="s">
        <v>46107</v>
      </c>
      <c r="C24725" s="17">
        <v>7.0</v>
      </c>
      <c r="D24725" s="17">
        <v>2.0741455E7</v>
      </c>
      <c r="E24725" s="17">
        <v>3975700.0</v>
      </c>
      <c r="F24725" s="17">
        <v>9497100.0</v>
      </c>
      <c r="G24725" s="17">
        <v>2.0131878E7</v>
      </c>
      <c r="H24725" s="17">
        <v>9.132015E7</v>
      </c>
    </row>
    <row r="24726">
      <c r="A24726" s="7" t="s">
        <v>46106</v>
      </c>
      <c r="B24726" s="17" t="s">
        <v>46107</v>
      </c>
      <c r="C24726" s="17">
        <v>7.0</v>
      </c>
      <c r="D24726" s="17">
        <v>2.0741455E7</v>
      </c>
      <c r="E24726" s="17">
        <v>3975700.0</v>
      </c>
      <c r="F24726" s="17">
        <v>9497100.0</v>
      </c>
      <c r="G24726" s="17">
        <v>2.0131878E7</v>
      </c>
      <c r="H24726" s="17">
        <v>9.132015E7</v>
      </c>
    </row>
    <row r="24727">
      <c r="A24727" s="7" t="s">
        <v>46108</v>
      </c>
      <c r="B24727" s="17" t="s">
        <v>46109</v>
      </c>
      <c r="C24727" s="17">
        <v>1.0</v>
      </c>
      <c r="D24727" s="17">
        <v>5521316.0</v>
      </c>
      <c r="E24727" s="17">
        <v>5521316.0</v>
      </c>
      <c r="F24727" s="17">
        <v>5521316.0</v>
      </c>
      <c r="G24727" s="17">
        <v>5521316.0</v>
      </c>
      <c r="H24727" s="17">
        <v>5521316.0</v>
      </c>
    </row>
    <row r="24728">
      <c r="A24728" s="7" t="s">
        <v>46108</v>
      </c>
      <c r="B24728" s="17" t="s">
        <v>46109</v>
      </c>
      <c r="C24728" s="17">
        <v>1.0</v>
      </c>
      <c r="D24728" s="17">
        <v>5521316.0</v>
      </c>
      <c r="E24728" s="17">
        <v>5521316.0</v>
      </c>
      <c r="F24728" s="17">
        <v>5521316.0</v>
      </c>
      <c r="G24728" s="17">
        <v>5521316.0</v>
      </c>
      <c r="H24728" s="17">
        <v>5521316.0</v>
      </c>
    </row>
    <row r="24729">
      <c r="A24729" s="7" t="s">
        <v>46110</v>
      </c>
      <c r="B24729" s="17" t="s">
        <v>46111</v>
      </c>
      <c r="C24729" s="17">
        <v>2.0</v>
      </c>
      <c r="D24729" s="17">
        <v>1.8407029E7</v>
      </c>
      <c r="E24729" s="17">
        <v>5218618.0</v>
      </c>
      <c r="F24729" s="17">
        <v>5218618.0</v>
      </c>
      <c r="G24729" s="17">
        <v>3.159544E7</v>
      </c>
      <c r="H24729" s="17">
        <v>3.159544E7</v>
      </c>
    </row>
    <row r="24730">
      <c r="A24730" s="7" t="s">
        <v>46110</v>
      </c>
      <c r="B24730" s="17" t="s">
        <v>46111</v>
      </c>
      <c r="C24730" s="17">
        <v>2.0</v>
      </c>
      <c r="D24730" s="17">
        <v>1.8407029E7</v>
      </c>
      <c r="E24730" s="17">
        <v>5218618.0</v>
      </c>
      <c r="F24730" s="17">
        <v>5218618.0</v>
      </c>
      <c r="G24730" s="17">
        <v>3.159544E7</v>
      </c>
      <c r="H24730" s="17">
        <v>3.159544E7</v>
      </c>
    </row>
    <row r="24731">
      <c r="A24731" s="7" t="s">
        <v>46112</v>
      </c>
      <c r="B24731" s="17" t="s">
        <v>46113</v>
      </c>
      <c r="C24731" s="17">
        <v>29.0</v>
      </c>
      <c r="D24731" s="17">
        <v>3929903.138</v>
      </c>
      <c r="E24731" s="17">
        <v>2224541.0</v>
      </c>
      <c r="F24731" s="17">
        <v>3545812.0</v>
      </c>
      <c r="G24731" s="17">
        <v>4815948.0</v>
      </c>
      <c r="H24731" s="17">
        <v>8004496.0</v>
      </c>
    </row>
    <row r="24732">
      <c r="A24732" s="7" t="s">
        <v>46112</v>
      </c>
      <c r="B24732" s="17" t="s">
        <v>46113</v>
      </c>
      <c r="C24732" s="17">
        <v>29.0</v>
      </c>
      <c r="D24732" s="17">
        <v>3929903.138</v>
      </c>
      <c r="E24732" s="17">
        <v>2224541.0</v>
      </c>
      <c r="F24732" s="17">
        <v>3545812.0</v>
      </c>
      <c r="G24732" s="17">
        <v>4815948.0</v>
      </c>
      <c r="H24732" s="17">
        <v>8004496.0</v>
      </c>
    </row>
    <row r="24733">
      <c r="A24733" s="7" t="s">
        <v>46114</v>
      </c>
      <c r="B24733" s="17" t="s">
        <v>46115</v>
      </c>
      <c r="C24733" s="17">
        <v>3.0</v>
      </c>
      <c r="D24733" s="17">
        <v>4171166.667</v>
      </c>
      <c r="E24733" s="17">
        <v>2048700.0</v>
      </c>
      <c r="F24733" s="17">
        <v>5232400.0</v>
      </c>
      <c r="G24733" s="17">
        <v>5232400.0</v>
      </c>
      <c r="H24733" s="17">
        <v>5232400.0</v>
      </c>
    </row>
    <row r="24734">
      <c r="A24734" s="7" t="s">
        <v>46114</v>
      </c>
      <c r="B24734" s="17" t="s">
        <v>46115</v>
      </c>
      <c r="C24734" s="17">
        <v>3.0</v>
      </c>
      <c r="D24734" s="17">
        <v>4171166.667</v>
      </c>
      <c r="E24734" s="17">
        <v>2048700.0</v>
      </c>
      <c r="F24734" s="17">
        <v>5232400.0</v>
      </c>
      <c r="G24734" s="17">
        <v>5232400.0</v>
      </c>
      <c r="H24734" s="17">
        <v>5232400.0</v>
      </c>
    </row>
    <row r="24735">
      <c r="A24735" s="7" t="s">
        <v>46116</v>
      </c>
      <c r="B24735" s="17" t="s">
        <v>46117</v>
      </c>
      <c r="C24735" s="17">
        <v>7.0</v>
      </c>
      <c r="D24735" s="17">
        <v>1.681744471E7</v>
      </c>
      <c r="E24735" s="17">
        <v>6055735.0</v>
      </c>
      <c r="F24735" s="17">
        <v>1.2234111E7</v>
      </c>
      <c r="G24735" s="17">
        <v>2.8211424E7</v>
      </c>
      <c r="H24735" s="17">
        <v>2.9291358E7</v>
      </c>
    </row>
    <row r="24736">
      <c r="A24736" s="7" t="s">
        <v>46116</v>
      </c>
      <c r="B24736" s="17" t="s">
        <v>46117</v>
      </c>
      <c r="C24736" s="17">
        <v>7.0</v>
      </c>
      <c r="D24736" s="17">
        <v>1.681744471E7</v>
      </c>
      <c r="E24736" s="17">
        <v>6055735.0</v>
      </c>
      <c r="F24736" s="17">
        <v>1.2234111E7</v>
      </c>
      <c r="G24736" s="17">
        <v>2.8211424E7</v>
      </c>
      <c r="H24736" s="17">
        <v>2.9291358E7</v>
      </c>
    </row>
    <row r="24737">
      <c r="A24737" s="7" t="s">
        <v>46118</v>
      </c>
      <c r="B24737" s="17" t="s">
        <v>46119</v>
      </c>
      <c r="C24737" s="17">
        <v>79.0</v>
      </c>
      <c r="D24737" s="17">
        <v>1.639535273E7</v>
      </c>
      <c r="E24737" s="17">
        <v>5492570.0</v>
      </c>
      <c r="F24737" s="17">
        <v>8688925.0</v>
      </c>
      <c r="G24737" s="17">
        <v>1.4036879E7</v>
      </c>
      <c r="H24737" s="17">
        <v>2.2508275E7</v>
      </c>
    </row>
    <row r="24738">
      <c r="A24738" s="7" t="s">
        <v>46118</v>
      </c>
      <c r="B24738" s="17" t="s">
        <v>46119</v>
      </c>
      <c r="C24738" s="17">
        <v>79.0</v>
      </c>
      <c r="D24738" s="17">
        <v>1.639535273E7</v>
      </c>
      <c r="E24738" s="17">
        <v>5492570.0</v>
      </c>
      <c r="F24738" s="17">
        <v>8688925.0</v>
      </c>
      <c r="G24738" s="17">
        <v>1.4036879E7</v>
      </c>
      <c r="H24738" s="17">
        <v>2.2508275E7</v>
      </c>
    </row>
    <row r="24739">
      <c r="A24739" s="7" t="s">
        <v>46120</v>
      </c>
      <c r="B24739" s="17" t="s">
        <v>46121</v>
      </c>
      <c r="C24739" s="17">
        <v>6.0</v>
      </c>
      <c r="D24739" s="17">
        <v>1.067334867E7</v>
      </c>
      <c r="E24739" s="17">
        <v>1680478.0</v>
      </c>
      <c r="F24739" s="17">
        <v>6689550.0</v>
      </c>
      <c r="G24739" s="17">
        <v>9865998.0</v>
      </c>
      <c r="H24739" s="17">
        <v>3.6398019E7</v>
      </c>
    </row>
    <row r="24740">
      <c r="A24740" s="7" t="s">
        <v>46120</v>
      </c>
      <c r="B24740" s="17" t="s">
        <v>46121</v>
      </c>
      <c r="C24740" s="17">
        <v>6.0</v>
      </c>
      <c r="D24740" s="17">
        <v>1.067334867E7</v>
      </c>
      <c r="E24740" s="17">
        <v>1680478.0</v>
      </c>
      <c r="F24740" s="17">
        <v>6689550.0</v>
      </c>
      <c r="G24740" s="17">
        <v>9865998.0</v>
      </c>
      <c r="H24740" s="17">
        <v>3.6398019E7</v>
      </c>
    </row>
    <row r="24741">
      <c r="A24741" s="7" t="s">
        <v>46122</v>
      </c>
      <c r="B24741" s="17" t="s">
        <v>46123</v>
      </c>
      <c r="C24741" s="17">
        <v>8.0</v>
      </c>
      <c r="D24741" s="17">
        <v>1.444853663E7</v>
      </c>
      <c r="E24741" s="17">
        <v>2533960.0</v>
      </c>
      <c r="F24741" s="17">
        <v>5198437.0</v>
      </c>
      <c r="G24741" s="17">
        <v>6578631.0</v>
      </c>
      <c r="H24741" s="17">
        <v>8.2283472E7</v>
      </c>
    </row>
    <row r="24742">
      <c r="A24742" s="7" t="s">
        <v>46122</v>
      </c>
      <c r="B24742" s="17" t="s">
        <v>46123</v>
      </c>
      <c r="C24742" s="17">
        <v>8.0</v>
      </c>
      <c r="D24742" s="17">
        <v>1.444853663E7</v>
      </c>
      <c r="E24742" s="17">
        <v>2533960.0</v>
      </c>
      <c r="F24742" s="17">
        <v>5198437.0</v>
      </c>
      <c r="G24742" s="17">
        <v>6578631.0</v>
      </c>
      <c r="H24742" s="17">
        <v>8.2283472E7</v>
      </c>
    </row>
    <row r="24743">
      <c r="A24743" s="7" t="s">
        <v>46124</v>
      </c>
      <c r="B24743" s="17" t="s">
        <v>46125</v>
      </c>
      <c r="C24743" s="17">
        <v>48.0</v>
      </c>
      <c r="D24743" s="17">
        <v>1.602292917E7</v>
      </c>
      <c r="E24743" s="17">
        <v>1.2326438E7</v>
      </c>
      <c r="F24743" s="17">
        <v>1.5126865E7</v>
      </c>
      <c r="G24743" s="17">
        <v>1.8031346E7</v>
      </c>
      <c r="H24743" s="17">
        <v>2.2573975E7</v>
      </c>
    </row>
    <row r="24744">
      <c r="A24744" s="7" t="s">
        <v>46124</v>
      </c>
      <c r="B24744" s="17" t="s">
        <v>46125</v>
      </c>
      <c r="C24744" s="17">
        <v>48.0</v>
      </c>
      <c r="D24744" s="17">
        <v>1.602292917E7</v>
      </c>
      <c r="E24744" s="17">
        <v>1.2326438E7</v>
      </c>
      <c r="F24744" s="17">
        <v>1.5126865E7</v>
      </c>
      <c r="G24744" s="17">
        <v>1.8031346E7</v>
      </c>
      <c r="H24744" s="17">
        <v>2.2573975E7</v>
      </c>
    </row>
    <row r="24745">
      <c r="A24745" s="7" t="s">
        <v>46126</v>
      </c>
      <c r="B24745" s="17" t="s">
        <v>46127</v>
      </c>
      <c r="C24745" s="17">
        <v>2.0</v>
      </c>
      <c r="D24745" s="17">
        <v>1.21621345E7</v>
      </c>
      <c r="E24745" s="17">
        <v>7340614.0</v>
      </c>
      <c r="F24745" s="17">
        <v>7340614.0</v>
      </c>
      <c r="G24745" s="17">
        <v>1.6983655E7</v>
      </c>
      <c r="H24745" s="17">
        <v>1.6983655E7</v>
      </c>
    </row>
    <row r="24746">
      <c r="A24746" s="7" t="s">
        <v>46126</v>
      </c>
      <c r="B24746" s="17" t="s">
        <v>46127</v>
      </c>
      <c r="C24746" s="17">
        <v>2.0</v>
      </c>
      <c r="D24746" s="17">
        <v>1.21621345E7</v>
      </c>
      <c r="E24746" s="17">
        <v>7340614.0</v>
      </c>
      <c r="F24746" s="17">
        <v>7340614.0</v>
      </c>
      <c r="G24746" s="17">
        <v>1.6983655E7</v>
      </c>
      <c r="H24746" s="17">
        <v>1.6983655E7</v>
      </c>
    </row>
    <row r="24747">
      <c r="A24747" s="7" t="s">
        <v>46128</v>
      </c>
      <c r="B24747" s="17" t="s">
        <v>46129</v>
      </c>
      <c r="C24747" s="17">
        <v>12.0</v>
      </c>
      <c r="D24747" s="17">
        <v>4.057281383E7</v>
      </c>
      <c r="E24747" s="17">
        <v>3337005.0</v>
      </c>
      <c r="F24747" s="17">
        <v>5498934.0</v>
      </c>
      <c r="G24747" s="17">
        <v>1.936873E7</v>
      </c>
      <c r="H24747" s="17">
        <v>1.01504471E8</v>
      </c>
    </row>
    <row r="24748">
      <c r="A24748" s="7" t="s">
        <v>46128</v>
      </c>
      <c r="B24748" s="17" t="s">
        <v>46129</v>
      </c>
      <c r="C24748" s="17">
        <v>12.0</v>
      </c>
      <c r="D24748" s="17">
        <v>4.057281383E7</v>
      </c>
      <c r="E24748" s="17">
        <v>3337005.0</v>
      </c>
      <c r="F24748" s="17">
        <v>5498934.0</v>
      </c>
      <c r="G24748" s="17">
        <v>1.936873E7</v>
      </c>
      <c r="H24748" s="17">
        <v>1.01504471E8</v>
      </c>
    </row>
    <row r="24749">
      <c r="A24749" s="7" t="s">
        <v>46130</v>
      </c>
      <c r="B24749" s="17" t="s">
        <v>46131</v>
      </c>
      <c r="C24749" s="17">
        <v>13.0</v>
      </c>
      <c r="D24749" s="17">
        <v>1.392179592E7</v>
      </c>
      <c r="E24749" s="17">
        <v>3739400.0</v>
      </c>
      <c r="F24749" s="17">
        <v>7155958.0</v>
      </c>
      <c r="G24749" s="17">
        <v>8689900.0</v>
      </c>
      <c r="H24749" s="17">
        <v>2.9405905E7</v>
      </c>
    </row>
    <row r="24750">
      <c r="A24750" s="7" t="s">
        <v>46130</v>
      </c>
      <c r="B24750" s="17" t="s">
        <v>46131</v>
      </c>
      <c r="C24750" s="17">
        <v>13.0</v>
      </c>
      <c r="D24750" s="17">
        <v>1.392179592E7</v>
      </c>
      <c r="E24750" s="17">
        <v>3739400.0</v>
      </c>
      <c r="F24750" s="17">
        <v>7155958.0</v>
      </c>
      <c r="G24750" s="17">
        <v>8689900.0</v>
      </c>
      <c r="H24750" s="17">
        <v>2.9405905E7</v>
      </c>
    </row>
    <row r="24751">
      <c r="A24751" s="7" t="s">
        <v>46132</v>
      </c>
      <c r="B24751" s="17" t="s">
        <v>46133</v>
      </c>
      <c r="C24751" s="17">
        <v>39.0</v>
      </c>
      <c r="D24751" s="17">
        <v>6701133.487</v>
      </c>
      <c r="E24751" s="17">
        <v>2011072.0</v>
      </c>
      <c r="F24751" s="17">
        <v>3533734.0</v>
      </c>
      <c r="G24751" s="17">
        <v>4757861.0</v>
      </c>
      <c r="H24751" s="17">
        <v>1.4313822E7</v>
      </c>
    </row>
    <row r="24752">
      <c r="A24752" s="7" t="s">
        <v>46132</v>
      </c>
      <c r="B24752" s="17" t="s">
        <v>46133</v>
      </c>
      <c r="C24752" s="17">
        <v>39.0</v>
      </c>
      <c r="D24752" s="17">
        <v>6701133.487</v>
      </c>
      <c r="E24752" s="17">
        <v>2011072.0</v>
      </c>
      <c r="F24752" s="17">
        <v>3533734.0</v>
      </c>
      <c r="G24752" s="17">
        <v>4757861.0</v>
      </c>
      <c r="H24752" s="17">
        <v>1.4313822E7</v>
      </c>
    </row>
    <row r="24753">
      <c r="A24753" s="7" t="s">
        <v>46134</v>
      </c>
      <c r="B24753" s="17" t="s">
        <v>46135</v>
      </c>
      <c r="C24753" s="17">
        <v>515.0</v>
      </c>
      <c r="D24753" s="17">
        <v>1.077649611E7</v>
      </c>
      <c r="E24753" s="17">
        <v>3190706.0</v>
      </c>
      <c r="F24753" s="17">
        <v>5048820.0</v>
      </c>
      <c r="G24753" s="17">
        <v>9004990.0</v>
      </c>
      <c r="H24753" s="17">
        <v>2.577035E7</v>
      </c>
    </row>
    <row r="24754">
      <c r="A24754" s="7" t="s">
        <v>46134</v>
      </c>
      <c r="B24754" s="17" t="s">
        <v>46135</v>
      </c>
      <c r="C24754" s="17">
        <v>515.0</v>
      </c>
      <c r="D24754" s="17">
        <v>1.077649611E7</v>
      </c>
      <c r="E24754" s="17">
        <v>3190706.0</v>
      </c>
      <c r="F24754" s="17">
        <v>5048820.0</v>
      </c>
      <c r="G24754" s="17">
        <v>9004990.0</v>
      </c>
      <c r="H24754" s="17">
        <v>2.577035E7</v>
      </c>
    </row>
    <row r="24755">
      <c r="A24755" s="7" t="s">
        <v>46136</v>
      </c>
      <c r="B24755" s="17" t="s">
        <v>46137</v>
      </c>
      <c r="C24755" s="17">
        <v>3.0</v>
      </c>
      <c r="D24755" s="17">
        <v>5183087.667</v>
      </c>
      <c r="E24755" s="17">
        <v>4482981.0</v>
      </c>
      <c r="F24755" s="17">
        <v>4547405.0</v>
      </c>
      <c r="G24755" s="17">
        <v>6518877.0</v>
      </c>
      <c r="H24755" s="17">
        <v>6518877.0</v>
      </c>
    </row>
    <row r="24756">
      <c r="A24756" s="7" t="s">
        <v>46136</v>
      </c>
      <c r="B24756" s="17" t="s">
        <v>46137</v>
      </c>
      <c r="C24756" s="17">
        <v>3.0</v>
      </c>
      <c r="D24756" s="17">
        <v>5183087.667</v>
      </c>
      <c r="E24756" s="17">
        <v>4482981.0</v>
      </c>
      <c r="F24756" s="17">
        <v>4547405.0</v>
      </c>
      <c r="G24756" s="17">
        <v>6518877.0</v>
      </c>
      <c r="H24756" s="17">
        <v>6518877.0</v>
      </c>
    </row>
    <row r="24757">
      <c r="A24757" s="7" t="s">
        <v>46138</v>
      </c>
      <c r="B24757" s="17" t="s">
        <v>46139</v>
      </c>
      <c r="C24757" s="17">
        <v>54.0</v>
      </c>
      <c r="D24757" s="17">
        <v>1.076266359E7</v>
      </c>
      <c r="E24757" s="17">
        <v>2201709.0</v>
      </c>
      <c r="F24757" s="17">
        <v>3357577.0</v>
      </c>
      <c r="G24757" s="17">
        <v>5357625.0</v>
      </c>
      <c r="H24757" s="17">
        <v>1.0657821E7</v>
      </c>
    </row>
    <row r="24758">
      <c r="A24758" s="7" t="s">
        <v>46138</v>
      </c>
      <c r="B24758" s="17" t="s">
        <v>46139</v>
      </c>
      <c r="C24758" s="17">
        <v>54.0</v>
      </c>
      <c r="D24758" s="17">
        <v>1.076266359E7</v>
      </c>
      <c r="E24758" s="17">
        <v>2201709.0</v>
      </c>
      <c r="F24758" s="17">
        <v>3357577.0</v>
      </c>
      <c r="G24758" s="17">
        <v>5357625.0</v>
      </c>
      <c r="H24758" s="17">
        <v>1.0657821E7</v>
      </c>
    </row>
    <row r="24759">
      <c r="A24759" s="7" t="s">
        <v>46140</v>
      </c>
      <c r="B24759" s="17" t="s">
        <v>46141</v>
      </c>
      <c r="C24759" s="17">
        <v>82.0</v>
      </c>
      <c r="D24759" s="17">
        <v>6104392.768</v>
      </c>
      <c r="E24759" s="17">
        <v>2338526.0</v>
      </c>
      <c r="F24759" s="17">
        <v>3505322.0</v>
      </c>
      <c r="G24759" s="17">
        <v>5704383.0</v>
      </c>
      <c r="H24759" s="17">
        <v>1.3748008E7</v>
      </c>
    </row>
    <row r="24760">
      <c r="A24760" s="7" t="s">
        <v>46140</v>
      </c>
      <c r="B24760" s="17" t="s">
        <v>46141</v>
      </c>
      <c r="C24760" s="17">
        <v>82.0</v>
      </c>
      <c r="D24760" s="17">
        <v>6104392.768</v>
      </c>
      <c r="E24760" s="17">
        <v>2338526.0</v>
      </c>
      <c r="F24760" s="17">
        <v>3505322.0</v>
      </c>
      <c r="G24760" s="17">
        <v>5704383.0</v>
      </c>
      <c r="H24760" s="17">
        <v>1.3748008E7</v>
      </c>
    </row>
    <row r="24761">
      <c r="A24761" s="7" t="s">
        <v>46142</v>
      </c>
      <c r="B24761" s="17" t="s">
        <v>46143</v>
      </c>
      <c r="C24761" s="17">
        <v>26.0</v>
      </c>
      <c r="D24761" s="17">
        <v>5314588.077</v>
      </c>
      <c r="E24761" s="17">
        <v>2330156.0</v>
      </c>
      <c r="F24761" s="17">
        <v>2866745.0</v>
      </c>
      <c r="G24761" s="17">
        <v>5653181.0</v>
      </c>
      <c r="H24761" s="17">
        <v>1.0155682E7</v>
      </c>
    </row>
    <row r="24762">
      <c r="A24762" s="7" t="s">
        <v>46142</v>
      </c>
      <c r="B24762" s="17" t="s">
        <v>46143</v>
      </c>
      <c r="C24762" s="17">
        <v>26.0</v>
      </c>
      <c r="D24762" s="17">
        <v>5314588.077</v>
      </c>
      <c r="E24762" s="17">
        <v>2330156.0</v>
      </c>
      <c r="F24762" s="17">
        <v>2866745.0</v>
      </c>
      <c r="G24762" s="17">
        <v>5653181.0</v>
      </c>
      <c r="H24762" s="17">
        <v>1.0155682E7</v>
      </c>
    </row>
    <row r="24763">
      <c r="A24763" s="7" t="s">
        <v>46144</v>
      </c>
      <c r="B24763" s="17" t="s">
        <v>46145</v>
      </c>
      <c r="C24763" s="17">
        <v>11.0</v>
      </c>
      <c r="D24763" s="17">
        <v>3.672483018E7</v>
      </c>
      <c r="E24763" s="17">
        <v>2736574.0</v>
      </c>
      <c r="F24763" s="17">
        <v>4320191.0</v>
      </c>
      <c r="G24763" s="17">
        <v>1.2701338E7</v>
      </c>
      <c r="H24763" s="17">
        <v>1.9022645E7</v>
      </c>
    </row>
    <row r="24764">
      <c r="A24764" s="7" t="s">
        <v>46144</v>
      </c>
      <c r="B24764" s="17" t="s">
        <v>46145</v>
      </c>
      <c r="C24764" s="17">
        <v>11.0</v>
      </c>
      <c r="D24764" s="17">
        <v>3.672483018E7</v>
      </c>
      <c r="E24764" s="17">
        <v>2736574.0</v>
      </c>
      <c r="F24764" s="17">
        <v>4320191.0</v>
      </c>
      <c r="G24764" s="17">
        <v>1.2701338E7</v>
      </c>
      <c r="H24764" s="17">
        <v>1.9022645E7</v>
      </c>
    </row>
    <row r="24765">
      <c r="A24765" s="7" t="s">
        <v>46146</v>
      </c>
      <c r="B24765" s="17" t="s">
        <v>46147</v>
      </c>
      <c r="C24765" s="17">
        <v>11.0</v>
      </c>
      <c r="D24765" s="17">
        <v>6668499.455</v>
      </c>
      <c r="E24765" s="17">
        <v>1924670.0</v>
      </c>
      <c r="F24765" s="17">
        <v>3753799.0</v>
      </c>
      <c r="G24765" s="17">
        <v>1.102256E7</v>
      </c>
      <c r="H24765" s="17">
        <v>1.7849235E7</v>
      </c>
    </row>
    <row r="24766">
      <c r="A24766" s="7" t="s">
        <v>46146</v>
      </c>
      <c r="B24766" s="17" t="s">
        <v>46147</v>
      </c>
      <c r="C24766" s="17">
        <v>11.0</v>
      </c>
      <c r="D24766" s="17">
        <v>6668499.455</v>
      </c>
      <c r="E24766" s="17">
        <v>1924670.0</v>
      </c>
      <c r="F24766" s="17">
        <v>3753799.0</v>
      </c>
      <c r="G24766" s="17">
        <v>1.102256E7</v>
      </c>
      <c r="H24766" s="17">
        <v>1.7849235E7</v>
      </c>
    </row>
    <row r="24767">
      <c r="A24767" s="7" t="s">
        <v>46148</v>
      </c>
      <c r="B24767" s="17" t="s">
        <v>46149</v>
      </c>
      <c r="C24767" s="17">
        <v>7.0</v>
      </c>
      <c r="D24767" s="17">
        <v>1.658625071E7</v>
      </c>
      <c r="E24767" s="17">
        <v>2623840.0</v>
      </c>
      <c r="F24767" s="17">
        <v>1.2892991E7</v>
      </c>
      <c r="G24767" s="17">
        <v>1.9022645E7</v>
      </c>
      <c r="H24767" s="17">
        <v>6.4093978E7</v>
      </c>
    </row>
    <row r="24768">
      <c r="A24768" s="7" t="s">
        <v>46148</v>
      </c>
      <c r="B24768" s="17" t="s">
        <v>46149</v>
      </c>
      <c r="C24768" s="17">
        <v>7.0</v>
      </c>
      <c r="D24768" s="17">
        <v>1.658625071E7</v>
      </c>
      <c r="E24768" s="17">
        <v>2623840.0</v>
      </c>
      <c r="F24768" s="17">
        <v>1.2892991E7</v>
      </c>
      <c r="G24768" s="17">
        <v>1.9022645E7</v>
      </c>
      <c r="H24768" s="17">
        <v>6.4093978E7</v>
      </c>
    </row>
    <row r="24769">
      <c r="A24769" s="7" t="s">
        <v>46150</v>
      </c>
      <c r="B24769" s="17" t="s">
        <v>46151</v>
      </c>
      <c r="C24769" s="17">
        <v>5.0</v>
      </c>
      <c r="D24769" s="17">
        <v>6163332.6</v>
      </c>
      <c r="E24769" s="17">
        <v>2965011.0</v>
      </c>
      <c r="F24769" s="17">
        <v>6309728.0</v>
      </c>
      <c r="G24769" s="17">
        <v>6831151.0</v>
      </c>
      <c r="H24769" s="17">
        <v>1.1898172E7</v>
      </c>
    </row>
    <row r="24770">
      <c r="A24770" s="7" t="s">
        <v>46150</v>
      </c>
      <c r="B24770" s="17" t="s">
        <v>46151</v>
      </c>
      <c r="C24770" s="17">
        <v>5.0</v>
      </c>
      <c r="D24770" s="17">
        <v>6163332.6</v>
      </c>
      <c r="E24770" s="17">
        <v>2965011.0</v>
      </c>
      <c r="F24770" s="17">
        <v>6309728.0</v>
      </c>
      <c r="G24770" s="17">
        <v>6831151.0</v>
      </c>
      <c r="H24770" s="17">
        <v>1.1898172E7</v>
      </c>
    </row>
    <row r="24771">
      <c r="A24771" s="7" t="s">
        <v>46152</v>
      </c>
      <c r="B24771" s="17" t="s">
        <v>46153</v>
      </c>
      <c r="C24771" s="17">
        <v>3.0</v>
      </c>
      <c r="D24771" s="17">
        <v>3.3097833E7</v>
      </c>
      <c r="E24771" s="17">
        <v>6762747.0</v>
      </c>
      <c r="F24771" s="17">
        <v>2.8436774E7</v>
      </c>
      <c r="G24771" s="17">
        <v>6.4093978E7</v>
      </c>
      <c r="H24771" s="17">
        <v>6.4093978E7</v>
      </c>
    </row>
    <row r="24772">
      <c r="A24772" s="7" t="s">
        <v>46152</v>
      </c>
      <c r="B24772" s="17" t="s">
        <v>46153</v>
      </c>
      <c r="C24772" s="17">
        <v>3.0</v>
      </c>
      <c r="D24772" s="17">
        <v>3.3097833E7</v>
      </c>
      <c r="E24772" s="17">
        <v>6762747.0</v>
      </c>
      <c r="F24772" s="17">
        <v>2.8436774E7</v>
      </c>
      <c r="G24772" s="17">
        <v>6.4093978E7</v>
      </c>
      <c r="H24772" s="17">
        <v>6.4093978E7</v>
      </c>
    </row>
    <row r="24773">
      <c r="A24773" s="7" t="s">
        <v>46154</v>
      </c>
      <c r="B24773" s="17" t="s">
        <v>46155</v>
      </c>
      <c r="C24773" s="17">
        <v>15.0</v>
      </c>
      <c r="D24773" s="17">
        <v>1.33399338E7</v>
      </c>
      <c r="E24773" s="17">
        <v>3669850.0</v>
      </c>
      <c r="F24773" s="17">
        <v>1.1198417E7</v>
      </c>
      <c r="G24773" s="17">
        <v>1.576148E7</v>
      </c>
      <c r="H24773" s="17">
        <v>1.7315642E7</v>
      </c>
    </row>
    <row r="24774">
      <c r="A24774" s="7" t="s">
        <v>46154</v>
      </c>
      <c r="B24774" s="17" t="s">
        <v>46155</v>
      </c>
      <c r="C24774" s="17">
        <v>15.0</v>
      </c>
      <c r="D24774" s="17">
        <v>1.33399338E7</v>
      </c>
      <c r="E24774" s="17">
        <v>3669850.0</v>
      </c>
      <c r="F24774" s="17">
        <v>1.1198417E7</v>
      </c>
      <c r="G24774" s="17">
        <v>1.576148E7</v>
      </c>
      <c r="H24774" s="17">
        <v>1.7315642E7</v>
      </c>
    </row>
    <row r="24775">
      <c r="A24775" s="7" t="s">
        <v>46156</v>
      </c>
      <c r="B24775" s="17" t="s">
        <v>46157</v>
      </c>
      <c r="C24775" s="17">
        <v>1.0</v>
      </c>
      <c r="D24775" s="17">
        <v>5711127.0</v>
      </c>
      <c r="E24775" s="17">
        <v>5711127.0</v>
      </c>
      <c r="F24775" s="17">
        <v>5711127.0</v>
      </c>
      <c r="G24775" s="17">
        <v>5711127.0</v>
      </c>
      <c r="H24775" s="17">
        <v>5711127.0</v>
      </c>
    </row>
    <row r="24776">
      <c r="A24776" s="7" t="s">
        <v>46156</v>
      </c>
      <c r="B24776" s="17" t="s">
        <v>46157</v>
      </c>
      <c r="C24776" s="17">
        <v>1.0</v>
      </c>
      <c r="D24776" s="17">
        <v>5711127.0</v>
      </c>
      <c r="E24776" s="17">
        <v>5711127.0</v>
      </c>
      <c r="F24776" s="17">
        <v>5711127.0</v>
      </c>
      <c r="G24776" s="17">
        <v>5711127.0</v>
      </c>
      <c r="H24776" s="17">
        <v>5711127.0</v>
      </c>
    </row>
    <row r="24777">
      <c r="A24777" s="7" t="s">
        <v>46158</v>
      </c>
      <c r="B24777" s="17" t="s">
        <v>46159</v>
      </c>
      <c r="C24777" s="17">
        <v>1.0</v>
      </c>
      <c r="D24777" s="17">
        <v>2727604.0</v>
      </c>
      <c r="E24777" s="17">
        <v>2727604.0</v>
      </c>
      <c r="F24777" s="17">
        <v>2727604.0</v>
      </c>
      <c r="G24777" s="17">
        <v>2727604.0</v>
      </c>
      <c r="H24777" s="17">
        <v>2727604.0</v>
      </c>
    </row>
    <row r="24778">
      <c r="A24778" s="7" t="s">
        <v>46158</v>
      </c>
      <c r="B24778" s="17" t="s">
        <v>46159</v>
      </c>
      <c r="C24778" s="17">
        <v>1.0</v>
      </c>
      <c r="D24778" s="17">
        <v>2727604.0</v>
      </c>
      <c r="E24778" s="17">
        <v>2727604.0</v>
      </c>
      <c r="F24778" s="17">
        <v>2727604.0</v>
      </c>
      <c r="G24778" s="17">
        <v>2727604.0</v>
      </c>
      <c r="H24778" s="17">
        <v>2727604.0</v>
      </c>
    </row>
    <row r="24779">
      <c r="A24779" s="7" t="s">
        <v>46160</v>
      </c>
      <c r="B24779" s="17" t="s">
        <v>46161</v>
      </c>
      <c r="C24779" s="17">
        <v>2.0</v>
      </c>
      <c r="D24779" s="17">
        <v>2987567.0</v>
      </c>
      <c r="E24779" s="17">
        <v>2845300.0</v>
      </c>
      <c r="F24779" s="17">
        <v>2845300.0</v>
      </c>
      <c r="G24779" s="17">
        <v>3129834.0</v>
      </c>
      <c r="H24779" s="17">
        <v>3129834.0</v>
      </c>
    </row>
    <row r="24780">
      <c r="A24780" s="7" t="s">
        <v>46160</v>
      </c>
      <c r="B24780" s="17" t="s">
        <v>46161</v>
      </c>
      <c r="C24780" s="17">
        <v>2.0</v>
      </c>
      <c r="D24780" s="17">
        <v>2987567.0</v>
      </c>
      <c r="E24780" s="17">
        <v>2845300.0</v>
      </c>
      <c r="F24780" s="17">
        <v>2845300.0</v>
      </c>
      <c r="G24780" s="17">
        <v>3129834.0</v>
      </c>
      <c r="H24780" s="17">
        <v>3129834.0</v>
      </c>
    </row>
    <row r="24781">
      <c r="A24781" s="7" t="s">
        <v>46162</v>
      </c>
      <c r="B24781" s="17" t="s">
        <v>46163</v>
      </c>
      <c r="C24781" s="17">
        <v>10.0</v>
      </c>
      <c r="D24781" s="17">
        <v>8567050.9</v>
      </c>
      <c r="E24781" s="17">
        <v>5648475.0</v>
      </c>
      <c r="F24781" s="17">
        <v>7526687.0</v>
      </c>
      <c r="G24781" s="17">
        <v>1.0730757E7</v>
      </c>
      <c r="H24781" s="17">
        <v>1.3896329E7</v>
      </c>
    </row>
    <row r="24782">
      <c r="A24782" s="7" t="s">
        <v>46162</v>
      </c>
      <c r="B24782" s="17" t="s">
        <v>46163</v>
      </c>
      <c r="C24782" s="17">
        <v>10.0</v>
      </c>
      <c r="D24782" s="17">
        <v>8567050.9</v>
      </c>
      <c r="E24782" s="17">
        <v>5648475.0</v>
      </c>
      <c r="F24782" s="17">
        <v>7526687.0</v>
      </c>
      <c r="G24782" s="17">
        <v>1.0730757E7</v>
      </c>
      <c r="H24782" s="17">
        <v>1.3896329E7</v>
      </c>
    </row>
    <row r="24783">
      <c r="A24783" s="7" t="s">
        <v>46164</v>
      </c>
      <c r="B24783" s="17" t="s">
        <v>46165</v>
      </c>
      <c r="C24783" s="17">
        <v>42.0</v>
      </c>
      <c r="D24783" s="17">
        <v>1.603524271E7</v>
      </c>
      <c r="E24783" s="17">
        <v>1.3643767E7</v>
      </c>
      <c r="F24783" s="17">
        <v>1.5444572E7</v>
      </c>
      <c r="G24783" s="17">
        <v>1.8476405E7</v>
      </c>
      <c r="H24783" s="17">
        <v>2.1075608E7</v>
      </c>
    </row>
    <row r="24784">
      <c r="A24784" s="7" t="s">
        <v>46164</v>
      </c>
      <c r="B24784" s="17" t="s">
        <v>46165</v>
      </c>
      <c r="C24784" s="17">
        <v>42.0</v>
      </c>
      <c r="D24784" s="17">
        <v>1.603524271E7</v>
      </c>
      <c r="E24784" s="17">
        <v>1.3643767E7</v>
      </c>
      <c r="F24784" s="17">
        <v>1.5444572E7</v>
      </c>
      <c r="G24784" s="17">
        <v>1.8476405E7</v>
      </c>
      <c r="H24784" s="17">
        <v>2.1075608E7</v>
      </c>
    </row>
    <row r="24785">
      <c r="A24785" s="7" t="s">
        <v>46166</v>
      </c>
      <c r="B24785" s="17" t="s">
        <v>46167</v>
      </c>
      <c r="C24785" s="17">
        <v>16.0</v>
      </c>
      <c r="D24785" s="17">
        <v>1.075895906E7</v>
      </c>
      <c r="E24785" s="17">
        <v>5548052.0</v>
      </c>
      <c r="F24785" s="17">
        <v>1.0097379E7</v>
      </c>
      <c r="G24785" s="17">
        <v>1.3896329E7</v>
      </c>
      <c r="H24785" s="17">
        <v>1.8415452E7</v>
      </c>
    </row>
    <row r="24786">
      <c r="A24786" s="7" t="s">
        <v>46166</v>
      </c>
      <c r="B24786" s="17" t="s">
        <v>46167</v>
      </c>
      <c r="C24786" s="17">
        <v>16.0</v>
      </c>
      <c r="D24786" s="17">
        <v>1.075895906E7</v>
      </c>
      <c r="E24786" s="17">
        <v>5548052.0</v>
      </c>
      <c r="F24786" s="17">
        <v>1.0097379E7</v>
      </c>
      <c r="G24786" s="17">
        <v>1.3896329E7</v>
      </c>
      <c r="H24786" s="17">
        <v>1.8415452E7</v>
      </c>
    </row>
    <row r="24787">
      <c r="A24787" s="7" t="s">
        <v>46168</v>
      </c>
      <c r="B24787" s="17" t="s">
        <v>46169</v>
      </c>
      <c r="C24787" s="17">
        <v>2.0</v>
      </c>
      <c r="D24787" s="17">
        <v>3065124.0</v>
      </c>
      <c r="E24787" s="17">
        <v>2513148.0</v>
      </c>
      <c r="F24787" s="17">
        <v>2513148.0</v>
      </c>
      <c r="G24787" s="17">
        <v>3617100.0</v>
      </c>
      <c r="H24787" s="17">
        <v>3617100.0</v>
      </c>
    </row>
    <row r="24788">
      <c r="A24788" s="7" t="s">
        <v>46168</v>
      </c>
      <c r="B24788" s="17" t="s">
        <v>46169</v>
      </c>
      <c r="C24788" s="17">
        <v>2.0</v>
      </c>
      <c r="D24788" s="17">
        <v>3065124.0</v>
      </c>
      <c r="E24788" s="17">
        <v>2513148.0</v>
      </c>
      <c r="F24788" s="17">
        <v>2513148.0</v>
      </c>
      <c r="G24788" s="17">
        <v>3617100.0</v>
      </c>
      <c r="H24788" s="17">
        <v>3617100.0</v>
      </c>
    </row>
    <row r="24789">
      <c r="A24789" s="7" t="s">
        <v>46170</v>
      </c>
      <c r="B24789" s="17" t="s">
        <v>46171</v>
      </c>
      <c r="C24789" s="17">
        <v>1.0</v>
      </c>
      <c r="D24789" s="17">
        <v>1.0313381E7</v>
      </c>
      <c r="E24789" s="17">
        <v>1.0313381E7</v>
      </c>
      <c r="F24789" s="17">
        <v>1.0313381E7</v>
      </c>
      <c r="G24789" s="17">
        <v>1.0313381E7</v>
      </c>
      <c r="H24789" s="17">
        <v>1.0313381E7</v>
      </c>
    </row>
    <row r="24790">
      <c r="A24790" s="7" t="s">
        <v>46170</v>
      </c>
      <c r="B24790" s="17" t="s">
        <v>46171</v>
      </c>
      <c r="C24790" s="17">
        <v>1.0</v>
      </c>
      <c r="D24790" s="17">
        <v>1.0313381E7</v>
      </c>
      <c r="E24790" s="17">
        <v>1.0313381E7</v>
      </c>
      <c r="F24790" s="17">
        <v>1.0313381E7</v>
      </c>
      <c r="G24790" s="17">
        <v>1.0313381E7</v>
      </c>
      <c r="H24790" s="17">
        <v>1.0313381E7</v>
      </c>
    </row>
    <row r="24791">
      <c r="A24791" s="7" t="s">
        <v>46172</v>
      </c>
      <c r="B24791" s="17" t="s">
        <v>46173</v>
      </c>
      <c r="C24791" s="17">
        <v>1.0</v>
      </c>
      <c r="D24791" s="17">
        <v>2101167.0</v>
      </c>
      <c r="E24791" s="17">
        <v>2101167.0</v>
      </c>
      <c r="F24791" s="17">
        <v>2101167.0</v>
      </c>
      <c r="G24791" s="17">
        <v>2101167.0</v>
      </c>
      <c r="H24791" s="17">
        <v>2101167.0</v>
      </c>
    </row>
    <row r="24792">
      <c r="A24792" s="7" t="s">
        <v>46172</v>
      </c>
      <c r="B24792" s="17" t="s">
        <v>46173</v>
      </c>
      <c r="C24792" s="17">
        <v>1.0</v>
      </c>
      <c r="D24792" s="17">
        <v>2101167.0</v>
      </c>
      <c r="E24792" s="17">
        <v>2101167.0</v>
      </c>
      <c r="F24792" s="17">
        <v>2101167.0</v>
      </c>
      <c r="G24792" s="17">
        <v>2101167.0</v>
      </c>
      <c r="H24792" s="17">
        <v>2101167.0</v>
      </c>
    </row>
    <row r="24793">
      <c r="A24793" s="7" t="s">
        <v>46174</v>
      </c>
      <c r="B24793" s="17" t="s">
        <v>46175</v>
      </c>
      <c r="C24793" s="17">
        <v>1.0</v>
      </c>
      <c r="D24793" s="17">
        <v>1.5029549E8</v>
      </c>
      <c r="E24793" s="17">
        <v>1.5029549E8</v>
      </c>
      <c r="F24793" s="17">
        <v>1.5029549E8</v>
      </c>
      <c r="G24793" s="17">
        <v>1.5029549E8</v>
      </c>
      <c r="H24793" s="17">
        <v>1.5029549E8</v>
      </c>
    </row>
    <row r="24794">
      <c r="A24794" s="7" t="s">
        <v>46174</v>
      </c>
      <c r="B24794" s="17" t="s">
        <v>46175</v>
      </c>
      <c r="C24794" s="17">
        <v>1.0</v>
      </c>
      <c r="D24794" s="17">
        <v>1.5029549E8</v>
      </c>
      <c r="E24794" s="17">
        <v>1.5029549E8</v>
      </c>
      <c r="F24794" s="17">
        <v>1.5029549E8</v>
      </c>
      <c r="G24794" s="17">
        <v>1.5029549E8</v>
      </c>
      <c r="H24794" s="17">
        <v>1.5029549E8</v>
      </c>
    </row>
    <row r="24795">
      <c r="A24795" s="7" t="s">
        <v>46176</v>
      </c>
      <c r="B24795" s="17" t="s">
        <v>46177</v>
      </c>
      <c r="C24795" s="17">
        <v>70.0</v>
      </c>
      <c r="D24795" s="17">
        <v>8638074.3</v>
      </c>
      <c r="E24795" s="17">
        <v>5312319.0</v>
      </c>
      <c r="F24795" s="17">
        <v>7822096.0</v>
      </c>
      <c r="G24795" s="17">
        <v>9668737.0</v>
      </c>
      <c r="H24795" s="17">
        <v>1.2204704E7</v>
      </c>
    </row>
    <row r="24796">
      <c r="A24796" s="7" t="s">
        <v>46176</v>
      </c>
      <c r="B24796" s="17" t="s">
        <v>46177</v>
      </c>
      <c r="C24796" s="17">
        <v>70.0</v>
      </c>
      <c r="D24796" s="17">
        <v>8638074.3</v>
      </c>
      <c r="E24796" s="17">
        <v>5312319.0</v>
      </c>
      <c r="F24796" s="17">
        <v>7822096.0</v>
      </c>
      <c r="G24796" s="17">
        <v>9668737.0</v>
      </c>
      <c r="H24796" s="17">
        <v>1.2204704E7</v>
      </c>
    </row>
    <row r="24797">
      <c r="A24797" s="7" t="s">
        <v>46178</v>
      </c>
      <c r="B24797" s="17" t="s">
        <v>46179</v>
      </c>
      <c r="C24797" s="17">
        <v>7.0</v>
      </c>
      <c r="D24797" s="17">
        <v>1.713993643E7</v>
      </c>
      <c r="E24797" s="17">
        <v>2143799.0</v>
      </c>
      <c r="F24797" s="17">
        <v>3026480.0</v>
      </c>
      <c r="G24797" s="17">
        <v>6125545.0</v>
      </c>
      <c r="H24797" s="17">
        <v>1.00638451E8</v>
      </c>
    </row>
    <row r="24798">
      <c r="A24798" s="7" t="s">
        <v>46178</v>
      </c>
      <c r="B24798" s="17" t="s">
        <v>46179</v>
      </c>
      <c r="C24798" s="17">
        <v>7.0</v>
      </c>
      <c r="D24798" s="17">
        <v>1.713993643E7</v>
      </c>
      <c r="E24798" s="17">
        <v>2143799.0</v>
      </c>
      <c r="F24798" s="17">
        <v>3026480.0</v>
      </c>
      <c r="G24798" s="17">
        <v>6125545.0</v>
      </c>
      <c r="H24798" s="17">
        <v>1.00638451E8</v>
      </c>
    </row>
    <row r="24799">
      <c r="A24799" s="7" t="s">
        <v>46180</v>
      </c>
      <c r="B24799" s="17" t="s">
        <v>46181</v>
      </c>
      <c r="C24799" s="17">
        <v>2.0</v>
      </c>
      <c r="D24799" s="17">
        <v>3324674.5</v>
      </c>
      <c r="E24799" s="17">
        <v>2575555.0</v>
      </c>
      <c r="F24799" s="17">
        <v>2575555.0</v>
      </c>
      <c r="G24799" s="17">
        <v>4073794.0</v>
      </c>
      <c r="H24799" s="17">
        <v>4073794.0</v>
      </c>
    </row>
    <row r="24800">
      <c r="A24800" s="7" t="s">
        <v>46180</v>
      </c>
      <c r="B24800" s="17" t="s">
        <v>46181</v>
      </c>
      <c r="C24800" s="17">
        <v>2.0</v>
      </c>
      <c r="D24800" s="17">
        <v>3324674.5</v>
      </c>
      <c r="E24800" s="17">
        <v>2575555.0</v>
      </c>
      <c r="F24800" s="17">
        <v>2575555.0</v>
      </c>
      <c r="G24800" s="17">
        <v>4073794.0</v>
      </c>
      <c r="H24800" s="17">
        <v>4073794.0</v>
      </c>
    </row>
    <row r="24801">
      <c r="A24801" s="7" t="s">
        <v>46182</v>
      </c>
      <c r="B24801" s="17" t="s">
        <v>46183</v>
      </c>
      <c r="C24801" s="17">
        <v>2.0</v>
      </c>
      <c r="D24801" s="17">
        <v>1.2824388E7</v>
      </c>
      <c r="E24801" s="17">
        <v>3168285.0</v>
      </c>
      <c r="F24801" s="17">
        <v>3168285.0</v>
      </c>
      <c r="G24801" s="17">
        <v>2.2480491E7</v>
      </c>
      <c r="H24801" s="17">
        <v>2.2480491E7</v>
      </c>
    </row>
    <row r="24802">
      <c r="A24802" s="7" t="s">
        <v>46182</v>
      </c>
      <c r="B24802" s="17" t="s">
        <v>46183</v>
      </c>
      <c r="C24802" s="17">
        <v>2.0</v>
      </c>
      <c r="D24802" s="17">
        <v>1.2824388E7</v>
      </c>
      <c r="E24802" s="17">
        <v>3168285.0</v>
      </c>
      <c r="F24802" s="17">
        <v>3168285.0</v>
      </c>
      <c r="G24802" s="17">
        <v>2.2480491E7</v>
      </c>
      <c r="H24802" s="17">
        <v>2.2480491E7</v>
      </c>
    </row>
    <row r="24803">
      <c r="A24803" s="7" t="s">
        <v>46184</v>
      </c>
      <c r="B24803" s="17" t="s">
        <v>46185</v>
      </c>
      <c r="C24803" s="17">
        <v>5.0</v>
      </c>
      <c r="D24803" s="17">
        <v>1.30564664E7</v>
      </c>
      <c r="E24803" s="17">
        <v>8524626.0</v>
      </c>
      <c r="F24803" s="17">
        <v>1.31556E7</v>
      </c>
      <c r="G24803" s="17">
        <v>1.3540285E7</v>
      </c>
      <c r="H24803" s="17">
        <v>2.8111025E7</v>
      </c>
    </row>
    <row r="24804">
      <c r="A24804" s="7" t="s">
        <v>46184</v>
      </c>
      <c r="B24804" s="17" t="s">
        <v>46185</v>
      </c>
      <c r="C24804" s="17">
        <v>5.0</v>
      </c>
      <c r="D24804" s="17">
        <v>1.30564664E7</v>
      </c>
      <c r="E24804" s="17">
        <v>8524626.0</v>
      </c>
      <c r="F24804" s="17">
        <v>1.31556E7</v>
      </c>
      <c r="G24804" s="17">
        <v>1.3540285E7</v>
      </c>
      <c r="H24804" s="17">
        <v>2.8111025E7</v>
      </c>
    </row>
    <row r="24805">
      <c r="A24805" s="7" t="s">
        <v>46186</v>
      </c>
      <c r="B24805" s="17" t="s">
        <v>46187</v>
      </c>
      <c r="C24805" s="17">
        <v>3.0</v>
      </c>
      <c r="D24805" s="17">
        <v>8524318.667</v>
      </c>
      <c r="E24805" s="17">
        <v>6704150.0</v>
      </c>
      <c r="F24805" s="17">
        <v>7155450.0</v>
      </c>
      <c r="G24805" s="17">
        <v>1.1713356E7</v>
      </c>
      <c r="H24805" s="17">
        <v>1.1713356E7</v>
      </c>
    </row>
    <row r="24806">
      <c r="A24806" s="7" t="s">
        <v>46186</v>
      </c>
      <c r="B24806" s="17" t="s">
        <v>46187</v>
      </c>
      <c r="C24806" s="17">
        <v>3.0</v>
      </c>
      <c r="D24806" s="17">
        <v>8524318.667</v>
      </c>
      <c r="E24806" s="17">
        <v>6704150.0</v>
      </c>
      <c r="F24806" s="17">
        <v>7155450.0</v>
      </c>
      <c r="G24806" s="17">
        <v>1.1713356E7</v>
      </c>
      <c r="H24806" s="17">
        <v>1.1713356E7</v>
      </c>
    </row>
    <row r="24807">
      <c r="A24807" s="7" t="s">
        <v>46188</v>
      </c>
      <c r="B24807" s="17" t="s">
        <v>46189</v>
      </c>
      <c r="C24807" s="17">
        <v>2.0</v>
      </c>
      <c r="D24807" s="17">
        <v>6547378.0</v>
      </c>
      <c r="E24807" s="17">
        <v>6516125.0</v>
      </c>
      <c r="F24807" s="17">
        <v>6516125.0</v>
      </c>
      <c r="G24807" s="17">
        <v>6578631.0</v>
      </c>
      <c r="H24807" s="17">
        <v>6578631.0</v>
      </c>
    </row>
    <row r="24808">
      <c r="A24808" s="7" t="s">
        <v>46188</v>
      </c>
      <c r="B24808" s="17" t="s">
        <v>46189</v>
      </c>
      <c r="C24808" s="17">
        <v>2.0</v>
      </c>
      <c r="D24808" s="17">
        <v>6547378.0</v>
      </c>
      <c r="E24808" s="17">
        <v>6516125.0</v>
      </c>
      <c r="F24808" s="17">
        <v>6516125.0</v>
      </c>
      <c r="G24808" s="17">
        <v>6578631.0</v>
      </c>
      <c r="H24808" s="17">
        <v>6578631.0</v>
      </c>
    </row>
    <row r="24809">
      <c r="A24809" s="7" t="s">
        <v>46190</v>
      </c>
      <c r="B24809" s="17" t="s">
        <v>46191</v>
      </c>
      <c r="C24809" s="17">
        <v>9.0</v>
      </c>
      <c r="D24809" s="17">
        <v>5699960.222</v>
      </c>
      <c r="E24809" s="17">
        <v>3961118.0</v>
      </c>
      <c r="F24809" s="17">
        <v>4229544.0</v>
      </c>
      <c r="G24809" s="17">
        <v>5882294.0</v>
      </c>
      <c r="H24809" s="17">
        <v>1.213466E7</v>
      </c>
    </row>
    <row r="24810">
      <c r="A24810" s="7" t="s">
        <v>46190</v>
      </c>
      <c r="B24810" s="17" t="s">
        <v>46191</v>
      </c>
      <c r="C24810" s="17">
        <v>9.0</v>
      </c>
      <c r="D24810" s="17">
        <v>5699960.222</v>
      </c>
      <c r="E24810" s="17">
        <v>3961118.0</v>
      </c>
      <c r="F24810" s="17">
        <v>4229544.0</v>
      </c>
      <c r="G24810" s="17">
        <v>5882294.0</v>
      </c>
      <c r="H24810" s="17">
        <v>1.213466E7</v>
      </c>
    </row>
    <row r="24811">
      <c r="A24811" s="7" t="s">
        <v>46192</v>
      </c>
      <c r="B24811" s="17" t="s">
        <v>46193</v>
      </c>
      <c r="C24811" s="17">
        <v>5.0</v>
      </c>
      <c r="D24811" s="17">
        <v>1.0087978E7</v>
      </c>
      <c r="E24811" s="17">
        <v>4803691.0</v>
      </c>
      <c r="F24811" s="17">
        <v>1.0841207E7</v>
      </c>
      <c r="G24811" s="17">
        <v>1.4604202E7</v>
      </c>
      <c r="H24811" s="17">
        <v>1.7736748E7</v>
      </c>
    </row>
    <row r="24812">
      <c r="A24812" s="7" t="s">
        <v>46192</v>
      </c>
      <c r="B24812" s="17" t="s">
        <v>46193</v>
      </c>
      <c r="C24812" s="17">
        <v>5.0</v>
      </c>
      <c r="D24812" s="17">
        <v>1.0087978E7</v>
      </c>
      <c r="E24812" s="17">
        <v>4803691.0</v>
      </c>
      <c r="F24812" s="17">
        <v>1.0841207E7</v>
      </c>
      <c r="G24812" s="17">
        <v>1.4604202E7</v>
      </c>
      <c r="H24812" s="17">
        <v>1.7736748E7</v>
      </c>
    </row>
    <row r="24813">
      <c r="A24813" s="7" t="s">
        <v>46194</v>
      </c>
      <c r="B24813" s="17" t="s">
        <v>46195</v>
      </c>
      <c r="C24813" s="17">
        <v>2.0</v>
      </c>
      <c r="D24813" s="17">
        <v>3550151.0</v>
      </c>
      <c r="E24813" s="17">
        <v>2454042.0</v>
      </c>
      <c r="F24813" s="17">
        <v>2454042.0</v>
      </c>
      <c r="G24813" s="17">
        <v>4646260.0</v>
      </c>
      <c r="H24813" s="17">
        <v>4646260.0</v>
      </c>
    </row>
    <row r="24814">
      <c r="A24814" s="7" t="s">
        <v>46194</v>
      </c>
      <c r="B24814" s="17" t="s">
        <v>46195</v>
      </c>
      <c r="C24814" s="17">
        <v>2.0</v>
      </c>
      <c r="D24814" s="17">
        <v>3550151.0</v>
      </c>
      <c r="E24814" s="17">
        <v>2454042.0</v>
      </c>
      <c r="F24814" s="17">
        <v>2454042.0</v>
      </c>
      <c r="G24814" s="17">
        <v>4646260.0</v>
      </c>
      <c r="H24814" s="17">
        <v>4646260.0</v>
      </c>
    </row>
    <row r="24815">
      <c r="A24815" s="7" t="s">
        <v>46196</v>
      </c>
      <c r="B24815" s="17" t="s">
        <v>46197</v>
      </c>
      <c r="C24815" s="17">
        <v>1.0</v>
      </c>
      <c r="D24815" s="17">
        <v>5071918.0</v>
      </c>
      <c r="E24815" s="17">
        <v>5071918.0</v>
      </c>
      <c r="F24815" s="17">
        <v>5071918.0</v>
      </c>
      <c r="G24815" s="17">
        <v>5071918.0</v>
      </c>
      <c r="H24815" s="17">
        <v>5071918.0</v>
      </c>
    </row>
    <row r="24816">
      <c r="A24816" s="7" t="s">
        <v>46196</v>
      </c>
      <c r="B24816" s="17" t="s">
        <v>46197</v>
      </c>
      <c r="C24816" s="17">
        <v>1.0</v>
      </c>
      <c r="D24816" s="17">
        <v>5071918.0</v>
      </c>
      <c r="E24816" s="17">
        <v>5071918.0</v>
      </c>
      <c r="F24816" s="17">
        <v>5071918.0</v>
      </c>
      <c r="G24816" s="17">
        <v>5071918.0</v>
      </c>
      <c r="H24816" s="17">
        <v>5071918.0</v>
      </c>
    </row>
    <row r="24817">
      <c r="A24817" s="7" t="s">
        <v>46198</v>
      </c>
      <c r="B24817" s="17" t="s">
        <v>46199</v>
      </c>
      <c r="C24817" s="17">
        <v>14.0</v>
      </c>
      <c r="D24817" s="17">
        <v>1.518012579E7</v>
      </c>
      <c r="E24817" s="17">
        <v>2670787.0</v>
      </c>
      <c r="F24817" s="17">
        <v>6767602.0</v>
      </c>
      <c r="G24817" s="17">
        <v>1.4863982E7</v>
      </c>
      <c r="H24817" s="17">
        <v>3.7258422E7</v>
      </c>
    </row>
    <row r="24818">
      <c r="A24818" s="7" t="s">
        <v>46198</v>
      </c>
      <c r="B24818" s="17" t="s">
        <v>46199</v>
      </c>
      <c r="C24818" s="17">
        <v>14.0</v>
      </c>
      <c r="D24818" s="17">
        <v>1.518012579E7</v>
      </c>
      <c r="E24818" s="17">
        <v>2670787.0</v>
      </c>
      <c r="F24818" s="17">
        <v>6767602.0</v>
      </c>
      <c r="G24818" s="17">
        <v>1.4863982E7</v>
      </c>
      <c r="H24818" s="17">
        <v>3.7258422E7</v>
      </c>
    </row>
    <row r="24819">
      <c r="A24819" s="7" t="s">
        <v>46200</v>
      </c>
      <c r="B24819" s="17" t="s">
        <v>46201</v>
      </c>
      <c r="C24819" s="17">
        <v>15.0</v>
      </c>
      <c r="D24819" s="17">
        <v>4633704.867</v>
      </c>
      <c r="E24819" s="17">
        <v>2004812.0</v>
      </c>
      <c r="F24819" s="17">
        <v>3472007.0</v>
      </c>
      <c r="G24819" s="17">
        <v>4349798.0</v>
      </c>
      <c r="H24819" s="17">
        <v>7673367.0</v>
      </c>
    </row>
    <row r="24820">
      <c r="A24820" s="7" t="s">
        <v>46200</v>
      </c>
      <c r="B24820" s="17" t="s">
        <v>46201</v>
      </c>
      <c r="C24820" s="17">
        <v>15.0</v>
      </c>
      <c r="D24820" s="17">
        <v>4633704.867</v>
      </c>
      <c r="E24820" s="17">
        <v>2004812.0</v>
      </c>
      <c r="F24820" s="17">
        <v>3472007.0</v>
      </c>
      <c r="G24820" s="17">
        <v>4349798.0</v>
      </c>
      <c r="H24820" s="17">
        <v>7673367.0</v>
      </c>
    </row>
    <row r="24821">
      <c r="A24821" s="7" t="s">
        <v>46202</v>
      </c>
      <c r="B24821" s="17" t="s">
        <v>46203</v>
      </c>
      <c r="C24821" s="17">
        <v>1.0</v>
      </c>
      <c r="D24821" s="17">
        <v>3596219.0</v>
      </c>
      <c r="E24821" s="17">
        <v>3596219.0</v>
      </c>
      <c r="F24821" s="17">
        <v>3596219.0</v>
      </c>
      <c r="G24821" s="17">
        <v>3596219.0</v>
      </c>
      <c r="H24821" s="17">
        <v>3596219.0</v>
      </c>
    </row>
    <row r="24822">
      <c r="A24822" s="7" t="s">
        <v>46202</v>
      </c>
      <c r="B24822" s="17" t="s">
        <v>46203</v>
      </c>
      <c r="C24822" s="17">
        <v>1.0</v>
      </c>
      <c r="D24822" s="17">
        <v>3596219.0</v>
      </c>
      <c r="E24822" s="17">
        <v>3596219.0</v>
      </c>
      <c r="F24822" s="17">
        <v>3596219.0</v>
      </c>
      <c r="G24822" s="17">
        <v>3596219.0</v>
      </c>
      <c r="H24822" s="17">
        <v>3596219.0</v>
      </c>
    </row>
    <row r="24823">
      <c r="A24823" s="7" t="s">
        <v>46204</v>
      </c>
      <c r="B24823" s="17" t="s">
        <v>46205</v>
      </c>
      <c r="C24823" s="17">
        <v>1.0</v>
      </c>
      <c r="D24823" s="17">
        <v>2628000.0</v>
      </c>
      <c r="E24823" s="17">
        <v>2628000.0</v>
      </c>
      <c r="F24823" s="17">
        <v>2628000.0</v>
      </c>
      <c r="G24823" s="17">
        <v>2628000.0</v>
      </c>
      <c r="H24823" s="17">
        <v>2628000.0</v>
      </c>
    </row>
    <row r="24824">
      <c r="A24824" s="7" t="s">
        <v>46204</v>
      </c>
      <c r="B24824" s="17" t="s">
        <v>46205</v>
      </c>
      <c r="C24824" s="17">
        <v>1.0</v>
      </c>
      <c r="D24824" s="17">
        <v>2628000.0</v>
      </c>
      <c r="E24824" s="17">
        <v>2628000.0</v>
      </c>
      <c r="F24824" s="17">
        <v>2628000.0</v>
      </c>
      <c r="G24824" s="17">
        <v>2628000.0</v>
      </c>
      <c r="H24824" s="17">
        <v>2628000.0</v>
      </c>
    </row>
    <row r="24825">
      <c r="A24825" s="7" t="s">
        <v>46206</v>
      </c>
      <c r="B24825" s="17" t="s">
        <v>46207</v>
      </c>
      <c r="C24825" s="17">
        <v>2.0</v>
      </c>
      <c r="D24825" s="17">
        <v>3516839.5</v>
      </c>
      <c r="E24825" s="17">
        <v>2496016.0</v>
      </c>
      <c r="F24825" s="17">
        <v>2496016.0</v>
      </c>
      <c r="G24825" s="17">
        <v>4537663.0</v>
      </c>
      <c r="H24825" s="17">
        <v>4537663.0</v>
      </c>
    </row>
    <row r="24826">
      <c r="A24826" s="7" t="s">
        <v>46206</v>
      </c>
      <c r="B24826" s="17" t="s">
        <v>46207</v>
      </c>
      <c r="C24826" s="17">
        <v>2.0</v>
      </c>
      <c r="D24826" s="17">
        <v>3516839.5</v>
      </c>
      <c r="E24826" s="17">
        <v>2496016.0</v>
      </c>
      <c r="F24826" s="17">
        <v>2496016.0</v>
      </c>
      <c r="G24826" s="17">
        <v>4537663.0</v>
      </c>
      <c r="H24826" s="17">
        <v>4537663.0</v>
      </c>
    </row>
    <row r="24827">
      <c r="A24827" s="7" t="s">
        <v>46208</v>
      </c>
      <c r="B24827" s="17" t="s">
        <v>46209</v>
      </c>
      <c r="C24827" s="17">
        <v>2.0</v>
      </c>
      <c r="D24827" s="17">
        <v>5309435.5</v>
      </c>
      <c r="E24827" s="17">
        <v>2920975.0</v>
      </c>
      <c r="F24827" s="17">
        <v>2920975.0</v>
      </c>
      <c r="G24827" s="17">
        <v>7697896.0</v>
      </c>
      <c r="H24827" s="17">
        <v>7697896.0</v>
      </c>
    </row>
    <row r="24828">
      <c r="A24828" s="7" t="s">
        <v>46208</v>
      </c>
      <c r="B24828" s="17" t="s">
        <v>46209</v>
      </c>
      <c r="C24828" s="17">
        <v>2.0</v>
      </c>
      <c r="D24828" s="17">
        <v>5309435.5</v>
      </c>
      <c r="E24828" s="17">
        <v>2920975.0</v>
      </c>
      <c r="F24828" s="17">
        <v>2920975.0</v>
      </c>
      <c r="G24828" s="17">
        <v>7697896.0</v>
      </c>
      <c r="H24828" s="17">
        <v>7697896.0</v>
      </c>
    </row>
    <row r="24829">
      <c r="A24829" s="7" t="s">
        <v>46210</v>
      </c>
      <c r="B24829" s="17" t="s">
        <v>46211</v>
      </c>
      <c r="C24829" s="17">
        <v>4.0</v>
      </c>
      <c r="D24829" s="17">
        <v>8304807.0</v>
      </c>
      <c r="E24829" s="17">
        <v>4787208.0</v>
      </c>
      <c r="F24829" s="17">
        <v>5906531.0</v>
      </c>
      <c r="G24829" s="17">
        <v>9208269.0</v>
      </c>
      <c r="H24829" s="17">
        <v>1.331722E7</v>
      </c>
    </row>
    <row r="24830">
      <c r="A24830" s="7" t="s">
        <v>46210</v>
      </c>
      <c r="B24830" s="17" t="s">
        <v>46211</v>
      </c>
      <c r="C24830" s="17">
        <v>4.0</v>
      </c>
      <c r="D24830" s="17">
        <v>8304807.0</v>
      </c>
      <c r="E24830" s="17">
        <v>4787208.0</v>
      </c>
      <c r="F24830" s="17">
        <v>5906531.0</v>
      </c>
      <c r="G24830" s="17">
        <v>9208269.0</v>
      </c>
      <c r="H24830" s="17">
        <v>1.331722E7</v>
      </c>
    </row>
    <row r="24831">
      <c r="A24831" s="7" t="s">
        <v>46212</v>
      </c>
      <c r="B24831" s="17" t="s">
        <v>46213</v>
      </c>
      <c r="C24831" s="17">
        <v>3.0</v>
      </c>
      <c r="D24831" s="17">
        <v>2.970286667E7</v>
      </c>
      <c r="E24831" s="17">
        <v>1.78012E7</v>
      </c>
      <c r="F24831" s="17">
        <v>3.072475E7</v>
      </c>
      <c r="G24831" s="17">
        <v>4.058265E7</v>
      </c>
      <c r="H24831" s="17">
        <v>4.058265E7</v>
      </c>
    </row>
    <row r="24832">
      <c r="A24832" s="7" t="s">
        <v>46212</v>
      </c>
      <c r="B24832" s="17" t="s">
        <v>46213</v>
      </c>
      <c r="C24832" s="17">
        <v>3.0</v>
      </c>
      <c r="D24832" s="17">
        <v>2.970286667E7</v>
      </c>
      <c r="E24832" s="17">
        <v>1.78012E7</v>
      </c>
      <c r="F24832" s="17">
        <v>3.072475E7</v>
      </c>
      <c r="G24832" s="17">
        <v>4.058265E7</v>
      </c>
      <c r="H24832" s="17">
        <v>4.058265E7</v>
      </c>
    </row>
    <row r="24833">
      <c r="A24833" s="7" t="s">
        <v>46214</v>
      </c>
      <c r="B24833" s="17" t="s">
        <v>46215</v>
      </c>
      <c r="C24833" s="17">
        <v>15.0</v>
      </c>
      <c r="D24833" s="17">
        <v>1.97228228E7</v>
      </c>
      <c r="E24833" s="17">
        <v>3559250.0</v>
      </c>
      <c r="F24833" s="17">
        <v>6327243.0</v>
      </c>
      <c r="G24833" s="17">
        <v>9154040.0</v>
      </c>
      <c r="H24833" s="17">
        <v>2.9084489E7</v>
      </c>
    </row>
    <row r="24834">
      <c r="A24834" s="7" t="s">
        <v>46214</v>
      </c>
      <c r="B24834" s="17" t="s">
        <v>46215</v>
      </c>
      <c r="C24834" s="17">
        <v>15.0</v>
      </c>
      <c r="D24834" s="17">
        <v>1.97228228E7</v>
      </c>
      <c r="E24834" s="17">
        <v>3559250.0</v>
      </c>
      <c r="F24834" s="17">
        <v>6327243.0</v>
      </c>
      <c r="G24834" s="17">
        <v>9154040.0</v>
      </c>
      <c r="H24834" s="17">
        <v>2.9084489E7</v>
      </c>
    </row>
    <row r="24835">
      <c r="A24835" s="7" t="s">
        <v>46216</v>
      </c>
      <c r="B24835" s="17" t="s">
        <v>46217</v>
      </c>
      <c r="C24835" s="17">
        <v>11.0</v>
      </c>
      <c r="D24835" s="17">
        <v>1.334552791E7</v>
      </c>
      <c r="E24835" s="17">
        <v>2910242.0</v>
      </c>
      <c r="F24835" s="17">
        <v>9852463.0</v>
      </c>
      <c r="G24835" s="17">
        <v>1.9770475E7</v>
      </c>
      <c r="H24835" s="17">
        <v>2.0137544E7</v>
      </c>
    </row>
    <row r="24836">
      <c r="A24836" s="7" t="s">
        <v>46216</v>
      </c>
      <c r="B24836" s="17" t="s">
        <v>46217</v>
      </c>
      <c r="C24836" s="17">
        <v>11.0</v>
      </c>
      <c r="D24836" s="17">
        <v>1.334552791E7</v>
      </c>
      <c r="E24836" s="17">
        <v>2910242.0</v>
      </c>
      <c r="F24836" s="17">
        <v>9852463.0</v>
      </c>
      <c r="G24836" s="17">
        <v>1.9770475E7</v>
      </c>
      <c r="H24836" s="17">
        <v>2.0137544E7</v>
      </c>
    </row>
    <row r="24837">
      <c r="A24837" s="7" t="s">
        <v>46218</v>
      </c>
      <c r="B24837" s="17" t="s">
        <v>46219</v>
      </c>
      <c r="C24837" s="17">
        <v>1.0</v>
      </c>
      <c r="D24837" s="17">
        <v>4474876.0</v>
      </c>
      <c r="E24837" s="17">
        <v>4474876.0</v>
      </c>
      <c r="F24837" s="17">
        <v>4474876.0</v>
      </c>
      <c r="G24837" s="17">
        <v>4474876.0</v>
      </c>
      <c r="H24837" s="17">
        <v>4474876.0</v>
      </c>
    </row>
    <row r="24838">
      <c r="A24838" s="7" t="s">
        <v>46218</v>
      </c>
      <c r="B24838" s="17" t="s">
        <v>46219</v>
      </c>
      <c r="C24838" s="17">
        <v>1.0</v>
      </c>
      <c r="D24838" s="17">
        <v>4474876.0</v>
      </c>
      <c r="E24838" s="17">
        <v>4474876.0</v>
      </c>
      <c r="F24838" s="17">
        <v>4474876.0</v>
      </c>
      <c r="G24838" s="17">
        <v>4474876.0</v>
      </c>
      <c r="H24838" s="17">
        <v>4474876.0</v>
      </c>
    </row>
    <row r="24839">
      <c r="A24839" s="7" t="s">
        <v>46220</v>
      </c>
      <c r="B24839" s="17" t="s">
        <v>46221</v>
      </c>
      <c r="C24839" s="17">
        <v>8.0</v>
      </c>
      <c r="D24839" s="17">
        <v>5580883.875</v>
      </c>
      <c r="E24839" s="17">
        <v>3325456.0</v>
      </c>
      <c r="F24839" s="17">
        <v>4062694.0</v>
      </c>
      <c r="G24839" s="17">
        <v>5873354.0</v>
      </c>
      <c r="H24839" s="17">
        <v>1.5185591E7</v>
      </c>
    </row>
    <row r="24840">
      <c r="A24840" s="7" t="s">
        <v>46220</v>
      </c>
      <c r="B24840" s="17" t="s">
        <v>46221</v>
      </c>
      <c r="C24840" s="17">
        <v>8.0</v>
      </c>
      <c r="D24840" s="17">
        <v>5580883.875</v>
      </c>
      <c r="E24840" s="17">
        <v>3325456.0</v>
      </c>
      <c r="F24840" s="17">
        <v>4062694.0</v>
      </c>
      <c r="G24840" s="17">
        <v>5873354.0</v>
      </c>
      <c r="H24840" s="17">
        <v>1.5185591E7</v>
      </c>
    </row>
    <row r="24841">
      <c r="A24841" s="7" t="s">
        <v>46222</v>
      </c>
      <c r="B24841" s="17" t="s">
        <v>46223</v>
      </c>
      <c r="C24841" s="17">
        <v>4.0</v>
      </c>
      <c r="D24841" s="17">
        <v>3573462.5</v>
      </c>
      <c r="E24841" s="17">
        <v>1941198.0</v>
      </c>
      <c r="F24841" s="17">
        <v>2737266.0</v>
      </c>
      <c r="G24841" s="17">
        <v>3742032.0</v>
      </c>
      <c r="H24841" s="17">
        <v>5873354.0</v>
      </c>
    </row>
    <row r="24842">
      <c r="A24842" s="7" t="s">
        <v>46222</v>
      </c>
      <c r="B24842" s="17" t="s">
        <v>46223</v>
      </c>
      <c r="C24842" s="17">
        <v>4.0</v>
      </c>
      <c r="D24842" s="17">
        <v>3573462.5</v>
      </c>
      <c r="E24842" s="17">
        <v>1941198.0</v>
      </c>
      <c r="F24842" s="17">
        <v>2737266.0</v>
      </c>
      <c r="G24842" s="17">
        <v>3742032.0</v>
      </c>
      <c r="H24842" s="17">
        <v>5873354.0</v>
      </c>
    </row>
    <row r="24843">
      <c r="A24843" s="7" t="s">
        <v>46224</v>
      </c>
      <c r="B24843" s="17" t="s">
        <v>46225</v>
      </c>
      <c r="C24843" s="17">
        <v>11.0</v>
      </c>
      <c r="D24843" s="17">
        <v>4990321.364</v>
      </c>
      <c r="E24843" s="17">
        <v>2582638.0</v>
      </c>
      <c r="F24843" s="17">
        <v>5794478.0</v>
      </c>
      <c r="G24843" s="17">
        <v>6448399.0</v>
      </c>
      <c r="H24843" s="17">
        <v>7255225.0</v>
      </c>
    </row>
    <row r="24844">
      <c r="A24844" s="7" t="s">
        <v>46224</v>
      </c>
      <c r="B24844" s="17" t="s">
        <v>46225</v>
      </c>
      <c r="C24844" s="17">
        <v>11.0</v>
      </c>
      <c r="D24844" s="17">
        <v>4990321.364</v>
      </c>
      <c r="E24844" s="17">
        <v>2582638.0</v>
      </c>
      <c r="F24844" s="17">
        <v>5794478.0</v>
      </c>
      <c r="G24844" s="17">
        <v>6448399.0</v>
      </c>
      <c r="H24844" s="17">
        <v>7255225.0</v>
      </c>
    </row>
    <row r="24845">
      <c r="A24845" s="7" t="s">
        <v>46226</v>
      </c>
      <c r="B24845" s="17" t="s">
        <v>46227</v>
      </c>
      <c r="C24845" s="17">
        <v>2.0</v>
      </c>
      <c r="D24845" s="17">
        <v>5759066.0</v>
      </c>
      <c r="E24845" s="17">
        <v>1809023.0</v>
      </c>
      <c r="F24845" s="17">
        <v>1809023.0</v>
      </c>
      <c r="G24845" s="17">
        <v>9709109.0</v>
      </c>
      <c r="H24845" s="17">
        <v>9709109.0</v>
      </c>
    </row>
    <row r="24846">
      <c r="A24846" s="7" t="s">
        <v>46226</v>
      </c>
      <c r="B24846" s="17" t="s">
        <v>46227</v>
      </c>
      <c r="C24846" s="17">
        <v>2.0</v>
      </c>
      <c r="D24846" s="17">
        <v>5759066.0</v>
      </c>
      <c r="E24846" s="17">
        <v>1809023.0</v>
      </c>
      <c r="F24846" s="17">
        <v>1809023.0</v>
      </c>
      <c r="G24846" s="17">
        <v>9709109.0</v>
      </c>
      <c r="H24846" s="17">
        <v>9709109.0</v>
      </c>
    </row>
    <row r="24847">
      <c r="A24847" s="7" t="s">
        <v>46228</v>
      </c>
      <c r="B24847" s="17" t="s">
        <v>46229</v>
      </c>
      <c r="C24847" s="17">
        <v>1.0</v>
      </c>
      <c r="D24847" s="17">
        <v>3970176.0</v>
      </c>
      <c r="E24847" s="17">
        <v>3970176.0</v>
      </c>
      <c r="F24847" s="17">
        <v>3970176.0</v>
      </c>
      <c r="G24847" s="17">
        <v>3970176.0</v>
      </c>
      <c r="H24847" s="17">
        <v>3970176.0</v>
      </c>
    </row>
    <row r="24848">
      <c r="A24848" s="7" t="s">
        <v>46228</v>
      </c>
      <c r="B24848" s="17" t="s">
        <v>46229</v>
      </c>
      <c r="C24848" s="17">
        <v>1.0</v>
      </c>
      <c r="D24848" s="17">
        <v>3970176.0</v>
      </c>
      <c r="E24848" s="17">
        <v>3970176.0</v>
      </c>
      <c r="F24848" s="17">
        <v>3970176.0</v>
      </c>
      <c r="G24848" s="17">
        <v>3970176.0</v>
      </c>
      <c r="H24848" s="17">
        <v>3970176.0</v>
      </c>
    </row>
    <row r="24849">
      <c r="A24849" s="7" t="s">
        <v>46230</v>
      </c>
      <c r="B24849" s="17" t="s">
        <v>46231</v>
      </c>
      <c r="C24849" s="17">
        <v>1.0</v>
      </c>
      <c r="D24849" s="17">
        <v>1.2259087E7</v>
      </c>
      <c r="E24849" s="17">
        <v>1.2259087E7</v>
      </c>
      <c r="F24849" s="17">
        <v>1.2259087E7</v>
      </c>
      <c r="G24849" s="17">
        <v>1.2259087E7</v>
      </c>
      <c r="H24849" s="17">
        <v>1.2259087E7</v>
      </c>
    </row>
    <row r="24850">
      <c r="A24850" s="7" t="s">
        <v>46230</v>
      </c>
      <c r="B24850" s="17" t="s">
        <v>46231</v>
      </c>
      <c r="C24850" s="17">
        <v>1.0</v>
      </c>
      <c r="D24850" s="17">
        <v>1.2259087E7</v>
      </c>
      <c r="E24850" s="17">
        <v>1.2259087E7</v>
      </c>
      <c r="F24850" s="17">
        <v>1.2259087E7</v>
      </c>
      <c r="G24850" s="17">
        <v>1.2259087E7</v>
      </c>
      <c r="H24850" s="17">
        <v>1.2259087E7</v>
      </c>
    </row>
    <row r="24851">
      <c r="A24851" s="7" t="s">
        <v>46232</v>
      </c>
      <c r="B24851" s="17" t="s">
        <v>46233</v>
      </c>
      <c r="C24851" s="17">
        <v>2.0</v>
      </c>
      <c r="D24851" s="17">
        <v>6021872.5</v>
      </c>
      <c r="E24851" s="17">
        <v>3509168.0</v>
      </c>
      <c r="F24851" s="17">
        <v>3509168.0</v>
      </c>
      <c r="G24851" s="17">
        <v>8534577.0</v>
      </c>
      <c r="H24851" s="17">
        <v>8534577.0</v>
      </c>
    </row>
    <row r="24852">
      <c r="A24852" s="7" t="s">
        <v>46232</v>
      </c>
      <c r="B24852" s="17" t="s">
        <v>46233</v>
      </c>
      <c r="C24852" s="17">
        <v>2.0</v>
      </c>
      <c r="D24852" s="17">
        <v>6021872.5</v>
      </c>
      <c r="E24852" s="17">
        <v>3509168.0</v>
      </c>
      <c r="F24852" s="17">
        <v>3509168.0</v>
      </c>
      <c r="G24852" s="17">
        <v>8534577.0</v>
      </c>
      <c r="H24852" s="17">
        <v>8534577.0</v>
      </c>
    </row>
    <row r="24853">
      <c r="A24853" s="7" t="s">
        <v>46234</v>
      </c>
      <c r="B24853" s="17" t="s">
        <v>46235</v>
      </c>
      <c r="C24853" s="17">
        <v>1.0</v>
      </c>
      <c r="D24853" s="17">
        <v>2965760.0</v>
      </c>
      <c r="E24853" s="17">
        <v>2965760.0</v>
      </c>
      <c r="F24853" s="17">
        <v>2965760.0</v>
      </c>
      <c r="G24853" s="17">
        <v>2965760.0</v>
      </c>
      <c r="H24853" s="17">
        <v>2965760.0</v>
      </c>
    </row>
    <row r="24854">
      <c r="A24854" s="7" t="s">
        <v>46234</v>
      </c>
      <c r="B24854" s="17" t="s">
        <v>46235</v>
      </c>
      <c r="C24854" s="17">
        <v>1.0</v>
      </c>
      <c r="D24854" s="17">
        <v>2965760.0</v>
      </c>
      <c r="E24854" s="17">
        <v>2965760.0</v>
      </c>
      <c r="F24854" s="17">
        <v>2965760.0</v>
      </c>
      <c r="G24854" s="17">
        <v>2965760.0</v>
      </c>
      <c r="H24854" s="17">
        <v>2965760.0</v>
      </c>
    </row>
    <row r="24855">
      <c r="A24855" s="7" t="s">
        <v>46236</v>
      </c>
      <c r="B24855" s="17" t="s">
        <v>46237</v>
      </c>
      <c r="C24855" s="17">
        <v>2.0</v>
      </c>
      <c r="D24855" s="17">
        <v>8586852.5</v>
      </c>
      <c r="E24855" s="17">
        <v>2952195.0</v>
      </c>
      <c r="F24855" s="17">
        <v>2952195.0</v>
      </c>
      <c r="G24855" s="17">
        <v>1.422151E7</v>
      </c>
      <c r="H24855" s="17">
        <v>1.422151E7</v>
      </c>
    </row>
    <row r="24856">
      <c r="A24856" s="7" t="s">
        <v>46236</v>
      </c>
      <c r="B24856" s="17" t="s">
        <v>46237</v>
      </c>
      <c r="C24856" s="17">
        <v>2.0</v>
      </c>
      <c r="D24856" s="17">
        <v>8586852.5</v>
      </c>
      <c r="E24856" s="17">
        <v>2952195.0</v>
      </c>
      <c r="F24856" s="17">
        <v>2952195.0</v>
      </c>
      <c r="G24856" s="17">
        <v>1.422151E7</v>
      </c>
      <c r="H24856" s="17">
        <v>1.422151E7</v>
      </c>
    </row>
    <row r="24857">
      <c r="A24857" s="7" t="s">
        <v>46238</v>
      </c>
      <c r="B24857" s="17" t="s">
        <v>46239</v>
      </c>
      <c r="C24857" s="17">
        <v>3.0</v>
      </c>
      <c r="D24857" s="17">
        <v>1.3763604E7</v>
      </c>
      <c r="E24857" s="17">
        <v>2095147.0</v>
      </c>
      <c r="F24857" s="17">
        <v>2269650.0</v>
      </c>
      <c r="G24857" s="17">
        <v>3.6926015E7</v>
      </c>
      <c r="H24857" s="17">
        <v>3.6926015E7</v>
      </c>
    </row>
    <row r="24858">
      <c r="A24858" s="7" t="s">
        <v>46238</v>
      </c>
      <c r="B24858" s="17" t="s">
        <v>46239</v>
      </c>
      <c r="C24858" s="17">
        <v>3.0</v>
      </c>
      <c r="D24858" s="17">
        <v>1.3763604E7</v>
      </c>
      <c r="E24858" s="17">
        <v>2095147.0</v>
      </c>
      <c r="F24858" s="17">
        <v>2269650.0</v>
      </c>
      <c r="G24858" s="17">
        <v>3.6926015E7</v>
      </c>
      <c r="H24858" s="17">
        <v>3.6926015E7</v>
      </c>
    </row>
    <row r="24859">
      <c r="A24859" s="7" t="s">
        <v>46240</v>
      </c>
      <c r="B24859" s="17" t="s">
        <v>46241</v>
      </c>
      <c r="C24859" s="17">
        <v>47.0</v>
      </c>
      <c r="D24859" s="17">
        <v>9686138.021</v>
      </c>
      <c r="E24859" s="17">
        <v>2991054.0</v>
      </c>
      <c r="F24859" s="17">
        <v>4535060.0</v>
      </c>
      <c r="G24859" s="17">
        <v>8670443.0</v>
      </c>
      <c r="H24859" s="17">
        <v>1.981458E7</v>
      </c>
    </row>
    <row r="24860">
      <c r="A24860" s="7" t="s">
        <v>46240</v>
      </c>
      <c r="B24860" s="17" t="s">
        <v>46241</v>
      </c>
      <c r="C24860" s="17">
        <v>47.0</v>
      </c>
      <c r="D24860" s="17">
        <v>9686138.021</v>
      </c>
      <c r="E24860" s="17">
        <v>2991054.0</v>
      </c>
      <c r="F24860" s="17">
        <v>4535060.0</v>
      </c>
      <c r="G24860" s="17">
        <v>8670443.0</v>
      </c>
      <c r="H24860" s="17">
        <v>1.981458E7</v>
      </c>
    </row>
    <row r="24861">
      <c r="A24861" s="7" t="s">
        <v>46242</v>
      </c>
      <c r="B24861" s="17" t="s">
        <v>46243</v>
      </c>
      <c r="C24861" s="17">
        <v>50.0</v>
      </c>
      <c r="D24861" s="17">
        <v>5234457.64</v>
      </c>
      <c r="E24861" s="17">
        <v>2373850.0</v>
      </c>
      <c r="F24861" s="17">
        <v>3693547.0</v>
      </c>
      <c r="G24861" s="17">
        <v>6517582.0</v>
      </c>
      <c r="H24861" s="17">
        <v>9422224.0</v>
      </c>
    </row>
    <row r="24862">
      <c r="A24862" s="7" t="s">
        <v>46242</v>
      </c>
      <c r="B24862" s="17" t="s">
        <v>46243</v>
      </c>
      <c r="C24862" s="17">
        <v>50.0</v>
      </c>
      <c r="D24862" s="17">
        <v>5234457.64</v>
      </c>
      <c r="E24862" s="17">
        <v>2373850.0</v>
      </c>
      <c r="F24862" s="17">
        <v>3693547.0</v>
      </c>
      <c r="G24862" s="17">
        <v>6517582.0</v>
      </c>
      <c r="H24862" s="17">
        <v>9422224.0</v>
      </c>
    </row>
    <row r="24863">
      <c r="A24863" s="7" t="s">
        <v>46244</v>
      </c>
      <c r="B24863" s="17" t="s">
        <v>46245</v>
      </c>
      <c r="C24863" s="17">
        <v>2.0</v>
      </c>
      <c r="D24863" s="17">
        <v>1.2484444E7</v>
      </c>
      <c r="E24863" s="17">
        <v>7617456.0</v>
      </c>
      <c r="F24863" s="17">
        <v>7617456.0</v>
      </c>
      <c r="G24863" s="17">
        <v>1.7351432E7</v>
      </c>
      <c r="H24863" s="17">
        <v>1.7351432E7</v>
      </c>
    </row>
    <row r="24864">
      <c r="A24864" s="7" t="s">
        <v>46244</v>
      </c>
      <c r="B24864" s="17" t="s">
        <v>46245</v>
      </c>
      <c r="C24864" s="17">
        <v>2.0</v>
      </c>
      <c r="D24864" s="17">
        <v>1.2484444E7</v>
      </c>
      <c r="E24864" s="17">
        <v>7617456.0</v>
      </c>
      <c r="F24864" s="17">
        <v>7617456.0</v>
      </c>
      <c r="G24864" s="17">
        <v>1.7351432E7</v>
      </c>
      <c r="H24864" s="17">
        <v>1.7351432E7</v>
      </c>
    </row>
    <row r="24865">
      <c r="A24865" s="7" t="s">
        <v>46246</v>
      </c>
      <c r="B24865" s="17" t="s">
        <v>46247</v>
      </c>
      <c r="C24865" s="17">
        <v>2.0</v>
      </c>
      <c r="D24865" s="17">
        <v>2573106.0</v>
      </c>
      <c r="E24865" s="17">
        <v>1219412.0</v>
      </c>
      <c r="F24865" s="17">
        <v>1219412.0</v>
      </c>
      <c r="G24865" s="17">
        <v>3926800.0</v>
      </c>
      <c r="H24865" s="17">
        <v>3926800.0</v>
      </c>
    </row>
    <row r="24866">
      <c r="A24866" s="7" t="s">
        <v>46246</v>
      </c>
      <c r="B24866" s="17" t="s">
        <v>46247</v>
      </c>
      <c r="C24866" s="17">
        <v>2.0</v>
      </c>
      <c r="D24866" s="17">
        <v>2573106.0</v>
      </c>
      <c r="E24866" s="17">
        <v>1219412.0</v>
      </c>
      <c r="F24866" s="17">
        <v>1219412.0</v>
      </c>
      <c r="G24866" s="17">
        <v>3926800.0</v>
      </c>
      <c r="H24866" s="17">
        <v>3926800.0</v>
      </c>
    </row>
    <row r="24867">
      <c r="A24867" s="7" t="s">
        <v>46248</v>
      </c>
      <c r="B24867" s="17" t="s">
        <v>46249</v>
      </c>
      <c r="C24867" s="17">
        <v>1.0</v>
      </c>
      <c r="D24867" s="17">
        <v>2914204.0</v>
      </c>
      <c r="E24867" s="17">
        <v>2914204.0</v>
      </c>
      <c r="F24867" s="17">
        <v>2914204.0</v>
      </c>
      <c r="G24867" s="17">
        <v>2914204.0</v>
      </c>
      <c r="H24867" s="17">
        <v>2914204.0</v>
      </c>
    </row>
    <row r="24868">
      <c r="A24868" s="7" t="s">
        <v>46248</v>
      </c>
      <c r="B24868" s="17" t="s">
        <v>46249</v>
      </c>
      <c r="C24868" s="17">
        <v>1.0</v>
      </c>
      <c r="D24868" s="17">
        <v>2914204.0</v>
      </c>
      <c r="E24868" s="17">
        <v>2914204.0</v>
      </c>
      <c r="F24868" s="17">
        <v>2914204.0</v>
      </c>
      <c r="G24868" s="17">
        <v>2914204.0</v>
      </c>
      <c r="H24868" s="17">
        <v>2914204.0</v>
      </c>
    </row>
    <row r="24869">
      <c r="A24869" s="7" t="s">
        <v>46250</v>
      </c>
      <c r="B24869" s="17" t="s">
        <v>46251</v>
      </c>
      <c r="C24869" s="17">
        <v>5.0</v>
      </c>
      <c r="D24869" s="17">
        <v>4803213.0</v>
      </c>
      <c r="E24869" s="17">
        <v>2102267.0</v>
      </c>
      <c r="F24869" s="17">
        <v>2816300.0</v>
      </c>
      <c r="G24869" s="17">
        <v>4882719.0</v>
      </c>
      <c r="H24869" s="17">
        <v>1.2443337E7</v>
      </c>
    </row>
    <row r="24870">
      <c r="A24870" s="7" t="s">
        <v>46250</v>
      </c>
      <c r="B24870" s="17" t="s">
        <v>46251</v>
      </c>
      <c r="C24870" s="17">
        <v>5.0</v>
      </c>
      <c r="D24870" s="17">
        <v>4803213.0</v>
      </c>
      <c r="E24870" s="17">
        <v>2102267.0</v>
      </c>
      <c r="F24870" s="17">
        <v>2816300.0</v>
      </c>
      <c r="G24870" s="17">
        <v>4882719.0</v>
      </c>
      <c r="H24870" s="17">
        <v>1.2443337E7</v>
      </c>
    </row>
    <row r="24871">
      <c r="A24871" s="7" t="s">
        <v>46252</v>
      </c>
      <c r="B24871" s="17" t="s">
        <v>46253</v>
      </c>
      <c r="C24871" s="17">
        <v>6.0</v>
      </c>
      <c r="D24871" s="17">
        <v>5.635761833E7</v>
      </c>
      <c r="E24871" s="17">
        <v>1.4972862E7</v>
      </c>
      <c r="F24871" s="17">
        <v>3.1194396E7</v>
      </c>
      <c r="G24871" s="17">
        <v>4.4239078E7</v>
      </c>
      <c r="H24871" s="17">
        <v>1.89118331E8</v>
      </c>
    </row>
    <row r="24872">
      <c r="A24872" s="7" t="s">
        <v>46252</v>
      </c>
      <c r="B24872" s="17" t="s">
        <v>46253</v>
      </c>
      <c r="C24872" s="17">
        <v>6.0</v>
      </c>
      <c r="D24872" s="17">
        <v>5.635761833E7</v>
      </c>
      <c r="E24872" s="17">
        <v>1.4972862E7</v>
      </c>
      <c r="F24872" s="17">
        <v>3.1194396E7</v>
      </c>
      <c r="G24872" s="17">
        <v>4.4239078E7</v>
      </c>
      <c r="H24872" s="17">
        <v>1.89118331E8</v>
      </c>
    </row>
    <row r="24873">
      <c r="A24873" s="7" t="s">
        <v>46254</v>
      </c>
      <c r="B24873" s="17" t="s">
        <v>46255</v>
      </c>
      <c r="C24873" s="17">
        <v>1.0</v>
      </c>
      <c r="D24873" s="17">
        <v>3.2349357E7</v>
      </c>
      <c r="E24873" s="17">
        <v>3.2349357E7</v>
      </c>
      <c r="F24873" s="17">
        <v>3.2349357E7</v>
      </c>
      <c r="G24873" s="17">
        <v>3.2349357E7</v>
      </c>
      <c r="H24873" s="17">
        <v>3.2349357E7</v>
      </c>
    </row>
    <row r="24874">
      <c r="A24874" s="7" t="s">
        <v>46254</v>
      </c>
      <c r="B24874" s="17" t="s">
        <v>46255</v>
      </c>
      <c r="C24874" s="17">
        <v>1.0</v>
      </c>
      <c r="D24874" s="17">
        <v>3.2349357E7</v>
      </c>
      <c r="E24874" s="17">
        <v>3.2349357E7</v>
      </c>
      <c r="F24874" s="17">
        <v>3.2349357E7</v>
      </c>
      <c r="G24874" s="17">
        <v>3.2349357E7</v>
      </c>
      <c r="H24874" s="17">
        <v>3.2349357E7</v>
      </c>
    </row>
    <row r="24875">
      <c r="A24875" s="7" t="s">
        <v>46256</v>
      </c>
      <c r="B24875" s="17" t="s">
        <v>46257</v>
      </c>
      <c r="C24875" s="17">
        <v>1.0</v>
      </c>
      <c r="D24875" s="17">
        <v>1.8572981E7</v>
      </c>
      <c r="E24875" s="17">
        <v>1.8572981E7</v>
      </c>
      <c r="F24875" s="17">
        <v>1.8572981E7</v>
      </c>
      <c r="G24875" s="17">
        <v>1.8572981E7</v>
      </c>
      <c r="H24875" s="17">
        <v>1.8572981E7</v>
      </c>
    </row>
    <row r="24876">
      <c r="A24876" s="7" t="s">
        <v>46256</v>
      </c>
      <c r="B24876" s="17" t="s">
        <v>46257</v>
      </c>
      <c r="C24876" s="17">
        <v>1.0</v>
      </c>
      <c r="D24876" s="17">
        <v>1.8572981E7</v>
      </c>
      <c r="E24876" s="17">
        <v>1.8572981E7</v>
      </c>
      <c r="F24876" s="17">
        <v>1.8572981E7</v>
      </c>
      <c r="G24876" s="17">
        <v>1.8572981E7</v>
      </c>
      <c r="H24876" s="17">
        <v>1.8572981E7</v>
      </c>
    </row>
    <row r="24877">
      <c r="A24877" s="7" t="s">
        <v>46258</v>
      </c>
      <c r="B24877" s="17" t="s">
        <v>46259</v>
      </c>
      <c r="C24877" s="17">
        <v>1.0</v>
      </c>
      <c r="D24877" s="17">
        <v>5.858854E7</v>
      </c>
      <c r="E24877" s="17">
        <v>5.858854E7</v>
      </c>
      <c r="F24877" s="17">
        <v>5.858854E7</v>
      </c>
      <c r="G24877" s="17">
        <v>5.858854E7</v>
      </c>
      <c r="H24877" s="17">
        <v>5.858854E7</v>
      </c>
    </row>
    <row r="24878">
      <c r="A24878" s="7" t="s">
        <v>46258</v>
      </c>
      <c r="B24878" s="17" t="s">
        <v>46259</v>
      </c>
      <c r="C24878" s="17">
        <v>1.0</v>
      </c>
      <c r="D24878" s="17">
        <v>5.858854E7</v>
      </c>
      <c r="E24878" s="17">
        <v>5.858854E7</v>
      </c>
      <c r="F24878" s="17">
        <v>5.858854E7</v>
      </c>
      <c r="G24878" s="17">
        <v>5.858854E7</v>
      </c>
      <c r="H24878" s="17">
        <v>5.858854E7</v>
      </c>
    </row>
    <row r="24879">
      <c r="A24879" s="7" t="s">
        <v>46260</v>
      </c>
      <c r="B24879" s="17" t="s">
        <v>46261</v>
      </c>
      <c r="C24879" s="17">
        <v>3.0</v>
      </c>
      <c r="D24879" s="17">
        <v>3.256809333E7</v>
      </c>
      <c r="E24879" s="17">
        <v>1.041747E7</v>
      </c>
      <c r="F24879" s="17">
        <v>3.115367E7</v>
      </c>
      <c r="G24879" s="17">
        <v>5.613314E7</v>
      </c>
      <c r="H24879" s="17">
        <v>5.613314E7</v>
      </c>
    </row>
    <row r="24880">
      <c r="A24880" s="7" t="s">
        <v>46260</v>
      </c>
      <c r="B24880" s="17" t="s">
        <v>46261</v>
      </c>
      <c r="C24880" s="17">
        <v>3.0</v>
      </c>
      <c r="D24880" s="17">
        <v>3.256809333E7</v>
      </c>
      <c r="E24880" s="17">
        <v>1.041747E7</v>
      </c>
      <c r="F24880" s="17">
        <v>3.115367E7</v>
      </c>
      <c r="G24880" s="17">
        <v>5.613314E7</v>
      </c>
      <c r="H24880" s="17">
        <v>5.613314E7</v>
      </c>
    </row>
    <row r="24881">
      <c r="A24881" s="7" t="s">
        <v>46262</v>
      </c>
      <c r="B24881" s="17" t="s">
        <v>46263</v>
      </c>
      <c r="C24881" s="17">
        <v>5.0</v>
      </c>
      <c r="D24881" s="17">
        <v>5.1016974E7</v>
      </c>
      <c r="E24881" s="17">
        <v>2.0566641E7</v>
      </c>
      <c r="F24881" s="17">
        <v>6.5540537E7</v>
      </c>
      <c r="G24881" s="17">
        <v>7.2720171E7</v>
      </c>
      <c r="H24881" s="17">
        <v>8.7340521E7</v>
      </c>
    </row>
    <row r="24882">
      <c r="A24882" s="7" t="s">
        <v>46262</v>
      </c>
      <c r="B24882" s="17" t="s">
        <v>46263</v>
      </c>
      <c r="C24882" s="17">
        <v>5.0</v>
      </c>
      <c r="D24882" s="17">
        <v>5.1016974E7</v>
      </c>
      <c r="E24882" s="17">
        <v>2.0566641E7</v>
      </c>
      <c r="F24882" s="17">
        <v>6.5540537E7</v>
      </c>
      <c r="G24882" s="17">
        <v>7.2720171E7</v>
      </c>
      <c r="H24882" s="17">
        <v>8.7340521E7</v>
      </c>
    </row>
    <row r="24883">
      <c r="A24883" s="7" t="s">
        <v>46264</v>
      </c>
      <c r="B24883" s="17" t="s">
        <v>46265</v>
      </c>
      <c r="C24883" s="17">
        <v>10.0</v>
      </c>
      <c r="D24883" s="17">
        <v>7065309.8</v>
      </c>
      <c r="E24883" s="17">
        <v>4283790.0</v>
      </c>
      <c r="F24883" s="17">
        <v>6412350.0</v>
      </c>
      <c r="G24883" s="17">
        <v>8164065.0</v>
      </c>
      <c r="H24883" s="17">
        <v>1.224174E7</v>
      </c>
    </row>
    <row r="24884">
      <c r="A24884" s="7" t="s">
        <v>46264</v>
      </c>
      <c r="B24884" s="17" t="s">
        <v>46265</v>
      </c>
      <c r="C24884" s="17">
        <v>10.0</v>
      </c>
      <c r="D24884" s="17">
        <v>7065309.8</v>
      </c>
      <c r="E24884" s="17">
        <v>4283790.0</v>
      </c>
      <c r="F24884" s="17">
        <v>6412350.0</v>
      </c>
      <c r="G24884" s="17">
        <v>8164065.0</v>
      </c>
      <c r="H24884" s="17">
        <v>1.224174E7</v>
      </c>
    </row>
    <row r="24885">
      <c r="A24885" s="7" t="s">
        <v>46266</v>
      </c>
      <c r="B24885" s="17" t="s">
        <v>46267</v>
      </c>
      <c r="C24885" s="17">
        <v>1.0</v>
      </c>
      <c r="D24885" s="17">
        <v>1.174045E7</v>
      </c>
      <c r="E24885" s="17">
        <v>1.174045E7</v>
      </c>
      <c r="F24885" s="17">
        <v>1.174045E7</v>
      </c>
      <c r="G24885" s="17">
        <v>1.174045E7</v>
      </c>
      <c r="H24885" s="17">
        <v>1.174045E7</v>
      </c>
    </row>
    <row r="24886">
      <c r="A24886" s="7" t="s">
        <v>46266</v>
      </c>
      <c r="B24886" s="17" t="s">
        <v>46267</v>
      </c>
      <c r="C24886" s="17">
        <v>1.0</v>
      </c>
      <c r="D24886" s="17">
        <v>1.174045E7</v>
      </c>
      <c r="E24886" s="17">
        <v>1.174045E7</v>
      </c>
      <c r="F24886" s="17">
        <v>1.174045E7</v>
      </c>
      <c r="G24886" s="17">
        <v>1.174045E7</v>
      </c>
      <c r="H24886" s="17">
        <v>1.174045E7</v>
      </c>
    </row>
    <row r="24887">
      <c r="A24887" s="7" t="s">
        <v>46268</v>
      </c>
      <c r="B24887" s="17" t="s">
        <v>46269</v>
      </c>
      <c r="C24887" s="17">
        <v>1.0</v>
      </c>
      <c r="D24887" s="17">
        <v>4082805.0</v>
      </c>
      <c r="E24887" s="17">
        <v>4082805.0</v>
      </c>
      <c r="F24887" s="17">
        <v>4082805.0</v>
      </c>
      <c r="G24887" s="17">
        <v>4082805.0</v>
      </c>
      <c r="H24887" s="17">
        <v>4082805.0</v>
      </c>
    </row>
    <row r="24888">
      <c r="A24888" s="7" t="s">
        <v>46268</v>
      </c>
      <c r="B24888" s="17" t="s">
        <v>46269</v>
      </c>
      <c r="C24888" s="17">
        <v>1.0</v>
      </c>
      <c r="D24888" s="17">
        <v>4082805.0</v>
      </c>
      <c r="E24888" s="17">
        <v>4082805.0</v>
      </c>
      <c r="F24888" s="17">
        <v>4082805.0</v>
      </c>
      <c r="G24888" s="17">
        <v>4082805.0</v>
      </c>
      <c r="H24888" s="17">
        <v>4082805.0</v>
      </c>
    </row>
    <row r="24889">
      <c r="A24889" s="7" t="s">
        <v>46270</v>
      </c>
      <c r="B24889" s="17" t="s">
        <v>46271</v>
      </c>
      <c r="C24889" s="17">
        <v>4.0</v>
      </c>
      <c r="D24889" s="17">
        <v>1.29067825E7</v>
      </c>
      <c r="E24889" s="17">
        <v>7572732.0</v>
      </c>
      <c r="F24889" s="17">
        <v>8253221.0</v>
      </c>
      <c r="G24889" s="17">
        <v>1.2782126E7</v>
      </c>
      <c r="H24889" s="17">
        <v>2.3019051E7</v>
      </c>
    </row>
    <row r="24890">
      <c r="A24890" s="7" t="s">
        <v>46270</v>
      </c>
      <c r="B24890" s="17" t="s">
        <v>46271</v>
      </c>
      <c r="C24890" s="17">
        <v>4.0</v>
      </c>
      <c r="D24890" s="17">
        <v>1.29067825E7</v>
      </c>
      <c r="E24890" s="17">
        <v>7572732.0</v>
      </c>
      <c r="F24890" s="17">
        <v>8253221.0</v>
      </c>
      <c r="G24890" s="17">
        <v>1.2782126E7</v>
      </c>
      <c r="H24890" s="17">
        <v>2.3019051E7</v>
      </c>
    </row>
    <row r="24891">
      <c r="A24891" s="7" t="s">
        <v>46272</v>
      </c>
      <c r="B24891" s="17" t="s">
        <v>46273</v>
      </c>
      <c r="C24891" s="17">
        <v>1.0</v>
      </c>
      <c r="D24891" s="17">
        <v>5641016.0</v>
      </c>
      <c r="E24891" s="17">
        <v>5641016.0</v>
      </c>
      <c r="F24891" s="17">
        <v>5641016.0</v>
      </c>
      <c r="G24891" s="17">
        <v>5641016.0</v>
      </c>
      <c r="H24891" s="17">
        <v>5641016.0</v>
      </c>
    </row>
    <row r="24892">
      <c r="A24892" s="7" t="s">
        <v>46272</v>
      </c>
      <c r="B24892" s="17" t="s">
        <v>46273</v>
      </c>
      <c r="C24892" s="17">
        <v>1.0</v>
      </c>
      <c r="D24892" s="17">
        <v>5641016.0</v>
      </c>
      <c r="E24892" s="17">
        <v>5641016.0</v>
      </c>
      <c r="F24892" s="17">
        <v>5641016.0</v>
      </c>
      <c r="G24892" s="17">
        <v>5641016.0</v>
      </c>
      <c r="H24892" s="17">
        <v>5641016.0</v>
      </c>
    </row>
    <row r="24893">
      <c r="A24893" s="7" t="s">
        <v>46274</v>
      </c>
      <c r="B24893" s="17" t="s">
        <v>46275</v>
      </c>
      <c r="C24893" s="17">
        <v>1.0</v>
      </c>
      <c r="D24893" s="17">
        <v>1.0448327E7</v>
      </c>
      <c r="E24893" s="17">
        <v>1.0448327E7</v>
      </c>
      <c r="F24893" s="17">
        <v>1.0448327E7</v>
      </c>
      <c r="G24893" s="17">
        <v>1.0448327E7</v>
      </c>
      <c r="H24893" s="17">
        <v>1.0448327E7</v>
      </c>
    </row>
    <row r="24894">
      <c r="A24894" s="7" t="s">
        <v>46274</v>
      </c>
      <c r="B24894" s="17" t="s">
        <v>46275</v>
      </c>
      <c r="C24894" s="17">
        <v>1.0</v>
      </c>
      <c r="D24894" s="17">
        <v>1.0448327E7</v>
      </c>
      <c r="E24894" s="17">
        <v>1.0448327E7</v>
      </c>
      <c r="F24894" s="17">
        <v>1.0448327E7</v>
      </c>
      <c r="G24894" s="17">
        <v>1.0448327E7</v>
      </c>
      <c r="H24894" s="17">
        <v>1.0448327E7</v>
      </c>
    </row>
    <row r="24895">
      <c r="A24895" s="7" t="s">
        <v>46276</v>
      </c>
      <c r="B24895" s="17" t="s">
        <v>46277</v>
      </c>
      <c r="C24895" s="17">
        <v>3.0</v>
      </c>
      <c r="D24895" s="17">
        <v>3849396.667</v>
      </c>
      <c r="E24895" s="17">
        <v>3134085.0</v>
      </c>
      <c r="F24895" s="17">
        <v>3384797.0</v>
      </c>
      <c r="G24895" s="17">
        <v>5029308.0</v>
      </c>
      <c r="H24895" s="17">
        <v>5029308.0</v>
      </c>
    </row>
    <row r="24896">
      <c r="A24896" s="7" t="s">
        <v>46276</v>
      </c>
      <c r="B24896" s="17" t="s">
        <v>46277</v>
      </c>
      <c r="C24896" s="17">
        <v>3.0</v>
      </c>
      <c r="D24896" s="17">
        <v>3849396.667</v>
      </c>
      <c r="E24896" s="17">
        <v>3134085.0</v>
      </c>
      <c r="F24896" s="17">
        <v>3384797.0</v>
      </c>
      <c r="G24896" s="17">
        <v>5029308.0</v>
      </c>
      <c r="H24896" s="17">
        <v>5029308.0</v>
      </c>
    </row>
    <row r="24897">
      <c r="A24897" s="7" t="s">
        <v>46278</v>
      </c>
      <c r="B24897" s="17" t="s">
        <v>46279</v>
      </c>
      <c r="C24897" s="17">
        <v>51.0</v>
      </c>
      <c r="D24897" s="17">
        <v>1.96058671E7</v>
      </c>
      <c r="E24897" s="17">
        <v>1.0670581E7</v>
      </c>
      <c r="F24897" s="17">
        <v>1.4849026E7</v>
      </c>
      <c r="G24897" s="17">
        <v>2.7640355E7</v>
      </c>
      <c r="H24897" s="17">
        <v>3.6228552E7</v>
      </c>
    </row>
    <row r="24898">
      <c r="A24898" s="7" t="s">
        <v>46278</v>
      </c>
      <c r="B24898" s="17" t="s">
        <v>46279</v>
      </c>
      <c r="C24898" s="17">
        <v>51.0</v>
      </c>
      <c r="D24898" s="17">
        <v>1.96058671E7</v>
      </c>
      <c r="E24898" s="17">
        <v>1.0670581E7</v>
      </c>
      <c r="F24898" s="17">
        <v>1.4849026E7</v>
      </c>
      <c r="G24898" s="17">
        <v>2.7640355E7</v>
      </c>
      <c r="H24898" s="17">
        <v>3.6228552E7</v>
      </c>
    </row>
    <row r="24899">
      <c r="A24899" s="7" t="s">
        <v>46280</v>
      </c>
      <c r="B24899" s="17" t="s">
        <v>46281</v>
      </c>
      <c r="C24899" s="17">
        <v>1.0</v>
      </c>
      <c r="D24899" s="17">
        <v>1.5265258E7</v>
      </c>
      <c r="E24899" s="17">
        <v>1.5265258E7</v>
      </c>
      <c r="F24899" s="17">
        <v>1.5265258E7</v>
      </c>
      <c r="G24899" s="17">
        <v>1.5265258E7</v>
      </c>
      <c r="H24899" s="17">
        <v>1.5265258E7</v>
      </c>
    </row>
    <row r="24900">
      <c r="A24900" s="7" t="s">
        <v>46280</v>
      </c>
      <c r="B24900" s="17" t="s">
        <v>46281</v>
      </c>
      <c r="C24900" s="17">
        <v>1.0</v>
      </c>
      <c r="D24900" s="17">
        <v>1.5265258E7</v>
      </c>
      <c r="E24900" s="17">
        <v>1.5265258E7</v>
      </c>
      <c r="F24900" s="17">
        <v>1.5265258E7</v>
      </c>
      <c r="G24900" s="17">
        <v>1.5265258E7</v>
      </c>
      <c r="H24900" s="17">
        <v>1.5265258E7</v>
      </c>
    </row>
    <row r="24901">
      <c r="A24901" s="7" t="s">
        <v>46282</v>
      </c>
      <c r="B24901" s="17" t="s">
        <v>46283</v>
      </c>
      <c r="C24901" s="17">
        <v>8.0</v>
      </c>
      <c r="D24901" s="17">
        <v>1.963592288E7</v>
      </c>
      <c r="E24901" s="17">
        <v>2880859.0</v>
      </c>
      <c r="F24901" s="17">
        <v>1.5528345E7</v>
      </c>
      <c r="G24901" s="17">
        <v>2.6062844E7</v>
      </c>
      <c r="H24901" s="17">
        <v>5.2271797E7</v>
      </c>
    </row>
    <row r="24902">
      <c r="A24902" s="7" t="s">
        <v>46282</v>
      </c>
      <c r="B24902" s="17" t="s">
        <v>46283</v>
      </c>
      <c r="C24902" s="17">
        <v>8.0</v>
      </c>
      <c r="D24902" s="17">
        <v>1.963592288E7</v>
      </c>
      <c r="E24902" s="17">
        <v>2880859.0</v>
      </c>
      <c r="F24902" s="17">
        <v>1.5528345E7</v>
      </c>
      <c r="G24902" s="17">
        <v>2.6062844E7</v>
      </c>
      <c r="H24902" s="17">
        <v>5.2271797E7</v>
      </c>
    </row>
    <row r="24903">
      <c r="A24903" s="7" t="s">
        <v>46284</v>
      </c>
      <c r="B24903" s="17" t="s">
        <v>46285</v>
      </c>
      <c r="C24903" s="17">
        <v>3.0</v>
      </c>
      <c r="D24903" s="17">
        <v>8136061.333</v>
      </c>
      <c r="E24903" s="17">
        <v>4254082.0</v>
      </c>
      <c r="F24903" s="17">
        <v>5149075.0</v>
      </c>
      <c r="G24903" s="17">
        <v>1.5005027E7</v>
      </c>
      <c r="H24903" s="17">
        <v>1.5005027E7</v>
      </c>
    </row>
    <row r="24904">
      <c r="A24904" s="7" t="s">
        <v>46284</v>
      </c>
      <c r="B24904" s="17" t="s">
        <v>46285</v>
      </c>
      <c r="C24904" s="17">
        <v>3.0</v>
      </c>
      <c r="D24904" s="17">
        <v>8136061.333</v>
      </c>
      <c r="E24904" s="17">
        <v>4254082.0</v>
      </c>
      <c r="F24904" s="17">
        <v>5149075.0</v>
      </c>
      <c r="G24904" s="17">
        <v>1.5005027E7</v>
      </c>
      <c r="H24904" s="17">
        <v>1.5005027E7</v>
      </c>
    </row>
    <row r="24905">
      <c r="A24905" s="7" t="s">
        <v>46286</v>
      </c>
      <c r="B24905" s="17" t="s">
        <v>46287</v>
      </c>
      <c r="C24905" s="17">
        <v>1.0</v>
      </c>
      <c r="D24905" s="17">
        <v>1.8491769E7</v>
      </c>
      <c r="E24905" s="17">
        <v>1.8491769E7</v>
      </c>
      <c r="F24905" s="17">
        <v>1.8491769E7</v>
      </c>
      <c r="G24905" s="17">
        <v>1.8491769E7</v>
      </c>
      <c r="H24905" s="17">
        <v>1.8491769E7</v>
      </c>
    </row>
    <row r="24906">
      <c r="A24906" s="7" t="s">
        <v>46286</v>
      </c>
      <c r="B24906" s="17" t="s">
        <v>46287</v>
      </c>
      <c r="C24906" s="17">
        <v>1.0</v>
      </c>
      <c r="D24906" s="17">
        <v>1.8491769E7</v>
      </c>
      <c r="E24906" s="17">
        <v>1.8491769E7</v>
      </c>
      <c r="F24906" s="17">
        <v>1.8491769E7</v>
      </c>
      <c r="G24906" s="17">
        <v>1.8491769E7</v>
      </c>
      <c r="H24906" s="17">
        <v>1.8491769E7</v>
      </c>
    </row>
    <row r="24907">
      <c r="A24907" s="7" t="s">
        <v>46288</v>
      </c>
      <c r="B24907" s="17" t="s">
        <v>46289</v>
      </c>
      <c r="C24907" s="17">
        <v>1.0</v>
      </c>
      <c r="D24907" s="17">
        <v>2.1739376E7</v>
      </c>
      <c r="E24907" s="17">
        <v>2.1739376E7</v>
      </c>
      <c r="F24907" s="17">
        <v>2.1739376E7</v>
      </c>
      <c r="G24907" s="17">
        <v>2.1739376E7</v>
      </c>
      <c r="H24907" s="17">
        <v>2.1739376E7</v>
      </c>
    </row>
    <row r="24908">
      <c r="A24908" s="7" t="s">
        <v>46288</v>
      </c>
      <c r="B24908" s="17" t="s">
        <v>46289</v>
      </c>
      <c r="C24908" s="17">
        <v>1.0</v>
      </c>
      <c r="D24908" s="17">
        <v>2.1739376E7</v>
      </c>
      <c r="E24908" s="17">
        <v>2.1739376E7</v>
      </c>
      <c r="F24908" s="17">
        <v>2.1739376E7</v>
      </c>
      <c r="G24908" s="17">
        <v>2.1739376E7</v>
      </c>
      <c r="H24908" s="17">
        <v>2.1739376E7</v>
      </c>
    </row>
    <row r="24909">
      <c r="A24909" s="7" t="s">
        <v>46290</v>
      </c>
      <c r="B24909" s="17" t="s">
        <v>46291</v>
      </c>
      <c r="C24909" s="17">
        <v>5.0</v>
      </c>
      <c r="D24909" s="17">
        <v>1.80856648E7</v>
      </c>
      <c r="E24909" s="17">
        <v>1.0934188E7</v>
      </c>
      <c r="F24909" s="17">
        <v>1.8680631E7</v>
      </c>
      <c r="G24909" s="17">
        <v>1.9337694E7</v>
      </c>
      <c r="H24909" s="17">
        <v>3.2561573E7</v>
      </c>
    </row>
    <row r="24910">
      <c r="A24910" s="7" t="s">
        <v>46290</v>
      </c>
      <c r="B24910" s="17" t="s">
        <v>46291</v>
      </c>
      <c r="C24910" s="17">
        <v>5.0</v>
      </c>
      <c r="D24910" s="17">
        <v>1.80856648E7</v>
      </c>
      <c r="E24910" s="17">
        <v>1.0934188E7</v>
      </c>
      <c r="F24910" s="17">
        <v>1.8680631E7</v>
      </c>
      <c r="G24910" s="17">
        <v>1.9337694E7</v>
      </c>
      <c r="H24910" s="17">
        <v>3.2561573E7</v>
      </c>
    </row>
    <row r="24911">
      <c r="A24911" s="7" t="s">
        <v>46292</v>
      </c>
      <c r="B24911" s="17" t="s">
        <v>46293</v>
      </c>
      <c r="C24911" s="17">
        <v>1.0</v>
      </c>
      <c r="D24911" s="17">
        <v>3875848.0</v>
      </c>
      <c r="E24911" s="17">
        <v>3875848.0</v>
      </c>
      <c r="F24911" s="17">
        <v>3875848.0</v>
      </c>
      <c r="G24911" s="17">
        <v>3875848.0</v>
      </c>
      <c r="H24911" s="17">
        <v>3875848.0</v>
      </c>
    </row>
    <row r="24912">
      <c r="A24912" s="7" t="s">
        <v>46292</v>
      </c>
      <c r="B24912" s="17" t="s">
        <v>46293</v>
      </c>
      <c r="C24912" s="17">
        <v>1.0</v>
      </c>
      <c r="D24912" s="17">
        <v>3875848.0</v>
      </c>
      <c r="E24912" s="17">
        <v>3875848.0</v>
      </c>
      <c r="F24912" s="17">
        <v>3875848.0</v>
      </c>
      <c r="G24912" s="17">
        <v>3875848.0</v>
      </c>
      <c r="H24912" s="17">
        <v>3875848.0</v>
      </c>
    </row>
    <row r="24913">
      <c r="A24913" s="7" t="s">
        <v>46294</v>
      </c>
      <c r="B24913" s="17" t="s">
        <v>46295</v>
      </c>
      <c r="C24913" s="17">
        <v>3.0</v>
      </c>
      <c r="D24913" s="17">
        <v>3700675.667</v>
      </c>
      <c r="E24913" s="17">
        <v>1304557.0</v>
      </c>
      <c r="F24913" s="17">
        <v>4395333.0</v>
      </c>
      <c r="G24913" s="17">
        <v>5402137.0</v>
      </c>
      <c r="H24913" s="17">
        <v>5402137.0</v>
      </c>
    </row>
    <row r="24914">
      <c r="A24914" s="7" t="s">
        <v>46294</v>
      </c>
      <c r="B24914" s="17" t="s">
        <v>46295</v>
      </c>
      <c r="C24914" s="17">
        <v>3.0</v>
      </c>
      <c r="D24914" s="17">
        <v>3700675.667</v>
      </c>
      <c r="E24914" s="17">
        <v>1304557.0</v>
      </c>
      <c r="F24914" s="17">
        <v>4395333.0</v>
      </c>
      <c r="G24914" s="17">
        <v>5402137.0</v>
      </c>
      <c r="H24914" s="17">
        <v>5402137.0</v>
      </c>
    </row>
    <row r="24915">
      <c r="A24915" s="7" t="s">
        <v>46296</v>
      </c>
      <c r="B24915" s="17" t="s">
        <v>46297</v>
      </c>
      <c r="C24915" s="17">
        <v>7.0</v>
      </c>
      <c r="D24915" s="17">
        <v>1.124806457E7</v>
      </c>
      <c r="E24915" s="17">
        <v>3074053.0</v>
      </c>
      <c r="F24915" s="17">
        <v>3961099.0</v>
      </c>
      <c r="G24915" s="17">
        <v>2.2523675E7</v>
      </c>
      <c r="H24915" s="17">
        <v>3.2269469E7</v>
      </c>
    </row>
    <row r="24916">
      <c r="A24916" s="7" t="s">
        <v>46296</v>
      </c>
      <c r="B24916" s="17" t="s">
        <v>46297</v>
      </c>
      <c r="C24916" s="17">
        <v>7.0</v>
      </c>
      <c r="D24916" s="17">
        <v>1.124806457E7</v>
      </c>
      <c r="E24916" s="17">
        <v>3074053.0</v>
      </c>
      <c r="F24916" s="17">
        <v>3961099.0</v>
      </c>
      <c r="G24916" s="17">
        <v>2.2523675E7</v>
      </c>
      <c r="H24916" s="17">
        <v>3.2269469E7</v>
      </c>
    </row>
    <row r="24917">
      <c r="A24917" s="7" t="s">
        <v>46298</v>
      </c>
      <c r="B24917" s="17" t="s">
        <v>46299</v>
      </c>
      <c r="C24917" s="17">
        <v>2.0</v>
      </c>
      <c r="D24917" s="17">
        <v>5337669.5</v>
      </c>
      <c r="E24917" s="17">
        <v>4468391.0</v>
      </c>
      <c r="F24917" s="17">
        <v>4468391.0</v>
      </c>
      <c r="G24917" s="17">
        <v>6206948.0</v>
      </c>
      <c r="H24917" s="17">
        <v>6206948.0</v>
      </c>
    </row>
    <row r="24918">
      <c r="A24918" s="7" t="s">
        <v>46298</v>
      </c>
      <c r="B24918" s="17" t="s">
        <v>46299</v>
      </c>
      <c r="C24918" s="17">
        <v>2.0</v>
      </c>
      <c r="D24918" s="17">
        <v>5337669.5</v>
      </c>
      <c r="E24918" s="17">
        <v>4468391.0</v>
      </c>
      <c r="F24918" s="17">
        <v>4468391.0</v>
      </c>
      <c r="G24918" s="17">
        <v>6206948.0</v>
      </c>
      <c r="H24918" s="17">
        <v>6206948.0</v>
      </c>
    </row>
    <row r="24919">
      <c r="A24919" s="7" t="s">
        <v>46300</v>
      </c>
      <c r="B24919" s="17" t="s">
        <v>46301</v>
      </c>
      <c r="C24919" s="17">
        <v>1.0</v>
      </c>
      <c r="D24919" s="17">
        <v>5.2100474E7</v>
      </c>
      <c r="E24919" s="17">
        <v>5.2100474E7</v>
      </c>
      <c r="F24919" s="17">
        <v>5.2100474E7</v>
      </c>
      <c r="G24919" s="17">
        <v>5.2100474E7</v>
      </c>
      <c r="H24919" s="17">
        <v>5.2100474E7</v>
      </c>
    </row>
    <row r="24920">
      <c r="A24920" s="7" t="s">
        <v>46300</v>
      </c>
      <c r="B24920" s="17" t="s">
        <v>46301</v>
      </c>
      <c r="C24920" s="17">
        <v>1.0</v>
      </c>
      <c r="D24920" s="17">
        <v>5.2100474E7</v>
      </c>
      <c r="E24920" s="17">
        <v>5.2100474E7</v>
      </c>
      <c r="F24920" s="17">
        <v>5.2100474E7</v>
      </c>
      <c r="G24920" s="17">
        <v>5.2100474E7</v>
      </c>
      <c r="H24920" s="17">
        <v>5.2100474E7</v>
      </c>
    </row>
    <row r="24921">
      <c r="A24921" s="7" t="s">
        <v>46302</v>
      </c>
      <c r="B24921" s="17" t="s">
        <v>46303</v>
      </c>
      <c r="C24921" s="17">
        <v>40.0</v>
      </c>
      <c r="D24921" s="17">
        <v>1.895789948E7</v>
      </c>
      <c r="E24921" s="17">
        <v>1.0087029E7</v>
      </c>
      <c r="F24921" s="17">
        <v>1.6694432E7</v>
      </c>
      <c r="G24921" s="17">
        <v>2.6337405E7</v>
      </c>
      <c r="H24921" s="17">
        <v>3.3593771E7</v>
      </c>
    </row>
    <row r="24922">
      <c r="A24922" s="7" t="s">
        <v>46302</v>
      </c>
      <c r="B24922" s="17" t="s">
        <v>46303</v>
      </c>
      <c r="C24922" s="17">
        <v>40.0</v>
      </c>
      <c r="D24922" s="17">
        <v>1.895789948E7</v>
      </c>
      <c r="E24922" s="17">
        <v>1.0087029E7</v>
      </c>
      <c r="F24922" s="17">
        <v>1.6694432E7</v>
      </c>
      <c r="G24922" s="17">
        <v>2.6337405E7</v>
      </c>
      <c r="H24922" s="17">
        <v>3.3593771E7</v>
      </c>
    </row>
    <row r="24923">
      <c r="A24923" s="7" t="s">
        <v>46304</v>
      </c>
      <c r="B24923" s="17" t="s">
        <v>46305</v>
      </c>
      <c r="C24923" s="17">
        <v>1.0</v>
      </c>
      <c r="D24923" s="17">
        <v>8617568.0</v>
      </c>
      <c r="E24923" s="17">
        <v>8617568.0</v>
      </c>
      <c r="F24923" s="17">
        <v>8617568.0</v>
      </c>
      <c r="G24923" s="17">
        <v>8617568.0</v>
      </c>
      <c r="H24923" s="17">
        <v>8617568.0</v>
      </c>
    </row>
    <row r="24924">
      <c r="A24924" s="7" t="s">
        <v>46304</v>
      </c>
      <c r="B24924" s="17" t="s">
        <v>46305</v>
      </c>
      <c r="C24924" s="17">
        <v>1.0</v>
      </c>
      <c r="D24924" s="17">
        <v>8617568.0</v>
      </c>
      <c r="E24924" s="17">
        <v>8617568.0</v>
      </c>
      <c r="F24924" s="17">
        <v>8617568.0</v>
      </c>
      <c r="G24924" s="17">
        <v>8617568.0</v>
      </c>
      <c r="H24924" s="17">
        <v>8617568.0</v>
      </c>
    </row>
    <row r="24925">
      <c r="A24925" s="7" t="s">
        <v>46306</v>
      </c>
      <c r="B24925" s="17" t="s">
        <v>46307</v>
      </c>
      <c r="C24925" s="17">
        <v>1.0</v>
      </c>
      <c r="D24925" s="17">
        <v>3.5912889E7</v>
      </c>
      <c r="E24925" s="17">
        <v>3.5912889E7</v>
      </c>
      <c r="F24925" s="17">
        <v>3.5912889E7</v>
      </c>
      <c r="G24925" s="17">
        <v>3.5912889E7</v>
      </c>
      <c r="H24925" s="17">
        <v>3.5912889E7</v>
      </c>
    </row>
    <row r="24926">
      <c r="A24926" s="7" t="s">
        <v>46306</v>
      </c>
      <c r="B24926" s="17" t="s">
        <v>46307</v>
      </c>
      <c r="C24926" s="17">
        <v>1.0</v>
      </c>
      <c r="D24926" s="17">
        <v>3.5912889E7</v>
      </c>
      <c r="E24926" s="17">
        <v>3.5912889E7</v>
      </c>
      <c r="F24926" s="17">
        <v>3.5912889E7</v>
      </c>
      <c r="G24926" s="17">
        <v>3.5912889E7</v>
      </c>
      <c r="H24926" s="17">
        <v>3.5912889E7</v>
      </c>
    </row>
    <row r="24927">
      <c r="A24927" s="7" t="s">
        <v>46308</v>
      </c>
      <c r="B24927" s="17" t="s">
        <v>46309</v>
      </c>
      <c r="C24927" s="17">
        <v>1.0</v>
      </c>
      <c r="D24927" s="17">
        <v>6.3005677E7</v>
      </c>
      <c r="E24927" s="17">
        <v>6.3005677E7</v>
      </c>
      <c r="F24927" s="17">
        <v>6.3005677E7</v>
      </c>
      <c r="G24927" s="17">
        <v>6.3005677E7</v>
      </c>
      <c r="H24927" s="17">
        <v>6.3005677E7</v>
      </c>
    </row>
    <row r="24928">
      <c r="A24928" s="7" t="s">
        <v>46308</v>
      </c>
      <c r="B24928" s="17" t="s">
        <v>46309</v>
      </c>
      <c r="C24928" s="17">
        <v>1.0</v>
      </c>
      <c r="D24928" s="17">
        <v>6.3005677E7</v>
      </c>
      <c r="E24928" s="17">
        <v>6.3005677E7</v>
      </c>
      <c r="F24928" s="17">
        <v>6.3005677E7</v>
      </c>
      <c r="G24928" s="17">
        <v>6.3005677E7</v>
      </c>
      <c r="H24928" s="17">
        <v>6.3005677E7</v>
      </c>
    </row>
    <row r="24929">
      <c r="A24929" s="7" t="s">
        <v>46310</v>
      </c>
      <c r="B24929" s="17" t="s">
        <v>46311</v>
      </c>
      <c r="C24929" s="17">
        <v>1.0</v>
      </c>
      <c r="D24929" s="17">
        <v>4988334.0</v>
      </c>
      <c r="E24929" s="17">
        <v>4988334.0</v>
      </c>
      <c r="F24929" s="17">
        <v>4988334.0</v>
      </c>
      <c r="G24929" s="17">
        <v>4988334.0</v>
      </c>
      <c r="H24929" s="17">
        <v>4988334.0</v>
      </c>
    </row>
    <row r="24930">
      <c r="A24930" s="7" t="s">
        <v>46310</v>
      </c>
      <c r="B24930" s="17" t="s">
        <v>46311</v>
      </c>
      <c r="C24930" s="17">
        <v>1.0</v>
      </c>
      <c r="D24930" s="17">
        <v>4988334.0</v>
      </c>
      <c r="E24930" s="17">
        <v>4988334.0</v>
      </c>
      <c r="F24930" s="17">
        <v>4988334.0</v>
      </c>
      <c r="G24930" s="17">
        <v>4988334.0</v>
      </c>
      <c r="H24930" s="17">
        <v>4988334.0</v>
      </c>
    </row>
    <row r="24931">
      <c r="A24931" s="7" t="s">
        <v>46312</v>
      </c>
      <c r="B24931" s="17" t="s">
        <v>46313</v>
      </c>
      <c r="C24931" s="17">
        <v>1.0</v>
      </c>
      <c r="D24931" s="17">
        <v>2.6912271E7</v>
      </c>
      <c r="E24931" s="17">
        <v>2.6912271E7</v>
      </c>
      <c r="F24931" s="17">
        <v>2.6912271E7</v>
      </c>
      <c r="G24931" s="17">
        <v>2.6912271E7</v>
      </c>
      <c r="H24931" s="17">
        <v>2.6912271E7</v>
      </c>
    </row>
    <row r="24932">
      <c r="A24932" s="7" t="s">
        <v>46312</v>
      </c>
      <c r="B24932" s="17" t="s">
        <v>46313</v>
      </c>
      <c r="C24932" s="17">
        <v>1.0</v>
      </c>
      <c r="D24932" s="17">
        <v>2.6912271E7</v>
      </c>
      <c r="E24932" s="17">
        <v>2.6912271E7</v>
      </c>
      <c r="F24932" s="17">
        <v>2.6912271E7</v>
      </c>
      <c r="G24932" s="17">
        <v>2.6912271E7</v>
      </c>
      <c r="H24932" s="17">
        <v>2.6912271E7</v>
      </c>
    </row>
    <row r="24933">
      <c r="A24933" s="7" t="s">
        <v>46314</v>
      </c>
      <c r="B24933" s="17" t="s">
        <v>46315</v>
      </c>
      <c r="C24933" s="17">
        <v>2.0</v>
      </c>
      <c r="D24933" s="17">
        <v>1.2897985E7</v>
      </c>
      <c r="E24933" s="17">
        <v>8138270.0</v>
      </c>
      <c r="F24933" s="17">
        <v>8138270.0</v>
      </c>
      <c r="G24933" s="17">
        <v>1.76577E7</v>
      </c>
      <c r="H24933" s="17">
        <v>1.76577E7</v>
      </c>
    </row>
    <row r="24934">
      <c r="A24934" s="7" t="s">
        <v>46314</v>
      </c>
      <c r="B24934" s="17" t="s">
        <v>46315</v>
      </c>
      <c r="C24934" s="17">
        <v>2.0</v>
      </c>
      <c r="D24934" s="17">
        <v>1.2897985E7</v>
      </c>
      <c r="E24934" s="17">
        <v>8138270.0</v>
      </c>
      <c r="F24934" s="17">
        <v>8138270.0</v>
      </c>
      <c r="G24934" s="17">
        <v>1.76577E7</v>
      </c>
      <c r="H24934" s="17">
        <v>1.76577E7</v>
      </c>
    </row>
    <row r="24935">
      <c r="A24935" s="7" t="s">
        <v>46316</v>
      </c>
      <c r="B24935" s="17" t="s">
        <v>46317</v>
      </c>
      <c r="C24935" s="17">
        <v>130.0</v>
      </c>
      <c r="D24935" s="17">
        <v>5.462196684E7</v>
      </c>
      <c r="E24935" s="17">
        <v>8009036.0</v>
      </c>
      <c r="F24935" s="17">
        <v>1.6290845E7</v>
      </c>
      <c r="G24935" s="17">
        <v>3.9574189E7</v>
      </c>
      <c r="H24935" s="17">
        <v>1.4713879E8</v>
      </c>
    </row>
    <row r="24936">
      <c r="A24936" s="7" t="s">
        <v>46316</v>
      </c>
      <c r="B24936" s="17" t="s">
        <v>46317</v>
      </c>
      <c r="C24936" s="17">
        <v>130.0</v>
      </c>
      <c r="D24936" s="17">
        <v>5.462196684E7</v>
      </c>
      <c r="E24936" s="17">
        <v>8009036.0</v>
      </c>
      <c r="F24936" s="17">
        <v>1.6290845E7</v>
      </c>
      <c r="G24936" s="17">
        <v>3.9574189E7</v>
      </c>
      <c r="H24936" s="17">
        <v>1.4713879E8</v>
      </c>
    </row>
    <row r="24937">
      <c r="A24937" s="7" t="s">
        <v>46318</v>
      </c>
      <c r="B24937" s="17" t="s">
        <v>46319</v>
      </c>
      <c r="C24937" s="17">
        <v>60.0</v>
      </c>
      <c r="D24937" s="17">
        <v>1.380397757E8</v>
      </c>
      <c r="E24937" s="17">
        <v>3.2782321E7</v>
      </c>
      <c r="F24937" s="17">
        <v>6.6465706E7</v>
      </c>
      <c r="G24937" s="17">
        <v>2.42666516E8</v>
      </c>
      <c r="H24937" s="17">
        <v>3.32266261E8</v>
      </c>
    </row>
    <row r="24938">
      <c r="A24938" s="7" t="s">
        <v>46318</v>
      </c>
      <c r="B24938" s="17" t="s">
        <v>46319</v>
      </c>
      <c r="C24938" s="17">
        <v>60.0</v>
      </c>
      <c r="D24938" s="17">
        <v>1.380397757E8</v>
      </c>
      <c r="E24938" s="17">
        <v>3.2782321E7</v>
      </c>
      <c r="F24938" s="17">
        <v>6.6465706E7</v>
      </c>
      <c r="G24938" s="17">
        <v>2.42666516E8</v>
      </c>
      <c r="H24938" s="17">
        <v>3.32266261E8</v>
      </c>
    </row>
    <row r="24939">
      <c r="A24939" s="7" t="s">
        <v>46320</v>
      </c>
      <c r="B24939" s="17" t="s">
        <v>46321</v>
      </c>
      <c r="C24939" s="17">
        <v>6.0</v>
      </c>
      <c r="D24939" s="17">
        <v>2.319859217E7</v>
      </c>
      <c r="E24939" s="17">
        <v>9392218.0</v>
      </c>
      <c r="F24939" s="17">
        <v>1.00995E7</v>
      </c>
      <c r="G24939" s="17">
        <v>4.1431816E7</v>
      </c>
      <c r="H24939" s="17">
        <v>6.2014257E7</v>
      </c>
    </row>
    <row r="24940">
      <c r="A24940" s="7" t="s">
        <v>46320</v>
      </c>
      <c r="B24940" s="17" t="s">
        <v>46321</v>
      </c>
      <c r="C24940" s="17">
        <v>6.0</v>
      </c>
      <c r="D24940" s="17">
        <v>2.319859217E7</v>
      </c>
      <c r="E24940" s="17">
        <v>9392218.0</v>
      </c>
      <c r="F24940" s="17">
        <v>1.00995E7</v>
      </c>
      <c r="G24940" s="17">
        <v>4.1431816E7</v>
      </c>
      <c r="H24940" s="17">
        <v>6.2014257E7</v>
      </c>
    </row>
    <row r="24941">
      <c r="A24941" s="7" t="s">
        <v>46322</v>
      </c>
      <c r="B24941" s="17" t="s">
        <v>46323</v>
      </c>
      <c r="C24941" s="17">
        <v>4.0</v>
      </c>
      <c r="D24941" s="17">
        <v>1.49999585E7</v>
      </c>
      <c r="E24941" s="17">
        <v>6081972.0</v>
      </c>
      <c r="F24941" s="17">
        <v>9797200.0</v>
      </c>
      <c r="G24941" s="17">
        <v>2.0619094E7</v>
      </c>
      <c r="H24941" s="17">
        <v>2.3501568E7</v>
      </c>
    </row>
    <row r="24942">
      <c r="A24942" s="7" t="s">
        <v>46322</v>
      </c>
      <c r="B24942" s="17" t="s">
        <v>46323</v>
      </c>
      <c r="C24942" s="17">
        <v>4.0</v>
      </c>
      <c r="D24942" s="17">
        <v>1.49999585E7</v>
      </c>
      <c r="E24942" s="17">
        <v>6081972.0</v>
      </c>
      <c r="F24942" s="17">
        <v>9797200.0</v>
      </c>
      <c r="G24942" s="17">
        <v>2.0619094E7</v>
      </c>
      <c r="H24942" s="17">
        <v>2.3501568E7</v>
      </c>
    </row>
    <row r="24943">
      <c r="A24943" s="7" t="s">
        <v>46324</v>
      </c>
      <c r="B24943" s="17" t="s">
        <v>46325</v>
      </c>
      <c r="C24943" s="17">
        <v>19.0</v>
      </c>
      <c r="D24943" s="17">
        <v>2.755405874E7</v>
      </c>
      <c r="E24943" s="17">
        <v>8209341.0</v>
      </c>
      <c r="F24943" s="17">
        <v>1.2949801E7</v>
      </c>
      <c r="G24943" s="17">
        <v>4.6435534E7</v>
      </c>
      <c r="H24943" s="17">
        <v>7.9612836E7</v>
      </c>
    </row>
    <row r="24944">
      <c r="A24944" s="7" t="s">
        <v>46324</v>
      </c>
      <c r="B24944" s="17" t="s">
        <v>46325</v>
      </c>
      <c r="C24944" s="17">
        <v>19.0</v>
      </c>
      <c r="D24944" s="17">
        <v>2.755405874E7</v>
      </c>
      <c r="E24944" s="17">
        <v>8209341.0</v>
      </c>
      <c r="F24944" s="17">
        <v>1.2949801E7</v>
      </c>
      <c r="G24944" s="17">
        <v>4.6435534E7</v>
      </c>
      <c r="H24944" s="17">
        <v>7.9612836E7</v>
      </c>
    </row>
    <row r="24945">
      <c r="A24945" s="7" t="s">
        <v>46326</v>
      </c>
      <c r="B24945" s="17" t="s">
        <v>46327</v>
      </c>
      <c r="C24945" s="17">
        <v>10.0</v>
      </c>
      <c r="D24945" s="17">
        <v>8489043.3</v>
      </c>
      <c r="E24945" s="17">
        <v>3829933.0</v>
      </c>
      <c r="F24945" s="17">
        <v>6339086.0</v>
      </c>
      <c r="G24945" s="17">
        <v>1.1661843E7</v>
      </c>
      <c r="H24945" s="17">
        <v>1.2912587E7</v>
      </c>
    </row>
    <row r="24946">
      <c r="A24946" s="7" t="s">
        <v>46326</v>
      </c>
      <c r="B24946" s="17" t="s">
        <v>46327</v>
      </c>
      <c r="C24946" s="17">
        <v>10.0</v>
      </c>
      <c r="D24946" s="17">
        <v>8489043.3</v>
      </c>
      <c r="E24946" s="17">
        <v>3829933.0</v>
      </c>
      <c r="F24946" s="17">
        <v>6339086.0</v>
      </c>
      <c r="G24946" s="17">
        <v>1.1661843E7</v>
      </c>
      <c r="H24946" s="17">
        <v>1.2912587E7</v>
      </c>
    </row>
    <row r="24947">
      <c r="A24947" s="7" t="s">
        <v>46328</v>
      </c>
      <c r="B24947" s="17" t="s">
        <v>46329</v>
      </c>
      <c r="C24947" s="17">
        <v>445.0</v>
      </c>
      <c r="D24947" s="17">
        <v>4.748580305E7</v>
      </c>
      <c r="E24947" s="17">
        <v>8175309.0</v>
      </c>
      <c r="F24947" s="17">
        <v>1.6892884E7</v>
      </c>
      <c r="G24947" s="17">
        <v>3.7741538E7</v>
      </c>
      <c r="H24947" s="17">
        <v>8.0097321E7</v>
      </c>
    </row>
    <row r="24948">
      <c r="A24948" s="7" t="s">
        <v>46328</v>
      </c>
      <c r="B24948" s="17" t="s">
        <v>46329</v>
      </c>
      <c r="C24948" s="17">
        <v>445.0</v>
      </c>
      <c r="D24948" s="17">
        <v>4.748580305E7</v>
      </c>
      <c r="E24948" s="17">
        <v>8175309.0</v>
      </c>
      <c r="F24948" s="17">
        <v>1.6892884E7</v>
      </c>
      <c r="G24948" s="17">
        <v>3.7741538E7</v>
      </c>
      <c r="H24948" s="17">
        <v>8.0097321E7</v>
      </c>
    </row>
    <row r="24949">
      <c r="A24949" s="7" t="s">
        <v>46330</v>
      </c>
      <c r="B24949" s="17" t="s">
        <v>46331</v>
      </c>
      <c r="C24949" s="17">
        <v>187.0</v>
      </c>
      <c r="D24949" s="17">
        <v>3.041011808E7</v>
      </c>
      <c r="E24949" s="17">
        <v>3670065.0</v>
      </c>
      <c r="F24949" s="17">
        <v>1.0975979E7</v>
      </c>
      <c r="G24949" s="17">
        <v>4.1656218E7</v>
      </c>
      <c r="H24949" s="17">
        <v>8.7751668E7</v>
      </c>
    </row>
    <row r="24950">
      <c r="A24950" s="7" t="s">
        <v>46330</v>
      </c>
      <c r="B24950" s="17" t="s">
        <v>46331</v>
      </c>
      <c r="C24950" s="17">
        <v>187.0</v>
      </c>
      <c r="D24950" s="17">
        <v>3.041011808E7</v>
      </c>
      <c r="E24950" s="17">
        <v>3670065.0</v>
      </c>
      <c r="F24950" s="17">
        <v>1.0975979E7</v>
      </c>
      <c r="G24950" s="17">
        <v>4.1656218E7</v>
      </c>
      <c r="H24950" s="17">
        <v>8.7751668E7</v>
      </c>
    </row>
    <row r="24951">
      <c r="A24951" s="7" t="s">
        <v>46332</v>
      </c>
      <c r="B24951" s="17" t="s">
        <v>46333</v>
      </c>
      <c r="C24951" s="17">
        <v>19.0</v>
      </c>
      <c r="D24951" s="17">
        <v>5.373511953E7</v>
      </c>
      <c r="E24951" s="17">
        <v>3.651314E7</v>
      </c>
      <c r="F24951" s="17">
        <v>5.6131512E7</v>
      </c>
      <c r="G24951" s="17">
        <v>7.548628E7</v>
      </c>
      <c r="H24951" s="17">
        <v>9.2002032E7</v>
      </c>
    </row>
    <row r="24952">
      <c r="A24952" s="7" t="s">
        <v>46332</v>
      </c>
      <c r="B24952" s="17" t="s">
        <v>46333</v>
      </c>
      <c r="C24952" s="17">
        <v>19.0</v>
      </c>
      <c r="D24952" s="17">
        <v>5.373511953E7</v>
      </c>
      <c r="E24952" s="17">
        <v>3.651314E7</v>
      </c>
      <c r="F24952" s="17">
        <v>5.6131512E7</v>
      </c>
      <c r="G24952" s="17">
        <v>7.548628E7</v>
      </c>
      <c r="H24952" s="17">
        <v>9.2002032E7</v>
      </c>
    </row>
    <row r="24953">
      <c r="A24953" s="7" t="s">
        <v>46334</v>
      </c>
      <c r="B24953" s="17" t="s">
        <v>46335</v>
      </c>
      <c r="C24953" s="17">
        <v>148.0</v>
      </c>
      <c r="D24953" s="17">
        <v>2.535693891E7</v>
      </c>
      <c r="E24953" s="17">
        <v>1.0767174E7</v>
      </c>
      <c r="F24953" s="17">
        <v>1.7122274E7</v>
      </c>
      <c r="G24953" s="17">
        <v>2.62081E7</v>
      </c>
      <c r="H24953" s="17">
        <v>4.6502545E7</v>
      </c>
    </row>
    <row r="24954">
      <c r="A24954" s="7" t="s">
        <v>46334</v>
      </c>
      <c r="B24954" s="17" t="s">
        <v>46335</v>
      </c>
      <c r="C24954" s="17">
        <v>148.0</v>
      </c>
      <c r="D24954" s="17">
        <v>2.535693891E7</v>
      </c>
      <c r="E24954" s="17">
        <v>1.0767174E7</v>
      </c>
      <c r="F24954" s="17">
        <v>1.7122274E7</v>
      </c>
      <c r="G24954" s="17">
        <v>2.62081E7</v>
      </c>
      <c r="H24954" s="17">
        <v>4.6502545E7</v>
      </c>
    </row>
    <row r="24955">
      <c r="A24955" s="7" t="s">
        <v>46336</v>
      </c>
      <c r="B24955" s="17" t="s">
        <v>46337</v>
      </c>
      <c r="C24955" s="17">
        <v>69.0</v>
      </c>
      <c r="D24955" s="17">
        <v>1.655728367E7</v>
      </c>
      <c r="E24955" s="17">
        <v>1.1866401E7</v>
      </c>
      <c r="F24955" s="17">
        <v>1.2226257E7</v>
      </c>
      <c r="G24955" s="17">
        <v>1.6981462E7</v>
      </c>
      <c r="H24955" s="17">
        <v>1.8206857E7</v>
      </c>
    </row>
    <row r="24956">
      <c r="A24956" s="7" t="s">
        <v>46336</v>
      </c>
      <c r="B24956" s="17" t="s">
        <v>46337</v>
      </c>
      <c r="C24956" s="17">
        <v>69.0</v>
      </c>
      <c r="D24956" s="17">
        <v>1.655728367E7</v>
      </c>
      <c r="E24956" s="17">
        <v>1.1866401E7</v>
      </c>
      <c r="F24956" s="17">
        <v>1.2226257E7</v>
      </c>
      <c r="G24956" s="17">
        <v>1.6981462E7</v>
      </c>
      <c r="H24956" s="17">
        <v>1.8206857E7</v>
      </c>
    </row>
    <row r="24957">
      <c r="A24957" s="7" t="s">
        <v>46338</v>
      </c>
      <c r="B24957" s="17" t="s">
        <v>46339</v>
      </c>
      <c r="C24957" s="17">
        <v>2.0</v>
      </c>
      <c r="D24957" s="17">
        <v>6127886.0</v>
      </c>
      <c r="E24957" s="17">
        <v>5357042.0</v>
      </c>
      <c r="F24957" s="17">
        <v>5357042.0</v>
      </c>
      <c r="G24957" s="17">
        <v>6898730.0</v>
      </c>
      <c r="H24957" s="17">
        <v>6898730.0</v>
      </c>
    </row>
    <row r="24958">
      <c r="A24958" s="7" t="s">
        <v>46338</v>
      </c>
      <c r="B24958" s="17" t="s">
        <v>46339</v>
      </c>
      <c r="C24958" s="17">
        <v>2.0</v>
      </c>
      <c r="D24958" s="17">
        <v>6127886.0</v>
      </c>
      <c r="E24958" s="17">
        <v>5357042.0</v>
      </c>
      <c r="F24958" s="17">
        <v>5357042.0</v>
      </c>
      <c r="G24958" s="17">
        <v>6898730.0</v>
      </c>
      <c r="H24958" s="17">
        <v>6898730.0</v>
      </c>
    </row>
    <row r="24959">
      <c r="A24959" s="7" t="s">
        <v>46340</v>
      </c>
      <c r="B24959" s="17" t="s">
        <v>46341</v>
      </c>
      <c r="C24959" s="17">
        <v>19.0</v>
      </c>
      <c r="D24959" s="17">
        <v>1.259252758E7</v>
      </c>
      <c r="E24959" s="17">
        <v>3080200.0</v>
      </c>
      <c r="F24959" s="17">
        <v>4391691.0</v>
      </c>
      <c r="G24959" s="17">
        <v>9688415.0</v>
      </c>
      <c r="H24959" s="17">
        <v>4.7329504E7</v>
      </c>
    </row>
    <row r="24960">
      <c r="A24960" s="7" t="s">
        <v>46340</v>
      </c>
      <c r="B24960" s="17" t="s">
        <v>46341</v>
      </c>
      <c r="C24960" s="17">
        <v>19.0</v>
      </c>
      <c r="D24960" s="17">
        <v>1.259252758E7</v>
      </c>
      <c r="E24960" s="17">
        <v>3080200.0</v>
      </c>
      <c r="F24960" s="17">
        <v>4391691.0</v>
      </c>
      <c r="G24960" s="17">
        <v>9688415.0</v>
      </c>
      <c r="H24960" s="17">
        <v>4.7329504E7</v>
      </c>
    </row>
    <row r="24961">
      <c r="A24961" s="7" t="s">
        <v>46342</v>
      </c>
      <c r="B24961" s="17" t="s">
        <v>46343</v>
      </c>
      <c r="C24961" s="17">
        <v>24.0</v>
      </c>
      <c r="D24961" s="17">
        <v>2.824072192E7</v>
      </c>
      <c r="E24961" s="17">
        <v>6072834.0</v>
      </c>
      <c r="F24961" s="17">
        <v>1.4510539E7</v>
      </c>
      <c r="G24961" s="17">
        <v>3.3647296E7</v>
      </c>
      <c r="H24961" s="17">
        <v>7.2089187E7</v>
      </c>
    </row>
    <row r="24962">
      <c r="A24962" s="7" t="s">
        <v>46342</v>
      </c>
      <c r="B24962" s="17" t="s">
        <v>46343</v>
      </c>
      <c r="C24962" s="17">
        <v>24.0</v>
      </c>
      <c r="D24962" s="17">
        <v>2.824072192E7</v>
      </c>
      <c r="E24962" s="17">
        <v>6072834.0</v>
      </c>
      <c r="F24962" s="17">
        <v>1.4510539E7</v>
      </c>
      <c r="G24962" s="17">
        <v>3.3647296E7</v>
      </c>
      <c r="H24962" s="17">
        <v>7.2089187E7</v>
      </c>
    </row>
    <row r="24963">
      <c r="A24963" s="7" t="s">
        <v>46344</v>
      </c>
      <c r="B24963" s="17" t="s">
        <v>46345</v>
      </c>
      <c r="C24963" s="17">
        <v>208.0</v>
      </c>
      <c r="D24963" s="17">
        <v>3.140164498E7</v>
      </c>
      <c r="E24963" s="17">
        <v>1.0302229E7</v>
      </c>
      <c r="F24963" s="17">
        <v>2.0848455E7</v>
      </c>
      <c r="G24963" s="17">
        <v>3.2743208E7</v>
      </c>
      <c r="H24963" s="17">
        <v>5.8093182E7</v>
      </c>
    </row>
    <row r="24964">
      <c r="A24964" s="7" t="s">
        <v>46344</v>
      </c>
      <c r="B24964" s="17" t="s">
        <v>46345</v>
      </c>
      <c r="C24964" s="17">
        <v>208.0</v>
      </c>
      <c r="D24964" s="17">
        <v>3.140164498E7</v>
      </c>
      <c r="E24964" s="17">
        <v>1.0302229E7</v>
      </c>
      <c r="F24964" s="17">
        <v>2.0848455E7</v>
      </c>
      <c r="G24964" s="17">
        <v>3.2743208E7</v>
      </c>
      <c r="H24964" s="17">
        <v>5.8093182E7</v>
      </c>
    </row>
    <row r="24965">
      <c r="A24965" s="7" t="s">
        <v>46346</v>
      </c>
      <c r="B24965" s="17" t="s">
        <v>46347</v>
      </c>
      <c r="C24965" s="17">
        <v>868.0</v>
      </c>
      <c r="D24965" s="17">
        <v>4.03479699E7</v>
      </c>
      <c r="E24965" s="17">
        <v>1.7892325E7</v>
      </c>
      <c r="F24965" s="17">
        <v>3.1689467E7</v>
      </c>
      <c r="G24965" s="17">
        <v>4.8305366E7</v>
      </c>
      <c r="H24965" s="17">
        <v>8.3051038E7</v>
      </c>
    </row>
    <row r="24966">
      <c r="A24966" s="7" t="s">
        <v>46346</v>
      </c>
      <c r="B24966" s="17" t="s">
        <v>46347</v>
      </c>
      <c r="C24966" s="17">
        <v>868.0</v>
      </c>
      <c r="D24966" s="17">
        <v>4.03479699E7</v>
      </c>
      <c r="E24966" s="17">
        <v>1.7892325E7</v>
      </c>
      <c r="F24966" s="17">
        <v>3.1689467E7</v>
      </c>
      <c r="G24966" s="17">
        <v>4.8305366E7</v>
      </c>
      <c r="H24966" s="17">
        <v>8.3051038E7</v>
      </c>
    </row>
    <row r="24967">
      <c r="A24967" s="7" t="s">
        <v>46348</v>
      </c>
      <c r="B24967" s="17" t="s">
        <v>46349</v>
      </c>
      <c r="C24967" s="17">
        <v>62.0</v>
      </c>
      <c r="D24967" s="17">
        <v>1.957960597E7</v>
      </c>
      <c r="E24967" s="17">
        <v>7232344.0</v>
      </c>
      <c r="F24967" s="17">
        <v>1.424341E7</v>
      </c>
      <c r="G24967" s="17">
        <v>2.8024379E7</v>
      </c>
      <c r="H24967" s="17">
        <v>4.5690054E7</v>
      </c>
    </row>
    <row r="24968">
      <c r="A24968" s="7" t="s">
        <v>46348</v>
      </c>
      <c r="B24968" s="17" t="s">
        <v>46349</v>
      </c>
      <c r="C24968" s="17">
        <v>62.0</v>
      </c>
      <c r="D24968" s="17">
        <v>1.957960597E7</v>
      </c>
      <c r="E24968" s="17">
        <v>7232344.0</v>
      </c>
      <c r="F24968" s="17">
        <v>1.424341E7</v>
      </c>
      <c r="G24968" s="17">
        <v>2.8024379E7</v>
      </c>
      <c r="H24968" s="17">
        <v>4.5690054E7</v>
      </c>
    </row>
    <row r="24969">
      <c r="A24969" s="7" t="s">
        <v>46350</v>
      </c>
      <c r="B24969" s="17" t="s">
        <v>46351</v>
      </c>
      <c r="C24969" s="17">
        <v>10.0</v>
      </c>
      <c r="D24969" s="17">
        <v>1.55338069E7</v>
      </c>
      <c r="E24969" s="17">
        <v>7245349.0</v>
      </c>
      <c r="F24969" s="17">
        <v>1.553925E7</v>
      </c>
      <c r="G24969" s="17">
        <v>2.1307747E7</v>
      </c>
      <c r="H24969" s="17">
        <v>2.2629208E7</v>
      </c>
    </row>
    <row r="24970">
      <c r="A24970" s="7" t="s">
        <v>46350</v>
      </c>
      <c r="B24970" s="17" t="s">
        <v>46351</v>
      </c>
      <c r="C24970" s="17">
        <v>10.0</v>
      </c>
      <c r="D24970" s="17">
        <v>1.55338069E7</v>
      </c>
      <c r="E24970" s="17">
        <v>7245349.0</v>
      </c>
      <c r="F24970" s="17">
        <v>1.553925E7</v>
      </c>
      <c r="G24970" s="17">
        <v>2.1307747E7</v>
      </c>
      <c r="H24970" s="17">
        <v>2.2629208E7</v>
      </c>
    </row>
    <row r="24971">
      <c r="A24971" s="7" t="s">
        <v>46352</v>
      </c>
      <c r="B24971" s="17" t="s">
        <v>46353</v>
      </c>
      <c r="C24971" s="17">
        <v>64.0</v>
      </c>
      <c r="D24971" s="17">
        <v>1.669067217E7</v>
      </c>
      <c r="E24971" s="17">
        <v>5992620.0</v>
      </c>
      <c r="F24971" s="17">
        <v>9339340.0</v>
      </c>
      <c r="G24971" s="17">
        <v>1.8670111E7</v>
      </c>
      <c r="H24971" s="17">
        <v>4.2380221E7</v>
      </c>
    </row>
    <row r="24972">
      <c r="A24972" s="7" t="s">
        <v>46352</v>
      </c>
      <c r="B24972" s="17" t="s">
        <v>46353</v>
      </c>
      <c r="C24972" s="17">
        <v>64.0</v>
      </c>
      <c r="D24972" s="17">
        <v>1.669067217E7</v>
      </c>
      <c r="E24972" s="17">
        <v>5992620.0</v>
      </c>
      <c r="F24972" s="17">
        <v>9339340.0</v>
      </c>
      <c r="G24972" s="17">
        <v>1.8670111E7</v>
      </c>
      <c r="H24972" s="17">
        <v>4.2380221E7</v>
      </c>
    </row>
    <row r="24973">
      <c r="A24973" s="7" t="s">
        <v>46354</v>
      </c>
      <c r="B24973" s="17" t="s">
        <v>46355</v>
      </c>
      <c r="C24973" s="17">
        <v>3.0</v>
      </c>
      <c r="D24973" s="17">
        <v>9177800.0</v>
      </c>
      <c r="E24973" s="17">
        <v>4054100.0</v>
      </c>
      <c r="F24973" s="17">
        <v>4414100.0</v>
      </c>
      <c r="G24973" s="17">
        <v>1.90652E7</v>
      </c>
      <c r="H24973" s="17">
        <v>1.90652E7</v>
      </c>
    </row>
    <row r="24974">
      <c r="A24974" s="7" t="s">
        <v>46354</v>
      </c>
      <c r="B24974" s="17" t="s">
        <v>46355</v>
      </c>
      <c r="C24974" s="17">
        <v>3.0</v>
      </c>
      <c r="D24974" s="17">
        <v>9177800.0</v>
      </c>
      <c r="E24974" s="17">
        <v>4054100.0</v>
      </c>
      <c r="F24974" s="17">
        <v>4414100.0</v>
      </c>
      <c r="G24974" s="17">
        <v>1.90652E7</v>
      </c>
      <c r="H24974" s="17">
        <v>1.90652E7</v>
      </c>
    </row>
    <row r="24975">
      <c r="A24975" s="7" t="s">
        <v>46356</v>
      </c>
      <c r="B24975" s="17" t="s">
        <v>46357</v>
      </c>
      <c r="C24975" s="17">
        <v>5.0</v>
      </c>
      <c r="D24975" s="17">
        <v>6668530.2</v>
      </c>
      <c r="E24975" s="17">
        <v>2256180.0</v>
      </c>
      <c r="F24975" s="17">
        <v>6352862.0</v>
      </c>
      <c r="G24975" s="17">
        <v>6927502.0</v>
      </c>
      <c r="H24975" s="17">
        <v>1.5689786E7</v>
      </c>
    </row>
    <row r="24976">
      <c r="A24976" s="7" t="s">
        <v>46356</v>
      </c>
      <c r="B24976" s="17" t="s">
        <v>46357</v>
      </c>
      <c r="C24976" s="17">
        <v>5.0</v>
      </c>
      <c r="D24976" s="17">
        <v>6668530.2</v>
      </c>
      <c r="E24976" s="17">
        <v>2256180.0</v>
      </c>
      <c r="F24976" s="17">
        <v>6352862.0</v>
      </c>
      <c r="G24976" s="17">
        <v>6927502.0</v>
      </c>
      <c r="H24976" s="17">
        <v>1.5689786E7</v>
      </c>
    </row>
    <row r="24977">
      <c r="A24977" s="7" t="s">
        <v>46358</v>
      </c>
      <c r="B24977" s="17" t="s">
        <v>46359</v>
      </c>
      <c r="C24977" s="17">
        <v>2.0</v>
      </c>
      <c r="D24977" s="17">
        <v>8209623.0</v>
      </c>
      <c r="E24977" s="17">
        <v>6332163.0</v>
      </c>
      <c r="F24977" s="17">
        <v>6332163.0</v>
      </c>
      <c r="G24977" s="17">
        <v>1.0087083E7</v>
      </c>
      <c r="H24977" s="17">
        <v>1.0087083E7</v>
      </c>
    </row>
    <row r="24978">
      <c r="A24978" s="7" t="s">
        <v>46358</v>
      </c>
      <c r="B24978" s="17" t="s">
        <v>46359</v>
      </c>
      <c r="C24978" s="17">
        <v>2.0</v>
      </c>
      <c r="D24978" s="17">
        <v>8209623.0</v>
      </c>
      <c r="E24978" s="17">
        <v>6332163.0</v>
      </c>
      <c r="F24978" s="17">
        <v>6332163.0</v>
      </c>
      <c r="G24978" s="17">
        <v>1.0087083E7</v>
      </c>
      <c r="H24978" s="17">
        <v>1.0087083E7</v>
      </c>
    </row>
    <row r="24979">
      <c r="A24979" s="7" t="s">
        <v>46360</v>
      </c>
      <c r="B24979" s="17" t="s">
        <v>46361</v>
      </c>
      <c r="C24979" s="17">
        <v>1.0</v>
      </c>
      <c r="D24979" s="17">
        <v>2.0470634E7</v>
      </c>
      <c r="E24979" s="17">
        <v>2.0470634E7</v>
      </c>
      <c r="F24979" s="17">
        <v>2.0470634E7</v>
      </c>
      <c r="G24979" s="17">
        <v>2.0470634E7</v>
      </c>
      <c r="H24979" s="17">
        <v>2.0470634E7</v>
      </c>
    </row>
    <row r="24980">
      <c r="A24980" s="7" t="s">
        <v>46360</v>
      </c>
      <c r="B24980" s="17" t="s">
        <v>46361</v>
      </c>
      <c r="C24980" s="17">
        <v>1.0</v>
      </c>
      <c r="D24980" s="17">
        <v>2.0470634E7</v>
      </c>
      <c r="E24980" s="17">
        <v>2.0470634E7</v>
      </c>
      <c r="F24980" s="17">
        <v>2.0470634E7</v>
      </c>
      <c r="G24980" s="17">
        <v>2.0470634E7</v>
      </c>
      <c r="H24980" s="17">
        <v>2.0470634E7</v>
      </c>
    </row>
    <row r="24981">
      <c r="A24981" s="7" t="s">
        <v>46362</v>
      </c>
      <c r="B24981" s="17" t="s">
        <v>46363</v>
      </c>
      <c r="C24981" s="17">
        <v>5.0</v>
      </c>
      <c r="D24981" s="17">
        <v>1.32994224E7</v>
      </c>
      <c r="E24981" s="17">
        <v>7348240.0</v>
      </c>
      <c r="F24981" s="17">
        <v>1.5653131E7</v>
      </c>
      <c r="G24981" s="17">
        <v>1.858658E7</v>
      </c>
      <c r="H24981" s="17">
        <v>2.19495E7</v>
      </c>
    </row>
    <row r="24982">
      <c r="A24982" s="7" t="s">
        <v>46362</v>
      </c>
      <c r="B24982" s="17" t="s">
        <v>46363</v>
      </c>
      <c r="C24982" s="17">
        <v>5.0</v>
      </c>
      <c r="D24982" s="17">
        <v>1.32994224E7</v>
      </c>
      <c r="E24982" s="17">
        <v>7348240.0</v>
      </c>
      <c r="F24982" s="17">
        <v>1.5653131E7</v>
      </c>
      <c r="G24982" s="17">
        <v>1.858658E7</v>
      </c>
      <c r="H24982" s="17">
        <v>2.19495E7</v>
      </c>
    </row>
    <row r="24983">
      <c r="A24983" s="7" t="s">
        <v>46364</v>
      </c>
      <c r="B24983" s="17" t="s">
        <v>46365</v>
      </c>
      <c r="C24983" s="17">
        <v>4.0</v>
      </c>
      <c r="D24983" s="17">
        <v>5286966.25</v>
      </c>
      <c r="E24983" s="17">
        <v>3240612.0</v>
      </c>
      <c r="F24983" s="17">
        <v>3838414.0</v>
      </c>
      <c r="G24983" s="17">
        <v>6568060.0</v>
      </c>
      <c r="H24983" s="17">
        <v>7500779.0</v>
      </c>
    </row>
    <row r="24984">
      <c r="A24984" s="7" t="s">
        <v>46364</v>
      </c>
      <c r="B24984" s="17" t="s">
        <v>46365</v>
      </c>
      <c r="C24984" s="17">
        <v>4.0</v>
      </c>
      <c r="D24984" s="17">
        <v>5286966.25</v>
      </c>
      <c r="E24984" s="17">
        <v>3240612.0</v>
      </c>
      <c r="F24984" s="17">
        <v>3838414.0</v>
      </c>
      <c r="G24984" s="17">
        <v>6568060.0</v>
      </c>
      <c r="H24984" s="17">
        <v>7500779.0</v>
      </c>
    </row>
    <row r="24985">
      <c r="A24985" s="7" t="s">
        <v>46366</v>
      </c>
      <c r="B24985" s="17" t="s">
        <v>46367</v>
      </c>
      <c r="C24985" s="17">
        <v>25.0</v>
      </c>
      <c r="D24985" s="17">
        <v>5.392371824E7</v>
      </c>
      <c r="E24985" s="17">
        <v>9279000.0</v>
      </c>
      <c r="F24985" s="17">
        <v>2.2599765E7</v>
      </c>
      <c r="G24985" s="17">
        <v>6.2914925E7</v>
      </c>
      <c r="H24985" s="17">
        <v>1.16539985E8</v>
      </c>
    </row>
    <row r="24986">
      <c r="A24986" s="7" t="s">
        <v>46366</v>
      </c>
      <c r="B24986" s="17" t="s">
        <v>46367</v>
      </c>
      <c r="C24986" s="17">
        <v>25.0</v>
      </c>
      <c r="D24986" s="17">
        <v>5.392371824E7</v>
      </c>
      <c r="E24986" s="17">
        <v>9279000.0</v>
      </c>
      <c r="F24986" s="17">
        <v>2.2599765E7</v>
      </c>
      <c r="G24986" s="17">
        <v>6.2914925E7</v>
      </c>
      <c r="H24986" s="17">
        <v>1.16539985E8</v>
      </c>
    </row>
    <row r="24987">
      <c r="A24987" s="7" t="s">
        <v>46368</v>
      </c>
      <c r="B24987" s="17" t="s">
        <v>46369</v>
      </c>
      <c r="C24987" s="17">
        <v>5.0</v>
      </c>
      <c r="D24987" s="17">
        <v>6555400.8</v>
      </c>
      <c r="E24987" s="17">
        <v>1332842.0</v>
      </c>
      <c r="F24987" s="17">
        <v>1662218.0</v>
      </c>
      <c r="G24987" s="17">
        <v>7142157.0</v>
      </c>
      <c r="H24987" s="17">
        <v>2.1725588E7</v>
      </c>
    </row>
    <row r="24988">
      <c r="A24988" s="7" t="s">
        <v>46368</v>
      </c>
      <c r="B24988" s="17" t="s">
        <v>46369</v>
      </c>
      <c r="C24988" s="17">
        <v>5.0</v>
      </c>
      <c r="D24988" s="17">
        <v>6555400.8</v>
      </c>
      <c r="E24988" s="17">
        <v>1332842.0</v>
      </c>
      <c r="F24988" s="17">
        <v>1662218.0</v>
      </c>
      <c r="G24988" s="17">
        <v>7142157.0</v>
      </c>
      <c r="H24988" s="17">
        <v>2.1725588E7</v>
      </c>
    </row>
    <row r="24989">
      <c r="A24989" s="7" t="s">
        <v>46370</v>
      </c>
      <c r="B24989" s="17" t="s">
        <v>46371</v>
      </c>
      <c r="C24989" s="17">
        <v>1.0</v>
      </c>
      <c r="D24989" s="17">
        <v>6637849.0</v>
      </c>
      <c r="E24989" s="17">
        <v>6637849.0</v>
      </c>
      <c r="F24989" s="17">
        <v>6637849.0</v>
      </c>
      <c r="G24989" s="17">
        <v>6637849.0</v>
      </c>
      <c r="H24989" s="17">
        <v>6637849.0</v>
      </c>
    </row>
    <row r="24990">
      <c r="A24990" s="7" t="s">
        <v>46370</v>
      </c>
      <c r="B24990" s="17" t="s">
        <v>46371</v>
      </c>
      <c r="C24990" s="17">
        <v>1.0</v>
      </c>
      <c r="D24990" s="17">
        <v>6637849.0</v>
      </c>
      <c r="E24990" s="17">
        <v>6637849.0</v>
      </c>
      <c r="F24990" s="17">
        <v>6637849.0</v>
      </c>
      <c r="G24990" s="17">
        <v>6637849.0</v>
      </c>
      <c r="H24990" s="17">
        <v>6637849.0</v>
      </c>
    </row>
    <row r="24991">
      <c r="A24991" s="7" t="s">
        <v>46372</v>
      </c>
      <c r="B24991" s="17" t="s">
        <v>46373</v>
      </c>
      <c r="C24991" s="17">
        <v>25.0</v>
      </c>
      <c r="D24991" s="17">
        <v>5594092.28</v>
      </c>
      <c r="E24991" s="17">
        <v>1208306.0</v>
      </c>
      <c r="F24991" s="17">
        <v>3941322.0</v>
      </c>
      <c r="G24991" s="17">
        <v>5875938.0</v>
      </c>
      <c r="H24991" s="17">
        <v>1.6806869E7</v>
      </c>
    </row>
    <row r="24992">
      <c r="A24992" s="7" t="s">
        <v>46372</v>
      </c>
      <c r="B24992" s="17" t="s">
        <v>46373</v>
      </c>
      <c r="C24992" s="17">
        <v>25.0</v>
      </c>
      <c r="D24992" s="17">
        <v>5594092.28</v>
      </c>
      <c r="E24992" s="17">
        <v>1208306.0</v>
      </c>
      <c r="F24992" s="17">
        <v>3941322.0</v>
      </c>
      <c r="G24992" s="17">
        <v>5875938.0</v>
      </c>
      <c r="H24992" s="17">
        <v>1.6806869E7</v>
      </c>
    </row>
    <row r="24993">
      <c r="A24993" s="7" t="s">
        <v>46374</v>
      </c>
      <c r="B24993" s="17" t="s">
        <v>46375</v>
      </c>
      <c r="C24993" s="17">
        <v>43.0</v>
      </c>
      <c r="D24993" s="17">
        <v>3599453.86</v>
      </c>
      <c r="E24993" s="17">
        <v>1962000.0</v>
      </c>
      <c r="F24993" s="17">
        <v>3087921.0</v>
      </c>
      <c r="G24993" s="17">
        <v>4978235.0</v>
      </c>
      <c r="H24993" s="17">
        <v>6502877.0</v>
      </c>
    </row>
    <row r="24994">
      <c r="A24994" s="7" t="s">
        <v>46374</v>
      </c>
      <c r="B24994" s="17" t="s">
        <v>46375</v>
      </c>
      <c r="C24994" s="17">
        <v>43.0</v>
      </c>
      <c r="D24994" s="17">
        <v>3599453.86</v>
      </c>
      <c r="E24994" s="17">
        <v>1962000.0</v>
      </c>
      <c r="F24994" s="17">
        <v>3087921.0</v>
      </c>
      <c r="G24994" s="17">
        <v>4978235.0</v>
      </c>
      <c r="H24994" s="17">
        <v>6502877.0</v>
      </c>
    </row>
    <row r="24995">
      <c r="A24995" s="7" t="s">
        <v>46376</v>
      </c>
      <c r="B24995" s="17" t="s">
        <v>46377</v>
      </c>
      <c r="C24995" s="17">
        <v>1.0</v>
      </c>
      <c r="D24995" s="17">
        <v>1578653.0</v>
      </c>
      <c r="E24995" s="17">
        <v>1578653.0</v>
      </c>
      <c r="F24995" s="17">
        <v>1578653.0</v>
      </c>
      <c r="G24995" s="17">
        <v>1578653.0</v>
      </c>
      <c r="H24995" s="17">
        <v>1578653.0</v>
      </c>
    </row>
    <row r="24996">
      <c r="A24996" s="7" t="s">
        <v>46376</v>
      </c>
      <c r="B24996" s="17" t="s">
        <v>46377</v>
      </c>
      <c r="C24996" s="17">
        <v>1.0</v>
      </c>
      <c r="D24996" s="17">
        <v>1578653.0</v>
      </c>
      <c r="E24996" s="17">
        <v>1578653.0</v>
      </c>
      <c r="F24996" s="17">
        <v>1578653.0</v>
      </c>
      <c r="G24996" s="17">
        <v>1578653.0</v>
      </c>
      <c r="H24996" s="17">
        <v>1578653.0</v>
      </c>
    </row>
    <row r="24997">
      <c r="A24997" s="7" t="s">
        <v>46378</v>
      </c>
      <c r="B24997" s="17" t="s">
        <v>46379</v>
      </c>
      <c r="C24997" s="17">
        <v>2.0</v>
      </c>
      <c r="D24997" s="17">
        <v>3656301.0</v>
      </c>
      <c r="E24997" s="17">
        <v>2373527.0</v>
      </c>
      <c r="F24997" s="17">
        <v>2373527.0</v>
      </c>
      <c r="G24997" s="17">
        <v>4939075.0</v>
      </c>
      <c r="H24997" s="17">
        <v>4939075.0</v>
      </c>
    </row>
    <row r="24998">
      <c r="A24998" s="7" t="s">
        <v>46378</v>
      </c>
      <c r="B24998" s="17" t="s">
        <v>46379</v>
      </c>
      <c r="C24998" s="17">
        <v>2.0</v>
      </c>
      <c r="D24998" s="17">
        <v>3656301.0</v>
      </c>
      <c r="E24998" s="17">
        <v>2373527.0</v>
      </c>
      <c r="F24998" s="17">
        <v>2373527.0</v>
      </c>
      <c r="G24998" s="17">
        <v>4939075.0</v>
      </c>
      <c r="H24998" s="17">
        <v>4939075.0</v>
      </c>
    </row>
    <row r="24999">
      <c r="A24999" s="7" t="s">
        <v>46380</v>
      </c>
      <c r="B24999" s="17" t="s">
        <v>46381</v>
      </c>
      <c r="C24999" s="17">
        <v>3.0</v>
      </c>
      <c r="D24999" s="17">
        <v>5957426.667</v>
      </c>
      <c r="E24999" s="17">
        <v>4224925.0</v>
      </c>
      <c r="F24999" s="17">
        <v>6527275.0</v>
      </c>
      <c r="G24999" s="17">
        <v>7120080.0</v>
      </c>
      <c r="H24999" s="17">
        <v>7120080.0</v>
      </c>
    </row>
    <row r="25000">
      <c r="A25000" s="7" t="s">
        <v>46380</v>
      </c>
      <c r="B25000" s="17" t="s">
        <v>46381</v>
      </c>
      <c r="C25000" s="17">
        <v>3.0</v>
      </c>
      <c r="D25000" s="17">
        <v>5957426.667</v>
      </c>
      <c r="E25000" s="17">
        <v>4224925.0</v>
      </c>
      <c r="F25000" s="17">
        <v>6527275.0</v>
      </c>
      <c r="G25000" s="17">
        <v>7120080.0</v>
      </c>
      <c r="H25000" s="17">
        <v>7120080.0</v>
      </c>
    </row>
    <row r="25001">
      <c r="A25001" s="7" t="s">
        <v>46382</v>
      </c>
      <c r="B25001" s="17" t="s">
        <v>46383</v>
      </c>
      <c r="C25001" s="17">
        <v>4.0</v>
      </c>
      <c r="D25001" s="17">
        <v>8647893.5</v>
      </c>
      <c r="E25001" s="17">
        <v>1825172.0</v>
      </c>
      <c r="F25001" s="17">
        <v>1.0174834E7</v>
      </c>
      <c r="G25001" s="17">
        <v>1.1234543E7</v>
      </c>
      <c r="H25001" s="17">
        <v>1.1357025E7</v>
      </c>
    </row>
    <row r="25002">
      <c r="A25002" s="7" t="s">
        <v>46382</v>
      </c>
      <c r="B25002" s="17" t="s">
        <v>46383</v>
      </c>
      <c r="C25002" s="17">
        <v>4.0</v>
      </c>
      <c r="D25002" s="17">
        <v>8647893.5</v>
      </c>
      <c r="E25002" s="17">
        <v>1825172.0</v>
      </c>
      <c r="F25002" s="17">
        <v>1.0174834E7</v>
      </c>
      <c r="G25002" s="17">
        <v>1.1234543E7</v>
      </c>
      <c r="H25002" s="17">
        <v>1.1357025E7</v>
      </c>
    </row>
    <row r="25003">
      <c r="A25003" s="7" t="s">
        <v>46384</v>
      </c>
      <c r="B25003" s="17" t="s">
        <v>46385</v>
      </c>
      <c r="C25003" s="17">
        <v>21.0</v>
      </c>
      <c r="D25003" s="17">
        <v>1764305.143</v>
      </c>
      <c r="E25003" s="17">
        <v>30000.0</v>
      </c>
      <c r="F25003" s="17">
        <v>30000.0</v>
      </c>
      <c r="G25003" s="17">
        <v>1950665.0</v>
      </c>
      <c r="H25003" s="17">
        <v>5896929.0</v>
      </c>
    </row>
    <row r="25004">
      <c r="A25004" s="7" t="s">
        <v>46384</v>
      </c>
      <c r="B25004" s="17" t="s">
        <v>46385</v>
      </c>
      <c r="C25004" s="17">
        <v>21.0</v>
      </c>
      <c r="D25004" s="17">
        <v>1764305.143</v>
      </c>
      <c r="E25004" s="17">
        <v>30000.0</v>
      </c>
      <c r="F25004" s="17">
        <v>30000.0</v>
      </c>
      <c r="G25004" s="17">
        <v>1950665.0</v>
      </c>
      <c r="H25004" s="17">
        <v>5896929.0</v>
      </c>
    </row>
    <row r="25005">
      <c r="A25005" s="7" t="s">
        <v>46386</v>
      </c>
      <c r="B25005" s="17" t="s">
        <v>46387</v>
      </c>
      <c r="C25005" s="17">
        <v>38.0</v>
      </c>
      <c r="D25005" s="17">
        <v>7319378.132</v>
      </c>
      <c r="E25005" s="17">
        <v>2836859.0</v>
      </c>
      <c r="F25005" s="17">
        <v>5756654.0</v>
      </c>
      <c r="G25005" s="17">
        <v>1.0047869E7</v>
      </c>
      <c r="H25005" s="17">
        <v>1.0446703E7</v>
      </c>
    </row>
    <row r="25006">
      <c r="A25006" s="7" t="s">
        <v>46386</v>
      </c>
      <c r="B25006" s="17" t="s">
        <v>46387</v>
      </c>
      <c r="C25006" s="17">
        <v>38.0</v>
      </c>
      <c r="D25006" s="17">
        <v>7319378.132</v>
      </c>
      <c r="E25006" s="17">
        <v>2836859.0</v>
      </c>
      <c r="F25006" s="17">
        <v>5756654.0</v>
      </c>
      <c r="G25006" s="17">
        <v>1.0047869E7</v>
      </c>
      <c r="H25006" s="17">
        <v>1.0446703E7</v>
      </c>
    </row>
    <row r="25007">
      <c r="A25007" s="7" t="s">
        <v>46388</v>
      </c>
      <c r="B25007" s="17" t="s">
        <v>46389</v>
      </c>
      <c r="C25007" s="17">
        <v>51.0</v>
      </c>
      <c r="D25007" s="17">
        <v>2.685157447E7</v>
      </c>
      <c r="E25007" s="17">
        <v>9167980.0</v>
      </c>
      <c r="F25007" s="17">
        <v>2.4366778E7</v>
      </c>
      <c r="G25007" s="17">
        <v>3.7315441E7</v>
      </c>
      <c r="H25007" s="17">
        <v>4.6838758E7</v>
      </c>
    </row>
    <row r="25008">
      <c r="A25008" s="7" t="s">
        <v>46388</v>
      </c>
      <c r="B25008" s="17" t="s">
        <v>46389</v>
      </c>
      <c r="C25008" s="17">
        <v>51.0</v>
      </c>
      <c r="D25008" s="17">
        <v>2.685157447E7</v>
      </c>
      <c r="E25008" s="17">
        <v>9167980.0</v>
      </c>
      <c r="F25008" s="17">
        <v>2.4366778E7</v>
      </c>
      <c r="G25008" s="17">
        <v>3.7315441E7</v>
      </c>
      <c r="H25008" s="17">
        <v>4.6838758E7</v>
      </c>
    </row>
    <row r="25009">
      <c r="A25009" s="7" t="s">
        <v>46390</v>
      </c>
      <c r="B25009" s="17" t="s">
        <v>7311</v>
      </c>
      <c r="C25009" s="17">
        <v>17.0</v>
      </c>
      <c r="D25009" s="17">
        <v>1.371928618E7</v>
      </c>
      <c r="E25009" s="17">
        <v>6520263.0</v>
      </c>
      <c r="F25009" s="17">
        <v>1.0802355E7</v>
      </c>
      <c r="G25009" s="17">
        <v>2.1075E7</v>
      </c>
      <c r="H25009" s="17">
        <v>3.0912071E7</v>
      </c>
    </row>
    <row r="25010">
      <c r="A25010" s="7" t="s">
        <v>46390</v>
      </c>
      <c r="B25010" s="17" t="s">
        <v>7311</v>
      </c>
      <c r="C25010" s="17">
        <v>17.0</v>
      </c>
      <c r="D25010" s="17">
        <v>1.371928618E7</v>
      </c>
      <c r="E25010" s="17">
        <v>6520263.0</v>
      </c>
      <c r="F25010" s="17">
        <v>1.0802355E7</v>
      </c>
      <c r="G25010" s="17">
        <v>2.1075E7</v>
      </c>
      <c r="H25010" s="17">
        <v>3.0912071E7</v>
      </c>
    </row>
    <row r="25011">
      <c r="A25011" s="7" t="s">
        <v>46391</v>
      </c>
      <c r="B25011" s="17" t="s">
        <v>46392</v>
      </c>
      <c r="C25011" s="17">
        <v>4.0</v>
      </c>
      <c r="D25011" s="17">
        <v>1.1622014E7</v>
      </c>
      <c r="E25011" s="17">
        <v>1756151.0</v>
      </c>
      <c r="F25011" s="17">
        <v>2834800.0</v>
      </c>
      <c r="G25011" s="17">
        <v>2915283.0</v>
      </c>
      <c r="H25011" s="17">
        <v>3.8981822E7</v>
      </c>
    </row>
    <row r="25012">
      <c r="A25012" s="7" t="s">
        <v>46391</v>
      </c>
      <c r="B25012" s="17" t="s">
        <v>46392</v>
      </c>
      <c r="C25012" s="17">
        <v>4.0</v>
      </c>
      <c r="D25012" s="17">
        <v>1.1622014E7</v>
      </c>
      <c r="E25012" s="17">
        <v>1756151.0</v>
      </c>
      <c r="F25012" s="17">
        <v>2834800.0</v>
      </c>
      <c r="G25012" s="17">
        <v>2915283.0</v>
      </c>
      <c r="H25012" s="17">
        <v>3.8981822E7</v>
      </c>
    </row>
    <row r="25013">
      <c r="A25013" s="7" t="s">
        <v>46393</v>
      </c>
      <c r="B25013" s="17" t="s">
        <v>46394</v>
      </c>
      <c r="C25013" s="17">
        <v>22.0</v>
      </c>
      <c r="D25013" s="17">
        <v>1.556190614E7</v>
      </c>
      <c r="E25013" s="17">
        <v>2823647.0</v>
      </c>
      <c r="F25013" s="17">
        <v>6667598.0</v>
      </c>
      <c r="G25013" s="17">
        <v>2.3487734E7</v>
      </c>
      <c r="H25013" s="17">
        <v>3.6191388E7</v>
      </c>
    </row>
    <row r="25014">
      <c r="A25014" s="7" t="s">
        <v>46393</v>
      </c>
      <c r="B25014" s="17" t="s">
        <v>46394</v>
      </c>
      <c r="C25014" s="17">
        <v>22.0</v>
      </c>
      <c r="D25014" s="17">
        <v>1.556190614E7</v>
      </c>
      <c r="E25014" s="17">
        <v>2823647.0</v>
      </c>
      <c r="F25014" s="17">
        <v>6667598.0</v>
      </c>
      <c r="G25014" s="17">
        <v>2.3487734E7</v>
      </c>
      <c r="H25014" s="17">
        <v>3.6191388E7</v>
      </c>
    </row>
    <row r="25015">
      <c r="A25015" s="7" t="s">
        <v>46395</v>
      </c>
      <c r="B25015" s="17" t="s">
        <v>46396</v>
      </c>
      <c r="C25015" s="17">
        <v>1.0</v>
      </c>
      <c r="D25015" s="17">
        <v>2269000.0</v>
      </c>
      <c r="E25015" s="17">
        <v>2269000.0</v>
      </c>
      <c r="F25015" s="17">
        <v>2269000.0</v>
      </c>
      <c r="G25015" s="17">
        <v>2269000.0</v>
      </c>
      <c r="H25015" s="17">
        <v>2269000.0</v>
      </c>
    </row>
    <row r="25016">
      <c r="A25016" s="7" t="s">
        <v>46395</v>
      </c>
      <c r="B25016" s="17" t="s">
        <v>46396</v>
      </c>
      <c r="C25016" s="17">
        <v>1.0</v>
      </c>
      <c r="D25016" s="17">
        <v>2269000.0</v>
      </c>
      <c r="E25016" s="17">
        <v>2269000.0</v>
      </c>
      <c r="F25016" s="17">
        <v>2269000.0</v>
      </c>
      <c r="G25016" s="17">
        <v>2269000.0</v>
      </c>
      <c r="H25016" s="17">
        <v>2269000.0</v>
      </c>
    </row>
    <row r="25017">
      <c r="A25017" s="7" t="s">
        <v>46397</v>
      </c>
      <c r="B25017" s="17" t="s">
        <v>46398</v>
      </c>
      <c r="C25017" s="17">
        <v>3253.0</v>
      </c>
      <c r="D25017" s="17">
        <v>8655254.468</v>
      </c>
      <c r="E25017" s="17">
        <v>5469100.0</v>
      </c>
      <c r="F25017" s="17">
        <v>6959905.0</v>
      </c>
      <c r="G25017" s="17">
        <v>1.2447994E7</v>
      </c>
      <c r="H25017" s="17">
        <v>1.410113E7</v>
      </c>
    </row>
    <row r="25018">
      <c r="A25018" s="7" t="s">
        <v>46397</v>
      </c>
      <c r="B25018" s="17" t="s">
        <v>46398</v>
      </c>
      <c r="C25018" s="17">
        <v>3253.0</v>
      </c>
      <c r="D25018" s="17">
        <v>8655254.468</v>
      </c>
      <c r="E25018" s="17">
        <v>5469100.0</v>
      </c>
      <c r="F25018" s="17">
        <v>6959905.0</v>
      </c>
      <c r="G25018" s="17">
        <v>1.2447994E7</v>
      </c>
      <c r="H25018" s="17">
        <v>1.410113E7</v>
      </c>
    </row>
    <row r="25019">
      <c r="A25019" s="7" t="s">
        <v>46399</v>
      </c>
      <c r="B25019" s="17" t="s">
        <v>46400</v>
      </c>
      <c r="C25019" s="17">
        <v>11.0</v>
      </c>
      <c r="D25019" s="17">
        <v>4868753.364</v>
      </c>
      <c r="E25019" s="17">
        <v>2057375.0</v>
      </c>
      <c r="F25019" s="17">
        <v>3127888.0</v>
      </c>
      <c r="G25019" s="17">
        <v>7107759.0</v>
      </c>
      <c r="H25019" s="17">
        <v>7395271.0</v>
      </c>
    </row>
    <row r="25020">
      <c r="A25020" s="7" t="s">
        <v>46399</v>
      </c>
      <c r="B25020" s="17" t="s">
        <v>46400</v>
      </c>
      <c r="C25020" s="17">
        <v>11.0</v>
      </c>
      <c r="D25020" s="17">
        <v>4868753.364</v>
      </c>
      <c r="E25020" s="17">
        <v>2057375.0</v>
      </c>
      <c r="F25020" s="17">
        <v>3127888.0</v>
      </c>
      <c r="G25020" s="17">
        <v>7107759.0</v>
      </c>
      <c r="H25020" s="17">
        <v>7395271.0</v>
      </c>
    </row>
    <row r="25021">
      <c r="A25021" s="7" t="s">
        <v>46401</v>
      </c>
      <c r="B25021" s="17" t="s">
        <v>46402</v>
      </c>
      <c r="C25021" s="17">
        <v>89.0</v>
      </c>
      <c r="D25021" s="17">
        <v>1.047723481E8</v>
      </c>
      <c r="E25021" s="17">
        <v>4988971.0</v>
      </c>
      <c r="F25021" s="17">
        <v>5974208.0</v>
      </c>
      <c r="G25021" s="17">
        <v>7425198.0</v>
      </c>
      <c r="H25021" s="17">
        <v>1.552E7</v>
      </c>
    </row>
    <row r="25022">
      <c r="A25022" s="7" t="s">
        <v>46401</v>
      </c>
      <c r="B25022" s="17" t="s">
        <v>46402</v>
      </c>
      <c r="C25022" s="17">
        <v>89.0</v>
      </c>
      <c r="D25022" s="17">
        <v>1.047723481E8</v>
      </c>
      <c r="E25022" s="17">
        <v>4988971.0</v>
      </c>
      <c r="F25022" s="17">
        <v>5974208.0</v>
      </c>
      <c r="G25022" s="17">
        <v>7425198.0</v>
      </c>
      <c r="H25022" s="17">
        <v>1.552E7</v>
      </c>
    </row>
    <row r="25023">
      <c r="A25023" s="7" t="s">
        <v>46403</v>
      </c>
      <c r="B25023" s="17" t="s">
        <v>46404</v>
      </c>
      <c r="C25023" s="17">
        <v>117.0</v>
      </c>
      <c r="D25023" s="17">
        <v>1.420419015E7</v>
      </c>
      <c r="E25023" s="17">
        <v>8326867.0</v>
      </c>
      <c r="F25023" s="17">
        <v>1.3578727E7</v>
      </c>
      <c r="G25023" s="17">
        <v>1.853268E7</v>
      </c>
      <c r="H25023" s="17">
        <v>2.2791209E7</v>
      </c>
    </row>
    <row r="25024">
      <c r="A25024" s="7" t="s">
        <v>46403</v>
      </c>
      <c r="B25024" s="17" t="s">
        <v>46404</v>
      </c>
      <c r="C25024" s="17">
        <v>117.0</v>
      </c>
      <c r="D25024" s="17">
        <v>1.420419015E7</v>
      </c>
      <c r="E25024" s="17">
        <v>8326867.0</v>
      </c>
      <c r="F25024" s="17">
        <v>1.3578727E7</v>
      </c>
      <c r="G25024" s="17">
        <v>1.853268E7</v>
      </c>
      <c r="H25024" s="17">
        <v>2.2791209E7</v>
      </c>
    </row>
    <row r="25025">
      <c r="A25025" s="7" t="s">
        <v>46405</v>
      </c>
      <c r="B25025" s="17" t="s">
        <v>46406</v>
      </c>
      <c r="C25025" s="17">
        <v>2.0</v>
      </c>
      <c r="D25025" s="17">
        <v>1.44759405E7</v>
      </c>
      <c r="E25025" s="17">
        <v>1.3847825E7</v>
      </c>
      <c r="F25025" s="17">
        <v>1.3847825E7</v>
      </c>
      <c r="G25025" s="17">
        <v>1.5104056E7</v>
      </c>
      <c r="H25025" s="17">
        <v>1.5104056E7</v>
      </c>
    </row>
    <row r="25026">
      <c r="A25026" s="7" t="s">
        <v>46405</v>
      </c>
      <c r="B25026" s="17" t="s">
        <v>46406</v>
      </c>
      <c r="C25026" s="17">
        <v>2.0</v>
      </c>
      <c r="D25026" s="17">
        <v>1.44759405E7</v>
      </c>
      <c r="E25026" s="17">
        <v>1.3847825E7</v>
      </c>
      <c r="F25026" s="17">
        <v>1.3847825E7</v>
      </c>
      <c r="G25026" s="17">
        <v>1.5104056E7</v>
      </c>
      <c r="H25026" s="17">
        <v>1.5104056E7</v>
      </c>
    </row>
    <row r="25027">
      <c r="A25027" s="7" t="s">
        <v>46407</v>
      </c>
      <c r="B25027" s="17" t="s">
        <v>46408</v>
      </c>
      <c r="C25027" s="17">
        <v>1.0</v>
      </c>
      <c r="D25027" s="17">
        <v>3227427.0</v>
      </c>
      <c r="E25027" s="17">
        <v>3227427.0</v>
      </c>
      <c r="F25027" s="17">
        <v>3227427.0</v>
      </c>
      <c r="G25027" s="17">
        <v>3227427.0</v>
      </c>
      <c r="H25027" s="17">
        <v>3227427.0</v>
      </c>
    </row>
    <row r="25028">
      <c r="A25028" s="7" t="s">
        <v>46407</v>
      </c>
      <c r="B25028" s="17" t="s">
        <v>46408</v>
      </c>
      <c r="C25028" s="17">
        <v>1.0</v>
      </c>
      <c r="D25028" s="17">
        <v>3227427.0</v>
      </c>
      <c r="E25028" s="17">
        <v>3227427.0</v>
      </c>
      <c r="F25028" s="17">
        <v>3227427.0</v>
      </c>
      <c r="G25028" s="17">
        <v>3227427.0</v>
      </c>
      <c r="H25028" s="17">
        <v>3227427.0</v>
      </c>
    </row>
    <row r="25029">
      <c r="A25029" s="7" t="s">
        <v>46409</v>
      </c>
      <c r="B25029" s="17" t="s">
        <v>46410</v>
      </c>
      <c r="C25029" s="17">
        <v>1.0</v>
      </c>
      <c r="D25029" s="17">
        <v>3.7386275E7</v>
      </c>
      <c r="E25029" s="17">
        <v>3.7386275E7</v>
      </c>
      <c r="F25029" s="17">
        <v>3.7386275E7</v>
      </c>
      <c r="G25029" s="17">
        <v>3.7386275E7</v>
      </c>
      <c r="H25029" s="17">
        <v>3.7386275E7</v>
      </c>
    </row>
    <row r="25030">
      <c r="A25030" s="7" t="s">
        <v>46409</v>
      </c>
      <c r="B25030" s="17" t="s">
        <v>46410</v>
      </c>
      <c r="C25030" s="17">
        <v>1.0</v>
      </c>
      <c r="D25030" s="17">
        <v>3.7386275E7</v>
      </c>
      <c r="E25030" s="17">
        <v>3.7386275E7</v>
      </c>
      <c r="F25030" s="17">
        <v>3.7386275E7</v>
      </c>
      <c r="G25030" s="17">
        <v>3.7386275E7</v>
      </c>
      <c r="H25030" s="17">
        <v>3.7386275E7</v>
      </c>
    </row>
    <row r="25031">
      <c r="A25031" s="7" t="s">
        <v>46411</v>
      </c>
      <c r="B25031" s="17" t="s">
        <v>46412</v>
      </c>
      <c r="C25031" s="17">
        <v>9.0</v>
      </c>
      <c r="D25031" s="17">
        <v>3666793.333</v>
      </c>
      <c r="E25031" s="17">
        <v>2293968.0</v>
      </c>
      <c r="F25031" s="17">
        <v>2824018.0</v>
      </c>
      <c r="G25031" s="17">
        <v>4934562.0</v>
      </c>
      <c r="H25031" s="17">
        <v>8636717.0</v>
      </c>
    </row>
    <row r="25032">
      <c r="A25032" s="7" t="s">
        <v>46411</v>
      </c>
      <c r="B25032" s="17" t="s">
        <v>46412</v>
      </c>
      <c r="C25032" s="17">
        <v>9.0</v>
      </c>
      <c r="D25032" s="17">
        <v>3666793.333</v>
      </c>
      <c r="E25032" s="17">
        <v>2293968.0</v>
      </c>
      <c r="F25032" s="17">
        <v>2824018.0</v>
      </c>
      <c r="G25032" s="17">
        <v>4934562.0</v>
      </c>
      <c r="H25032" s="17">
        <v>8636717.0</v>
      </c>
    </row>
    <row r="25033">
      <c r="A25033" s="7" t="s">
        <v>46413</v>
      </c>
      <c r="B25033" s="17" t="s">
        <v>46414</v>
      </c>
      <c r="C25033" s="17">
        <v>4.0</v>
      </c>
      <c r="D25033" s="17">
        <v>685692.5</v>
      </c>
      <c r="E25033" s="17">
        <v>145000.0</v>
      </c>
      <c r="F25033" s="17">
        <v>145000.0</v>
      </c>
      <c r="G25033" s="17">
        <v>1000000.0</v>
      </c>
      <c r="H25033" s="17">
        <v>1452770.0</v>
      </c>
    </row>
    <row r="25034">
      <c r="A25034" s="7" t="s">
        <v>46413</v>
      </c>
      <c r="B25034" s="17" t="s">
        <v>46414</v>
      </c>
      <c r="C25034" s="17">
        <v>4.0</v>
      </c>
      <c r="D25034" s="17">
        <v>685692.5</v>
      </c>
      <c r="E25034" s="17">
        <v>145000.0</v>
      </c>
      <c r="F25034" s="17">
        <v>145000.0</v>
      </c>
      <c r="G25034" s="17">
        <v>1000000.0</v>
      </c>
      <c r="H25034" s="17">
        <v>1452770.0</v>
      </c>
    </row>
    <row r="25035">
      <c r="A25035" s="7" t="s">
        <v>46415</v>
      </c>
      <c r="B25035" s="17" t="s">
        <v>46416</v>
      </c>
      <c r="C25035" s="17">
        <v>20.0</v>
      </c>
      <c r="D25035" s="17">
        <v>1.14279108E7</v>
      </c>
      <c r="E25035" s="17">
        <v>4921870.0</v>
      </c>
      <c r="F25035" s="17">
        <v>8233335.0</v>
      </c>
      <c r="G25035" s="17">
        <v>1.3007917E7</v>
      </c>
      <c r="H25035" s="17">
        <v>1.7439059E7</v>
      </c>
    </row>
    <row r="25036">
      <c r="A25036" s="7" t="s">
        <v>46415</v>
      </c>
      <c r="B25036" s="17" t="s">
        <v>46416</v>
      </c>
      <c r="C25036" s="17">
        <v>20.0</v>
      </c>
      <c r="D25036" s="17">
        <v>1.14279108E7</v>
      </c>
      <c r="E25036" s="17">
        <v>4921870.0</v>
      </c>
      <c r="F25036" s="17">
        <v>8233335.0</v>
      </c>
      <c r="G25036" s="17">
        <v>1.3007917E7</v>
      </c>
      <c r="H25036" s="17">
        <v>1.7439059E7</v>
      </c>
    </row>
    <row r="25037">
      <c r="A25037" s="7" t="s">
        <v>46417</v>
      </c>
      <c r="B25037" s="17" t="s">
        <v>46418</v>
      </c>
      <c r="C25037" s="17">
        <v>21104.0</v>
      </c>
      <c r="D25037" s="17">
        <v>7378634.478</v>
      </c>
      <c r="E25037" s="17">
        <v>3362574.0</v>
      </c>
      <c r="F25037" s="17">
        <v>4974277.0</v>
      </c>
      <c r="G25037" s="17">
        <v>7945971.0</v>
      </c>
      <c r="H25037" s="17">
        <v>1.33004E7</v>
      </c>
    </row>
    <row r="25038">
      <c r="A25038" s="7" t="s">
        <v>46417</v>
      </c>
      <c r="B25038" s="17" t="s">
        <v>46418</v>
      </c>
      <c r="C25038" s="17">
        <v>21104.0</v>
      </c>
      <c r="D25038" s="17">
        <v>7378634.478</v>
      </c>
      <c r="E25038" s="17">
        <v>3364228.0</v>
      </c>
      <c r="F25038" s="17">
        <v>4977278.0</v>
      </c>
      <c r="G25038" s="17">
        <v>7945100.0</v>
      </c>
      <c r="H25038" s="17">
        <v>1.3307583E7</v>
      </c>
    </row>
    <row r="25039">
      <c r="A25039" s="7" t="s">
        <v>46419</v>
      </c>
      <c r="B25039" s="17" t="s">
        <v>46420</v>
      </c>
      <c r="C25039" s="17">
        <v>24386.0</v>
      </c>
      <c r="D25039" s="17">
        <v>1.02128447E7</v>
      </c>
      <c r="E25039" s="17">
        <v>3734249.0</v>
      </c>
      <c r="F25039" s="17">
        <v>6325697.0</v>
      </c>
      <c r="G25039" s="17">
        <v>1.0784561E7</v>
      </c>
      <c r="H25039" s="17">
        <v>2.005452E7</v>
      </c>
    </row>
    <row r="25040">
      <c r="A25040" s="7" t="s">
        <v>46419</v>
      </c>
      <c r="B25040" s="17" t="s">
        <v>46420</v>
      </c>
      <c r="C25040" s="17">
        <v>24386.0</v>
      </c>
      <c r="D25040" s="17">
        <v>1.02128447E7</v>
      </c>
      <c r="E25040" s="17">
        <v>3736842.0</v>
      </c>
      <c r="F25040" s="17">
        <v>6325076.0</v>
      </c>
      <c r="G25040" s="17">
        <v>1.0782763E7</v>
      </c>
      <c r="H25040" s="17">
        <v>2.0049214E7</v>
      </c>
    </row>
    <row r="25041">
      <c r="A25041" s="7" t="s">
        <v>46421</v>
      </c>
      <c r="B25041" s="17" t="s">
        <v>46422</v>
      </c>
      <c r="C25041" s="17">
        <v>347.0</v>
      </c>
      <c r="D25041" s="17">
        <v>6327415.689</v>
      </c>
      <c r="E25041" s="17">
        <v>2901086.0</v>
      </c>
      <c r="F25041" s="17">
        <v>3256566.0</v>
      </c>
      <c r="G25041" s="17">
        <v>5003470.0</v>
      </c>
      <c r="H25041" s="17">
        <v>1.2361117E7</v>
      </c>
    </row>
    <row r="25042">
      <c r="A25042" s="7" t="s">
        <v>46421</v>
      </c>
      <c r="B25042" s="17" t="s">
        <v>46422</v>
      </c>
      <c r="C25042" s="17">
        <v>347.0</v>
      </c>
      <c r="D25042" s="17">
        <v>6327415.689</v>
      </c>
      <c r="E25042" s="17">
        <v>2901086.0</v>
      </c>
      <c r="F25042" s="17">
        <v>3256566.0</v>
      </c>
      <c r="G25042" s="17">
        <v>5003470.0</v>
      </c>
      <c r="H25042" s="17">
        <v>1.2361117E7</v>
      </c>
    </row>
    <row r="25043">
      <c r="A25043" s="7" t="s">
        <v>46423</v>
      </c>
      <c r="B25043" s="17" t="s">
        <v>46424</v>
      </c>
      <c r="C25043" s="17">
        <v>8325.0</v>
      </c>
      <c r="D25043" s="17">
        <v>6901184.355</v>
      </c>
      <c r="E25043" s="17">
        <v>2680561.0</v>
      </c>
      <c r="F25043" s="17">
        <v>4127000.0</v>
      </c>
      <c r="G25043" s="17">
        <v>6852722.0</v>
      </c>
      <c r="H25043" s="17">
        <v>1.2626016E7</v>
      </c>
    </row>
    <row r="25044">
      <c r="A25044" s="7" t="s">
        <v>46423</v>
      </c>
      <c r="B25044" s="17" t="s">
        <v>46424</v>
      </c>
      <c r="C25044" s="17">
        <v>8325.0</v>
      </c>
      <c r="D25044" s="17">
        <v>6901184.355</v>
      </c>
      <c r="E25044" s="17">
        <v>2681772.0</v>
      </c>
      <c r="F25044" s="17">
        <v>4126500.0</v>
      </c>
      <c r="G25044" s="17">
        <v>6856542.0</v>
      </c>
      <c r="H25044" s="17">
        <v>1.263103E7</v>
      </c>
    </row>
    <row r="25045">
      <c r="A25045" s="7" t="s">
        <v>46425</v>
      </c>
      <c r="B25045" s="17" t="s">
        <v>46426</v>
      </c>
      <c r="C25045" s="17">
        <v>1145.0</v>
      </c>
      <c r="D25045" s="17">
        <v>5775983.925</v>
      </c>
      <c r="E25045" s="17">
        <v>3025355.0</v>
      </c>
      <c r="F25045" s="17">
        <v>4381279.0</v>
      </c>
      <c r="G25045" s="17">
        <v>6407599.0</v>
      </c>
      <c r="H25045" s="17">
        <v>9970134.0</v>
      </c>
    </row>
    <row r="25046">
      <c r="A25046" s="7" t="s">
        <v>46425</v>
      </c>
      <c r="B25046" s="17" t="s">
        <v>46426</v>
      </c>
      <c r="C25046" s="17">
        <v>1145.0</v>
      </c>
      <c r="D25046" s="17">
        <v>5775983.925</v>
      </c>
      <c r="E25046" s="17">
        <v>3025355.0</v>
      </c>
      <c r="F25046" s="17">
        <v>4381279.0</v>
      </c>
      <c r="G25046" s="17">
        <v>6407599.0</v>
      </c>
      <c r="H25046" s="17">
        <v>9970134.0</v>
      </c>
    </row>
    <row r="25047">
      <c r="A25047" s="7" t="s">
        <v>46427</v>
      </c>
      <c r="B25047" s="17" t="s">
        <v>46428</v>
      </c>
      <c r="C25047" s="17">
        <v>8844.0</v>
      </c>
      <c r="D25047" s="17">
        <v>7401371.258</v>
      </c>
      <c r="E25047" s="17">
        <v>3033589.0</v>
      </c>
      <c r="F25047" s="17">
        <v>4619450.0</v>
      </c>
      <c r="G25047" s="17">
        <v>7698226.0</v>
      </c>
      <c r="H25047" s="17">
        <v>1.3725604E7</v>
      </c>
    </row>
    <row r="25048">
      <c r="A25048" s="7" t="s">
        <v>46427</v>
      </c>
      <c r="B25048" s="17" t="s">
        <v>46428</v>
      </c>
      <c r="C25048" s="17">
        <v>8844.0</v>
      </c>
      <c r="D25048" s="17">
        <v>7401371.258</v>
      </c>
      <c r="E25048" s="17">
        <v>3033589.0</v>
      </c>
      <c r="F25048" s="17">
        <v>4623922.0</v>
      </c>
      <c r="G25048" s="17">
        <v>7693615.0</v>
      </c>
      <c r="H25048" s="17">
        <v>1.3741476E7</v>
      </c>
    </row>
    <row r="25049">
      <c r="A25049" s="7" t="s">
        <v>46429</v>
      </c>
      <c r="B25049" s="17" t="s">
        <v>46430</v>
      </c>
      <c r="C25049" s="17">
        <v>47.0</v>
      </c>
      <c r="D25049" s="17">
        <v>5314802.489</v>
      </c>
      <c r="E25049" s="17">
        <v>1826000.0</v>
      </c>
      <c r="F25049" s="17">
        <v>2761493.0</v>
      </c>
      <c r="G25049" s="17">
        <v>6220433.0</v>
      </c>
      <c r="H25049" s="17">
        <v>1.1679995E7</v>
      </c>
    </row>
    <row r="25050">
      <c r="A25050" s="7" t="s">
        <v>46429</v>
      </c>
      <c r="B25050" s="17" t="s">
        <v>46430</v>
      </c>
      <c r="C25050" s="17">
        <v>47.0</v>
      </c>
      <c r="D25050" s="17">
        <v>5314802.489</v>
      </c>
      <c r="E25050" s="17">
        <v>1826000.0</v>
      </c>
      <c r="F25050" s="17">
        <v>2761493.0</v>
      </c>
      <c r="G25050" s="17">
        <v>6220433.0</v>
      </c>
      <c r="H25050" s="17">
        <v>1.1679995E7</v>
      </c>
    </row>
    <row r="25051">
      <c r="A25051" s="7" t="s">
        <v>46431</v>
      </c>
      <c r="B25051" s="17" t="s">
        <v>46432</v>
      </c>
      <c r="C25051" s="17">
        <v>66520.0</v>
      </c>
      <c r="D25051" s="17">
        <v>5204723.134</v>
      </c>
      <c r="E25051" s="17">
        <v>2056365.0</v>
      </c>
      <c r="F25051" s="17">
        <v>3100400.0</v>
      </c>
      <c r="G25051" s="17">
        <v>5032986.0</v>
      </c>
      <c r="H25051" s="17">
        <v>8988603.0</v>
      </c>
    </row>
    <row r="25052">
      <c r="A25052" s="7" t="s">
        <v>46431</v>
      </c>
      <c r="B25052" s="17" t="s">
        <v>46432</v>
      </c>
      <c r="C25052" s="17">
        <v>66520.0</v>
      </c>
      <c r="D25052" s="17">
        <v>5204723.134</v>
      </c>
      <c r="E25052" s="17">
        <v>2057428.0</v>
      </c>
      <c r="F25052" s="17">
        <v>3100041.0</v>
      </c>
      <c r="G25052" s="17">
        <v>5031327.0</v>
      </c>
      <c r="H25052" s="17">
        <v>8973748.0</v>
      </c>
    </row>
    <row r="25053">
      <c r="A25053" s="7" t="s">
        <v>46433</v>
      </c>
      <c r="B25053" s="17" t="s">
        <v>46434</v>
      </c>
      <c r="C25053" s="17">
        <v>11246.0</v>
      </c>
      <c r="D25053" s="17">
        <v>4368708.079</v>
      </c>
      <c r="E25053" s="17">
        <v>2004812.0</v>
      </c>
      <c r="F25053" s="17">
        <v>2854700.0</v>
      </c>
      <c r="G25053" s="17">
        <v>4397384.0</v>
      </c>
      <c r="H25053" s="17">
        <v>7122700.0</v>
      </c>
    </row>
    <row r="25054">
      <c r="A25054" s="7" t="s">
        <v>46433</v>
      </c>
      <c r="B25054" s="17" t="s">
        <v>46434</v>
      </c>
      <c r="C25054" s="17">
        <v>11246.0</v>
      </c>
      <c r="D25054" s="17">
        <v>4368708.079</v>
      </c>
      <c r="E25054" s="17">
        <v>2004457.0</v>
      </c>
      <c r="F25054" s="17">
        <v>2854700.0</v>
      </c>
      <c r="G25054" s="17">
        <v>4398246.0</v>
      </c>
      <c r="H25054" s="17">
        <v>7126844.0</v>
      </c>
    </row>
    <row r="25055">
      <c r="A25055" s="7" t="s">
        <v>46435</v>
      </c>
      <c r="B25055" s="17" t="s">
        <v>46436</v>
      </c>
      <c r="C25055" s="17">
        <v>13.0</v>
      </c>
      <c r="D25055" s="17">
        <v>3869746.385</v>
      </c>
      <c r="E25055" s="17">
        <v>2112772.0</v>
      </c>
      <c r="F25055" s="17">
        <v>3231083.0</v>
      </c>
      <c r="G25055" s="17">
        <v>4307467.0</v>
      </c>
      <c r="H25055" s="17">
        <v>8068971.0</v>
      </c>
    </row>
    <row r="25056">
      <c r="A25056" s="7" t="s">
        <v>46435</v>
      </c>
      <c r="B25056" s="17" t="s">
        <v>46436</v>
      </c>
      <c r="C25056" s="17">
        <v>13.0</v>
      </c>
      <c r="D25056" s="17">
        <v>3869746.385</v>
      </c>
      <c r="E25056" s="17">
        <v>2112772.0</v>
      </c>
      <c r="F25056" s="17">
        <v>3231083.0</v>
      </c>
      <c r="G25056" s="17">
        <v>4307467.0</v>
      </c>
      <c r="H25056" s="17">
        <v>8068971.0</v>
      </c>
    </row>
    <row r="25057">
      <c r="A25057" s="7" t="s">
        <v>46437</v>
      </c>
      <c r="B25057" s="17" t="s">
        <v>46438</v>
      </c>
      <c r="C25057" s="17">
        <v>2.0</v>
      </c>
      <c r="D25057" s="17">
        <v>2904036.0</v>
      </c>
      <c r="E25057" s="17">
        <v>2726072.0</v>
      </c>
      <c r="F25057" s="17">
        <v>2726072.0</v>
      </c>
      <c r="G25057" s="17">
        <v>3082000.0</v>
      </c>
      <c r="H25057" s="17">
        <v>3082000.0</v>
      </c>
    </row>
    <row r="25058">
      <c r="A25058" s="7" t="s">
        <v>46437</v>
      </c>
      <c r="B25058" s="17" t="s">
        <v>46438</v>
      </c>
      <c r="C25058" s="17">
        <v>2.0</v>
      </c>
      <c r="D25058" s="17">
        <v>2904036.0</v>
      </c>
      <c r="E25058" s="17">
        <v>2726072.0</v>
      </c>
      <c r="F25058" s="17">
        <v>2726072.0</v>
      </c>
      <c r="G25058" s="17">
        <v>3082000.0</v>
      </c>
      <c r="H25058" s="17">
        <v>3082000.0</v>
      </c>
    </row>
    <row r="25059">
      <c r="A25059" s="7" t="s">
        <v>46439</v>
      </c>
      <c r="B25059" s="17" t="s">
        <v>46440</v>
      </c>
      <c r="C25059" s="17">
        <v>155.0</v>
      </c>
      <c r="D25059" s="17">
        <v>2682906.581</v>
      </c>
      <c r="E25059" s="17">
        <v>1551584.0</v>
      </c>
      <c r="F25059" s="17">
        <v>2201741.0</v>
      </c>
      <c r="G25059" s="17">
        <v>3577112.0</v>
      </c>
      <c r="H25059" s="17">
        <v>4649874.0</v>
      </c>
    </row>
    <row r="25060">
      <c r="A25060" s="7" t="s">
        <v>46439</v>
      </c>
      <c r="B25060" s="17" t="s">
        <v>46440</v>
      </c>
      <c r="C25060" s="17">
        <v>155.0</v>
      </c>
      <c r="D25060" s="17">
        <v>2682906.581</v>
      </c>
      <c r="E25060" s="17">
        <v>1551584.0</v>
      </c>
      <c r="F25060" s="17">
        <v>2201741.0</v>
      </c>
      <c r="G25060" s="17">
        <v>3577112.0</v>
      </c>
      <c r="H25060" s="17">
        <v>4649874.0</v>
      </c>
    </row>
    <row r="25061">
      <c r="A25061" s="7" t="s">
        <v>46441</v>
      </c>
      <c r="B25061" s="17" t="s">
        <v>46442</v>
      </c>
      <c r="C25061" s="17">
        <v>1.0</v>
      </c>
      <c r="D25061" s="17">
        <v>4368254.0</v>
      </c>
      <c r="E25061" s="17">
        <v>4368254.0</v>
      </c>
      <c r="F25061" s="17">
        <v>4368254.0</v>
      </c>
      <c r="G25061" s="17">
        <v>4368254.0</v>
      </c>
      <c r="H25061" s="17">
        <v>4368254.0</v>
      </c>
    </row>
    <row r="25062">
      <c r="A25062" s="7" t="s">
        <v>46441</v>
      </c>
      <c r="B25062" s="17" t="s">
        <v>46442</v>
      </c>
      <c r="C25062" s="17">
        <v>1.0</v>
      </c>
      <c r="D25062" s="17">
        <v>4368254.0</v>
      </c>
      <c r="E25062" s="17">
        <v>4368254.0</v>
      </c>
      <c r="F25062" s="17">
        <v>4368254.0</v>
      </c>
      <c r="G25062" s="17">
        <v>4368254.0</v>
      </c>
      <c r="H25062" s="17">
        <v>4368254.0</v>
      </c>
    </row>
    <row r="25063">
      <c r="A25063" s="7" t="s">
        <v>46443</v>
      </c>
      <c r="B25063" s="17" t="s">
        <v>46444</v>
      </c>
      <c r="C25063" s="17">
        <v>17.0</v>
      </c>
      <c r="D25063" s="17">
        <v>5022485.176</v>
      </c>
      <c r="E25063" s="17">
        <v>2477120.0</v>
      </c>
      <c r="F25063" s="17">
        <v>2958635.0</v>
      </c>
      <c r="G25063" s="17">
        <v>3585757.0</v>
      </c>
      <c r="H25063" s="17">
        <v>1.8399609E7</v>
      </c>
    </row>
    <row r="25064">
      <c r="A25064" s="7" t="s">
        <v>46443</v>
      </c>
      <c r="B25064" s="17" t="s">
        <v>46444</v>
      </c>
      <c r="C25064" s="17">
        <v>17.0</v>
      </c>
      <c r="D25064" s="17">
        <v>5022485.176</v>
      </c>
      <c r="E25064" s="17">
        <v>2477120.0</v>
      </c>
      <c r="F25064" s="17">
        <v>2958635.0</v>
      </c>
      <c r="G25064" s="17">
        <v>3585757.0</v>
      </c>
      <c r="H25064" s="17">
        <v>1.8399609E7</v>
      </c>
    </row>
    <row r="25065">
      <c r="A25065" s="7" t="s">
        <v>46445</v>
      </c>
      <c r="B25065" s="17" t="s">
        <v>46446</v>
      </c>
      <c r="C25065" s="17">
        <v>389.0</v>
      </c>
      <c r="D25065" s="17">
        <v>5808385.974</v>
      </c>
      <c r="E25065" s="17">
        <v>2412603.0</v>
      </c>
      <c r="F25065" s="17">
        <v>3882294.0</v>
      </c>
      <c r="G25065" s="17">
        <v>7690224.0</v>
      </c>
      <c r="H25065" s="17">
        <v>1.1680409E7</v>
      </c>
    </row>
    <row r="25066">
      <c r="A25066" s="7" t="s">
        <v>46445</v>
      </c>
      <c r="B25066" s="17" t="s">
        <v>46446</v>
      </c>
      <c r="C25066" s="17">
        <v>389.0</v>
      </c>
      <c r="D25066" s="17">
        <v>5808385.974</v>
      </c>
      <c r="E25066" s="17">
        <v>2412603.0</v>
      </c>
      <c r="F25066" s="17">
        <v>3882294.0</v>
      </c>
      <c r="G25066" s="17">
        <v>7690224.0</v>
      </c>
      <c r="H25066" s="17">
        <v>1.1680409E7</v>
      </c>
    </row>
    <row r="25067">
      <c r="A25067" s="7" t="s">
        <v>46447</v>
      </c>
      <c r="B25067" s="17" t="s">
        <v>46448</v>
      </c>
      <c r="C25067" s="17">
        <v>680.0</v>
      </c>
      <c r="D25067" s="17">
        <v>4239767.735</v>
      </c>
      <c r="E25067" s="17">
        <v>2305000.0</v>
      </c>
      <c r="F25067" s="17">
        <v>3430533.0</v>
      </c>
      <c r="G25067" s="17">
        <v>5232475.0</v>
      </c>
      <c r="H25067" s="17">
        <v>7477470.0</v>
      </c>
    </row>
    <row r="25068">
      <c r="A25068" s="7" t="s">
        <v>46447</v>
      </c>
      <c r="B25068" s="17" t="s">
        <v>46448</v>
      </c>
      <c r="C25068" s="17">
        <v>680.0</v>
      </c>
      <c r="D25068" s="17">
        <v>4239767.735</v>
      </c>
      <c r="E25068" s="17">
        <v>2305000.0</v>
      </c>
      <c r="F25068" s="17">
        <v>3430533.0</v>
      </c>
      <c r="G25068" s="17">
        <v>5232475.0</v>
      </c>
      <c r="H25068" s="17">
        <v>7477470.0</v>
      </c>
    </row>
    <row r="25069">
      <c r="A25069" s="7" t="s">
        <v>46449</v>
      </c>
      <c r="B25069" s="17" t="s">
        <v>46450</v>
      </c>
      <c r="C25069" s="17">
        <v>63.0</v>
      </c>
      <c r="D25069" s="17">
        <v>9567966.641</v>
      </c>
      <c r="E25069" s="17">
        <v>4861906.0</v>
      </c>
      <c r="F25069" s="17">
        <v>7513301.0</v>
      </c>
      <c r="G25069" s="17">
        <v>1.266695E7</v>
      </c>
      <c r="H25069" s="17">
        <v>1.8052474E7</v>
      </c>
    </row>
    <row r="25070">
      <c r="A25070" s="7" t="s">
        <v>46449</v>
      </c>
      <c r="B25070" s="17" t="s">
        <v>46450</v>
      </c>
      <c r="C25070" s="17">
        <v>63.0</v>
      </c>
      <c r="D25070" s="17">
        <v>9567966.641</v>
      </c>
      <c r="E25070" s="17">
        <v>4861906.0</v>
      </c>
      <c r="F25070" s="17">
        <v>7513301.0</v>
      </c>
      <c r="G25070" s="17">
        <v>1.266695E7</v>
      </c>
      <c r="H25070" s="17">
        <v>1.8052474E7</v>
      </c>
    </row>
    <row r="25071">
      <c r="A25071" s="7" t="s">
        <v>46451</v>
      </c>
      <c r="B25071" s="17" t="s">
        <v>46452</v>
      </c>
      <c r="C25071" s="17">
        <v>56.0</v>
      </c>
      <c r="D25071" s="17">
        <v>8417534.75</v>
      </c>
      <c r="E25071" s="17">
        <v>4511664.0</v>
      </c>
      <c r="F25071" s="17">
        <v>5898098.0</v>
      </c>
      <c r="G25071" s="17">
        <v>9031677.0</v>
      </c>
      <c r="H25071" s="17">
        <v>1.6553049E7</v>
      </c>
    </row>
    <row r="25072">
      <c r="A25072" s="7" t="s">
        <v>46451</v>
      </c>
      <c r="B25072" s="17" t="s">
        <v>46452</v>
      </c>
      <c r="C25072" s="17">
        <v>56.0</v>
      </c>
      <c r="D25072" s="17">
        <v>8417534.75</v>
      </c>
      <c r="E25072" s="17">
        <v>4511664.0</v>
      </c>
      <c r="F25072" s="17">
        <v>5898098.0</v>
      </c>
      <c r="G25072" s="17">
        <v>9031677.0</v>
      </c>
      <c r="H25072" s="17">
        <v>1.6553049E7</v>
      </c>
    </row>
    <row r="25073">
      <c r="A25073" s="7" t="s">
        <v>46453</v>
      </c>
      <c r="B25073" s="17" t="s">
        <v>46454</v>
      </c>
      <c r="C25073" s="17">
        <v>466.0</v>
      </c>
      <c r="D25073" s="17">
        <v>7988427.133</v>
      </c>
      <c r="E25073" s="17">
        <v>2949634.0</v>
      </c>
      <c r="F25073" s="17">
        <v>4584214.0</v>
      </c>
      <c r="G25073" s="17">
        <v>8566860.0</v>
      </c>
      <c r="H25073" s="17">
        <v>1.6045133E7</v>
      </c>
    </row>
    <row r="25074">
      <c r="A25074" s="7" t="s">
        <v>46453</v>
      </c>
      <c r="B25074" s="17" t="s">
        <v>46454</v>
      </c>
      <c r="C25074" s="17">
        <v>466.0</v>
      </c>
      <c r="D25074" s="17">
        <v>7988427.133</v>
      </c>
      <c r="E25074" s="17">
        <v>2949634.0</v>
      </c>
      <c r="F25074" s="17">
        <v>4584214.0</v>
      </c>
      <c r="G25074" s="17">
        <v>8566860.0</v>
      </c>
      <c r="H25074" s="17">
        <v>1.6045133E7</v>
      </c>
    </row>
    <row r="25075">
      <c r="A25075" s="7" t="s">
        <v>46455</v>
      </c>
      <c r="B25075" s="17" t="s">
        <v>46456</v>
      </c>
      <c r="C25075" s="17">
        <v>12.0</v>
      </c>
      <c r="D25075" s="17">
        <v>7923510.917</v>
      </c>
      <c r="E25075" s="17">
        <v>4050796.0</v>
      </c>
      <c r="F25075" s="17">
        <v>4920169.0</v>
      </c>
      <c r="G25075" s="17">
        <v>1.1385047E7</v>
      </c>
      <c r="H25075" s="17">
        <v>1.4363921E7</v>
      </c>
    </row>
    <row r="25076">
      <c r="A25076" s="7" t="s">
        <v>46455</v>
      </c>
      <c r="B25076" s="17" t="s">
        <v>46456</v>
      </c>
      <c r="C25076" s="17">
        <v>12.0</v>
      </c>
      <c r="D25076" s="17">
        <v>7923510.917</v>
      </c>
      <c r="E25076" s="17">
        <v>4050796.0</v>
      </c>
      <c r="F25076" s="17">
        <v>4920169.0</v>
      </c>
      <c r="G25076" s="17">
        <v>1.1385047E7</v>
      </c>
      <c r="H25076" s="17">
        <v>1.4363921E7</v>
      </c>
    </row>
    <row r="25077">
      <c r="A25077" s="7" t="s">
        <v>46457</v>
      </c>
      <c r="B25077" s="17" t="s">
        <v>46458</v>
      </c>
      <c r="C25077" s="17">
        <v>496.0</v>
      </c>
      <c r="D25077" s="17">
        <v>1.475565639E7</v>
      </c>
      <c r="E25077" s="17">
        <v>5241949.0</v>
      </c>
      <c r="F25077" s="17">
        <v>1.0087844E7</v>
      </c>
      <c r="G25077" s="17">
        <v>1.7413223E7</v>
      </c>
      <c r="H25077" s="17">
        <v>3.0779719E7</v>
      </c>
    </row>
    <row r="25078">
      <c r="A25078" s="7" t="s">
        <v>46457</v>
      </c>
      <c r="B25078" s="17" t="s">
        <v>46458</v>
      </c>
      <c r="C25078" s="17">
        <v>496.0</v>
      </c>
      <c r="D25078" s="17">
        <v>1.475565639E7</v>
      </c>
      <c r="E25078" s="17">
        <v>5241949.0</v>
      </c>
      <c r="F25078" s="17">
        <v>1.0087844E7</v>
      </c>
      <c r="G25078" s="17">
        <v>1.7413223E7</v>
      </c>
      <c r="H25078" s="17">
        <v>3.0779719E7</v>
      </c>
    </row>
    <row r="25079">
      <c r="A25079" s="7" t="s">
        <v>46459</v>
      </c>
      <c r="B25079" s="17" t="s">
        <v>46460</v>
      </c>
      <c r="C25079" s="17">
        <v>65.0</v>
      </c>
      <c r="D25079" s="17">
        <v>9270361.523</v>
      </c>
      <c r="E25079" s="17">
        <v>3246775.0</v>
      </c>
      <c r="F25079" s="17">
        <v>4664100.0</v>
      </c>
      <c r="G25079" s="17">
        <v>8950537.0</v>
      </c>
      <c r="H25079" s="17">
        <v>2.0984814E7</v>
      </c>
    </row>
    <row r="25080">
      <c r="A25080" s="7" t="s">
        <v>46459</v>
      </c>
      <c r="B25080" s="17" t="s">
        <v>46460</v>
      </c>
      <c r="C25080" s="17">
        <v>65.0</v>
      </c>
      <c r="D25080" s="17">
        <v>9270361.523</v>
      </c>
      <c r="E25080" s="17">
        <v>3246775.0</v>
      </c>
      <c r="F25080" s="17">
        <v>4664100.0</v>
      </c>
      <c r="G25080" s="17">
        <v>8950537.0</v>
      </c>
      <c r="H25080" s="17">
        <v>2.0984814E7</v>
      </c>
    </row>
    <row r="25081">
      <c r="A25081" s="7" t="s">
        <v>46461</v>
      </c>
      <c r="B25081" s="17" t="s">
        <v>46462</v>
      </c>
      <c r="C25081" s="17">
        <v>2.0</v>
      </c>
      <c r="D25081" s="17">
        <v>3.3384027E7</v>
      </c>
      <c r="E25081" s="17">
        <v>1.0828406E7</v>
      </c>
      <c r="F25081" s="17">
        <v>1.0828406E7</v>
      </c>
      <c r="G25081" s="17">
        <v>5.5939648E7</v>
      </c>
      <c r="H25081" s="17">
        <v>5.5939648E7</v>
      </c>
    </row>
    <row r="25082">
      <c r="A25082" s="7" t="s">
        <v>46461</v>
      </c>
      <c r="B25082" s="17" t="s">
        <v>46462</v>
      </c>
      <c r="C25082" s="17">
        <v>2.0</v>
      </c>
      <c r="D25082" s="17">
        <v>3.3384027E7</v>
      </c>
      <c r="E25082" s="17">
        <v>1.0828406E7</v>
      </c>
      <c r="F25082" s="17">
        <v>1.0828406E7</v>
      </c>
      <c r="G25082" s="17">
        <v>5.5939648E7</v>
      </c>
      <c r="H25082" s="17">
        <v>5.5939648E7</v>
      </c>
    </row>
    <row r="25083">
      <c r="A25083" s="7" t="s">
        <v>46463</v>
      </c>
      <c r="B25083" s="17" t="s">
        <v>46464</v>
      </c>
      <c r="C25083" s="17">
        <v>162.0</v>
      </c>
      <c r="D25083" s="17">
        <v>1.237605189E7</v>
      </c>
      <c r="E25083" s="17">
        <v>2924811.0</v>
      </c>
      <c r="F25083" s="17">
        <v>5675563.0</v>
      </c>
      <c r="G25083" s="17">
        <v>1.5012416E7</v>
      </c>
      <c r="H25083" s="17">
        <v>4.1251871E7</v>
      </c>
    </row>
    <row r="25084">
      <c r="A25084" s="7" t="s">
        <v>46463</v>
      </c>
      <c r="B25084" s="17" t="s">
        <v>46464</v>
      </c>
      <c r="C25084" s="17">
        <v>162.0</v>
      </c>
      <c r="D25084" s="17">
        <v>1.237605189E7</v>
      </c>
      <c r="E25084" s="17">
        <v>2924811.0</v>
      </c>
      <c r="F25084" s="17">
        <v>5675563.0</v>
      </c>
      <c r="G25084" s="17">
        <v>1.5012416E7</v>
      </c>
      <c r="H25084" s="17">
        <v>4.1251871E7</v>
      </c>
    </row>
    <row r="25085">
      <c r="A25085" s="7" t="s">
        <v>46465</v>
      </c>
      <c r="B25085" s="17" t="s">
        <v>46466</v>
      </c>
      <c r="C25085" s="17">
        <v>5.0</v>
      </c>
      <c r="D25085" s="17">
        <v>5091401.4</v>
      </c>
      <c r="E25085" s="17">
        <v>2571835.0</v>
      </c>
      <c r="F25085" s="17">
        <v>3475600.0</v>
      </c>
      <c r="G25085" s="17">
        <v>6607460.0</v>
      </c>
      <c r="H25085" s="17">
        <v>1.0730893E7</v>
      </c>
    </row>
    <row r="25086">
      <c r="A25086" s="7" t="s">
        <v>46465</v>
      </c>
      <c r="B25086" s="17" t="s">
        <v>46466</v>
      </c>
      <c r="C25086" s="17">
        <v>5.0</v>
      </c>
      <c r="D25086" s="17">
        <v>5091401.4</v>
      </c>
      <c r="E25086" s="17">
        <v>2571835.0</v>
      </c>
      <c r="F25086" s="17">
        <v>3475600.0</v>
      </c>
      <c r="G25086" s="17">
        <v>6607460.0</v>
      </c>
      <c r="H25086" s="17">
        <v>1.0730893E7</v>
      </c>
    </row>
    <row r="25087">
      <c r="A25087" s="7" t="s">
        <v>46467</v>
      </c>
      <c r="B25087" s="17" t="s">
        <v>46468</v>
      </c>
      <c r="C25087" s="17">
        <v>94.0</v>
      </c>
      <c r="D25087" s="17">
        <v>7169141.426</v>
      </c>
      <c r="E25087" s="17">
        <v>2585284.0</v>
      </c>
      <c r="F25087" s="17">
        <v>4247414.0</v>
      </c>
      <c r="G25087" s="17">
        <v>7948282.0</v>
      </c>
      <c r="H25087" s="17">
        <v>1.2037623E7</v>
      </c>
    </row>
    <row r="25088">
      <c r="A25088" s="7" t="s">
        <v>46467</v>
      </c>
      <c r="B25088" s="17" t="s">
        <v>46468</v>
      </c>
      <c r="C25088" s="17">
        <v>94.0</v>
      </c>
      <c r="D25088" s="17">
        <v>7169141.426</v>
      </c>
      <c r="E25088" s="17">
        <v>2585284.0</v>
      </c>
      <c r="F25088" s="17">
        <v>4247414.0</v>
      </c>
      <c r="G25088" s="17">
        <v>7948282.0</v>
      </c>
      <c r="H25088" s="17">
        <v>1.2037623E7</v>
      </c>
    </row>
    <row r="25089">
      <c r="A25089" s="7" t="s">
        <v>46469</v>
      </c>
      <c r="B25089" s="17" t="s">
        <v>46470</v>
      </c>
      <c r="C25089" s="17">
        <v>11.0</v>
      </c>
      <c r="D25089" s="17">
        <v>2.596852755E7</v>
      </c>
      <c r="E25089" s="17">
        <v>873686.0</v>
      </c>
      <c r="F25089" s="17">
        <v>2714549.0</v>
      </c>
      <c r="G25089" s="17">
        <v>1.2781384E7</v>
      </c>
      <c r="H25089" s="17">
        <v>1.3033814E7</v>
      </c>
    </row>
    <row r="25090">
      <c r="A25090" s="7" t="s">
        <v>46469</v>
      </c>
      <c r="B25090" s="17" t="s">
        <v>46470</v>
      </c>
      <c r="C25090" s="17">
        <v>11.0</v>
      </c>
      <c r="D25090" s="17">
        <v>2.596852755E7</v>
      </c>
      <c r="E25090" s="17">
        <v>873686.0</v>
      </c>
      <c r="F25090" s="17">
        <v>2714549.0</v>
      </c>
      <c r="G25090" s="17">
        <v>1.2781384E7</v>
      </c>
      <c r="H25090" s="17">
        <v>1.3033814E7</v>
      </c>
    </row>
    <row r="25091">
      <c r="A25091" s="7" t="s">
        <v>46471</v>
      </c>
      <c r="B25091" s="17" t="s">
        <v>46472</v>
      </c>
      <c r="C25091" s="17">
        <v>87.0</v>
      </c>
      <c r="D25091" s="17">
        <v>1.182671887E7</v>
      </c>
      <c r="E25091" s="17">
        <v>7622149.0</v>
      </c>
      <c r="F25091" s="17">
        <v>8984253.0</v>
      </c>
      <c r="G25091" s="17">
        <v>1.1151794E7</v>
      </c>
      <c r="H25091" s="17">
        <v>2.1324608E7</v>
      </c>
    </row>
    <row r="25092">
      <c r="A25092" s="7" t="s">
        <v>46471</v>
      </c>
      <c r="B25092" s="17" t="s">
        <v>46472</v>
      </c>
      <c r="C25092" s="17">
        <v>87.0</v>
      </c>
      <c r="D25092" s="17">
        <v>1.182671887E7</v>
      </c>
      <c r="E25092" s="17">
        <v>7622149.0</v>
      </c>
      <c r="F25092" s="17">
        <v>8984253.0</v>
      </c>
      <c r="G25092" s="17">
        <v>1.1151794E7</v>
      </c>
      <c r="H25092" s="17">
        <v>2.1324608E7</v>
      </c>
    </row>
    <row r="25093">
      <c r="A25093" s="7" t="s">
        <v>46473</v>
      </c>
      <c r="B25093" s="17" t="s">
        <v>46474</v>
      </c>
      <c r="C25093" s="17">
        <v>3.0</v>
      </c>
      <c r="D25093" s="17">
        <v>5014600.333</v>
      </c>
      <c r="E25093" s="17">
        <v>2413700.0</v>
      </c>
      <c r="F25093" s="17">
        <v>3525725.0</v>
      </c>
      <c r="G25093" s="17">
        <v>9104376.0</v>
      </c>
      <c r="H25093" s="17">
        <v>9104376.0</v>
      </c>
    </row>
    <row r="25094">
      <c r="A25094" s="7" t="s">
        <v>46473</v>
      </c>
      <c r="B25094" s="17" t="s">
        <v>46474</v>
      </c>
      <c r="C25094" s="17">
        <v>3.0</v>
      </c>
      <c r="D25094" s="17">
        <v>5014600.333</v>
      </c>
      <c r="E25094" s="17">
        <v>2413700.0</v>
      </c>
      <c r="F25094" s="17">
        <v>3525725.0</v>
      </c>
      <c r="G25094" s="17">
        <v>9104376.0</v>
      </c>
      <c r="H25094" s="17">
        <v>9104376.0</v>
      </c>
    </row>
    <row r="25095">
      <c r="A25095" s="7" t="s">
        <v>46475</v>
      </c>
      <c r="B25095" s="17" t="s">
        <v>46476</v>
      </c>
      <c r="C25095" s="17">
        <v>1388.0</v>
      </c>
      <c r="D25095" s="17">
        <v>1.33301475E7</v>
      </c>
      <c r="E25095" s="17">
        <v>1769180.0</v>
      </c>
      <c r="F25095" s="17">
        <v>4238821.0</v>
      </c>
      <c r="G25095" s="17">
        <v>1.41674E7</v>
      </c>
      <c r="H25095" s="17">
        <v>2.0648705E7</v>
      </c>
    </row>
    <row r="25096">
      <c r="A25096" s="7" t="s">
        <v>46475</v>
      </c>
      <c r="B25096" s="17" t="s">
        <v>46476</v>
      </c>
      <c r="C25096" s="17">
        <v>1388.0</v>
      </c>
      <c r="D25096" s="17">
        <v>1.33301475E7</v>
      </c>
      <c r="E25096" s="17">
        <v>1769180.0</v>
      </c>
      <c r="F25096" s="17">
        <v>4238821.0</v>
      </c>
      <c r="G25096" s="17">
        <v>1.41674E7</v>
      </c>
      <c r="H25096" s="17">
        <v>2.0648705E7</v>
      </c>
    </row>
    <row r="25097">
      <c r="A25097" s="7" t="s">
        <v>46477</v>
      </c>
      <c r="B25097" s="17" t="s">
        <v>46478</v>
      </c>
      <c r="C25097" s="17">
        <v>71.0</v>
      </c>
      <c r="D25097" s="17">
        <v>5842838.423</v>
      </c>
      <c r="E25097" s="17">
        <v>2392100.0</v>
      </c>
      <c r="F25097" s="17">
        <v>5242100.0</v>
      </c>
      <c r="G25097" s="17">
        <v>8476900.0</v>
      </c>
      <c r="H25097" s="17">
        <v>8921200.0</v>
      </c>
    </row>
    <row r="25098">
      <c r="A25098" s="7" t="s">
        <v>46477</v>
      </c>
      <c r="B25098" s="17" t="s">
        <v>46478</v>
      </c>
      <c r="C25098" s="17">
        <v>71.0</v>
      </c>
      <c r="D25098" s="17">
        <v>5842838.423</v>
      </c>
      <c r="E25098" s="17">
        <v>2392100.0</v>
      </c>
      <c r="F25098" s="17">
        <v>5242100.0</v>
      </c>
      <c r="G25098" s="17">
        <v>8476900.0</v>
      </c>
      <c r="H25098" s="17">
        <v>8921200.0</v>
      </c>
    </row>
    <row r="25099">
      <c r="A25099" s="7" t="s">
        <v>46479</v>
      </c>
      <c r="B25099" s="17" t="s">
        <v>46480</v>
      </c>
      <c r="C25099" s="17">
        <v>1.0</v>
      </c>
      <c r="D25099" s="17">
        <v>2.2312257E7</v>
      </c>
      <c r="E25099" s="17">
        <v>2.2312257E7</v>
      </c>
      <c r="F25099" s="17">
        <v>2.2312257E7</v>
      </c>
      <c r="G25099" s="17">
        <v>2.2312257E7</v>
      </c>
      <c r="H25099" s="17">
        <v>2.2312257E7</v>
      </c>
    </row>
    <row r="25100">
      <c r="A25100" s="7" t="s">
        <v>46479</v>
      </c>
      <c r="B25100" s="17" t="s">
        <v>46480</v>
      </c>
      <c r="C25100" s="17">
        <v>1.0</v>
      </c>
      <c r="D25100" s="17">
        <v>2.2312257E7</v>
      </c>
      <c r="E25100" s="17">
        <v>2.2312257E7</v>
      </c>
      <c r="F25100" s="17">
        <v>2.2312257E7</v>
      </c>
      <c r="G25100" s="17">
        <v>2.2312257E7</v>
      </c>
      <c r="H25100" s="17">
        <v>2.2312257E7</v>
      </c>
    </row>
    <row r="25101">
      <c r="A25101" s="7" t="s">
        <v>46481</v>
      </c>
      <c r="B25101" s="17" t="s">
        <v>46482</v>
      </c>
      <c r="C25101" s="17">
        <v>1.0</v>
      </c>
      <c r="D25101" s="17">
        <v>5915499.0</v>
      </c>
      <c r="E25101" s="17">
        <v>5915499.0</v>
      </c>
      <c r="F25101" s="17">
        <v>5915499.0</v>
      </c>
      <c r="G25101" s="17">
        <v>5915499.0</v>
      </c>
      <c r="H25101" s="17">
        <v>5915499.0</v>
      </c>
    </row>
    <row r="25102">
      <c r="A25102" s="7" t="s">
        <v>46481</v>
      </c>
      <c r="B25102" s="17" t="s">
        <v>46482</v>
      </c>
      <c r="C25102" s="17">
        <v>1.0</v>
      </c>
      <c r="D25102" s="17">
        <v>5915499.0</v>
      </c>
      <c r="E25102" s="17">
        <v>5915499.0</v>
      </c>
      <c r="F25102" s="17">
        <v>5915499.0</v>
      </c>
      <c r="G25102" s="17">
        <v>5915499.0</v>
      </c>
      <c r="H25102" s="17">
        <v>5915499.0</v>
      </c>
    </row>
    <row r="25103">
      <c r="A25103" s="7" t="s">
        <v>46483</v>
      </c>
      <c r="B25103" s="17" t="s">
        <v>46484</v>
      </c>
      <c r="C25103" s="17">
        <v>7.0</v>
      </c>
      <c r="D25103" s="17">
        <v>1.038939143E7</v>
      </c>
      <c r="E25103" s="17">
        <v>9165343.0</v>
      </c>
      <c r="F25103" s="17">
        <v>9285225.0</v>
      </c>
      <c r="G25103" s="17">
        <v>1.1191932E7</v>
      </c>
      <c r="H25103" s="17">
        <v>1.4969E7</v>
      </c>
    </row>
    <row r="25104">
      <c r="A25104" s="7" t="s">
        <v>46483</v>
      </c>
      <c r="B25104" s="17" t="s">
        <v>46484</v>
      </c>
      <c r="C25104" s="17">
        <v>7.0</v>
      </c>
      <c r="D25104" s="17">
        <v>1.038939143E7</v>
      </c>
      <c r="E25104" s="17">
        <v>9165343.0</v>
      </c>
      <c r="F25104" s="17">
        <v>9285225.0</v>
      </c>
      <c r="G25104" s="17">
        <v>1.1191932E7</v>
      </c>
      <c r="H25104" s="17">
        <v>1.4969E7</v>
      </c>
    </row>
    <row r="25105">
      <c r="A25105" s="7" t="s">
        <v>46485</v>
      </c>
      <c r="B25105" s="17" t="s">
        <v>46486</v>
      </c>
      <c r="C25105" s="17">
        <v>40.0</v>
      </c>
      <c r="D25105" s="17">
        <v>8972585.325</v>
      </c>
      <c r="E25105" s="17">
        <v>3487505.0</v>
      </c>
      <c r="F25105" s="17">
        <v>4313629.0</v>
      </c>
      <c r="G25105" s="17">
        <v>5904949.0</v>
      </c>
      <c r="H25105" s="17">
        <v>1.3443183E7</v>
      </c>
    </row>
    <row r="25106">
      <c r="A25106" s="7" t="s">
        <v>46485</v>
      </c>
      <c r="B25106" s="17" t="s">
        <v>46486</v>
      </c>
      <c r="C25106" s="17">
        <v>40.0</v>
      </c>
      <c r="D25106" s="17">
        <v>8972585.325</v>
      </c>
      <c r="E25106" s="17">
        <v>3487505.0</v>
      </c>
      <c r="F25106" s="17">
        <v>4313629.0</v>
      </c>
      <c r="G25106" s="17">
        <v>5904949.0</v>
      </c>
      <c r="H25106" s="17">
        <v>1.3443183E7</v>
      </c>
    </row>
    <row r="25107">
      <c r="A25107" s="7" t="s">
        <v>46487</v>
      </c>
      <c r="B25107" s="17" t="s">
        <v>46488</v>
      </c>
      <c r="C25107" s="17">
        <v>5.0</v>
      </c>
      <c r="D25107" s="17">
        <v>6589840.8</v>
      </c>
      <c r="E25107" s="17">
        <v>2998900.0</v>
      </c>
      <c r="F25107" s="17">
        <v>3623700.0</v>
      </c>
      <c r="G25107" s="17">
        <v>8458875.0</v>
      </c>
      <c r="H25107" s="17">
        <v>1.6069114E7</v>
      </c>
    </row>
    <row r="25108">
      <c r="A25108" s="7" t="s">
        <v>46487</v>
      </c>
      <c r="B25108" s="17" t="s">
        <v>46488</v>
      </c>
      <c r="C25108" s="17">
        <v>5.0</v>
      </c>
      <c r="D25108" s="17">
        <v>6589840.8</v>
      </c>
      <c r="E25108" s="17">
        <v>2998900.0</v>
      </c>
      <c r="F25108" s="17">
        <v>3623700.0</v>
      </c>
      <c r="G25108" s="17">
        <v>8458875.0</v>
      </c>
      <c r="H25108" s="17">
        <v>1.6069114E7</v>
      </c>
    </row>
    <row r="25109">
      <c r="A25109" s="7" t="s">
        <v>46489</v>
      </c>
      <c r="B25109" s="17" t="s">
        <v>46490</v>
      </c>
      <c r="C25109" s="17">
        <v>1.0</v>
      </c>
      <c r="D25109" s="17">
        <v>7375853.0</v>
      </c>
      <c r="E25109" s="17">
        <v>7375853.0</v>
      </c>
      <c r="F25109" s="17">
        <v>7375853.0</v>
      </c>
      <c r="G25109" s="17">
        <v>7375853.0</v>
      </c>
      <c r="H25109" s="17">
        <v>7375853.0</v>
      </c>
    </row>
    <row r="25110">
      <c r="A25110" s="7" t="s">
        <v>46489</v>
      </c>
      <c r="B25110" s="17" t="s">
        <v>46490</v>
      </c>
      <c r="C25110" s="17">
        <v>1.0</v>
      </c>
      <c r="D25110" s="17">
        <v>7375853.0</v>
      </c>
      <c r="E25110" s="17">
        <v>7375853.0</v>
      </c>
      <c r="F25110" s="17">
        <v>7375853.0</v>
      </c>
      <c r="G25110" s="17">
        <v>7375853.0</v>
      </c>
      <c r="H25110" s="17">
        <v>7375853.0</v>
      </c>
    </row>
    <row r="25111">
      <c r="A25111" s="7" t="s">
        <v>46491</v>
      </c>
      <c r="B25111" s="17" t="s">
        <v>46492</v>
      </c>
      <c r="C25111" s="17">
        <v>152.0</v>
      </c>
      <c r="D25111" s="17">
        <v>6882582.112</v>
      </c>
      <c r="E25111" s="17">
        <v>5184400.0</v>
      </c>
      <c r="F25111" s="17">
        <v>6121180.0</v>
      </c>
      <c r="G25111" s="17">
        <v>8237336.0</v>
      </c>
      <c r="H25111" s="17">
        <v>1.0147164E7</v>
      </c>
    </row>
    <row r="25112">
      <c r="A25112" s="7" t="s">
        <v>46491</v>
      </c>
      <c r="B25112" s="17" t="s">
        <v>46492</v>
      </c>
      <c r="C25112" s="17">
        <v>152.0</v>
      </c>
      <c r="D25112" s="17">
        <v>6882582.112</v>
      </c>
      <c r="E25112" s="17">
        <v>5184400.0</v>
      </c>
      <c r="F25112" s="17">
        <v>6121180.0</v>
      </c>
      <c r="G25112" s="17">
        <v>8237336.0</v>
      </c>
      <c r="H25112" s="17">
        <v>1.0147164E7</v>
      </c>
    </row>
    <row r="25113">
      <c r="A25113" s="7" t="s">
        <v>46493</v>
      </c>
      <c r="B25113" s="17" t="s">
        <v>46494</v>
      </c>
      <c r="C25113" s="17">
        <v>4.0</v>
      </c>
      <c r="D25113" s="17">
        <v>5987164.75</v>
      </c>
      <c r="E25113" s="17">
        <v>2483000.0</v>
      </c>
      <c r="F25113" s="17">
        <v>5722576.0</v>
      </c>
      <c r="G25113" s="17">
        <v>7171819.0</v>
      </c>
      <c r="H25113" s="17">
        <v>8571264.0</v>
      </c>
    </row>
    <row r="25114">
      <c r="A25114" s="7" t="s">
        <v>46493</v>
      </c>
      <c r="B25114" s="17" t="s">
        <v>46494</v>
      </c>
      <c r="C25114" s="17">
        <v>4.0</v>
      </c>
      <c r="D25114" s="17">
        <v>5987164.75</v>
      </c>
      <c r="E25114" s="17">
        <v>2483000.0</v>
      </c>
      <c r="F25114" s="17">
        <v>5722576.0</v>
      </c>
      <c r="G25114" s="17">
        <v>7171819.0</v>
      </c>
      <c r="H25114" s="17">
        <v>8571264.0</v>
      </c>
    </row>
    <row r="25115">
      <c r="A25115" s="7" t="s">
        <v>46495</v>
      </c>
      <c r="B25115" s="17" t="s">
        <v>46496</v>
      </c>
      <c r="C25115" s="17">
        <v>1.0</v>
      </c>
      <c r="D25115" s="17">
        <v>2559057.0</v>
      </c>
      <c r="E25115" s="17">
        <v>2559057.0</v>
      </c>
      <c r="F25115" s="17">
        <v>2559057.0</v>
      </c>
      <c r="G25115" s="17">
        <v>2559057.0</v>
      </c>
      <c r="H25115" s="17">
        <v>2559057.0</v>
      </c>
    </row>
    <row r="25116">
      <c r="A25116" s="7" t="s">
        <v>46495</v>
      </c>
      <c r="B25116" s="17" t="s">
        <v>46496</v>
      </c>
      <c r="C25116" s="17">
        <v>1.0</v>
      </c>
      <c r="D25116" s="17">
        <v>2559057.0</v>
      </c>
      <c r="E25116" s="17">
        <v>2559057.0</v>
      </c>
      <c r="F25116" s="17">
        <v>2559057.0</v>
      </c>
      <c r="G25116" s="17">
        <v>2559057.0</v>
      </c>
      <c r="H25116" s="17">
        <v>2559057.0</v>
      </c>
    </row>
    <row r="25117">
      <c r="A25117" s="7" t="s">
        <v>46497</v>
      </c>
      <c r="B25117" s="17" t="s">
        <v>46498</v>
      </c>
      <c r="C25117" s="17">
        <v>44.0</v>
      </c>
      <c r="D25117" s="17">
        <v>9548950.318</v>
      </c>
      <c r="E25117" s="17">
        <v>8466525.0</v>
      </c>
      <c r="F25117" s="17">
        <v>9173498.0</v>
      </c>
      <c r="G25117" s="17">
        <v>9730392.0</v>
      </c>
      <c r="H25117" s="17">
        <v>1.1014672E7</v>
      </c>
    </row>
    <row r="25118">
      <c r="A25118" s="7" t="s">
        <v>46497</v>
      </c>
      <c r="B25118" s="17" t="s">
        <v>46498</v>
      </c>
      <c r="C25118" s="17">
        <v>44.0</v>
      </c>
      <c r="D25118" s="17">
        <v>9548950.318</v>
      </c>
      <c r="E25118" s="17">
        <v>8466525.0</v>
      </c>
      <c r="F25118" s="17">
        <v>9173498.0</v>
      </c>
      <c r="G25118" s="17">
        <v>9730392.0</v>
      </c>
      <c r="H25118" s="17">
        <v>1.1014672E7</v>
      </c>
    </row>
    <row r="25119">
      <c r="A25119" s="7" t="s">
        <v>46499</v>
      </c>
      <c r="B25119" s="17" t="s">
        <v>46500</v>
      </c>
      <c r="C25119" s="17">
        <v>16.0</v>
      </c>
      <c r="D25119" s="17">
        <v>6213516.688</v>
      </c>
      <c r="E25119" s="17">
        <v>3467806.0</v>
      </c>
      <c r="F25119" s="17">
        <v>5313150.0</v>
      </c>
      <c r="G25119" s="17">
        <v>8383000.0</v>
      </c>
      <c r="H25119" s="17">
        <v>1.1352528E7</v>
      </c>
    </row>
    <row r="25120">
      <c r="A25120" s="7" t="s">
        <v>46499</v>
      </c>
      <c r="B25120" s="17" t="s">
        <v>46500</v>
      </c>
      <c r="C25120" s="17">
        <v>16.0</v>
      </c>
      <c r="D25120" s="17">
        <v>6213516.688</v>
      </c>
      <c r="E25120" s="17">
        <v>3467806.0</v>
      </c>
      <c r="F25120" s="17">
        <v>5313150.0</v>
      </c>
      <c r="G25120" s="17">
        <v>8383000.0</v>
      </c>
      <c r="H25120" s="17">
        <v>1.1352528E7</v>
      </c>
    </row>
    <row r="25121">
      <c r="A25121" s="7" t="s">
        <v>46501</v>
      </c>
      <c r="B25121" s="17" t="s">
        <v>46502</v>
      </c>
      <c r="C25121" s="17">
        <v>3.0</v>
      </c>
      <c r="D25121" s="17">
        <v>1.2864744E7</v>
      </c>
      <c r="E25121" s="17">
        <v>1579000.0</v>
      </c>
      <c r="F25121" s="17">
        <v>7734300.0</v>
      </c>
      <c r="G25121" s="17">
        <v>2.9280932E7</v>
      </c>
      <c r="H25121" s="17">
        <v>2.9280932E7</v>
      </c>
    </row>
    <row r="25122">
      <c r="A25122" s="7" t="s">
        <v>46501</v>
      </c>
      <c r="B25122" s="17" t="s">
        <v>46502</v>
      </c>
      <c r="C25122" s="17">
        <v>3.0</v>
      </c>
      <c r="D25122" s="17">
        <v>1.2864744E7</v>
      </c>
      <c r="E25122" s="17">
        <v>1579000.0</v>
      </c>
      <c r="F25122" s="17">
        <v>7734300.0</v>
      </c>
      <c r="G25122" s="17">
        <v>2.9280932E7</v>
      </c>
      <c r="H25122" s="17">
        <v>2.9280932E7</v>
      </c>
    </row>
    <row r="25123">
      <c r="A25123" s="7" t="s">
        <v>46503</v>
      </c>
      <c r="B25123" s="17" t="s">
        <v>46504</v>
      </c>
      <c r="C25123" s="17">
        <v>22.0</v>
      </c>
      <c r="D25123" s="17">
        <v>7353906.909</v>
      </c>
      <c r="E25123" s="17">
        <v>5934206.0</v>
      </c>
      <c r="F25123" s="17">
        <v>6781299.0</v>
      </c>
      <c r="G25123" s="17">
        <v>8585450.0</v>
      </c>
      <c r="H25123" s="17">
        <v>1.051533E7</v>
      </c>
    </row>
    <row r="25124">
      <c r="A25124" s="7" t="s">
        <v>46503</v>
      </c>
      <c r="B25124" s="17" t="s">
        <v>46504</v>
      </c>
      <c r="C25124" s="17">
        <v>22.0</v>
      </c>
      <c r="D25124" s="17">
        <v>7353906.909</v>
      </c>
      <c r="E25124" s="17">
        <v>5934206.0</v>
      </c>
      <c r="F25124" s="17">
        <v>6781299.0</v>
      </c>
      <c r="G25124" s="17">
        <v>8585450.0</v>
      </c>
      <c r="H25124" s="17">
        <v>1.051533E7</v>
      </c>
    </row>
    <row r="25125">
      <c r="A25125" s="7" t="s">
        <v>46505</v>
      </c>
      <c r="B25125" s="17" t="s">
        <v>46506</v>
      </c>
      <c r="C25125" s="17">
        <v>1.0</v>
      </c>
      <c r="D25125" s="17">
        <v>1213585.0</v>
      </c>
      <c r="E25125" s="17">
        <v>1213585.0</v>
      </c>
      <c r="F25125" s="17">
        <v>1213585.0</v>
      </c>
      <c r="G25125" s="17">
        <v>1213585.0</v>
      </c>
      <c r="H25125" s="17">
        <v>1213585.0</v>
      </c>
    </row>
    <row r="25126">
      <c r="A25126" s="7" t="s">
        <v>46505</v>
      </c>
      <c r="B25126" s="17" t="s">
        <v>46506</v>
      </c>
      <c r="C25126" s="17">
        <v>1.0</v>
      </c>
      <c r="D25126" s="17">
        <v>1213585.0</v>
      </c>
      <c r="E25126" s="17">
        <v>1213585.0</v>
      </c>
      <c r="F25126" s="17">
        <v>1213585.0</v>
      </c>
      <c r="G25126" s="17">
        <v>1213585.0</v>
      </c>
      <c r="H25126" s="17">
        <v>1213585.0</v>
      </c>
    </row>
    <row r="25127">
      <c r="A25127" s="7" t="s">
        <v>46507</v>
      </c>
      <c r="B25127" s="17" t="s">
        <v>46508</v>
      </c>
      <c r="C25127" s="17">
        <v>20.0</v>
      </c>
      <c r="D25127" s="17">
        <v>9606761.2</v>
      </c>
      <c r="E25127" s="17">
        <v>5941456.0</v>
      </c>
      <c r="F25127" s="17">
        <v>6937216.0</v>
      </c>
      <c r="G25127" s="17">
        <v>9963074.0</v>
      </c>
      <c r="H25127" s="17">
        <v>1.100785E7</v>
      </c>
    </row>
    <row r="25128">
      <c r="A25128" s="7" t="s">
        <v>46507</v>
      </c>
      <c r="B25128" s="17" t="s">
        <v>46508</v>
      </c>
      <c r="C25128" s="17">
        <v>20.0</v>
      </c>
      <c r="D25128" s="17">
        <v>9606761.2</v>
      </c>
      <c r="E25128" s="17">
        <v>5941456.0</v>
      </c>
      <c r="F25128" s="17">
        <v>6937216.0</v>
      </c>
      <c r="G25128" s="17">
        <v>9963074.0</v>
      </c>
      <c r="H25128" s="17">
        <v>1.100785E7</v>
      </c>
    </row>
    <row r="25129">
      <c r="A25129" s="7" t="s">
        <v>46509</v>
      </c>
      <c r="B25129" s="17" t="s">
        <v>46510</v>
      </c>
      <c r="C25129" s="17">
        <v>3.0</v>
      </c>
      <c r="D25129" s="17">
        <v>5638250.0</v>
      </c>
      <c r="E25129" s="17">
        <v>3128450.0</v>
      </c>
      <c r="F25129" s="17">
        <v>5979300.0</v>
      </c>
      <c r="G25129" s="17">
        <v>7807000.0</v>
      </c>
      <c r="H25129" s="17">
        <v>7807000.0</v>
      </c>
    </row>
    <row r="25130">
      <c r="A25130" s="7" t="s">
        <v>46509</v>
      </c>
      <c r="B25130" s="17" t="s">
        <v>46510</v>
      </c>
      <c r="C25130" s="17">
        <v>3.0</v>
      </c>
      <c r="D25130" s="17">
        <v>5638250.0</v>
      </c>
      <c r="E25130" s="17">
        <v>3128450.0</v>
      </c>
      <c r="F25130" s="17">
        <v>5979300.0</v>
      </c>
      <c r="G25130" s="17">
        <v>7807000.0</v>
      </c>
      <c r="H25130" s="17">
        <v>7807000.0</v>
      </c>
    </row>
    <row r="25131">
      <c r="A25131" s="7" t="s">
        <v>46511</v>
      </c>
      <c r="B25131" s="17" t="s">
        <v>46512</v>
      </c>
      <c r="C25131" s="17">
        <v>3.0</v>
      </c>
      <c r="D25131" s="17">
        <v>948325.3333</v>
      </c>
      <c r="E25131" s="17">
        <v>645150.0</v>
      </c>
      <c r="F25131" s="17">
        <v>747563.0</v>
      </c>
      <c r="G25131" s="17">
        <v>1452263.0</v>
      </c>
      <c r="H25131" s="17">
        <v>1452263.0</v>
      </c>
    </row>
    <row r="25132">
      <c r="A25132" s="7" t="s">
        <v>46511</v>
      </c>
      <c r="B25132" s="17" t="s">
        <v>46512</v>
      </c>
      <c r="C25132" s="17">
        <v>3.0</v>
      </c>
      <c r="D25132" s="17">
        <v>948325.3333</v>
      </c>
      <c r="E25132" s="17">
        <v>645150.0</v>
      </c>
      <c r="F25132" s="17">
        <v>747563.0</v>
      </c>
      <c r="G25132" s="17">
        <v>1452263.0</v>
      </c>
      <c r="H25132" s="17">
        <v>1452263.0</v>
      </c>
    </row>
    <row r="25133">
      <c r="A25133" s="7" t="s">
        <v>46513</v>
      </c>
      <c r="B25133" s="17" t="s">
        <v>46514</v>
      </c>
      <c r="C25133" s="17">
        <v>1.0</v>
      </c>
      <c r="D25133" s="17">
        <v>4359240.0</v>
      </c>
      <c r="E25133" s="17">
        <v>4359240.0</v>
      </c>
      <c r="F25133" s="17">
        <v>4359240.0</v>
      </c>
      <c r="G25133" s="17">
        <v>4359240.0</v>
      </c>
      <c r="H25133" s="17">
        <v>4359240.0</v>
      </c>
    </row>
    <row r="25134">
      <c r="A25134" s="7" t="s">
        <v>46513</v>
      </c>
      <c r="B25134" s="17" t="s">
        <v>46514</v>
      </c>
      <c r="C25134" s="17">
        <v>1.0</v>
      </c>
      <c r="D25134" s="17">
        <v>4359240.0</v>
      </c>
      <c r="E25134" s="17">
        <v>4359240.0</v>
      </c>
      <c r="F25134" s="17">
        <v>4359240.0</v>
      </c>
      <c r="G25134" s="17">
        <v>4359240.0</v>
      </c>
      <c r="H25134" s="17">
        <v>4359240.0</v>
      </c>
    </row>
    <row r="25135">
      <c r="A25135" s="7" t="s">
        <v>46515</v>
      </c>
      <c r="B25135" s="17" t="s">
        <v>46516</v>
      </c>
      <c r="C25135" s="17">
        <v>1.0</v>
      </c>
      <c r="D25135" s="17">
        <v>1.9939892E7</v>
      </c>
      <c r="E25135" s="17">
        <v>1.9939892E7</v>
      </c>
      <c r="F25135" s="17">
        <v>1.9939892E7</v>
      </c>
      <c r="G25135" s="17">
        <v>1.9939892E7</v>
      </c>
      <c r="H25135" s="17">
        <v>1.9939892E7</v>
      </c>
    </row>
    <row r="25136">
      <c r="A25136" s="7" t="s">
        <v>46515</v>
      </c>
      <c r="B25136" s="17" t="s">
        <v>46516</v>
      </c>
      <c r="C25136" s="17">
        <v>1.0</v>
      </c>
      <c r="D25136" s="17">
        <v>1.9939892E7</v>
      </c>
      <c r="E25136" s="17">
        <v>1.9939892E7</v>
      </c>
      <c r="F25136" s="17">
        <v>1.9939892E7</v>
      </c>
      <c r="G25136" s="17">
        <v>1.9939892E7</v>
      </c>
      <c r="H25136" s="17">
        <v>1.9939892E7</v>
      </c>
    </row>
    <row r="25137">
      <c r="A25137" s="7" t="s">
        <v>46517</v>
      </c>
      <c r="B25137" s="17" t="s">
        <v>46518</v>
      </c>
      <c r="C25137" s="17">
        <v>8.0</v>
      </c>
      <c r="D25137" s="17">
        <v>6093806.125</v>
      </c>
      <c r="E25137" s="17">
        <v>3557000.0</v>
      </c>
      <c r="F25137" s="17">
        <v>5711500.0</v>
      </c>
      <c r="G25137" s="17">
        <v>7551811.0</v>
      </c>
      <c r="H25137" s="17">
        <v>1.2542846E7</v>
      </c>
    </row>
    <row r="25138">
      <c r="A25138" s="7" t="s">
        <v>46517</v>
      </c>
      <c r="B25138" s="17" t="s">
        <v>46518</v>
      </c>
      <c r="C25138" s="17">
        <v>8.0</v>
      </c>
      <c r="D25138" s="17">
        <v>6093806.125</v>
      </c>
      <c r="E25138" s="17">
        <v>3557000.0</v>
      </c>
      <c r="F25138" s="17">
        <v>5711500.0</v>
      </c>
      <c r="G25138" s="17">
        <v>7551811.0</v>
      </c>
      <c r="H25138" s="17">
        <v>1.2542846E7</v>
      </c>
    </row>
    <row r="25139">
      <c r="A25139" s="7" t="s">
        <v>46519</v>
      </c>
      <c r="B25139" s="17" t="s">
        <v>46520</v>
      </c>
      <c r="C25139" s="17">
        <v>59.0</v>
      </c>
      <c r="D25139" s="17">
        <v>6170496.237</v>
      </c>
      <c r="E25139" s="17">
        <v>3751510.0</v>
      </c>
      <c r="F25139" s="17">
        <v>5698211.0</v>
      </c>
      <c r="G25139" s="17">
        <v>7162901.0</v>
      </c>
      <c r="H25139" s="17">
        <v>1.1369179E7</v>
      </c>
    </row>
    <row r="25140">
      <c r="A25140" s="7" t="s">
        <v>46519</v>
      </c>
      <c r="B25140" s="17" t="s">
        <v>46520</v>
      </c>
      <c r="C25140" s="17">
        <v>59.0</v>
      </c>
      <c r="D25140" s="17">
        <v>6170496.237</v>
      </c>
      <c r="E25140" s="17">
        <v>3751510.0</v>
      </c>
      <c r="F25140" s="17">
        <v>5698211.0</v>
      </c>
      <c r="G25140" s="17">
        <v>7162901.0</v>
      </c>
      <c r="H25140" s="17">
        <v>1.1369179E7</v>
      </c>
    </row>
    <row r="25141">
      <c r="A25141" s="7" t="s">
        <v>46521</v>
      </c>
      <c r="B25141" s="17" t="s">
        <v>46522</v>
      </c>
      <c r="C25141" s="17">
        <v>57.0</v>
      </c>
      <c r="D25141" s="17">
        <v>1.375899296E7</v>
      </c>
      <c r="E25141" s="17">
        <v>7183643.0</v>
      </c>
      <c r="F25141" s="17">
        <v>7714396.0</v>
      </c>
      <c r="G25141" s="17">
        <v>1.044733E7</v>
      </c>
      <c r="H25141" s="17">
        <v>2.0317061E7</v>
      </c>
    </row>
    <row r="25142">
      <c r="A25142" s="7" t="s">
        <v>46521</v>
      </c>
      <c r="B25142" s="17" t="s">
        <v>46522</v>
      </c>
      <c r="C25142" s="17">
        <v>57.0</v>
      </c>
      <c r="D25142" s="17">
        <v>1.375899296E7</v>
      </c>
      <c r="E25142" s="17">
        <v>7183643.0</v>
      </c>
      <c r="F25142" s="17">
        <v>7714396.0</v>
      </c>
      <c r="G25142" s="17">
        <v>1.044733E7</v>
      </c>
      <c r="H25142" s="17">
        <v>2.0317061E7</v>
      </c>
    </row>
    <row r="25143">
      <c r="A25143" s="7" t="s">
        <v>46523</v>
      </c>
      <c r="B25143" s="17" t="s">
        <v>46524</v>
      </c>
      <c r="C25143" s="17">
        <v>14.0</v>
      </c>
      <c r="D25143" s="17">
        <v>5544872.286</v>
      </c>
      <c r="E25143" s="17">
        <v>3102570.0</v>
      </c>
      <c r="F25143" s="17">
        <v>5890840.0</v>
      </c>
      <c r="G25143" s="17">
        <v>6904424.0</v>
      </c>
      <c r="H25143" s="17">
        <v>1.1091054E7</v>
      </c>
    </row>
    <row r="25144">
      <c r="A25144" s="7" t="s">
        <v>46523</v>
      </c>
      <c r="B25144" s="17" t="s">
        <v>46524</v>
      </c>
      <c r="C25144" s="17">
        <v>14.0</v>
      </c>
      <c r="D25144" s="17">
        <v>5544872.286</v>
      </c>
      <c r="E25144" s="17">
        <v>3102570.0</v>
      </c>
      <c r="F25144" s="17">
        <v>5890840.0</v>
      </c>
      <c r="G25144" s="17">
        <v>6904424.0</v>
      </c>
      <c r="H25144" s="17">
        <v>1.1091054E7</v>
      </c>
    </row>
    <row r="25145">
      <c r="A25145" s="7" t="s">
        <v>46525</v>
      </c>
      <c r="B25145" s="17" t="s">
        <v>46526</v>
      </c>
      <c r="C25145" s="17">
        <v>397.0</v>
      </c>
      <c r="D25145" s="17">
        <v>9661167.96</v>
      </c>
      <c r="E25145" s="17">
        <v>5434052.0</v>
      </c>
      <c r="F25145" s="17">
        <v>7478123.0</v>
      </c>
      <c r="G25145" s="17">
        <v>9930747.0</v>
      </c>
      <c r="H25145" s="17">
        <v>1.5139702E7</v>
      </c>
    </row>
    <row r="25146">
      <c r="A25146" s="7" t="s">
        <v>46525</v>
      </c>
      <c r="B25146" s="17" t="s">
        <v>46526</v>
      </c>
      <c r="C25146" s="17">
        <v>397.0</v>
      </c>
      <c r="D25146" s="17">
        <v>9661167.96</v>
      </c>
      <c r="E25146" s="17">
        <v>5434052.0</v>
      </c>
      <c r="F25146" s="17">
        <v>7478123.0</v>
      </c>
      <c r="G25146" s="17">
        <v>9930747.0</v>
      </c>
      <c r="H25146" s="17">
        <v>1.5139702E7</v>
      </c>
    </row>
    <row r="25147">
      <c r="A25147" s="7" t="s">
        <v>46527</v>
      </c>
      <c r="B25147" s="17" t="s">
        <v>46528</v>
      </c>
      <c r="C25147" s="17">
        <v>4.0</v>
      </c>
      <c r="D25147" s="17">
        <v>6126279.5</v>
      </c>
      <c r="E25147" s="17">
        <v>2152000.0</v>
      </c>
      <c r="F25147" s="17">
        <v>4442124.0</v>
      </c>
      <c r="G25147" s="17">
        <v>8284419.0</v>
      </c>
      <c r="H25147" s="17">
        <v>9626575.0</v>
      </c>
    </row>
    <row r="25148">
      <c r="A25148" s="7" t="s">
        <v>46527</v>
      </c>
      <c r="B25148" s="17" t="s">
        <v>46528</v>
      </c>
      <c r="C25148" s="17">
        <v>4.0</v>
      </c>
      <c r="D25148" s="17">
        <v>6126279.5</v>
      </c>
      <c r="E25148" s="17">
        <v>2152000.0</v>
      </c>
      <c r="F25148" s="17">
        <v>4442124.0</v>
      </c>
      <c r="G25148" s="17">
        <v>8284419.0</v>
      </c>
      <c r="H25148" s="17">
        <v>9626575.0</v>
      </c>
    </row>
    <row r="25149">
      <c r="A25149" s="7" t="s">
        <v>46529</v>
      </c>
      <c r="B25149" s="17" t="s">
        <v>46530</v>
      </c>
      <c r="C25149" s="17">
        <v>79.0</v>
      </c>
      <c r="D25149" s="17">
        <v>8874242.013</v>
      </c>
      <c r="E25149" s="17">
        <v>3033897.0</v>
      </c>
      <c r="F25149" s="17">
        <v>4197475.0</v>
      </c>
      <c r="G25149" s="17">
        <v>7432027.0</v>
      </c>
      <c r="H25149" s="17">
        <v>1.297874E7</v>
      </c>
    </row>
    <row r="25150">
      <c r="A25150" s="7" t="s">
        <v>46529</v>
      </c>
      <c r="B25150" s="17" t="s">
        <v>46530</v>
      </c>
      <c r="C25150" s="17">
        <v>79.0</v>
      </c>
      <c r="D25150" s="17">
        <v>8874242.013</v>
      </c>
      <c r="E25150" s="17">
        <v>3033897.0</v>
      </c>
      <c r="F25150" s="17">
        <v>4197475.0</v>
      </c>
      <c r="G25150" s="17">
        <v>7432027.0</v>
      </c>
      <c r="H25150" s="17">
        <v>1.297874E7</v>
      </c>
    </row>
    <row r="25151">
      <c r="A25151" s="7" t="s">
        <v>46531</v>
      </c>
      <c r="B25151" s="17" t="s">
        <v>46532</v>
      </c>
      <c r="C25151" s="17">
        <v>14.0</v>
      </c>
      <c r="D25151" s="17">
        <v>6204014.286</v>
      </c>
      <c r="E25151" s="17">
        <v>450000.0</v>
      </c>
      <c r="F25151" s="17">
        <v>5327767.0</v>
      </c>
      <c r="G25151" s="17">
        <v>6872939.0</v>
      </c>
      <c r="H25151" s="17">
        <v>1.6993309E7</v>
      </c>
    </row>
    <row r="25152">
      <c r="A25152" s="7" t="s">
        <v>46531</v>
      </c>
      <c r="B25152" s="17" t="s">
        <v>46532</v>
      </c>
      <c r="C25152" s="17">
        <v>14.0</v>
      </c>
      <c r="D25152" s="17">
        <v>6204014.286</v>
      </c>
      <c r="E25152" s="17">
        <v>450000.0</v>
      </c>
      <c r="F25152" s="17">
        <v>5327767.0</v>
      </c>
      <c r="G25152" s="17">
        <v>6872939.0</v>
      </c>
      <c r="H25152" s="17">
        <v>1.6993309E7</v>
      </c>
    </row>
    <row r="25153">
      <c r="A25153" s="7" t="s">
        <v>46533</v>
      </c>
      <c r="B25153" s="17" t="s">
        <v>46534</v>
      </c>
      <c r="C25153" s="17">
        <v>12.0</v>
      </c>
      <c r="D25153" s="17">
        <v>7259769.667</v>
      </c>
      <c r="E25153" s="17">
        <v>3471638.0</v>
      </c>
      <c r="F25153" s="17">
        <v>5615632.0</v>
      </c>
      <c r="G25153" s="17">
        <v>8703700.0</v>
      </c>
      <c r="H25153" s="17">
        <v>9755000.0</v>
      </c>
    </row>
    <row r="25154">
      <c r="A25154" s="7" t="s">
        <v>46533</v>
      </c>
      <c r="B25154" s="17" t="s">
        <v>46534</v>
      </c>
      <c r="C25154" s="17">
        <v>12.0</v>
      </c>
      <c r="D25154" s="17">
        <v>7259769.667</v>
      </c>
      <c r="E25154" s="17">
        <v>3471638.0</v>
      </c>
      <c r="F25154" s="17">
        <v>5615632.0</v>
      </c>
      <c r="G25154" s="17">
        <v>8703700.0</v>
      </c>
      <c r="H25154" s="17">
        <v>9755000.0</v>
      </c>
    </row>
    <row r="25155">
      <c r="A25155" s="7" t="s">
        <v>46535</v>
      </c>
      <c r="B25155" s="17" t="s">
        <v>46536</v>
      </c>
      <c r="C25155" s="17">
        <v>1.0</v>
      </c>
      <c r="D25155" s="17">
        <v>3348000.0</v>
      </c>
      <c r="E25155" s="17">
        <v>3348000.0</v>
      </c>
      <c r="F25155" s="17">
        <v>3348000.0</v>
      </c>
      <c r="G25155" s="17">
        <v>3348000.0</v>
      </c>
      <c r="H25155" s="17">
        <v>3348000.0</v>
      </c>
    </row>
    <row r="25156">
      <c r="A25156" s="7" t="s">
        <v>46535</v>
      </c>
      <c r="B25156" s="17" t="s">
        <v>46536</v>
      </c>
      <c r="C25156" s="17">
        <v>1.0</v>
      </c>
      <c r="D25156" s="17">
        <v>3348000.0</v>
      </c>
      <c r="E25156" s="17">
        <v>3348000.0</v>
      </c>
      <c r="F25156" s="17">
        <v>3348000.0</v>
      </c>
      <c r="G25156" s="17">
        <v>3348000.0</v>
      </c>
      <c r="H25156" s="17">
        <v>3348000.0</v>
      </c>
    </row>
    <row r="25157">
      <c r="A25157" s="7" t="s">
        <v>46537</v>
      </c>
      <c r="B25157" s="17" t="s">
        <v>46538</v>
      </c>
      <c r="C25157" s="17">
        <v>53.0</v>
      </c>
      <c r="D25157" s="17">
        <v>6986203.604</v>
      </c>
      <c r="E25157" s="17">
        <v>2680429.0</v>
      </c>
      <c r="F25157" s="17">
        <v>5108200.0</v>
      </c>
      <c r="G25157" s="17">
        <v>9728149.0</v>
      </c>
      <c r="H25157" s="17">
        <v>1.51123E7</v>
      </c>
    </row>
    <row r="25158">
      <c r="A25158" s="7" t="s">
        <v>46537</v>
      </c>
      <c r="B25158" s="17" t="s">
        <v>46538</v>
      </c>
      <c r="C25158" s="17">
        <v>53.0</v>
      </c>
      <c r="D25158" s="17">
        <v>6986203.604</v>
      </c>
      <c r="E25158" s="17">
        <v>2680429.0</v>
      </c>
      <c r="F25158" s="17">
        <v>5108200.0</v>
      </c>
      <c r="G25158" s="17">
        <v>9728149.0</v>
      </c>
      <c r="H25158" s="17">
        <v>1.51123E7</v>
      </c>
    </row>
    <row r="25159">
      <c r="A25159" s="7" t="s">
        <v>46539</v>
      </c>
      <c r="B25159" s="17" t="s">
        <v>46540</v>
      </c>
      <c r="C25159" s="17">
        <v>121.0</v>
      </c>
      <c r="D25159" s="17">
        <v>7681603.727</v>
      </c>
      <c r="E25159" s="17">
        <v>2191040.0</v>
      </c>
      <c r="F25159" s="17">
        <v>3811991.0</v>
      </c>
      <c r="G25159" s="17">
        <v>9390624.0</v>
      </c>
      <c r="H25159" s="17">
        <v>1.4362466E7</v>
      </c>
    </row>
    <row r="25160">
      <c r="A25160" s="7" t="s">
        <v>46539</v>
      </c>
      <c r="B25160" s="17" t="s">
        <v>46540</v>
      </c>
      <c r="C25160" s="17">
        <v>121.0</v>
      </c>
      <c r="D25160" s="17">
        <v>7681603.727</v>
      </c>
      <c r="E25160" s="17">
        <v>2191040.0</v>
      </c>
      <c r="F25160" s="17">
        <v>3811991.0</v>
      </c>
      <c r="G25160" s="17">
        <v>9390624.0</v>
      </c>
      <c r="H25160" s="17">
        <v>1.4362466E7</v>
      </c>
    </row>
    <row r="25161">
      <c r="A25161" s="7" t="s">
        <v>46541</v>
      </c>
      <c r="B25161" s="17" t="s">
        <v>46542</v>
      </c>
      <c r="C25161" s="17">
        <v>6.0</v>
      </c>
      <c r="D25161" s="17">
        <v>1.54876805E7</v>
      </c>
      <c r="E25161" s="17">
        <v>4916100.0</v>
      </c>
      <c r="F25161" s="17">
        <v>6524522.0</v>
      </c>
      <c r="G25161" s="17">
        <v>1.9857917E7</v>
      </c>
      <c r="H25161" s="17">
        <v>3.996469E7</v>
      </c>
    </row>
    <row r="25162">
      <c r="A25162" s="7" t="s">
        <v>46541</v>
      </c>
      <c r="B25162" s="17" t="s">
        <v>46542</v>
      </c>
      <c r="C25162" s="17">
        <v>6.0</v>
      </c>
      <c r="D25162" s="17">
        <v>1.54876805E7</v>
      </c>
      <c r="E25162" s="17">
        <v>4916100.0</v>
      </c>
      <c r="F25162" s="17">
        <v>6524522.0</v>
      </c>
      <c r="G25162" s="17">
        <v>1.9857917E7</v>
      </c>
      <c r="H25162" s="17">
        <v>3.996469E7</v>
      </c>
    </row>
    <row r="25163">
      <c r="A25163" s="7" t="s">
        <v>46543</v>
      </c>
      <c r="B25163" s="17" t="s">
        <v>46544</v>
      </c>
      <c r="C25163" s="17">
        <v>4.0</v>
      </c>
      <c r="D25163" s="17">
        <v>4496520.5</v>
      </c>
      <c r="E25163" s="17">
        <v>389550.0</v>
      </c>
      <c r="F25163" s="17">
        <v>3458197.0</v>
      </c>
      <c r="G25163" s="17">
        <v>6728335.0</v>
      </c>
      <c r="H25163" s="17">
        <v>7410000.0</v>
      </c>
    </row>
    <row r="25164">
      <c r="A25164" s="7" t="s">
        <v>46543</v>
      </c>
      <c r="B25164" s="17" t="s">
        <v>46544</v>
      </c>
      <c r="C25164" s="17">
        <v>4.0</v>
      </c>
      <c r="D25164" s="17">
        <v>4496520.5</v>
      </c>
      <c r="E25164" s="17">
        <v>389550.0</v>
      </c>
      <c r="F25164" s="17">
        <v>3458197.0</v>
      </c>
      <c r="G25164" s="17">
        <v>6728335.0</v>
      </c>
      <c r="H25164" s="17">
        <v>7410000.0</v>
      </c>
    </row>
    <row r="25165">
      <c r="A25165" s="7" t="s">
        <v>46545</v>
      </c>
      <c r="B25165" s="17" t="s">
        <v>46546</v>
      </c>
      <c r="C25165" s="17">
        <v>617.0</v>
      </c>
      <c r="D25165" s="17">
        <v>1.251163266E7</v>
      </c>
      <c r="E25165" s="17">
        <v>3840200.0</v>
      </c>
      <c r="F25165" s="17">
        <v>6864144.0</v>
      </c>
      <c r="G25165" s="17">
        <v>1.2231947E7</v>
      </c>
      <c r="H25165" s="17">
        <v>2.0042761E7</v>
      </c>
    </row>
    <row r="25166">
      <c r="A25166" s="7" t="s">
        <v>46545</v>
      </c>
      <c r="B25166" s="17" t="s">
        <v>46546</v>
      </c>
      <c r="C25166" s="17">
        <v>617.0</v>
      </c>
      <c r="D25166" s="17">
        <v>1.251163266E7</v>
      </c>
      <c r="E25166" s="17">
        <v>3840200.0</v>
      </c>
      <c r="F25166" s="17">
        <v>6864144.0</v>
      </c>
      <c r="G25166" s="17">
        <v>1.2231947E7</v>
      </c>
      <c r="H25166" s="17">
        <v>2.0042761E7</v>
      </c>
    </row>
    <row r="25167">
      <c r="A25167" s="7" t="s">
        <v>46547</v>
      </c>
      <c r="B25167" s="17" t="s">
        <v>46548</v>
      </c>
      <c r="C25167" s="17">
        <v>2.0</v>
      </c>
      <c r="D25167" s="17">
        <v>1.2984201E7</v>
      </c>
      <c r="E25167" s="17">
        <v>1.1799202E7</v>
      </c>
      <c r="F25167" s="17">
        <v>1.1799202E7</v>
      </c>
      <c r="G25167" s="17">
        <v>1.41692E7</v>
      </c>
      <c r="H25167" s="17">
        <v>1.41692E7</v>
      </c>
    </row>
    <row r="25168">
      <c r="A25168" s="7" t="s">
        <v>46547</v>
      </c>
      <c r="B25168" s="17" t="s">
        <v>46548</v>
      </c>
      <c r="C25168" s="17">
        <v>2.0</v>
      </c>
      <c r="D25168" s="17">
        <v>1.2984201E7</v>
      </c>
      <c r="E25168" s="17">
        <v>1.1799202E7</v>
      </c>
      <c r="F25168" s="17">
        <v>1.1799202E7</v>
      </c>
      <c r="G25168" s="17">
        <v>1.41692E7</v>
      </c>
      <c r="H25168" s="17">
        <v>1.41692E7</v>
      </c>
    </row>
    <row r="25169">
      <c r="A25169" s="7" t="s">
        <v>46549</v>
      </c>
      <c r="B25169" s="17" t="s">
        <v>46550</v>
      </c>
      <c r="C25169" s="17">
        <v>331.0</v>
      </c>
      <c r="D25169" s="17">
        <v>4521338.381</v>
      </c>
      <c r="E25169" s="17">
        <v>3353117.0</v>
      </c>
      <c r="F25169" s="17">
        <v>4417017.0</v>
      </c>
      <c r="G25169" s="17">
        <v>5495928.0</v>
      </c>
      <c r="H25169" s="17">
        <v>6568062.0</v>
      </c>
    </row>
    <row r="25170">
      <c r="A25170" s="7" t="s">
        <v>46549</v>
      </c>
      <c r="B25170" s="17" t="s">
        <v>46550</v>
      </c>
      <c r="C25170" s="17">
        <v>331.0</v>
      </c>
      <c r="D25170" s="17">
        <v>4521338.381</v>
      </c>
      <c r="E25170" s="17">
        <v>3353117.0</v>
      </c>
      <c r="F25170" s="17">
        <v>4417017.0</v>
      </c>
      <c r="G25170" s="17">
        <v>5495928.0</v>
      </c>
      <c r="H25170" s="17">
        <v>6568062.0</v>
      </c>
    </row>
    <row r="25171">
      <c r="A25171" s="7" t="s">
        <v>46551</v>
      </c>
      <c r="B25171" s="17" t="s">
        <v>46552</v>
      </c>
      <c r="C25171" s="17">
        <v>5.0</v>
      </c>
      <c r="D25171" s="17">
        <v>6914629.6</v>
      </c>
      <c r="E25171" s="17">
        <v>3261588.0</v>
      </c>
      <c r="F25171" s="17">
        <v>4004188.0</v>
      </c>
      <c r="G25171" s="17">
        <v>6986387.0</v>
      </c>
      <c r="H25171" s="17">
        <v>1.7980828E7</v>
      </c>
    </row>
    <row r="25172">
      <c r="A25172" s="7" t="s">
        <v>46551</v>
      </c>
      <c r="B25172" s="17" t="s">
        <v>46552</v>
      </c>
      <c r="C25172" s="17">
        <v>5.0</v>
      </c>
      <c r="D25172" s="17">
        <v>6914629.6</v>
      </c>
      <c r="E25172" s="17">
        <v>3261588.0</v>
      </c>
      <c r="F25172" s="17">
        <v>4004188.0</v>
      </c>
      <c r="G25172" s="17">
        <v>6986387.0</v>
      </c>
      <c r="H25172" s="17">
        <v>1.7980828E7</v>
      </c>
    </row>
    <row r="25173">
      <c r="A25173" s="7" t="s">
        <v>46553</v>
      </c>
      <c r="B25173" s="17" t="s">
        <v>46554</v>
      </c>
      <c r="C25173" s="17">
        <v>4.0</v>
      </c>
      <c r="D25173" s="17">
        <v>2.6854102E7</v>
      </c>
      <c r="E25173" s="17">
        <v>1.0166831E7</v>
      </c>
      <c r="F25173" s="17">
        <v>1.505003E7</v>
      </c>
      <c r="G25173" s="17">
        <v>1.800348E7</v>
      </c>
      <c r="H25173" s="17">
        <v>6.4196067E7</v>
      </c>
    </row>
    <row r="25174">
      <c r="A25174" s="7" t="s">
        <v>46553</v>
      </c>
      <c r="B25174" s="17" t="s">
        <v>46554</v>
      </c>
      <c r="C25174" s="17">
        <v>4.0</v>
      </c>
      <c r="D25174" s="17">
        <v>2.6854102E7</v>
      </c>
      <c r="E25174" s="17">
        <v>1.0166831E7</v>
      </c>
      <c r="F25174" s="17">
        <v>1.505003E7</v>
      </c>
      <c r="G25174" s="17">
        <v>1.800348E7</v>
      </c>
      <c r="H25174" s="17">
        <v>6.4196067E7</v>
      </c>
    </row>
    <row r="25175">
      <c r="A25175" s="7" t="s">
        <v>46555</v>
      </c>
      <c r="B25175" s="17" t="s">
        <v>1023</v>
      </c>
      <c r="C25175" s="17">
        <v>399.0</v>
      </c>
      <c r="D25175" s="17">
        <v>9037593.679</v>
      </c>
      <c r="E25175" s="17">
        <v>4113849.0</v>
      </c>
      <c r="F25175" s="17">
        <v>6170488.0</v>
      </c>
      <c r="G25175" s="17">
        <v>1.1171641E7</v>
      </c>
      <c r="H25175" s="17">
        <v>1.5625106E7</v>
      </c>
    </row>
    <row r="25176">
      <c r="A25176" s="7" t="s">
        <v>46555</v>
      </c>
      <c r="B25176" s="17" t="s">
        <v>1023</v>
      </c>
      <c r="C25176" s="17">
        <v>399.0</v>
      </c>
      <c r="D25176" s="17">
        <v>9037593.679</v>
      </c>
      <c r="E25176" s="17">
        <v>4113849.0</v>
      </c>
      <c r="F25176" s="17">
        <v>6170488.0</v>
      </c>
      <c r="G25176" s="17">
        <v>1.1171641E7</v>
      </c>
      <c r="H25176" s="17">
        <v>1.5625106E7</v>
      </c>
    </row>
    <row r="25177">
      <c r="A25177" s="7" t="s">
        <v>46556</v>
      </c>
      <c r="B25177" s="17" t="s">
        <v>46557</v>
      </c>
      <c r="C25177" s="17">
        <v>1.0</v>
      </c>
      <c r="D25177" s="17">
        <v>1962112.0</v>
      </c>
      <c r="E25177" s="17">
        <v>1962112.0</v>
      </c>
      <c r="F25177" s="17">
        <v>1962112.0</v>
      </c>
      <c r="G25177" s="17">
        <v>1962112.0</v>
      </c>
      <c r="H25177" s="17">
        <v>1962112.0</v>
      </c>
    </row>
    <row r="25178">
      <c r="A25178" s="7" t="s">
        <v>46556</v>
      </c>
      <c r="B25178" s="17" t="s">
        <v>46557</v>
      </c>
      <c r="C25178" s="17">
        <v>1.0</v>
      </c>
      <c r="D25178" s="17">
        <v>1962112.0</v>
      </c>
      <c r="E25178" s="17">
        <v>1962112.0</v>
      </c>
      <c r="F25178" s="17">
        <v>1962112.0</v>
      </c>
      <c r="G25178" s="17">
        <v>1962112.0</v>
      </c>
      <c r="H25178" s="17">
        <v>1962112.0</v>
      </c>
    </row>
    <row r="25179">
      <c r="A25179" s="7" t="s">
        <v>46558</v>
      </c>
      <c r="B25179" s="17" t="s">
        <v>46559</v>
      </c>
      <c r="C25179" s="17">
        <v>18.0</v>
      </c>
      <c r="D25179" s="17">
        <v>1.035449178E7</v>
      </c>
      <c r="E25179" s="17">
        <v>2794493.0</v>
      </c>
      <c r="F25179" s="17">
        <v>3553632.0</v>
      </c>
      <c r="G25179" s="17">
        <v>7604910.0</v>
      </c>
      <c r="H25179" s="17">
        <v>4.2315992E7</v>
      </c>
    </row>
    <row r="25180">
      <c r="A25180" s="7" t="s">
        <v>46558</v>
      </c>
      <c r="B25180" s="17" t="s">
        <v>46559</v>
      </c>
      <c r="C25180" s="17">
        <v>18.0</v>
      </c>
      <c r="D25180" s="17">
        <v>1.035449178E7</v>
      </c>
      <c r="E25180" s="17">
        <v>2794493.0</v>
      </c>
      <c r="F25180" s="17">
        <v>3553632.0</v>
      </c>
      <c r="G25180" s="17">
        <v>7604910.0</v>
      </c>
      <c r="H25180" s="17">
        <v>4.2315992E7</v>
      </c>
    </row>
    <row r="25181">
      <c r="A25181" s="7" t="s">
        <v>46560</v>
      </c>
      <c r="B25181" s="17" t="s">
        <v>46561</v>
      </c>
      <c r="C25181" s="17">
        <v>17.0</v>
      </c>
      <c r="D25181" s="17">
        <v>4750773.353</v>
      </c>
      <c r="E25181" s="17">
        <v>2861950.0</v>
      </c>
      <c r="F25181" s="17">
        <v>3512851.0</v>
      </c>
      <c r="G25181" s="17">
        <v>5866637.0</v>
      </c>
      <c r="H25181" s="17">
        <v>9096595.0</v>
      </c>
    </row>
    <row r="25182">
      <c r="A25182" s="7" t="s">
        <v>46560</v>
      </c>
      <c r="B25182" s="17" t="s">
        <v>46561</v>
      </c>
      <c r="C25182" s="17">
        <v>17.0</v>
      </c>
      <c r="D25182" s="17">
        <v>4750773.353</v>
      </c>
      <c r="E25182" s="17">
        <v>2861950.0</v>
      </c>
      <c r="F25182" s="17">
        <v>3512851.0</v>
      </c>
      <c r="G25182" s="17">
        <v>5866637.0</v>
      </c>
      <c r="H25182" s="17">
        <v>9096595.0</v>
      </c>
    </row>
    <row r="25183">
      <c r="A25183" s="7" t="s">
        <v>46562</v>
      </c>
      <c r="B25183" s="17" t="s">
        <v>46563</v>
      </c>
      <c r="C25183" s="17">
        <v>2.0</v>
      </c>
      <c r="D25183" s="17">
        <v>8285177.5</v>
      </c>
      <c r="E25183" s="17">
        <v>4048278.0</v>
      </c>
      <c r="F25183" s="17">
        <v>4048278.0</v>
      </c>
      <c r="G25183" s="17">
        <v>1.2522077E7</v>
      </c>
      <c r="H25183" s="17">
        <v>1.2522077E7</v>
      </c>
    </row>
    <row r="25184">
      <c r="A25184" s="7" t="s">
        <v>46562</v>
      </c>
      <c r="B25184" s="17" t="s">
        <v>46563</v>
      </c>
      <c r="C25184" s="17">
        <v>2.0</v>
      </c>
      <c r="D25184" s="17">
        <v>8285177.5</v>
      </c>
      <c r="E25184" s="17">
        <v>4048278.0</v>
      </c>
      <c r="F25184" s="17">
        <v>4048278.0</v>
      </c>
      <c r="G25184" s="17">
        <v>1.2522077E7</v>
      </c>
      <c r="H25184" s="17">
        <v>1.2522077E7</v>
      </c>
    </row>
    <row r="25185">
      <c r="A25185" s="7" t="s">
        <v>46564</v>
      </c>
      <c r="B25185" s="17" t="s">
        <v>46565</v>
      </c>
      <c r="C25185" s="17">
        <v>2.0</v>
      </c>
      <c r="D25185" s="17">
        <v>4406409.0</v>
      </c>
      <c r="E25185" s="17">
        <v>2265000.0</v>
      </c>
      <c r="F25185" s="17">
        <v>2265000.0</v>
      </c>
      <c r="G25185" s="17">
        <v>6547818.0</v>
      </c>
      <c r="H25185" s="17">
        <v>6547818.0</v>
      </c>
    </row>
    <row r="25186">
      <c r="A25186" s="7" t="s">
        <v>46564</v>
      </c>
      <c r="B25186" s="17" t="s">
        <v>46565</v>
      </c>
      <c r="C25186" s="17">
        <v>2.0</v>
      </c>
      <c r="D25186" s="17">
        <v>4406409.0</v>
      </c>
      <c r="E25186" s="17">
        <v>2265000.0</v>
      </c>
      <c r="F25186" s="17">
        <v>2265000.0</v>
      </c>
      <c r="G25186" s="17">
        <v>6547818.0</v>
      </c>
      <c r="H25186" s="17">
        <v>6547818.0</v>
      </c>
    </row>
    <row r="25187">
      <c r="A25187" s="7" t="s">
        <v>46566</v>
      </c>
      <c r="B25187" s="17" t="s">
        <v>46567</v>
      </c>
      <c r="C25187" s="17">
        <v>1.0</v>
      </c>
      <c r="D25187" s="17">
        <v>1.3355666E7</v>
      </c>
      <c r="E25187" s="17">
        <v>1.3355666E7</v>
      </c>
      <c r="F25187" s="17">
        <v>1.3355666E7</v>
      </c>
      <c r="G25187" s="17">
        <v>1.3355666E7</v>
      </c>
      <c r="H25187" s="17">
        <v>1.3355666E7</v>
      </c>
    </row>
    <row r="25188">
      <c r="A25188" s="7" t="s">
        <v>46566</v>
      </c>
      <c r="B25188" s="17" t="s">
        <v>46567</v>
      </c>
      <c r="C25188" s="17">
        <v>1.0</v>
      </c>
      <c r="D25188" s="17">
        <v>1.3355666E7</v>
      </c>
      <c r="E25188" s="17">
        <v>1.3355666E7</v>
      </c>
      <c r="F25188" s="17">
        <v>1.3355666E7</v>
      </c>
      <c r="G25188" s="17">
        <v>1.3355666E7</v>
      </c>
      <c r="H25188" s="17">
        <v>1.3355666E7</v>
      </c>
    </row>
    <row r="25189">
      <c r="A25189" s="7" t="s">
        <v>46568</v>
      </c>
      <c r="B25189" s="17" t="s">
        <v>46569</v>
      </c>
      <c r="C25189" s="17">
        <v>2.0</v>
      </c>
      <c r="D25189" s="17">
        <v>3046550.0</v>
      </c>
      <c r="E25189" s="17">
        <v>2551300.0</v>
      </c>
      <c r="F25189" s="17">
        <v>2551300.0</v>
      </c>
      <c r="G25189" s="17">
        <v>3541800.0</v>
      </c>
      <c r="H25189" s="17">
        <v>3541800.0</v>
      </c>
    </row>
    <row r="25190">
      <c r="A25190" s="7" t="s">
        <v>46568</v>
      </c>
      <c r="B25190" s="17" t="s">
        <v>46569</v>
      </c>
      <c r="C25190" s="17">
        <v>2.0</v>
      </c>
      <c r="D25190" s="17">
        <v>3046550.0</v>
      </c>
      <c r="E25190" s="17">
        <v>2551300.0</v>
      </c>
      <c r="F25190" s="17">
        <v>2551300.0</v>
      </c>
      <c r="G25190" s="17">
        <v>3541800.0</v>
      </c>
      <c r="H25190" s="17">
        <v>3541800.0</v>
      </c>
    </row>
    <row r="25191">
      <c r="A25191" s="7" t="s">
        <v>46570</v>
      </c>
      <c r="B25191" s="17" t="s">
        <v>46571</v>
      </c>
      <c r="C25191" s="17">
        <v>3.0</v>
      </c>
      <c r="D25191" s="17">
        <v>8329048.0</v>
      </c>
      <c r="E25191" s="17">
        <v>6637000.0</v>
      </c>
      <c r="F25191" s="17">
        <v>6647516.0</v>
      </c>
      <c r="G25191" s="17">
        <v>1.1702628E7</v>
      </c>
      <c r="H25191" s="17">
        <v>1.1702628E7</v>
      </c>
    </row>
    <row r="25192">
      <c r="A25192" s="7" t="s">
        <v>46570</v>
      </c>
      <c r="B25192" s="17" t="s">
        <v>46571</v>
      </c>
      <c r="C25192" s="17">
        <v>3.0</v>
      </c>
      <c r="D25192" s="17">
        <v>8329048.0</v>
      </c>
      <c r="E25192" s="17">
        <v>6637000.0</v>
      </c>
      <c r="F25192" s="17">
        <v>6647516.0</v>
      </c>
      <c r="G25192" s="17">
        <v>1.1702628E7</v>
      </c>
      <c r="H25192" s="17">
        <v>1.1702628E7</v>
      </c>
    </row>
    <row r="25193">
      <c r="A25193" s="7" t="s">
        <v>46572</v>
      </c>
      <c r="B25193" s="17" t="s">
        <v>46573</v>
      </c>
      <c r="C25193" s="17">
        <v>2.0</v>
      </c>
      <c r="D25193" s="17">
        <v>4403301.0</v>
      </c>
      <c r="E25193" s="17">
        <v>1819361.0</v>
      </c>
      <c r="F25193" s="17">
        <v>1819361.0</v>
      </c>
      <c r="G25193" s="17">
        <v>6987241.0</v>
      </c>
      <c r="H25193" s="17">
        <v>6987241.0</v>
      </c>
    </row>
    <row r="25194">
      <c r="A25194" s="7" t="s">
        <v>46572</v>
      </c>
      <c r="B25194" s="17" t="s">
        <v>46573</v>
      </c>
      <c r="C25194" s="17">
        <v>2.0</v>
      </c>
      <c r="D25194" s="17">
        <v>4403301.0</v>
      </c>
      <c r="E25194" s="17">
        <v>1819361.0</v>
      </c>
      <c r="F25194" s="17">
        <v>1819361.0</v>
      </c>
      <c r="G25194" s="17">
        <v>6987241.0</v>
      </c>
      <c r="H25194" s="17">
        <v>6987241.0</v>
      </c>
    </row>
    <row r="25195">
      <c r="A25195" s="7" t="s">
        <v>46574</v>
      </c>
      <c r="B25195" s="17" t="s">
        <v>46575</v>
      </c>
      <c r="C25195" s="17">
        <v>1.0</v>
      </c>
      <c r="D25195" s="17">
        <v>3762966.0</v>
      </c>
      <c r="E25195" s="17">
        <v>3762966.0</v>
      </c>
      <c r="F25195" s="17">
        <v>3762966.0</v>
      </c>
      <c r="G25195" s="17">
        <v>3762966.0</v>
      </c>
      <c r="H25195" s="17">
        <v>3762966.0</v>
      </c>
    </row>
    <row r="25196">
      <c r="A25196" s="7" t="s">
        <v>46574</v>
      </c>
      <c r="B25196" s="17" t="s">
        <v>46575</v>
      </c>
      <c r="C25196" s="17">
        <v>1.0</v>
      </c>
      <c r="D25196" s="17">
        <v>3762966.0</v>
      </c>
      <c r="E25196" s="17">
        <v>3762966.0</v>
      </c>
      <c r="F25196" s="17">
        <v>3762966.0</v>
      </c>
      <c r="G25196" s="17">
        <v>3762966.0</v>
      </c>
      <c r="H25196" s="17">
        <v>3762966.0</v>
      </c>
    </row>
    <row r="25197">
      <c r="A25197" s="7" t="s">
        <v>46576</v>
      </c>
      <c r="B25197" s="17" t="s">
        <v>46577</v>
      </c>
      <c r="C25197" s="17">
        <v>1.0</v>
      </c>
      <c r="D25197" s="17">
        <v>6050444.0</v>
      </c>
      <c r="E25197" s="17">
        <v>6050444.0</v>
      </c>
      <c r="F25197" s="17">
        <v>6050444.0</v>
      </c>
      <c r="G25197" s="17">
        <v>6050444.0</v>
      </c>
      <c r="H25197" s="17">
        <v>6050444.0</v>
      </c>
    </row>
    <row r="25198">
      <c r="A25198" s="7" t="s">
        <v>46576</v>
      </c>
      <c r="B25198" s="17" t="s">
        <v>46577</v>
      </c>
      <c r="C25198" s="17">
        <v>1.0</v>
      </c>
      <c r="D25198" s="17">
        <v>6050444.0</v>
      </c>
      <c r="E25198" s="17">
        <v>6050444.0</v>
      </c>
      <c r="F25198" s="17">
        <v>6050444.0</v>
      </c>
      <c r="G25198" s="17">
        <v>6050444.0</v>
      </c>
      <c r="H25198" s="17">
        <v>6050444.0</v>
      </c>
    </row>
    <row r="25199">
      <c r="A25199" s="7" t="s">
        <v>46578</v>
      </c>
      <c r="B25199" s="17" t="s">
        <v>46579</v>
      </c>
      <c r="C25199" s="17">
        <v>2.0</v>
      </c>
      <c r="D25199" s="17">
        <v>2220138.5</v>
      </c>
      <c r="E25199" s="17">
        <v>2211937.0</v>
      </c>
      <c r="F25199" s="17">
        <v>2211937.0</v>
      </c>
      <c r="G25199" s="17">
        <v>2228340.0</v>
      </c>
      <c r="H25199" s="17">
        <v>2228340.0</v>
      </c>
    </row>
    <row r="25200">
      <c r="A25200" s="7" t="s">
        <v>46578</v>
      </c>
      <c r="B25200" s="17" t="s">
        <v>46579</v>
      </c>
      <c r="C25200" s="17">
        <v>2.0</v>
      </c>
      <c r="D25200" s="17">
        <v>2220138.5</v>
      </c>
      <c r="E25200" s="17">
        <v>2211937.0</v>
      </c>
      <c r="F25200" s="17">
        <v>2211937.0</v>
      </c>
      <c r="G25200" s="17">
        <v>2228340.0</v>
      </c>
      <c r="H25200" s="17">
        <v>2228340.0</v>
      </c>
    </row>
    <row r="25201">
      <c r="A25201" s="7" t="s">
        <v>46580</v>
      </c>
      <c r="B25201" s="17" t="s">
        <v>46581</v>
      </c>
      <c r="C25201" s="17">
        <v>1.0</v>
      </c>
      <c r="D25201" s="17">
        <v>1.4289689E7</v>
      </c>
      <c r="E25201" s="17">
        <v>1.4289689E7</v>
      </c>
      <c r="F25201" s="17">
        <v>1.4289689E7</v>
      </c>
      <c r="G25201" s="17">
        <v>1.4289689E7</v>
      </c>
      <c r="H25201" s="17">
        <v>1.4289689E7</v>
      </c>
    </row>
    <row r="25202">
      <c r="A25202" s="7" t="s">
        <v>46580</v>
      </c>
      <c r="B25202" s="17" t="s">
        <v>46581</v>
      </c>
      <c r="C25202" s="17">
        <v>1.0</v>
      </c>
      <c r="D25202" s="17">
        <v>1.4289689E7</v>
      </c>
      <c r="E25202" s="17">
        <v>1.4289689E7</v>
      </c>
      <c r="F25202" s="17">
        <v>1.4289689E7</v>
      </c>
      <c r="G25202" s="17">
        <v>1.4289689E7</v>
      </c>
      <c r="H25202" s="17">
        <v>1.4289689E7</v>
      </c>
    </row>
    <row r="25203">
      <c r="A25203" s="7" t="s">
        <v>46582</v>
      </c>
      <c r="B25203" s="17" t="s">
        <v>46583</v>
      </c>
      <c r="C25203" s="17">
        <v>1.0</v>
      </c>
      <c r="D25203" s="17">
        <v>3850176.0</v>
      </c>
      <c r="E25203" s="17">
        <v>3850176.0</v>
      </c>
      <c r="F25203" s="17">
        <v>3850176.0</v>
      </c>
      <c r="G25203" s="17">
        <v>3850176.0</v>
      </c>
      <c r="H25203" s="17">
        <v>3850176.0</v>
      </c>
    </row>
    <row r="25204">
      <c r="A25204" s="7" t="s">
        <v>46582</v>
      </c>
      <c r="B25204" s="17" t="s">
        <v>46583</v>
      </c>
      <c r="C25204" s="17">
        <v>1.0</v>
      </c>
      <c r="D25204" s="17">
        <v>3850176.0</v>
      </c>
      <c r="E25204" s="17">
        <v>3850176.0</v>
      </c>
      <c r="F25204" s="17">
        <v>3850176.0</v>
      </c>
      <c r="G25204" s="17">
        <v>3850176.0</v>
      </c>
      <c r="H25204" s="17">
        <v>3850176.0</v>
      </c>
    </row>
    <row r="25205">
      <c r="A25205" s="7" t="s">
        <v>46584</v>
      </c>
      <c r="B25205" s="17" t="s">
        <v>46585</v>
      </c>
      <c r="C25205" s="17">
        <v>2.0</v>
      </c>
      <c r="D25205" s="17">
        <v>3288690.0</v>
      </c>
      <c r="E25205" s="17">
        <v>3044180.0</v>
      </c>
      <c r="F25205" s="17">
        <v>3044180.0</v>
      </c>
      <c r="G25205" s="17">
        <v>3533200.0</v>
      </c>
      <c r="H25205" s="17">
        <v>3533200.0</v>
      </c>
    </row>
    <row r="25206">
      <c r="A25206" s="7" t="s">
        <v>46584</v>
      </c>
      <c r="B25206" s="17" t="s">
        <v>46585</v>
      </c>
      <c r="C25206" s="17">
        <v>2.0</v>
      </c>
      <c r="D25206" s="17">
        <v>3288690.0</v>
      </c>
      <c r="E25206" s="17">
        <v>3044180.0</v>
      </c>
      <c r="F25206" s="17">
        <v>3044180.0</v>
      </c>
      <c r="G25206" s="17">
        <v>3533200.0</v>
      </c>
      <c r="H25206" s="17">
        <v>3533200.0</v>
      </c>
    </row>
    <row r="25207">
      <c r="A25207" s="7" t="s">
        <v>46586</v>
      </c>
      <c r="B25207" s="17" t="s">
        <v>46587</v>
      </c>
      <c r="C25207" s="17">
        <v>1.0</v>
      </c>
      <c r="D25207" s="17">
        <v>2401121.0</v>
      </c>
      <c r="E25207" s="17">
        <v>2401121.0</v>
      </c>
      <c r="F25207" s="17">
        <v>2401121.0</v>
      </c>
      <c r="G25207" s="17">
        <v>2401121.0</v>
      </c>
      <c r="H25207" s="17">
        <v>2401121.0</v>
      </c>
    </row>
    <row r="25208">
      <c r="A25208" s="7" t="s">
        <v>46586</v>
      </c>
      <c r="B25208" s="17" t="s">
        <v>46587</v>
      </c>
      <c r="C25208" s="17">
        <v>1.0</v>
      </c>
      <c r="D25208" s="17">
        <v>2401121.0</v>
      </c>
      <c r="E25208" s="17">
        <v>2401121.0</v>
      </c>
      <c r="F25208" s="17">
        <v>2401121.0</v>
      </c>
      <c r="G25208" s="17">
        <v>2401121.0</v>
      </c>
      <c r="H25208" s="17">
        <v>2401121.0</v>
      </c>
    </row>
    <row r="25209">
      <c r="A25209" s="7" t="s">
        <v>46588</v>
      </c>
      <c r="B25209" s="17" t="s">
        <v>46589</v>
      </c>
      <c r="C25209" s="17">
        <v>25.0</v>
      </c>
      <c r="D25209" s="17">
        <v>2.651080544E7</v>
      </c>
      <c r="E25209" s="17">
        <v>4301239.0</v>
      </c>
      <c r="F25209" s="17">
        <v>5581625.0</v>
      </c>
      <c r="G25209" s="17">
        <v>2.21443E7</v>
      </c>
      <c r="H25209" s="17">
        <v>5.7343426E7</v>
      </c>
    </row>
    <row r="25210">
      <c r="A25210" s="7" t="s">
        <v>46588</v>
      </c>
      <c r="B25210" s="17" t="s">
        <v>46589</v>
      </c>
      <c r="C25210" s="17">
        <v>25.0</v>
      </c>
      <c r="D25210" s="17">
        <v>2.651080544E7</v>
      </c>
      <c r="E25210" s="17">
        <v>4301239.0</v>
      </c>
      <c r="F25210" s="17">
        <v>5581625.0</v>
      </c>
      <c r="G25210" s="17">
        <v>2.21443E7</v>
      </c>
      <c r="H25210" s="17">
        <v>5.7343426E7</v>
      </c>
    </row>
    <row r="25211">
      <c r="A25211" s="7" t="s">
        <v>46590</v>
      </c>
      <c r="B25211" s="17" t="s">
        <v>46591</v>
      </c>
      <c r="C25211" s="17">
        <v>3.0</v>
      </c>
      <c r="D25211" s="17">
        <v>4881015.0</v>
      </c>
      <c r="E25211" s="17">
        <v>2641098.0</v>
      </c>
      <c r="F25211" s="17">
        <v>3742473.0</v>
      </c>
      <c r="G25211" s="17">
        <v>8259474.0</v>
      </c>
      <c r="H25211" s="17">
        <v>8259474.0</v>
      </c>
    </row>
    <row r="25212">
      <c r="A25212" s="7" t="s">
        <v>46590</v>
      </c>
      <c r="B25212" s="17" t="s">
        <v>46591</v>
      </c>
      <c r="C25212" s="17">
        <v>3.0</v>
      </c>
      <c r="D25212" s="17">
        <v>4881015.0</v>
      </c>
      <c r="E25212" s="17">
        <v>2641098.0</v>
      </c>
      <c r="F25212" s="17">
        <v>3742473.0</v>
      </c>
      <c r="G25212" s="17">
        <v>8259474.0</v>
      </c>
      <c r="H25212" s="17">
        <v>8259474.0</v>
      </c>
    </row>
    <row r="25213">
      <c r="A25213" s="7" t="s">
        <v>46592</v>
      </c>
      <c r="B25213" s="17" t="s">
        <v>46593</v>
      </c>
      <c r="C25213" s="17">
        <v>4.0</v>
      </c>
      <c r="D25213" s="17">
        <v>2.1180131E7</v>
      </c>
      <c r="E25213" s="17">
        <v>3369283.0</v>
      </c>
      <c r="F25213" s="17">
        <v>5717061.0</v>
      </c>
      <c r="G25213" s="17">
        <v>3.7551501E7</v>
      </c>
      <c r="H25213" s="17">
        <v>3.8082679E7</v>
      </c>
    </row>
    <row r="25214">
      <c r="A25214" s="7" t="s">
        <v>46592</v>
      </c>
      <c r="B25214" s="17" t="s">
        <v>46593</v>
      </c>
      <c r="C25214" s="17">
        <v>4.0</v>
      </c>
      <c r="D25214" s="17">
        <v>2.1180131E7</v>
      </c>
      <c r="E25214" s="17">
        <v>3369283.0</v>
      </c>
      <c r="F25214" s="17">
        <v>5717061.0</v>
      </c>
      <c r="G25214" s="17">
        <v>3.7551501E7</v>
      </c>
      <c r="H25214" s="17">
        <v>3.8082679E7</v>
      </c>
    </row>
    <row r="25215">
      <c r="A25215" s="7" t="s">
        <v>46594</v>
      </c>
      <c r="B25215" s="17" t="s">
        <v>46595</v>
      </c>
      <c r="C25215" s="17">
        <v>27.0</v>
      </c>
      <c r="D25215" s="17">
        <v>5667923.111</v>
      </c>
      <c r="E25215" s="17">
        <v>2775482.0</v>
      </c>
      <c r="F25215" s="17">
        <v>4226250.0</v>
      </c>
      <c r="G25215" s="17">
        <v>7359665.0</v>
      </c>
      <c r="H25215" s="17">
        <v>1.1752254E7</v>
      </c>
    </row>
    <row r="25216">
      <c r="A25216" s="7" t="s">
        <v>46594</v>
      </c>
      <c r="B25216" s="17" t="s">
        <v>46595</v>
      </c>
      <c r="C25216" s="17">
        <v>27.0</v>
      </c>
      <c r="D25216" s="17">
        <v>5667923.111</v>
      </c>
      <c r="E25216" s="17">
        <v>2775482.0</v>
      </c>
      <c r="F25216" s="17">
        <v>4226250.0</v>
      </c>
      <c r="G25216" s="17">
        <v>7359665.0</v>
      </c>
      <c r="H25216" s="17">
        <v>1.1752254E7</v>
      </c>
    </row>
    <row r="25217">
      <c r="A25217" s="7" t="s">
        <v>46596</v>
      </c>
      <c r="B25217" s="17" t="s">
        <v>46597</v>
      </c>
      <c r="C25217" s="17">
        <v>266.0</v>
      </c>
      <c r="D25217" s="17">
        <v>1.608530087E7</v>
      </c>
      <c r="E25217" s="17">
        <v>4426900.0</v>
      </c>
      <c r="F25217" s="17">
        <v>7611004.0</v>
      </c>
      <c r="G25217" s="17">
        <v>1.66788E7</v>
      </c>
      <c r="H25217" s="17">
        <v>3.85946E7</v>
      </c>
    </row>
    <row r="25218">
      <c r="A25218" s="7" t="s">
        <v>46596</v>
      </c>
      <c r="B25218" s="17" t="s">
        <v>46597</v>
      </c>
      <c r="C25218" s="17">
        <v>266.0</v>
      </c>
      <c r="D25218" s="17">
        <v>1.608530087E7</v>
      </c>
      <c r="E25218" s="17">
        <v>4426900.0</v>
      </c>
      <c r="F25218" s="17">
        <v>7611004.0</v>
      </c>
      <c r="G25218" s="17">
        <v>1.66788E7</v>
      </c>
      <c r="H25218" s="17">
        <v>3.85946E7</v>
      </c>
    </row>
    <row r="25219">
      <c r="A25219" s="7" t="s">
        <v>46598</v>
      </c>
      <c r="B25219" s="17" t="s">
        <v>9157</v>
      </c>
      <c r="C25219" s="17">
        <v>26.0</v>
      </c>
      <c r="D25219" s="17">
        <v>6922244.808</v>
      </c>
      <c r="E25219" s="17">
        <v>4784700.0</v>
      </c>
      <c r="F25219" s="17">
        <v>5914700.0</v>
      </c>
      <c r="G25219" s="17">
        <v>8512400.0</v>
      </c>
      <c r="H25219" s="17">
        <v>1.0996992E7</v>
      </c>
    </row>
    <row r="25220">
      <c r="A25220" s="7" t="s">
        <v>46598</v>
      </c>
      <c r="B25220" s="17" t="s">
        <v>9157</v>
      </c>
      <c r="C25220" s="17">
        <v>26.0</v>
      </c>
      <c r="D25220" s="17">
        <v>6922244.808</v>
      </c>
      <c r="E25220" s="17">
        <v>4784700.0</v>
      </c>
      <c r="F25220" s="17">
        <v>5914700.0</v>
      </c>
      <c r="G25220" s="17">
        <v>8512400.0</v>
      </c>
      <c r="H25220" s="17">
        <v>1.0996992E7</v>
      </c>
    </row>
    <row r="25221">
      <c r="A25221" s="7" t="s">
        <v>46599</v>
      </c>
      <c r="B25221" s="17" t="s">
        <v>46600</v>
      </c>
      <c r="C25221" s="17">
        <v>1018.0</v>
      </c>
      <c r="D25221" s="17">
        <v>7790827.947</v>
      </c>
      <c r="E25221" s="17">
        <v>4254677.0</v>
      </c>
      <c r="F25221" s="17">
        <v>5491369.0</v>
      </c>
      <c r="G25221" s="17">
        <v>9578151.0</v>
      </c>
      <c r="H25221" s="17">
        <v>1.4819194E7</v>
      </c>
    </row>
    <row r="25222">
      <c r="A25222" s="7" t="s">
        <v>46599</v>
      </c>
      <c r="B25222" s="17" t="s">
        <v>46600</v>
      </c>
      <c r="C25222" s="17">
        <v>1018.0</v>
      </c>
      <c r="D25222" s="17">
        <v>7790827.947</v>
      </c>
      <c r="E25222" s="17">
        <v>4254677.0</v>
      </c>
      <c r="F25222" s="17">
        <v>5491369.0</v>
      </c>
      <c r="G25222" s="17">
        <v>9578151.0</v>
      </c>
      <c r="H25222" s="17">
        <v>1.4819194E7</v>
      </c>
    </row>
    <row r="25223">
      <c r="A25223" s="7" t="s">
        <v>46601</v>
      </c>
      <c r="B25223" s="17" t="s">
        <v>46602</v>
      </c>
      <c r="C25223" s="17">
        <v>907.0</v>
      </c>
      <c r="D25223" s="17">
        <v>3858817.571</v>
      </c>
      <c r="E25223" s="17">
        <v>1830000.0</v>
      </c>
      <c r="F25223" s="17">
        <v>2695900.0</v>
      </c>
      <c r="G25223" s="17">
        <v>3877300.0</v>
      </c>
      <c r="H25223" s="17">
        <v>5329000.0</v>
      </c>
    </row>
    <row r="25224">
      <c r="A25224" s="7" t="s">
        <v>46601</v>
      </c>
      <c r="B25224" s="17" t="s">
        <v>46602</v>
      </c>
      <c r="C25224" s="17">
        <v>907.0</v>
      </c>
      <c r="D25224" s="17">
        <v>3858817.571</v>
      </c>
      <c r="E25224" s="17">
        <v>1830000.0</v>
      </c>
      <c r="F25224" s="17">
        <v>2695900.0</v>
      </c>
      <c r="G25224" s="17">
        <v>3877300.0</v>
      </c>
      <c r="H25224" s="17">
        <v>5329000.0</v>
      </c>
    </row>
    <row r="25225">
      <c r="A25225" s="7" t="s">
        <v>46603</v>
      </c>
      <c r="B25225" s="17" t="s">
        <v>46604</v>
      </c>
      <c r="C25225" s="17">
        <v>56.0</v>
      </c>
      <c r="D25225" s="17">
        <v>1.208898841E7</v>
      </c>
      <c r="E25225" s="17">
        <v>2009353.0</v>
      </c>
      <c r="F25225" s="17">
        <v>2699822.0</v>
      </c>
      <c r="G25225" s="17">
        <v>4770665.0</v>
      </c>
      <c r="H25225" s="17">
        <v>8856899.0</v>
      </c>
    </row>
    <row r="25226">
      <c r="A25226" s="7" t="s">
        <v>46603</v>
      </c>
      <c r="B25226" s="17" t="s">
        <v>46604</v>
      </c>
      <c r="C25226" s="17">
        <v>56.0</v>
      </c>
      <c r="D25226" s="17">
        <v>1.208898841E7</v>
      </c>
      <c r="E25226" s="17">
        <v>2009353.0</v>
      </c>
      <c r="F25226" s="17">
        <v>2699822.0</v>
      </c>
      <c r="G25226" s="17">
        <v>4770665.0</v>
      </c>
      <c r="H25226" s="17">
        <v>8856899.0</v>
      </c>
    </row>
    <row r="25227">
      <c r="A25227" s="7" t="s">
        <v>46605</v>
      </c>
      <c r="B25227" s="17" t="s">
        <v>46606</v>
      </c>
      <c r="C25227" s="17">
        <v>1.0</v>
      </c>
      <c r="D25227" s="17">
        <v>1845238.0</v>
      </c>
      <c r="E25227" s="17">
        <v>1845238.0</v>
      </c>
      <c r="F25227" s="17">
        <v>1845238.0</v>
      </c>
      <c r="G25227" s="17">
        <v>1845238.0</v>
      </c>
      <c r="H25227" s="17">
        <v>1845238.0</v>
      </c>
    </row>
    <row r="25228">
      <c r="A25228" s="7" t="s">
        <v>46605</v>
      </c>
      <c r="B25228" s="17" t="s">
        <v>46606</v>
      </c>
      <c r="C25228" s="17">
        <v>1.0</v>
      </c>
      <c r="D25228" s="17">
        <v>1845238.0</v>
      </c>
      <c r="E25228" s="17">
        <v>1845238.0</v>
      </c>
      <c r="F25228" s="17">
        <v>1845238.0</v>
      </c>
      <c r="G25228" s="17">
        <v>1845238.0</v>
      </c>
      <c r="H25228" s="17">
        <v>1845238.0</v>
      </c>
    </row>
    <row r="25229">
      <c r="A25229" s="7" t="s">
        <v>46607</v>
      </c>
      <c r="B25229" s="17" t="s">
        <v>46608</v>
      </c>
      <c r="C25229" s="17">
        <v>102.0</v>
      </c>
      <c r="D25229" s="17">
        <v>8685043.255</v>
      </c>
      <c r="E25229" s="17">
        <v>5272666.0</v>
      </c>
      <c r="F25229" s="17">
        <v>7943670.0</v>
      </c>
      <c r="G25229" s="17">
        <v>1.1786541E7</v>
      </c>
      <c r="H25229" s="17">
        <v>1.34052E7</v>
      </c>
    </row>
    <row r="25230">
      <c r="A25230" s="7" t="s">
        <v>46607</v>
      </c>
      <c r="B25230" s="17" t="s">
        <v>46608</v>
      </c>
      <c r="C25230" s="17">
        <v>102.0</v>
      </c>
      <c r="D25230" s="17">
        <v>8685043.255</v>
      </c>
      <c r="E25230" s="17">
        <v>5272666.0</v>
      </c>
      <c r="F25230" s="17">
        <v>7943670.0</v>
      </c>
      <c r="G25230" s="17">
        <v>1.1786541E7</v>
      </c>
      <c r="H25230" s="17">
        <v>1.34052E7</v>
      </c>
    </row>
    <row r="25231">
      <c r="A25231" s="7" t="s">
        <v>13633</v>
      </c>
      <c r="B25231" s="17" t="s">
        <v>13634</v>
      </c>
      <c r="C25231" s="17">
        <v>16457.0</v>
      </c>
      <c r="D25231" s="17">
        <v>1.110585303E7</v>
      </c>
      <c r="E25231" s="17">
        <v>6609210.0</v>
      </c>
      <c r="F25231" s="17">
        <v>9310629.0</v>
      </c>
      <c r="G25231" s="17">
        <v>1.2882926E7</v>
      </c>
      <c r="H25231" s="17">
        <v>2.000834E7</v>
      </c>
    </row>
    <row r="25232">
      <c r="A25232" s="7" t="s">
        <v>13633</v>
      </c>
      <c r="B25232" s="17" t="s">
        <v>13634</v>
      </c>
      <c r="C25232" s="17">
        <v>16457.0</v>
      </c>
      <c r="D25232" s="17">
        <v>1.110585303E7</v>
      </c>
      <c r="E25232" s="17">
        <v>6609125.0</v>
      </c>
      <c r="F25232" s="17">
        <v>9310605.0</v>
      </c>
      <c r="G25232" s="17">
        <v>1.2886134E7</v>
      </c>
      <c r="H25232" s="17">
        <v>1.9924829E7</v>
      </c>
    </row>
    <row r="25233">
      <c r="A25233" s="7" t="s">
        <v>13636</v>
      </c>
      <c r="B25233" s="17" t="s">
        <v>13637</v>
      </c>
      <c r="C25233" s="17">
        <v>20340.0</v>
      </c>
      <c r="D25233" s="17">
        <v>1.248034692E7</v>
      </c>
      <c r="E25233" s="17">
        <v>7735046.0</v>
      </c>
      <c r="F25233" s="17">
        <v>1.0564819E7</v>
      </c>
      <c r="G25233" s="17">
        <v>1.4263526E7</v>
      </c>
      <c r="H25233" s="17">
        <v>2.031935E7</v>
      </c>
    </row>
    <row r="25234">
      <c r="A25234" s="7" t="s">
        <v>13636</v>
      </c>
      <c r="B25234" s="17" t="s">
        <v>13637</v>
      </c>
      <c r="C25234" s="17">
        <v>20340.0</v>
      </c>
      <c r="D25234" s="17">
        <v>1.248034692E7</v>
      </c>
      <c r="E25234" s="17">
        <v>7727120.0</v>
      </c>
      <c r="F25234" s="17">
        <v>1.056845E7</v>
      </c>
      <c r="G25234" s="17">
        <v>1.426431E7</v>
      </c>
      <c r="H25234" s="17">
        <v>2.0304645E7</v>
      </c>
    </row>
    <row r="25235">
      <c r="A25235" s="7" t="s">
        <v>46609</v>
      </c>
      <c r="B25235" s="17" t="s">
        <v>46610</v>
      </c>
      <c r="C25235" s="17">
        <v>5.0</v>
      </c>
      <c r="D25235" s="17">
        <v>2.23708588E7</v>
      </c>
      <c r="E25235" s="17">
        <v>7060649.0</v>
      </c>
      <c r="F25235" s="17">
        <v>1.1373097E7</v>
      </c>
      <c r="G25235" s="17">
        <v>1.3424186E7</v>
      </c>
      <c r="H25235" s="17">
        <v>7.3236987E7</v>
      </c>
    </row>
    <row r="25236">
      <c r="A25236" s="7" t="s">
        <v>46609</v>
      </c>
      <c r="B25236" s="17" t="s">
        <v>46610</v>
      </c>
      <c r="C25236" s="17">
        <v>5.0</v>
      </c>
      <c r="D25236" s="17">
        <v>2.23708588E7</v>
      </c>
      <c r="E25236" s="17">
        <v>7060649.0</v>
      </c>
      <c r="F25236" s="17">
        <v>1.1373097E7</v>
      </c>
      <c r="G25236" s="17">
        <v>1.3424186E7</v>
      </c>
      <c r="H25236" s="17">
        <v>7.3236987E7</v>
      </c>
    </row>
    <row r="25237">
      <c r="A25237" s="7" t="s">
        <v>46611</v>
      </c>
      <c r="B25237" s="17" t="s">
        <v>46612</v>
      </c>
      <c r="C25237" s="17">
        <v>47.0</v>
      </c>
      <c r="D25237" s="17">
        <v>9379417.745</v>
      </c>
      <c r="E25237" s="17">
        <v>5366400.0</v>
      </c>
      <c r="F25237" s="17">
        <v>8954296.0</v>
      </c>
      <c r="G25237" s="17">
        <v>1.1810962E7</v>
      </c>
      <c r="H25237" s="17">
        <v>1.7138406E7</v>
      </c>
    </row>
    <row r="25238">
      <c r="A25238" s="7" t="s">
        <v>46611</v>
      </c>
      <c r="B25238" s="17" t="s">
        <v>46612</v>
      </c>
      <c r="C25238" s="17">
        <v>47.0</v>
      </c>
      <c r="D25238" s="17">
        <v>9379417.745</v>
      </c>
      <c r="E25238" s="17">
        <v>5366400.0</v>
      </c>
      <c r="F25238" s="17">
        <v>8954296.0</v>
      </c>
      <c r="G25238" s="17">
        <v>1.1810962E7</v>
      </c>
      <c r="H25238" s="17">
        <v>1.7138406E7</v>
      </c>
    </row>
    <row r="25239">
      <c r="A25239" s="7" t="s">
        <v>46613</v>
      </c>
      <c r="B25239" s="17" t="s">
        <v>46614</v>
      </c>
      <c r="C25239" s="17">
        <v>519.0</v>
      </c>
      <c r="D25239" s="17">
        <v>1.033764131E7</v>
      </c>
      <c r="E25239" s="17">
        <v>5428251.0</v>
      </c>
      <c r="F25239" s="17">
        <v>8979905.0</v>
      </c>
      <c r="G25239" s="17">
        <v>1.2318336E7</v>
      </c>
      <c r="H25239" s="17">
        <v>2.0185558E7</v>
      </c>
    </row>
    <row r="25240">
      <c r="A25240" s="7" t="s">
        <v>46613</v>
      </c>
      <c r="B25240" s="17" t="s">
        <v>46614</v>
      </c>
      <c r="C25240" s="17">
        <v>519.0</v>
      </c>
      <c r="D25240" s="17">
        <v>1.033764131E7</v>
      </c>
      <c r="E25240" s="17">
        <v>5428251.0</v>
      </c>
      <c r="F25240" s="17">
        <v>8979905.0</v>
      </c>
      <c r="G25240" s="17">
        <v>1.2318336E7</v>
      </c>
      <c r="H25240" s="17">
        <v>2.0185558E7</v>
      </c>
    </row>
    <row r="25241">
      <c r="A25241" s="7" t="s">
        <v>46615</v>
      </c>
      <c r="B25241" s="17" t="s">
        <v>46616</v>
      </c>
      <c r="C25241" s="17">
        <v>603.0</v>
      </c>
      <c r="D25241" s="17">
        <v>6239481.521</v>
      </c>
      <c r="E25241" s="17">
        <v>3076094.0</v>
      </c>
      <c r="F25241" s="17">
        <v>5313016.0</v>
      </c>
      <c r="G25241" s="17">
        <v>6968371.0</v>
      </c>
      <c r="H25241" s="17">
        <v>1.1228582E7</v>
      </c>
    </row>
    <row r="25242">
      <c r="A25242" s="7" t="s">
        <v>46615</v>
      </c>
      <c r="B25242" s="17" t="s">
        <v>46616</v>
      </c>
      <c r="C25242" s="17">
        <v>603.0</v>
      </c>
      <c r="D25242" s="17">
        <v>6239481.521</v>
      </c>
      <c r="E25242" s="17">
        <v>3076094.0</v>
      </c>
      <c r="F25242" s="17">
        <v>5313016.0</v>
      </c>
      <c r="G25242" s="17">
        <v>6968371.0</v>
      </c>
      <c r="H25242" s="17">
        <v>1.1228582E7</v>
      </c>
    </row>
    <row r="25243">
      <c r="A25243" s="7" t="s">
        <v>46617</v>
      </c>
      <c r="B25243" s="17" t="s">
        <v>46618</v>
      </c>
      <c r="C25243" s="17">
        <v>156.0</v>
      </c>
      <c r="D25243" s="17">
        <v>8810684.135</v>
      </c>
      <c r="E25243" s="17">
        <v>3669100.0</v>
      </c>
      <c r="F25243" s="17">
        <v>6424680.0</v>
      </c>
      <c r="G25243" s="17">
        <v>8716732.0</v>
      </c>
      <c r="H25243" s="17">
        <v>1.7455556E7</v>
      </c>
    </row>
    <row r="25244">
      <c r="A25244" s="7" t="s">
        <v>46617</v>
      </c>
      <c r="B25244" s="17" t="s">
        <v>46618</v>
      </c>
      <c r="C25244" s="17">
        <v>156.0</v>
      </c>
      <c r="D25244" s="17">
        <v>8810684.135</v>
      </c>
      <c r="E25244" s="17">
        <v>3669100.0</v>
      </c>
      <c r="F25244" s="17">
        <v>6424680.0</v>
      </c>
      <c r="G25244" s="17">
        <v>8716732.0</v>
      </c>
      <c r="H25244" s="17">
        <v>1.7455556E7</v>
      </c>
    </row>
    <row r="25245">
      <c r="A25245" s="7" t="s">
        <v>46619</v>
      </c>
      <c r="B25245" s="17" t="s">
        <v>46620</v>
      </c>
      <c r="C25245" s="17">
        <v>5.0</v>
      </c>
      <c r="D25245" s="17">
        <v>1.16937528E7</v>
      </c>
      <c r="E25245" s="17">
        <v>8326475.0</v>
      </c>
      <c r="F25245" s="17">
        <v>1.0550182E7</v>
      </c>
      <c r="G25245" s="17">
        <v>1.4832E7</v>
      </c>
      <c r="H25245" s="17">
        <v>1.8859507E7</v>
      </c>
    </row>
    <row r="25246">
      <c r="A25246" s="7" t="s">
        <v>46619</v>
      </c>
      <c r="B25246" s="17" t="s">
        <v>46620</v>
      </c>
      <c r="C25246" s="17">
        <v>5.0</v>
      </c>
      <c r="D25246" s="17">
        <v>1.16937528E7</v>
      </c>
      <c r="E25246" s="17">
        <v>8326475.0</v>
      </c>
      <c r="F25246" s="17">
        <v>1.0550182E7</v>
      </c>
      <c r="G25246" s="17">
        <v>1.4832E7</v>
      </c>
      <c r="H25246" s="17">
        <v>1.8859507E7</v>
      </c>
    </row>
    <row r="25247">
      <c r="A25247" s="7" t="s">
        <v>46621</v>
      </c>
      <c r="B25247" s="17" t="s">
        <v>46622</v>
      </c>
      <c r="C25247" s="17">
        <v>2.0</v>
      </c>
      <c r="D25247" s="17">
        <v>1.01805035E7</v>
      </c>
      <c r="E25247" s="17">
        <v>1236000.0</v>
      </c>
      <c r="F25247" s="17">
        <v>1236000.0</v>
      </c>
      <c r="G25247" s="17">
        <v>1.9125007E7</v>
      </c>
      <c r="H25247" s="17">
        <v>1.9125007E7</v>
      </c>
    </row>
    <row r="25248">
      <c r="A25248" s="7" t="s">
        <v>46621</v>
      </c>
      <c r="B25248" s="17" t="s">
        <v>46622</v>
      </c>
      <c r="C25248" s="17">
        <v>2.0</v>
      </c>
      <c r="D25248" s="17">
        <v>1.01805035E7</v>
      </c>
      <c r="E25248" s="17">
        <v>1236000.0</v>
      </c>
      <c r="F25248" s="17">
        <v>1236000.0</v>
      </c>
      <c r="G25248" s="17">
        <v>1.9125007E7</v>
      </c>
      <c r="H25248" s="17">
        <v>1.9125007E7</v>
      </c>
    </row>
    <row r="25249">
      <c r="A25249" s="7" t="s">
        <v>46623</v>
      </c>
      <c r="B25249" s="17" t="s">
        <v>46624</v>
      </c>
      <c r="C25249" s="17">
        <v>13.0</v>
      </c>
      <c r="D25249" s="17">
        <v>1.816857092E7</v>
      </c>
      <c r="E25249" s="17">
        <v>1.5388E7</v>
      </c>
      <c r="F25249" s="17">
        <v>1.5609E7</v>
      </c>
      <c r="G25249" s="17">
        <v>1.7571E7</v>
      </c>
      <c r="H25249" s="17">
        <v>1.944025E7</v>
      </c>
    </row>
    <row r="25250">
      <c r="A25250" s="7" t="s">
        <v>46623</v>
      </c>
      <c r="B25250" s="17" t="s">
        <v>46624</v>
      </c>
      <c r="C25250" s="17">
        <v>13.0</v>
      </c>
      <c r="D25250" s="17">
        <v>1.816857092E7</v>
      </c>
      <c r="E25250" s="17">
        <v>1.5388E7</v>
      </c>
      <c r="F25250" s="17">
        <v>1.5609E7</v>
      </c>
      <c r="G25250" s="17">
        <v>1.7571E7</v>
      </c>
      <c r="H25250" s="17">
        <v>1.944025E7</v>
      </c>
    </row>
    <row r="25251">
      <c r="A25251" s="7" t="s">
        <v>46625</v>
      </c>
      <c r="B25251" s="17" t="s">
        <v>46626</v>
      </c>
      <c r="C25251" s="17">
        <v>3.0</v>
      </c>
      <c r="D25251" s="17">
        <v>1.189605167E7</v>
      </c>
      <c r="E25251" s="17">
        <v>8347000.0</v>
      </c>
      <c r="F25251" s="17">
        <v>1.08414E7</v>
      </c>
      <c r="G25251" s="17">
        <v>1.6499755E7</v>
      </c>
      <c r="H25251" s="17">
        <v>1.6499755E7</v>
      </c>
    </row>
    <row r="25252">
      <c r="A25252" s="7" t="s">
        <v>46625</v>
      </c>
      <c r="B25252" s="17" t="s">
        <v>46626</v>
      </c>
      <c r="C25252" s="17">
        <v>3.0</v>
      </c>
      <c r="D25252" s="17">
        <v>1.189605167E7</v>
      </c>
      <c r="E25252" s="17">
        <v>8347000.0</v>
      </c>
      <c r="F25252" s="17">
        <v>1.08414E7</v>
      </c>
      <c r="G25252" s="17">
        <v>1.6499755E7</v>
      </c>
      <c r="H25252" s="17">
        <v>1.6499755E7</v>
      </c>
    </row>
    <row r="25253">
      <c r="A25253" s="7" t="s">
        <v>13640</v>
      </c>
      <c r="B25253" s="17" t="s">
        <v>13641</v>
      </c>
      <c r="C25253" s="17">
        <v>3.0</v>
      </c>
      <c r="D25253" s="17">
        <v>8423825.333</v>
      </c>
      <c r="E25253" s="17">
        <v>2358050.0</v>
      </c>
      <c r="F25253" s="17">
        <v>1.0378744E7</v>
      </c>
      <c r="G25253" s="17">
        <v>1.2534682E7</v>
      </c>
      <c r="H25253" s="17">
        <v>1.2534682E7</v>
      </c>
    </row>
    <row r="25254">
      <c r="A25254" s="7" t="s">
        <v>13640</v>
      </c>
      <c r="B25254" s="17" t="s">
        <v>13641</v>
      </c>
      <c r="C25254" s="17">
        <v>3.0</v>
      </c>
      <c r="D25254" s="17">
        <v>8423825.333</v>
      </c>
      <c r="E25254" s="17">
        <v>2358050.0</v>
      </c>
      <c r="F25254" s="17">
        <v>1.0378744E7</v>
      </c>
      <c r="G25254" s="17">
        <v>1.2534682E7</v>
      </c>
      <c r="H25254" s="17">
        <v>1.2534682E7</v>
      </c>
    </row>
    <row r="25255">
      <c r="A25255" s="7" t="s">
        <v>46627</v>
      </c>
      <c r="B25255" s="17" t="s">
        <v>46628</v>
      </c>
      <c r="C25255" s="17">
        <v>22.0</v>
      </c>
      <c r="D25255" s="17">
        <v>8628757.591</v>
      </c>
      <c r="E25255" s="17">
        <v>3504000.0</v>
      </c>
      <c r="F25255" s="17">
        <v>7497132.0</v>
      </c>
      <c r="G25255" s="17">
        <v>1.2968272E7</v>
      </c>
      <c r="H25255" s="17">
        <v>1.61179E7</v>
      </c>
    </row>
    <row r="25256">
      <c r="A25256" s="7" t="s">
        <v>46627</v>
      </c>
      <c r="B25256" s="17" t="s">
        <v>46628</v>
      </c>
      <c r="C25256" s="17">
        <v>22.0</v>
      </c>
      <c r="D25256" s="17">
        <v>8628757.591</v>
      </c>
      <c r="E25256" s="17">
        <v>3504000.0</v>
      </c>
      <c r="F25256" s="17">
        <v>7497132.0</v>
      </c>
      <c r="G25256" s="17">
        <v>1.2968272E7</v>
      </c>
      <c r="H25256" s="17">
        <v>1.61179E7</v>
      </c>
    </row>
    <row r="25257">
      <c r="A25257" s="7" t="s">
        <v>46629</v>
      </c>
      <c r="B25257" s="17" t="s">
        <v>46630</v>
      </c>
      <c r="C25257" s="17">
        <v>83.0</v>
      </c>
      <c r="D25257" s="17">
        <v>6524273.482</v>
      </c>
      <c r="E25257" s="17">
        <v>2726800.0</v>
      </c>
      <c r="F25257" s="17">
        <v>4036701.0</v>
      </c>
      <c r="G25257" s="17">
        <v>6820747.0</v>
      </c>
      <c r="H25257" s="17">
        <v>1.086389E7</v>
      </c>
    </row>
    <row r="25258">
      <c r="A25258" s="7" t="s">
        <v>46629</v>
      </c>
      <c r="B25258" s="17" t="s">
        <v>46630</v>
      </c>
      <c r="C25258" s="17">
        <v>83.0</v>
      </c>
      <c r="D25258" s="17">
        <v>6524273.482</v>
      </c>
      <c r="E25258" s="17">
        <v>2726800.0</v>
      </c>
      <c r="F25258" s="17">
        <v>4036701.0</v>
      </c>
      <c r="G25258" s="17">
        <v>6820747.0</v>
      </c>
      <c r="H25258" s="17">
        <v>1.086389E7</v>
      </c>
    </row>
    <row r="25259">
      <c r="A25259" s="7" t="s">
        <v>46631</v>
      </c>
      <c r="B25259" s="17" t="s">
        <v>46632</v>
      </c>
      <c r="C25259" s="17">
        <v>102.0</v>
      </c>
      <c r="D25259" s="17">
        <v>6509863.931</v>
      </c>
      <c r="E25259" s="17">
        <v>2273154.0</v>
      </c>
      <c r="F25259" s="17">
        <v>3729437.0</v>
      </c>
      <c r="G25259" s="17">
        <v>5956285.0</v>
      </c>
      <c r="H25259" s="17">
        <v>1.5484361E7</v>
      </c>
    </row>
    <row r="25260">
      <c r="A25260" s="7" t="s">
        <v>46631</v>
      </c>
      <c r="B25260" s="17" t="s">
        <v>46632</v>
      </c>
      <c r="C25260" s="17">
        <v>102.0</v>
      </c>
      <c r="D25260" s="17">
        <v>6509863.931</v>
      </c>
      <c r="E25260" s="17">
        <v>2273154.0</v>
      </c>
      <c r="F25260" s="17">
        <v>3729437.0</v>
      </c>
      <c r="G25260" s="17">
        <v>5956285.0</v>
      </c>
      <c r="H25260" s="17">
        <v>1.5484361E7</v>
      </c>
    </row>
    <row r="25261">
      <c r="A25261" s="7" t="s">
        <v>46633</v>
      </c>
      <c r="B25261" s="17" t="s">
        <v>46634</v>
      </c>
      <c r="C25261" s="17">
        <v>1.0</v>
      </c>
      <c r="D25261" s="17">
        <v>7029751.0</v>
      </c>
      <c r="E25261" s="17">
        <v>7029751.0</v>
      </c>
      <c r="F25261" s="17">
        <v>7029751.0</v>
      </c>
      <c r="G25261" s="17">
        <v>7029751.0</v>
      </c>
      <c r="H25261" s="17">
        <v>7029751.0</v>
      </c>
    </row>
    <row r="25262">
      <c r="A25262" s="7" t="s">
        <v>46633</v>
      </c>
      <c r="B25262" s="17" t="s">
        <v>46634</v>
      </c>
      <c r="C25262" s="17">
        <v>1.0</v>
      </c>
      <c r="D25262" s="17">
        <v>7029751.0</v>
      </c>
      <c r="E25262" s="17">
        <v>7029751.0</v>
      </c>
      <c r="F25262" s="17">
        <v>7029751.0</v>
      </c>
      <c r="G25262" s="17">
        <v>7029751.0</v>
      </c>
      <c r="H25262" s="17">
        <v>7029751.0</v>
      </c>
    </row>
    <row r="25263">
      <c r="A25263" s="7" t="s">
        <v>46635</v>
      </c>
      <c r="B25263" s="17" t="s">
        <v>46636</v>
      </c>
      <c r="C25263" s="17">
        <v>157.0</v>
      </c>
      <c r="D25263" s="17">
        <v>6226843.567</v>
      </c>
      <c r="E25263" s="17">
        <v>1945436.0</v>
      </c>
      <c r="F25263" s="17">
        <v>3276996.0</v>
      </c>
      <c r="G25263" s="17">
        <v>5037345.0</v>
      </c>
      <c r="H25263" s="17">
        <v>8301059.0</v>
      </c>
    </row>
    <row r="25264">
      <c r="A25264" s="7" t="s">
        <v>46635</v>
      </c>
      <c r="B25264" s="17" t="s">
        <v>46636</v>
      </c>
      <c r="C25264" s="17">
        <v>157.0</v>
      </c>
      <c r="D25264" s="17">
        <v>6226843.567</v>
      </c>
      <c r="E25264" s="17">
        <v>1945436.0</v>
      </c>
      <c r="F25264" s="17">
        <v>3276996.0</v>
      </c>
      <c r="G25264" s="17">
        <v>5037345.0</v>
      </c>
      <c r="H25264" s="17">
        <v>8301059.0</v>
      </c>
    </row>
    <row r="25265">
      <c r="A25265" s="7" t="s">
        <v>46637</v>
      </c>
      <c r="B25265" s="17" t="s">
        <v>46638</v>
      </c>
      <c r="C25265" s="17">
        <v>181.0</v>
      </c>
      <c r="D25265" s="17">
        <v>4380698.718</v>
      </c>
      <c r="E25265" s="17">
        <v>1885498.0</v>
      </c>
      <c r="F25265" s="17">
        <v>3389008.0</v>
      </c>
      <c r="G25265" s="17">
        <v>5476808.0</v>
      </c>
      <c r="H25265" s="17">
        <v>7938929.0</v>
      </c>
    </row>
    <row r="25266">
      <c r="A25266" s="7" t="s">
        <v>46637</v>
      </c>
      <c r="B25266" s="17" t="s">
        <v>46638</v>
      </c>
      <c r="C25266" s="17">
        <v>181.0</v>
      </c>
      <c r="D25266" s="17">
        <v>4380698.718</v>
      </c>
      <c r="E25266" s="17">
        <v>1885498.0</v>
      </c>
      <c r="F25266" s="17">
        <v>3389008.0</v>
      </c>
      <c r="G25266" s="17">
        <v>5476808.0</v>
      </c>
      <c r="H25266" s="17">
        <v>7938929.0</v>
      </c>
    </row>
    <row r="25267">
      <c r="A25267" s="7" t="s">
        <v>46639</v>
      </c>
      <c r="B25267" s="17" t="s">
        <v>46640</v>
      </c>
      <c r="C25267" s="17">
        <v>330.0</v>
      </c>
      <c r="D25267" s="17">
        <v>3701765.673</v>
      </c>
      <c r="E25267" s="17">
        <v>1829000.0</v>
      </c>
      <c r="F25267" s="17">
        <v>2525397.0</v>
      </c>
      <c r="G25267" s="17">
        <v>3635191.0</v>
      </c>
      <c r="H25267" s="17">
        <v>6157030.0</v>
      </c>
    </row>
    <row r="25268">
      <c r="A25268" s="7" t="s">
        <v>46639</v>
      </c>
      <c r="B25268" s="17" t="s">
        <v>46640</v>
      </c>
      <c r="C25268" s="17">
        <v>330.0</v>
      </c>
      <c r="D25268" s="17">
        <v>3701765.673</v>
      </c>
      <c r="E25268" s="17">
        <v>1829000.0</v>
      </c>
      <c r="F25268" s="17">
        <v>2525397.0</v>
      </c>
      <c r="G25268" s="17">
        <v>3635191.0</v>
      </c>
      <c r="H25268" s="17">
        <v>6157030.0</v>
      </c>
    </row>
    <row r="25269">
      <c r="A25269" s="7" t="s">
        <v>46641</v>
      </c>
      <c r="B25269" s="17" t="s">
        <v>46642</v>
      </c>
      <c r="C25269" s="17">
        <v>16.0</v>
      </c>
      <c r="D25269" s="17">
        <v>1.015295913E7</v>
      </c>
      <c r="E25269" s="17">
        <v>4270342.0</v>
      </c>
      <c r="F25269" s="17">
        <v>7301159.0</v>
      </c>
      <c r="G25269" s="17">
        <v>1.2652316E7</v>
      </c>
      <c r="H25269" s="17">
        <v>2.156731E7</v>
      </c>
    </row>
    <row r="25270">
      <c r="A25270" s="7" t="s">
        <v>46641</v>
      </c>
      <c r="B25270" s="17" t="s">
        <v>46642</v>
      </c>
      <c r="C25270" s="17">
        <v>16.0</v>
      </c>
      <c r="D25270" s="17">
        <v>1.015295913E7</v>
      </c>
      <c r="E25270" s="17">
        <v>4270342.0</v>
      </c>
      <c r="F25270" s="17">
        <v>7301159.0</v>
      </c>
      <c r="G25270" s="17">
        <v>1.2652316E7</v>
      </c>
      <c r="H25270" s="17">
        <v>2.156731E7</v>
      </c>
    </row>
    <row r="25271">
      <c r="A25271" s="7" t="s">
        <v>46643</v>
      </c>
      <c r="B25271" s="17" t="s">
        <v>46644</v>
      </c>
      <c r="C25271" s="17">
        <v>240.0</v>
      </c>
      <c r="D25271" s="17">
        <v>9878873.8</v>
      </c>
      <c r="E25271" s="17">
        <v>4762073.0</v>
      </c>
      <c r="F25271" s="17">
        <v>7354559.0</v>
      </c>
      <c r="G25271" s="17">
        <v>1.1963863E7</v>
      </c>
      <c r="H25271" s="17">
        <v>1.81561E7</v>
      </c>
    </row>
    <row r="25272">
      <c r="A25272" s="7" t="s">
        <v>46643</v>
      </c>
      <c r="B25272" s="17" t="s">
        <v>46644</v>
      </c>
      <c r="C25272" s="17">
        <v>240.0</v>
      </c>
      <c r="D25272" s="17">
        <v>9878873.8</v>
      </c>
      <c r="E25272" s="17">
        <v>4762073.0</v>
      </c>
      <c r="F25272" s="17">
        <v>7354559.0</v>
      </c>
      <c r="G25272" s="17">
        <v>1.1963863E7</v>
      </c>
      <c r="H25272" s="17">
        <v>1.81561E7</v>
      </c>
    </row>
    <row r="25273">
      <c r="A25273" s="7" t="s">
        <v>46645</v>
      </c>
      <c r="B25273" s="17" t="s">
        <v>46646</v>
      </c>
      <c r="C25273" s="17">
        <v>462.0</v>
      </c>
      <c r="D25273" s="17">
        <v>8681303.587</v>
      </c>
      <c r="E25273" s="17">
        <v>5196900.0</v>
      </c>
      <c r="F25273" s="17">
        <v>8261400.0</v>
      </c>
      <c r="G25273" s="17">
        <v>1.0718614E7</v>
      </c>
      <c r="H25273" s="17">
        <v>1.4089397E7</v>
      </c>
    </row>
    <row r="25274">
      <c r="A25274" s="7" t="s">
        <v>46645</v>
      </c>
      <c r="B25274" s="17" t="s">
        <v>46646</v>
      </c>
      <c r="C25274" s="17">
        <v>462.0</v>
      </c>
      <c r="D25274" s="17">
        <v>8681303.587</v>
      </c>
      <c r="E25274" s="17">
        <v>5196900.0</v>
      </c>
      <c r="F25274" s="17">
        <v>8261400.0</v>
      </c>
      <c r="G25274" s="17">
        <v>1.0718614E7</v>
      </c>
      <c r="H25274" s="17">
        <v>1.4089397E7</v>
      </c>
    </row>
    <row r="25275">
      <c r="A25275" s="7" t="s">
        <v>46647</v>
      </c>
      <c r="B25275" s="17" t="s">
        <v>46648</v>
      </c>
      <c r="C25275" s="17">
        <v>1412.0</v>
      </c>
      <c r="D25275" s="17">
        <v>8454861.829</v>
      </c>
      <c r="E25275" s="17">
        <v>4775856.0</v>
      </c>
      <c r="F25275" s="17">
        <v>7869666.0</v>
      </c>
      <c r="G25275" s="17">
        <v>1.0904347E7</v>
      </c>
      <c r="H25275" s="17">
        <v>1.3965499E7</v>
      </c>
    </row>
    <row r="25276">
      <c r="A25276" s="7" t="s">
        <v>46647</v>
      </c>
      <c r="B25276" s="17" t="s">
        <v>46648</v>
      </c>
      <c r="C25276" s="17">
        <v>1412.0</v>
      </c>
      <c r="D25276" s="17">
        <v>8454861.829</v>
      </c>
      <c r="E25276" s="17">
        <v>4775856.0</v>
      </c>
      <c r="F25276" s="17">
        <v>7869666.0</v>
      </c>
      <c r="G25276" s="17">
        <v>1.0904347E7</v>
      </c>
      <c r="H25276" s="17">
        <v>1.3965499E7</v>
      </c>
    </row>
    <row r="25277">
      <c r="A25277" s="7" t="s">
        <v>46649</v>
      </c>
      <c r="B25277" s="17" t="s">
        <v>46650</v>
      </c>
      <c r="C25277" s="17">
        <v>39.0</v>
      </c>
      <c r="D25277" s="17">
        <v>8860478.256</v>
      </c>
      <c r="E25277" s="17">
        <v>3246569.0</v>
      </c>
      <c r="F25277" s="17">
        <v>8431600.0</v>
      </c>
      <c r="G25277" s="17">
        <v>1.1738247E7</v>
      </c>
      <c r="H25277" s="17">
        <v>1.4120419E7</v>
      </c>
    </row>
    <row r="25278">
      <c r="A25278" s="7" t="s">
        <v>46649</v>
      </c>
      <c r="B25278" s="17" t="s">
        <v>46650</v>
      </c>
      <c r="C25278" s="17">
        <v>39.0</v>
      </c>
      <c r="D25278" s="17">
        <v>8860478.256</v>
      </c>
      <c r="E25278" s="17">
        <v>3246569.0</v>
      </c>
      <c r="F25278" s="17">
        <v>8431600.0</v>
      </c>
      <c r="G25278" s="17">
        <v>1.1738247E7</v>
      </c>
      <c r="H25278" s="17">
        <v>1.4120419E7</v>
      </c>
    </row>
    <row r="25279">
      <c r="A25279" s="7" t="s">
        <v>46651</v>
      </c>
      <c r="B25279" s="17" t="s">
        <v>46652</v>
      </c>
      <c r="C25279" s="17">
        <v>828.0</v>
      </c>
      <c r="D25279" s="17">
        <v>9257930.39</v>
      </c>
      <c r="E25279" s="17">
        <v>4651152.0</v>
      </c>
      <c r="F25279" s="17">
        <v>7823420.0</v>
      </c>
      <c r="G25279" s="17">
        <v>1.2360684E7</v>
      </c>
      <c r="H25279" s="17">
        <v>1.8241931E7</v>
      </c>
    </row>
    <row r="25280">
      <c r="A25280" s="7" t="s">
        <v>46651</v>
      </c>
      <c r="B25280" s="17" t="s">
        <v>46652</v>
      </c>
      <c r="C25280" s="17">
        <v>828.0</v>
      </c>
      <c r="D25280" s="17">
        <v>9257930.39</v>
      </c>
      <c r="E25280" s="17">
        <v>4651152.0</v>
      </c>
      <c r="F25280" s="17">
        <v>7823420.0</v>
      </c>
      <c r="G25280" s="17">
        <v>1.2360684E7</v>
      </c>
      <c r="H25280" s="17">
        <v>1.8241931E7</v>
      </c>
    </row>
    <row r="25281">
      <c r="A25281" s="7" t="s">
        <v>46653</v>
      </c>
      <c r="B25281" s="17" t="s">
        <v>46654</v>
      </c>
      <c r="C25281" s="17">
        <v>1777.0</v>
      </c>
      <c r="D25281" s="17">
        <v>1.029726659E7</v>
      </c>
      <c r="E25281" s="17">
        <v>5641656.0</v>
      </c>
      <c r="F25281" s="17">
        <v>7845796.0</v>
      </c>
      <c r="G25281" s="17">
        <v>1.1385721E7</v>
      </c>
      <c r="H25281" s="17">
        <v>1.9185558E7</v>
      </c>
    </row>
    <row r="25282">
      <c r="A25282" s="7" t="s">
        <v>46653</v>
      </c>
      <c r="B25282" s="17" t="s">
        <v>46654</v>
      </c>
      <c r="C25282" s="17">
        <v>1777.0</v>
      </c>
      <c r="D25282" s="17">
        <v>1.029726659E7</v>
      </c>
      <c r="E25282" s="17">
        <v>5641656.0</v>
      </c>
      <c r="F25282" s="17">
        <v>7845796.0</v>
      </c>
      <c r="G25282" s="17">
        <v>1.1385721E7</v>
      </c>
      <c r="H25282" s="17">
        <v>1.9185558E7</v>
      </c>
    </row>
    <row r="25283">
      <c r="A25283" s="7" t="s">
        <v>46655</v>
      </c>
      <c r="B25283" s="17" t="s">
        <v>46656</v>
      </c>
      <c r="C25283" s="17">
        <v>568.0</v>
      </c>
      <c r="D25283" s="17">
        <v>7394745.132</v>
      </c>
      <c r="E25283" s="17">
        <v>4029068.0</v>
      </c>
      <c r="F25283" s="17">
        <v>6502938.0</v>
      </c>
      <c r="G25283" s="17">
        <v>1.01555E7</v>
      </c>
      <c r="H25283" s="17">
        <v>1.2616202E7</v>
      </c>
    </row>
    <row r="25284">
      <c r="A25284" s="7" t="s">
        <v>46655</v>
      </c>
      <c r="B25284" s="17" t="s">
        <v>46656</v>
      </c>
      <c r="C25284" s="17">
        <v>568.0</v>
      </c>
      <c r="D25284" s="17">
        <v>7394745.132</v>
      </c>
      <c r="E25284" s="17">
        <v>4029068.0</v>
      </c>
      <c r="F25284" s="17">
        <v>6502938.0</v>
      </c>
      <c r="G25284" s="17">
        <v>1.01555E7</v>
      </c>
      <c r="H25284" s="17">
        <v>1.2616202E7</v>
      </c>
    </row>
    <row r="25285">
      <c r="A25285" s="7" t="s">
        <v>46657</v>
      </c>
      <c r="B25285" s="17" t="s">
        <v>46658</v>
      </c>
      <c r="C25285" s="17">
        <v>102.0</v>
      </c>
      <c r="D25285" s="17">
        <v>1.009281941E7</v>
      </c>
      <c r="E25285" s="17">
        <v>5651470.0</v>
      </c>
      <c r="F25285" s="17">
        <v>7884161.0</v>
      </c>
      <c r="G25285" s="17">
        <v>1.1877996E7</v>
      </c>
      <c r="H25285" s="17">
        <v>1.594334E7</v>
      </c>
    </row>
    <row r="25286">
      <c r="A25286" s="7" t="s">
        <v>46657</v>
      </c>
      <c r="B25286" s="17" t="s">
        <v>46658</v>
      </c>
      <c r="C25286" s="17">
        <v>102.0</v>
      </c>
      <c r="D25286" s="17">
        <v>1.009281941E7</v>
      </c>
      <c r="E25286" s="17">
        <v>5651470.0</v>
      </c>
      <c r="F25286" s="17">
        <v>7884161.0</v>
      </c>
      <c r="G25286" s="17">
        <v>1.1877996E7</v>
      </c>
      <c r="H25286" s="17">
        <v>1.594334E7</v>
      </c>
    </row>
    <row r="25287">
      <c r="A25287" s="7" t="s">
        <v>46659</v>
      </c>
      <c r="B25287" s="17" t="s">
        <v>46660</v>
      </c>
      <c r="C25287" s="17">
        <v>1481.0</v>
      </c>
      <c r="D25287" s="17">
        <v>8887595.037</v>
      </c>
      <c r="E25287" s="17">
        <v>4243669.0</v>
      </c>
      <c r="F25287" s="17">
        <v>8366533.0</v>
      </c>
      <c r="G25287" s="17">
        <v>1.1875905E7</v>
      </c>
      <c r="H25287" s="17">
        <v>1.631469E7</v>
      </c>
    </row>
    <row r="25288">
      <c r="A25288" s="7" t="s">
        <v>46659</v>
      </c>
      <c r="B25288" s="17" t="s">
        <v>46660</v>
      </c>
      <c r="C25288" s="17">
        <v>1481.0</v>
      </c>
      <c r="D25288" s="17">
        <v>8887595.037</v>
      </c>
      <c r="E25288" s="17">
        <v>4243669.0</v>
      </c>
      <c r="F25288" s="17">
        <v>8366533.0</v>
      </c>
      <c r="G25288" s="17">
        <v>1.1875905E7</v>
      </c>
      <c r="H25288" s="17">
        <v>1.631469E7</v>
      </c>
    </row>
    <row r="25289">
      <c r="A25289" s="7" t="s">
        <v>46661</v>
      </c>
      <c r="B25289" s="17" t="s">
        <v>46662</v>
      </c>
      <c r="C25289" s="17">
        <v>1408.0</v>
      </c>
      <c r="D25289" s="17">
        <v>1.043406555E7</v>
      </c>
      <c r="E25289" s="17">
        <v>4741340.0</v>
      </c>
      <c r="F25289" s="17">
        <v>9057015.0</v>
      </c>
      <c r="G25289" s="17">
        <v>1.4208883E7</v>
      </c>
      <c r="H25289" s="17">
        <v>1.9464088E7</v>
      </c>
    </row>
    <row r="25290">
      <c r="A25290" s="7" t="s">
        <v>46661</v>
      </c>
      <c r="B25290" s="17" t="s">
        <v>46662</v>
      </c>
      <c r="C25290" s="17">
        <v>1408.0</v>
      </c>
      <c r="D25290" s="17">
        <v>1.043406555E7</v>
      </c>
      <c r="E25290" s="17">
        <v>4741340.0</v>
      </c>
      <c r="F25290" s="17">
        <v>9057015.0</v>
      </c>
      <c r="G25290" s="17">
        <v>1.4208883E7</v>
      </c>
      <c r="H25290" s="17">
        <v>1.9464088E7</v>
      </c>
    </row>
    <row r="25291">
      <c r="A25291" s="7" t="s">
        <v>46663</v>
      </c>
      <c r="B25291" s="17" t="s">
        <v>46664</v>
      </c>
      <c r="C25291" s="17">
        <v>2.0</v>
      </c>
      <c r="D25291" s="17">
        <v>1.36770985E7</v>
      </c>
      <c r="E25291" s="17">
        <v>8463947.0</v>
      </c>
      <c r="F25291" s="17">
        <v>8463947.0</v>
      </c>
      <c r="G25291" s="17">
        <v>1.889025E7</v>
      </c>
      <c r="H25291" s="17">
        <v>1.889025E7</v>
      </c>
    </row>
    <row r="25292">
      <c r="A25292" s="7" t="s">
        <v>46663</v>
      </c>
      <c r="B25292" s="17" t="s">
        <v>46664</v>
      </c>
      <c r="C25292" s="17">
        <v>2.0</v>
      </c>
      <c r="D25292" s="17">
        <v>1.36770985E7</v>
      </c>
      <c r="E25292" s="17">
        <v>8463947.0</v>
      </c>
      <c r="F25292" s="17">
        <v>8463947.0</v>
      </c>
      <c r="G25292" s="17">
        <v>1.889025E7</v>
      </c>
      <c r="H25292" s="17">
        <v>1.889025E7</v>
      </c>
    </row>
    <row r="25293">
      <c r="A25293" s="7" t="s">
        <v>46665</v>
      </c>
      <c r="B25293" s="17" t="s">
        <v>46666</v>
      </c>
      <c r="C25293" s="17">
        <v>5.0</v>
      </c>
      <c r="D25293" s="17">
        <v>1.126469E7</v>
      </c>
      <c r="E25293" s="17">
        <v>1.12217E7</v>
      </c>
      <c r="F25293" s="17">
        <v>1.123205E7</v>
      </c>
      <c r="G25293" s="17">
        <v>1.139085E7</v>
      </c>
      <c r="H25293" s="17">
        <v>1.139125E7</v>
      </c>
    </row>
    <row r="25294">
      <c r="A25294" s="7" t="s">
        <v>46665</v>
      </c>
      <c r="B25294" s="17" t="s">
        <v>46666</v>
      </c>
      <c r="C25294" s="17">
        <v>5.0</v>
      </c>
      <c r="D25294" s="17">
        <v>1.126469E7</v>
      </c>
      <c r="E25294" s="17">
        <v>1.12217E7</v>
      </c>
      <c r="F25294" s="17">
        <v>1.123205E7</v>
      </c>
      <c r="G25294" s="17">
        <v>1.139085E7</v>
      </c>
      <c r="H25294" s="17">
        <v>1.139125E7</v>
      </c>
    </row>
    <row r="25295">
      <c r="A25295" s="7" t="s">
        <v>46667</v>
      </c>
      <c r="B25295" s="17" t="s">
        <v>46668</v>
      </c>
      <c r="C25295" s="17">
        <v>3.0</v>
      </c>
      <c r="D25295" s="17">
        <v>3201645.667</v>
      </c>
      <c r="E25295" s="17">
        <v>2889657.0</v>
      </c>
      <c r="F25295" s="17">
        <v>3023280.0</v>
      </c>
      <c r="G25295" s="17">
        <v>3692000.0</v>
      </c>
      <c r="H25295" s="17">
        <v>3692000.0</v>
      </c>
    </row>
    <row r="25296">
      <c r="A25296" s="7" t="s">
        <v>46667</v>
      </c>
      <c r="B25296" s="17" t="s">
        <v>46668</v>
      </c>
      <c r="C25296" s="17">
        <v>3.0</v>
      </c>
      <c r="D25296" s="17">
        <v>3201645.667</v>
      </c>
      <c r="E25296" s="17">
        <v>2889657.0</v>
      </c>
      <c r="F25296" s="17">
        <v>3023280.0</v>
      </c>
      <c r="G25296" s="17">
        <v>3692000.0</v>
      </c>
      <c r="H25296" s="17">
        <v>3692000.0</v>
      </c>
    </row>
    <row r="25297">
      <c r="A25297" s="7" t="s">
        <v>46669</v>
      </c>
      <c r="B25297" s="17" t="s">
        <v>46670</v>
      </c>
      <c r="C25297" s="17">
        <v>8.0</v>
      </c>
      <c r="D25297" s="17">
        <v>3810701.5</v>
      </c>
      <c r="E25297" s="17">
        <v>1715871.0</v>
      </c>
      <c r="F25297" s="17">
        <v>2817800.0</v>
      </c>
      <c r="G25297" s="17">
        <v>5424833.0</v>
      </c>
      <c r="H25297" s="17">
        <v>8647383.0</v>
      </c>
    </row>
    <row r="25298">
      <c r="A25298" s="7" t="s">
        <v>46669</v>
      </c>
      <c r="B25298" s="17" t="s">
        <v>46670</v>
      </c>
      <c r="C25298" s="17">
        <v>8.0</v>
      </c>
      <c r="D25298" s="17">
        <v>3810701.5</v>
      </c>
      <c r="E25298" s="17">
        <v>1715871.0</v>
      </c>
      <c r="F25298" s="17">
        <v>2817800.0</v>
      </c>
      <c r="G25298" s="17">
        <v>5424833.0</v>
      </c>
      <c r="H25298" s="17">
        <v>8647383.0</v>
      </c>
    </row>
    <row r="25299">
      <c r="A25299" s="7" t="s">
        <v>46671</v>
      </c>
      <c r="B25299" s="17" t="s">
        <v>46672</v>
      </c>
      <c r="C25299" s="17">
        <v>1.0</v>
      </c>
      <c r="D25299" s="17">
        <v>1.2147174E7</v>
      </c>
      <c r="E25299" s="17">
        <v>1.2147174E7</v>
      </c>
      <c r="F25299" s="17">
        <v>1.2147174E7</v>
      </c>
      <c r="G25299" s="17">
        <v>1.2147174E7</v>
      </c>
      <c r="H25299" s="17">
        <v>1.2147174E7</v>
      </c>
    </row>
    <row r="25300">
      <c r="A25300" s="7" t="s">
        <v>46671</v>
      </c>
      <c r="B25300" s="17" t="s">
        <v>46672</v>
      </c>
      <c r="C25300" s="17">
        <v>1.0</v>
      </c>
      <c r="D25300" s="17">
        <v>1.2147174E7</v>
      </c>
      <c r="E25300" s="17">
        <v>1.2147174E7</v>
      </c>
      <c r="F25300" s="17">
        <v>1.2147174E7</v>
      </c>
      <c r="G25300" s="17">
        <v>1.2147174E7</v>
      </c>
      <c r="H25300" s="17">
        <v>1.2147174E7</v>
      </c>
    </row>
    <row r="25301">
      <c r="A25301" s="7" t="s">
        <v>46673</v>
      </c>
      <c r="B25301" s="17" t="s">
        <v>46674</v>
      </c>
      <c r="C25301" s="17">
        <v>35.0</v>
      </c>
      <c r="D25301" s="17">
        <v>4835832.371</v>
      </c>
      <c r="E25301" s="17">
        <v>2050000.0</v>
      </c>
      <c r="F25301" s="17">
        <v>2940913.0</v>
      </c>
      <c r="G25301" s="17">
        <v>5914543.0</v>
      </c>
      <c r="H25301" s="17">
        <v>7782603.0</v>
      </c>
    </row>
    <row r="25302">
      <c r="A25302" s="7" t="s">
        <v>46673</v>
      </c>
      <c r="B25302" s="17" t="s">
        <v>46674</v>
      </c>
      <c r="C25302" s="17">
        <v>35.0</v>
      </c>
      <c r="D25302" s="17">
        <v>4835832.371</v>
      </c>
      <c r="E25302" s="17">
        <v>2050000.0</v>
      </c>
      <c r="F25302" s="17">
        <v>2940913.0</v>
      </c>
      <c r="G25302" s="17">
        <v>5914543.0</v>
      </c>
      <c r="H25302" s="17">
        <v>7782603.0</v>
      </c>
    </row>
    <row r="25303">
      <c r="A25303" s="7" t="s">
        <v>46675</v>
      </c>
      <c r="B25303" s="17" t="s">
        <v>46676</v>
      </c>
      <c r="C25303" s="17">
        <v>13.0</v>
      </c>
      <c r="D25303" s="17">
        <v>3044457.308</v>
      </c>
      <c r="E25303" s="17">
        <v>2308153.0</v>
      </c>
      <c r="F25303" s="17">
        <v>2721202.0</v>
      </c>
      <c r="G25303" s="17">
        <v>3554382.0</v>
      </c>
      <c r="H25303" s="17">
        <v>3979570.0</v>
      </c>
    </row>
    <row r="25304">
      <c r="A25304" s="7" t="s">
        <v>46675</v>
      </c>
      <c r="B25304" s="17" t="s">
        <v>46676</v>
      </c>
      <c r="C25304" s="17">
        <v>13.0</v>
      </c>
      <c r="D25304" s="17">
        <v>3044457.308</v>
      </c>
      <c r="E25304" s="17">
        <v>2308153.0</v>
      </c>
      <c r="F25304" s="17">
        <v>2721202.0</v>
      </c>
      <c r="G25304" s="17">
        <v>3554382.0</v>
      </c>
      <c r="H25304" s="17">
        <v>3979570.0</v>
      </c>
    </row>
    <row r="25305">
      <c r="A25305" s="7" t="s">
        <v>46677</v>
      </c>
      <c r="B25305" s="17" t="s">
        <v>46678</v>
      </c>
      <c r="C25305" s="17">
        <v>1.0</v>
      </c>
      <c r="D25305" s="17">
        <v>3099250.0</v>
      </c>
      <c r="E25305" s="17">
        <v>3099250.0</v>
      </c>
      <c r="F25305" s="17">
        <v>3099250.0</v>
      </c>
      <c r="G25305" s="17">
        <v>3099250.0</v>
      </c>
      <c r="H25305" s="17">
        <v>3099250.0</v>
      </c>
    </row>
    <row r="25306">
      <c r="A25306" s="7" t="s">
        <v>46677</v>
      </c>
      <c r="B25306" s="17" t="s">
        <v>46678</v>
      </c>
      <c r="C25306" s="17">
        <v>1.0</v>
      </c>
      <c r="D25306" s="17">
        <v>3099250.0</v>
      </c>
      <c r="E25306" s="17">
        <v>3099250.0</v>
      </c>
      <c r="F25306" s="17">
        <v>3099250.0</v>
      </c>
      <c r="G25306" s="17">
        <v>3099250.0</v>
      </c>
      <c r="H25306" s="17">
        <v>3099250.0</v>
      </c>
    </row>
    <row r="25307">
      <c r="A25307" s="7" t="s">
        <v>13642</v>
      </c>
      <c r="B25307" s="17" t="s">
        <v>13644</v>
      </c>
      <c r="C25307" s="17">
        <v>1278126.0</v>
      </c>
      <c r="D25307" s="17">
        <v>9414841.071</v>
      </c>
      <c r="E25307" s="17">
        <v>5406494.0</v>
      </c>
      <c r="F25307" s="17">
        <v>8029000.0</v>
      </c>
      <c r="G25307" s="17">
        <v>1.1756858E7</v>
      </c>
      <c r="H25307" s="17">
        <v>1.6355466E7</v>
      </c>
    </row>
    <row r="25308">
      <c r="A25308" s="7" t="s">
        <v>13642</v>
      </c>
      <c r="B25308" s="17" t="s">
        <v>13644</v>
      </c>
      <c r="C25308" s="17">
        <v>1278126.0</v>
      </c>
      <c r="D25308" s="17">
        <v>9414841.071</v>
      </c>
      <c r="E25308" s="17">
        <v>5406448.0</v>
      </c>
      <c r="F25308" s="17">
        <v>8031023.0</v>
      </c>
      <c r="G25308" s="17">
        <v>1.1764927E7</v>
      </c>
      <c r="H25308" s="17">
        <v>1.6366537E7</v>
      </c>
    </row>
    <row r="25309">
      <c r="A25309" s="7" t="s">
        <v>46679</v>
      </c>
      <c r="B25309" s="17" t="s">
        <v>46680</v>
      </c>
      <c r="C25309" s="17">
        <v>21069.0</v>
      </c>
      <c r="D25309" s="17">
        <v>8816096.236</v>
      </c>
      <c r="E25309" s="17">
        <v>3930033.0</v>
      </c>
      <c r="F25309" s="17">
        <v>6276277.0</v>
      </c>
      <c r="G25309" s="17">
        <v>1.0327381E7</v>
      </c>
      <c r="H25309" s="17">
        <v>1.5724013E7</v>
      </c>
    </row>
    <row r="25310">
      <c r="A25310" s="7" t="s">
        <v>46679</v>
      </c>
      <c r="B25310" s="17" t="s">
        <v>46680</v>
      </c>
      <c r="C25310" s="17">
        <v>21069.0</v>
      </c>
      <c r="D25310" s="17">
        <v>8816096.236</v>
      </c>
      <c r="E25310" s="17">
        <v>3931717.0</v>
      </c>
      <c r="F25310" s="17">
        <v>6270858.0</v>
      </c>
      <c r="G25310" s="17">
        <v>1.0330505E7</v>
      </c>
      <c r="H25310" s="17">
        <v>1.5724759E7</v>
      </c>
    </row>
    <row r="25311">
      <c r="A25311" s="7" t="s">
        <v>46681</v>
      </c>
      <c r="B25311" s="17" t="s">
        <v>46682</v>
      </c>
      <c r="C25311" s="17">
        <v>12550.0</v>
      </c>
      <c r="D25311" s="17">
        <v>1.180287802E7</v>
      </c>
      <c r="E25311" s="17">
        <v>6956503.0</v>
      </c>
      <c r="F25311" s="17">
        <v>9880381.0</v>
      </c>
      <c r="G25311" s="17">
        <v>1.4122786E7</v>
      </c>
      <c r="H25311" s="17">
        <v>2.0714363E7</v>
      </c>
    </row>
    <row r="25312">
      <c r="A25312" s="7" t="s">
        <v>46681</v>
      </c>
      <c r="B25312" s="17" t="s">
        <v>46682</v>
      </c>
      <c r="C25312" s="17">
        <v>12550.0</v>
      </c>
      <c r="D25312" s="17">
        <v>1.180287802E7</v>
      </c>
      <c r="E25312" s="17">
        <v>6958000.0</v>
      </c>
      <c r="F25312" s="17">
        <v>9880381.0</v>
      </c>
      <c r="G25312" s="17">
        <v>1.4115759E7</v>
      </c>
      <c r="H25312" s="17">
        <v>2.0731867E7</v>
      </c>
    </row>
    <row r="25313">
      <c r="A25313" s="7" t="s">
        <v>46683</v>
      </c>
      <c r="B25313" s="17" t="s">
        <v>46684</v>
      </c>
      <c r="C25313" s="17">
        <v>590.0</v>
      </c>
      <c r="D25313" s="17">
        <v>1.235278503E7</v>
      </c>
      <c r="E25313" s="17">
        <v>6513121.0</v>
      </c>
      <c r="F25313" s="17">
        <v>9965947.0</v>
      </c>
      <c r="G25313" s="17">
        <v>1.48871E7</v>
      </c>
      <c r="H25313" s="17">
        <v>2.3118227E7</v>
      </c>
    </row>
    <row r="25314">
      <c r="A25314" s="7" t="s">
        <v>46683</v>
      </c>
      <c r="B25314" s="17" t="s">
        <v>46684</v>
      </c>
      <c r="C25314" s="17">
        <v>590.0</v>
      </c>
      <c r="D25314" s="17">
        <v>1.235278503E7</v>
      </c>
      <c r="E25314" s="17">
        <v>6513121.0</v>
      </c>
      <c r="F25314" s="17">
        <v>9965947.0</v>
      </c>
      <c r="G25314" s="17">
        <v>1.48871E7</v>
      </c>
      <c r="H25314" s="17">
        <v>2.3118227E7</v>
      </c>
    </row>
    <row r="25315">
      <c r="A25315" s="7" t="s">
        <v>13646</v>
      </c>
      <c r="B25315" s="17" t="s">
        <v>13647</v>
      </c>
      <c r="C25315" s="17">
        <v>371.0</v>
      </c>
      <c r="D25315" s="17">
        <v>9181261.226</v>
      </c>
      <c r="E25315" s="17">
        <v>4378174.0</v>
      </c>
      <c r="F25315" s="17">
        <v>7243884.0</v>
      </c>
      <c r="G25315" s="17">
        <v>1.1664691E7</v>
      </c>
      <c r="H25315" s="17">
        <v>1.7882782E7</v>
      </c>
    </row>
    <row r="25316">
      <c r="A25316" s="7" t="s">
        <v>13646</v>
      </c>
      <c r="B25316" s="17" t="s">
        <v>13647</v>
      </c>
      <c r="C25316" s="17">
        <v>371.0</v>
      </c>
      <c r="D25316" s="17">
        <v>9181261.226</v>
      </c>
      <c r="E25316" s="17">
        <v>4378174.0</v>
      </c>
      <c r="F25316" s="17">
        <v>7243884.0</v>
      </c>
      <c r="G25316" s="17">
        <v>1.1664691E7</v>
      </c>
      <c r="H25316" s="17">
        <v>1.7882782E7</v>
      </c>
    </row>
    <row r="25317">
      <c r="A25317" s="7" t="s">
        <v>46685</v>
      </c>
      <c r="B25317" s="17" t="s">
        <v>46686</v>
      </c>
      <c r="C25317" s="17">
        <v>166.0</v>
      </c>
      <c r="D25317" s="17">
        <v>1.466985187E7</v>
      </c>
      <c r="E25317" s="17">
        <v>7993753.0</v>
      </c>
      <c r="F25317" s="17">
        <v>1.1589145E7</v>
      </c>
      <c r="G25317" s="17">
        <v>1.8998E7</v>
      </c>
      <c r="H25317" s="17">
        <v>2.931337E7</v>
      </c>
    </row>
    <row r="25318">
      <c r="A25318" s="7" t="s">
        <v>46685</v>
      </c>
      <c r="B25318" s="17" t="s">
        <v>46686</v>
      </c>
      <c r="C25318" s="17">
        <v>166.0</v>
      </c>
      <c r="D25318" s="17">
        <v>1.466985187E7</v>
      </c>
      <c r="E25318" s="17">
        <v>7993753.0</v>
      </c>
      <c r="F25318" s="17">
        <v>1.1589145E7</v>
      </c>
      <c r="G25318" s="17">
        <v>1.8998E7</v>
      </c>
      <c r="H25318" s="17">
        <v>2.931337E7</v>
      </c>
    </row>
    <row r="25319">
      <c r="A25319" s="7" t="s">
        <v>46687</v>
      </c>
      <c r="B25319" s="17" t="s">
        <v>46688</v>
      </c>
      <c r="C25319" s="17">
        <v>27.0</v>
      </c>
      <c r="D25319" s="17">
        <v>1.213340189E7</v>
      </c>
      <c r="E25319" s="17">
        <v>5781290.0</v>
      </c>
      <c r="F25319" s="17">
        <v>8715370.0</v>
      </c>
      <c r="G25319" s="17">
        <v>1.446585E7</v>
      </c>
      <c r="H25319" s="17">
        <v>2.5838156E7</v>
      </c>
    </row>
    <row r="25320">
      <c r="A25320" s="7" t="s">
        <v>46687</v>
      </c>
      <c r="B25320" s="17" t="s">
        <v>46688</v>
      </c>
      <c r="C25320" s="17">
        <v>27.0</v>
      </c>
      <c r="D25320" s="17">
        <v>1.213340189E7</v>
      </c>
      <c r="E25320" s="17">
        <v>5781290.0</v>
      </c>
      <c r="F25320" s="17">
        <v>8715370.0</v>
      </c>
      <c r="G25320" s="17">
        <v>1.446585E7</v>
      </c>
      <c r="H25320" s="17">
        <v>2.5838156E7</v>
      </c>
    </row>
    <row r="25321">
      <c r="A25321" s="7" t="s">
        <v>46689</v>
      </c>
      <c r="B25321" s="17" t="s">
        <v>46690</v>
      </c>
      <c r="C25321" s="17">
        <v>17.0</v>
      </c>
      <c r="D25321" s="17">
        <v>9005581.647</v>
      </c>
      <c r="E25321" s="17">
        <v>4576995.0</v>
      </c>
      <c r="F25321" s="17">
        <v>9820000.0</v>
      </c>
      <c r="G25321" s="17">
        <v>1.0874825E7</v>
      </c>
      <c r="H25321" s="17">
        <v>1.4115093E7</v>
      </c>
    </row>
    <row r="25322">
      <c r="A25322" s="7" t="s">
        <v>46689</v>
      </c>
      <c r="B25322" s="17" t="s">
        <v>46690</v>
      </c>
      <c r="C25322" s="17">
        <v>17.0</v>
      </c>
      <c r="D25322" s="17">
        <v>9005581.647</v>
      </c>
      <c r="E25322" s="17">
        <v>4576995.0</v>
      </c>
      <c r="F25322" s="17">
        <v>9820000.0</v>
      </c>
      <c r="G25322" s="17">
        <v>1.0874825E7</v>
      </c>
      <c r="H25322" s="17">
        <v>1.4115093E7</v>
      </c>
    </row>
    <row r="25323">
      <c r="A25323" s="7" t="s">
        <v>46691</v>
      </c>
      <c r="B25323" s="17" t="s">
        <v>46692</v>
      </c>
      <c r="C25323" s="17">
        <v>4911.0</v>
      </c>
      <c r="D25323" s="17">
        <v>1.228685277E7</v>
      </c>
      <c r="E25323" s="17">
        <v>5800482.0</v>
      </c>
      <c r="F25323" s="17">
        <v>1.1494233E7</v>
      </c>
      <c r="G25323" s="17">
        <v>1.7737614E7</v>
      </c>
      <c r="H25323" s="17">
        <v>2.150522E7</v>
      </c>
    </row>
    <row r="25324">
      <c r="A25324" s="7" t="s">
        <v>46691</v>
      </c>
      <c r="B25324" s="17" t="s">
        <v>46692</v>
      </c>
      <c r="C25324" s="17">
        <v>4911.0</v>
      </c>
      <c r="D25324" s="17">
        <v>1.228685277E7</v>
      </c>
      <c r="E25324" s="17">
        <v>5804600.0</v>
      </c>
      <c r="F25324" s="17">
        <v>1.1494233E7</v>
      </c>
      <c r="G25324" s="17">
        <v>1.7731804E7</v>
      </c>
      <c r="H25324" s="17">
        <v>2.1510407E7</v>
      </c>
    </row>
    <row r="25325">
      <c r="A25325" s="7" t="s">
        <v>46693</v>
      </c>
      <c r="B25325" s="17" t="s">
        <v>46694</v>
      </c>
      <c r="C25325" s="17">
        <v>54736.0</v>
      </c>
      <c r="D25325" s="17">
        <v>1.372467992E7</v>
      </c>
      <c r="E25325" s="17">
        <v>3377000.0</v>
      </c>
      <c r="F25325" s="17">
        <v>6516977.0</v>
      </c>
      <c r="G25325" s="17">
        <v>1.3046556E7</v>
      </c>
      <c r="H25325" s="17">
        <v>2.7828728E7</v>
      </c>
    </row>
    <row r="25326">
      <c r="A25326" s="7" t="s">
        <v>46693</v>
      </c>
      <c r="B25326" s="17" t="s">
        <v>46694</v>
      </c>
      <c r="C25326" s="17">
        <v>54736.0</v>
      </c>
      <c r="D25326" s="17">
        <v>1.372467992E7</v>
      </c>
      <c r="E25326" s="17">
        <v>3377431.0</v>
      </c>
      <c r="F25326" s="17">
        <v>6515000.0</v>
      </c>
      <c r="G25326" s="17">
        <v>1.3044882E7</v>
      </c>
      <c r="H25326" s="17">
        <v>2.7823938E7</v>
      </c>
    </row>
    <row r="25327">
      <c r="A25327" s="7" t="s">
        <v>46695</v>
      </c>
      <c r="B25327" s="17" t="s">
        <v>46696</v>
      </c>
      <c r="C25327" s="17">
        <v>5920.0</v>
      </c>
      <c r="D25327" s="17">
        <v>2.827038149E7</v>
      </c>
      <c r="E25327" s="17">
        <v>5785708.0</v>
      </c>
      <c r="F25327" s="17">
        <v>1.2625107E7</v>
      </c>
      <c r="G25327" s="17">
        <v>2.8678547E7</v>
      </c>
      <c r="H25327" s="17">
        <v>6.1582285E7</v>
      </c>
    </row>
    <row r="25328">
      <c r="A25328" s="7" t="s">
        <v>46695</v>
      </c>
      <c r="B25328" s="17" t="s">
        <v>46696</v>
      </c>
      <c r="C25328" s="17">
        <v>5920.0</v>
      </c>
      <c r="D25328" s="17">
        <v>2.827038149E7</v>
      </c>
      <c r="E25328" s="17">
        <v>5785708.0</v>
      </c>
      <c r="F25328" s="17">
        <v>1.262326E7</v>
      </c>
      <c r="G25328" s="17">
        <v>2.8692749E7</v>
      </c>
      <c r="H25328" s="17">
        <v>6.1591211E7</v>
      </c>
    </row>
    <row r="25329">
      <c r="A25329" s="7" t="s">
        <v>46697</v>
      </c>
      <c r="B25329" s="17" t="s">
        <v>46698</v>
      </c>
      <c r="C25329" s="17">
        <v>125.0</v>
      </c>
      <c r="D25329" s="17">
        <v>7717555.12</v>
      </c>
      <c r="E25329" s="17">
        <v>3723000.0</v>
      </c>
      <c r="F25329" s="17">
        <v>4580222.0</v>
      </c>
      <c r="G25329" s="17">
        <v>5726270.0</v>
      </c>
      <c r="H25329" s="17">
        <v>1.0858252E7</v>
      </c>
    </row>
    <row r="25330">
      <c r="A25330" s="7" t="s">
        <v>46697</v>
      </c>
      <c r="B25330" s="17" t="s">
        <v>46698</v>
      </c>
      <c r="C25330" s="17">
        <v>125.0</v>
      </c>
      <c r="D25330" s="17">
        <v>7717555.12</v>
      </c>
      <c r="E25330" s="17">
        <v>3723000.0</v>
      </c>
      <c r="F25330" s="17">
        <v>4580222.0</v>
      </c>
      <c r="G25330" s="17">
        <v>5726270.0</v>
      </c>
      <c r="H25330" s="17">
        <v>1.0858252E7</v>
      </c>
    </row>
    <row r="25331">
      <c r="A25331" s="7" t="s">
        <v>46699</v>
      </c>
      <c r="B25331" s="17" t="s">
        <v>46700</v>
      </c>
      <c r="C25331" s="17">
        <v>2071.0</v>
      </c>
      <c r="D25331" s="17">
        <v>2.123796795E7</v>
      </c>
      <c r="E25331" s="17">
        <v>5180718.0</v>
      </c>
      <c r="F25331" s="17">
        <v>1.0664686E7</v>
      </c>
      <c r="G25331" s="17">
        <v>2.3010999E7</v>
      </c>
      <c r="H25331" s="17">
        <v>4.9119E7</v>
      </c>
    </row>
    <row r="25332">
      <c r="A25332" s="7" t="s">
        <v>46699</v>
      </c>
      <c r="B25332" s="17" t="s">
        <v>46700</v>
      </c>
      <c r="C25332" s="17">
        <v>2071.0</v>
      </c>
      <c r="D25332" s="17">
        <v>2.123796795E7</v>
      </c>
      <c r="E25332" s="17">
        <v>5180718.0</v>
      </c>
      <c r="F25332" s="17">
        <v>1.0664686E7</v>
      </c>
      <c r="G25332" s="17">
        <v>2.3010999E7</v>
      </c>
      <c r="H25332" s="17">
        <v>4.9119E7</v>
      </c>
    </row>
    <row r="25333">
      <c r="A25333" s="7" t="s">
        <v>46701</v>
      </c>
      <c r="B25333" s="17" t="s">
        <v>46702</v>
      </c>
      <c r="C25333" s="17">
        <v>122.0</v>
      </c>
      <c r="D25333" s="17">
        <v>3.09221812E7</v>
      </c>
      <c r="E25333" s="17">
        <v>7341646.0</v>
      </c>
      <c r="F25333" s="17">
        <v>1.5887987E7</v>
      </c>
      <c r="G25333" s="17">
        <v>3.7633549E7</v>
      </c>
      <c r="H25333" s="17">
        <v>6.2159104E7</v>
      </c>
    </row>
    <row r="25334">
      <c r="A25334" s="7" t="s">
        <v>46701</v>
      </c>
      <c r="B25334" s="17" t="s">
        <v>46702</v>
      </c>
      <c r="C25334" s="17">
        <v>122.0</v>
      </c>
      <c r="D25334" s="17">
        <v>3.09221812E7</v>
      </c>
      <c r="E25334" s="17">
        <v>7341646.0</v>
      </c>
      <c r="F25334" s="17">
        <v>1.5887987E7</v>
      </c>
      <c r="G25334" s="17">
        <v>3.7633549E7</v>
      </c>
      <c r="H25334" s="17">
        <v>6.2159104E7</v>
      </c>
    </row>
    <row r="25335">
      <c r="A25335" s="7" t="s">
        <v>46703</v>
      </c>
      <c r="B25335" s="17" t="s">
        <v>46704</v>
      </c>
      <c r="C25335" s="17">
        <v>2.0</v>
      </c>
      <c r="D25335" s="17">
        <v>1.0829868E7</v>
      </c>
      <c r="E25335" s="17">
        <v>9851236.0</v>
      </c>
      <c r="F25335" s="17">
        <v>9851236.0</v>
      </c>
      <c r="G25335" s="17">
        <v>1.18085E7</v>
      </c>
      <c r="H25335" s="17">
        <v>1.18085E7</v>
      </c>
    </row>
    <row r="25336">
      <c r="A25336" s="7" t="s">
        <v>46703</v>
      </c>
      <c r="B25336" s="17" t="s">
        <v>46704</v>
      </c>
      <c r="C25336" s="17">
        <v>2.0</v>
      </c>
      <c r="D25336" s="17">
        <v>1.0829868E7</v>
      </c>
      <c r="E25336" s="17">
        <v>9851236.0</v>
      </c>
      <c r="F25336" s="17">
        <v>9851236.0</v>
      </c>
      <c r="G25336" s="17">
        <v>1.18085E7</v>
      </c>
      <c r="H25336" s="17">
        <v>1.18085E7</v>
      </c>
    </row>
    <row r="25337">
      <c r="A25337" s="7" t="s">
        <v>46705</v>
      </c>
      <c r="B25337" s="17" t="s">
        <v>46706</v>
      </c>
      <c r="C25337" s="17">
        <v>72.0</v>
      </c>
      <c r="D25337" s="17">
        <v>3.532614522E7</v>
      </c>
      <c r="E25337" s="17">
        <v>1.0282751E7</v>
      </c>
      <c r="F25337" s="17">
        <v>1.6581276E7</v>
      </c>
      <c r="G25337" s="17">
        <v>4.2033028E7</v>
      </c>
      <c r="H25337" s="17">
        <v>9.3854327E7</v>
      </c>
    </row>
    <row r="25338">
      <c r="A25338" s="7" t="s">
        <v>46705</v>
      </c>
      <c r="B25338" s="17" t="s">
        <v>46706</v>
      </c>
      <c r="C25338" s="17">
        <v>72.0</v>
      </c>
      <c r="D25338" s="17">
        <v>3.532614522E7</v>
      </c>
      <c r="E25338" s="17">
        <v>1.0282751E7</v>
      </c>
      <c r="F25338" s="17">
        <v>1.6581276E7</v>
      </c>
      <c r="G25338" s="17">
        <v>4.2033028E7</v>
      </c>
      <c r="H25338" s="17">
        <v>9.3854327E7</v>
      </c>
    </row>
    <row r="25339">
      <c r="A25339" s="7" t="s">
        <v>46707</v>
      </c>
      <c r="B25339" s="17" t="s">
        <v>46708</v>
      </c>
      <c r="C25339" s="17">
        <v>5.0</v>
      </c>
      <c r="D25339" s="17">
        <v>2.89081964E7</v>
      </c>
      <c r="E25339" s="17">
        <v>6931829.0</v>
      </c>
      <c r="F25339" s="17">
        <v>4.3793962E7</v>
      </c>
      <c r="G25339" s="17">
        <v>4.6075239E7</v>
      </c>
      <c r="H25339" s="17">
        <v>4.6155478E7</v>
      </c>
    </row>
    <row r="25340">
      <c r="A25340" s="7" t="s">
        <v>46707</v>
      </c>
      <c r="B25340" s="17" t="s">
        <v>46708</v>
      </c>
      <c r="C25340" s="17">
        <v>5.0</v>
      </c>
      <c r="D25340" s="17">
        <v>2.89081964E7</v>
      </c>
      <c r="E25340" s="17">
        <v>6931829.0</v>
      </c>
      <c r="F25340" s="17">
        <v>4.3793962E7</v>
      </c>
      <c r="G25340" s="17">
        <v>4.6075239E7</v>
      </c>
      <c r="H25340" s="17">
        <v>4.6155478E7</v>
      </c>
    </row>
    <row r="25341">
      <c r="A25341" s="7" t="s">
        <v>46709</v>
      </c>
      <c r="B25341" s="17" t="s">
        <v>46710</v>
      </c>
      <c r="C25341" s="17">
        <v>5.0</v>
      </c>
      <c r="D25341" s="17">
        <v>5691205.8</v>
      </c>
      <c r="E25341" s="17">
        <v>1205384.0</v>
      </c>
      <c r="F25341" s="17">
        <v>2700580.0</v>
      </c>
      <c r="G25341" s="17">
        <v>3481129.0</v>
      </c>
      <c r="H25341" s="17">
        <v>2.0668936E7</v>
      </c>
    </row>
    <row r="25342">
      <c r="A25342" s="7" t="s">
        <v>46709</v>
      </c>
      <c r="B25342" s="17" t="s">
        <v>46710</v>
      </c>
      <c r="C25342" s="17">
        <v>5.0</v>
      </c>
      <c r="D25342" s="17">
        <v>5691205.8</v>
      </c>
      <c r="E25342" s="17">
        <v>1205384.0</v>
      </c>
      <c r="F25342" s="17">
        <v>2700580.0</v>
      </c>
      <c r="G25342" s="17">
        <v>3481129.0</v>
      </c>
      <c r="H25342" s="17">
        <v>2.0668936E7</v>
      </c>
    </row>
    <row r="25343">
      <c r="A25343" s="7" t="s">
        <v>46711</v>
      </c>
      <c r="B25343" s="17" t="s">
        <v>46712</v>
      </c>
      <c r="C25343" s="17">
        <v>1.0</v>
      </c>
      <c r="D25343" s="17">
        <v>2494510.0</v>
      </c>
      <c r="E25343" s="17">
        <v>2494510.0</v>
      </c>
      <c r="F25343" s="17">
        <v>2494510.0</v>
      </c>
      <c r="G25343" s="17">
        <v>2494510.0</v>
      </c>
      <c r="H25343" s="17">
        <v>2494510.0</v>
      </c>
    </row>
    <row r="25344">
      <c r="A25344" s="7" t="s">
        <v>46711</v>
      </c>
      <c r="B25344" s="17" t="s">
        <v>46712</v>
      </c>
      <c r="C25344" s="17">
        <v>1.0</v>
      </c>
      <c r="D25344" s="17">
        <v>2494510.0</v>
      </c>
      <c r="E25344" s="17">
        <v>2494510.0</v>
      </c>
      <c r="F25344" s="17">
        <v>2494510.0</v>
      </c>
      <c r="G25344" s="17">
        <v>2494510.0</v>
      </c>
      <c r="H25344" s="17">
        <v>2494510.0</v>
      </c>
    </row>
    <row r="25345">
      <c r="A25345" s="7" t="s">
        <v>46713</v>
      </c>
      <c r="B25345" s="17" t="s">
        <v>46714</v>
      </c>
      <c r="C25345" s="17">
        <v>1391.0</v>
      </c>
      <c r="D25345" s="17">
        <v>6376424.095</v>
      </c>
      <c r="E25345" s="17">
        <v>3823207.0</v>
      </c>
      <c r="F25345" s="17">
        <v>6143068.0</v>
      </c>
      <c r="G25345" s="17">
        <v>8383346.0</v>
      </c>
      <c r="H25345" s="17">
        <v>1.0842866E7</v>
      </c>
    </row>
    <row r="25346">
      <c r="A25346" s="7" t="s">
        <v>46713</v>
      </c>
      <c r="B25346" s="17" t="s">
        <v>46714</v>
      </c>
      <c r="C25346" s="17">
        <v>1391.0</v>
      </c>
      <c r="D25346" s="17">
        <v>6376424.095</v>
      </c>
      <c r="E25346" s="17">
        <v>3823207.0</v>
      </c>
      <c r="F25346" s="17">
        <v>6143068.0</v>
      </c>
      <c r="G25346" s="17">
        <v>8383346.0</v>
      </c>
      <c r="H25346" s="17">
        <v>1.0842866E7</v>
      </c>
    </row>
    <row r="25347">
      <c r="A25347" s="7" t="s">
        <v>46715</v>
      </c>
      <c r="B25347" s="17" t="s">
        <v>46716</v>
      </c>
      <c r="C25347" s="17">
        <v>60.0</v>
      </c>
      <c r="D25347" s="17">
        <v>6460259.25</v>
      </c>
      <c r="E25347" s="17">
        <v>6014445.0</v>
      </c>
      <c r="F25347" s="17">
        <v>7019452.0</v>
      </c>
      <c r="G25347" s="17">
        <v>7642135.0</v>
      </c>
      <c r="H25347" s="17">
        <v>8518490.0</v>
      </c>
    </row>
    <row r="25348">
      <c r="A25348" s="7" t="s">
        <v>46715</v>
      </c>
      <c r="B25348" s="17" t="s">
        <v>46716</v>
      </c>
      <c r="C25348" s="17">
        <v>60.0</v>
      </c>
      <c r="D25348" s="17">
        <v>6460259.25</v>
      </c>
      <c r="E25348" s="17">
        <v>6014445.0</v>
      </c>
      <c r="F25348" s="17">
        <v>7019452.0</v>
      </c>
      <c r="G25348" s="17">
        <v>7642135.0</v>
      </c>
      <c r="H25348" s="17">
        <v>8518490.0</v>
      </c>
    </row>
    <row r="25349">
      <c r="A25349" s="7" t="s">
        <v>46717</v>
      </c>
      <c r="B25349" s="17" t="s">
        <v>46718</v>
      </c>
      <c r="C25349" s="17">
        <v>74.0</v>
      </c>
      <c r="D25349" s="17">
        <v>5668358.014</v>
      </c>
      <c r="E25349" s="17">
        <v>1564621.0</v>
      </c>
      <c r="F25349" s="17">
        <v>2870000.0</v>
      </c>
      <c r="G25349" s="17">
        <v>6000000.0</v>
      </c>
      <c r="H25349" s="17">
        <v>8769675.0</v>
      </c>
    </row>
    <row r="25350">
      <c r="A25350" s="7" t="s">
        <v>46717</v>
      </c>
      <c r="B25350" s="17" t="s">
        <v>46718</v>
      </c>
      <c r="C25350" s="17">
        <v>74.0</v>
      </c>
      <c r="D25350" s="17">
        <v>5668358.014</v>
      </c>
      <c r="E25350" s="17">
        <v>1564621.0</v>
      </c>
      <c r="F25350" s="17">
        <v>2870000.0</v>
      </c>
      <c r="G25350" s="17">
        <v>6000000.0</v>
      </c>
      <c r="H25350" s="17">
        <v>8769675.0</v>
      </c>
    </row>
    <row r="25351">
      <c r="A25351" s="7" t="s">
        <v>46719</v>
      </c>
      <c r="B25351" s="17" t="s">
        <v>46720</v>
      </c>
      <c r="C25351" s="17">
        <v>28.0</v>
      </c>
      <c r="D25351" s="17">
        <v>3.408343782E7</v>
      </c>
      <c r="E25351" s="17">
        <v>2.0400588E7</v>
      </c>
      <c r="F25351" s="17">
        <v>3.1355965E7</v>
      </c>
      <c r="G25351" s="17">
        <v>3.7706644E7</v>
      </c>
      <c r="H25351" s="17">
        <v>7.4655834E7</v>
      </c>
    </row>
    <row r="25352">
      <c r="A25352" s="7" t="s">
        <v>46719</v>
      </c>
      <c r="B25352" s="17" t="s">
        <v>46720</v>
      </c>
      <c r="C25352" s="17">
        <v>28.0</v>
      </c>
      <c r="D25352" s="17">
        <v>3.408343782E7</v>
      </c>
      <c r="E25352" s="17">
        <v>2.0400588E7</v>
      </c>
      <c r="F25352" s="17">
        <v>3.1355965E7</v>
      </c>
      <c r="G25352" s="17">
        <v>3.7706644E7</v>
      </c>
      <c r="H25352" s="17">
        <v>7.4655834E7</v>
      </c>
    </row>
    <row r="25353">
      <c r="A25353" s="7" t="s">
        <v>46721</v>
      </c>
      <c r="B25353" s="17" t="s">
        <v>46722</v>
      </c>
      <c r="C25353" s="17">
        <v>2.0</v>
      </c>
      <c r="D25353" s="17">
        <v>7.59697185E7</v>
      </c>
      <c r="E25353" s="17">
        <v>6.9667174E7</v>
      </c>
      <c r="F25353" s="17">
        <v>6.9667174E7</v>
      </c>
      <c r="G25353" s="17">
        <v>8.2272263E7</v>
      </c>
      <c r="H25353" s="17">
        <v>8.2272263E7</v>
      </c>
    </row>
    <row r="25354">
      <c r="A25354" s="7" t="s">
        <v>46721</v>
      </c>
      <c r="B25354" s="17" t="s">
        <v>46722</v>
      </c>
      <c r="C25354" s="17">
        <v>2.0</v>
      </c>
      <c r="D25354" s="17">
        <v>7.59697185E7</v>
      </c>
      <c r="E25354" s="17">
        <v>6.9667174E7</v>
      </c>
      <c r="F25354" s="17">
        <v>6.9667174E7</v>
      </c>
      <c r="G25354" s="17">
        <v>8.2272263E7</v>
      </c>
      <c r="H25354" s="17">
        <v>8.2272263E7</v>
      </c>
    </row>
    <row r="25355">
      <c r="A25355" s="7" t="s">
        <v>46723</v>
      </c>
      <c r="B25355" s="17" t="s">
        <v>46724</v>
      </c>
      <c r="C25355" s="17">
        <v>3.0</v>
      </c>
      <c r="D25355" s="17">
        <v>1.470827E7</v>
      </c>
      <c r="E25355" s="17">
        <v>1.0714E7</v>
      </c>
      <c r="F25355" s="17">
        <v>1.1501458E7</v>
      </c>
      <c r="G25355" s="17">
        <v>2.1909352E7</v>
      </c>
      <c r="H25355" s="17">
        <v>2.1909352E7</v>
      </c>
    </row>
    <row r="25356">
      <c r="A25356" s="7" t="s">
        <v>46723</v>
      </c>
      <c r="B25356" s="17" t="s">
        <v>46724</v>
      </c>
      <c r="C25356" s="17">
        <v>3.0</v>
      </c>
      <c r="D25356" s="17">
        <v>1.470827E7</v>
      </c>
      <c r="E25356" s="17">
        <v>1.0714E7</v>
      </c>
      <c r="F25356" s="17">
        <v>1.1501458E7</v>
      </c>
      <c r="G25356" s="17">
        <v>2.1909352E7</v>
      </c>
      <c r="H25356" s="17">
        <v>2.1909352E7</v>
      </c>
    </row>
    <row r="25357">
      <c r="A25357" s="7" t="s">
        <v>46725</v>
      </c>
      <c r="B25357" s="17" t="s">
        <v>46726</v>
      </c>
      <c r="C25357" s="17">
        <v>14.0</v>
      </c>
      <c r="D25357" s="17">
        <v>4794288.071</v>
      </c>
      <c r="E25357" s="17">
        <v>3130111.0</v>
      </c>
      <c r="F25357" s="17">
        <v>4385933.0</v>
      </c>
      <c r="G25357" s="17">
        <v>6476047.0</v>
      </c>
      <c r="H25357" s="17">
        <v>7115463.0</v>
      </c>
    </row>
    <row r="25358">
      <c r="A25358" s="7" t="s">
        <v>46725</v>
      </c>
      <c r="B25358" s="17" t="s">
        <v>46726</v>
      </c>
      <c r="C25358" s="17">
        <v>14.0</v>
      </c>
      <c r="D25358" s="17">
        <v>4794288.071</v>
      </c>
      <c r="E25358" s="17">
        <v>3130111.0</v>
      </c>
      <c r="F25358" s="17">
        <v>4385933.0</v>
      </c>
      <c r="G25358" s="17">
        <v>6476047.0</v>
      </c>
      <c r="H25358" s="17">
        <v>7115463.0</v>
      </c>
    </row>
    <row r="25359">
      <c r="A25359" s="7" t="s">
        <v>46727</v>
      </c>
      <c r="B25359" s="17" t="s">
        <v>46728</v>
      </c>
      <c r="C25359" s="17">
        <v>9.0</v>
      </c>
      <c r="D25359" s="17">
        <v>4599900.111</v>
      </c>
      <c r="E25359" s="17">
        <v>2129675.0</v>
      </c>
      <c r="F25359" s="17">
        <v>4463390.0</v>
      </c>
      <c r="G25359" s="17">
        <v>5697174.0</v>
      </c>
      <c r="H25359" s="17">
        <v>1.3858945E7</v>
      </c>
    </row>
    <row r="25360">
      <c r="A25360" s="7" t="s">
        <v>46727</v>
      </c>
      <c r="B25360" s="17" t="s">
        <v>46728</v>
      </c>
      <c r="C25360" s="17">
        <v>9.0</v>
      </c>
      <c r="D25360" s="17">
        <v>4599900.111</v>
      </c>
      <c r="E25360" s="17">
        <v>2129675.0</v>
      </c>
      <c r="F25360" s="17">
        <v>4463390.0</v>
      </c>
      <c r="G25360" s="17">
        <v>5697174.0</v>
      </c>
      <c r="H25360" s="17">
        <v>1.3858945E7</v>
      </c>
    </row>
    <row r="25361">
      <c r="A25361" s="7" t="s">
        <v>46729</v>
      </c>
      <c r="B25361" s="17" t="s">
        <v>46730</v>
      </c>
      <c r="C25361" s="17">
        <v>33.0</v>
      </c>
      <c r="D25361" s="17">
        <v>8724873.515</v>
      </c>
      <c r="E25361" s="17">
        <v>3193785.0</v>
      </c>
      <c r="F25361" s="17">
        <v>5000000.0</v>
      </c>
      <c r="G25361" s="17">
        <v>9619751.0</v>
      </c>
      <c r="H25361" s="17">
        <v>2.3297316E7</v>
      </c>
    </row>
    <row r="25362">
      <c r="A25362" s="7" t="s">
        <v>46729</v>
      </c>
      <c r="B25362" s="17" t="s">
        <v>46730</v>
      </c>
      <c r="C25362" s="17">
        <v>33.0</v>
      </c>
      <c r="D25362" s="17">
        <v>8724873.515</v>
      </c>
      <c r="E25362" s="17">
        <v>3193785.0</v>
      </c>
      <c r="F25362" s="17">
        <v>5000000.0</v>
      </c>
      <c r="G25362" s="17">
        <v>9619751.0</v>
      </c>
      <c r="H25362" s="17">
        <v>2.3297316E7</v>
      </c>
    </row>
    <row r="25363">
      <c r="A25363" s="7" t="s">
        <v>46731</v>
      </c>
      <c r="B25363" s="17" t="s">
        <v>46732</v>
      </c>
      <c r="C25363" s="17">
        <v>230.0</v>
      </c>
      <c r="D25363" s="17">
        <v>4.410272741E7</v>
      </c>
      <c r="E25363" s="17">
        <v>1.8356152E7</v>
      </c>
      <c r="F25363" s="17">
        <v>4.1525251E7</v>
      </c>
      <c r="G25363" s="17">
        <v>6.5807882E7</v>
      </c>
      <c r="H25363" s="17">
        <v>7.4490755E7</v>
      </c>
    </row>
    <row r="25364">
      <c r="A25364" s="7" t="s">
        <v>46731</v>
      </c>
      <c r="B25364" s="17" t="s">
        <v>46732</v>
      </c>
      <c r="C25364" s="17">
        <v>230.0</v>
      </c>
      <c r="D25364" s="17">
        <v>4.410272741E7</v>
      </c>
      <c r="E25364" s="17">
        <v>1.8356152E7</v>
      </c>
      <c r="F25364" s="17">
        <v>4.1525251E7</v>
      </c>
      <c r="G25364" s="17">
        <v>6.5807882E7</v>
      </c>
      <c r="H25364" s="17">
        <v>7.4490755E7</v>
      </c>
    </row>
    <row r="25365">
      <c r="A25365" s="7" t="s">
        <v>46733</v>
      </c>
      <c r="B25365" s="17" t="s">
        <v>46734</v>
      </c>
      <c r="C25365" s="17">
        <v>2.0</v>
      </c>
      <c r="D25365" s="17">
        <v>2433363.0</v>
      </c>
      <c r="E25365" s="17">
        <v>1948193.0</v>
      </c>
      <c r="F25365" s="17">
        <v>1948193.0</v>
      </c>
      <c r="G25365" s="17">
        <v>2918533.0</v>
      </c>
      <c r="H25365" s="17">
        <v>2918533.0</v>
      </c>
    </row>
    <row r="25366">
      <c r="A25366" s="7" t="s">
        <v>46733</v>
      </c>
      <c r="B25366" s="17" t="s">
        <v>46734</v>
      </c>
      <c r="C25366" s="17">
        <v>2.0</v>
      </c>
      <c r="D25366" s="17">
        <v>2433363.0</v>
      </c>
      <c r="E25366" s="17">
        <v>1948193.0</v>
      </c>
      <c r="F25366" s="17">
        <v>1948193.0</v>
      </c>
      <c r="G25366" s="17">
        <v>2918533.0</v>
      </c>
      <c r="H25366" s="17">
        <v>2918533.0</v>
      </c>
    </row>
    <row r="25367">
      <c r="A25367" s="7" t="s">
        <v>46735</v>
      </c>
      <c r="B25367" s="17" t="s">
        <v>46736</v>
      </c>
      <c r="C25367" s="17">
        <v>1.0</v>
      </c>
      <c r="D25367" s="17">
        <v>2.4487304E7</v>
      </c>
      <c r="E25367" s="17">
        <v>2.4487304E7</v>
      </c>
      <c r="F25367" s="17">
        <v>2.4487304E7</v>
      </c>
      <c r="G25367" s="17">
        <v>2.4487304E7</v>
      </c>
      <c r="H25367" s="17">
        <v>2.4487304E7</v>
      </c>
    </row>
    <row r="25368">
      <c r="A25368" s="7" t="s">
        <v>46735</v>
      </c>
      <c r="B25368" s="17" t="s">
        <v>46736</v>
      </c>
      <c r="C25368" s="17">
        <v>1.0</v>
      </c>
      <c r="D25368" s="17">
        <v>2.4487304E7</v>
      </c>
      <c r="E25368" s="17">
        <v>2.4487304E7</v>
      </c>
      <c r="F25368" s="17">
        <v>2.4487304E7</v>
      </c>
      <c r="G25368" s="17">
        <v>2.4487304E7</v>
      </c>
      <c r="H25368" s="17">
        <v>2.4487304E7</v>
      </c>
    </row>
    <row r="25369">
      <c r="A25369" s="7" t="s">
        <v>46737</v>
      </c>
      <c r="B25369" s="17" t="s">
        <v>46738</v>
      </c>
      <c r="C25369" s="17">
        <v>5.0</v>
      </c>
      <c r="D25369" s="17">
        <v>1.91532506E7</v>
      </c>
      <c r="E25369" s="17">
        <v>1.3645584E7</v>
      </c>
      <c r="F25369" s="17">
        <v>1.7460151E7</v>
      </c>
      <c r="G25369" s="17">
        <v>2.679638E7</v>
      </c>
      <c r="H25369" s="17">
        <v>3.1180424E7</v>
      </c>
    </row>
    <row r="25370">
      <c r="A25370" s="7" t="s">
        <v>46737</v>
      </c>
      <c r="B25370" s="17" t="s">
        <v>46738</v>
      </c>
      <c r="C25370" s="17">
        <v>5.0</v>
      </c>
      <c r="D25370" s="17">
        <v>1.91532506E7</v>
      </c>
      <c r="E25370" s="17">
        <v>1.3645584E7</v>
      </c>
      <c r="F25370" s="17">
        <v>1.7460151E7</v>
      </c>
      <c r="G25370" s="17">
        <v>2.679638E7</v>
      </c>
      <c r="H25370" s="17">
        <v>3.1180424E7</v>
      </c>
    </row>
    <row r="25371">
      <c r="A25371" s="7" t="s">
        <v>46739</v>
      </c>
      <c r="B25371" s="17" t="s">
        <v>46740</v>
      </c>
      <c r="C25371" s="17">
        <v>6.0</v>
      </c>
      <c r="D25371" s="17">
        <v>1.956678367E7</v>
      </c>
      <c r="E25371" s="17">
        <v>5120216.0</v>
      </c>
      <c r="F25371" s="17">
        <v>7810867.0</v>
      </c>
      <c r="G25371" s="17">
        <v>3.5700451E7</v>
      </c>
      <c r="H25371" s="17">
        <v>3.5968468E7</v>
      </c>
    </row>
    <row r="25372">
      <c r="A25372" s="7" t="s">
        <v>46739</v>
      </c>
      <c r="B25372" s="17" t="s">
        <v>46740</v>
      </c>
      <c r="C25372" s="17">
        <v>6.0</v>
      </c>
      <c r="D25372" s="17">
        <v>1.956678367E7</v>
      </c>
      <c r="E25372" s="17">
        <v>5120216.0</v>
      </c>
      <c r="F25372" s="17">
        <v>7810867.0</v>
      </c>
      <c r="G25372" s="17">
        <v>3.5700451E7</v>
      </c>
      <c r="H25372" s="17">
        <v>3.5968468E7</v>
      </c>
    </row>
    <row r="25373">
      <c r="A25373" s="7" t="s">
        <v>46741</v>
      </c>
      <c r="B25373" s="17" t="s">
        <v>46742</v>
      </c>
      <c r="C25373" s="17">
        <v>799.0</v>
      </c>
      <c r="D25373" s="17">
        <v>2.179382438E7</v>
      </c>
      <c r="E25373" s="17">
        <v>8480567.0</v>
      </c>
      <c r="F25373" s="17">
        <v>1.4200757E7</v>
      </c>
      <c r="G25373" s="17">
        <v>2.7066358E7</v>
      </c>
      <c r="H25373" s="17">
        <v>4.4142169E7</v>
      </c>
    </row>
    <row r="25374">
      <c r="A25374" s="7" t="s">
        <v>46741</v>
      </c>
      <c r="B25374" s="17" t="s">
        <v>46742</v>
      </c>
      <c r="C25374" s="17">
        <v>799.0</v>
      </c>
      <c r="D25374" s="17">
        <v>2.179382438E7</v>
      </c>
      <c r="E25374" s="17">
        <v>8480567.0</v>
      </c>
      <c r="F25374" s="17">
        <v>1.4200757E7</v>
      </c>
      <c r="G25374" s="17">
        <v>2.7066358E7</v>
      </c>
      <c r="H25374" s="17">
        <v>4.4142169E7</v>
      </c>
    </row>
    <row r="25375">
      <c r="A25375" s="7" t="s">
        <v>46743</v>
      </c>
      <c r="B25375" s="17" t="s">
        <v>46744</v>
      </c>
      <c r="C25375" s="17">
        <v>30.0</v>
      </c>
      <c r="D25375" s="17">
        <v>3.767986583E7</v>
      </c>
      <c r="E25375" s="17">
        <v>7422919.0</v>
      </c>
      <c r="F25375" s="17">
        <v>1.2721214E7</v>
      </c>
      <c r="G25375" s="17">
        <v>2.286769E7</v>
      </c>
      <c r="H25375" s="17">
        <v>4.6708325E7</v>
      </c>
    </row>
    <row r="25376">
      <c r="A25376" s="7" t="s">
        <v>46743</v>
      </c>
      <c r="B25376" s="17" t="s">
        <v>46744</v>
      </c>
      <c r="C25376" s="17">
        <v>30.0</v>
      </c>
      <c r="D25376" s="17">
        <v>3.767986583E7</v>
      </c>
      <c r="E25376" s="17">
        <v>7422919.0</v>
      </c>
      <c r="F25376" s="17">
        <v>1.2721214E7</v>
      </c>
      <c r="G25376" s="17">
        <v>2.286769E7</v>
      </c>
      <c r="H25376" s="17">
        <v>4.6708325E7</v>
      </c>
    </row>
    <row r="25377">
      <c r="A25377" s="7" t="s">
        <v>46745</v>
      </c>
      <c r="B25377" s="17" t="s">
        <v>46746</v>
      </c>
      <c r="C25377" s="17">
        <v>723.0</v>
      </c>
      <c r="D25377" s="17">
        <v>2.850673705E7</v>
      </c>
      <c r="E25377" s="17">
        <v>1.5140187E7</v>
      </c>
      <c r="F25377" s="17">
        <v>2.1337622E7</v>
      </c>
      <c r="G25377" s="17">
        <v>3.359618E7</v>
      </c>
      <c r="H25377" s="17">
        <v>5.3507569E7</v>
      </c>
    </row>
    <row r="25378">
      <c r="A25378" s="7" t="s">
        <v>46745</v>
      </c>
      <c r="B25378" s="17" t="s">
        <v>46746</v>
      </c>
      <c r="C25378" s="17">
        <v>723.0</v>
      </c>
      <c r="D25378" s="17">
        <v>2.850673705E7</v>
      </c>
      <c r="E25378" s="17">
        <v>1.5140187E7</v>
      </c>
      <c r="F25378" s="17">
        <v>2.1337622E7</v>
      </c>
      <c r="G25378" s="17">
        <v>3.359618E7</v>
      </c>
      <c r="H25378" s="17">
        <v>5.3507569E7</v>
      </c>
    </row>
    <row r="25379">
      <c r="A25379" s="7" t="s">
        <v>46747</v>
      </c>
      <c r="B25379" s="17" t="s">
        <v>46748</v>
      </c>
      <c r="C25379" s="17">
        <v>946.0</v>
      </c>
      <c r="D25379" s="17">
        <v>3.022062254E7</v>
      </c>
      <c r="E25379" s="17">
        <v>1.4097936E7</v>
      </c>
      <c r="F25379" s="17">
        <v>2.2796128E7</v>
      </c>
      <c r="G25379" s="17">
        <v>3.8345443E7</v>
      </c>
      <c r="H25379" s="17">
        <v>6.0307832E7</v>
      </c>
    </row>
    <row r="25380">
      <c r="A25380" s="7" t="s">
        <v>46747</v>
      </c>
      <c r="B25380" s="17" t="s">
        <v>46748</v>
      </c>
      <c r="C25380" s="17">
        <v>946.0</v>
      </c>
      <c r="D25380" s="17">
        <v>3.022062254E7</v>
      </c>
      <c r="E25380" s="17">
        <v>1.4097936E7</v>
      </c>
      <c r="F25380" s="17">
        <v>2.2796128E7</v>
      </c>
      <c r="G25380" s="17">
        <v>3.8345443E7</v>
      </c>
      <c r="H25380" s="17">
        <v>6.0307832E7</v>
      </c>
    </row>
    <row r="25381">
      <c r="A25381" s="7" t="s">
        <v>46749</v>
      </c>
      <c r="B25381" s="17" t="s">
        <v>46750</v>
      </c>
      <c r="C25381" s="17">
        <v>119.0</v>
      </c>
      <c r="D25381" s="17">
        <v>1.984253756E7</v>
      </c>
      <c r="E25381" s="17">
        <v>6350147.0</v>
      </c>
      <c r="F25381" s="17">
        <v>1.6554667E7</v>
      </c>
      <c r="G25381" s="17">
        <v>2.7540759E7</v>
      </c>
      <c r="H25381" s="17">
        <v>4.4839876E7</v>
      </c>
    </row>
    <row r="25382">
      <c r="A25382" s="7" t="s">
        <v>46749</v>
      </c>
      <c r="B25382" s="17" t="s">
        <v>46750</v>
      </c>
      <c r="C25382" s="17">
        <v>119.0</v>
      </c>
      <c r="D25382" s="17">
        <v>1.984253756E7</v>
      </c>
      <c r="E25382" s="17">
        <v>6350147.0</v>
      </c>
      <c r="F25382" s="17">
        <v>1.6554667E7</v>
      </c>
      <c r="G25382" s="17">
        <v>2.7540759E7</v>
      </c>
      <c r="H25382" s="17">
        <v>4.4839876E7</v>
      </c>
    </row>
    <row r="25383">
      <c r="A25383" s="7" t="s">
        <v>46751</v>
      </c>
      <c r="B25383" s="17" t="s">
        <v>46752</v>
      </c>
      <c r="C25383" s="17">
        <v>24.0</v>
      </c>
      <c r="D25383" s="17">
        <v>2.289702308E7</v>
      </c>
      <c r="E25383" s="17">
        <v>8797748.0</v>
      </c>
      <c r="F25383" s="17">
        <v>1.087859E7</v>
      </c>
      <c r="G25383" s="17">
        <v>2.131634E7</v>
      </c>
      <c r="H25383" s="17">
        <v>3.9475797E7</v>
      </c>
    </row>
    <row r="25384">
      <c r="A25384" s="7" t="s">
        <v>46751</v>
      </c>
      <c r="B25384" s="17" t="s">
        <v>46752</v>
      </c>
      <c r="C25384" s="17">
        <v>24.0</v>
      </c>
      <c r="D25384" s="17">
        <v>2.289702308E7</v>
      </c>
      <c r="E25384" s="17">
        <v>8797748.0</v>
      </c>
      <c r="F25384" s="17">
        <v>1.087859E7</v>
      </c>
      <c r="G25384" s="17">
        <v>2.131634E7</v>
      </c>
      <c r="H25384" s="17">
        <v>3.9475797E7</v>
      </c>
    </row>
    <row r="25385">
      <c r="A25385" s="7" t="s">
        <v>46753</v>
      </c>
      <c r="B25385" s="17" t="s">
        <v>46754</v>
      </c>
      <c r="C25385" s="17">
        <v>1408.0</v>
      </c>
      <c r="D25385" s="17">
        <v>1.08753006E7</v>
      </c>
      <c r="E25385" s="17">
        <v>5649294.0</v>
      </c>
      <c r="F25385" s="17">
        <v>9779315.0</v>
      </c>
      <c r="G25385" s="17">
        <v>1.2923762E7</v>
      </c>
      <c r="H25385" s="17">
        <v>2.03041E7</v>
      </c>
    </row>
    <row r="25386">
      <c r="A25386" s="7" t="s">
        <v>46753</v>
      </c>
      <c r="B25386" s="17" t="s">
        <v>46754</v>
      </c>
      <c r="C25386" s="17">
        <v>1408.0</v>
      </c>
      <c r="D25386" s="17">
        <v>1.08753006E7</v>
      </c>
      <c r="E25386" s="17">
        <v>5649294.0</v>
      </c>
      <c r="F25386" s="17">
        <v>9779315.0</v>
      </c>
      <c r="G25386" s="17">
        <v>1.2923762E7</v>
      </c>
      <c r="H25386" s="17">
        <v>2.03041E7</v>
      </c>
    </row>
    <row r="25387">
      <c r="A25387" s="7" t="s">
        <v>46755</v>
      </c>
      <c r="B25387" s="17" t="s">
        <v>46756</v>
      </c>
      <c r="C25387" s="17">
        <v>1.0</v>
      </c>
      <c r="D25387" s="17">
        <v>9912834.0</v>
      </c>
      <c r="E25387" s="17">
        <v>9912834.0</v>
      </c>
      <c r="F25387" s="17">
        <v>9912834.0</v>
      </c>
      <c r="G25387" s="17">
        <v>9912834.0</v>
      </c>
      <c r="H25387" s="17">
        <v>9912834.0</v>
      </c>
    </row>
    <row r="25388">
      <c r="A25388" s="7" t="s">
        <v>46755</v>
      </c>
      <c r="B25388" s="17" t="s">
        <v>46756</v>
      </c>
      <c r="C25388" s="17">
        <v>1.0</v>
      </c>
      <c r="D25388" s="17">
        <v>9912834.0</v>
      </c>
      <c r="E25388" s="17">
        <v>9912834.0</v>
      </c>
      <c r="F25388" s="17">
        <v>9912834.0</v>
      </c>
      <c r="G25388" s="17">
        <v>9912834.0</v>
      </c>
      <c r="H25388" s="17">
        <v>9912834.0</v>
      </c>
    </row>
    <row r="25389">
      <c r="A25389" s="7" t="s">
        <v>46757</v>
      </c>
      <c r="B25389" s="17" t="s">
        <v>46758</v>
      </c>
      <c r="C25389" s="17">
        <v>185.0</v>
      </c>
      <c r="D25389" s="17">
        <v>3.025662418E7</v>
      </c>
      <c r="E25389" s="17">
        <v>1.5837887E7</v>
      </c>
      <c r="F25389" s="17">
        <v>2.91442E7</v>
      </c>
      <c r="G25389" s="17">
        <v>4.4239495E7</v>
      </c>
      <c r="H25389" s="17">
        <v>5.1477141E7</v>
      </c>
    </row>
    <row r="25390">
      <c r="A25390" s="7" t="s">
        <v>46757</v>
      </c>
      <c r="B25390" s="17" t="s">
        <v>46758</v>
      </c>
      <c r="C25390" s="17">
        <v>185.0</v>
      </c>
      <c r="D25390" s="17">
        <v>3.025662418E7</v>
      </c>
      <c r="E25390" s="17">
        <v>1.5837887E7</v>
      </c>
      <c r="F25390" s="17">
        <v>2.91442E7</v>
      </c>
      <c r="G25390" s="17">
        <v>4.4239495E7</v>
      </c>
      <c r="H25390" s="17">
        <v>5.1477141E7</v>
      </c>
    </row>
    <row r="25391">
      <c r="A25391" s="7" t="s">
        <v>46759</v>
      </c>
      <c r="B25391" s="17" t="s">
        <v>46760</v>
      </c>
      <c r="C25391" s="17">
        <v>9.0</v>
      </c>
      <c r="D25391" s="17">
        <v>3.103207689E7</v>
      </c>
      <c r="E25391" s="17">
        <v>2.4454656E7</v>
      </c>
      <c r="F25391" s="17">
        <v>3.5452566E7</v>
      </c>
      <c r="G25391" s="17">
        <v>4.0885744E7</v>
      </c>
      <c r="H25391" s="17">
        <v>5.7045882E7</v>
      </c>
    </row>
    <row r="25392">
      <c r="A25392" s="7" t="s">
        <v>46759</v>
      </c>
      <c r="B25392" s="17" t="s">
        <v>46760</v>
      </c>
      <c r="C25392" s="17">
        <v>9.0</v>
      </c>
      <c r="D25392" s="17">
        <v>3.103207689E7</v>
      </c>
      <c r="E25392" s="17">
        <v>2.4454656E7</v>
      </c>
      <c r="F25392" s="17">
        <v>3.5452566E7</v>
      </c>
      <c r="G25392" s="17">
        <v>4.0885744E7</v>
      </c>
      <c r="H25392" s="17">
        <v>5.7045882E7</v>
      </c>
    </row>
    <row r="25393">
      <c r="A25393" s="7" t="s">
        <v>46761</v>
      </c>
      <c r="B25393" s="17" t="s">
        <v>46762</v>
      </c>
      <c r="C25393" s="17">
        <v>1.0</v>
      </c>
      <c r="D25393" s="17">
        <v>3072000.0</v>
      </c>
      <c r="E25393" s="17">
        <v>3072000.0</v>
      </c>
      <c r="F25393" s="17">
        <v>3072000.0</v>
      </c>
      <c r="G25393" s="17">
        <v>3072000.0</v>
      </c>
      <c r="H25393" s="17">
        <v>3072000.0</v>
      </c>
    </row>
    <row r="25394">
      <c r="A25394" s="7" t="s">
        <v>46761</v>
      </c>
      <c r="B25394" s="17" t="s">
        <v>46762</v>
      </c>
      <c r="C25394" s="17">
        <v>1.0</v>
      </c>
      <c r="D25394" s="17">
        <v>3072000.0</v>
      </c>
      <c r="E25394" s="17">
        <v>3072000.0</v>
      </c>
      <c r="F25394" s="17">
        <v>3072000.0</v>
      </c>
      <c r="G25394" s="17">
        <v>3072000.0</v>
      </c>
      <c r="H25394" s="17">
        <v>3072000.0</v>
      </c>
    </row>
    <row r="25395">
      <c r="A25395" s="7" t="s">
        <v>46763</v>
      </c>
      <c r="B25395" s="17" t="s">
        <v>46764</v>
      </c>
      <c r="C25395" s="17">
        <v>1.0</v>
      </c>
      <c r="D25395" s="17">
        <v>2164890.0</v>
      </c>
      <c r="E25395" s="17">
        <v>2164890.0</v>
      </c>
      <c r="F25395" s="17">
        <v>2164890.0</v>
      </c>
      <c r="G25395" s="17">
        <v>2164890.0</v>
      </c>
      <c r="H25395" s="17">
        <v>2164890.0</v>
      </c>
    </row>
    <row r="25396">
      <c r="A25396" s="7" t="s">
        <v>46763</v>
      </c>
      <c r="B25396" s="17" t="s">
        <v>46764</v>
      </c>
      <c r="C25396" s="17">
        <v>1.0</v>
      </c>
      <c r="D25396" s="17">
        <v>2164890.0</v>
      </c>
      <c r="E25396" s="17">
        <v>2164890.0</v>
      </c>
      <c r="F25396" s="17">
        <v>2164890.0</v>
      </c>
      <c r="G25396" s="17">
        <v>2164890.0</v>
      </c>
      <c r="H25396" s="17">
        <v>2164890.0</v>
      </c>
    </row>
    <row r="25397">
      <c r="A25397" s="7" t="s">
        <v>46765</v>
      </c>
      <c r="B25397" s="17" t="s">
        <v>46766</v>
      </c>
      <c r="C25397" s="17">
        <v>5.0</v>
      </c>
      <c r="D25397" s="17">
        <v>4.10292306E7</v>
      </c>
      <c r="E25397" s="17">
        <v>3.6341972E7</v>
      </c>
      <c r="F25397" s="17">
        <v>4.0441057E7</v>
      </c>
      <c r="G25397" s="17">
        <v>4.0860597E7</v>
      </c>
      <c r="H25397" s="17">
        <v>5.8275503E7</v>
      </c>
    </row>
    <row r="25398">
      <c r="A25398" s="7" t="s">
        <v>46765</v>
      </c>
      <c r="B25398" s="17" t="s">
        <v>46766</v>
      </c>
      <c r="C25398" s="17">
        <v>5.0</v>
      </c>
      <c r="D25398" s="17">
        <v>4.10292306E7</v>
      </c>
      <c r="E25398" s="17">
        <v>3.6341972E7</v>
      </c>
      <c r="F25398" s="17">
        <v>4.0441057E7</v>
      </c>
      <c r="G25398" s="17">
        <v>4.0860597E7</v>
      </c>
      <c r="H25398" s="17">
        <v>5.8275503E7</v>
      </c>
    </row>
    <row r="25399">
      <c r="A25399" s="7" t="s">
        <v>46767</v>
      </c>
      <c r="B25399" s="17" t="s">
        <v>46768</v>
      </c>
      <c r="C25399" s="17">
        <v>40.0</v>
      </c>
      <c r="D25399" s="17">
        <v>5.887136325E7</v>
      </c>
      <c r="E25399" s="17">
        <v>1.9578943E7</v>
      </c>
      <c r="F25399" s="17">
        <v>4.3262933E7</v>
      </c>
      <c r="G25399" s="17">
        <v>6.16464E7</v>
      </c>
      <c r="H25399" s="17">
        <v>1.14922553E8</v>
      </c>
    </row>
    <row r="25400">
      <c r="A25400" s="7" t="s">
        <v>46767</v>
      </c>
      <c r="B25400" s="17" t="s">
        <v>46768</v>
      </c>
      <c r="C25400" s="17">
        <v>40.0</v>
      </c>
      <c r="D25400" s="17">
        <v>5.887136325E7</v>
      </c>
      <c r="E25400" s="17">
        <v>1.9578943E7</v>
      </c>
      <c r="F25400" s="17">
        <v>4.3262933E7</v>
      </c>
      <c r="G25400" s="17">
        <v>6.16464E7</v>
      </c>
      <c r="H25400" s="17">
        <v>1.14922553E8</v>
      </c>
    </row>
    <row r="25401">
      <c r="A25401" s="7" t="s">
        <v>46769</v>
      </c>
      <c r="B25401" s="17" t="s">
        <v>46770</v>
      </c>
      <c r="C25401" s="17">
        <v>3.0</v>
      </c>
      <c r="D25401" s="17">
        <v>1.351106467E7</v>
      </c>
      <c r="E25401" s="17">
        <v>6353660.0</v>
      </c>
      <c r="F25401" s="17">
        <v>9735756.0</v>
      </c>
      <c r="G25401" s="17">
        <v>2.4443778E7</v>
      </c>
      <c r="H25401" s="17">
        <v>2.4443778E7</v>
      </c>
    </row>
    <row r="25402">
      <c r="A25402" s="7" t="s">
        <v>46769</v>
      </c>
      <c r="B25402" s="17" t="s">
        <v>46770</v>
      </c>
      <c r="C25402" s="17">
        <v>3.0</v>
      </c>
      <c r="D25402" s="17">
        <v>1.351106467E7</v>
      </c>
      <c r="E25402" s="17">
        <v>6353660.0</v>
      </c>
      <c r="F25402" s="17">
        <v>9735756.0</v>
      </c>
      <c r="G25402" s="17">
        <v>2.4443778E7</v>
      </c>
      <c r="H25402" s="17">
        <v>2.4443778E7</v>
      </c>
    </row>
    <row r="25403">
      <c r="A25403" s="7" t="s">
        <v>46771</v>
      </c>
      <c r="B25403" s="17" t="s">
        <v>46772</v>
      </c>
      <c r="C25403" s="17">
        <v>350.0</v>
      </c>
      <c r="D25403" s="17">
        <v>2.383218624E7</v>
      </c>
      <c r="E25403" s="17">
        <v>1.2510666E7</v>
      </c>
      <c r="F25403" s="17">
        <v>1.9708411E7</v>
      </c>
      <c r="G25403" s="17">
        <v>3.189315E7</v>
      </c>
      <c r="H25403" s="17">
        <v>4.6645591E7</v>
      </c>
    </row>
    <row r="25404">
      <c r="A25404" s="7" t="s">
        <v>46771</v>
      </c>
      <c r="B25404" s="17" t="s">
        <v>46772</v>
      </c>
      <c r="C25404" s="17">
        <v>350.0</v>
      </c>
      <c r="D25404" s="17">
        <v>2.383218624E7</v>
      </c>
      <c r="E25404" s="17">
        <v>1.2510666E7</v>
      </c>
      <c r="F25404" s="17">
        <v>1.9708411E7</v>
      </c>
      <c r="G25404" s="17">
        <v>3.189315E7</v>
      </c>
      <c r="H25404" s="17">
        <v>4.6645591E7</v>
      </c>
    </row>
    <row r="25405">
      <c r="A25405" s="7" t="s">
        <v>46773</v>
      </c>
      <c r="B25405" s="17" t="s">
        <v>46774</v>
      </c>
      <c r="C25405" s="17">
        <v>1.0</v>
      </c>
      <c r="D25405" s="17">
        <v>3.028442E7</v>
      </c>
      <c r="E25405" s="17">
        <v>3.028442E7</v>
      </c>
      <c r="F25405" s="17">
        <v>3.028442E7</v>
      </c>
      <c r="G25405" s="17">
        <v>3.028442E7</v>
      </c>
      <c r="H25405" s="17">
        <v>3.028442E7</v>
      </c>
    </row>
    <row r="25406">
      <c r="A25406" s="7" t="s">
        <v>46773</v>
      </c>
      <c r="B25406" s="17" t="s">
        <v>46774</v>
      </c>
      <c r="C25406" s="17">
        <v>1.0</v>
      </c>
      <c r="D25406" s="17">
        <v>3.028442E7</v>
      </c>
      <c r="E25406" s="17">
        <v>3.028442E7</v>
      </c>
      <c r="F25406" s="17">
        <v>3.028442E7</v>
      </c>
      <c r="G25406" s="17">
        <v>3.028442E7</v>
      </c>
      <c r="H25406" s="17">
        <v>3.028442E7</v>
      </c>
    </row>
    <row r="25407">
      <c r="A25407" s="7" t="s">
        <v>46775</v>
      </c>
      <c r="B25407" s="17" t="s">
        <v>46776</v>
      </c>
      <c r="C25407" s="17">
        <v>105.0</v>
      </c>
      <c r="D25407" s="17">
        <v>1.590174585E7</v>
      </c>
      <c r="E25407" s="17">
        <v>6668438.0</v>
      </c>
      <c r="F25407" s="17">
        <v>1.0589E7</v>
      </c>
      <c r="G25407" s="17">
        <v>2.3380414E7</v>
      </c>
      <c r="H25407" s="17">
        <v>3.190583E7</v>
      </c>
    </row>
    <row r="25408">
      <c r="A25408" s="7" t="s">
        <v>46775</v>
      </c>
      <c r="B25408" s="17" t="s">
        <v>46776</v>
      </c>
      <c r="C25408" s="17">
        <v>105.0</v>
      </c>
      <c r="D25408" s="17">
        <v>1.590174585E7</v>
      </c>
      <c r="E25408" s="17">
        <v>6668438.0</v>
      </c>
      <c r="F25408" s="17">
        <v>1.0589E7</v>
      </c>
      <c r="G25408" s="17">
        <v>2.3380414E7</v>
      </c>
      <c r="H25408" s="17">
        <v>3.190583E7</v>
      </c>
    </row>
    <row r="25409">
      <c r="A25409" s="7" t="s">
        <v>46777</v>
      </c>
      <c r="B25409" s="17" t="s">
        <v>46778</v>
      </c>
      <c r="C25409" s="17">
        <v>26.0</v>
      </c>
      <c r="D25409" s="17">
        <v>1.0530689E7</v>
      </c>
      <c r="E25409" s="17">
        <v>7177300.0</v>
      </c>
      <c r="F25409" s="17">
        <v>8136800.0</v>
      </c>
      <c r="G25409" s="17">
        <v>9860800.0</v>
      </c>
      <c r="H25409" s="17">
        <v>2.3025473E7</v>
      </c>
    </row>
    <row r="25410">
      <c r="A25410" s="7" t="s">
        <v>46777</v>
      </c>
      <c r="B25410" s="17" t="s">
        <v>46778</v>
      </c>
      <c r="C25410" s="17">
        <v>26.0</v>
      </c>
      <c r="D25410" s="17">
        <v>1.0530689E7</v>
      </c>
      <c r="E25410" s="17">
        <v>7177300.0</v>
      </c>
      <c r="F25410" s="17">
        <v>8136800.0</v>
      </c>
      <c r="G25410" s="17">
        <v>9860800.0</v>
      </c>
      <c r="H25410" s="17">
        <v>2.3025473E7</v>
      </c>
    </row>
    <row r="25411">
      <c r="A25411" s="7" t="s">
        <v>46779</v>
      </c>
      <c r="B25411" s="17" t="s">
        <v>46780</v>
      </c>
      <c r="C25411" s="17">
        <v>17.0</v>
      </c>
      <c r="D25411" s="17">
        <v>1.710812071E7</v>
      </c>
      <c r="E25411" s="17">
        <v>1.2902193E7</v>
      </c>
      <c r="F25411" s="17">
        <v>1.7108466E7</v>
      </c>
      <c r="G25411" s="17">
        <v>2.0635683E7</v>
      </c>
      <c r="H25411" s="17">
        <v>2.8945578E7</v>
      </c>
    </row>
    <row r="25412">
      <c r="A25412" s="7" t="s">
        <v>46779</v>
      </c>
      <c r="B25412" s="17" t="s">
        <v>46780</v>
      </c>
      <c r="C25412" s="17">
        <v>17.0</v>
      </c>
      <c r="D25412" s="17">
        <v>1.710812071E7</v>
      </c>
      <c r="E25412" s="17">
        <v>1.2902193E7</v>
      </c>
      <c r="F25412" s="17">
        <v>1.7108466E7</v>
      </c>
      <c r="G25412" s="17">
        <v>2.0635683E7</v>
      </c>
      <c r="H25412" s="17">
        <v>2.8945578E7</v>
      </c>
    </row>
    <row r="25413">
      <c r="A25413" s="7" t="s">
        <v>46781</v>
      </c>
      <c r="B25413" s="17" t="s">
        <v>46782</v>
      </c>
      <c r="C25413" s="17">
        <v>11.0</v>
      </c>
      <c r="D25413" s="17">
        <v>1.526668455E7</v>
      </c>
      <c r="E25413" s="17">
        <v>3450535.0</v>
      </c>
      <c r="F25413" s="17">
        <v>1.0256275E7</v>
      </c>
      <c r="G25413" s="17">
        <v>2.9297565E7</v>
      </c>
      <c r="H25413" s="17">
        <v>3.0279039E7</v>
      </c>
    </row>
    <row r="25414">
      <c r="A25414" s="7" t="s">
        <v>46781</v>
      </c>
      <c r="B25414" s="17" t="s">
        <v>46782</v>
      </c>
      <c r="C25414" s="17">
        <v>11.0</v>
      </c>
      <c r="D25414" s="17">
        <v>1.526668455E7</v>
      </c>
      <c r="E25414" s="17">
        <v>3450535.0</v>
      </c>
      <c r="F25414" s="17">
        <v>1.0256275E7</v>
      </c>
      <c r="G25414" s="17">
        <v>2.9297565E7</v>
      </c>
      <c r="H25414" s="17">
        <v>3.0279039E7</v>
      </c>
    </row>
    <row r="25415">
      <c r="A25415" s="7" t="s">
        <v>46783</v>
      </c>
      <c r="B25415" s="17" t="s">
        <v>46784</v>
      </c>
      <c r="C25415" s="17">
        <v>26.0</v>
      </c>
      <c r="D25415" s="17">
        <v>1.164664988E7</v>
      </c>
      <c r="E25415" s="17">
        <v>5833249.0</v>
      </c>
      <c r="F25415" s="17">
        <v>9286735.0</v>
      </c>
      <c r="G25415" s="17">
        <v>1.6832481E7</v>
      </c>
      <c r="H25415" s="17">
        <v>2.1623338E7</v>
      </c>
    </row>
    <row r="25416">
      <c r="A25416" s="7" t="s">
        <v>46783</v>
      </c>
      <c r="B25416" s="17" t="s">
        <v>46784</v>
      </c>
      <c r="C25416" s="17">
        <v>26.0</v>
      </c>
      <c r="D25416" s="17">
        <v>1.164664988E7</v>
      </c>
      <c r="E25416" s="17">
        <v>5833249.0</v>
      </c>
      <c r="F25416" s="17">
        <v>9286735.0</v>
      </c>
      <c r="G25416" s="17">
        <v>1.6832481E7</v>
      </c>
      <c r="H25416" s="17">
        <v>2.1623338E7</v>
      </c>
    </row>
    <row r="25417">
      <c r="A25417" s="7" t="s">
        <v>46785</v>
      </c>
      <c r="B25417" s="17" t="s">
        <v>46786</v>
      </c>
      <c r="C25417" s="17">
        <v>41.0</v>
      </c>
      <c r="D25417" s="17">
        <v>9678914.122</v>
      </c>
      <c r="E25417" s="17">
        <v>6193313.0</v>
      </c>
      <c r="F25417" s="17">
        <v>7777427.0</v>
      </c>
      <c r="G25417" s="17">
        <v>1.2433801E7</v>
      </c>
      <c r="H25417" s="17">
        <v>1.7363914E7</v>
      </c>
    </row>
    <row r="25418">
      <c r="A25418" s="7" t="s">
        <v>46785</v>
      </c>
      <c r="B25418" s="17" t="s">
        <v>46786</v>
      </c>
      <c r="C25418" s="17">
        <v>41.0</v>
      </c>
      <c r="D25418" s="17">
        <v>9678914.122</v>
      </c>
      <c r="E25418" s="17">
        <v>6193313.0</v>
      </c>
      <c r="F25418" s="17">
        <v>7777427.0</v>
      </c>
      <c r="G25418" s="17">
        <v>1.2433801E7</v>
      </c>
      <c r="H25418" s="17">
        <v>1.7363914E7</v>
      </c>
    </row>
    <row r="25419">
      <c r="A25419" s="7" t="s">
        <v>46787</v>
      </c>
      <c r="B25419" s="17" t="s">
        <v>46788</v>
      </c>
      <c r="C25419" s="17">
        <v>26.0</v>
      </c>
      <c r="D25419" s="17">
        <v>2.786285612E7</v>
      </c>
      <c r="E25419" s="17">
        <v>1.4323476E7</v>
      </c>
      <c r="F25419" s="17">
        <v>2.2785521E7</v>
      </c>
      <c r="G25419" s="17">
        <v>3.9985936E7</v>
      </c>
      <c r="H25419" s="17">
        <v>4.9594006E7</v>
      </c>
    </row>
    <row r="25420">
      <c r="A25420" s="7" t="s">
        <v>46787</v>
      </c>
      <c r="B25420" s="17" t="s">
        <v>46788</v>
      </c>
      <c r="C25420" s="17">
        <v>26.0</v>
      </c>
      <c r="D25420" s="17">
        <v>2.786285612E7</v>
      </c>
      <c r="E25420" s="17">
        <v>1.4323476E7</v>
      </c>
      <c r="F25420" s="17">
        <v>2.2785521E7</v>
      </c>
      <c r="G25420" s="17">
        <v>3.9985936E7</v>
      </c>
      <c r="H25420" s="17">
        <v>4.9594006E7</v>
      </c>
    </row>
    <row r="25421">
      <c r="A25421" s="7" t="s">
        <v>46789</v>
      </c>
      <c r="B25421" s="17" t="s">
        <v>46790</v>
      </c>
      <c r="C25421" s="17">
        <v>3177.0</v>
      </c>
      <c r="D25421" s="17">
        <v>1.293230936E7</v>
      </c>
      <c r="E25421" s="17">
        <v>6622890.0</v>
      </c>
      <c r="F25421" s="17">
        <v>1.0781706E7</v>
      </c>
      <c r="G25421" s="17">
        <v>1.6324455E7</v>
      </c>
      <c r="H25421" s="17">
        <v>2.3379903E7</v>
      </c>
    </row>
    <row r="25422">
      <c r="A25422" s="7" t="s">
        <v>46789</v>
      </c>
      <c r="B25422" s="17" t="s">
        <v>46790</v>
      </c>
      <c r="C25422" s="17">
        <v>3177.0</v>
      </c>
      <c r="D25422" s="17">
        <v>1.293230936E7</v>
      </c>
      <c r="E25422" s="17">
        <v>6622890.0</v>
      </c>
      <c r="F25422" s="17">
        <v>1.0781706E7</v>
      </c>
      <c r="G25422" s="17">
        <v>1.6324455E7</v>
      </c>
      <c r="H25422" s="17">
        <v>2.3379903E7</v>
      </c>
    </row>
    <row r="25423">
      <c r="A25423" s="7" t="s">
        <v>46791</v>
      </c>
      <c r="B25423" s="17" t="s">
        <v>46792</v>
      </c>
      <c r="C25423" s="17">
        <v>293.0</v>
      </c>
      <c r="D25423" s="17">
        <v>1.216133134E7</v>
      </c>
      <c r="E25423" s="17">
        <v>7162785.0</v>
      </c>
      <c r="F25423" s="17">
        <v>9598538.0</v>
      </c>
      <c r="G25423" s="17">
        <v>1.5478872E7</v>
      </c>
      <c r="H25423" s="17">
        <v>2.1635517E7</v>
      </c>
    </row>
    <row r="25424">
      <c r="A25424" s="7" t="s">
        <v>46791</v>
      </c>
      <c r="B25424" s="17" t="s">
        <v>46792</v>
      </c>
      <c r="C25424" s="17">
        <v>293.0</v>
      </c>
      <c r="D25424" s="17">
        <v>1.216133134E7</v>
      </c>
      <c r="E25424" s="17">
        <v>7162785.0</v>
      </c>
      <c r="F25424" s="17">
        <v>9598538.0</v>
      </c>
      <c r="G25424" s="17">
        <v>1.5478872E7</v>
      </c>
      <c r="H25424" s="17">
        <v>2.1635517E7</v>
      </c>
    </row>
    <row r="25425">
      <c r="A25425" s="7" t="s">
        <v>46793</v>
      </c>
      <c r="B25425" s="17" t="s">
        <v>46794</v>
      </c>
      <c r="C25425" s="17">
        <v>78.0</v>
      </c>
      <c r="D25425" s="17">
        <v>1.484106681E7</v>
      </c>
      <c r="E25425" s="17">
        <v>4259054.0</v>
      </c>
      <c r="F25425" s="17">
        <v>1.3902994E7</v>
      </c>
      <c r="G25425" s="17">
        <v>2.4145054E7</v>
      </c>
      <c r="H25425" s="17">
        <v>2.849495E7</v>
      </c>
    </row>
    <row r="25426">
      <c r="A25426" s="7" t="s">
        <v>46793</v>
      </c>
      <c r="B25426" s="17" t="s">
        <v>46794</v>
      </c>
      <c r="C25426" s="17">
        <v>78.0</v>
      </c>
      <c r="D25426" s="17">
        <v>1.484106681E7</v>
      </c>
      <c r="E25426" s="17">
        <v>4259054.0</v>
      </c>
      <c r="F25426" s="17">
        <v>1.3902994E7</v>
      </c>
      <c r="G25426" s="17">
        <v>2.4145054E7</v>
      </c>
      <c r="H25426" s="17">
        <v>2.849495E7</v>
      </c>
    </row>
    <row r="25427">
      <c r="A25427" s="7" t="s">
        <v>46795</v>
      </c>
      <c r="B25427" s="17" t="s">
        <v>46796</v>
      </c>
      <c r="C25427" s="17">
        <v>38.0</v>
      </c>
      <c r="D25427" s="17">
        <v>1.001696539E7</v>
      </c>
      <c r="E25427" s="17">
        <v>4381634.0</v>
      </c>
      <c r="F25427" s="17">
        <v>6194238.0</v>
      </c>
      <c r="G25427" s="17">
        <v>1.3892213E7</v>
      </c>
      <c r="H25427" s="17">
        <v>1.7986045E7</v>
      </c>
    </row>
    <row r="25428">
      <c r="A25428" s="7" t="s">
        <v>46795</v>
      </c>
      <c r="B25428" s="17" t="s">
        <v>46796</v>
      </c>
      <c r="C25428" s="17">
        <v>38.0</v>
      </c>
      <c r="D25428" s="17">
        <v>1.001696539E7</v>
      </c>
      <c r="E25428" s="17">
        <v>4381634.0</v>
      </c>
      <c r="F25428" s="17">
        <v>6194238.0</v>
      </c>
      <c r="G25428" s="17">
        <v>1.3892213E7</v>
      </c>
      <c r="H25428" s="17">
        <v>1.7986045E7</v>
      </c>
    </row>
    <row r="25429">
      <c r="A25429" s="7" t="s">
        <v>46797</v>
      </c>
      <c r="B25429" s="17" t="s">
        <v>46798</v>
      </c>
      <c r="C25429" s="17">
        <v>1.0</v>
      </c>
      <c r="D25429" s="17">
        <v>1.1365693E7</v>
      </c>
      <c r="E25429" s="17">
        <v>1.1365693E7</v>
      </c>
      <c r="F25429" s="17">
        <v>1.1365693E7</v>
      </c>
      <c r="G25429" s="17">
        <v>1.1365693E7</v>
      </c>
      <c r="H25429" s="17">
        <v>1.1365693E7</v>
      </c>
    </row>
    <row r="25430">
      <c r="A25430" s="7" t="s">
        <v>46797</v>
      </c>
      <c r="B25430" s="17" t="s">
        <v>46798</v>
      </c>
      <c r="C25430" s="17">
        <v>1.0</v>
      </c>
      <c r="D25430" s="17">
        <v>1.1365693E7</v>
      </c>
      <c r="E25430" s="17">
        <v>1.1365693E7</v>
      </c>
      <c r="F25430" s="17">
        <v>1.1365693E7</v>
      </c>
      <c r="G25430" s="17">
        <v>1.1365693E7</v>
      </c>
      <c r="H25430" s="17">
        <v>1.1365693E7</v>
      </c>
    </row>
    <row r="25431">
      <c r="A25431" s="7" t="s">
        <v>46799</v>
      </c>
      <c r="B25431" s="17" t="s">
        <v>46800</v>
      </c>
      <c r="C25431" s="17">
        <v>75395.0</v>
      </c>
      <c r="D25431" s="17">
        <v>1.052381393E7</v>
      </c>
      <c r="E25431" s="17">
        <v>5433237.0</v>
      </c>
      <c r="F25431" s="17">
        <v>7566436.0</v>
      </c>
      <c r="G25431" s="17">
        <v>1.2183455E7</v>
      </c>
      <c r="H25431" s="17">
        <v>2.1002501E7</v>
      </c>
    </row>
    <row r="25432">
      <c r="A25432" s="7" t="s">
        <v>46799</v>
      </c>
      <c r="B25432" s="17" t="s">
        <v>46800</v>
      </c>
      <c r="C25432" s="17">
        <v>75395.0</v>
      </c>
      <c r="D25432" s="17">
        <v>1.052381393E7</v>
      </c>
      <c r="E25432" s="17">
        <v>5432151.0</v>
      </c>
      <c r="F25432" s="17">
        <v>7566394.0</v>
      </c>
      <c r="G25432" s="17">
        <v>1.2172581E7</v>
      </c>
      <c r="H25432" s="17">
        <v>2.101265E7</v>
      </c>
    </row>
    <row r="25433">
      <c r="A25433" s="7" t="s">
        <v>46801</v>
      </c>
      <c r="B25433" s="17" t="s">
        <v>46802</v>
      </c>
      <c r="C25433" s="17">
        <v>2502.0</v>
      </c>
      <c r="D25433" s="17">
        <v>1.123770057E7</v>
      </c>
      <c r="E25433" s="17">
        <v>4575000.0</v>
      </c>
      <c r="F25433" s="17">
        <v>6486900.0</v>
      </c>
      <c r="G25433" s="17">
        <v>1.3360925E7</v>
      </c>
      <c r="H25433" s="17">
        <v>2.4254191E7</v>
      </c>
    </row>
    <row r="25434">
      <c r="A25434" s="7" t="s">
        <v>46801</v>
      </c>
      <c r="B25434" s="17" t="s">
        <v>46802</v>
      </c>
      <c r="C25434" s="17">
        <v>2502.0</v>
      </c>
      <c r="D25434" s="17">
        <v>1.123770057E7</v>
      </c>
      <c r="E25434" s="17">
        <v>4575000.0</v>
      </c>
      <c r="F25434" s="17">
        <v>6486900.0</v>
      </c>
      <c r="G25434" s="17">
        <v>1.3360925E7</v>
      </c>
      <c r="H25434" s="17">
        <v>2.4254191E7</v>
      </c>
    </row>
    <row r="25435">
      <c r="A25435" s="7" t="s">
        <v>46803</v>
      </c>
      <c r="B25435" s="17" t="s">
        <v>46804</v>
      </c>
      <c r="C25435" s="17">
        <v>571.0</v>
      </c>
      <c r="D25435" s="17">
        <v>1.502037988E7</v>
      </c>
      <c r="E25435" s="17">
        <v>5474400.0</v>
      </c>
      <c r="F25435" s="17">
        <v>9619000.0</v>
      </c>
      <c r="G25435" s="17">
        <v>2.3081591E7</v>
      </c>
      <c r="H25435" s="17">
        <v>3.3677251E7</v>
      </c>
    </row>
    <row r="25436">
      <c r="A25436" s="7" t="s">
        <v>46803</v>
      </c>
      <c r="B25436" s="17" t="s">
        <v>46804</v>
      </c>
      <c r="C25436" s="17">
        <v>571.0</v>
      </c>
      <c r="D25436" s="17">
        <v>1.502037988E7</v>
      </c>
      <c r="E25436" s="17">
        <v>5474400.0</v>
      </c>
      <c r="F25436" s="17">
        <v>9619000.0</v>
      </c>
      <c r="G25436" s="17">
        <v>2.3081591E7</v>
      </c>
      <c r="H25436" s="17">
        <v>3.3677251E7</v>
      </c>
    </row>
    <row r="25437">
      <c r="A25437" s="7" t="s">
        <v>46805</v>
      </c>
      <c r="B25437" s="17" t="s">
        <v>46806</v>
      </c>
      <c r="C25437" s="17">
        <v>3.0</v>
      </c>
      <c r="D25437" s="17">
        <v>9068456.333</v>
      </c>
      <c r="E25437" s="17">
        <v>4335072.0</v>
      </c>
      <c r="F25437" s="17">
        <v>9519647.0</v>
      </c>
      <c r="G25437" s="17">
        <v>1.335065E7</v>
      </c>
      <c r="H25437" s="17">
        <v>1.335065E7</v>
      </c>
    </row>
    <row r="25438">
      <c r="A25438" s="7" t="s">
        <v>46805</v>
      </c>
      <c r="B25438" s="17" t="s">
        <v>46806</v>
      </c>
      <c r="C25438" s="17">
        <v>3.0</v>
      </c>
      <c r="D25438" s="17">
        <v>9068456.333</v>
      </c>
      <c r="E25438" s="17">
        <v>4335072.0</v>
      </c>
      <c r="F25438" s="17">
        <v>9519647.0</v>
      </c>
      <c r="G25438" s="17">
        <v>1.335065E7</v>
      </c>
      <c r="H25438" s="17">
        <v>1.335065E7</v>
      </c>
    </row>
    <row r="25439">
      <c r="A25439" s="7" t="s">
        <v>13650</v>
      </c>
      <c r="B25439" s="17" t="s">
        <v>13651</v>
      </c>
      <c r="C25439" s="17">
        <v>441.0</v>
      </c>
      <c r="D25439" s="17">
        <v>8746004.562</v>
      </c>
      <c r="E25439" s="17">
        <v>4670169.0</v>
      </c>
      <c r="F25439" s="17">
        <v>7014000.0</v>
      </c>
      <c r="G25439" s="17">
        <v>1.15545E7</v>
      </c>
      <c r="H25439" s="17">
        <v>1.4589057E7</v>
      </c>
    </row>
    <row r="25440">
      <c r="A25440" s="7" t="s">
        <v>13650</v>
      </c>
      <c r="B25440" s="17" t="s">
        <v>13651</v>
      </c>
      <c r="C25440" s="17">
        <v>441.0</v>
      </c>
      <c r="D25440" s="17">
        <v>8746004.562</v>
      </c>
      <c r="E25440" s="17">
        <v>4670169.0</v>
      </c>
      <c r="F25440" s="17">
        <v>7014000.0</v>
      </c>
      <c r="G25440" s="17">
        <v>1.15545E7</v>
      </c>
      <c r="H25440" s="17">
        <v>1.4589057E7</v>
      </c>
    </row>
    <row r="25441">
      <c r="A25441" s="7" t="s">
        <v>46807</v>
      </c>
      <c r="B25441" s="17" t="s">
        <v>46808</v>
      </c>
      <c r="C25441" s="17">
        <v>885.0</v>
      </c>
      <c r="D25441" s="17">
        <v>1.455316181E7</v>
      </c>
      <c r="E25441" s="17">
        <v>4499000.0</v>
      </c>
      <c r="F25441" s="17">
        <v>1.3738105E7</v>
      </c>
      <c r="G25441" s="17">
        <v>1.7765522E7</v>
      </c>
      <c r="H25441" s="17">
        <v>2.3738893E7</v>
      </c>
    </row>
    <row r="25442">
      <c r="A25442" s="7" t="s">
        <v>46807</v>
      </c>
      <c r="B25442" s="17" t="s">
        <v>46808</v>
      </c>
      <c r="C25442" s="17">
        <v>885.0</v>
      </c>
      <c r="D25442" s="17">
        <v>1.455316181E7</v>
      </c>
      <c r="E25442" s="17">
        <v>4499000.0</v>
      </c>
      <c r="F25442" s="17">
        <v>1.3738105E7</v>
      </c>
      <c r="G25442" s="17">
        <v>1.7765522E7</v>
      </c>
      <c r="H25442" s="17">
        <v>2.3738893E7</v>
      </c>
    </row>
    <row r="25443">
      <c r="A25443" s="7" t="s">
        <v>46809</v>
      </c>
      <c r="B25443" s="17" t="s">
        <v>46810</v>
      </c>
      <c r="C25443" s="17">
        <v>242.0</v>
      </c>
      <c r="D25443" s="17">
        <v>1.600575635E7</v>
      </c>
      <c r="E25443" s="17">
        <v>4825038.0</v>
      </c>
      <c r="F25443" s="17">
        <v>8559474.0</v>
      </c>
      <c r="G25443" s="17">
        <v>1.9977334E7</v>
      </c>
      <c r="H25443" s="17">
        <v>3.8274993E7</v>
      </c>
    </row>
    <row r="25444">
      <c r="A25444" s="7" t="s">
        <v>46809</v>
      </c>
      <c r="B25444" s="17" t="s">
        <v>46810</v>
      </c>
      <c r="C25444" s="17">
        <v>242.0</v>
      </c>
      <c r="D25444" s="17">
        <v>1.600575635E7</v>
      </c>
      <c r="E25444" s="17">
        <v>4825038.0</v>
      </c>
      <c r="F25444" s="17">
        <v>8559474.0</v>
      </c>
      <c r="G25444" s="17">
        <v>1.9977334E7</v>
      </c>
      <c r="H25444" s="17">
        <v>3.8274993E7</v>
      </c>
    </row>
    <row r="25445">
      <c r="A25445" s="7" t="s">
        <v>46811</v>
      </c>
      <c r="B25445" s="17" t="s">
        <v>46812</v>
      </c>
      <c r="C25445" s="17">
        <v>72.0</v>
      </c>
      <c r="D25445" s="17">
        <v>8884734.847</v>
      </c>
      <c r="E25445" s="17">
        <v>7127553.0</v>
      </c>
      <c r="F25445" s="17">
        <v>8554192.0</v>
      </c>
      <c r="G25445" s="17">
        <v>9723426.0</v>
      </c>
      <c r="H25445" s="17">
        <v>1.3347446E7</v>
      </c>
    </row>
    <row r="25446">
      <c r="A25446" s="7" t="s">
        <v>46811</v>
      </c>
      <c r="B25446" s="17" t="s">
        <v>46812</v>
      </c>
      <c r="C25446" s="17">
        <v>72.0</v>
      </c>
      <c r="D25446" s="17">
        <v>8884734.847</v>
      </c>
      <c r="E25446" s="17">
        <v>7127553.0</v>
      </c>
      <c r="F25446" s="17">
        <v>8554192.0</v>
      </c>
      <c r="G25446" s="17">
        <v>9723426.0</v>
      </c>
      <c r="H25446" s="17">
        <v>1.3347446E7</v>
      </c>
    </row>
    <row r="25447">
      <c r="A25447" s="7" t="s">
        <v>46813</v>
      </c>
      <c r="B25447" s="17" t="s">
        <v>46814</v>
      </c>
      <c r="C25447" s="17">
        <v>4032.0</v>
      </c>
      <c r="D25447" s="17">
        <v>1.037866587E7</v>
      </c>
      <c r="E25447" s="17">
        <v>3815787.0</v>
      </c>
      <c r="F25447" s="17">
        <v>6124650.0</v>
      </c>
      <c r="G25447" s="17">
        <v>1.1508912E7</v>
      </c>
      <c r="H25447" s="17">
        <v>2.2602081E7</v>
      </c>
    </row>
    <row r="25448">
      <c r="A25448" s="7" t="s">
        <v>46813</v>
      </c>
      <c r="B25448" s="17" t="s">
        <v>46814</v>
      </c>
      <c r="C25448" s="17">
        <v>4032.0</v>
      </c>
      <c r="D25448" s="17">
        <v>1.037866587E7</v>
      </c>
      <c r="E25448" s="17">
        <v>3815787.0</v>
      </c>
      <c r="F25448" s="17">
        <v>6124650.0</v>
      </c>
      <c r="G25448" s="17">
        <v>1.1508912E7</v>
      </c>
      <c r="H25448" s="17">
        <v>2.2602081E7</v>
      </c>
    </row>
    <row r="25449">
      <c r="A25449" s="7" t="s">
        <v>46815</v>
      </c>
      <c r="B25449" s="17" t="s">
        <v>46816</v>
      </c>
      <c r="C25449" s="17">
        <v>188.0</v>
      </c>
      <c r="D25449" s="17">
        <v>1.566340876E7</v>
      </c>
      <c r="E25449" s="17">
        <v>5641565.0</v>
      </c>
      <c r="F25449" s="17">
        <v>9298329.0</v>
      </c>
      <c r="G25449" s="17">
        <v>1.8208939E7</v>
      </c>
      <c r="H25449" s="17">
        <v>3.4706207E7</v>
      </c>
    </row>
    <row r="25450">
      <c r="A25450" s="7" t="s">
        <v>46815</v>
      </c>
      <c r="B25450" s="17" t="s">
        <v>46816</v>
      </c>
      <c r="C25450" s="17">
        <v>188.0</v>
      </c>
      <c r="D25450" s="17">
        <v>1.566340876E7</v>
      </c>
      <c r="E25450" s="17">
        <v>5641565.0</v>
      </c>
      <c r="F25450" s="17">
        <v>9298329.0</v>
      </c>
      <c r="G25450" s="17">
        <v>1.8208939E7</v>
      </c>
      <c r="H25450" s="17">
        <v>3.4706207E7</v>
      </c>
    </row>
    <row r="25451">
      <c r="A25451" s="7" t="s">
        <v>46817</v>
      </c>
      <c r="B25451" s="17" t="s">
        <v>46818</v>
      </c>
      <c r="C25451" s="17">
        <v>6.0</v>
      </c>
      <c r="D25451" s="17">
        <v>6.967441833E7</v>
      </c>
      <c r="E25451" s="17">
        <v>6620032.0</v>
      </c>
      <c r="F25451" s="17">
        <v>2.6022611E7</v>
      </c>
      <c r="G25451" s="17">
        <v>4.1220968E7</v>
      </c>
      <c r="H25451" s="17">
        <v>3.04188455E8</v>
      </c>
    </row>
    <row r="25452">
      <c r="A25452" s="7" t="s">
        <v>46817</v>
      </c>
      <c r="B25452" s="17" t="s">
        <v>46818</v>
      </c>
      <c r="C25452" s="17">
        <v>6.0</v>
      </c>
      <c r="D25452" s="17">
        <v>6.967441833E7</v>
      </c>
      <c r="E25452" s="17">
        <v>6620032.0</v>
      </c>
      <c r="F25452" s="17">
        <v>2.6022611E7</v>
      </c>
      <c r="G25452" s="17">
        <v>4.1220968E7</v>
      </c>
      <c r="H25452" s="17">
        <v>3.04188455E8</v>
      </c>
    </row>
    <row r="25453">
      <c r="A25453" s="7" t="s">
        <v>46819</v>
      </c>
      <c r="B25453" s="17" t="s">
        <v>8485</v>
      </c>
      <c r="C25453" s="17">
        <v>1213.0</v>
      </c>
      <c r="D25453" s="17">
        <v>8218836.336</v>
      </c>
      <c r="E25453" s="17">
        <v>3082842.0</v>
      </c>
      <c r="F25453" s="17">
        <v>4251711.0</v>
      </c>
      <c r="G25453" s="17">
        <v>6725945.0</v>
      </c>
      <c r="H25453" s="17">
        <v>1.3358331E7</v>
      </c>
    </row>
    <row r="25454">
      <c r="A25454" s="7" t="s">
        <v>46819</v>
      </c>
      <c r="B25454" s="17" t="s">
        <v>8485</v>
      </c>
      <c r="C25454" s="17">
        <v>1213.0</v>
      </c>
      <c r="D25454" s="17">
        <v>8218836.336</v>
      </c>
      <c r="E25454" s="17">
        <v>3082842.0</v>
      </c>
      <c r="F25454" s="17">
        <v>4251711.0</v>
      </c>
      <c r="G25454" s="17">
        <v>6725945.0</v>
      </c>
      <c r="H25454" s="17">
        <v>1.3358331E7</v>
      </c>
    </row>
    <row r="25455">
      <c r="A25455" s="7" t="s">
        <v>46820</v>
      </c>
      <c r="B25455" s="17" t="s">
        <v>8681</v>
      </c>
      <c r="C25455" s="17">
        <v>7.0</v>
      </c>
      <c r="D25455" s="17">
        <v>1.556448754E8</v>
      </c>
      <c r="E25455" s="17">
        <v>5650782.0</v>
      </c>
      <c r="F25455" s="17">
        <v>1.1198221E7</v>
      </c>
      <c r="G25455" s="17">
        <v>4.8209882E7</v>
      </c>
      <c r="H25455" s="17">
        <v>1.0E9</v>
      </c>
    </row>
    <row r="25456">
      <c r="A25456" s="7" t="s">
        <v>46820</v>
      </c>
      <c r="B25456" s="17" t="s">
        <v>8681</v>
      </c>
      <c r="C25456" s="17">
        <v>7.0</v>
      </c>
      <c r="D25456" s="17">
        <v>1.556448754E8</v>
      </c>
      <c r="E25456" s="17">
        <v>5650782.0</v>
      </c>
      <c r="F25456" s="17">
        <v>1.1198221E7</v>
      </c>
      <c r="G25456" s="17">
        <v>4.8209882E7</v>
      </c>
      <c r="H25456" s="17">
        <v>1.0E9</v>
      </c>
    </row>
    <row r="25457">
      <c r="A25457" s="7" t="s">
        <v>46821</v>
      </c>
      <c r="B25457" s="17" t="s">
        <v>46822</v>
      </c>
      <c r="C25457" s="17">
        <v>12.0</v>
      </c>
      <c r="D25457" s="17">
        <v>8622127.083</v>
      </c>
      <c r="E25457" s="17">
        <v>3963271.0</v>
      </c>
      <c r="F25457" s="17">
        <v>8654142.0</v>
      </c>
      <c r="G25457" s="17">
        <v>1.0120344E7</v>
      </c>
      <c r="H25457" s="17">
        <v>1.0615713E7</v>
      </c>
    </row>
    <row r="25458">
      <c r="A25458" s="7" t="s">
        <v>46821</v>
      </c>
      <c r="B25458" s="17" t="s">
        <v>46822</v>
      </c>
      <c r="C25458" s="17">
        <v>12.0</v>
      </c>
      <c r="D25458" s="17">
        <v>8622127.083</v>
      </c>
      <c r="E25458" s="17">
        <v>3963271.0</v>
      </c>
      <c r="F25458" s="17">
        <v>8654142.0</v>
      </c>
      <c r="G25458" s="17">
        <v>1.0120344E7</v>
      </c>
      <c r="H25458" s="17">
        <v>1.0615713E7</v>
      </c>
    </row>
    <row r="25459">
      <c r="A25459" s="7" t="s">
        <v>46823</v>
      </c>
      <c r="B25459" s="17" t="s">
        <v>46824</v>
      </c>
      <c r="C25459" s="17">
        <v>3.0</v>
      </c>
      <c r="D25459" s="17">
        <v>4393343.333</v>
      </c>
      <c r="E25459" s="17">
        <v>2285369.0</v>
      </c>
      <c r="F25459" s="17">
        <v>5053059.0</v>
      </c>
      <c r="G25459" s="17">
        <v>5841602.0</v>
      </c>
      <c r="H25459" s="17">
        <v>5841602.0</v>
      </c>
    </row>
    <row r="25460">
      <c r="A25460" s="7" t="s">
        <v>46823</v>
      </c>
      <c r="B25460" s="17" t="s">
        <v>46824</v>
      </c>
      <c r="C25460" s="17">
        <v>3.0</v>
      </c>
      <c r="D25460" s="17">
        <v>4393343.333</v>
      </c>
      <c r="E25460" s="17">
        <v>2285369.0</v>
      </c>
      <c r="F25460" s="17">
        <v>5053059.0</v>
      </c>
      <c r="G25460" s="17">
        <v>5841602.0</v>
      </c>
      <c r="H25460" s="17">
        <v>5841602.0</v>
      </c>
    </row>
    <row r="25461">
      <c r="A25461" s="7" t="s">
        <v>46825</v>
      </c>
      <c r="B25461" s="17" t="s">
        <v>46826</v>
      </c>
      <c r="C25461" s="17">
        <v>3.0</v>
      </c>
      <c r="D25461" s="17">
        <v>1.4142451E7</v>
      </c>
      <c r="E25461" s="17">
        <v>350000.0</v>
      </c>
      <c r="F25461" s="17">
        <v>5756915.0</v>
      </c>
      <c r="G25461" s="17">
        <v>3.6320438E7</v>
      </c>
      <c r="H25461" s="17">
        <v>3.6320438E7</v>
      </c>
    </row>
    <row r="25462">
      <c r="A25462" s="7" t="s">
        <v>46825</v>
      </c>
      <c r="B25462" s="17" t="s">
        <v>46826</v>
      </c>
      <c r="C25462" s="17">
        <v>3.0</v>
      </c>
      <c r="D25462" s="17">
        <v>1.4142451E7</v>
      </c>
      <c r="E25462" s="17">
        <v>350000.0</v>
      </c>
      <c r="F25462" s="17">
        <v>5756915.0</v>
      </c>
      <c r="G25462" s="17">
        <v>3.6320438E7</v>
      </c>
      <c r="H25462" s="17">
        <v>3.6320438E7</v>
      </c>
    </row>
    <row r="25463">
      <c r="A25463" s="7" t="s">
        <v>46827</v>
      </c>
      <c r="B25463" s="17" t="s">
        <v>46828</v>
      </c>
      <c r="C25463" s="17">
        <v>27.0</v>
      </c>
      <c r="D25463" s="17">
        <v>1.124401041E7</v>
      </c>
      <c r="E25463" s="17">
        <v>4087876.0</v>
      </c>
      <c r="F25463" s="17">
        <v>7582140.0</v>
      </c>
      <c r="G25463" s="17">
        <v>1.1346295E7</v>
      </c>
      <c r="H25463" s="17">
        <v>1.7795881E7</v>
      </c>
    </row>
    <row r="25464">
      <c r="A25464" s="7" t="s">
        <v>46827</v>
      </c>
      <c r="B25464" s="17" t="s">
        <v>46828</v>
      </c>
      <c r="C25464" s="17">
        <v>27.0</v>
      </c>
      <c r="D25464" s="17">
        <v>1.124401041E7</v>
      </c>
      <c r="E25464" s="17">
        <v>4087876.0</v>
      </c>
      <c r="F25464" s="17">
        <v>7582140.0</v>
      </c>
      <c r="G25464" s="17">
        <v>1.1346295E7</v>
      </c>
      <c r="H25464" s="17">
        <v>1.7795881E7</v>
      </c>
    </row>
    <row r="25465">
      <c r="A25465" s="7" t="s">
        <v>46829</v>
      </c>
      <c r="B25465" s="17" t="s">
        <v>46830</v>
      </c>
      <c r="C25465" s="17">
        <v>428.0</v>
      </c>
      <c r="D25465" s="17">
        <v>4.103700659E7</v>
      </c>
      <c r="E25465" s="17">
        <v>1.5793724E7</v>
      </c>
      <c r="F25465" s="17">
        <v>2.6306764E7</v>
      </c>
      <c r="G25465" s="17">
        <v>5.2605292E7</v>
      </c>
      <c r="H25465" s="17">
        <v>9.1513296E7</v>
      </c>
    </row>
    <row r="25466">
      <c r="A25466" s="7" t="s">
        <v>46829</v>
      </c>
      <c r="B25466" s="17" t="s">
        <v>46830</v>
      </c>
      <c r="C25466" s="17">
        <v>428.0</v>
      </c>
      <c r="D25466" s="17">
        <v>4.103700659E7</v>
      </c>
      <c r="E25466" s="17">
        <v>1.5793724E7</v>
      </c>
      <c r="F25466" s="17">
        <v>2.6306764E7</v>
      </c>
      <c r="G25466" s="17">
        <v>5.2605292E7</v>
      </c>
      <c r="H25466" s="17">
        <v>9.1513296E7</v>
      </c>
    </row>
    <row r="25467">
      <c r="A25467" s="7" t="s">
        <v>46831</v>
      </c>
      <c r="B25467" s="17" t="s">
        <v>46832</v>
      </c>
      <c r="C25467" s="17">
        <v>13961.0</v>
      </c>
      <c r="D25467" s="17">
        <v>2.289969723E7</v>
      </c>
      <c r="E25467" s="17">
        <v>9970200.0</v>
      </c>
      <c r="F25467" s="17">
        <v>1.5725243E7</v>
      </c>
      <c r="G25467" s="17">
        <v>2.4622254E7</v>
      </c>
      <c r="H25467" s="17">
        <v>3.9647886E7</v>
      </c>
    </row>
    <row r="25468">
      <c r="A25468" s="7" t="s">
        <v>46831</v>
      </c>
      <c r="B25468" s="17" t="s">
        <v>46832</v>
      </c>
      <c r="C25468" s="17">
        <v>13961.0</v>
      </c>
      <c r="D25468" s="17">
        <v>2.289969723E7</v>
      </c>
      <c r="E25468" s="17">
        <v>9967322.0</v>
      </c>
      <c r="F25468" s="17">
        <v>1.5725243E7</v>
      </c>
      <c r="G25468" s="17">
        <v>2.4621314E7</v>
      </c>
      <c r="H25468" s="17">
        <v>3.9650093E7</v>
      </c>
    </row>
    <row r="25469">
      <c r="A25469" s="7" t="s">
        <v>46833</v>
      </c>
      <c r="B25469" s="17" t="s">
        <v>46834</v>
      </c>
      <c r="C25469" s="17">
        <v>147420.0</v>
      </c>
      <c r="D25469" s="17">
        <v>1.024199381E7</v>
      </c>
      <c r="E25469" s="17">
        <v>4290830.0</v>
      </c>
      <c r="F25469" s="17">
        <v>6551257.0</v>
      </c>
      <c r="G25469" s="17">
        <v>1.0872346E7</v>
      </c>
      <c r="H25469" s="17">
        <v>1.8302976E7</v>
      </c>
    </row>
    <row r="25470">
      <c r="A25470" s="7" t="s">
        <v>46833</v>
      </c>
      <c r="B25470" s="17" t="s">
        <v>46834</v>
      </c>
      <c r="C25470" s="17">
        <v>147420.0</v>
      </c>
      <c r="D25470" s="17">
        <v>1.024199381E7</v>
      </c>
      <c r="E25470" s="17">
        <v>4291173.0</v>
      </c>
      <c r="F25470" s="17">
        <v>6549250.0</v>
      </c>
      <c r="G25470" s="17">
        <v>1.0882666E7</v>
      </c>
      <c r="H25470" s="17">
        <v>1.8315618E7</v>
      </c>
    </row>
    <row r="25471">
      <c r="A25471" s="7" t="s">
        <v>46835</v>
      </c>
      <c r="B25471" s="17" t="s">
        <v>46836</v>
      </c>
      <c r="C25471" s="17">
        <v>232.0</v>
      </c>
      <c r="D25471" s="17">
        <v>1.798959352E7</v>
      </c>
      <c r="E25471" s="17">
        <v>4728410.0</v>
      </c>
      <c r="F25471" s="17">
        <v>7554075.0</v>
      </c>
      <c r="G25471" s="17">
        <v>1.993E7</v>
      </c>
      <c r="H25471" s="17">
        <v>5.0337259E7</v>
      </c>
    </row>
    <row r="25472">
      <c r="A25472" s="7" t="s">
        <v>46835</v>
      </c>
      <c r="B25472" s="17" t="s">
        <v>46836</v>
      </c>
      <c r="C25472" s="17">
        <v>232.0</v>
      </c>
      <c r="D25472" s="17">
        <v>1.798959352E7</v>
      </c>
      <c r="E25472" s="17">
        <v>4728410.0</v>
      </c>
      <c r="F25472" s="17">
        <v>7554075.0</v>
      </c>
      <c r="G25472" s="17">
        <v>1.993E7</v>
      </c>
      <c r="H25472" s="17">
        <v>5.0337259E7</v>
      </c>
    </row>
    <row r="25473">
      <c r="A25473" s="7" t="s">
        <v>46837</v>
      </c>
      <c r="B25473" s="17" t="s">
        <v>46838</v>
      </c>
      <c r="C25473" s="17">
        <v>996.0</v>
      </c>
      <c r="D25473" s="17">
        <v>1.032470518E7</v>
      </c>
      <c r="E25473" s="17">
        <v>4965418.0</v>
      </c>
      <c r="F25473" s="17">
        <v>7223755.0</v>
      </c>
      <c r="G25473" s="17">
        <v>1.1766272E7</v>
      </c>
      <c r="H25473" s="17">
        <v>1.9342577E7</v>
      </c>
    </row>
    <row r="25474">
      <c r="A25474" s="7" t="s">
        <v>46837</v>
      </c>
      <c r="B25474" s="17" t="s">
        <v>46838</v>
      </c>
      <c r="C25474" s="17">
        <v>996.0</v>
      </c>
      <c r="D25474" s="17">
        <v>1.032470518E7</v>
      </c>
      <c r="E25474" s="17">
        <v>4965418.0</v>
      </c>
      <c r="F25474" s="17">
        <v>7223755.0</v>
      </c>
      <c r="G25474" s="17">
        <v>1.1766272E7</v>
      </c>
      <c r="H25474" s="17">
        <v>1.9342577E7</v>
      </c>
    </row>
    <row r="25475">
      <c r="A25475" s="7" t="s">
        <v>46839</v>
      </c>
      <c r="B25475" s="17" t="s">
        <v>46840</v>
      </c>
      <c r="C25475" s="17">
        <v>199.0</v>
      </c>
      <c r="D25475" s="17">
        <v>9008791.558</v>
      </c>
      <c r="E25475" s="17">
        <v>1429914.0</v>
      </c>
      <c r="F25475" s="17">
        <v>4997000.0</v>
      </c>
      <c r="G25475" s="17">
        <v>1.5764213E7</v>
      </c>
      <c r="H25475" s="17">
        <v>2.1376973E7</v>
      </c>
    </row>
    <row r="25476">
      <c r="A25476" s="7" t="s">
        <v>46839</v>
      </c>
      <c r="B25476" s="17" t="s">
        <v>46840</v>
      </c>
      <c r="C25476" s="17">
        <v>199.0</v>
      </c>
      <c r="D25476" s="17">
        <v>9008791.558</v>
      </c>
      <c r="E25476" s="17">
        <v>1429914.0</v>
      </c>
      <c r="F25476" s="17">
        <v>4997000.0</v>
      </c>
      <c r="G25476" s="17">
        <v>1.5764213E7</v>
      </c>
      <c r="H25476" s="17">
        <v>2.1376973E7</v>
      </c>
    </row>
    <row r="25477">
      <c r="A25477" s="7" t="s">
        <v>46841</v>
      </c>
      <c r="B25477" s="17" t="s">
        <v>46842</v>
      </c>
      <c r="C25477" s="17">
        <v>10510.0</v>
      </c>
      <c r="D25477" s="17">
        <v>7941765.678</v>
      </c>
      <c r="E25477" s="17">
        <v>3025200.0</v>
      </c>
      <c r="F25477" s="17">
        <v>4715395.0</v>
      </c>
      <c r="G25477" s="17">
        <v>7919957.0</v>
      </c>
      <c r="H25477" s="17">
        <v>1.39335E7</v>
      </c>
    </row>
    <row r="25478">
      <c r="A25478" s="7" t="s">
        <v>46841</v>
      </c>
      <c r="B25478" s="17" t="s">
        <v>46842</v>
      </c>
      <c r="C25478" s="17">
        <v>10510.0</v>
      </c>
      <c r="D25478" s="17">
        <v>7941765.678</v>
      </c>
      <c r="E25478" s="17">
        <v>3024716.0</v>
      </c>
      <c r="F25478" s="17">
        <v>4715395.0</v>
      </c>
      <c r="G25478" s="17">
        <v>7919614.0</v>
      </c>
      <c r="H25478" s="17">
        <v>1.3938858E7</v>
      </c>
    </row>
    <row r="25479">
      <c r="A25479" s="7" t="s">
        <v>46843</v>
      </c>
      <c r="B25479" s="17" t="s">
        <v>46844</v>
      </c>
      <c r="C25479" s="17">
        <v>18.0</v>
      </c>
      <c r="D25479" s="17">
        <v>6190285.222</v>
      </c>
      <c r="E25479" s="17">
        <v>4375999.0</v>
      </c>
      <c r="F25479" s="17">
        <v>5850400.0</v>
      </c>
      <c r="G25479" s="17">
        <v>7906850.0</v>
      </c>
      <c r="H25479" s="17">
        <v>8689900.0</v>
      </c>
    </row>
    <row r="25480">
      <c r="A25480" s="7" t="s">
        <v>46843</v>
      </c>
      <c r="B25480" s="17" t="s">
        <v>46844</v>
      </c>
      <c r="C25480" s="17">
        <v>18.0</v>
      </c>
      <c r="D25480" s="17">
        <v>6190285.222</v>
      </c>
      <c r="E25480" s="17">
        <v>4375999.0</v>
      </c>
      <c r="F25480" s="17">
        <v>5850400.0</v>
      </c>
      <c r="G25480" s="17">
        <v>7906850.0</v>
      </c>
      <c r="H25480" s="17">
        <v>8689900.0</v>
      </c>
    </row>
    <row r="25481">
      <c r="A25481" s="7" t="s">
        <v>46845</v>
      </c>
      <c r="B25481" s="17" t="s">
        <v>46846</v>
      </c>
      <c r="C25481" s="17">
        <v>1555.0</v>
      </c>
      <c r="D25481" s="17">
        <v>7021659.409</v>
      </c>
      <c r="E25481" s="17">
        <v>3669696.0</v>
      </c>
      <c r="F25481" s="17">
        <v>5216600.0</v>
      </c>
      <c r="G25481" s="17">
        <v>7834850.0</v>
      </c>
      <c r="H25481" s="17">
        <v>1.262426E7</v>
      </c>
    </row>
    <row r="25482">
      <c r="A25482" s="7" t="s">
        <v>46845</v>
      </c>
      <c r="B25482" s="17" t="s">
        <v>46846</v>
      </c>
      <c r="C25482" s="17">
        <v>1555.0</v>
      </c>
      <c r="D25482" s="17">
        <v>7021659.409</v>
      </c>
      <c r="E25482" s="17">
        <v>3669696.0</v>
      </c>
      <c r="F25482" s="17">
        <v>5216600.0</v>
      </c>
      <c r="G25482" s="17">
        <v>7834850.0</v>
      </c>
      <c r="H25482" s="17">
        <v>1.262426E7</v>
      </c>
    </row>
    <row r="25483">
      <c r="A25483" s="7" t="s">
        <v>46847</v>
      </c>
      <c r="B25483" s="17" t="s">
        <v>46848</v>
      </c>
      <c r="C25483" s="17">
        <v>276.0</v>
      </c>
      <c r="D25483" s="17">
        <v>2395855.011</v>
      </c>
      <c r="E25483" s="17">
        <v>928312.0</v>
      </c>
      <c r="F25483" s="17">
        <v>1329006.0</v>
      </c>
      <c r="G25483" s="17">
        <v>2868321.0</v>
      </c>
      <c r="H25483" s="17">
        <v>5260488.0</v>
      </c>
    </row>
    <row r="25484">
      <c r="A25484" s="7" t="s">
        <v>46847</v>
      </c>
      <c r="B25484" s="17" t="s">
        <v>46848</v>
      </c>
      <c r="C25484" s="17">
        <v>276.0</v>
      </c>
      <c r="D25484" s="17">
        <v>2395855.011</v>
      </c>
      <c r="E25484" s="17">
        <v>928312.0</v>
      </c>
      <c r="F25484" s="17">
        <v>1329006.0</v>
      </c>
      <c r="G25484" s="17">
        <v>2868321.0</v>
      </c>
      <c r="H25484" s="17">
        <v>5260488.0</v>
      </c>
    </row>
    <row r="25485">
      <c r="A25485" s="7" t="s">
        <v>46849</v>
      </c>
      <c r="B25485" s="17" t="s">
        <v>46850</v>
      </c>
      <c r="C25485" s="17">
        <v>1.0</v>
      </c>
      <c r="D25485" s="17">
        <v>2945000.0</v>
      </c>
      <c r="E25485" s="17">
        <v>2945000.0</v>
      </c>
      <c r="F25485" s="17">
        <v>2945000.0</v>
      </c>
      <c r="G25485" s="17">
        <v>2945000.0</v>
      </c>
      <c r="H25485" s="17">
        <v>2945000.0</v>
      </c>
    </row>
    <row r="25486">
      <c r="A25486" s="7" t="s">
        <v>46849</v>
      </c>
      <c r="B25486" s="17" t="s">
        <v>46850</v>
      </c>
      <c r="C25486" s="17">
        <v>1.0</v>
      </c>
      <c r="D25486" s="17">
        <v>2945000.0</v>
      </c>
      <c r="E25486" s="17">
        <v>2945000.0</v>
      </c>
      <c r="F25486" s="17">
        <v>2945000.0</v>
      </c>
      <c r="G25486" s="17">
        <v>2945000.0</v>
      </c>
      <c r="H25486" s="17">
        <v>2945000.0</v>
      </c>
    </row>
    <row r="25487">
      <c r="A25487" s="7" t="s">
        <v>46851</v>
      </c>
      <c r="B25487" s="17" t="s">
        <v>46852</v>
      </c>
      <c r="C25487" s="17">
        <v>2.0</v>
      </c>
      <c r="D25487" s="17">
        <v>3.98987315E7</v>
      </c>
      <c r="E25487" s="17">
        <v>3.0563733E7</v>
      </c>
      <c r="F25487" s="17">
        <v>3.0563733E7</v>
      </c>
      <c r="G25487" s="17">
        <v>4.923373E7</v>
      </c>
      <c r="H25487" s="17">
        <v>4.923373E7</v>
      </c>
    </row>
    <row r="25488">
      <c r="A25488" s="7" t="s">
        <v>46851</v>
      </c>
      <c r="B25488" s="17" t="s">
        <v>46852</v>
      </c>
      <c r="C25488" s="17">
        <v>2.0</v>
      </c>
      <c r="D25488" s="17">
        <v>3.98987315E7</v>
      </c>
      <c r="E25488" s="17">
        <v>3.0563733E7</v>
      </c>
      <c r="F25488" s="17">
        <v>3.0563733E7</v>
      </c>
      <c r="G25488" s="17">
        <v>4.923373E7</v>
      </c>
      <c r="H25488" s="17">
        <v>4.923373E7</v>
      </c>
    </row>
    <row r="25489">
      <c r="A25489" s="7" t="s">
        <v>46853</v>
      </c>
      <c r="B25489" s="17" t="s">
        <v>46854</v>
      </c>
      <c r="C25489" s="17">
        <v>2.0</v>
      </c>
      <c r="D25489" s="17">
        <v>7.36271205E7</v>
      </c>
      <c r="E25489" s="17">
        <v>6.1357642E7</v>
      </c>
      <c r="F25489" s="17">
        <v>6.1357642E7</v>
      </c>
      <c r="G25489" s="17">
        <v>8.5896599E7</v>
      </c>
      <c r="H25489" s="17">
        <v>8.5896599E7</v>
      </c>
    </row>
    <row r="25490">
      <c r="A25490" s="7" t="s">
        <v>46853</v>
      </c>
      <c r="B25490" s="17" t="s">
        <v>46854</v>
      </c>
      <c r="C25490" s="17">
        <v>2.0</v>
      </c>
      <c r="D25490" s="17">
        <v>7.36271205E7</v>
      </c>
      <c r="E25490" s="17">
        <v>6.1357642E7</v>
      </c>
      <c r="F25490" s="17">
        <v>6.1357642E7</v>
      </c>
      <c r="G25490" s="17">
        <v>8.5896599E7</v>
      </c>
      <c r="H25490" s="17">
        <v>8.5896599E7</v>
      </c>
    </row>
    <row r="25491">
      <c r="A25491" s="7" t="s">
        <v>46855</v>
      </c>
      <c r="B25491" s="17" t="s">
        <v>46856</v>
      </c>
      <c r="C25491" s="17">
        <v>88.0</v>
      </c>
      <c r="D25491" s="17">
        <v>8.708997219E7</v>
      </c>
      <c r="E25491" s="17">
        <v>5.79146E7</v>
      </c>
      <c r="F25491" s="17">
        <v>7.8544564E7</v>
      </c>
      <c r="G25491" s="17">
        <v>9.9469442E7</v>
      </c>
      <c r="H25491" s="17">
        <v>1.04564663E8</v>
      </c>
    </row>
    <row r="25492">
      <c r="A25492" s="7" t="s">
        <v>46855</v>
      </c>
      <c r="B25492" s="17" t="s">
        <v>46856</v>
      </c>
      <c r="C25492" s="17">
        <v>88.0</v>
      </c>
      <c r="D25492" s="17">
        <v>8.708997219E7</v>
      </c>
      <c r="E25492" s="17">
        <v>5.79146E7</v>
      </c>
      <c r="F25492" s="17">
        <v>7.8544564E7</v>
      </c>
      <c r="G25492" s="17">
        <v>9.9469442E7</v>
      </c>
      <c r="H25492" s="17">
        <v>1.04564663E8</v>
      </c>
    </row>
    <row r="25493">
      <c r="A25493" s="7" t="s">
        <v>46857</v>
      </c>
      <c r="B25493" s="17" t="s">
        <v>1024</v>
      </c>
      <c r="C25493" s="17">
        <v>5.0</v>
      </c>
      <c r="D25493" s="17">
        <v>1.322707998E8</v>
      </c>
      <c r="E25493" s="17">
        <v>1.3349405E8</v>
      </c>
      <c r="F25493" s="17">
        <v>1.62346037E8</v>
      </c>
      <c r="G25493" s="17">
        <v>1.76802785E8</v>
      </c>
      <c r="H25493" s="17">
        <v>1.85021277E8</v>
      </c>
    </row>
    <row r="25494">
      <c r="A25494" s="7" t="s">
        <v>46857</v>
      </c>
      <c r="B25494" s="17" t="s">
        <v>1024</v>
      </c>
      <c r="C25494" s="17">
        <v>5.0</v>
      </c>
      <c r="D25494" s="17">
        <v>1.322707998E8</v>
      </c>
      <c r="E25494" s="17">
        <v>1.3349405E8</v>
      </c>
      <c r="F25494" s="17">
        <v>1.62346037E8</v>
      </c>
      <c r="G25494" s="17">
        <v>1.76802785E8</v>
      </c>
      <c r="H25494" s="17">
        <v>1.85021277E8</v>
      </c>
    </row>
    <row r="25495">
      <c r="A25495" s="7" t="s">
        <v>46858</v>
      </c>
      <c r="B25495" s="17" t="s">
        <v>46859</v>
      </c>
      <c r="C25495" s="17">
        <v>1.0</v>
      </c>
      <c r="D25495" s="17">
        <v>4.8908273E7</v>
      </c>
      <c r="E25495" s="17">
        <v>4.8908273E7</v>
      </c>
      <c r="F25495" s="17">
        <v>4.8908273E7</v>
      </c>
      <c r="G25495" s="17">
        <v>4.8908273E7</v>
      </c>
      <c r="H25495" s="17">
        <v>4.8908273E7</v>
      </c>
    </row>
    <row r="25496">
      <c r="A25496" s="7" t="s">
        <v>46858</v>
      </c>
      <c r="B25496" s="17" t="s">
        <v>46859</v>
      </c>
      <c r="C25496" s="17">
        <v>1.0</v>
      </c>
      <c r="D25496" s="17">
        <v>4.8908273E7</v>
      </c>
      <c r="E25496" s="17">
        <v>4.8908273E7</v>
      </c>
      <c r="F25496" s="17">
        <v>4.8908273E7</v>
      </c>
      <c r="G25496" s="17">
        <v>4.8908273E7</v>
      </c>
      <c r="H25496" s="17">
        <v>4.8908273E7</v>
      </c>
    </row>
    <row r="25497">
      <c r="A25497" s="7" t="s">
        <v>46860</v>
      </c>
      <c r="B25497" s="17" t="s">
        <v>46861</v>
      </c>
      <c r="C25497" s="17">
        <v>4385.0</v>
      </c>
      <c r="D25497" s="17">
        <v>5177611.859</v>
      </c>
      <c r="E25497" s="17">
        <v>1727500.0</v>
      </c>
      <c r="F25497" s="17">
        <v>2896406.0</v>
      </c>
      <c r="G25497" s="17">
        <v>5045194.0</v>
      </c>
      <c r="H25497" s="17">
        <v>9542350.0</v>
      </c>
    </row>
    <row r="25498">
      <c r="A25498" s="7" t="s">
        <v>46860</v>
      </c>
      <c r="B25498" s="17" t="s">
        <v>46861</v>
      </c>
      <c r="C25498" s="17">
        <v>4385.0</v>
      </c>
      <c r="D25498" s="17">
        <v>5177611.859</v>
      </c>
      <c r="E25498" s="17">
        <v>1727500.0</v>
      </c>
      <c r="F25498" s="17">
        <v>2896406.0</v>
      </c>
      <c r="G25498" s="17">
        <v>5045194.0</v>
      </c>
      <c r="H25498" s="17">
        <v>9542350.0</v>
      </c>
    </row>
    <row r="25499">
      <c r="A25499" s="7" t="s">
        <v>46862</v>
      </c>
      <c r="B25499" s="17" t="s">
        <v>46863</v>
      </c>
      <c r="C25499" s="17">
        <v>1217.0</v>
      </c>
      <c r="D25499" s="17">
        <v>6387465.644</v>
      </c>
      <c r="E25499" s="17">
        <v>2632007.0</v>
      </c>
      <c r="F25499" s="17">
        <v>4493862.0</v>
      </c>
      <c r="G25499" s="17">
        <v>7699332.0</v>
      </c>
      <c r="H25499" s="17">
        <v>1.2104448E7</v>
      </c>
    </row>
    <row r="25500">
      <c r="A25500" s="7" t="s">
        <v>46862</v>
      </c>
      <c r="B25500" s="17" t="s">
        <v>46863</v>
      </c>
      <c r="C25500" s="17">
        <v>1217.0</v>
      </c>
      <c r="D25500" s="17">
        <v>6387465.644</v>
      </c>
      <c r="E25500" s="17">
        <v>2632007.0</v>
      </c>
      <c r="F25500" s="17">
        <v>4493862.0</v>
      </c>
      <c r="G25500" s="17">
        <v>7699332.0</v>
      </c>
      <c r="H25500" s="17">
        <v>1.2104448E7</v>
      </c>
    </row>
    <row r="25501">
      <c r="A25501" s="7" t="s">
        <v>46864</v>
      </c>
      <c r="B25501" s="17" t="s">
        <v>46865</v>
      </c>
      <c r="C25501" s="17">
        <v>3025.0</v>
      </c>
      <c r="D25501" s="17">
        <v>4427161.344</v>
      </c>
      <c r="E25501" s="17">
        <v>2101442.0</v>
      </c>
      <c r="F25501" s="17">
        <v>3206589.0</v>
      </c>
      <c r="G25501" s="17">
        <v>5182245.0</v>
      </c>
      <c r="H25501" s="17">
        <v>8335864.0</v>
      </c>
    </row>
    <row r="25502">
      <c r="A25502" s="7" t="s">
        <v>46864</v>
      </c>
      <c r="B25502" s="17" t="s">
        <v>46865</v>
      </c>
      <c r="C25502" s="17">
        <v>3025.0</v>
      </c>
      <c r="D25502" s="17">
        <v>4427161.344</v>
      </c>
      <c r="E25502" s="17">
        <v>2101442.0</v>
      </c>
      <c r="F25502" s="17">
        <v>3206589.0</v>
      </c>
      <c r="G25502" s="17">
        <v>5182245.0</v>
      </c>
      <c r="H25502" s="17">
        <v>8335864.0</v>
      </c>
    </row>
    <row r="25503">
      <c r="A25503" s="7" t="s">
        <v>46866</v>
      </c>
      <c r="B25503" s="17" t="s">
        <v>46867</v>
      </c>
      <c r="C25503" s="17">
        <v>2626.0</v>
      </c>
      <c r="D25503" s="17">
        <v>4494795.761</v>
      </c>
      <c r="E25503" s="17">
        <v>1852629.0</v>
      </c>
      <c r="F25503" s="17">
        <v>3027337.0</v>
      </c>
      <c r="G25503" s="17">
        <v>5113794.0</v>
      </c>
      <c r="H25503" s="17">
        <v>8430000.0</v>
      </c>
    </row>
    <row r="25504">
      <c r="A25504" s="7" t="s">
        <v>46866</v>
      </c>
      <c r="B25504" s="17" t="s">
        <v>46867</v>
      </c>
      <c r="C25504" s="17">
        <v>2626.0</v>
      </c>
      <c r="D25504" s="17">
        <v>4494795.761</v>
      </c>
      <c r="E25504" s="17">
        <v>1852629.0</v>
      </c>
      <c r="F25504" s="17">
        <v>3027337.0</v>
      </c>
      <c r="G25504" s="17">
        <v>5113794.0</v>
      </c>
      <c r="H25504" s="17">
        <v>8430000.0</v>
      </c>
    </row>
    <row r="25505">
      <c r="A25505" s="7" t="s">
        <v>46868</v>
      </c>
      <c r="B25505" s="17" t="s">
        <v>46869</v>
      </c>
      <c r="C25505" s="17">
        <v>1168.0</v>
      </c>
      <c r="D25505" s="17">
        <v>4525508.525</v>
      </c>
      <c r="E25505" s="17">
        <v>1942500.0</v>
      </c>
      <c r="F25505" s="17">
        <v>3055000.0</v>
      </c>
      <c r="G25505" s="17">
        <v>4929666.0</v>
      </c>
      <c r="H25505" s="17">
        <v>8140781.0</v>
      </c>
    </row>
    <row r="25506">
      <c r="A25506" s="7" t="s">
        <v>46868</v>
      </c>
      <c r="B25506" s="17" t="s">
        <v>46869</v>
      </c>
      <c r="C25506" s="17">
        <v>1168.0</v>
      </c>
      <c r="D25506" s="17">
        <v>4525508.525</v>
      </c>
      <c r="E25506" s="17">
        <v>1942500.0</v>
      </c>
      <c r="F25506" s="17">
        <v>3055000.0</v>
      </c>
      <c r="G25506" s="17">
        <v>4929666.0</v>
      </c>
      <c r="H25506" s="17">
        <v>8140781.0</v>
      </c>
    </row>
    <row r="25507">
      <c r="A25507" s="7" t="s">
        <v>46870</v>
      </c>
      <c r="B25507" s="17" t="s">
        <v>46871</v>
      </c>
      <c r="C25507" s="17">
        <v>168.0</v>
      </c>
      <c r="D25507" s="17">
        <v>5.099314724E7</v>
      </c>
      <c r="E25507" s="17">
        <v>4254690.0</v>
      </c>
      <c r="F25507" s="17">
        <v>1.0689686E7</v>
      </c>
      <c r="G25507" s="17">
        <v>2.2450648E7</v>
      </c>
      <c r="H25507" s="17">
        <v>1.78518291E8</v>
      </c>
    </row>
    <row r="25508">
      <c r="A25508" s="7" t="s">
        <v>46870</v>
      </c>
      <c r="B25508" s="17" t="s">
        <v>46871</v>
      </c>
      <c r="C25508" s="17">
        <v>168.0</v>
      </c>
      <c r="D25508" s="17">
        <v>5.099314724E7</v>
      </c>
      <c r="E25508" s="17">
        <v>4254690.0</v>
      </c>
      <c r="F25508" s="17">
        <v>1.0689686E7</v>
      </c>
      <c r="G25508" s="17">
        <v>2.2450648E7</v>
      </c>
      <c r="H25508" s="17">
        <v>1.78518291E8</v>
      </c>
    </row>
    <row r="25509">
      <c r="A25509" s="7" t="s">
        <v>46872</v>
      </c>
      <c r="B25509" s="17" t="s">
        <v>46873</v>
      </c>
      <c r="C25509" s="17">
        <v>146.0</v>
      </c>
      <c r="D25509" s="17">
        <v>8199043.103</v>
      </c>
      <c r="E25509" s="17">
        <v>4183042.0</v>
      </c>
      <c r="F25509" s="17">
        <v>5840135.0</v>
      </c>
      <c r="G25509" s="17">
        <v>8127785.0</v>
      </c>
      <c r="H25509" s="17">
        <v>1.5516859E7</v>
      </c>
    </row>
    <row r="25510">
      <c r="A25510" s="7" t="s">
        <v>46872</v>
      </c>
      <c r="B25510" s="17" t="s">
        <v>46873</v>
      </c>
      <c r="C25510" s="17">
        <v>146.0</v>
      </c>
      <c r="D25510" s="17">
        <v>8199043.103</v>
      </c>
      <c r="E25510" s="17">
        <v>4183042.0</v>
      </c>
      <c r="F25510" s="17">
        <v>5840135.0</v>
      </c>
      <c r="G25510" s="17">
        <v>8127785.0</v>
      </c>
      <c r="H25510" s="17">
        <v>1.5516859E7</v>
      </c>
    </row>
    <row r="25511">
      <c r="A25511" s="7" t="s">
        <v>46874</v>
      </c>
      <c r="B25511" s="17" t="s">
        <v>46875</v>
      </c>
      <c r="C25511" s="17">
        <v>1548.0</v>
      </c>
      <c r="D25511" s="17">
        <v>7622246.823</v>
      </c>
      <c r="E25511" s="17">
        <v>3129834.0</v>
      </c>
      <c r="F25511" s="17">
        <v>4788234.0</v>
      </c>
      <c r="G25511" s="17">
        <v>7842498.0</v>
      </c>
      <c r="H25511" s="17">
        <v>1.5430926E7</v>
      </c>
    </row>
    <row r="25512">
      <c r="A25512" s="7" t="s">
        <v>46874</v>
      </c>
      <c r="B25512" s="17" t="s">
        <v>46875</v>
      </c>
      <c r="C25512" s="17">
        <v>1548.0</v>
      </c>
      <c r="D25512" s="17">
        <v>7622246.823</v>
      </c>
      <c r="E25512" s="17">
        <v>3129834.0</v>
      </c>
      <c r="F25512" s="17">
        <v>4788234.0</v>
      </c>
      <c r="G25512" s="17">
        <v>7842498.0</v>
      </c>
      <c r="H25512" s="17">
        <v>1.5430926E7</v>
      </c>
    </row>
    <row r="25513">
      <c r="A25513" s="7" t="s">
        <v>46876</v>
      </c>
      <c r="B25513" s="17" t="s">
        <v>46877</v>
      </c>
      <c r="C25513" s="17">
        <v>53.0</v>
      </c>
      <c r="D25513" s="17">
        <v>6657201.642</v>
      </c>
      <c r="E25513" s="17">
        <v>5897887.0</v>
      </c>
      <c r="F25513" s="17">
        <v>6234405.0</v>
      </c>
      <c r="G25513" s="17">
        <v>6766428.0</v>
      </c>
      <c r="H25513" s="17">
        <v>8445964.0</v>
      </c>
    </row>
    <row r="25514">
      <c r="A25514" s="7" t="s">
        <v>46876</v>
      </c>
      <c r="B25514" s="17" t="s">
        <v>46877</v>
      </c>
      <c r="C25514" s="17">
        <v>53.0</v>
      </c>
      <c r="D25514" s="17">
        <v>6657201.642</v>
      </c>
      <c r="E25514" s="17">
        <v>5897887.0</v>
      </c>
      <c r="F25514" s="17">
        <v>6234405.0</v>
      </c>
      <c r="G25514" s="17">
        <v>6766428.0</v>
      </c>
      <c r="H25514" s="17">
        <v>8445964.0</v>
      </c>
    </row>
    <row r="25515">
      <c r="A25515" s="7" t="s">
        <v>46878</v>
      </c>
      <c r="B25515" s="17" t="s">
        <v>46879</v>
      </c>
      <c r="C25515" s="17">
        <v>5.0</v>
      </c>
      <c r="D25515" s="17">
        <v>7028044.8</v>
      </c>
      <c r="E25515" s="17">
        <v>6312436.0</v>
      </c>
      <c r="F25515" s="17">
        <v>6593021.0</v>
      </c>
      <c r="G25515" s="17">
        <v>6967216.0</v>
      </c>
      <c r="H25515" s="17">
        <v>1.1450176E7</v>
      </c>
    </row>
    <row r="25516">
      <c r="A25516" s="7" t="s">
        <v>46878</v>
      </c>
      <c r="B25516" s="17" t="s">
        <v>46879</v>
      </c>
      <c r="C25516" s="17">
        <v>5.0</v>
      </c>
      <c r="D25516" s="17">
        <v>7028044.8</v>
      </c>
      <c r="E25516" s="17">
        <v>6312436.0</v>
      </c>
      <c r="F25516" s="17">
        <v>6593021.0</v>
      </c>
      <c r="G25516" s="17">
        <v>6967216.0</v>
      </c>
      <c r="H25516" s="17">
        <v>1.1450176E7</v>
      </c>
    </row>
    <row r="25517">
      <c r="A25517" s="7" t="s">
        <v>46880</v>
      </c>
      <c r="B25517" s="17" t="s">
        <v>46881</v>
      </c>
      <c r="C25517" s="17">
        <v>2019.0</v>
      </c>
      <c r="D25517" s="17">
        <v>5064530.191</v>
      </c>
      <c r="E25517" s="17">
        <v>1920026.0</v>
      </c>
      <c r="F25517" s="17">
        <v>2751568.0</v>
      </c>
      <c r="G25517" s="17">
        <v>4677735.0</v>
      </c>
      <c r="H25517" s="17">
        <v>8337297.0</v>
      </c>
    </row>
    <row r="25518">
      <c r="A25518" s="7" t="s">
        <v>46880</v>
      </c>
      <c r="B25518" s="17" t="s">
        <v>46881</v>
      </c>
      <c r="C25518" s="17">
        <v>2019.0</v>
      </c>
      <c r="D25518" s="17">
        <v>5064530.191</v>
      </c>
      <c r="E25518" s="17">
        <v>1920026.0</v>
      </c>
      <c r="F25518" s="17">
        <v>2751568.0</v>
      </c>
      <c r="G25518" s="17">
        <v>4677735.0</v>
      </c>
      <c r="H25518" s="17">
        <v>8337297.0</v>
      </c>
    </row>
    <row r="25519">
      <c r="A25519" s="7" t="s">
        <v>46882</v>
      </c>
      <c r="B25519" s="17" t="s">
        <v>46883</v>
      </c>
      <c r="C25519" s="17">
        <v>190.0</v>
      </c>
      <c r="D25519" s="17">
        <v>4138367.674</v>
      </c>
      <c r="E25519" s="17">
        <v>2518892.0</v>
      </c>
      <c r="F25519" s="17">
        <v>3316838.0</v>
      </c>
      <c r="G25519" s="17">
        <v>4700792.0</v>
      </c>
      <c r="H25519" s="17">
        <v>6904521.0</v>
      </c>
    </row>
    <row r="25520">
      <c r="A25520" s="7" t="s">
        <v>46882</v>
      </c>
      <c r="B25520" s="17" t="s">
        <v>46883</v>
      </c>
      <c r="C25520" s="17">
        <v>190.0</v>
      </c>
      <c r="D25520" s="17">
        <v>4138367.674</v>
      </c>
      <c r="E25520" s="17">
        <v>2518892.0</v>
      </c>
      <c r="F25520" s="17">
        <v>3316838.0</v>
      </c>
      <c r="G25520" s="17">
        <v>4700792.0</v>
      </c>
      <c r="H25520" s="17">
        <v>6904521.0</v>
      </c>
    </row>
    <row r="25521">
      <c r="A25521" s="7" t="s">
        <v>46884</v>
      </c>
      <c r="B25521" s="17" t="s">
        <v>46885</v>
      </c>
      <c r="C25521" s="17">
        <v>1.0</v>
      </c>
      <c r="D25521" s="17">
        <v>2736515.0</v>
      </c>
      <c r="E25521" s="17">
        <v>2736515.0</v>
      </c>
      <c r="F25521" s="17">
        <v>2736515.0</v>
      </c>
      <c r="G25521" s="17">
        <v>2736515.0</v>
      </c>
      <c r="H25521" s="17">
        <v>2736515.0</v>
      </c>
    </row>
    <row r="25522">
      <c r="A25522" s="7" t="s">
        <v>46884</v>
      </c>
      <c r="B25522" s="17" t="s">
        <v>46885</v>
      </c>
      <c r="C25522" s="17">
        <v>1.0</v>
      </c>
      <c r="D25522" s="17">
        <v>2736515.0</v>
      </c>
      <c r="E25522" s="17">
        <v>2736515.0</v>
      </c>
      <c r="F25522" s="17">
        <v>2736515.0</v>
      </c>
      <c r="G25522" s="17">
        <v>2736515.0</v>
      </c>
      <c r="H25522" s="17">
        <v>2736515.0</v>
      </c>
    </row>
    <row r="25523">
      <c r="A25523" s="7" t="s">
        <v>46886</v>
      </c>
      <c r="B25523" s="17" t="s">
        <v>46887</v>
      </c>
      <c r="C25523" s="17">
        <v>2.0</v>
      </c>
      <c r="D25523" s="17">
        <v>5655031.5</v>
      </c>
      <c r="E25523" s="17">
        <v>5104129.0</v>
      </c>
      <c r="F25523" s="17">
        <v>5104129.0</v>
      </c>
      <c r="G25523" s="17">
        <v>6205934.0</v>
      </c>
      <c r="H25523" s="17">
        <v>6205934.0</v>
      </c>
    </row>
    <row r="25524">
      <c r="A25524" s="7" t="s">
        <v>46886</v>
      </c>
      <c r="B25524" s="17" t="s">
        <v>46887</v>
      </c>
      <c r="C25524" s="17">
        <v>2.0</v>
      </c>
      <c r="D25524" s="17">
        <v>5655031.5</v>
      </c>
      <c r="E25524" s="17">
        <v>5104129.0</v>
      </c>
      <c r="F25524" s="17">
        <v>5104129.0</v>
      </c>
      <c r="G25524" s="17">
        <v>6205934.0</v>
      </c>
      <c r="H25524" s="17">
        <v>6205934.0</v>
      </c>
    </row>
    <row r="25525">
      <c r="A25525" s="7" t="s">
        <v>46888</v>
      </c>
      <c r="B25525" s="17" t="s">
        <v>46889</v>
      </c>
      <c r="C25525" s="17">
        <v>1.0</v>
      </c>
      <c r="D25525" s="17">
        <v>8794610.0</v>
      </c>
      <c r="E25525" s="17">
        <v>8794610.0</v>
      </c>
      <c r="F25525" s="17">
        <v>8794610.0</v>
      </c>
      <c r="G25525" s="17">
        <v>8794610.0</v>
      </c>
      <c r="H25525" s="17">
        <v>8794610.0</v>
      </c>
    </row>
    <row r="25526">
      <c r="A25526" s="7" t="s">
        <v>46888</v>
      </c>
      <c r="B25526" s="17" t="s">
        <v>46889</v>
      </c>
      <c r="C25526" s="17">
        <v>1.0</v>
      </c>
      <c r="D25526" s="17">
        <v>8794610.0</v>
      </c>
      <c r="E25526" s="17">
        <v>8794610.0</v>
      </c>
      <c r="F25526" s="17">
        <v>8794610.0</v>
      </c>
      <c r="G25526" s="17">
        <v>8794610.0</v>
      </c>
      <c r="H25526" s="17">
        <v>8794610.0</v>
      </c>
    </row>
    <row r="25527">
      <c r="A25527" s="7" t="s">
        <v>46890</v>
      </c>
      <c r="B25527" s="17" t="s">
        <v>46891</v>
      </c>
      <c r="C25527" s="17">
        <v>5.0</v>
      </c>
      <c r="D25527" s="17">
        <v>8665794.0</v>
      </c>
      <c r="E25527" s="17">
        <v>6006980.0</v>
      </c>
      <c r="F25527" s="17">
        <v>7822919.0</v>
      </c>
      <c r="G25527" s="17">
        <v>1.0448174E7</v>
      </c>
      <c r="H25527" s="17">
        <v>1.3391475E7</v>
      </c>
    </row>
    <row r="25528">
      <c r="A25528" s="7" t="s">
        <v>46890</v>
      </c>
      <c r="B25528" s="17" t="s">
        <v>46891</v>
      </c>
      <c r="C25528" s="17">
        <v>5.0</v>
      </c>
      <c r="D25528" s="17">
        <v>8665794.0</v>
      </c>
      <c r="E25528" s="17">
        <v>6006980.0</v>
      </c>
      <c r="F25528" s="17">
        <v>7822919.0</v>
      </c>
      <c r="G25528" s="17">
        <v>1.0448174E7</v>
      </c>
      <c r="H25528" s="17">
        <v>1.3391475E7</v>
      </c>
    </row>
    <row r="25529">
      <c r="A25529" s="7" t="s">
        <v>46892</v>
      </c>
      <c r="B25529" s="17" t="s">
        <v>46893</v>
      </c>
      <c r="C25529" s="17">
        <v>2.0</v>
      </c>
      <c r="D25529" s="17">
        <v>5351957.5</v>
      </c>
      <c r="E25529" s="17">
        <v>4689995.0</v>
      </c>
      <c r="F25529" s="17">
        <v>4689995.0</v>
      </c>
      <c r="G25529" s="17">
        <v>6013920.0</v>
      </c>
      <c r="H25529" s="17">
        <v>6013920.0</v>
      </c>
    </row>
    <row r="25530">
      <c r="A25530" s="7" t="s">
        <v>46892</v>
      </c>
      <c r="B25530" s="17" t="s">
        <v>46893</v>
      </c>
      <c r="C25530" s="17">
        <v>2.0</v>
      </c>
      <c r="D25530" s="17">
        <v>5351957.5</v>
      </c>
      <c r="E25530" s="17">
        <v>4689995.0</v>
      </c>
      <c r="F25530" s="17">
        <v>4689995.0</v>
      </c>
      <c r="G25530" s="17">
        <v>6013920.0</v>
      </c>
      <c r="H25530" s="17">
        <v>6013920.0</v>
      </c>
    </row>
    <row r="25531">
      <c r="A25531" s="7" t="s">
        <v>46894</v>
      </c>
      <c r="B25531" s="17" t="s">
        <v>46895</v>
      </c>
      <c r="C25531" s="17">
        <v>7.0</v>
      </c>
      <c r="D25531" s="17">
        <v>1.203116186E7</v>
      </c>
      <c r="E25531" s="17">
        <v>9483611.0</v>
      </c>
      <c r="F25531" s="17">
        <v>1.0985103E7</v>
      </c>
      <c r="G25531" s="17">
        <v>1.3316454E7</v>
      </c>
      <c r="H25531" s="17">
        <v>2.0663359E7</v>
      </c>
    </row>
    <row r="25532">
      <c r="A25532" s="7" t="s">
        <v>46894</v>
      </c>
      <c r="B25532" s="17" t="s">
        <v>46895</v>
      </c>
      <c r="C25532" s="17">
        <v>7.0</v>
      </c>
      <c r="D25532" s="17">
        <v>1.203116186E7</v>
      </c>
      <c r="E25532" s="17">
        <v>9483611.0</v>
      </c>
      <c r="F25532" s="17">
        <v>1.0985103E7</v>
      </c>
      <c r="G25532" s="17">
        <v>1.3316454E7</v>
      </c>
      <c r="H25532" s="17">
        <v>2.0663359E7</v>
      </c>
    </row>
    <row r="25533">
      <c r="A25533" s="7" t="s">
        <v>46896</v>
      </c>
      <c r="B25533" s="17" t="s">
        <v>46897</v>
      </c>
      <c r="C25533" s="17">
        <v>1.0</v>
      </c>
      <c r="D25533" s="17">
        <v>7109278.0</v>
      </c>
      <c r="E25533" s="17">
        <v>7109278.0</v>
      </c>
      <c r="F25533" s="17">
        <v>7109278.0</v>
      </c>
      <c r="G25533" s="17">
        <v>7109278.0</v>
      </c>
      <c r="H25533" s="17">
        <v>7109278.0</v>
      </c>
    </row>
    <row r="25534">
      <c r="A25534" s="7" t="s">
        <v>46896</v>
      </c>
      <c r="B25534" s="17" t="s">
        <v>46897</v>
      </c>
      <c r="C25534" s="17">
        <v>1.0</v>
      </c>
      <c r="D25534" s="17">
        <v>7109278.0</v>
      </c>
      <c r="E25534" s="17">
        <v>7109278.0</v>
      </c>
      <c r="F25534" s="17">
        <v>7109278.0</v>
      </c>
      <c r="G25534" s="17">
        <v>7109278.0</v>
      </c>
      <c r="H25534" s="17">
        <v>7109278.0</v>
      </c>
    </row>
    <row r="25535">
      <c r="A25535" s="7" t="s">
        <v>46898</v>
      </c>
      <c r="B25535" s="17" t="s">
        <v>46899</v>
      </c>
      <c r="C25535" s="17">
        <v>3.0</v>
      </c>
      <c r="D25535" s="17">
        <v>6040803.333</v>
      </c>
      <c r="E25535" s="17">
        <v>4552739.0</v>
      </c>
      <c r="F25535" s="17">
        <v>5432141.0</v>
      </c>
      <c r="G25535" s="17">
        <v>8137530.0</v>
      </c>
      <c r="H25535" s="17">
        <v>8137530.0</v>
      </c>
    </row>
    <row r="25536">
      <c r="A25536" s="7" t="s">
        <v>46898</v>
      </c>
      <c r="B25536" s="17" t="s">
        <v>46899</v>
      </c>
      <c r="C25536" s="17">
        <v>3.0</v>
      </c>
      <c r="D25536" s="17">
        <v>6040803.333</v>
      </c>
      <c r="E25536" s="17">
        <v>4552739.0</v>
      </c>
      <c r="F25536" s="17">
        <v>5432141.0</v>
      </c>
      <c r="G25536" s="17">
        <v>8137530.0</v>
      </c>
      <c r="H25536" s="17">
        <v>8137530.0</v>
      </c>
    </row>
    <row r="25537">
      <c r="A25537" s="7" t="s">
        <v>46900</v>
      </c>
      <c r="B25537" s="17" t="s">
        <v>46901</v>
      </c>
      <c r="C25537" s="17">
        <v>2.0</v>
      </c>
      <c r="D25537" s="17">
        <v>1.17070235E7</v>
      </c>
      <c r="E25537" s="17">
        <v>4215420.0</v>
      </c>
      <c r="F25537" s="17">
        <v>4215420.0</v>
      </c>
      <c r="G25537" s="17">
        <v>1.9198627E7</v>
      </c>
      <c r="H25537" s="17">
        <v>1.9198627E7</v>
      </c>
    </row>
    <row r="25538">
      <c r="A25538" s="7" t="s">
        <v>46900</v>
      </c>
      <c r="B25538" s="17" t="s">
        <v>46901</v>
      </c>
      <c r="C25538" s="17">
        <v>2.0</v>
      </c>
      <c r="D25538" s="17">
        <v>1.17070235E7</v>
      </c>
      <c r="E25538" s="17">
        <v>4215420.0</v>
      </c>
      <c r="F25538" s="17">
        <v>4215420.0</v>
      </c>
      <c r="G25538" s="17">
        <v>1.9198627E7</v>
      </c>
      <c r="H25538" s="17">
        <v>1.9198627E7</v>
      </c>
    </row>
    <row r="25539">
      <c r="A25539" s="7" t="s">
        <v>46902</v>
      </c>
      <c r="B25539" s="17" t="s">
        <v>46903</v>
      </c>
      <c r="C25539" s="17">
        <v>5.0</v>
      </c>
      <c r="D25539" s="17">
        <v>1.23149644E7</v>
      </c>
      <c r="E25539" s="17">
        <v>7064483.0</v>
      </c>
      <c r="F25539" s="17">
        <v>8189735.0</v>
      </c>
      <c r="G25539" s="17">
        <v>9292611.0</v>
      </c>
      <c r="H25539" s="17">
        <v>3.252363E7</v>
      </c>
    </row>
    <row r="25540">
      <c r="A25540" s="7" t="s">
        <v>46902</v>
      </c>
      <c r="B25540" s="17" t="s">
        <v>46903</v>
      </c>
      <c r="C25540" s="17">
        <v>5.0</v>
      </c>
      <c r="D25540" s="17">
        <v>1.23149644E7</v>
      </c>
      <c r="E25540" s="17">
        <v>7064483.0</v>
      </c>
      <c r="F25540" s="17">
        <v>8189735.0</v>
      </c>
      <c r="G25540" s="17">
        <v>9292611.0</v>
      </c>
      <c r="H25540" s="17">
        <v>3.252363E7</v>
      </c>
    </row>
    <row r="25541">
      <c r="A25541" s="7" t="s">
        <v>46904</v>
      </c>
      <c r="B25541" s="17" t="s">
        <v>46905</v>
      </c>
      <c r="C25541" s="17">
        <v>31.0</v>
      </c>
      <c r="D25541" s="17">
        <v>9097808.194</v>
      </c>
      <c r="E25541" s="17">
        <v>6758741.0</v>
      </c>
      <c r="F25541" s="17">
        <v>8745901.0</v>
      </c>
      <c r="G25541" s="17">
        <v>1.1557961E7</v>
      </c>
      <c r="H25541" s="17">
        <v>1.3373498E7</v>
      </c>
    </row>
    <row r="25542">
      <c r="A25542" s="7" t="s">
        <v>46904</v>
      </c>
      <c r="B25542" s="17" t="s">
        <v>46905</v>
      </c>
      <c r="C25542" s="17">
        <v>31.0</v>
      </c>
      <c r="D25542" s="17">
        <v>9097808.194</v>
      </c>
      <c r="E25542" s="17">
        <v>6758741.0</v>
      </c>
      <c r="F25542" s="17">
        <v>8745901.0</v>
      </c>
      <c r="G25542" s="17">
        <v>1.1557961E7</v>
      </c>
      <c r="H25542" s="17">
        <v>1.3373498E7</v>
      </c>
    </row>
    <row r="25543">
      <c r="A25543" s="7" t="s">
        <v>46906</v>
      </c>
      <c r="B25543" s="17" t="s">
        <v>46907</v>
      </c>
      <c r="C25543" s="17">
        <v>3.0</v>
      </c>
      <c r="D25543" s="17">
        <v>6771502.0</v>
      </c>
      <c r="E25543" s="17">
        <v>1380000.0</v>
      </c>
      <c r="F25543" s="17">
        <v>1696800.0</v>
      </c>
      <c r="G25543" s="17">
        <v>1.7237706E7</v>
      </c>
      <c r="H25543" s="17">
        <v>1.7237706E7</v>
      </c>
    </row>
    <row r="25544">
      <c r="A25544" s="7" t="s">
        <v>46906</v>
      </c>
      <c r="B25544" s="17" t="s">
        <v>46907</v>
      </c>
      <c r="C25544" s="17">
        <v>3.0</v>
      </c>
      <c r="D25544" s="17">
        <v>6771502.0</v>
      </c>
      <c r="E25544" s="17">
        <v>1380000.0</v>
      </c>
      <c r="F25544" s="17">
        <v>1696800.0</v>
      </c>
      <c r="G25544" s="17">
        <v>1.7237706E7</v>
      </c>
      <c r="H25544" s="17">
        <v>1.7237706E7</v>
      </c>
    </row>
    <row r="25545">
      <c r="A25545" s="7" t="s">
        <v>46908</v>
      </c>
      <c r="B25545" s="17" t="s">
        <v>46909</v>
      </c>
      <c r="C25545" s="17">
        <v>2.0</v>
      </c>
      <c r="D25545" s="17">
        <v>8444595.5</v>
      </c>
      <c r="E25545" s="17">
        <v>2233000.0</v>
      </c>
      <c r="F25545" s="17">
        <v>2233000.0</v>
      </c>
      <c r="G25545" s="17">
        <v>1.4656191E7</v>
      </c>
      <c r="H25545" s="17">
        <v>1.4656191E7</v>
      </c>
    </row>
    <row r="25546">
      <c r="A25546" s="7" t="s">
        <v>46908</v>
      </c>
      <c r="B25546" s="17" t="s">
        <v>46909</v>
      </c>
      <c r="C25546" s="17">
        <v>2.0</v>
      </c>
      <c r="D25546" s="17">
        <v>8444595.5</v>
      </c>
      <c r="E25546" s="17">
        <v>2233000.0</v>
      </c>
      <c r="F25546" s="17">
        <v>2233000.0</v>
      </c>
      <c r="G25546" s="17">
        <v>1.4656191E7</v>
      </c>
      <c r="H25546" s="17">
        <v>1.4656191E7</v>
      </c>
    </row>
    <row r="25547">
      <c r="A25547" s="7" t="s">
        <v>46910</v>
      </c>
      <c r="B25547" s="17" t="s">
        <v>46911</v>
      </c>
      <c r="C25547" s="17">
        <v>2.0</v>
      </c>
      <c r="D25547" s="17">
        <v>5211416.5</v>
      </c>
      <c r="E25547" s="17">
        <v>4870968.0</v>
      </c>
      <c r="F25547" s="17">
        <v>4870968.0</v>
      </c>
      <c r="G25547" s="17">
        <v>5551865.0</v>
      </c>
      <c r="H25547" s="17">
        <v>5551865.0</v>
      </c>
    </row>
    <row r="25548">
      <c r="A25548" s="7" t="s">
        <v>46910</v>
      </c>
      <c r="B25548" s="17" t="s">
        <v>46911</v>
      </c>
      <c r="C25548" s="17">
        <v>2.0</v>
      </c>
      <c r="D25548" s="17">
        <v>5211416.5</v>
      </c>
      <c r="E25548" s="17">
        <v>4870968.0</v>
      </c>
      <c r="F25548" s="17">
        <v>4870968.0</v>
      </c>
      <c r="G25548" s="17">
        <v>5551865.0</v>
      </c>
      <c r="H25548" s="17">
        <v>5551865.0</v>
      </c>
    </row>
    <row r="25549">
      <c r="A25549" s="7" t="s">
        <v>46912</v>
      </c>
      <c r="B25549" s="17" t="s">
        <v>46913</v>
      </c>
      <c r="C25549" s="17">
        <v>2.0</v>
      </c>
      <c r="D25549" s="17">
        <v>4529537.0</v>
      </c>
      <c r="E25549" s="17">
        <v>2446254.0</v>
      </c>
      <c r="F25549" s="17">
        <v>2446254.0</v>
      </c>
      <c r="G25549" s="17">
        <v>6612820.0</v>
      </c>
      <c r="H25549" s="17">
        <v>6612820.0</v>
      </c>
    </row>
    <row r="25550">
      <c r="A25550" s="7" t="s">
        <v>46912</v>
      </c>
      <c r="B25550" s="17" t="s">
        <v>46913</v>
      </c>
      <c r="C25550" s="17">
        <v>2.0</v>
      </c>
      <c r="D25550" s="17">
        <v>4529537.0</v>
      </c>
      <c r="E25550" s="17">
        <v>2446254.0</v>
      </c>
      <c r="F25550" s="17">
        <v>2446254.0</v>
      </c>
      <c r="G25550" s="17">
        <v>6612820.0</v>
      </c>
      <c r="H25550" s="17">
        <v>6612820.0</v>
      </c>
    </row>
    <row r="25551">
      <c r="A25551" s="7" t="s">
        <v>46914</v>
      </c>
      <c r="B25551" s="17" t="s">
        <v>46915</v>
      </c>
      <c r="C25551" s="17">
        <v>1.0</v>
      </c>
      <c r="D25551" s="17">
        <v>7.7683381E7</v>
      </c>
      <c r="E25551" s="17">
        <v>7.7683381E7</v>
      </c>
      <c r="F25551" s="17">
        <v>7.7683381E7</v>
      </c>
      <c r="G25551" s="17">
        <v>7.7683381E7</v>
      </c>
      <c r="H25551" s="17">
        <v>7.7683381E7</v>
      </c>
    </row>
    <row r="25552">
      <c r="A25552" s="7" t="s">
        <v>46914</v>
      </c>
      <c r="B25552" s="17" t="s">
        <v>46915</v>
      </c>
      <c r="C25552" s="17">
        <v>1.0</v>
      </c>
      <c r="D25552" s="17">
        <v>7.7683381E7</v>
      </c>
      <c r="E25552" s="17">
        <v>7.7683381E7</v>
      </c>
      <c r="F25552" s="17">
        <v>7.7683381E7</v>
      </c>
      <c r="G25552" s="17">
        <v>7.7683381E7</v>
      </c>
      <c r="H25552" s="17">
        <v>7.7683381E7</v>
      </c>
    </row>
    <row r="25553">
      <c r="A25553" s="7" t="s">
        <v>46916</v>
      </c>
      <c r="B25553" s="17" t="s">
        <v>46917</v>
      </c>
      <c r="C25553" s="17">
        <v>5.0</v>
      </c>
      <c r="D25553" s="17">
        <v>2016415.8</v>
      </c>
      <c r="E25553" s="17">
        <v>1457133.0</v>
      </c>
      <c r="F25553" s="17">
        <v>2042987.0</v>
      </c>
      <c r="G25553" s="17">
        <v>2684846.0</v>
      </c>
      <c r="H25553" s="17">
        <v>2833671.0</v>
      </c>
    </row>
    <row r="25554">
      <c r="A25554" s="7" t="s">
        <v>46916</v>
      </c>
      <c r="B25554" s="17" t="s">
        <v>46917</v>
      </c>
      <c r="C25554" s="17">
        <v>5.0</v>
      </c>
      <c r="D25554" s="17">
        <v>2016415.8</v>
      </c>
      <c r="E25554" s="17">
        <v>1457133.0</v>
      </c>
      <c r="F25554" s="17">
        <v>2042987.0</v>
      </c>
      <c r="G25554" s="17">
        <v>2684846.0</v>
      </c>
      <c r="H25554" s="17">
        <v>2833671.0</v>
      </c>
    </row>
    <row r="25555">
      <c r="A25555" s="7" t="s">
        <v>46918</v>
      </c>
      <c r="B25555" s="17" t="s">
        <v>46919</v>
      </c>
      <c r="C25555" s="17">
        <v>1.0</v>
      </c>
      <c r="D25555" s="17">
        <v>3874613.0</v>
      </c>
      <c r="E25555" s="17">
        <v>3874613.0</v>
      </c>
      <c r="F25555" s="17">
        <v>3874613.0</v>
      </c>
      <c r="G25555" s="17">
        <v>3874613.0</v>
      </c>
      <c r="H25555" s="17">
        <v>3874613.0</v>
      </c>
    </row>
    <row r="25556">
      <c r="A25556" s="7" t="s">
        <v>46918</v>
      </c>
      <c r="B25556" s="17" t="s">
        <v>46919</v>
      </c>
      <c r="C25556" s="17">
        <v>1.0</v>
      </c>
      <c r="D25556" s="17">
        <v>3874613.0</v>
      </c>
      <c r="E25556" s="17">
        <v>3874613.0</v>
      </c>
      <c r="F25556" s="17">
        <v>3874613.0</v>
      </c>
      <c r="G25556" s="17">
        <v>3874613.0</v>
      </c>
      <c r="H25556" s="17">
        <v>3874613.0</v>
      </c>
    </row>
    <row r="25557">
      <c r="A25557" s="7" t="s">
        <v>46920</v>
      </c>
      <c r="B25557" s="17" t="s">
        <v>46921</v>
      </c>
      <c r="C25557" s="17">
        <v>2.0</v>
      </c>
      <c r="D25557" s="17">
        <v>4519525.5</v>
      </c>
      <c r="E25557" s="17">
        <v>2384259.0</v>
      </c>
      <c r="F25557" s="17">
        <v>2384259.0</v>
      </c>
      <c r="G25557" s="17">
        <v>6654792.0</v>
      </c>
      <c r="H25557" s="17">
        <v>6654792.0</v>
      </c>
    </row>
    <row r="25558">
      <c r="A25558" s="7" t="s">
        <v>46920</v>
      </c>
      <c r="B25558" s="17" t="s">
        <v>46921</v>
      </c>
      <c r="C25558" s="17">
        <v>2.0</v>
      </c>
      <c r="D25558" s="17">
        <v>4519525.5</v>
      </c>
      <c r="E25558" s="17">
        <v>2384259.0</v>
      </c>
      <c r="F25558" s="17">
        <v>2384259.0</v>
      </c>
      <c r="G25558" s="17">
        <v>6654792.0</v>
      </c>
      <c r="H25558" s="17">
        <v>6654792.0</v>
      </c>
    </row>
    <row r="25559">
      <c r="A25559" s="7" t="s">
        <v>46922</v>
      </c>
      <c r="B25559" s="17" t="s">
        <v>46923</v>
      </c>
      <c r="C25559" s="17">
        <v>1.0</v>
      </c>
      <c r="D25559" s="17">
        <v>7370611.0</v>
      </c>
      <c r="E25559" s="17">
        <v>7370611.0</v>
      </c>
      <c r="F25559" s="17">
        <v>7370611.0</v>
      </c>
      <c r="G25559" s="17">
        <v>7370611.0</v>
      </c>
      <c r="H25559" s="17">
        <v>7370611.0</v>
      </c>
    </row>
    <row r="25560">
      <c r="A25560" s="7" t="s">
        <v>46922</v>
      </c>
      <c r="B25560" s="17" t="s">
        <v>46923</v>
      </c>
      <c r="C25560" s="17">
        <v>1.0</v>
      </c>
      <c r="D25560" s="17">
        <v>7370611.0</v>
      </c>
      <c r="E25560" s="17">
        <v>7370611.0</v>
      </c>
      <c r="F25560" s="17">
        <v>7370611.0</v>
      </c>
      <c r="G25560" s="17">
        <v>7370611.0</v>
      </c>
      <c r="H25560" s="17">
        <v>7370611.0</v>
      </c>
    </row>
    <row r="25561">
      <c r="A25561" s="7" t="s">
        <v>46924</v>
      </c>
      <c r="B25561" s="17" t="s">
        <v>46925</v>
      </c>
      <c r="C25561" s="17">
        <v>3.0</v>
      </c>
      <c r="D25561" s="17">
        <v>8577280.0</v>
      </c>
      <c r="E25561" s="17">
        <v>5214147.0</v>
      </c>
      <c r="F25561" s="17">
        <v>6953817.0</v>
      </c>
      <c r="G25561" s="17">
        <v>1.3563876E7</v>
      </c>
      <c r="H25561" s="17">
        <v>1.3563876E7</v>
      </c>
    </row>
    <row r="25562">
      <c r="A25562" s="7" t="s">
        <v>46924</v>
      </c>
      <c r="B25562" s="17" t="s">
        <v>46925</v>
      </c>
      <c r="C25562" s="17">
        <v>3.0</v>
      </c>
      <c r="D25562" s="17">
        <v>8577280.0</v>
      </c>
      <c r="E25562" s="17">
        <v>5214147.0</v>
      </c>
      <c r="F25562" s="17">
        <v>6953817.0</v>
      </c>
      <c r="G25562" s="17">
        <v>1.3563876E7</v>
      </c>
      <c r="H25562" s="17">
        <v>1.3563876E7</v>
      </c>
    </row>
    <row r="25563">
      <c r="A25563" s="7" t="s">
        <v>46926</v>
      </c>
      <c r="B25563" s="17" t="s">
        <v>46927</v>
      </c>
      <c r="C25563" s="17">
        <v>1.0</v>
      </c>
      <c r="D25563" s="17">
        <v>3891688.0</v>
      </c>
      <c r="E25563" s="17">
        <v>3891688.0</v>
      </c>
      <c r="F25563" s="17">
        <v>3891688.0</v>
      </c>
      <c r="G25563" s="17">
        <v>3891688.0</v>
      </c>
      <c r="H25563" s="17">
        <v>3891688.0</v>
      </c>
    </row>
    <row r="25564">
      <c r="A25564" s="7" t="s">
        <v>46926</v>
      </c>
      <c r="B25564" s="17" t="s">
        <v>46927</v>
      </c>
      <c r="C25564" s="17">
        <v>1.0</v>
      </c>
      <c r="D25564" s="17">
        <v>3891688.0</v>
      </c>
      <c r="E25564" s="17">
        <v>3891688.0</v>
      </c>
      <c r="F25564" s="17">
        <v>3891688.0</v>
      </c>
      <c r="G25564" s="17">
        <v>3891688.0</v>
      </c>
      <c r="H25564" s="17">
        <v>3891688.0</v>
      </c>
    </row>
    <row r="25565">
      <c r="A25565" s="7" t="s">
        <v>46928</v>
      </c>
      <c r="B25565" s="17" t="s">
        <v>46929</v>
      </c>
      <c r="C25565" s="17">
        <v>1.0</v>
      </c>
      <c r="D25565" s="17">
        <v>1569350.0</v>
      </c>
      <c r="E25565" s="17">
        <v>1569350.0</v>
      </c>
      <c r="F25565" s="17">
        <v>1569350.0</v>
      </c>
      <c r="G25565" s="17">
        <v>1569350.0</v>
      </c>
      <c r="H25565" s="17">
        <v>1569350.0</v>
      </c>
    </row>
    <row r="25566">
      <c r="A25566" s="7" t="s">
        <v>46928</v>
      </c>
      <c r="B25566" s="17" t="s">
        <v>46929</v>
      </c>
      <c r="C25566" s="17">
        <v>1.0</v>
      </c>
      <c r="D25566" s="17">
        <v>1569350.0</v>
      </c>
      <c r="E25566" s="17">
        <v>1569350.0</v>
      </c>
      <c r="F25566" s="17">
        <v>1569350.0</v>
      </c>
      <c r="G25566" s="17">
        <v>1569350.0</v>
      </c>
      <c r="H25566" s="17">
        <v>1569350.0</v>
      </c>
    </row>
    <row r="25567">
      <c r="A25567" s="7" t="s">
        <v>46930</v>
      </c>
      <c r="B25567" s="17" t="s">
        <v>46931</v>
      </c>
      <c r="C25567" s="17">
        <v>72.0</v>
      </c>
      <c r="D25567" s="17">
        <v>4377095.514</v>
      </c>
      <c r="E25567" s="17">
        <v>2284100.0</v>
      </c>
      <c r="F25567" s="17">
        <v>3540324.0</v>
      </c>
      <c r="G25567" s="17">
        <v>4957273.0</v>
      </c>
      <c r="H25567" s="17">
        <v>8672442.0</v>
      </c>
    </row>
    <row r="25568">
      <c r="A25568" s="7" t="s">
        <v>46930</v>
      </c>
      <c r="B25568" s="17" t="s">
        <v>46931</v>
      </c>
      <c r="C25568" s="17">
        <v>72.0</v>
      </c>
      <c r="D25568" s="17">
        <v>4377095.514</v>
      </c>
      <c r="E25568" s="17">
        <v>2284100.0</v>
      </c>
      <c r="F25568" s="17">
        <v>3540324.0</v>
      </c>
      <c r="G25568" s="17">
        <v>4957273.0</v>
      </c>
      <c r="H25568" s="17">
        <v>8672442.0</v>
      </c>
    </row>
    <row r="25569">
      <c r="A25569" s="7" t="s">
        <v>46932</v>
      </c>
      <c r="B25569" s="17" t="s">
        <v>46933</v>
      </c>
      <c r="C25569" s="17">
        <v>15.0</v>
      </c>
      <c r="D25569" s="17">
        <v>4745432.267</v>
      </c>
      <c r="E25569" s="17">
        <v>1976254.0</v>
      </c>
      <c r="F25569" s="17">
        <v>4863400.0</v>
      </c>
      <c r="G25569" s="17">
        <v>6539737.0</v>
      </c>
      <c r="H25569" s="17">
        <v>8943544.0</v>
      </c>
    </row>
    <row r="25570">
      <c r="A25570" s="7" t="s">
        <v>46932</v>
      </c>
      <c r="B25570" s="17" t="s">
        <v>46933</v>
      </c>
      <c r="C25570" s="17">
        <v>15.0</v>
      </c>
      <c r="D25570" s="17">
        <v>4745432.267</v>
      </c>
      <c r="E25570" s="17">
        <v>1976254.0</v>
      </c>
      <c r="F25570" s="17">
        <v>4863400.0</v>
      </c>
      <c r="G25570" s="17">
        <v>6539737.0</v>
      </c>
      <c r="H25570" s="17">
        <v>8943544.0</v>
      </c>
    </row>
    <row r="25571">
      <c r="A25571" s="7" t="s">
        <v>46934</v>
      </c>
      <c r="B25571" s="17" t="s">
        <v>46935</v>
      </c>
      <c r="C25571" s="17">
        <v>28.0</v>
      </c>
      <c r="D25571" s="17">
        <v>8566721.464</v>
      </c>
      <c r="E25571" s="17">
        <v>6300575.0</v>
      </c>
      <c r="F25571" s="17">
        <v>8609542.0</v>
      </c>
      <c r="G25571" s="17">
        <v>1.1006545E7</v>
      </c>
      <c r="H25571" s="17">
        <v>1.3316454E7</v>
      </c>
    </row>
    <row r="25572">
      <c r="A25572" s="7" t="s">
        <v>46934</v>
      </c>
      <c r="B25572" s="17" t="s">
        <v>46935</v>
      </c>
      <c r="C25572" s="17">
        <v>28.0</v>
      </c>
      <c r="D25572" s="17">
        <v>8566721.464</v>
      </c>
      <c r="E25572" s="17">
        <v>6300575.0</v>
      </c>
      <c r="F25572" s="17">
        <v>8609542.0</v>
      </c>
      <c r="G25572" s="17">
        <v>1.1006545E7</v>
      </c>
      <c r="H25572" s="17">
        <v>1.3316454E7</v>
      </c>
    </row>
    <row r="25573">
      <c r="A25573" s="7" t="s">
        <v>46936</v>
      </c>
      <c r="B25573" s="17" t="s">
        <v>46937</v>
      </c>
      <c r="C25573" s="17">
        <v>34.0</v>
      </c>
      <c r="D25573" s="17">
        <v>7455314.029</v>
      </c>
      <c r="E25573" s="17">
        <v>6019638.0</v>
      </c>
      <c r="F25573" s="17">
        <v>6693337.0</v>
      </c>
      <c r="G25573" s="17">
        <v>8096531.0</v>
      </c>
      <c r="H25573" s="17">
        <v>1.0595863E7</v>
      </c>
    </row>
    <row r="25574">
      <c r="A25574" s="7" t="s">
        <v>46936</v>
      </c>
      <c r="B25574" s="17" t="s">
        <v>46937</v>
      </c>
      <c r="C25574" s="17">
        <v>34.0</v>
      </c>
      <c r="D25574" s="17">
        <v>7455314.029</v>
      </c>
      <c r="E25574" s="17">
        <v>6019638.0</v>
      </c>
      <c r="F25574" s="17">
        <v>6693337.0</v>
      </c>
      <c r="G25574" s="17">
        <v>8096531.0</v>
      </c>
      <c r="H25574" s="17">
        <v>1.0595863E7</v>
      </c>
    </row>
    <row r="25575">
      <c r="A25575" s="7" t="s">
        <v>46938</v>
      </c>
      <c r="B25575" s="17" t="s">
        <v>46939</v>
      </c>
      <c r="C25575" s="17">
        <v>4.0</v>
      </c>
      <c r="D25575" s="17">
        <v>9031206.5</v>
      </c>
      <c r="E25575" s="17">
        <v>6052479.0</v>
      </c>
      <c r="F25575" s="17">
        <v>9405411.0</v>
      </c>
      <c r="G25575" s="17">
        <v>1.0207072E7</v>
      </c>
      <c r="H25575" s="17">
        <v>1.0459864E7</v>
      </c>
    </row>
    <row r="25576">
      <c r="A25576" s="7" t="s">
        <v>46938</v>
      </c>
      <c r="B25576" s="17" t="s">
        <v>46939</v>
      </c>
      <c r="C25576" s="17">
        <v>4.0</v>
      </c>
      <c r="D25576" s="17">
        <v>9031206.5</v>
      </c>
      <c r="E25576" s="17">
        <v>6052479.0</v>
      </c>
      <c r="F25576" s="17">
        <v>9405411.0</v>
      </c>
      <c r="G25576" s="17">
        <v>1.0207072E7</v>
      </c>
      <c r="H25576" s="17">
        <v>1.0459864E7</v>
      </c>
    </row>
    <row r="25577">
      <c r="A25577" s="7" t="s">
        <v>46940</v>
      </c>
      <c r="B25577" s="17" t="s">
        <v>46941</v>
      </c>
      <c r="C25577" s="17">
        <v>2.0</v>
      </c>
      <c r="D25577" s="17">
        <v>1.077975E7</v>
      </c>
      <c r="E25577" s="17">
        <v>1.0207072E7</v>
      </c>
      <c r="F25577" s="17">
        <v>1.0207072E7</v>
      </c>
      <c r="G25577" s="17">
        <v>1.1352428E7</v>
      </c>
      <c r="H25577" s="17">
        <v>1.1352428E7</v>
      </c>
    </row>
    <row r="25578">
      <c r="A25578" s="7" t="s">
        <v>46940</v>
      </c>
      <c r="B25578" s="17" t="s">
        <v>46941</v>
      </c>
      <c r="C25578" s="17">
        <v>2.0</v>
      </c>
      <c r="D25578" s="17">
        <v>1.077975E7</v>
      </c>
      <c r="E25578" s="17">
        <v>1.0207072E7</v>
      </c>
      <c r="F25578" s="17">
        <v>1.0207072E7</v>
      </c>
      <c r="G25578" s="17">
        <v>1.1352428E7</v>
      </c>
      <c r="H25578" s="17">
        <v>1.1352428E7</v>
      </c>
    </row>
    <row r="25579">
      <c r="A25579" s="7" t="s">
        <v>46942</v>
      </c>
      <c r="B25579" s="17" t="s">
        <v>46943</v>
      </c>
      <c r="C25579" s="17">
        <v>2.0</v>
      </c>
      <c r="D25579" s="17">
        <v>1.04377825E7</v>
      </c>
      <c r="E25579" s="17">
        <v>4696993.0</v>
      </c>
      <c r="F25579" s="17">
        <v>4696993.0</v>
      </c>
      <c r="G25579" s="17">
        <v>1.6178572E7</v>
      </c>
      <c r="H25579" s="17">
        <v>1.6178572E7</v>
      </c>
    </row>
    <row r="25580">
      <c r="A25580" s="7" t="s">
        <v>46942</v>
      </c>
      <c r="B25580" s="17" t="s">
        <v>46943</v>
      </c>
      <c r="C25580" s="17">
        <v>2.0</v>
      </c>
      <c r="D25580" s="17">
        <v>1.04377825E7</v>
      </c>
      <c r="E25580" s="17">
        <v>4696993.0</v>
      </c>
      <c r="F25580" s="17">
        <v>4696993.0</v>
      </c>
      <c r="G25580" s="17">
        <v>1.6178572E7</v>
      </c>
      <c r="H25580" s="17">
        <v>1.6178572E7</v>
      </c>
    </row>
    <row r="25581">
      <c r="A25581" s="7" t="s">
        <v>46944</v>
      </c>
      <c r="B25581" s="17" t="s">
        <v>46945</v>
      </c>
      <c r="C25581" s="17">
        <v>3.0</v>
      </c>
      <c r="D25581" s="17">
        <v>8436010.333</v>
      </c>
      <c r="E25581" s="17">
        <v>3399415.0</v>
      </c>
      <c r="F25581" s="17">
        <v>6231203.0</v>
      </c>
      <c r="G25581" s="17">
        <v>1.5677413E7</v>
      </c>
      <c r="H25581" s="17">
        <v>1.5677413E7</v>
      </c>
    </row>
    <row r="25582">
      <c r="A25582" s="7" t="s">
        <v>46944</v>
      </c>
      <c r="B25582" s="17" t="s">
        <v>46945</v>
      </c>
      <c r="C25582" s="17">
        <v>3.0</v>
      </c>
      <c r="D25582" s="17">
        <v>8436010.333</v>
      </c>
      <c r="E25582" s="17">
        <v>3399415.0</v>
      </c>
      <c r="F25582" s="17">
        <v>6231203.0</v>
      </c>
      <c r="G25582" s="17">
        <v>1.5677413E7</v>
      </c>
      <c r="H25582" s="17">
        <v>1.5677413E7</v>
      </c>
    </row>
    <row r="25583">
      <c r="A25583" s="7" t="s">
        <v>46946</v>
      </c>
      <c r="B25583" s="17" t="s">
        <v>46947</v>
      </c>
      <c r="C25583" s="17">
        <v>3.0</v>
      </c>
      <c r="D25583" s="17">
        <v>8997211.667</v>
      </c>
      <c r="E25583" s="17">
        <v>8281618.0</v>
      </c>
      <c r="F25583" s="17">
        <v>8664033.0</v>
      </c>
      <c r="G25583" s="17">
        <v>1.0045984E7</v>
      </c>
      <c r="H25583" s="17">
        <v>1.0045984E7</v>
      </c>
    </row>
    <row r="25584">
      <c r="A25584" s="7" t="s">
        <v>46946</v>
      </c>
      <c r="B25584" s="17" t="s">
        <v>46947</v>
      </c>
      <c r="C25584" s="17">
        <v>3.0</v>
      </c>
      <c r="D25584" s="17">
        <v>8997211.667</v>
      </c>
      <c r="E25584" s="17">
        <v>8281618.0</v>
      </c>
      <c r="F25584" s="17">
        <v>8664033.0</v>
      </c>
      <c r="G25584" s="17">
        <v>1.0045984E7</v>
      </c>
      <c r="H25584" s="17">
        <v>1.0045984E7</v>
      </c>
    </row>
    <row r="25585">
      <c r="A25585" s="7" t="s">
        <v>46948</v>
      </c>
      <c r="B25585" s="17" t="s">
        <v>46949</v>
      </c>
      <c r="C25585" s="17">
        <v>3.0</v>
      </c>
      <c r="D25585" s="17">
        <v>8804647.333</v>
      </c>
      <c r="E25585" s="17">
        <v>6371772.0</v>
      </c>
      <c r="F25585" s="17">
        <v>7851352.0</v>
      </c>
      <c r="G25585" s="17">
        <v>1.2190818E7</v>
      </c>
      <c r="H25585" s="17">
        <v>1.2190818E7</v>
      </c>
    </row>
    <row r="25586">
      <c r="A25586" s="7" t="s">
        <v>46948</v>
      </c>
      <c r="B25586" s="17" t="s">
        <v>46949</v>
      </c>
      <c r="C25586" s="17">
        <v>3.0</v>
      </c>
      <c r="D25586" s="17">
        <v>8804647.333</v>
      </c>
      <c r="E25586" s="17">
        <v>6371772.0</v>
      </c>
      <c r="F25586" s="17">
        <v>7851352.0</v>
      </c>
      <c r="G25586" s="17">
        <v>1.2190818E7</v>
      </c>
      <c r="H25586" s="17">
        <v>1.2190818E7</v>
      </c>
    </row>
    <row r="25587">
      <c r="A25587" s="7" t="s">
        <v>46950</v>
      </c>
      <c r="B25587" s="17" t="s">
        <v>46951</v>
      </c>
      <c r="C25587" s="17">
        <v>36.0</v>
      </c>
      <c r="D25587" s="17">
        <v>8951691.028</v>
      </c>
      <c r="E25587" s="17">
        <v>5260302.0</v>
      </c>
      <c r="F25587" s="17">
        <v>6471326.0</v>
      </c>
      <c r="G25587" s="17">
        <v>9837750.0</v>
      </c>
      <c r="H25587" s="17">
        <v>1.3549814E7</v>
      </c>
    </row>
    <row r="25588">
      <c r="A25588" s="7" t="s">
        <v>46950</v>
      </c>
      <c r="B25588" s="17" t="s">
        <v>46951</v>
      </c>
      <c r="C25588" s="17">
        <v>36.0</v>
      </c>
      <c r="D25588" s="17">
        <v>8951691.028</v>
      </c>
      <c r="E25588" s="17">
        <v>5260302.0</v>
      </c>
      <c r="F25588" s="17">
        <v>6471326.0</v>
      </c>
      <c r="G25588" s="17">
        <v>9837750.0</v>
      </c>
      <c r="H25588" s="17">
        <v>1.3549814E7</v>
      </c>
    </row>
    <row r="25589">
      <c r="A25589" s="7" t="s">
        <v>46952</v>
      </c>
      <c r="B25589" s="17" t="s">
        <v>46953</v>
      </c>
      <c r="C25589" s="17">
        <v>138.0</v>
      </c>
      <c r="D25589" s="17">
        <v>7461619.232</v>
      </c>
      <c r="E25589" s="17">
        <v>5917951.0</v>
      </c>
      <c r="F25589" s="17">
        <v>6961291.0</v>
      </c>
      <c r="G25589" s="17">
        <v>8408810.0</v>
      </c>
      <c r="H25589" s="17">
        <v>1.0290183E7</v>
      </c>
    </row>
    <row r="25590">
      <c r="A25590" s="7" t="s">
        <v>46952</v>
      </c>
      <c r="B25590" s="17" t="s">
        <v>46953</v>
      </c>
      <c r="C25590" s="17">
        <v>138.0</v>
      </c>
      <c r="D25590" s="17">
        <v>7461619.232</v>
      </c>
      <c r="E25590" s="17">
        <v>5917951.0</v>
      </c>
      <c r="F25590" s="17">
        <v>6961291.0</v>
      </c>
      <c r="G25590" s="17">
        <v>8408810.0</v>
      </c>
      <c r="H25590" s="17">
        <v>1.0290183E7</v>
      </c>
    </row>
    <row r="25591">
      <c r="A25591" s="7" t="s">
        <v>46954</v>
      </c>
      <c r="B25591" s="17" t="s">
        <v>46955</v>
      </c>
      <c r="C25591" s="17">
        <v>2.0</v>
      </c>
      <c r="D25591" s="17">
        <v>9704983.5</v>
      </c>
      <c r="E25591" s="17">
        <v>8664033.0</v>
      </c>
      <c r="F25591" s="17">
        <v>8664033.0</v>
      </c>
      <c r="G25591" s="17">
        <v>1.0745934E7</v>
      </c>
      <c r="H25591" s="17">
        <v>1.0745934E7</v>
      </c>
    </row>
    <row r="25592">
      <c r="A25592" s="7" t="s">
        <v>46954</v>
      </c>
      <c r="B25592" s="17" t="s">
        <v>46955</v>
      </c>
      <c r="C25592" s="17">
        <v>2.0</v>
      </c>
      <c r="D25592" s="17">
        <v>9704983.5</v>
      </c>
      <c r="E25592" s="17">
        <v>8664033.0</v>
      </c>
      <c r="F25592" s="17">
        <v>8664033.0</v>
      </c>
      <c r="G25592" s="17">
        <v>1.0745934E7</v>
      </c>
      <c r="H25592" s="17">
        <v>1.0745934E7</v>
      </c>
    </row>
    <row r="25593">
      <c r="A25593" s="7" t="s">
        <v>46956</v>
      </c>
      <c r="B25593" s="17" t="s">
        <v>46957</v>
      </c>
      <c r="C25593" s="17">
        <v>2.0</v>
      </c>
      <c r="D25593" s="17">
        <v>5180609.5</v>
      </c>
      <c r="E25593" s="17">
        <v>5150611.0</v>
      </c>
      <c r="F25593" s="17">
        <v>5150611.0</v>
      </c>
      <c r="G25593" s="17">
        <v>5210608.0</v>
      </c>
      <c r="H25593" s="17">
        <v>5210608.0</v>
      </c>
    </row>
    <row r="25594">
      <c r="A25594" s="7" t="s">
        <v>46956</v>
      </c>
      <c r="B25594" s="17" t="s">
        <v>46957</v>
      </c>
      <c r="C25594" s="17">
        <v>2.0</v>
      </c>
      <c r="D25594" s="17">
        <v>5180609.5</v>
      </c>
      <c r="E25594" s="17">
        <v>5150611.0</v>
      </c>
      <c r="F25594" s="17">
        <v>5150611.0</v>
      </c>
      <c r="G25594" s="17">
        <v>5210608.0</v>
      </c>
      <c r="H25594" s="17">
        <v>5210608.0</v>
      </c>
    </row>
    <row r="25595">
      <c r="A25595" s="7" t="s">
        <v>46958</v>
      </c>
      <c r="B25595" s="17" t="s">
        <v>46959</v>
      </c>
      <c r="C25595" s="17">
        <v>2.0</v>
      </c>
      <c r="D25595" s="17">
        <v>1.47513605E7</v>
      </c>
      <c r="E25595" s="17">
        <v>4055779.0</v>
      </c>
      <c r="F25595" s="17">
        <v>4055779.0</v>
      </c>
      <c r="G25595" s="17">
        <v>2.5446942E7</v>
      </c>
      <c r="H25595" s="17">
        <v>2.5446942E7</v>
      </c>
    </row>
    <row r="25596">
      <c r="A25596" s="7" t="s">
        <v>46958</v>
      </c>
      <c r="B25596" s="17" t="s">
        <v>46959</v>
      </c>
      <c r="C25596" s="17">
        <v>2.0</v>
      </c>
      <c r="D25596" s="17">
        <v>1.47513605E7</v>
      </c>
      <c r="E25596" s="17">
        <v>4055779.0</v>
      </c>
      <c r="F25596" s="17">
        <v>4055779.0</v>
      </c>
      <c r="G25596" s="17">
        <v>2.5446942E7</v>
      </c>
      <c r="H25596" s="17">
        <v>2.5446942E7</v>
      </c>
    </row>
    <row r="25597">
      <c r="A25597" s="7" t="s">
        <v>46960</v>
      </c>
      <c r="B25597" s="17" t="s">
        <v>46961</v>
      </c>
      <c r="C25597" s="17">
        <v>4.0</v>
      </c>
      <c r="D25597" s="17">
        <v>2.286188225E7</v>
      </c>
      <c r="E25597" s="17">
        <v>3978730.0</v>
      </c>
      <c r="F25597" s="17">
        <v>6163335.0</v>
      </c>
      <c r="G25597" s="17">
        <v>2.7029567E7</v>
      </c>
      <c r="H25597" s="17">
        <v>5.4275897E7</v>
      </c>
    </row>
    <row r="25598">
      <c r="A25598" s="7" t="s">
        <v>46960</v>
      </c>
      <c r="B25598" s="17" t="s">
        <v>46961</v>
      </c>
      <c r="C25598" s="17">
        <v>4.0</v>
      </c>
      <c r="D25598" s="17">
        <v>2.286188225E7</v>
      </c>
      <c r="E25598" s="17">
        <v>3978730.0</v>
      </c>
      <c r="F25598" s="17">
        <v>6163335.0</v>
      </c>
      <c r="G25598" s="17">
        <v>2.7029567E7</v>
      </c>
      <c r="H25598" s="17">
        <v>5.4275897E7</v>
      </c>
    </row>
    <row r="25599">
      <c r="A25599" s="7" t="s">
        <v>46962</v>
      </c>
      <c r="B25599" s="17" t="s">
        <v>46963</v>
      </c>
      <c r="C25599" s="17">
        <v>1.0</v>
      </c>
      <c r="D25599" s="17">
        <v>5.3298553E7</v>
      </c>
      <c r="E25599" s="17">
        <v>5.3298553E7</v>
      </c>
      <c r="F25599" s="17">
        <v>5.3298553E7</v>
      </c>
      <c r="G25599" s="17">
        <v>5.3298553E7</v>
      </c>
      <c r="H25599" s="17">
        <v>5.3298553E7</v>
      </c>
    </row>
    <row r="25600">
      <c r="A25600" s="7" t="s">
        <v>46962</v>
      </c>
      <c r="B25600" s="17" t="s">
        <v>46963</v>
      </c>
      <c r="C25600" s="17">
        <v>1.0</v>
      </c>
      <c r="D25600" s="17">
        <v>5.3298553E7</v>
      </c>
      <c r="E25600" s="17">
        <v>5.3298553E7</v>
      </c>
      <c r="F25600" s="17">
        <v>5.3298553E7</v>
      </c>
      <c r="G25600" s="17">
        <v>5.3298553E7</v>
      </c>
      <c r="H25600" s="17">
        <v>5.3298553E7</v>
      </c>
    </row>
    <row r="25601">
      <c r="A25601" s="7" t="s">
        <v>46964</v>
      </c>
      <c r="B25601" s="17" t="s">
        <v>46965</v>
      </c>
      <c r="C25601" s="17">
        <v>5.0</v>
      </c>
      <c r="D25601" s="17">
        <v>1.07607798E7</v>
      </c>
      <c r="E25601" s="17">
        <v>8664033.0</v>
      </c>
      <c r="F25601" s="17">
        <v>1.209084E7</v>
      </c>
      <c r="G25601" s="17">
        <v>1.3316454E7</v>
      </c>
      <c r="H25601" s="17">
        <v>1.7411577E7</v>
      </c>
    </row>
    <row r="25602">
      <c r="A25602" s="7" t="s">
        <v>46964</v>
      </c>
      <c r="B25602" s="17" t="s">
        <v>46965</v>
      </c>
      <c r="C25602" s="17">
        <v>5.0</v>
      </c>
      <c r="D25602" s="17">
        <v>1.07607798E7</v>
      </c>
      <c r="E25602" s="17">
        <v>8664033.0</v>
      </c>
      <c r="F25602" s="17">
        <v>1.209084E7</v>
      </c>
      <c r="G25602" s="17">
        <v>1.3316454E7</v>
      </c>
      <c r="H25602" s="17">
        <v>1.7411577E7</v>
      </c>
    </row>
    <row r="25603">
      <c r="A25603" s="7" t="s">
        <v>46966</v>
      </c>
      <c r="B25603" s="17" t="s">
        <v>46967</v>
      </c>
      <c r="C25603" s="17">
        <v>20.0</v>
      </c>
      <c r="D25603" s="17">
        <v>8504832.8</v>
      </c>
      <c r="E25603" s="17">
        <v>5361926.0</v>
      </c>
      <c r="F25603" s="17">
        <v>6724074.0</v>
      </c>
      <c r="G25603" s="17">
        <v>1.0428577E7</v>
      </c>
      <c r="H25603" s="17">
        <v>1.4739516E7</v>
      </c>
    </row>
    <row r="25604">
      <c r="A25604" s="7" t="s">
        <v>46966</v>
      </c>
      <c r="B25604" s="17" t="s">
        <v>46967</v>
      </c>
      <c r="C25604" s="17">
        <v>20.0</v>
      </c>
      <c r="D25604" s="17">
        <v>8504832.8</v>
      </c>
      <c r="E25604" s="17">
        <v>5361926.0</v>
      </c>
      <c r="F25604" s="17">
        <v>6724074.0</v>
      </c>
      <c r="G25604" s="17">
        <v>1.0428577E7</v>
      </c>
      <c r="H25604" s="17">
        <v>1.4739516E7</v>
      </c>
    </row>
    <row r="25605">
      <c r="A25605" s="7" t="s">
        <v>46968</v>
      </c>
      <c r="B25605" s="17" t="s">
        <v>46969</v>
      </c>
      <c r="C25605" s="17">
        <v>8.0</v>
      </c>
      <c r="D25605" s="17">
        <v>8460426.125</v>
      </c>
      <c r="E25605" s="17">
        <v>6556888.0</v>
      </c>
      <c r="F25605" s="17">
        <v>7631110.0</v>
      </c>
      <c r="G25605" s="17">
        <v>1.0372893E7</v>
      </c>
      <c r="H25605" s="17">
        <v>1.1369782E7</v>
      </c>
    </row>
    <row r="25606">
      <c r="A25606" s="7" t="s">
        <v>46968</v>
      </c>
      <c r="B25606" s="17" t="s">
        <v>46969</v>
      </c>
      <c r="C25606" s="17">
        <v>8.0</v>
      </c>
      <c r="D25606" s="17">
        <v>8460426.125</v>
      </c>
      <c r="E25606" s="17">
        <v>6556888.0</v>
      </c>
      <c r="F25606" s="17">
        <v>7631110.0</v>
      </c>
      <c r="G25606" s="17">
        <v>1.0372893E7</v>
      </c>
      <c r="H25606" s="17">
        <v>1.1369782E7</v>
      </c>
    </row>
    <row r="25607">
      <c r="A25607" s="7" t="s">
        <v>46970</v>
      </c>
      <c r="B25607" s="17" t="s">
        <v>46971</v>
      </c>
      <c r="C25607" s="17">
        <v>125.0</v>
      </c>
      <c r="D25607" s="17">
        <v>8454679.92</v>
      </c>
      <c r="E25607" s="17">
        <v>6292652.0</v>
      </c>
      <c r="F25607" s="17">
        <v>7458099.0</v>
      </c>
      <c r="G25607" s="17">
        <v>9470319.0</v>
      </c>
      <c r="H25607" s="17">
        <v>1.1543307E7</v>
      </c>
    </row>
    <row r="25608">
      <c r="A25608" s="7" t="s">
        <v>46970</v>
      </c>
      <c r="B25608" s="17" t="s">
        <v>46971</v>
      </c>
      <c r="C25608" s="17">
        <v>125.0</v>
      </c>
      <c r="D25608" s="17">
        <v>8454679.92</v>
      </c>
      <c r="E25608" s="17">
        <v>6292652.0</v>
      </c>
      <c r="F25608" s="17">
        <v>7458099.0</v>
      </c>
      <c r="G25608" s="17">
        <v>9470319.0</v>
      </c>
      <c r="H25608" s="17">
        <v>1.1543307E7</v>
      </c>
    </row>
    <row r="25609">
      <c r="A25609" s="7" t="s">
        <v>46972</v>
      </c>
      <c r="B25609" s="17" t="s">
        <v>46973</v>
      </c>
      <c r="C25609" s="17">
        <v>1.0</v>
      </c>
      <c r="D25609" s="17">
        <v>7010887.0</v>
      </c>
      <c r="E25609" s="17">
        <v>7010887.0</v>
      </c>
      <c r="F25609" s="17">
        <v>7010887.0</v>
      </c>
      <c r="G25609" s="17">
        <v>7010887.0</v>
      </c>
      <c r="H25609" s="17">
        <v>7010887.0</v>
      </c>
    </row>
    <row r="25610">
      <c r="A25610" s="7" t="s">
        <v>46972</v>
      </c>
      <c r="B25610" s="17" t="s">
        <v>46973</v>
      </c>
      <c r="C25610" s="17">
        <v>1.0</v>
      </c>
      <c r="D25610" s="17">
        <v>7010887.0</v>
      </c>
      <c r="E25610" s="17">
        <v>7010887.0</v>
      </c>
      <c r="F25610" s="17">
        <v>7010887.0</v>
      </c>
      <c r="G25610" s="17">
        <v>7010887.0</v>
      </c>
      <c r="H25610" s="17">
        <v>7010887.0</v>
      </c>
    </row>
    <row r="25611">
      <c r="A25611" s="7" t="s">
        <v>46974</v>
      </c>
      <c r="B25611" s="17" t="s">
        <v>46975</v>
      </c>
      <c r="C25611" s="17">
        <v>12.0</v>
      </c>
      <c r="D25611" s="17">
        <v>9042346.917</v>
      </c>
      <c r="E25611" s="17">
        <v>4881970.0</v>
      </c>
      <c r="F25611" s="17">
        <v>8710782.0</v>
      </c>
      <c r="G25611" s="17">
        <v>1.0832734E7</v>
      </c>
      <c r="H25611" s="17">
        <v>1.6753359E7</v>
      </c>
    </row>
    <row r="25612">
      <c r="A25612" s="7" t="s">
        <v>46974</v>
      </c>
      <c r="B25612" s="17" t="s">
        <v>46975</v>
      </c>
      <c r="C25612" s="17">
        <v>12.0</v>
      </c>
      <c r="D25612" s="17">
        <v>9042346.917</v>
      </c>
      <c r="E25612" s="17">
        <v>4881970.0</v>
      </c>
      <c r="F25612" s="17">
        <v>8710782.0</v>
      </c>
      <c r="G25612" s="17">
        <v>1.0832734E7</v>
      </c>
      <c r="H25612" s="17">
        <v>1.6753359E7</v>
      </c>
    </row>
    <row r="25613">
      <c r="A25613" s="7" t="s">
        <v>46976</v>
      </c>
      <c r="B25613" s="17" t="s">
        <v>46977</v>
      </c>
      <c r="C25613" s="17">
        <v>19.0</v>
      </c>
      <c r="D25613" s="17">
        <v>7550475.526</v>
      </c>
      <c r="E25613" s="17">
        <v>6183582.0</v>
      </c>
      <c r="F25613" s="17">
        <v>7604319.0</v>
      </c>
      <c r="G25613" s="17">
        <v>9012339.0</v>
      </c>
      <c r="H25613" s="17">
        <v>9409544.0</v>
      </c>
    </row>
    <row r="25614">
      <c r="A25614" s="7" t="s">
        <v>46976</v>
      </c>
      <c r="B25614" s="17" t="s">
        <v>46977</v>
      </c>
      <c r="C25614" s="17">
        <v>19.0</v>
      </c>
      <c r="D25614" s="17">
        <v>7550475.526</v>
      </c>
      <c r="E25614" s="17">
        <v>6183582.0</v>
      </c>
      <c r="F25614" s="17">
        <v>7604319.0</v>
      </c>
      <c r="G25614" s="17">
        <v>9012339.0</v>
      </c>
      <c r="H25614" s="17">
        <v>9409544.0</v>
      </c>
    </row>
    <row r="25615">
      <c r="A25615" s="7" t="s">
        <v>46978</v>
      </c>
      <c r="B25615" s="17" t="s">
        <v>46979</v>
      </c>
      <c r="C25615" s="17">
        <v>27.0</v>
      </c>
      <c r="D25615" s="17">
        <v>1.797662956E7</v>
      </c>
      <c r="E25615" s="17">
        <v>6094100.0</v>
      </c>
      <c r="F25615" s="17">
        <v>7050695.0</v>
      </c>
      <c r="G25615" s="17">
        <v>9509959.0</v>
      </c>
      <c r="H25615" s="17">
        <v>1.6321536E7</v>
      </c>
    </row>
    <row r="25616">
      <c r="A25616" s="7" t="s">
        <v>46978</v>
      </c>
      <c r="B25616" s="17" t="s">
        <v>46979</v>
      </c>
      <c r="C25616" s="17">
        <v>27.0</v>
      </c>
      <c r="D25616" s="17">
        <v>1.797662956E7</v>
      </c>
      <c r="E25616" s="17">
        <v>6094100.0</v>
      </c>
      <c r="F25616" s="17">
        <v>7050695.0</v>
      </c>
      <c r="G25616" s="17">
        <v>9509959.0</v>
      </c>
      <c r="H25616" s="17">
        <v>1.6321536E7</v>
      </c>
    </row>
    <row r="25617">
      <c r="A25617" s="7" t="s">
        <v>46980</v>
      </c>
      <c r="B25617" s="17" t="s">
        <v>46981</v>
      </c>
      <c r="C25617" s="17">
        <v>195.0</v>
      </c>
      <c r="D25617" s="17">
        <v>7875953.523</v>
      </c>
      <c r="E25617" s="17">
        <v>4925376.0</v>
      </c>
      <c r="F25617" s="17">
        <v>6307472.0</v>
      </c>
      <c r="G25617" s="17">
        <v>8723253.0</v>
      </c>
      <c r="H25617" s="17">
        <v>1.248137E7</v>
      </c>
    </row>
    <row r="25618">
      <c r="A25618" s="7" t="s">
        <v>46980</v>
      </c>
      <c r="B25618" s="17" t="s">
        <v>46981</v>
      </c>
      <c r="C25618" s="17">
        <v>195.0</v>
      </c>
      <c r="D25618" s="17">
        <v>7875953.523</v>
      </c>
      <c r="E25618" s="17">
        <v>4925376.0</v>
      </c>
      <c r="F25618" s="17">
        <v>6307472.0</v>
      </c>
      <c r="G25618" s="17">
        <v>8723253.0</v>
      </c>
      <c r="H25618" s="17">
        <v>1.248137E7</v>
      </c>
    </row>
    <row r="25619">
      <c r="A25619" s="7" t="s">
        <v>46982</v>
      </c>
      <c r="B25619" s="17" t="s">
        <v>46983</v>
      </c>
      <c r="C25619" s="17">
        <v>1970.0</v>
      </c>
      <c r="D25619" s="17">
        <v>7414378.791</v>
      </c>
      <c r="E25619" s="17">
        <v>5649612.0</v>
      </c>
      <c r="F25619" s="17">
        <v>6897896.0</v>
      </c>
      <c r="G25619" s="17">
        <v>8604844.0</v>
      </c>
      <c r="H25619" s="17">
        <v>1.0819587E7</v>
      </c>
    </row>
    <row r="25620">
      <c r="A25620" s="7" t="s">
        <v>46982</v>
      </c>
      <c r="B25620" s="17" t="s">
        <v>46983</v>
      </c>
      <c r="C25620" s="17">
        <v>1970.0</v>
      </c>
      <c r="D25620" s="17">
        <v>7414378.791</v>
      </c>
      <c r="E25620" s="17">
        <v>5649612.0</v>
      </c>
      <c r="F25620" s="17">
        <v>6897896.0</v>
      </c>
      <c r="G25620" s="17">
        <v>8604844.0</v>
      </c>
      <c r="H25620" s="17">
        <v>1.0819587E7</v>
      </c>
    </row>
    <row r="25621">
      <c r="A25621" s="7" t="s">
        <v>46984</v>
      </c>
      <c r="B25621" s="17" t="s">
        <v>46985</v>
      </c>
      <c r="C25621" s="17">
        <v>28.0</v>
      </c>
      <c r="D25621" s="17">
        <v>9387276.036</v>
      </c>
      <c r="E25621" s="17">
        <v>5110511.0</v>
      </c>
      <c r="F25621" s="17">
        <v>6104700.0</v>
      </c>
      <c r="G25621" s="17">
        <v>1.2111747E7</v>
      </c>
      <c r="H25621" s="17">
        <v>1.9453987E7</v>
      </c>
    </row>
    <row r="25622">
      <c r="A25622" s="7" t="s">
        <v>46984</v>
      </c>
      <c r="B25622" s="17" t="s">
        <v>46985</v>
      </c>
      <c r="C25622" s="17">
        <v>28.0</v>
      </c>
      <c r="D25622" s="17">
        <v>9387276.036</v>
      </c>
      <c r="E25622" s="17">
        <v>5110511.0</v>
      </c>
      <c r="F25622" s="17">
        <v>6104700.0</v>
      </c>
      <c r="G25622" s="17">
        <v>1.2111747E7</v>
      </c>
      <c r="H25622" s="17">
        <v>1.9453987E7</v>
      </c>
    </row>
    <row r="25623">
      <c r="A25623" s="7" t="s">
        <v>46986</v>
      </c>
      <c r="B25623" s="17" t="s">
        <v>46987</v>
      </c>
      <c r="C25623" s="17">
        <v>223.0</v>
      </c>
      <c r="D25623" s="17">
        <v>8675499.045</v>
      </c>
      <c r="E25623" s="17">
        <v>5925500.0</v>
      </c>
      <c r="F25623" s="17">
        <v>6768500.0</v>
      </c>
      <c r="G25623" s="17">
        <v>9115000.0</v>
      </c>
      <c r="H25623" s="17">
        <v>1.31575E7</v>
      </c>
    </row>
    <row r="25624">
      <c r="A25624" s="7" t="s">
        <v>46986</v>
      </c>
      <c r="B25624" s="17" t="s">
        <v>46987</v>
      </c>
      <c r="C25624" s="17">
        <v>223.0</v>
      </c>
      <c r="D25624" s="17">
        <v>8675499.045</v>
      </c>
      <c r="E25624" s="17">
        <v>5925500.0</v>
      </c>
      <c r="F25624" s="17">
        <v>6768500.0</v>
      </c>
      <c r="G25624" s="17">
        <v>9115000.0</v>
      </c>
      <c r="H25624" s="17">
        <v>1.31575E7</v>
      </c>
    </row>
    <row r="25625">
      <c r="A25625" s="7" t="s">
        <v>46988</v>
      </c>
      <c r="B25625" s="17" t="s">
        <v>46989</v>
      </c>
      <c r="C25625" s="17">
        <v>1.0</v>
      </c>
      <c r="D25625" s="17">
        <v>1.05402E7</v>
      </c>
      <c r="E25625" s="17">
        <v>1.05402E7</v>
      </c>
      <c r="F25625" s="17">
        <v>1.05402E7</v>
      </c>
      <c r="G25625" s="17">
        <v>1.05402E7</v>
      </c>
      <c r="H25625" s="17">
        <v>1.05402E7</v>
      </c>
    </row>
    <row r="25626">
      <c r="A25626" s="7" t="s">
        <v>46988</v>
      </c>
      <c r="B25626" s="17" t="s">
        <v>46989</v>
      </c>
      <c r="C25626" s="17">
        <v>1.0</v>
      </c>
      <c r="D25626" s="17">
        <v>1.05402E7</v>
      </c>
      <c r="E25626" s="17">
        <v>1.05402E7</v>
      </c>
      <c r="F25626" s="17">
        <v>1.05402E7</v>
      </c>
      <c r="G25626" s="17">
        <v>1.05402E7</v>
      </c>
      <c r="H25626" s="17">
        <v>1.05402E7</v>
      </c>
    </row>
    <row r="25627">
      <c r="A25627" s="7" t="s">
        <v>46990</v>
      </c>
      <c r="B25627" s="17" t="s">
        <v>46991</v>
      </c>
      <c r="C25627" s="17">
        <v>46.0</v>
      </c>
      <c r="D25627" s="17">
        <v>8140754.891</v>
      </c>
      <c r="E25627" s="17">
        <v>6233596.0</v>
      </c>
      <c r="F25627" s="17">
        <v>7655149.0</v>
      </c>
      <c r="G25627" s="17">
        <v>9469736.0</v>
      </c>
      <c r="H25627" s="17">
        <v>1.2190818E7</v>
      </c>
    </row>
    <row r="25628">
      <c r="A25628" s="7" t="s">
        <v>46990</v>
      </c>
      <c r="B25628" s="17" t="s">
        <v>46991</v>
      </c>
      <c r="C25628" s="17">
        <v>46.0</v>
      </c>
      <c r="D25628" s="17">
        <v>8140754.891</v>
      </c>
      <c r="E25628" s="17">
        <v>6233596.0</v>
      </c>
      <c r="F25628" s="17">
        <v>7655149.0</v>
      </c>
      <c r="G25628" s="17">
        <v>9469736.0</v>
      </c>
      <c r="H25628" s="17">
        <v>1.2190818E7</v>
      </c>
    </row>
    <row r="25629">
      <c r="A25629" s="7" t="s">
        <v>46992</v>
      </c>
      <c r="B25629" s="17" t="s">
        <v>46993</v>
      </c>
      <c r="C25629" s="17">
        <v>4.0</v>
      </c>
      <c r="D25629" s="17">
        <v>1.9140165E7</v>
      </c>
      <c r="E25629" s="17">
        <v>1612313.0</v>
      </c>
      <c r="F25629" s="17">
        <v>1.1260343E7</v>
      </c>
      <c r="G25629" s="17">
        <v>1.1384793E7</v>
      </c>
      <c r="H25629" s="17">
        <v>5.2303211E7</v>
      </c>
    </row>
    <row r="25630">
      <c r="A25630" s="7" t="s">
        <v>46992</v>
      </c>
      <c r="B25630" s="17" t="s">
        <v>46993</v>
      </c>
      <c r="C25630" s="17">
        <v>4.0</v>
      </c>
      <c r="D25630" s="17">
        <v>1.9140165E7</v>
      </c>
      <c r="E25630" s="17">
        <v>1612313.0</v>
      </c>
      <c r="F25630" s="17">
        <v>1.1260343E7</v>
      </c>
      <c r="G25630" s="17">
        <v>1.1384793E7</v>
      </c>
      <c r="H25630" s="17">
        <v>5.2303211E7</v>
      </c>
    </row>
    <row r="25631">
      <c r="A25631" s="7" t="s">
        <v>46994</v>
      </c>
      <c r="B25631" s="17" t="s">
        <v>46995</v>
      </c>
      <c r="C25631" s="17">
        <v>1.0</v>
      </c>
      <c r="D25631" s="17">
        <v>4416148.0</v>
      </c>
      <c r="E25631" s="17">
        <v>4416148.0</v>
      </c>
      <c r="F25631" s="17">
        <v>4416148.0</v>
      </c>
      <c r="G25631" s="17">
        <v>4416148.0</v>
      </c>
      <c r="H25631" s="17">
        <v>4416148.0</v>
      </c>
    </row>
    <row r="25632">
      <c r="A25632" s="7" t="s">
        <v>46994</v>
      </c>
      <c r="B25632" s="17" t="s">
        <v>46995</v>
      </c>
      <c r="C25632" s="17">
        <v>1.0</v>
      </c>
      <c r="D25632" s="17">
        <v>4416148.0</v>
      </c>
      <c r="E25632" s="17">
        <v>4416148.0</v>
      </c>
      <c r="F25632" s="17">
        <v>4416148.0</v>
      </c>
      <c r="G25632" s="17">
        <v>4416148.0</v>
      </c>
      <c r="H25632" s="17">
        <v>4416148.0</v>
      </c>
    </row>
    <row r="25633">
      <c r="A25633" s="7" t="s">
        <v>46996</v>
      </c>
      <c r="B25633" s="17" t="s">
        <v>46997</v>
      </c>
      <c r="C25633" s="17">
        <v>1.0</v>
      </c>
      <c r="D25633" s="17">
        <v>1000000.0</v>
      </c>
      <c r="E25633" s="17">
        <v>1000000.0</v>
      </c>
      <c r="F25633" s="17">
        <v>1000000.0</v>
      </c>
      <c r="G25633" s="17">
        <v>1000000.0</v>
      </c>
      <c r="H25633" s="17">
        <v>1000000.0</v>
      </c>
    </row>
    <row r="25634">
      <c r="A25634" s="7" t="s">
        <v>46996</v>
      </c>
      <c r="B25634" s="17" t="s">
        <v>46997</v>
      </c>
      <c r="C25634" s="17">
        <v>1.0</v>
      </c>
      <c r="D25634" s="17">
        <v>1000000.0</v>
      </c>
      <c r="E25634" s="17">
        <v>1000000.0</v>
      </c>
      <c r="F25634" s="17">
        <v>1000000.0</v>
      </c>
      <c r="G25634" s="17">
        <v>1000000.0</v>
      </c>
      <c r="H25634" s="17">
        <v>1000000.0</v>
      </c>
    </row>
    <row r="25635">
      <c r="A25635" s="7" t="s">
        <v>46998</v>
      </c>
      <c r="B25635" s="17" t="s">
        <v>46999</v>
      </c>
      <c r="C25635" s="17">
        <v>1.0</v>
      </c>
      <c r="D25635" s="17">
        <v>1.446811E7</v>
      </c>
      <c r="E25635" s="17">
        <v>1.446811E7</v>
      </c>
      <c r="F25635" s="17">
        <v>1.446811E7</v>
      </c>
      <c r="G25635" s="17">
        <v>1.446811E7</v>
      </c>
      <c r="H25635" s="17">
        <v>1.446811E7</v>
      </c>
    </row>
    <row r="25636">
      <c r="A25636" s="7" t="s">
        <v>46998</v>
      </c>
      <c r="B25636" s="17" t="s">
        <v>46999</v>
      </c>
      <c r="C25636" s="17">
        <v>1.0</v>
      </c>
      <c r="D25636" s="17">
        <v>1.446811E7</v>
      </c>
      <c r="E25636" s="17">
        <v>1.446811E7</v>
      </c>
      <c r="F25636" s="17">
        <v>1.446811E7</v>
      </c>
      <c r="G25636" s="17">
        <v>1.446811E7</v>
      </c>
      <c r="H25636" s="17">
        <v>1.446811E7</v>
      </c>
    </row>
    <row r="25637">
      <c r="A25637" s="7" t="s">
        <v>47000</v>
      </c>
      <c r="B25637" s="17" t="s">
        <v>47001</v>
      </c>
      <c r="C25637" s="17">
        <v>3.0</v>
      </c>
      <c r="D25637" s="17">
        <v>1.737136067E7</v>
      </c>
      <c r="E25637" s="17">
        <v>1561853.0</v>
      </c>
      <c r="F25637" s="17">
        <v>7193841.0</v>
      </c>
      <c r="G25637" s="17">
        <v>4.3358388E7</v>
      </c>
      <c r="H25637" s="17">
        <v>4.3358388E7</v>
      </c>
    </row>
    <row r="25638">
      <c r="A25638" s="7" t="s">
        <v>47000</v>
      </c>
      <c r="B25638" s="17" t="s">
        <v>47001</v>
      </c>
      <c r="C25638" s="17">
        <v>3.0</v>
      </c>
      <c r="D25638" s="17">
        <v>1.737136067E7</v>
      </c>
      <c r="E25638" s="17">
        <v>1561853.0</v>
      </c>
      <c r="F25638" s="17">
        <v>7193841.0</v>
      </c>
      <c r="G25638" s="17">
        <v>4.3358388E7</v>
      </c>
      <c r="H25638" s="17">
        <v>4.3358388E7</v>
      </c>
    </row>
    <row r="25639">
      <c r="A25639" s="7" t="s">
        <v>47002</v>
      </c>
      <c r="B25639" s="17" t="s">
        <v>47003</v>
      </c>
      <c r="C25639" s="17">
        <v>7.0</v>
      </c>
      <c r="D25639" s="17">
        <v>1.092800243E7</v>
      </c>
      <c r="E25639" s="17">
        <v>5507000.0</v>
      </c>
      <c r="F25639" s="17">
        <v>7551974.0</v>
      </c>
      <c r="G25639" s="17">
        <v>1.3943462E7</v>
      </c>
      <c r="H25639" s="17">
        <v>2.8702E7</v>
      </c>
    </row>
    <row r="25640">
      <c r="A25640" s="7" t="s">
        <v>47002</v>
      </c>
      <c r="B25640" s="17" t="s">
        <v>47003</v>
      </c>
      <c r="C25640" s="17">
        <v>7.0</v>
      </c>
      <c r="D25640" s="17">
        <v>1.092800243E7</v>
      </c>
      <c r="E25640" s="17">
        <v>5507000.0</v>
      </c>
      <c r="F25640" s="17">
        <v>7551974.0</v>
      </c>
      <c r="G25640" s="17">
        <v>1.3943462E7</v>
      </c>
      <c r="H25640" s="17">
        <v>2.8702E7</v>
      </c>
    </row>
    <row r="25641">
      <c r="A25641" s="7" t="s">
        <v>47004</v>
      </c>
      <c r="B25641" s="17" t="s">
        <v>47005</v>
      </c>
      <c r="C25641" s="17">
        <v>366.0</v>
      </c>
      <c r="D25641" s="17">
        <v>3.06998982E7</v>
      </c>
      <c r="E25641" s="17">
        <v>5208782.0</v>
      </c>
      <c r="F25641" s="17">
        <v>1.4440431E7</v>
      </c>
      <c r="G25641" s="17">
        <v>3.8130065E7</v>
      </c>
      <c r="H25641" s="17">
        <v>6.7384858E7</v>
      </c>
    </row>
    <row r="25642">
      <c r="A25642" s="7" t="s">
        <v>47004</v>
      </c>
      <c r="B25642" s="17" t="s">
        <v>47005</v>
      </c>
      <c r="C25642" s="17">
        <v>366.0</v>
      </c>
      <c r="D25642" s="17">
        <v>3.06998982E7</v>
      </c>
      <c r="E25642" s="17">
        <v>5208782.0</v>
      </c>
      <c r="F25642" s="17">
        <v>1.4440431E7</v>
      </c>
      <c r="G25642" s="17">
        <v>3.8130065E7</v>
      </c>
      <c r="H25642" s="17">
        <v>6.7384858E7</v>
      </c>
    </row>
    <row r="25643">
      <c r="A25643" s="7" t="s">
        <v>47006</v>
      </c>
      <c r="B25643" s="17" t="s">
        <v>47007</v>
      </c>
      <c r="C25643" s="17">
        <v>2.0</v>
      </c>
      <c r="D25643" s="17">
        <v>1.19739135E7</v>
      </c>
      <c r="E25643" s="17">
        <v>7562269.0</v>
      </c>
      <c r="F25643" s="17">
        <v>7562269.0</v>
      </c>
      <c r="G25643" s="17">
        <v>1.6385558E7</v>
      </c>
      <c r="H25643" s="17">
        <v>1.6385558E7</v>
      </c>
    </row>
    <row r="25644">
      <c r="A25644" s="7" t="s">
        <v>47006</v>
      </c>
      <c r="B25644" s="17" t="s">
        <v>47007</v>
      </c>
      <c r="C25644" s="17">
        <v>2.0</v>
      </c>
      <c r="D25644" s="17">
        <v>1.19739135E7</v>
      </c>
      <c r="E25644" s="17">
        <v>7562269.0</v>
      </c>
      <c r="F25644" s="17">
        <v>7562269.0</v>
      </c>
      <c r="G25644" s="17">
        <v>1.6385558E7</v>
      </c>
      <c r="H25644" s="17">
        <v>1.6385558E7</v>
      </c>
    </row>
    <row r="25645">
      <c r="A25645" s="7" t="s">
        <v>47008</v>
      </c>
      <c r="B25645" s="17" t="s">
        <v>47009</v>
      </c>
      <c r="C25645" s="17">
        <v>11.0</v>
      </c>
      <c r="D25645" s="17">
        <v>8642286.273</v>
      </c>
      <c r="E25645" s="17">
        <v>2555000.0</v>
      </c>
      <c r="F25645" s="17">
        <v>7075000.0</v>
      </c>
      <c r="G25645" s="17">
        <v>1.47345E7</v>
      </c>
      <c r="H25645" s="17">
        <v>1.6018E7</v>
      </c>
    </row>
    <row r="25646">
      <c r="A25646" s="7" t="s">
        <v>47008</v>
      </c>
      <c r="B25646" s="17" t="s">
        <v>47009</v>
      </c>
      <c r="C25646" s="17">
        <v>11.0</v>
      </c>
      <c r="D25646" s="17">
        <v>8642286.273</v>
      </c>
      <c r="E25646" s="17">
        <v>2555000.0</v>
      </c>
      <c r="F25646" s="17">
        <v>7075000.0</v>
      </c>
      <c r="G25646" s="17">
        <v>1.47345E7</v>
      </c>
      <c r="H25646" s="17">
        <v>1.6018E7</v>
      </c>
    </row>
    <row r="25647">
      <c r="A25647" s="7" t="s">
        <v>47010</v>
      </c>
      <c r="B25647" s="17" t="s">
        <v>47011</v>
      </c>
      <c r="C25647" s="17">
        <v>6.0</v>
      </c>
      <c r="D25647" s="17">
        <v>1.3304744E7</v>
      </c>
      <c r="E25647" s="17">
        <v>3270250.0</v>
      </c>
      <c r="F25647" s="17">
        <v>1.0424037E7</v>
      </c>
      <c r="G25647" s="17">
        <v>2.3215659E7</v>
      </c>
      <c r="H25647" s="17">
        <v>2.5503609E7</v>
      </c>
    </row>
    <row r="25648">
      <c r="A25648" s="7" t="s">
        <v>47010</v>
      </c>
      <c r="B25648" s="17" t="s">
        <v>47011</v>
      </c>
      <c r="C25648" s="17">
        <v>6.0</v>
      </c>
      <c r="D25648" s="17">
        <v>1.3304744E7</v>
      </c>
      <c r="E25648" s="17">
        <v>3270250.0</v>
      </c>
      <c r="F25648" s="17">
        <v>1.0424037E7</v>
      </c>
      <c r="G25648" s="17">
        <v>2.3215659E7</v>
      </c>
      <c r="H25648" s="17">
        <v>2.5503609E7</v>
      </c>
    </row>
    <row r="25649">
      <c r="A25649" s="7" t="s">
        <v>47012</v>
      </c>
      <c r="B25649" s="17" t="s">
        <v>47013</v>
      </c>
      <c r="C25649" s="17">
        <v>147.0</v>
      </c>
      <c r="D25649" s="17">
        <v>7414066.796</v>
      </c>
      <c r="E25649" s="17">
        <v>2074799.0</v>
      </c>
      <c r="F25649" s="17">
        <v>5548176.0</v>
      </c>
      <c r="G25649" s="17">
        <v>8056798.0</v>
      </c>
      <c r="H25649" s="17">
        <v>1.2904292E7</v>
      </c>
    </row>
    <row r="25650">
      <c r="A25650" s="7" t="s">
        <v>47012</v>
      </c>
      <c r="B25650" s="17" t="s">
        <v>47013</v>
      </c>
      <c r="C25650" s="17">
        <v>147.0</v>
      </c>
      <c r="D25650" s="17">
        <v>7414066.796</v>
      </c>
      <c r="E25650" s="17">
        <v>2074799.0</v>
      </c>
      <c r="F25650" s="17">
        <v>5548176.0</v>
      </c>
      <c r="G25650" s="17">
        <v>8056798.0</v>
      </c>
      <c r="H25650" s="17">
        <v>1.2904292E7</v>
      </c>
    </row>
    <row r="25651">
      <c r="A25651" s="7" t="s">
        <v>47014</v>
      </c>
      <c r="B25651" s="17" t="s">
        <v>47015</v>
      </c>
      <c r="C25651" s="17">
        <v>8.0</v>
      </c>
      <c r="D25651" s="17">
        <v>1.9245528E7</v>
      </c>
      <c r="E25651" s="17">
        <v>4420550.0</v>
      </c>
      <c r="F25651" s="17">
        <v>5199285.0</v>
      </c>
      <c r="G25651" s="17">
        <v>8136465.0</v>
      </c>
      <c r="H25651" s="17">
        <v>1.11211352E8</v>
      </c>
    </row>
    <row r="25652">
      <c r="A25652" s="7" t="s">
        <v>47014</v>
      </c>
      <c r="B25652" s="17" t="s">
        <v>47015</v>
      </c>
      <c r="C25652" s="17">
        <v>8.0</v>
      </c>
      <c r="D25652" s="17">
        <v>1.9245528E7</v>
      </c>
      <c r="E25652" s="17">
        <v>4420550.0</v>
      </c>
      <c r="F25652" s="17">
        <v>5199285.0</v>
      </c>
      <c r="G25652" s="17">
        <v>8136465.0</v>
      </c>
      <c r="H25652" s="17">
        <v>1.11211352E8</v>
      </c>
    </row>
    <row r="25653">
      <c r="A25653" s="7" t="s">
        <v>47016</v>
      </c>
      <c r="B25653" s="17" t="s">
        <v>47017</v>
      </c>
      <c r="C25653" s="17">
        <v>383.0</v>
      </c>
      <c r="D25653" s="17">
        <v>9.67798601E7</v>
      </c>
      <c r="E25653" s="17">
        <v>2.2551708E7</v>
      </c>
      <c r="F25653" s="17">
        <v>8.1798923E7</v>
      </c>
      <c r="G25653" s="17">
        <v>1.10919638E8</v>
      </c>
      <c r="H25653" s="17">
        <v>2.33368511E8</v>
      </c>
    </row>
    <row r="25654">
      <c r="A25654" s="7" t="s">
        <v>47016</v>
      </c>
      <c r="B25654" s="17" t="s">
        <v>47017</v>
      </c>
      <c r="C25654" s="17">
        <v>383.0</v>
      </c>
      <c r="D25654" s="17">
        <v>9.67798601E7</v>
      </c>
      <c r="E25654" s="17">
        <v>2.2551708E7</v>
      </c>
      <c r="F25654" s="17">
        <v>8.1798923E7</v>
      </c>
      <c r="G25654" s="17">
        <v>1.10919638E8</v>
      </c>
      <c r="H25654" s="17">
        <v>2.33368511E8</v>
      </c>
    </row>
    <row r="25655">
      <c r="A25655" s="7" t="s">
        <v>47018</v>
      </c>
      <c r="B25655" s="17" t="s">
        <v>47019</v>
      </c>
      <c r="C25655" s="17">
        <v>5.0</v>
      </c>
      <c r="D25655" s="17">
        <v>7391034.8</v>
      </c>
      <c r="E25655" s="17">
        <v>4668440.0</v>
      </c>
      <c r="F25655" s="17">
        <v>5652477.0</v>
      </c>
      <c r="G25655" s="17">
        <v>8093064.0</v>
      </c>
      <c r="H25655" s="17">
        <v>1.6321536E7</v>
      </c>
    </row>
    <row r="25656">
      <c r="A25656" s="7" t="s">
        <v>47018</v>
      </c>
      <c r="B25656" s="17" t="s">
        <v>47019</v>
      </c>
      <c r="C25656" s="17">
        <v>5.0</v>
      </c>
      <c r="D25656" s="17">
        <v>7391034.8</v>
      </c>
      <c r="E25656" s="17">
        <v>4668440.0</v>
      </c>
      <c r="F25656" s="17">
        <v>5652477.0</v>
      </c>
      <c r="G25656" s="17">
        <v>8093064.0</v>
      </c>
      <c r="H25656" s="17">
        <v>1.6321536E7</v>
      </c>
    </row>
    <row r="25657">
      <c r="A25657" s="7" t="s">
        <v>47020</v>
      </c>
      <c r="B25657" s="17" t="s">
        <v>47021</v>
      </c>
      <c r="C25657" s="17">
        <v>3.0</v>
      </c>
      <c r="D25657" s="17">
        <v>4651401.0</v>
      </c>
      <c r="E25657" s="17">
        <v>1277988.0</v>
      </c>
      <c r="F25657" s="17">
        <v>4526875.0</v>
      </c>
      <c r="G25657" s="17">
        <v>8149340.0</v>
      </c>
      <c r="H25657" s="17">
        <v>8149340.0</v>
      </c>
    </row>
    <row r="25658">
      <c r="A25658" s="7" t="s">
        <v>47020</v>
      </c>
      <c r="B25658" s="17" t="s">
        <v>47021</v>
      </c>
      <c r="C25658" s="17">
        <v>3.0</v>
      </c>
      <c r="D25658" s="17">
        <v>4651401.0</v>
      </c>
      <c r="E25658" s="17">
        <v>1277988.0</v>
      </c>
      <c r="F25658" s="17">
        <v>4526875.0</v>
      </c>
      <c r="G25658" s="17">
        <v>8149340.0</v>
      </c>
      <c r="H25658" s="17">
        <v>8149340.0</v>
      </c>
    </row>
    <row r="25659">
      <c r="A25659" s="7" t="s">
        <v>47022</v>
      </c>
      <c r="B25659" s="17" t="s">
        <v>47023</v>
      </c>
      <c r="C25659" s="17">
        <v>1.0</v>
      </c>
      <c r="D25659" s="17">
        <v>9912912.0</v>
      </c>
      <c r="E25659" s="17">
        <v>9912912.0</v>
      </c>
      <c r="F25659" s="17">
        <v>9912912.0</v>
      </c>
      <c r="G25659" s="17">
        <v>9912912.0</v>
      </c>
      <c r="H25659" s="17">
        <v>9912912.0</v>
      </c>
    </row>
    <row r="25660">
      <c r="A25660" s="7" t="s">
        <v>47022</v>
      </c>
      <c r="B25660" s="17" t="s">
        <v>47023</v>
      </c>
      <c r="C25660" s="17">
        <v>1.0</v>
      </c>
      <c r="D25660" s="17">
        <v>9912912.0</v>
      </c>
      <c r="E25660" s="17">
        <v>9912912.0</v>
      </c>
      <c r="F25660" s="17">
        <v>9912912.0</v>
      </c>
      <c r="G25660" s="17">
        <v>9912912.0</v>
      </c>
      <c r="H25660" s="17">
        <v>9912912.0</v>
      </c>
    </row>
    <row r="25661">
      <c r="A25661" s="7" t="s">
        <v>47024</v>
      </c>
      <c r="B25661" s="17" t="s">
        <v>47025</v>
      </c>
      <c r="C25661" s="17">
        <v>2.0</v>
      </c>
      <c r="D25661" s="17">
        <v>1.3884883E7</v>
      </c>
      <c r="E25661" s="17">
        <v>3486410.0</v>
      </c>
      <c r="F25661" s="17">
        <v>3486410.0</v>
      </c>
      <c r="G25661" s="17">
        <v>2.4283356E7</v>
      </c>
      <c r="H25661" s="17">
        <v>2.4283356E7</v>
      </c>
    </row>
    <row r="25662">
      <c r="A25662" s="7" t="s">
        <v>47024</v>
      </c>
      <c r="B25662" s="17" t="s">
        <v>47025</v>
      </c>
      <c r="C25662" s="17">
        <v>2.0</v>
      </c>
      <c r="D25662" s="17">
        <v>1.3884883E7</v>
      </c>
      <c r="E25662" s="17">
        <v>3486410.0</v>
      </c>
      <c r="F25662" s="17">
        <v>3486410.0</v>
      </c>
      <c r="G25662" s="17">
        <v>2.4283356E7</v>
      </c>
      <c r="H25662" s="17">
        <v>2.4283356E7</v>
      </c>
    </row>
    <row r="25663">
      <c r="A25663" s="7" t="s">
        <v>47026</v>
      </c>
      <c r="B25663" s="17" t="s">
        <v>47027</v>
      </c>
      <c r="C25663" s="17">
        <v>2.0</v>
      </c>
      <c r="D25663" s="17">
        <v>5542888.5</v>
      </c>
      <c r="E25663" s="17">
        <v>2860664.0</v>
      </c>
      <c r="F25663" s="17">
        <v>2860664.0</v>
      </c>
      <c r="G25663" s="17">
        <v>8225113.0</v>
      </c>
      <c r="H25663" s="17">
        <v>8225113.0</v>
      </c>
    </row>
    <row r="25664">
      <c r="A25664" s="7" t="s">
        <v>47026</v>
      </c>
      <c r="B25664" s="17" t="s">
        <v>47027</v>
      </c>
      <c r="C25664" s="17">
        <v>2.0</v>
      </c>
      <c r="D25664" s="17">
        <v>5542888.5</v>
      </c>
      <c r="E25664" s="17">
        <v>2860664.0</v>
      </c>
      <c r="F25664" s="17">
        <v>2860664.0</v>
      </c>
      <c r="G25664" s="17">
        <v>8225113.0</v>
      </c>
      <c r="H25664" s="17">
        <v>8225113.0</v>
      </c>
    </row>
    <row r="25665">
      <c r="A25665" s="7" t="s">
        <v>47028</v>
      </c>
      <c r="B25665" s="17" t="s">
        <v>47029</v>
      </c>
      <c r="C25665" s="17">
        <v>5.0</v>
      </c>
      <c r="D25665" s="17">
        <v>1.336967454E8</v>
      </c>
      <c r="E25665" s="17">
        <v>3.0352738E7</v>
      </c>
      <c r="F25665" s="17">
        <v>1.72191542E8</v>
      </c>
      <c r="G25665" s="17">
        <v>1.87262642E8</v>
      </c>
      <c r="H25665" s="17">
        <v>2.5394412E8</v>
      </c>
    </row>
    <row r="25666">
      <c r="A25666" s="7" t="s">
        <v>47028</v>
      </c>
      <c r="B25666" s="17" t="s">
        <v>47029</v>
      </c>
      <c r="C25666" s="17">
        <v>5.0</v>
      </c>
      <c r="D25666" s="17">
        <v>1.336967454E8</v>
      </c>
      <c r="E25666" s="17">
        <v>3.0352738E7</v>
      </c>
      <c r="F25666" s="17">
        <v>1.72191542E8</v>
      </c>
      <c r="G25666" s="17">
        <v>1.87262642E8</v>
      </c>
      <c r="H25666" s="17">
        <v>2.5394412E8</v>
      </c>
    </row>
    <row r="25667">
      <c r="A25667" s="7" t="s">
        <v>47030</v>
      </c>
      <c r="B25667" s="17" t="s">
        <v>47031</v>
      </c>
      <c r="C25667" s="17">
        <v>11.0</v>
      </c>
      <c r="D25667" s="17">
        <v>7125114.818</v>
      </c>
      <c r="E25667" s="17">
        <v>5150728.0</v>
      </c>
      <c r="F25667" s="17">
        <v>6287465.0</v>
      </c>
      <c r="G25667" s="17">
        <v>9626875.0</v>
      </c>
      <c r="H25667" s="17">
        <v>1.077401E7</v>
      </c>
    </row>
    <row r="25668">
      <c r="A25668" s="7" t="s">
        <v>47030</v>
      </c>
      <c r="B25668" s="17" t="s">
        <v>47031</v>
      </c>
      <c r="C25668" s="17">
        <v>11.0</v>
      </c>
      <c r="D25668" s="17">
        <v>7125114.818</v>
      </c>
      <c r="E25668" s="17">
        <v>5150728.0</v>
      </c>
      <c r="F25668" s="17">
        <v>6287465.0</v>
      </c>
      <c r="G25668" s="17">
        <v>9626875.0</v>
      </c>
      <c r="H25668" s="17">
        <v>1.077401E7</v>
      </c>
    </row>
    <row r="25669">
      <c r="A25669" s="7" t="s">
        <v>47032</v>
      </c>
      <c r="B25669" s="17" t="s">
        <v>47033</v>
      </c>
      <c r="C25669" s="17">
        <v>80.0</v>
      </c>
      <c r="D25669" s="17">
        <v>1.52929242E7</v>
      </c>
      <c r="E25669" s="17">
        <v>5346402.0</v>
      </c>
      <c r="F25669" s="17">
        <v>6985521.0</v>
      </c>
      <c r="G25669" s="17">
        <v>1.4046132E7</v>
      </c>
      <c r="H25669" s="17">
        <v>2.0025356E7</v>
      </c>
    </row>
    <row r="25670">
      <c r="A25670" s="7" t="s">
        <v>47032</v>
      </c>
      <c r="B25670" s="17" t="s">
        <v>47033</v>
      </c>
      <c r="C25670" s="17">
        <v>80.0</v>
      </c>
      <c r="D25670" s="17">
        <v>1.52929242E7</v>
      </c>
      <c r="E25670" s="17">
        <v>5346402.0</v>
      </c>
      <c r="F25670" s="17">
        <v>6985521.0</v>
      </c>
      <c r="G25670" s="17">
        <v>1.4046132E7</v>
      </c>
      <c r="H25670" s="17">
        <v>2.0025356E7</v>
      </c>
    </row>
    <row r="25671">
      <c r="A25671" s="7" t="s">
        <v>47034</v>
      </c>
      <c r="B25671" s="17" t="s">
        <v>47035</v>
      </c>
      <c r="C25671" s="17">
        <v>14.0</v>
      </c>
      <c r="D25671" s="17">
        <v>9663308.786</v>
      </c>
      <c r="E25671" s="17">
        <v>6087759.0</v>
      </c>
      <c r="F25671" s="17">
        <v>9863084.0</v>
      </c>
      <c r="G25671" s="17">
        <v>1.3029103E7</v>
      </c>
      <c r="H25671" s="17">
        <v>1.4586232E7</v>
      </c>
    </row>
    <row r="25672">
      <c r="A25672" s="7" t="s">
        <v>47034</v>
      </c>
      <c r="B25672" s="17" t="s">
        <v>47035</v>
      </c>
      <c r="C25672" s="17">
        <v>14.0</v>
      </c>
      <c r="D25672" s="17">
        <v>9663308.786</v>
      </c>
      <c r="E25672" s="17">
        <v>6087759.0</v>
      </c>
      <c r="F25672" s="17">
        <v>9863084.0</v>
      </c>
      <c r="G25672" s="17">
        <v>1.3029103E7</v>
      </c>
      <c r="H25672" s="17">
        <v>1.4586232E7</v>
      </c>
    </row>
    <row r="25673">
      <c r="A25673" s="7" t="s">
        <v>47036</v>
      </c>
      <c r="B25673" s="17" t="s">
        <v>47037</v>
      </c>
      <c r="C25673" s="17">
        <v>12.0</v>
      </c>
      <c r="D25673" s="17">
        <v>7492558.5</v>
      </c>
      <c r="E25673" s="17">
        <v>4495331.0</v>
      </c>
      <c r="F25673" s="17">
        <v>7324216.0</v>
      </c>
      <c r="G25673" s="17">
        <v>9072588.0</v>
      </c>
      <c r="H25673" s="17">
        <v>1.0262679E7</v>
      </c>
    </row>
    <row r="25674">
      <c r="A25674" s="7" t="s">
        <v>47036</v>
      </c>
      <c r="B25674" s="17" t="s">
        <v>47037</v>
      </c>
      <c r="C25674" s="17">
        <v>12.0</v>
      </c>
      <c r="D25674" s="17">
        <v>7492558.5</v>
      </c>
      <c r="E25674" s="17">
        <v>4495331.0</v>
      </c>
      <c r="F25674" s="17">
        <v>7324216.0</v>
      </c>
      <c r="G25674" s="17">
        <v>9072588.0</v>
      </c>
      <c r="H25674" s="17">
        <v>1.0262679E7</v>
      </c>
    </row>
    <row r="25675">
      <c r="A25675" s="7" t="s">
        <v>47038</v>
      </c>
      <c r="B25675" s="17" t="s">
        <v>47039</v>
      </c>
      <c r="C25675" s="17">
        <v>222.0</v>
      </c>
      <c r="D25675" s="17">
        <v>2.632202938E7</v>
      </c>
      <c r="E25675" s="17">
        <v>6786584.0</v>
      </c>
      <c r="F25675" s="17">
        <v>1.9264186E7</v>
      </c>
      <c r="G25675" s="17">
        <v>3.5449408E7</v>
      </c>
      <c r="H25675" s="17">
        <v>5.6876662E7</v>
      </c>
    </row>
    <row r="25676">
      <c r="A25676" s="7" t="s">
        <v>47038</v>
      </c>
      <c r="B25676" s="17" t="s">
        <v>47039</v>
      </c>
      <c r="C25676" s="17">
        <v>222.0</v>
      </c>
      <c r="D25676" s="17">
        <v>2.632202938E7</v>
      </c>
      <c r="E25676" s="17">
        <v>6786584.0</v>
      </c>
      <c r="F25676" s="17">
        <v>1.9264186E7</v>
      </c>
      <c r="G25676" s="17">
        <v>3.5449408E7</v>
      </c>
      <c r="H25676" s="17">
        <v>5.6876662E7</v>
      </c>
    </row>
    <row r="25677">
      <c r="A25677" s="7" t="s">
        <v>47040</v>
      </c>
      <c r="B25677" s="17" t="s">
        <v>47041</v>
      </c>
      <c r="C25677" s="17">
        <v>5.0</v>
      </c>
      <c r="D25677" s="17">
        <v>1.99545338E7</v>
      </c>
      <c r="E25677" s="17">
        <v>2.0468765E7</v>
      </c>
      <c r="F25677" s="17">
        <v>2.1621044E7</v>
      </c>
      <c r="G25677" s="17">
        <v>2.2205874E7</v>
      </c>
      <c r="H25677" s="17">
        <v>2.5466915E7</v>
      </c>
    </row>
    <row r="25678">
      <c r="A25678" s="7" t="s">
        <v>47040</v>
      </c>
      <c r="B25678" s="17" t="s">
        <v>47041</v>
      </c>
      <c r="C25678" s="17">
        <v>5.0</v>
      </c>
      <c r="D25678" s="17">
        <v>1.99545338E7</v>
      </c>
      <c r="E25678" s="17">
        <v>2.0468765E7</v>
      </c>
      <c r="F25678" s="17">
        <v>2.1621044E7</v>
      </c>
      <c r="G25678" s="17">
        <v>2.2205874E7</v>
      </c>
      <c r="H25678" s="17">
        <v>2.5466915E7</v>
      </c>
    </row>
    <row r="25679">
      <c r="A25679" s="7" t="s">
        <v>47042</v>
      </c>
      <c r="B25679" s="17" t="s">
        <v>47043</v>
      </c>
      <c r="C25679" s="17">
        <v>2.0</v>
      </c>
      <c r="D25679" s="17">
        <v>2.2313057E7</v>
      </c>
      <c r="E25679" s="17">
        <v>8305676.0</v>
      </c>
      <c r="F25679" s="17">
        <v>8305676.0</v>
      </c>
      <c r="G25679" s="17">
        <v>3.6320438E7</v>
      </c>
      <c r="H25679" s="17">
        <v>3.6320438E7</v>
      </c>
    </row>
    <row r="25680">
      <c r="A25680" s="7" t="s">
        <v>47042</v>
      </c>
      <c r="B25680" s="17" t="s">
        <v>47043</v>
      </c>
      <c r="C25680" s="17">
        <v>2.0</v>
      </c>
      <c r="D25680" s="17">
        <v>2.2313057E7</v>
      </c>
      <c r="E25680" s="17">
        <v>8305676.0</v>
      </c>
      <c r="F25680" s="17">
        <v>8305676.0</v>
      </c>
      <c r="G25680" s="17">
        <v>3.6320438E7</v>
      </c>
      <c r="H25680" s="17">
        <v>3.6320438E7</v>
      </c>
    </row>
    <row r="25681">
      <c r="A25681" s="7" t="s">
        <v>47044</v>
      </c>
      <c r="B25681" s="17" t="s">
        <v>47045</v>
      </c>
      <c r="C25681" s="17">
        <v>3.0</v>
      </c>
      <c r="D25681" s="17">
        <v>2.927595733E7</v>
      </c>
      <c r="E25681" s="17">
        <v>293656.0</v>
      </c>
      <c r="F25681" s="17">
        <v>1.7221404E7</v>
      </c>
      <c r="G25681" s="17">
        <v>7.0312812E7</v>
      </c>
      <c r="H25681" s="17">
        <v>7.0312812E7</v>
      </c>
    </row>
    <row r="25682">
      <c r="A25682" s="7" t="s">
        <v>47044</v>
      </c>
      <c r="B25682" s="17" t="s">
        <v>47045</v>
      </c>
      <c r="C25682" s="17">
        <v>3.0</v>
      </c>
      <c r="D25682" s="17">
        <v>2.927595733E7</v>
      </c>
      <c r="E25682" s="17">
        <v>293656.0</v>
      </c>
      <c r="F25682" s="17">
        <v>1.7221404E7</v>
      </c>
      <c r="G25682" s="17">
        <v>7.0312812E7</v>
      </c>
      <c r="H25682" s="17">
        <v>7.0312812E7</v>
      </c>
    </row>
    <row r="25683">
      <c r="A25683" s="7" t="s">
        <v>47046</v>
      </c>
      <c r="B25683" s="17" t="s">
        <v>47047</v>
      </c>
      <c r="C25683" s="17">
        <v>1.0</v>
      </c>
      <c r="D25683" s="17">
        <v>5897052.0</v>
      </c>
      <c r="E25683" s="17">
        <v>5897052.0</v>
      </c>
      <c r="F25683" s="17">
        <v>5897052.0</v>
      </c>
      <c r="G25683" s="17">
        <v>5897052.0</v>
      </c>
      <c r="H25683" s="17">
        <v>5897052.0</v>
      </c>
    </row>
    <row r="25684">
      <c r="A25684" s="7" t="s">
        <v>47046</v>
      </c>
      <c r="B25684" s="17" t="s">
        <v>47047</v>
      </c>
      <c r="C25684" s="17">
        <v>1.0</v>
      </c>
      <c r="D25684" s="17">
        <v>5897052.0</v>
      </c>
      <c r="E25684" s="17">
        <v>5897052.0</v>
      </c>
      <c r="F25684" s="17">
        <v>5897052.0</v>
      </c>
      <c r="G25684" s="17">
        <v>5897052.0</v>
      </c>
      <c r="H25684" s="17">
        <v>5897052.0</v>
      </c>
    </row>
    <row r="25685">
      <c r="A25685" s="7" t="s">
        <v>47048</v>
      </c>
      <c r="B25685" s="17" t="s">
        <v>47049</v>
      </c>
      <c r="C25685" s="17">
        <v>2.0</v>
      </c>
      <c r="D25685" s="17">
        <v>1.9795475E7</v>
      </c>
      <c r="E25685" s="17">
        <v>1.6098E7</v>
      </c>
      <c r="F25685" s="17">
        <v>1.6098E7</v>
      </c>
      <c r="G25685" s="17">
        <v>2.349295E7</v>
      </c>
      <c r="H25685" s="17">
        <v>2.349295E7</v>
      </c>
    </row>
    <row r="25686">
      <c r="A25686" s="7" t="s">
        <v>47048</v>
      </c>
      <c r="B25686" s="17" t="s">
        <v>47049</v>
      </c>
      <c r="C25686" s="17">
        <v>2.0</v>
      </c>
      <c r="D25686" s="17">
        <v>1.9795475E7</v>
      </c>
      <c r="E25686" s="17">
        <v>1.6098E7</v>
      </c>
      <c r="F25686" s="17">
        <v>1.6098E7</v>
      </c>
      <c r="G25686" s="17">
        <v>2.349295E7</v>
      </c>
      <c r="H25686" s="17">
        <v>2.349295E7</v>
      </c>
    </row>
    <row r="25687">
      <c r="A25687" s="7" t="s">
        <v>47050</v>
      </c>
      <c r="B25687" s="17" t="s">
        <v>47051</v>
      </c>
      <c r="C25687" s="17">
        <v>2.0</v>
      </c>
      <c r="D25687" s="17">
        <v>1769679.0</v>
      </c>
      <c r="E25687" s="17">
        <v>1631337.0</v>
      </c>
      <c r="F25687" s="17">
        <v>1631337.0</v>
      </c>
      <c r="G25687" s="17">
        <v>1908021.0</v>
      </c>
      <c r="H25687" s="17">
        <v>1908021.0</v>
      </c>
    </row>
    <row r="25688">
      <c r="A25688" s="7" t="s">
        <v>47050</v>
      </c>
      <c r="B25688" s="17" t="s">
        <v>47051</v>
      </c>
      <c r="C25688" s="17">
        <v>2.0</v>
      </c>
      <c r="D25688" s="17">
        <v>1769679.0</v>
      </c>
      <c r="E25688" s="17">
        <v>1631337.0</v>
      </c>
      <c r="F25688" s="17">
        <v>1631337.0</v>
      </c>
      <c r="G25688" s="17">
        <v>1908021.0</v>
      </c>
      <c r="H25688" s="17">
        <v>1908021.0</v>
      </c>
    </row>
    <row r="25689">
      <c r="A25689" s="7" t="s">
        <v>47052</v>
      </c>
      <c r="B25689" s="17" t="s">
        <v>47053</v>
      </c>
      <c r="C25689" s="17">
        <v>373.0</v>
      </c>
      <c r="D25689" s="17">
        <v>6484057.694</v>
      </c>
      <c r="E25689" s="17">
        <v>2215840.0</v>
      </c>
      <c r="F25689" s="17">
        <v>5280626.0</v>
      </c>
      <c r="G25689" s="17">
        <v>8793068.0</v>
      </c>
      <c r="H25689" s="17">
        <v>1.2230733E7</v>
      </c>
    </row>
    <row r="25690">
      <c r="A25690" s="7" t="s">
        <v>47052</v>
      </c>
      <c r="B25690" s="17" t="s">
        <v>47053</v>
      </c>
      <c r="C25690" s="17">
        <v>373.0</v>
      </c>
      <c r="D25690" s="17">
        <v>6484057.694</v>
      </c>
      <c r="E25690" s="17">
        <v>2215840.0</v>
      </c>
      <c r="F25690" s="17">
        <v>5280626.0</v>
      </c>
      <c r="G25690" s="17">
        <v>8793068.0</v>
      </c>
      <c r="H25690" s="17">
        <v>1.2230733E7</v>
      </c>
    </row>
    <row r="25691">
      <c r="A25691" s="7" t="s">
        <v>47054</v>
      </c>
      <c r="B25691" s="17" t="s">
        <v>47055</v>
      </c>
      <c r="C25691" s="17">
        <v>148.0</v>
      </c>
      <c r="D25691" s="17">
        <v>5910794.777</v>
      </c>
      <c r="E25691" s="17">
        <v>4494802.0</v>
      </c>
      <c r="F25691" s="17">
        <v>5026368.0</v>
      </c>
      <c r="G25691" s="17">
        <v>7581156.0</v>
      </c>
      <c r="H25691" s="17">
        <v>8121775.0</v>
      </c>
    </row>
    <row r="25692">
      <c r="A25692" s="7" t="s">
        <v>47054</v>
      </c>
      <c r="B25692" s="17" t="s">
        <v>47055</v>
      </c>
      <c r="C25692" s="17">
        <v>148.0</v>
      </c>
      <c r="D25692" s="17">
        <v>5910794.777</v>
      </c>
      <c r="E25692" s="17">
        <v>4494802.0</v>
      </c>
      <c r="F25692" s="17">
        <v>5026368.0</v>
      </c>
      <c r="G25692" s="17">
        <v>7581156.0</v>
      </c>
      <c r="H25692" s="17">
        <v>8121775.0</v>
      </c>
    </row>
    <row r="25693">
      <c r="A25693" s="7" t="s">
        <v>47056</v>
      </c>
      <c r="B25693" s="17" t="s">
        <v>47057</v>
      </c>
      <c r="C25693" s="17">
        <v>337.0</v>
      </c>
      <c r="D25693" s="17">
        <v>6444757.261</v>
      </c>
      <c r="E25693" s="17">
        <v>2597204.0</v>
      </c>
      <c r="F25693" s="17">
        <v>3952140.0</v>
      </c>
      <c r="G25693" s="17">
        <v>6867476.0</v>
      </c>
      <c r="H25693" s="17">
        <v>1.1794314E7</v>
      </c>
    </row>
    <row r="25694">
      <c r="A25694" s="7" t="s">
        <v>47056</v>
      </c>
      <c r="B25694" s="17" t="s">
        <v>47057</v>
      </c>
      <c r="C25694" s="17">
        <v>337.0</v>
      </c>
      <c r="D25694" s="17">
        <v>6444757.261</v>
      </c>
      <c r="E25694" s="17">
        <v>2597204.0</v>
      </c>
      <c r="F25694" s="17">
        <v>3952140.0</v>
      </c>
      <c r="G25694" s="17">
        <v>6867476.0</v>
      </c>
      <c r="H25694" s="17">
        <v>1.1794314E7</v>
      </c>
    </row>
    <row r="25695">
      <c r="A25695" s="7" t="s">
        <v>47058</v>
      </c>
      <c r="B25695" s="17" t="s">
        <v>47059</v>
      </c>
      <c r="C25695" s="17">
        <v>1.0</v>
      </c>
      <c r="D25695" s="17">
        <v>3981896.0</v>
      </c>
      <c r="E25695" s="17">
        <v>3981896.0</v>
      </c>
      <c r="F25695" s="17">
        <v>3981896.0</v>
      </c>
      <c r="G25695" s="17">
        <v>3981896.0</v>
      </c>
      <c r="H25695" s="17">
        <v>3981896.0</v>
      </c>
    </row>
    <row r="25696">
      <c r="A25696" s="7" t="s">
        <v>47058</v>
      </c>
      <c r="B25696" s="17" t="s">
        <v>47059</v>
      </c>
      <c r="C25696" s="17">
        <v>1.0</v>
      </c>
      <c r="D25696" s="17">
        <v>3981896.0</v>
      </c>
      <c r="E25696" s="17">
        <v>3981896.0</v>
      </c>
      <c r="F25696" s="17">
        <v>3981896.0</v>
      </c>
      <c r="G25696" s="17">
        <v>3981896.0</v>
      </c>
      <c r="H25696" s="17">
        <v>3981896.0</v>
      </c>
    </row>
    <row r="25697">
      <c r="A25697" s="7" t="s">
        <v>47060</v>
      </c>
      <c r="B25697" s="17" t="s">
        <v>47061</v>
      </c>
      <c r="C25697" s="17">
        <v>1104.0</v>
      </c>
      <c r="D25697" s="17">
        <v>3484627.543</v>
      </c>
      <c r="E25697" s="17">
        <v>1710877.0</v>
      </c>
      <c r="F25697" s="17">
        <v>2500300.0</v>
      </c>
      <c r="G25697" s="17">
        <v>3974000.0</v>
      </c>
      <c r="H25697" s="17">
        <v>6774337.0</v>
      </c>
    </row>
    <row r="25698">
      <c r="A25698" s="7" t="s">
        <v>47060</v>
      </c>
      <c r="B25698" s="17" t="s">
        <v>47061</v>
      </c>
      <c r="C25698" s="17">
        <v>1104.0</v>
      </c>
      <c r="D25698" s="17">
        <v>3484627.543</v>
      </c>
      <c r="E25698" s="17">
        <v>1710877.0</v>
      </c>
      <c r="F25698" s="17">
        <v>2500300.0</v>
      </c>
      <c r="G25698" s="17">
        <v>3974000.0</v>
      </c>
      <c r="H25698" s="17">
        <v>6774337.0</v>
      </c>
    </row>
    <row r="25699">
      <c r="A25699" s="7" t="s">
        <v>47062</v>
      </c>
      <c r="B25699" s="17" t="s">
        <v>47063</v>
      </c>
      <c r="C25699" s="17">
        <v>268.0</v>
      </c>
      <c r="D25699" s="17">
        <v>3494474.354</v>
      </c>
      <c r="E25699" s="17">
        <v>1902118.0</v>
      </c>
      <c r="F25699" s="17">
        <v>2780926.0</v>
      </c>
      <c r="G25699" s="17">
        <v>4066800.0</v>
      </c>
      <c r="H25699" s="17">
        <v>5815200.0</v>
      </c>
    </row>
    <row r="25700">
      <c r="A25700" s="7" t="s">
        <v>47062</v>
      </c>
      <c r="B25700" s="17" t="s">
        <v>47063</v>
      </c>
      <c r="C25700" s="17">
        <v>268.0</v>
      </c>
      <c r="D25700" s="17">
        <v>3494474.354</v>
      </c>
      <c r="E25700" s="17">
        <v>1902118.0</v>
      </c>
      <c r="F25700" s="17">
        <v>2780926.0</v>
      </c>
      <c r="G25700" s="17">
        <v>4066800.0</v>
      </c>
      <c r="H25700" s="17">
        <v>5815200.0</v>
      </c>
    </row>
    <row r="25701">
      <c r="A25701" s="7" t="s">
        <v>47064</v>
      </c>
      <c r="B25701" s="17" t="s">
        <v>47065</v>
      </c>
      <c r="C25701" s="17">
        <v>10.0</v>
      </c>
      <c r="D25701" s="17">
        <v>4129492.0</v>
      </c>
      <c r="E25701" s="17">
        <v>3223313.0</v>
      </c>
      <c r="F25701" s="17">
        <v>4172331.0</v>
      </c>
      <c r="G25701" s="17">
        <v>6364113.0</v>
      </c>
      <c r="H25701" s="17">
        <v>6704099.0</v>
      </c>
    </row>
    <row r="25702">
      <c r="A25702" s="7" t="s">
        <v>47064</v>
      </c>
      <c r="B25702" s="17" t="s">
        <v>47065</v>
      </c>
      <c r="C25702" s="17">
        <v>10.0</v>
      </c>
      <c r="D25702" s="17">
        <v>4129492.0</v>
      </c>
      <c r="E25702" s="17">
        <v>3223313.0</v>
      </c>
      <c r="F25702" s="17">
        <v>4172331.0</v>
      </c>
      <c r="G25702" s="17">
        <v>6364113.0</v>
      </c>
      <c r="H25702" s="17">
        <v>6704099.0</v>
      </c>
    </row>
    <row r="25703">
      <c r="A25703" s="7" t="s">
        <v>47066</v>
      </c>
      <c r="B25703" s="17" t="s">
        <v>47067</v>
      </c>
      <c r="C25703" s="17">
        <v>25.0</v>
      </c>
      <c r="D25703" s="17">
        <v>2.642678828E7</v>
      </c>
      <c r="E25703" s="17">
        <v>5129236.0</v>
      </c>
      <c r="F25703" s="17">
        <v>7941309.0</v>
      </c>
      <c r="G25703" s="17">
        <v>3.2911852E7</v>
      </c>
      <c r="H25703" s="17">
        <v>9.6721158E7</v>
      </c>
    </row>
    <row r="25704">
      <c r="A25704" s="7" t="s">
        <v>47066</v>
      </c>
      <c r="B25704" s="17" t="s">
        <v>47067</v>
      </c>
      <c r="C25704" s="17">
        <v>25.0</v>
      </c>
      <c r="D25704" s="17">
        <v>2.642678828E7</v>
      </c>
      <c r="E25704" s="17">
        <v>5129236.0</v>
      </c>
      <c r="F25704" s="17">
        <v>7941309.0</v>
      </c>
      <c r="G25704" s="17">
        <v>3.2911852E7</v>
      </c>
      <c r="H25704" s="17">
        <v>9.6721158E7</v>
      </c>
    </row>
    <row r="25705">
      <c r="A25705" s="7" t="s">
        <v>47068</v>
      </c>
      <c r="B25705" s="17" t="s">
        <v>47069</v>
      </c>
      <c r="C25705" s="17">
        <v>4.0</v>
      </c>
      <c r="D25705" s="17">
        <v>4282171.75</v>
      </c>
      <c r="E25705" s="17">
        <v>2548858.0</v>
      </c>
      <c r="F25705" s="17">
        <v>2583442.0</v>
      </c>
      <c r="G25705" s="17">
        <v>5549158.0</v>
      </c>
      <c r="H25705" s="17">
        <v>6447229.0</v>
      </c>
    </row>
    <row r="25706">
      <c r="A25706" s="7" t="s">
        <v>47068</v>
      </c>
      <c r="B25706" s="17" t="s">
        <v>47069</v>
      </c>
      <c r="C25706" s="17">
        <v>4.0</v>
      </c>
      <c r="D25706" s="17">
        <v>4282171.75</v>
      </c>
      <c r="E25706" s="17">
        <v>2548858.0</v>
      </c>
      <c r="F25706" s="17">
        <v>2583442.0</v>
      </c>
      <c r="G25706" s="17">
        <v>5549158.0</v>
      </c>
      <c r="H25706" s="17">
        <v>6447229.0</v>
      </c>
    </row>
    <row r="25707">
      <c r="A25707" s="7" t="s">
        <v>47070</v>
      </c>
      <c r="B25707" s="17" t="s">
        <v>47071</v>
      </c>
      <c r="C25707" s="17">
        <v>2.0</v>
      </c>
      <c r="D25707" s="17">
        <v>4638443.5</v>
      </c>
      <c r="E25707" s="17">
        <v>1762000.0</v>
      </c>
      <c r="F25707" s="17">
        <v>1762000.0</v>
      </c>
      <c r="G25707" s="17">
        <v>7514887.0</v>
      </c>
      <c r="H25707" s="17">
        <v>7514887.0</v>
      </c>
    </row>
    <row r="25708">
      <c r="A25708" s="7" t="s">
        <v>47070</v>
      </c>
      <c r="B25708" s="17" t="s">
        <v>47071</v>
      </c>
      <c r="C25708" s="17">
        <v>2.0</v>
      </c>
      <c r="D25708" s="17">
        <v>4638443.5</v>
      </c>
      <c r="E25708" s="17">
        <v>1762000.0</v>
      </c>
      <c r="F25708" s="17">
        <v>1762000.0</v>
      </c>
      <c r="G25708" s="17">
        <v>7514887.0</v>
      </c>
      <c r="H25708" s="17">
        <v>7514887.0</v>
      </c>
    </row>
    <row r="25709">
      <c r="A25709" s="7" t="s">
        <v>47072</v>
      </c>
      <c r="B25709" s="17" t="s">
        <v>47073</v>
      </c>
      <c r="C25709" s="17">
        <v>3.0</v>
      </c>
      <c r="D25709" s="17">
        <v>4400073.0</v>
      </c>
      <c r="E25709" s="17">
        <v>157400.0</v>
      </c>
      <c r="F25709" s="17">
        <v>4252000.0</v>
      </c>
      <c r="G25709" s="17">
        <v>8790819.0</v>
      </c>
      <c r="H25709" s="17">
        <v>8790819.0</v>
      </c>
    </row>
    <row r="25710">
      <c r="A25710" s="7" t="s">
        <v>47072</v>
      </c>
      <c r="B25710" s="17" t="s">
        <v>47073</v>
      </c>
      <c r="C25710" s="17">
        <v>3.0</v>
      </c>
      <c r="D25710" s="17">
        <v>4400073.0</v>
      </c>
      <c r="E25710" s="17">
        <v>157400.0</v>
      </c>
      <c r="F25710" s="17">
        <v>4252000.0</v>
      </c>
      <c r="G25710" s="17">
        <v>8790819.0</v>
      </c>
      <c r="H25710" s="17">
        <v>8790819.0</v>
      </c>
    </row>
    <row r="25711">
      <c r="A25711" s="7" t="s">
        <v>47074</v>
      </c>
      <c r="B25711" s="17" t="s">
        <v>47075</v>
      </c>
      <c r="C25711" s="17">
        <v>5.0</v>
      </c>
      <c r="D25711" s="17">
        <v>4681614.8</v>
      </c>
      <c r="E25711" s="17">
        <v>4113500.0</v>
      </c>
      <c r="F25711" s="17">
        <v>4125034.0</v>
      </c>
      <c r="G25711" s="17">
        <v>4499137.0</v>
      </c>
      <c r="H25711" s="17">
        <v>7795972.0</v>
      </c>
    </row>
    <row r="25712">
      <c r="A25712" s="7" t="s">
        <v>47074</v>
      </c>
      <c r="B25712" s="17" t="s">
        <v>47075</v>
      </c>
      <c r="C25712" s="17">
        <v>5.0</v>
      </c>
      <c r="D25712" s="17">
        <v>4681614.8</v>
      </c>
      <c r="E25712" s="17">
        <v>4113500.0</v>
      </c>
      <c r="F25712" s="17">
        <v>4125034.0</v>
      </c>
      <c r="G25712" s="17">
        <v>4499137.0</v>
      </c>
      <c r="H25712" s="17">
        <v>7795972.0</v>
      </c>
    </row>
    <row r="25713">
      <c r="A25713" s="7" t="s">
        <v>47076</v>
      </c>
      <c r="B25713" s="17" t="s">
        <v>47077</v>
      </c>
      <c r="C25713" s="17">
        <v>5.0</v>
      </c>
      <c r="D25713" s="17">
        <v>4976255.6</v>
      </c>
      <c r="E25713" s="17">
        <v>3305438.0</v>
      </c>
      <c r="F25713" s="17">
        <v>4895450.0</v>
      </c>
      <c r="G25713" s="17">
        <v>6336340.0</v>
      </c>
      <c r="H25713" s="17">
        <v>7216959.0</v>
      </c>
    </row>
    <row r="25714">
      <c r="A25714" s="7" t="s">
        <v>47076</v>
      </c>
      <c r="B25714" s="17" t="s">
        <v>47077</v>
      </c>
      <c r="C25714" s="17">
        <v>5.0</v>
      </c>
      <c r="D25714" s="17">
        <v>4976255.6</v>
      </c>
      <c r="E25714" s="17">
        <v>3305438.0</v>
      </c>
      <c r="F25714" s="17">
        <v>4895450.0</v>
      </c>
      <c r="G25714" s="17">
        <v>6336340.0</v>
      </c>
      <c r="H25714" s="17">
        <v>7216959.0</v>
      </c>
    </row>
    <row r="25715">
      <c r="A25715" s="7" t="s">
        <v>47078</v>
      </c>
      <c r="B25715" s="17" t="s">
        <v>47079</v>
      </c>
      <c r="C25715" s="17">
        <v>2.0</v>
      </c>
      <c r="D25715" s="17">
        <v>1648023.5</v>
      </c>
      <c r="E25715" s="17">
        <v>929225.0</v>
      </c>
      <c r="F25715" s="17">
        <v>929225.0</v>
      </c>
      <c r="G25715" s="17">
        <v>2366822.0</v>
      </c>
      <c r="H25715" s="17">
        <v>2366822.0</v>
      </c>
    </row>
    <row r="25716">
      <c r="A25716" s="7" t="s">
        <v>47078</v>
      </c>
      <c r="B25716" s="17" t="s">
        <v>47079</v>
      </c>
      <c r="C25716" s="17">
        <v>2.0</v>
      </c>
      <c r="D25716" s="17">
        <v>1648023.5</v>
      </c>
      <c r="E25716" s="17">
        <v>929225.0</v>
      </c>
      <c r="F25716" s="17">
        <v>929225.0</v>
      </c>
      <c r="G25716" s="17">
        <v>2366822.0</v>
      </c>
      <c r="H25716" s="17">
        <v>2366822.0</v>
      </c>
    </row>
    <row r="25717">
      <c r="A25717" s="7" t="s">
        <v>47080</v>
      </c>
      <c r="B25717" s="17" t="s">
        <v>47081</v>
      </c>
      <c r="C25717" s="17">
        <v>14.0</v>
      </c>
      <c r="D25717" s="17">
        <v>5872933.357</v>
      </c>
      <c r="E25717" s="17">
        <v>2549512.0</v>
      </c>
      <c r="F25717" s="17">
        <v>3313124.0</v>
      </c>
      <c r="G25717" s="17">
        <v>7370022.0</v>
      </c>
      <c r="H25717" s="17">
        <v>9140220.0</v>
      </c>
    </row>
    <row r="25718">
      <c r="A25718" s="7" t="s">
        <v>47080</v>
      </c>
      <c r="B25718" s="17" t="s">
        <v>47081</v>
      </c>
      <c r="C25718" s="17">
        <v>14.0</v>
      </c>
      <c r="D25718" s="17">
        <v>5872933.357</v>
      </c>
      <c r="E25718" s="17">
        <v>2549512.0</v>
      </c>
      <c r="F25718" s="17">
        <v>3313124.0</v>
      </c>
      <c r="G25718" s="17">
        <v>7370022.0</v>
      </c>
      <c r="H25718" s="17">
        <v>9140220.0</v>
      </c>
    </row>
    <row r="25719">
      <c r="A25719" s="7" t="s">
        <v>47082</v>
      </c>
      <c r="B25719" s="17" t="s">
        <v>47083</v>
      </c>
      <c r="C25719" s="17">
        <v>8.0</v>
      </c>
      <c r="D25719" s="17">
        <v>6680675.0</v>
      </c>
      <c r="E25719" s="17">
        <v>3266156.0</v>
      </c>
      <c r="F25719" s="17">
        <v>5132162.0</v>
      </c>
      <c r="G25719" s="17">
        <v>7150119.0</v>
      </c>
      <c r="H25719" s="17">
        <v>1.3281971E7</v>
      </c>
    </row>
    <row r="25720">
      <c r="A25720" s="7" t="s">
        <v>47082</v>
      </c>
      <c r="B25720" s="17" t="s">
        <v>47083</v>
      </c>
      <c r="C25720" s="17">
        <v>8.0</v>
      </c>
      <c r="D25720" s="17">
        <v>6680675.0</v>
      </c>
      <c r="E25720" s="17">
        <v>3266156.0</v>
      </c>
      <c r="F25720" s="17">
        <v>5132162.0</v>
      </c>
      <c r="G25720" s="17">
        <v>7150119.0</v>
      </c>
      <c r="H25720" s="17">
        <v>1.3281971E7</v>
      </c>
    </row>
    <row r="25721">
      <c r="A25721" s="7" t="s">
        <v>47084</v>
      </c>
      <c r="B25721" s="17" t="s">
        <v>47085</v>
      </c>
      <c r="C25721" s="17">
        <v>1.0</v>
      </c>
      <c r="D25721" s="17">
        <v>9692200.0</v>
      </c>
      <c r="E25721" s="17">
        <v>9692200.0</v>
      </c>
      <c r="F25721" s="17">
        <v>9692200.0</v>
      </c>
      <c r="G25721" s="17">
        <v>9692200.0</v>
      </c>
      <c r="H25721" s="17">
        <v>9692200.0</v>
      </c>
    </row>
    <row r="25722">
      <c r="A25722" s="7" t="s">
        <v>47084</v>
      </c>
      <c r="B25722" s="17" t="s">
        <v>47085</v>
      </c>
      <c r="C25722" s="17">
        <v>1.0</v>
      </c>
      <c r="D25722" s="17">
        <v>9692200.0</v>
      </c>
      <c r="E25722" s="17">
        <v>9692200.0</v>
      </c>
      <c r="F25722" s="17">
        <v>9692200.0</v>
      </c>
      <c r="G25722" s="17">
        <v>9692200.0</v>
      </c>
      <c r="H25722" s="17">
        <v>9692200.0</v>
      </c>
    </row>
    <row r="25723">
      <c r="A25723" s="7" t="s">
        <v>47086</v>
      </c>
      <c r="B25723" s="17" t="s">
        <v>47087</v>
      </c>
      <c r="C25723" s="17">
        <v>1.0</v>
      </c>
      <c r="D25723" s="17">
        <v>5925514.0</v>
      </c>
      <c r="E25723" s="17">
        <v>5925514.0</v>
      </c>
      <c r="F25723" s="17">
        <v>5925514.0</v>
      </c>
      <c r="G25723" s="17">
        <v>5925514.0</v>
      </c>
      <c r="H25723" s="17">
        <v>5925514.0</v>
      </c>
    </row>
    <row r="25724">
      <c r="A25724" s="7" t="s">
        <v>47086</v>
      </c>
      <c r="B25724" s="17" t="s">
        <v>47087</v>
      </c>
      <c r="C25724" s="17">
        <v>1.0</v>
      </c>
      <c r="D25724" s="17">
        <v>5925514.0</v>
      </c>
      <c r="E25724" s="17">
        <v>5925514.0</v>
      </c>
      <c r="F25724" s="17">
        <v>5925514.0</v>
      </c>
      <c r="G25724" s="17">
        <v>5925514.0</v>
      </c>
      <c r="H25724" s="17">
        <v>5925514.0</v>
      </c>
    </row>
    <row r="25725">
      <c r="A25725" s="7" t="s">
        <v>47088</v>
      </c>
      <c r="B25725" s="17" t="s">
        <v>47089</v>
      </c>
      <c r="C25725" s="17">
        <v>7.0</v>
      </c>
      <c r="D25725" s="17">
        <v>5104944.286</v>
      </c>
      <c r="E25725" s="17">
        <v>2981922.0</v>
      </c>
      <c r="F25725" s="17">
        <v>3963837.0</v>
      </c>
      <c r="G25725" s="17">
        <v>6999580.0</v>
      </c>
      <c r="H25725" s="17">
        <v>1.0485521E7</v>
      </c>
    </row>
    <row r="25726">
      <c r="A25726" s="7" t="s">
        <v>47088</v>
      </c>
      <c r="B25726" s="17" t="s">
        <v>47089</v>
      </c>
      <c r="C25726" s="17">
        <v>7.0</v>
      </c>
      <c r="D25726" s="17">
        <v>5104944.286</v>
      </c>
      <c r="E25726" s="17">
        <v>2981922.0</v>
      </c>
      <c r="F25726" s="17">
        <v>3963837.0</v>
      </c>
      <c r="G25726" s="17">
        <v>6999580.0</v>
      </c>
      <c r="H25726" s="17">
        <v>1.0485521E7</v>
      </c>
    </row>
    <row r="25727">
      <c r="A25727" s="7" t="s">
        <v>47090</v>
      </c>
      <c r="B25727" s="17" t="s">
        <v>47091</v>
      </c>
      <c r="C25727" s="17">
        <v>10.0</v>
      </c>
      <c r="D25727" s="17">
        <v>5682004.0</v>
      </c>
      <c r="E25727" s="17">
        <v>2507057.0</v>
      </c>
      <c r="F25727" s="17">
        <v>4001805.0</v>
      </c>
      <c r="G25727" s="17">
        <v>7969150.0</v>
      </c>
      <c r="H25727" s="17">
        <v>8214254.0</v>
      </c>
    </row>
    <row r="25728">
      <c r="A25728" s="7" t="s">
        <v>47090</v>
      </c>
      <c r="B25728" s="17" t="s">
        <v>47091</v>
      </c>
      <c r="C25728" s="17">
        <v>10.0</v>
      </c>
      <c r="D25728" s="17">
        <v>5682004.0</v>
      </c>
      <c r="E25728" s="17">
        <v>2507057.0</v>
      </c>
      <c r="F25728" s="17">
        <v>4001805.0</v>
      </c>
      <c r="G25728" s="17">
        <v>7969150.0</v>
      </c>
      <c r="H25728" s="17">
        <v>8214254.0</v>
      </c>
    </row>
    <row r="25729">
      <c r="A25729" s="7" t="s">
        <v>47092</v>
      </c>
      <c r="B25729" s="17" t="s">
        <v>47093</v>
      </c>
      <c r="C25729" s="17">
        <v>1.0</v>
      </c>
      <c r="D25729" s="17">
        <v>1.1691433E7</v>
      </c>
      <c r="E25729" s="17">
        <v>1.1691433E7</v>
      </c>
      <c r="F25729" s="17">
        <v>1.1691433E7</v>
      </c>
      <c r="G25729" s="17">
        <v>1.1691433E7</v>
      </c>
      <c r="H25729" s="17">
        <v>1.1691433E7</v>
      </c>
    </row>
    <row r="25730">
      <c r="A25730" s="7" t="s">
        <v>47092</v>
      </c>
      <c r="B25730" s="17" t="s">
        <v>47093</v>
      </c>
      <c r="C25730" s="17">
        <v>1.0</v>
      </c>
      <c r="D25730" s="17">
        <v>1.1691433E7</v>
      </c>
      <c r="E25730" s="17">
        <v>1.1691433E7</v>
      </c>
      <c r="F25730" s="17">
        <v>1.1691433E7</v>
      </c>
      <c r="G25730" s="17">
        <v>1.1691433E7</v>
      </c>
      <c r="H25730" s="17">
        <v>1.1691433E7</v>
      </c>
    </row>
    <row r="25731">
      <c r="A25731" s="7" t="s">
        <v>47094</v>
      </c>
      <c r="B25731" s="17" t="s">
        <v>47095</v>
      </c>
      <c r="C25731" s="17">
        <v>9.0</v>
      </c>
      <c r="D25731" s="17">
        <v>7522316.889</v>
      </c>
      <c r="E25731" s="17">
        <v>3315479.0</v>
      </c>
      <c r="F25731" s="17">
        <v>4988491.0</v>
      </c>
      <c r="G25731" s="17">
        <v>8947000.0</v>
      </c>
      <c r="H25731" s="17">
        <v>1.9160405E7</v>
      </c>
    </row>
    <row r="25732">
      <c r="A25732" s="7" t="s">
        <v>47094</v>
      </c>
      <c r="B25732" s="17" t="s">
        <v>47095</v>
      </c>
      <c r="C25732" s="17">
        <v>9.0</v>
      </c>
      <c r="D25732" s="17">
        <v>7522316.889</v>
      </c>
      <c r="E25732" s="17">
        <v>3315479.0</v>
      </c>
      <c r="F25732" s="17">
        <v>4988491.0</v>
      </c>
      <c r="G25732" s="17">
        <v>8947000.0</v>
      </c>
      <c r="H25732" s="17">
        <v>1.9160405E7</v>
      </c>
    </row>
    <row r="25733">
      <c r="A25733" s="7" t="s">
        <v>47096</v>
      </c>
      <c r="B25733" s="17" t="s">
        <v>47097</v>
      </c>
      <c r="C25733" s="17">
        <v>1.0</v>
      </c>
      <c r="D25733" s="17">
        <v>4130355.0</v>
      </c>
      <c r="E25733" s="17">
        <v>4130355.0</v>
      </c>
      <c r="F25733" s="17">
        <v>4130355.0</v>
      </c>
      <c r="G25733" s="17">
        <v>4130355.0</v>
      </c>
      <c r="H25733" s="17">
        <v>4130355.0</v>
      </c>
    </row>
    <row r="25734">
      <c r="A25734" s="7" t="s">
        <v>47096</v>
      </c>
      <c r="B25734" s="17" t="s">
        <v>47097</v>
      </c>
      <c r="C25734" s="17">
        <v>1.0</v>
      </c>
      <c r="D25734" s="17">
        <v>4130355.0</v>
      </c>
      <c r="E25734" s="17">
        <v>4130355.0</v>
      </c>
      <c r="F25734" s="17">
        <v>4130355.0</v>
      </c>
      <c r="G25734" s="17">
        <v>4130355.0</v>
      </c>
      <c r="H25734" s="17">
        <v>4130355.0</v>
      </c>
    </row>
    <row r="25735">
      <c r="A25735" s="7" t="s">
        <v>47098</v>
      </c>
      <c r="B25735" s="17" t="s">
        <v>47099</v>
      </c>
      <c r="C25735" s="17">
        <v>6.0</v>
      </c>
      <c r="D25735" s="17">
        <v>4661215.5</v>
      </c>
      <c r="E25735" s="17">
        <v>2873877.0</v>
      </c>
      <c r="F25735" s="17">
        <v>3034722.0</v>
      </c>
      <c r="G25735" s="17">
        <v>6488300.0</v>
      </c>
      <c r="H25735" s="17">
        <v>1.0533212E7</v>
      </c>
    </row>
    <row r="25736">
      <c r="A25736" s="7" t="s">
        <v>47098</v>
      </c>
      <c r="B25736" s="17" t="s">
        <v>47099</v>
      </c>
      <c r="C25736" s="17">
        <v>6.0</v>
      </c>
      <c r="D25736" s="17">
        <v>4661215.5</v>
      </c>
      <c r="E25736" s="17">
        <v>2873877.0</v>
      </c>
      <c r="F25736" s="17">
        <v>3034722.0</v>
      </c>
      <c r="G25736" s="17">
        <v>6488300.0</v>
      </c>
      <c r="H25736" s="17">
        <v>1.0533212E7</v>
      </c>
    </row>
    <row r="25737">
      <c r="A25737" s="7" t="s">
        <v>47100</v>
      </c>
      <c r="B25737" s="17" t="s">
        <v>47101</v>
      </c>
      <c r="C25737" s="17">
        <v>5.0</v>
      </c>
      <c r="D25737" s="17">
        <v>4203951.0</v>
      </c>
      <c r="E25737" s="17">
        <v>3081500.0</v>
      </c>
      <c r="F25737" s="17">
        <v>4425567.0</v>
      </c>
      <c r="G25737" s="17">
        <v>5102697.0</v>
      </c>
      <c r="H25737" s="17">
        <v>6675995.0</v>
      </c>
    </row>
    <row r="25738">
      <c r="A25738" s="7" t="s">
        <v>47100</v>
      </c>
      <c r="B25738" s="17" t="s">
        <v>47101</v>
      </c>
      <c r="C25738" s="17">
        <v>5.0</v>
      </c>
      <c r="D25738" s="17">
        <v>4203951.0</v>
      </c>
      <c r="E25738" s="17">
        <v>3081500.0</v>
      </c>
      <c r="F25738" s="17">
        <v>4425567.0</v>
      </c>
      <c r="G25738" s="17">
        <v>5102697.0</v>
      </c>
      <c r="H25738" s="17">
        <v>6675995.0</v>
      </c>
    </row>
    <row r="25739">
      <c r="A25739" s="7" t="s">
        <v>47102</v>
      </c>
      <c r="B25739" s="17" t="s">
        <v>47103</v>
      </c>
      <c r="C25739" s="17">
        <v>3.0</v>
      </c>
      <c r="D25739" s="17">
        <v>1.411620933E7</v>
      </c>
      <c r="E25739" s="17">
        <v>3656169.0</v>
      </c>
      <c r="F25739" s="17">
        <v>3852155.0</v>
      </c>
      <c r="G25739" s="17">
        <v>3.4840304E7</v>
      </c>
      <c r="H25739" s="17">
        <v>3.4840304E7</v>
      </c>
    </row>
    <row r="25740">
      <c r="A25740" s="7" t="s">
        <v>47102</v>
      </c>
      <c r="B25740" s="17" t="s">
        <v>47103</v>
      </c>
      <c r="C25740" s="17">
        <v>3.0</v>
      </c>
      <c r="D25740" s="17">
        <v>1.411620933E7</v>
      </c>
      <c r="E25740" s="17">
        <v>3656169.0</v>
      </c>
      <c r="F25740" s="17">
        <v>3852155.0</v>
      </c>
      <c r="G25740" s="17">
        <v>3.4840304E7</v>
      </c>
      <c r="H25740" s="17">
        <v>3.4840304E7</v>
      </c>
    </row>
    <row r="25741">
      <c r="A25741" s="7" t="s">
        <v>47104</v>
      </c>
      <c r="B25741" s="17" t="s">
        <v>47105</v>
      </c>
      <c r="C25741" s="17">
        <v>42.0</v>
      </c>
      <c r="D25741" s="17">
        <v>1.07005914E7</v>
      </c>
      <c r="E25741" s="17">
        <v>4779096.0</v>
      </c>
      <c r="F25741" s="17">
        <v>7232687.0</v>
      </c>
      <c r="G25741" s="17">
        <v>1.2748297E7</v>
      </c>
      <c r="H25741" s="17">
        <v>2.3325725E7</v>
      </c>
    </row>
    <row r="25742">
      <c r="A25742" s="7" t="s">
        <v>47104</v>
      </c>
      <c r="B25742" s="17" t="s">
        <v>47105</v>
      </c>
      <c r="C25742" s="17">
        <v>42.0</v>
      </c>
      <c r="D25742" s="17">
        <v>1.07005914E7</v>
      </c>
      <c r="E25742" s="17">
        <v>4779096.0</v>
      </c>
      <c r="F25742" s="17">
        <v>7232687.0</v>
      </c>
      <c r="G25742" s="17">
        <v>1.2748297E7</v>
      </c>
      <c r="H25742" s="17">
        <v>2.3325725E7</v>
      </c>
    </row>
    <row r="25743">
      <c r="A25743" s="7" t="s">
        <v>47107</v>
      </c>
      <c r="B25743" s="17" t="s">
        <v>47108</v>
      </c>
      <c r="C25743" s="17">
        <v>5.0</v>
      </c>
      <c r="D25743" s="17">
        <v>1.29072474E7</v>
      </c>
      <c r="E25743" s="17">
        <v>8276486.0</v>
      </c>
      <c r="F25743" s="17">
        <v>1.5111768E7</v>
      </c>
      <c r="G25743" s="17">
        <v>1.8599534E7</v>
      </c>
      <c r="H25743" s="17">
        <v>2.0039312E7</v>
      </c>
    </row>
    <row r="25744">
      <c r="A25744" s="7" t="s">
        <v>47107</v>
      </c>
      <c r="B25744" s="17" t="s">
        <v>47108</v>
      </c>
      <c r="C25744" s="17">
        <v>5.0</v>
      </c>
      <c r="D25744" s="17">
        <v>1.29072474E7</v>
      </c>
      <c r="E25744" s="17">
        <v>8276486.0</v>
      </c>
      <c r="F25744" s="17">
        <v>1.5111768E7</v>
      </c>
      <c r="G25744" s="17">
        <v>1.8599534E7</v>
      </c>
      <c r="H25744" s="17">
        <v>2.0039312E7</v>
      </c>
    </row>
    <row r="25745">
      <c r="A25745" s="7" t="s">
        <v>47109</v>
      </c>
      <c r="B25745" s="17" t="s">
        <v>47110</v>
      </c>
      <c r="C25745" s="17">
        <v>5.0</v>
      </c>
      <c r="D25745" s="17">
        <v>4590128.0</v>
      </c>
      <c r="E25745" s="17">
        <v>2605362.0</v>
      </c>
      <c r="F25745" s="17">
        <v>4572849.0</v>
      </c>
      <c r="G25745" s="17">
        <v>6028561.0</v>
      </c>
      <c r="H25745" s="17">
        <v>7389658.0</v>
      </c>
    </row>
    <row r="25746">
      <c r="A25746" s="7" t="s">
        <v>47109</v>
      </c>
      <c r="B25746" s="17" t="s">
        <v>47110</v>
      </c>
      <c r="C25746" s="17">
        <v>5.0</v>
      </c>
      <c r="D25746" s="17">
        <v>4590128.0</v>
      </c>
      <c r="E25746" s="17">
        <v>2605362.0</v>
      </c>
      <c r="F25746" s="17">
        <v>4572849.0</v>
      </c>
      <c r="G25746" s="17">
        <v>6028561.0</v>
      </c>
      <c r="H25746" s="17">
        <v>7389658.0</v>
      </c>
    </row>
    <row r="25747">
      <c r="A25747" s="7" t="s">
        <v>47111</v>
      </c>
      <c r="B25747" s="17" t="s">
        <v>47112</v>
      </c>
      <c r="C25747" s="17">
        <v>2.0</v>
      </c>
      <c r="D25747" s="17">
        <v>1.34409585E7</v>
      </c>
      <c r="E25747" s="17">
        <v>1.329225E7</v>
      </c>
      <c r="F25747" s="17">
        <v>1.329225E7</v>
      </c>
      <c r="G25747" s="17">
        <v>1.3589667E7</v>
      </c>
      <c r="H25747" s="17">
        <v>1.3589667E7</v>
      </c>
    </row>
    <row r="25748">
      <c r="A25748" s="7" t="s">
        <v>47111</v>
      </c>
      <c r="B25748" s="17" t="s">
        <v>47112</v>
      </c>
      <c r="C25748" s="17">
        <v>2.0</v>
      </c>
      <c r="D25748" s="17">
        <v>1.34409585E7</v>
      </c>
      <c r="E25748" s="17">
        <v>1.329225E7</v>
      </c>
      <c r="F25748" s="17">
        <v>1.329225E7</v>
      </c>
      <c r="G25748" s="17">
        <v>1.3589667E7</v>
      </c>
      <c r="H25748" s="17">
        <v>1.3589667E7</v>
      </c>
    </row>
    <row r="25749">
      <c r="A25749" s="7" t="s">
        <v>47113</v>
      </c>
      <c r="B25749" s="17" t="s">
        <v>47114</v>
      </c>
      <c r="C25749" s="17">
        <v>1.0</v>
      </c>
      <c r="D25749" s="17">
        <v>7657556.0</v>
      </c>
      <c r="E25749" s="17">
        <v>7657556.0</v>
      </c>
      <c r="F25749" s="17">
        <v>7657556.0</v>
      </c>
      <c r="G25749" s="17">
        <v>7657556.0</v>
      </c>
      <c r="H25749" s="17">
        <v>7657556.0</v>
      </c>
    </row>
    <row r="25750">
      <c r="A25750" s="7" t="s">
        <v>47113</v>
      </c>
      <c r="B25750" s="17" t="s">
        <v>47114</v>
      </c>
      <c r="C25750" s="17">
        <v>1.0</v>
      </c>
      <c r="D25750" s="17">
        <v>7657556.0</v>
      </c>
      <c r="E25750" s="17">
        <v>7657556.0</v>
      </c>
      <c r="F25750" s="17">
        <v>7657556.0</v>
      </c>
      <c r="G25750" s="17">
        <v>7657556.0</v>
      </c>
      <c r="H25750" s="17">
        <v>7657556.0</v>
      </c>
    </row>
    <row r="25751">
      <c r="A25751" s="7" t="s">
        <v>47115</v>
      </c>
      <c r="B25751" s="17" t="s">
        <v>47116</v>
      </c>
      <c r="C25751" s="17">
        <v>3.0</v>
      </c>
      <c r="D25751" s="17">
        <v>3268882.0</v>
      </c>
      <c r="E25751" s="17">
        <v>1252000.0</v>
      </c>
      <c r="F25751" s="17">
        <v>3648284.0</v>
      </c>
      <c r="G25751" s="17">
        <v>4906362.0</v>
      </c>
      <c r="H25751" s="17">
        <v>4906362.0</v>
      </c>
    </row>
    <row r="25752">
      <c r="A25752" s="7" t="s">
        <v>47115</v>
      </c>
      <c r="B25752" s="17" t="s">
        <v>47116</v>
      </c>
      <c r="C25752" s="17">
        <v>3.0</v>
      </c>
      <c r="D25752" s="17">
        <v>3268882.0</v>
      </c>
      <c r="E25752" s="17">
        <v>1252000.0</v>
      </c>
      <c r="F25752" s="17">
        <v>3648284.0</v>
      </c>
      <c r="G25752" s="17">
        <v>4906362.0</v>
      </c>
      <c r="H25752" s="17">
        <v>4906362.0</v>
      </c>
    </row>
    <row r="25753">
      <c r="A25753" s="7" t="s">
        <v>47117</v>
      </c>
      <c r="B25753" s="17" t="s">
        <v>47118</v>
      </c>
      <c r="C25753" s="17">
        <v>1.0</v>
      </c>
      <c r="D25753" s="17">
        <v>4322943.0</v>
      </c>
      <c r="E25753" s="17">
        <v>4322943.0</v>
      </c>
      <c r="F25753" s="17">
        <v>4322943.0</v>
      </c>
      <c r="G25753" s="17">
        <v>4322943.0</v>
      </c>
      <c r="H25753" s="17">
        <v>4322943.0</v>
      </c>
    </row>
    <row r="25754">
      <c r="A25754" s="7" t="s">
        <v>47117</v>
      </c>
      <c r="B25754" s="17" t="s">
        <v>47118</v>
      </c>
      <c r="C25754" s="17">
        <v>1.0</v>
      </c>
      <c r="D25754" s="17">
        <v>4322943.0</v>
      </c>
      <c r="E25754" s="17">
        <v>4322943.0</v>
      </c>
      <c r="F25754" s="17">
        <v>4322943.0</v>
      </c>
      <c r="G25754" s="17">
        <v>4322943.0</v>
      </c>
      <c r="H25754" s="17">
        <v>4322943.0</v>
      </c>
    </row>
    <row r="25755">
      <c r="A25755" s="7" t="s">
        <v>47119</v>
      </c>
      <c r="B25755" s="17" t="s">
        <v>47120</v>
      </c>
      <c r="C25755" s="17">
        <v>1.0</v>
      </c>
      <c r="D25755" s="17">
        <v>1810817.0</v>
      </c>
      <c r="E25755" s="17">
        <v>1810817.0</v>
      </c>
      <c r="F25755" s="17">
        <v>1810817.0</v>
      </c>
      <c r="G25755" s="17">
        <v>1810817.0</v>
      </c>
      <c r="H25755" s="17">
        <v>1810817.0</v>
      </c>
    </row>
    <row r="25756">
      <c r="A25756" s="7" t="s">
        <v>47119</v>
      </c>
      <c r="B25756" s="17" t="s">
        <v>47120</v>
      </c>
      <c r="C25756" s="17">
        <v>1.0</v>
      </c>
      <c r="D25756" s="17">
        <v>1810817.0</v>
      </c>
      <c r="E25756" s="17">
        <v>1810817.0</v>
      </c>
      <c r="F25756" s="17">
        <v>1810817.0</v>
      </c>
      <c r="G25756" s="17">
        <v>1810817.0</v>
      </c>
      <c r="H25756" s="17">
        <v>1810817.0</v>
      </c>
    </row>
    <row r="25757">
      <c r="A25757" s="7" t="s">
        <v>47121</v>
      </c>
      <c r="B25757" s="17" t="s">
        <v>47122</v>
      </c>
      <c r="C25757" s="17">
        <v>2.0</v>
      </c>
      <c r="D25757" s="17">
        <v>1.2223072E7</v>
      </c>
      <c r="E25757" s="17">
        <v>1.2223072E7</v>
      </c>
      <c r="F25757" s="17">
        <v>1.2223072E7</v>
      </c>
      <c r="G25757" s="17">
        <v>1.2223072E7</v>
      </c>
      <c r="H25757" s="17">
        <v>1.2223072E7</v>
      </c>
    </row>
    <row r="25758">
      <c r="A25758" s="7" t="s">
        <v>47121</v>
      </c>
      <c r="B25758" s="17" t="s">
        <v>47122</v>
      </c>
      <c r="C25758" s="17">
        <v>2.0</v>
      </c>
      <c r="D25758" s="17">
        <v>1.2223072E7</v>
      </c>
      <c r="E25758" s="17">
        <v>1.2223072E7</v>
      </c>
      <c r="F25758" s="17">
        <v>1.2223072E7</v>
      </c>
      <c r="G25758" s="17">
        <v>1.2223072E7</v>
      </c>
      <c r="H25758" s="17">
        <v>1.2223072E7</v>
      </c>
    </row>
    <row r="25759">
      <c r="A25759" s="7" t="s">
        <v>47123</v>
      </c>
      <c r="B25759" s="17" t="s">
        <v>47124</v>
      </c>
      <c r="C25759" s="17">
        <v>2.0</v>
      </c>
      <c r="D25759" s="17">
        <v>1.0746517E7</v>
      </c>
      <c r="E25759" s="17">
        <v>8800793.0</v>
      </c>
      <c r="F25759" s="17">
        <v>8800793.0</v>
      </c>
      <c r="G25759" s="17">
        <v>1.2692241E7</v>
      </c>
      <c r="H25759" s="17">
        <v>1.2692241E7</v>
      </c>
    </row>
    <row r="25760">
      <c r="A25760" s="7" t="s">
        <v>47123</v>
      </c>
      <c r="B25760" s="17" t="s">
        <v>47124</v>
      </c>
      <c r="C25760" s="17">
        <v>2.0</v>
      </c>
      <c r="D25760" s="17">
        <v>1.0746517E7</v>
      </c>
      <c r="E25760" s="17">
        <v>8800793.0</v>
      </c>
      <c r="F25760" s="17">
        <v>8800793.0</v>
      </c>
      <c r="G25760" s="17">
        <v>1.2692241E7</v>
      </c>
      <c r="H25760" s="17">
        <v>1.2692241E7</v>
      </c>
    </row>
    <row r="25761">
      <c r="A25761" s="7" t="s">
        <v>47125</v>
      </c>
      <c r="B25761" s="17" t="s">
        <v>47126</v>
      </c>
      <c r="C25761" s="17">
        <v>775.0</v>
      </c>
      <c r="D25761" s="17">
        <v>9438303.907</v>
      </c>
      <c r="E25761" s="17">
        <v>3537755.0</v>
      </c>
      <c r="F25761" s="17">
        <v>5810398.0</v>
      </c>
      <c r="G25761" s="17">
        <v>9932061.0</v>
      </c>
      <c r="H25761" s="17">
        <v>1.8398113E7</v>
      </c>
    </row>
    <row r="25762">
      <c r="A25762" s="7" t="s">
        <v>47125</v>
      </c>
      <c r="B25762" s="17" t="s">
        <v>47126</v>
      </c>
      <c r="C25762" s="17">
        <v>775.0</v>
      </c>
      <c r="D25762" s="17">
        <v>9438303.907</v>
      </c>
      <c r="E25762" s="17">
        <v>3537755.0</v>
      </c>
      <c r="F25762" s="17">
        <v>5810398.0</v>
      </c>
      <c r="G25762" s="17">
        <v>9932061.0</v>
      </c>
      <c r="H25762" s="17">
        <v>1.8398113E7</v>
      </c>
    </row>
    <row r="25763">
      <c r="A25763" s="7" t="s">
        <v>47127</v>
      </c>
      <c r="B25763" s="17" t="s">
        <v>47128</v>
      </c>
      <c r="C25763" s="17">
        <v>347.0</v>
      </c>
      <c r="D25763" s="17">
        <v>9799809.853</v>
      </c>
      <c r="E25763" s="17">
        <v>4006100.0</v>
      </c>
      <c r="F25763" s="17">
        <v>6805711.0</v>
      </c>
      <c r="G25763" s="17">
        <v>1.0765344E7</v>
      </c>
      <c r="H25763" s="17">
        <v>1.864385E7</v>
      </c>
    </row>
    <row r="25764">
      <c r="A25764" s="7" t="s">
        <v>47127</v>
      </c>
      <c r="B25764" s="17" t="s">
        <v>47128</v>
      </c>
      <c r="C25764" s="17">
        <v>347.0</v>
      </c>
      <c r="D25764" s="17">
        <v>9799809.853</v>
      </c>
      <c r="E25764" s="17">
        <v>4006100.0</v>
      </c>
      <c r="F25764" s="17">
        <v>6805711.0</v>
      </c>
      <c r="G25764" s="17">
        <v>1.0765344E7</v>
      </c>
      <c r="H25764" s="17">
        <v>1.864385E7</v>
      </c>
    </row>
    <row r="25765">
      <c r="A25765" s="7" t="s">
        <v>47129</v>
      </c>
      <c r="B25765" s="17" t="s">
        <v>47130</v>
      </c>
      <c r="C25765" s="17">
        <v>140.0</v>
      </c>
      <c r="D25765" s="17">
        <v>1.095585961E7</v>
      </c>
      <c r="E25765" s="17">
        <v>3676174.0</v>
      </c>
      <c r="F25765" s="17">
        <v>6559494.0</v>
      </c>
      <c r="G25765" s="17">
        <v>1.0342628E7</v>
      </c>
      <c r="H25765" s="17">
        <v>2.2152946E7</v>
      </c>
    </row>
    <row r="25766">
      <c r="A25766" s="7" t="s">
        <v>47129</v>
      </c>
      <c r="B25766" s="17" t="s">
        <v>47130</v>
      </c>
      <c r="C25766" s="17">
        <v>140.0</v>
      </c>
      <c r="D25766" s="17">
        <v>1.095585961E7</v>
      </c>
      <c r="E25766" s="17">
        <v>3676174.0</v>
      </c>
      <c r="F25766" s="17">
        <v>6559494.0</v>
      </c>
      <c r="G25766" s="17">
        <v>1.0342628E7</v>
      </c>
      <c r="H25766" s="17">
        <v>2.2152946E7</v>
      </c>
    </row>
    <row r="25767">
      <c r="A25767" s="7" t="s">
        <v>47131</v>
      </c>
      <c r="B25767" s="17" t="s">
        <v>47132</v>
      </c>
      <c r="C25767" s="17">
        <v>1436.0</v>
      </c>
      <c r="D25767" s="17">
        <v>8681393.749</v>
      </c>
      <c r="E25767" s="17">
        <v>3419037.0</v>
      </c>
      <c r="F25767" s="17">
        <v>5264750.0</v>
      </c>
      <c r="G25767" s="17">
        <v>8978175.0</v>
      </c>
      <c r="H25767" s="17">
        <v>1.6596997E7</v>
      </c>
    </row>
    <row r="25768">
      <c r="A25768" s="7" t="s">
        <v>47131</v>
      </c>
      <c r="B25768" s="17" t="s">
        <v>47132</v>
      </c>
      <c r="C25768" s="17">
        <v>1436.0</v>
      </c>
      <c r="D25768" s="17">
        <v>8681393.749</v>
      </c>
      <c r="E25768" s="17">
        <v>3419037.0</v>
      </c>
      <c r="F25768" s="17">
        <v>5264750.0</v>
      </c>
      <c r="G25768" s="17">
        <v>8978175.0</v>
      </c>
      <c r="H25768" s="17">
        <v>1.6596997E7</v>
      </c>
    </row>
    <row r="25769">
      <c r="A25769" s="7" t="s">
        <v>47133</v>
      </c>
      <c r="B25769" s="17" t="s">
        <v>47134</v>
      </c>
      <c r="C25769" s="17">
        <v>1033.0</v>
      </c>
      <c r="D25769" s="17">
        <v>1.017578349E7</v>
      </c>
      <c r="E25769" s="17">
        <v>3313830.0</v>
      </c>
      <c r="F25769" s="17">
        <v>5386790.0</v>
      </c>
      <c r="G25769" s="17">
        <v>1.0447045E7</v>
      </c>
      <c r="H25769" s="17">
        <v>2.0456934E7</v>
      </c>
    </row>
    <row r="25770">
      <c r="A25770" s="7" t="s">
        <v>47133</v>
      </c>
      <c r="B25770" s="17" t="s">
        <v>47134</v>
      </c>
      <c r="C25770" s="17">
        <v>1033.0</v>
      </c>
      <c r="D25770" s="17">
        <v>1.017578349E7</v>
      </c>
      <c r="E25770" s="17">
        <v>3313830.0</v>
      </c>
      <c r="F25770" s="17">
        <v>5386790.0</v>
      </c>
      <c r="G25770" s="17">
        <v>1.0447045E7</v>
      </c>
      <c r="H25770" s="17">
        <v>2.0456934E7</v>
      </c>
    </row>
    <row r="25771">
      <c r="A25771" s="7" t="s">
        <v>47135</v>
      </c>
      <c r="B25771" s="17" t="s">
        <v>47136</v>
      </c>
      <c r="C25771" s="17">
        <v>151.0</v>
      </c>
      <c r="D25771" s="17">
        <v>1.140327709E7</v>
      </c>
      <c r="E25771" s="17">
        <v>4612670.0</v>
      </c>
      <c r="F25771" s="17">
        <v>7177330.0</v>
      </c>
      <c r="G25771" s="17">
        <v>1.241545E7</v>
      </c>
      <c r="H25771" s="17">
        <v>2.2540803E7</v>
      </c>
    </row>
    <row r="25772">
      <c r="A25772" s="7" t="s">
        <v>47135</v>
      </c>
      <c r="B25772" s="17" t="s">
        <v>47136</v>
      </c>
      <c r="C25772" s="17">
        <v>151.0</v>
      </c>
      <c r="D25772" s="17">
        <v>1.140327709E7</v>
      </c>
      <c r="E25772" s="17">
        <v>4612670.0</v>
      </c>
      <c r="F25772" s="17">
        <v>7177330.0</v>
      </c>
      <c r="G25772" s="17">
        <v>1.241545E7</v>
      </c>
      <c r="H25772" s="17">
        <v>2.2540803E7</v>
      </c>
    </row>
    <row r="25773">
      <c r="A25773" s="7" t="s">
        <v>47137</v>
      </c>
      <c r="B25773" s="17" t="s">
        <v>47138</v>
      </c>
      <c r="C25773" s="17">
        <v>223.0</v>
      </c>
      <c r="D25773" s="17">
        <v>7739718.565</v>
      </c>
      <c r="E25773" s="17">
        <v>3647378.0</v>
      </c>
      <c r="F25773" s="17">
        <v>5299623.0</v>
      </c>
      <c r="G25773" s="17">
        <v>9350064.0</v>
      </c>
      <c r="H25773" s="17">
        <v>1.5566459E7</v>
      </c>
    </row>
    <row r="25774">
      <c r="A25774" s="7" t="s">
        <v>47137</v>
      </c>
      <c r="B25774" s="17" t="s">
        <v>47138</v>
      </c>
      <c r="C25774" s="17">
        <v>223.0</v>
      </c>
      <c r="D25774" s="17">
        <v>7739718.565</v>
      </c>
      <c r="E25774" s="17">
        <v>3647378.0</v>
      </c>
      <c r="F25774" s="17">
        <v>5299623.0</v>
      </c>
      <c r="G25774" s="17">
        <v>9350064.0</v>
      </c>
      <c r="H25774" s="17">
        <v>1.5566459E7</v>
      </c>
    </row>
    <row r="25775">
      <c r="A25775" s="7" t="s">
        <v>47139</v>
      </c>
      <c r="B25775" s="17" t="s">
        <v>47140</v>
      </c>
      <c r="C25775" s="17">
        <v>239.0</v>
      </c>
      <c r="D25775" s="17">
        <v>1.099270471E7</v>
      </c>
      <c r="E25775" s="17">
        <v>3991525.0</v>
      </c>
      <c r="F25775" s="17">
        <v>6473208.0</v>
      </c>
      <c r="G25775" s="17">
        <v>1.1736505E7</v>
      </c>
      <c r="H25775" s="17">
        <v>2.0533784E7</v>
      </c>
    </row>
    <row r="25776">
      <c r="A25776" s="7" t="s">
        <v>47139</v>
      </c>
      <c r="B25776" s="17" t="s">
        <v>47140</v>
      </c>
      <c r="C25776" s="17">
        <v>239.0</v>
      </c>
      <c r="D25776" s="17">
        <v>1.099270471E7</v>
      </c>
      <c r="E25776" s="17">
        <v>3991525.0</v>
      </c>
      <c r="F25776" s="17">
        <v>6473208.0</v>
      </c>
      <c r="G25776" s="17">
        <v>1.1736505E7</v>
      </c>
      <c r="H25776" s="17">
        <v>2.0533784E7</v>
      </c>
    </row>
    <row r="25777">
      <c r="A25777" s="7" t="s">
        <v>47141</v>
      </c>
      <c r="B25777" s="17" t="s">
        <v>47142</v>
      </c>
      <c r="C25777" s="17">
        <v>739.0</v>
      </c>
      <c r="D25777" s="17">
        <v>1.013737338E7</v>
      </c>
      <c r="E25777" s="17">
        <v>3355180.0</v>
      </c>
      <c r="F25777" s="17">
        <v>5389700.0</v>
      </c>
      <c r="G25777" s="17">
        <v>8757154.0</v>
      </c>
      <c r="H25777" s="17">
        <v>1.8767131E7</v>
      </c>
    </row>
    <row r="25778">
      <c r="A25778" s="7" t="s">
        <v>47141</v>
      </c>
      <c r="B25778" s="17" t="s">
        <v>47142</v>
      </c>
      <c r="C25778" s="17">
        <v>739.0</v>
      </c>
      <c r="D25778" s="17">
        <v>1.013737338E7</v>
      </c>
      <c r="E25778" s="17">
        <v>3355180.0</v>
      </c>
      <c r="F25778" s="17">
        <v>5389700.0</v>
      </c>
      <c r="G25778" s="17">
        <v>8757154.0</v>
      </c>
      <c r="H25778" s="17">
        <v>1.8767131E7</v>
      </c>
    </row>
    <row r="25779">
      <c r="A25779" s="7" t="s">
        <v>47143</v>
      </c>
      <c r="B25779" s="17" t="s">
        <v>47144</v>
      </c>
      <c r="C25779" s="17">
        <v>215.0</v>
      </c>
      <c r="D25779" s="17">
        <v>1.091191429E7</v>
      </c>
      <c r="E25779" s="17">
        <v>3939164.0</v>
      </c>
      <c r="F25779" s="17">
        <v>6421545.0</v>
      </c>
      <c r="G25779" s="17">
        <v>1.2761446E7</v>
      </c>
      <c r="H25779" s="17">
        <v>2.3173149E7</v>
      </c>
    </row>
    <row r="25780">
      <c r="A25780" s="7" t="s">
        <v>47143</v>
      </c>
      <c r="B25780" s="17" t="s">
        <v>47144</v>
      </c>
      <c r="C25780" s="17">
        <v>215.0</v>
      </c>
      <c r="D25780" s="17">
        <v>1.091191429E7</v>
      </c>
      <c r="E25780" s="17">
        <v>3939164.0</v>
      </c>
      <c r="F25780" s="17">
        <v>6421545.0</v>
      </c>
      <c r="G25780" s="17">
        <v>1.2761446E7</v>
      </c>
      <c r="H25780" s="17">
        <v>2.3173149E7</v>
      </c>
    </row>
    <row r="25781">
      <c r="A25781" s="7" t="s">
        <v>47145</v>
      </c>
      <c r="B25781" s="17" t="s">
        <v>47146</v>
      </c>
      <c r="C25781" s="17">
        <v>274.0</v>
      </c>
      <c r="D25781" s="17">
        <v>1.770929237E7</v>
      </c>
      <c r="E25781" s="17">
        <v>3758514.0</v>
      </c>
      <c r="F25781" s="17">
        <v>6023676.0</v>
      </c>
      <c r="G25781" s="17">
        <v>1.0938908E7</v>
      </c>
      <c r="H25781" s="17">
        <v>2.7687881E7</v>
      </c>
    </row>
    <row r="25782">
      <c r="A25782" s="7" t="s">
        <v>47145</v>
      </c>
      <c r="B25782" s="17" t="s">
        <v>47146</v>
      </c>
      <c r="C25782" s="17">
        <v>274.0</v>
      </c>
      <c r="D25782" s="17">
        <v>1.770929237E7</v>
      </c>
      <c r="E25782" s="17">
        <v>3758514.0</v>
      </c>
      <c r="F25782" s="17">
        <v>6023676.0</v>
      </c>
      <c r="G25782" s="17">
        <v>1.0938908E7</v>
      </c>
      <c r="H25782" s="17">
        <v>2.7687881E7</v>
      </c>
    </row>
    <row r="25783">
      <c r="A25783" s="7" t="s">
        <v>47147</v>
      </c>
      <c r="B25783" s="17" t="s">
        <v>47148</v>
      </c>
      <c r="C25783" s="17">
        <v>938.0</v>
      </c>
      <c r="D25783" s="17">
        <v>8049740.765</v>
      </c>
      <c r="E25783" s="17">
        <v>3386676.0</v>
      </c>
      <c r="F25783" s="17">
        <v>5276837.0</v>
      </c>
      <c r="G25783" s="17">
        <v>8214966.0</v>
      </c>
      <c r="H25783" s="17">
        <v>1.5872279E7</v>
      </c>
    </row>
    <row r="25784">
      <c r="A25784" s="7" t="s">
        <v>47147</v>
      </c>
      <c r="B25784" s="17" t="s">
        <v>47148</v>
      </c>
      <c r="C25784" s="17">
        <v>938.0</v>
      </c>
      <c r="D25784" s="17">
        <v>8049740.765</v>
      </c>
      <c r="E25784" s="17">
        <v>3386676.0</v>
      </c>
      <c r="F25784" s="17">
        <v>5276837.0</v>
      </c>
      <c r="G25784" s="17">
        <v>8214966.0</v>
      </c>
      <c r="H25784" s="17">
        <v>1.5872279E7</v>
      </c>
    </row>
    <row r="25785">
      <c r="A25785" s="7" t="s">
        <v>47149</v>
      </c>
      <c r="B25785" s="17" t="s">
        <v>47150</v>
      </c>
      <c r="C25785" s="17">
        <v>110.0</v>
      </c>
      <c r="D25785" s="17">
        <v>1.112922305E7</v>
      </c>
      <c r="E25785" s="17">
        <v>3594518.0</v>
      </c>
      <c r="F25785" s="17">
        <v>4702217.0</v>
      </c>
      <c r="G25785" s="17">
        <v>6719810.0</v>
      </c>
      <c r="H25785" s="17">
        <v>1.3585955E7</v>
      </c>
    </row>
    <row r="25786">
      <c r="A25786" s="7" t="s">
        <v>47149</v>
      </c>
      <c r="B25786" s="17" t="s">
        <v>47150</v>
      </c>
      <c r="C25786" s="17">
        <v>110.0</v>
      </c>
      <c r="D25786" s="17">
        <v>1.112922305E7</v>
      </c>
      <c r="E25786" s="17">
        <v>3594518.0</v>
      </c>
      <c r="F25786" s="17">
        <v>4702217.0</v>
      </c>
      <c r="G25786" s="17">
        <v>6719810.0</v>
      </c>
      <c r="H25786" s="17">
        <v>1.3585955E7</v>
      </c>
    </row>
    <row r="25787">
      <c r="A25787" s="7" t="s">
        <v>47151</v>
      </c>
      <c r="B25787" s="17" t="s">
        <v>47152</v>
      </c>
      <c r="C25787" s="17">
        <v>780.0</v>
      </c>
      <c r="D25787" s="17">
        <v>6992751.994</v>
      </c>
      <c r="E25787" s="17">
        <v>2943253.0</v>
      </c>
      <c r="F25787" s="17">
        <v>4378971.0</v>
      </c>
      <c r="G25787" s="17">
        <v>6949344.0</v>
      </c>
      <c r="H25787" s="17">
        <v>1.1506022E7</v>
      </c>
    </row>
    <row r="25788">
      <c r="A25788" s="7" t="s">
        <v>47151</v>
      </c>
      <c r="B25788" s="17" t="s">
        <v>47152</v>
      </c>
      <c r="C25788" s="17">
        <v>780.0</v>
      </c>
      <c r="D25788" s="17">
        <v>6992751.994</v>
      </c>
      <c r="E25788" s="17">
        <v>2943253.0</v>
      </c>
      <c r="F25788" s="17">
        <v>4378971.0</v>
      </c>
      <c r="G25788" s="17">
        <v>6949344.0</v>
      </c>
      <c r="H25788" s="17">
        <v>1.1506022E7</v>
      </c>
    </row>
    <row r="25789">
      <c r="A25789" s="7" t="s">
        <v>47153</v>
      </c>
      <c r="B25789" s="17" t="s">
        <v>47154</v>
      </c>
      <c r="C25789" s="17">
        <v>8.0</v>
      </c>
      <c r="D25789" s="17">
        <v>1.004288325E7</v>
      </c>
      <c r="E25789" s="17">
        <v>5288100.0</v>
      </c>
      <c r="F25789" s="17">
        <v>8324325.0</v>
      </c>
      <c r="G25789" s="17">
        <v>1.0143012E7</v>
      </c>
      <c r="H25789" s="17">
        <v>1.8974856E7</v>
      </c>
    </row>
    <row r="25790">
      <c r="A25790" s="7" t="s">
        <v>47153</v>
      </c>
      <c r="B25790" s="17" t="s">
        <v>47154</v>
      </c>
      <c r="C25790" s="17">
        <v>8.0</v>
      </c>
      <c r="D25790" s="17">
        <v>1.004288325E7</v>
      </c>
      <c r="E25790" s="17">
        <v>5288100.0</v>
      </c>
      <c r="F25790" s="17">
        <v>8324325.0</v>
      </c>
      <c r="G25790" s="17">
        <v>1.0143012E7</v>
      </c>
      <c r="H25790" s="17">
        <v>1.8974856E7</v>
      </c>
    </row>
    <row r="25791">
      <c r="A25791" s="7" t="s">
        <v>47155</v>
      </c>
      <c r="B25791" s="17" t="s">
        <v>47156</v>
      </c>
      <c r="C25791" s="17">
        <v>52.0</v>
      </c>
      <c r="D25791" s="17">
        <v>1.205852646E7</v>
      </c>
      <c r="E25791" s="17">
        <v>2413570.0</v>
      </c>
      <c r="F25791" s="17">
        <v>4191022.0</v>
      </c>
      <c r="G25791" s="17">
        <v>9109959.0</v>
      </c>
      <c r="H25791" s="17">
        <v>1.4082265E7</v>
      </c>
    </row>
    <row r="25792">
      <c r="A25792" s="7" t="s">
        <v>47155</v>
      </c>
      <c r="B25792" s="17" t="s">
        <v>47156</v>
      </c>
      <c r="C25792" s="17">
        <v>52.0</v>
      </c>
      <c r="D25792" s="17">
        <v>1.205852646E7</v>
      </c>
      <c r="E25792" s="17">
        <v>2413570.0</v>
      </c>
      <c r="F25792" s="17">
        <v>4191022.0</v>
      </c>
      <c r="G25792" s="17">
        <v>9109959.0</v>
      </c>
      <c r="H25792" s="17">
        <v>1.4082265E7</v>
      </c>
    </row>
    <row r="25793">
      <c r="A25793" s="7" t="s">
        <v>47157</v>
      </c>
      <c r="B25793" s="17" t="s">
        <v>47158</v>
      </c>
      <c r="C25793" s="17">
        <v>856.0</v>
      </c>
      <c r="D25793" s="17">
        <v>6297201.069</v>
      </c>
      <c r="E25793" s="17">
        <v>1965900.0</v>
      </c>
      <c r="F25793" s="17">
        <v>3165781.0</v>
      </c>
      <c r="G25793" s="17">
        <v>5435482.0</v>
      </c>
      <c r="H25793" s="17">
        <v>1.14568E7</v>
      </c>
    </row>
    <row r="25794">
      <c r="A25794" s="7" t="s">
        <v>47157</v>
      </c>
      <c r="B25794" s="17" t="s">
        <v>47158</v>
      </c>
      <c r="C25794" s="17">
        <v>856.0</v>
      </c>
      <c r="D25794" s="17">
        <v>6297201.069</v>
      </c>
      <c r="E25794" s="17">
        <v>1965900.0</v>
      </c>
      <c r="F25794" s="17">
        <v>3165781.0</v>
      </c>
      <c r="G25794" s="17">
        <v>5435482.0</v>
      </c>
      <c r="H25794" s="17">
        <v>1.14568E7</v>
      </c>
    </row>
    <row r="25795">
      <c r="A25795" s="7" t="s">
        <v>47159</v>
      </c>
      <c r="B25795" s="17" t="s">
        <v>47160</v>
      </c>
      <c r="C25795" s="17">
        <v>2330.0</v>
      </c>
      <c r="D25795" s="17">
        <v>6061363.913</v>
      </c>
      <c r="E25795" s="17">
        <v>2785909.0</v>
      </c>
      <c r="F25795" s="17">
        <v>3882258.0</v>
      </c>
      <c r="G25795" s="17">
        <v>6058299.0</v>
      </c>
      <c r="H25795" s="17">
        <v>1.0146762E7</v>
      </c>
    </row>
    <row r="25796">
      <c r="A25796" s="7" t="s">
        <v>47159</v>
      </c>
      <c r="B25796" s="17" t="s">
        <v>47160</v>
      </c>
      <c r="C25796" s="17">
        <v>2330.0</v>
      </c>
      <c r="D25796" s="17">
        <v>6061363.913</v>
      </c>
      <c r="E25796" s="17">
        <v>2785909.0</v>
      </c>
      <c r="F25796" s="17">
        <v>3882258.0</v>
      </c>
      <c r="G25796" s="17">
        <v>6058299.0</v>
      </c>
      <c r="H25796" s="17">
        <v>1.0146762E7</v>
      </c>
    </row>
    <row r="25797">
      <c r="A25797" s="7" t="s">
        <v>47161</v>
      </c>
      <c r="B25797" s="17" t="s">
        <v>47162</v>
      </c>
      <c r="C25797" s="17">
        <v>165.0</v>
      </c>
      <c r="D25797" s="17">
        <v>1.123602147E7</v>
      </c>
      <c r="E25797" s="17">
        <v>3576595.0</v>
      </c>
      <c r="F25797" s="17">
        <v>5984762.0</v>
      </c>
      <c r="G25797" s="17">
        <v>1.0842599E7</v>
      </c>
      <c r="H25797" s="17">
        <v>1.6947275E7</v>
      </c>
    </row>
    <row r="25798">
      <c r="A25798" s="7" t="s">
        <v>47161</v>
      </c>
      <c r="B25798" s="17" t="s">
        <v>47162</v>
      </c>
      <c r="C25798" s="17">
        <v>165.0</v>
      </c>
      <c r="D25798" s="17">
        <v>1.123602147E7</v>
      </c>
      <c r="E25798" s="17">
        <v>3576595.0</v>
      </c>
      <c r="F25798" s="17">
        <v>5984762.0</v>
      </c>
      <c r="G25798" s="17">
        <v>1.0842599E7</v>
      </c>
      <c r="H25798" s="17">
        <v>1.6947275E7</v>
      </c>
    </row>
    <row r="25799">
      <c r="A25799" s="7" t="s">
        <v>47163</v>
      </c>
      <c r="B25799" s="17" t="s">
        <v>47164</v>
      </c>
      <c r="C25799" s="17">
        <v>195.0</v>
      </c>
      <c r="D25799" s="17">
        <v>1.385485371E7</v>
      </c>
      <c r="E25799" s="17">
        <v>3398133.0</v>
      </c>
      <c r="F25799" s="17">
        <v>6145100.0</v>
      </c>
      <c r="G25799" s="17">
        <v>1.3194052E7</v>
      </c>
      <c r="H25799" s="17">
        <v>2.4897799E7</v>
      </c>
    </row>
    <row r="25800">
      <c r="A25800" s="7" t="s">
        <v>47163</v>
      </c>
      <c r="B25800" s="17" t="s">
        <v>47164</v>
      </c>
      <c r="C25800" s="17">
        <v>195.0</v>
      </c>
      <c r="D25800" s="17">
        <v>1.385485371E7</v>
      </c>
      <c r="E25800" s="17">
        <v>3398133.0</v>
      </c>
      <c r="F25800" s="17">
        <v>6145100.0</v>
      </c>
      <c r="G25800" s="17">
        <v>1.3194052E7</v>
      </c>
      <c r="H25800" s="17">
        <v>2.4897799E7</v>
      </c>
    </row>
    <row r="25801">
      <c r="A25801" s="7" t="s">
        <v>47165</v>
      </c>
      <c r="B25801" s="17" t="s">
        <v>47166</v>
      </c>
      <c r="C25801" s="17">
        <v>25.0</v>
      </c>
      <c r="D25801" s="17">
        <v>1.032874252E7</v>
      </c>
      <c r="E25801" s="17">
        <v>2957438.0</v>
      </c>
      <c r="F25801" s="17">
        <v>5206494.0</v>
      </c>
      <c r="G25801" s="17">
        <v>1.2871241E7</v>
      </c>
      <c r="H25801" s="17">
        <v>2.0175917E7</v>
      </c>
    </row>
    <row r="25802">
      <c r="A25802" s="7" t="s">
        <v>47165</v>
      </c>
      <c r="B25802" s="17" t="s">
        <v>47166</v>
      </c>
      <c r="C25802" s="17">
        <v>25.0</v>
      </c>
      <c r="D25802" s="17">
        <v>1.032874252E7</v>
      </c>
      <c r="E25802" s="17">
        <v>2957438.0</v>
      </c>
      <c r="F25802" s="17">
        <v>5206494.0</v>
      </c>
      <c r="G25802" s="17">
        <v>1.2871241E7</v>
      </c>
      <c r="H25802" s="17">
        <v>2.0175917E7</v>
      </c>
    </row>
    <row r="25803">
      <c r="A25803" s="7" t="s">
        <v>47167</v>
      </c>
      <c r="B25803" s="17" t="s">
        <v>47168</v>
      </c>
      <c r="C25803" s="17">
        <v>65.0</v>
      </c>
      <c r="D25803" s="17">
        <v>1.833197185E7</v>
      </c>
      <c r="E25803" s="17">
        <v>3814040.0</v>
      </c>
      <c r="F25803" s="17">
        <v>7004918.0</v>
      </c>
      <c r="G25803" s="17">
        <v>1.5921831E7</v>
      </c>
      <c r="H25803" s="17">
        <v>2.95334E7</v>
      </c>
    </row>
    <row r="25804">
      <c r="A25804" s="7" t="s">
        <v>47167</v>
      </c>
      <c r="B25804" s="17" t="s">
        <v>47168</v>
      </c>
      <c r="C25804" s="17">
        <v>65.0</v>
      </c>
      <c r="D25804" s="17">
        <v>1.833197185E7</v>
      </c>
      <c r="E25804" s="17">
        <v>3814040.0</v>
      </c>
      <c r="F25804" s="17">
        <v>7004918.0</v>
      </c>
      <c r="G25804" s="17">
        <v>1.5921831E7</v>
      </c>
      <c r="H25804" s="17">
        <v>2.95334E7</v>
      </c>
    </row>
    <row r="25805">
      <c r="A25805" s="7" t="s">
        <v>47169</v>
      </c>
      <c r="B25805" s="17" t="s">
        <v>47170</v>
      </c>
      <c r="C25805" s="17">
        <v>177.0</v>
      </c>
      <c r="D25805" s="17">
        <v>6985039.435</v>
      </c>
      <c r="E25805" s="17">
        <v>2219220.0</v>
      </c>
      <c r="F25805" s="17">
        <v>3856250.0</v>
      </c>
      <c r="G25805" s="17">
        <v>6588926.0</v>
      </c>
      <c r="H25805" s="17">
        <v>1.4244641E7</v>
      </c>
    </row>
    <row r="25806">
      <c r="A25806" s="7" t="s">
        <v>47169</v>
      </c>
      <c r="B25806" s="17" t="s">
        <v>47170</v>
      </c>
      <c r="C25806" s="17">
        <v>177.0</v>
      </c>
      <c r="D25806" s="17">
        <v>6985039.435</v>
      </c>
      <c r="E25806" s="17">
        <v>2219220.0</v>
      </c>
      <c r="F25806" s="17">
        <v>3856250.0</v>
      </c>
      <c r="G25806" s="17">
        <v>6588926.0</v>
      </c>
      <c r="H25806" s="17">
        <v>1.4244641E7</v>
      </c>
    </row>
    <row r="25807">
      <c r="A25807" s="7" t="s">
        <v>47171</v>
      </c>
      <c r="B25807" s="17" t="s">
        <v>47172</v>
      </c>
      <c r="C25807" s="17">
        <v>347.0</v>
      </c>
      <c r="D25807" s="17">
        <v>7279054.231</v>
      </c>
      <c r="E25807" s="17">
        <v>5005630.0</v>
      </c>
      <c r="F25807" s="17">
        <v>6058220.0</v>
      </c>
      <c r="G25807" s="17">
        <v>8362000.0</v>
      </c>
      <c r="H25807" s="17">
        <v>1.2413018E7</v>
      </c>
    </row>
    <row r="25808">
      <c r="A25808" s="7" t="s">
        <v>47171</v>
      </c>
      <c r="B25808" s="17" t="s">
        <v>47172</v>
      </c>
      <c r="C25808" s="17">
        <v>347.0</v>
      </c>
      <c r="D25808" s="17">
        <v>7279054.231</v>
      </c>
      <c r="E25808" s="17">
        <v>5005630.0</v>
      </c>
      <c r="F25808" s="17">
        <v>6058220.0</v>
      </c>
      <c r="G25808" s="17">
        <v>8362000.0</v>
      </c>
      <c r="H25808" s="17">
        <v>1.2413018E7</v>
      </c>
    </row>
    <row r="25809">
      <c r="A25809" s="7" t="s">
        <v>47173</v>
      </c>
      <c r="B25809" s="17" t="s">
        <v>47174</v>
      </c>
      <c r="C25809" s="17">
        <v>12.0</v>
      </c>
      <c r="D25809" s="17">
        <v>4919330.75</v>
      </c>
      <c r="E25809" s="17">
        <v>2204400.0</v>
      </c>
      <c r="F25809" s="17">
        <v>3499581.0</v>
      </c>
      <c r="G25809" s="17">
        <v>4321820.0</v>
      </c>
      <c r="H25809" s="17">
        <v>8683738.0</v>
      </c>
    </row>
    <row r="25810">
      <c r="A25810" s="7" t="s">
        <v>47173</v>
      </c>
      <c r="B25810" s="17" t="s">
        <v>47174</v>
      </c>
      <c r="C25810" s="17">
        <v>12.0</v>
      </c>
      <c r="D25810" s="17">
        <v>4919330.75</v>
      </c>
      <c r="E25810" s="17">
        <v>2204400.0</v>
      </c>
      <c r="F25810" s="17">
        <v>3499581.0</v>
      </c>
      <c r="G25810" s="17">
        <v>4321820.0</v>
      </c>
      <c r="H25810" s="17">
        <v>8683738.0</v>
      </c>
    </row>
    <row r="25811">
      <c r="A25811" s="7" t="s">
        <v>47175</v>
      </c>
      <c r="B25811" s="17" t="s">
        <v>47176</v>
      </c>
      <c r="C25811" s="17">
        <v>66.0</v>
      </c>
      <c r="D25811" s="17">
        <v>7994517.045</v>
      </c>
      <c r="E25811" s="17">
        <v>2657992.0</v>
      </c>
      <c r="F25811" s="17">
        <v>4063995.0</v>
      </c>
      <c r="G25811" s="17">
        <v>8207062.0</v>
      </c>
      <c r="H25811" s="17">
        <v>2.2732132E7</v>
      </c>
    </row>
    <row r="25812">
      <c r="A25812" s="7" t="s">
        <v>47175</v>
      </c>
      <c r="B25812" s="17" t="s">
        <v>47176</v>
      </c>
      <c r="C25812" s="17">
        <v>66.0</v>
      </c>
      <c r="D25812" s="17">
        <v>7994517.045</v>
      </c>
      <c r="E25812" s="17">
        <v>2657992.0</v>
      </c>
      <c r="F25812" s="17">
        <v>4063995.0</v>
      </c>
      <c r="G25812" s="17">
        <v>8207062.0</v>
      </c>
      <c r="H25812" s="17">
        <v>2.2732132E7</v>
      </c>
    </row>
    <row r="25813">
      <c r="A25813" s="7" t="s">
        <v>47177</v>
      </c>
      <c r="B25813" s="17" t="s">
        <v>47178</v>
      </c>
      <c r="C25813" s="17">
        <v>157.0</v>
      </c>
      <c r="D25813" s="17">
        <v>1.219591606E7</v>
      </c>
      <c r="E25813" s="17">
        <v>3497091.0</v>
      </c>
      <c r="F25813" s="17">
        <v>5861350.0</v>
      </c>
      <c r="G25813" s="17">
        <v>1.1670618E7</v>
      </c>
      <c r="H25813" s="17">
        <v>2.625477E7</v>
      </c>
    </row>
    <row r="25814">
      <c r="A25814" s="7" t="s">
        <v>47177</v>
      </c>
      <c r="B25814" s="17" t="s">
        <v>47178</v>
      </c>
      <c r="C25814" s="17">
        <v>157.0</v>
      </c>
      <c r="D25814" s="17">
        <v>1.219591606E7</v>
      </c>
      <c r="E25814" s="17">
        <v>3497091.0</v>
      </c>
      <c r="F25814" s="17">
        <v>5861350.0</v>
      </c>
      <c r="G25814" s="17">
        <v>1.1670618E7</v>
      </c>
      <c r="H25814" s="17">
        <v>2.625477E7</v>
      </c>
    </row>
    <row r="25815">
      <c r="A25815" s="7" t="s">
        <v>47179</v>
      </c>
      <c r="B25815" s="17" t="s">
        <v>47180</v>
      </c>
      <c r="C25815" s="17">
        <v>1.0</v>
      </c>
      <c r="D25815" s="17">
        <v>1.2600967E7</v>
      </c>
      <c r="E25815" s="17">
        <v>1.2600967E7</v>
      </c>
      <c r="F25815" s="17">
        <v>1.2600967E7</v>
      </c>
      <c r="G25815" s="17">
        <v>1.2600967E7</v>
      </c>
      <c r="H25815" s="17">
        <v>1.2600967E7</v>
      </c>
    </row>
    <row r="25816">
      <c r="A25816" s="7" t="s">
        <v>47179</v>
      </c>
      <c r="B25816" s="17" t="s">
        <v>47180</v>
      </c>
      <c r="C25816" s="17">
        <v>1.0</v>
      </c>
      <c r="D25816" s="17">
        <v>1.2600967E7</v>
      </c>
      <c r="E25816" s="17">
        <v>1.2600967E7</v>
      </c>
      <c r="F25816" s="17">
        <v>1.2600967E7</v>
      </c>
      <c r="G25816" s="17">
        <v>1.2600967E7</v>
      </c>
      <c r="H25816" s="17">
        <v>1.2600967E7</v>
      </c>
    </row>
    <row r="25817">
      <c r="A25817" s="7" t="s">
        <v>47181</v>
      </c>
      <c r="B25817" s="17" t="s">
        <v>47182</v>
      </c>
      <c r="C25817" s="17">
        <v>32.0</v>
      </c>
      <c r="D25817" s="17">
        <v>8888017.0</v>
      </c>
      <c r="E25817" s="17">
        <v>4378748.0</v>
      </c>
      <c r="F25817" s="17">
        <v>5868331.0</v>
      </c>
      <c r="G25817" s="17">
        <v>9900243.0</v>
      </c>
      <c r="H25817" s="17">
        <v>1.3705212E7</v>
      </c>
    </row>
    <row r="25818">
      <c r="A25818" s="7" t="s">
        <v>47181</v>
      </c>
      <c r="B25818" s="17" t="s">
        <v>47182</v>
      </c>
      <c r="C25818" s="17">
        <v>32.0</v>
      </c>
      <c r="D25818" s="17">
        <v>8888017.0</v>
      </c>
      <c r="E25818" s="17">
        <v>4378748.0</v>
      </c>
      <c r="F25818" s="17">
        <v>5868331.0</v>
      </c>
      <c r="G25818" s="17">
        <v>9900243.0</v>
      </c>
      <c r="H25818" s="17">
        <v>1.3705212E7</v>
      </c>
    </row>
    <row r="25819">
      <c r="A25819" s="7" t="s">
        <v>47183</v>
      </c>
      <c r="B25819" s="17" t="s">
        <v>47184</v>
      </c>
      <c r="C25819" s="17">
        <v>105.0</v>
      </c>
      <c r="D25819" s="17">
        <v>8746876.562</v>
      </c>
      <c r="E25819" s="17">
        <v>3124802.0</v>
      </c>
      <c r="F25819" s="17">
        <v>5437642.0</v>
      </c>
      <c r="G25819" s="17">
        <v>9685050.0</v>
      </c>
      <c r="H25819" s="17">
        <v>1.8582649E7</v>
      </c>
    </row>
    <row r="25820">
      <c r="A25820" s="7" t="s">
        <v>47183</v>
      </c>
      <c r="B25820" s="17" t="s">
        <v>47184</v>
      </c>
      <c r="C25820" s="17">
        <v>105.0</v>
      </c>
      <c r="D25820" s="17">
        <v>8746876.562</v>
      </c>
      <c r="E25820" s="17">
        <v>3124802.0</v>
      </c>
      <c r="F25820" s="17">
        <v>5437642.0</v>
      </c>
      <c r="G25820" s="17">
        <v>9685050.0</v>
      </c>
      <c r="H25820" s="17">
        <v>1.8582649E7</v>
      </c>
    </row>
    <row r="25821">
      <c r="A25821" s="7" t="s">
        <v>47185</v>
      </c>
      <c r="B25821" s="17" t="s">
        <v>47186</v>
      </c>
      <c r="C25821" s="17">
        <v>2.0</v>
      </c>
      <c r="D25821" s="17">
        <v>3671652.0</v>
      </c>
      <c r="E25821" s="17">
        <v>1499239.0</v>
      </c>
      <c r="F25821" s="17">
        <v>1499239.0</v>
      </c>
      <c r="G25821" s="17">
        <v>5844065.0</v>
      </c>
      <c r="H25821" s="17">
        <v>5844065.0</v>
      </c>
    </row>
    <row r="25822">
      <c r="A25822" s="7" t="s">
        <v>47185</v>
      </c>
      <c r="B25822" s="17" t="s">
        <v>47186</v>
      </c>
      <c r="C25822" s="17">
        <v>2.0</v>
      </c>
      <c r="D25822" s="17">
        <v>3671652.0</v>
      </c>
      <c r="E25822" s="17">
        <v>1499239.0</v>
      </c>
      <c r="F25822" s="17">
        <v>1499239.0</v>
      </c>
      <c r="G25822" s="17">
        <v>5844065.0</v>
      </c>
      <c r="H25822" s="17">
        <v>5844065.0</v>
      </c>
    </row>
    <row r="25823">
      <c r="A25823" s="7" t="s">
        <v>47187</v>
      </c>
      <c r="B25823" s="17" t="s">
        <v>47188</v>
      </c>
      <c r="C25823" s="17">
        <v>5.0</v>
      </c>
      <c r="D25823" s="17">
        <v>7266770.0</v>
      </c>
      <c r="E25823" s="17">
        <v>4547000.0</v>
      </c>
      <c r="F25823" s="17">
        <v>5993142.0</v>
      </c>
      <c r="G25823" s="17">
        <v>8595269.0</v>
      </c>
      <c r="H25823" s="17">
        <v>1.2927754E7</v>
      </c>
    </row>
    <row r="25824">
      <c r="A25824" s="7" t="s">
        <v>47187</v>
      </c>
      <c r="B25824" s="17" t="s">
        <v>47188</v>
      </c>
      <c r="C25824" s="17">
        <v>5.0</v>
      </c>
      <c r="D25824" s="17">
        <v>7266770.0</v>
      </c>
      <c r="E25824" s="17">
        <v>4547000.0</v>
      </c>
      <c r="F25824" s="17">
        <v>5993142.0</v>
      </c>
      <c r="G25824" s="17">
        <v>8595269.0</v>
      </c>
      <c r="H25824" s="17">
        <v>1.2927754E7</v>
      </c>
    </row>
    <row r="25825">
      <c r="A25825" s="7" t="s">
        <v>47189</v>
      </c>
      <c r="B25825" s="17" t="s">
        <v>47190</v>
      </c>
      <c r="C25825" s="17">
        <v>2.0</v>
      </c>
      <c r="D25825" s="17">
        <v>5340090.5</v>
      </c>
      <c r="E25825" s="17">
        <v>3231220.0</v>
      </c>
      <c r="F25825" s="17">
        <v>3231220.0</v>
      </c>
      <c r="G25825" s="17">
        <v>7448961.0</v>
      </c>
      <c r="H25825" s="17">
        <v>7448961.0</v>
      </c>
    </row>
    <row r="25826">
      <c r="A25826" s="7" t="s">
        <v>47189</v>
      </c>
      <c r="B25826" s="17" t="s">
        <v>47190</v>
      </c>
      <c r="C25826" s="17">
        <v>2.0</v>
      </c>
      <c r="D25826" s="17">
        <v>5340090.5</v>
      </c>
      <c r="E25826" s="17">
        <v>3231220.0</v>
      </c>
      <c r="F25826" s="17">
        <v>3231220.0</v>
      </c>
      <c r="G25826" s="17">
        <v>7448961.0</v>
      </c>
      <c r="H25826" s="17">
        <v>7448961.0</v>
      </c>
    </row>
    <row r="25827">
      <c r="A25827" s="7" t="s">
        <v>47191</v>
      </c>
      <c r="B25827" s="17" t="s">
        <v>47192</v>
      </c>
      <c r="C25827" s="17">
        <v>62.0</v>
      </c>
      <c r="D25827" s="17">
        <v>7434683.468</v>
      </c>
      <c r="E25827" s="17">
        <v>2634593.0</v>
      </c>
      <c r="F25827" s="17">
        <v>3941260.0</v>
      </c>
      <c r="G25827" s="17">
        <v>8105630.0</v>
      </c>
      <c r="H25827" s="17">
        <v>1.626899E7</v>
      </c>
    </row>
    <row r="25828">
      <c r="A25828" s="7" t="s">
        <v>47191</v>
      </c>
      <c r="B25828" s="17" t="s">
        <v>47192</v>
      </c>
      <c r="C25828" s="17">
        <v>62.0</v>
      </c>
      <c r="D25828" s="17">
        <v>7434683.468</v>
      </c>
      <c r="E25828" s="17">
        <v>2634593.0</v>
      </c>
      <c r="F25828" s="17">
        <v>3941260.0</v>
      </c>
      <c r="G25828" s="17">
        <v>8105630.0</v>
      </c>
      <c r="H25828" s="17">
        <v>1.626899E7</v>
      </c>
    </row>
    <row r="25829">
      <c r="A25829" s="7" t="s">
        <v>47193</v>
      </c>
      <c r="B25829" s="17" t="s">
        <v>47194</v>
      </c>
      <c r="C25829" s="17">
        <v>2.0</v>
      </c>
      <c r="D25829" s="17">
        <v>4195574.5</v>
      </c>
      <c r="E25829" s="17">
        <v>3617132.0</v>
      </c>
      <c r="F25829" s="17">
        <v>3617132.0</v>
      </c>
      <c r="G25829" s="17">
        <v>4774017.0</v>
      </c>
      <c r="H25829" s="17">
        <v>4774017.0</v>
      </c>
    </row>
    <row r="25830">
      <c r="A25830" s="7" t="s">
        <v>47193</v>
      </c>
      <c r="B25830" s="17" t="s">
        <v>47194</v>
      </c>
      <c r="C25830" s="17">
        <v>2.0</v>
      </c>
      <c r="D25830" s="17">
        <v>4195574.5</v>
      </c>
      <c r="E25830" s="17">
        <v>3617132.0</v>
      </c>
      <c r="F25830" s="17">
        <v>3617132.0</v>
      </c>
      <c r="G25830" s="17">
        <v>4774017.0</v>
      </c>
      <c r="H25830" s="17">
        <v>4774017.0</v>
      </c>
    </row>
    <row r="25831">
      <c r="A25831" s="7" t="s">
        <v>47195</v>
      </c>
      <c r="B25831" s="17" t="s">
        <v>47196</v>
      </c>
      <c r="C25831" s="17">
        <v>193.0</v>
      </c>
      <c r="D25831" s="17">
        <v>9255648.663</v>
      </c>
      <c r="E25831" s="17">
        <v>2901475.0</v>
      </c>
      <c r="F25831" s="17">
        <v>4589906.0</v>
      </c>
      <c r="G25831" s="17">
        <v>1.0072023E7</v>
      </c>
      <c r="H25831" s="17">
        <v>2.4516684E7</v>
      </c>
    </row>
    <row r="25832">
      <c r="A25832" s="7" t="s">
        <v>47195</v>
      </c>
      <c r="B25832" s="17" t="s">
        <v>47196</v>
      </c>
      <c r="C25832" s="17">
        <v>193.0</v>
      </c>
      <c r="D25832" s="17">
        <v>9255648.663</v>
      </c>
      <c r="E25832" s="17">
        <v>2901475.0</v>
      </c>
      <c r="F25832" s="17">
        <v>4589906.0</v>
      </c>
      <c r="G25832" s="17">
        <v>1.0072023E7</v>
      </c>
      <c r="H25832" s="17">
        <v>2.4516684E7</v>
      </c>
    </row>
    <row r="25833">
      <c r="A25833" s="7" t="s">
        <v>47197</v>
      </c>
      <c r="B25833" s="17" t="s">
        <v>47198</v>
      </c>
      <c r="C25833" s="17">
        <v>96.0</v>
      </c>
      <c r="D25833" s="17">
        <v>6773160.354</v>
      </c>
      <c r="E25833" s="17">
        <v>2289162.0</v>
      </c>
      <c r="F25833" s="17">
        <v>4028500.0</v>
      </c>
      <c r="G25833" s="17">
        <v>7105368.0</v>
      </c>
      <c r="H25833" s="17">
        <v>1.17388E7</v>
      </c>
    </row>
    <row r="25834">
      <c r="A25834" s="7" t="s">
        <v>47197</v>
      </c>
      <c r="B25834" s="17" t="s">
        <v>47198</v>
      </c>
      <c r="C25834" s="17">
        <v>96.0</v>
      </c>
      <c r="D25834" s="17">
        <v>6773160.354</v>
      </c>
      <c r="E25834" s="17">
        <v>2289162.0</v>
      </c>
      <c r="F25834" s="17">
        <v>4028500.0</v>
      </c>
      <c r="G25834" s="17">
        <v>7105368.0</v>
      </c>
      <c r="H25834" s="17">
        <v>1.17388E7</v>
      </c>
    </row>
    <row r="25835">
      <c r="A25835" s="7" t="s">
        <v>47199</v>
      </c>
      <c r="B25835" s="17" t="s">
        <v>47200</v>
      </c>
      <c r="C25835" s="17">
        <v>12.0</v>
      </c>
      <c r="D25835" s="17">
        <v>1.291477933E7</v>
      </c>
      <c r="E25835" s="17">
        <v>8457854.0</v>
      </c>
      <c r="F25835" s="17">
        <v>1.0753702E7</v>
      </c>
      <c r="G25835" s="17">
        <v>1.5737076E7</v>
      </c>
      <c r="H25835" s="17">
        <v>2.0310586E7</v>
      </c>
    </row>
    <row r="25836">
      <c r="A25836" s="7" t="s">
        <v>47199</v>
      </c>
      <c r="B25836" s="17" t="s">
        <v>47200</v>
      </c>
      <c r="C25836" s="17">
        <v>12.0</v>
      </c>
      <c r="D25836" s="17">
        <v>1.291477933E7</v>
      </c>
      <c r="E25836" s="17">
        <v>8457854.0</v>
      </c>
      <c r="F25836" s="17">
        <v>1.0753702E7</v>
      </c>
      <c r="G25836" s="17">
        <v>1.5737076E7</v>
      </c>
      <c r="H25836" s="17">
        <v>2.0310586E7</v>
      </c>
    </row>
    <row r="25837">
      <c r="A25837" s="7" t="s">
        <v>47201</v>
      </c>
      <c r="B25837" s="17" t="s">
        <v>47202</v>
      </c>
      <c r="C25837" s="17">
        <v>1.0</v>
      </c>
      <c r="D25837" s="17">
        <v>2630803.0</v>
      </c>
      <c r="E25837" s="17">
        <v>2630803.0</v>
      </c>
      <c r="F25837" s="17">
        <v>2630803.0</v>
      </c>
      <c r="G25837" s="17">
        <v>2630803.0</v>
      </c>
      <c r="H25837" s="17">
        <v>2630803.0</v>
      </c>
    </row>
    <row r="25838">
      <c r="A25838" s="7" t="s">
        <v>47201</v>
      </c>
      <c r="B25838" s="17" t="s">
        <v>47202</v>
      </c>
      <c r="C25838" s="17">
        <v>1.0</v>
      </c>
      <c r="D25838" s="17">
        <v>2630803.0</v>
      </c>
      <c r="E25838" s="17">
        <v>2630803.0</v>
      </c>
      <c r="F25838" s="17">
        <v>2630803.0</v>
      </c>
      <c r="G25838" s="17">
        <v>2630803.0</v>
      </c>
      <c r="H25838" s="17">
        <v>2630803.0</v>
      </c>
    </row>
    <row r="25839">
      <c r="A25839" s="7" t="s">
        <v>47203</v>
      </c>
      <c r="B25839" s="17" t="s">
        <v>47204</v>
      </c>
      <c r="C25839" s="17">
        <v>2.0</v>
      </c>
      <c r="D25839" s="17">
        <v>1.03661405E7</v>
      </c>
      <c r="E25839" s="17">
        <v>5649900.0</v>
      </c>
      <c r="F25839" s="17">
        <v>5649900.0</v>
      </c>
      <c r="G25839" s="17">
        <v>1.5082381E7</v>
      </c>
      <c r="H25839" s="17">
        <v>1.5082381E7</v>
      </c>
    </row>
    <row r="25840">
      <c r="A25840" s="7" t="s">
        <v>47203</v>
      </c>
      <c r="B25840" s="17" t="s">
        <v>47204</v>
      </c>
      <c r="C25840" s="17">
        <v>2.0</v>
      </c>
      <c r="D25840" s="17">
        <v>1.03661405E7</v>
      </c>
      <c r="E25840" s="17">
        <v>5649900.0</v>
      </c>
      <c r="F25840" s="17">
        <v>5649900.0</v>
      </c>
      <c r="G25840" s="17">
        <v>1.5082381E7</v>
      </c>
      <c r="H25840" s="17">
        <v>1.5082381E7</v>
      </c>
    </row>
    <row r="25841">
      <c r="A25841" s="7" t="s">
        <v>47205</v>
      </c>
      <c r="B25841" s="17" t="s">
        <v>47206</v>
      </c>
      <c r="C25841" s="17">
        <v>1.0</v>
      </c>
      <c r="D25841" s="17">
        <v>7966001.0</v>
      </c>
      <c r="E25841" s="17">
        <v>7966001.0</v>
      </c>
      <c r="F25841" s="17">
        <v>7966001.0</v>
      </c>
      <c r="G25841" s="17">
        <v>7966001.0</v>
      </c>
      <c r="H25841" s="17">
        <v>7966001.0</v>
      </c>
    </row>
    <row r="25842">
      <c r="A25842" s="7" t="s">
        <v>47205</v>
      </c>
      <c r="B25842" s="17" t="s">
        <v>47206</v>
      </c>
      <c r="C25842" s="17">
        <v>1.0</v>
      </c>
      <c r="D25842" s="17">
        <v>7966001.0</v>
      </c>
      <c r="E25842" s="17">
        <v>7966001.0</v>
      </c>
      <c r="F25842" s="17">
        <v>7966001.0</v>
      </c>
      <c r="G25842" s="17">
        <v>7966001.0</v>
      </c>
      <c r="H25842" s="17">
        <v>7966001.0</v>
      </c>
    </row>
    <row r="25843">
      <c r="A25843" s="7" t="s">
        <v>47207</v>
      </c>
      <c r="B25843" s="17" t="s">
        <v>47208</v>
      </c>
      <c r="C25843" s="17">
        <v>32.0</v>
      </c>
      <c r="D25843" s="17">
        <v>2.467963603E7</v>
      </c>
      <c r="E25843" s="17">
        <v>6194352.0</v>
      </c>
      <c r="F25843" s="17">
        <v>1.14442E7</v>
      </c>
      <c r="G25843" s="17">
        <v>3.884933E7</v>
      </c>
      <c r="H25843" s="17">
        <v>5.3335059E7</v>
      </c>
    </row>
    <row r="25844">
      <c r="A25844" s="7" t="s">
        <v>47207</v>
      </c>
      <c r="B25844" s="17" t="s">
        <v>47208</v>
      </c>
      <c r="C25844" s="17">
        <v>32.0</v>
      </c>
      <c r="D25844" s="17">
        <v>2.467963603E7</v>
      </c>
      <c r="E25844" s="17">
        <v>6194352.0</v>
      </c>
      <c r="F25844" s="17">
        <v>1.14442E7</v>
      </c>
      <c r="G25844" s="17">
        <v>3.884933E7</v>
      </c>
      <c r="H25844" s="17">
        <v>5.3335059E7</v>
      </c>
    </row>
    <row r="25845">
      <c r="A25845" s="7" t="s">
        <v>47209</v>
      </c>
      <c r="B25845" s="17" t="s">
        <v>47210</v>
      </c>
      <c r="C25845" s="17">
        <v>36.0</v>
      </c>
      <c r="D25845" s="17">
        <v>2.854284317E7</v>
      </c>
      <c r="E25845" s="17">
        <v>7696780.0</v>
      </c>
      <c r="F25845" s="17">
        <v>1.4756819E7</v>
      </c>
      <c r="G25845" s="17">
        <v>2.5034448E7</v>
      </c>
      <c r="H25845" s="17">
        <v>6.4633969E7</v>
      </c>
    </row>
    <row r="25846">
      <c r="A25846" s="7" t="s">
        <v>47209</v>
      </c>
      <c r="B25846" s="17" t="s">
        <v>47210</v>
      </c>
      <c r="C25846" s="17">
        <v>36.0</v>
      </c>
      <c r="D25846" s="17">
        <v>2.854284317E7</v>
      </c>
      <c r="E25846" s="17">
        <v>7696780.0</v>
      </c>
      <c r="F25846" s="17">
        <v>1.4756819E7</v>
      </c>
      <c r="G25846" s="17">
        <v>2.5034448E7</v>
      </c>
      <c r="H25846" s="17">
        <v>6.4633969E7</v>
      </c>
    </row>
    <row r="25847">
      <c r="A25847" s="7" t="s">
        <v>47211</v>
      </c>
      <c r="B25847" s="17" t="s">
        <v>47212</v>
      </c>
      <c r="C25847" s="17">
        <v>11.0</v>
      </c>
      <c r="D25847" s="17">
        <v>2.308291018E7</v>
      </c>
      <c r="E25847" s="17">
        <v>5970089.0</v>
      </c>
      <c r="F25847" s="17">
        <v>1.0758498E7</v>
      </c>
      <c r="G25847" s="17">
        <v>1.7317E7</v>
      </c>
      <c r="H25847" s="17">
        <v>2.8035838E7</v>
      </c>
    </row>
    <row r="25848">
      <c r="A25848" s="7" t="s">
        <v>47211</v>
      </c>
      <c r="B25848" s="17" t="s">
        <v>47212</v>
      </c>
      <c r="C25848" s="17">
        <v>11.0</v>
      </c>
      <c r="D25848" s="17">
        <v>2.308291018E7</v>
      </c>
      <c r="E25848" s="17">
        <v>5970089.0</v>
      </c>
      <c r="F25848" s="17">
        <v>1.0758498E7</v>
      </c>
      <c r="G25848" s="17">
        <v>1.7317E7</v>
      </c>
      <c r="H25848" s="17">
        <v>2.8035838E7</v>
      </c>
    </row>
    <row r="25849">
      <c r="A25849" s="7" t="s">
        <v>47213</v>
      </c>
      <c r="B25849" s="17" t="s">
        <v>47214</v>
      </c>
      <c r="C25849" s="17">
        <v>1.0</v>
      </c>
      <c r="D25849" s="17">
        <v>7.9002679E7</v>
      </c>
      <c r="E25849" s="17">
        <v>7.9002679E7</v>
      </c>
      <c r="F25849" s="17">
        <v>7.9002679E7</v>
      </c>
      <c r="G25849" s="17">
        <v>7.9002679E7</v>
      </c>
      <c r="H25849" s="17">
        <v>7.9002679E7</v>
      </c>
    </row>
    <row r="25850">
      <c r="A25850" s="7" t="s">
        <v>47213</v>
      </c>
      <c r="B25850" s="17" t="s">
        <v>47214</v>
      </c>
      <c r="C25850" s="17">
        <v>1.0</v>
      </c>
      <c r="D25850" s="17">
        <v>7.9002679E7</v>
      </c>
      <c r="E25850" s="17">
        <v>7.9002679E7</v>
      </c>
      <c r="F25850" s="17">
        <v>7.9002679E7</v>
      </c>
      <c r="G25850" s="17">
        <v>7.9002679E7</v>
      </c>
      <c r="H25850" s="17">
        <v>7.9002679E7</v>
      </c>
    </row>
    <row r="25851">
      <c r="A25851" s="7" t="s">
        <v>47215</v>
      </c>
      <c r="B25851" s="17" t="s">
        <v>47216</v>
      </c>
      <c r="C25851" s="17">
        <v>3.0</v>
      </c>
      <c r="D25851" s="17">
        <v>3.371440067E7</v>
      </c>
      <c r="E25851" s="17">
        <v>1.349906E7</v>
      </c>
      <c r="F25851" s="17">
        <v>1.3939167E7</v>
      </c>
      <c r="G25851" s="17">
        <v>7.3704975E7</v>
      </c>
      <c r="H25851" s="17">
        <v>7.3704975E7</v>
      </c>
    </row>
    <row r="25852">
      <c r="A25852" s="7" t="s">
        <v>47215</v>
      </c>
      <c r="B25852" s="17" t="s">
        <v>47216</v>
      </c>
      <c r="C25852" s="17">
        <v>3.0</v>
      </c>
      <c r="D25852" s="17">
        <v>3.371440067E7</v>
      </c>
      <c r="E25852" s="17">
        <v>1.349906E7</v>
      </c>
      <c r="F25852" s="17">
        <v>1.3939167E7</v>
      </c>
      <c r="G25852" s="17">
        <v>7.3704975E7</v>
      </c>
      <c r="H25852" s="17">
        <v>7.3704975E7</v>
      </c>
    </row>
    <row r="25853">
      <c r="A25853" s="7" t="s">
        <v>47217</v>
      </c>
      <c r="B25853" s="17" t="s">
        <v>47218</v>
      </c>
      <c r="C25853" s="17">
        <v>9.0</v>
      </c>
      <c r="D25853" s="17">
        <v>1.418276E7</v>
      </c>
      <c r="E25853" s="17">
        <v>1.0311129E7</v>
      </c>
      <c r="F25853" s="17">
        <v>1.5404794E7</v>
      </c>
      <c r="G25853" s="17">
        <v>1.9384826E7</v>
      </c>
      <c r="H25853" s="17">
        <v>2.3968689E7</v>
      </c>
    </row>
    <row r="25854">
      <c r="A25854" s="7" t="s">
        <v>47217</v>
      </c>
      <c r="B25854" s="17" t="s">
        <v>47218</v>
      </c>
      <c r="C25854" s="17">
        <v>9.0</v>
      </c>
      <c r="D25854" s="17">
        <v>1.418276E7</v>
      </c>
      <c r="E25854" s="17">
        <v>1.0311129E7</v>
      </c>
      <c r="F25854" s="17">
        <v>1.5404794E7</v>
      </c>
      <c r="G25854" s="17">
        <v>1.9384826E7</v>
      </c>
      <c r="H25854" s="17">
        <v>2.3968689E7</v>
      </c>
    </row>
    <row r="25855">
      <c r="A25855" s="7" t="s">
        <v>47219</v>
      </c>
      <c r="B25855" s="17" t="s">
        <v>47220</v>
      </c>
      <c r="C25855" s="17">
        <v>229.0</v>
      </c>
      <c r="D25855" s="17">
        <v>2.668480428E7</v>
      </c>
      <c r="E25855" s="17">
        <v>1.2644384E7</v>
      </c>
      <c r="F25855" s="17">
        <v>1.653396E7</v>
      </c>
      <c r="G25855" s="17">
        <v>4.5007884E7</v>
      </c>
      <c r="H25855" s="17">
        <v>5.4702887E7</v>
      </c>
    </row>
    <row r="25856">
      <c r="A25856" s="7" t="s">
        <v>47219</v>
      </c>
      <c r="B25856" s="17" t="s">
        <v>47220</v>
      </c>
      <c r="C25856" s="17">
        <v>229.0</v>
      </c>
      <c r="D25856" s="17">
        <v>2.668480428E7</v>
      </c>
      <c r="E25856" s="17">
        <v>1.2644384E7</v>
      </c>
      <c r="F25856" s="17">
        <v>1.653396E7</v>
      </c>
      <c r="G25856" s="17">
        <v>4.5007884E7</v>
      </c>
      <c r="H25856" s="17">
        <v>5.4702887E7</v>
      </c>
    </row>
    <row r="25857">
      <c r="A25857" s="7" t="s">
        <v>47221</v>
      </c>
      <c r="B25857" s="17" t="s">
        <v>47222</v>
      </c>
      <c r="C25857" s="17">
        <v>28.0</v>
      </c>
      <c r="D25857" s="17">
        <v>8471469.857</v>
      </c>
      <c r="E25857" s="17">
        <v>3681714.0</v>
      </c>
      <c r="F25857" s="17">
        <v>6114454.0</v>
      </c>
      <c r="G25857" s="17">
        <v>1.2353923E7</v>
      </c>
      <c r="H25857" s="17">
        <v>1.709999E7</v>
      </c>
    </row>
    <row r="25858">
      <c r="A25858" s="7" t="s">
        <v>47221</v>
      </c>
      <c r="B25858" s="17" t="s">
        <v>47222</v>
      </c>
      <c r="C25858" s="17">
        <v>28.0</v>
      </c>
      <c r="D25858" s="17">
        <v>8471469.857</v>
      </c>
      <c r="E25858" s="17">
        <v>3681714.0</v>
      </c>
      <c r="F25858" s="17">
        <v>6114454.0</v>
      </c>
      <c r="G25858" s="17">
        <v>1.2353923E7</v>
      </c>
      <c r="H25858" s="17">
        <v>1.709999E7</v>
      </c>
    </row>
    <row r="25859">
      <c r="A25859" s="7" t="s">
        <v>47223</v>
      </c>
      <c r="B25859" s="17" t="s">
        <v>47224</v>
      </c>
      <c r="C25859" s="17">
        <v>5.0</v>
      </c>
      <c r="D25859" s="17">
        <v>1.04031726E7</v>
      </c>
      <c r="E25859" s="17">
        <v>5173571.0</v>
      </c>
      <c r="F25859" s="17">
        <v>1.1429968E7</v>
      </c>
      <c r="G25859" s="17">
        <v>1.3822769E7</v>
      </c>
      <c r="H25859" s="17">
        <v>1.8473364E7</v>
      </c>
    </row>
    <row r="25860">
      <c r="A25860" s="7" t="s">
        <v>47223</v>
      </c>
      <c r="B25860" s="17" t="s">
        <v>47224</v>
      </c>
      <c r="C25860" s="17">
        <v>5.0</v>
      </c>
      <c r="D25860" s="17">
        <v>1.04031726E7</v>
      </c>
      <c r="E25860" s="17">
        <v>5173571.0</v>
      </c>
      <c r="F25860" s="17">
        <v>1.1429968E7</v>
      </c>
      <c r="G25860" s="17">
        <v>1.3822769E7</v>
      </c>
      <c r="H25860" s="17">
        <v>1.8473364E7</v>
      </c>
    </row>
    <row r="25861">
      <c r="A25861" s="7" t="s">
        <v>47225</v>
      </c>
      <c r="B25861" s="17" t="s">
        <v>47226</v>
      </c>
      <c r="C25861" s="17">
        <v>3.0</v>
      </c>
      <c r="D25861" s="17">
        <v>2.717932133E7</v>
      </c>
      <c r="E25861" s="17">
        <v>5962424.0</v>
      </c>
      <c r="F25861" s="17">
        <v>8335399.0</v>
      </c>
      <c r="G25861" s="17">
        <v>6.7240141E7</v>
      </c>
      <c r="H25861" s="17">
        <v>6.7240141E7</v>
      </c>
    </row>
    <row r="25862">
      <c r="A25862" s="7" t="s">
        <v>47225</v>
      </c>
      <c r="B25862" s="17" t="s">
        <v>47226</v>
      </c>
      <c r="C25862" s="17">
        <v>3.0</v>
      </c>
      <c r="D25862" s="17">
        <v>2.717932133E7</v>
      </c>
      <c r="E25862" s="17">
        <v>5962424.0</v>
      </c>
      <c r="F25862" s="17">
        <v>8335399.0</v>
      </c>
      <c r="G25862" s="17">
        <v>6.7240141E7</v>
      </c>
      <c r="H25862" s="17">
        <v>6.7240141E7</v>
      </c>
    </row>
    <row r="25863">
      <c r="A25863" s="7" t="s">
        <v>47227</v>
      </c>
      <c r="B25863" s="17" t="s">
        <v>47228</v>
      </c>
      <c r="C25863" s="17">
        <v>68.0</v>
      </c>
      <c r="D25863" s="17">
        <v>1.252609309E7</v>
      </c>
      <c r="E25863" s="17">
        <v>2906173.0</v>
      </c>
      <c r="F25863" s="17">
        <v>6772806.0</v>
      </c>
      <c r="G25863" s="17">
        <v>9671242.0</v>
      </c>
      <c r="H25863" s="17">
        <v>1.8630917E7</v>
      </c>
    </row>
    <row r="25864">
      <c r="A25864" s="7" t="s">
        <v>47227</v>
      </c>
      <c r="B25864" s="17" t="s">
        <v>47228</v>
      </c>
      <c r="C25864" s="17">
        <v>68.0</v>
      </c>
      <c r="D25864" s="17">
        <v>1.252609309E7</v>
      </c>
      <c r="E25864" s="17">
        <v>2906173.0</v>
      </c>
      <c r="F25864" s="17">
        <v>6772806.0</v>
      </c>
      <c r="G25864" s="17">
        <v>9671242.0</v>
      </c>
      <c r="H25864" s="17">
        <v>1.8630917E7</v>
      </c>
    </row>
    <row r="25865">
      <c r="A25865" s="7" t="s">
        <v>47229</v>
      </c>
      <c r="B25865" s="17" t="s">
        <v>47230</v>
      </c>
      <c r="C25865" s="17">
        <v>42.0</v>
      </c>
      <c r="D25865" s="17">
        <v>1.373802276E7</v>
      </c>
      <c r="E25865" s="17">
        <v>4603497.0</v>
      </c>
      <c r="F25865" s="17">
        <v>9728850.0</v>
      </c>
      <c r="G25865" s="17">
        <v>1.5110873E7</v>
      </c>
      <c r="H25865" s="17">
        <v>2.3898774E7</v>
      </c>
    </row>
    <row r="25866">
      <c r="A25866" s="7" t="s">
        <v>47229</v>
      </c>
      <c r="B25866" s="17" t="s">
        <v>47230</v>
      </c>
      <c r="C25866" s="17">
        <v>42.0</v>
      </c>
      <c r="D25866" s="17">
        <v>1.373802276E7</v>
      </c>
      <c r="E25866" s="17">
        <v>4603497.0</v>
      </c>
      <c r="F25866" s="17">
        <v>9728850.0</v>
      </c>
      <c r="G25866" s="17">
        <v>1.5110873E7</v>
      </c>
      <c r="H25866" s="17">
        <v>2.3898774E7</v>
      </c>
    </row>
    <row r="25867">
      <c r="A25867" s="7" t="s">
        <v>47231</v>
      </c>
      <c r="B25867" s="17" t="s">
        <v>47232</v>
      </c>
      <c r="C25867" s="17">
        <v>6.0</v>
      </c>
      <c r="D25867" s="17">
        <v>2.119579633E7</v>
      </c>
      <c r="E25867" s="17">
        <v>5253100.0</v>
      </c>
      <c r="F25867" s="17">
        <v>5731987.0</v>
      </c>
      <c r="G25867" s="17">
        <v>7559180.0</v>
      </c>
      <c r="H25867" s="17">
        <v>9.9615061E7</v>
      </c>
    </row>
    <row r="25868">
      <c r="A25868" s="7" t="s">
        <v>47231</v>
      </c>
      <c r="B25868" s="17" t="s">
        <v>47232</v>
      </c>
      <c r="C25868" s="17">
        <v>6.0</v>
      </c>
      <c r="D25868" s="17">
        <v>2.119579633E7</v>
      </c>
      <c r="E25868" s="17">
        <v>5253100.0</v>
      </c>
      <c r="F25868" s="17">
        <v>5731987.0</v>
      </c>
      <c r="G25868" s="17">
        <v>7559180.0</v>
      </c>
      <c r="H25868" s="17">
        <v>9.9615061E7</v>
      </c>
    </row>
    <row r="25869">
      <c r="A25869" s="7" t="s">
        <v>47233</v>
      </c>
      <c r="B25869" s="17" t="s">
        <v>47234</v>
      </c>
      <c r="C25869" s="17">
        <v>36.0</v>
      </c>
      <c r="D25869" s="17">
        <v>1.799183703E7</v>
      </c>
      <c r="E25869" s="17">
        <v>3269177.0</v>
      </c>
      <c r="F25869" s="17">
        <v>6768828.0</v>
      </c>
      <c r="G25869" s="17">
        <v>1.13761E7</v>
      </c>
      <c r="H25869" s="17">
        <v>3.550869E7</v>
      </c>
    </row>
    <row r="25870">
      <c r="A25870" s="7" t="s">
        <v>47233</v>
      </c>
      <c r="B25870" s="17" t="s">
        <v>47234</v>
      </c>
      <c r="C25870" s="17">
        <v>36.0</v>
      </c>
      <c r="D25870" s="17">
        <v>1.799183703E7</v>
      </c>
      <c r="E25870" s="17">
        <v>3269177.0</v>
      </c>
      <c r="F25870" s="17">
        <v>6768828.0</v>
      </c>
      <c r="G25870" s="17">
        <v>1.13761E7</v>
      </c>
      <c r="H25870" s="17">
        <v>3.550869E7</v>
      </c>
    </row>
    <row r="25871">
      <c r="A25871" s="7" t="s">
        <v>47235</v>
      </c>
      <c r="B25871" s="17" t="s">
        <v>47236</v>
      </c>
      <c r="C25871" s="17">
        <v>20.0</v>
      </c>
      <c r="D25871" s="17">
        <v>1.905688375E7</v>
      </c>
      <c r="E25871" s="17">
        <v>5946800.0</v>
      </c>
      <c r="F25871" s="17">
        <v>1.0224158E7</v>
      </c>
      <c r="G25871" s="17">
        <v>1.7278486E7</v>
      </c>
      <c r="H25871" s="17">
        <v>4.1982341E7</v>
      </c>
    </row>
    <row r="25872">
      <c r="A25872" s="7" t="s">
        <v>47235</v>
      </c>
      <c r="B25872" s="17" t="s">
        <v>47236</v>
      </c>
      <c r="C25872" s="17">
        <v>20.0</v>
      </c>
      <c r="D25872" s="17">
        <v>1.905688375E7</v>
      </c>
      <c r="E25872" s="17">
        <v>5946800.0</v>
      </c>
      <c r="F25872" s="17">
        <v>1.0224158E7</v>
      </c>
      <c r="G25872" s="17">
        <v>1.7278486E7</v>
      </c>
      <c r="H25872" s="17">
        <v>4.1982341E7</v>
      </c>
    </row>
    <row r="25873">
      <c r="A25873" s="7" t="s">
        <v>47237</v>
      </c>
      <c r="B25873" s="17" t="s">
        <v>47238</v>
      </c>
      <c r="C25873" s="17">
        <v>188.0</v>
      </c>
      <c r="D25873" s="17">
        <v>6728901.186</v>
      </c>
      <c r="E25873" s="17">
        <v>2605668.0</v>
      </c>
      <c r="F25873" s="17">
        <v>3665078.0</v>
      </c>
      <c r="G25873" s="17">
        <v>5490131.0</v>
      </c>
      <c r="H25873" s="17">
        <v>1.224414E7</v>
      </c>
    </row>
    <row r="25874">
      <c r="A25874" s="7" t="s">
        <v>47237</v>
      </c>
      <c r="B25874" s="17" t="s">
        <v>47238</v>
      </c>
      <c r="C25874" s="17">
        <v>188.0</v>
      </c>
      <c r="D25874" s="17">
        <v>6728901.186</v>
      </c>
      <c r="E25874" s="17">
        <v>2605668.0</v>
      </c>
      <c r="F25874" s="17">
        <v>3665078.0</v>
      </c>
      <c r="G25874" s="17">
        <v>5490131.0</v>
      </c>
      <c r="H25874" s="17">
        <v>1.224414E7</v>
      </c>
    </row>
    <row r="25875">
      <c r="A25875" s="7" t="s">
        <v>47239</v>
      </c>
      <c r="B25875" s="17" t="s">
        <v>47240</v>
      </c>
      <c r="C25875" s="17">
        <v>1236.0</v>
      </c>
      <c r="D25875" s="17">
        <v>7574032.544</v>
      </c>
      <c r="E25875" s="17">
        <v>4961723.0</v>
      </c>
      <c r="F25875" s="17">
        <v>6427020.0</v>
      </c>
      <c r="G25875" s="17">
        <v>8351347.0</v>
      </c>
      <c r="H25875" s="17">
        <v>1.0769431E7</v>
      </c>
    </row>
    <row r="25876">
      <c r="A25876" s="7" t="s">
        <v>47239</v>
      </c>
      <c r="B25876" s="17" t="s">
        <v>47240</v>
      </c>
      <c r="C25876" s="17">
        <v>1236.0</v>
      </c>
      <c r="D25876" s="17">
        <v>7574032.544</v>
      </c>
      <c r="E25876" s="17">
        <v>4961723.0</v>
      </c>
      <c r="F25876" s="17">
        <v>6427020.0</v>
      </c>
      <c r="G25876" s="17">
        <v>8351347.0</v>
      </c>
      <c r="H25876" s="17">
        <v>1.0769431E7</v>
      </c>
    </row>
    <row r="25877">
      <c r="A25877" s="7" t="s">
        <v>47241</v>
      </c>
      <c r="B25877" s="17" t="s">
        <v>47242</v>
      </c>
      <c r="C25877" s="17">
        <v>10.0</v>
      </c>
      <c r="D25877" s="17">
        <v>8.38104613E7</v>
      </c>
      <c r="E25877" s="17">
        <v>2.6961065E7</v>
      </c>
      <c r="F25877" s="17">
        <v>3.7686349E7</v>
      </c>
      <c r="G25877" s="17">
        <v>1.7562037E8</v>
      </c>
      <c r="H25877" s="17">
        <v>1.81843354E8</v>
      </c>
    </row>
    <row r="25878">
      <c r="A25878" s="7" t="s">
        <v>47241</v>
      </c>
      <c r="B25878" s="17" t="s">
        <v>47242</v>
      </c>
      <c r="C25878" s="17">
        <v>10.0</v>
      </c>
      <c r="D25878" s="17">
        <v>8.38104613E7</v>
      </c>
      <c r="E25878" s="17">
        <v>2.6961065E7</v>
      </c>
      <c r="F25878" s="17">
        <v>3.7686349E7</v>
      </c>
      <c r="G25878" s="17">
        <v>1.7562037E8</v>
      </c>
      <c r="H25878" s="17">
        <v>1.81843354E8</v>
      </c>
    </row>
    <row r="25879">
      <c r="A25879" s="7" t="s">
        <v>47243</v>
      </c>
      <c r="B25879" s="17" t="s">
        <v>47244</v>
      </c>
      <c r="C25879" s="17">
        <v>3.0</v>
      </c>
      <c r="D25879" s="17">
        <v>2.298184567E7</v>
      </c>
      <c r="E25879" s="17">
        <v>1223672.0</v>
      </c>
      <c r="F25879" s="17">
        <v>3823515.0</v>
      </c>
      <c r="G25879" s="17">
        <v>6.389835E7</v>
      </c>
      <c r="H25879" s="17">
        <v>6.389835E7</v>
      </c>
    </row>
    <row r="25880">
      <c r="A25880" s="7" t="s">
        <v>47243</v>
      </c>
      <c r="B25880" s="17" t="s">
        <v>47244</v>
      </c>
      <c r="C25880" s="17">
        <v>3.0</v>
      </c>
      <c r="D25880" s="17">
        <v>2.298184567E7</v>
      </c>
      <c r="E25880" s="17">
        <v>1223672.0</v>
      </c>
      <c r="F25880" s="17">
        <v>3823515.0</v>
      </c>
      <c r="G25880" s="17">
        <v>6.389835E7</v>
      </c>
      <c r="H25880" s="17">
        <v>6.389835E7</v>
      </c>
    </row>
    <row r="25881">
      <c r="A25881" s="7" t="s">
        <v>47245</v>
      </c>
      <c r="B25881" s="17" t="s">
        <v>47246</v>
      </c>
      <c r="C25881" s="17">
        <v>9.0</v>
      </c>
      <c r="D25881" s="17">
        <v>8154419.667</v>
      </c>
      <c r="E25881" s="17">
        <v>5405577.0</v>
      </c>
      <c r="F25881" s="17">
        <v>7000719.0</v>
      </c>
      <c r="G25881" s="17">
        <v>1.248137E7</v>
      </c>
      <c r="H25881" s="17">
        <v>1.3911958E7</v>
      </c>
    </row>
    <row r="25882">
      <c r="A25882" s="7" t="s">
        <v>47245</v>
      </c>
      <c r="B25882" s="17" t="s">
        <v>47246</v>
      </c>
      <c r="C25882" s="17">
        <v>9.0</v>
      </c>
      <c r="D25882" s="17">
        <v>8154419.667</v>
      </c>
      <c r="E25882" s="17">
        <v>5405577.0</v>
      </c>
      <c r="F25882" s="17">
        <v>7000719.0</v>
      </c>
      <c r="G25882" s="17">
        <v>1.248137E7</v>
      </c>
      <c r="H25882" s="17">
        <v>1.3911958E7</v>
      </c>
    </row>
    <row r="25883">
      <c r="A25883" s="7" t="s">
        <v>47247</v>
      </c>
      <c r="B25883" s="17" t="s">
        <v>47248</v>
      </c>
      <c r="C25883" s="17">
        <v>10.0</v>
      </c>
      <c r="D25883" s="17">
        <v>1.5568681E7</v>
      </c>
      <c r="E25883" s="17">
        <v>3312184.0</v>
      </c>
      <c r="F25883" s="17">
        <v>3693711.0</v>
      </c>
      <c r="G25883" s="17">
        <v>1.2105546E7</v>
      </c>
      <c r="H25883" s="17">
        <v>2.8213102E7</v>
      </c>
    </row>
    <row r="25884">
      <c r="A25884" s="7" t="s">
        <v>47247</v>
      </c>
      <c r="B25884" s="17" t="s">
        <v>47248</v>
      </c>
      <c r="C25884" s="17">
        <v>10.0</v>
      </c>
      <c r="D25884" s="17">
        <v>1.5568681E7</v>
      </c>
      <c r="E25884" s="17">
        <v>3312184.0</v>
      </c>
      <c r="F25884" s="17">
        <v>3693711.0</v>
      </c>
      <c r="G25884" s="17">
        <v>1.2105546E7</v>
      </c>
      <c r="H25884" s="17">
        <v>2.8213102E7</v>
      </c>
    </row>
    <row r="25885">
      <c r="A25885" s="7" t="s">
        <v>47249</v>
      </c>
      <c r="B25885" s="17" t="s">
        <v>47250</v>
      </c>
      <c r="C25885" s="17">
        <v>18.0</v>
      </c>
      <c r="D25885" s="17">
        <v>8508471.056</v>
      </c>
      <c r="E25885" s="17">
        <v>2982000.0</v>
      </c>
      <c r="F25885" s="17">
        <v>3318493.0</v>
      </c>
      <c r="G25885" s="17">
        <v>6609453.0</v>
      </c>
      <c r="H25885" s="17">
        <v>2.3262094E7</v>
      </c>
    </row>
    <row r="25886">
      <c r="A25886" s="7" t="s">
        <v>47249</v>
      </c>
      <c r="B25886" s="17" t="s">
        <v>47250</v>
      </c>
      <c r="C25886" s="17">
        <v>18.0</v>
      </c>
      <c r="D25886" s="17">
        <v>8508471.056</v>
      </c>
      <c r="E25886" s="17">
        <v>2982000.0</v>
      </c>
      <c r="F25886" s="17">
        <v>3318493.0</v>
      </c>
      <c r="G25886" s="17">
        <v>6609453.0</v>
      </c>
      <c r="H25886" s="17">
        <v>2.3262094E7</v>
      </c>
    </row>
    <row r="25887">
      <c r="A25887" s="7" t="s">
        <v>47251</v>
      </c>
      <c r="B25887" s="17" t="s">
        <v>47252</v>
      </c>
      <c r="C25887" s="17">
        <v>3.0</v>
      </c>
      <c r="D25887" s="17">
        <v>1.159689167E7</v>
      </c>
      <c r="E25887" s="17">
        <v>3275455.0</v>
      </c>
      <c r="F25887" s="17">
        <v>3643147.0</v>
      </c>
      <c r="G25887" s="17">
        <v>2.7872073E7</v>
      </c>
      <c r="H25887" s="17">
        <v>2.7872073E7</v>
      </c>
    </row>
    <row r="25888">
      <c r="A25888" s="7" t="s">
        <v>47251</v>
      </c>
      <c r="B25888" s="17" t="s">
        <v>47252</v>
      </c>
      <c r="C25888" s="17">
        <v>3.0</v>
      </c>
      <c r="D25888" s="17">
        <v>1.159689167E7</v>
      </c>
      <c r="E25888" s="17">
        <v>3275455.0</v>
      </c>
      <c r="F25888" s="17">
        <v>3643147.0</v>
      </c>
      <c r="G25888" s="17">
        <v>2.7872073E7</v>
      </c>
      <c r="H25888" s="17">
        <v>2.7872073E7</v>
      </c>
    </row>
    <row r="25889">
      <c r="A25889" s="7" t="s">
        <v>47253</v>
      </c>
      <c r="B25889" s="17" t="s">
        <v>47254</v>
      </c>
      <c r="C25889" s="17">
        <v>9.0</v>
      </c>
      <c r="D25889" s="17">
        <v>8031938.333</v>
      </c>
      <c r="E25889" s="17">
        <v>4026852.0</v>
      </c>
      <c r="F25889" s="17">
        <v>6369719.0</v>
      </c>
      <c r="G25889" s="17">
        <v>9091600.0</v>
      </c>
      <c r="H25889" s="17">
        <v>2.0046155E7</v>
      </c>
    </row>
    <row r="25890">
      <c r="A25890" s="7" t="s">
        <v>47253</v>
      </c>
      <c r="B25890" s="17" t="s">
        <v>47254</v>
      </c>
      <c r="C25890" s="17">
        <v>9.0</v>
      </c>
      <c r="D25890" s="17">
        <v>8031938.333</v>
      </c>
      <c r="E25890" s="17">
        <v>4026852.0</v>
      </c>
      <c r="F25890" s="17">
        <v>6369719.0</v>
      </c>
      <c r="G25890" s="17">
        <v>9091600.0</v>
      </c>
      <c r="H25890" s="17">
        <v>2.0046155E7</v>
      </c>
    </row>
    <row r="25891">
      <c r="A25891" s="7" t="s">
        <v>47255</v>
      </c>
      <c r="B25891" s="17" t="s">
        <v>47256</v>
      </c>
      <c r="C25891" s="17">
        <v>86.0</v>
      </c>
      <c r="D25891" s="17">
        <v>1.028670314E7</v>
      </c>
      <c r="E25891" s="17">
        <v>3594414.0</v>
      </c>
      <c r="F25891" s="17">
        <v>5519600.0</v>
      </c>
      <c r="G25891" s="17">
        <v>1.1084331E7</v>
      </c>
      <c r="H25891" s="17">
        <v>2.40543E7</v>
      </c>
    </row>
    <row r="25892">
      <c r="A25892" s="7" t="s">
        <v>47255</v>
      </c>
      <c r="B25892" s="17" t="s">
        <v>47256</v>
      </c>
      <c r="C25892" s="17">
        <v>86.0</v>
      </c>
      <c r="D25892" s="17">
        <v>1.028670314E7</v>
      </c>
      <c r="E25892" s="17">
        <v>3594414.0</v>
      </c>
      <c r="F25892" s="17">
        <v>5519600.0</v>
      </c>
      <c r="G25892" s="17">
        <v>1.1084331E7</v>
      </c>
      <c r="H25892" s="17">
        <v>2.40543E7</v>
      </c>
    </row>
    <row r="25893">
      <c r="A25893" s="7" t="s">
        <v>47257</v>
      </c>
      <c r="B25893" s="17" t="s">
        <v>47258</v>
      </c>
      <c r="C25893" s="17">
        <v>40.0</v>
      </c>
      <c r="D25893" s="17">
        <v>1.759257538E7</v>
      </c>
      <c r="E25893" s="17">
        <v>6694116.0</v>
      </c>
      <c r="F25893" s="17">
        <v>1.1450734E7</v>
      </c>
      <c r="G25893" s="17">
        <v>3.3472105E7</v>
      </c>
      <c r="H25893" s="17">
        <v>3.6866297E7</v>
      </c>
    </row>
    <row r="25894">
      <c r="A25894" s="7" t="s">
        <v>47257</v>
      </c>
      <c r="B25894" s="17" t="s">
        <v>47258</v>
      </c>
      <c r="C25894" s="17">
        <v>40.0</v>
      </c>
      <c r="D25894" s="17">
        <v>1.759257538E7</v>
      </c>
      <c r="E25894" s="17">
        <v>6694116.0</v>
      </c>
      <c r="F25894" s="17">
        <v>1.1450734E7</v>
      </c>
      <c r="G25894" s="17">
        <v>3.3472105E7</v>
      </c>
      <c r="H25894" s="17">
        <v>3.6866297E7</v>
      </c>
    </row>
    <row r="25895">
      <c r="A25895" s="7" t="s">
        <v>47259</v>
      </c>
      <c r="B25895" s="17" t="s">
        <v>47260</v>
      </c>
      <c r="C25895" s="17">
        <v>145.0</v>
      </c>
      <c r="D25895" s="17">
        <v>1.092763034E7</v>
      </c>
      <c r="E25895" s="17">
        <v>3511900.0</v>
      </c>
      <c r="F25895" s="17">
        <v>7059473.0</v>
      </c>
      <c r="G25895" s="17">
        <v>1.2101312E7</v>
      </c>
      <c r="H25895" s="17">
        <v>2.2094371E7</v>
      </c>
    </row>
    <row r="25896">
      <c r="A25896" s="7" t="s">
        <v>47259</v>
      </c>
      <c r="B25896" s="17" t="s">
        <v>47260</v>
      </c>
      <c r="C25896" s="17">
        <v>145.0</v>
      </c>
      <c r="D25896" s="17">
        <v>1.092763034E7</v>
      </c>
      <c r="E25896" s="17">
        <v>3511900.0</v>
      </c>
      <c r="F25896" s="17">
        <v>7059473.0</v>
      </c>
      <c r="G25896" s="17">
        <v>1.2101312E7</v>
      </c>
      <c r="H25896" s="17">
        <v>2.2094371E7</v>
      </c>
    </row>
    <row r="25897">
      <c r="A25897" s="7" t="s">
        <v>47261</v>
      </c>
      <c r="B25897" s="17" t="s">
        <v>47262</v>
      </c>
      <c r="C25897" s="17">
        <v>276.0</v>
      </c>
      <c r="D25897" s="17">
        <v>8747331.594</v>
      </c>
      <c r="E25897" s="17">
        <v>3282182.0</v>
      </c>
      <c r="F25897" s="17">
        <v>5196655.0</v>
      </c>
      <c r="G25897" s="17">
        <v>8512675.0</v>
      </c>
      <c r="H25897" s="17">
        <v>1.7347609E7</v>
      </c>
    </row>
    <row r="25898">
      <c r="A25898" s="7" t="s">
        <v>47261</v>
      </c>
      <c r="B25898" s="17" t="s">
        <v>47262</v>
      </c>
      <c r="C25898" s="17">
        <v>276.0</v>
      </c>
      <c r="D25898" s="17">
        <v>8747331.594</v>
      </c>
      <c r="E25898" s="17">
        <v>3282182.0</v>
      </c>
      <c r="F25898" s="17">
        <v>5196655.0</v>
      </c>
      <c r="G25898" s="17">
        <v>8512675.0</v>
      </c>
      <c r="H25898" s="17">
        <v>1.7347609E7</v>
      </c>
    </row>
    <row r="25899">
      <c r="A25899" s="7" t="s">
        <v>47263</v>
      </c>
      <c r="B25899" s="17" t="s">
        <v>47264</v>
      </c>
      <c r="C25899" s="17">
        <v>37.0</v>
      </c>
      <c r="D25899" s="17">
        <v>9745421.622</v>
      </c>
      <c r="E25899" s="17">
        <v>4908567.0</v>
      </c>
      <c r="F25899" s="17">
        <v>8424567.0</v>
      </c>
      <c r="G25899" s="17">
        <v>1.317E7</v>
      </c>
      <c r="H25899" s="17">
        <v>1.6000085E7</v>
      </c>
    </row>
    <row r="25900">
      <c r="A25900" s="7" t="s">
        <v>47263</v>
      </c>
      <c r="B25900" s="17" t="s">
        <v>47264</v>
      </c>
      <c r="C25900" s="17">
        <v>37.0</v>
      </c>
      <c r="D25900" s="17">
        <v>9745421.622</v>
      </c>
      <c r="E25900" s="17">
        <v>4908567.0</v>
      </c>
      <c r="F25900" s="17">
        <v>8424567.0</v>
      </c>
      <c r="G25900" s="17">
        <v>1.317E7</v>
      </c>
      <c r="H25900" s="17">
        <v>1.6000085E7</v>
      </c>
    </row>
    <row r="25901">
      <c r="A25901" s="7" t="s">
        <v>47265</v>
      </c>
      <c r="B25901" s="17" t="s">
        <v>47266</v>
      </c>
      <c r="C25901" s="17">
        <v>7.0</v>
      </c>
      <c r="D25901" s="17">
        <v>4391122.571</v>
      </c>
      <c r="E25901" s="17">
        <v>3293000.0</v>
      </c>
      <c r="F25901" s="17">
        <v>3587471.0</v>
      </c>
      <c r="G25901" s="17">
        <v>6727605.0</v>
      </c>
      <c r="H25901" s="17">
        <v>7401964.0</v>
      </c>
    </row>
    <row r="25902">
      <c r="A25902" s="7" t="s">
        <v>47265</v>
      </c>
      <c r="B25902" s="17" t="s">
        <v>47266</v>
      </c>
      <c r="C25902" s="17">
        <v>7.0</v>
      </c>
      <c r="D25902" s="17">
        <v>4391122.571</v>
      </c>
      <c r="E25902" s="17">
        <v>3293000.0</v>
      </c>
      <c r="F25902" s="17">
        <v>3587471.0</v>
      </c>
      <c r="G25902" s="17">
        <v>6727605.0</v>
      </c>
      <c r="H25902" s="17">
        <v>7401964.0</v>
      </c>
    </row>
    <row r="25903">
      <c r="A25903" s="7" t="s">
        <v>47267</v>
      </c>
      <c r="B25903" s="17" t="s">
        <v>47268</v>
      </c>
      <c r="C25903" s="17">
        <v>968.0</v>
      </c>
      <c r="D25903" s="17">
        <v>6.255103675E7</v>
      </c>
      <c r="E25903" s="17">
        <v>1.008046E7</v>
      </c>
      <c r="F25903" s="17">
        <v>2.3348048E7</v>
      </c>
      <c r="G25903" s="17">
        <v>7.2352992E7</v>
      </c>
      <c r="H25903" s="17">
        <v>1.67044339E8</v>
      </c>
    </row>
    <row r="25904">
      <c r="A25904" s="7" t="s">
        <v>47267</v>
      </c>
      <c r="B25904" s="17" t="s">
        <v>47268</v>
      </c>
      <c r="C25904" s="17">
        <v>968.0</v>
      </c>
      <c r="D25904" s="17">
        <v>6.255103675E7</v>
      </c>
      <c r="E25904" s="17">
        <v>1.008046E7</v>
      </c>
      <c r="F25904" s="17">
        <v>2.3348048E7</v>
      </c>
      <c r="G25904" s="17">
        <v>7.2352992E7</v>
      </c>
      <c r="H25904" s="17">
        <v>1.67044339E8</v>
      </c>
    </row>
    <row r="25905">
      <c r="A25905" s="7" t="s">
        <v>47269</v>
      </c>
      <c r="B25905" s="17" t="s">
        <v>47270</v>
      </c>
      <c r="C25905" s="17">
        <v>46.0</v>
      </c>
      <c r="D25905" s="17">
        <v>3.567881446E7</v>
      </c>
      <c r="E25905" s="17">
        <v>1.297628E7</v>
      </c>
      <c r="F25905" s="17">
        <v>1.9497079E7</v>
      </c>
      <c r="G25905" s="17">
        <v>3.709269E7</v>
      </c>
      <c r="H25905" s="17">
        <v>8.9912963E7</v>
      </c>
    </row>
    <row r="25906">
      <c r="A25906" s="7" t="s">
        <v>47269</v>
      </c>
      <c r="B25906" s="17" t="s">
        <v>47270</v>
      </c>
      <c r="C25906" s="17">
        <v>46.0</v>
      </c>
      <c r="D25906" s="17">
        <v>3.567881446E7</v>
      </c>
      <c r="E25906" s="17">
        <v>1.297628E7</v>
      </c>
      <c r="F25906" s="17">
        <v>1.9497079E7</v>
      </c>
      <c r="G25906" s="17">
        <v>3.709269E7</v>
      </c>
      <c r="H25906" s="17">
        <v>8.9912963E7</v>
      </c>
    </row>
    <row r="25907">
      <c r="A25907" s="7" t="s">
        <v>47271</v>
      </c>
      <c r="B25907" s="17" t="s">
        <v>47272</v>
      </c>
      <c r="C25907" s="17">
        <v>482.0</v>
      </c>
      <c r="D25907" s="17">
        <v>2.578583061E7</v>
      </c>
      <c r="E25907" s="17">
        <v>9888327.0</v>
      </c>
      <c r="F25907" s="17">
        <v>1.70997E7</v>
      </c>
      <c r="G25907" s="17">
        <v>3.0049243E7</v>
      </c>
      <c r="H25907" s="17">
        <v>4.9660839E7</v>
      </c>
    </row>
    <row r="25908">
      <c r="A25908" s="7" t="s">
        <v>47271</v>
      </c>
      <c r="B25908" s="17" t="s">
        <v>47272</v>
      </c>
      <c r="C25908" s="17">
        <v>482.0</v>
      </c>
      <c r="D25908" s="17">
        <v>2.578583061E7</v>
      </c>
      <c r="E25908" s="17">
        <v>9888327.0</v>
      </c>
      <c r="F25908" s="17">
        <v>1.70997E7</v>
      </c>
      <c r="G25908" s="17">
        <v>3.0049243E7</v>
      </c>
      <c r="H25908" s="17">
        <v>4.9660839E7</v>
      </c>
    </row>
    <row r="25909">
      <c r="A25909" s="7" t="s">
        <v>47273</v>
      </c>
      <c r="B25909" s="17" t="s">
        <v>47274</v>
      </c>
      <c r="C25909" s="17">
        <v>1048.0</v>
      </c>
      <c r="D25909" s="17">
        <v>2.182815586E7</v>
      </c>
      <c r="E25909" s="17">
        <v>6143500.0</v>
      </c>
      <c r="F25909" s="17">
        <v>1.4966777E7</v>
      </c>
      <c r="G25909" s="17">
        <v>2.7730732E7</v>
      </c>
      <c r="H25909" s="17">
        <v>4.7510207E7</v>
      </c>
    </row>
    <row r="25910">
      <c r="A25910" s="7" t="s">
        <v>47273</v>
      </c>
      <c r="B25910" s="17" t="s">
        <v>47274</v>
      </c>
      <c r="C25910" s="17">
        <v>1048.0</v>
      </c>
      <c r="D25910" s="17">
        <v>2.182815586E7</v>
      </c>
      <c r="E25910" s="17">
        <v>6143500.0</v>
      </c>
      <c r="F25910" s="17">
        <v>1.4966777E7</v>
      </c>
      <c r="G25910" s="17">
        <v>2.7730732E7</v>
      </c>
      <c r="H25910" s="17">
        <v>4.7510207E7</v>
      </c>
    </row>
    <row r="25911">
      <c r="A25911" s="7" t="s">
        <v>47275</v>
      </c>
      <c r="B25911" s="17" t="s">
        <v>47276</v>
      </c>
      <c r="C25911" s="17">
        <v>11.0</v>
      </c>
      <c r="D25911" s="17">
        <v>3.332490818E7</v>
      </c>
      <c r="E25911" s="17">
        <v>6909560.0</v>
      </c>
      <c r="F25911" s="17">
        <v>1.654034E7</v>
      </c>
      <c r="G25911" s="17">
        <v>5.8458806E7</v>
      </c>
      <c r="H25911" s="17">
        <v>1.06831482E8</v>
      </c>
    </row>
    <row r="25912">
      <c r="A25912" s="7" t="s">
        <v>47275</v>
      </c>
      <c r="B25912" s="17" t="s">
        <v>47276</v>
      </c>
      <c r="C25912" s="17">
        <v>11.0</v>
      </c>
      <c r="D25912" s="17">
        <v>3.332490818E7</v>
      </c>
      <c r="E25912" s="17">
        <v>6909560.0</v>
      </c>
      <c r="F25912" s="17">
        <v>1.654034E7</v>
      </c>
      <c r="G25912" s="17">
        <v>5.8458806E7</v>
      </c>
      <c r="H25912" s="17">
        <v>1.06831482E8</v>
      </c>
    </row>
    <row r="25913">
      <c r="A25913" s="7" t="s">
        <v>47277</v>
      </c>
      <c r="B25913" s="17" t="s">
        <v>47278</v>
      </c>
      <c r="C25913" s="17">
        <v>72.0</v>
      </c>
      <c r="D25913" s="17">
        <v>1.506005628E7</v>
      </c>
      <c r="E25913" s="17">
        <v>6529140.0</v>
      </c>
      <c r="F25913" s="17">
        <v>1.0923335E7</v>
      </c>
      <c r="G25913" s="17">
        <v>1.8446151E7</v>
      </c>
      <c r="H25913" s="17">
        <v>2.5594021E7</v>
      </c>
    </row>
    <row r="25914">
      <c r="A25914" s="7" t="s">
        <v>47277</v>
      </c>
      <c r="B25914" s="17" t="s">
        <v>47278</v>
      </c>
      <c r="C25914" s="17">
        <v>72.0</v>
      </c>
      <c r="D25914" s="17">
        <v>1.506005628E7</v>
      </c>
      <c r="E25914" s="17">
        <v>6529140.0</v>
      </c>
      <c r="F25914" s="17">
        <v>1.0923335E7</v>
      </c>
      <c r="G25914" s="17">
        <v>1.8446151E7</v>
      </c>
      <c r="H25914" s="17">
        <v>2.5594021E7</v>
      </c>
    </row>
    <row r="25915">
      <c r="A25915" s="7" t="s">
        <v>47279</v>
      </c>
      <c r="B25915" s="17" t="s">
        <v>47280</v>
      </c>
      <c r="C25915" s="17">
        <v>66.0</v>
      </c>
      <c r="D25915" s="17">
        <v>2.146265836E7</v>
      </c>
      <c r="E25915" s="17">
        <v>5612123.0</v>
      </c>
      <c r="F25915" s="17">
        <v>1.2046228E7</v>
      </c>
      <c r="G25915" s="17">
        <v>2.2416124E7</v>
      </c>
      <c r="H25915" s="17">
        <v>4.3825312E7</v>
      </c>
    </row>
    <row r="25916">
      <c r="A25916" s="7" t="s">
        <v>47279</v>
      </c>
      <c r="B25916" s="17" t="s">
        <v>47280</v>
      </c>
      <c r="C25916" s="17">
        <v>66.0</v>
      </c>
      <c r="D25916" s="17">
        <v>2.146265836E7</v>
      </c>
      <c r="E25916" s="17">
        <v>5612123.0</v>
      </c>
      <c r="F25916" s="17">
        <v>1.2046228E7</v>
      </c>
      <c r="G25916" s="17">
        <v>2.2416124E7</v>
      </c>
      <c r="H25916" s="17">
        <v>4.3825312E7</v>
      </c>
    </row>
    <row r="25917">
      <c r="A25917" s="7" t="s">
        <v>47281</v>
      </c>
      <c r="B25917" s="17" t="s">
        <v>47282</v>
      </c>
      <c r="C25917" s="17">
        <v>16.0</v>
      </c>
      <c r="D25917" s="17">
        <v>5918121.625</v>
      </c>
      <c r="E25917" s="17">
        <v>1589092.0</v>
      </c>
      <c r="F25917" s="17">
        <v>3713063.0</v>
      </c>
      <c r="G25917" s="17">
        <v>8800265.0</v>
      </c>
      <c r="H25917" s="17">
        <v>1.1421058E7</v>
      </c>
    </row>
    <row r="25918">
      <c r="A25918" s="7" t="s">
        <v>47281</v>
      </c>
      <c r="B25918" s="17" t="s">
        <v>47282</v>
      </c>
      <c r="C25918" s="17">
        <v>16.0</v>
      </c>
      <c r="D25918" s="17">
        <v>5918121.625</v>
      </c>
      <c r="E25918" s="17">
        <v>1589092.0</v>
      </c>
      <c r="F25918" s="17">
        <v>3713063.0</v>
      </c>
      <c r="G25918" s="17">
        <v>8800265.0</v>
      </c>
      <c r="H25918" s="17">
        <v>1.1421058E7</v>
      </c>
    </row>
    <row r="25919">
      <c r="A25919" s="7" t="s">
        <v>47283</v>
      </c>
      <c r="B25919" s="17" t="s">
        <v>47284</v>
      </c>
      <c r="C25919" s="17">
        <v>3.0</v>
      </c>
      <c r="D25919" s="17">
        <v>2.307478633E7</v>
      </c>
      <c r="E25919" s="17">
        <v>1.792077E7</v>
      </c>
      <c r="F25919" s="17">
        <v>1.9216889E7</v>
      </c>
      <c r="G25919" s="17">
        <v>3.20867E7</v>
      </c>
      <c r="H25919" s="17">
        <v>3.20867E7</v>
      </c>
    </row>
    <row r="25920">
      <c r="A25920" s="7" t="s">
        <v>47283</v>
      </c>
      <c r="B25920" s="17" t="s">
        <v>47284</v>
      </c>
      <c r="C25920" s="17">
        <v>3.0</v>
      </c>
      <c r="D25920" s="17">
        <v>2.307478633E7</v>
      </c>
      <c r="E25920" s="17">
        <v>1.792077E7</v>
      </c>
      <c r="F25920" s="17">
        <v>1.9216889E7</v>
      </c>
      <c r="G25920" s="17">
        <v>3.20867E7</v>
      </c>
      <c r="H25920" s="17">
        <v>3.20867E7</v>
      </c>
    </row>
    <row r="25921">
      <c r="A25921" s="7" t="s">
        <v>47285</v>
      </c>
      <c r="B25921" s="17" t="s">
        <v>47286</v>
      </c>
      <c r="C25921" s="17">
        <v>69.0</v>
      </c>
      <c r="D25921" s="17">
        <v>7.460508084E7</v>
      </c>
      <c r="E25921" s="17">
        <v>1.3032537E7</v>
      </c>
      <c r="F25921" s="17">
        <v>1.8927564E7</v>
      </c>
      <c r="G25921" s="17">
        <v>5.880506E7</v>
      </c>
      <c r="H25921" s="17">
        <v>3.01599441E8</v>
      </c>
    </row>
    <row r="25922">
      <c r="A25922" s="7" t="s">
        <v>47285</v>
      </c>
      <c r="B25922" s="17" t="s">
        <v>47286</v>
      </c>
      <c r="C25922" s="17">
        <v>69.0</v>
      </c>
      <c r="D25922" s="17">
        <v>7.460508084E7</v>
      </c>
      <c r="E25922" s="17">
        <v>1.3032537E7</v>
      </c>
      <c r="F25922" s="17">
        <v>1.8927564E7</v>
      </c>
      <c r="G25922" s="17">
        <v>5.880506E7</v>
      </c>
      <c r="H25922" s="17">
        <v>3.01599441E8</v>
      </c>
    </row>
    <row r="25923">
      <c r="A25923" s="7" t="s">
        <v>47287</v>
      </c>
      <c r="B25923" s="17" t="s">
        <v>47288</v>
      </c>
      <c r="C25923" s="17">
        <v>2.0</v>
      </c>
      <c r="D25923" s="17">
        <v>9460965.5</v>
      </c>
      <c r="E25923" s="17">
        <v>5945039.0</v>
      </c>
      <c r="F25923" s="17">
        <v>5945039.0</v>
      </c>
      <c r="G25923" s="17">
        <v>1.2976892E7</v>
      </c>
      <c r="H25923" s="17">
        <v>1.2976892E7</v>
      </c>
    </row>
    <row r="25924">
      <c r="A25924" s="7" t="s">
        <v>47287</v>
      </c>
      <c r="B25924" s="17" t="s">
        <v>47288</v>
      </c>
      <c r="C25924" s="17">
        <v>2.0</v>
      </c>
      <c r="D25924" s="17">
        <v>9460965.5</v>
      </c>
      <c r="E25924" s="17">
        <v>5945039.0</v>
      </c>
      <c r="F25924" s="17">
        <v>5945039.0</v>
      </c>
      <c r="G25924" s="17">
        <v>1.2976892E7</v>
      </c>
      <c r="H25924" s="17">
        <v>1.2976892E7</v>
      </c>
    </row>
    <row r="25925">
      <c r="A25925" s="7" t="s">
        <v>47289</v>
      </c>
      <c r="B25925" s="17" t="s">
        <v>1025</v>
      </c>
      <c r="C25925" s="17">
        <v>13.0</v>
      </c>
      <c r="D25925" s="17">
        <v>4.029714585E7</v>
      </c>
      <c r="E25925" s="17">
        <v>1.3796312E7</v>
      </c>
      <c r="F25925" s="17">
        <v>1.7402514E7</v>
      </c>
      <c r="G25925" s="17">
        <v>4.3619286E7</v>
      </c>
      <c r="H25925" s="17">
        <v>8.7919807E7</v>
      </c>
    </row>
    <row r="25926">
      <c r="A25926" s="7" t="s">
        <v>47289</v>
      </c>
      <c r="B25926" s="17" t="s">
        <v>1025</v>
      </c>
      <c r="C25926" s="17">
        <v>13.0</v>
      </c>
      <c r="D25926" s="17">
        <v>4.029714585E7</v>
      </c>
      <c r="E25926" s="17">
        <v>1.3796312E7</v>
      </c>
      <c r="F25926" s="17">
        <v>1.7402514E7</v>
      </c>
      <c r="G25926" s="17">
        <v>4.3619286E7</v>
      </c>
      <c r="H25926" s="17">
        <v>8.7919807E7</v>
      </c>
    </row>
    <row r="25927">
      <c r="A25927" s="7" t="s">
        <v>47290</v>
      </c>
      <c r="B25927" s="17" t="s">
        <v>47291</v>
      </c>
      <c r="C25927" s="17">
        <v>2.0</v>
      </c>
      <c r="D25927" s="17">
        <v>1.00658835E7</v>
      </c>
      <c r="E25927" s="17">
        <v>5784167.0</v>
      </c>
      <c r="F25927" s="17">
        <v>5784167.0</v>
      </c>
      <c r="G25927" s="17">
        <v>1.43476E7</v>
      </c>
      <c r="H25927" s="17">
        <v>1.43476E7</v>
      </c>
    </row>
    <row r="25928">
      <c r="A25928" s="7" t="s">
        <v>47290</v>
      </c>
      <c r="B25928" s="17" t="s">
        <v>47291</v>
      </c>
      <c r="C25928" s="17">
        <v>2.0</v>
      </c>
      <c r="D25928" s="17">
        <v>1.00658835E7</v>
      </c>
      <c r="E25928" s="17">
        <v>5784167.0</v>
      </c>
      <c r="F25928" s="17">
        <v>5784167.0</v>
      </c>
      <c r="G25928" s="17">
        <v>1.43476E7</v>
      </c>
      <c r="H25928" s="17">
        <v>1.43476E7</v>
      </c>
    </row>
    <row r="25929">
      <c r="A25929" s="7" t="s">
        <v>47292</v>
      </c>
      <c r="B25929" s="17" t="s">
        <v>47293</v>
      </c>
      <c r="C25929" s="17">
        <v>2.0</v>
      </c>
      <c r="D25929" s="17">
        <v>2.3395452E7</v>
      </c>
      <c r="E25929" s="17">
        <v>1.43476E7</v>
      </c>
      <c r="F25929" s="17">
        <v>1.43476E7</v>
      </c>
      <c r="G25929" s="17">
        <v>3.2443304E7</v>
      </c>
      <c r="H25929" s="17">
        <v>3.2443304E7</v>
      </c>
    </row>
    <row r="25930">
      <c r="A25930" s="7" t="s">
        <v>47292</v>
      </c>
      <c r="B25930" s="17" t="s">
        <v>47293</v>
      </c>
      <c r="C25930" s="17">
        <v>2.0</v>
      </c>
      <c r="D25930" s="17">
        <v>2.3395452E7</v>
      </c>
      <c r="E25930" s="17">
        <v>1.43476E7</v>
      </c>
      <c r="F25930" s="17">
        <v>1.43476E7</v>
      </c>
      <c r="G25930" s="17">
        <v>3.2443304E7</v>
      </c>
      <c r="H25930" s="17">
        <v>3.2443304E7</v>
      </c>
    </row>
    <row r="25931">
      <c r="A25931" s="7" t="s">
        <v>47294</v>
      </c>
      <c r="B25931" s="17" t="s">
        <v>47295</v>
      </c>
      <c r="C25931" s="17">
        <v>12.0</v>
      </c>
      <c r="D25931" s="17">
        <v>1.418620625E7</v>
      </c>
      <c r="E25931" s="17">
        <v>3214500.0</v>
      </c>
      <c r="F25931" s="17">
        <v>1.16084E7</v>
      </c>
      <c r="G25931" s="17">
        <v>1.96995E7</v>
      </c>
      <c r="H25931" s="17">
        <v>2.4271E7</v>
      </c>
    </row>
    <row r="25932">
      <c r="A25932" s="7" t="s">
        <v>47294</v>
      </c>
      <c r="B25932" s="17" t="s">
        <v>47295</v>
      </c>
      <c r="C25932" s="17">
        <v>12.0</v>
      </c>
      <c r="D25932" s="17">
        <v>1.418620625E7</v>
      </c>
      <c r="E25932" s="17">
        <v>3214500.0</v>
      </c>
      <c r="F25932" s="17">
        <v>1.16084E7</v>
      </c>
      <c r="G25932" s="17">
        <v>1.96995E7</v>
      </c>
      <c r="H25932" s="17">
        <v>2.4271E7</v>
      </c>
    </row>
    <row r="25933">
      <c r="A25933" s="7" t="s">
        <v>47296</v>
      </c>
      <c r="B25933" s="17" t="s">
        <v>47297</v>
      </c>
      <c r="C25933" s="17">
        <v>3.0</v>
      </c>
      <c r="D25933" s="17">
        <v>4.506527033E7</v>
      </c>
      <c r="E25933" s="17">
        <v>8284011.0</v>
      </c>
      <c r="F25933" s="17">
        <v>2.4654959E7</v>
      </c>
      <c r="G25933" s="17">
        <v>1.02256841E8</v>
      </c>
      <c r="H25933" s="17">
        <v>1.02256841E8</v>
      </c>
    </row>
    <row r="25934">
      <c r="A25934" s="7" t="s">
        <v>47296</v>
      </c>
      <c r="B25934" s="17" t="s">
        <v>47297</v>
      </c>
      <c r="C25934" s="17">
        <v>3.0</v>
      </c>
      <c r="D25934" s="17">
        <v>4.506527033E7</v>
      </c>
      <c r="E25934" s="17">
        <v>8284011.0</v>
      </c>
      <c r="F25934" s="17">
        <v>2.4654959E7</v>
      </c>
      <c r="G25934" s="17">
        <v>1.02256841E8</v>
      </c>
      <c r="H25934" s="17">
        <v>1.02256841E8</v>
      </c>
    </row>
    <row r="25935">
      <c r="A25935" s="7" t="s">
        <v>47298</v>
      </c>
      <c r="B25935" s="17" t="s">
        <v>47299</v>
      </c>
      <c r="C25935" s="17">
        <v>177.0</v>
      </c>
      <c r="D25935" s="17">
        <v>1.93218294E7</v>
      </c>
      <c r="E25935" s="17">
        <v>4348100.0</v>
      </c>
      <c r="F25935" s="17">
        <v>7935333.0</v>
      </c>
      <c r="G25935" s="17">
        <v>1.7335034E7</v>
      </c>
      <c r="H25935" s="17">
        <v>4.7216634E7</v>
      </c>
    </row>
    <row r="25936">
      <c r="A25936" s="7" t="s">
        <v>47298</v>
      </c>
      <c r="B25936" s="17" t="s">
        <v>47299</v>
      </c>
      <c r="C25936" s="17">
        <v>177.0</v>
      </c>
      <c r="D25936" s="17">
        <v>1.93218294E7</v>
      </c>
      <c r="E25936" s="17">
        <v>4348100.0</v>
      </c>
      <c r="F25936" s="17">
        <v>7935333.0</v>
      </c>
      <c r="G25936" s="17">
        <v>1.7335034E7</v>
      </c>
      <c r="H25936" s="17">
        <v>4.7216634E7</v>
      </c>
    </row>
    <row r="25937">
      <c r="A25937" s="7" t="s">
        <v>47300</v>
      </c>
      <c r="B25937" s="17" t="s">
        <v>47301</v>
      </c>
      <c r="C25937" s="17">
        <v>144.0</v>
      </c>
      <c r="D25937" s="17">
        <v>3.039092217E7</v>
      </c>
      <c r="E25937" s="17">
        <v>6886850.0</v>
      </c>
      <c r="F25937" s="17">
        <v>1.2658278E7</v>
      </c>
      <c r="G25937" s="17">
        <v>2.2919802E7</v>
      </c>
      <c r="H25937" s="17">
        <v>6.9373985E7</v>
      </c>
    </row>
    <row r="25938">
      <c r="A25938" s="7" t="s">
        <v>47300</v>
      </c>
      <c r="B25938" s="17" t="s">
        <v>47301</v>
      </c>
      <c r="C25938" s="17">
        <v>144.0</v>
      </c>
      <c r="D25938" s="17">
        <v>3.039092217E7</v>
      </c>
      <c r="E25938" s="17">
        <v>6886850.0</v>
      </c>
      <c r="F25938" s="17">
        <v>1.2658278E7</v>
      </c>
      <c r="G25938" s="17">
        <v>2.2919802E7</v>
      </c>
      <c r="H25938" s="17">
        <v>6.9373985E7</v>
      </c>
    </row>
    <row r="25939">
      <c r="A25939" s="7" t="s">
        <v>47302</v>
      </c>
      <c r="B25939" s="17" t="s">
        <v>47303</v>
      </c>
      <c r="C25939" s="17">
        <v>60.0</v>
      </c>
      <c r="D25939" s="17">
        <v>1.018943638E7</v>
      </c>
      <c r="E25939" s="17">
        <v>4393526.0</v>
      </c>
      <c r="F25939" s="17">
        <v>6760378.0</v>
      </c>
      <c r="G25939" s="17">
        <v>1.2398073E7</v>
      </c>
      <c r="H25939" s="17">
        <v>1.9838305E7</v>
      </c>
    </row>
    <row r="25940">
      <c r="A25940" s="7" t="s">
        <v>47302</v>
      </c>
      <c r="B25940" s="17" t="s">
        <v>47303</v>
      </c>
      <c r="C25940" s="17">
        <v>60.0</v>
      </c>
      <c r="D25940" s="17">
        <v>1.018943638E7</v>
      </c>
      <c r="E25940" s="17">
        <v>4393526.0</v>
      </c>
      <c r="F25940" s="17">
        <v>6760378.0</v>
      </c>
      <c r="G25940" s="17">
        <v>1.2398073E7</v>
      </c>
      <c r="H25940" s="17">
        <v>1.9838305E7</v>
      </c>
    </row>
    <row r="25941">
      <c r="A25941" s="7" t="s">
        <v>47304</v>
      </c>
      <c r="B25941" s="17" t="s">
        <v>47305</v>
      </c>
      <c r="C25941" s="17">
        <v>1.0</v>
      </c>
      <c r="D25941" s="17">
        <v>2.19599955E8</v>
      </c>
      <c r="E25941" s="17">
        <v>2.19599955E8</v>
      </c>
      <c r="F25941" s="17">
        <v>2.19599955E8</v>
      </c>
      <c r="G25941" s="17">
        <v>2.19599955E8</v>
      </c>
      <c r="H25941" s="17">
        <v>2.19599955E8</v>
      </c>
    </row>
    <row r="25942">
      <c r="A25942" s="7" t="s">
        <v>47304</v>
      </c>
      <c r="B25942" s="17" t="s">
        <v>47305</v>
      </c>
      <c r="C25942" s="17">
        <v>1.0</v>
      </c>
      <c r="D25942" s="17">
        <v>2.19599955E8</v>
      </c>
      <c r="E25942" s="17">
        <v>2.19599955E8</v>
      </c>
      <c r="F25942" s="17">
        <v>2.19599955E8</v>
      </c>
      <c r="G25942" s="17">
        <v>2.19599955E8</v>
      </c>
      <c r="H25942" s="17">
        <v>2.19599955E8</v>
      </c>
    </row>
    <row r="25943">
      <c r="A25943" s="7" t="s">
        <v>47306</v>
      </c>
      <c r="B25943" s="17" t="s">
        <v>47307</v>
      </c>
      <c r="C25943" s="17">
        <v>16.0</v>
      </c>
      <c r="D25943" s="17">
        <v>1.253592056E7</v>
      </c>
      <c r="E25943" s="17">
        <v>3321340.0</v>
      </c>
      <c r="F25943" s="17">
        <v>4820044.0</v>
      </c>
      <c r="G25943" s="17">
        <v>1.2970925E7</v>
      </c>
      <c r="H25943" s="17">
        <v>3.8303969E7</v>
      </c>
    </row>
    <row r="25944">
      <c r="A25944" s="7" t="s">
        <v>47306</v>
      </c>
      <c r="B25944" s="17" t="s">
        <v>47307</v>
      </c>
      <c r="C25944" s="17">
        <v>16.0</v>
      </c>
      <c r="D25944" s="17">
        <v>1.253592056E7</v>
      </c>
      <c r="E25944" s="17">
        <v>3321340.0</v>
      </c>
      <c r="F25944" s="17">
        <v>4820044.0</v>
      </c>
      <c r="G25944" s="17">
        <v>1.2970925E7</v>
      </c>
      <c r="H25944" s="17">
        <v>3.8303969E7</v>
      </c>
    </row>
    <row r="25945">
      <c r="A25945" s="7" t="s">
        <v>47308</v>
      </c>
      <c r="B25945" s="17" t="s">
        <v>47309</v>
      </c>
      <c r="C25945" s="17">
        <v>1098.0</v>
      </c>
      <c r="D25945" s="17">
        <v>2.189884384E7</v>
      </c>
      <c r="E25945" s="17">
        <v>4760000.0</v>
      </c>
      <c r="F25945" s="17">
        <v>8480576.0</v>
      </c>
      <c r="G25945" s="17">
        <v>2.2029466E7</v>
      </c>
      <c r="H25945" s="17">
        <v>6.1503992E7</v>
      </c>
    </row>
    <row r="25946">
      <c r="A25946" s="7" t="s">
        <v>47308</v>
      </c>
      <c r="B25946" s="17" t="s">
        <v>47309</v>
      </c>
      <c r="C25946" s="17">
        <v>1098.0</v>
      </c>
      <c r="D25946" s="17">
        <v>2.189884384E7</v>
      </c>
      <c r="E25946" s="17">
        <v>4760000.0</v>
      </c>
      <c r="F25946" s="17">
        <v>8480576.0</v>
      </c>
      <c r="G25946" s="17">
        <v>2.2029466E7</v>
      </c>
      <c r="H25946" s="17">
        <v>6.1503992E7</v>
      </c>
    </row>
    <row r="25947">
      <c r="A25947" s="7" t="s">
        <v>47310</v>
      </c>
      <c r="B25947" s="17" t="s">
        <v>47311</v>
      </c>
      <c r="C25947" s="17">
        <v>136.0</v>
      </c>
      <c r="D25947" s="17">
        <v>1.943074279E7</v>
      </c>
      <c r="E25947" s="17">
        <v>5832013.0</v>
      </c>
      <c r="F25947" s="17">
        <v>8752337.0</v>
      </c>
      <c r="G25947" s="17">
        <v>1.6668269E7</v>
      </c>
      <c r="H25947" s="17">
        <v>5.26515E7</v>
      </c>
    </row>
    <row r="25948">
      <c r="A25948" s="7" t="s">
        <v>47310</v>
      </c>
      <c r="B25948" s="17" t="s">
        <v>47311</v>
      </c>
      <c r="C25948" s="17">
        <v>136.0</v>
      </c>
      <c r="D25948" s="17">
        <v>1.943074279E7</v>
      </c>
      <c r="E25948" s="17">
        <v>5832013.0</v>
      </c>
      <c r="F25948" s="17">
        <v>8752337.0</v>
      </c>
      <c r="G25948" s="17">
        <v>1.6668269E7</v>
      </c>
      <c r="H25948" s="17">
        <v>5.26515E7</v>
      </c>
    </row>
    <row r="25949">
      <c r="A25949" s="7" t="s">
        <v>47312</v>
      </c>
      <c r="B25949" s="17" t="s">
        <v>47313</v>
      </c>
      <c r="C25949" s="17">
        <v>20.0</v>
      </c>
      <c r="D25949" s="17">
        <v>1.75573034E7</v>
      </c>
      <c r="E25949" s="17">
        <v>2069056.0</v>
      </c>
      <c r="F25949" s="17">
        <v>5144500.0</v>
      </c>
      <c r="G25949" s="17">
        <v>1.57535E7</v>
      </c>
      <c r="H25949" s="17">
        <v>3.0635999E7</v>
      </c>
    </row>
    <row r="25950">
      <c r="A25950" s="7" t="s">
        <v>47312</v>
      </c>
      <c r="B25950" s="17" t="s">
        <v>47313</v>
      </c>
      <c r="C25950" s="17">
        <v>20.0</v>
      </c>
      <c r="D25950" s="17">
        <v>1.75573034E7</v>
      </c>
      <c r="E25950" s="17">
        <v>2069056.0</v>
      </c>
      <c r="F25950" s="17">
        <v>5144500.0</v>
      </c>
      <c r="G25950" s="17">
        <v>1.57535E7</v>
      </c>
      <c r="H25950" s="17">
        <v>3.0635999E7</v>
      </c>
    </row>
    <row r="25951">
      <c r="A25951" s="7" t="s">
        <v>47314</v>
      </c>
      <c r="B25951" s="17" t="s">
        <v>47315</v>
      </c>
      <c r="C25951" s="17">
        <v>2191.0</v>
      </c>
      <c r="D25951" s="17">
        <v>1.842011634E7</v>
      </c>
      <c r="E25951" s="17">
        <v>9119122.0</v>
      </c>
      <c r="F25951" s="17">
        <v>1.4414062E7</v>
      </c>
      <c r="G25951" s="17">
        <v>2.4516684E7</v>
      </c>
      <c r="H25951" s="17">
        <v>3.64046E7</v>
      </c>
    </row>
    <row r="25952">
      <c r="A25952" s="7" t="s">
        <v>47314</v>
      </c>
      <c r="B25952" s="17" t="s">
        <v>47315</v>
      </c>
      <c r="C25952" s="17">
        <v>2191.0</v>
      </c>
      <c r="D25952" s="17">
        <v>1.842011634E7</v>
      </c>
      <c r="E25952" s="17">
        <v>9119122.0</v>
      </c>
      <c r="F25952" s="17">
        <v>1.4414062E7</v>
      </c>
      <c r="G25952" s="17">
        <v>2.4516684E7</v>
      </c>
      <c r="H25952" s="17">
        <v>3.64046E7</v>
      </c>
    </row>
    <row r="25953">
      <c r="A25953" s="7" t="s">
        <v>47316</v>
      </c>
      <c r="B25953" s="17" t="s">
        <v>47317</v>
      </c>
      <c r="C25953" s="17">
        <v>3165.0</v>
      </c>
      <c r="D25953" s="17">
        <v>1.52828799E7</v>
      </c>
      <c r="E25953" s="17">
        <v>7029787.0</v>
      </c>
      <c r="F25953" s="17">
        <v>1.1800592E7</v>
      </c>
      <c r="G25953" s="17">
        <v>2.02263E7</v>
      </c>
      <c r="H25953" s="17">
        <v>3.0883905E7</v>
      </c>
    </row>
    <row r="25954">
      <c r="A25954" s="7" t="s">
        <v>47316</v>
      </c>
      <c r="B25954" s="17" t="s">
        <v>47317</v>
      </c>
      <c r="C25954" s="17">
        <v>3165.0</v>
      </c>
      <c r="D25954" s="17">
        <v>1.52828799E7</v>
      </c>
      <c r="E25954" s="17">
        <v>7029787.0</v>
      </c>
      <c r="F25954" s="17">
        <v>1.1800592E7</v>
      </c>
      <c r="G25954" s="17">
        <v>2.02263E7</v>
      </c>
      <c r="H25954" s="17">
        <v>3.0883905E7</v>
      </c>
    </row>
    <row r="25955">
      <c r="A25955" s="7" t="s">
        <v>47318</v>
      </c>
      <c r="B25955" s="17" t="s">
        <v>47319</v>
      </c>
      <c r="C25955" s="17">
        <v>11.0</v>
      </c>
      <c r="D25955" s="17">
        <v>2.073395864E7</v>
      </c>
      <c r="E25955" s="17">
        <v>5544455.0</v>
      </c>
      <c r="F25955" s="17">
        <v>7532710.0</v>
      </c>
      <c r="G25955" s="17">
        <v>3.9333455E7</v>
      </c>
      <c r="H25955" s="17">
        <v>4.2613897E7</v>
      </c>
    </row>
    <row r="25956">
      <c r="A25956" s="7" t="s">
        <v>47318</v>
      </c>
      <c r="B25956" s="17" t="s">
        <v>47319</v>
      </c>
      <c r="C25956" s="17">
        <v>11.0</v>
      </c>
      <c r="D25956" s="17">
        <v>2.073395864E7</v>
      </c>
      <c r="E25956" s="17">
        <v>5544455.0</v>
      </c>
      <c r="F25956" s="17">
        <v>7532710.0</v>
      </c>
      <c r="G25956" s="17">
        <v>3.9333455E7</v>
      </c>
      <c r="H25956" s="17">
        <v>4.2613897E7</v>
      </c>
    </row>
    <row r="25957">
      <c r="A25957" s="7" t="s">
        <v>47320</v>
      </c>
      <c r="B25957" s="17" t="s">
        <v>47321</v>
      </c>
      <c r="C25957" s="17">
        <v>2.0</v>
      </c>
      <c r="D25957" s="17">
        <v>2.247292E7</v>
      </c>
      <c r="E25957" s="17">
        <v>5709263.0</v>
      </c>
      <c r="F25957" s="17">
        <v>5709263.0</v>
      </c>
      <c r="G25957" s="17">
        <v>3.9236577E7</v>
      </c>
      <c r="H25957" s="17">
        <v>3.9236577E7</v>
      </c>
    </row>
    <row r="25958">
      <c r="A25958" s="7" t="s">
        <v>47320</v>
      </c>
      <c r="B25958" s="17" t="s">
        <v>47321</v>
      </c>
      <c r="C25958" s="17">
        <v>2.0</v>
      </c>
      <c r="D25958" s="17">
        <v>2.247292E7</v>
      </c>
      <c r="E25958" s="17">
        <v>5709263.0</v>
      </c>
      <c r="F25958" s="17">
        <v>5709263.0</v>
      </c>
      <c r="G25958" s="17">
        <v>3.9236577E7</v>
      </c>
      <c r="H25958" s="17">
        <v>3.9236577E7</v>
      </c>
    </row>
    <row r="25959">
      <c r="A25959" s="7" t="s">
        <v>47322</v>
      </c>
      <c r="B25959" s="17" t="s">
        <v>47323</v>
      </c>
      <c r="C25959" s="17">
        <v>40.0</v>
      </c>
      <c r="D25959" s="17">
        <v>1.026849985E7</v>
      </c>
      <c r="E25959" s="17">
        <v>8123429.0</v>
      </c>
      <c r="F25959" s="17">
        <v>9593555.0</v>
      </c>
      <c r="G25959" s="17">
        <v>1.1964049E7</v>
      </c>
      <c r="H25959" s="17">
        <v>1.3622905E7</v>
      </c>
    </row>
    <row r="25960">
      <c r="A25960" s="7" t="s">
        <v>47322</v>
      </c>
      <c r="B25960" s="17" t="s">
        <v>47323</v>
      </c>
      <c r="C25960" s="17">
        <v>40.0</v>
      </c>
      <c r="D25960" s="17">
        <v>1.026849985E7</v>
      </c>
      <c r="E25960" s="17">
        <v>8123429.0</v>
      </c>
      <c r="F25960" s="17">
        <v>9593555.0</v>
      </c>
      <c r="G25960" s="17">
        <v>1.1964049E7</v>
      </c>
      <c r="H25960" s="17">
        <v>1.3622905E7</v>
      </c>
    </row>
    <row r="25961">
      <c r="A25961" s="7" t="s">
        <v>47324</v>
      </c>
      <c r="B25961" s="17" t="s">
        <v>47325</v>
      </c>
      <c r="C25961" s="17">
        <v>578.0</v>
      </c>
      <c r="D25961" s="17">
        <v>1.509564228E7</v>
      </c>
      <c r="E25961" s="17">
        <v>7025277.0</v>
      </c>
      <c r="F25961" s="17">
        <v>1.2666664E7</v>
      </c>
      <c r="G25961" s="17">
        <v>1.8980587E7</v>
      </c>
      <c r="H25961" s="17">
        <v>2.798702E7</v>
      </c>
    </row>
    <row r="25962">
      <c r="A25962" s="7" t="s">
        <v>47324</v>
      </c>
      <c r="B25962" s="17" t="s">
        <v>47325</v>
      </c>
      <c r="C25962" s="17">
        <v>578.0</v>
      </c>
      <c r="D25962" s="17">
        <v>1.509564228E7</v>
      </c>
      <c r="E25962" s="17">
        <v>7025277.0</v>
      </c>
      <c r="F25962" s="17">
        <v>1.2666664E7</v>
      </c>
      <c r="G25962" s="17">
        <v>1.8980587E7</v>
      </c>
      <c r="H25962" s="17">
        <v>2.798702E7</v>
      </c>
    </row>
    <row r="25963">
      <c r="A25963" s="7" t="s">
        <v>47326</v>
      </c>
      <c r="B25963" s="17" t="s">
        <v>47327</v>
      </c>
      <c r="C25963" s="17">
        <v>362.0</v>
      </c>
      <c r="D25963" s="17">
        <v>1.881770288E7</v>
      </c>
      <c r="E25963" s="17">
        <v>7542883.0</v>
      </c>
      <c r="F25963" s="17">
        <v>1.2107582E7</v>
      </c>
      <c r="G25963" s="17">
        <v>1.7234079E7</v>
      </c>
      <c r="H25963" s="17">
        <v>2.3325157E7</v>
      </c>
    </row>
    <row r="25964">
      <c r="A25964" s="7" t="s">
        <v>47326</v>
      </c>
      <c r="B25964" s="17" t="s">
        <v>47327</v>
      </c>
      <c r="C25964" s="17">
        <v>362.0</v>
      </c>
      <c r="D25964" s="17">
        <v>1.881770288E7</v>
      </c>
      <c r="E25964" s="17">
        <v>7542883.0</v>
      </c>
      <c r="F25964" s="17">
        <v>1.2107582E7</v>
      </c>
      <c r="G25964" s="17">
        <v>1.7234079E7</v>
      </c>
      <c r="H25964" s="17">
        <v>2.3325157E7</v>
      </c>
    </row>
    <row r="25965">
      <c r="A25965" s="7" t="s">
        <v>47328</v>
      </c>
      <c r="B25965" s="17" t="s">
        <v>47329</v>
      </c>
      <c r="C25965" s="17">
        <v>49.0</v>
      </c>
      <c r="D25965" s="17">
        <v>1.644934818E7</v>
      </c>
      <c r="E25965" s="17">
        <v>7862683.0</v>
      </c>
      <c r="F25965" s="17">
        <v>1.347355E7</v>
      </c>
      <c r="G25965" s="17">
        <v>1.9758567E7</v>
      </c>
      <c r="H25965" s="17">
        <v>3.7423404E7</v>
      </c>
    </row>
    <row r="25966">
      <c r="A25966" s="7" t="s">
        <v>47328</v>
      </c>
      <c r="B25966" s="17" t="s">
        <v>47329</v>
      </c>
      <c r="C25966" s="17">
        <v>49.0</v>
      </c>
      <c r="D25966" s="17">
        <v>1.644934818E7</v>
      </c>
      <c r="E25966" s="17">
        <v>7862683.0</v>
      </c>
      <c r="F25966" s="17">
        <v>1.347355E7</v>
      </c>
      <c r="G25966" s="17">
        <v>1.9758567E7</v>
      </c>
      <c r="H25966" s="17">
        <v>3.7423404E7</v>
      </c>
    </row>
    <row r="25967">
      <c r="A25967" s="7" t="s">
        <v>47330</v>
      </c>
      <c r="B25967" s="17" t="s">
        <v>47331</v>
      </c>
      <c r="C25967" s="17">
        <v>18.0</v>
      </c>
      <c r="D25967" s="17">
        <v>2.000549222E7</v>
      </c>
      <c r="E25967" s="17">
        <v>1.0714036E7</v>
      </c>
      <c r="F25967" s="17">
        <v>1.286261E7</v>
      </c>
      <c r="G25967" s="17">
        <v>2.473634E7</v>
      </c>
      <c r="H25967" s="17">
        <v>3.9200508E7</v>
      </c>
    </row>
    <row r="25968">
      <c r="A25968" s="7" t="s">
        <v>47330</v>
      </c>
      <c r="B25968" s="17" t="s">
        <v>47331</v>
      </c>
      <c r="C25968" s="17">
        <v>18.0</v>
      </c>
      <c r="D25968" s="17">
        <v>2.000549222E7</v>
      </c>
      <c r="E25968" s="17">
        <v>1.0714036E7</v>
      </c>
      <c r="F25968" s="17">
        <v>1.286261E7</v>
      </c>
      <c r="G25968" s="17">
        <v>2.473634E7</v>
      </c>
      <c r="H25968" s="17">
        <v>3.9200508E7</v>
      </c>
    </row>
    <row r="25969">
      <c r="A25969" s="7" t="s">
        <v>47332</v>
      </c>
      <c r="B25969" s="17" t="s">
        <v>47333</v>
      </c>
      <c r="C25969" s="17">
        <v>1.0</v>
      </c>
      <c r="D25969" s="17">
        <v>2.1174E7</v>
      </c>
      <c r="E25969" s="17">
        <v>2.1174E7</v>
      </c>
      <c r="F25969" s="17">
        <v>2.1174E7</v>
      </c>
      <c r="G25969" s="17">
        <v>2.1174E7</v>
      </c>
      <c r="H25969" s="17">
        <v>2.1174E7</v>
      </c>
    </row>
    <row r="25970">
      <c r="A25970" s="7" t="s">
        <v>47332</v>
      </c>
      <c r="B25970" s="17" t="s">
        <v>47333</v>
      </c>
      <c r="C25970" s="17">
        <v>1.0</v>
      </c>
      <c r="D25970" s="17">
        <v>2.1174E7</v>
      </c>
      <c r="E25970" s="17">
        <v>2.1174E7</v>
      </c>
      <c r="F25970" s="17">
        <v>2.1174E7</v>
      </c>
      <c r="G25970" s="17">
        <v>2.1174E7</v>
      </c>
      <c r="H25970" s="17">
        <v>2.1174E7</v>
      </c>
    </row>
    <row r="25971">
      <c r="A25971" s="7" t="s">
        <v>47334</v>
      </c>
      <c r="B25971" s="17" t="s">
        <v>47335</v>
      </c>
      <c r="C25971" s="17">
        <v>3.0</v>
      </c>
      <c r="D25971" s="17">
        <v>2.650407667E7</v>
      </c>
      <c r="E25971" s="17">
        <v>2670141.0</v>
      </c>
      <c r="F25971" s="17">
        <v>9543255.0</v>
      </c>
      <c r="G25971" s="17">
        <v>6.7298834E7</v>
      </c>
      <c r="H25971" s="17">
        <v>6.7298834E7</v>
      </c>
    </row>
    <row r="25972">
      <c r="A25972" s="7" t="s">
        <v>47334</v>
      </c>
      <c r="B25972" s="17" t="s">
        <v>47335</v>
      </c>
      <c r="C25972" s="17">
        <v>3.0</v>
      </c>
      <c r="D25972" s="17">
        <v>2.650407667E7</v>
      </c>
      <c r="E25972" s="17">
        <v>2670141.0</v>
      </c>
      <c r="F25972" s="17">
        <v>9543255.0</v>
      </c>
      <c r="G25972" s="17">
        <v>6.7298834E7</v>
      </c>
      <c r="H25972" s="17">
        <v>6.7298834E7</v>
      </c>
    </row>
    <row r="25973">
      <c r="A25973" s="7" t="s">
        <v>47336</v>
      </c>
      <c r="B25973" s="17" t="s">
        <v>47337</v>
      </c>
      <c r="C25973" s="17">
        <v>1020.0</v>
      </c>
      <c r="D25973" s="17">
        <v>1.429450461E7</v>
      </c>
      <c r="E25973" s="17">
        <v>6707621.0</v>
      </c>
      <c r="F25973" s="17">
        <v>1.7440734E7</v>
      </c>
      <c r="G25973" s="17">
        <v>1.9443562E7</v>
      </c>
      <c r="H25973" s="17">
        <v>2.1889126E7</v>
      </c>
    </row>
    <row r="25974">
      <c r="A25974" s="7" t="s">
        <v>47336</v>
      </c>
      <c r="B25974" s="17" t="s">
        <v>47337</v>
      </c>
      <c r="C25974" s="17">
        <v>1020.0</v>
      </c>
      <c r="D25974" s="17">
        <v>1.429450461E7</v>
      </c>
      <c r="E25974" s="17">
        <v>6707621.0</v>
      </c>
      <c r="F25974" s="17">
        <v>1.7440734E7</v>
      </c>
      <c r="G25974" s="17">
        <v>1.9443562E7</v>
      </c>
      <c r="H25974" s="17">
        <v>2.1889126E7</v>
      </c>
    </row>
    <row r="25975">
      <c r="A25975" s="7" t="s">
        <v>47338</v>
      </c>
      <c r="B25975" s="17" t="s">
        <v>47339</v>
      </c>
      <c r="C25975" s="17">
        <v>26.0</v>
      </c>
      <c r="D25975" s="17">
        <v>2.0310468E7</v>
      </c>
      <c r="E25975" s="17">
        <v>6459427.0</v>
      </c>
      <c r="F25975" s="17">
        <v>1.1836986E7</v>
      </c>
      <c r="G25975" s="17">
        <v>2.026151E7</v>
      </c>
      <c r="H25975" s="17">
        <v>4.7519714E7</v>
      </c>
    </row>
    <row r="25976">
      <c r="A25976" s="7" t="s">
        <v>47338</v>
      </c>
      <c r="B25976" s="17" t="s">
        <v>47339</v>
      </c>
      <c r="C25976" s="17">
        <v>26.0</v>
      </c>
      <c r="D25976" s="17">
        <v>2.0310468E7</v>
      </c>
      <c r="E25976" s="17">
        <v>6459427.0</v>
      </c>
      <c r="F25976" s="17">
        <v>1.1836986E7</v>
      </c>
      <c r="G25976" s="17">
        <v>2.026151E7</v>
      </c>
      <c r="H25976" s="17">
        <v>4.7519714E7</v>
      </c>
    </row>
    <row r="25977">
      <c r="A25977" s="7" t="s">
        <v>47340</v>
      </c>
      <c r="B25977" s="17" t="s">
        <v>47341</v>
      </c>
      <c r="C25977" s="17">
        <v>1.0</v>
      </c>
      <c r="D25977" s="17">
        <v>4.310329E7</v>
      </c>
      <c r="E25977" s="17">
        <v>4.310329E7</v>
      </c>
      <c r="F25977" s="17">
        <v>4.310329E7</v>
      </c>
      <c r="G25977" s="17">
        <v>4.310329E7</v>
      </c>
      <c r="H25977" s="17">
        <v>4.310329E7</v>
      </c>
    </row>
    <row r="25978">
      <c r="A25978" s="7" t="s">
        <v>47340</v>
      </c>
      <c r="B25978" s="17" t="s">
        <v>47341</v>
      </c>
      <c r="C25978" s="17">
        <v>1.0</v>
      </c>
      <c r="D25978" s="17">
        <v>4.310329E7</v>
      </c>
      <c r="E25978" s="17">
        <v>4.310329E7</v>
      </c>
      <c r="F25978" s="17">
        <v>4.310329E7</v>
      </c>
      <c r="G25978" s="17">
        <v>4.310329E7</v>
      </c>
      <c r="H25978" s="17">
        <v>4.310329E7</v>
      </c>
    </row>
    <row r="25979">
      <c r="A25979" s="7" t="s">
        <v>47342</v>
      </c>
      <c r="B25979" s="17" t="s">
        <v>47343</v>
      </c>
      <c r="C25979" s="17">
        <v>36.0</v>
      </c>
      <c r="D25979" s="17">
        <v>3.673725008E7</v>
      </c>
      <c r="E25979" s="17">
        <v>7221350.0</v>
      </c>
      <c r="F25979" s="17">
        <v>1.6378817E7</v>
      </c>
      <c r="G25979" s="17">
        <v>3.7509444E7</v>
      </c>
      <c r="H25979" s="17">
        <v>1.02872863E8</v>
      </c>
    </row>
    <row r="25980">
      <c r="A25980" s="7" t="s">
        <v>47342</v>
      </c>
      <c r="B25980" s="17" t="s">
        <v>47343</v>
      </c>
      <c r="C25980" s="17">
        <v>36.0</v>
      </c>
      <c r="D25980" s="17">
        <v>3.673725008E7</v>
      </c>
      <c r="E25980" s="17">
        <v>7221350.0</v>
      </c>
      <c r="F25980" s="17">
        <v>1.6378817E7</v>
      </c>
      <c r="G25980" s="17">
        <v>3.7509444E7</v>
      </c>
      <c r="H25980" s="17">
        <v>1.02872863E8</v>
      </c>
    </row>
    <row r="25981">
      <c r="A25981" s="7" t="s">
        <v>47344</v>
      </c>
      <c r="B25981" s="17" t="s">
        <v>47345</v>
      </c>
      <c r="C25981" s="17">
        <v>27.0</v>
      </c>
      <c r="D25981" s="17">
        <v>2.266349726E7</v>
      </c>
      <c r="E25981" s="17">
        <v>5069926.0</v>
      </c>
      <c r="F25981" s="17">
        <v>9443134.0</v>
      </c>
      <c r="G25981" s="17">
        <v>1.5001573E7</v>
      </c>
      <c r="H25981" s="17">
        <v>9.544573E7</v>
      </c>
    </row>
    <row r="25982">
      <c r="A25982" s="7" t="s">
        <v>47344</v>
      </c>
      <c r="B25982" s="17" t="s">
        <v>47345</v>
      </c>
      <c r="C25982" s="17">
        <v>27.0</v>
      </c>
      <c r="D25982" s="17">
        <v>2.266349726E7</v>
      </c>
      <c r="E25982" s="17">
        <v>5069926.0</v>
      </c>
      <c r="F25982" s="17">
        <v>9443134.0</v>
      </c>
      <c r="G25982" s="17">
        <v>1.5001573E7</v>
      </c>
      <c r="H25982" s="17">
        <v>9.544573E7</v>
      </c>
    </row>
    <row r="25983">
      <c r="A25983" s="7" t="s">
        <v>47346</v>
      </c>
      <c r="B25983" s="17" t="s">
        <v>47347</v>
      </c>
      <c r="C25983" s="17">
        <v>323.0</v>
      </c>
      <c r="D25983" s="17">
        <v>2.544078891E7</v>
      </c>
      <c r="E25983" s="17">
        <v>4191412.0</v>
      </c>
      <c r="F25983" s="17">
        <v>9380429.0</v>
      </c>
      <c r="G25983" s="17">
        <v>3.13889E7</v>
      </c>
      <c r="H25983" s="17">
        <v>6.2334334E7</v>
      </c>
    </row>
    <row r="25984">
      <c r="A25984" s="7" t="s">
        <v>47346</v>
      </c>
      <c r="B25984" s="17" t="s">
        <v>47347</v>
      </c>
      <c r="C25984" s="17">
        <v>323.0</v>
      </c>
      <c r="D25984" s="17">
        <v>2.544078891E7</v>
      </c>
      <c r="E25984" s="17">
        <v>4191412.0</v>
      </c>
      <c r="F25984" s="17">
        <v>9380429.0</v>
      </c>
      <c r="G25984" s="17">
        <v>3.13889E7</v>
      </c>
      <c r="H25984" s="17">
        <v>6.2334334E7</v>
      </c>
    </row>
    <row r="25985">
      <c r="A25985" s="7" t="s">
        <v>47348</v>
      </c>
      <c r="B25985" s="17" t="s">
        <v>47349</v>
      </c>
      <c r="C25985" s="17">
        <v>1248.0</v>
      </c>
      <c r="D25985" s="17">
        <v>5.022190317E7</v>
      </c>
      <c r="E25985" s="17">
        <v>5717200.0</v>
      </c>
      <c r="F25985" s="17">
        <v>1.3150829E7</v>
      </c>
      <c r="G25985" s="17">
        <v>4.2911687E7</v>
      </c>
      <c r="H25985" s="17">
        <v>1.8445105E8</v>
      </c>
    </row>
    <row r="25986">
      <c r="A25986" s="7" t="s">
        <v>47348</v>
      </c>
      <c r="B25986" s="17" t="s">
        <v>47349</v>
      </c>
      <c r="C25986" s="17">
        <v>1248.0</v>
      </c>
      <c r="D25986" s="17">
        <v>5.022190317E7</v>
      </c>
      <c r="E25986" s="17">
        <v>5717200.0</v>
      </c>
      <c r="F25986" s="17">
        <v>1.3150829E7</v>
      </c>
      <c r="G25986" s="17">
        <v>4.2911687E7</v>
      </c>
      <c r="H25986" s="17">
        <v>1.8445105E8</v>
      </c>
    </row>
    <row r="25987">
      <c r="A25987" s="7" t="s">
        <v>47350</v>
      </c>
      <c r="B25987" s="17" t="s">
        <v>47351</v>
      </c>
      <c r="C25987" s="17">
        <v>172.0</v>
      </c>
      <c r="D25987" s="17">
        <v>1.342477198E8</v>
      </c>
      <c r="E25987" s="17">
        <v>5.120689E7</v>
      </c>
      <c r="F25987" s="17">
        <v>1.02691662E8</v>
      </c>
      <c r="G25987" s="17">
        <v>1.91483866E8</v>
      </c>
      <c r="H25987" s="17">
        <v>2.77286535E8</v>
      </c>
    </row>
    <row r="25988">
      <c r="A25988" s="7" t="s">
        <v>47350</v>
      </c>
      <c r="B25988" s="17" t="s">
        <v>47351</v>
      </c>
      <c r="C25988" s="17">
        <v>172.0</v>
      </c>
      <c r="D25988" s="17">
        <v>1.342477198E8</v>
      </c>
      <c r="E25988" s="17">
        <v>5.120689E7</v>
      </c>
      <c r="F25988" s="17">
        <v>1.02691662E8</v>
      </c>
      <c r="G25988" s="17">
        <v>1.91483866E8</v>
      </c>
      <c r="H25988" s="17">
        <v>2.77286535E8</v>
      </c>
    </row>
    <row r="25989">
      <c r="A25989" s="7" t="s">
        <v>47352</v>
      </c>
      <c r="B25989" s="17" t="s">
        <v>47353</v>
      </c>
      <c r="C25989" s="17">
        <v>1338.0</v>
      </c>
      <c r="D25989" s="17">
        <v>2.232314447E7</v>
      </c>
      <c r="E25989" s="17">
        <v>8161800.0</v>
      </c>
      <c r="F25989" s="17">
        <v>1.3831331E7</v>
      </c>
      <c r="G25989" s="17">
        <v>2.7948583E7</v>
      </c>
      <c r="H25989" s="17">
        <v>4.3822639E7</v>
      </c>
    </row>
    <row r="25990">
      <c r="A25990" s="7" t="s">
        <v>47352</v>
      </c>
      <c r="B25990" s="17" t="s">
        <v>47353</v>
      </c>
      <c r="C25990" s="17">
        <v>1338.0</v>
      </c>
      <c r="D25990" s="17">
        <v>2.232314447E7</v>
      </c>
      <c r="E25990" s="17">
        <v>8161800.0</v>
      </c>
      <c r="F25990" s="17">
        <v>1.3831331E7</v>
      </c>
      <c r="G25990" s="17">
        <v>2.7948583E7</v>
      </c>
      <c r="H25990" s="17">
        <v>4.3822639E7</v>
      </c>
    </row>
    <row r="25991">
      <c r="A25991" s="7" t="s">
        <v>47354</v>
      </c>
      <c r="B25991" s="17" t="s">
        <v>47355</v>
      </c>
      <c r="C25991" s="17">
        <v>1.0</v>
      </c>
      <c r="D25991" s="17">
        <v>1.1282754E7</v>
      </c>
      <c r="E25991" s="17">
        <v>1.1282754E7</v>
      </c>
      <c r="F25991" s="17">
        <v>1.1282754E7</v>
      </c>
      <c r="G25991" s="17">
        <v>1.1282754E7</v>
      </c>
      <c r="H25991" s="17">
        <v>1.1282754E7</v>
      </c>
    </row>
    <row r="25992">
      <c r="A25992" s="7" t="s">
        <v>47354</v>
      </c>
      <c r="B25992" s="17" t="s">
        <v>47355</v>
      </c>
      <c r="C25992" s="17">
        <v>1.0</v>
      </c>
      <c r="D25992" s="17">
        <v>1.1282754E7</v>
      </c>
      <c r="E25992" s="17">
        <v>1.1282754E7</v>
      </c>
      <c r="F25992" s="17">
        <v>1.1282754E7</v>
      </c>
      <c r="G25992" s="17">
        <v>1.1282754E7</v>
      </c>
      <c r="H25992" s="17">
        <v>1.1282754E7</v>
      </c>
    </row>
    <row r="25993">
      <c r="A25993" s="7" t="s">
        <v>47356</v>
      </c>
      <c r="B25993" s="17" t="s">
        <v>47357</v>
      </c>
      <c r="C25993" s="17">
        <v>6.0</v>
      </c>
      <c r="D25993" s="17">
        <v>1.555139167E7</v>
      </c>
      <c r="E25993" s="17">
        <v>7081631.0</v>
      </c>
      <c r="F25993" s="17">
        <v>9850163.0</v>
      </c>
      <c r="G25993" s="17">
        <v>2.435104E7</v>
      </c>
      <c r="H25993" s="17">
        <v>2.688734E7</v>
      </c>
    </row>
    <row r="25994">
      <c r="A25994" s="7" t="s">
        <v>47356</v>
      </c>
      <c r="B25994" s="17" t="s">
        <v>47357</v>
      </c>
      <c r="C25994" s="17">
        <v>6.0</v>
      </c>
      <c r="D25994" s="17">
        <v>1.555139167E7</v>
      </c>
      <c r="E25994" s="17">
        <v>7081631.0</v>
      </c>
      <c r="F25994" s="17">
        <v>9850163.0</v>
      </c>
      <c r="G25994" s="17">
        <v>2.435104E7</v>
      </c>
      <c r="H25994" s="17">
        <v>2.688734E7</v>
      </c>
    </row>
    <row r="25995">
      <c r="A25995" s="7" t="s">
        <v>47358</v>
      </c>
      <c r="B25995" s="17" t="s">
        <v>47359</v>
      </c>
      <c r="C25995" s="17">
        <v>3.0</v>
      </c>
      <c r="D25995" s="17">
        <v>7.327824267E7</v>
      </c>
      <c r="E25995" s="17">
        <v>5443284.0</v>
      </c>
      <c r="F25995" s="17">
        <v>7.9807776E7</v>
      </c>
      <c r="G25995" s="17">
        <v>1.34583668E8</v>
      </c>
      <c r="H25995" s="17">
        <v>1.34583668E8</v>
      </c>
    </row>
    <row r="25996">
      <c r="A25996" s="7" t="s">
        <v>47358</v>
      </c>
      <c r="B25996" s="17" t="s">
        <v>47359</v>
      </c>
      <c r="C25996" s="17">
        <v>3.0</v>
      </c>
      <c r="D25996" s="17">
        <v>7.327824267E7</v>
      </c>
      <c r="E25996" s="17">
        <v>5443284.0</v>
      </c>
      <c r="F25996" s="17">
        <v>7.9807776E7</v>
      </c>
      <c r="G25996" s="17">
        <v>1.34583668E8</v>
      </c>
      <c r="H25996" s="17">
        <v>1.34583668E8</v>
      </c>
    </row>
  </sheetData>
  <autoFilter ref="$A$1:$H$25996">
    <sortState ref="A1:H25996">
      <sortCondition ref="A1:A25996"/>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63"/>
  </cols>
  <sheetData>
    <row r="1">
      <c r="A1" s="7" t="s">
        <v>1331</v>
      </c>
      <c r="B1" s="7" t="s">
        <v>8254</v>
      </c>
      <c r="C1" s="17" t="s">
        <v>8256</v>
      </c>
      <c r="D1" s="17" t="s">
        <v>1336</v>
      </c>
      <c r="E1" s="17" t="s">
        <v>1337</v>
      </c>
      <c r="F1" s="17" t="s">
        <v>1338</v>
      </c>
      <c r="G1" s="17" t="s">
        <v>1339</v>
      </c>
      <c r="H1" s="17" t="s">
        <v>1340</v>
      </c>
    </row>
    <row r="2">
      <c r="A2" s="22" t="s">
        <v>1341</v>
      </c>
      <c r="B2" s="7" t="s">
        <v>1342</v>
      </c>
      <c r="C2" s="17">
        <v>72.0</v>
      </c>
      <c r="D2" s="17">
        <v>8373869.90277777</v>
      </c>
      <c r="E2" s="17">
        <v>2557732.0</v>
      </c>
      <c r="F2" s="17">
        <v>5558121.0</v>
      </c>
      <c r="G2" s="17">
        <v>1.0294589E7</v>
      </c>
      <c r="H2" s="17">
        <v>2.1248293E7</v>
      </c>
    </row>
    <row r="3">
      <c r="A3" s="22" t="s">
        <v>1343</v>
      </c>
      <c r="B3" s="7" t="s">
        <v>1344</v>
      </c>
      <c r="C3" s="17">
        <v>61.0</v>
      </c>
      <c r="D3" s="17">
        <v>2.06422820819672E7</v>
      </c>
      <c r="E3" s="17">
        <v>4846922.0</v>
      </c>
      <c r="F3" s="17">
        <v>7823264.0</v>
      </c>
      <c r="G3" s="17">
        <v>2.0199122E7</v>
      </c>
      <c r="H3" s="17">
        <v>6.7678954E7</v>
      </c>
    </row>
    <row r="4">
      <c r="A4" s="22" t="s">
        <v>1345</v>
      </c>
      <c r="B4" s="7" t="s">
        <v>1346</v>
      </c>
      <c r="C4" s="17">
        <v>54.0</v>
      </c>
      <c r="D4" s="17">
        <v>2.02915420185185E7</v>
      </c>
      <c r="E4" s="17">
        <v>6040977.0</v>
      </c>
      <c r="F4" s="17">
        <v>1.0626387E7</v>
      </c>
      <c r="G4" s="17">
        <v>2.0309321E7</v>
      </c>
      <c r="H4" s="17">
        <v>4.3190773E7</v>
      </c>
    </row>
    <row r="5">
      <c r="A5" s="22" t="s">
        <v>1347</v>
      </c>
      <c r="B5" s="7" t="s">
        <v>1348</v>
      </c>
      <c r="C5" s="17">
        <v>433.0</v>
      </c>
      <c r="D5" s="17">
        <v>1.46279016212471E7</v>
      </c>
      <c r="E5" s="17">
        <v>6531234.0</v>
      </c>
      <c r="F5" s="17">
        <v>1.0533631E7</v>
      </c>
      <c r="G5" s="17">
        <v>1.5770329E7</v>
      </c>
      <c r="H5" s="17">
        <v>2.6819422E7</v>
      </c>
    </row>
    <row r="6">
      <c r="A6" s="22" t="s">
        <v>1349</v>
      </c>
      <c r="B6" s="7" t="s">
        <v>1350</v>
      </c>
      <c r="C6" s="17">
        <v>18.0</v>
      </c>
      <c r="D6" s="17">
        <v>1.70801102222222E7</v>
      </c>
      <c r="E6" s="17">
        <v>1.0433142E7</v>
      </c>
      <c r="F6" s="17">
        <v>1.6911961E7</v>
      </c>
      <c r="G6" s="17">
        <v>2.1051924E7</v>
      </c>
      <c r="H6" s="17">
        <v>2.9931624E7</v>
      </c>
    </row>
    <row r="7">
      <c r="A7" s="22" t="s">
        <v>1351</v>
      </c>
      <c r="B7" s="7" t="s">
        <v>1352</v>
      </c>
      <c r="C7" s="17">
        <v>10.0</v>
      </c>
      <c r="D7" s="17">
        <v>8717115.9</v>
      </c>
      <c r="E7" s="17">
        <v>3200480.0</v>
      </c>
      <c r="F7" s="17">
        <v>4592879.0</v>
      </c>
      <c r="G7" s="17">
        <v>9082551.0</v>
      </c>
      <c r="H7" s="17">
        <v>1.2746316E7</v>
      </c>
    </row>
    <row r="8">
      <c r="A8" s="22" t="s">
        <v>1353</v>
      </c>
      <c r="B8" s="7" t="s">
        <v>1354</v>
      </c>
      <c r="C8" s="17">
        <v>1358.0</v>
      </c>
      <c r="D8" s="17">
        <v>1.50110752245949E7</v>
      </c>
      <c r="E8" s="17">
        <v>4277582.0</v>
      </c>
      <c r="F8" s="17">
        <v>7300332.0</v>
      </c>
      <c r="G8" s="17">
        <v>1.7554127E7</v>
      </c>
      <c r="H8" s="17">
        <v>3.5177534E7</v>
      </c>
    </row>
    <row r="9">
      <c r="A9" s="22" t="s">
        <v>1355</v>
      </c>
      <c r="B9" s="7" t="s">
        <v>1356</v>
      </c>
      <c r="C9" s="17">
        <v>38.0</v>
      </c>
      <c r="D9" s="17">
        <v>7519967.52631578</v>
      </c>
      <c r="E9" s="17">
        <v>2316250.0</v>
      </c>
      <c r="F9" s="17">
        <v>4423700.0</v>
      </c>
      <c r="G9" s="17">
        <v>8600415.0</v>
      </c>
      <c r="H9" s="17">
        <v>1.5044023E7</v>
      </c>
    </row>
    <row r="10">
      <c r="A10" s="22" t="s">
        <v>1357</v>
      </c>
      <c r="B10" s="7" t="s">
        <v>1358</v>
      </c>
      <c r="C10" s="17">
        <v>337.0</v>
      </c>
      <c r="D10" s="17">
        <v>5832730.0504451</v>
      </c>
      <c r="E10" s="17">
        <v>3503559.0</v>
      </c>
      <c r="F10" s="17">
        <v>4440845.0</v>
      </c>
      <c r="G10" s="17">
        <v>6176964.0</v>
      </c>
      <c r="H10" s="17">
        <v>9641362.0</v>
      </c>
    </row>
    <row r="11">
      <c r="A11" s="22" t="s">
        <v>1359</v>
      </c>
      <c r="B11" s="7" t="s">
        <v>1360</v>
      </c>
      <c r="C11" s="17">
        <v>4.0</v>
      </c>
      <c r="D11" s="17">
        <v>2.116345575E7</v>
      </c>
      <c r="E11" s="17">
        <v>3221782.0</v>
      </c>
      <c r="F11" s="17">
        <v>6976225.0</v>
      </c>
      <c r="G11" s="17">
        <v>2.7518632E7</v>
      </c>
      <c r="H11" s="17">
        <v>4.6937184E7</v>
      </c>
    </row>
    <row r="12">
      <c r="A12" s="22" t="s">
        <v>1361</v>
      </c>
      <c r="B12" s="7" t="s">
        <v>1362</v>
      </c>
      <c r="C12" s="17">
        <v>13.0</v>
      </c>
      <c r="D12" s="17">
        <v>1.84715653846153E8</v>
      </c>
      <c r="E12" s="17">
        <v>2.46116E7</v>
      </c>
      <c r="F12" s="17">
        <v>1.9416558E8</v>
      </c>
      <c r="G12" s="17">
        <v>2.094395E8</v>
      </c>
      <c r="H12" s="17">
        <v>5.432266E8</v>
      </c>
    </row>
    <row r="13">
      <c r="A13" s="22" t="s">
        <v>1363</v>
      </c>
      <c r="B13" s="7" t="s">
        <v>1364</v>
      </c>
      <c r="C13" s="17">
        <v>11858.0</v>
      </c>
      <c r="D13" s="17">
        <v>1.98543538225616E7</v>
      </c>
      <c r="E13" s="17">
        <v>5973679.0</v>
      </c>
      <c r="F13" s="17">
        <v>1.015092E7</v>
      </c>
      <c r="G13" s="17">
        <v>1.9662833E7</v>
      </c>
      <c r="H13" s="17">
        <v>4.3819856E7</v>
      </c>
    </row>
    <row r="14">
      <c r="A14" s="22" t="s">
        <v>1365</v>
      </c>
      <c r="B14" s="7" t="s">
        <v>1366</v>
      </c>
      <c r="C14" s="17">
        <v>35.0</v>
      </c>
      <c r="D14" s="17">
        <v>1.52707385428571E7</v>
      </c>
      <c r="E14" s="17">
        <v>6352753.0</v>
      </c>
      <c r="F14" s="17">
        <v>8453370.0</v>
      </c>
      <c r="G14" s="17">
        <v>1.4521636E7</v>
      </c>
      <c r="H14" s="17">
        <v>4.491375E7</v>
      </c>
    </row>
    <row r="15">
      <c r="A15" s="22" t="s">
        <v>1367</v>
      </c>
      <c r="B15" s="7" t="s">
        <v>1368</v>
      </c>
      <c r="C15" s="17">
        <v>5.0</v>
      </c>
      <c r="D15" s="17">
        <v>1.65484136E7</v>
      </c>
      <c r="E15" s="17">
        <v>4577480.0</v>
      </c>
      <c r="F15" s="17">
        <v>4947364.0</v>
      </c>
      <c r="G15" s="17">
        <v>1.2511697E7</v>
      </c>
      <c r="H15" s="17">
        <v>5.8003365E7</v>
      </c>
    </row>
    <row r="16">
      <c r="A16" s="22" t="s">
        <v>1369</v>
      </c>
      <c r="B16" s="7" t="s">
        <v>1370</v>
      </c>
      <c r="C16" s="17">
        <v>17.0</v>
      </c>
      <c r="D16" s="17">
        <v>1.94856563529411E7</v>
      </c>
      <c r="E16" s="17">
        <v>1728352.0</v>
      </c>
      <c r="F16" s="17">
        <v>2293067.0</v>
      </c>
      <c r="G16" s="17">
        <v>4212061.0</v>
      </c>
      <c r="H16" s="17">
        <v>9.6396471E7</v>
      </c>
    </row>
    <row r="17">
      <c r="A17" s="22" t="s">
        <v>1371</v>
      </c>
      <c r="B17" s="7" t="s">
        <v>1372</v>
      </c>
      <c r="C17" s="17">
        <v>48.0</v>
      </c>
      <c r="D17" s="17">
        <v>2.07444326666666E7</v>
      </c>
      <c r="E17" s="17">
        <v>4333388.0</v>
      </c>
      <c r="F17" s="17">
        <v>9012302.0</v>
      </c>
      <c r="G17" s="17">
        <v>1.6194144E7</v>
      </c>
      <c r="H17" s="17">
        <v>6.01843E7</v>
      </c>
    </row>
    <row r="18">
      <c r="A18" s="22" t="s">
        <v>1373</v>
      </c>
      <c r="B18" s="7" t="s">
        <v>1374</v>
      </c>
      <c r="C18" s="17">
        <v>10.0</v>
      </c>
      <c r="D18" s="17">
        <v>7.54137312E7</v>
      </c>
      <c r="E18" s="17">
        <v>6603131.0</v>
      </c>
      <c r="F18" s="17">
        <v>2.0670743E7</v>
      </c>
      <c r="G18" s="17">
        <v>1.4158315E8</v>
      </c>
      <c r="H18" s="17">
        <v>1.62123919E8</v>
      </c>
    </row>
    <row r="19">
      <c r="A19" s="22" t="s">
        <v>1377</v>
      </c>
      <c r="B19" s="7" t="s">
        <v>1378</v>
      </c>
      <c r="C19" s="17">
        <v>935.0</v>
      </c>
      <c r="D19" s="17">
        <v>8.24826207625668E7</v>
      </c>
      <c r="E19" s="17">
        <v>6.1667095E7</v>
      </c>
      <c r="F19" s="17">
        <v>8.186478E7</v>
      </c>
      <c r="G19" s="17">
        <v>9.1583918E7</v>
      </c>
      <c r="H19" s="17">
        <v>1.21353906E8</v>
      </c>
    </row>
    <row r="20">
      <c r="A20" s="22" t="s">
        <v>1379</v>
      </c>
      <c r="B20" s="7" t="s">
        <v>1380</v>
      </c>
      <c r="C20" s="17">
        <v>3.0</v>
      </c>
      <c r="D20" s="17">
        <v>3.72703736666666E7</v>
      </c>
      <c r="E20" s="17">
        <v>1.1385968E7</v>
      </c>
      <c r="F20" s="17">
        <v>1.3845963E7</v>
      </c>
      <c r="G20" s="17">
        <v>8.657919E7</v>
      </c>
      <c r="H20" s="17">
        <v>8.657919E7</v>
      </c>
    </row>
    <row r="21">
      <c r="A21" s="22" t="s">
        <v>1381</v>
      </c>
      <c r="B21" s="7" t="s">
        <v>1382</v>
      </c>
      <c r="C21" s="17">
        <v>12.0</v>
      </c>
      <c r="D21" s="17">
        <v>5.918249525E7</v>
      </c>
      <c r="E21" s="17">
        <v>9302924.0</v>
      </c>
      <c r="F21" s="17">
        <v>5.9208161E7</v>
      </c>
      <c r="G21" s="17">
        <v>9.9322158E7</v>
      </c>
      <c r="H21" s="17">
        <v>1.2806249E8</v>
      </c>
    </row>
    <row r="22">
      <c r="A22" s="22" t="s">
        <v>1383</v>
      </c>
      <c r="B22" s="7" t="s">
        <v>1384</v>
      </c>
      <c r="C22" s="17">
        <v>62.0</v>
      </c>
      <c r="D22" s="17">
        <v>3.5752977516129E7</v>
      </c>
      <c r="E22" s="17">
        <v>1.5125464E7</v>
      </c>
      <c r="F22" s="17">
        <v>2.3502508E7</v>
      </c>
      <c r="G22" s="17">
        <v>4.2287557E7</v>
      </c>
      <c r="H22" s="17">
        <v>8.1357043E7</v>
      </c>
    </row>
    <row r="23">
      <c r="A23" s="22" t="s">
        <v>1385</v>
      </c>
      <c r="B23" s="7" t="s">
        <v>1386</v>
      </c>
      <c r="C23" s="17">
        <v>29.0</v>
      </c>
      <c r="D23" s="17">
        <v>2.24459959655172E7</v>
      </c>
      <c r="E23" s="17">
        <v>8687664.0</v>
      </c>
      <c r="F23" s="17">
        <v>1.583919E7</v>
      </c>
      <c r="G23" s="17">
        <v>2.9939819E7</v>
      </c>
      <c r="H23" s="17">
        <v>4.2948868E7</v>
      </c>
    </row>
    <row r="24">
      <c r="A24" s="22" t="s">
        <v>1387</v>
      </c>
      <c r="B24" s="7" t="s">
        <v>1388</v>
      </c>
      <c r="C24" s="17">
        <v>3.0</v>
      </c>
      <c r="D24" s="17">
        <v>5.94200656666666E7</v>
      </c>
      <c r="E24" s="17">
        <v>8453360.0</v>
      </c>
      <c r="F24" s="17">
        <v>8518761.0</v>
      </c>
      <c r="G24" s="17">
        <v>1.61288076E8</v>
      </c>
      <c r="H24" s="17">
        <v>1.61288076E8</v>
      </c>
    </row>
    <row r="25">
      <c r="A25" s="22" t="s">
        <v>1389</v>
      </c>
      <c r="B25" s="7" t="s">
        <v>1390</v>
      </c>
      <c r="C25" s="17">
        <v>2110.0</v>
      </c>
      <c r="D25" s="17">
        <v>5.47887437398104E7</v>
      </c>
      <c r="E25" s="17">
        <v>2.1703342E7</v>
      </c>
      <c r="F25" s="17">
        <v>3.6321827E7</v>
      </c>
      <c r="G25" s="17">
        <v>6.1665447E7</v>
      </c>
      <c r="H25" s="17">
        <v>1.26543873E8</v>
      </c>
    </row>
    <row r="26">
      <c r="A26" s="22" t="s">
        <v>1391</v>
      </c>
      <c r="B26" s="7" t="s">
        <v>1392</v>
      </c>
      <c r="C26" s="17">
        <v>3.0</v>
      </c>
      <c r="D26" s="17">
        <v>4.9841428E7</v>
      </c>
      <c r="E26" s="17">
        <v>4301979.0</v>
      </c>
      <c r="F26" s="17">
        <v>3.3381611E7</v>
      </c>
      <c r="G26" s="17">
        <v>1.11840694E8</v>
      </c>
      <c r="H26" s="17">
        <v>1.11840694E8</v>
      </c>
    </row>
    <row r="27">
      <c r="A27" s="22" t="s">
        <v>1393</v>
      </c>
      <c r="B27" s="7" t="s">
        <v>1394</v>
      </c>
      <c r="C27" s="17">
        <v>2.0</v>
      </c>
      <c r="D27" s="17">
        <v>3.9494833E7</v>
      </c>
      <c r="E27" s="17">
        <v>8518761.0</v>
      </c>
      <c r="F27" s="17">
        <v>8518761.0</v>
      </c>
      <c r="G27" s="17">
        <v>7.0470905E7</v>
      </c>
      <c r="H27" s="17">
        <v>7.0470905E7</v>
      </c>
    </row>
    <row r="28">
      <c r="A28" s="22" t="s">
        <v>1395</v>
      </c>
      <c r="B28" s="7" t="s">
        <v>1396</v>
      </c>
      <c r="C28" s="17">
        <v>240.0</v>
      </c>
      <c r="D28" s="17">
        <v>2.76885689166666E7</v>
      </c>
      <c r="E28" s="17">
        <v>6019216.0</v>
      </c>
      <c r="F28" s="17">
        <v>1.8398207E7</v>
      </c>
      <c r="G28" s="17">
        <v>3.8072223E7</v>
      </c>
      <c r="H28" s="17">
        <v>5.7711664E7</v>
      </c>
    </row>
    <row r="29">
      <c r="A29" s="22" t="s">
        <v>1397</v>
      </c>
      <c r="B29" s="7" t="s">
        <v>1398</v>
      </c>
      <c r="C29" s="17">
        <v>51430.0</v>
      </c>
      <c r="D29" s="17">
        <v>5.82170619060543E7</v>
      </c>
      <c r="E29" s="17">
        <v>3.6094691E7</v>
      </c>
      <c r="F29" s="17">
        <v>5.2105116E7</v>
      </c>
      <c r="G29" s="17">
        <v>7.1979826E7</v>
      </c>
      <c r="H29" s="17">
        <v>9.3458659E7</v>
      </c>
    </row>
    <row r="30">
      <c r="A30" s="22" t="s">
        <v>1399</v>
      </c>
      <c r="B30" s="7" t="s">
        <v>1400</v>
      </c>
      <c r="C30" s="17">
        <v>7606.0</v>
      </c>
      <c r="D30" s="17">
        <v>6.44368003338153E7</v>
      </c>
      <c r="E30" s="17">
        <v>4.04959E7</v>
      </c>
      <c r="F30" s="17">
        <v>5.5376633E7</v>
      </c>
      <c r="G30" s="17">
        <v>7.88012E7</v>
      </c>
      <c r="H30" s="17">
        <v>1.08163113E8</v>
      </c>
    </row>
    <row r="31">
      <c r="A31" s="22" t="s">
        <v>1401</v>
      </c>
      <c r="B31" s="7" t="s">
        <v>1402</v>
      </c>
      <c r="C31" s="17">
        <v>3703.0</v>
      </c>
      <c r="D31" s="17">
        <v>6.08453497828787E7</v>
      </c>
      <c r="E31" s="17">
        <v>3.95925E7</v>
      </c>
      <c r="F31" s="17">
        <v>5.2221692E7</v>
      </c>
      <c r="G31" s="17">
        <v>7.1609589E7</v>
      </c>
      <c r="H31" s="17">
        <v>9.54293E7</v>
      </c>
    </row>
    <row r="32">
      <c r="A32" s="22" t="s">
        <v>1403</v>
      </c>
      <c r="B32" s="7" t="s">
        <v>1404</v>
      </c>
      <c r="C32" s="17">
        <v>391.0</v>
      </c>
      <c r="D32" s="17">
        <v>5.80707926214833E7</v>
      </c>
      <c r="E32" s="17">
        <v>3.6983025E7</v>
      </c>
      <c r="F32" s="17">
        <v>5.3447512E7</v>
      </c>
      <c r="G32" s="17">
        <v>6.4478656E7</v>
      </c>
      <c r="H32" s="17">
        <v>9.135315E7</v>
      </c>
    </row>
    <row r="33">
      <c r="A33" s="22" t="s">
        <v>1405</v>
      </c>
      <c r="B33" s="7" t="s">
        <v>1406</v>
      </c>
      <c r="C33" s="17">
        <v>310.0</v>
      </c>
      <c r="D33" s="17">
        <v>5.04655090677419E7</v>
      </c>
      <c r="E33" s="17">
        <v>3.3100474E7</v>
      </c>
      <c r="F33" s="17">
        <v>4.4739229E7</v>
      </c>
      <c r="G33" s="17">
        <v>6.2138574E7</v>
      </c>
      <c r="H33" s="17">
        <v>9.1236E7</v>
      </c>
    </row>
    <row r="34">
      <c r="A34" s="22" t="s">
        <v>1407</v>
      </c>
      <c r="B34" s="7" t="s">
        <v>1408</v>
      </c>
      <c r="C34" s="17">
        <v>44528.0</v>
      </c>
      <c r="D34" s="17">
        <v>5.5397138233882E7</v>
      </c>
      <c r="E34" s="17">
        <v>3.6270699E7</v>
      </c>
      <c r="F34" s="17">
        <v>4.9261959E7</v>
      </c>
      <c r="G34" s="17">
        <v>6.7368431E7</v>
      </c>
      <c r="H34" s="17">
        <v>8.7610595E7</v>
      </c>
    </row>
    <row r="35">
      <c r="A35" s="22" t="s">
        <v>1411</v>
      </c>
      <c r="B35" s="7" t="s">
        <v>1412</v>
      </c>
      <c r="C35" s="17">
        <v>8452.0</v>
      </c>
      <c r="D35" s="17">
        <v>7.15319539397846E7</v>
      </c>
      <c r="E35" s="17">
        <v>4.6818726E7</v>
      </c>
      <c r="F35" s="17">
        <v>6.367619E7</v>
      </c>
      <c r="G35" s="17">
        <v>8.5214735E7</v>
      </c>
      <c r="H35" s="17">
        <v>1.12707345E8</v>
      </c>
    </row>
    <row r="36">
      <c r="A36" s="22" t="s">
        <v>1415</v>
      </c>
      <c r="B36" s="7" t="s">
        <v>1416</v>
      </c>
      <c r="C36" s="17">
        <v>1198.0</v>
      </c>
      <c r="D36" s="17">
        <v>8.49801959482471E7</v>
      </c>
      <c r="E36" s="17">
        <v>6.0361649E7</v>
      </c>
      <c r="F36" s="17">
        <v>7.66014E7</v>
      </c>
      <c r="G36" s="17">
        <v>9.4510927E7</v>
      </c>
      <c r="H36" s="17">
        <v>1.3277562E8</v>
      </c>
    </row>
    <row r="37">
      <c r="A37" s="22" t="s">
        <v>1419</v>
      </c>
      <c r="B37" s="7" t="s">
        <v>1420</v>
      </c>
      <c r="C37" s="17">
        <v>154.0</v>
      </c>
      <c r="D37" s="17">
        <v>9.54446996103896E7</v>
      </c>
      <c r="E37" s="17">
        <v>6.15751E7</v>
      </c>
      <c r="F37" s="17">
        <v>7.9073456E7</v>
      </c>
      <c r="G37" s="17">
        <v>1.0478305E8</v>
      </c>
      <c r="H37" s="17">
        <v>1.70447234E8</v>
      </c>
    </row>
    <row r="38">
      <c r="A38" s="22" t="s">
        <v>1423</v>
      </c>
      <c r="B38" s="7" t="s">
        <v>1424</v>
      </c>
      <c r="C38" s="17">
        <v>91.0</v>
      </c>
      <c r="D38" s="17">
        <v>2.03269549120879E7</v>
      </c>
      <c r="E38" s="17">
        <v>5560657.0</v>
      </c>
      <c r="F38" s="17">
        <v>9347854.0</v>
      </c>
      <c r="G38" s="17">
        <v>2.52753E7</v>
      </c>
      <c r="H38" s="17">
        <v>4.45883E7</v>
      </c>
    </row>
    <row r="39">
      <c r="A39" s="22" t="s">
        <v>1425</v>
      </c>
      <c r="B39" s="7" t="s">
        <v>1426</v>
      </c>
      <c r="C39" s="17">
        <v>30.0</v>
      </c>
      <c r="D39" s="17">
        <v>9.06148346333333E7</v>
      </c>
      <c r="E39" s="17">
        <v>6.3039805E7</v>
      </c>
      <c r="F39" s="17">
        <v>6.8365775E7</v>
      </c>
      <c r="G39" s="17">
        <v>9.7246002E7</v>
      </c>
      <c r="H39" s="17">
        <v>1.60292746E8</v>
      </c>
    </row>
    <row r="40">
      <c r="A40" s="22" t="s">
        <v>1427</v>
      </c>
      <c r="B40" s="7" t="s">
        <v>1428</v>
      </c>
      <c r="C40" s="17">
        <v>4.0</v>
      </c>
      <c r="D40" s="17">
        <v>1.332713635E8</v>
      </c>
      <c r="E40" s="17">
        <v>9177596.0</v>
      </c>
      <c r="F40" s="17">
        <v>2.499266E7</v>
      </c>
      <c r="G40" s="17">
        <v>2.15432149E8</v>
      </c>
      <c r="H40" s="17">
        <v>2.83483049E8</v>
      </c>
    </row>
    <row r="41">
      <c r="A41" s="22" t="s">
        <v>1431</v>
      </c>
      <c r="B41" s="7" t="s">
        <v>1432</v>
      </c>
      <c r="C41" s="17">
        <v>2.0</v>
      </c>
      <c r="D41" s="17">
        <v>1.147126255E8</v>
      </c>
      <c r="E41" s="17">
        <v>7.920205E7</v>
      </c>
      <c r="F41" s="17">
        <v>7.920205E7</v>
      </c>
      <c r="G41" s="17">
        <v>1.50223201E8</v>
      </c>
      <c r="H41" s="17">
        <v>1.50223201E8</v>
      </c>
    </row>
    <row r="42">
      <c r="A42" s="22" t="s">
        <v>1433</v>
      </c>
      <c r="B42" s="7" t="s">
        <v>1434</v>
      </c>
      <c r="C42" s="17">
        <v>9.0</v>
      </c>
      <c r="D42" s="17">
        <v>8.08771105555555E7</v>
      </c>
      <c r="E42" s="17">
        <v>4.3194884E7</v>
      </c>
      <c r="F42" s="17">
        <v>5.3634201E7</v>
      </c>
      <c r="G42" s="17">
        <v>1.12165567E8</v>
      </c>
      <c r="H42" s="17">
        <v>2.18025951E8</v>
      </c>
    </row>
    <row r="43">
      <c r="A43" s="22" t="s">
        <v>1435</v>
      </c>
      <c r="B43" s="7" t="s">
        <v>1436</v>
      </c>
      <c r="C43" s="17">
        <v>4.0</v>
      </c>
      <c r="D43" s="17">
        <v>1.7515995475E8</v>
      </c>
      <c r="E43" s="17">
        <v>1.27205E7</v>
      </c>
      <c r="F43" s="17">
        <v>1.182875E8</v>
      </c>
      <c r="G43" s="17">
        <v>2.15432149E8</v>
      </c>
      <c r="H43" s="17">
        <v>3.5419967E8</v>
      </c>
    </row>
    <row r="44">
      <c r="A44" s="22" t="s">
        <v>1437</v>
      </c>
      <c r="B44" s="7" t="s">
        <v>1438</v>
      </c>
      <c r="C44" s="17">
        <v>38.0</v>
      </c>
      <c r="D44" s="17">
        <v>6.28213276052631E7</v>
      </c>
      <c r="E44" s="17">
        <v>3.71538E7</v>
      </c>
      <c r="F44" s="17">
        <v>5.1522201E7</v>
      </c>
      <c r="G44" s="17">
        <v>7.6010195E7</v>
      </c>
      <c r="H44" s="17">
        <v>1.09160029E8</v>
      </c>
    </row>
    <row r="45">
      <c r="A45" s="22" t="s">
        <v>1439</v>
      </c>
      <c r="B45" s="7" t="s">
        <v>1440</v>
      </c>
      <c r="C45" s="17">
        <v>3.0</v>
      </c>
      <c r="D45" s="17">
        <v>8.9359242E7</v>
      </c>
      <c r="E45" s="17">
        <v>1.523019E7</v>
      </c>
      <c r="F45" s="17">
        <v>6.30138E7</v>
      </c>
      <c r="G45" s="17">
        <v>1.89833736E8</v>
      </c>
      <c r="H45" s="17">
        <v>1.89833736E8</v>
      </c>
    </row>
    <row r="46">
      <c r="A46" s="22" t="s">
        <v>1443</v>
      </c>
      <c r="B46" s="7" t="s">
        <v>1444</v>
      </c>
      <c r="C46" s="17">
        <v>16.0</v>
      </c>
      <c r="D46" s="17">
        <v>2.156144488125E8</v>
      </c>
      <c r="E46" s="17">
        <v>1.44447901E8</v>
      </c>
      <c r="F46" s="17">
        <v>1.86194363E8</v>
      </c>
      <c r="G46" s="17">
        <v>2.64670251E8</v>
      </c>
      <c r="H46" s="17">
        <v>3.59498663E8</v>
      </c>
    </row>
    <row r="47">
      <c r="A47" s="22" t="s">
        <v>1445</v>
      </c>
      <c r="B47" s="7" t="s">
        <v>1446</v>
      </c>
      <c r="C47" s="17">
        <v>682.0</v>
      </c>
      <c r="D47" s="17">
        <v>3.73311814882698E7</v>
      </c>
      <c r="E47" s="17">
        <v>2.3443974E7</v>
      </c>
      <c r="F47" s="17">
        <v>4.0889561E7</v>
      </c>
      <c r="G47" s="17">
        <v>4.3146477E7</v>
      </c>
      <c r="H47" s="17">
        <v>5.7710242E7</v>
      </c>
    </row>
    <row r="48">
      <c r="A48" s="22" t="s">
        <v>1447</v>
      </c>
      <c r="B48" s="7" t="s">
        <v>1448</v>
      </c>
      <c r="C48" s="17">
        <v>208.0</v>
      </c>
      <c r="D48" s="17">
        <v>5.10846901826923E7</v>
      </c>
      <c r="E48" s="17">
        <v>3.3105595E7</v>
      </c>
      <c r="F48" s="17">
        <v>4.4721988E7</v>
      </c>
      <c r="G48" s="17">
        <v>5.8488465E7</v>
      </c>
      <c r="H48" s="17">
        <v>9.1209013E7</v>
      </c>
    </row>
    <row r="49">
      <c r="A49" s="22" t="s">
        <v>1449</v>
      </c>
      <c r="B49" s="7" t="s">
        <v>1450</v>
      </c>
      <c r="C49" s="17">
        <v>120.0</v>
      </c>
      <c r="D49" s="17">
        <v>7.84979625166666E7</v>
      </c>
      <c r="E49" s="17">
        <v>3.102939E7</v>
      </c>
      <c r="F49" s="17">
        <v>4.9040723E7</v>
      </c>
      <c r="G49" s="17">
        <v>8.8993193E7</v>
      </c>
      <c r="H49" s="17">
        <v>1.53022E8</v>
      </c>
    </row>
    <row r="50">
      <c r="A50" s="22" t="s">
        <v>1451</v>
      </c>
      <c r="B50" s="7" t="s">
        <v>1452</v>
      </c>
      <c r="C50" s="17">
        <v>143.0</v>
      </c>
      <c r="D50" s="17">
        <v>6.54253204335664E7</v>
      </c>
      <c r="E50" s="17">
        <v>4.3424466E7</v>
      </c>
      <c r="F50" s="17">
        <v>5.3488473E7</v>
      </c>
      <c r="G50" s="17">
        <v>8.7874257E7</v>
      </c>
      <c r="H50" s="17">
        <v>1.14105697E8</v>
      </c>
    </row>
    <row r="51">
      <c r="A51" s="22" t="s">
        <v>1453</v>
      </c>
      <c r="B51" s="7" t="s">
        <v>1454</v>
      </c>
      <c r="C51" s="17">
        <v>94.0</v>
      </c>
      <c r="D51" s="17">
        <v>5.60541370851063E7</v>
      </c>
      <c r="E51" s="17">
        <v>3.1894336E7</v>
      </c>
      <c r="F51" s="17">
        <v>4.3206077E7</v>
      </c>
      <c r="G51" s="17">
        <v>5.5593469E7</v>
      </c>
      <c r="H51" s="17">
        <v>1.01201484E8</v>
      </c>
    </row>
    <row r="52">
      <c r="A52" s="22" t="s">
        <v>1455</v>
      </c>
      <c r="B52" s="7" t="s">
        <v>1456</v>
      </c>
      <c r="C52" s="17">
        <v>40.0</v>
      </c>
      <c r="D52" s="17">
        <v>1.53325497225E8</v>
      </c>
      <c r="E52" s="17">
        <v>5.2450935E7</v>
      </c>
      <c r="F52" s="17">
        <v>9.2992176E7</v>
      </c>
      <c r="G52" s="17">
        <v>1.89928624E8</v>
      </c>
      <c r="H52" s="17">
        <v>2.77423349E8</v>
      </c>
    </row>
    <row r="53">
      <c r="A53" s="22" t="s">
        <v>1457</v>
      </c>
      <c r="B53" s="7" t="s">
        <v>1458</v>
      </c>
      <c r="C53" s="17">
        <v>51260.0</v>
      </c>
      <c r="D53" s="17">
        <v>6.06973343949555E7</v>
      </c>
      <c r="E53" s="17">
        <v>3.7572343E7</v>
      </c>
      <c r="F53" s="17">
        <v>5.3805244E7</v>
      </c>
      <c r="G53" s="17">
        <v>7.5485674E7</v>
      </c>
      <c r="H53" s="17">
        <v>9.8580035E7</v>
      </c>
    </row>
    <row r="54">
      <c r="A54" s="22" t="s">
        <v>1459</v>
      </c>
      <c r="B54" s="7" t="s">
        <v>1460</v>
      </c>
      <c r="C54" s="17">
        <v>61.0</v>
      </c>
      <c r="D54" s="17">
        <v>2.80497429508196E7</v>
      </c>
      <c r="E54" s="17">
        <v>2.11637E7</v>
      </c>
      <c r="F54" s="17">
        <v>2.5076682E7</v>
      </c>
      <c r="G54" s="17">
        <v>2.7381417E7</v>
      </c>
      <c r="H54" s="17">
        <v>5.1067337E7</v>
      </c>
    </row>
    <row r="55">
      <c r="A55" s="22" t="s">
        <v>1461</v>
      </c>
      <c r="B55" s="7" t="s">
        <v>1462</v>
      </c>
      <c r="C55" s="17">
        <v>21.0</v>
      </c>
      <c r="D55" s="17">
        <v>2.93587125714285E7</v>
      </c>
      <c r="E55" s="17">
        <v>1.1083849E7</v>
      </c>
      <c r="F55" s="17">
        <v>1.8017224E7</v>
      </c>
      <c r="G55" s="17">
        <v>3.2348612E7</v>
      </c>
      <c r="H55" s="17">
        <v>6.06498E7</v>
      </c>
    </row>
    <row r="56">
      <c r="A56" s="22" t="s">
        <v>1463</v>
      </c>
      <c r="B56" s="7" t="s">
        <v>1464</v>
      </c>
      <c r="C56" s="17">
        <v>11.0</v>
      </c>
      <c r="D56" s="17">
        <v>4.83386119090909E7</v>
      </c>
      <c r="E56" s="17">
        <v>2.5015353E7</v>
      </c>
      <c r="F56" s="17">
        <v>3.5884397E7</v>
      </c>
      <c r="G56" s="17">
        <v>6.008213E7</v>
      </c>
      <c r="H56" s="17">
        <v>6.6293069E7</v>
      </c>
    </row>
    <row r="57">
      <c r="A57" s="22" t="s">
        <v>1465</v>
      </c>
      <c r="B57" s="7" t="s">
        <v>1466</v>
      </c>
      <c r="C57" s="17">
        <v>42.0</v>
      </c>
      <c r="D57" s="17">
        <v>7.34943839523809E7</v>
      </c>
      <c r="E57" s="17">
        <v>4.6446461E7</v>
      </c>
      <c r="F57" s="17">
        <v>6.3289713E7</v>
      </c>
      <c r="G57" s="17">
        <v>8.9751211E7</v>
      </c>
      <c r="H57" s="17">
        <v>1.15562125E8</v>
      </c>
    </row>
    <row r="58">
      <c r="A58" s="22" t="s">
        <v>1467</v>
      </c>
      <c r="B58" s="7" t="s">
        <v>1468</v>
      </c>
      <c r="C58" s="17">
        <v>36.0</v>
      </c>
      <c r="D58" s="17">
        <v>5.28354704166666E7</v>
      </c>
      <c r="E58" s="17">
        <v>1.3721708E7</v>
      </c>
      <c r="F58" s="17">
        <v>2.9429666E7</v>
      </c>
      <c r="G58" s="17">
        <v>7.5688277E7</v>
      </c>
      <c r="H58" s="17">
        <v>1.23200629E8</v>
      </c>
    </row>
    <row r="59">
      <c r="A59" s="22" t="s">
        <v>1469</v>
      </c>
      <c r="B59" s="7" t="s">
        <v>1470</v>
      </c>
      <c r="C59" s="17">
        <v>24.0</v>
      </c>
      <c r="D59" s="17">
        <v>5.23499428749999E7</v>
      </c>
      <c r="E59" s="17">
        <v>2.3093785E7</v>
      </c>
      <c r="F59" s="17">
        <v>3.4718429E7</v>
      </c>
      <c r="G59" s="17">
        <v>5.2636885E7</v>
      </c>
      <c r="H59" s="17">
        <v>1.23200629E8</v>
      </c>
    </row>
    <row r="60">
      <c r="A60" s="22" t="s">
        <v>1473</v>
      </c>
      <c r="B60" s="7" t="s">
        <v>1475</v>
      </c>
      <c r="C60" s="17">
        <v>13.0</v>
      </c>
      <c r="D60" s="17">
        <v>8.16575959230769E7</v>
      </c>
      <c r="E60" s="17">
        <v>3.8047045E7</v>
      </c>
      <c r="F60" s="17">
        <v>8.2794207E7</v>
      </c>
      <c r="G60" s="17">
        <v>9.1369093E7</v>
      </c>
      <c r="H60" s="17">
        <v>1.36105681E8</v>
      </c>
    </row>
    <row r="61">
      <c r="A61" s="22" t="s">
        <v>1477</v>
      </c>
      <c r="B61" s="7" t="s">
        <v>1478</v>
      </c>
      <c r="C61" s="17">
        <v>218.0</v>
      </c>
      <c r="D61" s="17">
        <v>5.46517925321101E7</v>
      </c>
      <c r="E61" s="17">
        <v>3.244725E7</v>
      </c>
      <c r="F61" s="17">
        <v>5.2770082E7</v>
      </c>
      <c r="G61" s="17">
        <v>6.3810617E7</v>
      </c>
      <c r="H61" s="17">
        <v>8.0322428E7</v>
      </c>
    </row>
    <row r="62">
      <c r="A62" s="22" t="s">
        <v>1479</v>
      </c>
      <c r="B62" s="7" t="s">
        <v>1480</v>
      </c>
      <c r="C62" s="17">
        <v>132.0</v>
      </c>
      <c r="D62" s="17">
        <v>5.86748541969697E7</v>
      </c>
      <c r="E62" s="17">
        <v>4.4636447E7</v>
      </c>
      <c r="F62" s="17">
        <v>5.5886186E7</v>
      </c>
      <c r="G62" s="17">
        <v>6.728E7</v>
      </c>
      <c r="H62" s="17">
        <v>7.8096354E7</v>
      </c>
    </row>
    <row r="63">
      <c r="A63" s="22" t="s">
        <v>1481</v>
      </c>
      <c r="B63" s="7" t="s">
        <v>1482</v>
      </c>
      <c r="C63" s="17">
        <v>42.0</v>
      </c>
      <c r="D63" s="17">
        <v>5.16736117619047E7</v>
      </c>
      <c r="E63" s="17">
        <v>4.1529151E7</v>
      </c>
      <c r="F63" s="17">
        <v>4.60553E7</v>
      </c>
      <c r="G63" s="17">
        <v>5.8569751E7</v>
      </c>
      <c r="H63" s="17">
        <v>8.1010352E7</v>
      </c>
    </row>
    <row r="64">
      <c r="A64" s="22" t="s">
        <v>1483</v>
      </c>
      <c r="B64" s="7" t="s">
        <v>1484</v>
      </c>
      <c r="C64" s="17">
        <v>5.0</v>
      </c>
      <c r="D64" s="17">
        <v>5.62439102E7</v>
      </c>
      <c r="E64" s="17">
        <v>5.7439706E7</v>
      </c>
      <c r="F64" s="17">
        <v>6.0128095E7</v>
      </c>
      <c r="G64" s="17">
        <v>6.3272059E7</v>
      </c>
      <c r="H64" s="17">
        <v>6.6678714E7</v>
      </c>
    </row>
    <row r="65">
      <c r="A65" s="22" t="s">
        <v>1485</v>
      </c>
      <c r="B65" s="7" t="s">
        <v>1486</v>
      </c>
      <c r="C65" s="17">
        <v>25.0</v>
      </c>
      <c r="D65" s="17">
        <v>3.890546304E7</v>
      </c>
      <c r="E65" s="17">
        <v>6635352.0</v>
      </c>
      <c r="F65" s="17">
        <v>2.4343054E7</v>
      </c>
      <c r="G65" s="17">
        <v>6.0974244E7</v>
      </c>
      <c r="H65" s="17">
        <v>9.998245E7</v>
      </c>
    </row>
    <row r="66">
      <c r="A66" s="22" t="s">
        <v>1487</v>
      </c>
      <c r="B66" s="7" t="s">
        <v>1488</v>
      </c>
      <c r="C66" s="17">
        <v>6.0</v>
      </c>
      <c r="D66" s="17">
        <v>5.78763661666666E7</v>
      </c>
      <c r="E66" s="17">
        <v>3.9563619E7</v>
      </c>
      <c r="F66" s="17">
        <v>4.8567512E7</v>
      </c>
      <c r="G66" s="17">
        <v>9.1432779E7</v>
      </c>
      <c r="H66" s="17">
        <v>1.038024E8</v>
      </c>
    </row>
    <row r="67">
      <c r="A67" s="22" t="s">
        <v>1489</v>
      </c>
      <c r="B67" s="7" t="s">
        <v>1490</v>
      </c>
      <c r="C67" s="17">
        <v>3.0</v>
      </c>
      <c r="D67" s="17">
        <v>8.30131986666666E7</v>
      </c>
      <c r="E67" s="17">
        <v>5.3804417E7</v>
      </c>
      <c r="F67" s="17">
        <v>9.1432779E7</v>
      </c>
      <c r="G67" s="17">
        <v>1.038024E8</v>
      </c>
      <c r="H67" s="17">
        <v>1.038024E8</v>
      </c>
    </row>
    <row r="68">
      <c r="A68" s="22" t="s">
        <v>1491</v>
      </c>
      <c r="B68" s="7" t="s">
        <v>1492</v>
      </c>
      <c r="C68" s="17">
        <v>11.0</v>
      </c>
      <c r="D68" s="17">
        <v>5.10034062727272E7</v>
      </c>
      <c r="E68" s="17">
        <v>1.8492195E7</v>
      </c>
      <c r="F68" s="17">
        <v>4.1191424E7</v>
      </c>
      <c r="G68" s="17">
        <v>5.6741225E7</v>
      </c>
      <c r="H68" s="17">
        <v>1.20451859E8</v>
      </c>
    </row>
    <row r="69">
      <c r="A69" s="22" t="s">
        <v>1493</v>
      </c>
      <c r="B69" s="7" t="s">
        <v>1494</v>
      </c>
      <c r="C69" s="17">
        <v>9.0</v>
      </c>
      <c r="D69" s="17">
        <v>4.37553466666666E7</v>
      </c>
      <c r="E69" s="17">
        <v>2.4394899E7</v>
      </c>
      <c r="F69" s="17">
        <v>3.8724998E7</v>
      </c>
      <c r="G69" s="17">
        <v>5.8885518E7</v>
      </c>
      <c r="H69" s="17">
        <v>8.9808129E7</v>
      </c>
    </row>
    <row r="70">
      <c r="A70" s="22" t="s">
        <v>1495</v>
      </c>
      <c r="B70" s="7" t="s">
        <v>1496</v>
      </c>
      <c r="C70" s="17">
        <v>2.0</v>
      </c>
      <c r="D70" s="17">
        <v>2.46764555E7</v>
      </c>
      <c r="E70" s="17">
        <v>2.4438515E7</v>
      </c>
      <c r="F70" s="17">
        <v>2.4438515E7</v>
      </c>
      <c r="G70" s="17">
        <v>2.4914396E7</v>
      </c>
      <c r="H70" s="17">
        <v>2.4914396E7</v>
      </c>
    </row>
    <row r="71">
      <c r="A71" s="22" t="s">
        <v>1499</v>
      </c>
      <c r="B71" s="7" t="s">
        <v>1500</v>
      </c>
      <c r="C71" s="17">
        <v>10.0</v>
      </c>
      <c r="D71" s="17">
        <v>2.2631751E7</v>
      </c>
      <c r="E71" s="17">
        <v>4978884.0</v>
      </c>
      <c r="F71" s="17">
        <v>1.382665E7</v>
      </c>
      <c r="G71" s="17">
        <v>2.8240862E7</v>
      </c>
      <c r="H71" s="17">
        <v>2.880125E7</v>
      </c>
    </row>
    <row r="72">
      <c r="A72" s="22" t="s">
        <v>1501</v>
      </c>
      <c r="B72" s="7" t="s">
        <v>1502</v>
      </c>
      <c r="C72" s="17">
        <v>82.0</v>
      </c>
      <c r="D72" s="17">
        <v>2.72732325219512E8</v>
      </c>
      <c r="E72" s="17">
        <v>1.78026583E8</v>
      </c>
      <c r="F72" s="17">
        <v>2.48596697E8</v>
      </c>
      <c r="G72" s="17">
        <v>3.04029629E8</v>
      </c>
      <c r="H72" s="17">
        <v>4.94853822E8</v>
      </c>
    </row>
    <row r="73">
      <c r="A73" s="22" t="s">
        <v>1503</v>
      </c>
      <c r="B73" s="7" t="s">
        <v>1504</v>
      </c>
      <c r="C73" s="17">
        <v>20.0</v>
      </c>
      <c r="D73" s="17">
        <v>2.4847089465E8</v>
      </c>
      <c r="E73" s="17">
        <v>9.5058202E7</v>
      </c>
      <c r="F73" s="17">
        <v>2.59680748E8</v>
      </c>
      <c r="G73" s="17">
        <v>3.07150445E8</v>
      </c>
      <c r="H73" s="17">
        <v>5.19666408E8</v>
      </c>
    </row>
    <row r="74">
      <c r="A74" s="22" t="s">
        <v>1505</v>
      </c>
      <c r="B74" s="7" t="s">
        <v>1506</v>
      </c>
      <c r="C74" s="17">
        <v>101.0</v>
      </c>
      <c r="D74" s="17">
        <v>1.08529875841584E7</v>
      </c>
      <c r="E74" s="17">
        <v>8494200.0</v>
      </c>
      <c r="F74" s="17">
        <v>9383000.0</v>
      </c>
      <c r="G74" s="17">
        <v>1.1932E7</v>
      </c>
      <c r="H74" s="17">
        <v>1.60497E7</v>
      </c>
    </row>
    <row r="75">
      <c r="A75" s="22" t="s">
        <v>1507</v>
      </c>
      <c r="B75" s="7" t="s">
        <v>1508</v>
      </c>
      <c r="C75" s="17">
        <v>541.0</v>
      </c>
      <c r="D75" s="17">
        <v>1.64424591768946E8</v>
      </c>
      <c r="E75" s="17">
        <v>9.9941947E7</v>
      </c>
      <c r="F75" s="17">
        <v>1.621793E8</v>
      </c>
      <c r="G75" s="17">
        <v>2.08372642E8</v>
      </c>
      <c r="H75" s="17">
        <v>2.44293867E8</v>
      </c>
    </row>
    <row r="76">
      <c r="A76" s="22" t="s">
        <v>1509</v>
      </c>
      <c r="B76" s="7" t="s">
        <v>1510</v>
      </c>
      <c r="C76" s="17">
        <v>7.0</v>
      </c>
      <c r="D76" s="17">
        <v>5.00698744285714E7</v>
      </c>
      <c r="E76" s="17">
        <v>2.0517601E7</v>
      </c>
      <c r="F76" s="17">
        <v>4.1205986E7</v>
      </c>
      <c r="G76" s="17">
        <v>6.4175901E7</v>
      </c>
      <c r="H76" s="17">
        <v>1.1347885E8</v>
      </c>
    </row>
    <row r="77">
      <c r="A77" s="22" t="s">
        <v>1511</v>
      </c>
      <c r="B77" s="7" t="s">
        <v>1512</v>
      </c>
      <c r="C77" s="17">
        <v>78.0</v>
      </c>
      <c r="D77" s="17">
        <v>9.93298166153846E7</v>
      </c>
      <c r="E77" s="17">
        <v>1.7269648E7</v>
      </c>
      <c r="F77" s="17">
        <v>7.1886054E7</v>
      </c>
      <c r="G77" s="17">
        <v>1.35437757E8</v>
      </c>
      <c r="H77" s="17">
        <v>2.58782162E8</v>
      </c>
    </row>
    <row r="78">
      <c r="A78" s="22" t="s">
        <v>1513</v>
      </c>
      <c r="B78" s="7" t="s">
        <v>1514</v>
      </c>
      <c r="C78" s="17">
        <v>297.0</v>
      </c>
      <c r="D78" s="17">
        <v>1.41502211868686E8</v>
      </c>
      <c r="E78" s="17">
        <v>4.0246661E7</v>
      </c>
      <c r="F78" s="17">
        <v>1.23090196E8</v>
      </c>
      <c r="G78" s="17">
        <v>2.04156548E8</v>
      </c>
      <c r="H78" s="17">
        <v>2.90071167E8</v>
      </c>
    </row>
    <row r="79">
      <c r="A79" s="22" t="s">
        <v>1515</v>
      </c>
      <c r="B79" s="7" t="s">
        <v>1516</v>
      </c>
      <c r="C79" s="17">
        <v>162.0</v>
      </c>
      <c r="D79" s="17">
        <v>8.13691678950617E7</v>
      </c>
      <c r="E79" s="17">
        <v>4.4007E7</v>
      </c>
      <c r="F79" s="17">
        <v>6.806155E7</v>
      </c>
      <c r="G79" s="17">
        <v>1.01397714E8</v>
      </c>
      <c r="H79" s="17">
        <v>1.44267639E8</v>
      </c>
    </row>
    <row r="80">
      <c r="A80" s="22" t="s">
        <v>1517</v>
      </c>
      <c r="B80" s="7" t="s">
        <v>1518</v>
      </c>
      <c r="C80" s="17">
        <v>17.0</v>
      </c>
      <c r="D80" s="17">
        <v>7.08024556470588E7</v>
      </c>
      <c r="E80" s="17">
        <v>4.0231606E7</v>
      </c>
      <c r="F80" s="17">
        <v>6.0338026E7</v>
      </c>
      <c r="G80" s="17">
        <v>8.8869861E7</v>
      </c>
      <c r="H80" s="17">
        <v>1.49341125E8</v>
      </c>
    </row>
    <row r="81">
      <c r="A81" s="22" t="s">
        <v>1519</v>
      </c>
      <c r="B81" s="7" t="s">
        <v>1520</v>
      </c>
      <c r="C81" s="17">
        <v>399.0</v>
      </c>
      <c r="D81" s="17">
        <v>6.58346981679198E7</v>
      </c>
      <c r="E81" s="17">
        <v>4.1374717E7</v>
      </c>
      <c r="F81" s="17">
        <v>4.9434684E7</v>
      </c>
      <c r="G81" s="17">
        <v>6.7934482E7</v>
      </c>
      <c r="H81" s="17">
        <v>9.892646E7</v>
      </c>
    </row>
    <row r="82">
      <c r="A82" s="22" t="s">
        <v>1523</v>
      </c>
      <c r="B82" s="7" t="s">
        <v>1524</v>
      </c>
      <c r="C82" s="17">
        <v>110.0</v>
      </c>
      <c r="D82" s="17">
        <v>9.3155087490909E7</v>
      </c>
      <c r="E82" s="17">
        <v>5.4123145E7</v>
      </c>
      <c r="F82" s="17">
        <v>8.275535E7</v>
      </c>
      <c r="G82" s="17">
        <v>1.21549819E8</v>
      </c>
      <c r="H82" s="17">
        <v>1.782889E8</v>
      </c>
    </row>
    <row r="83">
      <c r="A83" s="22" t="s">
        <v>1525</v>
      </c>
      <c r="B83" s="7" t="s">
        <v>1526</v>
      </c>
      <c r="C83" s="17">
        <v>621.0</v>
      </c>
      <c r="D83" s="17">
        <v>8.45316152898551E7</v>
      </c>
      <c r="E83" s="17">
        <v>4.2187374E7</v>
      </c>
      <c r="F83" s="17">
        <v>5.5413461E7</v>
      </c>
      <c r="G83" s="17">
        <v>9.4412771E7</v>
      </c>
      <c r="H83" s="17">
        <v>2.0153669E8</v>
      </c>
    </row>
    <row r="84">
      <c r="A84" s="22" t="s">
        <v>1527</v>
      </c>
      <c r="B84" s="7" t="s">
        <v>1528</v>
      </c>
      <c r="C84" s="17">
        <v>81.0</v>
      </c>
      <c r="D84" s="17">
        <v>3.52771693086419E7</v>
      </c>
      <c r="E84" s="17">
        <v>1.2325242E7</v>
      </c>
      <c r="F84" s="17">
        <v>2.7146402E7</v>
      </c>
      <c r="G84" s="17">
        <v>4.62161E7</v>
      </c>
      <c r="H84" s="17">
        <v>6.8443679E7</v>
      </c>
    </row>
    <row r="85">
      <c r="A85" s="22" t="s">
        <v>1529</v>
      </c>
      <c r="B85" s="7" t="s">
        <v>1530</v>
      </c>
      <c r="C85" s="17">
        <v>4.0</v>
      </c>
      <c r="D85" s="17">
        <v>2.5536192E7</v>
      </c>
      <c r="E85" s="17">
        <v>5657318.0</v>
      </c>
      <c r="F85" s="17">
        <v>7481087.0</v>
      </c>
      <c r="G85" s="17">
        <v>2.8056577E7</v>
      </c>
      <c r="H85" s="17">
        <v>6.0949786E7</v>
      </c>
    </row>
    <row r="86">
      <c r="A86" s="22" t="s">
        <v>1531</v>
      </c>
      <c r="B86" s="7" t="s">
        <v>1532</v>
      </c>
      <c r="C86" s="17">
        <v>1.0</v>
      </c>
      <c r="D86" s="17">
        <v>7.47041E7</v>
      </c>
      <c r="E86" s="17">
        <v>7.47041E7</v>
      </c>
      <c r="F86" s="17">
        <v>7.47041E7</v>
      </c>
      <c r="G86" s="17">
        <v>7.47041E7</v>
      </c>
      <c r="H86" s="17">
        <v>7.47041E7</v>
      </c>
    </row>
    <row r="87">
      <c r="A87" s="22" t="s">
        <v>1533</v>
      </c>
      <c r="B87" s="7" t="s">
        <v>1534</v>
      </c>
      <c r="C87" s="17">
        <v>10.0</v>
      </c>
      <c r="D87" s="17">
        <v>9.92148585E7</v>
      </c>
      <c r="E87" s="17">
        <v>2.4947808E7</v>
      </c>
      <c r="F87" s="17">
        <v>6.8177091E7</v>
      </c>
      <c r="G87" s="17">
        <v>1.56723854E8</v>
      </c>
      <c r="H87" s="17">
        <v>1.82742899E8</v>
      </c>
    </row>
    <row r="88">
      <c r="A88" s="22" t="s">
        <v>1535</v>
      </c>
      <c r="B88" s="7" t="s">
        <v>1536</v>
      </c>
      <c r="C88" s="17">
        <v>3.0</v>
      </c>
      <c r="D88" s="17">
        <v>5.07400226666666E7</v>
      </c>
      <c r="E88" s="17">
        <v>2329100.0</v>
      </c>
      <c r="F88" s="17">
        <v>6.295675E7</v>
      </c>
      <c r="G88" s="17">
        <v>8.6934218E7</v>
      </c>
      <c r="H88" s="17">
        <v>8.6934218E7</v>
      </c>
    </row>
    <row r="89">
      <c r="A89" s="22" t="s">
        <v>1537</v>
      </c>
      <c r="B89" s="7" t="s">
        <v>1538</v>
      </c>
      <c r="C89" s="17">
        <v>38.0</v>
      </c>
      <c r="D89" s="17">
        <v>5.60193084473684E7</v>
      </c>
      <c r="E89" s="17">
        <v>2.5604328E7</v>
      </c>
      <c r="F89" s="17">
        <v>3.4788189E7</v>
      </c>
      <c r="G89" s="17">
        <v>6.6430464E7</v>
      </c>
      <c r="H89" s="17">
        <v>1.11097538E8</v>
      </c>
    </row>
    <row r="90">
      <c r="A90" s="22" t="s">
        <v>1539</v>
      </c>
      <c r="B90" s="7" t="s">
        <v>1540</v>
      </c>
      <c r="C90" s="17">
        <v>4.0</v>
      </c>
      <c r="D90" s="17">
        <v>2.4169748375E8</v>
      </c>
      <c r="E90" s="17">
        <v>3.0215358E7</v>
      </c>
      <c r="F90" s="17">
        <v>2.07521442E8</v>
      </c>
      <c r="G90" s="17">
        <v>2.87488076E8</v>
      </c>
      <c r="H90" s="17">
        <v>4.41565059E8</v>
      </c>
    </row>
    <row r="91">
      <c r="A91" s="22" t="s">
        <v>1543</v>
      </c>
      <c r="B91" s="7" t="s">
        <v>1544</v>
      </c>
      <c r="C91" s="17">
        <v>385.0</v>
      </c>
      <c r="D91" s="17">
        <v>6.48360671632124E7</v>
      </c>
      <c r="E91" s="17">
        <v>2.6393956E7</v>
      </c>
      <c r="F91" s="17">
        <v>4.5612332E7</v>
      </c>
      <c r="G91" s="17">
        <v>8.404465E7</v>
      </c>
      <c r="H91" s="17">
        <v>1.40573443E8</v>
      </c>
    </row>
    <row r="92">
      <c r="A92" s="22" t="s">
        <v>1545</v>
      </c>
      <c r="B92" s="7" t="s">
        <v>1546</v>
      </c>
      <c r="C92" s="17">
        <v>25777.0</v>
      </c>
      <c r="D92" s="17">
        <v>6.86955919373861E7</v>
      </c>
      <c r="E92" s="17">
        <v>3.5714267E7</v>
      </c>
      <c r="F92" s="17">
        <v>5.4451503E7</v>
      </c>
      <c r="G92" s="17">
        <v>8.336385E7</v>
      </c>
      <c r="H92" s="17">
        <v>1.27535235E8</v>
      </c>
    </row>
    <row r="93">
      <c r="A93" s="22" t="s">
        <v>1549</v>
      </c>
      <c r="B93" s="7" t="s">
        <v>1550</v>
      </c>
      <c r="C93" s="17">
        <v>7467.0</v>
      </c>
      <c r="D93" s="17">
        <v>7.80747355824852E7</v>
      </c>
      <c r="E93" s="17">
        <v>3.71407E7</v>
      </c>
      <c r="F93" s="17">
        <v>5.8365135E7</v>
      </c>
      <c r="G93" s="17">
        <v>9.5505892E7</v>
      </c>
      <c r="H93" s="17">
        <v>1.52048474E8</v>
      </c>
    </row>
    <row r="94">
      <c r="A94" s="22" t="s">
        <v>1551</v>
      </c>
      <c r="B94" s="7" t="s">
        <v>1552</v>
      </c>
      <c r="C94" s="17">
        <v>177.0</v>
      </c>
      <c r="D94" s="17">
        <v>6.70435011242938E7</v>
      </c>
      <c r="E94" s="17">
        <v>3.1655888E7</v>
      </c>
      <c r="F94" s="17">
        <v>5.3050314E7</v>
      </c>
      <c r="G94" s="17">
        <v>8.778172E7</v>
      </c>
      <c r="H94" s="17">
        <v>1.35548685E8</v>
      </c>
    </row>
    <row r="95">
      <c r="A95" s="22" t="s">
        <v>1553</v>
      </c>
      <c r="B95" s="7" t="s">
        <v>1554</v>
      </c>
      <c r="C95" s="17">
        <v>149.0</v>
      </c>
      <c r="D95" s="17">
        <v>6.38329140067114E7</v>
      </c>
      <c r="E95" s="17">
        <v>2.5716966E7</v>
      </c>
      <c r="F95" s="17">
        <v>5.0801371E7</v>
      </c>
      <c r="G95" s="17">
        <v>8.4963179E7</v>
      </c>
      <c r="H95" s="17">
        <v>1.31576646E8</v>
      </c>
    </row>
    <row r="96">
      <c r="A96" s="22" t="s">
        <v>1555</v>
      </c>
      <c r="B96" s="7" t="s">
        <v>1556</v>
      </c>
      <c r="C96" s="17">
        <v>857.0</v>
      </c>
      <c r="D96" s="17">
        <v>6.01639790268377E7</v>
      </c>
      <c r="E96" s="17">
        <v>2.9484174E7</v>
      </c>
      <c r="F96" s="17">
        <v>4.6893281E7</v>
      </c>
      <c r="G96" s="17">
        <v>7.4770804E7</v>
      </c>
      <c r="H96" s="17">
        <v>1.1513052E8</v>
      </c>
    </row>
    <row r="97">
      <c r="A97" s="22" t="s">
        <v>1557</v>
      </c>
      <c r="B97" s="7" t="s">
        <v>1558</v>
      </c>
      <c r="C97" s="17">
        <v>1370.0</v>
      </c>
      <c r="D97" s="17">
        <v>7.03177745229759E7</v>
      </c>
      <c r="E97" s="17">
        <v>3.3839988E7</v>
      </c>
      <c r="F97" s="17">
        <v>4.903509E7</v>
      </c>
      <c r="G97" s="17">
        <v>8.3514873E7</v>
      </c>
      <c r="H97" s="17">
        <v>1.38560234E8</v>
      </c>
    </row>
    <row r="98">
      <c r="A98" s="22" t="s">
        <v>1559</v>
      </c>
      <c r="B98" s="7" t="s">
        <v>1560</v>
      </c>
      <c r="C98" s="17">
        <v>6.0</v>
      </c>
      <c r="D98" s="17">
        <v>5.27560803333333E7</v>
      </c>
      <c r="E98" s="17">
        <v>3.5335922E7</v>
      </c>
      <c r="F98" s="17">
        <v>5.3341837E7</v>
      </c>
      <c r="G98" s="17">
        <v>6.28191E7</v>
      </c>
      <c r="H98" s="17">
        <v>7.6518517E7</v>
      </c>
    </row>
    <row r="99">
      <c r="A99" s="22" t="s">
        <v>1565</v>
      </c>
      <c r="B99" s="7" t="s">
        <v>1566</v>
      </c>
      <c r="C99" s="17">
        <v>3142.0</v>
      </c>
      <c r="D99" s="17">
        <v>7.74014267909119E7</v>
      </c>
      <c r="E99" s="17">
        <v>3.5114119E7</v>
      </c>
      <c r="F99" s="17">
        <v>5.145748E7</v>
      </c>
      <c r="G99" s="17">
        <v>8.8046886E7</v>
      </c>
      <c r="H99" s="17">
        <v>1.59208215E8</v>
      </c>
    </row>
    <row r="100">
      <c r="A100" s="22" t="s">
        <v>1567</v>
      </c>
      <c r="B100" s="7" t="s">
        <v>1568</v>
      </c>
      <c r="C100" s="17">
        <v>46.0</v>
      </c>
      <c r="D100" s="17">
        <v>9.66946039130434E7</v>
      </c>
      <c r="E100" s="17">
        <v>6.1201161E7</v>
      </c>
      <c r="F100" s="17">
        <v>7.7727863E7</v>
      </c>
      <c r="G100" s="17">
        <v>1.4695215E8</v>
      </c>
      <c r="H100" s="17">
        <v>1.49614085E8</v>
      </c>
    </row>
    <row r="101">
      <c r="A101" s="22" t="s">
        <v>1569</v>
      </c>
      <c r="B101" s="7" t="s">
        <v>1570</v>
      </c>
      <c r="C101" s="17">
        <v>15.0</v>
      </c>
      <c r="D101" s="17">
        <v>7.27723463333333E7</v>
      </c>
      <c r="E101" s="17">
        <v>3.5497749E7</v>
      </c>
      <c r="F101" s="17">
        <v>6.5676868E7</v>
      </c>
      <c r="G101" s="17">
        <v>8.5205288E7</v>
      </c>
      <c r="H101" s="17">
        <v>1.46578731E8</v>
      </c>
    </row>
    <row r="102">
      <c r="A102" s="22" t="s">
        <v>1571</v>
      </c>
      <c r="B102" s="7" t="s">
        <v>1572</v>
      </c>
      <c r="C102" s="17">
        <v>2551.0</v>
      </c>
      <c r="D102" s="17">
        <v>7.73821103940461E7</v>
      </c>
      <c r="E102" s="17">
        <v>3.8633734E7</v>
      </c>
      <c r="F102" s="17">
        <v>5.418846E7</v>
      </c>
      <c r="G102" s="17">
        <v>9.5336655E7</v>
      </c>
      <c r="H102" s="17">
        <v>1.56340846E8</v>
      </c>
    </row>
    <row r="103">
      <c r="A103" s="22" t="s">
        <v>1573</v>
      </c>
      <c r="B103" s="7" t="s">
        <v>1574</v>
      </c>
      <c r="C103" s="17">
        <v>3.0</v>
      </c>
      <c r="D103" s="17">
        <v>1.07966750333333E8</v>
      </c>
      <c r="E103" s="17">
        <v>1.8716286E7</v>
      </c>
      <c r="F103" s="17">
        <v>1.12551763E8</v>
      </c>
      <c r="G103" s="17">
        <v>1.92632202E8</v>
      </c>
      <c r="H103" s="17">
        <v>1.92632202E8</v>
      </c>
    </row>
    <row r="104">
      <c r="A104" s="22" t="s">
        <v>1575</v>
      </c>
      <c r="B104" s="7" t="s">
        <v>1576</v>
      </c>
      <c r="C104" s="17">
        <v>54.0</v>
      </c>
      <c r="D104" s="17">
        <v>1.3090614290909E8</v>
      </c>
      <c r="E104" s="17">
        <v>6.3852106E7</v>
      </c>
      <c r="F104" s="17">
        <v>1.13526005E8</v>
      </c>
      <c r="G104" s="17">
        <v>1.70589836E8</v>
      </c>
      <c r="H104" s="17">
        <v>2.05578204E8</v>
      </c>
    </row>
    <row r="105">
      <c r="A105" s="22" t="s">
        <v>1579</v>
      </c>
      <c r="B105" s="7" t="s">
        <v>1580</v>
      </c>
      <c r="C105" s="17">
        <v>5564.0</v>
      </c>
      <c r="D105" s="17">
        <v>8.53301575423029E7</v>
      </c>
      <c r="E105" s="17">
        <v>4.155453E7</v>
      </c>
      <c r="F105" s="17">
        <v>6.5234643E7</v>
      </c>
      <c r="G105" s="17">
        <v>1.06846927E8</v>
      </c>
      <c r="H105" s="17">
        <v>1.64868826E8</v>
      </c>
    </row>
    <row r="106">
      <c r="A106" s="22" t="s">
        <v>1581</v>
      </c>
      <c r="B106" s="7" t="s">
        <v>1582</v>
      </c>
      <c r="C106" s="17">
        <v>273.0</v>
      </c>
      <c r="D106" s="17">
        <v>4.38942328241758E7</v>
      </c>
      <c r="E106" s="17">
        <v>1.9346553E7</v>
      </c>
      <c r="F106" s="17">
        <v>3.0696591E7</v>
      </c>
      <c r="G106" s="17">
        <v>5.3599785E7</v>
      </c>
      <c r="H106" s="17">
        <v>9.568996E7</v>
      </c>
    </row>
    <row r="107">
      <c r="A107" s="22" t="s">
        <v>1583</v>
      </c>
      <c r="B107" s="7" t="s">
        <v>1584</v>
      </c>
      <c r="C107" s="17">
        <v>79.0</v>
      </c>
      <c r="D107" s="17">
        <v>8.52313952658227E7</v>
      </c>
      <c r="E107" s="17">
        <v>3.7321993E7</v>
      </c>
      <c r="F107" s="17">
        <v>6.4009289E7</v>
      </c>
      <c r="G107" s="17">
        <v>1.06775539E8</v>
      </c>
      <c r="H107" s="17">
        <v>2.0151424E8</v>
      </c>
    </row>
    <row r="108">
      <c r="A108" s="22" t="s">
        <v>1585</v>
      </c>
      <c r="B108" s="7" t="s">
        <v>1588</v>
      </c>
      <c r="C108" s="17">
        <v>1154.0</v>
      </c>
      <c r="D108" s="17">
        <v>6.37499796081315E7</v>
      </c>
      <c r="E108" s="17">
        <v>3.172495E7</v>
      </c>
      <c r="F108" s="17">
        <v>4.7278318E7</v>
      </c>
      <c r="G108" s="17">
        <v>8.0978808E7</v>
      </c>
      <c r="H108" s="17">
        <v>1.26090212E8</v>
      </c>
    </row>
    <row r="109">
      <c r="A109" s="22" t="s">
        <v>1589</v>
      </c>
      <c r="B109" s="7" t="s">
        <v>1590</v>
      </c>
      <c r="C109" s="17">
        <v>111.0</v>
      </c>
      <c r="D109" s="17">
        <v>7.04200732522522E7</v>
      </c>
      <c r="E109" s="17">
        <v>2.3798599E7</v>
      </c>
      <c r="F109" s="17">
        <v>3.590656E7</v>
      </c>
      <c r="G109" s="17">
        <v>9.6322114E7</v>
      </c>
      <c r="H109" s="17">
        <v>1.43540348E8</v>
      </c>
    </row>
    <row r="110">
      <c r="A110" s="22" t="s">
        <v>1591</v>
      </c>
      <c r="B110" s="7" t="s">
        <v>1592</v>
      </c>
      <c r="C110" s="17">
        <v>450.0</v>
      </c>
      <c r="D110" s="17">
        <v>4.43419281773835E7</v>
      </c>
      <c r="E110" s="17">
        <v>1.7663537E7</v>
      </c>
      <c r="F110" s="17">
        <v>2.8454012E7</v>
      </c>
      <c r="G110" s="17">
        <v>5.0634294E7</v>
      </c>
      <c r="H110" s="17">
        <v>1.05720399E8</v>
      </c>
    </row>
    <row r="111">
      <c r="A111" s="22" t="s">
        <v>1593</v>
      </c>
      <c r="B111" s="7" t="s">
        <v>1594</v>
      </c>
      <c r="C111" s="17">
        <v>895.0</v>
      </c>
      <c r="D111" s="17">
        <v>3.92323844748603E7</v>
      </c>
      <c r="E111" s="17">
        <v>2.179802E7</v>
      </c>
      <c r="F111" s="17">
        <v>3.1215112E7</v>
      </c>
      <c r="G111" s="17">
        <v>4.6028398E7</v>
      </c>
      <c r="H111" s="17">
        <v>7.16053E7</v>
      </c>
    </row>
    <row r="112">
      <c r="A112" s="22" t="s">
        <v>1595</v>
      </c>
      <c r="B112" s="7" t="s">
        <v>1596</v>
      </c>
      <c r="C112" s="17">
        <v>6181.0</v>
      </c>
      <c r="D112" s="17">
        <v>4.8496409192376E7</v>
      </c>
      <c r="E112" s="17">
        <v>2.2270299E7</v>
      </c>
      <c r="F112" s="17">
        <v>3.4534082E7</v>
      </c>
      <c r="G112" s="17">
        <v>5.8110371E7</v>
      </c>
      <c r="H112" s="17">
        <v>9.2087745E7</v>
      </c>
    </row>
    <row r="113">
      <c r="A113" s="22" t="s">
        <v>1597</v>
      </c>
      <c r="B113" s="7" t="s">
        <v>1598</v>
      </c>
      <c r="C113" s="17">
        <v>93.0</v>
      </c>
      <c r="D113" s="17">
        <v>4.13794355376344E7</v>
      </c>
      <c r="E113" s="17">
        <v>1.4876017E7</v>
      </c>
      <c r="F113" s="17">
        <v>2.6642072E7</v>
      </c>
      <c r="G113" s="17">
        <v>4.9720423E7</v>
      </c>
      <c r="H113" s="17">
        <v>9.4747035E7</v>
      </c>
    </row>
    <row r="114">
      <c r="A114" s="22" t="s">
        <v>1599</v>
      </c>
      <c r="B114" s="7" t="s">
        <v>1600</v>
      </c>
      <c r="C114" s="17">
        <v>168.0</v>
      </c>
      <c r="D114" s="17">
        <v>8.35668020297619E7</v>
      </c>
      <c r="E114" s="17">
        <v>3.8488509E7</v>
      </c>
      <c r="F114" s="17">
        <v>6.2071998E7</v>
      </c>
      <c r="G114" s="17">
        <v>9.8169594E7</v>
      </c>
      <c r="H114" s="17">
        <v>1.4932841E8</v>
      </c>
    </row>
    <row r="115">
      <c r="A115" s="22" t="s">
        <v>1601</v>
      </c>
      <c r="B115" s="7" t="s">
        <v>1602</v>
      </c>
      <c r="C115" s="17">
        <v>1334.0</v>
      </c>
      <c r="D115" s="17">
        <v>8.63224413088455E7</v>
      </c>
      <c r="E115" s="17">
        <v>3.8650703E7</v>
      </c>
      <c r="F115" s="17">
        <v>6.2737121E7</v>
      </c>
      <c r="G115" s="17">
        <v>1.07853383E8</v>
      </c>
      <c r="H115" s="17">
        <v>1.70626108E8</v>
      </c>
    </row>
    <row r="116">
      <c r="A116" s="22" t="s">
        <v>1603</v>
      </c>
      <c r="B116" s="7" t="s">
        <v>1604</v>
      </c>
      <c r="C116" s="17">
        <v>369.0</v>
      </c>
      <c r="D116" s="17">
        <v>4.72920306287263E7</v>
      </c>
      <c r="E116" s="17">
        <v>3.03067E7</v>
      </c>
      <c r="F116" s="17">
        <v>4.2589431E7</v>
      </c>
      <c r="G116" s="17">
        <v>5.418846E7</v>
      </c>
      <c r="H116" s="17">
        <v>7.8319346E7</v>
      </c>
    </row>
    <row r="117">
      <c r="A117" s="22" t="s">
        <v>1605</v>
      </c>
      <c r="B117" s="7" t="s">
        <v>1606</v>
      </c>
      <c r="C117" s="17">
        <v>21.0</v>
      </c>
      <c r="D117" s="17">
        <v>6.26991903809523E7</v>
      </c>
      <c r="E117" s="17">
        <v>3.19252E7</v>
      </c>
      <c r="F117" s="17">
        <v>5.9272164E7</v>
      </c>
      <c r="G117" s="17">
        <v>7.9566841E7</v>
      </c>
      <c r="H117" s="17">
        <v>9.9396992E7</v>
      </c>
    </row>
    <row r="118">
      <c r="A118" s="22" t="s">
        <v>1607</v>
      </c>
      <c r="B118" s="7" t="s">
        <v>1608</v>
      </c>
      <c r="C118" s="17">
        <v>2023.0</v>
      </c>
      <c r="D118" s="17">
        <v>9.4591091853755E7</v>
      </c>
      <c r="E118" s="17">
        <v>4.3090378E7</v>
      </c>
      <c r="F118" s="17">
        <v>6.6553382E7</v>
      </c>
      <c r="G118" s="17">
        <v>1.1353916E8</v>
      </c>
      <c r="H118" s="17">
        <v>1.823372E8</v>
      </c>
    </row>
    <row r="119">
      <c r="A119" s="22" t="s">
        <v>1611</v>
      </c>
      <c r="B119" s="7" t="s">
        <v>1612</v>
      </c>
      <c r="C119" s="17">
        <v>1878.0</v>
      </c>
      <c r="D119" s="17">
        <v>6.38221793301384E7</v>
      </c>
      <c r="E119" s="17">
        <v>3.489159E7</v>
      </c>
      <c r="F119" s="17">
        <v>5.1804096E7</v>
      </c>
      <c r="G119" s="17">
        <v>7.6161688E7</v>
      </c>
      <c r="H119" s="17">
        <v>1.19207123E8</v>
      </c>
    </row>
    <row r="120">
      <c r="A120" s="22" t="s">
        <v>1613</v>
      </c>
      <c r="B120" s="7" t="s">
        <v>1614</v>
      </c>
      <c r="C120" s="17">
        <v>314.0</v>
      </c>
      <c r="D120" s="17">
        <v>1.16706516796178E8</v>
      </c>
      <c r="E120" s="17">
        <v>5.4713451E7</v>
      </c>
      <c r="F120" s="17">
        <v>8.1656095E7</v>
      </c>
      <c r="G120" s="17">
        <v>1.71237317E8</v>
      </c>
      <c r="H120" s="17">
        <v>2.45327943E8</v>
      </c>
    </row>
    <row r="121">
      <c r="A121" s="22" t="s">
        <v>1615</v>
      </c>
      <c r="B121" s="7" t="s">
        <v>1616</v>
      </c>
      <c r="C121" s="17">
        <v>11.0</v>
      </c>
      <c r="D121" s="17">
        <v>8.43423539090909E7</v>
      </c>
      <c r="E121" s="17">
        <v>5.7643742E7</v>
      </c>
      <c r="F121" s="17">
        <v>8.3664102E7</v>
      </c>
      <c r="G121" s="17">
        <v>1.1711203E8</v>
      </c>
      <c r="H121" s="17">
        <v>1.18314046E8</v>
      </c>
    </row>
    <row r="122">
      <c r="A122" s="22" t="s">
        <v>1617</v>
      </c>
      <c r="B122" s="7" t="s">
        <v>1618</v>
      </c>
      <c r="C122" s="17">
        <v>13108.0</v>
      </c>
      <c r="D122" s="17">
        <v>7.49576480625953E7</v>
      </c>
      <c r="E122" s="17">
        <v>3.4357232E7</v>
      </c>
      <c r="F122" s="17">
        <v>5.3434087E7</v>
      </c>
      <c r="G122" s="17">
        <v>8.6504609E7</v>
      </c>
      <c r="H122" s="17">
        <v>1.43534937E8</v>
      </c>
    </row>
    <row r="123">
      <c r="A123" s="22" t="s">
        <v>1619</v>
      </c>
      <c r="B123" s="7" t="s">
        <v>1620</v>
      </c>
      <c r="C123" s="17">
        <v>6.0</v>
      </c>
      <c r="D123" s="17">
        <v>3.08981406666666E7</v>
      </c>
      <c r="E123" s="17">
        <v>2.2619239E7</v>
      </c>
      <c r="F123" s="17">
        <v>3.44735E7</v>
      </c>
      <c r="G123" s="17">
        <v>3.7063193E7</v>
      </c>
      <c r="H123" s="17">
        <v>4.0066165E7</v>
      </c>
    </row>
    <row r="124">
      <c r="A124" s="22" t="s">
        <v>1621</v>
      </c>
      <c r="B124" s="7" t="s">
        <v>1622</v>
      </c>
      <c r="C124" s="17">
        <v>4602.0</v>
      </c>
      <c r="D124" s="17">
        <v>8.68286751490008E7</v>
      </c>
      <c r="E124" s="17">
        <v>3.8661114E7</v>
      </c>
      <c r="F124" s="17">
        <v>5.73763E7</v>
      </c>
      <c r="G124" s="17">
        <v>9.8611186E7</v>
      </c>
      <c r="H124" s="17">
        <v>1.68717974E8</v>
      </c>
    </row>
    <row r="125">
      <c r="A125" s="22" t="s">
        <v>1623</v>
      </c>
      <c r="B125" s="7" t="s">
        <v>1624</v>
      </c>
      <c r="C125" s="17">
        <v>59.0</v>
      </c>
      <c r="D125" s="17">
        <v>1.13670059033898E8</v>
      </c>
      <c r="E125" s="17">
        <v>3.079373E7</v>
      </c>
      <c r="F125" s="17">
        <v>7.6496464E7</v>
      </c>
      <c r="G125" s="17">
        <v>1.41401193E8</v>
      </c>
      <c r="H125" s="17">
        <v>2.64663544E8</v>
      </c>
    </row>
    <row r="126">
      <c r="A126" s="22" t="s">
        <v>1625</v>
      </c>
      <c r="B126" s="7" t="s">
        <v>1626</v>
      </c>
      <c r="C126" s="17">
        <v>1231.0</v>
      </c>
      <c r="D126" s="17">
        <v>7.21923764476035E7</v>
      </c>
      <c r="E126" s="17">
        <v>2.6241292E7</v>
      </c>
      <c r="F126" s="17">
        <v>4.5374358E7</v>
      </c>
      <c r="G126" s="17">
        <v>8.4282812E7</v>
      </c>
      <c r="H126" s="17">
        <v>1.49641471E8</v>
      </c>
    </row>
    <row r="127">
      <c r="A127" s="22" t="s">
        <v>1627</v>
      </c>
      <c r="B127" s="7" t="s">
        <v>1628</v>
      </c>
      <c r="C127" s="17">
        <v>545.0</v>
      </c>
      <c r="D127" s="17">
        <v>8.38502482344322E7</v>
      </c>
      <c r="E127" s="17">
        <v>2.7431297E7</v>
      </c>
      <c r="F127" s="17">
        <v>4.8863691E7</v>
      </c>
      <c r="G127" s="17">
        <v>9.6869391E7</v>
      </c>
      <c r="H127" s="17">
        <v>1.76749827E8</v>
      </c>
    </row>
    <row r="128">
      <c r="A128" s="22" t="s">
        <v>1629</v>
      </c>
      <c r="B128" s="7" t="s">
        <v>1630</v>
      </c>
      <c r="C128" s="17">
        <v>1.0</v>
      </c>
      <c r="D128" s="17">
        <v>5.0168274E7</v>
      </c>
      <c r="E128" s="17">
        <v>5.0168274E7</v>
      </c>
      <c r="F128" s="17">
        <v>5.0168274E7</v>
      </c>
      <c r="G128" s="17">
        <v>5.0168274E7</v>
      </c>
      <c r="H128" s="17">
        <v>5.0168274E7</v>
      </c>
    </row>
    <row r="129">
      <c r="A129" s="22" t="s">
        <v>1631</v>
      </c>
      <c r="B129" s="7" t="s">
        <v>1632</v>
      </c>
      <c r="C129" s="17">
        <v>17.0</v>
      </c>
      <c r="D129" s="17">
        <v>6.14654989411764E7</v>
      </c>
      <c r="E129" s="17">
        <v>3.43072E7</v>
      </c>
      <c r="F129" s="17">
        <v>4.3086923E7</v>
      </c>
      <c r="G129" s="17">
        <v>6.0466754E7</v>
      </c>
      <c r="H129" s="17">
        <v>1.368785E8</v>
      </c>
    </row>
    <row r="130">
      <c r="A130" s="22" t="s">
        <v>1633</v>
      </c>
      <c r="B130" s="7" t="s">
        <v>1634</v>
      </c>
      <c r="C130" s="17">
        <v>12.0</v>
      </c>
      <c r="D130" s="17">
        <v>1.2191112675E8</v>
      </c>
      <c r="E130" s="17">
        <v>1.888264E7</v>
      </c>
      <c r="F130" s="17">
        <v>3.6337421E7</v>
      </c>
      <c r="G130" s="17">
        <v>1.70459548E8</v>
      </c>
      <c r="H130" s="17">
        <v>2.87488076E8</v>
      </c>
    </row>
    <row r="131">
      <c r="A131" s="22" t="s">
        <v>1637</v>
      </c>
      <c r="B131" s="7" t="s">
        <v>1638</v>
      </c>
      <c r="C131" s="17">
        <v>6.0</v>
      </c>
      <c r="D131" s="17">
        <v>7.48562806666666E7</v>
      </c>
      <c r="E131" s="17">
        <v>3.2001654E7</v>
      </c>
      <c r="F131" s="17">
        <v>3.6337421E7</v>
      </c>
      <c r="G131" s="17">
        <v>8.0099748E7</v>
      </c>
      <c r="H131" s="17">
        <v>2.10156643E8</v>
      </c>
    </row>
    <row r="132">
      <c r="A132" s="22" t="s">
        <v>1639</v>
      </c>
      <c r="B132" s="7" t="s">
        <v>1640</v>
      </c>
      <c r="C132" s="17">
        <v>2.0</v>
      </c>
      <c r="D132" s="17">
        <v>8.16454585E7</v>
      </c>
      <c r="E132" s="17">
        <v>4.2277162E7</v>
      </c>
      <c r="F132" s="17">
        <v>4.2277162E7</v>
      </c>
      <c r="G132" s="17">
        <v>1.21013755E8</v>
      </c>
      <c r="H132" s="17">
        <v>1.21013755E8</v>
      </c>
    </row>
    <row r="133">
      <c r="A133" s="22" t="s">
        <v>1643</v>
      </c>
      <c r="B133" s="7" t="s">
        <v>1644</v>
      </c>
      <c r="C133" s="17">
        <v>30.0</v>
      </c>
      <c r="D133" s="17">
        <v>4.92499249E7</v>
      </c>
      <c r="E133" s="17">
        <v>2.6648275E7</v>
      </c>
      <c r="F133" s="17">
        <v>4.2055366E7</v>
      </c>
      <c r="G133" s="17">
        <v>5.49575E7</v>
      </c>
      <c r="H133" s="17">
        <v>1.08253753E8</v>
      </c>
    </row>
    <row r="134">
      <c r="A134" s="22" t="s">
        <v>1645</v>
      </c>
      <c r="B134" s="7" t="s">
        <v>1646</v>
      </c>
      <c r="C134" s="17">
        <v>12.0</v>
      </c>
      <c r="D134" s="17">
        <v>6.80300108333333E7</v>
      </c>
      <c r="E134" s="17">
        <v>3.716981E7</v>
      </c>
      <c r="F134" s="17">
        <v>4.7495894E7</v>
      </c>
      <c r="G134" s="17">
        <v>8.6573446E7</v>
      </c>
      <c r="H134" s="17">
        <v>9.1434374E7</v>
      </c>
    </row>
    <row r="135">
      <c r="A135" s="22" t="s">
        <v>1647</v>
      </c>
      <c r="B135" s="7" t="s">
        <v>1648</v>
      </c>
      <c r="C135" s="17">
        <v>226.0</v>
      </c>
      <c r="D135" s="17">
        <v>5.87483925221239E7</v>
      </c>
      <c r="E135" s="17">
        <v>2.7898024E7</v>
      </c>
      <c r="F135" s="17">
        <v>4.62044E7</v>
      </c>
      <c r="G135" s="17">
        <v>7.459631E7</v>
      </c>
      <c r="H135" s="17">
        <v>1.22337966E8</v>
      </c>
    </row>
    <row r="136">
      <c r="A136" s="22" t="s">
        <v>1649</v>
      </c>
      <c r="B136" s="7" t="s">
        <v>1650</v>
      </c>
      <c r="C136" s="17">
        <v>9293.0</v>
      </c>
      <c r="D136" s="17">
        <v>5.97602675360447E7</v>
      </c>
      <c r="E136" s="17">
        <v>3.5810933E7</v>
      </c>
      <c r="F136" s="17">
        <v>5.1791394E7</v>
      </c>
      <c r="G136" s="17">
        <v>7.2016486E7</v>
      </c>
      <c r="H136" s="17">
        <v>1.02710378E8</v>
      </c>
    </row>
    <row r="137">
      <c r="A137" s="22" t="s">
        <v>1651</v>
      </c>
      <c r="B137" s="7" t="s">
        <v>1652</v>
      </c>
      <c r="C137" s="17">
        <v>679.0</v>
      </c>
      <c r="D137" s="17">
        <v>4.33984662695139E7</v>
      </c>
      <c r="E137" s="17">
        <v>2.4697005E7</v>
      </c>
      <c r="F137" s="17">
        <v>3.38927E7</v>
      </c>
      <c r="G137" s="17">
        <v>5.2502086E7</v>
      </c>
      <c r="H137" s="17">
        <v>7.5730654E7</v>
      </c>
    </row>
    <row r="138">
      <c r="A138" s="22" t="s">
        <v>1653</v>
      </c>
      <c r="B138" s="7" t="s">
        <v>1654</v>
      </c>
      <c r="C138" s="17">
        <v>2.0</v>
      </c>
      <c r="D138" s="17">
        <v>6.2128059E7</v>
      </c>
      <c r="E138" s="17">
        <v>1.0275818E7</v>
      </c>
      <c r="F138" s="17">
        <v>1.0275818E7</v>
      </c>
      <c r="G138" s="17">
        <v>1.139803E8</v>
      </c>
      <c r="H138" s="17">
        <v>1.139803E8</v>
      </c>
    </row>
    <row r="139">
      <c r="A139" s="22" t="s">
        <v>1655</v>
      </c>
      <c r="B139" s="7" t="s">
        <v>1656</v>
      </c>
      <c r="C139" s="17">
        <v>14.0</v>
      </c>
      <c r="D139" s="17">
        <v>5.60944804285714E7</v>
      </c>
      <c r="E139" s="17">
        <v>1.7227265E7</v>
      </c>
      <c r="F139" s="17">
        <v>5.818062E7</v>
      </c>
      <c r="G139" s="17">
        <v>8.8350158E7</v>
      </c>
      <c r="H139" s="17">
        <v>9.7786657E7</v>
      </c>
    </row>
    <row r="140">
      <c r="A140" s="22" t="s">
        <v>1657</v>
      </c>
      <c r="B140" s="7" t="s">
        <v>1658</v>
      </c>
      <c r="C140" s="17">
        <v>8400.0</v>
      </c>
      <c r="D140" s="17">
        <v>4.3057674615641E7</v>
      </c>
      <c r="E140" s="17">
        <v>8743776.0</v>
      </c>
      <c r="F140" s="17">
        <v>1.60262E7</v>
      </c>
      <c r="G140" s="17">
        <v>3.7659679E7</v>
      </c>
      <c r="H140" s="17">
        <v>1.07265781E8</v>
      </c>
    </row>
    <row r="141">
      <c r="A141" s="22" t="s">
        <v>1659</v>
      </c>
      <c r="B141" s="7" t="s">
        <v>1660</v>
      </c>
      <c r="C141" s="17">
        <v>371.0</v>
      </c>
      <c r="D141" s="17">
        <v>8.29159419730457E7</v>
      </c>
      <c r="E141" s="17">
        <v>3.494639E7</v>
      </c>
      <c r="F141" s="17">
        <v>7.2301104E7</v>
      </c>
      <c r="G141" s="17">
        <v>1.08243961E8</v>
      </c>
      <c r="H141" s="17">
        <v>1.52949006E8</v>
      </c>
    </row>
    <row r="142">
      <c r="A142" s="22" t="s">
        <v>1661</v>
      </c>
      <c r="B142" s="7" t="s">
        <v>1662</v>
      </c>
      <c r="C142" s="17">
        <v>110.0</v>
      </c>
      <c r="D142" s="17">
        <v>3.24300260727272E7</v>
      </c>
      <c r="E142" s="17">
        <v>7103455.0</v>
      </c>
      <c r="F142" s="17">
        <v>2.0431413E7</v>
      </c>
      <c r="G142" s="17">
        <v>4.034008E7</v>
      </c>
      <c r="H142" s="17">
        <v>7.4746401E7</v>
      </c>
    </row>
    <row r="143">
      <c r="A143" s="22" t="s">
        <v>1663</v>
      </c>
      <c r="B143" s="7" t="s">
        <v>1664</v>
      </c>
      <c r="C143" s="17">
        <v>969.0</v>
      </c>
      <c r="D143" s="17">
        <v>8.02595414107326E7</v>
      </c>
      <c r="E143" s="17">
        <v>3.7570498E7</v>
      </c>
      <c r="F143" s="17">
        <v>6.7611921E7</v>
      </c>
      <c r="G143" s="17">
        <v>9.8550892E7</v>
      </c>
      <c r="H143" s="17">
        <v>1.59266167E8</v>
      </c>
    </row>
    <row r="144">
      <c r="A144" s="22" t="s">
        <v>1665</v>
      </c>
      <c r="B144" s="7" t="s">
        <v>1666</v>
      </c>
      <c r="C144" s="17">
        <v>82.0</v>
      </c>
      <c r="D144" s="17">
        <v>6.8166626402439E7</v>
      </c>
      <c r="E144" s="17">
        <v>3.2504489E7</v>
      </c>
      <c r="F144" s="17">
        <v>5.7467984E7</v>
      </c>
      <c r="G144" s="17">
        <v>8.999864E7</v>
      </c>
      <c r="H144" s="17">
        <v>1.19390219E8</v>
      </c>
    </row>
    <row r="145">
      <c r="A145" s="22" t="s">
        <v>1667</v>
      </c>
      <c r="B145" s="7" t="s">
        <v>1668</v>
      </c>
      <c r="C145" s="17">
        <v>101.0</v>
      </c>
      <c r="D145" s="17">
        <v>6.86532560297029E7</v>
      </c>
      <c r="E145" s="17">
        <v>3.2601013E7</v>
      </c>
      <c r="F145" s="17">
        <v>5.0170854E7</v>
      </c>
      <c r="G145" s="17">
        <v>8.2461979E7</v>
      </c>
      <c r="H145" s="17">
        <v>1.43505352E8</v>
      </c>
    </row>
    <row r="146">
      <c r="A146" s="22" t="s">
        <v>1669</v>
      </c>
      <c r="B146" s="7" t="s">
        <v>1670</v>
      </c>
      <c r="C146" s="17">
        <v>109.0</v>
      </c>
      <c r="D146" s="17">
        <v>7.47169567522935E7</v>
      </c>
      <c r="E146" s="17">
        <v>5.2512103E7</v>
      </c>
      <c r="F146" s="17">
        <v>7.1569867E7</v>
      </c>
      <c r="G146" s="17">
        <v>9.342765E7</v>
      </c>
      <c r="H146" s="17">
        <v>1.33643976E8</v>
      </c>
    </row>
    <row r="147">
      <c r="A147" s="22" t="s">
        <v>1671</v>
      </c>
      <c r="B147" s="7" t="s">
        <v>1672</v>
      </c>
      <c r="C147" s="17">
        <v>210.0</v>
      </c>
      <c r="D147" s="17">
        <v>7.47454114571428E7</v>
      </c>
      <c r="E147" s="17">
        <v>4.9764683E7</v>
      </c>
      <c r="F147" s="17">
        <v>6.1347649E7</v>
      </c>
      <c r="G147" s="17">
        <v>9.66457E7</v>
      </c>
      <c r="H147" s="17">
        <v>1.17899589E8</v>
      </c>
    </row>
    <row r="148">
      <c r="A148" s="22" t="s">
        <v>1673</v>
      </c>
      <c r="B148" s="7" t="s">
        <v>1674</v>
      </c>
      <c r="C148" s="17">
        <v>330.0</v>
      </c>
      <c r="D148" s="17">
        <v>2.32848590545454E7</v>
      </c>
      <c r="E148" s="17">
        <v>1.3517677E7</v>
      </c>
      <c r="F148" s="17">
        <v>2.1308475E7</v>
      </c>
      <c r="G148" s="17">
        <v>2.98004E7</v>
      </c>
      <c r="H148" s="17">
        <v>3.6406641E7</v>
      </c>
    </row>
    <row r="149">
      <c r="A149" s="22" t="s">
        <v>1675</v>
      </c>
      <c r="B149" s="7" t="s">
        <v>1676</v>
      </c>
      <c r="C149" s="17">
        <v>11.0</v>
      </c>
      <c r="D149" s="17">
        <v>6.17190588181818E7</v>
      </c>
      <c r="E149" s="17">
        <v>3.0268917E7</v>
      </c>
      <c r="F149" s="17">
        <v>4.9767972E7</v>
      </c>
      <c r="G149" s="17">
        <v>8.2947747E7</v>
      </c>
      <c r="H149" s="17">
        <v>9.22244E7</v>
      </c>
    </row>
    <row r="150">
      <c r="A150" s="22" t="s">
        <v>1677</v>
      </c>
      <c r="B150" s="7" t="s">
        <v>1678</v>
      </c>
      <c r="C150" s="17">
        <v>28.0</v>
      </c>
      <c r="D150" s="17">
        <v>8.63561985357143E7</v>
      </c>
      <c r="E150" s="17">
        <v>5.0049275E7</v>
      </c>
      <c r="F150" s="17">
        <v>8.7553186E7</v>
      </c>
      <c r="G150" s="17">
        <v>1.18772842E8</v>
      </c>
      <c r="H150" s="17">
        <v>1.44357842E8</v>
      </c>
    </row>
    <row r="151">
      <c r="A151" s="22" t="s">
        <v>1679</v>
      </c>
      <c r="B151" s="7" t="s">
        <v>1680</v>
      </c>
      <c r="C151" s="17">
        <v>746.0</v>
      </c>
      <c r="D151" s="17">
        <v>1.19052508297587E7</v>
      </c>
      <c r="E151" s="17">
        <v>5946500.0</v>
      </c>
      <c r="F151" s="17">
        <v>9327950.0</v>
      </c>
      <c r="G151" s="17">
        <v>1.36521E7</v>
      </c>
      <c r="H151" s="17">
        <v>2.0377E7</v>
      </c>
    </row>
    <row r="152">
      <c r="A152" s="22" t="s">
        <v>1681</v>
      </c>
      <c r="B152" s="7" t="s">
        <v>1682</v>
      </c>
      <c r="C152" s="17">
        <v>935.0</v>
      </c>
      <c r="D152" s="17">
        <v>1.9701295228877E7</v>
      </c>
      <c r="E152" s="17">
        <v>5325754.0</v>
      </c>
      <c r="F152" s="17">
        <v>8191330.0</v>
      </c>
      <c r="G152" s="17">
        <v>2.158441E7</v>
      </c>
      <c r="H152" s="17">
        <v>4.58836E7</v>
      </c>
    </row>
    <row r="153">
      <c r="A153" s="22" t="s">
        <v>1683</v>
      </c>
      <c r="B153" s="7" t="s">
        <v>1684</v>
      </c>
      <c r="C153" s="17">
        <v>28413.0</v>
      </c>
      <c r="D153" s="17">
        <v>1.11118624765487E7</v>
      </c>
      <c r="E153" s="17">
        <v>6837867.0</v>
      </c>
      <c r="F153" s="17">
        <v>9523711.0</v>
      </c>
      <c r="G153" s="17">
        <v>1.2454046E7</v>
      </c>
      <c r="H153" s="17">
        <v>1.6771182E7</v>
      </c>
    </row>
    <row r="154">
      <c r="A154" s="22" t="s">
        <v>1685</v>
      </c>
      <c r="B154" s="7" t="s">
        <v>1686</v>
      </c>
      <c r="C154" s="17">
        <v>9348.0</v>
      </c>
      <c r="D154" s="17">
        <v>1.73012884172015E7</v>
      </c>
      <c r="E154" s="17">
        <v>6244400.0</v>
      </c>
      <c r="F154" s="17">
        <v>1.0580591E7</v>
      </c>
      <c r="G154" s="17">
        <v>1.8219556E7</v>
      </c>
      <c r="H154" s="17">
        <v>3.2937438E7</v>
      </c>
    </row>
    <row r="155">
      <c r="A155" s="22" t="s">
        <v>8456</v>
      </c>
      <c r="B155" s="7" t="s">
        <v>8457</v>
      </c>
      <c r="C155" s="17">
        <v>4.0</v>
      </c>
      <c r="D155" s="17">
        <v>6.279696775E7</v>
      </c>
      <c r="E155" s="17">
        <v>2.1537047E7</v>
      </c>
      <c r="F155" s="17">
        <v>5.8677511E7</v>
      </c>
      <c r="G155" s="17">
        <v>7.2113063E7</v>
      </c>
      <c r="H155" s="17">
        <v>9.886025E7</v>
      </c>
    </row>
    <row r="156">
      <c r="A156" s="22" t="s">
        <v>1687</v>
      </c>
      <c r="B156" s="7" t="s">
        <v>1688</v>
      </c>
      <c r="C156" s="17">
        <v>1.0</v>
      </c>
      <c r="D156" s="17">
        <v>2131887.0</v>
      </c>
      <c r="E156" s="17">
        <v>2131887.0</v>
      </c>
      <c r="F156" s="17">
        <v>2131887.0</v>
      </c>
      <c r="G156" s="17">
        <v>2131887.0</v>
      </c>
      <c r="H156" s="17">
        <v>2131887.0</v>
      </c>
    </row>
    <row r="157">
      <c r="A157" s="22" t="s">
        <v>1689</v>
      </c>
      <c r="B157" s="7" t="s">
        <v>1691</v>
      </c>
      <c r="C157" s="17">
        <v>6.0</v>
      </c>
      <c r="D157" s="17">
        <v>2.35773185E7</v>
      </c>
      <c r="E157" s="17">
        <v>1.5264103E7</v>
      </c>
      <c r="F157" s="17">
        <v>1.9372909E7</v>
      </c>
      <c r="G157" s="17">
        <v>3.1412212E7</v>
      </c>
      <c r="H157" s="17">
        <v>4.6959652E7</v>
      </c>
    </row>
    <row r="158">
      <c r="A158" s="22" t="s">
        <v>1693</v>
      </c>
      <c r="B158" s="7" t="s">
        <v>1694</v>
      </c>
      <c r="C158" s="17">
        <v>932.0</v>
      </c>
      <c r="D158" s="17">
        <v>3.65278014957081E7</v>
      </c>
      <c r="E158" s="17">
        <v>1.8383576E7</v>
      </c>
      <c r="F158" s="17">
        <v>3.1437237E7</v>
      </c>
      <c r="G158" s="17">
        <v>5.136753E7</v>
      </c>
      <c r="H158" s="17">
        <v>6.8554153E7</v>
      </c>
    </row>
    <row r="159">
      <c r="A159" s="22" t="s">
        <v>1695</v>
      </c>
      <c r="B159" s="7" t="s">
        <v>1696</v>
      </c>
      <c r="C159" s="17">
        <v>4.0</v>
      </c>
      <c r="D159" s="17">
        <v>3.7675131E7</v>
      </c>
      <c r="E159" s="17">
        <v>6034823.0</v>
      </c>
      <c r="F159" s="17">
        <v>6176764.0</v>
      </c>
      <c r="G159" s="17">
        <v>2.3281087E7</v>
      </c>
      <c r="H159" s="17">
        <v>1.1520785E8</v>
      </c>
    </row>
    <row r="160">
      <c r="A160" s="22" t="s">
        <v>1697</v>
      </c>
      <c r="B160" s="7" t="s">
        <v>1698</v>
      </c>
      <c r="C160" s="17">
        <v>14.0</v>
      </c>
      <c r="D160" s="17">
        <v>5.32962039285714E7</v>
      </c>
      <c r="E160" s="17">
        <v>2.7651637E7</v>
      </c>
      <c r="F160" s="17">
        <v>4.6760467E7</v>
      </c>
      <c r="G160" s="17">
        <v>7.653085E7</v>
      </c>
      <c r="H160" s="17">
        <v>8.7951067E7</v>
      </c>
    </row>
    <row r="161">
      <c r="A161" s="22" t="s">
        <v>1699</v>
      </c>
      <c r="B161" s="7" t="s">
        <v>1700</v>
      </c>
      <c r="C161" s="17">
        <v>43.0</v>
      </c>
      <c r="D161" s="17">
        <v>6.77694375813953E7</v>
      </c>
      <c r="E161" s="17">
        <v>2.8286512E7</v>
      </c>
      <c r="F161" s="17">
        <v>5.4070788E7</v>
      </c>
      <c r="G161" s="17">
        <v>9.047015E7</v>
      </c>
      <c r="H161" s="17">
        <v>1.21648571E8</v>
      </c>
    </row>
    <row r="162">
      <c r="A162" s="22" t="s">
        <v>1701</v>
      </c>
      <c r="B162" s="7" t="s">
        <v>1702</v>
      </c>
      <c r="C162" s="17">
        <v>5.0</v>
      </c>
      <c r="D162" s="17">
        <v>4.66985476E7</v>
      </c>
      <c r="E162" s="17">
        <v>4.6150857E7</v>
      </c>
      <c r="F162" s="17">
        <v>4.6327667E7</v>
      </c>
      <c r="G162" s="17">
        <v>4.8290169E7</v>
      </c>
      <c r="H162" s="17">
        <v>5.4698318E7</v>
      </c>
    </row>
    <row r="163">
      <c r="A163" s="22" t="s">
        <v>1703</v>
      </c>
      <c r="B163" s="7" t="s">
        <v>1704</v>
      </c>
      <c r="C163" s="17">
        <v>70.0</v>
      </c>
      <c r="D163" s="17">
        <v>8.46410285285714E7</v>
      </c>
      <c r="E163" s="17">
        <v>3.9335066E7</v>
      </c>
      <c r="F163" s="17">
        <v>6.2686319E7</v>
      </c>
      <c r="G163" s="17">
        <v>1.35626194E8</v>
      </c>
      <c r="H163" s="17">
        <v>1.38844398E8</v>
      </c>
    </row>
    <row r="164">
      <c r="A164" s="22" t="s">
        <v>1705</v>
      </c>
      <c r="B164" s="7" t="s">
        <v>1706</v>
      </c>
      <c r="C164" s="17">
        <v>6.0</v>
      </c>
      <c r="D164" s="17">
        <v>1.4582533E7</v>
      </c>
      <c r="E164" s="17">
        <v>7437700.0</v>
      </c>
      <c r="F164" s="17">
        <v>9364237.0</v>
      </c>
      <c r="G164" s="17">
        <v>1.7604875E7</v>
      </c>
      <c r="H164" s="17">
        <v>3.4992009E7</v>
      </c>
    </row>
    <row r="165">
      <c r="A165" s="22" t="s">
        <v>1707</v>
      </c>
      <c r="B165" s="7" t="s">
        <v>1708</v>
      </c>
      <c r="C165" s="17">
        <v>79.0</v>
      </c>
      <c r="D165" s="17">
        <v>3.9424701670886E7</v>
      </c>
      <c r="E165" s="17">
        <v>1.6674599E7</v>
      </c>
      <c r="F165" s="17">
        <v>3.415206E7</v>
      </c>
      <c r="G165" s="17">
        <v>5.2924753E7</v>
      </c>
      <c r="H165" s="17">
        <v>8.8156278E7</v>
      </c>
    </row>
    <row r="166">
      <c r="A166" s="22" t="s">
        <v>1709</v>
      </c>
      <c r="B166" s="7" t="s">
        <v>1710</v>
      </c>
      <c r="C166" s="17">
        <v>5.0</v>
      </c>
      <c r="D166" s="17">
        <v>7810600.4</v>
      </c>
      <c r="E166" s="17">
        <v>2100250.0</v>
      </c>
      <c r="F166" s="17">
        <v>5304800.0</v>
      </c>
      <c r="G166" s="17">
        <v>5981000.0</v>
      </c>
      <c r="H166" s="17">
        <v>2.4066952E7</v>
      </c>
    </row>
    <row r="167">
      <c r="A167" s="22" t="s">
        <v>1711</v>
      </c>
      <c r="B167" s="7" t="s">
        <v>1712</v>
      </c>
      <c r="C167" s="17">
        <v>15.0</v>
      </c>
      <c r="D167" s="17">
        <v>1.45064675333333E7</v>
      </c>
      <c r="E167" s="17">
        <v>5703795.0</v>
      </c>
      <c r="F167" s="17">
        <v>6357500.0</v>
      </c>
      <c r="G167" s="17">
        <v>8347073.0</v>
      </c>
      <c r="H167" s="17">
        <v>6.6117073E7</v>
      </c>
    </row>
    <row r="168">
      <c r="A168" s="22" t="s">
        <v>1713</v>
      </c>
      <c r="B168" s="7" t="s">
        <v>1714</v>
      </c>
      <c r="C168" s="17">
        <v>254.0</v>
      </c>
      <c r="D168" s="17">
        <v>2.73701668661417E7</v>
      </c>
      <c r="E168" s="17">
        <v>7521954.0</v>
      </c>
      <c r="F168" s="17">
        <v>1.3288996E7</v>
      </c>
      <c r="G168" s="17">
        <v>3.1533802E7</v>
      </c>
      <c r="H168" s="17">
        <v>6.2884558E7</v>
      </c>
    </row>
    <row r="169">
      <c r="A169" s="22" t="s">
        <v>1715</v>
      </c>
      <c r="B169" s="7" t="s">
        <v>1716</v>
      </c>
      <c r="C169" s="17">
        <v>87.0</v>
      </c>
      <c r="D169" s="17">
        <v>1.21000968181818E7</v>
      </c>
      <c r="E169" s="17">
        <v>5173900.0</v>
      </c>
      <c r="F169" s="17">
        <v>7511452.0</v>
      </c>
      <c r="G169" s="17">
        <v>1.2710773E7</v>
      </c>
      <c r="H169" s="17">
        <v>2.1784081E7</v>
      </c>
    </row>
    <row r="170">
      <c r="A170" s="22" t="s">
        <v>1717</v>
      </c>
      <c r="B170" s="7" t="s">
        <v>1718</v>
      </c>
      <c r="C170" s="17">
        <v>159.0</v>
      </c>
      <c r="D170" s="17">
        <v>1.27780364339622E7</v>
      </c>
      <c r="E170" s="17">
        <v>6374250.0</v>
      </c>
      <c r="F170" s="17">
        <v>8347073.0</v>
      </c>
      <c r="G170" s="17">
        <v>1.11413E7</v>
      </c>
      <c r="H170" s="17">
        <v>2.09717E7</v>
      </c>
    </row>
    <row r="171">
      <c r="A171" s="22" t="s">
        <v>1719</v>
      </c>
      <c r="B171" s="7" t="s">
        <v>1720</v>
      </c>
      <c r="C171" s="17">
        <v>51.0</v>
      </c>
      <c r="D171" s="17">
        <v>3.86969687254902E7</v>
      </c>
      <c r="E171" s="17">
        <v>1.9172184E7</v>
      </c>
      <c r="F171" s="17">
        <v>2.2351084E7</v>
      </c>
      <c r="G171" s="17">
        <v>4.645439E7</v>
      </c>
      <c r="H171" s="17">
        <v>9.690852E7</v>
      </c>
    </row>
    <row r="172">
      <c r="A172" s="22" t="s">
        <v>1721</v>
      </c>
      <c r="B172" s="7" t="s">
        <v>1722</v>
      </c>
      <c r="C172" s="17">
        <v>2301.0</v>
      </c>
      <c r="D172" s="17">
        <v>1.93354102229465E7</v>
      </c>
      <c r="E172" s="17">
        <v>5746000.0</v>
      </c>
      <c r="F172" s="17">
        <v>1.1527034E7</v>
      </c>
      <c r="G172" s="17">
        <v>3.0962457E7</v>
      </c>
      <c r="H172" s="17">
        <v>3.6807126E7</v>
      </c>
    </row>
    <row r="173">
      <c r="A173" s="22" t="s">
        <v>1723</v>
      </c>
      <c r="B173" s="7" t="s">
        <v>1724</v>
      </c>
      <c r="C173" s="17">
        <v>124.0</v>
      </c>
      <c r="D173" s="17">
        <v>2.66022501693548E7</v>
      </c>
      <c r="E173" s="17">
        <v>1.1430565E7</v>
      </c>
      <c r="F173" s="17">
        <v>1.75626E7</v>
      </c>
      <c r="G173" s="17">
        <v>3.4668904E7</v>
      </c>
      <c r="H173" s="17">
        <v>5.2576935E7</v>
      </c>
    </row>
    <row r="174">
      <c r="A174" s="22" t="s">
        <v>1725</v>
      </c>
      <c r="B174" s="7" t="s">
        <v>1726</v>
      </c>
      <c r="C174" s="17">
        <v>210.0</v>
      </c>
      <c r="D174" s="17">
        <v>8.45514261857142E7</v>
      </c>
      <c r="E174" s="17">
        <v>3.6683138E7</v>
      </c>
      <c r="F174" s="17">
        <v>5.868575E7</v>
      </c>
      <c r="G174" s="17">
        <v>1.37485045E8</v>
      </c>
      <c r="H174" s="17">
        <v>1.76289774E8</v>
      </c>
    </row>
    <row r="175">
      <c r="A175" s="22" t="s">
        <v>1727</v>
      </c>
      <c r="B175" s="7" t="s">
        <v>1728</v>
      </c>
      <c r="C175" s="17">
        <v>257.0</v>
      </c>
      <c r="D175" s="17">
        <v>9.07120843846153E7</v>
      </c>
      <c r="E175" s="17">
        <v>3.1688771E7</v>
      </c>
      <c r="F175" s="17">
        <v>6.2028464E7</v>
      </c>
      <c r="G175" s="17">
        <v>1.69424917E8</v>
      </c>
      <c r="H175" s="17">
        <v>1.75885697E8</v>
      </c>
    </row>
    <row r="176">
      <c r="A176" s="22" t="s">
        <v>1733</v>
      </c>
      <c r="B176" s="7" t="s">
        <v>1734</v>
      </c>
      <c r="C176" s="17">
        <v>1078.0</v>
      </c>
      <c r="D176" s="17">
        <v>2.03105322727272E7</v>
      </c>
      <c r="E176" s="17">
        <v>7358003.0</v>
      </c>
      <c r="F176" s="17">
        <v>1.1910515E7</v>
      </c>
      <c r="G176" s="17">
        <v>2.6359949E7</v>
      </c>
      <c r="H176" s="17">
        <v>5.3118219E7</v>
      </c>
    </row>
    <row r="177">
      <c r="A177" s="22" t="s">
        <v>1735</v>
      </c>
      <c r="B177" s="7" t="s">
        <v>1737</v>
      </c>
      <c r="C177" s="17">
        <v>64.0</v>
      </c>
      <c r="D177" s="17">
        <v>1.82260289062499E7</v>
      </c>
      <c r="E177" s="17">
        <v>8418561.0</v>
      </c>
      <c r="F177" s="17">
        <v>1.2438662E7</v>
      </c>
      <c r="G177" s="17">
        <v>2.7209151E7</v>
      </c>
      <c r="H177" s="17">
        <v>3.4276896E7</v>
      </c>
    </row>
    <row r="178">
      <c r="A178" s="22" t="s">
        <v>1739</v>
      </c>
      <c r="B178" s="7" t="s">
        <v>1740</v>
      </c>
      <c r="C178" s="17">
        <v>1329.0</v>
      </c>
      <c r="D178" s="17">
        <v>2.84037277810383E7</v>
      </c>
      <c r="E178" s="17">
        <v>9851232.0</v>
      </c>
      <c r="F178" s="17">
        <v>1.7255085E7</v>
      </c>
      <c r="G178" s="17">
        <v>3.802423E7</v>
      </c>
      <c r="H178" s="17">
        <v>6.2287386E7</v>
      </c>
    </row>
    <row r="179">
      <c r="A179" s="22" t="s">
        <v>1741</v>
      </c>
      <c r="B179" s="7" t="s">
        <v>1742</v>
      </c>
      <c r="C179" s="17">
        <v>46.0</v>
      </c>
      <c r="D179" s="17">
        <v>4.85099645434782E7</v>
      </c>
      <c r="E179" s="17">
        <v>2.8800367E7</v>
      </c>
      <c r="F179" s="17">
        <v>3.9058558E7</v>
      </c>
      <c r="G179" s="17">
        <v>7.2236409E7</v>
      </c>
      <c r="H179" s="17">
        <v>8.1874796E7</v>
      </c>
    </row>
    <row r="180">
      <c r="A180" s="22" t="s">
        <v>1743</v>
      </c>
      <c r="B180" s="7" t="s">
        <v>1744</v>
      </c>
      <c r="C180" s="17">
        <v>98.0</v>
      </c>
      <c r="D180" s="17">
        <v>3.90713373673469E7</v>
      </c>
      <c r="E180" s="17">
        <v>2.2844385E7</v>
      </c>
      <c r="F180" s="17">
        <v>3.1345398E7</v>
      </c>
      <c r="G180" s="17">
        <v>5.1043846E7</v>
      </c>
      <c r="H180" s="17">
        <v>6.7291E7</v>
      </c>
    </row>
    <row r="181">
      <c r="A181" s="22" t="s">
        <v>1745</v>
      </c>
      <c r="B181" s="7" t="s">
        <v>1746</v>
      </c>
      <c r="C181" s="17">
        <v>3.0</v>
      </c>
      <c r="D181" s="17">
        <v>4.34066886666666E7</v>
      </c>
      <c r="E181" s="17">
        <v>7135000.0</v>
      </c>
      <c r="F181" s="17">
        <v>5.4112475E7</v>
      </c>
      <c r="G181" s="17">
        <v>6.8972591E7</v>
      </c>
      <c r="H181" s="17">
        <v>6.8972591E7</v>
      </c>
    </row>
    <row r="182">
      <c r="A182" s="22" t="s">
        <v>1747</v>
      </c>
      <c r="B182" s="7" t="s">
        <v>1748</v>
      </c>
      <c r="C182" s="17">
        <v>7.0</v>
      </c>
      <c r="D182" s="17">
        <v>7.46135604285714E7</v>
      </c>
      <c r="E182" s="17">
        <v>2.8800367E7</v>
      </c>
      <c r="F182" s="17">
        <v>7.3593722E7</v>
      </c>
      <c r="G182" s="17">
        <v>8.8523948E7</v>
      </c>
      <c r="H182" s="17">
        <v>1.64278896E8</v>
      </c>
    </row>
    <row r="183">
      <c r="A183" s="22" t="s">
        <v>1751</v>
      </c>
      <c r="B183" s="7" t="s">
        <v>1752</v>
      </c>
      <c r="C183" s="17">
        <v>42.0</v>
      </c>
      <c r="D183" s="17">
        <v>5.01105168809523E7</v>
      </c>
      <c r="E183" s="17">
        <v>1.9403492E7</v>
      </c>
      <c r="F183" s="17">
        <v>4.580814E7</v>
      </c>
      <c r="G183" s="17">
        <v>7.9916452E7</v>
      </c>
      <c r="H183" s="17">
        <v>9.510995E7</v>
      </c>
    </row>
    <row r="184">
      <c r="A184" s="22" t="s">
        <v>1753</v>
      </c>
      <c r="B184" s="7" t="s">
        <v>1754</v>
      </c>
      <c r="C184" s="17">
        <v>3.0</v>
      </c>
      <c r="D184" s="17">
        <v>3.66848863333333E7</v>
      </c>
      <c r="E184" s="17">
        <v>8370000.0</v>
      </c>
      <c r="F184" s="17">
        <v>2.23059E7</v>
      </c>
      <c r="G184" s="17">
        <v>7.9378759E7</v>
      </c>
      <c r="H184" s="17">
        <v>7.9378759E7</v>
      </c>
    </row>
    <row r="185">
      <c r="A185" s="22" t="s">
        <v>1755</v>
      </c>
      <c r="B185" s="7" t="s">
        <v>1756</v>
      </c>
      <c r="C185" s="17">
        <v>40.0</v>
      </c>
      <c r="D185" s="17">
        <v>2.42611742999999E7</v>
      </c>
      <c r="E185" s="17">
        <v>1.4439E7</v>
      </c>
      <c r="F185" s="17">
        <v>2.2677008E7</v>
      </c>
      <c r="G185" s="17">
        <v>2.784135E7</v>
      </c>
      <c r="H185" s="17">
        <v>3.8099009E7</v>
      </c>
    </row>
    <row r="186">
      <c r="A186" s="22" t="s">
        <v>1757</v>
      </c>
      <c r="B186" s="7" t="s">
        <v>1758</v>
      </c>
      <c r="C186" s="17">
        <v>182.0</v>
      </c>
      <c r="D186" s="17">
        <v>3.94012117692307E7</v>
      </c>
      <c r="E186" s="17">
        <v>1.4484929E7</v>
      </c>
      <c r="F186" s="17">
        <v>2.3741433E7</v>
      </c>
      <c r="G186" s="17">
        <v>4.640065E7</v>
      </c>
      <c r="H186" s="17">
        <v>9.2989179E7</v>
      </c>
    </row>
    <row r="187">
      <c r="A187" s="22" t="s">
        <v>1759</v>
      </c>
      <c r="B187" s="7" t="s">
        <v>1760</v>
      </c>
      <c r="C187" s="17">
        <v>624.0</v>
      </c>
      <c r="D187" s="17">
        <v>8813933.85096154</v>
      </c>
      <c r="E187" s="17">
        <v>4064400.0</v>
      </c>
      <c r="F187" s="17">
        <v>4565699.0</v>
      </c>
      <c r="G187" s="17">
        <v>7112176.0</v>
      </c>
      <c r="H187" s="17">
        <v>1.9528602E7</v>
      </c>
    </row>
    <row r="188">
      <c r="A188" s="22" t="s">
        <v>1761</v>
      </c>
      <c r="B188" s="7" t="s">
        <v>1762</v>
      </c>
      <c r="C188" s="17">
        <v>29726.0</v>
      </c>
      <c r="D188" s="17">
        <v>1.19895753406445E7</v>
      </c>
      <c r="E188" s="17">
        <v>5307077.0</v>
      </c>
      <c r="F188" s="17">
        <v>9515951.0</v>
      </c>
      <c r="G188" s="17">
        <v>1.2535525E7</v>
      </c>
      <c r="H188" s="17">
        <v>1.7678306E7</v>
      </c>
    </row>
    <row r="189">
      <c r="A189" s="22" t="s">
        <v>1763</v>
      </c>
      <c r="B189" s="7" t="s">
        <v>1764</v>
      </c>
      <c r="C189" s="17">
        <v>902.0</v>
      </c>
      <c r="D189" s="17">
        <v>7195483.33813747</v>
      </c>
      <c r="E189" s="17">
        <v>4374640.0</v>
      </c>
      <c r="F189" s="17">
        <v>5771766.0</v>
      </c>
      <c r="G189" s="17">
        <v>7851349.0</v>
      </c>
      <c r="H189" s="17">
        <v>1.0122404E7</v>
      </c>
    </row>
    <row r="190">
      <c r="A190" s="22" t="s">
        <v>1765</v>
      </c>
      <c r="B190" s="7" t="s">
        <v>1766</v>
      </c>
      <c r="C190" s="17">
        <v>1.0</v>
      </c>
      <c r="D190" s="17">
        <v>2.5890012E7</v>
      </c>
      <c r="E190" s="17">
        <v>2.5890012E7</v>
      </c>
      <c r="F190" s="17">
        <v>2.5890012E7</v>
      </c>
      <c r="G190" s="17">
        <v>2.5890012E7</v>
      </c>
      <c r="H190" s="17">
        <v>2.5890012E7</v>
      </c>
    </row>
    <row r="191">
      <c r="A191" s="22" t="s">
        <v>1767</v>
      </c>
      <c r="B191" s="7" t="s">
        <v>1768</v>
      </c>
      <c r="C191" s="17">
        <v>6.0</v>
      </c>
      <c r="D191" s="17">
        <v>2.31115593333333E7</v>
      </c>
      <c r="E191" s="17">
        <v>6980289.0</v>
      </c>
      <c r="F191" s="17">
        <v>2.5445183E7</v>
      </c>
      <c r="G191" s="17">
        <v>3.5929034E7</v>
      </c>
      <c r="H191" s="17">
        <v>3.6794991E7</v>
      </c>
    </row>
    <row r="192">
      <c r="A192" s="22" t="s">
        <v>1769</v>
      </c>
      <c r="B192" s="7" t="s">
        <v>1770</v>
      </c>
      <c r="C192" s="17">
        <v>1.0</v>
      </c>
      <c r="D192" s="17">
        <v>3.366E7</v>
      </c>
      <c r="E192" s="17">
        <v>3.366E7</v>
      </c>
      <c r="F192" s="17">
        <v>3.366E7</v>
      </c>
      <c r="G192" s="17">
        <v>3.366E7</v>
      </c>
      <c r="H192" s="17">
        <v>3.366E7</v>
      </c>
    </row>
    <row r="193">
      <c r="A193" s="22" t="s">
        <v>1771</v>
      </c>
      <c r="B193" s="7" t="s">
        <v>1772</v>
      </c>
      <c r="C193" s="17">
        <v>19.0</v>
      </c>
      <c r="D193" s="17">
        <v>1.5188142E7</v>
      </c>
      <c r="E193" s="17">
        <v>8154154.0</v>
      </c>
      <c r="F193" s="17">
        <v>1.0099597E7</v>
      </c>
      <c r="G193" s="17">
        <v>1.5808751E7</v>
      </c>
      <c r="H193" s="17">
        <v>3.9723787E7</v>
      </c>
    </row>
    <row r="194">
      <c r="A194" s="22" t="s">
        <v>1773</v>
      </c>
      <c r="B194" s="7" t="s">
        <v>1774</v>
      </c>
      <c r="C194" s="17">
        <v>3.0</v>
      </c>
      <c r="D194" s="17">
        <v>9351471.33333333</v>
      </c>
      <c r="E194" s="17">
        <v>4516000.0</v>
      </c>
      <c r="F194" s="17">
        <v>9389867.0</v>
      </c>
      <c r="G194" s="17">
        <v>1.4148547E7</v>
      </c>
      <c r="H194" s="17">
        <v>1.4148547E7</v>
      </c>
    </row>
    <row r="195">
      <c r="A195" s="22" t="s">
        <v>1779</v>
      </c>
      <c r="B195" s="7" t="s">
        <v>1780</v>
      </c>
      <c r="C195" s="17">
        <v>18.0</v>
      </c>
      <c r="D195" s="17">
        <v>1.09562203888888E7</v>
      </c>
      <c r="E195" s="17">
        <v>5668807.0</v>
      </c>
      <c r="F195" s="17">
        <v>6476884.0</v>
      </c>
      <c r="G195" s="17">
        <v>8773494.0</v>
      </c>
      <c r="H195" s="17">
        <v>2.0686263E7</v>
      </c>
    </row>
    <row r="196">
      <c r="A196" s="22" t="s">
        <v>1783</v>
      </c>
      <c r="B196" s="7" t="s">
        <v>1784</v>
      </c>
      <c r="C196" s="17">
        <v>52.0</v>
      </c>
      <c r="D196" s="17">
        <v>1.40561903461538E7</v>
      </c>
      <c r="E196" s="17">
        <v>1.0289503E7</v>
      </c>
      <c r="F196" s="17">
        <v>1.3236071E7</v>
      </c>
      <c r="G196" s="17">
        <v>1.5901521E7</v>
      </c>
      <c r="H196" s="17">
        <v>1.8973609E7</v>
      </c>
    </row>
    <row r="197">
      <c r="A197" s="22" t="s">
        <v>1785</v>
      </c>
      <c r="B197" s="7" t="s">
        <v>1786</v>
      </c>
      <c r="C197" s="17">
        <v>10.0</v>
      </c>
      <c r="D197" s="17">
        <v>3.39211752E7</v>
      </c>
      <c r="E197" s="17">
        <v>6118650.0</v>
      </c>
      <c r="F197" s="17">
        <v>7464100.0</v>
      </c>
      <c r="G197" s="17">
        <v>5.6171983E7</v>
      </c>
      <c r="H197" s="17">
        <v>7.6497388E7</v>
      </c>
    </row>
    <row r="198">
      <c r="A198" s="22" t="s">
        <v>1787</v>
      </c>
      <c r="B198" s="7" t="s">
        <v>1788</v>
      </c>
      <c r="C198" s="17">
        <v>2.0</v>
      </c>
      <c r="D198" s="17">
        <v>3.70671075E7</v>
      </c>
      <c r="E198" s="17">
        <v>7018400.0</v>
      </c>
      <c r="F198" s="17">
        <v>7018400.0</v>
      </c>
      <c r="G198" s="17">
        <v>6.7115815E7</v>
      </c>
      <c r="H198" s="17">
        <v>6.7115815E7</v>
      </c>
    </row>
    <row r="199">
      <c r="A199" s="22" t="s">
        <v>1789</v>
      </c>
      <c r="B199" s="7" t="s">
        <v>1790</v>
      </c>
      <c r="C199" s="17">
        <v>18.0</v>
      </c>
      <c r="D199" s="17">
        <v>3.49085451666666E7</v>
      </c>
      <c r="E199" s="17">
        <v>2.4131185E7</v>
      </c>
      <c r="F199" s="17">
        <v>3.3911639E7</v>
      </c>
      <c r="G199" s="17">
        <v>4.4411231E7</v>
      </c>
      <c r="H199" s="17">
        <v>5.7841062E7</v>
      </c>
    </row>
    <row r="200">
      <c r="A200" s="22" t="s">
        <v>1793</v>
      </c>
      <c r="B200" s="7" t="s">
        <v>1794</v>
      </c>
      <c r="C200" s="17">
        <v>61.0</v>
      </c>
      <c r="D200" s="17">
        <v>1.10460134262295E7</v>
      </c>
      <c r="E200" s="17">
        <v>6334500.0</v>
      </c>
      <c r="F200" s="17">
        <v>6734400.0</v>
      </c>
      <c r="G200" s="17">
        <v>8827146.0</v>
      </c>
      <c r="H200" s="17">
        <v>2.1558101E7</v>
      </c>
    </row>
    <row r="201">
      <c r="A201" s="22" t="s">
        <v>1795</v>
      </c>
      <c r="B201" s="7" t="s">
        <v>1796</v>
      </c>
      <c r="C201" s="17">
        <v>43.0</v>
      </c>
      <c r="D201" s="17">
        <v>3.38676360697674E7</v>
      </c>
      <c r="E201" s="17">
        <v>1.485719E7</v>
      </c>
      <c r="F201" s="17">
        <v>2.540035E7</v>
      </c>
      <c r="G201" s="17">
        <v>4.4201336E7</v>
      </c>
      <c r="H201" s="17">
        <v>7.4787472E7</v>
      </c>
    </row>
    <row r="202">
      <c r="A202" s="22" t="s">
        <v>1797</v>
      </c>
      <c r="B202" s="7" t="s">
        <v>1798</v>
      </c>
      <c r="C202" s="17">
        <v>10252.0</v>
      </c>
      <c r="D202" s="17">
        <v>1.33530134267459E7</v>
      </c>
      <c r="E202" s="17">
        <v>9159755.0</v>
      </c>
      <c r="F202" s="17">
        <v>1.1244978E7</v>
      </c>
      <c r="G202" s="17">
        <v>1.5169224E7</v>
      </c>
      <c r="H202" s="17">
        <v>2.0810454E7</v>
      </c>
    </row>
    <row r="203">
      <c r="A203" s="22" t="s">
        <v>1799</v>
      </c>
      <c r="B203" s="7" t="s">
        <v>1800</v>
      </c>
      <c r="C203" s="17">
        <v>147.0</v>
      </c>
      <c r="D203" s="17">
        <v>1.26553478367347E7</v>
      </c>
      <c r="E203" s="17">
        <v>6051651.0</v>
      </c>
      <c r="F203" s="17">
        <v>9618565.0</v>
      </c>
      <c r="G203" s="17">
        <v>1.7172526E7</v>
      </c>
      <c r="H203" s="17">
        <v>2.3736136E7</v>
      </c>
    </row>
    <row r="204">
      <c r="A204" s="22" t="s">
        <v>1801</v>
      </c>
      <c r="B204" s="7" t="s">
        <v>1802</v>
      </c>
      <c r="C204" s="17">
        <v>42.0</v>
      </c>
      <c r="D204" s="17">
        <v>2.60205199047619E7</v>
      </c>
      <c r="E204" s="17">
        <v>9087047.0</v>
      </c>
      <c r="F204" s="17">
        <v>1.5477526E7</v>
      </c>
      <c r="G204" s="17">
        <v>3.58513E7</v>
      </c>
      <c r="H204" s="17">
        <v>5.8618397E7</v>
      </c>
    </row>
    <row r="205">
      <c r="A205" s="22" t="s">
        <v>1803</v>
      </c>
      <c r="B205" s="7" t="s">
        <v>1804</v>
      </c>
      <c r="C205" s="17">
        <v>8.0</v>
      </c>
      <c r="D205" s="17">
        <v>1.9624401E7</v>
      </c>
      <c r="E205" s="17">
        <v>1.1729664E7</v>
      </c>
      <c r="F205" s="17">
        <v>1.708772E7</v>
      </c>
      <c r="G205" s="17">
        <v>1.8891E7</v>
      </c>
      <c r="H205" s="17">
        <v>3.800519E7</v>
      </c>
    </row>
    <row r="206">
      <c r="A206" s="22" t="s">
        <v>1805</v>
      </c>
      <c r="B206" s="7" t="s">
        <v>1806</v>
      </c>
      <c r="C206" s="17">
        <v>7.0</v>
      </c>
      <c r="D206" s="17">
        <v>1.81801855714285E7</v>
      </c>
      <c r="E206" s="17">
        <v>1.151762E7</v>
      </c>
      <c r="F206" s="17">
        <v>1.4746627E7</v>
      </c>
      <c r="G206" s="17">
        <v>2.9107562E7</v>
      </c>
      <c r="H206" s="17">
        <v>3.5067534E7</v>
      </c>
    </row>
    <row r="207">
      <c r="A207" s="22" t="s">
        <v>1807</v>
      </c>
      <c r="B207" s="7" t="s">
        <v>1808</v>
      </c>
      <c r="C207" s="17">
        <v>55.0</v>
      </c>
      <c r="D207" s="17">
        <v>1.74859581636363E7</v>
      </c>
      <c r="E207" s="17">
        <v>4298057.0</v>
      </c>
      <c r="F207" s="17">
        <v>1.1301779E7</v>
      </c>
      <c r="G207" s="17">
        <v>2.157669E7</v>
      </c>
      <c r="H207" s="17">
        <v>3.7161167E7</v>
      </c>
    </row>
    <row r="208">
      <c r="A208" s="22" t="s">
        <v>1809</v>
      </c>
      <c r="B208" s="7" t="s">
        <v>1811</v>
      </c>
      <c r="C208" s="17">
        <v>99.0</v>
      </c>
      <c r="D208" s="17">
        <v>8597961.18181818</v>
      </c>
      <c r="E208" s="17">
        <v>3053626.0</v>
      </c>
      <c r="F208" s="17">
        <v>5060740.0</v>
      </c>
      <c r="G208" s="17">
        <v>9778110.0</v>
      </c>
      <c r="H208" s="17">
        <v>2.1080854E7</v>
      </c>
    </row>
    <row r="209">
      <c r="A209" s="22" t="s">
        <v>1813</v>
      </c>
      <c r="B209" s="7" t="s">
        <v>1814</v>
      </c>
      <c r="C209" s="17">
        <v>26.0</v>
      </c>
      <c r="D209" s="17">
        <v>4.7003372E7</v>
      </c>
      <c r="E209" s="17">
        <v>8955641.0</v>
      </c>
      <c r="F209" s="17">
        <v>1.7996065E7</v>
      </c>
      <c r="G209" s="17">
        <v>3.3042017E7</v>
      </c>
      <c r="H209" s="17">
        <v>1.76605413E8</v>
      </c>
    </row>
    <row r="210">
      <c r="A210" s="22" t="s">
        <v>1815</v>
      </c>
      <c r="B210" s="7" t="s">
        <v>1816</v>
      </c>
      <c r="C210" s="17">
        <v>166.0</v>
      </c>
      <c r="D210" s="17">
        <v>2.70502333734939E7</v>
      </c>
      <c r="E210" s="17">
        <v>1.1391025E7</v>
      </c>
      <c r="F210" s="17">
        <v>1.7562714E7</v>
      </c>
      <c r="G210" s="17">
        <v>2.3841589E7</v>
      </c>
      <c r="H210" s="17">
        <v>5.0616536E7</v>
      </c>
    </row>
    <row r="211">
      <c r="A211" s="22" t="s">
        <v>1817</v>
      </c>
      <c r="B211" s="7" t="s">
        <v>1818</v>
      </c>
      <c r="C211" s="17">
        <v>1371.0</v>
      </c>
      <c r="D211" s="17">
        <v>1.32964308832968E7</v>
      </c>
      <c r="E211" s="17">
        <v>4546229.0</v>
      </c>
      <c r="F211" s="17">
        <v>7878200.0</v>
      </c>
      <c r="G211" s="17">
        <v>1.3901112E7</v>
      </c>
      <c r="H211" s="17">
        <v>2.6775927E7</v>
      </c>
    </row>
    <row r="212">
      <c r="A212" s="22" t="s">
        <v>1819</v>
      </c>
      <c r="B212" s="7" t="s">
        <v>1820</v>
      </c>
      <c r="C212" s="17">
        <v>1686.0</v>
      </c>
      <c r="D212" s="17">
        <v>1.56623384472123E7</v>
      </c>
      <c r="E212" s="17">
        <v>8271859.0</v>
      </c>
      <c r="F212" s="17">
        <v>1.1051034E7</v>
      </c>
      <c r="G212" s="17">
        <v>1.5732717E7</v>
      </c>
      <c r="H212" s="17">
        <v>2.6362221E7</v>
      </c>
    </row>
    <row r="213">
      <c r="A213" s="22" t="s">
        <v>1821</v>
      </c>
      <c r="B213" s="7" t="s">
        <v>1822</v>
      </c>
      <c r="C213" s="17">
        <v>84.0</v>
      </c>
      <c r="D213" s="17">
        <v>1.46769903690476E7</v>
      </c>
      <c r="E213" s="17">
        <v>7428329.0</v>
      </c>
      <c r="F213" s="17">
        <v>9722000.0</v>
      </c>
      <c r="G213" s="17">
        <v>1.6060626E7</v>
      </c>
      <c r="H213" s="17">
        <v>3.1168566E7</v>
      </c>
    </row>
    <row r="214">
      <c r="A214" s="22" t="s">
        <v>1823</v>
      </c>
      <c r="B214" s="7" t="s">
        <v>1824</v>
      </c>
      <c r="C214" s="17">
        <v>64.0</v>
      </c>
      <c r="D214" s="17">
        <v>3.1197238515625E7</v>
      </c>
      <c r="E214" s="17">
        <v>8412329.0</v>
      </c>
      <c r="F214" s="17">
        <v>1.0432328E7</v>
      </c>
      <c r="G214" s="17">
        <v>2.3017452E7</v>
      </c>
      <c r="H214" s="17">
        <v>6.444505E7</v>
      </c>
    </row>
    <row r="215">
      <c r="A215" s="22" t="s">
        <v>1825</v>
      </c>
      <c r="B215" s="7" t="s">
        <v>1826</v>
      </c>
      <c r="C215" s="17">
        <v>5863.0</v>
      </c>
      <c r="D215" s="17">
        <v>1.61914484509971E7</v>
      </c>
      <c r="E215" s="17">
        <v>9129089.0</v>
      </c>
      <c r="F215" s="17">
        <v>1.2256902E7</v>
      </c>
      <c r="G215" s="17">
        <v>1.7988442E7</v>
      </c>
      <c r="H215" s="17">
        <v>3.0706479E7</v>
      </c>
    </row>
    <row r="216">
      <c r="A216" s="22" t="s">
        <v>1827</v>
      </c>
      <c r="B216" s="7" t="s">
        <v>1828</v>
      </c>
      <c r="C216" s="17">
        <v>730.0</v>
      </c>
      <c r="D216" s="17">
        <v>1.84003194780822E7</v>
      </c>
      <c r="E216" s="17">
        <v>7538680.0</v>
      </c>
      <c r="F216" s="17">
        <v>1.1350788E7</v>
      </c>
      <c r="G216" s="17">
        <v>1.8381056E7</v>
      </c>
      <c r="H216" s="17">
        <v>3.2259124E7</v>
      </c>
    </row>
    <row r="217">
      <c r="A217" s="22" t="s">
        <v>1831</v>
      </c>
      <c r="B217" s="7" t="s">
        <v>1832</v>
      </c>
      <c r="C217" s="17">
        <v>6250.0</v>
      </c>
      <c r="D217" s="17">
        <v>1.5752928385906E7</v>
      </c>
      <c r="E217" s="17">
        <v>8626148.0</v>
      </c>
      <c r="F217" s="17">
        <v>1.17057E7</v>
      </c>
      <c r="G217" s="17">
        <v>1.7055338E7</v>
      </c>
      <c r="H217" s="17">
        <v>2.6653891E7</v>
      </c>
    </row>
    <row r="218">
      <c r="A218" s="22" t="s">
        <v>1833</v>
      </c>
      <c r="B218" s="7" t="s">
        <v>1834</v>
      </c>
      <c r="C218" s="17">
        <v>7036.0</v>
      </c>
      <c r="D218" s="17">
        <v>2.75586239137783E7</v>
      </c>
      <c r="E218" s="17">
        <v>1.2501067E7</v>
      </c>
      <c r="F218" s="17">
        <v>1.933872E7</v>
      </c>
      <c r="G218" s="17">
        <v>3.3194037E7</v>
      </c>
      <c r="H218" s="17">
        <v>5.4908319E7</v>
      </c>
    </row>
    <row r="219">
      <c r="A219" s="22" t="s">
        <v>1835</v>
      </c>
      <c r="B219" s="7" t="s">
        <v>1836</v>
      </c>
      <c r="C219" s="17">
        <v>20.0</v>
      </c>
      <c r="D219" s="17">
        <v>1.78995048499999E7</v>
      </c>
      <c r="E219" s="17">
        <v>1.4262272E7</v>
      </c>
      <c r="F219" s="17">
        <v>1.6263236E7</v>
      </c>
      <c r="G219" s="17">
        <v>2.096282E7</v>
      </c>
      <c r="H219" s="17">
        <v>2.488801E7</v>
      </c>
    </row>
    <row r="220">
      <c r="A220" s="22" t="s">
        <v>1837</v>
      </c>
      <c r="B220" s="7" t="s">
        <v>1838</v>
      </c>
      <c r="C220" s="17">
        <v>166.0</v>
      </c>
      <c r="D220" s="17">
        <v>1.47439461566265E7</v>
      </c>
      <c r="E220" s="17">
        <v>8502728.0</v>
      </c>
      <c r="F220" s="17">
        <v>1.0048063E7</v>
      </c>
      <c r="G220" s="17">
        <v>1.2549168E7</v>
      </c>
      <c r="H220" s="17">
        <v>2.3400057E7</v>
      </c>
    </row>
    <row r="221">
      <c r="A221" s="22" t="s">
        <v>1839</v>
      </c>
      <c r="B221" s="7" t="s">
        <v>1840</v>
      </c>
      <c r="C221" s="17">
        <v>60.0</v>
      </c>
      <c r="D221" s="17">
        <v>3.03700497333333E7</v>
      </c>
      <c r="E221" s="17">
        <v>1.3113188E7</v>
      </c>
      <c r="F221" s="17">
        <v>1.71018E7</v>
      </c>
      <c r="G221" s="17">
        <v>3.2672207E7</v>
      </c>
      <c r="H221" s="17">
        <v>4.5497774E7</v>
      </c>
    </row>
    <row r="222">
      <c r="A222" s="22" t="s">
        <v>1841</v>
      </c>
      <c r="B222" s="7" t="s">
        <v>1842</v>
      </c>
      <c r="C222" s="17">
        <v>24.0</v>
      </c>
      <c r="D222" s="17">
        <v>2.12868318749999E7</v>
      </c>
      <c r="E222" s="17">
        <v>7647300.0</v>
      </c>
      <c r="F222" s="17">
        <v>1.5475706E7</v>
      </c>
      <c r="G222" s="17">
        <v>2.4044E7</v>
      </c>
      <c r="H222" s="17">
        <v>5.5134241E7</v>
      </c>
    </row>
    <row r="223">
      <c r="A223" s="22" t="s">
        <v>1843</v>
      </c>
      <c r="B223" s="7" t="s">
        <v>1844</v>
      </c>
      <c r="C223" s="17">
        <v>847.0</v>
      </c>
      <c r="D223" s="17">
        <v>1.14813737314487E7</v>
      </c>
      <c r="E223" s="17">
        <v>6349865.0</v>
      </c>
      <c r="F223" s="17">
        <v>9002950.0</v>
      </c>
      <c r="G223" s="17">
        <v>1.2620067E7</v>
      </c>
      <c r="H223" s="17">
        <v>1.8821599E7</v>
      </c>
    </row>
    <row r="224">
      <c r="A224" s="22" t="s">
        <v>1845</v>
      </c>
      <c r="B224" s="7" t="s">
        <v>1846</v>
      </c>
      <c r="C224" s="17">
        <v>36.0</v>
      </c>
      <c r="D224" s="17">
        <v>2.64989045277777E7</v>
      </c>
      <c r="E224" s="17">
        <v>1.1073043E7</v>
      </c>
      <c r="F224" s="17">
        <v>1.4826415E7</v>
      </c>
      <c r="G224" s="17">
        <v>2.8115347E7</v>
      </c>
      <c r="H224" s="17">
        <v>6.0271051E7</v>
      </c>
    </row>
    <row r="225">
      <c r="A225" s="22" t="s">
        <v>1847</v>
      </c>
      <c r="B225" s="7" t="s">
        <v>1848</v>
      </c>
      <c r="C225" s="17">
        <v>85.0</v>
      </c>
      <c r="D225" s="17">
        <v>2.54414212470588E7</v>
      </c>
      <c r="E225" s="17">
        <v>8816099.0</v>
      </c>
      <c r="F225" s="17">
        <v>1.40326E7</v>
      </c>
      <c r="G225" s="17">
        <v>3.5329212E7</v>
      </c>
      <c r="H225" s="17">
        <v>5.9870659E7</v>
      </c>
    </row>
    <row r="226">
      <c r="A226" s="22" t="s">
        <v>1849</v>
      </c>
      <c r="B226" s="7" t="s">
        <v>1850</v>
      </c>
      <c r="C226" s="17">
        <v>148.0</v>
      </c>
      <c r="D226" s="17">
        <v>1.29139094054054E7</v>
      </c>
      <c r="E226" s="17">
        <v>7596850.0</v>
      </c>
      <c r="F226" s="17">
        <v>1.1833774E7</v>
      </c>
      <c r="G226" s="17">
        <v>1.3880543E7</v>
      </c>
      <c r="H226" s="17">
        <v>1.8217137E7</v>
      </c>
    </row>
    <row r="227">
      <c r="A227" s="22" t="s">
        <v>1851</v>
      </c>
      <c r="B227" s="7" t="s">
        <v>1852</v>
      </c>
      <c r="C227" s="17">
        <v>15.0</v>
      </c>
      <c r="D227" s="17">
        <v>3.74329748666666E7</v>
      </c>
      <c r="E227" s="17">
        <v>1.1576321E7</v>
      </c>
      <c r="F227" s="17">
        <v>1.7555804E7</v>
      </c>
      <c r="G227" s="17">
        <v>3.2915681E7</v>
      </c>
      <c r="H227" s="17">
        <v>8.7811369E7</v>
      </c>
    </row>
    <row r="228">
      <c r="A228" s="22" t="s">
        <v>1853</v>
      </c>
      <c r="B228" s="7" t="s">
        <v>1854</v>
      </c>
      <c r="C228" s="17">
        <v>7.0</v>
      </c>
      <c r="D228" s="17">
        <v>1.22826287142857E7</v>
      </c>
      <c r="E228" s="17">
        <v>7656700.0</v>
      </c>
      <c r="F228" s="17">
        <v>8212600.0</v>
      </c>
      <c r="G228" s="17">
        <v>2.1590335E7</v>
      </c>
      <c r="H228" s="17">
        <v>2.352265E7</v>
      </c>
    </row>
    <row r="229">
      <c r="A229" s="22" t="s">
        <v>8601</v>
      </c>
      <c r="B229" s="7" t="s">
        <v>8603</v>
      </c>
      <c r="C229" s="17">
        <v>1.0</v>
      </c>
      <c r="D229" s="17">
        <v>8690470.0</v>
      </c>
      <c r="E229" s="17">
        <v>8690470.0</v>
      </c>
      <c r="F229" s="17">
        <v>8690470.0</v>
      </c>
      <c r="G229" s="17">
        <v>8690470.0</v>
      </c>
      <c r="H229" s="17">
        <v>8690470.0</v>
      </c>
    </row>
    <row r="230">
      <c r="A230" s="22" t="s">
        <v>1857</v>
      </c>
      <c r="B230" s="7" t="s">
        <v>1858</v>
      </c>
      <c r="C230" s="17">
        <v>11.0</v>
      </c>
      <c r="D230" s="17">
        <v>3.41157239090909E7</v>
      </c>
      <c r="E230" s="17">
        <v>2.4685987E7</v>
      </c>
      <c r="F230" s="17">
        <v>2.5144244E7</v>
      </c>
      <c r="G230" s="17">
        <v>5.054298E7</v>
      </c>
      <c r="H230" s="17">
        <v>6.0365669E7</v>
      </c>
    </row>
    <row r="231">
      <c r="A231" s="22" t="s">
        <v>1861</v>
      </c>
      <c r="B231" s="7" t="s">
        <v>1862</v>
      </c>
      <c r="C231" s="17">
        <v>157.0</v>
      </c>
      <c r="D231" s="17">
        <v>2.75438974076433E7</v>
      </c>
      <c r="E231" s="17">
        <v>9782300.0</v>
      </c>
      <c r="F231" s="17">
        <v>2.1149469E7</v>
      </c>
      <c r="G231" s="17">
        <v>3.6132799E7</v>
      </c>
      <c r="H231" s="17">
        <v>5.2579303E7</v>
      </c>
    </row>
    <row r="232">
      <c r="A232" s="22" t="s">
        <v>1863</v>
      </c>
      <c r="B232" s="7" t="s">
        <v>1864</v>
      </c>
      <c r="C232" s="17">
        <v>18.0</v>
      </c>
      <c r="D232" s="17">
        <v>1.17949761111111E7</v>
      </c>
      <c r="E232" s="17">
        <v>8137550.0</v>
      </c>
      <c r="F232" s="17">
        <v>1.1506842E7</v>
      </c>
      <c r="G232" s="17">
        <v>1.5170557E7</v>
      </c>
      <c r="H232" s="17">
        <v>1.8781616E7</v>
      </c>
    </row>
    <row r="233">
      <c r="A233" s="22" t="s">
        <v>8614</v>
      </c>
      <c r="B233" s="7" t="s">
        <v>8615</v>
      </c>
      <c r="C233" s="17">
        <v>1.0</v>
      </c>
      <c r="D233" s="17">
        <v>1.6205614E7</v>
      </c>
      <c r="E233" s="17">
        <v>1.6205614E7</v>
      </c>
      <c r="F233" s="17">
        <v>1.6205614E7</v>
      </c>
      <c r="G233" s="17">
        <v>1.6205614E7</v>
      </c>
      <c r="H233" s="17">
        <v>1.6205614E7</v>
      </c>
    </row>
    <row r="234">
      <c r="A234" s="22" t="s">
        <v>1867</v>
      </c>
      <c r="B234" s="7" t="s">
        <v>1868</v>
      </c>
      <c r="C234" s="17">
        <v>37.0</v>
      </c>
      <c r="D234" s="17">
        <v>2.47596672972972E7</v>
      </c>
      <c r="E234" s="17">
        <v>4287514.0</v>
      </c>
      <c r="F234" s="17">
        <v>1.011757E7</v>
      </c>
      <c r="G234" s="17">
        <v>3.0716151E7</v>
      </c>
      <c r="H234" s="17">
        <v>7.4249594E7</v>
      </c>
    </row>
    <row r="235">
      <c r="A235" s="22" t="s">
        <v>1869</v>
      </c>
      <c r="B235" s="7" t="s">
        <v>1870</v>
      </c>
      <c r="C235" s="17">
        <v>18.0</v>
      </c>
      <c r="D235" s="17">
        <v>3.56391344444444E7</v>
      </c>
      <c r="E235" s="17">
        <v>1.7110551E7</v>
      </c>
      <c r="F235" s="17">
        <v>2.8118736E7</v>
      </c>
      <c r="G235" s="17">
        <v>5.1292217E7</v>
      </c>
      <c r="H235" s="17">
        <v>8.4537505E7</v>
      </c>
    </row>
    <row r="236">
      <c r="A236" s="22" t="s">
        <v>1871</v>
      </c>
      <c r="B236" s="7" t="s">
        <v>1872</v>
      </c>
      <c r="C236" s="17">
        <v>1.0</v>
      </c>
      <c r="D236" s="17">
        <v>5.6515553E7</v>
      </c>
      <c r="E236" s="17">
        <v>5.6515553E7</v>
      </c>
      <c r="F236" s="17">
        <v>5.6515553E7</v>
      </c>
      <c r="G236" s="17">
        <v>5.6515553E7</v>
      </c>
      <c r="H236" s="17">
        <v>5.6515553E7</v>
      </c>
    </row>
    <row r="237">
      <c r="A237" s="22" t="s">
        <v>1873</v>
      </c>
      <c r="B237" s="7" t="s">
        <v>1874</v>
      </c>
      <c r="C237" s="17">
        <v>48.0</v>
      </c>
      <c r="D237" s="17">
        <v>1.81902234208333E8</v>
      </c>
      <c r="E237" s="17">
        <v>1.20711693E8</v>
      </c>
      <c r="F237" s="17">
        <v>2.11809342E8</v>
      </c>
      <c r="G237" s="17">
        <v>2.28962314E8</v>
      </c>
      <c r="H237" s="17">
        <v>2.43577663E8</v>
      </c>
    </row>
    <row r="238">
      <c r="A238" s="22" t="s">
        <v>1875</v>
      </c>
      <c r="B238" s="7" t="s">
        <v>1876</v>
      </c>
      <c r="C238" s="17">
        <v>9.0</v>
      </c>
      <c r="D238" s="17">
        <v>4.95642094444444E7</v>
      </c>
      <c r="E238" s="17">
        <v>4.3981561E7</v>
      </c>
      <c r="F238" s="17">
        <v>4.8923455E7</v>
      </c>
      <c r="G238" s="17">
        <v>5.4309575E7</v>
      </c>
      <c r="H238" s="17">
        <v>5.9210601E7</v>
      </c>
    </row>
    <row r="239">
      <c r="A239" s="22" t="s">
        <v>1877</v>
      </c>
      <c r="B239" s="7" t="s">
        <v>1878</v>
      </c>
      <c r="C239" s="17">
        <v>16.0</v>
      </c>
      <c r="D239" s="17">
        <v>3.77284433125E7</v>
      </c>
      <c r="E239" s="17">
        <v>8977307.0</v>
      </c>
      <c r="F239" s="17">
        <v>2.695653E7</v>
      </c>
      <c r="G239" s="17">
        <v>5.72833E7</v>
      </c>
      <c r="H239" s="17">
        <v>7.6886941E7</v>
      </c>
    </row>
    <row r="240">
      <c r="A240" s="22" t="s">
        <v>1879</v>
      </c>
      <c r="B240" s="7" t="s">
        <v>1880</v>
      </c>
      <c r="C240" s="17">
        <v>5.0</v>
      </c>
      <c r="D240" s="17">
        <v>6.10040762E7</v>
      </c>
      <c r="E240" s="17">
        <v>3.4733055E7</v>
      </c>
      <c r="F240" s="17">
        <v>5.6500654E7</v>
      </c>
      <c r="G240" s="17">
        <v>6.5622425E7</v>
      </c>
      <c r="H240" s="17">
        <v>1.13760502E8</v>
      </c>
    </row>
    <row r="241">
      <c r="A241" s="22" t="s">
        <v>1881</v>
      </c>
      <c r="B241" s="7" t="s">
        <v>1882</v>
      </c>
      <c r="C241" s="17">
        <v>11.0</v>
      </c>
      <c r="D241" s="17">
        <v>4.24420001818181E7</v>
      </c>
      <c r="E241" s="17">
        <v>1.0659451E7</v>
      </c>
      <c r="F241" s="17">
        <v>3.3673496E7</v>
      </c>
      <c r="G241" s="17">
        <v>7.2997238E7</v>
      </c>
      <c r="H241" s="17">
        <v>8.0716051E7</v>
      </c>
    </row>
    <row r="242">
      <c r="A242" s="22" t="s">
        <v>1883</v>
      </c>
      <c r="B242" s="7" t="s">
        <v>1884</v>
      </c>
      <c r="C242" s="17">
        <v>105.0</v>
      </c>
      <c r="D242" s="17">
        <v>6.50589322285714E7</v>
      </c>
      <c r="E242" s="17">
        <v>3.055639E7</v>
      </c>
      <c r="F242" s="17">
        <v>5.353179E7</v>
      </c>
      <c r="G242" s="17">
        <v>8.6642125E7</v>
      </c>
      <c r="H242" s="17">
        <v>1.22283978E8</v>
      </c>
    </row>
    <row r="243">
      <c r="A243" s="22" t="s">
        <v>1885</v>
      </c>
      <c r="B243" s="7" t="s">
        <v>1886</v>
      </c>
      <c r="C243" s="17">
        <v>12.0</v>
      </c>
      <c r="D243" s="17">
        <v>9.91302853333333E7</v>
      </c>
      <c r="E243" s="17">
        <v>4.5265141E7</v>
      </c>
      <c r="F243" s="17">
        <v>9.312075E7</v>
      </c>
      <c r="G243" s="17">
        <v>1.18393058E8</v>
      </c>
      <c r="H243" s="17">
        <v>1.66360363E8</v>
      </c>
    </row>
    <row r="244">
      <c r="A244" s="22" t="s">
        <v>1887</v>
      </c>
      <c r="B244" s="7" t="s">
        <v>1888</v>
      </c>
      <c r="C244" s="17">
        <v>4.0</v>
      </c>
      <c r="D244" s="17">
        <v>6.4661044E7</v>
      </c>
      <c r="E244" s="17">
        <v>2.7171267E7</v>
      </c>
      <c r="F244" s="17">
        <v>2.7937267E7</v>
      </c>
      <c r="G244" s="17">
        <v>3.4806902E7</v>
      </c>
      <c r="H244" s="17">
        <v>1.6872874E8</v>
      </c>
    </row>
    <row r="245">
      <c r="A245" s="22" t="s">
        <v>1889</v>
      </c>
      <c r="B245" s="7" t="s">
        <v>1890</v>
      </c>
      <c r="C245" s="17">
        <v>1.0</v>
      </c>
      <c r="D245" s="17">
        <v>7055331.0</v>
      </c>
      <c r="E245" s="17">
        <v>7055331.0</v>
      </c>
      <c r="F245" s="17">
        <v>7055331.0</v>
      </c>
      <c r="G245" s="17">
        <v>7055331.0</v>
      </c>
      <c r="H245" s="17">
        <v>7055331.0</v>
      </c>
    </row>
    <row r="246">
      <c r="A246" s="22" t="s">
        <v>1895</v>
      </c>
      <c r="B246" s="7" t="s">
        <v>1896</v>
      </c>
      <c r="C246" s="17">
        <v>3.0</v>
      </c>
      <c r="D246" s="17">
        <v>2.68536076666666E7</v>
      </c>
      <c r="E246" s="17">
        <v>6162878.0</v>
      </c>
      <c r="F246" s="17">
        <v>6822900.0</v>
      </c>
      <c r="G246" s="17">
        <v>6.7575045E7</v>
      </c>
      <c r="H246" s="17">
        <v>6.7575045E7</v>
      </c>
    </row>
    <row r="247">
      <c r="A247" s="22" t="s">
        <v>1901</v>
      </c>
      <c r="B247" s="7" t="s">
        <v>1902</v>
      </c>
      <c r="C247" s="17">
        <v>2.0</v>
      </c>
      <c r="D247" s="17">
        <v>1.94760215E7</v>
      </c>
      <c r="E247" s="17">
        <v>1.7723537E7</v>
      </c>
      <c r="F247" s="17">
        <v>1.7723537E7</v>
      </c>
      <c r="G247" s="17">
        <v>2.1228506E7</v>
      </c>
      <c r="H247" s="17">
        <v>2.1228506E7</v>
      </c>
    </row>
    <row r="248">
      <c r="A248" s="22" t="s">
        <v>1903</v>
      </c>
      <c r="B248" s="7" t="s">
        <v>1904</v>
      </c>
      <c r="C248" s="17">
        <v>1.0</v>
      </c>
      <c r="D248" s="17">
        <v>9699277.0</v>
      </c>
      <c r="E248" s="17">
        <v>9699277.0</v>
      </c>
      <c r="F248" s="17">
        <v>9699277.0</v>
      </c>
      <c r="G248" s="17">
        <v>9699277.0</v>
      </c>
      <c r="H248" s="17">
        <v>9699277.0</v>
      </c>
    </row>
    <row r="249">
      <c r="A249" s="22" t="s">
        <v>1905</v>
      </c>
      <c r="B249" s="7" t="s">
        <v>1906</v>
      </c>
      <c r="C249" s="17">
        <v>5.0</v>
      </c>
      <c r="D249" s="17">
        <v>7.63971214E7</v>
      </c>
      <c r="E249" s="17">
        <v>7.698685E7</v>
      </c>
      <c r="F249" s="17">
        <v>7.8960194E7</v>
      </c>
      <c r="G249" s="17">
        <v>8.1671388E7</v>
      </c>
      <c r="H249" s="17">
        <v>8.3248369E7</v>
      </c>
    </row>
    <row r="250">
      <c r="A250" s="22" t="s">
        <v>8662</v>
      </c>
      <c r="B250" s="7" t="s">
        <v>8663</v>
      </c>
      <c r="C250" s="17">
        <v>1.0</v>
      </c>
      <c r="D250" s="17">
        <v>8.8311491E7</v>
      </c>
      <c r="E250" s="17">
        <v>8.8311491E7</v>
      </c>
      <c r="F250" s="17">
        <v>8.8311491E7</v>
      </c>
      <c r="G250" s="17">
        <v>8.8311491E7</v>
      </c>
      <c r="H250" s="17">
        <v>8.8311491E7</v>
      </c>
    </row>
    <row r="251">
      <c r="A251" s="22" t="s">
        <v>1909</v>
      </c>
      <c r="B251" s="7" t="s">
        <v>1910</v>
      </c>
      <c r="C251" s="17">
        <v>10.0</v>
      </c>
      <c r="D251" s="17">
        <v>7.31257327E7</v>
      </c>
      <c r="E251" s="17">
        <v>3.5111306E7</v>
      </c>
      <c r="F251" s="17">
        <v>5.844808E7</v>
      </c>
      <c r="G251" s="17">
        <v>1.04387331E8</v>
      </c>
      <c r="H251" s="17">
        <v>1.18798384E8</v>
      </c>
    </row>
    <row r="252">
      <c r="A252" s="22" t="s">
        <v>1911</v>
      </c>
      <c r="B252" s="7" t="s">
        <v>1912</v>
      </c>
      <c r="C252" s="17">
        <v>159.0</v>
      </c>
      <c r="D252" s="17">
        <v>1.40172245345911E8</v>
      </c>
      <c r="E252" s="17">
        <v>7.3132025E7</v>
      </c>
      <c r="F252" s="17">
        <v>1.14861226E8</v>
      </c>
      <c r="G252" s="17">
        <v>2.17110036E8</v>
      </c>
      <c r="H252" s="17">
        <v>2.43283766E8</v>
      </c>
    </row>
    <row r="253">
      <c r="A253" s="22" t="s">
        <v>1913</v>
      </c>
      <c r="B253" s="7" t="s">
        <v>1914</v>
      </c>
      <c r="C253" s="17">
        <v>23.0</v>
      </c>
      <c r="D253" s="17">
        <v>7.14698037391304E7</v>
      </c>
      <c r="E253" s="17">
        <v>4.54354E7</v>
      </c>
      <c r="F253" s="17">
        <v>5.4309575E7</v>
      </c>
      <c r="G253" s="17">
        <v>9.0803701E7</v>
      </c>
      <c r="H253" s="17">
        <v>1.26078524E8</v>
      </c>
    </row>
    <row r="254">
      <c r="A254" s="22" t="s">
        <v>1915</v>
      </c>
      <c r="B254" s="7" t="s">
        <v>1916</v>
      </c>
      <c r="C254" s="17">
        <v>15.0</v>
      </c>
      <c r="D254" s="17">
        <v>9.48756765333333E7</v>
      </c>
      <c r="E254" s="17">
        <v>2.8157212E7</v>
      </c>
      <c r="F254" s="17">
        <v>9.593039E7</v>
      </c>
      <c r="G254" s="17">
        <v>1.14518699E8</v>
      </c>
      <c r="H254" s="17">
        <v>2.18943764E8</v>
      </c>
    </row>
    <row r="255">
      <c r="A255" s="22" t="s">
        <v>1917</v>
      </c>
      <c r="B255" s="7" t="s">
        <v>1918</v>
      </c>
      <c r="C255" s="17">
        <v>150.0</v>
      </c>
      <c r="D255" s="17">
        <v>9.55950914599999E7</v>
      </c>
      <c r="E255" s="17">
        <v>6.3362506E7</v>
      </c>
      <c r="F255" s="17">
        <v>8.5654492E7</v>
      </c>
      <c r="G255" s="17">
        <v>1.11943701E8</v>
      </c>
      <c r="H255" s="17">
        <v>1.40273E8</v>
      </c>
    </row>
    <row r="256">
      <c r="A256" s="22" t="s">
        <v>1919</v>
      </c>
      <c r="B256" s="7" t="s">
        <v>1920</v>
      </c>
      <c r="C256" s="17">
        <v>6.0</v>
      </c>
      <c r="D256" s="17">
        <v>9.80621146666666E7</v>
      </c>
      <c r="E256" s="17">
        <v>7.6490631E7</v>
      </c>
      <c r="F256" s="17">
        <v>7.938092E7</v>
      </c>
      <c r="G256" s="17">
        <v>1.39470719E8</v>
      </c>
      <c r="H256" s="17">
        <v>1.4713026E8</v>
      </c>
    </row>
    <row r="257">
      <c r="A257" s="22" t="s">
        <v>1921</v>
      </c>
      <c r="B257" s="7" t="s">
        <v>1922</v>
      </c>
      <c r="C257" s="17">
        <v>22.0</v>
      </c>
      <c r="D257" s="17">
        <v>8.30435196363636E7</v>
      </c>
      <c r="E257" s="17">
        <v>3.9900217E7</v>
      </c>
      <c r="F257" s="17">
        <v>6.8653527E7</v>
      </c>
      <c r="G257" s="17">
        <v>9.3597601E7</v>
      </c>
      <c r="H257" s="17">
        <v>1.8600015E8</v>
      </c>
    </row>
    <row r="258">
      <c r="A258" s="22" t="s">
        <v>8686</v>
      </c>
      <c r="B258" s="7" t="s">
        <v>8687</v>
      </c>
      <c r="C258" s="17">
        <v>1.0</v>
      </c>
      <c r="D258" s="17">
        <v>9.353909E7</v>
      </c>
      <c r="E258" s="17">
        <v>9.353909E7</v>
      </c>
      <c r="F258" s="17">
        <v>9.353909E7</v>
      </c>
      <c r="G258" s="17">
        <v>9.353909E7</v>
      </c>
      <c r="H258" s="17">
        <v>9.353909E7</v>
      </c>
    </row>
    <row r="259">
      <c r="A259" s="22" t="s">
        <v>1923</v>
      </c>
      <c r="B259" s="7" t="s">
        <v>1924</v>
      </c>
      <c r="C259" s="17">
        <v>5.0</v>
      </c>
      <c r="D259" s="17">
        <v>8.53784414E7</v>
      </c>
      <c r="E259" s="17">
        <v>5.0017843E7</v>
      </c>
      <c r="F259" s="17">
        <v>7.938092E7</v>
      </c>
      <c r="G259" s="17">
        <v>1.267871E8</v>
      </c>
      <c r="H259" s="17">
        <v>1.31029468E8</v>
      </c>
    </row>
    <row r="260">
      <c r="A260" s="22" t="s">
        <v>1925</v>
      </c>
      <c r="B260" s="7" t="s">
        <v>1926</v>
      </c>
      <c r="C260" s="17">
        <v>2.0</v>
      </c>
      <c r="D260" s="17">
        <v>5.2394033E7</v>
      </c>
      <c r="E260" s="17">
        <v>1.3382449E7</v>
      </c>
      <c r="F260" s="17">
        <v>1.3382449E7</v>
      </c>
      <c r="G260" s="17">
        <v>9.1405617E7</v>
      </c>
      <c r="H260" s="17">
        <v>9.1405617E7</v>
      </c>
    </row>
    <row r="261">
      <c r="A261" s="22" t="s">
        <v>1927</v>
      </c>
      <c r="B261" s="7" t="s">
        <v>1928</v>
      </c>
      <c r="C261" s="17">
        <v>56.0</v>
      </c>
      <c r="D261" s="17">
        <v>9.17293239464285E7</v>
      </c>
      <c r="E261" s="17">
        <v>5.4242694E7</v>
      </c>
      <c r="F261" s="17">
        <v>7.04594E7</v>
      </c>
      <c r="G261" s="17">
        <v>1.25540624E8</v>
      </c>
      <c r="H261" s="17">
        <v>1.713087E8</v>
      </c>
    </row>
    <row r="262">
      <c r="A262" s="22" t="s">
        <v>1929</v>
      </c>
      <c r="B262" s="7" t="s">
        <v>1930</v>
      </c>
      <c r="C262" s="17">
        <v>27.0</v>
      </c>
      <c r="D262" s="17">
        <v>8.01238409999999E7</v>
      </c>
      <c r="E262" s="17">
        <v>3.9704816E7</v>
      </c>
      <c r="F262" s="17">
        <v>8.1423376E7</v>
      </c>
      <c r="G262" s="17">
        <v>1.04193831E8</v>
      </c>
      <c r="H262" s="17">
        <v>1.49798668E8</v>
      </c>
    </row>
    <row r="263">
      <c r="A263" s="22" t="s">
        <v>1931</v>
      </c>
      <c r="B263" s="7" t="s">
        <v>1932</v>
      </c>
      <c r="C263" s="17">
        <v>49.0</v>
      </c>
      <c r="D263" s="17">
        <v>1.03059434632653E8</v>
      </c>
      <c r="E263" s="17">
        <v>5.72833E7</v>
      </c>
      <c r="F263" s="17">
        <v>9.1580712E7</v>
      </c>
      <c r="G263" s="17">
        <v>1.31387262E8</v>
      </c>
      <c r="H263" s="17">
        <v>1.99403669E8</v>
      </c>
    </row>
    <row r="264">
      <c r="A264" s="22" t="s">
        <v>1933</v>
      </c>
      <c r="B264" s="7" t="s">
        <v>1934</v>
      </c>
      <c r="C264" s="17">
        <v>1.0</v>
      </c>
      <c r="D264" s="17">
        <v>1.10697579E8</v>
      </c>
      <c r="E264" s="17">
        <v>1.10697579E8</v>
      </c>
      <c r="F264" s="17">
        <v>1.10697579E8</v>
      </c>
      <c r="G264" s="17">
        <v>1.10697579E8</v>
      </c>
      <c r="H264" s="17">
        <v>1.10697579E8</v>
      </c>
    </row>
    <row r="265">
      <c r="A265" s="22" t="s">
        <v>1935</v>
      </c>
      <c r="B265" s="7" t="s">
        <v>1936</v>
      </c>
      <c r="C265" s="17">
        <v>5.0</v>
      </c>
      <c r="D265" s="17">
        <v>1.042325146E8</v>
      </c>
      <c r="E265" s="17">
        <v>1.01212767E8</v>
      </c>
      <c r="F265" s="17">
        <v>1.10087431E8</v>
      </c>
      <c r="G265" s="17">
        <v>1.22183574E8</v>
      </c>
      <c r="H265" s="17">
        <v>1.5163865E8</v>
      </c>
    </row>
    <row r="266">
      <c r="A266" s="22" t="s">
        <v>1937</v>
      </c>
      <c r="B266" s="7" t="s">
        <v>1938</v>
      </c>
      <c r="C266" s="17">
        <v>2.0</v>
      </c>
      <c r="D266" s="17">
        <v>2.48114645E7</v>
      </c>
      <c r="E266" s="17">
        <v>1.3152029E7</v>
      </c>
      <c r="F266" s="17">
        <v>1.3152029E7</v>
      </c>
      <c r="G266" s="17">
        <v>3.64709E7</v>
      </c>
      <c r="H266" s="17">
        <v>3.64709E7</v>
      </c>
    </row>
    <row r="267">
      <c r="A267" s="22" t="s">
        <v>8708</v>
      </c>
      <c r="B267" s="7" t="s">
        <v>8710</v>
      </c>
      <c r="C267" s="17">
        <v>2.0</v>
      </c>
      <c r="D267" s="17">
        <v>1.4585616E7</v>
      </c>
      <c r="E267" s="17">
        <v>1.1566282E7</v>
      </c>
      <c r="F267" s="17">
        <v>1.1566282E7</v>
      </c>
      <c r="G267" s="17">
        <v>1.760495E7</v>
      </c>
      <c r="H267" s="17">
        <v>1.760495E7</v>
      </c>
    </row>
    <row r="268">
      <c r="A268" s="22" t="s">
        <v>1943</v>
      </c>
      <c r="B268" s="7" t="s">
        <v>1944</v>
      </c>
      <c r="C268" s="17">
        <v>16.0</v>
      </c>
      <c r="D268" s="17">
        <v>1.05542021875E7</v>
      </c>
      <c r="E268" s="17">
        <v>4987248.0</v>
      </c>
      <c r="F268" s="17">
        <v>8231623.0</v>
      </c>
      <c r="G268" s="17">
        <v>1.2839453E7</v>
      </c>
      <c r="H268" s="17">
        <v>2.0565385E7</v>
      </c>
    </row>
    <row r="269">
      <c r="A269" s="22" t="s">
        <v>1945</v>
      </c>
      <c r="B269" s="7" t="s">
        <v>1946</v>
      </c>
      <c r="C269" s="17">
        <v>3.0</v>
      </c>
      <c r="D269" s="17">
        <v>1.42293083333333E7</v>
      </c>
      <c r="E269" s="17">
        <v>5214206.0</v>
      </c>
      <c r="F269" s="17">
        <v>7729817.0</v>
      </c>
      <c r="G269" s="17">
        <v>2.9743902E7</v>
      </c>
      <c r="H269" s="17">
        <v>2.9743902E7</v>
      </c>
    </row>
    <row r="270">
      <c r="A270" s="22" t="s">
        <v>1947</v>
      </c>
      <c r="B270" s="7" t="s">
        <v>1948</v>
      </c>
      <c r="C270" s="17">
        <v>763.0</v>
      </c>
      <c r="D270" s="17">
        <v>1.07046658623853E7</v>
      </c>
      <c r="E270" s="17">
        <v>4635409.0</v>
      </c>
      <c r="F270" s="17">
        <v>7364172.0</v>
      </c>
      <c r="G270" s="17">
        <v>1.15987E7</v>
      </c>
      <c r="H270" s="17">
        <v>1.8034564E7</v>
      </c>
    </row>
    <row r="271">
      <c r="A271" s="22" t="s">
        <v>1949</v>
      </c>
      <c r="B271" s="7" t="s">
        <v>1950</v>
      </c>
      <c r="C271" s="17">
        <v>709.0</v>
      </c>
      <c r="D271" s="17">
        <v>1.30554230888575E7</v>
      </c>
      <c r="E271" s="17">
        <v>7136570.0</v>
      </c>
      <c r="F271" s="17">
        <v>1.02206E7</v>
      </c>
      <c r="G271" s="17">
        <v>1.6291053E7</v>
      </c>
      <c r="H271" s="17">
        <v>2.20435E7</v>
      </c>
    </row>
    <row r="272">
      <c r="A272" s="22" t="s">
        <v>1951</v>
      </c>
      <c r="B272" s="7" t="s">
        <v>1952</v>
      </c>
      <c r="C272" s="17">
        <v>26.0</v>
      </c>
      <c r="D272" s="17">
        <v>1.01291637692307E7</v>
      </c>
      <c r="E272" s="17">
        <v>3963650.0</v>
      </c>
      <c r="F272" s="17">
        <v>6078300.0</v>
      </c>
      <c r="G272" s="17">
        <v>1.1005891E7</v>
      </c>
      <c r="H272" s="17">
        <v>1.1976692E7</v>
      </c>
    </row>
    <row r="273">
      <c r="A273" s="22" t="s">
        <v>1953</v>
      </c>
      <c r="B273" s="7" t="s">
        <v>1954</v>
      </c>
      <c r="C273" s="17">
        <v>1404.0</v>
      </c>
      <c r="D273" s="17">
        <v>1.45015146234875E7</v>
      </c>
      <c r="E273" s="17">
        <v>6163574.0</v>
      </c>
      <c r="F273" s="17">
        <v>9166650.0</v>
      </c>
      <c r="G273" s="17">
        <v>1.5916305E7</v>
      </c>
      <c r="H273" s="17">
        <v>2.8939964E7</v>
      </c>
    </row>
    <row r="274">
      <c r="A274" s="22" t="s">
        <v>1955</v>
      </c>
      <c r="B274" s="7" t="s">
        <v>1956</v>
      </c>
      <c r="C274" s="17">
        <v>333.0</v>
      </c>
      <c r="D274" s="17">
        <v>8213140.80538921</v>
      </c>
      <c r="E274" s="17">
        <v>4629580.0</v>
      </c>
      <c r="F274" s="17">
        <v>6239356.0</v>
      </c>
      <c r="G274" s="17">
        <v>9811109.0</v>
      </c>
      <c r="H274" s="17">
        <v>1.6374257E7</v>
      </c>
    </row>
    <row r="275">
      <c r="A275" s="22" t="s">
        <v>1957</v>
      </c>
      <c r="B275" s="7" t="s">
        <v>1958</v>
      </c>
      <c r="C275" s="17">
        <v>509.0</v>
      </c>
      <c r="D275" s="17">
        <v>1.12275705992141E7</v>
      </c>
      <c r="E275" s="17">
        <v>5939878.0</v>
      </c>
      <c r="F275" s="17">
        <v>9270254.0</v>
      </c>
      <c r="G275" s="17">
        <v>1.51278E7</v>
      </c>
      <c r="H275" s="17">
        <v>1.9542381E7</v>
      </c>
    </row>
    <row r="276">
      <c r="A276" s="22" t="s">
        <v>1959</v>
      </c>
      <c r="B276" s="7" t="s">
        <v>1960</v>
      </c>
      <c r="C276" s="17">
        <v>250.0</v>
      </c>
      <c r="D276" s="17">
        <v>1.1176402788E7</v>
      </c>
      <c r="E276" s="17">
        <v>6392000.0</v>
      </c>
      <c r="F276" s="17">
        <v>1.00043E7</v>
      </c>
      <c r="G276" s="17">
        <v>1.3693248E7</v>
      </c>
      <c r="H276" s="17">
        <v>1.660129E7</v>
      </c>
    </row>
    <row r="277">
      <c r="A277" s="22" t="s">
        <v>1961</v>
      </c>
      <c r="B277" s="7" t="s">
        <v>1962</v>
      </c>
      <c r="C277" s="17">
        <v>477.0</v>
      </c>
      <c r="D277" s="17">
        <v>1.56979771257861E7</v>
      </c>
      <c r="E277" s="17">
        <v>7277777.0</v>
      </c>
      <c r="F277" s="17">
        <v>1.2377169E7</v>
      </c>
      <c r="G277" s="17">
        <v>1.8904862E7</v>
      </c>
      <c r="H277" s="17">
        <v>2.8804131E7</v>
      </c>
    </row>
    <row r="278">
      <c r="A278" s="22" t="s">
        <v>1963</v>
      </c>
      <c r="B278" s="7" t="s">
        <v>1964</v>
      </c>
      <c r="C278" s="17">
        <v>200.0</v>
      </c>
      <c r="D278" s="17">
        <v>1.17486949549999E7</v>
      </c>
      <c r="E278" s="17">
        <v>4445318.0</v>
      </c>
      <c r="F278" s="17">
        <v>7014474.0</v>
      </c>
      <c r="G278" s="17">
        <v>1.1666856E7</v>
      </c>
      <c r="H278" s="17">
        <v>2.1405699E7</v>
      </c>
    </row>
    <row r="279">
      <c r="A279" s="22" t="s">
        <v>1965</v>
      </c>
      <c r="B279" s="7" t="s">
        <v>1966</v>
      </c>
      <c r="C279" s="17">
        <v>19.0</v>
      </c>
      <c r="D279" s="17">
        <v>2.5572406E7</v>
      </c>
      <c r="E279" s="17">
        <v>1.73937E7</v>
      </c>
      <c r="F279" s="17">
        <v>2.324235E7</v>
      </c>
      <c r="G279" s="17">
        <v>2.934705E7</v>
      </c>
      <c r="H279" s="17">
        <v>4.7812121E7</v>
      </c>
    </row>
    <row r="280">
      <c r="A280" s="22" t="s">
        <v>1967</v>
      </c>
      <c r="B280" s="7" t="s">
        <v>1968</v>
      </c>
      <c r="C280" s="17">
        <v>55.0</v>
      </c>
      <c r="D280" s="17">
        <v>1.96717136E7</v>
      </c>
      <c r="E280" s="17">
        <v>1.1878575E7</v>
      </c>
      <c r="F280" s="17">
        <v>1.6641588E7</v>
      </c>
      <c r="G280" s="17">
        <v>2.6355574E7</v>
      </c>
      <c r="H280" s="17">
        <v>2.861998E7</v>
      </c>
    </row>
    <row r="281">
      <c r="A281" s="22" t="s">
        <v>1969</v>
      </c>
      <c r="B281" s="7" t="s">
        <v>1970</v>
      </c>
      <c r="C281" s="17">
        <v>103.0</v>
      </c>
      <c r="D281" s="17">
        <v>1.71694036699029E7</v>
      </c>
      <c r="E281" s="17">
        <v>1.1149642E7</v>
      </c>
      <c r="F281" s="17">
        <v>1.5481395E7</v>
      </c>
      <c r="G281" s="17">
        <v>2.055905E7</v>
      </c>
      <c r="H281" s="17">
        <v>2.6360955E7</v>
      </c>
    </row>
    <row r="282">
      <c r="A282" s="22" t="s">
        <v>1971</v>
      </c>
      <c r="B282" s="7" t="s">
        <v>1972</v>
      </c>
      <c r="C282" s="17">
        <v>9.0</v>
      </c>
      <c r="D282" s="17">
        <v>1.56462922222222E7</v>
      </c>
      <c r="E282" s="17">
        <v>9686800.0</v>
      </c>
      <c r="F282" s="17">
        <v>1.00545E7</v>
      </c>
      <c r="G282" s="17">
        <v>2.27378E7</v>
      </c>
      <c r="H282" s="17">
        <v>3.318015E7</v>
      </c>
    </row>
    <row r="283">
      <c r="A283" s="22" t="s">
        <v>1973</v>
      </c>
      <c r="B283" s="7" t="s">
        <v>1974</v>
      </c>
      <c r="C283" s="17">
        <v>30.0</v>
      </c>
      <c r="D283" s="17">
        <v>1.65990763E7</v>
      </c>
      <c r="E283" s="17">
        <v>8802922.0</v>
      </c>
      <c r="F283" s="17">
        <v>1.4716843E7</v>
      </c>
      <c r="G283" s="17">
        <v>2.2798088E7</v>
      </c>
      <c r="H283" s="17">
        <v>2.488451E7</v>
      </c>
    </row>
    <row r="284">
      <c r="A284" s="22" t="s">
        <v>1975</v>
      </c>
      <c r="B284" s="7" t="s">
        <v>1976</v>
      </c>
      <c r="C284" s="17">
        <v>69.0</v>
      </c>
      <c r="D284" s="17">
        <v>2.46349819275362E7</v>
      </c>
      <c r="E284" s="17">
        <v>1.4146533E7</v>
      </c>
      <c r="F284" s="17">
        <v>2.2160126E7</v>
      </c>
      <c r="G284" s="17">
        <v>2.7422498E7</v>
      </c>
      <c r="H284" s="17">
        <v>4.476061E7</v>
      </c>
    </row>
    <row r="285">
      <c r="A285" s="22" t="s">
        <v>1977</v>
      </c>
      <c r="B285" s="7" t="s">
        <v>1978</v>
      </c>
      <c r="C285" s="17">
        <v>28.0</v>
      </c>
      <c r="D285" s="17">
        <v>2.14287319285714E7</v>
      </c>
      <c r="E285" s="17">
        <v>1.9555019E7</v>
      </c>
      <c r="F285" s="17">
        <v>2.1573091E7</v>
      </c>
      <c r="G285" s="17">
        <v>2.5457308E7</v>
      </c>
      <c r="H285" s="17">
        <v>2.8577798E7</v>
      </c>
    </row>
    <row r="286">
      <c r="A286" s="22" t="s">
        <v>1979</v>
      </c>
      <c r="B286" s="7" t="s">
        <v>1980</v>
      </c>
      <c r="C286" s="17">
        <v>20.0</v>
      </c>
      <c r="D286" s="17">
        <v>2.499044255E7</v>
      </c>
      <c r="E286" s="17">
        <v>7970016.0</v>
      </c>
      <c r="F286" s="17">
        <v>1.3287437E7</v>
      </c>
      <c r="G286" s="17">
        <v>1.8044507E7</v>
      </c>
      <c r="H286" s="17">
        <v>3.0438967E7</v>
      </c>
    </row>
    <row r="287">
      <c r="A287" s="22" t="s">
        <v>1981</v>
      </c>
      <c r="B287" s="7" t="s">
        <v>1982</v>
      </c>
      <c r="C287" s="17">
        <v>14.0</v>
      </c>
      <c r="D287" s="17">
        <v>2.27983052857142E7</v>
      </c>
      <c r="E287" s="17">
        <v>1.099872E7</v>
      </c>
      <c r="F287" s="17">
        <v>1.5034611E7</v>
      </c>
      <c r="G287" s="17">
        <v>2.14316E7</v>
      </c>
      <c r="H287" s="17">
        <v>7.4870266E7</v>
      </c>
    </row>
    <row r="288">
      <c r="A288" s="22" t="s">
        <v>1983</v>
      </c>
      <c r="B288" s="7" t="s">
        <v>1984</v>
      </c>
      <c r="C288" s="17">
        <v>114.0</v>
      </c>
      <c r="D288" s="17">
        <v>1.07857016754385E7</v>
      </c>
      <c r="E288" s="17">
        <v>5533300.0</v>
      </c>
      <c r="F288" s="17">
        <v>8879700.0</v>
      </c>
      <c r="G288" s="17">
        <v>1.24253E7</v>
      </c>
      <c r="H288" s="17">
        <v>1.9106585E7</v>
      </c>
    </row>
    <row r="289">
      <c r="A289" s="22" t="s">
        <v>1987</v>
      </c>
      <c r="B289" s="7" t="s">
        <v>1988</v>
      </c>
      <c r="C289" s="17">
        <v>10.0</v>
      </c>
      <c r="D289" s="17">
        <v>2.80566324E7</v>
      </c>
      <c r="E289" s="17">
        <v>1.359906E7</v>
      </c>
      <c r="F289" s="17">
        <v>1.6903846E7</v>
      </c>
      <c r="G289" s="17">
        <v>2.5614717E7</v>
      </c>
      <c r="H289" s="17">
        <v>5.3139862E7</v>
      </c>
    </row>
    <row r="290">
      <c r="A290" s="22" t="s">
        <v>1989</v>
      </c>
      <c r="B290" s="7" t="s">
        <v>1990</v>
      </c>
      <c r="C290" s="17">
        <v>165.0</v>
      </c>
      <c r="D290" s="17">
        <v>2.17121373090909E7</v>
      </c>
      <c r="E290" s="17">
        <v>9903301.0</v>
      </c>
      <c r="F290" s="17">
        <v>1.6407858E7</v>
      </c>
      <c r="G290" s="17">
        <v>2.4386951E7</v>
      </c>
      <c r="H290" s="17">
        <v>4.1038518E7</v>
      </c>
    </row>
    <row r="291">
      <c r="A291" s="22" t="s">
        <v>1991</v>
      </c>
      <c r="B291" s="7" t="s">
        <v>1992</v>
      </c>
      <c r="C291" s="17">
        <v>303.0</v>
      </c>
      <c r="D291" s="17">
        <v>1.59234992475247E7</v>
      </c>
      <c r="E291" s="17">
        <v>7281000.0</v>
      </c>
      <c r="F291" s="17">
        <v>1.064521E7</v>
      </c>
      <c r="G291" s="17">
        <v>1.933613E7</v>
      </c>
      <c r="H291" s="17">
        <v>2.4528664E7</v>
      </c>
    </row>
    <row r="292">
      <c r="A292" s="22" t="s">
        <v>1993</v>
      </c>
      <c r="B292" s="7" t="s">
        <v>1994</v>
      </c>
      <c r="C292" s="17">
        <v>56.0</v>
      </c>
      <c r="D292" s="17">
        <v>3.84482322857142E7</v>
      </c>
      <c r="E292" s="17">
        <v>1.5592488E7</v>
      </c>
      <c r="F292" s="17">
        <v>2.1601898E7</v>
      </c>
      <c r="G292" s="17">
        <v>3.64655E7</v>
      </c>
      <c r="H292" s="17">
        <v>8.3529338E7</v>
      </c>
    </row>
    <row r="293">
      <c r="A293" s="22" t="s">
        <v>1995</v>
      </c>
      <c r="B293" s="7" t="s">
        <v>1996</v>
      </c>
      <c r="C293" s="17">
        <v>226.0</v>
      </c>
      <c r="D293" s="17">
        <v>2.31116667964601E7</v>
      </c>
      <c r="E293" s="17">
        <v>9463350.0</v>
      </c>
      <c r="F293" s="17">
        <v>1.4120401E7</v>
      </c>
      <c r="G293" s="17">
        <v>2.0412259E7</v>
      </c>
      <c r="H293" s="17">
        <v>4.4738881E7</v>
      </c>
    </row>
    <row r="294">
      <c r="A294" s="22" t="s">
        <v>1997</v>
      </c>
      <c r="B294" s="7" t="s">
        <v>1998</v>
      </c>
      <c r="C294" s="17">
        <v>191.0</v>
      </c>
      <c r="D294" s="17">
        <v>2.20626377015706E7</v>
      </c>
      <c r="E294" s="17">
        <v>9093550.0</v>
      </c>
      <c r="F294" s="17">
        <v>1.498136E7</v>
      </c>
      <c r="G294" s="17">
        <v>2.6800189E7</v>
      </c>
      <c r="H294" s="17">
        <v>3.8276034E7</v>
      </c>
    </row>
    <row r="295">
      <c r="A295" s="22" t="s">
        <v>1999</v>
      </c>
      <c r="B295" s="7" t="s">
        <v>2000</v>
      </c>
      <c r="C295" s="17">
        <v>350.0</v>
      </c>
      <c r="D295" s="17">
        <v>2.53821132222222E7</v>
      </c>
      <c r="E295" s="17">
        <v>1.0423519E7</v>
      </c>
      <c r="F295" s="17">
        <v>1.7999521E7</v>
      </c>
      <c r="G295" s="17">
        <v>2.947324E7</v>
      </c>
      <c r="H295" s="17">
        <v>5.6657076E7</v>
      </c>
    </row>
    <row r="296">
      <c r="A296" s="22" t="s">
        <v>2001</v>
      </c>
      <c r="B296" s="7" t="s">
        <v>2002</v>
      </c>
      <c r="C296" s="17">
        <v>47.0</v>
      </c>
      <c r="D296" s="17">
        <v>1.95480449361702E7</v>
      </c>
      <c r="E296" s="17">
        <v>8609163.0</v>
      </c>
      <c r="F296" s="17">
        <v>1.7296723E7</v>
      </c>
      <c r="G296" s="17">
        <v>2.6778144E7</v>
      </c>
      <c r="H296" s="17">
        <v>4.2661713E7</v>
      </c>
    </row>
    <row r="297">
      <c r="A297" s="22" t="s">
        <v>2003</v>
      </c>
      <c r="B297" s="7" t="s">
        <v>2004</v>
      </c>
      <c r="C297" s="17">
        <v>10.0</v>
      </c>
      <c r="D297" s="17">
        <v>1.38201263E7</v>
      </c>
      <c r="E297" s="17">
        <v>6406240.0</v>
      </c>
      <c r="F297" s="17">
        <v>9070856.0</v>
      </c>
      <c r="G297" s="17">
        <v>1.8801158E7</v>
      </c>
      <c r="H297" s="17">
        <v>2.4399046E7</v>
      </c>
    </row>
    <row r="298">
      <c r="A298" s="22" t="s">
        <v>2005</v>
      </c>
      <c r="B298" s="7" t="s">
        <v>2006</v>
      </c>
      <c r="C298" s="17">
        <v>30.0</v>
      </c>
      <c r="D298" s="17">
        <v>2.61574868333333E7</v>
      </c>
      <c r="E298" s="17">
        <v>1.0067542E7</v>
      </c>
      <c r="F298" s="17">
        <v>2.026954E7</v>
      </c>
      <c r="G298" s="17">
        <v>3.7315856E7</v>
      </c>
      <c r="H298" s="17">
        <v>5.0581272E7</v>
      </c>
    </row>
    <row r="299">
      <c r="A299" s="22" t="s">
        <v>2007</v>
      </c>
      <c r="B299" s="7" t="s">
        <v>2008</v>
      </c>
      <c r="C299" s="17">
        <v>269.0</v>
      </c>
      <c r="D299" s="17">
        <v>2.9110696527881E7</v>
      </c>
      <c r="E299" s="17">
        <v>1.1433134E7</v>
      </c>
      <c r="F299" s="17">
        <v>1.9768597E7</v>
      </c>
      <c r="G299" s="17">
        <v>3.8370101E7</v>
      </c>
      <c r="H299" s="17">
        <v>5.8594372E7</v>
      </c>
    </row>
    <row r="300">
      <c r="A300" s="22" t="s">
        <v>2009</v>
      </c>
      <c r="B300" s="7" t="s">
        <v>2010</v>
      </c>
      <c r="C300" s="17">
        <v>747.0</v>
      </c>
      <c r="D300" s="17">
        <v>2.07237045555555E7</v>
      </c>
      <c r="E300" s="17">
        <v>8859855.0</v>
      </c>
      <c r="F300" s="17">
        <v>1.5081E7</v>
      </c>
      <c r="G300" s="17">
        <v>2.35654E7</v>
      </c>
      <c r="H300" s="17">
        <v>4.1107936E7</v>
      </c>
    </row>
    <row r="301">
      <c r="A301" s="22" t="s">
        <v>2011</v>
      </c>
      <c r="B301" s="7" t="s">
        <v>2012</v>
      </c>
      <c r="C301" s="17">
        <v>28.0</v>
      </c>
      <c r="D301" s="17">
        <v>2.52568702142857E7</v>
      </c>
      <c r="E301" s="17">
        <v>9148438.0</v>
      </c>
      <c r="F301" s="17">
        <v>1.4761952E7</v>
      </c>
      <c r="G301" s="17">
        <v>2.5027382E7</v>
      </c>
      <c r="H301" s="17">
        <v>6.4506248E7</v>
      </c>
    </row>
    <row r="302">
      <c r="A302" s="22" t="s">
        <v>2013</v>
      </c>
      <c r="B302" s="7" t="s">
        <v>2014</v>
      </c>
      <c r="C302" s="17">
        <v>29.0</v>
      </c>
      <c r="D302" s="17">
        <v>1.98802820689655E7</v>
      </c>
      <c r="E302" s="17">
        <v>1.0772856E7</v>
      </c>
      <c r="F302" s="17">
        <v>1.4946328E7</v>
      </c>
      <c r="G302" s="17">
        <v>2.162324E7</v>
      </c>
      <c r="H302" s="17">
        <v>4.1494095E7</v>
      </c>
    </row>
    <row r="303">
      <c r="A303" s="22" t="s">
        <v>2015</v>
      </c>
      <c r="B303" s="7" t="s">
        <v>2016</v>
      </c>
      <c r="C303" s="17">
        <v>80.0</v>
      </c>
      <c r="D303" s="17">
        <v>2.0922001875E7</v>
      </c>
      <c r="E303" s="17">
        <v>9700600.0</v>
      </c>
      <c r="F303" s="17">
        <v>1.643382E7</v>
      </c>
      <c r="G303" s="17">
        <v>2.2448946E7</v>
      </c>
      <c r="H303" s="17">
        <v>3.2139447E7</v>
      </c>
    </row>
    <row r="304">
      <c r="A304" s="22" t="s">
        <v>2017</v>
      </c>
      <c r="B304" s="7" t="s">
        <v>2018</v>
      </c>
      <c r="C304" s="17">
        <v>179.0</v>
      </c>
      <c r="D304" s="17">
        <v>2.63084892569832E7</v>
      </c>
      <c r="E304" s="17">
        <v>1.2420462E7</v>
      </c>
      <c r="F304" s="17">
        <v>1.8990906E7</v>
      </c>
      <c r="G304" s="17">
        <v>2.8195153E7</v>
      </c>
      <c r="H304" s="17">
        <v>5.3139862E7</v>
      </c>
    </row>
    <row r="305">
      <c r="A305" s="22" t="s">
        <v>2019</v>
      </c>
      <c r="B305" s="7" t="s">
        <v>2020</v>
      </c>
      <c r="C305" s="17">
        <v>1026.0</v>
      </c>
      <c r="D305" s="17">
        <v>1.90854617813411E7</v>
      </c>
      <c r="E305" s="17">
        <v>7168500.0</v>
      </c>
      <c r="F305" s="17">
        <v>1.1224104E7</v>
      </c>
      <c r="G305" s="17">
        <v>2.0343969E7</v>
      </c>
      <c r="H305" s="17">
        <v>4.1117415E7</v>
      </c>
    </row>
    <row r="306">
      <c r="A306" s="22" t="s">
        <v>2021</v>
      </c>
      <c r="B306" s="7" t="s">
        <v>2022</v>
      </c>
      <c r="C306" s="17">
        <v>48.0</v>
      </c>
      <c r="D306" s="17">
        <v>1.601940975E7</v>
      </c>
      <c r="E306" s="17">
        <v>7648000.0</v>
      </c>
      <c r="F306" s="17">
        <v>1.0172795E7</v>
      </c>
      <c r="G306" s="17">
        <v>1.8657716E7</v>
      </c>
      <c r="H306" s="17">
        <v>3.41676E7</v>
      </c>
    </row>
    <row r="307">
      <c r="A307" s="22" t="s">
        <v>2023</v>
      </c>
      <c r="B307" s="7" t="s">
        <v>2024</v>
      </c>
      <c r="C307" s="17">
        <v>257.0</v>
      </c>
      <c r="D307" s="17">
        <v>1.55372978677042E7</v>
      </c>
      <c r="E307" s="17">
        <v>7919000.0</v>
      </c>
      <c r="F307" s="17">
        <v>1.00043E7</v>
      </c>
      <c r="G307" s="17">
        <v>1.4133106E7</v>
      </c>
      <c r="H307" s="17">
        <v>3.2840259E7</v>
      </c>
    </row>
    <row r="308">
      <c r="A308" s="22" t="s">
        <v>2025</v>
      </c>
      <c r="B308" s="7" t="s">
        <v>2026</v>
      </c>
      <c r="C308" s="17">
        <v>196.0</v>
      </c>
      <c r="D308" s="17">
        <v>1.97873818265306E7</v>
      </c>
      <c r="E308" s="17">
        <v>1.0148403E7</v>
      </c>
      <c r="F308" s="17">
        <v>1.29879E7</v>
      </c>
      <c r="G308" s="17">
        <v>2.07154E7</v>
      </c>
      <c r="H308" s="17">
        <v>4.4828095E7</v>
      </c>
    </row>
    <row r="309">
      <c r="A309" s="22" t="s">
        <v>2029</v>
      </c>
      <c r="B309" s="7" t="s">
        <v>2030</v>
      </c>
      <c r="C309" s="17">
        <v>238.0</v>
      </c>
      <c r="D309" s="17">
        <v>2.16233769456066E7</v>
      </c>
      <c r="E309" s="17">
        <v>8466569.0</v>
      </c>
      <c r="F309" s="17">
        <v>1.449015E7</v>
      </c>
      <c r="G309" s="17">
        <v>2.2460814E7</v>
      </c>
      <c r="H309" s="17">
        <v>5.1274375E7</v>
      </c>
    </row>
    <row r="310">
      <c r="A310" s="22" t="s">
        <v>2031</v>
      </c>
      <c r="B310" s="7" t="s">
        <v>2032</v>
      </c>
      <c r="C310" s="17">
        <v>4.0</v>
      </c>
      <c r="D310" s="17">
        <v>3.69856955E7</v>
      </c>
      <c r="E310" s="17">
        <v>7144416.0</v>
      </c>
      <c r="F310" s="17">
        <v>1.430261E7</v>
      </c>
      <c r="G310" s="17">
        <v>2.71133E7</v>
      </c>
      <c r="H310" s="17">
        <v>9.9382456E7</v>
      </c>
    </row>
    <row r="311">
      <c r="A311" s="22" t="s">
        <v>2033</v>
      </c>
      <c r="B311" s="7" t="s">
        <v>2034</v>
      </c>
      <c r="C311" s="17">
        <v>9.0</v>
      </c>
      <c r="D311" s="17">
        <v>9.53411562222222E7</v>
      </c>
      <c r="E311" s="17">
        <v>1.624312E7</v>
      </c>
      <c r="F311" s="17">
        <v>6.656355E7</v>
      </c>
      <c r="G311" s="17">
        <v>1.04083235E8</v>
      </c>
      <c r="H311" s="17">
        <v>3.55869596E8</v>
      </c>
    </row>
    <row r="312">
      <c r="A312" s="22" t="s">
        <v>2035</v>
      </c>
      <c r="B312" s="7" t="s">
        <v>2036</v>
      </c>
      <c r="C312" s="17">
        <v>483.0</v>
      </c>
      <c r="D312" s="17">
        <v>1.88884026190476E7</v>
      </c>
      <c r="E312" s="17">
        <v>7174202.0</v>
      </c>
      <c r="F312" s="17">
        <v>1.0903978E7</v>
      </c>
      <c r="G312" s="17">
        <v>2.2201694E7</v>
      </c>
      <c r="H312" s="17">
        <v>4.1494095E7</v>
      </c>
    </row>
    <row r="313">
      <c r="A313" s="22" t="s">
        <v>2037</v>
      </c>
      <c r="B313" s="7" t="s">
        <v>2038</v>
      </c>
      <c r="C313" s="17">
        <v>17.0</v>
      </c>
      <c r="D313" s="17">
        <v>1.74101024705882E7</v>
      </c>
      <c r="E313" s="17">
        <v>1.1967539E7</v>
      </c>
      <c r="F313" s="17">
        <v>1.7851562E7</v>
      </c>
      <c r="G313" s="17">
        <v>2.2902088E7</v>
      </c>
      <c r="H313" s="17">
        <v>2.8281477E7</v>
      </c>
    </row>
    <row r="314">
      <c r="A314" s="22" t="s">
        <v>2039</v>
      </c>
      <c r="B314" s="7" t="s">
        <v>2040</v>
      </c>
      <c r="C314" s="17">
        <v>51.0</v>
      </c>
      <c r="D314" s="17">
        <v>6927294.15686274</v>
      </c>
      <c r="E314" s="17">
        <v>2899451.0</v>
      </c>
      <c r="F314" s="17">
        <v>4869798.0</v>
      </c>
      <c r="G314" s="17">
        <v>9393721.0</v>
      </c>
      <c r="H314" s="17">
        <v>1.4494334E7</v>
      </c>
    </row>
    <row r="315">
      <c r="A315" s="22" t="s">
        <v>2041</v>
      </c>
      <c r="B315" s="7" t="s">
        <v>2042</v>
      </c>
      <c r="C315" s="17">
        <v>53.0</v>
      </c>
      <c r="D315" s="17">
        <v>1.83332790943396E7</v>
      </c>
      <c r="E315" s="17">
        <v>8077750.0</v>
      </c>
      <c r="F315" s="17">
        <v>1.0986229E7</v>
      </c>
      <c r="G315" s="17">
        <v>2.0377604E7</v>
      </c>
      <c r="H315" s="17">
        <v>4.4117481E7</v>
      </c>
    </row>
    <row r="316">
      <c r="A316" s="22" t="s">
        <v>2043</v>
      </c>
      <c r="B316" s="7" t="s">
        <v>2044</v>
      </c>
      <c r="C316" s="17">
        <v>11.0</v>
      </c>
      <c r="D316" s="17">
        <v>2.38293775454545E7</v>
      </c>
      <c r="E316" s="17">
        <v>5961913.0</v>
      </c>
      <c r="F316" s="17">
        <v>1.1801428E7</v>
      </c>
      <c r="G316" s="17">
        <v>2.1907203E7</v>
      </c>
      <c r="H316" s="17">
        <v>6.4880335E7</v>
      </c>
    </row>
    <row r="317">
      <c r="A317" s="22" t="s">
        <v>2045</v>
      </c>
      <c r="B317" s="7" t="s">
        <v>2046</v>
      </c>
      <c r="C317" s="17">
        <v>22.0</v>
      </c>
      <c r="D317" s="17">
        <v>1.65326868181818E7</v>
      </c>
      <c r="E317" s="17">
        <v>1.06807E7</v>
      </c>
      <c r="F317" s="17">
        <v>1.63631E7</v>
      </c>
      <c r="G317" s="17">
        <v>2.16116E7</v>
      </c>
      <c r="H317" s="17">
        <v>2.238695E7</v>
      </c>
    </row>
    <row r="318">
      <c r="A318" s="22" t="s">
        <v>2047</v>
      </c>
      <c r="B318" s="7" t="s">
        <v>2048</v>
      </c>
      <c r="C318" s="17">
        <v>7.0</v>
      </c>
      <c r="D318" s="17">
        <v>1.9018711E7</v>
      </c>
      <c r="E318" s="17">
        <v>1.4088158E7</v>
      </c>
      <c r="F318" s="17">
        <v>1.8897079E7</v>
      </c>
      <c r="G318" s="17">
        <v>2.4806234E7</v>
      </c>
      <c r="H318" s="17">
        <v>2.6319464E7</v>
      </c>
    </row>
    <row r="319">
      <c r="A319" s="22" t="s">
        <v>2049</v>
      </c>
      <c r="B319" s="7" t="s">
        <v>2050</v>
      </c>
      <c r="C319" s="17">
        <v>13.0</v>
      </c>
      <c r="D319" s="17">
        <v>1.8168149076923E7</v>
      </c>
      <c r="E319" s="17">
        <v>7164800.0</v>
      </c>
      <c r="F319" s="17">
        <v>1.0747215E7</v>
      </c>
      <c r="G319" s="17">
        <v>1.9221081E7</v>
      </c>
      <c r="H319" s="17">
        <v>4.6342678E7</v>
      </c>
    </row>
    <row r="320">
      <c r="A320" s="22" t="s">
        <v>2051</v>
      </c>
      <c r="B320" s="7" t="s">
        <v>2052</v>
      </c>
      <c r="C320" s="17">
        <v>8.0</v>
      </c>
      <c r="D320" s="17">
        <v>2.72523926249999E7</v>
      </c>
      <c r="E320" s="17">
        <v>1.06807E7</v>
      </c>
      <c r="F320" s="17">
        <v>1.5937824E7</v>
      </c>
      <c r="G320" s="17">
        <v>2.2155756E7</v>
      </c>
      <c r="H320" s="17">
        <v>6.3173153E7</v>
      </c>
    </row>
    <row r="321">
      <c r="A321" s="22" t="s">
        <v>2053</v>
      </c>
      <c r="B321" s="7" t="s">
        <v>2054</v>
      </c>
      <c r="C321" s="17">
        <v>32.0</v>
      </c>
      <c r="D321" s="17">
        <v>2.20071288437499E7</v>
      </c>
      <c r="E321" s="17">
        <v>9510839.0</v>
      </c>
      <c r="F321" s="17">
        <v>1.6866338E7</v>
      </c>
      <c r="G321" s="17">
        <v>2.238695E7</v>
      </c>
      <c r="H321" s="17">
        <v>4.5828155E7</v>
      </c>
    </row>
    <row r="322">
      <c r="A322" s="22" t="s">
        <v>8786</v>
      </c>
      <c r="B322" s="7" t="s">
        <v>8787</v>
      </c>
      <c r="C322" s="17">
        <v>1.0</v>
      </c>
      <c r="D322" s="17">
        <v>7816881.0</v>
      </c>
      <c r="E322" s="17">
        <v>7816881.0</v>
      </c>
      <c r="F322" s="17">
        <v>7816881.0</v>
      </c>
      <c r="G322" s="17">
        <v>7816881.0</v>
      </c>
      <c r="H322" s="17">
        <v>7816881.0</v>
      </c>
    </row>
    <row r="323">
      <c r="A323" s="22" t="s">
        <v>2055</v>
      </c>
      <c r="B323" s="7" t="s">
        <v>2056</v>
      </c>
      <c r="C323" s="17">
        <v>3.0</v>
      </c>
      <c r="D323" s="17">
        <v>3.41160663333333E7</v>
      </c>
      <c r="E323" s="17">
        <v>1.0694391E7</v>
      </c>
      <c r="F323" s="17">
        <v>2.3071928E7</v>
      </c>
      <c r="G323" s="17">
        <v>6.858188E7</v>
      </c>
      <c r="H323" s="17">
        <v>6.858188E7</v>
      </c>
    </row>
    <row r="324">
      <c r="A324" s="22" t="s">
        <v>2057</v>
      </c>
      <c r="B324" s="7" t="s">
        <v>2058</v>
      </c>
      <c r="C324" s="17">
        <v>6.0</v>
      </c>
      <c r="D324" s="17">
        <v>1.64879343333333E7</v>
      </c>
      <c r="E324" s="17">
        <v>8752572.0</v>
      </c>
      <c r="F324" s="17">
        <v>1.0423542E7</v>
      </c>
      <c r="G324" s="17">
        <v>2.7743498E7</v>
      </c>
      <c r="H324" s="17">
        <v>3.3127945E7</v>
      </c>
    </row>
    <row r="325">
      <c r="A325" s="22" t="s">
        <v>2059</v>
      </c>
      <c r="B325" s="7" t="s">
        <v>2060</v>
      </c>
      <c r="C325" s="17">
        <v>45.0</v>
      </c>
      <c r="D325" s="17">
        <v>1.27777877777777E7</v>
      </c>
      <c r="E325" s="17">
        <v>4764600.0</v>
      </c>
      <c r="F325" s="17">
        <v>7430300.0</v>
      </c>
      <c r="G325" s="17">
        <v>1.3421891E7</v>
      </c>
      <c r="H325" s="17">
        <v>2.9893427E7</v>
      </c>
    </row>
    <row r="326">
      <c r="A326" s="22" t="s">
        <v>2061</v>
      </c>
      <c r="B326" s="7" t="s">
        <v>2062</v>
      </c>
      <c r="C326" s="17">
        <v>36.0</v>
      </c>
      <c r="D326" s="17">
        <v>2.25134210277777E7</v>
      </c>
      <c r="E326" s="17">
        <v>7935998.0</v>
      </c>
      <c r="F326" s="17">
        <v>1.0747215E7</v>
      </c>
      <c r="G326" s="17">
        <v>1.5749936E7</v>
      </c>
      <c r="H326" s="17">
        <v>5.4716153E7</v>
      </c>
    </row>
    <row r="327">
      <c r="A327" s="22" t="s">
        <v>2063</v>
      </c>
      <c r="B327" s="7" t="s">
        <v>2064</v>
      </c>
      <c r="C327" s="17">
        <v>231.0</v>
      </c>
      <c r="D327" s="17">
        <v>1.45760069696969E7</v>
      </c>
      <c r="E327" s="17">
        <v>5176301.0</v>
      </c>
      <c r="F327" s="17">
        <v>8317100.0</v>
      </c>
      <c r="G327" s="17">
        <v>1.4796901E7</v>
      </c>
      <c r="H327" s="17">
        <v>3.0314521E7</v>
      </c>
    </row>
    <row r="328">
      <c r="A328" s="22" t="s">
        <v>2065</v>
      </c>
      <c r="B328" s="7" t="s">
        <v>2066</v>
      </c>
      <c r="C328" s="17">
        <v>92.0</v>
      </c>
      <c r="D328" s="17">
        <v>2.29346924782608E7</v>
      </c>
      <c r="E328" s="17">
        <v>1.507252E7</v>
      </c>
      <c r="F328" s="17">
        <v>1.9229159E7</v>
      </c>
      <c r="G328" s="17">
        <v>2.9147638E7</v>
      </c>
      <c r="H328" s="17">
        <v>4.1588109E7</v>
      </c>
    </row>
    <row r="329">
      <c r="A329" s="22" t="s">
        <v>2067</v>
      </c>
      <c r="B329" s="7" t="s">
        <v>2068</v>
      </c>
      <c r="C329" s="17">
        <v>14.0</v>
      </c>
      <c r="D329" s="17">
        <v>1.05843427857142E7</v>
      </c>
      <c r="E329" s="17">
        <v>7671307.0</v>
      </c>
      <c r="F329" s="17">
        <v>1.01483E7</v>
      </c>
      <c r="G329" s="17">
        <v>1.3011351E7</v>
      </c>
      <c r="H329" s="17">
        <v>1.7401259E7</v>
      </c>
    </row>
    <row r="330">
      <c r="A330" s="22" t="s">
        <v>2069</v>
      </c>
      <c r="B330" s="7" t="s">
        <v>2070</v>
      </c>
      <c r="C330" s="17">
        <v>20.0</v>
      </c>
      <c r="D330" s="17">
        <v>7646372.39999999</v>
      </c>
      <c r="E330" s="17">
        <v>6119425.0</v>
      </c>
      <c r="F330" s="17">
        <v>6542600.0</v>
      </c>
      <c r="G330" s="17">
        <v>7262600.0</v>
      </c>
      <c r="H330" s="17">
        <v>1.11136E7</v>
      </c>
    </row>
    <row r="331">
      <c r="A331" s="22" t="s">
        <v>2073</v>
      </c>
      <c r="B331" s="7" t="s">
        <v>2074</v>
      </c>
      <c r="C331" s="17">
        <v>12.0</v>
      </c>
      <c r="D331" s="17">
        <v>2.60485046666666E7</v>
      </c>
      <c r="E331" s="17">
        <v>8877793.0</v>
      </c>
      <c r="F331" s="17">
        <v>1.1193863E7</v>
      </c>
      <c r="G331" s="17">
        <v>1.6634268E7</v>
      </c>
      <c r="H331" s="17">
        <v>2.8643827E7</v>
      </c>
    </row>
    <row r="332">
      <c r="A332" s="22" t="s">
        <v>2075</v>
      </c>
      <c r="B332" s="7" t="s">
        <v>2076</v>
      </c>
      <c r="C332" s="17">
        <v>14.0</v>
      </c>
      <c r="D332" s="17">
        <v>2.33460517142857E7</v>
      </c>
      <c r="E332" s="17">
        <v>1.3488406E7</v>
      </c>
      <c r="F332" s="17">
        <v>1.7508112E7</v>
      </c>
      <c r="G332" s="17">
        <v>2.5253378E7</v>
      </c>
      <c r="H332" s="17">
        <v>3.722506E7</v>
      </c>
    </row>
    <row r="333">
      <c r="A333" s="22" t="s">
        <v>2077</v>
      </c>
      <c r="B333" s="7" t="s">
        <v>2078</v>
      </c>
      <c r="C333" s="17">
        <v>49.0</v>
      </c>
      <c r="D333" s="17">
        <v>1.34111332857142E7</v>
      </c>
      <c r="E333" s="17">
        <v>4650146.0</v>
      </c>
      <c r="F333" s="17">
        <v>8013974.0</v>
      </c>
      <c r="G333" s="17">
        <v>1.0483062E7</v>
      </c>
      <c r="H333" s="17">
        <v>3.0053053E7</v>
      </c>
    </row>
    <row r="334">
      <c r="A334" s="22" t="s">
        <v>2079</v>
      </c>
      <c r="B334" s="7" t="s">
        <v>2080</v>
      </c>
      <c r="C334" s="17">
        <v>29.0</v>
      </c>
      <c r="D334" s="17">
        <v>2.93355508965517E7</v>
      </c>
      <c r="E334" s="17">
        <v>1.4570459E7</v>
      </c>
      <c r="F334" s="17">
        <v>1.7982987E7</v>
      </c>
      <c r="G334" s="17">
        <v>3.0988021E7</v>
      </c>
      <c r="H334" s="17">
        <v>7.3945074E7</v>
      </c>
    </row>
    <row r="335">
      <c r="A335" s="22" t="s">
        <v>2081</v>
      </c>
      <c r="B335" s="7" t="s">
        <v>2082</v>
      </c>
      <c r="C335" s="17">
        <v>4.0</v>
      </c>
      <c r="D335" s="17">
        <v>1.67278725E7</v>
      </c>
      <c r="E335" s="17">
        <v>7378901.0</v>
      </c>
      <c r="F335" s="17">
        <v>9375833.0</v>
      </c>
      <c r="G335" s="17">
        <v>1.507252E7</v>
      </c>
      <c r="H335" s="17">
        <v>3.5084236E7</v>
      </c>
    </row>
    <row r="336">
      <c r="A336" s="22" t="s">
        <v>2083</v>
      </c>
      <c r="B336" s="7" t="s">
        <v>2084</v>
      </c>
      <c r="C336" s="17">
        <v>30.0</v>
      </c>
      <c r="D336" s="17">
        <v>2.68585843666666E7</v>
      </c>
      <c r="E336" s="17">
        <v>1.176601E7</v>
      </c>
      <c r="F336" s="17">
        <v>1.37765E7</v>
      </c>
      <c r="G336" s="17">
        <v>1.7445603E7</v>
      </c>
      <c r="H336" s="17">
        <v>3.4376121E7</v>
      </c>
    </row>
    <row r="337">
      <c r="A337" s="22" t="s">
        <v>2085</v>
      </c>
      <c r="B337" s="7" t="s">
        <v>2086</v>
      </c>
      <c r="C337" s="17">
        <v>275.0</v>
      </c>
      <c r="D337" s="17">
        <v>2.02217033854545E7</v>
      </c>
      <c r="E337" s="17">
        <v>1.00019E7</v>
      </c>
      <c r="F337" s="17">
        <v>1.32678E7</v>
      </c>
      <c r="G337" s="17">
        <v>2.0638125E7</v>
      </c>
      <c r="H337" s="17">
        <v>3.4812349E7</v>
      </c>
    </row>
    <row r="338">
      <c r="A338" s="22" t="s">
        <v>2087</v>
      </c>
      <c r="B338" s="7" t="s">
        <v>2088</v>
      </c>
      <c r="C338" s="17">
        <v>305.0</v>
      </c>
      <c r="D338" s="17">
        <v>2.68694730327868E7</v>
      </c>
      <c r="E338" s="17">
        <v>1.6002653E7</v>
      </c>
      <c r="F338" s="17">
        <v>2.12916E7</v>
      </c>
      <c r="G338" s="17">
        <v>2.9210423E7</v>
      </c>
      <c r="H338" s="17">
        <v>4.0879365E7</v>
      </c>
    </row>
    <row r="339">
      <c r="A339" s="22" t="s">
        <v>2089</v>
      </c>
      <c r="B339" s="7" t="s">
        <v>2090</v>
      </c>
      <c r="C339" s="17">
        <v>5.0</v>
      </c>
      <c r="D339" s="17">
        <v>1.71487764E7</v>
      </c>
      <c r="E339" s="17">
        <v>9937422.0</v>
      </c>
      <c r="F339" s="17">
        <v>1.3617215E7</v>
      </c>
      <c r="G339" s="17">
        <v>2.6007398E7</v>
      </c>
      <c r="H339" s="17">
        <v>3.1417247E7</v>
      </c>
    </row>
    <row r="340">
      <c r="A340" s="22" t="s">
        <v>2091</v>
      </c>
      <c r="B340" s="7" t="s">
        <v>2092</v>
      </c>
      <c r="C340" s="17">
        <v>57.0</v>
      </c>
      <c r="D340" s="17">
        <v>2.98570872982456E7</v>
      </c>
      <c r="E340" s="17">
        <v>6096500.0</v>
      </c>
      <c r="F340" s="17">
        <v>2.4574509E7</v>
      </c>
      <c r="G340" s="17">
        <v>4.488242E7</v>
      </c>
      <c r="H340" s="17">
        <v>7.0482156E7</v>
      </c>
    </row>
    <row r="341">
      <c r="A341" s="22" t="s">
        <v>2093</v>
      </c>
      <c r="B341" s="7" t="s">
        <v>2094</v>
      </c>
      <c r="C341" s="17">
        <v>9.0</v>
      </c>
      <c r="D341" s="17">
        <v>3.05921698888888E7</v>
      </c>
      <c r="E341" s="17">
        <v>5340200.0</v>
      </c>
      <c r="F341" s="17">
        <v>6526700.0</v>
      </c>
      <c r="G341" s="17">
        <v>4.502255E7</v>
      </c>
      <c r="H341" s="17">
        <v>1.1090585E8</v>
      </c>
    </row>
    <row r="342">
      <c r="A342" s="22" t="s">
        <v>2095</v>
      </c>
      <c r="B342" s="7" t="s">
        <v>2096</v>
      </c>
      <c r="C342" s="17">
        <v>20.0</v>
      </c>
      <c r="D342" s="17">
        <v>2.77603392E7</v>
      </c>
      <c r="E342" s="17">
        <v>1.0536065E7</v>
      </c>
      <c r="F342" s="17">
        <v>1.5096609E7</v>
      </c>
      <c r="G342" s="17">
        <v>2.0874976E7</v>
      </c>
      <c r="H342" s="17">
        <v>3.8324345E7</v>
      </c>
    </row>
    <row r="343">
      <c r="A343" s="22" t="s">
        <v>8804</v>
      </c>
      <c r="B343" s="7" t="s">
        <v>8805</v>
      </c>
      <c r="C343" s="17">
        <v>11.0</v>
      </c>
      <c r="D343" s="17">
        <v>6776760.54545454</v>
      </c>
      <c r="E343" s="17">
        <v>3318381.0</v>
      </c>
      <c r="F343" s="17">
        <v>4250458.0</v>
      </c>
      <c r="G343" s="17">
        <v>1.0737457E7</v>
      </c>
      <c r="H343" s="17">
        <v>1.2504025E7</v>
      </c>
    </row>
    <row r="344">
      <c r="A344" s="22" t="s">
        <v>2097</v>
      </c>
      <c r="B344" s="7" t="s">
        <v>2098</v>
      </c>
      <c r="C344" s="17">
        <v>23.0</v>
      </c>
      <c r="D344" s="17">
        <v>9367495.30434782</v>
      </c>
      <c r="E344" s="17">
        <v>4681747.0</v>
      </c>
      <c r="F344" s="17">
        <v>7669016.0</v>
      </c>
      <c r="G344" s="17">
        <v>1.2606733E7</v>
      </c>
      <c r="H344" s="17">
        <v>1.8353852E7</v>
      </c>
    </row>
    <row r="345">
      <c r="A345" s="22" t="s">
        <v>2099</v>
      </c>
      <c r="B345" s="7" t="s">
        <v>2100</v>
      </c>
      <c r="C345" s="17">
        <v>170.0</v>
      </c>
      <c r="D345" s="17">
        <v>1.42469011823529E7</v>
      </c>
      <c r="E345" s="17">
        <v>7759405.0</v>
      </c>
      <c r="F345" s="17">
        <v>1.2429795E7</v>
      </c>
      <c r="G345" s="17">
        <v>1.6729877E7</v>
      </c>
      <c r="H345" s="17">
        <v>2.6128076E7</v>
      </c>
    </row>
    <row r="346">
      <c r="A346" s="22" t="s">
        <v>2101</v>
      </c>
      <c r="B346" s="7" t="s">
        <v>2102</v>
      </c>
      <c r="C346" s="17">
        <v>345.0</v>
      </c>
      <c r="D346" s="17">
        <v>1.13212949913043E7</v>
      </c>
      <c r="E346" s="17">
        <v>6895500.0</v>
      </c>
      <c r="F346" s="17">
        <v>1.0085208E7</v>
      </c>
      <c r="G346" s="17">
        <v>1.3249116E7</v>
      </c>
      <c r="H346" s="17">
        <v>1.8471214E7</v>
      </c>
    </row>
    <row r="347">
      <c r="A347" s="22" t="s">
        <v>2103</v>
      </c>
      <c r="B347" s="7" t="s">
        <v>2104</v>
      </c>
      <c r="C347" s="17">
        <v>4.0</v>
      </c>
      <c r="D347" s="17">
        <v>1.069108625E7</v>
      </c>
      <c r="E347" s="17">
        <v>3679950.0</v>
      </c>
      <c r="F347" s="17">
        <v>1.1005891E7</v>
      </c>
      <c r="G347" s="17">
        <v>1.2850496E7</v>
      </c>
      <c r="H347" s="17">
        <v>1.5228008E7</v>
      </c>
    </row>
    <row r="348">
      <c r="A348" s="22" t="s">
        <v>2105</v>
      </c>
      <c r="B348" s="7" t="s">
        <v>2106</v>
      </c>
      <c r="C348" s="17">
        <v>1672.0</v>
      </c>
      <c r="D348" s="17">
        <v>1.15745477294398E7</v>
      </c>
      <c r="E348" s="17">
        <v>6497100.0</v>
      </c>
      <c r="F348" s="17">
        <v>9723188.0</v>
      </c>
      <c r="G348" s="17">
        <v>1.4789805E7</v>
      </c>
      <c r="H348" s="17">
        <v>1.9786895E7</v>
      </c>
    </row>
    <row r="349">
      <c r="A349" s="22" t="s">
        <v>2107</v>
      </c>
      <c r="B349" s="7" t="s">
        <v>2108</v>
      </c>
      <c r="C349" s="17">
        <v>31.0</v>
      </c>
      <c r="D349" s="17">
        <v>1.34327816774193E7</v>
      </c>
      <c r="E349" s="17">
        <v>5854107.0</v>
      </c>
      <c r="F349" s="17">
        <v>1.3595258E7</v>
      </c>
      <c r="G349" s="17">
        <v>1.6096732E7</v>
      </c>
      <c r="H349" s="17">
        <v>2.1520618E7</v>
      </c>
    </row>
    <row r="350">
      <c r="A350" s="22" t="s">
        <v>2109</v>
      </c>
      <c r="B350" s="7" t="s">
        <v>2110</v>
      </c>
      <c r="C350" s="17">
        <v>12.0</v>
      </c>
      <c r="D350" s="17">
        <v>1.40190299166666E7</v>
      </c>
      <c r="E350" s="17">
        <v>6773269.0</v>
      </c>
      <c r="F350" s="17">
        <v>1.1279872E7</v>
      </c>
      <c r="G350" s="17">
        <v>1.8377884E7</v>
      </c>
      <c r="H350" s="17">
        <v>2.447678E7</v>
      </c>
    </row>
    <row r="351">
      <c r="A351" s="22" t="s">
        <v>2111</v>
      </c>
      <c r="B351" s="7" t="s">
        <v>2112</v>
      </c>
      <c r="C351" s="17">
        <v>241.0</v>
      </c>
      <c r="D351" s="17">
        <v>1.29892489170124E7</v>
      </c>
      <c r="E351" s="17">
        <v>6096500.0</v>
      </c>
      <c r="F351" s="17">
        <v>1.1091342E7</v>
      </c>
      <c r="G351" s="17">
        <v>1.5563498E7</v>
      </c>
      <c r="H351" s="17">
        <v>2.3953564E7</v>
      </c>
    </row>
    <row r="352">
      <c r="A352" s="22" t="s">
        <v>2113</v>
      </c>
      <c r="B352" s="7" t="s">
        <v>2114</v>
      </c>
      <c r="C352" s="17">
        <v>25.0</v>
      </c>
      <c r="D352" s="17">
        <v>2.239271204E7</v>
      </c>
      <c r="E352" s="17">
        <v>9832547.0</v>
      </c>
      <c r="F352" s="17">
        <v>1.4827488E7</v>
      </c>
      <c r="G352" s="17">
        <v>2.25586E7</v>
      </c>
      <c r="H352" s="17">
        <v>5.9676786E7</v>
      </c>
    </row>
    <row r="353">
      <c r="A353" s="22" t="s">
        <v>2116</v>
      </c>
      <c r="B353" s="7" t="s">
        <v>2118</v>
      </c>
      <c r="C353" s="17">
        <v>20.0</v>
      </c>
      <c r="D353" s="17">
        <v>1.38845035E7</v>
      </c>
      <c r="E353" s="17">
        <v>4583900.0</v>
      </c>
      <c r="F353" s="17">
        <v>6290843.0</v>
      </c>
      <c r="G353" s="17">
        <v>1.148227E7</v>
      </c>
      <c r="H353" s="17">
        <v>2.3884886E7</v>
      </c>
    </row>
    <row r="354">
      <c r="A354" s="22" t="s">
        <v>2119</v>
      </c>
      <c r="B354" s="7" t="s">
        <v>2120</v>
      </c>
      <c r="C354" s="17">
        <v>1536.0</v>
      </c>
      <c r="D354" s="17">
        <v>7250904.77698309</v>
      </c>
      <c r="E354" s="17">
        <v>4214589.0</v>
      </c>
      <c r="F354" s="17">
        <v>5739896.0</v>
      </c>
      <c r="G354" s="17">
        <v>9063917.0</v>
      </c>
      <c r="H354" s="17">
        <v>1.237699E7</v>
      </c>
    </row>
    <row r="355">
      <c r="A355" s="22" t="s">
        <v>2121</v>
      </c>
      <c r="B355" s="7" t="s">
        <v>2122</v>
      </c>
      <c r="C355" s="17">
        <v>205.0</v>
      </c>
      <c r="D355" s="17">
        <v>1.11759574444444E7</v>
      </c>
      <c r="E355" s="17">
        <v>5865048.0</v>
      </c>
      <c r="F355" s="17">
        <v>7611025.0</v>
      </c>
      <c r="G355" s="17">
        <v>1.39782E7</v>
      </c>
      <c r="H355" s="17">
        <v>2.080865E7</v>
      </c>
    </row>
    <row r="356">
      <c r="A356" s="22" t="s">
        <v>2123</v>
      </c>
      <c r="B356" s="7" t="s">
        <v>2124</v>
      </c>
      <c r="C356" s="17">
        <v>61.0</v>
      </c>
      <c r="D356" s="17">
        <v>1.25456389344262E7</v>
      </c>
      <c r="E356" s="17">
        <v>8148000.0</v>
      </c>
      <c r="F356" s="17">
        <v>1.22856E7</v>
      </c>
      <c r="G356" s="17">
        <v>1.56762E7</v>
      </c>
      <c r="H356" s="17">
        <v>1.96894E7</v>
      </c>
    </row>
    <row r="357">
      <c r="A357" s="22" t="s">
        <v>2125</v>
      </c>
      <c r="B357" s="7" t="s">
        <v>2126</v>
      </c>
      <c r="C357" s="17">
        <v>409.0</v>
      </c>
      <c r="D357" s="17">
        <v>1.19217521703163E7</v>
      </c>
      <c r="E357" s="17">
        <v>6714857.0</v>
      </c>
      <c r="F357" s="17">
        <v>8916760.0</v>
      </c>
      <c r="G357" s="17">
        <v>1.3066205E7</v>
      </c>
      <c r="H357" s="17">
        <v>1.9228074E7</v>
      </c>
    </row>
    <row r="358">
      <c r="A358" s="22" t="s">
        <v>2127</v>
      </c>
      <c r="B358" s="7" t="s">
        <v>2128</v>
      </c>
      <c r="C358" s="17">
        <v>723.0</v>
      </c>
      <c r="D358" s="17">
        <v>1.12821159834024E7</v>
      </c>
      <c r="E358" s="17">
        <v>4239452.0</v>
      </c>
      <c r="F358" s="17">
        <v>7971000.0</v>
      </c>
      <c r="G358" s="17">
        <v>1.502085E7</v>
      </c>
      <c r="H358" s="17">
        <v>2.3546231E7</v>
      </c>
    </row>
    <row r="359">
      <c r="A359" s="22" t="s">
        <v>2129</v>
      </c>
      <c r="B359" s="7" t="s">
        <v>2130</v>
      </c>
      <c r="C359" s="17">
        <v>303.0</v>
      </c>
      <c r="D359" s="17">
        <v>5130338.33993399</v>
      </c>
      <c r="E359" s="17">
        <v>2864645.0</v>
      </c>
      <c r="F359" s="17">
        <v>4264295.0</v>
      </c>
      <c r="G359" s="17">
        <v>6406813.0</v>
      </c>
      <c r="H359" s="17">
        <v>8490760.0</v>
      </c>
    </row>
    <row r="360">
      <c r="A360" s="22" t="s">
        <v>8814</v>
      </c>
      <c r="B360" s="7" t="s">
        <v>8815</v>
      </c>
      <c r="C360" s="17">
        <v>11.0</v>
      </c>
      <c r="D360" s="17">
        <v>8812529.72727272</v>
      </c>
      <c r="E360" s="17">
        <v>4008880.0</v>
      </c>
      <c r="F360" s="17">
        <v>1.0294499E7</v>
      </c>
      <c r="G360" s="17">
        <v>1.2641715E7</v>
      </c>
      <c r="H360" s="17">
        <v>1.2966232E7</v>
      </c>
    </row>
    <row r="361">
      <c r="A361" s="22" t="s">
        <v>2131</v>
      </c>
      <c r="B361" s="7" t="s">
        <v>2132</v>
      </c>
      <c r="C361" s="17">
        <v>9.0</v>
      </c>
      <c r="D361" s="17">
        <v>9137825.22222222</v>
      </c>
      <c r="E361" s="17">
        <v>6368208.0</v>
      </c>
      <c r="F361" s="17">
        <v>8757731.0</v>
      </c>
      <c r="G361" s="17">
        <v>1.2836091E7</v>
      </c>
      <c r="H361" s="17">
        <v>1.3565837E7</v>
      </c>
    </row>
    <row r="362">
      <c r="A362" s="22" t="s">
        <v>2133</v>
      </c>
      <c r="B362" s="7" t="s">
        <v>2134</v>
      </c>
      <c r="C362" s="17">
        <v>214.0</v>
      </c>
      <c r="D362" s="17">
        <v>9923517.42056075</v>
      </c>
      <c r="E362" s="17">
        <v>5901278.0</v>
      </c>
      <c r="F362" s="17">
        <v>8803722.0</v>
      </c>
      <c r="G362" s="17">
        <v>1.1776803E7</v>
      </c>
      <c r="H362" s="17">
        <v>1.6884413E7</v>
      </c>
    </row>
    <row r="363">
      <c r="A363" s="22" t="s">
        <v>2135</v>
      </c>
      <c r="B363" s="7" t="s">
        <v>2136</v>
      </c>
      <c r="C363" s="17">
        <v>288.0</v>
      </c>
      <c r="D363" s="17">
        <v>1.07387774340277E7</v>
      </c>
      <c r="E363" s="17">
        <v>6692107.0</v>
      </c>
      <c r="F363" s="17">
        <v>8633755.0</v>
      </c>
      <c r="G363" s="17">
        <v>1.38331E7</v>
      </c>
      <c r="H363" s="17">
        <v>1.8119397E7</v>
      </c>
    </row>
    <row r="364">
      <c r="A364" s="22" t="s">
        <v>2137</v>
      </c>
      <c r="B364" s="7" t="s">
        <v>2138</v>
      </c>
      <c r="C364" s="17">
        <v>24.0</v>
      </c>
      <c r="D364" s="17">
        <v>1.50569902083333E7</v>
      </c>
      <c r="E364" s="17">
        <v>1.0783995E7</v>
      </c>
      <c r="F364" s="17">
        <v>1.3445639E7</v>
      </c>
      <c r="G364" s="17">
        <v>2.26794E7</v>
      </c>
      <c r="H364" s="17">
        <v>2.6427236E7</v>
      </c>
    </row>
    <row r="365">
      <c r="A365" s="22" t="s">
        <v>2139</v>
      </c>
      <c r="B365" s="7" t="s">
        <v>2140</v>
      </c>
      <c r="C365" s="17">
        <v>18.0</v>
      </c>
      <c r="D365" s="17">
        <v>9117055.61111111</v>
      </c>
      <c r="E365" s="17">
        <v>2869425.0</v>
      </c>
      <c r="F365" s="17">
        <v>5527523.0</v>
      </c>
      <c r="G365" s="17">
        <v>1.39026E7</v>
      </c>
      <c r="H365" s="17">
        <v>2.1327838E7</v>
      </c>
    </row>
    <row r="366">
      <c r="A366" s="22" t="s">
        <v>2141</v>
      </c>
      <c r="B366" s="7" t="s">
        <v>2142</v>
      </c>
      <c r="C366" s="17">
        <v>73.0</v>
      </c>
      <c r="D366" s="17">
        <v>8142309.09589041</v>
      </c>
      <c r="E366" s="17">
        <v>5093010.0</v>
      </c>
      <c r="F366" s="17">
        <v>7941482.0</v>
      </c>
      <c r="G366" s="17">
        <v>1.0300332E7</v>
      </c>
      <c r="H366" s="17">
        <v>1.2641E7</v>
      </c>
    </row>
    <row r="367">
      <c r="A367" s="22" t="s">
        <v>2143</v>
      </c>
      <c r="B367" s="7" t="s">
        <v>2144</v>
      </c>
      <c r="C367" s="17">
        <v>13910.0</v>
      </c>
      <c r="D367" s="17">
        <v>6358019.79540064</v>
      </c>
      <c r="E367" s="17">
        <v>3958000.0</v>
      </c>
      <c r="F367" s="17">
        <v>5497574.0</v>
      </c>
      <c r="G367" s="17">
        <v>7931560.0</v>
      </c>
      <c r="H367" s="17">
        <v>1.0544669E7</v>
      </c>
    </row>
    <row r="368">
      <c r="A368" s="22" t="s">
        <v>2145</v>
      </c>
      <c r="B368" s="7" t="s">
        <v>2146</v>
      </c>
      <c r="C368" s="17">
        <v>3057.0</v>
      </c>
      <c r="D368" s="17">
        <v>6067756.68519123</v>
      </c>
      <c r="E368" s="17">
        <v>3900144.0</v>
      </c>
      <c r="F368" s="17">
        <v>4970900.0</v>
      </c>
      <c r="G368" s="17">
        <v>7288487.0</v>
      </c>
      <c r="H368" s="17">
        <v>1.0322263E7</v>
      </c>
    </row>
    <row r="369">
      <c r="A369" s="22" t="s">
        <v>2147</v>
      </c>
      <c r="B369" s="7" t="s">
        <v>2148</v>
      </c>
      <c r="C369" s="17">
        <v>54.0</v>
      </c>
      <c r="D369" s="17">
        <v>1.5089918037037E7</v>
      </c>
      <c r="E369" s="17">
        <v>5854109.0</v>
      </c>
      <c r="F369" s="17">
        <v>8551774.0</v>
      </c>
      <c r="G369" s="17">
        <v>1.2004995E7</v>
      </c>
      <c r="H369" s="17">
        <v>1.649269E7</v>
      </c>
    </row>
    <row r="370">
      <c r="A370" s="22" t="s">
        <v>2149</v>
      </c>
      <c r="B370" s="7" t="s">
        <v>2150</v>
      </c>
      <c r="C370" s="17">
        <v>38.0</v>
      </c>
      <c r="D370" s="17">
        <v>1.30487966052631E7</v>
      </c>
      <c r="E370" s="17">
        <v>1.0069E7</v>
      </c>
      <c r="F370" s="17">
        <v>1.23014E7</v>
      </c>
      <c r="G370" s="17">
        <v>1.7279E7</v>
      </c>
      <c r="H370" s="17">
        <v>1.83631E7</v>
      </c>
    </row>
    <row r="371">
      <c r="A371" s="22" t="s">
        <v>2151</v>
      </c>
      <c r="B371" s="7" t="s">
        <v>2152</v>
      </c>
      <c r="C371" s="17">
        <v>116.0</v>
      </c>
      <c r="D371" s="17">
        <v>1.08815437586206E7</v>
      </c>
      <c r="E371" s="17">
        <v>8159356.0</v>
      </c>
      <c r="F371" s="17">
        <v>8357601.0</v>
      </c>
      <c r="G371" s="17">
        <v>1.13005E7</v>
      </c>
      <c r="H371" s="17">
        <v>1.860405E7</v>
      </c>
    </row>
    <row r="372">
      <c r="A372" s="22" t="s">
        <v>2153</v>
      </c>
      <c r="B372" s="7" t="s">
        <v>2154</v>
      </c>
      <c r="C372" s="17">
        <v>523.0</v>
      </c>
      <c r="D372" s="17">
        <v>1.08275117361376E7</v>
      </c>
      <c r="E372" s="17">
        <v>6825157.0</v>
      </c>
      <c r="F372" s="17">
        <v>1.0659413E7</v>
      </c>
      <c r="G372" s="17">
        <v>1.3827666E7</v>
      </c>
      <c r="H372" s="17">
        <v>1.6586276E7</v>
      </c>
    </row>
    <row r="373">
      <c r="A373" s="22" t="s">
        <v>2155</v>
      </c>
      <c r="B373" s="7" t="s">
        <v>2156</v>
      </c>
      <c r="C373" s="17">
        <v>1668.0</v>
      </c>
      <c r="D373" s="17">
        <v>1.20359255632115E7</v>
      </c>
      <c r="E373" s="17">
        <v>7268000.0</v>
      </c>
      <c r="F373" s="17">
        <v>9897426.0</v>
      </c>
      <c r="G373" s="17">
        <v>1.3794024E7</v>
      </c>
      <c r="H373" s="17">
        <v>1.9968386E7</v>
      </c>
    </row>
    <row r="374">
      <c r="A374" s="22" t="s">
        <v>2157</v>
      </c>
      <c r="B374" s="7" t="s">
        <v>2158</v>
      </c>
      <c r="C374" s="17">
        <v>69.0</v>
      </c>
      <c r="D374" s="17">
        <v>1.4152163057971E7</v>
      </c>
      <c r="E374" s="17">
        <v>3126000.0</v>
      </c>
      <c r="F374" s="17">
        <v>7573700.0</v>
      </c>
      <c r="G374" s="17">
        <v>1.1723289E7</v>
      </c>
      <c r="H374" s="17">
        <v>1.4957543E7</v>
      </c>
    </row>
    <row r="375">
      <c r="A375" s="22" t="s">
        <v>2159</v>
      </c>
      <c r="B375" s="7" t="s">
        <v>2160</v>
      </c>
      <c r="C375" s="17">
        <v>867.0</v>
      </c>
      <c r="D375" s="17">
        <v>1.2153102561707E7</v>
      </c>
      <c r="E375" s="17">
        <v>7529417.0</v>
      </c>
      <c r="F375" s="17">
        <v>1.1029616E7</v>
      </c>
      <c r="G375" s="17">
        <v>1.4411501E7</v>
      </c>
      <c r="H375" s="17">
        <v>1.8424755E7</v>
      </c>
    </row>
    <row r="376">
      <c r="A376" s="22" t="s">
        <v>2161</v>
      </c>
      <c r="B376" s="7" t="s">
        <v>2162</v>
      </c>
      <c r="C376" s="17">
        <v>2222.0</v>
      </c>
      <c r="D376" s="17">
        <v>1.33488616210621E7</v>
      </c>
      <c r="E376" s="17">
        <v>8035232.0</v>
      </c>
      <c r="F376" s="17">
        <v>1.24675E7</v>
      </c>
      <c r="G376" s="17">
        <v>1.51228E7</v>
      </c>
      <c r="H376" s="17">
        <v>2.10569E7</v>
      </c>
    </row>
    <row r="377">
      <c r="A377" s="22" t="s">
        <v>8816</v>
      </c>
      <c r="B377" s="7" t="s">
        <v>8817</v>
      </c>
      <c r="C377" s="17">
        <v>138.0</v>
      </c>
      <c r="D377" s="17">
        <v>1.56745883260869E7</v>
      </c>
      <c r="E377" s="17">
        <v>1.2076795E7</v>
      </c>
      <c r="F377" s="17">
        <v>1.5086741E7</v>
      </c>
      <c r="G377" s="17">
        <v>1.9660101E7</v>
      </c>
      <c r="H377" s="17">
        <v>2.3564626E7</v>
      </c>
    </row>
    <row r="378">
      <c r="A378" s="22" t="s">
        <v>2163</v>
      </c>
      <c r="B378" s="7" t="s">
        <v>2164</v>
      </c>
      <c r="C378" s="17">
        <v>233.0</v>
      </c>
      <c r="D378" s="17">
        <v>1.53484792532188E7</v>
      </c>
      <c r="E378" s="17">
        <v>8521500.0</v>
      </c>
      <c r="F378" s="17">
        <v>1.1932E7</v>
      </c>
      <c r="G378" s="17">
        <v>1.9151039E7</v>
      </c>
      <c r="H378" s="17">
        <v>2.9091145E7</v>
      </c>
    </row>
    <row r="379">
      <c r="A379" s="22" t="s">
        <v>2165</v>
      </c>
      <c r="B379" s="7" t="s">
        <v>2166</v>
      </c>
      <c r="C379" s="17">
        <v>271.0</v>
      </c>
      <c r="D379" s="17">
        <v>1.64599352988929E7</v>
      </c>
      <c r="E379" s="17">
        <v>1.2154849E7</v>
      </c>
      <c r="F379" s="17">
        <v>1.45595E7</v>
      </c>
      <c r="G379" s="17">
        <v>2.187433E7</v>
      </c>
      <c r="H379" s="17">
        <v>2.58125E7</v>
      </c>
    </row>
    <row r="380">
      <c r="A380" s="22" t="s">
        <v>2167</v>
      </c>
      <c r="B380" s="7" t="s">
        <v>2168</v>
      </c>
      <c r="C380" s="17">
        <v>319.0</v>
      </c>
      <c r="D380" s="17">
        <v>1.86424782194357E7</v>
      </c>
      <c r="E380" s="17">
        <v>1.3834519E7</v>
      </c>
      <c r="F380" s="17">
        <v>1.5539085E7</v>
      </c>
      <c r="G380" s="17">
        <v>1.7662034E7</v>
      </c>
      <c r="H380" s="17">
        <v>3.2246738E7</v>
      </c>
    </row>
    <row r="381">
      <c r="A381" s="22" t="s">
        <v>2169</v>
      </c>
      <c r="B381" s="7" t="s">
        <v>2170</v>
      </c>
      <c r="C381" s="17">
        <v>142.0</v>
      </c>
      <c r="D381" s="17">
        <v>1.78981350704225E7</v>
      </c>
      <c r="E381" s="17">
        <v>1.2721659E7</v>
      </c>
      <c r="F381" s="17">
        <v>1.6342444E7</v>
      </c>
      <c r="G381" s="17">
        <v>2.0923993E7</v>
      </c>
      <c r="H381" s="17">
        <v>2.9306176E7</v>
      </c>
    </row>
    <row r="382">
      <c r="A382" s="22" t="s">
        <v>2171</v>
      </c>
      <c r="B382" s="7" t="s">
        <v>2172</v>
      </c>
      <c r="C382" s="17">
        <v>129.0</v>
      </c>
      <c r="D382" s="17">
        <v>2.51420533488372E7</v>
      </c>
      <c r="E382" s="17">
        <v>1.03538E7</v>
      </c>
      <c r="F382" s="17">
        <v>2.0732138E7</v>
      </c>
      <c r="G382" s="17">
        <v>3.67765E7</v>
      </c>
      <c r="H382" s="17">
        <v>5.40075E7</v>
      </c>
    </row>
    <row r="383">
      <c r="A383" s="22" t="s">
        <v>2173</v>
      </c>
      <c r="B383" s="7" t="s">
        <v>2174</v>
      </c>
      <c r="C383" s="17">
        <v>378.0</v>
      </c>
      <c r="D383" s="17">
        <v>1.08675188280423E7</v>
      </c>
      <c r="E383" s="17">
        <v>4299500.0</v>
      </c>
      <c r="F383" s="17">
        <v>8308000.0</v>
      </c>
      <c r="G383" s="17">
        <v>1.6053573E7</v>
      </c>
      <c r="H383" s="17">
        <v>2.1372386E7</v>
      </c>
    </row>
    <row r="384">
      <c r="A384" s="22" t="s">
        <v>2175</v>
      </c>
      <c r="B384" s="7" t="s">
        <v>2176</v>
      </c>
      <c r="C384" s="17">
        <v>7.0</v>
      </c>
      <c r="D384" s="17">
        <v>7951276.42857142</v>
      </c>
      <c r="E384" s="17">
        <v>5860450.0</v>
      </c>
      <c r="F384" s="17">
        <v>6733349.0</v>
      </c>
      <c r="G384" s="17">
        <v>1.2004995E7</v>
      </c>
      <c r="H384" s="17">
        <v>1.3224716E7</v>
      </c>
    </row>
    <row r="385">
      <c r="A385" s="22" t="s">
        <v>2177</v>
      </c>
      <c r="B385" s="7" t="s">
        <v>2178</v>
      </c>
      <c r="C385" s="17">
        <v>3.0</v>
      </c>
      <c r="D385" s="17">
        <v>1.44357513333333E7</v>
      </c>
      <c r="E385" s="17">
        <v>9780629.0</v>
      </c>
      <c r="F385" s="17">
        <v>1.2366525E7</v>
      </c>
      <c r="G385" s="17">
        <v>2.11601E7</v>
      </c>
      <c r="H385" s="17">
        <v>2.11601E7</v>
      </c>
    </row>
    <row r="386">
      <c r="A386" s="22" t="s">
        <v>2179</v>
      </c>
      <c r="B386" s="7" t="s">
        <v>2180</v>
      </c>
      <c r="C386" s="17">
        <v>8.0</v>
      </c>
      <c r="D386" s="17">
        <v>2.003887275E7</v>
      </c>
      <c r="E386" s="17">
        <v>7013947.0</v>
      </c>
      <c r="F386" s="17">
        <v>1.4759522E7</v>
      </c>
      <c r="G386" s="17">
        <v>2.8999069E7</v>
      </c>
      <c r="H386" s="17">
        <v>3.9465973E7</v>
      </c>
    </row>
    <row r="387">
      <c r="A387" s="22" t="s">
        <v>2181</v>
      </c>
      <c r="B387" s="7" t="s">
        <v>2182</v>
      </c>
      <c r="C387" s="17">
        <v>38.0</v>
      </c>
      <c r="D387" s="17">
        <v>6943092.10526315</v>
      </c>
      <c r="E387" s="17">
        <v>4347500.0</v>
      </c>
      <c r="F387" s="17">
        <v>6879500.0</v>
      </c>
      <c r="G387" s="17">
        <v>7710500.0</v>
      </c>
      <c r="H387" s="17">
        <v>8897500.0</v>
      </c>
    </row>
    <row r="388">
      <c r="A388" s="22" t="s">
        <v>2183</v>
      </c>
      <c r="B388" s="7" t="s">
        <v>2184</v>
      </c>
      <c r="C388" s="17">
        <v>8.0</v>
      </c>
      <c r="D388" s="17">
        <v>1.1390677125E7</v>
      </c>
      <c r="E388" s="17">
        <v>5663300.0</v>
      </c>
      <c r="F388" s="17">
        <v>9915100.0</v>
      </c>
      <c r="G388" s="17">
        <v>1.3430464E7</v>
      </c>
      <c r="H388" s="17">
        <v>1.9080957E7</v>
      </c>
    </row>
    <row r="389">
      <c r="A389" s="22" t="s">
        <v>2185</v>
      </c>
      <c r="B389" s="7" t="s">
        <v>2186</v>
      </c>
      <c r="C389" s="17">
        <v>80.0</v>
      </c>
      <c r="D389" s="17">
        <v>9740228.75</v>
      </c>
      <c r="E389" s="17">
        <v>6499151.0</v>
      </c>
      <c r="F389" s="17">
        <v>7956675.0</v>
      </c>
      <c r="G389" s="17">
        <v>1.0981969E7</v>
      </c>
      <c r="H389" s="17">
        <v>1.6651354E7</v>
      </c>
    </row>
    <row r="390">
      <c r="A390" s="22" t="s">
        <v>2187</v>
      </c>
      <c r="B390" s="7" t="s">
        <v>2188</v>
      </c>
      <c r="C390" s="17">
        <v>1.0</v>
      </c>
      <c r="D390" s="17">
        <v>8657550.0</v>
      </c>
      <c r="E390" s="17">
        <v>8657550.0</v>
      </c>
      <c r="F390" s="17">
        <v>8657550.0</v>
      </c>
      <c r="G390" s="17">
        <v>8657550.0</v>
      </c>
      <c r="H390" s="17">
        <v>8657550.0</v>
      </c>
    </row>
    <row r="391">
      <c r="A391" s="22" t="s">
        <v>2189</v>
      </c>
      <c r="B391" s="7" t="s">
        <v>2190</v>
      </c>
      <c r="C391" s="17">
        <v>8.0</v>
      </c>
      <c r="D391" s="17">
        <v>1.15616056249999E7</v>
      </c>
      <c r="E391" s="17">
        <v>8741100.0</v>
      </c>
      <c r="F391" s="17">
        <v>8980000.0</v>
      </c>
      <c r="G391" s="17">
        <v>1.3006009E7</v>
      </c>
      <c r="H391" s="17">
        <v>2.1588027E7</v>
      </c>
    </row>
    <row r="392">
      <c r="A392" s="22" t="s">
        <v>2191</v>
      </c>
      <c r="B392" s="7" t="s">
        <v>2192</v>
      </c>
      <c r="C392" s="17">
        <v>361.0</v>
      </c>
      <c r="D392" s="17">
        <v>8234691.26592798</v>
      </c>
      <c r="E392" s="17">
        <v>6469300.0</v>
      </c>
      <c r="F392" s="17">
        <v>7127553.0</v>
      </c>
      <c r="G392" s="17">
        <v>8604200.0</v>
      </c>
      <c r="H392" s="17">
        <v>1.09799E7</v>
      </c>
    </row>
    <row r="393">
      <c r="A393" s="22" t="s">
        <v>8820</v>
      </c>
      <c r="B393" s="7" t="s">
        <v>8821</v>
      </c>
      <c r="C393" s="17">
        <v>28.0</v>
      </c>
      <c r="D393" s="17">
        <v>8835794.42857142</v>
      </c>
      <c r="E393" s="17">
        <v>4949308.0</v>
      </c>
      <c r="F393" s="17">
        <v>6884094.0</v>
      </c>
      <c r="G393" s="17">
        <v>1.1694267E7</v>
      </c>
      <c r="H393" s="17">
        <v>1.8174842E7</v>
      </c>
    </row>
    <row r="394">
      <c r="A394" s="22" t="s">
        <v>2193</v>
      </c>
      <c r="B394" s="7" t="s">
        <v>2194</v>
      </c>
      <c r="C394" s="17">
        <v>86.0</v>
      </c>
      <c r="D394" s="17">
        <v>1.80628974302325E7</v>
      </c>
      <c r="E394" s="17">
        <v>9418513.0</v>
      </c>
      <c r="F394" s="17">
        <v>1.35785E7</v>
      </c>
      <c r="G394" s="17">
        <v>2.3760782E7</v>
      </c>
      <c r="H394" s="17">
        <v>3.6110357E7</v>
      </c>
    </row>
    <row r="395">
      <c r="A395" s="22" t="s">
        <v>2195</v>
      </c>
      <c r="B395" s="7" t="s">
        <v>2196</v>
      </c>
      <c r="C395" s="17">
        <v>11.0</v>
      </c>
      <c r="D395" s="17">
        <v>1.67919444545454E7</v>
      </c>
      <c r="E395" s="17">
        <v>5816004.0</v>
      </c>
      <c r="F395" s="17">
        <v>9106061.0</v>
      </c>
      <c r="G395" s="17">
        <v>3.527414E7</v>
      </c>
      <c r="H395" s="17">
        <v>3.744402E7</v>
      </c>
    </row>
    <row r="396">
      <c r="A396" s="22" t="s">
        <v>2197</v>
      </c>
      <c r="B396" s="7" t="s">
        <v>2198</v>
      </c>
      <c r="C396" s="17">
        <v>36.0</v>
      </c>
      <c r="D396" s="17">
        <v>1.16755479729729E7</v>
      </c>
      <c r="E396" s="17">
        <v>6670000.0</v>
      </c>
      <c r="F396" s="17">
        <v>9896082.0</v>
      </c>
      <c r="G396" s="17">
        <v>1.6110637E7</v>
      </c>
      <c r="H396" s="17">
        <v>2.2269725E7</v>
      </c>
    </row>
    <row r="397">
      <c r="A397" s="22" t="s">
        <v>2199</v>
      </c>
      <c r="B397" s="7" t="s">
        <v>2200</v>
      </c>
      <c r="C397" s="17">
        <v>88.0</v>
      </c>
      <c r="D397" s="17">
        <v>1.6721534965909E7</v>
      </c>
      <c r="E397" s="17">
        <v>1.59391E7</v>
      </c>
      <c r="F397" s="17">
        <v>1.7212E7</v>
      </c>
      <c r="G397" s="17">
        <v>1.88715E7</v>
      </c>
      <c r="H397" s="17">
        <v>2.05837E7</v>
      </c>
    </row>
    <row r="398">
      <c r="A398" s="22" t="s">
        <v>2201</v>
      </c>
      <c r="B398" s="7" t="s">
        <v>2202</v>
      </c>
      <c r="C398" s="17">
        <v>135.0</v>
      </c>
      <c r="D398" s="17">
        <v>9047174.08888889</v>
      </c>
      <c r="E398" s="17">
        <v>5772093.0</v>
      </c>
      <c r="F398" s="17">
        <v>7079058.0</v>
      </c>
      <c r="G398" s="17">
        <v>8558975.0</v>
      </c>
      <c r="H398" s="17">
        <v>1.84346E7</v>
      </c>
    </row>
    <row r="399">
      <c r="A399" s="22" t="s">
        <v>2203</v>
      </c>
      <c r="B399" s="7" t="s">
        <v>2204</v>
      </c>
      <c r="C399" s="17">
        <v>59.0</v>
      </c>
      <c r="D399" s="17">
        <v>1.17550488644067E7</v>
      </c>
      <c r="E399" s="17">
        <v>7410938.0</v>
      </c>
      <c r="F399" s="17">
        <v>1.0002749E7</v>
      </c>
      <c r="G399" s="17">
        <v>1.4383137E7</v>
      </c>
      <c r="H399" s="17">
        <v>1.86803E7</v>
      </c>
    </row>
    <row r="400">
      <c r="A400" s="22" t="s">
        <v>2205</v>
      </c>
      <c r="B400" s="7" t="s">
        <v>2206</v>
      </c>
      <c r="C400" s="17">
        <v>2476.0</v>
      </c>
      <c r="D400" s="17">
        <v>1.26598386376109E7</v>
      </c>
      <c r="E400" s="17">
        <v>9212804.0</v>
      </c>
      <c r="F400" s="17">
        <v>1.0962998E7</v>
      </c>
      <c r="G400" s="17">
        <v>1.40685E7</v>
      </c>
      <c r="H400" s="17">
        <v>2.0828514E7</v>
      </c>
    </row>
    <row r="401">
      <c r="A401" s="22" t="s">
        <v>2207</v>
      </c>
      <c r="B401" s="7" t="s">
        <v>2208</v>
      </c>
      <c r="C401" s="17">
        <v>60.0</v>
      </c>
      <c r="D401" s="17">
        <v>1.49439496166666E7</v>
      </c>
      <c r="E401" s="17">
        <v>7047660.0</v>
      </c>
      <c r="F401" s="17">
        <v>1.0156832E7</v>
      </c>
      <c r="G401" s="17">
        <v>1.6385253E7</v>
      </c>
      <c r="H401" s="17">
        <v>2.2030363E7</v>
      </c>
    </row>
    <row r="402">
      <c r="A402" s="22" t="s">
        <v>2209</v>
      </c>
      <c r="B402" s="7" t="s">
        <v>2210</v>
      </c>
      <c r="C402" s="17">
        <v>2.0</v>
      </c>
      <c r="D402" s="17">
        <v>5.35265E7</v>
      </c>
      <c r="E402" s="17">
        <v>5.11545E7</v>
      </c>
      <c r="F402" s="17">
        <v>5.11545E7</v>
      </c>
      <c r="G402" s="17">
        <v>5.58985E7</v>
      </c>
      <c r="H402" s="17">
        <v>5.58985E7</v>
      </c>
    </row>
    <row r="403">
      <c r="A403" s="22" t="s">
        <v>2211</v>
      </c>
      <c r="B403" s="7" t="s">
        <v>2212</v>
      </c>
      <c r="C403" s="17">
        <v>29.0</v>
      </c>
      <c r="D403" s="17">
        <v>1.18741911724137E7</v>
      </c>
      <c r="E403" s="17">
        <v>4796750.0</v>
      </c>
      <c r="F403" s="17">
        <v>8472700.0</v>
      </c>
      <c r="G403" s="17">
        <v>1.6427741E7</v>
      </c>
      <c r="H403" s="17">
        <v>2.9401373E7</v>
      </c>
    </row>
    <row r="404">
      <c r="A404" s="22" t="s">
        <v>2213</v>
      </c>
      <c r="B404" s="7" t="s">
        <v>2214</v>
      </c>
      <c r="C404" s="17">
        <v>140.0</v>
      </c>
      <c r="D404" s="17">
        <v>1.95095460214285E7</v>
      </c>
      <c r="E404" s="17">
        <v>1.2193282E7</v>
      </c>
      <c r="F404" s="17">
        <v>2.05871E7</v>
      </c>
      <c r="G404" s="17">
        <v>2.206598E7</v>
      </c>
      <c r="H404" s="17">
        <v>2.79583E7</v>
      </c>
    </row>
    <row r="405">
      <c r="A405" s="22" t="s">
        <v>2215</v>
      </c>
      <c r="B405" s="7" t="s">
        <v>2216</v>
      </c>
      <c r="C405" s="17">
        <v>577.0</v>
      </c>
      <c r="D405" s="17">
        <v>1.96870786759098E7</v>
      </c>
      <c r="E405" s="17">
        <v>1.45077E7</v>
      </c>
      <c r="F405" s="17">
        <v>1.97625E7</v>
      </c>
      <c r="G405" s="17">
        <v>2.42176E7</v>
      </c>
      <c r="H405" s="17">
        <v>2.79249E7</v>
      </c>
    </row>
    <row r="406">
      <c r="A406" s="22" t="s">
        <v>2217</v>
      </c>
      <c r="B406" s="7" t="s">
        <v>2218</v>
      </c>
      <c r="C406" s="17">
        <v>263.0</v>
      </c>
      <c r="D406" s="17">
        <v>1.73902488783269E7</v>
      </c>
      <c r="E406" s="17">
        <v>1.1295742E7</v>
      </c>
      <c r="F406" s="17">
        <v>1.6136115E7</v>
      </c>
      <c r="G406" s="17">
        <v>2.1024021E7</v>
      </c>
      <c r="H406" s="17">
        <v>2.7072885E7</v>
      </c>
    </row>
    <row r="407">
      <c r="A407" s="22" t="s">
        <v>2221</v>
      </c>
      <c r="B407" s="7" t="s">
        <v>2222</v>
      </c>
      <c r="C407" s="17">
        <v>68.0</v>
      </c>
      <c r="D407" s="17">
        <v>1.672669275E7</v>
      </c>
      <c r="E407" s="17">
        <v>1.10715E7</v>
      </c>
      <c r="F407" s="17">
        <v>1.627084E7</v>
      </c>
      <c r="G407" s="17">
        <v>2.10025E7</v>
      </c>
      <c r="H407" s="17">
        <v>2.55467E7</v>
      </c>
    </row>
    <row r="408">
      <c r="A408" s="22" t="s">
        <v>2223</v>
      </c>
      <c r="B408" s="7" t="s">
        <v>2224</v>
      </c>
      <c r="C408" s="17">
        <v>540.0</v>
      </c>
      <c r="D408" s="17">
        <v>1.45754829499999E7</v>
      </c>
      <c r="E408" s="17">
        <v>9057903.0</v>
      </c>
      <c r="F408" s="17">
        <v>1.378249E7</v>
      </c>
      <c r="G408" s="17">
        <v>1.776341E7</v>
      </c>
      <c r="H408" s="17">
        <v>2.2504559E7</v>
      </c>
    </row>
    <row r="409">
      <c r="A409" s="22" t="s">
        <v>8830</v>
      </c>
      <c r="B409" s="7" t="s">
        <v>8831</v>
      </c>
      <c r="C409" s="17">
        <v>6.0</v>
      </c>
      <c r="D409" s="17">
        <v>7324100.0</v>
      </c>
      <c r="E409" s="17">
        <v>7324100.0</v>
      </c>
      <c r="F409" s="17">
        <v>7324100.0</v>
      </c>
      <c r="G409" s="17">
        <v>7324100.0</v>
      </c>
      <c r="H409" s="17">
        <v>7324100.0</v>
      </c>
    </row>
    <row r="410">
      <c r="A410" s="22" t="s">
        <v>2225</v>
      </c>
      <c r="B410" s="7" t="s">
        <v>2226</v>
      </c>
      <c r="C410" s="17">
        <v>12.0</v>
      </c>
      <c r="D410" s="17">
        <v>2.00494125833333E7</v>
      </c>
      <c r="E410" s="17">
        <v>7324100.0</v>
      </c>
      <c r="F410" s="17">
        <v>7324100.0</v>
      </c>
      <c r="G410" s="17">
        <v>1.381015E7</v>
      </c>
      <c r="H410" s="17">
        <v>2.2217608E7</v>
      </c>
    </row>
    <row r="411">
      <c r="A411" s="22" t="s">
        <v>2227</v>
      </c>
      <c r="B411" s="7" t="s">
        <v>2228</v>
      </c>
      <c r="C411" s="17">
        <v>51.0</v>
      </c>
      <c r="D411" s="17">
        <v>1.20630850784313E7</v>
      </c>
      <c r="E411" s="17">
        <v>7091088.0</v>
      </c>
      <c r="F411" s="17">
        <v>8425905.0</v>
      </c>
      <c r="G411" s="17">
        <v>1.4209779E7</v>
      </c>
      <c r="H411" s="17">
        <v>2.4997133E7</v>
      </c>
    </row>
    <row r="412">
      <c r="A412" s="22" t="s">
        <v>2229</v>
      </c>
      <c r="B412" s="7" t="s">
        <v>2230</v>
      </c>
      <c r="C412" s="17">
        <v>24.0</v>
      </c>
      <c r="D412" s="17">
        <v>2.16558575E7</v>
      </c>
      <c r="E412" s="17">
        <v>8432438.0</v>
      </c>
      <c r="F412" s="17">
        <v>1.2124104E7</v>
      </c>
      <c r="G412" s="17">
        <v>3.67515E7</v>
      </c>
      <c r="H412" s="17">
        <v>4.671175E7</v>
      </c>
    </row>
    <row r="413">
      <c r="A413" s="22" t="s">
        <v>2233</v>
      </c>
      <c r="B413" s="7" t="s">
        <v>2234</v>
      </c>
      <c r="C413" s="17">
        <v>13.0</v>
      </c>
      <c r="D413" s="17">
        <v>1.90848769230769E7</v>
      </c>
      <c r="E413" s="17">
        <v>7549978.0</v>
      </c>
      <c r="F413" s="17">
        <v>1.6379E7</v>
      </c>
      <c r="G413" s="17">
        <v>3.5387E7</v>
      </c>
      <c r="H413" s="17">
        <v>3.5387E7</v>
      </c>
    </row>
    <row r="414">
      <c r="A414" s="22" t="s">
        <v>2235</v>
      </c>
      <c r="B414" s="7" t="s">
        <v>2236</v>
      </c>
      <c r="C414" s="17">
        <v>3.0</v>
      </c>
      <c r="D414" s="17">
        <v>5558747.0</v>
      </c>
      <c r="E414" s="17">
        <v>3000278.0</v>
      </c>
      <c r="F414" s="17">
        <v>3840890.0</v>
      </c>
      <c r="G414" s="17">
        <v>9835073.0</v>
      </c>
      <c r="H414" s="17">
        <v>9835073.0</v>
      </c>
    </row>
    <row r="415">
      <c r="A415" s="22" t="s">
        <v>2237</v>
      </c>
      <c r="B415" s="7" t="s">
        <v>2238</v>
      </c>
      <c r="C415" s="17">
        <v>572.0</v>
      </c>
      <c r="D415" s="17">
        <v>1.98603957832167E7</v>
      </c>
      <c r="E415" s="17">
        <v>1.39834E7</v>
      </c>
      <c r="F415" s="17">
        <v>2.06454E7</v>
      </c>
      <c r="G415" s="17">
        <v>2.29156E7</v>
      </c>
      <c r="H415" s="17">
        <v>2.78771E7</v>
      </c>
    </row>
    <row r="416">
      <c r="A416" s="22" t="s">
        <v>2239</v>
      </c>
      <c r="B416" s="7" t="s">
        <v>2240</v>
      </c>
      <c r="C416" s="17">
        <v>9.0</v>
      </c>
      <c r="D416" s="17">
        <v>1.62850161111111E7</v>
      </c>
      <c r="E416" s="17">
        <v>1.2000033E7</v>
      </c>
      <c r="F416" s="17">
        <v>1.49463E7</v>
      </c>
      <c r="G416" s="17">
        <v>1.527094E7</v>
      </c>
      <c r="H416" s="17">
        <v>3.4591408E7</v>
      </c>
    </row>
    <row r="417">
      <c r="A417" s="22" t="s">
        <v>2241</v>
      </c>
      <c r="B417" s="7" t="s">
        <v>2242</v>
      </c>
      <c r="C417" s="17">
        <v>416.0</v>
      </c>
      <c r="D417" s="17">
        <v>1.19305131875E7</v>
      </c>
      <c r="E417" s="17">
        <v>7785066.0</v>
      </c>
      <c r="F417" s="17">
        <v>1.0193402E7</v>
      </c>
      <c r="G417" s="17">
        <v>1.4375281E7</v>
      </c>
      <c r="H417" s="17">
        <v>1.9727256E7</v>
      </c>
    </row>
    <row r="418">
      <c r="A418" s="22" t="s">
        <v>2243</v>
      </c>
      <c r="B418" s="7" t="s">
        <v>2244</v>
      </c>
      <c r="C418" s="17">
        <v>2.0</v>
      </c>
      <c r="D418" s="17">
        <v>1.7803813E7</v>
      </c>
      <c r="E418" s="17">
        <v>1.6550376E7</v>
      </c>
      <c r="F418" s="17">
        <v>1.6550376E7</v>
      </c>
      <c r="G418" s="17">
        <v>1.905725E7</v>
      </c>
      <c r="H418" s="17">
        <v>1.905725E7</v>
      </c>
    </row>
    <row r="419">
      <c r="A419" s="22" t="s">
        <v>2245</v>
      </c>
      <c r="B419" s="7" t="s">
        <v>2246</v>
      </c>
      <c r="C419" s="17">
        <v>70.0</v>
      </c>
      <c r="D419" s="17">
        <v>1.94032863857142E7</v>
      </c>
      <c r="E419" s="17">
        <v>1.6545584E7</v>
      </c>
      <c r="F419" s="17">
        <v>1.8062588E7</v>
      </c>
      <c r="G419" s="17">
        <v>2.0510852E7</v>
      </c>
      <c r="H419" s="17">
        <v>2.9315997E7</v>
      </c>
    </row>
    <row r="420">
      <c r="A420" s="22" t="s">
        <v>2247</v>
      </c>
      <c r="B420" s="7" t="s">
        <v>2248</v>
      </c>
      <c r="C420" s="17">
        <v>11.0</v>
      </c>
      <c r="D420" s="17">
        <v>1.34403426363636E7</v>
      </c>
      <c r="E420" s="17">
        <v>8096537.0</v>
      </c>
      <c r="F420" s="17">
        <v>1.1755793E7</v>
      </c>
      <c r="G420" s="17">
        <v>1.7916154E7</v>
      </c>
      <c r="H420" s="17">
        <v>2.0855211E7</v>
      </c>
    </row>
    <row r="421">
      <c r="A421" s="22" t="s">
        <v>2249</v>
      </c>
      <c r="B421" s="7" t="s">
        <v>2251</v>
      </c>
      <c r="C421" s="17">
        <v>14.0</v>
      </c>
      <c r="D421" s="17">
        <v>1.24278607142857E7</v>
      </c>
      <c r="E421" s="17">
        <v>5986615.0</v>
      </c>
      <c r="F421" s="17">
        <v>1.1869486E7</v>
      </c>
      <c r="G421" s="17">
        <v>1.4788682E7</v>
      </c>
      <c r="H421" s="17">
        <v>2.82223E7</v>
      </c>
    </row>
    <row r="422">
      <c r="A422" s="22" t="s">
        <v>2253</v>
      </c>
      <c r="B422" s="7" t="s">
        <v>2254</v>
      </c>
      <c r="C422" s="17">
        <v>1.0</v>
      </c>
      <c r="D422" s="17">
        <v>1.116936E7</v>
      </c>
      <c r="E422" s="17">
        <v>1.116936E7</v>
      </c>
      <c r="F422" s="17">
        <v>1.116936E7</v>
      </c>
      <c r="G422" s="17">
        <v>1.116936E7</v>
      </c>
      <c r="H422" s="17">
        <v>1.116936E7</v>
      </c>
    </row>
    <row r="423">
      <c r="A423" s="22" t="s">
        <v>2255</v>
      </c>
      <c r="B423" s="7" t="s">
        <v>2256</v>
      </c>
      <c r="C423" s="17">
        <v>9335.0</v>
      </c>
      <c r="D423" s="17">
        <v>1.15970330027843E7</v>
      </c>
      <c r="E423" s="17">
        <v>7141724.0</v>
      </c>
      <c r="F423" s="17">
        <v>1.0782812E7</v>
      </c>
      <c r="G423" s="17">
        <v>1.5154103E7</v>
      </c>
      <c r="H423" s="17">
        <v>1.8311004E7</v>
      </c>
    </row>
    <row r="424">
      <c r="A424" s="22" t="s">
        <v>2257</v>
      </c>
      <c r="B424" s="7" t="s">
        <v>2258</v>
      </c>
      <c r="C424" s="17">
        <v>89.0</v>
      </c>
      <c r="D424" s="17">
        <v>1.53241552921348E7</v>
      </c>
      <c r="E424" s="17">
        <v>1.066782E7</v>
      </c>
      <c r="F424" s="17">
        <v>1.4782823E7</v>
      </c>
      <c r="G424" s="17">
        <v>1.8303722E7</v>
      </c>
      <c r="H424" s="17">
        <v>2.2462274E7</v>
      </c>
    </row>
    <row r="425">
      <c r="A425" s="22" t="s">
        <v>2259</v>
      </c>
      <c r="B425" s="7" t="s">
        <v>2260</v>
      </c>
      <c r="C425" s="17">
        <v>54.0</v>
      </c>
      <c r="D425" s="17">
        <v>9235801.33333333</v>
      </c>
      <c r="E425" s="17">
        <v>5626500.0</v>
      </c>
      <c r="F425" s="17">
        <v>8079300.0</v>
      </c>
      <c r="G425" s="17">
        <v>1.12939E7</v>
      </c>
      <c r="H425" s="17">
        <v>1.8511093E7</v>
      </c>
    </row>
    <row r="426">
      <c r="A426" s="22" t="s">
        <v>2261</v>
      </c>
      <c r="B426" s="7" t="s">
        <v>2262</v>
      </c>
      <c r="C426" s="17">
        <v>36.0</v>
      </c>
      <c r="D426" s="17">
        <v>1.90816834444444E7</v>
      </c>
      <c r="E426" s="17">
        <v>1.1565167E7</v>
      </c>
      <c r="F426" s="17">
        <v>1.47535E7</v>
      </c>
      <c r="G426" s="17">
        <v>2.3712701E7</v>
      </c>
      <c r="H426" s="17">
        <v>3.4702739E7</v>
      </c>
    </row>
    <row r="427">
      <c r="A427" s="22" t="s">
        <v>2263</v>
      </c>
      <c r="B427" s="7" t="s">
        <v>2264</v>
      </c>
      <c r="C427" s="17">
        <v>2.0</v>
      </c>
      <c r="D427" s="17">
        <v>8282443.0</v>
      </c>
      <c r="E427" s="17">
        <v>6316701.0</v>
      </c>
      <c r="F427" s="17">
        <v>6316701.0</v>
      </c>
      <c r="G427" s="17">
        <v>1.0248185E7</v>
      </c>
      <c r="H427" s="17">
        <v>1.0248185E7</v>
      </c>
    </row>
    <row r="428">
      <c r="A428" s="22" t="s">
        <v>2265</v>
      </c>
      <c r="B428" s="7" t="s">
        <v>2266</v>
      </c>
      <c r="C428" s="17">
        <v>380.0</v>
      </c>
      <c r="D428" s="17">
        <v>1.23667542631578E7</v>
      </c>
      <c r="E428" s="17">
        <v>6768600.0</v>
      </c>
      <c r="F428" s="17">
        <v>9806550.0</v>
      </c>
      <c r="G428" s="17">
        <v>1.3773066E7</v>
      </c>
      <c r="H428" s="17">
        <v>2.07595E7</v>
      </c>
    </row>
    <row r="429">
      <c r="A429" s="22" t="s">
        <v>2267</v>
      </c>
      <c r="B429" s="7" t="s">
        <v>2268</v>
      </c>
      <c r="C429" s="17">
        <v>1002.0</v>
      </c>
      <c r="D429" s="17">
        <v>8733255.60878243</v>
      </c>
      <c r="E429" s="17">
        <v>6555227.0</v>
      </c>
      <c r="F429" s="17">
        <v>8604200.0</v>
      </c>
      <c r="G429" s="17">
        <v>9598300.0</v>
      </c>
      <c r="H429" s="17">
        <v>1.1955555E7</v>
      </c>
    </row>
    <row r="430">
      <c r="A430" s="22" t="s">
        <v>2269</v>
      </c>
      <c r="B430" s="7" t="s">
        <v>2270</v>
      </c>
      <c r="C430" s="17">
        <v>1.0</v>
      </c>
      <c r="D430" s="17">
        <v>4410080.0</v>
      </c>
      <c r="E430" s="17">
        <v>4410080.0</v>
      </c>
      <c r="F430" s="17">
        <v>4410080.0</v>
      </c>
      <c r="G430" s="17">
        <v>4410080.0</v>
      </c>
      <c r="H430" s="17">
        <v>4410080.0</v>
      </c>
    </row>
    <row r="431">
      <c r="A431" s="22" t="s">
        <v>2273</v>
      </c>
      <c r="B431" s="7" t="s">
        <v>2274</v>
      </c>
      <c r="C431" s="17">
        <v>969.0</v>
      </c>
      <c r="D431" s="17">
        <v>1.76138585500515E7</v>
      </c>
      <c r="E431" s="17">
        <v>1.3126784E7</v>
      </c>
      <c r="F431" s="17">
        <v>1.6261E7</v>
      </c>
      <c r="G431" s="17">
        <v>2.0200903E7</v>
      </c>
      <c r="H431" s="17">
        <v>2.9012402E7</v>
      </c>
    </row>
    <row r="432">
      <c r="A432" s="22" t="s">
        <v>2275</v>
      </c>
      <c r="B432" s="7" t="s">
        <v>2276</v>
      </c>
      <c r="C432" s="17">
        <v>478.0</v>
      </c>
      <c r="D432" s="17">
        <v>1.76932532824267E7</v>
      </c>
      <c r="E432" s="17">
        <v>8273000.0</v>
      </c>
      <c r="F432" s="17">
        <v>1.1838357E7</v>
      </c>
      <c r="G432" s="17">
        <v>1.8122E7</v>
      </c>
      <c r="H432" s="17">
        <v>2.9824084E7</v>
      </c>
    </row>
    <row r="433">
      <c r="A433" s="22" t="s">
        <v>2277</v>
      </c>
      <c r="B433" s="7" t="s">
        <v>2278</v>
      </c>
      <c r="C433" s="17">
        <v>14.0</v>
      </c>
      <c r="D433" s="17">
        <v>1.39254714285714E7</v>
      </c>
      <c r="E433" s="17">
        <v>1.0594084E7</v>
      </c>
      <c r="F433" s="17">
        <v>1.4957177E7</v>
      </c>
      <c r="G433" s="17">
        <v>1.771695E7</v>
      </c>
      <c r="H433" s="17">
        <v>1.9198765E7</v>
      </c>
    </row>
    <row r="434">
      <c r="A434" s="22" t="s">
        <v>2279</v>
      </c>
      <c r="B434" s="7" t="s">
        <v>2280</v>
      </c>
      <c r="C434" s="17">
        <v>19.0</v>
      </c>
      <c r="D434" s="17">
        <v>1.21256341052631E7</v>
      </c>
      <c r="E434" s="17">
        <v>6715455.0</v>
      </c>
      <c r="F434" s="17">
        <v>9333455.0</v>
      </c>
      <c r="G434" s="17">
        <v>1.23614E7</v>
      </c>
      <c r="H434" s="17">
        <v>2.9278184E7</v>
      </c>
    </row>
    <row r="435">
      <c r="A435" s="22" t="s">
        <v>2281</v>
      </c>
      <c r="B435" s="7" t="s">
        <v>2282</v>
      </c>
      <c r="C435" s="17">
        <v>16.0</v>
      </c>
      <c r="D435" s="17">
        <v>1.04907758124999E7</v>
      </c>
      <c r="E435" s="17">
        <v>3992466.0</v>
      </c>
      <c r="F435" s="17">
        <v>6761621.0</v>
      </c>
      <c r="G435" s="17">
        <v>1.2105425E7</v>
      </c>
      <c r="H435" s="17">
        <v>2.4161966E7</v>
      </c>
    </row>
    <row r="436">
      <c r="A436" s="22" t="s">
        <v>2283</v>
      </c>
      <c r="B436" s="7" t="s">
        <v>2284</v>
      </c>
      <c r="C436" s="17">
        <v>11.0</v>
      </c>
      <c r="D436" s="17">
        <v>1.4957296E7</v>
      </c>
      <c r="E436" s="17">
        <v>9956959.0</v>
      </c>
      <c r="F436" s="17">
        <v>1.2566181E7</v>
      </c>
      <c r="G436" s="17">
        <v>1.731075E7</v>
      </c>
      <c r="H436" s="17">
        <v>1.97614E7</v>
      </c>
    </row>
    <row r="437">
      <c r="A437" s="22" t="s">
        <v>2285</v>
      </c>
      <c r="B437" s="7" t="s">
        <v>2286</v>
      </c>
      <c r="C437" s="17">
        <v>23.0</v>
      </c>
      <c r="D437" s="17">
        <v>1.76373003913043E7</v>
      </c>
      <c r="E437" s="17">
        <v>1.2784E7</v>
      </c>
      <c r="F437" s="17">
        <v>1.38172E7</v>
      </c>
      <c r="G437" s="17">
        <v>1.5534E7</v>
      </c>
      <c r="H437" s="17">
        <v>1.8867E7</v>
      </c>
    </row>
    <row r="438">
      <c r="A438" s="22" t="s">
        <v>2287</v>
      </c>
      <c r="B438" s="7" t="s">
        <v>2288</v>
      </c>
      <c r="C438" s="17">
        <v>29.0</v>
      </c>
      <c r="D438" s="17">
        <v>2.18719014482758E7</v>
      </c>
      <c r="E438" s="17">
        <v>1.5584265E7</v>
      </c>
      <c r="F438" s="17">
        <v>1.79105E7</v>
      </c>
      <c r="G438" s="17">
        <v>2.1388966E7</v>
      </c>
      <c r="H438" s="17">
        <v>2.53495E7</v>
      </c>
    </row>
    <row r="439">
      <c r="A439" s="22" t="s">
        <v>2289</v>
      </c>
      <c r="B439" s="7" t="s">
        <v>2290</v>
      </c>
      <c r="C439" s="17">
        <v>5.0</v>
      </c>
      <c r="D439" s="17">
        <v>1.25282998E7</v>
      </c>
      <c r="E439" s="17">
        <v>1.1674096E7</v>
      </c>
      <c r="F439" s="17">
        <v>1.3027139E7</v>
      </c>
      <c r="G439" s="17">
        <v>1.5706109E7</v>
      </c>
      <c r="H439" s="17">
        <v>1.7581475E7</v>
      </c>
    </row>
    <row r="440">
      <c r="A440" s="22" t="s">
        <v>2291</v>
      </c>
      <c r="B440" s="7" t="s">
        <v>2292</v>
      </c>
      <c r="C440" s="17">
        <v>304.0</v>
      </c>
      <c r="D440" s="17">
        <v>1.87853746447368E7</v>
      </c>
      <c r="E440" s="17">
        <v>1.1165407E7</v>
      </c>
      <c r="F440" s="17">
        <v>1.59389E7</v>
      </c>
      <c r="G440" s="17">
        <v>2.00742E7</v>
      </c>
      <c r="H440" s="17">
        <v>2.73106E7</v>
      </c>
    </row>
    <row r="441">
      <c r="A441" s="22" t="s">
        <v>2293</v>
      </c>
      <c r="B441" s="7" t="s">
        <v>2294</v>
      </c>
      <c r="C441" s="17">
        <v>1640.0</v>
      </c>
      <c r="D441" s="17">
        <v>1.41349950390243E7</v>
      </c>
      <c r="E441" s="17">
        <v>6577223.0</v>
      </c>
      <c r="F441" s="17">
        <v>1.1269407E7</v>
      </c>
      <c r="G441" s="17">
        <v>1.8616631E7</v>
      </c>
      <c r="H441" s="17">
        <v>2.8141792E7</v>
      </c>
    </row>
    <row r="442">
      <c r="A442" s="22" t="s">
        <v>2295</v>
      </c>
      <c r="B442" s="7" t="s">
        <v>2296</v>
      </c>
      <c r="C442" s="17">
        <v>283.0</v>
      </c>
      <c r="D442" s="17">
        <v>1.48958904098939E7</v>
      </c>
      <c r="E442" s="17">
        <v>6138785.0</v>
      </c>
      <c r="F442" s="17">
        <v>1.1894138E7</v>
      </c>
      <c r="G442" s="17">
        <v>1.8418339E7</v>
      </c>
      <c r="H442" s="17">
        <v>2.5948074E7</v>
      </c>
    </row>
    <row r="443">
      <c r="A443" s="22" t="s">
        <v>2297</v>
      </c>
      <c r="B443" s="7" t="s">
        <v>2299</v>
      </c>
      <c r="C443" s="17">
        <v>8.0</v>
      </c>
      <c r="D443" s="17">
        <v>1.390015175E7</v>
      </c>
      <c r="E443" s="17">
        <v>1280000.0</v>
      </c>
      <c r="F443" s="17">
        <v>9358583.0</v>
      </c>
      <c r="G443" s="17">
        <v>1.69902E7</v>
      </c>
      <c r="H443" s="17">
        <v>4.1920712E7</v>
      </c>
    </row>
    <row r="444">
      <c r="A444" s="22" t="s">
        <v>2301</v>
      </c>
      <c r="B444" s="7" t="s">
        <v>2302</v>
      </c>
      <c r="C444" s="17">
        <v>425.0</v>
      </c>
      <c r="D444" s="17">
        <v>1.73753863364705E7</v>
      </c>
      <c r="E444" s="17">
        <v>1.1762884E7</v>
      </c>
      <c r="F444" s="17">
        <v>1.45521E7</v>
      </c>
      <c r="G444" s="17">
        <v>2.2189186E7</v>
      </c>
      <c r="H444" s="17">
        <v>2.8147897E7</v>
      </c>
    </row>
    <row r="445">
      <c r="A445" s="22" t="s">
        <v>2303</v>
      </c>
      <c r="B445" s="7" t="s">
        <v>2304</v>
      </c>
      <c r="C445" s="17">
        <v>3.0</v>
      </c>
      <c r="D445" s="17">
        <v>5.28173216666666E7</v>
      </c>
      <c r="E445" s="17">
        <v>1.058723E7</v>
      </c>
      <c r="F445" s="17">
        <v>2.6969376E7</v>
      </c>
      <c r="G445" s="17">
        <v>1.20895359E8</v>
      </c>
      <c r="H445" s="17">
        <v>1.20895359E8</v>
      </c>
    </row>
    <row r="446">
      <c r="A446" s="22" t="s">
        <v>2305</v>
      </c>
      <c r="B446" s="7" t="s">
        <v>2306</v>
      </c>
      <c r="C446" s="17">
        <v>164.0</v>
      </c>
      <c r="D446" s="17">
        <v>1.70879333963414E7</v>
      </c>
      <c r="E446" s="17">
        <v>9748922.0</v>
      </c>
      <c r="F446" s="17">
        <v>1.610882E7</v>
      </c>
      <c r="G446" s="17">
        <v>2.1408532E7</v>
      </c>
      <c r="H446" s="17">
        <v>3.0386245E7</v>
      </c>
    </row>
    <row r="447">
      <c r="A447" s="22" t="s">
        <v>8862</v>
      </c>
      <c r="B447" s="7" t="s">
        <v>8863</v>
      </c>
      <c r="C447" s="17">
        <v>5.0</v>
      </c>
      <c r="D447" s="17">
        <v>6988761.6</v>
      </c>
      <c r="E447" s="17">
        <v>6122015.0</v>
      </c>
      <c r="F447" s="17">
        <v>6975600.0</v>
      </c>
      <c r="G447" s="17">
        <v>8126500.0</v>
      </c>
      <c r="H447" s="17">
        <v>8126500.0</v>
      </c>
    </row>
    <row r="448">
      <c r="A448" s="22" t="s">
        <v>2307</v>
      </c>
      <c r="B448" s="7" t="s">
        <v>2308</v>
      </c>
      <c r="C448" s="17">
        <v>41.0</v>
      </c>
      <c r="D448" s="17">
        <v>2.2161324609756E7</v>
      </c>
      <c r="E448" s="17">
        <v>1.6285322E7</v>
      </c>
      <c r="F448" s="17">
        <v>1.7362213E7</v>
      </c>
      <c r="G448" s="17">
        <v>2.50156E7</v>
      </c>
      <c r="H448" s="17">
        <v>3.4359886E7</v>
      </c>
    </row>
    <row r="449">
      <c r="A449" s="22" t="s">
        <v>2309</v>
      </c>
      <c r="B449" s="7" t="s">
        <v>2310</v>
      </c>
      <c r="C449" s="17">
        <v>5.0</v>
      </c>
      <c r="D449" s="17">
        <v>1.32153214E7</v>
      </c>
      <c r="E449" s="17">
        <v>1.0660207E7</v>
      </c>
      <c r="F449" s="17">
        <v>1.1108167E7</v>
      </c>
      <c r="G449" s="17">
        <v>1.5290857E7</v>
      </c>
      <c r="H449" s="17">
        <v>2.1554558E7</v>
      </c>
    </row>
    <row r="450">
      <c r="A450" s="22" t="s">
        <v>2311</v>
      </c>
      <c r="B450" s="7" t="s">
        <v>2312</v>
      </c>
      <c r="C450" s="17">
        <v>8.0</v>
      </c>
      <c r="D450" s="17">
        <v>1.878859025E7</v>
      </c>
      <c r="E450" s="17">
        <v>1.1508535E7</v>
      </c>
      <c r="F450" s="17">
        <v>1.335397E7</v>
      </c>
      <c r="G450" s="17">
        <v>1.8783417E7</v>
      </c>
      <c r="H450" s="17">
        <v>4.2007986E7</v>
      </c>
    </row>
    <row r="451">
      <c r="A451" s="22" t="s">
        <v>2313</v>
      </c>
      <c r="B451" s="7" t="s">
        <v>2314</v>
      </c>
      <c r="C451" s="17">
        <v>244.0</v>
      </c>
      <c r="D451" s="17">
        <v>1.59176653483606E7</v>
      </c>
      <c r="E451" s="17">
        <v>8212600.0</v>
      </c>
      <c r="F451" s="17">
        <v>1.37368E7</v>
      </c>
      <c r="G451" s="17">
        <v>1.89238E7</v>
      </c>
      <c r="H451" s="17">
        <v>2.22069E7</v>
      </c>
    </row>
    <row r="452">
      <c r="A452" s="22" t="s">
        <v>2315</v>
      </c>
      <c r="B452" s="7" t="s">
        <v>2316</v>
      </c>
      <c r="C452" s="17">
        <v>2656.0</v>
      </c>
      <c r="D452" s="17">
        <v>1.54108664779826E7</v>
      </c>
      <c r="E452" s="17">
        <v>7316100.0</v>
      </c>
      <c r="F452" s="17">
        <v>1.3714244E7</v>
      </c>
      <c r="G452" s="17">
        <v>2.0694113E7</v>
      </c>
      <c r="H452" s="17">
        <v>2.6747735E7</v>
      </c>
    </row>
    <row r="453">
      <c r="A453" s="22" t="s">
        <v>2317</v>
      </c>
      <c r="B453" s="7" t="s">
        <v>2318</v>
      </c>
      <c r="C453" s="17">
        <v>3791.0</v>
      </c>
      <c r="D453" s="17">
        <v>1.05543985286204E7</v>
      </c>
      <c r="E453" s="17">
        <v>7774103.0</v>
      </c>
      <c r="F453" s="17">
        <v>9334166.0</v>
      </c>
      <c r="G453" s="17">
        <v>1.2103429E7</v>
      </c>
      <c r="H453" s="17">
        <v>1.7080938E7</v>
      </c>
    </row>
    <row r="454">
      <c r="A454" s="22" t="s">
        <v>2319</v>
      </c>
      <c r="B454" s="7" t="s">
        <v>2320</v>
      </c>
      <c r="C454" s="17">
        <v>1456.0</v>
      </c>
      <c r="D454" s="17">
        <v>1.48156657815068E7</v>
      </c>
      <c r="E454" s="17">
        <v>8799195.0</v>
      </c>
      <c r="F454" s="17">
        <v>1.3083E7</v>
      </c>
      <c r="G454" s="17">
        <v>1.8698991E7</v>
      </c>
      <c r="H454" s="17">
        <v>2.44289E7</v>
      </c>
    </row>
    <row r="455">
      <c r="A455" s="22" t="s">
        <v>2321</v>
      </c>
      <c r="B455" s="7" t="s">
        <v>2322</v>
      </c>
      <c r="C455" s="17">
        <v>14357.0</v>
      </c>
      <c r="D455" s="17">
        <v>1.64292164367992E7</v>
      </c>
      <c r="E455" s="17">
        <v>9568500.0</v>
      </c>
      <c r="F455" s="17">
        <v>1.3685E7</v>
      </c>
      <c r="G455" s="17">
        <v>2.05666E7</v>
      </c>
      <c r="H455" s="17">
        <v>2.79195E7</v>
      </c>
    </row>
    <row r="456">
      <c r="A456" s="22" t="s">
        <v>2323</v>
      </c>
      <c r="B456" s="7" t="s">
        <v>2324</v>
      </c>
      <c r="C456" s="17">
        <v>404.0</v>
      </c>
      <c r="D456" s="17">
        <v>2.26787134653465E7</v>
      </c>
      <c r="E456" s="17">
        <v>1.65632E7</v>
      </c>
      <c r="F456" s="17">
        <v>2.17E7</v>
      </c>
      <c r="G456" s="17">
        <v>2.45868E7</v>
      </c>
      <c r="H456" s="17">
        <v>3.4750017E7</v>
      </c>
    </row>
    <row r="457">
      <c r="A457" s="22" t="s">
        <v>2325</v>
      </c>
      <c r="B457" s="7" t="s">
        <v>2326</v>
      </c>
      <c r="C457" s="17">
        <v>50.0</v>
      </c>
      <c r="D457" s="17">
        <v>2.018527454E7</v>
      </c>
      <c r="E457" s="17">
        <v>1.4884E7</v>
      </c>
      <c r="F457" s="17">
        <v>1.6089103E7</v>
      </c>
      <c r="G457" s="17">
        <v>2.29325E7</v>
      </c>
      <c r="H457" s="17">
        <v>3.04495E7</v>
      </c>
    </row>
    <row r="458">
      <c r="A458" s="22" t="s">
        <v>2327</v>
      </c>
      <c r="B458" s="7" t="s">
        <v>2328</v>
      </c>
      <c r="C458" s="17">
        <v>778.0</v>
      </c>
      <c r="D458" s="17">
        <v>9631809.5411311</v>
      </c>
      <c r="E458" s="17">
        <v>6388080.0</v>
      </c>
      <c r="F458" s="17">
        <v>7739351.0</v>
      </c>
      <c r="G458" s="17">
        <v>1.1410005E7</v>
      </c>
      <c r="H458" s="17">
        <v>1.51035E7</v>
      </c>
    </row>
    <row r="459">
      <c r="A459" s="22" t="s">
        <v>2329</v>
      </c>
      <c r="B459" s="7" t="s">
        <v>2330</v>
      </c>
      <c r="C459" s="17">
        <v>6224.0</v>
      </c>
      <c r="D459" s="17">
        <v>1.0344043474775E7</v>
      </c>
      <c r="E459" s="17">
        <v>7633382.0</v>
      </c>
      <c r="F459" s="17">
        <v>8872279.0</v>
      </c>
      <c r="G459" s="17">
        <v>1.1139642E7</v>
      </c>
      <c r="H459" s="17">
        <v>1.6641889E7</v>
      </c>
    </row>
    <row r="460">
      <c r="A460" s="22" t="s">
        <v>2331</v>
      </c>
      <c r="B460" s="7" t="s">
        <v>2332</v>
      </c>
      <c r="C460" s="17">
        <v>442.0</v>
      </c>
      <c r="D460" s="17">
        <v>1.95765204411764E7</v>
      </c>
      <c r="E460" s="17">
        <v>1.37918E7</v>
      </c>
      <c r="F460" s="17">
        <v>1.8408741E7</v>
      </c>
      <c r="G460" s="17">
        <v>2.2588106E7</v>
      </c>
      <c r="H460" s="17">
        <v>2.8642202E7</v>
      </c>
    </row>
    <row r="461">
      <c r="A461" s="22" t="s">
        <v>2333</v>
      </c>
      <c r="B461" s="7" t="s">
        <v>2334</v>
      </c>
      <c r="C461" s="17">
        <v>477.0</v>
      </c>
      <c r="D461" s="17">
        <v>1.84997459035639E7</v>
      </c>
      <c r="E461" s="17">
        <v>1.3395149E7</v>
      </c>
      <c r="F461" s="17">
        <v>1.8905E7</v>
      </c>
      <c r="G461" s="17">
        <v>2.42383E7</v>
      </c>
      <c r="H461" s="17">
        <v>2.69774E7</v>
      </c>
    </row>
    <row r="462">
      <c r="A462" s="22" t="s">
        <v>2335</v>
      </c>
      <c r="B462" s="7" t="s">
        <v>2336</v>
      </c>
      <c r="C462" s="17">
        <v>150.0</v>
      </c>
      <c r="D462" s="17">
        <v>1.74384507133333E7</v>
      </c>
      <c r="E462" s="17">
        <v>1.4276906E7</v>
      </c>
      <c r="F462" s="17">
        <v>1.62774E7</v>
      </c>
      <c r="G462" s="17">
        <v>1.963565E7</v>
      </c>
      <c r="H462" s="17">
        <v>2.5431709E7</v>
      </c>
    </row>
    <row r="463">
      <c r="A463" s="22" t="s">
        <v>2337</v>
      </c>
      <c r="B463" s="7" t="s">
        <v>2338</v>
      </c>
      <c r="C463" s="17">
        <v>1466.0</v>
      </c>
      <c r="D463" s="17">
        <v>8963950.97341513</v>
      </c>
      <c r="E463" s="17">
        <v>6306336.0</v>
      </c>
      <c r="F463" s="17">
        <v>8654520.0</v>
      </c>
      <c r="G463" s="17">
        <v>8928977.0</v>
      </c>
      <c r="H463" s="17">
        <v>1.1142141E7</v>
      </c>
    </row>
    <row r="464">
      <c r="A464" s="22" t="s">
        <v>8880</v>
      </c>
      <c r="B464" s="7" t="s">
        <v>8881</v>
      </c>
      <c r="C464" s="17">
        <v>21.0</v>
      </c>
      <c r="D464" s="17">
        <v>1.59197114761904E7</v>
      </c>
      <c r="E464" s="17">
        <v>9531900.0</v>
      </c>
      <c r="F464" s="17">
        <v>1.2256607E7</v>
      </c>
      <c r="G464" s="17">
        <v>2.293478E7</v>
      </c>
      <c r="H464" s="17">
        <v>2.83008E7</v>
      </c>
    </row>
    <row r="465">
      <c r="A465" s="22" t="s">
        <v>2339</v>
      </c>
      <c r="B465" s="7" t="s">
        <v>2340</v>
      </c>
      <c r="C465" s="17">
        <v>722.0</v>
      </c>
      <c r="D465" s="17">
        <v>2.0097145069252E7</v>
      </c>
      <c r="E465" s="17">
        <v>1.3212616E7</v>
      </c>
      <c r="F465" s="17">
        <v>2.0197366E7</v>
      </c>
      <c r="G465" s="17">
        <v>2.4838157E7</v>
      </c>
      <c r="H465" s="17">
        <v>3.1455778E7</v>
      </c>
    </row>
    <row r="466">
      <c r="A466" s="22" t="s">
        <v>2341</v>
      </c>
      <c r="B466" s="7" t="s">
        <v>2342</v>
      </c>
      <c r="C466" s="17">
        <v>28568.0</v>
      </c>
      <c r="D466" s="17">
        <v>1.23369997400307E7</v>
      </c>
      <c r="E466" s="17">
        <v>7968277.0</v>
      </c>
      <c r="F466" s="17">
        <v>9539475.0</v>
      </c>
      <c r="G466" s="17">
        <v>1.42622E7</v>
      </c>
      <c r="H466" s="17">
        <v>2.13177E7</v>
      </c>
    </row>
    <row r="467">
      <c r="A467" s="22" t="s">
        <v>2343</v>
      </c>
      <c r="B467" s="7" t="s">
        <v>2344</v>
      </c>
      <c r="C467" s="17">
        <v>3616.0</v>
      </c>
      <c r="D467" s="17">
        <v>1.93695519474557E7</v>
      </c>
      <c r="E467" s="17">
        <v>1.1224E7</v>
      </c>
      <c r="F467" s="17">
        <v>1.6816069E7</v>
      </c>
      <c r="G467" s="17">
        <v>2.4505689E7</v>
      </c>
      <c r="H467" s="17">
        <v>3.42135E7</v>
      </c>
    </row>
    <row r="468">
      <c r="A468" s="22" t="s">
        <v>2345</v>
      </c>
      <c r="B468" s="7" t="s">
        <v>2346</v>
      </c>
      <c r="C468" s="17">
        <v>953.0</v>
      </c>
      <c r="D468" s="17">
        <v>1.9071401475341E7</v>
      </c>
      <c r="E468" s="17">
        <v>1.1722E7</v>
      </c>
      <c r="F468" s="17">
        <v>1.74415E7</v>
      </c>
      <c r="G468" s="17">
        <v>2.1355557E7</v>
      </c>
      <c r="H468" s="17">
        <v>3.45375E7</v>
      </c>
    </row>
    <row r="469">
      <c r="A469" s="22" t="s">
        <v>8888</v>
      </c>
      <c r="B469" s="7" t="s">
        <v>8889</v>
      </c>
      <c r="C469" s="17">
        <v>90.0</v>
      </c>
      <c r="D469" s="17">
        <v>1.25179387888888E7</v>
      </c>
      <c r="E469" s="17">
        <v>6362300.0</v>
      </c>
      <c r="F469" s="17">
        <v>9829500.0</v>
      </c>
      <c r="G469" s="17">
        <v>1.8615418E7</v>
      </c>
      <c r="H469" s="17">
        <v>2.5430701E7</v>
      </c>
    </row>
    <row r="470">
      <c r="A470" s="22" t="s">
        <v>2347</v>
      </c>
      <c r="B470" s="7" t="s">
        <v>2348</v>
      </c>
      <c r="C470" s="17">
        <v>300.0</v>
      </c>
      <c r="D470" s="17">
        <v>1.86750533233333E7</v>
      </c>
      <c r="E470" s="17">
        <v>1.303136E7</v>
      </c>
      <c r="F470" s="17">
        <v>1.82716E7</v>
      </c>
      <c r="G470" s="17">
        <v>2.1794616E7</v>
      </c>
      <c r="H470" s="17">
        <v>3.02035E7</v>
      </c>
    </row>
    <row r="471">
      <c r="A471" s="22" t="s">
        <v>2351</v>
      </c>
      <c r="B471" s="7" t="s">
        <v>2352</v>
      </c>
      <c r="C471" s="17">
        <v>49.0</v>
      </c>
      <c r="D471" s="17">
        <v>2.37700988979591E7</v>
      </c>
      <c r="E471" s="17">
        <v>1.2838967E7</v>
      </c>
      <c r="F471" s="17">
        <v>2.1388251E7</v>
      </c>
      <c r="G471" s="17">
        <v>3.3267304E7</v>
      </c>
      <c r="H471" s="17">
        <v>4.3024412E7</v>
      </c>
    </row>
    <row r="472">
      <c r="A472" s="22" t="s">
        <v>8894</v>
      </c>
      <c r="B472" s="7" t="s">
        <v>8895</v>
      </c>
      <c r="C472" s="17">
        <v>36.0</v>
      </c>
      <c r="D472" s="17">
        <v>1.66526836388888E7</v>
      </c>
      <c r="E472" s="17">
        <v>1.1639932E7</v>
      </c>
      <c r="F472" s="17">
        <v>1.5115925E7</v>
      </c>
      <c r="G472" s="17">
        <v>1.8457808E7</v>
      </c>
      <c r="H472" s="17">
        <v>3.0656284E7</v>
      </c>
    </row>
    <row r="473">
      <c r="A473" s="22" t="s">
        <v>2353</v>
      </c>
      <c r="B473" s="7" t="s">
        <v>2354</v>
      </c>
      <c r="C473" s="17">
        <v>121.0</v>
      </c>
      <c r="D473" s="17">
        <v>2.3656119429752E7</v>
      </c>
      <c r="E473" s="17">
        <v>1.8272843E7</v>
      </c>
      <c r="F473" s="17">
        <v>2.2295545E7</v>
      </c>
      <c r="G473" s="17">
        <v>2.7426967E7</v>
      </c>
      <c r="H473" s="17">
        <v>3.3955502E7</v>
      </c>
    </row>
    <row r="474">
      <c r="A474" s="22" t="s">
        <v>2355</v>
      </c>
      <c r="B474" s="7" t="s">
        <v>2356</v>
      </c>
      <c r="C474" s="17">
        <v>28.0</v>
      </c>
      <c r="D474" s="17">
        <v>2.33887493571428E7</v>
      </c>
      <c r="E474" s="17">
        <v>2.138755E7</v>
      </c>
      <c r="F474" s="17">
        <v>2.4355706E7</v>
      </c>
      <c r="G474" s="17">
        <v>2.8418427E7</v>
      </c>
      <c r="H474" s="17">
        <v>3.1894392E7</v>
      </c>
    </row>
    <row r="475">
      <c r="A475" s="22" t="s">
        <v>2357</v>
      </c>
      <c r="B475" s="7" t="s">
        <v>2358</v>
      </c>
      <c r="C475" s="17">
        <v>94.0</v>
      </c>
      <c r="D475" s="17">
        <v>2.24518064787234E7</v>
      </c>
      <c r="E475" s="17">
        <v>1.70636E7</v>
      </c>
      <c r="F475" s="17">
        <v>2.0756149E7</v>
      </c>
      <c r="G475" s="17">
        <v>2.7983846E7</v>
      </c>
      <c r="H475" s="17">
        <v>3.4353397E7</v>
      </c>
    </row>
    <row r="476">
      <c r="A476" s="22" t="s">
        <v>2359</v>
      </c>
      <c r="B476" s="7" t="s">
        <v>2360</v>
      </c>
      <c r="C476" s="17">
        <v>270.0</v>
      </c>
      <c r="D476" s="17">
        <v>1.92094797444444E7</v>
      </c>
      <c r="E476" s="17">
        <v>1.1662274E7</v>
      </c>
      <c r="F476" s="17">
        <v>1.4915887E7</v>
      </c>
      <c r="G476" s="17">
        <v>2.445826E7</v>
      </c>
      <c r="H476" s="17">
        <v>3.4995439E7</v>
      </c>
    </row>
    <row r="477">
      <c r="A477" s="22" t="s">
        <v>2361</v>
      </c>
      <c r="B477" s="7" t="s">
        <v>2362</v>
      </c>
      <c r="C477" s="17">
        <v>20.0</v>
      </c>
      <c r="D477" s="17">
        <v>4.440437605E7</v>
      </c>
      <c r="E477" s="17">
        <v>1.0903518E7</v>
      </c>
      <c r="F477" s="17">
        <v>2.63448E7</v>
      </c>
      <c r="G477" s="17">
        <v>3.8214498E7</v>
      </c>
      <c r="H477" s="17">
        <v>8.808662E7</v>
      </c>
    </row>
    <row r="478">
      <c r="A478" s="22" t="s">
        <v>2363</v>
      </c>
      <c r="B478" s="7" t="s">
        <v>2364</v>
      </c>
      <c r="C478" s="17">
        <v>270.0</v>
      </c>
      <c r="D478" s="17">
        <v>1.96982727111111E7</v>
      </c>
      <c r="E478" s="17">
        <v>1.7160446E7</v>
      </c>
      <c r="F478" s="17">
        <v>2.0522091E7</v>
      </c>
      <c r="G478" s="17">
        <v>2.421117E7</v>
      </c>
      <c r="H478" s="17">
        <v>3.0945487E7</v>
      </c>
    </row>
    <row r="479">
      <c r="A479" s="22" t="s">
        <v>2365</v>
      </c>
      <c r="B479" s="7" t="s">
        <v>2366</v>
      </c>
      <c r="C479" s="17">
        <v>56.0</v>
      </c>
      <c r="D479" s="17">
        <v>1.71324076071428E7</v>
      </c>
      <c r="E479" s="17">
        <v>1.2975023E7</v>
      </c>
      <c r="F479" s="17">
        <v>1.4427187E7</v>
      </c>
      <c r="G479" s="17">
        <v>1.865095E7</v>
      </c>
      <c r="H479" s="17">
        <v>2.8363008E7</v>
      </c>
    </row>
    <row r="480">
      <c r="A480" s="22" t="s">
        <v>2367</v>
      </c>
      <c r="B480" s="7" t="s">
        <v>2368</v>
      </c>
      <c r="C480" s="17">
        <v>5.0</v>
      </c>
      <c r="D480" s="17">
        <v>1.75023476E7</v>
      </c>
      <c r="E480" s="17">
        <v>1.2322251E7</v>
      </c>
      <c r="F480" s="17">
        <v>1.4898536E7</v>
      </c>
      <c r="G480" s="17">
        <v>2.2196915E7</v>
      </c>
      <c r="H480" s="17">
        <v>2.6694335E7</v>
      </c>
    </row>
    <row r="481">
      <c r="A481" s="22" t="s">
        <v>2369</v>
      </c>
      <c r="B481" s="7" t="s">
        <v>2370</v>
      </c>
      <c r="C481" s="17">
        <v>1682.0</v>
      </c>
      <c r="D481" s="17">
        <v>2.20729856318874E7</v>
      </c>
      <c r="E481" s="17">
        <v>1.6052576E7</v>
      </c>
      <c r="F481" s="17">
        <v>1.82058E7</v>
      </c>
      <c r="G481" s="17">
        <v>2.60309E7</v>
      </c>
      <c r="H481" s="17">
        <v>3.3082373E7</v>
      </c>
    </row>
    <row r="482">
      <c r="A482" s="22" t="s">
        <v>2371</v>
      </c>
      <c r="B482" s="7" t="s">
        <v>2372</v>
      </c>
      <c r="C482" s="17">
        <v>17.0</v>
      </c>
      <c r="D482" s="17">
        <v>2.99242383888888E7</v>
      </c>
      <c r="E482" s="17">
        <v>2.4896686E7</v>
      </c>
      <c r="F482" s="17">
        <v>3.0722532E7</v>
      </c>
      <c r="G482" s="17">
        <v>3.8296266E7</v>
      </c>
      <c r="H482" s="17">
        <v>4.0636032E7</v>
      </c>
    </row>
    <row r="483">
      <c r="A483" s="22" t="s">
        <v>8910</v>
      </c>
      <c r="B483" s="7" t="s">
        <v>8911</v>
      </c>
      <c r="C483" s="17">
        <v>1.0</v>
      </c>
      <c r="D483" s="17">
        <v>1.08253E7</v>
      </c>
      <c r="E483" s="17">
        <v>1.08253E7</v>
      </c>
      <c r="F483" s="17">
        <v>1.08253E7</v>
      </c>
      <c r="G483" s="17">
        <v>1.08253E7</v>
      </c>
      <c r="H483" s="17">
        <v>1.08253E7</v>
      </c>
    </row>
    <row r="484">
      <c r="A484" s="22" t="s">
        <v>2373</v>
      </c>
      <c r="B484" s="7" t="s">
        <v>2374</v>
      </c>
      <c r="C484" s="17">
        <v>1.0</v>
      </c>
      <c r="D484" s="17">
        <v>9249288.0</v>
      </c>
      <c r="E484" s="17">
        <v>9249288.0</v>
      </c>
      <c r="F484" s="17">
        <v>9249288.0</v>
      </c>
      <c r="G484" s="17">
        <v>9249288.0</v>
      </c>
      <c r="H484" s="17">
        <v>9249288.0</v>
      </c>
    </row>
    <row r="485">
      <c r="A485" s="22" t="s">
        <v>2375</v>
      </c>
      <c r="B485" s="7" t="s">
        <v>2376</v>
      </c>
      <c r="C485" s="17">
        <v>18.0</v>
      </c>
      <c r="D485" s="17">
        <v>2.39772532777777E7</v>
      </c>
      <c r="E485" s="17">
        <v>9670770.0</v>
      </c>
      <c r="F485" s="17">
        <v>1.2121099E7</v>
      </c>
      <c r="G485" s="17">
        <v>3.7315903E7</v>
      </c>
      <c r="H485" s="17">
        <v>4.7186919E7</v>
      </c>
    </row>
    <row r="486">
      <c r="A486" s="22" t="s">
        <v>2377</v>
      </c>
      <c r="B486" s="7" t="s">
        <v>2378</v>
      </c>
      <c r="C486" s="17">
        <v>133.0</v>
      </c>
      <c r="D486" s="17">
        <v>2.68174450451127E7</v>
      </c>
      <c r="E486" s="17">
        <v>1.8329583E7</v>
      </c>
      <c r="F486" s="17">
        <v>1.9112719E7</v>
      </c>
      <c r="G486" s="17">
        <v>3.7771589E7</v>
      </c>
      <c r="H486" s="17">
        <v>4.8402405E7</v>
      </c>
    </row>
    <row r="487">
      <c r="A487" s="22" t="s">
        <v>2379</v>
      </c>
      <c r="B487" s="7" t="s">
        <v>2380</v>
      </c>
      <c r="C487" s="17">
        <v>11.0</v>
      </c>
      <c r="D487" s="17">
        <v>1.75818E7</v>
      </c>
      <c r="E487" s="17">
        <v>9317200.0</v>
      </c>
      <c r="F487" s="17">
        <v>1.5635E7</v>
      </c>
      <c r="G487" s="17">
        <v>2.67008E7</v>
      </c>
      <c r="H487" s="17">
        <v>2.68235E7</v>
      </c>
    </row>
    <row r="488">
      <c r="A488" s="22" t="s">
        <v>2381</v>
      </c>
      <c r="B488" s="7" t="s">
        <v>2382</v>
      </c>
      <c r="C488" s="17">
        <v>2.0</v>
      </c>
      <c r="D488" s="17">
        <v>1.15826975E7</v>
      </c>
      <c r="E488" s="17">
        <v>9249288.0</v>
      </c>
      <c r="F488" s="17">
        <v>9249288.0</v>
      </c>
      <c r="G488" s="17">
        <v>1.3916107E7</v>
      </c>
      <c r="H488" s="17">
        <v>1.3916107E7</v>
      </c>
    </row>
    <row r="489">
      <c r="A489" s="22" t="s">
        <v>2383</v>
      </c>
      <c r="B489" s="7" t="s">
        <v>2384</v>
      </c>
      <c r="C489" s="17">
        <v>1333.0</v>
      </c>
      <c r="D489" s="17">
        <v>2.66567247344336E7</v>
      </c>
      <c r="E489" s="17">
        <v>1.9690795E7</v>
      </c>
      <c r="F489" s="17">
        <v>2.449631E7</v>
      </c>
      <c r="G489" s="17">
        <v>3.0019093E7</v>
      </c>
      <c r="H489" s="17">
        <v>3.7583639E7</v>
      </c>
    </row>
    <row r="490">
      <c r="A490" s="22" t="s">
        <v>2385</v>
      </c>
      <c r="B490" s="7" t="s">
        <v>2386</v>
      </c>
      <c r="C490" s="17">
        <v>14.0</v>
      </c>
      <c r="D490" s="17">
        <v>2.35726942857142E7</v>
      </c>
      <c r="E490" s="17">
        <v>1.92996E7</v>
      </c>
      <c r="F490" s="17">
        <v>2.10423E7</v>
      </c>
      <c r="G490" s="17">
        <v>2.92659E7</v>
      </c>
      <c r="H490" s="17">
        <v>3.27801E7</v>
      </c>
    </row>
    <row r="491">
      <c r="A491" s="22" t="s">
        <v>2387</v>
      </c>
      <c r="B491" s="7" t="s">
        <v>2388</v>
      </c>
      <c r="C491" s="17">
        <v>15.0</v>
      </c>
      <c r="D491" s="17">
        <v>2.76588672666666E7</v>
      </c>
      <c r="E491" s="17">
        <v>2.5070847E7</v>
      </c>
      <c r="F491" s="17">
        <v>2.7930985E7</v>
      </c>
      <c r="G491" s="17">
        <v>3.3774705E7</v>
      </c>
      <c r="H491" s="17">
        <v>3.6868053E7</v>
      </c>
    </row>
    <row r="492">
      <c r="A492" s="22" t="s">
        <v>2389</v>
      </c>
      <c r="B492" s="7" t="s">
        <v>2390</v>
      </c>
      <c r="C492" s="17">
        <v>185.0</v>
      </c>
      <c r="D492" s="17">
        <v>2.38702690756756E7</v>
      </c>
      <c r="E492" s="17">
        <v>1.43111E7</v>
      </c>
      <c r="F492" s="17">
        <v>2.4901E7</v>
      </c>
      <c r="G492" s="17">
        <v>2.945194E7</v>
      </c>
      <c r="H492" s="17">
        <v>3.9985164E7</v>
      </c>
    </row>
    <row r="493">
      <c r="A493" s="22" t="s">
        <v>2391</v>
      </c>
      <c r="B493" s="7" t="s">
        <v>2392</v>
      </c>
      <c r="C493" s="17">
        <v>382.0</v>
      </c>
      <c r="D493" s="17">
        <v>2.52190932015706E7</v>
      </c>
      <c r="E493" s="17">
        <v>1.40232E7</v>
      </c>
      <c r="F493" s="17">
        <v>2.63235E7</v>
      </c>
      <c r="G493" s="17">
        <v>3.4689516E7</v>
      </c>
      <c r="H493" s="17">
        <v>3.9168E7</v>
      </c>
    </row>
    <row r="494">
      <c r="A494" s="22" t="s">
        <v>2393</v>
      </c>
      <c r="B494" s="7" t="s">
        <v>2394</v>
      </c>
      <c r="C494" s="17">
        <v>619.0</v>
      </c>
      <c r="D494" s="17">
        <v>2.14218672875605E7</v>
      </c>
      <c r="E494" s="17">
        <v>1.572045E7</v>
      </c>
      <c r="F494" s="17">
        <v>1.8500915E7</v>
      </c>
      <c r="G494" s="17">
        <v>2.6098119E7</v>
      </c>
      <c r="H494" s="17">
        <v>3.4629683E7</v>
      </c>
    </row>
    <row r="495">
      <c r="A495" s="22" t="s">
        <v>2395</v>
      </c>
      <c r="B495" s="7" t="s">
        <v>2396</v>
      </c>
      <c r="C495" s="17">
        <v>160.0</v>
      </c>
      <c r="D495" s="17">
        <v>1.65463559124999E7</v>
      </c>
      <c r="E495" s="17">
        <v>1.34066E7</v>
      </c>
      <c r="F495" s="17">
        <v>1.50277E7</v>
      </c>
      <c r="G495" s="17">
        <v>1.80048E7</v>
      </c>
      <c r="H495" s="17">
        <v>2.14461E7</v>
      </c>
    </row>
    <row r="496">
      <c r="A496" s="22" t="s">
        <v>2397</v>
      </c>
      <c r="B496" s="7" t="s">
        <v>2398</v>
      </c>
      <c r="C496" s="17">
        <v>9.0</v>
      </c>
      <c r="D496" s="17">
        <v>3.07647171111111E7</v>
      </c>
      <c r="E496" s="17">
        <v>2.4896686E7</v>
      </c>
      <c r="F496" s="17">
        <v>3.3125965E7</v>
      </c>
      <c r="G496" s="17">
        <v>3.707325E7</v>
      </c>
      <c r="H496" s="17">
        <v>4.0786694E7</v>
      </c>
    </row>
    <row r="497">
      <c r="A497" s="22" t="s">
        <v>2399</v>
      </c>
      <c r="B497" s="7" t="s">
        <v>2400</v>
      </c>
      <c r="C497" s="17">
        <v>8806.0</v>
      </c>
      <c r="D497" s="17">
        <v>2.32705182674312E7</v>
      </c>
      <c r="E497" s="17">
        <v>1.71519E7</v>
      </c>
      <c r="F497" s="17">
        <v>2.1721E7</v>
      </c>
      <c r="G497" s="17">
        <v>2.8211785E7</v>
      </c>
      <c r="H497" s="17">
        <v>3.35659E7</v>
      </c>
    </row>
    <row r="498">
      <c r="A498" s="22" t="s">
        <v>2401</v>
      </c>
      <c r="B498" s="7" t="s">
        <v>2402</v>
      </c>
      <c r="C498" s="17">
        <v>10.0</v>
      </c>
      <c r="D498" s="17">
        <v>1.73001556E7</v>
      </c>
      <c r="E498" s="17">
        <v>1.0032929E7</v>
      </c>
      <c r="F498" s="17">
        <v>1.3376898E7</v>
      </c>
      <c r="G498" s="17">
        <v>2.1298189E7</v>
      </c>
      <c r="H498" s="17">
        <v>3.3175171E7</v>
      </c>
    </row>
    <row r="499">
      <c r="A499" s="22" t="s">
        <v>2403</v>
      </c>
      <c r="B499" s="7" t="s">
        <v>2404</v>
      </c>
      <c r="C499" s="17">
        <v>110.0</v>
      </c>
      <c r="D499" s="17">
        <v>2.17310644818181E7</v>
      </c>
      <c r="E499" s="17">
        <v>1.4256833E7</v>
      </c>
      <c r="F499" s="17">
        <v>1.8606351E7</v>
      </c>
      <c r="G499" s="17">
        <v>2.7799034E7</v>
      </c>
      <c r="H499" s="17">
        <v>3.563195E7</v>
      </c>
    </row>
    <row r="500">
      <c r="A500" s="22" t="s">
        <v>2405</v>
      </c>
      <c r="B500" s="7" t="s">
        <v>2406</v>
      </c>
      <c r="C500" s="17">
        <v>4288.0</v>
      </c>
      <c r="D500" s="17">
        <v>1.38366571550839E7</v>
      </c>
      <c r="E500" s="17">
        <v>9288500.0</v>
      </c>
      <c r="F500" s="17">
        <v>1.17435E7</v>
      </c>
      <c r="G500" s="17">
        <v>1.7336838E7</v>
      </c>
      <c r="H500" s="17">
        <v>2.42225E7</v>
      </c>
    </row>
    <row r="501">
      <c r="A501" s="22" t="s">
        <v>2407</v>
      </c>
      <c r="B501" s="7" t="s">
        <v>2408</v>
      </c>
      <c r="C501" s="17">
        <v>981.0</v>
      </c>
      <c r="D501" s="17">
        <v>2.19628532925586E7</v>
      </c>
      <c r="E501" s="17">
        <v>1.48885E7</v>
      </c>
      <c r="F501" s="17">
        <v>2.1956611E7</v>
      </c>
      <c r="G501" s="17">
        <v>2.6763278E7</v>
      </c>
      <c r="H501" s="17">
        <v>3.3215007E7</v>
      </c>
    </row>
    <row r="502">
      <c r="A502" s="22" t="s">
        <v>2409</v>
      </c>
      <c r="B502" s="7" t="s">
        <v>2410</v>
      </c>
      <c r="C502" s="17">
        <v>1163.0</v>
      </c>
      <c r="D502" s="17">
        <v>2.30069876758383E7</v>
      </c>
      <c r="E502" s="17">
        <v>1.515415E7</v>
      </c>
      <c r="F502" s="17">
        <v>2.1961851E7</v>
      </c>
      <c r="G502" s="17">
        <v>2.6509992E7</v>
      </c>
      <c r="H502" s="17">
        <v>3.4767119E7</v>
      </c>
    </row>
    <row r="503">
      <c r="A503" s="22" t="s">
        <v>2411</v>
      </c>
      <c r="B503" s="7" t="s">
        <v>2412</v>
      </c>
      <c r="C503" s="17">
        <v>5147.0</v>
      </c>
      <c r="D503" s="17">
        <v>2.3691512263209E7</v>
      </c>
      <c r="E503" s="17">
        <v>1.5588313E7</v>
      </c>
      <c r="F503" s="17">
        <v>2.3069581E7</v>
      </c>
      <c r="G503" s="17">
        <v>3.15327E7</v>
      </c>
      <c r="H503" s="17">
        <v>3.6406451E7</v>
      </c>
    </row>
    <row r="504">
      <c r="A504" s="22" t="s">
        <v>2413</v>
      </c>
      <c r="B504" s="7" t="s">
        <v>2414</v>
      </c>
      <c r="C504" s="17">
        <v>33646.0</v>
      </c>
      <c r="D504" s="17">
        <v>2.47454618961717E7</v>
      </c>
      <c r="E504" s="17">
        <v>1.66689E7</v>
      </c>
      <c r="F504" s="17">
        <v>2.1577551E7</v>
      </c>
      <c r="G504" s="17">
        <v>3.12715E7</v>
      </c>
      <c r="H504" s="17">
        <v>3.8749636E7</v>
      </c>
    </row>
    <row r="505">
      <c r="A505" s="22" t="s">
        <v>2415</v>
      </c>
      <c r="B505" s="7" t="s">
        <v>2416</v>
      </c>
      <c r="C505" s="17">
        <v>9857.0</v>
      </c>
      <c r="D505" s="17">
        <v>2.2666497298258E7</v>
      </c>
      <c r="E505" s="17">
        <v>1.68451E7</v>
      </c>
      <c r="F505" s="17">
        <v>2.10058E7</v>
      </c>
      <c r="G505" s="17">
        <v>2.76443E7</v>
      </c>
      <c r="H505" s="17">
        <v>3.3930686E7</v>
      </c>
    </row>
    <row r="506">
      <c r="A506" s="22" t="s">
        <v>2417</v>
      </c>
      <c r="B506" s="7" t="s">
        <v>2418</v>
      </c>
      <c r="C506" s="17">
        <v>2666.0</v>
      </c>
      <c r="D506" s="17">
        <v>2.12107449035381E7</v>
      </c>
      <c r="E506" s="17">
        <v>1.5131714E7</v>
      </c>
      <c r="F506" s="17">
        <v>1.82048E7</v>
      </c>
      <c r="G506" s="17">
        <v>2.55992E7</v>
      </c>
      <c r="H506" s="17">
        <v>3.27475E7</v>
      </c>
    </row>
    <row r="507">
      <c r="A507" s="22" t="s">
        <v>2419</v>
      </c>
      <c r="B507" s="7" t="s">
        <v>2420</v>
      </c>
      <c r="C507" s="17">
        <v>376.0</v>
      </c>
      <c r="D507" s="17">
        <v>2.20802569281914E7</v>
      </c>
      <c r="E507" s="17">
        <v>1.7605485E7</v>
      </c>
      <c r="F507" s="17">
        <v>2.1176338E7</v>
      </c>
      <c r="G507" s="17">
        <v>2.4639403E7</v>
      </c>
      <c r="H507" s="17">
        <v>2.9322974E7</v>
      </c>
    </row>
    <row r="508">
      <c r="A508" s="22" t="s">
        <v>2421</v>
      </c>
      <c r="B508" s="7" t="s">
        <v>2422</v>
      </c>
      <c r="C508" s="17">
        <v>39.0</v>
      </c>
      <c r="D508" s="17">
        <v>1.00055218717948E7</v>
      </c>
      <c r="E508" s="17">
        <v>7159072.0</v>
      </c>
      <c r="F508" s="17">
        <v>9751000.0</v>
      </c>
      <c r="G508" s="17">
        <v>1.11322E7</v>
      </c>
      <c r="H508" s="17">
        <v>1.44619E7</v>
      </c>
    </row>
    <row r="509">
      <c r="A509" s="22" t="s">
        <v>2423</v>
      </c>
      <c r="B509" s="7" t="s">
        <v>2424</v>
      </c>
      <c r="C509" s="17">
        <v>7.0</v>
      </c>
      <c r="D509" s="17">
        <v>1.80497018571428E7</v>
      </c>
      <c r="E509" s="17">
        <v>1.04043E7</v>
      </c>
      <c r="F509" s="17">
        <v>1.61264E7</v>
      </c>
      <c r="G509" s="17">
        <v>2.05057E7</v>
      </c>
      <c r="H509" s="17">
        <v>4.3581179E7</v>
      </c>
    </row>
    <row r="510">
      <c r="A510" s="22" t="s">
        <v>2425</v>
      </c>
      <c r="B510" s="7" t="s">
        <v>2426</v>
      </c>
      <c r="C510" s="17">
        <v>481.0</v>
      </c>
      <c r="D510" s="17">
        <v>1.96953038731808E7</v>
      </c>
      <c r="E510" s="17">
        <v>1.4149E7</v>
      </c>
      <c r="F510" s="17">
        <v>1.8399993E7</v>
      </c>
      <c r="G510" s="17">
        <v>2.47906E7</v>
      </c>
      <c r="H510" s="17">
        <v>2.8377696E7</v>
      </c>
    </row>
    <row r="511">
      <c r="A511" s="22" t="s">
        <v>2427</v>
      </c>
      <c r="B511" s="7" t="s">
        <v>2428</v>
      </c>
      <c r="C511" s="17">
        <v>5.0</v>
      </c>
      <c r="D511" s="17">
        <v>1.29254834E7</v>
      </c>
      <c r="E511" s="17">
        <v>1.07466E7</v>
      </c>
      <c r="F511" s="17">
        <v>1.1202317E7</v>
      </c>
      <c r="G511" s="17">
        <v>1.2062072E7</v>
      </c>
      <c r="H511" s="17">
        <v>2.67065E7</v>
      </c>
    </row>
    <row r="512">
      <c r="A512" s="22" t="s">
        <v>2429</v>
      </c>
      <c r="B512" s="7" t="s">
        <v>2430</v>
      </c>
      <c r="C512" s="17">
        <v>286.0</v>
      </c>
      <c r="D512" s="17">
        <v>1.84634327062937E7</v>
      </c>
      <c r="E512" s="17">
        <v>1.2849152E7</v>
      </c>
      <c r="F512" s="17">
        <v>1.7255E7</v>
      </c>
      <c r="G512" s="17">
        <v>2.3914095E7</v>
      </c>
      <c r="H512" s="17">
        <v>2.4987012E7</v>
      </c>
    </row>
    <row r="513">
      <c r="A513" s="22" t="s">
        <v>2431</v>
      </c>
      <c r="B513" s="7" t="s">
        <v>2432</v>
      </c>
      <c r="C513" s="17">
        <v>4.0</v>
      </c>
      <c r="D513" s="17">
        <v>1.27830065E7</v>
      </c>
      <c r="E513" s="17">
        <v>8092598.0</v>
      </c>
      <c r="F513" s="17">
        <v>1.15631E7</v>
      </c>
      <c r="G513" s="17">
        <v>1.1978903E7</v>
      </c>
      <c r="H513" s="17">
        <v>1.9497425E7</v>
      </c>
    </row>
    <row r="514">
      <c r="A514" s="22" t="s">
        <v>2433</v>
      </c>
      <c r="B514" s="7" t="s">
        <v>2434</v>
      </c>
      <c r="C514" s="17">
        <v>3.0</v>
      </c>
      <c r="D514" s="17">
        <v>1.38839786666666E7</v>
      </c>
      <c r="E514" s="17">
        <v>1.05135E7</v>
      </c>
      <c r="F514" s="17">
        <v>1.3412536E7</v>
      </c>
      <c r="G514" s="17">
        <v>1.77259E7</v>
      </c>
      <c r="H514" s="17">
        <v>1.77259E7</v>
      </c>
    </row>
    <row r="515">
      <c r="A515" s="22" t="s">
        <v>2435</v>
      </c>
      <c r="B515" s="7" t="s">
        <v>2436</v>
      </c>
      <c r="C515" s="17">
        <v>29.0</v>
      </c>
      <c r="D515" s="17">
        <v>1.56622293793103E7</v>
      </c>
      <c r="E515" s="17">
        <v>1.424815E7</v>
      </c>
      <c r="F515" s="17">
        <v>1.6506923E7</v>
      </c>
      <c r="G515" s="17">
        <v>1.7288518E7</v>
      </c>
      <c r="H515" s="17">
        <v>1.783293E7</v>
      </c>
    </row>
    <row r="516">
      <c r="A516" s="22" t="s">
        <v>2437</v>
      </c>
      <c r="B516" s="7" t="s">
        <v>2438</v>
      </c>
      <c r="C516" s="17">
        <v>15.0</v>
      </c>
      <c r="D516" s="17">
        <v>1.2145314E7</v>
      </c>
      <c r="E516" s="17">
        <v>1.1596889E7</v>
      </c>
      <c r="F516" s="17">
        <v>1.1997538E7</v>
      </c>
      <c r="G516" s="17">
        <v>1.2744726E7</v>
      </c>
      <c r="H516" s="17">
        <v>1.3788836E7</v>
      </c>
    </row>
    <row r="517">
      <c r="A517" s="22" t="s">
        <v>2439</v>
      </c>
      <c r="B517" s="7" t="s">
        <v>2440</v>
      </c>
      <c r="C517" s="17">
        <v>1123.0</v>
      </c>
      <c r="D517" s="17">
        <v>1.30027483998219E7</v>
      </c>
      <c r="E517" s="17">
        <v>9192300.0</v>
      </c>
      <c r="F517" s="17">
        <v>1.18516E7</v>
      </c>
      <c r="G517" s="17">
        <v>1.6049278E7</v>
      </c>
      <c r="H517" s="17">
        <v>1.8373828E7</v>
      </c>
    </row>
    <row r="518">
      <c r="A518" s="22" t="s">
        <v>2441</v>
      </c>
      <c r="B518" s="7" t="s">
        <v>2442</v>
      </c>
      <c r="C518" s="17">
        <v>584.0</v>
      </c>
      <c r="D518" s="17">
        <v>1.81328902756849E7</v>
      </c>
      <c r="E518" s="17">
        <v>1.2738489E7</v>
      </c>
      <c r="F518" s="17">
        <v>1.92628E7</v>
      </c>
      <c r="G518" s="17">
        <v>2.2597977E7</v>
      </c>
      <c r="H518" s="17">
        <v>2.46135E7</v>
      </c>
    </row>
    <row r="519">
      <c r="A519" s="22" t="s">
        <v>2443</v>
      </c>
      <c r="B519" s="7" t="s">
        <v>2444</v>
      </c>
      <c r="C519" s="17">
        <v>47.0</v>
      </c>
      <c r="D519" s="17">
        <v>1.28835362765957E7</v>
      </c>
      <c r="E519" s="17">
        <v>1.1219882E7</v>
      </c>
      <c r="F519" s="17">
        <v>1.1896756E7</v>
      </c>
      <c r="G519" s="17">
        <v>1.377739E7</v>
      </c>
      <c r="H519" s="17">
        <v>1.6748737E7</v>
      </c>
    </row>
    <row r="520">
      <c r="A520" s="22" t="s">
        <v>2445</v>
      </c>
      <c r="B520" s="7" t="s">
        <v>2446</v>
      </c>
      <c r="C520" s="17">
        <v>5.0</v>
      </c>
      <c r="D520" s="17">
        <v>1.61669816E7</v>
      </c>
      <c r="E520" s="17">
        <v>9499460.0</v>
      </c>
      <c r="F520" s="17">
        <v>1.1667765E7</v>
      </c>
      <c r="G520" s="17">
        <v>1.2306772E7</v>
      </c>
      <c r="H520" s="17">
        <v>3.9270885E7</v>
      </c>
    </row>
    <row r="521">
      <c r="A521" s="22" t="s">
        <v>2447</v>
      </c>
      <c r="B521" s="7" t="s">
        <v>2448</v>
      </c>
      <c r="C521" s="17">
        <v>21.0</v>
      </c>
      <c r="D521" s="17">
        <v>2.7081397095238E7</v>
      </c>
      <c r="E521" s="17">
        <v>8645010.0</v>
      </c>
      <c r="F521" s="17">
        <v>1.457265E7</v>
      </c>
      <c r="G521" s="17">
        <v>2.1932833E7</v>
      </c>
      <c r="H521" s="17">
        <v>7.9073463E7</v>
      </c>
    </row>
    <row r="522">
      <c r="A522" s="22" t="s">
        <v>2449</v>
      </c>
      <c r="B522" s="7" t="s">
        <v>2450</v>
      </c>
      <c r="C522" s="17">
        <v>15.0</v>
      </c>
      <c r="D522" s="17">
        <v>1.43225450666666E7</v>
      </c>
      <c r="E522" s="17">
        <v>1.1722071E7</v>
      </c>
      <c r="F522" s="17">
        <v>1.2894434E7</v>
      </c>
      <c r="G522" s="17">
        <v>1.7163729E7</v>
      </c>
      <c r="H522" s="17">
        <v>2.1335269E7</v>
      </c>
    </row>
    <row r="523">
      <c r="A523" s="22" t="s">
        <v>2451</v>
      </c>
      <c r="B523" s="7" t="s">
        <v>2452</v>
      </c>
      <c r="C523" s="17">
        <v>121.0</v>
      </c>
      <c r="D523" s="17">
        <v>3.95395096198347E7</v>
      </c>
      <c r="E523" s="17">
        <v>2.087395E7</v>
      </c>
      <c r="F523" s="17">
        <v>2.7958424E7</v>
      </c>
      <c r="G523" s="17">
        <v>4.0307394E7</v>
      </c>
      <c r="H523" s="17">
        <v>6.8303909E7</v>
      </c>
    </row>
    <row r="524">
      <c r="A524" s="22" t="s">
        <v>2453</v>
      </c>
      <c r="B524" s="7" t="s">
        <v>2454</v>
      </c>
      <c r="C524" s="17">
        <v>48.0</v>
      </c>
      <c r="D524" s="17">
        <v>4.37044154375E7</v>
      </c>
      <c r="E524" s="17">
        <v>1.8343E7</v>
      </c>
      <c r="F524" s="17">
        <v>2.34686E7</v>
      </c>
      <c r="G524" s="17">
        <v>5.5468667E7</v>
      </c>
      <c r="H524" s="17">
        <v>1.02276101E8</v>
      </c>
    </row>
    <row r="525">
      <c r="A525" s="22" t="s">
        <v>2455</v>
      </c>
      <c r="B525" s="7" t="s">
        <v>2456</v>
      </c>
      <c r="C525" s="17">
        <v>1187.0</v>
      </c>
      <c r="D525" s="17">
        <v>2.98936192138047E7</v>
      </c>
      <c r="E525" s="17">
        <v>1.46531E7</v>
      </c>
      <c r="F525" s="17">
        <v>1.854888E7</v>
      </c>
      <c r="G525" s="17">
        <v>2.9963374E7</v>
      </c>
      <c r="H525" s="17">
        <v>6.2259541E7</v>
      </c>
    </row>
    <row r="526">
      <c r="A526" s="22" t="s">
        <v>2457</v>
      </c>
      <c r="B526" s="7" t="s">
        <v>2458</v>
      </c>
      <c r="C526" s="17">
        <v>46.0</v>
      </c>
      <c r="D526" s="17">
        <v>1.63662803260869E7</v>
      </c>
      <c r="E526" s="17">
        <v>6427100.0</v>
      </c>
      <c r="F526" s="17">
        <v>1.0414937E7</v>
      </c>
      <c r="G526" s="17">
        <v>1.7450239E7</v>
      </c>
      <c r="H526" s="17">
        <v>4.446955E7</v>
      </c>
    </row>
    <row r="527">
      <c r="A527" s="22" t="s">
        <v>2459</v>
      </c>
      <c r="B527" s="7" t="s">
        <v>2460</v>
      </c>
      <c r="C527" s="17">
        <v>6660.0</v>
      </c>
      <c r="D527" s="17">
        <v>2.68259645865485E7</v>
      </c>
      <c r="E527" s="17">
        <v>1.01267E7</v>
      </c>
      <c r="F527" s="17">
        <v>1.54848E7</v>
      </c>
      <c r="G527" s="17">
        <v>2.220515E7</v>
      </c>
      <c r="H527" s="17">
        <v>5.6524671E7</v>
      </c>
    </row>
    <row r="528">
      <c r="A528" s="22" t="s">
        <v>2461</v>
      </c>
      <c r="B528" s="7" t="s">
        <v>2462</v>
      </c>
      <c r="C528" s="17">
        <v>5.0</v>
      </c>
      <c r="D528" s="17">
        <v>2.52581898E7</v>
      </c>
      <c r="E528" s="17">
        <v>1.5967944E7</v>
      </c>
      <c r="F528" s="17">
        <v>2.5264219E7</v>
      </c>
      <c r="G528" s="17">
        <v>3.2437449E7</v>
      </c>
      <c r="H528" s="17">
        <v>3.91657E7</v>
      </c>
    </row>
    <row r="529">
      <c r="A529" s="22" t="s">
        <v>2463</v>
      </c>
      <c r="B529" s="7" t="s">
        <v>2464</v>
      </c>
      <c r="C529" s="17">
        <v>414.0</v>
      </c>
      <c r="D529" s="17">
        <v>1.71479866256038E7</v>
      </c>
      <c r="E529" s="17">
        <v>1.00384E7</v>
      </c>
      <c r="F529" s="17">
        <v>1.59676E7</v>
      </c>
      <c r="G529" s="17">
        <v>1.8962368E7</v>
      </c>
      <c r="H529" s="17">
        <v>2.79604E7</v>
      </c>
    </row>
    <row r="530">
      <c r="A530" s="22" t="s">
        <v>2465</v>
      </c>
      <c r="B530" s="7" t="s">
        <v>2466</v>
      </c>
      <c r="C530" s="17">
        <v>21.0</v>
      </c>
      <c r="D530" s="17">
        <v>1.86938419523809E7</v>
      </c>
      <c r="E530" s="17">
        <v>5860307.0</v>
      </c>
      <c r="F530" s="17">
        <v>1.0501942E7</v>
      </c>
      <c r="G530" s="17">
        <v>2.3635134E7</v>
      </c>
      <c r="H530" s="17">
        <v>3.4332304E7</v>
      </c>
    </row>
    <row r="531">
      <c r="A531" s="22" t="s">
        <v>2467</v>
      </c>
      <c r="B531" s="7" t="s">
        <v>2468</v>
      </c>
      <c r="C531" s="17">
        <v>260.0</v>
      </c>
      <c r="D531" s="17">
        <v>1.7553632476923E7</v>
      </c>
      <c r="E531" s="17">
        <v>1.2219538E7</v>
      </c>
      <c r="F531" s="17">
        <v>1.5302786E7</v>
      </c>
      <c r="G531" s="17">
        <v>1.8285054E7</v>
      </c>
      <c r="H531" s="17">
        <v>2.5680321E7</v>
      </c>
    </row>
    <row r="532">
      <c r="A532" s="22" t="s">
        <v>2469</v>
      </c>
      <c r="B532" s="7" t="s">
        <v>2470</v>
      </c>
      <c r="C532" s="17">
        <v>2591.0</v>
      </c>
      <c r="D532" s="17">
        <v>1.19120033395061E7</v>
      </c>
      <c r="E532" s="17">
        <v>7838800.0</v>
      </c>
      <c r="F532" s="17">
        <v>1.0142341E7</v>
      </c>
      <c r="G532" s="17">
        <v>1.34245E7</v>
      </c>
      <c r="H532" s="17">
        <v>1.8882354E7</v>
      </c>
    </row>
    <row r="533">
      <c r="A533" s="22" t="s">
        <v>2471</v>
      </c>
      <c r="B533" s="7" t="s">
        <v>2472</v>
      </c>
      <c r="C533" s="17">
        <v>50.0</v>
      </c>
      <c r="D533" s="17">
        <v>2.607716494E7</v>
      </c>
      <c r="E533" s="17">
        <v>1.7571915E7</v>
      </c>
      <c r="F533" s="17">
        <v>2.1112932E7</v>
      </c>
      <c r="G533" s="17">
        <v>2.518505E7</v>
      </c>
      <c r="H533" s="17">
        <v>3.5098569E7</v>
      </c>
    </row>
    <row r="534">
      <c r="A534" s="22" t="s">
        <v>2473</v>
      </c>
      <c r="B534" s="7" t="s">
        <v>2474</v>
      </c>
      <c r="C534" s="17">
        <v>50.0</v>
      </c>
      <c r="D534" s="17">
        <v>2.32427853799999E7</v>
      </c>
      <c r="E534" s="17">
        <v>1.5587433E7</v>
      </c>
      <c r="F534" s="17">
        <v>1.8636438E7</v>
      </c>
      <c r="G534" s="17">
        <v>2.0385967E7</v>
      </c>
      <c r="H534" s="17">
        <v>3.4652877E7</v>
      </c>
    </row>
    <row r="535">
      <c r="A535" s="22" t="s">
        <v>2475</v>
      </c>
      <c r="B535" s="7" t="s">
        <v>2476</v>
      </c>
      <c r="C535" s="17">
        <v>297.0</v>
      </c>
      <c r="D535" s="17">
        <v>1.97447811279461E7</v>
      </c>
      <c r="E535" s="17">
        <v>1.0601914E7</v>
      </c>
      <c r="F535" s="17">
        <v>1.47191E7</v>
      </c>
      <c r="G535" s="17">
        <v>2.02209E7</v>
      </c>
      <c r="H535" s="17">
        <v>3.2799906E7</v>
      </c>
    </row>
    <row r="536">
      <c r="A536" s="22" t="s">
        <v>2477</v>
      </c>
      <c r="B536" s="7" t="s">
        <v>2478</v>
      </c>
      <c r="C536" s="17">
        <v>62.0</v>
      </c>
      <c r="D536" s="17">
        <v>4.46164814838709E7</v>
      </c>
      <c r="E536" s="17">
        <v>2.0637828E7</v>
      </c>
      <c r="F536" s="17">
        <v>2.7096143E7</v>
      </c>
      <c r="G536" s="17">
        <v>4.5283425E7</v>
      </c>
      <c r="H536" s="17">
        <v>9.9187229E7</v>
      </c>
    </row>
    <row r="537">
      <c r="A537" s="22" t="s">
        <v>2479</v>
      </c>
      <c r="B537" s="7" t="s">
        <v>2480</v>
      </c>
      <c r="C537" s="17">
        <v>13.0</v>
      </c>
      <c r="D537" s="17">
        <v>3.17659241538461E7</v>
      </c>
      <c r="E537" s="17">
        <v>6236612.0</v>
      </c>
      <c r="F537" s="17">
        <v>2.4037503E7</v>
      </c>
      <c r="G537" s="17">
        <v>5.24619E7</v>
      </c>
      <c r="H537" s="17">
        <v>7.7418477E7</v>
      </c>
    </row>
    <row r="538">
      <c r="A538" s="22" t="s">
        <v>2481</v>
      </c>
      <c r="B538" s="7" t="s">
        <v>2482</v>
      </c>
      <c r="C538" s="17">
        <v>192.0</v>
      </c>
      <c r="D538" s="17">
        <v>5.02708917604166E7</v>
      </c>
      <c r="E538" s="17">
        <v>1.7127529E7</v>
      </c>
      <c r="F538" s="17">
        <v>2.6009055E7</v>
      </c>
      <c r="G538" s="17">
        <v>5.3725801E7</v>
      </c>
      <c r="H538" s="17">
        <v>1.1147908E8</v>
      </c>
    </row>
    <row r="539">
      <c r="A539" s="22" t="s">
        <v>2483</v>
      </c>
      <c r="B539" s="7" t="s">
        <v>2484</v>
      </c>
      <c r="C539" s="17">
        <v>163.0</v>
      </c>
      <c r="D539" s="17">
        <v>1.69316132331288E7</v>
      </c>
      <c r="E539" s="17">
        <v>1.15157E7</v>
      </c>
      <c r="F539" s="17">
        <v>1.569585E7</v>
      </c>
      <c r="G539" s="17">
        <v>2.001355E7</v>
      </c>
      <c r="H539" s="17">
        <v>2.5136232E7</v>
      </c>
    </row>
    <row r="540">
      <c r="A540" s="22" t="s">
        <v>2485</v>
      </c>
      <c r="B540" s="7" t="s">
        <v>2486</v>
      </c>
      <c r="C540" s="17">
        <v>39.0</v>
      </c>
      <c r="D540" s="17">
        <v>1.3797663076923E7</v>
      </c>
      <c r="E540" s="17">
        <v>8335607.0</v>
      </c>
      <c r="F540" s="17">
        <v>1.15155E7</v>
      </c>
      <c r="G540" s="17">
        <v>1.43085E7</v>
      </c>
      <c r="H540" s="17">
        <v>2.769155E7</v>
      </c>
    </row>
    <row r="541">
      <c r="A541" s="22" t="s">
        <v>2487</v>
      </c>
      <c r="B541" s="7" t="s">
        <v>2488</v>
      </c>
      <c r="C541" s="17">
        <v>248.0</v>
      </c>
      <c r="D541" s="17">
        <v>2.17645797459677E7</v>
      </c>
      <c r="E541" s="17">
        <v>1.46184E7</v>
      </c>
      <c r="F541" s="17">
        <v>1.7152258E7</v>
      </c>
      <c r="G541" s="17">
        <v>2.3804625E7</v>
      </c>
      <c r="H541" s="17">
        <v>3.7119244E7</v>
      </c>
    </row>
    <row r="542">
      <c r="A542" s="22" t="s">
        <v>2491</v>
      </c>
      <c r="B542" s="7" t="s">
        <v>2492</v>
      </c>
      <c r="C542" s="17">
        <v>67.0</v>
      </c>
      <c r="D542" s="17">
        <v>1.76759589402985E7</v>
      </c>
      <c r="E542" s="17">
        <v>1.0285807E7</v>
      </c>
      <c r="F542" s="17">
        <v>1.31166E7</v>
      </c>
      <c r="G542" s="17">
        <v>2.4673449E7</v>
      </c>
      <c r="H542" s="17">
        <v>3.226867E7</v>
      </c>
    </row>
    <row r="543">
      <c r="A543" s="22" t="s">
        <v>2493</v>
      </c>
      <c r="B543" s="7" t="s">
        <v>2494</v>
      </c>
      <c r="C543" s="17">
        <v>38.0</v>
      </c>
      <c r="D543" s="17">
        <v>2.05245083947368E7</v>
      </c>
      <c r="E543" s="17">
        <v>1.37578E7</v>
      </c>
      <c r="F543" s="17">
        <v>1.472625E7</v>
      </c>
      <c r="G543" s="17">
        <v>2.0051963E7</v>
      </c>
      <c r="H543" s="17">
        <v>3.697715E7</v>
      </c>
    </row>
    <row r="544">
      <c r="A544" s="22" t="s">
        <v>2495</v>
      </c>
      <c r="B544" s="7" t="s">
        <v>2496</v>
      </c>
      <c r="C544" s="17">
        <v>4.0</v>
      </c>
      <c r="D544" s="17">
        <v>1.439472875E7</v>
      </c>
      <c r="E544" s="17">
        <v>1.385885E7</v>
      </c>
      <c r="F544" s="17">
        <v>1.4211051E7</v>
      </c>
      <c r="G544" s="17">
        <v>1.4558163E7</v>
      </c>
      <c r="H544" s="17">
        <v>1.4950851E7</v>
      </c>
    </row>
    <row r="545">
      <c r="A545" s="22" t="s">
        <v>2497</v>
      </c>
      <c r="B545" s="7" t="s">
        <v>2498</v>
      </c>
      <c r="C545" s="17">
        <v>13.0</v>
      </c>
      <c r="D545" s="17">
        <v>3.20168817692307E7</v>
      </c>
      <c r="E545" s="17">
        <v>9057476.0</v>
      </c>
      <c r="F545" s="17">
        <v>1.7287712E7</v>
      </c>
      <c r="G545" s="17">
        <v>2.3013118E7</v>
      </c>
      <c r="H545" s="17">
        <v>9.2982E7</v>
      </c>
    </row>
    <row r="546">
      <c r="A546" s="22" t="s">
        <v>2499</v>
      </c>
      <c r="B546" s="7" t="s">
        <v>2500</v>
      </c>
      <c r="C546" s="17">
        <v>35.0</v>
      </c>
      <c r="D546" s="17">
        <v>1.10069055714285E7</v>
      </c>
      <c r="E546" s="17">
        <v>7783283.0</v>
      </c>
      <c r="F546" s="17">
        <v>8575688.0</v>
      </c>
      <c r="G546" s="17">
        <v>1.0191505E7</v>
      </c>
      <c r="H546" s="17">
        <v>1.82113E7</v>
      </c>
    </row>
    <row r="547">
      <c r="A547" s="22" t="s">
        <v>2501</v>
      </c>
      <c r="B547" s="7" t="s">
        <v>2502</v>
      </c>
      <c r="C547" s="17">
        <v>15.0</v>
      </c>
      <c r="D547" s="17">
        <v>2.07087654666666E7</v>
      </c>
      <c r="E547" s="17">
        <v>1.00832E7</v>
      </c>
      <c r="F547" s="17">
        <v>1.2691317E7</v>
      </c>
      <c r="G547" s="17">
        <v>2.95311E7</v>
      </c>
      <c r="H547" s="17">
        <v>4.2333705E7</v>
      </c>
    </row>
    <row r="548">
      <c r="A548" s="22" t="s">
        <v>2503</v>
      </c>
      <c r="B548" s="7" t="s">
        <v>2504</v>
      </c>
      <c r="C548" s="17">
        <v>65.0</v>
      </c>
      <c r="D548" s="17">
        <v>2.24706091384615E7</v>
      </c>
      <c r="E548" s="17">
        <v>7400558.0</v>
      </c>
      <c r="F548" s="17">
        <v>1.334141E7</v>
      </c>
      <c r="G548" s="17">
        <v>2.5961573E7</v>
      </c>
      <c r="H548" s="17">
        <v>4.4088917E7</v>
      </c>
    </row>
    <row r="549">
      <c r="A549" s="22" t="s">
        <v>2505</v>
      </c>
      <c r="B549" s="7" t="s">
        <v>2506</v>
      </c>
      <c r="C549" s="17">
        <v>157.0</v>
      </c>
      <c r="D549" s="17">
        <v>1.42184375732484E7</v>
      </c>
      <c r="E549" s="17">
        <v>7393069.0</v>
      </c>
      <c r="F549" s="17">
        <v>9764500.0</v>
      </c>
      <c r="G549" s="17">
        <v>1.5062217E7</v>
      </c>
      <c r="H549" s="17">
        <v>2.4345648E7</v>
      </c>
    </row>
    <row r="550">
      <c r="A550" s="22" t="s">
        <v>2507</v>
      </c>
      <c r="B550" s="7" t="s">
        <v>2508</v>
      </c>
      <c r="C550" s="17">
        <v>190.0</v>
      </c>
      <c r="D550" s="17">
        <v>1.94923284105262E7</v>
      </c>
      <c r="E550" s="17">
        <v>7068693.0</v>
      </c>
      <c r="F550" s="17">
        <v>1.13121E7</v>
      </c>
      <c r="G550" s="17">
        <v>2.2501837E7</v>
      </c>
      <c r="H550" s="17">
        <v>4.2333705E7</v>
      </c>
    </row>
    <row r="551">
      <c r="A551" s="22" t="s">
        <v>2509</v>
      </c>
      <c r="B551" s="7" t="s">
        <v>2510</v>
      </c>
      <c r="C551" s="17">
        <v>154.0</v>
      </c>
      <c r="D551" s="17">
        <v>2.04526484740259E7</v>
      </c>
      <c r="E551" s="17">
        <v>5378627.0</v>
      </c>
      <c r="F551" s="17">
        <v>1.2534726E7</v>
      </c>
      <c r="G551" s="17">
        <v>3.1032201E7</v>
      </c>
      <c r="H551" s="17">
        <v>3.526499E7</v>
      </c>
    </row>
    <row r="552">
      <c r="A552" s="22" t="s">
        <v>2511</v>
      </c>
      <c r="B552" s="7" t="s">
        <v>2512</v>
      </c>
      <c r="C552" s="17">
        <v>615.0</v>
      </c>
      <c r="D552" s="17">
        <v>3.28862911642276E7</v>
      </c>
      <c r="E552" s="17">
        <v>1.1100771E7</v>
      </c>
      <c r="F552" s="17">
        <v>1.6590001E7</v>
      </c>
      <c r="G552" s="17">
        <v>3.7993779E7</v>
      </c>
      <c r="H552" s="17">
        <v>8.59411E7</v>
      </c>
    </row>
    <row r="553">
      <c r="A553" s="22" t="s">
        <v>2513</v>
      </c>
      <c r="B553" s="7" t="s">
        <v>2514</v>
      </c>
      <c r="C553" s="17">
        <v>467.0</v>
      </c>
      <c r="D553" s="17">
        <v>1.39927679872068E7</v>
      </c>
      <c r="E553" s="17">
        <v>5988100.0</v>
      </c>
      <c r="F553" s="17">
        <v>1.0486751E7</v>
      </c>
      <c r="G553" s="17">
        <v>1.6611572E7</v>
      </c>
      <c r="H553" s="17">
        <v>2.2359671E7</v>
      </c>
    </row>
    <row r="554">
      <c r="A554" s="22" t="s">
        <v>2515</v>
      </c>
      <c r="B554" s="7" t="s">
        <v>2516</v>
      </c>
      <c r="C554" s="17">
        <v>36.0</v>
      </c>
      <c r="D554" s="17">
        <v>3.37880237777777E7</v>
      </c>
      <c r="E554" s="17">
        <v>6976932.0</v>
      </c>
      <c r="F554" s="17">
        <v>1.842256E7</v>
      </c>
      <c r="G554" s="17">
        <v>3.9554351E7</v>
      </c>
      <c r="H554" s="17">
        <v>8.5892049E7</v>
      </c>
    </row>
    <row r="555">
      <c r="A555" s="22" t="s">
        <v>2517</v>
      </c>
      <c r="B555" s="7" t="s">
        <v>2518</v>
      </c>
      <c r="C555" s="17">
        <v>26.0</v>
      </c>
      <c r="D555" s="17">
        <v>2.01861637307692E7</v>
      </c>
      <c r="E555" s="17">
        <v>7941655.0</v>
      </c>
      <c r="F555" s="17">
        <v>1.1739804E7</v>
      </c>
      <c r="G555" s="17">
        <v>2.1741627E7</v>
      </c>
      <c r="H555" s="17">
        <v>5.3749324E7</v>
      </c>
    </row>
    <row r="556">
      <c r="A556" s="22" t="s">
        <v>830</v>
      </c>
      <c r="B556" s="7" t="s">
        <v>831</v>
      </c>
      <c r="C556" s="17">
        <v>233.0</v>
      </c>
      <c r="D556" s="17">
        <v>2.54934744077253E7</v>
      </c>
      <c r="E556" s="17">
        <v>1.1134674E7</v>
      </c>
      <c r="F556" s="17">
        <v>2.1964843E7</v>
      </c>
      <c r="G556" s="17">
        <v>3.4899512E7</v>
      </c>
      <c r="H556" s="17">
        <v>4.4435883E7</v>
      </c>
    </row>
    <row r="557">
      <c r="A557" s="22" t="s">
        <v>832</v>
      </c>
      <c r="B557" s="7" t="s">
        <v>834</v>
      </c>
      <c r="C557" s="17">
        <v>165.0</v>
      </c>
      <c r="D557" s="17">
        <v>2.91292013030303E7</v>
      </c>
      <c r="E557" s="17">
        <v>1.5423259E7</v>
      </c>
      <c r="F557" s="17">
        <v>2.8344029E7</v>
      </c>
      <c r="G557" s="17">
        <v>3.4435136E7</v>
      </c>
      <c r="H557" s="17">
        <v>4.7980171E7</v>
      </c>
    </row>
    <row r="558">
      <c r="A558" s="22" t="s">
        <v>835</v>
      </c>
      <c r="B558" s="7" t="s">
        <v>836</v>
      </c>
      <c r="C558" s="17">
        <v>754.0</v>
      </c>
      <c r="D558" s="17">
        <v>2.39921988925729E7</v>
      </c>
      <c r="E558" s="17">
        <v>1.0520218E7</v>
      </c>
      <c r="F558" s="17">
        <v>2.1885035E7</v>
      </c>
      <c r="G558" s="17">
        <v>3.1490486E7</v>
      </c>
      <c r="H558" s="17">
        <v>3.8468942E7</v>
      </c>
    </row>
    <row r="559">
      <c r="A559" s="22" t="s">
        <v>838</v>
      </c>
      <c r="B559" s="7" t="s">
        <v>839</v>
      </c>
      <c r="C559" s="17">
        <v>25.0</v>
      </c>
      <c r="D559" s="17">
        <v>3.690944812E7</v>
      </c>
      <c r="E559" s="17">
        <v>1.71625E7</v>
      </c>
      <c r="F559" s="17">
        <v>2.0108809E7</v>
      </c>
      <c r="G559" s="17">
        <v>3.5424738E7</v>
      </c>
      <c r="H559" s="17">
        <v>4.5931757E7</v>
      </c>
    </row>
    <row r="560">
      <c r="A560" s="22" t="s">
        <v>840</v>
      </c>
      <c r="B560" s="7" t="s">
        <v>841</v>
      </c>
      <c r="C560" s="17">
        <v>29.0</v>
      </c>
      <c r="D560" s="17">
        <v>3.55489453793103E7</v>
      </c>
      <c r="E560" s="17">
        <v>2.4698986E7</v>
      </c>
      <c r="F560" s="17">
        <v>3.2134726E7</v>
      </c>
      <c r="G560" s="17">
        <v>3.4189897E7</v>
      </c>
      <c r="H560" s="17">
        <v>4.5886439E7</v>
      </c>
    </row>
    <row r="561">
      <c r="A561" s="22" t="s">
        <v>842</v>
      </c>
      <c r="B561" s="7" t="s">
        <v>843</v>
      </c>
      <c r="C561" s="17">
        <v>9.0</v>
      </c>
      <c r="D561" s="17">
        <v>2.84449236666666E7</v>
      </c>
      <c r="E561" s="17">
        <v>1.4365398E7</v>
      </c>
      <c r="F561" s="17">
        <v>1.974176E7</v>
      </c>
      <c r="G561" s="17">
        <v>2.3296322E7</v>
      </c>
      <c r="H561" s="17">
        <v>8.8350445E7</v>
      </c>
    </row>
    <row r="562">
      <c r="A562" s="22" t="s">
        <v>845</v>
      </c>
      <c r="B562" s="7" t="s">
        <v>846</v>
      </c>
      <c r="C562" s="17">
        <v>150.0</v>
      </c>
      <c r="D562" s="17">
        <v>2.72032842733333E7</v>
      </c>
      <c r="E562" s="17">
        <v>1.2185E7</v>
      </c>
      <c r="F562" s="17">
        <v>2.2185364E7</v>
      </c>
      <c r="G562" s="17">
        <v>3.4263096E7</v>
      </c>
      <c r="H562" s="17">
        <v>4.5817014E7</v>
      </c>
    </row>
    <row r="563">
      <c r="A563" s="22" t="s">
        <v>2523</v>
      </c>
      <c r="B563" s="7" t="s">
        <v>2524</v>
      </c>
      <c r="C563" s="17">
        <v>5.0</v>
      </c>
      <c r="D563" s="17">
        <v>4.71740698E7</v>
      </c>
      <c r="E563" s="17">
        <v>2.3860637E7</v>
      </c>
      <c r="F563" s="17">
        <v>5.8964634E7</v>
      </c>
      <c r="G563" s="17">
        <v>7.1603434E7</v>
      </c>
      <c r="H563" s="17">
        <v>7.429331E7</v>
      </c>
    </row>
    <row r="564">
      <c r="A564" s="22" t="s">
        <v>2525</v>
      </c>
      <c r="B564" s="7" t="s">
        <v>2526</v>
      </c>
      <c r="C564" s="17">
        <v>32.0</v>
      </c>
      <c r="D564" s="17">
        <v>4.00366254062499E7</v>
      </c>
      <c r="E564" s="17">
        <v>1.235104E7</v>
      </c>
      <c r="F564" s="17">
        <v>2.7580033E7</v>
      </c>
      <c r="G564" s="17">
        <v>4.5382286E7</v>
      </c>
      <c r="H564" s="17">
        <v>8.825505E7</v>
      </c>
    </row>
    <row r="565">
      <c r="A565" s="22" t="s">
        <v>2527</v>
      </c>
      <c r="B565" s="7" t="s">
        <v>2528</v>
      </c>
      <c r="C565" s="17">
        <v>129.0</v>
      </c>
      <c r="D565" s="17">
        <v>5.03160845271317E7</v>
      </c>
      <c r="E565" s="17">
        <v>2.3273431E7</v>
      </c>
      <c r="F565" s="17">
        <v>3.8899021E7</v>
      </c>
      <c r="G565" s="17">
        <v>6.2134245E7</v>
      </c>
      <c r="H565" s="17">
        <v>9.2391202E7</v>
      </c>
    </row>
    <row r="566">
      <c r="A566" s="22" t="s">
        <v>2529</v>
      </c>
      <c r="B566" s="7" t="s">
        <v>2530</v>
      </c>
      <c r="C566" s="17">
        <v>30.0</v>
      </c>
      <c r="D566" s="17">
        <v>3.01379494333333E7</v>
      </c>
      <c r="E566" s="17">
        <v>5014173.0</v>
      </c>
      <c r="F566" s="17">
        <v>1.4696338E7</v>
      </c>
      <c r="G566" s="17">
        <v>5.2441446E7</v>
      </c>
      <c r="H566" s="17">
        <v>7.1939155E7</v>
      </c>
    </row>
    <row r="567">
      <c r="A567" s="22" t="s">
        <v>2531</v>
      </c>
      <c r="B567" s="7" t="s">
        <v>2532</v>
      </c>
      <c r="C567" s="17">
        <v>51.0</v>
      </c>
      <c r="D567" s="17">
        <v>5.50870803529411E7</v>
      </c>
      <c r="E567" s="17">
        <v>2.9539835E7</v>
      </c>
      <c r="F567" s="17">
        <v>5.3764917E7</v>
      </c>
      <c r="G567" s="17">
        <v>7.15955E7</v>
      </c>
      <c r="H567" s="17">
        <v>8.2455796E7</v>
      </c>
    </row>
    <row r="568">
      <c r="A568" s="22" t="s">
        <v>2533</v>
      </c>
      <c r="B568" s="7" t="s">
        <v>2534</v>
      </c>
      <c r="C568" s="17">
        <v>104.0</v>
      </c>
      <c r="D568" s="17">
        <v>5.80136458173077E7</v>
      </c>
      <c r="E568" s="17">
        <v>2.459451E7</v>
      </c>
      <c r="F568" s="17">
        <v>4.0882873E7</v>
      </c>
      <c r="G568" s="17">
        <v>6.685195E7</v>
      </c>
      <c r="H568" s="17">
        <v>9.8296517E7</v>
      </c>
    </row>
    <row r="569">
      <c r="A569" s="22" t="s">
        <v>2535</v>
      </c>
      <c r="B569" s="7" t="s">
        <v>2536</v>
      </c>
      <c r="C569" s="17">
        <v>22.0</v>
      </c>
      <c r="D569" s="17">
        <v>3.42126846363636E7</v>
      </c>
      <c r="E569" s="17">
        <v>1.0737866E7</v>
      </c>
      <c r="F569" s="17">
        <v>1.3145062E7</v>
      </c>
      <c r="G569" s="17">
        <v>3.7789499E7</v>
      </c>
      <c r="H569" s="17">
        <v>8.8296252E7</v>
      </c>
    </row>
    <row r="570">
      <c r="A570" s="22" t="s">
        <v>2537</v>
      </c>
      <c r="B570" s="7" t="s">
        <v>2538</v>
      </c>
      <c r="C570" s="17">
        <v>67.0</v>
      </c>
      <c r="D570" s="17">
        <v>6.9369992761194E7</v>
      </c>
      <c r="E570" s="17">
        <v>5.5077101E7</v>
      </c>
      <c r="F570" s="17">
        <v>6.0630401E7</v>
      </c>
      <c r="G570" s="17">
        <v>8.4374207E7</v>
      </c>
      <c r="H570" s="17">
        <v>1.16882514E8</v>
      </c>
    </row>
    <row r="571">
      <c r="A571" s="22" t="s">
        <v>2539</v>
      </c>
      <c r="B571" s="7" t="s">
        <v>2540</v>
      </c>
      <c r="C571" s="17">
        <v>10.0</v>
      </c>
      <c r="D571" s="17">
        <v>6.53373504999999E7</v>
      </c>
      <c r="E571" s="17">
        <v>4.7617463E7</v>
      </c>
      <c r="F571" s="17">
        <v>5.1056944E7</v>
      </c>
      <c r="G571" s="17">
        <v>8.2190146E7</v>
      </c>
      <c r="H571" s="17">
        <v>1.14704982E8</v>
      </c>
    </row>
    <row r="572">
      <c r="A572" s="22" t="s">
        <v>2541</v>
      </c>
      <c r="B572" s="7" t="s">
        <v>2542</v>
      </c>
      <c r="C572" s="17">
        <v>1.0</v>
      </c>
      <c r="D572" s="17">
        <v>5.0553727E7</v>
      </c>
      <c r="E572" s="17">
        <v>5.0553727E7</v>
      </c>
      <c r="F572" s="17">
        <v>5.0553727E7</v>
      </c>
      <c r="G572" s="17">
        <v>5.0553727E7</v>
      </c>
      <c r="H572" s="17">
        <v>5.0553727E7</v>
      </c>
    </row>
    <row r="573">
      <c r="A573" s="22" t="s">
        <v>2543</v>
      </c>
      <c r="B573" s="7" t="s">
        <v>2544</v>
      </c>
      <c r="C573" s="17">
        <v>24.0</v>
      </c>
      <c r="D573" s="17">
        <v>4.68368839583333E7</v>
      </c>
      <c r="E573" s="17">
        <v>3.3293011E7</v>
      </c>
      <c r="F573" s="17">
        <v>5.0361637E7</v>
      </c>
      <c r="G573" s="17">
        <v>5.7680605E7</v>
      </c>
      <c r="H573" s="17">
        <v>6.1517773E7</v>
      </c>
    </row>
    <row r="574">
      <c r="A574" s="22" t="s">
        <v>2545</v>
      </c>
      <c r="B574" s="7" t="s">
        <v>2546</v>
      </c>
      <c r="C574" s="17">
        <v>1.0</v>
      </c>
      <c r="D574" s="17">
        <v>1.69122E7</v>
      </c>
      <c r="E574" s="17">
        <v>1.69122E7</v>
      </c>
      <c r="F574" s="17">
        <v>1.69122E7</v>
      </c>
      <c r="G574" s="17">
        <v>1.69122E7</v>
      </c>
      <c r="H574" s="17">
        <v>1.69122E7</v>
      </c>
    </row>
    <row r="575">
      <c r="A575" s="22" t="s">
        <v>2547</v>
      </c>
      <c r="B575" s="7" t="s">
        <v>2548</v>
      </c>
      <c r="C575" s="17">
        <v>9.0</v>
      </c>
      <c r="D575" s="17">
        <v>9.36825416666666E7</v>
      </c>
      <c r="E575" s="17">
        <v>4.7390653E7</v>
      </c>
      <c r="F575" s="17">
        <v>6.8130973E7</v>
      </c>
      <c r="G575" s="17">
        <v>1.01035979E8</v>
      </c>
      <c r="H575" s="17">
        <v>3.00204874E8</v>
      </c>
    </row>
    <row r="576">
      <c r="A576" s="22" t="s">
        <v>2551</v>
      </c>
      <c r="B576" s="7" t="s">
        <v>2552</v>
      </c>
      <c r="C576" s="17">
        <v>3.0</v>
      </c>
      <c r="D576" s="17">
        <v>2.67150476666666E7</v>
      </c>
      <c r="E576" s="17">
        <v>3445748.0</v>
      </c>
      <c r="F576" s="17">
        <v>4348210.0</v>
      </c>
      <c r="G576" s="17">
        <v>7.2351185E7</v>
      </c>
      <c r="H576" s="17">
        <v>7.2351185E7</v>
      </c>
    </row>
    <row r="577">
      <c r="A577" s="22" t="s">
        <v>2553</v>
      </c>
      <c r="B577" s="7" t="s">
        <v>2554</v>
      </c>
      <c r="C577" s="17">
        <v>347.0</v>
      </c>
      <c r="D577" s="17">
        <v>7171310.42939481</v>
      </c>
      <c r="E577" s="17">
        <v>5500000.0</v>
      </c>
      <c r="F577" s="17">
        <v>6700767.0</v>
      </c>
      <c r="G577" s="17">
        <v>7547888.0</v>
      </c>
      <c r="H577" s="17">
        <v>8337240.0</v>
      </c>
    </row>
    <row r="578">
      <c r="A578" s="22" t="s">
        <v>178</v>
      </c>
      <c r="B578" s="7" t="s">
        <v>179</v>
      </c>
      <c r="C578" s="17">
        <v>1.0</v>
      </c>
      <c r="D578" s="17">
        <v>3.0736548E7</v>
      </c>
      <c r="E578" s="17">
        <v>3.0736548E7</v>
      </c>
      <c r="F578" s="17">
        <v>3.0736548E7</v>
      </c>
      <c r="G578" s="17">
        <v>3.0736548E7</v>
      </c>
      <c r="H578" s="17">
        <v>3.0736548E7</v>
      </c>
    </row>
    <row r="579">
      <c r="A579" s="22" t="s">
        <v>2555</v>
      </c>
      <c r="B579" s="7" t="s">
        <v>2556</v>
      </c>
      <c r="C579" s="17">
        <v>12.0</v>
      </c>
      <c r="D579" s="17">
        <v>4.48827928333333E7</v>
      </c>
      <c r="E579" s="17">
        <v>1.2044701E7</v>
      </c>
      <c r="F579" s="17">
        <v>1.2676325E7</v>
      </c>
      <c r="G579" s="17">
        <v>9.3387935E7</v>
      </c>
      <c r="H579" s="17">
        <v>1.19887625E8</v>
      </c>
    </row>
    <row r="580">
      <c r="A580" s="22" t="s">
        <v>8990</v>
      </c>
      <c r="B580" s="7" t="s">
        <v>8991</v>
      </c>
      <c r="C580" s="17">
        <v>3.0</v>
      </c>
      <c r="D580" s="17">
        <v>2178415.66666666</v>
      </c>
      <c r="E580" s="17">
        <v>1685512.0</v>
      </c>
      <c r="F580" s="17">
        <v>1829735.0</v>
      </c>
      <c r="G580" s="17">
        <v>3020000.0</v>
      </c>
      <c r="H580" s="17">
        <v>3020000.0</v>
      </c>
    </row>
    <row r="581">
      <c r="A581" s="22" t="s">
        <v>2557</v>
      </c>
      <c r="B581" s="7" t="s">
        <v>2558</v>
      </c>
      <c r="C581" s="17">
        <v>383.0</v>
      </c>
      <c r="D581" s="17">
        <v>6667263.65013055</v>
      </c>
      <c r="E581" s="17">
        <v>2452200.0</v>
      </c>
      <c r="F581" s="17">
        <v>4066415.0</v>
      </c>
      <c r="G581" s="17">
        <v>8001000.0</v>
      </c>
      <c r="H581" s="17">
        <v>1.391237E7</v>
      </c>
    </row>
    <row r="582">
      <c r="A582" s="22" t="s">
        <v>2559</v>
      </c>
      <c r="B582" s="7" t="s">
        <v>2560</v>
      </c>
      <c r="C582" s="17">
        <v>11.0</v>
      </c>
      <c r="D582" s="17">
        <v>3.09719056363636E7</v>
      </c>
      <c r="E582" s="17">
        <v>8615643.0</v>
      </c>
      <c r="F582" s="17">
        <v>3.0369719E7</v>
      </c>
      <c r="G582" s="17">
        <v>4.5965225E7</v>
      </c>
      <c r="H582" s="17">
        <v>4.658887E7</v>
      </c>
    </row>
    <row r="583">
      <c r="A583" s="22" t="s">
        <v>2563</v>
      </c>
      <c r="B583" s="7" t="s">
        <v>2564</v>
      </c>
      <c r="C583" s="17">
        <v>6.0</v>
      </c>
      <c r="D583" s="17">
        <v>7658751.83333333</v>
      </c>
      <c r="E583" s="17">
        <v>6061089.0</v>
      </c>
      <c r="F583" s="17">
        <v>6592846.0</v>
      </c>
      <c r="G583" s="17">
        <v>1.1861445E7</v>
      </c>
      <c r="H583" s="17">
        <v>1.3008516E7</v>
      </c>
    </row>
    <row r="584">
      <c r="A584" s="22" t="s">
        <v>2565</v>
      </c>
      <c r="B584" s="7" t="s">
        <v>2566</v>
      </c>
      <c r="C584" s="17">
        <v>212.0</v>
      </c>
      <c r="D584" s="17">
        <v>9124239.01415094</v>
      </c>
      <c r="E584" s="17">
        <v>5311937.0</v>
      </c>
      <c r="F584" s="17">
        <v>6740000.0</v>
      </c>
      <c r="G584" s="17">
        <v>1.01428E7</v>
      </c>
      <c r="H584" s="17">
        <v>1.5583252E7</v>
      </c>
    </row>
    <row r="585">
      <c r="A585" s="22" t="s">
        <v>2567</v>
      </c>
      <c r="B585" s="7" t="s">
        <v>2568</v>
      </c>
      <c r="C585" s="17">
        <v>2135.0</v>
      </c>
      <c r="D585" s="17">
        <v>9094444.67009827</v>
      </c>
      <c r="E585" s="17">
        <v>4949450.0</v>
      </c>
      <c r="F585" s="17">
        <v>6824200.0</v>
      </c>
      <c r="G585" s="17">
        <v>1.0614379E7</v>
      </c>
      <c r="H585" s="17">
        <v>1.5631834E7</v>
      </c>
    </row>
    <row r="586">
      <c r="A586" s="22" t="s">
        <v>2569</v>
      </c>
      <c r="B586" s="7" t="s">
        <v>2570</v>
      </c>
      <c r="C586" s="17">
        <v>3152.0</v>
      </c>
      <c r="D586" s="17">
        <v>8644227.48002536</v>
      </c>
      <c r="E586" s="17">
        <v>3861704.0</v>
      </c>
      <c r="F586" s="17">
        <v>6377553.0</v>
      </c>
      <c r="G586" s="17">
        <v>1.0770422E7</v>
      </c>
      <c r="H586" s="17">
        <v>1.5588925E7</v>
      </c>
    </row>
    <row r="587">
      <c r="A587" s="22" t="s">
        <v>2571</v>
      </c>
      <c r="B587" s="7" t="s">
        <v>2572</v>
      </c>
      <c r="C587" s="17">
        <v>1124.0</v>
      </c>
      <c r="D587" s="17">
        <v>9484465.64355555</v>
      </c>
      <c r="E587" s="17">
        <v>5530588.0</v>
      </c>
      <c r="F587" s="17">
        <v>7436168.0</v>
      </c>
      <c r="G587" s="17">
        <v>1.1061685E7</v>
      </c>
      <c r="H587" s="17">
        <v>1.642125E7</v>
      </c>
    </row>
    <row r="588">
      <c r="A588" s="22" t="s">
        <v>2577</v>
      </c>
      <c r="B588" s="7" t="s">
        <v>2578</v>
      </c>
      <c r="C588" s="17">
        <v>1006.0</v>
      </c>
      <c r="D588" s="17">
        <v>8609060.42120912</v>
      </c>
      <c r="E588" s="17">
        <v>3546440.0</v>
      </c>
      <c r="F588" s="17">
        <v>5945711.0</v>
      </c>
      <c r="G588" s="17">
        <v>1.1082374E7</v>
      </c>
      <c r="H588" s="17">
        <v>1.9114004E7</v>
      </c>
    </row>
    <row r="589">
      <c r="A589" s="22" t="s">
        <v>2579</v>
      </c>
      <c r="B589" s="7" t="s">
        <v>2580</v>
      </c>
      <c r="C589" s="17">
        <v>1658.0</v>
      </c>
      <c r="D589" s="17">
        <v>1.00597848769601E7</v>
      </c>
      <c r="E589" s="17">
        <v>6016060.0</v>
      </c>
      <c r="F589" s="17">
        <v>8261146.0</v>
      </c>
      <c r="G589" s="17">
        <v>1.1393803E7</v>
      </c>
      <c r="H589" s="17">
        <v>1.7120189E7</v>
      </c>
    </row>
    <row r="590">
      <c r="A590" s="22" t="s">
        <v>2583</v>
      </c>
      <c r="B590" s="7" t="s">
        <v>2584</v>
      </c>
      <c r="C590" s="17">
        <v>8388.0</v>
      </c>
      <c r="D590" s="17">
        <v>9120365.16142482</v>
      </c>
      <c r="E590" s="17">
        <v>5293604.0</v>
      </c>
      <c r="F590" s="17">
        <v>7327371.0</v>
      </c>
      <c r="G590" s="17">
        <v>1.0654176E7</v>
      </c>
      <c r="H590" s="17">
        <v>1.5576872E7</v>
      </c>
    </row>
    <row r="591">
      <c r="A591" s="22" t="s">
        <v>2585</v>
      </c>
      <c r="B591" s="7" t="s">
        <v>2586</v>
      </c>
      <c r="C591" s="17">
        <v>645.0</v>
      </c>
      <c r="D591" s="17">
        <v>1.05888570899224E7</v>
      </c>
      <c r="E591" s="17">
        <v>6401354.0</v>
      </c>
      <c r="F591" s="17">
        <v>8207600.0</v>
      </c>
      <c r="G591" s="17">
        <v>1.1355676E7</v>
      </c>
      <c r="H591" s="17">
        <v>1.9244362E7</v>
      </c>
    </row>
    <row r="592">
      <c r="A592" s="22" t="s">
        <v>2587</v>
      </c>
      <c r="B592" s="7" t="s">
        <v>2588</v>
      </c>
      <c r="C592" s="17">
        <v>1561.0</v>
      </c>
      <c r="D592" s="17">
        <v>9616758.95646607</v>
      </c>
      <c r="E592" s="17">
        <v>5246714.0</v>
      </c>
      <c r="F592" s="17">
        <v>7350000.0</v>
      </c>
      <c r="G592" s="17">
        <v>1.0573621E7</v>
      </c>
      <c r="H592" s="17">
        <v>1.634E7</v>
      </c>
    </row>
    <row r="593">
      <c r="A593" s="22" t="s">
        <v>2589</v>
      </c>
      <c r="B593" s="7" t="s">
        <v>2590</v>
      </c>
      <c r="C593" s="17">
        <v>536.0</v>
      </c>
      <c r="D593" s="17">
        <v>1.1994392369403E7</v>
      </c>
      <c r="E593" s="17">
        <v>5970185.0</v>
      </c>
      <c r="F593" s="17">
        <v>8438829.0</v>
      </c>
      <c r="G593" s="17">
        <v>1.322E7</v>
      </c>
      <c r="H593" s="17">
        <v>2.3409319E7</v>
      </c>
    </row>
    <row r="594">
      <c r="A594" s="22" t="s">
        <v>2591</v>
      </c>
      <c r="B594" s="7" t="s">
        <v>2592</v>
      </c>
      <c r="C594" s="17">
        <v>5.0</v>
      </c>
      <c r="D594" s="17">
        <v>1.51727092E7</v>
      </c>
      <c r="E594" s="17">
        <v>6927667.0</v>
      </c>
      <c r="F594" s="17">
        <v>1.5001079E7</v>
      </c>
      <c r="G594" s="17">
        <v>2.1480516E7</v>
      </c>
      <c r="H594" s="17">
        <v>2.7098325E7</v>
      </c>
    </row>
    <row r="595">
      <c r="A595" s="22" t="s">
        <v>2593</v>
      </c>
      <c r="B595" s="7" t="s">
        <v>2594</v>
      </c>
      <c r="C595" s="17">
        <v>1252.0</v>
      </c>
      <c r="D595" s="17">
        <v>1.84685030407348E7</v>
      </c>
      <c r="E595" s="17">
        <v>8631148.0</v>
      </c>
      <c r="F595" s="17">
        <v>1.4190151E7</v>
      </c>
      <c r="G595" s="17">
        <v>2.2918248E7</v>
      </c>
      <c r="H595" s="17">
        <v>3.5784366E7</v>
      </c>
    </row>
    <row r="596">
      <c r="A596" s="22" t="s">
        <v>2595</v>
      </c>
      <c r="B596" s="7" t="s">
        <v>2596</v>
      </c>
      <c r="C596" s="17">
        <v>713.0</v>
      </c>
      <c r="D596" s="17">
        <v>2.48964260084151E7</v>
      </c>
      <c r="E596" s="17">
        <v>7658224.0</v>
      </c>
      <c r="F596" s="17">
        <v>1.1929862E7</v>
      </c>
      <c r="G596" s="17">
        <v>2.37433E7</v>
      </c>
      <c r="H596" s="17">
        <v>6.4114966E7</v>
      </c>
    </row>
    <row r="597">
      <c r="A597" s="22" t="s">
        <v>2597</v>
      </c>
      <c r="B597" s="7" t="s">
        <v>2598</v>
      </c>
      <c r="C597" s="17">
        <v>33.0</v>
      </c>
      <c r="D597" s="17">
        <v>2.1177612090909E7</v>
      </c>
      <c r="E597" s="17">
        <v>8244239.0</v>
      </c>
      <c r="F597" s="17">
        <v>1.368231E7</v>
      </c>
      <c r="G597" s="17">
        <v>1.8455973E7</v>
      </c>
      <c r="H597" s="17">
        <v>3.4882273E7</v>
      </c>
    </row>
    <row r="598">
      <c r="A598" s="22" t="s">
        <v>2599</v>
      </c>
      <c r="B598" s="7" t="s">
        <v>2600</v>
      </c>
      <c r="C598" s="17">
        <v>479.0</v>
      </c>
      <c r="D598" s="17">
        <v>2.1158454480167E7</v>
      </c>
      <c r="E598" s="17">
        <v>8322369.0</v>
      </c>
      <c r="F598" s="17">
        <v>1.253726E7</v>
      </c>
      <c r="G598" s="17">
        <v>2.45388E7</v>
      </c>
      <c r="H598" s="17">
        <v>5.0278E7</v>
      </c>
    </row>
    <row r="599">
      <c r="A599" s="22" t="s">
        <v>2601</v>
      </c>
      <c r="B599" s="7" t="s">
        <v>2602</v>
      </c>
      <c r="C599" s="17">
        <v>142.0</v>
      </c>
      <c r="D599" s="17">
        <v>1.17473424366197E7</v>
      </c>
      <c r="E599" s="17">
        <v>5924108.0</v>
      </c>
      <c r="F599" s="17">
        <v>7654702.0</v>
      </c>
      <c r="G599" s="17">
        <v>1.3436876E7</v>
      </c>
      <c r="H599" s="17">
        <v>2.3854971E7</v>
      </c>
    </row>
    <row r="600">
      <c r="A600" s="22" t="s">
        <v>9010</v>
      </c>
      <c r="B600" s="7" t="s">
        <v>9011</v>
      </c>
      <c r="C600" s="17">
        <v>1.0</v>
      </c>
      <c r="D600" s="17">
        <v>1.1156959E7</v>
      </c>
      <c r="E600" s="17">
        <v>1.1156959E7</v>
      </c>
      <c r="F600" s="17">
        <v>1.1156959E7</v>
      </c>
      <c r="G600" s="17">
        <v>1.1156959E7</v>
      </c>
      <c r="H600" s="17">
        <v>1.1156959E7</v>
      </c>
    </row>
    <row r="601">
      <c r="A601" s="22" t="s">
        <v>2603</v>
      </c>
      <c r="B601" s="7" t="s">
        <v>2604</v>
      </c>
      <c r="C601" s="17">
        <v>60.0</v>
      </c>
      <c r="D601" s="17">
        <v>4.10659901E7</v>
      </c>
      <c r="E601" s="17">
        <v>1.2576588E7</v>
      </c>
      <c r="F601" s="17">
        <v>1.950613E7</v>
      </c>
      <c r="G601" s="17">
        <v>6.6460171E7</v>
      </c>
      <c r="H601" s="17">
        <v>9.2579145E7</v>
      </c>
    </row>
    <row r="602">
      <c r="A602" s="22" t="s">
        <v>2606</v>
      </c>
      <c r="B602" s="7" t="s">
        <v>2608</v>
      </c>
      <c r="C602" s="17">
        <v>3.0</v>
      </c>
      <c r="D602" s="17">
        <v>3.07911796666666E7</v>
      </c>
      <c r="E602" s="17">
        <v>2.1662709E7</v>
      </c>
      <c r="F602" s="17">
        <v>2.2504019E7</v>
      </c>
      <c r="G602" s="17">
        <v>4.8206811E7</v>
      </c>
      <c r="H602" s="17">
        <v>4.8206811E7</v>
      </c>
    </row>
    <row r="603">
      <c r="A603" s="22" t="s">
        <v>2609</v>
      </c>
      <c r="B603" s="7" t="s">
        <v>2610</v>
      </c>
      <c r="C603" s="17">
        <v>7.0</v>
      </c>
      <c r="D603" s="17">
        <v>1.74743495714285E7</v>
      </c>
      <c r="E603" s="17">
        <v>9759211.0</v>
      </c>
      <c r="F603" s="17">
        <v>1.5861233E7</v>
      </c>
      <c r="G603" s="17">
        <v>2.2363159E7</v>
      </c>
      <c r="H603" s="17">
        <v>3.5054591E7</v>
      </c>
    </row>
    <row r="604">
      <c r="A604" s="22" t="s">
        <v>2611</v>
      </c>
      <c r="B604" s="7" t="s">
        <v>2612</v>
      </c>
      <c r="C604" s="17">
        <v>10.0</v>
      </c>
      <c r="D604" s="17">
        <v>2.40344028E7</v>
      </c>
      <c r="E604" s="17">
        <v>6903725.0</v>
      </c>
      <c r="F604" s="17">
        <v>1.0825299E7</v>
      </c>
      <c r="G604" s="17">
        <v>1.3358E7</v>
      </c>
      <c r="H604" s="17">
        <v>2.0072166E7</v>
      </c>
    </row>
    <row r="605">
      <c r="A605" s="22" t="s">
        <v>2613</v>
      </c>
      <c r="B605" s="7" t="s">
        <v>2614</v>
      </c>
      <c r="C605" s="17">
        <v>102.0</v>
      </c>
      <c r="D605" s="17">
        <v>2.23729001470588E7</v>
      </c>
      <c r="E605" s="17">
        <v>1.1646598E7</v>
      </c>
      <c r="F605" s="17">
        <v>1.5902962E7</v>
      </c>
      <c r="G605" s="17">
        <v>2.5769859E7</v>
      </c>
      <c r="H605" s="17">
        <v>3.615796E7</v>
      </c>
    </row>
    <row r="606">
      <c r="A606" s="22" t="s">
        <v>2615</v>
      </c>
      <c r="B606" s="7" t="s">
        <v>2616</v>
      </c>
      <c r="C606" s="17">
        <v>5253.0</v>
      </c>
      <c r="D606" s="17">
        <v>1.3591066559109E7</v>
      </c>
      <c r="E606" s="17">
        <v>8395811.0</v>
      </c>
      <c r="F606" s="17">
        <v>1.1892535E7</v>
      </c>
      <c r="G606" s="17">
        <v>1.6521662E7</v>
      </c>
      <c r="H606" s="17">
        <v>2.3132957E7</v>
      </c>
    </row>
    <row r="607">
      <c r="A607" s="22" t="s">
        <v>2617</v>
      </c>
      <c r="B607" s="7" t="s">
        <v>2618</v>
      </c>
      <c r="C607" s="17">
        <v>2861.0</v>
      </c>
      <c r="D607" s="17">
        <v>1.64215061156938E7</v>
      </c>
      <c r="E607" s="17">
        <v>8148355.0</v>
      </c>
      <c r="F607" s="17">
        <v>1.21288E7</v>
      </c>
      <c r="G607" s="17">
        <v>2.0825E7</v>
      </c>
      <c r="H607" s="17">
        <v>3.0877262E7</v>
      </c>
    </row>
    <row r="608">
      <c r="A608" s="22" t="s">
        <v>2619</v>
      </c>
      <c r="B608" s="7" t="s">
        <v>2620</v>
      </c>
      <c r="C608" s="17">
        <v>771.0</v>
      </c>
      <c r="D608" s="17">
        <v>1.59007692516212E7</v>
      </c>
      <c r="E608" s="17">
        <v>9186767.0</v>
      </c>
      <c r="F608" s="17">
        <v>1.1313659E7</v>
      </c>
      <c r="G608" s="17">
        <v>2.0694905E7</v>
      </c>
      <c r="H608" s="17">
        <v>3.2615331E7</v>
      </c>
    </row>
    <row r="609">
      <c r="A609" s="22" t="s">
        <v>2621</v>
      </c>
      <c r="B609" s="7" t="s">
        <v>2622</v>
      </c>
      <c r="C609" s="17">
        <v>590.0</v>
      </c>
      <c r="D609" s="17">
        <v>2.26458891406779E7</v>
      </c>
      <c r="E609" s="17">
        <v>9355214.0</v>
      </c>
      <c r="F609" s="17">
        <v>1.8568532E7</v>
      </c>
      <c r="G609" s="17">
        <v>2.5878219E7</v>
      </c>
      <c r="H609" s="17">
        <v>5.7840915E7</v>
      </c>
    </row>
    <row r="610">
      <c r="A610" s="22" t="s">
        <v>2623</v>
      </c>
      <c r="B610" s="7" t="s">
        <v>2624</v>
      </c>
      <c r="C610" s="17">
        <v>555.0</v>
      </c>
      <c r="D610" s="17">
        <v>1.60580382954954E7</v>
      </c>
      <c r="E610" s="17">
        <v>1.0101828E7</v>
      </c>
      <c r="F610" s="17">
        <v>1.5805656E7</v>
      </c>
      <c r="G610" s="17">
        <v>2.0611482E7</v>
      </c>
      <c r="H610" s="17">
        <v>2.239449E7</v>
      </c>
    </row>
    <row r="611">
      <c r="A611" s="22" t="s">
        <v>2625</v>
      </c>
      <c r="B611" s="7" t="s">
        <v>2626</v>
      </c>
      <c r="C611" s="17">
        <v>145.0</v>
      </c>
      <c r="D611" s="17">
        <v>1.33699438206896E7</v>
      </c>
      <c r="E611" s="17">
        <v>7779569.0</v>
      </c>
      <c r="F611" s="17">
        <v>1.1510477E7</v>
      </c>
      <c r="G611" s="17">
        <v>1.5395138E7</v>
      </c>
      <c r="H611" s="17">
        <v>2.293902E7</v>
      </c>
    </row>
    <row r="612">
      <c r="A612" s="22" t="s">
        <v>2627</v>
      </c>
      <c r="B612" s="7" t="s">
        <v>2628</v>
      </c>
      <c r="C612" s="17">
        <v>321.0</v>
      </c>
      <c r="D612" s="17">
        <v>1.86221165327102E7</v>
      </c>
      <c r="E612" s="17">
        <v>7575753.0</v>
      </c>
      <c r="F612" s="17">
        <v>1.1931384E7</v>
      </c>
      <c r="G612" s="17">
        <v>2.2916129E7</v>
      </c>
      <c r="H612" s="17">
        <v>4.1413028E7</v>
      </c>
    </row>
    <row r="613">
      <c r="A613" s="22" t="s">
        <v>2629</v>
      </c>
      <c r="B613" s="7" t="s">
        <v>2630</v>
      </c>
      <c r="C613" s="17">
        <v>1026.0</v>
      </c>
      <c r="D613" s="17">
        <v>1.33197163157894E7</v>
      </c>
      <c r="E613" s="17">
        <v>7285506.0</v>
      </c>
      <c r="F613" s="17">
        <v>1.0287895E7</v>
      </c>
      <c r="G613" s="17">
        <v>1.55593E7</v>
      </c>
      <c r="H613" s="17">
        <v>2.5345051E7</v>
      </c>
    </row>
    <row r="614">
      <c r="A614" s="22" t="s">
        <v>2631</v>
      </c>
      <c r="B614" s="7" t="s">
        <v>2632</v>
      </c>
      <c r="C614" s="17">
        <v>1910.0</v>
      </c>
      <c r="D614" s="17">
        <v>7991240.66020942</v>
      </c>
      <c r="E614" s="17">
        <v>3408811.0</v>
      </c>
      <c r="F614" s="17">
        <v>6003297.0</v>
      </c>
      <c r="G614" s="17">
        <v>1.0227424E7</v>
      </c>
      <c r="H614" s="17">
        <v>1.5566242E7</v>
      </c>
    </row>
    <row r="615">
      <c r="A615" s="22" t="s">
        <v>2633</v>
      </c>
      <c r="B615" s="7" t="s">
        <v>2634</v>
      </c>
      <c r="C615" s="17">
        <v>97.0</v>
      </c>
      <c r="D615" s="17">
        <v>8656825.28865979</v>
      </c>
      <c r="E615" s="17">
        <v>4522223.0</v>
      </c>
      <c r="F615" s="17">
        <v>6774550.0</v>
      </c>
      <c r="G615" s="17">
        <v>1.0661705E7</v>
      </c>
      <c r="H615" s="17">
        <v>1.6508055E7</v>
      </c>
    </row>
    <row r="616">
      <c r="A616" s="22" t="s">
        <v>2635</v>
      </c>
      <c r="B616" s="7" t="s">
        <v>2636</v>
      </c>
      <c r="C616" s="17">
        <v>208.0</v>
      </c>
      <c r="D616" s="17">
        <v>1.11276638653846E7</v>
      </c>
      <c r="E616" s="17">
        <v>5455483.0</v>
      </c>
      <c r="F616" s="17">
        <v>7252166.0</v>
      </c>
      <c r="G616" s="17">
        <v>1.09136E7</v>
      </c>
      <c r="H616" s="17">
        <v>1.7322293E7</v>
      </c>
    </row>
    <row r="617">
      <c r="A617" s="22" t="s">
        <v>2637</v>
      </c>
      <c r="B617" s="7" t="s">
        <v>2638</v>
      </c>
      <c r="C617" s="17">
        <v>5.0</v>
      </c>
      <c r="D617" s="17">
        <v>1.31139196E7</v>
      </c>
      <c r="E617" s="17">
        <v>9085300.0</v>
      </c>
      <c r="F617" s="17">
        <v>1.2034283E7</v>
      </c>
      <c r="G617" s="17">
        <v>1.5808777E7</v>
      </c>
      <c r="H617" s="17">
        <v>2.3949365E7</v>
      </c>
    </row>
    <row r="618">
      <c r="A618" s="22" t="s">
        <v>2639</v>
      </c>
      <c r="B618" s="7" t="s">
        <v>2640</v>
      </c>
      <c r="C618" s="17">
        <v>899.0</v>
      </c>
      <c r="D618" s="17">
        <v>1.7716324083426E7</v>
      </c>
      <c r="E618" s="17">
        <v>7216688.0</v>
      </c>
      <c r="F618" s="17">
        <v>1.3358714E7</v>
      </c>
      <c r="G618" s="17">
        <v>2.4553037E7</v>
      </c>
      <c r="H618" s="17">
        <v>3.4381455E7</v>
      </c>
    </row>
    <row r="619">
      <c r="A619" s="22" t="s">
        <v>2641</v>
      </c>
      <c r="B619" s="7" t="s">
        <v>2642</v>
      </c>
      <c r="C619" s="17">
        <v>70.0</v>
      </c>
      <c r="D619" s="17">
        <v>1.45478653571428E7</v>
      </c>
      <c r="E619" s="17">
        <v>4002600.0</v>
      </c>
      <c r="F619" s="17">
        <v>6873000.0</v>
      </c>
      <c r="G619" s="17">
        <v>1.1025626E7</v>
      </c>
      <c r="H619" s="17">
        <v>2.38404E7</v>
      </c>
    </row>
    <row r="620">
      <c r="A620" s="22" t="s">
        <v>2643</v>
      </c>
      <c r="B620" s="7" t="s">
        <v>2644</v>
      </c>
      <c r="C620" s="17">
        <v>201.0</v>
      </c>
      <c r="D620" s="17">
        <v>1.328324820398E7</v>
      </c>
      <c r="E620" s="17">
        <v>6169000.0</v>
      </c>
      <c r="F620" s="17">
        <v>1.0873789E7</v>
      </c>
      <c r="G620" s="17">
        <v>1.671662E7</v>
      </c>
      <c r="H620" s="17">
        <v>2.3694798E7</v>
      </c>
    </row>
    <row r="621">
      <c r="A621" s="22" t="s">
        <v>2647</v>
      </c>
      <c r="B621" s="7" t="s">
        <v>2648</v>
      </c>
      <c r="C621" s="17">
        <v>69.0</v>
      </c>
      <c r="D621" s="17">
        <v>1.181551775E7</v>
      </c>
      <c r="E621" s="17">
        <v>4549547.0</v>
      </c>
      <c r="F621" s="17">
        <v>6945287.0</v>
      </c>
      <c r="G621" s="17">
        <v>1.0860807E7</v>
      </c>
      <c r="H621" s="17">
        <v>2.0701448E7</v>
      </c>
    </row>
    <row r="622">
      <c r="A622" s="22" t="s">
        <v>2649</v>
      </c>
      <c r="B622" s="7" t="s">
        <v>2650</v>
      </c>
      <c r="C622" s="17">
        <v>821.0</v>
      </c>
      <c r="D622" s="17">
        <v>1.81351797868453E7</v>
      </c>
      <c r="E622" s="17">
        <v>9034864.0</v>
      </c>
      <c r="F622" s="17">
        <v>1.3932949E7</v>
      </c>
      <c r="G622" s="17">
        <v>2.5421143E7</v>
      </c>
      <c r="H622" s="17">
        <v>3.5784366E7</v>
      </c>
    </row>
    <row r="623">
      <c r="A623" s="22" t="s">
        <v>2651</v>
      </c>
      <c r="B623" s="7" t="s">
        <v>2652</v>
      </c>
      <c r="C623" s="17">
        <v>1381.0</v>
      </c>
      <c r="D623" s="17">
        <v>2.29609540398262E7</v>
      </c>
      <c r="E623" s="17">
        <v>1.1843246E7</v>
      </c>
      <c r="F623" s="17">
        <v>1.6943244E7</v>
      </c>
      <c r="G623" s="17">
        <v>2.7380718E7</v>
      </c>
      <c r="H623" s="17">
        <v>3.9365432E7</v>
      </c>
    </row>
    <row r="624">
      <c r="A624" s="22" t="s">
        <v>2653</v>
      </c>
      <c r="B624" s="7" t="s">
        <v>2654</v>
      </c>
      <c r="C624" s="17">
        <v>1670.0</v>
      </c>
      <c r="D624" s="17">
        <v>2.12947873299401E7</v>
      </c>
      <c r="E624" s="17">
        <v>1.1965944E7</v>
      </c>
      <c r="F624" s="17">
        <v>1.720681E7</v>
      </c>
      <c r="G624" s="17">
        <v>2.8783128E7</v>
      </c>
      <c r="H624" s="17">
        <v>3.6595704E7</v>
      </c>
    </row>
    <row r="625">
      <c r="A625" s="22" t="s">
        <v>2655</v>
      </c>
      <c r="B625" s="7" t="s">
        <v>2656</v>
      </c>
      <c r="C625" s="17">
        <v>462.0</v>
      </c>
      <c r="D625" s="17">
        <v>1.0824708937365E7</v>
      </c>
      <c r="E625" s="17">
        <v>5705939.0</v>
      </c>
      <c r="F625" s="17">
        <v>7850913.0</v>
      </c>
      <c r="G625" s="17">
        <v>1.1720464E7</v>
      </c>
      <c r="H625" s="17">
        <v>2.1070523E7</v>
      </c>
    </row>
    <row r="626">
      <c r="A626" s="22" t="s">
        <v>2657</v>
      </c>
      <c r="B626" s="7" t="s">
        <v>2658</v>
      </c>
      <c r="C626" s="17">
        <v>182.0</v>
      </c>
      <c r="D626" s="17">
        <v>1.46212597967032E7</v>
      </c>
      <c r="E626" s="17">
        <v>5974505.0</v>
      </c>
      <c r="F626" s="17">
        <v>9029807.0</v>
      </c>
      <c r="G626" s="17">
        <v>1.4142808E7</v>
      </c>
      <c r="H626" s="17">
        <v>3.419508E7</v>
      </c>
    </row>
    <row r="627">
      <c r="A627" s="22" t="s">
        <v>2659</v>
      </c>
      <c r="B627" s="7" t="s">
        <v>2660</v>
      </c>
      <c r="C627" s="17">
        <v>3.0</v>
      </c>
      <c r="D627" s="17">
        <v>1.89781136666666E7</v>
      </c>
      <c r="E627" s="17">
        <v>9754080.0</v>
      </c>
      <c r="F627" s="17">
        <v>1.4841E7</v>
      </c>
      <c r="G627" s="17">
        <v>3.2339261E7</v>
      </c>
      <c r="H627" s="17">
        <v>3.2339261E7</v>
      </c>
    </row>
    <row r="628">
      <c r="A628" s="22" t="s">
        <v>9060</v>
      </c>
      <c r="B628" s="7" t="s">
        <v>9061</v>
      </c>
      <c r="C628" s="17">
        <v>1.0</v>
      </c>
      <c r="D628" s="17">
        <v>7752424.0</v>
      </c>
      <c r="E628" s="17">
        <v>7752424.0</v>
      </c>
      <c r="F628" s="17">
        <v>7752424.0</v>
      </c>
      <c r="G628" s="17">
        <v>7752424.0</v>
      </c>
      <c r="H628" s="17">
        <v>7752424.0</v>
      </c>
    </row>
    <row r="629">
      <c r="A629" s="22" t="s">
        <v>2661</v>
      </c>
      <c r="B629" s="7" t="s">
        <v>2662</v>
      </c>
      <c r="C629" s="17">
        <v>135.0</v>
      </c>
      <c r="D629" s="17">
        <v>7168315.2074074</v>
      </c>
      <c r="E629" s="17">
        <v>2912124.0</v>
      </c>
      <c r="F629" s="17">
        <v>5580431.0</v>
      </c>
      <c r="G629" s="17">
        <v>8297650.0</v>
      </c>
      <c r="H629" s="17">
        <v>1.269347E7</v>
      </c>
    </row>
    <row r="630">
      <c r="A630" s="22" t="s">
        <v>2665</v>
      </c>
      <c r="B630" s="7" t="s">
        <v>2666</v>
      </c>
      <c r="C630" s="17">
        <v>114.0</v>
      </c>
      <c r="D630" s="17">
        <v>1.72314275789473E7</v>
      </c>
      <c r="E630" s="17">
        <v>6522604.0</v>
      </c>
      <c r="F630" s="17">
        <v>1.0545559E7</v>
      </c>
      <c r="G630" s="17">
        <v>1.6940766E7</v>
      </c>
      <c r="H630" s="17">
        <v>4.1527406E7</v>
      </c>
    </row>
    <row r="631">
      <c r="A631" s="22" t="s">
        <v>2667</v>
      </c>
      <c r="B631" s="7" t="s">
        <v>2668</v>
      </c>
      <c r="C631" s="17">
        <v>19.0</v>
      </c>
      <c r="D631" s="17">
        <v>1.37306720526315E7</v>
      </c>
      <c r="E631" s="17">
        <v>6445732.0</v>
      </c>
      <c r="F631" s="17">
        <v>1.20338E7</v>
      </c>
      <c r="G631" s="17">
        <v>2.0414079E7</v>
      </c>
      <c r="H631" s="17">
        <v>2.8012051E7</v>
      </c>
    </row>
    <row r="632">
      <c r="A632" s="22" t="s">
        <v>2669</v>
      </c>
      <c r="B632" s="7" t="s">
        <v>2670</v>
      </c>
      <c r="C632" s="17">
        <v>17.0</v>
      </c>
      <c r="D632" s="17">
        <v>1.48451337647058E7</v>
      </c>
      <c r="E632" s="17">
        <v>9426200.0</v>
      </c>
      <c r="F632" s="17">
        <v>1.4457235E7</v>
      </c>
      <c r="G632" s="17">
        <v>1.7473988E7</v>
      </c>
      <c r="H632" s="17">
        <v>2.5392858E7</v>
      </c>
    </row>
    <row r="633">
      <c r="A633" s="22" t="s">
        <v>2671</v>
      </c>
      <c r="B633" s="7" t="s">
        <v>2672</v>
      </c>
      <c r="C633" s="17">
        <v>54.0</v>
      </c>
      <c r="D633" s="17">
        <v>1.97819623333333E7</v>
      </c>
      <c r="E633" s="17">
        <v>1.12056E7</v>
      </c>
      <c r="F633" s="17">
        <v>1.7435901E7</v>
      </c>
      <c r="G633" s="17">
        <v>2.2252901E7</v>
      </c>
      <c r="H633" s="17">
        <v>3.3127845E7</v>
      </c>
    </row>
    <row r="634">
      <c r="A634" s="22" t="s">
        <v>2673</v>
      </c>
      <c r="B634" s="7" t="s">
        <v>2674</v>
      </c>
      <c r="C634" s="17">
        <v>3.0</v>
      </c>
      <c r="D634" s="17">
        <v>1.6886037E7</v>
      </c>
      <c r="E634" s="17">
        <v>1.0893385E7</v>
      </c>
      <c r="F634" s="17">
        <v>1.869591E7</v>
      </c>
      <c r="G634" s="17">
        <v>2.1068816E7</v>
      </c>
      <c r="H634" s="17">
        <v>2.1068816E7</v>
      </c>
    </row>
    <row r="635">
      <c r="A635" s="22" t="s">
        <v>2675</v>
      </c>
      <c r="B635" s="7" t="s">
        <v>2676</v>
      </c>
      <c r="C635" s="17">
        <v>737.0</v>
      </c>
      <c r="D635" s="17">
        <v>7343679.03256444</v>
      </c>
      <c r="E635" s="17">
        <v>2981904.0</v>
      </c>
      <c r="F635" s="17">
        <v>6395317.0</v>
      </c>
      <c r="G635" s="17">
        <v>9199739.0</v>
      </c>
      <c r="H635" s="17">
        <v>1.3827794E7</v>
      </c>
    </row>
    <row r="636">
      <c r="A636" s="22" t="s">
        <v>2679</v>
      </c>
      <c r="B636" s="7" t="s">
        <v>2680</v>
      </c>
      <c r="C636" s="17">
        <v>22.0</v>
      </c>
      <c r="D636" s="17">
        <v>3.83477665E7</v>
      </c>
      <c r="E636" s="17">
        <v>2.1474655E7</v>
      </c>
      <c r="F636" s="17">
        <v>2.9284838E7</v>
      </c>
      <c r="G636" s="17">
        <v>3.7889306E7</v>
      </c>
      <c r="H636" s="17">
        <v>6.0724863E7</v>
      </c>
    </row>
    <row r="637">
      <c r="A637" s="22" t="s">
        <v>2681</v>
      </c>
      <c r="B637" s="7" t="s">
        <v>2682</v>
      </c>
      <c r="C637" s="17">
        <v>2.0</v>
      </c>
      <c r="D637" s="17">
        <v>3.0307181E7</v>
      </c>
      <c r="E637" s="17">
        <v>2.9474734E7</v>
      </c>
      <c r="F637" s="17">
        <v>2.9474734E7</v>
      </c>
      <c r="G637" s="17">
        <v>3.1139628E7</v>
      </c>
      <c r="H637" s="17">
        <v>3.1139628E7</v>
      </c>
    </row>
    <row r="638">
      <c r="A638" s="22" t="s">
        <v>2683</v>
      </c>
      <c r="B638" s="7" t="s">
        <v>2684</v>
      </c>
      <c r="C638" s="17">
        <v>6.0</v>
      </c>
      <c r="D638" s="17">
        <v>3.50778476666666E7</v>
      </c>
      <c r="E638" s="17">
        <v>3.4687808E7</v>
      </c>
      <c r="F638" s="17">
        <v>3.5698003E7</v>
      </c>
      <c r="G638" s="17">
        <v>3.6375885E7</v>
      </c>
      <c r="H638" s="17">
        <v>3.6663727E7</v>
      </c>
    </row>
    <row r="639">
      <c r="A639" s="22" t="s">
        <v>2685</v>
      </c>
      <c r="B639" s="7" t="s">
        <v>2686</v>
      </c>
      <c r="C639" s="17">
        <v>143.0</v>
      </c>
      <c r="D639" s="17">
        <v>1.22696294895104E7</v>
      </c>
      <c r="E639" s="17">
        <v>7262518.0</v>
      </c>
      <c r="F639" s="17">
        <v>8894119.0</v>
      </c>
      <c r="G639" s="17">
        <v>1.6602905E7</v>
      </c>
      <c r="H639" s="17">
        <v>2.2247413E7</v>
      </c>
    </row>
    <row r="640">
      <c r="A640" s="22" t="s">
        <v>9086</v>
      </c>
      <c r="B640" s="7" t="s">
        <v>9088</v>
      </c>
      <c r="C640" s="17">
        <v>91.0</v>
      </c>
      <c r="D640" s="17">
        <v>4400146.27659574</v>
      </c>
      <c r="E640" s="17">
        <v>2154676.0</v>
      </c>
      <c r="F640" s="17">
        <v>3218607.0</v>
      </c>
      <c r="G640" s="17">
        <v>5865451.0</v>
      </c>
      <c r="H640" s="17">
        <v>8203483.0</v>
      </c>
    </row>
    <row r="641">
      <c r="A641" s="22" t="s">
        <v>2687</v>
      </c>
      <c r="B641" s="7" t="s">
        <v>2688</v>
      </c>
      <c r="C641" s="17">
        <v>377.0</v>
      </c>
      <c r="D641" s="17">
        <v>7219824.88095237</v>
      </c>
      <c r="E641" s="17">
        <v>2472790.0</v>
      </c>
      <c r="F641" s="17">
        <v>3861500.0</v>
      </c>
      <c r="G641" s="17">
        <v>7244888.0</v>
      </c>
      <c r="H641" s="17">
        <v>1.2657648E7</v>
      </c>
    </row>
    <row r="642">
      <c r="A642" s="22" t="s">
        <v>2689</v>
      </c>
      <c r="B642" s="7" t="s">
        <v>2690</v>
      </c>
      <c r="C642" s="17">
        <v>5349.0</v>
      </c>
      <c r="D642" s="17">
        <v>8465209.21958956</v>
      </c>
      <c r="E642" s="17">
        <v>2824600.0</v>
      </c>
      <c r="F642" s="17">
        <v>4871143.0</v>
      </c>
      <c r="G642" s="17">
        <v>8554572.0</v>
      </c>
      <c r="H642" s="17">
        <v>1.6184762E7</v>
      </c>
    </row>
    <row r="643">
      <c r="A643" s="22" t="s">
        <v>2691</v>
      </c>
      <c r="B643" s="7" t="s">
        <v>2692</v>
      </c>
      <c r="C643" s="17">
        <v>1166.0</v>
      </c>
      <c r="D643" s="17">
        <v>1.07526109203084E7</v>
      </c>
      <c r="E643" s="17">
        <v>2781292.0</v>
      </c>
      <c r="F643" s="17">
        <v>4889709.0</v>
      </c>
      <c r="G643" s="17">
        <v>9187000.0</v>
      </c>
      <c r="H643" s="17">
        <v>2.3413501E7</v>
      </c>
    </row>
    <row r="644">
      <c r="A644" s="22" t="s">
        <v>2693</v>
      </c>
      <c r="B644" s="7" t="s">
        <v>2694</v>
      </c>
      <c r="C644" s="17">
        <v>492.0</v>
      </c>
      <c r="D644" s="17">
        <v>1.38044870792682E7</v>
      </c>
      <c r="E644" s="17">
        <v>4389000.0</v>
      </c>
      <c r="F644" s="17">
        <v>9661618.0</v>
      </c>
      <c r="G644" s="17">
        <v>1.63126E7</v>
      </c>
      <c r="H644" s="17">
        <v>2.820328E7</v>
      </c>
    </row>
    <row r="645">
      <c r="A645" s="22" t="s">
        <v>2695</v>
      </c>
      <c r="B645" s="7" t="s">
        <v>2696</v>
      </c>
      <c r="C645" s="17">
        <v>90.0</v>
      </c>
      <c r="D645" s="17">
        <v>2.79291643888888E7</v>
      </c>
      <c r="E645" s="17">
        <v>9195947.0</v>
      </c>
      <c r="F645" s="17">
        <v>1.31797E7</v>
      </c>
      <c r="G645" s="17">
        <v>2.849339E7</v>
      </c>
      <c r="H645" s="17">
        <v>5.2757659E7</v>
      </c>
    </row>
    <row r="646">
      <c r="A646" s="22" t="s">
        <v>2697</v>
      </c>
      <c r="B646" s="7" t="s">
        <v>2698</v>
      </c>
      <c r="C646" s="17">
        <v>41.0</v>
      </c>
      <c r="D646" s="17">
        <v>3.77356686341463E7</v>
      </c>
      <c r="E646" s="17">
        <v>1.0145934E7</v>
      </c>
      <c r="F646" s="17">
        <v>1.67713E7</v>
      </c>
      <c r="G646" s="17">
        <v>4.2652967E7</v>
      </c>
      <c r="H646" s="17">
        <v>1.09618224E8</v>
      </c>
    </row>
    <row r="647">
      <c r="A647" s="22" t="s">
        <v>2699</v>
      </c>
      <c r="B647" s="7" t="s">
        <v>2700</v>
      </c>
      <c r="C647" s="17">
        <v>28.0</v>
      </c>
      <c r="D647" s="17">
        <v>5.095642325E7</v>
      </c>
      <c r="E647" s="17">
        <v>9364900.0</v>
      </c>
      <c r="F647" s="17">
        <v>2.2856763E7</v>
      </c>
      <c r="G647" s="17">
        <v>7.5241473E7</v>
      </c>
      <c r="H647" s="17">
        <v>1.06802378E8</v>
      </c>
    </row>
    <row r="648">
      <c r="A648" s="22" t="s">
        <v>2701</v>
      </c>
      <c r="B648" s="7" t="s">
        <v>2702</v>
      </c>
      <c r="C648" s="17">
        <v>52.0</v>
      </c>
      <c r="D648" s="17">
        <v>1.65459261730769E7</v>
      </c>
      <c r="E648" s="17">
        <v>9602565.0</v>
      </c>
      <c r="F648" s="17">
        <v>1.162672E7</v>
      </c>
      <c r="G648" s="17">
        <v>2.2239049E7</v>
      </c>
      <c r="H648" s="17">
        <v>3.2062722E7</v>
      </c>
    </row>
    <row r="649">
      <c r="A649" s="22" t="s">
        <v>2703</v>
      </c>
      <c r="B649" s="7" t="s">
        <v>2704</v>
      </c>
      <c r="C649" s="17">
        <v>149.0</v>
      </c>
      <c r="D649" s="17">
        <v>9062629.31543624</v>
      </c>
      <c r="E649" s="17">
        <v>2721050.0</v>
      </c>
      <c r="F649" s="17">
        <v>5533080.0</v>
      </c>
      <c r="G649" s="17">
        <v>1.0255949E7</v>
      </c>
      <c r="H649" s="17">
        <v>1.9854535E7</v>
      </c>
    </row>
    <row r="650">
      <c r="A650" s="22" t="s">
        <v>2705</v>
      </c>
      <c r="B650" s="7" t="s">
        <v>2706</v>
      </c>
      <c r="C650" s="17">
        <v>2744.0</v>
      </c>
      <c r="D650" s="17">
        <v>1.85715560962099E7</v>
      </c>
      <c r="E650" s="17">
        <v>7874854.0</v>
      </c>
      <c r="F650" s="17">
        <v>1.2080401E7</v>
      </c>
      <c r="G650" s="17">
        <v>2.159855E7</v>
      </c>
      <c r="H650" s="17">
        <v>3.814662E7</v>
      </c>
    </row>
    <row r="651">
      <c r="A651" s="22" t="s">
        <v>2707</v>
      </c>
      <c r="B651" s="7" t="s">
        <v>2708</v>
      </c>
      <c r="C651" s="17">
        <v>5358.0</v>
      </c>
      <c r="D651" s="17">
        <v>1.06251767951492E7</v>
      </c>
      <c r="E651" s="17">
        <v>4705055.0</v>
      </c>
      <c r="F651" s="17">
        <v>6960767.0</v>
      </c>
      <c r="G651" s="17">
        <v>1.0891697E7</v>
      </c>
      <c r="H651" s="17">
        <v>1.8289626E7</v>
      </c>
    </row>
    <row r="652">
      <c r="A652" s="22" t="s">
        <v>2709</v>
      </c>
      <c r="B652" s="7" t="s">
        <v>2710</v>
      </c>
      <c r="C652" s="17">
        <v>872.0</v>
      </c>
      <c r="D652" s="17">
        <v>1.65325207697594E7</v>
      </c>
      <c r="E652" s="17">
        <v>6703757.0</v>
      </c>
      <c r="F652" s="17">
        <v>1.0067276E7</v>
      </c>
      <c r="G652" s="17">
        <v>1.8172981E7</v>
      </c>
      <c r="H652" s="17">
        <v>3.6002545E7</v>
      </c>
    </row>
    <row r="653">
      <c r="A653" s="22" t="s">
        <v>2713</v>
      </c>
      <c r="B653" s="7" t="s">
        <v>2714</v>
      </c>
      <c r="C653" s="17">
        <v>344.0</v>
      </c>
      <c r="D653" s="17">
        <v>9826101.52753623</v>
      </c>
      <c r="E653" s="17">
        <v>4683008.0</v>
      </c>
      <c r="F653" s="17">
        <v>7309572.0</v>
      </c>
      <c r="G653" s="17">
        <v>1.2784959E7</v>
      </c>
      <c r="H653" s="17">
        <v>1.9398587E7</v>
      </c>
    </row>
    <row r="654">
      <c r="A654" s="22" t="s">
        <v>9118</v>
      </c>
      <c r="B654" s="7" t="s">
        <v>9119</v>
      </c>
      <c r="C654" s="17">
        <v>250.0</v>
      </c>
      <c r="D654" s="17">
        <v>1.1568078208E7</v>
      </c>
      <c r="E654" s="17">
        <v>6328865.0</v>
      </c>
      <c r="F654" s="17">
        <v>8731937.0</v>
      </c>
      <c r="G654" s="17">
        <v>1.4187766E7</v>
      </c>
      <c r="H654" s="17">
        <v>2.0818599E7</v>
      </c>
    </row>
    <row r="655">
      <c r="A655" s="22" t="s">
        <v>2719</v>
      </c>
      <c r="B655" s="7" t="s">
        <v>2720</v>
      </c>
      <c r="C655" s="17">
        <v>741.0</v>
      </c>
      <c r="D655" s="17">
        <v>1.5140990682861E7</v>
      </c>
      <c r="E655" s="17">
        <v>6187728.0</v>
      </c>
      <c r="F655" s="17">
        <v>9503671.0</v>
      </c>
      <c r="G655" s="17">
        <v>1.5576275E7</v>
      </c>
      <c r="H655" s="17">
        <v>3.2705896E7</v>
      </c>
    </row>
    <row r="656">
      <c r="A656" s="22" t="s">
        <v>2721</v>
      </c>
      <c r="B656" s="7" t="s">
        <v>2722</v>
      </c>
      <c r="C656" s="17">
        <v>4348.0</v>
      </c>
      <c r="D656" s="17">
        <v>1.51934921846401E7</v>
      </c>
      <c r="E656" s="17">
        <v>7591983.0</v>
      </c>
      <c r="F656" s="17">
        <v>1.1065624E7</v>
      </c>
      <c r="G656" s="17">
        <v>1.7485722E7</v>
      </c>
      <c r="H656" s="17">
        <v>2.9968184E7</v>
      </c>
    </row>
    <row r="657">
      <c r="A657" s="22" t="s">
        <v>2723</v>
      </c>
      <c r="B657" s="7" t="s">
        <v>2724</v>
      </c>
      <c r="C657" s="17">
        <v>895.0</v>
      </c>
      <c r="D657" s="17">
        <v>1.3674003438616E7</v>
      </c>
      <c r="E657" s="17">
        <v>6467790.0</v>
      </c>
      <c r="F657" s="17">
        <v>9579040.0</v>
      </c>
      <c r="G657" s="17">
        <v>1.5375831E7</v>
      </c>
      <c r="H657" s="17">
        <v>2.5441563E7</v>
      </c>
    </row>
    <row r="658">
      <c r="A658" s="22" t="s">
        <v>2725</v>
      </c>
      <c r="B658" s="7" t="s">
        <v>2726</v>
      </c>
      <c r="C658" s="17">
        <v>43.0</v>
      </c>
      <c r="D658" s="17">
        <v>1.81450064651162E7</v>
      </c>
      <c r="E658" s="17">
        <v>9661618.0</v>
      </c>
      <c r="F658" s="17">
        <v>1.43863E7</v>
      </c>
      <c r="G658" s="17">
        <v>2.1617411E7</v>
      </c>
      <c r="H658" s="17">
        <v>3.8482004E7</v>
      </c>
    </row>
    <row r="659">
      <c r="A659" s="22" t="s">
        <v>2727</v>
      </c>
      <c r="B659" s="7" t="s">
        <v>2728</v>
      </c>
      <c r="C659" s="17">
        <v>1603.0</v>
      </c>
      <c r="D659" s="17">
        <v>1.99896382807236E7</v>
      </c>
      <c r="E659" s="17">
        <v>1.0136E7</v>
      </c>
      <c r="F659" s="17">
        <v>1.4052484E7</v>
      </c>
      <c r="G659" s="17">
        <v>2.239395E7</v>
      </c>
      <c r="H659" s="17">
        <v>3.5207955E7</v>
      </c>
    </row>
    <row r="660">
      <c r="A660" s="22" t="s">
        <v>2733</v>
      </c>
      <c r="B660" s="7" t="s">
        <v>2734</v>
      </c>
      <c r="C660" s="17">
        <v>4188.0</v>
      </c>
      <c r="D660" s="17">
        <v>1.09353763560171E7</v>
      </c>
      <c r="E660" s="17">
        <v>6609802.0</v>
      </c>
      <c r="F660" s="17">
        <v>8945099.0</v>
      </c>
      <c r="G660" s="17">
        <v>1.26265E7</v>
      </c>
      <c r="H660" s="17">
        <v>1.7929243E7</v>
      </c>
    </row>
    <row r="661">
      <c r="A661" s="22" t="s">
        <v>2735</v>
      </c>
      <c r="B661" s="7" t="s">
        <v>2736</v>
      </c>
      <c r="C661" s="17">
        <v>1431.0</v>
      </c>
      <c r="D661" s="17">
        <v>1.41251946408106E7</v>
      </c>
      <c r="E661" s="17">
        <v>7443400.0</v>
      </c>
      <c r="F661" s="17">
        <v>1.0941166E7</v>
      </c>
      <c r="G661" s="17">
        <v>1.7697908E7</v>
      </c>
      <c r="H661" s="17">
        <v>2.3793687E7</v>
      </c>
    </row>
    <row r="662">
      <c r="A662" s="22" t="s">
        <v>2737</v>
      </c>
      <c r="B662" s="7" t="s">
        <v>2738</v>
      </c>
      <c r="C662" s="17">
        <v>18413.0</v>
      </c>
      <c r="D662" s="17">
        <v>1.34317166728911E7</v>
      </c>
      <c r="E662" s="17">
        <v>7382814.0</v>
      </c>
      <c r="F662" s="17">
        <v>1.0388709E7</v>
      </c>
      <c r="G662" s="17">
        <v>1.5749844E7</v>
      </c>
      <c r="H662" s="17">
        <v>2.3720827E7</v>
      </c>
    </row>
    <row r="663">
      <c r="A663" s="22" t="s">
        <v>2739</v>
      </c>
      <c r="B663" s="7" t="s">
        <v>2740</v>
      </c>
      <c r="C663" s="17">
        <v>2690.0</v>
      </c>
      <c r="D663" s="17">
        <v>1.95404935436316E7</v>
      </c>
      <c r="E663" s="17">
        <v>7491058.0</v>
      </c>
      <c r="F663" s="17">
        <v>1.1607642E7</v>
      </c>
      <c r="G663" s="17">
        <v>2.1771441E7</v>
      </c>
      <c r="H663" s="17">
        <v>4.2083408E7</v>
      </c>
    </row>
    <row r="664">
      <c r="A664" s="22" t="s">
        <v>2741</v>
      </c>
      <c r="B664" s="7" t="s">
        <v>2742</v>
      </c>
      <c r="C664" s="17">
        <v>810.0</v>
      </c>
      <c r="D664" s="17">
        <v>3.40753790530864E7</v>
      </c>
      <c r="E664" s="17">
        <v>9115892.0</v>
      </c>
      <c r="F664" s="17">
        <v>1.833301E7</v>
      </c>
      <c r="G664" s="17">
        <v>3.9135518E7</v>
      </c>
      <c r="H664" s="17">
        <v>8.3233533E7</v>
      </c>
    </row>
    <row r="665">
      <c r="A665" s="22" t="s">
        <v>2745</v>
      </c>
      <c r="B665" s="7" t="s">
        <v>2746</v>
      </c>
      <c r="C665" s="17">
        <v>367.0</v>
      </c>
      <c r="D665" s="17">
        <v>1.55760250844686E7</v>
      </c>
      <c r="E665" s="17">
        <v>7076312.0</v>
      </c>
      <c r="F665" s="17">
        <v>1.079533E7</v>
      </c>
      <c r="G665" s="17">
        <v>1.656553E7</v>
      </c>
      <c r="H665" s="17">
        <v>2.8311513E7</v>
      </c>
    </row>
    <row r="666">
      <c r="A666" s="22" t="s">
        <v>2747</v>
      </c>
      <c r="B666" s="7" t="s">
        <v>2748</v>
      </c>
      <c r="C666" s="17">
        <v>79.0</v>
      </c>
      <c r="D666" s="17">
        <v>1.42164582278481E7</v>
      </c>
      <c r="E666" s="17">
        <v>7142500.0</v>
      </c>
      <c r="F666" s="17">
        <v>1.0124453E7</v>
      </c>
      <c r="G666" s="17">
        <v>1.7974672E7</v>
      </c>
      <c r="H666" s="17">
        <v>2.727545E7</v>
      </c>
    </row>
    <row r="667">
      <c r="A667" s="22" t="s">
        <v>2749</v>
      </c>
      <c r="B667" s="7" t="s">
        <v>2750</v>
      </c>
      <c r="C667" s="17">
        <v>795.0</v>
      </c>
      <c r="D667" s="17">
        <v>3.07706981595477E7</v>
      </c>
      <c r="E667" s="17">
        <v>1.293473E7</v>
      </c>
      <c r="F667" s="17">
        <v>2.1667318E7</v>
      </c>
      <c r="G667" s="17">
        <v>4.0371236E7</v>
      </c>
      <c r="H667" s="17">
        <v>6.1256171E7</v>
      </c>
    </row>
    <row r="668">
      <c r="A668" s="22" t="s">
        <v>2751</v>
      </c>
      <c r="B668" s="7" t="s">
        <v>2752</v>
      </c>
      <c r="C668" s="17">
        <v>257.0</v>
      </c>
      <c r="D668" s="17">
        <v>1.77818153424124E7</v>
      </c>
      <c r="E668" s="17">
        <v>9054403.0</v>
      </c>
      <c r="F668" s="17">
        <v>1.1700187E7</v>
      </c>
      <c r="G668" s="17">
        <v>2.16249E7</v>
      </c>
      <c r="H668" s="17">
        <v>2.9463922E7</v>
      </c>
    </row>
    <row r="669">
      <c r="A669" s="22" t="s">
        <v>2753</v>
      </c>
      <c r="B669" s="7" t="s">
        <v>2754</v>
      </c>
      <c r="C669" s="17">
        <v>106.0</v>
      </c>
      <c r="D669" s="17">
        <v>3.53054996226415E7</v>
      </c>
      <c r="E669" s="17">
        <v>2.0841019E7</v>
      </c>
      <c r="F669" s="17">
        <v>2.9089234E7</v>
      </c>
      <c r="G669" s="17">
        <v>4.1817302E7</v>
      </c>
      <c r="H669" s="17">
        <v>6.1822286E7</v>
      </c>
    </row>
    <row r="670">
      <c r="A670" s="22" t="s">
        <v>2755</v>
      </c>
      <c r="B670" s="7" t="s">
        <v>2756</v>
      </c>
      <c r="C670" s="17">
        <v>50.0</v>
      </c>
      <c r="D670" s="17">
        <v>2.355253524E7</v>
      </c>
      <c r="E670" s="17">
        <v>1.0837141E7</v>
      </c>
      <c r="F670" s="17">
        <v>1.911285E7</v>
      </c>
      <c r="G670" s="17">
        <v>2.9125476E7</v>
      </c>
      <c r="H670" s="17">
        <v>4.3081676E7</v>
      </c>
    </row>
    <row r="671">
      <c r="A671" s="22" t="s">
        <v>2757</v>
      </c>
      <c r="B671" s="7" t="s">
        <v>2758</v>
      </c>
      <c r="C671" s="17">
        <v>326.0</v>
      </c>
      <c r="D671" s="17">
        <v>2.22897037767584E7</v>
      </c>
      <c r="E671" s="17">
        <v>9304000.0</v>
      </c>
      <c r="F671" s="17">
        <v>1.7242849E7</v>
      </c>
      <c r="G671" s="17">
        <v>2.601908E7</v>
      </c>
      <c r="H671" s="17">
        <v>4.2423108E7</v>
      </c>
    </row>
    <row r="672">
      <c r="A672" s="22" t="s">
        <v>2759</v>
      </c>
      <c r="B672" s="7" t="s">
        <v>2760</v>
      </c>
      <c r="C672" s="17">
        <v>6135.0</v>
      </c>
      <c r="D672" s="17">
        <v>1.69483746014988E7</v>
      </c>
      <c r="E672" s="17">
        <v>8726629.0</v>
      </c>
      <c r="F672" s="17">
        <v>1.2434449E7</v>
      </c>
      <c r="G672" s="17">
        <v>1.94347E7</v>
      </c>
      <c r="H672" s="17">
        <v>3.0223743E7</v>
      </c>
    </row>
    <row r="673">
      <c r="A673" s="22" t="s">
        <v>2761</v>
      </c>
      <c r="B673" s="7" t="s">
        <v>2762</v>
      </c>
      <c r="C673" s="17">
        <v>468.0</v>
      </c>
      <c r="D673" s="17">
        <v>2.63690049209401E7</v>
      </c>
      <c r="E673" s="17">
        <v>1.0091721E7</v>
      </c>
      <c r="F673" s="17">
        <v>1.51105E7</v>
      </c>
      <c r="G673" s="17">
        <v>2.8350667E7</v>
      </c>
      <c r="H673" s="17">
        <v>6.0803321E7</v>
      </c>
    </row>
    <row r="674">
      <c r="A674" s="22" t="s">
        <v>2763</v>
      </c>
      <c r="B674" s="7" t="s">
        <v>2764</v>
      </c>
      <c r="C674" s="17">
        <v>143.0</v>
      </c>
      <c r="D674" s="17">
        <v>1.68783773124999E7</v>
      </c>
      <c r="E674" s="17">
        <v>7861666.0</v>
      </c>
      <c r="F674" s="17">
        <v>1.1035516E7</v>
      </c>
      <c r="G674" s="17">
        <v>1.644341E7</v>
      </c>
      <c r="H674" s="17">
        <v>3.6443951E7</v>
      </c>
    </row>
    <row r="675">
      <c r="A675" s="22" t="s">
        <v>2765</v>
      </c>
      <c r="B675" s="7" t="s">
        <v>2766</v>
      </c>
      <c r="C675" s="17">
        <v>196.0</v>
      </c>
      <c r="D675" s="17">
        <v>1.31076880612244E7</v>
      </c>
      <c r="E675" s="17">
        <v>6430763.0</v>
      </c>
      <c r="F675" s="17">
        <v>1.026311E7</v>
      </c>
      <c r="G675" s="17">
        <v>1.2645094E7</v>
      </c>
      <c r="H675" s="17">
        <v>2.7347024E7</v>
      </c>
    </row>
    <row r="676">
      <c r="A676" s="22" t="s">
        <v>9154</v>
      </c>
      <c r="B676" s="7" t="s">
        <v>9155</v>
      </c>
      <c r="C676" s="17">
        <v>130.0</v>
      </c>
      <c r="D676" s="17">
        <v>7353623.3</v>
      </c>
      <c r="E676" s="17">
        <v>3748586.0</v>
      </c>
      <c r="F676" s="17">
        <v>5115020.0</v>
      </c>
      <c r="G676" s="17">
        <v>9865651.0</v>
      </c>
      <c r="H676" s="17">
        <v>1.3238744E7</v>
      </c>
    </row>
    <row r="677">
      <c r="A677" s="22" t="s">
        <v>2767</v>
      </c>
      <c r="B677" s="7" t="s">
        <v>2768</v>
      </c>
      <c r="C677" s="17">
        <v>1087.0</v>
      </c>
      <c r="D677" s="17">
        <v>1.31655926308539E7</v>
      </c>
      <c r="E677" s="17">
        <v>5833800.0</v>
      </c>
      <c r="F677" s="17">
        <v>8348814.0</v>
      </c>
      <c r="G677" s="17">
        <v>1.35546E7</v>
      </c>
      <c r="H677" s="17">
        <v>2.5825216E7</v>
      </c>
    </row>
    <row r="678">
      <c r="A678" s="22" t="s">
        <v>2769</v>
      </c>
      <c r="B678" s="7" t="s">
        <v>2770</v>
      </c>
      <c r="C678" s="17">
        <v>360.0</v>
      </c>
      <c r="D678" s="17">
        <v>2.09363249888889E7</v>
      </c>
      <c r="E678" s="17">
        <v>6471695.0</v>
      </c>
      <c r="F678" s="17">
        <v>1.2141721E7</v>
      </c>
      <c r="G678" s="17">
        <v>3.4635751E7</v>
      </c>
      <c r="H678" s="17">
        <v>5.3745152E7</v>
      </c>
    </row>
    <row r="679">
      <c r="A679" s="22" t="s">
        <v>2771</v>
      </c>
      <c r="B679" s="7" t="s">
        <v>2772</v>
      </c>
      <c r="C679" s="17">
        <v>116.0</v>
      </c>
      <c r="D679" s="17">
        <v>1.22899112672413E7</v>
      </c>
      <c r="E679" s="17">
        <v>6097798.0</v>
      </c>
      <c r="F679" s="17">
        <v>8915000.0</v>
      </c>
      <c r="G679" s="17">
        <v>1.5353005E7</v>
      </c>
      <c r="H679" s="17">
        <v>1.971691E7</v>
      </c>
    </row>
    <row r="680">
      <c r="A680" s="22" t="s">
        <v>2773</v>
      </c>
      <c r="B680" s="7" t="s">
        <v>2774</v>
      </c>
      <c r="C680" s="17">
        <v>997.0</v>
      </c>
      <c r="D680" s="17">
        <v>1.5186028339017E7</v>
      </c>
      <c r="E680" s="17">
        <v>7548077.0</v>
      </c>
      <c r="F680" s="17">
        <v>1.1504067E7</v>
      </c>
      <c r="G680" s="17">
        <v>1.7800268E7</v>
      </c>
      <c r="H680" s="17">
        <v>2.9408457E7</v>
      </c>
    </row>
    <row r="681">
      <c r="A681" s="22" t="s">
        <v>2775</v>
      </c>
      <c r="B681" s="7" t="s">
        <v>2776</v>
      </c>
      <c r="C681" s="17">
        <v>773.0</v>
      </c>
      <c r="D681" s="17">
        <v>1.53068655459249E7</v>
      </c>
      <c r="E681" s="17">
        <v>6493310.0</v>
      </c>
      <c r="F681" s="17">
        <v>1.1074472E7</v>
      </c>
      <c r="G681" s="17">
        <v>1.7503731E7</v>
      </c>
      <c r="H681" s="17">
        <v>2.8036367E7</v>
      </c>
    </row>
    <row r="682">
      <c r="A682" s="22" t="s">
        <v>2777</v>
      </c>
      <c r="B682" s="7" t="s">
        <v>2778</v>
      </c>
      <c r="C682" s="17">
        <v>3763.0</v>
      </c>
      <c r="D682" s="17">
        <v>1.42062569044839E7</v>
      </c>
      <c r="E682" s="17">
        <v>4862970.0</v>
      </c>
      <c r="F682" s="17">
        <v>9528167.0</v>
      </c>
      <c r="G682" s="17">
        <v>1.5274894E7</v>
      </c>
      <c r="H682" s="17">
        <v>2.6427031E7</v>
      </c>
    </row>
    <row r="683">
      <c r="A683" s="22" t="s">
        <v>2779</v>
      </c>
      <c r="B683" s="7" t="s">
        <v>2780</v>
      </c>
      <c r="C683" s="17">
        <v>5327.0</v>
      </c>
      <c r="D683" s="17">
        <v>1.73618646421467E7</v>
      </c>
      <c r="E683" s="17">
        <v>8113267.0</v>
      </c>
      <c r="F683" s="17">
        <v>1.2203981E7</v>
      </c>
      <c r="G683" s="17">
        <v>1.9670787E7</v>
      </c>
      <c r="H683" s="17">
        <v>3.504031E7</v>
      </c>
    </row>
    <row r="684">
      <c r="A684" s="22" t="s">
        <v>2789</v>
      </c>
      <c r="B684" s="7" t="s">
        <v>2790</v>
      </c>
      <c r="C684" s="17">
        <v>464.0</v>
      </c>
      <c r="D684" s="17">
        <v>2.91064369374999E7</v>
      </c>
      <c r="E684" s="17">
        <v>9118134.0</v>
      </c>
      <c r="F684" s="17">
        <v>1.8853433E7</v>
      </c>
      <c r="G684" s="17">
        <v>3.542758E7</v>
      </c>
      <c r="H684" s="17">
        <v>6.0029804E7</v>
      </c>
    </row>
    <row r="685">
      <c r="A685" s="22" t="s">
        <v>2791</v>
      </c>
      <c r="B685" s="7" t="s">
        <v>2792</v>
      </c>
      <c r="C685" s="17">
        <v>3009.0</v>
      </c>
      <c r="D685" s="17">
        <v>1.18896112832945E7</v>
      </c>
      <c r="E685" s="17">
        <v>6331688.0</v>
      </c>
      <c r="F685" s="17">
        <v>8099406.0</v>
      </c>
      <c r="G685" s="17">
        <v>1.27834E7</v>
      </c>
      <c r="H685" s="17">
        <v>2.2503937E7</v>
      </c>
    </row>
    <row r="686">
      <c r="A686" s="22" t="s">
        <v>2793</v>
      </c>
      <c r="B686" s="7" t="s">
        <v>2794</v>
      </c>
      <c r="C686" s="17">
        <v>288.0</v>
      </c>
      <c r="D686" s="17">
        <v>2.34063912986111E7</v>
      </c>
      <c r="E686" s="17">
        <v>1.0110965E7</v>
      </c>
      <c r="F686" s="17">
        <v>1.7775201E7</v>
      </c>
      <c r="G686" s="17">
        <v>2.829629E7</v>
      </c>
      <c r="H686" s="17">
        <v>4.4258805E7</v>
      </c>
    </row>
    <row r="687">
      <c r="A687" s="22" t="s">
        <v>2799</v>
      </c>
      <c r="B687" s="7" t="s">
        <v>2800</v>
      </c>
      <c r="C687" s="17">
        <v>4289.0</v>
      </c>
      <c r="D687" s="17">
        <v>2.11623087586126E7</v>
      </c>
      <c r="E687" s="17">
        <v>9656010.0</v>
      </c>
      <c r="F687" s="17">
        <v>1.63445E7</v>
      </c>
      <c r="G687" s="17">
        <v>2.770493E7</v>
      </c>
      <c r="H687" s="17">
        <v>3.7706208E7</v>
      </c>
    </row>
    <row r="688">
      <c r="A688" s="22" t="s">
        <v>9178</v>
      </c>
      <c r="B688" s="7" t="s">
        <v>9180</v>
      </c>
      <c r="C688" s="17">
        <v>271.0</v>
      </c>
      <c r="D688" s="17">
        <v>1.04001251881918E7</v>
      </c>
      <c r="E688" s="17">
        <v>7638029.0</v>
      </c>
      <c r="F688" s="17">
        <v>9097800.0</v>
      </c>
      <c r="G688" s="17">
        <v>1.1078243E7</v>
      </c>
      <c r="H688" s="17">
        <v>1.6903403E7</v>
      </c>
    </row>
    <row r="689">
      <c r="A689" s="22" t="s">
        <v>2805</v>
      </c>
      <c r="B689" s="7" t="s">
        <v>2806</v>
      </c>
      <c r="C689" s="17">
        <v>370.0</v>
      </c>
      <c r="D689" s="17">
        <v>1.31672621189189E7</v>
      </c>
      <c r="E689" s="17">
        <v>6850819.0</v>
      </c>
      <c r="F689" s="17">
        <v>9392101.0</v>
      </c>
      <c r="G689" s="17">
        <v>1.44611E7</v>
      </c>
      <c r="H689" s="17">
        <v>2.5645983E7</v>
      </c>
    </row>
    <row r="690">
      <c r="A690" s="22" t="s">
        <v>2807</v>
      </c>
      <c r="B690" s="7" t="s">
        <v>2808</v>
      </c>
      <c r="C690" s="17">
        <v>180.0</v>
      </c>
      <c r="D690" s="17">
        <v>1.99124593166666E7</v>
      </c>
      <c r="E690" s="17">
        <v>8207140.0</v>
      </c>
      <c r="F690" s="17">
        <v>1.3632345E7</v>
      </c>
      <c r="G690" s="17">
        <v>2.601789E7</v>
      </c>
      <c r="H690" s="17">
        <v>3.5084855E7</v>
      </c>
    </row>
    <row r="691">
      <c r="A691" s="22" t="s">
        <v>2813</v>
      </c>
      <c r="B691" s="7" t="s">
        <v>2814</v>
      </c>
      <c r="C691" s="17">
        <v>86.0</v>
      </c>
      <c r="D691" s="17">
        <v>3.82540841395348E7</v>
      </c>
      <c r="E691" s="17">
        <v>9959858.0</v>
      </c>
      <c r="F691" s="17">
        <v>2.1969832E7</v>
      </c>
      <c r="G691" s="17">
        <v>5.5515058E7</v>
      </c>
      <c r="H691" s="17">
        <v>9.9072813E7</v>
      </c>
    </row>
    <row r="692">
      <c r="A692" s="22" t="s">
        <v>2819</v>
      </c>
      <c r="B692" s="7" t="s">
        <v>2820</v>
      </c>
      <c r="C692" s="17">
        <v>275.0</v>
      </c>
      <c r="D692" s="17">
        <v>1.66939900581818E7</v>
      </c>
      <c r="E692" s="17">
        <v>1.04032E7</v>
      </c>
      <c r="F692" s="17">
        <v>1.4834205E7</v>
      </c>
      <c r="G692" s="17">
        <v>2.255195E7</v>
      </c>
      <c r="H692" s="17">
        <v>2.6717058E7</v>
      </c>
    </row>
    <row r="693">
      <c r="A693" s="22" t="s">
        <v>9190</v>
      </c>
      <c r="B693" s="7" t="s">
        <v>9191</v>
      </c>
      <c r="C693" s="17">
        <v>1871.0</v>
      </c>
      <c r="D693" s="17">
        <v>1.20142932648157E7</v>
      </c>
      <c r="E693" s="17">
        <v>6509077.0</v>
      </c>
      <c r="F693" s="17">
        <v>9595497.0</v>
      </c>
      <c r="G693" s="17">
        <v>1.4425E7</v>
      </c>
      <c r="H693" s="17">
        <v>2.3241011E7</v>
      </c>
    </row>
    <row r="694">
      <c r="A694" s="22" t="s">
        <v>2821</v>
      </c>
      <c r="B694" s="7" t="s">
        <v>2822</v>
      </c>
      <c r="C694" s="17">
        <v>3570.0</v>
      </c>
      <c r="D694" s="17">
        <v>1.33439250776753E7</v>
      </c>
      <c r="E694" s="17">
        <v>7206377.0</v>
      </c>
      <c r="F694" s="17">
        <v>1.0265083E7</v>
      </c>
      <c r="G694" s="17">
        <v>1.4330019E7</v>
      </c>
      <c r="H694" s="17">
        <v>2.2673411E7</v>
      </c>
    </row>
    <row r="695">
      <c r="A695" s="22" t="s">
        <v>2823</v>
      </c>
      <c r="B695" s="7" t="s">
        <v>2824</v>
      </c>
      <c r="C695" s="17">
        <v>3524.0</v>
      </c>
      <c r="D695" s="17">
        <v>1.11808529761634E7</v>
      </c>
      <c r="E695" s="17">
        <v>6685000.0</v>
      </c>
      <c r="F695" s="17">
        <v>9091204.0</v>
      </c>
      <c r="G695" s="17">
        <v>1.2291624E7</v>
      </c>
      <c r="H695" s="17">
        <v>1.91904E7</v>
      </c>
    </row>
    <row r="696">
      <c r="A696" s="22" t="s">
        <v>2825</v>
      </c>
      <c r="B696" s="7" t="s">
        <v>2826</v>
      </c>
      <c r="C696" s="17">
        <v>3753.0</v>
      </c>
      <c r="D696" s="17">
        <v>1.98757704434087E7</v>
      </c>
      <c r="E696" s="17">
        <v>7870700.0</v>
      </c>
      <c r="F696" s="17">
        <v>1.3525626E7</v>
      </c>
      <c r="G696" s="17">
        <v>2.2960001E7</v>
      </c>
      <c r="H696" s="17">
        <v>4.3199289E7</v>
      </c>
    </row>
    <row r="697">
      <c r="A697" s="22" t="s">
        <v>2827</v>
      </c>
      <c r="B697" s="7" t="s">
        <v>2828</v>
      </c>
      <c r="C697" s="17">
        <v>7630.0</v>
      </c>
      <c r="D697" s="17">
        <v>1.83165495503276E7</v>
      </c>
      <c r="E697" s="17">
        <v>8448600.0</v>
      </c>
      <c r="F697" s="17">
        <v>1.2533381E7</v>
      </c>
      <c r="G697" s="17">
        <v>2.2152225E7</v>
      </c>
      <c r="H697" s="17">
        <v>3.4507162E7</v>
      </c>
    </row>
    <row r="698">
      <c r="A698" s="22" t="s">
        <v>2833</v>
      </c>
      <c r="B698" s="7" t="s">
        <v>2834</v>
      </c>
      <c r="C698" s="17">
        <v>768.0</v>
      </c>
      <c r="D698" s="17">
        <v>4.09629766302083E7</v>
      </c>
      <c r="E698" s="17">
        <v>1.8426047E7</v>
      </c>
      <c r="F698" s="17">
        <v>3.04634E7</v>
      </c>
      <c r="G698" s="17">
        <v>4.9765885E7</v>
      </c>
      <c r="H698" s="17">
        <v>8.499408E7</v>
      </c>
    </row>
    <row r="699">
      <c r="A699" s="22" t="s">
        <v>2841</v>
      </c>
      <c r="B699" s="7" t="s">
        <v>2842</v>
      </c>
      <c r="C699" s="17">
        <v>315.0</v>
      </c>
      <c r="D699" s="17">
        <v>1.08539955650793E7</v>
      </c>
      <c r="E699" s="17">
        <v>6417111.0</v>
      </c>
      <c r="F699" s="17">
        <v>8089528.0</v>
      </c>
      <c r="G699" s="17">
        <v>1.2657617E7</v>
      </c>
      <c r="H699" s="17">
        <v>1.9527155E7</v>
      </c>
    </row>
    <row r="700">
      <c r="A700" s="22" t="s">
        <v>2843</v>
      </c>
      <c r="B700" s="7" t="s">
        <v>2844</v>
      </c>
      <c r="C700" s="17">
        <v>308.0</v>
      </c>
      <c r="D700" s="17">
        <v>1.81035451006493E7</v>
      </c>
      <c r="E700" s="17">
        <v>6093263.0</v>
      </c>
      <c r="F700" s="17">
        <v>8109661.0</v>
      </c>
      <c r="G700" s="17">
        <v>1.5571446E7</v>
      </c>
      <c r="H700" s="17">
        <v>4.168692E7</v>
      </c>
    </row>
    <row r="701">
      <c r="A701" s="22" t="s">
        <v>2845</v>
      </c>
      <c r="B701" s="7" t="s">
        <v>2846</v>
      </c>
      <c r="C701" s="17">
        <v>1058.0</v>
      </c>
      <c r="D701" s="17">
        <v>2.1205239663516E7</v>
      </c>
      <c r="E701" s="17">
        <v>1.25579E7</v>
      </c>
      <c r="F701" s="17">
        <v>1.8129375E7</v>
      </c>
      <c r="G701" s="17">
        <v>2.7949168E7</v>
      </c>
      <c r="H701" s="17">
        <v>3.5699318E7</v>
      </c>
    </row>
    <row r="702">
      <c r="A702" s="22" t="s">
        <v>2849</v>
      </c>
      <c r="B702" s="7" t="s">
        <v>2850</v>
      </c>
      <c r="C702" s="17">
        <v>225.0</v>
      </c>
      <c r="D702" s="17">
        <v>1.33961383688888E7</v>
      </c>
      <c r="E702" s="17">
        <v>6156216.0</v>
      </c>
      <c r="F702" s="17">
        <v>9008269.0</v>
      </c>
      <c r="G702" s="17">
        <v>1.858834E7</v>
      </c>
      <c r="H702" s="17">
        <v>2.2488485E7</v>
      </c>
    </row>
    <row r="703">
      <c r="A703" s="22" t="s">
        <v>2851</v>
      </c>
      <c r="B703" s="7" t="s">
        <v>2852</v>
      </c>
      <c r="C703" s="17">
        <v>9514.0</v>
      </c>
      <c r="D703" s="17">
        <v>1.55860077875157E7</v>
      </c>
      <c r="E703" s="17">
        <v>6775428.0</v>
      </c>
      <c r="F703" s="17">
        <v>1.0269028E7</v>
      </c>
      <c r="G703" s="17">
        <v>1.63001E7</v>
      </c>
      <c r="H703" s="17">
        <v>2.6817546E7</v>
      </c>
    </row>
    <row r="704">
      <c r="A704" s="22" t="s">
        <v>2853</v>
      </c>
      <c r="B704" s="7" t="s">
        <v>2854</v>
      </c>
      <c r="C704" s="17">
        <v>586.0</v>
      </c>
      <c r="D704" s="17">
        <v>1.3414281711604E7</v>
      </c>
      <c r="E704" s="17">
        <v>6533066.0</v>
      </c>
      <c r="F704" s="17">
        <v>7860000.0</v>
      </c>
      <c r="G704" s="17">
        <v>1.2749935E7</v>
      </c>
      <c r="H704" s="17">
        <v>2.2021052E7</v>
      </c>
    </row>
    <row r="705">
      <c r="A705" s="22" t="s">
        <v>2861</v>
      </c>
      <c r="B705" s="7" t="s">
        <v>2862</v>
      </c>
      <c r="C705" s="17">
        <v>66639.0</v>
      </c>
      <c r="D705" s="17">
        <v>1.13636429002505E7</v>
      </c>
      <c r="E705" s="17">
        <v>6043791.0</v>
      </c>
      <c r="F705" s="17">
        <v>8654219.0</v>
      </c>
      <c r="G705" s="17">
        <v>1.3680355E7</v>
      </c>
      <c r="H705" s="17">
        <v>1.9490706E7</v>
      </c>
    </row>
    <row r="706">
      <c r="A706" s="22" t="s">
        <v>2863</v>
      </c>
      <c r="B706" s="7" t="s">
        <v>2864</v>
      </c>
      <c r="C706" s="17">
        <v>664.0</v>
      </c>
      <c r="D706" s="17">
        <v>2.07577930813252E7</v>
      </c>
      <c r="E706" s="17">
        <v>8806500.0</v>
      </c>
      <c r="F706" s="17">
        <v>1.5907147E7</v>
      </c>
      <c r="G706" s="17">
        <v>2.1261312E7</v>
      </c>
      <c r="H706" s="17">
        <v>3.2948402E7</v>
      </c>
    </row>
    <row r="707">
      <c r="A707" s="22" t="s">
        <v>2865</v>
      </c>
      <c r="B707" s="7" t="s">
        <v>2866</v>
      </c>
      <c r="C707" s="17">
        <v>8.0</v>
      </c>
      <c r="D707" s="17">
        <v>1.3200770625E7</v>
      </c>
      <c r="E707" s="17">
        <v>1.0482189E7</v>
      </c>
      <c r="F707" s="17">
        <v>1.0619946E7</v>
      </c>
      <c r="G707" s="17">
        <v>1.3214897E7</v>
      </c>
      <c r="H707" s="17">
        <v>2.375129E7</v>
      </c>
    </row>
    <row r="708">
      <c r="A708" s="22" t="s">
        <v>2867</v>
      </c>
      <c r="B708" s="7" t="s">
        <v>2868</v>
      </c>
      <c r="C708" s="17">
        <v>18.0</v>
      </c>
      <c r="D708" s="17">
        <v>8786438.05555555</v>
      </c>
      <c r="E708" s="17">
        <v>5605725.0</v>
      </c>
      <c r="F708" s="17">
        <v>6749195.0</v>
      </c>
      <c r="G708" s="17">
        <v>9682801.0</v>
      </c>
      <c r="H708" s="17">
        <v>1.8523484E7</v>
      </c>
    </row>
    <row r="709">
      <c r="A709" s="22" t="s">
        <v>2869</v>
      </c>
      <c r="B709" s="7" t="s">
        <v>2870</v>
      </c>
      <c r="C709" s="17">
        <v>4.0</v>
      </c>
      <c r="D709" s="17">
        <v>1.13746045E7</v>
      </c>
      <c r="E709" s="17">
        <v>5228568.0</v>
      </c>
      <c r="F709" s="17">
        <v>5283258.0</v>
      </c>
      <c r="G709" s="17">
        <v>6848351.0</v>
      </c>
      <c r="H709" s="17">
        <v>2.8138241E7</v>
      </c>
    </row>
    <row r="710">
      <c r="A710" s="22" t="s">
        <v>9222</v>
      </c>
      <c r="B710" s="7" t="s">
        <v>9223</v>
      </c>
      <c r="C710" s="17">
        <v>1.0</v>
      </c>
      <c r="D710" s="17">
        <v>6406869.0</v>
      </c>
      <c r="E710" s="17">
        <v>6406869.0</v>
      </c>
      <c r="F710" s="17">
        <v>6406869.0</v>
      </c>
      <c r="G710" s="17">
        <v>6406869.0</v>
      </c>
      <c r="H710" s="17">
        <v>6406869.0</v>
      </c>
    </row>
    <row r="711">
      <c r="A711" s="22" t="s">
        <v>2871</v>
      </c>
      <c r="B711" s="7" t="s">
        <v>2872</v>
      </c>
      <c r="C711" s="17">
        <v>236.0</v>
      </c>
      <c r="D711" s="17">
        <v>3.87717554618644E7</v>
      </c>
      <c r="E711" s="17">
        <v>1.0752214E7</v>
      </c>
      <c r="F711" s="17">
        <v>2.2345913E7</v>
      </c>
      <c r="G711" s="17">
        <v>4.2435797E7</v>
      </c>
      <c r="H711" s="17">
        <v>9.0552246E7</v>
      </c>
    </row>
    <row r="712">
      <c r="A712" s="22" t="s">
        <v>2873</v>
      </c>
      <c r="B712" s="7" t="s">
        <v>2874</v>
      </c>
      <c r="C712" s="17">
        <v>63.0</v>
      </c>
      <c r="D712" s="17">
        <v>1.95417164126984E7</v>
      </c>
      <c r="E712" s="17">
        <v>8425802.0</v>
      </c>
      <c r="F712" s="17">
        <v>1.3898745E7</v>
      </c>
      <c r="G712" s="17">
        <v>2.6528964E7</v>
      </c>
      <c r="H712" s="17">
        <v>3.7562195E7</v>
      </c>
    </row>
    <row r="713">
      <c r="A713" s="22" t="s">
        <v>2875</v>
      </c>
      <c r="B713" s="7" t="s">
        <v>2876</v>
      </c>
      <c r="C713" s="17">
        <v>10.0</v>
      </c>
      <c r="D713" s="17">
        <v>1.72953344E7</v>
      </c>
      <c r="E713" s="17">
        <v>6164045.0</v>
      </c>
      <c r="F713" s="17">
        <v>7161600.0</v>
      </c>
      <c r="G713" s="17">
        <v>1.403044E7</v>
      </c>
      <c r="H713" s="17">
        <v>3.639302E7</v>
      </c>
    </row>
    <row r="714">
      <c r="A714" s="22" t="s">
        <v>9228</v>
      </c>
      <c r="B714" s="7" t="s">
        <v>9229</v>
      </c>
      <c r="C714" s="17">
        <v>11.0</v>
      </c>
      <c r="D714" s="17">
        <v>5412427.09090909</v>
      </c>
      <c r="E714" s="17">
        <v>1838033.0</v>
      </c>
      <c r="F714" s="17">
        <v>3618513.0</v>
      </c>
      <c r="G714" s="17">
        <v>1.0488372E7</v>
      </c>
      <c r="H714" s="17">
        <v>1.0920586E7</v>
      </c>
    </row>
    <row r="715">
      <c r="A715" s="22" t="s">
        <v>2877</v>
      </c>
      <c r="B715" s="7" t="s">
        <v>2878</v>
      </c>
      <c r="C715" s="17">
        <v>181.0</v>
      </c>
      <c r="D715" s="17">
        <v>1.59010968950276E7</v>
      </c>
      <c r="E715" s="17">
        <v>4812000.0</v>
      </c>
      <c r="F715" s="17">
        <v>8350080.0</v>
      </c>
      <c r="G715" s="17">
        <v>1.2994997E7</v>
      </c>
      <c r="H715" s="17">
        <v>2.5764772E7</v>
      </c>
    </row>
    <row r="716">
      <c r="A716" s="22" t="s">
        <v>2879</v>
      </c>
      <c r="B716" s="7" t="s">
        <v>2880</v>
      </c>
      <c r="C716" s="17">
        <v>179.0</v>
      </c>
      <c r="D716" s="17">
        <v>8187489.51396648</v>
      </c>
      <c r="E716" s="17">
        <v>3721200.0</v>
      </c>
      <c r="F716" s="17">
        <v>5746595.0</v>
      </c>
      <c r="G716" s="17">
        <v>1.0229692E7</v>
      </c>
      <c r="H716" s="17">
        <v>1.8816247E7</v>
      </c>
    </row>
    <row r="717">
      <c r="A717" s="22" t="s">
        <v>2881</v>
      </c>
      <c r="B717" s="7" t="s">
        <v>2882</v>
      </c>
      <c r="C717" s="17">
        <v>22.0</v>
      </c>
      <c r="D717" s="17">
        <v>1.2124444590909E7</v>
      </c>
      <c r="E717" s="17">
        <v>5358452.0</v>
      </c>
      <c r="F717" s="17">
        <v>8996020.0</v>
      </c>
      <c r="G717" s="17">
        <v>1.7497792E7</v>
      </c>
      <c r="H717" s="17">
        <v>2.0584475E7</v>
      </c>
    </row>
    <row r="718">
      <c r="A718" s="22" t="s">
        <v>2883</v>
      </c>
      <c r="B718" s="7" t="s">
        <v>2884</v>
      </c>
      <c r="C718" s="17">
        <v>26.0</v>
      </c>
      <c r="D718" s="17">
        <v>2.04157828461538E7</v>
      </c>
      <c r="E718" s="17">
        <v>1.2410983E7</v>
      </c>
      <c r="F718" s="17">
        <v>1.5998046E7</v>
      </c>
      <c r="G718" s="17">
        <v>2.6901819E7</v>
      </c>
      <c r="H718" s="17">
        <v>3.3661144E7</v>
      </c>
    </row>
    <row r="719">
      <c r="A719" s="22" t="s">
        <v>9234</v>
      </c>
      <c r="B719" s="7" t="s">
        <v>9236</v>
      </c>
      <c r="C719" s="17">
        <v>925.0</v>
      </c>
      <c r="D719" s="17">
        <v>7737973.06378378</v>
      </c>
      <c r="E719" s="17">
        <v>4806239.0</v>
      </c>
      <c r="F719" s="17">
        <v>7862682.0</v>
      </c>
      <c r="G719" s="17">
        <v>8781288.0</v>
      </c>
      <c r="H719" s="17">
        <v>1.10171E7</v>
      </c>
    </row>
    <row r="720">
      <c r="A720" s="22" t="s">
        <v>2885</v>
      </c>
      <c r="B720" s="7" t="s">
        <v>2886</v>
      </c>
      <c r="C720" s="17">
        <v>1743.0</v>
      </c>
      <c r="D720" s="17">
        <v>1.03169403924268E7</v>
      </c>
      <c r="E720" s="17">
        <v>6191418.0</v>
      </c>
      <c r="F720" s="17">
        <v>9963496.0</v>
      </c>
      <c r="G720" s="17">
        <v>1.2059044E7</v>
      </c>
      <c r="H720" s="17">
        <v>1.6126799E7</v>
      </c>
    </row>
    <row r="721">
      <c r="A721" s="22" t="s">
        <v>2887</v>
      </c>
      <c r="B721" s="7" t="s">
        <v>2888</v>
      </c>
      <c r="C721" s="17">
        <v>744.0</v>
      </c>
      <c r="D721" s="17">
        <v>1.07702800227881E7</v>
      </c>
      <c r="E721" s="17">
        <v>5767033.0</v>
      </c>
      <c r="F721" s="17">
        <v>8375079.0</v>
      </c>
      <c r="G721" s="17">
        <v>1.2540206E7</v>
      </c>
      <c r="H721" s="17">
        <v>1.8601E7</v>
      </c>
    </row>
    <row r="722">
      <c r="A722" s="22" t="s">
        <v>2889</v>
      </c>
      <c r="B722" s="7" t="s">
        <v>2890</v>
      </c>
      <c r="C722" s="17">
        <v>60.0</v>
      </c>
      <c r="D722" s="17">
        <v>1.05334176E7</v>
      </c>
      <c r="E722" s="17">
        <v>5961056.0</v>
      </c>
      <c r="F722" s="17">
        <v>8266244.0</v>
      </c>
      <c r="G722" s="17">
        <v>1.1633515E7</v>
      </c>
      <c r="H722" s="17">
        <v>1.8846236E7</v>
      </c>
    </row>
    <row r="723">
      <c r="A723" s="22" t="s">
        <v>2891</v>
      </c>
      <c r="B723" s="7" t="s">
        <v>2892</v>
      </c>
      <c r="C723" s="17">
        <v>89.0</v>
      </c>
      <c r="D723" s="17">
        <v>1.30476324719101E7</v>
      </c>
      <c r="E723" s="17">
        <v>6500609.0</v>
      </c>
      <c r="F723" s="17">
        <v>8853191.0</v>
      </c>
      <c r="G723" s="17">
        <v>1.2830657E7</v>
      </c>
      <c r="H723" s="17">
        <v>2.4179684E7</v>
      </c>
    </row>
    <row r="724">
      <c r="A724" s="22" t="s">
        <v>2893</v>
      </c>
      <c r="B724" s="7" t="s">
        <v>2894</v>
      </c>
      <c r="C724" s="17">
        <v>160.0</v>
      </c>
      <c r="D724" s="17">
        <v>1.10036210437499E7</v>
      </c>
      <c r="E724" s="17">
        <v>4323926.0</v>
      </c>
      <c r="F724" s="17">
        <v>6701712.0</v>
      </c>
      <c r="G724" s="17">
        <v>1.0410852E7</v>
      </c>
      <c r="H724" s="17">
        <v>1.727295E7</v>
      </c>
    </row>
    <row r="725">
      <c r="A725" s="22" t="s">
        <v>2895</v>
      </c>
      <c r="B725" s="7" t="s">
        <v>2896</v>
      </c>
      <c r="C725" s="17">
        <v>6313.0</v>
      </c>
      <c r="D725" s="17">
        <v>1.03924606452072E7</v>
      </c>
      <c r="E725" s="17">
        <v>6042026.0</v>
      </c>
      <c r="F725" s="17">
        <v>8841407.0</v>
      </c>
      <c r="G725" s="17">
        <v>1.252042E7</v>
      </c>
      <c r="H725" s="17">
        <v>1.7669752E7</v>
      </c>
    </row>
    <row r="726">
      <c r="A726" s="22" t="s">
        <v>2897</v>
      </c>
      <c r="B726" s="7" t="s">
        <v>2898</v>
      </c>
      <c r="C726" s="17">
        <v>1800.0</v>
      </c>
      <c r="D726" s="17">
        <v>7984461.43475847</v>
      </c>
      <c r="E726" s="17">
        <v>5525878.0</v>
      </c>
      <c r="F726" s="17">
        <v>6507070.0</v>
      </c>
      <c r="G726" s="17">
        <v>7879744.0</v>
      </c>
      <c r="H726" s="17">
        <v>1.0225427E7</v>
      </c>
    </row>
    <row r="727">
      <c r="A727" s="22" t="s">
        <v>2899</v>
      </c>
      <c r="B727" s="7" t="s">
        <v>2900</v>
      </c>
      <c r="C727" s="17">
        <v>159.0</v>
      </c>
      <c r="D727" s="17">
        <v>8085229.61635219</v>
      </c>
      <c r="E727" s="17">
        <v>4554390.0</v>
      </c>
      <c r="F727" s="17">
        <v>5635030.0</v>
      </c>
      <c r="G727" s="17">
        <v>6869190.0</v>
      </c>
      <c r="H727" s="17">
        <v>1.9226602E7</v>
      </c>
    </row>
    <row r="728">
      <c r="A728" s="22" t="s">
        <v>2901</v>
      </c>
      <c r="B728" s="7" t="s">
        <v>2902</v>
      </c>
      <c r="C728" s="17">
        <v>3246.0</v>
      </c>
      <c r="D728" s="17">
        <v>1.27451961764705E7</v>
      </c>
      <c r="E728" s="17">
        <v>7335260.0</v>
      </c>
      <c r="F728" s="17">
        <v>9718171.0</v>
      </c>
      <c r="G728" s="17">
        <v>1.5097435E7</v>
      </c>
      <c r="H728" s="17">
        <v>2.0932539E7</v>
      </c>
    </row>
    <row r="729">
      <c r="A729" s="22" t="s">
        <v>2903</v>
      </c>
      <c r="B729" s="7" t="s">
        <v>2904</v>
      </c>
      <c r="C729" s="17">
        <v>1219.0</v>
      </c>
      <c r="D729" s="17">
        <v>1.50504844148936E7</v>
      </c>
      <c r="E729" s="17">
        <v>8455308.0</v>
      </c>
      <c r="F729" s="17">
        <v>1.142365E7</v>
      </c>
      <c r="G729" s="17">
        <v>1.72684E7</v>
      </c>
      <c r="H729" s="17">
        <v>2.5859756E7</v>
      </c>
    </row>
    <row r="730">
      <c r="A730" s="22" t="s">
        <v>2905</v>
      </c>
      <c r="B730" s="7" t="s">
        <v>2906</v>
      </c>
      <c r="C730" s="17">
        <v>544.0</v>
      </c>
      <c r="D730" s="17">
        <v>1.11652067334559E7</v>
      </c>
      <c r="E730" s="17">
        <v>9232286.0</v>
      </c>
      <c r="F730" s="17">
        <v>1.0922614E7</v>
      </c>
      <c r="G730" s="17">
        <v>1.3745388E7</v>
      </c>
      <c r="H730" s="17">
        <v>1.6603113E7</v>
      </c>
    </row>
    <row r="731">
      <c r="A731" s="22" t="s">
        <v>2907</v>
      </c>
      <c r="B731" s="7" t="s">
        <v>2908</v>
      </c>
      <c r="C731" s="17">
        <v>1364.0</v>
      </c>
      <c r="D731" s="17">
        <v>3.58727479194139E7</v>
      </c>
      <c r="E731" s="17">
        <v>1.2598743E7</v>
      </c>
      <c r="F731" s="17">
        <v>2.4453319E7</v>
      </c>
      <c r="G731" s="17">
        <v>4.4518154E7</v>
      </c>
      <c r="H731" s="17">
        <v>8.0970023E7</v>
      </c>
    </row>
    <row r="732">
      <c r="A732" s="22" t="s">
        <v>2909</v>
      </c>
      <c r="B732" s="7" t="s">
        <v>2910</v>
      </c>
      <c r="C732" s="17">
        <v>1062.0</v>
      </c>
      <c r="D732" s="17">
        <v>1.1876691455399E7</v>
      </c>
      <c r="E732" s="17">
        <v>5581891.0</v>
      </c>
      <c r="F732" s="17">
        <v>8054239.0</v>
      </c>
      <c r="G732" s="17">
        <v>1.3071797E7</v>
      </c>
      <c r="H732" s="17">
        <v>2.2289981E7</v>
      </c>
    </row>
    <row r="733">
      <c r="A733" s="22" t="s">
        <v>2911</v>
      </c>
      <c r="B733" s="7" t="s">
        <v>2912</v>
      </c>
      <c r="C733" s="17">
        <v>27.0</v>
      </c>
      <c r="D733" s="17">
        <v>1.56965384814814E7</v>
      </c>
      <c r="E733" s="17">
        <v>6601360.0</v>
      </c>
      <c r="F733" s="17">
        <v>8626219.0</v>
      </c>
      <c r="G733" s="17">
        <v>2.0307172E7</v>
      </c>
      <c r="H733" s="17">
        <v>4.4989597E7</v>
      </c>
    </row>
    <row r="734">
      <c r="A734" s="22" t="s">
        <v>2913</v>
      </c>
      <c r="B734" s="7" t="s">
        <v>2914</v>
      </c>
      <c r="C734" s="17">
        <v>296.0</v>
      </c>
      <c r="D734" s="17">
        <v>8647565.80067567</v>
      </c>
      <c r="E734" s="17">
        <v>5192500.0</v>
      </c>
      <c r="F734" s="17">
        <v>6792500.0</v>
      </c>
      <c r="G734" s="17">
        <v>1.0047357E7</v>
      </c>
      <c r="H734" s="17">
        <v>1.3521827E7</v>
      </c>
    </row>
    <row r="735">
      <c r="A735" s="22" t="s">
        <v>2915</v>
      </c>
      <c r="B735" s="7" t="s">
        <v>2916</v>
      </c>
      <c r="C735" s="17">
        <v>290.0</v>
      </c>
      <c r="D735" s="17">
        <v>1.38545511965517E7</v>
      </c>
      <c r="E735" s="17">
        <v>6613638.0</v>
      </c>
      <c r="F735" s="17">
        <v>9592650.0</v>
      </c>
      <c r="G735" s="17">
        <v>1.4846493E7</v>
      </c>
      <c r="H735" s="17">
        <v>2.3105213E7</v>
      </c>
    </row>
    <row r="736">
      <c r="A736" s="22" t="s">
        <v>2917</v>
      </c>
      <c r="B736" s="7" t="s">
        <v>2918</v>
      </c>
      <c r="C736" s="17">
        <v>1042.0</v>
      </c>
      <c r="D736" s="17">
        <v>1.27063607435406E7</v>
      </c>
      <c r="E736" s="17">
        <v>6606350.0</v>
      </c>
      <c r="F736" s="17">
        <v>9641763.0</v>
      </c>
      <c r="G736" s="17">
        <v>1.4609401E7</v>
      </c>
      <c r="H736" s="17">
        <v>2.1904285E7</v>
      </c>
    </row>
    <row r="737">
      <c r="A737" s="22" t="s">
        <v>2919</v>
      </c>
      <c r="B737" s="7" t="s">
        <v>2920</v>
      </c>
      <c r="C737" s="17">
        <v>16.0</v>
      </c>
      <c r="D737" s="17">
        <v>1.05649053749999E7</v>
      </c>
      <c r="E737" s="17">
        <v>6758036.0</v>
      </c>
      <c r="F737" s="17">
        <v>9302157.0</v>
      </c>
      <c r="G737" s="17">
        <v>1.2454891E7</v>
      </c>
      <c r="H737" s="17">
        <v>2.01261E7</v>
      </c>
    </row>
    <row r="738">
      <c r="A738" s="22" t="s">
        <v>2921</v>
      </c>
      <c r="B738" s="7" t="s">
        <v>2922</v>
      </c>
      <c r="C738" s="17">
        <v>1497.0</v>
      </c>
      <c r="D738" s="17">
        <v>1.21638597151434E7</v>
      </c>
      <c r="E738" s="17">
        <v>6108542.0</v>
      </c>
      <c r="F738" s="17">
        <v>8801023.0</v>
      </c>
      <c r="G738" s="17">
        <v>1.29825E7</v>
      </c>
      <c r="H738" s="17">
        <v>2.0804629E7</v>
      </c>
    </row>
    <row r="739">
      <c r="A739" s="22" t="s">
        <v>2923</v>
      </c>
      <c r="B739" s="7" t="s">
        <v>2924</v>
      </c>
      <c r="C739" s="17">
        <v>567.0</v>
      </c>
      <c r="D739" s="17">
        <v>2.75090205E7</v>
      </c>
      <c r="E739" s="17">
        <v>9226700.0</v>
      </c>
      <c r="F739" s="17">
        <v>1.5042801E7</v>
      </c>
      <c r="G739" s="17">
        <v>2.87771E7</v>
      </c>
      <c r="H739" s="17">
        <v>5.6096395E7</v>
      </c>
    </row>
    <row r="740">
      <c r="A740" s="22" t="s">
        <v>2927</v>
      </c>
      <c r="B740" s="7" t="s">
        <v>2928</v>
      </c>
      <c r="C740" s="17">
        <v>89.0</v>
      </c>
      <c r="D740" s="17">
        <v>2.70064595999999E7</v>
      </c>
      <c r="E740" s="17">
        <v>7504686.0</v>
      </c>
      <c r="F740" s="17">
        <v>1.188444E7</v>
      </c>
      <c r="G740" s="17">
        <v>2.7338596E7</v>
      </c>
      <c r="H740" s="17">
        <v>5.6129745E7</v>
      </c>
    </row>
    <row r="741">
      <c r="A741" s="22" t="s">
        <v>2929</v>
      </c>
      <c r="B741" s="7" t="s">
        <v>2930</v>
      </c>
      <c r="C741" s="17">
        <v>30.0</v>
      </c>
      <c r="D741" s="17">
        <v>4.21361058666666E7</v>
      </c>
      <c r="E741" s="17">
        <v>1.194542E7</v>
      </c>
      <c r="F741" s="17">
        <v>2.3715986E7</v>
      </c>
      <c r="G741" s="17">
        <v>5.0283214E7</v>
      </c>
      <c r="H741" s="17">
        <v>1.138549E8</v>
      </c>
    </row>
    <row r="742">
      <c r="A742" s="22" t="s">
        <v>2931</v>
      </c>
      <c r="B742" s="7" t="s">
        <v>2932</v>
      </c>
      <c r="C742" s="17">
        <v>413.0</v>
      </c>
      <c r="D742" s="17">
        <v>1.52795939710144E7</v>
      </c>
      <c r="E742" s="17">
        <v>6077980.0</v>
      </c>
      <c r="F742" s="17">
        <v>8819000.0</v>
      </c>
      <c r="G742" s="17">
        <v>1.4581335E7</v>
      </c>
      <c r="H742" s="17">
        <v>2.5885759E7</v>
      </c>
    </row>
    <row r="743">
      <c r="A743" s="22" t="s">
        <v>2933</v>
      </c>
      <c r="B743" s="7" t="s">
        <v>2934</v>
      </c>
      <c r="C743" s="17">
        <v>204.0</v>
      </c>
      <c r="D743" s="17">
        <v>2.50085658823529E7</v>
      </c>
      <c r="E743" s="17">
        <v>6774509.0</v>
      </c>
      <c r="F743" s="17">
        <v>1.12332E7</v>
      </c>
      <c r="G743" s="17">
        <v>1.850305E7</v>
      </c>
      <c r="H743" s="17">
        <v>5.889805E7</v>
      </c>
    </row>
    <row r="744">
      <c r="A744" s="22" t="s">
        <v>2935</v>
      </c>
      <c r="B744" s="7" t="s">
        <v>2936</v>
      </c>
      <c r="C744" s="17">
        <v>504.0</v>
      </c>
      <c r="D744" s="17">
        <v>1.13950530515872E7</v>
      </c>
      <c r="E744" s="17">
        <v>4804006.0</v>
      </c>
      <c r="F744" s="17">
        <v>8600248.0</v>
      </c>
      <c r="G744" s="17">
        <v>1.3538188E7</v>
      </c>
      <c r="H744" s="17">
        <v>2.2811884E7</v>
      </c>
    </row>
    <row r="745">
      <c r="A745" s="22" t="s">
        <v>2937</v>
      </c>
      <c r="B745" s="7" t="s">
        <v>2938</v>
      </c>
      <c r="C745" s="17">
        <v>1545.0</v>
      </c>
      <c r="D745" s="17">
        <v>9073912.16095668</v>
      </c>
      <c r="E745" s="17">
        <v>4477135.0</v>
      </c>
      <c r="F745" s="17">
        <v>6676421.0</v>
      </c>
      <c r="G745" s="17">
        <v>1.0453321E7</v>
      </c>
      <c r="H745" s="17">
        <v>1.5794371E7</v>
      </c>
    </row>
    <row r="746">
      <c r="A746" s="22" t="s">
        <v>2939</v>
      </c>
      <c r="B746" s="7" t="s">
        <v>2940</v>
      </c>
      <c r="C746" s="17">
        <v>12.0</v>
      </c>
      <c r="D746" s="17">
        <v>1.68139254166666E7</v>
      </c>
      <c r="E746" s="17">
        <v>8186095.0</v>
      </c>
      <c r="F746" s="17">
        <v>1.0656188E7</v>
      </c>
      <c r="G746" s="17">
        <v>1.2455331E7</v>
      </c>
      <c r="H746" s="17">
        <v>3.9035192E7</v>
      </c>
    </row>
    <row r="747">
      <c r="A747" s="22" t="s">
        <v>2941</v>
      </c>
      <c r="B747" s="7" t="s">
        <v>2942</v>
      </c>
      <c r="C747" s="17">
        <v>63.0</v>
      </c>
      <c r="D747" s="17">
        <v>1.0530282079365E7</v>
      </c>
      <c r="E747" s="17">
        <v>6987800.0</v>
      </c>
      <c r="F747" s="17">
        <v>9658363.0</v>
      </c>
      <c r="G747" s="17">
        <v>1.3052282E7</v>
      </c>
      <c r="H747" s="17">
        <v>1.65806E7</v>
      </c>
    </row>
    <row r="748">
      <c r="A748" s="22" t="s">
        <v>2943</v>
      </c>
      <c r="B748" s="7" t="s">
        <v>2944</v>
      </c>
      <c r="C748" s="17">
        <v>69.0</v>
      </c>
      <c r="D748" s="17">
        <v>1.08845510857142E7</v>
      </c>
      <c r="E748" s="17">
        <v>5008598.0</v>
      </c>
      <c r="F748" s="17">
        <v>6574885.0</v>
      </c>
      <c r="G748" s="17">
        <v>1.1287309E7</v>
      </c>
      <c r="H748" s="17">
        <v>2.1683358E7</v>
      </c>
    </row>
    <row r="749">
      <c r="A749" s="22" t="s">
        <v>9266</v>
      </c>
      <c r="B749" s="7" t="s">
        <v>9268</v>
      </c>
      <c r="C749" s="17">
        <v>144.0</v>
      </c>
      <c r="D749" s="17">
        <v>9302749.31944444</v>
      </c>
      <c r="E749" s="17">
        <v>5597291.0</v>
      </c>
      <c r="F749" s="17">
        <v>8077970.0</v>
      </c>
      <c r="G749" s="17">
        <v>1.14636E7</v>
      </c>
      <c r="H749" s="17">
        <v>1.5805708E7</v>
      </c>
    </row>
    <row r="750">
      <c r="A750" s="22" t="s">
        <v>2945</v>
      </c>
      <c r="B750" s="7" t="s">
        <v>2946</v>
      </c>
      <c r="C750" s="17">
        <v>261.0</v>
      </c>
      <c r="D750" s="17">
        <v>1.3400691851145E7</v>
      </c>
      <c r="E750" s="17">
        <v>6964154.0</v>
      </c>
      <c r="F750" s="17">
        <v>9843026.0</v>
      </c>
      <c r="G750" s="17">
        <v>1.5006628E7</v>
      </c>
      <c r="H750" s="17">
        <v>2.213995E7</v>
      </c>
    </row>
    <row r="751">
      <c r="A751" s="22" t="s">
        <v>2947</v>
      </c>
      <c r="B751" s="7" t="s">
        <v>2948</v>
      </c>
      <c r="C751" s="17">
        <v>253.0</v>
      </c>
      <c r="D751" s="17">
        <v>1.33370897430829E7</v>
      </c>
      <c r="E751" s="17">
        <v>5371057.0</v>
      </c>
      <c r="F751" s="17">
        <v>8995125.0</v>
      </c>
      <c r="G751" s="17">
        <v>1.4638676E7</v>
      </c>
      <c r="H751" s="17">
        <v>2.2700256E7</v>
      </c>
    </row>
    <row r="752">
      <c r="A752" s="22" t="s">
        <v>2949</v>
      </c>
      <c r="B752" s="7" t="s">
        <v>2950</v>
      </c>
      <c r="C752" s="17">
        <v>1096.0</v>
      </c>
      <c r="D752" s="17">
        <v>1.08529328521897E7</v>
      </c>
      <c r="E752" s="17">
        <v>6218075.0</v>
      </c>
      <c r="F752" s="17">
        <v>8543135.0</v>
      </c>
      <c r="G752" s="17">
        <v>1.2342901E7</v>
      </c>
      <c r="H752" s="17">
        <v>1.7689702E7</v>
      </c>
    </row>
    <row r="753">
      <c r="A753" s="22" t="s">
        <v>2951</v>
      </c>
      <c r="B753" s="7" t="s">
        <v>2952</v>
      </c>
      <c r="C753" s="17">
        <v>31.0</v>
      </c>
      <c r="D753" s="17">
        <v>8906966.16129032</v>
      </c>
      <c r="E753" s="17">
        <v>5535900.0</v>
      </c>
      <c r="F753" s="17">
        <v>7284000.0</v>
      </c>
      <c r="G753" s="17">
        <v>9524965.0</v>
      </c>
      <c r="H753" s="17">
        <v>1.332332E7</v>
      </c>
    </row>
    <row r="754">
      <c r="A754" s="22" t="s">
        <v>2953</v>
      </c>
      <c r="B754" s="7" t="s">
        <v>2954</v>
      </c>
      <c r="C754" s="17">
        <v>496.0</v>
      </c>
      <c r="D754" s="17">
        <v>9568058.21975806</v>
      </c>
      <c r="E754" s="17">
        <v>6184500.0</v>
      </c>
      <c r="F754" s="17">
        <v>8006095.0</v>
      </c>
      <c r="G754" s="17">
        <v>1.1462E7</v>
      </c>
      <c r="H754" s="17">
        <v>1.6098486E7</v>
      </c>
    </row>
    <row r="755">
      <c r="A755" s="22" t="s">
        <v>2955</v>
      </c>
      <c r="B755" s="7" t="s">
        <v>2956</v>
      </c>
      <c r="C755" s="17">
        <v>3843.0</v>
      </c>
      <c r="D755" s="17">
        <v>1.02993722262337E7</v>
      </c>
      <c r="E755" s="17">
        <v>5672260.0</v>
      </c>
      <c r="F755" s="17">
        <v>7762480.0</v>
      </c>
      <c r="G755" s="17">
        <v>1.16315E7</v>
      </c>
      <c r="H755" s="17">
        <v>1.8165288E7</v>
      </c>
    </row>
    <row r="756">
      <c r="A756" s="22" t="s">
        <v>9278</v>
      </c>
      <c r="B756" s="7" t="s">
        <v>9279</v>
      </c>
      <c r="C756" s="17">
        <v>1010.0</v>
      </c>
      <c r="D756" s="17">
        <v>1.28799715964391E7</v>
      </c>
      <c r="E756" s="17">
        <v>6768667.0</v>
      </c>
      <c r="F756" s="17">
        <v>1.0004943E7</v>
      </c>
      <c r="G756" s="17">
        <v>1.5444169E7</v>
      </c>
      <c r="H756" s="17">
        <v>2.2858113E7</v>
      </c>
    </row>
    <row r="757">
      <c r="A757" s="22" t="s">
        <v>2957</v>
      </c>
      <c r="B757" s="7" t="s">
        <v>2958</v>
      </c>
      <c r="C757" s="17">
        <v>1402.0</v>
      </c>
      <c r="D757" s="17">
        <v>1.29222954148253E7</v>
      </c>
      <c r="E757" s="17">
        <v>6515000.0</v>
      </c>
      <c r="F757" s="17">
        <v>9571684.0</v>
      </c>
      <c r="G757" s="17">
        <v>1.4265206E7</v>
      </c>
      <c r="H757" s="17">
        <v>2.3706963E7</v>
      </c>
    </row>
    <row r="758">
      <c r="A758" s="22" t="s">
        <v>2959</v>
      </c>
      <c r="B758" s="7" t="s">
        <v>2960</v>
      </c>
      <c r="C758" s="17">
        <v>2048.0</v>
      </c>
      <c r="D758" s="17">
        <v>1.46606465395507E7</v>
      </c>
      <c r="E758" s="17">
        <v>7270670.0</v>
      </c>
      <c r="F758" s="17">
        <v>1.0681251E7</v>
      </c>
      <c r="G758" s="17">
        <v>1.6778704E7</v>
      </c>
      <c r="H758" s="17">
        <v>2.6850756E7</v>
      </c>
    </row>
    <row r="759">
      <c r="A759" s="22" t="s">
        <v>2961</v>
      </c>
      <c r="B759" s="7" t="s">
        <v>2962</v>
      </c>
      <c r="C759" s="17">
        <v>983.0</v>
      </c>
      <c r="D759" s="17">
        <v>2.02599156948117E7</v>
      </c>
      <c r="E759" s="17">
        <v>9064900.0</v>
      </c>
      <c r="F759" s="17">
        <v>1.4395928E7</v>
      </c>
      <c r="G759" s="17">
        <v>2.3481966E7</v>
      </c>
      <c r="H759" s="17">
        <v>3.93497E7</v>
      </c>
    </row>
    <row r="760">
      <c r="A760" s="22" t="s">
        <v>2963</v>
      </c>
      <c r="B760" s="7" t="s">
        <v>2964</v>
      </c>
      <c r="C760" s="17">
        <v>8.0</v>
      </c>
      <c r="D760" s="17">
        <v>1.3811068625E7</v>
      </c>
      <c r="E760" s="17">
        <v>5700740.0</v>
      </c>
      <c r="F760" s="17">
        <v>8375693.0</v>
      </c>
      <c r="G760" s="17">
        <v>1.0715439E7</v>
      </c>
      <c r="H760" s="17">
        <v>5.0755499E7</v>
      </c>
    </row>
    <row r="761">
      <c r="A761" s="22" t="s">
        <v>2965</v>
      </c>
      <c r="B761" s="7" t="s">
        <v>2966</v>
      </c>
      <c r="C761" s="17">
        <v>88.0</v>
      </c>
      <c r="D761" s="17">
        <v>1.12423987840909E7</v>
      </c>
      <c r="E761" s="17">
        <v>5834292.0</v>
      </c>
      <c r="F761" s="17">
        <v>8235740.0</v>
      </c>
      <c r="G761" s="17">
        <v>1.2046285E7</v>
      </c>
      <c r="H761" s="17">
        <v>2.1343126E7</v>
      </c>
    </row>
    <row r="762">
      <c r="A762" s="22" t="s">
        <v>2967</v>
      </c>
      <c r="B762" s="7" t="s">
        <v>2968</v>
      </c>
      <c r="C762" s="17">
        <v>39.0</v>
      </c>
      <c r="D762" s="17">
        <v>1.58651816153846E7</v>
      </c>
      <c r="E762" s="17">
        <v>6881617.0</v>
      </c>
      <c r="F762" s="17">
        <v>1.0516413E7</v>
      </c>
      <c r="G762" s="17">
        <v>1.7782316E7</v>
      </c>
      <c r="H762" s="17">
        <v>4.2480418E7</v>
      </c>
    </row>
    <row r="763">
      <c r="A763" s="22" t="s">
        <v>2969</v>
      </c>
      <c r="B763" s="7" t="s">
        <v>2970</v>
      </c>
      <c r="C763" s="17">
        <v>3.0</v>
      </c>
      <c r="D763" s="17">
        <v>1.90350923333333E7</v>
      </c>
      <c r="E763" s="17">
        <v>1.2869831E7</v>
      </c>
      <c r="F763" s="17">
        <v>1.47335E7</v>
      </c>
      <c r="G763" s="17">
        <v>2.9501946E7</v>
      </c>
      <c r="H763" s="17">
        <v>2.9501946E7</v>
      </c>
    </row>
    <row r="764">
      <c r="A764" s="22" t="s">
        <v>2971</v>
      </c>
      <c r="B764" s="7" t="s">
        <v>2973</v>
      </c>
      <c r="C764" s="17">
        <v>114.0</v>
      </c>
      <c r="D764" s="17">
        <v>1.22145462105263E7</v>
      </c>
      <c r="E764" s="17">
        <v>6788751.0</v>
      </c>
      <c r="F764" s="17">
        <v>9601507.0</v>
      </c>
      <c r="G764" s="17">
        <v>1.4592477E7</v>
      </c>
      <c r="H764" s="17">
        <v>2.2820377E7</v>
      </c>
    </row>
    <row r="765">
      <c r="A765" s="22" t="s">
        <v>9297</v>
      </c>
      <c r="B765" s="7" t="s">
        <v>9298</v>
      </c>
      <c r="C765" s="17">
        <v>3568.0</v>
      </c>
      <c r="D765" s="17">
        <v>1.04897947306614E7</v>
      </c>
      <c r="E765" s="17">
        <v>6226059.0</v>
      </c>
      <c r="F765" s="17">
        <v>8857925.0</v>
      </c>
      <c r="G765" s="17">
        <v>1.3276915E7</v>
      </c>
      <c r="H765" s="17">
        <v>1.7891611E7</v>
      </c>
    </row>
    <row r="766">
      <c r="A766" s="22" t="s">
        <v>2975</v>
      </c>
      <c r="B766" s="7" t="s">
        <v>2976</v>
      </c>
      <c r="C766" s="17">
        <v>10822.0</v>
      </c>
      <c r="D766" s="17">
        <v>1.6395486145891E7</v>
      </c>
      <c r="E766" s="17">
        <v>7858202.0</v>
      </c>
      <c r="F766" s="17">
        <v>1.1147313E7</v>
      </c>
      <c r="G766" s="17">
        <v>1.7618944E7</v>
      </c>
      <c r="H766" s="17">
        <v>2.98617E7</v>
      </c>
    </row>
    <row r="767">
      <c r="A767" s="22" t="s">
        <v>2977</v>
      </c>
      <c r="B767" s="7" t="s">
        <v>2978</v>
      </c>
      <c r="C767" s="17">
        <v>179.0</v>
      </c>
      <c r="D767" s="17">
        <v>1.12993653184357E7</v>
      </c>
      <c r="E767" s="17">
        <v>7028090.0</v>
      </c>
      <c r="F767" s="17">
        <v>1.0315967E7</v>
      </c>
      <c r="G767" s="17">
        <v>1.3589614E7</v>
      </c>
      <c r="H767" s="17">
        <v>1.8544885E7</v>
      </c>
    </row>
    <row r="768">
      <c r="A768" s="22" t="s">
        <v>2979</v>
      </c>
      <c r="B768" s="7" t="s">
        <v>2980</v>
      </c>
      <c r="C768" s="17">
        <v>152.0</v>
      </c>
      <c r="D768" s="17">
        <v>1.32473258552631E7</v>
      </c>
      <c r="E768" s="17">
        <v>6950030.0</v>
      </c>
      <c r="F768" s="17">
        <v>9264800.0</v>
      </c>
      <c r="G768" s="17">
        <v>1.3869606E7</v>
      </c>
      <c r="H768" s="17">
        <v>2.1937887E7</v>
      </c>
    </row>
    <row r="769">
      <c r="A769" s="22" t="s">
        <v>2981</v>
      </c>
      <c r="B769" s="7" t="s">
        <v>2982</v>
      </c>
      <c r="C769" s="17">
        <v>124.0</v>
      </c>
      <c r="D769" s="17">
        <v>1.28228195887096E7</v>
      </c>
      <c r="E769" s="17">
        <v>6267000.0</v>
      </c>
      <c r="F769" s="17">
        <v>8402786.0</v>
      </c>
      <c r="G769" s="17">
        <v>1.3479444E7</v>
      </c>
      <c r="H769" s="17">
        <v>2.3253772E7</v>
      </c>
    </row>
    <row r="770">
      <c r="A770" s="22" t="s">
        <v>2983</v>
      </c>
      <c r="B770" s="7" t="s">
        <v>2984</v>
      </c>
      <c r="C770" s="17">
        <v>354.0</v>
      </c>
      <c r="D770" s="17">
        <v>8891279.2028169</v>
      </c>
      <c r="E770" s="17">
        <v>5579954.0</v>
      </c>
      <c r="F770" s="17">
        <v>6986167.0</v>
      </c>
      <c r="G770" s="17">
        <v>9888715.0</v>
      </c>
      <c r="H770" s="17">
        <v>1.4435983E7</v>
      </c>
    </row>
    <row r="771">
      <c r="A771" s="22" t="s">
        <v>2985</v>
      </c>
      <c r="B771" s="7" t="s">
        <v>2986</v>
      </c>
      <c r="C771" s="17">
        <v>1530.0</v>
      </c>
      <c r="D771" s="17">
        <v>1.20245093307189E7</v>
      </c>
      <c r="E771" s="17">
        <v>6666979.0</v>
      </c>
      <c r="F771" s="17">
        <v>9274666.0</v>
      </c>
      <c r="G771" s="17">
        <v>1.3199579E7</v>
      </c>
      <c r="H771" s="17">
        <v>1.9812299E7</v>
      </c>
    </row>
    <row r="772">
      <c r="A772" s="22" t="s">
        <v>2987</v>
      </c>
      <c r="B772" s="7" t="s">
        <v>2988</v>
      </c>
      <c r="C772" s="17">
        <v>546.0</v>
      </c>
      <c r="D772" s="17">
        <v>8277283.86050724</v>
      </c>
      <c r="E772" s="17">
        <v>4619465.0</v>
      </c>
      <c r="F772" s="17">
        <v>6215500.0</v>
      </c>
      <c r="G772" s="17">
        <v>9202205.0</v>
      </c>
      <c r="H772" s="17">
        <v>1.2484444E7</v>
      </c>
    </row>
    <row r="773">
      <c r="A773" s="22" t="s">
        <v>2989</v>
      </c>
      <c r="B773" s="7" t="s">
        <v>2990</v>
      </c>
      <c r="C773" s="17">
        <v>239.0</v>
      </c>
      <c r="D773" s="17">
        <v>1.41972285833333E7</v>
      </c>
      <c r="E773" s="17">
        <v>6734312.0</v>
      </c>
      <c r="F773" s="17">
        <v>1.0397179E7</v>
      </c>
      <c r="G773" s="17">
        <v>1.5921314E7</v>
      </c>
      <c r="H773" s="17">
        <v>2.5083083E7</v>
      </c>
    </row>
    <row r="774">
      <c r="A774" s="22" t="s">
        <v>2991</v>
      </c>
      <c r="B774" s="7" t="s">
        <v>2992</v>
      </c>
      <c r="C774" s="17">
        <v>345.0</v>
      </c>
      <c r="D774" s="17">
        <v>2.26051788521739E7</v>
      </c>
      <c r="E774" s="17">
        <v>8865437.0</v>
      </c>
      <c r="F774" s="17">
        <v>1.3856002E7</v>
      </c>
      <c r="G774" s="17">
        <v>2.1625732E7</v>
      </c>
      <c r="H774" s="17">
        <v>5.2565721E7</v>
      </c>
    </row>
    <row r="775">
      <c r="A775" s="22" t="s">
        <v>2993</v>
      </c>
      <c r="B775" s="7" t="s">
        <v>2994</v>
      </c>
      <c r="C775" s="17">
        <v>380.0</v>
      </c>
      <c r="D775" s="17">
        <v>8896216.99210526</v>
      </c>
      <c r="E775" s="17">
        <v>4337612.0</v>
      </c>
      <c r="F775" s="17">
        <v>5535874.0</v>
      </c>
      <c r="G775" s="17">
        <v>8817266.0</v>
      </c>
      <c r="H775" s="17">
        <v>1.7017395E7</v>
      </c>
    </row>
    <row r="776">
      <c r="A776" s="22" t="s">
        <v>2995</v>
      </c>
      <c r="B776" s="7" t="s">
        <v>2996</v>
      </c>
      <c r="C776" s="17">
        <v>338.0</v>
      </c>
      <c r="D776" s="17">
        <v>1.35214996213017E7</v>
      </c>
      <c r="E776" s="17">
        <v>6299561.0</v>
      </c>
      <c r="F776" s="17">
        <v>9341667.0</v>
      </c>
      <c r="G776" s="17">
        <v>1.4913714E7</v>
      </c>
      <c r="H776" s="17">
        <v>2.5308675E7</v>
      </c>
    </row>
    <row r="777">
      <c r="A777" s="22" t="s">
        <v>2997</v>
      </c>
      <c r="B777" s="7" t="s">
        <v>2998</v>
      </c>
      <c r="C777" s="17">
        <v>1853.0</v>
      </c>
      <c r="D777" s="17">
        <v>9361185.5851293</v>
      </c>
      <c r="E777" s="17">
        <v>5471037.0</v>
      </c>
      <c r="F777" s="17">
        <v>7323470.0</v>
      </c>
      <c r="G777" s="17">
        <v>1.0593691E7</v>
      </c>
      <c r="H777" s="17">
        <v>1.5386451E7</v>
      </c>
    </row>
    <row r="778">
      <c r="A778" s="22" t="s">
        <v>2999</v>
      </c>
      <c r="B778" s="7" t="s">
        <v>3000</v>
      </c>
      <c r="C778" s="17">
        <v>2906.0</v>
      </c>
      <c r="D778" s="17">
        <v>1.20469571107671E7</v>
      </c>
      <c r="E778" s="17">
        <v>6297000.0</v>
      </c>
      <c r="F778" s="17">
        <v>8475091.0</v>
      </c>
      <c r="G778" s="17">
        <v>1.288323E7</v>
      </c>
      <c r="H778" s="17">
        <v>1.9616732E7</v>
      </c>
    </row>
    <row r="779">
      <c r="A779" s="22" t="s">
        <v>3001</v>
      </c>
      <c r="B779" s="7" t="s">
        <v>3002</v>
      </c>
      <c r="C779" s="17">
        <v>3077.0</v>
      </c>
      <c r="D779" s="17">
        <v>1.42674731575698E7</v>
      </c>
      <c r="E779" s="17">
        <v>6488935.0</v>
      </c>
      <c r="F779" s="17">
        <v>9558000.0</v>
      </c>
      <c r="G779" s="17">
        <v>1.610332E7</v>
      </c>
      <c r="H779" s="17">
        <v>2.69806E7</v>
      </c>
    </row>
    <row r="780">
      <c r="A780" s="22" t="s">
        <v>3003</v>
      </c>
      <c r="B780" s="7" t="s">
        <v>3004</v>
      </c>
      <c r="C780" s="17">
        <v>673.0</v>
      </c>
      <c r="D780" s="17">
        <v>1.4781099268945E7</v>
      </c>
      <c r="E780" s="17">
        <v>6517350.0</v>
      </c>
      <c r="F780" s="17">
        <v>9774901.0</v>
      </c>
      <c r="G780" s="17">
        <v>1.6695008E7</v>
      </c>
      <c r="H780" s="17">
        <v>2.9628075E7</v>
      </c>
    </row>
    <row r="781">
      <c r="A781" s="22" t="s">
        <v>3005</v>
      </c>
      <c r="B781" s="7" t="s">
        <v>3006</v>
      </c>
      <c r="C781" s="17">
        <v>473.0</v>
      </c>
      <c r="D781" s="17">
        <v>1.48981886194503E7</v>
      </c>
      <c r="E781" s="17">
        <v>7237173.0</v>
      </c>
      <c r="F781" s="17">
        <v>1.0193309E7</v>
      </c>
      <c r="G781" s="17">
        <v>1.5267955E7</v>
      </c>
      <c r="H781" s="17">
        <v>2.6338641E7</v>
      </c>
    </row>
    <row r="782">
      <c r="A782" s="22" t="s">
        <v>3007</v>
      </c>
      <c r="B782" s="7" t="s">
        <v>3008</v>
      </c>
      <c r="C782" s="17">
        <v>1924.0</v>
      </c>
      <c r="D782" s="17">
        <v>1.55865482910602E7</v>
      </c>
      <c r="E782" s="17">
        <v>7302450.0</v>
      </c>
      <c r="F782" s="17">
        <v>1.1994396E7</v>
      </c>
      <c r="G782" s="17">
        <v>2.104235E7</v>
      </c>
      <c r="H782" s="17">
        <v>3.004145E7</v>
      </c>
    </row>
    <row r="783">
      <c r="A783" s="22" t="s">
        <v>3009</v>
      </c>
      <c r="B783" s="7" t="s">
        <v>3010</v>
      </c>
      <c r="C783" s="17">
        <v>62.0</v>
      </c>
      <c r="D783" s="17">
        <v>3.11380687258064E7</v>
      </c>
      <c r="E783" s="17">
        <v>8481853.0</v>
      </c>
      <c r="F783" s="17">
        <v>1.371747E7</v>
      </c>
      <c r="G783" s="17">
        <v>2.7138186E7</v>
      </c>
      <c r="H783" s="17">
        <v>6.1537929E7</v>
      </c>
    </row>
    <row r="784">
      <c r="A784" s="22" t="s">
        <v>3011</v>
      </c>
      <c r="B784" s="7" t="s">
        <v>3012</v>
      </c>
      <c r="C784" s="17">
        <v>149.0</v>
      </c>
      <c r="D784" s="17">
        <v>2.87825627651006E7</v>
      </c>
      <c r="E784" s="17">
        <v>8722621.0</v>
      </c>
      <c r="F784" s="17">
        <v>1.50198E7</v>
      </c>
      <c r="G784" s="17">
        <v>2.976947E7</v>
      </c>
      <c r="H784" s="17">
        <v>6.2164552E7</v>
      </c>
    </row>
    <row r="785">
      <c r="A785" s="22" t="s">
        <v>3013</v>
      </c>
      <c r="B785" s="7" t="s">
        <v>3014</v>
      </c>
      <c r="C785" s="17">
        <v>653.0</v>
      </c>
      <c r="D785" s="17">
        <v>2.51295958623853E7</v>
      </c>
      <c r="E785" s="17">
        <v>1.0065946E7</v>
      </c>
      <c r="F785" s="17">
        <v>1.59918E7</v>
      </c>
      <c r="G785" s="17">
        <v>2.8447837E7</v>
      </c>
      <c r="H785" s="17">
        <v>4.913645E7</v>
      </c>
    </row>
    <row r="786">
      <c r="A786" s="22" t="s">
        <v>3015</v>
      </c>
      <c r="B786" s="7" t="s">
        <v>3016</v>
      </c>
      <c r="C786" s="17">
        <v>589.0</v>
      </c>
      <c r="D786" s="17">
        <v>1.87476183463497E7</v>
      </c>
      <c r="E786" s="17">
        <v>7792201.0</v>
      </c>
      <c r="F786" s="17">
        <v>1.2231835E7</v>
      </c>
      <c r="G786" s="17">
        <v>2.1486599E7</v>
      </c>
      <c r="H786" s="17">
        <v>3.5792653E7</v>
      </c>
    </row>
    <row r="787">
      <c r="A787" s="22" t="s">
        <v>3017</v>
      </c>
      <c r="B787" s="7" t="s">
        <v>3018</v>
      </c>
      <c r="C787" s="17">
        <v>163.0</v>
      </c>
      <c r="D787" s="17">
        <v>1.55629435060975E7</v>
      </c>
      <c r="E787" s="17">
        <v>6373720.0</v>
      </c>
      <c r="F787" s="17">
        <v>9972190.0</v>
      </c>
      <c r="G787" s="17">
        <v>1.6265128E7</v>
      </c>
      <c r="H787" s="17">
        <v>2.4149543E7</v>
      </c>
    </row>
    <row r="788">
      <c r="A788" s="22" t="s">
        <v>3019</v>
      </c>
      <c r="B788" s="7" t="s">
        <v>3020</v>
      </c>
      <c r="C788" s="17">
        <v>1573.0</v>
      </c>
      <c r="D788" s="17">
        <v>1.75888404589955E7</v>
      </c>
      <c r="E788" s="17">
        <v>7783113.0</v>
      </c>
      <c r="F788" s="17">
        <v>1.3647939E7</v>
      </c>
      <c r="G788" s="17">
        <v>2.4219919E7</v>
      </c>
      <c r="H788" s="17">
        <v>3.4703571E7</v>
      </c>
    </row>
    <row r="789">
      <c r="A789" s="22" t="s">
        <v>3021</v>
      </c>
      <c r="B789" s="7" t="s">
        <v>3023</v>
      </c>
      <c r="C789" s="17">
        <v>294.0</v>
      </c>
      <c r="D789" s="17">
        <v>2.12349670612244E7</v>
      </c>
      <c r="E789" s="17">
        <v>1.0236774E7</v>
      </c>
      <c r="F789" s="17">
        <v>1.7399613E7</v>
      </c>
      <c r="G789" s="17">
        <v>2.6049436E7</v>
      </c>
      <c r="H789" s="17">
        <v>4.7762504E7</v>
      </c>
    </row>
    <row r="790">
      <c r="A790" s="22" t="s">
        <v>3025</v>
      </c>
      <c r="B790" s="7" t="s">
        <v>3026</v>
      </c>
      <c r="C790" s="17">
        <v>19.0</v>
      </c>
      <c r="D790" s="17">
        <v>3.8402805E7</v>
      </c>
      <c r="E790" s="17">
        <v>1.522965E7</v>
      </c>
      <c r="F790" s="17">
        <v>2.5733E7</v>
      </c>
      <c r="G790" s="17">
        <v>5.2903467E7</v>
      </c>
      <c r="H790" s="17">
        <v>1.30870007E8</v>
      </c>
    </row>
    <row r="791">
      <c r="A791" s="22" t="s">
        <v>3027</v>
      </c>
      <c r="B791" s="7" t="s">
        <v>3028</v>
      </c>
      <c r="C791" s="17">
        <v>613.0</v>
      </c>
      <c r="D791" s="17">
        <v>1.889021854323E7</v>
      </c>
      <c r="E791" s="17">
        <v>8239856.0</v>
      </c>
      <c r="F791" s="17">
        <v>1.3355017E7</v>
      </c>
      <c r="G791" s="17">
        <v>2.31121E7</v>
      </c>
      <c r="H791" s="17">
        <v>3.692265E7</v>
      </c>
    </row>
    <row r="792">
      <c r="A792" s="22" t="s">
        <v>3029</v>
      </c>
      <c r="B792" s="7" t="s">
        <v>3030</v>
      </c>
      <c r="C792" s="17">
        <v>25.0</v>
      </c>
      <c r="D792" s="17">
        <v>1.28586363999999E7</v>
      </c>
      <c r="E792" s="17">
        <v>6970400.0</v>
      </c>
      <c r="F792" s="17">
        <v>9088704.0</v>
      </c>
      <c r="G792" s="17">
        <v>1.4666246E7</v>
      </c>
      <c r="H792" s="17">
        <v>1.9690095E7</v>
      </c>
    </row>
    <row r="793">
      <c r="A793" s="22" t="s">
        <v>3031</v>
      </c>
      <c r="B793" s="7" t="s">
        <v>3032</v>
      </c>
      <c r="C793" s="17">
        <v>118.0</v>
      </c>
      <c r="D793" s="17">
        <v>1.03793863559322E7</v>
      </c>
      <c r="E793" s="17">
        <v>7627801.0</v>
      </c>
      <c r="F793" s="17">
        <v>9340447.0</v>
      </c>
      <c r="G793" s="17">
        <v>1.0881482E7</v>
      </c>
      <c r="H793" s="17">
        <v>1.7577032E7</v>
      </c>
    </row>
    <row r="794">
      <c r="A794" s="22" t="s">
        <v>3033</v>
      </c>
      <c r="B794" s="7" t="s">
        <v>3034</v>
      </c>
      <c r="C794" s="17">
        <v>44.0</v>
      </c>
      <c r="D794" s="17">
        <v>1.4225743340909E7</v>
      </c>
      <c r="E794" s="17">
        <v>6337000.0</v>
      </c>
      <c r="F794" s="17">
        <v>7722326.0</v>
      </c>
      <c r="G794" s="17">
        <v>1.6791848E7</v>
      </c>
      <c r="H794" s="17">
        <v>3.002302E7</v>
      </c>
    </row>
    <row r="795">
      <c r="A795" s="22" t="s">
        <v>3037</v>
      </c>
      <c r="B795" s="7" t="s">
        <v>3038</v>
      </c>
      <c r="C795" s="17">
        <v>42.0</v>
      </c>
      <c r="D795" s="17">
        <v>2.05230824047619E7</v>
      </c>
      <c r="E795" s="17">
        <v>8735251.0</v>
      </c>
      <c r="F795" s="17">
        <v>1.4251195E7</v>
      </c>
      <c r="G795" s="17">
        <v>2.9808743E7</v>
      </c>
      <c r="H795" s="17">
        <v>4.4580902E7</v>
      </c>
    </row>
    <row r="796">
      <c r="A796" s="22" t="s">
        <v>3039</v>
      </c>
      <c r="B796" s="7" t="s">
        <v>3040</v>
      </c>
      <c r="C796" s="17">
        <v>59.0</v>
      </c>
      <c r="D796" s="17">
        <v>1.0479900559322E7</v>
      </c>
      <c r="E796" s="17">
        <v>4333499.0</v>
      </c>
      <c r="F796" s="17">
        <v>5719529.0</v>
      </c>
      <c r="G796" s="17">
        <v>1.0575913E7</v>
      </c>
      <c r="H796" s="17">
        <v>2.0016622E7</v>
      </c>
    </row>
    <row r="797">
      <c r="A797" s="22" t="s">
        <v>3041</v>
      </c>
      <c r="B797" s="7" t="s">
        <v>3042</v>
      </c>
      <c r="C797" s="17">
        <v>1468.0</v>
      </c>
      <c r="D797" s="17">
        <v>1.24538296219346E7</v>
      </c>
      <c r="E797" s="17">
        <v>7056838.0</v>
      </c>
      <c r="F797" s="17">
        <v>9466879.0</v>
      </c>
      <c r="G797" s="17">
        <v>1.3636783E7</v>
      </c>
      <c r="H797" s="17">
        <v>2.0325863E7</v>
      </c>
    </row>
    <row r="798">
      <c r="A798" s="22" t="s">
        <v>3043</v>
      </c>
      <c r="B798" s="7" t="s">
        <v>3044</v>
      </c>
      <c r="C798" s="17">
        <v>226.0</v>
      </c>
      <c r="D798" s="17">
        <v>1.47609864778761E7</v>
      </c>
      <c r="E798" s="17">
        <v>6423288.0</v>
      </c>
      <c r="F798" s="17">
        <v>9306110.0</v>
      </c>
      <c r="G798" s="17">
        <v>1.365746E7</v>
      </c>
      <c r="H798" s="17">
        <v>2.0043439E7</v>
      </c>
    </row>
    <row r="799">
      <c r="A799" s="22" t="s">
        <v>9364</v>
      </c>
      <c r="B799" s="7" t="s">
        <v>9365</v>
      </c>
      <c r="C799" s="17">
        <v>688.0</v>
      </c>
      <c r="D799" s="17">
        <v>9637315.75581395</v>
      </c>
      <c r="E799" s="17">
        <v>5133206.0</v>
      </c>
      <c r="F799" s="17">
        <v>7990285.0</v>
      </c>
      <c r="G799" s="17">
        <v>1.1791528E7</v>
      </c>
      <c r="H799" s="17">
        <v>1.8092453E7</v>
      </c>
    </row>
    <row r="800">
      <c r="A800" s="22" t="s">
        <v>3045</v>
      </c>
      <c r="B800" s="7" t="s">
        <v>3046</v>
      </c>
      <c r="C800" s="17">
        <v>1667.0</v>
      </c>
      <c r="D800" s="17">
        <v>1.77789199892021E7</v>
      </c>
      <c r="E800" s="17">
        <v>6252944.0</v>
      </c>
      <c r="F800" s="17">
        <v>9967115.0</v>
      </c>
      <c r="G800" s="17">
        <v>1.6951334E7</v>
      </c>
      <c r="H800" s="17">
        <v>3.4443751E7</v>
      </c>
    </row>
    <row r="801">
      <c r="A801" s="22" t="s">
        <v>3047</v>
      </c>
      <c r="B801" s="7" t="s">
        <v>3048</v>
      </c>
      <c r="C801" s="17">
        <v>886.0</v>
      </c>
      <c r="D801" s="17">
        <v>1.12042350733634E7</v>
      </c>
      <c r="E801" s="17">
        <v>5337890.0</v>
      </c>
      <c r="F801" s="17">
        <v>7756344.0</v>
      </c>
      <c r="G801" s="17">
        <v>1.2954797E7</v>
      </c>
      <c r="H801" s="17">
        <v>2.0895439E7</v>
      </c>
    </row>
    <row r="802">
      <c r="A802" s="22" t="s">
        <v>3049</v>
      </c>
      <c r="B802" s="7" t="s">
        <v>3050</v>
      </c>
      <c r="C802" s="17">
        <v>67.0</v>
      </c>
      <c r="D802" s="17">
        <v>7589723.61194029</v>
      </c>
      <c r="E802" s="17">
        <v>4594346.0</v>
      </c>
      <c r="F802" s="17">
        <v>6554689.0</v>
      </c>
      <c r="G802" s="17">
        <v>1.0320921E7</v>
      </c>
      <c r="H802" s="17">
        <v>1.198822E7</v>
      </c>
    </row>
    <row r="803">
      <c r="A803" s="22" t="s">
        <v>3051</v>
      </c>
      <c r="B803" s="7" t="s">
        <v>3052</v>
      </c>
      <c r="C803" s="17">
        <v>48148.0</v>
      </c>
      <c r="D803" s="17">
        <v>9515115.81853473</v>
      </c>
      <c r="E803" s="17">
        <v>5856322.0</v>
      </c>
      <c r="F803" s="17">
        <v>7866075.0</v>
      </c>
      <c r="G803" s="17">
        <v>1.1284118E7</v>
      </c>
      <c r="H803" s="17">
        <v>1.6099078E7</v>
      </c>
    </row>
    <row r="804">
      <c r="A804" s="22" t="s">
        <v>3053</v>
      </c>
      <c r="B804" s="7" t="s">
        <v>3054</v>
      </c>
      <c r="C804" s="17">
        <v>27299.0</v>
      </c>
      <c r="D804" s="17">
        <v>1.05132030318471E7</v>
      </c>
      <c r="E804" s="17">
        <v>6059000.0</v>
      </c>
      <c r="F804" s="17">
        <v>8471697.0</v>
      </c>
      <c r="G804" s="17">
        <v>1.2820464E7</v>
      </c>
      <c r="H804" s="17">
        <v>1.8574001E7</v>
      </c>
    </row>
    <row r="805">
      <c r="A805" s="22" t="s">
        <v>3055</v>
      </c>
      <c r="B805" s="7" t="s">
        <v>3056</v>
      </c>
      <c r="C805" s="17">
        <v>62.0</v>
      </c>
      <c r="D805" s="17">
        <v>1.01015404354838E7</v>
      </c>
      <c r="E805" s="17">
        <v>6370300.0</v>
      </c>
      <c r="F805" s="17">
        <v>8051100.0</v>
      </c>
      <c r="G805" s="17">
        <v>1.2292698E7</v>
      </c>
      <c r="H805" s="17">
        <v>1.3433939E7</v>
      </c>
    </row>
    <row r="806">
      <c r="A806" s="22" t="s">
        <v>3057</v>
      </c>
      <c r="B806" s="7" t="s">
        <v>3058</v>
      </c>
      <c r="C806" s="17">
        <v>48.0</v>
      </c>
      <c r="D806" s="17">
        <v>1.70694822083333E7</v>
      </c>
      <c r="E806" s="17">
        <v>6144000.0</v>
      </c>
      <c r="F806" s="17">
        <v>7484517.0</v>
      </c>
      <c r="G806" s="17">
        <v>2.0956298E7</v>
      </c>
      <c r="H806" s="17">
        <v>3.8469651E7</v>
      </c>
    </row>
    <row r="807">
      <c r="A807" s="22" t="s">
        <v>3059</v>
      </c>
      <c r="B807" s="7" t="s">
        <v>3060</v>
      </c>
      <c r="C807" s="17">
        <v>2286.0</v>
      </c>
      <c r="D807" s="17">
        <v>1.18680482348054E7</v>
      </c>
      <c r="E807" s="17">
        <v>6364896.0</v>
      </c>
      <c r="F807" s="17">
        <v>8890753.0</v>
      </c>
      <c r="G807" s="17">
        <v>1.38792E7</v>
      </c>
      <c r="H807" s="17">
        <v>2.2742645E7</v>
      </c>
    </row>
    <row r="808">
      <c r="A808" s="22" t="s">
        <v>3061</v>
      </c>
      <c r="B808" s="7" t="s">
        <v>3062</v>
      </c>
      <c r="C808" s="17">
        <v>550.0</v>
      </c>
      <c r="D808" s="17">
        <v>1.09352045952813E7</v>
      </c>
      <c r="E808" s="17">
        <v>5988997.0</v>
      </c>
      <c r="F808" s="17">
        <v>9195989.0</v>
      </c>
      <c r="G808" s="17">
        <v>1.2250472E7</v>
      </c>
      <c r="H808" s="17">
        <v>1.8619008E7</v>
      </c>
    </row>
    <row r="809">
      <c r="A809" s="22" t="s">
        <v>3063</v>
      </c>
      <c r="B809" s="7" t="s">
        <v>3066</v>
      </c>
      <c r="C809" s="17">
        <v>17.0</v>
      </c>
      <c r="D809" s="17">
        <v>8826901.17647058</v>
      </c>
      <c r="E809" s="17">
        <v>5459174.0</v>
      </c>
      <c r="F809" s="17">
        <v>8244006.0</v>
      </c>
      <c r="G809" s="17">
        <v>1.0969947E7</v>
      </c>
      <c r="H809" s="17">
        <v>1.5591974E7</v>
      </c>
    </row>
    <row r="810">
      <c r="A810" s="22" t="s">
        <v>3067</v>
      </c>
      <c r="B810" s="7" t="s">
        <v>3068</v>
      </c>
      <c r="C810" s="17">
        <v>519.0</v>
      </c>
      <c r="D810" s="17">
        <v>1.74199022890173E7</v>
      </c>
      <c r="E810" s="17">
        <v>9175921.0</v>
      </c>
      <c r="F810" s="17">
        <v>1.3692E7</v>
      </c>
      <c r="G810" s="17">
        <v>2.183252E7</v>
      </c>
      <c r="H810" s="17">
        <v>3.4917506E7</v>
      </c>
    </row>
    <row r="811">
      <c r="A811" s="22" t="s">
        <v>3069</v>
      </c>
      <c r="B811" s="7" t="s">
        <v>3070</v>
      </c>
      <c r="C811" s="17">
        <v>42.0</v>
      </c>
      <c r="D811" s="17">
        <v>1.54454646904761E7</v>
      </c>
      <c r="E811" s="17">
        <v>6760800.0</v>
      </c>
      <c r="F811" s="17">
        <v>1.182691E7</v>
      </c>
      <c r="G811" s="17">
        <v>1.6828695E7</v>
      </c>
      <c r="H811" s="17">
        <v>3.2010412E7</v>
      </c>
    </row>
    <row r="812">
      <c r="A812" s="22" t="s">
        <v>9380</v>
      </c>
      <c r="B812" s="7" t="s">
        <v>9382</v>
      </c>
      <c r="C812" s="17">
        <v>89.0</v>
      </c>
      <c r="D812" s="17">
        <v>1.57907604157303E7</v>
      </c>
      <c r="E812" s="17">
        <v>9325248.0</v>
      </c>
      <c r="F812" s="17">
        <v>1.1412316E7</v>
      </c>
      <c r="G812" s="17">
        <v>1.5472178E7</v>
      </c>
      <c r="H812" s="17">
        <v>2.85688E7</v>
      </c>
    </row>
    <row r="813">
      <c r="A813" s="22" t="s">
        <v>3071</v>
      </c>
      <c r="B813" s="7" t="s">
        <v>3072</v>
      </c>
      <c r="C813" s="17">
        <v>241.0</v>
      </c>
      <c r="D813" s="17">
        <v>1.75678551244813E7</v>
      </c>
      <c r="E813" s="17">
        <v>7688633.0</v>
      </c>
      <c r="F813" s="17">
        <v>9994772.0</v>
      </c>
      <c r="G813" s="17">
        <v>1.7226959E7</v>
      </c>
      <c r="H813" s="17">
        <v>2.5812619E7</v>
      </c>
    </row>
    <row r="814">
      <c r="A814" s="22" t="s">
        <v>3073</v>
      </c>
      <c r="B814" s="7" t="s">
        <v>3074</v>
      </c>
      <c r="C814" s="17">
        <v>3259.0</v>
      </c>
      <c r="D814" s="17">
        <v>1.01230427124463E7</v>
      </c>
      <c r="E814" s="17">
        <v>2502247.0</v>
      </c>
      <c r="F814" s="17">
        <v>4453794.0</v>
      </c>
      <c r="G814" s="17">
        <v>9234400.0</v>
      </c>
      <c r="H814" s="17">
        <v>2.0365617E7</v>
      </c>
    </row>
    <row r="815">
      <c r="A815" s="22" t="s">
        <v>3075</v>
      </c>
      <c r="B815" s="7" t="s">
        <v>3076</v>
      </c>
      <c r="C815" s="17">
        <v>4759.0</v>
      </c>
      <c r="D815" s="17">
        <v>1.41822006045779E7</v>
      </c>
      <c r="E815" s="17">
        <v>7032014.0</v>
      </c>
      <c r="F815" s="17">
        <v>1.0950144E7</v>
      </c>
      <c r="G815" s="17">
        <v>1.6401753E7</v>
      </c>
      <c r="H815" s="17">
        <v>2.4597233E7</v>
      </c>
    </row>
    <row r="816">
      <c r="A816" s="22" t="s">
        <v>3079</v>
      </c>
      <c r="B816" s="7" t="s">
        <v>3080</v>
      </c>
      <c r="C816" s="17">
        <v>528.0</v>
      </c>
      <c r="D816" s="17">
        <v>2.00132647348485E7</v>
      </c>
      <c r="E816" s="17">
        <v>5000000.0</v>
      </c>
      <c r="F816" s="17">
        <v>8750548.0</v>
      </c>
      <c r="G816" s="17">
        <v>1.82742E7</v>
      </c>
      <c r="H816" s="17">
        <v>3.2959793E7</v>
      </c>
    </row>
    <row r="817">
      <c r="A817" s="22" t="s">
        <v>3081</v>
      </c>
      <c r="B817" s="7" t="s">
        <v>3082</v>
      </c>
      <c r="C817" s="17">
        <v>287.0</v>
      </c>
      <c r="D817" s="17">
        <v>1.32117861458333E7</v>
      </c>
      <c r="E817" s="17">
        <v>6589435.0</v>
      </c>
      <c r="F817" s="17">
        <v>9312223.0</v>
      </c>
      <c r="G817" s="17">
        <v>1.4556357E7</v>
      </c>
      <c r="H817" s="17">
        <v>2.3232755E7</v>
      </c>
    </row>
    <row r="818">
      <c r="A818" s="22" t="s">
        <v>3085</v>
      </c>
      <c r="B818" s="7" t="s">
        <v>3086</v>
      </c>
      <c r="C818" s="17">
        <v>7.0</v>
      </c>
      <c r="D818" s="17">
        <v>3.89648E7</v>
      </c>
      <c r="E818" s="17">
        <v>7390775.0</v>
      </c>
      <c r="F818" s="17">
        <v>1.7722878E7</v>
      </c>
      <c r="G818" s="17">
        <v>4.827539E7</v>
      </c>
      <c r="H818" s="17">
        <v>1.56216209E8</v>
      </c>
    </row>
    <row r="819">
      <c r="A819" s="22" t="s">
        <v>3087</v>
      </c>
      <c r="B819" s="7" t="s">
        <v>3088</v>
      </c>
      <c r="C819" s="17">
        <v>25.0</v>
      </c>
      <c r="D819" s="17">
        <v>1.54029648799999E7</v>
      </c>
      <c r="E819" s="17">
        <v>1.3344693E7</v>
      </c>
      <c r="F819" s="17">
        <v>1.3827231E7</v>
      </c>
      <c r="G819" s="17">
        <v>2.0127845E7</v>
      </c>
      <c r="H819" s="17">
        <v>2.1930167E7</v>
      </c>
    </row>
    <row r="820">
      <c r="A820" s="22" t="s">
        <v>3089</v>
      </c>
      <c r="B820" s="7" t="s">
        <v>3090</v>
      </c>
      <c r="C820" s="17">
        <v>294.0</v>
      </c>
      <c r="D820" s="17">
        <v>1.63826758299319E7</v>
      </c>
      <c r="E820" s="17">
        <v>8891899.0</v>
      </c>
      <c r="F820" s="17">
        <v>1.1082485E7</v>
      </c>
      <c r="G820" s="17">
        <v>1.8481437E7</v>
      </c>
      <c r="H820" s="17">
        <v>3.6065894E7</v>
      </c>
    </row>
    <row r="821">
      <c r="A821" s="22" t="s">
        <v>3091</v>
      </c>
      <c r="B821" s="7" t="s">
        <v>3092</v>
      </c>
      <c r="C821" s="17">
        <v>2625.0</v>
      </c>
      <c r="D821" s="17">
        <v>1.83446121747905E7</v>
      </c>
      <c r="E821" s="17">
        <v>7404400.0</v>
      </c>
      <c r="F821" s="17">
        <v>1.2089424E7</v>
      </c>
      <c r="G821" s="17">
        <v>2.437527E7</v>
      </c>
      <c r="H821" s="17">
        <v>3.2643074E7</v>
      </c>
    </row>
    <row r="822">
      <c r="A822" s="22" t="s">
        <v>3093</v>
      </c>
      <c r="B822" s="7" t="s">
        <v>3094</v>
      </c>
      <c r="C822" s="17">
        <v>313.0</v>
      </c>
      <c r="D822" s="17">
        <v>2.07401068146964E7</v>
      </c>
      <c r="E822" s="17">
        <v>1.0958441E7</v>
      </c>
      <c r="F822" s="17">
        <v>1.6118805E7</v>
      </c>
      <c r="G822" s="17">
        <v>2.16724E7</v>
      </c>
      <c r="H822" s="17">
        <v>3.8024566E7</v>
      </c>
    </row>
    <row r="823">
      <c r="A823" s="22" t="s">
        <v>3095</v>
      </c>
      <c r="B823" s="7" t="s">
        <v>3096</v>
      </c>
      <c r="C823" s="17">
        <v>59.0</v>
      </c>
      <c r="D823" s="17">
        <v>1.88121675084745E7</v>
      </c>
      <c r="E823" s="17">
        <v>7870044.0</v>
      </c>
      <c r="F823" s="17">
        <v>1.4107333E7</v>
      </c>
      <c r="G823" s="17">
        <v>2.5439973E7</v>
      </c>
      <c r="H823" s="17">
        <v>2.8642367E7</v>
      </c>
    </row>
    <row r="824">
      <c r="A824" s="22" t="s">
        <v>3097</v>
      </c>
      <c r="B824" s="7" t="s">
        <v>3098</v>
      </c>
      <c r="C824" s="17">
        <v>46.0</v>
      </c>
      <c r="D824" s="17">
        <v>1.1469136847826E7</v>
      </c>
      <c r="E824" s="17">
        <v>6543688.0</v>
      </c>
      <c r="F824" s="17">
        <v>1.0632924E7</v>
      </c>
      <c r="G824" s="17">
        <v>1.4753787E7</v>
      </c>
      <c r="H824" s="17">
        <v>1.899254E7</v>
      </c>
    </row>
    <row r="825">
      <c r="A825" s="22" t="s">
        <v>3101</v>
      </c>
      <c r="B825" s="7" t="s">
        <v>3102</v>
      </c>
      <c r="C825" s="17">
        <v>8.0</v>
      </c>
      <c r="D825" s="17">
        <v>3.428076125E7</v>
      </c>
      <c r="E825" s="17">
        <v>1.4376E7</v>
      </c>
      <c r="F825" s="17">
        <v>1.8801018E7</v>
      </c>
      <c r="G825" s="17">
        <v>2.6345E7</v>
      </c>
      <c r="H825" s="17">
        <v>1.0439278E8</v>
      </c>
    </row>
    <row r="826">
      <c r="A826" s="22" t="s">
        <v>3103</v>
      </c>
      <c r="B826" s="7" t="s">
        <v>3104</v>
      </c>
      <c r="C826" s="17">
        <v>3.0</v>
      </c>
      <c r="D826" s="17">
        <v>8952786.33333333</v>
      </c>
      <c r="E826" s="17">
        <v>8584927.0</v>
      </c>
      <c r="F826" s="17">
        <v>8818395.0</v>
      </c>
      <c r="G826" s="17">
        <v>9455037.0</v>
      </c>
      <c r="H826" s="17">
        <v>9455037.0</v>
      </c>
    </row>
    <row r="827">
      <c r="A827" s="22" t="s">
        <v>3105</v>
      </c>
      <c r="B827" s="7" t="s">
        <v>3106</v>
      </c>
      <c r="C827" s="17">
        <v>103.0</v>
      </c>
      <c r="D827" s="17">
        <v>1.73583911165048E7</v>
      </c>
      <c r="E827" s="17">
        <v>8671543.0</v>
      </c>
      <c r="F827" s="17">
        <v>9898985.0</v>
      </c>
      <c r="G827" s="17">
        <v>1.2486554E7</v>
      </c>
      <c r="H827" s="17">
        <v>2.7011758E7</v>
      </c>
    </row>
    <row r="828">
      <c r="A828" s="22" t="s">
        <v>3107</v>
      </c>
      <c r="B828" s="7" t="s">
        <v>3108</v>
      </c>
      <c r="C828" s="17">
        <v>4.0</v>
      </c>
      <c r="D828" s="17">
        <v>6903910.25</v>
      </c>
      <c r="E828" s="17">
        <v>3223500.0</v>
      </c>
      <c r="F828" s="17">
        <v>6547300.0</v>
      </c>
      <c r="G828" s="17">
        <v>6628738.0</v>
      </c>
      <c r="H828" s="17">
        <v>1.1216103E7</v>
      </c>
    </row>
    <row r="829">
      <c r="A829" s="22" t="s">
        <v>3111</v>
      </c>
      <c r="B829" s="7" t="s">
        <v>3112</v>
      </c>
      <c r="C829" s="17">
        <v>10.0</v>
      </c>
      <c r="D829" s="17">
        <v>3.1362107E7</v>
      </c>
      <c r="E829" s="17">
        <v>1.1778746E7</v>
      </c>
      <c r="F829" s="17">
        <v>1.6392281E7</v>
      </c>
      <c r="G829" s="17">
        <v>4.12081E7</v>
      </c>
      <c r="H829" s="17">
        <v>6.41548E7</v>
      </c>
    </row>
    <row r="830">
      <c r="A830" s="22" t="s">
        <v>3113</v>
      </c>
      <c r="B830" s="7" t="s">
        <v>3114</v>
      </c>
      <c r="C830" s="17">
        <v>37.0</v>
      </c>
      <c r="D830" s="17">
        <v>1.60391191052631E7</v>
      </c>
      <c r="E830" s="17">
        <v>7924800.0</v>
      </c>
      <c r="F830" s="17">
        <v>1.30892E7</v>
      </c>
      <c r="G830" s="17">
        <v>2.0721086E7</v>
      </c>
      <c r="H830" s="17">
        <v>2.8836053E7</v>
      </c>
    </row>
    <row r="831">
      <c r="A831" s="22" t="s">
        <v>3115</v>
      </c>
      <c r="B831" s="7" t="s">
        <v>3116</v>
      </c>
      <c r="C831" s="17">
        <v>11.0</v>
      </c>
      <c r="D831" s="17">
        <v>3.15743282727272E7</v>
      </c>
      <c r="E831" s="17">
        <v>1.0417317E7</v>
      </c>
      <c r="F831" s="17">
        <v>1.5817886E7</v>
      </c>
      <c r="G831" s="17">
        <v>3.2895863E7</v>
      </c>
      <c r="H831" s="17">
        <v>6.1941274E7</v>
      </c>
    </row>
    <row r="832">
      <c r="A832" s="22" t="s">
        <v>3117</v>
      </c>
      <c r="B832" s="7" t="s">
        <v>3118</v>
      </c>
      <c r="C832" s="17">
        <v>797.0</v>
      </c>
      <c r="D832" s="17">
        <v>3.04236352835633E7</v>
      </c>
      <c r="E832" s="17">
        <v>1.305304E7</v>
      </c>
      <c r="F832" s="17">
        <v>2.02873E7</v>
      </c>
      <c r="G832" s="17">
        <v>2.9313111E7</v>
      </c>
      <c r="H832" s="17">
        <v>5.3601373E7</v>
      </c>
    </row>
    <row r="833">
      <c r="A833" s="22" t="s">
        <v>3119</v>
      </c>
      <c r="B833" s="7" t="s">
        <v>3120</v>
      </c>
      <c r="C833" s="17">
        <v>3.0</v>
      </c>
      <c r="D833" s="17">
        <v>1.95567936666666E7</v>
      </c>
      <c r="E833" s="17">
        <v>5265000.0</v>
      </c>
      <c r="F833" s="17">
        <v>2.598608E7</v>
      </c>
      <c r="G833" s="17">
        <v>2.7419301E7</v>
      </c>
      <c r="H833" s="17">
        <v>2.7419301E7</v>
      </c>
    </row>
    <row r="834">
      <c r="A834" s="22" t="s">
        <v>3121</v>
      </c>
      <c r="B834" s="7" t="s">
        <v>3122</v>
      </c>
      <c r="C834" s="17">
        <v>6.0</v>
      </c>
      <c r="D834" s="17">
        <v>1.71148408333333E7</v>
      </c>
      <c r="E834" s="17">
        <v>1.1051E7</v>
      </c>
      <c r="F834" s="17">
        <v>1.8615552E7</v>
      </c>
      <c r="G834" s="17">
        <v>2.3115022E7</v>
      </c>
      <c r="H834" s="17">
        <v>2.3431153E7</v>
      </c>
    </row>
    <row r="835">
      <c r="A835" s="22" t="s">
        <v>3123</v>
      </c>
      <c r="B835" s="7" t="s">
        <v>3124</v>
      </c>
      <c r="C835" s="17">
        <v>197.0</v>
      </c>
      <c r="D835" s="17">
        <v>1.67443908426395E7</v>
      </c>
      <c r="E835" s="17">
        <v>8268230.0</v>
      </c>
      <c r="F835" s="17">
        <v>1.3390582E7</v>
      </c>
      <c r="G835" s="17">
        <v>2.330151E7</v>
      </c>
      <c r="H835" s="17">
        <v>3.118111E7</v>
      </c>
    </row>
    <row r="836">
      <c r="A836" s="22" t="s">
        <v>3125</v>
      </c>
      <c r="B836" s="7" t="s">
        <v>3126</v>
      </c>
      <c r="C836" s="17">
        <v>55.0</v>
      </c>
      <c r="D836" s="17">
        <v>4.61157817454545E7</v>
      </c>
      <c r="E836" s="17">
        <v>2.453416E7</v>
      </c>
      <c r="F836" s="17">
        <v>3.7456096E7</v>
      </c>
      <c r="G836" s="17">
        <v>6.1204605E7</v>
      </c>
      <c r="H836" s="17">
        <v>7.5999398E7</v>
      </c>
    </row>
    <row r="837">
      <c r="A837" s="22" t="s">
        <v>3127</v>
      </c>
      <c r="B837" s="7" t="s">
        <v>3128</v>
      </c>
      <c r="C837" s="17">
        <v>190.0</v>
      </c>
      <c r="D837" s="17">
        <v>4.75654601421052E7</v>
      </c>
      <c r="E837" s="17">
        <v>2.4568674E7</v>
      </c>
      <c r="F837" s="17">
        <v>4.0932074E7</v>
      </c>
      <c r="G837" s="17">
        <v>5.9085081E7</v>
      </c>
      <c r="H837" s="17">
        <v>7.9938841E7</v>
      </c>
    </row>
    <row r="838">
      <c r="A838" s="22" t="s">
        <v>3129</v>
      </c>
      <c r="B838" s="7" t="s">
        <v>3130</v>
      </c>
      <c r="C838" s="17">
        <v>110.0</v>
      </c>
      <c r="D838" s="17">
        <v>6.81959670272727E7</v>
      </c>
      <c r="E838" s="17">
        <v>3.10712E7</v>
      </c>
      <c r="F838" s="17">
        <v>5.0269646E7</v>
      </c>
      <c r="G838" s="17">
        <v>8.6294269E7</v>
      </c>
      <c r="H838" s="17">
        <v>1.35014611E8</v>
      </c>
    </row>
    <row r="839">
      <c r="A839" s="22" t="s">
        <v>9411</v>
      </c>
      <c r="B839" s="7" t="s">
        <v>9412</v>
      </c>
      <c r="C839" s="17">
        <v>8.0</v>
      </c>
      <c r="D839" s="17">
        <v>1.8936957E7</v>
      </c>
      <c r="E839" s="17">
        <v>1.0819263E7</v>
      </c>
      <c r="F839" s="17">
        <v>1.4034616E7</v>
      </c>
      <c r="G839" s="17">
        <v>2.7430006E7</v>
      </c>
      <c r="H839" s="17">
        <v>3.0818345E7</v>
      </c>
    </row>
    <row r="840">
      <c r="A840" s="22" t="s">
        <v>3131</v>
      </c>
      <c r="B840" s="7" t="s">
        <v>3132</v>
      </c>
      <c r="C840" s="17">
        <v>168.0</v>
      </c>
      <c r="D840" s="17">
        <v>2.52650775119047E7</v>
      </c>
      <c r="E840" s="17">
        <v>1.6567735E7</v>
      </c>
      <c r="F840" s="17">
        <v>1.8808506E7</v>
      </c>
      <c r="G840" s="17">
        <v>2.3036496E7</v>
      </c>
      <c r="H840" s="17">
        <v>3.53025E7</v>
      </c>
    </row>
    <row r="841">
      <c r="A841" s="22" t="s">
        <v>3133</v>
      </c>
      <c r="B841" s="7" t="s">
        <v>3134</v>
      </c>
      <c r="C841" s="17">
        <v>18661.0</v>
      </c>
      <c r="D841" s="17">
        <v>1.20222922194545E8</v>
      </c>
      <c r="E841" s="17">
        <v>5.5017642E7</v>
      </c>
      <c r="F841" s="17">
        <v>9.4249774E7</v>
      </c>
      <c r="G841" s="17">
        <v>1.52227676E8</v>
      </c>
      <c r="H841" s="17">
        <v>2.34341202E8</v>
      </c>
    </row>
    <row r="842">
      <c r="A842" s="22" t="s">
        <v>3135</v>
      </c>
      <c r="B842" s="7" t="s">
        <v>3136</v>
      </c>
      <c r="C842" s="17">
        <v>81.0</v>
      </c>
      <c r="D842" s="17">
        <v>9.86168062222222E7</v>
      </c>
      <c r="E842" s="17">
        <v>5.2974692E7</v>
      </c>
      <c r="F842" s="17">
        <v>9.9026314E7</v>
      </c>
      <c r="G842" s="17">
        <v>1.33262121E8</v>
      </c>
      <c r="H842" s="17">
        <v>1.60593557E8</v>
      </c>
    </row>
    <row r="843">
      <c r="A843" s="22" t="s">
        <v>3137</v>
      </c>
      <c r="B843" s="7" t="s">
        <v>3138</v>
      </c>
      <c r="C843" s="17">
        <v>1432.0</v>
      </c>
      <c r="D843" s="17">
        <v>1.00893546650174E8</v>
      </c>
      <c r="E843" s="17">
        <v>5.1667329E7</v>
      </c>
      <c r="F843" s="17">
        <v>8.5398263E7</v>
      </c>
      <c r="G843" s="17">
        <v>1.29553028E8</v>
      </c>
      <c r="H843" s="17">
        <v>1.86438271E8</v>
      </c>
    </row>
    <row r="844">
      <c r="A844" s="22" t="s">
        <v>3139</v>
      </c>
      <c r="B844" s="7" t="s">
        <v>3140</v>
      </c>
      <c r="C844" s="17">
        <v>155.0</v>
      </c>
      <c r="D844" s="17">
        <v>3.3896019032258E7</v>
      </c>
      <c r="E844" s="17">
        <v>1.2376059E7</v>
      </c>
      <c r="F844" s="17">
        <v>2.1137708E7</v>
      </c>
      <c r="G844" s="17">
        <v>3.4728669E7</v>
      </c>
      <c r="H844" s="17">
        <v>6.1613866E7</v>
      </c>
    </row>
    <row r="845">
      <c r="A845" s="22" t="s">
        <v>3141</v>
      </c>
      <c r="B845" s="7" t="s">
        <v>3142</v>
      </c>
      <c r="C845" s="17">
        <v>40.0</v>
      </c>
      <c r="D845" s="17">
        <v>6.97195652999999E7</v>
      </c>
      <c r="E845" s="17">
        <v>8944055.0</v>
      </c>
      <c r="F845" s="17">
        <v>1.8243887E7</v>
      </c>
      <c r="G845" s="17">
        <v>2.7878306E7</v>
      </c>
      <c r="H845" s="17">
        <v>1.22047809E8</v>
      </c>
    </row>
    <row r="846">
      <c r="A846" s="22" t="s">
        <v>3143</v>
      </c>
      <c r="B846" s="7" t="s">
        <v>3144</v>
      </c>
      <c r="C846" s="17">
        <v>6006.0</v>
      </c>
      <c r="D846" s="17">
        <v>2.18916410540675E7</v>
      </c>
      <c r="E846" s="17">
        <v>5780000.0</v>
      </c>
      <c r="F846" s="17">
        <v>1.1687998E7</v>
      </c>
      <c r="G846" s="17">
        <v>1.9651957E7</v>
      </c>
      <c r="H846" s="17">
        <v>4.2176232E7</v>
      </c>
    </row>
    <row r="847">
      <c r="A847" s="22" t="s">
        <v>3149</v>
      </c>
      <c r="B847" s="7" t="s">
        <v>3150</v>
      </c>
      <c r="C847" s="17">
        <v>1072.0</v>
      </c>
      <c r="D847" s="17">
        <v>2.19685777453357E7</v>
      </c>
      <c r="E847" s="17">
        <v>1.0108201E7</v>
      </c>
      <c r="F847" s="17">
        <v>1.6558009E7</v>
      </c>
      <c r="G847" s="17">
        <v>2.6390867E7</v>
      </c>
      <c r="H847" s="17">
        <v>4.2140453E7</v>
      </c>
    </row>
    <row r="848">
      <c r="A848" s="22" t="s">
        <v>3151</v>
      </c>
      <c r="B848" s="7" t="s">
        <v>3152</v>
      </c>
      <c r="C848" s="17">
        <v>26.0</v>
      </c>
      <c r="D848" s="17">
        <v>3.48017595E7</v>
      </c>
      <c r="E848" s="17">
        <v>9948022.0</v>
      </c>
      <c r="F848" s="17">
        <v>2.0322126E7</v>
      </c>
      <c r="G848" s="17">
        <v>4.54977E7</v>
      </c>
      <c r="H848" s="17">
        <v>7.6959934E7</v>
      </c>
    </row>
    <row r="849">
      <c r="A849" s="22" t="s">
        <v>3153</v>
      </c>
      <c r="B849" s="7" t="s">
        <v>3154</v>
      </c>
      <c r="C849" s="17">
        <v>175.0</v>
      </c>
      <c r="D849" s="17">
        <v>2.87163419542857E7</v>
      </c>
      <c r="E849" s="17">
        <v>1.2359628E7</v>
      </c>
      <c r="F849" s="17">
        <v>2.1177463E7</v>
      </c>
      <c r="G849" s="17">
        <v>3.1157149E7</v>
      </c>
      <c r="H849" s="17">
        <v>6.3463515E7</v>
      </c>
    </row>
    <row r="850">
      <c r="A850" s="22" t="s">
        <v>3155</v>
      </c>
      <c r="B850" s="7" t="s">
        <v>3156</v>
      </c>
      <c r="C850" s="17">
        <v>530.0</v>
      </c>
      <c r="D850" s="17">
        <v>2.48721858924528E7</v>
      </c>
      <c r="E850" s="17">
        <v>5206658.0</v>
      </c>
      <c r="F850" s="17">
        <v>8397585.0</v>
      </c>
      <c r="G850" s="17">
        <v>2.1628E7</v>
      </c>
      <c r="H850" s="17">
        <v>5.8415425E7</v>
      </c>
    </row>
    <row r="851">
      <c r="A851" s="22" t="s">
        <v>3157</v>
      </c>
      <c r="B851" s="7" t="s">
        <v>3158</v>
      </c>
      <c r="C851" s="17">
        <v>8.0</v>
      </c>
      <c r="D851" s="17">
        <v>4.8604783875E7</v>
      </c>
      <c r="E851" s="17">
        <v>4561806.0</v>
      </c>
      <c r="F851" s="17">
        <v>8624297.0</v>
      </c>
      <c r="G851" s="17">
        <v>1.9445649E7</v>
      </c>
      <c r="H851" s="17">
        <v>3.03871109E8</v>
      </c>
    </row>
    <row r="852">
      <c r="A852" s="22" t="s">
        <v>3159</v>
      </c>
      <c r="B852" s="7" t="s">
        <v>3160</v>
      </c>
      <c r="C852" s="17">
        <v>93.0</v>
      </c>
      <c r="D852" s="17">
        <v>4.92292400860215E7</v>
      </c>
      <c r="E852" s="17">
        <v>1.1905672E7</v>
      </c>
      <c r="F852" s="17">
        <v>2.8977198E7</v>
      </c>
      <c r="G852" s="17">
        <v>7.4718983E7</v>
      </c>
      <c r="H852" s="17">
        <v>1.26404911E8</v>
      </c>
    </row>
    <row r="853">
      <c r="A853" s="22" t="s">
        <v>3166</v>
      </c>
      <c r="B853" s="7" t="s">
        <v>3167</v>
      </c>
      <c r="C853" s="17">
        <v>13.0</v>
      </c>
      <c r="D853" s="17">
        <v>2.59578829230769E7</v>
      </c>
      <c r="E853" s="17">
        <v>8041712.0</v>
      </c>
      <c r="F853" s="17">
        <v>1.2385352E7</v>
      </c>
      <c r="G853" s="17">
        <v>2.3128316E7</v>
      </c>
      <c r="H853" s="17">
        <v>5.8080683E7</v>
      </c>
    </row>
    <row r="854">
      <c r="A854" s="22" t="s">
        <v>3168</v>
      </c>
      <c r="B854" s="7" t="s">
        <v>3169</v>
      </c>
      <c r="C854" s="17">
        <v>15.0</v>
      </c>
      <c r="D854" s="17">
        <v>3.29413562E7</v>
      </c>
      <c r="E854" s="17">
        <v>1.5225041E7</v>
      </c>
      <c r="F854" s="17">
        <v>2.3831673E7</v>
      </c>
      <c r="G854" s="17">
        <v>3.3059188E7</v>
      </c>
      <c r="H854" s="17">
        <v>1.01824156E8</v>
      </c>
    </row>
    <row r="855">
      <c r="A855" s="22" t="s">
        <v>3170</v>
      </c>
      <c r="B855" s="7" t="s">
        <v>3171</v>
      </c>
      <c r="C855" s="17">
        <v>39.0</v>
      </c>
      <c r="D855" s="17">
        <v>2.01957524615384E7</v>
      </c>
      <c r="E855" s="17">
        <v>1.1728131E7</v>
      </c>
      <c r="F855" s="17">
        <v>1.5515082E7</v>
      </c>
      <c r="G855" s="17">
        <v>2.142806E7</v>
      </c>
      <c r="H855" s="17">
        <v>4.2947817E7</v>
      </c>
    </row>
    <row r="856">
      <c r="A856" s="22" t="s">
        <v>3172</v>
      </c>
      <c r="B856" s="7" t="s">
        <v>3173</v>
      </c>
      <c r="C856" s="17">
        <v>4.0</v>
      </c>
      <c r="D856" s="17">
        <v>3.888768275E7</v>
      </c>
      <c r="E856" s="17">
        <v>2.2883948E7</v>
      </c>
      <c r="F856" s="17">
        <v>2.7539524E7</v>
      </c>
      <c r="G856" s="17">
        <v>3.83272E7</v>
      </c>
      <c r="H856" s="17">
        <v>6.6800059E7</v>
      </c>
    </row>
    <row r="857">
      <c r="A857" s="22" t="s">
        <v>3174</v>
      </c>
      <c r="B857" s="7" t="s">
        <v>3175</v>
      </c>
      <c r="C857" s="17">
        <v>147.0</v>
      </c>
      <c r="D857" s="17">
        <v>2.81524087823129E7</v>
      </c>
      <c r="E857" s="17">
        <v>1.517215E7</v>
      </c>
      <c r="F857" s="17">
        <v>1.8680013E7</v>
      </c>
      <c r="G857" s="17">
        <v>3.0955952E7</v>
      </c>
      <c r="H857" s="17">
        <v>4.8614239E7</v>
      </c>
    </row>
    <row r="858">
      <c r="A858" s="22" t="s">
        <v>3177</v>
      </c>
      <c r="B858" s="7" t="s">
        <v>3178</v>
      </c>
      <c r="C858" s="17">
        <v>37.0</v>
      </c>
      <c r="D858" s="17">
        <v>6.05514574594594E7</v>
      </c>
      <c r="E858" s="17">
        <v>1.2067457E7</v>
      </c>
      <c r="F858" s="17">
        <v>2.5465201E7</v>
      </c>
      <c r="G858" s="17">
        <v>7.3561907E7</v>
      </c>
      <c r="H858" s="17">
        <v>2.1342E8</v>
      </c>
    </row>
    <row r="859">
      <c r="A859" s="22" t="s">
        <v>3180</v>
      </c>
      <c r="B859" s="7" t="s">
        <v>3181</v>
      </c>
      <c r="C859" s="17">
        <v>117.0</v>
      </c>
      <c r="D859" s="17">
        <v>2.80904652307692E7</v>
      </c>
      <c r="E859" s="17">
        <v>9617000.0</v>
      </c>
      <c r="F859" s="17">
        <v>1.5386315E7</v>
      </c>
      <c r="G859" s="17">
        <v>3.1944624E7</v>
      </c>
      <c r="H859" s="17">
        <v>6.890358E7</v>
      </c>
    </row>
    <row r="860">
      <c r="A860" s="22" t="s">
        <v>3182</v>
      </c>
      <c r="B860" s="7" t="s">
        <v>3183</v>
      </c>
      <c r="C860" s="17">
        <v>81.0</v>
      </c>
      <c r="D860" s="17">
        <v>8.40853641728395E7</v>
      </c>
      <c r="E860" s="17">
        <v>1.8291418E7</v>
      </c>
      <c r="F860" s="17">
        <v>3.9944375E7</v>
      </c>
      <c r="G860" s="17">
        <v>1.18910228E8</v>
      </c>
      <c r="H860" s="17">
        <v>2.22013388E8</v>
      </c>
    </row>
    <row r="861">
      <c r="A861" s="22" t="s">
        <v>3184</v>
      </c>
      <c r="B861" s="7" t="s">
        <v>3185</v>
      </c>
      <c r="C861" s="17">
        <v>488.0</v>
      </c>
      <c r="D861" s="17">
        <v>4.87054444569672E7</v>
      </c>
      <c r="E861" s="17">
        <v>1.239205E7</v>
      </c>
      <c r="F861" s="17">
        <v>2.4488796E7</v>
      </c>
      <c r="G861" s="17">
        <v>4.2543457E7</v>
      </c>
      <c r="H861" s="17">
        <v>9.8727631E7</v>
      </c>
    </row>
    <row r="862">
      <c r="A862" s="22" t="s">
        <v>3186</v>
      </c>
      <c r="B862" s="7" t="s">
        <v>3187</v>
      </c>
      <c r="C862" s="17">
        <v>41.0</v>
      </c>
      <c r="D862" s="17">
        <v>4.95529425609756E7</v>
      </c>
      <c r="E862" s="17">
        <v>1.3134101E7</v>
      </c>
      <c r="F862" s="17">
        <v>2.3813718E7</v>
      </c>
      <c r="G862" s="17">
        <v>5.8080683E7</v>
      </c>
      <c r="H862" s="17">
        <v>1.61413925E8</v>
      </c>
    </row>
    <row r="863">
      <c r="A863" s="22" t="s">
        <v>3188</v>
      </c>
      <c r="B863" s="7" t="s">
        <v>3189</v>
      </c>
      <c r="C863" s="17">
        <v>179.0</v>
      </c>
      <c r="D863" s="17">
        <v>1.51096205067039E8</v>
      </c>
      <c r="E863" s="17">
        <v>2.7940758E7</v>
      </c>
      <c r="F863" s="17">
        <v>7.5968126E7</v>
      </c>
      <c r="G863" s="17">
        <v>2.54483599E8</v>
      </c>
      <c r="H863" s="17">
        <v>3.74907923E8</v>
      </c>
    </row>
    <row r="864">
      <c r="A864" s="22" t="s">
        <v>3190</v>
      </c>
      <c r="B864" s="7" t="s">
        <v>3191</v>
      </c>
      <c r="C864" s="17">
        <v>6.0</v>
      </c>
      <c r="D864" s="17">
        <v>1.95415296666666E7</v>
      </c>
      <c r="E864" s="17">
        <v>3045466.0</v>
      </c>
      <c r="F864" s="17">
        <v>1.3022797E7</v>
      </c>
      <c r="G864" s="17">
        <v>1.9759819E7</v>
      </c>
      <c r="H864" s="17">
        <v>6.0600535E7</v>
      </c>
    </row>
    <row r="865">
      <c r="A865" s="22" t="s">
        <v>3192</v>
      </c>
      <c r="B865" s="7" t="s">
        <v>3193</v>
      </c>
      <c r="C865" s="17">
        <v>119.0</v>
      </c>
      <c r="D865" s="17">
        <v>2.04121580168067E7</v>
      </c>
      <c r="E865" s="17">
        <v>1.018688E7</v>
      </c>
      <c r="F865" s="17">
        <v>1.81879E7</v>
      </c>
      <c r="G865" s="17">
        <v>2.3263E7</v>
      </c>
      <c r="H865" s="17">
        <v>3.1814857E7</v>
      </c>
    </row>
    <row r="866">
      <c r="A866" s="22" t="s">
        <v>3194</v>
      </c>
      <c r="B866" s="7" t="s">
        <v>3195</v>
      </c>
      <c r="C866" s="17">
        <v>36.0</v>
      </c>
      <c r="D866" s="17">
        <v>6.85304645555555E7</v>
      </c>
      <c r="E866" s="17">
        <v>1.0414596E7</v>
      </c>
      <c r="F866" s="17">
        <v>1.6768743E7</v>
      </c>
      <c r="G866" s="17">
        <v>2.9631184E7</v>
      </c>
      <c r="H866" s="17">
        <v>2.62563282E8</v>
      </c>
    </row>
    <row r="867">
      <c r="A867" s="22" t="s">
        <v>3196</v>
      </c>
      <c r="B867" s="7" t="s">
        <v>3197</v>
      </c>
      <c r="C867" s="17">
        <v>72.0</v>
      </c>
      <c r="D867" s="17">
        <v>3.53386156527777E7</v>
      </c>
      <c r="E867" s="17">
        <v>8658154.0</v>
      </c>
      <c r="F867" s="17">
        <v>1.117426E7</v>
      </c>
      <c r="G867" s="17">
        <v>3.97191E7</v>
      </c>
      <c r="H867" s="17">
        <v>1.09076011E8</v>
      </c>
    </row>
    <row r="868">
      <c r="A868" s="22" t="s">
        <v>3198</v>
      </c>
      <c r="B868" s="7" t="s">
        <v>3199</v>
      </c>
      <c r="C868" s="17">
        <v>11.0</v>
      </c>
      <c r="D868" s="17">
        <v>6.23080808181818E7</v>
      </c>
      <c r="E868" s="17">
        <v>2.0207764E7</v>
      </c>
      <c r="F868" s="17">
        <v>5.4524149E7</v>
      </c>
      <c r="G868" s="17">
        <v>1.1833129E8</v>
      </c>
      <c r="H868" s="17">
        <v>1.2863956E8</v>
      </c>
    </row>
    <row r="869">
      <c r="A869" s="22" t="s">
        <v>3200</v>
      </c>
      <c r="B869" s="7" t="s">
        <v>3201</v>
      </c>
      <c r="C869" s="17">
        <v>187.0</v>
      </c>
      <c r="D869" s="17">
        <v>4.94941284224598E7</v>
      </c>
      <c r="E869" s="17">
        <v>1.8192557E7</v>
      </c>
      <c r="F869" s="17">
        <v>2.1975931E7</v>
      </c>
      <c r="G869" s="17">
        <v>3.6241402E7</v>
      </c>
      <c r="H869" s="17">
        <v>1.17435361E8</v>
      </c>
    </row>
    <row r="870">
      <c r="A870" s="22" t="s">
        <v>3202</v>
      </c>
      <c r="B870" s="7" t="s">
        <v>3203</v>
      </c>
      <c r="C870" s="17">
        <v>59.0</v>
      </c>
      <c r="D870" s="17">
        <v>5.8189582898305E7</v>
      </c>
      <c r="E870" s="17">
        <v>1.02764E7</v>
      </c>
      <c r="F870" s="17">
        <v>2.6845665E7</v>
      </c>
      <c r="G870" s="17">
        <v>1.04170598E8</v>
      </c>
      <c r="H870" s="17">
        <v>1.38574301E8</v>
      </c>
    </row>
    <row r="871">
      <c r="A871" s="22" t="s">
        <v>3204</v>
      </c>
      <c r="B871" s="7" t="s">
        <v>3205</v>
      </c>
      <c r="C871" s="17">
        <v>57.0</v>
      </c>
      <c r="D871" s="17">
        <v>4.67191861403509E7</v>
      </c>
      <c r="E871" s="17">
        <v>2.4305978E7</v>
      </c>
      <c r="F871" s="17">
        <v>2.7535846E7</v>
      </c>
      <c r="G871" s="17">
        <v>3.1925484E7</v>
      </c>
      <c r="H871" s="17">
        <v>1.1949296E8</v>
      </c>
    </row>
    <row r="872">
      <c r="A872" s="22" t="s">
        <v>3206</v>
      </c>
      <c r="B872" s="7" t="s">
        <v>3207</v>
      </c>
      <c r="C872" s="17">
        <v>9.0</v>
      </c>
      <c r="D872" s="17">
        <v>5.93080663333333E7</v>
      </c>
      <c r="E872" s="17">
        <v>2.3665101E7</v>
      </c>
      <c r="F872" s="17">
        <v>4.3805206E7</v>
      </c>
      <c r="G872" s="17">
        <v>8.4451379E7</v>
      </c>
      <c r="H872" s="17">
        <v>1.78224859E8</v>
      </c>
    </row>
    <row r="873">
      <c r="A873" s="22" t="s">
        <v>3208</v>
      </c>
      <c r="B873" s="7" t="s">
        <v>3209</v>
      </c>
      <c r="C873" s="17">
        <v>8.0</v>
      </c>
      <c r="D873" s="17">
        <v>4.33018204999999E7</v>
      </c>
      <c r="E873" s="17">
        <v>2.4465031E7</v>
      </c>
      <c r="F873" s="17">
        <v>2.770936E7</v>
      </c>
      <c r="G873" s="17">
        <v>6.4940097E7</v>
      </c>
      <c r="H873" s="17">
        <v>8.7463536E7</v>
      </c>
    </row>
    <row r="874">
      <c r="A874" s="22" t="s">
        <v>9447</v>
      </c>
      <c r="B874" s="7" t="s">
        <v>9448</v>
      </c>
      <c r="C874" s="17">
        <v>1.0</v>
      </c>
      <c r="D874" s="17">
        <v>4.1958215E7</v>
      </c>
      <c r="E874" s="17">
        <v>4.1958215E7</v>
      </c>
      <c r="F874" s="17">
        <v>4.1958215E7</v>
      </c>
      <c r="G874" s="17">
        <v>4.1958215E7</v>
      </c>
      <c r="H874" s="17">
        <v>4.1958215E7</v>
      </c>
    </row>
    <row r="875">
      <c r="A875" s="22" t="s">
        <v>3210</v>
      </c>
      <c r="B875" s="7" t="s">
        <v>3211</v>
      </c>
      <c r="C875" s="17">
        <v>182.0</v>
      </c>
      <c r="D875" s="17">
        <v>9.3595543010989E7</v>
      </c>
      <c r="E875" s="17">
        <v>6.33173E7</v>
      </c>
      <c r="F875" s="17">
        <v>8.179475E7</v>
      </c>
      <c r="G875" s="17">
        <v>1.12125807E8</v>
      </c>
      <c r="H875" s="17">
        <v>1.523681E8</v>
      </c>
    </row>
    <row r="876">
      <c r="A876" s="22" t="s">
        <v>3212</v>
      </c>
      <c r="B876" s="7" t="s">
        <v>3213</v>
      </c>
      <c r="C876" s="17">
        <v>16.0</v>
      </c>
      <c r="D876" s="17">
        <v>5.31922635625E7</v>
      </c>
      <c r="E876" s="17">
        <v>1.8790181E7</v>
      </c>
      <c r="F876" s="17">
        <v>2.8874584E7</v>
      </c>
      <c r="G876" s="17">
        <v>6.3769848E7</v>
      </c>
      <c r="H876" s="17">
        <v>1.0387835E8</v>
      </c>
    </row>
    <row r="877">
      <c r="A877" s="22" t="s">
        <v>3214</v>
      </c>
      <c r="B877" s="7" t="s">
        <v>3215</v>
      </c>
      <c r="C877" s="17">
        <v>12.0</v>
      </c>
      <c r="D877" s="17">
        <v>8.01384435833333E7</v>
      </c>
      <c r="E877" s="17">
        <v>3.5478288E7</v>
      </c>
      <c r="F877" s="17">
        <v>8.1784497E7</v>
      </c>
      <c r="G877" s="17">
        <v>9.7843459E7</v>
      </c>
      <c r="H877" s="17">
        <v>1.1857105E8</v>
      </c>
    </row>
    <row r="878">
      <c r="A878" s="22" t="s">
        <v>3216</v>
      </c>
      <c r="B878" s="7" t="s">
        <v>3217</v>
      </c>
      <c r="C878" s="17">
        <v>7.0</v>
      </c>
      <c r="D878" s="17">
        <v>4.25287235714285E7</v>
      </c>
      <c r="E878" s="17">
        <v>5997367.0</v>
      </c>
      <c r="F878" s="17">
        <v>3.1713448E7</v>
      </c>
      <c r="G878" s="17">
        <v>8.2186065E7</v>
      </c>
      <c r="H878" s="17">
        <v>1.05187955E8</v>
      </c>
    </row>
    <row r="879">
      <c r="A879" s="22" t="s">
        <v>3218</v>
      </c>
      <c r="B879" s="7" t="s">
        <v>3219</v>
      </c>
      <c r="C879" s="17">
        <v>51.0</v>
      </c>
      <c r="D879" s="17">
        <v>1.33654210588235E7</v>
      </c>
      <c r="E879" s="17">
        <v>9022223.0</v>
      </c>
      <c r="F879" s="17">
        <v>9906637.0</v>
      </c>
      <c r="G879" s="17">
        <v>1.3753511E7</v>
      </c>
      <c r="H879" s="17">
        <v>1.828595E7</v>
      </c>
    </row>
    <row r="880">
      <c r="A880" s="22" t="s">
        <v>3220</v>
      </c>
      <c r="B880" s="7" t="s">
        <v>3221</v>
      </c>
      <c r="C880" s="17">
        <v>2.0</v>
      </c>
      <c r="D880" s="17">
        <v>8.02903355E7</v>
      </c>
      <c r="E880" s="17">
        <v>4.4411231E7</v>
      </c>
      <c r="F880" s="17">
        <v>4.4411231E7</v>
      </c>
      <c r="G880" s="17">
        <v>1.1616944E8</v>
      </c>
      <c r="H880" s="17">
        <v>1.1616944E8</v>
      </c>
    </row>
    <row r="881">
      <c r="A881" s="22" t="s">
        <v>3224</v>
      </c>
      <c r="B881" s="7" t="s">
        <v>3225</v>
      </c>
      <c r="C881" s="17">
        <v>9.0</v>
      </c>
      <c r="D881" s="17">
        <v>1.02207061777777E8</v>
      </c>
      <c r="E881" s="17">
        <v>7.4521589E7</v>
      </c>
      <c r="F881" s="17">
        <v>7.9120817E7</v>
      </c>
      <c r="G881" s="17">
        <v>1.06796062E8</v>
      </c>
      <c r="H881" s="17">
        <v>3.28982095E8</v>
      </c>
    </row>
    <row r="882">
      <c r="A882" s="22" t="s">
        <v>3226</v>
      </c>
      <c r="B882" s="7" t="s">
        <v>3227</v>
      </c>
      <c r="C882" s="17">
        <v>9.0</v>
      </c>
      <c r="D882" s="17">
        <v>3.50092201111111E7</v>
      </c>
      <c r="E882" s="17">
        <v>1.0088886E7</v>
      </c>
      <c r="F882" s="17">
        <v>1.7821214E7</v>
      </c>
      <c r="G882" s="17">
        <v>3.4568262E7</v>
      </c>
      <c r="H882" s="17">
        <v>1.08682731E8</v>
      </c>
    </row>
    <row r="883">
      <c r="A883" s="22" t="s">
        <v>3228</v>
      </c>
      <c r="B883" s="7" t="s">
        <v>3229</v>
      </c>
      <c r="C883" s="17">
        <v>96.0</v>
      </c>
      <c r="D883" s="17">
        <v>4.41997207291666E7</v>
      </c>
      <c r="E883" s="17">
        <v>1.1091419E7</v>
      </c>
      <c r="F883" s="17">
        <v>3.6472229E7</v>
      </c>
      <c r="G883" s="17">
        <v>5.7000044E7</v>
      </c>
      <c r="H883" s="17">
        <v>9.0558622E7</v>
      </c>
    </row>
    <row r="884">
      <c r="A884" s="22" t="s">
        <v>3230</v>
      </c>
      <c r="B884" s="7" t="s">
        <v>3231</v>
      </c>
      <c r="C884" s="17">
        <v>325.0</v>
      </c>
      <c r="D884" s="17">
        <v>7.46510185076923E7</v>
      </c>
      <c r="E884" s="17">
        <v>3.8737044E7</v>
      </c>
      <c r="F884" s="17">
        <v>6.3481862E7</v>
      </c>
      <c r="G884" s="17">
        <v>9.1572706E7</v>
      </c>
      <c r="H884" s="17">
        <v>1.41066076E8</v>
      </c>
    </row>
    <row r="885">
      <c r="A885" s="22" t="s">
        <v>9460</v>
      </c>
      <c r="B885" s="7" t="s">
        <v>9462</v>
      </c>
      <c r="C885" s="17">
        <v>1.0</v>
      </c>
      <c r="D885" s="17">
        <v>6.3001734E7</v>
      </c>
      <c r="E885" s="17">
        <v>6.3001734E7</v>
      </c>
      <c r="F885" s="17">
        <v>6.3001734E7</v>
      </c>
      <c r="G885" s="17">
        <v>6.3001734E7</v>
      </c>
      <c r="H885" s="17">
        <v>6.3001734E7</v>
      </c>
    </row>
    <row r="886">
      <c r="A886" s="22" t="s">
        <v>3232</v>
      </c>
      <c r="B886" s="7" t="s">
        <v>3233</v>
      </c>
      <c r="C886" s="17">
        <v>29.0</v>
      </c>
      <c r="D886" s="17">
        <v>8.82180201724137E7</v>
      </c>
      <c r="E886" s="17">
        <v>6.0111169E7</v>
      </c>
      <c r="F886" s="17">
        <v>7.4521589E7</v>
      </c>
      <c r="G886" s="17">
        <v>1.05833476E8</v>
      </c>
      <c r="H886" s="17">
        <v>1.63166485E8</v>
      </c>
    </row>
    <row r="887">
      <c r="A887" s="22" t="s">
        <v>3234</v>
      </c>
      <c r="B887" s="7" t="s">
        <v>3235</v>
      </c>
      <c r="C887" s="17">
        <v>111.0</v>
      </c>
      <c r="D887" s="17">
        <v>8.59351356486486E7</v>
      </c>
      <c r="E887" s="17">
        <v>4.4756943E7</v>
      </c>
      <c r="F887" s="17">
        <v>7.6720022E7</v>
      </c>
      <c r="G887" s="17">
        <v>1.06805993E8</v>
      </c>
      <c r="H887" s="17">
        <v>1.53662174E8</v>
      </c>
    </row>
    <row r="888">
      <c r="A888" s="22" t="s">
        <v>3236</v>
      </c>
      <c r="B888" s="7" t="s">
        <v>3237</v>
      </c>
      <c r="C888" s="17">
        <v>45.0</v>
      </c>
      <c r="D888" s="17">
        <v>9.66077528888889E7</v>
      </c>
      <c r="E888" s="17">
        <v>5.4114826E7</v>
      </c>
      <c r="F888" s="17">
        <v>7.3244802E7</v>
      </c>
      <c r="G888" s="17">
        <v>1.29506834E8</v>
      </c>
      <c r="H888" s="17">
        <v>1.72874063E8</v>
      </c>
    </row>
    <row r="889">
      <c r="A889" s="22" t="s">
        <v>3238</v>
      </c>
      <c r="B889" s="7" t="s">
        <v>3239</v>
      </c>
      <c r="C889" s="17">
        <v>300.0</v>
      </c>
      <c r="D889" s="17">
        <v>9.98065226533333E7</v>
      </c>
      <c r="E889" s="17">
        <v>5.6990551E7</v>
      </c>
      <c r="F889" s="17">
        <v>8.5836059E7</v>
      </c>
      <c r="G889" s="17">
        <v>1.18177035E8</v>
      </c>
      <c r="H889" s="17">
        <v>1.76241619E8</v>
      </c>
    </row>
    <row r="890">
      <c r="A890" s="22" t="s">
        <v>3240</v>
      </c>
      <c r="B890" s="7" t="s">
        <v>3241</v>
      </c>
      <c r="C890" s="17">
        <v>2.0</v>
      </c>
      <c r="D890" s="17">
        <v>6.03049355E7</v>
      </c>
      <c r="E890" s="17">
        <v>3.9679185E7</v>
      </c>
      <c r="F890" s="17">
        <v>3.9679185E7</v>
      </c>
      <c r="G890" s="17">
        <v>8.0930686E7</v>
      </c>
      <c r="H890" s="17">
        <v>8.0930686E7</v>
      </c>
    </row>
    <row r="891">
      <c r="A891" s="22" t="s">
        <v>3242</v>
      </c>
      <c r="B891" s="7" t="s">
        <v>3243</v>
      </c>
      <c r="C891" s="17">
        <v>66.0</v>
      </c>
      <c r="D891" s="17">
        <v>1.04782237621212E8</v>
      </c>
      <c r="E891" s="17">
        <v>6.9964081E7</v>
      </c>
      <c r="F891" s="17">
        <v>8.9695353E7</v>
      </c>
      <c r="G891" s="17">
        <v>1.2621525E8</v>
      </c>
      <c r="H891" s="17">
        <v>1.89389142E8</v>
      </c>
    </row>
    <row r="892">
      <c r="A892" s="22" t="s">
        <v>9465</v>
      </c>
      <c r="B892" s="7" t="s">
        <v>9466</v>
      </c>
      <c r="C892" s="17">
        <v>8.0</v>
      </c>
      <c r="D892" s="17">
        <v>1.12584958625E8</v>
      </c>
      <c r="E892" s="17">
        <v>3.4981493E7</v>
      </c>
      <c r="F892" s="17">
        <v>8.0486399E7</v>
      </c>
      <c r="G892" s="17">
        <v>1.17490498E8</v>
      </c>
      <c r="H892" s="17">
        <v>3.3125252E8</v>
      </c>
    </row>
    <row r="893">
      <c r="A893" s="22" t="s">
        <v>3244</v>
      </c>
      <c r="B893" s="7" t="s">
        <v>3245</v>
      </c>
      <c r="C893" s="17">
        <v>6.0</v>
      </c>
      <c r="D893" s="17">
        <v>8.39218366666666E7</v>
      </c>
      <c r="E893" s="17">
        <v>1.902025E7</v>
      </c>
      <c r="F893" s="17">
        <v>3.2438063E7</v>
      </c>
      <c r="G893" s="17">
        <v>9.34133E7</v>
      </c>
      <c r="H893" s="17">
        <v>2.91789946E8</v>
      </c>
    </row>
    <row r="894">
      <c r="A894" s="22" t="s">
        <v>9467</v>
      </c>
      <c r="B894" s="7" t="s">
        <v>9468</v>
      </c>
      <c r="C894" s="17">
        <v>1.0</v>
      </c>
      <c r="D894" s="17">
        <v>4.6127541E7</v>
      </c>
      <c r="E894" s="17">
        <v>4.6127541E7</v>
      </c>
      <c r="F894" s="17">
        <v>4.6127541E7</v>
      </c>
      <c r="G894" s="17">
        <v>4.6127541E7</v>
      </c>
      <c r="H894" s="17">
        <v>4.6127541E7</v>
      </c>
    </row>
    <row r="895">
      <c r="A895" s="22" t="s">
        <v>3246</v>
      </c>
      <c r="B895" s="7" t="s">
        <v>3247</v>
      </c>
      <c r="C895" s="17">
        <v>8.0</v>
      </c>
      <c r="D895" s="17">
        <v>3.449508175E7</v>
      </c>
      <c r="E895" s="17">
        <v>1.6017067E7</v>
      </c>
      <c r="F895" s="17">
        <v>2.156045E7</v>
      </c>
      <c r="G895" s="17">
        <v>3.2279581E7</v>
      </c>
      <c r="H895" s="17">
        <v>7.7822262E7</v>
      </c>
    </row>
    <row r="896">
      <c r="A896" s="22" t="s">
        <v>3248</v>
      </c>
      <c r="B896" s="7" t="s">
        <v>3249</v>
      </c>
      <c r="C896" s="17">
        <v>75.0</v>
      </c>
      <c r="D896" s="17">
        <v>5.325783596E7</v>
      </c>
      <c r="E896" s="17">
        <v>1.8692739E7</v>
      </c>
      <c r="F896" s="17">
        <v>3.9081181E7</v>
      </c>
      <c r="G896" s="17">
        <v>5.9148346E7</v>
      </c>
      <c r="H896" s="17">
        <v>1.116669E8</v>
      </c>
    </row>
    <row r="897">
      <c r="A897" s="22" t="s">
        <v>9471</v>
      </c>
      <c r="B897" s="7" t="s">
        <v>9472</v>
      </c>
      <c r="C897" s="17">
        <v>24.0</v>
      </c>
      <c r="D897" s="17">
        <v>1.43850734166666E7</v>
      </c>
      <c r="E897" s="17">
        <v>8216697.0</v>
      </c>
      <c r="F897" s="17">
        <v>1.008179E7</v>
      </c>
      <c r="G897" s="17">
        <v>1.2986579E7</v>
      </c>
      <c r="H897" s="17">
        <v>1.4472828E7</v>
      </c>
    </row>
    <row r="898">
      <c r="A898" s="22" t="s">
        <v>3250</v>
      </c>
      <c r="B898" s="7" t="s">
        <v>3251</v>
      </c>
      <c r="C898" s="17">
        <v>150.0</v>
      </c>
      <c r="D898" s="17">
        <v>4.11906791866666E7</v>
      </c>
      <c r="E898" s="17">
        <v>1.2754961E7</v>
      </c>
      <c r="F898" s="17">
        <v>2.27265E7</v>
      </c>
      <c r="G898" s="17">
        <v>6.0975177E7</v>
      </c>
      <c r="H898" s="17">
        <v>9.1747251E7</v>
      </c>
    </row>
    <row r="899">
      <c r="A899" s="22" t="s">
        <v>3252</v>
      </c>
      <c r="B899" s="7" t="s">
        <v>3253</v>
      </c>
      <c r="C899" s="17">
        <v>121.0</v>
      </c>
      <c r="D899" s="17">
        <v>1.04181130652892E8</v>
      </c>
      <c r="E899" s="17">
        <v>1.6837011E7</v>
      </c>
      <c r="F899" s="17">
        <v>3.8992167E7</v>
      </c>
      <c r="G899" s="17">
        <v>1.50965829E8</v>
      </c>
      <c r="H899" s="17">
        <v>2.37338756E8</v>
      </c>
    </row>
    <row r="900">
      <c r="A900" s="22" t="s">
        <v>3254</v>
      </c>
      <c r="B900" s="7" t="s">
        <v>3255</v>
      </c>
      <c r="C900" s="17">
        <v>2543.0</v>
      </c>
      <c r="D900" s="17">
        <v>6.58586946059771E7</v>
      </c>
      <c r="E900" s="17">
        <v>1.4959436E7</v>
      </c>
      <c r="F900" s="17">
        <v>2.6837998E7</v>
      </c>
      <c r="G900" s="17">
        <v>6.932211E7</v>
      </c>
      <c r="H900" s="17">
        <v>1.6848462E8</v>
      </c>
    </row>
    <row r="901">
      <c r="A901" s="22" t="s">
        <v>3256</v>
      </c>
      <c r="B901" s="7" t="s">
        <v>3257</v>
      </c>
      <c r="C901" s="17">
        <v>9574.0</v>
      </c>
      <c r="D901" s="17">
        <v>5.56471477333681E7</v>
      </c>
      <c r="E901" s="17">
        <v>1.0929162E7</v>
      </c>
      <c r="F901" s="17">
        <v>1.8799563E7</v>
      </c>
      <c r="G901" s="17">
        <v>5.9098137E7</v>
      </c>
      <c r="H901" s="17">
        <v>1.44936103E8</v>
      </c>
    </row>
    <row r="902">
      <c r="A902" s="22" t="s">
        <v>3260</v>
      </c>
      <c r="B902" s="7" t="s">
        <v>3261</v>
      </c>
      <c r="C902" s="17">
        <v>11295.0</v>
      </c>
      <c r="D902" s="17">
        <v>3.48604519160176E7</v>
      </c>
      <c r="E902" s="17">
        <v>1.0532226E7</v>
      </c>
      <c r="F902" s="17">
        <v>1.70244E7</v>
      </c>
      <c r="G902" s="17">
        <v>3.3430978E7</v>
      </c>
      <c r="H902" s="17">
        <v>7.1441459E7</v>
      </c>
    </row>
    <row r="903">
      <c r="A903" s="22" t="s">
        <v>3265</v>
      </c>
      <c r="B903" s="7" t="s">
        <v>3267</v>
      </c>
      <c r="C903" s="17">
        <v>59.0</v>
      </c>
      <c r="D903" s="17">
        <v>2.81219952711864E7</v>
      </c>
      <c r="E903" s="17">
        <v>8548745.0</v>
      </c>
      <c r="F903" s="17">
        <v>1.332659E7</v>
      </c>
      <c r="G903" s="17">
        <v>3.8804352E7</v>
      </c>
      <c r="H903" s="17">
        <v>6.7130971E7</v>
      </c>
    </row>
    <row r="904">
      <c r="A904" s="22" t="s">
        <v>3268</v>
      </c>
      <c r="B904" s="7" t="s">
        <v>3269</v>
      </c>
      <c r="C904" s="17">
        <v>7403.0</v>
      </c>
      <c r="D904" s="17">
        <v>2.0653740664686E7</v>
      </c>
      <c r="E904" s="17">
        <v>7862949.0</v>
      </c>
      <c r="F904" s="17">
        <v>1.2777921E7</v>
      </c>
      <c r="G904" s="17">
        <v>2.3657807E7</v>
      </c>
      <c r="H904" s="17">
        <v>4.45264E7</v>
      </c>
    </row>
    <row r="905">
      <c r="A905" s="22" t="s">
        <v>3270</v>
      </c>
      <c r="B905" s="7" t="s">
        <v>3271</v>
      </c>
      <c r="C905" s="17">
        <v>2405.0</v>
      </c>
      <c r="D905" s="17">
        <v>2.67731937226611E7</v>
      </c>
      <c r="E905" s="17">
        <v>1.2843756E7</v>
      </c>
      <c r="F905" s="17">
        <v>1.8170647E7</v>
      </c>
      <c r="G905" s="17">
        <v>2.9355108E7</v>
      </c>
      <c r="H905" s="17">
        <v>5.2283182E7</v>
      </c>
    </row>
    <row r="906">
      <c r="A906" s="22" t="s">
        <v>3272</v>
      </c>
      <c r="B906" s="7" t="s">
        <v>3273</v>
      </c>
      <c r="C906" s="17">
        <v>447.0</v>
      </c>
      <c r="D906" s="17">
        <v>6.18683014563758E7</v>
      </c>
      <c r="E906" s="17">
        <v>2.9991743E7</v>
      </c>
      <c r="F906" s="17">
        <v>4.9674727E7</v>
      </c>
      <c r="G906" s="17">
        <v>8.2167084E7</v>
      </c>
      <c r="H906" s="17">
        <v>1.06065133E8</v>
      </c>
    </row>
    <row r="907">
      <c r="A907" s="22" t="s">
        <v>3274</v>
      </c>
      <c r="B907" s="7" t="s">
        <v>3275</v>
      </c>
      <c r="C907" s="17">
        <v>102.0</v>
      </c>
      <c r="D907" s="17">
        <v>6.45359356078431E7</v>
      </c>
      <c r="E907" s="17">
        <v>2.2539881E7</v>
      </c>
      <c r="F907" s="17">
        <v>4.9748577E7</v>
      </c>
      <c r="G907" s="17">
        <v>8.2293482E7</v>
      </c>
      <c r="H907" s="17">
        <v>1.27982142E8</v>
      </c>
    </row>
    <row r="908">
      <c r="A908" s="22" t="s">
        <v>3278</v>
      </c>
      <c r="B908" s="7" t="s">
        <v>3279</v>
      </c>
      <c r="C908" s="17">
        <v>29.0</v>
      </c>
      <c r="D908" s="17">
        <v>4.22194999655172E7</v>
      </c>
      <c r="E908" s="17">
        <v>1.0266E7</v>
      </c>
      <c r="F908" s="17">
        <v>2.630814E7</v>
      </c>
      <c r="G908" s="17">
        <v>4.7433194E7</v>
      </c>
      <c r="H908" s="17">
        <v>1.0205297E8</v>
      </c>
    </row>
    <row r="909">
      <c r="A909" s="22" t="s">
        <v>3280</v>
      </c>
      <c r="B909" s="7" t="s">
        <v>3281</v>
      </c>
      <c r="C909" s="17">
        <v>7.0</v>
      </c>
      <c r="D909" s="17">
        <v>2.2444419E7</v>
      </c>
      <c r="E909" s="17">
        <v>4746070.0</v>
      </c>
      <c r="F909" s="17">
        <v>5153433.0</v>
      </c>
      <c r="G909" s="17">
        <v>6.03822E7</v>
      </c>
      <c r="H909" s="17">
        <v>7.0670212E7</v>
      </c>
    </row>
    <row r="910">
      <c r="A910" s="22" t="s">
        <v>3282</v>
      </c>
      <c r="B910" s="7" t="s">
        <v>3283</v>
      </c>
      <c r="C910" s="17">
        <v>59.0</v>
      </c>
      <c r="D910" s="17">
        <v>6.93231978474576E7</v>
      </c>
      <c r="E910" s="17">
        <v>2.5120308E7</v>
      </c>
      <c r="F910" s="17">
        <v>4.2850189E7</v>
      </c>
      <c r="G910" s="17">
        <v>9.7153373E7</v>
      </c>
      <c r="H910" s="17">
        <v>1.77985603E8</v>
      </c>
    </row>
    <row r="911">
      <c r="A911" s="22" t="s">
        <v>3284</v>
      </c>
      <c r="B911" s="7" t="s">
        <v>3285</v>
      </c>
      <c r="C911" s="17">
        <v>74.0</v>
      </c>
      <c r="D911" s="17">
        <v>5.70521889999999E7</v>
      </c>
      <c r="E911" s="17">
        <v>3.2360992E7</v>
      </c>
      <c r="F911" s="17">
        <v>4.9689385E7</v>
      </c>
      <c r="G911" s="17">
        <v>6.7545191E7</v>
      </c>
      <c r="H911" s="17">
        <v>8.8899753E7</v>
      </c>
    </row>
    <row r="912">
      <c r="A912" s="22" t="s">
        <v>3286</v>
      </c>
      <c r="B912" s="7" t="s">
        <v>3287</v>
      </c>
      <c r="C912" s="17">
        <v>10.0</v>
      </c>
      <c r="D912" s="17">
        <v>1.069908553E8</v>
      </c>
      <c r="E912" s="17">
        <v>5.9422816E7</v>
      </c>
      <c r="F912" s="17">
        <v>7.5412949E7</v>
      </c>
      <c r="G912" s="17">
        <v>1.1485675E8</v>
      </c>
      <c r="H912" s="17">
        <v>1.60982812E8</v>
      </c>
    </row>
    <row r="913">
      <c r="A913" s="22" t="s">
        <v>3288</v>
      </c>
      <c r="B913" s="7" t="s">
        <v>3289</v>
      </c>
      <c r="C913" s="17">
        <v>42.0</v>
      </c>
      <c r="D913" s="17">
        <v>8.06702968333333E7</v>
      </c>
      <c r="E913" s="17">
        <v>4.3811068E7</v>
      </c>
      <c r="F913" s="17">
        <v>6.6405877E7</v>
      </c>
      <c r="G913" s="17">
        <v>1.05298025E8</v>
      </c>
      <c r="H913" s="17">
        <v>1.42337056E8</v>
      </c>
    </row>
    <row r="914">
      <c r="A914" s="22" t="s">
        <v>3290</v>
      </c>
      <c r="B914" s="7" t="s">
        <v>3291</v>
      </c>
      <c r="C914" s="17">
        <v>123.0</v>
      </c>
      <c r="D914" s="17">
        <v>9.65717006829268E7</v>
      </c>
      <c r="E914" s="17">
        <v>5.3558322E7</v>
      </c>
      <c r="F914" s="17">
        <v>7.9955656E7</v>
      </c>
      <c r="G914" s="17">
        <v>1.13770859E8</v>
      </c>
      <c r="H914" s="17">
        <v>1.71033318E8</v>
      </c>
    </row>
    <row r="915">
      <c r="A915" s="22" t="s">
        <v>3292</v>
      </c>
      <c r="B915" s="7" t="s">
        <v>3293</v>
      </c>
      <c r="C915" s="17">
        <v>7.0</v>
      </c>
      <c r="D915" s="17">
        <v>5.446363E7</v>
      </c>
      <c r="E915" s="17">
        <v>3.864667E7</v>
      </c>
      <c r="F915" s="17">
        <v>5.9171395E7</v>
      </c>
      <c r="G915" s="17">
        <v>6.9539837E7</v>
      </c>
      <c r="H915" s="17">
        <v>7.8882417E7</v>
      </c>
    </row>
    <row r="916">
      <c r="A916" s="22" t="s">
        <v>3294</v>
      </c>
      <c r="B916" s="7" t="s">
        <v>3295</v>
      </c>
      <c r="C916" s="17">
        <v>69.0</v>
      </c>
      <c r="D916" s="17">
        <v>6.73184812608695E7</v>
      </c>
      <c r="E916" s="17">
        <v>2.9919432E7</v>
      </c>
      <c r="F916" s="17">
        <v>5.4709082E7</v>
      </c>
      <c r="G916" s="17">
        <v>8.173063E7</v>
      </c>
      <c r="H916" s="17">
        <v>1.19522E8</v>
      </c>
    </row>
    <row r="917">
      <c r="A917" s="22" t="s">
        <v>9499</v>
      </c>
      <c r="B917" s="7" t="s">
        <v>9500</v>
      </c>
      <c r="C917" s="17">
        <v>1.0</v>
      </c>
      <c r="D917" s="17">
        <v>3215609.0</v>
      </c>
      <c r="E917" s="17">
        <v>3215609.0</v>
      </c>
      <c r="F917" s="17">
        <v>3215609.0</v>
      </c>
      <c r="G917" s="17">
        <v>3215609.0</v>
      </c>
      <c r="H917" s="17">
        <v>3215609.0</v>
      </c>
    </row>
    <row r="918">
      <c r="A918" s="22" t="s">
        <v>3296</v>
      </c>
      <c r="B918" s="7" t="s">
        <v>3297</v>
      </c>
      <c r="C918" s="17">
        <v>2.0</v>
      </c>
      <c r="D918" s="17">
        <v>9.2570027E7</v>
      </c>
      <c r="E918" s="17">
        <v>2.02401E7</v>
      </c>
      <c r="F918" s="17">
        <v>2.02401E7</v>
      </c>
      <c r="G918" s="17">
        <v>1.64899954E8</v>
      </c>
      <c r="H918" s="17">
        <v>1.64899954E8</v>
      </c>
    </row>
    <row r="919">
      <c r="A919" s="22" t="s">
        <v>3298</v>
      </c>
      <c r="B919" s="7" t="s">
        <v>3299</v>
      </c>
      <c r="C919" s="17">
        <v>4.0</v>
      </c>
      <c r="D919" s="17">
        <v>1.17596571E8</v>
      </c>
      <c r="E919" s="17">
        <v>1.0921422E7</v>
      </c>
      <c r="F919" s="17">
        <v>2.1604035E7</v>
      </c>
      <c r="G919" s="17">
        <v>1.47922407E8</v>
      </c>
      <c r="H919" s="17">
        <v>2.8993842E8</v>
      </c>
    </row>
    <row r="920">
      <c r="A920" s="22" t="s">
        <v>3300</v>
      </c>
      <c r="B920" s="7" t="s">
        <v>3301</v>
      </c>
      <c r="C920" s="17">
        <v>6.0</v>
      </c>
      <c r="D920" s="17">
        <v>1.25876103333333E7</v>
      </c>
      <c r="E920" s="17">
        <v>7392113.0</v>
      </c>
      <c r="F920" s="17">
        <v>7506778.0</v>
      </c>
      <c r="G920" s="17">
        <v>2.2285637E7</v>
      </c>
      <c r="H920" s="17">
        <v>2.3844859E7</v>
      </c>
    </row>
    <row r="921">
      <c r="A921" s="22" t="s">
        <v>3302</v>
      </c>
      <c r="B921" s="7" t="s">
        <v>3303</v>
      </c>
      <c r="C921" s="17">
        <v>3.0</v>
      </c>
      <c r="D921" s="17">
        <v>1.0093235E8</v>
      </c>
      <c r="E921" s="17">
        <v>8.9691516E7</v>
      </c>
      <c r="F921" s="17">
        <v>9.2107778E7</v>
      </c>
      <c r="G921" s="17">
        <v>1.20997756E8</v>
      </c>
      <c r="H921" s="17">
        <v>1.20997756E8</v>
      </c>
    </row>
    <row r="922">
      <c r="A922" s="22" t="s">
        <v>3304</v>
      </c>
      <c r="B922" s="7" t="s">
        <v>3305</v>
      </c>
      <c r="C922" s="17">
        <v>138.0</v>
      </c>
      <c r="D922" s="17">
        <v>5.25516885797101E7</v>
      </c>
      <c r="E922" s="17">
        <v>2.1526095E7</v>
      </c>
      <c r="F922" s="17">
        <v>3.5771204E7</v>
      </c>
      <c r="G922" s="17">
        <v>6.5713017E7</v>
      </c>
      <c r="H922" s="17">
        <v>1.20775608E8</v>
      </c>
    </row>
    <row r="923">
      <c r="A923" s="22" t="s">
        <v>3306</v>
      </c>
      <c r="B923" s="7" t="s">
        <v>3307</v>
      </c>
      <c r="C923" s="17">
        <v>1.0</v>
      </c>
      <c r="D923" s="17">
        <v>1.4576371E8</v>
      </c>
      <c r="E923" s="17">
        <v>1.4576371E8</v>
      </c>
      <c r="F923" s="17">
        <v>1.4576371E8</v>
      </c>
      <c r="G923" s="17">
        <v>1.4576371E8</v>
      </c>
      <c r="H923" s="17">
        <v>1.4576371E8</v>
      </c>
    </row>
    <row r="924">
      <c r="A924" s="22" t="s">
        <v>3308</v>
      </c>
      <c r="B924" s="7" t="s">
        <v>3309</v>
      </c>
      <c r="C924" s="17">
        <v>119.0</v>
      </c>
      <c r="D924" s="17">
        <v>2.30078185630252E7</v>
      </c>
      <c r="E924" s="17">
        <v>1.20497E7</v>
      </c>
      <c r="F924" s="17">
        <v>2.0033676E7</v>
      </c>
      <c r="G924" s="17">
        <v>2.5196584E7</v>
      </c>
      <c r="H924" s="17">
        <v>3.4665579E7</v>
      </c>
    </row>
    <row r="925">
      <c r="A925" s="22" t="s">
        <v>3314</v>
      </c>
      <c r="B925" s="7" t="s">
        <v>3315</v>
      </c>
      <c r="C925" s="17">
        <v>1.0</v>
      </c>
      <c r="D925" s="17">
        <v>8.6459959E7</v>
      </c>
      <c r="E925" s="17">
        <v>8.6459959E7</v>
      </c>
      <c r="F925" s="17">
        <v>8.6459959E7</v>
      </c>
      <c r="G925" s="17">
        <v>8.6459959E7</v>
      </c>
      <c r="H925" s="17">
        <v>8.6459959E7</v>
      </c>
    </row>
    <row r="926">
      <c r="A926" s="22" t="s">
        <v>3316</v>
      </c>
      <c r="B926" s="7" t="s">
        <v>3317</v>
      </c>
      <c r="C926" s="17">
        <v>25.0</v>
      </c>
      <c r="D926" s="17">
        <v>6.847904848E7</v>
      </c>
      <c r="E926" s="17">
        <v>2.5088363E7</v>
      </c>
      <c r="F926" s="17">
        <v>5.2924412E7</v>
      </c>
      <c r="G926" s="17">
        <v>9.0360106E7</v>
      </c>
      <c r="H926" s="17">
        <v>1.42829127E8</v>
      </c>
    </row>
    <row r="927">
      <c r="A927" s="22" t="s">
        <v>3318</v>
      </c>
      <c r="B927" s="7" t="s">
        <v>3319</v>
      </c>
      <c r="C927" s="17">
        <v>803.0</v>
      </c>
      <c r="D927" s="17">
        <v>2.043214222665E7</v>
      </c>
      <c r="E927" s="17">
        <v>5168979.0</v>
      </c>
      <c r="F927" s="17">
        <v>9241793.0</v>
      </c>
      <c r="G927" s="17">
        <v>1.9128053E7</v>
      </c>
      <c r="H927" s="17">
        <v>4.4430608E7</v>
      </c>
    </row>
    <row r="928">
      <c r="A928" s="22" t="s">
        <v>3320</v>
      </c>
      <c r="B928" s="7" t="s">
        <v>3321</v>
      </c>
      <c r="C928" s="17">
        <v>2953.0</v>
      </c>
      <c r="D928" s="17">
        <v>7.73011852373856E7</v>
      </c>
      <c r="E928" s="17">
        <v>4.2638515E7</v>
      </c>
      <c r="F928" s="17">
        <v>6.380203E7</v>
      </c>
      <c r="G928" s="17">
        <v>9.2536164E7</v>
      </c>
      <c r="H928" s="17">
        <v>1.35654211E8</v>
      </c>
    </row>
    <row r="929">
      <c r="A929" s="22" t="s">
        <v>3322</v>
      </c>
      <c r="B929" s="7" t="s">
        <v>3323</v>
      </c>
      <c r="C929" s="17">
        <v>70.0</v>
      </c>
      <c r="D929" s="17">
        <v>1.98439585871428E8</v>
      </c>
      <c r="E929" s="17">
        <v>1.7544285E7</v>
      </c>
      <c r="F929" s="17">
        <v>2.03557761E8</v>
      </c>
      <c r="G929" s="17">
        <v>3.08732814E8</v>
      </c>
      <c r="H929" s="17">
        <v>3.76812198E8</v>
      </c>
    </row>
    <row r="930">
      <c r="A930" s="22" t="s">
        <v>3324</v>
      </c>
      <c r="B930" s="7" t="s">
        <v>3325</v>
      </c>
      <c r="C930" s="17">
        <v>50597.0</v>
      </c>
      <c r="D930" s="17">
        <v>3.96100488404915E7</v>
      </c>
      <c r="E930" s="17">
        <v>9391132.0</v>
      </c>
      <c r="F930" s="17">
        <v>1.6772986E7</v>
      </c>
      <c r="G930" s="17">
        <v>3.6946611E7</v>
      </c>
      <c r="H930" s="17">
        <v>9.4353986E7</v>
      </c>
    </row>
    <row r="931">
      <c r="A931" s="22" t="s">
        <v>3326</v>
      </c>
      <c r="B931" s="7" t="s">
        <v>3327</v>
      </c>
      <c r="C931" s="17">
        <v>11.0</v>
      </c>
      <c r="D931" s="17">
        <v>3.24959944545454E7</v>
      </c>
      <c r="E931" s="17">
        <v>1.2259025E7</v>
      </c>
      <c r="F931" s="17">
        <v>1.3539635E7</v>
      </c>
      <c r="G931" s="17">
        <v>3.9690295E7</v>
      </c>
      <c r="H931" s="17">
        <v>7.0015358E7</v>
      </c>
    </row>
    <row r="932">
      <c r="A932" s="22" t="s">
        <v>3328</v>
      </c>
      <c r="B932" s="7" t="s">
        <v>3329</v>
      </c>
      <c r="C932" s="17">
        <v>697.0</v>
      </c>
      <c r="D932" s="17">
        <v>1.99560274720229E7</v>
      </c>
      <c r="E932" s="17">
        <v>6151703.0</v>
      </c>
      <c r="F932" s="17">
        <v>1.022732E7</v>
      </c>
      <c r="G932" s="17">
        <v>2.02011E7</v>
      </c>
      <c r="H932" s="17">
        <v>4.0741967E7</v>
      </c>
    </row>
    <row r="933">
      <c r="A933" s="22" t="s">
        <v>3330</v>
      </c>
      <c r="B933" s="7" t="s">
        <v>3331</v>
      </c>
      <c r="C933" s="17">
        <v>2787.0</v>
      </c>
      <c r="D933" s="17">
        <v>3.41958661786867E7</v>
      </c>
      <c r="E933" s="17">
        <v>7314500.0</v>
      </c>
      <c r="F933" s="17">
        <v>1.4911498E7</v>
      </c>
      <c r="G933" s="17">
        <v>3.940873E7</v>
      </c>
      <c r="H933" s="17">
        <v>8.4634416E7</v>
      </c>
    </row>
    <row r="934">
      <c r="A934" s="22" t="s">
        <v>3332</v>
      </c>
      <c r="B934" s="7" t="s">
        <v>3333</v>
      </c>
      <c r="C934" s="17">
        <v>320.0</v>
      </c>
      <c r="D934" s="17">
        <v>7.142728605625E7</v>
      </c>
      <c r="E934" s="17">
        <v>2.958025E7</v>
      </c>
      <c r="F934" s="17">
        <v>5.327251E7</v>
      </c>
      <c r="G934" s="17">
        <v>8.4145208E7</v>
      </c>
      <c r="H934" s="17">
        <v>1.52930904E8</v>
      </c>
    </row>
    <row r="935">
      <c r="A935" s="22" t="s">
        <v>9521</v>
      </c>
      <c r="B935" s="7" t="s">
        <v>9523</v>
      </c>
      <c r="C935" s="17">
        <v>6.0</v>
      </c>
      <c r="D935" s="17">
        <v>3.85310456666666E7</v>
      </c>
      <c r="E935" s="17">
        <v>2.3434635E7</v>
      </c>
      <c r="F935" s="17">
        <v>3.2696955E7</v>
      </c>
      <c r="G935" s="17">
        <v>4.4045664E7</v>
      </c>
      <c r="H935" s="17">
        <v>7.6510342E7</v>
      </c>
    </row>
    <row r="936">
      <c r="A936" s="22" t="s">
        <v>3334</v>
      </c>
      <c r="B936" s="7" t="s">
        <v>3335</v>
      </c>
      <c r="C936" s="17">
        <v>319.0</v>
      </c>
      <c r="D936" s="17">
        <v>4.61156313166144E7</v>
      </c>
      <c r="E936" s="17">
        <v>2.9025338E7</v>
      </c>
      <c r="F936" s="17">
        <v>3.9293729E7</v>
      </c>
      <c r="G936" s="17">
        <v>5.6521387E7</v>
      </c>
      <c r="H936" s="17">
        <v>7.6448401E7</v>
      </c>
    </row>
    <row r="937">
      <c r="A937" s="22" t="s">
        <v>3336</v>
      </c>
      <c r="B937" s="7" t="s">
        <v>3337</v>
      </c>
      <c r="C937" s="17">
        <v>306.0</v>
      </c>
      <c r="D937" s="17">
        <v>5.87278728529411E7</v>
      </c>
      <c r="E937" s="17">
        <v>2.8455971E7</v>
      </c>
      <c r="F937" s="17">
        <v>4.7410904E7</v>
      </c>
      <c r="G937" s="17">
        <v>7.817525E7</v>
      </c>
      <c r="H937" s="17">
        <v>1.11972266E8</v>
      </c>
    </row>
    <row r="938">
      <c r="A938" s="22" t="s">
        <v>3338</v>
      </c>
      <c r="B938" s="7" t="s">
        <v>3339</v>
      </c>
      <c r="C938" s="17">
        <v>13.0</v>
      </c>
      <c r="D938" s="17">
        <v>6.33609089230769E7</v>
      </c>
      <c r="E938" s="17">
        <v>2.224018E7</v>
      </c>
      <c r="F938" s="17">
        <v>6.3131131E7</v>
      </c>
      <c r="G938" s="17">
        <v>8.1536554E7</v>
      </c>
      <c r="H938" s="17">
        <v>1.22183574E8</v>
      </c>
    </row>
    <row r="939">
      <c r="A939" s="22" t="s">
        <v>3340</v>
      </c>
      <c r="B939" s="7" t="s">
        <v>3341</v>
      </c>
      <c r="C939" s="17">
        <v>544.0</v>
      </c>
      <c r="D939" s="17">
        <v>2.96449277647058E7</v>
      </c>
      <c r="E939" s="17">
        <v>1.2581763E7</v>
      </c>
      <c r="F939" s="17">
        <v>2.0355912E7</v>
      </c>
      <c r="G939" s="17">
        <v>3.4302903E7</v>
      </c>
      <c r="H939" s="17">
        <v>6.3657164E7</v>
      </c>
    </row>
    <row r="940">
      <c r="A940" s="22" t="s">
        <v>3342</v>
      </c>
      <c r="B940" s="7" t="s">
        <v>3343</v>
      </c>
      <c r="C940" s="17">
        <v>818.0</v>
      </c>
      <c r="D940" s="17">
        <v>2.60686757579462E7</v>
      </c>
      <c r="E940" s="17">
        <v>8033345.0</v>
      </c>
      <c r="F940" s="17">
        <v>1.5024188E7</v>
      </c>
      <c r="G940" s="17">
        <v>3.2341065E7</v>
      </c>
      <c r="H940" s="17">
        <v>6.0745022E7</v>
      </c>
    </row>
    <row r="941">
      <c r="A941" s="22" t="s">
        <v>3345</v>
      </c>
      <c r="B941" s="7" t="s">
        <v>3346</v>
      </c>
      <c r="C941" s="17">
        <v>640.0</v>
      </c>
      <c r="D941" s="17">
        <v>2.10109005855161E7</v>
      </c>
      <c r="E941" s="17">
        <v>7784103.0</v>
      </c>
      <c r="F941" s="17">
        <v>1.2772679E7</v>
      </c>
      <c r="G941" s="17">
        <v>2.3881541E7</v>
      </c>
      <c r="H941" s="17">
        <v>4.4894693E7</v>
      </c>
    </row>
    <row r="942">
      <c r="A942" s="22" t="s">
        <v>3348</v>
      </c>
      <c r="B942" s="7" t="s">
        <v>3349</v>
      </c>
      <c r="C942" s="17">
        <v>257.0</v>
      </c>
      <c r="D942" s="17">
        <v>5.37215772568093E7</v>
      </c>
      <c r="E942" s="17">
        <v>1.9857198E7</v>
      </c>
      <c r="F942" s="17">
        <v>4.3111475E7</v>
      </c>
      <c r="G942" s="17">
        <v>7.2647296E7</v>
      </c>
      <c r="H942" s="17">
        <v>1.08817409E8</v>
      </c>
    </row>
    <row r="943">
      <c r="A943" s="22" t="s">
        <v>3350</v>
      </c>
      <c r="B943" s="7" t="s">
        <v>3351</v>
      </c>
      <c r="C943" s="17">
        <v>5.0</v>
      </c>
      <c r="D943" s="17">
        <v>4.56107628E7</v>
      </c>
      <c r="E943" s="17">
        <v>3.0622312E7</v>
      </c>
      <c r="F943" s="17">
        <v>4.2413577E7</v>
      </c>
      <c r="G943" s="17">
        <v>5.9810851E7</v>
      </c>
      <c r="H943" s="17">
        <v>7.4632595E7</v>
      </c>
    </row>
    <row r="944">
      <c r="A944" s="22" t="s">
        <v>3352</v>
      </c>
      <c r="B944" s="7" t="s">
        <v>3353</v>
      </c>
      <c r="C944" s="17">
        <v>71.0</v>
      </c>
      <c r="D944" s="17">
        <v>3.17442995633802E7</v>
      </c>
      <c r="E944" s="17">
        <v>6353390.0</v>
      </c>
      <c r="F944" s="17">
        <v>1.6345986E7</v>
      </c>
      <c r="G944" s="17">
        <v>3.614164E7</v>
      </c>
      <c r="H944" s="17">
        <v>1.10596361E8</v>
      </c>
    </row>
    <row r="945">
      <c r="A945" s="22" t="s">
        <v>3360</v>
      </c>
      <c r="B945" s="7" t="s">
        <v>3361</v>
      </c>
      <c r="C945" s="17">
        <v>31.0</v>
      </c>
      <c r="D945" s="17">
        <v>4.76100626451612E7</v>
      </c>
      <c r="E945" s="17">
        <v>2.0695523E7</v>
      </c>
      <c r="F945" s="17">
        <v>3.7618864E7</v>
      </c>
      <c r="G945" s="17">
        <v>6.03822E7</v>
      </c>
      <c r="H945" s="17">
        <v>8.6182569E7</v>
      </c>
    </row>
    <row r="946">
      <c r="A946" s="22" t="s">
        <v>3365</v>
      </c>
      <c r="B946" s="7" t="s">
        <v>3366</v>
      </c>
      <c r="C946" s="17">
        <v>324.0</v>
      </c>
      <c r="D946" s="17">
        <v>7.07994477129629E7</v>
      </c>
      <c r="E946" s="17">
        <v>3.9997464E7</v>
      </c>
      <c r="F946" s="17">
        <v>5.7748392E7</v>
      </c>
      <c r="G946" s="17">
        <v>8.7090794E7</v>
      </c>
      <c r="H946" s="17">
        <v>1.2689286E8</v>
      </c>
    </row>
    <row r="947">
      <c r="A947" s="22" t="s">
        <v>3367</v>
      </c>
      <c r="B947" s="7" t="s">
        <v>3368</v>
      </c>
      <c r="C947" s="17">
        <v>328.0</v>
      </c>
      <c r="D947" s="17">
        <v>2.66743480457316E7</v>
      </c>
      <c r="E947" s="17">
        <v>9241651.0</v>
      </c>
      <c r="F947" s="17">
        <v>1.5448025E7</v>
      </c>
      <c r="G947" s="17">
        <v>3.206885E7</v>
      </c>
      <c r="H947" s="17">
        <v>6.6860974E7</v>
      </c>
    </row>
    <row r="948">
      <c r="A948" s="22" t="s">
        <v>3371</v>
      </c>
      <c r="B948" s="7" t="s">
        <v>3372</v>
      </c>
      <c r="C948" s="17">
        <v>943.0</v>
      </c>
      <c r="D948" s="17">
        <v>7.54464806670201E7</v>
      </c>
      <c r="E948" s="17">
        <v>4.2388339E7</v>
      </c>
      <c r="F948" s="17">
        <v>6.1516794E7</v>
      </c>
      <c r="G948" s="17">
        <v>9.1027402E7</v>
      </c>
      <c r="H948" s="17">
        <v>1.3581229E8</v>
      </c>
    </row>
    <row r="949">
      <c r="A949" s="22" t="s">
        <v>3373</v>
      </c>
      <c r="B949" s="7" t="s">
        <v>3374</v>
      </c>
      <c r="C949" s="17">
        <v>173.0</v>
      </c>
      <c r="D949" s="17">
        <v>8.18841493988438E7</v>
      </c>
      <c r="E949" s="17">
        <v>5.3070285E7</v>
      </c>
      <c r="F949" s="17">
        <v>7.3110104E7</v>
      </c>
      <c r="G949" s="17">
        <v>9.7219427E7</v>
      </c>
      <c r="H949" s="17">
        <v>1.40799199E8</v>
      </c>
    </row>
    <row r="950">
      <c r="A950" s="22" t="s">
        <v>3375</v>
      </c>
      <c r="B950" s="7" t="s">
        <v>3376</v>
      </c>
      <c r="C950" s="17">
        <v>45.0</v>
      </c>
      <c r="D950" s="17">
        <v>7.34291872222222E7</v>
      </c>
      <c r="E950" s="17">
        <v>3.2124388E7</v>
      </c>
      <c r="F950" s="17">
        <v>6.7951971E7</v>
      </c>
      <c r="G950" s="17">
        <v>1.08458277E8</v>
      </c>
      <c r="H950" s="17">
        <v>1.58466573E8</v>
      </c>
    </row>
    <row r="951">
      <c r="A951" s="22" t="s">
        <v>3377</v>
      </c>
      <c r="B951" s="7" t="s">
        <v>3378</v>
      </c>
      <c r="C951" s="17">
        <v>406.0</v>
      </c>
      <c r="D951" s="17">
        <v>6.60232808743842E7</v>
      </c>
      <c r="E951" s="17">
        <v>2.128217E7</v>
      </c>
      <c r="F951" s="17">
        <v>3.9955982E7</v>
      </c>
      <c r="G951" s="17">
        <v>8.0126275E7</v>
      </c>
      <c r="H951" s="17">
        <v>1.43888133E8</v>
      </c>
    </row>
    <row r="952">
      <c r="A952" s="22" t="s">
        <v>3379</v>
      </c>
      <c r="B952" s="7" t="s">
        <v>3380</v>
      </c>
      <c r="C952" s="17">
        <v>36.0</v>
      </c>
      <c r="D952" s="17">
        <v>1.00721227861111E8</v>
      </c>
      <c r="E952" s="17">
        <v>7763358.0</v>
      </c>
      <c r="F952" s="17">
        <v>2.2095717E7</v>
      </c>
      <c r="G952" s="17">
        <v>9.4056219E7</v>
      </c>
      <c r="H952" s="17">
        <v>4.18460929E8</v>
      </c>
    </row>
    <row r="953">
      <c r="A953" s="22" t="s">
        <v>3381</v>
      </c>
      <c r="B953" s="7" t="s">
        <v>3382</v>
      </c>
      <c r="C953" s="17">
        <v>135.0</v>
      </c>
      <c r="D953" s="17">
        <v>3.70471434814814E7</v>
      </c>
      <c r="E953" s="17">
        <v>1.2144832E7</v>
      </c>
      <c r="F953" s="17">
        <v>2.1094701E7</v>
      </c>
      <c r="G953" s="17">
        <v>3.3816534E7</v>
      </c>
      <c r="H953" s="17">
        <v>7.0405997E7</v>
      </c>
    </row>
    <row r="954">
      <c r="A954" s="22" t="s">
        <v>3383</v>
      </c>
      <c r="B954" s="7" t="s">
        <v>3384</v>
      </c>
      <c r="C954" s="17">
        <v>243.0</v>
      </c>
      <c r="D954" s="17">
        <v>6.38195562880658E7</v>
      </c>
      <c r="E954" s="17">
        <v>2.9341719E7</v>
      </c>
      <c r="F954" s="17">
        <v>5.1174661E7</v>
      </c>
      <c r="G954" s="17">
        <v>8.1161643E7</v>
      </c>
      <c r="H954" s="17">
        <v>1.14196435E8</v>
      </c>
    </row>
    <row r="955">
      <c r="A955" s="22" t="s">
        <v>3385</v>
      </c>
      <c r="B955" s="7" t="s">
        <v>3386</v>
      </c>
      <c r="C955" s="17">
        <v>17.0</v>
      </c>
      <c r="D955" s="17">
        <v>8.79439755294117E7</v>
      </c>
      <c r="E955" s="17">
        <v>4.0057927E7</v>
      </c>
      <c r="F955" s="17">
        <v>8.2452465E7</v>
      </c>
      <c r="G955" s="17">
        <v>1.33345954E8</v>
      </c>
      <c r="H955" s="17">
        <v>1.49265875E8</v>
      </c>
    </row>
    <row r="956">
      <c r="A956" s="22" t="s">
        <v>3387</v>
      </c>
      <c r="B956" s="7" t="s">
        <v>3388</v>
      </c>
      <c r="C956" s="17">
        <v>354.0</v>
      </c>
      <c r="D956" s="17">
        <v>7.36627342966101E7</v>
      </c>
      <c r="E956" s="17">
        <v>3.3241043E7</v>
      </c>
      <c r="F956" s="17">
        <v>5.1223914E7</v>
      </c>
      <c r="G956" s="17">
        <v>8.8498363E7</v>
      </c>
      <c r="H956" s="17">
        <v>1.49603557E8</v>
      </c>
    </row>
    <row r="957">
      <c r="A957" s="22" t="s">
        <v>3389</v>
      </c>
      <c r="B957" s="7" t="s">
        <v>3390</v>
      </c>
      <c r="C957" s="17">
        <v>6.0</v>
      </c>
      <c r="D957" s="17">
        <v>9.42136595E7</v>
      </c>
      <c r="E957" s="17">
        <v>7.5843029E7</v>
      </c>
      <c r="F957" s="17">
        <v>9.9091088E7</v>
      </c>
      <c r="G957" s="17">
        <v>1.27695715E8</v>
      </c>
      <c r="H957" s="17">
        <v>1.55846889E8</v>
      </c>
    </row>
    <row r="958">
      <c r="A958" s="22" t="s">
        <v>3391</v>
      </c>
      <c r="B958" s="7" t="s">
        <v>3392</v>
      </c>
      <c r="C958" s="17">
        <v>15.0</v>
      </c>
      <c r="D958" s="17">
        <v>8.03607211333333E7</v>
      </c>
      <c r="E958" s="17">
        <v>2.8030005E7</v>
      </c>
      <c r="F958" s="17">
        <v>7.691475E7</v>
      </c>
      <c r="G958" s="17">
        <v>1.27764053E8</v>
      </c>
      <c r="H958" s="17">
        <v>1.81266124E8</v>
      </c>
    </row>
    <row r="959">
      <c r="A959" s="22" t="s">
        <v>3393</v>
      </c>
      <c r="B959" s="7" t="s">
        <v>3394</v>
      </c>
      <c r="C959" s="17">
        <v>11.0</v>
      </c>
      <c r="D959" s="17">
        <v>2.13194119090909E7</v>
      </c>
      <c r="E959" s="17">
        <v>6673851.0</v>
      </c>
      <c r="F959" s="17">
        <v>9313800.0</v>
      </c>
      <c r="G959" s="17">
        <v>3.3233378E7</v>
      </c>
      <c r="H959" s="17">
        <v>3.43489E7</v>
      </c>
    </row>
    <row r="960">
      <c r="A960" s="22" t="s">
        <v>3395</v>
      </c>
      <c r="B960" s="7" t="s">
        <v>3396</v>
      </c>
      <c r="C960" s="17">
        <v>78.0</v>
      </c>
      <c r="D960" s="17">
        <v>9.69070484102563E7</v>
      </c>
      <c r="E960" s="17">
        <v>4.9057855E7</v>
      </c>
      <c r="F960" s="17">
        <v>6.5976573E7</v>
      </c>
      <c r="G960" s="17">
        <v>1.27658652E8</v>
      </c>
      <c r="H960" s="17">
        <v>2.1100654E8</v>
      </c>
    </row>
    <row r="961">
      <c r="A961" s="22" t="s">
        <v>3399</v>
      </c>
      <c r="B961" s="7" t="s">
        <v>3400</v>
      </c>
      <c r="C961" s="17">
        <v>4.0</v>
      </c>
      <c r="D961" s="17">
        <v>3.142209175E7</v>
      </c>
      <c r="E961" s="17">
        <v>4721000.0</v>
      </c>
      <c r="F961" s="17">
        <v>1.03783E7</v>
      </c>
      <c r="G961" s="17">
        <v>2.13133E7</v>
      </c>
      <c r="H961" s="17">
        <v>8.9275767E7</v>
      </c>
    </row>
    <row r="962">
      <c r="A962" s="22" t="s">
        <v>3401</v>
      </c>
      <c r="B962" s="7" t="s">
        <v>3402</v>
      </c>
      <c r="C962" s="17">
        <v>102130.0</v>
      </c>
      <c r="D962" s="17">
        <v>1.72465714944659E7</v>
      </c>
      <c r="E962" s="17">
        <v>5922288.0</v>
      </c>
      <c r="F962" s="17">
        <v>9587300.0</v>
      </c>
      <c r="G962" s="17">
        <v>1.7716636E7</v>
      </c>
      <c r="H962" s="17">
        <v>3.4769375E7</v>
      </c>
    </row>
    <row r="963">
      <c r="A963" s="22" t="s">
        <v>3403</v>
      </c>
      <c r="B963" s="7" t="s">
        <v>3404</v>
      </c>
      <c r="C963" s="17">
        <v>923.0</v>
      </c>
      <c r="D963" s="17">
        <v>3.96512659382448E7</v>
      </c>
      <c r="E963" s="17">
        <v>1.2162652E7</v>
      </c>
      <c r="F963" s="17">
        <v>2.5820618E7</v>
      </c>
      <c r="G963" s="17">
        <v>5.4799587E7</v>
      </c>
      <c r="H963" s="17">
        <v>8.7454658E7</v>
      </c>
    </row>
    <row r="964">
      <c r="A964" s="22" t="s">
        <v>3405</v>
      </c>
      <c r="B964" s="7" t="s">
        <v>3406</v>
      </c>
      <c r="C964" s="17">
        <v>46.0</v>
      </c>
      <c r="D964" s="17">
        <v>5.92495303043478E7</v>
      </c>
      <c r="E964" s="17">
        <v>2.2668059E7</v>
      </c>
      <c r="F964" s="17">
        <v>3.49687E7</v>
      </c>
      <c r="G964" s="17">
        <v>5.9171395E7</v>
      </c>
      <c r="H964" s="17">
        <v>1.5599432E8</v>
      </c>
    </row>
    <row r="965">
      <c r="A965" s="22" t="s">
        <v>3407</v>
      </c>
      <c r="B965" s="7" t="s">
        <v>3408</v>
      </c>
      <c r="C965" s="17">
        <v>35.0</v>
      </c>
      <c r="D965" s="17">
        <v>7.43085876285714E7</v>
      </c>
      <c r="E965" s="17">
        <v>1.8804834E7</v>
      </c>
      <c r="F965" s="17">
        <v>6.0771409E7</v>
      </c>
      <c r="G965" s="17">
        <v>9.150067E7</v>
      </c>
      <c r="H965" s="17">
        <v>1.72690251E8</v>
      </c>
    </row>
    <row r="966">
      <c r="A966" s="22" t="s">
        <v>3411</v>
      </c>
      <c r="B966" s="7" t="s">
        <v>3412</v>
      </c>
      <c r="C966" s="17">
        <v>1.0</v>
      </c>
      <c r="D966" s="17">
        <v>1.4044875E8</v>
      </c>
      <c r="E966" s="17">
        <v>1.4044875E8</v>
      </c>
      <c r="F966" s="17">
        <v>1.4044875E8</v>
      </c>
      <c r="G966" s="17">
        <v>1.4044875E8</v>
      </c>
      <c r="H966" s="17">
        <v>1.4044875E8</v>
      </c>
    </row>
    <row r="967">
      <c r="A967" s="22" t="s">
        <v>3413</v>
      </c>
      <c r="B967" s="7" t="s">
        <v>3414</v>
      </c>
      <c r="C967" s="17">
        <v>15.0</v>
      </c>
      <c r="D967" s="17">
        <v>1.040065496E8</v>
      </c>
      <c r="E967" s="17">
        <v>5.5869538E7</v>
      </c>
      <c r="F967" s="17">
        <v>9.2290541E7</v>
      </c>
      <c r="G967" s="17">
        <v>1.15230275E8</v>
      </c>
      <c r="H967" s="17">
        <v>1.4722155E8</v>
      </c>
    </row>
    <row r="968">
      <c r="A968" s="22" t="s">
        <v>3415</v>
      </c>
      <c r="B968" s="7" t="s">
        <v>3416</v>
      </c>
      <c r="C968" s="17">
        <v>12.0</v>
      </c>
      <c r="D968" s="17">
        <v>1.28480611999999E8</v>
      </c>
      <c r="E968" s="17">
        <v>7.088063E7</v>
      </c>
      <c r="F968" s="17">
        <v>9.3595277E7</v>
      </c>
      <c r="G968" s="17">
        <v>1.48070513E8</v>
      </c>
      <c r="H968" s="17">
        <v>2.43515659E8</v>
      </c>
    </row>
    <row r="969">
      <c r="A969" s="22" t="s">
        <v>3417</v>
      </c>
      <c r="B969" s="7" t="s">
        <v>3418</v>
      </c>
      <c r="C969" s="17">
        <v>1.0</v>
      </c>
      <c r="D969" s="17">
        <v>2.2566989E8</v>
      </c>
      <c r="E969" s="17">
        <v>2.2566989E8</v>
      </c>
      <c r="F969" s="17">
        <v>2.2566989E8</v>
      </c>
      <c r="G969" s="17">
        <v>2.2566989E8</v>
      </c>
      <c r="H969" s="17">
        <v>2.2566989E8</v>
      </c>
    </row>
    <row r="970">
      <c r="A970" s="22" t="s">
        <v>9563</v>
      </c>
      <c r="B970" s="7" t="s">
        <v>9564</v>
      </c>
      <c r="C970" s="17">
        <v>1.0</v>
      </c>
      <c r="D970" s="17">
        <v>1.87364415E8</v>
      </c>
      <c r="E970" s="17">
        <v>1.87364415E8</v>
      </c>
      <c r="F970" s="17">
        <v>1.87364415E8</v>
      </c>
      <c r="G970" s="17">
        <v>1.87364415E8</v>
      </c>
      <c r="H970" s="17">
        <v>1.87364415E8</v>
      </c>
    </row>
    <row r="971">
      <c r="A971" s="22" t="s">
        <v>3419</v>
      </c>
      <c r="B971" s="7" t="s">
        <v>3420</v>
      </c>
      <c r="C971" s="17">
        <v>3.0</v>
      </c>
      <c r="D971" s="17">
        <v>1.13132343666666E8</v>
      </c>
      <c r="E971" s="17">
        <v>9.64154E7</v>
      </c>
      <c r="F971" s="17">
        <v>1.041249E8</v>
      </c>
      <c r="G971" s="17">
        <v>1.38856731E8</v>
      </c>
      <c r="H971" s="17">
        <v>1.38856731E8</v>
      </c>
    </row>
    <row r="972">
      <c r="A972" s="22" t="s">
        <v>3421</v>
      </c>
      <c r="B972" s="7" t="s">
        <v>3422</v>
      </c>
      <c r="C972" s="17">
        <v>79.0</v>
      </c>
      <c r="D972" s="17">
        <v>2.17798212265822E8</v>
      </c>
      <c r="E972" s="17">
        <v>1.54884213E8</v>
      </c>
      <c r="F972" s="17">
        <v>2.24746551E8</v>
      </c>
      <c r="G972" s="17">
        <v>2.54802569E8</v>
      </c>
      <c r="H972" s="17">
        <v>3.26894108E8</v>
      </c>
    </row>
    <row r="973">
      <c r="A973" s="22" t="s">
        <v>3423</v>
      </c>
      <c r="B973" s="7" t="s">
        <v>3424</v>
      </c>
      <c r="C973" s="17">
        <v>506.0</v>
      </c>
      <c r="D973" s="17">
        <v>2.46788751743082E8</v>
      </c>
      <c r="E973" s="17">
        <v>2.08925269E8</v>
      </c>
      <c r="F973" s="17">
        <v>2.38923669E8</v>
      </c>
      <c r="G973" s="17">
        <v>2.77193124E8</v>
      </c>
      <c r="H973" s="17">
        <v>3.34855426E8</v>
      </c>
    </row>
    <row r="974">
      <c r="A974" s="22" t="s">
        <v>3425</v>
      </c>
      <c r="B974" s="7" t="s">
        <v>3426</v>
      </c>
      <c r="C974" s="17">
        <v>148.0</v>
      </c>
      <c r="D974" s="17">
        <v>1.71892930547297E8</v>
      </c>
      <c r="E974" s="17">
        <v>1.09024495E8</v>
      </c>
      <c r="F974" s="17">
        <v>1.205652E8</v>
      </c>
      <c r="G974" s="17">
        <v>2.13078193E8</v>
      </c>
      <c r="H974" s="17">
        <v>3.04933818E8</v>
      </c>
    </row>
    <row r="975">
      <c r="A975" s="22" t="s">
        <v>3427</v>
      </c>
      <c r="B975" s="7" t="s">
        <v>3428</v>
      </c>
      <c r="C975" s="17">
        <v>874.0</v>
      </c>
      <c r="D975" s="17">
        <v>2.68162549590389E8</v>
      </c>
      <c r="E975" s="17">
        <v>2.28514404E8</v>
      </c>
      <c r="F975" s="17">
        <v>2.50925262E8</v>
      </c>
      <c r="G975" s="17">
        <v>2.96100382E8</v>
      </c>
      <c r="H975" s="17">
        <v>3.68631148E8</v>
      </c>
    </row>
    <row r="976">
      <c r="A976" s="22" t="s">
        <v>3429</v>
      </c>
      <c r="B976" s="7" t="s">
        <v>3430</v>
      </c>
      <c r="C976" s="17">
        <v>2.0</v>
      </c>
      <c r="D976" s="17">
        <v>3.002496E8</v>
      </c>
      <c r="E976" s="17">
        <v>2.352258E8</v>
      </c>
      <c r="F976" s="17">
        <v>2.352258E8</v>
      </c>
      <c r="G976" s="17">
        <v>3.652734E8</v>
      </c>
      <c r="H976" s="17">
        <v>3.652734E8</v>
      </c>
    </row>
    <row r="977">
      <c r="A977" s="22" t="s">
        <v>3431</v>
      </c>
      <c r="B977" s="7" t="s">
        <v>3432</v>
      </c>
      <c r="C977" s="17">
        <v>37.0</v>
      </c>
      <c r="D977" s="17">
        <v>2.85303696081081E8</v>
      </c>
      <c r="E977" s="17">
        <v>1.71804023E8</v>
      </c>
      <c r="F977" s="17">
        <v>2.37526837E8</v>
      </c>
      <c r="G977" s="17">
        <v>3.35444451E8</v>
      </c>
      <c r="H977" s="17">
        <v>5.9790405E8</v>
      </c>
    </row>
    <row r="978">
      <c r="A978" s="22" t="s">
        <v>3433</v>
      </c>
      <c r="B978" s="7" t="s">
        <v>3434</v>
      </c>
      <c r="C978" s="17">
        <v>461.0</v>
      </c>
      <c r="D978" s="17">
        <v>3.01968650550976E8</v>
      </c>
      <c r="E978" s="17">
        <v>2.38748791E8</v>
      </c>
      <c r="F978" s="17">
        <v>2.8323466E8</v>
      </c>
      <c r="G978" s="17">
        <v>3.46800618E8</v>
      </c>
      <c r="H978" s="17">
        <v>4.27802712E8</v>
      </c>
    </row>
    <row r="979">
      <c r="A979" s="22" t="s">
        <v>3435</v>
      </c>
      <c r="B979" s="7" t="s">
        <v>3436</v>
      </c>
      <c r="C979" s="17">
        <v>49.0</v>
      </c>
      <c r="D979" s="17">
        <v>2.7107344932653E8</v>
      </c>
      <c r="E979" s="17">
        <v>1.668038E8</v>
      </c>
      <c r="F979" s="17">
        <v>2.57320529E8</v>
      </c>
      <c r="G979" s="17">
        <v>3.15937093E8</v>
      </c>
      <c r="H979" s="17">
        <v>3.9646815E8</v>
      </c>
    </row>
    <row r="980">
      <c r="A980" s="22" t="s">
        <v>3437</v>
      </c>
      <c r="B980" s="7" t="s">
        <v>3438</v>
      </c>
      <c r="C980" s="17">
        <v>1138.0</v>
      </c>
      <c r="D980" s="17">
        <v>2.78099610217926E8</v>
      </c>
      <c r="E980" s="17">
        <v>2.31200275E8</v>
      </c>
      <c r="F980" s="17">
        <v>2.66014591E8</v>
      </c>
      <c r="G980" s="17">
        <v>3.17101498E8</v>
      </c>
      <c r="H980" s="17">
        <v>3.86235064E8</v>
      </c>
    </row>
    <row r="981">
      <c r="A981" s="22" t="s">
        <v>3439</v>
      </c>
      <c r="B981" s="7" t="s">
        <v>3440</v>
      </c>
      <c r="C981" s="17">
        <v>8.0</v>
      </c>
      <c r="D981" s="17">
        <v>2.9143228925E8</v>
      </c>
      <c r="E981" s="17">
        <v>1.36792151E8</v>
      </c>
      <c r="F981" s="17">
        <v>2.48660384E8</v>
      </c>
      <c r="G981" s="17">
        <v>2.55952513E8</v>
      </c>
      <c r="H981" s="17">
        <v>7.6179885E8</v>
      </c>
    </row>
    <row r="982">
      <c r="A982" s="22" t="s">
        <v>3442</v>
      </c>
      <c r="B982" s="7" t="s">
        <v>3444</v>
      </c>
      <c r="C982" s="17">
        <v>14.0</v>
      </c>
      <c r="D982" s="17">
        <v>2.39843540285714E8</v>
      </c>
      <c r="E982" s="17">
        <v>2.03903004E8</v>
      </c>
      <c r="F982" s="17">
        <v>2.49518643E8</v>
      </c>
      <c r="G982" s="17">
        <v>2.96734515E8</v>
      </c>
      <c r="H982" s="17">
        <v>3.10105145E8</v>
      </c>
    </row>
    <row r="983">
      <c r="A983" s="22" t="s">
        <v>3445</v>
      </c>
      <c r="B983" s="7" t="s">
        <v>3446</v>
      </c>
      <c r="C983" s="17">
        <v>24.0</v>
      </c>
      <c r="D983" s="17">
        <v>3.75609894333333E8</v>
      </c>
      <c r="E983" s="17">
        <v>3.1704135E8</v>
      </c>
      <c r="F983" s="17">
        <v>4.01785658E8</v>
      </c>
      <c r="G983" s="17">
        <v>4.29974464E8</v>
      </c>
      <c r="H983" s="17">
        <v>5.17949736E8</v>
      </c>
    </row>
    <row r="984">
      <c r="A984" s="22" t="s">
        <v>3447</v>
      </c>
      <c r="B984" s="7" t="s">
        <v>3448</v>
      </c>
      <c r="C984" s="17">
        <v>108.0</v>
      </c>
      <c r="D984" s="17">
        <v>3.07398640527777E8</v>
      </c>
      <c r="E984" s="17">
        <v>2.23387623E8</v>
      </c>
      <c r="F984" s="17">
        <v>3.12301079E8</v>
      </c>
      <c r="G984" s="17">
        <v>3.8415318E8</v>
      </c>
      <c r="H984" s="17">
        <v>4.5058955E8</v>
      </c>
    </row>
    <row r="985">
      <c r="A985" s="22" t="s">
        <v>3451</v>
      </c>
      <c r="B985" s="7" t="s">
        <v>3452</v>
      </c>
      <c r="C985" s="17">
        <v>127.0</v>
      </c>
      <c r="D985" s="17">
        <v>2.38165856330708E8</v>
      </c>
      <c r="E985" s="17">
        <v>1.55217672E8</v>
      </c>
      <c r="F985" s="17">
        <v>2.47473052E8</v>
      </c>
      <c r="G985" s="17">
        <v>2.85863501E8</v>
      </c>
      <c r="H985" s="17">
        <v>3.3862625E8</v>
      </c>
    </row>
    <row r="986">
      <c r="A986" s="22" t="s">
        <v>3453</v>
      </c>
      <c r="B986" s="7" t="s">
        <v>3454</v>
      </c>
      <c r="C986" s="17">
        <v>90.0</v>
      </c>
      <c r="D986" s="17">
        <v>2.28447790744444E8</v>
      </c>
      <c r="E986" s="17">
        <v>1.89538236E8</v>
      </c>
      <c r="F986" s="17">
        <v>2.18373813E8</v>
      </c>
      <c r="G986" s="17">
        <v>2.55463756E8</v>
      </c>
      <c r="H986" s="17">
        <v>3.557572E8</v>
      </c>
    </row>
    <row r="987">
      <c r="A987" s="22" t="s">
        <v>3455</v>
      </c>
      <c r="B987" s="7" t="s">
        <v>3456</v>
      </c>
      <c r="C987" s="17">
        <v>3.0</v>
      </c>
      <c r="D987" s="17">
        <v>7.73858163333333E7</v>
      </c>
      <c r="E987" s="17">
        <v>1.1144082E7</v>
      </c>
      <c r="F987" s="17">
        <v>1.3112372E7</v>
      </c>
      <c r="G987" s="17">
        <v>2.07900995E8</v>
      </c>
      <c r="H987" s="17">
        <v>2.07900995E8</v>
      </c>
    </row>
    <row r="988">
      <c r="A988" s="22" t="s">
        <v>3457</v>
      </c>
      <c r="B988" s="7" t="s">
        <v>3458</v>
      </c>
      <c r="C988" s="17">
        <v>26.0</v>
      </c>
      <c r="D988" s="17">
        <v>2.13964432230769E8</v>
      </c>
      <c r="E988" s="17">
        <v>1.71585243E8</v>
      </c>
      <c r="F988" s="17">
        <v>2.08364662E8</v>
      </c>
      <c r="G988" s="17">
        <v>2.42091831E8</v>
      </c>
      <c r="H988" s="17">
        <v>3.31941776E8</v>
      </c>
    </row>
    <row r="989">
      <c r="A989" s="22" t="s">
        <v>3459</v>
      </c>
      <c r="B989" s="7" t="s">
        <v>3460</v>
      </c>
      <c r="C989" s="17">
        <v>85.0</v>
      </c>
      <c r="D989" s="17">
        <v>1.29954939847058E8</v>
      </c>
      <c r="E989" s="17">
        <v>6.8523931E7</v>
      </c>
      <c r="F989" s="17">
        <v>1.12018434E8</v>
      </c>
      <c r="G989" s="17">
        <v>1.64985917E8</v>
      </c>
      <c r="H989" s="17">
        <v>2.2887509E8</v>
      </c>
    </row>
    <row r="990">
      <c r="A990" s="22" t="s">
        <v>3461</v>
      </c>
      <c r="B990" s="7" t="s">
        <v>3462</v>
      </c>
      <c r="C990" s="17">
        <v>435.0</v>
      </c>
      <c r="D990" s="17">
        <v>2.65873083806896E8</v>
      </c>
      <c r="E990" s="17">
        <v>2.05254398E8</v>
      </c>
      <c r="F990" s="17">
        <v>2.48588559E8</v>
      </c>
      <c r="G990" s="17">
        <v>3.062344E8</v>
      </c>
      <c r="H990" s="17">
        <v>4.0171407E8</v>
      </c>
    </row>
    <row r="991">
      <c r="A991" s="22" t="s">
        <v>9589</v>
      </c>
      <c r="B991" s="7" t="s">
        <v>9590</v>
      </c>
      <c r="C991" s="17">
        <v>1.0</v>
      </c>
      <c r="D991" s="17">
        <v>2.4824518E7</v>
      </c>
      <c r="E991" s="17">
        <v>2.4824518E7</v>
      </c>
      <c r="F991" s="17">
        <v>2.4824518E7</v>
      </c>
      <c r="G991" s="17">
        <v>2.4824518E7</v>
      </c>
      <c r="H991" s="17">
        <v>2.4824518E7</v>
      </c>
    </row>
    <row r="992">
      <c r="A992" s="22" t="s">
        <v>3463</v>
      </c>
      <c r="B992" s="7" t="s">
        <v>3464</v>
      </c>
      <c r="C992" s="17">
        <v>4.0</v>
      </c>
      <c r="D992" s="17">
        <v>1.7221368625E8</v>
      </c>
      <c r="E992" s="17">
        <v>9.6731479E7</v>
      </c>
      <c r="F992" s="17">
        <v>1.36794887E8</v>
      </c>
      <c r="G992" s="17">
        <v>1.70807695E8</v>
      </c>
      <c r="H992" s="17">
        <v>2.84520684E8</v>
      </c>
    </row>
    <row r="993">
      <c r="A993" s="22" t="s">
        <v>3465</v>
      </c>
      <c r="B993" s="7" t="s">
        <v>3466</v>
      </c>
      <c r="C993" s="17">
        <v>220.0</v>
      </c>
      <c r="D993" s="17">
        <v>1.76945605740909E8</v>
      </c>
      <c r="E993" s="17">
        <v>1.09961609E8</v>
      </c>
      <c r="F993" s="17">
        <v>1.62335534E8</v>
      </c>
      <c r="G993" s="17">
        <v>2.2457745E8</v>
      </c>
      <c r="H993" s="17">
        <v>2.9174815E8</v>
      </c>
    </row>
    <row r="994">
      <c r="A994" s="22" t="s">
        <v>3467</v>
      </c>
      <c r="B994" s="7" t="s">
        <v>3468</v>
      </c>
      <c r="C994" s="17">
        <v>1413.0</v>
      </c>
      <c r="D994" s="17">
        <v>9.39204101493276E7</v>
      </c>
      <c r="E994" s="17">
        <v>6.027184E7</v>
      </c>
      <c r="F994" s="17">
        <v>8.2507561E7</v>
      </c>
      <c r="G994" s="17">
        <v>1.21502787E8</v>
      </c>
      <c r="H994" s="17">
        <v>1.39873312E8</v>
      </c>
    </row>
    <row r="995">
      <c r="A995" s="22" t="s">
        <v>3469</v>
      </c>
      <c r="B995" s="7" t="s">
        <v>3470</v>
      </c>
      <c r="C995" s="17">
        <v>911.0</v>
      </c>
      <c r="D995" s="17">
        <v>2.14508488335526E8</v>
      </c>
      <c r="E995" s="17">
        <v>1.16619709E8</v>
      </c>
      <c r="F995" s="17">
        <v>2.05809753E8</v>
      </c>
      <c r="G995" s="17">
        <v>2.50348267E8</v>
      </c>
      <c r="H995" s="17">
        <v>3.46739195E8</v>
      </c>
    </row>
    <row r="996">
      <c r="A996" s="22" t="s">
        <v>3471</v>
      </c>
      <c r="B996" s="7" t="s">
        <v>3472</v>
      </c>
      <c r="C996" s="17">
        <v>17.0</v>
      </c>
      <c r="D996" s="17">
        <v>2.13884115352941E8</v>
      </c>
      <c r="E996" s="17">
        <v>1.63353371E8</v>
      </c>
      <c r="F996" s="17">
        <v>2.25241301E8</v>
      </c>
      <c r="G996" s="17">
        <v>2.41306551E8</v>
      </c>
      <c r="H996" s="17">
        <v>3.3599909E8</v>
      </c>
    </row>
    <row r="997">
      <c r="A997" s="22" t="s">
        <v>3473</v>
      </c>
      <c r="B997" s="7" t="s">
        <v>3474</v>
      </c>
      <c r="C997" s="17">
        <v>1069.0</v>
      </c>
      <c r="D997" s="17">
        <v>9.44723000795135E7</v>
      </c>
      <c r="E997" s="17">
        <v>6.1287582E7</v>
      </c>
      <c r="F997" s="17">
        <v>8.0191007E7</v>
      </c>
      <c r="G997" s="17">
        <v>1.16306571E8</v>
      </c>
      <c r="H997" s="17">
        <v>1.33921051E8</v>
      </c>
    </row>
    <row r="998">
      <c r="A998" s="22" t="s">
        <v>9598</v>
      </c>
      <c r="B998" s="7" t="s">
        <v>9600</v>
      </c>
      <c r="C998" s="17">
        <v>1.0</v>
      </c>
      <c r="D998" s="17">
        <v>1.4356307E7</v>
      </c>
      <c r="E998" s="17">
        <v>1.4356307E7</v>
      </c>
      <c r="F998" s="17">
        <v>1.4356307E7</v>
      </c>
      <c r="G998" s="17">
        <v>1.4356307E7</v>
      </c>
      <c r="H998" s="17">
        <v>1.4356307E7</v>
      </c>
    </row>
    <row r="999">
      <c r="A999" s="22" t="s">
        <v>3475</v>
      </c>
      <c r="B999" s="7" t="s">
        <v>3476</v>
      </c>
      <c r="C999" s="17">
        <v>4.0</v>
      </c>
      <c r="D999" s="17">
        <v>1.7816478875E8</v>
      </c>
      <c r="E999" s="17">
        <v>4.94875E7</v>
      </c>
      <c r="F999" s="17">
        <v>1.40789347E8</v>
      </c>
      <c r="G999" s="17">
        <v>1.71088958E8</v>
      </c>
      <c r="H999" s="17">
        <v>3.5129335E8</v>
      </c>
    </row>
    <row r="1000">
      <c r="A1000" s="22" t="s">
        <v>3477</v>
      </c>
      <c r="B1000" s="7" t="s">
        <v>3478</v>
      </c>
      <c r="C1000" s="17">
        <v>484.0</v>
      </c>
      <c r="D1000" s="17">
        <v>2.01029995595041E8</v>
      </c>
      <c r="E1000" s="17">
        <v>1.67716375E8</v>
      </c>
      <c r="F1000" s="17">
        <v>1.95182318E8</v>
      </c>
      <c r="G1000" s="17">
        <v>2.31456417E8</v>
      </c>
      <c r="H1000" s="17">
        <v>2.80132989E8</v>
      </c>
    </row>
    <row r="1001">
      <c r="A1001" s="22" t="s">
        <v>3479</v>
      </c>
      <c r="B1001" s="7" t="s">
        <v>3480</v>
      </c>
      <c r="C1001" s="17">
        <v>19.0</v>
      </c>
      <c r="D1001" s="17">
        <v>2.22766987473684E8</v>
      </c>
      <c r="E1001" s="17">
        <v>1.01906642E8</v>
      </c>
      <c r="F1001" s="17">
        <v>1.86826349E8</v>
      </c>
      <c r="G1001" s="17">
        <v>3.04933818E8</v>
      </c>
      <c r="H1001" s="17">
        <v>4.15939617E8</v>
      </c>
    </row>
    <row r="1002">
      <c r="A1002" s="22" t="s">
        <v>3481</v>
      </c>
      <c r="B1002" s="7" t="s">
        <v>3482</v>
      </c>
      <c r="C1002" s="17">
        <v>10.0</v>
      </c>
      <c r="D1002" s="17">
        <v>2.007143162E8</v>
      </c>
      <c r="E1002" s="17">
        <v>9.28215E7</v>
      </c>
      <c r="F1002" s="17">
        <v>2.19521E8</v>
      </c>
      <c r="G1002" s="17">
        <v>2.80679253E8</v>
      </c>
      <c r="H1002" s="17">
        <v>3.062344E8</v>
      </c>
    </row>
    <row r="1003">
      <c r="A1003" s="22" t="s">
        <v>3483</v>
      </c>
      <c r="B1003" s="7" t="s">
        <v>3484</v>
      </c>
      <c r="C1003" s="17">
        <v>3.0</v>
      </c>
      <c r="D1003" s="17">
        <v>1.48541521E8</v>
      </c>
      <c r="E1003" s="17">
        <v>1.5365274E7</v>
      </c>
      <c r="F1003" s="17">
        <v>4.7704489E7</v>
      </c>
      <c r="G1003" s="17">
        <v>3.825548E8</v>
      </c>
      <c r="H1003" s="17">
        <v>3.825548E8</v>
      </c>
    </row>
    <row r="1004">
      <c r="A1004" s="22" t="s">
        <v>3485</v>
      </c>
      <c r="B1004" s="7" t="s">
        <v>3486</v>
      </c>
      <c r="C1004" s="17">
        <v>432.0</v>
      </c>
      <c r="D1004" s="17">
        <v>2.38775044976851E8</v>
      </c>
      <c r="E1004" s="17">
        <v>1.43715534E8</v>
      </c>
      <c r="F1004" s="17">
        <v>2.32426201E8</v>
      </c>
      <c r="G1004" s="17">
        <v>2.77386612E8</v>
      </c>
      <c r="H1004" s="17">
        <v>3.5030507E8</v>
      </c>
    </row>
    <row r="1005">
      <c r="A1005" s="22" t="s">
        <v>3489</v>
      </c>
      <c r="B1005" s="7" t="s">
        <v>3490</v>
      </c>
      <c r="C1005" s="17">
        <v>76.0</v>
      </c>
      <c r="D1005" s="17">
        <v>2.06763533197368E8</v>
      </c>
      <c r="E1005" s="17">
        <v>8.9279383E7</v>
      </c>
      <c r="F1005" s="17">
        <v>1.9599508E8</v>
      </c>
      <c r="G1005" s="17">
        <v>2.47233016E8</v>
      </c>
      <c r="H1005" s="17">
        <v>3.58385028E8</v>
      </c>
    </row>
    <row r="1006">
      <c r="A1006" s="22" t="s">
        <v>3491</v>
      </c>
      <c r="B1006" s="7" t="s">
        <v>3492</v>
      </c>
      <c r="C1006" s="17">
        <v>61.0</v>
      </c>
      <c r="D1006" s="17">
        <v>2.8423292957377E8</v>
      </c>
      <c r="E1006" s="17">
        <v>2.16590184E8</v>
      </c>
      <c r="F1006" s="17">
        <v>2.5716096E8</v>
      </c>
      <c r="G1006" s="17">
        <v>3.19819903E8</v>
      </c>
      <c r="H1006" s="17">
        <v>4.1240447E8</v>
      </c>
    </row>
    <row r="1007">
      <c r="A1007" s="22" t="s">
        <v>3493</v>
      </c>
      <c r="B1007" s="7" t="s">
        <v>3494</v>
      </c>
      <c r="C1007" s="17">
        <v>453.0</v>
      </c>
      <c r="D1007" s="17">
        <v>2.40746287885209E8</v>
      </c>
      <c r="E1007" s="17">
        <v>2.12615228E8</v>
      </c>
      <c r="F1007" s="17">
        <v>2.46015014E8</v>
      </c>
      <c r="G1007" s="17">
        <v>2.71740904E8</v>
      </c>
      <c r="H1007" s="17">
        <v>3.27941082E8</v>
      </c>
    </row>
    <row r="1008">
      <c r="A1008" s="22" t="s">
        <v>3495</v>
      </c>
      <c r="B1008" s="7" t="s">
        <v>3496</v>
      </c>
      <c r="C1008" s="17">
        <v>69.0</v>
      </c>
      <c r="D1008" s="17">
        <v>2.20811882652173E8</v>
      </c>
      <c r="E1008" s="17">
        <v>1.787099E8</v>
      </c>
      <c r="F1008" s="17">
        <v>2.13455171E8</v>
      </c>
      <c r="G1008" s="17">
        <v>2.6164756E8</v>
      </c>
      <c r="H1008" s="17">
        <v>2.96702416E8</v>
      </c>
    </row>
    <row r="1009">
      <c r="A1009" s="22" t="s">
        <v>3497</v>
      </c>
      <c r="B1009" s="7" t="s">
        <v>3498</v>
      </c>
      <c r="C1009" s="17">
        <v>3.0</v>
      </c>
      <c r="D1009" s="17">
        <v>3.56841889333333E8</v>
      </c>
      <c r="E1009" s="17">
        <v>2.37393194E8</v>
      </c>
      <c r="F1009" s="17">
        <v>3.87844712E8</v>
      </c>
      <c r="G1009" s="17">
        <v>4.45287762E8</v>
      </c>
      <c r="H1009" s="17">
        <v>4.45287762E8</v>
      </c>
    </row>
    <row r="1010">
      <c r="A1010" s="22" t="s">
        <v>3499</v>
      </c>
      <c r="B1010" s="7" t="s">
        <v>3500</v>
      </c>
      <c r="C1010" s="17">
        <v>49.0</v>
      </c>
      <c r="D1010" s="17">
        <v>4.06580528448979E8</v>
      </c>
      <c r="E1010" s="17">
        <v>3.35187654E8</v>
      </c>
      <c r="F1010" s="17">
        <v>3.72920851E8</v>
      </c>
      <c r="G1010" s="17">
        <v>4.32240153E8</v>
      </c>
      <c r="H1010" s="17">
        <v>6.00587366E8</v>
      </c>
    </row>
    <row r="1011">
      <c r="A1011" s="22" t="s">
        <v>3501</v>
      </c>
      <c r="B1011" s="7" t="s">
        <v>3502</v>
      </c>
      <c r="C1011" s="17">
        <v>10.0</v>
      </c>
      <c r="D1011" s="17">
        <v>1.203006888E8</v>
      </c>
      <c r="E1011" s="17">
        <v>4.1985601E7</v>
      </c>
      <c r="F1011" s="17">
        <v>1.00116817E8</v>
      </c>
      <c r="G1011" s="17">
        <v>1.14751474E8</v>
      </c>
      <c r="H1011" s="17">
        <v>2.56753295E8</v>
      </c>
    </row>
    <row r="1012">
      <c r="A1012" s="22" t="s">
        <v>3503</v>
      </c>
      <c r="B1012" s="7" t="s">
        <v>3504</v>
      </c>
      <c r="C1012" s="17">
        <v>84.0</v>
      </c>
      <c r="D1012" s="17">
        <v>3.33089620809523E8</v>
      </c>
      <c r="E1012" s="17">
        <v>2.77839288E8</v>
      </c>
      <c r="F1012" s="17">
        <v>3.22831378E8</v>
      </c>
      <c r="G1012" s="17">
        <v>4.05486163E8</v>
      </c>
      <c r="H1012" s="17">
        <v>4.74719667E8</v>
      </c>
    </row>
    <row r="1013">
      <c r="A1013" s="22" t="s">
        <v>9617</v>
      </c>
      <c r="B1013" s="7" t="s">
        <v>9618</v>
      </c>
      <c r="C1013" s="17">
        <v>1.0</v>
      </c>
      <c r="D1013" s="17">
        <v>7.2164717E7</v>
      </c>
      <c r="E1013" s="17">
        <v>7.2164717E7</v>
      </c>
      <c r="F1013" s="17">
        <v>7.2164717E7</v>
      </c>
      <c r="G1013" s="17">
        <v>7.2164717E7</v>
      </c>
      <c r="H1013" s="17">
        <v>7.2164717E7</v>
      </c>
    </row>
    <row r="1014">
      <c r="A1014" s="22" t="s">
        <v>3505</v>
      </c>
      <c r="B1014" s="7" t="s">
        <v>3506</v>
      </c>
      <c r="C1014" s="17">
        <v>118.0</v>
      </c>
      <c r="D1014" s="17">
        <v>2.94621538474576E8</v>
      </c>
      <c r="E1014" s="17">
        <v>2.5449366E8</v>
      </c>
      <c r="F1014" s="17">
        <v>2.78127952E8</v>
      </c>
      <c r="G1014" s="17">
        <v>3.23777897E8</v>
      </c>
      <c r="H1014" s="17">
        <v>3.92388573E8</v>
      </c>
    </row>
    <row r="1015">
      <c r="A1015" s="22" t="s">
        <v>3507</v>
      </c>
      <c r="B1015" s="7" t="s">
        <v>3508</v>
      </c>
      <c r="C1015" s="17">
        <v>5.0</v>
      </c>
      <c r="D1015" s="17">
        <v>1.84021361E8</v>
      </c>
      <c r="E1015" s="17">
        <v>1.26641464E8</v>
      </c>
      <c r="F1015" s="17">
        <v>1.75050154E8</v>
      </c>
      <c r="G1015" s="17">
        <v>1.86758487E8</v>
      </c>
      <c r="H1015" s="17">
        <v>3.7118585E8</v>
      </c>
    </row>
    <row r="1016">
      <c r="A1016" s="22" t="s">
        <v>3509</v>
      </c>
      <c r="B1016" s="7" t="s">
        <v>3510</v>
      </c>
      <c r="C1016" s="17">
        <v>450.0</v>
      </c>
      <c r="D1016" s="17">
        <v>8.48349276577777E7</v>
      </c>
      <c r="E1016" s="17">
        <v>3.8546772E7</v>
      </c>
      <c r="F1016" s="17">
        <v>7.7519097E7</v>
      </c>
      <c r="G1016" s="17">
        <v>1.20107127E8</v>
      </c>
      <c r="H1016" s="17">
        <v>1.3472555E8</v>
      </c>
    </row>
    <row r="1017">
      <c r="A1017" s="22" t="s">
        <v>3511</v>
      </c>
      <c r="B1017" s="7" t="s">
        <v>3512</v>
      </c>
      <c r="C1017" s="17">
        <v>5.0</v>
      </c>
      <c r="D1017" s="17">
        <v>4.45815602E7</v>
      </c>
      <c r="E1017" s="17">
        <v>3741214.0</v>
      </c>
      <c r="F1017" s="17">
        <v>4055609.0</v>
      </c>
      <c r="G1017" s="17">
        <v>1.7074607E7</v>
      </c>
      <c r="H1017" s="17">
        <v>1.944847E8</v>
      </c>
    </row>
    <row r="1018">
      <c r="A1018" s="22" t="s">
        <v>3513</v>
      </c>
      <c r="B1018" s="7" t="s">
        <v>3514</v>
      </c>
      <c r="C1018" s="17">
        <v>29.0</v>
      </c>
      <c r="D1018" s="17">
        <v>1.87106653241379E8</v>
      </c>
      <c r="E1018" s="17">
        <v>1.24048738E8</v>
      </c>
      <c r="F1018" s="17">
        <v>1.66539869E8</v>
      </c>
      <c r="G1018" s="17">
        <v>2.42005364E8</v>
      </c>
      <c r="H1018" s="17">
        <v>3.09464834E8</v>
      </c>
    </row>
    <row r="1019">
      <c r="A1019" s="22" t="s">
        <v>9625</v>
      </c>
      <c r="B1019" s="7" t="s">
        <v>9626</v>
      </c>
      <c r="C1019" s="17">
        <v>1.0</v>
      </c>
      <c r="D1019" s="17">
        <v>4.7269467E7</v>
      </c>
      <c r="E1019" s="17">
        <v>4.7269467E7</v>
      </c>
      <c r="F1019" s="17">
        <v>4.7269467E7</v>
      </c>
      <c r="G1019" s="17">
        <v>4.7269467E7</v>
      </c>
      <c r="H1019" s="17">
        <v>4.7269467E7</v>
      </c>
    </row>
    <row r="1020">
      <c r="A1020" s="22" t="s">
        <v>3515</v>
      </c>
      <c r="B1020" s="7" t="s">
        <v>3516</v>
      </c>
      <c r="C1020" s="17">
        <v>2.0</v>
      </c>
      <c r="D1020" s="17">
        <v>2.16661801E8</v>
      </c>
      <c r="E1020" s="17">
        <v>1.91561301E8</v>
      </c>
      <c r="F1020" s="17">
        <v>1.91561301E8</v>
      </c>
      <c r="G1020" s="17">
        <v>2.41762301E8</v>
      </c>
      <c r="H1020" s="17">
        <v>2.41762301E8</v>
      </c>
    </row>
    <row r="1021">
      <c r="A1021" s="22" t="s">
        <v>3517</v>
      </c>
      <c r="B1021" s="7" t="s">
        <v>3518</v>
      </c>
      <c r="C1021" s="17">
        <v>40.0</v>
      </c>
      <c r="D1021" s="17">
        <v>6.478533995E7</v>
      </c>
      <c r="E1021" s="17">
        <v>4.2795E7</v>
      </c>
      <c r="F1021" s="17">
        <v>5.6194054E7</v>
      </c>
      <c r="G1021" s="17">
        <v>8.582106E7</v>
      </c>
      <c r="H1021" s="17">
        <v>1.24934671E8</v>
      </c>
    </row>
    <row r="1022">
      <c r="A1022" s="22" t="s">
        <v>3523</v>
      </c>
      <c r="B1022" s="7" t="s">
        <v>3524</v>
      </c>
      <c r="C1022" s="17">
        <v>13608.0</v>
      </c>
      <c r="D1022" s="17">
        <v>5.56981069789094E7</v>
      </c>
      <c r="E1022" s="17">
        <v>3.6365598E7</v>
      </c>
      <c r="F1022" s="17">
        <v>5.0497354E7</v>
      </c>
      <c r="G1022" s="17">
        <v>7.1154994E7</v>
      </c>
      <c r="H1022" s="17">
        <v>8.6165484E7</v>
      </c>
    </row>
    <row r="1023">
      <c r="A1023" s="22" t="s">
        <v>3525</v>
      </c>
      <c r="B1023" s="7" t="s">
        <v>3526</v>
      </c>
      <c r="C1023" s="17">
        <v>62965.0</v>
      </c>
      <c r="D1023" s="17">
        <v>5.98503265997872E7</v>
      </c>
      <c r="E1023" s="17">
        <v>3.961135E7</v>
      </c>
      <c r="F1023" s="17">
        <v>5.3791681E7</v>
      </c>
      <c r="G1023" s="17">
        <v>7.3149697E7</v>
      </c>
      <c r="H1023" s="17">
        <v>9.342925E7</v>
      </c>
    </row>
    <row r="1024">
      <c r="A1024" s="22" t="s">
        <v>3527</v>
      </c>
      <c r="B1024" s="7" t="s">
        <v>3528</v>
      </c>
      <c r="C1024" s="17">
        <v>186.0</v>
      </c>
      <c r="D1024" s="17">
        <v>7.41122838225806E7</v>
      </c>
      <c r="E1024" s="17">
        <v>3.9607893E7</v>
      </c>
      <c r="F1024" s="17">
        <v>7.9086175E7</v>
      </c>
      <c r="G1024" s="17">
        <v>9.0E7</v>
      </c>
      <c r="H1024" s="17">
        <v>9.8945066E7</v>
      </c>
    </row>
    <row r="1025">
      <c r="A1025" s="22" t="s">
        <v>9633</v>
      </c>
      <c r="B1025" s="7" t="s">
        <v>9634</v>
      </c>
      <c r="C1025" s="17">
        <v>260.0</v>
      </c>
      <c r="D1025" s="17">
        <v>1.60305845180769E8</v>
      </c>
      <c r="E1025" s="17">
        <v>1.27551223E8</v>
      </c>
      <c r="F1025" s="17">
        <v>1.40350016E8</v>
      </c>
      <c r="G1025" s="17">
        <v>1.87138318E8</v>
      </c>
      <c r="H1025" s="17">
        <v>2.08748578E8</v>
      </c>
    </row>
    <row r="1026">
      <c r="A1026" s="22" t="s">
        <v>3529</v>
      </c>
      <c r="B1026" s="7" t="s">
        <v>3530</v>
      </c>
      <c r="C1026" s="17">
        <v>663.0</v>
      </c>
      <c r="D1026" s="17">
        <v>1.8999045946003E8</v>
      </c>
      <c r="E1026" s="17">
        <v>1.53317364E8</v>
      </c>
      <c r="F1026" s="17">
        <v>1.74763615E8</v>
      </c>
      <c r="G1026" s="17">
        <v>2.06330972E8</v>
      </c>
      <c r="H1026" s="17">
        <v>2.55393076E8</v>
      </c>
    </row>
    <row r="1027">
      <c r="A1027" s="22" t="s">
        <v>3535</v>
      </c>
      <c r="B1027" s="7" t="s">
        <v>3536</v>
      </c>
      <c r="C1027" s="17">
        <v>398.0</v>
      </c>
      <c r="D1027" s="17">
        <v>2.31240509613065E8</v>
      </c>
      <c r="E1027" s="17">
        <v>1.96867866E8</v>
      </c>
      <c r="F1027" s="17">
        <v>2.06855233E8</v>
      </c>
      <c r="G1027" s="17">
        <v>2.47245375E8</v>
      </c>
      <c r="H1027" s="17">
        <v>3.09136666E8</v>
      </c>
    </row>
    <row r="1028">
      <c r="A1028" s="22" t="s">
        <v>3537</v>
      </c>
      <c r="B1028" s="7" t="s">
        <v>3538</v>
      </c>
      <c r="C1028" s="17">
        <v>1094.0</v>
      </c>
      <c r="D1028" s="17">
        <v>2.165618739351E8</v>
      </c>
      <c r="E1028" s="17">
        <v>1.93248564E8</v>
      </c>
      <c r="F1028" s="17">
        <v>2.02286923E8</v>
      </c>
      <c r="G1028" s="17">
        <v>2.3246514E8</v>
      </c>
      <c r="H1028" s="17">
        <v>3.04613606E8</v>
      </c>
    </row>
    <row r="1029">
      <c r="A1029" s="22" t="s">
        <v>3539</v>
      </c>
      <c r="B1029" s="7" t="s">
        <v>3540</v>
      </c>
      <c r="C1029" s="17">
        <v>1300.0</v>
      </c>
      <c r="D1029" s="17">
        <v>1.94676939441538E8</v>
      </c>
      <c r="E1029" s="17">
        <v>1.36543197E8</v>
      </c>
      <c r="F1029" s="17">
        <v>1.78873429E8</v>
      </c>
      <c r="G1029" s="17">
        <v>2.31489261E8</v>
      </c>
      <c r="H1029" s="17">
        <v>2.904282E8</v>
      </c>
    </row>
    <row r="1030">
      <c r="A1030" s="22" t="s">
        <v>3541</v>
      </c>
      <c r="B1030" s="7" t="s">
        <v>3542</v>
      </c>
      <c r="C1030" s="17">
        <v>316.0</v>
      </c>
      <c r="D1030" s="17">
        <v>1.89505056170886E8</v>
      </c>
      <c r="E1030" s="17">
        <v>1.23295761E8</v>
      </c>
      <c r="F1030" s="17">
        <v>1.72063325E8</v>
      </c>
      <c r="G1030" s="17">
        <v>2.36694782E8</v>
      </c>
      <c r="H1030" s="17">
        <v>2.86573505E8</v>
      </c>
    </row>
    <row r="1031">
      <c r="A1031" s="22" t="s">
        <v>3543</v>
      </c>
      <c r="B1031" s="7" t="s">
        <v>3544</v>
      </c>
      <c r="C1031" s="17">
        <v>1189.0</v>
      </c>
      <c r="D1031" s="17">
        <v>2.31963200211101E8</v>
      </c>
      <c r="E1031" s="17">
        <v>1.98953866E8</v>
      </c>
      <c r="F1031" s="17">
        <v>2.07273537E8</v>
      </c>
      <c r="G1031" s="17">
        <v>2.41351856E8</v>
      </c>
      <c r="H1031" s="17">
        <v>3.03462955E8</v>
      </c>
    </row>
    <row r="1032">
      <c r="A1032" s="22" t="s">
        <v>3545</v>
      </c>
      <c r="B1032" s="7" t="s">
        <v>3546</v>
      </c>
      <c r="C1032" s="17">
        <v>4.0</v>
      </c>
      <c r="D1032" s="17">
        <v>2.3178868825E8</v>
      </c>
      <c r="E1032" s="17">
        <v>1.746382E8</v>
      </c>
      <c r="F1032" s="17">
        <v>2.11836979E8</v>
      </c>
      <c r="G1032" s="17">
        <v>2.51294181E8</v>
      </c>
      <c r="H1032" s="17">
        <v>2.89385393E8</v>
      </c>
    </row>
    <row r="1033">
      <c r="A1033" s="22" t="s">
        <v>3547</v>
      </c>
      <c r="B1033" s="7" t="s">
        <v>3548</v>
      </c>
      <c r="C1033" s="17">
        <v>3.0</v>
      </c>
      <c r="D1033" s="17">
        <v>2.84087628E8</v>
      </c>
      <c r="E1033" s="17">
        <v>1.32852617E8</v>
      </c>
      <c r="F1033" s="17">
        <v>1.38475443E8</v>
      </c>
      <c r="G1033" s="17">
        <v>5.80934824E8</v>
      </c>
      <c r="H1033" s="17">
        <v>5.80934824E8</v>
      </c>
    </row>
    <row r="1034">
      <c r="A1034" s="22" t="s">
        <v>3551</v>
      </c>
      <c r="B1034" s="7" t="s">
        <v>3552</v>
      </c>
      <c r="C1034" s="17">
        <v>20.0</v>
      </c>
      <c r="D1034" s="17">
        <v>3.537040734E8</v>
      </c>
      <c r="E1034" s="17">
        <v>2.76147504E8</v>
      </c>
      <c r="F1034" s="17">
        <v>3.149634E8</v>
      </c>
      <c r="G1034" s="17">
        <v>4.23671996E8</v>
      </c>
      <c r="H1034" s="17">
        <v>4.93518913E8</v>
      </c>
    </row>
    <row r="1035">
      <c r="A1035" s="22" t="s">
        <v>3553</v>
      </c>
      <c r="B1035" s="7" t="s">
        <v>3554</v>
      </c>
      <c r="C1035" s="17">
        <v>3.0</v>
      </c>
      <c r="D1035" s="17">
        <v>6.38668156666666E7</v>
      </c>
      <c r="E1035" s="17">
        <v>1477300.0</v>
      </c>
      <c r="F1035" s="17">
        <v>4.3384891E7</v>
      </c>
      <c r="G1035" s="17">
        <v>1.46738256E8</v>
      </c>
      <c r="H1035" s="17">
        <v>1.46738256E8</v>
      </c>
    </row>
    <row r="1036">
      <c r="A1036" s="22" t="s">
        <v>9649</v>
      </c>
      <c r="B1036" s="7" t="s">
        <v>9650</v>
      </c>
      <c r="C1036" s="17">
        <v>1.0</v>
      </c>
      <c r="D1036" s="17">
        <v>1.34267886E8</v>
      </c>
      <c r="E1036" s="17">
        <v>1.34267886E8</v>
      </c>
      <c r="F1036" s="17">
        <v>1.34267886E8</v>
      </c>
      <c r="G1036" s="17">
        <v>1.34267886E8</v>
      </c>
      <c r="H1036" s="17">
        <v>1.34267886E8</v>
      </c>
    </row>
    <row r="1037">
      <c r="A1037" s="22" t="s">
        <v>3559</v>
      </c>
      <c r="B1037" s="7" t="s">
        <v>3560</v>
      </c>
      <c r="C1037" s="17">
        <v>6.0</v>
      </c>
      <c r="D1037" s="17">
        <v>1.234578E8</v>
      </c>
      <c r="E1037" s="17">
        <v>5.2288854E7</v>
      </c>
      <c r="F1037" s="17">
        <v>6.4068314E7</v>
      </c>
      <c r="G1037" s="17">
        <v>2.04638228E8</v>
      </c>
      <c r="H1037" s="17">
        <v>2.66707566E8</v>
      </c>
    </row>
    <row r="1038">
      <c r="A1038" s="22" t="s">
        <v>3561</v>
      </c>
      <c r="B1038" s="7" t="s">
        <v>3562</v>
      </c>
      <c r="C1038" s="17">
        <v>4.0</v>
      </c>
      <c r="D1038" s="17">
        <v>2.3386461125E8</v>
      </c>
      <c r="E1038" s="17">
        <v>1.79113464E8</v>
      </c>
      <c r="F1038" s="17">
        <v>1.9416558E8</v>
      </c>
      <c r="G1038" s="17">
        <v>2.06214709E8</v>
      </c>
      <c r="H1038" s="17">
        <v>3.55964692E8</v>
      </c>
    </row>
    <row r="1039">
      <c r="A1039" s="22" t="s">
        <v>3563</v>
      </c>
      <c r="B1039" s="7" t="s">
        <v>3564</v>
      </c>
      <c r="C1039" s="17">
        <v>24.0</v>
      </c>
      <c r="D1039" s="17">
        <v>1.43654129958333E8</v>
      </c>
      <c r="E1039" s="17">
        <v>4.5496067E7</v>
      </c>
      <c r="F1039" s="17">
        <v>1.18379094E8</v>
      </c>
      <c r="G1039" s="17">
        <v>2.06070933E8</v>
      </c>
      <c r="H1039" s="17">
        <v>2.49392628E8</v>
      </c>
    </row>
    <row r="1040">
      <c r="A1040" s="22" t="s">
        <v>9657</v>
      </c>
      <c r="B1040" s="7" t="s">
        <v>3681</v>
      </c>
      <c r="C1040" s="17">
        <v>90.0</v>
      </c>
      <c r="D1040" s="17">
        <v>2.53400299777777E7</v>
      </c>
      <c r="E1040" s="17">
        <v>1.6009049E7</v>
      </c>
      <c r="F1040" s="17">
        <v>2.1871583E7</v>
      </c>
      <c r="G1040" s="17">
        <v>3.3873319E7</v>
      </c>
      <c r="H1040" s="17">
        <v>4.1230957E7</v>
      </c>
    </row>
    <row r="1041">
      <c r="A1041" s="22" t="s">
        <v>3565</v>
      </c>
      <c r="B1041" s="7" t="s">
        <v>3566</v>
      </c>
      <c r="C1041" s="17">
        <v>1239.0</v>
      </c>
      <c r="D1041" s="17">
        <v>5.10081674543987E7</v>
      </c>
      <c r="E1041" s="17">
        <v>1.8338984E7</v>
      </c>
      <c r="F1041" s="17">
        <v>3.0431704E7</v>
      </c>
      <c r="G1041" s="17">
        <v>5.5993853E7</v>
      </c>
      <c r="H1041" s="17">
        <v>1.18766014E8</v>
      </c>
    </row>
    <row r="1042">
      <c r="A1042" s="22" t="s">
        <v>3567</v>
      </c>
      <c r="B1042" s="7" t="s">
        <v>3568</v>
      </c>
      <c r="C1042" s="17">
        <v>11.0</v>
      </c>
      <c r="D1042" s="17">
        <v>2.69604243272727E8</v>
      </c>
      <c r="E1042" s="17">
        <v>1.73889065E8</v>
      </c>
      <c r="F1042" s="17">
        <v>3.00024316E8</v>
      </c>
      <c r="G1042" s="17">
        <v>3.557572E8</v>
      </c>
      <c r="H1042" s="17">
        <v>3.65489319E8</v>
      </c>
    </row>
    <row r="1043">
      <c r="A1043" s="22" t="s">
        <v>3569</v>
      </c>
      <c r="B1043" s="7" t="s">
        <v>3570</v>
      </c>
      <c r="C1043" s="17">
        <v>66.0</v>
      </c>
      <c r="D1043" s="17">
        <v>2.49976917E8</v>
      </c>
      <c r="E1043" s="17">
        <v>2.29630777E8</v>
      </c>
      <c r="F1043" s="17">
        <v>2.44134176E8</v>
      </c>
      <c r="G1043" s="17">
        <v>2.66014591E8</v>
      </c>
      <c r="H1043" s="17">
        <v>3.12749641E8</v>
      </c>
    </row>
    <row r="1044">
      <c r="A1044" s="22" t="s">
        <v>3571</v>
      </c>
      <c r="B1044" s="7" t="s">
        <v>3572</v>
      </c>
      <c r="C1044" s="17">
        <v>498.0</v>
      </c>
      <c r="D1044" s="17">
        <v>1.44704119673346E8</v>
      </c>
      <c r="E1044" s="17">
        <v>5.0568971E7</v>
      </c>
      <c r="F1044" s="17">
        <v>9.926305E7</v>
      </c>
      <c r="G1044" s="17">
        <v>2.37943176E8</v>
      </c>
      <c r="H1044" s="17">
        <v>3.1213959E8</v>
      </c>
    </row>
    <row r="1045">
      <c r="A1045" s="22" t="s">
        <v>9664</v>
      </c>
      <c r="B1045" s="7" t="s">
        <v>9665</v>
      </c>
      <c r="C1045" s="17">
        <v>4.0</v>
      </c>
      <c r="D1045" s="17">
        <v>8867332.25</v>
      </c>
      <c r="E1045" s="17">
        <v>5463500.0</v>
      </c>
      <c r="F1045" s="17">
        <v>5726815.0</v>
      </c>
      <c r="G1045" s="17">
        <v>1.1622702E7</v>
      </c>
      <c r="H1045" s="17">
        <v>1.2656312E7</v>
      </c>
    </row>
    <row r="1046">
      <c r="A1046" s="22" t="s">
        <v>3573</v>
      </c>
      <c r="B1046" s="7" t="s">
        <v>3574</v>
      </c>
      <c r="C1046" s="17">
        <v>21.0</v>
      </c>
      <c r="D1046" s="17">
        <v>1.43447879523809E7</v>
      </c>
      <c r="E1046" s="17">
        <v>8626789.0</v>
      </c>
      <c r="F1046" s="17">
        <v>1.1655575E7</v>
      </c>
      <c r="G1046" s="17">
        <v>1.4470523E7</v>
      </c>
      <c r="H1046" s="17">
        <v>2.2660408E7</v>
      </c>
    </row>
    <row r="1047">
      <c r="A1047" s="22" t="s">
        <v>3575</v>
      </c>
      <c r="B1047" s="7" t="s">
        <v>3576</v>
      </c>
      <c r="C1047" s="17">
        <v>3302.0</v>
      </c>
      <c r="D1047" s="17">
        <v>4.28747039951544E7</v>
      </c>
      <c r="E1047" s="17">
        <v>1.8349015E7</v>
      </c>
      <c r="F1047" s="17">
        <v>2.657055E7</v>
      </c>
      <c r="G1047" s="17">
        <v>4.7881111E7</v>
      </c>
      <c r="H1047" s="17">
        <v>8.7256681E7</v>
      </c>
    </row>
    <row r="1048">
      <c r="A1048" s="22" t="s">
        <v>3577</v>
      </c>
      <c r="B1048" s="7" t="s">
        <v>3578</v>
      </c>
      <c r="C1048" s="17">
        <v>3246.0</v>
      </c>
      <c r="D1048" s="17">
        <v>3.65803464634071E7</v>
      </c>
      <c r="E1048" s="17">
        <v>1.825845E7</v>
      </c>
      <c r="F1048" s="17">
        <v>2.69325E7</v>
      </c>
      <c r="G1048" s="17">
        <v>4.6126401E7</v>
      </c>
      <c r="H1048" s="17">
        <v>7.1023395E7</v>
      </c>
    </row>
    <row r="1049">
      <c r="A1049" s="22" t="s">
        <v>3579</v>
      </c>
      <c r="B1049" s="7" t="s">
        <v>3580</v>
      </c>
      <c r="C1049" s="17">
        <v>6946.0</v>
      </c>
      <c r="D1049" s="17">
        <v>3.40283422412205E7</v>
      </c>
      <c r="E1049" s="17">
        <v>1.4857907E7</v>
      </c>
      <c r="F1049" s="17">
        <v>2.6007429E7</v>
      </c>
      <c r="G1049" s="17">
        <v>3.8905365E7</v>
      </c>
      <c r="H1049" s="17">
        <v>6.5062254E7</v>
      </c>
    </row>
    <row r="1050">
      <c r="A1050" s="22" t="s">
        <v>3581</v>
      </c>
      <c r="B1050" s="7" t="s">
        <v>3582</v>
      </c>
      <c r="C1050" s="17">
        <v>23.0</v>
      </c>
      <c r="D1050" s="17">
        <v>8.0631894347826E7</v>
      </c>
      <c r="E1050" s="17">
        <v>2.6659431E7</v>
      </c>
      <c r="F1050" s="17">
        <v>7.0465221E7</v>
      </c>
      <c r="G1050" s="17">
        <v>1.44870176E8</v>
      </c>
      <c r="H1050" s="17">
        <v>1.50745208E8</v>
      </c>
    </row>
    <row r="1051">
      <c r="A1051" s="22" t="s">
        <v>3583</v>
      </c>
      <c r="B1051" s="7" t="s">
        <v>3584</v>
      </c>
      <c r="C1051" s="17">
        <v>37.0</v>
      </c>
      <c r="D1051" s="17">
        <v>6.75964804054053E7</v>
      </c>
      <c r="E1051" s="17">
        <v>3.327621E7</v>
      </c>
      <c r="F1051" s="17">
        <v>4.8421461E7</v>
      </c>
      <c r="G1051" s="17">
        <v>7.2879396E7</v>
      </c>
      <c r="H1051" s="17">
        <v>1.57735502E8</v>
      </c>
    </row>
    <row r="1052">
      <c r="A1052" s="22" t="s">
        <v>3585</v>
      </c>
      <c r="B1052" s="7" t="s">
        <v>3586</v>
      </c>
      <c r="C1052" s="17">
        <v>2358.0</v>
      </c>
      <c r="D1052" s="17">
        <v>5.17193724779473E7</v>
      </c>
      <c r="E1052" s="17">
        <v>3.09928E7</v>
      </c>
      <c r="F1052" s="17">
        <v>4.8532886E7</v>
      </c>
      <c r="G1052" s="17">
        <v>6.1905491E7</v>
      </c>
      <c r="H1052" s="17">
        <v>9.27562E7</v>
      </c>
    </row>
    <row r="1053">
      <c r="A1053" s="22" t="s">
        <v>3587</v>
      </c>
      <c r="B1053" s="7" t="s">
        <v>3588</v>
      </c>
      <c r="C1053" s="17">
        <v>35.0</v>
      </c>
      <c r="D1053" s="17">
        <v>8.90554355714285E7</v>
      </c>
      <c r="E1053" s="17">
        <v>2.3197807E7</v>
      </c>
      <c r="F1053" s="17">
        <v>7.9597577E7</v>
      </c>
      <c r="G1053" s="17">
        <v>1.79075985E8</v>
      </c>
      <c r="H1053" s="17">
        <v>2.05187646E8</v>
      </c>
    </row>
    <row r="1054">
      <c r="A1054" s="22" t="s">
        <v>3589</v>
      </c>
      <c r="B1054" s="7" t="s">
        <v>3590</v>
      </c>
      <c r="C1054" s="17">
        <v>131.0</v>
      </c>
      <c r="D1054" s="17">
        <v>4.26119596030534E7</v>
      </c>
      <c r="E1054" s="17">
        <v>1.0146531E7</v>
      </c>
      <c r="F1054" s="17">
        <v>1.9914235E7</v>
      </c>
      <c r="G1054" s="17">
        <v>5.0442927E7</v>
      </c>
      <c r="H1054" s="17">
        <v>9.69226E7</v>
      </c>
    </row>
    <row r="1055">
      <c r="A1055" s="22" t="s">
        <v>3591</v>
      </c>
      <c r="B1055" s="7" t="s">
        <v>3592</v>
      </c>
      <c r="C1055" s="17">
        <v>4.0</v>
      </c>
      <c r="D1055" s="17">
        <v>1.031811385E8</v>
      </c>
      <c r="E1055" s="17">
        <v>7681786.0</v>
      </c>
      <c r="F1055" s="17">
        <v>1.3798705E7</v>
      </c>
      <c r="G1055" s="17">
        <v>5.9654014E7</v>
      </c>
      <c r="H1055" s="17">
        <v>3.31590049E8</v>
      </c>
    </row>
    <row r="1056">
      <c r="A1056" s="22" t="s">
        <v>3593</v>
      </c>
      <c r="B1056" s="7" t="s">
        <v>3594</v>
      </c>
      <c r="C1056" s="17">
        <v>127.0</v>
      </c>
      <c r="D1056" s="17">
        <v>1.33026723291338E8</v>
      </c>
      <c r="E1056" s="17">
        <v>6.6147641E7</v>
      </c>
      <c r="F1056" s="17">
        <v>1.02645927E8</v>
      </c>
      <c r="G1056" s="17">
        <v>1.58466573E8</v>
      </c>
      <c r="H1056" s="17">
        <v>2.81820301E8</v>
      </c>
    </row>
    <row r="1057">
      <c r="A1057" s="22" t="s">
        <v>3597</v>
      </c>
      <c r="B1057" s="7" t="s">
        <v>3598</v>
      </c>
      <c r="C1057" s="17">
        <v>167.0</v>
      </c>
      <c r="D1057" s="17">
        <v>2.36703575712574E8</v>
      </c>
      <c r="E1057" s="17">
        <v>1.52656599E8</v>
      </c>
      <c r="F1057" s="17">
        <v>2.35622911E8</v>
      </c>
      <c r="G1057" s="17">
        <v>3.08158864E8</v>
      </c>
      <c r="H1057" s="17">
        <v>4.04509363E8</v>
      </c>
    </row>
    <row r="1058">
      <c r="A1058" s="22" t="s">
        <v>3599</v>
      </c>
      <c r="B1058" s="7" t="s">
        <v>3600</v>
      </c>
      <c r="C1058" s="17">
        <v>2329.0</v>
      </c>
      <c r="D1058" s="17">
        <v>6.99544481326749E7</v>
      </c>
      <c r="E1058" s="17">
        <v>3.8145413E7</v>
      </c>
      <c r="F1058" s="17">
        <v>6.3044355E7</v>
      </c>
      <c r="G1058" s="17">
        <v>8.8360983E7</v>
      </c>
      <c r="H1058" s="17">
        <v>1.23844418E8</v>
      </c>
    </row>
    <row r="1059">
      <c r="A1059" s="22" t="s">
        <v>3609</v>
      </c>
      <c r="B1059" s="7" t="s">
        <v>3610</v>
      </c>
      <c r="C1059" s="17">
        <v>15.0</v>
      </c>
      <c r="D1059" s="17">
        <v>2.19602378066666E8</v>
      </c>
      <c r="E1059" s="17">
        <v>2.01240503E8</v>
      </c>
      <c r="F1059" s="17">
        <v>2.19761036E8</v>
      </c>
      <c r="G1059" s="17">
        <v>2.33443297E8</v>
      </c>
      <c r="H1059" s="17">
        <v>2.63946147E8</v>
      </c>
    </row>
    <row r="1060">
      <c r="A1060" s="22" t="s">
        <v>3611</v>
      </c>
      <c r="B1060" s="7" t="s">
        <v>3612</v>
      </c>
      <c r="C1060" s="17">
        <v>302.0</v>
      </c>
      <c r="D1060" s="17">
        <v>2.57477660456953E8</v>
      </c>
      <c r="E1060" s="17">
        <v>2.28309891E8</v>
      </c>
      <c r="F1060" s="17">
        <v>2.43357932E8</v>
      </c>
      <c r="G1060" s="17">
        <v>2.84632424E8</v>
      </c>
      <c r="H1060" s="17">
        <v>3.67039191E8</v>
      </c>
    </row>
    <row r="1061">
      <c r="A1061" s="22" t="s">
        <v>3615</v>
      </c>
      <c r="B1061" s="7" t="s">
        <v>3616</v>
      </c>
      <c r="C1061" s="17">
        <v>52.0</v>
      </c>
      <c r="D1061" s="17">
        <v>8.3278172076923E7</v>
      </c>
      <c r="E1061" s="17">
        <v>4.2933E7</v>
      </c>
      <c r="F1061" s="17">
        <v>7.30612E7</v>
      </c>
      <c r="G1061" s="17">
        <v>1.04649737E8</v>
      </c>
      <c r="H1061" s="17">
        <v>1.40525539E8</v>
      </c>
    </row>
    <row r="1062">
      <c r="A1062" s="22" t="s">
        <v>3617</v>
      </c>
      <c r="B1062" s="7" t="s">
        <v>3618</v>
      </c>
      <c r="C1062" s="17">
        <v>11.0</v>
      </c>
      <c r="D1062" s="17">
        <v>1.98624562727272E8</v>
      </c>
      <c r="E1062" s="17">
        <v>7.8818567E7</v>
      </c>
      <c r="F1062" s="17">
        <v>1.55177692E8</v>
      </c>
      <c r="G1062" s="17">
        <v>3.38169727E8</v>
      </c>
      <c r="H1062" s="17">
        <v>3.76812198E8</v>
      </c>
    </row>
    <row r="1063">
      <c r="A1063" s="22" t="s">
        <v>3619</v>
      </c>
      <c r="B1063" s="7" t="s">
        <v>3620</v>
      </c>
      <c r="C1063" s="17">
        <v>247.0</v>
      </c>
      <c r="D1063" s="17">
        <v>1.87304707299595E8</v>
      </c>
      <c r="E1063" s="17">
        <v>1.02416922E8</v>
      </c>
      <c r="F1063" s="17">
        <v>1.59068088E8</v>
      </c>
      <c r="G1063" s="17">
        <v>2.360523E8</v>
      </c>
      <c r="H1063" s="17">
        <v>3.65844902E8</v>
      </c>
    </row>
    <row r="1064">
      <c r="A1064" s="22" t="s">
        <v>9688</v>
      </c>
      <c r="B1064" s="7" t="s">
        <v>9689</v>
      </c>
      <c r="C1064" s="17">
        <v>1.0</v>
      </c>
      <c r="D1064" s="17">
        <v>3.8239125E7</v>
      </c>
      <c r="E1064" s="17">
        <v>3.8239125E7</v>
      </c>
      <c r="F1064" s="17">
        <v>3.8239125E7</v>
      </c>
      <c r="G1064" s="17">
        <v>3.8239125E7</v>
      </c>
      <c r="H1064" s="17">
        <v>3.8239125E7</v>
      </c>
    </row>
    <row r="1065">
      <c r="A1065" s="22" t="s">
        <v>3621</v>
      </c>
      <c r="B1065" s="7" t="s">
        <v>3622</v>
      </c>
      <c r="C1065" s="17">
        <v>2.0</v>
      </c>
      <c r="D1065" s="17">
        <v>2.72386151333333E8</v>
      </c>
      <c r="E1065" s="17">
        <v>2.47061152E8</v>
      </c>
      <c r="F1065" s="17">
        <v>2.85048651E8</v>
      </c>
      <c r="G1065" s="17">
        <v>2.85048651E8</v>
      </c>
      <c r="H1065" s="17">
        <v>2.85048651E8</v>
      </c>
    </row>
    <row r="1066">
      <c r="A1066" s="22" t="s">
        <v>3623</v>
      </c>
      <c r="B1066" s="7" t="s">
        <v>3624</v>
      </c>
      <c r="C1066" s="17">
        <v>1.0</v>
      </c>
      <c r="D1066" s="17">
        <v>4.294967295E9</v>
      </c>
      <c r="E1066" s="17">
        <v>4.294967295E9</v>
      </c>
      <c r="F1066" s="17">
        <v>4.294967295E9</v>
      </c>
      <c r="G1066" s="17">
        <v>4.294967295E9</v>
      </c>
      <c r="H1066" s="17">
        <v>4.294967295E9</v>
      </c>
    </row>
    <row r="1067">
      <c r="A1067" s="22" t="s">
        <v>9692</v>
      </c>
      <c r="B1067" s="7" t="s">
        <v>9693</v>
      </c>
      <c r="C1067" s="17">
        <v>1.0</v>
      </c>
      <c r="D1067" s="17">
        <v>5241700.0</v>
      </c>
      <c r="E1067" s="17">
        <v>5241700.0</v>
      </c>
      <c r="F1067" s="17">
        <v>5241700.0</v>
      </c>
      <c r="G1067" s="17">
        <v>5241700.0</v>
      </c>
      <c r="H1067" s="17">
        <v>5241700.0</v>
      </c>
    </row>
    <row r="1068">
      <c r="A1068" s="22" t="s">
        <v>3627</v>
      </c>
      <c r="B1068" s="7" t="s">
        <v>3628</v>
      </c>
      <c r="C1068" s="17">
        <v>147.0</v>
      </c>
      <c r="D1068" s="17">
        <v>7.87679814013605E7</v>
      </c>
      <c r="E1068" s="17">
        <v>4.4988958E7</v>
      </c>
      <c r="F1068" s="17">
        <v>6.001E7</v>
      </c>
      <c r="G1068" s="17">
        <v>9.8090759E7</v>
      </c>
      <c r="H1068" s="17">
        <v>1.5627375E8</v>
      </c>
    </row>
    <row r="1069">
      <c r="A1069" s="22" t="s">
        <v>3629</v>
      </c>
      <c r="B1069" s="7" t="s">
        <v>3630</v>
      </c>
      <c r="C1069" s="17">
        <v>2154.0</v>
      </c>
      <c r="D1069" s="17">
        <v>7.56401154308905E7</v>
      </c>
      <c r="E1069" s="17">
        <v>4.2536297E7</v>
      </c>
      <c r="F1069" s="17">
        <v>5.7837488E7</v>
      </c>
      <c r="G1069" s="17">
        <v>9.0468587E7</v>
      </c>
      <c r="H1069" s="17">
        <v>1.42492112E8</v>
      </c>
    </row>
    <row r="1070">
      <c r="A1070" s="22" t="s">
        <v>3631</v>
      </c>
      <c r="B1070" s="7" t="s">
        <v>3632</v>
      </c>
      <c r="C1070" s="17">
        <v>387.0</v>
      </c>
      <c r="D1070" s="17">
        <v>8.69789536356589E7</v>
      </c>
      <c r="E1070" s="17">
        <v>5.2178151E7</v>
      </c>
      <c r="F1070" s="17">
        <v>6.9754301E7</v>
      </c>
      <c r="G1070" s="17">
        <v>1.05572904E8</v>
      </c>
      <c r="H1070" s="17">
        <v>1.47317506E8</v>
      </c>
    </row>
    <row r="1071">
      <c r="A1071" s="22" t="s">
        <v>3633</v>
      </c>
      <c r="B1071" s="7" t="s">
        <v>3634</v>
      </c>
      <c r="C1071" s="17">
        <v>97.0</v>
      </c>
      <c r="D1071" s="17">
        <v>7.52440379072164E7</v>
      </c>
      <c r="E1071" s="17">
        <v>4.752E7</v>
      </c>
      <c r="F1071" s="17">
        <v>6.1257481E7</v>
      </c>
      <c r="G1071" s="17">
        <v>8.0517647E7</v>
      </c>
      <c r="H1071" s="17">
        <v>1.25465053E8</v>
      </c>
    </row>
    <row r="1072">
      <c r="A1072" s="22" t="s">
        <v>3635</v>
      </c>
      <c r="B1072" s="7" t="s">
        <v>3636</v>
      </c>
      <c r="C1072" s="17">
        <v>43.0</v>
      </c>
      <c r="D1072" s="17">
        <v>1.17108303232558E8</v>
      </c>
      <c r="E1072" s="17">
        <v>3.9128758E7</v>
      </c>
      <c r="F1072" s="17">
        <v>4.8986862E7</v>
      </c>
      <c r="G1072" s="17">
        <v>1.32842036E8</v>
      </c>
      <c r="H1072" s="17">
        <v>3.5030507E8</v>
      </c>
    </row>
    <row r="1073">
      <c r="A1073" s="22" t="s">
        <v>3637</v>
      </c>
      <c r="B1073" s="7" t="s">
        <v>3638</v>
      </c>
      <c r="C1073" s="17">
        <v>62.0</v>
      </c>
      <c r="D1073" s="17">
        <v>5.10382209516129E7</v>
      </c>
      <c r="E1073" s="17">
        <v>2.3409343E7</v>
      </c>
      <c r="F1073" s="17">
        <v>4.5507084E7</v>
      </c>
      <c r="G1073" s="17">
        <v>7.3223186E7</v>
      </c>
      <c r="H1073" s="17">
        <v>8.5314662E7</v>
      </c>
    </row>
    <row r="1074">
      <c r="A1074" s="22" t="s">
        <v>3639</v>
      </c>
      <c r="B1074" s="7" t="s">
        <v>3640</v>
      </c>
      <c r="C1074" s="17">
        <v>33.0</v>
      </c>
      <c r="D1074" s="17">
        <v>4.45149280909091E7</v>
      </c>
      <c r="E1074" s="17">
        <v>3.33031E7</v>
      </c>
      <c r="F1074" s="17">
        <v>3.7884005E7</v>
      </c>
      <c r="G1074" s="17">
        <v>5.7503599E7</v>
      </c>
      <c r="H1074" s="17">
        <v>7.058946E7</v>
      </c>
    </row>
    <row r="1075">
      <c r="A1075" s="22" t="s">
        <v>3641</v>
      </c>
      <c r="B1075" s="7" t="s">
        <v>3642</v>
      </c>
      <c r="C1075" s="17">
        <v>7.0</v>
      </c>
      <c r="D1075" s="17">
        <v>4.83923772857142E7</v>
      </c>
      <c r="E1075" s="17">
        <v>2.6206959E7</v>
      </c>
      <c r="F1075" s="17">
        <v>5.5474563E7</v>
      </c>
      <c r="G1075" s="17">
        <v>6.4685498E7</v>
      </c>
      <c r="H1075" s="17">
        <v>8.7843301E7</v>
      </c>
    </row>
    <row r="1076">
      <c r="A1076" s="22" t="s">
        <v>3643</v>
      </c>
      <c r="B1076" s="7" t="s">
        <v>3644</v>
      </c>
      <c r="C1076" s="17">
        <v>2823.0</v>
      </c>
      <c r="D1076" s="17">
        <v>7.60586296828319E7</v>
      </c>
      <c r="E1076" s="17">
        <v>3.9063384E7</v>
      </c>
      <c r="F1076" s="17">
        <v>5.9145742E7</v>
      </c>
      <c r="G1076" s="17">
        <v>9.6456083E7</v>
      </c>
      <c r="H1076" s="17">
        <v>1.43710344E8</v>
      </c>
    </row>
    <row r="1077">
      <c r="A1077" s="22" t="s">
        <v>3645</v>
      </c>
      <c r="B1077" s="7" t="s">
        <v>3646</v>
      </c>
      <c r="C1077" s="17">
        <v>81.0</v>
      </c>
      <c r="D1077" s="17">
        <v>1.07285597049382E8</v>
      </c>
      <c r="E1077" s="17">
        <v>4.3854109E7</v>
      </c>
      <c r="F1077" s="17">
        <v>8.2182147E7</v>
      </c>
      <c r="G1077" s="17">
        <v>1.3674812E8</v>
      </c>
      <c r="H1077" s="17">
        <v>2.15639603E8</v>
      </c>
    </row>
    <row r="1078">
      <c r="A1078" s="22" t="s">
        <v>9708</v>
      </c>
      <c r="B1078" s="7" t="s">
        <v>9709</v>
      </c>
      <c r="C1078" s="17">
        <v>24.0</v>
      </c>
      <c r="D1078" s="17">
        <v>5.46894616666666E7</v>
      </c>
      <c r="E1078" s="17">
        <v>4.0147766E7</v>
      </c>
      <c r="F1078" s="17">
        <v>5.1420326E7</v>
      </c>
      <c r="G1078" s="17">
        <v>6.08694E7</v>
      </c>
      <c r="H1078" s="17">
        <v>8.7764001E7</v>
      </c>
    </row>
    <row r="1079">
      <c r="A1079" s="22" t="s">
        <v>3647</v>
      </c>
      <c r="B1079" s="7" t="s">
        <v>3648</v>
      </c>
      <c r="C1079" s="17">
        <v>701.0</v>
      </c>
      <c r="D1079" s="17">
        <v>6.89259043737517E7</v>
      </c>
      <c r="E1079" s="17">
        <v>4.5440031E7</v>
      </c>
      <c r="F1079" s="17">
        <v>5.8725098E7</v>
      </c>
      <c r="G1079" s="17">
        <v>8.1546436E7</v>
      </c>
      <c r="H1079" s="17">
        <v>1.12055194E8</v>
      </c>
    </row>
    <row r="1080">
      <c r="A1080" s="22" t="s">
        <v>3649</v>
      </c>
      <c r="B1080" s="7" t="s">
        <v>3650</v>
      </c>
      <c r="C1080" s="17">
        <v>1254.0</v>
      </c>
      <c r="D1080" s="17">
        <v>7.2781183102707E7</v>
      </c>
      <c r="E1080" s="17">
        <v>4.0784951E7</v>
      </c>
      <c r="F1080" s="17">
        <v>5.3297545E7</v>
      </c>
      <c r="G1080" s="17">
        <v>9.0468587E7</v>
      </c>
      <c r="H1080" s="17">
        <v>1.447743E8</v>
      </c>
    </row>
    <row r="1081">
      <c r="A1081" s="22" t="s">
        <v>3651</v>
      </c>
      <c r="B1081" s="7" t="s">
        <v>3652</v>
      </c>
      <c r="C1081" s="17">
        <v>625.0</v>
      </c>
      <c r="D1081" s="17">
        <v>7.77157634976E7</v>
      </c>
      <c r="E1081" s="17">
        <v>4.6382898E7</v>
      </c>
      <c r="F1081" s="17">
        <v>6.1518424E7</v>
      </c>
      <c r="G1081" s="17">
        <v>8.3727143E7</v>
      </c>
      <c r="H1081" s="17">
        <v>1.23075704E8</v>
      </c>
    </row>
    <row r="1082">
      <c r="A1082" s="22" t="s">
        <v>3653</v>
      </c>
      <c r="B1082" s="7" t="s">
        <v>3654</v>
      </c>
      <c r="C1082" s="17">
        <v>284.0</v>
      </c>
      <c r="D1082" s="17">
        <v>1.05756842112676E8</v>
      </c>
      <c r="E1082" s="17">
        <v>6.3098446E7</v>
      </c>
      <c r="F1082" s="17">
        <v>9.2129591E7</v>
      </c>
      <c r="G1082" s="17">
        <v>1.28488947E8</v>
      </c>
      <c r="H1082" s="17">
        <v>1.58304274E8</v>
      </c>
    </row>
    <row r="1083">
      <c r="A1083" s="22" t="s">
        <v>3655</v>
      </c>
      <c r="B1083" s="7" t="s">
        <v>3656</v>
      </c>
      <c r="C1083" s="17">
        <v>58.0</v>
      </c>
      <c r="D1083" s="17">
        <v>6.15618074137931E7</v>
      </c>
      <c r="E1083" s="17">
        <v>3.771964E7</v>
      </c>
      <c r="F1083" s="17">
        <v>5.1062438E7</v>
      </c>
      <c r="G1083" s="17">
        <v>6.16464E7</v>
      </c>
      <c r="H1083" s="17">
        <v>9.3954817E7</v>
      </c>
    </row>
    <row r="1084">
      <c r="A1084" s="22" t="s">
        <v>3657</v>
      </c>
      <c r="B1084" s="7" t="s">
        <v>3658</v>
      </c>
      <c r="C1084" s="17">
        <v>48.0</v>
      </c>
      <c r="D1084" s="17">
        <v>6.99515396875E7</v>
      </c>
      <c r="E1084" s="17">
        <v>5.0406013E7</v>
      </c>
      <c r="F1084" s="17">
        <v>6.1314736E7</v>
      </c>
      <c r="G1084" s="17">
        <v>8.2702601E7</v>
      </c>
      <c r="H1084" s="17">
        <v>1.05530769E8</v>
      </c>
    </row>
    <row r="1085">
      <c r="A1085" s="22" t="s">
        <v>3659</v>
      </c>
      <c r="B1085" s="7" t="s">
        <v>3660</v>
      </c>
      <c r="C1085" s="17">
        <v>40.0</v>
      </c>
      <c r="D1085" s="17">
        <v>6.8810017075E7</v>
      </c>
      <c r="E1085" s="17">
        <v>4.4283194E7</v>
      </c>
      <c r="F1085" s="17">
        <v>5.2425638E7</v>
      </c>
      <c r="G1085" s="17">
        <v>6.554815E7</v>
      </c>
      <c r="H1085" s="17">
        <v>9.3300893E7</v>
      </c>
    </row>
    <row r="1086">
      <c r="A1086" s="22" t="s">
        <v>3661</v>
      </c>
      <c r="B1086" s="7" t="s">
        <v>3662</v>
      </c>
      <c r="C1086" s="17">
        <v>48.0</v>
      </c>
      <c r="D1086" s="17">
        <v>6.65920108124999E7</v>
      </c>
      <c r="E1086" s="17">
        <v>1.9519483E7</v>
      </c>
      <c r="F1086" s="17">
        <v>4.7318099E7</v>
      </c>
      <c r="G1086" s="17">
        <v>7.3157019E7</v>
      </c>
      <c r="H1086" s="17">
        <v>1.76103443E8</v>
      </c>
    </row>
    <row r="1087">
      <c r="A1087" s="22" t="s">
        <v>9720</v>
      </c>
      <c r="B1087" s="7" t="s">
        <v>3681</v>
      </c>
      <c r="C1087" s="17">
        <v>1.0</v>
      </c>
      <c r="D1087" s="17">
        <v>2.4250509E7</v>
      </c>
      <c r="E1087" s="17">
        <v>2.4250509E7</v>
      </c>
      <c r="F1087" s="17">
        <v>2.4250509E7</v>
      </c>
      <c r="G1087" s="17">
        <v>2.4250509E7</v>
      </c>
      <c r="H1087" s="17">
        <v>2.4250509E7</v>
      </c>
    </row>
    <row r="1088">
      <c r="A1088" s="22" t="s">
        <v>3663</v>
      </c>
      <c r="B1088" s="7" t="s">
        <v>3664</v>
      </c>
      <c r="C1088" s="17">
        <v>9.0</v>
      </c>
      <c r="D1088" s="17">
        <v>1.96834309333333E8</v>
      </c>
      <c r="E1088" s="17">
        <v>1.01237967E8</v>
      </c>
      <c r="F1088" s="17">
        <v>2.20923786E8</v>
      </c>
      <c r="G1088" s="17">
        <v>2.25619146E8</v>
      </c>
      <c r="H1088" s="17">
        <v>3.38905505E8</v>
      </c>
    </row>
    <row r="1089">
      <c r="A1089" s="22" t="s">
        <v>3665</v>
      </c>
      <c r="B1089" s="7" t="s">
        <v>3666</v>
      </c>
      <c r="C1089" s="17">
        <v>243.0</v>
      </c>
      <c r="D1089" s="17">
        <v>2.57142277716049E8</v>
      </c>
      <c r="E1089" s="17">
        <v>2.19710684E8</v>
      </c>
      <c r="F1089" s="17">
        <v>2.58650172E8</v>
      </c>
      <c r="G1089" s="17">
        <v>2.87630217E8</v>
      </c>
      <c r="H1089" s="17">
        <v>3.25380322E8</v>
      </c>
    </row>
    <row r="1090">
      <c r="A1090" s="22" t="s">
        <v>3667</v>
      </c>
      <c r="B1090" s="7" t="s">
        <v>3668</v>
      </c>
      <c r="C1090" s="17">
        <v>175.0</v>
      </c>
      <c r="D1090" s="17">
        <v>1.38694581542857E7</v>
      </c>
      <c r="E1090" s="17">
        <v>5669251.0</v>
      </c>
      <c r="F1090" s="17">
        <v>8483104.0</v>
      </c>
      <c r="G1090" s="17">
        <v>1.2996663E7</v>
      </c>
      <c r="H1090" s="17">
        <v>2.9189788E7</v>
      </c>
    </row>
    <row r="1091">
      <c r="A1091" s="22" t="s">
        <v>3669</v>
      </c>
      <c r="B1091" s="7" t="s">
        <v>3670</v>
      </c>
      <c r="C1091" s="17">
        <v>22.0</v>
      </c>
      <c r="D1091" s="17">
        <v>7.91664133181818E7</v>
      </c>
      <c r="E1091" s="17">
        <v>1.878711E7</v>
      </c>
      <c r="F1091" s="17">
        <v>5.3636628E7</v>
      </c>
      <c r="G1091" s="17">
        <v>1.22783429E8</v>
      </c>
      <c r="H1091" s="17">
        <v>1.32039753E8</v>
      </c>
    </row>
    <row r="1092">
      <c r="A1092" s="22" t="s">
        <v>3671</v>
      </c>
      <c r="B1092" s="7" t="s">
        <v>3672</v>
      </c>
      <c r="C1092" s="17">
        <v>32.0</v>
      </c>
      <c r="D1092" s="17">
        <v>3.516855153125E7</v>
      </c>
      <c r="E1092" s="17">
        <v>8858631.0</v>
      </c>
      <c r="F1092" s="17">
        <v>1.6188333E7</v>
      </c>
      <c r="G1092" s="17">
        <v>3.6678306E7</v>
      </c>
      <c r="H1092" s="17">
        <v>1.0357301E8</v>
      </c>
    </row>
    <row r="1093">
      <c r="A1093" s="22" t="s">
        <v>3673</v>
      </c>
      <c r="B1093" s="7" t="s">
        <v>3674</v>
      </c>
      <c r="C1093" s="17">
        <v>6.0</v>
      </c>
      <c r="D1093" s="17">
        <v>1.07004417333333E8</v>
      </c>
      <c r="E1093" s="17">
        <v>1.04404951E8</v>
      </c>
      <c r="F1093" s="17">
        <v>1.0894315E8</v>
      </c>
      <c r="G1093" s="17">
        <v>1.28623101E8</v>
      </c>
      <c r="H1093" s="17">
        <v>1.49963501E8</v>
      </c>
    </row>
    <row r="1094">
      <c r="A1094" s="22" t="s">
        <v>3675</v>
      </c>
      <c r="B1094" s="7" t="s">
        <v>3676</v>
      </c>
      <c r="C1094" s="17">
        <v>4.0</v>
      </c>
      <c r="D1094" s="17">
        <v>3.078889075E7</v>
      </c>
      <c r="E1094" s="17">
        <v>7413731.0</v>
      </c>
      <c r="F1094" s="17">
        <v>1.4400109E7</v>
      </c>
      <c r="G1094" s="17">
        <v>2.5590106E7</v>
      </c>
      <c r="H1094" s="17">
        <v>7.5751617E7</v>
      </c>
    </row>
    <row r="1095">
      <c r="A1095" s="22" t="s">
        <v>3677</v>
      </c>
      <c r="B1095" s="7" t="s">
        <v>3678</v>
      </c>
      <c r="C1095" s="17">
        <v>3.0</v>
      </c>
      <c r="D1095" s="17">
        <v>2.71263667E8</v>
      </c>
      <c r="E1095" s="17">
        <v>2.9254167E7</v>
      </c>
      <c r="F1095" s="17">
        <v>2.67060801E8</v>
      </c>
      <c r="G1095" s="17">
        <v>5.17476033E8</v>
      </c>
      <c r="H1095" s="17">
        <v>5.17476033E8</v>
      </c>
    </row>
    <row r="1096">
      <c r="A1096" s="22" t="s">
        <v>3679</v>
      </c>
      <c r="B1096" s="7" t="s">
        <v>3681</v>
      </c>
      <c r="C1096" s="17">
        <v>85.0</v>
      </c>
      <c r="D1096" s="17">
        <v>3.21024796258823E8</v>
      </c>
      <c r="E1096" s="17">
        <v>2.29567043E8</v>
      </c>
      <c r="F1096" s="17">
        <v>2.53218629E8</v>
      </c>
      <c r="G1096" s="17">
        <v>3.31619703E8</v>
      </c>
      <c r="H1096" s="17">
        <v>4.10679368E8</v>
      </c>
    </row>
    <row r="1097">
      <c r="A1097" s="22" t="s">
        <v>9731</v>
      </c>
      <c r="B1097" s="7" t="s">
        <v>9732</v>
      </c>
      <c r="C1097" s="17">
        <v>47.0</v>
      </c>
      <c r="D1097" s="17">
        <v>1.99564967234042E7</v>
      </c>
      <c r="E1097" s="17">
        <v>8328890.0</v>
      </c>
      <c r="F1097" s="17">
        <v>1.4552052E7</v>
      </c>
      <c r="G1097" s="17">
        <v>2.1989625E7</v>
      </c>
      <c r="H1097" s="17">
        <v>5.2879478E7</v>
      </c>
    </row>
    <row r="1098">
      <c r="A1098" s="22" t="s">
        <v>3683</v>
      </c>
      <c r="B1098" s="7" t="s">
        <v>3684</v>
      </c>
      <c r="C1098" s="17">
        <v>457.0</v>
      </c>
      <c r="D1098" s="17">
        <v>4.53270324879649E7</v>
      </c>
      <c r="E1098" s="17">
        <v>1.2491573E7</v>
      </c>
      <c r="F1098" s="17">
        <v>2.2267411E7</v>
      </c>
      <c r="G1098" s="17">
        <v>5.5890763E7</v>
      </c>
      <c r="H1098" s="17">
        <v>1.19944268E8</v>
      </c>
    </row>
    <row r="1099">
      <c r="A1099" s="22" t="s">
        <v>3685</v>
      </c>
      <c r="B1099" s="7" t="s">
        <v>3686</v>
      </c>
      <c r="C1099" s="17">
        <v>50.0</v>
      </c>
      <c r="D1099" s="17">
        <v>9.92272838E7</v>
      </c>
      <c r="E1099" s="17">
        <v>3.6166986E7</v>
      </c>
      <c r="F1099" s="17">
        <v>8.64734E7</v>
      </c>
      <c r="G1099" s="17">
        <v>1.43258796E8</v>
      </c>
      <c r="H1099" s="17">
        <v>1.862929E8</v>
      </c>
    </row>
    <row r="1100">
      <c r="A1100" s="22" t="s">
        <v>3687</v>
      </c>
      <c r="B1100" s="7" t="s">
        <v>3688</v>
      </c>
      <c r="C1100" s="17">
        <v>77.0</v>
      </c>
      <c r="D1100" s="17">
        <v>6.28407492337662E7</v>
      </c>
      <c r="E1100" s="17">
        <v>9690243.0</v>
      </c>
      <c r="F1100" s="17">
        <v>2.6660433E7</v>
      </c>
      <c r="G1100" s="17">
        <v>1.04185031E8</v>
      </c>
      <c r="H1100" s="17">
        <v>1.5928205E8</v>
      </c>
    </row>
    <row r="1101">
      <c r="A1101" s="22" t="s">
        <v>3689</v>
      </c>
      <c r="B1101" s="7" t="s">
        <v>3690</v>
      </c>
      <c r="C1101" s="17">
        <v>524.0</v>
      </c>
      <c r="D1101" s="17">
        <v>3.35636679484732E7</v>
      </c>
      <c r="E1101" s="17">
        <v>1.3158046E7</v>
      </c>
      <c r="F1101" s="17">
        <v>2.3272279E7</v>
      </c>
      <c r="G1101" s="17">
        <v>3.81961E7</v>
      </c>
      <c r="H1101" s="17">
        <v>7.1309667E7</v>
      </c>
    </row>
    <row r="1102">
      <c r="A1102" s="22" t="s">
        <v>3691</v>
      </c>
      <c r="B1102" s="7" t="s">
        <v>3692</v>
      </c>
      <c r="C1102" s="17">
        <v>12.0</v>
      </c>
      <c r="D1102" s="17">
        <v>2.32394475916666E8</v>
      </c>
      <c r="E1102" s="17">
        <v>4.64849E7</v>
      </c>
      <c r="F1102" s="17">
        <v>1.79297764E8</v>
      </c>
      <c r="G1102" s="17">
        <v>2.91322702E8</v>
      </c>
      <c r="H1102" s="17">
        <v>4.93833789E8</v>
      </c>
    </row>
    <row r="1103">
      <c r="A1103" s="22" t="s">
        <v>3693</v>
      </c>
      <c r="B1103" s="7" t="s">
        <v>3694</v>
      </c>
      <c r="C1103" s="17">
        <v>29.0</v>
      </c>
      <c r="D1103" s="17">
        <v>1.18057415413793E8</v>
      </c>
      <c r="E1103" s="17">
        <v>6.3677537E7</v>
      </c>
      <c r="F1103" s="17">
        <v>8.7260208E7</v>
      </c>
      <c r="G1103" s="17">
        <v>1.91539251E8</v>
      </c>
      <c r="H1103" s="17">
        <v>2.42306372E8</v>
      </c>
    </row>
    <row r="1104">
      <c r="A1104" s="22" t="s">
        <v>3695</v>
      </c>
      <c r="B1104" s="7" t="s">
        <v>3696</v>
      </c>
      <c r="C1104" s="17">
        <v>25.0</v>
      </c>
      <c r="D1104" s="17">
        <v>6.167727048E7</v>
      </c>
      <c r="E1104" s="17">
        <v>2.5294092E7</v>
      </c>
      <c r="F1104" s="17">
        <v>4.5774501E7</v>
      </c>
      <c r="G1104" s="17">
        <v>6.9312386E7</v>
      </c>
      <c r="H1104" s="17">
        <v>1.18399947E8</v>
      </c>
    </row>
    <row r="1105">
      <c r="A1105" s="22" t="s">
        <v>3697</v>
      </c>
      <c r="B1105" s="7" t="s">
        <v>3698</v>
      </c>
      <c r="C1105" s="17">
        <v>18.0</v>
      </c>
      <c r="D1105" s="17">
        <v>6.73346850555555E7</v>
      </c>
      <c r="E1105" s="17">
        <v>2.0081423E7</v>
      </c>
      <c r="F1105" s="17">
        <v>3.7714215E7</v>
      </c>
      <c r="G1105" s="17">
        <v>9.8416417E7</v>
      </c>
      <c r="H1105" s="17">
        <v>1.77437372E8</v>
      </c>
    </row>
    <row r="1106">
      <c r="A1106" s="22" t="s">
        <v>3699</v>
      </c>
      <c r="B1106" s="7" t="s">
        <v>3700</v>
      </c>
      <c r="C1106" s="17">
        <v>1175.0</v>
      </c>
      <c r="D1106" s="17">
        <v>5.38644052885106E7</v>
      </c>
      <c r="E1106" s="17">
        <v>1.917505E7</v>
      </c>
      <c r="F1106" s="17">
        <v>3.3102585E7</v>
      </c>
      <c r="G1106" s="17">
        <v>6.5759173E7</v>
      </c>
      <c r="H1106" s="17">
        <v>1.18036559E8</v>
      </c>
    </row>
    <row r="1107">
      <c r="A1107" s="22" t="s">
        <v>3701</v>
      </c>
      <c r="B1107" s="7" t="s">
        <v>3702</v>
      </c>
      <c r="C1107" s="17">
        <v>522.0</v>
      </c>
      <c r="D1107" s="17">
        <v>4.39407757969348E7</v>
      </c>
      <c r="E1107" s="17">
        <v>1.36592E7</v>
      </c>
      <c r="F1107" s="17">
        <v>2.5783229E7</v>
      </c>
      <c r="G1107" s="17">
        <v>5.5635636E7</v>
      </c>
      <c r="H1107" s="17">
        <v>9.9741041E7</v>
      </c>
    </row>
    <row r="1108">
      <c r="A1108" s="22" t="s">
        <v>9745</v>
      </c>
      <c r="B1108" s="7" t="s">
        <v>9746</v>
      </c>
      <c r="C1108" s="17">
        <v>1.0</v>
      </c>
      <c r="D1108" s="17">
        <v>2.3325232E7</v>
      </c>
      <c r="E1108" s="17">
        <v>2.3325232E7</v>
      </c>
      <c r="F1108" s="17">
        <v>2.3325232E7</v>
      </c>
      <c r="G1108" s="17">
        <v>2.3325232E7</v>
      </c>
      <c r="H1108" s="17">
        <v>2.3325232E7</v>
      </c>
    </row>
    <row r="1109">
      <c r="A1109" s="22" t="s">
        <v>3703</v>
      </c>
      <c r="B1109" s="7" t="s">
        <v>3704</v>
      </c>
      <c r="C1109" s="17">
        <v>20.0</v>
      </c>
      <c r="D1109" s="17">
        <v>9.743296105E7</v>
      </c>
      <c r="E1109" s="17">
        <v>1.8304523E7</v>
      </c>
      <c r="F1109" s="17">
        <v>3.553205E7</v>
      </c>
      <c r="G1109" s="17">
        <v>1.28924238E8</v>
      </c>
      <c r="H1109" s="17">
        <v>2.19631317E8</v>
      </c>
    </row>
    <row r="1110">
      <c r="A1110" s="22" t="s">
        <v>3705</v>
      </c>
      <c r="B1110" s="7" t="s">
        <v>3706</v>
      </c>
      <c r="C1110" s="17">
        <v>9.0</v>
      </c>
      <c r="D1110" s="17">
        <v>4.91248998888888E7</v>
      </c>
      <c r="E1110" s="17">
        <v>3.5273904E7</v>
      </c>
      <c r="F1110" s="17">
        <v>4.7465434E7</v>
      </c>
      <c r="G1110" s="17">
        <v>5.9986744E7</v>
      </c>
      <c r="H1110" s="17">
        <v>8.3325893E7</v>
      </c>
    </row>
    <row r="1111">
      <c r="A1111" s="22" t="s">
        <v>3707</v>
      </c>
      <c r="B1111" s="7" t="s">
        <v>3708</v>
      </c>
      <c r="C1111" s="17">
        <v>16.0</v>
      </c>
      <c r="D1111" s="17">
        <v>9.51713070625E7</v>
      </c>
      <c r="E1111" s="17">
        <v>2.0654101E7</v>
      </c>
      <c r="F1111" s="17">
        <v>7.2432357E7</v>
      </c>
      <c r="G1111" s="17">
        <v>1.63211488E8</v>
      </c>
      <c r="H1111" s="17">
        <v>2.00567475E8</v>
      </c>
    </row>
    <row r="1112">
      <c r="A1112" s="22" t="s">
        <v>3709</v>
      </c>
      <c r="B1112" s="7" t="s">
        <v>3710</v>
      </c>
      <c r="C1112" s="17">
        <v>110.0</v>
      </c>
      <c r="D1112" s="17">
        <v>2.21769851636363E7</v>
      </c>
      <c r="E1112" s="17">
        <v>1.1938425E7</v>
      </c>
      <c r="F1112" s="17">
        <v>1.6131229E7</v>
      </c>
      <c r="G1112" s="17">
        <v>2.9858609E7</v>
      </c>
      <c r="H1112" s="17">
        <v>4.1575346E7</v>
      </c>
    </row>
    <row r="1113">
      <c r="A1113" s="22" t="s">
        <v>3711</v>
      </c>
      <c r="B1113" s="7" t="s">
        <v>3712</v>
      </c>
      <c r="C1113" s="17">
        <v>3.0</v>
      </c>
      <c r="D1113" s="17">
        <v>1.67674692333333E8</v>
      </c>
      <c r="E1113" s="17">
        <v>1.7846422E7</v>
      </c>
      <c r="F1113" s="17">
        <v>1.13991805E8</v>
      </c>
      <c r="G1113" s="17">
        <v>3.7118585E8</v>
      </c>
      <c r="H1113" s="17">
        <v>3.7118585E8</v>
      </c>
    </row>
    <row r="1114">
      <c r="A1114" s="22" t="s">
        <v>3713</v>
      </c>
      <c r="B1114" s="7" t="s">
        <v>3714</v>
      </c>
      <c r="C1114" s="17">
        <v>5.0</v>
      </c>
      <c r="D1114" s="17">
        <v>2.657954946E8</v>
      </c>
      <c r="E1114" s="17">
        <v>6.9272528E7</v>
      </c>
      <c r="F1114" s="17">
        <v>2.04466248E8</v>
      </c>
      <c r="G1114" s="17">
        <v>4.87291058E8</v>
      </c>
      <c r="H1114" s="17">
        <v>5.154958E8</v>
      </c>
    </row>
    <row r="1115">
      <c r="A1115" s="22" t="s">
        <v>3715</v>
      </c>
      <c r="B1115" s="7" t="s">
        <v>3716</v>
      </c>
      <c r="C1115" s="17">
        <v>9.0</v>
      </c>
      <c r="D1115" s="17">
        <v>4.08556544444444E7</v>
      </c>
      <c r="E1115" s="17">
        <v>2.9959754E7</v>
      </c>
      <c r="F1115" s="17">
        <v>3.9981156E7</v>
      </c>
      <c r="G1115" s="17">
        <v>4.2968663E7</v>
      </c>
      <c r="H1115" s="17">
        <v>6.2518154E7</v>
      </c>
    </row>
    <row r="1116">
      <c r="A1116" s="22" t="s">
        <v>3717</v>
      </c>
      <c r="B1116" s="7" t="s">
        <v>3718</v>
      </c>
      <c r="C1116" s="17">
        <v>126.0</v>
      </c>
      <c r="D1116" s="17">
        <v>4.22013803809523E7</v>
      </c>
      <c r="E1116" s="17">
        <v>1.9075E7</v>
      </c>
      <c r="F1116" s="17">
        <v>2.8622021E7</v>
      </c>
      <c r="G1116" s="17">
        <v>5.26091E7</v>
      </c>
      <c r="H1116" s="17">
        <v>8.2309727E7</v>
      </c>
    </row>
    <row r="1117">
      <c r="A1117" s="22" t="s">
        <v>3719</v>
      </c>
      <c r="B1117" s="7" t="s">
        <v>3720</v>
      </c>
      <c r="C1117" s="17">
        <v>85.0</v>
      </c>
      <c r="D1117" s="17">
        <v>1.73106660823529E7</v>
      </c>
      <c r="E1117" s="17">
        <v>8555566.0</v>
      </c>
      <c r="F1117" s="17">
        <v>1.1981025E7</v>
      </c>
      <c r="G1117" s="17">
        <v>1.9207367E7</v>
      </c>
      <c r="H1117" s="17">
        <v>3.4841744E7</v>
      </c>
    </row>
    <row r="1118">
      <c r="A1118" s="22" t="s">
        <v>3721</v>
      </c>
      <c r="B1118" s="7" t="s">
        <v>3722</v>
      </c>
      <c r="C1118" s="17">
        <v>6.0</v>
      </c>
      <c r="D1118" s="17">
        <v>1.39922758333333E7</v>
      </c>
      <c r="E1118" s="17">
        <v>8210266.0</v>
      </c>
      <c r="F1118" s="17">
        <v>1.1976506E7</v>
      </c>
      <c r="G1118" s="17">
        <v>1.5169785E7</v>
      </c>
      <c r="H1118" s="17">
        <v>2.89253E7</v>
      </c>
    </row>
    <row r="1119">
      <c r="A1119" s="22" t="s">
        <v>3725</v>
      </c>
      <c r="B1119" s="7" t="s">
        <v>3726</v>
      </c>
      <c r="C1119" s="17">
        <v>21.0</v>
      </c>
      <c r="D1119" s="17">
        <v>4.48863717142857E7</v>
      </c>
      <c r="E1119" s="17">
        <v>1.5906844E7</v>
      </c>
      <c r="F1119" s="17">
        <v>2.3614644E7</v>
      </c>
      <c r="G1119" s="17">
        <v>6.1289043E7</v>
      </c>
      <c r="H1119" s="17">
        <v>8.825335E7</v>
      </c>
    </row>
    <row r="1120">
      <c r="A1120" s="22" t="s">
        <v>3727</v>
      </c>
      <c r="B1120" s="7" t="s">
        <v>3728</v>
      </c>
      <c r="C1120" s="17">
        <v>50.0</v>
      </c>
      <c r="D1120" s="17">
        <v>5.92595003E7</v>
      </c>
      <c r="E1120" s="17">
        <v>4.3178122E7</v>
      </c>
      <c r="F1120" s="17">
        <v>6.04E7</v>
      </c>
      <c r="G1120" s="17">
        <v>6.7607205E7</v>
      </c>
      <c r="H1120" s="17">
        <v>9.4243991E7</v>
      </c>
    </row>
    <row r="1121">
      <c r="A1121" s="22" t="s">
        <v>3729</v>
      </c>
      <c r="B1121" s="7" t="s">
        <v>3730</v>
      </c>
      <c r="C1121" s="17">
        <v>24.0</v>
      </c>
      <c r="D1121" s="17">
        <v>8.74080924583333E7</v>
      </c>
      <c r="E1121" s="17">
        <v>9795088.0</v>
      </c>
      <c r="F1121" s="17">
        <v>2.1822827E7</v>
      </c>
      <c r="G1121" s="17">
        <v>7.1675712E7</v>
      </c>
      <c r="H1121" s="17">
        <v>1.48322252E8</v>
      </c>
    </row>
    <row r="1122">
      <c r="A1122" s="22" t="s">
        <v>3731</v>
      </c>
      <c r="B1122" s="7" t="s">
        <v>3732</v>
      </c>
      <c r="C1122" s="17">
        <v>32.0</v>
      </c>
      <c r="D1122" s="17">
        <v>2.3214810875E7</v>
      </c>
      <c r="E1122" s="17">
        <v>4995785.0</v>
      </c>
      <c r="F1122" s="17">
        <v>1.193782E7</v>
      </c>
      <c r="G1122" s="17">
        <v>3.4691623E7</v>
      </c>
      <c r="H1122" s="17">
        <v>6.0876248E7</v>
      </c>
    </row>
    <row r="1123">
      <c r="A1123" s="22" t="s">
        <v>9763</v>
      </c>
      <c r="B1123" s="7" t="s">
        <v>9764</v>
      </c>
      <c r="C1123" s="17">
        <v>9.0</v>
      </c>
      <c r="D1123" s="17">
        <v>1.14920593333333E7</v>
      </c>
      <c r="E1123" s="17">
        <v>7534525.0</v>
      </c>
      <c r="F1123" s="17">
        <v>8109926.0</v>
      </c>
      <c r="G1123" s="17">
        <v>1.0047384E7</v>
      </c>
      <c r="H1123" s="17">
        <v>2.7756624E7</v>
      </c>
    </row>
    <row r="1124">
      <c r="A1124" s="22" t="s">
        <v>3733</v>
      </c>
      <c r="B1124" s="7" t="s">
        <v>3734</v>
      </c>
      <c r="C1124" s="17">
        <v>31.0</v>
      </c>
      <c r="D1124" s="17">
        <v>2.99303073225806E7</v>
      </c>
      <c r="E1124" s="17">
        <v>1.5192E7</v>
      </c>
      <c r="F1124" s="17">
        <v>2.2879386E7</v>
      </c>
      <c r="G1124" s="17">
        <v>3.8627114E7</v>
      </c>
      <c r="H1124" s="17">
        <v>5.0915251E7</v>
      </c>
    </row>
    <row r="1125">
      <c r="A1125" s="22" t="s">
        <v>3739</v>
      </c>
      <c r="B1125" s="7" t="s">
        <v>3740</v>
      </c>
      <c r="C1125" s="17">
        <v>45.0</v>
      </c>
      <c r="D1125" s="17">
        <v>2.01729177311111E8</v>
      </c>
      <c r="E1125" s="17">
        <v>1.57738118E8</v>
      </c>
      <c r="F1125" s="17">
        <v>1.67344432E8</v>
      </c>
      <c r="G1125" s="17">
        <v>1.99024617E8</v>
      </c>
      <c r="H1125" s="17">
        <v>3.44761956E8</v>
      </c>
    </row>
    <row r="1126">
      <c r="A1126" s="22" t="s">
        <v>3745</v>
      </c>
      <c r="B1126" s="7" t="s">
        <v>3746</v>
      </c>
      <c r="C1126" s="17">
        <v>84.0</v>
      </c>
      <c r="D1126" s="17">
        <v>1.65906420380952E8</v>
      </c>
      <c r="E1126" s="17">
        <v>5.9852768E7</v>
      </c>
      <c r="F1126" s="17">
        <v>1.4183728E8</v>
      </c>
      <c r="G1126" s="17">
        <v>2.47559191E8</v>
      </c>
      <c r="H1126" s="17">
        <v>3.3753518E8</v>
      </c>
    </row>
    <row r="1127">
      <c r="A1127" s="22" t="s">
        <v>3751</v>
      </c>
      <c r="B1127" s="7" t="s">
        <v>3752</v>
      </c>
      <c r="C1127" s="17">
        <v>175.0</v>
      </c>
      <c r="D1127" s="17">
        <v>3.54735709314285E7</v>
      </c>
      <c r="E1127" s="17">
        <v>1.5055678E7</v>
      </c>
      <c r="F1127" s="17">
        <v>2.7015084E7</v>
      </c>
      <c r="G1127" s="17">
        <v>4.3656522E7</v>
      </c>
      <c r="H1127" s="17">
        <v>7.2035598E7</v>
      </c>
    </row>
    <row r="1128">
      <c r="A1128" s="22" t="s">
        <v>3757</v>
      </c>
      <c r="B1128" s="7" t="s">
        <v>3758</v>
      </c>
      <c r="C1128" s="17">
        <v>9.0</v>
      </c>
      <c r="D1128" s="17">
        <v>1.07056626E8</v>
      </c>
      <c r="E1128" s="17">
        <v>7.6435905E7</v>
      </c>
      <c r="F1128" s="17">
        <v>8.2900952E7</v>
      </c>
      <c r="G1128" s="17">
        <v>9.93065E7</v>
      </c>
      <c r="H1128" s="17">
        <v>2.91322702E8</v>
      </c>
    </row>
    <row r="1129">
      <c r="A1129" s="22" t="s">
        <v>3761</v>
      </c>
      <c r="B1129" s="7" t="s">
        <v>3762</v>
      </c>
      <c r="C1129" s="17">
        <v>13.0</v>
      </c>
      <c r="D1129" s="17">
        <v>1.64763273999999E8</v>
      </c>
      <c r="E1129" s="17">
        <v>1.01022285E8</v>
      </c>
      <c r="F1129" s="17">
        <v>1.56565363E8</v>
      </c>
      <c r="G1129" s="17">
        <v>2.13962323E8</v>
      </c>
      <c r="H1129" s="17">
        <v>2.58343264E8</v>
      </c>
    </row>
    <row r="1130">
      <c r="A1130" s="22" t="s">
        <v>3767</v>
      </c>
      <c r="B1130" s="7" t="s">
        <v>3768</v>
      </c>
      <c r="C1130" s="17">
        <v>6.0</v>
      </c>
      <c r="D1130" s="17">
        <v>8.17575906666666E7</v>
      </c>
      <c r="E1130" s="17">
        <v>1.7550431E7</v>
      </c>
      <c r="F1130" s="17">
        <v>3.1807333E7</v>
      </c>
      <c r="G1130" s="17">
        <v>8.4038231E7</v>
      </c>
      <c r="H1130" s="17">
        <v>3.1500745E8</v>
      </c>
    </row>
    <row r="1131">
      <c r="A1131" s="22" t="s">
        <v>9773</v>
      </c>
      <c r="B1131" s="7" t="s">
        <v>9774</v>
      </c>
      <c r="C1131" s="17">
        <v>2.0</v>
      </c>
      <c r="D1131" s="17">
        <v>8.96584825E7</v>
      </c>
      <c r="E1131" s="17">
        <v>1.7755113E7</v>
      </c>
      <c r="F1131" s="17">
        <v>1.7755113E7</v>
      </c>
      <c r="G1131" s="17">
        <v>1.61561852E8</v>
      </c>
      <c r="H1131" s="17">
        <v>1.61561852E8</v>
      </c>
    </row>
    <row r="1132">
      <c r="A1132" s="22" t="s">
        <v>3771</v>
      </c>
      <c r="B1132" s="7" t="s">
        <v>3772</v>
      </c>
      <c r="C1132" s="17">
        <v>61.0</v>
      </c>
      <c r="D1132" s="17">
        <v>5.56528548360655E7</v>
      </c>
      <c r="E1132" s="17">
        <v>1.3387091E7</v>
      </c>
      <c r="F1132" s="17">
        <v>2.3669079E7</v>
      </c>
      <c r="G1132" s="17">
        <v>5.25329E7</v>
      </c>
      <c r="H1132" s="17">
        <v>1.62460167E8</v>
      </c>
    </row>
    <row r="1133">
      <c r="A1133" s="22" t="s">
        <v>3777</v>
      </c>
      <c r="B1133" s="7" t="s">
        <v>3778</v>
      </c>
      <c r="C1133" s="17">
        <v>89.0</v>
      </c>
      <c r="D1133" s="17">
        <v>4.30945598314606E7</v>
      </c>
      <c r="E1133" s="17">
        <v>1.427893E7</v>
      </c>
      <c r="F1133" s="17">
        <v>3.4739078E7</v>
      </c>
      <c r="G1133" s="17">
        <v>5.8166712E7</v>
      </c>
      <c r="H1133" s="17">
        <v>9.962685E7</v>
      </c>
    </row>
    <row r="1134">
      <c r="A1134" s="22" t="s">
        <v>3783</v>
      </c>
      <c r="B1134" s="7" t="s">
        <v>3784</v>
      </c>
      <c r="C1134" s="17">
        <v>5.0</v>
      </c>
      <c r="D1134" s="17">
        <v>3.08664732E7</v>
      </c>
      <c r="E1134" s="17">
        <v>1.8074673E7</v>
      </c>
      <c r="F1134" s="17">
        <v>1.8612559E7</v>
      </c>
      <c r="G1134" s="17">
        <v>2.8582412E7</v>
      </c>
      <c r="H1134" s="17">
        <v>8.1934832E7</v>
      </c>
    </row>
    <row r="1135">
      <c r="A1135" s="22" t="s">
        <v>3785</v>
      </c>
      <c r="B1135" s="7" t="s">
        <v>3786</v>
      </c>
      <c r="C1135" s="17">
        <v>15.0</v>
      </c>
      <c r="D1135" s="17">
        <v>2.268584712E8</v>
      </c>
      <c r="E1135" s="17">
        <v>7.9259507E7</v>
      </c>
      <c r="F1135" s="17">
        <v>2.07981856E8</v>
      </c>
      <c r="G1135" s="17">
        <v>2.87167609E8</v>
      </c>
      <c r="H1135" s="17">
        <v>4.6920096E8</v>
      </c>
    </row>
    <row r="1136">
      <c r="A1136" s="22" t="s">
        <v>3787</v>
      </c>
      <c r="B1136" s="7" t="s">
        <v>3788</v>
      </c>
      <c r="C1136" s="17">
        <v>66.0</v>
      </c>
      <c r="D1136" s="17">
        <v>1.90122880151515E8</v>
      </c>
      <c r="E1136" s="17">
        <v>1.1370616E8</v>
      </c>
      <c r="F1136" s="17">
        <v>1.56322261E8</v>
      </c>
      <c r="G1136" s="17">
        <v>2.61520382E8</v>
      </c>
      <c r="H1136" s="17">
        <v>3.47443824E8</v>
      </c>
    </row>
    <row r="1137">
      <c r="A1137" s="22" t="s">
        <v>3789</v>
      </c>
      <c r="B1137" s="7" t="s">
        <v>3790</v>
      </c>
      <c r="C1137" s="17">
        <v>25.0</v>
      </c>
      <c r="D1137" s="17">
        <v>3.399369208E7</v>
      </c>
      <c r="E1137" s="17">
        <v>1.0936398E7</v>
      </c>
      <c r="F1137" s="17">
        <v>2.0716263E7</v>
      </c>
      <c r="G1137" s="17">
        <v>6.1306544E7</v>
      </c>
      <c r="H1137" s="17">
        <v>6.9191414E7</v>
      </c>
    </row>
    <row r="1138">
      <c r="A1138" s="22" t="s">
        <v>3792</v>
      </c>
      <c r="B1138" s="7" t="s">
        <v>3793</v>
      </c>
      <c r="C1138" s="17">
        <v>39.0</v>
      </c>
      <c r="D1138" s="17">
        <v>1.89818141487179E8</v>
      </c>
      <c r="E1138" s="17">
        <v>6.1054077E7</v>
      </c>
      <c r="F1138" s="17">
        <v>1.98058484E8</v>
      </c>
      <c r="G1138" s="17">
        <v>2.631936E8</v>
      </c>
      <c r="H1138" s="17">
        <v>3.42626167E8</v>
      </c>
    </row>
    <row r="1139">
      <c r="A1139" s="22" t="s">
        <v>3795</v>
      </c>
      <c r="B1139" s="7" t="s">
        <v>3796</v>
      </c>
      <c r="C1139" s="17">
        <v>25.0</v>
      </c>
      <c r="D1139" s="17">
        <v>2.93317992319999E8</v>
      </c>
      <c r="E1139" s="17">
        <v>1.57637355E8</v>
      </c>
      <c r="F1139" s="17">
        <v>2.38955952E8</v>
      </c>
      <c r="G1139" s="17">
        <v>3.91850583E8</v>
      </c>
      <c r="H1139" s="17">
        <v>5.64907646E8</v>
      </c>
    </row>
    <row r="1140">
      <c r="A1140" s="22" t="s">
        <v>3797</v>
      </c>
      <c r="B1140" s="7" t="s">
        <v>3798</v>
      </c>
      <c r="C1140" s="17">
        <v>3.0</v>
      </c>
      <c r="D1140" s="17">
        <v>6.9609482E7</v>
      </c>
      <c r="E1140" s="17">
        <v>9685715.0</v>
      </c>
      <c r="F1140" s="17">
        <v>9.751987E7</v>
      </c>
      <c r="G1140" s="17">
        <v>1.01622861E8</v>
      </c>
      <c r="H1140" s="17">
        <v>1.01622861E8</v>
      </c>
    </row>
    <row r="1141">
      <c r="A1141" s="22" t="s">
        <v>3799</v>
      </c>
      <c r="B1141" s="7" t="s">
        <v>3800</v>
      </c>
      <c r="C1141" s="17">
        <v>22.0</v>
      </c>
      <c r="D1141" s="17">
        <v>7.79049039090909E7</v>
      </c>
      <c r="E1141" s="17">
        <v>1.6305708E7</v>
      </c>
      <c r="F1141" s="17">
        <v>3.7645957E7</v>
      </c>
      <c r="G1141" s="17">
        <v>1.18368359E8</v>
      </c>
      <c r="H1141" s="17">
        <v>1.4826592E8</v>
      </c>
    </row>
    <row r="1142">
      <c r="A1142" s="22" t="s">
        <v>3801</v>
      </c>
      <c r="B1142" s="7" t="s">
        <v>3802</v>
      </c>
      <c r="C1142" s="17">
        <v>19.0</v>
      </c>
      <c r="D1142" s="17">
        <v>5.3766439E7</v>
      </c>
      <c r="E1142" s="17">
        <v>1.0569634E7</v>
      </c>
      <c r="F1142" s="17">
        <v>3.591132E7</v>
      </c>
      <c r="G1142" s="17">
        <v>7.742662E7</v>
      </c>
      <c r="H1142" s="17">
        <v>1.62460167E8</v>
      </c>
    </row>
    <row r="1143">
      <c r="A1143" s="22" t="s">
        <v>9789</v>
      </c>
      <c r="B1143" s="7" t="s">
        <v>9790</v>
      </c>
      <c r="C1143" s="17">
        <v>99.0</v>
      </c>
      <c r="D1143" s="17">
        <v>1.70404030199999E7</v>
      </c>
      <c r="E1143" s="17">
        <v>7840400.0</v>
      </c>
      <c r="F1143" s="17">
        <v>1.225614E7</v>
      </c>
      <c r="G1143" s="17">
        <v>2.0951026E7</v>
      </c>
      <c r="H1143" s="17">
        <v>3.6466906E7</v>
      </c>
    </row>
    <row r="1144">
      <c r="A1144" s="22" t="s">
        <v>3803</v>
      </c>
      <c r="B1144" s="7" t="s">
        <v>3804</v>
      </c>
      <c r="C1144" s="17">
        <v>144.0</v>
      </c>
      <c r="D1144" s="17">
        <v>2.78841420624999E7</v>
      </c>
      <c r="E1144" s="17">
        <v>8574263.0</v>
      </c>
      <c r="F1144" s="17">
        <v>1.2411519E7</v>
      </c>
      <c r="G1144" s="17">
        <v>2.6499072E7</v>
      </c>
      <c r="H1144" s="17">
        <v>5.9538396E7</v>
      </c>
    </row>
    <row r="1145">
      <c r="A1145" s="22" t="s">
        <v>3805</v>
      </c>
      <c r="B1145" s="7" t="s">
        <v>3806</v>
      </c>
      <c r="C1145" s="17">
        <v>3.0</v>
      </c>
      <c r="D1145" s="17">
        <v>8.28469906666666E7</v>
      </c>
      <c r="E1145" s="17">
        <v>2.0129882E7</v>
      </c>
      <c r="F1145" s="17">
        <v>6.13206E7</v>
      </c>
      <c r="G1145" s="17">
        <v>1.6709049E8</v>
      </c>
      <c r="H1145" s="17">
        <v>1.6709049E8</v>
      </c>
    </row>
    <row r="1146">
      <c r="A1146" s="22" t="s">
        <v>3807</v>
      </c>
      <c r="B1146" s="7" t="s">
        <v>3808</v>
      </c>
      <c r="C1146" s="17">
        <v>33.0</v>
      </c>
      <c r="D1146" s="17">
        <v>2.18216576363636E7</v>
      </c>
      <c r="E1146" s="17">
        <v>7330331.0</v>
      </c>
      <c r="F1146" s="17">
        <v>1.3625695E7</v>
      </c>
      <c r="G1146" s="17">
        <v>2.2771045E7</v>
      </c>
      <c r="H1146" s="17">
        <v>5.58924E7</v>
      </c>
    </row>
    <row r="1147">
      <c r="A1147" s="22" t="s">
        <v>3809</v>
      </c>
      <c r="B1147" s="7" t="s">
        <v>3810</v>
      </c>
      <c r="C1147" s="17">
        <v>104.0</v>
      </c>
      <c r="D1147" s="17">
        <v>1.79153718557692E7</v>
      </c>
      <c r="E1147" s="17">
        <v>8021487.0</v>
      </c>
      <c r="F1147" s="17">
        <v>1.21778E7</v>
      </c>
      <c r="G1147" s="17">
        <v>2.0130452E7</v>
      </c>
      <c r="H1147" s="17">
        <v>3.198458E7</v>
      </c>
    </row>
    <row r="1148">
      <c r="A1148" s="22" t="s">
        <v>3811</v>
      </c>
      <c r="B1148" s="7" t="s">
        <v>3812</v>
      </c>
      <c r="C1148" s="17">
        <v>5.0</v>
      </c>
      <c r="D1148" s="17">
        <v>1.56511376E8</v>
      </c>
      <c r="E1148" s="17">
        <v>4.0227762E7</v>
      </c>
      <c r="F1148" s="17">
        <v>1.02346606E8</v>
      </c>
      <c r="G1148" s="17">
        <v>2.25160186E8</v>
      </c>
      <c r="H1148" s="17">
        <v>4.0445077E8</v>
      </c>
    </row>
    <row r="1149">
      <c r="A1149" s="22" t="s">
        <v>3813</v>
      </c>
      <c r="B1149" s="7" t="s">
        <v>3814</v>
      </c>
      <c r="C1149" s="17">
        <v>24.0</v>
      </c>
      <c r="D1149" s="17">
        <v>1.5823629875E7</v>
      </c>
      <c r="E1149" s="17">
        <v>8391669.0</v>
      </c>
      <c r="F1149" s="17">
        <v>1.3248E7</v>
      </c>
      <c r="G1149" s="17">
        <v>1.86833E7</v>
      </c>
      <c r="H1149" s="17">
        <v>3.19083E7</v>
      </c>
    </row>
    <row r="1150">
      <c r="A1150" s="22" t="s">
        <v>3815</v>
      </c>
      <c r="B1150" s="7" t="s">
        <v>3816</v>
      </c>
      <c r="C1150" s="17">
        <v>4623.0</v>
      </c>
      <c r="D1150" s="17">
        <v>2.14516898330088E7</v>
      </c>
      <c r="E1150" s="17">
        <v>1.0258881E7</v>
      </c>
      <c r="F1150" s="17">
        <v>1.6326152E7</v>
      </c>
      <c r="G1150" s="17">
        <v>2.7353469E7</v>
      </c>
      <c r="H1150" s="17">
        <v>4.1633982E7</v>
      </c>
    </row>
    <row r="1151">
      <c r="A1151" s="22" t="s">
        <v>9799</v>
      </c>
      <c r="B1151" s="7" t="s">
        <v>9800</v>
      </c>
      <c r="C1151" s="17">
        <v>109.0</v>
      </c>
      <c r="D1151" s="17">
        <v>1.48183946146788E7</v>
      </c>
      <c r="E1151" s="17">
        <v>8608965.0</v>
      </c>
      <c r="F1151" s="17">
        <v>1.1426182E7</v>
      </c>
      <c r="G1151" s="17">
        <v>1.6665586E7</v>
      </c>
      <c r="H1151" s="17">
        <v>2.7014696E7</v>
      </c>
    </row>
    <row r="1152">
      <c r="A1152" s="22" t="s">
        <v>3817</v>
      </c>
      <c r="B1152" s="7" t="s">
        <v>3818</v>
      </c>
      <c r="C1152" s="17">
        <v>349.0</v>
      </c>
      <c r="D1152" s="17">
        <v>3.21753631318051E7</v>
      </c>
      <c r="E1152" s="17">
        <v>1.099945E7</v>
      </c>
      <c r="F1152" s="17">
        <v>2.0807156E7</v>
      </c>
      <c r="G1152" s="17">
        <v>4.303855E7</v>
      </c>
      <c r="H1152" s="17">
        <v>6.8186495E7</v>
      </c>
    </row>
    <row r="1153">
      <c r="A1153" s="22" t="s">
        <v>3823</v>
      </c>
      <c r="B1153" s="7" t="s">
        <v>3824</v>
      </c>
      <c r="C1153" s="17">
        <v>81.0</v>
      </c>
      <c r="D1153" s="17">
        <v>1.00532412530864E8</v>
      </c>
      <c r="E1153" s="17">
        <v>3.505632E7</v>
      </c>
      <c r="F1153" s="17">
        <v>4.980577E7</v>
      </c>
      <c r="G1153" s="17">
        <v>1.24080233E8</v>
      </c>
      <c r="H1153" s="17">
        <v>2.25397522E8</v>
      </c>
    </row>
    <row r="1154">
      <c r="A1154" s="22" t="s">
        <v>3829</v>
      </c>
      <c r="B1154" s="7" t="s">
        <v>3830</v>
      </c>
      <c r="C1154" s="17">
        <v>184.0</v>
      </c>
      <c r="D1154" s="17">
        <v>2.76694726902173E7</v>
      </c>
      <c r="E1154" s="17">
        <v>8768141.0</v>
      </c>
      <c r="F1154" s="17">
        <v>1.2347031E7</v>
      </c>
      <c r="G1154" s="17">
        <v>2.2675765E7</v>
      </c>
      <c r="H1154" s="17">
        <v>7.149774E7</v>
      </c>
    </row>
    <row r="1155">
      <c r="A1155" s="22" t="s">
        <v>3835</v>
      </c>
      <c r="B1155" s="7" t="s">
        <v>3836</v>
      </c>
      <c r="C1155" s="17">
        <v>210.0</v>
      </c>
      <c r="D1155" s="17">
        <v>2.44668269142857E7</v>
      </c>
      <c r="E1155" s="17">
        <v>1.1073242E7</v>
      </c>
      <c r="F1155" s="17">
        <v>1.7859918E7</v>
      </c>
      <c r="G1155" s="17">
        <v>2.8860575E7</v>
      </c>
      <c r="H1155" s="17">
        <v>5.4355379E7</v>
      </c>
    </row>
    <row r="1156">
      <c r="A1156" s="22" t="s">
        <v>3841</v>
      </c>
      <c r="B1156" s="7" t="s">
        <v>3842</v>
      </c>
      <c r="C1156" s="17">
        <v>17.0</v>
      </c>
      <c r="D1156" s="17">
        <v>2.57919717882352E8</v>
      </c>
      <c r="E1156" s="17">
        <v>1.47518279E8</v>
      </c>
      <c r="F1156" s="17">
        <v>2.55820525E8</v>
      </c>
      <c r="G1156" s="17">
        <v>2.79201389E8</v>
      </c>
      <c r="H1156" s="17">
        <v>4.09881348E8</v>
      </c>
    </row>
    <row r="1157">
      <c r="A1157" s="22" t="s">
        <v>3847</v>
      </c>
      <c r="B1157" s="7" t="s">
        <v>3848</v>
      </c>
      <c r="C1157" s="17">
        <v>52.0</v>
      </c>
      <c r="D1157" s="17">
        <v>2.190381855E8</v>
      </c>
      <c r="E1157" s="17">
        <v>9.2001371E7</v>
      </c>
      <c r="F1157" s="17">
        <v>2.529486E8</v>
      </c>
      <c r="G1157" s="17">
        <v>3.20258651E8</v>
      </c>
      <c r="H1157" s="17">
        <v>3.57894225E8</v>
      </c>
    </row>
    <row r="1158">
      <c r="A1158" s="22" t="s">
        <v>9815</v>
      </c>
      <c r="B1158" s="7" t="s">
        <v>9816</v>
      </c>
      <c r="C1158" s="17">
        <v>19.0</v>
      </c>
      <c r="D1158" s="17">
        <v>3.40175748947368E7</v>
      </c>
      <c r="E1158" s="17">
        <v>1.4439761E7</v>
      </c>
      <c r="F1158" s="17">
        <v>2.6181187E7</v>
      </c>
      <c r="G1158" s="17">
        <v>4.4196995E7</v>
      </c>
      <c r="H1158" s="17">
        <v>6.1793351E7</v>
      </c>
    </row>
    <row r="1159">
      <c r="A1159" s="22" t="s">
        <v>3855</v>
      </c>
      <c r="B1159" s="7" t="s">
        <v>3856</v>
      </c>
      <c r="C1159" s="17">
        <v>13.0</v>
      </c>
      <c r="D1159" s="17">
        <v>4.74310727692307E7</v>
      </c>
      <c r="E1159" s="17">
        <v>2.6181187E7</v>
      </c>
      <c r="F1159" s="17">
        <v>3.4322449E7</v>
      </c>
      <c r="G1159" s="17">
        <v>4.771397E7</v>
      </c>
      <c r="H1159" s="17">
        <v>9.3920456E7</v>
      </c>
    </row>
    <row r="1160">
      <c r="A1160" s="22" t="s">
        <v>3861</v>
      </c>
      <c r="B1160" s="7" t="s">
        <v>3862</v>
      </c>
      <c r="C1160" s="17">
        <v>135.0</v>
      </c>
      <c r="D1160" s="17">
        <v>2.51593679703703E7</v>
      </c>
      <c r="E1160" s="17">
        <v>1.0806333E7</v>
      </c>
      <c r="F1160" s="17">
        <v>1.734132E7</v>
      </c>
      <c r="G1160" s="17">
        <v>2.9223423E7</v>
      </c>
      <c r="H1160" s="17">
        <v>4.5789659E7</v>
      </c>
    </row>
    <row r="1161">
      <c r="A1161" s="22" t="s">
        <v>3867</v>
      </c>
      <c r="B1161" s="7" t="s">
        <v>3868</v>
      </c>
      <c r="C1161" s="17">
        <v>471.0</v>
      </c>
      <c r="D1161" s="17">
        <v>2.79015030254777E7</v>
      </c>
      <c r="E1161" s="17">
        <v>1.2317256E7</v>
      </c>
      <c r="F1161" s="17">
        <v>2.0562679E7</v>
      </c>
      <c r="G1161" s="17">
        <v>3.746463E7</v>
      </c>
      <c r="H1161" s="17">
        <v>5.8010295E7</v>
      </c>
    </row>
    <row r="1162">
      <c r="A1162" s="22" t="s">
        <v>3873</v>
      </c>
      <c r="B1162" s="7" t="s">
        <v>3874</v>
      </c>
      <c r="C1162" s="17">
        <v>121.0</v>
      </c>
      <c r="D1162" s="17">
        <v>6.76703271404958E7</v>
      </c>
      <c r="E1162" s="17">
        <v>2.9852859E7</v>
      </c>
      <c r="F1162" s="17">
        <v>5.8105112E7</v>
      </c>
      <c r="G1162" s="17">
        <v>9.2598541E7</v>
      </c>
      <c r="H1162" s="17">
        <v>1.35912123E8</v>
      </c>
    </row>
    <row r="1163">
      <c r="A1163" s="22" t="s">
        <v>9823</v>
      </c>
      <c r="B1163" s="7" t="s">
        <v>9824</v>
      </c>
      <c r="C1163" s="17">
        <v>86.0</v>
      </c>
      <c r="D1163" s="17">
        <v>1.86098156395348E7</v>
      </c>
      <c r="E1163" s="17">
        <v>8208797.0</v>
      </c>
      <c r="F1163" s="17">
        <v>1.2443576E7</v>
      </c>
      <c r="G1163" s="17">
        <v>2.5243371E7</v>
      </c>
      <c r="H1163" s="17">
        <v>3.8577276E7</v>
      </c>
    </row>
    <row r="1164">
      <c r="A1164" s="22" t="s">
        <v>3875</v>
      </c>
      <c r="B1164" s="7" t="s">
        <v>3876</v>
      </c>
      <c r="C1164" s="17">
        <v>757.0</v>
      </c>
      <c r="D1164" s="17">
        <v>3.01727068863936E7</v>
      </c>
      <c r="E1164" s="17">
        <v>8429999.0</v>
      </c>
      <c r="F1164" s="17">
        <v>1.2648024E7</v>
      </c>
      <c r="G1164" s="17">
        <v>3.0567727E7</v>
      </c>
      <c r="H1164" s="17">
        <v>7.9172227E7</v>
      </c>
    </row>
    <row r="1165">
      <c r="A1165" s="22" t="s">
        <v>3877</v>
      </c>
      <c r="B1165" s="7" t="s">
        <v>3878</v>
      </c>
      <c r="C1165" s="17">
        <v>864.0</v>
      </c>
      <c r="D1165" s="17">
        <v>7.25319607812499E7</v>
      </c>
      <c r="E1165" s="17">
        <v>3.8040931E7</v>
      </c>
      <c r="F1165" s="17">
        <v>5.5445201E7</v>
      </c>
      <c r="G1165" s="17">
        <v>8.7335615E7</v>
      </c>
      <c r="H1165" s="17">
        <v>1.36662325E8</v>
      </c>
    </row>
    <row r="1166">
      <c r="A1166" s="22" t="s">
        <v>3879</v>
      </c>
      <c r="B1166" s="7" t="s">
        <v>3880</v>
      </c>
      <c r="C1166" s="17">
        <v>434.0</v>
      </c>
      <c r="D1166" s="17">
        <v>4.80328926935483E7</v>
      </c>
      <c r="E1166" s="17">
        <v>1.0435277E7</v>
      </c>
      <c r="F1166" s="17">
        <v>2.2179491E7</v>
      </c>
      <c r="G1166" s="17">
        <v>6.1098522E7</v>
      </c>
      <c r="H1166" s="17">
        <v>1.23946351E8</v>
      </c>
    </row>
    <row r="1167">
      <c r="A1167" s="22" t="s">
        <v>3881</v>
      </c>
      <c r="B1167" s="7" t="s">
        <v>3882</v>
      </c>
      <c r="C1167" s="17">
        <v>501.0</v>
      </c>
      <c r="D1167" s="17">
        <v>2.63834929740519E7</v>
      </c>
      <c r="E1167" s="17">
        <v>1.052999E7</v>
      </c>
      <c r="F1167" s="17">
        <v>1.6904734E7</v>
      </c>
      <c r="G1167" s="17">
        <v>3.1229391E7</v>
      </c>
      <c r="H1167" s="17">
        <v>5.8076792E7</v>
      </c>
    </row>
    <row r="1168">
      <c r="A1168" s="22" t="s">
        <v>3883</v>
      </c>
      <c r="B1168" s="7" t="s">
        <v>3884</v>
      </c>
      <c r="C1168" s="17">
        <v>50.0</v>
      </c>
      <c r="D1168" s="17">
        <v>9.807972668E7</v>
      </c>
      <c r="E1168" s="17">
        <v>3.3199813E7</v>
      </c>
      <c r="F1168" s="17">
        <v>5.4860041E7</v>
      </c>
      <c r="G1168" s="17">
        <v>1.2202803E8</v>
      </c>
      <c r="H1168" s="17">
        <v>2.19748194E8</v>
      </c>
    </row>
    <row r="1169">
      <c r="A1169" s="22" t="s">
        <v>3885</v>
      </c>
      <c r="B1169" s="7" t="s">
        <v>3886</v>
      </c>
      <c r="C1169" s="17">
        <v>2182.0</v>
      </c>
      <c r="D1169" s="17">
        <v>1.35369217683776E8</v>
      </c>
      <c r="E1169" s="17">
        <v>5.3298859E7</v>
      </c>
      <c r="F1169" s="17">
        <v>8.905375E7</v>
      </c>
      <c r="G1169" s="17">
        <v>2.03976762E8</v>
      </c>
      <c r="H1169" s="17">
        <v>2.77386612E8</v>
      </c>
    </row>
    <row r="1170">
      <c r="A1170" s="22" t="s">
        <v>243</v>
      </c>
      <c r="B1170" s="7" t="s">
        <v>244</v>
      </c>
      <c r="C1170" s="17">
        <v>1525.0</v>
      </c>
      <c r="D1170" s="17">
        <v>4.00830874006557E7</v>
      </c>
      <c r="E1170" s="17">
        <v>1.5235261E7</v>
      </c>
      <c r="F1170" s="17">
        <v>2.3282911E7</v>
      </c>
      <c r="G1170" s="17">
        <v>4.5881356E7</v>
      </c>
      <c r="H1170" s="17">
        <v>8.533495E7</v>
      </c>
    </row>
    <row r="1171">
      <c r="A1171" s="22" t="s">
        <v>3889</v>
      </c>
      <c r="B1171" s="7" t="s">
        <v>3890</v>
      </c>
      <c r="C1171" s="17">
        <v>47.0</v>
      </c>
      <c r="D1171" s="17">
        <v>7.14075482765957E7</v>
      </c>
      <c r="E1171" s="17">
        <v>2.5586712E7</v>
      </c>
      <c r="F1171" s="17">
        <v>5.061708E7</v>
      </c>
      <c r="G1171" s="17">
        <v>9.8416417E7</v>
      </c>
      <c r="H1171" s="17">
        <v>1.72450024E8</v>
      </c>
    </row>
    <row r="1172">
      <c r="A1172" s="22" t="s">
        <v>3891</v>
      </c>
      <c r="B1172" s="7" t="s">
        <v>3892</v>
      </c>
      <c r="C1172" s="17">
        <v>398.0</v>
      </c>
      <c r="D1172" s="17">
        <v>3.86640906532663E7</v>
      </c>
      <c r="E1172" s="17">
        <v>1.1622E7</v>
      </c>
      <c r="F1172" s="17">
        <v>2.2426707E7</v>
      </c>
      <c r="G1172" s="17">
        <v>4.9103771E7</v>
      </c>
      <c r="H1172" s="17">
        <v>8.645805E7</v>
      </c>
    </row>
    <row r="1173">
      <c r="A1173" s="22" t="s">
        <v>3893</v>
      </c>
      <c r="B1173" s="7" t="s">
        <v>3894</v>
      </c>
      <c r="C1173" s="17">
        <v>344.0</v>
      </c>
      <c r="D1173" s="17">
        <v>2.56683005029069E7</v>
      </c>
      <c r="E1173" s="17">
        <v>9679500.0</v>
      </c>
      <c r="F1173" s="17">
        <v>1.4059251E7</v>
      </c>
      <c r="G1173" s="17">
        <v>2.8719131E7</v>
      </c>
      <c r="H1173" s="17">
        <v>5.6330174E7</v>
      </c>
    </row>
    <row r="1174">
      <c r="A1174" s="22" t="s">
        <v>3895</v>
      </c>
      <c r="B1174" s="7" t="s">
        <v>3896</v>
      </c>
      <c r="C1174" s="17">
        <v>5924.0</v>
      </c>
      <c r="D1174" s="17">
        <v>1.11625345352295E8</v>
      </c>
      <c r="E1174" s="17">
        <v>5.1756702E7</v>
      </c>
      <c r="F1174" s="17">
        <v>8.7729105E7</v>
      </c>
      <c r="G1174" s="17">
        <v>1.37165637E8</v>
      </c>
      <c r="H1174" s="17">
        <v>2.26022595E8</v>
      </c>
    </row>
    <row r="1175">
      <c r="A1175" s="22" t="s">
        <v>3897</v>
      </c>
      <c r="B1175" s="7" t="s">
        <v>3898</v>
      </c>
      <c r="C1175" s="17">
        <v>9553.0</v>
      </c>
      <c r="D1175" s="17">
        <v>2.52809483682612E7</v>
      </c>
      <c r="E1175" s="17">
        <v>7239307.0</v>
      </c>
      <c r="F1175" s="17">
        <v>1.2718176E7</v>
      </c>
      <c r="G1175" s="17">
        <v>2.7183E7</v>
      </c>
      <c r="H1175" s="17">
        <v>5.6763485E7</v>
      </c>
    </row>
    <row r="1176">
      <c r="A1176" s="22" t="s">
        <v>3899</v>
      </c>
      <c r="B1176" s="7" t="s">
        <v>3900</v>
      </c>
      <c r="C1176" s="17">
        <v>77861.0</v>
      </c>
      <c r="D1176" s="17">
        <v>5.88708697740622E7</v>
      </c>
      <c r="E1176" s="17">
        <v>1.4498761E7</v>
      </c>
      <c r="F1176" s="17">
        <v>3.6318378E7</v>
      </c>
      <c r="G1176" s="17">
        <v>7.6054716E7</v>
      </c>
      <c r="H1176" s="17">
        <v>1.37778072E8</v>
      </c>
    </row>
    <row r="1177">
      <c r="A1177" s="22" t="s">
        <v>3901</v>
      </c>
      <c r="B1177" s="7" t="s">
        <v>3902</v>
      </c>
      <c r="C1177" s="17">
        <v>1236.0</v>
      </c>
      <c r="D1177" s="17">
        <v>3.39267632645631E7</v>
      </c>
      <c r="E1177" s="17">
        <v>1.0513E7</v>
      </c>
      <c r="F1177" s="17">
        <v>2.03432E7</v>
      </c>
      <c r="G1177" s="17">
        <v>3.7133676E7</v>
      </c>
      <c r="H1177" s="17">
        <v>7.5081427E7</v>
      </c>
    </row>
    <row r="1178">
      <c r="A1178" s="22" t="s">
        <v>3903</v>
      </c>
      <c r="B1178" s="7" t="s">
        <v>3904</v>
      </c>
      <c r="C1178" s="17">
        <v>111803.0</v>
      </c>
      <c r="D1178" s="17">
        <v>3.11144295660922E7</v>
      </c>
      <c r="E1178" s="17">
        <v>1.2127339E7</v>
      </c>
      <c r="F1178" s="17">
        <v>1.9567737E7</v>
      </c>
      <c r="G1178" s="17">
        <v>3.3922448E7</v>
      </c>
      <c r="H1178" s="17">
        <v>6.0584034E7</v>
      </c>
    </row>
    <row r="1179">
      <c r="A1179" s="22" t="s">
        <v>3905</v>
      </c>
      <c r="B1179" s="7" t="s">
        <v>3906</v>
      </c>
      <c r="C1179" s="17">
        <v>29075.0</v>
      </c>
      <c r="D1179" s="17">
        <v>6.82661043227558E7</v>
      </c>
      <c r="E1179" s="17">
        <v>2.4521925E7</v>
      </c>
      <c r="F1179" s="17">
        <v>4.5913697E7</v>
      </c>
      <c r="G1179" s="17">
        <v>8.5081092E7</v>
      </c>
      <c r="H1179" s="17">
        <v>1.46163063E8</v>
      </c>
    </row>
    <row r="1180">
      <c r="A1180" s="22" t="s">
        <v>3907</v>
      </c>
      <c r="B1180" s="7" t="s">
        <v>3908</v>
      </c>
      <c r="C1180" s="17">
        <v>461.0</v>
      </c>
      <c r="D1180" s="17">
        <v>6.35842273427331E7</v>
      </c>
      <c r="E1180" s="17">
        <v>1.7233329E7</v>
      </c>
      <c r="F1180" s="17">
        <v>3.2420496E7</v>
      </c>
      <c r="G1180" s="17">
        <v>7.9417685E7</v>
      </c>
      <c r="H1180" s="17">
        <v>1.55122953E8</v>
      </c>
    </row>
    <row r="1181">
      <c r="A1181" s="22" t="s">
        <v>3909</v>
      </c>
      <c r="B1181" s="7" t="s">
        <v>3910</v>
      </c>
      <c r="C1181" s="17">
        <v>29770.0</v>
      </c>
      <c r="D1181" s="17">
        <v>1.31528626721195E7</v>
      </c>
      <c r="E1181" s="17">
        <v>4099605.0</v>
      </c>
      <c r="F1181" s="17">
        <v>6614474.0</v>
      </c>
      <c r="G1181" s="17">
        <v>1.2458848E7</v>
      </c>
      <c r="H1181" s="17">
        <v>2.3879209E7</v>
      </c>
    </row>
    <row r="1182">
      <c r="A1182" s="22" t="s">
        <v>9851</v>
      </c>
      <c r="B1182" s="7" t="s">
        <v>4042</v>
      </c>
      <c r="C1182" s="17">
        <v>7.0</v>
      </c>
      <c r="D1182" s="17">
        <v>9.51113857142857E7</v>
      </c>
      <c r="E1182" s="17">
        <v>4.435135E7</v>
      </c>
      <c r="F1182" s="17">
        <v>1.00095676E8</v>
      </c>
      <c r="G1182" s="17">
        <v>1.51346001E8</v>
      </c>
      <c r="H1182" s="17">
        <v>1.55262651E8</v>
      </c>
    </row>
    <row r="1183">
      <c r="A1183" s="22" t="s">
        <v>3911</v>
      </c>
      <c r="B1183" s="7" t="s">
        <v>3912</v>
      </c>
      <c r="C1183" s="17">
        <v>231.0</v>
      </c>
      <c r="D1183" s="17">
        <v>2.13549295255411E8</v>
      </c>
      <c r="E1183" s="17">
        <v>1.40442772E8</v>
      </c>
      <c r="F1183" s="17">
        <v>1.9210123E8</v>
      </c>
      <c r="G1183" s="17">
        <v>2.64889482E8</v>
      </c>
      <c r="H1183" s="17">
        <v>3.67363643E8</v>
      </c>
    </row>
    <row r="1184">
      <c r="A1184" s="22" t="s">
        <v>3913</v>
      </c>
      <c r="B1184" s="7" t="s">
        <v>3914</v>
      </c>
      <c r="C1184" s="17">
        <v>9.0</v>
      </c>
      <c r="D1184" s="17">
        <v>6.11052395555555E7</v>
      </c>
      <c r="E1184" s="17">
        <v>1.0401081E7</v>
      </c>
      <c r="F1184" s="17">
        <v>6.7341667E7</v>
      </c>
      <c r="G1184" s="17">
        <v>7.4001501E7</v>
      </c>
      <c r="H1184" s="17">
        <v>1.6109072E8</v>
      </c>
    </row>
    <row r="1185">
      <c r="A1185" s="22" t="s">
        <v>3915</v>
      </c>
      <c r="B1185" s="7" t="s">
        <v>3916</v>
      </c>
      <c r="C1185" s="17">
        <v>184.0</v>
      </c>
      <c r="D1185" s="17">
        <v>2.24885061097826E8</v>
      </c>
      <c r="E1185" s="17">
        <v>1.89021548E8</v>
      </c>
      <c r="F1185" s="17">
        <v>2.0197055E8</v>
      </c>
      <c r="G1185" s="17">
        <v>2.48868484E8</v>
      </c>
      <c r="H1185" s="17">
        <v>3.06557236E8</v>
      </c>
    </row>
    <row r="1186">
      <c r="A1186" s="22" t="s">
        <v>3917</v>
      </c>
      <c r="B1186" s="7" t="s">
        <v>3918</v>
      </c>
      <c r="C1186" s="17">
        <v>13.0</v>
      </c>
      <c r="D1186" s="17">
        <v>1.70190626153846E8</v>
      </c>
      <c r="E1186" s="17">
        <v>5.8736561E7</v>
      </c>
      <c r="F1186" s="17">
        <v>1.15986427E8</v>
      </c>
      <c r="G1186" s="17">
        <v>2.631936E8</v>
      </c>
      <c r="H1186" s="17">
        <v>4.05241379E8</v>
      </c>
    </row>
    <row r="1187">
      <c r="A1187" s="22" t="s">
        <v>3919</v>
      </c>
      <c r="B1187" s="7" t="s">
        <v>3920</v>
      </c>
      <c r="C1187" s="17">
        <v>6.0</v>
      </c>
      <c r="D1187" s="17">
        <v>1.304327915E8</v>
      </c>
      <c r="E1187" s="17">
        <v>9.9911661E7</v>
      </c>
      <c r="F1187" s="17">
        <v>1.19524739E8</v>
      </c>
      <c r="G1187" s="17">
        <v>1.71088958E8</v>
      </c>
      <c r="H1187" s="17">
        <v>1.7748135E8</v>
      </c>
    </row>
    <row r="1188">
      <c r="A1188" s="22" t="s">
        <v>3921</v>
      </c>
      <c r="B1188" s="7" t="s">
        <v>3922</v>
      </c>
      <c r="C1188" s="17">
        <v>2.0</v>
      </c>
      <c r="D1188" s="17">
        <v>4.24069105E7</v>
      </c>
      <c r="E1188" s="17">
        <v>2.4302121E7</v>
      </c>
      <c r="F1188" s="17">
        <v>2.4302121E7</v>
      </c>
      <c r="G1188" s="17">
        <v>6.05117E7</v>
      </c>
      <c r="H1188" s="17">
        <v>6.05117E7</v>
      </c>
    </row>
    <row r="1189">
      <c r="A1189" s="22" t="s">
        <v>3923</v>
      </c>
      <c r="B1189" s="7" t="s">
        <v>3924</v>
      </c>
      <c r="C1189" s="17">
        <v>42.0</v>
      </c>
      <c r="D1189" s="17">
        <v>7.73327267380952E7</v>
      </c>
      <c r="E1189" s="17">
        <v>4.7385975E7</v>
      </c>
      <c r="F1189" s="17">
        <v>7.6509042E7</v>
      </c>
      <c r="G1189" s="17">
        <v>1.09908411E8</v>
      </c>
      <c r="H1189" s="17">
        <v>1.25683803E8</v>
      </c>
    </row>
    <row r="1190">
      <c r="A1190" s="22" t="s">
        <v>3925</v>
      </c>
      <c r="B1190" s="7" t="s">
        <v>3926</v>
      </c>
      <c r="C1190" s="17">
        <v>8.0</v>
      </c>
      <c r="D1190" s="17">
        <v>7.5367541875E7</v>
      </c>
      <c r="E1190" s="17">
        <v>2.1520342E7</v>
      </c>
      <c r="F1190" s="17">
        <v>3.78304E7</v>
      </c>
      <c r="G1190" s="17">
        <v>7.4718311E7</v>
      </c>
      <c r="H1190" s="17">
        <v>2.88432299E8</v>
      </c>
    </row>
    <row r="1191">
      <c r="A1191" s="22" t="s">
        <v>3927</v>
      </c>
      <c r="B1191" s="7" t="s">
        <v>3928</v>
      </c>
      <c r="C1191" s="17">
        <v>22392.0</v>
      </c>
      <c r="D1191" s="17">
        <v>1.51247517956778E7</v>
      </c>
      <c r="E1191" s="17">
        <v>7715100.0</v>
      </c>
      <c r="F1191" s="17">
        <v>1.1783142E7</v>
      </c>
      <c r="G1191" s="17">
        <v>1.7471099E7</v>
      </c>
      <c r="H1191" s="17">
        <v>2.889096E7</v>
      </c>
    </row>
    <row r="1192">
      <c r="A1192" s="22" t="s">
        <v>3935</v>
      </c>
      <c r="B1192" s="7" t="s">
        <v>3936</v>
      </c>
      <c r="C1192" s="17">
        <v>17.0</v>
      </c>
      <c r="D1192" s="17">
        <v>9.9534247E7</v>
      </c>
      <c r="E1192" s="17">
        <v>4.7102068E7</v>
      </c>
      <c r="F1192" s="17">
        <v>7.9656111E7</v>
      </c>
      <c r="G1192" s="17">
        <v>1.20575014E8</v>
      </c>
      <c r="H1192" s="17">
        <v>2.4061073E8</v>
      </c>
    </row>
    <row r="1193">
      <c r="A1193" s="22" t="s">
        <v>3938</v>
      </c>
      <c r="B1193" s="7" t="s">
        <v>3940</v>
      </c>
      <c r="C1193" s="17">
        <v>554.0</v>
      </c>
      <c r="D1193" s="17">
        <v>6.57660523664259E7</v>
      </c>
      <c r="E1193" s="17">
        <v>2.0902843E7</v>
      </c>
      <c r="F1193" s="17">
        <v>4.4246303E7</v>
      </c>
      <c r="G1193" s="17">
        <v>8.3873837E7</v>
      </c>
      <c r="H1193" s="17">
        <v>1.34637714E8</v>
      </c>
    </row>
    <row r="1194">
      <c r="A1194" s="22" t="s">
        <v>9866</v>
      </c>
      <c r="B1194" s="7" t="s">
        <v>9867</v>
      </c>
      <c r="C1194" s="17">
        <v>23.0</v>
      </c>
      <c r="D1194" s="17">
        <v>8739833.30434782</v>
      </c>
      <c r="E1194" s="17">
        <v>4924775.0</v>
      </c>
      <c r="F1194" s="17">
        <v>6818923.0</v>
      </c>
      <c r="G1194" s="17">
        <v>1.0199302E7</v>
      </c>
      <c r="H1194" s="17">
        <v>1.7069848E7</v>
      </c>
    </row>
    <row r="1195">
      <c r="A1195" s="22" t="s">
        <v>3941</v>
      </c>
      <c r="B1195" s="7" t="s">
        <v>3942</v>
      </c>
      <c r="C1195" s="17">
        <v>203.0</v>
      </c>
      <c r="D1195" s="17">
        <v>2.48120580788177E7</v>
      </c>
      <c r="E1195" s="17">
        <v>1.16242E7</v>
      </c>
      <c r="F1195" s="17">
        <v>1.49828E7</v>
      </c>
      <c r="G1195" s="17">
        <v>2.7364242E7</v>
      </c>
      <c r="H1195" s="17">
        <v>4.558725E7</v>
      </c>
    </row>
    <row r="1196">
      <c r="A1196" s="22" t="s">
        <v>3943</v>
      </c>
      <c r="B1196" s="7" t="s">
        <v>3944</v>
      </c>
      <c r="C1196" s="17">
        <v>3031.0</v>
      </c>
      <c r="D1196" s="17">
        <v>2.24660360488287E7</v>
      </c>
      <c r="E1196" s="17">
        <v>8766895.0</v>
      </c>
      <c r="F1196" s="17">
        <v>1.252595E7</v>
      </c>
      <c r="G1196" s="17">
        <v>2.153833E7</v>
      </c>
      <c r="H1196" s="17">
        <v>3.9345097E7</v>
      </c>
    </row>
    <row r="1197">
      <c r="A1197" s="22" t="s">
        <v>3945</v>
      </c>
      <c r="B1197" s="7" t="s">
        <v>3946</v>
      </c>
      <c r="C1197" s="17">
        <v>672.0</v>
      </c>
      <c r="D1197" s="17">
        <v>2.4752331172619E7</v>
      </c>
      <c r="E1197" s="17">
        <v>9742133.0</v>
      </c>
      <c r="F1197" s="17">
        <v>1.6758767E7</v>
      </c>
      <c r="G1197" s="17">
        <v>2.6139407E7</v>
      </c>
      <c r="H1197" s="17">
        <v>4.4862057E7</v>
      </c>
    </row>
    <row r="1198">
      <c r="A1198" s="22" t="s">
        <v>3947</v>
      </c>
      <c r="B1198" s="7" t="s">
        <v>3948</v>
      </c>
      <c r="C1198" s="17">
        <v>87.0</v>
      </c>
      <c r="D1198" s="17">
        <v>4.95161477701149E7</v>
      </c>
      <c r="E1198" s="17">
        <v>1.07044E7</v>
      </c>
      <c r="F1198" s="17">
        <v>1.9052967E7</v>
      </c>
      <c r="G1198" s="17">
        <v>5.4434444E7</v>
      </c>
      <c r="H1198" s="17">
        <v>1.19078347E8</v>
      </c>
    </row>
    <row r="1199">
      <c r="A1199" s="22" t="s">
        <v>3949</v>
      </c>
      <c r="B1199" s="7" t="s">
        <v>3950</v>
      </c>
      <c r="C1199" s="17">
        <v>7721.0</v>
      </c>
      <c r="D1199" s="17">
        <v>2.3376238379614E7</v>
      </c>
      <c r="E1199" s="17">
        <v>9768545.0</v>
      </c>
      <c r="F1199" s="17">
        <v>1.6367418E7</v>
      </c>
      <c r="G1199" s="17">
        <v>2.918436E7</v>
      </c>
      <c r="H1199" s="17">
        <v>4.5888294E7</v>
      </c>
    </row>
    <row r="1200">
      <c r="A1200" s="22" t="s">
        <v>3951</v>
      </c>
      <c r="B1200" s="7" t="s">
        <v>3952</v>
      </c>
      <c r="C1200" s="17">
        <v>961.0</v>
      </c>
      <c r="D1200" s="17">
        <v>2.24272534245577E7</v>
      </c>
      <c r="E1200" s="17">
        <v>7768000.0</v>
      </c>
      <c r="F1200" s="17">
        <v>1.3042381E7</v>
      </c>
      <c r="G1200" s="17">
        <v>2.7113371E7</v>
      </c>
      <c r="H1200" s="17">
        <v>4.4948234E7</v>
      </c>
    </row>
    <row r="1201">
      <c r="A1201" s="22" t="s">
        <v>3953</v>
      </c>
      <c r="B1201" s="7" t="s">
        <v>3954</v>
      </c>
      <c r="C1201" s="17">
        <v>228.0</v>
      </c>
      <c r="D1201" s="17">
        <v>4.02012058903508E7</v>
      </c>
      <c r="E1201" s="17">
        <v>1.1010148E7</v>
      </c>
      <c r="F1201" s="17">
        <v>1.8039E7</v>
      </c>
      <c r="G1201" s="17">
        <v>4.4181707E7</v>
      </c>
      <c r="H1201" s="17">
        <v>9.5223815E7</v>
      </c>
    </row>
    <row r="1202">
      <c r="A1202" s="22" t="s">
        <v>9880</v>
      </c>
      <c r="B1202" s="7" t="s">
        <v>9881</v>
      </c>
      <c r="C1202" s="17">
        <v>1576.0</v>
      </c>
      <c r="D1202" s="17">
        <v>4.75128013781726E7</v>
      </c>
      <c r="E1202" s="17">
        <v>3.2352601E7</v>
      </c>
      <c r="F1202" s="17">
        <v>4.8250812E7</v>
      </c>
      <c r="G1202" s="17">
        <v>6.0476279E7</v>
      </c>
      <c r="H1202" s="17">
        <v>7.0657239E7</v>
      </c>
    </row>
    <row r="1203">
      <c r="A1203" s="22" t="s">
        <v>3955</v>
      </c>
      <c r="B1203" s="7" t="s">
        <v>3956</v>
      </c>
      <c r="C1203" s="17">
        <v>8772.0</v>
      </c>
      <c r="D1203" s="17">
        <v>5.42166633997036E7</v>
      </c>
      <c r="E1203" s="17">
        <v>2.9278309E7</v>
      </c>
      <c r="F1203" s="17">
        <v>4.296337E7</v>
      </c>
      <c r="G1203" s="17">
        <v>6.5342513E7</v>
      </c>
      <c r="H1203" s="17">
        <v>9.8336344E7</v>
      </c>
    </row>
    <row r="1204">
      <c r="A1204" s="22" t="s">
        <v>3957</v>
      </c>
      <c r="B1204" s="7" t="s">
        <v>3958</v>
      </c>
      <c r="C1204" s="17">
        <v>317.0</v>
      </c>
      <c r="D1204" s="17">
        <v>1.8512942825552E8</v>
      </c>
      <c r="E1204" s="17">
        <v>1.09046163E8</v>
      </c>
      <c r="F1204" s="17">
        <v>1.55172345E8</v>
      </c>
      <c r="G1204" s="17">
        <v>2.2224493E8</v>
      </c>
      <c r="H1204" s="17">
        <v>3.493551E8</v>
      </c>
    </row>
    <row r="1205">
      <c r="A1205" s="22" t="s">
        <v>3959</v>
      </c>
      <c r="B1205" s="7" t="s">
        <v>3960</v>
      </c>
      <c r="C1205" s="17">
        <v>1432.0</v>
      </c>
      <c r="D1205" s="17">
        <v>3.67583470481843E7</v>
      </c>
      <c r="E1205" s="17">
        <v>1.4830431E7</v>
      </c>
      <c r="F1205" s="17">
        <v>2.5574968E7</v>
      </c>
      <c r="G1205" s="17">
        <v>4.3542785E7</v>
      </c>
      <c r="H1205" s="17">
        <v>7.0158414E7</v>
      </c>
    </row>
    <row r="1206">
      <c r="A1206" s="22" t="s">
        <v>3961</v>
      </c>
      <c r="B1206" s="7" t="s">
        <v>3962</v>
      </c>
      <c r="C1206" s="17">
        <v>274.0</v>
      </c>
      <c r="D1206" s="17">
        <v>4.54515658649635E7</v>
      </c>
      <c r="E1206" s="17">
        <v>1.4805078E7</v>
      </c>
      <c r="F1206" s="17">
        <v>3.3203495E7</v>
      </c>
      <c r="G1206" s="17">
        <v>5.630904E7</v>
      </c>
      <c r="H1206" s="17">
        <v>9.324104E7</v>
      </c>
    </row>
    <row r="1207">
      <c r="A1207" s="22" t="s">
        <v>3963</v>
      </c>
      <c r="B1207" s="7" t="s">
        <v>3964</v>
      </c>
      <c r="C1207" s="17">
        <v>2.0</v>
      </c>
      <c r="D1207" s="17">
        <v>4.187862895E8</v>
      </c>
      <c r="E1207" s="17">
        <v>2.39359578E8</v>
      </c>
      <c r="F1207" s="17">
        <v>2.39359578E8</v>
      </c>
      <c r="G1207" s="17">
        <v>5.98213001E8</v>
      </c>
      <c r="H1207" s="17">
        <v>5.98213001E8</v>
      </c>
    </row>
    <row r="1208">
      <c r="A1208" s="22" t="s">
        <v>3965</v>
      </c>
      <c r="B1208" s="7" t="s">
        <v>3966</v>
      </c>
      <c r="C1208" s="17">
        <v>18.0</v>
      </c>
      <c r="D1208" s="17">
        <v>3.04311572222222E7</v>
      </c>
      <c r="E1208" s="17">
        <v>7697396.0</v>
      </c>
      <c r="F1208" s="17">
        <v>1.58571E7</v>
      </c>
      <c r="G1208" s="17">
        <v>4.3575804E7</v>
      </c>
      <c r="H1208" s="17">
        <v>7.072864E7</v>
      </c>
    </row>
    <row r="1209">
      <c r="A1209" s="22" t="s">
        <v>3967</v>
      </c>
      <c r="B1209" s="7" t="s">
        <v>3968</v>
      </c>
      <c r="C1209" s="17">
        <v>100.0</v>
      </c>
      <c r="D1209" s="17">
        <v>6.329198742E7</v>
      </c>
      <c r="E1209" s="17">
        <v>1.2907912E7</v>
      </c>
      <c r="F1209" s="17">
        <v>1.8320858E7</v>
      </c>
      <c r="G1209" s="17">
        <v>4.114907E7</v>
      </c>
      <c r="H1209" s="17">
        <v>8.950175E7</v>
      </c>
    </row>
    <row r="1210">
      <c r="A1210" s="22" t="s">
        <v>3969</v>
      </c>
      <c r="B1210" s="7" t="s">
        <v>3970</v>
      </c>
      <c r="C1210" s="17">
        <v>42.0</v>
      </c>
      <c r="D1210" s="17">
        <v>7.83556212619047E7</v>
      </c>
      <c r="E1210" s="17">
        <v>1.377095E7</v>
      </c>
      <c r="F1210" s="17">
        <v>6.1302217E7</v>
      </c>
      <c r="G1210" s="17">
        <v>1.01856262E8</v>
      </c>
      <c r="H1210" s="17">
        <v>1.79238768E8</v>
      </c>
    </row>
    <row r="1211">
      <c r="A1211" s="22" t="s">
        <v>3971</v>
      </c>
      <c r="B1211" s="7" t="s">
        <v>3972</v>
      </c>
      <c r="C1211" s="17">
        <v>105.0</v>
      </c>
      <c r="D1211" s="17">
        <v>7.80959471333333E7</v>
      </c>
      <c r="E1211" s="17">
        <v>1.5940699E7</v>
      </c>
      <c r="F1211" s="17">
        <v>4.2870501E7</v>
      </c>
      <c r="G1211" s="17">
        <v>1.1375406E8</v>
      </c>
      <c r="H1211" s="17">
        <v>2.07465886E8</v>
      </c>
    </row>
    <row r="1212">
      <c r="A1212" s="22" t="s">
        <v>3973</v>
      </c>
      <c r="B1212" s="7" t="s">
        <v>3974</v>
      </c>
      <c r="C1212" s="17">
        <v>2267.0</v>
      </c>
      <c r="D1212" s="17">
        <v>4.1516239857962E7</v>
      </c>
      <c r="E1212" s="17">
        <v>1.1372905E7</v>
      </c>
      <c r="F1212" s="17">
        <v>1.8374852E7</v>
      </c>
      <c r="G1212" s="17">
        <v>3.9837213E7</v>
      </c>
      <c r="H1212" s="17">
        <v>8.7249375E7</v>
      </c>
    </row>
    <row r="1213">
      <c r="A1213" s="22" t="s">
        <v>3979</v>
      </c>
      <c r="B1213" s="7" t="s">
        <v>3980</v>
      </c>
      <c r="C1213" s="17">
        <v>3200.0</v>
      </c>
      <c r="D1213" s="17">
        <v>2.05039790603561E8</v>
      </c>
      <c r="E1213" s="17">
        <v>1.36291605E8</v>
      </c>
      <c r="F1213" s="17">
        <v>1.9976766E8</v>
      </c>
      <c r="G1213" s="17">
        <v>2.368737E8</v>
      </c>
      <c r="H1213" s="17">
        <v>3.02408354E8</v>
      </c>
    </row>
    <row r="1214">
      <c r="A1214" s="22" t="s">
        <v>3981</v>
      </c>
      <c r="B1214" s="7" t="s">
        <v>3982</v>
      </c>
      <c r="C1214" s="17">
        <v>4.0</v>
      </c>
      <c r="D1214" s="17">
        <v>1.51701467E8</v>
      </c>
      <c r="E1214" s="17">
        <v>7.7662093E7</v>
      </c>
      <c r="F1214" s="17">
        <v>1.22092912E8</v>
      </c>
      <c r="G1214" s="17">
        <v>1.406734E8</v>
      </c>
      <c r="H1214" s="17">
        <v>2.66377463E8</v>
      </c>
    </row>
    <row r="1215">
      <c r="A1215" s="22" t="s">
        <v>3983</v>
      </c>
      <c r="B1215" s="7" t="s">
        <v>3984</v>
      </c>
      <c r="C1215" s="17">
        <v>300.0</v>
      </c>
      <c r="D1215" s="17">
        <v>1.46997397953333E8</v>
      </c>
      <c r="E1215" s="17">
        <v>1.02586378E8</v>
      </c>
      <c r="F1215" s="17">
        <v>1.26158662E8</v>
      </c>
      <c r="G1215" s="17">
        <v>1.67864884E8</v>
      </c>
      <c r="H1215" s="17">
        <v>2.45155485E8</v>
      </c>
    </row>
    <row r="1216">
      <c r="A1216" s="22" t="s">
        <v>3985</v>
      </c>
      <c r="B1216" s="7" t="s">
        <v>3986</v>
      </c>
      <c r="C1216" s="17">
        <v>744.0</v>
      </c>
      <c r="D1216" s="17">
        <v>2.59624665419354E8</v>
      </c>
      <c r="E1216" s="17">
        <v>2.12397269E8</v>
      </c>
      <c r="F1216" s="17">
        <v>2.49796078E8</v>
      </c>
      <c r="G1216" s="17">
        <v>3.04933818E8</v>
      </c>
      <c r="H1216" s="17">
        <v>3.78028794E8</v>
      </c>
    </row>
    <row r="1217">
      <c r="A1217" s="22" t="s">
        <v>3987</v>
      </c>
      <c r="B1217" s="7" t="s">
        <v>3988</v>
      </c>
      <c r="C1217" s="17">
        <v>4.0</v>
      </c>
      <c r="D1217" s="17">
        <v>3.866444E7</v>
      </c>
      <c r="E1217" s="17">
        <v>2412163.0</v>
      </c>
      <c r="F1217" s="17">
        <v>1.7865461E7</v>
      </c>
      <c r="G1217" s="17">
        <v>2.0128201E7</v>
      </c>
      <c r="H1217" s="17">
        <v>1.14251935E8</v>
      </c>
    </row>
    <row r="1218">
      <c r="A1218" s="22" t="s">
        <v>3989</v>
      </c>
      <c r="B1218" s="7" t="s">
        <v>3990</v>
      </c>
      <c r="C1218" s="17">
        <v>17.0</v>
      </c>
      <c r="D1218" s="17">
        <v>6.30416794705882E7</v>
      </c>
      <c r="E1218" s="17">
        <v>9703900.0</v>
      </c>
      <c r="F1218" s="17">
        <v>1.6175E7</v>
      </c>
      <c r="G1218" s="17">
        <v>7.91003E7</v>
      </c>
      <c r="H1218" s="17">
        <v>1.82023577E8</v>
      </c>
    </row>
    <row r="1219">
      <c r="A1219" s="22" t="s">
        <v>3993</v>
      </c>
      <c r="B1219" s="7" t="s">
        <v>3994</v>
      </c>
      <c r="C1219" s="17">
        <v>227.0</v>
      </c>
      <c r="D1219" s="17">
        <v>1.98125538621145E8</v>
      </c>
      <c r="E1219" s="17">
        <v>1.44509773E8</v>
      </c>
      <c r="F1219" s="17">
        <v>1.88195399E8</v>
      </c>
      <c r="G1219" s="17">
        <v>2.41101198E8</v>
      </c>
      <c r="H1219" s="17">
        <v>3.1500745E8</v>
      </c>
    </row>
    <row r="1220">
      <c r="A1220" s="22" t="s">
        <v>3995</v>
      </c>
      <c r="B1220" s="7" t="s">
        <v>3996</v>
      </c>
      <c r="C1220" s="17">
        <v>339.0</v>
      </c>
      <c r="D1220" s="17">
        <v>7.74220543126844E7</v>
      </c>
      <c r="E1220" s="17">
        <v>3.4528674E7</v>
      </c>
      <c r="F1220" s="17">
        <v>5.9125877E7</v>
      </c>
      <c r="G1220" s="17">
        <v>9.9036851E7</v>
      </c>
      <c r="H1220" s="17">
        <v>1.62366954E8</v>
      </c>
    </row>
    <row r="1221">
      <c r="A1221" s="22" t="s">
        <v>3997</v>
      </c>
      <c r="B1221" s="7" t="s">
        <v>3998</v>
      </c>
      <c r="C1221" s="17">
        <v>81.0</v>
      </c>
      <c r="D1221" s="17">
        <v>2.12557537308642E8</v>
      </c>
      <c r="E1221" s="17">
        <v>1.52766201E8</v>
      </c>
      <c r="F1221" s="17">
        <v>1.96838E8</v>
      </c>
      <c r="G1221" s="17">
        <v>2.67807455E8</v>
      </c>
      <c r="H1221" s="17">
        <v>3.36381584E8</v>
      </c>
    </row>
    <row r="1222">
      <c r="A1222" s="22" t="s">
        <v>3999</v>
      </c>
      <c r="B1222" s="7" t="s">
        <v>4000</v>
      </c>
      <c r="C1222" s="17">
        <v>412.0</v>
      </c>
      <c r="D1222" s="17">
        <v>1.13168460519417E8</v>
      </c>
      <c r="E1222" s="17">
        <v>6.127305E7</v>
      </c>
      <c r="F1222" s="17">
        <v>9.761195E7</v>
      </c>
      <c r="G1222" s="17">
        <v>1.394207E8</v>
      </c>
      <c r="H1222" s="17">
        <v>1.9388E8</v>
      </c>
    </row>
    <row r="1223">
      <c r="A1223" s="22" t="s">
        <v>4001</v>
      </c>
      <c r="B1223" s="7" t="s">
        <v>4002</v>
      </c>
      <c r="C1223" s="17">
        <v>820.0</v>
      </c>
      <c r="D1223" s="17">
        <v>1.21397814065853E8</v>
      </c>
      <c r="E1223" s="17">
        <v>7.253906E7</v>
      </c>
      <c r="F1223" s="17">
        <v>1.00933007E8</v>
      </c>
      <c r="G1223" s="17">
        <v>1.449541E8</v>
      </c>
      <c r="H1223" s="17">
        <v>2.07161425E8</v>
      </c>
    </row>
    <row r="1224">
      <c r="A1224" s="22" t="s">
        <v>4003</v>
      </c>
      <c r="B1224" s="7" t="s">
        <v>4004</v>
      </c>
      <c r="C1224" s="17">
        <v>25.0</v>
      </c>
      <c r="D1224" s="17">
        <v>7.38732935599999E7</v>
      </c>
      <c r="E1224" s="17">
        <v>4.6871484E7</v>
      </c>
      <c r="F1224" s="17">
        <v>6.2436689E7</v>
      </c>
      <c r="G1224" s="17">
        <v>9.567146E7</v>
      </c>
      <c r="H1224" s="17">
        <v>1.47131046E8</v>
      </c>
    </row>
    <row r="1225">
      <c r="A1225" s="22" t="s">
        <v>4005</v>
      </c>
      <c r="B1225" s="7" t="s">
        <v>4006</v>
      </c>
      <c r="C1225" s="17">
        <v>6701.0</v>
      </c>
      <c r="D1225" s="17">
        <v>5.19589603835023E7</v>
      </c>
      <c r="E1225" s="17">
        <v>2.7668419E7</v>
      </c>
      <c r="F1225" s="17">
        <v>4.6460771E7</v>
      </c>
      <c r="G1225" s="17">
        <v>6.1129808E7</v>
      </c>
      <c r="H1225" s="17">
        <v>8.7726773E7</v>
      </c>
    </row>
    <row r="1226">
      <c r="A1226" s="22" t="s">
        <v>4007</v>
      </c>
      <c r="B1226" s="7" t="s">
        <v>4008</v>
      </c>
      <c r="C1226" s="17">
        <v>3.0</v>
      </c>
      <c r="D1226" s="17">
        <v>6.63965593333333E7</v>
      </c>
      <c r="E1226" s="17">
        <v>1.3113019E7</v>
      </c>
      <c r="F1226" s="17">
        <v>5.5660455E7</v>
      </c>
      <c r="G1226" s="17">
        <v>1.30416204E8</v>
      </c>
      <c r="H1226" s="17">
        <v>1.30416204E8</v>
      </c>
    </row>
    <row r="1227">
      <c r="A1227" s="22" t="s">
        <v>4009</v>
      </c>
      <c r="B1227" s="7" t="s">
        <v>4010</v>
      </c>
      <c r="C1227" s="17">
        <v>3.0</v>
      </c>
      <c r="D1227" s="17">
        <v>2.20039473333333E7</v>
      </c>
      <c r="E1227" s="17">
        <v>2830922.0</v>
      </c>
      <c r="F1227" s="17">
        <v>2.31462E7</v>
      </c>
      <c r="G1227" s="17">
        <v>4.003472E7</v>
      </c>
      <c r="H1227" s="17">
        <v>4.003472E7</v>
      </c>
    </row>
    <row r="1228">
      <c r="A1228" s="22" t="s">
        <v>4011</v>
      </c>
      <c r="B1228" s="7" t="s">
        <v>4012</v>
      </c>
      <c r="C1228" s="17">
        <v>21.0</v>
      </c>
      <c r="D1228" s="17">
        <v>6.11651626666666E7</v>
      </c>
      <c r="E1228" s="17">
        <v>2.4235442E7</v>
      </c>
      <c r="F1228" s="17">
        <v>5.06973E7</v>
      </c>
      <c r="G1228" s="17">
        <v>8.1533763E7</v>
      </c>
      <c r="H1228" s="17">
        <v>1.43177942E8</v>
      </c>
    </row>
    <row r="1229">
      <c r="A1229" s="22" t="s">
        <v>4013</v>
      </c>
      <c r="B1229" s="7" t="s">
        <v>4014</v>
      </c>
      <c r="C1229" s="17">
        <v>19.0</v>
      </c>
      <c r="D1229" s="17">
        <v>3.36943551578947E7</v>
      </c>
      <c r="E1229" s="17">
        <v>1.1539385E7</v>
      </c>
      <c r="F1229" s="17">
        <v>1.7995946E7</v>
      </c>
      <c r="G1229" s="17">
        <v>4.68679E7</v>
      </c>
      <c r="H1229" s="17">
        <v>1.06980599E8</v>
      </c>
    </row>
    <row r="1230">
      <c r="A1230" s="22" t="s">
        <v>4015</v>
      </c>
      <c r="B1230" s="7" t="s">
        <v>4016</v>
      </c>
      <c r="C1230" s="17">
        <v>9.0</v>
      </c>
      <c r="D1230" s="17">
        <v>4.52634758888888E7</v>
      </c>
      <c r="E1230" s="17">
        <v>1.27663E7</v>
      </c>
      <c r="F1230" s="17">
        <v>2.7068225E7</v>
      </c>
      <c r="G1230" s="17">
        <v>7.6887394E7</v>
      </c>
      <c r="H1230" s="17">
        <v>1.13466738E8</v>
      </c>
    </row>
    <row r="1231">
      <c r="A1231" s="22" t="s">
        <v>9920</v>
      </c>
      <c r="B1231" s="7" t="s">
        <v>9921</v>
      </c>
      <c r="C1231" s="17">
        <v>4.0</v>
      </c>
      <c r="D1231" s="17">
        <v>8.075917525E7</v>
      </c>
      <c r="E1231" s="17">
        <v>2.7335689E7</v>
      </c>
      <c r="F1231" s="17">
        <v>5.9070224E7</v>
      </c>
      <c r="G1231" s="17">
        <v>6.2839575E7</v>
      </c>
      <c r="H1231" s="17">
        <v>1.73791213E8</v>
      </c>
    </row>
    <row r="1232">
      <c r="A1232" s="22" t="s">
        <v>4017</v>
      </c>
      <c r="B1232" s="7" t="s">
        <v>4018</v>
      </c>
      <c r="C1232" s="17">
        <v>6.0</v>
      </c>
      <c r="D1232" s="17">
        <v>3.06875746666666E7</v>
      </c>
      <c r="E1232" s="17">
        <v>8104487.0</v>
      </c>
      <c r="F1232" s="17">
        <v>2.7889516E7</v>
      </c>
      <c r="G1232" s="17">
        <v>3.4947067E7</v>
      </c>
      <c r="H1232" s="17">
        <v>7.6434965E7</v>
      </c>
    </row>
    <row r="1233">
      <c r="A1233" s="22" t="s">
        <v>9924</v>
      </c>
      <c r="B1233" s="7" t="s">
        <v>4042</v>
      </c>
      <c r="C1233" s="17">
        <v>7.0</v>
      </c>
      <c r="D1233" s="17">
        <v>4.02696431428571E7</v>
      </c>
      <c r="E1233" s="17">
        <v>1.1363047E7</v>
      </c>
      <c r="F1233" s="17">
        <v>2.311445E7</v>
      </c>
      <c r="G1233" s="17">
        <v>4.8331473E7</v>
      </c>
      <c r="H1233" s="17">
        <v>1.49028206E8</v>
      </c>
    </row>
    <row r="1234">
      <c r="A1234" s="22" t="s">
        <v>4019</v>
      </c>
      <c r="B1234" s="7" t="s">
        <v>4020</v>
      </c>
      <c r="C1234" s="17">
        <v>305.0</v>
      </c>
      <c r="D1234" s="17">
        <v>7.95868492163933E7</v>
      </c>
      <c r="E1234" s="17">
        <v>2.6371172E7</v>
      </c>
      <c r="F1234" s="17">
        <v>5.4546351E7</v>
      </c>
      <c r="G1234" s="17">
        <v>1.12225488E8</v>
      </c>
      <c r="H1234" s="17">
        <v>1.62123919E8</v>
      </c>
    </row>
    <row r="1235">
      <c r="A1235" s="22" t="s">
        <v>4021</v>
      </c>
      <c r="B1235" s="7" t="s">
        <v>4022</v>
      </c>
      <c r="C1235" s="17">
        <v>126.0</v>
      </c>
      <c r="D1235" s="17">
        <v>8.18536173174602E7</v>
      </c>
      <c r="E1235" s="17">
        <v>2.0311432E7</v>
      </c>
      <c r="F1235" s="17">
        <v>4.4434924E7</v>
      </c>
      <c r="G1235" s="17">
        <v>1.28230573E8</v>
      </c>
      <c r="H1235" s="17">
        <v>1.79208839E8</v>
      </c>
    </row>
    <row r="1236">
      <c r="A1236" s="22" t="s">
        <v>4023</v>
      </c>
      <c r="B1236" s="7" t="s">
        <v>4024</v>
      </c>
      <c r="C1236" s="17">
        <v>1303.0</v>
      </c>
      <c r="D1236" s="17">
        <v>2.05625465349194E7</v>
      </c>
      <c r="E1236" s="17">
        <v>9233967.0</v>
      </c>
      <c r="F1236" s="17">
        <v>1.3275193E7</v>
      </c>
      <c r="G1236" s="17">
        <v>2.35124E7</v>
      </c>
      <c r="H1236" s="17">
        <v>4.4878322E7</v>
      </c>
    </row>
    <row r="1237">
      <c r="A1237" s="22" t="s">
        <v>4025</v>
      </c>
      <c r="B1237" s="7" t="s">
        <v>4026</v>
      </c>
      <c r="C1237" s="17">
        <v>73.0</v>
      </c>
      <c r="D1237" s="17">
        <v>6.15494397671232E7</v>
      </c>
      <c r="E1237" s="17">
        <v>2.5737823E7</v>
      </c>
      <c r="F1237" s="17">
        <v>4.0801397E7</v>
      </c>
      <c r="G1237" s="17">
        <v>7.2146367E7</v>
      </c>
      <c r="H1237" s="17">
        <v>1.46404958E8</v>
      </c>
    </row>
    <row r="1238">
      <c r="A1238" s="22" t="s">
        <v>4027</v>
      </c>
      <c r="B1238" s="7" t="s">
        <v>4028</v>
      </c>
      <c r="C1238" s="17">
        <v>67.0</v>
      </c>
      <c r="D1238" s="17">
        <v>1.2621180641791E7</v>
      </c>
      <c r="E1238" s="17">
        <v>4566704.0</v>
      </c>
      <c r="F1238" s="17">
        <v>6416044.0</v>
      </c>
      <c r="G1238" s="17">
        <v>1.7015166E7</v>
      </c>
      <c r="H1238" s="17">
        <v>2.6432495E7</v>
      </c>
    </row>
    <row r="1239">
      <c r="A1239" s="22" t="s">
        <v>4029</v>
      </c>
      <c r="B1239" s="7" t="s">
        <v>4030</v>
      </c>
      <c r="C1239" s="17">
        <v>328566.0</v>
      </c>
      <c r="D1239" s="17">
        <v>1.89576016157959E7</v>
      </c>
      <c r="E1239" s="17">
        <v>5901479.0</v>
      </c>
      <c r="F1239" s="17">
        <v>1.0400589E7</v>
      </c>
      <c r="G1239" s="17">
        <v>2.04562E7</v>
      </c>
      <c r="H1239" s="17">
        <v>3.9543811E7</v>
      </c>
    </row>
    <row r="1240">
      <c r="A1240" s="22" t="s">
        <v>4035</v>
      </c>
      <c r="B1240" s="7" t="s">
        <v>4036</v>
      </c>
      <c r="C1240" s="17">
        <v>49.0</v>
      </c>
      <c r="D1240" s="17">
        <v>9951614.57142857</v>
      </c>
      <c r="E1240" s="17">
        <v>4647050.0</v>
      </c>
      <c r="F1240" s="17">
        <v>6584714.0</v>
      </c>
      <c r="G1240" s="17">
        <v>1.1623441E7</v>
      </c>
      <c r="H1240" s="17">
        <v>2.3977032E7</v>
      </c>
    </row>
    <row r="1241">
      <c r="A1241" s="22" t="s">
        <v>4037</v>
      </c>
      <c r="B1241" s="7" t="s">
        <v>4038</v>
      </c>
      <c r="C1241" s="17">
        <v>19.0</v>
      </c>
      <c r="D1241" s="17">
        <v>5.45795338947368E7</v>
      </c>
      <c r="E1241" s="17">
        <v>6807734.0</v>
      </c>
      <c r="F1241" s="17">
        <v>1.4516995E7</v>
      </c>
      <c r="G1241" s="17">
        <v>9.1159897E7</v>
      </c>
      <c r="H1241" s="17">
        <v>1.4818864E8</v>
      </c>
    </row>
    <row r="1242">
      <c r="A1242" s="22" t="s">
        <v>4039</v>
      </c>
      <c r="B1242" s="7" t="s">
        <v>4040</v>
      </c>
      <c r="C1242" s="17">
        <v>2324.0</v>
      </c>
      <c r="D1242" s="17">
        <v>4.23373058993115E7</v>
      </c>
      <c r="E1242" s="17">
        <v>7411267.0</v>
      </c>
      <c r="F1242" s="17">
        <v>1.0435153E7</v>
      </c>
      <c r="G1242" s="17">
        <v>2.1047244E7</v>
      </c>
      <c r="H1242" s="17">
        <v>8.23255E7</v>
      </c>
    </row>
    <row r="1243">
      <c r="A1243" s="22" t="s">
        <v>4041</v>
      </c>
      <c r="B1243" s="7" t="s">
        <v>4042</v>
      </c>
      <c r="C1243" s="17">
        <v>414.0</v>
      </c>
      <c r="D1243" s="17">
        <v>3.51259926207729E7</v>
      </c>
      <c r="E1243" s="17">
        <v>2.3434591E7</v>
      </c>
      <c r="F1243" s="17">
        <v>2.8013847E7</v>
      </c>
      <c r="G1243" s="17">
        <v>3.60914E7</v>
      </c>
      <c r="H1243" s="17">
        <v>5.5336E7</v>
      </c>
    </row>
    <row r="1244">
      <c r="A1244" s="22" t="s">
        <v>9939</v>
      </c>
      <c r="B1244" s="7" t="s">
        <v>9940</v>
      </c>
      <c r="C1244" s="17">
        <v>239.0</v>
      </c>
      <c r="D1244" s="17">
        <v>9376744.0753138</v>
      </c>
      <c r="E1244" s="17">
        <v>5316658.0</v>
      </c>
      <c r="F1244" s="17">
        <v>7595532.0</v>
      </c>
      <c r="G1244" s="17">
        <v>1.1798122E7</v>
      </c>
      <c r="H1244" s="17">
        <v>1.5980533E7</v>
      </c>
    </row>
    <row r="1245">
      <c r="A1245" s="22" t="s">
        <v>4043</v>
      </c>
      <c r="B1245" s="7" t="s">
        <v>4044</v>
      </c>
      <c r="C1245" s="17">
        <v>471.0</v>
      </c>
      <c r="D1245" s="17">
        <v>1.27873090912951E7</v>
      </c>
      <c r="E1245" s="17">
        <v>6116092.0</v>
      </c>
      <c r="F1245" s="17">
        <v>8725877.0</v>
      </c>
      <c r="G1245" s="17">
        <v>1.3518811E7</v>
      </c>
      <c r="H1245" s="17">
        <v>2.2959467E7</v>
      </c>
    </row>
    <row r="1246">
      <c r="A1246" s="22" t="s">
        <v>4045</v>
      </c>
      <c r="B1246" s="7" t="s">
        <v>4046</v>
      </c>
      <c r="C1246" s="17">
        <v>19737.0</v>
      </c>
      <c r="D1246" s="17">
        <v>1.29012232997467E7</v>
      </c>
      <c r="E1246" s="17">
        <v>6010100.0</v>
      </c>
      <c r="F1246" s="17">
        <v>8771658.0</v>
      </c>
      <c r="G1246" s="17">
        <v>1.3402448E7</v>
      </c>
      <c r="H1246" s="17">
        <v>2.2220629E7</v>
      </c>
    </row>
    <row r="1247">
      <c r="A1247" s="22" t="s">
        <v>937</v>
      </c>
      <c r="B1247" s="7" t="s">
        <v>938</v>
      </c>
      <c r="C1247" s="17">
        <v>252.0</v>
      </c>
      <c r="D1247" s="17">
        <v>1.03408364007936E7</v>
      </c>
      <c r="E1247" s="17">
        <v>5126700.0</v>
      </c>
      <c r="F1247" s="17">
        <v>5933509.0</v>
      </c>
      <c r="G1247" s="17">
        <v>8581000.0</v>
      </c>
      <c r="H1247" s="17">
        <v>2.1380762E7</v>
      </c>
    </row>
    <row r="1248">
      <c r="A1248" s="22" t="s">
        <v>939</v>
      </c>
      <c r="B1248" s="7" t="s">
        <v>940</v>
      </c>
      <c r="C1248" s="17">
        <v>8002.0</v>
      </c>
      <c r="D1248" s="17">
        <v>1.09436921272455E7</v>
      </c>
      <c r="E1248" s="17">
        <v>5782727.0</v>
      </c>
      <c r="F1248" s="17">
        <v>8076899.0</v>
      </c>
      <c r="G1248" s="17">
        <v>1.2202561E7</v>
      </c>
      <c r="H1248" s="17">
        <v>1.9261708E7</v>
      </c>
    </row>
    <row r="1249">
      <c r="A1249" s="22" t="s">
        <v>4047</v>
      </c>
      <c r="B1249" s="7" t="s">
        <v>4048</v>
      </c>
      <c r="C1249" s="17">
        <v>91.0</v>
      </c>
      <c r="D1249" s="17">
        <v>2.01337651428571E7</v>
      </c>
      <c r="E1249" s="17">
        <v>9492490.0</v>
      </c>
      <c r="F1249" s="17">
        <v>1.5485926E7</v>
      </c>
      <c r="G1249" s="17">
        <v>2.9571525E7</v>
      </c>
      <c r="H1249" s="17">
        <v>4.0949843E7</v>
      </c>
    </row>
    <row r="1250">
      <c r="A1250" s="22" t="s">
        <v>941</v>
      </c>
      <c r="B1250" s="7" t="s">
        <v>943</v>
      </c>
      <c r="C1250" s="17">
        <v>4586.0</v>
      </c>
      <c r="D1250" s="17">
        <v>1.37116202957071E7</v>
      </c>
      <c r="E1250" s="17">
        <v>6191491.0</v>
      </c>
      <c r="F1250" s="17">
        <v>8984562.0</v>
      </c>
      <c r="G1250" s="17">
        <v>1.5848078E7</v>
      </c>
      <c r="H1250" s="17">
        <v>2.8849831E7</v>
      </c>
    </row>
    <row r="1251">
      <c r="A1251" s="22" t="s">
        <v>944</v>
      </c>
      <c r="B1251" s="7" t="s">
        <v>945</v>
      </c>
      <c r="C1251" s="17">
        <v>3586.0</v>
      </c>
      <c r="D1251" s="17">
        <v>1.2331203781337E7</v>
      </c>
      <c r="E1251" s="17">
        <v>5839800.0</v>
      </c>
      <c r="F1251" s="17">
        <v>8048000.0</v>
      </c>
      <c r="G1251" s="17">
        <v>1.2809747E7</v>
      </c>
      <c r="H1251" s="17">
        <v>2.179708E7</v>
      </c>
    </row>
    <row r="1252">
      <c r="A1252" s="22" t="s">
        <v>946</v>
      </c>
      <c r="B1252" s="7" t="s">
        <v>947</v>
      </c>
      <c r="C1252" s="17">
        <v>27092.0</v>
      </c>
      <c r="D1252" s="17">
        <v>1.32354256527419E7</v>
      </c>
      <c r="E1252" s="17">
        <v>5862736.0</v>
      </c>
      <c r="F1252" s="17">
        <v>8394472.0</v>
      </c>
      <c r="G1252" s="17">
        <v>1.4031816E7</v>
      </c>
      <c r="H1252" s="17">
        <v>2.3135768E7</v>
      </c>
    </row>
    <row r="1253">
      <c r="A1253" s="22" t="s">
        <v>949</v>
      </c>
      <c r="B1253" s="7" t="s">
        <v>950</v>
      </c>
      <c r="C1253" s="17">
        <v>3003.0</v>
      </c>
      <c r="D1253" s="17">
        <v>1.63610620884308E7</v>
      </c>
      <c r="E1253" s="17">
        <v>5665000.0</v>
      </c>
      <c r="F1253" s="17">
        <v>8114600.0</v>
      </c>
      <c r="G1253" s="17">
        <v>1.356835E7</v>
      </c>
      <c r="H1253" s="17">
        <v>3.1095412E7</v>
      </c>
    </row>
    <row r="1254">
      <c r="A1254" s="22" t="s">
        <v>9953</v>
      </c>
      <c r="B1254" s="7" t="s">
        <v>9954</v>
      </c>
      <c r="C1254" s="17">
        <v>284.0</v>
      </c>
      <c r="D1254" s="17">
        <v>1.3150051334507E7</v>
      </c>
      <c r="E1254" s="17">
        <v>7370000.0</v>
      </c>
      <c r="F1254" s="17">
        <v>8764533.0</v>
      </c>
      <c r="G1254" s="17">
        <v>1.4342577E7</v>
      </c>
      <c r="H1254" s="17">
        <v>2.2874831E7</v>
      </c>
    </row>
    <row r="1255">
      <c r="A1255" s="22" t="s">
        <v>4049</v>
      </c>
      <c r="B1255" s="7" t="s">
        <v>4050</v>
      </c>
      <c r="C1255" s="17">
        <v>982.0</v>
      </c>
      <c r="D1255" s="17">
        <v>3.32832857708757E7</v>
      </c>
      <c r="E1255" s="17">
        <v>1.2887882E7</v>
      </c>
      <c r="F1255" s="17">
        <v>2.164935E7</v>
      </c>
      <c r="G1255" s="17">
        <v>4.1196469E7</v>
      </c>
      <c r="H1255" s="17">
        <v>6.4818817E7</v>
      </c>
    </row>
    <row r="1256">
      <c r="A1256" s="22" t="s">
        <v>4051</v>
      </c>
      <c r="B1256" s="7" t="s">
        <v>4052</v>
      </c>
      <c r="C1256" s="17">
        <v>1949.0</v>
      </c>
      <c r="D1256" s="17">
        <v>2.96462060363729E7</v>
      </c>
      <c r="E1256" s="17">
        <v>1.1419407E7</v>
      </c>
      <c r="F1256" s="17">
        <v>1.85018E7</v>
      </c>
      <c r="G1256" s="17">
        <v>3.351644E7</v>
      </c>
      <c r="H1256" s="17">
        <v>6.1336276E7</v>
      </c>
    </row>
    <row r="1257">
      <c r="A1257" s="22" t="s">
        <v>4055</v>
      </c>
      <c r="B1257" s="7" t="s">
        <v>4056</v>
      </c>
      <c r="C1257" s="17">
        <v>349.0</v>
      </c>
      <c r="D1257" s="17">
        <v>4.26821762257143E7</v>
      </c>
      <c r="E1257" s="17">
        <v>1.4793698E7</v>
      </c>
      <c r="F1257" s="17">
        <v>2.3399501E7</v>
      </c>
      <c r="G1257" s="17">
        <v>5.19652E7</v>
      </c>
      <c r="H1257" s="17">
        <v>8.7624572E7</v>
      </c>
    </row>
    <row r="1258">
      <c r="A1258" s="22" t="s">
        <v>9960</v>
      </c>
      <c r="B1258" s="7" t="s">
        <v>4072</v>
      </c>
      <c r="C1258" s="17">
        <v>374.0</v>
      </c>
      <c r="D1258" s="17">
        <v>1.3858965473262E7</v>
      </c>
      <c r="E1258" s="17">
        <v>7445291.0</v>
      </c>
      <c r="F1258" s="17">
        <v>1.074867E7</v>
      </c>
      <c r="G1258" s="17">
        <v>1.784605E7</v>
      </c>
      <c r="H1258" s="17">
        <v>2.3297318E7</v>
      </c>
    </row>
    <row r="1259">
      <c r="A1259" s="22" t="s">
        <v>4057</v>
      </c>
      <c r="B1259" s="7" t="s">
        <v>4058</v>
      </c>
      <c r="C1259" s="17">
        <v>402.0</v>
      </c>
      <c r="D1259" s="17">
        <v>2.29344098781094E7</v>
      </c>
      <c r="E1259" s="17">
        <v>9449334.0</v>
      </c>
      <c r="F1259" s="17">
        <v>1.6161732E7</v>
      </c>
      <c r="G1259" s="17">
        <v>2.8846611E7</v>
      </c>
      <c r="H1259" s="17">
        <v>4.7133541E7</v>
      </c>
    </row>
    <row r="1260">
      <c r="A1260" s="22" t="s">
        <v>4059</v>
      </c>
      <c r="B1260" s="7" t="s">
        <v>4060</v>
      </c>
      <c r="C1260" s="17">
        <v>661.0</v>
      </c>
      <c r="D1260" s="17">
        <v>1.81352783388804E7</v>
      </c>
      <c r="E1260" s="17">
        <v>8661204.0</v>
      </c>
      <c r="F1260" s="17">
        <v>1.2837211E7</v>
      </c>
      <c r="G1260" s="17">
        <v>2.0078967E7</v>
      </c>
      <c r="H1260" s="17">
        <v>3.9010266E7</v>
      </c>
    </row>
    <row r="1261">
      <c r="A1261" s="22" t="s">
        <v>4061</v>
      </c>
      <c r="B1261" s="7" t="s">
        <v>4062</v>
      </c>
      <c r="C1261" s="17">
        <v>95.0</v>
      </c>
      <c r="D1261" s="17">
        <v>4.88524733894736E7</v>
      </c>
      <c r="E1261" s="17">
        <v>2.5726345E7</v>
      </c>
      <c r="F1261" s="17">
        <v>4.9822594E7</v>
      </c>
      <c r="G1261" s="17">
        <v>6.8076638E7</v>
      </c>
      <c r="H1261" s="17">
        <v>7.7206456E7</v>
      </c>
    </row>
    <row r="1262">
      <c r="A1262" s="22" t="s">
        <v>4063</v>
      </c>
      <c r="B1262" s="7" t="s">
        <v>4064</v>
      </c>
      <c r="C1262" s="17">
        <v>191.0</v>
      </c>
      <c r="D1262" s="17">
        <v>4.40306140575916E7</v>
      </c>
      <c r="E1262" s="17">
        <v>2.1144188E7</v>
      </c>
      <c r="F1262" s="17">
        <v>3.8345031E7</v>
      </c>
      <c r="G1262" s="17">
        <v>5.2223497E7</v>
      </c>
      <c r="H1262" s="17">
        <v>8.3358401E7</v>
      </c>
    </row>
    <row r="1263">
      <c r="A1263" s="22" t="s">
        <v>4065</v>
      </c>
      <c r="B1263" s="7" t="s">
        <v>4066</v>
      </c>
      <c r="C1263" s="17">
        <v>104.0</v>
      </c>
      <c r="D1263" s="17">
        <v>1.58637119711538E7</v>
      </c>
      <c r="E1263" s="17">
        <v>8190939.0</v>
      </c>
      <c r="F1263" s="17">
        <v>1.2171795E7</v>
      </c>
      <c r="G1263" s="17">
        <v>1.9227459E7</v>
      </c>
      <c r="H1263" s="17">
        <v>2.9476947E7</v>
      </c>
    </row>
    <row r="1264">
      <c r="A1264" s="22" t="s">
        <v>4071</v>
      </c>
      <c r="B1264" s="7" t="s">
        <v>4072</v>
      </c>
      <c r="C1264" s="17">
        <v>770.0</v>
      </c>
      <c r="D1264" s="17">
        <v>1.4023085389105E7</v>
      </c>
      <c r="E1264" s="17">
        <v>5614526.0</v>
      </c>
      <c r="F1264" s="17">
        <v>8521017.0</v>
      </c>
      <c r="G1264" s="17">
        <v>1.4492287E7</v>
      </c>
      <c r="H1264" s="17">
        <v>2.6748156E7</v>
      </c>
    </row>
    <row r="1265">
      <c r="A1265" s="22" t="s">
        <v>4073</v>
      </c>
      <c r="B1265" s="7" t="s">
        <v>4074</v>
      </c>
      <c r="C1265" s="17">
        <v>9.0</v>
      </c>
      <c r="D1265" s="17">
        <v>1.49169527E8</v>
      </c>
      <c r="E1265" s="17">
        <v>5.9173012E7</v>
      </c>
      <c r="F1265" s="17">
        <v>1.04550381E8</v>
      </c>
      <c r="G1265" s="17">
        <v>2.46615822E8</v>
      </c>
      <c r="H1265" s="17">
        <v>3.43643349E8</v>
      </c>
    </row>
    <row r="1266">
      <c r="A1266" s="22" t="s">
        <v>4075</v>
      </c>
      <c r="B1266" s="7" t="s">
        <v>4076</v>
      </c>
      <c r="C1266" s="17">
        <v>1.0</v>
      </c>
      <c r="D1266" s="17">
        <v>1.1031619E7</v>
      </c>
      <c r="E1266" s="17">
        <v>1.1031619E7</v>
      </c>
      <c r="F1266" s="17">
        <v>1.1031619E7</v>
      </c>
      <c r="G1266" s="17">
        <v>1.1031619E7</v>
      </c>
      <c r="H1266" s="17">
        <v>1.1031619E7</v>
      </c>
    </row>
    <row r="1267">
      <c r="A1267" s="22" t="s">
        <v>4077</v>
      </c>
      <c r="B1267" s="7" t="s">
        <v>4078</v>
      </c>
      <c r="C1267" s="17">
        <v>753.0</v>
      </c>
      <c r="D1267" s="17">
        <v>1.33827881221779E7</v>
      </c>
      <c r="E1267" s="17">
        <v>5536846.0</v>
      </c>
      <c r="F1267" s="17">
        <v>7124691.0</v>
      </c>
      <c r="G1267" s="17">
        <v>1.1487033E7</v>
      </c>
      <c r="H1267" s="17">
        <v>2.3752365E7</v>
      </c>
    </row>
    <row r="1268">
      <c r="A1268" s="22" t="s">
        <v>4079</v>
      </c>
      <c r="B1268" s="7" t="s">
        <v>4080</v>
      </c>
      <c r="C1268" s="17">
        <v>2.0</v>
      </c>
      <c r="D1268" s="17">
        <v>6.779981E7</v>
      </c>
      <c r="E1268" s="17">
        <v>6.2247333E7</v>
      </c>
      <c r="F1268" s="17">
        <v>6.2247333E7</v>
      </c>
      <c r="G1268" s="17">
        <v>7.3352287E7</v>
      </c>
      <c r="H1268" s="17">
        <v>7.3352287E7</v>
      </c>
    </row>
    <row r="1269">
      <c r="A1269" s="22" t="s">
        <v>4081</v>
      </c>
      <c r="B1269" s="7" t="s">
        <v>4082</v>
      </c>
      <c r="C1269" s="17">
        <v>1.0</v>
      </c>
      <c r="D1269" s="17">
        <v>2.68427999E8</v>
      </c>
      <c r="E1269" s="17">
        <v>2.68427999E8</v>
      </c>
      <c r="F1269" s="17">
        <v>2.68427999E8</v>
      </c>
      <c r="G1269" s="17">
        <v>2.68427999E8</v>
      </c>
      <c r="H1269" s="17">
        <v>2.68427999E8</v>
      </c>
    </row>
    <row r="1270">
      <c r="A1270" s="22" t="s">
        <v>4085</v>
      </c>
      <c r="B1270" s="7" t="s">
        <v>4086</v>
      </c>
      <c r="C1270" s="17">
        <v>1.0</v>
      </c>
      <c r="D1270" s="17">
        <v>3467829.0</v>
      </c>
      <c r="E1270" s="17">
        <v>3467829.0</v>
      </c>
      <c r="F1270" s="17">
        <v>3467829.0</v>
      </c>
      <c r="G1270" s="17">
        <v>3467829.0</v>
      </c>
      <c r="H1270" s="17">
        <v>3467829.0</v>
      </c>
    </row>
    <row r="1271">
      <c r="A1271" s="22" t="s">
        <v>4087</v>
      </c>
      <c r="B1271" s="7" t="s">
        <v>4088</v>
      </c>
      <c r="C1271" s="17">
        <v>10.0</v>
      </c>
      <c r="D1271" s="17">
        <v>3.83033208E7</v>
      </c>
      <c r="E1271" s="17">
        <v>9306395.0</v>
      </c>
      <c r="F1271" s="17">
        <v>1.5406695E7</v>
      </c>
      <c r="G1271" s="17">
        <v>3.4147066E7</v>
      </c>
      <c r="H1271" s="17">
        <v>4.279885E7</v>
      </c>
    </row>
    <row r="1272">
      <c r="A1272" s="22" t="s">
        <v>4089</v>
      </c>
      <c r="B1272" s="7" t="s">
        <v>4090</v>
      </c>
      <c r="C1272" s="17">
        <v>30.0</v>
      </c>
      <c r="D1272" s="17">
        <v>3.63778559333333E7</v>
      </c>
      <c r="E1272" s="17">
        <v>1.7630058E7</v>
      </c>
      <c r="F1272" s="17">
        <v>2.7786E7</v>
      </c>
      <c r="G1272" s="17">
        <v>4.1688316E7</v>
      </c>
      <c r="H1272" s="17">
        <v>6.6142096E7</v>
      </c>
    </row>
    <row r="1273">
      <c r="A1273" s="22" t="s">
        <v>4091</v>
      </c>
      <c r="B1273" s="7" t="s">
        <v>4092</v>
      </c>
      <c r="C1273" s="17">
        <v>13133.0</v>
      </c>
      <c r="D1273" s="17">
        <v>2.16816020146118E7</v>
      </c>
      <c r="E1273" s="17">
        <v>7758450.0</v>
      </c>
      <c r="F1273" s="17">
        <v>1.292893E7</v>
      </c>
      <c r="G1273" s="17">
        <v>2.3444074E7</v>
      </c>
      <c r="H1273" s="17">
        <v>4.603171E7</v>
      </c>
    </row>
    <row r="1274">
      <c r="A1274" s="22" t="s">
        <v>4093</v>
      </c>
      <c r="B1274" s="7" t="s">
        <v>4094</v>
      </c>
      <c r="C1274" s="17">
        <v>26.0</v>
      </c>
      <c r="D1274" s="17">
        <v>2.47117158846153E7</v>
      </c>
      <c r="E1274" s="17">
        <v>6283666.0</v>
      </c>
      <c r="F1274" s="17">
        <v>8440476.0</v>
      </c>
      <c r="G1274" s="17">
        <v>1.685529E7</v>
      </c>
      <c r="H1274" s="17">
        <v>4.5537152E7</v>
      </c>
    </row>
    <row r="1275">
      <c r="A1275" s="22" t="s">
        <v>4095</v>
      </c>
      <c r="B1275" s="7" t="s">
        <v>4096</v>
      </c>
      <c r="C1275" s="17">
        <v>60.0</v>
      </c>
      <c r="D1275" s="17">
        <v>3.41179734333333E7</v>
      </c>
      <c r="E1275" s="17">
        <v>1.7812328E7</v>
      </c>
      <c r="F1275" s="17">
        <v>2.7558485E7</v>
      </c>
      <c r="G1275" s="17">
        <v>4.0572197E7</v>
      </c>
      <c r="H1275" s="17">
        <v>5.5224806E7</v>
      </c>
    </row>
    <row r="1276">
      <c r="A1276" s="22" t="s">
        <v>4097</v>
      </c>
      <c r="B1276" s="7" t="s">
        <v>4098</v>
      </c>
      <c r="C1276" s="17">
        <v>572.0</v>
      </c>
      <c r="D1276" s="17">
        <v>1.97286833688811E7</v>
      </c>
      <c r="E1276" s="17">
        <v>7420352.0</v>
      </c>
      <c r="F1276" s="17">
        <v>1.4277767E7</v>
      </c>
      <c r="G1276" s="17">
        <v>2.3618481E7</v>
      </c>
      <c r="H1276" s="17">
        <v>4.0513125E7</v>
      </c>
    </row>
    <row r="1277">
      <c r="A1277" s="22" t="s">
        <v>4099</v>
      </c>
      <c r="B1277" s="7" t="s">
        <v>4100</v>
      </c>
      <c r="C1277" s="17">
        <v>3.0</v>
      </c>
      <c r="D1277" s="17">
        <v>1.3759873E7</v>
      </c>
      <c r="E1277" s="17">
        <v>5491397.0</v>
      </c>
      <c r="F1277" s="17">
        <v>1.1257369E7</v>
      </c>
      <c r="G1277" s="17">
        <v>2.4530853E7</v>
      </c>
      <c r="H1277" s="17">
        <v>2.4530853E7</v>
      </c>
    </row>
    <row r="1278">
      <c r="A1278" s="22" t="s">
        <v>4101</v>
      </c>
      <c r="B1278" s="7" t="s">
        <v>4102</v>
      </c>
      <c r="C1278" s="17">
        <v>9.0</v>
      </c>
      <c r="D1278" s="17">
        <v>3.69392883333333E7</v>
      </c>
      <c r="E1278" s="17">
        <v>2.7540175E7</v>
      </c>
      <c r="F1278" s="17">
        <v>3.6866962E7</v>
      </c>
      <c r="G1278" s="17">
        <v>4.347075E7</v>
      </c>
      <c r="H1278" s="17">
        <v>5.6875549E7</v>
      </c>
    </row>
    <row r="1279">
      <c r="A1279" s="22" t="s">
        <v>4103</v>
      </c>
      <c r="B1279" s="7" t="s">
        <v>4104</v>
      </c>
      <c r="C1279" s="17">
        <v>26.0</v>
      </c>
      <c r="D1279" s="17">
        <v>6.00985413461538E7</v>
      </c>
      <c r="E1279" s="17">
        <v>1.5240889E7</v>
      </c>
      <c r="F1279" s="17">
        <v>3.3465421E7</v>
      </c>
      <c r="G1279" s="17">
        <v>5.3626894E7</v>
      </c>
      <c r="H1279" s="17">
        <v>7.0763315E7</v>
      </c>
    </row>
    <row r="1280">
      <c r="A1280" s="22" t="s">
        <v>4105</v>
      </c>
      <c r="B1280" s="7" t="s">
        <v>4106</v>
      </c>
      <c r="C1280" s="17">
        <v>189.0</v>
      </c>
      <c r="D1280" s="17">
        <v>5.49889525947368E7</v>
      </c>
      <c r="E1280" s="17">
        <v>2.3978796E7</v>
      </c>
      <c r="F1280" s="17">
        <v>3.857935E7</v>
      </c>
      <c r="G1280" s="17">
        <v>6.579005E7</v>
      </c>
      <c r="H1280" s="17">
        <v>1.06184816E8</v>
      </c>
    </row>
    <row r="1281">
      <c r="A1281" s="22" t="s">
        <v>1105</v>
      </c>
      <c r="B1281" s="7" t="s">
        <v>1106</v>
      </c>
      <c r="C1281" s="17">
        <v>650.0</v>
      </c>
      <c r="D1281" s="17">
        <v>5.24296355707692E7</v>
      </c>
      <c r="E1281" s="17">
        <v>2.4541711E7</v>
      </c>
      <c r="F1281" s="17">
        <v>3.8553795E7</v>
      </c>
      <c r="G1281" s="17">
        <v>5.919057E7</v>
      </c>
      <c r="H1281" s="17">
        <v>1.010765E8</v>
      </c>
    </row>
    <row r="1282">
      <c r="A1282" s="22" t="s">
        <v>4107</v>
      </c>
      <c r="B1282" s="7" t="s">
        <v>4108</v>
      </c>
      <c r="C1282" s="17">
        <v>111.0</v>
      </c>
      <c r="D1282" s="17">
        <v>1.52105817297297E7</v>
      </c>
      <c r="E1282" s="17">
        <v>7464889.0</v>
      </c>
      <c r="F1282" s="17">
        <v>1.0091759E7</v>
      </c>
      <c r="G1282" s="17">
        <v>1.7137268E7</v>
      </c>
      <c r="H1282" s="17">
        <v>3.0302775E7</v>
      </c>
    </row>
    <row r="1283">
      <c r="A1283" s="22" t="s">
        <v>4109</v>
      </c>
      <c r="B1283" s="7" t="s">
        <v>4110</v>
      </c>
      <c r="C1283" s="17">
        <v>173.0</v>
      </c>
      <c r="D1283" s="17">
        <v>2.98098598208092E7</v>
      </c>
      <c r="E1283" s="17">
        <v>9242908.0</v>
      </c>
      <c r="F1283" s="17">
        <v>1.6310241E7</v>
      </c>
      <c r="G1283" s="17">
        <v>3.3943911E7</v>
      </c>
      <c r="H1283" s="17">
        <v>5.7966604E7</v>
      </c>
    </row>
    <row r="1284">
      <c r="A1284" s="22" t="s">
        <v>4111</v>
      </c>
      <c r="B1284" s="7" t="s">
        <v>4112</v>
      </c>
      <c r="C1284" s="17">
        <v>1.0</v>
      </c>
      <c r="D1284" s="17">
        <v>5.215733E7</v>
      </c>
      <c r="E1284" s="17">
        <v>5.215733E7</v>
      </c>
      <c r="F1284" s="17">
        <v>5.215733E7</v>
      </c>
      <c r="G1284" s="17">
        <v>5.215733E7</v>
      </c>
      <c r="H1284" s="17">
        <v>5.215733E7</v>
      </c>
    </row>
    <row r="1285">
      <c r="A1285" s="22" t="s">
        <v>4113</v>
      </c>
      <c r="B1285" s="7" t="s">
        <v>4114</v>
      </c>
      <c r="C1285" s="17">
        <v>12.0</v>
      </c>
      <c r="D1285" s="17">
        <v>4.39788046666666E7</v>
      </c>
      <c r="E1285" s="17">
        <v>2.7088879E7</v>
      </c>
      <c r="F1285" s="17">
        <v>4.6729049E7</v>
      </c>
      <c r="G1285" s="17">
        <v>5.4897176E7</v>
      </c>
      <c r="H1285" s="17">
        <v>6.1137774E7</v>
      </c>
    </row>
    <row r="1286">
      <c r="A1286" s="22" t="s">
        <v>4115</v>
      </c>
      <c r="B1286" s="7" t="s">
        <v>4116</v>
      </c>
      <c r="C1286" s="17">
        <v>71.0</v>
      </c>
      <c r="D1286" s="17">
        <v>3.6277861169014E7</v>
      </c>
      <c r="E1286" s="17">
        <v>2.0118775E7</v>
      </c>
      <c r="F1286" s="17">
        <v>3.2018386E7</v>
      </c>
      <c r="G1286" s="17">
        <v>4.7651122E7</v>
      </c>
      <c r="H1286" s="17">
        <v>6.3066138E7</v>
      </c>
    </row>
    <row r="1287">
      <c r="A1287" s="22" t="s">
        <v>4117</v>
      </c>
      <c r="B1287" s="7" t="s">
        <v>4118</v>
      </c>
      <c r="C1287" s="17">
        <v>62.0</v>
      </c>
      <c r="D1287" s="17">
        <v>2.15260207096774E7</v>
      </c>
      <c r="E1287" s="17">
        <v>9227028.0</v>
      </c>
      <c r="F1287" s="17">
        <v>1.3644189E7</v>
      </c>
      <c r="G1287" s="17">
        <v>1.8649883E7</v>
      </c>
      <c r="H1287" s="17">
        <v>3.6049764E7</v>
      </c>
    </row>
    <row r="1288">
      <c r="A1288" s="22" t="s">
        <v>4119</v>
      </c>
      <c r="B1288" s="7" t="s">
        <v>4120</v>
      </c>
      <c r="C1288" s="17">
        <v>14.0</v>
      </c>
      <c r="D1288" s="17">
        <v>4.50291703571428E7</v>
      </c>
      <c r="E1288" s="17">
        <v>1.585663E7</v>
      </c>
      <c r="F1288" s="17">
        <v>3.278526E7</v>
      </c>
      <c r="G1288" s="17">
        <v>6.7543682E7</v>
      </c>
      <c r="H1288" s="17">
        <v>8.29146E7</v>
      </c>
    </row>
    <row r="1289">
      <c r="A1289" s="22" t="s">
        <v>430</v>
      </c>
      <c r="B1289" s="7" t="s">
        <v>431</v>
      </c>
      <c r="C1289" s="17">
        <v>3.0</v>
      </c>
      <c r="D1289" s="17">
        <v>2.0801453E7</v>
      </c>
      <c r="E1289" s="17">
        <v>7024467.0</v>
      </c>
      <c r="F1289" s="17">
        <v>1.43215E7</v>
      </c>
      <c r="G1289" s="17">
        <v>4.1058392E7</v>
      </c>
      <c r="H1289" s="17">
        <v>4.1058392E7</v>
      </c>
    </row>
    <row r="1290">
      <c r="A1290" s="22" t="s">
        <v>432</v>
      </c>
      <c r="B1290" s="7" t="s">
        <v>434</v>
      </c>
      <c r="C1290" s="17">
        <v>43.0</v>
      </c>
      <c r="D1290" s="17">
        <v>3.65002355116279E7</v>
      </c>
      <c r="E1290" s="17">
        <v>9135488.0</v>
      </c>
      <c r="F1290" s="17">
        <v>1.690765E7</v>
      </c>
      <c r="G1290" s="17">
        <v>4.5578099E7</v>
      </c>
      <c r="H1290" s="17">
        <v>6.0245E7</v>
      </c>
    </row>
    <row r="1291">
      <c r="A1291" s="22" t="s">
        <v>10000</v>
      </c>
      <c r="B1291" s="7" t="s">
        <v>10001</v>
      </c>
      <c r="C1291" s="17">
        <v>3.0</v>
      </c>
      <c r="D1291" s="17">
        <v>2.13336556666666E7</v>
      </c>
      <c r="E1291" s="17">
        <v>1.159E7</v>
      </c>
      <c r="F1291" s="17">
        <v>1.4154081E7</v>
      </c>
      <c r="G1291" s="17">
        <v>3.8256886E7</v>
      </c>
      <c r="H1291" s="17">
        <v>3.8256886E7</v>
      </c>
    </row>
    <row r="1292">
      <c r="A1292" s="22" t="s">
        <v>436</v>
      </c>
      <c r="B1292" s="7" t="s">
        <v>438</v>
      </c>
      <c r="C1292" s="17">
        <v>33.0</v>
      </c>
      <c r="D1292" s="17">
        <v>1.35106365060606E8</v>
      </c>
      <c r="E1292" s="17">
        <v>5.7773717E7</v>
      </c>
      <c r="F1292" s="17">
        <v>8.215177E7</v>
      </c>
      <c r="G1292" s="17">
        <v>2.08351343E8</v>
      </c>
      <c r="H1292" s="17">
        <v>3.14458714E8</v>
      </c>
    </row>
    <row r="1293">
      <c r="A1293" s="22" t="s">
        <v>439</v>
      </c>
      <c r="B1293" s="7" t="s">
        <v>440</v>
      </c>
      <c r="C1293" s="17">
        <v>14.0</v>
      </c>
      <c r="D1293" s="17">
        <v>1.06102331571428E8</v>
      </c>
      <c r="E1293" s="17">
        <v>5.0218E7</v>
      </c>
      <c r="F1293" s="17">
        <v>7.8292635E7</v>
      </c>
      <c r="G1293" s="17">
        <v>1.58515778E8</v>
      </c>
      <c r="H1293" s="17">
        <v>2.22013388E8</v>
      </c>
    </row>
    <row r="1294">
      <c r="A1294" s="22" t="s">
        <v>444</v>
      </c>
      <c r="B1294" s="7" t="s">
        <v>445</v>
      </c>
      <c r="C1294" s="17">
        <v>9.0</v>
      </c>
      <c r="D1294" s="17">
        <v>1.39229431333333E8</v>
      </c>
      <c r="E1294" s="17">
        <v>8.1521E7</v>
      </c>
      <c r="F1294" s="17">
        <v>1.36250092E8</v>
      </c>
      <c r="G1294" s="17">
        <v>1.71053873E8</v>
      </c>
      <c r="H1294" s="17">
        <v>3.20489665E8</v>
      </c>
    </row>
    <row r="1295">
      <c r="A1295" s="22" t="s">
        <v>446</v>
      </c>
      <c r="B1295" s="7" t="s">
        <v>447</v>
      </c>
      <c r="C1295" s="17">
        <v>54.0</v>
      </c>
      <c r="D1295" s="17">
        <v>4.62578319629629E7</v>
      </c>
      <c r="E1295" s="17">
        <v>1.2723406E7</v>
      </c>
      <c r="F1295" s="17">
        <v>3.3795966E7</v>
      </c>
      <c r="G1295" s="17">
        <v>7.0249524E7</v>
      </c>
      <c r="H1295" s="17">
        <v>9.5261219E7</v>
      </c>
    </row>
    <row r="1296">
      <c r="A1296" s="22" t="s">
        <v>727</v>
      </c>
      <c r="B1296" s="7" t="s">
        <v>728</v>
      </c>
      <c r="C1296" s="17">
        <v>70.0</v>
      </c>
      <c r="D1296" s="17">
        <v>2.05701641285714E7</v>
      </c>
      <c r="E1296" s="17">
        <v>7480361.0</v>
      </c>
      <c r="F1296" s="17">
        <v>9278673.0</v>
      </c>
      <c r="G1296" s="17">
        <v>1.8124003E7</v>
      </c>
      <c r="H1296" s="17">
        <v>3.3376607E7</v>
      </c>
    </row>
    <row r="1297">
      <c r="A1297" s="22" t="s">
        <v>730</v>
      </c>
      <c r="B1297" s="7" t="s">
        <v>731</v>
      </c>
      <c r="C1297" s="17">
        <v>1482.0</v>
      </c>
      <c r="D1297" s="17">
        <v>2.0379390925776E7</v>
      </c>
      <c r="E1297" s="17">
        <v>5929130.0</v>
      </c>
      <c r="F1297" s="17">
        <v>1.1260056E7</v>
      </c>
      <c r="G1297" s="17">
        <v>2.0292572E7</v>
      </c>
      <c r="H1297" s="17">
        <v>3.6269005E7</v>
      </c>
    </row>
    <row r="1298">
      <c r="A1298" s="22" t="s">
        <v>732</v>
      </c>
      <c r="B1298" s="7" t="s">
        <v>733</v>
      </c>
      <c r="C1298" s="17">
        <v>297.0</v>
      </c>
      <c r="D1298" s="17">
        <v>2.3643345040404E7</v>
      </c>
      <c r="E1298" s="17">
        <v>1.1140553E7</v>
      </c>
      <c r="F1298" s="17">
        <v>1.7489367E7</v>
      </c>
      <c r="G1298" s="17">
        <v>2.64677E7</v>
      </c>
      <c r="H1298" s="17">
        <v>4.6381164E7</v>
      </c>
    </row>
    <row r="1299">
      <c r="A1299" s="22" t="s">
        <v>449</v>
      </c>
      <c r="B1299" s="7" t="s">
        <v>450</v>
      </c>
      <c r="C1299" s="17">
        <v>26.0</v>
      </c>
      <c r="D1299" s="17">
        <v>5.38024778076923E7</v>
      </c>
      <c r="E1299" s="17">
        <v>1.8513291E7</v>
      </c>
      <c r="F1299" s="17">
        <v>3.53845E7</v>
      </c>
      <c r="G1299" s="17">
        <v>9.3322411E7</v>
      </c>
      <c r="H1299" s="17">
        <v>1.10982354E8</v>
      </c>
    </row>
    <row r="1300">
      <c r="A1300" s="22" t="s">
        <v>1311</v>
      </c>
      <c r="B1300" s="7" t="s">
        <v>1312</v>
      </c>
      <c r="C1300" s="17">
        <v>24.0</v>
      </c>
      <c r="D1300" s="17">
        <v>2.28921204999999E7</v>
      </c>
      <c r="E1300" s="17">
        <v>4727673.0</v>
      </c>
      <c r="F1300" s="17">
        <v>8803470.0</v>
      </c>
      <c r="G1300" s="17">
        <v>2.2555954E7</v>
      </c>
      <c r="H1300" s="17">
        <v>5.4246882E7</v>
      </c>
    </row>
    <row r="1301">
      <c r="A1301" s="22" t="s">
        <v>451</v>
      </c>
      <c r="B1301" s="7" t="s">
        <v>452</v>
      </c>
      <c r="C1301" s="17">
        <v>2.0</v>
      </c>
      <c r="D1301" s="17">
        <v>1.348827645E8</v>
      </c>
      <c r="E1301" s="17">
        <v>1.04975579E8</v>
      </c>
      <c r="F1301" s="17">
        <v>1.04975579E8</v>
      </c>
      <c r="G1301" s="17">
        <v>1.6478995E8</v>
      </c>
      <c r="H1301" s="17">
        <v>1.6478995E8</v>
      </c>
    </row>
    <row r="1302">
      <c r="A1302" s="22" t="s">
        <v>455</v>
      </c>
      <c r="B1302" s="7" t="s">
        <v>456</v>
      </c>
      <c r="C1302" s="17">
        <v>29.0</v>
      </c>
      <c r="D1302" s="17">
        <v>2.08893058620689E7</v>
      </c>
      <c r="E1302" s="17">
        <v>1.0781878E7</v>
      </c>
      <c r="F1302" s="17">
        <v>1.4955405E7</v>
      </c>
      <c r="G1302" s="17">
        <v>1.7529938E7</v>
      </c>
      <c r="H1302" s="17">
        <v>3.5122019E7</v>
      </c>
    </row>
    <row r="1303">
      <c r="A1303" s="22" t="s">
        <v>734</v>
      </c>
      <c r="B1303" s="7" t="s">
        <v>735</v>
      </c>
      <c r="C1303" s="17">
        <v>4805.0</v>
      </c>
      <c r="D1303" s="17">
        <v>1.89934360497295E7</v>
      </c>
      <c r="E1303" s="17">
        <v>8693500.0</v>
      </c>
      <c r="F1303" s="17">
        <v>1.517017E7</v>
      </c>
      <c r="G1303" s="17">
        <v>2.3368281E7</v>
      </c>
      <c r="H1303" s="17">
        <v>3.5951706E7</v>
      </c>
    </row>
    <row r="1304">
      <c r="A1304" s="22" t="s">
        <v>460</v>
      </c>
      <c r="B1304" s="7" t="s">
        <v>461</v>
      </c>
      <c r="C1304" s="17">
        <v>10.0</v>
      </c>
      <c r="D1304" s="17">
        <v>8.54342098E7</v>
      </c>
      <c r="E1304" s="17">
        <v>2.470315E7</v>
      </c>
      <c r="F1304" s="17">
        <v>2.8990664E7</v>
      </c>
      <c r="G1304" s="17">
        <v>1.19552161E8</v>
      </c>
      <c r="H1304" s="17">
        <v>2.67294338E8</v>
      </c>
    </row>
    <row r="1305">
      <c r="A1305" s="22" t="s">
        <v>1474</v>
      </c>
      <c r="B1305" s="7" t="s">
        <v>1476</v>
      </c>
      <c r="C1305" s="17">
        <v>20.0</v>
      </c>
      <c r="D1305" s="17">
        <v>1.00338255449999E8</v>
      </c>
      <c r="E1305" s="17">
        <v>4.6463783E7</v>
      </c>
      <c r="F1305" s="17">
        <v>8.8598E7</v>
      </c>
      <c r="G1305" s="17">
        <v>1.148548E8</v>
      </c>
      <c r="H1305" s="17">
        <v>1.91580305E8</v>
      </c>
    </row>
    <row r="1306">
      <c r="A1306" s="22" t="s">
        <v>1125</v>
      </c>
      <c r="B1306" s="7" t="s">
        <v>1127</v>
      </c>
      <c r="C1306" s="17">
        <v>37.0</v>
      </c>
      <c r="D1306" s="17">
        <v>1.26114578162162E8</v>
      </c>
      <c r="E1306" s="17">
        <v>5.6388017E7</v>
      </c>
      <c r="F1306" s="17">
        <v>1.21307293E8</v>
      </c>
      <c r="G1306" s="17">
        <v>1.68126208E8</v>
      </c>
      <c r="H1306" s="17">
        <v>2.26323921E8</v>
      </c>
    </row>
    <row r="1307">
      <c r="A1307" s="22" t="s">
        <v>1147</v>
      </c>
      <c r="B1307" s="7" t="s">
        <v>1148</v>
      </c>
      <c r="C1307" s="17">
        <v>14.0</v>
      </c>
      <c r="D1307" s="17">
        <v>1.14994592071428E8</v>
      </c>
      <c r="E1307" s="17">
        <v>5.80475E7</v>
      </c>
      <c r="F1307" s="17">
        <v>1.10389087E8</v>
      </c>
      <c r="G1307" s="17">
        <v>1.6478995E8</v>
      </c>
      <c r="H1307" s="17">
        <v>2.03856642E8</v>
      </c>
    </row>
    <row r="1308">
      <c r="A1308" s="22" t="s">
        <v>1521</v>
      </c>
      <c r="B1308" s="7" t="s">
        <v>1522</v>
      </c>
      <c r="C1308" s="17">
        <v>20.0</v>
      </c>
      <c r="D1308" s="17">
        <v>1.3845003265E8</v>
      </c>
      <c r="E1308" s="17">
        <v>5.3931428E7</v>
      </c>
      <c r="F1308" s="17">
        <v>8.7078787E7</v>
      </c>
      <c r="G1308" s="17">
        <v>1.91736761E8</v>
      </c>
      <c r="H1308" s="17">
        <v>2.86914278E8</v>
      </c>
    </row>
    <row r="1309">
      <c r="A1309" s="22" t="s">
        <v>1541</v>
      </c>
      <c r="B1309" s="7" t="s">
        <v>1542</v>
      </c>
      <c r="C1309" s="17">
        <v>14.0</v>
      </c>
      <c r="D1309" s="17">
        <v>1.61810846285714E8</v>
      </c>
      <c r="E1309" s="17">
        <v>8.6885775E7</v>
      </c>
      <c r="F1309" s="17">
        <v>1.57989413E8</v>
      </c>
      <c r="G1309" s="17">
        <v>2.1100654E8</v>
      </c>
      <c r="H1309" s="17">
        <v>3.14458714E8</v>
      </c>
    </row>
    <row r="1310">
      <c r="A1310" s="22" t="s">
        <v>1586</v>
      </c>
      <c r="B1310" s="7" t="s">
        <v>1587</v>
      </c>
      <c r="C1310" s="17">
        <v>5.0</v>
      </c>
      <c r="D1310" s="17">
        <v>1.743310614E8</v>
      </c>
      <c r="E1310" s="17">
        <v>7.7655959E7</v>
      </c>
      <c r="F1310" s="17">
        <v>1.34437204E8</v>
      </c>
      <c r="G1310" s="17">
        <v>1.35399528E8</v>
      </c>
      <c r="H1310" s="17">
        <v>4.51333236E8</v>
      </c>
    </row>
    <row r="1311">
      <c r="A1311" s="22" t="s">
        <v>1635</v>
      </c>
      <c r="B1311" s="7" t="s">
        <v>1636</v>
      </c>
      <c r="C1311" s="17">
        <v>12.0</v>
      </c>
      <c r="D1311" s="17">
        <v>8.661169325E7</v>
      </c>
      <c r="E1311" s="17">
        <v>1.7038133E7</v>
      </c>
      <c r="F1311" s="17">
        <v>7.7125281E7</v>
      </c>
      <c r="G1311" s="17">
        <v>1.244819E8</v>
      </c>
      <c r="H1311" s="17">
        <v>1.6719804E8</v>
      </c>
    </row>
    <row r="1312">
      <c r="A1312" s="22" t="s">
        <v>1690</v>
      </c>
      <c r="B1312" s="7" t="s">
        <v>1692</v>
      </c>
      <c r="C1312" s="17">
        <v>23.0</v>
      </c>
      <c r="D1312" s="17">
        <v>9.5407538173913E7</v>
      </c>
      <c r="E1312" s="17">
        <v>4.8407043E7</v>
      </c>
      <c r="F1312" s="17">
        <v>7.7704557E7</v>
      </c>
      <c r="G1312" s="17">
        <v>1.47670536E8</v>
      </c>
      <c r="H1312" s="17">
        <v>1.5868103E8</v>
      </c>
    </row>
    <row r="1313">
      <c r="A1313" s="22" t="s">
        <v>1736</v>
      </c>
      <c r="B1313" s="7" t="s">
        <v>1738</v>
      </c>
      <c r="C1313" s="17">
        <v>6.0</v>
      </c>
      <c r="D1313" s="17">
        <v>9.5883863E7</v>
      </c>
      <c r="E1313" s="17">
        <v>3.0633403E7</v>
      </c>
      <c r="F1313" s="17">
        <v>4.4466444E7</v>
      </c>
      <c r="G1313" s="17">
        <v>1.88819662E8</v>
      </c>
      <c r="H1313" s="17">
        <v>2.30018351E8</v>
      </c>
    </row>
    <row r="1314">
      <c r="A1314" s="22" t="s">
        <v>1775</v>
      </c>
      <c r="B1314" s="7" t="s">
        <v>1776</v>
      </c>
      <c r="C1314" s="17">
        <v>4.0</v>
      </c>
      <c r="D1314" s="17">
        <v>1.06028809E8</v>
      </c>
      <c r="E1314" s="17">
        <v>4.304222E7</v>
      </c>
      <c r="F1314" s="17">
        <v>4.9512521E7</v>
      </c>
      <c r="G1314" s="17">
        <v>6.5001442E7</v>
      </c>
      <c r="H1314" s="17">
        <v>2.66559053E8</v>
      </c>
    </row>
    <row r="1315">
      <c r="A1315" s="22" t="s">
        <v>1781</v>
      </c>
      <c r="B1315" s="7" t="s">
        <v>1782</v>
      </c>
      <c r="C1315" s="17">
        <v>76.0</v>
      </c>
      <c r="D1315" s="17">
        <v>1.17649638026315E8</v>
      </c>
      <c r="E1315" s="17">
        <v>4.949765E7</v>
      </c>
      <c r="F1315" s="17">
        <v>8.1023269E7</v>
      </c>
      <c r="G1315" s="17">
        <v>1.45875578E8</v>
      </c>
      <c r="H1315" s="17">
        <v>2.57404216E8</v>
      </c>
    </row>
    <row r="1316">
      <c r="A1316" s="22" t="s">
        <v>1810</v>
      </c>
      <c r="B1316" s="7" t="s">
        <v>1812</v>
      </c>
      <c r="C1316" s="17">
        <v>3.0</v>
      </c>
      <c r="D1316" s="17">
        <v>8.0917417E7</v>
      </c>
      <c r="E1316" s="17">
        <v>5.9341423E7</v>
      </c>
      <c r="F1316" s="17">
        <v>6.0206124E7</v>
      </c>
      <c r="G1316" s="17">
        <v>1.23204704E8</v>
      </c>
      <c r="H1316" s="17">
        <v>1.23204704E8</v>
      </c>
    </row>
    <row r="1317">
      <c r="A1317" s="22" t="s">
        <v>1855</v>
      </c>
      <c r="B1317" s="7" t="s">
        <v>1856</v>
      </c>
      <c r="C1317" s="17">
        <v>3.0</v>
      </c>
      <c r="D1317" s="17">
        <v>1.00692653666666E8</v>
      </c>
      <c r="E1317" s="17">
        <v>4.6758067E7</v>
      </c>
      <c r="F1317" s="17">
        <v>5.9213255E7</v>
      </c>
      <c r="G1317" s="17">
        <v>1.96106639E8</v>
      </c>
      <c r="H1317" s="17">
        <v>1.96106639E8</v>
      </c>
    </row>
    <row r="1318">
      <c r="A1318" s="22" t="s">
        <v>1939</v>
      </c>
      <c r="B1318" s="7" t="s">
        <v>1940</v>
      </c>
      <c r="C1318" s="17">
        <v>2.0</v>
      </c>
      <c r="D1318" s="17">
        <v>9.4117954E7</v>
      </c>
      <c r="E1318" s="17">
        <v>7.4402329E7</v>
      </c>
      <c r="F1318" s="17">
        <v>7.4402329E7</v>
      </c>
      <c r="G1318" s="17">
        <v>1.13833579E8</v>
      </c>
      <c r="H1318" s="17">
        <v>1.13833579E8</v>
      </c>
    </row>
    <row r="1319">
      <c r="A1319" s="22" t="s">
        <v>1985</v>
      </c>
      <c r="B1319" s="7" t="s">
        <v>1986</v>
      </c>
      <c r="C1319" s="17">
        <v>3.0</v>
      </c>
      <c r="D1319" s="17">
        <v>8.36262743333333E7</v>
      </c>
      <c r="E1319" s="17">
        <v>1.0875091E7</v>
      </c>
      <c r="F1319" s="17">
        <v>5.2736303E7</v>
      </c>
      <c r="G1319" s="17">
        <v>1.87267429E8</v>
      </c>
      <c r="H1319" s="17">
        <v>1.87267429E8</v>
      </c>
    </row>
    <row r="1320">
      <c r="A1320" s="22" t="s">
        <v>2027</v>
      </c>
      <c r="B1320" s="7" t="s">
        <v>2028</v>
      </c>
      <c r="C1320" s="17">
        <v>2.0</v>
      </c>
      <c r="D1320" s="17">
        <v>9.2130098E7</v>
      </c>
      <c r="E1320" s="17">
        <v>9.162306E7</v>
      </c>
      <c r="F1320" s="17">
        <v>9.162306E7</v>
      </c>
      <c r="G1320" s="17">
        <v>9.2637136E7</v>
      </c>
      <c r="H1320" s="17">
        <v>9.2637136E7</v>
      </c>
    </row>
    <row r="1321">
      <c r="A1321" s="22" t="s">
        <v>2071</v>
      </c>
      <c r="B1321" s="7" t="s">
        <v>2072</v>
      </c>
      <c r="C1321" s="17">
        <v>2.0</v>
      </c>
      <c r="D1321" s="17">
        <v>8.4048775E7</v>
      </c>
      <c r="E1321" s="17">
        <v>5.7708463E7</v>
      </c>
      <c r="F1321" s="17">
        <v>5.7708463E7</v>
      </c>
      <c r="G1321" s="17">
        <v>1.10389087E8</v>
      </c>
      <c r="H1321" s="17">
        <v>1.10389087E8</v>
      </c>
    </row>
    <row r="1322">
      <c r="A1322" s="22" t="s">
        <v>2115</v>
      </c>
      <c r="B1322" s="7" t="s">
        <v>2117</v>
      </c>
      <c r="C1322" s="17">
        <v>3.0</v>
      </c>
      <c r="D1322" s="17">
        <v>9.08244506666666E7</v>
      </c>
      <c r="E1322" s="17">
        <v>5.0524339E7</v>
      </c>
      <c r="F1322" s="17">
        <v>1.0113235E8</v>
      </c>
      <c r="G1322" s="17">
        <v>1.20816663E8</v>
      </c>
      <c r="H1322" s="17">
        <v>1.20816663E8</v>
      </c>
    </row>
    <row r="1323">
      <c r="A1323" s="22" t="s">
        <v>462</v>
      </c>
      <c r="B1323" s="7" t="s">
        <v>463</v>
      </c>
      <c r="C1323" s="17">
        <v>84.0</v>
      </c>
      <c r="D1323" s="17">
        <v>4.96222497857142E7</v>
      </c>
      <c r="E1323" s="17">
        <v>2.49513E7</v>
      </c>
      <c r="F1323" s="17">
        <v>3.7285133E7</v>
      </c>
      <c r="G1323" s="17">
        <v>5.7097317E7</v>
      </c>
      <c r="H1323" s="17">
        <v>1.02266991E8</v>
      </c>
    </row>
    <row r="1324">
      <c r="A1324" s="22" t="s">
        <v>1319</v>
      </c>
      <c r="B1324" s="7" t="s">
        <v>1320</v>
      </c>
      <c r="C1324" s="17">
        <v>9.0</v>
      </c>
      <c r="D1324" s="17">
        <v>4.03018305555555E7</v>
      </c>
      <c r="E1324" s="17">
        <v>1.997736E7</v>
      </c>
      <c r="F1324" s="17">
        <v>3.4548134E7</v>
      </c>
      <c r="G1324" s="17">
        <v>7.0445076E7</v>
      </c>
      <c r="H1324" s="17">
        <v>8.5553694E7</v>
      </c>
    </row>
    <row r="1325">
      <c r="A1325" s="22" t="s">
        <v>464</v>
      </c>
      <c r="B1325" s="7" t="s">
        <v>466</v>
      </c>
      <c r="C1325" s="17">
        <v>30.0</v>
      </c>
      <c r="D1325" s="17">
        <v>7.83903663666666E7</v>
      </c>
      <c r="E1325" s="17">
        <v>1.8690848E7</v>
      </c>
      <c r="F1325" s="17">
        <v>2.9695602E7</v>
      </c>
      <c r="G1325" s="17">
        <v>1.0381647E8</v>
      </c>
      <c r="H1325" s="17">
        <v>2.823775E8</v>
      </c>
    </row>
    <row r="1326">
      <c r="A1326" s="22" t="s">
        <v>467</v>
      </c>
      <c r="B1326" s="7" t="s">
        <v>468</v>
      </c>
      <c r="C1326" s="17">
        <v>1.0</v>
      </c>
      <c r="D1326" s="17">
        <v>1.76411592E8</v>
      </c>
      <c r="E1326" s="17">
        <v>1.76411592E8</v>
      </c>
      <c r="F1326" s="17">
        <v>1.76411592E8</v>
      </c>
      <c r="G1326" s="17">
        <v>1.76411592E8</v>
      </c>
      <c r="H1326" s="17">
        <v>1.76411592E8</v>
      </c>
    </row>
    <row r="1327">
      <c r="A1327" s="22" t="s">
        <v>469</v>
      </c>
      <c r="B1327" s="7" t="s">
        <v>470</v>
      </c>
      <c r="C1327" s="17">
        <v>52.0</v>
      </c>
      <c r="D1327" s="17">
        <v>1.04139099230769E8</v>
      </c>
      <c r="E1327" s="17">
        <v>3.3491707E7</v>
      </c>
      <c r="F1327" s="17">
        <v>6.1677729E7</v>
      </c>
      <c r="G1327" s="17">
        <v>1.06323284E8</v>
      </c>
      <c r="H1327" s="17">
        <v>2.32858488E8</v>
      </c>
    </row>
    <row r="1328">
      <c r="A1328" s="22" t="s">
        <v>472</v>
      </c>
      <c r="B1328" s="7" t="s">
        <v>473</v>
      </c>
      <c r="C1328" s="17">
        <v>8.0</v>
      </c>
      <c r="D1328" s="17">
        <v>7.21879455E7</v>
      </c>
      <c r="E1328" s="17">
        <v>1.6848678E7</v>
      </c>
      <c r="F1328" s="17">
        <v>3.6104161E7</v>
      </c>
      <c r="G1328" s="17">
        <v>5.8352871E7</v>
      </c>
      <c r="H1328" s="17">
        <v>3.07185077E8</v>
      </c>
    </row>
    <row r="1329">
      <c r="A1329" s="22" t="s">
        <v>474</v>
      </c>
      <c r="B1329" s="7" t="s">
        <v>475</v>
      </c>
      <c r="C1329" s="17">
        <v>2.0</v>
      </c>
      <c r="D1329" s="17">
        <v>7.8286735E7</v>
      </c>
      <c r="E1329" s="17">
        <v>4.7501511E7</v>
      </c>
      <c r="F1329" s="17">
        <v>4.7501511E7</v>
      </c>
      <c r="G1329" s="17">
        <v>1.09071959E8</v>
      </c>
      <c r="H1329" s="17">
        <v>1.09071959E8</v>
      </c>
    </row>
    <row r="1330">
      <c r="A1330" s="22" t="s">
        <v>476</v>
      </c>
      <c r="B1330" s="7" t="s">
        <v>478</v>
      </c>
      <c r="C1330" s="17">
        <v>54.0</v>
      </c>
      <c r="D1330" s="17">
        <v>9.28384362962962E7</v>
      </c>
      <c r="E1330" s="17">
        <v>2.2341504E7</v>
      </c>
      <c r="F1330" s="17">
        <v>4.9638458E7</v>
      </c>
      <c r="G1330" s="17">
        <v>1.01824156E8</v>
      </c>
      <c r="H1330" s="17">
        <v>2.09688966E8</v>
      </c>
    </row>
    <row r="1331">
      <c r="A1331" s="22" t="s">
        <v>479</v>
      </c>
      <c r="B1331" s="7" t="s">
        <v>480</v>
      </c>
      <c r="C1331" s="17">
        <v>221.0</v>
      </c>
      <c r="D1331" s="17">
        <v>2.86843751402715E7</v>
      </c>
      <c r="E1331" s="17">
        <v>1.0580548E7</v>
      </c>
      <c r="F1331" s="17">
        <v>1.5983653E7</v>
      </c>
      <c r="G1331" s="17">
        <v>2.7839014E7</v>
      </c>
      <c r="H1331" s="17">
        <v>4.7081984E7</v>
      </c>
    </row>
    <row r="1332">
      <c r="A1332" s="22" t="s">
        <v>737</v>
      </c>
      <c r="B1332" s="7" t="s">
        <v>738</v>
      </c>
      <c r="C1332" s="17">
        <v>359.0</v>
      </c>
      <c r="D1332" s="17">
        <v>2.03768932395543E7</v>
      </c>
      <c r="E1332" s="17">
        <v>9181759.0</v>
      </c>
      <c r="F1332" s="17">
        <v>1.670625E7</v>
      </c>
      <c r="G1332" s="17">
        <v>2.4363473E7</v>
      </c>
      <c r="H1332" s="17">
        <v>3.8315394E7</v>
      </c>
    </row>
    <row r="1333">
      <c r="A1333" s="22" t="s">
        <v>481</v>
      </c>
      <c r="B1333" s="7" t="s">
        <v>482</v>
      </c>
      <c r="C1333" s="17">
        <v>4.0</v>
      </c>
      <c r="D1333" s="17">
        <v>9759315.0</v>
      </c>
      <c r="E1333" s="17">
        <v>8560445.0</v>
      </c>
      <c r="F1333" s="17">
        <v>9245497.0</v>
      </c>
      <c r="G1333" s="17">
        <v>1.0363018E7</v>
      </c>
      <c r="H1333" s="17">
        <v>1.08683E7</v>
      </c>
    </row>
    <row r="1334">
      <c r="A1334" s="22" t="s">
        <v>10044</v>
      </c>
      <c r="B1334" s="7" t="s">
        <v>10045</v>
      </c>
      <c r="C1334" s="17">
        <v>13.0</v>
      </c>
      <c r="D1334" s="17">
        <v>2.04655119999999E7</v>
      </c>
      <c r="E1334" s="17">
        <v>6829966.0</v>
      </c>
      <c r="F1334" s="17">
        <v>1.6371584E7</v>
      </c>
      <c r="G1334" s="17">
        <v>2.8072899E7</v>
      </c>
      <c r="H1334" s="17">
        <v>4.4094225E7</v>
      </c>
    </row>
    <row r="1335">
      <c r="A1335" s="22" t="s">
        <v>2250</v>
      </c>
      <c r="B1335" s="7" t="s">
        <v>2252</v>
      </c>
      <c r="C1335" s="17">
        <v>83.0</v>
      </c>
      <c r="D1335" s="17">
        <v>5.28921479759036E7</v>
      </c>
      <c r="E1335" s="17">
        <v>2.1982094E7</v>
      </c>
      <c r="F1335" s="17">
        <v>3.535995E7</v>
      </c>
      <c r="G1335" s="17">
        <v>5.8235721E7</v>
      </c>
      <c r="H1335" s="17">
        <v>9.0663709E7</v>
      </c>
    </row>
    <row r="1336">
      <c r="A1336" s="22" t="s">
        <v>739</v>
      </c>
      <c r="B1336" s="7" t="s">
        <v>740</v>
      </c>
      <c r="C1336" s="17">
        <v>152.0</v>
      </c>
      <c r="D1336" s="17">
        <v>3.79346106513157E7</v>
      </c>
      <c r="E1336" s="17">
        <v>1.6054082E7</v>
      </c>
      <c r="F1336" s="17">
        <v>2.2638187E7</v>
      </c>
      <c r="G1336" s="17">
        <v>3.717636E7</v>
      </c>
      <c r="H1336" s="17">
        <v>6.3640641E7</v>
      </c>
    </row>
    <row r="1337">
      <c r="A1337" s="22" t="s">
        <v>2298</v>
      </c>
      <c r="B1337" s="7" t="s">
        <v>2300</v>
      </c>
      <c r="C1337" s="17">
        <v>848.0</v>
      </c>
      <c r="D1337" s="17">
        <v>6.37463173498233E7</v>
      </c>
      <c r="E1337" s="17">
        <v>2.3405678E7</v>
      </c>
      <c r="F1337" s="17">
        <v>4.3928378E7</v>
      </c>
      <c r="G1337" s="17">
        <v>7.8052258E7</v>
      </c>
      <c r="H1337" s="17">
        <v>1.38798598E8</v>
      </c>
    </row>
    <row r="1338">
      <c r="A1338" s="22" t="s">
        <v>2349</v>
      </c>
      <c r="B1338" s="7" t="s">
        <v>2350</v>
      </c>
      <c r="C1338" s="17">
        <v>96.0</v>
      </c>
      <c r="D1338" s="17">
        <v>4.57870173125E7</v>
      </c>
      <c r="E1338" s="17">
        <v>2.0635139E7</v>
      </c>
      <c r="F1338" s="17">
        <v>3.423943E7</v>
      </c>
      <c r="G1338" s="17">
        <v>5.6398415E7</v>
      </c>
      <c r="H1338" s="17">
        <v>9.91179E7</v>
      </c>
    </row>
    <row r="1339">
      <c r="A1339" s="22" t="s">
        <v>741</v>
      </c>
      <c r="B1339" s="7" t="s">
        <v>742</v>
      </c>
      <c r="C1339" s="17">
        <v>262.0</v>
      </c>
      <c r="D1339" s="17">
        <v>1.97759936068702E7</v>
      </c>
      <c r="E1339" s="17">
        <v>8996292.0</v>
      </c>
      <c r="F1339" s="17">
        <v>1.3785646E7</v>
      </c>
      <c r="G1339" s="17">
        <v>2.0837862E7</v>
      </c>
      <c r="H1339" s="17">
        <v>3.5424404E7</v>
      </c>
    </row>
    <row r="1340">
      <c r="A1340" s="22" t="s">
        <v>1219</v>
      </c>
      <c r="B1340" s="7" t="s">
        <v>1220</v>
      </c>
      <c r="C1340" s="17">
        <v>195.0</v>
      </c>
      <c r="D1340" s="17">
        <v>4.43917274E7</v>
      </c>
      <c r="E1340" s="17">
        <v>1.3215424E7</v>
      </c>
      <c r="F1340" s="17">
        <v>2.8622682E7</v>
      </c>
      <c r="G1340" s="17">
        <v>5.2930289E7</v>
      </c>
      <c r="H1340" s="17">
        <v>9.4938295E7</v>
      </c>
    </row>
    <row r="1341">
      <c r="A1341" s="22" t="s">
        <v>1221</v>
      </c>
      <c r="B1341" s="7" t="s">
        <v>1222</v>
      </c>
      <c r="C1341" s="17">
        <v>15.0</v>
      </c>
      <c r="D1341" s="17">
        <v>4.94308147333333E7</v>
      </c>
      <c r="E1341" s="17">
        <v>1.5897004E7</v>
      </c>
      <c r="F1341" s="17">
        <v>2.7397135E7</v>
      </c>
      <c r="G1341" s="17">
        <v>6.2678588E7</v>
      </c>
      <c r="H1341" s="17">
        <v>9.4352221E7</v>
      </c>
    </row>
    <row r="1342">
      <c r="A1342" s="22" t="s">
        <v>1198</v>
      </c>
      <c r="B1342" s="7" t="s">
        <v>1200</v>
      </c>
      <c r="C1342" s="17">
        <v>41.0</v>
      </c>
      <c r="D1342" s="17">
        <v>9.87441877317073E7</v>
      </c>
      <c r="E1342" s="17">
        <v>6.1360257E7</v>
      </c>
      <c r="F1342" s="17">
        <v>8.9990767E7</v>
      </c>
      <c r="G1342" s="17">
        <v>1.30784034E8</v>
      </c>
      <c r="H1342" s="17">
        <v>2.01240503E8</v>
      </c>
    </row>
    <row r="1343">
      <c r="A1343" s="22" t="s">
        <v>1250</v>
      </c>
      <c r="B1343" s="7" t="s">
        <v>1251</v>
      </c>
      <c r="C1343" s="17">
        <v>77.0</v>
      </c>
      <c r="D1343" s="17">
        <v>7.52776487532467E7</v>
      </c>
      <c r="E1343" s="17">
        <v>2.9000713E7</v>
      </c>
      <c r="F1343" s="17">
        <v>5.7768151E7</v>
      </c>
      <c r="G1343" s="17">
        <v>1.0858872E8</v>
      </c>
      <c r="H1343" s="17">
        <v>1.48645097E8</v>
      </c>
    </row>
    <row r="1344">
      <c r="A1344" s="22" t="s">
        <v>1283</v>
      </c>
      <c r="B1344" s="7" t="s">
        <v>1284</v>
      </c>
      <c r="C1344" s="17">
        <v>301.0</v>
      </c>
      <c r="D1344" s="17">
        <v>7.44627917940199E7</v>
      </c>
      <c r="E1344" s="17">
        <v>3.0661885E7</v>
      </c>
      <c r="F1344" s="17">
        <v>5.7965026E7</v>
      </c>
      <c r="G1344" s="17">
        <v>9.815185E7</v>
      </c>
      <c r="H1344" s="17">
        <v>1.42913578E8</v>
      </c>
    </row>
    <row r="1345">
      <c r="A1345" s="22" t="s">
        <v>1285</v>
      </c>
      <c r="B1345" s="7" t="s">
        <v>1286</v>
      </c>
      <c r="C1345" s="17">
        <v>12.0</v>
      </c>
      <c r="D1345" s="17">
        <v>8.05255155833333E7</v>
      </c>
      <c r="E1345" s="17">
        <v>2.5266806E7</v>
      </c>
      <c r="F1345" s="17">
        <v>7.093485E7</v>
      </c>
      <c r="G1345" s="17">
        <v>1.00389943E8</v>
      </c>
      <c r="H1345" s="17">
        <v>1.15291424E8</v>
      </c>
    </row>
    <row r="1346">
      <c r="A1346" s="22" t="s">
        <v>1287</v>
      </c>
      <c r="B1346" s="7" t="s">
        <v>1288</v>
      </c>
      <c r="C1346" s="17">
        <v>454.0</v>
      </c>
      <c r="D1346" s="17">
        <v>5.25740543854625E7</v>
      </c>
      <c r="E1346" s="17">
        <v>2.11256E7</v>
      </c>
      <c r="F1346" s="17">
        <v>3.5173409E7</v>
      </c>
      <c r="G1346" s="17">
        <v>6.3606919E7</v>
      </c>
      <c r="H1346" s="17">
        <v>1.10182517E8</v>
      </c>
    </row>
    <row r="1347">
      <c r="A1347" s="22" t="s">
        <v>1289</v>
      </c>
      <c r="B1347" s="7" t="s">
        <v>1290</v>
      </c>
      <c r="C1347" s="17">
        <v>14.0</v>
      </c>
      <c r="D1347" s="17">
        <v>1.19196516857142E8</v>
      </c>
      <c r="E1347" s="17">
        <v>5.2836547E7</v>
      </c>
      <c r="F1347" s="17">
        <v>1.13833579E8</v>
      </c>
      <c r="G1347" s="17">
        <v>1.82431199E8</v>
      </c>
      <c r="H1347" s="17">
        <v>2.41545163E8</v>
      </c>
    </row>
    <row r="1348">
      <c r="A1348" s="22" t="s">
        <v>1291</v>
      </c>
      <c r="B1348" s="7" t="s">
        <v>1292</v>
      </c>
      <c r="C1348" s="17">
        <v>53.0</v>
      </c>
      <c r="D1348" s="17">
        <v>8.76554949056603E7</v>
      </c>
      <c r="E1348" s="17">
        <v>3.5138506E7</v>
      </c>
      <c r="F1348" s="17">
        <v>7.8436158E7</v>
      </c>
      <c r="G1348" s="17">
        <v>1.2476262E8</v>
      </c>
      <c r="H1348" s="17">
        <v>1.6719804E8</v>
      </c>
    </row>
    <row r="1349">
      <c r="A1349" s="22" t="s">
        <v>2489</v>
      </c>
      <c r="B1349" s="7" t="s">
        <v>2490</v>
      </c>
      <c r="C1349" s="17">
        <v>2.0</v>
      </c>
      <c r="D1349" s="17">
        <v>2.3538517E7</v>
      </c>
      <c r="E1349" s="17">
        <v>1.0670034E7</v>
      </c>
      <c r="F1349" s="17">
        <v>1.0670034E7</v>
      </c>
      <c r="G1349" s="17">
        <v>3.6407E7</v>
      </c>
      <c r="H1349" s="17">
        <v>3.6407E7</v>
      </c>
    </row>
    <row r="1350">
      <c r="A1350" s="22" t="s">
        <v>2561</v>
      </c>
      <c r="B1350" s="7" t="s">
        <v>2562</v>
      </c>
      <c r="C1350" s="17">
        <v>1.0</v>
      </c>
      <c r="D1350" s="17">
        <v>3.1590873E7</v>
      </c>
      <c r="E1350" s="17">
        <v>3.1590873E7</v>
      </c>
      <c r="F1350" s="17">
        <v>3.1590873E7</v>
      </c>
      <c r="G1350" s="17">
        <v>3.1590873E7</v>
      </c>
      <c r="H1350" s="17">
        <v>3.1590873E7</v>
      </c>
    </row>
    <row r="1351">
      <c r="A1351" s="22" t="s">
        <v>2605</v>
      </c>
      <c r="B1351" s="7" t="s">
        <v>2607</v>
      </c>
      <c r="C1351" s="17">
        <v>1.0</v>
      </c>
      <c r="D1351" s="17">
        <v>5.2078392E7</v>
      </c>
      <c r="E1351" s="17">
        <v>5.2078392E7</v>
      </c>
      <c r="F1351" s="17">
        <v>5.2078392E7</v>
      </c>
      <c r="G1351" s="17">
        <v>5.2078392E7</v>
      </c>
      <c r="H1351" s="17">
        <v>5.2078392E7</v>
      </c>
    </row>
    <row r="1352">
      <c r="A1352" s="22" t="s">
        <v>1109</v>
      </c>
      <c r="B1352" s="7" t="s">
        <v>1110</v>
      </c>
      <c r="C1352" s="17">
        <v>21.0</v>
      </c>
      <c r="D1352" s="17">
        <v>4.36229958095238E7</v>
      </c>
      <c r="E1352" s="17">
        <v>1.1693482E7</v>
      </c>
      <c r="F1352" s="17">
        <v>2.0255753E7</v>
      </c>
      <c r="G1352" s="17">
        <v>5.3700566E7</v>
      </c>
      <c r="H1352" s="17">
        <v>9.5094971E7</v>
      </c>
    </row>
    <row r="1353">
      <c r="A1353" s="22" t="s">
        <v>744</v>
      </c>
      <c r="B1353" s="7" t="s">
        <v>745</v>
      </c>
      <c r="C1353" s="17">
        <v>319.0</v>
      </c>
      <c r="D1353" s="17">
        <v>4809972.46081504</v>
      </c>
      <c r="E1353" s="17">
        <v>2571730.0</v>
      </c>
      <c r="F1353" s="17">
        <v>3349697.0</v>
      </c>
      <c r="G1353" s="17">
        <v>5031694.0</v>
      </c>
      <c r="H1353" s="17">
        <v>8439500.0</v>
      </c>
    </row>
    <row r="1354">
      <c r="A1354" s="22" t="s">
        <v>746</v>
      </c>
      <c r="B1354" s="7" t="s">
        <v>747</v>
      </c>
      <c r="C1354" s="17">
        <v>12904.0</v>
      </c>
      <c r="D1354" s="17">
        <v>1.32398619552076E7</v>
      </c>
      <c r="E1354" s="17">
        <v>5408733.0</v>
      </c>
      <c r="F1354" s="17">
        <v>8890856.0</v>
      </c>
      <c r="G1354" s="17">
        <v>1.4323439E7</v>
      </c>
      <c r="H1354" s="17">
        <v>2.4301201E7</v>
      </c>
    </row>
    <row r="1355">
      <c r="A1355" s="22" t="s">
        <v>748</v>
      </c>
      <c r="B1355" s="7" t="s">
        <v>750</v>
      </c>
      <c r="C1355" s="17">
        <v>2150.0</v>
      </c>
      <c r="D1355" s="17">
        <v>1.48956649116279E7</v>
      </c>
      <c r="E1355" s="17">
        <v>6115912.0</v>
      </c>
      <c r="F1355" s="17">
        <v>1.0562715E7</v>
      </c>
      <c r="G1355" s="17">
        <v>1.7794703E7</v>
      </c>
      <c r="H1355" s="17">
        <v>2.8658448E7</v>
      </c>
    </row>
    <row r="1356">
      <c r="A1356" s="22" t="s">
        <v>1777</v>
      </c>
      <c r="B1356" s="7" t="s">
        <v>1778</v>
      </c>
      <c r="C1356" s="17">
        <v>477.0</v>
      </c>
      <c r="D1356" s="17">
        <v>3.65464203039832E7</v>
      </c>
      <c r="E1356" s="17">
        <v>1.6565009E7</v>
      </c>
      <c r="F1356" s="17">
        <v>2.5959474E7</v>
      </c>
      <c r="G1356" s="17">
        <v>4.4951236E7</v>
      </c>
      <c r="H1356" s="17">
        <v>7.3400674E7</v>
      </c>
    </row>
    <row r="1357">
      <c r="A1357" s="22" t="s">
        <v>713</v>
      </c>
      <c r="B1357" s="7" t="s">
        <v>714</v>
      </c>
      <c r="C1357" s="17">
        <v>16.0</v>
      </c>
      <c r="D1357" s="17">
        <v>3.2841857E7</v>
      </c>
      <c r="E1357" s="17">
        <v>7490717.0</v>
      </c>
      <c r="F1357" s="17">
        <v>1.1615878E7</v>
      </c>
      <c r="G1357" s="17">
        <v>1.9790209E7</v>
      </c>
      <c r="H1357" s="17">
        <v>1.45610771E8</v>
      </c>
    </row>
    <row r="1358">
      <c r="A1358" s="22" t="s">
        <v>2743</v>
      </c>
      <c r="B1358" s="7" t="s">
        <v>2744</v>
      </c>
      <c r="C1358" s="17">
        <v>7.0</v>
      </c>
      <c r="D1358" s="17">
        <v>4.19602931428571E7</v>
      </c>
      <c r="E1358" s="17">
        <v>1.7685396E7</v>
      </c>
      <c r="F1358" s="17">
        <v>3.9105744E7</v>
      </c>
      <c r="G1358" s="17">
        <v>5.696491E7</v>
      </c>
      <c r="H1358" s="17">
        <v>7.7819352E7</v>
      </c>
    </row>
    <row r="1359">
      <c r="A1359" s="22" t="s">
        <v>751</v>
      </c>
      <c r="B1359" s="7" t="s">
        <v>752</v>
      </c>
      <c r="C1359" s="17">
        <v>20.0</v>
      </c>
      <c r="D1359" s="17">
        <v>3.303031795E7</v>
      </c>
      <c r="E1359" s="17">
        <v>1.50123E7</v>
      </c>
      <c r="F1359" s="17">
        <v>2.5552163E7</v>
      </c>
      <c r="G1359" s="17">
        <v>3.7124259E7</v>
      </c>
      <c r="H1359" s="17">
        <v>6.8599769E7</v>
      </c>
    </row>
    <row r="1360">
      <c r="A1360" s="22" t="s">
        <v>2785</v>
      </c>
      <c r="B1360" s="7" t="s">
        <v>2786</v>
      </c>
      <c r="C1360" s="17">
        <v>64.0</v>
      </c>
      <c r="D1360" s="17">
        <v>6.8784664E7</v>
      </c>
      <c r="E1360" s="17">
        <v>2.6445479E7</v>
      </c>
      <c r="F1360" s="17">
        <v>5.1905871E7</v>
      </c>
      <c r="G1360" s="17">
        <v>9.2661572E7</v>
      </c>
      <c r="H1360" s="17">
        <v>1.32438172E8</v>
      </c>
    </row>
    <row r="1361">
      <c r="A1361" s="22" t="s">
        <v>2835</v>
      </c>
      <c r="B1361" s="7" t="s">
        <v>2836</v>
      </c>
      <c r="C1361" s="17">
        <v>76.0</v>
      </c>
      <c r="D1361" s="17">
        <v>4.27694899342105E7</v>
      </c>
      <c r="E1361" s="17">
        <v>2.4837589E7</v>
      </c>
      <c r="F1361" s="17">
        <v>3.3890993E7</v>
      </c>
      <c r="G1361" s="17">
        <v>5.7731889E7</v>
      </c>
      <c r="H1361" s="17">
        <v>7.8365129E7</v>
      </c>
    </row>
    <row r="1362">
      <c r="A1362" s="22" t="s">
        <v>1225</v>
      </c>
      <c r="B1362" s="7" t="s">
        <v>1226</v>
      </c>
      <c r="C1362" s="17">
        <v>31.0</v>
      </c>
      <c r="D1362" s="17">
        <v>6.98196767419354E7</v>
      </c>
      <c r="E1362" s="17">
        <v>2.9348005E7</v>
      </c>
      <c r="F1362" s="17">
        <v>5.5061659E7</v>
      </c>
      <c r="G1362" s="17">
        <v>9.7506072E7</v>
      </c>
      <c r="H1362" s="17">
        <v>1.39071326E8</v>
      </c>
    </row>
    <row r="1363">
      <c r="A1363" s="22" t="s">
        <v>4127</v>
      </c>
      <c r="B1363" s="7" t="s">
        <v>4128</v>
      </c>
      <c r="C1363" s="17">
        <v>26.0</v>
      </c>
      <c r="D1363" s="17">
        <v>6.44235678846153E7</v>
      </c>
      <c r="E1363" s="17">
        <v>3.0130467E7</v>
      </c>
      <c r="F1363" s="17">
        <v>3.9278237E7</v>
      </c>
      <c r="G1363" s="17">
        <v>9.1807592E7</v>
      </c>
      <c r="H1363" s="17">
        <v>1.31171416E8</v>
      </c>
    </row>
    <row r="1364">
      <c r="A1364" s="22" t="s">
        <v>2925</v>
      </c>
      <c r="B1364" s="7" t="s">
        <v>2926</v>
      </c>
      <c r="C1364" s="17">
        <v>1039.0</v>
      </c>
      <c r="D1364" s="17">
        <v>6.6250239389423E7</v>
      </c>
      <c r="E1364" s="17">
        <v>2.9050984E7</v>
      </c>
      <c r="F1364" s="17">
        <v>4.579905E7</v>
      </c>
      <c r="G1364" s="17">
        <v>7.64417E7</v>
      </c>
      <c r="H1364" s="17">
        <v>1.17143344E8</v>
      </c>
    </row>
    <row r="1365">
      <c r="A1365" s="22" t="s">
        <v>10075</v>
      </c>
      <c r="B1365" s="7" t="s">
        <v>10077</v>
      </c>
      <c r="C1365" s="17">
        <v>4.0</v>
      </c>
      <c r="D1365" s="17">
        <v>1.3139326E7</v>
      </c>
      <c r="E1365" s="17">
        <v>7472590.0</v>
      </c>
      <c r="F1365" s="17">
        <v>8036734.0</v>
      </c>
      <c r="G1365" s="17">
        <v>9662503.0</v>
      </c>
      <c r="H1365" s="17">
        <v>2.7385477E7</v>
      </c>
    </row>
    <row r="1366">
      <c r="A1366" s="22" t="s">
        <v>2972</v>
      </c>
      <c r="B1366" s="7" t="s">
        <v>2974</v>
      </c>
      <c r="C1366" s="17">
        <v>42.0</v>
      </c>
      <c r="D1366" s="17">
        <v>3.73113263809523E7</v>
      </c>
      <c r="E1366" s="17">
        <v>1.9943189E7</v>
      </c>
      <c r="F1366" s="17">
        <v>2.9486884E7</v>
      </c>
      <c r="G1366" s="17">
        <v>4.6133987E7</v>
      </c>
      <c r="H1366" s="17">
        <v>5.6693867E7</v>
      </c>
    </row>
    <row r="1367">
      <c r="A1367" s="22" t="s">
        <v>3022</v>
      </c>
      <c r="B1367" s="7" t="s">
        <v>3024</v>
      </c>
      <c r="C1367" s="17">
        <v>1766.0</v>
      </c>
      <c r="D1367" s="17">
        <v>3.29773983346545E7</v>
      </c>
      <c r="E1367" s="17">
        <v>1.7594262E7</v>
      </c>
      <c r="F1367" s="17">
        <v>2.5441782E7</v>
      </c>
      <c r="G1367" s="17">
        <v>3.8986952E7</v>
      </c>
      <c r="H1367" s="17">
        <v>5.8214662E7</v>
      </c>
    </row>
    <row r="1368">
      <c r="A1368" s="22" t="s">
        <v>3064</v>
      </c>
      <c r="B1368" s="7" t="s">
        <v>3065</v>
      </c>
      <c r="C1368" s="17">
        <v>59.0</v>
      </c>
      <c r="D1368" s="17">
        <v>4.6283594118644E7</v>
      </c>
      <c r="E1368" s="17">
        <v>2.1531034E7</v>
      </c>
      <c r="F1368" s="17">
        <v>2.7279669E7</v>
      </c>
      <c r="G1368" s="17">
        <v>6.1498559E7</v>
      </c>
      <c r="H1368" s="17">
        <v>1.15986764E8</v>
      </c>
    </row>
    <row r="1369">
      <c r="A1369" s="22" t="s">
        <v>753</v>
      </c>
      <c r="B1369" s="7" t="s">
        <v>754</v>
      </c>
      <c r="C1369" s="17">
        <v>95.0</v>
      </c>
      <c r="D1369" s="17">
        <v>2.69825667052631E7</v>
      </c>
      <c r="E1369" s="17">
        <v>7195980.0</v>
      </c>
      <c r="F1369" s="17">
        <v>1.5813363E7</v>
      </c>
      <c r="G1369" s="17">
        <v>2.9298022E7</v>
      </c>
      <c r="H1369" s="17">
        <v>5.4264734E7</v>
      </c>
    </row>
    <row r="1370">
      <c r="A1370" s="22" t="s">
        <v>3099</v>
      </c>
      <c r="B1370" s="7" t="s">
        <v>3100</v>
      </c>
      <c r="C1370" s="17">
        <v>35.0</v>
      </c>
      <c r="D1370" s="17">
        <v>8.13876772E7</v>
      </c>
      <c r="E1370" s="17">
        <v>3.3164296E7</v>
      </c>
      <c r="F1370" s="17">
        <v>7.134115E7</v>
      </c>
      <c r="G1370" s="17">
        <v>1.04320308E8</v>
      </c>
      <c r="H1370" s="17">
        <v>1.48234034E8</v>
      </c>
    </row>
    <row r="1371">
      <c r="A1371" s="22" t="s">
        <v>1135</v>
      </c>
      <c r="B1371" s="7" t="s">
        <v>1136</v>
      </c>
      <c r="C1371" s="17">
        <v>28.0</v>
      </c>
      <c r="D1371" s="17">
        <v>6.64163267857142E7</v>
      </c>
      <c r="E1371" s="17">
        <v>2.2333976E7</v>
      </c>
      <c r="F1371" s="17">
        <v>3.6338592E7</v>
      </c>
      <c r="G1371" s="17">
        <v>1.16528193E8</v>
      </c>
      <c r="H1371" s="17">
        <v>1.85161806E8</v>
      </c>
    </row>
    <row r="1372">
      <c r="A1372" s="22" t="s">
        <v>3176</v>
      </c>
      <c r="B1372" s="7" t="s">
        <v>3179</v>
      </c>
      <c r="C1372" s="17">
        <v>24.0</v>
      </c>
      <c r="D1372" s="17">
        <v>6.87392765833333E7</v>
      </c>
      <c r="E1372" s="17">
        <v>1.8712905E7</v>
      </c>
      <c r="F1372" s="17">
        <v>3.1101423E7</v>
      </c>
      <c r="G1372" s="17">
        <v>8.8577032E7</v>
      </c>
      <c r="H1372" s="17">
        <v>1.87085161E8</v>
      </c>
    </row>
    <row r="1373">
      <c r="A1373" s="22" t="s">
        <v>3222</v>
      </c>
      <c r="B1373" s="7" t="s">
        <v>3223</v>
      </c>
      <c r="C1373" s="17">
        <v>1124.0</v>
      </c>
      <c r="D1373" s="17">
        <v>3.6035906297153E7</v>
      </c>
      <c r="E1373" s="17">
        <v>1.777723E7</v>
      </c>
      <c r="F1373" s="17">
        <v>2.6069979E7</v>
      </c>
      <c r="G1373" s="17">
        <v>4.1282586E7</v>
      </c>
      <c r="H1373" s="17">
        <v>6.7750395E7</v>
      </c>
    </row>
    <row r="1374">
      <c r="A1374" s="22" t="s">
        <v>3264</v>
      </c>
      <c r="B1374" s="7" t="s">
        <v>3266</v>
      </c>
      <c r="C1374" s="17">
        <v>23.0</v>
      </c>
      <c r="D1374" s="17">
        <v>4.82038000434782E7</v>
      </c>
      <c r="E1374" s="17">
        <v>1.40195E7</v>
      </c>
      <c r="F1374" s="17">
        <v>2.710349E7</v>
      </c>
      <c r="G1374" s="17">
        <v>5.49246E7</v>
      </c>
      <c r="H1374" s="17">
        <v>7.1642273E7</v>
      </c>
    </row>
    <row r="1375">
      <c r="A1375" s="22" t="s">
        <v>3344</v>
      </c>
      <c r="B1375" s="7" t="s">
        <v>3347</v>
      </c>
      <c r="C1375" s="17">
        <v>69.0</v>
      </c>
      <c r="D1375" s="17">
        <v>3.40231303043478E7</v>
      </c>
      <c r="E1375" s="17">
        <v>1.48775E7</v>
      </c>
      <c r="F1375" s="17">
        <v>2.3256091E7</v>
      </c>
      <c r="G1375" s="17">
        <v>3.8300611E7</v>
      </c>
      <c r="H1375" s="17">
        <v>7.4831379E7</v>
      </c>
    </row>
    <row r="1376">
      <c r="A1376" s="22" t="s">
        <v>1137</v>
      </c>
      <c r="B1376" s="7" t="s">
        <v>1138</v>
      </c>
      <c r="C1376" s="17">
        <v>33.0</v>
      </c>
      <c r="D1376" s="17">
        <v>5.43384453939393E7</v>
      </c>
      <c r="E1376" s="17">
        <v>2.3872739E7</v>
      </c>
      <c r="F1376" s="17">
        <v>3.747701E7</v>
      </c>
      <c r="G1376" s="17">
        <v>6.4666557E7</v>
      </c>
      <c r="H1376" s="17">
        <v>1.07412215E8</v>
      </c>
    </row>
    <row r="1377">
      <c r="A1377" s="22" t="s">
        <v>3441</v>
      </c>
      <c r="B1377" s="7" t="s">
        <v>3443</v>
      </c>
      <c r="C1377" s="17">
        <v>2.0</v>
      </c>
      <c r="D1377" s="17">
        <v>1.70222965E7</v>
      </c>
      <c r="E1377" s="17">
        <v>1.57537E7</v>
      </c>
      <c r="F1377" s="17">
        <v>1.57537E7</v>
      </c>
      <c r="G1377" s="17">
        <v>1.8290893E7</v>
      </c>
      <c r="H1377" s="17">
        <v>1.8290893E7</v>
      </c>
    </row>
    <row r="1378">
      <c r="A1378" s="22" t="s">
        <v>3487</v>
      </c>
      <c r="B1378" s="7" t="s">
        <v>3488</v>
      </c>
      <c r="C1378" s="17">
        <v>53.0</v>
      </c>
      <c r="D1378" s="17">
        <v>5.48697727547169E7</v>
      </c>
      <c r="E1378" s="17">
        <v>2.8951021E7</v>
      </c>
      <c r="F1378" s="17">
        <v>4.8043778E7</v>
      </c>
      <c r="G1378" s="17">
        <v>6.2703798E7</v>
      </c>
      <c r="H1378" s="17">
        <v>1.0896172E8</v>
      </c>
    </row>
    <row r="1379">
      <c r="A1379" s="22" t="s">
        <v>4129</v>
      </c>
      <c r="B1379" s="7" t="s">
        <v>4130</v>
      </c>
      <c r="C1379" s="17">
        <v>26.0</v>
      </c>
      <c r="D1379" s="17">
        <v>4.78393882692307E7</v>
      </c>
      <c r="E1379" s="17">
        <v>3.2033415E7</v>
      </c>
      <c r="F1379" s="17">
        <v>3.7946888E7</v>
      </c>
      <c r="G1379" s="17">
        <v>6.2947725E7</v>
      </c>
      <c r="H1379" s="17">
        <v>8.1125719E7</v>
      </c>
    </row>
    <row r="1380">
      <c r="A1380" s="22" t="s">
        <v>4131</v>
      </c>
      <c r="B1380" s="7" t="s">
        <v>4132</v>
      </c>
      <c r="C1380" s="17">
        <v>37.0</v>
      </c>
      <c r="D1380" s="17">
        <v>6.08980318918918E7</v>
      </c>
      <c r="E1380" s="17">
        <v>3.30535E7</v>
      </c>
      <c r="F1380" s="17">
        <v>4.738771E7</v>
      </c>
      <c r="G1380" s="17">
        <v>7.7033549E7</v>
      </c>
      <c r="H1380" s="17">
        <v>1.23759046E8</v>
      </c>
    </row>
    <row r="1381">
      <c r="A1381" s="22" t="s">
        <v>3557</v>
      </c>
      <c r="B1381" s="7" t="s">
        <v>3558</v>
      </c>
      <c r="C1381" s="17">
        <v>2131.0</v>
      </c>
      <c r="D1381" s="17">
        <v>3.6085481989212E7</v>
      </c>
      <c r="E1381" s="17">
        <v>1.8100046E7</v>
      </c>
      <c r="F1381" s="17">
        <v>2.6822036E7</v>
      </c>
      <c r="G1381" s="17">
        <v>4.1624034E7</v>
      </c>
      <c r="H1381" s="17">
        <v>6.6202294E7</v>
      </c>
    </row>
    <row r="1382">
      <c r="A1382" s="22" t="s">
        <v>3605</v>
      </c>
      <c r="B1382" s="7" t="s">
        <v>3606</v>
      </c>
      <c r="C1382" s="17">
        <v>14.0</v>
      </c>
      <c r="D1382" s="17">
        <v>1.70850967857142E7</v>
      </c>
      <c r="E1382" s="17">
        <v>1.32971E7</v>
      </c>
      <c r="F1382" s="17">
        <v>1.797595E7</v>
      </c>
      <c r="G1382" s="17">
        <v>1.8823596E7</v>
      </c>
      <c r="H1382" s="17">
        <v>2.4120963E7</v>
      </c>
    </row>
    <row r="1383">
      <c r="A1383" s="22" t="s">
        <v>3680</v>
      </c>
      <c r="B1383" s="7" t="s">
        <v>3682</v>
      </c>
      <c r="C1383" s="17">
        <v>13.0</v>
      </c>
      <c r="D1383" s="17">
        <v>4.60414072307692E7</v>
      </c>
      <c r="E1383" s="17">
        <v>1.5629613E7</v>
      </c>
      <c r="F1383" s="17">
        <v>2.05574E7</v>
      </c>
      <c r="G1383" s="17">
        <v>3.9143216E7</v>
      </c>
      <c r="H1383" s="17">
        <v>5.6651164E7</v>
      </c>
    </row>
    <row r="1384">
      <c r="A1384" s="22" t="s">
        <v>756</v>
      </c>
      <c r="B1384" s="7" t="s">
        <v>757</v>
      </c>
      <c r="C1384" s="17">
        <v>335.0</v>
      </c>
      <c r="D1384" s="17">
        <v>1.80984640477611E7</v>
      </c>
      <c r="E1384" s="17">
        <v>5470050.0</v>
      </c>
      <c r="F1384" s="17">
        <v>1.276455E7</v>
      </c>
      <c r="G1384" s="17">
        <v>2.00126E7</v>
      </c>
      <c r="H1384" s="17">
        <v>4.29159E7</v>
      </c>
    </row>
    <row r="1385">
      <c r="A1385" s="22" t="s">
        <v>758</v>
      </c>
      <c r="B1385" s="7" t="s">
        <v>759</v>
      </c>
      <c r="C1385" s="17">
        <v>3.0</v>
      </c>
      <c r="D1385" s="17">
        <v>1.02151236666666E7</v>
      </c>
      <c r="E1385" s="17">
        <v>6385022.0</v>
      </c>
      <c r="F1385" s="17">
        <v>1.09207E7</v>
      </c>
      <c r="G1385" s="17">
        <v>1.3339649E7</v>
      </c>
      <c r="H1385" s="17">
        <v>1.3339649E7</v>
      </c>
    </row>
    <row r="1386">
      <c r="A1386" s="22" t="s">
        <v>1227</v>
      </c>
      <c r="B1386" s="7" t="s">
        <v>1228</v>
      </c>
      <c r="C1386" s="17">
        <v>4.0</v>
      </c>
      <c r="D1386" s="17">
        <v>1.5302197E7</v>
      </c>
      <c r="E1386" s="17">
        <v>1.142715E7</v>
      </c>
      <c r="F1386" s="17">
        <v>1.3385246E7</v>
      </c>
      <c r="G1386" s="17">
        <v>1.7644837E7</v>
      </c>
      <c r="H1386" s="17">
        <v>1.8751555E7</v>
      </c>
    </row>
    <row r="1387">
      <c r="A1387" s="22" t="s">
        <v>1230</v>
      </c>
      <c r="B1387" s="7" t="s">
        <v>1231</v>
      </c>
      <c r="C1387" s="17">
        <v>2.0</v>
      </c>
      <c r="D1387" s="17">
        <v>2.49759635E7</v>
      </c>
      <c r="E1387" s="17">
        <v>2.3791621E7</v>
      </c>
      <c r="F1387" s="17">
        <v>2.3791621E7</v>
      </c>
      <c r="G1387" s="17">
        <v>2.6160306E7</v>
      </c>
      <c r="H1387" s="17">
        <v>2.6160306E7</v>
      </c>
    </row>
    <row r="1388">
      <c r="A1388" s="22" t="s">
        <v>1232</v>
      </c>
      <c r="B1388" s="7" t="s">
        <v>1233</v>
      </c>
      <c r="C1388" s="17">
        <v>4.0</v>
      </c>
      <c r="D1388" s="17">
        <v>8.359343675E7</v>
      </c>
      <c r="E1388" s="17">
        <v>2.1216365E7</v>
      </c>
      <c r="F1388" s="17">
        <v>2.1495E7</v>
      </c>
      <c r="G1388" s="17">
        <v>3.6990927E7</v>
      </c>
      <c r="H1388" s="17">
        <v>2.54671455E8</v>
      </c>
    </row>
    <row r="1389">
      <c r="A1389" s="22" t="s">
        <v>1234</v>
      </c>
      <c r="B1389" s="7" t="s">
        <v>1235</v>
      </c>
      <c r="C1389" s="17">
        <v>2.0</v>
      </c>
      <c r="D1389" s="17">
        <v>3685873.5</v>
      </c>
      <c r="E1389" s="17">
        <v>2534296.0</v>
      </c>
      <c r="F1389" s="17">
        <v>2534296.0</v>
      </c>
      <c r="G1389" s="17">
        <v>4837451.0</v>
      </c>
      <c r="H1389" s="17">
        <v>4837451.0</v>
      </c>
    </row>
    <row r="1390">
      <c r="A1390" s="22" t="s">
        <v>3723</v>
      </c>
      <c r="B1390" s="7" t="s">
        <v>3724</v>
      </c>
      <c r="C1390" s="17">
        <v>57.0</v>
      </c>
      <c r="D1390" s="17">
        <v>4.18220145614035E7</v>
      </c>
      <c r="E1390" s="17">
        <v>2.13979E7</v>
      </c>
      <c r="F1390" s="17">
        <v>3.0674644E7</v>
      </c>
      <c r="G1390" s="17">
        <v>5.1011323E7</v>
      </c>
      <c r="H1390" s="17">
        <v>7.3817357E7</v>
      </c>
    </row>
    <row r="1391">
      <c r="A1391" s="22" t="s">
        <v>10099</v>
      </c>
      <c r="B1391" s="7" t="s">
        <v>10100</v>
      </c>
      <c r="C1391" s="17">
        <v>4.0</v>
      </c>
      <c r="D1391" s="17">
        <v>1.8932015E7</v>
      </c>
      <c r="E1391" s="17">
        <v>1.2166359E7</v>
      </c>
      <c r="F1391" s="17">
        <v>1.4950104E7</v>
      </c>
      <c r="G1391" s="17">
        <v>1.6973905E7</v>
      </c>
      <c r="H1391" s="17">
        <v>3.1637692E7</v>
      </c>
    </row>
    <row r="1392">
      <c r="A1392" s="22" t="s">
        <v>3791</v>
      </c>
      <c r="B1392" s="7" t="s">
        <v>3794</v>
      </c>
      <c r="C1392" s="17">
        <v>99.0</v>
      </c>
      <c r="D1392" s="17">
        <v>3.49578578282828E7</v>
      </c>
      <c r="E1392" s="17">
        <v>1.7271137E7</v>
      </c>
      <c r="F1392" s="17">
        <v>2.5044013E7</v>
      </c>
      <c r="G1392" s="17">
        <v>4.00339E7</v>
      </c>
      <c r="H1392" s="17">
        <v>7.508028E7</v>
      </c>
    </row>
    <row r="1393">
      <c r="A1393" s="22" t="s">
        <v>1236</v>
      </c>
      <c r="B1393" s="7" t="s">
        <v>1237</v>
      </c>
      <c r="C1393" s="17">
        <v>38.0</v>
      </c>
      <c r="D1393" s="17">
        <v>6.14176111052631E7</v>
      </c>
      <c r="E1393" s="17">
        <v>2.5610921E7</v>
      </c>
      <c r="F1393" s="17">
        <v>3.3148282E7</v>
      </c>
      <c r="G1393" s="17">
        <v>6.9028673E7</v>
      </c>
      <c r="H1393" s="17">
        <v>1.3739884E8</v>
      </c>
    </row>
    <row r="1394">
      <c r="A1394" s="22" t="s">
        <v>572</v>
      </c>
      <c r="B1394" s="7" t="s">
        <v>574</v>
      </c>
      <c r="C1394" s="17">
        <v>145.0</v>
      </c>
      <c r="D1394" s="17">
        <v>4.7327291475862E7</v>
      </c>
      <c r="E1394" s="17">
        <v>1.5313643E7</v>
      </c>
      <c r="F1394" s="17">
        <v>2.8981951E7</v>
      </c>
      <c r="G1394" s="17">
        <v>5.9987271E7</v>
      </c>
      <c r="H1394" s="17">
        <v>1.02438914E8</v>
      </c>
    </row>
    <row r="1395">
      <c r="A1395" s="22" t="s">
        <v>575</v>
      </c>
      <c r="B1395" s="7" t="s">
        <v>576</v>
      </c>
      <c r="C1395" s="17">
        <v>146.0</v>
      </c>
      <c r="D1395" s="17">
        <v>5.6875818109589E7</v>
      </c>
      <c r="E1395" s="17">
        <v>2.0603651E7</v>
      </c>
      <c r="F1395" s="17">
        <v>3.4441368E7</v>
      </c>
      <c r="G1395" s="17">
        <v>6.5446983E7</v>
      </c>
      <c r="H1395" s="17">
        <v>1.06189622E8</v>
      </c>
    </row>
    <row r="1396">
      <c r="A1396" s="22" t="s">
        <v>577</v>
      </c>
      <c r="B1396" s="7" t="s">
        <v>578</v>
      </c>
      <c r="C1396" s="17">
        <v>32.0</v>
      </c>
      <c r="D1396" s="17">
        <v>1.96922675E7</v>
      </c>
      <c r="E1396" s="17">
        <v>7289147.0</v>
      </c>
      <c r="F1396" s="17">
        <v>1.0685E7</v>
      </c>
      <c r="G1396" s="17">
        <v>2.3649078E7</v>
      </c>
      <c r="H1396" s="17">
        <v>4.5075359E7</v>
      </c>
    </row>
    <row r="1397">
      <c r="A1397" s="22" t="s">
        <v>761</v>
      </c>
      <c r="B1397" s="7" t="s">
        <v>762</v>
      </c>
      <c r="C1397" s="17">
        <v>44.0</v>
      </c>
      <c r="D1397" s="17">
        <v>1.60620751590909E7</v>
      </c>
      <c r="E1397" s="17">
        <v>6886822.0</v>
      </c>
      <c r="F1397" s="17">
        <v>8258300.0</v>
      </c>
      <c r="G1397" s="17">
        <v>1.82612E7</v>
      </c>
      <c r="H1397" s="17">
        <v>3.6391571E7</v>
      </c>
    </row>
    <row r="1398">
      <c r="A1398" s="22" t="s">
        <v>763</v>
      </c>
      <c r="B1398" s="7" t="s">
        <v>764</v>
      </c>
      <c r="C1398" s="17">
        <v>10709.0</v>
      </c>
      <c r="D1398" s="17">
        <v>1.60779639352941E7</v>
      </c>
      <c r="E1398" s="17">
        <v>5690577.0</v>
      </c>
      <c r="F1398" s="17">
        <v>9583258.0</v>
      </c>
      <c r="G1398" s="17">
        <v>1.7294006E7</v>
      </c>
      <c r="H1398" s="17">
        <v>3.1780201E7</v>
      </c>
    </row>
    <row r="1399">
      <c r="A1399" s="22" t="s">
        <v>765</v>
      </c>
      <c r="B1399" s="7" t="s">
        <v>766</v>
      </c>
      <c r="C1399" s="17">
        <v>513.0</v>
      </c>
      <c r="D1399" s="17">
        <v>3.44799039161793E7</v>
      </c>
      <c r="E1399" s="17">
        <v>9851085.0</v>
      </c>
      <c r="F1399" s="17">
        <v>1.7174734E7</v>
      </c>
      <c r="G1399" s="17">
        <v>2.920534E7</v>
      </c>
      <c r="H1399" s="17">
        <v>5.1077297E7</v>
      </c>
    </row>
    <row r="1400">
      <c r="A1400" s="22" t="s">
        <v>579</v>
      </c>
      <c r="B1400" s="7" t="s">
        <v>581</v>
      </c>
      <c r="C1400" s="17">
        <v>622.0</v>
      </c>
      <c r="D1400" s="17">
        <v>3.36454513017656E7</v>
      </c>
      <c r="E1400" s="17">
        <v>1.483901E7</v>
      </c>
      <c r="F1400" s="17">
        <v>2.3471567E7</v>
      </c>
      <c r="G1400" s="17">
        <v>4.0326894E7</v>
      </c>
      <c r="H1400" s="17">
        <v>6.6205642E7</v>
      </c>
    </row>
    <row r="1401">
      <c r="A1401" s="22" t="s">
        <v>768</v>
      </c>
      <c r="B1401" s="7" t="s">
        <v>769</v>
      </c>
      <c r="C1401" s="17">
        <v>12678.0</v>
      </c>
      <c r="D1401" s="17">
        <v>1.99916431470147E7</v>
      </c>
      <c r="E1401" s="17">
        <v>7623628.0</v>
      </c>
      <c r="F1401" s="17">
        <v>1.296995E7</v>
      </c>
      <c r="G1401" s="17">
        <v>2.395487E7</v>
      </c>
      <c r="H1401" s="17">
        <v>4.0975306E7</v>
      </c>
    </row>
    <row r="1402">
      <c r="A1402" s="22" t="s">
        <v>582</v>
      </c>
      <c r="B1402" s="7" t="s">
        <v>583</v>
      </c>
      <c r="C1402" s="17">
        <v>42.0</v>
      </c>
      <c r="D1402" s="17">
        <v>3.06296222142857E7</v>
      </c>
      <c r="E1402" s="17">
        <v>5569427.0</v>
      </c>
      <c r="F1402" s="17">
        <v>1.2863403E7</v>
      </c>
      <c r="G1402" s="17">
        <v>2.6512E7</v>
      </c>
      <c r="H1402" s="17">
        <v>5.1634505E7</v>
      </c>
    </row>
    <row r="1403">
      <c r="A1403" s="22" t="s">
        <v>770</v>
      </c>
      <c r="B1403" s="7" t="s">
        <v>771</v>
      </c>
      <c r="C1403" s="17">
        <v>56.0</v>
      </c>
      <c r="D1403" s="17">
        <v>2.30963581607142E7</v>
      </c>
      <c r="E1403" s="17">
        <v>1.1735734E7</v>
      </c>
      <c r="F1403" s="17">
        <v>1.7861567E7</v>
      </c>
      <c r="G1403" s="17">
        <v>2.7055634E7</v>
      </c>
      <c r="H1403" s="17">
        <v>3.1310967E7</v>
      </c>
    </row>
    <row r="1404">
      <c r="A1404" s="22" t="s">
        <v>715</v>
      </c>
      <c r="B1404" s="7" t="s">
        <v>716</v>
      </c>
      <c r="C1404" s="17">
        <v>192.0</v>
      </c>
      <c r="D1404" s="17">
        <v>9211622.78645833</v>
      </c>
      <c r="E1404" s="17">
        <v>5016293.0</v>
      </c>
      <c r="F1404" s="17">
        <v>6735324.0</v>
      </c>
      <c r="G1404" s="17">
        <v>9430173.0</v>
      </c>
      <c r="H1404" s="17">
        <v>1.5217364E7</v>
      </c>
    </row>
    <row r="1405">
      <c r="A1405" s="22" t="s">
        <v>718</v>
      </c>
      <c r="B1405" s="7" t="s">
        <v>719</v>
      </c>
      <c r="C1405" s="17">
        <v>14072.0</v>
      </c>
      <c r="D1405" s="17">
        <v>1.6719693477439E7</v>
      </c>
      <c r="E1405" s="17">
        <v>6726588.0</v>
      </c>
      <c r="F1405" s="17">
        <v>1.0798234E7</v>
      </c>
      <c r="G1405" s="17">
        <v>1.7937982E7</v>
      </c>
      <c r="H1405" s="17">
        <v>3.3427477E7</v>
      </c>
    </row>
    <row r="1406">
      <c r="A1406" s="22" t="s">
        <v>720</v>
      </c>
      <c r="B1406" s="7" t="s">
        <v>721</v>
      </c>
      <c r="C1406" s="17">
        <v>73.0</v>
      </c>
      <c r="D1406" s="17">
        <v>2.3490870589041E7</v>
      </c>
      <c r="E1406" s="17">
        <v>7793484.0</v>
      </c>
      <c r="F1406" s="17">
        <v>1.3285194E7</v>
      </c>
      <c r="G1406" s="17">
        <v>2.3536584E7</v>
      </c>
      <c r="H1406" s="17">
        <v>5.7031818E7</v>
      </c>
    </row>
    <row r="1407">
      <c r="A1407" s="22" t="s">
        <v>722</v>
      </c>
      <c r="B1407" s="7" t="s">
        <v>724</v>
      </c>
      <c r="C1407" s="17">
        <v>7746.0</v>
      </c>
      <c r="D1407" s="17">
        <v>2.30849708781778E7</v>
      </c>
      <c r="E1407" s="17">
        <v>8369266.0</v>
      </c>
      <c r="F1407" s="17">
        <v>1.5060259E7</v>
      </c>
      <c r="G1407" s="17">
        <v>2.9430062E7</v>
      </c>
      <c r="H1407" s="17">
        <v>4.7677225E7</v>
      </c>
    </row>
    <row r="1408">
      <c r="A1408" s="22" t="s">
        <v>584</v>
      </c>
      <c r="B1408" s="7" t="s">
        <v>585</v>
      </c>
      <c r="C1408" s="17">
        <v>2280.0</v>
      </c>
      <c r="D1408" s="17">
        <v>2.83115886479057E7</v>
      </c>
      <c r="E1408" s="17">
        <v>1.4513368E7</v>
      </c>
      <c r="F1408" s="17">
        <v>2.0393464E7</v>
      </c>
      <c r="G1408" s="17">
        <v>3.176532E7</v>
      </c>
      <c r="H1408" s="17">
        <v>5.0443235E7</v>
      </c>
    </row>
    <row r="1409">
      <c r="A1409" s="22" t="s">
        <v>587</v>
      </c>
      <c r="B1409" s="7" t="s">
        <v>588</v>
      </c>
      <c r="C1409" s="17">
        <v>278.0</v>
      </c>
      <c r="D1409" s="17">
        <v>2.65233784316546E7</v>
      </c>
      <c r="E1409" s="17">
        <v>9922386.0</v>
      </c>
      <c r="F1409" s="17">
        <v>1.8022856E7</v>
      </c>
      <c r="G1409" s="17">
        <v>3.3046547E7</v>
      </c>
      <c r="H1409" s="17">
        <v>5.6815826E7</v>
      </c>
    </row>
    <row r="1410">
      <c r="A1410" s="22" t="s">
        <v>589</v>
      </c>
      <c r="B1410" s="7" t="s">
        <v>590</v>
      </c>
      <c r="C1410" s="17">
        <v>16.0</v>
      </c>
      <c r="D1410" s="17">
        <v>2.51168333125E7</v>
      </c>
      <c r="E1410" s="17">
        <v>5865351.0</v>
      </c>
      <c r="F1410" s="17">
        <v>7732682.0</v>
      </c>
      <c r="G1410" s="17">
        <v>3.8578807E7</v>
      </c>
      <c r="H1410" s="17">
        <v>7.3714089E7</v>
      </c>
    </row>
    <row r="1411">
      <c r="A1411" s="22" t="s">
        <v>1209</v>
      </c>
      <c r="B1411" s="7" t="s">
        <v>1210</v>
      </c>
      <c r="C1411" s="17">
        <v>209.0</v>
      </c>
      <c r="D1411" s="17">
        <v>1.18233701818181E7</v>
      </c>
      <c r="E1411" s="17">
        <v>4096100.0</v>
      </c>
      <c r="F1411" s="17">
        <v>8413929.0</v>
      </c>
      <c r="G1411" s="17">
        <v>1.3979918E7</v>
      </c>
      <c r="H1411" s="17">
        <v>1.8401908E7</v>
      </c>
    </row>
    <row r="1412">
      <c r="A1412" s="22" t="s">
        <v>10113</v>
      </c>
      <c r="B1412" s="7" t="s">
        <v>10114</v>
      </c>
      <c r="C1412" s="17">
        <v>5.0</v>
      </c>
      <c r="D1412" s="17">
        <v>2.78273972E7</v>
      </c>
      <c r="E1412" s="17">
        <v>1.4382558E7</v>
      </c>
      <c r="F1412" s="17">
        <v>2.2006311E7</v>
      </c>
      <c r="G1412" s="17">
        <v>2.4626351E7</v>
      </c>
      <c r="H1412" s="17">
        <v>7.2471766E7</v>
      </c>
    </row>
    <row r="1413">
      <c r="A1413" s="22" t="s">
        <v>772</v>
      </c>
      <c r="B1413" s="7" t="s">
        <v>773</v>
      </c>
      <c r="C1413" s="17">
        <v>11.0</v>
      </c>
      <c r="D1413" s="17">
        <v>2.20903536363636E7</v>
      </c>
      <c r="E1413" s="17">
        <v>8212500.0</v>
      </c>
      <c r="F1413" s="17">
        <v>1.8305703E7</v>
      </c>
      <c r="G1413" s="17">
        <v>2.7540051E7</v>
      </c>
      <c r="H1413" s="17">
        <v>3.1200909E7</v>
      </c>
    </row>
    <row r="1414">
      <c r="A1414" s="22" t="s">
        <v>3937</v>
      </c>
      <c r="B1414" s="7" t="s">
        <v>3939</v>
      </c>
      <c r="C1414" s="17">
        <v>61.0</v>
      </c>
      <c r="D1414" s="17">
        <v>5.8112862114754E7</v>
      </c>
      <c r="E1414" s="17">
        <v>2.1481177E7</v>
      </c>
      <c r="F1414" s="17">
        <v>3.8424456E7</v>
      </c>
      <c r="G1414" s="17">
        <v>6.5717479E7</v>
      </c>
      <c r="H1414" s="17">
        <v>1.21980883E8</v>
      </c>
    </row>
    <row r="1415">
      <c r="A1415" s="22" t="s">
        <v>1139</v>
      </c>
      <c r="B1415" s="7" t="s">
        <v>1140</v>
      </c>
      <c r="C1415" s="17">
        <v>15.0</v>
      </c>
      <c r="D1415" s="17">
        <v>6.58402786666666E7</v>
      </c>
      <c r="E1415" s="17">
        <v>3.3311962E7</v>
      </c>
      <c r="F1415" s="17">
        <v>3.6138467E7</v>
      </c>
      <c r="G1415" s="17">
        <v>1.00390169E8</v>
      </c>
      <c r="H1415" s="17">
        <v>1.48645097E8</v>
      </c>
    </row>
    <row r="1416">
      <c r="A1416" s="22" t="s">
        <v>493</v>
      </c>
      <c r="B1416" s="7" t="s">
        <v>494</v>
      </c>
      <c r="C1416" s="17">
        <v>353.0</v>
      </c>
      <c r="D1416" s="17">
        <v>4.52875419688385E7</v>
      </c>
      <c r="E1416" s="17">
        <v>1.3192236E7</v>
      </c>
      <c r="F1416" s="17">
        <v>2.5790027E7</v>
      </c>
      <c r="G1416" s="17">
        <v>5.7263894E7</v>
      </c>
      <c r="H1416" s="17">
        <v>1.09887824E8</v>
      </c>
    </row>
    <row r="1417">
      <c r="A1417" s="22" t="s">
        <v>591</v>
      </c>
      <c r="B1417" s="7" t="s">
        <v>593</v>
      </c>
      <c r="C1417" s="17">
        <v>61.0</v>
      </c>
      <c r="D1417" s="17">
        <v>3.93067134262295E7</v>
      </c>
      <c r="E1417" s="17">
        <v>1.5140643E7</v>
      </c>
      <c r="F1417" s="17">
        <v>2.814954E7</v>
      </c>
      <c r="G1417" s="17">
        <v>4.07325E7</v>
      </c>
      <c r="H1417" s="17">
        <v>9.48045E7</v>
      </c>
    </row>
    <row r="1418">
      <c r="A1418" s="22" t="s">
        <v>496</v>
      </c>
      <c r="B1418" s="7" t="s">
        <v>497</v>
      </c>
      <c r="C1418" s="17">
        <v>537.0</v>
      </c>
      <c r="D1418" s="17">
        <v>4.2868775821229E7</v>
      </c>
      <c r="E1418" s="17">
        <v>1.2921712E7</v>
      </c>
      <c r="F1418" s="17">
        <v>2.222559E7</v>
      </c>
      <c r="G1418" s="17">
        <v>5.2112049E7</v>
      </c>
      <c r="H1418" s="17">
        <v>1.06227647E8</v>
      </c>
    </row>
    <row r="1419">
      <c r="A1419" s="22" t="s">
        <v>565</v>
      </c>
      <c r="B1419" s="7" t="s">
        <v>567</v>
      </c>
      <c r="C1419" s="17">
        <v>460.0</v>
      </c>
      <c r="D1419" s="17">
        <v>1.84262571999999E7</v>
      </c>
      <c r="E1419" s="17">
        <v>9925481.0</v>
      </c>
      <c r="F1419" s="17">
        <v>1.5886543E7</v>
      </c>
      <c r="G1419" s="17">
        <v>2.2949251E7</v>
      </c>
      <c r="H1419" s="17">
        <v>3.5912285E7</v>
      </c>
    </row>
    <row r="1420">
      <c r="A1420" s="22" t="s">
        <v>568</v>
      </c>
      <c r="B1420" s="7" t="s">
        <v>569</v>
      </c>
      <c r="C1420" s="17">
        <v>161.0</v>
      </c>
      <c r="D1420" s="17">
        <v>2.26530314347826E7</v>
      </c>
      <c r="E1420" s="17">
        <v>4662758.0</v>
      </c>
      <c r="F1420" s="17">
        <v>1.9370034E7</v>
      </c>
      <c r="G1420" s="17">
        <v>2.936922E7</v>
      </c>
      <c r="H1420" s="17">
        <v>3.947247E7</v>
      </c>
    </row>
    <row r="1421">
      <c r="A1421" s="22" t="s">
        <v>594</v>
      </c>
      <c r="B1421" s="7" t="s">
        <v>595</v>
      </c>
      <c r="C1421" s="17">
        <v>74.0</v>
      </c>
      <c r="D1421" s="17">
        <v>3.02188644324324E7</v>
      </c>
      <c r="E1421" s="17">
        <v>1.2377438E7</v>
      </c>
      <c r="F1421" s="17">
        <v>2.15994E7</v>
      </c>
      <c r="G1421" s="17">
        <v>3.5513236E7</v>
      </c>
      <c r="H1421" s="17">
        <v>6.59828E7</v>
      </c>
    </row>
    <row r="1422">
      <c r="A1422" s="22" t="s">
        <v>10124</v>
      </c>
      <c r="B1422" s="7" t="s">
        <v>10125</v>
      </c>
      <c r="C1422" s="17">
        <v>1.0</v>
      </c>
      <c r="D1422" s="17">
        <v>3.5758595E7</v>
      </c>
      <c r="E1422" s="17">
        <v>3.5758595E7</v>
      </c>
      <c r="F1422" s="17">
        <v>3.5758595E7</v>
      </c>
      <c r="G1422" s="17">
        <v>3.5758595E7</v>
      </c>
      <c r="H1422" s="17">
        <v>3.5758595E7</v>
      </c>
    </row>
    <row r="1423">
      <c r="A1423" s="22" t="s">
        <v>596</v>
      </c>
      <c r="B1423" s="7" t="s">
        <v>597</v>
      </c>
      <c r="C1423" s="17">
        <v>3.0</v>
      </c>
      <c r="D1423" s="17">
        <v>1.70532299333333E8</v>
      </c>
      <c r="E1423" s="17">
        <v>8089669.0</v>
      </c>
      <c r="F1423" s="17">
        <v>1.50314277E8</v>
      </c>
      <c r="G1423" s="17">
        <v>3.53192952E8</v>
      </c>
      <c r="H1423" s="17">
        <v>3.53192952E8</v>
      </c>
    </row>
    <row r="1424">
      <c r="A1424" s="22" t="s">
        <v>4135</v>
      </c>
      <c r="B1424" s="7" t="s">
        <v>4136</v>
      </c>
      <c r="C1424" s="17">
        <v>53.0</v>
      </c>
      <c r="D1424" s="17">
        <v>3.43752270754716E7</v>
      </c>
      <c r="E1424" s="17">
        <v>1.4789499E7</v>
      </c>
      <c r="F1424" s="17">
        <v>2.16891E7</v>
      </c>
      <c r="G1424" s="17">
        <v>3.8609676E7</v>
      </c>
      <c r="H1424" s="17">
        <v>6.4948699E7</v>
      </c>
    </row>
    <row r="1425">
      <c r="A1425" s="22" t="s">
        <v>4137</v>
      </c>
      <c r="B1425" s="7" t="s">
        <v>4138</v>
      </c>
      <c r="C1425" s="17">
        <v>53.0</v>
      </c>
      <c r="D1425" s="17">
        <v>3.43230728113207E7</v>
      </c>
      <c r="E1425" s="17">
        <v>1.8777444E7</v>
      </c>
      <c r="F1425" s="17">
        <v>2.6227598E7</v>
      </c>
      <c r="G1425" s="17">
        <v>3.8951483E7</v>
      </c>
      <c r="H1425" s="17">
        <v>5.5750131E7</v>
      </c>
    </row>
    <row r="1426">
      <c r="A1426" s="22" t="s">
        <v>4139</v>
      </c>
      <c r="B1426" s="7" t="s">
        <v>4140</v>
      </c>
      <c r="C1426" s="17">
        <v>157.0</v>
      </c>
      <c r="D1426" s="17">
        <v>4.58341032675159E7</v>
      </c>
      <c r="E1426" s="17">
        <v>2.1077964E7</v>
      </c>
      <c r="F1426" s="17">
        <v>3.4127526E7</v>
      </c>
      <c r="G1426" s="17">
        <v>5.7957923E7</v>
      </c>
      <c r="H1426" s="17">
        <v>9.3569431E7</v>
      </c>
    </row>
    <row r="1427">
      <c r="A1427" s="22" t="s">
        <v>4141</v>
      </c>
      <c r="B1427" s="7" t="s">
        <v>4142</v>
      </c>
      <c r="C1427" s="17">
        <v>5507.0</v>
      </c>
      <c r="D1427" s="17">
        <v>3.87637931075054E7</v>
      </c>
      <c r="E1427" s="17">
        <v>1.5981618E7</v>
      </c>
      <c r="F1427" s="17">
        <v>2.5782714E7</v>
      </c>
      <c r="G1427" s="17">
        <v>4.5828998E7</v>
      </c>
      <c r="H1427" s="17">
        <v>8.001725E7</v>
      </c>
    </row>
    <row r="1428">
      <c r="A1428" s="22" t="s">
        <v>4143</v>
      </c>
      <c r="B1428" s="7" t="s">
        <v>4144</v>
      </c>
      <c r="C1428" s="17">
        <v>48.0</v>
      </c>
      <c r="D1428" s="17">
        <v>3.93321123958333E7</v>
      </c>
      <c r="E1428" s="17">
        <v>1.3364595E7</v>
      </c>
      <c r="F1428" s="17">
        <v>2.4836949E7</v>
      </c>
      <c r="G1428" s="17">
        <v>4.8399346E7</v>
      </c>
      <c r="H1428" s="17">
        <v>9.431255E7</v>
      </c>
    </row>
    <row r="1429">
      <c r="A1429" s="22" t="s">
        <v>4145</v>
      </c>
      <c r="B1429" s="7" t="s">
        <v>4146</v>
      </c>
      <c r="C1429" s="17">
        <v>189.0</v>
      </c>
      <c r="D1429" s="17">
        <v>4.54322324052631E7</v>
      </c>
      <c r="E1429" s="17">
        <v>1.83625E7</v>
      </c>
      <c r="F1429" s="17">
        <v>3.2401596E7</v>
      </c>
      <c r="G1429" s="17">
        <v>5.3742775E7</v>
      </c>
      <c r="H1429" s="17">
        <v>8.5501826E7</v>
      </c>
    </row>
    <row r="1430">
      <c r="A1430" s="22" t="s">
        <v>4147</v>
      </c>
      <c r="B1430" s="7" t="s">
        <v>4149</v>
      </c>
      <c r="C1430" s="17">
        <v>1143.0</v>
      </c>
      <c r="D1430" s="17">
        <v>3.6195102895888E7</v>
      </c>
      <c r="E1430" s="17">
        <v>1.3788938E7</v>
      </c>
      <c r="F1430" s="17">
        <v>2.1922048E7</v>
      </c>
      <c r="G1430" s="17">
        <v>4.0928884E7</v>
      </c>
      <c r="H1430" s="17">
        <v>7.3664554E7</v>
      </c>
    </row>
    <row r="1431">
      <c r="A1431" s="22" t="s">
        <v>4151</v>
      </c>
      <c r="B1431" s="7" t="s">
        <v>4152</v>
      </c>
      <c r="C1431" s="17">
        <v>3594.0</v>
      </c>
      <c r="D1431" s="17">
        <v>4.63049192881356E7</v>
      </c>
      <c r="E1431" s="17">
        <v>2.2294079E7</v>
      </c>
      <c r="F1431" s="17">
        <v>3.3474274E7</v>
      </c>
      <c r="G1431" s="17">
        <v>5.5037734E7</v>
      </c>
      <c r="H1431" s="17">
        <v>8.7418074E7</v>
      </c>
    </row>
    <row r="1432">
      <c r="A1432" s="22" t="s">
        <v>4153</v>
      </c>
      <c r="B1432" s="7" t="s">
        <v>4154</v>
      </c>
      <c r="C1432" s="17">
        <v>679.0</v>
      </c>
      <c r="D1432" s="17">
        <v>4.57463943499999E7</v>
      </c>
      <c r="E1432" s="17">
        <v>1.972095E7</v>
      </c>
      <c r="F1432" s="17">
        <v>3.0421106E7</v>
      </c>
      <c r="G1432" s="17">
        <v>5.2614183E7</v>
      </c>
      <c r="H1432" s="17">
        <v>9.4440385E7</v>
      </c>
    </row>
    <row r="1433">
      <c r="A1433" s="22" t="s">
        <v>4155</v>
      </c>
      <c r="B1433" s="7" t="s">
        <v>4156</v>
      </c>
      <c r="C1433" s="17">
        <v>2048.0</v>
      </c>
      <c r="D1433" s="17">
        <v>5.07501462746341E7</v>
      </c>
      <c r="E1433" s="17">
        <v>2.3180118E7</v>
      </c>
      <c r="F1433" s="17">
        <v>3.8008517E7</v>
      </c>
      <c r="G1433" s="17">
        <v>6.0623795E7</v>
      </c>
      <c r="H1433" s="17">
        <v>9.4759716E7</v>
      </c>
    </row>
    <row r="1434">
      <c r="A1434" s="22" t="s">
        <v>4157</v>
      </c>
      <c r="B1434" s="7" t="s">
        <v>4158</v>
      </c>
      <c r="C1434" s="17">
        <v>2376.0</v>
      </c>
      <c r="D1434" s="17">
        <v>4.97285784291123E7</v>
      </c>
      <c r="E1434" s="17">
        <v>2.112305E7</v>
      </c>
      <c r="F1434" s="17">
        <v>3.299318E7</v>
      </c>
      <c r="G1434" s="17">
        <v>5.6921481E7</v>
      </c>
      <c r="H1434" s="17">
        <v>9.7894625E7</v>
      </c>
    </row>
    <row r="1435">
      <c r="A1435" s="22" t="s">
        <v>4159</v>
      </c>
      <c r="B1435" s="7" t="s">
        <v>4160</v>
      </c>
      <c r="C1435" s="17">
        <v>1237.0</v>
      </c>
      <c r="D1435" s="17">
        <v>4.35384892092083E7</v>
      </c>
      <c r="E1435" s="17">
        <v>1.6477159E7</v>
      </c>
      <c r="F1435" s="17">
        <v>2.6667784E7</v>
      </c>
      <c r="G1435" s="17">
        <v>4.6406442E7</v>
      </c>
      <c r="H1435" s="17">
        <v>8.9162E7</v>
      </c>
    </row>
    <row r="1436">
      <c r="A1436" s="22" t="s">
        <v>4161</v>
      </c>
      <c r="B1436" s="7" t="s">
        <v>4162</v>
      </c>
      <c r="C1436" s="17">
        <v>20.0</v>
      </c>
      <c r="D1436" s="17">
        <v>7.58877178999999E7</v>
      </c>
      <c r="E1436" s="17">
        <v>2.6428815E7</v>
      </c>
      <c r="F1436" s="17">
        <v>4.381682E7</v>
      </c>
      <c r="G1436" s="17">
        <v>8.5666698E7</v>
      </c>
      <c r="H1436" s="17">
        <v>1.67687489E8</v>
      </c>
    </row>
    <row r="1437">
      <c r="A1437" s="22" t="s">
        <v>4163</v>
      </c>
      <c r="B1437" s="7" t="s">
        <v>4164</v>
      </c>
      <c r="C1437" s="17">
        <v>117.0</v>
      </c>
      <c r="D1437" s="17">
        <v>5.18325607692307E7</v>
      </c>
      <c r="E1437" s="17">
        <v>2.4794147E7</v>
      </c>
      <c r="F1437" s="17">
        <v>3.9865999E7</v>
      </c>
      <c r="G1437" s="17">
        <v>5.8760448E7</v>
      </c>
      <c r="H1437" s="17">
        <v>1.03500589E8</v>
      </c>
    </row>
    <row r="1438">
      <c r="A1438" s="22" t="s">
        <v>4165</v>
      </c>
      <c r="B1438" s="7" t="s">
        <v>4166</v>
      </c>
      <c r="C1438" s="17">
        <v>74.0</v>
      </c>
      <c r="D1438" s="17">
        <v>5.21729923513513E7</v>
      </c>
      <c r="E1438" s="17">
        <v>1.9540713E7</v>
      </c>
      <c r="F1438" s="17">
        <v>3.8451288E7</v>
      </c>
      <c r="G1438" s="17">
        <v>6.3568596E7</v>
      </c>
      <c r="H1438" s="17">
        <v>1.01987393E8</v>
      </c>
    </row>
    <row r="1439">
      <c r="A1439" s="22" t="s">
        <v>10148</v>
      </c>
      <c r="B1439" s="7" t="s">
        <v>10149</v>
      </c>
      <c r="C1439" s="17">
        <v>344.0</v>
      </c>
      <c r="D1439" s="17">
        <v>2.07005067877906E7</v>
      </c>
      <c r="E1439" s="17">
        <v>1.197E7</v>
      </c>
      <c r="F1439" s="17">
        <v>1.8973664E7</v>
      </c>
      <c r="G1439" s="17">
        <v>2.4361302E7</v>
      </c>
      <c r="H1439" s="17">
        <v>3.3397808E7</v>
      </c>
    </row>
    <row r="1440">
      <c r="A1440" s="22" t="s">
        <v>4167</v>
      </c>
      <c r="B1440" s="7" t="s">
        <v>4168</v>
      </c>
      <c r="C1440" s="17">
        <v>1909.0</v>
      </c>
      <c r="D1440" s="17">
        <v>3.54771733713986E7</v>
      </c>
      <c r="E1440" s="17">
        <v>1.5991502E7</v>
      </c>
      <c r="F1440" s="17">
        <v>2.4970355E7</v>
      </c>
      <c r="G1440" s="17">
        <v>4.2332688E7</v>
      </c>
      <c r="H1440" s="17">
        <v>7.0470727E7</v>
      </c>
    </row>
    <row r="1441">
      <c r="A1441" s="22" t="s">
        <v>4169</v>
      </c>
      <c r="B1441" s="7" t="s">
        <v>4170</v>
      </c>
      <c r="C1441" s="17">
        <v>6474.0</v>
      </c>
      <c r="D1441" s="17">
        <v>4.43457906866224E7</v>
      </c>
      <c r="E1441" s="17">
        <v>1.7005374E7</v>
      </c>
      <c r="F1441" s="17">
        <v>2.80281E7</v>
      </c>
      <c r="G1441" s="17">
        <v>5.3438702E7</v>
      </c>
      <c r="H1441" s="17">
        <v>9.55898E7</v>
      </c>
    </row>
    <row r="1442">
      <c r="A1442" s="22" t="s">
        <v>4171</v>
      </c>
      <c r="B1442" s="7" t="s">
        <v>4172</v>
      </c>
      <c r="C1442" s="17">
        <v>255.0</v>
      </c>
      <c r="D1442" s="17">
        <v>4.26213055098039E7</v>
      </c>
      <c r="E1442" s="17">
        <v>1.8246232E7</v>
      </c>
      <c r="F1442" s="17">
        <v>2.8919114E7</v>
      </c>
      <c r="G1442" s="17">
        <v>4.783075E7</v>
      </c>
      <c r="H1442" s="17">
        <v>8.5136307E7</v>
      </c>
    </row>
    <row r="1443">
      <c r="A1443" s="22" t="s">
        <v>4173</v>
      </c>
      <c r="B1443" s="7" t="s">
        <v>4174</v>
      </c>
      <c r="C1443" s="17">
        <v>2775.0</v>
      </c>
      <c r="D1443" s="17">
        <v>4.5520990429755E7</v>
      </c>
      <c r="E1443" s="17">
        <v>1.8250853E7</v>
      </c>
      <c r="F1443" s="17">
        <v>2.9448581E7</v>
      </c>
      <c r="G1443" s="17">
        <v>5.2434984E7</v>
      </c>
      <c r="H1443" s="17">
        <v>9.2759786E7</v>
      </c>
    </row>
    <row r="1444">
      <c r="A1444" s="22" t="s">
        <v>4175</v>
      </c>
      <c r="B1444" s="7" t="s">
        <v>4176</v>
      </c>
      <c r="C1444" s="17">
        <v>3537.0</v>
      </c>
      <c r="D1444" s="17">
        <v>4.39483184444758E7</v>
      </c>
      <c r="E1444" s="17">
        <v>1.956681E7</v>
      </c>
      <c r="F1444" s="17">
        <v>3.0354534E7</v>
      </c>
      <c r="G1444" s="17">
        <v>5.3902785E7</v>
      </c>
      <c r="H1444" s="17">
        <v>8.6352951E7</v>
      </c>
    </row>
    <row r="1445">
      <c r="A1445" s="22" t="s">
        <v>4177</v>
      </c>
      <c r="B1445" s="7" t="s">
        <v>4178</v>
      </c>
      <c r="C1445" s="17">
        <v>616.0</v>
      </c>
      <c r="D1445" s="17">
        <v>3.96860692965964E7</v>
      </c>
      <c r="E1445" s="17">
        <v>1.8137835E7</v>
      </c>
      <c r="F1445" s="17">
        <v>2.7485201E7</v>
      </c>
      <c r="G1445" s="17">
        <v>4.9861336E7</v>
      </c>
      <c r="H1445" s="17">
        <v>7.8158781E7</v>
      </c>
    </row>
    <row r="1446">
      <c r="A1446" s="22" t="s">
        <v>4179</v>
      </c>
      <c r="B1446" s="7" t="s">
        <v>4180</v>
      </c>
      <c r="C1446" s="17">
        <v>570.0</v>
      </c>
      <c r="D1446" s="17">
        <v>6.61375955614035E7</v>
      </c>
      <c r="E1446" s="17">
        <v>2.598447E7</v>
      </c>
      <c r="F1446" s="17">
        <v>4.461404E7</v>
      </c>
      <c r="G1446" s="17">
        <v>7.8449151E7</v>
      </c>
      <c r="H1446" s="17">
        <v>1.32982613E8</v>
      </c>
    </row>
    <row r="1447">
      <c r="A1447" s="22" t="s">
        <v>4181</v>
      </c>
      <c r="B1447" s="7" t="s">
        <v>4182</v>
      </c>
      <c r="C1447" s="17">
        <v>226.0</v>
      </c>
      <c r="D1447" s="17">
        <v>2.99556585682819E7</v>
      </c>
      <c r="E1447" s="17">
        <v>1.595342E7</v>
      </c>
      <c r="F1447" s="17">
        <v>2.2556508E7</v>
      </c>
      <c r="G1447" s="17">
        <v>3.2388E7</v>
      </c>
      <c r="H1447" s="17">
        <v>5.1460165E7</v>
      </c>
    </row>
    <row r="1448">
      <c r="A1448" s="22" t="s">
        <v>4183</v>
      </c>
      <c r="B1448" s="7" t="s">
        <v>4184</v>
      </c>
      <c r="C1448" s="17">
        <v>604.0</v>
      </c>
      <c r="D1448" s="17">
        <v>5.07761539205298E7</v>
      </c>
      <c r="E1448" s="17">
        <v>2.0056571E7</v>
      </c>
      <c r="F1448" s="17">
        <v>3.5406156E7</v>
      </c>
      <c r="G1448" s="17">
        <v>5.8133121E7</v>
      </c>
      <c r="H1448" s="17">
        <v>1.08950228E8</v>
      </c>
    </row>
    <row r="1449">
      <c r="A1449" s="22" t="s">
        <v>4185</v>
      </c>
      <c r="B1449" s="7" t="s">
        <v>4186</v>
      </c>
      <c r="C1449" s="17">
        <v>166.0</v>
      </c>
      <c r="D1449" s="17">
        <v>3.99172051626505E7</v>
      </c>
      <c r="E1449" s="17">
        <v>1.5792172E7</v>
      </c>
      <c r="F1449" s="17">
        <v>2.593761E7</v>
      </c>
      <c r="G1449" s="17">
        <v>4.525527E7</v>
      </c>
      <c r="H1449" s="17">
        <v>8.5120479E7</v>
      </c>
    </row>
    <row r="1450">
      <c r="A1450" s="22" t="s">
        <v>4187</v>
      </c>
      <c r="B1450" s="7" t="s">
        <v>4188</v>
      </c>
      <c r="C1450" s="17">
        <v>831.0</v>
      </c>
      <c r="D1450" s="17">
        <v>2.31654565511431E7</v>
      </c>
      <c r="E1450" s="17">
        <v>1.5012446E7</v>
      </c>
      <c r="F1450" s="17">
        <v>2.0074756E7</v>
      </c>
      <c r="G1450" s="17">
        <v>2.7252802E7</v>
      </c>
      <c r="H1450" s="17">
        <v>3.7388533E7</v>
      </c>
    </row>
    <row r="1451">
      <c r="A1451" s="22" t="s">
        <v>4189</v>
      </c>
      <c r="B1451" s="7" t="s">
        <v>4190</v>
      </c>
      <c r="C1451" s="17">
        <v>7523.0</v>
      </c>
      <c r="D1451" s="17">
        <v>4.33370193158943E7</v>
      </c>
      <c r="E1451" s="17">
        <v>1.8608462E7</v>
      </c>
      <c r="F1451" s="17">
        <v>3.0708548E7</v>
      </c>
      <c r="G1451" s="17">
        <v>5.1451345E7</v>
      </c>
      <c r="H1451" s="17">
        <v>8.5971466E7</v>
      </c>
    </row>
    <row r="1452">
      <c r="A1452" s="22" t="s">
        <v>4191</v>
      </c>
      <c r="B1452" s="7" t="s">
        <v>4192</v>
      </c>
      <c r="C1452" s="17">
        <v>1388.0</v>
      </c>
      <c r="D1452" s="17">
        <v>5.05091917017291E7</v>
      </c>
      <c r="E1452" s="17">
        <v>1.8149979E7</v>
      </c>
      <c r="F1452" s="17">
        <v>2.9388941E7</v>
      </c>
      <c r="G1452" s="17">
        <v>5.3697287E7</v>
      </c>
      <c r="H1452" s="17">
        <v>9.6095272E7</v>
      </c>
    </row>
    <row r="1453">
      <c r="A1453" s="22" t="s">
        <v>4193</v>
      </c>
      <c r="B1453" s="7" t="s">
        <v>4194</v>
      </c>
      <c r="C1453" s="17">
        <v>471.0</v>
      </c>
      <c r="D1453" s="17">
        <v>4.21054428174097E7</v>
      </c>
      <c r="E1453" s="17">
        <v>1.9056497E7</v>
      </c>
      <c r="F1453" s="17">
        <v>3.3315101E7</v>
      </c>
      <c r="G1453" s="17">
        <v>5.4107134E7</v>
      </c>
      <c r="H1453" s="17">
        <v>8.3180705E7</v>
      </c>
    </row>
    <row r="1454">
      <c r="A1454" s="22" t="s">
        <v>1141</v>
      </c>
      <c r="B1454" s="7" t="s">
        <v>1142</v>
      </c>
      <c r="C1454" s="17">
        <v>13.0</v>
      </c>
      <c r="D1454" s="17">
        <v>6.74204938461538E7</v>
      </c>
      <c r="E1454" s="17">
        <v>1.56378E7</v>
      </c>
      <c r="F1454" s="17">
        <v>2.079793E7</v>
      </c>
      <c r="G1454" s="17">
        <v>7.2783737E7</v>
      </c>
      <c r="H1454" s="17">
        <v>2.0059852E8</v>
      </c>
    </row>
    <row r="1455">
      <c r="A1455" s="22" t="s">
        <v>10166</v>
      </c>
      <c r="B1455" s="7" t="s">
        <v>10167</v>
      </c>
      <c r="C1455" s="17">
        <v>336.0</v>
      </c>
      <c r="D1455" s="17">
        <v>2.54485407738095E7</v>
      </c>
      <c r="E1455" s="17">
        <v>1.4978416E7</v>
      </c>
      <c r="F1455" s="17">
        <v>2.2821226E7</v>
      </c>
      <c r="G1455" s="17">
        <v>2.9902628E7</v>
      </c>
      <c r="H1455" s="17">
        <v>4.4166868E7</v>
      </c>
    </row>
    <row r="1456">
      <c r="A1456" s="22" t="s">
        <v>4195</v>
      </c>
      <c r="B1456" s="7" t="s">
        <v>4196</v>
      </c>
      <c r="C1456" s="17">
        <v>5733.0</v>
      </c>
      <c r="D1456" s="17">
        <v>5.17023605307437E7</v>
      </c>
      <c r="E1456" s="17">
        <v>2.2670637E7</v>
      </c>
      <c r="F1456" s="17">
        <v>3.6448568E7</v>
      </c>
      <c r="G1456" s="17">
        <v>6.2575518E7</v>
      </c>
      <c r="H1456" s="17">
        <v>1.03302568E8</v>
      </c>
    </row>
    <row r="1457">
      <c r="A1457" s="22" t="s">
        <v>350</v>
      </c>
      <c r="B1457" s="7" t="s">
        <v>351</v>
      </c>
      <c r="C1457" s="17">
        <v>774.0</v>
      </c>
      <c r="D1457" s="17">
        <v>5.40558145529715E7</v>
      </c>
      <c r="E1457" s="17">
        <v>2.2354586E7</v>
      </c>
      <c r="F1457" s="17">
        <v>3.7212868E7</v>
      </c>
      <c r="G1457" s="17">
        <v>6.4841337E7</v>
      </c>
      <c r="H1457" s="17">
        <v>1.04942319E8</v>
      </c>
    </row>
    <row r="1458">
      <c r="A1458" s="22" t="s">
        <v>353</v>
      </c>
      <c r="B1458" s="7" t="s">
        <v>354</v>
      </c>
      <c r="C1458" s="17">
        <v>23.0</v>
      </c>
      <c r="D1458" s="17">
        <v>4.73978107391304E7</v>
      </c>
      <c r="E1458" s="17">
        <v>1.8135014E7</v>
      </c>
      <c r="F1458" s="17">
        <v>2.8304766E7</v>
      </c>
      <c r="G1458" s="17">
        <v>7.2057032E7</v>
      </c>
      <c r="H1458" s="17">
        <v>9.3965047E7</v>
      </c>
    </row>
    <row r="1459">
      <c r="A1459" s="22" t="s">
        <v>355</v>
      </c>
      <c r="B1459" s="7" t="s">
        <v>356</v>
      </c>
      <c r="C1459" s="17">
        <v>154.0</v>
      </c>
      <c r="D1459" s="17">
        <v>4.88610233096774E7</v>
      </c>
      <c r="E1459" s="17">
        <v>1.843537E7</v>
      </c>
      <c r="F1459" s="17">
        <v>3.6566589E7</v>
      </c>
      <c r="G1459" s="17">
        <v>5.870524E7</v>
      </c>
      <c r="H1459" s="17">
        <v>1.06817838E8</v>
      </c>
    </row>
    <row r="1460">
      <c r="A1460" s="22" t="s">
        <v>1143</v>
      </c>
      <c r="B1460" s="7" t="s">
        <v>1144</v>
      </c>
      <c r="C1460" s="17">
        <v>3.0</v>
      </c>
      <c r="D1460" s="17">
        <v>2.76010026666666E7</v>
      </c>
      <c r="E1460" s="17">
        <v>2.5748839E7</v>
      </c>
      <c r="F1460" s="17">
        <v>2.5974169E7</v>
      </c>
      <c r="G1460" s="17">
        <v>3.108E7</v>
      </c>
      <c r="H1460" s="17">
        <v>3.108E7</v>
      </c>
    </row>
    <row r="1461">
      <c r="A1461" s="22" t="s">
        <v>1145</v>
      </c>
      <c r="B1461" s="7" t="s">
        <v>1146</v>
      </c>
      <c r="C1461" s="17">
        <v>8.0</v>
      </c>
      <c r="D1461" s="17">
        <v>5.35131825E7</v>
      </c>
      <c r="E1461" s="17">
        <v>2.6573083E7</v>
      </c>
      <c r="F1461" s="17">
        <v>4.57623E7</v>
      </c>
      <c r="G1461" s="17">
        <v>5.6097108E7</v>
      </c>
      <c r="H1461" s="17">
        <v>1.15144884E8</v>
      </c>
    </row>
    <row r="1462">
      <c r="A1462" s="22" t="s">
        <v>774</v>
      </c>
      <c r="B1462" s="7" t="s">
        <v>775</v>
      </c>
      <c r="C1462" s="17">
        <v>75.0</v>
      </c>
      <c r="D1462" s="17">
        <v>6.04157714266666E7</v>
      </c>
      <c r="E1462" s="17">
        <v>2.6739928E7</v>
      </c>
      <c r="F1462" s="17">
        <v>4.1036628E7</v>
      </c>
      <c r="G1462" s="17">
        <v>7.8380964E7</v>
      </c>
      <c r="H1462" s="17">
        <v>1.10254622E8</v>
      </c>
    </row>
    <row r="1463">
      <c r="A1463" s="22" t="s">
        <v>4053</v>
      </c>
      <c r="B1463" s="7" t="s">
        <v>4054</v>
      </c>
      <c r="C1463" s="17">
        <v>650.0</v>
      </c>
      <c r="D1463" s="17">
        <v>6.88456829247311E7</v>
      </c>
      <c r="E1463" s="17">
        <v>2.9347527E7</v>
      </c>
      <c r="F1463" s="17">
        <v>5.0351985E7</v>
      </c>
      <c r="G1463" s="17">
        <v>8.388595E7</v>
      </c>
      <c r="H1463" s="17">
        <v>1.37452683E8</v>
      </c>
    </row>
    <row r="1464">
      <c r="A1464" s="22" t="s">
        <v>10176</v>
      </c>
      <c r="B1464" s="7" t="s">
        <v>10177</v>
      </c>
      <c r="C1464" s="17">
        <v>25.0</v>
      </c>
      <c r="D1464" s="17">
        <v>2.02593711199999E7</v>
      </c>
      <c r="E1464" s="17">
        <v>1.0440536E7</v>
      </c>
      <c r="F1464" s="17">
        <v>1.6440199E7</v>
      </c>
      <c r="G1464" s="17">
        <v>2.0735156E7</v>
      </c>
      <c r="H1464" s="17">
        <v>2.9737601E7</v>
      </c>
    </row>
    <row r="1465">
      <c r="A1465" s="22" t="s">
        <v>498</v>
      </c>
      <c r="B1465" s="7" t="s">
        <v>499</v>
      </c>
      <c r="C1465" s="17">
        <v>132.0</v>
      </c>
      <c r="D1465" s="17">
        <v>4.31593715075757E7</v>
      </c>
      <c r="E1465" s="17">
        <v>1.6418637E7</v>
      </c>
      <c r="F1465" s="17">
        <v>2.7601787E7</v>
      </c>
      <c r="G1465" s="17">
        <v>5.2424285E7</v>
      </c>
      <c r="H1465" s="17">
        <v>1.01778429E8</v>
      </c>
    </row>
    <row r="1466">
      <c r="A1466" s="22" t="s">
        <v>500</v>
      </c>
      <c r="B1466" s="7" t="s">
        <v>502</v>
      </c>
      <c r="C1466" s="17">
        <v>268.0</v>
      </c>
      <c r="D1466" s="17">
        <v>5.74881973283582E7</v>
      </c>
      <c r="E1466" s="17">
        <v>1.7977706E7</v>
      </c>
      <c r="F1466" s="17">
        <v>3.4555241E7</v>
      </c>
      <c r="G1466" s="17">
        <v>6.8144E7</v>
      </c>
      <c r="H1466" s="17">
        <v>1.20481931E8</v>
      </c>
    </row>
    <row r="1467">
      <c r="A1467" s="22" t="s">
        <v>503</v>
      </c>
      <c r="B1467" s="7" t="s">
        <v>504</v>
      </c>
      <c r="C1467" s="17">
        <v>38.0</v>
      </c>
      <c r="D1467" s="17">
        <v>4.52479275526315E7</v>
      </c>
      <c r="E1467" s="17">
        <v>2.0374727E7</v>
      </c>
      <c r="F1467" s="17">
        <v>3.2357601E7</v>
      </c>
      <c r="G1467" s="17">
        <v>4.6626841E7</v>
      </c>
      <c r="H1467" s="17">
        <v>9.16732E7</v>
      </c>
    </row>
    <row r="1468">
      <c r="A1468" s="22" t="s">
        <v>505</v>
      </c>
      <c r="B1468" s="7" t="s">
        <v>506</v>
      </c>
      <c r="C1468" s="17">
        <v>404.0</v>
      </c>
      <c r="D1468" s="17">
        <v>4.30666293490098E7</v>
      </c>
      <c r="E1468" s="17">
        <v>1.7706519E7</v>
      </c>
      <c r="F1468" s="17">
        <v>2.8914324E7</v>
      </c>
      <c r="G1468" s="17">
        <v>5.2386735E7</v>
      </c>
      <c r="H1468" s="17">
        <v>8.2484637E7</v>
      </c>
    </row>
    <row r="1469">
      <c r="A1469" s="22" t="s">
        <v>10187</v>
      </c>
      <c r="B1469" s="7" t="s">
        <v>10188</v>
      </c>
      <c r="C1469" s="17">
        <v>60.0</v>
      </c>
      <c r="D1469" s="17">
        <v>2.44664084666666E7</v>
      </c>
      <c r="E1469" s="17">
        <v>1.5760897E7</v>
      </c>
      <c r="F1469" s="17">
        <v>2.0079814E7</v>
      </c>
      <c r="G1469" s="17">
        <v>3.3747937E7</v>
      </c>
      <c r="H1469" s="17">
        <v>4.1915056E7</v>
      </c>
    </row>
    <row r="1470">
      <c r="A1470" s="22" t="s">
        <v>358</v>
      </c>
      <c r="B1470" s="7" t="s">
        <v>359</v>
      </c>
      <c r="C1470" s="17">
        <v>125.0</v>
      </c>
      <c r="D1470" s="17">
        <v>4.0365704048E7</v>
      </c>
      <c r="E1470" s="17">
        <v>1.8346353E7</v>
      </c>
      <c r="F1470" s="17">
        <v>2.7948342E7</v>
      </c>
      <c r="G1470" s="17">
        <v>4.457695E7</v>
      </c>
      <c r="H1470" s="17">
        <v>8.3063027E7</v>
      </c>
    </row>
    <row r="1471">
      <c r="A1471" s="22" t="s">
        <v>360</v>
      </c>
      <c r="B1471" s="7" t="s">
        <v>361</v>
      </c>
      <c r="C1471" s="17">
        <v>784.0</v>
      </c>
      <c r="D1471" s="17">
        <v>3.36533114764331E7</v>
      </c>
      <c r="E1471" s="17">
        <v>1.611093E7</v>
      </c>
      <c r="F1471" s="17">
        <v>2.3952275E7</v>
      </c>
      <c r="G1471" s="17">
        <v>3.9546553E7</v>
      </c>
      <c r="H1471" s="17">
        <v>5.8589861E7</v>
      </c>
    </row>
    <row r="1472">
      <c r="A1472" s="22" t="s">
        <v>362</v>
      </c>
      <c r="B1472" s="7" t="s">
        <v>364</v>
      </c>
      <c r="C1472" s="17">
        <v>1304.0</v>
      </c>
      <c r="D1472" s="17">
        <v>3.55387667218391E7</v>
      </c>
      <c r="E1472" s="17">
        <v>1.66782E7</v>
      </c>
      <c r="F1472" s="17">
        <v>2.5456E7</v>
      </c>
      <c r="G1472" s="17">
        <v>4.1225888E7</v>
      </c>
      <c r="H1472" s="17">
        <v>6.6440642E7</v>
      </c>
    </row>
    <row r="1473">
      <c r="A1473" s="22" t="s">
        <v>599</v>
      </c>
      <c r="B1473" s="7" t="s">
        <v>600</v>
      </c>
      <c r="C1473" s="17">
        <v>12.0</v>
      </c>
      <c r="D1473" s="17">
        <v>4.29581614166666E7</v>
      </c>
      <c r="E1473" s="17">
        <v>1.49914E7</v>
      </c>
      <c r="F1473" s="17">
        <v>2.8485286E7</v>
      </c>
      <c r="G1473" s="17">
        <v>6.6337117E7</v>
      </c>
      <c r="H1473" s="17">
        <v>9.4674006E7</v>
      </c>
    </row>
    <row r="1474">
      <c r="A1474" s="22" t="s">
        <v>601</v>
      </c>
      <c r="B1474" s="7" t="s">
        <v>602</v>
      </c>
      <c r="C1474" s="17">
        <v>13.0</v>
      </c>
      <c r="D1474" s="17">
        <v>3.50109503846153E7</v>
      </c>
      <c r="E1474" s="17">
        <v>1.6155851E7</v>
      </c>
      <c r="F1474" s="17">
        <v>2.292016E7</v>
      </c>
      <c r="G1474" s="17">
        <v>5.6848343E7</v>
      </c>
      <c r="H1474" s="17">
        <v>7.3487412E7</v>
      </c>
    </row>
    <row r="1475">
      <c r="A1475" s="22" t="s">
        <v>603</v>
      </c>
      <c r="B1475" s="7" t="s">
        <v>604</v>
      </c>
      <c r="C1475" s="17">
        <v>15.0</v>
      </c>
      <c r="D1475" s="17">
        <v>2.99515315999999E7</v>
      </c>
      <c r="E1475" s="17">
        <v>1.84439E7</v>
      </c>
      <c r="F1475" s="17">
        <v>1.9908262E7</v>
      </c>
      <c r="G1475" s="17">
        <v>3.6833429E7</v>
      </c>
      <c r="H1475" s="17">
        <v>6.5548973E7</v>
      </c>
    </row>
    <row r="1476">
      <c r="A1476" s="22" t="s">
        <v>606</v>
      </c>
      <c r="B1476" s="7" t="s">
        <v>607</v>
      </c>
      <c r="C1476" s="17">
        <v>72.0</v>
      </c>
      <c r="D1476" s="17">
        <v>3.45092470416666E7</v>
      </c>
      <c r="E1476" s="17">
        <v>1.2441518E7</v>
      </c>
      <c r="F1476" s="17">
        <v>2.2498877E7</v>
      </c>
      <c r="G1476" s="17">
        <v>5.1507822E7</v>
      </c>
      <c r="H1476" s="17">
        <v>7.2215032E7</v>
      </c>
    </row>
    <row r="1477">
      <c r="A1477" s="22" t="s">
        <v>608</v>
      </c>
      <c r="B1477" s="7" t="s">
        <v>609</v>
      </c>
      <c r="C1477" s="17">
        <v>29.0</v>
      </c>
      <c r="D1477" s="17">
        <v>5.86971989999999E7</v>
      </c>
      <c r="E1477" s="17">
        <v>1.4426523E7</v>
      </c>
      <c r="F1477" s="17">
        <v>2.3658764E7</v>
      </c>
      <c r="G1477" s="17">
        <v>5.1537431E7</v>
      </c>
      <c r="H1477" s="17">
        <v>9.723786E7</v>
      </c>
    </row>
    <row r="1478">
      <c r="A1478" s="22" t="s">
        <v>4121</v>
      </c>
      <c r="B1478" s="7" t="s">
        <v>4122</v>
      </c>
      <c r="C1478" s="17">
        <v>216.0</v>
      </c>
      <c r="D1478" s="17">
        <v>5.02860806880734E7</v>
      </c>
      <c r="E1478" s="17">
        <v>1.931477E7</v>
      </c>
      <c r="F1478" s="17">
        <v>3.5135837E7</v>
      </c>
      <c r="G1478" s="17">
        <v>6.1996961E7</v>
      </c>
      <c r="H1478" s="17">
        <v>1.038917E8</v>
      </c>
    </row>
    <row r="1479">
      <c r="A1479" s="22" t="s">
        <v>4123</v>
      </c>
      <c r="B1479" s="7" t="s">
        <v>4124</v>
      </c>
      <c r="C1479" s="17">
        <v>38.0</v>
      </c>
      <c r="D1479" s="17">
        <v>4.17099597368421E7</v>
      </c>
      <c r="E1479" s="17">
        <v>1.4465101E7</v>
      </c>
      <c r="F1479" s="17">
        <v>2.0752709E7</v>
      </c>
      <c r="G1479" s="17">
        <v>3.3250075E7</v>
      </c>
      <c r="H1479" s="17">
        <v>8.7813373E7</v>
      </c>
    </row>
    <row r="1480">
      <c r="A1480" s="22" t="s">
        <v>367</v>
      </c>
      <c r="B1480" s="7" t="s">
        <v>368</v>
      </c>
      <c r="C1480" s="17">
        <v>1718.0</v>
      </c>
      <c r="D1480" s="17">
        <v>3.63921781648288E7</v>
      </c>
      <c r="E1480" s="17">
        <v>1.3538639E7</v>
      </c>
      <c r="F1480" s="17">
        <v>2.1697772E7</v>
      </c>
      <c r="G1480" s="17">
        <v>4.0909446E7</v>
      </c>
      <c r="H1480" s="17">
        <v>7.5333294E7</v>
      </c>
    </row>
    <row r="1481">
      <c r="A1481" s="22" t="s">
        <v>369</v>
      </c>
      <c r="B1481" s="7" t="s">
        <v>370</v>
      </c>
      <c r="C1481" s="17">
        <v>328.0</v>
      </c>
      <c r="D1481" s="17">
        <v>3.18801744329268E7</v>
      </c>
      <c r="E1481" s="17">
        <v>9649900.0</v>
      </c>
      <c r="F1481" s="17">
        <v>1.6650408E7</v>
      </c>
      <c r="G1481" s="17">
        <v>3.5170939E7</v>
      </c>
      <c r="H1481" s="17">
        <v>7.448264E7</v>
      </c>
    </row>
    <row r="1482">
      <c r="A1482" s="22" t="s">
        <v>371</v>
      </c>
      <c r="B1482" s="7" t="s">
        <v>372</v>
      </c>
      <c r="C1482" s="17">
        <v>2614.0</v>
      </c>
      <c r="D1482" s="17">
        <v>2.52205193349904E7</v>
      </c>
      <c r="E1482" s="17">
        <v>1.1453406E7</v>
      </c>
      <c r="F1482" s="17">
        <v>1.6767887E7</v>
      </c>
      <c r="G1482" s="17">
        <v>2.6028955E7</v>
      </c>
      <c r="H1482" s="17">
        <v>4.6397451E7</v>
      </c>
    </row>
    <row r="1483">
      <c r="A1483" s="22" t="s">
        <v>374</v>
      </c>
      <c r="B1483" s="7" t="s">
        <v>375</v>
      </c>
      <c r="C1483" s="17">
        <v>263.0</v>
      </c>
      <c r="D1483" s="17">
        <v>3.0155024703422E7</v>
      </c>
      <c r="E1483" s="17">
        <v>1.062315E7</v>
      </c>
      <c r="F1483" s="17">
        <v>1.6166514E7</v>
      </c>
      <c r="G1483" s="17">
        <v>3.2845242E7</v>
      </c>
      <c r="H1483" s="17">
        <v>5.1560427E7</v>
      </c>
    </row>
    <row r="1484">
      <c r="A1484" s="22" t="s">
        <v>376</v>
      </c>
      <c r="B1484" s="7" t="s">
        <v>377</v>
      </c>
      <c r="C1484" s="17">
        <v>2518.0</v>
      </c>
      <c r="D1484" s="17">
        <v>2.93056532338229E7</v>
      </c>
      <c r="E1484" s="17">
        <v>1.1955264E7</v>
      </c>
      <c r="F1484" s="17">
        <v>1.784867E7</v>
      </c>
      <c r="G1484" s="17">
        <v>3.2315874E7</v>
      </c>
      <c r="H1484" s="17">
        <v>5.938518E7</v>
      </c>
    </row>
    <row r="1485">
      <c r="A1485" s="22" t="s">
        <v>10209</v>
      </c>
      <c r="B1485" s="7" t="s">
        <v>10210</v>
      </c>
      <c r="C1485" s="17">
        <v>69.0</v>
      </c>
      <c r="D1485" s="17">
        <v>1.79915933623188E7</v>
      </c>
      <c r="E1485" s="17">
        <v>1.0780326E7</v>
      </c>
      <c r="F1485" s="17">
        <v>1.4491402E7</v>
      </c>
      <c r="G1485" s="17">
        <v>1.925363E7</v>
      </c>
      <c r="H1485" s="17">
        <v>3.5130759E7</v>
      </c>
    </row>
    <row r="1486">
      <c r="A1486" s="22" t="s">
        <v>610</v>
      </c>
      <c r="B1486" s="7" t="s">
        <v>612</v>
      </c>
      <c r="C1486" s="17">
        <v>616.0</v>
      </c>
      <c r="D1486" s="17">
        <v>2.7128830069692E7</v>
      </c>
      <c r="E1486" s="17">
        <v>1.254352E7</v>
      </c>
      <c r="F1486" s="17">
        <v>1.8924774E7</v>
      </c>
      <c r="G1486" s="17">
        <v>3.3591616E7</v>
      </c>
      <c r="H1486" s="17">
        <v>5.2556835E7</v>
      </c>
    </row>
    <row r="1487">
      <c r="A1487" s="22" t="s">
        <v>613</v>
      </c>
      <c r="B1487" s="7" t="s">
        <v>614</v>
      </c>
      <c r="C1487" s="17">
        <v>368.0</v>
      </c>
      <c r="D1487" s="17">
        <v>2.8532074097826E7</v>
      </c>
      <c r="E1487" s="17">
        <v>1.149406E7</v>
      </c>
      <c r="F1487" s="17">
        <v>1.6838923E7</v>
      </c>
      <c r="G1487" s="17">
        <v>3.10528E7</v>
      </c>
      <c r="H1487" s="17">
        <v>6.0067092E7</v>
      </c>
    </row>
    <row r="1488">
      <c r="A1488" s="22" t="s">
        <v>615</v>
      </c>
      <c r="B1488" s="7" t="s">
        <v>616</v>
      </c>
      <c r="C1488" s="17">
        <v>186.0</v>
      </c>
      <c r="D1488" s="17">
        <v>3.36562678387096E7</v>
      </c>
      <c r="E1488" s="17">
        <v>1.29954E7</v>
      </c>
      <c r="F1488" s="17">
        <v>1.98192E7</v>
      </c>
      <c r="G1488" s="17">
        <v>3.6364706E7</v>
      </c>
      <c r="H1488" s="17">
        <v>7.5220175E7</v>
      </c>
    </row>
    <row r="1489">
      <c r="A1489" s="22" t="s">
        <v>617</v>
      </c>
      <c r="B1489" s="7" t="s">
        <v>618</v>
      </c>
      <c r="C1489" s="17">
        <v>51.0</v>
      </c>
      <c r="D1489" s="17">
        <v>4.1334536372549E7</v>
      </c>
      <c r="E1489" s="17">
        <v>1.4084507E7</v>
      </c>
      <c r="F1489" s="17">
        <v>2.5593452E7</v>
      </c>
      <c r="G1489" s="17">
        <v>4.76415E7</v>
      </c>
      <c r="H1489" s="17">
        <v>9.1826214E7</v>
      </c>
    </row>
    <row r="1490">
      <c r="A1490" s="22" t="s">
        <v>4125</v>
      </c>
      <c r="B1490" s="7" t="s">
        <v>4126</v>
      </c>
      <c r="C1490" s="17">
        <v>11.0</v>
      </c>
      <c r="D1490" s="17">
        <v>5.97868066363636E7</v>
      </c>
      <c r="E1490" s="17">
        <v>2.3669996E7</v>
      </c>
      <c r="F1490" s="17">
        <v>4.2071534E7</v>
      </c>
      <c r="G1490" s="17">
        <v>8.2326826E7</v>
      </c>
      <c r="H1490" s="17">
        <v>8.2400144E7</v>
      </c>
    </row>
    <row r="1491">
      <c r="A1491" s="22" t="s">
        <v>4133</v>
      </c>
      <c r="B1491" s="7" t="s">
        <v>4134</v>
      </c>
      <c r="C1491" s="17">
        <v>3.0</v>
      </c>
      <c r="D1491" s="17">
        <v>2.4077633E7</v>
      </c>
      <c r="E1491" s="17">
        <v>5243000.0</v>
      </c>
      <c r="F1491" s="17">
        <v>6333833.0</v>
      </c>
      <c r="G1491" s="17">
        <v>6.0656066E7</v>
      </c>
      <c r="H1491" s="17">
        <v>6.0656066E7</v>
      </c>
    </row>
    <row r="1492">
      <c r="A1492" s="22" t="s">
        <v>378</v>
      </c>
      <c r="B1492" s="7" t="s">
        <v>379</v>
      </c>
      <c r="C1492" s="17">
        <v>8.0</v>
      </c>
      <c r="D1492" s="17">
        <v>1.6079349125E7</v>
      </c>
      <c r="E1492" s="17">
        <v>1.1936606E7</v>
      </c>
      <c r="F1492" s="17">
        <v>1.2657758E7</v>
      </c>
      <c r="G1492" s="17">
        <v>1.7802499E7</v>
      </c>
      <c r="H1492" s="17">
        <v>3.1092115E7</v>
      </c>
    </row>
    <row r="1493">
      <c r="A1493" s="22" t="s">
        <v>619</v>
      </c>
      <c r="B1493" s="7" t="s">
        <v>620</v>
      </c>
      <c r="C1493" s="17">
        <v>6.0</v>
      </c>
      <c r="D1493" s="17">
        <v>1.94130523333333E7</v>
      </c>
      <c r="E1493" s="17">
        <v>1.3358781E7</v>
      </c>
      <c r="F1493" s="17">
        <v>1.873679E7</v>
      </c>
      <c r="G1493" s="17">
        <v>2.3207556E7</v>
      </c>
      <c r="H1493" s="17">
        <v>3.1169609E7</v>
      </c>
    </row>
    <row r="1494">
      <c r="A1494" s="22" t="s">
        <v>381</v>
      </c>
      <c r="B1494" s="7" t="s">
        <v>382</v>
      </c>
      <c r="C1494" s="17">
        <v>38.0</v>
      </c>
      <c r="D1494" s="17">
        <v>6.08054446315789E7</v>
      </c>
      <c r="E1494" s="17">
        <v>1.6023478E7</v>
      </c>
      <c r="F1494" s="17">
        <v>2.5304362E7</v>
      </c>
      <c r="G1494" s="17">
        <v>1.0335594E8</v>
      </c>
      <c r="H1494" s="17">
        <v>1.72450024E8</v>
      </c>
    </row>
    <row r="1495">
      <c r="A1495" s="22" t="s">
        <v>383</v>
      </c>
      <c r="B1495" s="7" t="s">
        <v>384</v>
      </c>
      <c r="C1495" s="17">
        <v>47.0</v>
      </c>
      <c r="D1495" s="17">
        <v>3.04106894893617E7</v>
      </c>
      <c r="E1495" s="17">
        <v>1.5113388E7</v>
      </c>
      <c r="F1495" s="17">
        <v>2.2236669E7</v>
      </c>
      <c r="G1495" s="17">
        <v>3.5713901E7</v>
      </c>
      <c r="H1495" s="17">
        <v>5.9574775E7</v>
      </c>
    </row>
    <row r="1496">
      <c r="A1496" s="22" t="s">
        <v>10231</v>
      </c>
      <c r="B1496" s="7" t="s">
        <v>10233</v>
      </c>
      <c r="C1496" s="17">
        <v>1.0</v>
      </c>
      <c r="D1496" s="17">
        <v>4200078.0</v>
      </c>
      <c r="E1496" s="17">
        <v>4200078.0</v>
      </c>
      <c r="F1496" s="17">
        <v>4200078.0</v>
      </c>
      <c r="G1496" s="17">
        <v>4200078.0</v>
      </c>
      <c r="H1496" s="17">
        <v>4200078.0</v>
      </c>
    </row>
    <row r="1497">
      <c r="A1497" s="22" t="s">
        <v>4197</v>
      </c>
      <c r="B1497" s="7" t="s">
        <v>4198</v>
      </c>
      <c r="C1497" s="17">
        <v>2.0</v>
      </c>
      <c r="D1497" s="17">
        <v>1.13847451E8</v>
      </c>
      <c r="E1497" s="17">
        <v>7.4356305E7</v>
      </c>
      <c r="F1497" s="17">
        <v>7.4356305E7</v>
      </c>
      <c r="G1497" s="17">
        <v>1.53338597E8</v>
      </c>
      <c r="H1497" s="17">
        <v>1.53338597E8</v>
      </c>
    </row>
    <row r="1498">
      <c r="A1498" s="22" t="s">
        <v>386</v>
      </c>
      <c r="B1498" s="7" t="s">
        <v>387</v>
      </c>
      <c r="C1498" s="17">
        <v>5.0</v>
      </c>
      <c r="D1498" s="17">
        <v>1.20833256E7</v>
      </c>
      <c r="E1498" s="17">
        <v>8845323.0</v>
      </c>
      <c r="F1498" s="17">
        <v>1.2718922E7</v>
      </c>
      <c r="G1498" s="17">
        <v>1.448759E7</v>
      </c>
      <c r="H1498" s="17">
        <v>2.2251143E7</v>
      </c>
    </row>
    <row r="1499">
      <c r="A1499" s="22" t="s">
        <v>388</v>
      </c>
      <c r="B1499" s="7" t="s">
        <v>389</v>
      </c>
      <c r="C1499" s="17">
        <v>44.0</v>
      </c>
      <c r="D1499" s="17">
        <v>2.99099933636363E7</v>
      </c>
      <c r="E1499" s="17">
        <v>1.2713457E7</v>
      </c>
      <c r="F1499" s="17">
        <v>2.3608071E7</v>
      </c>
      <c r="G1499" s="17">
        <v>3.8810787E7</v>
      </c>
      <c r="H1499" s="17">
        <v>5.9778802E7</v>
      </c>
    </row>
    <row r="1500">
      <c r="A1500" s="22" t="s">
        <v>781</v>
      </c>
      <c r="B1500" s="7" t="s">
        <v>782</v>
      </c>
      <c r="C1500" s="17">
        <v>10754.0</v>
      </c>
      <c r="D1500" s="17">
        <v>2.00485258396875E7</v>
      </c>
      <c r="E1500" s="17">
        <v>1.0412784E7</v>
      </c>
      <c r="F1500" s="17">
        <v>1.51111E7</v>
      </c>
      <c r="G1500" s="17">
        <v>2.4304085E7</v>
      </c>
      <c r="H1500" s="17">
        <v>3.7807193E7</v>
      </c>
    </row>
    <row r="1501">
      <c r="A1501" s="22" t="s">
        <v>783</v>
      </c>
      <c r="B1501" s="7" t="s">
        <v>784</v>
      </c>
      <c r="C1501" s="17">
        <v>140436.0</v>
      </c>
      <c r="D1501" s="17">
        <v>1.33039029908964E7</v>
      </c>
      <c r="E1501" s="17">
        <v>7173949.0</v>
      </c>
      <c r="F1501" s="17">
        <v>1.0150628E7</v>
      </c>
      <c r="G1501" s="17">
        <v>1.5393085E7</v>
      </c>
      <c r="H1501" s="17">
        <v>2.308313E7</v>
      </c>
    </row>
    <row r="1502">
      <c r="A1502" s="22" t="s">
        <v>785</v>
      </c>
      <c r="B1502" s="7" t="s">
        <v>786</v>
      </c>
      <c r="C1502" s="17">
        <v>138.0</v>
      </c>
      <c r="D1502" s="17">
        <v>2.37010554492753E7</v>
      </c>
      <c r="E1502" s="17">
        <v>1.1489258E7</v>
      </c>
      <c r="F1502" s="17">
        <v>1.859945E7</v>
      </c>
      <c r="G1502" s="17">
        <v>3.0445681E7</v>
      </c>
      <c r="H1502" s="17">
        <v>4.658254E7</v>
      </c>
    </row>
    <row r="1503">
      <c r="A1503" s="22" t="s">
        <v>787</v>
      </c>
      <c r="B1503" s="7" t="s">
        <v>788</v>
      </c>
      <c r="C1503" s="17">
        <v>1747.0</v>
      </c>
      <c r="D1503" s="17">
        <v>2.55909365291428E7</v>
      </c>
      <c r="E1503" s="17">
        <v>1.0599133E7</v>
      </c>
      <c r="F1503" s="17">
        <v>1.7666251E7</v>
      </c>
      <c r="G1503" s="17">
        <v>3.141362E7</v>
      </c>
      <c r="H1503" s="17">
        <v>5.1368254E7</v>
      </c>
    </row>
    <row r="1504">
      <c r="A1504" s="22" t="s">
        <v>789</v>
      </c>
      <c r="B1504" s="7" t="s">
        <v>790</v>
      </c>
      <c r="C1504" s="17">
        <v>317.0</v>
      </c>
      <c r="D1504" s="17">
        <v>1.94697007760252E7</v>
      </c>
      <c r="E1504" s="17">
        <v>1.015445E7</v>
      </c>
      <c r="F1504" s="17">
        <v>1.3758168E7</v>
      </c>
      <c r="G1504" s="17">
        <v>2.2728357E7</v>
      </c>
      <c r="H1504" s="17">
        <v>3.8959772E7</v>
      </c>
    </row>
    <row r="1505">
      <c r="A1505" s="22" t="s">
        <v>791</v>
      </c>
      <c r="B1505" s="7" t="s">
        <v>792</v>
      </c>
      <c r="C1505" s="17">
        <v>783.0</v>
      </c>
      <c r="D1505" s="17">
        <v>1.22781859297573E7</v>
      </c>
      <c r="E1505" s="17">
        <v>7501880.0</v>
      </c>
      <c r="F1505" s="17">
        <v>9889053.0</v>
      </c>
      <c r="G1505" s="17">
        <v>1.3246887E7</v>
      </c>
      <c r="H1505" s="17">
        <v>1.9692433E7</v>
      </c>
    </row>
    <row r="1506">
      <c r="A1506" s="22" t="s">
        <v>390</v>
      </c>
      <c r="B1506" s="7" t="s">
        <v>392</v>
      </c>
      <c r="C1506" s="17">
        <v>20.0</v>
      </c>
      <c r="D1506" s="17">
        <v>3.193727615E7</v>
      </c>
      <c r="E1506" s="17">
        <v>6816851.0</v>
      </c>
      <c r="F1506" s="17">
        <v>1.36689E7</v>
      </c>
      <c r="G1506" s="17">
        <v>3.0730273E7</v>
      </c>
      <c r="H1506" s="17">
        <v>5.7283249E7</v>
      </c>
    </row>
    <row r="1507">
      <c r="A1507" s="22" t="s">
        <v>793</v>
      </c>
      <c r="B1507" s="7" t="s">
        <v>794</v>
      </c>
      <c r="C1507" s="17">
        <v>323.0</v>
      </c>
      <c r="D1507" s="17">
        <v>1.37195666439628E7</v>
      </c>
      <c r="E1507" s="17">
        <v>6518361.0</v>
      </c>
      <c r="F1507" s="17">
        <v>8862479.0</v>
      </c>
      <c r="G1507" s="17">
        <v>1.22745E7</v>
      </c>
      <c r="H1507" s="17">
        <v>2.9204229E7</v>
      </c>
    </row>
    <row r="1508">
      <c r="A1508" s="22" t="s">
        <v>10247</v>
      </c>
      <c r="B1508" s="7" t="s">
        <v>10248</v>
      </c>
      <c r="C1508" s="17">
        <v>5.0</v>
      </c>
      <c r="D1508" s="17">
        <v>9170300.0</v>
      </c>
      <c r="E1508" s="17">
        <v>8431743.0</v>
      </c>
      <c r="F1508" s="17">
        <v>8723970.0</v>
      </c>
      <c r="G1508" s="17">
        <v>1.0130302E7</v>
      </c>
      <c r="H1508" s="17">
        <v>1.4178764E7</v>
      </c>
    </row>
    <row r="1509">
      <c r="A1509" s="22" t="s">
        <v>1295</v>
      </c>
      <c r="B1509" s="7" t="s">
        <v>1296</v>
      </c>
      <c r="C1509" s="17">
        <v>36.0</v>
      </c>
      <c r="D1509" s="17">
        <v>1.99590873055555E7</v>
      </c>
      <c r="E1509" s="17">
        <v>5841542.0</v>
      </c>
      <c r="F1509" s="17">
        <v>1.0855447E7</v>
      </c>
      <c r="G1509" s="17">
        <v>2.0985286E7</v>
      </c>
      <c r="H1509" s="17">
        <v>4.0824657E7</v>
      </c>
    </row>
    <row r="1510">
      <c r="A1510" s="22" t="s">
        <v>393</v>
      </c>
      <c r="B1510" s="7" t="s">
        <v>394</v>
      </c>
      <c r="C1510" s="17">
        <v>11.0</v>
      </c>
      <c r="D1510" s="17">
        <v>1.4520889090909E7</v>
      </c>
      <c r="E1510" s="17">
        <v>6430007.0</v>
      </c>
      <c r="F1510" s="17">
        <v>7881815.0</v>
      </c>
      <c r="G1510" s="17">
        <v>2.557786E7</v>
      </c>
      <c r="H1510" s="17">
        <v>2.5888477E7</v>
      </c>
    </row>
    <row r="1511">
      <c r="A1511" s="22" t="s">
        <v>621</v>
      </c>
      <c r="B1511" s="7" t="s">
        <v>622</v>
      </c>
      <c r="C1511" s="17">
        <v>3.0</v>
      </c>
      <c r="D1511" s="17">
        <v>4.59358836666666E7</v>
      </c>
      <c r="E1511" s="17">
        <v>6053900.0</v>
      </c>
      <c r="F1511" s="17">
        <v>6.0188846E7</v>
      </c>
      <c r="G1511" s="17">
        <v>7.1564905E7</v>
      </c>
      <c r="H1511" s="17">
        <v>7.1564905E7</v>
      </c>
    </row>
    <row r="1512">
      <c r="A1512" s="22" t="s">
        <v>624</v>
      </c>
      <c r="B1512" s="7" t="s">
        <v>625</v>
      </c>
      <c r="C1512" s="17">
        <v>4.0</v>
      </c>
      <c r="D1512" s="17">
        <v>2.56213135E7</v>
      </c>
      <c r="E1512" s="17">
        <v>7624954.0</v>
      </c>
      <c r="F1512" s="17">
        <v>8701347.0</v>
      </c>
      <c r="G1512" s="17">
        <v>1.4840941E7</v>
      </c>
      <c r="H1512" s="17">
        <v>7.1318012E7</v>
      </c>
    </row>
    <row r="1513">
      <c r="A1513" s="22" t="s">
        <v>626</v>
      </c>
      <c r="B1513" s="7" t="s">
        <v>627</v>
      </c>
      <c r="C1513" s="17">
        <v>237.0</v>
      </c>
      <c r="D1513" s="17">
        <v>1.56432697046413E7</v>
      </c>
      <c r="E1513" s="17">
        <v>7011210.0</v>
      </c>
      <c r="F1513" s="17">
        <v>1.0149463E7</v>
      </c>
      <c r="G1513" s="17">
        <v>1.4751503E7</v>
      </c>
      <c r="H1513" s="17">
        <v>3.042605E7</v>
      </c>
    </row>
    <row r="1514">
      <c r="A1514" s="22" t="s">
        <v>629</v>
      </c>
      <c r="B1514" s="7" t="s">
        <v>631</v>
      </c>
      <c r="C1514" s="17">
        <v>2771.0</v>
      </c>
      <c r="D1514" s="17">
        <v>1.92544633741888E7</v>
      </c>
      <c r="E1514" s="17">
        <v>7325954.0</v>
      </c>
      <c r="F1514" s="17">
        <v>1.2086987E7</v>
      </c>
      <c r="G1514" s="17">
        <v>2.1386984E7</v>
      </c>
      <c r="H1514" s="17">
        <v>3.7835479E7</v>
      </c>
    </row>
    <row r="1515">
      <c r="A1515" s="22" t="s">
        <v>632</v>
      </c>
      <c r="B1515" s="7" t="s">
        <v>633</v>
      </c>
      <c r="C1515" s="17">
        <v>3937.0</v>
      </c>
      <c r="D1515" s="17">
        <v>2.04805668669713E7</v>
      </c>
      <c r="E1515" s="17">
        <v>8510854.0</v>
      </c>
      <c r="F1515" s="17">
        <v>1.3419948E7</v>
      </c>
      <c r="G1515" s="17">
        <v>2.2816296E7</v>
      </c>
      <c r="H1515" s="17">
        <v>3.8700124E7</v>
      </c>
    </row>
    <row r="1516">
      <c r="A1516" s="22" t="s">
        <v>634</v>
      </c>
      <c r="B1516" s="7" t="s">
        <v>635</v>
      </c>
      <c r="C1516" s="17">
        <v>134.0</v>
      </c>
      <c r="D1516" s="17">
        <v>2.43162140895522E7</v>
      </c>
      <c r="E1516" s="17">
        <v>8160914.0</v>
      </c>
      <c r="F1516" s="17">
        <v>1.6634489E7</v>
      </c>
      <c r="G1516" s="17">
        <v>3.3095914E7</v>
      </c>
      <c r="H1516" s="17">
        <v>4.9750871E7</v>
      </c>
    </row>
    <row r="1517">
      <c r="A1517" s="22" t="s">
        <v>1211</v>
      </c>
      <c r="B1517" s="7" t="s">
        <v>1212</v>
      </c>
      <c r="C1517" s="17">
        <v>137.0</v>
      </c>
      <c r="D1517" s="17">
        <v>1.7990773489051E7</v>
      </c>
      <c r="E1517" s="17">
        <v>6309599.0</v>
      </c>
      <c r="F1517" s="17">
        <v>9783434.0</v>
      </c>
      <c r="G1517" s="17">
        <v>1.6853237E7</v>
      </c>
      <c r="H1517" s="17">
        <v>2.8017E7</v>
      </c>
    </row>
    <row r="1518">
      <c r="A1518" s="22" t="s">
        <v>1123</v>
      </c>
      <c r="B1518" s="7" t="s">
        <v>1124</v>
      </c>
      <c r="C1518" s="17">
        <v>6.0</v>
      </c>
      <c r="D1518" s="17">
        <v>9934808.66666666</v>
      </c>
      <c r="E1518" s="17">
        <v>5503651.0</v>
      </c>
      <c r="F1518" s="17">
        <v>5893060.0</v>
      </c>
      <c r="G1518" s="17">
        <v>8085643.0</v>
      </c>
      <c r="H1518" s="17">
        <v>2.9433366E7</v>
      </c>
    </row>
    <row r="1519">
      <c r="A1519" s="22" t="s">
        <v>636</v>
      </c>
      <c r="B1519" s="7" t="s">
        <v>637</v>
      </c>
      <c r="C1519" s="17">
        <v>85.0</v>
      </c>
      <c r="D1519" s="17">
        <v>8670610.55294117</v>
      </c>
      <c r="E1519" s="17">
        <v>4801522.0</v>
      </c>
      <c r="F1519" s="17">
        <v>5872341.0</v>
      </c>
      <c r="G1519" s="17">
        <v>7994476.0</v>
      </c>
      <c r="H1519" s="17">
        <v>1.8441209E7</v>
      </c>
    </row>
    <row r="1520">
      <c r="A1520" s="22" t="s">
        <v>1126</v>
      </c>
      <c r="B1520" s="7" t="s">
        <v>1128</v>
      </c>
      <c r="C1520" s="17">
        <v>99.0</v>
      </c>
      <c r="D1520" s="17">
        <v>1.90374688989898E7</v>
      </c>
      <c r="E1520" s="17">
        <v>7937260.0</v>
      </c>
      <c r="F1520" s="17">
        <v>1.2045841E7</v>
      </c>
      <c r="G1520" s="17">
        <v>2.443092E7</v>
      </c>
      <c r="H1520" s="17">
        <v>3.1421173E7</v>
      </c>
    </row>
    <row r="1521">
      <c r="A1521" s="22" t="s">
        <v>1119</v>
      </c>
      <c r="B1521" s="7" t="s">
        <v>1120</v>
      </c>
      <c r="C1521" s="17">
        <v>2.0</v>
      </c>
      <c r="D1521" s="17">
        <v>6141679.0</v>
      </c>
      <c r="E1521" s="17">
        <v>4868987.0</v>
      </c>
      <c r="F1521" s="17">
        <v>4868987.0</v>
      </c>
      <c r="G1521" s="17">
        <v>7414371.0</v>
      </c>
      <c r="H1521" s="17">
        <v>7414371.0</v>
      </c>
    </row>
    <row r="1522">
      <c r="A1522" s="22" t="s">
        <v>510</v>
      </c>
      <c r="B1522" s="7" t="s">
        <v>511</v>
      </c>
      <c r="C1522" s="17">
        <v>1252.0</v>
      </c>
      <c r="D1522" s="17">
        <v>1.76835196145251E7</v>
      </c>
      <c r="E1522" s="17">
        <v>6805226.0</v>
      </c>
      <c r="F1522" s="17">
        <v>1.025302E7</v>
      </c>
      <c r="G1522" s="17">
        <v>1.6959926E7</v>
      </c>
      <c r="H1522" s="17">
        <v>3.4136414E7</v>
      </c>
    </row>
    <row r="1523">
      <c r="A1523" s="22" t="s">
        <v>1129</v>
      </c>
      <c r="B1523" s="7" t="s">
        <v>1130</v>
      </c>
      <c r="C1523" s="17">
        <v>655.0</v>
      </c>
      <c r="D1523" s="17">
        <v>1.49527983033536E7</v>
      </c>
      <c r="E1523" s="17">
        <v>7096898.0</v>
      </c>
      <c r="F1523" s="17">
        <v>1.0650468E7</v>
      </c>
      <c r="G1523" s="17">
        <v>1.6688682E7</v>
      </c>
      <c r="H1523" s="17">
        <v>2.8904329E7</v>
      </c>
    </row>
    <row r="1524">
      <c r="A1524" s="22" t="s">
        <v>10267</v>
      </c>
      <c r="B1524" s="7" t="s">
        <v>10269</v>
      </c>
      <c r="C1524" s="17">
        <v>55.0</v>
      </c>
      <c r="D1524" s="17">
        <v>2.56861376727272E7</v>
      </c>
      <c r="E1524" s="17">
        <v>1.4514511E7</v>
      </c>
      <c r="F1524" s="17">
        <v>2.5110655E7</v>
      </c>
      <c r="G1524" s="17">
        <v>3.4671088E7</v>
      </c>
      <c r="H1524" s="17">
        <v>4.5936407E7</v>
      </c>
    </row>
    <row r="1525">
      <c r="A1525" s="22" t="s">
        <v>1299</v>
      </c>
      <c r="B1525" s="7" t="s">
        <v>1300</v>
      </c>
      <c r="C1525" s="17">
        <v>128.0</v>
      </c>
      <c r="D1525" s="17">
        <v>4.0360689078125E7</v>
      </c>
      <c r="E1525" s="17">
        <v>1.8964187E7</v>
      </c>
      <c r="F1525" s="17">
        <v>2.8369805E7</v>
      </c>
      <c r="G1525" s="17">
        <v>4.35841E7</v>
      </c>
      <c r="H1525" s="17">
        <v>6.4768835E7</v>
      </c>
    </row>
    <row r="1526">
      <c r="A1526" s="22" t="s">
        <v>1301</v>
      </c>
      <c r="B1526" s="7" t="s">
        <v>1302</v>
      </c>
      <c r="C1526" s="17">
        <v>789.0</v>
      </c>
      <c r="D1526" s="17">
        <v>3.120260569455E7</v>
      </c>
      <c r="E1526" s="17">
        <v>1.7596526E7</v>
      </c>
      <c r="F1526" s="17">
        <v>2.3448579E7</v>
      </c>
      <c r="G1526" s="17">
        <v>3.64582E7</v>
      </c>
      <c r="H1526" s="17">
        <v>5.7739785E7</v>
      </c>
    </row>
    <row r="1527">
      <c r="A1527" s="22" t="s">
        <v>1303</v>
      </c>
      <c r="B1527" s="7" t="s">
        <v>1304</v>
      </c>
      <c r="C1527" s="17">
        <v>45.0</v>
      </c>
      <c r="D1527" s="17">
        <v>4.93746836222222E7</v>
      </c>
      <c r="E1527" s="17">
        <v>2.9876743E7</v>
      </c>
      <c r="F1527" s="17">
        <v>5.0233113E7</v>
      </c>
      <c r="G1527" s="17">
        <v>5.3898351E7</v>
      </c>
      <c r="H1527" s="17">
        <v>7.9987813E7</v>
      </c>
    </row>
    <row r="1528">
      <c r="A1528" s="22" t="s">
        <v>1305</v>
      </c>
      <c r="B1528" s="7" t="s">
        <v>1306</v>
      </c>
      <c r="C1528" s="17">
        <v>230.0</v>
      </c>
      <c r="D1528" s="17">
        <v>4.09334727999999E7</v>
      </c>
      <c r="E1528" s="17">
        <v>2.1005715E7</v>
      </c>
      <c r="F1528" s="17">
        <v>3.3350716E7</v>
      </c>
      <c r="G1528" s="17">
        <v>5.10721E7</v>
      </c>
      <c r="H1528" s="17">
        <v>7.3277913E7</v>
      </c>
    </row>
    <row r="1529">
      <c r="A1529" s="22" t="s">
        <v>1307</v>
      </c>
      <c r="B1529" s="7" t="s">
        <v>1308</v>
      </c>
      <c r="C1529" s="17">
        <v>930.0</v>
      </c>
      <c r="D1529" s="17">
        <v>3.61460400923737E7</v>
      </c>
      <c r="E1529" s="17">
        <v>1.9103825E7</v>
      </c>
      <c r="F1529" s="17">
        <v>2.8712587E7</v>
      </c>
      <c r="G1529" s="17">
        <v>4.2075602E7</v>
      </c>
      <c r="H1529" s="17">
        <v>6.2374036E7</v>
      </c>
    </row>
    <row r="1530">
      <c r="A1530" s="22" t="s">
        <v>10279</v>
      </c>
      <c r="B1530" s="7" t="s">
        <v>10281</v>
      </c>
      <c r="C1530" s="17">
        <v>35.0</v>
      </c>
      <c r="D1530" s="17">
        <v>2.86678435999999E7</v>
      </c>
      <c r="E1530" s="17">
        <v>1.8590583E7</v>
      </c>
      <c r="F1530" s="17">
        <v>2.4791749E7</v>
      </c>
      <c r="G1530" s="17">
        <v>3.3617141E7</v>
      </c>
      <c r="H1530" s="17">
        <v>3.986088E7</v>
      </c>
    </row>
    <row r="1531">
      <c r="A1531" s="22" t="s">
        <v>1309</v>
      </c>
      <c r="B1531" s="7" t="s">
        <v>1310</v>
      </c>
      <c r="C1531" s="17">
        <v>277.0</v>
      </c>
      <c r="D1531" s="17">
        <v>5.0854015469314E7</v>
      </c>
      <c r="E1531" s="17">
        <v>2.4192449E7</v>
      </c>
      <c r="F1531" s="17">
        <v>3.7091118E7</v>
      </c>
      <c r="G1531" s="17">
        <v>5.8462392E7</v>
      </c>
      <c r="H1531" s="17">
        <v>9.190151E7</v>
      </c>
    </row>
    <row r="1532">
      <c r="A1532" s="22" t="s">
        <v>1313</v>
      </c>
      <c r="B1532" s="7" t="s">
        <v>1314</v>
      </c>
      <c r="C1532" s="17">
        <v>131.0</v>
      </c>
      <c r="D1532" s="17">
        <v>6.3067730572519E7</v>
      </c>
      <c r="E1532" s="17">
        <v>3.4638446E7</v>
      </c>
      <c r="F1532" s="17">
        <v>5.1289023E7</v>
      </c>
      <c r="G1532" s="17">
        <v>8.0078892E7</v>
      </c>
      <c r="H1532" s="17">
        <v>1.12304763E8</v>
      </c>
    </row>
    <row r="1533">
      <c r="A1533" s="22" t="s">
        <v>1315</v>
      </c>
      <c r="B1533" s="7" t="s">
        <v>1316</v>
      </c>
      <c r="C1533" s="17">
        <v>527.0</v>
      </c>
      <c r="D1533" s="17">
        <v>4.85119644583333E7</v>
      </c>
      <c r="E1533" s="17">
        <v>2.3991239E7</v>
      </c>
      <c r="F1533" s="17">
        <v>3.8485795E7</v>
      </c>
      <c r="G1533" s="17">
        <v>6.3122625E7</v>
      </c>
      <c r="H1533" s="17">
        <v>9.6516167E7</v>
      </c>
    </row>
    <row r="1534">
      <c r="A1534" s="22" t="s">
        <v>1317</v>
      </c>
      <c r="B1534" s="7" t="s">
        <v>1318</v>
      </c>
      <c r="C1534" s="17">
        <v>112.0</v>
      </c>
      <c r="D1534" s="17">
        <v>4.29576446785714E7</v>
      </c>
      <c r="E1534" s="17">
        <v>2.4891014E7</v>
      </c>
      <c r="F1534" s="17">
        <v>3.36287E7</v>
      </c>
      <c r="G1534" s="17">
        <v>5.5254401E7</v>
      </c>
      <c r="H1534" s="17">
        <v>7.3534278E7</v>
      </c>
    </row>
    <row r="1535">
      <c r="A1535" s="22" t="s">
        <v>1321</v>
      </c>
      <c r="B1535" s="7" t="s">
        <v>1322</v>
      </c>
      <c r="C1535" s="17">
        <v>37.0</v>
      </c>
      <c r="D1535" s="17">
        <v>4.34569258378378E7</v>
      </c>
      <c r="E1535" s="17">
        <v>2.8222385E7</v>
      </c>
      <c r="F1535" s="17">
        <v>3.5570369E7</v>
      </c>
      <c r="G1535" s="17">
        <v>4.8983072E7</v>
      </c>
      <c r="H1535" s="17">
        <v>9.7248125E7</v>
      </c>
    </row>
    <row r="1536">
      <c r="A1536" s="22" t="s">
        <v>1323</v>
      </c>
      <c r="B1536" s="7" t="s">
        <v>1324</v>
      </c>
      <c r="C1536" s="17">
        <v>568.0</v>
      </c>
      <c r="D1536" s="17">
        <v>6.07428174929577E7</v>
      </c>
      <c r="E1536" s="17">
        <v>2.5850785E7</v>
      </c>
      <c r="F1536" s="17">
        <v>4.463787E7</v>
      </c>
      <c r="G1536" s="17">
        <v>7.3899808E7</v>
      </c>
      <c r="H1536" s="17">
        <v>1.18335294E8</v>
      </c>
    </row>
    <row r="1537">
      <c r="A1537" s="22" t="s">
        <v>1325</v>
      </c>
      <c r="B1537" s="7" t="s">
        <v>1326</v>
      </c>
      <c r="C1537" s="17">
        <v>1310.0</v>
      </c>
      <c r="D1537" s="17">
        <v>5.76449441518602E7</v>
      </c>
      <c r="E1537" s="17">
        <v>2.78516E7</v>
      </c>
      <c r="F1537" s="17">
        <v>4.8774511E7</v>
      </c>
      <c r="G1537" s="17">
        <v>7.3237171E7</v>
      </c>
      <c r="H1537" s="17">
        <v>9.9521802E7</v>
      </c>
    </row>
    <row r="1538">
      <c r="A1538" s="22" t="s">
        <v>1333</v>
      </c>
      <c r="B1538" s="7" t="s">
        <v>1334</v>
      </c>
      <c r="C1538" s="17">
        <v>225.0</v>
      </c>
      <c r="D1538" s="17">
        <v>3.58159902533333E7</v>
      </c>
      <c r="E1538" s="17">
        <v>1.7196033E7</v>
      </c>
      <c r="F1538" s="17">
        <v>2.79684E7</v>
      </c>
      <c r="G1538" s="17">
        <v>4.796444E7</v>
      </c>
      <c r="H1538" s="17">
        <v>6.0515941E7</v>
      </c>
    </row>
    <row r="1539">
      <c r="A1539" s="22" t="s">
        <v>1375</v>
      </c>
      <c r="B1539" s="7" t="s">
        <v>1376</v>
      </c>
      <c r="C1539" s="17">
        <v>516.0</v>
      </c>
      <c r="D1539" s="17">
        <v>3.75064446666667E7</v>
      </c>
      <c r="E1539" s="17">
        <v>1.95315E7</v>
      </c>
      <c r="F1539" s="17">
        <v>3.1376127E7</v>
      </c>
      <c r="G1539" s="17">
        <v>4.7342E7</v>
      </c>
      <c r="H1539" s="17">
        <v>6.864464E7</v>
      </c>
    </row>
    <row r="1540">
      <c r="A1540" s="22" t="s">
        <v>1429</v>
      </c>
      <c r="B1540" s="7" t="s">
        <v>1430</v>
      </c>
      <c r="C1540" s="17">
        <v>764.0</v>
      </c>
      <c r="D1540" s="17">
        <v>4.12197965445026E7</v>
      </c>
      <c r="E1540" s="17">
        <v>1.3054373E7</v>
      </c>
      <c r="F1540" s="17">
        <v>2.4556364E7</v>
      </c>
      <c r="G1540" s="17">
        <v>5.2254601E7</v>
      </c>
      <c r="H1540" s="17">
        <v>8.8684809E7</v>
      </c>
    </row>
    <row r="1541">
      <c r="A1541" s="22" t="s">
        <v>395</v>
      </c>
      <c r="B1541" s="7" t="s">
        <v>396</v>
      </c>
      <c r="C1541" s="17">
        <v>228.0</v>
      </c>
      <c r="D1541" s="17">
        <v>3.79066323157894E7</v>
      </c>
      <c r="E1541" s="17">
        <v>9679300.0</v>
      </c>
      <c r="F1541" s="17">
        <v>2.1499658E7</v>
      </c>
      <c r="G1541" s="17">
        <v>5.6146407E7</v>
      </c>
      <c r="H1541" s="17">
        <v>8.4796554E7</v>
      </c>
    </row>
    <row r="1542">
      <c r="A1542" s="22" t="s">
        <v>397</v>
      </c>
      <c r="B1542" s="7" t="s">
        <v>399</v>
      </c>
      <c r="C1542" s="17">
        <v>8.0</v>
      </c>
      <c r="D1542" s="17">
        <v>2.1738739875E7</v>
      </c>
      <c r="E1542" s="17">
        <v>1.6527027E7</v>
      </c>
      <c r="F1542" s="17">
        <v>2.161738E7</v>
      </c>
      <c r="G1542" s="17">
        <v>2.670015E7</v>
      </c>
      <c r="H1542" s="17">
        <v>3.2383008E7</v>
      </c>
    </row>
    <row r="1543">
      <c r="A1543" s="22" t="s">
        <v>512</v>
      </c>
      <c r="B1543" s="7" t="s">
        <v>513</v>
      </c>
      <c r="C1543" s="17">
        <v>154.0</v>
      </c>
      <c r="D1543" s="17">
        <v>2.6682418025974E7</v>
      </c>
      <c r="E1543" s="17">
        <v>9555577.0</v>
      </c>
      <c r="F1543" s="17">
        <v>1.6192285E7</v>
      </c>
      <c r="G1543" s="17">
        <v>3.179985E7</v>
      </c>
      <c r="H1543" s="17">
        <v>5.0917105E7</v>
      </c>
    </row>
    <row r="1544">
      <c r="A1544" s="22" t="s">
        <v>400</v>
      </c>
      <c r="B1544" s="7" t="s">
        <v>401</v>
      </c>
      <c r="C1544" s="17">
        <v>190.0</v>
      </c>
      <c r="D1544" s="17">
        <v>4.24392113526315E7</v>
      </c>
      <c r="E1544" s="17">
        <v>1.4571029E7</v>
      </c>
      <c r="F1544" s="17">
        <v>3.6860388E7</v>
      </c>
      <c r="G1544" s="17">
        <v>5.036876E7</v>
      </c>
      <c r="H1544" s="17">
        <v>7.6601478E7</v>
      </c>
    </row>
    <row r="1545">
      <c r="A1545" s="22" t="s">
        <v>402</v>
      </c>
      <c r="B1545" s="7" t="s">
        <v>403</v>
      </c>
      <c r="C1545" s="17">
        <v>56.0</v>
      </c>
      <c r="D1545" s="17">
        <v>2.53750776964285E7</v>
      </c>
      <c r="E1545" s="17">
        <v>1.1770828E7</v>
      </c>
      <c r="F1545" s="17">
        <v>1.9480802E7</v>
      </c>
      <c r="G1545" s="17">
        <v>3.3110585E7</v>
      </c>
      <c r="H1545" s="17">
        <v>5.0876954E7</v>
      </c>
    </row>
    <row r="1546">
      <c r="A1546" s="22" t="s">
        <v>639</v>
      </c>
      <c r="B1546" s="7" t="s">
        <v>640</v>
      </c>
      <c r="C1546" s="17">
        <v>329.0</v>
      </c>
      <c r="D1546" s="17">
        <v>1.98391041424242E7</v>
      </c>
      <c r="E1546" s="17">
        <v>8701434.0</v>
      </c>
      <c r="F1546" s="17">
        <v>1.3912819E7</v>
      </c>
      <c r="G1546" s="17">
        <v>2.1800145E7</v>
      </c>
      <c r="H1546" s="17">
        <v>4.0862988E7</v>
      </c>
    </row>
    <row r="1547">
      <c r="A1547" s="22" t="s">
        <v>514</v>
      </c>
      <c r="B1547" s="7" t="s">
        <v>515</v>
      </c>
      <c r="C1547" s="17">
        <v>503.0</v>
      </c>
      <c r="D1547" s="17">
        <v>2.65143627972167E7</v>
      </c>
      <c r="E1547" s="17">
        <v>1.0193471E7</v>
      </c>
      <c r="F1547" s="17">
        <v>1.6792965E7</v>
      </c>
      <c r="G1547" s="17">
        <v>2.9193434E7</v>
      </c>
      <c r="H1547" s="17">
        <v>4.8922504E7</v>
      </c>
    </row>
    <row r="1548">
      <c r="A1548" s="22" t="s">
        <v>517</v>
      </c>
      <c r="B1548" s="7" t="s">
        <v>518</v>
      </c>
      <c r="C1548" s="17">
        <v>25.0</v>
      </c>
      <c r="D1548" s="17">
        <v>1.625756888E7</v>
      </c>
      <c r="E1548" s="17">
        <v>6822271.0</v>
      </c>
      <c r="F1548" s="17">
        <v>8197800.0</v>
      </c>
      <c r="G1548" s="17">
        <v>1.3371575E7</v>
      </c>
      <c r="H1548" s="17">
        <v>4.405125E7</v>
      </c>
    </row>
    <row r="1549">
      <c r="A1549" s="22" t="s">
        <v>519</v>
      </c>
      <c r="B1549" s="7" t="s">
        <v>520</v>
      </c>
      <c r="C1549" s="17">
        <v>38.0</v>
      </c>
      <c r="D1549" s="17">
        <v>1.60680333947368E7</v>
      </c>
      <c r="E1549" s="17">
        <v>6595955.0</v>
      </c>
      <c r="F1549" s="17">
        <v>9352800.0</v>
      </c>
      <c r="G1549" s="17">
        <v>1.5809498E7</v>
      </c>
      <c r="H1549" s="17">
        <v>4.6311883E7</v>
      </c>
    </row>
    <row r="1550">
      <c r="A1550" s="22" t="s">
        <v>522</v>
      </c>
      <c r="B1550" s="7" t="s">
        <v>524</v>
      </c>
      <c r="C1550" s="17">
        <v>47.0</v>
      </c>
      <c r="D1550" s="17">
        <v>1.09342295319148E7</v>
      </c>
      <c r="E1550" s="17">
        <v>5787698.0</v>
      </c>
      <c r="F1550" s="17">
        <v>9010116.0</v>
      </c>
      <c r="G1550" s="17">
        <v>1.3754032E7</v>
      </c>
      <c r="H1550" s="17">
        <v>1.8189128E7</v>
      </c>
    </row>
    <row r="1551">
      <c r="A1551" s="22" t="s">
        <v>526</v>
      </c>
      <c r="B1551" s="7" t="s">
        <v>527</v>
      </c>
      <c r="C1551" s="17">
        <v>90.0</v>
      </c>
      <c r="D1551" s="17">
        <v>1.53764584111111E7</v>
      </c>
      <c r="E1551" s="17">
        <v>8744500.0</v>
      </c>
      <c r="F1551" s="17">
        <v>1.3530784E7</v>
      </c>
      <c r="G1551" s="17">
        <v>1.8524467E7</v>
      </c>
      <c r="H1551" s="17">
        <v>2.4996951E7</v>
      </c>
    </row>
    <row r="1552">
      <c r="A1552" s="22" t="s">
        <v>528</v>
      </c>
      <c r="B1552" s="7" t="s">
        <v>529</v>
      </c>
      <c r="C1552" s="17">
        <v>95.0</v>
      </c>
      <c r="D1552" s="17">
        <v>2.17454456315789E7</v>
      </c>
      <c r="E1552" s="17">
        <v>8098900.0</v>
      </c>
      <c r="F1552" s="17">
        <v>1.2616302E7</v>
      </c>
      <c r="G1552" s="17">
        <v>2.1702933E7</v>
      </c>
      <c r="H1552" s="17">
        <v>3.086765E7</v>
      </c>
    </row>
    <row r="1553">
      <c r="A1553" s="22" t="s">
        <v>530</v>
      </c>
      <c r="B1553" s="7" t="s">
        <v>532</v>
      </c>
      <c r="C1553" s="17">
        <v>47.0</v>
      </c>
      <c r="D1553" s="17">
        <v>1.46256499999999E7</v>
      </c>
      <c r="E1553" s="17">
        <v>6831412.0</v>
      </c>
      <c r="F1553" s="17">
        <v>9336737.0</v>
      </c>
      <c r="G1553" s="17">
        <v>1.7973421E7</v>
      </c>
      <c r="H1553" s="17">
        <v>2.8522722E7</v>
      </c>
    </row>
    <row r="1554">
      <c r="A1554" s="22" t="s">
        <v>795</v>
      </c>
      <c r="B1554" s="7" t="s">
        <v>796</v>
      </c>
      <c r="C1554" s="17">
        <v>7129.0</v>
      </c>
      <c r="D1554" s="17">
        <v>1.2001160981915E7</v>
      </c>
      <c r="E1554" s="17">
        <v>6453388.0</v>
      </c>
      <c r="F1554" s="17">
        <v>8970938.0</v>
      </c>
      <c r="G1554" s="17">
        <v>1.3157719E7</v>
      </c>
      <c r="H1554" s="17">
        <v>1.9453494E7</v>
      </c>
    </row>
    <row r="1555">
      <c r="A1555" s="22" t="s">
        <v>797</v>
      </c>
      <c r="B1555" s="7" t="s">
        <v>798</v>
      </c>
      <c r="C1555" s="17">
        <v>149.0</v>
      </c>
      <c r="D1555" s="17">
        <v>1.2735672295302E7</v>
      </c>
      <c r="E1555" s="17">
        <v>6915465.0</v>
      </c>
      <c r="F1555" s="17">
        <v>9578940.0</v>
      </c>
      <c r="G1555" s="17">
        <v>1.4508891E7</v>
      </c>
      <c r="H1555" s="17">
        <v>2.0355837E7</v>
      </c>
    </row>
    <row r="1556">
      <c r="A1556" s="22" t="s">
        <v>641</v>
      </c>
      <c r="B1556" s="7" t="s">
        <v>642</v>
      </c>
      <c r="C1556" s="17">
        <v>146.0</v>
      </c>
      <c r="D1556" s="17">
        <v>9129643.79452055</v>
      </c>
      <c r="E1556" s="17">
        <v>5331405.0</v>
      </c>
      <c r="F1556" s="17">
        <v>8030634.0</v>
      </c>
      <c r="G1556" s="17">
        <v>9938622.0</v>
      </c>
      <c r="H1556" s="17">
        <v>1.4581452E7</v>
      </c>
    </row>
    <row r="1557">
      <c r="A1557" s="22" t="s">
        <v>799</v>
      </c>
      <c r="B1557" s="7" t="s">
        <v>800</v>
      </c>
      <c r="C1557" s="17">
        <v>394.0</v>
      </c>
      <c r="D1557" s="17">
        <v>1.13783400456852E7</v>
      </c>
      <c r="E1557" s="17">
        <v>5812257.0</v>
      </c>
      <c r="F1557" s="17">
        <v>8593822.0</v>
      </c>
      <c r="G1557" s="17">
        <v>1.3063258E7</v>
      </c>
      <c r="H1557" s="17">
        <v>1.98458E7</v>
      </c>
    </row>
    <row r="1558">
      <c r="A1558" s="22" t="s">
        <v>802</v>
      </c>
      <c r="B1558" s="7" t="s">
        <v>803</v>
      </c>
      <c r="C1558" s="17">
        <v>1913.0</v>
      </c>
      <c r="D1558" s="17">
        <v>1.1861931086684E7</v>
      </c>
      <c r="E1558" s="17">
        <v>6895039.0</v>
      </c>
      <c r="F1558" s="17">
        <v>9734213.0</v>
      </c>
      <c r="G1558" s="17">
        <v>1.4400577E7</v>
      </c>
      <c r="H1558" s="17">
        <v>1.9703612E7</v>
      </c>
    </row>
    <row r="1559">
      <c r="A1559" s="22" t="s">
        <v>804</v>
      </c>
      <c r="B1559" s="7" t="s">
        <v>805</v>
      </c>
      <c r="C1559" s="17">
        <v>16051.0</v>
      </c>
      <c r="D1559" s="17">
        <v>1.13938317258124E7</v>
      </c>
      <c r="E1559" s="17">
        <v>6345219.0</v>
      </c>
      <c r="F1559" s="17">
        <v>9039000.0</v>
      </c>
      <c r="G1559" s="17">
        <v>1.3346118E7</v>
      </c>
      <c r="H1559" s="17">
        <v>1.9964242E7</v>
      </c>
    </row>
    <row r="1560">
      <c r="A1560" s="22" t="s">
        <v>643</v>
      </c>
      <c r="B1560" s="7" t="s">
        <v>645</v>
      </c>
      <c r="C1560" s="17">
        <v>1076.0</v>
      </c>
      <c r="D1560" s="17">
        <v>2.23030398048327E7</v>
      </c>
      <c r="E1560" s="17">
        <v>7313763.0</v>
      </c>
      <c r="F1560" s="17">
        <v>1.15184E7</v>
      </c>
      <c r="G1560" s="17">
        <v>2.4152636E7</v>
      </c>
      <c r="H1560" s="17">
        <v>4.4218739E7</v>
      </c>
    </row>
    <row r="1561">
      <c r="A1561" s="22" t="s">
        <v>646</v>
      </c>
      <c r="B1561" s="7" t="s">
        <v>647</v>
      </c>
      <c r="C1561" s="17">
        <v>196.0</v>
      </c>
      <c r="D1561" s="17">
        <v>1.19338859846938E7</v>
      </c>
      <c r="E1561" s="17">
        <v>6941900.0</v>
      </c>
      <c r="F1561" s="17">
        <v>9509539.0</v>
      </c>
      <c r="G1561" s="17">
        <v>1.3773249E7</v>
      </c>
      <c r="H1561" s="17">
        <v>2.1417747E7</v>
      </c>
    </row>
    <row r="1562">
      <c r="A1562" s="22" t="s">
        <v>648</v>
      </c>
      <c r="B1562" s="7" t="s">
        <v>649</v>
      </c>
      <c r="C1562" s="17">
        <v>1079.0</v>
      </c>
      <c r="D1562" s="17">
        <v>1.75487139091751E7</v>
      </c>
      <c r="E1562" s="17">
        <v>7425731.0</v>
      </c>
      <c r="F1562" s="17">
        <v>1.0537467E7</v>
      </c>
      <c r="G1562" s="17">
        <v>1.9359976E7</v>
      </c>
      <c r="H1562" s="17">
        <v>3.0657231E7</v>
      </c>
    </row>
    <row r="1563">
      <c r="A1563" s="22" t="s">
        <v>1213</v>
      </c>
      <c r="B1563" s="7" t="s">
        <v>1214</v>
      </c>
      <c r="C1563" s="17">
        <v>47.0</v>
      </c>
      <c r="D1563" s="17">
        <v>1.60277767659574E7</v>
      </c>
      <c r="E1563" s="17">
        <v>7279307.0</v>
      </c>
      <c r="F1563" s="17">
        <v>1.0E7</v>
      </c>
      <c r="G1563" s="17">
        <v>1.9009198E7</v>
      </c>
      <c r="H1563" s="17">
        <v>3.0245973E7</v>
      </c>
    </row>
    <row r="1564">
      <c r="A1564" s="22" t="s">
        <v>533</v>
      </c>
      <c r="B1564" s="7" t="s">
        <v>534</v>
      </c>
      <c r="C1564" s="17">
        <v>21.0</v>
      </c>
      <c r="D1564" s="17">
        <v>1.7472487E7</v>
      </c>
      <c r="E1564" s="17">
        <v>8033298.0</v>
      </c>
      <c r="F1564" s="17">
        <v>1.4975467E7</v>
      </c>
      <c r="G1564" s="17">
        <v>2.4775955E7</v>
      </c>
      <c r="H1564" s="17">
        <v>3.4346867E7</v>
      </c>
    </row>
    <row r="1565">
      <c r="A1565" s="22" t="s">
        <v>806</v>
      </c>
      <c r="B1565" s="7" t="s">
        <v>807</v>
      </c>
      <c r="C1565" s="17">
        <v>1598.0</v>
      </c>
      <c r="D1565" s="17">
        <v>1.16146856070087E7</v>
      </c>
      <c r="E1565" s="17">
        <v>6353300.0</v>
      </c>
      <c r="F1565" s="17">
        <v>8940434.0</v>
      </c>
      <c r="G1565" s="17">
        <v>1.3194705E7</v>
      </c>
      <c r="H1565" s="17">
        <v>1.887316E7</v>
      </c>
    </row>
    <row r="1566">
      <c r="A1566" s="22" t="s">
        <v>1187</v>
      </c>
      <c r="B1566" s="7" t="s">
        <v>1188</v>
      </c>
      <c r="C1566" s="17">
        <v>51.0</v>
      </c>
      <c r="D1566" s="17">
        <v>8250179.0</v>
      </c>
      <c r="E1566" s="17">
        <v>3354200.0</v>
      </c>
      <c r="F1566" s="17">
        <v>5487322.0</v>
      </c>
      <c r="G1566" s="17">
        <v>1.2123288E7</v>
      </c>
      <c r="H1566" s="17">
        <v>1.7500706E7</v>
      </c>
    </row>
    <row r="1567">
      <c r="A1567" s="22" t="s">
        <v>1189</v>
      </c>
      <c r="B1567" s="7" t="s">
        <v>1190</v>
      </c>
      <c r="C1567" s="17">
        <v>297.0</v>
      </c>
      <c r="D1567" s="17">
        <v>9792592.63299662</v>
      </c>
      <c r="E1567" s="17">
        <v>4979563.0</v>
      </c>
      <c r="F1567" s="17">
        <v>8156815.0</v>
      </c>
      <c r="G1567" s="17">
        <v>1.2722515E7</v>
      </c>
      <c r="H1567" s="17">
        <v>1.8113637E7</v>
      </c>
    </row>
    <row r="1568">
      <c r="A1568" s="22" t="s">
        <v>1191</v>
      </c>
      <c r="B1568" s="7" t="s">
        <v>1192</v>
      </c>
      <c r="C1568" s="17">
        <v>61.0</v>
      </c>
      <c r="D1568" s="17">
        <v>1.7634110704918E7</v>
      </c>
      <c r="E1568" s="17">
        <v>7359000.0</v>
      </c>
      <c r="F1568" s="17">
        <v>1.1755273E7</v>
      </c>
      <c r="G1568" s="17">
        <v>2.2805354E7</v>
      </c>
      <c r="H1568" s="17">
        <v>3.3335719E7</v>
      </c>
    </row>
    <row r="1569">
      <c r="A1569" s="22" t="s">
        <v>809</v>
      </c>
      <c r="B1569" s="7" t="s">
        <v>810</v>
      </c>
      <c r="C1569" s="17">
        <v>19.0</v>
      </c>
      <c r="D1569" s="17">
        <v>3.0763385368421E7</v>
      </c>
      <c r="E1569" s="17">
        <v>6676671.0</v>
      </c>
      <c r="F1569" s="17">
        <v>1.0599955E7</v>
      </c>
      <c r="G1569" s="17">
        <v>3.4336831E7</v>
      </c>
      <c r="H1569" s="17">
        <v>9.9261989E7</v>
      </c>
    </row>
    <row r="1570">
      <c r="A1570" s="22" t="s">
        <v>811</v>
      </c>
      <c r="B1570" s="7" t="s">
        <v>812</v>
      </c>
      <c r="C1570" s="17">
        <v>4481.0</v>
      </c>
      <c r="D1570" s="17">
        <v>1.08815851168859E7</v>
      </c>
      <c r="E1570" s="17">
        <v>6037354.0</v>
      </c>
      <c r="F1570" s="17">
        <v>8346041.0</v>
      </c>
      <c r="G1570" s="17">
        <v>1.2212947E7</v>
      </c>
      <c r="H1570" s="17">
        <v>1.8430917E7</v>
      </c>
    </row>
    <row r="1571">
      <c r="A1571" s="22" t="s">
        <v>813</v>
      </c>
      <c r="B1571" s="7" t="s">
        <v>815</v>
      </c>
      <c r="C1571" s="17">
        <v>69902.0</v>
      </c>
      <c r="D1571" s="17">
        <v>1.0097051887407E7</v>
      </c>
      <c r="E1571" s="17">
        <v>6021662.0</v>
      </c>
      <c r="F1571" s="17">
        <v>8284500.0</v>
      </c>
      <c r="G1571" s="17">
        <v>1.1899437E7</v>
      </c>
      <c r="H1571" s="17">
        <v>1.7370372E7</v>
      </c>
    </row>
    <row r="1572">
      <c r="A1572" s="22" t="s">
        <v>1193</v>
      </c>
      <c r="B1572" s="7" t="s">
        <v>1194</v>
      </c>
      <c r="C1572" s="17">
        <v>587.0</v>
      </c>
      <c r="D1572" s="17">
        <v>1.18583250783645E7</v>
      </c>
      <c r="E1572" s="17">
        <v>7782514.0</v>
      </c>
      <c r="F1572" s="17">
        <v>1.0120697E7</v>
      </c>
      <c r="G1572" s="17">
        <v>1.4038234E7</v>
      </c>
      <c r="H1572" s="17">
        <v>1.8130332E7</v>
      </c>
    </row>
    <row r="1573">
      <c r="A1573" s="22" t="s">
        <v>818</v>
      </c>
      <c r="B1573" s="7" t="s">
        <v>819</v>
      </c>
      <c r="C1573" s="17">
        <v>1244.0</v>
      </c>
      <c r="D1573" s="17">
        <v>1.10579866406752E7</v>
      </c>
      <c r="E1573" s="17">
        <v>6514712.0</v>
      </c>
      <c r="F1573" s="17">
        <v>8640450.0</v>
      </c>
      <c r="G1573" s="17">
        <v>1.338685E7</v>
      </c>
      <c r="H1573" s="17">
        <v>1.8641639E7</v>
      </c>
    </row>
    <row r="1574">
      <c r="A1574" s="22" t="s">
        <v>820</v>
      </c>
      <c r="B1574" s="7" t="s">
        <v>821</v>
      </c>
      <c r="C1574" s="17">
        <v>436.0</v>
      </c>
      <c r="D1574" s="17">
        <v>1.00155458807339E7</v>
      </c>
      <c r="E1574" s="17">
        <v>5741594.0</v>
      </c>
      <c r="F1574" s="17">
        <v>7386808.0</v>
      </c>
      <c r="G1574" s="17">
        <v>1.1444069E7</v>
      </c>
      <c r="H1574" s="17">
        <v>1.7469762E7</v>
      </c>
    </row>
    <row r="1575">
      <c r="A1575" s="22" t="s">
        <v>535</v>
      </c>
      <c r="B1575" s="7" t="s">
        <v>536</v>
      </c>
      <c r="C1575" s="17">
        <v>86.0</v>
      </c>
      <c r="D1575" s="17">
        <v>2.11730395232558E7</v>
      </c>
      <c r="E1575" s="17">
        <v>1.0632872E7</v>
      </c>
      <c r="F1575" s="17">
        <v>1.6305102E7</v>
      </c>
      <c r="G1575" s="17">
        <v>2.6955918E7</v>
      </c>
      <c r="H1575" s="17">
        <v>4.4680134E7</v>
      </c>
    </row>
    <row r="1576">
      <c r="A1576" s="22" t="s">
        <v>822</v>
      </c>
      <c r="B1576" s="7" t="s">
        <v>823</v>
      </c>
      <c r="C1576" s="17">
        <v>496.0</v>
      </c>
      <c r="D1576" s="17">
        <v>1.09925288387096E7</v>
      </c>
      <c r="E1576" s="17">
        <v>6131908.0</v>
      </c>
      <c r="F1576" s="17">
        <v>8667325.0</v>
      </c>
      <c r="G1576" s="17">
        <v>1.2414948E7</v>
      </c>
      <c r="H1576" s="17">
        <v>1.9381321E7</v>
      </c>
    </row>
    <row r="1577">
      <c r="A1577" s="22" t="s">
        <v>824</v>
      </c>
      <c r="B1577" s="7" t="s">
        <v>825</v>
      </c>
      <c r="C1577" s="17">
        <v>478.0</v>
      </c>
      <c r="D1577" s="17">
        <v>1.31063811631799E7</v>
      </c>
      <c r="E1577" s="17">
        <v>6755700.0</v>
      </c>
      <c r="F1577" s="17">
        <v>9339486.0</v>
      </c>
      <c r="G1577" s="17">
        <v>1.4062087E7</v>
      </c>
      <c r="H1577" s="17">
        <v>2.5201624E7</v>
      </c>
    </row>
    <row r="1578">
      <c r="A1578" s="22" t="s">
        <v>538</v>
      </c>
      <c r="B1578" s="7" t="s">
        <v>539</v>
      </c>
      <c r="C1578" s="17">
        <v>258.0</v>
      </c>
      <c r="D1578" s="17">
        <v>1.83600490232558E7</v>
      </c>
      <c r="E1578" s="17">
        <v>6946817.0</v>
      </c>
      <c r="F1578" s="17">
        <v>1.0014179E7</v>
      </c>
      <c r="G1578" s="17">
        <v>1.76268E7</v>
      </c>
      <c r="H1578" s="17">
        <v>2.8250933E7</v>
      </c>
    </row>
    <row r="1579">
      <c r="A1579" s="22" t="s">
        <v>826</v>
      </c>
      <c r="B1579" s="7" t="s">
        <v>827</v>
      </c>
      <c r="C1579" s="17">
        <v>30.0</v>
      </c>
      <c r="D1579" s="17">
        <v>1.07288733666666E7</v>
      </c>
      <c r="E1579" s="17">
        <v>6224410.0</v>
      </c>
      <c r="F1579" s="17">
        <v>8512446.0</v>
      </c>
      <c r="G1579" s="17">
        <v>1.2600522E7</v>
      </c>
      <c r="H1579" s="17">
        <v>1.4562024E7</v>
      </c>
    </row>
    <row r="1580">
      <c r="A1580" s="22" t="s">
        <v>540</v>
      </c>
      <c r="B1580" s="7" t="s">
        <v>541</v>
      </c>
      <c r="C1580" s="17">
        <v>427.0</v>
      </c>
      <c r="D1580" s="17">
        <v>1.59673896028037E7</v>
      </c>
      <c r="E1580" s="17">
        <v>8100819.0</v>
      </c>
      <c r="F1580" s="17">
        <v>1.0838298E7</v>
      </c>
      <c r="G1580" s="17">
        <v>1.7533775E7</v>
      </c>
      <c r="H1580" s="17">
        <v>2.8823813E7</v>
      </c>
    </row>
    <row r="1581">
      <c r="A1581" s="22" t="s">
        <v>542</v>
      </c>
      <c r="B1581" s="7" t="s">
        <v>543</v>
      </c>
      <c r="C1581" s="17">
        <v>2.0</v>
      </c>
      <c r="D1581" s="17">
        <v>1.6314227E7</v>
      </c>
      <c r="E1581" s="17">
        <v>1.4776373E7</v>
      </c>
      <c r="F1581" s="17">
        <v>1.4776373E7</v>
      </c>
      <c r="G1581" s="17">
        <v>1.7852081E7</v>
      </c>
      <c r="H1581" s="17">
        <v>1.7852081E7</v>
      </c>
    </row>
    <row r="1582">
      <c r="A1582" s="22" t="s">
        <v>545</v>
      </c>
      <c r="B1582" s="7" t="s">
        <v>546</v>
      </c>
      <c r="C1582" s="17">
        <v>18.0</v>
      </c>
      <c r="D1582" s="17">
        <v>2.40860437222222E7</v>
      </c>
      <c r="E1582" s="17">
        <v>7648392.0</v>
      </c>
      <c r="F1582" s="17">
        <v>1.0645052E7</v>
      </c>
      <c r="G1582" s="17">
        <v>2.0922767E7</v>
      </c>
      <c r="H1582" s="17">
        <v>3.8368827E7</v>
      </c>
    </row>
    <row r="1583">
      <c r="A1583" s="22" t="s">
        <v>547</v>
      </c>
      <c r="B1583" s="7" t="s">
        <v>548</v>
      </c>
      <c r="C1583" s="17">
        <v>14.0</v>
      </c>
      <c r="D1583" s="17">
        <v>7897481.5</v>
      </c>
      <c r="E1583" s="17">
        <v>4578832.0</v>
      </c>
      <c r="F1583" s="17">
        <v>9918786.0</v>
      </c>
      <c r="G1583" s="17">
        <v>1.0722412E7</v>
      </c>
      <c r="H1583" s="17">
        <v>1.2389775E7</v>
      </c>
    </row>
    <row r="1584">
      <c r="A1584" s="22" t="s">
        <v>550</v>
      </c>
      <c r="B1584" s="7" t="s">
        <v>551</v>
      </c>
      <c r="C1584" s="17">
        <v>1498.0</v>
      </c>
      <c r="D1584" s="17">
        <v>2.31429614372496E7</v>
      </c>
      <c r="E1584" s="17">
        <v>8916674.0</v>
      </c>
      <c r="F1584" s="17">
        <v>1.485293E7</v>
      </c>
      <c r="G1584" s="17">
        <v>2.7410507E7</v>
      </c>
      <c r="H1584" s="17">
        <v>4.7720906E7</v>
      </c>
    </row>
    <row r="1585">
      <c r="A1585" s="22" t="s">
        <v>828</v>
      </c>
      <c r="B1585" s="7" t="s">
        <v>829</v>
      </c>
      <c r="C1585" s="17">
        <v>135.0</v>
      </c>
      <c r="D1585" s="17">
        <v>1.37862112074074E7</v>
      </c>
      <c r="E1585" s="17">
        <v>6718483.0</v>
      </c>
      <c r="F1585" s="17">
        <v>9000066.0</v>
      </c>
      <c r="G1585" s="17">
        <v>1.7522477E7</v>
      </c>
      <c r="H1585" s="17">
        <v>2.5091683E7</v>
      </c>
    </row>
    <row r="1586">
      <c r="A1586" s="22" t="s">
        <v>552</v>
      </c>
      <c r="B1586" s="7" t="s">
        <v>553</v>
      </c>
      <c r="C1586" s="17">
        <v>6.0</v>
      </c>
      <c r="D1586" s="17">
        <v>1.762679E7</v>
      </c>
      <c r="E1586" s="17">
        <v>1.1029611E7</v>
      </c>
      <c r="F1586" s="17">
        <v>1.4494265E7</v>
      </c>
      <c r="G1586" s="17">
        <v>1.5751659E7</v>
      </c>
      <c r="H1586" s="17">
        <v>4.3358478E7</v>
      </c>
    </row>
    <row r="1587">
      <c r="A1587" s="22" t="s">
        <v>554</v>
      </c>
      <c r="B1587" s="7" t="s">
        <v>555</v>
      </c>
      <c r="C1587" s="17">
        <v>517.0</v>
      </c>
      <c r="D1587" s="17">
        <v>1.36764746441005E7</v>
      </c>
      <c r="E1587" s="17">
        <v>6307750.0</v>
      </c>
      <c r="F1587" s="17">
        <v>8700458.0</v>
      </c>
      <c r="G1587" s="17">
        <v>1.320542E7</v>
      </c>
      <c r="H1587" s="17">
        <v>1.9723903E7</v>
      </c>
    </row>
    <row r="1588">
      <c r="A1588" s="22" t="s">
        <v>557</v>
      </c>
      <c r="B1588" s="7" t="s">
        <v>558</v>
      </c>
      <c r="C1588" s="17">
        <v>53.0</v>
      </c>
      <c r="D1588" s="17">
        <v>1.20140893018867E7</v>
      </c>
      <c r="E1588" s="17">
        <v>6971522.0</v>
      </c>
      <c r="F1588" s="17">
        <v>9803169.0</v>
      </c>
      <c r="G1588" s="17">
        <v>1.4798208E7</v>
      </c>
      <c r="H1588" s="17">
        <v>2.2743077E7</v>
      </c>
    </row>
    <row r="1589">
      <c r="A1589" s="22" t="s">
        <v>559</v>
      </c>
      <c r="B1589" s="7" t="s">
        <v>560</v>
      </c>
      <c r="C1589" s="17">
        <v>109.0</v>
      </c>
      <c r="D1589" s="17">
        <v>1.81117723853211E7</v>
      </c>
      <c r="E1589" s="17">
        <v>9030931.0</v>
      </c>
      <c r="F1589" s="17">
        <v>1.1948984E7</v>
      </c>
      <c r="G1589" s="17">
        <v>1.7899463E7</v>
      </c>
      <c r="H1589" s="17">
        <v>3.01937E7</v>
      </c>
    </row>
    <row r="1590">
      <c r="A1590" s="22" t="s">
        <v>561</v>
      </c>
      <c r="B1590" s="7" t="s">
        <v>562</v>
      </c>
      <c r="C1590" s="17">
        <v>167.0</v>
      </c>
      <c r="D1590" s="17">
        <v>1.38213608742515E7</v>
      </c>
      <c r="E1590" s="17">
        <v>8447562.0</v>
      </c>
      <c r="F1590" s="17">
        <v>1.1091329E7</v>
      </c>
      <c r="G1590" s="17">
        <v>1.5286621E7</v>
      </c>
      <c r="H1590" s="17">
        <v>2.5166411E7</v>
      </c>
    </row>
    <row r="1591">
      <c r="A1591" s="22" t="s">
        <v>10361</v>
      </c>
      <c r="B1591" s="7" t="s">
        <v>10363</v>
      </c>
      <c r="C1591" s="17">
        <v>318.0</v>
      </c>
      <c r="D1591" s="17">
        <v>2.26064187484276E7</v>
      </c>
      <c r="E1591" s="17">
        <v>1.2031194E7</v>
      </c>
      <c r="F1591" s="17">
        <v>1.7870986E7</v>
      </c>
      <c r="G1591" s="17">
        <v>2.7617533E7</v>
      </c>
      <c r="H1591" s="17">
        <v>4.0736264E7</v>
      </c>
    </row>
    <row r="1592">
      <c r="A1592" s="22" t="s">
        <v>245</v>
      </c>
      <c r="B1592" s="7" t="s">
        <v>246</v>
      </c>
      <c r="C1592" s="17">
        <v>1819.0</v>
      </c>
      <c r="D1592" s="17">
        <v>3.12463601642857E7</v>
      </c>
      <c r="E1592" s="17">
        <v>1.5243319E7</v>
      </c>
      <c r="F1592" s="17">
        <v>2.2750733E7</v>
      </c>
      <c r="G1592" s="17">
        <v>3.6387063E7</v>
      </c>
      <c r="H1592" s="17">
        <v>5.8730595E7</v>
      </c>
    </row>
    <row r="1593">
      <c r="A1593" s="22" t="s">
        <v>247</v>
      </c>
      <c r="B1593" s="7" t="s">
        <v>24</v>
      </c>
      <c r="C1593" s="17">
        <v>1232.0</v>
      </c>
      <c r="D1593" s="17">
        <v>2.62436290607779E7</v>
      </c>
      <c r="E1593" s="17">
        <v>9490290.0</v>
      </c>
      <c r="F1593" s="17">
        <v>1.6075357E7</v>
      </c>
      <c r="G1593" s="17">
        <v>3.4083461E7</v>
      </c>
      <c r="H1593" s="17">
        <v>5.7294879E7</v>
      </c>
    </row>
    <row r="1594">
      <c r="A1594" s="22" t="s">
        <v>249</v>
      </c>
      <c r="B1594" s="7" t="s">
        <v>250</v>
      </c>
      <c r="C1594" s="17">
        <v>2128.0</v>
      </c>
      <c r="D1594" s="17">
        <v>3.84417859460346E7</v>
      </c>
      <c r="E1594" s="17">
        <v>1.6968225E7</v>
      </c>
      <c r="F1594" s="17">
        <v>2.5848143E7</v>
      </c>
      <c r="G1594" s="17">
        <v>4.7288212E7</v>
      </c>
      <c r="H1594" s="17">
        <v>7.7644927E7</v>
      </c>
    </row>
    <row r="1595">
      <c r="A1595" s="22" t="s">
        <v>230</v>
      </c>
      <c r="B1595" s="7" t="s">
        <v>231</v>
      </c>
      <c r="C1595" s="17">
        <v>2.0</v>
      </c>
      <c r="D1595" s="17">
        <v>3.60455905E7</v>
      </c>
      <c r="E1595" s="17">
        <v>2.3297485E7</v>
      </c>
      <c r="F1595" s="17">
        <v>2.3297485E7</v>
      </c>
      <c r="G1595" s="17">
        <v>4.8793696E7</v>
      </c>
      <c r="H1595" s="17">
        <v>4.8793696E7</v>
      </c>
    </row>
    <row r="1596">
      <c r="A1596" s="22" t="s">
        <v>180</v>
      </c>
      <c r="B1596" s="7" t="s">
        <v>181</v>
      </c>
      <c r="C1596" s="17">
        <v>410.0</v>
      </c>
      <c r="D1596" s="17">
        <v>3.62783235439024E7</v>
      </c>
      <c r="E1596" s="17">
        <v>1.7781908E7</v>
      </c>
      <c r="F1596" s="17">
        <v>2.7770245E7</v>
      </c>
      <c r="G1596" s="17">
        <v>4.482768E7</v>
      </c>
      <c r="H1596" s="17">
        <v>6.9045754E7</v>
      </c>
    </row>
    <row r="1597">
      <c r="A1597" s="22" t="s">
        <v>251</v>
      </c>
      <c r="B1597" s="7" t="s">
        <v>31</v>
      </c>
      <c r="C1597" s="17">
        <v>49.0</v>
      </c>
      <c r="D1597" s="17">
        <v>2.91979067959183E7</v>
      </c>
      <c r="E1597" s="17">
        <v>1.411195E7</v>
      </c>
      <c r="F1597" s="17">
        <v>2.27029E7</v>
      </c>
      <c r="G1597" s="17">
        <v>3.5516438E7</v>
      </c>
      <c r="H1597" s="17">
        <v>6.1569529E7</v>
      </c>
    </row>
    <row r="1598">
      <c r="A1598" s="22" t="s">
        <v>184</v>
      </c>
      <c r="B1598" s="7" t="s">
        <v>185</v>
      </c>
      <c r="C1598" s="17">
        <v>40.0</v>
      </c>
      <c r="D1598" s="17">
        <v>3.007402055E7</v>
      </c>
      <c r="E1598" s="17">
        <v>1.4935385E7</v>
      </c>
      <c r="F1598" s="17">
        <v>2.1665153E7</v>
      </c>
      <c r="G1598" s="17">
        <v>3.1026914E7</v>
      </c>
      <c r="H1598" s="17">
        <v>5.8877471E7</v>
      </c>
    </row>
    <row r="1599">
      <c r="A1599" s="22" t="s">
        <v>19</v>
      </c>
      <c r="B1599" s="7" t="s">
        <v>21</v>
      </c>
      <c r="C1599" s="17">
        <v>649.0</v>
      </c>
      <c r="D1599" s="17">
        <v>5.92814819861324E7</v>
      </c>
      <c r="E1599" s="17">
        <v>2.3670754E7</v>
      </c>
      <c r="F1599" s="17">
        <v>4.3666651E7</v>
      </c>
      <c r="G1599" s="17">
        <v>7.8920921E7</v>
      </c>
      <c r="H1599" s="17">
        <v>1.23286083E8</v>
      </c>
    </row>
    <row r="1600">
      <c r="A1600" s="22" t="s">
        <v>186</v>
      </c>
      <c r="B1600" s="7" t="s">
        <v>187</v>
      </c>
      <c r="C1600" s="17">
        <v>10.0</v>
      </c>
      <c r="D1600" s="17">
        <v>4.71489527E7</v>
      </c>
      <c r="E1600" s="17">
        <v>1.6507255E7</v>
      </c>
      <c r="F1600" s="17">
        <v>3.3701792E7</v>
      </c>
      <c r="G1600" s="17">
        <v>5.7910035E7</v>
      </c>
      <c r="H1600" s="17">
        <v>9.0570053E7</v>
      </c>
    </row>
    <row r="1601">
      <c r="A1601" s="22" t="s">
        <v>189</v>
      </c>
      <c r="B1601" s="7" t="s">
        <v>190</v>
      </c>
      <c r="C1601" s="17">
        <v>57.0</v>
      </c>
      <c r="D1601" s="17">
        <v>2.79698783859649E7</v>
      </c>
      <c r="E1601" s="17">
        <v>2.1120114E7</v>
      </c>
      <c r="F1601" s="17">
        <v>2.6291114E7</v>
      </c>
      <c r="G1601" s="17">
        <v>3.3487029E7</v>
      </c>
      <c r="H1601" s="17">
        <v>3.9084709E7</v>
      </c>
    </row>
    <row r="1602">
      <c r="A1602" s="22" t="s">
        <v>191</v>
      </c>
      <c r="B1602" s="7" t="s">
        <v>192</v>
      </c>
      <c r="C1602" s="17">
        <v>169.0</v>
      </c>
      <c r="D1602" s="17">
        <v>3.20815009999999E7</v>
      </c>
      <c r="E1602" s="17">
        <v>1.4747155E7</v>
      </c>
      <c r="F1602" s="17">
        <v>2.5022713E7</v>
      </c>
      <c r="G1602" s="17">
        <v>3.9656115E7</v>
      </c>
      <c r="H1602" s="17">
        <v>6.0481752E7</v>
      </c>
    </row>
    <row r="1603">
      <c r="A1603" s="22" t="s">
        <v>195</v>
      </c>
      <c r="B1603" s="7" t="s">
        <v>197</v>
      </c>
      <c r="C1603" s="17">
        <v>45.0</v>
      </c>
      <c r="D1603" s="17">
        <v>2.91799258E7</v>
      </c>
      <c r="E1603" s="17">
        <v>2.0171178E7</v>
      </c>
      <c r="F1603" s="17">
        <v>2.3167055E7</v>
      </c>
      <c r="G1603" s="17">
        <v>3.3633482E7</v>
      </c>
      <c r="H1603" s="17">
        <v>5.8058184E7</v>
      </c>
    </row>
    <row r="1604">
      <c r="A1604" s="22" t="s">
        <v>198</v>
      </c>
      <c r="B1604" s="7" t="s">
        <v>199</v>
      </c>
      <c r="C1604" s="17">
        <v>367.0</v>
      </c>
      <c r="D1604" s="17">
        <v>3.99160356675749E7</v>
      </c>
      <c r="E1604" s="17">
        <v>1.7133456E7</v>
      </c>
      <c r="F1604" s="17">
        <v>2.794878E7</v>
      </c>
      <c r="G1604" s="17">
        <v>4.6899499E7</v>
      </c>
      <c r="H1604" s="17">
        <v>7.9570983E7</v>
      </c>
    </row>
    <row r="1605">
      <c r="A1605" s="22" t="s">
        <v>22</v>
      </c>
      <c r="B1605" s="7" t="s">
        <v>23</v>
      </c>
      <c r="C1605" s="17">
        <v>67.0</v>
      </c>
      <c r="D1605" s="17">
        <v>6.32350054411764E7</v>
      </c>
      <c r="E1605" s="17">
        <v>2.8986193E7</v>
      </c>
      <c r="F1605" s="17">
        <v>4.73328E7</v>
      </c>
      <c r="G1605" s="17">
        <v>7.3930067E7</v>
      </c>
      <c r="H1605" s="17">
        <v>1.21364537E8</v>
      </c>
    </row>
    <row r="1606">
      <c r="A1606" s="22" t="s">
        <v>25</v>
      </c>
      <c r="B1606" s="7" t="s">
        <v>26</v>
      </c>
      <c r="C1606" s="17">
        <v>87.0</v>
      </c>
      <c r="D1606" s="17">
        <v>5.23181041477272E7</v>
      </c>
      <c r="E1606" s="17">
        <v>1.88775E7</v>
      </c>
      <c r="F1606" s="17">
        <v>3.283695E7</v>
      </c>
      <c r="G1606" s="17">
        <v>6.749575E7</v>
      </c>
      <c r="H1606" s="17">
        <v>1.10699744E8</v>
      </c>
    </row>
    <row r="1607">
      <c r="A1607" s="22" t="s">
        <v>29</v>
      </c>
      <c r="B1607" s="7" t="s">
        <v>30</v>
      </c>
      <c r="C1607" s="17">
        <v>10.0</v>
      </c>
      <c r="D1607" s="17">
        <v>4.756190803E8</v>
      </c>
      <c r="E1607" s="17">
        <v>1.62346037E8</v>
      </c>
      <c r="F1607" s="17">
        <v>2.88432299E8</v>
      </c>
      <c r="G1607" s="17">
        <v>8.44011263E8</v>
      </c>
      <c r="H1607" s="17">
        <v>8.74753582E8</v>
      </c>
    </row>
    <row r="1608">
      <c r="A1608" s="22" t="s">
        <v>32</v>
      </c>
      <c r="B1608" s="7" t="s">
        <v>33</v>
      </c>
      <c r="C1608" s="17">
        <v>177.0</v>
      </c>
      <c r="D1608" s="17">
        <v>5.58174271355932E7</v>
      </c>
      <c r="E1608" s="17">
        <v>2.1941174E7</v>
      </c>
      <c r="F1608" s="17">
        <v>3.6443633E7</v>
      </c>
      <c r="G1608" s="17">
        <v>6.7796382E7</v>
      </c>
      <c r="H1608" s="17">
        <v>1.150293E8</v>
      </c>
    </row>
    <row r="1609">
      <c r="A1609" s="22" t="s">
        <v>35</v>
      </c>
      <c r="B1609" s="7" t="s">
        <v>38</v>
      </c>
      <c r="C1609" s="17">
        <v>178.0</v>
      </c>
      <c r="D1609" s="17">
        <v>4.72444878258427E7</v>
      </c>
      <c r="E1609" s="17">
        <v>2.199399E7</v>
      </c>
      <c r="F1609" s="17">
        <v>3.4334992E7</v>
      </c>
      <c r="G1609" s="17">
        <v>5.4713441E7</v>
      </c>
      <c r="H1609" s="17">
        <v>1.0165295E8</v>
      </c>
    </row>
    <row r="1610">
      <c r="A1610" s="22" t="s">
        <v>254</v>
      </c>
      <c r="B1610" s="7" t="s">
        <v>37</v>
      </c>
      <c r="C1610" s="17">
        <v>682.0</v>
      </c>
      <c r="D1610" s="17">
        <v>2.2712399829912E7</v>
      </c>
      <c r="E1610" s="17">
        <v>7614228.0</v>
      </c>
      <c r="F1610" s="17">
        <v>1.3085063E7</v>
      </c>
      <c r="G1610" s="17">
        <v>2.6270299E7</v>
      </c>
      <c r="H1610" s="17">
        <v>4.5681189E7</v>
      </c>
    </row>
    <row r="1611">
      <c r="A1611" s="22" t="s">
        <v>255</v>
      </c>
      <c r="B1611" s="7" t="s">
        <v>257</v>
      </c>
      <c r="C1611" s="17">
        <v>1.0</v>
      </c>
      <c r="D1611" s="17">
        <v>1.0386118E7</v>
      </c>
      <c r="E1611" s="17">
        <v>1.0386118E7</v>
      </c>
      <c r="F1611" s="17">
        <v>1.0386118E7</v>
      </c>
      <c r="G1611" s="17">
        <v>1.0386118E7</v>
      </c>
      <c r="H1611" s="17">
        <v>1.0386118E7</v>
      </c>
    </row>
    <row r="1612">
      <c r="A1612" s="22" t="s">
        <v>39</v>
      </c>
      <c r="B1612" s="7" t="s">
        <v>40</v>
      </c>
      <c r="C1612" s="17">
        <v>1.0</v>
      </c>
      <c r="D1612" s="17">
        <v>4.3009484E7</v>
      </c>
      <c r="E1612" s="17">
        <v>4.3009484E7</v>
      </c>
      <c r="F1612" s="17">
        <v>4.3009484E7</v>
      </c>
      <c r="G1612" s="17">
        <v>4.3009484E7</v>
      </c>
      <c r="H1612" s="17">
        <v>4.3009484E7</v>
      </c>
    </row>
    <row r="1613">
      <c r="A1613" s="22" t="s">
        <v>258</v>
      </c>
      <c r="B1613" s="7" t="s">
        <v>49</v>
      </c>
      <c r="C1613" s="17">
        <v>41.0</v>
      </c>
      <c r="D1613" s="17">
        <v>3.17208920731707E7</v>
      </c>
      <c r="E1613" s="17">
        <v>1.8008077E7</v>
      </c>
      <c r="F1613" s="17">
        <v>2.6030038E7</v>
      </c>
      <c r="G1613" s="17">
        <v>3.6042754E7</v>
      </c>
      <c r="H1613" s="17">
        <v>4.7893173E7</v>
      </c>
    </row>
    <row r="1614">
      <c r="A1614" s="22" t="s">
        <v>260</v>
      </c>
      <c r="B1614" s="7" t="s">
        <v>109</v>
      </c>
      <c r="C1614" s="17">
        <v>106.0</v>
      </c>
      <c r="D1614" s="17">
        <v>2.99224809245282E7</v>
      </c>
      <c r="E1614" s="17">
        <v>1.0473389E7</v>
      </c>
      <c r="F1614" s="17">
        <v>1.7807396E7</v>
      </c>
      <c r="G1614" s="17">
        <v>3.4514995E7</v>
      </c>
      <c r="H1614" s="17">
        <v>7.7444157E7</v>
      </c>
    </row>
    <row r="1615">
      <c r="A1615" s="22" t="s">
        <v>88</v>
      </c>
      <c r="B1615" s="7" t="s">
        <v>54</v>
      </c>
      <c r="C1615" s="17">
        <v>129.0</v>
      </c>
      <c r="D1615" s="17">
        <v>3.9503586744186E7</v>
      </c>
      <c r="E1615" s="17">
        <v>1.6896444E7</v>
      </c>
      <c r="F1615" s="17">
        <v>3.2169165E7</v>
      </c>
      <c r="G1615" s="17">
        <v>4.8198762E7</v>
      </c>
      <c r="H1615" s="17">
        <v>7.5632991E7</v>
      </c>
    </row>
    <row r="1616">
      <c r="A1616" s="22" t="s">
        <v>200</v>
      </c>
      <c r="B1616" s="7" t="s">
        <v>203</v>
      </c>
      <c r="C1616" s="17">
        <v>17.0</v>
      </c>
      <c r="D1616" s="17">
        <v>4.7915429E7</v>
      </c>
      <c r="E1616" s="17">
        <v>1.2891803E7</v>
      </c>
      <c r="F1616" s="17">
        <v>2.9852498E7</v>
      </c>
      <c r="G1616" s="17">
        <v>6.7619436E7</v>
      </c>
      <c r="H1616" s="17">
        <v>1.07879989E8</v>
      </c>
    </row>
    <row r="1617">
      <c r="A1617" s="22" t="s">
        <v>204</v>
      </c>
      <c r="B1617" s="7" t="s">
        <v>205</v>
      </c>
      <c r="C1617" s="17">
        <v>502.0</v>
      </c>
      <c r="D1617" s="17">
        <v>3.75157535956175E7</v>
      </c>
      <c r="E1617" s="17">
        <v>1.1796348E7</v>
      </c>
      <c r="F1617" s="17">
        <v>2.1890496E7</v>
      </c>
      <c r="G1617" s="17">
        <v>4.3988169E7</v>
      </c>
      <c r="H1617" s="17">
        <v>7.8369791E7</v>
      </c>
    </row>
    <row r="1618">
      <c r="A1618" s="22" t="s">
        <v>206</v>
      </c>
      <c r="B1618" s="7" t="s">
        <v>207</v>
      </c>
      <c r="C1618" s="17">
        <v>515.0</v>
      </c>
      <c r="D1618" s="17">
        <v>2.85635871298449E7</v>
      </c>
      <c r="E1618" s="17">
        <v>1.170641E7</v>
      </c>
      <c r="F1618" s="17">
        <v>1.6467775E7</v>
      </c>
      <c r="G1618" s="17">
        <v>3.1597899E7</v>
      </c>
      <c r="H1618" s="17">
        <v>5.7191531E7</v>
      </c>
    </row>
    <row r="1619">
      <c r="A1619" s="22" t="s">
        <v>10395</v>
      </c>
      <c r="B1619" s="7" t="s">
        <v>10397</v>
      </c>
      <c r="C1619" s="17">
        <v>283.0</v>
      </c>
      <c r="D1619" s="17">
        <v>2.67852560777385E7</v>
      </c>
      <c r="E1619" s="17">
        <v>1.6411682E7</v>
      </c>
      <c r="F1619" s="17">
        <v>2.2716405E7</v>
      </c>
      <c r="G1619" s="17">
        <v>3.3003966E7</v>
      </c>
      <c r="H1619" s="17">
        <v>5.1536186E7</v>
      </c>
    </row>
    <row r="1620">
      <c r="A1620" s="22" t="s">
        <v>342</v>
      </c>
      <c r="B1620" s="7" t="s">
        <v>11</v>
      </c>
      <c r="C1620" s="17">
        <v>2976.0</v>
      </c>
      <c r="D1620" s="17">
        <v>4.3512763719758E7</v>
      </c>
      <c r="E1620" s="17">
        <v>2.6679298E7</v>
      </c>
      <c r="F1620" s="17">
        <v>3.7625218E7</v>
      </c>
      <c r="G1620" s="17">
        <v>5.3241889E7</v>
      </c>
      <c r="H1620" s="17">
        <v>7.0505157E7</v>
      </c>
    </row>
    <row r="1621">
      <c r="A1621" s="22" t="s">
        <v>343</v>
      </c>
      <c r="B1621" s="7" t="s">
        <v>12</v>
      </c>
      <c r="C1621" s="17">
        <v>358.0</v>
      </c>
      <c r="D1621" s="17">
        <v>4.09911758100558E7</v>
      </c>
      <c r="E1621" s="17">
        <v>2.19778E7</v>
      </c>
      <c r="F1621" s="17">
        <v>3.72634E7</v>
      </c>
      <c r="G1621" s="17">
        <v>5.2622727E7</v>
      </c>
      <c r="H1621" s="17">
        <v>7.0096408E7</v>
      </c>
    </row>
    <row r="1622">
      <c r="A1622" s="22" t="s">
        <v>232</v>
      </c>
      <c r="B1622" s="7" t="s">
        <v>60</v>
      </c>
      <c r="C1622" s="17">
        <v>217.0</v>
      </c>
      <c r="D1622" s="17">
        <v>4.59136375345622E7</v>
      </c>
      <c r="E1622" s="17">
        <v>2.5006341E7</v>
      </c>
      <c r="F1622" s="17">
        <v>4.2883871E7</v>
      </c>
      <c r="G1622" s="17">
        <v>5.9374003E7</v>
      </c>
      <c r="H1622" s="17">
        <v>7.4248967E7</v>
      </c>
    </row>
    <row r="1623">
      <c r="A1623" s="22" t="s">
        <v>209</v>
      </c>
      <c r="B1623" s="7" t="s">
        <v>210</v>
      </c>
      <c r="C1623" s="17">
        <v>632.0</v>
      </c>
      <c r="D1623" s="17">
        <v>2.90327306503164E7</v>
      </c>
      <c r="E1623" s="17">
        <v>1.486172E7</v>
      </c>
      <c r="F1623" s="17">
        <v>2.0343546E7</v>
      </c>
      <c r="G1623" s="17">
        <v>3.485478E7</v>
      </c>
      <c r="H1623" s="17">
        <v>5.3846773E7</v>
      </c>
    </row>
    <row r="1624">
      <c r="A1624" s="22" t="s">
        <v>345</v>
      </c>
      <c r="B1624" s="7" t="s">
        <v>13</v>
      </c>
      <c r="C1624" s="17">
        <v>689.0</v>
      </c>
      <c r="D1624" s="17">
        <v>3.74834424383164E7</v>
      </c>
      <c r="E1624" s="17">
        <v>2.5677884E7</v>
      </c>
      <c r="F1624" s="17">
        <v>3.0308129E7</v>
      </c>
      <c r="G1624" s="17">
        <v>4.7034211E7</v>
      </c>
      <c r="H1624" s="17">
        <v>6.4025253E7</v>
      </c>
    </row>
    <row r="1625">
      <c r="A1625" s="22" t="s">
        <v>346</v>
      </c>
      <c r="B1625" s="7" t="s">
        <v>15</v>
      </c>
      <c r="C1625" s="17">
        <v>3.0</v>
      </c>
      <c r="D1625" s="17">
        <v>1.85893986666666E7</v>
      </c>
      <c r="E1625" s="17">
        <v>4715054.0</v>
      </c>
      <c r="F1625" s="17">
        <v>2.1689684E7</v>
      </c>
      <c r="G1625" s="17">
        <v>2.9363458E7</v>
      </c>
      <c r="H1625" s="17">
        <v>2.9363458E7</v>
      </c>
    </row>
    <row r="1626">
      <c r="A1626" s="22" t="s">
        <v>212</v>
      </c>
      <c r="B1626" s="7" t="s">
        <v>66</v>
      </c>
      <c r="C1626" s="17">
        <v>24.0</v>
      </c>
      <c r="D1626" s="17">
        <v>3.10476632499999E7</v>
      </c>
      <c r="E1626" s="17">
        <v>1.2809855E7</v>
      </c>
      <c r="F1626" s="17">
        <v>2.74787E7</v>
      </c>
      <c r="G1626" s="17">
        <v>4.5386137E7</v>
      </c>
      <c r="H1626" s="17">
        <v>5.6376818E7</v>
      </c>
    </row>
    <row r="1627">
      <c r="A1627" s="22" t="s">
        <v>223</v>
      </c>
      <c r="B1627" s="7" t="s">
        <v>224</v>
      </c>
      <c r="C1627" s="17">
        <v>1292.0</v>
      </c>
      <c r="D1627" s="17">
        <v>2.24465788792569E7</v>
      </c>
      <c r="E1627" s="17">
        <v>1.035535E7</v>
      </c>
      <c r="F1627" s="17">
        <v>1.4037962E7</v>
      </c>
      <c r="G1627" s="17">
        <v>2.3251391E7</v>
      </c>
      <c r="H1627" s="17">
        <v>5.3167798E7</v>
      </c>
    </row>
    <row r="1628">
      <c r="A1628" s="22" t="s">
        <v>225</v>
      </c>
      <c r="B1628" s="7" t="s">
        <v>226</v>
      </c>
      <c r="C1628" s="17">
        <v>31506.0</v>
      </c>
      <c r="D1628" s="17">
        <v>2.1314760337903E7</v>
      </c>
      <c r="E1628" s="17">
        <v>1.0456468E7</v>
      </c>
      <c r="F1628" s="17">
        <v>1.5675769E7</v>
      </c>
      <c r="G1628" s="17">
        <v>2.4820192E7</v>
      </c>
      <c r="H1628" s="17">
        <v>4.1195491E7</v>
      </c>
    </row>
    <row r="1629">
      <c r="A1629" s="22" t="s">
        <v>214</v>
      </c>
      <c r="B1629" s="7" t="s">
        <v>217</v>
      </c>
      <c r="C1629" s="17">
        <v>28989.0</v>
      </c>
      <c r="D1629" s="17">
        <v>2.72780028740211E7</v>
      </c>
      <c r="E1629" s="17">
        <v>1.5588007E7</v>
      </c>
      <c r="F1629" s="17">
        <v>2.251191E7</v>
      </c>
      <c r="G1629" s="17">
        <v>3.2337843E7</v>
      </c>
      <c r="H1629" s="17">
        <v>4.6691172E7</v>
      </c>
    </row>
    <row r="1630">
      <c r="A1630" s="22" t="s">
        <v>218</v>
      </c>
      <c r="B1630" s="7" t="s">
        <v>219</v>
      </c>
      <c r="C1630" s="17">
        <v>1225.0</v>
      </c>
      <c r="D1630" s="17">
        <v>2.54642471542857E7</v>
      </c>
      <c r="E1630" s="17">
        <v>1.4617585E7</v>
      </c>
      <c r="F1630" s="17">
        <v>2.0080157E7</v>
      </c>
      <c r="G1630" s="17">
        <v>3.11452E7</v>
      </c>
      <c r="H1630" s="17">
        <v>4.4304224E7</v>
      </c>
    </row>
    <row r="1631">
      <c r="A1631" s="22" t="s">
        <v>90</v>
      </c>
      <c r="B1631" s="7" t="s">
        <v>91</v>
      </c>
      <c r="C1631" s="17">
        <v>38.0</v>
      </c>
      <c r="D1631" s="17">
        <v>5.0672990368421E7</v>
      </c>
      <c r="E1631" s="17">
        <v>2.35691E7</v>
      </c>
      <c r="F1631" s="17">
        <v>3.76688E7</v>
      </c>
      <c r="G1631" s="17">
        <v>6.2843534E7</v>
      </c>
      <c r="H1631" s="17">
        <v>8.8228243E7</v>
      </c>
    </row>
    <row r="1632">
      <c r="A1632" s="22" t="s">
        <v>93</v>
      </c>
      <c r="B1632" s="7" t="s">
        <v>94</v>
      </c>
      <c r="C1632" s="17">
        <v>1041.0</v>
      </c>
      <c r="D1632" s="17">
        <v>4.46936010288184E7</v>
      </c>
      <c r="E1632" s="17">
        <v>2.2825816E7</v>
      </c>
      <c r="F1632" s="17">
        <v>3.3668471E7</v>
      </c>
      <c r="G1632" s="17">
        <v>5.4967574E7</v>
      </c>
      <c r="H1632" s="17">
        <v>8.3557084E7</v>
      </c>
    </row>
    <row r="1633">
      <c r="A1633" s="22" t="s">
        <v>96</v>
      </c>
      <c r="B1633" s="7" t="s">
        <v>98</v>
      </c>
      <c r="C1633" s="17">
        <v>14.0</v>
      </c>
      <c r="D1633" s="17">
        <v>4.07365987857142E7</v>
      </c>
      <c r="E1633" s="17">
        <v>2.0539601E7</v>
      </c>
      <c r="F1633" s="17">
        <v>4.0480948E7</v>
      </c>
      <c r="G1633" s="17">
        <v>5.0163172E7</v>
      </c>
      <c r="H1633" s="17">
        <v>7.4492434E7</v>
      </c>
    </row>
    <row r="1634">
      <c r="A1634" s="22" t="s">
        <v>99</v>
      </c>
      <c r="B1634" s="7" t="s">
        <v>100</v>
      </c>
      <c r="C1634" s="17">
        <v>9.0</v>
      </c>
      <c r="D1634" s="17">
        <v>4.65094761111111E7</v>
      </c>
      <c r="E1634" s="17">
        <v>1.623255E7</v>
      </c>
      <c r="F1634" s="17">
        <v>3.170489E7</v>
      </c>
      <c r="G1634" s="17">
        <v>5.9454096E7</v>
      </c>
      <c r="H1634" s="17">
        <v>1.20100726E8</v>
      </c>
    </row>
    <row r="1635">
      <c r="A1635" s="22" t="s">
        <v>107</v>
      </c>
      <c r="B1635" s="7" t="s">
        <v>108</v>
      </c>
      <c r="C1635" s="17">
        <v>30.0</v>
      </c>
      <c r="D1635" s="17">
        <v>4.72563578666666E7</v>
      </c>
      <c r="E1635" s="17">
        <v>3.7491368E7</v>
      </c>
      <c r="F1635" s="17">
        <v>4.4827943E7</v>
      </c>
      <c r="G1635" s="17">
        <v>5.9752596E7</v>
      </c>
      <c r="H1635" s="17">
        <v>7.2918195E7</v>
      </c>
    </row>
    <row r="1636">
      <c r="A1636" s="22" t="s">
        <v>110</v>
      </c>
      <c r="B1636" s="7" t="s">
        <v>111</v>
      </c>
      <c r="C1636" s="17">
        <v>2116.0</v>
      </c>
      <c r="D1636" s="17">
        <v>4.07812500349716E7</v>
      </c>
      <c r="E1636" s="17">
        <v>2.1694537E7</v>
      </c>
      <c r="F1636" s="17">
        <v>3.3003499E7</v>
      </c>
      <c r="G1636" s="17">
        <v>5.2453578E7</v>
      </c>
      <c r="H1636" s="17">
        <v>7.2711284E7</v>
      </c>
    </row>
    <row r="1637">
      <c r="A1637" s="22" t="s">
        <v>112</v>
      </c>
      <c r="B1637" s="7" t="s">
        <v>114</v>
      </c>
      <c r="C1637" s="17">
        <v>582.0</v>
      </c>
      <c r="D1637" s="17">
        <v>6.45208813539519E7</v>
      </c>
      <c r="E1637" s="17">
        <v>3.6624818E7</v>
      </c>
      <c r="F1637" s="17">
        <v>5.316203E7</v>
      </c>
      <c r="G1637" s="17">
        <v>8.1755051E7</v>
      </c>
      <c r="H1637" s="17">
        <v>1.15477203E8</v>
      </c>
    </row>
    <row r="1638">
      <c r="A1638" s="22" t="s">
        <v>115</v>
      </c>
      <c r="B1638" s="7" t="s">
        <v>116</v>
      </c>
      <c r="C1638" s="17">
        <v>493.0</v>
      </c>
      <c r="D1638" s="17">
        <v>5.12890172545454E7</v>
      </c>
      <c r="E1638" s="17">
        <v>2.6028032E7</v>
      </c>
      <c r="F1638" s="17">
        <v>4.2287201E7</v>
      </c>
      <c r="G1638" s="17">
        <v>6.5947754E7</v>
      </c>
      <c r="H1638" s="17">
        <v>9.5873185E7</v>
      </c>
    </row>
    <row r="1639">
      <c r="A1639" s="22" t="s">
        <v>118</v>
      </c>
      <c r="B1639" s="7" t="s">
        <v>120</v>
      </c>
      <c r="C1639" s="17">
        <v>1779.0</v>
      </c>
      <c r="D1639" s="17">
        <v>3.18147795980888E7</v>
      </c>
      <c r="E1639" s="17">
        <v>1.7141761E7</v>
      </c>
      <c r="F1639" s="17">
        <v>2.4075948E7</v>
      </c>
      <c r="G1639" s="17">
        <v>3.7428223E7</v>
      </c>
      <c r="H1639" s="17">
        <v>5.9650373E7</v>
      </c>
    </row>
    <row r="1640">
      <c r="A1640" s="22" t="s">
        <v>121</v>
      </c>
      <c r="B1640" s="7" t="s">
        <v>122</v>
      </c>
      <c r="C1640" s="17">
        <v>220.0</v>
      </c>
      <c r="D1640" s="17">
        <v>3.72927596E7</v>
      </c>
      <c r="E1640" s="17">
        <v>1.8359246E7</v>
      </c>
      <c r="F1640" s="17">
        <v>2.8474615E7</v>
      </c>
      <c r="G1640" s="17">
        <v>4.4485668E7</v>
      </c>
      <c r="H1640" s="17">
        <v>7.0514273E7</v>
      </c>
    </row>
    <row r="1641">
      <c r="A1641" s="22" t="s">
        <v>123</v>
      </c>
      <c r="B1641" s="7" t="s">
        <v>124</v>
      </c>
      <c r="C1641" s="17">
        <v>1138.0</v>
      </c>
      <c r="D1641" s="17">
        <v>3.90365904244288E7</v>
      </c>
      <c r="E1641" s="17">
        <v>2.1810166E7</v>
      </c>
      <c r="F1641" s="17">
        <v>3.219673E7</v>
      </c>
      <c r="G1641" s="17">
        <v>4.7059638E7</v>
      </c>
      <c r="H1641" s="17">
        <v>6.43589E7</v>
      </c>
    </row>
    <row r="1642">
      <c r="A1642" s="22" t="s">
        <v>127</v>
      </c>
      <c r="B1642" s="7" t="s">
        <v>128</v>
      </c>
      <c r="C1642" s="17">
        <v>258.0</v>
      </c>
      <c r="D1642" s="17">
        <v>3.93281909069767E7</v>
      </c>
      <c r="E1642" s="17">
        <v>2.0635787E7</v>
      </c>
      <c r="F1642" s="17">
        <v>3.5839687E7</v>
      </c>
      <c r="G1642" s="17">
        <v>5.0104252E7</v>
      </c>
      <c r="H1642" s="17">
        <v>6.9370914E7</v>
      </c>
    </row>
    <row r="1643">
      <c r="A1643" s="22" t="s">
        <v>129</v>
      </c>
      <c r="B1643" s="7" t="s">
        <v>130</v>
      </c>
      <c r="C1643" s="17">
        <v>2797.0</v>
      </c>
      <c r="D1643" s="17">
        <v>3.68373127962103E7</v>
      </c>
      <c r="E1643" s="17">
        <v>1.9550535E7</v>
      </c>
      <c r="F1643" s="17">
        <v>2.9494294E7</v>
      </c>
      <c r="G1643" s="17">
        <v>4.6121009E7</v>
      </c>
      <c r="H1643" s="17">
        <v>6.3174874E7</v>
      </c>
    </row>
    <row r="1644">
      <c r="A1644" s="22" t="s">
        <v>131</v>
      </c>
      <c r="B1644" s="7" t="s">
        <v>132</v>
      </c>
      <c r="C1644" s="17">
        <v>752.0</v>
      </c>
      <c r="D1644" s="17">
        <v>4.86385011928191E7</v>
      </c>
      <c r="E1644" s="17">
        <v>2.3061063E7</v>
      </c>
      <c r="F1644" s="17">
        <v>4.7473113E7</v>
      </c>
      <c r="G1644" s="17">
        <v>6.2998525E7</v>
      </c>
      <c r="H1644" s="17">
        <v>8.0448936E7</v>
      </c>
    </row>
    <row r="1645">
      <c r="A1645" s="22" t="s">
        <v>135</v>
      </c>
      <c r="B1645" s="7" t="s">
        <v>136</v>
      </c>
      <c r="C1645" s="17">
        <v>15.0</v>
      </c>
      <c r="D1645" s="17">
        <v>6.0041695E7</v>
      </c>
      <c r="E1645" s="17">
        <v>2.9519894E7</v>
      </c>
      <c r="F1645" s="17">
        <v>5.66399E7</v>
      </c>
      <c r="G1645" s="17">
        <v>9.0154757E7</v>
      </c>
      <c r="H1645" s="17">
        <v>9.720715E7</v>
      </c>
    </row>
    <row r="1646">
      <c r="A1646" s="22" t="s">
        <v>137</v>
      </c>
      <c r="B1646" s="7" t="s">
        <v>138</v>
      </c>
      <c r="C1646" s="17">
        <v>9.0</v>
      </c>
      <c r="D1646" s="17">
        <v>6.57809137777777E7</v>
      </c>
      <c r="E1646" s="17">
        <v>2.8537581E7</v>
      </c>
      <c r="F1646" s="17">
        <v>6.9825482E7</v>
      </c>
      <c r="G1646" s="17">
        <v>7.7819352E7</v>
      </c>
      <c r="H1646" s="17">
        <v>1.88633294E8</v>
      </c>
    </row>
    <row r="1647">
      <c r="A1647" s="22" t="s">
        <v>139</v>
      </c>
      <c r="B1647" s="7" t="s">
        <v>142</v>
      </c>
      <c r="C1647" s="17">
        <v>55.0</v>
      </c>
      <c r="D1647" s="17">
        <v>5.05056192363636E7</v>
      </c>
      <c r="E1647" s="17">
        <v>2.2076314E7</v>
      </c>
      <c r="F1647" s="17">
        <v>4.2732E7</v>
      </c>
      <c r="G1647" s="17">
        <v>7.2477472E7</v>
      </c>
      <c r="H1647" s="17">
        <v>9.8944942E7</v>
      </c>
    </row>
    <row r="1648">
      <c r="A1648" s="22" t="s">
        <v>143</v>
      </c>
      <c r="B1648" s="7" t="s">
        <v>144</v>
      </c>
      <c r="C1648" s="17">
        <v>74.0</v>
      </c>
      <c r="D1648" s="17">
        <v>3.31849800135135E7</v>
      </c>
      <c r="E1648" s="17">
        <v>2.06178E7</v>
      </c>
      <c r="F1648" s="17">
        <v>2.4148928E7</v>
      </c>
      <c r="G1648" s="17">
        <v>3.29989E7</v>
      </c>
      <c r="H1648" s="17">
        <v>5.7258865E7</v>
      </c>
    </row>
    <row r="1649">
      <c r="A1649" s="22" t="s">
        <v>145</v>
      </c>
      <c r="B1649" s="7" t="s">
        <v>147</v>
      </c>
      <c r="C1649" s="17">
        <v>155.0</v>
      </c>
      <c r="D1649" s="17">
        <v>5.04667754387096E7</v>
      </c>
      <c r="E1649" s="17">
        <v>2.8053419E7</v>
      </c>
      <c r="F1649" s="17">
        <v>4.5196372E7</v>
      </c>
      <c r="G1649" s="17">
        <v>6.3987619E7</v>
      </c>
      <c r="H1649" s="17">
        <v>9.138703E7</v>
      </c>
    </row>
    <row r="1650">
      <c r="A1650" s="22" t="s">
        <v>151</v>
      </c>
      <c r="B1650" s="7" t="s">
        <v>153</v>
      </c>
      <c r="C1650" s="17">
        <v>301.0</v>
      </c>
      <c r="D1650" s="17">
        <v>3.69257332657807E7</v>
      </c>
      <c r="E1650" s="17">
        <v>2.2481879E7</v>
      </c>
      <c r="F1650" s="17">
        <v>3.2418395E7</v>
      </c>
      <c r="G1650" s="17">
        <v>4.7103248E7</v>
      </c>
      <c r="H1650" s="17">
        <v>5.5382429E7</v>
      </c>
    </row>
    <row r="1651">
      <c r="A1651" s="22" t="s">
        <v>154</v>
      </c>
      <c r="B1651" s="7" t="s">
        <v>155</v>
      </c>
      <c r="C1651" s="17">
        <v>172.0</v>
      </c>
      <c r="D1651" s="17">
        <v>2.82267411511627E7</v>
      </c>
      <c r="E1651" s="17">
        <v>1.4631462E7</v>
      </c>
      <c r="F1651" s="17">
        <v>1.9117737E7</v>
      </c>
      <c r="G1651" s="17">
        <v>3.4875919E7</v>
      </c>
      <c r="H1651" s="17">
        <v>6.0827357E7</v>
      </c>
    </row>
    <row r="1652">
      <c r="A1652" s="22" t="s">
        <v>157</v>
      </c>
      <c r="B1652" s="7" t="s">
        <v>159</v>
      </c>
      <c r="C1652" s="17">
        <v>255.0</v>
      </c>
      <c r="D1652" s="17">
        <v>3.96002250429687E7</v>
      </c>
      <c r="E1652" s="17">
        <v>1.893389E7</v>
      </c>
      <c r="F1652" s="17">
        <v>3.0798115E7</v>
      </c>
      <c r="G1652" s="17">
        <v>4.5678367E7</v>
      </c>
      <c r="H1652" s="17">
        <v>7.320215E7</v>
      </c>
    </row>
    <row r="1653">
      <c r="A1653" s="22" t="s">
        <v>298</v>
      </c>
      <c r="B1653" s="7" t="s">
        <v>299</v>
      </c>
      <c r="C1653" s="17">
        <v>152.0</v>
      </c>
      <c r="D1653" s="17">
        <v>3.27516705065789E7</v>
      </c>
      <c r="E1653" s="17">
        <v>2.207335E7</v>
      </c>
      <c r="F1653" s="17">
        <v>2.666335E7</v>
      </c>
      <c r="G1653" s="17">
        <v>3.511305E7</v>
      </c>
      <c r="H1653" s="17">
        <v>5.47196E7</v>
      </c>
    </row>
    <row r="1654">
      <c r="A1654" s="22" t="s">
        <v>300</v>
      </c>
      <c r="B1654" s="7" t="s">
        <v>302</v>
      </c>
      <c r="C1654" s="17">
        <v>115.0</v>
      </c>
      <c r="D1654" s="17">
        <v>3.46590014086956E7</v>
      </c>
      <c r="E1654" s="17">
        <v>2.1219245E7</v>
      </c>
      <c r="F1654" s="17">
        <v>3.2583501E7</v>
      </c>
      <c r="G1654" s="17">
        <v>4.0372435E7</v>
      </c>
      <c r="H1654" s="17">
        <v>5.8325586E7</v>
      </c>
    </row>
    <row r="1655">
      <c r="A1655" s="22" t="s">
        <v>304</v>
      </c>
      <c r="B1655" s="7" t="s">
        <v>305</v>
      </c>
      <c r="C1655" s="17">
        <v>25.0</v>
      </c>
      <c r="D1655" s="17">
        <v>3.286682356E7</v>
      </c>
      <c r="E1655" s="17">
        <v>2.6811709E7</v>
      </c>
      <c r="F1655" s="17">
        <v>2.9975631E7</v>
      </c>
      <c r="G1655" s="17">
        <v>4.0372435E7</v>
      </c>
      <c r="H1655" s="17">
        <v>4.8822291E7</v>
      </c>
    </row>
    <row r="1656">
      <c r="A1656" s="22" t="s">
        <v>306</v>
      </c>
      <c r="B1656" s="7" t="s">
        <v>201</v>
      </c>
      <c r="C1656" s="17">
        <v>354.0</v>
      </c>
      <c r="D1656" s="17">
        <v>4.34512691836158E7</v>
      </c>
      <c r="E1656" s="17">
        <v>3.0096579E7</v>
      </c>
      <c r="F1656" s="17">
        <v>4.0107555E7</v>
      </c>
      <c r="G1656" s="17">
        <v>5.061117E7</v>
      </c>
      <c r="H1656" s="17">
        <v>6.6661547E7</v>
      </c>
    </row>
    <row r="1657">
      <c r="A1657" s="22" t="s">
        <v>309</v>
      </c>
      <c r="B1657" s="7" t="s">
        <v>208</v>
      </c>
      <c r="C1657" s="17">
        <v>1757.0</v>
      </c>
      <c r="D1657" s="17">
        <v>4.45415803488901E7</v>
      </c>
      <c r="E1657" s="17">
        <v>3.0246389E7</v>
      </c>
      <c r="F1657" s="17">
        <v>4.0353987E7</v>
      </c>
      <c r="G1657" s="17">
        <v>5.3148373E7</v>
      </c>
      <c r="H1657" s="17">
        <v>6.8537738E7</v>
      </c>
    </row>
    <row r="1658">
      <c r="A1658" s="22" t="s">
        <v>310</v>
      </c>
      <c r="B1658" s="7" t="s">
        <v>215</v>
      </c>
      <c r="C1658" s="17">
        <v>11.0</v>
      </c>
      <c r="D1658" s="17">
        <v>4.30806773636363E7</v>
      </c>
      <c r="E1658" s="17">
        <v>2.7667258E7</v>
      </c>
      <c r="F1658" s="17">
        <v>4.0758236E7</v>
      </c>
      <c r="G1658" s="17">
        <v>4.8975802E7</v>
      </c>
      <c r="H1658" s="17">
        <v>6.5880342E7</v>
      </c>
    </row>
    <row r="1659">
      <c r="A1659" s="22" t="s">
        <v>312</v>
      </c>
      <c r="B1659" s="7" t="s">
        <v>220</v>
      </c>
      <c r="C1659" s="17">
        <v>2657.0</v>
      </c>
      <c r="D1659" s="17">
        <v>4.14064424986827E7</v>
      </c>
      <c r="E1659" s="17">
        <v>2.5845894E7</v>
      </c>
      <c r="F1659" s="17">
        <v>3.6452787E7</v>
      </c>
      <c r="G1659" s="17">
        <v>4.9740259E7</v>
      </c>
      <c r="H1659" s="17">
        <v>6.6517747E7</v>
      </c>
    </row>
    <row r="1660">
      <c r="A1660" s="22" t="s">
        <v>313</v>
      </c>
      <c r="B1660" s="7" t="s">
        <v>227</v>
      </c>
      <c r="C1660" s="17">
        <v>1230.0</v>
      </c>
      <c r="D1660" s="17">
        <v>4.10702356880585E7</v>
      </c>
      <c r="E1660" s="17">
        <v>2.6674377E7</v>
      </c>
      <c r="F1660" s="17">
        <v>3.6588949E7</v>
      </c>
      <c r="G1660" s="17">
        <v>4.9800484E7</v>
      </c>
      <c r="H1660" s="17">
        <v>6.5657111E7</v>
      </c>
    </row>
    <row r="1661">
      <c r="A1661" s="22" t="s">
        <v>315</v>
      </c>
      <c r="B1661" s="7" t="s">
        <v>316</v>
      </c>
      <c r="C1661" s="17">
        <v>26.0</v>
      </c>
      <c r="D1661" s="17">
        <v>3.28790395384615E7</v>
      </c>
      <c r="E1661" s="17">
        <v>1.913973E7</v>
      </c>
      <c r="F1661" s="17">
        <v>2.5182812E7</v>
      </c>
      <c r="G1661" s="17">
        <v>3.1520612E7</v>
      </c>
      <c r="H1661" s="17">
        <v>5.7427332E7</v>
      </c>
    </row>
    <row r="1662">
      <c r="A1662" s="22" t="s">
        <v>160</v>
      </c>
      <c r="B1662" s="7" t="s">
        <v>161</v>
      </c>
      <c r="C1662" s="17">
        <v>52.0</v>
      </c>
      <c r="D1662" s="17">
        <v>2.60297833461538E7</v>
      </c>
      <c r="E1662" s="17">
        <v>1.3451829E7</v>
      </c>
      <c r="F1662" s="17">
        <v>2.0454949E7</v>
      </c>
      <c r="G1662" s="17">
        <v>2.8129393E7</v>
      </c>
      <c r="H1662" s="17">
        <v>4.8904179E7</v>
      </c>
    </row>
    <row r="1663">
      <c r="A1663" s="22" t="s">
        <v>262</v>
      </c>
      <c r="B1663" s="7" t="s">
        <v>263</v>
      </c>
      <c r="C1663" s="17">
        <v>3.0</v>
      </c>
      <c r="D1663" s="17">
        <v>3.24173093333333E7</v>
      </c>
      <c r="E1663" s="17">
        <v>1.7209506E7</v>
      </c>
      <c r="F1663" s="17">
        <v>2.7330122E7</v>
      </c>
      <c r="G1663" s="17">
        <v>5.27123E7</v>
      </c>
      <c r="H1663" s="17">
        <v>5.27123E7</v>
      </c>
    </row>
    <row r="1664">
      <c r="A1664" s="22" t="s">
        <v>162</v>
      </c>
      <c r="B1664" s="7" t="s">
        <v>163</v>
      </c>
      <c r="C1664" s="17">
        <v>31.0</v>
      </c>
      <c r="D1664" s="17">
        <v>2.6781135516129E7</v>
      </c>
      <c r="E1664" s="17">
        <v>2.0589268E7</v>
      </c>
      <c r="F1664" s="17">
        <v>2.5010059E7</v>
      </c>
      <c r="G1664" s="17">
        <v>2.8587993E7</v>
      </c>
      <c r="H1664" s="17">
        <v>4.0469434E7</v>
      </c>
    </row>
    <row r="1665">
      <c r="A1665" s="22" t="s">
        <v>165</v>
      </c>
      <c r="B1665" s="7" t="s">
        <v>167</v>
      </c>
      <c r="C1665" s="17">
        <v>5.0</v>
      </c>
      <c r="D1665" s="17">
        <v>8.7584175E7</v>
      </c>
      <c r="E1665" s="17">
        <v>1.1381954E7</v>
      </c>
      <c r="F1665" s="17">
        <v>2.0855775E7</v>
      </c>
      <c r="G1665" s="17">
        <v>5.1242558E7</v>
      </c>
      <c r="H1665" s="17">
        <v>3.45192496E8</v>
      </c>
    </row>
    <row r="1666">
      <c r="A1666" s="22" t="s">
        <v>317</v>
      </c>
      <c r="B1666" s="7" t="s">
        <v>318</v>
      </c>
      <c r="C1666" s="17">
        <v>62.0</v>
      </c>
      <c r="D1666" s="17">
        <v>3.18239666774193E7</v>
      </c>
      <c r="E1666" s="17">
        <v>1.6961005E7</v>
      </c>
      <c r="F1666" s="17">
        <v>2.473634E7</v>
      </c>
      <c r="G1666" s="17">
        <v>3.8522456E7</v>
      </c>
      <c r="H1666" s="17">
        <v>6.317717E7</v>
      </c>
    </row>
    <row r="1667">
      <c r="A1667" s="22" t="s">
        <v>168</v>
      </c>
      <c r="B1667" s="7" t="s">
        <v>73</v>
      </c>
      <c r="C1667" s="17">
        <v>81.0</v>
      </c>
      <c r="D1667" s="17">
        <v>3.10839427901234E7</v>
      </c>
      <c r="E1667" s="17">
        <v>1.3860339E7</v>
      </c>
      <c r="F1667" s="17">
        <v>2.6471334E7</v>
      </c>
      <c r="G1667" s="17">
        <v>3.8697449E7</v>
      </c>
      <c r="H1667" s="17">
        <v>5.8705551E7</v>
      </c>
    </row>
    <row r="1668">
      <c r="A1668" s="22" t="s">
        <v>170</v>
      </c>
      <c r="B1668" s="7" t="s">
        <v>80</v>
      </c>
      <c r="C1668" s="17">
        <v>592.0</v>
      </c>
      <c r="D1668" s="17">
        <v>4.42439163547297E7</v>
      </c>
      <c r="E1668" s="17">
        <v>2.0289285E7</v>
      </c>
      <c r="F1668" s="17">
        <v>3.2386767E7</v>
      </c>
      <c r="G1668" s="17">
        <v>5.7653414E7</v>
      </c>
      <c r="H1668" s="17">
        <v>8.6240277E7</v>
      </c>
    </row>
    <row r="1669">
      <c r="A1669" s="22" t="s">
        <v>265</v>
      </c>
      <c r="B1669" s="7" t="s">
        <v>267</v>
      </c>
      <c r="C1669" s="17">
        <v>61.0</v>
      </c>
      <c r="D1669" s="17">
        <v>4.7167764262295E7</v>
      </c>
      <c r="E1669" s="17">
        <v>2.2879699E7</v>
      </c>
      <c r="F1669" s="17">
        <v>3.27939E7</v>
      </c>
      <c r="G1669" s="17">
        <v>6.1477086E7</v>
      </c>
      <c r="H1669" s="17">
        <v>8.1678234E7</v>
      </c>
    </row>
    <row r="1670">
      <c r="A1670" s="22" t="s">
        <v>268</v>
      </c>
      <c r="B1670" s="7" t="s">
        <v>269</v>
      </c>
      <c r="C1670" s="17">
        <v>126.0</v>
      </c>
      <c r="D1670" s="17">
        <v>4.05004492222222E7</v>
      </c>
      <c r="E1670" s="17">
        <v>1.9591241E7</v>
      </c>
      <c r="F1670" s="17">
        <v>2.8233367E7</v>
      </c>
      <c r="G1670" s="17">
        <v>5.0357918E7</v>
      </c>
      <c r="H1670" s="17">
        <v>7.6684222E7</v>
      </c>
    </row>
    <row r="1671">
      <c r="A1671" s="22" t="s">
        <v>270</v>
      </c>
      <c r="B1671" s="7" t="s">
        <v>273</v>
      </c>
      <c r="C1671" s="17">
        <v>85.0</v>
      </c>
      <c r="D1671" s="17">
        <v>3.78185877529411E7</v>
      </c>
      <c r="E1671" s="17">
        <v>2.0054921E7</v>
      </c>
      <c r="F1671" s="17">
        <v>3.0651245E7</v>
      </c>
      <c r="G1671" s="17">
        <v>4.9201678E7</v>
      </c>
      <c r="H1671" s="17">
        <v>7.3242527E7</v>
      </c>
    </row>
    <row r="1672">
      <c r="A1672" s="22" t="s">
        <v>234</v>
      </c>
      <c r="B1672" s="7" t="s">
        <v>85</v>
      </c>
      <c r="C1672" s="17">
        <v>244.0</v>
      </c>
      <c r="D1672" s="17">
        <v>3.832409325E7</v>
      </c>
      <c r="E1672" s="17">
        <v>2.1829878E7</v>
      </c>
      <c r="F1672" s="17">
        <v>3.0717946E7</v>
      </c>
      <c r="G1672" s="17">
        <v>4.5811926E7</v>
      </c>
      <c r="H1672" s="17">
        <v>7.0136685E7</v>
      </c>
    </row>
    <row r="1673">
      <c r="A1673" s="22" t="s">
        <v>235</v>
      </c>
      <c r="B1673" s="7" t="s">
        <v>236</v>
      </c>
      <c r="C1673" s="17">
        <v>756.0</v>
      </c>
      <c r="D1673" s="17">
        <v>3.96559460977543E7</v>
      </c>
      <c r="E1673" s="17">
        <v>1.9135231E7</v>
      </c>
      <c r="F1673" s="17">
        <v>2.9738393E7</v>
      </c>
      <c r="G1673" s="17">
        <v>5.06638E7</v>
      </c>
      <c r="H1673" s="17">
        <v>7.5680414E7</v>
      </c>
    </row>
    <row r="1674">
      <c r="A1674" s="22" t="s">
        <v>347</v>
      </c>
      <c r="B1674" s="7" t="s">
        <v>17</v>
      </c>
      <c r="C1674" s="17">
        <v>91.0</v>
      </c>
      <c r="D1674" s="17">
        <v>2.10945029450549E7</v>
      </c>
      <c r="E1674" s="17">
        <v>1.0981257E7</v>
      </c>
      <c r="F1674" s="17">
        <v>1.5161541E7</v>
      </c>
      <c r="G1674" s="17">
        <v>2.5622479E7</v>
      </c>
      <c r="H1674" s="17">
        <v>3.3830983E7</v>
      </c>
    </row>
    <row r="1675">
      <c r="A1675" s="22" t="s">
        <v>349</v>
      </c>
      <c r="B1675" s="7" t="s">
        <v>89</v>
      </c>
      <c r="C1675" s="17">
        <v>56.0</v>
      </c>
      <c r="D1675" s="17">
        <v>3.22444172321428E7</v>
      </c>
      <c r="E1675" s="17">
        <v>2.1123807E7</v>
      </c>
      <c r="F1675" s="17">
        <v>2.982965E7</v>
      </c>
      <c r="G1675" s="17">
        <v>3.8299066E7</v>
      </c>
      <c r="H1675" s="17">
        <v>5.8929675E7</v>
      </c>
    </row>
    <row r="1676">
      <c r="A1676" s="22" t="s">
        <v>237</v>
      </c>
      <c r="B1676" s="7" t="s">
        <v>95</v>
      </c>
      <c r="C1676" s="17">
        <v>13.0</v>
      </c>
      <c r="D1676" s="17">
        <v>3.36361709230769E7</v>
      </c>
      <c r="E1676" s="17">
        <v>1.3013635E7</v>
      </c>
      <c r="F1676" s="17">
        <v>3.1565692E7</v>
      </c>
      <c r="G1676" s="17">
        <v>4.4979337E7</v>
      </c>
      <c r="H1676" s="17">
        <v>7.2916653E7</v>
      </c>
    </row>
    <row r="1677">
      <c r="A1677" s="22" t="s">
        <v>321</v>
      </c>
      <c r="B1677" s="7" t="s">
        <v>322</v>
      </c>
      <c r="C1677" s="17">
        <v>5.0</v>
      </c>
      <c r="D1677" s="17">
        <v>5.86824846E7</v>
      </c>
      <c r="E1677" s="17">
        <v>1.9651602E7</v>
      </c>
      <c r="F1677" s="17">
        <v>2.43704E7</v>
      </c>
      <c r="G1677" s="17">
        <v>3.0250123E7</v>
      </c>
      <c r="H1677" s="17">
        <v>2.10555568E8</v>
      </c>
    </row>
    <row r="1678">
      <c r="A1678" s="22" t="s">
        <v>274</v>
      </c>
      <c r="B1678" s="7" t="s">
        <v>275</v>
      </c>
      <c r="C1678" s="17">
        <v>116.0</v>
      </c>
      <c r="D1678" s="17">
        <v>5.08232539741379E7</v>
      </c>
      <c r="E1678" s="17">
        <v>2.1595359E7</v>
      </c>
      <c r="F1678" s="17">
        <v>3.4993077E7</v>
      </c>
      <c r="G1678" s="17">
        <v>5.7931377E7</v>
      </c>
      <c r="H1678" s="17">
        <v>1.159156E8</v>
      </c>
    </row>
    <row r="1679">
      <c r="A1679" s="22" t="s">
        <v>42</v>
      </c>
      <c r="B1679" s="7" t="s">
        <v>44</v>
      </c>
      <c r="C1679" s="17">
        <v>12.0</v>
      </c>
      <c r="D1679" s="17">
        <v>4.018466025E7</v>
      </c>
      <c r="E1679" s="17">
        <v>1.6024128E7</v>
      </c>
      <c r="F1679" s="17">
        <v>1.9711957E7</v>
      </c>
      <c r="G1679" s="17">
        <v>4.9361892E7</v>
      </c>
      <c r="H1679" s="17">
        <v>7.742307E7</v>
      </c>
    </row>
    <row r="1680">
      <c r="A1680" s="22" t="s">
        <v>45</v>
      </c>
      <c r="B1680" s="7" t="s">
        <v>46</v>
      </c>
      <c r="C1680" s="17">
        <v>73.0</v>
      </c>
      <c r="D1680" s="17">
        <v>3.88324197123287E7</v>
      </c>
      <c r="E1680" s="17">
        <v>2.0707245E7</v>
      </c>
      <c r="F1680" s="17">
        <v>2.9073116E7</v>
      </c>
      <c r="G1680" s="17">
        <v>4.5713325E7</v>
      </c>
      <c r="H1680" s="17">
        <v>6.0838148E7</v>
      </c>
    </row>
    <row r="1681">
      <c r="A1681" s="22" t="s">
        <v>47</v>
      </c>
      <c r="B1681" s="7" t="s">
        <v>48</v>
      </c>
      <c r="C1681" s="17">
        <v>12.0</v>
      </c>
      <c r="D1681" s="17">
        <v>1.058280745E8</v>
      </c>
      <c r="E1681" s="17">
        <v>3.6083142E7</v>
      </c>
      <c r="F1681" s="17">
        <v>6.4033945E7</v>
      </c>
      <c r="G1681" s="17">
        <v>1.36884664E8</v>
      </c>
      <c r="H1681" s="17">
        <v>1.84541808E8</v>
      </c>
    </row>
    <row r="1682">
      <c r="A1682" s="22" t="s">
        <v>50</v>
      </c>
      <c r="B1682" s="7" t="s">
        <v>51</v>
      </c>
      <c r="C1682" s="17">
        <v>133.0</v>
      </c>
      <c r="D1682" s="17">
        <v>6.05053436119403E7</v>
      </c>
      <c r="E1682" s="17">
        <v>2.716471E7</v>
      </c>
      <c r="F1682" s="17">
        <v>4.1694607E7</v>
      </c>
      <c r="G1682" s="17">
        <v>7.3242527E7</v>
      </c>
      <c r="H1682" s="17">
        <v>1.21431007E8</v>
      </c>
    </row>
    <row r="1683">
      <c r="A1683" s="22" t="s">
        <v>52</v>
      </c>
      <c r="B1683" s="7" t="s">
        <v>53</v>
      </c>
      <c r="C1683" s="17">
        <v>6.0</v>
      </c>
      <c r="D1683" s="17">
        <v>8.05996826666666E7</v>
      </c>
      <c r="E1683" s="17">
        <v>1.6690479E7</v>
      </c>
      <c r="F1683" s="17">
        <v>3.7160584E7</v>
      </c>
      <c r="G1683" s="17">
        <v>9.5888079E7</v>
      </c>
      <c r="H1683" s="17">
        <v>2.28053219E8</v>
      </c>
    </row>
    <row r="1684">
      <c r="A1684" s="22" t="s">
        <v>56</v>
      </c>
      <c r="B1684" s="7" t="s">
        <v>57</v>
      </c>
      <c r="C1684" s="17">
        <v>81.0</v>
      </c>
      <c r="D1684" s="17">
        <v>6.87351583086419E7</v>
      </c>
      <c r="E1684" s="17">
        <v>2.5077634E7</v>
      </c>
      <c r="F1684" s="17">
        <v>3.9009789E7</v>
      </c>
      <c r="G1684" s="17">
        <v>7.1320351E7</v>
      </c>
      <c r="H1684" s="17">
        <v>1.43960466E8</v>
      </c>
    </row>
    <row r="1685">
      <c r="A1685" s="22" t="s">
        <v>58</v>
      </c>
      <c r="B1685" s="7" t="s">
        <v>59</v>
      </c>
      <c r="C1685" s="17">
        <v>58.0</v>
      </c>
      <c r="D1685" s="17">
        <v>7.22629938448275E7</v>
      </c>
      <c r="E1685" s="17">
        <v>3.3694215E7</v>
      </c>
      <c r="F1685" s="17">
        <v>5.1981579E7</v>
      </c>
      <c r="G1685" s="17">
        <v>1.09085356E8</v>
      </c>
      <c r="H1685" s="17">
        <v>1.41274691E8</v>
      </c>
    </row>
    <row r="1686">
      <c r="A1686" s="22" t="s">
        <v>61</v>
      </c>
      <c r="B1686" s="7" t="s">
        <v>62</v>
      </c>
      <c r="C1686" s="17">
        <v>131.0</v>
      </c>
      <c r="D1686" s="17">
        <v>9.41901268244274E7</v>
      </c>
      <c r="E1686" s="17">
        <v>5.549046E7</v>
      </c>
      <c r="F1686" s="17">
        <v>8.1655808E7</v>
      </c>
      <c r="G1686" s="17">
        <v>1.19011302E8</v>
      </c>
      <c r="H1686" s="17">
        <v>1.68185528E8</v>
      </c>
    </row>
    <row r="1687">
      <c r="A1687" s="22" t="s">
        <v>75</v>
      </c>
      <c r="B1687" s="7" t="s">
        <v>76</v>
      </c>
      <c r="C1687" s="17">
        <v>1.0</v>
      </c>
      <c r="D1687" s="17">
        <v>2286500.0</v>
      </c>
      <c r="E1687" s="17">
        <v>2286500.0</v>
      </c>
      <c r="F1687" s="17">
        <v>2286500.0</v>
      </c>
      <c r="G1687" s="17">
        <v>2286500.0</v>
      </c>
      <c r="H1687" s="17">
        <v>2286500.0</v>
      </c>
    </row>
    <row r="1688">
      <c r="A1688" s="22" t="s">
        <v>83</v>
      </c>
      <c r="B1688" s="7" t="s">
        <v>84</v>
      </c>
      <c r="C1688" s="17">
        <v>6.0</v>
      </c>
      <c r="D1688" s="17">
        <v>9.51541886666666E7</v>
      </c>
      <c r="E1688" s="17">
        <v>2.9662264E7</v>
      </c>
      <c r="F1688" s="17">
        <v>3.5628103E7</v>
      </c>
      <c r="G1688" s="17">
        <v>1.72514904E8</v>
      </c>
      <c r="H1688" s="17">
        <v>2.5481807E8</v>
      </c>
    </row>
    <row r="1689">
      <c r="A1689" s="22" t="s">
        <v>324</v>
      </c>
      <c r="B1689" s="7" t="s">
        <v>326</v>
      </c>
      <c r="C1689" s="17">
        <v>73.0</v>
      </c>
      <c r="D1689" s="17">
        <v>3.76373688356164E7</v>
      </c>
      <c r="E1689" s="17">
        <v>2.3054967E7</v>
      </c>
      <c r="F1689" s="17">
        <v>3.2194617E7</v>
      </c>
      <c r="G1689" s="17">
        <v>4.3836072E7</v>
      </c>
      <c r="H1689" s="17">
        <v>7.2768501E7</v>
      </c>
    </row>
    <row r="1690">
      <c r="A1690" s="22" t="s">
        <v>327</v>
      </c>
      <c r="B1690" s="7" t="s">
        <v>328</v>
      </c>
      <c r="C1690" s="17">
        <v>16.0</v>
      </c>
      <c r="D1690" s="17">
        <v>2.62292712499999E7</v>
      </c>
      <c r="E1690" s="17">
        <v>5536291.0</v>
      </c>
      <c r="F1690" s="17">
        <v>1.1078461E7</v>
      </c>
      <c r="G1690" s="17">
        <v>2.8816855E7</v>
      </c>
      <c r="H1690" s="17">
        <v>4.5699157E7</v>
      </c>
    </row>
    <row r="1691">
      <c r="A1691" s="22" t="s">
        <v>276</v>
      </c>
      <c r="B1691" s="7" t="s">
        <v>278</v>
      </c>
      <c r="C1691" s="17">
        <v>14.0</v>
      </c>
      <c r="D1691" s="17">
        <v>8.18001277857142E7</v>
      </c>
      <c r="E1691" s="17">
        <v>2.1206776E7</v>
      </c>
      <c r="F1691" s="17">
        <v>5.4761551E7</v>
      </c>
      <c r="G1691" s="17">
        <v>9.0840263E7</v>
      </c>
      <c r="H1691" s="17">
        <v>2.5481807E8</v>
      </c>
    </row>
    <row r="1692">
      <c r="A1692" s="22" t="s">
        <v>331</v>
      </c>
      <c r="B1692" s="7" t="s">
        <v>332</v>
      </c>
      <c r="C1692" s="17">
        <v>170.0</v>
      </c>
      <c r="D1692" s="17">
        <v>6.15277074647059E7</v>
      </c>
      <c r="E1692" s="17">
        <v>2.7067468E7</v>
      </c>
      <c r="F1692" s="17">
        <v>4.7703384E7</v>
      </c>
      <c r="G1692" s="17">
        <v>8.482955E7</v>
      </c>
      <c r="H1692" s="17">
        <v>1.28558656E8</v>
      </c>
    </row>
    <row r="1693">
      <c r="A1693" s="22" t="s">
        <v>333</v>
      </c>
      <c r="B1693" s="7" t="s">
        <v>335</v>
      </c>
      <c r="C1693" s="17">
        <v>100.0</v>
      </c>
      <c r="D1693" s="17">
        <v>5.17123817499999E7</v>
      </c>
      <c r="E1693" s="17">
        <v>3.9139692E7</v>
      </c>
      <c r="F1693" s="17">
        <v>4.2887248E7</v>
      </c>
      <c r="G1693" s="17">
        <v>5.6346661E7</v>
      </c>
      <c r="H1693" s="17">
        <v>7.7032854E7</v>
      </c>
    </row>
    <row r="1694">
      <c r="A1694" s="22" t="s">
        <v>280</v>
      </c>
      <c r="B1694" s="7" t="s">
        <v>281</v>
      </c>
      <c r="C1694" s="17">
        <v>15.0</v>
      </c>
      <c r="D1694" s="17">
        <v>4.25290861333333E7</v>
      </c>
      <c r="E1694" s="17">
        <v>2.2444397E7</v>
      </c>
      <c r="F1694" s="17">
        <v>4.0177811E7</v>
      </c>
      <c r="G1694" s="17">
        <v>6.5136037E7</v>
      </c>
      <c r="H1694" s="17">
        <v>8.29146E7</v>
      </c>
    </row>
    <row r="1695">
      <c r="A1695" s="22" t="s">
        <v>10501</v>
      </c>
      <c r="B1695" s="7" t="s">
        <v>10502</v>
      </c>
      <c r="C1695" s="17">
        <v>36013.0</v>
      </c>
      <c r="D1695" s="17">
        <v>8944481.15889665</v>
      </c>
      <c r="E1695" s="17">
        <v>5525096.0</v>
      </c>
      <c r="F1695" s="17">
        <v>7516083.0</v>
      </c>
      <c r="G1695" s="17">
        <v>1.088725E7</v>
      </c>
      <c r="H1695" s="17">
        <v>1.5014999E7</v>
      </c>
    </row>
    <row r="1696">
      <c r="A1696" s="22" t="s">
        <v>847</v>
      </c>
      <c r="B1696" s="7" t="s">
        <v>848</v>
      </c>
      <c r="C1696" s="17">
        <v>43458.0</v>
      </c>
      <c r="D1696" s="17">
        <v>9968531.90187292</v>
      </c>
      <c r="E1696" s="17">
        <v>5922179.0</v>
      </c>
      <c r="F1696" s="17">
        <v>7966100.0</v>
      </c>
      <c r="G1696" s="17">
        <v>1.1219423E7</v>
      </c>
      <c r="H1696" s="17">
        <v>1.6612665E7</v>
      </c>
    </row>
    <row r="1697">
      <c r="A1697" s="22" t="s">
        <v>849</v>
      </c>
      <c r="B1697" s="7" t="s">
        <v>850</v>
      </c>
      <c r="C1697" s="17">
        <v>4094.0</v>
      </c>
      <c r="D1697" s="17">
        <v>1.03947413103785E7</v>
      </c>
      <c r="E1697" s="17">
        <v>6335135.0</v>
      </c>
      <c r="F1697" s="17">
        <v>8578597.0</v>
      </c>
      <c r="G1697" s="17">
        <v>1.2272587E7</v>
      </c>
      <c r="H1697" s="17">
        <v>1.66802E7</v>
      </c>
    </row>
    <row r="1698">
      <c r="A1698" s="22" t="s">
        <v>852</v>
      </c>
      <c r="B1698" s="7" t="s">
        <v>853</v>
      </c>
      <c r="C1698" s="17">
        <v>4045.0</v>
      </c>
      <c r="D1698" s="17">
        <v>9995883.70017245</v>
      </c>
      <c r="E1698" s="17">
        <v>6175127.0</v>
      </c>
      <c r="F1698" s="17">
        <v>8347000.0</v>
      </c>
      <c r="G1698" s="17">
        <v>1.1435445E7</v>
      </c>
      <c r="H1698" s="17">
        <v>1.5746309E7</v>
      </c>
    </row>
    <row r="1699">
      <c r="A1699" s="22" t="s">
        <v>854</v>
      </c>
      <c r="B1699" s="7" t="s">
        <v>855</v>
      </c>
      <c r="C1699" s="17">
        <v>13338.0</v>
      </c>
      <c r="D1699" s="17">
        <v>1.09762548844281E7</v>
      </c>
      <c r="E1699" s="17">
        <v>6444906.0</v>
      </c>
      <c r="F1699" s="17">
        <v>8618150.0</v>
      </c>
      <c r="G1699" s="17">
        <v>1.239996E7</v>
      </c>
      <c r="H1699" s="17">
        <v>1.8001016E7</v>
      </c>
    </row>
    <row r="1700">
      <c r="A1700" s="22" t="s">
        <v>856</v>
      </c>
      <c r="B1700" s="7" t="s">
        <v>857</v>
      </c>
      <c r="C1700" s="17">
        <v>15536.0</v>
      </c>
      <c r="D1700" s="17">
        <v>1.0382293068293E7</v>
      </c>
      <c r="E1700" s="17">
        <v>6506395.0</v>
      </c>
      <c r="F1700" s="17">
        <v>8678298.0</v>
      </c>
      <c r="G1700" s="17">
        <v>1.1705738E7</v>
      </c>
      <c r="H1700" s="17">
        <v>1.6979146E7</v>
      </c>
    </row>
    <row r="1701">
      <c r="A1701" s="22" t="s">
        <v>859</v>
      </c>
      <c r="B1701" s="7" t="s">
        <v>860</v>
      </c>
      <c r="C1701" s="17">
        <v>28799.0</v>
      </c>
      <c r="D1701" s="17">
        <v>1.06871789445235E7</v>
      </c>
      <c r="E1701" s="17">
        <v>6444357.0</v>
      </c>
      <c r="F1701" s="17">
        <v>8847300.0</v>
      </c>
      <c r="G1701" s="17">
        <v>1.2390964E7</v>
      </c>
      <c r="H1701" s="17">
        <v>1.7367001E7</v>
      </c>
    </row>
    <row r="1702">
      <c r="A1702" s="22" t="s">
        <v>10508</v>
      </c>
      <c r="B1702" s="7" t="s">
        <v>10509</v>
      </c>
      <c r="C1702" s="17">
        <v>184.0</v>
      </c>
      <c r="D1702" s="17">
        <v>1.15698876358695E7</v>
      </c>
      <c r="E1702" s="17">
        <v>6355305.0</v>
      </c>
      <c r="F1702" s="17">
        <v>9489064.0</v>
      </c>
      <c r="G1702" s="17">
        <v>1.4097168E7</v>
      </c>
      <c r="H1702" s="17">
        <v>2.1179857E7</v>
      </c>
    </row>
    <row r="1703">
      <c r="A1703" s="22" t="s">
        <v>861</v>
      </c>
      <c r="B1703" s="7" t="s">
        <v>862</v>
      </c>
      <c r="C1703" s="17">
        <v>483.0</v>
      </c>
      <c r="D1703" s="17">
        <v>1.25942848467908E7</v>
      </c>
      <c r="E1703" s="17">
        <v>5154281.0</v>
      </c>
      <c r="F1703" s="17">
        <v>8751561.0</v>
      </c>
      <c r="G1703" s="17">
        <v>1.4693597E7</v>
      </c>
      <c r="H1703" s="17">
        <v>2.3440236E7</v>
      </c>
    </row>
    <row r="1704">
      <c r="A1704" s="22" t="s">
        <v>863</v>
      </c>
      <c r="B1704" s="7" t="s">
        <v>864</v>
      </c>
      <c r="C1704" s="17">
        <v>406.0</v>
      </c>
      <c r="D1704" s="17">
        <v>9583537.54926108</v>
      </c>
      <c r="E1704" s="17">
        <v>6198760.0</v>
      </c>
      <c r="F1704" s="17">
        <v>7790000.0</v>
      </c>
      <c r="G1704" s="17">
        <v>1.0757E7</v>
      </c>
      <c r="H1704" s="17">
        <v>1.4399204E7</v>
      </c>
    </row>
    <row r="1705">
      <c r="A1705" s="22" t="s">
        <v>866</v>
      </c>
      <c r="B1705" s="7" t="s">
        <v>867</v>
      </c>
      <c r="C1705" s="17">
        <v>114.0</v>
      </c>
      <c r="D1705" s="17">
        <v>1.21902262894736E7</v>
      </c>
      <c r="E1705" s="17">
        <v>7638774.0</v>
      </c>
      <c r="F1705" s="17">
        <v>9243342.0</v>
      </c>
      <c r="G1705" s="17">
        <v>1.2892581E7</v>
      </c>
      <c r="H1705" s="17">
        <v>1.8807984E7</v>
      </c>
    </row>
    <row r="1706">
      <c r="A1706" s="22" t="s">
        <v>868</v>
      </c>
      <c r="B1706" s="7" t="s">
        <v>869</v>
      </c>
      <c r="C1706" s="17">
        <v>76.0</v>
      </c>
      <c r="D1706" s="17">
        <v>1.60444525789473E7</v>
      </c>
      <c r="E1706" s="17">
        <v>1.0363758E7</v>
      </c>
      <c r="F1706" s="17">
        <v>1.4256214E7</v>
      </c>
      <c r="G1706" s="17">
        <v>1.9241795E7</v>
      </c>
      <c r="H1706" s="17">
        <v>2.5235698E7</v>
      </c>
    </row>
    <row r="1707">
      <c r="A1707" s="22" t="s">
        <v>870</v>
      </c>
      <c r="B1707" s="7" t="s">
        <v>872</v>
      </c>
      <c r="C1707" s="17">
        <v>213.0</v>
      </c>
      <c r="D1707" s="17">
        <v>1.30713400516431E7</v>
      </c>
      <c r="E1707" s="17">
        <v>7447000.0</v>
      </c>
      <c r="F1707" s="17">
        <v>1.1301853E7</v>
      </c>
      <c r="G1707" s="17">
        <v>1.5590212E7</v>
      </c>
      <c r="H1707" s="17">
        <v>2.0531121E7</v>
      </c>
    </row>
    <row r="1708">
      <c r="A1708" s="22" t="s">
        <v>873</v>
      </c>
      <c r="B1708" s="7" t="s">
        <v>874</v>
      </c>
      <c r="C1708" s="17">
        <v>212.0</v>
      </c>
      <c r="D1708" s="17">
        <v>1.03638288820754E7</v>
      </c>
      <c r="E1708" s="17">
        <v>6145411.0</v>
      </c>
      <c r="F1708" s="17">
        <v>8549500.0</v>
      </c>
      <c r="G1708" s="17">
        <v>1.25514E7</v>
      </c>
      <c r="H1708" s="17">
        <v>1.6102763E7</v>
      </c>
    </row>
    <row r="1709">
      <c r="A1709" s="22" t="s">
        <v>875</v>
      </c>
      <c r="B1709" s="7" t="s">
        <v>876</v>
      </c>
      <c r="C1709" s="17">
        <v>160.0</v>
      </c>
      <c r="D1709" s="17">
        <v>1.97541403312499E7</v>
      </c>
      <c r="E1709" s="17">
        <v>1.5024339E7</v>
      </c>
      <c r="F1709" s="17">
        <v>1.8998183E7</v>
      </c>
      <c r="G1709" s="17">
        <v>2.3439875E7</v>
      </c>
      <c r="H1709" s="17">
        <v>2.7853763E7</v>
      </c>
    </row>
    <row r="1710">
      <c r="A1710" s="22" t="s">
        <v>878</v>
      </c>
      <c r="B1710" s="7" t="s">
        <v>879</v>
      </c>
      <c r="C1710" s="17">
        <v>297.0</v>
      </c>
      <c r="D1710" s="17">
        <v>1.24438923333333E7</v>
      </c>
      <c r="E1710" s="17">
        <v>6601100.0</v>
      </c>
      <c r="F1710" s="17">
        <v>8156492.0</v>
      </c>
      <c r="G1710" s="17">
        <v>1.3879733E7</v>
      </c>
      <c r="H1710" s="17">
        <v>2.1217788E7</v>
      </c>
    </row>
    <row r="1711">
      <c r="A1711" s="22" t="s">
        <v>880</v>
      </c>
      <c r="B1711" s="7" t="s">
        <v>881</v>
      </c>
      <c r="C1711" s="17">
        <v>1146.0</v>
      </c>
      <c r="D1711" s="17">
        <v>1.14369821640488E7</v>
      </c>
      <c r="E1711" s="17">
        <v>6180852.0</v>
      </c>
      <c r="F1711" s="17">
        <v>8720155.0</v>
      </c>
      <c r="G1711" s="17">
        <v>1.306285E7</v>
      </c>
      <c r="H1711" s="17">
        <v>1.9389642E7</v>
      </c>
    </row>
    <row r="1712">
      <c r="A1712" s="22" t="s">
        <v>882</v>
      </c>
      <c r="B1712" s="7" t="s">
        <v>883</v>
      </c>
      <c r="C1712" s="17">
        <v>2395.0</v>
      </c>
      <c r="D1712" s="17">
        <v>1.10552106939457E7</v>
      </c>
      <c r="E1712" s="17">
        <v>6232460.0</v>
      </c>
      <c r="F1712" s="17">
        <v>9482497.0</v>
      </c>
      <c r="G1712" s="17">
        <v>1.3464623E7</v>
      </c>
      <c r="H1712" s="17">
        <v>1.8763084E7</v>
      </c>
    </row>
    <row r="1713">
      <c r="A1713" s="22" t="s">
        <v>885</v>
      </c>
      <c r="B1713" s="7" t="s">
        <v>886</v>
      </c>
      <c r="C1713" s="17">
        <v>27.0</v>
      </c>
      <c r="D1713" s="17">
        <v>1.00937273333333E7</v>
      </c>
      <c r="E1713" s="17">
        <v>5342909.0</v>
      </c>
      <c r="F1713" s="17">
        <v>7075950.0</v>
      </c>
      <c r="G1713" s="17">
        <v>1.22115E7</v>
      </c>
      <c r="H1713" s="17">
        <v>1.901293E7</v>
      </c>
    </row>
    <row r="1714">
      <c r="A1714" s="22" t="s">
        <v>887</v>
      </c>
      <c r="B1714" s="7" t="s">
        <v>888</v>
      </c>
      <c r="C1714" s="17">
        <v>348.0</v>
      </c>
      <c r="D1714" s="17">
        <v>8865210.45689655</v>
      </c>
      <c r="E1714" s="17">
        <v>5415910.0</v>
      </c>
      <c r="F1714" s="17">
        <v>6766425.0</v>
      </c>
      <c r="G1714" s="17">
        <v>1.02965E7</v>
      </c>
      <c r="H1714" s="17">
        <v>1.5199924E7</v>
      </c>
    </row>
    <row r="1715">
      <c r="A1715" s="22" t="s">
        <v>889</v>
      </c>
      <c r="B1715" s="7" t="s">
        <v>890</v>
      </c>
      <c r="C1715" s="17">
        <v>1749.0</v>
      </c>
      <c r="D1715" s="17">
        <v>1.55395771113013E7</v>
      </c>
      <c r="E1715" s="17">
        <v>7566720.0</v>
      </c>
      <c r="F1715" s="17">
        <v>1.1160527E7</v>
      </c>
      <c r="G1715" s="17">
        <v>1.6924655E7</v>
      </c>
      <c r="H1715" s="17">
        <v>2.5567634E7</v>
      </c>
    </row>
    <row r="1716">
      <c r="A1716" s="22" t="s">
        <v>892</v>
      </c>
      <c r="B1716" s="7" t="s">
        <v>893</v>
      </c>
      <c r="C1716" s="17">
        <v>190.0</v>
      </c>
      <c r="D1716" s="17">
        <v>1.75815402315789E7</v>
      </c>
      <c r="E1716" s="17">
        <v>7019218.0</v>
      </c>
      <c r="F1716" s="17">
        <v>1.1316063E7</v>
      </c>
      <c r="G1716" s="17">
        <v>2.2104107E7</v>
      </c>
      <c r="H1716" s="17">
        <v>4.200731E7</v>
      </c>
    </row>
    <row r="1717">
      <c r="A1717" s="22" t="s">
        <v>894</v>
      </c>
      <c r="B1717" s="7" t="s">
        <v>895</v>
      </c>
      <c r="C1717" s="17">
        <v>189.0</v>
      </c>
      <c r="D1717" s="17">
        <v>2.23319143439153E7</v>
      </c>
      <c r="E1717" s="17">
        <v>7952856.0</v>
      </c>
      <c r="F1717" s="17">
        <v>1.1910553E7</v>
      </c>
      <c r="G1717" s="17">
        <v>2.60549E7</v>
      </c>
      <c r="H1717" s="17">
        <v>4.8817089E7</v>
      </c>
    </row>
    <row r="1718">
      <c r="A1718" s="22" t="s">
        <v>896</v>
      </c>
      <c r="B1718" s="7" t="s">
        <v>897</v>
      </c>
      <c r="C1718" s="17">
        <v>3300.0</v>
      </c>
      <c r="D1718" s="17">
        <v>1.58496945480157E7</v>
      </c>
      <c r="E1718" s="17">
        <v>6904541.0</v>
      </c>
      <c r="F1718" s="17">
        <v>1.0204389E7</v>
      </c>
      <c r="G1718" s="17">
        <v>1.5734523E7</v>
      </c>
      <c r="H1718" s="17">
        <v>2.6657301E7</v>
      </c>
    </row>
    <row r="1719">
      <c r="A1719" s="22" t="s">
        <v>899</v>
      </c>
      <c r="B1719" s="7" t="s">
        <v>900</v>
      </c>
      <c r="C1719" s="17">
        <v>1489.0</v>
      </c>
      <c r="D1719" s="17">
        <v>2.02947417924781E7</v>
      </c>
      <c r="E1719" s="17">
        <v>7857263.0</v>
      </c>
      <c r="F1719" s="17">
        <v>1.3442894E7</v>
      </c>
      <c r="G1719" s="17">
        <v>2.0972552E7</v>
      </c>
      <c r="H1719" s="17">
        <v>3.5975524E7</v>
      </c>
    </row>
    <row r="1720">
      <c r="A1720" s="22" t="s">
        <v>901</v>
      </c>
      <c r="B1720" s="7" t="s">
        <v>902</v>
      </c>
      <c r="C1720" s="17">
        <v>1911.0</v>
      </c>
      <c r="D1720" s="17">
        <v>1.59910978135245E7</v>
      </c>
      <c r="E1720" s="17">
        <v>7677728.0</v>
      </c>
      <c r="F1720" s="17">
        <v>1.0976506E7</v>
      </c>
      <c r="G1720" s="17">
        <v>1.6943044E7</v>
      </c>
      <c r="H1720" s="17">
        <v>2.8157504E7</v>
      </c>
    </row>
    <row r="1721">
      <c r="A1721" s="22" t="s">
        <v>904</v>
      </c>
      <c r="B1721" s="7" t="s">
        <v>905</v>
      </c>
      <c r="C1721" s="17">
        <v>909.0</v>
      </c>
      <c r="D1721" s="17">
        <v>2.01383135307692E7</v>
      </c>
      <c r="E1721" s="17">
        <v>8681790.0</v>
      </c>
      <c r="F1721" s="17">
        <v>1.3762682E7</v>
      </c>
      <c r="G1721" s="17">
        <v>2.4481402E7</v>
      </c>
      <c r="H1721" s="17">
        <v>3.8871746E7</v>
      </c>
    </row>
    <row r="1722">
      <c r="A1722" s="22" t="s">
        <v>906</v>
      </c>
      <c r="B1722" s="7" t="s">
        <v>907</v>
      </c>
      <c r="C1722" s="17">
        <v>83.0</v>
      </c>
      <c r="D1722" s="17">
        <v>2.92489553734939E7</v>
      </c>
      <c r="E1722" s="17">
        <v>1.1642463E7</v>
      </c>
      <c r="F1722" s="17">
        <v>3.0007992E7</v>
      </c>
      <c r="G1722" s="17">
        <v>4.1331407E7</v>
      </c>
      <c r="H1722" s="17">
        <v>5.4152474E7</v>
      </c>
    </row>
    <row r="1723">
      <c r="A1723" s="22" t="s">
        <v>908</v>
      </c>
      <c r="B1723" s="7" t="s">
        <v>909</v>
      </c>
      <c r="C1723" s="17">
        <v>96.0</v>
      </c>
      <c r="D1723" s="17">
        <v>2.97771736041666E7</v>
      </c>
      <c r="E1723" s="17">
        <v>1.1791731E7</v>
      </c>
      <c r="F1723" s="17">
        <v>2.2349875E7</v>
      </c>
      <c r="G1723" s="17">
        <v>3.9437774E7</v>
      </c>
      <c r="H1723" s="17">
        <v>5.4663968E7</v>
      </c>
    </row>
    <row r="1724">
      <c r="A1724" s="22" t="s">
        <v>911</v>
      </c>
      <c r="B1724" s="7" t="s">
        <v>912</v>
      </c>
      <c r="C1724" s="17">
        <v>678.0</v>
      </c>
      <c r="D1724" s="17">
        <v>1.61954337058823E7</v>
      </c>
      <c r="E1724" s="17">
        <v>7466503.0</v>
      </c>
      <c r="F1724" s="17">
        <v>1.1925669E7</v>
      </c>
      <c r="G1724" s="17">
        <v>1.86867E7</v>
      </c>
      <c r="H1724" s="17">
        <v>2.937149E7</v>
      </c>
    </row>
    <row r="1725">
      <c r="A1725" s="22" t="s">
        <v>913</v>
      </c>
      <c r="B1725" s="7" t="s">
        <v>914</v>
      </c>
      <c r="C1725" s="17">
        <v>46.0</v>
      </c>
      <c r="D1725" s="17">
        <v>6.4763592E7</v>
      </c>
      <c r="E1725" s="17">
        <v>3.0109001E7</v>
      </c>
      <c r="F1725" s="17">
        <v>4.550131E7</v>
      </c>
      <c r="G1725" s="17">
        <v>8.1617114E7</v>
      </c>
      <c r="H1725" s="17">
        <v>1.44479757E8</v>
      </c>
    </row>
    <row r="1726">
      <c r="A1726" s="22" t="s">
        <v>915</v>
      </c>
      <c r="B1726" s="7" t="s">
        <v>917</v>
      </c>
      <c r="C1726" s="17">
        <v>124.0</v>
      </c>
      <c r="D1726" s="17">
        <v>7.14695717096774E7</v>
      </c>
      <c r="E1726" s="17">
        <v>2.7429086E7</v>
      </c>
      <c r="F1726" s="17">
        <v>5.089597E7</v>
      </c>
      <c r="G1726" s="17">
        <v>9.3908951E7</v>
      </c>
      <c r="H1726" s="17">
        <v>1.51581453E8</v>
      </c>
    </row>
    <row r="1727">
      <c r="A1727" s="22" t="s">
        <v>918</v>
      </c>
      <c r="B1727" s="7" t="s">
        <v>919</v>
      </c>
      <c r="C1727" s="17">
        <v>57.0</v>
      </c>
      <c r="D1727" s="17">
        <v>5.0236244E7</v>
      </c>
      <c r="E1727" s="17">
        <v>2.2502699E7</v>
      </c>
      <c r="F1727" s="17">
        <v>3.2716679E7</v>
      </c>
      <c r="G1727" s="17">
        <v>5.9907801E7</v>
      </c>
      <c r="H1727" s="17">
        <v>1.16998192E8</v>
      </c>
    </row>
    <row r="1728">
      <c r="A1728" s="22" t="s">
        <v>10530</v>
      </c>
      <c r="B1728" s="7" t="s">
        <v>10532</v>
      </c>
      <c r="C1728" s="17">
        <v>3.0</v>
      </c>
      <c r="D1728" s="17">
        <v>1.48198956666666E7</v>
      </c>
      <c r="E1728" s="17">
        <v>5255200.0</v>
      </c>
      <c r="F1728" s="17">
        <v>8849667.0</v>
      </c>
      <c r="G1728" s="17">
        <v>3.035482E7</v>
      </c>
      <c r="H1728" s="17">
        <v>3.035482E7</v>
      </c>
    </row>
    <row r="1729">
      <c r="A1729" s="22" t="s">
        <v>920</v>
      </c>
      <c r="B1729" s="7" t="s">
        <v>921</v>
      </c>
      <c r="C1729" s="17">
        <v>31.0</v>
      </c>
      <c r="D1729" s="17">
        <v>6.32104369677419E7</v>
      </c>
      <c r="E1729" s="17">
        <v>3.1854237E7</v>
      </c>
      <c r="F1729" s="17">
        <v>5.6897866E7</v>
      </c>
      <c r="G1729" s="17">
        <v>9.2062365E7</v>
      </c>
      <c r="H1729" s="17">
        <v>1.26187543E8</v>
      </c>
    </row>
    <row r="1730">
      <c r="A1730" s="22" t="s">
        <v>922</v>
      </c>
      <c r="B1730" s="7" t="s">
        <v>924</v>
      </c>
      <c r="C1730" s="17">
        <v>61.0</v>
      </c>
      <c r="D1730" s="17">
        <v>2.17549933540983E8</v>
      </c>
      <c r="E1730" s="17">
        <v>5.1811679E7</v>
      </c>
      <c r="F1730" s="17">
        <v>1.16670435E8</v>
      </c>
      <c r="G1730" s="17">
        <v>3.30424638E8</v>
      </c>
      <c r="H1730" s="17">
        <v>5.16268197E8</v>
      </c>
    </row>
    <row r="1731">
      <c r="A1731" s="22" t="s">
        <v>925</v>
      </c>
      <c r="B1731" s="7" t="s">
        <v>926</v>
      </c>
      <c r="C1731" s="17">
        <v>3.0</v>
      </c>
      <c r="D1731" s="17">
        <v>2.2712582E7</v>
      </c>
      <c r="E1731" s="17">
        <v>8550502.0</v>
      </c>
      <c r="F1731" s="17">
        <v>2.0216434E7</v>
      </c>
      <c r="G1731" s="17">
        <v>3.937081E7</v>
      </c>
      <c r="H1731" s="17">
        <v>3.937081E7</v>
      </c>
    </row>
    <row r="1732">
      <c r="A1732" s="22" t="s">
        <v>927</v>
      </c>
      <c r="B1732" s="7" t="s">
        <v>928</v>
      </c>
      <c r="C1732" s="17">
        <v>6.0</v>
      </c>
      <c r="D1732" s="17">
        <v>6.6982348E7</v>
      </c>
      <c r="E1732" s="17">
        <v>1.7247336E7</v>
      </c>
      <c r="F1732" s="17">
        <v>3.0164525E7</v>
      </c>
      <c r="G1732" s="17">
        <v>1.11286696E8</v>
      </c>
      <c r="H1732" s="17">
        <v>1.64047984E8</v>
      </c>
    </row>
    <row r="1733">
      <c r="A1733" s="22" t="s">
        <v>930</v>
      </c>
      <c r="B1733" s="7" t="s">
        <v>931</v>
      </c>
      <c r="C1733" s="17">
        <v>32.0</v>
      </c>
      <c r="D1733" s="17">
        <v>7.09283394375E7</v>
      </c>
      <c r="E1733" s="17">
        <v>2.9864761E7</v>
      </c>
      <c r="F1733" s="17">
        <v>5.4563721E7</v>
      </c>
      <c r="G1733" s="17">
        <v>9.597878E7</v>
      </c>
      <c r="H1733" s="17">
        <v>1.18697522E8</v>
      </c>
    </row>
    <row r="1734">
      <c r="A1734" s="22" t="s">
        <v>932</v>
      </c>
      <c r="B1734" s="7" t="s">
        <v>933</v>
      </c>
      <c r="C1734" s="17">
        <v>6639.0</v>
      </c>
      <c r="D1734" s="17">
        <v>1.17275990528296E7</v>
      </c>
      <c r="E1734" s="17">
        <v>6716999.0</v>
      </c>
      <c r="F1734" s="17">
        <v>9152750.0</v>
      </c>
      <c r="G1734" s="17">
        <v>1.2534E7</v>
      </c>
      <c r="H1734" s="17">
        <v>1.7758581E7</v>
      </c>
    </row>
    <row r="1735">
      <c r="A1735" s="22" t="s">
        <v>10540</v>
      </c>
      <c r="B1735" s="7" t="s">
        <v>10541</v>
      </c>
      <c r="C1735" s="17">
        <v>172.0</v>
      </c>
      <c r="D1735" s="17">
        <v>1.73694569360465E7</v>
      </c>
      <c r="E1735" s="17">
        <v>8796592.0</v>
      </c>
      <c r="F1735" s="17">
        <v>1.2462034E7</v>
      </c>
      <c r="G1735" s="17">
        <v>1.9081678E7</v>
      </c>
      <c r="H1735" s="17">
        <v>3.6532893E7</v>
      </c>
    </row>
    <row r="1736">
      <c r="A1736" s="22" t="s">
        <v>655</v>
      </c>
      <c r="B1736" s="7" t="s">
        <v>657</v>
      </c>
      <c r="C1736" s="17">
        <v>867.0</v>
      </c>
      <c r="D1736" s="17">
        <v>2.98887070703575E7</v>
      </c>
      <c r="E1736" s="17">
        <v>1.0720367E7</v>
      </c>
      <c r="F1736" s="17">
        <v>1.9216073E7</v>
      </c>
      <c r="G1736" s="17">
        <v>3.3445007E7</v>
      </c>
      <c r="H1736" s="17">
        <v>6.5862684E7</v>
      </c>
    </row>
    <row r="1737">
      <c r="A1737" s="22" t="s">
        <v>658</v>
      </c>
      <c r="B1737" s="7" t="s">
        <v>659</v>
      </c>
      <c r="C1737" s="17">
        <v>55803.0</v>
      </c>
      <c r="D1737" s="17">
        <v>1.99680321019022E7</v>
      </c>
      <c r="E1737" s="17">
        <v>9264542.0</v>
      </c>
      <c r="F1737" s="17">
        <v>1.3556668E7</v>
      </c>
      <c r="G1737" s="17">
        <v>2.1522803E7</v>
      </c>
      <c r="H1737" s="17">
        <v>3.7170784E7</v>
      </c>
    </row>
    <row r="1738">
      <c r="A1738" s="22" t="s">
        <v>660</v>
      </c>
      <c r="B1738" s="7" t="s">
        <v>661</v>
      </c>
      <c r="C1738" s="17">
        <v>1321.0</v>
      </c>
      <c r="D1738" s="17">
        <v>5.47526570060468E7</v>
      </c>
      <c r="E1738" s="17">
        <v>1.7296307E7</v>
      </c>
      <c r="F1738" s="17">
        <v>3.4037109E7</v>
      </c>
      <c r="G1738" s="17">
        <v>6.6904575E7</v>
      </c>
      <c r="H1738" s="17">
        <v>1.28549486E8</v>
      </c>
    </row>
    <row r="1739">
      <c r="A1739" s="22" t="s">
        <v>662</v>
      </c>
      <c r="B1739" s="7" t="s">
        <v>663</v>
      </c>
      <c r="C1739" s="17">
        <v>15581.0</v>
      </c>
      <c r="D1739" s="17">
        <v>1.92482248369871E7</v>
      </c>
      <c r="E1739" s="17">
        <v>9168757.0</v>
      </c>
      <c r="F1739" s="17">
        <v>1.3264211E7</v>
      </c>
      <c r="G1739" s="17">
        <v>2.0173204E7</v>
      </c>
      <c r="H1739" s="17">
        <v>3.413203E7</v>
      </c>
    </row>
    <row r="1740">
      <c r="A1740" s="22" t="s">
        <v>4206</v>
      </c>
      <c r="B1740" s="7" t="s">
        <v>242</v>
      </c>
      <c r="C1740" s="17">
        <v>1773.0</v>
      </c>
      <c r="D1740" s="17">
        <v>3.56667679514946E7</v>
      </c>
      <c r="E1740" s="17">
        <v>1.558591E7</v>
      </c>
      <c r="F1740" s="17">
        <v>2.5340573E7</v>
      </c>
      <c r="G1740" s="17">
        <v>4.1651846E7</v>
      </c>
      <c r="H1740" s="17">
        <v>7.2377502E7</v>
      </c>
    </row>
    <row r="1741">
      <c r="A1741" s="22" t="s">
        <v>664</v>
      </c>
      <c r="B1741" s="7" t="s">
        <v>666</v>
      </c>
      <c r="C1741" s="17">
        <v>630.0</v>
      </c>
      <c r="D1741" s="17">
        <v>2.85909916126984E7</v>
      </c>
      <c r="E1741" s="17">
        <v>9671559.0</v>
      </c>
      <c r="F1741" s="17">
        <v>1.7146384E7</v>
      </c>
      <c r="G1741" s="17">
        <v>3.2292615E7</v>
      </c>
      <c r="H1741" s="17">
        <v>5.9489543E7</v>
      </c>
    </row>
    <row r="1742">
      <c r="A1742" s="22" t="s">
        <v>484</v>
      </c>
      <c r="B1742" s="7" t="s">
        <v>485</v>
      </c>
      <c r="C1742" s="17">
        <v>3656.0</v>
      </c>
      <c r="D1742" s="17">
        <v>3.32819511252392E7</v>
      </c>
      <c r="E1742" s="17">
        <v>1.4930706E7</v>
      </c>
      <c r="F1742" s="17">
        <v>2.2710683E7</v>
      </c>
      <c r="G1742" s="17">
        <v>3.8438985E7</v>
      </c>
      <c r="H1742" s="17">
        <v>6.5706051E7</v>
      </c>
    </row>
    <row r="1743">
      <c r="A1743" s="22" t="s">
        <v>667</v>
      </c>
      <c r="B1743" s="7" t="s">
        <v>101</v>
      </c>
      <c r="C1743" s="17">
        <v>721.0</v>
      </c>
      <c r="D1743" s="17">
        <v>3.35955266887966E7</v>
      </c>
      <c r="E1743" s="17">
        <v>1.49052E7</v>
      </c>
      <c r="F1743" s="17">
        <v>2.3983374E7</v>
      </c>
      <c r="G1743" s="17">
        <v>4.0187054E7</v>
      </c>
      <c r="H1743" s="17">
        <v>7.1974734E7</v>
      </c>
    </row>
    <row r="1744">
      <c r="A1744" s="22" t="s">
        <v>668</v>
      </c>
      <c r="B1744" s="7" t="s">
        <v>669</v>
      </c>
      <c r="C1744" s="17">
        <v>1504.0</v>
      </c>
      <c r="D1744" s="17">
        <v>3.36743514541223E7</v>
      </c>
      <c r="E1744" s="17">
        <v>1.498037E7</v>
      </c>
      <c r="F1744" s="17">
        <v>2.6446876E7</v>
      </c>
      <c r="G1744" s="17">
        <v>3.7277925E7</v>
      </c>
      <c r="H1744" s="17">
        <v>6.1702105E7</v>
      </c>
    </row>
    <row r="1745">
      <c r="A1745" s="22" t="s">
        <v>671</v>
      </c>
      <c r="B1745" s="7" t="s">
        <v>672</v>
      </c>
      <c r="C1745" s="17">
        <v>49.0</v>
      </c>
      <c r="D1745" s="17">
        <v>3.71389473265306E7</v>
      </c>
      <c r="E1745" s="17">
        <v>1.8699517E7</v>
      </c>
      <c r="F1745" s="17">
        <v>2.45636E7</v>
      </c>
      <c r="G1745" s="17">
        <v>3.5356758E7</v>
      </c>
      <c r="H1745" s="17">
        <v>7.5645434E7</v>
      </c>
    </row>
    <row r="1746">
      <c r="A1746" s="22" t="s">
        <v>673</v>
      </c>
      <c r="B1746" s="7" t="s">
        <v>674</v>
      </c>
      <c r="C1746" s="17">
        <v>1605.0</v>
      </c>
      <c r="D1746" s="17">
        <v>2.69217312978192E7</v>
      </c>
      <c r="E1746" s="17">
        <v>8380557.0</v>
      </c>
      <c r="F1746" s="17">
        <v>1.3313435E7</v>
      </c>
      <c r="G1746" s="17">
        <v>2.6860409E7</v>
      </c>
      <c r="H1746" s="17">
        <v>5.4402715E7</v>
      </c>
    </row>
    <row r="1747">
      <c r="A1747" s="22" t="s">
        <v>486</v>
      </c>
      <c r="B1747" s="7" t="s">
        <v>487</v>
      </c>
      <c r="C1747" s="17">
        <v>9345.0</v>
      </c>
      <c r="D1747" s="17">
        <v>2.98117516902267E7</v>
      </c>
      <c r="E1747" s="17">
        <v>1.1855103E7</v>
      </c>
      <c r="F1747" s="17">
        <v>1.7915327E7</v>
      </c>
      <c r="G1747" s="17">
        <v>3.5632644E7</v>
      </c>
      <c r="H1747" s="17">
        <v>6.260565E7</v>
      </c>
    </row>
    <row r="1748">
      <c r="A1748" s="22" t="s">
        <v>488</v>
      </c>
      <c r="B1748" s="7" t="s">
        <v>490</v>
      </c>
      <c r="C1748" s="17">
        <v>3110.0</v>
      </c>
      <c r="D1748" s="17">
        <v>2.66665851346833E7</v>
      </c>
      <c r="E1748" s="17">
        <v>1.25412E7</v>
      </c>
      <c r="F1748" s="17">
        <v>1.90725E7</v>
      </c>
      <c r="G1748" s="17">
        <v>3.1759059E7</v>
      </c>
      <c r="H1748" s="17">
        <v>5.1449669E7</v>
      </c>
    </row>
    <row r="1749">
      <c r="A1749" s="22" t="s">
        <v>491</v>
      </c>
      <c r="B1749" s="7" t="s">
        <v>492</v>
      </c>
      <c r="C1749" s="17">
        <v>24680.0</v>
      </c>
      <c r="D1749" s="17">
        <v>2.67663110994128E7</v>
      </c>
      <c r="E1749" s="17">
        <v>1.143631E7</v>
      </c>
      <c r="F1749" s="17">
        <v>1.7379289E7</v>
      </c>
      <c r="G1749" s="17">
        <v>3.04675E7</v>
      </c>
      <c r="H1749" s="17">
        <v>5.4026423E7</v>
      </c>
    </row>
    <row r="1750">
      <c r="A1750" s="22" t="s">
        <v>675</v>
      </c>
      <c r="B1750" s="7" t="s">
        <v>677</v>
      </c>
      <c r="C1750" s="17">
        <v>2171.0</v>
      </c>
      <c r="D1750" s="17">
        <v>1.96935627993557E7</v>
      </c>
      <c r="E1750" s="17">
        <v>7518700.0</v>
      </c>
      <c r="F1750" s="17">
        <v>1.1161425E7</v>
      </c>
      <c r="G1750" s="17">
        <v>1.860268E7</v>
      </c>
      <c r="H1750" s="17">
        <v>3.79151E7</v>
      </c>
    </row>
    <row r="1751">
      <c r="A1751" s="22" t="s">
        <v>678</v>
      </c>
      <c r="B1751" s="7" t="s">
        <v>679</v>
      </c>
      <c r="C1751" s="17">
        <v>45.0</v>
      </c>
      <c r="D1751" s="17">
        <v>3.95645020666666E7</v>
      </c>
      <c r="E1751" s="17">
        <v>9175473.0</v>
      </c>
      <c r="F1751" s="17">
        <v>2.2384964E7</v>
      </c>
      <c r="G1751" s="17">
        <v>5.2292874E7</v>
      </c>
      <c r="H1751" s="17">
        <v>1.02138124E8</v>
      </c>
    </row>
    <row r="1752">
      <c r="A1752" s="22" t="s">
        <v>680</v>
      </c>
      <c r="B1752" s="7" t="s">
        <v>681</v>
      </c>
      <c r="C1752" s="17">
        <v>368.0</v>
      </c>
      <c r="D1752" s="17">
        <v>2.44083111111111E7</v>
      </c>
      <c r="E1752" s="17">
        <v>8798269.0</v>
      </c>
      <c r="F1752" s="17">
        <v>1.41081E7</v>
      </c>
      <c r="G1752" s="17">
        <v>2.6208621E7</v>
      </c>
      <c r="H1752" s="17">
        <v>5.2559101E7</v>
      </c>
    </row>
    <row r="1753">
      <c r="A1753" s="22" t="s">
        <v>683</v>
      </c>
      <c r="B1753" s="7" t="s">
        <v>684</v>
      </c>
      <c r="C1753" s="17">
        <v>134.0</v>
      </c>
      <c r="D1753" s="17">
        <v>3.6357943261194E7</v>
      </c>
      <c r="E1753" s="17">
        <v>1.192595E7</v>
      </c>
      <c r="F1753" s="17">
        <v>2.011525E7</v>
      </c>
      <c r="G1753" s="17">
        <v>3.8741042E7</v>
      </c>
      <c r="H1753" s="17">
        <v>8.0097321E7</v>
      </c>
    </row>
    <row r="1754">
      <c r="A1754" s="22" t="s">
        <v>934</v>
      </c>
      <c r="B1754" s="7" t="s">
        <v>935</v>
      </c>
      <c r="C1754" s="17">
        <v>179.0</v>
      </c>
      <c r="D1754" s="17">
        <v>6.60755522011173E7</v>
      </c>
      <c r="E1754" s="17">
        <v>2.3966374E7</v>
      </c>
      <c r="F1754" s="17">
        <v>4.6441552E7</v>
      </c>
      <c r="G1754" s="17">
        <v>8.4413972E7</v>
      </c>
      <c r="H1754" s="17">
        <v>1.33552391E8</v>
      </c>
    </row>
    <row r="1755">
      <c r="A1755" s="22" t="s">
        <v>685</v>
      </c>
      <c r="B1755" s="7" t="s">
        <v>686</v>
      </c>
      <c r="C1755" s="17">
        <v>1028.0</v>
      </c>
      <c r="D1755" s="17">
        <v>3.76192508278209E7</v>
      </c>
      <c r="E1755" s="17">
        <v>9757600.0</v>
      </c>
      <c r="F1755" s="17">
        <v>1.7434938E7</v>
      </c>
      <c r="G1755" s="17">
        <v>4.5037995E7</v>
      </c>
      <c r="H1755" s="17">
        <v>8.9190425E7</v>
      </c>
    </row>
    <row r="1756">
      <c r="A1756" s="22" t="s">
        <v>688</v>
      </c>
      <c r="B1756" s="7" t="s">
        <v>689</v>
      </c>
      <c r="C1756" s="17">
        <v>124.0</v>
      </c>
      <c r="D1756" s="17">
        <v>3.97652119193548E7</v>
      </c>
      <c r="E1756" s="17">
        <v>1.2115691E7</v>
      </c>
      <c r="F1756" s="17">
        <v>2.4933587E7</v>
      </c>
      <c r="G1756" s="17">
        <v>5.073788E7</v>
      </c>
      <c r="H1756" s="17">
        <v>8.1419086E7</v>
      </c>
    </row>
    <row r="1757">
      <c r="A1757" s="22" t="s">
        <v>690</v>
      </c>
      <c r="B1757" s="7" t="s">
        <v>691</v>
      </c>
      <c r="C1757" s="17">
        <v>1389.0</v>
      </c>
      <c r="D1757" s="17">
        <v>2.78539769388489E7</v>
      </c>
      <c r="E1757" s="17">
        <v>1.1038196E7</v>
      </c>
      <c r="F1757" s="17">
        <v>1.9868708E7</v>
      </c>
      <c r="G1757" s="17">
        <v>3.2957803E7</v>
      </c>
      <c r="H1757" s="17">
        <v>5.4925918E7</v>
      </c>
    </row>
    <row r="1758">
      <c r="A1758" s="22" t="s">
        <v>692</v>
      </c>
      <c r="B1758" s="7" t="s">
        <v>693</v>
      </c>
      <c r="C1758" s="17">
        <v>86.0</v>
      </c>
      <c r="D1758" s="17">
        <v>3.24206666976744E7</v>
      </c>
      <c r="E1758" s="17">
        <v>1.2799E7</v>
      </c>
      <c r="F1758" s="17">
        <v>2.2414193E7</v>
      </c>
      <c r="G1758" s="17">
        <v>3.9457402E7</v>
      </c>
      <c r="H1758" s="17">
        <v>7.7585629E7</v>
      </c>
    </row>
    <row r="1759">
      <c r="A1759" s="22" t="s">
        <v>695</v>
      </c>
      <c r="B1759" s="7" t="s">
        <v>696</v>
      </c>
      <c r="C1759" s="17">
        <v>41070.0</v>
      </c>
      <c r="D1759" s="17">
        <v>1.56229917770855E7</v>
      </c>
      <c r="E1759" s="17">
        <v>4648791.0</v>
      </c>
      <c r="F1759" s="17">
        <v>8268672.0</v>
      </c>
      <c r="G1759" s="17">
        <v>1.6786534E7</v>
      </c>
      <c r="H1759" s="17">
        <v>3.4670859E7</v>
      </c>
    </row>
    <row r="1760">
      <c r="A1760" s="22" t="s">
        <v>697</v>
      </c>
      <c r="B1760" s="7" t="s">
        <v>698</v>
      </c>
      <c r="C1760" s="17">
        <v>126.0</v>
      </c>
      <c r="D1760" s="17">
        <v>3.15649585555555E7</v>
      </c>
      <c r="E1760" s="17">
        <v>1.0036976E7</v>
      </c>
      <c r="F1760" s="17">
        <v>1.6645701E7</v>
      </c>
      <c r="G1760" s="17">
        <v>3.3917134E7</v>
      </c>
      <c r="H1760" s="17">
        <v>6.382436E7</v>
      </c>
    </row>
    <row r="1761">
      <c r="A1761" s="22" t="s">
        <v>699</v>
      </c>
      <c r="B1761" s="7" t="s">
        <v>701</v>
      </c>
      <c r="C1761" s="17">
        <v>447.0</v>
      </c>
      <c r="D1761" s="17">
        <v>2.69623032170022E7</v>
      </c>
      <c r="E1761" s="17">
        <v>1.2400738E7</v>
      </c>
      <c r="F1761" s="17">
        <v>1.7603073E7</v>
      </c>
      <c r="G1761" s="17">
        <v>2.5155101E7</v>
      </c>
      <c r="H1761" s="17">
        <v>4.00871E7</v>
      </c>
    </row>
    <row r="1762">
      <c r="A1762" s="22" t="s">
        <v>702</v>
      </c>
      <c r="B1762" s="7" t="s">
        <v>703</v>
      </c>
      <c r="C1762" s="17">
        <v>268.0</v>
      </c>
      <c r="D1762" s="17">
        <v>4.4315662891791E7</v>
      </c>
      <c r="E1762" s="17">
        <v>1.933412E7</v>
      </c>
      <c r="F1762" s="17">
        <v>3.0115665E7</v>
      </c>
      <c r="G1762" s="17">
        <v>5.1638117E7</v>
      </c>
      <c r="H1762" s="17">
        <v>8.4537505E7</v>
      </c>
    </row>
    <row r="1763">
      <c r="A1763" s="22" t="s">
        <v>706</v>
      </c>
      <c r="B1763" s="7" t="s">
        <v>707</v>
      </c>
      <c r="C1763" s="17">
        <v>462.0</v>
      </c>
      <c r="D1763" s="17">
        <v>4.85060170757575E7</v>
      </c>
      <c r="E1763" s="17">
        <v>1.7666816E7</v>
      </c>
      <c r="F1763" s="17">
        <v>3.1421173E7</v>
      </c>
      <c r="G1763" s="17">
        <v>5.2547678E7</v>
      </c>
      <c r="H1763" s="17">
        <v>8.5961545E7</v>
      </c>
    </row>
    <row r="1764">
      <c r="A1764" s="22" t="s">
        <v>1149</v>
      </c>
      <c r="B1764" s="7" t="s">
        <v>1150</v>
      </c>
      <c r="C1764" s="17">
        <v>3.0</v>
      </c>
      <c r="D1764" s="17">
        <v>1.12593683333333E7</v>
      </c>
      <c r="E1764" s="17">
        <v>6169459.0</v>
      </c>
      <c r="F1764" s="17">
        <v>1.0679759E7</v>
      </c>
      <c r="G1764" s="17">
        <v>1.6928887E7</v>
      </c>
      <c r="H1764" s="17">
        <v>1.6928887E7</v>
      </c>
    </row>
    <row r="1765">
      <c r="A1765" s="22" t="s">
        <v>1151</v>
      </c>
      <c r="B1765" s="7" t="s">
        <v>1152</v>
      </c>
      <c r="C1765" s="17">
        <v>62.0</v>
      </c>
      <c r="D1765" s="17">
        <v>1.27730753064516E7</v>
      </c>
      <c r="E1765" s="17">
        <v>5341996.0</v>
      </c>
      <c r="F1765" s="17">
        <v>7024721.0</v>
      </c>
      <c r="G1765" s="17">
        <v>1.3825694E7</v>
      </c>
      <c r="H1765" s="17">
        <v>3.4335225E7</v>
      </c>
    </row>
    <row r="1766">
      <c r="A1766" s="22" t="s">
        <v>4207</v>
      </c>
      <c r="B1766" s="7" t="s">
        <v>4208</v>
      </c>
      <c r="C1766" s="17">
        <v>1291.0</v>
      </c>
      <c r="D1766" s="17">
        <v>8.00823004376452E7</v>
      </c>
      <c r="E1766" s="17">
        <v>1.1462246E7</v>
      </c>
      <c r="F1766" s="17">
        <v>2.7507172E7</v>
      </c>
      <c r="G1766" s="17">
        <v>6.4499573E7</v>
      </c>
      <c r="H1766" s="17">
        <v>2.73963943E8</v>
      </c>
    </row>
    <row r="1767">
      <c r="A1767" s="22" t="s">
        <v>1153</v>
      </c>
      <c r="B1767" s="7" t="s">
        <v>1154</v>
      </c>
      <c r="C1767" s="17">
        <v>107.0</v>
      </c>
      <c r="D1767" s="17">
        <v>3.10558697196261E7</v>
      </c>
      <c r="E1767" s="17">
        <v>1.0475109E7</v>
      </c>
      <c r="F1767" s="17">
        <v>2.3673703E7</v>
      </c>
      <c r="G1767" s="17">
        <v>3.9018934E7</v>
      </c>
      <c r="H1767" s="17">
        <v>7.3625804E7</v>
      </c>
    </row>
    <row r="1768">
      <c r="A1768" s="22" t="s">
        <v>4218</v>
      </c>
      <c r="B1768" s="7" t="s">
        <v>4219</v>
      </c>
      <c r="C1768" s="17">
        <v>7159.0</v>
      </c>
      <c r="D1768" s="17">
        <v>1.92899613302637E7</v>
      </c>
      <c r="E1768" s="17">
        <v>1.1630151E7</v>
      </c>
      <c r="F1768" s="17">
        <v>1.5666057E7</v>
      </c>
      <c r="G1768" s="17">
        <v>2.2419743E7</v>
      </c>
      <c r="H1768" s="17">
        <v>3.2957838E7</v>
      </c>
    </row>
    <row r="1769">
      <c r="A1769" s="22" t="s">
        <v>4220</v>
      </c>
      <c r="B1769" s="7" t="s">
        <v>4221</v>
      </c>
      <c r="C1769" s="17">
        <v>4208.0</v>
      </c>
      <c r="D1769" s="17">
        <v>3.4364795759268E7</v>
      </c>
      <c r="E1769" s="17">
        <v>1.4109721E7</v>
      </c>
      <c r="F1769" s="17">
        <v>2.146298E7</v>
      </c>
      <c r="G1769" s="17">
        <v>3.6441796E7</v>
      </c>
      <c r="H1769" s="17">
        <v>6.3864483E7</v>
      </c>
    </row>
    <row r="1770">
      <c r="A1770" s="22" t="s">
        <v>4222</v>
      </c>
      <c r="B1770" s="7" t="s">
        <v>4223</v>
      </c>
      <c r="C1770" s="17">
        <v>6878.0</v>
      </c>
      <c r="D1770" s="17">
        <v>2.97469137643127E7</v>
      </c>
      <c r="E1770" s="17">
        <v>1.4485585E7</v>
      </c>
      <c r="F1770" s="17">
        <v>2.2463042E7</v>
      </c>
      <c r="G1770" s="17">
        <v>3.3997333E7</v>
      </c>
      <c r="H1770" s="17">
        <v>5.1449074E7</v>
      </c>
    </row>
    <row r="1771">
      <c r="A1771" s="22" t="s">
        <v>4224</v>
      </c>
      <c r="B1771" s="7" t="s">
        <v>4225</v>
      </c>
      <c r="C1771" s="17">
        <v>9988.0</v>
      </c>
      <c r="D1771" s="17">
        <v>2.67622834369689E7</v>
      </c>
      <c r="E1771" s="17">
        <v>1.4823711E7</v>
      </c>
      <c r="F1771" s="17">
        <v>2.3306468E7</v>
      </c>
      <c r="G1771" s="17">
        <v>3.408034E7</v>
      </c>
      <c r="H1771" s="17">
        <v>4.8528862E7</v>
      </c>
    </row>
    <row r="1772">
      <c r="A1772" s="22" t="s">
        <v>4226</v>
      </c>
      <c r="B1772" s="7" t="s">
        <v>4227</v>
      </c>
      <c r="C1772" s="17">
        <v>2693.0</v>
      </c>
      <c r="D1772" s="17">
        <v>2.07922935202376E7</v>
      </c>
      <c r="E1772" s="17">
        <v>1.2252237E7</v>
      </c>
      <c r="F1772" s="17">
        <v>1.6865005E7</v>
      </c>
      <c r="G1772" s="17">
        <v>2.4913663E7</v>
      </c>
      <c r="H1772" s="17">
        <v>3.5388993E7</v>
      </c>
    </row>
    <row r="1773">
      <c r="A1773" s="22" t="s">
        <v>4228</v>
      </c>
      <c r="B1773" s="7" t="s">
        <v>4229</v>
      </c>
      <c r="C1773" s="17">
        <v>26.0</v>
      </c>
      <c r="D1773" s="17">
        <v>2.2159020576923E7</v>
      </c>
      <c r="E1773" s="17">
        <v>1.3845488E7</v>
      </c>
      <c r="F1773" s="17">
        <v>1.71265E7</v>
      </c>
      <c r="G1773" s="17">
        <v>2.83549E7</v>
      </c>
      <c r="H1773" s="17">
        <v>4.1409802E7</v>
      </c>
    </row>
    <row r="1774">
      <c r="A1774" s="22" t="s">
        <v>4230</v>
      </c>
      <c r="B1774" s="7" t="s">
        <v>4231</v>
      </c>
      <c r="C1774" s="17">
        <v>255.0</v>
      </c>
      <c r="D1774" s="17">
        <v>1.54452021843137E7</v>
      </c>
      <c r="E1774" s="17">
        <v>1.1842371E7</v>
      </c>
      <c r="F1774" s="17">
        <v>1.3680496E7</v>
      </c>
      <c r="G1774" s="17">
        <v>1.5277415E7</v>
      </c>
      <c r="H1774" s="17">
        <v>2.0631677E7</v>
      </c>
    </row>
    <row r="1775">
      <c r="A1775" s="22" t="s">
        <v>4232</v>
      </c>
      <c r="B1775" s="7" t="s">
        <v>4233</v>
      </c>
      <c r="C1775" s="17">
        <v>3.0</v>
      </c>
      <c r="D1775" s="17">
        <v>1.78618613333333E7</v>
      </c>
      <c r="E1775" s="17">
        <v>1.0592422E7</v>
      </c>
      <c r="F1775" s="17">
        <v>1.9126956E7</v>
      </c>
      <c r="G1775" s="17">
        <v>2.3866206E7</v>
      </c>
      <c r="H1775" s="17">
        <v>2.3866206E7</v>
      </c>
    </row>
    <row r="1776">
      <c r="A1776" s="22" t="s">
        <v>4234</v>
      </c>
      <c r="B1776" s="7" t="s">
        <v>4235</v>
      </c>
      <c r="C1776" s="17">
        <v>1822.0</v>
      </c>
      <c r="D1776" s="17">
        <v>2.09197701136114E7</v>
      </c>
      <c r="E1776" s="17">
        <v>1.05722E7</v>
      </c>
      <c r="F1776" s="17">
        <v>1.41846E7</v>
      </c>
      <c r="G1776" s="17">
        <v>2.1791617E7</v>
      </c>
      <c r="H1776" s="17">
        <v>3.64208E7</v>
      </c>
    </row>
    <row r="1777">
      <c r="A1777" s="22" t="s">
        <v>4236</v>
      </c>
      <c r="B1777" s="7" t="s">
        <v>4237</v>
      </c>
      <c r="C1777" s="17">
        <v>379.0</v>
      </c>
      <c r="D1777" s="17">
        <v>3.30157890817941E7</v>
      </c>
      <c r="E1777" s="17">
        <v>1.4544938E7</v>
      </c>
      <c r="F1777" s="17">
        <v>2.229238E7</v>
      </c>
      <c r="G1777" s="17">
        <v>3.5344611E7</v>
      </c>
      <c r="H1777" s="17">
        <v>5.8801835E7</v>
      </c>
    </row>
    <row r="1778">
      <c r="A1778" s="22" t="s">
        <v>4238</v>
      </c>
      <c r="B1778" s="7" t="s">
        <v>4239</v>
      </c>
      <c r="C1778" s="17">
        <v>38.0</v>
      </c>
      <c r="D1778" s="17">
        <v>1.47530450526315E7</v>
      </c>
      <c r="E1778" s="17">
        <v>1.35281E7</v>
      </c>
      <c r="F1778" s="17">
        <v>1.4099E7</v>
      </c>
      <c r="G1778" s="17">
        <v>1.507086E7</v>
      </c>
      <c r="H1778" s="17">
        <v>1.90737E7</v>
      </c>
    </row>
    <row r="1779">
      <c r="A1779" s="22" t="s">
        <v>4240</v>
      </c>
      <c r="B1779" s="7" t="s">
        <v>4241</v>
      </c>
      <c r="C1779" s="17">
        <v>87.0</v>
      </c>
      <c r="D1779" s="17">
        <v>2.29806409080459E7</v>
      </c>
      <c r="E1779" s="17">
        <v>9300014.0</v>
      </c>
      <c r="F1779" s="17">
        <v>1.7242425E7</v>
      </c>
      <c r="G1779" s="17">
        <v>3.1101791E7</v>
      </c>
      <c r="H1779" s="17">
        <v>5.2719658E7</v>
      </c>
    </row>
    <row r="1780">
      <c r="A1780" s="22" t="s">
        <v>4242</v>
      </c>
      <c r="B1780" s="7" t="s">
        <v>4243</v>
      </c>
      <c r="C1780" s="17">
        <v>13.0</v>
      </c>
      <c r="D1780" s="17">
        <v>1.7954877E7</v>
      </c>
      <c r="E1780" s="17">
        <v>7631330.0</v>
      </c>
      <c r="F1780" s="17">
        <v>1.3886971E7</v>
      </c>
      <c r="G1780" s="17">
        <v>2.3736056E7</v>
      </c>
      <c r="H1780" s="17">
        <v>2.7898127E7</v>
      </c>
    </row>
    <row r="1781">
      <c r="A1781" s="22" t="s">
        <v>4244</v>
      </c>
      <c r="B1781" s="7" t="s">
        <v>4245</v>
      </c>
      <c r="C1781" s="17">
        <v>55.0</v>
      </c>
      <c r="D1781" s="17">
        <v>1.92455633272727E7</v>
      </c>
      <c r="E1781" s="17">
        <v>1.141372E7</v>
      </c>
      <c r="F1781" s="17">
        <v>1.5368615E7</v>
      </c>
      <c r="G1781" s="17">
        <v>2.4801449E7</v>
      </c>
      <c r="H1781" s="17">
        <v>2.7701326E7</v>
      </c>
    </row>
    <row r="1782">
      <c r="A1782" s="22" t="s">
        <v>4246</v>
      </c>
      <c r="B1782" s="7" t="s">
        <v>4247</v>
      </c>
      <c r="C1782" s="17">
        <v>299.0</v>
      </c>
      <c r="D1782" s="17">
        <v>1.74539379665551E7</v>
      </c>
      <c r="E1782" s="17">
        <v>9805591.0</v>
      </c>
      <c r="F1782" s="17">
        <v>1.3646448E7</v>
      </c>
      <c r="G1782" s="17">
        <v>2.2106308E7</v>
      </c>
      <c r="H1782" s="17">
        <v>3.1189451E7</v>
      </c>
    </row>
    <row r="1783">
      <c r="A1783" s="22" t="s">
        <v>4248</v>
      </c>
      <c r="B1783" s="7" t="s">
        <v>4249</v>
      </c>
      <c r="C1783" s="17">
        <v>7.0</v>
      </c>
      <c r="D1783" s="17">
        <v>2.25837905714285E7</v>
      </c>
      <c r="E1783" s="17">
        <v>1.0637302E7</v>
      </c>
      <c r="F1783" s="17">
        <v>2.2083265E7</v>
      </c>
      <c r="G1783" s="17">
        <v>3.3191575E7</v>
      </c>
      <c r="H1783" s="17">
        <v>3.6436123E7</v>
      </c>
    </row>
    <row r="1784">
      <c r="A1784" s="22" t="s">
        <v>4252</v>
      </c>
      <c r="B1784" s="7" t="s">
        <v>4253</v>
      </c>
      <c r="C1784" s="17">
        <v>921.0</v>
      </c>
      <c r="D1784" s="17">
        <v>2.1833044436482E7</v>
      </c>
      <c r="E1784" s="17">
        <v>1.0557074E7</v>
      </c>
      <c r="F1784" s="17">
        <v>1.7025903E7</v>
      </c>
      <c r="G1784" s="17">
        <v>2.6131741E7</v>
      </c>
      <c r="H1784" s="17">
        <v>3.8331013E7</v>
      </c>
    </row>
    <row r="1785">
      <c r="A1785" s="22" t="s">
        <v>4254</v>
      </c>
      <c r="B1785" s="7" t="s">
        <v>4255</v>
      </c>
      <c r="C1785" s="17">
        <v>654.0</v>
      </c>
      <c r="D1785" s="17">
        <v>4.05252513363914E7</v>
      </c>
      <c r="E1785" s="17">
        <v>1.94515E7</v>
      </c>
      <c r="F1785" s="17">
        <v>3.015981E7</v>
      </c>
      <c r="G1785" s="17">
        <v>5.0269861E7</v>
      </c>
      <c r="H1785" s="17">
        <v>7.8074884E7</v>
      </c>
    </row>
    <row r="1786">
      <c r="A1786" s="22" t="s">
        <v>4258</v>
      </c>
      <c r="B1786" s="7" t="s">
        <v>4259</v>
      </c>
      <c r="C1786" s="17">
        <v>1849.0</v>
      </c>
      <c r="D1786" s="17">
        <v>4.18045805772973E7</v>
      </c>
      <c r="E1786" s="17">
        <v>1.9437316E7</v>
      </c>
      <c r="F1786" s="17">
        <v>2.9084993E7</v>
      </c>
      <c r="G1786" s="17">
        <v>4.7065367E7</v>
      </c>
      <c r="H1786" s="17">
        <v>8.5658144E7</v>
      </c>
    </row>
    <row r="1787">
      <c r="A1787" s="22" t="s">
        <v>4264</v>
      </c>
      <c r="B1787" s="7" t="s">
        <v>4265</v>
      </c>
      <c r="C1787" s="17">
        <v>278.0</v>
      </c>
      <c r="D1787" s="17">
        <v>5.28094040791367E7</v>
      </c>
      <c r="E1787" s="17">
        <v>2.3486974E7</v>
      </c>
      <c r="F1787" s="17">
        <v>4.1551844E7</v>
      </c>
      <c r="G1787" s="17">
        <v>8.4331121E7</v>
      </c>
      <c r="H1787" s="17">
        <v>1.01119698E8</v>
      </c>
    </row>
    <row r="1788">
      <c r="A1788" s="22" t="s">
        <v>4270</v>
      </c>
      <c r="B1788" s="7" t="s">
        <v>4271</v>
      </c>
      <c r="C1788" s="17">
        <v>12.0</v>
      </c>
      <c r="D1788" s="17">
        <v>1.53432718666666E8</v>
      </c>
      <c r="E1788" s="17">
        <v>3.8138005E7</v>
      </c>
      <c r="F1788" s="17">
        <v>7.6079367E7</v>
      </c>
      <c r="G1788" s="17">
        <v>1.637714E8</v>
      </c>
      <c r="H1788" s="17">
        <v>3.88344067E8</v>
      </c>
    </row>
    <row r="1789">
      <c r="A1789" s="22" t="s">
        <v>4272</v>
      </c>
      <c r="B1789" s="7" t="s">
        <v>4273</v>
      </c>
      <c r="C1789" s="17">
        <v>71.0</v>
      </c>
      <c r="D1789" s="17">
        <v>3.77659001830985E7</v>
      </c>
      <c r="E1789" s="17">
        <v>1.9552359E7</v>
      </c>
      <c r="F1789" s="17">
        <v>2.9252107E7</v>
      </c>
      <c r="G1789" s="17">
        <v>4.800526E7</v>
      </c>
      <c r="H1789" s="17">
        <v>7.1296112E7</v>
      </c>
    </row>
    <row r="1790">
      <c r="A1790" s="22" t="s">
        <v>4276</v>
      </c>
      <c r="B1790" s="7" t="s">
        <v>4277</v>
      </c>
      <c r="C1790" s="17">
        <v>128.0</v>
      </c>
      <c r="D1790" s="17">
        <v>2.78167409868217E8</v>
      </c>
      <c r="E1790" s="17">
        <v>2.31948705E8</v>
      </c>
      <c r="F1790" s="17">
        <v>2.64534705E8</v>
      </c>
      <c r="G1790" s="17">
        <v>3.04029629E8</v>
      </c>
      <c r="H1790" s="17">
        <v>4.15672161E8</v>
      </c>
    </row>
    <row r="1791">
      <c r="A1791" s="22" t="s">
        <v>4278</v>
      </c>
      <c r="B1791" s="7" t="s">
        <v>4279</v>
      </c>
      <c r="C1791" s="17">
        <v>8.0</v>
      </c>
      <c r="D1791" s="17">
        <v>5.1810148125E7</v>
      </c>
      <c r="E1791" s="17">
        <v>2.3258124E7</v>
      </c>
      <c r="F1791" s="17">
        <v>2.6608297E7</v>
      </c>
      <c r="G1791" s="17">
        <v>5.2603903E7</v>
      </c>
      <c r="H1791" s="17">
        <v>1.69397516E8</v>
      </c>
    </row>
    <row r="1792">
      <c r="A1792" s="22" t="s">
        <v>4280</v>
      </c>
      <c r="B1792" s="7" t="s">
        <v>4281</v>
      </c>
      <c r="C1792" s="17">
        <v>22.0</v>
      </c>
      <c r="D1792" s="17">
        <v>3.7326337090909E7</v>
      </c>
      <c r="E1792" s="17">
        <v>2.2068027E7</v>
      </c>
      <c r="F1792" s="17">
        <v>2.6236285E7</v>
      </c>
      <c r="G1792" s="17">
        <v>4.9778818E7</v>
      </c>
      <c r="H1792" s="17">
        <v>6.7133594E7</v>
      </c>
    </row>
    <row r="1793">
      <c r="A1793" s="22" t="s">
        <v>4282</v>
      </c>
      <c r="B1793" s="7" t="s">
        <v>4283</v>
      </c>
      <c r="C1793" s="17">
        <v>17.0</v>
      </c>
      <c r="D1793" s="17">
        <v>2.69225125882352E7</v>
      </c>
      <c r="E1793" s="17">
        <v>1.0072902E7</v>
      </c>
      <c r="F1793" s="17">
        <v>1.2741156E7</v>
      </c>
      <c r="G1793" s="17">
        <v>3.0065738E7</v>
      </c>
      <c r="H1793" s="17">
        <v>6.2497374E7</v>
      </c>
    </row>
    <row r="1794">
      <c r="A1794" s="22" t="s">
        <v>4284</v>
      </c>
      <c r="B1794" s="7" t="s">
        <v>4285</v>
      </c>
      <c r="C1794" s="17">
        <v>39.0</v>
      </c>
      <c r="D1794" s="17">
        <v>1.62553383333333E7</v>
      </c>
      <c r="E1794" s="17">
        <v>9066722.0</v>
      </c>
      <c r="F1794" s="17">
        <v>1.511457E7</v>
      </c>
      <c r="G1794" s="17">
        <v>1.8988932E7</v>
      </c>
      <c r="H1794" s="17">
        <v>2.9951681E7</v>
      </c>
    </row>
    <row r="1795">
      <c r="A1795" s="22" t="s">
        <v>4286</v>
      </c>
      <c r="B1795" s="7" t="s">
        <v>4287</v>
      </c>
      <c r="C1795" s="17">
        <v>2.0</v>
      </c>
      <c r="D1795" s="17">
        <v>3.8885351E7</v>
      </c>
      <c r="E1795" s="17">
        <v>2.18304E7</v>
      </c>
      <c r="F1795" s="17">
        <v>2.18304E7</v>
      </c>
      <c r="G1795" s="17">
        <v>5.5940302E7</v>
      </c>
      <c r="H1795" s="17">
        <v>5.5940302E7</v>
      </c>
    </row>
    <row r="1796">
      <c r="A1796" s="22" t="s">
        <v>4288</v>
      </c>
      <c r="B1796" s="7" t="s">
        <v>4289</v>
      </c>
      <c r="C1796" s="17">
        <v>4.0</v>
      </c>
      <c r="D1796" s="17">
        <v>1.893017825E7</v>
      </c>
      <c r="E1796" s="17">
        <v>5904176.0</v>
      </c>
      <c r="F1796" s="17">
        <v>1.0039939E7</v>
      </c>
      <c r="G1796" s="17">
        <v>2.5783477E7</v>
      </c>
      <c r="H1796" s="17">
        <v>3.3993121E7</v>
      </c>
    </row>
    <row r="1797">
      <c r="A1797" s="22" t="s">
        <v>4290</v>
      </c>
      <c r="B1797" s="7" t="s">
        <v>4291</v>
      </c>
      <c r="C1797" s="17">
        <v>11.0</v>
      </c>
      <c r="D1797" s="17">
        <v>2.99377752727272E7</v>
      </c>
      <c r="E1797" s="17">
        <v>1.43615E7</v>
      </c>
      <c r="F1797" s="17">
        <v>2.4236011E7</v>
      </c>
      <c r="G1797" s="17">
        <v>4.4196995E7</v>
      </c>
      <c r="H1797" s="17">
        <v>5.5584225E7</v>
      </c>
    </row>
    <row r="1798">
      <c r="A1798" s="22" t="s">
        <v>4292</v>
      </c>
      <c r="B1798" s="7" t="s">
        <v>4293</v>
      </c>
      <c r="C1798" s="17">
        <v>271.0</v>
      </c>
      <c r="D1798" s="17">
        <v>3.17762579669117E7</v>
      </c>
      <c r="E1798" s="17">
        <v>1.495656E7</v>
      </c>
      <c r="F1798" s="17">
        <v>2.5131048E7</v>
      </c>
      <c r="G1798" s="17">
        <v>3.8911751E7</v>
      </c>
      <c r="H1798" s="17">
        <v>5.7133586E7</v>
      </c>
    </row>
    <row r="1799">
      <c r="A1799" s="22" t="s">
        <v>4296</v>
      </c>
      <c r="B1799" s="7" t="s">
        <v>4297</v>
      </c>
      <c r="C1799" s="17">
        <v>71.0</v>
      </c>
      <c r="D1799" s="17">
        <v>5.35213738450704E7</v>
      </c>
      <c r="E1799" s="17">
        <v>1.5734294E7</v>
      </c>
      <c r="F1799" s="17">
        <v>2.6427324E7</v>
      </c>
      <c r="G1799" s="17">
        <v>5.2056659E7</v>
      </c>
      <c r="H1799" s="17">
        <v>1.19246324E8</v>
      </c>
    </row>
    <row r="1800">
      <c r="A1800" s="22" t="s">
        <v>4298</v>
      </c>
      <c r="B1800" s="7" t="s">
        <v>4299</v>
      </c>
      <c r="C1800" s="17">
        <v>4.0</v>
      </c>
      <c r="D1800" s="17">
        <v>3.772070775E7</v>
      </c>
      <c r="E1800" s="17">
        <v>6729800.0</v>
      </c>
      <c r="F1800" s="17">
        <v>1.0316863E7</v>
      </c>
      <c r="G1800" s="17">
        <v>1.6551968E7</v>
      </c>
      <c r="H1800" s="17">
        <v>1.172842E8</v>
      </c>
    </row>
    <row r="1801">
      <c r="A1801" s="22" t="s">
        <v>4300</v>
      </c>
      <c r="B1801" s="7" t="s">
        <v>4301</v>
      </c>
      <c r="C1801" s="17">
        <v>252.0</v>
      </c>
      <c r="D1801" s="17">
        <v>2.33608491111111E7</v>
      </c>
      <c r="E1801" s="17">
        <v>9973371.0</v>
      </c>
      <c r="F1801" s="17">
        <v>1.8516006E7</v>
      </c>
      <c r="G1801" s="17">
        <v>3.0599088E7</v>
      </c>
      <c r="H1801" s="17">
        <v>4.4460981E7</v>
      </c>
    </row>
    <row r="1802">
      <c r="A1802" s="22" t="s">
        <v>4302</v>
      </c>
      <c r="B1802" s="7" t="s">
        <v>4303</v>
      </c>
      <c r="C1802" s="17">
        <v>376.0</v>
      </c>
      <c r="D1802" s="17">
        <v>3.14576989255319E7</v>
      </c>
      <c r="E1802" s="17">
        <v>1.47105E7</v>
      </c>
      <c r="F1802" s="17">
        <v>2.3526778E7</v>
      </c>
      <c r="G1802" s="17">
        <v>3.8275883E7</v>
      </c>
      <c r="H1802" s="17">
        <v>5.7755149E7</v>
      </c>
    </row>
    <row r="1803">
      <c r="A1803" s="22" t="s">
        <v>4304</v>
      </c>
      <c r="B1803" s="7" t="s">
        <v>4305</v>
      </c>
      <c r="C1803" s="17">
        <v>9.0</v>
      </c>
      <c r="D1803" s="17">
        <v>2.14084913333333E7</v>
      </c>
      <c r="E1803" s="17">
        <v>1.980723E7</v>
      </c>
      <c r="F1803" s="17">
        <v>2.2029229E7</v>
      </c>
      <c r="G1803" s="17">
        <v>2.3332816E7</v>
      </c>
      <c r="H1803" s="17">
        <v>2.7178743E7</v>
      </c>
    </row>
    <row r="1804">
      <c r="A1804" s="22" t="s">
        <v>4306</v>
      </c>
      <c r="B1804" s="7" t="s">
        <v>4307</v>
      </c>
      <c r="C1804" s="17">
        <v>15.0</v>
      </c>
      <c r="D1804" s="17">
        <v>1.49554990666666E7</v>
      </c>
      <c r="E1804" s="17">
        <v>8051895.0</v>
      </c>
      <c r="F1804" s="17">
        <v>1.3035811E7</v>
      </c>
      <c r="G1804" s="17">
        <v>2.1646847E7</v>
      </c>
      <c r="H1804" s="17">
        <v>2.653605E7</v>
      </c>
    </row>
    <row r="1805">
      <c r="A1805" s="22" t="s">
        <v>4308</v>
      </c>
      <c r="B1805" s="7" t="s">
        <v>4309</v>
      </c>
      <c r="C1805" s="17">
        <v>7.0</v>
      </c>
      <c r="D1805" s="17">
        <v>1.59676059142857E8</v>
      </c>
      <c r="E1805" s="17">
        <v>2.7662004E7</v>
      </c>
      <c r="F1805" s="17">
        <v>1.3922228E8</v>
      </c>
      <c r="G1805" s="17">
        <v>2.92362146E8</v>
      </c>
      <c r="H1805" s="17">
        <v>3.59208939E8</v>
      </c>
    </row>
    <row r="1806">
      <c r="A1806" s="22" t="s">
        <v>4310</v>
      </c>
      <c r="B1806" s="7" t="s">
        <v>4311</v>
      </c>
      <c r="C1806" s="17">
        <v>3.0</v>
      </c>
      <c r="D1806" s="17">
        <v>2.57700273333333E7</v>
      </c>
      <c r="E1806" s="17">
        <v>1.7643076E7</v>
      </c>
      <c r="F1806" s="17">
        <v>2.0694282E7</v>
      </c>
      <c r="G1806" s="17">
        <v>3.8972724E7</v>
      </c>
      <c r="H1806" s="17">
        <v>3.8972724E7</v>
      </c>
    </row>
    <row r="1807">
      <c r="A1807" s="22" t="s">
        <v>4312</v>
      </c>
      <c r="B1807" s="7" t="s">
        <v>4313</v>
      </c>
      <c r="C1807" s="17">
        <v>116.0</v>
      </c>
      <c r="D1807" s="17">
        <v>5.87329389741379E7</v>
      </c>
      <c r="E1807" s="17">
        <v>1.2505964E7</v>
      </c>
      <c r="F1807" s="17">
        <v>2.1083421E7</v>
      </c>
      <c r="G1807" s="17">
        <v>3.3356882E7</v>
      </c>
      <c r="H1807" s="17">
        <v>1.81591188E8</v>
      </c>
    </row>
    <row r="1808">
      <c r="A1808" s="22" t="s">
        <v>10629</v>
      </c>
      <c r="B1808" s="7" t="s">
        <v>10631</v>
      </c>
      <c r="C1808" s="17">
        <v>49078.0</v>
      </c>
      <c r="D1808" s="17">
        <v>1.55217729323145E7</v>
      </c>
      <c r="E1808" s="17">
        <v>8255767.0</v>
      </c>
      <c r="F1808" s="17">
        <v>1.205965E7</v>
      </c>
      <c r="G1808" s="17">
        <v>1.8205321E7</v>
      </c>
      <c r="H1808" s="17">
        <v>2.8547321E7</v>
      </c>
    </row>
    <row r="1809">
      <c r="A1809" s="22" t="s">
        <v>4314</v>
      </c>
      <c r="B1809" s="7" t="s">
        <v>4315</v>
      </c>
      <c r="C1809" s="17">
        <v>104135.0</v>
      </c>
      <c r="D1809" s="17">
        <v>1.74180304928892E7</v>
      </c>
      <c r="E1809" s="17">
        <v>9431888.0</v>
      </c>
      <c r="F1809" s="17">
        <v>1.3475173E7</v>
      </c>
      <c r="G1809" s="17">
        <v>2.092418E7</v>
      </c>
      <c r="H1809" s="17">
        <v>3.1128618E7</v>
      </c>
    </row>
    <row r="1810">
      <c r="A1810" s="22" t="s">
        <v>4316</v>
      </c>
      <c r="B1810" s="7" t="s">
        <v>4317</v>
      </c>
      <c r="C1810" s="17">
        <v>6929.0</v>
      </c>
      <c r="D1810" s="17">
        <v>1.48375959981238E7</v>
      </c>
      <c r="E1810" s="17">
        <v>9203352.0</v>
      </c>
      <c r="F1810" s="17">
        <v>1.1817967E7</v>
      </c>
      <c r="G1810" s="17">
        <v>1.728236E7</v>
      </c>
      <c r="H1810" s="17">
        <v>2.4651687E7</v>
      </c>
    </row>
    <row r="1811">
      <c r="A1811" s="22" t="s">
        <v>4318</v>
      </c>
      <c r="B1811" s="7" t="s">
        <v>4319</v>
      </c>
      <c r="C1811" s="17">
        <v>4767.0</v>
      </c>
      <c r="D1811" s="17">
        <v>2.2079860002935E7</v>
      </c>
      <c r="E1811" s="17">
        <v>1.042397E7</v>
      </c>
      <c r="F1811" s="17">
        <v>1.511889E7</v>
      </c>
      <c r="G1811" s="17">
        <v>2.4799065E7</v>
      </c>
      <c r="H1811" s="17">
        <v>3.6557063E7</v>
      </c>
    </row>
    <row r="1812">
      <c r="A1812" s="22" t="s">
        <v>4328</v>
      </c>
      <c r="B1812" s="7" t="s">
        <v>4329</v>
      </c>
      <c r="C1812" s="17">
        <v>26275.0</v>
      </c>
      <c r="D1812" s="17">
        <v>2.05790913131801E7</v>
      </c>
      <c r="E1812" s="17">
        <v>9439300.0</v>
      </c>
      <c r="F1812" s="17">
        <v>1.5109808E7</v>
      </c>
      <c r="G1812" s="17">
        <v>2.4618117E7</v>
      </c>
      <c r="H1812" s="17">
        <v>3.78281E7</v>
      </c>
    </row>
    <row r="1813">
      <c r="A1813" s="22" t="s">
        <v>4330</v>
      </c>
      <c r="B1813" s="7" t="s">
        <v>4331</v>
      </c>
      <c r="C1813" s="17">
        <v>59.0</v>
      </c>
      <c r="D1813" s="17">
        <v>1.79356372881355E7</v>
      </c>
      <c r="E1813" s="17">
        <v>1.0640166E7</v>
      </c>
      <c r="F1813" s="17">
        <v>1.4761005E7</v>
      </c>
      <c r="G1813" s="17">
        <v>2.2319637E7</v>
      </c>
      <c r="H1813" s="17">
        <v>3.4546055E7</v>
      </c>
    </row>
    <row r="1814">
      <c r="A1814" s="22" t="s">
        <v>4332</v>
      </c>
      <c r="B1814" s="7" t="s">
        <v>4333</v>
      </c>
      <c r="C1814" s="17">
        <v>248.0</v>
      </c>
      <c r="D1814" s="17">
        <v>2.68605424838709E7</v>
      </c>
      <c r="E1814" s="17">
        <v>1.1740934E7</v>
      </c>
      <c r="F1814" s="17">
        <v>1.9214608E7</v>
      </c>
      <c r="G1814" s="17">
        <v>2.9415739E7</v>
      </c>
      <c r="H1814" s="17">
        <v>4.6862066E7</v>
      </c>
    </row>
    <row r="1815">
      <c r="A1815" s="22" t="s">
        <v>4334</v>
      </c>
      <c r="B1815" s="7" t="s">
        <v>4335</v>
      </c>
      <c r="C1815" s="17">
        <v>57.0</v>
      </c>
      <c r="D1815" s="17">
        <v>2.79494220350877E7</v>
      </c>
      <c r="E1815" s="17">
        <v>1.1468415E7</v>
      </c>
      <c r="F1815" s="17">
        <v>1.6262543E7</v>
      </c>
      <c r="G1815" s="17">
        <v>2.8415891E7</v>
      </c>
      <c r="H1815" s="17">
        <v>5.5183537E7</v>
      </c>
    </row>
    <row r="1816">
      <c r="A1816" s="22" t="s">
        <v>4336</v>
      </c>
      <c r="B1816" s="7" t="s">
        <v>4337</v>
      </c>
      <c r="C1816" s="17">
        <v>26.0</v>
      </c>
      <c r="D1816" s="17">
        <v>7.2013576076923E7</v>
      </c>
      <c r="E1816" s="17">
        <v>1.5721317E7</v>
      </c>
      <c r="F1816" s="17">
        <v>5.7806877E7</v>
      </c>
      <c r="G1816" s="17">
        <v>9.7764164E7</v>
      </c>
      <c r="H1816" s="17">
        <v>1.85722682E8</v>
      </c>
    </row>
    <row r="1817">
      <c r="A1817" s="22" t="s">
        <v>4342</v>
      </c>
      <c r="B1817" s="7" t="s">
        <v>4343</v>
      </c>
      <c r="C1817" s="17">
        <v>67.0</v>
      </c>
      <c r="D1817" s="17">
        <v>1.45355813880596E7</v>
      </c>
      <c r="E1817" s="17">
        <v>9347810.0</v>
      </c>
      <c r="F1817" s="17">
        <v>1.1561389E7</v>
      </c>
      <c r="G1817" s="17">
        <v>1.8580372E7</v>
      </c>
      <c r="H1817" s="17">
        <v>2.4128764E7</v>
      </c>
    </row>
    <row r="1818">
      <c r="A1818" s="22" t="s">
        <v>10642</v>
      </c>
      <c r="B1818" s="7" t="s">
        <v>10643</v>
      </c>
      <c r="C1818" s="17">
        <v>20.0</v>
      </c>
      <c r="D1818" s="17">
        <v>2.324580495E7</v>
      </c>
      <c r="E1818" s="17">
        <v>1.2757224E7</v>
      </c>
      <c r="F1818" s="17">
        <v>2.035274E7</v>
      </c>
      <c r="G1818" s="17">
        <v>2.8443E7</v>
      </c>
      <c r="H1818" s="17">
        <v>3.6711156E7</v>
      </c>
    </row>
    <row r="1819">
      <c r="A1819" s="22" t="s">
        <v>4344</v>
      </c>
      <c r="B1819" s="7" t="s">
        <v>4345</v>
      </c>
      <c r="C1819" s="17">
        <v>82.0</v>
      </c>
      <c r="D1819" s="17">
        <v>2.43750574146341E7</v>
      </c>
      <c r="E1819" s="17">
        <v>8289695.0</v>
      </c>
      <c r="F1819" s="17">
        <v>1.3672845E7</v>
      </c>
      <c r="G1819" s="17">
        <v>3.5641703E7</v>
      </c>
      <c r="H1819" s="17">
        <v>5.7155354E7</v>
      </c>
    </row>
    <row r="1820">
      <c r="A1820" s="22" t="s">
        <v>4346</v>
      </c>
      <c r="B1820" s="7" t="s">
        <v>4347</v>
      </c>
      <c r="C1820" s="17">
        <v>143.0</v>
      </c>
      <c r="D1820" s="17">
        <v>3.32052179790209E7</v>
      </c>
      <c r="E1820" s="17">
        <v>1.1288624E7</v>
      </c>
      <c r="F1820" s="17">
        <v>2.18924E7</v>
      </c>
      <c r="G1820" s="17">
        <v>4.0348954E7</v>
      </c>
      <c r="H1820" s="17">
        <v>7.1681779E7</v>
      </c>
    </row>
    <row r="1821">
      <c r="A1821" s="22" t="s">
        <v>4350</v>
      </c>
      <c r="B1821" s="7" t="s">
        <v>4351</v>
      </c>
      <c r="C1821" s="17">
        <v>11.0</v>
      </c>
      <c r="D1821" s="17">
        <v>4.20220242727272E7</v>
      </c>
      <c r="E1821" s="17">
        <v>1.1905375E7</v>
      </c>
      <c r="F1821" s="17">
        <v>1.9809748E7</v>
      </c>
      <c r="G1821" s="17">
        <v>5.2129861E7</v>
      </c>
      <c r="H1821" s="17">
        <v>8.8201451E7</v>
      </c>
    </row>
    <row r="1822">
      <c r="A1822" s="22" t="s">
        <v>4356</v>
      </c>
      <c r="B1822" s="7" t="s">
        <v>4357</v>
      </c>
      <c r="C1822" s="17">
        <v>95.0</v>
      </c>
      <c r="D1822" s="17">
        <v>1.33452389978947E8</v>
      </c>
      <c r="E1822" s="17">
        <v>5.9215874E7</v>
      </c>
      <c r="F1822" s="17">
        <v>1.08353198E8</v>
      </c>
      <c r="G1822" s="17">
        <v>1.56937805E8</v>
      </c>
      <c r="H1822" s="17">
        <v>3.33877991E8</v>
      </c>
    </row>
    <row r="1823">
      <c r="A1823" s="22" t="s">
        <v>4360</v>
      </c>
      <c r="B1823" s="7" t="s">
        <v>4361</v>
      </c>
      <c r="C1823" s="17">
        <v>4.0</v>
      </c>
      <c r="D1823" s="17">
        <v>1.237467765E8</v>
      </c>
      <c r="E1823" s="17">
        <v>3.0563597E7</v>
      </c>
      <c r="F1823" s="17">
        <v>5.6330062E7</v>
      </c>
      <c r="G1823" s="17">
        <v>1.80378545E8</v>
      </c>
      <c r="H1823" s="17">
        <v>2.27714902E8</v>
      </c>
    </row>
    <row r="1824">
      <c r="A1824" s="22" t="s">
        <v>4362</v>
      </c>
      <c r="B1824" s="7" t="s">
        <v>4363</v>
      </c>
      <c r="C1824" s="17">
        <v>129.0</v>
      </c>
      <c r="D1824" s="17">
        <v>4.47879808449612E7</v>
      </c>
      <c r="E1824" s="17">
        <v>2.2136886E7</v>
      </c>
      <c r="F1824" s="17">
        <v>3.06453E7</v>
      </c>
      <c r="G1824" s="17">
        <v>5.3065845E7</v>
      </c>
      <c r="H1824" s="17">
        <v>8.6521154E7</v>
      </c>
    </row>
    <row r="1825">
      <c r="A1825" s="22" t="s">
        <v>4366</v>
      </c>
      <c r="B1825" s="7" t="s">
        <v>4367</v>
      </c>
      <c r="C1825" s="17">
        <v>18.0</v>
      </c>
      <c r="D1825" s="17">
        <v>2.83143842222222E7</v>
      </c>
      <c r="E1825" s="17">
        <v>1.086E7</v>
      </c>
      <c r="F1825" s="17">
        <v>2.0583229E7</v>
      </c>
      <c r="G1825" s="17">
        <v>3.9433068E7</v>
      </c>
      <c r="H1825" s="17">
        <v>6.4294503E7</v>
      </c>
    </row>
    <row r="1826">
      <c r="A1826" s="22" t="s">
        <v>4368</v>
      </c>
      <c r="B1826" s="7" t="s">
        <v>4369</v>
      </c>
      <c r="C1826" s="17">
        <v>27.0</v>
      </c>
      <c r="D1826" s="17">
        <v>7.0854342074074E7</v>
      </c>
      <c r="E1826" s="17">
        <v>1.9744173E7</v>
      </c>
      <c r="F1826" s="17">
        <v>6.14609E7</v>
      </c>
      <c r="G1826" s="17">
        <v>1.02717406E8</v>
      </c>
      <c r="H1826" s="17">
        <v>1.35879591E8</v>
      </c>
    </row>
    <row r="1827">
      <c r="A1827" s="22" t="s">
        <v>4370</v>
      </c>
      <c r="B1827" s="7" t="s">
        <v>4371</v>
      </c>
      <c r="C1827" s="17">
        <v>5.0</v>
      </c>
      <c r="D1827" s="17">
        <v>3.9703523E7</v>
      </c>
      <c r="E1827" s="17">
        <v>1.4257167E7</v>
      </c>
      <c r="F1827" s="17">
        <v>2.7963589E7</v>
      </c>
      <c r="G1827" s="17">
        <v>4.7308512E7</v>
      </c>
      <c r="H1827" s="17">
        <v>9.4910274E7</v>
      </c>
    </row>
    <row r="1828">
      <c r="A1828" s="22" t="s">
        <v>4372</v>
      </c>
      <c r="B1828" s="7" t="s">
        <v>4373</v>
      </c>
      <c r="C1828" s="17">
        <v>3.0</v>
      </c>
      <c r="D1828" s="17">
        <v>2.15941206666666E7</v>
      </c>
      <c r="E1828" s="17">
        <v>1.3902252E7</v>
      </c>
      <c r="F1828" s="17">
        <v>1.609211E7</v>
      </c>
      <c r="G1828" s="17">
        <v>3.4788E7</v>
      </c>
      <c r="H1828" s="17">
        <v>3.4788E7</v>
      </c>
    </row>
    <row r="1829">
      <c r="A1829" s="22" t="s">
        <v>4374</v>
      </c>
      <c r="B1829" s="7" t="s">
        <v>4375</v>
      </c>
      <c r="C1829" s="17">
        <v>385.0</v>
      </c>
      <c r="D1829" s="17">
        <v>4.64956265272727E7</v>
      </c>
      <c r="E1829" s="17">
        <v>1.8271496E7</v>
      </c>
      <c r="F1829" s="17">
        <v>3.1338201E7</v>
      </c>
      <c r="G1829" s="17">
        <v>5.3743997E7</v>
      </c>
      <c r="H1829" s="17">
        <v>8.4148197E7</v>
      </c>
    </row>
    <row r="1830">
      <c r="A1830" s="22" t="s">
        <v>4378</v>
      </c>
      <c r="B1830" s="7" t="s">
        <v>4379</v>
      </c>
      <c r="C1830" s="17">
        <v>137.0</v>
      </c>
      <c r="D1830" s="17">
        <v>5.06799984637681E7</v>
      </c>
      <c r="E1830" s="17">
        <v>1.7450866E7</v>
      </c>
      <c r="F1830" s="17">
        <v>2.9365075E7</v>
      </c>
      <c r="G1830" s="17">
        <v>5.9194401E7</v>
      </c>
      <c r="H1830" s="17">
        <v>1.05328054E8</v>
      </c>
    </row>
    <row r="1831">
      <c r="A1831" s="22" t="s">
        <v>4388</v>
      </c>
      <c r="B1831" s="7" t="s">
        <v>4389</v>
      </c>
      <c r="C1831" s="17">
        <v>131.0</v>
      </c>
      <c r="D1831" s="17">
        <v>4.94267252519084E7</v>
      </c>
      <c r="E1831" s="17">
        <v>1.8914132E7</v>
      </c>
      <c r="F1831" s="17">
        <v>3.2162949E7</v>
      </c>
      <c r="G1831" s="17">
        <v>6.0072001E7</v>
      </c>
      <c r="H1831" s="17">
        <v>1.12504589E8</v>
      </c>
    </row>
    <row r="1832">
      <c r="A1832" s="22" t="s">
        <v>4390</v>
      </c>
      <c r="B1832" s="7" t="s">
        <v>4391</v>
      </c>
      <c r="C1832" s="17">
        <v>2237.0</v>
      </c>
      <c r="D1832" s="17">
        <v>1.58995304408217E7</v>
      </c>
      <c r="E1832" s="17">
        <v>1.0468705E7</v>
      </c>
      <c r="F1832" s="17">
        <v>1.4084616E7</v>
      </c>
      <c r="G1832" s="17">
        <v>1.9013642E7</v>
      </c>
      <c r="H1832" s="17">
        <v>2.600287E7</v>
      </c>
    </row>
    <row r="1833">
      <c r="A1833" s="22" t="s">
        <v>4392</v>
      </c>
      <c r="B1833" s="7" t="s">
        <v>4393</v>
      </c>
      <c r="C1833" s="17">
        <v>44.0</v>
      </c>
      <c r="D1833" s="17">
        <v>6.52121806818181E7</v>
      </c>
      <c r="E1833" s="17">
        <v>2.0561923E7</v>
      </c>
      <c r="F1833" s="17">
        <v>4.2692666E7</v>
      </c>
      <c r="G1833" s="17">
        <v>7.06566E7</v>
      </c>
      <c r="H1833" s="17">
        <v>1.54433537E8</v>
      </c>
    </row>
    <row r="1834">
      <c r="A1834" s="22" t="s">
        <v>4394</v>
      </c>
      <c r="B1834" s="7" t="s">
        <v>4395</v>
      </c>
      <c r="C1834" s="17">
        <v>6.0</v>
      </c>
      <c r="D1834" s="17">
        <v>2.4160265E7</v>
      </c>
      <c r="E1834" s="17">
        <v>8549829.0</v>
      </c>
      <c r="F1834" s="17">
        <v>1.0464525E7</v>
      </c>
      <c r="G1834" s="17">
        <v>3.1849544E7</v>
      </c>
      <c r="H1834" s="17">
        <v>6.1125238E7</v>
      </c>
    </row>
    <row r="1835">
      <c r="A1835" s="22" t="s">
        <v>4396</v>
      </c>
      <c r="B1835" s="7" t="s">
        <v>4397</v>
      </c>
      <c r="C1835" s="17">
        <v>29.0</v>
      </c>
      <c r="D1835" s="17">
        <v>2.85600754482758E7</v>
      </c>
      <c r="E1835" s="17">
        <v>1.0940151E7</v>
      </c>
      <c r="F1835" s="17">
        <v>1.967692E7</v>
      </c>
      <c r="G1835" s="17">
        <v>3.492235E7</v>
      </c>
      <c r="H1835" s="17">
        <v>4.3999961E7</v>
      </c>
    </row>
    <row r="1836">
      <c r="A1836" s="22" t="s">
        <v>4398</v>
      </c>
      <c r="B1836" s="7" t="s">
        <v>4399</v>
      </c>
      <c r="C1836" s="17">
        <v>7.0</v>
      </c>
      <c r="D1836" s="17">
        <v>3.69146888571428E7</v>
      </c>
      <c r="E1836" s="17">
        <v>1.7529865E7</v>
      </c>
      <c r="F1836" s="17">
        <v>2.0584655E7</v>
      </c>
      <c r="G1836" s="17">
        <v>4.3455143E7</v>
      </c>
      <c r="H1836" s="17">
        <v>1.03939875E8</v>
      </c>
    </row>
    <row r="1837">
      <c r="A1837" s="22" t="s">
        <v>4402</v>
      </c>
      <c r="B1837" s="7" t="s">
        <v>4403</v>
      </c>
      <c r="C1837" s="17">
        <v>478.0</v>
      </c>
      <c r="D1837" s="17">
        <v>2.99410912071129E7</v>
      </c>
      <c r="E1837" s="17">
        <v>1.0454426E7</v>
      </c>
      <c r="F1837" s="17">
        <v>1.818468E7</v>
      </c>
      <c r="G1837" s="17">
        <v>3.175425E7</v>
      </c>
      <c r="H1837" s="17">
        <v>5.9430009E7</v>
      </c>
    </row>
    <row r="1838">
      <c r="A1838" s="22" t="s">
        <v>4404</v>
      </c>
      <c r="B1838" s="7" t="s">
        <v>4405</v>
      </c>
      <c r="C1838" s="17">
        <v>1043.0</v>
      </c>
      <c r="D1838" s="17">
        <v>1.65761449799618E7</v>
      </c>
      <c r="E1838" s="17">
        <v>8732249.0</v>
      </c>
      <c r="F1838" s="17">
        <v>1.1981097E7</v>
      </c>
      <c r="G1838" s="17">
        <v>2.1112614E7</v>
      </c>
      <c r="H1838" s="17">
        <v>3.2634278E7</v>
      </c>
    </row>
    <row r="1839">
      <c r="A1839" s="22" t="s">
        <v>4410</v>
      </c>
      <c r="B1839" s="7" t="s">
        <v>4411</v>
      </c>
      <c r="C1839" s="17">
        <v>5.0</v>
      </c>
      <c r="D1839" s="17">
        <v>5.1138255E7</v>
      </c>
      <c r="E1839" s="17">
        <v>3.8229107E7</v>
      </c>
      <c r="F1839" s="17">
        <v>3.9549628E7</v>
      </c>
      <c r="G1839" s="17">
        <v>5.4957853E7</v>
      </c>
      <c r="H1839" s="17">
        <v>1.12833622E8</v>
      </c>
    </row>
    <row r="1840">
      <c r="A1840" s="22" t="s">
        <v>4412</v>
      </c>
      <c r="B1840" s="7" t="s">
        <v>4413</v>
      </c>
      <c r="C1840" s="17">
        <v>14.0</v>
      </c>
      <c r="D1840" s="17">
        <v>1.44858817142857E7</v>
      </c>
      <c r="E1840" s="17">
        <v>1.0754844E7</v>
      </c>
      <c r="F1840" s="17">
        <v>1.3724563E7</v>
      </c>
      <c r="G1840" s="17">
        <v>1.6851459E7</v>
      </c>
      <c r="H1840" s="17">
        <v>2.1517775E7</v>
      </c>
    </row>
    <row r="1841">
      <c r="A1841" s="22" t="s">
        <v>4414</v>
      </c>
      <c r="B1841" s="7" t="s">
        <v>4415</v>
      </c>
      <c r="C1841" s="17">
        <v>23.0</v>
      </c>
      <c r="D1841" s="17">
        <v>4.80396796086956E7</v>
      </c>
      <c r="E1841" s="17">
        <v>1.37777E7</v>
      </c>
      <c r="F1841" s="17">
        <v>2.1282E7</v>
      </c>
      <c r="G1841" s="17">
        <v>5.8750982E7</v>
      </c>
      <c r="H1841" s="17">
        <v>1.17909977E8</v>
      </c>
    </row>
    <row r="1842">
      <c r="A1842" s="22" t="s">
        <v>4420</v>
      </c>
      <c r="B1842" s="7" t="s">
        <v>4421</v>
      </c>
      <c r="C1842" s="17">
        <v>104.0</v>
      </c>
      <c r="D1842" s="17">
        <v>1.80643949807692E7</v>
      </c>
      <c r="E1842" s="17">
        <v>1.0114934E7</v>
      </c>
      <c r="F1842" s="17">
        <v>1.3578585E7</v>
      </c>
      <c r="G1842" s="17">
        <v>1.8364509E7</v>
      </c>
      <c r="H1842" s="17">
        <v>2.6721638E7</v>
      </c>
    </row>
    <row r="1843">
      <c r="A1843" s="22" t="s">
        <v>10670</v>
      </c>
      <c r="B1843" s="7" t="s">
        <v>10671</v>
      </c>
      <c r="C1843" s="17">
        <v>9858.0</v>
      </c>
      <c r="D1843" s="17">
        <v>1.31887487324E7</v>
      </c>
      <c r="E1843" s="17">
        <v>7654100.0</v>
      </c>
      <c r="F1843" s="17">
        <v>1.0453199E7</v>
      </c>
      <c r="G1843" s="17">
        <v>1.6272043E7</v>
      </c>
      <c r="H1843" s="17">
        <v>2.3731567E7</v>
      </c>
    </row>
    <row r="1844">
      <c r="A1844" s="22" t="s">
        <v>4422</v>
      </c>
      <c r="B1844" s="7" t="s">
        <v>4423</v>
      </c>
      <c r="C1844" s="17">
        <v>21014.0</v>
      </c>
      <c r="D1844" s="17">
        <v>1.67924579741834E7</v>
      </c>
      <c r="E1844" s="17">
        <v>8687523.0</v>
      </c>
      <c r="F1844" s="17">
        <v>1.267926E7</v>
      </c>
      <c r="G1844" s="17">
        <v>1.9462496E7</v>
      </c>
      <c r="H1844" s="17">
        <v>2.9778944E7</v>
      </c>
    </row>
    <row r="1845">
      <c r="A1845" s="22" t="s">
        <v>4426</v>
      </c>
      <c r="B1845" s="7" t="s">
        <v>4427</v>
      </c>
      <c r="C1845" s="17">
        <v>214.0</v>
      </c>
      <c r="D1845" s="17">
        <v>1.25821441121495E7</v>
      </c>
      <c r="E1845" s="17">
        <v>4418901.0</v>
      </c>
      <c r="F1845" s="17">
        <v>8819725.0</v>
      </c>
      <c r="G1845" s="17">
        <v>1.6306739E7</v>
      </c>
      <c r="H1845" s="17">
        <v>2.2515737E7</v>
      </c>
    </row>
    <row r="1846">
      <c r="A1846" s="22" t="s">
        <v>4428</v>
      </c>
      <c r="B1846" s="7" t="s">
        <v>4429</v>
      </c>
      <c r="C1846" s="17">
        <v>292.0</v>
      </c>
      <c r="D1846" s="17">
        <v>1.16379878600682E7</v>
      </c>
      <c r="E1846" s="17">
        <v>7941100.0</v>
      </c>
      <c r="F1846" s="17">
        <v>8971100.0</v>
      </c>
      <c r="G1846" s="17">
        <v>1.2363828E7</v>
      </c>
      <c r="H1846" s="17">
        <v>1.8352591E7</v>
      </c>
    </row>
    <row r="1847">
      <c r="A1847" s="22" t="s">
        <v>4432</v>
      </c>
      <c r="B1847" s="7" t="s">
        <v>4433</v>
      </c>
      <c r="C1847" s="17">
        <v>1706.0</v>
      </c>
      <c r="D1847" s="17">
        <v>2.40988461506447E7</v>
      </c>
      <c r="E1847" s="17">
        <v>8661316.0</v>
      </c>
      <c r="F1847" s="17">
        <v>1.4494234E7</v>
      </c>
      <c r="G1847" s="17">
        <v>2.5361135E7</v>
      </c>
      <c r="H1847" s="17">
        <v>4.5773817E7</v>
      </c>
    </row>
    <row r="1848">
      <c r="A1848" s="22" t="s">
        <v>4434</v>
      </c>
      <c r="B1848" s="7" t="s">
        <v>4435</v>
      </c>
      <c r="C1848" s="17">
        <v>1473.0</v>
      </c>
      <c r="D1848" s="17">
        <v>2.08211522647657E7</v>
      </c>
      <c r="E1848" s="17">
        <v>7947263.0</v>
      </c>
      <c r="F1848" s="17">
        <v>1.2172325E7</v>
      </c>
      <c r="G1848" s="17">
        <v>1.9663795E7</v>
      </c>
      <c r="H1848" s="17">
        <v>3.7324988E7</v>
      </c>
    </row>
    <row r="1849">
      <c r="A1849" s="22" t="s">
        <v>4436</v>
      </c>
      <c r="B1849" s="7" t="s">
        <v>4437</v>
      </c>
      <c r="C1849" s="17">
        <v>5483.0</v>
      </c>
      <c r="D1849" s="17">
        <v>1.44228922578409E7</v>
      </c>
      <c r="E1849" s="17">
        <v>8042299.0</v>
      </c>
      <c r="F1849" s="17">
        <v>1.122069E7</v>
      </c>
      <c r="G1849" s="17">
        <v>1.6378616E7</v>
      </c>
      <c r="H1849" s="17">
        <v>2.3923005E7</v>
      </c>
    </row>
    <row r="1850">
      <c r="A1850" s="22" t="s">
        <v>4440</v>
      </c>
      <c r="B1850" s="7" t="s">
        <v>4441</v>
      </c>
      <c r="C1850" s="17">
        <v>698.0</v>
      </c>
      <c r="D1850" s="17">
        <v>1.28695511690544E7</v>
      </c>
      <c r="E1850" s="17">
        <v>7620240.0</v>
      </c>
      <c r="F1850" s="17">
        <v>1.0856087E7</v>
      </c>
      <c r="G1850" s="17">
        <v>1.5194051E7</v>
      </c>
      <c r="H1850" s="17">
        <v>1.9840132E7</v>
      </c>
    </row>
    <row r="1851">
      <c r="A1851" s="22" t="s">
        <v>4442</v>
      </c>
      <c r="B1851" s="7" t="s">
        <v>4443</v>
      </c>
      <c r="C1851" s="17">
        <v>34.0</v>
      </c>
      <c r="D1851" s="17">
        <v>1.90630941764705E7</v>
      </c>
      <c r="E1851" s="17">
        <v>8376650.0</v>
      </c>
      <c r="F1851" s="17">
        <v>1.4388903E7</v>
      </c>
      <c r="G1851" s="17">
        <v>2.5514685E7</v>
      </c>
      <c r="H1851" s="17">
        <v>3.3616815E7</v>
      </c>
    </row>
    <row r="1852">
      <c r="A1852" s="22" t="s">
        <v>4444</v>
      </c>
      <c r="B1852" s="7" t="s">
        <v>4445</v>
      </c>
      <c r="C1852" s="17">
        <v>55.0</v>
      </c>
      <c r="D1852" s="17">
        <v>1.71417076363636E7</v>
      </c>
      <c r="E1852" s="17">
        <v>8344491.0</v>
      </c>
      <c r="F1852" s="17">
        <v>1.3482478E7</v>
      </c>
      <c r="G1852" s="17">
        <v>1.940862E7</v>
      </c>
      <c r="H1852" s="17">
        <v>2.6682366E7</v>
      </c>
    </row>
    <row r="1853">
      <c r="A1853" s="22" t="s">
        <v>4446</v>
      </c>
      <c r="B1853" s="7" t="s">
        <v>4447</v>
      </c>
      <c r="C1853" s="17">
        <v>14536.0</v>
      </c>
      <c r="D1853" s="17">
        <v>2.65348073008873E7</v>
      </c>
      <c r="E1853" s="17">
        <v>9480898.0</v>
      </c>
      <c r="F1853" s="17">
        <v>1.5788913E7</v>
      </c>
      <c r="G1853" s="17">
        <v>2.7664976E7</v>
      </c>
      <c r="H1853" s="17">
        <v>5.0365599E7</v>
      </c>
    </row>
    <row r="1854">
      <c r="A1854" s="22" t="s">
        <v>4448</v>
      </c>
      <c r="B1854" s="7" t="s">
        <v>4449</v>
      </c>
      <c r="C1854" s="17">
        <v>3844.0</v>
      </c>
      <c r="D1854" s="17">
        <v>2.01314192803641E7</v>
      </c>
      <c r="E1854" s="17">
        <v>1.021905E7</v>
      </c>
      <c r="F1854" s="17">
        <v>1.3733781E7</v>
      </c>
      <c r="G1854" s="17">
        <v>2.11125E7</v>
      </c>
      <c r="H1854" s="17">
        <v>3.5581267E7</v>
      </c>
    </row>
    <row r="1855">
      <c r="A1855" s="22" t="s">
        <v>4450</v>
      </c>
      <c r="B1855" s="7" t="s">
        <v>4451</v>
      </c>
      <c r="C1855" s="17">
        <v>638.0</v>
      </c>
      <c r="D1855" s="17">
        <v>2.65743015595611E7</v>
      </c>
      <c r="E1855" s="17">
        <v>1.1287274E7</v>
      </c>
      <c r="F1855" s="17">
        <v>1.6527634E7</v>
      </c>
      <c r="G1855" s="17">
        <v>2.9416928E7</v>
      </c>
      <c r="H1855" s="17">
        <v>5.2400458E7</v>
      </c>
    </row>
    <row r="1856">
      <c r="A1856" s="22" t="s">
        <v>4452</v>
      </c>
      <c r="B1856" s="7" t="s">
        <v>4453</v>
      </c>
      <c r="C1856" s="17">
        <v>83.0</v>
      </c>
      <c r="D1856" s="17">
        <v>1.97551890361445E7</v>
      </c>
      <c r="E1856" s="17">
        <v>9400471.0</v>
      </c>
      <c r="F1856" s="17">
        <v>1.3525756E7</v>
      </c>
      <c r="G1856" s="17">
        <v>2.1131551E7</v>
      </c>
      <c r="H1856" s="17">
        <v>2.9848375E7</v>
      </c>
    </row>
    <row r="1857">
      <c r="A1857" s="22" t="s">
        <v>4454</v>
      </c>
      <c r="B1857" s="7" t="s">
        <v>4455</v>
      </c>
      <c r="C1857" s="17">
        <v>104.0</v>
      </c>
      <c r="D1857" s="17">
        <v>1.71052726442307E7</v>
      </c>
      <c r="E1857" s="17">
        <v>9400030.0</v>
      </c>
      <c r="F1857" s="17">
        <v>1.6202123E7</v>
      </c>
      <c r="G1857" s="17">
        <v>2.2608183E7</v>
      </c>
      <c r="H1857" s="17">
        <v>2.8495214E7</v>
      </c>
    </row>
    <row r="1858">
      <c r="A1858" s="22" t="s">
        <v>4456</v>
      </c>
      <c r="B1858" s="7" t="s">
        <v>4457</v>
      </c>
      <c r="C1858" s="17">
        <v>9446.0</v>
      </c>
      <c r="D1858" s="17">
        <v>2.01176955796043E7</v>
      </c>
      <c r="E1858" s="17">
        <v>1.0436225E7</v>
      </c>
      <c r="F1858" s="17">
        <v>1.52086E7</v>
      </c>
      <c r="G1858" s="17">
        <v>2.3468937E7</v>
      </c>
      <c r="H1858" s="17">
        <v>3.6548275E7</v>
      </c>
    </row>
    <row r="1859">
      <c r="A1859" s="22" t="s">
        <v>4458</v>
      </c>
      <c r="B1859" s="7" t="s">
        <v>4459</v>
      </c>
      <c r="C1859" s="17">
        <v>469.0</v>
      </c>
      <c r="D1859" s="17">
        <v>1.51399954989339E7</v>
      </c>
      <c r="E1859" s="17">
        <v>8042666.0</v>
      </c>
      <c r="F1859" s="17">
        <v>1.1249615E7</v>
      </c>
      <c r="G1859" s="17">
        <v>1.70835E7</v>
      </c>
      <c r="H1859" s="17">
        <v>2.7323835E7</v>
      </c>
    </row>
    <row r="1860">
      <c r="A1860" s="22" t="s">
        <v>4460</v>
      </c>
      <c r="B1860" s="7" t="s">
        <v>4461</v>
      </c>
      <c r="C1860" s="17">
        <v>387.0</v>
      </c>
      <c r="D1860" s="17">
        <v>2.5544987496124E7</v>
      </c>
      <c r="E1860" s="17">
        <v>1.12258E7</v>
      </c>
      <c r="F1860" s="17">
        <v>1.6595658E7</v>
      </c>
      <c r="G1860" s="17">
        <v>2.8296291E7</v>
      </c>
      <c r="H1860" s="17">
        <v>4.6523449E7</v>
      </c>
    </row>
    <row r="1861">
      <c r="A1861" s="22" t="s">
        <v>4462</v>
      </c>
      <c r="B1861" s="7" t="s">
        <v>4463</v>
      </c>
      <c r="C1861" s="17">
        <v>361.0</v>
      </c>
      <c r="D1861" s="17">
        <v>3.21188860221606E7</v>
      </c>
      <c r="E1861" s="17">
        <v>1.099646E7</v>
      </c>
      <c r="F1861" s="17">
        <v>1.7160859E7</v>
      </c>
      <c r="G1861" s="17">
        <v>3.0566712E7</v>
      </c>
      <c r="H1861" s="17">
        <v>5.9974473E7</v>
      </c>
    </row>
    <row r="1862">
      <c r="A1862" s="22" t="s">
        <v>4466</v>
      </c>
      <c r="B1862" s="7" t="s">
        <v>4467</v>
      </c>
      <c r="C1862" s="17">
        <v>342.0</v>
      </c>
      <c r="D1862" s="17">
        <v>7.93070817142856E7</v>
      </c>
      <c r="E1862" s="17">
        <v>2.9249856E7</v>
      </c>
      <c r="F1862" s="17">
        <v>5.4561272E7</v>
      </c>
      <c r="G1862" s="17">
        <v>9.7820621E7</v>
      </c>
      <c r="H1862" s="17">
        <v>1.56937805E8</v>
      </c>
    </row>
    <row r="1863">
      <c r="A1863" s="22" t="s">
        <v>4474</v>
      </c>
      <c r="B1863" s="7" t="s">
        <v>4475</v>
      </c>
      <c r="C1863" s="17">
        <v>199.0</v>
      </c>
      <c r="D1863" s="17">
        <v>1.91364355849999E7</v>
      </c>
      <c r="E1863" s="17">
        <v>8795781.0</v>
      </c>
      <c r="F1863" s="17">
        <v>1.3106135E7</v>
      </c>
      <c r="G1863" s="17">
        <v>2.3840867E7</v>
      </c>
      <c r="H1863" s="17">
        <v>3.4609669E7</v>
      </c>
    </row>
    <row r="1864">
      <c r="A1864" s="22" t="s">
        <v>4478</v>
      </c>
      <c r="B1864" s="7" t="s">
        <v>4479</v>
      </c>
      <c r="C1864" s="17">
        <v>361.0</v>
      </c>
      <c r="D1864" s="17">
        <v>4.0375047102493E7</v>
      </c>
      <c r="E1864" s="17">
        <v>1.4284874E7</v>
      </c>
      <c r="F1864" s="17">
        <v>2.5198244E7</v>
      </c>
      <c r="G1864" s="17">
        <v>4.6110291E7</v>
      </c>
      <c r="H1864" s="17">
        <v>8.755969E7</v>
      </c>
    </row>
    <row r="1865">
      <c r="A1865" s="22" t="s">
        <v>4480</v>
      </c>
      <c r="B1865" s="7" t="s">
        <v>4481</v>
      </c>
      <c r="C1865" s="17">
        <v>45.0</v>
      </c>
      <c r="D1865" s="17">
        <v>1.57691074444444E7</v>
      </c>
      <c r="E1865" s="17">
        <v>6920141.0</v>
      </c>
      <c r="F1865" s="17">
        <v>8976762.0</v>
      </c>
      <c r="G1865" s="17">
        <v>1.1728187E7</v>
      </c>
      <c r="H1865" s="17">
        <v>2.6777307E7</v>
      </c>
    </row>
    <row r="1866">
      <c r="A1866" s="22" t="s">
        <v>404</v>
      </c>
      <c r="B1866" s="7" t="s">
        <v>406</v>
      </c>
      <c r="C1866" s="17">
        <v>117.0</v>
      </c>
      <c r="D1866" s="17">
        <v>4.38450208034188E7</v>
      </c>
      <c r="E1866" s="17">
        <v>1.6706223E7</v>
      </c>
      <c r="F1866" s="17">
        <v>3.2440198E7</v>
      </c>
      <c r="G1866" s="17">
        <v>5.727275E7</v>
      </c>
      <c r="H1866" s="17">
        <v>8.5259673E7</v>
      </c>
    </row>
    <row r="1867">
      <c r="A1867" s="22" t="s">
        <v>4482</v>
      </c>
      <c r="B1867" s="7" t="s">
        <v>4483</v>
      </c>
      <c r="C1867" s="17">
        <v>513.0</v>
      </c>
      <c r="D1867" s="17">
        <v>2.5391130111111E7</v>
      </c>
      <c r="E1867" s="17">
        <v>1.1307835E7</v>
      </c>
      <c r="F1867" s="17">
        <v>1.9147374E7</v>
      </c>
      <c r="G1867" s="17">
        <v>3.08115E7</v>
      </c>
      <c r="H1867" s="17">
        <v>4.4372851E7</v>
      </c>
    </row>
    <row r="1868">
      <c r="A1868" s="22" t="s">
        <v>4484</v>
      </c>
      <c r="B1868" s="7" t="s">
        <v>4485</v>
      </c>
      <c r="C1868" s="17">
        <v>80.0</v>
      </c>
      <c r="D1868" s="17">
        <v>2.34235985749999E7</v>
      </c>
      <c r="E1868" s="17">
        <v>1.6995284E7</v>
      </c>
      <c r="F1868" s="17">
        <v>1.996915E7</v>
      </c>
      <c r="G1868" s="17">
        <v>2.4825034E7</v>
      </c>
      <c r="H1868" s="17">
        <v>3.544425E7</v>
      </c>
    </row>
    <row r="1869">
      <c r="A1869" s="22" t="s">
        <v>4488</v>
      </c>
      <c r="B1869" s="7" t="s">
        <v>4489</v>
      </c>
      <c r="C1869" s="17">
        <v>31.0</v>
      </c>
      <c r="D1869" s="17">
        <v>8.98445400967741E7</v>
      </c>
      <c r="E1869" s="17">
        <v>3.8431334E7</v>
      </c>
      <c r="F1869" s="17">
        <v>6.0762234E7</v>
      </c>
      <c r="G1869" s="17">
        <v>1.605469E8</v>
      </c>
      <c r="H1869" s="17">
        <v>1.79116642E8</v>
      </c>
    </row>
    <row r="1870">
      <c r="A1870" s="22" t="s">
        <v>4492</v>
      </c>
      <c r="B1870" s="7" t="s">
        <v>4493</v>
      </c>
      <c r="C1870" s="17">
        <v>140.0</v>
      </c>
      <c r="D1870" s="17">
        <v>4.73940415857142E7</v>
      </c>
      <c r="E1870" s="17">
        <v>1.0680092E7</v>
      </c>
      <c r="F1870" s="17">
        <v>2.5858367E7</v>
      </c>
      <c r="G1870" s="17">
        <v>6.2213809E7</v>
      </c>
      <c r="H1870" s="17">
        <v>1.2132757E8</v>
      </c>
    </row>
    <row r="1871">
      <c r="A1871" s="22" t="s">
        <v>4498</v>
      </c>
      <c r="B1871" s="7" t="s">
        <v>4499</v>
      </c>
      <c r="C1871" s="17">
        <v>15.0</v>
      </c>
      <c r="D1871" s="17">
        <v>5.25238272666666E7</v>
      </c>
      <c r="E1871" s="17">
        <v>2.4449473E7</v>
      </c>
      <c r="F1871" s="17">
        <v>3.8684158E7</v>
      </c>
      <c r="G1871" s="17">
        <v>6.5363661E7</v>
      </c>
      <c r="H1871" s="17">
        <v>9.572855E7</v>
      </c>
    </row>
    <row r="1872">
      <c r="A1872" s="22" t="s">
        <v>4500</v>
      </c>
      <c r="B1872" s="7" t="s">
        <v>4501</v>
      </c>
      <c r="C1872" s="17">
        <v>964.0</v>
      </c>
      <c r="D1872" s="17">
        <v>4.48376246569947E7</v>
      </c>
      <c r="E1872" s="17">
        <v>1.35058E7</v>
      </c>
      <c r="F1872" s="17">
        <v>2.46356E7</v>
      </c>
      <c r="G1872" s="17">
        <v>5.0243504E7</v>
      </c>
      <c r="H1872" s="17">
        <v>1.04048475E8</v>
      </c>
    </row>
    <row r="1873">
      <c r="A1873" s="22" t="s">
        <v>4504</v>
      </c>
      <c r="B1873" s="7" t="s">
        <v>4505</v>
      </c>
      <c r="C1873" s="17">
        <v>1099.0</v>
      </c>
      <c r="D1873" s="17">
        <v>1.8587008010009E7</v>
      </c>
      <c r="E1873" s="17">
        <v>9400325.0</v>
      </c>
      <c r="F1873" s="17">
        <v>1.1099222E7</v>
      </c>
      <c r="G1873" s="17">
        <v>1.930709E7</v>
      </c>
      <c r="H1873" s="17">
        <v>3.1070676E7</v>
      </c>
    </row>
    <row r="1874">
      <c r="A1874" s="22" t="s">
        <v>4506</v>
      </c>
      <c r="B1874" s="7" t="s">
        <v>4507</v>
      </c>
      <c r="C1874" s="17">
        <v>128.0</v>
      </c>
      <c r="D1874" s="17">
        <v>1.44135240390624E7</v>
      </c>
      <c r="E1874" s="17">
        <v>7652599.0</v>
      </c>
      <c r="F1874" s="17">
        <v>1.10493E7</v>
      </c>
      <c r="G1874" s="17">
        <v>1.7321E7</v>
      </c>
      <c r="H1874" s="17">
        <v>2.9259467E7</v>
      </c>
    </row>
    <row r="1875">
      <c r="A1875" s="22" t="s">
        <v>4508</v>
      </c>
      <c r="B1875" s="7" t="s">
        <v>4509</v>
      </c>
      <c r="C1875" s="17">
        <v>537.0</v>
      </c>
      <c r="D1875" s="17">
        <v>1.89264795586592E7</v>
      </c>
      <c r="E1875" s="17">
        <v>8391934.0</v>
      </c>
      <c r="F1875" s="17">
        <v>1.3124015E7</v>
      </c>
      <c r="G1875" s="17">
        <v>2.2436805E7</v>
      </c>
      <c r="H1875" s="17">
        <v>3.28735E7</v>
      </c>
    </row>
    <row r="1876">
      <c r="A1876" s="22" t="s">
        <v>4510</v>
      </c>
      <c r="B1876" s="7" t="s">
        <v>4511</v>
      </c>
      <c r="C1876" s="17">
        <v>584325.0</v>
      </c>
      <c r="D1876" s="17">
        <v>1.42244185841331E7</v>
      </c>
      <c r="E1876" s="17">
        <v>6019043.0</v>
      </c>
      <c r="F1876" s="17">
        <v>9196331.0</v>
      </c>
      <c r="G1876" s="17">
        <v>1.4185119E7</v>
      </c>
      <c r="H1876" s="17">
        <v>2.4651743E7</v>
      </c>
    </row>
    <row r="1877">
      <c r="A1877" s="22" t="s">
        <v>4514</v>
      </c>
      <c r="B1877" s="7" t="s">
        <v>4515</v>
      </c>
      <c r="C1877" s="17">
        <v>14318.0</v>
      </c>
      <c r="D1877" s="17">
        <v>1.5663091961002E7</v>
      </c>
      <c r="E1877" s="17">
        <v>6605963.0</v>
      </c>
      <c r="F1877" s="17">
        <v>9860605.0</v>
      </c>
      <c r="G1877" s="17">
        <v>1.539679E7</v>
      </c>
      <c r="H1877" s="17">
        <v>2.9419243E7</v>
      </c>
    </row>
    <row r="1878">
      <c r="A1878" s="22" t="s">
        <v>4516</v>
      </c>
      <c r="B1878" s="7" t="s">
        <v>4517</v>
      </c>
      <c r="C1878" s="17">
        <v>17.0</v>
      </c>
      <c r="D1878" s="17">
        <v>1.28326282941176E7</v>
      </c>
      <c r="E1878" s="17">
        <v>6307600.0</v>
      </c>
      <c r="F1878" s="17">
        <v>1.0751E7</v>
      </c>
      <c r="G1878" s="17">
        <v>1.30481E7</v>
      </c>
      <c r="H1878" s="17">
        <v>3.88575E7</v>
      </c>
    </row>
    <row r="1879">
      <c r="A1879" s="22" t="s">
        <v>4520</v>
      </c>
      <c r="B1879" s="7" t="s">
        <v>4521</v>
      </c>
      <c r="C1879" s="17">
        <v>32.0</v>
      </c>
      <c r="D1879" s="17">
        <v>1.76128144375E7</v>
      </c>
      <c r="E1879" s="17">
        <v>6853700.0</v>
      </c>
      <c r="F1879" s="17">
        <v>1.260922E7</v>
      </c>
      <c r="G1879" s="17">
        <v>1.9306762E7</v>
      </c>
      <c r="H1879" s="17">
        <v>4.2111242E7</v>
      </c>
    </row>
    <row r="1880">
      <c r="A1880" s="22" t="s">
        <v>4522</v>
      </c>
      <c r="B1880" s="7" t="s">
        <v>4523</v>
      </c>
      <c r="C1880" s="17">
        <v>11.0</v>
      </c>
      <c r="D1880" s="17">
        <v>1.69474037272727E7</v>
      </c>
      <c r="E1880" s="17">
        <v>6146263.0</v>
      </c>
      <c r="F1880" s="17">
        <v>1.618379E7</v>
      </c>
      <c r="G1880" s="17">
        <v>2.4231942E7</v>
      </c>
      <c r="H1880" s="17">
        <v>3.4345924E7</v>
      </c>
    </row>
    <row r="1881">
      <c r="A1881" s="22" t="s">
        <v>4524</v>
      </c>
      <c r="B1881" s="7" t="s">
        <v>4525</v>
      </c>
      <c r="C1881" s="17">
        <v>285.0</v>
      </c>
      <c r="D1881" s="17">
        <v>1.54129735578947E7</v>
      </c>
      <c r="E1881" s="17">
        <v>7755549.0</v>
      </c>
      <c r="F1881" s="17">
        <v>1.1318042E7</v>
      </c>
      <c r="G1881" s="17">
        <v>1.7350062E7</v>
      </c>
      <c r="H1881" s="17">
        <v>2.8524084E7</v>
      </c>
    </row>
    <row r="1882">
      <c r="A1882" s="22" t="s">
        <v>10718</v>
      </c>
      <c r="B1882" s="7" t="s">
        <v>10719</v>
      </c>
      <c r="C1882" s="17">
        <v>1529.0</v>
      </c>
      <c r="D1882" s="17">
        <v>1.42038580280862E7</v>
      </c>
      <c r="E1882" s="17">
        <v>8095034.0</v>
      </c>
      <c r="F1882" s="17">
        <v>1.1637997E7</v>
      </c>
      <c r="G1882" s="17">
        <v>1.698291E7</v>
      </c>
      <c r="H1882" s="17">
        <v>2.5711874E7</v>
      </c>
    </row>
    <row r="1883">
      <c r="A1883" s="22" t="s">
        <v>4526</v>
      </c>
      <c r="B1883" s="7" t="s">
        <v>4527</v>
      </c>
      <c r="C1883" s="17">
        <v>2842.0</v>
      </c>
      <c r="D1883" s="17">
        <v>1.48717722729511E7</v>
      </c>
      <c r="E1883" s="17">
        <v>8128220.0</v>
      </c>
      <c r="F1883" s="17">
        <v>1.1455511E7</v>
      </c>
      <c r="G1883" s="17">
        <v>1.7476935E7</v>
      </c>
      <c r="H1883" s="17">
        <v>2.611675E7</v>
      </c>
    </row>
    <row r="1884">
      <c r="A1884" s="22" t="s">
        <v>4528</v>
      </c>
      <c r="B1884" s="7" t="s">
        <v>4529</v>
      </c>
      <c r="C1884" s="17">
        <v>2291.0</v>
      </c>
      <c r="D1884" s="17">
        <v>1.28828065235602E7</v>
      </c>
      <c r="E1884" s="17">
        <v>6592461.0</v>
      </c>
      <c r="F1884" s="17">
        <v>9737606.0</v>
      </c>
      <c r="G1884" s="17">
        <v>1.5197608E7</v>
      </c>
      <c r="H1884" s="17">
        <v>2.3532975E7</v>
      </c>
    </row>
    <row r="1885">
      <c r="A1885" s="22" t="s">
        <v>4530</v>
      </c>
      <c r="B1885" s="7" t="s">
        <v>4531</v>
      </c>
      <c r="C1885" s="17">
        <v>7.0</v>
      </c>
      <c r="D1885" s="17">
        <v>3.00169447142857E7</v>
      </c>
      <c r="E1885" s="17">
        <v>8435000.0</v>
      </c>
      <c r="F1885" s="17">
        <v>1.9898121E7</v>
      </c>
      <c r="G1885" s="17">
        <v>2.6334506E7</v>
      </c>
      <c r="H1885" s="17">
        <v>1.13981184E8</v>
      </c>
    </row>
    <row r="1886">
      <c r="A1886" s="22" t="s">
        <v>4532</v>
      </c>
      <c r="B1886" s="7" t="s">
        <v>4533</v>
      </c>
      <c r="C1886" s="17">
        <v>3720.0</v>
      </c>
      <c r="D1886" s="17">
        <v>2.42164930282106E7</v>
      </c>
      <c r="E1886" s="17">
        <v>9500586.0</v>
      </c>
      <c r="F1886" s="17">
        <v>1.5120105E7</v>
      </c>
      <c r="G1886" s="17">
        <v>2.652439E7</v>
      </c>
      <c r="H1886" s="17">
        <v>4.3460335E7</v>
      </c>
    </row>
    <row r="1887">
      <c r="A1887" s="22" t="s">
        <v>4534</v>
      </c>
      <c r="B1887" s="7" t="s">
        <v>4535</v>
      </c>
      <c r="C1887" s="17">
        <v>145.0</v>
      </c>
      <c r="D1887" s="17">
        <v>1.9214390075862E7</v>
      </c>
      <c r="E1887" s="17">
        <v>9466903.0</v>
      </c>
      <c r="F1887" s="17">
        <v>1.4924734E7</v>
      </c>
      <c r="G1887" s="17">
        <v>2.1920029E7</v>
      </c>
      <c r="H1887" s="17">
        <v>3.4457559E7</v>
      </c>
    </row>
    <row r="1888">
      <c r="A1888" s="22" t="s">
        <v>4536</v>
      </c>
      <c r="B1888" s="7" t="s">
        <v>4537</v>
      </c>
      <c r="C1888" s="17">
        <v>3.0</v>
      </c>
      <c r="D1888" s="17">
        <v>1.93282286666666E7</v>
      </c>
      <c r="E1888" s="17">
        <v>8661513.0</v>
      </c>
      <c r="F1888" s="17">
        <v>2.1273085E7</v>
      </c>
      <c r="G1888" s="17">
        <v>2.8050088E7</v>
      </c>
      <c r="H1888" s="17">
        <v>2.8050088E7</v>
      </c>
    </row>
    <row r="1889">
      <c r="A1889" s="22" t="s">
        <v>4538</v>
      </c>
      <c r="B1889" s="7" t="s">
        <v>4539</v>
      </c>
      <c r="C1889" s="17">
        <v>34.0</v>
      </c>
      <c r="D1889" s="17">
        <v>1.23781300588235E7</v>
      </c>
      <c r="E1889" s="17">
        <v>5708307.0</v>
      </c>
      <c r="F1889" s="17">
        <v>9407787.0</v>
      </c>
      <c r="G1889" s="17">
        <v>1.6626309E7</v>
      </c>
      <c r="H1889" s="17">
        <v>2.4163055E7</v>
      </c>
    </row>
    <row r="1890">
      <c r="A1890" s="22" t="s">
        <v>4540</v>
      </c>
      <c r="B1890" s="7" t="s">
        <v>4541</v>
      </c>
      <c r="C1890" s="17">
        <v>946.0</v>
      </c>
      <c r="D1890" s="17">
        <v>1.49374332346723E7</v>
      </c>
      <c r="E1890" s="17">
        <v>9094400.0</v>
      </c>
      <c r="F1890" s="17">
        <v>1.2046018E7</v>
      </c>
      <c r="G1890" s="17">
        <v>1.6759276E7</v>
      </c>
      <c r="H1890" s="17">
        <v>2.7014286E7</v>
      </c>
    </row>
    <row r="1891">
      <c r="A1891" s="22" t="s">
        <v>4542</v>
      </c>
      <c r="B1891" s="7" t="s">
        <v>4543</v>
      </c>
      <c r="C1891" s="17">
        <v>832.0</v>
      </c>
      <c r="D1891" s="17">
        <v>1.67888417475961E7</v>
      </c>
      <c r="E1891" s="17">
        <v>8092038.0</v>
      </c>
      <c r="F1891" s="17">
        <v>1.2501175E7</v>
      </c>
      <c r="G1891" s="17">
        <v>1.8323091E7</v>
      </c>
      <c r="H1891" s="17">
        <v>2.8410163E7</v>
      </c>
    </row>
    <row r="1892">
      <c r="A1892" s="22" t="s">
        <v>4548</v>
      </c>
      <c r="B1892" s="7" t="s">
        <v>4549</v>
      </c>
      <c r="C1892" s="17">
        <v>73.0</v>
      </c>
      <c r="D1892" s="17">
        <v>1.58303503424657E7</v>
      </c>
      <c r="E1892" s="17">
        <v>8497895.0</v>
      </c>
      <c r="F1892" s="17">
        <v>1.1732481E7</v>
      </c>
      <c r="G1892" s="17">
        <v>1.852223E7</v>
      </c>
      <c r="H1892" s="17">
        <v>2.7614994E7</v>
      </c>
    </row>
    <row r="1893">
      <c r="A1893" s="22" t="s">
        <v>4550</v>
      </c>
      <c r="B1893" s="7" t="s">
        <v>4551</v>
      </c>
      <c r="C1893" s="17">
        <v>27.0</v>
      </c>
      <c r="D1893" s="17">
        <v>1.46496451111111E7</v>
      </c>
      <c r="E1893" s="17">
        <v>8664900.0</v>
      </c>
      <c r="F1893" s="17">
        <v>1.19753E7</v>
      </c>
      <c r="G1893" s="17">
        <v>1.5699675E7</v>
      </c>
      <c r="H1893" s="17">
        <v>1.8656422E7</v>
      </c>
    </row>
    <row r="1894">
      <c r="A1894" s="22" t="s">
        <v>4552</v>
      </c>
      <c r="B1894" s="7" t="s">
        <v>4553</v>
      </c>
      <c r="C1894" s="17">
        <v>455.0</v>
      </c>
      <c r="D1894" s="17">
        <v>2.19607629188596E7</v>
      </c>
      <c r="E1894" s="17">
        <v>1.0548506E7</v>
      </c>
      <c r="F1894" s="17">
        <v>1.6119972E7</v>
      </c>
      <c r="G1894" s="17">
        <v>2.715229E7</v>
      </c>
      <c r="H1894" s="17">
        <v>3.886783E7</v>
      </c>
    </row>
    <row r="1895">
      <c r="A1895" s="22" t="s">
        <v>4554</v>
      </c>
      <c r="B1895" s="7" t="s">
        <v>4555</v>
      </c>
      <c r="C1895" s="17">
        <v>245.0</v>
      </c>
      <c r="D1895" s="17">
        <v>2.53750444530612E7</v>
      </c>
      <c r="E1895" s="17">
        <v>1.38619E7</v>
      </c>
      <c r="F1895" s="17">
        <v>1.9814234E7</v>
      </c>
      <c r="G1895" s="17">
        <v>2.9784129E7</v>
      </c>
      <c r="H1895" s="17">
        <v>3.8941396E7</v>
      </c>
    </row>
    <row r="1896">
      <c r="A1896" s="22" t="s">
        <v>4556</v>
      </c>
      <c r="B1896" s="7" t="s">
        <v>4557</v>
      </c>
      <c r="C1896" s="17">
        <v>4932.0</v>
      </c>
      <c r="D1896" s="17">
        <v>2.13743707717413E7</v>
      </c>
      <c r="E1896" s="17">
        <v>1.147773E7</v>
      </c>
      <c r="F1896" s="17">
        <v>1.7559544E7</v>
      </c>
      <c r="G1896" s="17">
        <v>2.7146278E7</v>
      </c>
      <c r="H1896" s="17">
        <v>3.7360733E7</v>
      </c>
    </row>
    <row r="1897">
      <c r="A1897" s="22" t="s">
        <v>4572</v>
      </c>
      <c r="B1897" s="7" t="s">
        <v>4573</v>
      </c>
      <c r="C1897" s="17">
        <v>302.0</v>
      </c>
      <c r="D1897" s="17">
        <v>2.28465022615894E7</v>
      </c>
      <c r="E1897" s="17">
        <v>1.1091974E7</v>
      </c>
      <c r="F1897" s="17">
        <v>1.8405399E7</v>
      </c>
      <c r="G1897" s="17">
        <v>2.9374811E7</v>
      </c>
      <c r="H1897" s="17">
        <v>4.2258207E7</v>
      </c>
    </row>
    <row r="1898">
      <c r="A1898" s="22" t="s">
        <v>4574</v>
      </c>
      <c r="B1898" s="7" t="s">
        <v>4575</v>
      </c>
      <c r="C1898" s="17">
        <v>1042.0</v>
      </c>
      <c r="D1898" s="17">
        <v>1.47345561976967E7</v>
      </c>
      <c r="E1898" s="17">
        <v>7971417.0</v>
      </c>
      <c r="F1898" s="17">
        <v>1.1239696E7</v>
      </c>
      <c r="G1898" s="17">
        <v>1.7824049E7</v>
      </c>
      <c r="H1898" s="17">
        <v>2.64204E7</v>
      </c>
    </row>
    <row r="1899">
      <c r="A1899" s="22" t="s">
        <v>4576</v>
      </c>
      <c r="B1899" s="7" t="s">
        <v>4577</v>
      </c>
      <c r="C1899" s="17">
        <v>2763.0</v>
      </c>
      <c r="D1899" s="17">
        <v>2.1860904890738E7</v>
      </c>
      <c r="E1899" s="17">
        <v>1.0517441E7</v>
      </c>
      <c r="F1899" s="17">
        <v>1.6043059E7</v>
      </c>
      <c r="G1899" s="17">
        <v>2.5901463E7</v>
      </c>
      <c r="H1899" s="17">
        <v>3.7520727E7</v>
      </c>
    </row>
    <row r="1900">
      <c r="A1900" s="22" t="s">
        <v>4584</v>
      </c>
      <c r="B1900" s="7" t="s">
        <v>4585</v>
      </c>
      <c r="C1900" s="17">
        <v>17954.0</v>
      </c>
      <c r="D1900" s="17">
        <v>1.53471290160338E7</v>
      </c>
      <c r="E1900" s="17">
        <v>8406000.0</v>
      </c>
      <c r="F1900" s="17">
        <v>1.154225E7</v>
      </c>
      <c r="G1900" s="17">
        <v>1.7823559E7</v>
      </c>
      <c r="H1900" s="17">
        <v>2.6117745E7</v>
      </c>
    </row>
    <row r="1901">
      <c r="A1901" s="22" t="s">
        <v>4586</v>
      </c>
      <c r="B1901" s="7" t="s">
        <v>4587</v>
      </c>
      <c r="C1901" s="17">
        <v>2007.0</v>
      </c>
      <c r="D1901" s="17">
        <v>2.05087084907822E7</v>
      </c>
      <c r="E1901" s="17">
        <v>7767672.0</v>
      </c>
      <c r="F1901" s="17">
        <v>1.2587794E7</v>
      </c>
      <c r="G1901" s="17">
        <v>2.2756196E7</v>
      </c>
      <c r="H1901" s="17">
        <v>4.3877165E7</v>
      </c>
    </row>
    <row r="1902">
      <c r="A1902" s="22" t="s">
        <v>4588</v>
      </c>
      <c r="B1902" s="7" t="s">
        <v>4589</v>
      </c>
      <c r="C1902" s="17">
        <v>10.0</v>
      </c>
      <c r="D1902" s="17">
        <v>1.40505834E7</v>
      </c>
      <c r="E1902" s="17">
        <v>1.0159487E7</v>
      </c>
      <c r="F1902" s="17">
        <v>1.1335567E7</v>
      </c>
      <c r="G1902" s="17">
        <v>2.0552832E7</v>
      </c>
      <c r="H1902" s="17">
        <v>2.2684458E7</v>
      </c>
    </row>
    <row r="1903">
      <c r="A1903" s="22" t="s">
        <v>4590</v>
      </c>
      <c r="B1903" s="7" t="s">
        <v>4591</v>
      </c>
      <c r="C1903" s="17">
        <v>21.0</v>
      </c>
      <c r="D1903" s="17">
        <v>1.3753934E7</v>
      </c>
      <c r="E1903" s="17">
        <v>5269495.0</v>
      </c>
      <c r="F1903" s="17">
        <v>8600684.0</v>
      </c>
      <c r="G1903" s="17">
        <v>1.5039474E7</v>
      </c>
      <c r="H1903" s="17">
        <v>2.093799E7</v>
      </c>
    </row>
    <row r="1904">
      <c r="A1904" s="22" t="s">
        <v>4592</v>
      </c>
      <c r="B1904" s="7" t="s">
        <v>4593</v>
      </c>
      <c r="C1904" s="17">
        <v>8.0</v>
      </c>
      <c r="D1904" s="17">
        <v>3.4106369375E7</v>
      </c>
      <c r="E1904" s="17">
        <v>1.2745111E7</v>
      </c>
      <c r="F1904" s="17">
        <v>1.4457371E7</v>
      </c>
      <c r="G1904" s="17">
        <v>1.8477393E7</v>
      </c>
      <c r="H1904" s="17">
        <v>1.25496308E8</v>
      </c>
    </row>
    <row r="1905">
      <c r="A1905" s="22" t="s">
        <v>4594</v>
      </c>
      <c r="B1905" s="7" t="s">
        <v>4595</v>
      </c>
      <c r="C1905" s="17">
        <v>98.0</v>
      </c>
      <c r="D1905" s="17">
        <v>1.70633502857142E7</v>
      </c>
      <c r="E1905" s="17">
        <v>7301232.0</v>
      </c>
      <c r="F1905" s="17">
        <v>9642751.0</v>
      </c>
      <c r="G1905" s="17">
        <v>1.5962576E7</v>
      </c>
      <c r="H1905" s="17">
        <v>3.3005E7</v>
      </c>
    </row>
    <row r="1906">
      <c r="A1906" s="22" t="s">
        <v>10766</v>
      </c>
      <c r="B1906" s="7" t="s">
        <v>10767</v>
      </c>
      <c r="C1906" s="17">
        <v>4.0</v>
      </c>
      <c r="D1906" s="17">
        <v>3.51086375E7</v>
      </c>
      <c r="E1906" s="17">
        <v>9348382.0</v>
      </c>
      <c r="F1906" s="17">
        <v>1.2383664E7</v>
      </c>
      <c r="G1906" s="17">
        <v>3.0275375E7</v>
      </c>
      <c r="H1906" s="17">
        <v>8.8427129E7</v>
      </c>
    </row>
    <row r="1907">
      <c r="A1907" s="22" t="s">
        <v>4596</v>
      </c>
      <c r="B1907" s="7" t="s">
        <v>4597</v>
      </c>
      <c r="C1907" s="17">
        <v>32.0</v>
      </c>
      <c r="D1907" s="17">
        <v>5.20564517499999E7</v>
      </c>
      <c r="E1907" s="17">
        <v>2.220044E7</v>
      </c>
      <c r="F1907" s="17">
        <v>3.5204105E7</v>
      </c>
      <c r="G1907" s="17">
        <v>4.8714451E7</v>
      </c>
      <c r="H1907" s="17">
        <v>1.05593629E8</v>
      </c>
    </row>
    <row r="1908">
      <c r="A1908" s="22" t="s">
        <v>4598</v>
      </c>
      <c r="B1908" s="7" t="s">
        <v>4599</v>
      </c>
      <c r="C1908" s="17">
        <v>341.0</v>
      </c>
      <c r="D1908" s="17">
        <v>2.84911894193548E7</v>
      </c>
      <c r="E1908" s="17">
        <v>1.2320616E7</v>
      </c>
      <c r="F1908" s="17">
        <v>2.04721E7</v>
      </c>
      <c r="G1908" s="17">
        <v>2.9591801E7</v>
      </c>
      <c r="H1908" s="17">
        <v>5.38522E7</v>
      </c>
    </row>
    <row r="1909">
      <c r="A1909" s="22" t="s">
        <v>4600</v>
      </c>
      <c r="B1909" s="7" t="s">
        <v>4601</v>
      </c>
      <c r="C1909" s="17">
        <v>43.0</v>
      </c>
      <c r="D1909" s="17">
        <v>2.4982632E7</v>
      </c>
      <c r="E1909" s="17">
        <v>1.3842967E7</v>
      </c>
      <c r="F1909" s="17">
        <v>2.1999754E7</v>
      </c>
      <c r="G1909" s="17">
        <v>3.1977975E7</v>
      </c>
      <c r="H1909" s="17">
        <v>4.6735448E7</v>
      </c>
    </row>
    <row r="1910">
      <c r="A1910" s="22" t="s">
        <v>4602</v>
      </c>
      <c r="B1910" s="7" t="s">
        <v>4603</v>
      </c>
      <c r="C1910" s="17">
        <v>209.0</v>
      </c>
      <c r="D1910" s="17">
        <v>2.98768004019138E7</v>
      </c>
      <c r="E1910" s="17">
        <v>1.43047E7</v>
      </c>
      <c r="F1910" s="17">
        <v>2.3160162E7</v>
      </c>
      <c r="G1910" s="17">
        <v>3.3813729E7</v>
      </c>
      <c r="H1910" s="17">
        <v>6.0117965E7</v>
      </c>
    </row>
    <row r="1911">
      <c r="A1911" s="22" t="s">
        <v>4604</v>
      </c>
      <c r="B1911" s="7" t="s">
        <v>4605</v>
      </c>
      <c r="C1911" s="17">
        <v>66.0</v>
      </c>
      <c r="D1911" s="17">
        <v>2.04240566060606E7</v>
      </c>
      <c r="E1911" s="17">
        <v>5949344.0</v>
      </c>
      <c r="F1911" s="17">
        <v>1.1538795E7</v>
      </c>
      <c r="G1911" s="17">
        <v>2.311053E7</v>
      </c>
      <c r="H1911" s="17">
        <v>5.3745139E7</v>
      </c>
    </row>
    <row r="1912">
      <c r="A1912" s="22" t="s">
        <v>4606</v>
      </c>
      <c r="B1912" s="7" t="s">
        <v>4607</v>
      </c>
      <c r="C1912" s="17">
        <v>8.0</v>
      </c>
      <c r="D1912" s="17">
        <v>9.941459275E7</v>
      </c>
      <c r="E1912" s="17">
        <v>4.2284576E7</v>
      </c>
      <c r="F1912" s="17">
        <v>6.4151127E7</v>
      </c>
      <c r="G1912" s="17">
        <v>7.1361477E7</v>
      </c>
      <c r="H1912" s="17">
        <v>2.83002878E8</v>
      </c>
    </row>
    <row r="1913">
      <c r="A1913" s="22" t="s">
        <v>4608</v>
      </c>
      <c r="B1913" s="7" t="s">
        <v>4609</v>
      </c>
      <c r="C1913" s="17">
        <v>4.0</v>
      </c>
      <c r="D1913" s="17">
        <v>1.667386225E7</v>
      </c>
      <c r="E1913" s="17">
        <v>7600000.0</v>
      </c>
      <c r="F1913" s="17">
        <v>1.4433222E7</v>
      </c>
      <c r="G1913" s="17">
        <v>1.5659364E7</v>
      </c>
      <c r="H1913" s="17">
        <v>2.9002863E7</v>
      </c>
    </row>
    <row r="1914">
      <c r="A1914" s="22" t="s">
        <v>4610</v>
      </c>
      <c r="B1914" s="7" t="s">
        <v>4611</v>
      </c>
      <c r="C1914" s="17">
        <v>16.0</v>
      </c>
      <c r="D1914" s="17">
        <v>3.05542205624999E7</v>
      </c>
      <c r="E1914" s="17">
        <v>1.7180067E7</v>
      </c>
      <c r="F1914" s="17">
        <v>2.7930884E7</v>
      </c>
      <c r="G1914" s="17">
        <v>3.2223079E7</v>
      </c>
      <c r="H1914" s="17">
        <v>5.8549345E7</v>
      </c>
    </row>
    <row r="1915">
      <c r="A1915" s="22" t="s">
        <v>4612</v>
      </c>
      <c r="B1915" s="7" t="s">
        <v>4613</v>
      </c>
      <c r="C1915" s="17">
        <v>8.0</v>
      </c>
      <c r="D1915" s="17">
        <v>1.3115544875E7</v>
      </c>
      <c r="E1915" s="17">
        <v>7362138.0</v>
      </c>
      <c r="F1915" s="17">
        <v>7989935.0</v>
      </c>
      <c r="G1915" s="17">
        <v>1.6089871E7</v>
      </c>
      <c r="H1915" s="17">
        <v>2.6432436E7</v>
      </c>
    </row>
    <row r="1916">
      <c r="A1916" s="22" t="s">
        <v>4614</v>
      </c>
      <c r="B1916" s="7" t="s">
        <v>4615</v>
      </c>
      <c r="C1916" s="17">
        <v>543.0</v>
      </c>
      <c r="D1916" s="17">
        <v>2.53510147679558E7</v>
      </c>
      <c r="E1916" s="17">
        <v>1.74789E7</v>
      </c>
      <c r="F1916" s="17">
        <v>2.1690336E7</v>
      </c>
      <c r="G1916" s="17">
        <v>2.8156533E7</v>
      </c>
      <c r="H1916" s="17">
        <v>3.8379259E7</v>
      </c>
    </row>
    <row r="1917">
      <c r="A1917" s="22" t="s">
        <v>4616</v>
      </c>
      <c r="B1917" s="7" t="s">
        <v>4617</v>
      </c>
      <c r="C1917" s="17">
        <v>25.0</v>
      </c>
      <c r="D1917" s="17">
        <v>2.56665744E7</v>
      </c>
      <c r="E1917" s="17">
        <v>1.06105E7</v>
      </c>
      <c r="F1917" s="17">
        <v>1.6122318E7</v>
      </c>
      <c r="G1917" s="17">
        <v>2.8300835E7</v>
      </c>
      <c r="H1917" s="17">
        <v>4.9479788E7</v>
      </c>
    </row>
    <row r="1918">
      <c r="A1918" s="22" t="s">
        <v>4618</v>
      </c>
      <c r="B1918" s="7" t="s">
        <v>4619</v>
      </c>
      <c r="C1918" s="17">
        <v>13.0</v>
      </c>
      <c r="D1918" s="17">
        <v>1.79640841428571E7</v>
      </c>
      <c r="E1918" s="17">
        <v>8229944.0</v>
      </c>
      <c r="F1918" s="17">
        <v>9488115.0</v>
      </c>
      <c r="G1918" s="17">
        <v>1.7847021E7</v>
      </c>
      <c r="H1918" s="17">
        <v>3.081975E7</v>
      </c>
    </row>
    <row r="1919">
      <c r="A1919" s="22" t="s">
        <v>4620</v>
      </c>
      <c r="B1919" s="7" t="s">
        <v>4621</v>
      </c>
      <c r="C1919" s="17">
        <v>6.0</v>
      </c>
      <c r="D1919" s="17">
        <v>3.57460346666666E7</v>
      </c>
      <c r="E1919" s="17">
        <v>1.3253017E7</v>
      </c>
      <c r="F1919" s="17">
        <v>1.9418263E7</v>
      </c>
      <c r="G1919" s="17">
        <v>3.9233135E7</v>
      </c>
      <c r="H1919" s="17">
        <v>1.071387E8</v>
      </c>
    </row>
    <row r="1920">
      <c r="A1920" s="22" t="s">
        <v>4622</v>
      </c>
      <c r="B1920" s="7" t="s">
        <v>4623</v>
      </c>
      <c r="C1920" s="17">
        <v>38.0</v>
      </c>
      <c r="D1920" s="17">
        <v>2.00442801578947E7</v>
      </c>
      <c r="E1920" s="17">
        <v>9275760.0</v>
      </c>
      <c r="F1920" s="17">
        <v>1.181066E7</v>
      </c>
      <c r="G1920" s="17">
        <v>2.1907451E7</v>
      </c>
      <c r="H1920" s="17">
        <v>4.6718924E7</v>
      </c>
    </row>
    <row r="1921">
      <c r="A1921" s="22" t="s">
        <v>4624</v>
      </c>
      <c r="B1921" s="7" t="s">
        <v>4625</v>
      </c>
      <c r="C1921" s="17">
        <v>13.0</v>
      </c>
      <c r="D1921" s="17">
        <v>1.9272582E7</v>
      </c>
      <c r="E1921" s="17">
        <v>8490311.0</v>
      </c>
      <c r="F1921" s="17">
        <v>2.2967443E7</v>
      </c>
      <c r="G1921" s="17">
        <v>2.840198E7</v>
      </c>
      <c r="H1921" s="17">
        <v>3.4663101E7</v>
      </c>
    </row>
    <row r="1922">
      <c r="A1922" s="22" t="s">
        <v>4626</v>
      </c>
      <c r="B1922" s="7" t="s">
        <v>4627</v>
      </c>
      <c r="C1922" s="17">
        <v>36.0</v>
      </c>
      <c r="D1922" s="17">
        <v>2.45958768888888E7</v>
      </c>
      <c r="E1922" s="17">
        <v>1.1785579E7</v>
      </c>
      <c r="F1922" s="17">
        <v>1.9791143E7</v>
      </c>
      <c r="G1922" s="17">
        <v>3.5070186E7</v>
      </c>
      <c r="H1922" s="17">
        <v>4.2131972E7</v>
      </c>
    </row>
    <row r="1923">
      <c r="A1923" s="22" t="s">
        <v>4628</v>
      </c>
      <c r="B1923" s="7" t="s">
        <v>4629</v>
      </c>
      <c r="C1923" s="17">
        <v>56965.0</v>
      </c>
      <c r="D1923" s="17">
        <v>2.16038923636411E7</v>
      </c>
      <c r="E1923" s="17">
        <v>9563697.0</v>
      </c>
      <c r="F1923" s="17">
        <v>1.5049966E7</v>
      </c>
      <c r="G1923" s="17">
        <v>2.5989232E7</v>
      </c>
      <c r="H1923" s="17">
        <v>4.0414181E7</v>
      </c>
    </row>
    <row r="1924">
      <c r="A1924" s="22" t="s">
        <v>4632</v>
      </c>
      <c r="B1924" s="7" t="s">
        <v>4633</v>
      </c>
      <c r="C1924" s="17">
        <v>13.0</v>
      </c>
      <c r="D1924" s="17">
        <v>3.2855973E7</v>
      </c>
      <c r="E1924" s="17">
        <v>1.0884276E7</v>
      </c>
      <c r="F1924" s="17">
        <v>2.6419891E7</v>
      </c>
      <c r="G1924" s="17">
        <v>4.1084851E7</v>
      </c>
      <c r="H1924" s="17">
        <v>5.0594883E7</v>
      </c>
    </row>
    <row r="1925">
      <c r="A1925" s="22" t="s">
        <v>4634</v>
      </c>
      <c r="B1925" s="7" t="s">
        <v>4635</v>
      </c>
      <c r="C1925" s="17">
        <v>6.0</v>
      </c>
      <c r="D1925" s="17">
        <v>2.42433095E7</v>
      </c>
      <c r="E1925" s="17">
        <v>1.48443E7</v>
      </c>
      <c r="F1925" s="17">
        <v>1.6823E7</v>
      </c>
      <c r="G1925" s="17">
        <v>4.0049869E7</v>
      </c>
      <c r="H1925" s="17">
        <v>4.9473261E7</v>
      </c>
    </row>
    <row r="1926">
      <c r="A1926" s="22" t="s">
        <v>4636</v>
      </c>
      <c r="B1926" s="7" t="s">
        <v>4637</v>
      </c>
      <c r="C1926" s="17">
        <v>346.0</v>
      </c>
      <c r="D1926" s="17">
        <v>2.43141888352601E7</v>
      </c>
      <c r="E1926" s="17">
        <v>1.0991711E7</v>
      </c>
      <c r="F1926" s="17">
        <v>2.0584679E7</v>
      </c>
      <c r="G1926" s="17">
        <v>2.9461178E7</v>
      </c>
      <c r="H1926" s="17">
        <v>4.7469015E7</v>
      </c>
    </row>
    <row r="1927">
      <c r="A1927" s="22" t="s">
        <v>4638</v>
      </c>
      <c r="B1927" s="7" t="s">
        <v>4639</v>
      </c>
      <c r="C1927" s="17">
        <v>180.0</v>
      </c>
      <c r="D1927" s="17">
        <v>1.82726291222222E7</v>
      </c>
      <c r="E1927" s="17">
        <v>8781222.0</v>
      </c>
      <c r="F1927" s="17">
        <v>1.4527863E7</v>
      </c>
      <c r="G1927" s="17">
        <v>2.3050501E7</v>
      </c>
      <c r="H1927" s="17">
        <v>3.8027554E7</v>
      </c>
    </row>
    <row r="1928">
      <c r="A1928" s="22" t="s">
        <v>4640</v>
      </c>
      <c r="B1928" s="7" t="s">
        <v>4641</v>
      </c>
      <c r="C1928" s="17">
        <v>2078.0</v>
      </c>
      <c r="D1928" s="17">
        <v>1.43412790615976E7</v>
      </c>
      <c r="E1928" s="17">
        <v>8794493.0</v>
      </c>
      <c r="F1928" s="17">
        <v>1.1105822E7</v>
      </c>
      <c r="G1928" s="17">
        <v>1.81572E7</v>
      </c>
      <c r="H1928" s="17">
        <v>2.3685974E7</v>
      </c>
    </row>
    <row r="1929">
      <c r="A1929" s="22" t="s">
        <v>4642</v>
      </c>
      <c r="B1929" s="7" t="s">
        <v>4643</v>
      </c>
      <c r="C1929" s="17">
        <v>33.0</v>
      </c>
      <c r="D1929" s="17">
        <v>1.92124026363636E7</v>
      </c>
      <c r="E1929" s="17">
        <v>6957041.0</v>
      </c>
      <c r="F1929" s="17">
        <v>1.0406728E7</v>
      </c>
      <c r="G1929" s="17">
        <v>1.8747059E7</v>
      </c>
      <c r="H1929" s="17">
        <v>3.160801E7</v>
      </c>
    </row>
    <row r="1930">
      <c r="A1930" s="22" t="s">
        <v>10794</v>
      </c>
      <c r="B1930" s="7" t="s">
        <v>10795</v>
      </c>
      <c r="C1930" s="17">
        <v>19.0</v>
      </c>
      <c r="D1930" s="17">
        <v>8945144.4736842</v>
      </c>
      <c r="E1930" s="17">
        <v>6125600.0</v>
      </c>
      <c r="F1930" s="17">
        <v>6359967.0</v>
      </c>
      <c r="G1930" s="17">
        <v>1.3050867E7</v>
      </c>
      <c r="H1930" s="17">
        <v>1.5805234E7</v>
      </c>
    </row>
    <row r="1931">
      <c r="A1931" s="22" t="s">
        <v>4644</v>
      </c>
      <c r="B1931" s="7" t="s">
        <v>4645</v>
      </c>
      <c r="C1931" s="17">
        <v>81.0</v>
      </c>
      <c r="D1931" s="17">
        <v>1.36597514444444E7</v>
      </c>
      <c r="E1931" s="17">
        <v>9167763.0</v>
      </c>
      <c r="F1931" s="17">
        <v>1.1146834E7</v>
      </c>
      <c r="G1931" s="17">
        <v>1.3023885E7</v>
      </c>
      <c r="H1931" s="17">
        <v>2.7732269E7</v>
      </c>
    </row>
    <row r="1932">
      <c r="A1932" s="22" t="s">
        <v>4646</v>
      </c>
      <c r="B1932" s="7" t="s">
        <v>4647</v>
      </c>
      <c r="C1932" s="17">
        <v>2059.0</v>
      </c>
      <c r="D1932" s="17">
        <v>2.20271099621175E7</v>
      </c>
      <c r="E1932" s="17">
        <v>1.0898097E7</v>
      </c>
      <c r="F1932" s="17">
        <v>1.4348091E7</v>
      </c>
      <c r="G1932" s="17">
        <v>2.2844543E7</v>
      </c>
      <c r="H1932" s="17">
        <v>3.9173724E7</v>
      </c>
    </row>
    <row r="1933">
      <c r="A1933" s="22" t="s">
        <v>4648</v>
      </c>
      <c r="B1933" s="7" t="s">
        <v>4649</v>
      </c>
      <c r="C1933" s="17">
        <v>491.0</v>
      </c>
      <c r="D1933" s="17">
        <v>1.97414973604888E7</v>
      </c>
      <c r="E1933" s="17">
        <v>1.11471E7</v>
      </c>
      <c r="F1933" s="17">
        <v>1.5388986E7</v>
      </c>
      <c r="G1933" s="17">
        <v>2.1492247E7</v>
      </c>
      <c r="H1933" s="17">
        <v>3.3252156E7</v>
      </c>
    </row>
    <row r="1934">
      <c r="A1934" s="22" t="s">
        <v>4650</v>
      </c>
      <c r="B1934" s="7" t="s">
        <v>4651</v>
      </c>
      <c r="C1934" s="17">
        <v>48.0</v>
      </c>
      <c r="D1934" s="17">
        <v>2.92591321666666E7</v>
      </c>
      <c r="E1934" s="17">
        <v>2.3415012E7</v>
      </c>
      <c r="F1934" s="17">
        <v>2.6289418E7</v>
      </c>
      <c r="G1934" s="17">
        <v>3.3628616E7</v>
      </c>
      <c r="H1934" s="17">
        <v>4.5077935E7</v>
      </c>
    </row>
    <row r="1935">
      <c r="A1935" s="22" t="s">
        <v>4652</v>
      </c>
      <c r="B1935" s="7" t="s">
        <v>4653</v>
      </c>
      <c r="C1935" s="17">
        <v>2.0</v>
      </c>
      <c r="D1935" s="17">
        <v>1.97645585E7</v>
      </c>
      <c r="E1935" s="17">
        <v>5004805.0</v>
      </c>
      <c r="F1935" s="17">
        <v>5004805.0</v>
      </c>
      <c r="G1935" s="17">
        <v>3.4524312E7</v>
      </c>
      <c r="H1935" s="17">
        <v>3.4524312E7</v>
      </c>
    </row>
    <row r="1936">
      <c r="A1936" s="22" t="s">
        <v>4654</v>
      </c>
      <c r="B1936" s="7" t="s">
        <v>4655</v>
      </c>
      <c r="C1936" s="17">
        <v>3.0</v>
      </c>
      <c r="D1936" s="17">
        <v>1.36725863333333E7</v>
      </c>
      <c r="E1936" s="17">
        <v>1.1323656E7</v>
      </c>
      <c r="F1936" s="17">
        <v>1.3455053E7</v>
      </c>
      <c r="G1936" s="17">
        <v>1.623905E7</v>
      </c>
      <c r="H1936" s="17">
        <v>1.623905E7</v>
      </c>
    </row>
    <row r="1937">
      <c r="A1937" s="22" t="s">
        <v>4656</v>
      </c>
      <c r="B1937" s="7" t="s">
        <v>4657</v>
      </c>
      <c r="C1937" s="17">
        <v>11.0</v>
      </c>
      <c r="D1937" s="17">
        <v>2.24363557272727E7</v>
      </c>
      <c r="E1937" s="17">
        <v>1.7951958E7</v>
      </c>
      <c r="F1937" s="17">
        <v>1.9397481E7</v>
      </c>
      <c r="G1937" s="17">
        <v>2.482551E7</v>
      </c>
      <c r="H1937" s="17">
        <v>2.5651388E7</v>
      </c>
    </row>
    <row r="1938">
      <c r="A1938" s="22" t="s">
        <v>4658</v>
      </c>
      <c r="B1938" s="7" t="s">
        <v>4659</v>
      </c>
      <c r="C1938" s="17">
        <v>4.0</v>
      </c>
      <c r="D1938" s="17">
        <v>2.05506855E7</v>
      </c>
      <c r="E1938" s="17">
        <v>1.008173E7</v>
      </c>
      <c r="F1938" s="17">
        <v>1.144336E7</v>
      </c>
      <c r="G1938" s="17">
        <v>1.6601782E7</v>
      </c>
      <c r="H1938" s="17">
        <v>4.407587E7</v>
      </c>
    </row>
    <row r="1939">
      <c r="A1939" s="22" t="s">
        <v>4660</v>
      </c>
      <c r="B1939" s="7" t="s">
        <v>4661</v>
      </c>
      <c r="C1939" s="17">
        <v>150.0</v>
      </c>
      <c r="D1939" s="17">
        <v>5.461886974E7</v>
      </c>
      <c r="E1939" s="17">
        <v>1.5337087E7</v>
      </c>
      <c r="F1939" s="17">
        <v>3.0839034E7</v>
      </c>
      <c r="G1939" s="17">
        <v>9.5768848E7</v>
      </c>
      <c r="H1939" s="17">
        <v>1.04244916E8</v>
      </c>
    </row>
    <row r="1940">
      <c r="A1940" s="22" t="s">
        <v>4668</v>
      </c>
      <c r="B1940" s="7" t="s">
        <v>4669</v>
      </c>
      <c r="C1940" s="17">
        <v>71814.0</v>
      </c>
      <c r="D1940" s="17">
        <v>1.61893159098507E7</v>
      </c>
      <c r="E1940" s="17">
        <v>9722000.0</v>
      </c>
      <c r="F1940" s="17">
        <v>1.3024755E7</v>
      </c>
      <c r="G1940" s="17">
        <v>1.9024413E7</v>
      </c>
      <c r="H1940" s="17">
        <v>2.8136352E7</v>
      </c>
    </row>
    <row r="1941">
      <c r="A1941" s="22" t="s">
        <v>4672</v>
      </c>
      <c r="B1941" s="7" t="s">
        <v>4673</v>
      </c>
      <c r="C1941" s="17">
        <v>2266.0</v>
      </c>
      <c r="D1941" s="17">
        <v>1.44528739139452E7</v>
      </c>
      <c r="E1941" s="17">
        <v>1.0327173E7</v>
      </c>
      <c r="F1941" s="17">
        <v>1.3288543E7</v>
      </c>
      <c r="G1941" s="17">
        <v>1.7200337E7</v>
      </c>
      <c r="H1941" s="17">
        <v>2.1981889E7</v>
      </c>
    </row>
    <row r="1942">
      <c r="A1942" s="22" t="s">
        <v>4674</v>
      </c>
      <c r="B1942" s="7" t="s">
        <v>4675</v>
      </c>
      <c r="C1942" s="17">
        <v>286.0</v>
      </c>
      <c r="D1942" s="17">
        <v>1.28384979650349E7</v>
      </c>
      <c r="E1942" s="17">
        <v>7235280.0</v>
      </c>
      <c r="F1942" s="17">
        <v>1.0945816E7</v>
      </c>
      <c r="G1942" s="17">
        <v>1.58313E7</v>
      </c>
      <c r="H1942" s="17">
        <v>2.1942766E7</v>
      </c>
    </row>
    <row r="1943">
      <c r="A1943" s="22" t="s">
        <v>4676</v>
      </c>
      <c r="B1943" s="7" t="s">
        <v>4677</v>
      </c>
      <c r="C1943" s="17">
        <v>470.0</v>
      </c>
      <c r="D1943" s="17">
        <v>1.57094525510638E7</v>
      </c>
      <c r="E1943" s="17">
        <v>7751004.0</v>
      </c>
      <c r="F1943" s="17">
        <v>1.125E7</v>
      </c>
      <c r="G1943" s="17">
        <v>1.685005E7</v>
      </c>
      <c r="H1943" s="17">
        <v>2.7459848E7</v>
      </c>
    </row>
    <row r="1944">
      <c r="A1944" s="22" t="s">
        <v>4680</v>
      </c>
      <c r="B1944" s="7" t="s">
        <v>4681</v>
      </c>
      <c r="C1944" s="17">
        <v>98.0</v>
      </c>
      <c r="D1944" s="17">
        <v>2.19609154795918E7</v>
      </c>
      <c r="E1944" s="17">
        <v>1.4323071E7</v>
      </c>
      <c r="F1944" s="17">
        <v>1.6816564E7</v>
      </c>
      <c r="G1944" s="17">
        <v>2.5906915E7</v>
      </c>
      <c r="H1944" s="17">
        <v>4.2227594E7</v>
      </c>
    </row>
    <row r="1945">
      <c r="A1945" s="22" t="s">
        <v>4682</v>
      </c>
      <c r="B1945" s="7" t="s">
        <v>4683</v>
      </c>
      <c r="C1945" s="17">
        <v>35.0</v>
      </c>
      <c r="D1945" s="17">
        <v>1.99669579142857E7</v>
      </c>
      <c r="E1945" s="17">
        <v>1.1881E7</v>
      </c>
      <c r="F1945" s="17">
        <v>1.3686407E7</v>
      </c>
      <c r="G1945" s="17">
        <v>1.6439754E7</v>
      </c>
      <c r="H1945" s="17">
        <v>3.1174448E7</v>
      </c>
    </row>
    <row r="1946">
      <c r="A1946" s="22" t="s">
        <v>4684</v>
      </c>
      <c r="B1946" s="7" t="s">
        <v>4685</v>
      </c>
      <c r="C1946" s="17">
        <v>1453.0</v>
      </c>
      <c r="D1946" s="17">
        <v>1.56622505469499E7</v>
      </c>
      <c r="E1946" s="17">
        <v>1.0284783E7</v>
      </c>
      <c r="F1946" s="17">
        <v>1.371955E7</v>
      </c>
      <c r="G1946" s="17">
        <v>1.8759478E7</v>
      </c>
      <c r="H1946" s="17">
        <v>2.5012835E7</v>
      </c>
    </row>
    <row r="1947">
      <c r="A1947" s="22" t="s">
        <v>4686</v>
      </c>
      <c r="B1947" s="7" t="s">
        <v>4687</v>
      </c>
      <c r="C1947" s="17">
        <v>1.0</v>
      </c>
      <c r="D1947" s="17">
        <v>2.42455E7</v>
      </c>
      <c r="E1947" s="17">
        <v>2.42455E7</v>
      </c>
      <c r="F1947" s="17">
        <v>2.42455E7</v>
      </c>
      <c r="G1947" s="17">
        <v>2.42455E7</v>
      </c>
      <c r="H1947" s="17">
        <v>2.42455E7</v>
      </c>
    </row>
    <row r="1948">
      <c r="A1948" s="22" t="s">
        <v>4688</v>
      </c>
      <c r="B1948" s="7" t="s">
        <v>4689</v>
      </c>
      <c r="C1948" s="17">
        <v>8.0</v>
      </c>
      <c r="D1948" s="17">
        <v>1.39934014999999E7</v>
      </c>
      <c r="E1948" s="17">
        <v>6499814.0</v>
      </c>
      <c r="F1948" s="17">
        <v>8831182.0</v>
      </c>
      <c r="G1948" s="17">
        <v>1.1045453E7</v>
      </c>
      <c r="H1948" s="17">
        <v>3.7144384E7</v>
      </c>
    </row>
    <row r="1949">
      <c r="A1949" s="22" t="s">
        <v>4690</v>
      </c>
      <c r="B1949" s="7" t="s">
        <v>4691</v>
      </c>
      <c r="C1949" s="17">
        <v>13.0</v>
      </c>
      <c r="D1949" s="17">
        <v>1.35127112857142E7</v>
      </c>
      <c r="E1949" s="17">
        <v>6699236.0</v>
      </c>
      <c r="F1949" s="17">
        <v>1.2173405E7</v>
      </c>
      <c r="G1949" s="17">
        <v>1.3929323E7</v>
      </c>
      <c r="H1949" s="17">
        <v>2.702205E7</v>
      </c>
    </row>
    <row r="1950">
      <c r="A1950" s="22" t="s">
        <v>4692</v>
      </c>
      <c r="B1950" s="7" t="s">
        <v>4693</v>
      </c>
      <c r="C1950" s="17">
        <v>4.0</v>
      </c>
      <c r="D1950" s="17">
        <v>1.168858025E7</v>
      </c>
      <c r="E1950" s="17">
        <v>3454096.0</v>
      </c>
      <c r="F1950" s="17">
        <v>6439916.0</v>
      </c>
      <c r="G1950" s="17">
        <v>1.6963509E7</v>
      </c>
      <c r="H1950" s="17">
        <v>1.98968E7</v>
      </c>
    </row>
    <row r="1951">
      <c r="A1951" s="22" t="s">
        <v>4694</v>
      </c>
      <c r="B1951" s="7" t="s">
        <v>4695</v>
      </c>
      <c r="C1951" s="17">
        <v>4.0</v>
      </c>
      <c r="D1951" s="17">
        <v>1.23044485E7</v>
      </c>
      <c r="E1951" s="17">
        <v>9695100.0</v>
      </c>
      <c r="F1951" s="17">
        <v>1.1909635E7</v>
      </c>
      <c r="G1951" s="17">
        <v>1.2412059E7</v>
      </c>
      <c r="H1951" s="17">
        <v>1.5201E7</v>
      </c>
    </row>
    <row r="1952">
      <c r="A1952" s="22" t="s">
        <v>4696</v>
      </c>
      <c r="B1952" s="7" t="s">
        <v>4697</v>
      </c>
      <c r="C1952" s="17">
        <v>15.0</v>
      </c>
      <c r="D1952" s="17">
        <v>8143213.39999999</v>
      </c>
      <c r="E1952" s="17">
        <v>6284684.0</v>
      </c>
      <c r="F1952" s="17">
        <v>7949021.0</v>
      </c>
      <c r="G1952" s="17">
        <v>9124937.0</v>
      </c>
      <c r="H1952" s="17">
        <v>1.0439482E7</v>
      </c>
    </row>
    <row r="1953">
      <c r="A1953" s="22" t="s">
        <v>4698</v>
      </c>
      <c r="B1953" s="7" t="s">
        <v>4699</v>
      </c>
      <c r="C1953" s="17">
        <v>2.0</v>
      </c>
      <c r="D1953" s="17">
        <v>1.78413665E7</v>
      </c>
      <c r="E1953" s="17">
        <v>4525754.0</v>
      </c>
      <c r="F1953" s="17">
        <v>4525754.0</v>
      </c>
      <c r="G1953" s="17">
        <v>3.1156979E7</v>
      </c>
      <c r="H1953" s="17">
        <v>3.1156979E7</v>
      </c>
    </row>
    <row r="1954">
      <c r="A1954" s="22" t="s">
        <v>4700</v>
      </c>
      <c r="B1954" s="7" t="s">
        <v>4701</v>
      </c>
      <c r="C1954" s="17">
        <v>1.0</v>
      </c>
      <c r="D1954" s="17">
        <v>7053756.0</v>
      </c>
      <c r="E1954" s="17">
        <v>7053756.0</v>
      </c>
      <c r="F1954" s="17">
        <v>7053756.0</v>
      </c>
      <c r="G1954" s="17">
        <v>7053756.0</v>
      </c>
      <c r="H1954" s="17">
        <v>7053756.0</v>
      </c>
    </row>
    <row r="1955">
      <c r="A1955" s="22" t="s">
        <v>4702</v>
      </c>
      <c r="B1955" s="7" t="s">
        <v>4703</v>
      </c>
      <c r="C1955" s="17">
        <v>4.0</v>
      </c>
      <c r="D1955" s="17">
        <v>1.9391599E7</v>
      </c>
      <c r="E1955" s="17">
        <v>1.2395803E7</v>
      </c>
      <c r="F1955" s="17">
        <v>1.385328E7</v>
      </c>
      <c r="G1955" s="17">
        <v>2.2210213E7</v>
      </c>
      <c r="H1955" s="17">
        <v>2.91071E7</v>
      </c>
    </row>
    <row r="1956">
      <c r="A1956" s="22" t="s">
        <v>4704</v>
      </c>
      <c r="B1956" s="7" t="s">
        <v>4705</v>
      </c>
      <c r="C1956" s="17">
        <v>180.0</v>
      </c>
      <c r="D1956" s="17">
        <v>2.63386451777777E7</v>
      </c>
      <c r="E1956" s="17">
        <v>1.1688946E7</v>
      </c>
      <c r="F1956" s="17">
        <v>1.6153953E7</v>
      </c>
      <c r="G1956" s="17">
        <v>3.0291734E7</v>
      </c>
      <c r="H1956" s="17">
        <v>4.525095E7</v>
      </c>
    </row>
    <row r="1957">
      <c r="A1957" s="22" t="s">
        <v>4706</v>
      </c>
      <c r="B1957" s="7" t="s">
        <v>4707</v>
      </c>
      <c r="C1957" s="17">
        <v>23.0</v>
      </c>
      <c r="D1957" s="17">
        <v>2.88974863913043E7</v>
      </c>
      <c r="E1957" s="17">
        <v>1.2921144E7</v>
      </c>
      <c r="F1957" s="17">
        <v>2.0464917E7</v>
      </c>
      <c r="G1957" s="17">
        <v>3.7938703E7</v>
      </c>
      <c r="H1957" s="17">
        <v>4.5080261E7</v>
      </c>
    </row>
    <row r="1958">
      <c r="A1958" s="22" t="s">
        <v>4708</v>
      </c>
      <c r="B1958" s="7" t="s">
        <v>4709</v>
      </c>
      <c r="C1958" s="17">
        <v>38.0</v>
      </c>
      <c r="D1958" s="17">
        <v>1.19442155526315E7</v>
      </c>
      <c r="E1958" s="17">
        <v>8406530.0</v>
      </c>
      <c r="F1958" s="17">
        <v>9520379.0</v>
      </c>
      <c r="G1958" s="17">
        <v>1.161011E7</v>
      </c>
      <c r="H1958" s="17">
        <v>2.1786785E7</v>
      </c>
    </row>
    <row r="1959">
      <c r="A1959" s="22" t="s">
        <v>4710</v>
      </c>
      <c r="B1959" s="7" t="s">
        <v>4711</v>
      </c>
      <c r="C1959" s="17">
        <v>14.0</v>
      </c>
      <c r="D1959" s="17">
        <v>3.05451045714285E7</v>
      </c>
      <c r="E1959" s="17">
        <v>1.9011531E7</v>
      </c>
      <c r="F1959" s="17">
        <v>2.0464994E7</v>
      </c>
      <c r="G1959" s="17">
        <v>2.3123594E7</v>
      </c>
      <c r="H1959" s="17">
        <v>7.7795067E7</v>
      </c>
    </row>
    <row r="1960">
      <c r="A1960" s="22" t="s">
        <v>4712</v>
      </c>
      <c r="B1960" s="7" t="s">
        <v>4713</v>
      </c>
      <c r="C1960" s="17">
        <v>38.0</v>
      </c>
      <c r="D1960" s="17">
        <v>1.4716339368421E7</v>
      </c>
      <c r="E1960" s="17">
        <v>1.0133972E7</v>
      </c>
      <c r="F1960" s="17">
        <v>1.1368458E7</v>
      </c>
      <c r="G1960" s="17">
        <v>1.5990792E7</v>
      </c>
      <c r="H1960" s="17">
        <v>3.0175152E7</v>
      </c>
    </row>
    <row r="1961">
      <c r="A1961" s="22" t="s">
        <v>10832</v>
      </c>
      <c r="B1961" s="7" t="s">
        <v>10833</v>
      </c>
      <c r="C1961" s="17">
        <v>543.0</v>
      </c>
      <c r="D1961" s="17">
        <v>1.22670286353591E7</v>
      </c>
      <c r="E1961" s="17">
        <v>6808454.0</v>
      </c>
      <c r="F1961" s="17">
        <v>9779820.0</v>
      </c>
      <c r="G1961" s="17">
        <v>1.5043255E7</v>
      </c>
      <c r="H1961" s="17">
        <v>2.3471151E7</v>
      </c>
    </row>
    <row r="1962">
      <c r="A1962" s="22" t="s">
        <v>4714</v>
      </c>
      <c r="B1962" s="7" t="s">
        <v>4715</v>
      </c>
      <c r="C1962" s="17">
        <v>1400.0</v>
      </c>
      <c r="D1962" s="17">
        <v>1.77927626907143E7</v>
      </c>
      <c r="E1962" s="17">
        <v>7819243.0</v>
      </c>
      <c r="F1962" s="17">
        <v>1.14851E7</v>
      </c>
      <c r="G1962" s="17">
        <v>1.88693E7</v>
      </c>
      <c r="H1962" s="17">
        <v>3.6530108E7</v>
      </c>
    </row>
    <row r="1963">
      <c r="A1963" s="22" t="s">
        <v>4716</v>
      </c>
      <c r="B1963" s="7" t="s">
        <v>4717</v>
      </c>
      <c r="C1963" s="17">
        <v>175.0</v>
      </c>
      <c r="D1963" s="17">
        <v>1.19005436057142E7</v>
      </c>
      <c r="E1963" s="17">
        <v>6290308.0</v>
      </c>
      <c r="F1963" s="17">
        <v>8714173.0</v>
      </c>
      <c r="G1963" s="17">
        <v>1.294246E7</v>
      </c>
      <c r="H1963" s="17">
        <v>1.9037396E7</v>
      </c>
    </row>
    <row r="1964">
      <c r="A1964" s="22" t="s">
        <v>4718</v>
      </c>
      <c r="B1964" s="7" t="s">
        <v>4719</v>
      </c>
      <c r="C1964" s="17">
        <v>23.0</v>
      </c>
      <c r="D1964" s="17">
        <v>7368668.82608695</v>
      </c>
      <c r="E1964" s="17">
        <v>3482950.0</v>
      </c>
      <c r="F1964" s="17">
        <v>5183000.0</v>
      </c>
      <c r="G1964" s="17">
        <v>1.14645E7</v>
      </c>
      <c r="H1964" s="17">
        <v>1.5796785E7</v>
      </c>
    </row>
    <row r="1965">
      <c r="A1965" s="22" t="s">
        <v>4720</v>
      </c>
      <c r="B1965" s="7" t="s">
        <v>4721</v>
      </c>
      <c r="C1965" s="17">
        <v>3273.0</v>
      </c>
      <c r="D1965" s="17">
        <v>1.12284698260073E7</v>
      </c>
      <c r="E1965" s="17">
        <v>6774954.0</v>
      </c>
      <c r="F1965" s="17">
        <v>9316300.0</v>
      </c>
      <c r="G1965" s="17">
        <v>1.3585269E7</v>
      </c>
      <c r="H1965" s="17">
        <v>1.9464853E7</v>
      </c>
    </row>
    <row r="1966">
      <c r="A1966" s="22" t="s">
        <v>4722</v>
      </c>
      <c r="B1966" s="7" t="s">
        <v>4723</v>
      </c>
      <c r="C1966" s="17">
        <v>1181.0</v>
      </c>
      <c r="D1966" s="17">
        <v>1.22752288653683E7</v>
      </c>
      <c r="E1966" s="17">
        <v>6640591.0</v>
      </c>
      <c r="F1966" s="17">
        <v>9409450.0</v>
      </c>
      <c r="G1966" s="17">
        <v>1.3836752E7</v>
      </c>
      <c r="H1966" s="17">
        <v>2.1885E7</v>
      </c>
    </row>
    <row r="1967">
      <c r="A1967" s="22" t="s">
        <v>4724</v>
      </c>
      <c r="B1967" s="7" t="s">
        <v>4725</v>
      </c>
      <c r="C1967" s="17">
        <v>316.0</v>
      </c>
      <c r="D1967" s="17">
        <v>1.3420659429022E7</v>
      </c>
      <c r="E1967" s="17">
        <v>5767382.0</v>
      </c>
      <c r="F1967" s="17">
        <v>8346476.0</v>
      </c>
      <c r="G1967" s="17">
        <v>1.2643532E7</v>
      </c>
      <c r="H1967" s="17">
        <v>2.0723076E7</v>
      </c>
    </row>
    <row r="1968">
      <c r="A1968" s="22" t="s">
        <v>4726</v>
      </c>
      <c r="B1968" s="7" t="s">
        <v>4727</v>
      </c>
      <c r="C1968" s="17">
        <v>119.0</v>
      </c>
      <c r="D1968" s="17">
        <v>1.51576330504201E7</v>
      </c>
      <c r="E1968" s="17">
        <v>7958000.0</v>
      </c>
      <c r="F1968" s="17">
        <v>1.192831E7</v>
      </c>
      <c r="G1968" s="17">
        <v>1.9614234E7</v>
      </c>
      <c r="H1968" s="17">
        <v>3.1395488E7</v>
      </c>
    </row>
    <row r="1969">
      <c r="A1969" s="22" t="s">
        <v>4728</v>
      </c>
      <c r="B1969" s="7" t="s">
        <v>4729</v>
      </c>
      <c r="C1969" s="17">
        <v>631.0</v>
      </c>
      <c r="D1969" s="17">
        <v>1.91143235775316E7</v>
      </c>
      <c r="E1969" s="17">
        <v>8190400.0</v>
      </c>
      <c r="F1969" s="17">
        <v>1.2708248E7</v>
      </c>
      <c r="G1969" s="17">
        <v>2.0942908E7</v>
      </c>
      <c r="H1969" s="17">
        <v>3.4845251E7</v>
      </c>
    </row>
    <row r="1970">
      <c r="A1970" s="22" t="s">
        <v>4730</v>
      </c>
      <c r="B1970" s="7" t="s">
        <v>4731</v>
      </c>
      <c r="C1970" s="17">
        <v>25.0</v>
      </c>
      <c r="D1970" s="17">
        <v>1.564724788E7</v>
      </c>
      <c r="E1970" s="17">
        <v>5837500.0</v>
      </c>
      <c r="F1970" s="17">
        <v>1.2112462E7</v>
      </c>
      <c r="G1970" s="17">
        <v>2.1752256E7</v>
      </c>
      <c r="H1970" s="17">
        <v>3.826425E7</v>
      </c>
    </row>
    <row r="1971">
      <c r="A1971" s="22" t="s">
        <v>4732</v>
      </c>
      <c r="B1971" s="7" t="s">
        <v>4733</v>
      </c>
      <c r="C1971" s="17">
        <v>70.0</v>
      </c>
      <c r="D1971" s="17">
        <v>1.35916338285714E7</v>
      </c>
      <c r="E1971" s="17">
        <v>7330927.0</v>
      </c>
      <c r="F1971" s="17">
        <v>9453000.0</v>
      </c>
      <c r="G1971" s="17">
        <v>1.50127E7</v>
      </c>
      <c r="H1971" s="17">
        <v>2.0156014E7</v>
      </c>
    </row>
    <row r="1972">
      <c r="A1972" s="22" t="s">
        <v>4734</v>
      </c>
      <c r="B1972" s="7" t="s">
        <v>4735</v>
      </c>
      <c r="C1972" s="17">
        <v>129.0</v>
      </c>
      <c r="D1972" s="17">
        <v>1.29972116666666E7</v>
      </c>
      <c r="E1972" s="17">
        <v>6547456.0</v>
      </c>
      <c r="F1972" s="17">
        <v>9083675.0</v>
      </c>
      <c r="G1972" s="17">
        <v>1.5256755E7</v>
      </c>
      <c r="H1972" s="17">
        <v>2.3506145E7</v>
      </c>
    </row>
    <row r="1973">
      <c r="A1973" s="22" t="s">
        <v>10846</v>
      </c>
      <c r="B1973" s="7" t="s">
        <v>10847</v>
      </c>
      <c r="C1973" s="17">
        <v>125.0</v>
      </c>
      <c r="D1973" s="17">
        <v>1.1825408264E7</v>
      </c>
      <c r="E1973" s="17">
        <v>6946678.0</v>
      </c>
      <c r="F1973" s="17">
        <v>8631149.0</v>
      </c>
      <c r="G1973" s="17">
        <v>1.2947864E7</v>
      </c>
      <c r="H1973" s="17">
        <v>1.9784123E7</v>
      </c>
    </row>
    <row r="1974">
      <c r="A1974" s="22" t="s">
        <v>4736</v>
      </c>
      <c r="B1974" s="7" t="s">
        <v>4737</v>
      </c>
      <c r="C1974" s="17">
        <v>447.0</v>
      </c>
      <c r="D1974" s="17">
        <v>1.64872377695749E7</v>
      </c>
      <c r="E1974" s="17">
        <v>8201660.0</v>
      </c>
      <c r="F1974" s="17">
        <v>1.2428702E7</v>
      </c>
      <c r="G1974" s="17">
        <v>1.8776892E7</v>
      </c>
      <c r="H1974" s="17">
        <v>2.9152956E7</v>
      </c>
    </row>
    <row r="1975">
      <c r="A1975" s="22" t="s">
        <v>4740</v>
      </c>
      <c r="B1975" s="7" t="s">
        <v>4741</v>
      </c>
      <c r="C1975" s="17">
        <v>57.0</v>
      </c>
      <c r="D1975" s="17">
        <v>1.70498233157894E7</v>
      </c>
      <c r="E1975" s="17">
        <v>7600768.0</v>
      </c>
      <c r="F1975" s="17">
        <v>1.0757342E7</v>
      </c>
      <c r="G1975" s="17">
        <v>2.0965466E7</v>
      </c>
      <c r="H1975" s="17">
        <v>3.3403467E7</v>
      </c>
    </row>
    <row r="1976">
      <c r="A1976" s="22" t="s">
        <v>4742</v>
      </c>
      <c r="B1976" s="7" t="s">
        <v>4743</v>
      </c>
      <c r="C1976" s="17">
        <v>298.0</v>
      </c>
      <c r="D1976" s="17">
        <v>1.21095460033557E7</v>
      </c>
      <c r="E1976" s="17">
        <v>6555413.0</v>
      </c>
      <c r="F1976" s="17">
        <v>8993200.0</v>
      </c>
      <c r="G1976" s="17">
        <v>1.21585E7</v>
      </c>
      <c r="H1976" s="17">
        <v>2.0412972E7</v>
      </c>
    </row>
    <row r="1977">
      <c r="A1977" s="22" t="s">
        <v>4744</v>
      </c>
      <c r="B1977" s="7" t="s">
        <v>4745</v>
      </c>
      <c r="C1977" s="17">
        <v>66.0</v>
      </c>
      <c r="D1977" s="17">
        <v>8547376.60606061</v>
      </c>
      <c r="E1977" s="17">
        <v>3753965.0</v>
      </c>
      <c r="F1977" s="17">
        <v>6556211.0</v>
      </c>
      <c r="G1977" s="17">
        <v>1.0186295E7</v>
      </c>
      <c r="H1977" s="17">
        <v>1.6383412E7</v>
      </c>
    </row>
    <row r="1978">
      <c r="A1978" s="22" t="s">
        <v>4746</v>
      </c>
      <c r="B1978" s="7" t="s">
        <v>4747</v>
      </c>
      <c r="C1978" s="17">
        <v>404.0</v>
      </c>
      <c r="D1978" s="17">
        <v>1.19211234148148E7</v>
      </c>
      <c r="E1978" s="17">
        <v>6194318.0</v>
      </c>
      <c r="F1978" s="17">
        <v>8701517.0</v>
      </c>
      <c r="G1978" s="17">
        <v>1.2583547E7</v>
      </c>
      <c r="H1978" s="17">
        <v>2.1278009E7</v>
      </c>
    </row>
    <row r="1979">
      <c r="A1979" s="22" t="s">
        <v>4748</v>
      </c>
      <c r="B1979" s="7" t="s">
        <v>4749</v>
      </c>
      <c r="C1979" s="17">
        <v>4869.0</v>
      </c>
      <c r="D1979" s="17">
        <v>1.32669163197865E7</v>
      </c>
      <c r="E1979" s="17">
        <v>7154500.0</v>
      </c>
      <c r="F1979" s="17">
        <v>9962844.0</v>
      </c>
      <c r="G1979" s="17">
        <v>1.4809134E7</v>
      </c>
      <c r="H1979" s="17">
        <v>2.3017704E7</v>
      </c>
    </row>
    <row r="1980">
      <c r="A1980" s="22" t="s">
        <v>4754</v>
      </c>
      <c r="B1980" s="7" t="s">
        <v>4755</v>
      </c>
      <c r="C1980" s="17">
        <v>830.0</v>
      </c>
      <c r="D1980" s="17">
        <v>1.35666260915662E7</v>
      </c>
      <c r="E1980" s="17">
        <v>7637587.0</v>
      </c>
      <c r="F1980" s="17">
        <v>1.0646032E7</v>
      </c>
      <c r="G1980" s="17">
        <v>1.530161E7</v>
      </c>
      <c r="H1980" s="17">
        <v>2.3973864E7</v>
      </c>
    </row>
    <row r="1981">
      <c r="A1981" s="22" t="s">
        <v>4760</v>
      </c>
      <c r="B1981" s="7" t="s">
        <v>4761</v>
      </c>
      <c r="C1981" s="17">
        <v>115.0</v>
      </c>
      <c r="D1981" s="17">
        <v>1.52775203043478E7</v>
      </c>
      <c r="E1981" s="17">
        <v>6809469.0</v>
      </c>
      <c r="F1981" s="17">
        <v>1.0255192E7</v>
      </c>
      <c r="G1981" s="17">
        <v>1.7315841E7</v>
      </c>
      <c r="H1981" s="17">
        <v>2.2865998E7</v>
      </c>
    </row>
    <row r="1982">
      <c r="A1982" s="22" t="s">
        <v>4764</v>
      </c>
      <c r="B1982" s="7" t="s">
        <v>4765</v>
      </c>
      <c r="C1982" s="17">
        <v>7149.0</v>
      </c>
      <c r="D1982" s="17">
        <v>1.52576206131152E7</v>
      </c>
      <c r="E1982" s="17">
        <v>8044259.0</v>
      </c>
      <c r="F1982" s="17">
        <v>1.1783963E7</v>
      </c>
      <c r="G1982" s="17">
        <v>1.85575E7</v>
      </c>
      <c r="H1982" s="17">
        <v>2.7438013E7</v>
      </c>
    </row>
    <row r="1983">
      <c r="A1983" s="22" t="s">
        <v>4772</v>
      </c>
      <c r="B1983" s="7" t="s">
        <v>4773</v>
      </c>
      <c r="C1983" s="17">
        <v>38.0</v>
      </c>
      <c r="D1983" s="17">
        <v>1.62400923947368E7</v>
      </c>
      <c r="E1983" s="17">
        <v>7347581.0</v>
      </c>
      <c r="F1983" s="17">
        <v>9060895.0</v>
      </c>
      <c r="G1983" s="17">
        <v>1.15997E7</v>
      </c>
      <c r="H1983" s="17">
        <v>2.9390665E7</v>
      </c>
    </row>
    <row r="1984">
      <c r="A1984" s="22" t="s">
        <v>4774</v>
      </c>
      <c r="B1984" s="7" t="s">
        <v>4775</v>
      </c>
      <c r="C1984" s="17">
        <v>100.0</v>
      </c>
      <c r="D1984" s="17">
        <v>1.376538254E7</v>
      </c>
      <c r="E1984" s="17">
        <v>6308057.0</v>
      </c>
      <c r="F1984" s="17">
        <v>8509080.0</v>
      </c>
      <c r="G1984" s="17">
        <v>1.2127339E7</v>
      </c>
      <c r="H1984" s="17">
        <v>1.84243E7</v>
      </c>
    </row>
    <row r="1985">
      <c r="A1985" s="22" t="s">
        <v>4776</v>
      </c>
      <c r="B1985" s="7" t="s">
        <v>4777</v>
      </c>
      <c r="C1985" s="17">
        <v>9.0</v>
      </c>
      <c r="D1985" s="17">
        <v>1.73488497777777E7</v>
      </c>
      <c r="E1985" s="17">
        <v>7563957.0</v>
      </c>
      <c r="F1985" s="17">
        <v>1.525337E7</v>
      </c>
      <c r="G1985" s="17">
        <v>2.2592836E7</v>
      </c>
      <c r="H1985" s="17">
        <v>3.4777906E7</v>
      </c>
    </row>
    <row r="1986">
      <c r="A1986" s="22" t="s">
        <v>4778</v>
      </c>
      <c r="B1986" s="7" t="s">
        <v>4779</v>
      </c>
      <c r="C1986" s="17">
        <v>3.0</v>
      </c>
      <c r="D1986" s="17">
        <v>4609714.33333333</v>
      </c>
      <c r="E1986" s="17">
        <v>4022943.0</v>
      </c>
      <c r="F1986" s="17">
        <v>4185900.0</v>
      </c>
      <c r="G1986" s="17">
        <v>5620300.0</v>
      </c>
      <c r="H1986" s="17">
        <v>5620300.0</v>
      </c>
    </row>
    <row r="1987">
      <c r="A1987" s="22" t="s">
        <v>4780</v>
      </c>
      <c r="B1987" s="7" t="s">
        <v>4781</v>
      </c>
      <c r="C1987" s="17">
        <v>47.0</v>
      </c>
      <c r="D1987" s="17">
        <v>1.29190142553191E7</v>
      </c>
      <c r="E1987" s="17">
        <v>7448353.0</v>
      </c>
      <c r="F1987" s="17">
        <v>1.0347828E7</v>
      </c>
      <c r="G1987" s="17">
        <v>1.5182E7</v>
      </c>
      <c r="H1987" s="17">
        <v>2.367349E7</v>
      </c>
    </row>
    <row r="1988">
      <c r="A1988" s="22" t="s">
        <v>4782</v>
      </c>
      <c r="B1988" s="7" t="s">
        <v>4783</v>
      </c>
      <c r="C1988" s="17">
        <v>50.0</v>
      </c>
      <c r="D1988" s="17">
        <v>1.17057742999999E7</v>
      </c>
      <c r="E1988" s="17">
        <v>5878823.0</v>
      </c>
      <c r="F1988" s="17">
        <v>8435684.0</v>
      </c>
      <c r="G1988" s="17">
        <v>1.1498289E7</v>
      </c>
      <c r="H1988" s="17">
        <v>1.7266701E7</v>
      </c>
    </row>
    <row r="1989">
      <c r="A1989" s="22" t="s">
        <v>4788</v>
      </c>
      <c r="B1989" s="7" t="s">
        <v>4789</v>
      </c>
      <c r="C1989" s="17">
        <v>23.0</v>
      </c>
      <c r="D1989" s="17">
        <v>9262095.04347826</v>
      </c>
      <c r="E1989" s="17">
        <v>4840505.0</v>
      </c>
      <c r="F1989" s="17">
        <v>7950511.0</v>
      </c>
      <c r="G1989" s="17">
        <v>1.170677E7</v>
      </c>
      <c r="H1989" s="17">
        <v>1.4641523E7</v>
      </c>
    </row>
    <row r="1990">
      <c r="A1990" s="22" t="s">
        <v>4790</v>
      </c>
      <c r="B1990" s="7" t="s">
        <v>4791</v>
      </c>
      <c r="C1990" s="17">
        <v>18113.0</v>
      </c>
      <c r="D1990" s="17">
        <v>1.08143238179209E7</v>
      </c>
      <c r="E1990" s="17">
        <v>6513638.0</v>
      </c>
      <c r="F1990" s="17">
        <v>8806273.0</v>
      </c>
      <c r="G1990" s="17">
        <v>1.2788302E7</v>
      </c>
      <c r="H1990" s="17">
        <v>1.82218E7</v>
      </c>
    </row>
    <row r="1991">
      <c r="A1991" s="22" t="s">
        <v>4798</v>
      </c>
      <c r="B1991" s="7" t="s">
        <v>4799</v>
      </c>
      <c r="C1991" s="17">
        <v>369.0</v>
      </c>
      <c r="D1991" s="17">
        <v>1.2295687203252E7</v>
      </c>
      <c r="E1991" s="17">
        <v>6393290.0</v>
      </c>
      <c r="F1991" s="17">
        <v>8931837.0</v>
      </c>
      <c r="G1991" s="17">
        <v>1.2787987E7</v>
      </c>
      <c r="H1991" s="17">
        <v>2.1011105E7</v>
      </c>
    </row>
    <row r="1992">
      <c r="A1992" s="22" t="s">
        <v>4800</v>
      </c>
      <c r="B1992" s="7" t="s">
        <v>4801</v>
      </c>
      <c r="C1992" s="17">
        <v>129.0</v>
      </c>
      <c r="D1992" s="17">
        <v>1.31024744846153E7</v>
      </c>
      <c r="E1992" s="17">
        <v>6912202.0</v>
      </c>
      <c r="F1992" s="17">
        <v>9336231.0</v>
      </c>
      <c r="G1992" s="17">
        <v>1.5467887E7</v>
      </c>
      <c r="H1992" s="17">
        <v>2.218125E7</v>
      </c>
    </row>
    <row r="1993">
      <c r="A1993" s="22" t="s">
        <v>4802</v>
      </c>
      <c r="B1993" s="7" t="s">
        <v>4803</v>
      </c>
      <c r="C1993" s="17">
        <v>89.0</v>
      </c>
      <c r="D1993" s="17">
        <v>1.27575444494382E7</v>
      </c>
      <c r="E1993" s="17">
        <v>6429500.0</v>
      </c>
      <c r="F1993" s="17">
        <v>9606000.0</v>
      </c>
      <c r="G1993" s="17">
        <v>1.36519E7</v>
      </c>
      <c r="H1993" s="17">
        <v>2.655425E7</v>
      </c>
    </row>
    <row r="1994">
      <c r="A1994" s="22" t="s">
        <v>4804</v>
      </c>
      <c r="B1994" s="7" t="s">
        <v>4805</v>
      </c>
      <c r="C1994" s="17">
        <v>2.0</v>
      </c>
      <c r="D1994" s="17">
        <v>7420426.5</v>
      </c>
      <c r="E1994" s="17">
        <v>5005652.0</v>
      </c>
      <c r="F1994" s="17">
        <v>5005652.0</v>
      </c>
      <c r="G1994" s="17">
        <v>9835201.0</v>
      </c>
      <c r="H1994" s="17">
        <v>9835201.0</v>
      </c>
    </row>
    <row r="1995">
      <c r="A1995" s="22" t="s">
        <v>4806</v>
      </c>
      <c r="B1995" s="7" t="s">
        <v>4807</v>
      </c>
      <c r="C1995" s="17">
        <v>231.0</v>
      </c>
      <c r="D1995" s="17">
        <v>1.06976302640692E7</v>
      </c>
      <c r="E1995" s="17">
        <v>6326523.0</v>
      </c>
      <c r="F1995" s="17">
        <v>9440634.0</v>
      </c>
      <c r="G1995" s="17">
        <v>1.3329757E7</v>
      </c>
      <c r="H1995" s="17">
        <v>1.78514E7</v>
      </c>
    </row>
    <row r="1996">
      <c r="A1996" s="22" t="s">
        <v>10876</v>
      </c>
      <c r="B1996" s="7" t="s">
        <v>10877</v>
      </c>
      <c r="C1996" s="17">
        <v>1.0</v>
      </c>
      <c r="D1996" s="17">
        <v>7451897.0</v>
      </c>
      <c r="E1996" s="17">
        <v>7451897.0</v>
      </c>
      <c r="F1996" s="17">
        <v>7451897.0</v>
      </c>
      <c r="G1996" s="17">
        <v>7451897.0</v>
      </c>
      <c r="H1996" s="17">
        <v>7451897.0</v>
      </c>
    </row>
    <row r="1997">
      <c r="A1997" s="22" t="s">
        <v>4808</v>
      </c>
      <c r="B1997" s="7" t="s">
        <v>4809</v>
      </c>
      <c r="C1997" s="17">
        <v>17.0</v>
      </c>
      <c r="D1997" s="17">
        <v>1.47421633529411E7</v>
      </c>
      <c r="E1997" s="17">
        <v>4780687.0</v>
      </c>
      <c r="F1997" s="17">
        <v>5716184.0</v>
      </c>
      <c r="G1997" s="17">
        <v>1.0816967E7</v>
      </c>
      <c r="H1997" s="17">
        <v>3.9120245E7</v>
      </c>
    </row>
    <row r="1998">
      <c r="A1998" s="22" t="s">
        <v>4810</v>
      </c>
      <c r="B1998" s="7" t="s">
        <v>4811</v>
      </c>
      <c r="C1998" s="17">
        <v>3.0</v>
      </c>
      <c r="D1998" s="17">
        <v>8759794.0</v>
      </c>
      <c r="E1998" s="17">
        <v>6359877.0</v>
      </c>
      <c r="F1998" s="17">
        <v>9526711.0</v>
      </c>
      <c r="G1998" s="17">
        <v>1.0392794E7</v>
      </c>
      <c r="H1998" s="17">
        <v>1.0392794E7</v>
      </c>
    </row>
    <row r="1999">
      <c r="A1999" s="22" t="s">
        <v>4812</v>
      </c>
      <c r="B1999" s="7" t="s">
        <v>4813</v>
      </c>
      <c r="C1999" s="17">
        <v>91.0</v>
      </c>
      <c r="D1999" s="17">
        <v>1.0613701E7</v>
      </c>
      <c r="E1999" s="17">
        <v>6215336.0</v>
      </c>
      <c r="F1999" s="17">
        <v>8502350.0</v>
      </c>
      <c r="G1999" s="17">
        <v>1.2651371E7</v>
      </c>
      <c r="H1999" s="17">
        <v>1.8512499E7</v>
      </c>
    </row>
    <row r="2000">
      <c r="A2000" s="22" t="s">
        <v>4814</v>
      </c>
      <c r="B2000" s="7" t="s">
        <v>4815</v>
      </c>
      <c r="C2000" s="17">
        <v>221.0</v>
      </c>
      <c r="D2000" s="17">
        <v>1.25690876923076E7</v>
      </c>
      <c r="E2000" s="17">
        <v>7084587.0</v>
      </c>
      <c r="F2000" s="17">
        <v>1.0732793E7</v>
      </c>
      <c r="G2000" s="17">
        <v>1.41295E7</v>
      </c>
      <c r="H2000" s="17">
        <v>2.1036497E7</v>
      </c>
    </row>
    <row r="2001">
      <c r="A2001" s="22" t="s">
        <v>10884</v>
      </c>
      <c r="B2001" s="7" t="s">
        <v>10885</v>
      </c>
      <c r="C2001" s="17">
        <v>1.0</v>
      </c>
      <c r="D2001" s="17">
        <v>3348284.0</v>
      </c>
      <c r="E2001" s="17">
        <v>3348284.0</v>
      </c>
      <c r="F2001" s="17">
        <v>3348284.0</v>
      </c>
      <c r="G2001" s="17">
        <v>3348284.0</v>
      </c>
      <c r="H2001" s="17">
        <v>3348284.0</v>
      </c>
    </row>
    <row r="2002">
      <c r="A2002" s="22" t="s">
        <v>4818</v>
      </c>
      <c r="B2002" s="7" t="s">
        <v>4819</v>
      </c>
      <c r="C2002" s="17">
        <v>5.0</v>
      </c>
      <c r="D2002" s="17">
        <v>1.89148288E7</v>
      </c>
      <c r="E2002" s="17">
        <v>7939735.0</v>
      </c>
      <c r="F2002" s="17">
        <v>1.1912053E7</v>
      </c>
      <c r="G2002" s="17">
        <v>2.12303E7</v>
      </c>
      <c r="H2002" s="17">
        <v>5.0941869E7</v>
      </c>
    </row>
    <row r="2003">
      <c r="A2003" s="22" t="s">
        <v>4820</v>
      </c>
      <c r="B2003" s="7" t="s">
        <v>4821</v>
      </c>
      <c r="C2003" s="17">
        <v>4.0</v>
      </c>
      <c r="D2003" s="17">
        <v>2.0359854E7</v>
      </c>
      <c r="E2003" s="17">
        <v>1.1691591E7</v>
      </c>
      <c r="F2003" s="17">
        <v>1.5418935E7</v>
      </c>
      <c r="G2003" s="17">
        <v>2.4764523E7</v>
      </c>
      <c r="H2003" s="17">
        <v>2.9564367E7</v>
      </c>
    </row>
    <row r="2004">
      <c r="A2004" s="22" t="s">
        <v>4822</v>
      </c>
      <c r="B2004" s="7" t="s">
        <v>4823</v>
      </c>
      <c r="C2004" s="17">
        <v>2.0</v>
      </c>
      <c r="D2004" s="17">
        <v>1.36629655E7</v>
      </c>
      <c r="E2004" s="17">
        <v>4877825.0</v>
      </c>
      <c r="F2004" s="17">
        <v>4877825.0</v>
      </c>
      <c r="G2004" s="17">
        <v>2.2448106E7</v>
      </c>
      <c r="H2004" s="17">
        <v>2.2448106E7</v>
      </c>
    </row>
    <row r="2005">
      <c r="A2005" s="22" t="s">
        <v>4824</v>
      </c>
      <c r="B2005" s="7" t="s">
        <v>4825</v>
      </c>
      <c r="C2005" s="17">
        <v>15.0</v>
      </c>
      <c r="D2005" s="17">
        <v>8549754.13333333</v>
      </c>
      <c r="E2005" s="17">
        <v>3994547.0</v>
      </c>
      <c r="F2005" s="17">
        <v>7265627.0</v>
      </c>
      <c r="G2005" s="17">
        <v>1.1255714E7</v>
      </c>
      <c r="H2005" s="17">
        <v>1.2586981E7</v>
      </c>
    </row>
    <row r="2006">
      <c r="A2006" s="22" t="s">
        <v>4826</v>
      </c>
      <c r="B2006" s="7" t="s">
        <v>4827</v>
      </c>
      <c r="C2006" s="17">
        <v>18.0</v>
      </c>
      <c r="D2006" s="17">
        <v>9961041.61111111</v>
      </c>
      <c r="E2006" s="17">
        <v>6582100.0</v>
      </c>
      <c r="F2006" s="17">
        <v>7161200.0</v>
      </c>
      <c r="G2006" s="17">
        <v>9753171.0</v>
      </c>
      <c r="H2006" s="17">
        <v>1.5526879E7</v>
      </c>
    </row>
    <row r="2007">
      <c r="A2007" s="22" t="s">
        <v>4828</v>
      </c>
      <c r="B2007" s="7" t="s">
        <v>4829</v>
      </c>
      <c r="C2007" s="17">
        <v>16.0</v>
      </c>
      <c r="D2007" s="17">
        <v>1.18584509375E7</v>
      </c>
      <c r="E2007" s="17">
        <v>5011146.0</v>
      </c>
      <c r="F2007" s="17">
        <v>7691012.0</v>
      </c>
      <c r="G2007" s="17">
        <v>1.1375E7</v>
      </c>
      <c r="H2007" s="17">
        <v>2.4169302E7</v>
      </c>
    </row>
    <row r="2008">
      <c r="A2008" s="22" t="s">
        <v>4830</v>
      </c>
      <c r="B2008" s="7" t="s">
        <v>4831</v>
      </c>
      <c r="C2008" s="17">
        <v>17.0</v>
      </c>
      <c r="D2008" s="17">
        <v>9745511.11764705</v>
      </c>
      <c r="E2008" s="17">
        <v>6349622.0</v>
      </c>
      <c r="F2008" s="17">
        <v>1.1190804E7</v>
      </c>
      <c r="G2008" s="17">
        <v>1.1975095E7</v>
      </c>
      <c r="H2008" s="17">
        <v>1.4039236E7</v>
      </c>
    </row>
    <row r="2009">
      <c r="A2009" s="22" t="s">
        <v>4832</v>
      </c>
      <c r="B2009" s="7" t="s">
        <v>4833</v>
      </c>
      <c r="C2009" s="17">
        <v>28.0</v>
      </c>
      <c r="D2009" s="17">
        <v>1.362107175E7</v>
      </c>
      <c r="E2009" s="17">
        <v>7527669.0</v>
      </c>
      <c r="F2009" s="17">
        <v>1.1321591E7</v>
      </c>
      <c r="G2009" s="17">
        <v>2.1507462E7</v>
      </c>
      <c r="H2009" s="17">
        <v>2.7806155E7</v>
      </c>
    </row>
    <row r="2010">
      <c r="A2010" s="22" t="s">
        <v>10896</v>
      </c>
      <c r="B2010" s="7" t="s">
        <v>10897</v>
      </c>
      <c r="C2010" s="17">
        <v>4637.0</v>
      </c>
      <c r="D2010" s="17">
        <v>8301848.83609735</v>
      </c>
      <c r="E2010" s="17">
        <v>4539320.0</v>
      </c>
      <c r="F2010" s="17">
        <v>6567275.0</v>
      </c>
      <c r="G2010" s="17">
        <v>1.055069E7</v>
      </c>
      <c r="H2010" s="17">
        <v>1.53258E7</v>
      </c>
    </row>
    <row r="2011">
      <c r="A2011" s="22" t="s">
        <v>4834</v>
      </c>
      <c r="B2011" s="7" t="s">
        <v>4835</v>
      </c>
      <c r="C2011" s="17">
        <v>8016.0</v>
      </c>
      <c r="D2011" s="17">
        <v>9020209.50118468</v>
      </c>
      <c r="E2011" s="17">
        <v>4772874.0</v>
      </c>
      <c r="F2011" s="17">
        <v>6935991.0</v>
      </c>
      <c r="G2011" s="17">
        <v>1.0375094E7</v>
      </c>
      <c r="H2011" s="17">
        <v>1.5845682E7</v>
      </c>
    </row>
    <row r="2012">
      <c r="A2012" s="22" t="s">
        <v>4836</v>
      </c>
      <c r="B2012" s="7" t="s">
        <v>4837</v>
      </c>
      <c r="C2012" s="17">
        <v>405.0</v>
      </c>
      <c r="D2012" s="17">
        <v>1.2668117582716E7</v>
      </c>
      <c r="E2012" s="17">
        <v>7449123.0</v>
      </c>
      <c r="F2012" s="17">
        <v>9699200.0</v>
      </c>
      <c r="G2012" s="17">
        <v>1.4648866E7</v>
      </c>
      <c r="H2012" s="17">
        <v>2.0417011E7</v>
      </c>
    </row>
    <row r="2013">
      <c r="A2013" s="22" t="s">
        <v>4838</v>
      </c>
      <c r="B2013" s="7" t="s">
        <v>4839</v>
      </c>
      <c r="C2013" s="17">
        <v>56.0</v>
      </c>
      <c r="D2013" s="17">
        <v>1.23146006071428E7</v>
      </c>
      <c r="E2013" s="17">
        <v>7024227.0</v>
      </c>
      <c r="F2013" s="17">
        <v>1.0710182E7</v>
      </c>
      <c r="G2013" s="17">
        <v>1.193968E7</v>
      </c>
      <c r="H2013" s="17">
        <v>1.8233515E7</v>
      </c>
    </row>
    <row r="2014">
      <c r="A2014" s="22" t="s">
        <v>4840</v>
      </c>
      <c r="B2014" s="7" t="s">
        <v>4841</v>
      </c>
      <c r="C2014" s="17">
        <v>1264.0</v>
      </c>
      <c r="D2014" s="17">
        <v>1.17009470656645E7</v>
      </c>
      <c r="E2014" s="17">
        <v>6193462.0</v>
      </c>
      <c r="F2014" s="17">
        <v>8850310.0</v>
      </c>
      <c r="G2014" s="17">
        <v>1.30249E7</v>
      </c>
      <c r="H2014" s="17">
        <v>1.9383505E7</v>
      </c>
    </row>
    <row r="2015">
      <c r="A2015" s="22" t="s">
        <v>4844</v>
      </c>
      <c r="B2015" s="7" t="s">
        <v>4845</v>
      </c>
      <c r="C2015" s="17">
        <v>284.0</v>
      </c>
      <c r="D2015" s="17">
        <v>2.29591885633802E7</v>
      </c>
      <c r="E2015" s="17">
        <v>1.15029E7</v>
      </c>
      <c r="F2015" s="17">
        <v>1.643113E7</v>
      </c>
      <c r="G2015" s="17">
        <v>2.9170766E7</v>
      </c>
      <c r="H2015" s="17">
        <v>4.2316051E7</v>
      </c>
    </row>
    <row r="2016">
      <c r="A2016" s="22" t="s">
        <v>4848</v>
      </c>
      <c r="B2016" s="7" t="s">
        <v>4849</v>
      </c>
      <c r="C2016" s="17">
        <v>201.0</v>
      </c>
      <c r="D2016" s="17">
        <v>1.25211335124378E7</v>
      </c>
      <c r="E2016" s="17">
        <v>6333004.0</v>
      </c>
      <c r="F2016" s="17">
        <v>8856087.0</v>
      </c>
      <c r="G2016" s="17">
        <v>1.3988902E7</v>
      </c>
      <c r="H2016" s="17">
        <v>2.2759114E7</v>
      </c>
    </row>
    <row r="2017">
      <c r="A2017" s="22" t="s">
        <v>4850</v>
      </c>
      <c r="B2017" s="7" t="s">
        <v>4851</v>
      </c>
      <c r="C2017" s="17">
        <v>1942.0</v>
      </c>
      <c r="D2017" s="17">
        <v>1.85241663017507E7</v>
      </c>
      <c r="E2017" s="17">
        <v>8959539.0</v>
      </c>
      <c r="F2017" s="17">
        <v>1.3188813E7</v>
      </c>
      <c r="G2017" s="17">
        <v>2.1185839E7</v>
      </c>
      <c r="H2017" s="17">
        <v>3.3296499E7</v>
      </c>
    </row>
    <row r="2018">
      <c r="A2018" s="22" t="s">
        <v>4852</v>
      </c>
      <c r="B2018" s="7" t="s">
        <v>4853</v>
      </c>
      <c r="C2018" s="17">
        <v>80.0</v>
      </c>
      <c r="D2018" s="17">
        <v>1.598289985E7</v>
      </c>
      <c r="E2018" s="17">
        <v>9656029.0</v>
      </c>
      <c r="F2018" s="17">
        <v>1.47041E7</v>
      </c>
      <c r="G2018" s="17">
        <v>1.7540525E7</v>
      </c>
      <c r="H2018" s="17">
        <v>2.6442525E7</v>
      </c>
    </row>
    <row r="2019">
      <c r="A2019" s="22" t="s">
        <v>4854</v>
      </c>
      <c r="B2019" s="7" t="s">
        <v>4855</v>
      </c>
      <c r="C2019" s="17">
        <v>2616.0</v>
      </c>
      <c r="D2019" s="17">
        <v>1.65502143929663E7</v>
      </c>
      <c r="E2019" s="17">
        <v>8360439.0</v>
      </c>
      <c r="F2019" s="17">
        <v>1.2227837E7</v>
      </c>
      <c r="G2019" s="17">
        <v>1.7714609E7</v>
      </c>
      <c r="H2019" s="17">
        <v>2.8886972E7</v>
      </c>
    </row>
    <row r="2020">
      <c r="A2020" s="22" t="s">
        <v>4858</v>
      </c>
      <c r="B2020" s="7" t="s">
        <v>4859</v>
      </c>
      <c r="C2020" s="17">
        <v>8.0</v>
      </c>
      <c r="D2020" s="17">
        <v>2.04681735E7</v>
      </c>
      <c r="E2020" s="17">
        <v>1.0065104E7</v>
      </c>
      <c r="F2020" s="17">
        <v>1.1496745E7</v>
      </c>
      <c r="G2020" s="17">
        <v>1.5216431E7</v>
      </c>
      <c r="H2020" s="17">
        <v>7.2720171E7</v>
      </c>
    </row>
    <row r="2021">
      <c r="A2021" s="22" t="s">
        <v>4862</v>
      </c>
      <c r="B2021" s="7" t="s">
        <v>4863</v>
      </c>
      <c r="C2021" s="17">
        <v>693.0</v>
      </c>
      <c r="D2021" s="17">
        <v>1.46478814458874E7</v>
      </c>
      <c r="E2021" s="17">
        <v>7606182.0</v>
      </c>
      <c r="F2021" s="17">
        <v>1.1216308E7</v>
      </c>
      <c r="G2021" s="17">
        <v>1.817035E7</v>
      </c>
      <c r="H2021" s="17">
        <v>2.7866003E7</v>
      </c>
    </row>
    <row r="2022">
      <c r="A2022" s="22" t="s">
        <v>4866</v>
      </c>
      <c r="B2022" s="7" t="s">
        <v>4867</v>
      </c>
      <c r="C2022" s="17">
        <v>1.0</v>
      </c>
      <c r="D2022" s="17">
        <v>2.2207293E7</v>
      </c>
      <c r="E2022" s="17">
        <v>2.2207293E7</v>
      </c>
      <c r="F2022" s="17">
        <v>2.2207293E7</v>
      </c>
      <c r="G2022" s="17">
        <v>2.2207293E7</v>
      </c>
      <c r="H2022" s="17">
        <v>2.2207293E7</v>
      </c>
    </row>
    <row r="2023">
      <c r="A2023" s="22" t="s">
        <v>4868</v>
      </c>
      <c r="B2023" s="7" t="s">
        <v>4869</v>
      </c>
      <c r="C2023" s="17">
        <v>949.0</v>
      </c>
      <c r="D2023" s="17">
        <v>7588081.12328766</v>
      </c>
      <c r="E2023" s="17">
        <v>4474232.0</v>
      </c>
      <c r="F2023" s="17">
        <v>6490068.0</v>
      </c>
      <c r="G2023" s="17">
        <v>9245275.0</v>
      </c>
      <c r="H2023" s="17">
        <v>1.2313E7</v>
      </c>
    </row>
    <row r="2024">
      <c r="A2024" s="22" t="s">
        <v>4870</v>
      </c>
      <c r="B2024" s="7" t="s">
        <v>4871</v>
      </c>
      <c r="C2024" s="17">
        <v>297.0</v>
      </c>
      <c r="D2024" s="17">
        <v>1.47097178619528E7</v>
      </c>
      <c r="E2024" s="17">
        <v>7483830.0</v>
      </c>
      <c r="F2024" s="17">
        <v>1.0631711E7</v>
      </c>
      <c r="G2024" s="17">
        <v>1.6448595E7</v>
      </c>
      <c r="H2024" s="17">
        <v>2.4101507E7</v>
      </c>
    </row>
    <row r="2025">
      <c r="A2025" s="22" t="s">
        <v>4872</v>
      </c>
      <c r="B2025" s="7" t="s">
        <v>4873</v>
      </c>
      <c r="C2025" s="17">
        <v>462.0</v>
      </c>
      <c r="D2025" s="17">
        <v>9990433.50649351</v>
      </c>
      <c r="E2025" s="17">
        <v>6552004.0</v>
      </c>
      <c r="F2025" s="17">
        <v>8778735.0</v>
      </c>
      <c r="G2025" s="17">
        <v>1.2516282E7</v>
      </c>
      <c r="H2025" s="17">
        <v>1.6554414E7</v>
      </c>
    </row>
    <row r="2026">
      <c r="A2026" s="22" t="s">
        <v>10914</v>
      </c>
      <c r="B2026" s="7" t="s">
        <v>10916</v>
      </c>
      <c r="C2026" s="17">
        <v>5.0</v>
      </c>
      <c r="D2026" s="17">
        <v>1.18402214E7</v>
      </c>
      <c r="E2026" s="17">
        <v>8711482.0</v>
      </c>
      <c r="F2026" s="17">
        <v>1.2135121E7</v>
      </c>
      <c r="G2026" s="17">
        <v>1.4782636E7</v>
      </c>
      <c r="H2026" s="17">
        <v>1.59815E7</v>
      </c>
    </row>
    <row r="2027">
      <c r="A2027" s="22" t="s">
        <v>4876</v>
      </c>
      <c r="B2027" s="7" t="s">
        <v>4877</v>
      </c>
      <c r="C2027" s="17">
        <v>1.0</v>
      </c>
      <c r="D2027" s="17">
        <v>2.1562267E7</v>
      </c>
      <c r="E2027" s="17">
        <v>2.1562267E7</v>
      </c>
      <c r="F2027" s="17">
        <v>2.1562267E7</v>
      </c>
      <c r="G2027" s="17">
        <v>2.1562267E7</v>
      </c>
      <c r="H2027" s="17">
        <v>2.1562267E7</v>
      </c>
    </row>
    <row r="2028">
      <c r="A2028" s="22" t="s">
        <v>4880</v>
      </c>
      <c r="B2028" s="7" t="s">
        <v>4881</v>
      </c>
      <c r="C2028" s="17">
        <v>4.0</v>
      </c>
      <c r="D2028" s="17">
        <v>1.433442025E7</v>
      </c>
      <c r="E2028" s="17">
        <v>4385724.0</v>
      </c>
      <c r="F2028" s="17">
        <v>7410904.0</v>
      </c>
      <c r="G2028" s="17">
        <v>1.2869557E7</v>
      </c>
      <c r="H2028" s="17">
        <v>3.2671496E7</v>
      </c>
    </row>
    <row r="2029">
      <c r="A2029" s="22" t="s">
        <v>4882</v>
      </c>
      <c r="B2029" s="7" t="s">
        <v>4883</v>
      </c>
      <c r="C2029" s="17">
        <v>147.0</v>
      </c>
      <c r="D2029" s="17">
        <v>1.4432973802721E7</v>
      </c>
      <c r="E2029" s="17">
        <v>7430335.0</v>
      </c>
      <c r="F2029" s="17">
        <v>1.10229E7</v>
      </c>
      <c r="G2029" s="17">
        <v>1.6565691E7</v>
      </c>
      <c r="H2029" s="17">
        <v>2.6075798E7</v>
      </c>
    </row>
    <row r="2030">
      <c r="A2030" s="22" t="s">
        <v>4884</v>
      </c>
      <c r="B2030" s="7" t="s">
        <v>4885</v>
      </c>
      <c r="C2030" s="17">
        <v>43.0</v>
      </c>
      <c r="D2030" s="17">
        <v>1.83132239302325E7</v>
      </c>
      <c r="E2030" s="17">
        <v>8577031.0</v>
      </c>
      <c r="F2030" s="17">
        <v>1.1167706E7</v>
      </c>
      <c r="G2030" s="17">
        <v>2.5256895E7</v>
      </c>
      <c r="H2030" s="17">
        <v>2.9470601E7</v>
      </c>
    </row>
    <row r="2031">
      <c r="A2031" s="22" t="s">
        <v>4886</v>
      </c>
      <c r="B2031" s="7" t="s">
        <v>4887</v>
      </c>
      <c r="C2031" s="17">
        <v>56.0</v>
      </c>
      <c r="D2031" s="17">
        <v>2.52044567857143E7</v>
      </c>
      <c r="E2031" s="17">
        <v>8176931.0</v>
      </c>
      <c r="F2031" s="17">
        <v>1.7379812E7</v>
      </c>
      <c r="G2031" s="17">
        <v>2.5998735E7</v>
      </c>
      <c r="H2031" s="17">
        <v>5.4397266E7</v>
      </c>
    </row>
    <row r="2032">
      <c r="A2032" s="22" t="s">
        <v>4888</v>
      </c>
      <c r="B2032" s="7" t="s">
        <v>4889</v>
      </c>
      <c r="C2032" s="17">
        <v>318.0</v>
      </c>
      <c r="D2032" s="17">
        <v>1.70424555157232E7</v>
      </c>
      <c r="E2032" s="17">
        <v>8902470.0</v>
      </c>
      <c r="F2032" s="17">
        <v>1.2306854E7</v>
      </c>
      <c r="G2032" s="17">
        <v>1.8503097E7</v>
      </c>
      <c r="H2032" s="17">
        <v>3.13909E7</v>
      </c>
    </row>
    <row r="2033">
      <c r="A2033" s="22" t="s">
        <v>4890</v>
      </c>
      <c r="B2033" s="7" t="s">
        <v>4891</v>
      </c>
      <c r="C2033" s="17">
        <v>75.0</v>
      </c>
      <c r="D2033" s="17">
        <v>2.06693056399999E7</v>
      </c>
      <c r="E2033" s="17">
        <v>7462080.0</v>
      </c>
      <c r="F2033" s="17">
        <v>1.2413083E7</v>
      </c>
      <c r="G2033" s="17">
        <v>2.3275552E7</v>
      </c>
      <c r="H2033" s="17">
        <v>4.3901862E7</v>
      </c>
    </row>
    <row r="2034">
      <c r="A2034" s="22" t="s">
        <v>4892</v>
      </c>
      <c r="B2034" s="7" t="s">
        <v>4893</v>
      </c>
      <c r="C2034" s="17">
        <v>3094.0</v>
      </c>
      <c r="D2034" s="17">
        <v>2.98604342313408E7</v>
      </c>
      <c r="E2034" s="17">
        <v>9747441.0</v>
      </c>
      <c r="F2034" s="17">
        <v>1.5988419E7</v>
      </c>
      <c r="G2034" s="17">
        <v>3.0049273E7</v>
      </c>
      <c r="H2034" s="17">
        <v>6.3609752E7</v>
      </c>
    </row>
    <row r="2035">
      <c r="A2035" s="22" t="s">
        <v>4894</v>
      </c>
      <c r="B2035" s="7" t="s">
        <v>4895</v>
      </c>
      <c r="C2035" s="17">
        <v>314.0</v>
      </c>
      <c r="D2035" s="17">
        <v>2.23841735445859E7</v>
      </c>
      <c r="E2035" s="17">
        <v>1.3174253E7</v>
      </c>
      <c r="F2035" s="17">
        <v>1.5590024E7</v>
      </c>
      <c r="G2035" s="17">
        <v>2.5130662E7</v>
      </c>
      <c r="H2035" s="17">
        <v>4.3645351E7</v>
      </c>
    </row>
    <row r="2036">
      <c r="A2036" s="22" t="s">
        <v>4896</v>
      </c>
      <c r="B2036" s="7" t="s">
        <v>4897</v>
      </c>
      <c r="C2036" s="17">
        <v>44.0</v>
      </c>
      <c r="D2036" s="17">
        <v>2.249552825E7</v>
      </c>
      <c r="E2036" s="17">
        <v>8085618.0</v>
      </c>
      <c r="F2036" s="17">
        <v>1.2745316E7</v>
      </c>
      <c r="G2036" s="17">
        <v>2.437034E7</v>
      </c>
      <c r="H2036" s="17">
        <v>5.419582E7</v>
      </c>
    </row>
    <row r="2037">
      <c r="A2037" s="22" t="s">
        <v>4898</v>
      </c>
      <c r="B2037" s="7" t="s">
        <v>4899</v>
      </c>
      <c r="C2037" s="17">
        <v>40.0</v>
      </c>
      <c r="D2037" s="17">
        <v>2.32449674E7</v>
      </c>
      <c r="E2037" s="17">
        <v>7629450.0</v>
      </c>
      <c r="F2037" s="17">
        <v>1.2624741E7</v>
      </c>
      <c r="G2037" s="17">
        <v>2.4263706E7</v>
      </c>
      <c r="H2037" s="17">
        <v>5.9991091E7</v>
      </c>
    </row>
    <row r="2038">
      <c r="A2038" s="22" t="s">
        <v>4900</v>
      </c>
      <c r="B2038" s="7" t="s">
        <v>4901</v>
      </c>
      <c r="C2038" s="17">
        <v>2183.0</v>
      </c>
      <c r="D2038" s="17">
        <v>1.64104316747595E7</v>
      </c>
      <c r="E2038" s="17">
        <v>8491500.0</v>
      </c>
      <c r="F2038" s="17">
        <v>1.2066504E7</v>
      </c>
      <c r="G2038" s="17">
        <v>1.8310884E7</v>
      </c>
      <c r="H2038" s="17">
        <v>3.173E7</v>
      </c>
    </row>
    <row r="2039">
      <c r="A2039" s="22" t="s">
        <v>4902</v>
      </c>
      <c r="B2039" s="7" t="s">
        <v>4903</v>
      </c>
      <c r="C2039" s="17">
        <v>242.0</v>
      </c>
      <c r="D2039" s="17">
        <v>3.06411721776859E7</v>
      </c>
      <c r="E2039" s="17">
        <v>1.1908964E7</v>
      </c>
      <c r="F2039" s="17">
        <v>2.1439E7</v>
      </c>
      <c r="G2039" s="17">
        <v>4.0460018E7</v>
      </c>
      <c r="H2039" s="17">
        <v>6.14921E7</v>
      </c>
    </row>
    <row r="2040">
      <c r="A2040" s="22" t="s">
        <v>4904</v>
      </c>
      <c r="B2040" s="7" t="s">
        <v>4905</v>
      </c>
      <c r="C2040" s="17">
        <v>284.0</v>
      </c>
      <c r="D2040" s="17">
        <v>3.50932199683098E7</v>
      </c>
      <c r="E2040" s="17">
        <v>1.2829978E7</v>
      </c>
      <c r="F2040" s="17">
        <v>3.4932914E7</v>
      </c>
      <c r="G2040" s="17">
        <v>5.5451105E7</v>
      </c>
      <c r="H2040" s="17">
        <v>6.4488058E7</v>
      </c>
    </row>
    <row r="2041">
      <c r="A2041" s="22" t="s">
        <v>4906</v>
      </c>
      <c r="B2041" s="7" t="s">
        <v>4907</v>
      </c>
      <c r="C2041" s="17">
        <v>449.0</v>
      </c>
      <c r="D2041" s="17">
        <v>2.12815139309576E7</v>
      </c>
      <c r="E2041" s="17">
        <v>1.5289842E7</v>
      </c>
      <c r="F2041" s="17">
        <v>1.7450252E7</v>
      </c>
      <c r="G2041" s="17">
        <v>2.2421587E7</v>
      </c>
      <c r="H2041" s="17">
        <v>3.3469272E7</v>
      </c>
    </row>
    <row r="2042">
      <c r="A2042" s="22" t="s">
        <v>4908</v>
      </c>
      <c r="B2042" s="7" t="s">
        <v>4909</v>
      </c>
      <c r="C2042" s="17">
        <v>3236.0</v>
      </c>
      <c r="D2042" s="17">
        <v>2.44160686627547E7</v>
      </c>
      <c r="E2042" s="17">
        <v>1.30756E7</v>
      </c>
      <c r="F2042" s="17">
        <v>1.9885728E7</v>
      </c>
      <c r="G2042" s="17">
        <v>2.8566621E7</v>
      </c>
      <c r="H2042" s="17">
        <v>4.6256402E7</v>
      </c>
    </row>
    <row r="2043">
      <c r="A2043" s="22" t="s">
        <v>4910</v>
      </c>
      <c r="B2043" s="7" t="s">
        <v>4911</v>
      </c>
      <c r="C2043" s="17">
        <v>20237.0</v>
      </c>
      <c r="D2043" s="17">
        <v>1.82813624127783E7</v>
      </c>
      <c r="E2043" s="17">
        <v>8484206.0</v>
      </c>
      <c r="F2043" s="17">
        <v>1.2325001E7</v>
      </c>
      <c r="G2043" s="17">
        <v>1.9490492E7</v>
      </c>
      <c r="H2043" s="17">
        <v>3.4035521E7</v>
      </c>
    </row>
    <row r="2044">
      <c r="A2044" s="22" t="s">
        <v>4912</v>
      </c>
      <c r="B2044" s="7" t="s">
        <v>4913</v>
      </c>
      <c r="C2044" s="17">
        <v>147.0</v>
      </c>
      <c r="D2044" s="17">
        <v>2.51110606530612E7</v>
      </c>
      <c r="E2044" s="17">
        <v>1.1992132E7</v>
      </c>
      <c r="F2044" s="17">
        <v>1.8846966E7</v>
      </c>
      <c r="G2044" s="17">
        <v>3.1585368E7</v>
      </c>
      <c r="H2044" s="17">
        <v>4.4560051E7</v>
      </c>
    </row>
    <row r="2045">
      <c r="A2045" s="22" t="s">
        <v>4914</v>
      </c>
      <c r="B2045" s="7" t="s">
        <v>4915</v>
      </c>
      <c r="C2045" s="17">
        <v>2327.0</v>
      </c>
      <c r="D2045" s="17">
        <v>1.73093943515255E7</v>
      </c>
      <c r="E2045" s="17">
        <v>8493931.0</v>
      </c>
      <c r="F2045" s="17">
        <v>1.2033751E7</v>
      </c>
      <c r="G2045" s="17">
        <v>1.9143607E7</v>
      </c>
      <c r="H2045" s="17">
        <v>3.1603303E7</v>
      </c>
    </row>
    <row r="2046">
      <c r="A2046" s="22" t="s">
        <v>4916</v>
      </c>
      <c r="B2046" s="7" t="s">
        <v>4917</v>
      </c>
      <c r="C2046" s="17">
        <v>1302.0</v>
      </c>
      <c r="D2046" s="17">
        <v>2.16751402265745E7</v>
      </c>
      <c r="E2046" s="17">
        <v>1.0850139E7</v>
      </c>
      <c r="F2046" s="17">
        <v>1.5877356E7</v>
      </c>
      <c r="G2046" s="17">
        <v>2.7058566E7</v>
      </c>
      <c r="H2046" s="17">
        <v>4.3005272E7</v>
      </c>
    </row>
    <row r="2047">
      <c r="A2047" s="22" t="s">
        <v>4918</v>
      </c>
      <c r="B2047" s="7" t="s">
        <v>4919</v>
      </c>
      <c r="C2047" s="17">
        <v>30876.0</v>
      </c>
      <c r="D2047" s="17">
        <v>1.9414808806628E7</v>
      </c>
      <c r="E2047" s="17">
        <v>9303700.0</v>
      </c>
      <c r="F2047" s="17">
        <v>1.335324E7</v>
      </c>
      <c r="G2047" s="17">
        <v>2.1359289E7</v>
      </c>
      <c r="H2047" s="17">
        <v>3.6781104E7</v>
      </c>
    </row>
    <row r="2048">
      <c r="A2048" s="22" t="s">
        <v>4920</v>
      </c>
      <c r="B2048" s="7" t="s">
        <v>4921</v>
      </c>
      <c r="C2048" s="17">
        <v>717.0</v>
      </c>
      <c r="D2048" s="17">
        <v>2.31668022175732E7</v>
      </c>
      <c r="E2048" s="17">
        <v>1.1336889E7</v>
      </c>
      <c r="F2048" s="17">
        <v>1.4562441E7</v>
      </c>
      <c r="G2048" s="17">
        <v>2.4014353E7</v>
      </c>
      <c r="H2048" s="17">
        <v>4.4162659E7</v>
      </c>
    </row>
    <row r="2049">
      <c r="A2049" s="22" t="s">
        <v>4922</v>
      </c>
      <c r="B2049" s="7" t="s">
        <v>4923</v>
      </c>
      <c r="C2049" s="17">
        <v>62.0</v>
      </c>
      <c r="D2049" s="17">
        <v>2.59691769032258E7</v>
      </c>
      <c r="E2049" s="17">
        <v>1.0337845E7</v>
      </c>
      <c r="F2049" s="17">
        <v>1.6353486E7</v>
      </c>
      <c r="G2049" s="17">
        <v>4.1575859E7</v>
      </c>
      <c r="H2049" s="17">
        <v>4.70614E7</v>
      </c>
    </row>
    <row r="2050">
      <c r="A2050" s="22" t="s">
        <v>4924</v>
      </c>
      <c r="B2050" s="7" t="s">
        <v>4925</v>
      </c>
      <c r="C2050" s="17">
        <v>43.0</v>
      </c>
      <c r="D2050" s="17">
        <v>2.07313558139534E7</v>
      </c>
      <c r="E2050" s="17">
        <v>1.2858845E7</v>
      </c>
      <c r="F2050" s="17">
        <v>1.7363922E7</v>
      </c>
      <c r="G2050" s="17">
        <v>2.591405E7</v>
      </c>
      <c r="H2050" s="17">
        <v>3.6044116E7</v>
      </c>
    </row>
    <row r="2051">
      <c r="A2051" s="22" t="s">
        <v>4926</v>
      </c>
      <c r="B2051" s="7" t="s">
        <v>4927</v>
      </c>
      <c r="C2051" s="17">
        <v>15.0</v>
      </c>
      <c r="D2051" s="17">
        <v>1.77997918E7</v>
      </c>
      <c r="E2051" s="17">
        <v>1.0436308E7</v>
      </c>
      <c r="F2051" s="17">
        <v>1.3692145E7</v>
      </c>
      <c r="G2051" s="17">
        <v>2.1804664E7</v>
      </c>
      <c r="H2051" s="17">
        <v>3.9590019E7</v>
      </c>
    </row>
    <row r="2052">
      <c r="A2052" s="22" t="s">
        <v>4928</v>
      </c>
      <c r="B2052" s="7" t="s">
        <v>4929</v>
      </c>
      <c r="C2052" s="17">
        <v>21447.0</v>
      </c>
      <c r="D2052" s="17">
        <v>2.89049158184401E7</v>
      </c>
      <c r="E2052" s="17">
        <v>1.2543617E7</v>
      </c>
      <c r="F2052" s="17">
        <v>1.8800892E7</v>
      </c>
      <c r="G2052" s="17">
        <v>3.4635622E7</v>
      </c>
      <c r="H2052" s="17">
        <v>5.6164776E7</v>
      </c>
    </row>
    <row r="2053">
      <c r="A2053" s="22" t="s">
        <v>4930</v>
      </c>
      <c r="B2053" s="7" t="s">
        <v>4931</v>
      </c>
      <c r="C2053" s="17">
        <v>682.0</v>
      </c>
      <c r="D2053" s="17">
        <v>1.80449702551319E7</v>
      </c>
      <c r="E2053" s="17">
        <v>8324700.0</v>
      </c>
      <c r="F2053" s="17">
        <v>1.2010171E7</v>
      </c>
      <c r="G2053" s="17">
        <v>2.1972561E7</v>
      </c>
      <c r="H2053" s="17">
        <v>4.3757649E7</v>
      </c>
    </row>
    <row r="2054">
      <c r="A2054" s="22" t="s">
        <v>4932</v>
      </c>
      <c r="B2054" s="7" t="s">
        <v>4933</v>
      </c>
      <c r="C2054" s="17">
        <v>574.0</v>
      </c>
      <c r="D2054" s="17">
        <v>3.08729902473867E7</v>
      </c>
      <c r="E2054" s="17">
        <v>1.492912E7</v>
      </c>
      <c r="F2054" s="17">
        <v>2.49462E7</v>
      </c>
      <c r="G2054" s="17">
        <v>3.9507858E7</v>
      </c>
      <c r="H2054" s="17">
        <v>5.4058094E7</v>
      </c>
    </row>
    <row r="2055">
      <c r="A2055" s="22" t="s">
        <v>4934</v>
      </c>
      <c r="B2055" s="7" t="s">
        <v>4935</v>
      </c>
      <c r="C2055" s="17">
        <v>164.0</v>
      </c>
      <c r="D2055" s="17">
        <v>1.99951510975609E7</v>
      </c>
      <c r="E2055" s="17">
        <v>1.0025327E7</v>
      </c>
      <c r="F2055" s="17">
        <v>1.7206573E7</v>
      </c>
      <c r="G2055" s="17">
        <v>2.5078969E7</v>
      </c>
      <c r="H2055" s="17">
        <v>3.2241932E7</v>
      </c>
    </row>
    <row r="2056">
      <c r="A2056" s="22" t="s">
        <v>4936</v>
      </c>
      <c r="B2056" s="7" t="s">
        <v>4937</v>
      </c>
      <c r="C2056" s="17">
        <v>44.0</v>
      </c>
      <c r="D2056" s="17">
        <v>1.72616161590909E7</v>
      </c>
      <c r="E2056" s="17">
        <v>8248831.0</v>
      </c>
      <c r="F2056" s="17">
        <v>1.3457695E7</v>
      </c>
      <c r="G2056" s="17">
        <v>2.1967597E7</v>
      </c>
      <c r="H2056" s="17">
        <v>3.5136098E7</v>
      </c>
    </row>
    <row r="2057">
      <c r="A2057" s="22" t="s">
        <v>4940</v>
      </c>
      <c r="B2057" s="7" t="s">
        <v>4941</v>
      </c>
      <c r="C2057" s="17">
        <v>77.0</v>
      </c>
      <c r="D2057" s="17">
        <v>1.56301362727272E7</v>
      </c>
      <c r="E2057" s="17">
        <v>8289839.0</v>
      </c>
      <c r="F2057" s="17">
        <v>1.3124774E7</v>
      </c>
      <c r="G2057" s="17">
        <v>2.09512E7</v>
      </c>
      <c r="H2057" s="17">
        <v>2.8979246E7</v>
      </c>
    </row>
    <row r="2058">
      <c r="A2058" s="22" t="s">
        <v>4942</v>
      </c>
      <c r="B2058" s="7" t="s">
        <v>4943</v>
      </c>
      <c r="C2058" s="17">
        <v>3.0</v>
      </c>
      <c r="D2058" s="17">
        <v>9359686.66666666</v>
      </c>
      <c r="E2058" s="17">
        <v>7500000.0</v>
      </c>
      <c r="F2058" s="17">
        <v>9849759.0</v>
      </c>
      <c r="G2058" s="17">
        <v>1.0729301E7</v>
      </c>
      <c r="H2058" s="17">
        <v>1.0729301E7</v>
      </c>
    </row>
    <row r="2059">
      <c r="A2059" s="22" t="s">
        <v>4944</v>
      </c>
      <c r="B2059" s="7" t="s">
        <v>4945</v>
      </c>
      <c r="C2059" s="17">
        <v>2.0</v>
      </c>
      <c r="D2059" s="17">
        <v>8180640.0</v>
      </c>
      <c r="E2059" s="17">
        <v>6960000.0</v>
      </c>
      <c r="F2059" s="17">
        <v>6960000.0</v>
      </c>
      <c r="G2059" s="17">
        <v>9401280.0</v>
      </c>
      <c r="H2059" s="17">
        <v>9401280.0</v>
      </c>
    </row>
    <row r="2060">
      <c r="A2060" s="22" t="s">
        <v>4946</v>
      </c>
      <c r="B2060" s="7" t="s">
        <v>4947</v>
      </c>
      <c r="C2060" s="17">
        <v>62.0</v>
      </c>
      <c r="D2060" s="17">
        <v>1.87150013225806E7</v>
      </c>
      <c r="E2060" s="17">
        <v>1.01252E7</v>
      </c>
      <c r="F2060" s="17">
        <v>1.3981891E7</v>
      </c>
      <c r="G2060" s="17">
        <v>2.0388828E7</v>
      </c>
      <c r="H2060" s="17">
        <v>3.3965367E7</v>
      </c>
    </row>
    <row r="2061">
      <c r="A2061" s="22" t="s">
        <v>4948</v>
      </c>
      <c r="B2061" s="7" t="s">
        <v>4949</v>
      </c>
      <c r="C2061" s="17">
        <v>117.0</v>
      </c>
      <c r="D2061" s="17">
        <v>2.73526831623931E7</v>
      </c>
      <c r="E2061" s="17">
        <v>1.0869838E7</v>
      </c>
      <c r="F2061" s="17">
        <v>1.8968976E7</v>
      </c>
      <c r="G2061" s="17">
        <v>3.9431733E7</v>
      </c>
      <c r="H2061" s="17">
        <v>6.4173982E7</v>
      </c>
    </row>
    <row r="2062">
      <c r="A2062" s="22" t="s">
        <v>4950</v>
      </c>
      <c r="B2062" s="7" t="s">
        <v>4951</v>
      </c>
      <c r="C2062" s="17">
        <v>650.0</v>
      </c>
      <c r="D2062" s="17">
        <v>3.32352496738461E7</v>
      </c>
      <c r="E2062" s="17">
        <v>2.0315271E7</v>
      </c>
      <c r="F2062" s="17">
        <v>2.8169492E7</v>
      </c>
      <c r="G2062" s="17">
        <v>4.5633618E7</v>
      </c>
      <c r="H2062" s="17">
        <v>5.9261737E7</v>
      </c>
    </row>
    <row r="2063">
      <c r="A2063" s="22" t="s">
        <v>4952</v>
      </c>
      <c r="B2063" s="7" t="s">
        <v>4953</v>
      </c>
      <c r="C2063" s="17">
        <v>3959.0</v>
      </c>
      <c r="D2063" s="17">
        <v>2.57608245753528E7</v>
      </c>
      <c r="E2063" s="17">
        <v>1.1861919E7</v>
      </c>
      <c r="F2063" s="17">
        <v>1.8856006E7</v>
      </c>
      <c r="G2063" s="17">
        <v>3.2676286E7</v>
      </c>
      <c r="H2063" s="17">
        <v>5.0743557E7</v>
      </c>
    </row>
    <row r="2064">
      <c r="A2064" s="22" t="s">
        <v>4954</v>
      </c>
      <c r="B2064" s="7" t="s">
        <v>4955</v>
      </c>
      <c r="C2064" s="17">
        <v>140.0</v>
      </c>
      <c r="D2064" s="17">
        <v>2.24528228785714E7</v>
      </c>
      <c r="E2064" s="17">
        <v>1.0805766E7</v>
      </c>
      <c r="F2064" s="17">
        <v>1.4427729E7</v>
      </c>
      <c r="G2064" s="17">
        <v>2.6374731E7</v>
      </c>
      <c r="H2064" s="17">
        <v>4.3184609E7</v>
      </c>
    </row>
    <row r="2065">
      <c r="A2065" s="22" t="s">
        <v>10960</v>
      </c>
      <c r="B2065" s="7" t="s">
        <v>10961</v>
      </c>
      <c r="C2065" s="17">
        <v>2.0</v>
      </c>
      <c r="D2065" s="17">
        <v>1.0258649E7</v>
      </c>
      <c r="E2065" s="17">
        <v>9381399.0</v>
      </c>
      <c r="F2065" s="17">
        <v>9381399.0</v>
      </c>
      <c r="G2065" s="17">
        <v>1.1135899E7</v>
      </c>
      <c r="H2065" s="17">
        <v>1.1135899E7</v>
      </c>
    </row>
    <row r="2066">
      <c r="A2066" s="22" t="s">
        <v>4956</v>
      </c>
      <c r="B2066" s="7" t="s">
        <v>4957</v>
      </c>
      <c r="C2066" s="17">
        <v>51.0</v>
      </c>
      <c r="D2066" s="17">
        <v>1.32312903921568E7</v>
      </c>
      <c r="E2066" s="17">
        <v>8108468.0</v>
      </c>
      <c r="F2066" s="17">
        <v>1.2142515E7</v>
      </c>
      <c r="G2066" s="17">
        <v>1.6568599E7</v>
      </c>
      <c r="H2066" s="17">
        <v>2.0010882E7</v>
      </c>
    </row>
    <row r="2067">
      <c r="A2067" s="22" t="s">
        <v>4958</v>
      </c>
      <c r="B2067" s="7" t="s">
        <v>4959</v>
      </c>
      <c r="C2067" s="17">
        <v>3.0</v>
      </c>
      <c r="D2067" s="17">
        <v>1.6218218E7</v>
      </c>
      <c r="E2067" s="17">
        <v>6642734.0</v>
      </c>
      <c r="F2067" s="17">
        <v>1.8220677E7</v>
      </c>
      <c r="G2067" s="17">
        <v>2.3791243E7</v>
      </c>
      <c r="H2067" s="17">
        <v>2.3791243E7</v>
      </c>
    </row>
    <row r="2068">
      <c r="A2068" s="22" t="s">
        <v>4960</v>
      </c>
      <c r="B2068" s="7" t="s">
        <v>4961</v>
      </c>
      <c r="C2068" s="17">
        <v>52.0</v>
      </c>
      <c r="D2068" s="17">
        <v>2.10418737115384E7</v>
      </c>
      <c r="E2068" s="17">
        <v>1.1106459E7</v>
      </c>
      <c r="F2068" s="17">
        <v>1.3498721E7</v>
      </c>
      <c r="G2068" s="17">
        <v>2.1557274E7</v>
      </c>
      <c r="H2068" s="17">
        <v>3.5728749E7</v>
      </c>
    </row>
    <row r="2069">
      <c r="A2069" s="22" t="s">
        <v>4966</v>
      </c>
      <c r="B2069" s="7" t="s">
        <v>4967</v>
      </c>
      <c r="C2069" s="17">
        <v>712.0</v>
      </c>
      <c r="D2069" s="17">
        <v>2.02454895314685E7</v>
      </c>
      <c r="E2069" s="17">
        <v>9742000.0</v>
      </c>
      <c r="F2069" s="17">
        <v>1.4700776E7</v>
      </c>
      <c r="G2069" s="17">
        <v>2.52293E7</v>
      </c>
      <c r="H2069" s="17">
        <v>4.0267015E7</v>
      </c>
    </row>
    <row r="2070">
      <c r="A2070" s="22" t="s">
        <v>4968</v>
      </c>
      <c r="B2070" s="7" t="s">
        <v>4969</v>
      </c>
      <c r="C2070" s="17">
        <v>423.0</v>
      </c>
      <c r="D2070" s="17">
        <v>1.49637183002364E7</v>
      </c>
      <c r="E2070" s="17">
        <v>9027500.0</v>
      </c>
      <c r="F2070" s="17">
        <v>1.2221743E7</v>
      </c>
      <c r="G2070" s="17">
        <v>1.7233685E7</v>
      </c>
      <c r="H2070" s="17">
        <v>2.4764621E7</v>
      </c>
    </row>
    <row r="2071">
      <c r="A2071" s="22" t="s">
        <v>4970</v>
      </c>
      <c r="B2071" s="7" t="s">
        <v>4971</v>
      </c>
      <c r="C2071" s="17">
        <v>714.0</v>
      </c>
      <c r="D2071" s="17">
        <v>1.80979488181818E7</v>
      </c>
      <c r="E2071" s="17">
        <v>8977994.0</v>
      </c>
      <c r="F2071" s="17">
        <v>1.37507E7</v>
      </c>
      <c r="G2071" s="17">
        <v>2.2909003E7</v>
      </c>
      <c r="H2071" s="17">
        <v>3.6161765E7</v>
      </c>
    </row>
    <row r="2072">
      <c r="A2072" s="22" t="s">
        <v>4976</v>
      </c>
      <c r="B2072" s="7" t="s">
        <v>4977</v>
      </c>
      <c r="C2072" s="17">
        <v>387.0</v>
      </c>
      <c r="D2072" s="17">
        <v>2.78486075090439E7</v>
      </c>
      <c r="E2072" s="17">
        <v>1.210887E7</v>
      </c>
      <c r="F2072" s="17">
        <v>1.746231E7</v>
      </c>
      <c r="G2072" s="17">
        <v>2.9159285E7</v>
      </c>
      <c r="H2072" s="17">
        <v>5.1021875E7</v>
      </c>
    </row>
    <row r="2073">
      <c r="A2073" s="22" t="s">
        <v>4980</v>
      </c>
      <c r="B2073" s="7" t="s">
        <v>4981</v>
      </c>
      <c r="C2073" s="17">
        <v>118.0</v>
      </c>
      <c r="D2073" s="17">
        <v>2.24948617118644E7</v>
      </c>
      <c r="E2073" s="17">
        <v>1.2978506E7</v>
      </c>
      <c r="F2073" s="17">
        <v>1.6449418E7</v>
      </c>
      <c r="G2073" s="17">
        <v>2.6658567E7</v>
      </c>
      <c r="H2073" s="17">
        <v>4.4236396E7</v>
      </c>
    </row>
    <row r="2074">
      <c r="A2074" s="22" t="s">
        <v>4982</v>
      </c>
      <c r="B2074" s="7" t="s">
        <v>4983</v>
      </c>
      <c r="C2074" s="17">
        <v>123.0</v>
      </c>
      <c r="D2074" s="17">
        <v>1.12198222903225E7</v>
      </c>
      <c r="E2074" s="17">
        <v>6576600.0</v>
      </c>
      <c r="F2074" s="17">
        <v>7225400.0</v>
      </c>
      <c r="G2074" s="17">
        <v>1.1707784E7</v>
      </c>
      <c r="H2074" s="17">
        <v>1.5895686E7</v>
      </c>
    </row>
    <row r="2075">
      <c r="A2075" s="22" t="s">
        <v>4984</v>
      </c>
      <c r="B2075" s="7" t="s">
        <v>4985</v>
      </c>
      <c r="C2075" s="17">
        <v>89.0</v>
      </c>
      <c r="D2075" s="17">
        <v>1.05011556292134E7</v>
      </c>
      <c r="E2075" s="17">
        <v>7315922.0</v>
      </c>
      <c r="F2075" s="17">
        <v>8128261.0</v>
      </c>
      <c r="G2075" s="17">
        <v>1.1521874E7</v>
      </c>
      <c r="H2075" s="17">
        <v>1.9689886E7</v>
      </c>
    </row>
    <row r="2076">
      <c r="A2076" s="22" t="s">
        <v>4986</v>
      </c>
      <c r="B2076" s="7" t="s">
        <v>4987</v>
      </c>
      <c r="C2076" s="17">
        <v>466.0</v>
      </c>
      <c r="D2076" s="17">
        <v>1.52196163497854E7</v>
      </c>
      <c r="E2076" s="17">
        <v>1.294522E7</v>
      </c>
      <c r="F2076" s="17">
        <v>1.388211E7</v>
      </c>
      <c r="G2076" s="17">
        <v>1.538741E7</v>
      </c>
      <c r="H2076" s="17">
        <v>2.1500934E7</v>
      </c>
    </row>
    <row r="2077">
      <c r="A2077" s="22" t="s">
        <v>4988</v>
      </c>
      <c r="B2077" s="7" t="s">
        <v>4989</v>
      </c>
      <c r="C2077" s="17">
        <v>3742.0</v>
      </c>
      <c r="D2077" s="17">
        <v>1.21438124388027E7</v>
      </c>
      <c r="E2077" s="17">
        <v>6115925.0</v>
      </c>
      <c r="F2077" s="17">
        <v>9808300.0</v>
      </c>
      <c r="G2077" s="17">
        <v>1.6189E7</v>
      </c>
      <c r="H2077" s="17">
        <v>2.2424874E7</v>
      </c>
    </row>
    <row r="2078">
      <c r="A2078" s="22" t="s">
        <v>4990</v>
      </c>
      <c r="B2078" s="7" t="s">
        <v>4991</v>
      </c>
      <c r="C2078" s="17">
        <v>11034.0</v>
      </c>
      <c r="D2078" s="17">
        <v>1.47306223107165E7</v>
      </c>
      <c r="E2078" s="17">
        <v>8200221.0</v>
      </c>
      <c r="F2078" s="17">
        <v>1.17245E7</v>
      </c>
      <c r="G2078" s="17">
        <v>1.6335283E7</v>
      </c>
      <c r="H2078" s="17">
        <v>2.521309E7</v>
      </c>
    </row>
    <row r="2079">
      <c r="A2079" s="22" t="s">
        <v>4992</v>
      </c>
      <c r="B2079" s="7" t="s">
        <v>4993</v>
      </c>
      <c r="C2079" s="17">
        <v>72862.0</v>
      </c>
      <c r="D2079" s="17">
        <v>1.19387427984608E7</v>
      </c>
      <c r="E2079" s="17">
        <v>7768400.0</v>
      </c>
      <c r="F2079" s="17">
        <v>1.0386682E7</v>
      </c>
      <c r="G2079" s="17">
        <v>1.39411E7</v>
      </c>
      <c r="H2079" s="17">
        <v>1.8865957E7</v>
      </c>
    </row>
    <row r="2080">
      <c r="A2080" s="22" t="s">
        <v>4994</v>
      </c>
      <c r="B2080" s="7" t="s">
        <v>4995</v>
      </c>
      <c r="C2080" s="17">
        <v>5127.0</v>
      </c>
      <c r="D2080" s="17">
        <v>1.77290383459364E7</v>
      </c>
      <c r="E2080" s="17">
        <v>9115342.0</v>
      </c>
      <c r="F2080" s="17">
        <v>1.295316E7</v>
      </c>
      <c r="G2080" s="17">
        <v>2.0133322E7</v>
      </c>
      <c r="H2080" s="17">
        <v>3.260529E7</v>
      </c>
    </row>
    <row r="2081">
      <c r="A2081" s="22" t="s">
        <v>5000</v>
      </c>
      <c r="B2081" s="7" t="s">
        <v>5001</v>
      </c>
      <c r="C2081" s="17">
        <v>3523.0</v>
      </c>
      <c r="D2081" s="17">
        <v>2.33619674906462E7</v>
      </c>
      <c r="E2081" s="17">
        <v>1.0270964E7</v>
      </c>
      <c r="F2081" s="17">
        <v>1.500593E7</v>
      </c>
      <c r="G2081" s="17">
        <v>2.743056E7</v>
      </c>
      <c r="H2081" s="17">
        <v>4.8518181E7</v>
      </c>
    </row>
    <row r="2082">
      <c r="A2082" s="22" t="s">
        <v>5002</v>
      </c>
      <c r="B2082" s="7" t="s">
        <v>5003</v>
      </c>
      <c r="C2082" s="17">
        <v>179.0</v>
      </c>
      <c r="D2082" s="17">
        <v>1.50635580055865E7</v>
      </c>
      <c r="E2082" s="17">
        <v>8296142.0</v>
      </c>
      <c r="F2082" s="17">
        <v>1.2207526E7</v>
      </c>
      <c r="G2082" s="17">
        <v>1.85E7</v>
      </c>
      <c r="H2082" s="17">
        <v>2.75621E7</v>
      </c>
    </row>
    <row r="2083">
      <c r="A2083" s="22" t="s">
        <v>5006</v>
      </c>
      <c r="B2083" s="7" t="s">
        <v>5007</v>
      </c>
      <c r="C2083" s="17">
        <v>366.0</v>
      </c>
      <c r="D2083" s="17">
        <v>2.02334271092896E7</v>
      </c>
      <c r="E2083" s="17">
        <v>1.0769915E7</v>
      </c>
      <c r="F2083" s="17">
        <v>1.4745175E7</v>
      </c>
      <c r="G2083" s="17">
        <v>2.6409121E7</v>
      </c>
      <c r="H2083" s="17">
        <v>3.7466225E7</v>
      </c>
    </row>
    <row r="2084">
      <c r="A2084" s="22" t="s">
        <v>5008</v>
      </c>
      <c r="B2084" s="7" t="s">
        <v>5009</v>
      </c>
      <c r="C2084" s="17">
        <v>5872.0</v>
      </c>
      <c r="D2084" s="17">
        <v>1.37930564232471E7</v>
      </c>
      <c r="E2084" s="17">
        <v>8627627.0</v>
      </c>
      <c r="F2084" s="17">
        <v>1.1613493E7</v>
      </c>
      <c r="G2084" s="17">
        <v>1.6249305E7</v>
      </c>
      <c r="H2084" s="17">
        <v>2.31485E7</v>
      </c>
    </row>
    <row r="2085">
      <c r="A2085" s="22" t="s">
        <v>5010</v>
      </c>
      <c r="B2085" s="7" t="s">
        <v>5011</v>
      </c>
      <c r="C2085" s="17">
        <v>1158.0</v>
      </c>
      <c r="D2085" s="17">
        <v>1.59194255224525E7</v>
      </c>
      <c r="E2085" s="17">
        <v>8593020.0</v>
      </c>
      <c r="F2085" s="17">
        <v>1.1815459E7</v>
      </c>
      <c r="G2085" s="17">
        <v>1.7456824E7</v>
      </c>
      <c r="H2085" s="17">
        <v>3.3158986E7</v>
      </c>
    </row>
    <row r="2086">
      <c r="A2086" s="22" t="s">
        <v>5014</v>
      </c>
      <c r="B2086" s="7" t="s">
        <v>5015</v>
      </c>
      <c r="C2086" s="17">
        <v>5496.0</v>
      </c>
      <c r="D2086" s="17">
        <v>1.59155627594614E7</v>
      </c>
      <c r="E2086" s="17">
        <v>8829211.0</v>
      </c>
      <c r="F2086" s="17">
        <v>1.23336E7</v>
      </c>
      <c r="G2086" s="17">
        <v>1.8104522E7</v>
      </c>
      <c r="H2086" s="17">
        <v>2.736514E7</v>
      </c>
    </row>
    <row r="2087">
      <c r="A2087" s="22" t="s">
        <v>5016</v>
      </c>
      <c r="B2087" s="7" t="s">
        <v>5017</v>
      </c>
      <c r="C2087" s="17">
        <v>33.0</v>
      </c>
      <c r="D2087" s="17">
        <v>2.57514201212121E7</v>
      </c>
      <c r="E2087" s="17">
        <v>1.3286375E7</v>
      </c>
      <c r="F2087" s="17">
        <v>2.3831572E7</v>
      </c>
      <c r="G2087" s="17">
        <v>2.7473723E7</v>
      </c>
      <c r="H2087" s="17">
        <v>4.9344519E7</v>
      </c>
    </row>
    <row r="2088">
      <c r="A2088" s="22" t="s">
        <v>5018</v>
      </c>
      <c r="B2088" s="7" t="s">
        <v>5019</v>
      </c>
      <c r="C2088" s="17">
        <v>827.0</v>
      </c>
      <c r="D2088" s="17">
        <v>1.4380995229746E7</v>
      </c>
      <c r="E2088" s="17">
        <v>7765187.0</v>
      </c>
      <c r="F2088" s="17">
        <v>1.0916028E7</v>
      </c>
      <c r="G2088" s="17">
        <v>1.729419E7</v>
      </c>
      <c r="H2088" s="17">
        <v>2.59708E7</v>
      </c>
    </row>
    <row r="2089">
      <c r="A2089" s="22" t="s">
        <v>5020</v>
      </c>
      <c r="B2089" s="7" t="s">
        <v>5021</v>
      </c>
      <c r="C2089" s="17">
        <v>104.0</v>
      </c>
      <c r="D2089" s="17">
        <v>1.21903442307692E7</v>
      </c>
      <c r="E2089" s="17">
        <v>7752447.0</v>
      </c>
      <c r="F2089" s="17">
        <v>9297220.0</v>
      </c>
      <c r="G2089" s="17">
        <v>1.2771864E7</v>
      </c>
      <c r="H2089" s="17">
        <v>1.8017415E7</v>
      </c>
    </row>
    <row r="2090">
      <c r="A2090" s="22" t="s">
        <v>5022</v>
      </c>
      <c r="B2090" s="7" t="s">
        <v>5023</v>
      </c>
      <c r="C2090" s="17">
        <v>36.0</v>
      </c>
      <c r="D2090" s="17">
        <v>1.54525008611111E7</v>
      </c>
      <c r="E2090" s="17">
        <v>9801975.0</v>
      </c>
      <c r="F2090" s="17">
        <v>1.2690343E7</v>
      </c>
      <c r="G2090" s="17">
        <v>1.912325E7</v>
      </c>
      <c r="H2090" s="17">
        <v>2.410091E7</v>
      </c>
    </row>
    <row r="2091">
      <c r="A2091" s="22" t="s">
        <v>5024</v>
      </c>
      <c r="B2091" s="7" t="s">
        <v>5025</v>
      </c>
      <c r="C2091" s="17">
        <v>87.0</v>
      </c>
      <c r="D2091" s="17">
        <v>1.86174359770114E7</v>
      </c>
      <c r="E2091" s="17">
        <v>9928241.0</v>
      </c>
      <c r="F2091" s="17">
        <v>1.480324E7</v>
      </c>
      <c r="G2091" s="17">
        <v>2.4701078E7</v>
      </c>
      <c r="H2091" s="17">
        <v>3.8807535E7</v>
      </c>
    </row>
    <row r="2092">
      <c r="A2092" s="22" t="s">
        <v>5026</v>
      </c>
      <c r="B2092" s="7" t="s">
        <v>5027</v>
      </c>
      <c r="C2092" s="17">
        <v>295.0</v>
      </c>
      <c r="D2092" s="17">
        <v>3.16911763084745E7</v>
      </c>
      <c r="E2092" s="17">
        <v>2.4949832E7</v>
      </c>
      <c r="F2092" s="17">
        <v>2.8409922E7</v>
      </c>
      <c r="G2092" s="17">
        <v>4.1948549E7</v>
      </c>
      <c r="H2092" s="17">
        <v>4.8914977E7</v>
      </c>
    </row>
    <row r="2093">
      <c r="A2093" s="22" t="s">
        <v>5028</v>
      </c>
      <c r="B2093" s="7" t="s">
        <v>5029</v>
      </c>
      <c r="C2093" s="17">
        <v>123.0</v>
      </c>
      <c r="D2093" s="17">
        <v>1.78059747886178E7</v>
      </c>
      <c r="E2093" s="17">
        <v>1.4780924E7</v>
      </c>
      <c r="F2093" s="17">
        <v>1.6870959E7</v>
      </c>
      <c r="G2093" s="17">
        <v>1.9787122E7</v>
      </c>
      <c r="H2093" s="17">
        <v>2.6157329E7</v>
      </c>
    </row>
    <row r="2094">
      <c r="A2094" s="22" t="s">
        <v>5030</v>
      </c>
      <c r="B2094" s="7" t="s">
        <v>5031</v>
      </c>
      <c r="C2094" s="17">
        <v>125.0</v>
      </c>
      <c r="D2094" s="17">
        <v>1.42274789519999E7</v>
      </c>
      <c r="E2094" s="17">
        <v>8652970.0</v>
      </c>
      <c r="F2094" s="17">
        <v>1.11487E7</v>
      </c>
      <c r="G2094" s="17">
        <v>1.5417E7</v>
      </c>
      <c r="H2094" s="17">
        <v>2.44435E7</v>
      </c>
    </row>
    <row r="2095">
      <c r="A2095" s="22" t="s">
        <v>5032</v>
      </c>
      <c r="B2095" s="7" t="s">
        <v>5033</v>
      </c>
      <c r="C2095" s="17">
        <v>9.0</v>
      </c>
      <c r="D2095" s="17">
        <v>1.20940932222222E7</v>
      </c>
      <c r="E2095" s="17">
        <v>1.051245E7</v>
      </c>
      <c r="F2095" s="17">
        <v>1.1152026E7</v>
      </c>
      <c r="G2095" s="17">
        <v>1.48379E7</v>
      </c>
      <c r="H2095" s="17">
        <v>2.1630295E7</v>
      </c>
    </row>
    <row r="2096">
      <c r="A2096" s="22" t="s">
        <v>5034</v>
      </c>
      <c r="B2096" s="7" t="s">
        <v>5035</v>
      </c>
      <c r="C2096" s="17">
        <v>3.0</v>
      </c>
      <c r="D2096" s="17">
        <v>1.8337248E7</v>
      </c>
      <c r="E2096" s="17">
        <v>6249381.0</v>
      </c>
      <c r="F2096" s="17">
        <v>1.7176137E7</v>
      </c>
      <c r="G2096" s="17">
        <v>3.1586226E7</v>
      </c>
      <c r="H2096" s="17">
        <v>3.1586226E7</v>
      </c>
    </row>
    <row r="2097">
      <c r="A2097" s="22" t="s">
        <v>5036</v>
      </c>
      <c r="B2097" s="7" t="s">
        <v>5037</v>
      </c>
      <c r="C2097" s="17">
        <v>3.0</v>
      </c>
      <c r="D2097" s="17">
        <v>1.59145223333333E7</v>
      </c>
      <c r="E2097" s="17">
        <v>5917000.0</v>
      </c>
      <c r="F2097" s="17">
        <v>1.16898E7</v>
      </c>
      <c r="G2097" s="17">
        <v>3.0136767E7</v>
      </c>
      <c r="H2097" s="17">
        <v>3.0136767E7</v>
      </c>
    </row>
    <row r="2098">
      <c r="A2098" s="22" t="s">
        <v>5038</v>
      </c>
      <c r="B2098" s="7" t="s">
        <v>5039</v>
      </c>
      <c r="C2098" s="17">
        <v>3.0</v>
      </c>
      <c r="D2098" s="17">
        <v>1.11385436666666E7</v>
      </c>
      <c r="E2098" s="17">
        <v>7347900.0</v>
      </c>
      <c r="F2098" s="17">
        <v>1.2712231E7</v>
      </c>
      <c r="G2098" s="17">
        <v>1.33555E7</v>
      </c>
      <c r="H2098" s="17">
        <v>1.33555E7</v>
      </c>
    </row>
    <row r="2099">
      <c r="A2099" s="22" t="s">
        <v>5040</v>
      </c>
      <c r="B2099" s="7" t="s">
        <v>5041</v>
      </c>
      <c r="C2099" s="17">
        <v>21.0</v>
      </c>
      <c r="D2099" s="17">
        <v>1.01756323333333E7</v>
      </c>
      <c r="E2099" s="17">
        <v>6859831.0</v>
      </c>
      <c r="F2099" s="17">
        <v>7535122.0</v>
      </c>
      <c r="G2099" s="17">
        <v>9730000.0</v>
      </c>
      <c r="H2099" s="17">
        <v>1.3102247E7</v>
      </c>
    </row>
    <row r="2100">
      <c r="A2100" s="22" t="s">
        <v>5042</v>
      </c>
      <c r="B2100" s="7" t="s">
        <v>5043</v>
      </c>
      <c r="C2100" s="17">
        <v>87.0</v>
      </c>
      <c r="D2100" s="17">
        <v>1.47675844597701E7</v>
      </c>
      <c r="E2100" s="17">
        <v>7664354.0</v>
      </c>
      <c r="F2100" s="17">
        <v>1.1508152E7</v>
      </c>
      <c r="G2100" s="17">
        <v>1.7558026E7</v>
      </c>
      <c r="H2100" s="17">
        <v>2.7747558E7</v>
      </c>
    </row>
    <row r="2101">
      <c r="A2101" s="22" t="s">
        <v>10991</v>
      </c>
      <c r="B2101" s="7" t="s">
        <v>10993</v>
      </c>
      <c r="C2101" s="17">
        <v>22.0</v>
      </c>
      <c r="D2101" s="17">
        <v>8022649.31818181</v>
      </c>
      <c r="E2101" s="17">
        <v>3079346.0</v>
      </c>
      <c r="F2101" s="17">
        <v>4911370.0</v>
      </c>
      <c r="G2101" s="17">
        <v>1.167829E7</v>
      </c>
      <c r="H2101" s="17">
        <v>1.7335406E7</v>
      </c>
    </row>
    <row r="2102">
      <c r="A2102" s="22" t="s">
        <v>5044</v>
      </c>
      <c r="B2102" s="7" t="s">
        <v>5045</v>
      </c>
      <c r="C2102" s="17">
        <v>254.0</v>
      </c>
      <c r="D2102" s="17">
        <v>7077336.9527559</v>
      </c>
      <c r="E2102" s="17">
        <v>4678493.0</v>
      </c>
      <c r="F2102" s="17">
        <v>5506211.0</v>
      </c>
      <c r="G2102" s="17">
        <v>8255424.0</v>
      </c>
      <c r="H2102" s="17">
        <v>1.1075709E7</v>
      </c>
    </row>
    <row r="2103">
      <c r="A2103" s="22" t="s">
        <v>5046</v>
      </c>
      <c r="B2103" s="7" t="s">
        <v>5047</v>
      </c>
      <c r="C2103" s="17">
        <v>1061.0</v>
      </c>
      <c r="D2103" s="17">
        <v>8387987.45617341</v>
      </c>
      <c r="E2103" s="17">
        <v>4741563.0</v>
      </c>
      <c r="F2103" s="17">
        <v>6819500.0</v>
      </c>
      <c r="G2103" s="17">
        <v>9596314.0</v>
      </c>
      <c r="H2103" s="17">
        <v>1.3575244E7</v>
      </c>
    </row>
    <row r="2104">
      <c r="A2104" s="22" t="s">
        <v>5048</v>
      </c>
      <c r="B2104" s="7" t="s">
        <v>5049</v>
      </c>
      <c r="C2104" s="17">
        <v>8463.0</v>
      </c>
      <c r="D2104" s="17">
        <v>9948704.43192821</v>
      </c>
      <c r="E2104" s="17">
        <v>4647570.0</v>
      </c>
      <c r="F2104" s="17">
        <v>6933930.0</v>
      </c>
      <c r="G2104" s="17">
        <v>1.0711001E7</v>
      </c>
      <c r="H2104" s="17">
        <v>1.7825188E7</v>
      </c>
    </row>
    <row r="2105">
      <c r="A2105" s="22" t="s">
        <v>5050</v>
      </c>
      <c r="B2105" s="7" t="s">
        <v>5051</v>
      </c>
      <c r="C2105" s="17">
        <v>146.0</v>
      </c>
      <c r="D2105" s="17">
        <v>9355644.72602739</v>
      </c>
      <c r="E2105" s="17">
        <v>3690792.0</v>
      </c>
      <c r="F2105" s="17">
        <v>6204969.0</v>
      </c>
      <c r="G2105" s="17">
        <v>1.0181713E7</v>
      </c>
      <c r="H2105" s="17">
        <v>1.552608E7</v>
      </c>
    </row>
    <row r="2106">
      <c r="A2106" s="22" t="s">
        <v>5052</v>
      </c>
      <c r="B2106" s="7" t="s">
        <v>5053</v>
      </c>
      <c r="C2106" s="17">
        <v>878.0</v>
      </c>
      <c r="D2106" s="17">
        <v>7757713.69248291</v>
      </c>
      <c r="E2106" s="17">
        <v>4054800.0</v>
      </c>
      <c r="F2106" s="17">
        <v>5963262.0</v>
      </c>
      <c r="G2106" s="17">
        <v>9385810.0</v>
      </c>
      <c r="H2106" s="17">
        <v>1.2935186E7</v>
      </c>
    </row>
    <row r="2107">
      <c r="A2107" s="22" t="s">
        <v>5054</v>
      </c>
      <c r="B2107" s="7" t="s">
        <v>5055</v>
      </c>
      <c r="C2107" s="17">
        <v>48.0</v>
      </c>
      <c r="D2107" s="17">
        <v>9825059.31249999</v>
      </c>
      <c r="E2107" s="17">
        <v>4362700.0</v>
      </c>
      <c r="F2107" s="17">
        <v>5815810.0</v>
      </c>
      <c r="G2107" s="17">
        <v>1.09678E7</v>
      </c>
      <c r="H2107" s="17">
        <v>2.2425937E7</v>
      </c>
    </row>
    <row r="2108">
      <c r="A2108" s="22" t="s">
        <v>5056</v>
      </c>
      <c r="B2108" s="7" t="s">
        <v>5057</v>
      </c>
      <c r="C2108" s="17">
        <v>3240.0</v>
      </c>
      <c r="D2108" s="17">
        <v>8137979.3528686</v>
      </c>
      <c r="E2108" s="17">
        <v>4637488.0</v>
      </c>
      <c r="F2108" s="17">
        <v>7192000.0</v>
      </c>
      <c r="G2108" s="17">
        <v>9731720.0</v>
      </c>
      <c r="H2108" s="17">
        <v>1.4226851E7</v>
      </c>
    </row>
    <row r="2109">
      <c r="A2109" s="22" t="s">
        <v>5058</v>
      </c>
      <c r="B2109" s="7" t="s">
        <v>5059</v>
      </c>
      <c r="C2109" s="17">
        <v>88.0</v>
      </c>
      <c r="D2109" s="17">
        <v>1.18003776931818E7</v>
      </c>
      <c r="E2109" s="17">
        <v>5146600.0</v>
      </c>
      <c r="F2109" s="17">
        <v>7439751.0</v>
      </c>
      <c r="G2109" s="17">
        <v>1.1485929E7</v>
      </c>
      <c r="H2109" s="17">
        <v>2.3689172E7</v>
      </c>
    </row>
    <row r="2110">
      <c r="A2110" s="22" t="s">
        <v>5060</v>
      </c>
      <c r="B2110" s="7" t="s">
        <v>5061</v>
      </c>
      <c r="C2110" s="17">
        <v>4102.0</v>
      </c>
      <c r="D2110" s="17">
        <v>9126572.07311722</v>
      </c>
      <c r="E2110" s="17">
        <v>4770596.0</v>
      </c>
      <c r="F2110" s="17">
        <v>6877973.0</v>
      </c>
      <c r="G2110" s="17">
        <v>1.01915E7</v>
      </c>
      <c r="H2110" s="17">
        <v>1.6568462E7</v>
      </c>
    </row>
    <row r="2111">
      <c r="A2111" s="22" t="s">
        <v>5062</v>
      </c>
      <c r="B2111" s="7" t="s">
        <v>5063</v>
      </c>
      <c r="C2111" s="17">
        <v>267.0</v>
      </c>
      <c r="D2111" s="17">
        <v>2.47422144194756E7</v>
      </c>
      <c r="E2111" s="17">
        <v>7477589.0</v>
      </c>
      <c r="F2111" s="17">
        <v>1.5442902E7</v>
      </c>
      <c r="G2111" s="17">
        <v>2.5702272E7</v>
      </c>
      <c r="H2111" s="17">
        <v>5.1433015E7</v>
      </c>
    </row>
    <row r="2112">
      <c r="A2112" s="22" t="s">
        <v>5064</v>
      </c>
      <c r="B2112" s="7" t="s">
        <v>5065</v>
      </c>
      <c r="C2112" s="17">
        <v>874.0</v>
      </c>
      <c r="D2112" s="17">
        <v>1.00839267837528E7</v>
      </c>
      <c r="E2112" s="17">
        <v>5328704.0</v>
      </c>
      <c r="F2112" s="17">
        <v>8276792.0</v>
      </c>
      <c r="G2112" s="17">
        <v>1.2703588E7</v>
      </c>
      <c r="H2112" s="17">
        <v>1.78597E7</v>
      </c>
    </row>
    <row r="2113">
      <c r="A2113" s="22" t="s">
        <v>5066</v>
      </c>
      <c r="B2113" s="7" t="s">
        <v>5067</v>
      </c>
      <c r="C2113" s="17">
        <v>571.0</v>
      </c>
      <c r="D2113" s="17">
        <v>9752766.41856391</v>
      </c>
      <c r="E2113" s="17">
        <v>5276700.0</v>
      </c>
      <c r="F2113" s="17">
        <v>7442100.0</v>
      </c>
      <c r="G2113" s="17">
        <v>1.151732E7</v>
      </c>
      <c r="H2113" s="17">
        <v>1.5666805E7</v>
      </c>
    </row>
    <row r="2114">
      <c r="A2114" s="22" t="s">
        <v>5068</v>
      </c>
      <c r="B2114" s="7" t="s">
        <v>5069</v>
      </c>
      <c r="C2114" s="17">
        <v>136.0</v>
      </c>
      <c r="D2114" s="17">
        <v>9431919.39705882</v>
      </c>
      <c r="E2114" s="17">
        <v>4803415.0</v>
      </c>
      <c r="F2114" s="17">
        <v>7645000.0</v>
      </c>
      <c r="G2114" s="17">
        <v>1.2115824E7</v>
      </c>
      <c r="H2114" s="17">
        <v>1.6219512E7</v>
      </c>
    </row>
    <row r="2115">
      <c r="A2115" s="22" t="s">
        <v>5070</v>
      </c>
      <c r="B2115" s="7" t="s">
        <v>5071</v>
      </c>
      <c r="C2115" s="17">
        <v>6.0</v>
      </c>
      <c r="D2115" s="17">
        <v>1.19499073333333E7</v>
      </c>
      <c r="E2115" s="17">
        <v>6090500.0</v>
      </c>
      <c r="F2115" s="17">
        <v>6404321.0</v>
      </c>
      <c r="G2115" s="17">
        <v>1.7338967E7</v>
      </c>
      <c r="H2115" s="17">
        <v>2.9561055E7</v>
      </c>
    </row>
    <row r="2116">
      <c r="A2116" s="22" t="s">
        <v>5072</v>
      </c>
      <c r="B2116" s="7" t="s">
        <v>5073</v>
      </c>
      <c r="C2116" s="17">
        <v>100.0</v>
      </c>
      <c r="D2116" s="17">
        <v>1.12711170990099E7</v>
      </c>
      <c r="E2116" s="17">
        <v>4510918.0</v>
      </c>
      <c r="F2116" s="17">
        <v>7008712.0</v>
      </c>
      <c r="G2116" s="17">
        <v>1.174705E7</v>
      </c>
      <c r="H2116" s="17">
        <v>1.5127938E7</v>
      </c>
    </row>
    <row r="2117">
      <c r="A2117" s="22" t="s">
        <v>11006</v>
      </c>
      <c r="B2117" s="7" t="s">
        <v>11008</v>
      </c>
      <c r="C2117" s="17">
        <v>107.0</v>
      </c>
      <c r="D2117" s="17">
        <v>1.08858433364485E7</v>
      </c>
      <c r="E2117" s="17">
        <v>6912501.0</v>
      </c>
      <c r="F2117" s="17">
        <v>8423700.0</v>
      </c>
      <c r="G2117" s="17">
        <v>1.2790984E7</v>
      </c>
      <c r="H2117" s="17">
        <v>1.8604299E7</v>
      </c>
    </row>
    <row r="2118">
      <c r="A2118" s="22" t="s">
        <v>5074</v>
      </c>
      <c r="B2118" s="7" t="s">
        <v>5075</v>
      </c>
      <c r="C2118" s="17">
        <v>438.0</v>
      </c>
      <c r="D2118" s="17">
        <v>1.77691041552511E7</v>
      </c>
      <c r="E2118" s="17">
        <v>9062500.0</v>
      </c>
      <c r="F2118" s="17">
        <v>1.2058303E7</v>
      </c>
      <c r="G2118" s="17">
        <v>1.8896255E7</v>
      </c>
      <c r="H2118" s="17">
        <v>3.19926E7</v>
      </c>
    </row>
    <row r="2119">
      <c r="A2119" s="22" t="s">
        <v>5076</v>
      </c>
      <c r="B2119" s="7" t="s">
        <v>5077</v>
      </c>
      <c r="C2119" s="17">
        <v>2237.0</v>
      </c>
      <c r="D2119" s="17">
        <v>5977499.10102816</v>
      </c>
      <c r="E2119" s="17">
        <v>3308048.0</v>
      </c>
      <c r="F2119" s="17">
        <v>5142236.0</v>
      </c>
      <c r="G2119" s="17">
        <v>7225436.0</v>
      </c>
      <c r="H2119" s="17">
        <v>1.1729E7</v>
      </c>
    </row>
    <row r="2120">
      <c r="A2120" s="22" t="s">
        <v>5078</v>
      </c>
      <c r="B2120" s="7" t="s">
        <v>5079</v>
      </c>
      <c r="C2120" s="17">
        <v>2335.0</v>
      </c>
      <c r="D2120" s="17">
        <v>2.21915561537473E7</v>
      </c>
      <c r="E2120" s="17">
        <v>1.01195E7</v>
      </c>
      <c r="F2120" s="17">
        <v>1.7751351E7</v>
      </c>
      <c r="G2120" s="17">
        <v>3.1217436E7</v>
      </c>
      <c r="H2120" s="17">
        <v>4.0343698E7</v>
      </c>
    </row>
    <row r="2121">
      <c r="A2121" s="22" t="s">
        <v>5080</v>
      </c>
      <c r="B2121" s="7" t="s">
        <v>5081</v>
      </c>
      <c r="C2121" s="17">
        <v>3250.0</v>
      </c>
      <c r="D2121" s="17">
        <v>2.27191667393846E7</v>
      </c>
      <c r="E2121" s="17">
        <v>8350725.0</v>
      </c>
      <c r="F2121" s="17">
        <v>1.1572782E7</v>
      </c>
      <c r="G2121" s="17">
        <v>2.0457148E7</v>
      </c>
      <c r="H2121" s="17">
        <v>4.4017456E7</v>
      </c>
    </row>
    <row r="2122">
      <c r="A2122" s="22" t="s">
        <v>5082</v>
      </c>
      <c r="B2122" s="7" t="s">
        <v>5083</v>
      </c>
      <c r="C2122" s="17">
        <v>22.0</v>
      </c>
      <c r="D2122" s="17">
        <v>2.05710892727272E7</v>
      </c>
      <c r="E2122" s="17">
        <v>9911482.0</v>
      </c>
      <c r="F2122" s="17">
        <v>1.109141E7</v>
      </c>
      <c r="G2122" s="17">
        <v>1.721194E7</v>
      </c>
      <c r="H2122" s="17">
        <v>4.497533E7</v>
      </c>
    </row>
    <row r="2123">
      <c r="A2123" s="22" t="s">
        <v>5084</v>
      </c>
      <c r="B2123" s="7" t="s">
        <v>5085</v>
      </c>
      <c r="C2123" s="17">
        <v>12.0</v>
      </c>
      <c r="D2123" s="17">
        <v>1.42128053333333E7</v>
      </c>
      <c r="E2123" s="17">
        <v>6653080.0</v>
      </c>
      <c r="F2123" s="17">
        <v>1.3385448E7</v>
      </c>
      <c r="G2123" s="17">
        <v>1.7549134E7</v>
      </c>
      <c r="H2123" s="17">
        <v>1.9854533E7</v>
      </c>
    </row>
    <row r="2124">
      <c r="A2124" s="22" t="s">
        <v>5086</v>
      </c>
      <c r="B2124" s="7" t="s">
        <v>5087</v>
      </c>
      <c r="C2124" s="17">
        <v>4672.0</v>
      </c>
      <c r="D2124" s="17">
        <v>1.32701919265996E7</v>
      </c>
      <c r="E2124" s="17">
        <v>6784027.0</v>
      </c>
      <c r="F2124" s="17">
        <v>1.0765625E7</v>
      </c>
      <c r="G2124" s="17">
        <v>1.543175E7</v>
      </c>
      <c r="H2124" s="17">
        <v>2.1962548E7</v>
      </c>
    </row>
    <row r="2125">
      <c r="A2125" s="22" t="s">
        <v>5088</v>
      </c>
      <c r="B2125" s="7" t="s">
        <v>5089</v>
      </c>
      <c r="C2125" s="17">
        <v>141.0</v>
      </c>
      <c r="D2125" s="17">
        <v>1.50554331134751E7</v>
      </c>
      <c r="E2125" s="17">
        <v>5138042.0</v>
      </c>
      <c r="F2125" s="17">
        <v>9706500.0</v>
      </c>
      <c r="G2125" s="17">
        <v>1.641844E7</v>
      </c>
      <c r="H2125" s="17">
        <v>3.6642734E7</v>
      </c>
    </row>
    <row r="2126">
      <c r="A2126" s="22" t="s">
        <v>5090</v>
      </c>
      <c r="B2126" s="7" t="s">
        <v>5091</v>
      </c>
      <c r="C2126" s="17">
        <v>134.0</v>
      </c>
      <c r="D2126" s="17">
        <v>1.46416631567164E7</v>
      </c>
      <c r="E2126" s="17">
        <v>1.1027389E7</v>
      </c>
      <c r="F2126" s="17">
        <v>1.2168332E7</v>
      </c>
      <c r="G2126" s="17">
        <v>1.6029477E7</v>
      </c>
      <c r="H2126" s="17">
        <v>2.6997231E7</v>
      </c>
    </row>
    <row r="2127">
      <c r="A2127" s="22" t="s">
        <v>5092</v>
      </c>
      <c r="B2127" s="7" t="s">
        <v>5093</v>
      </c>
      <c r="C2127" s="17">
        <v>37.0</v>
      </c>
      <c r="D2127" s="17">
        <v>2.06000395405405E7</v>
      </c>
      <c r="E2127" s="17">
        <v>7819700.0</v>
      </c>
      <c r="F2127" s="17">
        <v>1.1796488E7</v>
      </c>
      <c r="G2127" s="17">
        <v>2.16065E7</v>
      </c>
      <c r="H2127" s="17">
        <v>3.8793277E7</v>
      </c>
    </row>
    <row r="2128">
      <c r="A2128" s="22" t="s">
        <v>5094</v>
      </c>
      <c r="B2128" s="7" t="s">
        <v>5095</v>
      </c>
      <c r="C2128" s="17">
        <v>1727.0</v>
      </c>
      <c r="D2128" s="17">
        <v>1.29013787440648E7</v>
      </c>
      <c r="E2128" s="17">
        <v>8212799.0</v>
      </c>
      <c r="F2128" s="17">
        <v>8712257.0</v>
      </c>
      <c r="G2128" s="17">
        <v>1.4903104E7</v>
      </c>
      <c r="H2128" s="17">
        <v>2.444074E7</v>
      </c>
    </row>
    <row r="2129">
      <c r="A2129" s="22" t="s">
        <v>5096</v>
      </c>
      <c r="B2129" s="7" t="s">
        <v>5097</v>
      </c>
      <c r="C2129" s="17">
        <v>23402.0</v>
      </c>
      <c r="D2129" s="17">
        <v>1.85229621488553E7</v>
      </c>
      <c r="E2129" s="17">
        <v>8931823.0</v>
      </c>
      <c r="F2129" s="17">
        <v>1.3589279E7</v>
      </c>
      <c r="G2129" s="17">
        <v>2.2134029E7</v>
      </c>
      <c r="H2129" s="17">
        <v>3.4593876E7</v>
      </c>
    </row>
    <row r="2130">
      <c r="A2130" s="22" t="s">
        <v>5098</v>
      </c>
      <c r="B2130" s="7" t="s">
        <v>5099</v>
      </c>
      <c r="C2130" s="17">
        <v>96.0</v>
      </c>
      <c r="D2130" s="17">
        <v>2.180900025E7</v>
      </c>
      <c r="E2130" s="17">
        <v>1.0266395E7</v>
      </c>
      <c r="F2130" s="17">
        <v>1.3538505E7</v>
      </c>
      <c r="G2130" s="17">
        <v>2.5442075E7</v>
      </c>
      <c r="H2130" s="17">
        <v>4.0479301E7</v>
      </c>
    </row>
    <row r="2131">
      <c r="A2131" s="22" t="s">
        <v>5100</v>
      </c>
      <c r="B2131" s="7" t="s">
        <v>5101</v>
      </c>
      <c r="C2131" s="17">
        <v>7129.0</v>
      </c>
      <c r="D2131" s="17">
        <v>1.89055747690689E7</v>
      </c>
      <c r="E2131" s="17">
        <v>1.006215E7</v>
      </c>
      <c r="F2131" s="17">
        <v>1.3955443E7</v>
      </c>
      <c r="G2131" s="17">
        <v>2.1745E7</v>
      </c>
      <c r="H2131" s="17">
        <v>3.4309477E7</v>
      </c>
    </row>
    <row r="2132">
      <c r="A2132" s="22" t="s">
        <v>5104</v>
      </c>
      <c r="B2132" s="7" t="s">
        <v>5105</v>
      </c>
      <c r="C2132" s="17">
        <v>1596.0</v>
      </c>
      <c r="D2132" s="17">
        <v>2.29166311583229E7</v>
      </c>
      <c r="E2132" s="17">
        <v>1.1304722E7</v>
      </c>
      <c r="F2132" s="17">
        <v>1.5991E7</v>
      </c>
      <c r="G2132" s="17">
        <v>2.6858213E7</v>
      </c>
      <c r="H2132" s="17">
        <v>4.6671025E7</v>
      </c>
    </row>
    <row r="2133">
      <c r="A2133" s="22" t="s">
        <v>5106</v>
      </c>
      <c r="B2133" s="7" t="s">
        <v>5107</v>
      </c>
      <c r="C2133" s="17">
        <v>35794.0</v>
      </c>
      <c r="D2133" s="17">
        <v>2.67543214497221E7</v>
      </c>
      <c r="E2133" s="17">
        <v>1.1372333E7</v>
      </c>
      <c r="F2133" s="17">
        <v>1.7444742E7</v>
      </c>
      <c r="G2133" s="17">
        <v>3.1321578E7</v>
      </c>
      <c r="H2133" s="17">
        <v>5.172435E7</v>
      </c>
    </row>
    <row r="2134">
      <c r="A2134" s="22" t="s">
        <v>5108</v>
      </c>
      <c r="B2134" s="7" t="s">
        <v>5109</v>
      </c>
      <c r="C2134" s="17">
        <v>125.0</v>
      </c>
      <c r="D2134" s="17">
        <v>3.23976708559999E7</v>
      </c>
      <c r="E2134" s="17">
        <v>9908780.0</v>
      </c>
      <c r="F2134" s="17">
        <v>1.9049034E7</v>
      </c>
      <c r="G2134" s="17">
        <v>3.1897539E7</v>
      </c>
      <c r="H2134" s="17">
        <v>6.6250921E7</v>
      </c>
    </row>
    <row r="2135">
      <c r="A2135" s="22" t="s">
        <v>5110</v>
      </c>
      <c r="B2135" s="7" t="s">
        <v>5111</v>
      </c>
      <c r="C2135" s="17">
        <v>7008.0</v>
      </c>
      <c r="D2135" s="17">
        <v>2.23947521303047E7</v>
      </c>
      <c r="E2135" s="17">
        <v>9994203.0</v>
      </c>
      <c r="F2135" s="17">
        <v>1.4856856E7</v>
      </c>
      <c r="G2135" s="17">
        <v>2.5452855E7</v>
      </c>
      <c r="H2135" s="17">
        <v>4.315955E7</v>
      </c>
    </row>
    <row r="2136">
      <c r="A2136" s="22" t="s">
        <v>5112</v>
      </c>
      <c r="B2136" s="7" t="s">
        <v>5113</v>
      </c>
      <c r="C2136" s="17">
        <v>96.0</v>
      </c>
      <c r="D2136" s="17">
        <v>2.458517959375E7</v>
      </c>
      <c r="E2136" s="17">
        <v>1.0369191E7</v>
      </c>
      <c r="F2136" s="17">
        <v>1.6205896E7</v>
      </c>
      <c r="G2136" s="17">
        <v>2.8837886E7</v>
      </c>
      <c r="H2136" s="17">
        <v>4.4190289E7</v>
      </c>
    </row>
    <row r="2137">
      <c r="A2137" s="22" t="s">
        <v>5114</v>
      </c>
      <c r="B2137" s="7" t="s">
        <v>5115</v>
      </c>
      <c r="C2137" s="17">
        <v>2091.0</v>
      </c>
      <c r="D2137" s="17">
        <v>3.38133252027737E7</v>
      </c>
      <c r="E2137" s="17">
        <v>1.4463918E7</v>
      </c>
      <c r="F2137" s="17">
        <v>2.3602804E7</v>
      </c>
      <c r="G2137" s="17">
        <v>4.26296E7</v>
      </c>
      <c r="H2137" s="17">
        <v>6.3535463E7</v>
      </c>
    </row>
    <row r="2138">
      <c r="A2138" s="22" t="s">
        <v>5116</v>
      </c>
      <c r="B2138" s="7" t="s">
        <v>5117</v>
      </c>
      <c r="C2138" s="17">
        <v>21.0</v>
      </c>
      <c r="D2138" s="17">
        <v>2.4123021047619E7</v>
      </c>
      <c r="E2138" s="17">
        <v>1.3811216E7</v>
      </c>
      <c r="F2138" s="17">
        <v>2.2750229E7</v>
      </c>
      <c r="G2138" s="17">
        <v>2.6692682E7</v>
      </c>
      <c r="H2138" s="17">
        <v>3.8040344E7</v>
      </c>
    </row>
    <row r="2139">
      <c r="A2139" s="22" t="s">
        <v>5118</v>
      </c>
      <c r="B2139" s="7" t="s">
        <v>5119</v>
      </c>
      <c r="C2139" s="17">
        <v>407.0</v>
      </c>
      <c r="D2139" s="17">
        <v>1.96128642776412E7</v>
      </c>
      <c r="E2139" s="17">
        <v>9673588.0</v>
      </c>
      <c r="F2139" s="17">
        <v>1.4418691E7</v>
      </c>
      <c r="G2139" s="17">
        <v>2.3903887E7</v>
      </c>
      <c r="H2139" s="17">
        <v>3.7096149E7</v>
      </c>
    </row>
    <row r="2140">
      <c r="A2140" s="22" t="s">
        <v>407</v>
      </c>
      <c r="B2140" s="7" t="s">
        <v>408</v>
      </c>
      <c r="C2140" s="17">
        <v>23.0</v>
      </c>
      <c r="D2140" s="17">
        <v>4.47773977826086E7</v>
      </c>
      <c r="E2140" s="17">
        <v>1.1101489E7</v>
      </c>
      <c r="F2140" s="17">
        <v>1.7189788E7</v>
      </c>
      <c r="G2140" s="17">
        <v>6.7680285E7</v>
      </c>
      <c r="H2140" s="17">
        <v>9.7764164E7</v>
      </c>
    </row>
    <row r="2141">
      <c r="A2141" s="22" t="s">
        <v>5120</v>
      </c>
      <c r="B2141" s="7" t="s">
        <v>5121</v>
      </c>
      <c r="C2141" s="17">
        <v>7067.0</v>
      </c>
      <c r="D2141" s="17">
        <v>1.75446001138935E7</v>
      </c>
      <c r="E2141" s="17">
        <v>9943750.0</v>
      </c>
      <c r="F2141" s="17">
        <v>1.4165712E7</v>
      </c>
      <c r="G2141" s="17">
        <v>2.01627E7</v>
      </c>
      <c r="H2141" s="17">
        <v>3.0161695E7</v>
      </c>
    </row>
    <row r="2142">
      <c r="A2142" s="22" t="s">
        <v>5122</v>
      </c>
      <c r="B2142" s="7" t="s">
        <v>5123</v>
      </c>
      <c r="C2142" s="17">
        <v>49602.0</v>
      </c>
      <c r="D2142" s="17">
        <v>5462557.64242387</v>
      </c>
      <c r="E2142" s="17">
        <v>3477854.0</v>
      </c>
      <c r="F2142" s="17">
        <v>4708946.0</v>
      </c>
      <c r="G2142" s="17">
        <v>6476705.0</v>
      </c>
      <c r="H2142" s="17">
        <v>8934263.0</v>
      </c>
    </row>
    <row r="2143">
      <c r="A2143" s="22" t="s">
        <v>5124</v>
      </c>
      <c r="B2143" s="7" t="s">
        <v>5125</v>
      </c>
      <c r="C2143" s="17">
        <v>154521.0</v>
      </c>
      <c r="D2143" s="17">
        <v>5864840.27791972</v>
      </c>
      <c r="E2143" s="17">
        <v>3592500.0</v>
      </c>
      <c r="F2143" s="17">
        <v>4928406.0</v>
      </c>
      <c r="G2143" s="17">
        <v>6975103.0</v>
      </c>
      <c r="H2143" s="17">
        <v>9975266.0</v>
      </c>
    </row>
    <row r="2144">
      <c r="A2144" s="22" t="s">
        <v>5126</v>
      </c>
      <c r="B2144" s="7" t="s">
        <v>5127</v>
      </c>
      <c r="C2144" s="17">
        <v>78201.0</v>
      </c>
      <c r="D2144" s="17">
        <v>6968364.31248322</v>
      </c>
      <c r="E2144" s="17">
        <v>3912403.0</v>
      </c>
      <c r="F2144" s="17">
        <v>5512161.0</v>
      </c>
      <c r="G2144" s="17">
        <v>8103999.0</v>
      </c>
      <c r="H2144" s="17">
        <v>1.2131867E7</v>
      </c>
    </row>
    <row r="2145">
      <c r="A2145" s="22" t="s">
        <v>5128</v>
      </c>
      <c r="B2145" s="7" t="s">
        <v>5129</v>
      </c>
      <c r="C2145" s="17">
        <v>410.0</v>
      </c>
      <c r="D2145" s="17">
        <v>2.39999419195121E7</v>
      </c>
      <c r="E2145" s="17">
        <v>8844929.0</v>
      </c>
      <c r="F2145" s="17">
        <v>1.4305176E7</v>
      </c>
      <c r="G2145" s="17">
        <v>2.6904219E7</v>
      </c>
      <c r="H2145" s="17">
        <v>5.5222706E7</v>
      </c>
    </row>
    <row r="2146">
      <c r="A2146" s="22" t="s">
        <v>5130</v>
      </c>
      <c r="B2146" s="7" t="s">
        <v>5131</v>
      </c>
      <c r="C2146" s="17">
        <v>7.0</v>
      </c>
      <c r="D2146" s="17">
        <v>2.01808278571428E7</v>
      </c>
      <c r="E2146" s="17">
        <v>5576385.0</v>
      </c>
      <c r="F2146" s="17">
        <v>7529280.0</v>
      </c>
      <c r="G2146" s="17">
        <v>3.1337516E7</v>
      </c>
      <c r="H2146" s="17">
        <v>6.3700978E7</v>
      </c>
    </row>
    <row r="2147">
      <c r="A2147" s="22" t="s">
        <v>5132</v>
      </c>
      <c r="B2147" s="7" t="s">
        <v>5133</v>
      </c>
      <c r="C2147" s="17">
        <v>423.0</v>
      </c>
      <c r="D2147" s="17">
        <v>2.11041387706855E7</v>
      </c>
      <c r="E2147" s="17">
        <v>9656280.0</v>
      </c>
      <c r="F2147" s="17">
        <v>1.2963221E7</v>
      </c>
      <c r="G2147" s="17">
        <v>2.2069143E7</v>
      </c>
      <c r="H2147" s="17">
        <v>4.5916284E7</v>
      </c>
    </row>
    <row r="2148">
      <c r="A2148" s="22" t="s">
        <v>5134</v>
      </c>
      <c r="B2148" s="7" t="s">
        <v>5135</v>
      </c>
      <c r="C2148" s="17">
        <v>6.0</v>
      </c>
      <c r="D2148" s="17">
        <v>9321906.0</v>
      </c>
      <c r="E2148" s="17">
        <v>9049371.0</v>
      </c>
      <c r="F2148" s="17">
        <v>9155313.0</v>
      </c>
      <c r="G2148" s="17">
        <v>1.01105E7</v>
      </c>
      <c r="H2148" s="17">
        <v>1.1134219E7</v>
      </c>
    </row>
    <row r="2149">
      <c r="A2149" s="22" t="s">
        <v>5136</v>
      </c>
      <c r="B2149" s="7" t="s">
        <v>5137</v>
      </c>
      <c r="C2149" s="17">
        <v>174.0</v>
      </c>
      <c r="D2149" s="17">
        <v>1.52872205114942E7</v>
      </c>
      <c r="E2149" s="17">
        <v>8414700.0</v>
      </c>
      <c r="F2149" s="17">
        <v>1.2377187E7</v>
      </c>
      <c r="G2149" s="17">
        <v>1.758957E7</v>
      </c>
      <c r="H2149" s="17">
        <v>2.8227219E7</v>
      </c>
    </row>
    <row r="2150">
      <c r="A2150" s="22" t="s">
        <v>5138</v>
      </c>
      <c r="B2150" s="7" t="s">
        <v>5139</v>
      </c>
      <c r="C2150" s="17">
        <v>4.0</v>
      </c>
      <c r="D2150" s="17">
        <v>8730088.6</v>
      </c>
      <c r="E2150" s="17">
        <v>7975211.0</v>
      </c>
      <c r="F2150" s="17">
        <v>9291620.0</v>
      </c>
      <c r="G2150" s="17">
        <v>9291620.0</v>
      </c>
      <c r="H2150" s="17">
        <v>1.2614491E7</v>
      </c>
    </row>
    <row r="2151">
      <c r="A2151" s="22" t="s">
        <v>5142</v>
      </c>
      <c r="B2151" s="7" t="s">
        <v>5143</v>
      </c>
      <c r="C2151" s="17">
        <v>597.0</v>
      </c>
      <c r="D2151" s="17">
        <v>1.85633571809045E7</v>
      </c>
      <c r="E2151" s="17">
        <v>8820409.0</v>
      </c>
      <c r="F2151" s="17">
        <v>1.3119643E7</v>
      </c>
      <c r="G2151" s="17">
        <v>2.112469E7</v>
      </c>
      <c r="H2151" s="17">
        <v>3.3683186E7</v>
      </c>
    </row>
    <row r="2152">
      <c r="A2152" s="22" t="s">
        <v>409</v>
      </c>
      <c r="B2152" s="7" t="s">
        <v>410</v>
      </c>
      <c r="C2152" s="17">
        <v>12.0</v>
      </c>
      <c r="D2152" s="17">
        <v>1.66893243333333E7</v>
      </c>
      <c r="E2152" s="17">
        <v>5932294.0</v>
      </c>
      <c r="F2152" s="17">
        <v>6809398.0</v>
      </c>
      <c r="G2152" s="17">
        <v>1.2512696E7</v>
      </c>
      <c r="H2152" s="17">
        <v>2.017706E7</v>
      </c>
    </row>
    <row r="2153">
      <c r="A2153" s="22" t="s">
        <v>5144</v>
      </c>
      <c r="B2153" s="7" t="s">
        <v>5145</v>
      </c>
      <c r="C2153" s="17">
        <v>374.0</v>
      </c>
      <c r="D2153" s="17">
        <v>2.0444645446524E7</v>
      </c>
      <c r="E2153" s="17">
        <v>9891952.0</v>
      </c>
      <c r="F2153" s="17">
        <v>1.4237438E7</v>
      </c>
      <c r="G2153" s="17">
        <v>2.5170901E7</v>
      </c>
      <c r="H2153" s="17">
        <v>4.0778208E7</v>
      </c>
    </row>
    <row r="2154">
      <c r="A2154" s="22" t="s">
        <v>5146</v>
      </c>
      <c r="B2154" s="7" t="s">
        <v>5147</v>
      </c>
      <c r="C2154" s="17">
        <v>619.0</v>
      </c>
      <c r="D2154" s="17">
        <v>7250674.11954765</v>
      </c>
      <c r="E2154" s="17">
        <v>3675850.0</v>
      </c>
      <c r="F2154" s="17">
        <v>5448173.0</v>
      </c>
      <c r="G2154" s="17">
        <v>8443002.0</v>
      </c>
      <c r="H2154" s="17">
        <v>1.3406144E7</v>
      </c>
    </row>
    <row r="2155">
      <c r="A2155" s="22" t="s">
        <v>5148</v>
      </c>
      <c r="B2155" s="7" t="s">
        <v>5149</v>
      </c>
      <c r="C2155" s="17">
        <v>3320.0</v>
      </c>
      <c r="D2155" s="17">
        <v>5789857.13283132</v>
      </c>
      <c r="E2155" s="17">
        <v>3237779.0</v>
      </c>
      <c r="F2155" s="17">
        <v>4459993.0</v>
      </c>
      <c r="G2155" s="17">
        <v>6923003.0</v>
      </c>
      <c r="H2155" s="17">
        <v>1.0493602E7</v>
      </c>
    </row>
    <row r="2156">
      <c r="A2156" s="22" t="s">
        <v>5150</v>
      </c>
      <c r="B2156" s="7" t="s">
        <v>5151</v>
      </c>
      <c r="C2156" s="17">
        <v>2818.0</v>
      </c>
      <c r="D2156" s="17">
        <v>7413011.53477643</v>
      </c>
      <c r="E2156" s="17">
        <v>3908746.0</v>
      </c>
      <c r="F2156" s="17">
        <v>5599650.0</v>
      </c>
      <c r="G2156" s="17">
        <v>8769944.0</v>
      </c>
      <c r="H2156" s="17">
        <v>1.4249607E7</v>
      </c>
    </row>
    <row r="2157">
      <c r="A2157" s="22" t="s">
        <v>5152</v>
      </c>
      <c r="B2157" s="7" t="s">
        <v>5153</v>
      </c>
      <c r="C2157" s="17">
        <v>25.0</v>
      </c>
      <c r="D2157" s="17">
        <v>6636968.24</v>
      </c>
      <c r="E2157" s="17">
        <v>4900157.0</v>
      </c>
      <c r="F2157" s="17">
        <v>6450700.0</v>
      </c>
      <c r="G2157" s="17">
        <v>7397638.0</v>
      </c>
      <c r="H2157" s="17">
        <v>9140180.0</v>
      </c>
    </row>
    <row r="2158">
      <c r="A2158" s="22" t="s">
        <v>5154</v>
      </c>
      <c r="B2158" s="7" t="s">
        <v>5155</v>
      </c>
      <c r="C2158" s="17">
        <v>61729.0</v>
      </c>
      <c r="D2158" s="17">
        <v>1.04878425400763E7</v>
      </c>
      <c r="E2158" s="17">
        <v>6523661.0</v>
      </c>
      <c r="F2158" s="17">
        <v>8971152.0</v>
      </c>
      <c r="G2158" s="17">
        <v>1.2301191E7</v>
      </c>
      <c r="H2158" s="17">
        <v>1.6881501E7</v>
      </c>
    </row>
    <row r="2159">
      <c r="A2159" s="22" t="s">
        <v>5158</v>
      </c>
      <c r="B2159" s="7" t="s">
        <v>5159</v>
      </c>
      <c r="C2159" s="17">
        <v>73.0</v>
      </c>
      <c r="D2159" s="17">
        <v>1.10053155068493E7</v>
      </c>
      <c r="E2159" s="17">
        <v>6999338.0</v>
      </c>
      <c r="F2159" s="17">
        <v>8880122.0</v>
      </c>
      <c r="G2159" s="17">
        <v>1.3368329E7</v>
      </c>
      <c r="H2159" s="17">
        <v>1.8891581E7</v>
      </c>
    </row>
    <row r="2160">
      <c r="A2160" s="22" t="s">
        <v>5162</v>
      </c>
      <c r="B2160" s="7" t="s">
        <v>5163</v>
      </c>
      <c r="C2160" s="17">
        <v>4509.0</v>
      </c>
      <c r="D2160" s="17">
        <v>6499163.12071633</v>
      </c>
      <c r="E2160" s="17">
        <v>4464260.0</v>
      </c>
      <c r="F2160" s="17">
        <v>5795925.0</v>
      </c>
      <c r="G2160" s="17">
        <v>7475900.0</v>
      </c>
      <c r="H2160" s="17">
        <v>1.0863136E7</v>
      </c>
    </row>
    <row r="2161">
      <c r="A2161" s="22" t="s">
        <v>5164</v>
      </c>
      <c r="B2161" s="7" t="s">
        <v>5165</v>
      </c>
      <c r="C2161" s="17">
        <v>68.0</v>
      </c>
      <c r="D2161" s="17">
        <v>9110079.76470588</v>
      </c>
      <c r="E2161" s="17">
        <v>3764131.0</v>
      </c>
      <c r="F2161" s="17">
        <v>5256058.0</v>
      </c>
      <c r="G2161" s="17">
        <v>8027744.0</v>
      </c>
      <c r="H2161" s="17">
        <v>1.8869052E7</v>
      </c>
    </row>
    <row r="2162">
      <c r="A2162" s="22" t="s">
        <v>5166</v>
      </c>
      <c r="B2162" s="7" t="s">
        <v>5167</v>
      </c>
      <c r="C2162" s="17">
        <v>67.0</v>
      </c>
      <c r="D2162" s="17">
        <v>1.15767316268656E7</v>
      </c>
      <c r="E2162" s="17">
        <v>4969300.0</v>
      </c>
      <c r="F2162" s="17">
        <v>6339621.0</v>
      </c>
      <c r="G2162" s="17">
        <v>1.4859868E7</v>
      </c>
      <c r="H2162" s="17">
        <v>2.8345978E7</v>
      </c>
    </row>
    <row r="2163">
      <c r="A2163" s="22" t="s">
        <v>5168</v>
      </c>
      <c r="B2163" s="7" t="s">
        <v>5169</v>
      </c>
      <c r="C2163" s="17">
        <v>254.0</v>
      </c>
      <c r="D2163" s="17">
        <v>1.3759853015748E7</v>
      </c>
      <c r="E2163" s="17">
        <v>5889115.0</v>
      </c>
      <c r="F2163" s="17">
        <v>1.0972663E7</v>
      </c>
      <c r="G2163" s="17">
        <v>1.9277273E7</v>
      </c>
      <c r="H2163" s="17">
        <v>2.7011459E7</v>
      </c>
    </row>
    <row r="2164">
      <c r="A2164" s="22" t="s">
        <v>5170</v>
      </c>
      <c r="B2164" s="7" t="s">
        <v>5171</v>
      </c>
      <c r="C2164" s="17">
        <v>17.0</v>
      </c>
      <c r="D2164" s="17">
        <v>7073964.35294117</v>
      </c>
      <c r="E2164" s="17">
        <v>3721361.0</v>
      </c>
      <c r="F2164" s="17">
        <v>4982269.0</v>
      </c>
      <c r="G2164" s="17">
        <v>7865051.0</v>
      </c>
      <c r="H2164" s="17">
        <v>1.2518458E7</v>
      </c>
    </row>
    <row r="2165">
      <c r="A2165" s="22" t="s">
        <v>5172</v>
      </c>
      <c r="B2165" s="7" t="s">
        <v>5173</v>
      </c>
      <c r="C2165" s="17">
        <v>74.0</v>
      </c>
      <c r="D2165" s="17">
        <v>1.62322894594594E7</v>
      </c>
      <c r="E2165" s="17">
        <v>8849400.0</v>
      </c>
      <c r="F2165" s="17">
        <v>1.2419948E7</v>
      </c>
      <c r="G2165" s="17">
        <v>1.8248692E7</v>
      </c>
      <c r="H2165" s="17">
        <v>3.3162191E7</v>
      </c>
    </row>
    <row r="2166">
      <c r="A2166" s="22" t="s">
        <v>5174</v>
      </c>
      <c r="B2166" s="7" t="s">
        <v>5175</v>
      </c>
      <c r="C2166" s="17">
        <v>825.0</v>
      </c>
      <c r="D2166" s="17">
        <v>1.82541933078787E7</v>
      </c>
      <c r="E2166" s="17">
        <v>1.1352535E7</v>
      </c>
      <c r="F2166" s="17">
        <v>1.431971E7</v>
      </c>
      <c r="G2166" s="17">
        <v>2.0435414E7</v>
      </c>
      <c r="H2166" s="17">
        <v>3.4118407E7</v>
      </c>
    </row>
    <row r="2167">
      <c r="A2167" s="22" t="s">
        <v>11069</v>
      </c>
      <c r="B2167" s="7" t="s">
        <v>11070</v>
      </c>
      <c r="C2167" s="17">
        <v>3.0</v>
      </c>
      <c r="D2167" s="17">
        <v>4989547.33333333</v>
      </c>
      <c r="E2167" s="17">
        <v>3296014.0</v>
      </c>
      <c r="F2167" s="17">
        <v>5057295.0</v>
      </c>
      <c r="G2167" s="17">
        <v>6615333.0</v>
      </c>
      <c r="H2167" s="17">
        <v>6615333.0</v>
      </c>
    </row>
    <row r="2168">
      <c r="A2168" s="22" t="s">
        <v>5176</v>
      </c>
      <c r="B2168" s="7" t="s">
        <v>5177</v>
      </c>
      <c r="C2168" s="17">
        <v>23.0</v>
      </c>
      <c r="D2168" s="17">
        <v>1.86299308260869E7</v>
      </c>
      <c r="E2168" s="17">
        <v>3607824.0</v>
      </c>
      <c r="F2168" s="17">
        <v>8312775.0</v>
      </c>
      <c r="G2168" s="17">
        <v>1.832644E7</v>
      </c>
      <c r="H2168" s="17">
        <v>3.408375E7</v>
      </c>
    </row>
    <row r="2169">
      <c r="A2169" s="22" t="s">
        <v>5178</v>
      </c>
      <c r="B2169" s="7" t="s">
        <v>5179</v>
      </c>
      <c r="C2169" s="17">
        <v>167.0</v>
      </c>
      <c r="D2169" s="17">
        <v>8299072.60479041</v>
      </c>
      <c r="E2169" s="17">
        <v>4298856.0</v>
      </c>
      <c r="F2169" s="17">
        <v>5895573.0</v>
      </c>
      <c r="G2169" s="17">
        <v>9491600.0</v>
      </c>
      <c r="H2169" s="17">
        <v>1.6872313E7</v>
      </c>
    </row>
    <row r="2170">
      <c r="A2170" s="22" t="s">
        <v>5180</v>
      </c>
      <c r="B2170" s="7" t="s">
        <v>5181</v>
      </c>
      <c r="C2170" s="17">
        <v>31.0</v>
      </c>
      <c r="D2170" s="17">
        <v>1.98539388709677E7</v>
      </c>
      <c r="E2170" s="17">
        <v>1.202955E7</v>
      </c>
      <c r="F2170" s="17">
        <v>1.5286829E7</v>
      </c>
      <c r="G2170" s="17">
        <v>1.7313316E7</v>
      </c>
      <c r="H2170" s="17">
        <v>2.5083814E7</v>
      </c>
    </row>
    <row r="2171">
      <c r="A2171" s="22" t="s">
        <v>5182</v>
      </c>
      <c r="B2171" s="7" t="s">
        <v>5183</v>
      </c>
      <c r="C2171" s="17">
        <v>42.0</v>
      </c>
      <c r="D2171" s="17">
        <v>1.25753229523809E7</v>
      </c>
      <c r="E2171" s="17">
        <v>6586922.0</v>
      </c>
      <c r="F2171" s="17">
        <v>1.2418637E7</v>
      </c>
      <c r="G2171" s="17">
        <v>1.7797813E7</v>
      </c>
      <c r="H2171" s="17">
        <v>2.2113041E7</v>
      </c>
    </row>
    <row r="2172">
      <c r="A2172" s="22" t="s">
        <v>5184</v>
      </c>
      <c r="B2172" s="7" t="s">
        <v>5185</v>
      </c>
      <c r="C2172" s="17">
        <v>261.0</v>
      </c>
      <c r="D2172" s="17">
        <v>2.07711086781609E7</v>
      </c>
      <c r="E2172" s="17">
        <v>5744734.0</v>
      </c>
      <c r="F2172" s="17">
        <v>1.1168937E7</v>
      </c>
      <c r="G2172" s="17">
        <v>2.5215701E7</v>
      </c>
      <c r="H2172" s="17">
        <v>4.1471571E7</v>
      </c>
    </row>
    <row r="2173">
      <c r="A2173" s="22" t="s">
        <v>5186</v>
      </c>
      <c r="B2173" s="7" t="s">
        <v>5187</v>
      </c>
      <c r="C2173" s="17">
        <v>187.0</v>
      </c>
      <c r="D2173" s="17">
        <v>1.87724612941176E7</v>
      </c>
      <c r="E2173" s="17">
        <v>6146041.0</v>
      </c>
      <c r="F2173" s="17">
        <v>9677766.0</v>
      </c>
      <c r="G2173" s="17">
        <v>1.6891749E7</v>
      </c>
      <c r="H2173" s="17">
        <v>3.7999098E7</v>
      </c>
    </row>
    <row r="2174">
      <c r="A2174" s="22" t="s">
        <v>5188</v>
      </c>
      <c r="B2174" s="7" t="s">
        <v>5189</v>
      </c>
      <c r="C2174" s="17">
        <v>4.0</v>
      </c>
      <c r="D2174" s="17">
        <v>6149431.75</v>
      </c>
      <c r="E2174" s="17">
        <v>4350000.0</v>
      </c>
      <c r="F2174" s="17">
        <v>4350000.0</v>
      </c>
      <c r="G2174" s="17">
        <v>4350000.0</v>
      </c>
      <c r="H2174" s="17">
        <v>1.1547727E7</v>
      </c>
    </row>
    <row r="2175">
      <c r="A2175" s="22" t="s">
        <v>5190</v>
      </c>
      <c r="B2175" s="7" t="s">
        <v>5191</v>
      </c>
      <c r="C2175" s="17">
        <v>5.0</v>
      </c>
      <c r="D2175" s="17">
        <v>1.29411894E7</v>
      </c>
      <c r="E2175" s="17">
        <v>6953062.0</v>
      </c>
      <c r="F2175" s="17">
        <v>1.6689326E7</v>
      </c>
      <c r="G2175" s="17">
        <v>1.703263E7</v>
      </c>
      <c r="H2175" s="17">
        <v>1.8814192E7</v>
      </c>
    </row>
    <row r="2176">
      <c r="A2176" s="22" t="s">
        <v>5192</v>
      </c>
      <c r="B2176" s="7" t="s">
        <v>5193</v>
      </c>
      <c r="C2176" s="17">
        <v>625.0</v>
      </c>
      <c r="D2176" s="17">
        <v>1.29119188096E7</v>
      </c>
      <c r="E2176" s="17">
        <v>4769369.0</v>
      </c>
      <c r="F2176" s="17">
        <v>7676531.0</v>
      </c>
      <c r="G2176" s="17">
        <v>1.3718657E7</v>
      </c>
      <c r="H2176" s="17">
        <v>2.4322876E7</v>
      </c>
    </row>
    <row r="2177">
      <c r="A2177" s="22" t="s">
        <v>5194</v>
      </c>
      <c r="B2177" s="7" t="s">
        <v>5195</v>
      </c>
      <c r="C2177" s="17">
        <v>153.0</v>
      </c>
      <c r="D2177" s="17">
        <v>2.11179772222222E7</v>
      </c>
      <c r="E2177" s="17">
        <v>2491300.0</v>
      </c>
      <c r="F2177" s="17">
        <v>6569867.0</v>
      </c>
      <c r="G2177" s="17">
        <v>2.6031116E7</v>
      </c>
      <c r="H2177" s="17">
        <v>7.9263113E7</v>
      </c>
    </row>
    <row r="2178">
      <c r="A2178" s="22" t="s">
        <v>5196</v>
      </c>
      <c r="B2178" s="7" t="s">
        <v>5197</v>
      </c>
      <c r="C2178" s="17">
        <v>306.0</v>
      </c>
      <c r="D2178" s="17">
        <v>1.044105624183E7</v>
      </c>
      <c r="E2178" s="17">
        <v>5016700.0</v>
      </c>
      <c r="F2178" s="17">
        <v>7304137.0</v>
      </c>
      <c r="G2178" s="17">
        <v>1.0475551E7</v>
      </c>
      <c r="H2178" s="17">
        <v>1.5761166E7</v>
      </c>
    </row>
    <row r="2179">
      <c r="A2179" s="22" t="s">
        <v>5198</v>
      </c>
      <c r="B2179" s="7" t="s">
        <v>5199</v>
      </c>
      <c r="C2179" s="17">
        <v>20.0</v>
      </c>
      <c r="D2179" s="17">
        <v>2.80513779999999E7</v>
      </c>
      <c r="E2179" s="17">
        <v>4906490.0</v>
      </c>
      <c r="F2179" s="17">
        <v>9797102.0</v>
      </c>
      <c r="G2179" s="17">
        <v>3.4733504E7</v>
      </c>
      <c r="H2179" s="17">
        <v>7.6534036E7</v>
      </c>
    </row>
    <row r="2180">
      <c r="A2180" s="22" t="s">
        <v>5200</v>
      </c>
      <c r="B2180" s="7" t="s">
        <v>5201</v>
      </c>
      <c r="C2180" s="17">
        <v>2025.0</v>
      </c>
      <c r="D2180" s="17">
        <v>9658452.90128332</v>
      </c>
      <c r="E2180" s="17">
        <v>4874309.0</v>
      </c>
      <c r="F2180" s="17">
        <v>6992085.0</v>
      </c>
      <c r="G2180" s="17">
        <v>1.0170195E7</v>
      </c>
      <c r="H2180" s="17">
        <v>1.6132593E7</v>
      </c>
    </row>
    <row r="2181">
      <c r="A2181" s="22" t="s">
        <v>5202</v>
      </c>
      <c r="B2181" s="7" t="s">
        <v>5203</v>
      </c>
      <c r="C2181" s="17">
        <v>151.0</v>
      </c>
      <c r="D2181" s="17">
        <v>2.62086447086092E7</v>
      </c>
      <c r="E2181" s="17">
        <v>7434802.0</v>
      </c>
      <c r="F2181" s="17">
        <v>1.3793308E7</v>
      </c>
      <c r="G2181" s="17">
        <v>2.0377601E7</v>
      </c>
      <c r="H2181" s="17">
        <v>5.8268542E7</v>
      </c>
    </row>
    <row r="2182">
      <c r="A2182" s="22" t="s">
        <v>11085</v>
      </c>
      <c r="B2182" s="7" t="s">
        <v>413</v>
      </c>
      <c r="C2182" s="17">
        <v>53.0</v>
      </c>
      <c r="D2182" s="17">
        <v>1.28462437735849E7</v>
      </c>
      <c r="E2182" s="17">
        <v>7397788.0</v>
      </c>
      <c r="F2182" s="17">
        <v>1.25395E7</v>
      </c>
      <c r="G2182" s="17">
        <v>1.7439469E7</v>
      </c>
      <c r="H2182" s="17">
        <v>2.1556301E7</v>
      </c>
    </row>
    <row r="2183">
      <c r="A2183" s="22" t="s">
        <v>412</v>
      </c>
      <c r="B2183" s="7" t="s">
        <v>413</v>
      </c>
      <c r="C2183" s="17">
        <v>1432.0</v>
      </c>
      <c r="D2183" s="17">
        <v>2.4548710167364E7</v>
      </c>
      <c r="E2183" s="17">
        <v>1.156061E7</v>
      </c>
      <c r="F2183" s="17">
        <v>1.8346234E7</v>
      </c>
      <c r="G2183" s="17">
        <v>2.8666825E7</v>
      </c>
      <c r="H2183" s="17">
        <v>4.6349697E7</v>
      </c>
    </row>
    <row r="2184">
      <c r="A2184" s="22" t="s">
        <v>5204</v>
      </c>
      <c r="B2184" s="7" t="s">
        <v>5205</v>
      </c>
      <c r="C2184" s="17">
        <v>1493.0</v>
      </c>
      <c r="D2184" s="17">
        <v>2.89070756967871E7</v>
      </c>
      <c r="E2184" s="17">
        <v>1.0577137E7</v>
      </c>
      <c r="F2184" s="17">
        <v>1.6739031E7</v>
      </c>
      <c r="G2184" s="17">
        <v>3.3055433E7</v>
      </c>
      <c r="H2184" s="17">
        <v>8.3146445E7</v>
      </c>
    </row>
    <row r="2185">
      <c r="A2185" s="22" t="s">
        <v>414</v>
      </c>
      <c r="B2185" s="7" t="s">
        <v>415</v>
      </c>
      <c r="C2185" s="17">
        <v>562.0</v>
      </c>
      <c r="D2185" s="17">
        <v>2.60493660888099E7</v>
      </c>
      <c r="E2185" s="17">
        <v>9412390.0</v>
      </c>
      <c r="F2185" s="17">
        <v>1.6136294E7</v>
      </c>
      <c r="G2185" s="17">
        <v>2.843616E7</v>
      </c>
      <c r="H2185" s="17">
        <v>6.9494427E7</v>
      </c>
    </row>
    <row r="2186">
      <c r="A2186" s="22" t="s">
        <v>416</v>
      </c>
      <c r="B2186" s="7" t="s">
        <v>417</v>
      </c>
      <c r="C2186" s="17">
        <v>78.0</v>
      </c>
      <c r="D2186" s="17">
        <v>1.69064180897435E7</v>
      </c>
      <c r="E2186" s="17">
        <v>9350808.0</v>
      </c>
      <c r="F2186" s="17">
        <v>1.172724E7</v>
      </c>
      <c r="G2186" s="17">
        <v>2.229411E7</v>
      </c>
      <c r="H2186" s="17">
        <v>3.427965E7</v>
      </c>
    </row>
    <row r="2187">
      <c r="A2187" s="22" t="s">
        <v>5206</v>
      </c>
      <c r="B2187" s="7" t="s">
        <v>5207</v>
      </c>
      <c r="C2187" s="17">
        <v>16.0</v>
      </c>
      <c r="D2187" s="17">
        <v>3.59766149375E7</v>
      </c>
      <c r="E2187" s="17">
        <v>1.2701571E7</v>
      </c>
      <c r="F2187" s="17">
        <v>2.9327949E7</v>
      </c>
      <c r="G2187" s="17">
        <v>4.6881298E7</v>
      </c>
      <c r="H2187" s="17">
        <v>6.4983579E7</v>
      </c>
    </row>
    <row r="2188">
      <c r="A2188" s="22" t="s">
        <v>418</v>
      </c>
      <c r="B2188" s="7" t="s">
        <v>420</v>
      </c>
      <c r="C2188" s="17">
        <v>7.0</v>
      </c>
      <c r="D2188" s="17">
        <v>1.75290212857142E7</v>
      </c>
      <c r="E2188" s="17">
        <v>6847178.0</v>
      </c>
      <c r="F2188" s="17">
        <v>1.0332114E7</v>
      </c>
      <c r="G2188" s="17">
        <v>2.8954097E7</v>
      </c>
      <c r="H2188" s="17">
        <v>3.7189412E7</v>
      </c>
    </row>
    <row r="2189">
      <c r="A2189" s="22" t="s">
        <v>5208</v>
      </c>
      <c r="B2189" s="7" t="s">
        <v>5209</v>
      </c>
      <c r="C2189" s="17">
        <v>52.0</v>
      </c>
      <c r="D2189" s="17">
        <v>3.52639658461538E7</v>
      </c>
      <c r="E2189" s="17">
        <v>1.2971482E7</v>
      </c>
      <c r="F2189" s="17">
        <v>2.432135E7</v>
      </c>
      <c r="G2189" s="17">
        <v>3.3651574E7</v>
      </c>
      <c r="H2189" s="17">
        <v>5.4757126E7</v>
      </c>
    </row>
    <row r="2190">
      <c r="A2190" s="22" t="s">
        <v>5210</v>
      </c>
      <c r="B2190" s="7" t="s">
        <v>5211</v>
      </c>
      <c r="C2190" s="17">
        <v>459.0</v>
      </c>
      <c r="D2190" s="17">
        <v>2.29940647363834E7</v>
      </c>
      <c r="E2190" s="17">
        <v>9999004.0</v>
      </c>
      <c r="F2190" s="17">
        <v>1.6696834E7</v>
      </c>
      <c r="G2190" s="17">
        <v>2.5693234E7</v>
      </c>
      <c r="H2190" s="17">
        <v>4.1783884E7</v>
      </c>
    </row>
    <row r="2191">
      <c r="A2191" s="22" t="s">
        <v>5212</v>
      </c>
      <c r="B2191" s="7" t="s">
        <v>5213</v>
      </c>
      <c r="C2191" s="17">
        <v>14.0</v>
      </c>
      <c r="D2191" s="17">
        <v>1.70765639285714E7</v>
      </c>
      <c r="E2191" s="17">
        <v>1.1887786E7</v>
      </c>
      <c r="F2191" s="17">
        <v>1.4891579E7</v>
      </c>
      <c r="G2191" s="17">
        <v>1.8175236E7</v>
      </c>
      <c r="H2191" s="17">
        <v>2.9723105E7</v>
      </c>
    </row>
    <row r="2192">
      <c r="A2192" s="22" t="s">
        <v>5214</v>
      </c>
      <c r="B2192" s="7" t="s">
        <v>5215</v>
      </c>
      <c r="C2192" s="17">
        <v>25.0</v>
      </c>
      <c r="D2192" s="17">
        <v>2.025191832E7</v>
      </c>
      <c r="E2192" s="17">
        <v>7765440.0</v>
      </c>
      <c r="F2192" s="17">
        <v>1.5522134E7</v>
      </c>
      <c r="G2192" s="17">
        <v>2.5796127E7</v>
      </c>
      <c r="H2192" s="17">
        <v>4.5776531E7</v>
      </c>
    </row>
    <row r="2193">
      <c r="A2193" s="22" t="s">
        <v>5218</v>
      </c>
      <c r="B2193" s="7" t="s">
        <v>5219</v>
      </c>
      <c r="C2193" s="17">
        <v>1215.0</v>
      </c>
      <c r="D2193" s="17">
        <v>3.02690130790123E7</v>
      </c>
      <c r="E2193" s="17">
        <v>8056403.0</v>
      </c>
      <c r="F2193" s="17">
        <v>1.6604073E7</v>
      </c>
      <c r="G2193" s="17">
        <v>3.951281E7</v>
      </c>
      <c r="H2193" s="17">
        <v>8.7750177E7</v>
      </c>
    </row>
    <row r="2194">
      <c r="A2194" s="22" t="s">
        <v>421</v>
      </c>
      <c r="B2194" s="7" t="s">
        <v>422</v>
      </c>
      <c r="C2194" s="17">
        <v>10.0</v>
      </c>
      <c r="D2194" s="17">
        <v>2.71687027999999E7</v>
      </c>
      <c r="E2194" s="17">
        <v>9122525.0</v>
      </c>
      <c r="F2194" s="17">
        <v>3.0171894E7</v>
      </c>
      <c r="G2194" s="17">
        <v>3.6326678E7</v>
      </c>
      <c r="H2194" s="17">
        <v>5.3095582E7</v>
      </c>
    </row>
    <row r="2195">
      <c r="A2195" s="22" t="s">
        <v>423</v>
      </c>
      <c r="B2195" s="7" t="s">
        <v>424</v>
      </c>
      <c r="C2195" s="17">
        <v>314.0</v>
      </c>
      <c r="D2195" s="17">
        <v>2.74740798280254E7</v>
      </c>
      <c r="E2195" s="17">
        <v>1.0959699E7</v>
      </c>
      <c r="F2195" s="17">
        <v>1.9989811E7</v>
      </c>
      <c r="G2195" s="17">
        <v>2.8743339E7</v>
      </c>
      <c r="H2195" s="17">
        <v>4.79116E7</v>
      </c>
    </row>
    <row r="2196">
      <c r="A2196" s="22" t="s">
        <v>425</v>
      </c>
      <c r="B2196" s="7" t="s">
        <v>427</v>
      </c>
      <c r="C2196" s="17">
        <v>10.0</v>
      </c>
      <c r="D2196" s="17">
        <v>4.52501715E7</v>
      </c>
      <c r="E2196" s="17">
        <v>1.150986E7</v>
      </c>
      <c r="F2196" s="17">
        <v>3.1304989E7</v>
      </c>
      <c r="G2196" s="17">
        <v>6.4610496E7</v>
      </c>
      <c r="H2196" s="17">
        <v>9.12823E7</v>
      </c>
    </row>
    <row r="2197">
      <c r="A2197" s="22" t="s">
        <v>428</v>
      </c>
      <c r="B2197" s="7" t="s">
        <v>429</v>
      </c>
      <c r="C2197" s="17">
        <v>184.0</v>
      </c>
      <c r="D2197" s="17">
        <v>1.9679340625E7</v>
      </c>
      <c r="E2197" s="17">
        <v>6261709.0</v>
      </c>
      <c r="F2197" s="17">
        <v>1.3717674E7</v>
      </c>
      <c r="G2197" s="17">
        <v>2.4781258E7</v>
      </c>
      <c r="H2197" s="17">
        <v>3.7654547E7</v>
      </c>
    </row>
    <row r="2198">
      <c r="A2198" s="22" t="s">
        <v>5220</v>
      </c>
      <c r="B2198" s="7" t="s">
        <v>5221</v>
      </c>
      <c r="C2198" s="17">
        <v>82.0</v>
      </c>
      <c r="D2198" s="17">
        <v>1.57489329146341E7</v>
      </c>
      <c r="E2198" s="17">
        <v>6444620.0</v>
      </c>
      <c r="F2198" s="17">
        <v>1.0386839E7</v>
      </c>
      <c r="G2198" s="17">
        <v>2.0298362E7</v>
      </c>
      <c r="H2198" s="17">
        <v>3.2028523E7</v>
      </c>
    </row>
    <row r="2199">
      <c r="A2199" s="22" t="s">
        <v>5222</v>
      </c>
      <c r="B2199" s="7" t="s">
        <v>5223</v>
      </c>
      <c r="C2199" s="17">
        <v>225.0</v>
      </c>
      <c r="D2199" s="17">
        <v>3.13496169244444E7</v>
      </c>
      <c r="E2199" s="17">
        <v>1.6911858E7</v>
      </c>
      <c r="F2199" s="17">
        <v>2.6106103E7</v>
      </c>
      <c r="G2199" s="17">
        <v>3.9778925E7</v>
      </c>
      <c r="H2199" s="17">
        <v>5.0812015E7</v>
      </c>
    </row>
    <row r="2200">
      <c r="A2200" s="22" t="s">
        <v>5224</v>
      </c>
      <c r="B2200" s="7" t="s">
        <v>5225</v>
      </c>
      <c r="C2200" s="17">
        <v>39.0</v>
      </c>
      <c r="D2200" s="17">
        <v>2.80328686410256E7</v>
      </c>
      <c r="E2200" s="17">
        <v>1.2052218E7</v>
      </c>
      <c r="F2200" s="17">
        <v>2.8483349E7</v>
      </c>
      <c r="G2200" s="17">
        <v>3.067237E7</v>
      </c>
      <c r="H2200" s="17">
        <v>5.1288591E7</v>
      </c>
    </row>
    <row r="2201">
      <c r="A2201" s="22" t="s">
        <v>5226</v>
      </c>
      <c r="B2201" s="7" t="s">
        <v>5227</v>
      </c>
      <c r="C2201" s="17">
        <v>804.0</v>
      </c>
      <c r="D2201" s="17">
        <v>2.17428121977612E7</v>
      </c>
      <c r="E2201" s="17">
        <v>7370000.0</v>
      </c>
      <c r="F2201" s="17">
        <v>1.1364056E7</v>
      </c>
      <c r="G2201" s="17">
        <v>2.0473935E7</v>
      </c>
      <c r="H2201" s="17">
        <v>2.9637903E7</v>
      </c>
    </row>
    <row r="2202">
      <c r="A2202" s="22" t="s">
        <v>5228</v>
      </c>
      <c r="B2202" s="7" t="s">
        <v>5229</v>
      </c>
      <c r="C2202" s="17">
        <v>660.0</v>
      </c>
      <c r="D2202" s="17">
        <v>4.14864408333333E7</v>
      </c>
      <c r="E2202" s="17">
        <v>1.4061208E7</v>
      </c>
      <c r="F2202" s="17">
        <v>2.718425E7</v>
      </c>
      <c r="G2202" s="17">
        <v>4.9485476E7</v>
      </c>
      <c r="H2202" s="17">
        <v>1.01635401E8</v>
      </c>
    </row>
    <row r="2203">
      <c r="A2203" s="22" t="s">
        <v>5230</v>
      </c>
      <c r="B2203" s="7" t="s">
        <v>5231</v>
      </c>
      <c r="C2203" s="17">
        <v>67.0</v>
      </c>
      <c r="D2203" s="17">
        <v>2.09917616567164E7</v>
      </c>
      <c r="E2203" s="17">
        <v>6059870.0</v>
      </c>
      <c r="F2203" s="17">
        <v>9773819.0</v>
      </c>
      <c r="G2203" s="17">
        <v>1.6132031E7</v>
      </c>
      <c r="H2203" s="17">
        <v>3.2000463E7</v>
      </c>
    </row>
    <row r="2204">
      <c r="A2204" s="22" t="s">
        <v>5232</v>
      </c>
      <c r="B2204" s="7" t="s">
        <v>5233</v>
      </c>
      <c r="C2204" s="17">
        <v>35.0</v>
      </c>
      <c r="D2204" s="17">
        <v>1.95498121714285E7</v>
      </c>
      <c r="E2204" s="17">
        <v>1.3084211E7</v>
      </c>
      <c r="F2204" s="17">
        <v>1.8043838E7</v>
      </c>
      <c r="G2204" s="17">
        <v>2.2537801E7</v>
      </c>
      <c r="H2204" s="17">
        <v>3.02925E7</v>
      </c>
    </row>
    <row r="2205">
      <c r="A2205" s="22" t="s">
        <v>11109</v>
      </c>
      <c r="B2205" s="7" t="s">
        <v>11110</v>
      </c>
      <c r="C2205" s="17">
        <v>1.0</v>
      </c>
      <c r="D2205" s="17">
        <v>2.1406E7</v>
      </c>
      <c r="E2205" s="17">
        <v>2.1406E7</v>
      </c>
      <c r="F2205" s="17">
        <v>2.1406E7</v>
      </c>
      <c r="G2205" s="17">
        <v>2.1406E7</v>
      </c>
      <c r="H2205" s="17">
        <v>2.1406E7</v>
      </c>
    </row>
    <row r="2206">
      <c r="A2206" s="22" t="s">
        <v>5234</v>
      </c>
      <c r="B2206" s="7" t="s">
        <v>5235</v>
      </c>
      <c r="C2206" s="17">
        <v>7.0</v>
      </c>
      <c r="D2206" s="17">
        <v>2.76310987142857E7</v>
      </c>
      <c r="E2206" s="17">
        <v>1.0704913E7</v>
      </c>
      <c r="F2206" s="17">
        <v>1.9752328E7</v>
      </c>
      <c r="G2206" s="17">
        <v>4.6799974E7</v>
      </c>
      <c r="H2206" s="17">
        <v>5.1830626E7</v>
      </c>
    </row>
    <row r="2207">
      <c r="A2207" s="22" t="s">
        <v>5236</v>
      </c>
      <c r="B2207" s="7" t="s">
        <v>5237</v>
      </c>
      <c r="C2207" s="17">
        <v>6.0</v>
      </c>
      <c r="D2207" s="17">
        <v>2.8993073E7</v>
      </c>
      <c r="E2207" s="17">
        <v>2.57105E7</v>
      </c>
      <c r="F2207" s="17">
        <v>2.9325048E7</v>
      </c>
      <c r="G2207" s="17">
        <v>3.7048019E7</v>
      </c>
      <c r="H2207" s="17">
        <v>3.9746656E7</v>
      </c>
    </row>
    <row r="2208">
      <c r="A2208" s="22" t="s">
        <v>5238</v>
      </c>
      <c r="B2208" s="7" t="s">
        <v>5239</v>
      </c>
      <c r="C2208" s="17">
        <v>70.0</v>
      </c>
      <c r="D2208" s="17">
        <v>1.37218946571428E7</v>
      </c>
      <c r="E2208" s="17">
        <v>6005167.0</v>
      </c>
      <c r="F2208" s="17">
        <v>8725934.0</v>
      </c>
      <c r="G2208" s="17">
        <v>1.5353467E7</v>
      </c>
      <c r="H2208" s="17">
        <v>3.1335706E7</v>
      </c>
    </row>
    <row r="2209">
      <c r="A2209" s="22" t="s">
        <v>5240</v>
      </c>
      <c r="B2209" s="7" t="s">
        <v>5241</v>
      </c>
      <c r="C2209" s="17">
        <v>609.0</v>
      </c>
      <c r="D2209" s="17">
        <v>1.01757576600985E7</v>
      </c>
      <c r="E2209" s="17">
        <v>4951608.0</v>
      </c>
      <c r="F2209" s="17">
        <v>7405236.0</v>
      </c>
      <c r="G2209" s="17">
        <v>1.1467E7</v>
      </c>
      <c r="H2209" s="17">
        <v>1.7383487E7</v>
      </c>
    </row>
    <row r="2210">
      <c r="A2210" s="22" t="s">
        <v>5242</v>
      </c>
      <c r="B2210" s="7" t="s">
        <v>5243</v>
      </c>
      <c r="C2210" s="17">
        <v>424.0</v>
      </c>
      <c r="D2210" s="17">
        <v>9131928.50235849</v>
      </c>
      <c r="E2210" s="17">
        <v>4655440.0</v>
      </c>
      <c r="F2210" s="17">
        <v>6903667.0</v>
      </c>
      <c r="G2210" s="17">
        <v>9661925.0</v>
      </c>
      <c r="H2210" s="17">
        <v>1.5667896E7</v>
      </c>
    </row>
    <row r="2211">
      <c r="A2211" s="22" t="s">
        <v>5244</v>
      </c>
      <c r="B2211" s="7" t="s">
        <v>5245</v>
      </c>
      <c r="C2211" s="17">
        <v>22.0</v>
      </c>
      <c r="D2211" s="17">
        <v>4667005.5</v>
      </c>
      <c r="E2211" s="17">
        <v>3301964.0</v>
      </c>
      <c r="F2211" s="17">
        <v>3508022.0</v>
      </c>
      <c r="G2211" s="17">
        <v>6160400.0</v>
      </c>
      <c r="H2211" s="17">
        <v>8376500.0</v>
      </c>
    </row>
    <row r="2212">
      <c r="A2212" s="22" t="s">
        <v>5246</v>
      </c>
      <c r="B2212" s="7" t="s">
        <v>5247</v>
      </c>
      <c r="C2212" s="17">
        <v>32.0</v>
      </c>
      <c r="D2212" s="17">
        <v>7935278.81249999</v>
      </c>
      <c r="E2212" s="17">
        <v>4979255.0</v>
      </c>
      <c r="F2212" s="17">
        <v>6940300.0</v>
      </c>
      <c r="G2212" s="17">
        <v>9945000.0</v>
      </c>
      <c r="H2212" s="17">
        <v>1.2887767E7</v>
      </c>
    </row>
    <row r="2213">
      <c r="A2213" s="22" t="s">
        <v>5248</v>
      </c>
      <c r="B2213" s="7" t="s">
        <v>5249</v>
      </c>
      <c r="C2213" s="17">
        <v>2664.0</v>
      </c>
      <c r="D2213" s="17">
        <v>6857168.34771192</v>
      </c>
      <c r="E2213" s="17">
        <v>4176453.0</v>
      </c>
      <c r="F2213" s="17">
        <v>5792848.0</v>
      </c>
      <c r="G2213" s="17">
        <v>8125729.0</v>
      </c>
      <c r="H2213" s="17">
        <v>1.1312035E7</v>
      </c>
    </row>
    <row r="2214">
      <c r="A2214" s="22" t="s">
        <v>5250</v>
      </c>
      <c r="B2214" s="7" t="s">
        <v>5251</v>
      </c>
      <c r="C2214" s="17">
        <v>7398.0</v>
      </c>
      <c r="D2214" s="17">
        <v>7555952.14852822</v>
      </c>
      <c r="E2214" s="17">
        <v>4541054.0</v>
      </c>
      <c r="F2214" s="17">
        <v>6300724.0</v>
      </c>
      <c r="G2214" s="17">
        <v>9027405.0</v>
      </c>
      <c r="H2214" s="17">
        <v>1.2797742E7</v>
      </c>
    </row>
    <row r="2215">
      <c r="A2215" s="22" t="s">
        <v>5252</v>
      </c>
      <c r="B2215" s="7" t="s">
        <v>5253</v>
      </c>
      <c r="C2215" s="17">
        <v>2272.0</v>
      </c>
      <c r="D2215" s="17">
        <v>7935531.96920369</v>
      </c>
      <c r="E2215" s="17">
        <v>4919108.0</v>
      </c>
      <c r="F2215" s="17">
        <v>6781033.0</v>
      </c>
      <c r="G2215" s="17">
        <v>9255255.0</v>
      </c>
      <c r="H2215" s="17">
        <v>1.3113084E7</v>
      </c>
    </row>
    <row r="2216">
      <c r="A2216" s="22" t="s">
        <v>5254</v>
      </c>
      <c r="B2216" s="7" t="s">
        <v>5255</v>
      </c>
      <c r="C2216" s="17">
        <v>132.0</v>
      </c>
      <c r="D2216" s="17">
        <v>8139308.11111111</v>
      </c>
      <c r="E2216" s="17">
        <v>4967450.0</v>
      </c>
      <c r="F2216" s="17">
        <v>6806115.0</v>
      </c>
      <c r="G2216" s="17">
        <v>9521554.0</v>
      </c>
      <c r="H2216" s="17">
        <v>1.3827234E7</v>
      </c>
    </row>
    <row r="2217">
      <c r="A2217" s="22" t="s">
        <v>5256</v>
      </c>
      <c r="B2217" s="7" t="s">
        <v>5257</v>
      </c>
      <c r="C2217" s="17">
        <v>1482.0</v>
      </c>
      <c r="D2217" s="17">
        <v>9747183.45614035</v>
      </c>
      <c r="E2217" s="17">
        <v>4943200.0</v>
      </c>
      <c r="F2217" s="17">
        <v>7254150.0</v>
      </c>
      <c r="G2217" s="17">
        <v>1.0754378E7</v>
      </c>
      <c r="H2217" s="17">
        <v>1.6940054E7</v>
      </c>
    </row>
    <row r="2218">
      <c r="A2218" s="22" t="s">
        <v>5258</v>
      </c>
      <c r="B2218" s="7" t="s">
        <v>5259</v>
      </c>
      <c r="C2218" s="17">
        <v>40.0</v>
      </c>
      <c r="D2218" s="17">
        <v>2.389483755E7</v>
      </c>
      <c r="E2218" s="17">
        <v>9523600.0</v>
      </c>
      <c r="F2218" s="17">
        <v>1.5523498E7</v>
      </c>
      <c r="G2218" s="17">
        <v>3.7485127E7</v>
      </c>
      <c r="H2218" s="17">
        <v>4.2325355E7</v>
      </c>
    </row>
    <row r="2219">
      <c r="A2219" s="22" t="s">
        <v>5260</v>
      </c>
      <c r="B2219" s="7" t="s">
        <v>5261</v>
      </c>
      <c r="C2219" s="17">
        <v>85.0</v>
      </c>
      <c r="D2219" s="17">
        <v>2.94455266588235E7</v>
      </c>
      <c r="E2219" s="17">
        <v>1.1814549E7</v>
      </c>
      <c r="F2219" s="17">
        <v>1.8494073E7</v>
      </c>
      <c r="G2219" s="17">
        <v>3.2657671E7</v>
      </c>
      <c r="H2219" s="17">
        <v>5.7960434E7</v>
      </c>
    </row>
    <row r="2220">
      <c r="A2220" s="22" t="s">
        <v>5262</v>
      </c>
      <c r="B2220" s="7" t="s">
        <v>5263</v>
      </c>
      <c r="C2220" s="17">
        <v>112.0</v>
      </c>
      <c r="D2220" s="17">
        <v>1.18030365446428E7</v>
      </c>
      <c r="E2220" s="17">
        <v>5513000.0</v>
      </c>
      <c r="F2220" s="17">
        <v>7918468.0</v>
      </c>
      <c r="G2220" s="17">
        <v>1.3484383E7</v>
      </c>
      <c r="H2220" s="17">
        <v>2.147435E7</v>
      </c>
    </row>
    <row r="2221">
      <c r="A2221" s="22" t="s">
        <v>5264</v>
      </c>
      <c r="B2221" s="7" t="s">
        <v>5265</v>
      </c>
      <c r="C2221" s="17">
        <v>97.0</v>
      </c>
      <c r="D2221" s="17">
        <v>1.33774173814433E7</v>
      </c>
      <c r="E2221" s="17">
        <v>5367231.0</v>
      </c>
      <c r="F2221" s="17">
        <v>8897997.0</v>
      </c>
      <c r="G2221" s="17">
        <v>1.6013549E7</v>
      </c>
      <c r="H2221" s="17">
        <v>3.1472861E7</v>
      </c>
    </row>
    <row r="2222">
      <c r="A2222" s="22" t="s">
        <v>5266</v>
      </c>
      <c r="B2222" s="7" t="s">
        <v>5267</v>
      </c>
      <c r="C2222" s="17">
        <v>1316.0</v>
      </c>
      <c r="D2222" s="17">
        <v>1.01640540091185E7</v>
      </c>
      <c r="E2222" s="17">
        <v>4310877.0</v>
      </c>
      <c r="F2222" s="17">
        <v>6228927.0</v>
      </c>
      <c r="G2222" s="17">
        <v>1.0604967E7</v>
      </c>
      <c r="H2222" s="17">
        <v>1.8655804E7</v>
      </c>
    </row>
    <row r="2223">
      <c r="A2223" s="22" t="s">
        <v>651</v>
      </c>
      <c r="B2223" s="7" t="s">
        <v>652</v>
      </c>
      <c r="C2223" s="17">
        <v>140.0</v>
      </c>
      <c r="D2223" s="17">
        <v>1.05706162340425E7</v>
      </c>
      <c r="E2223" s="17">
        <v>4764817.0</v>
      </c>
      <c r="F2223" s="17">
        <v>6907678.0</v>
      </c>
      <c r="G2223" s="17">
        <v>1.1481504E7</v>
      </c>
      <c r="H2223" s="17">
        <v>1.722701E7</v>
      </c>
    </row>
    <row r="2224">
      <c r="A2224" s="22" t="s">
        <v>5268</v>
      </c>
      <c r="B2224" s="7" t="s">
        <v>5269</v>
      </c>
      <c r="C2224" s="17">
        <v>1109.0</v>
      </c>
      <c r="D2224" s="17">
        <v>1.03293221307484E7</v>
      </c>
      <c r="E2224" s="17">
        <v>4465998.0</v>
      </c>
      <c r="F2224" s="17">
        <v>6847760.0</v>
      </c>
      <c r="G2224" s="17">
        <v>1.1637097E7</v>
      </c>
      <c r="H2224" s="17">
        <v>1.8275134E7</v>
      </c>
    </row>
    <row r="2225">
      <c r="A2225" s="22" t="s">
        <v>5270</v>
      </c>
      <c r="B2225" s="7" t="s">
        <v>5271</v>
      </c>
      <c r="C2225" s="17">
        <v>51.0</v>
      </c>
      <c r="D2225" s="17">
        <v>9380119.76470588</v>
      </c>
      <c r="E2225" s="17">
        <v>5258311.0</v>
      </c>
      <c r="F2225" s="17">
        <v>7054560.0</v>
      </c>
      <c r="G2225" s="17">
        <v>1.0744388E7</v>
      </c>
      <c r="H2225" s="17">
        <v>1.7057793E7</v>
      </c>
    </row>
    <row r="2226">
      <c r="A2226" s="22" t="s">
        <v>5272</v>
      </c>
      <c r="B2226" s="7" t="s">
        <v>5273</v>
      </c>
      <c r="C2226" s="17">
        <v>58.0</v>
      </c>
      <c r="D2226" s="17">
        <v>9340876.94827586</v>
      </c>
      <c r="E2226" s="17">
        <v>5118000.0</v>
      </c>
      <c r="F2226" s="17">
        <v>7830410.0</v>
      </c>
      <c r="G2226" s="17">
        <v>1.2197291E7</v>
      </c>
      <c r="H2226" s="17">
        <v>1.7314293E7</v>
      </c>
    </row>
    <row r="2227">
      <c r="A2227" s="22" t="s">
        <v>11134</v>
      </c>
      <c r="B2227" s="7" t="s">
        <v>11135</v>
      </c>
      <c r="C2227" s="17">
        <v>5.0</v>
      </c>
      <c r="D2227" s="17">
        <v>5645635.4</v>
      </c>
      <c r="E2227" s="17">
        <v>4615678.0</v>
      </c>
      <c r="F2227" s="17">
        <v>5226400.0</v>
      </c>
      <c r="G2227" s="17">
        <v>6691300.0</v>
      </c>
      <c r="H2227" s="17">
        <v>7270799.0</v>
      </c>
    </row>
    <row r="2228">
      <c r="A2228" s="22" t="s">
        <v>5274</v>
      </c>
      <c r="B2228" s="7" t="s">
        <v>5275</v>
      </c>
      <c r="C2228" s="17">
        <v>9.0</v>
      </c>
      <c r="D2228" s="17">
        <v>1.29311393333333E7</v>
      </c>
      <c r="E2228" s="17">
        <v>4648947.0</v>
      </c>
      <c r="F2228" s="17">
        <v>8866900.0</v>
      </c>
      <c r="G2228" s="17">
        <v>1.0204247E7</v>
      </c>
      <c r="H2228" s="17">
        <v>5.1664407E7</v>
      </c>
    </row>
    <row r="2229">
      <c r="A2229" s="22" t="s">
        <v>5276</v>
      </c>
      <c r="B2229" s="7" t="s">
        <v>5277</v>
      </c>
      <c r="C2229" s="17">
        <v>47.0</v>
      </c>
      <c r="D2229" s="17">
        <v>7673110.68085106</v>
      </c>
      <c r="E2229" s="17">
        <v>3355000.0</v>
      </c>
      <c r="F2229" s="17">
        <v>6576491.0</v>
      </c>
      <c r="G2229" s="17">
        <v>1.1791E7</v>
      </c>
      <c r="H2229" s="17">
        <v>1.6115827E7</v>
      </c>
    </row>
    <row r="2230">
      <c r="A2230" s="22" t="s">
        <v>5278</v>
      </c>
      <c r="B2230" s="7" t="s">
        <v>5279</v>
      </c>
      <c r="C2230" s="17">
        <v>31.0</v>
      </c>
      <c r="D2230" s="17">
        <v>4158065.19354838</v>
      </c>
      <c r="E2230" s="17">
        <v>3588007.0</v>
      </c>
      <c r="F2230" s="17">
        <v>3880740.0</v>
      </c>
      <c r="G2230" s="17">
        <v>4607063.0</v>
      </c>
      <c r="H2230" s="17">
        <v>4756359.0</v>
      </c>
    </row>
    <row r="2231">
      <c r="A2231" s="22" t="s">
        <v>5280</v>
      </c>
      <c r="B2231" s="7" t="s">
        <v>5281</v>
      </c>
      <c r="C2231" s="17">
        <v>24.0</v>
      </c>
      <c r="D2231" s="17">
        <v>4570843.08333333</v>
      </c>
      <c r="E2231" s="17">
        <v>3152248.0</v>
      </c>
      <c r="F2231" s="17">
        <v>5022000.0</v>
      </c>
      <c r="G2231" s="17">
        <v>5442000.0</v>
      </c>
      <c r="H2231" s="17">
        <v>6019860.0</v>
      </c>
    </row>
    <row r="2232">
      <c r="A2232" s="22" t="s">
        <v>5282</v>
      </c>
      <c r="B2232" s="7" t="s">
        <v>5283</v>
      </c>
      <c r="C2232" s="17">
        <v>6.0</v>
      </c>
      <c r="D2232" s="17">
        <v>6889919.16666666</v>
      </c>
      <c r="E2232" s="17">
        <v>2615599.0</v>
      </c>
      <c r="F2232" s="17">
        <v>2885200.0</v>
      </c>
      <c r="G2232" s="17">
        <v>8802730.0</v>
      </c>
      <c r="H2232" s="17">
        <v>1.7935486E7</v>
      </c>
    </row>
    <row r="2233">
      <c r="A2233" s="22" t="s">
        <v>5284</v>
      </c>
      <c r="B2233" s="7" t="s">
        <v>5285</v>
      </c>
      <c r="C2233" s="17">
        <v>4.0</v>
      </c>
      <c r="D2233" s="17">
        <v>7146166.0</v>
      </c>
      <c r="E2233" s="17">
        <v>2778651.0</v>
      </c>
      <c r="F2233" s="17">
        <v>2899199.0</v>
      </c>
      <c r="G2233" s="17">
        <v>3500451.0</v>
      </c>
      <c r="H2233" s="17">
        <v>1.9406363E7</v>
      </c>
    </row>
    <row r="2234">
      <c r="A2234" s="22" t="s">
        <v>5286</v>
      </c>
      <c r="B2234" s="7" t="s">
        <v>5287</v>
      </c>
      <c r="C2234" s="17">
        <v>29.0</v>
      </c>
      <c r="D2234" s="17">
        <v>6108185.96551724</v>
      </c>
      <c r="E2234" s="17">
        <v>3541814.0</v>
      </c>
      <c r="F2234" s="17">
        <v>4027386.0</v>
      </c>
      <c r="G2234" s="17">
        <v>6343054.0</v>
      </c>
      <c r="H2234" s="17">
        <v>8733304.0</v>
      </c>
    </row>
    <row r="2235">
      <c r="A2235" s="22" t="s">
        <v>5288</v>
      </c>
      <c r="B2235" s="7" t="s">
        <v>5289</v>
      </c>
      <c r="C2235" s="17">
        <v>13.0</v>
      </c>
      <c r="D2235" s="17">
        <v>5211940.07692307</v>
      </c>
      <c r="E2235" s="17">
        <v>2833444.0</v>
      </c>
      <c r="F2235" s="17">
        <v>4906488.0</v>
      </c>
      <c r="G2235" s="17">
        <v>8550456.0</v>
      </c>
      <c r="H2235" s="17">
        <v>9206436.0</v>
      </c>
    </row>
    <row r="2236">
      <c r="A2236" s="22" t="s">
        <v>5290</v>
      </c>
      <c r="B2236" s="7" t="s">
        <v>5291</v>
      </c>
      <c r="C2236" s="17">
        <v>1711.0</v>
      </c>
      <c r="D2236" s="17">
        <v>5237164.48860316</v>
      </c>
      <c r="E2236" s="17">
        <v>3304000.0</v>
      </c>
      <c r="F2236" s="17">
        <v>4528879.0</v>
      </c>
      <c r="G2236" s="17">
        <v>6057421.0</v>
      </c>
      <c r="H2236" s="17">
        <v>8153893.0</v>
      </c>
    </row>
    <row r="2237">
      <c r="A2237" s="22" t="s">
        <v>5292</v>
      </c>
      <c r="B2237" s="7" t="s">
        <v>5293</v>
      </c>
      <c r="C2237" s="17">
        <v>7.0</v>
      </c>
      <c r="D2237" s="17">
        <v>5331172.85714285</v>
      </c>
      <c r="E2237" s="17">
        <v>3287990.0</v>
      </c>
      <c r="F2237" s="17">
        <v>3865000.0</v>
      </c>
      <c r="G2237" s="17">
        <v>6935000.0</v>
      </c>
      <c r="H2237" s="17">
        <v>1.04287E7</v>
      </c>
    </row>
    <row r="2238">
      <c r="A2238" s="22" t="s">
        <v>5294</v>
      </c>
      <c r="B2238" s="7" t="s">
        <v>5295</v>
      </c>
      <c r="C2238" s="17">
        <v>929.0</v>
      </c>
      <c r="D2238" s="17">
        <v>4474741.3035522</v>
      </c>
      <c r="E2238" s="17">
        <v>2702676.0</v>
      </c>
      <c r="F2238" s="17">
        <v>4015987.0</v>
      </c>
      <c r="G2238" s="17">
        <v>5316398.0</v>
      </c>
      <c r="H2238" s="17">
        <v>7454104.0</v>
      </c>
    </row>
    <row r="2239">
      <c r="A2239" s="22" t="s">
        <v>5296</v>
      </c>
      <c r="B2239" s="7" t="s">
        <v>5297</v>
      </c>
      <c r="C2239" s="17">
        <v>15.0</v>
      </c>
      <c r="D2239" s="17">
        <v>6775620.2</v>
      </c>
      <c r="E2239" s="17">
        <v>3381298.0</v>
      </c>
      <c r="F2239" s="17">
        <v>4326464.0</v>
      </c>
      <c r="G2239" s="17">
        <v>7407868.0</v>
      </c>
      <c r="H2239" s="17">
        <v>9587779.0</v>
      </c>
    </row>
    <row r="2240">
      <c r="A2240" s="22" t="s">
        <v>5298</v>
      </c>
      <c r="B2240" s="7" t="s">
        <v>5299</v>
      </c>
      <c r="C2240" s="17">
        <v>4065.0</v>
      </c>
      <c r="D2240" s="17">
        <v>5707792.91931119</v>
      </c>
      <c r="E2240" s="17">
        <v>3817745.0</v>
      </c>
      <c r="F2240" s="17">
        <v>5098507.0</v>
      </c>
      <c r="G2240" s="17">
        <v>6803782.0</v>
      </c>
      <c r="H2240" s="17">
        <v>9005000.0</v>
      </c>
    </row>
    <row r="2241">
      <c r="A2241" s="22" t="s">
        <v>5300</v>
      </c>
      <c r="B2241" s="7" t="s">
        <v>5301</v>
      </c>
      <c r="C2241" s="17">
        <v>7128.0</v>
      </c>
      <c r="D2241" s="17">
        <v>5645908.30326833</v>
      </c>
      <c r="E2241" s="17">
        <v>3553854.0</v>
      </c>
      <c r="F2241" s="17">
        <v>4815373.0</v>
      </c>
      <c r="G2241" s="17">
        <v>6485325.0</v>
      </c>
      <c r="H2241" s="17">
        <v>8814472.0</v>
      </c>
    </row>
    <row r="2242">
      <c r="A2242" s="22" t="s">
        <v>5302</v>
      </c>
      <c r="B2242" s="7" t="s">
        <v>5303</v>
      </c>
      <c r="C2242" s="17">
        <v>25.0</v>
      </c>
      <c r="D2242" s="17">
        <v>7032681.12</v>
      </c>
      <c r="E2242" s="17">
        <v>3152000.0</v>
      </c>
      <c r="F2242" s="17">
        <v>4147522.0</v>
      </c>
      <c r="G2242" s="17">
        <v>7331646.0</v>
      </c>
      <c r="H2242" s="17">
        <v>1.2540401E7</v>
      </c>
    </row>
    <row r="2243">
      <c r="A2243" s="22" t="s">
        <v>5304</v>
      </c>
      <c r="B2243" s="7" t="s">
        <v>5305</v>
      </c>
      <c r="C2243" s="17">
        <v>41.0</v>
      </c>
      <c r="D2243" s="17">
        <v>7919302.68292683</v>
      </c>
      <c r="E2243" s="17">
        <v>3932443.0</v>
      </c>
      <c r="F2243" s="17">
        <v>5827616.0</v>
      </c>
      <c r="G2243" s="17">
        <v>7679312.0</v>
      </c>
      <c r="H2243" s="17">
        <v>1.6009007E7</v>
      </c>
    </row>
    <row r="2244">
      <c r="A2244" s="22" t="s">
        <v>5306</v>
      </c>
      <c r="B2244" s="7" t="s">
        <v>5307</v>
      </c>
      <c r="C2244" s="17">
        <v>1408.0</v>
      </c>
      <c r="D2244" s="17">
        <v>6539608.29900567</v>
      </c>
      <c r="E2244" s="17">
        <v>4291665.0</v>
      </c>
      <c r="F2244" s="17">
        <v>5890409.0</v>
      </c>
      <c r="G2244" s="17">
        <v>8480455.0</v>
      </c>
      <c r="H2244" s="17">
        <v>9530448.0</v>
      </c>
    </row>
    <row r="2245">
      <c r="A2245" s="22" t="s">
        <v>5308</v>
      </c>
      <c r="B2245" s="7" t="s">
        <v>5309</v>
      </c>
      <c r="C2245" s="17">
        <v>1274.0</v>
      </c>
      <c r="D2245" s="17">
        <v>6801118.15306122</v>
      </c>
      <c r="E2245" s="17">
        <v>4416259.0</v>
      </c>
      <c r="F2245" s="17">
        <v>4887547.0</v>
      </c>
      <c r="G2245" s="17">
        <v>8838917.0</v>
      </c>
      <c r="H2245" s="17">
        <v>1.3523267E7</v>
      </c>
    </row>
    <row r="2246">
      <c r="A2246" s="22" t="s">
        <v>5310</v>
      </c>
      <c r="B2246" s="7" t="s">
        <v>5311</v>
      </c>
      <c r="C2246" s="17">
        <v>468.0</v>
      </c>
      <c r="D2246" s="17">
        <v>7777913.55341879</v>
      </c>
      <c r="E2246" s="17">
        <v>3204952.0</v>
      </c>
      <c r="F2246" s="17">
        <v>5325721.0</v>
      </c>
      <c r="G2246" s="17">
        <v>8762597.0</v>
      </c>
      <c r="H2246" s="17">
        <v>1.7097909E7</v>
      </c>
    </row>
    <row r="2247">
      <c r="A2247" s="22" t="s">
        <v>5312</v>
      </c>
      <c r="B2247" s="7" t="s">
        <v>5313</v>
      </c>
      <c r="C2247" s="17">
        <v>8.0</v>
      </c>
      <c r="D2247" s="17">
        <v>8898984.0</v>
      </c>
      <c r="E2247" s="17">
        <v>4200710.0</v>
      </c>
      <c r="F2247" s="17">
        <v>5404451.0</v>
      </c>
      <c r="G2247" s="17">
        <v>7349200.0</v>
      </c>
      <c r="H2247" s="17">
        <v>3.2784694E7</v>
      </c>
    </row>
    <row r="2248">
      <c r="A2248" s="22" t="s">
        <v>5314</v>
      </c>
      <c r="B2248" s="7" t="s">
        <v>5315</v>
      </c>
      <c r="C2248" s="17">
        <v>10.0</v>
      </c>
      <c r="D2248" s="17">
        <v>6107037.2</v>
      </c>
      <c r="E2248" s="17">
        <v>2178000.0</v>
      </c>
      <c r="F2248" s="17">
        <v>3397436.0</v>
      </c>
      <c r="G2248" s="17">
        <v>7403070.0</v>
      </c>
      <c r="H2248" s="17">
        <v>8195194.0</v>
      </c>
    </row>
    <row r="2249">
      <c r="A2249" s="22" t="s">
        <v>5316</v>
      </c>
      <c r="B2249" s="7" t="s">
        <v>5317</v>
      </c>
      <c r="C2249" s="17">
        <v>38.0</v>
      </c>
      <c r="D2249" s="17">
        <v>7780731.05263157</v>
      </c>
      <c r="E2249" s="17">
        <v>7061400.0</v>
      </c>
      <c r="F2249" s="17">
        <v>8107800.0</v>
      </c>
      <c r="G2249" s="17">
        <v>8864900.0</v>
      </c>
      <c r="H2249" s="17">
        <v>9796800.0</v>
      </c>
    </row>
    <row r="2250">
      <c r="A2250" s="22" t="s">
        <v>5318</v>
      </c>
      <c r="B2250" s="7" t="s">
        <v>5319</v>
      </c>
      <c r="C2250" s="17">
        <v>178856.0</v>
      </c>
      <c r="D2250" s="17">
        <v>5663903.06629584</v>
      </c>
      <c r="E2250" s="17">
        <v>3445415.0</v>
      </c>
      <c r="F2250" s="17">
        <v>4740871.0</v>
      </c>
      <c r="G2250" s="17">
        <v>6713598.0</v>
      </c>
      <c r="H2250" s="17">
        <v>1.00377E7</v>
      </c>
    </row>
    <row r="2251">
      <c r="A2251" s="22" t="s">
        <v>5320</v>
      </c>
      <c r="B2251" s="7" t="s">
        <v>5321</v>
      </c>
      <c r="C2251" s="17">
        <v>3442.0</v>
      </c>
      <c r="D2251" s="17">
        <v>3812328.49302731</v>
      </c>
      <c r="E2251" s="17">
        <v>2496706.0</v>
      </c>
      <c r="F2251" s="17">
        <v>3203902.0</v>
      </c>
      <c r="G2251" s="17">
        <v>4272000.0</v>
      </c>
      <c r="H2251" s="17">
        <v>6236569.0</v>
      </c>
    </row>
    <row r="2252">
      <c r="A2252" s="22" t="s">
        <v>5322</v>
      </c>
      <c r="B2252" s="7" t="s">
        <v>5323</v>
      </c>
      <c r="C2252" s="17">
        <v>446698.0</v>
      </c>
      <c r="D2252" s="17">
        <v>4772731.44014508</v>
      </c>
      <c r="E2252" s="17">
        <v>3040339.0</v>
      </c>
      <c r="F2252" s="17">
        <v>4054182.0</v>
      </c>
      <c r="G2252" s="17">
        <v>5597299.0</v>
      </c>
      <c r="H2252" s="17">
        <v>7676402.0</v>
      </c>
    </row>
    <row r="2253">
      <c r="A2253" s="22" t="s">
        <v>5324</v>
      </c>
      <c r="B2253" s="7" t="s">
        <v>5325</v>
      </c>
      <c r="C2253" s="17">
        <v>52738.0</v>
      </c>
      <c r="D2253" s="17">
        <v>4686264.96954892</v>
      </c>
      <c r="E2253" s="17">
        <v>2972382.0</v>
      </c>
      <c r="F2253" s="17">
        <v>3937483.0</v>
      </c>
      <c r="G2253" s="17">
        <v>5472459.0</v>
      </c>
      <c r="H2253" s="17">
        <v>7645000.0</v>
      </c>
    </row>
    <row r="2254">
      <c r="A2254" s="22" t="s">
        <v>5326</v>
      </c>
      <c r="B2254" s="7" t="s">
        <v>5327</v>
      </c>
      <c r="C2254" s="17">
        <v>28.0</v>
      </c>
      <c r="D2254" s="17">
        <v>6272789.39285714</v>
      </c>
      <c r="E2254" s="17">
        <v>2901390.0</v>
      </c>
      <c r="F2254" s="17">
        <v>5716189.0</v>
      </c>
      <c r="G2254" s="17">
        <v>7739710.0</v>
      </c>
      <c r="H2254" s="17">
        <v>1.4219432E7</v>
      </c>
    </row>
    <row r="2255">
      <c r="A2255" s="22" t="s">
        <v>5328</v>
      </c>
      <c r="B2255" s="7" t="s">
        <v>5329</v>
      </c>
      <c r="C2255" s="17">
        <v>12.0</v>
      </c>
      <c r="D2255" s="17">
        <v>5497686.41666666</v>
      </c>
      <c r="E2255" s="17">
        <v>2001683.0</v>
      </c>
      <c r="F2255" s="17">
        <v>4050773.0</v>
      </c>
      <c r="G2255" s="17">
        <v>4496841.0</v>
      </c>
      <c r="H2255" s="17">
        <v>8515030.0</v>
      </c>
    </row>
    <row r="2256">
      <c r="A2256" s="22" t="s">
        <v>5330</v>
      </c>
      <c r="B2256" s="7" t="s">
        <v>5331</v>
      </c>
      <c r="C2256" s="17">
        <v>6.0</v>
      </c>
      <c r="D2256" s="17">
        <v>7332108.66666666</v>
      </c>
      <c r="E2256" s="17">
        <v>3950000.0</v>
      </c>
      <c r="F2256" s="17">
        <v>5756818.0</v>
      </c>
      <c r="G2256" s="17">
        <v>9293100.0</v>
      </c>
      <c r="H2256" s="17">
        <v>1.4265E7</v>
      </c>
    </row>
    <row r="2257">
      <c r="A2257" s="22" t="s">
        <v>11170</v>
      </c>
      <c r="B2257" s="7" t="s">
        <v>11171</v>
      </c>
      <c r="C2257" s="17">
        <v>5.0</v>
      </c>
      <c r="D2257" s="17">
        <v>4598450.4</v>
      </c>
      <c r="E2257" s="17">
        <v>2399331.0</v>
      </c>
      <c r="F2257" s="17">
        <v>3183634.0</v>
      </c>
      <c r="G2257" s="17">
        <v>5086204.0</v>
      </c>
      <c r="H2257" s="17">
        <v>1.0339501E7</v>
      </c>
    </row>
    <row r="2258">
      <c r="A2258" s="22" t="s">
        <v>11172</v>
      </c>
      <c r="B2258" s="7" t="s">
        <v>11173</v>
      </c>
      <c r="C2258" s="17">
        <v>5.0</v>
      </c>
      <c r="D2258" s="17">
        <v>4507515.0</v>
      </c>
      <c r="E2258" s="17">
        <v>2491862.0</v>
      </c>
      <c r="F2258" s="17">
        <v>4228501.0</v>
      </c>
      <c r="G2258" s="17">
        <v>4922746.0</v>
      </c>
      <c r="H2258" s="17">
        <v>8575852.0</v>
      </c>
    </row>
    <row r="2259">
      <c r="A2259" s="22" t="s">
        <v>5332</v>
      </c>
      <c r="B2259" s="7" t="s">
        <v>5333</v>
      </c>
      <c r="C2259" s="17">
        <v>399.0</v>
      </c>
      <c r="D2259" s="17">
        <v>3952817.56390977</v>
      </c>
      <c r="E2259" s="17">
        <v>3170005.0</v>
      </c>
      <c r="F2259" s="17">
        <v>3543638.0</v>
      </c>
      <c r="G2259" s="17">
        <v>4110715.0</v>
      </c>
      <c r="H2259" s="17">
        <v>5345524.0</v>
      </c>
    </row>
    <row r="2260">
      <c r="A2260" s="22" t="s">
        <v>11177</v>
      </c>
      <c r="B2260" s="7" t="s">
        <v>11178</v>
      </c>
      <c r="C2260" s="17">
        <v>43280.0</v>
      </c>
      <c r="D2260" s="17">
        <v>1.23763375478923E7</v>
      </c>
      <c r="E2260" s="17">
        <v>7714285.0</v>
      </c>
      <c r="F2260" s="17">
        <v>1.1128569E7</v>
      </c>
      <c r="G2260" s="17">
        <v>1.489727E7</v>
      </c>
      <c r="H2260" s="17">
        <v>2.0500021E7</v>
      </c>
    </row>
    <row r="2261">
      <c r="A2261" s="22" t="s">
        <v>5334</v>
      </c>
      <c r="B2261" s="7" t="s">
        <v>5335</v>
      </c>
      <c r="C2261" s="17">
        <v>56124.0</v>
      </c>
      <c r="D2261" s="17">
        <v>1.18725695592438E7</v>
      </c>
      <c r="E2261" s="17">
        <v>7302172.0</v>
      </c>
      <c r="F2261" s="17">
        <v>1.0236535E7</v>
      </c>
      <c r="G2261" s="17">
        <v>1.384985E7</v>
      </c>
      <c r="H2261" s="17">
        <v>1.9568114E7</v>
      </c>
    </row>
    <row r="2262">
      <c r="A2262" s="22" t="s">
        <v>5336</v>
      </c>
      <c r="B2262" s="7" t="s">
        <v>5337</v>
      </c>
      <c r="C2262" s="17">
        <v>588805.0</v>
      </c>
      <c r="D2262" s="17">
        <v>1.0833998605489E7</v>
      </c>
      <c r="E2262" s="17">
        <v>7048113.0</v>
      </c>
      <c r="F2262" s="17">
        <v>9433700.0</v>
      </c>
      <c r="G2262" s="17">
        <v>1.2823338E7</v>
      </c>
      <c r="H2262" s="17">
        <v>1.7337457E7</v>
      </c>
    </row>
    <row r="2263">
      <c r="A2263" s="22" t="s">
        <v>5338</v>
      </c>
      <c r="B2263" s="7" t="s">
        <v>5339</v>
      </c>
      <c r="C2263" s="17">
        <v>10655.0</v>
      </c>
      <c r="D2263" s="17">
        <v>1.0954901805725E7</v>
      </c>
      <c r="E2263" s="17">
        <v>6686206.0</v>
      </c>
      <c r="F2263" s="17">
        <v>1.0010957E7</v>
      </c>
      <c r="G2263" s="17">
        <v>1.3024678E7</v>
      </c>
      <c r="H2263" s="17">
        <v>1.9070592E7</v>
      </c>
    </row>
    <row r="2264">
      <c r="A2264" s="22" t="s">
        <v>5340</v>
      </c>
      <c r="B2264" s="7" t="s">
        <v>5341</v>
      </c>
      <c r="C2264" s="17">
        <v>443.0</v>
      </c>
      <c r="D2264" s="17">
        <v>1.60675566501128E7</v>
      </c>
      <c r="E2264" s="17">
        <v>9086615.0</v>
      </c>
      <c r="F2264" s="17">
        <v>1.2672931E7</v>
      </c>
      <c r="G2264" s="17">
        <v>1.9149917E7</v>
      </c>
      <c r="H2264" s="17">
        <v>2.8600571E7</v>
      </c>
    </row>
    <row r="2265">
      <c r="A2265" s="22" t="s">
        <v>5342</v>
      </c>
      <c r="B2265" s="7" t="s">
        <v>5343</v>
      </c>
      <c r="C2265" s="17">
        <v>445631.0</v>
      </c>
      <c r="D2265" s="17">
        <v>1.07840667937382E7</v>
      </c>
      <c r="E2265" s="17">
        <v>6965093.0</v>
      </c>
      <c r="F2265" s="17">
        <v>9351800.0</v>
      </c>
      <c r="G2265" s="17">
        <v>1.2878413E7</v>
      </c>
      <c r="H2265" s="17">
        <v>1.7422409E7</v>
      </c>
    </row>
    <row r="2266">
      <c r="A2266" s="22" t="s">
        <v>5344</v>
      </c>
      <c r="B2266" s="7" t="s">
        <v>5345</v>
      </c>
      <c r="C2266" s="17">
        <v>180.0</v>
      </c>
      <c r="D2266" s="17">
        <v>1.93193001833333E7</v>
      </c>
      <c r="E2266" s="17">
        <v>8098500.0</v>
      </c>
      <c r="F2266" s="17">
        <v>1.24272E7</v>
      </c>
      <c r="G2266" s="17">
        <v>2.0746301E7</v>
      </c>
      <c r="H2266" s="17">
        <v>3.7905182E7</v>
      </c>
    </row>
    <row r="2267">
      <c r="A2267" s="22" t="s">
        <v>5346</v>
      </c>
      <c r="B2267" s="7" t="s">
        <v>5347</v>
      </c>
      <c r="C2267" s="17">
        <v>237739.0</v>
      </c>
      <c r="D2267" s="17">
        <v>1.10149131610516E7</v>
      </c>
      <c r="E2267" s="17">
        <v>7155550.0</v>
      </c>
      <c r="F2267" s="17">
        <v>9300102.0</v>
      </c>
      <c r="G2267" s="17">
        <v>1.2698557E7</v>
      </c>
      <c r="H2267" s="17">
        <v>1.8551004E7</v>
      </c>
    </row>
    <row r="2268">
      <c r="A2268" s="22" t="s">
        <v>11188</v>
      </c>
      <c r="B2268" s="7" t="s">
        <v>5397</v>
      </c>
      <c r="C2268" s="17">
        <v>45.0</v>
      </c>
      <c r="D2268" s="17">
        <v>2875116.08888888</v>
      </c>
      <c r="E2268" s="17">
        <v>2015500.0</v>
      </c>
      <c r="F2268" s="17">
        <v>2946364.0</v>
      </c>
      <c r="G2268" s="17">
        <v>3373500.0</v>
      </c>
      <c r="H2268" s="17">
        <v>4017713.0</v>
      </c>
    </row>
    <row r="2269">
      <c r="A2269" s="22" t="s">
        <v>5348</v>
      </c>
      <c r="B2269" s="7" t="s">
        <v>5349</v>
      </c>
      <c r="C2269" s="17">
        <v>145.0</v>
      </c>
      <c r="D2269" s="17">
        <v>5322493.00689655</v>
      </c>
      <c r="E2269" s="17">
        <v>2120178.0</v>
      </c>
      <c r="F2269" s="17">
        <v>3576174.0</v>
      </c>
      <c r="G2269" s="17">
        <v>4498568.0</v>
      </c>
      <c r="H2269" s="17">
        <v>9989350.0</v>
      </c>
    </row>
    <row r="2270">
      <c r="A2270" s="22" t="s">
        <v>5350</v>
      </c>
      <c r="B2270" s="7" t="s">
        <v>5351</v>
      </c>
      <c r="C2270" s="17">
        <v>329.0</v>
      </c>
      <c r="D2270" s="17">
        <v>1.12515767416413E7</v>
      </c>
      <c r="E2270" s="17">
        <v>4723966.0</v>
      </c>
      <c r="F2270" s="17">
        <v>7326917.0</v>
      </c>
      <c r="G2270" s="17">
        <v>1.14728E7</v>
      </c>
      <c r="H2270" s="17">
        <v>1.8829229E7</v>
      </c>
    </row>
    <row r="2271">
      <c r="A2271" s="22" t="s">
        <v>5352</v>
      </c>
      <c r="B2271" s="7" t="s">
        <v>5353</v>
      </c>
      <c r="C2271" s="17">
        <v>43.0</v>
      </c>
      <c r="D2271" s="17">
        <v>1.83845777674418E7</v>
      </c>
      <c r="E2271" s="17">
        <v>5741756.0</v>
      </c>
      <c r="F2271" s="17">
        <v>9631100.0</v>
      </c>
      <c r="G2271" s="17">
        <v>1.8584934E7</v>
      </c>
      <c r="H2271" s="17">
        <v>4.5313588E7</v>
      </c>
    </row>
    <row r="2272">
      <c r="A2272" s="22" t="s">
        <v>5354</v>
      </c>
      <c r="B2272" s="7" t="s">
        <v>5355</v>
      </c>
      <c r="C2272" s="17">
        <v>37.0</v>
      </c>
      <c r="D2272" s="17">
        <v>4.21627722162162E7</v>
      </c>
      <c r="E2272" s="17">
        <v>1.3266568E7</v>
      </c>
      <c r="F2272" s="17">
        <v>2.6636685E7</v>
      </c>
      <c r="G2272" s="17">
        <v>6.8421945E7</v>
      </c>
      <c r="H2272" s="17">
        <v>9.7065726E7</v>
      </c>
    </row>
    <row r="2273">
      <c r="A2273" s="22" t="s">
        <v>5356</v>
      </c>
      <c r="B2273" s="7" t="s">
        <v>5357</v>
      </c>
      <c r="C2273" s="17">
        <v>110459.0</v>
      </c>
      <c r="D2273" s="17">
        <v>9069873.78816627</v>
      </c>
      <c r="E2273" s="17">
        <v>4470232.0</v>
      </c>
      <c r="F2273" s="17">
        <v>7291438.0</v>
      </c>
      <c r="G2273" s="17">
        <v>1.1643268E7</v>
      </c>
      <c r="H2273" s="17">
        <v>1.62708E7</v>
      </c>
    </row>
    <row r="2274">
      <c r="A2274" s="22" t="s">
        <v>5358</v>
      </c>
      <c r="B2274" s="7" t="s">
        <v>5359</v>
      </c>
      <c r="C2274" s="17">
        <v>22.0</v>
      </c>
      <c r="D2274" s="17">
        <v>1.06680244090909E7</v>
      </c>
      <c r="E2274" s="17">
        <v>4797539.0</v>
      </c>
      <c r="F2274" s="17">
        <v>7505997.0</v>
      </c>
      <c r="G2274" s="17">
        <v>1.0362619E7</v>
      </c>
      <c r="H2274" s="17">
        <v>2.20386E7</v>
      </c>
    </row>
    <row r="2275">
      <c r="A2275" s="22" t="s">
        <v>5360</v>
      </c>
      <c r="B2275" s="7" t="s">
        <v>5361</v>
      </c>
      <c r="C2275" s="17">
        <v>182433.0</v>
      </c>
      <c r="D2275" s="17">
        <v>8060365.32649305</v>
      </c>
      <c r="E2275" s="17">
        <v>3985000.0</v>
      </c>
      <c r="F2275" s="17">
        <v>6851507.0</v>
      </c>
      <c r="G2275" s="17">
        <v>1.0218731E7</v>
      </c>
      <c r="H2275" s="17">
        <v>1.43856E7</v>
      </c>
    </row>
    <row r="2276">
      <c r="A2276" s="22" t="s">
        <v>5362</v>
      </c>
      <c r="B2276" s="7" t="s">
        <v>5363</v>
      </c>
      <c r="C2276" s="17">
        <v>1677.0</v>
      </c>
      <c r="D2276" s="17">
        <v>7614279.39534883</v>
      </c>
      <c r="E2276" s="17">
        <v>3283441.0</v>
      </c>
      <c r="F2276" s="17">
        <v>5373728.0</v>
      </c>
      <c r="G2276" s="17">
        <v>9919041.0</v>
      </c>
      <c r="H2276" s="17">
        <v>1.3648724E7</v>
      </c>
    </row>
    <row r="2277">
      <c r="A2277" s="22" t="s">
        <v>5364</v>
      </c>
      <c r="B2277" s="7" t="s">
        <v>5365</v>
      </c>
      <c r="C2277" s="17">
        <v>47.0</v>
      </c>
      <c r="D2277" s="17">
        <v>1.9174392680851E7</v>
      </c>
      <c r="E2277" s="17">
        <v>1.0270374E7</v>
      </c>
      <c r="F2277" s="17">
        <v>1.6707467E7</v>
      </c>
      <c r="G2277" s="17">
        <v>2.5886348E7</v>
      </c>
      <c r="H2277" s="17">
        <v>3.3899596E7</v>
      </c>
    </row>
    <row r="2278">
      <c r="A2278" s="22" t="s">
        <v>5366</v>
      </c>
      <c r="B2278" s="7" t="s">
        <v>5367</v>
      </c>
      <c r="C2278" s="17">
        <v>265.0</v>
      </c>
      <c r="D2278" s="17">
        <v>1.21202359735849E7</v>
      </c>
      <c r="E2278" s="17">
        <v>4783600.0</v>
      </c>
      <c r="F2278" s="17">
        <v>6528165.0</v>
      </c>
      <c r="G2278" s="17">
        <v>1.2776515E7</v>
      </c>
      <c r="H2278" s="17">
        <v>2.7255598E7</v>
      </c>
    </row>
    <row r="2279">
      <c r="A2279" s="22" t="s">
        <v>5368</v>
      </c>
      <c r="B2279" s="7" t="s">
        <v>5369</v>
      </c>
      <c r="C2279" s="17">
        <v>1231.0</v>
      </c>
      <c r="D2279" s="17">
        <v>1.51809157761557E7</v>
      </c>
      <c r="E2279" s="17">
        <v>5952579.0</v>
      </c>
      <c r="F2279" s="17">
        <v>1.0883776E7</v>
      </c>
      <c r="G2279" s="17">
        <v>2.2338217E7</v>
      </c>
      <c r="H2279" s="17">
        <v>2.9202972E7</v>
      </c>
    </row>
    <row r="2280">
      <c r="A2280" s="22" t="s">
        <v>5370</v>
      </c>
      <c r="B2280" s="7" t="s">
        <v>5371</v>
      </c>
      <c r="C2280" s="17">
        <v>14006.0</v>
      </c>
      <c r="D2280" s="17">
        <v>5601743.14846258</v>
      </c>
      <c r="E2280" s="17">
        <v>3000000.0</v>
      </c>
      <c r="F2280" s="17">
        <v>4476271.0</v>
      </c>
      <c r="G2280" s="17">
        <v>6726233.0</v>
      </c>
      <c r="H2280" s="17">
        <v>9746302.0</v>
      </c>
    </row>
    <row r="2281">
      <c r="A2281" s="22" t="s">
        <v>11201</v>
      </c>
      <c r="B2281" s="7" t="s">
        <v>11202</v>
      </c>
      <c r="C2281" s="17">
        <v>23.0</v>
      </c>
      <c r="D2281" s="17">
        <v>1.29741841304347E7</v>
      </c>
      <c r="E2281" s="17">
        <v>6543400.0</v>
      </c>
      <c r="F2281" s="17">
        <v>1.0602101E7</v>
      </c>
      <c r="G2281" s="17">
        <v>1.8609848E7</v>
      </c>
      <c r="H2281" s="17">
        <v>2.1148056E7</v>
      </c>
    </row>
    <row r="2282">
      <c r="A2282" s="22" t="s">
        <v>5372</v>
      </c>
      <c r="B2282" s="7" t="s">
        <v>5373</v>
      </c>
      <c r="C2282" s="17">
        <v>439.0</v>
      </c>
      <c r="D2282" s="17">
        <v>1.58988152687927E7</v>
      </c>
      <c r="E2282" s="17">
        <v>8326900.0</v>
      </c>
      <c r="F2282" s="17">
        <v>1.1726942E7</v>
      </c>
      <c r="G2282" s="17">
        <v>1.8481839E7</v>
      </c>
      <c r="H2282" s="17">
        <v>2.8686158E7</v>
      </c>
    </row>
    <row r="2283">
      <c r="A2283" s="22" t="s">
        <v>5374</v>
      </c>
      <c r="B2283" s="7" t="s">
        <v>5375</v>
      </c>
      <c r="C2283" s="17">
        <v>523.0</v>
      </c>
      <c r="D2283" s="17">
        <v>7720568.47709923</v>
      </c>
      <c r="E2283" s="17">
        <v>4003747.0</v>
      </c>
      <c r="F2283" s="17">
        <v>6023318.0</v>
      </c>
      <c r="G2283" s="17">
        <v>9734242.0</v>
      </c>
      <c r="H2283" s="17">
        <v>1.4451775E7</v>
      </c>
    </row>
    <row r="2284">
      <c r="A2284" s="22" t="s">
        <v>5376</v>
      </c>
      <c r="B2284" s="7" t="s">
        <v>5377</v>
      </c>
      <c r="C2284" s="17">
        <v>61.0</v>
      </c>
      <c r="D2284" s="17">
        <v>1.70216811639344E7</v>
      </c>
      <c r="E2284" s="17">
        <v>1.0687775E7</v>
      </c>
      <c r="F2284" s="17">
        <v>1.357374E7</v>
      </c>
      <c r="G2284" s="17">
        <v>1.7249537E7</v>
      </c>
      <c r="H2284" s="17">
        <v>2.9589562E7</v>
      </c>
    </row>
    <row r="2285">
      <c r="A2285" s="22" t="s">
        <v>5378</v>
      </c>
      <c r="B2285" s="7" t="s">
        <v>5379</v>
      </c>
      <c r="C2285" s="17">
        <v>237.0</v>
      </c>
      <c r="D2285" s="17">
        <v>3.00045439662447E7</v>
      </c>
      <c r="E2285" s="17">
        <v>1.09365E7</v>
      </c>
      <c r="F2285" s="17">
        <v>1.7590071E7</v>
      </c>
      <c r="G2285" s="17">
        <v>3.7244413E7</v>
      </c>
      <c r="H2285" s="17">
        <v>6.1730594E7</v>
      </c>
    </row>
    <row r="2286">
      <c r="A2286" s="22" t="s">
        <v>5380</v>
      </c>
      <c r="B2286" s="7" t="s">
        <v>5381</v>
      </c>
      <c r="C2286" s="17">
        <v>1546.0</v>
      </c>
      <c r="D2286" s="17">
        <v>7607005.1293661</v>
      </c>
      <c r="E2286" s="17">
        <v>4390850.0</v>
      </c>
      <c r="F2286" s="17">
        <v>6016216.0</v>
      </c>
      <c r="G2286" s="17">
        <v>8855888.0</v>
      </c>
      <c r="H2286" s="17">
        <v>1.2463853E7</v>
      </c>
    </row>
    <row r="2287">
      <c r="A2287" s="22" t="s">
        <v>5382</v>
      </c>
      <c r="B2287" s="7" t="s">
        <v>5383</v>
      </c>
      <c r="C2287" s="17">
        <v>21982.0</v>
      </c>
      <c r="D2287" s="17">
        <v>5570101.68928197</v>
      </c>
      <c r="E2287" s="17">
        <v>3219200.0</v>
      </c>
      <c r="F2287" s="17">
        <v>4710891.0</v>
      </c>
      <c r="G2287" s="17">
        <v>6451974.0</v>
      </c>
      <c r="H2287" s="17">
        <v>9437489.0</v>
      </c>
    </row>
    <row r="2288">
      <c r="A2288" s="22" t="s">
        <v>5384</v>
      </c>
      <c r="B2288" s="7" t="s">
        <v>5385</v>
      </c>
      <c r="C2288" s="17">
        <v>4773.0</v>
      </c>
      <c r="D2288" s="17">
        <v>5426868.61889796</v>
      </c>
      <c r="E2288" s="17">
        <v>3356600.0</v>
      </c>
      <c r="F2288" s="17">
        <v>4442060.0</v>
      </c>
      <c r="G2288" s="17">
        <v>6378975.0</v>
      </c>
      <c r="H2288" s="17">
        <v>1.0288681E7</v>
      </c>
    </row>
    <row r="2289">
      <c r="A2289" s="22" t="s">
        <v>5386</v>
      </c>
      <c r="B2289" s="7" t="s">
        <v>5387</v>
      </c>
      <c r="C2289" s="17">
        <v>4585.0</v>
      </c>
      <c r="D2289" s="17">
        <v>5804496.29770992</v>
      </c>
      <c r="E2289" s="17">
        <v>3632000.0</v>
      </c>
      <c r="F2289" s="17">
        <v>5057600.0</v>
      </c>
      <c r="G2289" s="17">
        <v>6394400.0</v>
      </c>
      <c r="H2289" s="17">
        <v>9071100.0</v>
      </c>
    </row>
    <row r="2290">
      <c r="A2290" s="22" t="s">
        <v>5388</v>
      </c>
      <c r="B2290" s="7" t="s">
        <v>5389</v>
      </c>
      <c r="C2290" s="17">
        <v>154.0</v>
      </c>
      <c r="D2290" s="17">
        <v>1.37300094675324E7</v>
      </c>
      <c r="E2290" s="17">
        <v>6306504.0</v>
      </c>
      <c r="F2290" s="17">
        <v>9206245.0</v>
      </c>
      <c r="G2290" s="17">
        <v>1.4032158E7</v>
      </c>
      <c r="H2290" s="17">
        <v>2.368651E7</v>
      </c>
    </row>
    <row r="2291">
      <c r="A2291" s="22" t="s">
        <v>5390</v>
      </c>
      <c r="B2291" s="7" t="s">
        <v>5391</v>
      </c>
      <c r="C2291" s="17">
        <v>370.0</v>
      </c>
      <c r="D2291" s="17">
        <v>1.15111098894878E7</v>
      </c>
      <c r="E2291" s="17">
        <v>5671191.0</v>
      </c>
      <c r="F2291" s="17">
        <v>9086994.0</v>
      </c>
      <c r="G2291" s="17">
        <v>1.3547253E7</v>
      </c>
      <c r="H2291" s="17">
        <v>2.0008313E7</v>
      </c>
    </row>
    <row r="2292">
      <c r="A2292" s="22" t="s">
        <v>5392</v>
      </c>
      <c r="B2292" s="7" t="s">
        <v>5393</v>
      </c>
      <c r="C2292" s="17">
        <v>16.0</v>
      </c>
      <c r="D2292" s="17">
        <v>1.52633648124999E7</v>
      </c>
      <c r="E2292" s="17">
        <v>8494860.0</v>
      </c>
      <c r="F2292" s="17">
        <v>1.3233195E7</v>
      </c>
      <c r="G2292" s="17">
        <v>1.927987E7</v>
      </c>
      <c r="H2292" s="17">
        <v>2.9753413E7</v>
      </c>
    </row>
    <row r="2293">
      <c r="A2293" s="22" t="s">
        <v>5394</v>
      </c>
      <c r="B2293" s="7" t="s">
        <v>5395</v>
      </c>
      <c r="C2293" s="17">
        <v>80.0</v>
      </c>
      <c r="D2293" s="17">
        <v>7984742.475</v>
      </c>
      <c r="E2293" s="17">
        <v>2915300.0</v>
      </c>
      <c r="F2293" s="17">
        <v>5230500.0</v>
      </c>
      <c r="G2293" s="17">
        <v>1.0417574E7</v>
      </c>
      <c r="H2293" s="17">
        <v>1.6056201E7</v>
      </c>
    </row>
    <row r="2294">
      <c r="A2294" s="22" t="s">
        <v>5396</v>
      </c>
      <c r="B2294" s="7" t="s">
        <v>5397</v>
      </c>
      <c r="C2294" s="17">
        <v>27.0</v>
      </c>
      <c r="D2294" s="17">
        <v>1.44861533333333E7</v>
      </c>
      <c r="E2294" s="17">
        <v>6769800.0</v>
      </c>
      <c r="F2294" s="17">
        <v>1.028005E7</v>
      </c>
      <c r="G2294" s="17">
        <v>1.7708181E7</v>
      </c>
      <c r="H2294" s="17">
        <v>2.6453071E7</v>
      </c>
    </row>
    <row r="2295">
      <c r="A2295" s="22" t="s">
        <v>5398</v>
      </c>
      <c r="B2295" s="7" t="s">
        <v>5399</v>
      </c>
      <c r="C2295" s="17">
        <v>511.0</v>
      </c>
      <c r="D2295" s="17">
        <v>1.45383191193737E7</v>
      </c>
      <c r="E2295" s="17">
        <v>6703508.0</v>
      </c>
      <c r="F2295" s="17">
        <v>1.017745E7</v>
      </c>
      <c r="G2295" s="17">
        <v>1.8977438E7</v>
      </c>
      <c r="H2295" s="17">
        <v>2.5303299E7</v>
      </c>
    </row>
    <row r="2296">
      <c r="A2296" s="22" t="s">
        <v>5400</v>
      </c>
      <c r="B2296" s="7" t="s">
        <v>5401</v>
      </c>
      <c r="C2296" s="17">
        <v>113.0</v>
      </c>
      <c r="D2296" s="17">
        <v>1.79151300265486E7</v>
      </c>
      <c r="E2296" s="17">
        <v>1.1930281E7</v>
      </c>
      <c r="F2296" s="17">
        <v>1.7331204E7</v>
      </c>
      <c r="G2296" s="17">
        <v>1.9252624E7</v>
      </c>
      <c r="H2296" s="17">
        <v>2.7363048E7</v>
      </c>
    </row>
    <row r="2297">
      <c r="A2297" s="22" t="s">
        <v>5402</v>
      </c>
      <c r="B2297" s="7" t="s">
        <v>5403</v>
      </c>
      <c r="C2297" s="17">
        <v>472.0</v>
      </c>
      <c r="D2297" s="17">
        <v>1.71893246822033E7</v>
      </c>
      <c r="E2297" s="17">
        <v>7240252.0</v>
      </c>
      <c r="F2297" s="17">
        <v>1.11315E7</v>
      </c>
      <c r="G2297" s="17">
        <v>1.8742344E7</v>
      </c>
      <c r="H2297" s="17">
        <v>2.868526E7</v>
      </c>
    </row>
    <row r="2298">
      <c r="A2298" s="22" t="s">
        <v>5404</v>
      </c>
      <c r="B2298" s="7" t="s">
        <v>5405</v>
      </c>
      <c r="C2298" s="17">
        <v>11.0</v>
      </c>
      <c r="D2298" s="17">
        <v>1.46548297272727E7</v>
      </c>
      <c r="E2298" s="17">
        <v>5452159.0</v>
      </c>
      <c r="F2298" s="17">
        <v>9901108.0</v>
      </c>
      <c r="G2298" s="17">
        <v>2.1006686E7</v>
      </c>
      <c r="H2298" s="17">
        <v>2.4109847E7</v>
      </c>
    </row>
    <row r="2299">
      <c r="A2299" s="22" t="s">
        <v>5406</v>
      </c>
      <c r="B2299" s="7" t="s">
        <v>5407</v>
      </c>
      <c r="C2299" s="17">
        <v>1730.0</v>
      </c>
      <c r="D2299" s="17">
        <v>1.94013796655112E7</v>
      </c>
      <c r="E2299" s="17">
        <v>7908497.0</v>
      </c>
      <c r="F2299" s="17">
        <v>1.0045401E7</v>
      </c>
      <c r="G2299" s="17">
        <v>1.7703714E7</v>
      </c>
      <c r="H2299" s="17">
        <v>4.0602332E7</v>
      </c>
    </row>
    <row r="2300">
      <c r="A2300" s="22" t="s">
        <v>5408</v>
      </c>
      <c r="B2300" s="7" t="s">
        <v>5409</v>
      </c>
      <c r="C2300" s="17">
        <v>667.0</v>
      </c>
      <c r="D2300" s="17">
        <v>4.87031042233883E7</v>
      </c>
      <c r="E2300" s="17">
        <v>1.6598076E7</v>
      </c>
      <c r="F2300" s="17">
        <v>3.1178272E7</v>
      </c>
      <c r="G2300" s="17">
        <v>5.3309698E7</v>
      </c>
      <c r="H2300" s="17">
        <v>1.15582434E8</v>
      </c>
    </row>
    <row r="2301">
      <c r="A2301" s="22" t="s">
        <v>5416</v>
      </c>
      <c r="B2301" s="7" t="s">
        <v>5417</v>
      </c>
      <c r="C2301" s="17">
        <v>564.0</v>
      </c>
      <c r="D2301" s="17">
        <v>3.71925110088652E7</v>
      </c>
      <c r="E2301" s="17">
        <v>1.325831E7</v>
      </c>
      <c r="F2301" s="17">
        <v>2.5533574E7</v>
      </c>
      <c r="G2301" s="17">
        <v>4.0285994E7</v>
      </c>
      <c r="H2301" s="17">
        <v>7.1312257E7</v>
      </c>
    </row>
    <row r="2302">
      <c r="A2302" s="22" t="s">
        <v>5418</v>
      </c>
      <c r="B2302" s="7" t="s">
        <v>5419</v>
      </c>
      <c r="C2302" s="17">
        <v>168.0</v>
      </c>
      <c r="D2302" s="17">
        <v>1.1275974407738E8</v>
      </c>
      <c r="E2302" s="17">
        <v>3.6526696E7</v>
      </c>
      <c r="F2302" s="17">
        <v>7.4979015E7</v>
      </c>
      <c r="G2302" s="17">
        <v>1.63801327E8</v>
      </c>
      <c r="H2302" s="17">
        <v>2.43050996E8</v>
      </c>
    </row>
    <row r="2303">
      <c r="A2303" s="22" t="s">
        <v>5420</v>
      </c>
      <c r="B2303" s="7" t="s">
        <v>5421</v>
      </c>
      <c r="C2303" s="17">
        <v>36.0</v>
      </c>
      <c r="D2303" s="17">
        <v>4.74464496666666E7</v>
      </c>
      <c r="E2303" s="17">
        <v>1.7321257E7</v>
      </c>
      <c r="F2303" s="17">
        <v>2.689E7</v>
      </c>
      <c r="G2303" s="17">
        <v>4.5091353E7</v>
      </c>
      <c r="H2303" s="17">
        <v>1.11813927E8</v>
      </c>
    </row>
    <row r="2304">
      <c r="A2304" s="22" t="s">
        <v>5422</v>
      </c>
      <c r="B2304" s="7" t="s">
        <v>5423</v>
      </c>
      <c r="C2304" s="17">
        <v>1052.0</v>
      </c>
      <c r="D2304" s="17">
        <v>4.61876426928909E7</v>
      </c>
      <c r="E2304" s="17">
        <v>2.5125634E7</v>
      </c>
      <c r="F2304" s="17">
        <v>3.68634E7</v>
      </c>
      <c r="G2304" s="17">
        <v>5.3491588E7</v>
      </c>
      <c r="H2304" s="17">
        <v>8.2600272E7</v>
      </c>
    </row>
    <row r="2305">
      <c r="A2305" s="22" t="s">
        <v>5424</v>
      </c>
      <c r="B2305" s="7" t="s">
        <v>5425</v>
      </c>
      <c r="C2305" s="17">
        <v>60.0</v>
      </c>
      <c r="D2305" s="17">
        <v>9.22483656166666E7</v>
      </c>
      <c r="E2305" s="17">
        <v>2.6807072E7</v>
      </c>
      <c r="F2305" s="17">
        <v>5.2138389E7</v>
      </c>
      <c r="G2305" s="17">
        <v>1.30615435E8</v>
      </c>
      <c r="H2305" s="17">
        <v>1.9996536E8</v>
      </c>
    </row>
    <row r="2306">
      <c r="A2306" s="22" t="s">
        <v>5426</v>
      </c>
      <c r="B2306" s="7" t="s">
        <v>5427</v>
      </c>
      <c r="C2306" s="17">
        <v>26.0</v>
      </c>
      <c r="D2306" s="17">
        <v>7.04815332692307E7</v>
      </c>
      <c r="E2306" s="17">
        <v>3.8317201E7</v>
      </c>
      <c r="F2306" s="17">
        <v>5.6048785E7</v>
      </c>
      <c r="G2306" s="17">
        <v>8.4382165E7</v>
      </c>
      <c r="H2306" s="17">
        <v>1.44203077E8</v>
      </c>
    </row>
    <row r="2307">
      <c r="A2307" s="22" t="s">
        <v>5428</v>
      </c>
      <c r="B2307" s="7" t="s">
        <v>5429</v>
      </c>
      <c r="C2307" s="17">
        <v>2974.0</v>
      </c>
      <c r="D2307" s="17">
        <v>5.11082720298959E7</v>
      </c>
      <c r="E2307" s="17">
        <v>2.6730477E7</v>
      </c>
      <c r="F2307" s="17">
        <v>4.0035623E7</v>
      </c>
      <c r="G2307" s="17">
        <v>6.3296868E7</v>
      </c>
      <c r="H2307" s="17">
        <v>9.6438603E7</v>
      </c>
    </row>
    <row r="2308">
      <c r="A2308" s="22" t="s">
        <v>5430</v>
      </c>
      <c r="B2308" s="7" t="s">
        <v>5431</v>
      </c>
      <c r="C2308" s="17">
        <v>91.0</v>
      </c>
      <c r="D2308" s="17">
        <v>3.5593289010989E7</v>
      </c>
      <c r="E2308" s="17">
        <v>1.8910068E7</v>
      </c>
      <c r="F2308" s="17">
        <v>3.1399067E7</v>
      </c>
      <c r="G2308" s="17">
        <v>4.3591767E7</v>
      </c>
      <c r="H2308" s="17">
        <v>5.6741389E7</v>
      </c>
    </row>
    <row r="2309">
      <c r="A2309" s="22" t="s">
        <v>5432</v>
      </c>
      <c r="B2309" s="7" t="s">
        <v>5433</v>
      </c>
      <c r="C2309" s="17">
        <v>7.0</v>
      </c>
      <c r="D2309" s="17">
        <v>5.52927372857142E7</v>
      </c>
      <c r="E2309" s="17">
        <v>1.025145E7</v>
      </c>
      <c r="F2309" s="17">
        <v>3.5672333E7</v>
      </c>
      <c r="G2309" s="17">
        <v>4.5016876E7</v>
      </c>
      <c r="H2309" s="17">
        <v>2.41212272E8</v>
      </c>
    </row>
    <row r="2310">
      <c r="A2310" s="22" t="s">
        <v>5434</v>
      </c>
      <c r="B2310" s="7" t="s">
        <v>5435</v>
      </c>
      <c r="C2310" s="17">
        <v>31.0</v>
      </c>
      <c r="D2310" s="17">
        <v>3.89205722903225E7</v>
      </c>
      <c r="E2310" s="17">
        <v>1.5592064E7</v>
      </c>
      <c r="F2310" s="17">
        <v>2.8690994E7</v>
      </c>
      <c r="G2310" s="17">
        <v>5.6000222E7</v>
      </c>
      <c r="H2310" s="17">
        <v>6.800103E7</v>
      </c>
    </row>
    <row r="2311">
      <c r="A2311" s="22" t="s">
        <v>5436</v>
      </c>
      <c r="B2311" s="7" t="s">
        <v>5437</v>
      </c>
      <c r="C2311" s="17">
        <v>90.0</v>
      </c>
      <c r="D2311" s="17">
        <v>2.93911338333333E7</v>
      </c>
      <c r="E2311" s="17">
        <v>1.2546543E7</v>
      </c>
      <c r="F2311" s="17">
        <v>2.5125634E7</v>
      </c>
      <c r="G2311" s="17">
        <v>4.594301E7</v>
      </c>
      <c r="H2311" s="17">
        <v>5.7618771E7</v>
      </c>
    </row>
    <row r="2312">
      <c r="A2312" s="22" t="s">
        <v>5438</v>
      </c>
      <c r="B2312" s="7" t="s">
        <v>5439</v>
      </c>
      <c r="C2312" s="17">
        <v>122.0</v>
      </c>
      <c r="D2312" s="17">
        <v>4.20505435819672E7</v>
      </c>
      <c r="E2312" s="17">
        <v>1.7702619E7</v>
      </c>
      <c r="F2312" s="17">
        <v>2.948895E7</v>
      </c>
      <c r="G2312" s="17">
        <v>5.4699116E7</v>
      </c>
      <c r="H2312" s="17">
        <v>9.1079395E7</v>
      </c>
    </row>
    <row r="2313">
      <c r="A2313" s="22" t="s">
        <v>5440</v>
      </c>
      <c r="B2313" s="7" t="s">
        <v>5441</v>
      </c>
      <c r="C2313" s="17">
        <v>432.0</v>
      </c>
      <c r="D2313" s="17">
        <v>3.10981209722222E7</v>
      </c>
      <c r="E2313" s="17">
        <v>1.7066751E7</v>
      </c>
      <c r="F2313" s="17">
        <v>2.6537246E7</v>
      </c>
      <c r="G2313" s="17">
        <v>3.5112004E7</v>
      </c>
      <c r="H2313" s="17">
        <v>5.549078E7</v>
      </c>
    </row>
    <row r="2314">
      <c r="A2314" s="22" t="s">
        <v>5442</v>
      </c>
      <c r="B2314" s="7" t="s">
        <v>5443</v>
      </c>
      <c r="C2314" s="17">
        <v>83.0</v>
      </c>
      <c r="D2314" s="17">
        <v>3.70259254457831E7</v>
      </c>
      <c r="E2314" s="17">
        <v>1.3607076E7</v>
      </c>
      <c r="F2314" s="17">
        <v>2.8078557E7</v>
      </c>
      <c r="G2314" s="17">
        <v>4.582145E7</v>
      </c>
      <c r="H2314" s="17">
        <v>6.4091452E7</v>
      </c>
    </row>
    <row r="2315">
      <c r="A2315" s="22" t="s">
        <v>5444</v>
      </c>
      <c r="B2315" s="7" t="s">
        <v>5445</v>
      </c>
      <c r="C2315" s="17">
        <v>5.0</v>
      </c>
      <c r="D2315" s="17">
        <v>1.945134E7</v>
      </c>
      <c r="E2315" s="17">
        <v>8613900.0</v>
      </c>
      <c r="F2315" s="17">
        <v>9994966.0</v>
      </c>
      <c r="G2315" s="17">
        <v>1.3074234E7</v>
      </c>
      <c r="H2315" s="17">
        <v>5.8671466E7</v>
      </c>
    </row>
    <row r="2316">
      <c r="A2316" s="22" t="s">
        <v>5446</v>
      </c>
      <c r="B2316" s="7" t="s">
        <v>5447</v>
      </c>
      <c r="C2316" s="17">
        <v>8.0</v>
      </c>
      <c r="D2316" s="17">
        <v>4.209579375E7</v>
      </c>
      <c r="E2316" s="17">
        <v>9458630.0</v>
      </c>
      <c r="F2316" s="17">
        <v>2.3024042E7</v>
      </c>
      <c r="G2316" s="17">
        <v>5.6000222E7</v>
      </c>
      <c r="H2316" s="17">
        <v>9.4834746E7</v>
      </c>
    </row>
    <row r="2317">
      <c r="A2317" s="22" t="s">
        <v>5448</v>
      </c>
      <c r="B2317" s="7" t="s">
        <v>5449</v>
      </c>
      <c r="C2317" s="17">
        <v>158.0</v>
      </c>
      <c r="D2317" s="17">
        <v>3.06350276012658E7</v>
      </c>
      <c r="E2317" s="17">
        <v>9572440.0</v>
      </c>
      <c r="F2317" s="17">
        <v>1.994559E7</v>
      </c>
      <c r="G2317" s="17">
        <v>3.73198E7</v>
      </c>
      <c r="H2317" s="17">
        <v>7.2450811E7</v>
      </c>
    </row>
    <row r="2318">
      <c r="A2318" s="22" t="s">
        <v>11244</v>
      </c>
      <c r="B2318" s="7" t="s">
        <v>11246</v>
      </c>
      <c r="C2318" s="17">
        <v>15.0</v>
      </c>
      <c r="D2318" s="17">
        <v>2.31102465999999E7</v>
      </c>
      <c r="E2318" s="17">
        <v>1.0117811E7</v>
      </c>
      <c r="F2318" s="17">
        <v>2.3627814E7</v>
      </c>
      <c r="G2318" s="17">
        <v>3.2512971E7</v>
      </c>
      <c r="H2318" s="17">
        <v>3.716116E7</v>
      </c>
    </row>
    <row r="2319">
      <c r="A2319" s="22" t="s">
        <v>5450</v>
      </c>
      <c r="B2319" s="7" t="s">
        <v>5451</v>
      </c>
      <c r="C2319" s="17">
        <v>53.0</v>
      </c>
      <c r="D2319" s="17">
        <v>4.50624808490566E7</v>
      </c>
      <c r="E2319" s="17">
        <v>1.9976897E7</v>
      </c>
      <c r="F2319" s="17">
        <v>3.3773808E7</v>
      </c>
      <c r="G2319" s="17">
        <v>5.1314636E7</v>
      </c>
      <c r="H2319" s="17">
        <v>8.4464627E7</v>
      </c>
    </row>
    <row r="2320">
      <c r="A2320" s="22" t="s">
        <v>5452</v>
      </c>
      <c r="B2320" s="7" t="s">
        <v>5453</v>
      </c>
      <c r="C2320" s="17">
        <v>151.0</v>
      </c>
      <c r="D2320" s="17">
        <v>3.69687558013245E7</v>
      </c>
      <c r="E2320" s="17">
        <v>1.4634905E7</v>
      </c>
      <c r="F2320" s="17">
        <v>2.6410266E7</v>
      </c>
      <c r="G2320" s="17">
        <v>4.6079981E7</v>
      </c>
      <c r="H2320" s="17">
        <v>7.78212E7</v>
      </c>
    </row>
    <row r="2321">
      <c r="A2321" s="22" t="s">
        <v>5454</v>
      </c>
      <c r="B2321" s="7" t="s">
        <v>5455</v>
      </c>
      <c r="C2321" s="17">
        <v>2152.0</v>
      </c>
      <c r="D2321" s="17">
        <v>5.19606862224802E7</v>
      </c>
      <c r="E2321" s="17">
        <v>2.453725E7</v>
      </c>
      <c r="F2321" s="17">
        <v>3.8038583E7</v>
      </c>
      <c r="G2321" s="17">
        <v>6.556581E7</v>
      </c>
      <c r="H2321" s="17">
        <v>1.03740664E8</v>
      </c>
    </row>
    <row r="2322">
      <c r="A2322" s="22" t="s">
        <v>5456</v>
      </c>
      <c r="B2322" s="7" t="s">
        <v>5457</v>
      </c>
      <c r="C2322" s="17">
        <v>590.0</v>
      </c>
      <c r="D2322" s="17">
        <v>2.33331711745762E7</v>
      </c>
      <c r="E2322" s="17">
        <v>8898067.0</v>
      </c>
      <c r="F2322" s="17">
        <v>1.5859689E7</v>
      </c>
      <c r="G2322" s="17">
        <v>2.8571662E7</v>
      </c>
      <c r="H2322" s="17">
        <v>4.8410621E7</v>
      </c>
    </row>
    <row r="2323">
      <c r="A2323" s="22" t="s">
        <v>5458</v>
      </c>
      <c r="B2323" s="7" t="s">
        <v>5459</v>
      </c>
      <c r="C2323" s="17">
        <v>4317.0</v>
      </c>
      <c r="D2323" s="17">
        <v>4.36340803893006E7</v>
      </c>
      <c r="E2323" s="17">
        <v>2.1164493E7</v>
      </c>
      <c r="F2323" s="17">
        <v>3.1541746E7</v>
      </c>
      <c r="G2323" s="17">
        <v>5.2162063E7</v>
      </c>
      <c r="H2323" s="17">
        <v>8.831055E7</v>
      </c>
    </row>
    <row r="2324">
      <c r="A2324" s="22" t="s">
        <v>5460</v>
      </c>
      <c r="B2324" s="7" t="s">
        <v>5461</v>
      </c>
      <c r="C2324" s="17">
        <v>528.0</v>
      </c>
      <c r="D2324" s="17">
        <v>2.117024306203E7</v>
      </c>
      <c r="E2324" s="17">
        <v>8986890.0</v>
      </c>
      <c r="F2324" s="17">
        <v>1.4590899E7</v>
      </c>
      <c r="G2324" s="17">
        <v>2.6001971E7</v>
      </c>
      <c r="H2324" s="17">
        <v>4.35718E7</v>
      </c>
    </row>
    <row r="2325">
      <c r="A2325" s="22" t="s">
        <v>5462</v>
      </c>
      <c r="B2325" s="7" t="s">
        <v>5463</v>
      </c>
      <c r="C2325" s="17">
        <v>3783.0</v>
      </c>
      <c r="D2325" s="17">
        <v>3.95142340644649E7</v>
      </c>
      <c r="E2325" s="17">
        <v>1.89805E7</v>
      </c>
      <c r="F2325" s="17">
        <v>2.9106948E7</v>
      </c>
      <c r="G2325" s="17">
        <v>4.7669498E7</v>
      </c>
      <c r="H2325" s="17">
        <v>7.844818E7</v>
      </c>
    </row>
    <row r="2326">
      <c r="A2326" s="22" t="s">
        <v>5464</v>
      </c>
      <c r="B2326" s="7" t="s">
        <v>5465</v>
      </c>
      <c r="C2326" s="17">
        <v>470.0</v>
      </c>
      <c r="D2326" s="17">
        <v>2.58313370851063E7</v>
      </c>
      <c r="E2326" s="17">
        <v>1.1474876E7</v>
      </c>
      <c r="F2326" s="17">
        <v>1.9864525E7</v>
      </c>
      <c r="G2326" s="17">
        <v>3.1484138E7</v>
      </c>
      <c r="H2326" s="17">
        <v>5.1249138E7</v>
      </c>
    </row>
    <row r="2327">
      <c r="A2327" s="22" t="s">
        <v>5466</v>
      </c>
      <c r="B2327" s="7" t="s">
        <v>5467</v>
      </c>
      <c r="C2327" s="17">
        <v>151.0</v>
      </c>
      <c r="D2327" s="17">
        <v>3.34497845231788E7</v>
      </c>
      <c r="E2327" s="17">
        <v>1.3175254E7</v>
      </c>
      <c r="F2327" s="17">
        <v>2.2784237E7</v>
      </c>
      <c r="G2327" s="17">
        <v>4.211738E7</v>
      </c>
      <c r="H2327" s="17">
        <v>6.9967E7</v>
      </c>
    </row>
    <row r="2328">
      <c r="A2328" s="22" t="s">
        <v>5468</v>
      </c>
      <c r="B2328" s="7" t="s">
        <v>5469</v>
      </c>
      <c r="C2328" s="17">
        <v>1608.0</v>
      </c>
      <c r="D2328" s="17">
        <v>6.03843901883157E7</v>
      </c>
      <c r="E2328" s="17">
        <v>2.8596E7</v>
      </c>
      <c r="F2328" s="17">
        <v>4.7108187E7</v>
      </c>
      <c r="G2328" s="17">
        <v>7.9732163E7</v>
      </c>
      <c r="H2328" s="17">
        <v>1.18142007E8</v>
      </c>
    </row>
    <row r="2329">
      <c r="A2329" s="22" t="s">
        <v>5470</v>
      </c>
      <c r="B2329" s="7" t="s">
        <v>5471</v>
      </c>
      <c r="C2329" s="17">
        <v>392.0</v>
      </c>
      <c r="D2329" s="17">
        <v>3.43272113749999E7</v>
      </c>
      <c r="E2329" s="17">
        <v>1.2236391E7</v>
      </c>
      <c r="F2329" s="17">
        <v>2.5382167E7</v>
      </c>
      <c r="G2329" s="17">
        <v>4.2810988E7</v>
      </c>
      <c r="H2329" s="17">
        <v>7.1792468E7</v>
      </c>
    </row>
    <row r="2330">
      <c r="A2330" s="22" t="s">
        <v>5472</v>
      </c>
      <c r="B2330" s="7" t="s">
        <v>5473</v>
      </c>
      <c r="C2330" s="17">
        <v>310.0</v>
      </c>
      <c r="D2330" s="17">
        <v>6.85929818258065E7</v>
      </c>
      <c r="E2330" s="17">
        <v>3.5166187E7</v>
      </c>
      <c r="F2330" s="17">
        <v>5.4901473E7</v>
      </c>
      <c r="G2330" s="17">
        <v>8.224542E7</v>
      </c>
      <c r="H2330" s="17">
        <v>1.32088655E8</v>
      </c>
    </row>
    <row r="2331">
      <c r="A2331" s="22" t="s">
        <v>5474</v>
      </c>
      <c r="B2331" s="7" t="s">
        <v>5475</v>
      </c>
      <c r="C2331" s="17">
        <v>689.0</v>
      </c>
      <c r="D2331" s="17">
        <v>1.05887034136429E7</v>
      </c>
      <c r="E2331" s="17">
        <v>4748900.0</v>
      </c>
      <c r="F2331" s="17">
        <v>7023845.0</v>
      </c>
      <c r="G2331" s="17">
        <v>9926038.0</v>
      </c>
      <c r="H2331" s="17">
        <v>1.91484E7</v>
      </c>
    </row>
    <row r="2332">
      <c r="A2332" s="22" t="s">
        <v>5476</v>
      </c>
      <c r="B2332" s="7" t="s">
        <v>5477</v>
      </c>
      <c r="C2332" s="17">
        <v>38.0</v>
      </c>
      <c r="D2332" s="17">
        <v>3.84554797631578E7</v>
      </c>
      <c r="E2332" s="17">
        <v>8464598.0</v>
      </c>
      <c r="F2332" s="17">
        <v>1.8444394E7</v>
      </c>
      <c r="G2332" s="17">
        <v>4.5638653E7</v>
      </c>
      <c r="H2332" s="17">
        <v>1.12009964E8</v>
      </c>
    </row>
    <row r="2333">
      <c r="A2333" s="22" t="s">
        <v>5478</v>
      </c>
      <c r="B2333" s="7" t="s">
        <v>5479</v>
      </c>
      <c r="C2333" s="17">
        <v>114.0</v>
      </c>
      <c r="D2333" s="17">
        <v>1.29037462631578E7</v>
      </c>
      <c r="E2333" s="17">
        <v>5423090.0</v>
      </c>
      <c r="F2333" s="17">
        <v>6809018.0</v>
      </c>
      <c r="G2333" s="17">
        <v>1.1146552E7</v>
      </c>
      <c r="H2333" s="17">
        <v>2.5942582E7</v>
      </c>
    </row>
    <row r="2334">
      <c r="A2334" s="22" t="s">
        <v>5480</v>
      </c>
      <c r="B2334" s="7" t="s">
        <v>5481</v>
      </c>
      <c r="C2334" s="17">
        <v>40.0</v>
      </c>
      <c r="D2334" s="17">
        <v>1.14071325E7</v>
      </c>
      <c r="E2334" s="17">
        <v>7120043.0</v>
      </c>
      <c r="F2334" s="17">
        <v>9207477.0</v>
      </c>
      <c r="G2334" s="17">
        <v>1.3060962E7</v>
      </c>
      <c r="H2334" s="17">
        <v>1.95049E7</v>
      </c>
    </row>
    <row r="2335">
      <c r="A2335" s="22" t="s">
        <v>5482</v>
      </c>
      <c r="B2335" s="7" t="s">
        <v>5483</v>
      </c>
      <c r="C2335" s="17">
        <v>2452.0</v>
      </c>
      <c r="D2335" s="17">
        <v>1.38917824618834E7</v>
      </c>
      <c r="E2335" s="17">
        <v>6141163.0</v>
      </c>
      <c r="F2335" s="17">
        <v>9324418.0</v>
      </c>
      <c r="G2335" s="17">
        <v>1.6495516E7</v>
      </c>
      <c r="H2335" s="17">
        <v>2.5624981E7</v>
      </c>
    </row>
    <row r="2336">
      <c r="A2336" s="22" t="s">
        <v>5484</v>
      </c>
      <c r="B2336" s="7" t="s">
        <v>5485</v>
      </c>
      <c r="C2336" s="17">
        <v>36.0</v>
      </c>
      <c r="D2336" s="17">
        <v>2.46375054166666E7</v>
      </c>
      <c r="E2336" s="17">
        <v>8792796.0</v>
      </c>
      <c r="F2336" s="17">
        <v>1.3754987E7</v>
      </c>
      <c r="G2336" s="17">
        <v>2.6277761E7</v>
      </c>
      <c r="H2336" s="17">
        <v>5.5150762E7</v>
      </c>
    </row>
    <row r="2337">
      <c r="A2337" s="22" t="s">
        <v>11269</v>
      </c>
      <c r="B2337" s="7" t="s">
        <v>11271</v>
      </c>
      <c r="C2337" s="17">
        <v>256.0</v>
      </c>
      <c r="D2337" s="17">
        <v>1.19678367539062E7</v>
      </c>
      <c r="E2337" s="17">
        <v>7082470.0</v>
      </c>
      <c r="F2337" s="17">
        <v>1.01493E7</v>
      </c>
      <c r="G2337" s="17">
        <v>1.4929487E7</v>
      </c>
      <c r="H2337" s="17">
        <v>2.1162556E7</v>
      </c>
    </row>
    <row r="2338">
      <c r="A2338" s="22" t="s">
        <v>5486</v>
      </c>
      <c r="B2338" s="7" t="s">
        <v>5487</v>
      </c>
      <c r="C2338" s="17">
        <v>832.0</v>
      </c>
      <c r="D2338" s="17">
        <v>1.5473124619904E7</v>
      </c>
      <c r="E2338" s="17">
        <v>8624300.0</v>
      </c>
      <c r="F2338" s="17">
        <v>1.2567962E7</v>
      </c>
      <c r="G2338" s="17">
        <v>1.8943894E7</v>
      </c>
      <c r="H2338" s="17">
        <v>2.6348873E7</v>
      </c>
    </row>
    <row r="2339">
      <c r="A2339" s="22" t="s">
        <v>5488</v>
      </c>
      <c r="B2339" s="7" t="s">
        <v>5489</v>
      </c>
      <c r="C2339" s="17">
        <v>193.0</v>
      </c>
      <c r="D2339" s="17">
        <v>1.14972641968911E7</v>
      </c>
      <c r="E2339" s="17">
        <v>6620566.0</v>
      </c>
      <c r="F2339" s="17">
        <v>8880380.0</v>
      </c>
      <c r="G2339" s="17">
        <v>1.38435E7</v>
      </c>
      <c r="H2339" s="17">
        <v>1.943305E7</v>
      </c>
    </row>
    <row r="2340">
      <c r="A2340" s="22" t="s">
        <v>5490</v>
      </c>
      <c r="B2340" s="7" t="s">
        <v>5491</v>
      </c>
      <c r="C2340" s="17">
        <v>364.0</v>
      </c>
      <c r="D2340" s="17">
        <v>1.49672709697802E7</v>
      </c>
      <c r="E2340" s="17">
        <v>8226140.0</v>
      </c>
      <c r="F2340" s="17">
        <v>1.1605689E7</v>
      </c>
      <c r="G2340" s="17">
        <v>1.7527559E7</v>
      </c>
      <c r="H2340" s="17">
        <v>2.8384377E7</v>
      </c>
    </row>
    <row r="2341">
      <c r="A2341" s="22" t="s">
        <v>5492</v>
      </c>
      <c r="B2341" s="7" t="s">
        <v>5493</v>
      </c>
      <c r="C2341" s="17">
        <v>706.0</v>
      </c>
      <c r="D2341" s="17">
        <v>1.39217209830028E7</v>
      </c>
      <c r="E2341" s="17">
        <v>6859727.0</v>
      </c>
      <c r="F2341" s="17">
        <v>1.002592E7</v>
      </c>
      <c r="G2341" s="17">
        <v>1.5116553E7</v>
      </c>
      <c r="H2341" s="17">
        <v>2.4783851E7</v>
      </c>
    </row>
    <row r="2342">
      <c r="A2342" s="22" t="s">
        <v>5494</v>
      </c>
      <c r="B2342" s="7" t="s">
        <v>5495</v>
      </c>
      <c r="C2342" s="17">
        <v>445.0</v>
      </c>
      <c r="D2342" s="17">
        <v>1.24719234067415E7</v>
      </c>
      <c r="E2342" s="17">
        <v>6890000.0</v>
      </c>
      <c r="F2342" s="17">
        <v>9548750.0</v>
      </c>
      <c r="G2342" s="17">
        <v>1.4567E7</v>
      </c>
      <c r="H2342" s="17">
        <v>2.1669839E7</v>
      </c>
    </row>
    <row r="2343">
      <c r="A2343" s="22" t="s">
        <v>5496</v>
      </c>
      <c r="B2343" s="7" t="s">
        <v>5497</v>
      </c>
      <c r="C2343" s="17">
        <v>1516.0</v>
      </c>
      <c r="D2343" s="17">
        <v>2.1720873614116E7</v>
      </c>
      <c r="E2343" s="17">
        <v>1.0500979E7</v>
      </c>
      <c r="F2343" s="17">
        <v>1.5530662E7</v>
      </c>
      <c r="G2343" s="17">
        <v>2.57501E7</v>
      </c>
      <c r="H2343" s="17">
        <v>4.20071E7</v>
      </c>
    </row>
    <row r="2344">
      <c r="A2344" s="22" t="s">
        <v>5498</v>
      </c>
      <c r="B2344" s="7" t="s">
        <v>5499</v>
      </c>
      <c r="C2344" s="17">
        <v>178.0</v>
      </c>
      <c r="D2344" s="17">
        <v>1.59773281235955E7</v>
      </c>
      <c r="E2344" s="17">
        <v>8323000.0</v>
      </c>
      <c r="F2344" s="17">
        <v>1.1710685E7</v>
      </c>
      <c r="G2344" s="17">
        <v>1.7776887E7</v>
      </c>
      <c r="H2344" s="17">
        <v>2.8196506E7</v>
      </c>
    </row>
    <row r="2345">
      <c r="A2345" s="22" t="s">
        <v>5500</v>
      </c>
      <c r="B2345" s="7" t="s">
        <v>5501</v>
      </c>
      <c r="C2345" s="17">
        <v>3375.0</v>
      </c>
      <c r="D2345" s="17">
        <v>1.75674892973933E7</v>
      </c>
      <c r="E2345" s="17">
        <v>9059001.0</v>
      </c>
      <c r="F2345" s="17">
        <v>1.2976369E7</v>
      </c>
      <c r="G2345" s="17">
        <v>2.0158577E7</v>
      </c>
      <c r="H2345" s="17">
        <v>3.1934433E7</v>
      </c>
    </row>
    <row r="2346">
      <c r="A2346" s="22" t="s">
        <v>5502</v>
      </c>
      <c r="B2346" s="7" t="s">
        <v>5503</v>
      </c>
      <c r="C2346" s="17">
        <v>1971.0</v>
      </c>
      <c r="D2346" s="17">
        <v>1.44726836768137E7</v>
      </c>
      <c r="E2346" s="17">
        <v>8201511.0</v>
      </c>
      <c r="F2346" s="17">
        <v>1.18907E7</v>
      </c>
      <c r="G2346" s="17">
        <v>1.745616E7</v>
      </c>
      <c r="H2346" s="17">
        <v>2.3881135E7</v>
      </c>
    </row>
    <row r="2347">
      <c r="A2347" s="22" t="s">
        <v>5504</v>
      </c>
      <c r="B2347" s="7" t="s">
        <v>5505</v>
      </c>
      <c r="C2347" s="17">
        <v>1918.0</v>
      </c>
      <c r="D2347" s="17">
        <v>1.47960106042752E7</v>
      </c>
      <c r="E2347" s="17">
        <v>7620412.0</v>
      </c>
      <c r="F2347" s="17">
        <v>1.0975675E7</v>
      </c>
      <c r="G2347" s="17">
        <v>1.72752E7</v>
      </c>
      <c r="H2347" s="17">
        <v>2.713389E7</v>
      </c>
    </row>
    <row r="2348">
      <c r="A2348" s="22" t="s">
        <v>11287</v>
      </c>
      <c r="B2348" s="7" t="s">
        <v>11288</v>
      </c>
      <c r="C2348" s="17">
        <v>5.0</v>
      </c>
      <c r="D2348" s="17">
        <v>6216832.2</v>
      </c>
      <c r="E2348" s="17">
        <v>5061009.0</v>
      </c>
      <c r="F2348" s="17">
        <v>5726985.0</v>
      </c>
      <c r="G2348" s="17">
        <v>7100247.0</v>
      </c>
      <c r="H2348" s="17">
        <v>1.0598383E7</v>
      </c>
    </row>
    <row r="2349">
      <c r="A2349" s="22" t="s">
        <v>5506</v>
      </c>
      <c r="B2349" s="7" t="s">
        <v>5507</v>
      </c>
      <c r="C2349" s="17">
        <v>30.0</v>
      </c>
      <c r="D2349" s="17">
        <v>3.27087094666666E7</v>
      </c>
      <c r="E2349" s="17">
        <v>6825958.0</v>
      </c>
      <c r="F2349" s="17">
        <v>1.0042786E7</v>
      </c>
      <c r="G2349" s="17">
        <v>2.5052384E7</v>
      </c>
      <c r="H2349" s="17">
        <v>7.2158021E7</v>
      </c>
    </row>
    <row r="2350">
      <c r="A2350" s="22" t="s">
        <v>5508</v>
      </c>
      <c r="B2350" s="7" t="s">
        <v>5509</v>
      </c>
      <c r="C2350" s="17">
        <v>61.0</v>
      </c>
      <c r="D2350" s="17">
        <v>1.37518095967213E8</v>
      </c>
      <c r="E2350" s="17">
        <v>1.606E7</v>
      </c>
      <c r="F2350" s="17">
        <v>8.7781E7</v>
      </c>
      <c r="G2350" s="17">
        <v>2.15779671E8</v>
      </c>
      <c r="H2350" s="17">
        <v>3.00559227E8</v>
      </c>
    </row>
    <row r="2351">
      <c r="A2351" s="22" t="s">
        <v>5510</v>
      </c>
      <c r="B2351" s="7" t="s">
        <v>5511</v>
      </c>
      <c r="C2351" s="17">
        <v>18.0</v>
      </c>
      <c r="D2351" s="17">
        <v>2.13238195E7</v>
      </c>
      <c r="E2351" s="17">
        <v>6534653.0</v>
      </c>
      <c r="F2351" s="17">
        <v>1.09913E7</v>
      </c>
      <c r="G2351" s="17">
        <v>2.1779173E7</v>
      </c>
      <c r="H2351" s="17">
        <v>7.9945707E7</v>
      </c>
    </row>
    <row r="2352">
      <c r="A2352" s="22" t="s">
        <v>5512</v>
      </c>
      <c r="B2352" s="7" t="s">
        <v>5513</v>
      </c>
      <c r="C2352" s="17">
        <v>16.0</v>
      </c>
      <c r="D2352" s="17">
        <v>1.82242927499999E7</v>
      </c>
      <c r="E2352" s="17">
        <v>7378300.0</v>
      </c>
      <c r="F2352" s="17">
        <v>1.1301985E7</v>
      </c>
      <c r="G2352" s="17">
        <v>1.8232511E7</v>
      </c>
      <c r="H2352" s="17">
        <v>4.7525313E7</v>
      </c>
    </row>
    <row r="2353">
      <c r="A2353" s="22" t="s">
        <v>5514</v>
      </c>
      <c r="B2353" s="7" t="s">
        <v>5515</v>
      </c>
      <c r="C2353" s="17">
        <v>5.0</v>
      </c>
      <c r="D2353" s="17">
        <v>1.22527646E7</v>
      </c>
      <c r="E2353" s="17">
        <v>7220000.0</v>
      </c>
      <c r="F2353" s="17">
        <v>8610701.0</v>
      </c>
      <c r="G2353" s="17">
        <v>1.4713659E7</v>
      </c>
      <c r="H2353" s="17">
        <v>2.3807546E7</v>
      </c>
    </row>
    <row r="2354">
      <c r="A2354" s="22" t="s">
        <v>5516</v>
      </c>
      <c r="B2354" s="7" t="s">
        <v>5517</v>
      </c>
      <c r="C2354" s="17">
        <v>63.0</v>
      </c>
      <c r="D2354" s="17">
        <v>3.54602863492063E7</v>
      </c>
      <c r="E2354" s="17">
        <v>1.3813818E7</v>
      </c>
      <c r="F2354" s="17">
        <v>2.3558192E7</v>
      </c>
      <c r="G2354" s="17">
        <v>3.7291901E7</v>
      </c>
      <c r="H2354" s="17">
        <v>6.8979842E7</v>
      </c>
    </row>
    <row r="2355">
      <c r="A2355" s="22" t="s">
        <v>5518</v>
      </c>
      <c r="B2355" s="7" t="s">
        <v>5519</v>
      </c>
      <c r="C2355" s="17">
        <v>16.0</v>
      </c>
      <c r="D2355" s="17">
        <v>2.26147663125E7</v>
      </c>
      <c r="E2355" s="17">
        <v>6533645.0</v>
      </c>
      <c r="F2355" s="17">
        <v>1.0308141E7</v>
      </c>
      <c r="G2355" s="17">
        <v>3.429784E7</v>
      </c>
      <c r="H2355" s="17">
        <v>5.8290685E7</v>
      </c>
    </row>
    <row r="2356">
      <c r="A2356" s="22" t="s">
        <v>5520</v>
      </c>
      <c r="B2356" s="7" t="s">
        <v>5521</v>
      </c>
      <c r="C2356" s="17">
        <v>36.0</v>
      </c>
      <c r="D2356" s="17">
        <v>2.30151063055555E7</v>
      </c>
      <c r="E2356" s="17">
        <v>1.0411202E7</v>
      </c>
      <c r="F2356" s="17">
        <v>1.2788039E7</v>
      </c>
      <c r="G2356" s="17">
        <v>2.4147309E7</v>
      </c>
      <c r="H2356" s="17">
        <v>3.7277101E7</v>
      </c>
    </row>
    <row r="2357">
      <c r="A2357" s="22" t="s">
        <v>5522</v>
      </c>
      <c r="B2357" s="7" t="s">
        <v>5523</v>
      </c>
      <c r="C2357" s="17">
        <v>17.0</v>
      </c>
      <c r="D2357" s="17">
        <v>1.53334089411764E7</v>
      </c>
      <c r="E2357" s="17">
        <v>8279623.0</v>
      </c>
      <c r="F2357" s="17">
        <v>1.1869842E7</v>
      </c>
      <c r="G2357" s="17">
        <v>1.7265756E7</v>
      </c>
      <c r="H2357" s="17">
        <v>3.4016545E7</v>
      </c>
    </row>
    <row r="2358">
      <c r="A2358" s="22" t="s">
        <v>5524</v>
      </c>
      <c r="B2358" s="7" t="s">
        <v>5525</v>
      </c>
      <c r="C2358" s="17">
        <v>60.0</v>
      </c>
      <c r="D2358" s="17">
        <v>2.403935585E7</v>
      </c>
      <c r="E2358" s="17">
        <v>8352150.0</v>
      </c>
      <c r="F2358" s="17">
        <v>1.9535958E7</v>
      </c>
      <c r="G2358" s="17">
        <v>2.583349E7</v>
      </c>
      <c r="H2358" s="17">
        <v>4.7784703E7</v>
      </c>
    </row>
    <row r="2359">
      <c r="A2359" s="22" t="s">
        <v>11300</v>
      </c>
      <c r="B2359" s="7" t="s">
        <v>11301</v>
      </c>
      <c r="C2359" s="17">
        <v>40.0</v>
      </c>
      <c r="D2359" s="17">
        <v>1.46028718E7</v>
      </c>
      <c r="E2359" s="17">
        <v>6736948.0</v>
      </c>
      <c r="F2359" s="17">
        <v>1.0041303E7</v>
      </c>
      <c r="G2359" s="17">
        <v>1.7026178E7</v>
      </c>
      <c r="H2359" s="17">
        <v>2.4422261E7</v>
      </c>
    </row>
    <row r="2360">
      <c r="A2360" s="22" t="s">
        <v>5526</v>
      </c>
      <c r="B2360" s="7" t="s">
        <v>5527</v>
      </c>
      <c r="C2360" s="17">
        <v>136.0</v>
      </c>
      <c r="D2360" s="17">
        <v>1.67577842352941E7</v>
      </c>
      <c r="E2360" s="17">
        <v>7186696.0</v>
      </c>
      <c r="F2360" s="17">
        <v>1.0083892E7</v>
      </c>
      <c r="G2360" s="17">
        <v>2.0816671E7</v>
      </c>
      <c r="H2360" s="17">
        <v>3.15248E7</v>
      </c>
    </row>
    <row r="2361">
      <c r="A2361" s="22" t="s">
        <v>5528</v>
      </c>
      <c r="B2361" s="7" t="s">
        <v>5529</v>
      </c>
      <c r="C2361" s="17">
        <v>97.0</v>
      </c>
      <c r="D2361" s="17">
        <v>2.41925475876288E7</v>
      </c>
      <c r="E2361" s="17">
        <v>1.1643369E7</v>
      </c>
      <c r="F2361" s="17">
        <v>1.5723601E7</v>
      </c>
      <c r="G2361" s="17">
        <v>2.6150959E7</v>
      </c>
      <c r="H2361" s="17">
        <v>4.7987566E7</v>
      </c>
    </row>
    <row r="2362">
      <c r="A2362" s="22" t="s">
        <v>5530</v>
      </c>
      <c r="B2362" s="7" t="s">
        <v>5531</v>
      </c>
      <c r="C2362" s="17">
        <v>338.0</v>
      </c>
      <c r="D2362" s="17">
        <v>2.11113623609467E7</v>
      </c>
      <c r="E2362" s="17">
        <v>1.11005E7</v>
      </c>
      <c r="F2362" s="17">
        <v>1.613557E7</v>
      </c>
      <c r="G2362" s="17">
        <v>2.7386002E7</v>
      </c>
      <c r="H2362" s="17">
        <v>4.0305501E7</v>
      </c>
    </row>
    <row r="2363">
      <c r="A2363" s="22" t="s">
        <v>5532</v>
      </c>
      <c r="B2363" s="7" t="s">
        <v>5533</v>
      </c>
      <c r="C2363" s="17">
        <v>548.0</v>
      </c>
      <c r="D2363" s="17">
        <v>2.06018704744525E7</v>
      </c>
      <c r="E2363" s="17">
        <v>1.0828261E7</v>
      </c>
      <c r="F2363" s="17">
        <v>1.563706E7</v>
      </c>
      <c r="G2363" s="17">
        <v>2.4785415E7</v>
      </c>
      <c r="H2363" s="17">
        <v>4.1650501E7</v>
      </c>
    </row>
    <row r="2364">
      <c r="A2364" s="22" t="s">
        <v>5534</v>
      </c>
      <c r="B2364" s="7" t="s">
        <v>5535</v>
      </c>
      <c r="C2364" s="17">
        <v>126.0</v>
      </c>
      <c r="D2364" s="17">
        <v>1.62163797698412E7</v>
      </c>
      <c r="E2364" s="17">
        <v>8113646.0</v>
      </c>
      <c r="F2364" s="17">
        <v>1.1633747E7</v>
      </c>
      <c r="G2364" s="17">
        <v>1.9378295E7</v>
      </c>
      <c r="H2364" s="17">
        <v>3.299519E7</v>
      </c>
    </row>
    <row r="2365">
      <c r="A2365" s="22" t="s">
        <v>5536</v>
      </c>
      <c r="B2365" s="7" t="s">
        <v>5537</v>
      </c>
      <c r="C2365" s="17">
        <v>531.0</v>
      </c>
      <c r="D2365" s="17">
        <v>3.0715797772128E7</v>
      </c>
      <c r="E2365" s="17">
        <v>1.37E7</v>
      </c>
      <c r="F2365" s="17">
        <v>2.89663E7</v>
      </c>
      <c r="G2365" s="17">
        <v>3.8522E7</v>
      </c>
      <c r="H2365" s="17">
        <v>5.3137065E7</v>
      </c>
    </row>
    <row r="2366">
      <c r="A2366" s="22" t="s">
        <v>5538</v>
      </c>
      <c r="B2366" s="7" t="s">
        <v>5539</v>
      </c>
      <c r="C2366" s="17">
        <v>55.0</v>
      </c>
      <c r="D2366" s="17">
        <v>2.19110529272727E7</v>
      </c>
      <c r="E2366" s="17">
        <v>1.1749088E7</v>
      </c>
      <c r="F2366" s="17">
        <v>1.6338319E7</v>
      </c>
      <c r="G2366" s="17">
        <v>2.6368424E7</v>
      </c>
      <c r="H2366" s="17">
        <v>4.010465E7</v>
      </c>
    </row>
    <row r="2367">
      <c r="A2367" s="22" t="s">
        <v>5540</v>
      </c>
      <c r="B2367" s="7" t="s">
        <v>5541</v>
      </c>
      <c r="C2367" s="17">
        <v>740.0</v>
      </c>
      <c r="D2367" s="17">
        <v>2.17740788905405E7</v>
      </c>
      <c r="E2367" s="17">
        <v>1.1692226E7</v>
      </c>
      <c r="F2367" s="17">
        <v>1.6572743E7</v>
      </c>
      <c r="G2367" s="17">
        <v>2.8159497E7</v>
      </c>
      <c r="H2367" s="17">
        <v>3.937892E7</v>
      </c>
    </row>
    <row r="2368">
      <c r="A2368" s="22" t="s">
        <v>5542</v>
      </c>
      <c r="B2368" s="7" t="s">
        <v>5543</v>
      </c>
      <c r="C2368" s="17">
        <v>279.0</v>
      </c>
      <c r="D2368" s="17">
        <v>1.5666450078853E7</v>
      </c>
      <c r="E2368" s="17">
        <v>7743527.0</v>
      </c>
      <c r="F2368" s="17">
        <v>1.1312049E7</v>
      </c>
      <c r="G2368" s="17">
        <v>1.9010282E7</v>
      </c>
      <c r="H2368" s="17">
        <v>3.31859E7</v>
      </c>
    </row>
    <row r="2369">
      <c r="A2369" s="22" t="s">
        <v>5544</v>
      </c>
      <c r="B2369" s="7" t="s">
        <v>5545</v>
      </c>
      <c r="C2369" s="17">
        <v>372.0</v>
      </c>
      <c r="D2369" s="17">
        <v>2.19719147607526E7</v>
      </c>
      <c r="E2369" s="17">
        <v>7184604.0</v>
      </c>
      <c r="F2369" s="17">
        <v>1.2030376E7</v>
      </c>
      <c r="G2369" s="17">
        <v>2.2100371E7</v>
      </c>
      <c r="H2369" s="17">
        <v>4.8424317E7</v>
      </c>
    </row>
    <row r="2370">
      <c r="A2370" s="22" t="s">
        <v>11313</v>
      </c>
      <c r="B2370" s="7" t="s">
        <v>11314</v>
      </c>
      <c r="C2370" s="17">
        <v>46.0</v>
      </c>
      <c r="D2370" s="17">
        <v>1.14614561956521E7</v>
      </c>
      <c r="E2370" s="17">
        <v>7390333.0</v>
      </c>
      <c r="F2370" s="17">
        <v>1.0674086E7</v>
      </c>
      <c r="G2370" s="17">
        <v>1.5093582E7</v>
      </c>
      <c r="H2370" s="17">
        <v>1.903665E7</v>
      </c>
    </row>
    <row r="2371">
      <c r="A2371" s="22" t="s">
        <v>5546</v>
      </c>
      <c r="B2371" s="7" t="s">
        <v>5547</v>
      </c>
      <c r="C2371" s="17">
        <v>149.0</v>
      </c>
      <c r="D2371" s="17">
        <v>2.6850809E7</v>
      </c>
      <c r="E2371" s="17">
        <v>8777066.0</v>
      </c>
      <c r="F2371" s="17">
        <v>1.3254432E7</v>
      </c>
      <c r="G2371" s="17">
        <v>2.3165944E7</v>
      </c>
      <c r="H2371" s="17">
        <v>5.3308822E7</v>
      </c>
    </row>
    <row r="2372">
      <c r="A2372" s="22" t="s">
        <v>5548</v>
      </c>
      <c r="B2372" s="7" t="s">
        <v>5549</v>
      </c>
      <c r="C2372" s="17">
        <v>562.0</v>
      </c>
      <c r="D2372" s="17">
        <v>1.11950190784697E8</v>
      </c>
      <c r="E2372" s="17">
        <v>4.4101473E7</v>
      </c>
      <c r="F2372" s="17">
        <v>9.6804667E7</v>
      </c>
      <c r="G2372" s="17">
        <v>1.3736103E8</v>
      </c>
      <c r="H2372" s="17">
        <v>2.26099116E8</v>
      </c>
    </row>
    <row r="2373">
      <c r="A2373" s="22" t="s">
        <v>5550</v>
      </c>
      <c r="B2373" s="7" t="s">
        <v>5551</v>
      </c>
      <c r="C2373" s="17">
        <v>406.0</v>
      </c>
      <c r="D2373" s="17">
        <v>2.73741993916256E7</v>
      </c>
      <c r="E2373" s="17">
        <v>1.55217E7</v>
      </c>
      <c r="F2373" s="17">
        <v>2.398818E7</v>
      </c>
      <c r="G2373" s="17">
        <v>3.1342546E7</v>
      </c>
      <c r="H2373" s="17">
        <v>4.4821185E7</v>
      </c>
    </row>
    <row r="2374">
      <c r="A2374" s="22" t="s">
        <v>5552</v>
      </c>
      <c r="B2374" s="7" t="s">
        <v>5553</v>
      </c>
      <c r="C2374" s="17">
        <v>656.0</v>
      </c>
      <c r="D2374" s="17">
        <v>2.74654177553191E7</v>
      </c>
      <c r="E2374" s="17">
        <v>1.2819485E7</v>
      </c>
      <c r="F2374" s="17">
        <v>2.1534713E7</v>
      </c>
      <c r="G2374" s="17">
        <v>3.1307159E7</v>
      </c>
      <c r="H2374" s="17">
        <v>5.0330652E7</v>
      </c>
    </row>
    <row r="2375">
      <c r="A2375" s="22" t="s">
        <v>5554</v>
      </c>
      <c r="B2375" s="7" t="s">
        <v>5555</v>
      </c>
      <c r="C2375" s="17">
        <v>128.0</v>
      </c>
      <c r="D2375" s="17">
        <v>2.13534475546875E7</v>
      </c>
      <c r="E2375" s="17">
        <v>1.003696E7</v>
      </c>
      <c r="F2375" s="17">
        <v>1.4979435E7</v>
      </c>
      <c r="G2375" s="17">
        <v>2.4865248E7</v>
      </c>
      <c r="H2375" s="17">
        <v>3.8755E7</v>
      </c>
    </row>
    <row r="2376">
      <c r="A2376" s="22" t="s">
        <v>5556</v>
      </c>
      <c r="B2376" s="7" t="s">
        <v>5557</v>
      </c>
      <c r="C2376" s="17">
        <v>836.0</v>
      </c>
      <c r="D2376" s="17">
        <v>4.26757343480861E7</v>
      </c>
      <c r="E2376" s="17">
        <v>1.960758E7</v>
      </c>
      <c r="F2376" s="17">
        <v>3.1725224E7</v>
      </c>
      <c r="G2376" s="17">
        <v>5.0453421E7</v>
      </c>
      <c r="H2376" s="17">
        <v>8.6525461E7</v>
      </c>
    </row>
    <row r="2377">
      <c r="A2377" s="22" t="s">
        <v>5558</v>
      </c>
      <c r="B2377" s="7" t="s">
        <v>5559</v>
      </c>
      <c r="C2377" s="17">
        <v>60.0</v>
      </c>
      <c r="D2377" s="17">
        <v>4.80789523499999E7</v>
      </c>
      <c r="E2377" s="17">
        <v>1.719871E7</v>
      </c>
      <c r="F2377" s="17">
        <v>2.7681034E7</v>
      </c>
      <c r="G2377" s="17">
        <v>5.1217616E7</v>
      </c>
      <c r="H2377" s="17">
        <v>1.02753222E8</v>
      </c>
    </row>
    <row r="2378">
      <c r="A2378" s="22" t="s">
        <v>5560</v>
      </c>
      <c r="B2378" s="7" t="s">
        <v>5561</v>
      </c>
      <c r="C2378" s="17">
        <v>831.0</v>
      </c>
      <c r="D2378" s="17">
        <v>3.17598496666666E7</v>
      </c>
      <c r="E2378" s="17">
        <v>1.505105E7</v>
      </c>
      <c r="F2378" s="17">
        <v>2.5837092E7</v>
      </c>
      <c r="G2378" s="17">
        <v>3.6484146E7</v>
      </c>
      <c r="H2378" s="17">
        <v>5.6789634E7</v>
      </c>
    </row>
    <row r="2379">
      <c r="A2379" s="22" t="s">
        <v>5562</v>
      </c>
      <c r="B2379" s="7" t="s">
        <v>5563</v>
      </c>
      <c r="C2379" s="17">
        <v>203.0</v>
      </c>
      <c r="D2379" s="17">
        <v>2.00674270640394E7</v>
      </c>
      <c r="E2379" s="17">
        <v>8912000.0</v>
      </c>
      <c r="F2379" s="17">
        <v>1.4393918E7</v>
      </c>
      <c r="G2379" s="17">
        <v>2.4947151E7</v>
      </c>
      <c r="H2379" s="17">
        <v>4.062309E7</v>
      </c>
    </row>
    <row r="2380">
      <c r="A2380" s="22" t="s">
        <v>5564</v>
      </c>
      <c r="B2380" s="7" t="s">
        <v>5565</v>
      </c>
      <c r="C2380" s="17">
        <v>680.0</v>
      </c>
      <c r="D2380" s="17">
        <v>3.40422999367647E7</v>
      </c>
      <c r="E2380" s="17">
        <v>9567414.0</v>
      </c>
      <c r="F2380" s="17">
        <v>1.6834092E7</v>
      </c>
      <c r="G2380" s="17">
        <v>3.6880108E7</v>
      </c>
      <c r="H2380" s="17">
        <v>8.1614337E7</v>
      </c>
    </row>
    <row r="2381">
      <c r="A2381" s="22" t="s">
        <v>11334</v>
      </c>
      <c r="B2381" s="7" t="s">
        <v>11336</v>
      </c>
      <c r="C2381" s="17">
        <v>35.0</v>
      </c>
      <c r="D2381" s="17">
        <v>1.34513246285714E7</v>
      </c>
      <c r="E2381" s="17">
        <v>8149095.0</v>
      </c>
      <c r="F2381" s="17">
        <v>1.134895E7</v>
      </c>
      <c r="G2381" s="17">
        <v>1.6123364E7</v>
      </c>
      <c r="H2381" s="17">
        <v>2.4307495E7</v>
      </c>
    </row>
    <row r="2382">
      <c r="A2382" s="22" t="s">
        <v>5566</v>
      </c>
      <c r="B2382" s="7" t="s">
        <v>5567</v>
      </c>
      <c r="C2382" s="17">
        <v>150.0</v>
      </c>
      <c r="D2382" s="17">
        <v>3.31798351333333E7</v>
      </c>
      <c r="E2382" s="17">
        <v>9969050.0</v>
      </c>
      <c r="F2382" s="17">
        <v>1.9052384E7</v>
      </c>
      <c r="G2382" s="17">
        <v>4.4629918E7</v>
      </c>
      <c r="H2382" s="17">
        <v>8.1659665E7</v>
      </c>
    </row>
    <row r="2383">
      <c r="A2383" s="22" t="s">
        <v>5568</v>
      </c>
      <c r="B2383" s="7" t="s">
        <v>5569</v>
      </c>
      <c r="C2383" s="17">
        <v>252.0</v>
      </c>
      <c r="D2383" s="17">
        <v>2.79300894801587E7</v>
      </c>
      <c r="E2383" s="17">
        <v>1.0087E7</v>
      </c>
      <c r="F2383" s="17">
        <v>1.6589018E7</v>
      </c>
      <c r="G2383" s="17">
        <v>3.5725186E7</v>
      </c>
      <c r="H2383" s="17">
        <v>6.7551778E7</v>
      </c>
    </row>
    <row r="2384">
      <c r="A2384" s="22" t="s">
        <v>5570</v>
      </c>
      <c r="B2384" s="7" t="s">
        <v>5571</v>
      </c>
      <c r="C2384" s="17">
        <v>455.0</v>
      </c>
      <c r="D2384" s="17">
        <v>2.94776480681318E7</v>
      </c>
      <c r="E2384" s="17">
        <v>1.3256725E7</v>
      </c>
      <c r="F2384" s="17">
        <v>2.0344777E7</v>
      </c>
      <c r="G2384" s="17">
        <v>3.7555693E7</v>
      </c>
      <c r="H2384" s="17">
        <v>6.23248E7</v>
      </c>
    </row>
    <row r="2385">
      <c r="A2385" s="22" t="s">
        <v>5572</v>
      </c>
      <c r="B2385" s="7" t="s">
        <v>5573</v>
      </c>
      <c r="C2385" s="17">
        <v>183.0</v>
      </c>
      <c r="D2385" s="17">
        <v>2.10682364754098E7</v>
      </c>
      <c r="E2385" s="17">
        <v>1.1037974E7</v>
      </c>
      <c r="F2385" s="17">
        <v>1.7150434E7</v>
      </c>
      <c r="G2385" s="17">
        <v>2.4541193E7</v>
      </c>
      <c r="H2385" s="17">
        <v>3.7806624E7</v>
      </c>
    </row>
    <row r="2386">
      <c r="A2386" s="22" t="s">
        <v>5574</v>
      </c>
      <c r="B2386" s="7" t="s">
        <v>5575</v>
      </c>
      <c r="C2386" s="17">
        <v>49.0</v>
      </c>
      <c r="D2386" s="17">
        <v>2.12151162448979E7</v>
      </c>
      <c r="E2386" s="17">
        <v>6132900.0</v>
      </c>
      <c r="F2386" s="17">
        <v>1.4876783E7</v>
      </c>
      <c r="G2386" s="17">
        <v>2.476674E7</v>
      </c>
      <c r="H2386" s="17">
        <v>5.0863385E7</v>
      </c>
    </row>
    <row r="2387">
      <c r="A2387" s="22" t="s">
        <v>5576</v>
      </c>
      <c r="B2387" s="7" t="s">
        <v>5577</v>
      </c>
      <c r="C2387" s="17">
        <v>1390.0</v>
      </c>
      <c r="D2387" s="17">
        <v>3.52568268763479E7</v>
      </c>
      <c r="E2387" s="17">
        <v>1.44799E7</v>
      </c>
      <c r="F2387" s="17">
        <v>2.3089267E7</v>
      </c>
      <c r="G2387" s="17">
        <v>4.5691726E7</v>
      </c>
      <c r="H2387" s="17">
        <v>7.3730349E7</v>
      </c>
    </row>
    <row r="2388">
      <c r="A2388" s="22" t="s">
        <v>5578</v>
      </c>
      <c r="B2388" s="7" t="s">
        <v>5579</v>
      </c>
      <c r="C2388" s="17">
        <v>85.0</v>
      </c>
      <c r="D2388" s="17">
        <v>1.99301020705882E7</v>
      </c>
      <c r="E2388" s="17">
        <v>8911001.0</v>
      </c>
      <c r="F2388" s="17">
        <v>1.66925E7</v>
      </c>
      <c r="G2388" s="17">
        <v>2.2772751E7</v>
      </c>
      <c r="H2388" s="17">
        <v>4.4861274E7</v>
      </c>
    </row>
    <row r="2389">
      <c r="A2389" s="22" t="s">
        <v>5580</v>
      </c>
      <c r="B2389" s="7" t="s">
        <v>5581</v>
      </c>
      <c r="C2389" s="17">
        <v>626.0</v>
      </c>
      <c r="D2389" s="17">
        <v>2.40328394657097E7</v>
      </c>
      <c r="E2389" s="17">
        <v>1.166415E7</v>
      </c>
      <c r="F2389" s="17">
        <v>1.6889469E7</v>
      </c>
      <c r="G2389" s="17">
        <v>2.5709812E7</v>
      </c>
      <c r="H2389" s="17">
        <v>4.9050977E7</v>
      </c>
    </row>
    <row r="2390">
      <c r="A2390" s="22" t="s">
        <v>5582</v>
      </c>
      <c r="B2390" s="7" t="s">
        <v>5583</v>
      </c>
      <c r="C2390" s="17">
        <v>73.0</v>
      </c>
      <c r="D2390" s="17">
        <v>1.43120859315068E7</v>
      </c>
      <c r="E2390" s="17">
        <v>8834329.0</v>
      </c>
      <c r="F2390" s="17">
        <v>1.2179421E7</v>
      </c>
      <c r="G2390" s="17">
        <v>1.7772024E7</v>
      </c>
      <c r="H2390" s="17">
        <v>2.4838631E7</v>
      </c>
    </row>
    <row r="2391">
      <c r="A2391" s="22" t="s">
        <v>5584</v>
      </c>
      <c r="B2391" s="7" t="s">
        <v>5585</v>
      </c>
      <c r="C2391" s="17">
        <v>1252.0</v>
      </c>
      <c r="D2391" s="17">
        <v>3.93035766674641E7</v>
      </c>
      <c r="E2391" s="17">
        <v>1.4061781E7</v>
      </c>
      <c r="F2391" s="17">
        <v>2.3580361E7</v>
      </c>
      <c r="G2391" s="17">
        <v>5.7483464E7</v>
      </c>
      <c r="H2391" s="17">
        <v>9.1696342E7</v>
      </c>
    </row>
    <row r="2392">
      <c r="A2392" s="22" t="s">
        <v>5586</v>
      </c>
      <c r="B2392" s="7" t="s">
        <v>5587</v>
      </c>
      <c r="C2392" s="17">
        <v>67.0</v>
      </c>
      <c r="D2392" s="17">
        <v>2.59953750298507E7</v>
      </c>
      <c r="E2392" s="17">
        <v>1.141669E7</v>
      </c>
      <c r="F2392" s="17">
        <v>2.1524616E7</v>
      </c>
      <c r="G2392" s="17">
        <v>3.531655E7</v>
      </c>
      <c r="H2392" s="17">
        <v>4.3493673E7</v>
      </c>
    </row>
    <row r="2393">
      <c r="A2393" s="22" t="s">
        <v>5588</v>
      </c>
      <c r="B2393" s="7" t="s">
        <v>5589</v>
      </c>
      <c r="C2393" s="17">
        <v>9.0</v>
      </c>
      <c r="D2393" s="17">
        <v>2.0132034E7</v>
      </c>
      <c r="E2393" s="17">
        <v>1.2260991E7</v>
      </c>
      <c r="F2393" s="17">
        <v>1.69697E7</v>
      </c>
      <c r="G2393" s="17">
        <v>2.4422251E7</v>
      </c>
      <c r="H2393" s="17">
        <v>3.9794276E7</v>
      </c>
    </row>
    <row r="2394">
      <c r="A2394" s="22" t="s">
        <v>5590</v>
      </c>
      <c r="B2394" s="7" t="s">
        <v>5591</v>
      </c>
      <c r="C2394" s="17">
        <v>9.0</v>
      </c>
      <c r="D2394" s="17">
        <v>1.55652948888888E7</v>
      </c>
      <c r="E2394" s="17">
        <v>1.0624278E7</v>
      </c>
      <c r="F2394" s="17">
        <v>1.2569866E7</v>
      </c>
      <c r="G2394" s="17">
        <v>1.5495001E7</v>
      </c>
      <c r="H2394" s="17">
        <v>4.611952E7</v>
      </c>
    </row>
    <row r="2395">
      <c r="A2395" s="22" t="s">
        <v>5592</v>
      </c>
      <c r="B2395" s="7" t="s">
        <v>5593</v>
      </c>
      <c r="C2395" s="17">
        <v>7.0</v>
      </c>
      <c r="D2395" s="17">
        <v>1.6322932E7</v>
      </c>
      <c r="E2395" s="17">
        <v>7382691.0</v>
      </c>
      <c r="F2395" s="17">
        <v>1.2887429E7</v>
      </c>
      <c r="G2395" s="17">
        <v>2.6177443E7</v>
      </c>
      <c r="H2395" s="17">
        <v>3.0083496E7</v>
      </c>
    </row>
    <row r="2396">
      <c r="A2396" s="22" t="s">
        <v>5594</v>
      </c>
      <c r="B2396" s="7" t="s">
        <v>5595</v>
      </c>
      <c r="C2396" s="17">
        <v>22.0</v>
      </c>
      <c r="D2396" s="17">
        <v>1.45487614090909E7</v>
      </c>
      <c r="E2396" s="17">
        <v>7600000.0</v>
      </c>
      <c r="F2396" s="17">
        <v>1.3096649E7</v>
      </c>
      <c r="G2396" s="17">
        <v>1.5998237E7</v>
      </c>
      <c r="H2396" s="17">
        <v>2.7337414E7</v>
      </c>
    </row>
    <row r="2397">
      <c r="A2397" s="22" t="s">
        <v>5596</v>
      </c>
      <c r="B2397" s="7" t="s">
        <v>5597</v>
      </c>
      <c r="C2397" s="17">
        <v>29.0</v>
      </c>
      <c r="D2397" s="17">
        <v>1.89736433793103E7</v>
      </c>
      <c r="E2397" s="17">
        <v>7361910.0</v>
      </c>
      <c r="F2397" s="17">
        <v>1.4994451E7</v>
      </c>
      <c r="G2397" s="17">
        <v>2.0783628E7</v>
      </c>
      <c r="H2397" s="17">
        <v>3.6822742E7</v>
      </c>
    </row>
    <row r="2398">
      <c r="A2398" s="22" t="s">
        <v>5598</v>
      </c>
      <c r="B2398" s="7" t="s">
        <v>5599</v>
      </c>
      <c r="C2398" s="17">
        <v>160.0</v>
      </c>
      <c r="D2398" s="17">
        <v>1.53972677124999E7</v>
      </c>
      <c r="E2398" s="17">
        <v>9463691.0</v>
      </c>
      <c r="F2398" s="17">
        <v>1.2679121E7</v>
      </c>
      <c r="G2398" s="17">
        <v>1.8630559E7</v>
      </c>
      <c r="H2398" s="17">
        <v>2.5539296E7</v>
      </c>
    </row>
    <row r="2399">
      <c r="A2399" s="22" t="s">
        <v>5600</v>
      </c>
      <c r="B2399" s="7" t="s">
        <v>5601</v>
      </c>
      <c r="C2399" s="17">
        <v>77.0</v>
      </c>
      <c r="D2399" s="17">
        <v>1.91045093896103E7</v>
      </c>
      <c r="E2399" s="17">
        <v>7945994.0</v>
      </c>
      <c r="F2399" s="17">
        <v>1.3013853E7</v>
      </c>
      <c r="G2399" s="17">
        <v>2.54205E7</v>
      </c>
      <c r="H2399" s="17">
        <v>3.8993965E7</v>
      </c>
    </row>
    <row r="2400">
      <c r="A2400" s="22" t="s">
        <v>11357</v>
      </c>
      <c r="B2400" s="7" t="s">
        <v>11358</v>
      </c>
      <c r="C2400" s="17">
        <v>92.0</v>
      </c>
      <c r="D2400" s="17">
        <v>1.19882262282608E7</v>
      </c>
      <c r="E2400" s="17">
        <v>6461993.0</v>
      </c>
      <c r="F2400" s="17">
        <v>9152970.0</v>
      </c>
      <c r="G2400" s="17">
        <v>1.352905E7</v>
      </c>
      <c r="H2400" s="17">
        <v>2.4887435E7</v>
      </c>
    </row>
    <row r="2401">
      <c r="A2401" s="22" t="s">
        <v>5602</v>
      </c>
      <c r="B2401" s="7" t="s">
        <v>5603</v>
      </c>
      <c r="C2401" s="17">
        <v>189.0</v>
      </c>
      <c r="D2401" s="17">
        <v>2.21787857460317E7</v>
      </c>
      <c r="E2401" s="17">
        <v>6736320.0</v>
      </c>
      <c r="F2401" s="17">
        <v>9864726.0</v>
      </c>
      <c r="G2401" s="17">
        <v>2.330185E7</v>
      </c>
      <c r="H2401" s="17">
        <v>5.0761851E7</v>
      </c>
    </row>
    <row r="2402">
      <c r="A2402" s="22" t="s">
        <v>5604</v>
      </c>
      <c r="B2402" s="7" t="s">
        <v>5605</v>
      </c>
      <c r="C2402" s="17">
        <v>216.0</v>
      </c>
      <c r="D2402" s="17">
        <v>3.08051261157407E7</v>
      </c>
      <c r="E2402" s="17">
        <v>8195485.0</v>
      </c>
      <c r="F2402" s="17">
        <v>1.5950734E7</v>
      </c>
      <c r="G2402" s="17">
        <v>3.8058384E7</v>
      </c>
      <c r="H2402" s="17">
        <v>7.5904867E7</v>
      </c>
    </row>
    <row r="2403">
      <c r="A2403" s="22" t="s">
        <v>5606</v>
      </c>
      <c r="B2403" s="7" t="s">
        <v>5607</v>
      </c>
      <c r="C2403" s="17">
        <v>238.0</v>
      </c>
      <c r="D2403" s="17">
        <v>3.11298163823529E7</v>
      </c>
      <c r="E2403" s="17">
        <v>1.0004661E7</v>
      </c>
      <c r="F2403" s="17">
        <v>2.1298551E7</v>
      </c>
      <c r="G2403" s="17">
        <v>4.1230841E7</v>
      </c>
      <c r="H2403" s="17">
        <v>7.0062955E7</v>
      </c>
    </row>
    <row r="2404">
      <c r="A2404" s="22" t="s">
        <v>5608</v>
      </c>
      <c r="B2404" s="7" t="s">
        <v>5609</v>
      </c>
      <c r="C2404" s="17">
        <v>224.0</v>
      </c>
      <c r="D2404" s="17">
        <v>2.12970708928571E7</v>
      </c>
      <c r="E2404" s="17">
        <v>8064753.0</v>
      </c>
      <c r="F2404" s="17">
        <v>1.3384142E7</v>
      </c>
      <c r="G2404" s="17">
        <v>2.3424925E7</v>
      </c>
      <c r="H2404" s="17">
        <v>3.8130764E7</v>
      </c>
    </row>
    <row r="2405">
      <c r="A2405" s="22" t="s">
        <v>5610</v>
      </c>
      <c r="B2405" s="7" t="s">
        <v>5611</v>
      </c>
      <c r="C2405" s="17">
        <v>106.0</v>
      </c>
      <c r="D2405" s="17">
        <v>2.30873019339622E7</v>
      </c>
      <c r="E2405" s="17">
        <v>8545141.0</v>
      </c>
      <c r="F2405" s="17">
        <v>1.5339248E7</v>
      </c>
      <c r="G2405" s="17">
        <v>2.6573865E7</v>
      </c>
      <c r="H2405" s="17">
        <v>4.7718226E7</v>
      </c>
    </row>
    <row r="2406">
      <c r="A2406" s="22" t="s">
        <v>5612</v>
      </c>
      <c r="B2406" s="7" t="s">
        <v>5613</v>
      </c>
      <c r="C2406" s="17">
        <v>857.0</v>
      </c>
      <c r="D2406" s="17">
        <v>4.41265749369895E7</v>
      </c>
      <c r="E2406" s="17">
        <v>1.3017161E7</v>
      </c>
      <c r="F2406" s="17">
        <v>2.8851505E7</v>
      </c>
      <c r="G2406" s="17">
        <v>5.6820516E7</v>
      </c>
      <c r="H2406" s="17">
        <v>1.02705375E8</v>
      </c>
    </row>
    <row r="2407">
      <c r="A2407" s="22" t="s">
        <v>5614</v>
      </c>
      <c r="B2407" s="7" t="s">
        <v>5615</v>
      </c>
      <c r="C2407" s="17">
        <v>141.0</v>
      </c>
      <c r="D2407" s="17">
        <v>2.41975678297872E7</v>
      </c>
      <c r="E2407" s="17">
        <v>7874332.0</v>
      </c>
      <c r="F2407" s="17">
        <v>2.01386E7</v>
      </c>
      <c r="G2407" s="17">
        <v>3.4905162E7</v>
      </c>
      <c r="H2407" s="17">
        <v>4.4542527E7</v>
      </c>
    </row>
    <row r="2408">
      <c r="A2408" s="22" t="s">
        <v>5616</v>
      </c>
      <c r="B2408" s="7" t="s">
        <v>5617</v>
      </c>
      <c r="C2408" s="17">
        <v>581.0</v>
      </c>
      <c r="D2408" s="17">
        <v>2.7509827010327E7</v>
      </c>
      <c r="E2408" s="17">
        <v>1.0636409E7</v>
      </c>
      <c r="F2408" s="17">
        <v>1.8001351E7</v>
      </c>
      <c r="G2408" s="17">
        <v>3.1418644E7</v>
      </c>
      <c r="H2408" s="17">
        <v>5.2589898E7</v>
      </c>
    </row>
    <row r="2409">
      <c r="A2409" s="22" t="s">
        <v>5618</v>
      </c>
      <c r="B2409" s="7" t="s">
        <v>5619</v>
      </c>
      <c r="C2409" s="17">
        <v>241.0</v>
      </c>
      <c r="D2409" s="17">
        <v>1.77507449543568E7</v>
      </c>
      <c r="E2409" s="17">
        <v>7028175.0</v>
      </c>
      <c r="F2409" s="17">
        <v>1.2038678E7</v>
      </c>
      <c r="G2409" s="17">
        <v>2.1614079E7</v>
      </c>
      <c r="H2409" s="17">
        <v>3.2693196E7</v>
      </c>
    </row>
    <row r="2410">
      <c r="A2410" s="22" t="s">
        <v>5620</v>
      </c>
      <c r="B2410" s="7" t="s">
        <v>5621</v>
      </c>
      <c r="C2410" s="17">
        <v>955.0</v>
      </c>
      <c r="D2410" s="17">
        <v>2.80587832795811E7</v>
      </c>
      <c r="E2410" s="17">
        <v>8311173.0</v>
      </c>
      <c r="F2410" s="17">
        <v>1.4245751E7</v>
      </c>
      <c r="G2410" s="17">
        <v>3.0680899E7</v>
      </c>
      <c r="H2410" s="17">
        <v>6.89588E7</v>
      </c>
    </row>
    <row r="2411">
      <c r="A2411" s="22" t="s">
        <v>11369</v>
      </c>
      <c r="B2411" s="7" t="s">
        <v>11371</v>
      </c>
      <c r="C2411" s="17">
        <v>2.0</v>
      </c>
      <c r="D2411" s="17">
        <v>6.8688998E7</v>
      </c>
      <c r="E2411" s="17">
        <v>1.2537194E7</v>
      </c>
      <c r="F2411" s="17">
        <v>1.2537194E7</v>
      </c>
      <c r="G2411" s="17">
        <v>1.24840802E8</v>
      </c>
      <c r="H2411" s="17">
        <v>1.24840802E8</v>
      </c>
    </row>
    <row r="2412">
      <c r="A2412" s="22" t="s">
        <v>5622</v>
      </c>
      <c r="B2412" s="7" t="s">
        <v>5623</v>
      </c>
      <c r="C2412" s="17">
        <v>14.0</v>
      </c>
      <c r="D2412" s="17">
        <v>9.41354522857142E7</v>
      </c>
      <c r="E2412" s="17">
        <v>1.299E7</v>
      </c>
      <c r="F2412" s="17">
        <v>6.1274414E7</v>
      </c>
      <c r="G2412" s="17">
        <v>9.8520545E7</v>
      </c>
      <c r="H2412" s="17">
        <v>3.03048984E8</v>
      </c>
    </row>
    <row r="2413">
      <c r="A2413" s="22" t="s">
        <v>5624</v>
      </c>
      <c r="B2413" s="7" t="s">
        <v>5625</v>
      </c>
      <c r="C2413" s="17">
        <v>51.0</v>
      </c>
      <c r="D2413" s="17">
        <v>8.3463364E7</v>
      </c>
      <c r="E2413" s="17">
        <v>3.0801583E7</v>
      </c>
      <c r="F2413" s="17">
        <v>6.3439544E7</v>
      </c>
      <c r="G2413" s="17">
        <v>1.21889755E8</v>
      </c>
      <c r="H2413" s="17">
        <v>1.49866883E8</v>
      </c>
    </row>
    <row r="2414">
      <c r="A2414" s="22" t="s">
        <v>5626</v>
      </c>
      <c r="B2414" s="7" t="s">
        <v>5627</v>
      </c>
      <c r="C2414" s="17">
        <v>8.0</v>
      </c>
      <c r="D2414" s="17">
        <v>4.17807845E7</v>
      </c>
      <c r="E2414" s="17">
        <v>9160127.0</v>
      </c>
      <c r="F2414" s="17">
        <v>2.7739251E7</v>
      </c>
      <c r="G2414" s="17">
        <v>4.4468172E7</v>
      </c>
      <c r="H2414" s="17">
        <v>1.44225568E8</v>
      </c>
    </row>
    <row r="2415">
      <c r="A2415" s="22" t="s">
        <v>5628</v>
      </c>
      <c r="B2415" s="7" t="s">
        <v>5629</v>
      </c>
      <c r="C2415" s="17">
        <v>11.0</v>
      </c>
      <c r="D2415" s="17">
        <v>2.76067714545454E7</v>
      </c>
      <c r="E2415" s="17">
        <v>1.571705E7</v>
      </c>
      <c r="F2415" s="17">
        <v>2.5981574E7</v>
      </c>
      <c r="G2415" s="17">
        <v>3.76863E7</v>
      </c>
      <c r="H2415" s="17">
        <v>4.1879401E7</v>
      </c>
    </row>
    <row r="2416">
      <c r="A2416" s="22" t="s">
        <v>5630</v>
      </c>
      <c r="B2416" s="7" t="s">
        <v>5631</v>
      </c>
      <c r="C2416" s="17">
        <v>4.0</v>
      </c>
      <c r="D2416" s="17">
        <v>2.731909725E7</v>
      </c>
      <c r="E2416" s="17">
        <v>4873656.0</v>
      </c>
      <c r="F2416" s="17">
        <v>2.1854337E7</v>
      </c>
      <c r="G2416" s="17">
        <v>2.3241654E7</v>
      </c>
      <c r="H2416" s="17">
        <v>5.9306742E7</v>
      </c>
    </row>
    <row r="2417">
      <c r="A2417" s="22" t="s">
        <v>5632</v>
      </c>
      <c r="B2417" s="7" t="s">
        <v>5633</v>
      </c>
      <c r="C2417" s="17">
        <v>35.0</v>
      </c>
      <c r="D2417" s="17">
        <v>4.25967872571428E7</v>
      </c>
      <c r="E2417" s="17">
        <v>1.6311862E7</v>
      </c>
      <c r="F2417" s="17">
        <v>2.9884001E7</v>
      </c>
      <c r="G2417" s="17">
        <v>5.2480101E7</v>
      </c>
      <c r="H2417" s="17">
        <v>1.17867501E8</v>
      </c>
    </row>
    <row r="2418">
      <c r="A2418" s="22" t="s">
        <v>5634</v>
      </c>
      <c r="B2418" s="7" t="s">
        <v>5635</v>
      </c>
      <c r="C2418" s="17">
        <v>5.0</v>
      </c>
      <c r="D2418" s="17">
        <v>2.41973408E7</v>
      </c>
      <c r="E2418" s="17">
        <v>6224207.0</v>
      </c>
      <c r="F2418" s="17">
        <v>1.2803567E7</v>
      </c>
      <c r="G2418" s="17">
        <v>3.7609668E7</v>
      </c>
      <c r="H2418" s="17">
        <v>5.9352508E7</v>
      </c>
    </row>
    <row r="2419">
      <c r="A2419" s="22" t="s">
        <v>5636</v>
      </c>
      <c r="B2419" s="7" t="s">
        <v>5637</v>
      </c>
      <c r="C2419" s="17">
        <v>51.0</v>
      </c>
      <c r="D2419" s="17">
        <v>4.51576347254902E7</v>
      </c>
      <c r="E2419" s="17">
        <v>1.6153636E7</v>
      </c>
      <c r="F2419" s="17">
        <v>2.790733E7</v>
      </c>
      <c r="G2419" s="17">
        <v>5.5109018E7</v>
      </c>
      <c r="H2419" s="17">
        <v>1.02229072E8</v>
      </c>
    </row>
    <row r="2420">
      <c r="A2420" s="22" t="s">
        <v>5638</v>
      </c>
      <c r="B2420" s="7" t="s">
        <v>5639</v>
      </c>
      <c r="C2420" s="17">
        <v>14.0</v>
      </c>
      <c r="D2420" s="17">
        <v>1.92637213571428E7</v>
      </c>
      <c r="E2420" s="17">
        <v>6678426.0</v>
      </c>
      <c r="F2420" s="17">
        <v>1.6203667E7</v>
      </c>
      <c r="G2420" s="17">
        <v>2.2800067E7</v>
      </c>
      <c r="H2420" s="17">
        <v>4.8944532E7</v>
      </c>
    </row>
    <row r="2421">
      <c r="A2421" s="22" t="s">
        <v>5640</v>
      </c>
      <c r="B2421" s="7" t="s">
        <v>5641</v>
      </c>
      <c r="C2421" s="17">
        <v>124.0</v>
      </c>
      <c r="D2421" s="17">
        <v>7.52875284112903E7</v>
      </c>
      <c r="E2421" s="17">
        <v>2.7407E7</v>
      </c>
      <c r="F2421" s="17">
        <v>5.469682E7</v>
      </c>
      <c r="G2421" s="17">
        <v>8.9614665E7</v>
      </c>
      <c r="H2421" s="17">
        <v>1.62584539E8</v>
      </c>
    </row>
    <row r="2422">
      <c r="A2422" s="22" t="s">
        <v>11388</v>
      </c>
      <c r="B2422" s="7" t="s">
        <v>11390</v>
      </c>
      <c r="C2422" s="17">
        <v>23.0</v>
      </c>
      <c r="D2422" s="17">
        <v>1.21204327391304E7</v>
      </c>
      <c r="E2422" s="17">
        <v>7445982.0</v>
      </c>
      <c r="F2422" s="17">
        <v>8672117.0</v>
      </c>
      <c r="G2422" s="17">
        <v>1.33209E7</v>
      </c>
      <c r="H2422" s="17">
        <v>2.5545272E7</v>
      </c>
    </row>
    <row r="2423">
      <c r="A2423" s="22" t="s">
        <v>5642</v>
      </c>
      <c r="B2423" s="7" t="s">
        <v>5643</v>
      </c>
      <c r="C2423" s="17">
        <v>78.0</v>
      </c>
      <c r="D2423" s="17">
        <v>1.70789258333333E7</v>
      </c>
      <c r="E2423" s="17">
        <v>8095664.0</v>
      </c>
      <c r="F2423" s="17">
        <v>1.065547E7</v>
      </c>
      <c r="G2423" s="17">
        <v>1.7271026E7</v>
      </c>
      <c r="H2423" s="17">
        <v>3.4064544E7</v>
      </c>
    </row>
    <row r="2424">
      <c r="A2424" s="22" t="s">
        <v>5644</v>
      </c>
      <c r="B2424" s="7" t="s">
        <v>5645</v>
      </c>
      <c r="C2424" s="17">
        <v>121.0</v>
      </c>
      <c r="D2424" s="17">
        <v>3.81615259586776E7</v>
      </c>
      <c r="E2424" s="17">
        <v>8518840.0</v>
      </c>
      <c r="F2424" s="17">
        <v>1.5333076E7</v>
      </c>
      <c r="G2424" s="17">
        <v>3.2317948E7</v>
      </c>
      <c r="H2424" s="17">
        <v>1.02633976E8</v>
      </c>
    </row>
    <row r="2425">
      <c r="A2425" s="22" t="s">
        <v>5646</v>
      </c>
      <c r="B2425" s="7" t="s">
        <v>5647</v>
      </c>
      <c r="C2425" s="17">
        <v>151.0</v>
      </c>
      <c r="D2425" s="17">
        <v>2.05116854172185E7</v>
      </c>
      <c r="E2425" s="17">
        <v>8819000.0</v>
      </c>
      <c r="F2425" s="17">
        <v>1.3413248E7</v>
      </c>
      <c r="G2425" s="17">
        <v>2.2227784E7</v>
      </c>
      <c r="H2425" s="17">
        <v>4.0481244E7</v>
      </c>
    </row>
    <row r="2426">
      <c r="A2426" s="22" t="s">
        <v>5648</v>
      </c>
      <c r="B2426" s="7" t="s">
        <v>5649</v>
      </c>
      <c r="C2426" s="17">
        <v>324.0</v>
      </c>
      <c r="D2426" s="17">
        <v>1.88252848523076E7</v>
      </c>
      <c r="E2426" s="17">
        <v>9027892.0</v>
      </c>
      <c r="F2426" s="17">
        <v>1.3889E7</v>
      </c>
      <c r="G2426" s="17">
        <v>2.2228136E7</v>
      </c>
      <c r="H2426" s="17">
        <v>3.67525E7</v>
      </c>
    </row>
    <row r="2427">
      <c r="A2427" s="22" t="s">
        <v>5650</v>
      </c>
      <c r="B2427" s="7" t="s">
        <v>5651</v>
      </c>
      <c r="C2427" s="17">
        <v>59.0</v>
      </c>
      <c r="D2427" s="17">
        <v>1.68361292033898E7</v>
      </c>
      <c r="E2427" s="17">
        <v>6028569.0</v>
      </c>
      <c r="F2427" s="17">
        <v>8533636.0</v>
      </c>
      <c r="G2427" s="17">
        <v>2.0337628E7</v>
      </c>
      <c r="H2427" s="17">
        <v>4.019799E7</v>
      </c>
    </row>
    <row r="2428">
      <c r="A2428" s="22" t="s">
        <v>5652</v>
      </c>
      <c r="B2428" s="7" t="s">
        <v>5653</v>
      </c>
      <c r="C2428" s="17">
        <v>325.0</v>
      </c>
      <c r="D2428" s="17">
        <v>3.84066235015385E7</v>
      </c>
      <c r="E2428" s="17">
        <v>1.1417013E7</v>
      </c>
      <c r="F2428" s="17">
        <v>2.152398E7</v>
      </c>
      <c r="G2428" s="17">
        <v>4.526036E7</v>
      </c>
      <c r="H2428" s="17">
        <v>8.4012744E7</v>
      </c>
    </row>
    <row r="2429">
      <c r="A2429" s="22" t="s">
        <v>5654</v>
      </c>
      <c r="B2429" s="7" t="s">
        <v>5655</v>
      </c>
      <c r="C2429" s="17">
        <v>42.0</v>
      </c>
      <c r="D2429" s="17">
        <v>2.17115363571428E7</v>
      </c>
      <c r="E2429" s="17">
        <v>1.11205E7</v>
      </c>
      <c r="F2429" s="17">
        <v>1.4333661E7</v>
      </c>
      <c r="G2429" s="17">
        <v>2.9846764E7</v>
      </c>
      <c r="H2429" s="17">
        <v>3.88374E7</v>
      </c>
    </row>
    <row r="2430">
      <c r="A2430" s="22" t="s">
        <v>5656</v>
      </c>
      <c r="B2430" s="7" t="s">
        <v>5657</v>
      </c>
      <c r="C2430" s="17">
        <v>332.0</v>
      </c>
      <c r="D2430" s="17">
        <v>1.97975996475903E7</v>
      </c>
      <c r="E2430" s="17">
        <v>8664191.0</v>
      </c>
      <c r="F2430" s="17">
        <v>1.3151792E7</v>
      </c>
      <c r="G2430" s="17">
        <v>2.1465715E7</v>
      </c>
      <c r="H2430" s="17">
        <v>3.4091811E7</v>
      </c>
    </row>
    <row r="2431">
      <c r="A2431" s="22" t="s">
        <v>5658</v>
      </c>
      <c r="B2431" s="7" t="s">
        <v>5659</v>
      </c>
      <c r="C2431" s="17">
        <v>106.0</v>
      </c>
      <c r="D2431" s="17">
        <v>1.96410438018867E7</v>
      </c>
      <c r="E2431" s="17">
        <v>8618767.0</v>
      </c>
      <c r="F2431" s="17">
        <v>1.3667887E7</v>
      </c>
      <c r="G2431" s="17">
        <v>2.28697E7</v>
      </c>
      <c r="H2431" s="17">
        <v>4.1614017E7</v>
      </c>
    </row>
    <row r="2432">
      <c r="A2432" s="22" t="s">
        <v>5660</v>
      </c>
      <c r="B2432" s="7" t="s">
        <v>5661</v>
      </c>
      <c r="C2432" s="17">
        <v>366.0</v>
      </c>
      <c r="D2432" s="17">
        <v>4.25745823661201E7</v>
      </c>
      <c r="E2432" s="17">
        <v>9644473.0</v>
      </c>
      <c r="F2432" s="17">
        <v>1.78585E7</v>
      </c>
      <c r="G2432" s="17">
        <v>5.4335545E7</v>
      </c>
      <c r="H2432" s="17">
        <v>1.09329356E8</v>
      </c>
    </row>
    <row r="2433">
      <c r="A2433" s="22" t="s">
        <v>11401</v>
      </c>
      <c r="B2433" s="7" t="s">
        <v>11402</v>
      </c>
      <c r="C2433" s="17">
        <v>4.0</v>
      </c>
      <c r="D2433" s="17">
        <v>8439933.0</v>
      </c>
      <c r="E2433" s="17">
        <v>5077027.0</v>
      </c>
      <c r="F2433" s="17">
        <v>5941505.0</v>
      </c>
      <c r="G2433" s="17">
        <v>9640000.0</v>
      </c>
      <c r="H2433" s="17">
        <v>1.31012E7</v>
      </c>
    </row>
    <row r="2434">
      <c r="A2434" s="22" t="s">
        <v>5662</v>
      </c>
      <c r="B2434" s="7" t="s">
        <v>5663</v>
      </c>
      <c r="C2434" s="17">
        <v>17.0</v>
      </c>
      <c r="D2434" s="17">
        <v>1.36462248823529E7</v>
      </c>
      <c r="E2434" s="17">
        <v>8221400.0</v>
      </c>
      <c r="F2434" s="17">
        <v>1.1612147E7</v>
      </c>
      <c r="G2434" s="17">
        <v>1.7649245E7</v>
      </c>
      <c r="H2434" s="17">
        <v>2.4826942E7</v>
      </c>
    </row>
    <row r="2435">
      <c r="A2435" s="22" t="s">
        <v>5664</v>
      </c>
      <c r="B2435" s="7" t="s">
        <v>5665</v>
      </c>
      <c r="C2435" s="17">
        <v>61.0</v>
      </c>
      <c r="D2435" s="17">
        <v>4.8177047704918E7</v>
      </c>
      <c r="E2435" s="17">
        <v>1.5263017E7</v>
      </c>
      <c r="F2435" s="17">
        <v>3.0053842E7</v>
      </c>
      <c r="G2435" s="17">
        <v>6.39333E7</v>
      </c>
      <c r="H2435" s="17">
        <v>1.12482408E8</v>
      </c>
    </row>
    <row r="2436">
      <c r="A2436" s="22" t="s">
        <v>5666</v>
      </c>
      <c r="B2436" s="7" t="s">
        <v>5667</v>
      </c>
      <c r="C2436" s="17">
        <v>29.0</v>
      </c>
      <c r="D2436" s="17">
        <v>1.7746832137931E7</v>
      </c>
      <c r="E2436" s="17">
        <v>1.0501284E7</v>
      </c>
      <c r="F2436" s="17">
        <v>1.4025991E7</v>
      </c>
      <c r="G2436" s="17">
        <v>1.652347E7</v>
      </c>
      <c r="H2436" s="17">
        <v>2.9155727E7</v>
      </c>
    </row>
    <row r="2437">
      <c r="A2437" s="22" t="s">
        <v>5668</v>
      </c>
      <c r="B2437" s="7" t="s">
        <v>5669</v>
      </c>
      <c r="C2437" s="17">
        <v>60.0</v>
      </c>
      <c r="D2437" s="17">
        <v>1.75144313833333E7</v>
      </c>
      <c r="E2437" s="17">
        <v>1.1464397E7</v>
      </c>
      <c r="F2437" s="17">
        <v>1.4118309E7</v>
      </c>
      <c r="G2437" s="17">
        <v>1.8688615E7</v>
      </c>
      <c r="H2437" s="17">
        <v>2.3756799E7</v>
      </c>
    </row>
    <row r="2438">
      <c r="A2438" s="22" t="s">
        <v>5670</v>
      </c>
      <c r="B2438" s="7" t="s">
        <v>5671</v>
      </c>
      <c r="C2438" s="17">
        <v>16.0</v>
      </c>
      <c r="D2438" s="17">
        <v>1.903901175E7</v>
      </c>
      <c r="E2438" s="17">
        <v>1.1679401E7</v>
      </c>
      <c r="F2438" s="17">
        <v>1.5035855E7</v>
      </c>
      <c r="G2438" s="17">
        <v>2.155882E7</v>
      </c>
      <c r="H2438" s="17">
        <v>3.1114857E7</v>
      </c>
    </row>
    <row r="2439">
      <c r="A2439" s="22" t="s">
        <v>5672</v>
      </c>
      <c r="B2439" s="7" t="s">
        <v>5673</v>
      </c>
      <c r="C2439" s="17">
        <v>46.0</v>
      </c>
      <c r="D2439" s="17">
        <v>3.0763756E7</v>
      </c>
      <c r="E2439" s="17">
        <v>1.3374188E7</v>
      </c>
      <c r="F2439" s="17">
        <v>1.7824781E7</v>
      </c>
      <c r="G2439" s="17">
        <v>2.4724767E7</v>
      </c>
      <c r="H2439" s="17">
        <v>5.1060822E7</v>
      </c>
    </row>
    <row r="2440">
      <c r="A2440" s="22" t="s">
        <v>5674</v>
      </c>
      <c r="B2440" s="7" t="s">
        <v>5675</v>
      </c>
      <c r="C2440" s="17">
        <v>14.0</v>
      </c>
      <c r="D2440" s="17">
        <v>3.57963602142857E7</v>
      </c>
      <c r="E2440" s="17">
        <v>1.3839979E7</v>
      </c>
      <c r="F2440" s="17">
        <v>2.3847886E7</v>
      </c>
      <c r="G2440" s="17">
        <v>3.533313E7</v>
      </c>
      <c r="H2440" s="17">
        <v>5.7459941E7</v>
      </c>
    </row>
    <row r="2441">
      <c r="A2441" s="22" t="s">
        <v>5676</v>
      </c>
      <c r="B2441" s="7" t="s">
        <v>5677</v>
      </c>
      <c r="C2441" s="17">
        <v>82.0</v>
      </c>
      <c r="D2441" s="17">
        <v>1.70704762195121E7</v>
      </c>
      <c r="E2441" s="17">
        <v>8100000.0</v>
      </c>
      <c r="F2441" s="17">
        <v>1.3200346E7</v>
      </c>
      <c r="G2441" s="17">
        <v>1.6350651E7</v>
      </c>
      <c r="H2441" s="17">
        <v>2.4273419E7</v>
      </c>
    </row>
    <row r="2442">
      <c r="A2442" s="22" t="s">
        <v>5678</v>
      </c>
      <c r="B2442" s="7" t="s">
        <v>5679</v>
      </c>
      <c r="C2442" s="17">
        <v>75.0</v>
      </c>
      <c r="D2442" s="17">
        <v>2.32733992933333E7</v>
      </c>
      <c r="E2442" s="17">
        <v>1.3856054E7</v>
      </c>
      <c r="F2442" s="17">
        <v>2.0950786E7</v>
      </c>
      <c r="G2442" s="17">
        <v>2.6012716E7</v>
      </c>
      <c r="H2442" s="17">
        <v>3.5622225E7</v>
      </c>
    </row>
    <row r="2443">
      <c r="A2443" s="22" t="s">
        <v>5680</v>
      </c>
      <c r="B2443" s="7" t="s">
        <v>5681</v>
      </c>
      <c r="C2443" s="17">
        <v>63.0</v>
      </c>
      <c r="D2443" s="17">
        <v>3.36424579206349E7</v>
      </c>
      <c r="E2443" s="17">
        <v>8526042.0</v>
      </c>
      <c r="F2443" s="17">
        <v>1.4532156E7</v>
      </c>
      <c r="G2443" s="17">
        <v>2.4212477E7</v>
      </c>
      <c r="H2443" s="17">
        <v>8.7040604E7</v>
      </c>
    </row>
    <row r="2444">
      <c r="A2444" s="22" t="s">
        <v>11419</v>
      </c>
      <c r="B2444" s="7" t="s">
        <v>11420</v>
      </c>
      <c r="C2444" s="17">
        <v>7.0</v>
      </c>
      <c r="D2444" s="17">
        <v>1.86174235714285E7</v>
      </c>
      <c r="E2444" s="17">
        <v>1.486018E7</v>
      </c>
      <c r="F2444" s="17">
        <v>1.60338E7</v>
      </c>
      <c r="G2444" s="17">
        <v>2.5037461E7</v>
      </c>
      <c r="H2444" s="17">
        <v>2.5254083E7</v>
      </c>
    </row>
    <row r="2445">
      <c r="A2445" s="22" t="s">
        <v>5684</v>
      </c>
      <c r="B2445" s="7" t="s">
        <v>5685</v>
      </c>
      <c r="C2445" s="17">
        <v>300.0</v>
      </c>
      <c r="D2445" s="17">
        <v>3.700740509E7</v>
      </c>
      <c r="E2445" s="17">
        <v>1.1278105E7</v>
      </c>
      <c r="F2445" s="17">
        <v>2.4321651E7</v>
      </c>
      <c r="G2445" s="17">
        <v>5.2496746E7</v>
      </c>
      <c r="H2445" s="17">
        <v>7.8817982E7</v>
      </c>
    </row>
    <row r="2446">
      <c r="A2446" s="22" t="s">
        <v>5686</v>
      </c>
      <c r="B2446" s="7" t="s">
        <v>5687</v>
      </c>
      <c r="C2446" s="17">
        <v>527.0</v>
      </c>
      <c r="D2446" s="17">
        <v>2.76018244715909E7</v>
      </c>
      <c r="E2446" s="17">
        <v>1.4424438E7</v>
      </c>
      <c r="F2446" s="17">
        <v>2.098178E7</v>
      </c>
      <c r="G2446" s="17">
        <v>3.1318118E7</v>
      </c>
      <c r="H2446" s="17">
        <v>5.335538E7</v>
      </c>
    </row>
    <row r="2447">
      <c r="A2447" s="22" t="s">
        <v>5688</v>
      </c>
      <c r="B2447" s="7" t="s">
        <v>5689</v>
      </c>
      <c r="C2447" s="17">
        <v>781.0</v>
      </c>
      <c r="D2447" s="17">
        <v>3.15170397503201E7</v>
      </c>
      <c r="E2447" s="17">
        <v>1.7717434E7</v>
      </c>
      <c r="F2447" s="17">
        <v>2.7246491E7</v>
      </c>
      <c r="G2447" s="17">
        <v>3.833495E7</v>
      </c>
      <c r="H2447" s="17">
        <v>5.2514E7</v>
      </c>
    </row>
    <row r="2448">
      <c r="A2448" s="22" t="s">
        <v>5690</v>
      </c>
      <c r="B2448" s="7" t="s">
        <v>5691</v>
      </c>
      <c r="C2448" s="17">
        <v>1040.0</v>
      </c>
      <c r="D2448" s="17">
        <v>2.46994905191938E7</v>
      </c>
      <c r="E2448" s="17">
        <v>1.248296E7</v>
      </c>
      <c r="F2448" s="17">
        <v>2.0160404E7</v>
      </c>
      <c r="G2448" s="17">
        <v>3.0098466E7</v>
      </c>
      <c r="H2448" s="17">
        <v>4.4141215E7</v>
      </c>
    </row>
    <row r="2449">
      <c r="A2449" s="22" t="s">
        <v>5692</v>
      </c>
      <c r="B2449" s="7" t="s">
        <v>5693</v>
      </c>
      <c r="C2449" s="17">
        <v>99.0</v>
      </c>
      <c r="D2449" s="17">
        <v>2.17787819696969E7</v>
      </c>
      <c r="E2449" s="17">
        <v>1.1024617E7</v>
      </c>
      <c r="F2449" s="17">
        <v>1.9251486E7</v>
      </c>
      <c r="G2449" s="17">
        <v>2.6171689E7</v>
      </c>
      <c r="H2449" s="17">
        <v>4.0904362E7</v>
      </c>
    </row>
    <row r="2450">
      <c r="A2450" s="22" t="s">
        <v>5694</v>
      </c>
      <c r="B2450" s="7" t="s">
        <v>5695</v>
      </c>
      <c r="C2450" s="17">
        <v>1904.0</v>
      </c>
      <c r="D2450" s="17">
        <v>3.6223788512605E7</v>
      </c>
      <c r="E2450" s="17">
        <v>2.1378284E7</v>
      </c>
      <c r="F2450" s="17">
        <v>3.1401275E7</v>
      </c>
      <c r="G2450" s="17">
        <v>4.360788E7</v>
      </c>
      <c r="H2450" s="17">
        <v>6.3925156E7</v>
      </c>
    </row>
    <row r="2451">
      <c r="A2451" s="22" t="s">
        <v>5696</v>
      </c>
      <c r="B2451" s="7" t="s">
        <v>5697</v>
      </c>
      <c r="C2451" s="17">
        <v>86.0</v>
      </c>
      <c r="D2451" s="17">
        <v>3.15774033255813E7</v>
      </c>
      <c r="E2451" s="17">
        <v>1.2228259E7</v>
      </c>
      <c r="F2451" s="17">
        <v>2.0468773E7</v>
      </c>
      <c r="G2451" s="17">
        <v>3.6041474E7</v>
      </c>
      <c r="H2451" s="17">
        <v>5.643385E7</v>
      </c>
    </row>
    <row r="2452">
      <c r="A2452" s="22" t="s">
        <v>5698</v>
      </c>
      <c r="B2452" s="7" t="s">
        <v>5699</v>
      </c>
      <c r="C2452" s="17">
        <v>1466.0</v>
      </c>
      <c r="D2452" s="17">
        <v>3.17303613585548E7</v>
      </c>
      <c r="E2452" s="17">
        <v>1.7094092E7</v>
      </c>
      <c r="F2452" s="17">
        <v>2.649514E7</v>
      </c>
      <c r="G2452" s="17">
        <v>3.7002852E7</v>
      </c>
      <c r="H2452" s="17">
        <v>5.6228079E7</v>
      </c>
    </row>
    <row r="2453">
      <c r="A2453" s="22" t="s">
        <v>5700</v>
      </c>
      <c r="B2453" s="7" t="s">
        <v>5701</v>
      </c>
      <c r="C2453" s="17">
        <v>73.0</v>
      </c>
      <c r="D2453" s="17">
        <v>2.33082899726027E7</v>
      </c>
      <c r="E2453" s="17">
        <v>1.0563365E7</v>
      </c>
      <c r="F2453" s="17">
        <v>1.7817802E7</v>
      </c>
      <c r="G2453" s="17">
        <v>2.979765E7</v>
      </c>
      <c r="H2453" s="17">
        <v>4.2282951E7</v>
      </c>
    </row>
    <row r="2454">
      <c r="A2454" s="22" t="s">
        <v>5702</v>
      </c>
      <c r="B2454" s="7" t="s">
        <v>5703</v>
      </c>
      <c r="C2454" s="17">
        <v>408.0</v>
      </c>
      <c r="D2454" s="17">
        <v>3.89373297163814E7</v>
      </c>
      <c r="E2454" s="17">
        <v>1.2919977E7</v>
      </c>
      <c r="F2454" s="17">
        <v>2.440585E7</v>
      </c>
      <c r="G2454" s="17">
        <v>5.4815249E7</v>
      </c>
      <c r="H2454" s="17">
        <v>8.9669595E7</v>
      </c>
    </row>
    <row r="2455">
      <c r="A2455" s="22" t="s">
        <v>11435</v>
      </c>
      <c r="B2455" s="7" t="s">
        <v>11436</v>
      </c>
      <c r="C2455" s="17">
        <v>30.0</v>
      </c>
      <c r="D2455" s="17">
        <v>1.17611186333333E7</v>
      </c>
      <c r="E2455" s="17">
        <v>7366284.0</v>
      </c>
      <c r="F2455" s="17">
        <v>8421170.0</v>
      </c>
      <c r="G2455" s="17">
        <v>1.2322458E7</v>
      </c>
      <c r="H2455" s="17">
        <v>1.9966511E7</v>
      </c>
    </row>
    <row r="2456">
      <c r="A2456" s="22" t="s">
        <v>5704</v>
      </c>
      <c r="B2456" s="7" t="s">
        <v>5705</v>
      </c>
      <c r="C2456" s="17">
        <v>179.0</v>
      </c>
      <c r="D2456" s="17">
        <v>3.59552559497206E7</v>
      </c>
      <c r="E2456" s="17">
        <v>9991746.0</v>
      </c>
      <c r="F2456" s="17">
        <v>1.7480727E7</v>
      </c>
      <c r="G2456" s="17">
        <v>4.4861047E7</v>
      </c>
      <c r="H2456" s="17">
        <v>9.5684158E7</v>
      </c>
    </row>
    <row r="2457">
      <c r="A2457" s="22" t="s">
        <v>5706</v>
      </c>
      <c r="B2457" s="7" t="s">
        <v>5707</v>
      </c>
      <c r="C2457" s="17">
        <v>299.0</v>
      </c>
      <c r="D2457" s="17">
        <v>5.13940559331103E7</v>
      </c>
      <c r="E2457" s="17">
        <v>1.4898992E7</v>
      </c>
      <c r="F2457" s="17">
        <v>4.1040231E7</v>
      </c>
      <c r="G2457" s="17">
        <v>7.7690229E7</v>
      </c>
      <c r="H2457" s="17">
        <v>1.06660856E8</v>
      </c>
    </row>
    <row r="2458">
      <c r="A2458" s="22" t="s">
        <v>5708</v>
      </c>
      <c r="B2458" s="7" t="s">
        <v>5709</v>
      </c>
      <c r="C2458" s="17">
        <v>286.0</v>
      </c>
      <c r="D2458" s="17">
        <v>4.51885657237762E7</v>
      </c>
      <c r="E2458" s="17">
        <v>1.4421948E7</v>
      </c>
      <c r="F2458" s="17">
        <v>3.3100775E7</v>
      </c>
      <c r="G2458" s="17">
        <v>5.8370646E7</v>
      </c>
      <c r="H2458" s="17">
        <v>8.8156278E7</v>
      </c>
    </row>
    <row r="2459">
      <c r="A2459" s="22" t="s">
        <v>5710</v>
      </c>
      <c r="B2459" s="7" t="s">
        <v>5711</v>
      </c>
      <c r="C2459" s="17">
        <v>559.0</v>
      </c>
      <c r="D2459" s="17">
        <v>4.18456934239713E7</v>
      </c>
      <c r="E2459" s="17">
        <v>1.0963143E7</v>
      </c>
      <c r="F2459" s="17">
        <v>2.6913236E7</v>
      </c>
      <c r="G2459" s="17">
        <v>5.3749564E7</v>
      </c>
      <c r="H2459" s="17">
        <v>1.06812455E8</v>
      </c>
    </row>
    <row r="2460">
      <c r="A2460" s="22" t="s">
        <v>5712</v>
      </c>
      <c r="B2460" s="7" t="s">
        <v>5713</v>
      </c>
      <c r="C2460" s="17">
        <v>216.0</v>
      </c>
      <c r="D2460" s="17">
        <v>3.89247931111111E7</v>
      </c>
      <c r="E2460" s="17">
        <v>1.1887818E7</v>
      </c>
      <c r="F2460" s="17">
        <v>2.5269573E7</v>
      </c>
      <c r="G2460" s="17">
        <v>5.5560517E7</v>
      </c>
      <c r="H2460" s="17">
        <v>9.495806E7</v>
      </c>
    </row>
    <row r="2461">
      <c r="A2461" s="22" t="s">
        <v>5714</v>
      </c>
      <c r="B2461" s="7" t="s">
        <v>5715</v>
      </c>
      <c r="C2461" s="17">
        <v>923.0</v>
      </c>
      <c r="D2461" s="17">
        <v>6.26067758743228E7</v>
      </c>
      <c r="E2461" s="17">
        <v>3.26486E7</v>
      </c>
      <c r="F2461" s="17">
        <v>4.6606942E7</v>
      </c>
      <c r="G2461" s="17">
        <v>7.8343075E7</v>
      </c>
      <c r="H2461" s="17">
        <v>1.25205611E8</v>
      </c>
    </row>
    <row r="2462">
      <c r="A2462" s="22" t="s">
        <v>5716</v>
      </c>
      <c r="B2462" s="7" t="s">
        <v>5717</v>
      </c>
      <c r="C2462" s="17">
        <v>100.0</v>
      </c>
      <c r="D2462" s="17">
        <v>4.72587440099999E7</v>
      </c>
      <c r="E2462" s="17">
        <v>1.6605492E7</v>
      </c>
      <c r="F2462" s="17">
        <v>3.5351023E7</v>
      </c>
      <c r="G2462" s="17">
        <v>5.352408E7</v>
      </c>
      <c r="H2462" s="17">
        <v>9.331148E7</v>
      </c>
    </row>
    <row r="2463">
      <c r="A2463" s="22" t="s">
        <v>5718</v>
      </c>
      <c r="B2463" s="7" t="s">
        <v>5719</v>
      </c>
      <c r="C2463" s="17">
        <v>1729.0</v>
      </c>
      <c r="D2463" s="17">
        <v>4.56435584046242E7</v>
      </c>
      <c r="E2463" s="17">
        <v>2.347185E7</v>
      </c>
      <c r="F2463" s="17">
        <v>3.6190992E7</v>
      </c>
      <c r="G2463" s="17">
        <v>5.1737819E7</v>
      </c>
      <c r="H2463" s="17">
        <v>8.7687334E7</v>
      </c>
    </row>
    <row r="2464">
      <c r="A2464" s="22" t="s">
        <v>5720</v>
      </c>
      <c r="B2464" s="7" t="s">
        <v>5721</v>
      </c>
      <c r="C2464" s="17">
        <v>166.0</v>
      </c>
      <c r="D2464" s="17">
        <v>3.31205601385542E7</v>
      </c>
      <c r="E2464" s="17">
        <v>1.0885139E7</v>
      </c>
      <c r="F2464" s="17">
        <v>2.3062171E7</v>
      </c>
      <c r="G2464" s="17">
        <v>4.442775E7</v>
      </c>
      <c r="H2464" s="17">
        <v>7.207529E7</v>
      </c>
    </row>
    <row r="2465">
      <c r="A2465" s="22" t="s">
        <v>5722</v>
      </c>
      <c r="B2465" s="7" t="s">
        <v>5723</v>
      </c>
      <c r="C2465" s="17">
        <v>526.0</v>
      </c>
      <c r="D2465" s="17">
        <v>4.25168112623574E7</v>
      </c>
      <c r="E2465" s="17">
        <v>1.0474779E7</v>
      </c>
      <c r="F2465" s="17">
        <v>2.1944195E7</v>
      </c>
      <c r="G2465" s="17">
        <v>6.1650509E7</v>
      </c>
      <c r="H2465" s="17">
        <v>1.08203743E8</v>
      </c>
    </row>
    <row r="2466">
      <c r="A2466" s="22" t="s">
        <v>5724</v>
      </c>
      <c r="B2466" s="7" t="s">
        <v>5725</v>
      </c>
      <c r="C2466" s="17">
        <v>10.0</v>
      </c>
      <c r="D2466" s="17">
        <v>2.55408971E7</v>
      </c>
      <c r="E2466" s="17">
        <v>1.0829997E7</v>
      </c>
      <c r="F2466" s="17">
        <v>1.3616937E7</v>
      </c>
      <c r="G2466" s="17">
        <v>2.8375343E7</v>
      </c>
      <c r="H2466" s="17">
        <v>4.732885E7</v>
      </c>
    </row>
    <row r="2467">
      <c r="A2467" s="22" t="s">
        <v>5726</v>
      </c>
      <c r="B2467" s="7" t="s">
        <v>5727</v>
      </c>
      <c r="C2467" s="17">
        <v>5.0</v>
      </c>
      <c r="D2467" s="17">
        <v>1.39069884E7</v>
      </c>
      <c r="E2467" s="17">
        <v>9831380.0</v>
      </c>
      <c r="F2467" s="17">
        <v>1.2598991E7</v>
      </c>
      <c r="G2467" s="17">
        <v>1.9318025E7</v>
      </c>
      <c r="H2467" s="17">
        <v>2.4592146E7</v>
      </c>
    </row>
    <row r="2468">
      <c r="A2468" s="22" t="s">
        <v>5728</v>
      </c>
      <c r="B2468" s="7" t="s">
        <v>5729</v>
      </c>
      <c r="C2468" s="17">
        <v>34.0</v>
      </c>
      <c r="D2468" s="17">
        <v>3.04579862058823E7</v>
      </c>
      <c r="E2468" s="17">
        <v>1.6701057E7</v>
      </c>
      <c r="F2468" s="17">
        <v>2.4316985E7</v>
      </c>
      <c r="G2468" s="17">
        <v>3.474163E7</v>
      </c>
      <c r="H2468" s="17">
        <v>4.9287043E7</v>
      </c>
    </row>
    <row r="2469">
      <c r="A2469" s="22" t="s">
        <v>5730</v>
      </c>
      <c r="B2469" s="7" t="s">
        <v>5731</v>
      </c>
      <c r="C2469" s="17">
        <v>5.0</v>
      </c>
      <c r="D2469" s="17">
        <v>4.57075058E7</v>
      </c>
      <c r="E2469" s="17">
        <v>1.9935577E7</v>
      </c>
      <c r="F2469" s="17">
        <v>3.1888741E7</v>
      </c>
      <c r="G2469" s="17">
        <v>7.328369E7</v>
      </c>
      <c r="H2469" s="17">
        <v>1.00205523E8</v>
      </c>
    </row>
    <row r="2470">
      <c r="A2470" s="22" t="s">
        <v>5732</v>
      </c>
      <c r="B2470" s="7" t="s">
        <v>5733</v>
      </c>
      <c r="C2470" s="17">
        <v>27.0</v>
      </c>
      <c r="D2470" s="17">
        <v>3.82723244444444E7</v>
      </c>
      <c r="E2470" s="17">
        <v>1.87441E7</v>
      </c>
      <c r="F2470" s="17">
        <v>2.7939497E7</v>
      </c>
      <c r="G2470" s="17">
        <v>4.0106729E7</v>
      </c>
      <c r="H2470" s="17">
        <v>5.7257169E7</v>
      </c>
    </row>
    <row r="2471">
      <c r="A2471" s="22" t="s">
        <v>5734</v>
      </c>
      <c r="B2471" s="7" t="s">
        <v>5735</v>
      </c>
      <c r="C2471" s="17">
        <v>30.0</v>
      </c>
      <c r="D2471" s="17">
        <v>3.26747162333333E7</v>
      </c>
      <c r="E2471" s="17">
        <v>2.0175814E7</v>
      </c>
      <c r="F2471" s="17">
        <v>2.624495E7</v>
      </c>
      <c r="G2471" s="17">
        <v>3.8108245E7</v>
      </c>
      <c r="H2471" s="17">
        <v>4.7116362E7</v>
      </c>
    </row>
    <row r="2472">
      <c r="A2472" s="22" t="s">
        <v>5736</v>
      </c>
      <c r="B2472" s="7" t="s">
        <v>5737</v>
      </c>
      <c r="C2472" s="17">
        <v>8.0</v>
      </c>
      <c r="D2472" s="17">
        <v>1.30396385E7</v>
      </c>
      <c r="E2472" s="17">
        <v>6683950.0</v>
      </c>
      <c r="F2472" s="17">
        <v>7831950.0</v>
      </c>
      <c r="G2472" s="17">
        <v>1.3587536E7</v>
      </c>
      <c r="H2472" s="17">
        <v>2.7874744E7</v>
      </c>
    </row>
    <row r="2473">
      <c r="A2473" s="22" t="s">
        <v>5738</v>
      </c>
      <c r="B2473" s="7" t="s">
        <v>5739</v>
      </c>
      <c r="C2473" s="17">
        <v>40.0</v>
      </c>
      <c r="D2473" s="17">
        <v>2.2228677675E7</v>
      </c>
      <c r="E2473" s="17">
        <v>7755052.0</v>
      </c>
      <c r="F2473" s="17">
        <v>1.1199092E7</v>
      </c>
      <c r="G2473" s="17">
        <v>1.6707868E7</v>
      </c>
      <c r="H2473" s="17">
        <v>3.7852176E7</v>
      </c>
    </row>
    <row r="2474">
      <c r="A2474" s="22" t="s">
        <v>11457</v>
      </c>
      <c r="B2474" s="7" t="s">
        <v>11458</v>
      </c>
      <c r="C2474" s="17">
        <v>8.0</v>
      </c>
      <c r="D2474" s="17">
        <v>1.04348415E7</v>
      </c>
      <c r="E2474" s="17">
        <v>4870081.0</v>
      </c>
      <c r="F2474" s="17">
        <v>6480247.0</v>
      </c>
      <c r="G2474" s="17">
        <v>9096507.0</v>
      </c>
      <c r="H2474" s="17">
        <v>2.5570373E7</v>
      </c>
    </row>
    <row r="2475">
      <c r="A2475" s="22" t="s">
        <v>5740</v>
      </c>
      <c r="B2475" s="7" t="s">
        <v>5741</v>
      </c>
      <c r="C2475" s="17">
        <v>17.0</v>
      </c>
      <c r="D2475" s="17">
        <v>4.08879537647058E7</v>
      </c>
      <c r="E2475" s="17">
        <v>1.8547034E7</v>
      </c>
      <c r="F2475" s="17">
        <v>3.5485513E7</v>
      </c>
      <c r="G2475" s="17">
        <v>5.7889567E7</v>
      </c>
      <c r="H2475" s="17">
        <v>8.3832548E7</v>
      </c>
    </row>
    <row r="2476">
      <c r="A2476" s="22" t="s">
        <v>5742</v>
      </c>
      <c r="B2476" s="7" t="s">
        <v>5743</v>
      </c>
      <c r="C2476" s="17">
        <v>23.0</v>
      </c>
      <c r="D2476" s="17">
        <v>2.14488214782608E7</v>
      </c>
      <c r="E2476" s="17">
        <v>1.0491973E7</v>
      </c>
      <c r="F2476" s="17">
        <v>1.9905E7</v>
      </c>
      <c r="G2476" s="17">
        <v>2.9050309E7</v>
      </c>
      <c r="H2476" s="17">
        <v>4.2058718E7</v>
      </c>
    </row>
    <row r="2477">
      <c r="A2477" s="22" t="s">
        <v>5744</v>
      </c>
      <c r="B2477" s="7" t="s">
        <v>5745</v>
      </c>
      <c r="C2477" s="17">
        <v>26.0</v>
      </c>
      <c r="D2477" s="17">
        <v>3.28071201153846E7</v>
      </c>
      <c r="E2477" s="17">
        <v>1.8819038E7</v>
      </c>
      <c r="F2477" s="17">
        <v>3.0467543E7</v>
      </c>
      <c r="G2477" s="17">
        <v>3.926396E7</v>
      </c>
      <c r="H2477" s="17">
        <v>4.7229896E7</v>
      </c>
    </row>
    <row r="2478">
      <c r="A2478" s="22" t="s">
        <v>5746</v>
      </c>
      <c r="B2478" s="7" t="s">
        <v>5747</v>
      </c>
      <c r="C2478" s="17">
        <v>7.0</v>
      </c>
      <c r="D2478" s="17">
        <v>1.71069031428571E7</v>
      </c>
      <c r="E2478" s="17">
        <v>3149870.0</v>
      </c>
      <c r="F2478" s="17">
        <v>1.9370101E7</v>
      </c>
      <c r="G2478" s="17">
        <v>2.696465E7</v>
      </c>
      <c r="H2478" s="17">
        <v>3.926396E7</v>
      </c>
    </row>
    <row r="2479">
      <c r="A2479" s="22" t="s">
        <v>5748</v>
      </c>
      <c r="B2479" s="7" t="s">
        <v>5749</v>
      </c>
      <c r="C2479" s="17">
        <v>147.0</v>
      </c>
      <c r="D2479" s="17">
        <v>4.00575680136054E7</v>
      </c>
      <c r="E2479" s="17">
        <v>2.58207E7</v>
      </c>
      <c r="F2479" s="17">
        <v>3.612489E7</v>
      </c>
      <c r="G2479" s="17">
        <v>4.6994745E7</v>
      </c>
      <c r="H2479" s="17">
        <v>6.3150747E7</v>
      </c>
    </row>
    <row r="2480">
      <c r="A2480" s="22" t="s">
        <v>5750</v>
      </c>
      <c r="B2480" s="7" t="s">
        <v>5751</v>
      </c>
      <c r="C2480" s="17">
        <v>138.0</v>
      </c>
      <c r="D2480" s="17">
        <v>4.13415169637681E7</v>
      </c>
      <c r="E2480" s="17">
        <v>2.3038824E7</v>
      </c>
      <c r="F2480" s="17">
        <v>3.6039818E7</v>
      </c>
      <c r="G2480" s="17">
        <v>4.8552535E7</v>
      </c>
      <c r="H2480" s="17">
        <v>7.7481E7</v>
      </c>
    </row>
    <row r="2481">
      <c r="A2481" s="22" t="s">
        <v>5752</v>
      </c>
      <c r="B2481" s="7" t="s">
        <v>5753</v>
      </c>
      <c r="C2481" s="17">
        <v>13.0</v>
      </c>
      <c r="D2481" s="17">
        <v>2.80426953076923E7</v>
      </c>
      <c r="E2481" s="17">
        <v>8034425.0</v>
      </c>
      <c r="F2481" s="17">
        <v>1.8699973E7</v>
      </c>
      <c r="G2481" s="17">
        <v>3.075775E7</v>
      </c>
      <c r="H2481" s="17">
        <v>6.2448241E7</v>
      </c>
    </row>
    <row r="2482">
      <c r="A2482" s="22" t="s">
        <v>5754</v>
      </c>
      <c r="B2482" s="7" t="s">
        <v>5755</v>
      </c>
      <c r="C2482" s="17">
        <v>41.0</v>
      </c>
      <c r="D2482" s="17">
        <v>2.12324066829268E7</v>
      </c>
      <c r="E2482" s="17">
        <v>1.0895083E7</v>
      </c>
      <c r="F2482" s="17">
        <v>1.5734934E7</v>
      </c>
      <c r="G2482" s="17">
        <v>2.4728804E7</v>
      </c>
      <c r="H2482" s="17">
        <v>3.5542748E7</v>
      </c>
    </row>
    <row r="2483">
      <c r="A2483" s="22" t="s">
        <v>5756</v>
      </c>
      <c r="B2483" s="7" t="s">
        <v>5757</v>
      </c>
      <c r="C2483" s="17">
        <v>17.0</v>
      </c>
      <c r="D2483" s="17">
        <v>1.75830952941176E7</v>
      </c>
      <c r="E2483" s="17">
        <v>1.2096347E7</v>
      </c>
      <c r="F2483" s="17">
        <v>1.5831559E7</v>
      </c>
      <c r="G2483" s="17">
        <v>2.2709798E7</v>
      </c>
      <c r="H2483" s="17">
        <v>2.682511E7</v>
      </c>
    </row>
    <row r="2484">
      <c r="A2484" s="22" t="s">
        <v>5758</v>
      </c>
      <c r="B2484" s="7" t="s">
        <v>5759</v>
      </c>
      <c r="C2484" s="17">
        <v>54.0</v>
      </c>
      <c r="D2484" s="17">
        <v>3.45038899259259E7</v>
      </c>
      <c r="E2484" s="17">
        <v>1.34912E7</v>
      </c>
      <c r="F2484" s="17">
        <v>2.6749009E7</v>
      </c>
      <c r="G2484" s="17">
        <v>4.4398484E7</v>
      </c>
      <c r="H2484" s="17">
        <v>7.3139112E7</v>
      </c>
    </row>
    <row r="2485">
      <c r="A2485" s="22" t="s">
        <v>5760</v>
      </c>
      <c r="B2485" s="7" t="s">
        <v>5761</v>
      </c>
      <c r="C2485" s="17">
        <v>99.0</v>
      </c>
      <c r="D2485" s="17">
        <v>5.94211385050505E7</v>
      </c>
      <c r="E2485" s="17">
        <v>1.5134651E7</v>
      </c>
      <c r="F2485" s="17">
        <v>2.8773E7</v>
      </c>
      <c r="G2485" s="17">
        <v>4.8105241E7</v>
      </c>
      <c r="H2485" s="17">
        <v>1.48480034E8</v>
      </c>
    </row>
    <row r="2486">
      <c r="A2486" s="22" t="s">
        <v>5762</v>
      </c>
      <c r="B2486" s="7" t="s">
        <v>5763</v>
      </c>
      <c r="C2486" s="17">
        <v>297.0</v>
      </c>
      <c r="D2486" s="17">
        <v>3.2976589043771E7</v>
      </c>
      <c r="E2486" s="17">
        <v>2.2711666E7</v>
      </c>
      <c r="F2486" s="17">
        <v>2.6999485E7</v>
      </c>
      <c r="G2486" s="17">
        <v>3.833495E7</v>
      </c>
      <c r="H2486" s="17">
        <v>5.4657342E7</v>
      </c>
    </row>
    <row r="2487">
      <c r="A2487" s="22" t="s">
        <v>5764</v>
      </c>
      <c r="B2487" s="7" t="s">
        <v>5765</v>
      </c>
      <c r="C2487" s="17">
        <v>347.0</v>
      </c>
      <c r="D2487" s="17">
        <v>3.23329173976945E7</v>
      </c>
      <c r="E2487" s="17">
        <v>2.0954002E7</v>
      </c>
      <c r="F2487" s="17">
        <v>2.839505E7</v>
      </c>
      <c r="G2487" s="17">
        <v>3.5782173E7</v>
      </c>
      <c r="H2487" s="17">
        <v>5.287259E7</v>
      </c>
    </row>
    <row r="2488">
      <c r="A2488" s="22" t="s">
        <v>5766</v>
      </c>
      <c r="B2488" s="7" t="s">
        <v>5767</v>
      </c>
      <c r="C2488" s="17">
        <v>105.0</v>
      </c>
      <c r="D2488" s="17">
        <v>2.22655880857142E7</v>
      </c>
      <c r="E2488" s="17">
        <v>1.2462E7</v>
      </c>
      <c r="F2488" s="17">
        <v>2.0274062E7</v>
      </c>
      <c r="G2488" s="17">
        <v>2.5127336E7</v>
      </c>
      <c r="H2488" s="17">
        <v>3.3115023E7</v>
      </c>
    </row>
    <row r="2489">
      <c r="A2489" s="22" t="s">
        <v>5768</v>
      </c>
      <c r="B2489" s="7" t="s">
        <v>5769</v>
      </c>
      <c r="C2489" s="17">
        <v>490.0</v>
      </c>
      <c r="D2489" s="17">
        <v>4.51938024367347E7</v>
      </c>
      <c r="E2489" s="17">
        <v>2.9867532E7</v>
      </c>
      <c r="F2489" s="17">
        <v>3.735595E7</v>
      </c>
      <c r="G2489" s="17">
        <v>5.0939073E7</v>
      </c>
      <c r="H2489" s="17">
        <v>7.2933191E7</v>
      </c>
    </row>
    <row r="2490">
      <c r="A2490" s="22" t="s">
        <v>5770</v>
      </c>
      <c r="B2490" s="7" t="s">
        <v>5771</v>
      </c>
      <c r="C2490" s="17">
        <v>64.0</v>
      </c>
      <c r="D2490" s="17">
        <v>3.22555094062499E7</v>
      </c>
      <c r="E2490" s="17">
        <v>1.8018002E7</v>
      </c>
      <c r="F2490" s="17">
        <v>3.211005E7</v>
      </c>
      <c r="G2490" s="17">
        <v>3.9242575E7</v>
      </c>
      <c r="H2490" s="17">
        <v>5.1731467E7</v>
      </c>
    </row>
    <row r="2491">
      <c r="A2491" s="22" t="s">
        <v>5772</v>
      </c>
      <c r="B2491" s="7" t="s">
        <v>5773</v>
      </c>
      <c r="C2491" s="17">
        <v>424.0</v>
      </c>
      <c r="D2491" s="17">
        <v>3.72546839386792E7</v>
      </c>
      <c r="E2491" s="17">
        <v>2.518106E7</v>
      </c>
      <c r="F2491" s="17">
        <v>3.26277E7</v>
      </c>
      <c r="G2491" s="17">
        <v>4.014585E7</v>
      </c>
      <c r="H2491" s="17">
        <v>6.190204E7</v>
      </c>
    </row>
    <row r="2492">
      <c r="A2492" s="22" t="s">
        <v>5774</v>
      </c>
      <c r="B2492" s="7" t="s">
        <v>5775</v>
      </c>
      <c r="C2492" s="17">
        <v>78.0</v>
      </c>
      <c r="D2492" s="17">
        <v>3.05191723717948E7</v>
      </c>
      <c r="E2492" s="17">
        <v>2.4268658E7</v>
      </c>
      <c r="F2492" s="17">
        <v>2.9093134E7</v>
      </c>
      <c r="G2492" s="17">
        <v>3.86343E7</v>
      </c>
      <c r="H2492" s="17">
        <v>4.2967779E7</v>
      </c>
    </row>
    <row r="2493">
      <c r="A2493" s="22" t="s">
        <v>5776</v>
      </c>
      <c r="B2493" s="7" t="s">
        <v>5777</v>
      </c>
      <c r="C2493" s="17">
        <v>229.0</v>
      </c>
      <c r="D2493" s="17">
        <v>3.23910502794759E7</v>
      </c>
      <c r="E2493" s="17">
        <v>1.5864143E7</v>
      </c>
      <c r="F2493" s="17">
        <v>2.4447E7</v>
      </c>
      <c r="G2493" s="17">
        <v>3.6083466E7</v>
      </c>
      <c r="H2493" s="17">
        <v>6.732425E7</v>
      </c>
    </row>
    <row r="2494">
      <c r="A2494" s="22" t="s">
        <v>11479</v>
      </c>
      <c r="B2494" s="7" t="s">
        <v>11480</v>
      </c>
      <c r="C2494" s="17">
        <v>22.0</v>
      </c>
      <c r="D2494" s="17">
        <v>2.55285246363636E7</v>
      </c>
      <c r="E2494" s="17">
        <v>1.5561602E7</v>
      </c>
      <c r="F2494" s="17">
        <v>1.9750073E7</v>
      </c>
      <c r="G2494" s="17">
        <v>2.8179816E7</v>
      </c>
      <c r="H2494" s="17">
        <v>3.5933332E7</v>
      </c>
    </row>
    <row r="2495">
      <c r="A2495" s="22" t="s">
        <v>5778</v>
      </c>
      <c r="B2495" s="7" t="s">
        <v>5779</v>
      </c>
      <c r="C2495" s="17">
        <v>91.0</v>
      </c>
      <c r="D2495" s="17">
        <v>3.44301724395604E7</v>
      </c>
      <c r="E2495" s="17">
        <v>1.4259838E7</v>
      </c>
      <c r="F2495" s="17">
        <v>3.0996973E7</v>
      </c>
      <c r="G2495" s="17">
        <v>4.303408E7</v>
      </c>
      <c r="H2495" s="17">
        <v>6.3711981E7</v>
      </c>
    </row>
    <row r="2496">
      <c r="A2496" s="22" t="s">
        <v>5780</v>
      </c>
      <c r="B2496" s="7" t="s">
        <v>5781</v>
      </c>
      <c r="C2496" s="17">
        <v>2535.0</v>
      </c>
      <c r="D2496" s="17">
        <v>3.93464415468873E7</v>
      </c>
      <c r="E2496" s="17">
        <v>1.43906E7</v>
      </c>
      <c r="F2496" s="17">
        <v>2.5268262E7</v>
      </c>
      <c r="G2496" s="17">
        <v>4.864648E7</v>
      </c>
      <c r="H2496" s="17">
        <v>8.1118477E7</v>
      </c>
    </row>
    <row r="2497">
      <c r="A2497" s="22" t="s">
        <v>5782</v>
      </c>
      <c r="B2497" s="7" t="s">
        <v>5783</v>
      </c>
      <c r="C2497" s="17">
        <v>243.0</v>
      </c>
      <c r="D2497" s="17">
        <v>3.13931214074074E7</v>
      </c>
      <c r="E2497" s="17">
        <v>1.7971486E7</v>
      </c>
      <c r="F2497" s="17">
        <v>2.6912958E7</v>
      </c>
      <c r="G2497" s="17">
        <v>4.1368124E7</v>
      </c>
      <c r="H2497" s="17">
        <v>5.615002E7</v>
      </c>
    </row>
    <row r="2498">
      <c r="A2498" s="22" t="s">
        <v>5784</v>
      </c>
      <c r="B2498" s="7" t="s">
        <v>5785</v>
      </c>
      <c r="C2498" s="17">
        <v>396.0</v>
      </c>
      <c r="D2498" s="17">
        <v>2.60001163964646E7</v>
      </c>
      <c r="E2498" s="17">
        <v>1.1246E7</v>
      </c>
      <c r="F2498" s="17">
        <v>2.0466851E7</v>
      </c>
      <c r="G2498" s="17">
        <v>3.1513501E7</v>
      </c>
      <c r="H2498" s="17">
        <v>4.9761884E7</v>
      </c>
    </row>
    <row r="2499">
      <c r="A2499" s="22" t="s">
        <v>5786</v>
      </c>
      <c r="B2499" s="7" t="s">
        <v>5787</v>
      </c>
      <c r="C2499" s="17">
        <v>127.0</v>
      </c>
      <c r="D2499" s="17">
        <v>2.75476529212598E7</v>
      </c>
      <c r="E2499" s="17">
        <v>1.0111529E7</v>
      </c>
      <c r="F2499" s="17">
        <v>1.6761869E7</v>
      </c>
      <c r="G2499" s="17">
        <v>3.137355E7</v>
      </c>
      <c r="H2499" s="17">
        <v>7.0505241E7</v>
      </c>
    </row>
    <row r="2500">
      <c r="A2500" s="22" t="s">
        <v>5788</v>
      </c>
      <c r="B2500" s="7" t="s">
        <v>5789</v>
      </c>
      <c r="C2500" s="17">
        <v>623.0</v>
      </c>
      <c r="D2500" s="17">
        <v>4.0818904518459E7</v>
      </c>
      <c r="E2500" s="17">
        <v>2.1025778E7</v>
      </c>
      <c r="F2500" s="17">
        <v>3.3669145E7</v>
      </c>
      <c r="G2500" s="17">
        <v>5.0115515E7</v>
      </c>
      <c r="H2500" s="17">
        <v>7.5680136E7</v>
      </c>
    </row>
    <row r="2501">
      <c r="A2501" s="22" t="s">
        <v>5790</v>
      </c>
      <c r="B2501" s="7" t="s">
        <v>5791</v>
      </c>
      <c r="C2501" s="17">
        <v>314.0</v>
      </c>
      <c r="D2501" s="17">
        <v>2.47740698917197E7</v>
      </c>
      <c r="E2501" s="17">
        <v>1.1582869E7</v>
      </c>
      <c r="F2501" s="17">
        <v>1.7503E7</v>
      </c>
      <c r="G2501" s="17">
        <v>3.188056E7</v>
      </c>
      <c r="H2501" s="17">
        <v>4.7238985E7</v>
      </c>
    </row>
    <row r="2502">
      <c r="A2502" s="22" t="s">
        <v>5792</v>
      </c>
      <c r="B2502" s="7" t="s">
        <v>5793</v>
      </c>
      <c r="C2502" s="17">
        <v>553.0</v>
      </c>
      <c r="D2502" s="17">
        <v>3.50716771717902E7</v>
      </c>
      <c r="E2502" s="17">
        <v>1.940268E7</v>
      </c>
      <c r="F2502" s="17">
        <v>3.0051387E7</v>
      </c>
      <c r="G2502" s="17">
        <v>4.19622E7</v>
      </c>
      <c r="H2502" s="17">
        <v>5.9929326E7</v>
      </c>
    </row>
    <row r="2503">
      <c r="A2503" s="22" t="s">
        <v>5794</v>
      </c>
      <c r="B2503" s="7" t="s">
        <v>5795</v>
      </c>
      <c r="C2503" s="17">
        <v>96.0</v>
      </c>
      <c r="D2503" s="17">
        <v>3.12284161666666E7</v>
      </c>
      <c r="E2503" s="17">
        <v>1.1715841E7</v>
      </c>
      <c r="F2503" s="17">
        <v>2.1391563E7</v>
      </c>
      <c r="G2503" s="17">
        <v>4.0547902E7</v>
      </c>
      <c r="H2503" s="17">
        <v>6.6513662E7</v>
      </c>
    </row>
    <row r="2504">
      <c r="A2504" s="22" t="s">
        <v>5796</v>
      </c>
      <c r="B2504" s="7" t="s">
        <v>5797</v>
      </c>
      <c r="C2504" s="17">
        <v>407.0</v>
      </c>
      <c r="D2504" s="17">
        <v>3.64526028157248E7</v>
      </c>
      <c r="E2504" s="17">
        <v>1.1066205E7</v>
      </c>
      <c r="F2504" s="17">
        <v>2.0742044E7</v>
      </c>
      <c r="G2504" s="17">
        <v>3.933749E7</v>
      </c>
      <c r="H2504" s="17">
        <v>9.1633453E7</v>
      </c>
    </row>
    <row r="2505">
      <c r="A2505" s="22" t="s">
        <v>11493</v>
      </c>
      <c r="B2505" s="7" t="s">
        <v>11494</v>
      </c>
      <c r="C2505" s="17">
        <v>2847.0</v>
      </c>
      <c r="D2505" s="17">
        <v>1.22005139273938E7</v>
      </c>
      <c r="E2505" s="17">
        <v>5945846.0</v>
      </c>
      <c r="F2505" s="17">
        <v>8965293.0</v>
      </c>
      <c r="G2505" s="17">
        <v>1.5334566E7</v>
      </c>
      <c r="H2505" s="17">
        <v>2.504065E7</v>
      </c>
    </row>
    <row r="2506">
      <c r="A2506" s="22" t="s">
        <v>5798</v>
      </c>
      <c r="B2506" s="7" t="s">
        <v>5799</v>
      </c>
      <c r="C2506" s="17">
        <v>3575.0</v>
      </c>
      <c r="D2506" s="17">
        <v>1.27071660128491E7</v>
      </c>
      <c r="E2506" s="17">
        <v>5951280.0</v>
      </c>
      <c r="F2506" s="17">
        <v>8821959.0</v>
      </c>
      <c r="G2506" s="17">
        <v>1.4977211E7</v>
      </c>
      <c r="H2506" s="17">
        <v>2.3766599E7</v>
      </c>
    </row>
    <row r="2507">
      <c r="A2507" s="22" t="s">
        <v>5800</v>
      </c>
      <c r="B2507" s="7" t="s">
        <v>5801</v>
      </c>
      <c r="C2507" s="17">
        <v>11289.0</v>
      </c>
      <c r="D2507" s="17">
        <v>1.06160216708266E7</v>
      </c>
      <c r="E2507" s="17">
        <v>5833345.0</v>
      </c>
      <c r="F2507" s="17">
        <v>7992100.0</v>
      </c>
      <c r="G2507" s="17">
        <v>1.2067993E7</v>
      </c>
      <c r="H2507" s="17">
        <v>2.0497942E7</v>
      </c>
    </row>
    <row r="2508">
      <c r="A2508" s="22" t="s">
        <v>5802</v>
      </c>
      <c r="B2508" s="7" t="s">
        <v>5803</v>
      </c>
      <c r="C2508" s="17">
        <v>11873.0</v>
      </c>
      <c r="D2508" s="17">
        <v>1.12268152821548E7</v>
      </c>
      <c r="E2508" s="17">
        <v>5628707.0</v>
      </c>
      <c r="F2508" s="17">
        <v>7982988.0</v>
      </c>
      <c r="G2508" s="17">
        <v>1.3114423E7</v>
      </c>
      <c r="H2508" s="17">
        <v>2.2932824E7</v>
      </c>
    </row>
    <row r="2509">
      <c r="A2509" s="22" t="s">
        <v>5804</v>
      </c>
      <c r="B2509" s="7" t="s">
        <v>5805</v>
      </c>
      <c r="C2509" s="17">
        <v>34204.0</v>
      </c>
      <c r="D2509" s="17">
        <v>9797503.09739348</v>
      </c>
      <c r="E2509" s="17">
        <v>5169704.0</v>
      </c>
      <c r="F2509" s="17">
        <v>7074480.0</v>
      </c>
      <c r="G2509" s="17">
        <v>1.1027901E7</v>
      </c>
      <c r="H2509" s="17">
        <v>1.9776757E7</v>
      </c>
    </row>
    <row r="2510">
      <c r="A2510" s="22" t="s">
        <v>5806</v>
      </c>
      <c r="B2510" s="7" t="s">
        <v>5807</v>
      </c>
      <c r="C2510" s="17">
        <v>7318.0</v>
      </c>
      <c r="D2510" s="17">
        <v>9880884.79901692</v>
      </c>
      <c r="E2510" s="17">
        <v>5050320.0</v>
      </c>
      <c r="F2510" s="17">
        <v>7099000.0</v>
      </c>
      <c r="G2510" s="17">
        <v>1.1773821E7</v>
      </c>
      <c r="H2510" s="17">
        <v>1.9981342E7</v>
      </c>
    </row>
    <row r="2511">
      <c r="A2511" s="22" t="s">
        <v>5808</v>
      </c>
      <c r="B2511" s="7" t="s">
        <v>5809</v>
      </c>
      <c r="C2511" s="17">
        <v>9911.0</v>
      </c>
      <c r="D2511" s="17">
        <v>1.53641350331619E7</v>
      </c>
      <c r="E2511" s="17">
        <v>6647766.0</v>
      </c>
      <c r="F2511" s="17">
        <v>9885136.0</v>
      </c>
      <c r="G2511" s="17">
        <v>1.797047E7</v>
      </c>
      <c r="H2511" s="17">
        <v>3.048914E7</v>
      </c>
    </row>
    <row r="2512">
      <c r="A2512" s="22" t="s">
        <v>5810</v>
      </c>
      <c r="B2512" s="7" t="s">
        <v>5811</v>
      </c>
      <c r="C2512" s="17">
        <v>2067.0</v>
      </c>
      <c r="D2512" s="17">
        <v>1.19818997135945E7</v>
      </c>
      <c r="E2512" s="17">
        <v>5776700.0</v>
      </c>
      <c r="F2512" s="17">
        <v>8474158.0</v>
      </c>
      <c r="G2512" s="17">
        <v>1.4064246E7</v>
      </c>
      <c r="H2512" s="17">
        <v>2.4827886E7</v>
      </c>
    </row>
    <row r="2513">
      <c r="A2513" s="22" t="s">
        <v>5812</v>
      </c>
      <c r="B2513" s="7" t="s">
        <v>5813</v>
      </c>
      <c r="C2513" s="17">
        <v>18991.0</v>
      </c>
      <c r="D2513" s="17">
        <v>1.17939881618606E7</v>
      </c>
      <c r="E2513" s="17">
        <v>5809153.0</v>
      </c>
      <c r="F2513" s="17">
        <v>8292498.0</v>
      </c>
      <c r="G2513" s="17">
        <v>1.3433852E7</v>
      </c>
      <c r="H2513" s="17">
        <v>2.3754198E7</v>
      </c>
    </row>
    <row r="2514">
      <c r="A2514" s="22" t="s">
        <v>5814</v>
      </c>
      <c r="B2514" s="7" t="s">
        <v>5815</v>
      </c>
      <c r="C2514" s="17">
        <v>6270.0</v>
      </c>
      <c r="D2514" s="17">
        <v>9782275.39955392</v>
      </c>
      <c r="E2514" s="17">
        <v>5018045.0</v>
      </c>
      <c r="F2514" s="17">
        <v>6960489.0</v>
      </c>
      <c r="G2514" s="17">
        <v>1.14585E7</v>
      </c>
      <c r="H2514" s="17">
        <v>1.9987875E7</v>
      </c>
    </row>
    <row r="2515">
      <c r="A2515" s="22" t="s">
        <v>5816</v>
      </c>
      <c r="B2515" s="7" t="s">
        <v>5817</v>
      </c>
      <c r="C2515" s="17">
        <v>14167.0</v>
      </c>
      <c r="D2515" s="17">
        <v>1.06754359379363E7</v>
      </c>
      <c r="E2515" s="17">
        <v>5182900.0</v>
      </c>
      <c r="F2515" s="17">
        <v>7280495.0</v>
      </c>
      <c r="G2515" s="17">
        <v>1.1650441E7</v>
      </c>
      <c r="H2515" s="17">
        <v>2.1127767E7</v>
      </c>
    </row>
    <row r="2516">
      <c r="A2516" s="22" t="s">
        <v>11509</v>
      </c>
      <c r="B2516" s="7" t="s">
        <v>11510</v>
      </c>
      <c r="C2516" s="17">
        <v>7.0</v>
      </c>
      <c r="D2516" s="17">
        <v>6853860.14285714</v>
      </c>
      <c r="E2516" s="17">
        <v>3676480.0</v>
      </c>
      <c r="F2516" s="17">
        <v>4741269.0</v>
      </c>
      <c r="G2516" s="17">
        <v>1.2120995E7</v>
      </c>
      <c r="H2516" s="17">
        <v>1.4580379E7</v>
      </c>
    </row>
    <row r="2517">
      <c r="A2517" s="22" t="s">
        <v>5818</v>
      </c>
      <c r="B2517" s="7" t="s">
        <v>5819</v>
      </c>
      <c r="C2517" s="17">
        <v>69.0</v>
      </c>
      <c r="D2517" s="17">
        <v>2.27782657101449E7</v>
      </c>
      <c r="E2517" s="17">
        <v>8478342.0</v>
      </c>
      <c r="F2517" s="17">
        <v>1.4474307E7</v>
      </c>
      <c r="G2517" s="17">
        <v>2.916561E7</v>
      </c>
      <c r="H2517" s="17">
        <v>5.589436E7</v>
      </c>
    </row>
    <row r="2518">
      <c r="A2518" s="22" t="s">
        <v>5820</v>
      </c>
      <c r="B2518" s="7" t="s">
        <v>5821</v>
      </c>
      <c r="C2518" s="17">
        <v>159.0</v>
      </c>
      <c r="D2518" s="17">
        <v>2.21070091886792E7</v>
      </c>
      <c r="E2518" s="17">
        <v>1.2060131E7</v>
      </c>
      <c r="F2518" s="17">
        <v>1.849242E7</v>
      </c>
      <c r="G2518" s="17">
        <v>3.0801583E7</v>
      </c>
      <c r="H2518" s="17">
        <v>3.7330321E7</v>
      </c>
    </row>
    <row r="2519">
      <c r="A2519" s="22" t="s">
        <v>5822</v>
      </c>
      <c r="B2519" s="7" t="s">
        <v>5823</v>
      </c>
      <c r="C2519" s="17">
        <v>168.0</v>
      </c>
      <c r="D2519" s="17">
        <v>2.14205819047618E7</v>
      </c>
      <c r="E2519" s="17">
        <v>1.012132E7</v>
      </c>
      <c r="F2519" s="17">
        <v>1.492446E7</v>
      </c>
      <c r="G2519" s="17">
        <v>2.8468228E7</v>
      </c>
      <c r="H2519" s="17">
        <v>4.2634305E7</v>
      </c>
    </row>
    <row r="2520">
      <c r="A2520" s="22" t="s">
        <v>5824</v>
      </c>
      <c r="B2520" s="7" t="s">
        <v>5825</v>
      </c>
      <c r="C2520" s="17">
        <v>464.0</v>
      </c>
      <c r="D2520" s="17">
        <v>1.85676694137931E7</v>
      </c>
      <c r="E2520" s="17">
        <v>8820193.0</v>
      </c>
      <c r="F2520" s="17">
        <v>1.3506868E7</v>
      </c>
      <c r="G2520" s="17">
        <v>2.17967E7</v>
      </c>
      <c r="H2520" s="17">
        <v>3.733585E7</v>
      </c>
    </row>
    <row r="2521">
      <c r="A2521" s="22" t="s">
        <v>5826</v>
      </c>
      <c r="B2521" s="7" t="s">
        <v>5827</v>
      </c>
      <c r="C2521" s="17">
        <v>66.0</v>
      </c>
      <c r="D2521" s="17">
        <v>1.34584958181818E7</v>
      </c>
      <c r="E2521" s="17">
        <v>6396300.0</v>
      </c>
      <c r="F2521" s="17">
        <v>9230655.0</v>
      </c>
      <c r="G2521" s="17">
        <v>1.401778E7</v>
      </c>
      <c r="H2521" s="17">
        <v>2.8460451E7</v>
      </c>
    </row>
    <row r="2522">
      <c r="A2522" s="22" t="s">
        <v>5828</v>
      </c>
      <c r="B2522" s="7" t="s">
        <v>5829</v>
      </c>
      <c r="C2522" s="17">
        <v>251.0</v>
      </c>
      <c r="D2522" s="17">
        <v>3.05463045099601E7</v>
      </c>
      <c r="E2522" s="17">
        <v>1.3269797E7</v>
      </c>
      <c r="F2522" s="17">
        <v>2.16975E7</v>
      </c>
      <c r="G2522" s="17">
        <v>4.3393003E7</v>
      </c>
      <c r="H2522" s="17">
        <v>5.7060698E7</v>
      </c>
    </row>
    <row r="2523">
      <c r="A2523" s="22" t="s">
        <v>5830</v>
      </c>
      <c r="B2523" s="7" t="s">
        <v>5831</v>
      </c>
      <c r="C2523" s="17">
        <v>23.0</v>
      </c>
      <c r="D2523" s="17">
        <v>2.43788298695652E7</v>
      </c>
      <c r="E2523" s="17">
        <v>1.0298E7</v>
      </c>
      <c r="F2523" s="17">
        <v>1.5485283E7</v>
      </c>
      <c r="G2523" s="17">
        <v>2.8419321E7</v>
      </c>
      <c r="H2523" s="17">
        <v>3.8910803E7</v>
      </c>
    </row>
    <row r="2524">
      <c r="A2524" s="22" t="s">
        <v>5832</v>
      </c>
      <c r="B2524" s="7" t="s">
        <v>5833</v>
      </c>
      <c r="C2524" s="17">
        <v>329.0</v>
      </c>
      <c r="D2524" s="17">
        <v>2.19099204954407E7</v>
      </c>
      <c r="E2524" s="17">
        <v>9682654.0</v>
      </c>
      <c r="F2524" s="17">
        <v>1.5804945E7</v>
      </c>
      <c r="G2524" s="17">
        <v>2.731798E7</v>
      </c>
      <c r="H2524" s="17">
        <v>4.1618133E7</v>
      </c>
    </row>
    <row r="2525">
      <c r="A2525" s="22" t="s">
        <v>5834</v>
      </c>
      <c r="B2525" s="7" t="s">
        <v>5835</v>
      </c>
      <c r="C2525" s="17">
        <v>102.0</v>
      </c>
      <c r="D2525" s="17">
        <v>1.22216840294117E7</v>
      </c>
      <c r="E2525" s="17">
        <v>7425291.0</v>
      </c>
      <c r="F2525" s="17">
        <v>8710943.0</v>
      </c>
      <c r="G2525" s="17">
        <v>1.1598512E7</v>
      </c>
      <c r="H2525" s="17">
        <v>2.0094514E7</v>
      </c>
    </row>
    <row r="2526">
      <c r="A2526" s="22" t="s">
        <v>5836</v>
      </c>
      <c r="B2526" s="7" t="s">
        <v>5837</v>
      </c>
      <c r="C2526" s="17">
        <v>118.0</v>
      </c>
      <c r="D2526" s="17">
        <v>1.77338656779661E7</v>
      </c>
      <c r="E2526" s="17">
        <v>8273730.0</v>
      </c>
      <c r="F2526" s="17">
        <v>1.4444369E7</v>
      </c>
      <c r="G2526" s="17">
        <v>2.2270104E7</v>
      </c>
      <c r="H2526" s="17">
        <v>3.461652E7</v>
      </c>
    </row>
    <row r="2527">
      <c r="A2527" s="22" t="s">
        <v>5838</v>
      </c>
      <c r="B2527" s="7" t="s">
        <v>5839</v>
      </c>
      <c r="C2527" s="17">
        <v>3.0</v>
      </c>
      <c r="D2527" s="17">
        <v>2.20393423333333E7</v>
      </c>
      <c r="E2527" s="17">
        <v>6830275.0</v>
      </c>
      <c r="F2527" s="17">
        <v>2.9030817E7</v>
      </c>
      <c r="G2527" s="17">
        <v>3.0256935E7</v>
      </c>
      <c r="H2527" s="17">
        <v>3.0256935E7</v>
      </c>
    </row>
    <row r="2528">
      <c r="A2528" s="22" t="s">
        <v>5840</v>
      </c>
      <c r="B2528" s="7" t="s">
        <v>5841</v>
      </c>
      <c r="C2528" s="17">
        <v>9.0</v>
      </c>
      <c r="D2528" s="17">
        <v>2.16743534444444E7</v>
      </c>
      <c r="E2528" s="17">
        <v>7436294.0</v>
      </c>
      <c r="F2528" s="17">
        <v>8952004.0</v>
      </c>
      <c r="G2528" s="17">
        <v>2.09889E7</v>
      </c>
      <c r="H2528" s="17">
        <v>8.2569741E7</v>
      </c>
    </row>
    <row r="2529">
      <c r="A2529" s="22" t="s">
        <v>5842</v>
      </c>
      <c r="B2529" s="7" t="s">
        <v>5843</v>
      </c>
      <c r="C2529" s="17">
        <v>4.0</v>
      </c>
      <c r="D2529" s="17">
        <v>1.749776025E7</v>
      </c>
      <c r="E2529" s="17">
        <v>1.1030057E7</v>
      </c>
      <c r="F2529" s="17">
        <v>1.2219474E7</v>
      </c>
      <c r="G2529" s="17">
        <v>1.2822129E7</v>
      </c>
      <c r="H2529" s="17">
        <v>3.3919381E7</v>
      </c>
    </row>
    <row r="2530">
      <c r="A2530" s="22" t="s">
        <v>5844</v>
      </c>
      <c r="B2530" s="7" t="s">
        <v>5845</v>
      </c>
      <c r="C2530" s="17">
        <v>15.0</v>
      </c>
      <c r="D2530" s="17">
        <v>3.23678762666666E7</v>
      </c>
      <c r="E2530" s="17">
        <v>8376270.0</v>
      </c>
      <c r="F2530" s="17">
        <v>1.8129284E7</v>
      </c>
      <c r="G2530" s="17">
        <v>4.2808531E7</v>
      </c>
      <c r="H2530" s="17">
        <v>5.9794654E7</v>
      </c>
    </row>
    <row r="2531">
      <c r="A2531" s="22" t="s">
        <v>5848</v>
      </c>
      <c r="B2531" s="7" t="s">
        <v>5849</v>
      </c>
      <c r="C2531" s="17">
        <v>12.0</v>
      </c>
      <c r="D2531" s="17">
        <v>3.81230746666666E7</v>
      </c>
      <c r="E2531" s="17">
        <v>9365800.0</v>
      </c>
      <c r="F2531" s="17">
        <v>2.2809227E7</v>
      </c>
      <c r="G2531" s="17">
        <v>4.8307609E7</v>
      </c>
      <c r="H2531" s="17">
        <v>8.9463186E7</v>
      </c>
    </row>
    <row r="2532">
      <c r="A2532" s="22" t="s">
        <v>5850</v>
      </c>
      <c r="B2532" s="7" t="s">
        <v>5851</v>
      </c>
      <c r="C2532" s="17">
        <v>6.0</v>
      </c>
      <c r="D2532" s="17">
        <v>2.66622626666666E7</v>
      </c>
      <c r="E2532" s="17">
        <v>8417000.0</v>
      </c>
      <c r="F2532" s="17">
        <v>1.0874429E7</v>
      </c>
      <c r="G2532" s="17">
        <v>3.6373068E7</v>
      </c>
      <c r="H2532" s="17">
        <v>7.7345945E7</v>
      </c>
    </row>
    <row r="2533">
      <c r="A2533" s="22" t="s">
        <v>5852</v>
      </c>
      <c r="B2533" s="7" t="s">
        <v>5853</v>
      </c>
      <c r="C2533" s="17">
        <v>5.0</v>
      </c>
      <c r="D2533" s="17">
        <v>2.01790772E7</v>
      </c>
      <c r="E2533" s="17">
        <v>1.0E7</v>
      </c>
      <c r="F2533" s="17">
        <v>1.1516631E7</v>
      </c>
      <c r="G2533" s="17">
        <v>1.6370035E7</v>
      </c>
      <c r="H2533" s="17">
        <v>5.4603145E7</v>
      </c>
    </row>
    <row r="2534">
      <c r="A2534" s="22" t="s">
        <v>5854</v>
      </c>
      <c r="B2534" s="7" t="s">
        <v>5855</v>
      </c>
      <c r="C2534" s="17">
        <v>8.0</v>
      </c>
      <c r="D2534" s="17">
        <v>1.138426925E7</v>
      </c>
      <c r="E2534" s="17">
        <v>6706596.0</v>
      </c>
      <c r="F2534" s="17">
        <v>8143221.0</v>
      </c>
      <c r="G2534" s="17">
        <v>1.4736814E7</v>
      </c>
      <c r="H2534" s="17">
        <v>1.9790235E7</v>
      </c>
    </row>
    <row r="2535">
      <c r="A2535" s="22" t="s">
        <v>5856</v>
      </c>
      <c r="B2535" s="7" t="s">
        <v>5857</v>
      </c>
      <c r="C2535" s="17">
        <v>13.0</v>
      </c>
      <c r="D2535" s="17">
        <v>6.05624109230769E7</v>
      </c>
      <c r="E2535" s="17">
        <v>3.1984243E7</v>
      </c>
      <c r="F2535" s="17">
        <v>3.6224879E7</v>
      </c>
      <c r="G2535" s="17">
        <v>6.9596742E7</v>
      </c>
      <c r="H2535" s="17">
        <v>1.12851981E8</v>
      </c>
    </row>
    <row r="2536">
      <c r="A2536" s="22" t="s">
        <v>11535</v>
      </c>
      <c r="B2536" s="7" t="s">
        <v>11536</v>
      </c>
      <c r="C2536" s="17">
        <v>1.0</v>
      </c>
      <c r="D2536" s="17">
        <v>4670397.0</v>
      </c>
      <c r="E2536" s="17">
        <v>4670397.0</v>
      </c>
      <c r="F2536" s="17">
        <v>4670397.0</v>
      </c>
      <c r="G2536" s="17">
        <v>4670397.0</v>
      </c>
      <c r="H2536" s="17">
        <v>4670397.0</v>
      </c>
    </row>
    <row r="2537">
      <c r="A2537" s="22" t="s">
        <v>11537</v>
      </c>
      <c r="B2537" s="7" t="s">
        <v>11539</v>
      </c>
      <c r="C2537" s="17">
        <v>1.0</v>
      </c>
      <c r="D2537" s="17">
        <v>3769310.0</v>
      </c>
      <c r="E2537" s="17">
        <v>3769310.0</v>
      </c>
      <c r="F2537" s="17">
        <v>3769310.0</v>
      </c>
      <c r="G2537" s="17">
        <v>3769310.0</v>
      </c>
      <c r="H2537" s="17">
        <v>3769310.0</v>
      </c>
    </row>
    <row r="2538">
      <c r="A2538" s="22" t="s">
        <v>5858</v>
      </c>
      <c r="B2538" s="7" t="s">
        <v>5859</v>
      </c>
      <c r="C2538" s="17">
        <v>6.0</v>
      </c>
      <c r="D2538" s="17">
        <v>3.98809158333333E7</v>
      </c>
      <c r="E2538" s="17">
        <v>4705862.0</v>
      </c>
      <c r="F2538" s="17">
        <v>1.1178032E7</v>
      </c>
      <c r="G2538" s="17">
        <v>2.3002753E7</v>
      </c>
      <c r="H2538" s="17">
        <v>1.82269482E8</v>
      </c>
    </row>
    <row r="2539">
      <c r="A2539" s="22" t="s">
        <v>5860</v>
      </c>
      <c r="B2539" s="7" t="s">
        <v>5861</v>
      </c>
      <c r="C2539" s="17">
        <v>2.0</v>
      </c>
      <c r="D2539" s="17">
        <v>2.66133965E7</v>
      </c>
      <c r="E2539" s="17">
        <v>1.92445E7</v>
      </c>
      <c r="F2539" s="17">
        <v>1.92445E7</v>
      </c>
      <c r="G2539" s="17">
        <v>3.3982293E7</v>
      </c>
      <c r="H2539" s="17">
        <v>3.3982293E7</v>
      </c>
    </row>
    <row r="2540">
      <c r="A2540" s="22" t="s">
        <v>5862</v>
      </c>
      <c r="B2540" s="7" t="s">
        <v>5863</v>
      </c>
      <c r="C2540" s="17">
        <v>1.0</v>
      </c>
      <c r="D2540" s="17">
        <v>1.252664E7</v>
      </c>
      <c r="E2540" s="17">
        <v>1.252664E7</v>
      </c>
      <c r="F2540" s="17">
        <v>1.252664E7</v>
      </c>
      <c r="G2540" s="17">
        <v>1.252664E7</v>
      </c>
      <c r="H2540" s="17">
        <v>1.252664E7</v>
      </c>
    </row>
    <row r="2541">
      <c r="A2541" s="22" t="s">
        <v>5864</v>
      </c>
      <c r="B2541" s="7" t="s">
        <v>5865</v>
      </c>
      <c r="C2541" s="17">
        <v>1.0</v>
      </c>
      <c r="D2541" s="17">
        <v>7507191.0</v>
      </c>
      <c r="E2541" s="17">
        <v>7507191.0</v>
      </c>
      <c r="F2541" s="17">
        <v>7507191.0</v>
      </c>
      <c r="G2541" s="17">
        <v>7507191.0</v>
      </c>
      <c r="H2541" s="17">
        <v>7507191.0</v>
      </c>
    </row>
    <row r="2542">
      <c r="A2542" s="22" t="s">
        <v>5866</v>
      </c>
      <c r="B2542" s="7" t="s">
        <v>5867</v>
      </c>
      <c r="C2542" s="17">
        <v>7.0</v>
      </c>
      <c r="D2542" s="17">
        <v>3.50979121428571E7</v>
      </c>
      <c r="E2542" s="17">
        <v>2.9076062E7</v>
      </c>
      <c r="F2542" s="17">
        <v>3.3432633E7</v>
      </c>
      <c r="G2542" s="17">
        <v>4.2551752E7</v>
      </c>
      <c r="H2542" s="17">
        <v>4.4507193E7</v>
      </c>
    </row>
    <row r="2543">
      <c r="A2543" s="22" t="s">
        <v>5868</v>
      </c>
      <c r="B2543" s="7" t="s">
        <v>5869</v>
      </c>
      <c r="C2543" s="17">
        <v>1.0</v>
      </c>
      <c r="D2543" s="17">
        <v>2.4449227E7</v>
      </c>
      <c r="E2543" s="17">
        <v>2.4449227E7</v>
      </c>
      <c r="F2543" s="17">
        <v>2.4449227E7</v>
      </c>
      <c r="G2543" s="17">
        <v>2.4449227E7</v>
      </c>
      <c r="H2543" s="17">
        <v>2.4449227E7</v>
      </c>
    </row>
    <row r="2544">
      <c r="A2544" s="22" t="s">
        <v>5870</v>
      </c>
      <c r="B2544" s="7" t="s">
        <v>5871</v>
      </c>
      <c r="C2544" s="17">
        <v>7.0</v>
      </c>
      <c r="D2544" s="17">
        <v>3.89034787142857E7</v>
      </c>
      <c r="E2544" s="17">
        <v>1.0806175E7</v>
      </c>
      <c r="F2544" s="17">
        <v>2.9952718E7</v>
      </c>
      <c r="G2544" s="17">
        <v>5.3719426E7</v>
      </c>
      <c r="H2544" s="17">
        <v>1.21814563E8</v>
      </c>
    </row>
    <row r="2545">
      <c r="A2545" s="22" t="s">
        <v>5872</v>
      </c>
      <c r="B2545" s="7" t="s">
        <v>5873</v>
      </c>
      <c r="C2545" s="17">
        <v>8.0</v>
      </c>
      <c r="D2545" s="17">
        <v>1.974155525E7</v>
      </c>
      <c r="E2545" s="17">
        <v>7944645.0</v>
      </c>
      <c r="F2545" s="17">
        <v>1.3359653E7</v>
      </c>
      <c r="G2545" s="17">
        <v>1.9643536E7</v>
      </c>
      <c r="H2545" s="17">
        <v>4.58979E7</v>
      </c>
    </row>
    <row r="2546">
      <c r="A2546" s="22" t="s">
        <v>11549</v>
      </c>
      <c r="B2546" s="7" t="s">
        <v>11550</v>
      </c>
      <c r="C2546" s="17">
        <v>229.0</v>
      </c>
      <c r="D2546" s="17">
        <v>8848717.05676855</v>
      </c>
      <c r="E2546" s="17">
        <v>4606966.0</v>
      </c>
      <c r="F2546" s="17">
        <v>6922700.0</v>
      </c>
      <c r="G2546" s="17">
        <v>1.0370673E7</v>
      </c>
      <c r="H2546" s="17">
        <v>1.8429063E7</v>
      </c>
    </row>
    <row r="2547">
      <c r="A2547" s="22" t="s">
        <v>5874</v>
      </c>
      <c r="B2547" s="7" t="s">
        <v>5875</v>
      </c>
      <c r="C2547" s="17">
        <v>758.0</v>
      </c>
      <c r="D2547" s="17">
        <v>1.07505622187088E7</v>
      </c>
      <c r="E2547" s="17">
        <v>4824954.0</v>
      </c>
      <c r="F2547" s="17">
        <v>7681387.0</v>
      </c>
      <c r="G2547" s="17">
        <v>1.1516713E7</v>
      </c>
      <c r="H2547" s="17">
        <v>2.1351745E7</v>
      </c>
    </row>
    <row r="2548">
      <c r="A2548" s="22" t="s">
        <v>5876</v>
      </c>
      <c r="B2548" s="7" t="s">
        <v>5877</v>
      </c>
      <c r="C2548" s="17">
        <v>5235.0</v>
      </c>
      <c r="D2548" s="17">
        <v>1.14485924206909E7</v>
      </c>
      <c r="E2548" s="17">
        <v>5179540.0</v>
      </c>
      <c r="F2548" s="17">
        <v>7467100.0</v>
      </c>
      <c r="G2548" s="17">
        <v>1.1985182E7</v>
      </c>
      <c r="H2548" s="17">
        <v>2.0419441E7</v>
      </c>
    </row>
    <row r="2549">
      <c r="A2549" s="22" t="s">
        <v>5878</v>
      </c>
      <c r="B2549" s="7" t="s">
        <v>5879</v>
      </c>
      <c r="C2549" s="17">
        <v>15869.0</v>
      </c>
      <c r="D2549" s="17">
        <v>1.06774544478222E7</v>
      </c>
      <c r="E2549" s="17">
        <v>5157585.0</v>
      </c>
      <c r="F2549" s="17">
        <v>7404413.0</v>
      </c>
      <c r="G2549" s="17">
        <v>1.1798582E7</v>
      </c>
      <c r="H2549" s="17">
        <v>2.0061452E7</v>
      </c>
    </row>
    <row r="2550">
      <c r="A2550" s="22" t="s">
        <v>5880</v>
      </c>
      <c r="B2550" s="7" t="s">
        <v>5881</v>
      </c>
      <c r="C2550" s="17">
        <v>1051.0</v>
      </c>
      <c r="D2550" s="17">
        <v>1.20920717747148E7</v>
      </c>
      <c r="E2550" s="17">
        <v>5237700.0</v>
      </c>
      <c r="F2550" s="17">
        <v>7830098.0</v>
      </c>
      <c r="G2550" s="17">
        <v>1.3573098E7</v>
      </c>
      <c r="H2550" s="17">
        <v>2.3848156E7</v>
      </c>
    </row>
    <row r="2551">
      <c r="A2551" s="22" t="s">
        <v>5882</v>
      </c>
      <c r="B2551" s="7" t="s">
        <v>5883</v>
      </c>
      <c r="C2551" s="17">
        <v>701.0</v>
      </c>
      <c r="D2551" s="17">
        <v>1.16299947061341E7</v>
      </c>
      <c r="E2551" s="17">
        <v>5340556.0</v>
      </c>
      <c r="F2551" s="17">
        <v>7938982.0</v>
      </c>
      <c r="G2551" s="17">
        <v>1.30461E7</v>
      </c>
      <c r="H2551" s="17">
        <v>2.2989854E7</v>
      </c>
    </row>
    <row r="2552">
      <c r="A2552" s="22" t="s">
        <v>5884</v>
      </c>
      <c r="B2552" s="7" t="s">
        <v>5885</v>
      </c>
      <c r="C2552" s="17">
        <v>1324.0</v>
      </c>
      <c r="D2552" s="17">
        <v>1.66467169093655E7</v>
      </c>
      <c r="E2552" s="17">
        <v>6510952.0</v>
      </c>
      <c r="F2552" s="17">
        <v>9888574.0</v>
      </c>
      <c r="G2552" s="17">
        <v>1.71632E7</v>
      </c>
      <c r="H2552" s="17">
        <v>3.233365E7</v>
      </c>
    </row>
    <row r="2553">
      <c r="A2553" s="22" t="s">
        <v>5886</v>
      </c>
      <c r="B2553" s="7" t="s">
        <v>5887</v>
      </c>
      <c r="C2553" s="17">
        <v>4583.0</v>
      </c>
      <c r="D2553" s="17">
        <v>1.17103934990193E7</v>
      </c>
      <c r="E2553" s="17">
        <v>5638678.0</v>
      </c>
      <c r="F2553" s="17">
        <v>8077900.0</v>
      </c>
      <c r="G2553" s="17">
        <v>1.2909601E7</v>
      </c>
      <c r="H2553" s="17">
        <v>2.245381E7</v>
      </c>
    </row>
    <row r="2554">
      <c r="A2554" s="22" t="s">
        <v>5888</v>
      </c>
      <c r="B2554" s="7" t="s">
        <v>5889</v>
      </c>
      <c r="C2554" s="17">
        <v>1583.0</v>
      </c>
      <c r="D2554" s="17">
        <v>1.03895446607706E7</v>
      </c>
      <c r="E2554" s="17">
        <v>4970000.0</v>
      </c>
      <c r="F2554" s="17">
        <v>7500000.0</v>
      </c>
      <c r="G2554" s="17">
        <v>1.2008849E7</v>
      </c>
      <c r="H2554" s="17">
        <v>2.0482325E7</v>
      </c>
    </row>
    <row r="2555">
      <c r="A2555" s="22" t="s">
        <v>5890</v>
      </c>
      <c r="B2555" s="7" t="s">
        <v>5891</v>
      </c>
      <c r="C2555" s="17">
        <v>543.0</v>
      </c>
      <c r="D2555" s="17">
        <v>1.13369126721915E7</v>
      </c>
      <c r="E2555" s="17">
        <v>5558266.0</v>
      </c>
      <c r="F2555" s="17">
        <v>8289000.0</v>
      </c>
      <c r="G2555" s="17">
        <v>1.2826537E7</v>
      </c>
      <c r="H2555" s="17">
        <v>2.0783628E7</v>
      </c>
    </row>
    <row r="2556">
      <c r="A2556" s="22" t="s">
        <v>5892</v>
      </c>
      <c r="B2556" s="7" t="s">
        <v>5893</v>
      </c>
      <c r="C2556" s="17">
        <v>2120.0</v>
      </c>
      <c r="D2556" s="17">
        <v>1.10032863910377E7</v>
      </c>
      <c r="E2556" s="17">
        <v>5092990.0</v>
      </c>
      <c r="F2556" s="17">
        <v>7441946.0</v>
      </c>
      <c r="G2556" s="17">
        <v>1.2191834E7</v>
      </c>
      <c r="H2556" s="17">
        <v>2.1418419E7</v>
      </c>
    </row>
    <row r="2557">
      <c r="A2557" s="22" t="s">
        <v>5894</v>
      </c>
      <c r="B2557" s="7" t="s">
        <v>5895</v>
      </c>
      <c r="C2557" s="17">
        <v>79.0</v>
      </c>
      <c r="D2557" s="17">
        <v>1.64775441518987E7</v>
      </c>
      <c r="E2557" s="17">
        <v>8221158.0</v>
      </c>
      <c r="F2557" s="17">
        <v>1.4111155E7</v>
      </c>
      <c r="G2557" s="17">
        <v>2.0032801E7</v>
      </c>
      <c r="H2557" s="17">
        <v>2.9486436E7</v>
      </c>
    </row>
    <row r="2558">
      <c r="A2558" s="22" t="s">
        <v>5896</v>
      </c>
      <c r="B2558" s="7" t="s">
        <v>5897</v>
      </c>
      <c r="C2558" s="17">
        <v>114.0</v>
      </c>
      <c r="D2558" s="17">
        <v>1.77228970526315E7</v>
      </c>
      <c r="E2558" s="17">
        <v>6775717.0</v>
      </c>
      <c r="F2558" s="17">
        <v>1.0413568E7</v>
      </c>
      <c r="G2558" s="17">
        <v>2.0914027E7</v>
      </c>
      <c r="H2558" s="17">
        <v>4.2177678E7</v>
      </c>
    </row>
    <row r="2559">
      <c r="A2559" s="22" t="s">
        <v>5898</v>
      </c>
      <c r="B2559" s="7" t="s">
        <v>5899</v>
      </c>
      <c r="C2559" s="17">
        <v>1019.0</v>
      </c>
      <c r="D2559" s="17">
        <v>1.8843473110893E7</v>
      </c>
      <c r="E2559" s="17">
        <v>8787542.0</v>
      </c>
      <c r="F2559" s="17">
        <v>1.3319674E7</v>
      </c>
      <c r="G2559" s="17">
        <v>2.2771505E7</v>
      </c>
      <c r="H2559" s="17">
        <v>3.798743E7</v>
      </c>
    </row>
    <row r="2560">
      <c r="A2560" s="22" t="s">
        <v>5900</v>
      </c>
      <c r="B2560" s="7" t="s">
        <v>5901</v>
      </c>
      <c r="C2560" s="17">
        <v>3115.0</v>
      </c>
      <c r="D2560" s="17">
        <v>1.62979891168539E7</v>
      </c>
      <c r="E2560" s="17">
        <v>7548945.0</v>
      </c>
      <c r="F2560" s="17">
        <v>1.0666883E7</v>
      </c>
      <c r="G2560" s="17">
        <v>1.7230549E7</v>
      </c>
      <c r="H2560" s="17">
        <v>3.1888741E7</v>
      </c>
    </row>
    <row r="2561">
      <c r="A2561" s="22" t="s">
        <v>5902</v>
      </c>
      <c r="B2561" s="7" t="s">
        <v>5903</v>
      </c>
      <c r="C2561" s="17">
        <v>419.0</v>
      </c>
      <c r="D2561" s="17">
        <v>2.11890791145584E7</v>
      </c>
      <c r="E2561" s="17">
        <v>8316191.0</v>
      </c>
      <c r="F2561" s="17">
        <v>1.2614725E7</v>
      </c>
      <c r="G2561" s="17">
        <v>2.5380831E7</v>
      </c>
      <c r="H2561" s="17">
        <v>4.8998969E7</v>
      </c>
    </row>
    <row r="2562">
      <c r="A2562" s="22" t="s">
        <v>5904</v>
      </c>
      <c r="B2562" s="7" t="s">
        <v>5905</v>
      </c>
      <c r="C2562" s="17">
        <v>546.0</v>
      </c>
      <c r="D2562" s="17">
        <v>1.66090419212454E7</v>
      </c>
      <c r="E2562" s="17">
        <v>7259860.0</v>
      </c>
      <c r="F2562" s="17">
        <v>1.0108323E7</v>
      </c>
      <c r="G2562" s="17">
        <v>1.7834115E7</v>
      </c>
      <c r="H2562" s="17">
        <v>3.0990557E7</v>
      </c>
    </row>
    <row r="2563">
      <c r="A2563" s="22" t="s">
        <v>5906</v>
      </c>
      <c r="B2563" s="7" t="s">
        <v>5907</v>
      </c>
      <c r="C2563" s="17">
        <v>1117.0</v>
      </c>
      <c r="D2563" s="17">
        <v>4.58591070017905E7</v>
      </c>
      <c r="E2563" s="17">
        <v>2.8675149E7</v>
      </c>
      <c r="F2563" s="17">
        <v>3.983705E7</v>
      </c>
      <c r="G2563" s="17">
        <v>5.26926E7</v>
      </c>
      <c r="H2563" s="17">
        <v>7.9324031E7</v>
      </c>
    </row>
    <row r="2564">
      <c r="A2564" s="22" t="s">
        <v>5908</v>
      </c>
      <c r="B2564" s="7" t="s">
        <v>5909</v>
      </c>
      <c r="C2564" s="17">
        <v>789.0</v>
      </c>
      <c r="D2564" s="17">
        <v>2.76003607303797E7</v>
      </c>
      <c r="E2564" s="17">
        <v>1.2009199E7</v>
      </c>
      <c r="F2564" s="17">
        <v>2.0045192E7</v>
      </c>
      <c r="G2564" s="17">
        <v>3.4219E7</v>
      </c>
      <c r="H2564" s="17">
        <v>5.4296966E7</v>
      </c>
    </row>
    <row r="2565">
      <c r="A2565" s="22" t="s">
        <v>5910</v>
      </c>
      <c r="B2565" s="7" t="s">
        <v>5911</v>
      </c>
      <c r="C2565" s="17">
        <v>416.0</v>
      </c>
      <c r="D2565" s="17">
        <v>1.94674516298077E7</v>
      </c>
      <c r="E2565" s="17">
        <v>7969686.0</v>
      </c>
      <c r="F2565" s="17">
        <v>1.1751715E7</v>
      </c>
      <c r="G2565" s="17">
        <v>2.2471661E7</v>
      </c>
      <c r="H2565" s="17">
        <v>4.2357965E7</v>
      </c>
    </row>
    <row r="2566">
      <c r="A2566" s="22" t="s">
        <v>5912</v>
      </c>
      <c r="B2566" s="7" t="s">
        <v>5913</v>
      </c>
      <c r="C2566" s="17">
        <v>474.0</v>
      </c>
      <c r="D2566" s="17">
        <v>1.48278161265822E7</v>
      </c>
      <c r="E2566" s="17">
        <v>7353650.0</v>
      </c>
      <c r="F2566" s="17">
        <v>9767112.0</v>
      </c>
      <c r="G2566" s="17">
        <v>1.7039334E7</v>
      </c>
      <c r="H2566" s="17">
        <v>2.573766E7</v>
      </c>
    </row>
    <row r="2567">
      <c r="A2567" s="22" t="s">
        <v>5914</v>
      </c>
      <c r="B2567" s="7" t="s">
        <v>5915</v>
      </c>
      <c r="C2567" s="17">
        <v>419.0</v>
      </c>
      <c r="D2567" s="17">
        <v>2.31903371789976E7</v>
      </c>
      <c r="E2567" s="17">
        <v>8708690.0</v>
      </c>
      <c r="F2567" s="17">
        <v>1.369179E7</v>
      </c>
      <c r="G2567" s="17">
        <v>2.4079202E7</v>
      </c>
      <c r="H2567" s="17">
        <v>5.8334606E7</v>
      </c>
    </row>
    <row r="2568">
      <c r="A2568" s="22" t="s">
        <v>11570</v>
      </c>
      <c r="B2568" s="7" t="s">
        <v>11571</v>
      </c>
      <c r="C2568" s="17">
        <v>71.0</v>
      </c>
      <c r="D2568" s="17">
        <v>2.15685661549295E7</v>
      </c>
      <c r="E2568" s="17">
        <v>1.1214E7</v>
      </c>
      <c r="F2568" s="17">
        <v>1.7770848E7</v>
      </c>
      <c r="G2568" s="17">
        <v>3.1477608E7</v>
      </c>
      <c r="H2568" s="17">
        <v>4.307507E7</v>
      </c>
    </row>
    <row r="2569">
      <c r="A2569" s="22" t="s">
        <v>5916</v>
      </c>
      <c r="B2569" s="7" t="s">
        <v>5917</v>
      </c>
      <c r="C2569" s="17">
        <v>171.0</v>
      </c>
      <c r="D2569" s="17">
        <v>2.13103051511627E7</v>
      </c>
      <c r="E2569" s="17">
        <v>9403000.0</v>
      </c>
      <c r="F2569" s="17">
        <v>1.2930884E7</v>
      </c>
      <c r="G2569" s="17">
        <v>2.3945947E7</v>
      </c>
      <c r="H2569" s="17">
        <v>3.9207481E7</v>
      </c>
    </row>
    <row r="2570">
      <c r="A2570" s="22" t="s">
        <v>5918</v>
      </c>
      <c r="B2570" s="7" t="s">
        <v>5919</v>
      </c>
      <c r="C2570" s="17">
        <v>473.0</v>
      </c>
      <c r="D2570" s="17">
        <v>2.03619937019027E7</v>
      </c>
      <c r="E2570" s="17">
        <v>9500540.0</v>
      </c>
      <c r="F2570" s="17">
        <v>1.45455E7</v>
      </c>
      <c r="G2570" s="17">
        <v>2.59044E7</v>
      </c>
      <c r="H2570" s="17">
        <v>4.2203703E7</v>
      </c>
    </row>
    <row r="2571">
      <c r="A2571" s="22" t="s">
        <v>5920</v>
      </c>
      <c r="B2571" s="7" t="s">
        <v>5921</v>
      </c>
      <c r="C2571" s="17">
        <v>1132.0</v>
      </c>
      <c r="D2571" s="17">
        <v>1.79248818720211E7</v>
      </c>
      <c r="E2571" s="17">
        <v>8604387.0</v>
      </c>
      <c r="F2571" s="17">
        <v>1.2228707E7</v>
      </c>
      <c r="G2571" s="17">
        <v>1.9839674E7</v>
      </c>
      <c r="H2571" s="17">
        <v>3.5419778E7</v>
      </c>
    </row>
    <row r="2572">
      <c r="A2572" s="22" t="s">
        <v>5922</v>
      </c>
      <c r="B2572" s="7" t="s">
        <v>5923</v>
      </c>
      <c r="C2572" s="17">
        <v>345.0</v>
      </c>
      <c r="D2572" s="17">
        <v>1.75871224492753E7</v>
      </c>
      <c r="E2572" s="17">
        <v>8620000.0</v>
      </c>
      <c r="F2572" s="17">
        <v>1.1448036E7</v>
      </c>
      <c r="G2572" s="17">
        <v>1.7788514E7</v>
      </c>
      <c r="H2572" s="17">
        <v>3.6104144E7</v>
      </c>
    </row>
    <row r="2573">
      <c r="A2573" s="22" t="s">
        <v>5924</v>
      </c>
      <c r="B2573" s="7" t="s">
        <v>5925</v>
      </c>
      <c r="C2573" s="17">
        <v>734.0</v>
      </c>
      <c r="D2573" s="17">
        <v>1.4282323647619E7</v>
      </c>
      <c r="E2573" s="17">
        <v>7235137.0</v>
      </c>
      <c r="F2573" s="17">
        <v>9995097.0</v>
      </c>
      <c r="G2573" s="17">
        <v>1.4984759E7</v>
      </c>
      <c r="H2573" s="17">
        <v>3.0287158E7</v>
      </c>
    </row>
    <row r="2574">
      <c r="A2574" s="22" t="s">
        <v>5926</v>
      </c>
      <c r="B2574" s="7" t="s">
        <v>5927</v>
      </c>
      <c r="C2574" s="17">
        <v>426.0</v>
      </c>
      <c r="D2574" s="17">
        <v>3.39113215140845E7</v>
      </c>
      <c r="E2574" s="17">
        <v>1.4367562E7</v>
      </c>
      <c r="F2574" s="17">
        <v>2.3639915E7</v>
      </c>
      <c r="G2574" s="17">
        <v>3.9654029E7</v>
      </c>
      <c r="H2574" s="17">
        <v>6.6610781E7</v>
      </c>
    </row>
    <row r="2575">
      <c r="A2575" s="22" t="s">
        <v>5928</v>
      </c>
      <c r="B2575" s="7" t="s">
        <v>5929</v>
      </c>
      <c r="C2575" s="17">
        <v>1160.0</v>
      </c>
      <c r="D2575" s="17">
        <v>2.74336848612069E7</v>
      </c>
      <c r="E2575" s="17">
        <v>1.1882547E7</v>
      </c>
      <c r="F2575" s="17">
        <v>2.0356342E7</v>
      </c>
      <c r="G2575" s="17">
        <v>3.2863998E7</v>
      </c>
      <c r="H2575" s="17">
        <v>5.2531939E7</v>
      </c>
    </row>
    <row r="2576">
      <c r="A2576" s="22" t="s">
        <v>5930</v>
      </c>
      <c r="B2576" s="7" t="s">
        <v>5931</v>
      </c>
      <c r="C2576" s="17">
        <v>308.0</v>
      </c>
      <c r="D2576" s="17">
        <v>1.73035986948051E7</v>
      </c>
      <c r="E2576" s="17">
        <v>8661048.0</v>
      </c>
      <c r="F2576" s="17">
        <v>1.2154952E7</v>
      </c>
      <c r="G2576" s="17">
        <v>2.1051999E7</v>
      </c>
      <c r="H2576" s="17">
        <v>3.3672334E7</v>
      </c>
    </row>
    <row r="2577">
      <c r="A2577" s="22" t="s">
        <v>5932</v>
      </c>
      <c r="B2577" s="7" t="s">
        <v>5933</v>
      </c>
      <c r="C2577" s="17">
        <v>402.0</v>
      </c>
      <c r="D2577" s="17">
        <v>1.54538845472636E7</v>
      </c>
      <c r="E2577" s="17">
        <v>7889255.0</v>
      </c>
      <c r="F2577" s="17">
        <v>1.0620487E7</v>
      </c>
      <c r="G2577" s="17">
        <v>1.72155E7</v>
      </c>
      <c r="H2577" s="17">
        <v>3.1487647E7</v>
      </c>
    </row>
    <row r="2578">
      <c r="A2578" s="22" t="s">
        <v>5934</v>
      </c>
      <c r="B2578" s="7" t="s">
        <v>5935</v>
      </c>
      <c r="C2578" s="17">
        <v>398.0</v>
      </c>
      <c r="D2578" s="17">
        <v>2.57074448090452E7</v>
      </c>
      <c r="E2578" s="17">
        <v>1.0311143E7</v>
      </c>
      <c r="F2578" s="17">
        <v>1.691175E7</v>
      </c>
      <c r="G2578" s="17">
        <v>2.9375202E7</v>
      </c>
      <c r="H2578" s="17">
        <v>4.9326427E7</v>
      </c>
    </row>
    <row r="2579">
      <c r="A2579" s="22" t="s">
        <v>5936</v>
      </c>
      <c r="B2579" s="7" t="s">
        <v>5937</v>
      </c>
      <c r="C2579" s="17">
        <v>1921.0</v>
      </c>
      <c r="D2579" s="17">
        <v>1.9460585519521E7</v>
      </c>
      <c r="E2579" s="17">
        <v>1.0790392E7</v>
      </c>
      <c r="F2579" s="17">
        <v>1.5726043E7</v>
      </c>
      <c r="G2579" s="17">
        <v>2.3730431E7</v>
      </c>
      <c r="H2579" s="17">
        <v>3.8749576E7</v>
      </c>
    </row>
    <row r="2580">
      <c r="A2580" s="22" t="s">
        <v>5938</v>
      </c>
      <c r="B2580" s="7" t="s">
        <v>5939</v>
      </c>
      <c r="C2580" s="17">
        <v>3432.0</v>
      </c>
      <c r="D2580" s="17">
        <v>2.49408808850174E7</v>
      </c>
      <c r="E2580" s="17">
        <v>1.1484587E7</v>
      </c>
      <c r="F2580" s="17">
        <v>1.75532E7</v>
      </c>
      <c r="G2580" s="17">
        <v>2.8770844E7</v>
      </c>
      <c r="H2580" s="17">
        <v>4.8283291E7</v>
      </c>
    </row>
    <row r="2581">
      <c r="A2581" s="22" t="s">
        <v>5940</v>
      </c>
      <c r="B2581" s="7" t="s">
        <v>5941</v>
      </c>
      <c r="C2581" s="17">
        <v>21521.0</v>
      </c>
      <c r="D2581" s="17">
        <v>2.38671159187218E7</v>
      </c>
      <c r="E2581" s="17">
        <v>1.1578006E7</v>
      </c>
      <c r="F2581" s="17">
        <v>1.7654816E7</v>
      </c>
      <c r="G2581" s="17">
        <v>2.884033E7</v>
      </c>
      <c r="H2581" s="17">
        <v>4.4808224E7</v>
      </c>
    </row>
    <row r="2582">
      <c r="A2582" s="22" t="s">
        <v>5942</v>
      </c>
      <c r="B2582" s="7" t="s">
        <v>5943</v>
      </c>
      <c r="C2582" s="17">
        <v>49480.0</v>
      </c>
      <c r="D2582" s="17">
        <v>2.04537917513888E7</v>
      </c>
      <c r="E2582" s="17">
        <v>9893712.0</v>
      </c>
      <c r="F2582" s="17">
        <v>1.4426624E7</v>
      </c>
      <c r="G2582" s="17">
        <v>2.443214E7</v>
      </c>
      <c r="H2582" s="17">
        <v>3.8954904E7</v>
      </c>
    </row>
    <row r="2583">
      <c r="A2583" s="22" t="s">
        <v>5944</v>
      </c>
      <c r="B2583" s="7" t="s">
        <v>5945</v>
      </c>
      <c r="C2583" s="17">
        <v>8316.0</v>
      </c>
      <c r="D2583" s="17">
        <v>1.99345627775775E7</v>
      </c>
      <c r="E2583" s="17">
        <v>9028103.0</v>
      </c>
      <c r="F2583" s="17">
        <v>1.3600689E7</v>
      </c>
      <c r="G2583" s="17">
        <v>2.421384E7</v>
      </c>
      <c r="H2583" s="17">
        <v>3.9396312E7</v>
      </c>
    </row>
    <row r="2584">
      <c r="A2584" s="22" t="s">
        <v>5946</v>
      </c>
      <c r="B2584" s="7" t="s">
        <v>5947</v>
      </c>
      <c r="C2584" s="17">
        <v>13314.0</v>
      </c>
      <c r="D2584" s="17">
        <v>1.64955911106941E7</v>
      </c>
      <c r="E2584" s="17">
        <v>8338324.0</v>
      </c>
      <c r="F2584" s="17">
        <v>1.1955891E7</v>
      </c>
      <c r="G2584" s="17">
        <v>1.9301614E7</v>
      </c>
      <c r="H2584" s="17">
        <v>3.099203E7</v>
      </c>
    </row>
    <row r="2585">
      <c r="A2585" s="22" t="s">
        <v>5948</v>
      </c>
      <c r="B2585" s="7" t="s">
        <v>5949</v>
      </c>
      <c r="C2585" s="17">
        <v>24867.0</v>
      </c>
      <c r="D2585" s="17">
        <v>3.39953191270893E7</v>
      </c>
      <c r="E2585" s="17">
        <v>1.79645E7</v>
      </c>
      <c r="F2585" s="17">
        <v>2.7431663E7</v>
      </c>
      <c r="G2585" s="17">
        <v>4.0516399E7</v>
      </c>
      <c r="H2585" s="17">
        <v>5.9763821E7</v>
      </c>
    </row>
    <row r="2586">
      <c r="A2586" s="22" t="s">
        <v>5950</v>
      </c>
      <c r="B2586" s="7" t="s">
        <v>5951</v>
      </c>
      <c r="C2586" s="17">
        <v>31247.0</v>
      </c>
      <c r="D2586" s="17">
        <v>2.67006243116305E7</v>
      </c>
      <c r="E2586" s="17">
        <v>1.3605647E7</v>
      </c>
      <c r="F2586" s="17">
        <v>2.1061805E7</v>
      </c>
      <c r="G2586" s="17">
        <v>3.2168407E7</v>
      </c>
      <c r="H2586" s="17">
        <v>4.8387093E7</v>
      </c>
    </row>
    <row r="2587">
      <c r="A2587" s="22" t="s">
        <v>5952</v>
      </c>
      <c r="B2587" s="7" t="s">
        <v>5953</v>
      </c>
      <c r="C2587" s="17">
        <v>7315.0</v>
      </c>
      <c r="D2587" s="17">
        <v>1.90523325412681E7</v>
      </c>
      <c r="E2587" s="17">
        <v>8758779.0</v>
      </c>
      <c r="F2587" s="17">
        <v>1.3253786E7</v>
      </c>
      <c r="G2587" s="17">
        <v>2.3340897E7</v>
      </c>
      <c r="H2587" s="17">
        <v>3.6855358E7</v>
      </c>
    </row>
    <row r="2588">
      <c r="A2588" s="22" t="s">
        <v>5954</v>
      </c>
      <c r="B2588" s="7" t="s">
        <v>5955</v>
      </c>
      <c r="C2588" s="17">
        <v>8645.0</v>
      </c>
      <c r="D2588" s="17">
        <v>1.59541953832812E7</v>
      </c>
      <c r="E2588" s="17">
        <v>8104850.0</v>
      </c>
      <c r="F2588" s="17">
        <v>1.146303E7</v>
      </c>
      <c r="G2588" s="17">
        <v>1.8600643E7</v>
      </c>
      <c r="H2588" s="17">
        <v>3.01756E7</v>
      </c>
    </row>
    <row r="2589">
      <c r="A2589" s="22" t="s">
        <v>5956</v>
      </c>
      <c r="B2589" s="7" t="s">
        <v>5957</v>
      </c>
      <c r="C2589" s="17">
        <v>23317.0</v>
      </c>
      <c r="D2589" s="17">
        <v>2.47498000856199E7</v>
      </c>
      <c r="E2589" s="17">
        <v>1.1079918E7</v>
      </c>
      <c r="F2589" s="17">
        <v>1.6608259E7</v>
      </c>
      <c r="G2589" s="17">
        <v>2.8242841E7</v>
      </c>
      <c r="H2589" s="17">
        <v>4.764097E7</v>
      </c>
    </row>
    <row r="2590">
      <c r="A2590" s="22" t="s">
        <v>11594</v>
      </c>
      <c r="B2590" s="7" t="s">
        <v>11595</v>
      </c>
      <c r="C2590" s="17">
        <v>4.0</v>
      </c>
      <c r="D2590" s="17">
        <v>1.27749035E7</v>
      </c>
      <c r="E2590" s="17">
        <v>8469960.0</v>
      </c>
      <c r="F2590" s="17">
        <v>9123000.0</v>
      </c>
      <c r="G2590" s="17">
        <v>1.467658E7</v>
      </c>
      <c r="H2590" s="17">
        <v>1.8830074E7</v>
      </c>
    </row>
    <row r="2591">
      <c r="A2591" s="22" t="s">
        <v>5958</v>
      </c>
      <c r="B2591" s="7" t="s">
        <v>5959</v>
      </c>
      <c r="C2591" s="17">
        <v>25.0</v>
      </c>
      <c r="D2591" s="17">
        <v>1.262664208E7</v>
      </c>
      <c r="E2591" s="17">
        <v>5751426.0</v>
      </c>
      <c r="F2591" s="17">
        <v>9229287.0</v>
      </c>
      <c r="G2591" s="17">
        <v>1.7739238E7</v>
      </c>
      <c r="H2591" s="17">
        <v>2.4184915E7</v>
      </c>
    </row>
    <row r="2592">
      <c r="A2592" s="22" t="s">
        <v>5960</v>
      </c>
      <c r="B2592" s="7" t="s">
        <v>5961</v>
      </c>
      <c r="C2592" s="17">
        <v>317.0</v>
      </c>
      <c r="D2592" s="17">
        <v>1.14877755709779E7</v>
      </c>
      <c r="E2592" s="17">
        <v>6966611.0</v>
      </c>
      <c r="F2592" s="17">
        <v>9218610.0</v>
      </c>
      <c r="G2592" s="17">
        <v>1.25237E7</v>
      </c>
      <c r="H2592" s="17">
        <v>2.0668837E7</v>
      </c>
    </row>
    <row r="2593">
      <c r="A2593" s="22" t="s">
        <v>5962</v>
      </c>
      <c r="B2593" s="7" t="s">
        <v>5963</v>
      </c>
      <c r="C2593" s="17">
        <v>503.0</v>
      </c>
      <c r="D2593" s="17">
        <v>1.35429747276341E7</v>
      </c>
      <c r="E2593" s="17">
        <v>7013200.0</v>
      </c>
      <c r="F2593" s="17">
        <v>9641167.0</v>
      </c>
      <c r="G2593" s="17">
        <v>1.5086484E7</v>
      </c>
      <c r="H2593" s="17">
        <v>2.374305E7</v>
      </c>
    </row>
    <row r="2594">
      <c r="A2594" s="22" t="s">
        <v>5964</v>
      </c>
      <c r="B2594" s="7" t="s">
        <v>5965</v>
      </c>
      <c r="C2594" s="17">
        <v>61.0</v>
      </c>
      <c r="D2594" s="17">
        <v>2.1722844704918E7</v>
      </c>
      <c r="E2594" s="17">
        <v>1.1141578E7</v>
      </c>
      <c r="F2594" s="17">
        <v>1.5679E7</v>
      </c>
      <c r="G2594" s="17">
        <v>2.8486485E7</v>
      </c>
      <c r="H2594" s="17">
        <v>4.5434287E7</v>
      </c>
    </row>
    <row r="2595">
      <c r="A2595" s="22" t="s">
        <v>5966</v>
      </c>
      <c r="B2595" s="7" t="s">
        <v>5967</v>
      </c>
      <c r="C2595" s="17">
        <v>202.0</v>
      </c>
      <c r="D2595" s="17">
        <v>1.33948276435643E7</v>
      </c>
      <c r="E2595" s="17">
        <v>8412400.0</v>
      </c>
      <c r="F2595" s="17">
        <v>1.0416934E7</v>
      </c>
      <c r="G2595" s="17">
        <v>1.5094539E7</v>
      </c>
      <c r="H2595" s="17">
        <v>2.2410592E7</v>
      </c>
    </row>
    <row r="2596">
      <c r="A2596" s="22" t="s">
        <v>5968</v>
      </c>
      <c r="B2596" s="7" t="s">
        <v>5969</v>
      </c>
      <c r="C2596" s="17">
        <v>96.0</v>
      </c>
      <c r="D2596" s="17">
        <v>1.13768346458333E7</v>
      </c>
      <c r="E2596" s="17">
        <v>7654064.0</v>
      </c>
      <c r="F2596" s="17">
        <v>9672148.0</v>
      </c>
      <c r="G2596" s="17">
        <v>1.2543686E7</v>
      </c>
      <c r="H2596" s="17">
        <v>2.0449594E7</v>
      </c>
    </row>
    <row r="2597">
      <c r="A2597" s="22" t="s">
        <v>11603</v>
      </c>
      <c r="B2597" s="7" t="s">
        <v>11605</v>
      </c>
      <c r="C2597" s="17">
        <v>1.0</v>
      </c>
      <c r="D2597" s="17">
        <v>1.1435594E7</v>
      </c>
      <c r="E2597" s="17">
        <v>1.1435594E7</v>
      </c>
      <c r="F2597" s="17">
        <v>1.1435594E7</v>
      </c>
      <c r="G2597" s="17">
        <v>1.1435594E7</v>
      </c>
      <c r="H2597" s="17">
        <v>1.1435594E7</v>
      </c>
    </row>
    <row r="2598">
      <c r="A2598" s="22" t="s">
        <v>11606</v>
      </c>
      <c r="B2598" s="7" t="s">
        <v>11607</v>
      </c>
      <c r="C2598" s="17">
        <v>8.0</v>
      </c>
      <c r="D2598" s="17">
        <v>1.3535646875E7</v>
      </c>
      <c r="E2598" s="17">
        <v>7908000.0</v>
      </c>
      <c r="F2598" s="17">
        <v>1.1989472E7</v>
      </c>
      <c r="G2598" s="17">
        <v>1.8390328E7</v>
      </c>
      <c r="H2598" s="17">
        <v>2.1786926E7</v>
      </c>
    </row>
    <row r="2599">
      <c r="A2599" s="22" t="s">
        <v>5970</v>
      </c>
      <c r="B2599" s="7" t="s">
        <v>5971</v>
      </c>
      <c r="C2599" s="17">
        <v>68.0</v>
      </c>
      <c r="D2599" s="17">
        <v>1.66887781764705E7</v>
      </c>
      <c r="E2599" s="17">
        <v>6455367.0</v>
      </c>
      <c r="F2599" s="17">
        <v>1.2547874E7</v>
      </c>
      <c r="G2599" s="17">
        <v>1.979845E7</v>
      </c>
      <c r="H2599" s="17">
        <v>3.3414659E7</v>
      </c>
    </row>
    <row r="2600">
      <c r="A2600" s="22" t="s">
        <v>5972</v>
      </c>
      <c r="B2600" s="7" t="s">
        <v>5973</v>
      </c>
      <c r="C2600" s="17">
        <v>101.0</v>
      </c>
      <c r="D2600" s="17">
        <v>1.77541603366336E7</v>
      </c>
      <c r="E2600" s="17">
        <v>9420000.0</v>
      </c>
      <c r="F2600" s="17">
        <v>1.3421818E7</v>
      </c>
      <c r="G2600" s="17">
        <v>2.080356E7</v>
      </c>
      <c r="H2600" s="17">
        <v>3.19488E7</v>
      </c>
    </row>
    <row r="2601">
      <c r="A2601" s="22" t="s">
        <v>5974</v>
      </c>
      <c r="B2601" s="7" t="s">
        <v>5975</v>
      </c>
      <c r="C2601" s="17">
        <v>29.0</v>
      </c>
      <c r="D2601" s="17">
        <v>3.25432523448275E7</v>
      </c>
      <c r="E2601" s="17">
        <v>1.83122E7</v>
      </c>
      <c r="F2601" s="17">
        <v>2.57501E7</v>
      </c>
      <c r="G2601" s="17">
        <v>3.9743945E7</v>
      </c>
      <c r="H2601" s="17">
        <v>7.3504226E7</v>
      </c>
    </row>
    <row r="2602">
      <c r="A2602" s="22" t="s">
        <v>5976</v>
      </c>
      <c r="B2602" s="7" t="s">
        <v>5977</v>
      </c>
      <c r="C2602" s="17">
        <v>53.0</v>
      </c>
      <c r="D2602" s="17">
        <v>2.47173375660377E7</v>
      </c>
      <c r="E2602" s="17">
        <v>1.14943E7</v>
      </c>
      <c r="F2602" s="17">
        <v>1.6321934E7</v>
      </c>
      <c r="G2602" s="17">
        <v>2.833705E7</v>
      </c>
      <c r="H2602" s="17">
        <v>5.35939E7</v>
      </c>
    </row>
    <row r="2603">
      <c r="A2603" s="22" t="s">
        <v>5978</v>
      </c>
      <c r="B2603" s="7" t="s">
        <v>5979</v>
      </c>
      <c r="C2603" s="17">
        <v>30.0</v>
      </c>
      <c r="D2603" s="17">
        <v>2.09002671666666E7</v>
      </c>
      <c r="E2603" s="17">
        <v>8253000.0</v>
      </c>
      <c r="F2603" s="17">
        <v>1.5425294E7</v>
      </c>
      <c r="G2603" s="17">
        <v>2.7101654E7</v>
      </c>
      <c r="H2603" s="17">
        <v>3.9762496E7</v>
      </c>
    </row>
    <row r="2604">
      <c r="A2604" s="22" t="s">
        <v>11614</v>
      </c>
      <c r="B2604" s="7" t="s">
        <v>11616</v>
      </c>
      <c r="C2604" s="17">
        <v>146.0</v>
      </c>
      <c r="D2604" s="17">
        <v>1.23285746643835E7</v>
      </c>
      <c r="E2604" s="17">
        <v>7114920.0</v>
      </c>
      <c r="F2604" s="17">
        <v>8983685.0</v>
      </c>
      <c r="G2604" s="17">
        <v>1.4680487E7</v>
      </c>
      <c r="H2604" s="17">
        <v>2.1623671E7</v>
      </c>
    </row>
    <row r="2605">
      <c r="A2605" s="22" t="s">
        <v>5980</v>
      </c>
      <c r="B2605" s="7" t="s">
        <v>5981</v>
      </c>
      <c r="C2605" s="17">
        <v>508.0</v>
      </c>
      <c r="D2605" s="17">
        <v>2.2135605777559E7</v>
      </c>
      <c r="E2605" s="17">
        <v>8991411.0</v>
      </c>
      <c r="F2605" s="17">
        <v>1.399314E7</v>
      </c>
      <c r="G2605" s="17">
        <v>2.6284621E7</v>
      </c>
      <c r="H2605" s="17">
        <v>4.5242905E7</v>
      </c>
    </row>
    <row r="2606">
      <c r="A2606" s="22" t="s">
        <v>5982</v>
      </c>
      <c r="B2606" s="7" t="s">
        <v>5983</v>
      </c>
      <c r="C2606" s="17">
        <v>409.0</v>
      </c>
      <c r="D2606" s="17">
        <v>2.79166905672371E7</v>
      </c>
      <c r="E2606" s="17">
        <v>1.1542601E7</v>
      </c>
      <c r="F2606" s="17">
        <v>1.8659716E7</v>
      </c>
      <c r="G2606" s="17">
        <v>3.440562E7</v>
      </c>
      <c r="H2606" s="17">
        <v>5.728774E7</v>
      </c>
    </row>
    <row r="2607">
      <c r="A2607" s="22" t="s">
        <v>5984</v>
      </c>
      <c r="B2607" s="7" t="s">
        <v>5985</v>
      </c>
      <c r="C2607" s="17">
        <v>1256.0</v>
      </c>
      <c r="D2607" s="17">
        <v>2.70895657841269E7</v>
      </c>
      <c r="E2607" s="17">
        <v>1.1521E7</v>
      </c>
      <c r="F2607" s="17">
        <v>1.787494E7</v>
      </c>
      <c r="G2607" s="17">
        <v>3.1216898E7</v>
      </c>
      <c r="H2607" s="17">
        <v>5.6051814E7</v>
      </c>
    </row>
    <row r="2608">
      <c r="A2608" s="22" t="s">
        <v>5986</v>
      </c>
      <c r="B2608" s="7" t="s">
        <v>5987</v>
      </c>
      <c r="C2608" s="17">
        <v>940.0</v>
      </c>
      <c r="D2608" s="17">
        <v>1.82349789915074E7</v>
      </c>
      <c r="E2608" s="17">
        <v>7897370.0</v>
      </c>
      <c r="F2608" s="17">
        <v>1.1607198E7</v>
      </c>
      <c r="G2608" s="17">
        <v>2.045E7</v>
      </c>
      <c r="H2608" s="17">
        <v>3.6322291E7</v>
      </c>
    </row>
    <row r="2609">
      <c r="A2609" s="22" t="s">
        <v>5988</v>
      </c>
      <c r="B2609" s="7" t="s">
        <v>5989</v>
      </c>
      <c r="C2609" s="17">
        <v>3950.0</v>
      </c>
      <c r="D2609" s="17">
        <v>1.42832105082257E7</v>
      </c>
      <c r="E2609" s="17">
        <v>7569547.0</v>
      </c>
      <c r="F2609" s="17">
        <v>1.0701686E7</v>
      </c>
      <c r="G2609" s="17">
        <v>1.5896E7</v>
      </c>
      <c r="H2609" s="17">
        <v>2.5423453E7</v>
      </c>
    </row>
    <row r="2610">
      <c r="A2610" s="22" t="s">
        <v>5990</v>
      </c>
      <c r="B2610" s="7" t="s">
        <v>5991</v>
      </c>
      <c r="C2610" s="17">
        <v>831.0</v>
      </c>
      <c r="D2610" s="17">
        <v>4.71816202069795E7</v>
      </c>
      <c r="E2610" s="17">
        <v>2.045873E7</v>
      </c>
      <c r="F2610" s="17">
        <v>3.5251051E7</v>
      </c>
      <c r="G2610" s="17">
        <v>5.8872753E7</v>
      </c>
      <c r="H2610" s="17">
        <v>9.1554825E7</v>
      </c>
    </row>
    <row r="2611">
      <c r="A2611" s="22" t="s">
        <v>5992</v>
      </c>
      <c r="B2611" s="7" t="s">
        <v>5993</v>
      </c>
      <c r="C2611" s="17">
        <v>2903.0</v>
      </c>
      <c r="D2611" s="17">
        <v>3.24291031194903E7</v>
      </c>
      <c r="E2611" s="17">
        <v>1.3913116E7</v>
      </c>
      <c r="F2611" s="17">
        <v>2.3641204E7</v>
      </c>
      <c r="G2611" s="17">
        <v>3.7956634E7</v>
      </c>
      <c r="H2611" s="17">
        <v>6.1764043E7</v>
      </c>
    </row>
    <row r="2612">
      <c r="A2612" s="22" t="s">
        <v>5994</v>
      </c>
      <c r="B2612" s="7" t="s">
        <v>5995</v>
      </c>
      <c r="C2612" s="17">
        <v>1150.0</v>
      </c>
      <c r="D2612" s="17">
        <v>1.9859331433913E7</v>
      </c>
      <c r="E2612" s="17">
        <v>8429782.0</v>
      </c>
      <c r="F2612" s="17">
        <v>1.326652E7</v>
      </c>
      <c r="G2612" s="17">
        <v>2.3350013E7</v>
      </c>
      <c r="H2612" s="17">
        <v>3.8148908E7</v>
      </c>
    </row>
    <row r="2613">
      <c r="A2613" s="22" t="s">
        <v>5996</v>
      </c>
      <c r="B2613" s="7" t="s">
        <v>5997</v>
      </c>
      <c r="C2613" s="17">
        <v>2166.0</v>
      </c>
      <c r="D2613" s="17">
        <v>1.61245857174515E7</v>
      </c>
      <c r="E2613" s="17">
        <v>7847810.0</v>
      </c>
      <c r="F2613" s="17">
        <v>1.1336653E7</v>
      </c>
      <c r="G2613" s="17">
        <v>1.8348179E7</v>
      </c>
      <c r="H2613" s="17">
        <v>3.0824093E7</v>
      </c>
    </row>
    <row r="2614">
      <c r="A2614" s="22" t="s">
        <v>5998</v>
      </c>
      <c r="B2614" s="7" t="s">
        <v>5999</v>
      </c>
      <c r="C2614" s="17">
        <v>1003.0</v>
      </c>
      <c r="D2614" s="17">
        <v>2.18655591155378E7</v>
      </c>
      <c r="E2614" s="17">
        <v>8659620.0</v>
      </c>
      <c r="F2614" s="17">
        <v>1.284461E7</v>
      </c>
      <c r="G2614" s="17">
        <v>2.5049887E7</v>
      </c>
      <c r="H2614" s="17">
        <v>4.6229419E7</v>
      </c>
    </row>
    <row r="2615">
      <c r="A2615" s="22" t="s">
        <v>11628</v>
      </c>
      <c r="B2615" s="7" t="s">
        <v>11629</v>
      </c>
      <c r="C2615" s="17">
        <v>39.0</v>
      </c>
      <c r="D2615" s="17">
        <v>9698118.23076923</v>
      </c>
      <c r="E2615" s="17">
        <v>5905080.0</v>
      </c>
      <c r="F2615" s="17">
        <v>7626486.0</v>
      </c>
      <c r="G2615" s="17">
        <v>1.2085201E7</v>
      </c>
      <c r="H2615" s="17">
        <v>1.6160434E7</v>
      </c>
    </row>
    <row r="2616">
      <c r="A2616" s="22" t="s">
        <v>6000</v>
      </c>
      <c r="B2616" s="7" t="s">
        <v>6001</v>
      </c>
      <c r="C2616" s="17">
        <v>147.0</v>
      </c>
      <c r="D2616" s="17">
        <v>1.58975259999999E7</v>
      </c>
      <c r="E2616" s="17">
        <v>5742070.0</v>
      </c>
      <c r="F2616" s="17">
        <v>8687574.0</v>
      </c>
      <c r="G2616" s="17">
        <v>1.8842081E7</v>
      </c>
      <c r="H2616" s="17">
        <v>3.8623454E7</v>
      </c>
    </row>
    <row r="2617">
      <c r="A2617" s="22" t="s">
        <v>6002</v>
      </c>
      <c r="B2617" s="7" t="s">
        <v>6003</v>
      </c>
      <c r="C2617" s="17">
        <v>3137.0</v>
      </c>
      <c r="D2617" s="17">
        <v>1.11864841184713E7</v>
      </c>
      <c r="E2617" s="17">
        <v>5543564.0</v>
      </c>
      <c r="F2617" s="17">
        <v>8049254.0</v>
      </c>
      <c r="G2617" s="17">
        <v>1.2674512E7</v>
      </c>
      <c r="H2617" s="17">
        <v>2.1157887E7</v>
      </c>
    </row>
    <row r="2618">
      <c r="A2618" s="22" t="s">
        <v>6004</v>
      </c>
      <c r="B2618" s="7" t="s">
        <v>6005</v>
      </c>
      <c r="C2618" s="17">
        <v>1366.0</v>
      </c>
      <c r="D2618" s="17">
        <v>1.31800621418128E7</v>
      </c>
      <c r="E2618" s="17">
        <v>5605585.0</v>
      </c>
      <c r="F2618" s="17">
        <v>8398864.0</v>
      </c>
      <c r="G2618" s="17">
        <v>1.4667473E7</v>
      </c>
      <c r="H2618" s="17">
        <v>2.5485562E7</v>
      </c>
    </row>
    <row r="2619">
      <c r="A2619" s="22" t="s">
        <v>6006</v>
      </c>
      <c r="B2619" s="7" t="s">
        <v>6007</v>
      </c>
      <c r="C2619" s="17">
        <v>345.0</v>
      </c>
      <c r="D2619" s="17">
        <v>1.25005559043478E7</v>
      </c>
      <c r="E2619" s="17">
        <v>5593869.0</v>
      </c>
      <c r="F2619" s="17">
        <v>7697800.0</v>
      </c>
      <c r="G2619" s="17">
        <v>1.3170854E7</v>
      </c>
      <c r="H2619" s="17">
        <v>2.6237143E7</v>
      </c>
    </row>
    <row r="2620">
      <c r="A2620" s="22" t="s">
        <v>6008</v>
      </c>
      <c r="B2620" s="7" t="s">
        <v>6009</v>
      </c>
      <c r="C2620" s="17">
        <v>436.0</v>
      </c>
      <c r="D2620" s="17">
        <v>1.28392328764302E7</v>
      </c>
      <c r="E2620" s="17">
        <v>5911767.0</v>
      </c>
      <c r="F2620" s="17">
        <v>8994000.0</v>
      </c>
      <c r="G2620" s="17">
        <v>1.4695726E7</v>
      </c>
      <c r="H2620" s="17">
        <v>2.6236465E7</v>
      </c>
    </row>
    <row r="2621">
      <c r="A2621" s="22" t="s">
        <v>6010</v>
      </c>
      <c r="B2621" s="7" t="s">
        <v>6011</v>
      </c>
      <c r="C2621" s="17">
        <v>852.0</v>
      </c>
      <c r="D2621" s="17">
        <v>2.54490308229777E7</v>
      </c>
      <c r="E2621" s="17">
        <v>8319600.0</v>
      </c>
      <c r="F2621" s="17">
        <v>1.4898221E7</v>
      </c>
      <c r="G2621" s="17">
        <v>2.8905093E7</v>
      </c>
      <c r="H2621" s="17">
        <v>5.18036E7</v>
      </c>
    </row>
    <row r="2622">
      <c r="A2622" s="22" t="s">
        <v>6012</v>
      </c>
      <c r="B2622" s="7" t="s">
        <v>6013</v>
      </c>
      <c r="C2622" s="17">
        <v>507.0</v>
      </c>
      <c r="D2622" s="17">
        <v>1.41594913897637E7</v>
      </c>
      <c r="E2622" s="17">
        <v>5602986.0</v>
      </c>
      <c r="F2622" s="17">
        <v>9067137.0</v>
      </c>
      <c r="G2622" s="17">
        <v>1.4492748E7</v>
      </c>
      <c r="H2622" s="17">
        <v>2.4531499E7</v>
      </c>
    </row>
    <row r="2623">
      <c r="A2623" s="22" t="s">
        <v>6014</v>
      </c>
      <c r="B2623" s="7" t="s">
        <v>6015</v>
      </c>
      <c r="C2623" s="17">
        <v>468.0</v>
      </c>
      <c r="D2623" s="17">
        <v>1.12454348376068E7</v>
      </c>
      <c r="E2623" s="17">
        <v>4420000.0</v>
      </c>
      <c r="F2623" s="17">
        <v>7815562.0</v>
      </c>
      <c r="G2623" s="17">
        <v>1.3954382E7</v>
      </c>
      <c r="H2623" s="17">
        <v>2.3386637E7</v>
      </c>
    </row>
    <row r="2624">
      <c r="A2624" s="22" t="s">
        <v>6016</v>
      </c>
      <c r="B2624" s="7" t="s">
        <v>6017</v>
      </c>
      <c r="C2624" s="17">
        <v>282.0</v>
      </c>
      <c r="D2624" s="17">
        <v>1.13202912624113E7</v>
      </c>
      <c r="E2624" s="17">
        <v>5488500.0</v>
      </c>
      <c r="F2624" s="17">
        <v>8155870.0</v>
      </c>
      <c r="G2624" s="17">
        <v>1.2940506E7</v>
      </c>
      <c r="H2624" s="17">
        <v>2.384298E7</v>
      </c>
    </row>
    <row r="2625">
      <c r="A2625" s="22" t="s">
        <v>6018</v>
      </c>
      <c r="B2625" s="7" t="s">
        <v>6019</v>
      </c>
      <c r="C2625" s="17">
        <v>189.0</v>
      </c>
      <c r="D2625" s="17">
        <v>1.44894494814814E7</v>
      </c>
      <c r="E2625" s="17">
        <v>5814000.0</v>
      </c>
      <c r="F2625" s="17">
        <v>9125000.0</v>
      </c>
      <c r="G2625" s="17">
        <v>1.4934082E7</v>
      </c>
      <c r="H2625" s="17">
        <v>2.6286245E7</v>
      </c>
    </row>
    <row r="2626">
      <c r="A2626" s="22" t="s">
        <v>11648</v>
      </c>
      <c r="B2626" s="7" t="s">
        <v>11649</v>
      </c>
      <c r="C2626" s="17">
        <v>14.0</v>
      </c>
      <c r="D2626" s="17">
        <v>1.71396640625E7</v>
      </c>
      <c r="E2626" s="17">
        <v>8767000.0</v>
      </c>
      <c r="F2626" s="17">
        <v>1.4401497E7</v>
      </c>
      <c r="G2626" s="17">
        <v>1.9123739E7</v>
      </c>
      <c r="H2626" s="17">
        <v>2.870348E7</v>
      </c>
    </row>
    <row r="2627">
      <c r="A2627" s="22" t="s">
        <v>6020</v>
      </c>
      <c r="B2627" s="7" t="s">
        <v>6021</v>
      </c>
      <c r="C2627" s="17">
        <v>56.0</v>
      </c>
      <c r="D2627" s="17">
        <v>1.55888753392857E7</v>
      </c>
      <c r="E2627" s="17">
        <v>8304580.0</v>
      </c>
      <c r="F2627" s="17">
        <v>1.24744E7</v>
      </c>
      <c r="G2627" s="17">
        <v>1.8495345E7</v>
      </c>
      <c r="H2627" s="17">
        <v>2.4949497E7</v>
      </c>
    </row>
    <row r="2628">
      <c r="A2628" s="22" t="s">
        <v>6022</v>
      </c>
      <c r="B2628" s="7" t="s">
        <v>6023</v>
      </c>
      <c r="C2628" s="17">
        <v>792.0</v>
      </c>
      <c r="D2628" s="17">
        <v>1.93502678017676E7</v>
      </c>
      <c r="E2628" s="17">
        <v>9512983.0</v>
      </c>
      <c r="F2628" s="17">
        <v>1.4533874E7</v>
      </c>
      <c r="G2628" s="17">
        <v>2.3380859E7</v>
      </c>
      <c r="H2628" s="17">
        <v>3.7221603E7</v>
      </c>
    </row>
    <row r="2629">
      <c r="A2629" s="22" t="s">
        <v>6024</v>
      </c>
      <c r="B2629" s="7" t="s">
        <v>6025</v>
      </c>
      <c r="C2629" s="17">
        <v>836.0</v>
      </c>
      <c r="D2629" s="17">
        <v>2.13464365382775E7</v>
      </c>
      <c r="E2629" s="17">
        <v>1.010674E7</v>
      </c>
      <c r="F2629" s="17">
        <v>1.467442E7</v>
      </c>
      <c r="G2629" s="17">
        <v>2.5758668E7</v>
      </c>
      <c r="H2629" s="17">
        <v>4.0143474E7</v>
      </c>
    </row>
    <row r="2630">
      <c r="A2630" s="22" t="s">
        <v>6026</v>
      </c>
      <c r="B2630" s="7" t="s">
        <v>6027</v>
      </c>
      <c r="C2630" s="17">
        <v>332.0</v>
      </c>
      <c r="D2630" s="17">
        <v>2.06311108554216E7</v>
      </c>
      <c r="E2630" s="17">
        <v>8912000.0</v>
      </c>
      <c r="F2630" s="17">
        <v>1.3894961E7</v>
      </c>
      <c r="G2630" s="17">
        <v>2.803175E7</v>
      </c>
      <c r="H2630" s="17">
        <v>4.5554554E7</v>
      </c>
    </row>
    <row r="2631">
      <c r="A2631" s="22" t="s">
        <v>6028</v>
      </c>
      <c r="B2631" s="7" t="s">
        <v>6029</v>
      </c>
      <c r="C2631" s="17">
        <v>818.0</v>
      </c>
      <c r="D2631" s="17">
        <v>1.59668209315403E7</v>
      </c>
      <c r="E2631" s="17">
        <v>8150946.0</v>
      </c>
      <c r="F2631" s="17">
        <v>1.1349352E7</v>
      </c>
      <c r="G2631" s="17">
        <v>1.8733979E7</v>
      </c>
      <c r="H2631" s="17">
        <v>3.170285E7</v>
      </c>
    </row>
    <row r="2632">
      <c r="A2632" s="22" t="s">
        <v>6030</v>
      </c>
      <c r="B2632" s="7" t="s">
        <v>6031</v>
      </c>
      <c r="C2632" s="17">
        <v>602.0</v>
      </c>
      <c r="D2632" s="17">
        <v>3.26266849468438E7</v>
      </c>
      <c r="E2632" s="17">
        <v>1.3971E7</v>
      </c>
      <c r="F2632" s="17">
        <v>2.2965154E7</v>
      </c>
      <c r="G2632" s="17">
        <v>3.8776036E7</v>
      </c>
      <c r="H2632" s="17">
        <v>6.5058827E7</v>
      </c>
    </row>
    <row r="2633">
      <c r="A2633" s="22" t="s">
        <v>6032</v>
      </c>
      <c r="B2633" s="7" t="s">
        <v>6033</v>
      </c>
      <c r="C2633" s="17">
        <v>162.0</v>
      </c>
      <c r="D2633" s="17">
        <v>2.22725006419753E7</v>
      </c>
      <c r="E2633" s="17">
        <v>1.03275E7</v>
      </c>
      <c r="F2633" s="17">
        <v>1.65998E7</v>
      </c>
      <c r="G2633" s="17">
        <v>2.8479502E7</v>
      </c>
      <c r="H2633" s="17">
        <v>4.2783115E7</v>
      </c>
    </row>
    <row r="2634">
      <c r="A2634" s="22" t="s">
        <v>6034</v>
      </c>
      <c r="B2634" s="7" t="s">
        <v>6035</v>
      </c>
      <c r="C2634" s="17">
        <v>254.0</v>
      </c>
      <c r="D2634" s="17">
        <v>2.64785859960629E7</v>
      </c>
      <c r="E2634" s="17">
        <v>1.1708E7</v>
      </c>
      <c r="F2634" s="17">
        <v>1.9242308E7</v>
      </c>
      <c r="G2634" s="17">
        <v>3.2667182E7</v>
      </c>
      <c r="H2634" s="17">
        <v>5.339777E7</v>
      </c>
    </row>
    <row r="2635">
      <c r="A2635" s="22" t="s">
        <v>6036</v>
      </c>
      <c r="B2635" s="7" t="s">
        <v>6037</v>
      </c>
      <c r="C2635" s="17">
        <v>570.0</v>
      </c>
      <c r="D2635" s="17">
        <v>1.65650225350877E7</v>
      </c>
      <c r="E2635" s="17">
        <v>8256800.0</v>
      </c>
      <c r="F2635" s="17">
        <v>1.2120672E7</v>
      </c>
      <c r="G2635" s="17">
        <v>1.842522E7</v>
      </c>
      <c r="H2635" s="17">
        <v>2.9344036E7</v>
      </c>
    </row>
    <row r="2636">
      <c r="A2636" s="22" t="s">
        <v>6038</v>
      </c>
      <c r="B2636" s="7" t="s">
        <v>6039</v>
      </c>
      <c r="C2636" s="17">
        <v>93.0</v>
      </c>
      <c r="D2636" s="17">
        <v>2.50187547204301E7</v>
      </c>
      <c r="E2636" s="17">
        <v>1.0985025E7</v>
      </c>
      <c r="F2636" s="17">
        <v>1.6231434E7</v>
      </c>
      <c r="G2636" s="17">
        <v>3.0004109E7</v>
      </c>
      <c r="H2636" s="17">
        <v>5.6905904E7</v>
      </c>
    </row>
    <row r="2637">
      <c r="A2637" s="22" t="s">
        <v>11664</v>
      </c>
      <c r="B2637" s="7" t="s">
        <v>11665</v>
      </c>
      <c r="C2637" s="17">
        <v>6.0</v>
      </c>
      <c r="D2637" s="17">
        <v>1.5951447E7</v>
      </c>
      <c r="E2637" s="17">
        <v>1.446966E7</v>
      </c>
      <c r="F2637" s="17">
        <v>1.5812262E7</v>
      </c>
      <c r="G2637" s="17">
        <v>1.6997223E7</v>
      </c>
      <c r="H2637" s="17">
        <v>1.8707128E7</v>
      </c>
    </row>
    <row r="2638">
      <c r="A2638" s="22" t="s">
        <v>6040</v>
      </c>
      <c r="B2638" s="7" t="s">
        <v>6041</v>
      </c>
      <c r="C2638" s="17">
        <v>14.0</v>
      </c>
      <c r="D2638" s="17">
        <v>3.30487148571428E7</v>
      </c>
      <c r="E2638" s="17">
        <v>1.1274984E7</v>
      </c>
      <c r="F2638" s="17">
        <v>1.9252334E7</v>
      </c>
      <c r="G2638" s="17">
        <v>4.2760057E7</v>
      </c>
      <c r="H2638" s="17">
        <v>7.2063557E7</v>
      </c>
    </row>
    <row r="2639">
      <c r="A2639" s="22" t="s">
        <v>6042</v>
      </c>
      <c r="B2639" s="7" t="s">
        <v>6043</v>
      </c>
      <c r="C2639" s="17">
        <v>6.0</v>
      </c>
      <c r="D2639" s="17">
        <v>1.17642858333333E7</v>
      </c>
      <c r="E2639" s="17">
        <v>6352867.0</v>
      </c>
      <c r="F2639" s="17">
        <v>7102423.0</v>
      </c>
      <c r="G2639" s="17">
        <v>1.0219E7</v>
      </c>
      <c r="H2639" s="17">
        <v>3.344432E7</v>
      </c>
    </row>
    <row r="2640">
      <c r="A2640" s="22" t="s">
        <v>6044</v>
      </c>
      <c r="B2640" s="7" t="s">
        <v>6045</v>
      </c>
      <c r="C2640" s="17">
        <v>11.0</v>
      </c>
      <c r="D2640" s="17">
        <v>4.51766261818181E7</v>
      </c>
      <c r="E2640" s="17">
        <v>1.9140935E7</v>
      </c>
      <c r="F2640" s="17">
        <v>4.4873293E7</v>
      </c>
      <c r="G2640" s="17">
        <v>5.4723297E7</v>
      </c>
      <c r="H2640" s="17">
        <v>7.2287394E7</v>
      </c>
    </row>
    <row r="2641">
      <c r="A2641" s="22" t="s">
        <v>6046</v>
      </c>
      <c r="B2641" s="7" t="s">
        <v>6047</v>
      </c>
      <c r="C2641" s="17">
        <v>7.0</v>
      </c>
      <c r="D2641" s="17">
        <v>2.09590702857142E7</v>
      </c>
      <c r="E2641" s="17">
        <v>8421471.0</v>
      </c>
      <c r="F2641" s="17">
        <v>1.1154257E7</v>
      </c>
      <c r="G2641" s="17">
        <v>3.4105596E7</v>
      </c>
      <c r="H2641" s="17">
        <v>6.2595624E7</v>
      </c>
    </row>
    <row r="2642">
      <c r="A2642" s="22" t="s">
        <v>6048</v>
      </c>
      <c r="B2642" s="7" t="s">
        <v>6049</v>
      </c>
      <c r="C2642" s="17">
        <v>16.0</v>
      </c>
      <c r="D2642" s="17">
        <v>1.39624956874999E7</v>
      </c>
      <c r="E2642" s="17">
        <v>7174982.0</v>
      </c>
      <c r="F2642" s="17">
        <v>1.0939055E7</v>
      </c>
      <c r="G2642" s="17">
        <v>1.3445762E7</v>
      </c>
      <c r="H2642" s="17">
        <v>3.4189369E7</v>
      </c>
    </row>
    <row r="2643">
      <c r="A2643" s="22" t="s">
        <v>6050</v>
      </c>
      <c r="B2643" s="7" t="s">
        <v>6051</v>
      </c>
      <c r="C2643" s="17">
        <v>10.0</v>
      </c>
      <c r="D2643" s="17">
        <v>6.32047659E7</v>
      </c>
      <c r="E2643" s="17">
        <v>4.0728166E7</v>
      </c>
      <c r="F2643" s="17">
        <v>7.101666E7</v>
      </c>
      <c r="G2643" s="17">
        <v>7.7080387E7</v>
      </c>
      <c r="H2643" s="17">
        <v>1.11185092E8</v>
      </c>
    </row>
    <row r="2644">
      <c r="A2644" s="22" t="s">
        <v>6052</v>
      </c>
      <c r="B2644" s="7" t="s">
        <v>6053</v>
      </c>
      <c r="C2644" s="17">
        <v>13.0</v>
      </c>
      <c r="D2644" s="17">
        <v>3.15225936153846E7</v>
      </c>
      <c r="E2644" s="17">
        <v>1.0320271E7</v>
      </c>
      <c r="F2644" s="17">
        <v>2.1009717E7</v>
      </c>
      <c r="G2644" s="17">
        <v>5.2699981E7</v>
      </c>
      <c r="H2644" s="17">
        <v>5.7058939E7</v>
      </c>
    </row>
    <row r="2645">
      <c r="A2645" s="22" t="s">
        <v>6054</v>
      </c>
      <c r="B2645" s="7" t="s">
        <v>6055</v>
      </c>
      <c r="C2645" s="17">
        <v>3.0</v>
      </c>
      <c r="D2645" s="17">
        <v>1.09434266666666E7</v>
      </c>
      <c r="E2645" s="17">
        <v>1.0426683E7</v>
      </c>
      <c r="F2645" s="17">
        <v>1.1198597E7</v>
      </c>
      <c r="G2645" s="17">
        <v>1.1205E7</v>
      </c>
      <c r="H2645" s="17">
        <v>1.1205E7</v>
      </c>
    </row>
    <row r="2646">
      <c r="A2646" s="22" t="s">
        <v>6056</v>
      </c>
      <c r="B2646" s="7" t="s">
        <v>6057</v>
      </c>
      <c r="C2646" s="17">
        <v>4.0</v>
      </c>
      <c r="D2646" s="17">
        <v>1.497300975E7</v>
      </c>
      <c r="E2646" s="17">
        <v>8117832.0</v>
      </c>
      <c r="F2646" s="17">
        <v>8723214.0</v>
      </c>
      <c r="G2646" s="17">
        <v>1.1293853E7</v>
      </c>
      <c r="H2646" s="17">
        <v>3.175714E7</v>
      </c>
    </row>
    <row r="2647">
      <c r="A2647" s="22" t="s">
        <v>6058</v>
      </c>
      <c r="B2647" s="7" t="s">
        <v>6059</v>
      </c>
      <c r="C2647" s="17">
        <v>12.0</v>
      </c>
      <c r="D2647" s="17">
        <v>9932902.91666666</v>
      </c>
      <c r="E2647" s="17">
        <v>6949463.0</v>
      </c>
      <c r="F2647" s="17">
        <v>8706403.0</v>
      </c>
      <c r="G2647" s="17">
        <v>1.1351E7</v>
      </c>
      <c r="H2647" s="17">
        <v>1.2112313E7</v>
      </c>
    </row>
    <row r="2648">
      <c r="A2648" s="22" t="s">
        <v>11682</v>
      </c>
      <c r="B2648" s="7" t="s">
        <v>11683</v>
      </c>
      <c r="C2648" s="17">
        <v>3.0</v>
      </c>
      <c r="D2648" s="17">
        <v>2.32642796666666E7</v>
      </c>
      <c r="E2648" s="17">
        <v>1.0825175E7</v>
      </c>
      <c r="F2648" s="17">
        <v>2.3302447E7</v>
      </c>
      <c r="G2648" s="17">
        <v>3.5665217E7</v>
      </c>
      <c r="H2648" s="17">
        <v>3.5665217E7</v>
      </c>
    </row>
    <row r="2649">
      <c r="A2649" s="22" t="s">
        <v>6060</v>
      </c>
      <c r="B2649" s="7" t="s">
        <v>6061</v>
      </c>
      <c r="C2649" s="17">
        <v>8.0</v>
      </c>
      <c r="D2649" s="17">
        <v>2.5591937125E7</v>
      </c>
      <c r="E2649" s="17">
        <v>9456000.0</v>
      </c>
      <c r="F2649" s="17">
        <v>1.8028875E7</v>
      </c>
      <c r="G2649" s="17">
        <v>3.5830095E7</v>
      </c>
      <c r="H2649" s="17">
        <v>4.6818866E7</v>
      </c>
    </row>
    <row r="2650">
      <c r="A2650" s="22" t="s">
        <v>6062</v>
      </c>
      <c r="B2650" s="7" t="s">
        <v>6063</v>
      </c>
      <c r="C2650" s="17">
        <v>23.0</v>
      </c>
      <c r="D2650" s="17">
        <v>2.03973734347826E7</v>
      </c>
      <c r="E2650" s="17">
        <v>9855000.0</v>
      </c>
      <c r="F2650" s="17">
        <v>1.399873E7</v>
      </c>
      <c r="G2650" s="17">
        <v>3.1891341E7</v>
      </c>
      <c r="H2650" s="17">
        <v>3.4709875E7</v>
      </c>
    </row>
    <row r="2651">
      <c r="A2651" s="22" t="s">
        <v>6064</v>
      </c>
      <c r="B2651" s="7" t="s">
        <v>6065</v>
      </c>
      <c r="C2651" s="17">
        <v>38.0</v>
      </c>
      <c r="D2651" s="17">
        <v>1.56256185E7</v>
      </c>
      <c r="E2651" s="17">
        <v>8111787.0</v>
      </c>
      <c r="F2651" s="17">
        <v>1.0271556E7</v>
      </c>
      <c r="G2651" s="17">
        <v>1.7909E7</v>
      </c>
      <c r="H2651" s="17">
        <v>4.2945678E7</v>
      </c>
    </row>
    <row r="2652">
      <c r="A2652" s="22" t="s">
        <v>6066</v>
      </c>
      <c r="B2652" s="7" t="s">
        <v>6067</v>
      </c>
      <c r="C2652" s="17">
        <v>30.0</v>
      </c>
      <c r="D2652" s="17">
        <v>1.45933672666666E7</v>
      </c>
      <c r="E2652" s="17">
        <v>8250432.0</v>
      </c>
      <c r="F2652" s="17">
        <v>1.0071118E7</v>
      </c>
      <c r="G2652" s="17">
        <v>1.3039E7</v>
      </c>
      <c r="H2652" s="17">
        <v>2.007597E7</v>
      </c>
    </row>
    <row r="2653">
      <c r="A2653" s="22" t="s">
        <v>6068</v>
      </c>
      <c r="B2653" s="7" t="s">
        <v>6069</v>
      </c>
      <c r="C2653" s="17">
        <v>87.0</v>
      </c>
      <c r="D2653" s="17">
        <v>1.53290380804597E7</v>
      </c>
      <c r="E2653" s="17">
        <v>5942602.0</v>
      </c>
      <c r="F2653" s="17">
        <v>1.1025934E7</v>
      </c>
      <c r="G2653" s="17">
        <v>2.2654276E7</v>
      </c>
      <c r="H2653" s="17">
        <v>3.2531292E7</v>
      </c>
    </row>
    <row r="2654">
      <c r="A2654" s="22" t="s">
        <v>6070</v>
      </c>
      <c r="B2654" s="7" t="s">
        <v>6071</v>
      </c>
      <c r="C2654" s="17">
        <v>85.0</v>
      </c>
      <c r="D2654" s="17">
        <v>3.78433701999999E7</v>
      </c>
      <c r="E2654" s="17">
        <v>1.8499727E7</v>
      </c>
      <c r="F2654" s="17">
        <v>3.41597E7</v>
      </c>
      <c r="G2654" s="17">
        <v>5.276158E7</v>
      </c>
      <c r="H2654" s="17">
        <v>6.8063664E7</v>
      </c>
    </row>
    <row r="2655">
      <c r="A2655" s="22" t="s">
        <v>6072</v>
      </c>
      <c r="B2655" s="7" t="s">
        <v>6073</v>
      </c>
      <c r="C2655" s="17">
        <v>100.0</v>
      </c>
      <c r="D2655" s="17">
        <v>2.737584842E7</v>
      </c>
      <c r="E2655" s="17">
        <v>7831843.0</v>
      </c>
      <c r="F2655" s="17">
        <v>1.8878416E7</v>
      </c>
      <c r="G2655" s="17">
        <v>4.53379E7</v>
      </c>
      <c r="H2655" s="17">
        <v>5.68495E7</v>
      </c>
    </row>
    <row r="2656">
      <c r="A2656" s="22" t="s">
        <v>6074</v>
      </c>
      <c r="B2656" s="7" t="s">
        <v>6075</v>
      </c>
      <c r="C2656" s="17">
        <v>31.0</v>
      </c>
      <c r="D2656" s="17">
        <v>1.6903687516129E7</v>
      </c>
      <c r="E2656" s="17">
        <v>6755736.0</v>
      </c>
      <c r="F2656" s="17">
        <v>9354393.0</v>
      </c>
      <c r="G2656" s="17">
        <v>1.5686939E7</v>
      </c>
      <c r="H2656" s="17">
        <v>3.5076662E7</v>
      </c>
    </row>
    <row r="2657">
      <c r="A2657" s="22" t="s">
        <v>6076</v>
      </c>
      <c r="B2657" s="7" t="s">
        <v>6077</v>
      </c>
      <c r="C2657" s="17">
        <v>38.0</v>
      </c>
      <c r="D2657" s="17">
        <v>1.50184071578947E7</v>
      </c>
      <c r="E2657" s="17">
        <v>6588600.0</v>
      </c>
      <c r="F2657" s="17">
        <v>1.0808116E7</v>
      </c>
      <c r="G2657" s="17">
        <v>2.2202587E7</v>
      </c>
      <c r="H2657" s="17">
        <v>2.6525437E7</v>
      </c>
    </row>
    <row r="2658">
      <c r="A2658" s="22" t="s">
        <v>6078</v>
      </c>
      <c r="B2658" s="7" t="s">
        <v>6079</v>
      </c>
      <c r="C2658" s="17">
        <v>76.0</v>
      </c>
      <c r="D2658" s="17">
        <v>1.97088477763157E7</v>
      </c>
      <c r="E2658" s="17">
        <v>8859500.0</v>
      </c>
      <c r="F2658" s="17">
        <v>1.5136578E7</v>
      </c>
      <c r="G2658" s="17">
        <v>2.4346017E7</v>
      </c>
      <c r="H2658" s="17">
        <v>3.71224E7</v>
      </c>
    </row>
    <row r="2659">
      <c r="A2659" s="22" t="s">
        <v>11696</v>
      </c>
      <c r="B2659" s="7" t="s">
        <v>11698</v>
      </c>
      <c r="C2659" s="17">
        <v>40.0</v>
      </c>
      <c r="D2659" s="17">
        <v>1.5362515425E7</v>
      </c>
      <c r="E2659" s="17">
        <v>6620525.0</v>
      </c>
      <c r="F2659" s="17">
        <v>1.4201552E7</v>
      </c>
      <c r="G2659" s="17">
        <v>2.1990963E7</v>
      </c>
      <c r="H2659" s="17">
        <v>2.7240103E7</v>
      </c>
    </row>
    <row r="2660">
      <c r="A2660" s="22" t="s">
        <v>6080</v>
      </c>
      <c r="B2660" s="7" t="s">
        <v>6081</v>
      </c>
      <c r="C2660" s="17">
        <v>178.0</v>
      </c>
      <c r="D2660" s="17">
        <v>1.5211366477528E7</v>
      </c>
      <c r="E2660" s="17">
        <v>3754962.0</v>
      </c>
      <c r="F2660" s="17">
        <v>8300520.0</v>
      </c>
      <c r="G2660" s="17">
        <v>2.0531773E7</v>
      </c>
      <c r="H2660" s="17">
        <v>3.8288632E7</v>
      </c>
    </row>
    <row r="2661">
      <c r="A2661" s="22" t="s">
        <v>6082</v>
      </c>
      <c r="B2661" s="7" t="s">
        <v>6083</v>
      </c>
      <c r="C2661" s="17">
        <v>504.0</v>
      </c>
      <c r="D2661" s="17">
        <v>1.51213169345238E7</v>
      </c>
      <c r="E2661" s="17">
        <v>8828000.0</v>
      </c>
      <c r="F2661" s="17">
        <v>1.2414658E7</v>
      </c>
      <c r="G2661" s="17">
        <v>1.9220253E7</v>
      </c>
      <c r="H2661" s="17">
        <v>2.7194956E7</v>
      </c>
    </row>
    <row r="2662">
      <c r="A2662" s="22" t="s">
        <v>6084</v>
      </c>
      <c r="B2662" s="7" t="s">
        <v>6085</v>
      </c>
      <c r="C2662" s="17">
        <v>367.0</v>
      </c>
      <c r="D2662" s="17">
        <v>1.53115206239781E7</v>
      </c>
      <c r="E2662" s="17">
        <v>8415061.0</v>
      </c>
      <c r="F2662" s="17">
        <v>1.1548412E7</v>
      </c>
      <c r="G2662" s="17">
        <v>1.8423046E7</v>
      </c>
      <c r="H2662" s="17">
        <v>2.8850628E7</v>
      </c>
    </row>
    <row r="2663">
      <c r="A2663" s="22" t="s">
        <v>6086</v>
      </c>
      <c r="B2663" s="7" t="s">
        <v>6087</v>
      </c>
      <c r="C2663" s="17">
        <v>521.0</v>
      </c>
      <c r="D2663" s="17">
        <v>1.28614537754318E7</v>
      </c>
      <c r="E2663" s="17">
        <v>7151000.0</v>
      </c>
      <c r="F2663" s="17">
        <v>1.0518102E7</v>
      </c>
      <c r="G2663" s="17">
        <v>1.59E7</v>
      </c>
      <c r="H2663" s="17">
        <v>2.2991069E7</v>
      </c>
    </row>
    <row r="2664">
      <c r="A2664" s="22" t="s">
        <v>6088</v>
      </c>
      <c r="B2664" s="7" t="s">
        <v>6089</v>
      </c>
      <c r="C2664" s="17">
        <v>367.0</v>
      </c>
      <c r="D2664" s="17">
        <v>1.39344919891008E7</v>
      </c>
      <c r="E2664" s="17">
        <v>7846171.0</v>
      </c>
      <c r="F2664" s="17">
        <v>1.1044488E7</v>
      </c>
      <c r="G2664" s="17">
        <v>1.7830107E7</v>
      </c>
      <c r="H2664" s="17">
        <v>2.3297709E7</v>
      </c>
    </row>
    <row r="2665">
      <c r="A2665" s="22" t="s">
        <v>6090</v>
      </c>
      <c r="B2665" s="7" t="s">
        <v>6091</v>
      </c>
      <c r="C2665" s="17">
        <v>395.0</v>
      </c>
      <c r="D2665" s="17">
        <v>2.68634215367088E7</v>
      </c>
      <c r="E2665" s="17">
        <v>1.3128883E7</v>
      </c>
      <c r="F2665" s="17">
        <v>2.2084277E7</v>
      </c>
      <c r="G2665" s="17">
        <v>3.7083085E7</v>
      </c>
      <c r="H2665" s="17">
        <v>4.7420214E7</v>
      </c>
    </row>
    <row r="2666">
      <c r="A2666" s="22" t="s">
        <v>6092</v>
      </c>
      <c r="B2666" s="7" t="s">
        <v>6093</v>
      </c>
      <c r="C2666" s="17">
        <v>4614.0</v>
      </c>
      <c r="D2666" s="17">
        <v>1.70811991819757E7</v>
      </c>
      <c r="E2666" s="17">
        <v>8976981.0</v>
      </c>
      <c r="F2666" s="17">
        <v>1.3442312E7</v>
      </c>
      <c r="G2666" s="17">
        <v>2.115884E7</v>
      </c>
      <c r="H2666" s="17">
        <v>3.1071796E7</v>
      </c>
    </row>
    <row r="2667">
      <c r="A2667" s="22" t="s">
        <v>6094</v>
      </c>
      <c r="B2667" s="7" t="s">
        <v>6095</v>
      </c>
      <c r="C2667" s="17">
        <v>760.0</v>
      </c>
      <c r="D2667" s="17">
        <v>1.48045773302631E7</v>
      </c>
      <c r="E2667" s="17">
        <v>9052532.0</v>
      </c>
      <c r="F2667" s="17">
        <v>1.236622E7</v>
      </c>
      <c r="G2667" s="17">
        <v>1.8692632E7</v>
      </c>
      <c r="H2667" s="17">
        <v>2.5792292E7</v>
      </c>
    </row>
    <row r="2668">
      <c r="A2668" s="22" t="s">
        <v>6096</v>
      </c>
      <c r="B2668" s="7" t="s">
        <v>6097</v>
      </c>
      <c r="C2668" s="17">
        <v>230.0</v>
      </c>
      <c r="D2668" s="17">
        <v>1.49520820913043E7</v>
      </c>
      <c r="E2668" s="17">
        <v>7107894.0</v>
      </c>
      <c r="F2668" s="17">
        <v>1.0576091E7</v>
      </c>
      <c r="G2668" s="17">
        <v>1.72863E7</v>
      </c>
      <c r="H2668" s="17">
        <v>2.9783519E7</v>
      </c>
    </row>
    <row r="2669">
      <c r="A2669" s="22" t="s">
        <v>6098</v>
      </c>
      <c r="B2669" s="7" t="s">
        <v>6099</v>
      </c>
      <c r="C2669" s="17">
        <v>137.0</v>
      </c>
      <c r="D2669" s="17">
        <v>1.64349045507246E7</v>
      </c>
      <c r="E2669" s="17">
        <v>8490478.0</v>
      </c>
      <c r="F2669" s="17">
        <v>1.1689201E7</v>
      </c>
      <c r="G2669" s="17">
        <v>2.1138243E7</v>
      </c>
      <c r="H2669" s="17">
        <v>3.3375015E7</v>
      </c>
    </row>
    <row r="2670">
      <c r="A2670" s="22" t="s">
        <v>11710</v>
      </c>
      <c r="B2670" s="7" t="s">
        <v>11711</v>
      </c>
      <c r="C2670" s="17">
        <v>2.0</v>
      </c>
      <c r="D2670" s="17">
        <v>2.77192265E7</v>
      </c>
      <c r="E2670" s="17">
        <v>2.7174164E7</v>
      </c>
      <c r="F2670" s="17">
        <v>2.7174164E7</v>
      </c>
      <c r="G2670" s="17">
        <v>2.8264289E7</v>
      </c>
      <c r="H2670" s="17">
        <v>2.8264289E7</v>
      </c>
    </row>
    <row r="2671">
      <c r="A2671" s="22" t="s">
        <v>6100</v>
      </c>
      <c r="B2671" s="7" t="s">
        <v>6101</v>
      </c>
      <c r="C2671" s="17">
        <v>11.0</v>
      </c>
      <c r="D2671" s="17">
        <v>3.22036902727272E7</v>
      </c>
      <c r="E2671" s="17">
        <v>2.1282547E7</v>
      </c>
      <c r="F2671" s="17">
        <v>3.0150584E7</v>
      </c>
      <c r="G2671" s="17">
        <v>4.6066716E7</v>
      </c>
      <c r="H2671" s="17">
        <v>4.82739E7</v>
      </c>
    </row>
    <row r="2672">
      <c r="A2672" s="22" t="s">
        <v>6102</v>
      </c>
      <c r="B2672" s="7" t="s">
        <v>6103</v>
      </c>
      <c r="C2672" s="17">
        <v>229.0</v>
      </c>
      <c r="D2672" s="17">
        <v>4.12071097554585E7</v>
      </c>
      <c r="E2672" s="17">
        <v>2.1958597E7</v>
      </c>
      <c r="F2672" s="17">
        <v>2.9138823E7</v>
      </c>
      <c r="G2672" s="17">
        <v>4.607138E7</v>
      </c>
      <c r="H2672" s="17">
        <v>7.7034883E7</v>
      </c>
    </row>
    <row r="2673">
      <c r="A2673" s="22" t="s">
        <v>6104</v>
      </c>
      <c r="B2673" s="7" t="s">
        <v>6105</v>
      </c>
      <c r="C2673" s="17">
        <v>22.0</v>
      </c>
      <c r="D2673" s="17">
        <v>3.90602727727272E7</v>
      </c>
      <c r="E2673" s="17">
        <v>1.7046271E7</v>
      </c>
      <c r="F2673" s="17">
        <v>2.2511343E7</v>
      </c>
      <c r="G2673" s="17">
        <v>3.4803764E7</v>
      </c>
      <c r="H2673" s="17">
        <v>1.02766071E8</v>
      </c>
    </row>
    <row r="2674">
      <c r="A2674" s="22" t="s">
        <v>6106</v>
      </c>
      <c r="B2674" s="7" t="s">
        <v>6107</v>
      </c>
      <c r="C2674" s="17">
        <v>73.0</v>
      </c>
      <c r="D2674" s="17">
        <v>3.51248153972602E7</v>
      </c>
      <c r="E2674" s="17">
        <v>1.665051E7</v>
      </c>
      <c r="F2674" s="17">
        <v>2.3848202E7</v>
      </c>
      <c r="G2674" s="17">
        <v>3.6289828E7</v>
      </c>
      <c r="H2674" s="17">
        <v>7.1235019E7</v>
      </c>
    </row>
    <row r="2675">
      <c r="A2675" s="22" t="s">
        <v>6108</v>
      </c>
      <c r="B2675" s="7" t="s">
        <v>6109</v>
      </c>
      <c r="C2675" s="17">
        <v>19.0</v>
      </c>
      <c r="D2675" s="17">
        <v>2.13872435263157E7</v>
      </c>
      <c r="E2675" s="17">
        <v>1.2676926E7</v>
      </c>
      <c r="F2675" s="17">
        <v>2.2044759E7</v>
      </c>
      <c r="G2675" s="17">
        <v>2.4049565E7</v>
      </c>
      <c r="H2675" s="17">
        <v>4.4249916E7</v>
      </c>
    </row>
    <row r="2676">
      <c r="A2676" s="22" t="s">
        <v>6110</v>
      </c>
      <c r="B2676" s="7" t="s">
        <v>6111</v>
      </c>
      <c r="C2676" s="17">
        <v>52.0</v>
      </c>
      <c r="D2676" s="17">
        <v>3.55222869423076E7</v>
      </c>
      <c r="E2676" s="17">
        <v>1.6096183E7</v>
      </c>
      <c r="F2676" s="17">
        <v>2.5257359E7</v>
      </c>
      <c r="G2676" s="17">
        <v>4.7703163E7</v>
      </c>
      <c r="H2676" s="17">
        <v>6.5512799E7</v>
      </c>
    </row>
    <row r="2677">
      <c r="A2677" s="22" t="s">
        <v>6112</v>
      </c>
      <c r="B2677" s="7" t="s">
        <v>6113</v>
      </c>
      <c r="C2677" s="17">
        <v>1243.0</v>
      </c>
      <c r="D2677" s="17">
        <v>3.56011605502815E7</v>
      </c>
      <c r="E2677" s="17">
        <v>1.9097996E7</v>
      </c>
      <c r="F2677" s="17">
        <v>2.7513116E7</v>
      </c>
      <c r="G2677" s="17">
        <v>4.3879944E7</v>
      </c>
      <c r="H2677" s="17">
        <v>6.5471072E7</v>
      </c>
    </row>
    <row r="2678">
      <c r="A2678" s="22" t="s">
        <v>6114</v>
      </c>
      <c r="B2678" s="7" t="s">
        <v>6115</v>
      </c>
      <c r="C2678" s="17">
        <v>90.0</v>
      </c>
      <c r="D2678" s="17">
        <v>3.74346864444444E7</v>
      </c>
      <c r="E2678" s="17">
        <v>2.364645E7</v>
      </c>
      <c r="F2678" s="17">
        <v>2.9791537E7</v>
      </c>
      <c r="G2678" s="17">
        <v>4.5436236E7</v>
      </c>
      <c r="H2678" s="17">
        <v>6.7899113E7</v>
      </c>
    </row>
    <row r="2679">
      <c r="A2679" s="22" t="s">
        <v>6116</v>
      </c>
      <c r="B2679" s="7" t="s">
        <v>6117</v>
      </c>
      <c r="C2679" s="17">
        <v>24.0</v>
      </c>
      <c r="D2679" s="17">
        <v>3.17649363333333E7</v>
      </c>
      <c r="E2679" s="17">
        <v>9690020.0</v>
      </c>
      <c r="F2679" s="17">
        <v>3.3555105E7</v>
      </c>
      <c r="G2679" s="17">
        <v>4.3320522E7</v>
      </c>
      <c r="H2679" s="17">
        <v>5.5497082E7</v>
      </c>
    </row>
    <row r="2680">
      <c r="A2680" s="22" t="s">
        <v>6118</v>
      </c>
      <c r="B2680" s="7" t="s">
        <v>6119</v>
      </c>
      <c r="C2680" s="17">
        <v>22.0</v>
      </c>
      <c r="D2680" s="17">
        <v>3.6942053E7</v>
      </c>
      <c r="E2680" s="17">
        <v>2.2558539E7</v>
      </c>
      <c r="F2680" s="17">
        <v>2.3460354E7</v>
      </c>
      <c r="G2680" s="17">
        <v>3.6973653E7</v>
      </c>
      <c r="H2680" s="17">
        <v>5.5397801E7</v>
      </c>
    </row>
    <row r="2681">
      <c r="A2681" s="22" t="s">
        <v>11724</v>
      </c>
      <c r="B2681" s="7" t="s">
        <v>11725</v>
      </c>
      <c r="C2681" s="17">
        <v>4.0</v>
      </c>
      <c r="D2681" s="17">
        <v>1.120845175E7</v>
      </c>
      <c r="E2681" s="17">
        <v>3629473.0</v>
      </c>
      <c r="F2681" s="17">
        <v>4058396.0</v>
      </c>
      <c r="G2681" s="17">
        <v>1.4768381E7</v>
      </c>
      <c r="H2681" s="17">
        <v>2.2377557E7</v>
      </c>
    </row>
    <row r="2682">
      <c r="A2682" s="22" t="s">
        <v>6120</v>
      </c>
      <c r="B2682" s="7" t="s">
        <v>6121</v>
      </c>
      <c r="C2682" s="17">
        <v>8.0</v>
      </c>
      <c r="D2682" s="17">
        <v>2.563915175E7</v>
      </c>
      <c r="E2682" s="17">
        <v>1.1021697E7</v>
      </c>
      <c r="F2682" s="17">
        <v>1.3885672E7</v>
      </c>
      <c r="G2682" s="17">
        <v>1.9989384E7</v>
      </c>
      <c r="H2682" s="17">
        <v>7.65243E7</v>
      </c>
    </row>
    <row r="2683">
      <c r="A2683" s="22" t="s">
        <v>6122</v>
      </c>
      <c r="B2683" s="7" t="s">
        <v>6123</v>
      </c>
      <c r="C2683" s="17">
        <v>40.0</v>
      </c>
      <c r="D2683" s="17">
        <v>1.3632963725E7</v>
      </c>
      <c r="E2683" s="17">
        <v>6086380.0</v>
      </c>
      <c r="F2683" s="17">
        <v>8080636.0</v>
      </c>
      <c r="G2683" s="17">
        <v>1.5709927E7</v>
      </c>
      <c r="H2683" s="17">
        <v>3.3452247E7</v>
      </c>
    </row>
    <row r="2684">
      <c r="A2684" s="22" t="s">
        <v>6124</v>
      </c>
      <c r="B2684" s="7" t="s">
        <v>6125</v>
      </c>
      <c r="C2684" s="17">
        <v>59.0</v>
      </c>
      <c r="D2684" s="17">
        <v>1.50315772711864E7</v>
      </c>
      <c r="E2684" s="17">
        <v>7555085.0</v>
      </c>
      <c r="F2684" s="17">
        <v>1.0730847E7</v>
      </c>
      <c r="G2684" s="17">
        <v>2.2333254E7</v>
      </c>
      <c r="H2684" s="17">
        <v>2.8637464E7</v>
      </c>
    </row>
    <row r="2685">
      <c r="A2685" s="22" t="s">
        <v>6126</v>
      </c>
      <c r="B2685" s="7" t="s">
        <v>6127</v>
      </c>
      <c r="C2685" s="17">
        <v>106.0</v>
      </c>
      <c r="D2685" s="17">
        <v>1.11676873490566E7</v>
      </c>
      <c r="E2685" s="17">
        <v>5892185.0</v>
      </c>
      <c r="F2685" s="17">
        <v>8877073.0</v>
      </c>
      <c r="G2685" s="17">
        <v>1.2049508E7</v>
      </c>
      <c r="H2685" s="17">
        <v>2.057992E7</v>
      </c>
    </row>
    <row r="2686">
      <c r="A2686" s="22" t="s">
        <v>6128</v>
      </c>
      <c r="B2686" s="7" t="s">
        <v>6129</v>
      </c>
      <c r="C2686" s="17">
        <v>62.0</v>
      </c>
      <c r="D2686" s="17">
        <v>1.74461832741935E7</v>
      </c>
      <c r="E2686" s="17">
        <v>6292500.0</v>
      </c>
      <c r="F2686" s="17">
        <v>9746500.0</v>
      </c>
      <c r="G2686" s="17">
        <v>1.6333958E7</v>
      </c>
      <c r="H2686" s="17">
        <v>3.52685E7</v>
      </c>
    </row>
    <row r="2687">
      <c r="A2687" s="22" t="s">
        <v>6130</v>
      </c>
      <c r="B2687" s="7" t="s">
        <v>6131</v>
      </c>
      <c r="C2687" s="17">
        <v>39.0</v>
      </c>
      <c r="D2687" s="17">
        <v>2.41495847435897E7</v>
      </c>
      <c r="E2687" s="17">
        <v>1.2402612E7</v>
      </c>
      <c r="F2687" s="17">
        <v>1.8626656E7</v>
      </c>
      <c r="G2687" s="17">
        <v>3.41597E7</v>
      </c>
      <c r="H2687" s="17">
        <v>4.4578602E7</v>
      </c>
    </row>
    <row r="2688">
      <c r="A2688" s="22" t="s">
        <v>6132</v>
      </c>
      <c r="B2688" s="7" t="s">
        <v>6133</v>
      </c>
      <c r="C2688" s="17">
        <v>269.0</v>
      </c>
      <c r="D2688" s="17">
        <v>2.0795703437037E7</v>
      </c>
      <c r="E2688" s="17">
        <v>8679986.0</v>
      </c>
      <c r="F2688" s="17">
        <v>1.25838E7</v>
      </c>
      <c r="G2688" s="17">
        <v>2.5218934E7</v>
      </c>
      <c r="H2688" s="17">
        <v>4.7610034E7</v>
      </c>
    </row>
    <row r="2689">
      <c r="A2689" s="22" t="s">
        <v>6134</v>
      </c>
      <c r="B2689" s="7" t="s">
        <v>6135</v>
      </c>
      <c r="C2689" s="17">
        <v>55.0</v>
      </c>
      <c r="D2689" s="17">
        <v>2.03545267636363E7</v>
      </c>
      <c r="E2689" s="17">
        <v>8865250.0</v>
      </c>
      <c r="F2689" s="17">
        <v>1.4933747E7</v>
      </c>
      <c r="G2689" s="17">
        <v>3.026585E7</v>
      </c>
      <c r="H2689" s="17">
        <v>4.6186591E7</v>
      </c>
    </row>
    <row r="2690">
      <c r="A2690" s="22" t="s">
        <v>6136</v>
      </c>
      <c r="B2690" s="7" t="s">
        <v>6137</v>
      </c>
      <c r="C2690" s="17">
        <v>46.0</v>
      </c>
      <c r="D2690" s="17">
        <v>1.30509215434782E7</v>
      </c>
      <c r="E2690" s="17">
        <v>7029092.0</v>
      </c>
      <c r="F2690" s="17">
        <v>1.0192597E7</v>
      </c>
      <c r="G2690" s="17">
        <v>1.61024E7</v>
      </c>
      <c r="H2690" s="17">
        <v>2.5231169E7</v>
      </c>
    </row>
    <row r="2691">
      <c r="A2691" s="22" t="s">
        <v>6138</v>
      </c>
      <c r="B2691" s="7" t="s">
        <v>6139</v>
      </c>
      <c r="C2691" s="17">
        <v>25.0</v>
      </c>
      <c r="D2691" s="17">
        <v>3.485184272E7</v>
      </c>
      <c r="E2691" s="17">
        <v>1.0575464E7</v>
      </c>
      <c r="F2691" s="17">
        <v>2.165461E7</v>
      </c>
      <c r="G2691" s="17">
        <v>4.1119692E7</v>
      </c>
      <c r="H2691" s="17">
        <v>9.291061E7</v>
      </c>
    </row>
    <row r="2692">
      <c r="A2692" s="22" t="s">
        <v>11740</v>
      </c>
      <c r="B2692" s="7" t="s">
        <v>11741</v>
      </c>
      <c r="C2692" s="17">
        <v>147.0</v>
      </c>
      <c r="D2692" s="17">
        <v>1.28928358095238E7</v>
      </c>
      <c r="E2692" s="17">
        <v>6497417.0</v>
      </c>
      <c r="F2692" s="17">
        <v>9933134.0</v>
      </c>
      <c r="G2692" s="17">
        <v>1.44267E7</v>
      </c>
      <c r="H2692" s="17">
        <v>2.3587E7</v>
      </c>
    </row>
    <row r="2693">
      <c r="A2693" s="22" t="s">
        <v>6140</v>
      </c>
      <c r="B2693" s="7" t="s">
        <v>6141</v>
      </c>
      <c r="C2693" s="17">
        <v>497.0</v>
      </c>
      <c r="D2693" s="17">
        <v>1.75026615110663E7</v>
      </c>
      <c r="E2693" s="17">
        <v>6713385.0</v>
      </c>
      <c r="F2693" s="17">
        <v>1.107661E7</v>
      </c>
      <c r="G2693" s="17">
        <v>2.4731351E7</v>
      </c>
      <c r="H2693" s="17">
        <v>3.8626973E7</v>
      </c>
    </row>
    <row r="2694">
      <c r="A2694" s="22" t="s">
        <v>6142</v>
      </c>
      <c r="B2694" s="7" t="s">
        <v>6143</v>
      </c>
      <c r="C2694" s="17">
        <v>1495.0</v>
      </c>
      <c r="D2694" s="17">
        <v>1.35820019150501E7</v>
      </c>
      <c r="E2694" s="17">
        <v>6865000.0</v>
      </c>
      <c r="F2694" s="17">
        <v>9886400.0</v>
      </c>
      <c r="G2694" s="17">
        <v>1.5086766E7</v>
      </c>
      <c r="H2694" s="17">
        <v>2.6019213E7</v>
      </c>
    </row>
    <row r="2695">
      <c r="A2695" s="22" t="s">
        <v>6144</v>
      </c>
      <c r="B2695" s="7" t="s">
        <v>6145</v>
      </c>
      <c r="C2695" s="17">
        <v>938.0</v>
      </c>
      <c r="D2695" s="17">
        <v>1.49446151599147E7</v>
      </c>
      <c r="E2695" s="17">
        <v>7328900.0</v>
      </c>
      <c r="F2695" s="17">
        <v>1.124796E7</v>
      </c>
      <c r="G2695" s="17">
        <v>1.7921034E7</v>
      </c>
      <c r="H2695" s="17">
        <v>2.8953731E7</v>
      </c>
    </row>
    <row r="2696">
      <c r="A2696" s="22" t="s">
        <v>6146</v>
      </c>
      <c r="B2696" s="7" t="s">
        <v>6147</v>
      </c>
      <c r="C2696" s="17">
        <v>1191.0</v>
      </c>
      <c r="D2696" s="17">
        <v>1.29044709118387E7</v>
      </c>
      <c r="E2696" s="17">
        <v>6868262.0</v>
      </c>
      <c r="F2696" s="17">
        <v>9642559.0</v>
      </c>
      <c r="G2696" s="17">
        <v>1.5295281E7</v>
      </c>
      <c r="H2696" s="17">
        <v>2.3757457E7</v>
      </c>
    </row>
    <row r="2697">
      <c r="A2697" s="22" t="s">
        <v>6148</v>
      </c>
      <c r="B2697" s="7" t="s">
        <v>6149</v>
      </c>
      <c r="C2697" s="17">
        <v>2174.0</v>
      </c>
      <c r="D2697" s="17">
        <v>1.39083599369825E7</v>
      </c>
      <c r="E2697" s="17">
        <v>6989869.0</v>
      </c>
      <c r="F2697" s="17">
        <v>1.00746E7</v>
      </c>
      <c r="G2697" s="17">
        <v>1.6506258E7</v>
      </c>
      <c r="H2697" s="17">
        <v>2.5778769E7</v>
      </c>
    </row>
    <row r="2698">
      <c r="A2698" s="22" t="s">
        <v>6150</v>
      </c>
      <c r="B2698" s="7" t="s">
        <v>6151</v>
      </c>
      <c r="C2698" s="17">
        <v>334.0</v>
      </c>
      <c r="D2698" s="17">
        <v>2.78245366047904E7</v>
      </c>
      <c r="E2698" s="17">
        <v>1.3176222E7</v>
      </c>
      <c r="F2698" s="17">
        <v>1.9805379E7</v>
      </c>
      <c r="G2698" s="17">
        <v>3.57866E7</v>
      </c>
      <c r="H2698" s="17">
        <v>5.9077516E7</v>
      </c>
    </row>
    <row r="2699">
      <c r="A2699" s="22" t="s">
        <v>6152</v>
      </c>
      <c r="B2699" s="7" t="s">
        <v>6153</v>
      </c>
      <c r="C2699" s="17">
        <v>1106.0</v>
      </c>
      <c r="D2699" s="17">
        <v>1.90783102115732E7</v>
      </c>
      <c r="E2699" s="17">
        <v>9943682.0</v>
      </c>
      <c r="F2699" s="17">
        <v>1.439673E7</v>
      </c>
      <c r="G2699" s="17">
        <v>2.3991204E7</v>
      </c>
      <c r="H2699" s="17">
        <v>3.5743009E7</v>
      </c>
    </row>
    <row r="2700">
      <c r="A2700" s="22" t="s">
        <v>6154</v>
      </c>
      <c r="B2700" s="7" t="s">
        <v>6155</v>
      </c>
      <c r="C2700" s="17">
        <v>658.0</v>
      </c>
      <c r="D2700" s="17">
        <v>1.64996694756838E7</v>
      </c>
      <c r="E2700" s="17">
        <v>8766775.0</v>
      </c>
      <c r="F2700" s="17">
        <v>1.2323766E7</v>
      </c>
      <c r="G2700" s="17">
        <v>2.0207334E7</v>
      </c>
      <c r="H2700" s="17">
        <v>3.2467644E7</v>
      </c>
    </row>
    <row r="2701">
      <c r="A2701" s="22" t="s">
        <v>6156</v>
      </c>
      <c r="B2701" s="7" t="s">
        <v>6157</v>
      </c>
      <c r="C2701" s="17">
        <v>492.0</v>
      </c>
      <c r="D2701" s="17">
        <v>1.37943593719512E7</v>
      </c>
      <c r="E2701" s="17">
        <v>6968933.0</v>
      </c>
      <c r="F2701" s="17">
        <v>9953225.0</v>
      </c>
      <c r="G2701" s="17">
        <v>1.5769149E7</v>
      </c>
      <c r="H2701" s="17">
        <v>2.6303857E7</v>
      </c>
    </row>
    <row r="2702">
      <c r="A2702" s="22" t="s">
        <v>6158</v>
      </c>
      <c r="B2702" s="7" t="s">
        <v>6159</v>
      </c>
      <c r="C2702" s="17">
        <v>180.0</v>
      </c>
      <c r="D2702" s="17">
        <v>2.07782728388888E7</v>
      </c>
      <c r="E2702" s="17">
        <v>9189776.0</v>
      </c>
      <c r="F2702" s="17">
        <v>1.538797E7</v>
      </c>
      <c r="G2702" s="17">
        <v>2.615378E7</v>
      </c>
      <c r="H2702" s="17">
        <v>4.204732E7</v>
      </c>
    </row>
    <row r="2703">
      <c r="A2703" s="22" t="s">
        <v>11758</v>
      </c>
      <c r="B2703" s="7" t="s">
        <v>11759</v>
      </c>
      <c r="C2703" s="17">
        <v>18.0</v>
      </c>
      <c r="D2703" s="17">
        <v>1.93001622222222E7</v>
      </c>
      <c r="E2703" s="17">
        <v>3049541.0</v>
      </c>
      <c r="F2703" s="17">
        <v>4434789.0</v>
      </c>
      <c r="G2703" s="17">
        <v>2.6604384E7</v>
      </c>
      <c r="H2703" s="17">
        <v>5.6732928E7</v>
      </c>
    </row>
    <row r="2704">
      <c r="A2704" s="22" t="s">
        <v>6160</v>
      </c>
      <c r="B2704" s="7" t="s">
        <v>6161</v>
      </c>
      <c r="C2704" s="17">
        <v>42.0</v>
      </c>
      <c r="D2704" s="17">
        <v>8.63290605E7</v>
      </c>
      <c r="E2704" s="17">
        <v>3.528484E7</v>
      </c>
      <c r="F2704" s="17">
        <v>7.9183103E7</v>
      </c>
      <c r="G2704" s="17">
        <v>1.23638193E8</v>
      </c>
      <c r="H2704" s="17">
        <v>1.46439349E8</v>
      </c>
    </row>
    <row r="2705">
      <c r="A2705" s="22" t="s">
        <v>6162</v>
      </c>
      <c r="B2705" s="7" t="s">
        <v>6163</v>
      </c>
      <c r="C2705" s="17">
        <v>1965.0</v>
      </c>
      <c r="D2705" s="17">
        <v>5.96036467126204E7</v>
      </c>
      <c r="E2705" s="17">
        <v>2.9736265E7</v>
      </c>
      <c r="F2705" s="17">
        <v>5.0547263E7</v>
      </c>
      <c r="G2705" s="17">
        <v>7.7617583E7</v>
      </c>
      <c r="H2705" s="17">
        <v>1.09449002E8</v>
      </c>
    </row>
    <row r="2706">
      <c r="A2706" s="22" t="s">
        <v>6164</v>
      </c>
      <c r="B2706" s="7" t="s">
        <v>6165</v>
      </c>
      <c r="C2706" s="17">
        <v>34.0</v>
      </c>
      <c r="D2706" s="17">
        <v>1.60322351470588E7</v>
      </c>
      <c r="E2706" s="17">
        <v>4942197.0</v>
      </c>
      <c r="F2706" s="17">
        <v>9405928.0</v>
      </c>
      <c r="G2706" s="17">
        <v>2.6359208E7</v>
      </c>
      <c r="H2706" s="17">
        <v>3.566606E7</v>
      </c>
    </row>
    <row r="2707">
      <c r="A2707" s="22" t="s">
        <v>6166</v>
      </c>
      <c r="B2707" s="7" t="s">
        <v>6167</v>
      </c>
      <c r="C2707" s="17">
        <v>3.0</v>
      </c>
      <c r="D2707" s="17">
        <v>7.19468766666666E7</v>
      </c>
      <c r="E2707" s="17">
        <v>2.0867957E7</v>
      </c>
      <c r="F2707" s="17">
        <v>7.8890244E7</v>
      </c>
      <c r="G2707" s="17">
        <v>1.16082429E8</v>
      </c>
      <c r="H2707" s="17">
        <v>1.16082429E8</v>
      </c>
    </row>
    <row r="2708">
      <c r="A2708" s="22" t="s">
        <v>6168</v>
      </c>
      <c r="B2708" s="7" t="s">
        <v>6169</v>
      </c>
      <c r="C2708" s="17">
        <v>18.0</v>
      </c>
      <c r="D2708" s="17">
        <v>6.53964082222222E7</v>
      </c>
      <c r="E2708" s="17">
        <v>2.78588E7</v>
      </c>
      <c r="F2708" s="17">
        <v>3.5038723E7</v>
      </c>
      <c r="G2708" s="17">
        <v>8.01805E7</v>
      </c>
      <c r="H2708" s="17">
        <v>1.94914702E8</v>
      </c>
    </row>
    <row r="2709">
      <c r="A2709" s="22" t="s">
        <v>6172</v>
      </c>
      <c r="B2709" s="7" t="s">
        <v>6173</v>
      </c>
      <c r="C2709" s="17">
        <v>870.0</v>
      </c>
      <c r="D2709" s="17">
        <v>4.20744322586206E7</v>
      </c>
      <c r="E2709" s="17">
        <v>1.6447586E7</v>
      </c>
      <c r="F2709" s="17">
        <v>2.4928788E7</v>
      </c>
      <c r="G2709" s="17">
        <v>6.6541035E7</v>
      </c>
      <c r="H2709" s="17">
        <v>9.3196358E7</v>
      </c>
    </row>
    <row r="2710">
      <c r="A2710" s="22" t="s">
        <v>6174</v>
      </c>
      <c r="B2710" s="7" t="s">
        <v>6175</v>
      </c>
      <c r="C2710" s="17">
        <v>995.0</v>
      </c>
      <c r="D2710" s="17">
        <v>3.90800403155778E7</v>
      </c>
      <c r="E2710" s="17">
        <v>2.1860248E7</v>
      </c>
      <c r="F2710" s="17">
        <v>3.2218325E7</v>
      </c>
      <c r="G2710" s="17">
        <v>5.0326161E7</v>
      </c>
      <c r="H2710" s="17">
        <v>7.0406975E7</v>
      </c>
    </row>
    <row r="2711">
      <c r="A2711" s="22" t="s">
        <v>11770</v>
      </c>
      <c r="B2711" s="7" t="s">
        <v>11772</v>
      </c>
      <c r="C2711" s="17">
        <v>119.0</v>
      </c>
      <c r="D2711" s="17">
        <v>1.04153995378151E7</v>
      </c>
      <c r="E2711" s="17">
        <v>5728256.0</v>
      </c>
      <c r="F2711" s="17">
        <v>7733895.0</v>
      </c>
      <c r="G2711" s="17">
        <v>1.090918E7</v>
      </c>
      <c r="H2711" s="17">
        <v>1.9728281E7</v>
      </c>
    </row>
    <row r="2712">
      <c r="A2712" s="22" t="s">
        <v>6176</v>
      </c>
      <c r="B2712" s="7" t="s">
        <v>6177</v>
      </c>
      <c r="C2712" s="17">
        <v>148.0</v>
      </c>
      <c r="D2712" s="17">
        <v>2.56140703648648E7</v>
      </c>
      <c r="E2712" s="17">
        <v>7667757.0</v>
      </c>
      <c r="F2712" s="17">
        <v>1.4971497E7</v>
      </c>
      <c r="G2712" s="17">
        <v>3.5214152E7</v>
      </c>
      <c r="H2712" s="17">
        <v>5.877652E7</v>
      </c>
    </row>
    <row r="2713">
      <c r="A2713" s="22" t="s">
        <v>6178</v>
      </c>
      <c r="B2713" s="7" t="s">
        <v>6179</v>
      </c>
      <c r="C2713" s="17">
        <v>446.0</v>
      </c>
      <c r="D2713" s="17">
        <v>2.95173218452914E7</v>
      </c>
      <c r="E2713" s="17">
        <v>1.4127594E7</v>
      </c>
      <c r="F2713" s="17">
        <v>2.5852342E7</v>
      </c>
      <c r="G2713" s="17">
        <v>3.9149639E7</v>
      </c>
      <c r="H2713" s="17">
        <v>5.2708673E7</v>
      </c>
    </row>
    <row r="2714">
      <c r="A2714" s="22" t="s">
        <v>6180</v>
      </c>
      <c r="B2714" s="7" t="s">
        <v>6181</v>
      </c>
      <c r="C2714" s="17">
        <v>418.0</v>
      </c>
      <c r="D2714" s="17">
        <v>1.95203795454545E7</v>
      </c>
      <c r="E2714" s="17">
        <v>8205000.0</v>
      </c>
      <c r="F2714" s="17">
        <v>1.1814177E7</v>
      </c>
      <c r="G2714" s="17">
        <v>2.3000477E7</v>
      </c>
      <c r="H2714" s="17">
        <v>4.6784144E7</v>
      </c>
    </row>
    <row r="2715">
      <c r="A2715" s="22" t="s">
        <v>6182</v>
      </c>
      <c r="B2715" s="7" t="s">
        <v>6183</v>
      </c>
      <c r="C2715" s="17">
        <v>1327.0</v>
      </c>
      <c r="D2715" s="17">
        <v>1.44232080648078E7</v>
      </c>
      <c r="E2715" s="17">
        <v>6566400.0</v>
      </c>
      <c r="F2715" s="17">
        <v>9726029.0</v>
      </c>
      <c r="G2715" s="17">
        <v>1.6792519E7</v>
      </c>
      <c r="H2715" s="17">
        <v>2.9736918E7</v>
      </c>
    </row>
    <row r="2716">
      <c r="A2716" s="22" t="s">
        <v>6184</v>
      </c>
      <c r="B2716" s="7" t="s">
        <v>6185</v>
      </c>
      <c r="C2716" s="17">
        <v>1138.0</v>
      </c>
      <c r="D2716" s="17">
        <v>1.60321860842105E7</v>
      </c>
      <c r="E2716" s="17">
        <v>6556729.0</v>
      </c>
      <c r="F2716" s="17">
        <v>9678686.0</v>
      </c>
      <c r="G2716" s="17">
        <v>1.8312666E7</v>
      </c>
      <c r="H2716" s="17">
        <v>3.8567117E7</v>
      </c>
    </row>
    <row r="2717">
      <c r="A2717" s="22" t="s">
        <v>6186</v>
      </c>
      <c r="B2717" s="7" t="s">
        <v>6187</v>
      </c>
      <c r="C2717" s="17">
        <v>185.0</v>
      </c>
      <c r="D2717" s="17">
        <v>3.63524756864864E7</v>
      </c>
      <c r="E2717" s="17">
        <v>1.3464457E7</v>
      </c>
      <c r="F2717" s="17">
        <v>2.623575E7</v>
      </c>
      <c r="G2717" s="17">
        <v>5.3474559E7</v>
      </c>
      <c r="H2717" s="17">
        <v>7.8650654E7</v>
      </c>
    </row>
    <row r="2718">
      <c r="A2718" s="22" t="s">
        <v>6188</v>
      </c>
      <c r="B2718" s="7" t="s">
        <v>6189</v>
      </c>
      <c r="C2718" s="17">
        <v>4645.0</v>
      </c>
      <c r="D2718" s="17">
        <v>2.35601315990961E7</v>
      </c>
      <c r="E2718" s="17">
        <v>1.046685E7</v>
      </c>
      <c r="F2718" s="17">
        <v>1.7134151E7</v>
      </c>
      <c r="G2718" s="17">
        <v>3.1211453E7</v>
      </c>
      <c r="H2718" s="17">
        <v>4.5704091E7</v>
      </c>
    </row>
    <row r="2719">
      <c r="A2719" s="22" t="s">
        <v>6190</v>
      </c>
      <c r="B2719" s="7" t="s">
        <v>6191</v>
      </c>
      <c r="C2719" s="17">
        <v>667.0</v>
      </c>
      <c r="D2719" s="17">
        <v>2.01551457976012E7</v>
      </c>
      <c r="E2719" s="17">
        <v>9000925.0</v>
      </c>
      <c r="F2719" s="17">
        <v>1.4216051E7</v>
      </c>
      <c r="G2719" s="17">
        <v>2.5920069E7</v>
      </c>
      <c r="H2719" s="17">
        <v>4.2541731E7</v>
      </c>
    </row>
    <row r="2720">
      <c r="A2720" s="22" t="s">
        <v>6192</v>
      </c>
      <c r="B2720" s="7" t="s">
        <v>6193</v>
      </c>
      <c r="C2720" s="17">
        <v>532.0</v>
      </c>
      <c r="D2720" s="17">
        <v>1.42368049699248E7</v>
      </c>
      <c r="E2720" s="17">
        <v>6217550.0</v>
      </c>
      <c r="F2720" s="17">
        <v>8761051.0</v>
      </c>
      <c r="G2720" s="17">
        <v>1.434838E7</v>
      </c>
      <c r="H2720" s="17">
        <v>2.7115385E7</v>
      </c>
    </row>
    <row r="2721">
      <c r="A2721" s="22" t="s">
        <v>6194</v>
      </c>
      <c r="B2721" s="7" t="s">
        <v>6195</v>
      </c>
      <c r="C2721" s="17">
        <v>152.0</v>
      </c>
      <c r="D2721" s="17">
        <v>1.47660655460526E7</v>
      </c>
      <c r="E2721" s="17">
        <v>6548629.0</v>
      </c>
      <c r="F2721" s="17">
        <v>9769300.0</v>
      </c>
      <c r="G2721" s="17">
        <v>1.47902E7</v>
      </c>
      <c r="H2721" s="17">
        <v>2.4438112E7</v>
      </c>
    </row>
    <row r="2722">
      <c r="A2722" s="22" t="s">
        <v>11785</v>
      </c>
      <c r="B2722" s="7" t="s">
        <v>11786</v>
      </c>
      <c r="C2722" s="17">
        <v>34.0</v>
      </c>
      <c r="D2722" s="17">
        <v>9159109.26470588</v>
      </c>
      <c r="E2722" s="17">
        <v>4315115.0</v>
      </c>
      <c r="F2722" s="17">
        <v>6382660.0</v>
      </c>
      <c r="G2722" s="17">
        <v>1.1015742E7</v>
      </c>
      <c r="H2722" s="17">
        <v>1.5397268E7</v>
      </c>
    </row>
    <row r="2723">
      <c r="A2723" s="22" t="s">
        <v>6196</v>
      </c>
      <c r="B2723" s="7" t="s">
        <v>6197</v>
      </c>
      <c r="C2723" s="17">
        <v>38.0</v>
      </c>
      <c r="D2723" s="17">
        <v>1.26199149736842E7</v>
      </c>
      <c r="E2723" s="17">
        <v>6654079.0</v>
      </c>
      <c r="F2723" s="17">
        <v>9198061.0</v>
      </c>
      <c r="G2723" s="17">
        <v>1.2619935E7</v>
      </c>
      <c r="H2723" s="17">
        <v>2.2681208E7</v>
      </c>
    </row>
    <row r="2724">
      <c r="A2724" s="22" t="s">
        <v>6198</v>
      </c>
      <c r="B2724" s="7" t="s">
        <v>6199</v>
      </c>
      <c r="C2724" s="17">
        <v>76.0</v>
      </c>
      <c r="D2724" s="17">
        <v>1.65890592337662E7</v>
      </c>
      <c r="E2724" s="17">
        <v>5235300.0</v>
      </c>
      <c r="F2724" s="17">
        <v>8058638.0</v>
      </c>
      <c r="G2724" s="17">
        <v>1.6137243E7</v>
      </c>
      <c r="H2724" s="17">
        <v>4.055228E7</v>
      </c>
    </row>
    <row r="2725">
      <c r="A2725" s="22" t="s">
        <v>6200</v>
      </c>
      <c r="B2725" s="7" t="s">
        <v>6201</v>
      </c>
      <c r="C2725" s="17">
        <v>138.0</v>
      </c>
      <c r="D2725" s="17">
        <v>1.41049529637681E7</v>
      </c>
      <c r="E2725" s="17">
        <v>6972714.0</v>
      </c>
      <c r="F2725" s="17">
        <v>1.0386727E7</v>
      </c>
      <c r="G2725" s="17">
        <v>1.7091115E7</v>
      </c>
      <c r="H2725" s="17">
        <v>2.94989E7</v>
      </c>
    </row>
    <row r="2726">
      <c r="A2726" s="22" t="s">
        <v>6202</v>
      </c>
      <c r="B2726" s="7" t="s">
        <v>6203</v>
      </c>
      <c r="C2726" s="17">
        <v>168.0</v>
      </c>
      <c r="D2726" s="17">
        <v>1.14498158869047E7</v>
      </c>
      <c r="E2726" s="17">
        <v>6577420.0</v>
      </c>
      <c r="F2726" s="17">
        <v>8408305.0</v>
      </c>
      <c r="G2726" s="17">
        <v>1.1930827E7</v>
      </c>
      <c r="H2726" s="17">
        <v>2.2784E7</v>
      </c>
    </row>
    <row r="2727">
      <c r="A2727" s="22" t="s">
        <v>6204</v>
      </c>
      <c r="B2727" s="7" t="s">
        <v>6205</v>
      </c>
      <c r="C2727" s="17">
        <v>226.0</v>
      </c>
      <c r="D2727" s="17">
        <v>1.2782077238938E7</v>
      </c>
      <c r="E2727" s="17">
        <v>6683581.0</v>
      </c>
      <c r="F2727" s="17">
        <v>1.001266E7</v>
      </c>
      <c r="G2727" s="17">
        <v>1.3327409E7</v>
      </c>
      <c r="H2727" s="17">
        <v>2.51403E7</v>
      </c>
    </row>
    <row r="2728">
      <c r="A2728" s="22" t="s">
        <v>6206</v>
      </c>
      <c r="B2728" s="7" t="s">
        <v>6207</v>
      </c>
      <c r="C2728" s="17">
        <v>131.0</v>
      </c>
      <c r="D2728" s="17">
        <v>2.13119453664122E7</v>
      </c>
      <c r="E2728" s="17">
        <v>5576412.0</v>
      </c>
      <c r="F2728" s="17">
        <v>1.2910004E7</v>
      </c>
      <c r="G2728" s="17">
        <v>2.97625E7</v>
      </c>
      <c r="H2728" s="17">
        <v>4.9685993E7</v>
      </c>
    </row>
    <row r="2729">
      <c r="A2729" s="22" t="s">
        <v>6208</v>
      </c>
      <c r="B2729" s="7" t="s">
        <v>6209</v>
      </c>
      <c r="C2729" s="17">
        <v>602.0</v>
      </c>
      <c r="D2729" s="17">
        <v>1.81079733887043E7</v>
      </c>
      <c r="E2729" s="17">
        <v>5870845.0</v>
      </c>
      <c r="F2729" s="17">
        <v>1.108E7</v>
      </c>
      <c r="G2729" s="17">
        <v>2.5028041E7</v>
      </c>
      <c r="H2729" s="17">
        <v>4.2230421E7</v>
      </c>
    </row>
    <row r="2730">
      <c r="A2730" s="22" t="s">
        <v>6210</v>
      </c>
      <c r="B2730" s="7" t="s">
        <v>6211</v>
      </c>
      <c r="C2730" s="17">
        <v>226.0</v>
      </c>
      <c r="D2730" s="17">
        <v>1.65955898893805E7</v>
      </c>
      <c r="E2730" s="17">
        <v>8098545.0</v>
      </c>
      <c r="F2730" s="17">
        <v>1.1497673E7</v>
      </c>
      <c r="G2730" s="17">
        <v>1.8292694E7</v>
      </c>
      <c r="H2730" s="17">
        <v>3.3857749E7</v>
      </c>
    </row>
    <row r="2731">
      <c r="A2731" s="22" t="s">
        <v>6212</v>
      </c>
      <c r="B2731" s="7" t="s">
        <v>6213</v>
      </c>
      <c r="C2731" s="17">
        <v>326.0</v>
      </c>
      <c r="D2731" s="17">
        <v>1.21974499355828E7</v>
      </c>
      <c r="E2731" s="17">
        <v>7059500.0</v>
      </c>
      <c r="F2731" s="17">
        <v>9905059.0</v>
      </c>
      <c r="G2731" s="17">
        <v>1.3418805E7</v>
      </c>
      <c r="H2731" s="17">
        <v>1.8515098E7</v>
      </c>
    </row>
    <row r="2732">
      <c r="A2732" s="22" t="s">
        <v>6214</v>
      </c>
      <c r="B2732" s="7" t="s">
        <v>6215</v>
      </c>
      <c r="C2732" s="17">
        <v>64.0</v>
      </c>
      <c r="D2732" s="17">
        <v>1.8342724640625E7</v>
      </c>
      <c r="E2732" s="17">
        <v>4654259.0</v>
      </c>
      <c r="F2732" s="17">
        <v>7572700.0</v>
      </c>
      <c r="G2732" s="17">
        <v>1.6576327E7</v>
      </c>
      <c r="H2732" s="17">
        <v>6.7148628E7</v>
      </c>
    </row>
    <row r="2733">
      <c r="A2733" s="22" t="s">
        <v>11806</v>
      </c>
      <c r="B2733" s="7" t="s">
        <v>11807</v>
      </c>
      <c r="C2733" s="17">
        <v>12.0</v>
      </c>
      <c r="D2733" s="17">
        <v>1.58899298333333E7</v>
      </c>
      <c r="E2733" s="17">
        <v>6255320.0</v>
      </c>
      <c r="F2733" s="17">
        <v>1.0901266E7</v>
      </c>
      <c r="G2733" s="17">
        <v>1.5940787E7</v>
      </c>
      <c r="H2733" s="17">
        <v>3.2707578E7</v>
      </c>
    </row>
    <row r="2734">
      <c r="A2734" s="22" t="s">
        <v>6216</v>
      </c>
      <c r="B2734" s="7" t="s">
        <v>6217</v>
      </c>
      <c r="C2734" s="17">
        <v>40.0</v>
      </c>
      <c r="D2734" s="17">
        <v>3.773150865E7</v>
      </c>
      <c r="E2734" s="17">
        <v>1.0224512E7</v>
      </c>
      <c r="F2734" s="17">
        <v>2.5246938E7</v>
      </c>
      <c r="G2734" s="17">
        <v>5.8281184E7</v>
      </c>
      <c r="H2734" s="17">
        <v>8.5767519E7</v>
      </c>
    </row>
    <row r="2735">
      <c r="A2735" s="22" t="s">
        <v>6218</v>
      </c>
      <c r="B2735" s="7" t="s">
        <v>6219</v>
      </c>
      <c r="C2735" s="17">
        <v>72.0</v>
      </c>
      <c r="D2735" s="17">
        <v>2.37028666527777E7</v>
      </c>
      <c r="E2735" s="17">
        <v>9894389.0</v>
      </c>
      <c r="F2735" s="17">
        <v>1.5332852E7</v>
      </c>
      <c r="G2735" s="17">
        <v>3.3178769E7</v>
      </c>
      <c r="H2735" s="17">
        <v>5.5161274E7</v>
      </c>
    </row>
    <row r="2736">
      <c r="A2736" s="22" t="s">
        <v>6220</v>
      </c>
      <c r="B2736" s="7" t="s">
        <v>6221</v>
      </c>
      <c r="C2736" s="17">
        <v>77.0</v>
      </c>
      <c r="D2736" s="17">
        <v>2.32159271168831E7</v>
      </c>
      <c r="E2736" s="17">
        <v>1.1244953E7</v>
      </c>
      <c r="F2736" s="17">
        <v>1.7949475E7</v>
      </c>
      <c r="G2736" s="17">
        <v>3.1774054E7</v>
      </c>
      <c r="H2736" s="17">
        <v>5.034187E7</v>
      </c>
    </row>
    <row r="2737">
      <c r="A2737" s="22" t="s">
        <v>6222</v>
      </c>
      <c r="B2737" s="7" t="s">
        <v>6223</v>
      </c>
      <c r="C2737" s="17">
        <v>87.0</v>
      </c>
      <c r="D2737" s="17">
        <v>1.43676888620689E7</v>
      </c>
      <c r="E2737" s="17">
        <v>6205800.0</v>
      </c>
      <c r="F2737" s="17">
        <v>8659403.0</v>
      </c>
      <c r="G2737" s="17">
        <v>1.4383236E7</v>
      </c>
      <c r="H2737" s="17">
        <v>3.0206986E7</v>
      </c>
    </row>
    <row r="2738">
      <c r="A2738" s="22" t="s">
        <v>6224</v>
      </c>
      <c r="B2738" s="7" t="s">
        <v>6225</v>
      </c>
      <c r="C2738" s="17">
        <v>124.0</v>
      </c>
      <c r="D2738" s="17">
        <v>1.7263003016129E7</v>
      </c>
      <c r="E2738" s="17">
        <v>7869444.0</v>
      </c>
      <c r="F2738" s="17">
        <v>1.18792E7</v>
      </c>
      <c r="G2738" s="17">
        <v>2.1628343E7</v>
      </c>
      <c r="H2738" s="17">
        <v>3.5602819E7</v>
      </c>
    </row>
    <row r="2739">
      <c r="A2739" s="22" t="s">
        <v>6226</v>
      </c>
      <c r="B2739" s="7" t="s">
        <v>6227</v>
      </c>
      <c r="C2739" s="17">
        <v>44.0</v>
      </c>
      <c r="D2739" s="17">
        <v>2.79464286590909E7</v>
      </c>
      <c r="E2739" s="17">
        <v>1.5238885E7</v>
      </c>
      <c r="F2739" s="17">
        <v>1.8979366E7</v>
      </c>
      <c r="G2739" s="17">
        <v>3.7601549E7</v>
      </c>
      <c r="H2739" s="17">
        <v>6.2937183E7</v>
      </c>
    </row>
    <row r="2740">
      <c r="A2740" s="22" t="s">
        <v>6228</v>
      </c>
      <c r="B2740" s="7" t="s">
        <v>6229</v>
      </c>
      <c r="C2740" s="17">
        <v>239.0</v>
      </c>
      <c r="D2740" s="17">
        <v>2.95009302875E7</v>
      </c>
      <c r="E2740" s="17">
        <v>9841025.0</v>
      </c>
      <c r="F2740" s="17">
        <v>1.4882418E7</v>
      </c>
      <c r="G2740" s="17">
        <v>2.7036695E7</v>
      </c>
      <c r="H2740" s="17">
        <v>7.1392133E7</v>
      </c>
    </row>
    <row r="2741">
      <c r="A2741" s="22" t="s">
        <v>6230</v>
      </c>
      <c r="B2741" s="7" t="s">
        <v>6231</v>
      </c>
      <c r="C2741" s="17">
        <v>84.0</v>
      </c>
      <c r="D2741" s="17">
        <v>1.7711567297619E7</v>
      </c>
      <c r="E2741" s="17">
        <v>9341325.0</v>
      </c>
      <c r="F2741" s="17">
        <v>1.3554344E7</v>
      </c>
      <c r="G2741" s="17">
        <v>2.1599386E7</v>
      </c>
      <c r="H2741" s="17">
        <v>3.0015488E7</v>
      </c>
    </row>
    <row r="2742">
      <c r="A2742" s="22" t="s">
        <v>6232</v>
      </c>
      <c r="B2742" s="7" t="s">
        <v>6233</v>
      </c>
      <c r="C2742" s="17">
        <v>105.0</v>
      </c>
      <c r="D2742" s="17">
        <v>2.30744027047619E7</v>
      </c>
      <c r="E2742" s="17">
        <v>8634303.0</v>
      </c>
      <c r="F2742" s="17">
        <v>1.2942254E7</v>
      </c>
      <c r="G2742" s="17">
        <v>2.9407159E7</v>
      </c>
      <c r="H2742" s="17">
        <v>5.4859987E7</v>
      </c>
    </row>
    <row r="2743">
      <c r="A2743" s="22" t="s">
        <v>6234</v>
      </c>
      <c r="B2743" s="7" t="s">
        <v>6235</v>
      </c>
      <c r="C2743" s="17">
        <v>138.0</v>
      </c>
      <c r="D2743" s="17">
        <v>9.19017606014493E7</v>
      </c>
      <c r="E2743" s="17">
        <v>5.258825E7</v>
      </c>
      <c r="F2743" s="17">
        <v>7.4378924E7</v>
      </c>
      <c r="G2743" s="17">
        <v>1.16326126E8</v>
      </c>
      <c r="H2743" s="17">
        <v>1.55390131E8</v>
      </c>
    </row>
    <row r="2744">
      <c r="A2744" s="22" t="s">
        <v>11826</v>
      </c>
      <c r="B2744" s="7" t="s">
        <v>11827</v>
      </c>
      <c r="C2744" s="17">
        <v>344.0</v>
      </c>
      <c r="D2744" s="17">
        <v>7.17398213284883E7</v>
      </c>
      <c r="E2744" s="17">
        <v>5.2674455E7</v>
      </c>
      <c r="F2744" s="17">
        <v>7.0112416E7</v>
      </c>
      <c r="G2744" s="17">
        <v>9.1381647E7</v>
      </c>
      <c r="H2744" s="17">
        <v>1.08543635E8</v>
      </c>
    </row>
    <row r="2745">
      <c r="A2745" s="22" t="s">
        <v>6236</v>
      </c>
      <c r="B2745" s="7" t="s">
        <v>6237</v>
      </c>
      <c r="C2745" s="17">
        <v>1528.0</v>
      </c>
      <c r="D2745" s="17">
        <v>6.56749086734293E7</v>
      </c>
      <c r="E2745" s="17">
        <v>4.9936194E7</v>
      </c>
      <c r="F2745" s="17">
        <v>6.12343E7</v>
      </c>
      <c r="G2745" s="17">
        <v>7.4515004E7</v>
      </c>
      <c r="H2745" s="17">
        <v>9.7919911E7</v>
      </c>
    </row>
    <row r="2746">
      <c r="A2746" s="22" t="s">
        <v>6238</v>
      </c>
      <c r="B2746" s="7" t="s">
        <v>6239</v>
      </c>
      <c r="C2746" s="17">
        <v>27.0</v>
      </c>
      <c r="D2746" s="17">
        <v>1.24672828296296E8</v>
      </c>
      <c r="E2746" s="17">
        <v>5.2639588E7</v>
      </c>
      <c r="F2746" s="17">
        <v>8.7551311E7</v>
      </c>
      <c r="G2746" s="17">
        <v>1.15964551E8</v>
      </c>
      <c r="H2746" s="17">
        <v>2.08639207E8</v>
      </c>
    </row>
    <row r="2747">
      <c r="A2747" s="22" t="s">
        <v>6240</v>
      </c>
      <c r="B2747" s="7" t="s">
        <v>6241</v>
      </c>
      <c r="C2747" s="17">
        <v>1124.0</v>
      </c>
      <c r="D2747" s="17">
        <v>8.13939643235555E7</v>
      </c>
      <c r="E2747" s="17">
        <v>4.9774876E7</v>
      </c>
      <c r="F2747" s="17">
        <v>6.86848E7</v>
      </c>
      <c r="G2747" s="17">
        <v>9.7992005E7</v>
      </c>
      <c r="H2747" s="17">
        <v>1.41735725E8</v>
      </c>
    </row>
    <row r="2748">
      <c r="A2748" s="22" t="s">
        <v>6242</v>
      </c>
      <c r="B2748" s="7" t="s">
        <v>6243</v>
      </c>
      <c r="C2748" s="17">
        <v>875.0</v>
      </c>
      <c r="D2748" s="17">
        <v>9.45290352822856E7</v>
      </c>
      <c r="E2748" s="17">
        <v>5.6619127E7</v>
      </c>
      <c r="F2748" s="17">
        <v>7.8073992E7</v>
      </c>
      <c r="G2748" s="17">
        <v>1.10993428E8</v>
      </c>
      <c r="H2748" s="17">
        <v>1.60154433E8</v>
      </c>
    </row>
    <row r="2749">
      <c r="A2749" s="22" t="s">
        <v>6244</v>
      </c>
      <c r="B2749" s="7" t="s">
        <v>6245</v>
      </c>
      <c r="C2749" s="17">
        <v>156.0</v>
      </c>
      <c r="D2749" s="17">
        <v>6.25748267307692E7</v>
      </c>
      <c r="E2749" s="17">
        <v>3.8373771E7</v>
      </c>
      <c r="F2749" s="17">
        <v>4.7165305E7</v>
      </c>
      <c r="G2749" s="17">
        <v>7.26152E7</v>
      </c>
      <c r="H2749" s="17">
        <v>1.22341412E8</v>
      </c>
    </row>
    <row r="2750">
      <c r="A2750" s="22" t="s">
        <v>6246</v>
      </c>
      <c r="B2750" s="7" t="s">
        <v>6247</v>
      </c>
      <c r="C2750" s="17">
        <v>3213.0</v>
      </c>
      <c r="D2750" s="17">
        <v>8.47931891391223E7</v>
      </c>
      <c r="E2750" s="17">
        <v>5.3141009E7</v>
      </c>
      <c r="F2750" s="17">
        <v>7.7159544E7</v>
      </c>
      <c r="G2750" s="17">
        <v>1.09024391E8</v>
      </c>
      <c r="H2750" s="17">
        <v>1.33632798E8</v>
      </c>
    </row>
    <row r="2751">
      <c r="A2751" s="22" t="s">
        <v>6248</v>
      </c>
      <c r="B2751" s="7" t="s">
        <v>6249</v>
      </c>
      <c r="C2751" s="17">
        <v>517.0</v>
      </c>
      <c r="D2751" s="17">
        <v>6.86931048433267E7</v>
      </c>
      <c r="E2751" s="17">
        <v>4.6359588E7</v>
      </c>
      <c r="F2751" s="17">
        <v>6.1443163E7</v>
      </c>
      <c r="G2751" s="17">
        <v>8.5773937E7</v>
      </c>
      <c r="H2751" s="17">
        <v>1.0763633E8</v>
      </c>
    </row>
    <row r="2752">
      <c r="A2752" s="22" t="s">
        <v>6250</v>
      </c>
      <c r="B2752" s="7" t="s">
        <v>6251</v>
      </c>
      <c r="C2752" s="17">
        <v>431.0</v>
      </c>
      <c r="D2752" s="17">
        <v>5.79436733410673E7</v>
      </c>
      <c r="E2752" s="17">
        <v>3.58225E7</v>
      </c>
      <c r="F2752" s="17">
        <v>5.024499E7</v>
      </c>
      <c r="G2752" s="17">
        <v>7.0447761E7</v>
      </c>
      <c r="H2752" s="17">
        <v>1.05761272E8</v>
      </c>
    </row>
    <row r="2753">
      <c r="A2753" s="22" t="s">
        <v>6252</v>
      </c>
      <c r="B2753" s="7" t="s">
        <v>6253</v>
      </c>
      <c r="C2753" s="17">
        <v>8521.0</v>
      </c>
      <c r="D2753" s="17">
        <v>6.76894155084964E7</v>
      </c>
      <c r="E2753" s="17">
        <v>4.6180007E7</v>
      </c>
      <c r="F2753" s="17">
        <v>5.8731728E7</v>
      </c>
      <c r="G2753" s="17">
        <v>7.8160513E7</v>
      </c>
      <c r="H2753" s="17">
        <v>1.09551144E8</v>
      </c>
    </row>
    <row r="2754">
      <c r="A2754" s="22" t="s">
        <v>6254</v>
      </c>
      <c r="B2754" s="7" t="s">
        <v>6255</v>
      </c>
      <c r="C2754" s="17">
        <v>560.0</v>
      </c>
      <c r="D2754" s="17">
        <v>3.20001011357142E7</v>
      </c>
      <c r="E2754" s="17">
        <v>2.0288198E7</v>
      </c>
      <c r="F2754" s="17">
        <v>3.0883002E7</v>
      </c>
      <c r="G2754" s="17">
        <v>3.95429E7</v>
      </c>
      <c r="H2754" s="17">
        <v>5.1131046E7</v>
      </c>
    </row>
    <row r="2755">
      <c r="A2755" s="22" t="s">
        <v>6256</v>
      </c>
      <c r="B2755" s="7" t="s">
        <v>6257</v>
      </c>
      <c r="C2755" s="17">
        <v>53.0</v>
      </c>
      <c r="D2755" s="17">
        <v>3.42953126037735E7</v>
      </c>
      <c r="E2755" s="17">
        <v>1.95988E7</v>
      </c>
      <c r="F2755" s="17">
        <v>2.9285323E7</v>
      </c>
      <c r="G2755" s="17">
        <v>4.2780435E7</v>
      </c>
      <c r="H2755" s="17">
        <v>6.16399E7</v>
      </c>
    </row>
    <row r="2756">
      <c r="A2756" s="22" t="s">
        <v>6258</v>
      </c>
      <c r="B2756" s="7" t="s">
        <v>6259</v>
      </c>
      <c r="C2756" s="17">
        <v>31.0</v>
      </c>
      <c r="D2756" s="17">
        <v>2.64023461935483E7</v>
      </c>
      <c r="E2756" s="17">
        <v>2.0083826E7</v>
      </c>
      <c r="F2756" s="17">
        <v>2.69055E7</v>
      </c>
      <c r="G2756" s="17">
        <v>3.4695152E7</v>
      </c>
      <c r="H2756" s="17">
        <v>4.2870132E7</v>
      </c>
    </row>
    <row r="2757">
      <c r="A2757" s="22" t="s">
        <v>6260</v>
      </c>
      <c r="B2757" s="7" t="s">
        <v>6261</v>
      </c>
      <c r="C2757" s="17">
        <v>9.0</v>
      </c>
      <c r="D2757" s="17">
        <v>1.73777615555555E7</v>
      </c>
      <c r="E2757" s="17">
        <v>7363422.0</v>
      </c>
      <c r="F2757" s="17">
        <v>7861999.0</v>
      </c>
      <c r="G2757" s="17">
        <v>2.31786E7</v>
      </c>
      <c r="H2757" s="17">
        <v>5.3718885E7</v>
      </c>
    </row>
    <row r="2758">
      <c r="A2758" s="22" t="s">
        <v>6262</v>
      </c>
      <c r="B2758" s="7" t="s">
        <v>6263</v>
      </c>
      <c r="C2758" s="17">
        <v>17.0</v>
      </c>
      <c r="D2758" s="17">
        <v>2.29937625882352E7</v>
      </c>
      <c r="E2758" s="17">
        <v>7966770.0</v>
      </c>
      <c r="F2758" s="17">
        <v>1.9735256E7</v>
      </c>
      <c r="G2758" s="17">
        <v>3.0573648E7</v>
      </c>
      <c r="H2758" s="17">
        <v>4.8229881E7</v>
      </c>
    </row>
    <row r="2759">
      <c r="A2759" s="22" t="s">
        <v>6264</v>
      </c>
      <c r="B2759" s="7" t="s">
        <v>6265</v>
      </c>
      <c r="C2759" s="17">
        <v>16.0</v>
      </c>
      <c r="D2759" s="17">
        <v>2.7751349E7</v>
      </c>
      <c r="E2759" s="17">
        <v>1.1360787E7</v>
      </c>
      <c r="F2759" s="17">
        <v>1.8411968E7</v>
      </c>
      <c r="G2759" s="17">
        <v>2.365825E7</v>
      </c>
      <c r="H2759" s="17">
        <v>3.4680728E7</v>
      </c>
    </row>
    <row r="2760">
      <c r="A2760" s="22" t="s">
        <v>6266</v>
      </c>
      <c r="B2760" s="7" t="s">
        <v>6267</v>
      </c>
      <c r="C2760" s="17">
        <v>32.0</v>
      </c>
      <c r="D2760" s="17">
        <v>3.408123209375E7</v>
      </c>
      <c r="E2760" s="17">
        <v>1.857532E7</v>
      </c>
      <c r="F2760" s="17">
        <v>2.7538739E7</v>
      </c>
      <c r="G2760" s="17">
        <v>4.24637E7</v>
      </c>
      <c r="H2760" s="17">
        <v>6.295615E7</v>
      </c>
    </row>
    <row r="2761">
      <c r="A2761" s="22" t="s">
        <v>6268</v>
      </c>
      <c r="B2761" s="7" t="s">
        <v>6269</v>
      </c>
      <c r="C2761" s="17">
        <v>22.0</v>
      </c>
      <c r="D2761" s="17">
        <v>2.04080029090909E7</v>
      </c>
      <c r="E2761" s="17">
        <v>1.3737888E7</v>
      </c>
      <c r="F2761" s="17">
        <v>1.8103967E7</v>
      </c>
      <c r="G2761" s="17">
        <v>2.73915E7</v>
      </c>
      <c r="H2761" s="17">
        <v>3.0665105E7</v>
      </c>
    </row>
    <row r="2762">
      <c r="A2762" s="22" t="s">
        <v>11859</v>
      </c>
      <c r="B2762" s="7" t="s">
        <v>11860</v>
      </c>
      <c r="C2762" s="17">
        <v>27.0</v>
      </c>
      <c r="D2762" s="17">
        <v>1.79845071111111E7</v>
      </c>
      <c r="E2762" s="17">
        <v>6597843.0</v>
      </c>
      <c r="F2762" s="17">
        <v>1.3792206E7</v>
      </c>
      <c r="G2762" s="17">
        <v>2.4846592E7</v>
      </c>
      <c r="H2762" s="17">
        <v>4.5989504E7</v>
      </c>
    </row>
    <row r="2763">
      <c r="A2763" s="22" t="s">
        <v>6270</v>
      </c>
      <c r="B2763" s="7" t="s">
        <v>6271</v>
      </c>
      <c r="C2763" s="17">
        <v>37.0</v>
      </c>
      <c r="D2763" s="17">
        <v>3.50122465945945E7</v>
      </c>
      <c r="E2763" s="17">
        <v>1.1526531E7</v>
      </c>
      <c r="F2763" s="17">
        <v>3.1863651E7</v>
      </c>
      <c r="G2763" s="17">
        <v>4.8516351E7</v>
      </c>
      <c r="H2763" s="17">
        <v>7.2287394E7</v>
      </c>
    </row>
    <row r="2764">
      <c r="A2764" s="22" t="s">
        <v>6272</v>
      </c>
      <c r="B2764" s="7" t="s">
        <v>6273</v>
      </c>
      <c r="C2764" s="17">
        <v>29.0</v>
      </c>
      <c r="D2764" s="17">
        <v>3.9276824275862E7</v>
      </c>
      <c r="E2764" s="17">
        <v>1.5331979E7</v>
      </c>
      <c r="F2764" s="17">
        <v>2.6314192E7</v>
      </c>
      <c r="G2764" s="17">
        <v>4.7222436E7</v>
      </c>
      <c r="H2764" s="17">
        <v>1.00582157E8</v>
      </c>
    </row>
    <row r="2765">
      <c r="A2765" s="22" t="s">
        <v>6274</v>
      </c>
      <c r="B2765" s="7" t="s">
        <v>6275</v>
      </c>
      <c r="C2765" s="17">
        <v>186.0</v>
      </c>
      <c r="D2765" s="17">
        <v>4.41495067849462E7</v>
      </c>
      <c r="E2765" s="17">
        <v>2.0971054E7</v>
      </c>
      <c r="F2765" s="17">
        <v>3.4101E7</v>
      </c>
      <c r="G2765" s="17">
        <v>5.0565401E7</v>
      </c>
      <c r="H2765" s="17">
        <v>8.4251421E7</v>
      </c>
    </row>
    <row r="2766">
      <c r="A2766" s="22" t="s">
        <v>6276</v>
      </c>
      <c r="B2766" s="7" t="s">
        <v>6277</v>
      </c>
      <c r="C2766" s="17">
        <v>40.0</v>
      </c>
      <c r="D2766" s="17">
        <v>2.23751974999999E7</v>
      </c>
      <c r="E2766" s="17">
        <v>1.234652E7</v>
      </c>
      <c r="F2766" s="17">
        <v>2.0944125E7</v>
      </c>
      <c r="G2766" s="17">
        <v>2.7495059E7</v>
      </c>
      <c r="H2766" s="17">
        <v>2.977545E7</v>
      </c>
    </row>
    <row r="2767">
      <c r="A2767" s="22" t="s">
        <v>6278</v>
      </c>
      <c r="B2767" s="7" t="s">
        <v>6279</v>
      </c>
      <c r="C2767" s="17">
        <v>53.0</v>
      </c>
      <c r="D2767" s="17">
        <v>3.36051741320754E7</v>
      </c>
      <c r="E2767" s="17">
        <v>1.8712346E7</v>
      </c>
      <c r="F2767" s="17">
        <v>2.8838759E7</v>
      </c>
      <c r="G2767" s="17">
        <v>4.131695E7</v>
      </c>
      <c r="H2767" s="17">
        <v>5.9169479E7</v>
      </c>
    </row>
    <row r="2768">
      <c r="A2768" s="22" t="s">
        <v>6280</v>
      </c>
      <c r="B2768" s="7" t="s">
        <v>6281</v>
      </c>
      <c r="C2768" s="17">
        <v>23.0</v>
      </c>
      <c r="D2768" s="17">
        <v>2.52013138695652E7</v>
      </c>
      <c r="E2768" s="17">
        <v>1.6369964E7</v>
      </c>
      <c r="F2768" s="17">
        <v>2.62667E7</v>
      </c>
      <c r="G2768" s="17">
        <v>2.98666E7</v>
      </c>
      <c r="H2768" s="17">
        <v>3.36763E7</v>
      </c>
    </row>
    <row r="2769">
      <c r="A2769" s="22" t="s">
        <v>6282</v>
      </c>
      <c r="B2769" s="7" t="s">
        <v>6283</v>
      </c>
      <c r="C2769" s="17">
        <v>66.0</v>
      </c>
      <c r="D2769" s="17">
        <v>3.25175752424242E7</v>
      </c>
      <c r="E2769" s="17">
        <v>1.8941441E7</v>
      </c>
      <c r="F2769" s="17">
        <v>2.78367E7</v>
      </c>
      <c r="G2769" s="17">
        <v>3.956895E7</v>
      </c>
      <c r="H2769" s="17">
        <v>5.1044574E7</v>
      </c>
    </row>
    <row r="2770">
      <c r="A2770" s="22" t="s">
        <v>6284</v>
      </c>
      <c r="B2770" s="7" t="s">
        <v>6285</v>
      </c>
      <c r="C2770" s="17">
        <v>8.0</v>
      </c>
      <c r="D2770" s="17">
        <v>2.2981249375E7</v>
      </c>
      <c r="E2770" s="17">
        <v>1.5083173E7</v>
      </c>
      <c r="F2770" s="17">
        <v>2.51403E7</v>
      </c>
      <c r="G2770" s="17">
        <v>2.7862825E7</v>
      </c>
      <c r="H2770" s="17">
        <v>3.3914375E7</v>
      </c>
    </row>
    <row r="2771">
      <c r="A2771" s="22" t="s">
        <v>6286</v>
      </c>
      <c r="B2771" s="7" t="s">
        <v>6287</v>
      </c>
      <c r="C2771" s="17">
        <v>91.0</v>
      </c>
      <c r="D2771" s="17">
        <v>2.42781776923076E7</v>
      </c>
      <c r="E2771" s="17">
        <v>1.4217317E7</v>
      </c>
      <c r="F2771" s="17">
        <v>2.1450352E7</v>
      </c>
      <c r="G2771" s="17">
        <v>2.8524996E7</v>
      </c>
      <c r="H2771" s="17">
        <v>3.8125514E7</v>
      </c>
    </row>
    <row r="2772">
      <c r="A2772" s="22" t="s">
        <v>6288</v>
      </c>
      <c r="B2772" s="7" t="s">
        <v>6289</v>
      </c>
      <c r="C2772" s="17">
        <v>102.0</v>
      </c>
      <c r="D2772" s="17">
        <v>2.50096569509803E7</v>
      </c>
      <c r="E2772" s="17">
        <v>1.1578417E7</v>
      </c>
      <c r="F2772" s="17">
        <v>2.0551792E7</v>
      </c>
      <c r="G2772" s="17">
        <v>3.0558989E7</v>
      </c>
      <c r="H2772" s="17">
        <v>3.9455465E7</v>
      </c>
    </row>
    <row r="2773">
      <c r="A2773" s="22" t="s">
        <v>11873</v>
      </c>
      <c r="B2773" s="7" t="s">
        <v>11874</v>
      </c>
      <c r="C2773" s="17">
        <v>39.0</v>
      </c>
      <c r="D2773" s="17">
        <v>7.74166087179487E7</v>
      </c>
      <c r="E2773" s="17">
        <v>7.3528744E7</v>
      </c>
      <c r="F2773" s="17">
        <v>7.9722542E7</v>
      </c>
      <c r="G2773" s="17">
        <v>8.5369651E7</v>
      </c>
      <c r="H2773" s="17">
        <v>9.5728825E7</v>
      </c>
    </row>
    <row r="2774">
      <c r="A2774" s="22" t="s">
        <v>6290</v>
      </c>
      <c r="B2774" s="7" t="s">
        <v>6291</v>
      </c>
      <c r="C2774" s="17">
        <v>35.0</v>
      </c>
      <c r="D2774" s="17">
        <v>7.03182406285714E7</v>
      </c>
      <c r="E2774" s="17">
        <v>5.4490054E7</v>
      </c>
      <c r="F2774" s="17">
        <v>7.5165616E7</v>
      </c>
      <c r="G2774" s="17">
        <v>8.6883828E7</v>
      </c>
      <c r="H2774" s="17">
        <v>9.2794264E7</v>
      </c>
    </row>
    <row r="2775">
      <c r="A2775" s="22" t="s">
        <v>6292</v>
      </c>
      <c r="B2775" s="7" t="s">
        <v>6293</v>
      </c>
      <c r="C2775" s="17">
        <v>12.0</v>
      </c>
      <c r="D2775" s="17">
        <v>9.35423279166666E7</v>
      </c>
      <c r="E2775" s="17">
        <v>5.9016369E7</v>
      </c>
      <c r="F2775" s="17">
        <v>8.6014412E7</v>
      </c>
      <c r="G2775" s="17">
        <v>9.426577E7</v>
      </c>
      <c r="H2775" s="17">
        <v>1.39788621E8</v>
      </c>
    </row>
    <row r="2776">
      <c r="A2776" s="22" t="s">
        <v>6294</v>
      </c>
      <c r="B2776" s="7" t="s">
        <v>6295</v>
      </c>
      <c r="C2776" s="17">
        <v>15.0</v>
      </c>
      <c r="D2776" s="17">
        <v>6.27301936666666E7</v>
      </c>
      <c r="E2776" s="17">
        <v>2.6799353E7</v>
      </c>
      <c r="F2776" s="17">
        <v>6.2937527E7</v>
      </c>
      <c r="G2776" s="17">
        <v>9.5353673E7</v>
      </c>
      <c r="H2776" s="17">
        <v>9.9702768E7</v>
      </c>
    </row>
    <row r="2777">
      <c r="A2777" s="22" t="s">
        <v>6296</v>
      </c>
      <c r="B2777" s="7" t="s">
        <v>6297</v>
      </c>
      <c r="C2777" s="17">
        <v>7.0</v>
      </c>
      <c r="D2777" s="17">
        <v>1.17399562571428E8</v>
      </c>
      <c r="E2777" s="17">
        <v>9003207.0</v>
      </c>
      <c r="F2777" s="17">
        <v>1.119046E8</v>
      </c>
      <c r="G2777" s="17">
        <v>1.25308086E8</v>
      </c>
      <c r="H2777" s="17">
        <v>3.50784753E8</v>
      </c>
    </row>
    <row r="2778">
      <c r="A2778" s="22" t="s">
        <v>6298</v>
      </c>
      <c r="B2778" s="7" t="s">
        <v>6299</v>
      </c>
      <c r="C2778" s="17">
        <v>185.0</v>
      </c>
      <c r="D2778" s="17">
        <v>9.13751863783783E7</v>
      </c>
      <c r="E2778" s="17">
        <v>7.1476844E7</v>
      </c>
      <c r="F2778" s="17">
        <v>9.248562E7</v>
      </c>
      <c r="G2778" s="17">
        <v>1.0818701E8</v>
      </c>
      <c r="H2778" s="17">
        <v>1.24520887E8</v>
      </c>
    </row>
    <row r="2779">
      <c r="A2779" s="22" t="s">
        <v>6300</v>
      </c>
      <c r="B2779" s="7" t="s">
        <v>6301</v>
      </c>
      <c r="C2779" s="17">
        <v>14.0</v>
      </c>
      <c r="D2779" s="17">
        <v>7.46019049285714E7</v>
      </c>
      <c r="E2779" s="17">
        <v>4.8056191E7</v>
      </c>
      <c r="F2779" s="17">
        <v>7.8794765E7</v>
      </c>
      <c r="G2779" s="17">
        <v>1.00591222E8</v>
      </c>
      <c r="H2779" s="17">
        <v>1.07748085E8</v>
      </c>
    </row>
    <row r="2780">
      <c r="A2780" s="22" t="s">
        <v>6302</v>
      </c>
      <c r="B2780" s="7" t="s">
        <v>6303</v>
      </c>
      <c r="C2780" s="17">
        <v>9.0</v>
      </c>
      <c r="D2780" s="17">
        <v>1.05752489444444E8</v>
      </c>
      <c r="E2780" s="17">
        <v>9.8390202E7</v>
      </c>
      <c r="F2780" s="17">
        <v>1.09876684E8</v>
      </c>
      <c r="G2780" s="17">
        <v>1.48569122E8</v>
      </c>
      <c r="H2780" s="17">
        <v>1.50380731E8</v>
      </c>
    </row>
    <row r="2781">
      <c r="A2781" s="22" t="s">
        <v>6304</v>
      </c>
      <c r="B2781" s="7" t="s">
        <v>6305</v>
      </c>
      <c r="C2781" s="17">
        <v>135.0</v>
      </c>
      <c r="D2781" s="17">
        <v>7.67302684888888E7</v>
      </c>
      <c r="E2781" s="17">
        <v>4.5214948E7</v>
      </c>
      <c r="F2781" s="17">
        <v>8.5161186E7</v>
      </c>
      <c r="G2781" s="17">
        <v>1.0432391E8</v>
      </c>
      <c r="H2781" s="17">
        <v>1.26089406E8</v>
      </c>
    </row>
    <row r="2782">
      <c r="A2782" s="22" t="s">
        <v>6306</v>
      </c>
      <c r="B2782" s="7" t="s">
        <v>6307</v>
      </c>
      <c r="C2782" s="17">
        <v>68.0</v>
      </c>
      <c r="D2782" s="17">
        <v>7.68084555147059E7</v>
      </c>
      <c r="E2782" s="17">
        <v>5.1487642E7</v>
      </c>
      <c r="F2782" s="17">
        <v>7.7173066E7</v>
      </c>
      <c r="G2782" s="17">
        <v>9.4742454E7</v>
      </c>
      <c r="H2782" s="17">
        <v>1.05626015E8</v>
      </c>
    </row>
    <row r="2783">
      <c r="A2783" s="22" t="s">
        <v>11887</v>
      </c>
      <c r="B2783" s="7" t="s">
        <v>11888</v>
      </c>
      <c r="C2783" s="17">
        <v>79.0</v>
      </c>
      <c r="D2783" s="17">
        <v>3.3904948670886E7</v>
      </c>
      <c r="E2783" s="17">
        <v>1.9833767E7</v>
      </c>
      <c r="F2783" s="17">
        <v>3.11927E7</v>
      </c>
      <c r="G2783" s="17">
        <v>4.4105295E7</v>
      </c>
      <c r="H2783" s="17">
        <v>5.957375E7</v>
      </c>
    </row>
    <row r="2784">
      <c r="A2784" s="22" t="s">
        <v>6308</v>
      </c>
      <c r="B2784" s="7" t="s">
        <v>6309</v>
      </c>
      <c r="C2784" s="17">
        <v>232.0</v>
      </c>
      <c r="D2784" s="17">
        <v>4.78243576810344E7</v>
      </c>
      <c r="E2784" s="17">
        <v>2.2576334E7</v>
      </c>
      <c r="F2784" s="17">
        <v>4.4636175E7</v>
      </c>
      <c r="G2784" s="17">
        <v>6.396965E7</v>
      </c>
      <c r="H2784" s="17">
        <v>8.935629E7</v>
      </c>
    </row>
    <row r="2785">
      <c r="A2785" s="22" t="s">
        <v>6310</v>
      </c>
      <c r="B2785" s="7" t="s">
        <v>6311</v>
      </c>
      <c r="C2785" s="17">
        <v>9.0</v>
      </c>
      <c r="D2785" s="17">
        <v>4.39285601111111E7</v>
      </c>
      <c r="E2785" s="17">
        <v>2.7332051E7</v>
      </c>
      <c r="F2785" s="17">
        <v>4.5059133E7</v>
      </c>
      <c r="G2785" s="17">
        <v>5.2405807E7</v>
      </c>
      <c r="H2785" s="17">
        <v>8.164756E7</v>
      </c>
    </row>
    <row r="2786">
      <c r="A2786" s="22" t="s">
        <v>6312</v>
      </c>
      <c r="B2786" s="7" t="s">
        <v>6313</v>
      </c>
      <c r="C2786" s="17">
        <v>112.0</v>
      </c>
      <c r="D2786" s="17">
        <v>3.88891614196428E7</v>
      </c>
      <c r="E2786" s="17">
        <v>2.2820992E7</v>
      </c>
      <c r="F2786" s="17">
        <v>3.1837347E7</v>
      </c>
      <c r="G2786" s="17">
        <v>4.8637095E7</v>
      </c>
      <c r="H2786" s="17">
        <v>6.894174E7</v>
      </c>
    </row>
    <row r="2787">
      <c r="A2787" s="22" t="s">
        <v>6314</v>
      </c>
      <c r="B2787" s="7" t="s">
        <v>6315</v>
      </c>
      <c r="C2787" s="17">
        <v>145.0</v>
      </c>
      <c r="D2787" s="17">
        <v>2.52153466206896E7</v>
      </c>
      <c r="E2787" s="17">
        <v>1.1022582E7</v>
      </c>
      <c r="F2787" s="17">
        <v>1.8616897E7</v>
      </c>
      <c r="G2787" s="17">
        <v>3.1377117E7</v>
      </c>
      <c r="H2787" s="17">
        <v>4.53306E7</v>
      </c>
    </row>
    <row r="2788">
      <c r="A2788" s="22" t="s">
        <v>6316</v>
      </c>
      <c r="B2788" s="7" t="s">
        <v>6317</v>
      </c>
      <c r="C2788" s="17">
        <v>4654.0</v>
      </c>
      <c r="D2788" s="17">
        <v>5.09907608510958E7</v>
      </c>
      <c r="E2788" s="17">
        <v>3.3108562E7</v>
      </c>
      <c r="F2788" s="17">
        <v>4.38253E7</v>
      </c>
      <c r="G2788" s="17">
        <v>6.3300296E7</v>
      </c>
      <c r="H2788" s="17">
        <v>8.8134867E7</v>
      </c>
    </row>
    <row r="2789">
      <c r="A2789" s="22" t="s">
        <v>6318</v>
      </c>
      <c r="B2789" s="7" t="s">
        <v>6319</v>
      </c>
      <c r="C2789" s="17">
        <v>222.0</v>
      </c>
      <c r="D2789" s="17">
        <v>3.63001447927927E7</v>
      </c>
      <c r="E2789" s="17">
        <v>1.2529978E7</v>
      </c>
      <c r="F2789" s="17">
        <v>2.457524E7</v>
      </c>
      <c r="G2789" s="17">
        <v>4.7535E7</v>
      </c>
      <c r="H2789" s="17">
        <v>7.5415705E7</v>
      </c>
    </row>
    <row r="2790">
      <c r="A2790" s="22" t="s">
        <v>6320</v>
      </c>
      <c r="B2790" s="7" t="s">
        <v>6321</v>
      </c>
      <c r="C2790" s="17">
        <v>2218.0</v>
      </c>
      <c r="D2790" s="17">
        <v>4.37621158710549E7</v>
      </c>
      <c r="E2790" s="17">
        <v>2.104856E7</v>
      </c>
      <c r="F2790" s="17">
        <v>3.550545E7</v>
      </c>
      <c r="G2790" s="17">
        <v>5.751313E7</v>
      </c>
      <c r="H2790" s="17">
        <v>8.133239E7</v>
      </c>
    </row>
    <row r="2791">
      <c r="A2791" s="22" t="s">
        <v>6322</v>
      </c>
      <c r="B2791" s="7" t="s">
        <v>6323</v>
      </c>
      <c r="C2791" s="17">
        <v>623.0</v>
      </c>
      <c r="D2791" s="17">
        <v>2.79682689406099E7</v>
      </c>
      <c r="E2791" s="17">
        <v>1.3326748E7</v>
      </c>
      <c r="F2791" s="17">
        <v>2.2619197E7</v>
      </c>
      <c r="G2791" s="17">
        <v>3.658834E7</v>
      </c>
      <c r="H2791" s="17">
        <v>5.3856419E7</v>
      </c>
    </row>
    <row r="2792">
      <c r="A2792" s="22" t="s">
        <v>6324</v>
      </c>
      <c r="B2792" s="7" t="s">
        <v>6325</v>
      </c>
      <c r="C2792" s="17">
        <v>9100.0</v>
      </c>
      <c r="D2792" s="17">
        <v>5.58490207125123E7</v>
      </c>
      <c r="E2792" s="17">
        <v>3.8233552E7</v>
      </c>
      <c r="F2792" s="17">
        <v>5.0777467E7</v>
      </c>
      <c r="G2792" s="17">
        <v>6.7251561E7</v>
      </c>
      <c r="H2792" s="17">
        <v>8.6745818E7</v>
      </c>
    </row>
    <row r="2793">
      <c r="A2793" s="22" t="s">
        <v>6326</v>
      </c>
      <c r="B2793" s="7" t="s">
        <v>6327</v>
      </c>
      <c r="C2793" s="17">
        <v>15476.0</v>
      </c>
      <c r="D2793" s="17">
        <v>4.70552428621892E7</v>
      </c>
      <c r="E2793" s="17">
        <v>3.227724E7</v>
      </c>
      <c r="F2793" s="17">
        <v>4.1594559E7</v>
      </c>
      <c r="G2793" s="17">
        <v>5.5235361E7</v>
      </c>
      <c r="H2793" s="17">
        <v>7.4880884E7</v>
      </c>
    </row>
    <row r="2794">
      <c r="A2794" s="22" t="s">
        <v>6328</v>
      </c>
      <c r="B2794" s="7" t="s">
        <v>6329</v>
      </c>
      <c r="C2794" s="17">
        <v>446.0</v>
      </c>
      <c r="D2794" s="17">
        <v>6.46240904730941E7</v>
      </c>
      <c r="E2794" s="17">
        <v>4.0289357E7</v>
      </c>
      <c r="F2794" s="17">
        <v>5.6448246E7</v>
      </c>
      <c r="G2794" s="17">
        <v>7.8298936E7</v>
      </c>
      <c r="H2794" s="17">
        <v>1.13219806E8</v>
      </c>
    </row>
    <row r="2795">
      <c r="A2795" s="22" t="s">
        <v>6330</v>
      </c>
      <c r="B2795" s="7" t="s">
        <v>6331</v>
      </c>
      <c r="C2795" s="17">
        <v>12096.0</v>
      </c>
      <c r="D2795" s="17">
        <v>5.55377958988847E7</v>
      </c>
      <c r="E2795" s="17">
        <v>3.8832186E7</v>
      </c>
      <c r="F2795" s="17">
        <v>4.9875959E7</v>
      </c>
      <c r="G2795" s="17">
        <v>6.6836745E7</v>
      </c>
      <c r="H2795" s="17">
        <v>8.597566E7</v>
      </c>
    </row>
    <row r="2796">
      <c r="A2796" s="22" t="s">
        <v>6332</v>
      </c>
      <c r="B2796" s="7" t="s">
        <v>6333</v>
      </c>
      <c r="C2796" s="17">
        <v>207.0</v>
      </c>
      <c r="D2796" s="17">
        <v>8.1735351879227E7</v>
      </c>
      <c r="E2796" s="17">
        <v>4.1953839E7</v>
      </c>
      <c r="F2796" s="17">
        <v>7.6337878E7</v>
      </c>
      <c r="G2796" s="17">
        <v>1.10099057E8</v>
      </c>
      <c r="H2796" s="17">
        <v>1.51281859E8</v>
      </c>
    </row>
    <row r="2797">
      <c r="A2797" s="22" t="s">
        <v>6334</v>
      </c>
      <c r="B2797" s="7" t="s">
        <v>6335</v>
      </c>
      <c r="C2797" s="17">
        <v>11.0</v>
      </c>
      <c r="D2797" s="17">
        <v>5.65941682727272E7</v>
      </c>
      <c r="E2797" s="17">
        <v>2.3621914E7</v>
      </c>
      <c r="F2797" s="17">
        <v>6.4660447E7</v>
      </c>
      <c r="G2797" s="17">
        <v>8.1038898E7</v>
      </c>
      <c r="H2797" s="17">
        <v>8.276305E7</v>
      </c>
    </row>
    <row r="2798">
      <c r="A2798" s="22" t="s">
        <v>6336</v>
      </c>
      <c r="B2798" s="7" t="s">
        <v>6337</v>
      </c>
      <c r="C2798" s="17">
        <v>90.0</v>
      </c>
      <c r="D2798" s="17">
        <v>2.16253411444444E7</v>
      </c>
      <c r="E2798" s="17">
        <v>9647213.0</v>
      </c>
      <c r="F2798" s="17">
        <v>1.7583318E7</v>
      </c>
      <c r="G2798" s="17">
        <v>2.5385639E7</v>
      </c>
      <c r="H2798" s="17">
        <v>4.2735034E7</v>
      </c>
    </row>
    <row r="2799">
      <c r="A2799" s="22" t="s">
        <v>6338</v>
      </c>
      <c r="B2799" s="7" t="s">
        <v>6339</v>
      </c>
      <c r="C2799" s="17">
        <v>30.0</v>
      </c>
      <c r="D2799" s="17">
        <v>2.06621209E7</v>
      </c>
      <c r="E2799" s="17">
        <v>6177026.0</v>
      </c>
      <c r="F2799" s="17">
        <v>1.0986457E7</v>
      </c>
      <c r="G2799" s="17">
        <v>2.1689238E7</v>
      </c>
      <c r="H2799" s="17">
        <v>5.5385043E7</v>
      </c>
    </row>
    <row r="2800">
      <c r="A2800" s="22" t="s">
        <v>6340</v>
      </c>
      <c r="B2800" s="7" t="s">
        <v>6341</v>
      </c>
      <c r="C2800" s="17">
        <v>2094.0</v>
      </c>
      <c r="D2800" s="17">
        <v>7.6410761014272E7</v>
      </c>
      <c r="E2800" s="17">
        <v>5.1659545E7</v>
      </c>
      <c r="F2800" s="17">
        <v>6.575335E7</v>
      </c>
      <c r="G2800" s="17">
        <v>8.7947243E7</v>
      </c>
      <c r="H2800" s="17">
        <v>1.16729281E8</v>
      </c>
    </row>
    <row r="2801">
      <c r="A2801" s="22" t="s">
        <v>6342</v>
      </c>
      <c r="B2801" s="7" t="s">
        <v>6343</v>
      </c>
      <c r="C2801" s="17">
        <v>1845.0</v>
      </c>
      <c r="D2801" s="17">
        <v>9.43624213486735E7</v>
      </c>
      <c r="E2801" s="17">
        <v>6.5678115E7</v>
      </c>
      <c r="F2801" s="17">
        <v>8.1085717E7</v>
      </c>
      <c r="G2801" s="17">
        <v>1.0684408E8</v>
      </c>
      <c r="H2801" s="17">
        <v>1.44790663E8</v>
      </c>
    </row>
    <row r="2802">
      <c r="A2802" s="22" t="s">
        <v>6344</v>
      </c>
      <c r="B2802" s="7" t="s">
        <v>6345</v>
      </c>
      <c r="C2802" s="17">
        <v>291.0</v>
      </c>
      <c r="D2802" s="17">
        <v>1.10768976646048E8</v>
      </c>
      <c r="E2802" s="17">
        <v>9.20917E7</v>
      </c>
      <c r="F2802" s="17">
        <v>1.01138164E8</v>
      </c>
      <c r="G2802" s="17">
        <v>1.26240285E8</v>
      </c>
      <c r="H2802" s="17">
        <v>1.42478583E8</v>
      </c>
    </row>
    <row r="2803">
      <c r="A2803" s="22" t="s">
        <v>6346</v>
      </c>
      <c r="B2803" s="7" t="s">
        <v>6347</v>
      </c>
      <c r="C2803" s="17">
        <v>121.0</v>
      </c>
      <c r="D2803" s="17">
        <v>5.59885572975206E7</v>
      </c>
      <c r="E2803" s="17">
        <v>3.4876156E7</v>
      </c>
      <c r="F2803" s="17">
        <v>4.7498604E7</v>
      </c>
      <c r="G2803" s="17">
        <v>6.7642704E7</v>
      </c>
      <c r="H2803" s="17">
        <v>1.01592332E8</v>
      </c>
    </row>
    <row r="2804">
      <c r="A2804" s="22" t="s">
        <v>6348</v>
      </c>
      <c r="B2804" s="7" t="s">
        <v>6349</v>
      </c>
      <c r="C2804" s="17">
        <v>666.0</v>
      </c>
      <c r="D2804" s="17">
        <v>4.70653089969969E7</v>
      </c>
      <c r="E2804" s="17">
        <v>3.15254E7</v>
      </c>
      <c r="F2804" s="17">
        <v>4.2013112E7</v>
      </c>
      <c r="G2804" s="17">
        <v>5.7545001E7</v>
      </c>
      <c r="H2804" s="17">
        <v>7.5413325E7</v>
      </c>
    </row>
    <row r="2805">
      <c r="A2805" s="22" t="s">
        <v>6350</v>
      </c>
      <c r="B2805" s="7" t="s">
        <v>6351</v>
      </c>
      <c r="C2805" s="17">
        <v>51.0</v>
      </c>
      <c r="D2805" s="17">
        <v>3.73009330196078E7</v>
      </c>
      <c r="E2805" s="17">
        <v>1.8692767E7</v>
      </c>
      <c r="F2805" s="17">
        <v>2.7071222E7</v>
      </c>
      <c r="G2805" s="17">
        <v>4.7467569E7</v>
      </c>
      <c r="H2805" s="17">
        <v>7.6335082E7</v>
      </c>
    </row>
    <row r="2806">
      <c r="A2806" s="22" t="s">
        <v>6352</v>
      </c>
      <c r="B2806" s="7" t="s">
        <v>6353</v>
      </c>
      <c r="C2806" s="17">
        <v>134.0</v>
      </c>
      <c r="D2806" s="17">
        <v>2.09483095298507E7</v>
      </c>
      <c r="E2806" s="17">
        <v>1.0449834E7</v>
      </c>
      <c r="F2806" s="17">
        <v>1.7301934E7</v>
      </c>
      <c r="G2806" s="17">
        <v>2.8222651E7</v>
      </c>
      <c r="H2806" s="17">
        <v>4.1009957E7</v>
      </c>
    </row>
    <row r="2807">
      <c r="A2807" s="22" t="s">
        <v>11906</v>
      </c>
      <c r="B2807" s="7" t="s">
        <v>11907</v>
      </c>
      <c r="C2807" s="17">
        <v>3.0</v>
      </c>
      <c r="D2807" s="17">
        <v>5.31588653333333E7</v>
      </c>
      <c r="E2807" s="17">
        <v>2.5521019E7</v>
      </c>
      <c r="F2807" s="17">
        <v>3.1360367E7</v>
      </c>
      <c r="G2807" s="17">
        <v>1.0259521E8</v>
      </c>
      <c r="H2807" s="17">
        <v>1.0259521E8</v>
      </c>
    </row>
    <row r="2808">
      <c r="A2808" s="22" t="s">
        <v>6354</v>
      </c>
      <c r="B2808" s="7" t="s">
        <v>6355</v>
      </c>
      <c r="C2808" s="17">
        <v>24.0</v>
      </c>
      <c r="D2808" s="17">
        <v>3.382073975E7</v>
      </c>
      <c r="E2808" s="17">
        <v>1.7962435E7</v>
      </c>
      <c r="F2808" s="17">
        <v>2.7443234E7</v>
      </c>
      <c r="G2808" s="17">
        <v>4.1696463E7</v>
      </c>
      <c r="H2808" s="17">
        <v>6.1964212E7</v>
      </c>
    </row>
    <row r="2809">
      <c r="A2809" s="22" t="s">
        <v>6356</v>
      </c>
      <c r="B2809" s="7" t="s">
        <v>6357</v>
      </c>
      <c r="C2809" s="17">
        <v>54.0</v>
      </c>
      <c r="D2809" s="17">
        <v>2.63491422592592E7</v>
      </c>
      <c r="E2809" s="17">
        <v>1.6370167E7</v>
      </c>
      <c r="F2809" s="17">
        <v>2.1878404E7</v>
      </c>
      <c r="G2809" s="17">
        <v>2.7482374E7</v>
      </c>
      <c r="H2809" s="17">
        <v>5.2181637E7</v>
      </c>
    </row>
    <row r="2810">
      <c r="A2810" s="22" t="s">
        <v>6358</v>
      </c>
      <c r="B2810" s="7" t="s">
        <v>6359</v>
      </c>
      <c r="C2810" s="17">
        <v>963.0</v>
      </c>
      <c r="D2810" s="17">
        <v>1.38685522398753E7</v>
      </c>
      <c r="E2810" s="17">
        <v>7095465.0</v>
      </c>
      <c r="F2810" s="17">
        <v>9875018.0</v>
      </c>
      <c r="G2810" s="17">
        <v>1.5416232E7</v>
      </c>
      <c r="H2810" s="17">
        <v>2.7123362E7</v>
      </c>
    </row>
    <row r="2811">
      <c r="A2811" s="22" t="s">
        <v>11911</v>
      </c>
      <c r="B2811" s="7" t="s">
        <v>11912</v>
      </c>
      <c r="C2811" s="17">
        <v>10.0</v>
      </c>
      <c r="D2811" s="17">
        <v>3.8103709E7</v>
      </c>
      <c r="E2811" s="17">
        <v>2.301278E7</v>
      </c>
      <c r="F2811" s="17">
        <v>3.2204452E7</v>
      </c>
      <c r="G2811" s="17">
        <v>4.0711417E7</v>
      </c>
      <c r="H2811" s="17">
        <v>6.2735389E7</v>
      </c>
    </row>
    <row r="2812">
      <c r="A2812" s="22" t="s">
        <v>6360</v>
      </c>
      <c r="B2812" s="7" t="s">
        <v>6361</v>
      </c>
      <c r="C2812" s="17">
        <v>17.0</v>
      </c>
      <c r="D2812" s="17">
        <v>8.14506024117647E7</v>
      </c>
      <c r="E2812" s="17">
        <v>4.5493254E7</v>
      </c>
      <c r="F2812" s="17">
        <v>6.0165458E7</v>
      </c>
      <c r="G2812" s="17">
        <v>1.16678445E8</v>
      </c>
      <c r="H2812" s="17">
        <v>1.74299692E8</v>
      </c>
    </row>
    <row r="2813">
      <c r="A2813" s="22" t="s">
        <v>6362</v>
      </c>
      <c r="B2813" s="7" t="s">
        <v>6363</v>
      </c>
      <c r="C2813" s="17">
        <v>117.0</v>
      </c>
      <c r="D2813" s="17">
        <v>6.08040468376068E7</v>
      </c>
      <c r="E2813" s="17">
        <v>4.2101E7</v>
      </c>
      <c r="F2813" s="17">
        <v>5.1041992E7</v>
      </c>
      <c r="G2813" s="17">
        <v>7.1635131E7</v>
      </c>
      <c r="H2813" s="17">
        <v>9.7928754E7</v>
      </c>
    </row>
    <row r="2814">
      <c r="A2814" s="22" t="s">
        <v>6364</v>
      </c>
      <c r="B2814" s="7" t="s">
        <v>6365</v>
      </c>
      <c r="C2814" s="17">
        <v>143.0</v>
      </c>
      <c r="D2814" s="17">
        <v>3.88462758251748E7</v>
      </c>
      <c r="E2814" s="17">
        <v>1.5401708E7</v>
      </c>
      <c r="F2814" s="17">
        <v>2.9273609E7</v>
      </c>
      <c r="G2814" s="17">
        <v>5.2800069E7</v>
      </c>
      <c r="H2814" s="17">
        <v>6.7240852E7</v>
      </c>
    </row>
    <row r="2815">
      <c r="A2815" s="22" t="s">
        <v>6366</v>
      </c>
      <c r="B2815" s="7" t="s">
        <v>6367</v>
      </c>
      <c r="C2815" s="17">
        <v>580.0</v>
      </c>
      <c r="D2815" s="17">
        <v>3.57578902551724E7</v>
      </c>
      <c r="E2815" s="17">
        <v>1.7302216E7</v>
      </c>
      <c r="F2815" s="17">
        <v>2.8184693E7</v>
      </c>
      <c r="G2815" s="17">
        <v>4.8141613E7</v>
      </c>
      <c r="H2815" s="17">
        <v>6.2476857E7</v>
      </c>
    </row>
    <row r="2816">
      <c r="A2816" s="22" t="s">
        <v>6368</v>
      </c>
      <c r="B2816" s="7" t="s">
        <v>6369</v>
      </c>
      <c r="C2816" s="17">
        <v>76.0</v>
      </c>
      <c r="D2816" s="17">
        <v>5.40274188157894E7</v>
      </c>
      <c r="E2816" s="17">
        <v>3.6513145E7</v>
      </c>
      <c r="F2816" s="17">
        <v>4.83211E7</v>
      </c>
      <c r="G2816" s="17">
        <v>6.5593351E7</v>
      </c>
      <c r="H2816" s="17">
        <v>8.97845E7</v>
      </c>
    </row>
    <row r="2817">
      <c r="A2817" s="22" t="s">
        <v>6370</v>
      </c>
      <c r="B2817" s="7" t="s">
        <v>6371</v>
      </c>
      <c r="C2817" s="17">
        <v>283.0</v>
      </c>
      <c r="D2817" s="17">
        <v>2.92067799787985E7</v>
      </c>
      <c r="E2817" s="17">
        <v>1.3602551E7</v>
      </c>
      <c r="F2817" s="17">
        <v>2.0255203E7</v>
      </c>
      <c r="G2817" s="17">
        <v>3.962895E7</v>
      </c>
      <c r="H2817" s="17">
        <v>6.0796239E7</v>
      </c>
    </row>
    <row r="2818">
      <c r="A2818" s="22" t="s">
        <v>6372</v>
      </c>
      <c r="B2818" s="7" t="s">
        <v>6373</v>
      </c>
      <c r="C2818" s="17">
        <v>2.0</v>
      </c>
      <c r="D2818" s="17">
        <v>1.98841335E7</v>
      </c>
      <c r="E2818" s="17">
        <v>1.8550467E7</v>
      </c>
      <c r="F2818" s="17">
        <v>1.8550467E7</v>
      </c>
      <c r="G2818" s="17">
        <v>2.12178E7</v>
      </c>
      <c r="H2818" s="17">
        <v>2.12178E7</v>
      </c>
    </row>
    <row r="2819">
      <c r="A2819" s="22" t="s">
        <v>6374</v>
      </c>
      <c r="B2819" s="7" t="s">
        <v>6375</v>
      </c>
      <c r="C2819" s="17">
        <v>3762.0</v>
      </c>
      <c r="D2819" s="17">
        <v>1.1511381451022E7</v>
      </c>
      <c r="E2819" s="17">
        <v>4084150.0</v>
      </c>
      <c r="F2819" s="17">
        <v>6510126.0</v>
      </c>
      <c r="G2819" s="17">
        <v>1.1713245E7</v>
      </c>
      <c r="H2819" s="17">
        <v>2.2829112E7</v>
      </c>
    </row>
    <row r="2820">
      <c r="A2820" s="22" t="s">
        <v>6376</v>
      </c>
      <c r="B2820" s="7" t="s">
        <v>6377</v>
      </c>
      <c r="C2820" s="17">
        <v>3385.0</v>
      </c>
      <c r="D2820" s="17">
        <v>1.63812585821027E7</v>
      </c>
      <c r="E2820" s="17">
        <v>3994000.0</v>
      </c>
      <c r="F2820" s="17">
        <v>6459000.0</v>
      </c>
      <c r="G2820" s="17">
        <v>1.2318039E7</v>
      </c>
      <c r="H2820" s="17">
        <v>2.7210244E7</v>
      </c>
    </row>
    <row r="2821">
      <c r="A2821" s="22" t="s">
        <v>6378</v>
      </c>
      <c r="B2821" s="7" t="s">
        <v>6379</v>
      </c>
      <c r="C2821" s="17">
        <v>131.0</v>
      </c>
      <c r="D2821" s="17">
        <v>2.31825064045801E7</v>
      </c>
      <c r="E2821" s="17">
        <v>8864000.0</v>
      </c>
      <c r="F2821" s="17">
        <v>1.4196075E7</v>
      </c>
      <c r="G2821" s="17">
        <v>2.580729E7</v>
      </c>
      <c r="H2821" s="17">
        <v>3.8465409E7</v>
      </c>
    </row>
    <row r="2822">
      <c r="A2822" s="22" t="s">
        <v>6380</v>
      </c>
      <c r="B2822" s="7" t="s">
        <v>6381</v>
      </c>
      <c r="C2822" s="17">
        <v>199.0</v>
      </c>
      <c r="D2822" s="17">
        <v>2.1853096201005E7</v>
      </c>
      <c r="E2822" s="17">
        <v>8304733.0</v>
      </c>
      <c r="F2822" s="17">
        <v>1.3475909E7</v>
      </c>
      <c r="G2822" s="17">
        <v>2.7062377E7</v>
      </c>
      <c r="H2822" s="17">
        <v>4.8420622E7</v>
      </c>
    </row>
    <row r="2823">
      <c r="A2823" s="22" t="s">
        <v>6382</v>
      </c>
      <c r="B2823" s="7" t="s">
        <v>6383</v>
      </c>
      <c r="C2823" s="17">
        <v>121.0</v>
      </c>
      <c r="D2823" s="17">
        <v>2.3074502876033E7</v>
      </c>
      <c r="E2823" s="17">
        <v>8703420.0</v>
      </c>
      <c r="F2823" s="17">
        <v>1.499155E7</v>
      </c>
      <c r="G2823" s="17">
        <v>3.1687961E7</v>
      </c>
      <c r="H2823" s="17">
        <v>5.1828497E7</v>
      </c>
    </row>
    <row r="2824">
      <c r="A2824" s="22" t="s">
        <v>6384</v>
      </c>
      <c r="B2824" s="7" t="s">
        <v>6385</v>
      </c>
      <c r="C2824" s="17">
        <v>591.0</v>
      </c>
      <c r="D2824" s="17">
        <v>2.19344060575295E7</v>
      </c>
      <c r="E2824" s="17">
        <v>7731570.0</v>
      </c>
      <c r="F2824" s="17">
        <v>1.4061031E7</v>
      </c>
      <c r="G2824" s="17">
        <v>2.3754501E7</v>
      </c>
      <c r="H2824" s="17">
        <v>4.8755608E7</v>
      </c>
    </row>
    <row r="2825">
      <c r="A2825" s="22" t="s">
        <v>6386</v>
      </c>
      <c r="B2825" s="7" t="s">
        <v>6387</v>
      </c>
      <c r="C2825" s="17">
        <v>28.0</v>
      </c>
      <c r="D2825" s="17">
        <v>2.04428085714285E7</v>
      </c>
      <c r="E2825" s="17">
        <v>5416676.0</v>
      </c>
      <c r="F2825" s="17">
        <v>1.2954395E7</v>
      </c>
      <c r="G2825" s="17">
        <v>3.4406546E7</v>
      </c>
      <c r="H2825" s="17">
        <v>4.5913352E7</v>
      </c>
    </row>
    <row r="2826">
      <c r="A2826" s="22" t="s">
        <v>6388</v>
      </c>
      <c r="B2826" s="7" t="s">
        <v>6389</v>
      </c>
      <c r="C2826" s="17">
        <v>50.0</v>
      </c>
      <c r="D2826" s="17">
        <v>2.10127274199999E7</v>
      </c>
      <c r="E2826" s="17">
        <v>1.146816E7</v>
      </c>
      <c r="F2826" s="17">
        <v>1.6249066E7</v>
      </c>
      <c r="G2826" s="17">
        <v>2.3083171E7</v>
      </c>
      <c r="H2826" s="17">
        <v>3.0350704E7</v>
      </c>
    </row>
    <row r="2827">
      <c r="A2827" s="22" t="s">
        <v>6390</v>
      </c>
      <c r="B2827" s="7" t="s">
        <v>6391</v>
      </c>
      <c r="C2827" s="17">
        <v>38.0</v>
      </c>
      <c r="D2827" s="17">
        <v>1.39174812894736E7</v>
      </c>
      <c r="E2827" s="17">
        <v>6518237.0</v>
      </c>
      <c r="F2827" s="17">
        <v>9727529.0</v>
      </c>
      <c r="G2827" s="17">
        <v>1.7603361E7</v>
      </c>
      <c r="H2827" s="17">
        <v>2.4664558E7</v>
      </c>
    </row>
    <row r="2828">
      <c r="A2828" s="22" t="s">
        <v>6392</v>
      </c>
      <c r="B2828" s="7" t="s">
        <v>6393</v>
      </c>
      <c r="C2828" s="17">
        <v>4231.0</v>
      </c>
      <c r="D2828" s="17">
        <v>1.2637126582822E7</v>
      </c>
      <c r="E2828" s="17">
        <v>6632731.0</v>
      </c>
      <c r="F2828" s="17">
        <v>9424407.0</v>
      </c>
      <c r="G2828" s="17">
        <v>1.4737888E7</v>
      </c>
      <c r="H2828" s="17">
        <v>2.363818E7</v>
      </c>
    </row>
    <row r="2829">
      <c r="A2829" s="22" t="s">
        <v>6394</v>
      </c>
      <c r="B2829" s="7" t="s">
        <v>6395</v>
      </c>
      <c r="C2829" s="17">
        <v>61.0</v>
      </c>
      <c r="D2829" s="17">
        <v>1.37920787704918E7</v>
      </c>
      <c r="E2829" s="17">
        <v>7506937.0</v>
      </c>
      <c r="F2829" s="17">
        <v>1.0625527E7</v>
      </c>
      <c r="G2829" s="17">
        <v>1.4591726E7</v>
      </c>
      <c r="H2829" s="17">
        <v>2.7526693E7</v>
      </c>
    </row>
    <row r="2830">
      <c r="A2830" s="22" t="s">
        <v>6396</v>
      </c>
      <c r="B2830" s="7" t="s">
        <v>6397</v>
      </c>
      <c r="C2830" s="17">
        <v>18.0</v>
      </c>
      <c r="D2830" s="17">
        <v>1.47542521666666E7</v>
      </c>
      <c r="E2830" s="17">
        <v>6225630.0</v>
      </c>
      <c r="F2830" s="17">
        <v>7894100.0</v>
      </c>
      <c r="G2830" s="17">
        <v>1.0330514E7</v>
      </c>
      <c r="H2830" s="17">
        <v>6.0073616E7</v>
      </c>
    </row>
    <row r="2831">
      <c r="A2831" s="22" t="s">
        <v>6398</v>
      </c>
      <c r="B2831" s="7" t="s">
        <v>6399</v>
      </c>
      <c r="C2831" s="17">
        <v>41.0</v>
      </c>
      <c r="D2831" s="17">
        <v>9033529.90243902</v>
      </c>
      <c r="E2831" s="17">
        <v>5019649.0</v>
      </c>
      <c r="F2831" s="17">
        <v>7443961.0</v>
      </c>
      <c r="G2831" s="17">
        <v>1.1193186E7</v>
      </c>
      <c r="H2831" s="17">
        <v>1.576408E7</v>
      </c>
    </row>
    <row r="2832">
      <c r="A2832" s="22" t="s">
        <v>6400</v>
      </c>
      <c r="B2832" s="7" t="s">
        <v>6401</v>
      </c>
      <c r="C2832" s="17">
        <v>216.0</v>
      </c>
      <c r="D2832" s="17">
        <v>1.2742826949074E7</v>
      </c>
      <c r="E2832" s="17">
        <v>6085540.0</v>
      </c>
      <c r="F2832" s="17">
        <v>9442161.0</v>
      </c>
      <c r="G2832" s="17">
        <v>1.4056123E7</v>
      </c>
      <c r="H2832" s="17">
        <v>2.346779E7</v>
      </c>
    </row>
    <row r="2833">
      <c r="A2833" s="22" t="s">
        <v>6402</v>
      </c>
      <c r="B2833" s="7" t="s">
        <v>6403</v>
      </c>
      <c r="C2833" s="17">
        <v>623.0</v>
      </c>
      <c r="D2833" s="17">
        <v>1.53548671733547E7</v>
      </c>
      <c r="E2833" s="17">
        <v>7144252.0</v>
      </c>
      <c r="F2833" s="17">
        <v>1.0162434E7</v>
      </c>
      <c r="G2833" s="17">
        <v>1.5389311E7</v>
      </c>
      <c r="H2833" s="17">
        <v>2.5146975E7</v>
      </c>
    </row>
    <row r="2834">
      <c r="A2834" s="22" t="s">
        <v>6404</v>
      </c>
      <c r="B2834" s="7" t="s">
        <v>6405</v>
      </c>
      <c r="C2834" s="17">
        <v>1060.0</v>
      </c>
      <c r="D2834" s="17">
        <v>1.57643162330188E7</v>
      </c>
      <c r="E2834" s="17">
        <v>7270400.0</v>
      </c>
      <c r="F2834" s="17">
        <v>1.0278828E7</v>
      </c>
      <c r="G2834" s="17">
        <v>1.4971826E7</v>
      </c>
      <c r="H2834" s="17">
        <v>2.4599925E7</v>
      </c>
    </row>
    <row r="2835">
      <c r="A2835" s="22" t="s">
        <v>6406</v>
      </c>
      <c r="B2835" s="7" t="s">
        <v>6407</v>
      </c>
      <c r="C2835" s="17">
        <v>208.0</v>
      </c>
      <c r="D2835" s="17">
        <v>1.37328314951923E7</v>
      </c>
      <c r="E2835" s="17">
        <v>6975392.0</v>
      </c>
      <c r="F2835" s="17">
        <v>9750576.0</v>
      </c>
      <c r="G2835" s="17">
        <v>1.6298185E7</v>
      </c>
      <c r="H2835" s="17">
        <v>2.73032E7</v>
      </c>
    </row>
    <row r="2836">
      <c r="A2836" s="22" t="s">
        <v>6408</v>
      </c>
      <c r="B2836" s="7" t="s">
        <v>6409</v>
      </c>
      <c r="C2836" s="17">
        <v>10578.0</v>
      </c>
      <c r="D2836" s="17">
        <v>8560524.36242561</v>
      </c>
      <c r="E2836" s="17">
        <v>5547709.0</v>
      </c>
      <c r="F2836" s="17">
        <v>7273475.0</v>
      </c>
      <c r="G2836" s="17">
        <v>9923638.0</v>
      </c>
      <c r="H2836" s="17">
        <v>1.3740133E7</v>
      </c>
    </row>
    <row r="2837">
      <c r="A2837" s="22" t="s">
        <v>6410</v>
      </c>
      <c r="B2837" s="7" t="s">
        <v>6411</v>
      </c>
      <c r="C2837" s="17">
        <v>146.0</v>
      </c>
      <c r="D2837" s="17">
        <v>9909164.74657534</v>
      </c>
      <c r="E2837" s="17">
        <v>6037300.0</v>
      </c>
      <c r="F2837" s="17">
        <v>7971280.0</v>
      </c>
      <c r="G2837" s="17">
        <v>1.2230234E7</v>
      </c>
      <c r="H2837" s="17">
        <v>1.5751553E7</v>
      </c>
    </row>
    <row r="2838">
      <c r="A2838" s="22" t="s">
        <v>6412</v>
      </c>
      <c r="B2838" s="7" t="s">
        <v>6413</v>
      </c>
      <c r="C2838" s="17">
        <v>1138.0</v>
      </c>
      <c r="D2838" s="17">
        <v>1.00469544999999E7</v>
      </c>
      <c r="E2838" s="17">
        <v>6070100.0</v>
      </c>
      <c r="F2838" s="17">
        <v>7608606.0</v>
      </c>
      <c r="G2838" s="17">
        <v>1.0734445E7</v>
      </c>
      <c r="H2838" s="17">
        <v>1.7122837E7</v>
      </c>
    </row>
    <row r="2839">
      <c r="A2839" s="22" t="s">
        <v>6414</v>
      </c>
      <c r="B2839" s="7" t="s">
        <v>6415</v>
      </c>
      <c r="C2839" s="17">
        <v>394.0</v>
      </c>
      <c r="D2839" s="17">
        <v>8934160.39340101</v>
      </c>
      <c r="E2839" s="17">
        <v>5262586.0</v>
      </c>
      <c r="F2839" s="17">
        <v>7583502.0</v>
      </c>
      <c r="G2839" s="17">
        <v>1.121358E7</v>
      </c>
      <c r="H2839" s="17">
        <v>1.4845304E7</v>
      </c>
    </row>
    <row r="2840">
      <c r="A2840" s="22" t="s">
        <v>6416</v>
      </c>
      <c r="B2840" s="7" t="s">
        <v>6417</v>
      </c>
      <c r="C2840" s="17">
        <v>17.0</v>
      </c>
      <c r="D2840" s="17">
        <v>1.06653754705882E7</v>
      </c>
      <c r="E2840" s="17">
        <v>5041995.0</v>
      </c>
      <c r="F2840" s="17">
        <v>8993239.0</v>
      </c>
      <c r="G2840" s="17">
        <v>1.1257238E7</v>
      </c>
      <c r="H2840" s="17">
        <v>2.2368932E7</v>
      </c>
    </row>
    <row r="2841">
      <c r="A2841" s="22" t="s">
        <v>6418</v>
      </c>
      <c r="B2841" s="7" t="s">
        <v>6419</v>
      </c>
      <c r="C2841" s="17">
        <v>285.0</v>
      </c>
      <c r="D2841" s="17">
        <v>1.23000537368421E7</v>
      </c>
      <c r="E2841" s="17">
        <v>6659543.0</v>
      </c>
      <c r="F2841" s="17">
        <v>8754754.0</v>
      </c>
      <c r="G2841" s="17">
        <v>1.4923085E7</v>
      </c>
      <c r="H2841" s="17">
        <v>2.4844432E7</v>
      </c>
    </row>
    <row r="2842">
      <c r="A2842" s="22" t="s">
        <v>6420</v>
      </c>
      <c r="B2842" s="7" t="s">
        <v>6421</v>
      </c>
      <c r="C2842" s="17">
        <v>24.0</v>
      </c>
      <c r="D2842" s="17">
        <v>1.30269003333333E7</v>
      </c>
      <c r="E2842" s="17">
        <v>6804487.0</v>
      </c>
      <c r="F2842" s="17">
        <v>9551400.0</v>
      </c>
      <c r="G2842" s="17">
        <v>1.41957E7</v>
      </c>
      <c r="H2842" s="17">
        <v>2.2121454E7</v>
      </c>
    </row>
    <row r="2843">
      <c r="A2843" s="22" t="s">
        <v>6422</v>
      </c>
      <c r="B2843" s="7" t="s">
        <v>6423</v>
      </c>
      <c r="C2843" s="17">
        <v>510.0</v>
      </c>
      <c r="D2843" s="17">
        <v>1.22030194705882E7</v>
      </c>
      <c r="E2843" s="17">
        <v>6465902.0</v>
      </c>
      <c r="F2843" s="17">
        <v>8734651.0</v>
      </c>
      <c r="G2843" s="17">
        <v>1.4366835E7</v>
      </c>
      <c r="H2843" s="17">
        <v>2.2341795E7</v>
      </c>
    </row>
    <row r="2844">
      <c r="A2844" s="22" t="s">
        <v>6424</v>
      </c>
      <c r="B2844" s="7" t="s">
        <v>6425</v>
      </c>
      <c r="C2844" s="17">
        <v>226.0</v>
      </c>
      <c r="D2844" s="17">
        <v>1.36993687699115E7</v>
      </c>
      <c r="E2844" s="17">
        <v>7046118.0</v>
      </c>
      <c r="F2844" s="17">
        <v>1.0303699E7</v>
      </c>
      <c r="G2844" s="17">
        <v>1.5104912E7</v>
      </c>
      <c r="H2844" s="17">
        <v>2.0690487E7</v>
      </c>
    </row>
    <row r="2845">
      <c r="A2845" s="22" t="s">
        <v>6426</v>
      </c>
      <c r="B2845" s="7" t="s">
        <v>6427</v>
      </c>
      <c r="C2845" s="17">
        <v>296.0</v>
      </c>
      <c r="D2845" s="17">
        <v>1.09869377195945E7</v>
      </c>
      <c r="E2845" s="17">
        <v>5975163.0</v>
      </c>
      <c r="F2845" s="17">
        <v>7556038.0</v>
      </c>
      <c r="G2845" s="17">
        <v>1.327836E7</v>
      </c>
      <c r="H2845" s="17">
        <v>2.0548463E7</v>
      </c>
    </row>
    <row r="2846">
      <c r="A2846" s="22" t="s">
        <v>6428</v>
      </c>
      <c r="B2846" s="7" t="s">
        <v>6429</v>
      </c>
      <c r="C2846" s="17">
        <v>1068.0</v>
      </c>
      <c r="D2846" s="17">
        <v>1.19233820177736E7</v>
      </c>
      <c r="E2846" s="17">
        <v>6443101.0</v>
      </c>
      <c r="F2846" s="17">
        <v>8870000.0</v>
      </c>
      <c r="G2846" s="17">
        <v>1.3128036E7</v>
      </c>
      <c r="H2846" s="17">
        <v>2.1566085E7</v>
      </c>
    </row>
    <row r="2847">
      <c r="A2847" s="22" t="s">
        <v>6430</v>
      </c>
      <c r="B2847" s="7" t="s">
        <v>6431</v>
      </c>
      <c r="C2847" s="17">
        <v>50.0</v>
      </c>
      <c r="D2847" s="17">
        <v>1.85298526799999E7</v>
      </c>
      <c r="E2847" s="17">
        <v>8436200.0</v>
      </c>
      <c r="F2847" s="17">
        <v>1.13544E7</v>
      </c>
      <c r="G2847" s="17">
        <v>1.8664096E7</v>
      </c>
      <c r="H2847" s="17">
        <v>3.6773503E7</v>
      </c>
    </row>
    <row r="2848">
      <c r="A2848" s="22" t="s">
        <v>6432</v>
      </c>
      <c r="B2848" s="7" t="s">
        <v>6433</v>
      </c>
      <c r="C2848" s="17">
        <v>56.0</v>
      </c>
      <c r="D2848" s="17">
        <v>1.79145287321428E7</v>
      </c>
      <c r="E2848" s="17">
        <v>7148262.0</v>
      </c>
      <c r="F2848" s="17">
        <v>1.0815143E7</v>
      </c>
      <c r="G2848" s="17">
        <v>2.2218978E7</v>
      </c>
      <c r="H2848" s="17">
        <v>4.9463594E7</v>
      </c>
    </row>
    <row r="2849">
      <c r="A2849" s="22" t="s">
        <v>6434</v>
      </c>
      <c r="B2849" s="7" t="s">
        <v>6435</v>
      </c>
      <c r="C2849" s="17">
        <v>801.0</v>
      </c>
      <c r="D2849" s="17">
        <v>1.55781680210396E7</v>
      </c>
      <c r="E2849" s="17">
        <v>7894900.0</v>
      </c>
      <c r="F2849" s="17">
        <v>1.1479413E7</v>
      </c>
      <c r="G2849" s="17">
        <v>1.726067E7</v>
      </c>
      <c r="H2849" s="17">
        <v>2.779871E7</v>
      </c>
    </row>
    <row r="2850">
      <c r="A2850" s="22" t="s">
        <v>6436</v>
      </c>
      <c r="B2850" s="7" t="s">
        <v>6437</v>
      </c>
      <c r="C2850" s="17">
        <v>3103.0</v>
      </c>
      <c r="D2850" s="17">
        <v>1.32021670293075E7</v>
      </c>
      <c r="E2850" s="17">
        <v>7062962.0</v>
      </c>
      <c r="F2850" s="17">
        <v>1.0067578E7</v>
      </c>
      <c r="G2850" s="17">
        <v>1.4390984E7</v>
      </c>
      <c r="H2850" s="17">
        <v>2.30637E7</v>
      </c>
    </row>
    <row r="2851">
      <c r="A2851" s="22" t="s">
        <v>6438</v>
      </c>
      <c r="B2851" s="7" t="s">
        <v>6439</v>
      </c>
      <c r="C2851" s="17">
        <v>867.0</v>
      </c>
      <c r="D2851" s="17">
        <v>1.15825336309111E7</v>
      </c>
      <c r="E2851" s="17">
        <v>6097842.0</v>
      </c>
      <c r="F2851" s="17">
        <v>8504855.0</v>
      </c>
      <c r="G2851" s="17">
        <v>1.3336946E7</v>
      </c>
      <c r="H2851" s="17">
        <v>2.1974887E7</v>
      </c>
    </row>
    <row r="2852">
      <c r="A2852" s="22" t="s">
        <v>6440</v>
      </c>
      <c r="B2852" s="7" t="s">
        <v>6441</v>
      </c>
      <c r="C2852" s="17">
        <v>31.0</v>
      </c>
      <c r="D2852" s="17">
        <v>1.31908023225806E7</v>
      </c>
      <c r="E2852" s="17">
        <v>7456638.0</v>
      </c>
      <c r="F2852" s="17">
        <v>1.0642911E7</v>
      </c>
      <c r="G2852" s="17">
        <v>1.6674831E7</v>
      </c>
      <c r="H2852" s="17">
        <v>2.194232E7</v>
      </c>
    </row>
    <row r="2853">
      <c r="A2853" s="22" t="s">
        <v>6442</v>
      </c>
      <c r="B2853" s="7" t="s">
        <v>6443</v>
      </c>
      <c r="C2853" s="17">
        <v>24.0</v>
      </c>
      <c r="D2853" s="17">
        <v>1.8369433375E7</v>
      </c>
      <c r="E2853" s="17">
        <v>7424658.0</v>
      </c>
      <c r="F2853" s="17">
        <v>1.3588642E7</v>
      </c>
      <c r="G2853" s="17">
        <v>1.9974578E7</v>
      </c>
      <c r="H2853" s="17">
        <v>3.1879987E7</v>
      </c>
    </row>
    <row r="2854">
      <c r="A2854" s="22" t="s">
        <v>6444</v>
      </c>
      <c r="B2854" s="7" t="s">
        <v>6445</v>
      </c>
      <c r="C2854" s="17">
        <v>640.0</v>
      </c>
      <c r="D2854" s="17">
        <v>1.4662428715625E7</v>
      </c>
      <c r="E2854" s="17">
        <v>7341727.0</v>
      </c>
      <c r="F2854" s="17">
        <v>1.0616573E7</v>
      </c>
      <c r="G2854" s="17">
        <v>1.5779E7</v>
      </c>
      <c r="H2854" s="17">
        <v>2.5638546E7</v>
      </c>
    </row>
    <row r="2855">
      <c r="A2855" s="22" t="s">
        <v>6446</v>
      </c>
      <c r="B2855" s="7" t="s">
        <v>6447</v>
      </c>
      <c r="C2855" s="17">
        <v>48.0</v>
      </c>
      <c r="D2855" s="17">
        <v>1.13518825E7</v>
      </c>
      <c r="E2855" s="17">
        <v>5229067.0</v>
      </c>
      <c r="F2855" s="17">
        <v>8529406.0</v>
      </c>
      <c r="G2855" s="17">
        <v>1.2710425E7</v>
      </c>
      <c r="H2855" s="17">
        <v>2.139105E7</v>
      </c>
    </row>
    <row r="2856">
      <c r="A2856" s="22" t="s">
        <v>6448</v>
      </c>
      <c r="B2856" s="7" t="s">
        <v>6449</v>
      </c>
      <c r="C2856" s="17">
        <v>47.0</v>
      </c>
      <c r="D2856" s="17">
        <v>2.61018503191489E7</v>
      </c>
      <c r="E2856" s="17">
        <v>9828072.0</v>
      </c>
      <c r="F2856" s="17">
        <v>2.0076934E7</v>
      </c>
      <c r="G2856" s="17">
        <v>3.3817452E7</v>
      </c>
      <c r="H2856" s="17">
        <v>6.5305904E7</v>
      </c>
    </row>
    <row r="2857">
      <c r="A2857" s="22" t="s">
        <v>6450</v>
      </c>
      <c r="B2857" s="7" t="s">
        <v>6451</v>
      </c>
      <c r="C2857" s="17">
        <v>114.0</v>
      </c>
      <c r="D2857" s="17">
        <v>3.4267833368421E7</v>
      </c>
      <c r="E2857" s="17">
        <v>1.444035E7</v>
      </c>
      <c r="F2857" s="17">
        <v>2.639654E7</v>
      </c>
      <c r="G2857" s="17">
        <v>4.1808898E7</v>
      </c>
      <c r="H2857" s="17">
        <v>6.5782325E7</v>
      </c>
    </row>
    <row r="2858">
      <c r="A2858" s="22" t="s">
        <v>6452</v>
      </c>
      <c r="B2858" s="7" t="s">
        <v>6453</v>
      </c>
      <c r="C2858" s="17">
        <v>10.0</v>
      </c>
      <c r="D2858" s="17">
        <v>2.40368935E7</v>
      </c>
      <c r="E2858" s="17">
        <v>1.1208788E7</v>
      </c>
      <c r="F2858" s="17">
        <v>1.1625838E7</v>
      </c>
      <c r="G2858" s="17">
        <v>2.661692E7</v>
      </c>
      <c r="H2858" s="17">
        <v>4.5127204E7</v>
      </c>
    </row>
    <row r="2859">
      <c r="A2859" s="22" t="s">
        <v>6454</v>
      </c>
      <c r="B2859" s="7" t="s">
        <v>6455</v>
      </c>
      <c r="C2859" s="17">
        <v>15.0</v>
      </c>
      <c r="D2859" s="17">
        <v>6.74558519333333E7</v>
      </c>
      <c r="E2859" s="17">
        <v>4.1675767E7</v>
      </c>
      <c r="F2859" s="17">
        <v>5.9915991E7</v>
      </c>
      <c r="G2859" s="17">
        <v>7.0514089E7</v>
      </c>
      <c r="H2859" s="17">
        <v>1.15963381E8</v>
      </c>
    </row>
    <row r="2860">
      <c r="A2860" s="22" t="s">
        <v>6456</v>
      </c>
      <c r="B2860" s="7" t="s">
        <v>6457</v>
      </c>
      <c r="C2860" s="17">
        <v>5.0</v>
      </c>
      <c r="D2860" s="17">
        <v>1.2278848E7</v>
      </c>
      <c r="E2860" s="17">
        <v>7036150.0</v>
      </c>
      <c r="F2860" s="17">
        <v>9043600.0</v>
      </c>
      <c r="G2860" s="17">
        <v>1.5210156E7</v>
      </c>
      <c r="H2860" s="17">
        <v>2.4027E7</v>
      </c>
    </row>
    <row r="2861">
      <c r="A2861" s="22" t="s">
        <v>6458</v>
      </c>
      <c r="B2861" s="7" t="s">
        <v>6459</v>
      </c>
      <c r="C2861" s="17">
        <v>3.0</v>
      </c>
      <c r="D2861" s="17">
        <v>3.22436536666666E7</v>
      </c>
      <c r="E2861" s="17">
        <v>1.3340351E7</v>
      </c>
      <c r="F2861" s="17">
        <v>1.6890847E7</v>
      </c>
      <c r="G2861" s="17">
        <v>6.6499763E7</v>
      </c>
      <c r="H2861" s="17">
        <v>6.6499763E7</v>
      </c>
    </row>
    <row r="2862">
      <c r="A2862" s="22" t="s">
        <v>6460</v>
      </c>
      <c r="B2862" s="7" t="s">
        <v>6461</v>
      </c>
      <c r="C2862" s="17">
        <v>183.0</v>
      </c>
      <c r="D2862" s="17">
        <v>1.6013741704918E7</v>
      </c>
      <c r="E2862" s="17">
        <v>7272963.0</v>
      </c>
      <c r="F2862" s="17">
        <v>1.0548174E7</v>
      </c>
      <c r="G2862" s="17">
        <v>2.0483403E7</v>
      </c>
      <c r="H2862" s="17">
        <v>3.338022E7</v>
      </c>
    </row>
    <row r="2863">
      <c r="A2863" s="22" t="s">
        <v>6462</v>
      </c>
      <c r="B2863" s="7" t="s">
        <v>6463</v>
      </c>
      <c r="C2863" s="17">
        <v>665.0</v>
      </c>
      <c r="D2863" s="17">
        <v>1.40979994917293E7</v>
      </c>
      <c r="E2863" s="17">
        <v>7448658.0</v>
      </c>
      <c r="F2863" s="17">
        <v>1.0698927E7</v>
      </c>
      <c r="G2863" s="17">
        <v>1.5426848E7</v>
      </c>
      <c r="H2863" s="17">
        <v>2.8367977E7</v>
      </c>
    </row>
    <row r="2864">
      <c r="A2864" s="22" t="s">
        <v>6464</v>
      </c>
      <c r="B2864" s="7" t="s">
        <v>6465</v>
      </c>
      <c r="C2864" s="17">
        <v>72.0</v>
      </c>
      <c r="D2864" s="17">
        <v>1.77010135138888E7</v>
      </c>
      <c r="E2864" s="17">
        <v>8829221.0</v>
      </c>
      <c r="F2864" s="17">
        <v>1.2807224E7</v>
      </c>
      <c r="G2864" s="17">
        <v>2.21867E7</v>
      </c>
      <c r="H2864" s="17">
        <v>3.3469457E7</v>
      </c>
    </row>
    <row r="2865">
      <c r="A2865" s="22" t="s">
        <v>6466</v>
      </c>
      <c r="B2865" s="7" t="s">
        <v>6467</v>
      </c>
      <c r="C2865" s="17">
        <v>207.0</v>
      </c>
      <c r="D2865" s="17">
        <v>2.4318458289855E7</v>
      </c>
      <c r="E2865" s="17">
        <v>1.0057994E7</v>
      </c>
      <c r="F2865" s="17">
        <v>1.6007954E7</v>
      </c>
      <c r="G2865" s="17">
        <v>3.3258984E7</v>
      </c>
      <c r="H2865" s="17">
        <v>4.8264586E7</v>
      </c>
    </row>
    <row r="2866">
      <c r="A2866" s="22" t="s">
        <v>6468</v>
      </c>
      <c r="B2866" s="7" t="s">
        <v>6469</v>
      </c>
      <c r="C2866" s="17">
        <v>6.0</v>
      </c>
      <c r="D2866" s="17">
        <v>1.6194943E7</v>
      </c>
      <c r="E2866" s="17">
        <v>8571892.0</v>
      </c>
      <c r="F2866" s="17">
        <v>1.3377313E7</v>
      </c>
      <c r="G2866" s="17">
        <v>2.4061234E7</v>
      </c>
      <c r="H2866" s="17">
        <v>2.528525E7</v>
      </c>
    </row>
    <row r="2867">
      <c r="A2867" s="22" t="s">
        <v>6470</v>
      </c>
      <c r="B2867" s="7" t="s">
        <v>6471</v>
      </c>
      <c r="C2867" s="17">
        <v>9.0</v>
      </c>
      <c r="D2867" s="17">
        <v>2.30865784444444E7</v>
      </c>
      <c r="E2867" s="17">
        <v>7071288.0</v>
      </c>
      <c r="F2867" s="17">
        <v>1.0825362E7</v>
      </c>
      <c r="G2867" s="17">
        <v>3.1568973E7</v>
      </c>
      <c r="H2867" s="17">
        <v>7.7727576E7</v>
      </c>
    </row>
    <row r="2868">
      <c r="A2868" s="22" t="s">
        <v>6472</v>
      </c>
      <c r="B2868" s="7" t="s">
        <v>6473</v>
      </c>
      <c r="C2868" s="17">
        <v>19.0</v>
      </c>
      <c r="D2868" s="17">
        <v>2.94339340526315E7</v>
      </c>
      <c r="E2868" s="17">
        <v>1.202235E7</v>
      </c>
      <c r="F2868" s="17">
        <v>2.429435E7</v>
      </c>
      <c r="G2868" s="17">
        <v>4.2614399E7</v>
      </c>
      <c r="H2868" s="17">
        <v>6.3976468E7</v>
      </c>
    </row>
    <row r="2869">
      <c r="A2869" s="22" t="s">
        <v>6474</v>
      </c>
      <c r="B2869" s="7" t="s">
        <v>6475</v>
      </c>
      <c r="C2869" s="17">
        <v>224.0</v>
      </c>
      <c r="D2869" s="17">
        <v>1.42097165089285E7</v>
      </c>
      <c r="E2869" s="17">
        <v>6270103.0</v>
      </c>
      <c r="F2869" s="17">
        <v>9000885.0</v>
      </c>
      <c r="G2869" s="17">
        <v>1.8148534E7</v>
      </c>
      <c r="H2869" s="17">
        <v>2.9914185E7</v>
      </c>
    </row>
    <row r="2870">
      <c r="A2870" s="22" t="s">
        <v>6476</v>
      </c>
      <c r="B2870" s="7" t="s">
        <v>6477</v>
      </c>
      <c r="C2870" s="17">
        <v>102.0</v>
      </c>
      <c r="D2870" s="17">
        <v>2.11494449223301E7</v>
      </c>
      <c r="E2870" s="17">
        <v>1.0309649E7</v>
      </c>
      <c r="F2870" s="17">
        <v>1.1832575E7</v>
      </c>
      <c r="G2870" s="17">
        <v>2.5328507E7</v>
      </c>
      <c r="H2870" s="17">
        <v>4.7489001E7</v>
      </c>
    </row>
    <row r="2871">
      <c r="A2871" s="22" t="s">
        <v>6478</v>
      </c>
      <c r="B2871" s="7" t="s">
        <v>6479</v>
      </c>
      <c r="C2871" s="17">
        <v>1861.0</v>
      </c>
      <c r="D2871" s="17">
        <v>1.45896877158177E7</v>
      </c>
      <c r="E2871" s="17">
        <v>7304423.0</v>
      </c>
      <c r="F2871" s="17">
        <v>1.0206734E7</v>
      </c>
      <c r="G2871" s="17">
        <v>1.5545328E7</v>
      </c>
      <c r="H2871" s="17">
        <v>2.6405466E7</v>
      </c>
    </row>
    <row r="2872">
      <c r="A2872" s="22" t="s">
        <v>6480</v>
      </c>
      <c r="B2872" s="7" t="s">
        <v>6481</v>
      </c>
      <c r="C2872" s="17">
        <v>343.0</v>
      </c>
      <c r="D2872" s="17">
        <v>1.78430224314868E7</v>
      </c>
      <c r="E2872" s="17">
        <v>7675405.0</v>
      </c>
      <c r="F2872" s="17">
        <v>1.0789517E7</v>
      </c>
      <c r="G2872" s="17">
        <v>2.0076966E7</v>
      </c>
      <c r="H2872" s="17">
        <v>3.8556228E7</v>
      </c>
    </row>
    <row r="2873">
      <c r="A2873" s="22" t="s">
        <v>6482</v>
      </c>
      <c r="B2873" s="7" t="s">
        <v>6483</v>
      </c>
      <c r="C2873" s="17">
        <v>704.0</v>
      </c>
      <c r="D2873" s="17">
        <v>1.25850152599431E7</v>
      </c>
      <c r="E2873" s="17">
        <v>6991672.0</v>
      </c>
      <c r="F2873" s="17">
        <v>9204702.0</v>
      </c>
      <c r="G2873" s="17">
        <v>1.336097E7</v>
      </c>
      <c r="H2873" s="17">
        <v>2.4411452E7</v>
      </c>
    </row>
    <row r="2874">
      <c r="A2874" s="22" t="s">
        <v>6484</v>
      </c>
      <c r="B2874" s="7" t="s">
        <v>6485</v>
      </c>
      <c r="C2874" s="17">
        <v>8.0</v>
      </c>
      <c r="D2874" s="17">
        <v>2.1497660625E7</v>
      </c>
      <c r="E2874" s="17">
        <v>5422156.0</v>
      </c>
      <c r="F2874" s="17">
        <v>8707278.0</v>
      </c>
      <c r="G2874" s="17">
        <v>2.298125E7</v>
      </c>
      <c r="H2874" s="17">
        <v>8.4402333E7</v>
      </c>
    </row>
    <row r="2875">
      <c r="A2875" s="22" t="s">
        <v>6486</v>
      </c>
      <c r="B2875" s="7" t="s">
        <v>6487</v>
      </c>
      <c r="C2875" s="17">
        <v>4.0</v>
      </c>
      <c r="D2875" s="17">
        <v>2.8832442E7</v>
      </c>
      <c r="E2875" s="17">
        <v>5742190.0</v>
      </c>
      <c r="F2875" s="17">
        <v>1.2640601E7</v>
      </c>
      <c r="G2875" s="17">
        <v>1.5807605E7</v>
      </c>
      <c r="H2875" s="17">
        <v>8.1139372E7</v>
      </c>
    </row>
    <row r="2876">
      <c r="A2876" s="22" t="s">
        <v>6488</v>
      </c>
      <c r="B2876" s="7" t="s">
        <v>6489</v>
      </c>
      <c r="C2876" s="17">
        <v>9.0</v>
      </c>
      <c r="D2876" s="17">
        <v>7654368.44444444</v>
      </c>
      <c r="E2876" s="17">
        <v>4989420.0</v>
      </c>
      <c r="F2876" s="17">
        <v>6357400.0</v>
      </c>
      <c r="G2876" s="17">
        <v>7704999.0</v>
      </c>
      <c r="H2876" s="17">
        <v>1.82588E7</v>
      </c>
    </row>
    <row r="2877">
      <c r="A2877" s="22" t="s">
        <v>6490</v>
      </c>
      <c r="B2877" s="7" t="s">
        <v>6491</v>
      </c>
      <c r="C2877" s="17">
        <v>7.0</v>
      </c>
      <c r="D2877" s="17">
        <v>2.27086242857142E7</v>
      </c>
      <c r="E2877" s="17">
        <v>7158902.0</v>
      </c>
      <c r="F2877" s="17">
        <v>2.7103881E7</v>
      </c>
      <c r="G2877" s="17">
        <v>3.0553945E7</v>
      </c>
      <c r="H2877" s="17">
        <v>4.3963108E7</v>
      </c>
    </row>
    <row r="2878">
      <c r="A2878" s="22" t="s">
        <v>6492</v>
      </c>
      <c r="B2878" s="7" t="s">
        <v>6493</v>
      </c>
      <c r="C2878" s="17">
        <v>23.0</v>
      </c>
      <c r="D2878" s="17">
        <v>9925751.78260869</v>
      </c>
      <c r="E2878" s="17">
        <v>3332959.0</v>
      </c>
      <c r="F2878" s="17">
        <v>7698802.0</v>
      </c>
      <c r="G2878" s="17">
        <v>1.2785268E7</v>
      </c>
      <c r="H2878" s="17">
        <v>1.770351E7</v>
      </c>
    </row>
    <row r="2879">
      <c r="A2879" s="22" t="s">
        <v>6494</v>
      </c>
      <c r="B2879" s="7" t="s">
        <v>6495</v>
      </c>
      <c r="C2879" s="17">
        <v>294.0</v>
      </c>
      <c r="D2879" s="17">
        <v>1.34437312755102E7</v>
      </c>
      <c r="E2879" s="17">
        <v>6837556.0</v>
      </c>
      <c r="F2879" s="17">
        <v>9238596.0</v>
      </c>
      <c r="G2879" s="17">
        <v>1.52294E7</v>
      </c>
      <c r="H2879" s="17">
        <v>2.678574E7</v>
      </c>
    </row>
    <row r="2880">
      <c r="A2880" s="22" t="s">
        <v>6496</v>
      </c>
      <c r="B2880" s="7" t="s">
        <v>6497</v>
      </c>
      <c r="C2880" s="17">
        <v>1030.0</v>
      </c>
      <c r="D2880" s="17">
        <v>1.30697394451988E7</v>
      </c>
      <c r="E2880" s="17">
        <v>6159964.0</v>
      </c>
      <c r="F2880" s="17">
        <v>9338333.0</v>
      </c>
      <c r="G2880" s="17">
        <v>1.4248599E7</v>
      </c>
      <c r="H2880" s="17">
        <v>2.4374177E7</v>
      </c>
    </row>
    <row r="2881">
      <c r="A2881" s="22" t="s">
        <v>6498</v>
      </c>
      <c r="B2881" s="7" t="s">
        <v>6499</v>
      </c>
      <c r="C2881" s="17">
        <v>420.0</v>
      </c>
      <c r="D2881" s="17">
        <v>1.64761605666666E7</v>
      </c>
      <c r="E2881" s="17">
        <v>8236880.0</v>
      </c>
      <c r="F2881" s="17">
        <v>1.09053E7</v>
      </c>
      <c r="G2881" s="17">
        <v>1.8393517E7</v>
      </c>
      <c r="H2881" s="17">
        <v>3.212447E7</v>
      </c>
    </row>
    <row r="2882">
      <c r="A2882" s="22" t="s">
        <v>6500</v>
      </c>
      <c r="B2882" s="7" t="s">
        <v>6501</v>
      </c>
      <c r="C2882" s="17">
        <v>69.0</v>
      </c>
      <c r="D2882" s="17">
        <v>1.13873443043478E7</v>
      </c>
      <c r="E2882" s="17">
        <v>6633666.0</v>
      </c>
      <c r="F2882" s="17">
        <v>9965434.0</v>
      </c>
      <c r="G2882" s="17">
        <v>1.273705E7</v>
      </c>
      <c r="H2882" s="17">
        <v>2.0742568E7</v>
      </c>
    </row>
    <row r="2883">
      <c r="A2883" s="22" t="s">
        <v>6502</v>
      </c>
      <c r="B2883" s="7" t="s">
        <v>6503</v>
      </c>
      <c r="C2883" s="17">
        <v>1789.0</v>
      </c>
      <c r="D2883" s="17">
        <v>1.34444770692737E7</v>
      </c>
      <c r="E2883" s="17">
        <v>6430016.0</v>
      </c>
      <c r="F2883" s="17">
        <v>1.0382E7</v>
      </c>
      <c r="G2883" s="17">
        <v>1.4690868E7</v>
      </c>
      <c r="H2883" s="17">
        <v>2.117782E7</v>
      </c>
    </row>
    <row r="2884">
      <c r="A2884" s="22" t="s">
        <v>6504</v>
      </c>
      <c r="B2884" s="7" t="s">
        <v>6505</v>
      </c>
      <c r="C2884" s="17">
        <v>564.0</v>
      </c>
      <c r="D2884" s="17">
        <v>1.69229612836879E7</v>
      </c>
      <c r="E2884" s="17">
        <v>8016894.0</v>
      </c>
      <c r="F2884" s="17">
        <v>1.1445547E7</v>
      </c>
      <c r="G2884" s="17">
        <v>1.9809931E7</v>
      </c>
      <c r="H2884" s="17">
        <v>3.5308661E7</v>
      </c>
    </row>
    <row r="2885">
      <c r="A2885" s="22" t="s">
        <v>6506</v>
      </c>
      <c r="B2885" s="7" t="s">
        <v>6507</v>
      </c>
      <c r="C2885" s="17">
        <v>207.0</v>
      </c>
      <c r="D2885" s="17">
        <v>3.35758589710145E7</v>
      </c>
      <c r="E2885" s="17">
        <v>1.9195478E7</v>
      </c>
      <c r="F2885" s="17">
        <v>2.4591574E7</v>
      </c>
      <c r="G2885" s="17">
        <v>4.4306753E7</v>
      </c>
      <c r="H2885" s="17">
        <v>6.4790111E7</v>
      </c>
    </row>
    <row r="2886">
      <c r="A2886" s="22" t="s">
        <v>6508</v>
      </c>
      <c r="B2886" s="7" t="s">
        <v>6509</v>
      </c>
      <c r="C2886" s="17">
        <v>722.0</v>
      </c>
      <c r="D2886" s="17">
        <v>1.83434453737931E7</v>
      </c>
      <c r="E2886" s="17">
        <v>7199611.0</v>
      </c>
      <c r="F2886" s="17">
        <v>1.1182957E7</v>
      </c>
      <c r="G2886" s="17">
        <v>2.363397E7</v>
      </c>
      <c r="H2886" s="17">
        <v>3.5735706E7</v>
      </c>
    </row>
    <row r="2887">
      <c r="A2887" s="22" t="s">
        <v>6510</v>
      </c>
      <c r="B2887" s="7" t="s">
        <v>6511</v>
      </c>
      <c r="C2887" s="17">
        <v>15992.0</v>
      </c>
      <c r="D2887" s="17">
        <v>1.52753823928415E7</v>
      </c>
      <c r="E2887" s="17">
        <v>7376519.0</v>
      </c>
      <c r="F2887" s="17">
        <v>1.0808108E7</v>
      </c>
      <c r="G2887" s="17">
        <v>1.6276359E7</v>
      </c>
      <c r="H2887" s="17">
        <v>2.6739278E7</v>
      </c>
    </row>
    <row r="2888">
      <c r="A2888" s="22" t="s">
        <v>6514</v>
      </c>
      <c r="B2888" s="7" t="s">
        <v>6515</v>
      </c>
      <c r="C2888" s="17">
        <v>566.0</v>
      </c>
      <c r="D2888" s="17">
        <v>2.12637145706713E7</v>
      </c>
      <c r="E2888" s="17">
        <v>8172809.0</v>
      </c>
      <c r="F2888" s="17">
        <v>1.5254778E7</v>
      </c>
      <c r="G2888" s="17">
        <v>2.554195E7</v>
      </c>
      <c r="H2888" s="17">
        <v>4.076766E7</v>
      </c>
    </row>
    <row r="2889">
      <c r="A2889" s="22" t="s">
        <v>6516</v>
      </c>
      <c r="B2889" s="7" t="s">
        <v>6517</v>
      </c>
      <c r="C2889" s="17">
        <v>22108.0</v>
      </c>
      <c r="D2889" s="17">
        <v>1.01995943964363E7</v>
      </c>
      <c r="E2889" s="17">
        <v>5635012.0</v>
      </c>
      <c r="F2889" s="17">
        <v>7799216.0</v>
      </c>
      <c r="G2889" s="17">
        <v>1.1088889E7</v>
      </c>
      <c r="H2889" s="17">
        <v>1.7449059E7</v>
      </c>
    </row>
    <row r="2890">
      <c r="A2890" s="22" t="s">
        <v>6518</v>
      </c>
      <c r="B2890" s="7" t="s">
        <v>6519</v>
      </c>
      <c r="C2890" s="17">
        <v>132.0</v>
      </c>
      <c r="D2890" s="17">
        <v>1.51269703181818E7</v>
      </c>
      <c r="E2890" s="17">
        <v>6426794.0</v>
      </c>
      <c r="F2890" s="17">
        <v>9324326.0</v>
      </c>
      <c r="G2890" s="17">
        <v>1.3371E7</v>
      </c>
      <c r="H2890" s="17">
        <v>2.787016E7</v>
      </c>
    </row>
    <row r="2891">
      <c r="A2891" s="22" t="s">
        <v>952</v>
      </c>
      <c r="B2891" s="7" t="s">
        <v>953</v>
      </c>
      <c r="C2891" s="17">
        <v>5332.0</v>
      </c>
      <c r="D2891" s="17">
        <v>8342523.00654327</v>
      </c>
      <c r="E2891" s="17">
        <v>5273500.0</v>
      </c>
      <c r="F2891" s="17">
        <v>6848925.0</v>
      </c>
      <c r="G2891" s="17">
        <v>9431594.0</v>
      </c>
      <c r="H2891" s="17">
        <v>1.3203129E7</v>
      </c>
    </row>
    <row r="2892">
      <c r="A2892" s="22" t="s">
        <v>954</v>
      </c>
      <c r="B2892" s="7" t="s">
        <v>955</v>
      </c>
      <c r="C2892" s="17">
        <v>2035.0</v>
      </c>
      <c r="D2892" s="17">
        <v>1.0806343239312E7</v>
      </c>
      <c r="E2892" s="17">
        <v>6186798.0</v>
      </c>
      <c r="F2892" s="17">
        <v>9814650.0</v>
      </c>
      <c r="G2892" s="17">
        <v>1.20237E7</v>
      </c>
      <c r="H2892" s="17">
        <v>1.558333E7</v>
      </c>
    </row>
    <row r="2893">
      <c r="A2893" s="22" t="s">
        <v>956</v>
      </c>
      <c r="B2893" s="7" t="s">
        <v>958</v>
      </c>
      <c r="C2893" s="17">
        <v>49676.0</v>
      </c>
      <c r="D2893" s="17">
        <v>9841416.74707397</v>
      </c>
      <c r="E2893" s="17">
        <v>5815023.0</v>
      </c>
      <c r="F2893" s="17">
        <v>7802430.0</v>
      </c>
      <c r="G2893" s="17">
        <v>1.0947354E7</v>
      </c>
      <c r="H2893" s="17">
        <v>1.6041646E7</v>
      </c>
    </row>
    <row r="2894">
      <c r="A2894" s="22" t="s">
        <v>959</v>
      </c>
      <c r="B2894" s="7" t="s">
        <v>960</v>
      </c>
      <c r="C2894" s="17">
        <v>24.0</v>
      </c>
      <c r="D2894" s="17">
        <v>1.70042946249999E7</v>
      </c>
      <c r="E2894" s="17">
        <v>7390000.0</v>
      </c>
      <c r="F2894" s="17">
        <v>1.0201166E7</v>
      </c>
      <c r="G2894" s="17">
        <v>1.2207977E7</v>
      </c>
      <c r="H2894" s="17">
        <v>2.831999E7</v>
      </c>
    </row>
    <row r="2895">
      <c r="A2895" s="22" t="s">
        <v>961</v>
      </c>
      <c r="B2895" s="7" t="s">
        <v>962</v>
      </c>
      <c r="C2895" s="17">
        <v>219.0</v>
      </c>
      <c r="D2895" s="17">
        <v>1.2716162849315E7</v>
      </c>
      <c r="E2895" s="17">
        <v>6485603.0</v>
      </c>
      <c r="F2895" s="17">
        <v>9523750.0</v>
      </c>
      <c r="G2895" s="17">
        <v>1.430155E7</v>
      </c>
      <c r="H2895" s="17">
        <v>2.1911988E7</v>
      </c>
    </row>
    <row r="2896">
      <c r="A2896" s="22" t="s">
        <v>963</v>
      </c>
      <c r="B2896" s="7" t="s">
        <v>964</v>
      </c>
      <c r="C2896" s="17">
        <v>57.0</v>
      </c>
      <c r="D2896" s="17">
        <v>2.68538496666666E7</v>
      </c>
      <c r="E2896" s="17">
        <v>1.0005905E7</v>
      </c>
      <c r="F2896" s="17">
        <v>1.4676149E7</v>
      </c>
      <c r="G2896" s="17">
        <v>2.1196983E7</v>
      </c>
      <c r="H2896" s="17">
        <v>3.8411982E7</v>
      </c>
    </row>
    <row r="2897">
      <c r="A2897" s="22" t="s">
        <v>965</v>
      </c>
      <c r="B2897" s="7" t="s">
        <v>966</v>
      </c>
      <c r="C2897" s="17">
        <v>6084.0</v>
      </c>
      <c r="D2897" s="17">
        <v>1.21255151900772E7</v>
      </c>
      <c r="E2897" s="17">
        <v>6517300.0</v>
      </c>
      <c r="F2897" s="17">
        <v>9099103.0</v>
      </c>
      <c r="G2897" s="17">
        <v>1.3840493E7</v>
      </c>
      <c r="H2897" s="17">
        <v>2.1233949E7</v>
      </c>
    </row>
    <row r="2898">
      <c r="A2898" s="22" t="s">
        <v>967</v>
      </c>
      <c r="B2898" s="7" t="s">
        <v>968</v>
      </c>
      <c r="C2898" s="17">
        <v>6790.0</v>
      </c>
      <c r="D2898" s="17">
        <v>1.12790261170839E7</v>
      </c>
      <c r="E2898" s="17">
        <v>6216058.0</v>
      </c>
      <c r="F2898" s="17">
        <v>8662223.0</v>
      </c>
      <c r="G2898" s="17">
        <v>1.2336893E7</v>
      </c>
      <c r="H2898" s="17">
        <v>1.8424425E7</v>
      </c>
    </row>
    <row r="2899">
      <c r="A2899" s="22" t="s">
        <v>969</v>
      </c>
      <c r="B2899" s="7" t="s">
        <v>970</v>
      </c>
      <c r="C2899" s="17">
        <v>2192.0</v>
      </c>
      <c r="D2899" s="17">
        <v>1.13192536008211E7</v>
      </c>
      <c r="E2899" s="17">
        <v>5765370.0</v>
      </c>
      <c r="F2899" s="17">
        <v>7844324.0</v>
      </c>
      <c r="G2899" s="17">
        <v>1.19589E7</v>
      </c>
      <c r="H2899" s="17">
        <v>1.9853844E7</v>
      </c>
    </row>
    <row r="2900">
      <c r="A2900" s="22" t="s">
        <v>6520</v>
      </c>
      <c r="B2900" s="7" t="s">
        <v>6521</v>
      </c>
      <c r="C2900" s="17">
        <v>1717.0</v>
      </c>
      <c r="D2900" s="17">
        <v>1.24638443364377E7</v>
      </c>
      <c r="E2900" s="17">
        <v>5188064.0</v>
      </c>
      <c r="F2900" s="17">
        <v>7162140.0</v>
      </c>
      <c r="G2900" s="17">
        <v>1.1267154E7</v>
      </c>
      <c r="H2900" s="17">
        <v>1.9163655E7</v>
      </c>
    </row>
    <row r="2901">
      <c r="A2901" s="22" t="s">
        <v>6522</v>
      </c>
      <c r="B2901" s="7" t="s">
        <v>6523</v>
      </c>
      <c r="C2901" s="17">
        <v>1265.0</v>
      </c>
      <c r="D2901" s="17">
        <v>1.28955678158102E7</v>
      </c>
      <c r="E2901" s="17">
        <v>6540217.0</v>
      </c>
      <c r="F2901" s="17">
        <v>9603493.0</v>
      </c>
      <c r="G2901" s="17">
        <v>1.4033656E7</v>
      </c>
      <c r="H2901" s="17">
        <v>2.3385835E7</v>
      </c>
    </row>
    <row r="2902">
      <c r="A2902" s="22" t="s">
        <v>6524</v>
      </c>
      <c r="B2902" s="7" t="s">
        <v>6525</v>
      </c>
      <c r="C2902" s="17">
        <v>66.0</v>
      </c>
      <c r="D2902" s="17">
        <v>1.79780949090909E7</v>
      </c>
      <c r="E2902" s="17">
        <v>7639931.0</v>
      </c>
      <c r="F2902" s="17">
        <v>1.0972197E7</v>
      </c>
      <c r="G2902" s="17">
        <v>2.2962494E7</v>
      </c>
      <c r="H2902" s="17">
        <v>4.9502756E7</v>
      </c>
    </row>
    <row r="2903">
      <c r="A2903" s="22" t="s">
        <v>6526</v>
      </c>
      <c r="B2903" s="7" t="s">
        <v>6527</v>
      </c>
      <c r="C2903" s="17">
        <v>495.0</v>
      </c>
      <c r="D2903" s="17">
        <v>3.26518532323232E7</v>
      </c>
      <c r="E2903" s="17">
        <v>1.2730007E7</v>
      </c>
      <c r="F2903" s="17">
        <v>2.54333E7</v>
      </c>
      <c r="G2903" s="17">
        <v>4.2009509E7</v>
      </c>
      <c r="H2903" s="17">
        <v>5.9365906E7</v>
      </c>
    </row>
    <row r="2904">
      <c r="A2904" s="22" t="s">
        <v>6528</v>
      </c>
      <c r="B2904" s="7" t="s">
        <v>6529</v>
      </c>
      <c r="C2904" s="17">
        <v>6544.0</v>
      </c>
      <c r="D2904" s="17">
        <v>1.36813537167277E7</v>
      </c>
      <c r="E2904" s="17">
        <v>6800350.0</v>
      </c>
      <c r="F2904" s="17">
        <v>9857316.0</v>
      </c>
      <c r="G2904" s="17">
        <v>1.47758E7</v>
      </c>
      <c r="H2904" s="17">
        <v>2.5076784E7</v>
      </c>
    </row>
    <row r="2905">
      <c r="A2905" s="22" t="s">
        <v>6530</v>
      </c>
      <c r="B2905" s="7" t="s">
        <v>6531</v>
      </c>
      <c r="C2905" s="17">
        <v>2997.0</v>
      </c>
      <c r="D2905" s="17">
        <v>1.43548352786666E7</v>
      </c>
      <c r="E2905" s="17">
        <v>6606513.0</v>
      </c>
      <c r="F2905" s="17">
        <v>9360330.0</v>
      </c>
      <c r="G2905" s="17">
        <v>1.4660243E7</v>
      </c>
      <c r="H2905" s="17">
        <v>2.6095095E7</v>
      </c>
    </row>
    <row r="2906">
      <c r="A2906" s="22" t="s">
        <v>6532</v>
      </c>
      <c r="B2906" s="7" t="s">
        <v>6533</v>
      </c>
      <c r="C2906" s="17">
        <v>70.0</v>
      </c>
      <c r="D2906" s="17">
        <v>1.78712397285714E7</v>
      </c>
      <c r="E2906" s="17">
        <v>7556651.0</v>
      </c>
      <c r="F2906" s="17">
        <v>1.1571176E7</v>
      </c>
      <c r="G2906" s="17">
        <v>1.8039833E7</v>
      </c>
      <c r="H2906" s="17">
        <v>2.7350251E7</v>
      </c>
    </row>
    <row r="2907">
      <c r="A2907" s="22" t="s">
        <v>6534</v>
      </c>
      <c r="B2907" s="7" t="s">
        <v>6535</v>
      </c>
      <c r="C2907" s="17">
        <v>107.0</v>
      </c>
      <c r="D2907" s="17">
        <v>1.47109610186915E7</v>
      </c>
      <c r="E2907" s="17">
        <v>7338700.0</v>
      </c>
      <c r="F2907" s="17">
        <v>1.3086218E7</v>
      </c>
      <c r="G2907" s="17">
        <v>2.1354952E7</v>
      </c>
      <c r="H2907" s="17">
        <v>2.7378534E7</v>
      </c>
    </row>
    <row r="2908">
      <c r="A2908" s="22" t="s">
        <v>6536</v>
      </c>
      <c r="B2908" s="7" t="s">
        <v>6537</v>
      </c>
      <c r="C2908" s="17">
        <v>1804.0</v>
      </c>
      <c r="D2908" s="17">
        <v>1.34647691368421E7</v>
      </c>
      <c r="E2908" s="17">
        <v>6761545.0</v>
      </c>
      <c r="F2908" s="17">
        <v>1.025E7</v>
      </c>
      <c r="G2908" s="17">
        <v>1.5139E7</v>
      </c>
      <c r="H2908" s="17">
        <v>2.6502508E7</v>
      </c>
    </row>
    <row r="2909">
      <c r="A2909" s="22" t="s">
        <v>6538</v>
      </c>
      <c r="B2909" s="7" t="s">
        <v>6539</v>
      </c>
      <c r="C2909" s="17">
        <v>568.0</v>
      </c>
      <c r="D2909" s="17">
        <v>1.23816012746478E7</v>
      </c>
      <c r="E2909" s="17">
        <v>6421100.0</v>
      </c>
      <c r="F2909" s="17">
        <v>8730779.0</v>
      </c>
      <c r="G2909" s="17">
        <v>1.2918207E7</v>
      </c>
      <c r="H2909" s="17">
        <v>2.3793E7</v>
      </c>
    </row>
    <row r="2910">
      <c r="A2910" s="22" t="s">
        <v>6540</v>
      </c>
      <c r="B2910" s="7" t="s">
        <v>6541</v>
      </c>
      <c r="C2910" s="17">
        <v>271.0</v>
      </c>
      <c r="D2910" s="17">
        <v>2.98694580479704E7</v>
      </c>
      <c r="E2910" s="17">
        <v>1.65104E7</v>
      </c>
      <c r="F2910" s="17">
        <v>2.6444034E7</v>
      </c>
      <c r="G2910" s="17">
        <v>3.7698993E7</v>
      </c>
      <c r="H2910" s="17">
        <v>5.2951E7</v>
      </c>
    </row>
    <row r="2911">
      <c r="A2911" s="22" t="s">
        <v>6542</v>
      </c>
      <c r="B2911" s="7" t="s">
        <v>6543</v>
      </c>
      <c r="C2911" s="17">
        <v>54.0</v>
      </c>
      <c r="D2911" s="17">
        <v>1.71099701851851E7</v>
      </c>
      <c r="E2911" s="17">
        <v>6205266.0</v>
      </c>
      <c r="F2911" s="17">
        <v>9655223.0</v>
      </c>
      <c r="G2911" s="17">
        <v>1.7116932E7</v>
      </c>
      <c r="H2911" s="17">
        <v>3.6218643E7</v>
      </c>
    </row>
    <row r="2912">
      <c r="A2912" s="22" t="s">
        <v>6544</v>
      </c>
      <c r="B2912" s="7" t="s">
        <v>6545</v>
      </c>
      <c r="C2912" s="17">
        <v>54.0</v>
      </c>
      <c r="D2912" s="17">
        <v>3.2513092574074E7</v>
      </c>
      <c r="E2912" s="17">
        <v>1.6675036E7</v>
      </c>
      <c r="F2912" s="17">
        <v>2.88032E7</v>
      </c>
      <c r="G2912" s="17">
        <v>4.407081E7</v>
      </c>
      <c r="H2912" s="17">
        <v>5.6924769E7</v>
      </c>
    </row>
    <row r="2913">
      <c r="A2913" s="22" t="s">
        <v>6546</v>
      </c>
      <c r="B2913" s="7" t="s">
        <v>6547</v>
      </c>
      <c r="C2913" s="17">
        <v>165.0</v>
      </c>
      <c r="D2913" s="17">
        <v>8320023.03030302</v>
      </c>
      <c r="E2913" s="17">
        <v>3198342.0</v>
      </c>
      <c r="F2913" s="17">
        <v>4326980.0</v>
      </c>
      <c r="G2913" s="17">
        <v>9171039.0</v>
      </c>
      <c r="H2913" s="17">
        <v>1.6033116E7</v>
      </c>
    </row>
    <row r="2914">
      <c r="A2914" s="22" t="s">
        <v>6548</v>
      </c>
      <c r="B2914" s="7" t="s">
        <v>6549</v>
      </c>
      <c r="C2914" s="17">
        <v>163.0</v>
      </c>
      <c r="D2914" s="17">
        <v>1.99351049085365E7</v>
      </c>
      <c r="E2914" s="17">
        <v>8203000.0</v>
      </c>
      <c r="F2914" s="17">
        <v>1.3724794E7</v>
      </c>
      <c r="G2914" s="17">
        <v>2.2259277E7</v>
      </c>
      <c r="H2914" s="17">
        <v>4.17322E7</v>
      </c>
    </row>
    <row r="2915">
      <c r="A2915" s="22" t="s">
        <v>6550</v>
      </c>
      <c r="B2915" s="7" t="s">
        <v>6551</v>
      </c>
      <c r="C2915" s="17">
        <v>153.0</v>
      </c>
      <c r="D2915" s="17">
        <v>2.90476236535947E7</v>
      </c>
      <c r="E2915" s="17">
        <v>1.0333863E7</v>
      </c>
      <c r="F2915" s="17">
        <v>1.4750898E7</v>
      </c>
      <c r="G2915" s="17">
        <v>2.9475423E7</v>
      </c>
      <c r="H2915" s="17">
        <v>6.1642314E7</v>
      </c>
    </row>
    <row r="2916">
      <c r="A2916" s="22" t="s">
        <v>6552</v>
      </c>
      <c r="B2916" s="7" t="s">
        <v>6553</v>
      </c>
      <c r="C2916" s="17">
        <v>508.0</v>
      </c>
      <c r="D2916" s="17">
        <v>1.60966722795275E7</v>
      </c>
      <c r="E2916" s="17">
        <v>7633628.0</v>
      </c>
      <c r="F2916" s="17">
        <v>1.1708E7</v>
      </c>
      <c r="G2916" s="17">
        <v>1.9603327E7</v>
      </c>
      <c r="H2916" s="17">
        <v>3.038806E7</v>
      </c>
    </row>
    <row r="2917">
      <c r="A2917" s="22" t="s">
        <v>6554</v>
      </c>
      <c r="B2917" s="7" t="s">
        <v>6555</v>
      </c>
      <c r="C2917" s="17">
        <v>785.0</v>
      </c>
      <c r="D2917" s="17">
        <v>1.72238629375796E7</v>
      </c>
      <c r="E2917" s="17">
        <v>8073000.0</v>
      </c>
      <c r="F2917" s="17">
        <v>1.2650295E7</v>
      </c>
      <c r="G2917" s="17">
        <v>2.370155E7</v>
      </c>
      <c r="H2917" s="17">
        <v>3.8156794E7</v>
      </c>
    </row>
    <row r="2918">
      <c r="A2918" s="22" t="s">
        <v>6556</v>
      </c>
      <c r="B2918" s="7" t="s">
        <v>6557</v>
      </c>
      <c r="C2918" s="17">
        <v>742.0</v>
      </c>
      <c r="D2918" s="17">
        <v>2.07947782695417E7</v>
      </c>
      <c r="E2918" s="17">
        <v>1.0064639E7</v>
      </c>
      <c r="F2918" s="17">
        <v>1.6268558E7</v>
      </c>
      <c r="G2918" s="17">
        <v>2.6689024E7</v>
      </c>
      <c r="H2918" s="17">
        <v>4.03937E7</v>
      </c>
    </row>
    <row r="2919">
      <c r="A2919" s="22" t="s">
        <v>6558</v>
      </c>
      <c r="B2919" s="7" t="s">
        <v>6559</v>
      </c>
      <c r="C2919" s="17">
        <v>119.0</v>
      </c>
      <c r="D2919" s="17">
        <v>2.22181245798319E7</v>
      </c>
      <c r="E2919" s="17">
        <v>9068553.0</v>
      </c>
      <c r="F2919" s="17">
        <v>1.7355501E7</v>
      </c>
      <c r="G2919" s="17">
        <v>3.0968795E7</v>
      </c>
      <c r="H2919" s="17">
        <v>4.6573554E7</v>
      </c>
    </row>
    <row r="2920">
      <c r="A2920" s="22" t="s">
        <v>6560</v>
      </c>
      <c r="B2920" s="7" t="s">
        <v>6561</v>
      </c>
      <c r="C2920" s="17">
        <v>910.0</v>
      </c>
      <c r="D2920" s="17">
        <v>2.09346992313596E7</v>
      </c>
      <c r="E2920" s="17">
        <v>7335000.0</v>
      </c>
      <c r="F2920" s="17">
        <v>1.1631395E7</v>
      </c>
      <c r="G2920" s="17">
        <v>2.1694126E7</v>
      </c>
      <c r="H2920" s="17">
        <v>4.3535484E7</v>
      </c>
    </row>
    <row r="2921">
      <c r="A2921" s="22" t="s">
        <v>6562</v>
      </c>
      <c r="B2921" s="7" t="s">
        <v>6563</v>
      </c>
      <c r="C2921" s="17">
        <v>3884.0</v>
      </c>
      <c r="D2921" s="17">
        <v>1.53612212470406E7</v>
      </c>
      <c r="E2921" s="17">
        <v>7418207.0</v>
      </c>
      <c r="F2921" s="17">
        <v>1.0666653E7</v>
      </c>
      <c r="G2921" s="17">
        <v>1.7109123E7</v>
      </c>
      <c r="H2921" s="17">
        <v>2.9612763E7</v>
      </c>
    </row>
    <row r="2922">
      <c r="A2922" s="22" t="s">
        <v>6564</v>
      </c>
      <c r="B2922" s="7" t="s">
        <v>6565</v>
      </c>
      <c r="C2922" s="17">
        <v>126.0</v>
      </c>
      <c r="D2922" s="17">
        <v>1.62736048650793E7</v>
      </c>
      <c r="E2922" s="17">
        <v>6049903.0</v>
      </c>
      <c r="F2922" s="17">
        <v>1.0384795E7</v>
      </c>
      <c r="G2922" s="17">
        <v>2.2073716E7</v>
      </c>
      <c r="H2922" s="17">
        <v>2.8540192E7</v>
      </c>
    </row>
    <row r="2923">
      <c r="A2923" s="22" t="s">
        <v>6566</v>
      </c>
      <c r="B2923" s="7" t="s">
        <v>6567</v>
      </c>
      <c r="C2923" s="17">
        <v>878.0</v>
      </c>
      <c r="D2923" s="17">
        <v>1.45597895364464E7</v>
      </c>
      <c r="E2923" s="17">
        <v>5970332.0</v>
      </c>
      <c r="F2923" s="17">
        <v>9180137.0</v>
      </c>
      <c r="G2923" s="17">
        <v>1.584434E7</v>
      </c>
      <c r="H2923" s="17">
        <v>3.0130146E7</v>
      </c>
    </row>
    <row r="2924">
      <c r="A2924" s="22" t="s">
        <v>6568</v>
      </c>
      <c r="B2924" s="7" t="s">
        <v>6569</v>
      </c>
      <c r="C2924" s="17">
        <v>8.0</v>
      </c>
      <c r="D2924" s="17">
        <v>1.107244275E7</v>
      </c>
      <c r="E2924" s="17">
        <v>4085824.0</v>
      </c>
      <c r="F2924" s="17">
        <v>5547857.0</v>
      </c>
      <c r="G2924" s="17">
        <v>1.8248787E7</v>
      </c>
      <c r="H2924" s="17">
        <v>2.73338E7</v>
      </c>
    </row>
    <row r="2925">
      <c r="A2925" s="22" t="s">
        <v>6570</v>
      </c>
      <c r="B2925" s="7" t="s">
        <v>6571</v>
      </c>
      <c r="C2925" s="17">
        <v>10.0</v>
      </c>
      <c r="D2925" s="17">
        <v>3.80750764E7</v>
      </c>
      <c r="E2925" s="17">
        <v>5959589.0</v>
      </c>
      <c r="F2925" s="17">
        <v>1.1313477E7</v>
      </c>
      <c r="G2925" s="17">
        <v>5.5577875E7</v>
      </c>
      <c r="H2925" s="17">
        <v>9.9334743E7</v>
      </c>
    </row>
    <row r="2926">
      <c r="A2926" s="22" t="s">
        <v>6572</v>
      </c>
      <c r="B2926" s="7" t="s">
        <v>6573</v>
      </c>
      <c r="C2926" s="17">
        <v>119.0</v>
      </c>
      <c r="D2926" s="17">
        <v>1.81720226134453E7</v>
      </c>
      <c r="E2926" s="17">
        <v>4278380.0</v>
      </c>
      <c r="F2926" s="17">
        <v>8808116.0</v>
      </c>
      <c r="G2926" s="17">
        <v>2.5340744E7</v>
      </c>
      <c r="H2926" s="17">
        <v>5.0058301E7</v>
      </c>
    </row>
    <row r="2927">
      <c r="A2927" s="22" t="s">
        <v>6574</v>
      </c>
      <c r="B2927" s="7" t="s">
        <v>6575</v>
      </c>
      <c r="C2927" s="17">
        <v>179.0</v>
      </c>
      <c r="D2927" s="17">
        <v>2.13873483184357E7</v>
      </c>
      <c r="E2927" s="17">
        <v>6649200.0</v>
      </c>
      <c r="F2927" s="17">
        <v>1.11348E7</v>
      </c>
      <c r="G2927" s="17">
        <v>2.6698992E7</v>
      </c>
      <c r="H2927" s="17">
        <v>5.6621576E7</v>
      </c>
    </row>
    <row r="2928">
      <c r="A2928" s="22" t="s">
        <v>6576</v>
      </c>
      <c r="B2928" s="7" t="s">
        <v>6577</v>
      </c>
      <c r="C2928" s="17">
        <v>122.0</v>
      </c>
      <c r="D2928" s="17">
        <v>1.05707150901639E7</v>
      </c>
      <c r="E2928" s="17">
        <v>3580200.0</v>
      </c>
      <c r="F2928" s="17">
        <v>7329781.0</v>
      </c>
      <c r="G2928" s="17">
        <v>1.1959018E7</v>
      </c>
      <c r="H2928" s="17">
        <v>2.3610476E7</v>
      </c>
    </row>
    <row r="2929">
      <c r="A2929" s="22" t="s">
        <v>6578</v>
      </c>
      <c r="B2929" s="7" t="s">
        <v>6579</v>
      </c>
      <c r="C2929" s="17">
        <v>176.0</v>
      </c>
      <c r="D2929" s="17">
        <v>1.03118670681818E7</v>
      </c>
      <c r="E2929" s="17">
        <v>3619887.0</v>
      </c>
      <c r="F2929" s="17">
        <v>5662860.0</v>
      </c>
      <c r="G2929" s="17">
        <v>1.054394E7</v>
      </c>
      <c r="H2929" s="17">
        <v>2.2875195E7</v>
      </c>
    </row>
    <row r="2930">
      <c r="A2930" s="22" t="s">
        <v>6580</v>
      </c>
      <c r="B2930" s="7" t="s">
        <v>6581</v>
      </c>
      <c r="C2930" s="17">
        <v>477.0</v>
      </c>
      <c r="D2930" s="17">
        <v>2.0632172966457E7</v>
      </c>
      <c r="E2930" s="17">
        <v>5508600.0</v>
      </c>
      <c r="F2930" s="17">
        <v>9530193.0</v>
      </c>
      <c r="G2930" s="17">
        <v>2.6175965E7</v>
      </c>
      <c r="H2930" s="17">
        <v>7.1193455E7</v>
      </c>
    </row>
    <row r="2931">
      <c r="A2931" s="22" t="s">
        <v>6582</v>
      </c>
      <c r="B2931" s="7" t="s">
        <v>6583</v>
      </c>
      <c r="C2931" s="17">
        <v>676.0</v>
      </c>
      <c r="D2931" s="17">
        <v>1.26732598121301E7</v>
      </c>
      <c r="E2931" s="17">
        <v>6221000.0</v>
      </c>
      <c r="F2931" s="17">
        <v>8897954.0</v>
      </c>
      <c r="G2931" s="17">
        <v>1.42445E7</v>
      </c>
      <c r="H2931" s="17">
        <v>2.2717267E7</v>
      </c>
    </row>
    <row r="2932">
      <c r="A2932" s="22" t="s">
        <v>12043</v>
      </c>
      <c r="B2932" s="7" t="s">
        <v>12044</v>
      </c>
      <c r="C2932" s="17">
        <v>13.0</v>
      </c>
      <c r="D2932" s="17">
        <v>1.55583827692307E7</v>
      </c>
      <c r="E2932" s="17">
        <v>6444377.0</v>
      </c>
      <c r="F2932" s="17">
        <v>9956469.0</v>
      </c>
      <c r="G2932" s="17">
        <v>1.8035E7</v>
      </c>
      <c r="H2932" s="17">
        <v>3.5617E7</v>
      </c>
    </row>
    <row r="2933">
      <c r="A2933" s="22" t="s">
        <v>6584</v>
      </c>
      <c r="B2933" s="7" t="s">
        <v>6585</v>
      </c>
      <c r="C2933" s="17">
        <v>63.0</v>
      </c>
      <c r="D2933" s="17">
        <v>2.73797686984126E7</v>
      </c>
      <c r="E2933" s="17">
        <v>8478000.0</v>
      </c>
      <c r="F2933" s="17">
        <v>1.5135124E7</v>
      </c>
      <c r="G2933" s="17">
        <v>2.5973595E7</v>
      </c>
      <c r="H2933" s="17">
        <v>5.591267E7</v>
      </c>
    </row>
    <row r="2934">
      <c r="A2934" s="22" t="s">
        <v>1011</v>
      </c>
      <c r="B2934" s="7" t="s">
        <v>1012</v>
      </c>
      <c r="C2934" s="17">
        <v>10568.0</v>
      </c>
      <c r="D2934" s="17">
        <v>1.28478199984879E7</v>
      </c>
      <c r="E2934" s="17">
        <v>6677000.0</v>
      </c>
      <c r="F2934" s="17">
        <v>9240930.0</v>
      </c>
      <c r="G2934" s="17">
        <v>1.38891E7</v>
      </c>
      <c r="H2934" s="17">
        <v>2.274885E7</v>
      </c>
    </row>
    <row r="2935">
      <c r="A2935" s="22" t="s">
        <v>1013</v>
      </c>
      <c r="B2935" s="7" t="s">
        <v>1014</v>
      </c>
      <c r="C2935" s="17">
        <v>903.0</v>
      </c>
      <c r="D2935" s="17">
        <v>1.37021940907079E7</v>
      </c>
      <c r="E2935" s="17">
        <v>6900232.0</v>
      </c>
      <c r="F2935" s="17">
        <v>9606166.0</v>
      </c>
      <c r="G2935" s="17">
        <v>1.5118413E7</v>
      </c>
      <c r="H2935" s="17">
        <v>2.5214413E7</v>
      </c>
    </row>
    <row r="2936">
      <c r="A2936" s="22" t="s">
        <v>6586</v>
      </c>
      <c r="B2936" s="7" t="s">
        <v>6587</v>
      </c>
      <c r="C2936" s="17">
        <v>237.0</v>
      </c>
      <c r="D2936" s="17">
        <v>1.88187437257383E7</v>
      </c>
      <c r="E2936" s="17">
        <v>7753861.0</v>
      </c>
      <c r="F2936" s="17">
        <v>1.1161442E7</v>
      </c>
      <c r="G2936" s="17">
        <v>1.8478409E7</v>
      </c>
      <c r="H2936" s="17">
        <v>4.4202111E7</v>
      </c>
    </row>
    <row r="2937">
      <c r="A2937" s="22" t="s">
        <v>6588</v>
      </c>
      <c r="B2937" s="7" t="s">
        <v>6589</v>
      </c>
      <c r="C2937" s="17">
        <v>95.0</v>
      </c>
      <c r="D2937" s="17">
        <v>2.54528585157894E7</v>
      </c>
      <c r="E2937" s="17">
        <v>6516675.0</v>
      </c>
      <c r="F2937" s="17">
        <v>1.1923334E7</v>
      </c>
      <c r="G2937" s="17">
        <v>2.3336122E7</v>
      </c>
      <c r="H2937" s="17">
        <v>7.3096114E7</v>
      </c>
    </row>
    <row r="2938">
      <c r="A2938" s="22" t="s">
        <v>6590</v>
      </c>
      <c r="B2938" s="7" t="s">
        <v>6591</v>
      </c>
      <c r="C2938" s="17">
        <v>178.0</v>
      </c>
      <c r="D2938" s="17">
        <v>3.66003406629213E7</v>
      </c>
      <c r="E2938" s="17">
        <v>1.305372E7</v>
      </c>
      <c r="F2938" s="17">
        <v>2.0204764E7</v>
      </c>
      <c r="G2938" s="17">
        <v>4.0628347E7</v>
      </c>
      <c r="H2938" s="17">
        <v>7.7344786E7</v>
      </c>
    </row>
    <row r="2939">
      <c r="A2939" s="22" t="s">
        <v>6592</v>
      </c>
      <c r="B2939" s="7" t="s">
        <v>6593</v>
      </c>
      <c r="C2939" s="17">
        <v>88.0</v>
      </c>
      <c r="D2939" s="17">
        <v>4.35484705955056E7</v>
      </c>
      <c r="E2939" s="17">
        <v>1.18174E7</v>
      </c>
      <c r="F2939" s="17">
        <v>1.9270957E7</v>
      </c>
      <c r="G2939" s="17">
        <v>4.362394E7</v>
      </c>
      <c r="H2939" s="17">
        <v>1.09231499E8</v>
      </c>
    </row>
    <row r="2940">
      <c r="A2940" s="22" t="s">
        <v>6594</v>
      </c>
      <c r="B2940" s="7" t="s">
        <v>6595</v>
      </c>
      <c r="C2940" s="17">
        <v>173.0</v>
      </c>
      <c r="D2940" s="17">
        <v>4.80898347398844E7</v>
      </c>
      <c r="E2940" s="17">
        <v>1.64563E7</v>
      </c>
      <c r="F2940" s="17">
        <v>3.0289431E7</v>
      </c>
      <c r="G2940" s="17">
        <v>5.6003374E7</v>
      </c>
      <c r="H2940" s="17">
        <v>1.01681534E8</v>
      </c>
    </row>
    <row r="2941">
      <c r="A2941" s="22" t="s">
        <v>6596</v>
      </c>
      <c r="B2941" s="7" t="s">
        <v>6597</v>
      </c>
      <c r="C2941" s="17">
        <v>39.0</v>
      </c>
      <c r="D2941" s="17">
        <v>4.17965152307692E7</v>
      </c>
      <c r="E2941" s="17">
        <v>2.1245829E7</v>
      </c>
      <c r="F2941" s="17">
        <v>3.6882849E7</v>
      </c>
      <c r="G2941" s="17">
        <v>5.5104295E7</v>
      </c>
      <c r="H2941" s="17">
        <v>9.74403E7</v>
      </c>
    </row>
    <row r="2942">
      <c r="A2942" s="22" t="s">
        <v>6598</v>
      </c>
      <c r="B2942" s="7" t="s">
        <v>6599</v>
      </c>
      <c r="C2942" s="17">
        <v>26.0</v>
      </c>
      <c r="D2942" s="17">
        <v>5.53457497692307E7</v>
      </c>
      <c r="E2942" s="17">
        <v>2.0551034E7</v>
      </c>
      <c r="F2942" s="17">
        <v>3.12271E7</v>
      </c>
      <c r="G2942" s="17">
        <v>7.2789199E7</v>
      </c>
      <c r="H2942" s="17">
        <v>1.62979452E8</v>
      </c>
    </row>
    <row r="2943">
      <c r="A2943" s="22" t="s">
        <v>12054</v>
      </c>
      <c r="B2943" s="7" t="s">
        <v>12055</v>
      </c>
      <c r="C2943" s="17">
        <v>50.0</v>
      </c>
      <c r="D2943" s="17">
        <v>1.72870037599999E7</v>
      </c>
      <c r="E2943" s="17">
        <v>8180564.0</v>
      </c>
      <c r="F2943" s="17">
        <v>1.351188E7</v>
      </c>
      <c r="G2943" s="17">
        <v>1.901661E7</v>
      </c>
      <c r="H2943" s="17">
        <v>3.4309999E7</v>
      </c>
    </row>
    <row r="2944">
      <c r="A2944" s="22" t="s">
        <v>6600</v>
      </c>
      <c r="B2944" s="7" t="s">
        <v>6601</v>
      </c>
      <c r="C2944" s="17">
        <v>274.0</v>
      </c>
      <c r="D2944" s="17">
        <v>2.66266223832116E7</v>
      </c>
      <c r="E2944" s="17">
        <v>1.0346374E7</v>
      </c>
      <c r="F2944" s="17">
        <v>1.6520046E7</v>
      </c>
      <c r="G2944" s="17">
        <v>2.8323357E7</v>
      </c>
      <c r="H2944" s="17">
        <v>4.8231792E7</v>
      </c>
    </row>
    <row r="2945">
      <c r="A2945" s="22" t="s">
        <v>1015</v>
      </c>
      <c r="B2945" s="7" t="s">
        <v>1016</v>
      </c>
      <c r="C2945" s="17">
        <v>39173.0</v>
      </c>
      <c r="D2945" s="17">
        <v>1.46276361759004E7</v>
      </c>
      <c r="E2945" s="17">
        <v>7430000.0</v>
      </c>
      <c r="F2945" s="17">
        <v>1.0594436E7</v>
      </c>
      <c r="G2945" s="17">
        <v>1.5975818E7</v>
      </c>
      <c r="H2945" s="17">
        <v>2.6180585E7</v>
      </c>
    </row>
    <row r="2946">
      <c r="A2946" s="22" t="s">
        <v>6602</v>
      </c>
      <c r="B2946" s="7" t="s">
        <v>6603</v>
      </c>
      <c r="C2946" s="17">
        <v>2611.0</v>
      </c>
      <c r="D2946" s="17">
        <v>2.1673736098392E7</v>
      </c>
      <c r="E2946" s="17">
        <v>9084473.0</v>
      </c>
      <c r="F2946" s="17">
        <v>1.401176E7</v>
      </c>
      <c r="G2946" s="17">
        <v>2.3649901E7</v>
      </c>
      <c r="H2946" s="17">
        <v>4.2665114E7</v>
      </c>
    </row>
    <row r="2947">
      <c r="A2947" s="22" t="s">
        <v>6604</v>
      </c>
      <c r="B2947" s="7" t="s">
        <v>6605</v>
      </c>
      <c r="C2947" s="17">
        <v>165.0</v>
      </c>
      <c r="D2947" s="17">
        <v>2.32996969636363E7</v>
      </c>
      <c r="E2947" s="17">
        <v>9812985.0</v>
      </c>
      <c r="F2947" s="17">
        <v>1.4395244E7</v>
      </c>
      <c r="G2947" s="17">
        <v>2.4188745E7</v>
      </c>
      <c r="H2947" s="17">
        <v>4.3046659E7</v>
      </c>
    </row>
    <row r="2948">
      <c r="A2948" s="22" t="s">
        <v>6606</v>
      </c>
      <c r="B2948" s="7" t="s">
        <v>6607</v>
      </c>
      <c r="C2948" s="17">
        <v>339.0</v>
      </c>
      <c r="D2948" s="17">
        <v>2.44919585264705E7</v>
      </c>
      <c r="E2948" s="17">
        <v>1.128272E7</v>
      </c>
      <c r="F2948" s="17">
        <v>1.5768882E7</v>
      </c>
      <c r="G2948" s="17">
        <v>2.650777E7</v>
      </c>
      <c r="H2948" s="17">
        <v>4.4801315E7</v>
      </c>
    </row>
    <row r="2949">
      <c r="A2949" s="22" t="s">
        <v>6608</v>
      </c>
      <c r="B2949" s="7" t="s">
        <v>6609</v>
      </c>
      <c r="C2949" s="17">
        <v>7751.0</v>
      </c>
      <c r="D2949" s="17">
        <v>2.96625758594273E7</v>
      </c>
      <c r="E2949" s="17">
        <v>1.3306187E7</v>
      </c>
      <c r="F2949" s="17">
        <v>1.9924205E7</v>
      </c>
      <c r="G2949" s="17">
        <v>3.3424893E7</v>
      </c>
      <c r="H2949" s="17">
        <v>5.9256335E7</v>
      </c>
    </row>
    <row r="2950">
      <c r="A2950" s="22" t="s">
        <v>6610</v>
      </c>
      <c r="B2950" s="7" t="s">
        <v>6611</v>
      </c>
      <c r="C2950" s="17">
        <v>200.0</v>
      </c>
      <c r="D2950" s="17">
        <v>3.7157712545E7</v>
      </c>
      <c r="E2950" s="17">
        <v>1.4660707E7</v>
      </c>
      <c r="F2950" s="17">
        <v>2.4831787E7</v>
      </c>
      <c r="G2950" s="17">
        <v>4.226951E7</v>
      </c>
      <c r="H2950" s="17">
        <v>7.5806378E7</v>
      </c>
    </row>
    <row r="2951">
      <c r="A2951" s="22" t="s">
        <v>6612</v>
      </c>
      <c r="B2951" s="7" t="s">
        <v>6613</v>
      </c>
      <c r="C2951" s="17">
        <v>3282.0</v>
      </c>
      <c r="D2951" s="17">
        <v>4.30701734715372E7</v>
      </c>
      <c r="E2951" s="17">
        <v>1.77327E7</v>
      </c>
      <c r="F2951" s="17">
        <v>2.9576853E7</v>
      </c>
      <c r="G2951" s="17">
        <v>5.0700614E7</v>
      </c>
      <c r="H2951" s="17">
        <v>8.7326323E7</v>
      </c>
    </row>
    <row r="2952">
      <c r="A2952" s="22" t="s">
        <v>6614</v>
      </c>
      <c r="B2952" s="7" t="s">
        <v>6615</v>
      </c>
      <c r="C2952" s="17">
        <v>167.0</v>
      </c>
      <c r="D2952" s="17">
        <v>6.40602879640718E7</v>
      </c>
      <c r="E2952" s="17">
        <v>3.2188618E7</v>
      </c>
      <c r="F2952" s="17">
        <v>4.9611177E7</v>
      </c>
      <c r="G2952" s="17">
        <v>8.4918351E7</v>
      </c>
      <c r="H2952" s="17">
        <v>1.24235305E8</v>
      </c>
    </row>
    <row r="2953">
      <c r="A2953" s="22" t="s">
        <v>6616</v>
      </c>
      <c r="B2953" s="7" t="s">
        <v>6617</v>
      </c>
      <c r="C2953" s="17">
        <v>17.0</v>
      </c>
      <c r="D2953" s="17">
        <v>1.23449128941176E8</v>
      </c>
      <c r="E2953" s="17">
        <v>4.7811901E7</v>
      </c>
      <c r="F2953" s="17">
        <v>1.44693278E8</v>
      </c>
      <c r="G2953" s="17">
        <v>2.00040765E8</v>
      </c>
      <c r="H2953" s="17">
        <v>2.28645446E8</v>
      </c>
    </row>
    <row r="2954">
      <c r="A2954" s="22" t="s">
        <v>6618</v>
      </c>
      <c r="B2954" s="7" t="s">
        <v>6619</v>
      </c>
      <c r="C2954" s="17">
        <v>45.0</v>
      </c>
      <c r="D2954" s="17">
        <v>1.79673130444444E7</v>
      </c>
      <c r="E2954" s="17">
        <v>6735963.0</v>
      </c>
      <c r="F2954" s="17">
        <v>9005271.0</v>
      </c>
      <c r="G2954" s="17">
        <v>1.4858772E7</v>
      </c>
      <c r="H2954" s="17">
        <v>3.5481001E7</v>
      </c>
    </row>
    <row r="2955">
      <c r="A2955" s="22" t="s">
        <v>6620</v>
      </c>
      <c r="B2955" s="7" t="s">
        <v>6621</v>
      </c>
      <c r="C2955" s="17">
        <v>351.0</v>
      </c>
      <c r="D2955" s="17">
        <v>1.67231234131054E7</v>
      </c>
      <c r="E2955" s="17">
        <v>7485096.0</v>
      </c>
      <c r="F2955" s="17">
        <v>1.0746785E7</v>
      </c>
      <c r="G2955" s="17">
        <v>1.6264419E7</v>
      </c>
      <c r="H2955" s="17">
        <v>3.0917916E7</v>
      </c>
    </row>
    <row r="2956">
      <c r="A2956" s="22" t="s">
        <v>6622</v>
      </c>
      <c r="B2956" s="7" t="s">
        <v>6623</v>
      </c>
      <c r="C2956" s="17">
        <v>22.0</v>
      </c>
      <c r="D2956" s="17">
        <v>1.77802209545454E7</v>
      </c>
      <c r="E2956" s="17">
        <v>6963819.0</v>
      </c>
      <c r="F2956" s="17">
        <v>1.3343467E7</v>
      </c>
      <c r="G2956" s="17">
        <v>1.6960343E7</v>
      </c>
      <c r="H2956" s="17">
        <v>3.98959E7</v>
      </c>
    </row>
    <row r="2957">
      <c r="A2957" s="22" t="s">
        <v>6624</v>
      </c>
      <c r="B2957" s="7" t="s">
        <v>6625</v>
      </c>
      <c r="C2957" s="17">
        <v>17.0</v>
      </c>
      <c r="D2957" s="17">
        <v>7799686.47058823</v>
      </c>
      <c r="E2957" s="17">
        <v>4350000.0</v>
      </c>
      <c r="F2957" s="17">
        <v>4850000.0</v>
      </c>
      <c r="G2957" s="17">
        <v>6116913.0</v>
      </c>
      <c r="H2957" s="17">
        <v>2.266595E7</v>
      </c>
    </row>
    <row r="2958">
      <c r="A2958" s="22" t="s">
        <v>6626</v>
      </c>
      <c r="B2958" s="7" t="s">
        <v>6627</v>
      </c>
      <c r="C2958" s="17">
        <v>61.0</v>
      </c>
      <c r="D2958" s="17">
        <v>1.49123400491803E7</v>
      </c>
      <c r="E2958" s="17">
        <v>7210533.0</v>
      </c>
      <c r="F2958" s="17">
        <v>1.2371786E7</v>
      </c>
      <c r="G2958" s="17">
        <v>1.7307022E7</v>
      </c>
      <c r="H2958" s="17">
        <v>2.6883878E7</v>
      </c>
    </row>
    <row r="2959">
      <c r="A2959" s="22" t="s">
        <v>6628</v>
      </c>
      <c r="B2959" s="7" t="s">
        <v>6629</v>
      </c>
      <c r="C2959" s="17">
        <v>13.0</v>
      </c>
      <c r="D2959" s="17">
        <v>1.84560413846153E7</v>
      </c>
      <c r="E2959" s="17">
        <v>7158684.0</v>
      </c>
      <c r="F2959" s="17">
        <v>9900000.0</v>
      </c>
      <c r="G2959" s="17">
        <v>1.7301744E7</v>
      </c>
      <c r="H2959" s="17">
        <v>6.3855204E7</v>
      </c>
    </row>
    <row r="2960">
      <c r="A2960" s="22" t="s">
        <v>6630</v>
      </c>
      <c r="B2960" s="7" t="s">
        <v>6631</v>
      </c>
      <c r="C2960" s="17">
        <v>12.0</v>
      </c>
      <c r="D2960" s="17">
        <v>4.50373355833333E7</v>
      </c>
      <c r="E2960" s="17">
        <v>7484729.0</v>
      </c>
      <c r="F2960" s="17">
        <v>1.4686E7</v>
      </c>
      <c r="G2960" s="17">
        <v>2.5989049E7</v>
      </c>
      <c r="H2960" s="17">
        <v>4.0379447E7</v>
      </c>
    </row>
    <row r="2961">
      <c r="A2961" s="22" t="s">
        <v>6632</v>
      </c>
      <c r="B2961" s="7" t="s">
        <v>6633</v>
      </c>
      <c r="C2961" s="17">
        <v>2.0</v>
      </c>
      <c r="D2961" s="17">
        <v>1.004645E7</v>
      </c>
      <c r="E2961" s="17">
        <v>6602000.0</v>
      </c>
      <c r="F2961" s="17">
        <v>6602000.0</v>
      </c>
      <c r="G2961" s="17">
        <v>1.34909E7</v>
      </c>
      <c r="H2961" s="17">
        <v>1.34909E7</v>
      </c>
    </row>
    <row r="2962">
      <c r="A2962" s="22" t="s">
        <v>6634</v>
      </c>
      <c r="B2962" s="7" t="s">
        <v>6635</v>
      </c>
      <c r="C2962" s="17">
        <v>4.0</v>
      </c>
      <c r="D2962" s="17">
        <v>1.376182375E7</v>
      </c>
      <c r="E2962" s="17">
        <v>5772174.0</v>
      </c>
      <c r="F2962" s="17">
        <v>1.1783058E7</v>
      </c>
      <c r="G2962" s="17">
        <v>1.3939063E7</v>
      </c>
      <c r="H2962" s="17">
        <v>2.3553E7</v>
      </c>
    </row>
    <row r="2963">
      <c r="A2963" s="22" t="s">
        <v>6636</v>
      </c>
      <c r="B2963" s="7" t="s">
        <v>6637</v>
      </c>
      <c r="C2963" s="17">
        <v>3567.0</v>
      </c>
      <c r="D2963" s="17">
        <v>1.43164890717086E7</v>
      </c>
      <c r="E2963" s="17">
        <v>6650055.0</v>
      </c>
      <c r="F2963" s="17">
        <v>9731400.0</v>
      </c>
      <c r="G2963" s="17">
        <v>1.4935966E7</v>
      </c>
      <c r="H2963" s="17">
        <v>2.5164343E7</v>
      </c>
    </row>
    <row r="2964">
      <c r="A2964" s="22" t="s">
        <v>6638</v>
      </c>
      <c r="B2964" s="7" t="s">
        <v>6639</v>
      </c>
      <c r="C2964" s="17">
        <v>13.0</v>
      </c>
      <c r="D2964" s="17">
        <v>6.46920741538461E7</v>
      </c>
      <c r="E2964" s="17">
        <v>1.306695E7</v>
      </c>
      <c r="F2964" s="17">
        <v>3.366105E7</v>
      </c>
      <c r="G2964" s="17">
        <v>8.634405E7</v>
      </c>
      <c r="H2964" s="17">
        <v>1.7667785E8</v>
      </c>
    </row>
    <row r="2965">
      <c r="A2965" s="22" t="s">
        <v>6640</v>
      </c>
      <c r="B2965" s="7" t="s">
        <v>6641</v>
      </c>
      <c r="C2965" s="17">
        <v>6.0</v>
      </c>
      <c r="D2965" s="17">
        <v>1.99909533333333E7</v>
      </c>
      <c r="E2965" s="17">
        <v>3335549.0</v>
      </c>
      <c r="F2965" s="17">
        <v>5143616.0</v>
      </c>
      <c r="G2965" s="17">
        <v>3.9169872E7</v>
      </c>
      <c r="H2965" s="17">
        <v>6.0848391E7</v>
      </c>
    </row>
    <row r="2966">
      <c r="A2966" s="22" t="s">
        <v>6642</v>
      </c>
      <c r="B2966" s="7" t="s">
        <v>6643</v>
      </c>
      <c r="C2966" s="17">
        <v>5.0</v>
      </c>
      <c r="D2966" s="17">
        <v>4.71280344E7</v>
      </c>
      <c r="E2966" s="17">
        <v>3829345.0</v>
      </c>
      <c r="F2966" s="17">
        <v>7976702.0</v>
      </c>
      <c r="G2966" s="17">
        <v>1.2352473E7</v>
      </c>
      <c r="H2966" s="17">
        <v>2.09327452E8</v>
      </c>
    </row>
    <row r="2967">
      <c r="A2967" s="22" t="s">
        <v>6644</v>
      </c>
      <c r="B2967" s="7" t="s">
        <v>6645</v>
      </c>
      <c r="C2967" s="17">
        <v>7.0</v>
      </c>
      <c r="D2967" s="17">
        <v>3.16580741428571E7</v>
      </c>
      <c r="E2967" s="17">
        <v>2459600.0</v>
      </c>
      <c r="F2967" s="17">
        <v>6350000.0</v>
      </c>
      <c r="G2967" s="17">
        <v>8.41355E7</v>
      </c>
      <c r="H2967" s="17">
        <v>8.873455E7</v>
      </c>
    </row>
    <row r="2968">
      <c r="A2968" s="22" t="s">
        <v>6646</v>
      </c>
      <c r="B2968" s="7" t="s">
        <v>6647</v>
      </c>
      <c r="C2968" s="17">
        <v>22.0</v>
      </c>
      <c r="D2968" s="17">
        <v>1.25271123636363E7</v>
      </c>
      <c r="E2968" s="17">
        <v>5299833.0</v>
      </c>
      <c r="F2968" s="17">
        <v>6167200.0</v>
      </c>
      <c r="G2968" s="17">
        <v>1.7398934E7</v>
      </c>
      <c r="H2968" s="17">
        <v>2.61062E7</v>
      </c>
    </row>
    <row r="2969">
      <c r="A2969" s="22" t="s">
        <v>6648</v>
      </c>
      <c r="B2969" s="7" t="s">
        <v>6649</v>
      </c>
      <c r="C2969" s="17">
        <v>6.0</v>
      </c>
      <c r="D2969" s="17">
        <v>2.20573578333333E7</v>
      </c>
      <c r="E2969" s="17">
        <v>6130057.0</v>
      </c>
      <c r="F2969" s="17">
        <v>1.023623E7</v>
      </c>
      <c r="G2969" s="17">
        <v>1.8781565E7</v>
      </c>
      <c r="H2969" s="17">
        <v>8.0278617E7</v>
      </c>
    </row>
    <row r="2970">
      <c r="A2970" s="22" t="s">
        <v>6650</v>
      </c>
      <c r="B2970" s="7" t="s">
        <v>6651</v>
      </c>
      <c r="C2970" s="17">
        <v>24.0</v>
      </c>
      <c r="D2970" s="17">
        <v>1.11748015416666E7</v>
      </c>
      <c r="E2970" s="17">
        <v>3048400.0</v>
      </c>
      <c r="F2970" s="17">
        <v>8263392.0</v>
      </c>
      <c r="G2970" s="17">
        <v>1.466539E7</v>
      </c>
      <c r="H2970" s="17">
        <v>2.5112795E7</v>
      </c>
    </row>
    <row r="2971">
      <c r="A2971" s="22" t="s">
        <v>6652</v>
      </c>
      <c r="B2971" s="7" t="s">
        <v>6653</v>
      </c>
      <c r="C2971" s="17">
        <v>16.0</v>
      </c>
      <c r="D2971" s="17">
        <v>7.1025277E7</v>
      </c>
      <c r="E2971" s="17">
        <v>2.8208886E7</v>
      </c>
      <c r="F2971" s="17">
        <v>3.3595935E7</v>
      </c>
      <c r="G2971" s="17">
        <v>5.8610029E7</v>
      </c>
      <c r="H2971" s="17">
        <v>2.47729929E8</v>
      </c>
    </row>
    <row r="2972">
      <c r="A2972" s="22" t="s">
        <v>6654</v>
      </c>
      <c r="B2972" s="7" t="s">
        <v>6655</v>
      </c>
      <c r="C2972" s="17">
        <v>7.0</v>
      </c>
      <c r="D2972" s="17">
        <v>2.67251654285714E7</v>
      </c>
      <c r="E2972" s="17">
        <v>8763768.0</v>
      </c>
      <c r="F2972" s="17">
        <v>3.0168113E7</v>
      </c>
      <c r="G2972" s="17">
        <v>4.1017919E7</v>
      </c>
      <c r="H2972" s="17">
        <v>5.5781499E7</v>
      </c>
    </row>
    <row r="2973">
      <c r="A2973" s="22" t="s">
        <v>6656</v>
      </c>
      <c r="B2973" s="7" t="s">
        <v>6657</v>
      </c>
      <c r="C2973" s="17">
        <v>4284.0</v>
      </c>
      <c r="D2973" s="17">
        <v>8.48888685107375E7</v>
      </c>
      <c r="E2973" s="17">
        <v>5.7550948E7</v>
      </c>
      <c r="F2973" s="17">
        <v>7.4388954E7</v>
      </c>
      <c r="G2973" s="17">
        <v>9.9261952E7</v>
      </c>
      <c r="H2973" s="17">
        <v>1.30835704E8</v>
      </c>
    </row>
    <row r="2974">
      <c r="A2974" s="22" t="s">
        <v>6658</v>
      </c>
      <c r="B2974" s="7" t="s">
        <v>6659</v>
      </c>
      <c r="C2974" s="17">
        <v>362.0</v>
      </c>
      <c r="D2974" s="17">
        <v>4.20432172154695E7</v>
      </c>
      <c r="E2974" s="17">
        <v>1.1311736E7</v>
      </c>
      <c r="F2974" s="17">
        <v>1.8042385E7</v>
      </c>
      <c r="G2974" s="17">
        <v>5.8131803E7</v>
      </c>
      <c r="H2974" s="17">
        <v>9.6294737E7</v>
      </c>
    </row>
    <row r="2975">
      <c r="A2975" s="22" t="s">
        <v>6660</v>
      </c>
      <c r="B2975" s="7" t="s">
        <v>6661</v>
      </c>
      <c r="C2975" s="17">
        <v>8.0</v>
      </c>
      <c r="D2975" s="17">
        <v>2.9006967E7</v>
      </c>
      <c r="E2975" s="17">
        <v>1.22966E7</v>
      </c>
      <c r="F2975" s="17">
        <v>2.4815733E7</v>
      </c>
      <c r="G2975" s="17">
        <v>3.612489E7</v>
      </c>
      <c r="H2975" s="17">
        <v>6.386043E7</v>
      </c>
    </row>
    <row r="2976">
      <c r="A2976" s="22" t="s">
        <v>6662</v>
      </c>
      <c r="B2976" s="7" t="s">
        <v>6663</v>
      </c>
      <c r="C2976" s="17">
        <v>5.0</v>
      </c>
      <c r="D2976" s="17">
        <v>6.95004376E7</v>
      </c>
      <c r="E2976" s="17">
        <v>5.9638754E7</v>
      </c>
      <c r="F2976" s="17">
        <v>7.3561761E7</v>
      </c>
      <c r="G2976" s="17">
        <v>8.0026385E7</v>
      </c>
      <c r="H2976" s="17">
        <v>1.29037918E8</v>
      </c>
    </row>
    <row r="2977">
      <c r="A2977" s="22" t="s">
        <v>6664</v>
      </c>
      <c r="B2977" s="7" t="s">
        <v>6665</v>
      </c>
      <c r="C2977" s="17">
        <v>258.0</v>
      </c>
      <c r="D2977" s="17">
        <v>4.89645614224805E7</v>
      </c>
      <c r="E2977" s="17">
        <v>2.8768651E7</v>
      </c>
      <c r="F2977" s="17">
        <v>4.5283325E7</v>
      </c>
      <c r="G2977" s="17">
        <v>5.7451773E7</v>
      </c>
      <c r="H2977" s="17">
        <v>8.3102608E7</v>
      </c>
    </row>
    <row r="2978">
      <c r="A2978" s="22" t="s">
        <v>6666</v>
      </c>
      <c r="B2978" s="7" t="s">
        <v>6667</v>
      </c>
      <c r="C2978" s="17">
        <v>583.0</v>
      </c>
      <c r="D2978" s="17">
        <v>5.26006109794167E7</v>
      </c>
      <c r="E2978" s="17">
        <v>3.0059381E7</v>
      </c>
      <c r="F2978" s="17">
        <v>4.38428E7</v>
      </c>
      <c r="G2978" s="17">
        <v>6.2207285E7</v>
      </c>
      <c r="H2978" s="17">
        <v>9.5189665E7</v>
      </c>
    </row>
    <row r="2979">
      <c r="A2979" s="22" t="s">
        <v>6668</v>
      </c>
      <c r="B2979" s="7" t="s">
        <v>6669</v>
      </c>
      <c r="C2979" s="17">
        <v>227.0</v>
      </c>
      <c r="D2979" s="17">
        <v>5.77232973259912E7</v>
      </c>
      <c r="E2979" s="17">
        <v>2.8595033E7</v>
      </c>
      <c r="F2979" s="17">
        <v>4.3918391E7</v>
      </c>
      <c r="G2979" s="17">
        <v>6.9078446E7</v>
      </c>
      <c r="H2979" s="17">
        <v>1.17354358E8</v>
      </c>
    </row>
    <row r="2980">
      <c r="A2980" s="22" t="s">
        <v>6670</v>
      </c>
      <c r="B2980" s="7" t="s">
        <v>6671</v>
      </c>
      <c r="C2980" s="17">
        <v>88.0</v>
      </c>
      <c r="D2980" s="17">
        <v>6.39716863068181E7</v>
      </c>
      <c r="E2980" s="17">
        <v>3.4988684E7</v>
      </c>
      <c r="F2980" s="17">
        <v>4.4652176E7</v>
      </c>
      <c r="G2980" s="17">
        <v>7.0382521E7</v>
      </c>
      <c r="H2980" s="17">
        <v>1.28858971E8</v>
      </c>
    </row>
    <row r="2981">
      <c r="A2981" s="22" t="s">
        <v>6672</v>
      </c>
      <c r="B2981" s="7" t="s">
        <v>6673</v>
      </c>
      <c r="C2981" s="17">
        <v>4.0</v>
      </c>
      <c r="D2981" s="17">
        <v>9.420139625E7</v>
      </c>
      <c r="E2981" s="17">
        <v>1.4919275E7</v>
      </c>
      <c r="F2981" s="17">
        <v>5.4528657E7</v>
      </c>
      <c r="G2981" s="17">
        <v>1.25025777E8</v>
      </c>
      <c r="H2981" s="17">
        <v>1.82331876E8</v>
      </c>
    </row>
    <row r="2982">
      <c r="A2982" s="22" t="s">
        <v>6674</v>
      </c>
      <c r="B2982" s="7" t="s">
        <v>6675</v>
      </c>
      <c r="C2982" s="17">
        <v>6.0</v>
      </c>
      <c r="D2982" s="17">
        <v>1.16184758E8</v>
      </c>
      <c r="E2982" s="17">
        <v>7.9665771E7</v>
      </c>
      <c r="F2982" s="17">
        <v>8.3597661E7</v>
      </c>
      <c r="G2982" s="17">
        <v>1.18980329E8</v>
      </c>
      <c r="H2982" s="17">
        <v>2.47386247E8</v>
      </c>
    </row>
    <row r="2983">
      <c r="A2983" s="22" t="s">
        <v>6676</v>
      </c>
      <c r="B2983" s="7" t="s">
        <v>6677</v>
      </c>
      <c r="C2983" s="17">
        <v>44.0</v>
      </c>
      <c r="D2983" s="17">
        <v>7.41202189772727E7</v>
      </c>
      <c r="E2983" s="17">
        <v>4.1387044E7</v>
      </c>
      <c r="F2983" s="17">
        <v>5.3099487E7</v>
      </c>
      <c r="G2983" s="17">
        <v>9.5664398E7</v>
      </c>
      <c r="H2983" s="17">
        <v>1.21665285E8</v>
      </c>
    </row>
    <row r="2984">
      <c r="A2984" s="22" t="s">
        <v>6678</v>
      </c>
      <c r="B2984" s="7" t="s">
        <v>6679</v>
      </c>
      <c r="C2984" s="17">
        <v>12.0</v>
      </c>
      <c r="D2984" s="17">
        <v>1.22823654666666E8</v>
      </c>
      <c r="E2984" s="17">
        <v>8.0351E7</v>
      </c>
      <c r="F2984" s="17">
        <v>1.18160551E8</v>
      </c>
      <c r="G2984" s="17">
        <v>1.45356945E8</v>
      </c>
      <c r="H2984" s="17">
        <v>1.71520661E8</v>
      </c>
    </row>
    <row r="2985">
      <c r="A2985" s="22" t="s">
        <v>6680</v>
      </c>
      <c r="B2985" s="7" t="s">
        <v>6681</v>
      </c>
      <c r="C2985" s="17">
        <v>19.0</v>
      </c>
      <c r="D2985" s="17">
        <v>8.65204965789473E7</v>
      </c>
      <c r="E2985" s="17">
        <v>4.6315877E7</v>
      </c>
      <c r="F2985" s="17">
        <v>7.0536762E7</v>
      </c>
      <c r="G2985" s="17">
        <v>1.21618793E8</v>
      </c>
      <c r="H2985" s="17">
        <v>1.64167112E8</v>
      </c>
    </row>
    <row r="2986">
      <c r="A2986" s="22" t="s">
        <v>6682</v>
      </c>
      <c r="B2986" s="7" t="s">
        <v>6683</v>
      </c>
      <c r="C2986" s="17">
        <v>28.0</v>
      </c>
      <c r="D2986" s="17">
        <v>7.12796835714285E7</v>
      </c>
      <c r="E2986" s="17">
        <v>3.5690123E7</v>
      </c>
      <c r="F2986" s="17">
        <v>5.6742122E7</v>
      </c>
      <c r="G2986" s="17">
        <v>6.73456E7</v>
      </c>
      <c r="H2986" s="17">
        <v>1.19591689E8</v>
      </c>
    </row>
    <row r="2987">
      <c r="A2987" s="22" t="s">
        <v>6684</v>
      </c>
      <c r="B2987" s="7" t="s">
        <v>6685</v>
      </c>
      <c r="C2987" s="17">
        <v>4.0</v>
      </c>
      <c r="D2987" s="17">
        <v>8.738227075E7</v>
      </c>
      <c r="E2987" s="17">
        <v>6.4268E7</v>
      </c>
      <c r="F2987" s="17">
        <v>7.6760149E7</v>
      </c>
      <c r="G2987" s="17">
        <v>1.0164075E8</v>
      </c>
      <c r="H2987" s="17">
        <v>1.06860184E8</v>
      </c>
    </row>
    <row r="2988">
      <c r="A2988" s="22" t="s">
        <v>6686</v>
      </c>
      <c r="B2988" s="7" t="s">
        <v>6687</v>
      </c>
      <c r="C2988" s="17">
        <v>4.0</v>
      </c>
      <c r="D2988" s="17">
        <v>3.844607525E7</v>
      </c>
      <c r="E2988" s="17">
        <v>3.1839029E7</v>
      </c>
      <c r="F2988" s="17">
        <v>3.3485652E7</v>
      </c>
      <c r="G2988" s="17">
        <v>4.3855741E7</v>
      </c>
      <c r="H2988" s="17">
        <v>4.4603879E7</v>
      </c>
    </row>
    <row r="2989">
      <c r="A2989" s="22" t="s">
        <v>6688</v>
      </c>
      <c r="B2989" s="7" t="s">
        <v>6689</v>
      </c>
      <c r="C2989" s="17">
        <v>13.0</v>
      </c>
      <c r="D2989" s="17">
        <v>6.41257397692307E7</v>
      </c>
      <c r="E2989" s="17">
        <v>4.59904E7</v>
      </c>
      <c r="F2989" s="17">
        <v>5.2963314E7</v>
      </c>
      <c r="G2989" s="17">
        <v>6.5926454E7</v>
      </c>
      <c r="H2989" s="17">
        <v>9.2014123E7</v>
      </c>
    </row>
    <row r="2990">
      <c r="A2990" s="22" t="s">
        <v>6690</v>
      </c>
      <c r="B2990" s="7" t="s">
        <v>6691</v>
      </c>
      <c r="C2990" s="17">
        <v>4.0</v>
      </c>
      <c r="D2990" s="17">
        <v>5.12840175E7</v>
      </c>
      <c r="E2990" s="17">
        <v>3.7181928E7</v>
      </c>
      <c r="F2990" s="17">
        <v>4.8555625E7</v>
      </c>
      <c r="G2990" s="17">
        <v>4.9889576E7</v>
      </c>
      <c r="H2990" s="17">
        <v>6.9508941E7</v>
      </c>
    </row>
    <row r="2991">
      <c r="A2991" s="22" t="s">
        <v>6692</v>
      </c>
      <c r="B2991" s="7" t="s">
        <v>6693</v>
      </c>
      <c r="C2991" s="17">
        <v>423.0</v>
      </c>
      <c r="D2991" s="17">
        <v>4.40642051347517E7</v>
      </c>
      <c r="E2991" s="17">
        <v>3.2893206E7</v>
      </c>
      <c r="F2991" s="17">
        <v>4.181106E7</v>
      </c>
      <c r="G2991" s="17">
        <v>4.8954376E7</v>
      </c>
      <c r="H2991" s="17">
        <v>6.625392E7</v>
      </c>
    </row>
    <row r="2992">
      <c r="A2992" s="22" t="s">
        <v>6694</v>
      </c>
      <c r="B2992" s="7" t="s">
        <v>6695</v>
      </c>
      <c r="C2992" s="17">
        <v>165.0</v>
      </c>
      <c r="D2992" s="17">
        <v>3.9857652090909E7</v>
      </c>
      <c r="E2992" s="17">
        <v>2.4441651E7</v>
      </c>
      <c r="F2992" s="17">
        <v>3.39271E7</v>
      </c>
      <c r="G2992" s="17">
        <v>4.7918065E7</v>
      </c>
      <c r="H2992" s="17">
        <v>5.8832247E7</v>
      </c>
    </row>
    <row r="2993">
      <c r="A2993" s="22" t="s">
        <v>6696</v>
      </c>
      <c r="B2993" s="7" t="s">
        <v>6697</v>
      </c>
      <c r="C2993" s="17">
        <v>13.0</v>
      </c>
      <c r="D2993" s="17">
        <v>4.39438633076923E7</v>
      </c>
      <c r="E2993" s="17">
        <v>1.73345E7</v>
      </c>
      <c r="F2993" s="17">
        <v>3.7595555E7</v>
      </c>
      <c r="G2993" s="17">
        <v>5.5208331E7</v>
      </c>
      <c r="H2993" s="17">
        <v>7.3781079E7</v>
      </c>
    </row>
    <row r="2994">
      <c r="A2994" s="22" t="s">
        <v>12118</v>
      </c>
      <c r="B2994" s="7" t="s">
        <v>12119</v>
      </c>
      <c r="C2994" s="17">
        <v>2.0</v>
      </c>
      <c r="D2994" s="17">
        <v>9.0983579E7</v>
      </c>
      <c r="E2994" s="17">
        <v>3.7370706E7</v>
      </c>
      <c r="F2994" s="17">
        <v>3.7370706E7</v>
      </c>
      <c r="G2994" s="17">
        <v>1.44596452E8</v>
      </c>
      <c r="H2994" s="17">
        <v>1.44596452E8</v>
      </c>
    </row>
    <row r="2995">
      <c r="A2995" s="22" t="s">
        <v>6698</v>
      </c>
      <c r="B2995" s="7" t="s">
        <v>6699</v>
      </c>
      <c r="C2995" s="17">
        <v>73.0</v>
      </c>
      <c r="D2995" s="17">
        <v>9.84689967808218E7</v>
      </c>
      <c r="E2995" s="17">
        <v>6.2659973E7</v>
      </c>
      <c r="F2995" s="17">
        <v>8.2972377E7</v>
      </c>
      <c r="G2995" s="17">
        <v>1.27638278E8</v>
      </c>
      <c r="H2995" s="17">
        <v>1.60722439E8</v>
      </c>
    </row>
    <row r="2996">
      <c r="A2996" s="22" t="s">
        <v>6700</v>
      </c>
      <c r="B2996" s="7" t="s">
        <v>6701</v>
      </c>
      <c r="C2996" s="17">
        <v>10.0</v>
      </c>
      <c r="D2996" s="17">
        <v>7.28207063E7</v>
      </c>
      <c r="E2996" s="17">
        <v>1.97436E7</v>
      </c>
      <c r="F2996" s="17">
        <v>7.8911768E7</v>
      </c>
      <c r="G2996" s="17">
        <v>9.8204725E7</v>
      </c>
      <c r="H2996" s="17">
        <v>1.1009105E8</v>
      </c>
    </row>
    <row r="2997">
      <c r="A2997" s="22" t="s">
        <v>6702</v>
      </c>
      <c r="B2997" s="7" t="s">
        <v>6703</v>
      </c>
      <c r="C2997" s="17">
        <v>1964.0</v>
      </c>
      <c r="D2997" s="17">
        <v>8.13672239412361E7</v>
      </c>
      <c r="E2997" s="17">
        <v>5.039848E7</v>
      </c>
      <c r="F2997" s="17">
        <v>6.9105655E7</v>
      </c>
      <c r="G2997" s="17">
        <v>9.8444817E7</v>
      </c>
      <c r="H2997" s="17">
        <v>1.358989E8</v>
      </c>
    </row>
    <row r="2998">
      <c r="A2998" s="22" t="s">
        <v>6704</v>
      </c>
      <c r="B2998" s="7" t="s">
        <v>6705</v>
      </c>
      <c r="C2998" s="17">
        <v>33.0</v>
      </c>
      <c r="D2998" s="17">
        <v>8.58454652727272E7</v>
      </c>
      <c r="E2998" s="17">
        <v>3.8019648E7</v>
      </c>
      <c r="F2998" s="17">
        <v>5.4482183E7</v>
      </c>
      <c r="G2998" s="17">
        <v>9.8674181E7</v>
      </c>
      <c r="H2998" s="17">
        <v>1.31690147E8</v>
      </c>
    </row>
    <row r="2999">
      <c r="A2999" s="22" t="s">
        <v>6706</v>
      </c>
      <c r="B2999" s="7" t="s">
        <v>6707</v>
      </c>
      <c r="C2999" s="17">
        <v>13.0</v>
      </c>
      <c r="D2999" s="17">
        <v>6.19730788461538E7</v>
      </c>
      <c r="E2999" s="17">
        <v>2.9983006E7</v>
      </c>
      <c r="F2999" s="17">
        <v>4.7919233E7</v>
      </c>
      <c r="G2999" s="17">
        <v>6.0117734E7</v>
      </c>
      <c r="H2999" s="17">
        <v>1.23795084E8</v>
      </c>
    </row>
    <row r="3000">
      <c r="A3000" s="22" t="s">
        <v>6708</v>
      </c>
      <c r="B3000" s="7" t="s">
        <v>6709</v>
      </c>
      <c r="C3000" s="17">
        <v>15.0</v>
      </c>
      <c r="D3000" s="17">
        <v>8.46207633999999E7</v>
      </c>
      <c r="E3000" s="17">
        <v>6.583215E7</v>
      </c>
      <c r="F3000" s="17">
        <v>8.228305E7</v>
      </c>
      <c r="G3000" s="17">
        <v>9.337845E7</v>
      </c>
      <c r="H3000" s="17">
        <v>1.460678E8</v>
      </c>
    </row>
    <row r="3001">
      <c r="A3001" s="22" t="s">
        <v>1018</v>
      </c>
      <c r="B3001" s="7" t="s">
        <v>1019</v>
      </c>
      <c r="C3001" s="17">
        <v>122.0</v>
      </c>
      <c r="D3001" s="17">
        <v>1.78642895983606E7</v>
      </c>
      <c r="E3001" s="17">
        <v>7054400.0</v>
      </c>
      <c r="F3001" s="17">
        <v>1.0517316E7</v>
      </c>
      <c r="G3001" s="17">
        <v>1.9862896E7</v>
      </c>
      <c r="H3001" s="17">
        <v>3.7632629E7</v>
      </c>
    </row>
    <row r="3002">
      <c r="A3002" s="22" t="s">
        <v>12128</v>
      </c>
      <c r="B3002" s="7" t="s">
        <v>12129</v>
      </c>
      <c r="C3002" s="17">
        <v>2.0</v>
      </c>
      <c r="D3002" s="17">
        <v>1.30578384E8</v>
      </c>
      <c r="E3002" s="17">
        <v>1.21124734E8</v>
      </c>
      <c r="F3002" s="17">
        <v>1.21124734E8</v>
      </c>
      <c r="G3002" s="17">
        <v>1.40032034E8</v>
      </c>
      <c r="H3002" s="17">
        <v>1.40032034E8</v>
      </c>
    </row>
    <row r="3003">
      <c r="A3003" s="22" t="s">
        <v>6710</v>
      </c>
      <c r="B3003" s="7" t="s">
        <v>6711</v>
      </c>
      <c r="C3003" s="17">
        <v>11.0</v>
      </c>
      <c r="D3003" s="17">
        <v>7.97027424545454E7</v>
      </c>
      <c r="E3003" s="17">
        <v>1.8401664E7</v>
      </c>
      <c r="F3003" s="17">
        <v>3.4601279E7</v>
      </c>
      <c r="G3003" s="17">
        <v>1.55172345E8</v>
      </c>
      <c r="H3003" s="17">
        <v>1.65436972E8</v>
      </c>
    </row>
    <row r="3004">
      <c r="A3004" s="22" t="s">
        <v>6712</v>
      </c>
      <c r="B3004" s="7" t="s">
        <v>6713</v>
      </c>
      <c r="C3004" s="17">
        <v>59.0</v>
      </c>
      <c r="D3004" s="17">
        <v>1.44444192033898E7</v>
      </c>
      <c r="E3004" s="17">
        <v>7674110.0</v>
      </c>
      <c r="F3004" s="17">
        <v>9517003.0</v>
      </c>
      <c r="G3004" s="17">
        <v>1.2769651E7</v>
      </c>
      <c r="H3004" s="17">
        <v>2.0162567E7</v>
      </c>
    </row>
    <row r="3005">
      <c r="A3005" s="22" t="s">
        <v>12133</v>
      </c>
      <c r="B3005" s="7" t="s">
        <v>12134</v>
      </c>
      <c r="C3005" s="17">
        <v>2740.0</v>
      </c>
      <c r="D3005" s="17">
        <v>8554425.1218089</v>
      </c>
      <c r="E3005" s="17">
        <v>5374100.0</v>
      </c>
      <c r="F3005" s="17">
        <v>7126242.0</v>
      </c>
      <c r="G3005" s="17">
        <v>1.0123553E7</v>
      </c>
      <c r="H3005" s="17">
        <v>1.4385E7</v>
      </c>
    </row>
    <row r="3006">
      <c r="A3006" s="22" t="s">
        <v>6714</v>
      </c>
      <c r="B3006" s="7" t="s">
        <v>6715</v>
      </c>
      <c r="C3006" s="17">
        <v>4457.0</v>
      </c>
      <c r="D3006" s="17">
        <v>9800531.89656719</v>
      </c>
      <c r="E3006" s="17">
        <v>5954756.0</v>
      </c>
      <c r="F3006" s="17">
        <v>8206763.0</v>
      </c>
      <c r="G3006" s="17">
        <v>1.1181649E7</v>
      </c>
      <c r="H3006" s="17">
        <v>1.613846E7</v>
      </c>
    </row>
    <row r="3007">
      <c r="A3007" s="22" t="s">
        <v>6716</v>
      </c>
      <c r="B3007" s="7" t="s">
        <v>6717</v>
      </c>
      <c r="C3007" s="17">
        <v>4193.0</v>
      </c>
      <c r="D3007" s="17">
        <v>1.34537030689079E7</v>
      </c>
      <c r="E3007" s="17">
        <v>6368770.0</v>
      </c>
      <c r="F3007" s="17">
        <v>9480214.0</v>
      </c>
      <c r="G3007" s="17">
        <v>1.4848026E7</v>
      </c>
      <c r="H3007" s="17">
        <v>2.246969E7</v>
      </c>
    </row>
    <row r="3008">
      <c r="A3008" s="22" t="s">
        <v>6722</v>
      </c>
      <c r="B3008" s="7" t="s">
        <v>6723</v>
      </c>
      <c r="C3008" s="17">
        <v>41776.0</v>
      </c>
      <c r="D3008" s="17">
        <v>1.02714592010765E7</v>
      </c>
      <c r="E3008" s="17">
        <v>6176531.0</v>
      </c>
      <c r="F3008" s="17">
        <v>8405000.0</v>
      </c>
      <c r="G3008" s="17">
        <v>1.1785481E7</v>
      </c>
      <c r="H3008" s="17">
        <v>1.7082942E7</v>
      </c>
    </row>
    <row r="3009">
      <c r="A3009" s="22" t="s">
        <v>6724</v>
      </c>
      <c r="B3009" s="7" t="s">
        <v>6725</v>
      </c>
      <c r="C3009" s="17">
        <v>90.0</v>
      </c>
      <c r="D3009" s="17">
        <v>9944459.05555555</v>
      </c>
      <c r="E3009" s="17">
        <v>5552621.0</v>
      </c>
      <c r="F3009" s="17">
        <v>7205829.0</v>
      </c>
      <c r="G3009" s="17">
        <v>1.0787164E7</v>
      </c>
      <c r="H3009" s="17">
        <v>1.9374153E7</v>
      </c>
    </row>
    <row r="3010">
      <c r="A3010" s="22" t="s">
        <v>12140</v>
      </c>
      <c r="B3010" s="7" t="s">
        <v>12141</v>
      </c>
      <c r="C3010" s="17">
        <v>10131.0</v>
      </c>
      <c r="D3010" s="17">
        <v>1.07860809150236E7</v>
      </c>
      <c r="E3010" s="17">
        <v>6406334.0</v>
      </c>
      <c r="F3010" s="17">
        <v>8860320.0</v>
      </c>
      <c r="G3010" s="17">
        <v>1.3273682E7</v>
      </c>
      <c r="H3010" s="17">
        <v>1.8618409E7</v>
      </c>
    </row>
    <row r="3011">
      <c r="A3011" s="22" t="s">
        <v>6726</v>
      </c>
      <c r="B3011" s="7" t="s">
        <v>6727</v>
      </c>
      <c r="C3011" s="17">
        <v>12145.0</v>
      </c>
      <c r="D3011" s="17">
        <v>1.01720779319414E7</v>
      </c>
      <c r="E3011" s="17">
        <v>6376000.0</v>
      </c>
      <c r="F3011" s="17">
        <v>8365497.0</v>
      </c>
      <c r="G3011" s="17">
        <v>1.139267E7</v>
      </c>
      <c r="H3011" s="17">
        <v>1.67501E7</v>
      </c>
    </row>
    <row r="3012">
      <c r="A3012" s="22" t="s">
        <v>6728</v>
      </c>
      <c r="B3012" s="7" t="s">
        <v>6729</v>
      </c>
      <c r="C3012" s="17">
        <v>86548.0</v>
      </c>
      <c r="D3012" s="17">
        <v>9963508.52623557</v>
      </c>
      <c r="E3012" s="17">
        <v>5961632.0</v>
      </c>
      <c r="F3012" s="17">
        <v>8098014.0</v>
      </c>
      <c r="G3012" s="17">
        <v>1.1482233E7</v>
      </c>
      <c r="H3012" s="17">
        <v>1.6884239E7</v>
      </c>
    </row>
    <row r="3013">
      <c r="A3013" s="22" t="s">
        <v>6730</v>
      </c>
      <c r="B3013" s="7" t="s">
        <v>6731</v>
      </c>
      <c r="C3013" s="17">
        <v>1579.0</v>
      </c>
      <c r="D3013" s="17">
        <v>1.55392870360987E7</v>
      </c>
      <c r="E3013" s="17">
        <v>7797000.0</v>
      </c>
      <c r="F3013" s="17">
        <v>1.13396E7</v>
      </c>
      <c r="G3013" s="17">
        <v>2.0798431E7</v>
      </c>
      <c r="H3013" s="17">
        <v>3.0944575E7</v>
      </c>
    </row>
    <row r="3014">
      <c r="A3014" s="22" t="s">
        <v>6732</v>
      </c>
      <c r="B3014" s="7" t="s">
        <v>6733</v>
      </c>
      <c r="C3014" s="17">
        <v>849.0</v>
      </c>
      <c r="D3014" s="17">
        <v>1.28736496407538E7</v>
      </c>
      <c r="E3014" s="17">
        <v>7960997.0</v>
      </c>
      <c r="F3014" s="17">
        <v>1.0544516E7</v>
      </c>
      <c r="G3014" s="17">
        <v>1.33746E7</v>
      </c>
      <c r="H3014" s="17">
        <v>1.9225096E7</v>
      </c>
    </row>
    <row r="3015">
      <c r="A3015" s="22" t="s">
        <v>6734</v>
      </c>
      <c r="B3015" s="7" t="s">
        <v>6735</v>
      </c>
      <c r="C3015" s="17">
        <v>2842.0</v>
      </c>
      <c r="D3015" s="17">
        <v>9461260.7814919</v>
      </c>
      <c r="E3015" s="17">
        <v>6079462.0</v>
      </c>
      <c r="F3015" s="17">
        <v>7669100.0</v>
      </c>
      <c r="G3015" s="17">
        <v>1.0575527E7</v>
      </c>
      <c r="H3015" s="17">
        <v>1.4656733E7</v>
      </c>
    </row>
    <row r="3016">
      <c r="A3016" s="22" t="s">
        <v>6736</v>
      </c>
      <c r="B3016" s="7" t="s">
        <v>6737</v>
      </c>
      <c r="C3016" s="17">
        <v>44.0</v>
      </c>
      <c r="D3016" s="17">
        <v>1.36585377954545E7</v>
      </c>
      <c r="E3016" s="17">
        <v>7714600.0</v>
      </c>
      <c r="F3016" s="17">
        <v>9728970.0</v>
      </c>
      <c r="G3016" s="17">
        <v>1.7121976E7</v>
      </c>
      <c r="H3016" s="17">
        <v>2.5673643E7</v>
      </c>
    </row>
    <row r="3017">
      <c r="A3017" s="22" t="s">
        <v>6738</v>
      </c>
      <c r="B3017" s="7" t="s">
        <v>6739</v>
      </c>
      <c r="C3017" s="17">
        <v>31.0</v>
      </c>
      <c r="D3017" s="17">
        <v>1.39515796451612E7</v>
      </c>
      <c r="E3017" s="17">
        <v>7313999.0</v>
      </c>
      <c r="F3017" s="17">
        <v>1.11649E7</v>
      </c>
      <c r="G3017" s="17">
        <v>1.6822598E7</v>
      </c>
      <c r="H3017" s="17">
        <v>2.3925948E7</v>
      </c>
    </row>
    <row r="3018">
      <c r="A3018" s="22" t="s">
        <v>6740</v>
      </c>
      <c r="B3018" s="7" t="s">
        <v>6741</v>
      </c>
      <c r="C3018" s="17">
        <v>28.0</v>
      </c>
      <c r="D3018" s="17">
        <v>3.34434171785714E7</v>
      </c>
      <c r="E3018" s="17">
        <v>9000151.0</v>
      </c>
      <c r="F3018" s="17">
        <v>1.2454288E7</v>
      </c>
      <c r="G3018" s="17">
        <v>4.8725107E7</v>
      </c>
      <c r="H3018" s="17">
        <v>1.00840457E8</v>
      </c>
    </row>
    <row r="3019">
      <c r="A3019" s="22" t="s">
        <v>6742</v>
      </c>
      <c r="B3019" s="7" t="s">
        <v>6743</v>
      </c>
      <c r="C3019" s="17">
        <v>15.0</v>
      </c>
      <c r="D3019" s="17">
        <v>9547871.66666666</v>
      </c>
      <c r="E3019" s="17">
        <v>6379044.0</v>
      </c>
      <c r="F3019" s="17">
        <v>6850355.0</v>
      </c>
      <c r="G3019" s="17">
        <v>8946536.0</v>
      </c>
      <c r="H3019" s="17">
        <v>2.0940135E7</v>
      </c>
    </row>
    <row r="3020">
      <c r="A3020" s="22" t="s">
        <v>6744</v>
      </c>
      <c r="B3020" s="7" t="s">
        <v>6745</v>
      </c>
      <c r="C3020" s="17">
        <v>867.0</v>
      </c>
      <c r="D3020" s="17">
        <v>1.13081723933102E7</v>
      </c>
      <c r="E3020" s="17">
        <v>6362500.0</v>
      </c>
      <c r="F3020" s="17">
        <v>8770064.0</v>
      </c>
      <c r="G3020" s="17">
        <v>1.2643746E7</v>
      </c>
      <c r="H3020" s="17">
        <v>1.8268674E7</v>
      </c>
    </row>
    <row r="3021">
      <c r="A3021" s="22" t="s">
        <v>12153</v>
      </c>
      <c r="B3021" s="7" t="s">
        <v>12154</v>
      </c>
      <c r="C3021" s="17">
        <v>10.0</v>
      </c>
      <c r="D3021" s="17">
        <v>1.02508233999999E7</v>
      </c>
      <c r="E3021" s="17">
        <v>6568201.0</v>
      </c>
      <c r="F3021" s="17">
        <v>8685913.0</v>
      </c>
      <c r="G3021" s="17">
        <v>1.1256689E7</v>
      </c>
      <c r="H3021" s="17">
        <v>1.3903344E7</v>
      </c>
    </row>
    <row r="3022">
      <c r="A3022" s="22" t="s">
        <v>6746</v>
      </c>
      <c r="B3022" s="7" t="s">
        <v>6747</v>
      </c>
      <c r="C3022" s="17">
        <v>43.0</v>
      </c>
      <c r="D3022" s="17">
        <v>1.19388311860465E7</v>
      </c>
      <c r="E3022" s="17">
        <v>7375363.0</v>
      </c>
      <c r="F3022" s="17">
        <v>9568999.0</v>
      </c>
      <c r="G3022" s="17">
        <v>1.1749211E7</v>
      </c>
      <c r="H3022" s="17">
        <v>1.7165564E7</v>
      </c>
    </row>
    <row r="3023">
      <c r="A3023" s="22" t="s">
        <v>6748</v>
      </c>
      <c r="B3023" s="7" t="s">
        <v>6749</v>
      </c>
      <c r="C3023" s="17">
        <v>7042.0</v>
      </c>
      <c r="D3023" s="17">
        <v>1.40698500978276E7</v>
      </c>
      <c r="E3023" s="17">
        <v>7571917.0</v>
      </c>
      <c r="F3023" s="17">
        <v>1.058065E7</v>
      </c>
      <c r="G3023" s="17">
        <v>1.608256E7</v>
      </c>
      <c r="H3023" s="17">
        <v>2.5302316E7</v>
      </c>
    </row>
    <row r="3024">
      <c r="A3024" s="22" t="s">
        <v>6750</v>
      </c>
      <c r="B3024" s="7" t="s">
        <v>6751</v>
      </c>
      <c r="C3024" s="17">
        <v>295.0</v>
      </c>
      <c r="D3024" s="17">
        <v>1.66221796689189E7</v>
      </c>
      <c r="E3024" s="17">
        <v>7815198.0</v>
      </c>
      <c r="F3024" s="17">
        <v>1.266455E7</v>
      </c>
      <c r="G3024" s="17">
        <v>2.0210812E7</v>
      </c>
      <c r="H3024" s="17">
        <v>2.9882217E7</v>
      </c>
    </row>
    <row r="3025">
      <c r="A3025" s="22" t="s">
        <v>6752</v>
      </c>
      <c r="B3025" s="7" t="s">
        <v>6753</v>
      </c>
      <c r="C3025" s="17">
        <v>11089.0</v>
      </c>
      <c r="D3025" s="17">
        <v>2.08929552014777E7</v>
      </c>
      <c r="E3025" s="17">
        <v>1.1669856E7</v>
      </c>
      <c r="F3025" s="17">
        <v>1.5969738E7</v>
      </c>
      <c r="G3025" s="17">
        <v>2.4532539E7</v>
      </c>
      <c r="H3025" s="17">
        <v>4.0628927E7</v>
      </c>
    </row>
    <row r="3026">
      <c r="A3026" s="22" t="s">
        <v>6754</v>
      </c>
      <c r="B3026" s="7" t="s">
        <v>6755</v>
      </c>
      <c r="C3026" s="17">
        <v>46.0</v>
      </c>
      <c r="D3026" s="17">
        <v>1.57112130869565E7</v>
      </c>
      <c r="E3026" s="17">
        <v>8688997.0</v>
      </c>
      <c r="F3026" s="17">
        <v>1.265856E7</v>
      </c>
      <c r="G3026" s="17">
        <v>1.8325957E7</v>
      </c>
      <c r="H3026" s="17">
        <v>3.0922712E7</v>
      </c>
    </row>
    <row r="3027">
      <c r="A3027" s="22" t="s">
        <v>6756</v>
      </c>
      <c r="B3027" s="7" t="s">
        <v>6757</v>
      </c>
      <c r="C3027" s="17">
        <v>13322.0</v>
      </c>
      <c r="D3027" s="17">
        <v>2.19179888317448E7</v>
      </c>
      <c r="E3027" s="17">
        <v>1.1563203E7</v>
      </c>
      <c r="F3027" s="17">
        <v>1.6920646E7</v>
      </c>
      <c r="G3027" s="17">
        <v>2.6855778E7</v>
      </c>
      <c r="H3027" s="17">
        <v>4.008142E7</v>
      </c>
    </row>
    <row r="3028">
      <c r="A3028" s="22" t="s">
        <v>6758</v>
      </c>
      <c r="B3028" s="7" t="s">
        <v>6759</v>
      </c>
      <c r="C3028" s="17">
        <v>207.0</v>
      </c>
      <c r="D3028" s="17">
        <v>1.82963951062802E7</v>
      </c>
      <c r="E3028" s="17">
        <v>1.013589E7</v>
      </c>
      <c r="F3028" s="17">
        <v>1.4682E7</v>
      </c>
      <c r="G3028" s="17">
        <v>2.151628E7</v>
      </c>
      <c r="H3028" s="17">
        <v>3.2651513E7</v>
      </c>
    </row>
    <row r="3029">
      <c r="A3029" s="22" t="s">
        <v>6760</v>
      </c>
      <c r="B3029" s="7" t="s">
        <v>6761</v>
      </c>
      <c r="C3029" s="17">
        <v>1002.0</v>
      </c>
      <c r="D3029" s="17">
        <v>2.18232813473053E7</v>
      </c>
      <c r="E3029" s="17">
        <v>1.141485E7</v>
      </c>
      <c r="F3029" s="17">
        <v>1.6080453E7</v>
      </c>
      <c r="G3029" s="17">
        <v>2.6795347E7</v>
      </c>
      <c r="H3029" s="17">
        <v>4.6620749E7</v>
      </c>
    </row>
    <row r="3030">
      <c r="A3030" s="22" t="s">
        <v>6762</v>
      </c>
      <c r="B3030" s="7" t="s">
        <v>6763</v>
      </c>
      <c r="C3030" s="17">
        <v>36.0</v>
      </c>
      <c r="D3030" s="17">
        <v>1.96534883055555E7</v>
      </c>
      <c r="E3030" s="17">
        <v>1.183E7</v>
      </c>
      <c r="F3030" s="17">
        <v>1.428E7</v>
      </c>
      <c r="G3030" s="17">
        <v>2.230641E7</v>
      </c>
      <c r="H3030" s="17">
        <v>3.1344576E7</v>
      </c>
    </row>
    <row r="3031">
      <c r="A3031" s="22" t="s">
        <v>12165</v>
      </c>
      <c r="B3031" s="7" t="s">
        <v>12166</v>
      </c>
      <c r="C3031" s="17">
        <v>1.0</v>
      </c>
      <c r="D3031" s="17">
        <v>3.3698443E7</v>
      </c>
      <c r="E3031" s="17">
        <v>3.3698443E7</v>
      </c>
      <c r="F3031" s="17">
        <v>3.3698443E7</v>
      </c>
      <c r="G3031" s="17">
        <v>3.3698443E7</v>
      </c>
      <c r="H3031" s="17">
        <v>3.3698443E7</v>
      </c>
    </row>
    <row r="3032">
      <c r="A3032" s="22" t="s">
        <v>6764</v>
      </c>
      <c r="B3032" s="7" t="s">
        <v>6765</v>
      </c>
      <c r="C3032" s="17">
        <v>2.0</v>
      </c>
      <c r="D3032" s="17">
        <v>4.8598535E7</v>
      </c>
      <c r="E3032" s="17">
        <v>1.8742675E7</v>
      </c>
      <c r="F3032" s="17">
        <v>1.8742675E7</v>
      </c>
      <c r="G3032" s="17">
        <v>7.8454395E7</v>
      </c>
      <c r="H3032" s="17">
        <v>7.8454395E7</v>
      </c>
    </row>
    <row r="3033">
      <c r="A3033" s="22" t="s">
        <v>6768</v>
      </c>
      <c r="B3033" s="7" t="s">
        <v>6769</v>
      </c>
      <c r="C3033" s="17">
        <v>24.0</v>
      </c>
      <c r="D3033" s="17">
        <v>9409962.5</v>
      </c>
      <c r="E3033" s="17">
        <v>3672119.0</v>
      </c>
      <c r="F3033" s="17">
        <v>4516881.0</v>
      </c>
      <c r="G3033" s="17">
        <v>1.1898381E7</v>
      </c>
      <c r="H3033" s="17">
        <v>2.757199E7</v>
      </c>
    </row>
    <row r="3034">
      <c r="A3034" s="22" t="s">
        <v>6770</v>
      </c>
      <c r="B3034" s="7" t="s">
        <v>6771</v>
      </c>
      <c r="C3034" s="17">
        <v>7.0</v>
      </c>
      <c r="D3034" s="17">
        <v>3.52365848571428E7</v>
      </c>
      <c r="E3034" s="17">
        <v>2.0088916E7</v>
      </c>
      <c r="F3034" s="17">
        <v>4.3020302E7</v>
      </c>
      <c r="G3034" s="17">
        <v>4.3484879E7</v>
      </c>
      <c r="H3034" s="17">
        <v>5.2387126E7</v>
      </c>
    </row>
    <row r="3035">
      <c r="A3035" s="22" t="s">
        <v>6772</v>
      </c>
      <c r="B3035" s="7" t="s">
        <v>6773</v>
      </c>
      <c r="C3035" s="17">
        <v>2.0</v>
      </c>
      <c r="D3035" s="17">
        <v>3.0591775E7</v>
      </c>
      <c r="E3035" s="17">
        <v>2.1561631E7</v>
      </c>
      <c r="F3035" s="17">
        <v>2.1561631E7</v>
      </c>
      <c r="G3035" s="17">
        <v>3.9621919E7</v>
      </c>
      <c r="H3035" s="17">
        <v>3.9621919E7</v>
      </c>
    </row>
    <row r="3036">
      <c r="A3036" s="22" t="s">
        <v>12171</v>
      </c>
      <c r="B3036" s="7" t="s">
        <v>12172</v>
      </c>
      <c r="C3036" s="17">
        <v>2.0</v>
      </c>
      <c r="D3036" s="17">
        <v>1.8974589E7</v>
      </c>
      <c r="E3036" s="17">
        <v>1.7561936E7</v>
      </c>
      <c r="F3036" s="17">
        <v>1.7561936E7</v>
      </c>
      <c r="G3036" s="17">
        <v>2.0387242E7</v>
      </c>
      <c r="H3036" s="17">
        <v>2.0387242E7</v>
      </c>
    </row>
    <row r="3037">
      <c r="A3037" s="22" t="s">
        <v>6774</v>
      </c>
      <c r="B3037" s="7" t="s">
        <v>6775</v>
      </c>
      <c r="C3037" s="17">
        <v>26.0</v>
      </c>
      <c r="D3037" s="17">
        <v>3.38758551153846E7</v>
      </c>
      <c r="E3037" s="17">
        <v>1.10558E7</v>
      </c>
      <c r="F3037" s="17">
        <v>1.8403067E7</v>
      </c>
      <c r="G3037" s="17">
        <v>3.6830594E7</v>
      </c>
      <c r="H3037" s="17">
        <v>1.01327193E8</v>
      </c>
    </row>
    <row r="3038">
      <c r="A3038" s="22" t="s">
        <v>12175</v>
      </c>
      <c r="B3038" s="7" t="s">
        <v>12176</v>
      </c>
      <c r="C3038" s="17">
        <v>4.0</v>
      </c>
      <c r="D3038" s="17">
        <v>2.106538375E7</v>
      </c>
      <c r="E3038" s="17">
        <v>1.1146951E7</v>
      </c>
      <c r="F3038" s="17">
        <v>1.180833E7</v>
      </c>
      <c r="G3038" s="17">
        <v>1.5819101E7</v>
      </c>
      <c r="H3038" s="17">
        <v>4.5487153E7</v>
      </c>
    </row>
    <row r="3039">
      <c r="A3039" s="22" t="s">
        <v>6776</v>
      </c>
      <c r="B3039" s="7" t="s">
        <v>6777</v>
      </c>
      <c r="C3039" s="17">
        <v>205.0</v>
      </c>
      <c r="D3039" s="17">
        <v>2.85208472330097E7</v>
      </c>
      <c r="E3039" s="17">
        <v>1.2039717E7</v>
      </c>
      <c r="F3039" s="17">
        <v>1.9049368E7</v>
      </c>
      <c r="G3039" s="17">
        <v>3.4072578E7</v>
      </c>
      <c r="H3039" s="17">
        <v>5.7152442E7</v>
      </c>
    </row>
    <row r="3040">
      <c r="A3040" s="22" t="s">
        <v>6790</v>
      </c>
      <c r="B3040" s="7" t="s">
        <v>6791</v>
      </c>
      <c r="C3040" s="17">
        <v>415.0</v>
      </c>
      <c r="D3040" s="17">
        <v>2.53151616457831E7</v>
      </c>
      <c r="E3040" s="17">
        <v>1.0668569E7</v>
      </c>
      <c r="F3040" s="17">
        <v>1.372624E7</v>
      </c>
      <c r="G3040" s="17">
        <v>2.5328879E7</v>
      </c>
      <c r="H3040" s="17">
        <v>5.2543282E7</v>
      </c>
    </row>
    <row r="3041">
      <c r="A3041" s="22" t="s">
        <v>6794</v>
      </c>
      <c r="B3041" s="7" t="s">
        <v>6795</v>
      </c>
      <c r="C3041" s="17">
        <v>54.0</v>
      </c>
      <c r="D3041" s="17">
        <v>2.96212523333333E7</v>
      </c>
      <c r="E3041" s="17">
        <v>1.1504049E7</v>
      </c>
      <c r="F3041" s="17">
        <v>2.1614751E7</v>
      </c>
      <c r="G3041" s="17">
        <v>3.609431E7</v>
      </c>
      <c r="H3041" s="17">
        <v>5.9215591E7</v>
      </c>
    </row>
    <row r="3042">
      <c r="A3042" s="22" t="s">
        <v>6796</v>
      </c>
      <c r="B3042" s="7" t="s">
        <v>6797</v>
      </c>
      <c r="C3042" s="17">
        <v>124.0</v>
      </c>
      <c r="D3042" s="17">
        <v>2.28501030241935E7</v>
      </c>
      <c r="E3042" s="17">
        <v>1.3818339E7</v>
      </c>
      <c r="F3042" s="17">
        <v>2.1004881E7</v>
      </c>
      <c r="G3042" s="17">
        <v>2.5645733E7</v>
      </c>
      <c r="H3042" s="17">
        <v>3.709711E7</v>
      </c>
    </row>
    <row r="3043">
      <c r="A3043" s="22" t="s">
        <v>6798</v>
      </c>
      <c r="B3043" s="7" t="s">
        <v>6799</v>
      </c>
      <c r="C3043" s="17">
        <v>16.0</v>
      </c>
      <c r="D3043" s="17">
        <v>7.78321009374999E7</v>
      </c>
      <c r="E3043" s="17">
        <v>2.1049846E7</v>
      </c>
      <c r="F3043" s="17">
        <v>5.0963756E7</v>
      </c>
      <c r="G3043" s="17">
        <v>1.11890494E8</v>
      </c>
      <c r="H3043" s="17">
        <v>1.9478355E8</v>
      </c>
    </row>
    <row r="3044">
      <c r="A3044" s="22" t="s">
        <v>6800</v>
      </c>
      <c r="B3044" s="7" t="s">
        <v>6801</v>
      </c>
      <c r="C3044" s="17">
        <v>11.0</v>
      </c>
      <c r="D3044" s="17">
        <v>5.51754153636363E7</v>
      </c>
      <c r="E3044" s="17">
        <v>1.570024E7</v>
      </c>
      <c r="F3044" s="17">
        <v>3.0198623E7</v>
      </c>
      <c r="G3044" s="17">
        <v>5.0372017E7</v>
      </c>
      <c r="H3044" s="17">
        <v>7.111418E7</v>
      </c>
    </row>
    <row r="3045">
      <c r="A3045" s="22" t="s">
        <v>6802</v>
      </c>
      <c r="B3045" s="7" t="s">
        <v>6803</v>
      </c>
      <c r="C3045" s="17">
        <v>13.0</v>
      </c>
      <c r="D3045" s="17">
        <v>3.91581386923076E7</v>
      </c>
      <c r="E3045" s="17">
        <v>1.130638E7</v>
      </c>
      <c r="F3045" s="17">
        <v>2.6188349E7</v>
      </c>
      <c r="G3045" s="17">
        <v>6.4453775E7</v>
      </c>
      <c r="H3045" s="17">
        <v>7.4063475E7</v>
      </c>
    </row>
    <row r="3046">
      <c r="A3046" s="22" t="s">
        <v>6804</v>
      </c>
      <c r="B3046" s="7" t="s">
        <v>6805</v>
      </c>
      <c r="C3046" s="17">
        <v>104.0</v>
      </c>
      <c r="D3046" s="17">
        <v>2.69877185E7</v>
      </c>
      <c r="E3046" s="17">
        <v>1.1498315E7</v>
      </c>
      <c r="F3046" s="17">
        <v>1.9755018E7</v>
      </c>
      <c r="G3046" s="17">
        <v>3.6549938E7</v>
      </c>
      <c r="H3046" s="17">
        <v>5.5213147E7</v>
      </c>
    </row>
    <row r="3047">
      <c r="A3047" s="22" t="s">
        <v>6806</v>
      </c>
      <c r="B3047" s="7" t="s">
        <v>6807</v>
      </c>
      <c r="C3047" s="17">
        <v>135.0</v>
      </c>
      <c r="D3047" s="17">
        <v>1.26362920296296E7</v>
      </c>
      <c r="E3047" s="17">
        <v>7013667.0</v>
      </c>
      <c r="F3047" s="17">
        <v>9659482.0</v>
      </c>
      <c r="G3047" s="17">
        <v>1.39845E7</v>
      </c>
      <c r="H3047" s="17">
        <v>2.0028056E7</v>
      </c>
    </row>
    <row r="3048">
      <c r="A3048" s="22" t="s">
        <v>6808</v>
      </c>
      <c r="B3048" s="7" t="s">
        <v>6809</v>
      </c>
      <c r="C3048" s="17">
        <v>161.0</v>
      </c>
      <c r="D3048" s="17">
        <v>2.1286084037267E7</v>
      </c>
      <c r="E3048" s="17">
        <v>9173251.0</v>
      </c>
      <c r="F3048" s="17">
        <v>1.746564E7</v>
      </c>
      <c r="G3048" s="17">
        <v>2.7604301E7</v>
      </c>
      <c r="H3048" s="17">
        <v>4.0661996E7</v>
      </c>
    </row>
    <row r="3049">
      <c r="A3049" s="22" t="s">
        <v>6810</v>
      </c>
      <c r="B3049" s="7" t="s">
        <v>6811</v>
      </c>
      <c r="C3049" s="17">
        <v>148.0</v>
      </c>
      <c r="D3049" s="17">
        <v>3.54141072567567E7</v>
      </c>
      <c r="E3049" s="17">
        <v>1.560915E7</v>
      </c>
      <c r="F3049" s="17">
        <v>1.994162E7</v>
      </c>
      <c r="G3049" s="17">
        <v>5.6893869E7</v>
      </c>
      <c r="H3049" s="17">
        <v>8.2433083E7</v>
      </c>
    </row>
    <row r="3050">
      <c r="A3050" s="22" t="s">
        <v>6812</v>
      </c>
      <c r="B3050" s="7" t="s">
        <v>6813</v>
      </c>
      <c r="C3050" s="17">
        <v>339.0</v>
      </c>
      <c r="D3050" s="17">
        <v>2.50157391297935E7</v>
      </c>
      <c r="E3050" s="17">
        <v>1.3275808E7</v>
      </c>
      <c r="F3050" s="17">
        <v>1.916204E7</v>
      </c>
      <c r="G3050" s="17">
        <v>2.8550051E7</v>
      </c>
      <c r="H3050" s="17">
        <v>4.1671204E7</v>
      </c>
    </row>
    <row r="3051">
      <c r="A3051" s="22" t="s">
        <v>6814</v>
      </c>
      <c r="B3051" s="7" t="s">
        <v>6815</v>
      </c>
      <c r="C3051" s="17">
        <v>135.0</v>
      </c>
      <c r="D3051" s="17">
        <v>2.94384509629629E7</v>
      </c>
      <c r="E3051" s="17">
        <v>1.475874E7</v>
      </c>
      <c r="F3051" s="17">
        <v>2.2765032E7</v>
      </c>
      <c r="G3051" s="17">
        <v>3.55993E7</v>
      </c>
      <c r="H3051" s="17">
        <v>5.7902334E7</v>
      </c>
    </row>
    <row r="3052">
      <c r="A3052" s="22" t="s">
        <v>6816</v>
      </c>
      <c r="B3052" s="7" t="s">
        <v>6817</v>
      </c>
      <c r="C3052" s="17">
        <v>1.0</v>
      </c>
      <c r="D3052" s="17">
        <v>4.2076934E7</v>
      </c>
      <c r="E3052" s="17">
        <v>4.2076934E7</v>
      </c>
      <c r="F3052" s="17">
        <v>4.2076934E7</v>
      </c>
      <c r="G3052" s="17">
        <v>4.2076934E7</v>
      </c>
      <c r="H3052" s="17">
        <v>4.2076934E7</v>
      </c>
    </row>
    <row r="3053">
      <c r="A3053" s="22" t="s">
        <v>6818</v>
      </c>
      <c r="B3053" s="7" t="s">
        <v>6819</v>
      </c>
      <c r="C3053" s="17">
        <v>19.0</v>
      </c>
      <c r="D3053" s="17">
        <v>2.40271039473684E7</v>
      </c>
      <c r="E3053" s="17">
        <v>1.2335904E7</v>
      </c>
      <c r="F3053" s="17">
        <v>1.5604606E7</v>
      </c>
      <c r="G3053" s="17">
        <v>2.0297551E7</v>
      </c>
      <c r="H3053" s="17">
        <v>6.7404293E7</v>
      </c>
    </row>
    <row r="3054">
      <c r="A3054" s="22" t="s">
        <v>6820</v>
      </c>
      <c r="B3054" s="7" t="s">
        <v>6821</v>
      </c>
      <c r="C3054" s="17">
        <v>111.0</v>
      </c>
      <c r="D3054" s="17">
        <v>2.32184963873873E7</v>
      </c>
      <c r="E3054" s="17">
        <v>1.158161E7</v>
      </c>
      <c r="F3054" s="17">
        <v>1.6113903E7</v>
      </c>
      <c r="G3054" s="17">
        <v>2.1732852E7</v>
      </c>
      <c r="H3054" s="17">
        <v>5.1243775E7</v>
      </c>
    </row>
    <row r="3055">
      <c r="A3055" s="22" t="s">
        <v>6822</v>
      </c>
      <c r="B3055" s="7" t="s">
        <v>6823</v>
      </c>
      <c r="C3055" s="17">
        <v>102.0</v>
      </c>
      <c r="D3055" s="17">
        <v>1.22577646372548E7</v>
      </c>
      <c r="E3055" s="17">
        <v>5463585.0</v>
      </c>
      <c r="F3055" s="17">
        <v>8283545.0</v>
      </c>
      <c r="G3055" s="17">
        <v>1.4647644E7</v>
      </c>
      <c r="H3055" s="17">
        <v>2.6122154E7</v>
      </c>
    </row>
    <row r="3056">
      <c r="A3056" s="22" t="s">
        <v>6824</v>
      </c>
      <c r="B3056" s="7" t="s">
        <v>6825</v>
      </c>
      <c r="C3056" s="17">
        <v>62.0</v>
      </c>
      <c r="D3056" s="17">
        <v>6888280.32258064</v>
      </c>
      <c r="E3056" s="17">
        <v>3306462.0</v>
      </c>
      <c r="F3056" s="17">
        <v>5085067.0</v>
      </c>
      <c r="G3056" s="17">
        <v>8675000.0</v>
      </c>
      <c r="H3056" s="17">
        <v>1.3889E7</v>
      </c>
    </row>
    <row r="3057">
      <c r="A3057" s="22" t="s">
        <v>12200</v>
      </c>
      <c r="B3057" s="7" t="s">
        <v>12202</v>
      </c>
      <c r="C3057" s="17">
        <v>3.0</v>
      </c>
      <c r="D3057" s="17">
        <v>4.12719003333333E7</v>
      </c>
      <c r="E3057" s="17">
        <v>8738000.0</v>
      </c>
      <c r="F3057" s="17">
        <v>1.6364298E7</v>
      </c>
      <c r="G3057" s="17">
        <v>9.8713403E7</v>
      </c>
      <c r="H3057" s="17">
        <v>9.8713403E7</v>
      </c>
    </row>
    <row r="3058">
      <c r="A3058" s="22" t="s">
        <v>6826</v>
      </c>
      <c r="B3058" s="7" t="s">
        <v>6827</v>
      </c>
      <c r="C3058" s="17">
        <v>5.0</v>
      </c>
      <c r="D3058" s="17">
        <v>3.21516816E7</v>
      </c>
      <c r="E3058" s="17">
        <v>1.4414327E7</v>
      </c>
      <c r="F3058" s="17">
        <v>1.8061676E7</v>
      </c>
      <c r="G3058" s="17">
        <v>1.9327091E7</v>
      </c>
      <c r="H3058" s="17">
        <v>1.0E8</v>
      </c>
    </row>
    <row r="3059">
      <c r="A3059" s="22" t="s">
        <v>6828</v>
      </c>
      <c r="B3059" s="7" t="s">
        <v>6829</v>
      </c>
      <c r="C3059" s="17">
        <v>9.0</v>
      </c>
      <c r="D3059" s="17">
        <v>2.20188113333333E7</v>
      </c>
      <c r="E3059" s="17">
        <v>1.2706834E7</v>
      </c>
      <c r="F3059" s="17">
        <v>1.4698525E7</v>
      </c>
      <c r="G3059" s="17">
        <v>3.25572E7</v>
      </c>
      <c r="H3059" s="17">
        <v>5.7005907E7</v>
      </c>
    </row>
    <row r="3060">
      <c r="A3060" s="22" t="s">
        <v>6830</v>
      </c>
      <c r="B3060" s="7" t="s">
        <v>6831</v>
      </c>
      <c r="C3060" s="17">
        <v>21.0</v>
      </c>
      <c r="D3060" s="17">
        <v>9796512.95238095</v>
      </c>
      <c r="E3060" s="17">
        <v>6569788.0</v>
      </c>
      <c r="F3060" s="17">
        <v>8072503.0</v>
      </c>
      <c r="G3060" s="17">
        <v>1.1505853E7</v>
      </c>
      <c r="H3060" s="17">
        <v>1.7780547E7</v>
      </c>
    </row>
    <row r="3061">
      <c r="A3061" s="22" t="s">
        <v>6832</v>
      </c>
      <c r="B3061" s="7" t="s">
        <v>6833</v>
      </c>
      <c r="C3061" s="17">
        <v>333.0</v>
      </c>
      <c r="D3061" s="17">
        <v>1.10007473603603E7</v>
      </c>
      <c r="E3061" s="17">
        <v>6718456.0</v>
      </c>
      <c r="F3061" s="17">
        <v>1.0328168E7</v>
      </c>
      <c r="G3061" s="17">
        <v>1.3135395E7</v>
      </c>
      <c r="H3061" s="17">
        <v>1.5622863E7</v>
      </c>
    </row>
    <row r="3062">
      <c r="A3062" s="22" t="s">
        <v>6834</v>
      </c>
      <c r="B3062" s="7" t="s">
        <v>6835</v>
      </c>
      <c r="C3062" s="17">
        <v>1431.0</v>
      </c>
      <c r="D3062" s="17">
        <v>1.04233512061495E7</v>
      </c>
      <c r="E3062" s="17">
        <v>3452261.0</v>
      </c>
      <c r="F3062" s="17">
        <v>5695182.0</v>
      </c>
      <c r="G3062" s="17">
        <v>1.0743151E7</v>
      </c>
      <c r="H3062" s="17">
        <v>1.9887849E7</v>
      </c>
    </row>
    <row r="3063">
      <c r="A3063" s="22" t="s">
        <v>6836</v>
      </c>
      <c r="B3063" s="7" t="s">
        <v>6837</v>
      </c>
      <c r="C3063" s="17">
        <v>503.0</v>
      </c>
      <c r="D3063" s="17">
        <v>5970797.03976143</v>
      </c>
      <c r="E3063" s="17">
        <v>2947870.0</v>
      </c>
      <c r="F3063" s="17">
        <v>4447374.0</v>
      </c>
      <c r="G3063" s="17">
        <v>6704469.0</v>
      </c>
      <c r="H3063" s="17">
        <v>1.0953967E7</v>
      </c>
    </row>
    <row r="3064">
      <c r="A3064" s="22" t="s">
        <v>6838</v>
      </c>
      <c r="B3064" s="7" t="s">
        <v>6839</v>
      </c>
      <c r="C3064" s="17">
        <v>86.0</v>
      </c>
      <c r="D3064" s="17">
        <v>9948789.44186046</v>
      </c>
      <c r="E3064" s="17">
        <v>5079369.0</v>
      </c>
      <c r="F3064" s="17">
        <v>7255587.0</v>
      </c>
      <c r="G3064" s="17">
        <v>1.09899E7</v>
      </c>
      <c r="H3064" s="17">
        <v>1.7578756E7</v>
      </c>
    </row>
    <row r="3065">
      <c r="A3065" s="22" t="s">
        <v>6840</v>
      </c>
      <c r="B3065" s="7" t="s">
        <v>6841</v>
      </c>
      <c r="C3065" s="17">
        <v>63355.0</v>
      </c>
      <c r="D3065" s="17">
        <v>1.08065558294037E7</v>
      </c>
      <c r="E3065" s="17">
        <v>5613388.0</v>
      </c>
      <c r="F3065" s="17">
        <v>8068438.0</v>
      </c>
      <c r="G3065" s="17">
        <v>1.2031733E7</v>
      </c>
      <c r="H3065" s="17">
        <v>1.8206091E7</v>
      </c>
    </row>
    <row r="3066">
      <c r="A3066" s="22" t="s">
        <v>6842</v>
      </c>
      <c r="B3066" s="7" t="s">
        <v>6843</v>
      </c>
      <c r="C3066" s="17">
        <v>2877.0</v>
      </c>
      <c r="D3066" s="17">
        <v>9814044.44949669</v>
      </c>
      <c r="E3066" s="17">
        <v>5271928.0</v>
      </c>
      <c r="F3066" s="17">
        <v>7312830.0</v>
      </c>
      <c r="G3066" s="17">
        <v>1.0863525E7</v>
      </c>
      <c r="H3066" s="17">
        <v>1.694215E7</v>
      </c>
    </row>
    <row r="3067">
      <c r="A3067" s="22" t="s">
        <v>708</v>
      </c>
      <c r="B3067" s="7" t="s">
        <v>710</v>
      </c>
      <c r="C3067" s="17">
        <v>27.0</v>
      </c>
      <c r="D3067" s="17">
        <v>1.6178195037037E7</v>
      </c>
      <c r="E3067" s="17">
        <v>3853000.0</v>
      </c>
      <c r="F3067" s="17">
        <v>1.013305E7</v>
      </c>
      <c r="G3067" s="17">
        <v>2.3038154E7</v>
      </c>
      <c r="H3067" s="17">
        <v>3.6749915E7</v>
      </c>
    </row>
    <row r="3068">
      <c r="A3068" s="22" t="s">
        <v>6844</v>
      </c>
      <c r="B3068" s="7" t="s">
        <v>6845</v>
      </c>
      <c r="C3068" s="17">
        <v>3767.0</v>
      </c>
      <c r="D3068" s="17">
        <v>2.75160364058932E7</v>
      </c>
      <c r="E3068" s="17">
        <v>1.3385855E7</v>
      </c>
      <c r="F3068" s="17">
        <v>1.9661289E7</v>
      </c>
      <c r="G3068" s="17">
        <v>3.1187041E7</v>
      </c>
      <c r="H3068" s="17">
        <v>4.6249602E7</v>
      </c>
    </row>
    <row r="3069">
      <c r="A3069" s="22" t="s">
        <v>6846</v>
      </c>
      <c r="B3069" s="7" t="s">
        <v>6847</v>
      </c>
      <c r="C3069" s="17">
        <v>5848.0</v>
      </c>
      <c r="D3069" s="17">
        <v>1.36271750282099E7</v>
      </c>
      <c r="E3069" s="17">
        <v>5917500.0</v>
      </c>
      <c r="F3069" s="17">
        <v>8832483.0</v>
      </c>
      <c r="G3069" s="17">
        <v>1.410205E7</v>
      </c>
      <c r="H3069" s="17">
        <v>2.3956346E7</v>
      </c>
    </row>
    <row r="3070">
      <c r="A3070" s="22" t="s">
        <v>6850</v>
      </c>
      <c r="B3070" s="7" t="s">
        <v>6851</v>
      </c>
      <c r="C3070" s="17">
        <v>38529.0</v>
      </c>
      <c r="D3070" s="17">
        <v>8779254.61181019</v>
      </c>
      <c r="E3070" s="17">
        <v>5234917.0</v>
      </c>
      <c r="F3070" s="17">
        <v>7054280.0</v>
      </c>
      <c r="G3070" s="17">
        <v>9764575.0</v>
      </c>
      <c r="H3070" s="17">
        <v>1.4366062E7</v>
      </c>
    </row>
    <row r="3071">
      <c r="A3071" s="22" t="s">
        <v>6856</v>
      </c>
      <c r="B3071" s="7" t="s">
        <v>6857</v>
      </c>
      <c r="C3071" s="17">
        <v>8290.0</v>
      </c>
      <c r="D3071" s="17">
        <v>8604084.11556091</v>
      </c>
      <c r="E3071" s="17">
        <v>2199306.0</v>
      </c>
      <c r="F3071" s="17">
        <v>3703817.0</v>
      </c>
      <c r="G3071" s="17">
        <v>6929288.0</v>
      </c>
      <c r="H3071" s="17">
        <v>1.655575E7</v>
      </c>
    </row>
    <row r="3072">
      <c r="A3072" s="22" t="s">
        <v>6858</v>
      </c>
      <c r="B3072" s="7" t="s">
        <v>6859</v>
      </c>
      <c r="C3072" s="17">
        <v>286.0</v>
      </c>
      <c r="D3072" s="17">
        <v>1.07644181289198E7</v>
      </c>
      <c r="E3072" s="17">
        <v>5524224.0</v>
      </c>
      <c r="F3072" s="17">
        <v>8180318.0</v>
      </c>
      <c r="G3072" s="17">
        <v>1.156556E7</v>
      </c>
      <c r="H3072" s="17">
        <v>1.7222316E7</v>
      </c>
    </row>
    <row r="3073">
      <c r="A3073" s="22" t="s">
        <v>1009</v>
      </c>
      <c r="B3073" s="7" t="s">
        <v>1010</v>
      </c>
      <c r="C3073" s="17">
        <v>329484.0</v>
      </c>
      <c r="D3073" s="17">
        <v>1.37584962280072E7</v>
      </c>
      <c r="E3073" s="17">
        <v>6409250.0</v>
      </c>
      <c r="F3073" s="17">
        <v>9246589.0</v>
      </c>
      <c r="G3073" s="17">
        <v>1.4179597E7</v>
      </c>
      <c r="H3073" s="17">
        <v>2.3880356E7</v>
      </c>
    </row>
    <row r="3074">
      <c r="A3074" s="22" t="s">
        <v>6860</v>
      </c>
      <c r="B3074" s="7" t="s">
        <v>6861</v>
      </c>
      <c r="C3074" s="17">
        <v>1885.0</v>
      </c>
      <c r="D3074" s="17">
        <v>1.03885620509013E7</v>
      </c>
      <c r="E3074" s="17">
        <v>5107500.0</v>
      </c>
      <c r="F3074" s="17">
        <v>7601386.0</v>
      </c>
      <c r="G3074" s="17">
        <v>1.1446992E7</v>
      </c>
      <c r="H3074" s="17">
        <v>1.7910624E7</v>
      </c>
    </row>
    <row r="3075">
      <c r="A3075" s="22" t="s">
        <v>6862</v>
      </c>
      <c r="B3075" s="7" t="s">
        <v>6863</v>
      </c>
      <c r="C3075" s="17">
        <v>54.0</v>
      </c>
      <c r="D3075" s="17">
        <v>3.20592427962962E7</v>
      </c>
      <c r="E3075" s="17">
        <v>6042706.0</v>
      </c>
      <c r="F3075" s="17">
        <v>1.0354463E7</v>
      </c>
      <c r="G3075" s="17">
        <v>4.4109438E7</v>
      </c>
      <c r="H3075" s="17">
        <v>5.6698911E7</v>
      </c>
    </row>
    <row r="3076">
      <c r="A3076" s="22" t="s">
        <v>6864</v>
      </c>
      <c r="B3076" s="7" t="s">
        <v>6865</v>
      </c>
      <c r="C3076" s="17">
        <v>63.0</v>
      </c>
      <c r="D3076" s="17">
        <v>7.57420130793651E7</v>
      </c>
      <c r="E3076" s="17">
        <v>1.8572237E7</v>
      </c>
      <c r="F3076" s="17">
        <v>5.4351539E7</v>
      </c>
      <c r="G3076" s="17">
        <v>1.05080668E8</v>
      </c>
      <c r="H3076" s="17">
        <v>1.78469581E8</v>
      </c>
    </row>
    <row r="3077">
      <c r="A3077" s="22" t="s">
        <v>6866</v>
      </c>
      <c r="B3077" s="7" t="s">
        <v>6867</v>
      </c>
      <c r="C3077" s="17">
        <v>229.0</v>
      </c>
      <c r="D3077" s="17">
        <v>1.16911713886462E7</v>
      </c>
      <c r="E3077" s="17">
        <v>6074304.0</v>
      </c>
      <c r="F3077" s="17">
        <v>8661100.0</v>
      </c>
      <c r="G3077" s="17">
        <v>1.3094096E7</v>
      </c>
      <c r="H3077" s="17">
        <v>2.3146688E7</v>
      </c>
    </row>
    <row r="3078">
      <c r="A3078" s="22" t="s">
        <v>6868</v>
      </c>
      <c r="B3078" s="7" t="s">
        <v>6869</v>
      </c>
      <c r="C3078" s="17">
        <v>1066.0</v>
      </c>
      <c r="D3078" s="17">
        <v>1.49219061716697E7</v>
      </c>
      <c r="E3078" s="17">
        <v>6955800.0</v>
      </c>
      <c r="F3078" s="17">
        <v>1.055305E7</v>
      </c>
      <c r="G3078" s="17">
        <v>1.7709133E7</v>
      </c>
      <c r="H3078" s="17">
        <v>3.0219016E7</v>
      </c>
    </row>
    <row r="3079">
      <c r="A3079" s="22" t="s">
        <v>6870</v>
      </c>
      <c r="B3079" s="7" t="s">
        <v>6871</v>
      </c>
      <c r="C3079" s="17">
        <v>47349.0</v>
      </c>
      <c r="D3079" s="17">
        <v>1.51749245052951E7</v>
      </c>
      <c r="E3079" s="17">
        <v>5931263.0</v>
      </c>
      <c r="F3079" s="17">
        <v>8700507.0</v>
      </c>
      <c r="G3079" s="17">
        <v>1.4423626E7</v>
      </c>
      <c r="H3079" s="17">
        <v>2.791167E7</v>
      </c>
    </row>
    <row r="3080">
      <c r="A3080" s="22" t="s">
        <v>6872</v>
      </c>
      <c r="B3080" s="7" t="s">
        <v>6873</v>
      </c>
      <c r="C3080" s="17">
        <v>169795.0</v>
      </c>
      <c r="D3080" s="17">
        <v>9120305.19581902</v>
      </c>
      <c r="E3080" s="17">
        <v>5516258.0</v>
      </c>
      <c r="F3080" s="17">
        <v>7499252.0</v>
      </c>
      <c r="G3080" s="17">
        <v>1.0633464E7</v>
      </c>
      <c r="H3080" s="17">
        <v>1.5164671E7</v>
      </c>
    </row>
    <row r="3081">
      <c r="A3081" s="22" t="s">
        <v>971</v>
      </c>
      <c r="B3081" s="7" t="s">
        <v>973</v>
      </c>
      <c r="C3081" s="17">
        <v>19357.0</v>
      </c>
      <c r="D3081" s="17">
        <v>1.4740812314721E7</v>
      </c>
      <c r="E3081" s="17">
        <v>7160864.0</v>
      </c>
      <c r="F3081" s="17">
        <v>1.0409324E7</v>
      </c>
      <c r="G3081" s="17">
        <v>1.5843503E7</v>
      </c>
      <c r="H3081" s="17">
        <v>2.6278992E7</v>
      </c>
    </row>
    <row r="3082">
      <c r="A3082" s="22" t="s">
        <v>6874</v>
      </c>
      <c r="B3082" s="7" t="s">
        <v>6875</v>
      </c>
      <c r="C3082" s="17">
        <v>233.0</v>
      </c>
      <c r="D3082" s="17">
        <v>1.58057291021276E7</v>
      </c>
      <c r="E3082" s="17">
        <v>6377135.0</v>
      </c>
      <c r="F3082" s="17">
        <v>1.0302444E7</v>
      </c>
      <c r="G3082" s="17">
        <v>1.660952E7</v>
      </c>
      <c r="H3082" s="17">
        <v>3.17104E7</v>
      </c>
    </row>
    <row r="3083">
      <c r="A3083" s="22" t="s">
        <v>6876</v>
      </c>
      <c r="B3083" s="7" t="s">
        <v>6877</v>
      </c>
      <c r="C3083" s="17">
        <v>33309.0</v>
      </c>
      <c r="D3083" s="17">
        <v>1.39651638989108E7</v>
      </c>
      <c r="E3083" s="17">
        <v>4731343.0</v>
      </c>
      <c r="F3083" s="17">
        <v>8009501.0</v>
      </c>
      <c r="G3083" s="17">
        <v>1.3353738E7</v>
      </c>
      <c r="H3083" s="17">
        <v>2.7406579E7</v>
      </c>
    </row>
    <row r="3084">
      <c r="A3084" s="22" t="s">
        <v>12231</v>
      </c>
      <c r="B3084" s="7" t="s">
        <v>12232</v>
      </c>
      <c r="C3084" s="17">
        <v>179.0</v>
      </c>
      <c r="D3084" s="17">
        <v>1.48259755698324E7</v>
      </c>
      <c r="E3084" s="17">
        <v>8882500.0</v>
      </c>
      <c r="F3084" s="17">
        <v>1.259299E7</v>
      </c>
      <c r="G3084" s="17">
        <v>1.8712301E7</v>
      </c>
      <c r="H3084" s="17">
        <v>2.5065479E7</v>
      </c>
    </row>
    <row r="3085">
      <c r="A3085" s="22" t="s">
        <v>974</v>
      </c>
      <c r="B3085" s="7" t="s">
        <v>975</v>
      </c>
      <c r="C3085" s="17">
        <v>789.0</v>
      </c>
      <c r="D3085" s="17">
        <v>4.07981627490494E7</v>
      </c>
      <c r="E3085" s="17">
        <v>1.183977E7</v>
      </c>
      <c r="F3085" s="17">
        <v>2.23183E7</v>
      </c>
      <c r="G3085" s="17">
        <v>4.6709385E7</v>
      </c>
      <c r="H3085" s="17">
        <v>8.87097E7</v>
      </c>
    </row>
    <row r="3086">
      <c r="A3086" s="22" t="s">
        <v>976</v>
      </c>
      <c r="B3086" s="7" t="s">
        <v>977</v>
      </c>
      <c r="C3086" s="17">
        <v>594.0</v>
      </c>
      <c r="D3086" s="17">
        <v>2.92619186649831E7</v>
      </c>
      <c r="E3086" s="17">
        <v>1.0926998E7</v>
      </c>
      <c r="F3086" s="17">
        <v>1.7085197E7</v>
      </c>
      <c r="G3086" s="17">
        <v>2.8821678E7</v>
      </c>
      <c r="H3086" s="17">
        <v>5.4119411E7</v>
      </c>
    </row>
    <row r="3087">
      <c r="A3087" s="22" t="s">
        <v>978</v>
      </c>
      <c r="B3087" s="7" t="s">
        <v>979</v>
      </c>
      <c r="C3087" s="17">
        <v>480.0</v>
      </c>
      <c r="D3087" s="17">
        <v>2.48926843875E7</v>
      </c>
      <c r="E3087" s="17">
        <v>9097536.0</v>
      </c>
      <c r="F3087" s="17">
        <v>1.4927904E7</v>
      </c>
      <c r="G3087" s="17">
        <v>2.5904821E7</v>
      </c>
      <c r="H3087" s="17">
        <v>4.5118025E7</v>
      </c>
    </row>
    <row r="3088">
      <c r="A3088" s="22" t="s">
        <v>981</v>
      </c>
      <c r="B3088" s="7" t="s">
        <v>982</v>
      </c>
      <c r="C3088" s="17">
        <v>2166.0</v>
      </c>
      <c r="D3088" s="17">
        <v>3.16015288088642E7</v>
      </c>
      <c r="E3088" s="17">
        <v>1.0869301E7</v>
      </c>
      <c r="F3088" s="17">
        <v>1.79284E7</v>
      </c>
      <c r="G3088" s="17">
        <v>3.2640085E7</v>
      </c>
      <c r="H3088" s="17">
        <v>6.6150666E7</v>
      </c>
    </row>
    <row r="3089">
      <c r="A3089" s="22" t="s">
        <v>6882</v>
      </c>
      <c r="B3089" s="7" t="s">
        <v>6883</v>
      </c>
      <c r="C3089" s="17">
        <v>20.0</v>
      </c>
      <c r="D3089" s="17">
        <v>5.37113781999999E7</v>
      </c>
      <c r="E3089" s="17">
        <v>5569754.0</v>
      </c>
      <c r="F3089" s="17">
        <v>1.4685518E7</v>
      </c>
      <c r="G3089" s="17">
        <v>2.9423096E7</v>
      </c>
      <c r="H3089" s="17">
        <v>4.449484E7</v>
      </c>
    </row>
    <row r="3090">
      <c r="A3090" s="22" t="s">
        <v>983</v>
      </c>
      <c r="B3090" s="7" t="s">
        <v>984</v>
      </c>
      <c r="C3090" s="17">
        <v>11.0</v>
      </c>
      <c r="D3090" s="17">
        <v>3.41034983636363E7</v>
      </c>
      <c r="E3090" s="17">
        <v>1.253358E7</v>
      </c>
      <c r="F3090" s="17">
        <v>1.5907028E7</v>
      </c>
      <c r="G3090" s="17">
        <v>3.4722969E7</v>
      </c>
      <c r="H3090" s="17">
        <v>3.8198906E7</v>
      </c>
    </row>
    <row r="3091">
      <c r="A3091" s="22" t="s">
        <v>985</v>
      </c>
      <c r="B3091" s="7" t="s">
        <v>986</v>
      </c>
      <c r="C3091" s="17">
        <v>127.0</v>
      </c>
      <c r="D3091" s="17">
        <v>2.91888328110236E7</v>
      </c>
      <c r="E3091" s="17">
        <v>1.1076378E7</v>
      </c>
      <c r="F3091" s="17">
        <v>1.7626084E7</v>
      </c>
      <c r="G3091" s="17">
        <v>2.7467621E7</v>
      </c>
      <c r="H3091" s="17">
        <v>5.0014403E7</v>
      </c>
    </row>
    <row r="3092">
      <c r="A3092" s="22" t="s">
        <v>987</v>
      </c>
      <c r="B3092" s="7" t="s">
        <v>989</v>
      </c>
      <c r="C3092" s="17">
        <v>42.0</v>
      </c>
      <c r="D3092" s="17">
        <v>4.85221252380952E7</v>
      </c>
      <c r="E3092" s="17">
        <v>1.5266609E7</v>
      </c>
      <c r="F3092" s="17">
        <v>2.2209189E7</v>
      </c>
      <c r="G3092" s="17">
        <v>5.0752105E7</v>
      </c>
      <c r="H3092" s="17">
        <v>1.38687871E8</v>
      </c>
    </row>
    <row r="3093">
      <c r="A3093" s="22" t="s">
        <v>990</v>
      </c>
      <c r="B3093" s="7" t="s">
        <v>991</v>
      </c>
      <c r="C3093" s="17">
        <v>5845.0</v>
      </c>
      <c r="D3093" s="17">
        <v>3.57166891698597E7</v>
      </c>
      <c r="E3093" s="17">
        <v>1.0594391E7</v>
      </c>
      <c r="F3093" s="17">
        <v>1.85826E7</v>
      </c>
      <c r="G3093" s="17">
        <v>3.7850492E7</v>
      </c>
      <c r="H3093" s="17">
        <v>8.0833361E7</v>
      </c>
    </row>
    <row r="3094">
      <c r="A3094" s="22" t="s">
        <v>12245</v>
      </c>
      <c r="B3094" s="7" t="s">
        <v>12246</v>
      </c>
      <c r="C3094" s="17">
        <v>818.0</v>
      </c>
      <c r="D3094" s="17">
        <v>1.29972174095354E7</v>
      </c>
      <c r="E3094" s="17">
        <v>7453449.0</v>
      </c>
      <c r="F3094" s="17">
        <v>1.0751506E7</v>
      </c>
      <c r="G3094" s="17">
        <v>1.4668778E7</v>
      </c>
      <c r="H3094" s="17">
        <v>2.2251689E7</v>
      </c>
    </row>
    <row r="3095">
      <c r="A3095" s="22" t="s">
        <v>992</v>
      </c>
      <c r="B3095" s="7" t="s">
        <v>993</v>
      </c>
      <c r="C3095" s="17">
        <v>3793.0</v>
      </c>
      <c r="D3095" s="17">
        <v>3.15114383267457E7</v>
      </c>
      <c r="E3095" s="17">
        <v>9260015.0</v>
      </c>
      <c r="F3095" s="17">
        <v>1.49282E7</v>
      </c>
      <c r="G3095" s="17">
        <v>3.2488002E7</v>
      </c>
      <c r="H3095" s="17">
        <v>6.9820384E7</v>
      </c>
    </row>
    <row r="3096">
      <c r="A3096" s="22" t="s">
        <v>994</v>
      </c>
      <c r="B3096" s="7" t="s">
        <v>996</v>
      </c>
      <c r="C3096" s="17">
        <v>324.0</v>
      </c>
      <c r="D3096" s="17">
        <v>3.36814774166666E7</v>
      </c>
      <c r="E3096" s="17">
        <v>1.0591E7</v>
      </c>
      <c r="F3096" s="17">
        <v>1.8019437E7</v>
      </c>
      <c r="G3096" s="17">
        <v>3.7271182E7</v>
      </c>
      <c r="H3096" s="17">
        <v>8.2247047E7</v>
      </c>
    </row>
    <row r="3097">
      <c r="A3097" s="22" t="s">
        <v>997</v>
      </c>
      <c r="B3097" s="7" t="s">
        <v>998</v>
      </c>
      <c r="C3097" s="17">
        <v>1298.0</v>
      </c>
      <c r="D3097" s="17">
        <v>2.90444674446154E7</v>
      </c>
      <c r="E3097" s="17">
        <v>8930161.0</v>
      </c>
      <c r="F3097" s="17">
        <v>1.4582837E7</v>
      </c>
      <c r="G3097" s="17">
        <v>2.9166233E7</v>
      </c>
      <c r="H3097" s="17">
        <v>6.2731741E7</v>
      </c>
    </row>
    <row r="3098">
      <c r="A3098" s="22" t="s">
        <v>6886</v>
      </c>
      <c r="B3098" s="7" t="s">
        <v>6887</v>
      </c>
      <c r="C3098" s="17">
        <v>575.0</v>
      </c>
      <c r="D3098" s="17">
        <v>1.77067059773913E7</v>
      </c>
      <c r="E3098" s="17">
        <v>8161070.0</v>
      </c>
      <c r="F3098" s="17">
        <v>1.17394E7</v>
      </c>
      <c r="G3098" s="17">
        <v>1.9489428E7</v>
      </c>
      <c r="H3098" s="17">
        <v>3.7298444E7</v>
      </c>
    </row>
    <row r="3099">
      <c r="A3099" s="22" t="s">
        <v>999</v>
      </c>
      <c r="B3099" s="7" t="s">
        <v>1000</v>
      </c>
      <c r="C3099" s="17">
        <v>3577.0</v>
      </c>
      <c r="D3099" s="17">
        <v>3.46342252436435E7</v>
      </c>
      <c r="E3099" s="17">
        <v>1.1048179E7</v>
      </c>
      <c r="F3099" s="17">
        <v>1.7998556E7</v>
      </c>
      <c r="G3099" s="17">
        <v>3.3761482E7</v>
      </c>
      <c r="H3099" s="17">
        <v>6.8751951E7</v>
      </c>
    </row>
    <row r="3100">
      <c r="A3100" s="22" t="s">
        <v>1002</v>
      </c>
      <c r="B3100" s="7" t="s">
        <v>1003</v>
      </c>
      <c r="C3100" s="17">
        <v>569.0</v>
      </c>
      <c r="D3100" s="17">
        <v>2.59658843690685E7</v>
      </c>
      <c r="E3100" s="17">
        <v>9435754.0</v>
      </c>
      <c r="F3100" s="17">
        <v>1.5453502E7</v>
      </c>
      <c r="G3100" s="17">
        <v>2.4865746E7</v>
      </c>
      <c r="H3100" s="17">
        <v>5.680365E7</v>
      </c>
    </row>
    <row r="3101">
      <c r="A3101" s="22" t="s">
        <v>6896</v>
      </c>
      <c r="B3101" s="7" t="s">
        <v>6897</v>
      </c>
      <c r="C3101" s="17">
        <v>50.0</v>
      </c>
      <c r="D3101" s="17">
        <v>1.83413987999999E7</v>
      </c>
      <c r="E3101" s="17">
        <v>7388065.0</v>
      </c>
      <c r="F3101" s="17">
        <v>9779500.0</v>
      </c>
      <c r="G3101" s="17">
        <v>1.5580149E7</v>
      </c>
      <c r="H3101" s="17">
        <v>4.487914E7</v>
      </c>
    </row>
    <row r="3102">
      <c r="A3102" s="22" t="s">
        <v>6898</v>
      </c>
      <c r="B3102" s="7" t="s">
        <v>6899</v>
      </c>
      <c r="C3102" s="17">
        <v>7.0</v>
      </c>
      <c r="D3102" s="17">
        <v>1.5005639E7</v>
      </c>
      <c r="E3102" s="17">
        <v>7295513.0</v>
      </c>
      <c r="F3102" s="17">
        <v>7852400.0</v>
      </c>
      <c r="G3102" s="17">
        <v>2.71133E7</v>
      </c>
      <c r="H3102" s="17">
        <v>4.2742934E7</v>
      </c>
    </row>
    <row r="3103">
      <c r="A3103" s="22" t="s">
        <v>6902</v>
      </c>
      <c r="B3103" s="7" t="s">
        <v>6903</v>
      </c>
      <c r="C3103" s="17">
        <v>200.0</v>
      </c>
      <c r="D3103" s="17">
        <v>3.7402986305E7</v>
      </c>
      <c r="E3103" s="17">
        <v>1.2208228E7</v>
      </c>
      <c r="F3103" s="17">
        <v>2.7852172E7</v>
      </c>
      <c r="G3103" s="17">
        <v>5.034836E7</v>
      </c>
      <c r="H3103" s="17">
        <v>6.8121E7</v>
      </c>
    </row>
    <row r="3104">
      <c r="A3104" s="22" t="s">
        <v>6904</v>
      </c>
      <c r="B3104" s="7" t="s">
        <v>6905</v>
      </c>
      <c r="C3104" s="17">
        <v>3709.0</v>
      </c>
      <c r="D3104" s="17">
        <v>1.94809729673854E7</v>
      </c>
      <c r="E3104" s="17">
        <v>7900000.0</v>
      </c>
      <c r="F3104" s="17">
        <v>1.32262E7</v>
      </c>
      <c r="G3104" s="17">
        <v>2.4189583E7</v>
      </c>
      <c r="H3104" s="17">
        <v>3.9553415E7</v>
      </c>
    </row>
    <row r="3105">
      <c r="A3105" s="22" t="s">
        <v>6906</v>
      </c>
      <c r="B3105" s="7" t="s">
        <v>6907</v>
      </c>
      <c r="C3105" s="17">
        <v>413.0</v>
      </c>
      <c r="D3105" s="17">
        <v>2.04858775133172E7</v>
      </c>
      <c r="E3105" s="17">
        <v>9414136.0</v>
      </c>
      <c r="F3105" s="17">
        <v>1.71053E7</v>
      </c>
      <c r="G3105" s="17">
        <v>2.6222781E7</v>
      </c>
      <c r="H3105" s="17">
        <v>4.0604678E7</v>
      </c>
    </row>
    <row r="3106">
      <c r="A3106" s="22" t="s">
        <v>6908</v>
      </c>
      <c r="B3106" s="7" t="s">
        <v>6909</v>
      </c>
      <c r="C3106" s="17">
        <v>82.0</v>
      </c>
      <c r="D3106" s="17">
        <v>9388437.68292682</v>
      </c>
      <c r="E3106" s="17">
        <v>5398156.0</v>
      </c>
      <c r="F3106" s="17">
        <v>7626415.0</v>
      </c>
      <c r="G3106" s="17">
        <v>1.0841E7</v>
      </c>
      <c r="H3106" s="17">
        <v>1.6493345E7</v>
      </c>
    </row>
    <row r="3107">
      <c r="A3107" s="22" t="s">
        <v>6910</v>
      </c>
      <c r="B3107" s="7" t="s">
        <v>6911</v>
      </c>
      <c r="C3107" s="17">
        <v>70.0</v>
      </c>
      <c r="D3107" s="17">
        <v>1.95395884857142E7</v>
      </c>
      <c r="E3107" s="17">
        <v>9632634.0</v>
      </c>
      <c r="F3107" s="17">
        <v>1.47895E7</v>
      </c>
      <c r="G3107" s="17">
        <v>2.6508866E7</v>
      </c>
      <c r="H3107" s="17">
        <v>3.9066007E7</v>
      </c>
    </row>
    <row r="3108">
      <c r="A3108" s="22" t="s">
        <v>6912</v>
      </c>
      <c r="B3108" s="7" t="s">
        <v>6913</v>
      </c>
      <c r="C3108" s="17">
        <v>6614.0</v>
      </c>
      <c r="D3108" s="17">
        <v>1.73895959817054E7</v>
      </c>
      <c r="E3108" s="17">
        <v>6960000.0</v>
      </c>
      <c r="F3108" s="17">
        <v>1.0595645E7</v>
      </c>
      <c r="G3108" s="17">
        <v>1.6500924E7</v>
      </c>
      <c r="H3108" s="17">
        <v>2.933398E7</v>
      </c>
    </row>
    <row r="3109">
      <c r="A3109" s="22" t="s">
        <v>12265</v>
      </c>
      <c r="B3109" s="7" t="s">
        <v>6925</v>
      </c>
      <c r="C3109" s="17">
        <v>1.0</v>
      </c>
      <c r="D3109" s="17">
        <v>7014662.0</v>
      </c>
      <c r="E3109" s="17">
        <v>7014662.0</v>
      </c>
      <c r="F3109" s="17">
        <v>7014662.0</v>
      </c>
      <c r="G3109" s="17">
        <v>7014662.0</v>
      </c>
      <c r="H3109" s="17">
        <v>7014662.0</v>
      </c>
    </row>
    <row r="3110">
      <c r="A3110" s="22" t="s">
        <v>6914</v>
      </c>
      <c r="B3110" s="7" t="s">
        <v>6915</v>
      </c>
      <c r="C3110" s="17">
        <v>14.0</v>
      </c>
      <c r="D3110" s="17">
        <v>1.52156226428571E7</v>
      </c>
      <c r="E3110" s="17">
        <v>9700400.0</v>
      </c>
      <c r="F3110" s="17">
        <v>1.4680234E7</v>
      </c>
      <c r="G3110" s="17">
        <v>2.3627334E7</v>
      </c>
      <c r="H3110" s="17">
        <v>2.7206164E7</v>
      </c>
    </row>
    <row r="3111">
      <c r="A3111" s="22" t="s">
        <v>1004</v>
      </c>
      <c r="B3111" s="7" t="s">
        <v>1005</v>
      </c>
      <c r="C3111" s="17">
        <v>352.0</v>
      </c>
      <c r="D3111" s="17">
        <v>2.49739443778409E7</v>
      </c>
      <c r="E3111" s="17">
        <v>8855000.0</v>
      </c>
      <c r="F3111" s="17">
        <v>1.42251E7</v>
      </c>
      <c r="G3111" s="17">
        <v>2.7661988E7</v>
      </c>
      <c r="H3111" s="17">
        <v>4.6248274E7</v>
      </c>
    </row>
    <row r="3112">
      <c r="A3112" s="22" t="s">
        <v>6916</v>
      </c>
      <c r="B3112" s="7" t="s">
        <v>6917</v>
      </c>
      <c r="C3112" s="17">
        <v>52.0</v>
      </c>
      <c r="D3112" s="17">
        <v>2.21067780384615E7</v>
      </c>
      <c r="E3112" s="17">
        <v>8236000.0</v>
      </c>
      <c r="F3112" s="17">
        <v>1.3831322E7</v>
      </c>
      <c r="G3112" s="17">
        <v>2.3710051E7</v>
      </c>
      <c r="H3112" s="17">
        <v>4.5926838E7</v>
      </c>
    </row>
    <row r="3113">
      <c r="A3113" s="22" t="s">
        <v>1006</v>
      </c>
      <c r="B3113" s="7" t="s">
        <v>1007</v>
      </c>
      <c r="C3113" s="17">
        <v>6.0</v>
      </c>
      <c r="D3113" s="17">
        <v>1.78915106666666E7</v>
      </c>
      <c r="E3113" s="17">
        <v>5971577.0</v>
      </c>
      <c r="F3113" s="17">
        <v>1.0697102E7</v>
      </c>
      <c r="G3113" s="17">
        <v>2.4493992E7</v>
      </c>
      <c r="H3113" s="17">
        <v>5.3242111E7</v>
      </c>
    </row>
    <row r="3114">
      <c r="A3114" s="22" t="s">
        <v>12271</v>
      </c>
      <c r="B3114" s="7" t="s">
        <v>12272</v>
      </c>
      <c r="C3114" s="17">
        <v>2.0</v>
      </c>
      <c r="D3114" s="17">
        <v>3.76222935E7</v>
      </c>
      <c r="E3114" s="17">
        <v>1.4114587E7</v>
      </c>
      <c r="F3114" s="17">
        <v>1.4114587E7</v>
      </c>
      <c r="G3114" s="17">
        <v>6.113E7</v>
      </c>
      <c r="H3114" s="17">
        <v>6.113E7</v>
      </c>
    </row>
    <row r="3115">
      <c r="A3115" s="22" t="s">
        <v>6918</v>
      </c>
      <c r="B3115" s="7" t="s">
        <v>6919</v>
      </c>
      <c r="C3115" s="17">
        <v>6.0</v>
      </c>
      <c r="D3115" s="17">
        <v>2.92515783333333E7</v>
      </c>
      <c r="E3115" s="17">
        <v>2.5996699E7</v>
      </c>
      <c r="F3115" s="17">
        <v>2.6811275E7</v>
      </c>
      <c r="G3115" s="17">
        <v>3.6240182E7</v>
      </c>
      <c r="H3115" s="17">
        <v>4.2410937E7</v>
      </c>
    </row>
    <row r="3116">
      <c r="A3116" s="22" t="s">
        <v>6920</v>
      </c>
      <c r="B3116" s="7" t="s">
        <v>6921</v>
      </c>
      <c r="C3116" s="17">
        <v>7.0</v>
      </c>
      <c r="D3116" s="17">
        <v>2.3475681E7</v>
      </c>
      <c r="E3116" s="17">
        <v>7696988.0</v>
      </c>
      <c r="F3116" s="17">
        <v>1.800815E7</v>
      </c>
      <c r="G3116" s="17">
        <v>3.8324011E7</v>
      </c>
      <c r="H3116" s="17">
        <v>4.8720829E7</v>
      </c>
    </row>
    <row r="3117">
      <c r="A3117" s="22" t="s">
        <v>6922</v>
      </c>
      <c r="B3117" s="7" t="s">
        <v>6923</v>
      </c>
      <c r="C3117" s="17">
        <v>1.0</v>
      </c>
      <c r="D3117" s="17">
        <v>1.30995E7</v>
      </c>
      <c r="E3117" s="17">
        <v>1.30995E7</v>
      </c>
      <c r="F3117" s="17">
        <v>1.30995E7</v>
      </c>
      <c r="G3117" s="17">
        <v>1.30995E7</v>
      </c>
      <c r="H3117" s="17">
        <v>1.30995E7</v>
      </c>
    </row>
    <row r="3118">
      <c r="A3118" s="22" t="s">
        <v>12278</v>
      </c>
      <c r="B3118" s="7" t="s">
        <v>12279</v>
      </c>
      <c r="C3118" s="17">
        <v>1.0</v>
      </c>
      <c r="D3118" s="17">
        <v>5750000.0</v>
      </c>
      <c r="E3118" s="17">
        <v>5750000.0</v>
      </c>
      <c r="F3118" s="17">
        <v>5750000.0</v>
      </c>
      <c r="G3118" s="17">
        <v>5750000.0</v>
      </c>
      <c r="H3118" s="17">
        <v>5750000.0</v>
      </c>
    </row>
    <row r="3119">
      <c r="A3119" s="22" t="s">
        <v>6924</v>
      </c>
      <c r="B3119" s="7" t="s">
        <v>6925</v>
      </c>
      <c r="C3119" s="17">
        <v>648.0</v>
      </c>
      <c r="D3119" s="17">
        <v>9556027.87037036</v>
      </c>
      <c r="E3119" s="17">
        <v>5372300.0</v>
      </c>
      <c r="F3119" s="17">
        <v>7186860.0</v>
      </c>
      <c r="G3119" s="17">
        <v>1.0500465E7</v>
      </c>
      <c r="H3119" s="17">
        <v>1.4414817E7</v>
      </c>
    </row>
    <row r="3120">
      <c r="A3120" s="22" t="s">
        <v>6926</v>
      </c>
      <c r="B3120" s="7" t="s">
        <v>6927</v>
      </c>
      <c r="C3120" s="17">
        <v>216.0</v>
      </c>
      <c r="D3120" s="17">
        <v>1.29836113518518E7</v>
      </c>
      <c r="E3120" s="17">
        <v>4661329.0</v>
      </c>
      <c r="F3120" s="17">
        <v>7170436.0</v>
      </c>
      <c r="G3120" s="17">
        <v>1.2191015E7</v>
      </c>
      <c r="H3120" s="17">
        <v>2.7908444E7</v>
      </c>
    </row>
    <row r="3121">
      <c r="A3121" s="22" t="s">
        <v>6928</v>
      </c>
      <c r="B3121" s="7" t="s">
        <v>6929</v>
      </c>
      <c r="C3121" s="17">
        <v>3407.0</v>
      </c>
      <c r="D3121" s="17">
        <v>2.59549074581743E7</v>
      </c>
      <c r="E3121" s="17">
        <v>5976669.0</v>
      </c>
      <c r="F3121" s="17">
        <v>1.1704197E7</v>
      </c>
      <c r="G3121" s="17">
        <v>2.8003386E7</v>
      </c>
      <c r="H3121" s="17">
        <v>6.0639089E7</v>
      </c>
    </row>
    <row r="3122">
      <c r="A3122" s="22" t="s">
        <v>6930</v>
      </c>
      <c r="B3122" s="7" t="s">
        <v>6931</v>
      </c>
      <c r="C3122" s="17">
        <v>797355.0</v>
      </c>
      <c r="D3122" s="17">
        <v>1.47621679076208E7</v>
      </c>
      <c r="E3122" s="17">
        <v>4602854.0</v>
      </c>
      <c r="F3122" s="17">
        <v>6911710.0</v>
      </c>
      <c r="G3122" s="17">
        <v>1.2943E7</v>
      </c>
      <c r="H3122" s="17">
        <v>3.0828591E7</v>
      </c>
    </row>
    <row r="3123">
      <c r="A3123" s="22" t="s">
        <v>6932</v>
      </c>
      <c r="B3123" s="7" t="s">
        <v>6933</v>
      </c>
      <c r="C3123" s="17">
        <v>5867.0</v>
      </c>
      <c r="D3123" s="17">
        <v>1.13466503246974E7</v>
      </c>
      <c r="E3123" s="17">
        <v>4584000.0</v>
      </c>
      <c r="F3123" s="17">
        <v>6602904.0</v>
      </c>
      <c r="G3123" s="17">
        <v>1.1564013E7</v>
      </c>
      <c r="H3123" s="17">
        <v>2.2491432E7</v>
      </c>
    </row>
    <row r="3124">
      <c r="A3124" s="22" t="s">
        <v>6934</v>
      </c>
      <c r="B3124" s="7" t="s">
        <v>6935</v>
      </c>
      <c r="C3124" s="17">
        <v>54.0</v>
      </c>
      <c r="D3124" s="17">
        <v>9956425.01851852</v>
      </c>
      <c r="E3124" s="17">
        <v>2691183.0</v>
      </c>
      <c r="F3124" s="17">
        <v>4587071.0</v>
      </c>
      <c r="G3124" s="17">
        <v>8293488.0</v>
      </c>
      <c r="H3124" s="17">
        <v>1.2876436E7</v>
      </c>
    </row>
    <row r="3125">
      <c r="A3125" s="22" t="s">
        <v>6936</v>
      </c>
      <c r="B3125" s="7" t="s">
        <v>6937</v>
      </c>
      <c r="C3125" s="17">
        <v>313.0</v>
      </c>
      <c r="D3125" s="17">
        <v>1.14355159105431E7</v>
      </c>
      <c r="E3125" s="17">
        <v>4673174.0</v>
      </c>
      <c r="F3125" s="17">
        <v>7840577.0</v>
      </c>
      <c r="G3125" s="17">
        <v>1.2080166E7</v>
      </c>
      <c r="H3125" s="17">
        <v>2.0441161E7</v>
      </c>
    </row>
    <row r="3126">
      <c r="A3126" s="22" t="s">
        <v>6938</v>
      </c>
      <c r="B3126" s="7" t="s">
        <v>6939</v>
      </c>
      <c r="C3126" s="17">
        <v>131.0</v>
      </c>
      <c r="D3126" s="17">
        <v>1.72489105757575E7</v>
      </c>
      <c r="E3126" s="17">
        <v>4649740.0</v>
      </c>
      <c r="F3126" s="17">
        <v>7639423.0</v>
      </c>
      <c r="G3126" s="17">
        <v>1.4707376E7</v>
      </c>
      <c r="H3126" s="17">
        <v>4.8633944E7</v>
      </c>
    </row>
    <row r="3127">
      <c r="A3127" s="22" t="s">
        <v>6940</v>
      </c>
      <c r="B3127" s="7" t="s">
        <v>6941</v>
      </c>
      <c r="C3127" s="17">
        <v>23.0</v>
      </c>
      <c r="D3127" s="17">
        <v>2.26591206956521E7</v>
      </c>
      <c r="E3127" s="17">
        <v>4604810.0</v>
      </c>
      <c r="F3127" s="17">
        <v>8964709.0</v>
      </c>
      <c r="G3127" s="17">
        <v>3.5198887E7</v>
      </c>
      <c r="H3127" s="17">
        <v>6.3825044E7</v>
      </c>
    </row>
    <row r="3128">
      <c r="A3128" s="22" t="s">
        <v>6942</v>
      </c>
      <c r="B3128" s="7" t="s">
        <v>6943</v>
      </c>
      <c r="C3128" s="17">
        <v>9314.0</v>
      </c>
      <c r="D3128" s="17">
        <v>1.1888940617325E7</v>
      </c>
      <c r="E3128" s="17">
        <v>3254500.0</v>
      </c>
      <c r="F3128" s="17">
        <v>6024421.0</v>
      </c>
      <c r="G3128" s="17">
        <v>1.1419941E7</v>
      </c>
      <c r="H3128" s="17">
        <v>2.4228425E7</v>
      </c>
    </row>
    <row r="3129">
      <c r="A3129" s="22" t="s">
        <v>6944</v>
      </c>
      <c r="B3129" s="7" t="s">
        <v>6945</v>
      </c>
      <c r="C3129" s="17">
        <v>8765.0</v>
      </c>
      <c r="D3129" s="17">
        <v>1.1285775148203E7</v>
      </c>
      <c r="E3129" s="17">
        <v>5019300.0</v>
      </c>
      <c r="F3129" s="17">
        <v>8142964.0</v>
      </c>
      <c r="G3129" s="17">
        <v>1.2940523E7</v>
      </c>
      <c r="H3129" s="17">
        <v>2.089026E7</v>
      </c>
    </row>
    <row r="3130">
      <c r="A3130" s="22" t="s">
        <v>6946</v>
      </c>
      <c r="B3130" s="7" t="s">
        <v>6947</v>
      </c>
      <c r="C3130" s="17">
        <v>9639.0</v>
      </c>
      <c r="D3130" s="17">
        <v>1.33596410898724E7</v>
      </c>
      <c r="E3130" s="17">
        <v>5578275.0</v>
      </c>
      <c r="F3130" s="17">
        <v>8877062.0</v>
      </c>
      <c r="G3130" s="17">
        <v>1.3878827E7</v>
      </c>
      <c r="H3130" s="17">
        <v>2.31513E7</v>
      </c>
    </row>
    <row r="3131">
      <c r="A3131" s="22" t="s">
        <v>6948</v>
      </c>
      <c r="B3131" s="7" t="s">
        <v>6949</v>
      </c>
      <c r="C3131" s="17">
        <v>55.0</v>
      </c>
      <c r="D3131" s="17">
        <v>1.06288730727272E7</v>
      </c>
      <c r="E3131" s="17">
        <v>3219243.0</v>
      </c>
      <c r="F3131" s="17">
        <v>5568316.0</v>
      </c>
      <c r="G3131" s="17">
        <v>9916946.0</v>
      </c>
      <c r="H3131" s="17">
        <v>2.486525E7</v>
      </c>
    </row>
    <row r="3132">
      <c r="A3132" s="22" t="s">
        <v>6950</v>
      </c>
      <c r="B3132" s="7" t="s">
        <v>6951</v>
      </c>
      <c r="C3132" s="17">
        <v>99.0</v>
      </c>
      <c r="D3132" s="17">
        <v>9985857.13131313</v>
      </c>
      <c r="E3132" s="17">
        <v>3505425.0</v>
      </c>
      <c r="F3132" s="17">
        <v>6106731.0</v>
      </c>
      <c r="G3132" s="17">
        <v>1.0850942E7</v>
      </c>
      <c r="H3132" s="17">
        <v>2.3630315E7</v>
      </c>
    </row>
    <row r="3133">
      <c r="A3133" s="22" t="s">
        <v>6952</v>
      </c>
      <c r="B3133" s="7" t="s">
        <v>6953</v>
      </c>
      <c r="C3133" s="17">
        <v>563.0</v>
      </c>
      <c r="D3133" s="17">
        <v>1.10435378010657E7</v>
      </c>
      <c r="E3133" s="17">
        <v>3672581.0</v>
      </c>
      <c r="F3133" s="17">
        <v>6875819.0</v>
      </c>
      <c r="G3133" s="17">
        <v>1.0276613E7</v>
      </c>
      <c r="H3133" s="17">
        <v>2.0097364E7</v>
      </c>
    </row>
    <row r="3134">
      <c r="A3134" s="22" t="s">
        <v>6954</v>
      </c>
      <c r="B3134" s="7" t="s">
        <v>6955</v>
      </c>
      <c r="C3134" s="17">
        <v>6082.0</v>
      </c>
      <c r="D3134" s="17">
        <v>1.28699312870734E7</v>
      </c>
      <c r="E3134" s="17">
        <v>4236770.0</v>
      </c>
      <c r="F3134" s="17">
        <v>7251442.0</v>
      </c>
      <c r="G3134" s="17">
        <v>1.3768595E7</v>
      </c>
      <c r="H3134" s="17">
        <v>3.05016E7</v>
      </c>
    </row>
    <row r="3135">
      <c r="A3135" s="22" t="s">
        <v>6956</v>
      </c>
      <c r="B3135" s="7" t="s">
        <v>6957</v>
      </c>
      <c r="C3135" s="17">
        <v>17747.0</v>
      </c>
      <c r="D3135" s="17">
        <v>1.35016319118441E7</v>
      </c>
      <c r="E3135" s="17">
        <v>3161172.0</v>
      </c>
      <c r="F3135" s="17">
        <v>6310278.0</v>
      </c>
      <c r="G3135" s="17">
        <v>1.4775E7</v>
      </c>
      <c r="H3135" s="17">
        <v>3.2128869E7</v>
      </c>
    </row>
    <row r="3136">
      <c r="A3136" s="22" t="s">
        <v>6958</v>
      </c>
      <c r="B3136" s="7" t="s">
        <v>6959</v>
      </c>
      <c r="C3136" s="17">
        <v>412.0</v>
      </c>
      <c r="D3136" s="17">
        <v>3.03229683543689E7</v>
      </c>
      <c r="E3136" s="17">
        <v>2.236852E7</v>
      </c>
      <c r="F3136" s="17">
        <v>3.035602E7</v>
      </c>
      <c r="G3136" s="17">
        <v>3.3570988E7</v>
      </c>
      <c r="H3136" s="17">
        <v>4.0301979E7</v>
      </c>
    </row>
    <row r="3137">
      <c r="A3137" s="22" t="s">
        <v>6960</v>
      </c>
      <c r="B3137" s="7" t="s">
        <v>6961</v>
      </c>
      <c r="C3137" s="17">
        <v>27644.0</v>
      </c>
      <c r="D3137" s="17">
        <v>1.94774203709123E7</v>
      </c>
      <c r="E3137" s="17">
        <v>3518724.0</v>
      </c>
      <c r="F3137" s="17">
        <v>6041094.0</v>
      </c>
      <c r="G3137" s="17">
        <v>1.6230726E7</v>
      </c>
      <c r="H3137" s="17">
        <v>5.333655E7</v>
      </c>
    </row>
    <row r="3138">
      <c r="A3138" s="22" t="s">
        <v>6962</v>
      </c>
      <c r="B3138" s="7" t="s">
        <v>6963</v>
      </c>
      <c r="C3138" s="17">
        <v>17947.0</v>
      </c>
      <c r="D3138" s="17">
        <v>1.41112652762021E7</v>
      </c>
      <c r="E3138" s="17">
        <v>3033656.0</v>
      </c>
      <c r="F3138" s="17">
        <v>4671916.0</v>
      </c>
      <c r="G3138" s="17">
        <v>8669727.0</v>
      </c>
      <c r="H3138" s="17">
        <v>3.0860915E7</v>
      </c>
    </row>
    <row r="3139">
      <c r="A3139" s="22" t="s">
        <v>6964</v>
      </c>
      <c r="B3139" s="7" t="s">
        <v>6965</v>
      </c>
      <c r="C3139" s="17">
        <v>125016.0</v>
      </c>
      <c r="D3139" s="17">
        <v>9070996.61337562</v>
      </c>
      <c r="E3139" s="17">
        <v>2860700.0</v>
      </c>
      <c r="F3139" s="17">
        <v>4124217.0</v>
      </c>
      <c r="G3139" s="17">
        <v>6708200.0</v>
      </c>
      <c r="H3139" s="17">
        <v>1.4139211E7</v>
      </c>
    </row>
    <row r="3140">
      <c r="A3140" s="22" t="s">
        <v>6966</v>
      </c>
      <c r="B3140" s="7" t="s">
        <v>6967</v>
      </c>
      <c r="C3140" s="17">
        <v>5722.0</v>
      </c>
      <c r="D3140" s="17">
        <v>1.63207853038548E7</v>
      </c>
      <c r="E3140" s="17">
        <v>3110626.0</v>
      </c>
      <c r="F3140" s="17">
        <v>4875397.0</v>
      </c>
      <c r="G3140" s="17">
        <v>1.0596049E7</v>
      </c>
      <c r="H3140" s="17">
        <v>5.23373E7</v>
      </c>
    </row>
    <row r="3141">
      <c r="A3141" s="22" t="s">
        <v>6968</v>
      </c>
      <c r="B3141" s="7" t="s">
        <v>6969</v>
      </c>
      <c r="C3141" s="17">
        <v>24.0</v>
      </c>
      <c r="D3141" s="17">
        <v>4.659855725E7</v>
      </c>
      <c r="E3141" s="17">
        <v>8354668.0</v>
      </c>
      <c r="F3141" s="17">
        <v>1.5051152E7</v>
      </c>
      <c r="G3141" s="17">
        <v>2.5812022E7</v>
      </c>
      <c r="H3141" s="17">
        <v>1.58916406E8</v>
      </c>
    </row>
    <row r="3142">
      <c r="A3142" s="22" t="s">
        <v>6970</v>
      </c>
      <c r="B3142" s="7" t="s">
        <v>6971</v>
      </c>
      <c r="C3142" s="17">
        <v>167.0</v>
      </c>
      <c r="D3142" s="17">
        <v>1.13357157844311E7</v>
      </c>
      <c r="E3142" s="17">
        <v>6215245.0</v>
      </c>
      <c r="F3142" s="17">
        <v>7879338.0</v>
      </c>
      <c r="G3142" s="17">
        <v>1.0911798E7</v>
      </c>
      <c r="H3142" s="17">
        <v>1.7662681E7</v>
      </c>
    </row>
    <row r="3143">
      <c r="A3143" s="22" t="s">
        <v>6972</v>
      </c>
      <c r="B3143" s="7" t="s">
        <v>6973</v>
      </c>
      <c r="C3143" s="17">
        <v>28.0</v>
      </c>
      <c r="D3143" s="17">
        <v>1.30705252142857E7</v>
      </c>
      <c r="E3143" s="17">
        <v>5038349.0</v>
      </c>
      <c r="F3143" s="17">
        <v>7160800.0</v>
      </c>
      <c r="G3143" s="17">
        <v>1.5413712E7</v>
      </c>
      <c r="H3143" s="17">
        <v>2.0213285E7</v>
      </c>
    </row>
    <row r="3144">
      <c r="A3144" s="22" t="s">
        <v>6974</v>
      </c>
      <c r="B3144" s="7" t="s">
        <v>6975</v>
      </c>
      <c r="C3144" s="17">
        <v>19.0</v>
      </c>
      <c r="D3144" s="17">
        <v>7083243.63157894</v>
      </c>
      <c r="E3144" s="17">
        <v>3365740.0</v>
      </c>
      <c r="F3144" s="17">
        <v>4825269.0</v>
      </c>
      <c r="G3144" s="17">
        <v>8808271.0</v>
      </c>
      <c r="H3144" s="17">
        <v>2.0802199E7</v>
      </c>
    </row>
    <row r="3145">
      <c r="A3145" s="22" t="s">
        <v>6976</v>
      </c>
      <c r="B3145" s="7" t="s">
        <v>6977</v>
      </c>
      <c r="C3145" s="17">
        <v>10.0</v>
      </c>
      <c r="D3145" s="17">
        <v>1.38327953999999E7</v>
      </c>
      <c r="E3145" s="17">
        <v>8583045.0</v>
      </c>
      <c r="F3145" s="17">
        <v>1.3036797E7</v>
      </c>
      <c r="G3145" s="17">
        <v>1.889193E7</v>
      </c>
      <c r="H3145" s="17">
        <v>1.969995E7</v>
      </c>
    </row>
    <row r="3146">
      <c r="A3146" s="22" t="s">
        <v>6978</v>
      </c>
      <c r="B3146" s="7" t="s">
        <v>6979</v>
      </c>
      <c r="C3146" s="17">
        <v>26.0</v>
      </c>
      <c r="D3146" s="17">
        <v>7145944.76923076</v>
      </c>
      <c r="E3146" s="17">
        <v>5356354.0</v>
      </c>
      <c r="F3146" s="17">
        <v>7809459.0</v>
      </c>
      <c r="G3146" s="17">
        <v>9010588.0</v>
      </c>
      <c r="H3146" s="17">
        <v>1.0309022E7</v>
      </c>
    </row>
    <row r="3147">
      <c r="A3147" s="22" t="s">
        <v>6980</v>
      </c>
      <c r="B3147" s="7" t="s">
        <v>6981</v>
      </c>
      <c r="C3147" s="17">
        <v>130.0</v>
      </c>
      <c r="D3147" s="17">
        <v>2.05167426615384E7</v>
      </c>
      <c r="E3147" s="17">
        <v>5123533.0</v>
      </c>
      <c r="F3147" s="17">
        <v>9729572.0</v>
      </c>
      <c r="G3147" s="17">
        <v>2.4485187E7</v>
      </c>
      <c r="H3147" s="17">
        <v>4.253916E7</v>
      </c>
    </row>
    <row r="3148">
      <c r="A3148" s="22" t="s">
        <v>6982</v>
      </c>
      <c r="B3148" s="7" t="s">
        <v>6983</v>
      </c>
      <c r="C3148" s="17">
        <v>370.0</v>
      </c>
      <c r="D3148" s="17">
        <v>2.25238372324324E7</v>
      </c>
      <c r="E3148" s="17">
        <v>4089678.0</v>
      </c>
      <c r="F3148" s="17">
        <v>8935428.0</v>
      </c>
      <c r="G3148" s="17">
        <v>3.1716719E7</v>
      </c>
      <c r="H3148" s="17">
        <v>6.5118406E7</v>
      </c>
    </row>
    <row r="3149">
      <c r="A3149" s="22" t="s">
        <v>6984</v>
      </c>
      <c r="B3149" s="7" t="s">
        <v>6985</v>
      </c>
      <c r="C3149" s="17">
        <v>7171.0</v>
      </c>
      <c r="D3149" s="17">
        <v>5859323.8333798</v>
      </c>
      <c r="E3149" s="17">
        <v>2666517.0</v>
      </c>
      <c r="F3149" s="17">
        <v>3726680.0</v>
      </c>
      <c r="G3149" s="17">
        <v>6222190.0</v>
      </c>
      <c r="H3149" s="17">
        <v>1.0689385E7</v>
      </c>
    </row>
    <row r="3150">
      <c r="A3150" s="22" t="s">
        <v>6988</v>
      </c>
      <c r="B3150" s="7" t="s">
        <v>6989</v>
      </c>
      <c r="C3150" s="17">
        <v>51537.0</v>
      </c>
      <c r="D3150" s="17">
        <v>2.31189777497381E7</v>
      </c>
      <c r="E3150" s="17">
        <v>7072963.0</v>
      </c>
      <c r="F3150" s="17">
        <v>1.1785442E7</v>
      </c>
      <c r="G3150" s="17">
        <v>2.37574E7</v>
      </c>
      <c r="H3150" s="17">
        <v>5.0866877E7</v>
      </c>
    </row>
    <row r="3151">
      <c r="A3151" s="22" t="s">
        <v>6990</v>
      </c>
      <c r="B3151" s="7" t="s">
        <v>6991</v>
      </c>
      <c r="C3151" s="17">
        <v>11112.0</v>
      </c>
      <c r="D3151" s="17">
        <v>6523089.14604516</v>
      </c>
      <c r="E3151" s="17">
        <v>2819519.0</v>
      </c>
      <c r="F3151" s="17">
        <v>3884695.0</v>
      </c>
      <c r="G3151" s="17">
        <v>6480500.0</v>
      </c>
      <c r="H3151" s="17">
        <v>1.1418762E7</v>
      </c>
    </row>
    <row r="3152">
      <c r="A3152" s="22" t="s">
        <v>6992</v>
      </c>
      <c r="B3152" s="7" t="s">
        <v>6993</v>
      </c>
      <c r="C3152" s="17">
        <v>23436.0</v>
      </c>
      <c r="D3152" s="17">
        <v>1.09113631104192E7</v>
      </c>
      <c r="E3152" s="17">
        <v>4159633.0</v>
      </c>
      <c r="F3152" s="17">
        <v>6657978.0</v>
      </c>
      <c r="G3152" s="17">
        <v>1.2701808E7</v>
      </c>
      <c r="H3152" s="17">
        <v>2.2128819E7</v>
      </c>
    </row>
    <row r="3153">
      <c r="A3153" s="22" t="s">
        <v>6994</v>
      </c>
      <c r="B3153" s="7" t="s">
        <v>6995</v>
      </c>
      <c r="C3153" s="17">
        <v>2739088.0</v>
      </c>
      <c r="D3153" s="17">
        <v>1.10414084805732E7</v>
      </c>
      <c r="E3153" s="17">
        <v>3604568.0</v>
      </c>
      <c r="F3153" s="17">
        <v>5719100.0</v>
      </c>
      <c r="G3153" s="17">
        <v>1.04058E7</v>
      </c>
      <c r="H3153" s="17">
        <v>2.1274283E7</v>
      </c>
    </row>
    <row r="3154">
      <c r="A3154" s="22" t="s">
        <v>6996</v>
      </c>
      <c r="B3154" s="7" t="s">
        <v>6997</v>
      </c>
      <c r="C3154" s="17">
        <v>1992435.0</v>
      </c>
      <c r="D3154" s="17">
        <v>9226743.72046011</v>
      </c>
      <c r="E3154" s="17">
        <v>3410780.0</v>
      </c>
      <c r="F3154" s="17">
        <v>5260100.0</v>
      </c>
      <c r="G3154" s="17">
        <v>9123844.0</v>
      </c>
      <c r="H3154" s="17">
        <v>1.7311059E7</v>
      </c>
    </row>
    <row r="3155">
      <c r="A3155" s="22" t="s">
        <v>6998</v>
      </c>
      <c r="B3155" s="7" t="s">
        <v>252</v>
      </c>
      <c r="C3155" s="17">
        <v>25.0</v>
      </c>
      <c r="D3155" s="17">
        <v>2.920318172E7</v>
      </c>
      <c r="E3155" s="17">
        <v>9635000.0</v>
      </c>
      <c r="F3155" s="17">
        <v>2.7405381E7</v>
      </c>
      <c r="G3155" s="17">
        <v>3.8112602E7</v>
      </c>
      <c r="H3155" s="17">
        <v>6.8465158E7</v>
      </c>
    </row>
    <row r="3156">
      <c r="A3156" s="22" t="s">
        <v>6999</v>
      </c>
      <c r="B3156" s="7" t="s">
        <v>256</v>
      </c>
      <c r="C3156" s="17">
        <v>328.0</v>
      </c>
      <c r="D3156" s="17">
        <v>9074917.4512195</v>
      </c>
      <c r="E3156" s="17">
        <v>3169950.0</v>
      </c>
      <c r="F3156" s="17">
        <v>4905756.0</v>
      </c>
      <c r="G3156" s="17">
        <v>8471859.0</v>
      </c>
      <c r="H3156" s="17">
        <v>1.6546681E7</v>
      </c>
    </row>
    <row r="3157">
      <c r="A3157" s="22" t="s">
        <v>240</v>
      </c>
      <c r="B3157" s="7" t="s">
        <v>103</v>
      </c>
      <c r="C3157" s="17">
        <v>731.0</v>
      </c>
      <c r="D3157" s="17">
        <v>4.50923820574554E7</v>
      </c>
      <c r="E3157" s="17">
        <v>2.4315967E7</v>
      </c>
      <c r="F3157" s="17">
        <v>3.7226218E7</v>
      </c>
      <c r="G3157" s="17">
        <v>5.32594E7</v>
      </c>
      <c r="H3157" s="17">
        <v>7.7942344E7</v>
      </c>
    </row>
    <row r="3158">
      <c r="A3158" s="22" t="s">
        <v>7000</v>
      </c>
      <c r="B3158" s="7" t="s">
        <v>261</v>
      </c>
      <c r="C3158" s="17">
        <v>291.0</v>
      </c>
      <c r="D3158" s="17">
        <v>4.20365921030927E7</v>
      </c>
      <c r="E3158" s="17">
        <v>1.7526194E7</v>
      </c>
      <c r="F3158" s="17">
        <v>3.4157955E7</v>
      </c>
      <c r="G3158" s="17">
        <v>5.5065717E7</v>
      </c>
      <c r="H3158" s="17">
        <v>8.49841E7</v>
      </c>
    </row>
    <row r="3159">
      <c r="A3159" s="22" t="s">
        <v>7001</v>
      </c>
      <c r="B3159" s="7" t="s">
        <v>266</v>
      </c>
      <c r="C3159" s="17">
        <v>268.0</v>
      </c>
      <c r="D3159" s="17">
        <v>1.04396797537313E7</v>
      </c>
      <c r="E3159" s="17">
        <v>3064056.0</v>
      </c>
      <c r="F3159" s="17">
        <v>4716050.0</v>
      </c>
      <c r="G3159" s="17">
        <v>8762458.0</v>
      </c>
      <c r="H3159" s="17">
        <v>1.7700022E7</v>
      </c>
    </row>
    <row r="3160">
      <c r="A3160" s="22" t="s">
        <v>7002</v>
      </c>
      <c r="B3160" s="7" t="s">
        <v>7003</v>
      </c>
      <c r="C3160" s="17">
        <v>1356.0</v>
      </c>
      <c r="D3160" s="17">
        <v>2.09635097628866E7</v>
      </c>
      <c r="E3160" s="17">
        <v>5935171.0</v>
      </c>
      <c r="F3160" s="17">
        <v>1.016625E7</v>
      </c>
      <c r="G3160" s="17">
        <v>2.0042494E7</v>
      </c>
      <c r="H3160" s="17">
        <v>4.337665E7</v>
      </c>
    </row>
    <row r="3161">
      <c r="A3161" s="22" t="s">
        <v>7004</v>
      </c>
      <c r="B3161" s="7" t="s">
        <v>7005</v>
      </c>
      <c r="C3161" s="17">
        <v>320.0</v>
      </c>
      <c r="D3161" s="17">
        <v>2.0724722546875E7</v>
      </c>
      <c r="E3161" s="17">
        <v>4657473.0</v>
      </c>
      <c r="F3161" s="17">
        <v>8558100.0</v>
      </c>
      <c r="G3161" s="17">
        <v>2.0215915E7</v>
      </c>
      <c r="H3161" s="17">
        <v>4.7397462E7</v>
      </c>
    </row>
    <row r="3162">
      <c r="A3162" s="22" t="s">
        <v>7006</v>
      </c>
      <c r="B3162" s="7" t="s">
        <v>7007</v>
      </c>
      <c r="C3162" s="17">
        <v>142.0</v>
      </c>
      <c r="D3162" s="17">
        <v>2.06887148802816E7</v>
      </c>
      <c r="E3162" s="17">
        <v>4347600.0</v>
      </c>
      <c r="F3162" s="17">
        <v>8935146.0</v>
      </c>
      <c r="G3162" s="17">
        <v>1.95269E7</v>
      </c>
      <c r="H3162" s="17">
        <v>4.4628199E7</v>
      </c>
    </row>
    <row r="3163">
      <c r="A3163" s="22" t="s">
        <v>7008</v>
      </c>
      <c r="B3163" s="7" t="s">
        <v>7009</v>
      </c>
      <c r="C3163" s="17">
        <v>3495.0</v>
      </c>
      <c r="D3163" s="17">
        <v>1.31926809533752E7</v>
      </c>
      <c r="E3163" s="17">
        <v>4344768.0</v>
      </c>
      <c r="F3163" s="17">
        <v>7397942.0</v>
      </c>
      <c r="G3163" s="17">
        <v>1.3913493E7</v>
      </c>
      <c r="H3163" s="17">
        <v>2.6269988E7</v>
      </c>
    </row>
    <row r="3164">
      <c r="A3164" s="22" t="s">
        <v>7010</v>
      </c>
      <c r="B3164" s="7" t="s">
        <v>7011</v>
      </c>
      <c r="C3164" s="17">
        <v>3584.0</v>
      </c>
      <c r="D3164" s="17">
        <v>1.3524535505571E7</v>
      </c>
      <c r="E3164" s="17">
        <v>4540645.0</v>
      </c>
      <c r="F3164" s="17">
        <v>8327435.0</v>
      </c>
      <c r="G3164" s="17">
        <v>1.5520851E7</v>
      </c>
      <c r="H3164" s="17">
        <v>2.8402138E7</v>
      </c>
    </row>
    <row r="3165">
      <c r="A3165" s="22" t="s">
        <v>7012</v>
      </c>
      <c r="B3165" s="7" t="s">
        <v>271</v>
      </c>
      <c r="C3165" s="17">
        <v>213.0</v>
      </c>
      <c r="D3165" s="17">
        <v>7468912.83568075</v>
      </c>
      <c r="E3165" s="17">
        <v>3179229.0</v>
      </c>
      <c r="F3165" s="17">
        <v>4778800.0</v>
      </c>
      <c r="G3165" s="17">
        <v>8713474.0</v>
      </c>
      <c r="H3165" s="17">
        <v>1.5892902E7</v>
      </c>
    </row>
    <row r="3166">
      <c r="A3166" s="22" t="s">
        <v>7013</v>
      </c>
      <c r="B3166" s="7" t="s">
        <v>7014</v>
      </c>
      <c r="C3166" s="17">
        <v>8583.0</v>
      </c>
      <c r="D3166" s="17">
        <v>1.77375659368666E7</v>
      </c>
      <c r="E3166" s="17">
        <v>3715800.0</v>
      </c>
      <c r="F3166" s="17">
        <v>8519966.0</v>
      </c>
      <c r="G3166" s="17">
        <v>2.0874688E7</v>
      </c>
      <c r="H3166" s="17">
        <v>3.999665E7</v>
      </c>
    </row>
    <row r="3167">
      <c r="A3167" s="22" t="s">
        <v>7015</v>
      </c>
      <c r="B3167" s="7" t="s">
        <v>7016</v>
      </c>
      <c r="C3167" s="17">
        <v>7858.0</v>
      </c>
      <c r="D3167" s="17">
        <v>1.74280408218829E7</v>
      </c>
      <c r="E3167" s="17">
        <v>6837758.0</v>
      </c>
      <c r="F3167" s="17">
        <v>1.1019834E7</v>
      </c>
      <c r="G3167" s="17">
        <v>2.0167612E7</v>
      </c>
      <c r="H3167" s="17">
        <v>4.0244438E7</v>
      </c>
    </row>
    <row r="3168">
      <c r="A3168" s="22" t="s">
        <v>7017</v>
      </c>
      <c r="B3168" s="7" t="s">
        <v>7018</v>
      </c>
      <c r="C3168" s="17">
        <v>81.0</v>
      </c>
      <c r="D3168" s="17">
        <v>2.0426797382716E7</v>
      </c>
      <c r="E3168" s="17">
        <v>5333197.0</v>
      </c>
      <c r="F3168" s="17">
        <v>1.0032449E7</v>
      </c>
      <c r="G3168" s="17">
        <v>2.1599334E7</v>
      </c>
      <c r="H3168" s="17">
        <v>5.397632E7</v>
      </c>
    </row>
    <row r="3169">
      <c r="A3169" s="22" t="s">
        <v>7019</v>
      </c>
      <c r="B3169" s="7" t="s">
        <v>7020</v>
      </c>
      <c r="C3169" s="17">
        <v>1623.0</v>
      </c>
      <c r="D3169" s="17">
        <v>2.18708907997535E7</v>
      </c>
      <c r="E3169" s="17">
        <v>5315939.0</v>
      </c>
      <c r="F3169" s="17">
        <v>1.2808008E7</v>
      </c>
      <c r="G3169" s="17">
        <v>2.9410502E7</v>
      </c>
      <c r="H3169" s="17">
        <v>4.7171044E7</v>
      </c>
    </row>
    <row r="3170">
      <c r="A3170" s="22" t="s">
        <v>7021</v>
      </c>
      <c r="B3170" s="7" t="s">
        <v>7022</v>
      </c>
      <c r="C3170" s="17">
        <v>4079.0</v>
      </c>
      <c r="D3170" s="17">
        <v>3.87897095202255E7</v>
      </c>
      <c r="E3170" s="17">
        <v>1.6263424E7</v>
      </c>
      <c r="F3170" s="17">
        <v>2.457155E7</v>
      </c>
      <c r="G3170" s="17">
        <v>3.95784E7</v>
      </c>
      <c r="H3170" s="17">
        <v>7.2452851E7</v>
      </c>
    </row>
    <row r="3171">
      <c r="A3171" s="22" t="s">
        <v>7023</v>
      </c>
      <c r="B3171" s="7" t="s">
        <v>7024</v>
      </c>
      <c r="C3171" s="17">
        <v>147.0</v>
      </c>
      <c r="D3171" s="17">
        <v>2.55231422380952E7</v>
      </c>
      <c r="E3171" s="17">
        <v>6826898.0</v>
      </c>
      <c r="F3171" s="17">
        <v>1.6180419E7</v>
      </c>
      <c r="G3171" s="17">
        <v>3.2487482E7</v>
      </c>
      <c r="H3171" s="17">
        <v>5.1966211E7</v>
      </c>
    </row>
    <row r="3172">
      <c r="A3172" s="22" t="s">
        <v>7025</v>
      </c>
      <c r="B3172" s="7" t="s">
        <v>7026</v>
      </c>
      <c r="C3172" s="17">
        <v>1057.0</v>
      </c>
      <c r="D3172" s="17">
        <v>2.18414463131504E7</v>
      </c>
      <c r="E3172" s="17">
        <v>7525667.0</v>
      </c>
      <c r="F3172" s="17">
        <v>1.3623254E7</v>
      </c>
      <c r="G3172" s="17">
        <v>2.2579848E7</v>
      </c>
      <c r="H3172" s="17">
        <v>4.2809775E7</v>
      </c>
    </row>
    <row r="3173">
      <c r="A3173" s="22" t="s">
        <v>7027</v>
      </c>
      <c r="B3173" s="7" t="s">
        <v>7028</v>
      </c>
      <c r="C3173" s="17">
        <v>644.0</v>
      </c>
      <c r="D3173" s="17">
        <v>2.09378241599378E7</v>
      </c>
      <c r="E3173" s="17">
        <v>7697679.0</v>
      </c>
      <c r="F3173" s="17">
        <v>1.3043234E7</v>
      </c>
      <c r="G3173" s="17">
        <v>2.0536898E7</v>
      </c>
      <c r="H3173" s="17">
        <v>4.0730264E7</v>
      </c>
    </row>
    <row r="3174">
      <c r="A3174" s="22" t="s">
        <v>7029</v>
      </c>
      <c r="B3174" s="7" t="s">
        <v>7030</v>
      </c>
      <c r="C3174" s="17">
        <v>104.0</v>
      </c>
      <c r="D3174" s="17">
        <v>4.2263747451923E7</v>
      </c>
      <c r="E3174" s="17">
        <v>8228857.0</v>
      </c>
      <c r="F3174" s="17">
        <v>1.6623307E7</v>
      </c>
      <c r="G3174" s="17">
        <v>4.929643E7</v>
      </c>
      <c r="H3174" s="17">
        <v>7.0613872E7</v>
      </c>
    </row>
    <row r="3175">
      <c r="A3175" s="22" t="s">
        <v>7031</v>
      </c>
      <c r="B3175" s="7" t="s">
        <v>7032</v>
      </c>
      <c r="C3175" s="17">
        <v>25345.0</v>
      </c>
      <c r="D3175" s="17">
        <v>1.35258266571191E7</v>
      </c>
      <c r="E3175" s="17">
        <v>3835771.0</v>
      </c>
      <c r="F3175" s="17">
        <v>8467172.0</v>
      </c>
      <c r="G3175" s="17">
        <v>1.5392184E7</v>
      </c>
      <c r="H3175" s="17">
        <v>2.8936451E7</v>
      </c>
    </row>
    <row r="3176">
      <c r="A3176" s="22" t="s">
        <v>7033</v>
      </c>
      <c r="B3176" s="7" t="s">
        <v>7034</v>
      </c>
      <c r="C3176" s="17">
        <v>20.0</v>
      </c>
      <c r="D3176" s="17">
        <v>2.067059685E7</v>
      </c>
      <c r="E3176" s="17">
        <v>3440359.0</v>
      </c>
      <c r="F3176" s="17">
        <v>5649871.0</v>
      </c>
      <c r="G3176" s="17">
        <v>1.7084896E7</v>
      </c>
      <c r="H3176" s="17">
        <v>5.61662E7</v>
      </c>
    </row>
    <row r="3177">
      <c r="A3177" s="22" t="s">
        <v>7035</v>
      </c>
      <c r="B3177" s="7" t="s">
        <v>7036</v>
      </c>
      <c r="C3177" s="17">
        <v>6.0</v>
      </c>
      <c r="D3177" s="17">
        <v>7838246.0</v>
      </c>
      <c r="E3177" s="17">
        <v>2053902.0</v>
      </c>
      <c r="F3177" s="17">
        <v>2195048.0</v>
      </c>
      <c r="G3177" s="17">
        <v>1.2519008E7</v>
      </c>
      <c r="H3177" s="17">
        <v>1.6781173E7</v>
      </c>
    </row>
    <row r="3178">
      <c r="A3178" s="22" t="s">
        <v>7037</v>
      </c>
      <c r="B3178" s="7" t="s">
        <v>7038</v>
      </c>
      <c r="C3178" s="17">
        <v>6.0</v>
      </c>
      <c r="D3178" s="17">
        <v>1.87510703333333E7</v>
      </c>
      <c r="E3178" s="17">
        <v>8353500.0</v>
      </c>
      <c r="F3178" s="17">
        <v>1.1036213E7</v>
      </c>
      <c r="G3178" s="17">
        <v>3.5343599E7</v>
      </c>
      <c r="H3178" s="17">
        <v>4.137823E7</v>
      </c>
    </row>
    <row r="3179">
      <c r="A3179" s="22" t="s">
        <v>7039</v>
      </c>
      <c r="B3179" s="7" t="s">
        <v>7040</v>
      </c>
      <c r="C3179" s="17">
        <v>14.0</v>
      </c>
      <c r="D3179" s="17">
        <v>9555014.78571428</v>
      </c>
      <c r="E3179" s="17">
        <v>3429196.0</v>
      </c>
      <c r="F3179" s="17">
        <v>5787925.0</v>
      </c>
      <c r="G3179" s="17">
        <v>8784673.0</v>
      </c>
      <c r="H3179" s="17">
        <v>1.4394289E7</v>
      </c>
    </row>
    <row r="3180">
      <c r="A3180" s="22" t="s">
        <v>7041</v>
      </c>
      <c r="B3180" s="7" t="s">
        <v>7042</v>
      </c>
      <c r="C3180" s="17">
        <v>54.0</v>
      </c>
      <c r="D3180" s="17">
        <v>7891599.18518518</v>
      </c>
      <c r="E3180" s="17">
        <v>3589000.0</v>
      </c>
      <c r="F3180" s="17">
        <v>6720500.0</v>
      </c>
      <c r="G3180" s="17">
        <v>9115000.0</v>
      </c>
      <c r="H3180" s="17">
        <v>1.4849021E7</v>
      </c>
    </row>
    <row r="3181">
      <c r="A3181" s="22" t="s">
        <v>7043</v>
      </c>
      <c r="B3181" s="7" t="s">
        <v>7044</v>
      </c>
      <c r="C3181" s="17">
        <v>81.0</v>
      </c>
      <c r="D3181" s="17">
        <v>9488248.11111111</v>
      </c>
      <c r="E3181" s="17">
        <v>3531500.0</v>
      </c>
      <c r="F3181" s="17">
        <v>6155600.0</v>
      </c>
      <c r="G3181" s="17">
        <v>1.0879006E7</v>
      </c>
      <c r="H3181" s="17">
        <v>1.7469863E7</v>
      </c>
    </row>
    <row r="3182">
      <c r="A3182" s="22" t="s">
        <v>7047</v>
      </c>
      <c r="B3182" s="7" t="s">
        <v>7048</v>
      </c>
      <c r="C3182" s="17">
        <v>2.0</v>
      </c>
      <c r="D3182" s="17">
        <v>5352329.5</v>
      </c>
      <c r="E3182" s="17">
        <v>3438500.0</v>
      </c>
      <c r="F3182" s="17">
        <v>3438500.0</v>
      </c>
      <c r="G3182" s="17">
        <v>7266159.0</v>
      </c>
      <c r="H3182" s="17">
        <v>7266159.0</v>
      </c>
    </row>
    <row r="3183">
      <c r="A3183" s="22" t="s">
        <v>7049</v>
      </c>
      <c r="B3183" s="7" t="s">
        <v>7050</v>
      </c>
      <c r="C3183" s="17">
        <v>222.0</v>
      </c>
      <c r="D3183" s="17">
        <v>9277560.83783784</v>
      </c>
      <c r="E3183" s="17">
        <v>3282200.0</v>
      </c>
      <c r="F3183" s="17">
        <v>5773202.0</v>
      </c>
      <c r="G3183" s="17">
        <v>1.1883718E7</v>
      </c>
      <c r="H3183" s="17">
        <v>2.2365837E7</v>
      </c>
    </row>
    <row r="3184">
      <c r="A3184" s="22" t="s">
        <v>7051</v>
      </c>
      <c r="B3184" s="7" t="s">
        <v>7052</v>
      </c>
      <c r="C3184" s="17">
        <v>11.0</v>
      </c>
      <c r="D3184" s="17">
        <v>1.00752453636363E7</v>
      </c>
      <c r="E3184" s="17">
        <v>3223200.0</v>
      </c>
      <c r="F3184" s="17">
        <v>5433425.0</v>
      </c>
      <c r="G3184" s="17">
        <v>6826515.0</v>
      </c>
      <c r="H3184" s="17">
        <v>1.7572064E7</v>
      </c>
    </row>
    <row r="3185">
      <c r="A3185" s="22" t="s">
        <v>7053</v>
      </c>
      <c r="B3185" s="7" t="s">
        <v>7054</v>
      </c>
      <c r="C3185" s="17">
        <v>186.0</v>
      </c>
      <c r="D3185" s="17">
        <v>1.11091229086021E7</v>
      </c>
      <c r="E3185" s="17">
        <v>3857597.0</v>
      </c>
      <c r="F3185" s="17">
        <v>7042335.0</v>
      </c>
      <c r="G3185" s="17">
        <v>1.3444599E7</v>
      </c>
      <c r="H3185" s="17">
        <v>2.3283268E7</v>
      </c>
    </row>
    <row r="3186">
      <c r="A3186" s="22" t="s">
        <v>7055</v>
      </c>
      <c r="B3186" s="7" t="s">
        <v>7056</v>
      </c>
      <c r="C3186" s="17">
        <v>44.0</v>
      </c>
      <c r="D3186" s="17">
        <v>6690366.27272727</v>
      </c>
      <c r="E3186" s="17">
        <v>3247000.0</v>
      </c>
      <c r="F3186" s="17">
        <v>4808177.0</v>
      </c>
      <c r="G3186" s="17">
        <v>7944012.0</v>
      </c>
      <c r="H3186" s="17">
        <v>1.1930527E7</v>
      </c>
    </row>
    <row r="3187">
      <c r="A3187" s="22" t="s">
        <v>7057</v>
      </c>
      <c r="B3187" s="7" t="s">
        <v>7058</v>
      </c>
      <c r="C3187" s="17">
        <v>157.0</v>
      </c>
      <c r="D3187" s="17">
        <v>7220610.98734177</v>
      </c>
      <c r="E3187" s="17">
        <v>2885215.0</v>
      </c>
      <c r="F3187" s="17">
        <v>5711137.0</v>
      </c>
      <c r="G3187" s="17">
        <v>1.0039204E7</v>
      </c>
      <c r="H3187" s="17">
        <v>1.3924351E7</v>
      </c>
    </row>
    <row r="3188">
      <c r="A3188" s="22" t="s">
        <v>7059</v>
      </c>
      <c r="B3188" s="7" t="s">
        <v>277</v>
      </c>
      <c r="C3188" s="17">
        <v>87002.0</v>
      </c>
      <c r="D3188" s="17">
        <v>2.14522077305672E7</v>
      </c>
      <c r="E3188" s="17">
        <v>7152054.0</v>
      </c>
      <c r="F3188" s="17">
        <v>1.2581299E7</v>
      </c>
      <c r="G3188" s="17">
        <v>2.4620554E7</v>
      </c>
      <c r="H3188" s="17">
        <v>4.5754164E7</v>
      </c>
    </row>
    <row r="3189">
      <c r="A3189" s="22" t="s">
        <v>7060</v>
      </c>
      <c r="B3189" s="7" t="s">
        <v>283</v>
      </c>
      <c r="C3189" s="17">
        <v>506.0</v>
      </c>
      <c r="D3189" s="17">
        <v>1.6562661646245E7</v>
      </c>
      <c r="E3189" s="17">
        <v>5477789.0</v>
      </c>
      <c r="F3189" s="17">
        <v>9465791.0</v>
      </c>
      <c r="G3189" s="17">
        <v>1.8340475E7</v>
      </c>
      <c r="H3189" s="17">
        <v>3.8074884E7</v>
      </c>
    </row>
    <row r="3190">
      <c r="A3190" s="22" t="s">
        <v>7061</v>
      </c>
      <c r="B3190" s="7" t="s">
        <v>7062</v>
      </c>
      <c r="C3190" s="17">
        <v>1001.0</v>
      </c>
      <c r="D3190" s="17">
        <v>1.24552831508491E7</v>
      </c>
      <c r="E3190" s="17">
        <v>4448279.0</v>
      </c>
      <c r="F3190" s="17">
        <v>8206555.0</v>
      </c>
      <c r="G3190" s="17">
        <v>1.369197E7</v>
      </c>
      <c r="H3190" s="17">
        <v>2.6296785E7</v>
      </c>
    </row>
    <row r="3191">
      <c r="A3191" s="22" t="s">
        <v>7063</v>
      </c>
      <c r="B3191" s="7" t="s">
        <v>286</v>
      </c>
      <c r="C3191" s="17">
        <v>72.0</v>
      </c>
      <c r="D3191" s="17">
        <v>2.50918709722222E7</v>
      </c>
      <c r="E3191" s="17">
        <v>6332970.0</v>
      </c>
      <c r="F3191" s="17">
        <v>1.11856E7</v>
      </c>
      <c r="G3191" s="17">
        <v>2.2989031E7</v>
      </c>
      <c r="H3191" s="17">
        <v>7.53618E7</v>
      </c>
    </row>
    <row r="3192">
      <c r="A3192" s="22" t="s">
        <v>7064</v>
      </c>
      <c r="B3192" s="7" t="s">
        <v>7065</v>
      </c>
      <c r="C3192" s="17">
        <v>3327.0</v>
      </c>
      <c r="D3192" s="17">
        <v>9500625.57709648</v>
      </c>
      <c r="E3192" s="17">
        <v>3115441.0</v>
      </c>
      <c r="F3192" s="17">
        <v>5371694.0</v>
      </c>
      <c r="G3192" s="17">
        <v>1.0631834E7</v>
      </c>
      <c r="H3192" s="17">
        <v>1.9023031E7</v>
      </c>
    </row>
    <row r="3193">
      <c r="A3193" s="22" t="s">
        <v>7066</v>
      </c>
      <c r="B3193" s="7" t="s">
        <v>7067</v>
      </c>
      <c r="C3193" s="17">
        <v>96.0</v>
      </c>
      <c r="D3193" s="17">
        <v>1.12421730729166E7</v>
      </c>
      <c r="E3193" s="17">
        <v>3218251.0</v>
      </c>
      <c r="F3193" s="17">
        <v>5610851.0</v>
      </c>
      <c r="G3193" s="17">
        <v>1.1378431E7</v>
      </c>
      <c r="H3193" s="17">
        <v>3.478232E7</v>
      </c>
    </row>
    <row r="3194">
      <c r="A3194" s="22" t="s">
        <v>7068</v>
      </c>
      <c r="B3194" s="7" t="s">
        <v>7069</v>
      </c>
      <c r="C3194" s="17">
        <v>85.0</v>
      </c>
      <c r="D3194" s="17">
        <v>1.43936623058823E7</v>
      </c>
      <c r="E3194" s="17">
        <v>3597831.0</v>
      </c>
      <c r="F3194" s="17">
        <v>6357647.0</v>
      </c>
      <c r="G3194" s="17">
        <v>1.3890555E7</v>
      </c>
      <c r="H3194" s="17">
        <v>3.0681011E7</v>
      </c>
    </row>
    <row r="3195">
      <c r="A3195" s="22" t="s">
        <v>7070</v>
      </c>
      <c r="B3195" s="7" t="s">
        <v>7071</v>
      </c>
      <c r="C3195" s="17">
        <v>23.0</v>
      </c>
      <c r="D3195" s="17">
        <v>2.21611852608695E7</v>
      </c>
      <c r="E3195" s="17">
        <v>3714083.0</v>
      </c>
      <c r="F3195" s="17">
        <v>5530359.0</v>
      </c>
      <c r="G3195" s="17">
        <v>1.613178E7</v>
      </c>
      <c r="H3195" s="17">
        <v>7.6647045E7</v>
      </c>
    </row>
    <row r="3196">
      <c r="A3196" s="22" t="s">
        <v>7072</v>
      </c>
      <c r="B3196" s="7" t="s">
        <v>7073</v>
      </c>
      <c r="C3196" s="17">
        <v>183.0</v>
      </c>
      <c r="D3196" s="17">
        <v>1.50509145300546E7</v>
      </c>
      <c r="E3196" s="17">
        <v>6691050.0</v>
      </c>
      <c r="F3196" s="17">
        <v>1.0102132E7</v>
      </c>
      <c r="G3196" s="17">
        <v>1.8411506E7</v>
      </c>
      <c r="H3196" s="17">
        <v>3.0759234E7</v>
      </c>
    </row>
    <row r="3197">
      <c r="A3197" s="22" t="s">
        <v>7074</v>
      </c>
      <c r="B3197" s="7" t="s">
        <v>7075</v>
      </c>
      <c r="C3197" s="17">
        <v>6.0</v>
      </c>
      <c r="D3197" s="17">
        <v>1.40149758333333E7</v>
      </c>
      <c r="E3197" s="17">
        <v>6288660.0</v>
      </c>
      <c r="F3197" s="17">
        <v>7275689.0</v>
      </c>
      <c r="G3197" s="17">
        <v>2.7192624E7</v>
      </c>
      <c r="H3197" s="17">
        <v>3.0001192E7</v>
      </c>
    </row>
    <row r="3198">
      <c r="A3198" s="22" t="s">
        <v>7076</v>
      </c>
      <c r="B3198" s="7" t="s">
        <v>7077</v>
      </c>
      <c r="C3198" s="17">
        <v>193.0</v>
      </c>
      <c r="D3198" s="17">
        <v>1.6743507746114E7</v>
      </c>
      <c r="E3198" s="17">
        <v>4214038.0</v>
      </c>
      <c r="F3198" s="17">
        <v>1.1088325E7</v>
      </c>
      <c r="G3198" s="17">
        <v>1.99463E7</v>
      </c>
      <c r="H3198" s="17">
        <v>3.2578907E7</v>
      </c>
    </row>
    <row r="3199">
      <c r="A3199" s="22" t="s">
        <v>7078</v>
      </c>
      <c r="B3199" s="7" t="s">
        <v>7079</v>
      </c>
      <c r="C3199" s="17">
        <v>187128.0</v>
      </c>
      <c r="D3199" s="17">
        <v>1.36988893304417E7</v>
      </c>
      <c r="E3199" s="17">
        <v>3591230.0</v>
      </c>
      <c r="F3199" s="17">
        <v>7314160.0</v>
      </c>
      <c r="G3199" s="17">
        <v>1.5097363E7</v>
      </c>
      <c r="H3199" s="17">
        <v>2.845033E7</v>
      </c>
    </row>
    <row r="3200">
      <c r="A3200" s="22" t="s">
        <v>7080</v>
      </c>
      <c r="B3200" s="7" t="s">
        <v>7081</v>
      </c>
      <c r="C3200" s="17">
        <v>30279.0</v>
      </c>
      <c r="D3200" s="17">
        <v>1.76316338161898E7</v>
      </c>
      <c r="E3200" s="17">
        <v>5996541.0</v>
      </c>
      <c r="F3200" s="17">
        <v>1.1388238E7</v>
      </c>
      <c r="G3200" s="17">
        <v>2.1046065E7</v>
      </c>
      <c r="H3200" s="17">
        <v>3.643509E7</v>
      </c>
    </row>
    <row r="3201">
      <c r="A3201" s="22" t="s">
        <v>7082</v>
      </c>
      <c r="B3201" s="7" t="s">
        <v>7083</v>
      </c>
      <c r="C3201" s="17">
        <v>29297.0</v>
      </c>
      <c r="D3201" s="17">
        <v>1.70463451817375E7</v>
      </c>
      <c r="E3201" s="17">
        <v>6523216.0</v>
      </c>
      <c r="F3201" s="17">
        <v>1.087E7</v>
      </c>
      <c r="G3201" s="17">
        <v>1.9478159E7</v>
      </c>
      <c r="H3201" s="17">
        <v>3.4072946E7</v>
      </c>
    </row>
    <row r="3202">
      <c r="A3202" s="22" t="s">
        <v>7084</v>
      </c>
      <c r="B3202" s="7" t="s">
        <v>7085</v>
      </c>
      <c r="C3202" s="17">
        <v>71790.0</v>
      </c>
      <c r="D3202" s="17">
        <v>1.52578438070739E7</v>
      </c>
      <c r="E3202" s="17">
        <v>6714026.0</v>
      </c>
      <c r="F3202" s="17">
        <v>1.0359943E7</v>
      </c>
      <c r="G3202" s="17">
        <v>1.7224911E7</v>
      </c>
      <c r="H3202" s="17">
        <v>3.0408282E7</v>
      </c>
    </row>
    <row r="3203">
      <c r="A3203" s="22" t="s">
        <v>7086</v>
      </c>
      <c r="B3203" s="7" t="s">
        <v>7087</v>
      </c>
      <c r="C3203" s="17">
        <v>4238.0</v>
      </c>
      <c r="D3203" s="17">
        <v>1.97389034056271E7</v>
      </c>
      <c r="E3203" s="17">
        <v>6853000.0</v>
      </c>
      <c r="F3203" s="17">
        <v>1.2392361E7</v>
      </c>
      <c r="G3203" s="17">
        <v>2.3332074E7</v>
      </c>
      <c r="H3203" s="17">
        <v>4.2892864E7</v>
      </c>
    </row>
    <row r="3204">
      <c r="A3204" s="22" t="s">
        <v>7088</v>
      </c>
      <c r="B3204" s="7" t="s">
        <v>7089</v>
      </c>
      <c r="C3204" s="17">
        <v>70.0</v>
      </c>
      <c r="D3204" s="17">
        <v>2.07250276428571E7</v>
      </c>
      <c r="E3204" s="17">
        <v>4046302.0</v>
      </c>
      <c r="F3204" s="17">
        <v>1.1163456E7</v>
      </c>
      <c r="G3204" s="17">
        <v>3.297631E7</v>
      </c>
      <c r="H3204" s="17">
        <v>4.0417187E7</v>
      </c>
    </row>
    <row r="3205">
      <c r="A3205" s="22" t="s">
        <v>7090</v>
      </c>
      <c r="B3205" s="7" t="s">
        <v>7091</v>
      </c>
      <c r="C3205" s="17">
        <v>43480.0</v>
      </c>
      <c r="D3205" s="17">
        <v>2.93896862600693E7</v>
      </c>
      <c r="E3205" s="17">
        <v>5880060.0</v>
      </c>
      <c r="F3205" s="17">
        <v>1.9252496E7</v>
      </c>
      <c r="G3205" s="17">
        <v>4.187043E7</v>
      </c>
      <c r="H3205" s="17">
        <v>6.4842713E7</v>
      </c>
    </row>
    <row r="3206">
      <c r="A3206" s="22" t="s">
        <v>7092</v>
      </c>
      <c r="B3206" s="7" t="s">
        <v>7093</v>
      </c>
      <c r="C3206" s="17">
        <v>84452.0</v>
      </c>
      <c r="D3206" s="17">
        <v>2.30345783424698E7</v>
      </c>
      <c r="E3206" s="17">
        <v>6043265.0</v>
      </c>
      <c r="F3206" s="17">
        <v>1.3787037E7</v>
      </c>
      <c r="G3206" s="17">
        <v>3.1108716E7</v>
      </c>
      <c r="H3206" s="17">
        <v>5.2209943E7</v>
      </c>
    </row>
    <row r="3207">
      <c r="A3207" s="22" t="s">
        <v>7094</v>
      </c>
      <c r="B3207" s="7" t="s">
        <v>7095</v>
      </c>
      <c r="C3207" s="17">
        <v>69405.0</v>
      </c>
      <c r="D3207" s="17">
        <v>1.64658400233736E7</v>
      </c>
      <c r="E3207" s="17">
        <v>6629583.0</v>
      </c>
      <c r="F3207" s="17">
        <v>1.0863396E7</v>
      </c>
      <c r="G3207" s="17">
        <v>1.9301263E7</v>
      </c>
      <c r="H3207" s="17">
        <v>3.3927601E7</v>
      </c>
    </row>
    <row r="3208">
      <c r="A3208" s="22" t="s">
        <v>7096</v>
      </c>
      <c r="B3208" s="7" t="s">
        <v>7097</v>
      </c>
      <c r="C3208" s="17">
        <v>5424.0</v>
      </c>
      <c r="D3208" s="17">
        <v>2.04653794168351E7</v>
      </c>
      <c r="E3208" s="17">
        <v>6639065.0</v>
      </c>
      <c r="F3208" s="17">
        <v>1.3193476E7</v>
      </c>
      <c r="G3208" s="17">
        <v>2.6446948E7</v>
      </c>
      <c r="H3208" s="17">
        <v>4.4705467E7</v>
      </c>
    </row>
    <row r="3209">
      <c r="A3209" s="22" t="s">
        <v>7098</v>
      </c>
      <c r="B3209" s="7" t="s">
        <v>7099</v>
      </c>
      <c r="C3209" s="17">
        <v>1736.0</v>
      </c>
      <c r="D3209" s="17">
        <v>2.80211179867587E7</v>
      </c>
      <c r="E3209" s="17">
        <v>8910859.0</v>
      </c>
      <c r="F3209" s="17">
        <v>1.68881E7</v>
      </c>
      <c r="G3209" s="17">
        <v>3.2557066E7</v>
      </c>
      <c r="H3209" s="17">
        <v>6.6311154E7</v>
      </c>
    </row>
    <row r="3210">
      <c r="A3210" s="22" t="s">
        <v>7100</v>
      </c>
      <c r="B3210" s="7" t="s">
        <v>7101</v>
      </c>
      <c r="C3210" s="17">
        <v>100.0</v>
      </c>
      <c r="D3210" s="17">
        <v>2.333826558E7</v>
      </c>
      <c r="E3210" s="17">
        <v>1.0463972E7</v>
      </c>
      <c r="F3210" s="17">
        <v>2.4164152E7</v>
      </c>
      <c r="G3210" s="17">
        <v>2.8127611E7</v>
      </c>
      <c r="H3210" s="17">
        <v>4.48132E7</v>
      </c>
    </row>
    <row r="3211">
      <c r="A3211" s="22" t="s">
        <v>7102</v>
      </c>
      <c r="B3211" s="7" t="s">
        <v>7103</v>
      </c>
      <c r="C3211" s="17">
        <v>3386.0</v>
      </c>
      <c r="D3211" s="17">
        <v>1.23313248744831E7</v>
      </c>
      <c r="E3211" s="17">
        <v>2915200.0</v>
      </c>
      <c r="F3211" s="17">
        <v>4933625.0</v>
      </c>
      <c r="G3211" s="17">
        <v>1.235879E7</v>
      </c>
      <c r="H3211" s="17">
        <v>2.85792E7</v>
      </c>
    </row>
    <row r="3212">
      <c r="A3212" s="22" t="s">
        <v>7104</v>
      </c>
      <c r="B3212" s="7" t="s">
        <v>7105</v>
      </c>
      <c r="C3212" s="17">
        <v>8.0</v>
      </c>
      <c r="D3212" s="17">
        <v>8939422.0</v>
      </c>
      <c r="E3212" s="17">
        <v>4774375.0</v>
      </c>
      <c r="F3212" s="17">
        <v>6566379.0</v>
      </c>
      <c r="G3212" s="17">
        <v>8968500.0</v>
      </c>
      <c r="H3212" s="17">
        <v>2.0447165E7</v>
      </c>
    </row>
    <row r="3213">
      <c r="A3213" s="22" t="s">
        <v>7106</v>
      </c>
      <c r="B3213" s="7" t="s">
        <v>7107</v>
      </c>
      <c r="C3213" s="17">
        <v>535.0</v>
      </c>
      <c r="D3213" s="17">
        <v>1.5204396658582E7</v>
      </c>
      <c r="E3213" s="17">
        <v>6498103.0</v>
      </c>
      <c r="F3213" s="17">
        <v>1.023435E7</v>
      </c>
      <c r="G3213" s="17">
        <v>1.756059E7</v>
      </c>
      <c r="H3213" s="17">
        <v>2.94961E7</v>
      </c>
    </row>
    <row r="3214">
      <c r="A3214" s="22" t="s">
        <v>7108</v>
      </c>
      <c r="B3214" s="7" t="s">
        <v>7109</v>
      </c>
      <c r="C3214" s="17">
        <v>25.0</v>
      </c>
      <c r="D3214" s="17">
        <v>2.140429636E7</v>
      </c>
      <c r="E3214" s="17">
        <v>6039808.0</v>
      </c>
      <c r="F3214" s="17">
        <v>9418037.0</v>
      </c>
      <c r="G3214" s="17">
        <v>1.7291615E7</v>
      </c>
      <c r="H3214" s="17">
        <v>5.9047305E7</v>
      </c>
    </row>
    <row r="3215">
      <c r="A3215" s="22" t="s">
        <v>7110</v>
      </c>
      <c r="B3215" s="7" t="s">
        <v>7111</v>
      </c>
      <c r="C3215" s="17">
        <v>1053.0</v>
      </c>
      <c r="D3215" s="17">
        <v>1.61453066980057E7</v>
      </c>
      <c r="E3215" s="17">
        <v>5584760.0</v>
      </c>
      <c r="F3215" s="17">
        <v>1.062275E7</v>
      </c>
      <c r="G3215" s="17">
        <v>2.019178E7</v>
      </c>
      <c r="H3215" s="17">
        <v>3.4344847E7</v>
      </c>
    </row>
    <row r="3216">
      <c r="A3216" s="22" t="s">
        <v>7112</v>
      </c>
      <c r="B3216" s="7" t="s">
        <v>7113</v>
      </c>
      <c r="C3216" s="17">
        <v>18936.0</v>
      </c>
      <c r="D3216" s="17">
        <v>3.20145716732657E7</v>
      </c>
      <c r="E3216" s="17">
        <v>8081694.0</v>
      </c>
      <c r="F3216" s="17">
        <v>1.8356433E7</v>
      </c>
      <c r="G3216" s="17">
        <v>3.9648822E7</v>
      </c>
      <c r="H3216" s="17">
        <v>7.3491309E7</v>
      </c>
    </row>
    <row r="3217">
      <c r="A3217" s="22" t="s">
        <v>7124</v>
      </c>
      <c r="B3217" s="7" t="s">
        <v>7125</v>
      </c>
      <c r="C3217" s="17">
        <v>41211.0</v>
      </c>
      <c r="D3217" s="17">
        <v>1.02256200222017E7</v>
      </c>
      <c r="E3217" s="17">
        <v>3792455.0</v>
      </c>
      <c r="F3217" s="17">
        <v>5756814.0</v>
      </c>
      <c r="G3217" s="17">
        <v>1.0749548E7</v>
      </c>
      <c r="H3217" s="17">
        <v>1.9697816E7</v>
      </c>
    </row>
    <row r="3218">
      <c r="A3218" s="22" t="s">
        <v>12401</v>
      </c>
      <c r="B3218" s="7" t="s">
        <v>12402</v>
      </c>
      <c r="C3218" s="17">
        <v>69.0</v>
      </c>
      <c r="D3218" s="17">
        <v>2.11232661594202E7</v>
      </c>
      <c r="E3218" s="17">
        <v>8244000.0</v>
      </c>
      <c r="F3218" s="17">
        <v>1.6605516E7</v>
      </c>
      <c r="G3218" s="17">
        <v>2.6042128E7</v>
      </c>
      <c r="H3218" s="17">
        <v>4.9046981E7</v>
      </c>
    </row>
    <row r="3219">
      <c r="A3219" s="22" t="s">
        <v>7128</v>
      </c>
      <c r="B3219" s="7" t="s">
        <v>7129</v>
      </c>
      <c r="C3219" s="17">
        <v>519.0</v>
      </c>
      <c r="D3219" s="17">
        <v>5.2436220990366E7</v>
      </c>
      <c r="E3219" s="17">
        <v>1.966893E7</v>
      </c>
      <c r="F3219" s="17">
        <v>3.8020042E7</v>
      </c>
      <c r="G3219" s="17">
        <v>6.9815052E7</v>
      </c>
      <c r="H3219" s="17">
        <v>1.13229027E8</v>
      </c>
    </row>
    <row r="3220">
      <c r="A3220" s="22" t="s">
        <v>7130</v>
      </c>
      <c r="B3220" s="7" t="s">
        <v>7131</v>
      </c>
      <c r="C3220" s="17">
        <v>10804.0</v>
      </c>
      <c r="D3220" s="17">
        <v>3.54327847467604E7</v>
      </c>
      <c r="E3220" s="17">
        <v>1.4333765E7</v>
      </c>
      <c r="F3220" s="17">
        <v>1.9559146E7</v>
      </c>
      <c r="G3220" s="17">
        <v>2.8849285E7</v>
      </c>
      <c r="H3220" s="17">
        <v>7.55461E7</v>
      </c>
    </row>
    <row r="3221">
      <c r="A3221" s="22" t="s">
        <v>7132</v>
      </c>
      <c r="B3221" s="7" t="s">
        <v>7133</v>
      </c>
      <c r="C3221" s="17">
        <v>203.0</v>
      </c>
      <c r="D3221" s="17">
        <v>4.40844750197044E7</v>
      </c>
      <c r="E3221" s="17">
        <v>1.2992377E7</v>
      </c>
      <c r="F3221" s="17">
        <v>2.4935217E7</v>
      </c>
      <c r="G3221" s="17">
        <v>4.7211067E7</v>
      </c>
      <c r="H3221" s="17">
        <v>9.2863506E7</v>
      </c>
    </row>
    <row r="3222">
      <c r="A3222" s="22" t="s">
        <v>7134</v>
      </c>
      <c r="B3222" s="7" t="s">
        <v>7135</v>
      </c>
      <c r="C3222" s="17">
        <v>69.0</v>
      </c>
      <c r="D3222" s="17">
        <v>4.52242999999999E7</v>
      </c>
      <c r="E3222" s="17">
        <v>1.7184458E7</v>
      </c>
      <c r="F3222" s="17">
        <v>2.9153664E7</v>
      </c>
      <c r="G3222" s="17">
        <v>6.0580882E7</v>
      </c>
      <c r="H3222" s="17">
        <v>9.6437119E7</v>
      </c>
    </row>
    <row r="3223">
      <c r="A3223" s="22" t="s">
        <v>7136</v>
      </c>
      <c r="B3223" s="7" t="s">
        <v>7137</v>
      </c>
      <c r="C3223" s="17">
        <v>137.0</v>
      </c>
      <c r="D3223" s="17">
        <v>3.43812624817518E7</v>
      </c>
      <c r="E3223" s="17">
        <v>9302971.0</v>
      </c>
      <c r="F3223" s="17">
        <v>2.2717547E7</v>
      </c>
      <c r="G3223" s="17">
        <v>3.1609704E7</v>
      </c>
      <c r="H3223" s="17">
        <v>6.8536459E7</v>
      </c>
    </row>
    <row r="3224">
      <c r="A3224" s="22" t="s">
        <v>7138</v>
      </c>
      <c r="B3224" s="7" t="s">
        <v>7139</v>
      </c>
      <c r="C3224" s="17">
        <v>176.0</v>
      </c>
      <c r="D3224" s="17">
        <v>5.35136427272727E7</v>
      </c>
      <c r="E3224" s="17">
        <v>2.091207E7</v>
      </c>
      <c r="F3224" s="17">
        <v>3.6430692E7</v>
      </c>
      <c r="G3224" s="17">
        <v>5.9900069E7</v>
      </c>
      <c r="H3224" s="17">
        <v>9.7199489E7</v>
      </c>
    </row>
    <row r="3225">
      <c r="A3225" s="22" t="s">
        <v>7140</v>
      </c>
      <c r="B3225" s="7" t="s">
        <v>7141</v>
      </c>
      <c r="C3225" s="17">
        <v>9.0</v>
      </c>
      <c r="D3225" s="17">
        <v>3.36223171111111E7</v>
      </c>
      <c r="E3225" s="17">
        <v>4032186.0</v>
      </c>
      <c r="F3225" s="17">
        <v>1.763168E7</v>
      </c>
      <c r="G3225" s="17">
        <v>3.2288347E7</v>
      </c>
      <c r="H3225" s="17">
        <v>1.11261633E8</v>
      </c>
    </row>
    <row r="3226">
      <c r="A3226" s="22" t="s">
        <v>7142</v>
      </c>
      <c r="B3226" s="7" t="s">
        <v>289</v>
      </c>
      <c r="C3226" s="17">
        <v>391.0</v>
      </c>
      <c r="D3226" s="17">
        <v>6.23631682813298E7</v>
      </c>
      <c r="E3226" s="17">
        <v>4.0433301E7</v>
      </c>
      <c r="F3226" s="17">
        <v>5.4526742E7</v>
      </c>
      <c r="G3226" s="17">
        <v>6.8673501E7</v>
      </c>
      <c r="H3226" s="17">
        <v>1.01120917E8</v>
      </c>
    </row>
    <row r="3227">
      <c r="A3227" s="22" t="s">
        <v>7143</v>
      </c>
      <c r="B3227" s="7" t="s">
        <v>7144</v>
      </c>
      <c r="C3227" s="17">
        <v>2924.0</v>
      </c>
      <c r="D3227" s="17">
        <v>4.74673820642955E7</v>
      </c>
      <c r="E3227" s="17">
        <v>1.7923277E7</v>
      </c>
      <c r="F3227" s="17">
        <v>3.5225752E7</v>
      </c>
      <c r="G3227" s="17">
        <v>6.0852462E7</v>
      </c>
      <c r="H3227" s="17">
        <v>9.8169716E7</v>
      </c>
    </row>
    <row r="3228">
      <c r="A3228" s="22" t="s">
        <v>7145</v>
      </c>
      <c r="B3228" s="7" t="s">
        <v>7146</v>
      </c>
      <c r="C3228" s="17">
        <v>894.0</v>
      </c>
      <c r="D3228" s="17">
        <v>4.45260685754189E7</v>
      </c>
      <c r="E3228" s="17">
        <v>1.38135E7</v>
      </c>
      <c r="F3228" s="17">
        <v>3.0061194E7</v>
      </c>
      <c r="G3228" s="17">
        <v>6.0550302E7</v>
      </c>
      <c r="H3228" s="17">
        <v>9.8877156E7</v>
      </c>
    </row>
    <row r="3229">
      <c r="A3229" s="22" t="s">
        <v>12415</v>
      </c>
      <c r="B3229" s="7" t="s">
        <v>12416</v>
      </c>
      <c r="C3229" s="17">
        <v>94.0</v>
      </c>
      <c r="D3229" s="17">
        <v>9130418.08510638</v>
      </c>
      <c r="E3229" s="17">
        <v>5624267.0</v>
      </c>
      <c r="F3229" s="17">
        <v>6444946.0</v>
      </c>
      <c r="G3229" s="17">
        <v>8954089.0</v>
      </c>
      <c r="H3229" s="17">
        <v>1.6319858E7</v>
      </c>
    </row>
    <row r="3230">
      <c r="A3230" s="22" t="s">
        <v>7147</v>
      </c>
      <c r="B3230" s="7" t="s">
        <v>7148</v>
      </c>
      <c r="C3230" s="17">
        <v>584.0</v>
      </c>
      <c r="D3230" s="17">
        <v>1.5556335234589E7</v>
      </c>
      <c r="E3230" s="17">
        <v>6455164.0</v>
      </c>
      <c r="F3230" s="17">
        <v>1.1405912E7</v>
      </c>
      <c r="G3230" s="17">
        <v>1.5999993E7</v>
      </c>
      <c r="H3230" s="17">
        <v>2.8118282E7</v>
      </c>
    </row>
    <row r="3231">
      <c r="A3231" s="22" t="s">
        <v>7149</v>
      </c>
      <c r="B3231" s="7" t="s">
        <v>7150</v>
      </c>
      <c r="C3231" s="17">
        <v>436.0</v>
      </c>
      <c r="D3231" s="17">
        <v>4.16758058646789E7</v>
      </c>
      <c r="E3231" s="17">
        <v>2.4907766E7</v>
      </c>
      <c r="F3231" s="17">
        <v>3.2183668E7</v>
      </c>
      <c r="G3231" s="17">
        <v>4.969638E7</v>
      </c>
      <c r="H3231" s="17">
        <v>7.5723717E7</v>
      </c>
    </row>
    <row r="3232">
      <c r="A3232" s="22" t="s">
        <v>7151</v>
      </c>
      <c r="B3232" s="7" t="s">
        <v>7152</v>
      </c>
      <c r="C3232" s="17">
        <v>1163.0</v>
      </c>
      <c r="D3232" s="17">
        <v>3.05699219638864E7</v>
      </c>
      <c r="E3232" s="17">
        <v>1.7881559E7</v>
      </c>
      <c r="F3232" s="17">
        <v>3.0488457E7</v>
      </c>
      <c r="G3232" s="17">
        <v>3.7228319E7</v>
      </c>
      <c r="H3232" s="17">
        <v>4.4620724E7</v>
      </c>
    </row>
    <row r="3233">
      <c r="A3233" s="22" t="s">
        <v>7153</v>
      </c>
      <c r="B3233" s="7" t="s">
        <v>7154</v>
      </c>
      <c r="C3233" s="17">
        <v>98.0</v>
      </c>
      <c r="D3233" s="17">
        <v>3.26018784897959E7</v>
      </c>
      <c r="E3233" s="17">
        <v>1.4617E7</v>
      </c>
      <c r="F3233" s="17">
        <v>1.645757E7</v>
      </c>
      <c r="G3233" s="17">
        <v>4.303918E7</v>
      </c>
      <c r="H3233" s="17">
        <v>6.88937E7</v>
      </c>
    </row>
    <row r="3234">
      <c r="A3234" s="22" t="s">
        <v>7155</v>
      </c>
      <c r="B3234" s="7" t="s">
        <v>7156</v>
      </c>
      <c r="C3234" s="17">
        <v>2478.0</v>
      </c>
      <c r="D3234" s="17">
        <v>2.8518312251816E7</v>
      </c>
      <c r="E3234" s="17">
        <v>1.4438144E7</v>
      </c>
      <c r="F3234" s="17">
        <v>2.2708822E7</v>
      </c>
      <c r="G3234" s="17">
        <v>3.8577611E7</v>
      </c>
      <c r="H3234" s="17">
        <v>6.1177844E7</v>
      </c>
    </row>
    <row r="3235">
      <c r="A3235" s="22" t="s">
        <v>7157</v>
      </c>
      <c r="B3235" s="7" t="s">
        <v>7158</v>
      </c>
      <c r="C3235" s="17">
        <v>31813.0</v>
      </c>
      <c r="D3235" s="17">
        <v>3.51582668225902E7</v>
      </c>
      <c r="E3235" s="17">
        <v>1.5021763E7</v>
      </c>
      <c r="F3235" s="17">
        <v>2.608109E7</v>
      </c>
      <c r="G3235" s="17">
        <v>4.454725E7</v>
      </c>
      <c r="H3235" s="17">
        <v>6.9616082E7</v>
      </c>
    </row>
    <row r="3236">
      <c r="A3236" s="22" t="s">
        <v>7159</v>
      </c>
      <c r="B3236" s="7" t="s">
        <v>7160</v>
      </c>
      <c r="C3236" s="17">
        <v>18342.0</v>
      </c>
      <c r="D3236" s="17">
        <v>3.90700806635045E7</v>
      </c>
      <c r="E3236" s="17">
        <v>1.5227319E7</v>
      </c>
      <c r="F3236" s="17">
        <v>2.5327585E7</v>
      </c>
      <c r="G3236" s="17">
        <v>5.5169402E7</v>
      </c>
      <c r="H3236" s="17">
        <v>8.1830938E7</v>
      </c>
    </row>
    <row r="3237">
      <c r="A3237" s="22" t="s">
        <v>7161</v>
      </c>
      <c r="B3237" s="7" t="s">
        <v>7162</v>
      </c>
      <c r="C3237" s="17">
        <v>17706.0</v>
      </c>
      <c r="D3237" s="17">
        <v>3.11151774990963E7</v>
      </c>
      <c r="E3237" s="17">
        <v>1.3702881E7</v>
      </c>
      <c r="F3237" s="17">
        <v>1.8823101E7</v>
      </c>
      <c r="G3237" s="17">
        <v>3.8048201E7</v>
      </c>
      <c r="H3237" s="17">
        <v>6.4310921E7</v>
      </c>
    </row>
    <row r="3238">
      <c r="A3238" s="22" t="s">
        <v>12427</v>
      </c>
      <c r="B3238" s="7" t="s">
        <v>12428</v>
      </c>
      <c r="C3238" s="17">
        <v>6.0</v>
      </c>
      <c r="D3238" s="17">
        <v>4.12875271666666E7</v>
      </c>
      <c r="E3238" s="17">
        <v>1.9449148E7</v>
      </c>
      <c r="F3238" s="17">
        <v>2.3885328E7</v>
      </c>
      <c r="G3238" s="17">
        <v>5.7894075E7</v>
      </c>
      <c r="H3238" s="17">
        <v>7.3699073E7</v>
      </c>
    </row>
    <row r="3239">
      <c r="A3239" s="22" t="s">
        <v>7163</v>
      </c>
      <c r="B3239" s="7" t="s">
        <v>7164</v>
      </c>
      <c r="C3239" s="17">
        <v>24.0</v>
      </c>
      <c r="D3239" s="17">
        <v>3.82948929583333E7</v>
      </c>
      <c r="E3239" s="17">
        <v>1.357661E7</v>
      </c>
      <c r="F3239" s="17">
        <v>2.2545123E7</v>
      </c>
      <c r="G3239" s="17">
        <v>4.7706056E7</v>
      </c>
      <c r="H3239" s="17">
        <v>1.03014086E8</v>
      </c>
    </row>
    <row r="3240">
      <c r="A3240" s="22" t="s">
        <v>12431</v>
      </c>
      <c r="B3240" s="7" t="s">
        <v>12432</v>
      </c>
      <c r="C3240" s="17">
        <v>59.0</v>
      </c>
      <c r="D3240" s="17">
        <v>2.62163308644067E7</v>
      </c>
      <c r="E3240" s="17">
        <v>1.7475145E7</v>
      </c>
      <c r="F3240" s="17">
        <v>2.3760922E7</v>
      </c>
      <c r="G3240" s="17">
        <v>3.2009923E7</v>
      </c>
      <c r="H3240" s="17">
        <v>3.9046403E7</v>
      </c>
    </row>
    <row r="3241">
      <c r="A3241" s="22" t="s">
        <v>7165</v>
      </c>
      <c r="B3241" s="7" t="s">
        <v>7166</v>
      </c>
      <c r="C3241" s="17">
        <v>1129.0</v>
      </c>
      <c r="D3241" s="17">
        <v>4.43488149158547E7</v>
      </c>
      <c r="E3241" s="17">
        <v>3.0230289E7</v>
      </c>
      <c r="F3241" s="17">
        <v>3.68169E7</v>
      </c>
      <c r="G3241" s="17">
        <v>4.7904779E7</v>
      </c>
      <c r="H3241" s="17">
        <v>6.6170414E7</v>
      </c>
    </row>
    <row r="3242">
      <c r="A3242" s="22" t="s">
        <v>7167</v>
      </c>
      <c r="B3242" s="7" t="s">
        <v>7168</v>
      </c>
      <c r="C3242" s="17">
        <v>175.0</v>
      </c>
      <c r="D3242" s="17">
        <v>4.80089904285714E7</v>
      </c>
      <c r="E3242" s="17">
        <v>2.6391261E7</v>
      </c>
      <c r="F3242" s="17">
        <v>3.7452914E7</v>
      </c>
      <c r="G3242" s="17">
        <v>5.2671646E7</v>
      </c>
      <c r="H3242" s="17">
        <v>8.1328072E7</v>
      </c>
    </row>
    <row r="3243">
      <c r="A3243" s="22" t="s">
        <v>7169</v>
      </c>
      <c r="B3243" s="7" t="s">
        <v>7170</v>
      </c>
      <c r="C3243" s="17">
        <v>52.0</v>
      </c>
      <c r="D3243" s="17">
        <v>1.96432560576923E7</v>
      </c>
      <c r="E3243" s="17">
        <v>6076301.0</v>
      </c>
      <c r="F3243" s="17">
        <v>9849340.0</v>
      </c>
      <c r="G3243" s="17">
        <v>1.8384712E7</v>
      </c>
      <c r="H3243" s="17">
        <v>5.0073296E7</v>
      </c>
    </row>
    <row r="3244">
      <c r="A3244" s="22" t="s">
        <v>7171</v>
      </c>
      <c r="B3244" s="7" t="s">
        <v>7172</v>
      </c>
      <c r="C3244" s="17">
        <v>363.0</v>
      </c>
      <c r="D3244" s="17">
        <v>4.6336350077135E7</v>
      </c>
      <c r="E3244" s="17">
        <v>2.5965762E7</v>
      </c>
      <c r="F3244" s="17">
        <v>3.747967E7</v>
      </c>
      <c r="G3244" s="17">
        <v>5.1406954E7</v>
      </c>
      <c r="H3244" s="17">
        <v>8.116646E7</v>
      </c>
    </row>
    <row r="3245">
      <c r="A3245" s="22" t="s">
        <v>7173</v>
      </c>
      <c r="B3245" s="7" t="s">
        <v>301</v>
      </c>
      <c r="C3245" s="17">
        <v>27.0</v>
      </c>
      <c r="D3245" s="17">
        <v>1.92678033703703E7</v>
      </c>
      <c r="E3245" s="17">
        <v>8997291.0</v>
      </c>
      <c r="F3245" s="17">
        <v>1.3606254E7</v>
      </c>
      <c r="G3245" s="17">
        <v>2.7058972E7</v>
      </c>
      <c r="H3245" s="17">
        <v>4.5245826E7</v>
      </c>
    </row>
    <row r="3246">
      <c r="A3246" s="22" t="s">
        <v>7174</v>
      </c>
      <c r="B3246" s="7" t="s">
        <v>7175</v>
      </c>
      <c r="C3246" s="17">
        <v>61.0</v>
      </c>
      <c r="D3246" s="17">
        <v>5.2650337704918E7</v>
      </c>
      <c r="E3246" s="17">
        <v>8362654.0</v>
      </c>
      <c r="F3246" s="17">
        <v>2.2927302E7</v>
      </c>
      <c r="G3246" s="17">
        <v>4.1613538E7</v>
      </c>
      <c r="H3246" s="17">
        <v>7.4918383E7</v>
      </c>
    </row>
    <row r="3247">
      <c r="A3247" s="22" t="s">
        <v>7176</v>
      </c>
      <c r="B3247" s="7" t="s">
        <v>7177</v>
      </c>
      <c r="C3247" s="17">
        <v>415.0</v>
      </c>
      <c r="D3247" s="17">
        <v>4.90707141253012E7</v>
      </c>
      <c r="E3247" s="17">
        <v>2.0118991E7</v>
      </c>
      <c r="F3247" s="17">
        <v>3.4873247E7</v>
      </c>
      <c r="G3247" s="17">
        <v>6.101395E7</v>
      </c>
      <c r="H3247" s="17">
        <v>1.012723E8</v>
      </c>
    </row>
    <row r="3248">
      <c r="A3248" s="22" t="s">
        <v>7178</v>
      </c>
      <c r="B3248" s="7" t="s">
        <v>7179</v>
      </c>
      <c r="C3248" s="17">
        <v>1097.0</v>
      </c>
      <c r="D3248" s="17">
        <v>3.66706071239744E7</v>
      </c>
      <c r="E3248" s="17">
        <v>1.9413223E7</v>
      </c>
      <c r="F3248" s="17">
        <v>3.1228745E7</v>
      </c>
      <c r="G3248" s="17">
        <v>4.5871516E7</v>
      </c>
      <c r="H3248" s="17">
        <v>6.2130193E7</v>
      </c>
    </row>
    <row r="3249">
      <c r="A3249" s="22" t="s">
        <v>7180</v>
      </c>
      <c r="B3249" s="7" t="s">
        <v>7181</v>
      </c>
      <c r="C3249" s="17">
        <v>7.0</v>
      </c>
      <c r="D3249" s="17">
        <v>1.30967074285714E7</v>
      </c>
      <c r="E3249" s="17">
        <v>1995863.0</v>
      </c>
      <c r="F3249" s="17">
        <v>1.0344486E7</v>
      </c>
      <c r="G3249" s="17">
        <v>1.747188E7</v>
      </c>
      <c r="H3249" s="17">
        <v>3.9706083E7</v>
      </c>
    </row>
    <row r="3250">
      <c r="A3250" s="22" t="s">
        <v>7184</v>
      </c>
      <c r="B3250" s="7" t="s">
        <v>7185</v>
      </c>
      <c r="C3250" s="17">
        <v>21231.0</v>
      </c>
      <c r="D3250" s="17">
        <v>2.55068372721238E7</v>
      </c>
      <c r="E3250" s="17">
        <v>5037734.0</v>
      </c>
      <c r="F3250" s="17">
        <v>9472502.0</v>
      </c>
      <c r="G3250" s="17">
        <v>2.2079464E7</v>
      </c>
      <c r="H3250" s="17">
        <v>5.86909E7</v>
      </c>
    </row>
    <row r="3251">
      <c r="A3251" s="22" t="s">
        <v>7190</v>
      </c>
      <c r="B3251" s="7" t="s">
        <v>7191</v>
      </c>
      <c r="C3251" s="17">
        <v>536688.0</v>
      </c>
      <c r="D3251" s="17">
        <v>1.92686103585842E7</v>
      </c>
      <c r="E3251" s="17">
        <v>4908978.0</v>
      </c>
      <c r="F3251" s="17">
        <v>8113830.0</v>
      </c>
      <c r="G3251" s="17">
        <v>1.692241E7</v>
      </c>
      <c r="H3251" s="17">
        <v>4.420525E7</v>
      </c>
    </row>
    <row r="3252">
      <c r="A3252" s="22" t="s">
        <v>7192</v>
      </c>
      <c r="B3252" s="7" t="s">
        <v>7193</v>
      </c>
      <c r="C3252" s="17">
        <v>1.0</v>
      </c>
      <c r="D3252" s="17">
        <v>7.2765788E7</v>
      </c>
      <c r="E3252" s="17">
        <v>7.2765788E7</v>
      </c>
      <c r="F3252" s="17">
        <v>7.2765788E7</v>
      </c>
      <c r="G3252" s="17">
        <v>7.2765788E7</v>
      </c>
      <c r="H3252" s="17">
        <v>7.2765788E7</v>
      </c>
    </row>
    <row r="3253">
      <c r="A3253" s="22" t="s">
        <v>7196</v>
      </c>
      <c r="B3253" s="7" t="s">
        <v>7197</v>
      </c>
      <c r="C3253" s="17">
        <v>59334.0</v>
      </c>
      <c r="D3253" s="17">
        <v>2.51975095497945E7</v>
      </c>
      <c r="E3253" s="17">
        <v>5853886.0</v>
      </c>
      <c r="F3253" s="17">
        <v>9681166.0</v>
      </c>
      <c r="G3253" s="17">
        <v>1.883358E7</v>
      </c>
      <c r="H3253" s="17">
        <v>4.586569E7</v>
      </c>
    </row>
    <row r="3254">
      <c r="A3254" s="22" t="s">
        <v>7200</v>
      </c>
      <c r="B3254" s="7" t="s">
        <v>307</v>
      </c>
      <c r="C3254" s="17">
        <v>15276.0</v>
      </c>
      <c r="D3254" s="17">
        <v>9170775.53540576</v>
      </c>
      <c r="E3254" s="17">
        <v>3337526.0</v>
      </c>
      <c r="F3254" s="17">
        <v>5060646.0</v>
      </c>
      <c r="G3254" s="17">
        <v>9722267.0</v>
      </c>
      <c r="H3254" s="17">
        <v>1.8332848E7</v>
      </c>
    </row>
    <row r="3255">
      <c r="A3255" s="22" t="s">
        <v>7201</v>
      </c>
      <c r="B3255" s="7" t="s">
        <v>7202</v>
      </c>
      <c r="C3255" s="17">
        <v>88256.0</v>
      </c>
      <c r="D3255" s="17">
        <v>1.21779096599072E7</v>
      </c>
      <c r="E3255" s="17">
        <v>3702569.0</v>
      </c>
      <c r="F3255" s="17">
        <v>7632241.0</v>
      </c>
      <c r="G3255" s="17">
        <v>1.38269E7</v>
      </c>
      <c r="H3255" s="17">
        <v>2.3999225E7</v>
      </c>
    </row>
    <row r="3256">
      <c r="A3256" s="22" t="s">
        <v>7203</v>
      </c>
      <c r="B3256" s="7" t="s">
        <v>7204</v>
      </c>
      <c r="C3256" s="17">
        <v>940504.0</v>
      </c>
      <c r="D3256" s="17">
        <v>8122232.96929404</v>
      </c>
      <c r="E3256" s="17">
        <v>3081538.0</v>
      </c>
      <c r="F3256" s="17">
        <v>4641466.0</v>
      </c>
      <c r="G3256" s="17">
        <v>8306740.0</v>
      </c>
      <c r="H3256" s="17">
        <v>1.5783319E7</v>
      </c>
    </row>
    <row r="3257">
      <c r="A3257" s="22" t="s">
        <v>7209</v>
      </c>
      <c r="B3257" s="7" t="s">
        <v>7210</v>
      </c>
      <c r="C3257" s="17">
        <v>26306.0</v>
      </c>
      <c r="D3257" s="17">
        <v>3.42220578066428E7</v>
      </c>
      <c r="E3257" s="17">
        <v>8550096.0</v>
      </c>
      <c r="F3257" s="17">
        <v>1.640912E7</v>
      </c>
      <c r="G3257" s="17">
        <v>3.5488949E7</v>
      </c>
      <c r="H3257" s="17">
        <v>7.6658175E7</v>
      </c>
    </row>
    <row r="3258">
      <c r="A3258" s="22" t="s">
        <v>7213</v>
      </c>
      <c r="B3258" s="7" t="s">
        <v>7214</v>
      </c>
      <c r="C3258" s="17">
        <v>533104.0</v>
      </c>
      <c r="D3258" s="17">
        <v>6982433.01784485</v>
      </c>
      <c r="E3258" s="17">
        <v>2978500.0</v>
      </c>
      <c r="F3258" s="17">
        <v>5604283.0</v>
      </c>
      <c r="G3258" s="17">
        <v>9151708.0</v>
      </c>
      <c r="H3258" s="17">
        <v>1.31184E7</v>
      </c>
    </row>
    <row r="3259">
      <c r="A3259" s="22" t="s">
        <v>7215</v>
      </c>
      <c r="B3259" s="7" t="s">
        <v>7216</v>
      </c>
      <c r="C3259" s="17">
        <v>102250.0</v>
      </c>
      <c r="D3259" s="17">
        <v>9493311.14311947</v>
      </c>
      <c r="E3259" s="17">
        <v>3219918.0</v>
      </c>
      <c r="F3259" s="17">
        <v>5571000.0</v>
      </c>
      <c r="G3259" s="17">
        <v>1.0251483E7</v>
      </c>
      <c r="H3259" s="17">
        <v>1.7875637E7</v>
      </c>
    </row>
    <row r="3260">
      <c r="A3260" s="22" t="s">
        <v>7225</v>
      </c>
      <c r="B3260" s="7" t="s">
        <v>7226</v>
      </c>
      <c r="C3260" s="17">
        <v>11.0</v>
      </c>
      <c r="D3260" s="17">
        <v>2.1562232090909E7</v>
      </c>
      <c r="E3260" s="17">
        <v>3190400.0</v>
      </c>
      <c r="F3260" s="17">
        <v>5815000.0</v>
      </c>
      <c r="G3260" s="17">
        <v>2.0777009E7</v>
      </c>
      <c r="H3260" s="17">
        <v>3.3025359E7</v>
      </c>
    </row>
    <row r="3261">
      <c r="A3261" s="22" t="s">
        <v>7227</v>
      </c>
      <c r="B3261" s="7" t="s">
        <v>7228</v>
      </c>
      <c r="C3261" s="17">
        <v>6.0</v>
      </c>
      <c r="D3261" s="17">
        <v>1.5842665E7</v>
      </c>
      <c r="E3261" s="17">
        <v>8627318.0</v>
      </c>
      <c r="F3261" s="17">
        <v>9664754.0</v>
      </c>
      <c r="G3261" s="17">
        <v>3.0718074E7</v>
      </c>
      <c r="H3261" s="17">
        <v>3.0964005E7</v>
      </c>
    </row>
    <row r="3262">
      <c r="A3262" s="22" t="s">
        <v>7229</v>
      </c>
      <c r="B3262" s="7" t="s">
        <v>7230</v>
      </c>
      <c r="C3262" s="17">
        <v>4.0</v>
      </c>
      <c r="D3262" s="17">
        <v>7227033.75</v>
      </c>
      <c r="E3262" s="17">
        <v>2083400.0</v>
      </c>
      <c r="F3262" s="17">
        <v>5393893.0</v>
      </c>
      <c r="G3262" s="17">
        <v>8705195.0</v>
      </c>
      <c r="H3262" s="17">
        <v>1.2725647E7</v>
      </c>
    </row>
    <row r="3263">
      <c r="A3263" s="22" t="s">
        <v>7231</v>
      </c>
      <c r="B3263" s="7" t="s">
        <v>7232</v>
      </c>
      <c r="C3263" s="17">
        <v>2.0</v>
      </c>
      <c r="D3263" s="17">
        <v>3.41154275E7</v>
      </c>
      <c r="E3263" s="17">
        <v>3.2076543E7</v>
      </c>
      <c r="F3263" s="17">
        <v>3.2076543E7</v>
      </c>
      <c r="G3263" s="17">
        <v>3.6154312E7</v>
      </c>
      <c r="H3263" s="17">
        <v>3.6154312E7</v>
      </c>
    </row>
    <row r="3264">
      <c r="A3264" s="22" t="s">
        <v>7233</v>
      </c>
      <c r="B3264" s="7" t="s">
        <v>7234</v>
      </c>
      <c r="C3264" s="17">
        <v>15.0</v>
      </c>
      <c r="D3264" s="17">
        <v>1.07577541333333E7</v>
      </c>
      <c r="E3264" s="17">
        <v>3311400.0</v>
      </c>
      <c r="F3264" s="17">
        <v>5555900.0</v>
      </c>
      <c r="G3264" s="17">
        <v>1.2570732E7</v>
      </c>
      <c r="H3264" s="17">
        <v>2.5058192E7</v>
      </c>
    </row>
    <row r="3265">
      <c r="A3265" s="22" t="s">
        <v>7235</v>
      </c>
      <c r="B3265" s="7" t="s">
        <v>7236</v>
      </c>
      <c r="C3265" s="17">
        <v>69.0</v>
      </c>
      <c r="D3265" s="17">
        <v>5487659.4057971</v>
      </c>
      <c r="E3265" s="17">
        <v>2357009.0</v>
      </c>
      <c r="F3265" s="17">
        <v>3127220.0</v>
      </c>
      <c r="G3265" s="17">
        <v>6073357.0</v>
      </c>
      <c r="H3265" s="17">
        <v>1.4779431E7</v>
      </c>
    </row>
    <row r="3266">
      <c r="A3266" s="22" t="s">
        <v>12459</v>
      </c>
      <c r="B3266" s="7" t="s">
        <v>12460</v>
      </c>
      <c r="C3266" s="17">
        <v>1.0</v>
      </c>
      <c r="D3266" s="17">
        <v>1100000.0</v>
      </c>
      <c r="E3266" s="17">
        <v>1100000.0</v>
      </c>
      <c r="F3266" s="17">
        <v>1100000.0</v>
      </c>
      <c r="G3266" s="17">
        <v>1100000.0</v>
      </c>
      <c r="H3266" s="17">
        <v>1100000.0</v>
      </c>
    </row>
    <row r="3267">
      <c r="A3267" s="22" t="s">
        <v>7237</v>
      </c>
      <c r="B3267" s="7" t="s">
        <v>7238</v>
      </c>
      <c r="C3267" s="17">
        <v>609.0</v>
      </c>
      <c r="D3267" s="17">
        <v>3.05744105697865E7</v>
      </c>
      <c r="E3267" s="17">
        <v>1.3655897E7</v>
      </c>
      <c r="F3267" s="17">
        <v>1.9403997E7</v>
      </c>
      <c r="G3267" s="17">
        <v>3.5232222E7</v>
      </c>
      <c r="H3267" s="17">
        <v>6.9413053E7</v>
      </c>
    </row>
    <row r="3268">
      <c r="A3268" s="22" t="s">
        <v>7239</v>
      </c>
      <c r="B3268" s="7" t="s">
        <v>7240</v>
      </c>
      <c r="C3268" s="17">
        <v>16681.0</v>
      </c>
      <c r="D3268" s="17">
        <v>3.35229123015463E7</v>
      </c>
      <c r="E3268" s="17">
        <v>8566984.0</v>
      </c>
      <c r="F3268" s="17">
        <v>1.4954236E7</v>
      </c>
      <c r="G3268" s="17">
        <v>3.415157E7</v>
      </c>
      <c r="H3268" s="17">
        <v>8.2962433E7</v>
      </c>
    </row>
    <row r="3269">
      <c r="A3269" s="22" t="s">
        <v>7241</v>
      </c>
      <c r="B3269" s="7" t="s">
        <v>7242</v>
      </c>
      <c r="C3269" s="17">
        <v>497.0</v>
      </c>
      <c r="D3269" s="17">
        <v>2.3230979112676E7</v>
      </c>
      <c r="E3269" s="17">
        <v>1.0316518E7</v>
      </c>
      <c r="F3269" s="17">
        <v>1.6276676E7</v>
      </c>
      <c r="G3269" s="17">
        <v>2.6416173E7</v>
      </c>
      <c r="H3269" s="17">
        <v>4.70095E7</v>
      </c>
    </row>
    <row r="3270">
      <c r="A3270" s="22" t="s">
        <v>7243</v>
      </c>
      <c r="B3270" s="7" t="s">
        <v>7244</v>
      </c>
      <c r="C3270" s="17">
        <v>13900.0</v>
      </c>
      <c r="D3270" s="17">
        <v>2.94314549625926E7</v>
      </c>
      <c r="E3270" s="17">
        <v>7470190.0</v>
      </c>
      <c r="F3270" s="17">
        <v>1.2497533E7</v>
      </c>
      <c r="G3270" s="17">
        <v>3.3459347E7</v>
      </c>
      <c r="H3270" s="17">
        <v>7.8507864E7</v>
      </c>
    </row>
    <row r="3271">
      <c r="A3271" s="22" t="s">
        <v>7245</v>
      </c>
      <c r="B3271" s="7" t="s">
        <v>7246</v>
      </c>
      <c r="C3271" s="17">
        <v>1972.0</v>
      </c>
      <c r="D3271" s="17">
        <v>2.98553035831642E7</v>
      </c>
      <c r="E3271" s="17">
        <v>8368900.0</v>
      </c>
      <c r="F3271" s="17">
        <v>1.7908582E7</v>
      </c>
      <c r="G3271" s="17">
        <v>3.6540479E7</v>
      </c>
      <c r="H3271" s="17">
        <v>6.7267395E7</v>
      </c>
    </row>
    <row r="3272">
      <c r="A3272" s="22" t="s">
        <v>7247</v>
      </c>
      <c r="B3272" s="7" t="s">
        <v>7248</v>
      </c>
      <c r="C3272" s="17">
        <v>806.0</v>
      </c>
      <c r="D3272" s="17">
        <v>3.54673871612903E7</v>
      </c>
      <c r="E3272" s="17">
        <v>1.0776488E7</v>
      </c>
      <c r="F3272" s="17">
        <v>2.3342934E7</v>
      </c>
      <c r="G3272" s="17">
        <v>5.1619856E7</v>
      </c>
      <c r="H3272" s="17">
        <v>7.2367983E7</v>
      </c>
    </row>
    <row r="3273">
      <c r="A3273" s="22" t="s">
        <v>7249</v>
      </c>
      <c r="B3273" s="7" t="s">
        <v>7250</v>
      </c>
      <c r="C3273" s="17">
        <v>187.0</v>
      </c>
      <c r="D3273" s="17">
        <v>2.57179681978609E7</v>
      </c>
      <c r="E3273" s="17">
        <v>8981836.0</v>
      </c>
      <c r="F3273" s="17">
        <v>1.472283E7</v>
      </c>
      <c r="G3273" s="17">
        <v>3.1263829E7</v>
      </c>
      <c r="H3273" s="17">
        <v>5.7182808E7</v>
      </c>
    </row>
    <row r="3274">
      <c r="A3274" s="22" t="s">
        <v>7251</v>
      </c>
      <c r="B3274" s="7" t="s">
        <v>311</v>
      </c>
      <c r="C3274" s="17">
        <v>8771.0</v>
      </c>
      <c r="D3274" s="17">
        <v>3.1042460478573E7</v>
      </c>
      <c r="E3274" s="17">
        <v>9566764.0</v>
      </c>
      <c r="F3274" s="17">
        <v>1.782665E7</v>
      </c>
      <c r="G3274" s="17">
        <v>3.6788058E7</v>
      </c>
      <c r="H3274" s="17">
        <v>6.9324964E7</v>
      </c>
    </row>
    <row r="3275">
      <c r="A3275" s="22" t="s">
        <v>7252</v>
      </c>
      <c r="B3275" s="7" t="s">
        <v>7253</v>
      </c>
      <c r="C3275" s="17">
        <v>603.0</v>
      </c>
      <c r="D3275" s="17">
        <v>3.23350167810945E7</v>
      </c>
      <c r="E3275" s="17">
        <v>9406726.0</v>
      </c>
      <c r="F3275" s="17">
        <v>1.8836979E7</v>
      </c>
      <c r="G3275" s="17">
        <v>4.4341448E7</v>
      </c>
      <c r="H3275" s="17">
        <v>7.762495E7</v>
      </c>
    </row>
    <row r="3276">
      <c r="A3276" s="22" t="s">
        <v>7254</v>
      </c>
      <c r="B3276" s="7" t="s">
        <v>7255</v>
      </c>
      <c r="C3276" s="17">
        <v>3932.0</v>
      </c>
      <c r="D3276" s="17">
        <v>9309440.81917598</v>
      </c>
      <c r="E3276" s="17">
        <v>3683138.0</v>
      </c>
      <c r="F3276" s="17">
        <v>6451698.0</v>
      </c>
      <c r="G3276" s="17">
        <v>1.1652684E7</v>
      </c>
      <c r="H3276" s="17">
        <v>1.8083478E7</v>
      </c>
    </row>
    <row r="3277">
      <c r="A3277" s="22" t="s">
        <v>7256</v>
      </c>
      <c r="B3277" s="7" t="s">
        <v>7257</v>
      </c>
      <c r="C3277" s="17">
        <v>3132.0</v>
      </c>
      <c r="D3277" s="17">
        <v>4869996.88090676</v>
      </c>
      <c r="E3277" s="17">
        <v>2139770.0</v>
      </c>
      <c r="F3277" s="17">
        <v>2756000.0</v>
      </c>
      <c r="G3277" s="17">
        <v>4199000.0</v>
      </c>
      <c r="H3277" s="17">
        <v>1.1062E7</v>
      </c>
    </row>
    <row r="3278">
      <c r="A3278" s="22" t="s">
        <v>7258</v>
      </c>
      <c r="B3278" s="7" t="s">
        <v>7259</v>
      </c>
      <c r="C3278" s="17">
        <v>52811.0</v>
      </c>
      <c r="D3278" s="17">
        <v>8303964.02399076</v>
      </c>
      <c r="E3278" s="17">
        <v>3120570.0</v>
      </c>
      <c r="F3278" s="17">
        <v>5284310.0</v>
      </c>
      <c r="G3278" s="17">
        <v>8884301.0</v>
      </c>
      <c r="H3278" s="17">
        <v>1.5310932E7</v>
      </c>
    </row>
    <row r="3279">
      <c r="A3279" s="22" t="s">
        <v>7260</v>
      </c>
      <c r="B3279" s="7" t="s">
        <v>7261</v>
      </c>
      <c r="C3279" s="17">
        <v>9165.0</v>
      </c>
      <c r="D3279" s="17">
        <v>1.41394080712493E7</v>
      </c>
      <c r="E3279" s="17">
        <v>5074560.0</v>
      </c>
      <c r="F3279" s="17">
        <v>7501335.0</v>
      </c>
      <c r="G3279" s="17">
        <v>1.2854419E7</v>
      </c>
      <c r="H3279" s="17">
        <v>2.4674956E7</v>
      </c>
    </row>
    <row r="3280">
      <c r="A3280" s="22" t="s">
        <v>7262</v>
      </c>
      <c r="B3280" s="7" t="s">
        <v>7263</v>
      </c>
      <c r="C3280" s="17">
        <v>222263.0</v>
      </c>
      <c r="D3280" s="17">
        <v>1.33333996868349E7</v>
      </c>
      <c r="E3280" s="17">
        <v>3068045.0</v>
      </c>
      <c r="F3280" s="17">
        <v>5325100.0</v>
      </c>
      <c r="G3280" s="17">
        <v>1.232014E7</v>
      </c>
      <c r="H3280" s="17">
        <v>2.7858372E7</v>
      </c>
    </row>
    <row r="3281">
      <c r="A3281" s="22" t="s">
        <v>7264</v>
      </c>
      <c r="B3281" s="7" t="s">
        <v>7265</v>
      </c>
      <c r="C3281" s="17">
        <v>113941.0</v>
      </c>
      <c r="D3281" s="17">
        <v>5871895.09917413</v>
      </c>
      <c r="E3281" s="17">
        <v>2783000.0</v>
      </c>
      <c r="F3281" s="17">
        <v>4101765.0</v>
      </c>
      <c r="G3281" s="17">
        <v>6587500.0</v>
      </c>
      <c r="H3281" s="17">
        <v>1.0533551E7</v>
      </c>
    </row>
    <row r="3282">
      <c r="A3282" s="22" t="s">
        <v>7266</v>
      </c>
      <c r="B3282" s="7" t="s">
        <v>7267</v>
      </c>
      <c r="C3282" s="17">
        <v>256593.0</v>
      </c>
      <c r="D3282" s="17">
        <v>1.60640147552661E7</v>
      </c>
      <c r="E3282" s="17">
        <v>4270385.0</v>
      </c>
      <c r="F3282" s="17">
        <v>8235575.0</v>
      </c>
      <c r="G3282" s="17">
        <v>1.67179E7</v>
      </c>
      <c r="H3282" s="17">
        <v>3.5825071E7</v>
      </c>
    </row>
    <row r="3283">
      <c r="A3283" s="22" t="s">
        <v>7270</v>
      </c>
      <c r="B3283" s="7" t="s">
        <v>7271</v>
      </c>
      <c r="C3283" s="17">
        <v>2.0</v>
      </c>
      <c r="D3283" s="17">
        <v>6.9800263E7</v>
      </c>
      <c r="E3283" s="17">
        <v>6.6834738E7</v>
      </c>
      <c r="F3283" s="17">
        <v>6.6834738E7</v>
      </c>
      <c r="G3283" s="17">
        <v>7.2765788E7</v>
      </c>
      <c r="H3283" s="17">
        <v>7.2765788E7</v>
      </c>
    </row>
    <row r="3284">
      <c r="A3284" s="22" t="s">
        <v>7272</v>
      </c>
      <c r="B3284" s="7" t="s">
        <v>7273</v>
      </c>
      <c r="C3284" s="17">
        <v>53940.0</v>
      </c>
      <c r="D3284" s="17">
        <v>1.51293317361142E7</v>
      </c>
      <c r="E3284" s="17">
        <v>3495795.0</v>
      </c>
      <c r="F3284" s="17">
        <v>6731284.0</v>
      </c>
      <c r="G3284" s="17">
        <v>1.2372722E7</v>
      </c>
      <c r="H3284" s="17">
        <v>2.4814188E7</v>
      </c>
    </row>
    <row r="3285">
      <c r="A3285" s="22" t="s">
        <v>7274</v>
      </c>
      <c r="B3285" s="7" t="s">
        <v>7275</v>
      </c>
      <c r="C3285" s="17">
        <v>78308.0</v>
      </c>
      <c r="D3285" s="17">
        <v>8378961.24255504</v>
      </c>
      <c r="E3285" s="17">
        <v>2932559.0</v>
      </c>
      <c r="F3285" s="17">
        <v>4811100.0</v>
      </c>
      <c r="G3285" s="17">
        <v>8656636.0</v>
      </c>
      <c r="H3285" s="17">
        <v>1.40205E7</v>
      </c>
    </row>
    <row r="3286">
      <c r="A3286" s="22" t="s">
        <v>7276</v>
      </c>
      <c r="B3286" s="7" t="s">
        <v>7277</v>
      </c>
      <c r="C3286" s="17">
        <v>3.0</v>
      </c>
      <c r="D3286" s="17">
        <v>2.21927853333333E7</v>
      </c>
      <c r="E3286" s="17">
        <v>1.03544E7</v>
      </c>
      <c r="F3286" s="17">
        <v>1.52857E7</v>
      </c>
      <c r="G3286" s="17">
        <v>4.0938256E7</v>
      </c>
      <c r="H3286" s="17">
        <v>4.0938256E7</v>
      </c>
    </row>
    <row r="3287">
      <c r="A3287" s="22" t="s">
        <v>7278</v>
      </c>
      <c r="B3287" s="7" t="s">
        <v>7279</v>
      </c>
      <c r="C3287" s="17">
        <v>12635.0</v>
      </c>
      <c r="D3287" s="17">
        <v>1.66773297478432E7</v>
      </c>
      <c r="E3287" s="17">
        <v>8185500.0</v>
      </c>
      <c r="F3287" s="17">
        <v>1.31946E7</v>
      </c>
      <c r="G3287" s="17">
        <v>1.82439E7</v>
      </c>
      <c r="H3287" s="17">
        <v>2.764185E7</v>
      </c>
    </row>
    <row r="3288">
      <c r="A3288" s="22" t="s">
        <v>7280</v>
      </c>
      <c r="B3288" s="7" t="s">
        <v>7281</v>
      </c>
      <c r="C3288" s="17">
        <v>49.0</v>
      </c>
      <c r="D3288" s="17">
        <v>9855639.97959183</v>
      </c>
      <c r="E3288" s="17">
        <v>2826146.0</v>
      </c>
      <c r="F3288" s="17">
        <v>4751300.0</v>
      </c>
      <c r="G3288" s="17">
        <v>7133836.0</v>
      </c>
      <c r="H3288" s="17">
        <v>1.9778015E7</v>
      </c>
    </row>
    <row r="3289">
      <c r="A3289" s="22" t="s">
        <v>7282</v>
      </c>
      <c r="B3289" s="7" t="s">
        <v>7283</v>
      </c>
      <c r="C3289" s="17">
        <v>7717.0</v>
      </c>
      <c r="D3289" s="17">
        <v>1.34409926163016E7</v>
      </c>
      <c r="E3289" s="17">
        <v>3444590.0</v>
      </c>
      <c r="F3289" s="17">
        <v>5564699.0</v>
      </c>
      <c r="G3289" s="17">
        <v>1.164445E7</v>
      </c>
      <c r="H3289" s="17">
        <v>2.6027269E7</v>
      </c>
    </row>
    <row r="3290">
      <c r="A3290" s="22" t="s">
        <v>7284</v>
      </c>
      <c r="B3290" s="7" t="s">
        <v>7285</v>
      </c>
      <c r="C3290" s="17">
        <v>17049.0</v>
      </c>
      <c r="D3290" s="17">
        <v>1.66951092724342E7</v>
      </c>
      <c r="E3290" s="17">
        <v>3597301.0</v>
      </c>
      <c r="F3290" s="17">
        <v>6267819.0</v>
      </c>
      <c r="G3290" s="17">
        <v>1.291715E7</v>
      </c>
      <c r="H3290" s="17">
        <v>3.3389172E7</v>
      </c>
    </row>
    <row r="3291">
      <c r="A3291" s="22" t="s">
        <v>7286</v>
      </c>
      <c r="B3291" s="7" t="s">
        <v>7287</v>
      </c>
      <c r="C3291" s="17">
        <v>2256.0</v>
      </c>
      <c r="D3291" s="17">
        <v>1.81064557814716E7</v>
      </c>
      <c r="E3291" s="17">
        <v>3809442.0</v>
      </c>
      <c r="F3291" s="17">
        <v>5791318.0</v>
      </c>
      <c r="G3291" s="17">
        <v>1.2791146E7</v>
      </c>
      <c r="H3291" s="17">
        <v>3.8773326E7</v>
      </c>
    </row>
    <row r="3292">
      <c r="A3292" s="22" t="s">
        <v>7288</v>
      </c>
      <c r="B3292" s="7" t="s">
        <v>7289</v>
      </c>
      <c r="C3292" s="17">
        <v>14.0</v>
      </c>
      <c r="D3292" s="17">
        <v>9245393.78571428</v>
      </c>
      <c r="E3292" s="17">
        <v>2779712.0</v>
      </c>
      <c r="F3292" s="17">
        <v>4115939.0</v>
      </c>
      <c r="G3292" s="17">
        <v>1.5800133E7</v>
      </c>
      <c r="H3292" s="17">
        <v>2.0957442E7</v>
      </c>
    </row>
    <row r="3293">
      <c r="A3293" s="22" t="s">
        <v>7290</v>
      </c>
      <c r="B3293" s="7" t="s">
        <v>7291</v>
      </c>
      <c r="C3293" s="17">
        <v>414.0</v>
      </c>
      <c r="D3293" s="17">
        <v>6546483.66183574</v>
      </c>
      <c r="E3293" s="17">
        <v>3310379.0</v>
      </c>
      <c r="F3293" s="17">
        <v>4785408.0</v>
      </c>
      <c r="G3293" s="17">
        <v>6387000.0</v>
      </c>
      <c r="H3293" s="17">
        <v>1.0618252E7</v>
      </c>
    </row>
    <row r="3294">
      <c r="A3294" s="22" t="s">
        <v>7292</v>
      </c>
      <c r="B3294" s="7" t="s">
        <v>7293</v>
      </c>
      <c r="C3294" s="17">
        <v>216.0</v>
      </c>
      <c r="D3294" s="17">
        <v>8965125.50925926</v>
      </c>
      <c r="E3294" s="17">
        <v>4704064.0</v>
      </c>
      <c r="F3294" s="17">
        <v>5919474.0</v>
      </c>
      <c r="G3294" s="17">
        <v>8795423.0</v>
      </c>
      <c r="H3294" s="17">
        <v>1.1859399E7</v>
      </c>
    </row>
    <row r="3295">
      <c r="A3295" s="22" t="s">
        <v>7294</v>
      </c>
      <c r="B3295" s="7" t="s">
        <v>7295</v>
      </c>
      <c r="C3295" s="17">
        <v>447.0</v>
      </c>
      <c r="D3295" s="17">
        <v>1.72320533467561E7</v>
      </c>
      <c r="E3295" s="17">
        <v>3148819.0</v>
      </c>
      <c r="F3295" s="17">
        <v>5682000.0</v>
      </c>
      <c r="G3295" s="17">
        <v>1.0013855E7</v>
      </c>
      <c r="H3295" s="17">
        <v>3.0167882E7</v>
      </c>
    </row>
    <row r="3296">
      <c r="A3296" s="22" t="s">
        <v>7296</v>
      </c>
      <c r="B3296" s="7" t="s">
        <v>7297</v>
      </c>
      <c r="C3296" s="17">
        <v>362.0</v>
      </c>
      <c r="D3296" s="17">
        <v>2.5752156538674E7</v>
      </c>
      <c r="E3296" s="17">
        <v>1.4871932E7</v>
      </c>
      <c r="F3296" s="17">
        <v>1.9593868E7</v>
      </c>
      <c r="G3296" s="17">
        <v>2.4857044E7</v>
      </c>
      <c r="H3296" s="17">
        <v>4.17704E7</v>
      </c>
    </row>
    <row r="3297">
      <c r="A3297" s="22" t="s">
        <v>7298</v>
      </c>
      <c r="B3297" s="7" t="s">
        <v>7299</v>
      </c>
      <c r="C3297" s="17">
        <v>295.0</v>
      </c>
      <c r="D3297" s="17">
        <v>1.29324261355932E7</v>
      </c>
      <c r="E3297" s="17">
        <v>6487800.0</v>
      </c>
      <c r="F3297" s="17">
        <v>1.02544E7</v>
      </c>
      <c r="G3297" s="17">
        <v>1.67984E7</v>
      </c>
      <c r="H3297" s="17">
        <v>2.20324E7</v>
      </c>
    </row>
    <row r="3298">
      <c r="A3298" s="22" t="s">
        <v>7300</v>
      </c>
      <c r="B3298" s="7" t="s">
        <v>7301</v>
      </c>
      <c r="C3298" s="17">
        <v>86.0</v>
      </c>
      <c r="D3298" s="17">
        <v>1.35385002558139E7</v>
      </c>
      <c r="E3298" s="17">
        <v>6536581.0</v>
      </c>
      <c r="F3298" s="17">
        <v>7943394.0</v>
      </c>
      <c r="G3298" s="17">
        <v>1.4813466E7</v>
      </c>
      <c r="H3298" s="17">
        <v>2.4189362E7</v>
      </c>
    </row>
    <row r="3299">
      <c r="A3299" s="22" t="s">
        <v>7302</v>
      </c>
      <c r="B3299" s="7" t="s">
        <v>7303</v>
      </c>
      <c r="C3299" s="17">
        <v>509.0</v>
      </c>
      <c r="D3299" s="17">
        <v>1.49257495363457E7</v>
      </c>
      <c r="E3299" s="17">
        <v>7800602.0</v>
      </c>
      <c r="F3299" s="17">
        <v>1.0847692E7</v>
      </c>
      <c r="G3299" s="17">
        <v>1.6817653E7</v>
      </c>
      <c r="H3299" s="17">
        <v>2.4005046E7</v>
      </c>
    </row>
    <row r="3300">
      <c r="A3300" s="22" t="s">
        <v>7304</v>
      </c>
      <c r="B3300" s="7" t="s">
        <v>7305</v>
      </c>
      <c r="C3300" s="17">
        <v>52.0</v>
      </c>
      <c r="D3300" s="17">
        <v>1.05027095576923E7</v>
      </c>
      <c r="E3300" s="17">
        <v>3321340.0</v>
      </c>
      <c r="F3300" s="17">
        <v>6750499.0</v>
      </c>
      <c r="G3300" s="17">
        <v>1.187408E7</v>
      </c>
      <c r="H3300" s="17">
        <v>1.90033E7</v>
      </c>
    </row>
    <row r="3301">
      <c r="A3301" s="22" t="s">
        <v>7306</v>
      </c>
      <c r="B3301" s="7" t="s">
        <v>7307</v>
      </c>
      <c r="C3301" s="17">
        <v>29433.0</v>
      </c>
      <c r="D3301" s="17">
        <v>8774397.11054508</v>
      </c>
      <c r="E3301" s="17">
        <v>3593000.0</v>
      </c>
      <c r="F3301" s="17">
        <v>6517828.0</v>
      </c>
      <c r="G3301" s="17">
        <v>1.0153538E7</v>
      </c>
      <c r="H3301" s="17">
        <v>1.6428511E7</v>
      </c>
    </row>
    <row r="3302">
      <c r="A3302" s="22" t="s">
        <v>7308</v>
      </c>
      <c r="B3302" s="7" t="s">
        <v>7309</v>
      </c>
      <c r="C3302" s="17">
        <v>254.0</v>
      </c>
      <c r="D3302" s="17">
        <v>3.99024561456693E7</v>
      </c>
      <c r="E3302" s="17">
        <v>9536405.0</v>
      </c>
      <c r="F3302" s="17">
        <v>3.390405E7</v>
      </c>
      <c r="G3302" s="17">
        <v>5.9662423E7</v>
      </c>
      <c r="H3302" s="17">
        <v>8.9858892E7</v>
      </c>
    </row>
    <row r="3303">
      <c r="A3303" s="22" t="s">
        <v>7310</v>
      </c>
      <c r="B3303" s="7" t="s">
        <v>7311</v>
      </c>
      <c r="C3303" s="17">
        <v>3901.0</v>
      </c>
      <c r="D3303" s="17">
        <v>1.2264894635478E7</v>
      </c>
      <c r="E3303" s="17">
        <v>8066788.0</v>
      </c>
      <c r="F3303" s="17">
        <v>1.0005323E7</v>
      </c>
      <c r="G3303" s="17">
        <v>1.3753288E7</v>
      </c>
      <c r="H3303" s="17">
        <v>1.8916202E7</v>
      </c>
    </row>
    <row r="3304">
      <c r="A3304" s="22" t="s">
        <v>1215</v>
      </c>
      <c r="B3304" s="7" t="s">
        <v>1216</v>
      </c>
      <c r="C3304" s="17">
        <v>88.0</v>
      </c>
      <c r="D3304" s="17">
        <v>1.754529525E7</v>
      </c>
      <c r="E3304" s="17">
        <v>4751261.0</v>
      </c>
      <c r="F3304" s="17">
        <v>7789659.0</v>
      </c>
      <c r="G3304" s="17">
        <v>1.9382875E7</v>
      </c>
      <c r="H3304" s="17">
        <v>4.437182E7</v>
      </c>
    </row>
    <row r="3305">
      <c r="A3305" s="22" t="s">
        <v>7312</v>
      </c>
      <c r="B3305" s="7" t="s">
        <v>7313</v>
      </c>
      <c r="C3305" s="17">
        <v>5.0</v>
      </c>
      <c r="D3305" s="17">
        <v>7272605.6</v>
      </c>
      <c r="E3305" s="17">
        <v>3723595.0</v>
      </c>
      <c r="F3305" s="17">
        <v>6923451.0</v>
      </c>
      <c r="G3305" s="17">
        <v>1.135765E7</v>
      </c>
      <c r="H3305" s="17">
        <v>1.25076E7</v>
      </c>
    </row>
    <row r="3306">
      <c r="A3306" s="22" t="s">
        <v>7314</v>
      </c>
      <c r="B3306" s="7" t="s">
        <v>7315</v>
      </c>
      <c r="C3306" s="17">
        <v>1774.0</v>
      </c>
      <c r="D3306" s="17">
        <v>2.54836115710259E7</v>
      </c>
      <c r="E3306" s="17">
        <v>7162289.0</v>
      </c>
      <c r="F3306" s="17">
        <v>1.3246601E7</v>
      </c>
      <c r="G3306" s="17">
        <v>2.8392884E7</v>
      </c>
      <c r="H3306" s="17">
        <v>6.033557E7</v>
      </c>
    </row>
    <row r="3307">
      <c r="A3307" s="22" t="s">
        <v>7316</v>
      </c>
      <c r="B3307" s="7" t="s">
        <v>7317</v>
      </c>
      <c r="C3307" s="17">
        <v>7.0</v>
      </c>
      <c r="D3307" s="17">
        <v>1.99339734285714E7</v>
      </c>
      <c r="E3307" s="17">
        <v>7865557.0</v>
      </c>
      <c r="F3307" s="17">
        <v>1.4547924E7</v>
      </c>
      <c r="G3307" s="17">
        <v>3.1629262E7</v>
      </c>
      <c r="H3307" s="17">
        <v>3.992751E7</v>
      </c>
    </row>
    <row r="3308">
      <c r="A3308" s="22" t="s">
        <v>7318</v>
      </c>
      <c r="B3308" s="7" t="s">
        <v>7319</v>
      </c>
      <c r="C3308" s="17">
        <v>63.0</v>
      </c>
      <c r="D3308" s="17">
        <v>1.42568829365079E7</v>
      </c>
      <c r="E3308" s="17">
        <v>6044404.0</v>
      </c>
      <c r="F3308" s="17">
        <v>8952570.0</v>
      </c>
      <c r="G3308" s="17">
        <v>1.6780112E7</v>
      </c>
      <c r="H3308" s="17">
        <v>3.3934316E7</v>
      </c>
    </row>
    <row r="3309">
      <c r="A3309" s="22" t="s">
        <v>7320</v>
      </c>
      <c r="B3309" s="7" t="s">
        <v>7321</v>
      </c>
      <c r="C3309" s="17">
        <v>120859.0</v>
      </c>
      <c r="D3309" s="17">
        <v>7432638.63278816</v>
      </c>
      <c r="E3309" s="17">
        <v>3798324.0</v>
      </c>
      <c r="F3309" s="17">
        <v>5229186.0</v>
      </c>
      <c r="G3309" s="17">
        <v>7641116.0</v>
      </c>
      <c r="H3309" s="17">
        <v>1.1835935E7</v>
      </c>
    </row>
    <row r="3310">
      <c r="A3310" s="22" t="s">
        <v>7324</v>
      </c>
      <c r="B3310" s="7" t="s">
        <v>7325</v>
      </c>
      <c r="C3310" s="17">
        <v>3220.0</v>
      </c>
      <c r="D3310" s="17">
        <v>9056809.77391303</v>
      </c>
      <c r="E3310" s="17">
        <v>2794782.0</v>
      </c>
      <c r="F3310" s="17">
        <v>4973497.0</v>
      </c>
      <c r="G3310" s="17">
        <v>9426261.0</v>
      </c>
      <c r="H3310" s="17">
        <v>1.726399E7</v>
      </c>
    </row>
    <row r="3311">
      <c r="A3311" s="22" t="s">
        <v>7336</v>
      </c>
      <c r="B3311" s="7" t="s">
        <v>7337</v>
      </c>
      <c r="C3311" s="17">
        <v>1404.0</v>
      </c>
      <c r="D3311" s="17">
        <v>6505091.25213675</v>
      </c>
      <c r="E3311" s="17">
        <v>2319000.0</v>
      </c>
      <c r="F3311" s="17">
        <v>4581200.0</v>
      </c>
      <c r="G3311" s="17">
        <v>8003165.0</v>
      </c>
      <c r="H3311" s="17">
        <v>1.2329746E7</v>
      </c>
    </row>
    <row r="3312">
      <c r="A3312" s="22" t="s">
        <v>7342</v>
      </c>
      <c r="B3312" s="7" t="s">
        <v>7343</v>
      </c>
      <c r="C3312" s="17">
        <v>1349.0</v>
      </c>
      <c r="D3312" s="17">
        <v>1.28735922928094E7</v>
      </c>
      <c r="E3312" s="17">
        <v>4205500.0</v>
      </c>
      <c r="F3312" s="17">
        <v>6530568.0</v>
      </c>
      <c r="G3312" s="17">
        <v>1.3110225E7</v>
      </c>
      <c r="H3312" s="17">
        <v>2.70805E7</v>
      </c>
    </row>
    <row r="3313">
      <c r="A3313" s="22" t="s">
        <v>7344</v>
      </c>
      <c r="B3313" s="7" t="s">
        <v>7345</v>
      </c>
      <c r="C3313" s="17">
        <v>113.0</v>
      </c>
      <c r="D3313" s="17">
        <v>6.02758732212389E7</v>
      </c>
      <c r="E3313" s="17">
        <v>1.9325832E7</v>
      </c>
      <c r="F3313" s="17">
        <v>7.2679604E7</v>
      </c>
      <c r="G3313" s="17">
        <v>8.8125703E7</v>
      </c>
      <c r="H3313" s="17">
        <v>1.03295331E8</v>
      </c>
    </row>
    <row r="3314">
      <c r="A3314" s="22" t="s">
        <v>7346</v>
      </c>
      <c r="B3314" s="7" t="s">
        <v>7347</v>
      </c>
      <c r="C3314" s="17">
        <v>160.0</v>
      </c>
      <c r="D3314" s="17">
        <v>1.40341454937499E7</v>
      </c>
      <c r="E3314" s="17">
        <v>5930996.0</v>
      </c>
      <c r="F3314" s="17">
        <v>1.0216758E7</v>
      </c>
      <c r="G3314" s="17">
        <v>1.901826E7</v>
      </c>
      <c r="H3314" s="17">
        <v>2.8566199E7</v>
      </c>
    </row>
    <row r="3315">
      <c r="A3315" s="22" t="s">
        <v>7348</v>
      </c>
      <c r="B3315" s="7" t="s">
        <v>7349</v>
      </c>
      <c r="C3315" s="17">
        <v>114.0</v>
      </c>
      <c r="D3315" s="17">
        <v>1.63641572631578E7</v>
      </c>
      <c r="E3315" s="17">
        <v>3765000.0</v>
      </c>
      <c r="F3315" s="17">
        <v>5621923.0</v>
      </c>
      <c r="G3315" s="17">
        <v>1.5071068E7</v>
      </c>
      <c r="H3315" s="17">
        <v>2.7443425E7</v>
      </c>
    </row>
    <row r="3316">
      <c r="A3316" s="22" t="s">
        <v>7350</v>
      </c>
      <c r="B3316" s="7" t="s">
        <v>7351</v>
      </c>
      <c r="C3316" s="17">
        <v>191.0</v>
      </c>
      <c r="D3316" s="17">
        <v>8.14183245235602E7</v>
      </c>
      <c r="E3316" s="17">
        <v>1.4028647E7</v>
      </c>
      <c r="F3316" s="17">
        <v>5.6991133E7</v>
      </c>
      <c r="G3316" s="17">
        <v>1.44583977E8</v>
      </c>
      <c r="H3316" s="17">
        <v>1.66922718E8</v>
      </c>
    </row>
    <row r="3317">
      <c r="A3317" s="22" t="s">
        <v>7352</v>
      </c>
      <c r="B3317" s="7" t="s">
        <v>7353</v>
      </c>
      <c r="C3317" s="17">
        <v>8.0</v>
      </c>
      <c r="D3317" s="17">
        <v>2.4895112875E7</v>
      </c>
      <c r="E3317" s="17">
        <v>5277575.0</v>
      </c>
      <c r="F3317" s="17">
        <v>1.2384783E7</v>
      </c>
      <c r="G3317" s="17">
        <v>2.047328E7</v>
      </c>
      <c r="H3317" s="17">
        <v>9.2999556E7</v>
      </c>
    </row>
    <row r="3318">
      <c r="A3318" s="22" t="s">
        <v>7354</v>
      </c>
      <c r="B3318" s="7" t="s">
        <v>7355</v>
      </c>
      <c r="C3318" s="17">
        <v>207.0</v>
      </c>
      <c r="D3318" s="17">
        <v>6596071.36231884</v>
      </c>
      <c r="E3318" s="17">
        <v>3210941.0</v>
      </c>
      <c r="F3318" s="17">
        <v>4218800.0</v>
      </c>
      <c r="G3318" s="17">
        <v>6263000.0</v>
      </c>
      <c r="H3318" s="17">
        <v>9646479.0</v>
      </c>
    </row>
    <row r="3319">
      <c r="A3319" s="22" t="s">
        <v>7356</v>
      </c>
      <c r="B3319" s="7" t="s">
        <v>7357</v>
      </c>
      <c r="C3319" s="17">
        <v>10.0</v>
      </c>
      <c r="D3319" s="17">
        <v>3.94387831E7</v>
      </c>
      <c r="E3319" s="17">
        <v>6293334.0</v>
      </c>
      <c r="F3319" s="17">
        <v>2.0323985E7</v>
      </c>
      <c r="G3319" s="17">
        <v>7.8375936E7</v>
      </c>
      <c r="H3319" s="17">
        <v>9.2999556E7</v>
      </c>
    </row>
    <row r="3320">
      <c r="A3320" s="22" t="s">
        <v>7358</v>
      </c>
      <c r="B3320" s="7" t="s">
        <v>7359</v>
      </c>
      <c r="C3320" s="17">
        <v>160.0</v>
      </c>
      <c r="D3320" s="17">
        <v>2.05946821625E7</v>
      </c>
      <c r="E3320" s="17">
        <v>3777359.0</v>
      </c>
      <c r="F3320" s="17">
        <v>6425047.0</v>
      </c>
      <c r="G3320" s="17">
        <v>2.069695E7</v>
      </c>
      <c r="H3320" s="17">
        <v>4.43483E7</v>
      </c>
    </row>
    <row r="3321">
      <c r="A3321" s="22" t="s">
        <v>12521</v>
      </c>
      <c r="B3321" s="7" t="s">
        <v>12522</v>
      </c>
      <c r="C3321" s="17">
        <v>475.0</v>
      </c>
      <c r="D3321" s="17">
        <v>3867140.78526315</v>
      </c>
      <c r="E3321" s="17">
        <v>2012344.0</v>
      </c>
      <c r="F3321" s="17">
        <v>2770085.0</v>
      </c>
      <c r="G3321" s="17">
        <v>4436553.0</v>
      </c>
      <c r="H3321" s="17">
        <v>7446709.0</v>
      </c>
    </row>
    <row r="3322">
      <c r="A3322" s="22" t="s">
        <v>7360</v>
      </c>
      <c r="B3322" s="7" t="s">
        <v>7361</v>
      </c>
      <c r="C3322" s="17">
        <v>19939.0</v>
      </c>
      <c r="D3322" s="17">
        <v>2.6203535066252E7</v>
      </c>
      <c r="E3322" s="17">
        <v>6656139.0</v>
      </c>
      <c r="F3322" s="17">
        <v>1.4355735E7</v>
      </c>
      <c r="G3322" s="17">
        <v>3.1004954E7</v>
      </c>
      <c r="H3322" s="17">
        <v>5.9482482E7</v>
      </c>
    </row>
    <row r="3323">
      <c r="A3323" s="22" t="s">
        <v>7362</v>
      </c>
      <c r="B3323" s="7" t="s">
        <v>7363</v>
      </c>
      <c r="C3323" s="17">
        <v>19385.0</v>
      </c>
      <c r="D3323" s="17">
        <v>1.03015882379552E7</v>
      </c>
      <c r="E3323" s="17">
        <v>3897105.0</v>
      </c>
      <c r="F3323" s="17">
        <v>5952908.0</v>
      </c>
      <c r="G3323" s="17">
        <v>1.0147756E7</v>
      </c>
      <c r="H3323" s="17">
        <v>1.9149897E7</v>
      </c>
    </row>
    <row r="3324">
      <c r="A3324" s="22" t="s">
        <v>7364</v>
      </c>
      <c r="B3324" s="7" t="s">
        <v>7365</v>
      </c>
      <c r="C3324" s="17">
        <v>3354062.0</v>
      </c>
      <c r="D3324" s="17">
        <v>1.00375244130307E7</v>
      </c>
      <c r="E3324" s="17">
        <v>3395300.0</v>
      </c>
      <c r="F3324" s="17">
        <v>5445000.0</v>
      </c>
      <c r="G3324" s="17">
        <v>9777761.0</v>
      </c>
      <c r="H3324" s="17">
        <v>1.8805147E7</v>
      </c>
    </row>
    <row r="3325">
      <c r="A3325" s="22" t="s">
        <v>7366</v>
      </c>
      <c r="B3325" s="7" t="s">
        <v>7367</v>
      </c>
      <c r="C3325" s="17">
        <v>222.0</v>
      </c>
      <c r="D3325" s="17">
        <v>1.07216137972972E7</v>
      </c>
      <c r="E3325" s="17">
        <v>3422000.0</v>
      </c>
      <c r="F3325" s="17">
        <v>5488575.0</v>
      </c>
      <c r="G3325" s="17">
        <v>1.192569E7</v>
      </c>
      <c r="H3325" s="17">
        <v>2.4988582E7</v>
      </c>
    </row>
    <row r="3326">
      <c r="A3326" s="22" t="s">
        <v>7368</v>
      </c>
      <c r="B3326" s="7" t="s">
        <v>7369</v>
      </c>
      <c r="C3326" s="17">
        <v>88155.0</v>
      </c>
      <c r="D3326" s="17">
        <v>2.11802926419173E7</v>
      </c>
      <c r="E3326" s="17">
        <v>6470010.0</v>
      </c>
      <c r="F3326" s="17">
        <v>1.1474137E7</v>
      </c>
      <c r="G3326" s="17">
        <v>2.1068132E7</v>
      </c>
      <c r="H3326" s="17">
        <v>4.8357402E7</v>
      </c>
    </row>
    <row r="3327">
      <c r="A3327" s="22" t="s">
        <v>7370</v>
      </c>
      <c r="B3327" s="7" t="s">
        <v>7371</v>
      </c>
      <c r="C3327" s="17">
        <v>50.0</v>
      </c>
      <c r="D3327" s="17">
        <v>9180487.28</v>
      </c>
      <c r="E3327" s="17">
        <v>3928650.0</v>
      </c>
      <c r="F3327" s="17">
        <v>7518103.0</v>
      </c>
      <c r="G3327" s="17">
        <v>1.1405362E7</v>
      </c>
      <c r="H3327" s="17">
        <v>1.62462E7</v>
      </c>
    </row>
    <row r="3328">
      <c r="A3328" s="22" t="s">
        <v>7372</v>
      </c>
      <c r="B3328" s="7" t="s">
        <v>7373</v>
      </c>
      <c r="C3328" s="17">
        <v>190.0</v>
      </c>
      <c r="D3328" s="17">
        <v>8839275.74210525</v>
      </c>
      <c r="E3328" s="17">
        <v>3480905.0</v>
      </c>
      <c r="F3328" s="17">
        <v>6089065.0</v>
      </c>
      <c r="G3328" s="17">
        <v>1.0086753E7</v>
      </c>
      <c r="H3328" s="17">
        <v>1.7427652E7</v>
      </c>
    </row>
    <row r="3329">
      <c r="A3329" s="22" t="s">
        <v>7374</v>
      </c>
      <c r="B3329" s="7" t="s">
        <v>7375</v>
      </c>
      <c r="C3329" s="17">
        <v>182.0</v>
      </c>
      <c r="D3329" s="17">
        <v>9028643.99450549</v>
      </c>
      <c r="E3329" s="17">
        <v>3786200.0</v>
      </c>
      <c r="F3329" s="17">
        <v>5608097.0</v>
      </c>
      <c r="G3329" s="17">
        <v>9568986.0</v>
      </c>
      <c r="H3329" s="17">
        <v>1.8660227E7</v>
      </c>
    </row>
    <row r="3330">
      <c r="A3330" s="22" t="s">
        <v>7376</v>
      </c>
      <c r="B3330" s="7" t="s">
        <v>7377</v>
      </c>
      <c r="C3330" s="17">
        <v>278.0</v>
      </c>
      <c r="D3330" s="17">
        <v>6.99029253705036E7</v>
      </c>
      <c r="E3330" s="17">
        <v>1.4199968E7</v>
      </c>
      <c r="F3330" s="17">
        <v>2.5633628E7</v>
      </c>
      <c r="G3330" s="17">
        <v>7.9959089E7</v>
      </c>
      <c r="H3330" s="17">
        <v>1.98542525E8</v>
      </c>
    </row>
    <row r="3331">
      <c r="A3331" s="22" t="s">
        <v>7378</v>
      </c>
      <c r="B3331" s="7" t="s">
        <v>7379</v>
      </c>
      <c r="C3331" s="17">
        <v>1003.0</v>
      </c>
      <c r="D3331" s="17">
        <v>1.40951272582253E7</v>
      </c>
      <c r="E3331" s="17">
        <v>5054119.0</v>
      </c>
      <c r="F3331" s="17">
        <v>7492873.0</v>
      </c>
      <c r="G3331" s="17">
        <v>1.1412101E7</v>
      </c>
      <c r="H3331" s="17">
        <v>2.5867709E7</v>
      </c>
    </row>
    <row r="3332">
      <c r="A3332" s="22" t="s">
        <v>12532</v>
      </c>
      <c r="B3332" s="7" t="s">
        <v>12534</v>
      </c>
      <c r="C3332" s="17">
        <v>6.0</v>
      </c>
      <c r="D3332" s="17">
        <v>4563526.66666666</v>
      </c>
      <c r="E3332" s="17">
        <v>1201745.0</v>
      </c>
      <c r="F3332" s="17">
        <v>2408103.0</v>
      </c>
      <c r="G3332" s="17">
        <v>8633700.0</v>
      </c>
      <c r="H3332" s="17">
        <v>1.0341693E7</v>
      </c>
    </row>
    <row r="3333">
      <c r="A3333" s="22" t="s">
        <v>7380</v>
      </c>
      <c r="B3333" s="7" t="s">
        <v>7381</v>
      </c>
      <c r="C3333" s="17">
        <v>2131.0</v>
      </c>
      <c r="D3333" s="17">
        <v>2.0429477827473E7</v>
      </c>
      <c r="E3333" s="17">
        <v>6183178.0</v>
      </c>
      <c r="F3333" s="17">
        <v>1.0467457E7</v>
      </c>
      <c r="G3333" s="17">
        <v>2.0182809E7</v>
      </c>
      <c r="H3333" s="17">
        <v>4.2795714E7</v>
      </c>
    </row>
    <row r="3334">
      <c r="A3334" s="22" t="s">
        <v>7382</v>
      </c>
      <c r="B3334" s="7" t="s">
        <v>7383</v>
      </c>
      <c r="C3334" s="17">
        <v>15724.0</v>
      </c>
      <c r="D3334" s="17">
        <v>4.52786201970872E7</v>
      </c>
      <c r="E3334" s="17">
        <v>1.0190359E7</v>
      </c>
      <c r="F3334" s="17">
        <v>2.1687824E7</v>
      </c>
      <c r="G3334" s="17">
        <v>5.9759172E7</v>
      </c>
      <c r="H3334" s="17">
        <v>1.0938032E8</v>
      </c>
    </row>
    <row r="3335">
      <c r="A3335" s="22" t="s">
        <v>7384</v>
      </c>
      <c r="B3335" s="7" t="s">
        <v>7385</v>
      </c>
      <c r="C3335" s="17">
        <v>5733.0</v>
      </c>
      <c r="D3335" s="17">
        <v>5.02794848955353E7</v>
      </c>
      <c r="E3335" s="17">
        <v>1.78191E7</v>
      </c>
      <c r="F3335" s="17">
        <v>3.1671577E7</v>
      </c>
      <c r="G3335" s="17">
        <v>6.1793351E7</v>
      </c>
      <c r="H3335" s="17">
        <v>1.12039758E8</v>
      </c>
    </row>
    <row r="3336">
      <c r="A3336" s="22" t="s">
        <v>7386</v>
      </c>
      <c r="B3336" s="7" t="s">
        <v>7387</v>
      </c>
      <c r="C3336" s="17">
        <v>1337.0</v>
      </c>
      <c r="D3336" s="17">
        <v>2.57213783739715E7</v>
      </c>
      <c r="E3336" s="17">
        <v>1.0182966E7</v>
      </c>
      <c r="F3336" s="17">
        <v>1.6484341E7</v>
      </c>
      <c r="G3336" s="17">
        <v>2.7739946E7</v>
      </c>
      <c r="H3336" s="17">
        <v>4.977272E7</v>
      </c>
    </row>
    <row r="3337">
      <c r="A3337" s="22" t="s">
        <v>7388</v>
      </c>
      <c r="B3337" s="7" t="s">
        <v>7389</v>
      </c>
      <c r="C3337" s="17">
        <v>171.0</v>
      </c>
      <c r="D3337" s="17">
        <v>1.44245261479532E8</v>
      </c>
      <c r="E3337" s="17">
        <v>4.7260812E7</v>
      </c>
      <c r="F3337" s="17">
        <v>1.32180359E8</v>
      </c>
      <c r="G3337" s="17">
        <v>1.94772634E8</v>
      </c>
      <c r="H3337" s="17">
        <v>2.744504E8</v>
      </c>
    </row>
    <row r="3338">
      <c r="A3338" s="22" t="s">
        <v>7390</v>
      </c>
      <c r="B3338" s="7" t="s">
        <v>7391</v>
      </c>
      <c r="C3338" s="17">
        <v>35893.0</v>
      </c>
      <c r="D3338" s="17">
        <v>3.48069816178642E7</v>
      </c>
      <c r="E3338" s="17">
        <v>9490888.0</v>
      </c>
      <c r="F3338" s="17">
        <v>1.785924E7</v>
      </c>
      <c r="G3338" s="17">
        <v>3.5764782E7</v>
      </c>
      <c r="H3338" s="17">
        <v>7.5154268E7</v>
      </c>
    </row>
    <row r="3339">
      <c r="A3339" s="22" t="s">
        <v>7392</v>
      </c>
      <c r="B3339" s="7" t="s">
        <v>7393</v>
      </c>
      <c r="C3339" s="17">
        <v>372.0</v>
      </c>
      <c r="D3339" s="17">
        <v>2.73911646935483E7</v>
      </c>
      <c r="E3339" s="17">
        <v>9490015.0</v>
      </c>
      <c r="F3339" s="17">
        <v>1.95686E7</v>
      </c>
      <c r="G3339" s="17">
        <v>3.1119763E7</v>
      </c>
      <c r="H3339" s="17">
        <v>4.9845175E7</v>
      </c>
    </row>
    <row r="3340">
      <c r="A3340" s="22" t="s">
        <v>7394</v>
      </c>
      <c r="B3340" s="7" t="s">
        <v>7395</v>
      </c>
      <c r="C3340" s="17">
        <v>8013.0</v>
      </c>
      <c r="D3340" s="17">
        <v>3.80269161474295E7</v>
      </c>
      <c r="E3340" s="17">
        <v>3836922.0</v>
      </c>
      <c r="F3340" s="17">
        <v>1.2691784E7</v>
      </c>
      <c r="G3340" s="17">
        <v>4.6758797E7</v>
      </c>
      <c r="H3340" s="17">
        <v>1.06540122E8</v>
      </c>
    </row>
    <row r="3341">
      <c r="A3341" s="22" t="s">
        <v>7396</v>
      </c>
      <c r="B3341" s="7" t="s">
        <v>7397</v>
      </c>
      <c r="C3341" s="17">
        <v>2928.0</v>
      </c>
      <c r="D3341" s="17">
        <v>1.20785801929644E7</v>
      </c>
      <c r="E3341" s="17">
        <v>4628049.0</v>
      </c>
      <c r="F3341" s="17">
        <v>7912000.0</v>
      </c>
      <c r="G3341" s="17">
        <v>1.2975656E7</v>
      </c>
      <c r="H3341" s="17">
        <v>2.1025303E7</v>
      </c>
    </row>
    <row r="3342">
      <c r="A3342" s="22" t="s">
        <v>7398</v>
      </c>
      <c r="B3342" s="7" t="s">
        <v>7399</v>
      </c>
      <c r="C3342" s="17">
        <v>6344.0</v>
      </c>
      <c r="D3342" s="17">
        <v>1.53228766311475E7</v>
      </c>
      <c r="E3342" s="17">
        <v>6113014.0</v>
      </c>
      <c r="F3342" s="17">
        <v>9328517.0</v>
      </c>
      <c r="G3342" s="17">
        <v>1.594706E7</v>
      </c>
      <c r="H3342" s="17">
        <v>3.2158103E7</v>
      </c>
    </row>
    <row r="3343">
      <c r="A3343" s="22" t="s">
        <v>7400</v>
      </c>
      <c r="B3343" s="7" t="s">
        <v>7401</v>
      </c>
      <c r="C3343" s="17">
        <v>332776.0</v>
      </c>
      <c r="D3343" s="17">
        <v>9364400.39124803</v>
      </c>
      <c r="E3343" s="17">
        <v>2911249.0</v>
      </c>
      <c r="F3343" s="17">
        <v>5008970.0</v>
      </c>
      <c r="G3343" s="17">
        <v>9569681.0</v>
      </c>
      <c r="H3343" s="17">
        <v>1.8532763E7</v>
      </c>
    </row>
    <row r="3344">
      <c r="A3344" s="22" t="s">
        <v>7402</v>
      </c>
      <c r="B3344" s="7" t="s">
        <v>7403</v>
      </c>
      <c r="C3344" s="17">
        <v>8.0</v>
      </c>
      <c r="D3344" s="17">
        <v>1.267179325E7</v>
      </c>
      <c r="E3344" s="17">
        <v>2311491.0</v>
      </c>
      <c r="F3344" s="17">
        <v>1.6833405E7</v>
      </c>
      <c r="G3344" s="17">
        <v>1.78211E7</v>
      </c>
      <c r="H3344" s="17">
        <v>2.1476399E7</v>
      </c>
    </row>
    <row r="3345">
      <c r="A3345" s="22" t="s">
        <v>7404</v>
      </c>
      <c r="B3345" s="7" t="s">
        <v>7405</v>
      </c>
      <c r="C3345" s="17">
        <v>752.0</v>
      </c>
      <c r="D3345" s="17">
        <v>5.82339140545212E7</v>
      </c>
      <c r="E3345" s="17">
        <v>2493486.0</v>
      </c>
      <c r="F3345" s="17">
        <v>1.1919459E7</v>
      </c>
      <c r="G3345" s="17">
        <v>5.4852332E7</v>
      </c>
      <c r="H3345" s="17">
        <v>1.71201076E8</v>
      </c>
    </row>
    <row r="3346">
      <c r="A3346" s="22" t="s">
        <v>7406</v>
      </c>
      <c r="B3346" s="7" t="s">
        <v>7407</v>
      </c>
      <c r="C3346" s="17">
        <v>296.0</v>
      </c>
      <c r="D3346" s="17">
        <v>4.87614568547297E7</v>
      </c>
      <c r="E3346" s="17">
        <v>1.37685E7</v>
      </c>
      <c r="F3346" s="17">
        <v>2.9963875E7</v>
      </c>
      <c r="G3346" s="17">
        <v>6.6063723E7</v>
      </c>
      <c r="H3346" s="17">
        <v>1.04437343E8</v>
      </c>
    </row>
    <row r="3347">
      <c r="A3347" s="22" t="s">
        <v>7408</v>
      </c>
      <c r="B3347" s="7" t="s">
        <v>7409</v>
      </c>
      <c r="C3347" s="17">
        <v>529.0</v>
      </c>
      <c r="D3347" s="17">
        <v>6.83512177599243E7</v>
      </c>
      <c r="E3347" s="17">
        <v>1.8647135E7</v>
      </c>
      <c r="F3347" s="17">
        <v>3.6815095E7</v>
      </c>
      <c r="G3347" s="17">
        <v>7.66969E7</v>
      </c>
      <c r="H3347" s="17">
        <v>1.551714E8</v>
      </c>
    </row>
    <row r="3348">
      <c r="A3348" s="22" t="s">
        <v>7410</v>
      </c>
      <c r="B3348" s="7" t="s">
        <v>7411</v>
      </c>
      <c r="C3348" s="17">
        <v>327.0</v>
      </c>
      <c r="D3348" s="17">
        <v>1.10897362507645E7</v>
      </c>
      <c r="E3348" s="17">
        <v>3903284.0</v>
      </c>
      <c r="F3348" s="17">
        <v>5179037.0</v>
      </c>
      <c r="G3348" s="17">
        <v>8199159.0</v>
      </c>
      <c r="H3348" s="17">
        <v>2.7978499E7</v>
      </c>
    </row>
    <row r="3349">
      <c r="A3349" s="22" t="s">
        <v>7422</v>
      </c>
      <c r="B3349" s="7" t="s">
        <v>7423</v>
      </c>
      <c r="C3349" s="17">
        <v>138.0</v>
      </c>
      <c r="D3349" s="17">
        <v>1.01987225144927E7</v>
      </c>
      <c r="E3349" s="17">
        <v>2229073.0</v>
      </c>
      <c r="F3349" s="17">
        <v>5061477.0</v>
      </c>
      <c r="G3349" s="17">
        <v>1.2045618E7</v>
      </c>
      <c r="H3349" s="17">
        <v>2.4244472E7</v>
      </c>
    </row>
    <row r="3350">
      <c r="A3350" s="22" t="s">
        <v>7424</v>
      </c>
      <c r="B3350" s="7" t="s">
        <v>7425</v>
      </c>
      <c r="C3350" s="17">
        <v>1480.0</v>
      </c>
      <c r="D3350" s="17">
        <v>1.36345162822972E8</v>
      </c>
      <c r="E3350" s="17">
        <v>3.916643E7</v>
      </c>
      <c r="F3350" s="17">
        <v>1.11135388E8</v>
      </c>
      <c r="G3350" s="17">
        <v>2.13907461E8</v>
      </c>
      <c r="H3350" s="17">
        <v>2.55435626E8</v>
      </c>
    </row>
    <row r="3351">
      <c r="A3351" s="22" t="s">
        <v>7442</v>
      </c>
      <c r="B3351" s="7" t="s">
        <v>7443</v>
      </c>
      <c r="C3351" s="17">
        <v>1603.0</v>
      </c>
      <c r="D3351" s="17">
        <v>4.79984423767935E7</v>
      </c>
      <c r="E3351" s="17">
        <v>2.070152E7</v>
      </c>
      <c r="F3351" s="17">
        <v>3.2415642E7</v>
      </c>
      <c r="G3351" s="17">
        <v>6.268935E7</v>
      </c>
      <c r="H3351" s="17">
        <v>9.8169594E7</v>
      </c>
    </row>
    <row r="3352">
      <c r="A3352" s="22" t="s">
        <v>7452</v>
      </c>
      <c r="B3352" s="7" t="s">
        <v>7453</v>
      </c>
      <c r="C3352" s="17">
        <v>20.0</v>
      </c>
      <c r="D3352" s="17">
        <v>2.18082942E7</v>
      </c>
      <c r="E3352" s="17">
        <v>5321207.0</v>
      </c>
      <c r="F3352" s="17">
        <v>1.4323065E7</v>
      </c>
      <c r="G3352" s="17">
        <v>2.9605891E7</v>
      </c>
      <c r="H3352" s="17">
        <v>4.8167475E7</v>
      </c>
    </row>
    <row r="3353">
      <c r="A3353" s="22" t="s">
        <v>7454</v>
      </c>
      <c r="B3353" s="7" t="s">
        <v>7455</v>
      </c>
      <c r="C3353" s="17">
        <v>67.0</v>
      </c>
      <c r="D3353" s="17">
        <v>9735352.08955223</v>
      </c>
      <c r="E3353" s="17">
        <v>3672206.0</v>
      </c>
      <c r="F3353" s="17">
        <v>6277701.0</v>
      </c>
      <c r="G3353" s="17">
        <v>9752275.0</v>
      </c>
      <c r="H3353" s="17">
        <v>1.551E7</v>
      </c>
    </row>
    <row r="3354">
      <c r="A3354" s="22" t="s">
        <v>7456</v>
      </c>
      <c r="B3354" s="7" t="s">
        <v>7457</v>
      </c>
      <c r="C3354" s="17">
        <v>88.0</v>
      </c>
      <c r="D3354" s="17">
        <v>9981985.95454545</v>
      </c>
      <c r="E3354" s="17">
        <v>3763169.0</v>
      </c>
      <c r="F3354" s="17">
        <v>6811961.0</v>
      </c>
      <c r="G3354" s="17">
        <v>9513951.0</v>
      </c>
      <c r="H3354" s="17">
        <v>1.802076E7</v>
      </c>
    </row>
    <row r="3355">
      <c r="A3355" s="22" t="s">
        <v>7458</v>
      </c>
      <c r="B3355" s="7" t="s">
        <v>7459</v>
      </c>
      <c r="C3355" s="17">
        <v>205.0</v>
      </c>
      <c r="D3355" s="17">
        <v>1.3154747604878E7</v>
      </c>
      <c r="E3355" s="17">
        <v>5573374.0</v>
      </c>
      <c r="F3355" s="17">
        <v>8489503.0</v>
      </c>
      <c r="G3355" s="17">
        <v>1.4662579E7</v>
      </c>
      <c r="H3355" s="17">
        <v>2.3150764E7</v>
      </c>
    </row>
    <row r="3356">
      <c r="A3356" s="22" t="s">
        <v>7462</v>
      </c>
      <c r="B3356" s="7" t="s">
        <v>7463</v>
      </c>
      <c r="C3356" s="17">
        <v>108.0</v>
      </c>
      <c r="D3356" s="17">
        <v>9327526.39814814</v>
      </c>
      <c r="E3356" s="17">
        <v>2264938.0</v>
      </c>
      <c r="F3356" s="17">
        <v>4383550.0</v>
      </c>
      <c r="G3356" s="17">
        <v>8187500.0</v>
      </c>
      <c r="H3356" s="17">
        <v>1.5555E7</v>
      </c>
    </row>
    <row r="3357">
      <c r="A3357" s="22" t="s">
        <v>7464</v>
      </c>
      <c r="B3357" s="7" t="s">
        <v>7465</v>
      </c>
      <c r="C3357" s="17">
        <v>1646.0</v>
      </c>
      <c r="D3357" s="17">
        <v>1.670294395565E7</v>
      </c>
      <c r="E3357" s="17">
        <v>9141316.0</v>
      </c>
      <c r="F3357" s="17">
        <v>1.265614E7</v>
      </c>
      <c r="G3357" s="17">
        <v>1.8970353E7</v>
      </c>
      <c r="H3357" s="17">
        <v>2.8353684E7</v>
      </c>
    </row>
    <row r="3358">
      <c r="A3358" s="22" t="s">
        <v>7484</v>
      </c>
      <c r="B3358" s="7" t="s">
        <v>7485</v>
      </c>
      <c r="C3358" s="17">
        <v>9328.0</v>
      </c>
      <c r="D3358" s="17">
        <v>1.88748289021226E7</v>
      </c>
      <c r="E3358" s="17">
        <v>2289800.0</v>
      </c>
      <c r="F3358" s="17">
        <v>7415100.0</v>
      </c>
      <c r="G3358" s="17">
        <v>1.8993717E7</v>
      </c>
      <c r="H3358" s="17">
        <v>4.5180238E7</v>
      </c>
    </row>
    <row r="3359">
      <c r="A3359" s="22" t="s">
        <v>7496</v>
      </c>
      <c r="B3359" s="7" t="s">
        <v>7497</v>
      </c>
      <c r="C3359" s="17">
        <v>232.0</v>
      </c>
      <c r="D3359" s="17">
        <v>7351271.27038626</v>
      </c>
      <c r="E3359" s="17">
        <v>2726156.0</v>
      </c>
      <c r="F3359" s="17">
        <v>4483000.0</v>
      </c>
      <c r="G3359" s="17">
        <v>8023471.0</v>
      </c>
      <c r="H3359" s="17">
        <v>1.6275252E7</v>
      </c>
    </row>
    <row r="3360">
      <c r="A3360" s="22" t="s">
        <v>7498</v>
      </c>
      <c r="B3360" s="7" t="s">
        <v>7499</v>
      </c>
      <c r="C3360" s="17">
        <v>32.0</v>
      </c>
      <c r="D3360" s="17">
        <v>1.02859873125E7</v>
      </c>
      <c r="E3360" s="17">
        <v>2943260.0</v>
      </c>
      <c r="F3360" s="17">
        <v>7543690.0</v>
      </c>
      <c r="G3360" s="17">
        <v>1.68315E7</v>
      </c>
      <c r="H3360" s="17">
        <v>1.85324E7</v>
      </c>
    </row>
    <row r="3361">
      <c r="A3361" s="22" t="s">
        <v>7500</v>
      </c>
      <c r="B3361" s="7" t="s">
        <v>7501</v>
      </c>
      <c r="C3361" s="17">
        <v>52.0</v>
      </c>
      <c r="D3361" s="17">
        <v>2.50905062884615E7</v>
      </c>
      <c r="E3361" s="17">
        <v>8281900.0</v>
      </c>
      <c r="F3361" s="17">
        <v>1.3021759E7</v>
      </c>
      <c r="G3361" s="17">
        <v>2.8205918E7</v>
      </c>
      <c r="H3361" s="17">
        <v>4.676425E7</v>
      </c>
    </row>
    <row r="3362">
      <c r="A3362" s="22" t="s">
        <v>7502</v>
      </c>
      <c r="B3362" s="7" t="s">
        <v>7503</v>
      </c>
      <c r="C3362" s="17">
        <v>27.0</v>
      </c>
      <c r="D3362" s="17">
        <v>1.59960764814814E7</v>
      </c>
      <c r="E3362" s="17">
        <v>4897400.0</v>
      </c>
      <c r="F3362" s="17">
        <v>6875995.0</v>
      </c>
      <c r="G3362" s="17">
        <v>2.4402406E7</v>
      </c>
      <c r="H3362" s="17">
        <v>3.229881E7</v>
      </c>
    </row>
    <row r="3363">
      <c r="A3363" s="22" t="s">
        <v>7506</v>
      </c>
      <c r="B3363" s="7" t="s">
        <v>7507</v>
      </c>
      <c r="C3363" s="17">
        <v>18.0</v>
      </c>
      <c r="D3363" s="17">
        <v>1.41872591666666E7</v>
      </c>
      <c r="E3363" s="17">
        <v>2710553.0</v>
      </c>
      <c r="F3363" s="17">
        <v>4552848.0</v>
      </c>
      <c r="G3363" s="17">
        <v>9109721.0</v>
      </c>
      <c r="H3363" s="17">
        <v>5.7448681E7</v>
      </c>
    </row>
    <row r="3364">
      <c r="A3364" s="22" t="s">
        <v>7508</v>
      </c>
      <c r="B3364" s="7" t="s">
        <v>7509</v>
      </c>
      <c r="C3364" s="17">
        <v>144.0</v>
      </c>
      <c r="D3364" s="17">
        <v>1.28151680138888E7</v>
      </c>
      <c r="E3364" s="17">
        <v>6231112.0</v>
      </c>
      <c r="F3364" s="17">
        <v>9231992.0</v>
      </c>
      <c r="G3364" s="17">
        <v>1.4508093E7</v>
      </c>
      <c r="H3364" s="17">
        <v>2.3966115E7</v>
      </c>
    </row>
    <row r="3365">
      <c r="A3365" s="22" t="s">
        <v>7520</v>
      </c>
      <c r="B3365" s="7" t="s">
        <v>7521</v>
      </c>
      <c r="C3365" s="17">
        <v>814.0</v>
      </c>
      <c r="D3365" s="17">
        <v>8272923.26593136</v>
      </c>
      <c r="E3365" s="17">
        <v>3053000.0</v>
      </c>
      <c r="F3365" s="17">
        <v>5172691.0</v>
      </c>
      <c r="G3365" s="17">
        <v>9382306.0</v>
      </c>
      <c r="H3365" s="17">
        <v>1.70912E7</v>
      </c>
    </row>
    <row r="3366">
      <c r="A3366" s="22" t="s">
        <v>7530</v>
      </c>
      <c r="B3366" s="7" t="s">
        <v>7531</v>
      </c>
      <c r="C3366" s="17">
        <v>937.0</v>
      </c>
      <c r="D3366" s="17">
        <v>8437618.60192102</v>
      </c>
      <c r="E3366" s="17">
        <v>4566405.0</v>
      </c>
      <c r="F3366" s="17">
        <v>6779733.0</v>
      </c>
      <c r="G3366" s="17">
        <v>9050792.0</v>
      </c>
      <c r="H3366" s="17">
        <v>1.1903245E7</v>
      </c>
    </row>
    <row r="3367">
      <c r="A3367" s="22" t="s">
        <v>7532</v>
      </c>
      <c r="B3367" s="7" t="s">
        <v>7533</v>
      </c>
      <c r="C3367" s="17">
        <v>826.0</v>
      </c>
      <c r="D3367" s="17">
        <v>1.9709046923913E7</v>
      </c>
      <c r="E3367" s="17">
        <v>5629760.0</v>
      </c>
      <c r="F3367" s="17">
        <v>9973237.0</v>
      </c>
      <c r="G3367" s="17">
        <v>2.1793409E7</v>
      </c>
      <c r="H3367" s="17">
        <v>4.4485196E7</v>
      </c>
    </row>
    <row r="3368">
      <c r="A3368" s="22" t="s">
        <v>7534</v>
      </c>
      <c r="B3368" s="7" t="s">
        <v>7535</v>
      </c>
      <c r="C3368" s="17">
        <v>1548.0</v>
      </c>
      <c r="D3368" s="17">
        <v>2.81300639289405E7</v>
      </c>
      <c r="E3368" s="17">
        <v>4316998.0</v>
      </c>
      <c r="F3368" s="17">
        <v>1.0802031E7</v>
      </c>
      <c r="G3368" s="17">
        <v>2.9384546E7</v>
      </c>
      <c r="H3368" s="17">
        <v>7.0545621E7</v>
      </c>
    </row>
    <row r="3369">
      <c r="A3369" s="22" t="s">
        <v>7536</v>
      </c>
      <c r="B3369" s="7" t="s">
        <v>7537</v>
      </c>
      <c r="C3369" s="17">
        <v>259.0</v>
      </c>
      <c r="D3369" s="17">
        <v>1.23514717065637E7</v>
      </c>
      <c r="E3369" s="17">
        <v>5712200.0</v>
      </c>
      <c r="F3369" s="17">
        <v>8498900.0</v>
      </c>
      <c r="G3369" s="17">
        <v>1.2040042E7</v>
      </c>
      <c r="H3369" s="17">
        <v>1.7301975E7</v>
      </c>
    </row>
    <row r="3370">
      <c r="A3370" s="22" t="s">
        <v>7546</v>
      </c>
      <c r="B3370" s="7" t="s">
        <v>7547</v>
      </c>
      <c r="C3370" s="17">
        <v>14.0</v>
      </c>
      <c r="D3370" s="17">
        <v>1.67489693571428E7</v>
      </c>
      <c r="E3370" s="17">
        <v>4673542.0</v>
      </c>
      <c r="F3370" s="17">
        <v>1.1263447E7</v>
      </c>
      <c r="G3370" s="17">
        <v>1.550905E7</v>
      </c>
      <c r="H3370" s="17">
        <v>5.644405E7</v>
      </c>
    </row>
    <row r="3371">
      <c r="A3371" s="22" t="s">
        <v>7548</v>
      </c>
      <c r="B3371" s="7" t="s">
        <v>7549</v>
      </c>
      <c r="C3371" s="17">
        <v>1202.0</v>
      </c>
      <c r="D3371" s="17">
        <v>1.37093806821963E7</v>
      </c>
      <c r="E3371" s="17">
        <v>6668227.0</v>
      </c>
      <c r="F3371" s="17">
        <v>9269946.0</v>
      </c>
      <c r="G3371" s="17">
        <v>1.45489E7</v>
      </c>
      <c r="H3371" s="17">
        <v>2.4154891E7</v>
      </c>
    </row>
    <row r="3372">
      <c r="A3372" s="22" t="s">
        <v>7566</v>
      </c>
      <c r="B3372" s="7" t="s">
        <v>7567</v>
      </c>
      <c r="C3372" s="17">
        <v>12633.0</v>
      </c>
      <c r="D3372" s="17">
        <v>1.04272802976096E7</v>
      </c>
      <c r="E3372" s="17">
        <v>4242874.0</v>
      </c>
      <c r="F3372" s="17">
        <v>6680692.0</v>
      </c>
      <c r="G3372" s="17">
        <v>1.2389621E7</v>
      </c>
      <c r="H3372" s="17">
        <v>1.93591E7</v>
      </c>
    </row>
    <row r="3373">
      <c r="A3373" s="22" t="s">
        <v>7580</v>
      </c>
      <c r="B3373" s="7" t="s">
        <v>7581</v>
      </c>
      <c r="C3373" s="17">
        <v>43052.0</v>
      </c>
      <c r="D3373" s="17">
        <v>9389094.46218662</v>
      </c>
      <c r="E3373" s="17">
        <v>3907450.0</v>
      </c>
      <c r="F3373" s="17">
        <v>5642061.0</v>
      </c>
      <c r="G3373" s="17">
        <v>8963324.0</v>
      </c>
      <c r="H3373" s="17">
        <v>1.712319E7</v>
      </c>
    </row>
    <row r="3374">
      <c r="A3374" s="22" t="s">
        <v>7582</v>
      </c>
      <c r="B3374" s="7" t="s">
        <v>7583</v>
      </c>
      <c r="C3374" s="17">
        <v>42685.0</v>
      </c>
      <c r="D3374" s="17">
        <v>2.29830230141467E7</v>
      </c>
      <c r="E3374" s="17">
        <v>4967339.0</v>
      </c>
      <c r="F3374" s="17">
        <v>8699955.0</v>
      </c>
      <c r="G3374" s="17">
        <v>1.9518633E7</v>
      </c>
      <c r="H3374" s="17">
        <v>5.0882446E7</v>
      </c>
    </row>
    <row r="3375">
      <c r="A3375" s="22" t="s">
        <v>7584</v>
      </c>
      <c r="B3375" s="7" t="s">
        <v>7585</v>
      </c>
      <c r="C3375" s="17">
        <v>33191.0</v>
      </c>
      <c r="D3375" s="17">
        <v>2.64986546921918E7</v>
      </c>
      <c r="E3375" s="17">
        <v>5559324.0</v>
      </c>
      <c r="F3375" s="17">
        <v>1.1206929E7</v>
      </c>
      <c r="G3375" s="17">
        <v>2.9453134E7</v>
      </c>
      <c r="H3375" s="17">
        <v>6.720089E7</v>
      </c>
    </row>
    <row r="3376">
      <c r="A3376" s="22" t="s">
        <v>7586</v>
      </c>
      <c r="B3376" s="7" t="s">
        <v>7587</v>
      </c>
      <c r="C3376" s="17">
        <v>5222.0</v>
      </c>
      <c r="D3376" s="17">
        <v>9925549.0451761</v>
      </c>
      <c r="E3376" s="17">
        <v>3602639.0</v>
      </c>
      <c r="F3376" s="17">
        <v>6025378.0</v>
      </c>
      <c r="G3376" s="17">
        <v>1.0167915E7</v>
      </c>
      <c r="H3376" s="17">
        <v>1.9589181E7</v>
      </c>
    </row>
    <row r="3377">
      <c r="A3377" s="22" t="s">
        <v>7598</v>
      </c>
      <c r="B3377" s="7" t="s">
        <v>7599</v>
      </c>
      <c r="C3377" s="17">
        <v>317.0</v>
      </c>
      <c r="D3377" s="17">
        <v>7660204.27129337</v>
      </c>
      <c r="E3377" s="17">
        <v>3447618.0</v>
      </c>
      <c r="F3377" s="17">
        <v>4646951.0</v>
      </c>
      <c r="G3377" s="17">
        <v>7585727.0</v>
      </c>
      <c r="H3377" s="17">
        <v>1.205715E7</v>
      </c>
    </row>
    <row r="3378">
      <c r="A3378" s="22" t="s">
        <v>7600</v>
      </c>
      <c r="B3378" s="7" t="s">
        <v>7601</v>
      </c>
      <c r="C3378" s="17">
        <v>9674.0</v>
      </c>
      <c r="D3378" s="17">
        <v>1.74078905729198E7</v>
      </c>
      <c r="E3378" s="17">
        <v>5140180.0</v>
      </c>
      <c r="F3378" s="17">
        <v>1.0284753E7</v>
      </c>
      <c r="G3378" s="17">
        <v>1.9574151E7</v>
      </c>
      <c r="H3378" s="17">
        <v>3.7043563E7</v>
      </c>
    </row>
    <row r="3379">
      <c r="A3379" s="22" t="s">
        <v>7620</v>
      </c>
      <c r="B3379" s="7" t="s">
        <v>7621</v>
      </c>
      <c r="C3379" s="17">
        <v>76424.0</v>
      </c>
      <c r="D3379" s="17">
        <v>1.11219636225402E7</v>
      </c>
      <c r="E3379" s="17">
        <v>3667823.0</v>
      </c>
      <c r="F3379" s="17">
        <v>5410390.0</v>
      </c>
      <c r="G3379" s="17">
        <v>8874517.0</v>
      </c>
      <c r="H3379" s="17">
        <v>1.7249477E7</v>
      </c>
    </row>
    <row r="3380">
      <c r="A3380" s="22" t="s">
        <v>7638</v>
      </c>
      <c r="B3380" s="7" t="s">
        <v>7639</v>
      </c>
      <c r="C3380" s="17">
        <v>9435.0</v>
      </c>
      <c r="D3380" s="17">
        <v>5056734.25233149</v>
      </c>
      <c r="E3380" s="17">
        <v>2284318.0</v>
      </c>
      <c r="F3380" s="17">
        <v>3632090.0</v>
      </c>
      <c r="G3380" s="17">
        <v>6069855.0</v>
      </c>
      <c r="H3380" s="17">
        <v>9090163.0</v>
      </c>
    </row>
    <row r="3381">
      <c r="A3381" s="22" t="s">
        <v>7640</v>
      </c>
      <c r="B3381" s="7" t="s">
        <v>7641</v>
      </c>
      <c r="C3381" s="17">
        <v>31228.0</v>
      </c>
      <c r="D3381" s="17">
        <v>3.10142105920496E7</v>
      </c>
      <c r="E3381" s="17">
        <v>6073190.0</v>
      </c>
      <c r="F3381" s="17">
        <v>1.373125E7</v>
      </c>
      <c r="G3381" s="17">
        <v>3.205813E7</v>
      </c>
      <c r="H3381" s="17">
        <v>7.1156265E7</v>
      </c>
    </row>
    <row r="3382">
      <c r="A3382" s="22" t="s">
        <v>7642</v>
      </c>
      <c r="B3382" s="7" t="s">
        <v>7643</v>
      </c>
      <c r="C3382" s="17">
        <v>25194.0</v>
      </c>
      <c r="D3382" s="17">
        <v>2.86592099686595E7</v>
      </c>
      <c r="E3382" s="17">
        <v>5245109.0</v>
      </c>
      <c r="F3382" s="17">
        <v>1.3377849E7</v>
      </c>
      <c r="G3382" s="17">
        <v>3.3138428E7</v>
      </c>
      <c r="H3382" s="17">
        <v>7.172157E7</v>
      </c>
    </row>
    <row r="3383">
      <c r="A3383" s="22" t="s">
        <v>7644</v>
      </c>
      <c r="B3383" s="7" t="s">
        <v>7645</v>
      </c>
      <c r="C3383" s="17">
        <v>232961.0</v>
      </c>
      <c r="D3383" s="17">
        <v>4945438.03287883</v>
      </c>
      <c r="E3383" s="17">
        <v>2304060.0</v>
      </c>
      <c r="F3383" s="17">
        <v>3513449.0</v>
      </c>
      <c r="G3383" s="17">
        <v>5799260.0</v>
      </c>
      <c r="H3383" s="17">
        <v>9731994.0</v>
      </c>
    </row>
    <row r="3384">
      <c r="A3384" s="22" t="s">
        <v>7656</v>
      </c>
      <c r="B3384" s="7" t="s">
        <v>7657</v>
      </c>
      <c r="C3384" s="17">
        <v>9501.0</v>
      </c>
      <c r="D3384" s="17">
        <v>2908580.164509</v>
      </c>
      <c r="E3384" s="17">
        <v>1625344.0</v>
      </c>
      <c r="F3384" s="17">
        <v>2178141.0</v>
      </c>
      <c r="G3384" s="17">
        <v>3207900.0</v>
      </c>
      <c r="H3384" s="17">
        <v>5667095.0</v>
      </c>
    </row>
    <row r="3385">
      <c r="A3385" s="22" t="s">
        <v>7658</v>
      </c>
      <c r="B3385" s="7" t="s">
        <v>7659</v>
      </c>
      <c r="C3385" s="17">
        <v>2666.0</v>
      </c>
      <c r="D3385" s="17">
        <v>1.00095166724137E7</v>
      </c>
      <c r="E3385" s="17">
        <v>3563652.0</v>
      </c>
      <c r="F3385" s="17">
        <v>6988199.0</v>
      </c>
      <c r="G3385" s="17">
        <v>1.1275603E7</v>
      </c>
      <c r="H3385" s="17">
        <v>1.8245251E7</v>
      </c>
    </row>
    <row r="3386">
      <c r="A3386" s="22" t="s">
        <v>7680</v>
      </c>
      <c r="B3386" s="7" t="s">
        <v>7681</v>
      </c>
      <c r="C3386" s="17">
        <v>8878539.0</v>
      </c>
      <c r="D3386" s="17">
        <v>7739116.12388055</v>
      </c>
      <c r="E3386" s="17">
        <v>2868478.0</v>
      </c>
      <c r="F3386" s="17">
        <v>4606649.0</v>
      </c>
      <c r="G3386" s="17">
        <v>8209329.0</v>
      </c>
      <c r="H3386" s="17">
        <v>1.4508392E7</v>
      </c>
    </row>
    <row r="3387">
      <c r="A3387" s="22" t="s">
        <v>7696</v>
      </c>
      <c r="B3387" s="7" t="s">
        <v>7697</v>
      </c>
      <c r="C3387" s="17">
        <v>2.0</v>
      </c>
      <c r="D3387" s="17">
        <v>6.9800263E7</v>
      </c>
      <c r="E3387" s="17">
        <v>6.6834738E7</v>
      </c>
      <c r="F3387" s="17">
        <v>6.6834738E7</v>
      </c>
      <c r="G3387" s="17">
        <v>7.2765788E7</v>
      </c>
      <c r="H3387" s="17">
        <v>7.2765788E7</v>
      </c>
    </row>
    <row r="3388">
      <c r="A3388" s="22" t="s">
        <v>7698</v>
      </c>
      <c r="B3388" s="7" t="s">
        <v>7699</v>
      </c>
      <c r="C3388" s="17">
        <v>62.0</v>
      </c>
      <c r="D3388" s="17">
        <v>6705616.91935483</v>
      </c>
      <c r="E3388" s="17">
        <v>2867108.0</v>
      </c>
      <c r="F3388" s="17">
        <v>4162025.0</v>
      </c>
      <c r="G3388" s="17">
        <v>6292952.0</v>
      </c>
      <c r="H3388" s="17">
        <v>1.469385E7</v>
      </c>
    </row>
    <row r="3389">
      <c r="A3389" s="22" t="s">
        <v>7700</v>
      </c>
      <c r="B3389" s="7" t="s">
        <v>7701</v>
      </c>
      <c r="C3389" s="17">
        <v>29.0</v>
      </c>
      <c r="D3389" s="17">
        <v>3.30821840689655E7</v>
      </c>
      <c r="E3389" s="17">
        <v>1.8863778E7</v>
      </c>
      <c r="F3389" s="17">
        <v>2.9602424E7</v>
      </c>
      <c r="G3389" s="17">
        <v>4.4365159E7</v>
      </c>
      <c r="H3389" s="17">
        <v>6.8656069E7</v>
      </c>
    </row>
    <row r="3390">
      <c r="A3390" s="22" t="s">
        <v>7702</v>
      </c>
      <c r="B3390" s="7" t="s">
        <v>7703</v>
      </c>
      <c r="C3390" s="17">
        <v>41.0</v>
      </c>
      <c r="D3390" s="17">
        <v>3.66726622195121E7</v>
      </c>
      <c r="E3390" s="17">
        <v>6325100.0</v>
      </c>
      <c r="F3390" s="17">
        <v>1.4453475E7</v>
      </c>
      <c r="G3390" s="17">
        <v>2.6775292E7</v>
      </c>
      <c r="H3390" s="17">
        <v>9.55631E7</v>
      </c>
    </row>
    <row r="3391">
      <c r="A3391" s="22" t="s">
        <v>7704</v>
      </c>
      <c r="B3391" s="7" t="s">
        <v>7705</v>
      </c>
      <c r="C3391" s="17">
        <v>29.0</v>
      </c>
      <c r="D3391" s="17">
        <v>1.03525345862068E7</v>
      </c>
      <c r="E3391" s="17">
        <v>3890600.0</v>
      </c>
      <c r="F3391" s="17">
        <v>9336954.0</v>
      </c>
      <c r="G3391" s="17">
        <v>1.3123234E7</v>
      </c>
      <c r="H3391" s="17">
        <v>1.9943962E7</v>
      </c>
    </row>
    <row r="3392">
      <c r="A3392" s="22" t="s">
        <v>7708</v>
      </c>
      <c r="B3392" s="7" t="s">
        <v>7709</v>
      </c>
      <c r="C3392" s="17">
        <v>21.0</v>
      </c>
      <c r="D3392" s="17">
        <v>9974441.04761904</v>
      </c>
      <c r="E3392" s="17">
        <v>4646040.0</v>
      </c>
      <c r="F3392" s="17">
        <v>6190783.0</v>
      </c>
      <c r="G3392" s="17">
        <v>9725359.0</v>
      </c>
      <c r="H3392" s="17">
        <v>1.3893869E7</v>
      </c>
    </row>
    <row r="3393">
      <c r="A3393" s="22" t="s">
        <v>7710</v>
      </c>
      <c r="B3393" s="7" t="s">
        <v>7711</v>
      </c>
      <c r="C3393" s="17">
        <v>697.0</v>
      </c>
      <c r="D3393" s="17">
        <v>1.34702000258249E7</v>
      </c>
      <c r="E3393" s="17">
        <v>5822000.0</v>
      </c>
      <c r="F3393" s="17">
        <v>8061775.0</v>
      </c>
      <c r="G3393" s="17">
        <v>1.3030992E7</v>
      </c>
      <c r="H3393" s="17">
        <v>2.48902E7</v>
      </c>
    </row>
    <row r="3394">
      <c r="A3394" s="22" t="s">
        <v>7728</v>
      </c>
      <c r="B3394" s="7" t="s">
        <v>7729</v>
      </c>
      <c r="C3394" s="17">
        <v>899.0</v>
      </c>
      <c r="D3394" s="17">
        <v>1.251182787208E7</v>
      </c>
      <c r="E3394" s="17">
        <v>4325679.0</v>
      </c>
      <c r="F3394" s="17">
        <v>7738084.0</v>
      </c>
      <c r="G3394" s="17">
        <v>1.4218632E7</v>
      </c>
      <c r="H3394" s="17">
        <v>2.5740433E7</v>
      </c>
    </row>
    <row r="3395">
      <c r="A3395" s="22" t="s">
        <v>7738</v>
      </c>
      <c r="B3395" s="7" t="s">
        <v>7739</v>
      </c>
      <c r="C3395" s="17">
        <v>42.0</v>
      </c>
      <c r="D3395" s="17">
        <v>2.52184633333333E7</v>
      </c>
      <c r="E3395" s="17">
        <v>4946300.0</v>
      </c>
      <c r="F3395" s="17">
        <v>8158166.0</v>
      </c>
      <c r="G3395" s="17">
        <v>1.8165193E7</v>
      </c>
      <c r="H3395" s="17">
        <v>5.0199861E7</v>
      </c>
    </row>
    <row r="3396">
      <c r="A3396" s="22" t="s">
        <v>7740</v>
      </c>
      <c r="B3396" s="7" t="s">
        <v>7741</v>
      </c>
      <c r="C3396" s="17">
        <v>179.0</v>
      </c>
      <c r="D3396" s="17">
        <v>9391768.60335196</v>
      </c>
      <c r="E3396" s="17">
        <v>4507600.0</v>
      </c>
      <c r="F3396" s="17">
        <v>6531300.0</v>
      </c>
      <c r="G3396" s="17">
        <v>1.0956813E7</v>
      </c>
      <c r="H3396" s="17">
        <v>1.7703402E7</v>
      </c>
    </row>
    <row r="3397">
      <c r="A3397" s="22" t="s">
        <v>7742</v>
      </c>
      <c r="B3397" s="7" t="s">
        <v>7743</v>
      </c>
      <c r="C3397" s="17">
        <v>235.0</v>
      </c>
      <c r="D3397" s="17">
        <v>6740481.1106383</v>
      </c>
      <c r="E3397" s="17">
        <v>4257358.0</v>
      </c>
      <c r="F3397" s="17">
        <v>5595055.0</v>
      </c>
      <c r="G3397" s="17">
        <v>7487316.0</v>
      </c>
      <c r="H3397" s="17">
        <v>1.2280475E7</v>
      </c>
    </row>
    <row r="3398">
      <c r="A3398" s="22" t="s">
        <v>7744</v>
      </c>
      <c r="B3398" s="7" t="s">
        <v>7745</v>
      </c>
      <c r="C3398" s="17">
        <v>175.0</v>
      </c>
      <c r="D3398" s="17">
        <v>9571796.49714285</v>
      </c>
      <c r="E3398" s="17">
        <v>4610550.0</v>
      </c>
      <c r="F3398" s="17">
        <v>7143018.0</v>
      </c>
      <c r="G3398" s="17">
        <v>1.1191699E7</v>
      </c>
      <c r="H3398" s="17">
        <v>1.7279832E7</v>
      </c>
    </row>
    <row r="3399">
      <c r="A3399" s="22" t="s">
        <v>7752</v>
      </c>
      <c r="B3399" s="7" t="s">
        <v>7753</v>
      </c>
      <c r="C3399" s="17">
        <v>5.0</v>
      </c>
      <c r="D3399" s="17">
        <v>7680931.4</v>
      </c>
      <c r="E3399" s="17">
        <v>3638964.0</v>
      </c>
      <c r="F3399" s="17">
        <v>4277533.0</v>
      </c>
      <c r="G3399" s="17">
        <v>1.142271E7</v>
      </c>
      <c r="H3399" s="17">
        <v>1.587545E7</v>
      </c>
    </row>
    <row r="3400">
      <c r="A3400" s="22" t="s">
        <v>7754</v>
      </c>
      <c r="B3400" s="7" t="s">
        <v>7755</v>
      </c>
      <c r="C3400" s="17">
        <v>1704.0</v>
      </c>
      <c r="D3400" s="17">
        <v>1.26804161748826E7</v>
      </c>
      <c r="E3400" s="17">
        <v>6014113.0</v>
      </c>
      <c r="F3400" s="17">
        <v>9112960.0</v>
      </c>
      <c r="G3400" s="17">
        <v>1.453293E7</v>
      </c>
      <c r="H3400" s="17">
        <v>2.4525532E7</v>
      </c>
    </row>
    <row r="3401">
      <c r="A3401" s="22" t="s">
        <v>7768</v>
      </c>
      <c r="B3401" s="7" t="s">
        <v>7769</v>
      </c>
      <c r="C3401" s="17">
        <v>2149.0</v>
      </c>
      <c r="D3401" s="17">
        <v>1.41838289432294E7</v>
      </c>
      <c r="E3401" s="17">
        <v>6250200.0</v>
      </c>
      <c r="F3401" s="17">
        <v>9256434.0</v>
      </c>
      <c r="G3401" s="17">
        <v>1.607593E7</v>
      </c>
      <c r="H3401" s="17">
        <v>2.8458597E7</v>
      </c>
    </row>
    <row r="3402">
      <c r="A3402" s="22" t="s">
        <v>7776</v>
      </c>
      <c r="B3402" s="7" t="s">
        <v>7777</v>
      </c>
      <c r="C3402" s="17">
        <v>94.0</v>
      </c>
      <c r="D3402" s="17">
        <v>9394743.0106383</v>
      </c>
      <c r="E3402" s="17">
        <v>3429254.0</v>
      </c>
      <c r="F3402" s="17">
        <v>5021369.0</v>
      </c>
      <c r="G3402" s="17">
        <v>1.0480547E7</v>
      </c>
      <c r="H3402" s="17">
        <v>1.7959368E7</v>
      </c>
    </row>
    <row r="3403">
      <c r="A3403" s="22" t="s">
        <v>7778</v>
      </c>
      <c r="B3403" s="7" t="s">
        <v>7779</v>
      </c>
      <c r="C3403" s="17">
        <v>76.0</v>
      </c>
      <c r="D3403" s="17">
        <v>2.06193228421052E7</v>
      </c>
      <c r="E3403" s="17">
        <v>9189826.0</v>
      </c>
      <c r="F3403" s="17">
        <v>1.3866438E7</v>
      </c>
      <c r="G3403" s="17">
        <v>2.058687E7</v>
      </c>
      <c r="H3403" s="17">
        <v>4.0767818E7</v>
      </c>
    </row>
    <row r="3404">
      <c r="A3404" s="22" t="s">
        <v>7780</v>
      </c>
      <c r="B3404" s="7" t="s">
        <v>7781</v>
      </c>
      <c r="C3404" s="17">
        <v>128.0</v>
      </c>
      <c r="D3404" s="17">
        <v>1.71604857734374E7</v>
      </c>
      <c r="E3404" s="17">
        <v>8901727.0</v>
      </c>
      <c r="F3404" s="17">
        <v>1.4359447E7</v>
      </c>
      <c r="G3404" s="17">
        <v>2.0989634E7</v>
      </c>
      <c r="H3404" s="17">
        <v>3.4110471E7</v>
      </c>
    </row>
    <row r="3405">
      <c r="A3405" s="22" t="s">
        <v>7782</v>
      </c>
      <c r="B3405" s="7" t="s">
        <v>7783</v>
      </c>
      <c r="C3405" s="17">
        <v>189.0</v>
      </c>
      <c r="D3405" s="17">
        <v>1.30316811164021E7</v>
      </c>
      <c r="E3405" s="17">
        <v>5630133.0</v>
      </c>
      <c r="F3405" s="17">
        <v>1.1586029E7</v>
      </c>
      <c r="G3405" s="17">
        <v>1.4833036E7</v>
      </c>
      <c r="H3405" s="17">
        <v>2.3304831E7</v>
      </c>
    </row>
    <row r="3406">
      <c r="A3406" s="22" t="s">
        <v>7788</v>
      </c>
      <c r="B3406" s="7" t="s">
        <v>7789</v>
      </c>
      <c r="C3406" s="17">
        <v>9.0</v>
      </c>
      <c r="D3406" s="17">
        <v>6240293.88888888</v>
      </c>
      <c r="E3406" s="17">
        <v>1637817.0</v>
      </c>
      <c r="F3406" s="17">
        <v>3538860.0</v>
      </c>
      <c r="G3406" s="17">
        <v>4056347.0</v>
      </c>
      <c r="H3406" s="17">
        <v>3.00577E7</v>
      </c>
    </row>
    <row r="3407">
      <c r="A3407" s="22" t="s">
        <v>7790</v>
      </c>
      <c r="B3407" s="7" t="s">
        <v>7791</v>
      </c>
      <c r="C3407" s="17">
        <v>836.0</v>
      </c>
      <c r="D3407" s="17">
        <v>2.03566564055023E7</v>
      </c>
      <c r="E3407" s="17">
        <v>8144605.0</v>
      </c>
      <c r="F3407" s="17">
        <v>1.3256724E7</v>
      </c>
      <c r="G3407" s="17">
        <v>2.2686071E7</v>
      </c>
      <c r="H3407" s="17">
        <v>4.00916E7</v>
      </c>
    </row>
    <row r="3408">
      <c r="A3408" s="22" t="s">
        <v>7804</v>
      </c>
      <c r="B3408" s="7" t="s">
        <v>7805</v>
      </c>
      <c r="C3408" s="17">
        <v>1659.0</v>
      </c>
      <c r="D3408" s="17">
        <v>1.58554144810126E7</v>
      </c>
      <c r="E3408" s="17">
        <v>5406229.0</v>
      </c>
      <c r="F3408" s="17">
        <v>1.0787738E7</v>
      </c>
      <c r="G3408" s="17">
        <v>1.8582145E7</v>
      </c>
      <c r="H3408" s="17">
        <v>3.1284916E7</v>
      </c>
    </row>
    <row r="3409">
      <c r="A3409" s="22" t="s">
        <v>7816</v>
      </c>
      <c r="B3409" s="7" t="s">
        <v>7817</v>
      </c>
      <c r="C3409" s="17">
        <v>2283.0</v>
      </c>
      <c r="D3409" s="17">
        <v>5060441.73061761</v>
      </c>
      <c r="E3409" s="17">
        <v>2587050.0</v>
      </c>
      <c r="F3409" s="17">
        <v>3573890.0</v>
      </c>
      <c r="G3409" s="17">
        <v>5208274.0</v>
      </c>
      <c r="H3409" s="17">
        <v>8151744.0</v>
      </c>
    </row>
    <row r="3410">
      <c r="A3410" s="22" t="s">
        <v>7818</v>
      </c>
      <c r="B3410" s="7" t="s">
        <v>7819</v>
      </c>
      <c r="C3410" s="17">
        <v>416.0</v>
      </c>
      <c r="D3410" s="17">
        <v>1.45497067529976E7</v>
      </c>
      <c r="E3410" s="17">
        <v>3203272.0</v>
      </c>
      <c r="F3410" s="17">
        <v>5214763.0</v>
      </c>
      <c r="G3410" s="17">
        <v>1.5169747E7</v>
      </c>
      <c r="H3410" s="17">
        <v>3.3675958E7</v>
      </c>
    </row>
    <row r="3411">
      <c r="A3411" s="22" t="s">
        <v>7820</v>
      </c>
      <c r="B3411" s="7" t="s">
        <v>7821</v>
      </c>
      <c r="C3411" s="17">
        <v>1623.0</v>
      </c>
      <c r="D3411" s="17">
        <v>9298698.9593596</v>
      </c>
      <c r="E3411" s="17">
        <v>2644300.0</v>
      </c>
      <c r="F3411" s="17">
        <v>3823587.0</v>
      </c>
      <c r="G3411" s="17">
        <v>7136570.0</v>
      </c>
      <c r="H3411" s="17">
        <v>1.529563E7</v>
      </c>
    </row>
    <row r="3412">
      <c r="A3412" s="22" t="s">
        <v>7822</v>
      </c>
      <c r="B3412" s="7" t="s">
        <v>7823</v>
      </c>
      <c r="C3412" s="17">
        <v>4175.0</v>
      </c>
      <c r="D3412" s="17">
        <v>4148792.67904191</v>
      </c>
      <c r="E3412" s="17">
        <v>1906621.0</v>
      </c>
      <c r="F3412" s="17">
        <v>2668724.0</v>
      </c>
      <c r="G3412" s="17">
        <v>3935058.0</v>
      </c>
      <c r="H3412" s="17">
        <v>6669850.0</v>
      </c>
    </row>
    <row r="3413">
      <c r="A3413" s="22" t="s">
        <v>7834</v>
      </c>
      <c r="B3413" s="7" t="s">
        <v>7835</v>
      </c>
      <c r="C3413" s="17">
        <v>4335.0</v>
      </c>
      <c r="D3413" s="17">
        <v>5588687.59893911</v>
      </c>
      <c r="E3413" s="17">
        <v>2424055.0</v>
      </c>
      <c r="F3413" s="17">
        <v>3431335.0</v>
      </c>
      <c r="G3413" s="17">
        <v>5420450.0</v>
      </c>
      <c r="H3413" s="17">
        <v>9226061.0</v>
      </c>
    </row>
    <row r="3414">
      <c r="A3414" s="22" t="s">
        <v>7836</v>
      </c>
      <c r="B3414" s="7" t="s">
        <v>7837</v>
      </c>
      <c r="C3414" s="17">
        <v>3831.0</v>
      </c>
      <c r="D3414" s="17">
        <v>1.85091702211513E7</v>
      </c>
      <c r="E3414" s="17">
        <v>6564290.0</v>
      </c>
      <c r="F3414" s="17">
        <v>1.073138E7</v>
      </c>
      <c r="G3414" s="17">
        <v>2.03885E7</v>
      </c>
      <c r="H3414" s="17">
        <v>3.7733885E7</v>
      </c>
    </row>
    <row r="3415">
      <c r="A3415" s="22" t="s">
        <v>7855</v>
      </c>
      <c r="B3415" s="7" t="s">
        <v>7856</v>
      </c>
      <c r="C3415" s="17">
        <v>59199.0</v>
      </c>
      <c r="D3415" s="17">
        <v>6616958.83646831</v>
      </c>
      <c r="E3415" s="17">
        <v>2387800.0</v>
      </c>
      <c r="F3415" s="17">
        <v>3485022.0</v>
      </c>
      <c r="G3415" s="17">
        <v>5821544.0</v>
      </c>
      <c r="H3415" s="17">
        <v>1.1662995E7</v>
      </c>
    </row>
    <row r="3416">
      <c r="A3416" s="22" t="s">
        <v>7869</v>
      </c>
      <c r="B3416" s="7" t="s">
        <v>7870</v>
      </c>
      <c r="C3416" s="17">
        <v>29.0</v>
      </c>
      <c r="D3416" s="17">
        <v>1.11751657931034E7</v>
      </c>
      <c r="E3416" s="17">
        <v>2996000.0</v>
      </c>
      <c r="F3416" s="17">
        <v>1.1737336E7</v>
      </c>
      <c r="G3416" s="17">
        <v>1.4320164E7</v>
      </c>
      <c r="H3416" s="17">
        <v>1.7260224E7</v>
      </c>
    </row>
    <row r="3417">
      <c r="A3417" s="22" t="s">
        <v>7871</v>
      </c>
      <c r="B3417" s="7" t="s">
        <v>7872</v>
      </c>
      <c r="C3417" s="17">
        <v>44.0</v>
      </c>
      <c r="D3417" s="17">
        <v>2.89031039545454E7</v>
      </c>
      <c r="E3417" s="17">
        <v>1.0058227E7</v>
      </c>
      <c r="F3417" s="17">
        <v>1.8037619E7</v>
      </c>
      <c r="G3417" s="17">
        <v>4.0922277E7</v>
      </c>
      <c r="H3417" s="17">
        <v>6.4740133E7</v>
      </c>
    </row>
    <row r="3418">
      <c r="A3418" s="22" t="s">
        <v>7873</v>
      </c>
      <c r="B3418" s="7" t="s">
        <v>7874</v>
      </c>
      <c r="C3418" s="17">
        <v>118.0</v>
      </c>
      <c r="D3418" s="17">
        <v>1.94149315338983E7</v>
      </c>
      <c r="E3418" s="17">
        <v>4615900.0</v>
      </c>
      <c r="F3418" s="17">
        <v>9233035.0</v>
      </c>
      <c r="G3418" s="17">
        <v>2.1452891E7</v>
      </c>
      <c r="H3418" s="17">
        <v>4.7230137E7</v>
      </c>
    </row>
    <row r="3419">
      <c r="A3419" s="22" t="s">
        <v>7875</v>
      </c>
      <c r="B3419" s="7" t="s">
        <v>7876</v>
      </c>
      <c r="C3419" s="17">
        <v>1037.0</v>
      </c>
      <c r="D3419" s="17">
        <v>6941237.02217936</v>
      </c>
      <c r="E3419" s="17">
        <v>3296909.0</v>
      </c>
      <c r="F3419" s="17">
        <v>5357172.0</v>
      </c>
      <c r="G3419" s="17">
        <v>8696145.0</v>
      </c>
      <c r="H3419" s="17">
        <v>1.205346E7</v>
      </c>
    </row>
    <row r="3420">
      <c r="A3420" s="22" t="s">
        <v>7881</v>
      </c>
      <c r="B3420" s="7" t="s">
        <v>7882</v>
      </c>
      <c r="C3420" s="17">
        <v>964.0</v>
      </c>
      <c r="D3420" s="17">
        <v>2.46507242748962E7</v>
      </c>
      <c r="E3420" s="17">
        <v>1.1631621E7</v>
      </c>
      <c r="F3420" s="17">
        <v>1.6390551E7</v>
      </c>
      <c r="G3420" s="17">
        <v>2.6008132E7</v>
      </c>
      <c r="H3420" s="17">
        <v>5.52984E7</v>
      </c>
    </row>
    <row r="3421">
      <c r="A3421" s="22" t="s">
        <v>7899</v>
      </c>
      <c r="B3421" s="7" t="s">
        <v>7900</v>
      </c>
      <c r="C3421" s="17">
        <v>21477.0</v>
      </c>
      <c r="D3421" s="17">
        <v>1.55404194035014E7</v>
      </c>
      <c r="E3421" s="17">
        <v>3972509.0</v>
      </c>
      <c r="F3421" s="17">
        <v>7180000.0</v>
      </c>
      <c r="G3421" s="17">
        <v>1.5153306E7</v>
      </c>
      <c r="H3421" s="17">
        <v>3.4046695E7</v>
      </c>
    </row>
    <row r="3422">
      <c r="A3422" s="22" t="s">
        <v>7911</v>
      </c>
      <c r="B3422" s="7" t="s">
        <v>7912</v>
      </c>
      <c r="C3422" s="17">
        <v>33.0</v>
      </c>
      <c r="D3422" s="17">
        <v>2.81013595151515E7</v>
      </c>
      <c r="E3422" s="17">
        <v>7445000.0</v>
      </c>
      <c r="F3422" s="17">
        <v>1.3919975E7</v>
      </c>
      <c r="G3422" s="17">
        <v>3.0184401E7</v>
      </c>
      <c r="H3422" s="17">
        <v>6.3801726E7</v>
      </c>
    </row>
    <row r="3423">
      <c r="A3423" s="22" t="s">
        <v>7913</v>
      </c>
      <c r="B3423" s="7" t="s">
        <v>7914</v>
      </c>
      <c r="C3423" s="17">
        <v>138.0</v>
      </c>
      <c r="D3423" s="17">
        <v>2.43841473260869E7</v>
      </c>
      <c r="E3423" s="17">
        <v>9618781.0</v>
      </c>
      <c r="F3423" s="17">
        <v>1.5240755E7</v>
      </c>
      <c r="G3423" s="17">
        <v>2.396535E7</v>
      </c>
      <c r="H3423" s="17">
        <v>4.536775E7</v>
      </c>
    </row>
    <row r="3424">
      <c r="A3424" s="22" t="s">
        <v>7915</v>
      </c>
      <c r="B3424" s="7" t="s">
        <v>7916</v>
      </c>
      <c r="C3424" s="17">
        <v>275.0</v>
      </c>
      <c r="D3424" s="17">
        <v>2.53694016654545E7</v>
      </c>
      <c r="E3424" s="17">
        <v>7156294.0</v>
      </c>
      <c r="F3424" s="17">
        <v>1.3037002E7</v>
      </c>
      <c r="G3424" s="17">
        <v>2.4019338E7</v>
      </c>
      <c r="H3424" s="17">
        <v>5.1963142E7</v>
      </c>
    </row>
    <row r="3425">
      <c r="A3425" s="22" t="s">
        <v>7917</v>
      </c>
      <c r="B3425" s="7" t="s">
        <v>7918</v>
      </c>
      <c r="C3425" s="17">
        <v>265.0</v>
      </c>
      <c r="D3425" s="17">
        <v>3.07436630830188E7</v>
      </c>
      <c r="E3425" s="17">
        <v>1.3668376E7</v>
      </c>
      <c r="F3425" s="17">
        <v>2.4442709E7</v>
      </c>
      <c r="G3425" s="17">
        <v>4.4914285E7</v>
      </c>
      <c r="H3425" s="17">
        <v>5.5181857E7</v>
      </c>
    </row>
    <row r="3426">
      <c r="A3426" s="22" t="s">
        <v>7923</v>
      </c>
      <c r="B3426" s="7" t="s">
        <v>7924</v>
      </c>
      <c r="C3426" s="17">
        <v>3.0</v>
      </c>
      <c r="D3426" s="17">
        <v>1.30694776666666E7</v>
      </c>
      <c r="E3426" s="17">
        <v>1.0726682E7</v>
      </c>
      <c r="F3426" s="17">
        <v>1.3656915E7</v>
      </c>
      <c r="G3426" s="17">
        <v>1.4824836E7</v>
      </c>
      <c r="H3426" s="17">
        <v>1.4824836E7</v>
      </c>
    </row>
    <row r="3427">
      <c r="A3427" s="22" t="s">
        <v>7925</v>
      </c>
      <c r="B3427" s="7" t="s">
        <v>7926</v>
      </c>
      <c r="C3427" s="17">
        <v>550.0</v>
      </c>
      <c r="D3427" s="17">
        <v>2.92004635818181E7</v>
      </c>
      <c r="E3427" s="17">
        <v>1.0269907E7</v>
      </c>
      <c r="F3427" s="17">
        <v>1.9165644E7</v>
      </c>
      <c r="G3427" s="17">
        <v>3.964375E7</v>
      </c>
      <c r="H3427" s="17">
        <v>6.3564932E7</v>
      </c>
    </row>
    <row r="3428">
      <c r="A3428" s="22" t="s">
        <v>7941</v>
      </c>
      <c r="B3428" s="7" t="s">
        <v>7942</v>
      </c>
      <c r="C3428" s="17">
        <v>1748.0</v>
      </c>
      <c r="D3428" s="17">
        <v>1.85375362065217E7</v>
      </c>
      <c r="E3428" s="17">
        <v>4599450.0</v>
      </c>
      <c r="F3428" s="17">
        <v>1.0513754E7</v>
      </c>
      <c r="G3428" s="17">
        <v>2.3068052E7</v>
      </c>
      <c r="H3428" s="17">
        <v>4.25663E7</v>
      </c>
    </row>
    <row r="3429">
      <c r="A3429" s="22" t="s">
        <v>7951</v>
      </c>
      <c r="B3429" s="7" t="s">
        <v>7952</v>
      </c>
      <c r="C3429" s="17">
        <v>52.0</v>
      </c>
      <c r="D3429" s="17">
        <v>7949324.71153846</v>
      </c>
      <c r="E3429" s="17">
        <v>3560739.0</v>
      </c>
      <c r="F3429" s="17">
        <v>4981183.0</v>
      </c>
      <c r="G3429" s="17">
        <v>7475662.0</v>
      </c>
      <c r="H3429" s="17">
        <v>1.7327146E7</v>
      </c>
    </row>
    <row r="3430">
      <c r="A3430" s="22" t="s">
        <v>7953</v>
      </c>
      <c r="B3430" s="7" t="s">
        <v>7954</v>
      </c>
      <c r="C3430" s="17">
        <v>83.0</v>
      </c>
      <c r="D3430" s="17">
        <v>2.19178369156626E7</v>
      </c>
      <c r="E3430" s="17">
        <v>9409061.0</v>
      </c>
      <c r="F3430" s="17">
        <v>1.5445766E7</v>
      </c>
      <c r="G3430" s="17">
        <v>2.9048356E7</v>
      </c>
      <c r="H3430" s="17">
        <v>4.9081741E7</v>
      </c>
    </row>
    <row r="3431">
      <c r="A3431" s="22" t="s">
        <v>7955</v>
      </c>
      <c r="B3431" s="7" t="s">
        <v>7956</v>
      </c>
      <c r="C3431" s="17">
        <v>328.0</v>
      </c>
      <c r="D3431" s="17">
        <v>1.00184980762195E7</v>
      </c>
      <c r="E3431" s="17">
        <v>3458446.0</v>
      </c>
      <c r="F3431" s="17">
        <v>5250999.0</v>
      </c>
      <c r="G3431" s="17">
        <v>9276989.0</v>
      </c>
      <c r="H3431" s="17">
        <v>2.285698E7</v>
      </c>
    </row>
    <row r="3432">
      <c r="A3432" s="22" t="s">
        <v>7957</v>
      </c>
      <c r="B3432" s="7" t="s">
        <v>7958</v>
      </c>
      <c r="C3432" s="17">
        <v>30.0</v>
      </c>
      <c r="D3432" s="17">
        <v>1.82051068E7</v>
      </c>
      <c r="E3432" s="17">
        <v>3915929.0</v>
      </c>
      <c r="F3432" s="17">
        <v>1.3011603E7</v>
      </c>
      <c r="G3432" s="17">
        <v>1.7327146E7</v>
      </c>
      <c r="H3432" s="17">
        <v>5.7399296E7</v>
      </c>
    </row>
    <row r="3433">
      <c r="A3433" s="22" t="s">
        <v>7961</v>
      </c>
      <c r="B3433" s="7" t="s">
        <v>7962</v>
      </c>
      <c r="C3433" s="17">
        <v>3.0</v>
      </c>
      <c r="D3433" s="17">
        <v>1.38599856666666E7</v>
      </c>
      <c r="E3433" s="17">
        <v>4665846.0</v>
      </c>
      <c r="F3433" s="17">
        <v>1.3937667E7</v>
      </c>
      <c r="G3433" s="17">
        <v>2.2976444E7</v>
      </c>
      <c r="H3433" s="17">
        <v>2.2976444E7</v>
      </c>
    </row>
    <row r="3434">
      <c r="A3434" s="22" t="s">
        <v>7963</v>
      </c>
      <c r="B3434" s="7" t="s">
        <v>7964</v>
      </c>
      <c r="C3434" s="17">
        <v>228.0</v>
      </c>
      <c r="D3434" s="17">
        <v>2.46063103114035E7</v>
      </c>
      <c r="E3434" s="17">
        <v>1.2481504E7</v>
      </c>
      <c r="F3434" s="17">
        <v>1.7182748E7</v>
      </c>
      <c r="G3434" s="17">
        <v>2.943961E7</v>
      </c>
      <c r="H3434" s="17">
        <v>4.6880322E7</v>
      </c>
    </row>
    <row r="3435">
      <c r="A3435" s="22" t="s">
        <v>7975</v>
      </c>
      <c r="B3435" s="7" t="s">
        <v>7976</v>
      </c>
      <c r="C3435" s="17">
        <v>16897.0</v>
      </c>
      <c r="D3435" s="17">
        <v>6963773.39379771</v>
      </c>
      <c r="E3435" s="17">
        <v>2931365.0</v>
      </c>
      <c r="F3435" s="17">
        <v>4161313.0</v>
      </c>
      <c r="G3435" s="17">
        <v>6722908.0</v>
      </c>
      <c r="H3435" s="17">
        <v>1.21706E7</v>
      </c>
    </row>
    <row r="3436">
      <c r="A3436" s="22" t="s">
        <v>7987</v>
      </c>
      <c r="B3436" s="7" t="s">
        <v>7988</v>
      </c>
      <c r="C3436" s="17">
        <v>17878.0</v>
      </c>
      <c r="D3436" s="17">
        <v>6247154.53339299</v>
      </c>
      <c r="E3436" s="17">
        <v>2788200.0</v>
      </c>
      <c r="F3436" s="17">
        <v>4016136.0</v>
      </c>
      <c r="G3436" s="17">
        <v>6402361.0</v>
      </c>
      <c r="H3436" s="17">
        <v>1.1768435E7</v>
      </c>
    </row>
    <row r="3437">
      <c r="A3437" s="22" t="s">
        <v>7989</v>
      </c>
      <c r="B3437" s="7" t="s">
        <v>7990</v>
      </c>
      <c r="C3437" s="17">
        <v>4909.0</v>
      </c>
      <c r="D3437" s="17">
        <v>2.12127215732898E7</v>
      </c>
      <c r="E3437" s="17">
        <v>5279800.0</v>
      </c>
      <c r="F3437" s="17">
        <v>1.1158739E7</v>
      </c>
      <c r="G3437" s="17">
        <v>2.287344E7</v>
      </c>
      <c r="H3437" s="17">
        <v>4.9073511E7</v>
      </c>
    </row>
    <row r="3438">
      <c r="A3438" s="22" t="s">
        <v>7991</v>
      </c>
      <c r="B3438" s="7" t="s">
        <v>7992</v>
      </c>
      <c r="C3438" s="17">
        <v>7161.0</v>
      </c>
      <c r="D3438" s="17">
        <v>2.38496393016892E7</v>
      </c>
      <c r="E3438" s="17">
        <v>5954500.0</v>
      </c>
      <c r="F3438" s="17">
        <v>1.298515E7</v>
      </c>
      <c r="G3438" s="17">
        <v>2.4254911E7</v>
      </c>
      <c r="H3438" s="17">
        <v>5.2640453E7</v>
      </c>
    </row>
    <row r="3439">
      <c r="A3439" s="22" t="s">
        <v>7993</v>
      </c>
      <c r="B3439" s="7" t="s">
        <v>7994</v>
      </c>
      <c r="C3439" s="17">
        <v>13120.0</v>
      </c>
      <c r="D3439" s="17">
        <v>5498526.83193597</v>
      </c>
      <c r="E3439" s="17">
        <v>2453140.0</v>
      </c>
      <c r="F3439" s="17">
        <v>3594250.0</v>
      </c>
      <c r="G3439" s="17">
        <v>6308175.0</v>
      </c>
      <c r="H3439" s="17">
        <v>1.13134E7</v>
      </c>
    </row>
    <row r="3440">
      <c r="A3440" s="22" t="s">
        <v>8005</v>
      </c>
      <c r="B3440" s="7" t="s">
        <v>8006</v>
      </c>
      <c r="C3440" s="17">
        <v>753.0</v>
      </c>
      <c r="D3440" s="17">
        <v>1.15097434037184E7</v>
      </c>
      <c r="E3440" s="17">
        <v>5635871.0</v>
      </c>
      <c r="F3440" s="17">
        <v>8797829.0</v>
      </c>
      <c r="G3440" s="17">
        <v>1.450111E7</v>
      </c>
      <c r="H3440" s="17">
        <v>1.9693473E7</v>
      </c>
    </row>
    <row r="3441">
      <c r="A3441" s="22" t="s">
        <v>8007</v>
      </c>
      <c r="B3441" s="7" t="s">
        <v>8008</v>
      </c>
      <c r="C3441" s="17">
        <v>3999.0</v>
      </c>
      <c r="D3441" s="17">
        <v>1.40560047459486E7</v>
      </c>
      <c r="E3441" s="17">
        <v>8189820.0</v>
      </c>
      <c r="F3441" s="17">
        <v>1.12541E7</v>
      </c>
      <c r="G3441" s="17">
        <v>1.5645073E7</v>
      </c>
      <c r="H3441" s="17">
        <v>2.5167261E7</v>
      </c>
    </row>
    <row r="3442">
      <c r="A3442" s="22" t="s">
        <v>8025</v>
      </c>
      <c r="B3442" s="7" t="s">
        <v>8026</v>
      </c>
      <c r="C3442" s="17">
        <v>511487.0</v>
      </c>
      <c r="D3442" s="17">
        <v>7785991.25728572</v>
      </c>
      <c r="E3442" s="17">
        <v>2734050.0</v>
      </c>
      <c r="F3442" s="17">
        <v>4261915.0</v>
      </c>
      <c r="G3442" s="17">
        <v>7860879.0</v>
      </c>
      <c r="H3442" s="17">
        <v>1.3982559E7</v>
      </c>
    </row>
    <row r="3443">
      <c r="A3443" s="22" t="s">
        <v>8043</v>
      </c>
      <c r="B3443" s="7" t="s">
        <v>8044</v>
      </c>
      <c r="C3443" s="17">
        <v>91.0</v>
      </c>
      <c r="D3443" s="17">
        <v>9741959.21978022</v>
      </c>
      <c r="E3443" s="17">
        <v>3028871.0</v>
      </c>
      <c r="F3443" s="17">
        <v>5870000.0</v>
      </c>
      <c r="G3443" s="17">
        <v>1.052865E7</v>
      </c>
      <c r="H3443" s="17">
        <v>2.3525652E7</v>
      </c>
    </row>
    <row r="3444">
      <c r="A3444" s="22" t="s">
        <v>8045</v>
      </c>
      <c r="B3444" s="7" t="s">
        <v>8046</v>
      </c>
      <c r="C3444" s="17">
        <v>144.0</v>
      </c>
      <c r="D3444" s="17">
        <v>2.30904572361111E7</v>
      </c>
      <c r="E3444" s="17">
        <v>7253450.0</v>
      </c>
      <c r="F3444" s="17">
        <v>1.498617E7</v>
      </c>
      <c r="G3444" s="17">
        <v>2.9546306E7</v>
      </c>
      <c r="H3444" s="17">
        <v>4.4301023E7</v>
      </c>
    </row>
    <row r="3445">
      <c r="A3445" s="22" t="s">
        <v>8047</v>
      </c>
      <c r="B3445" s="7" t="s">
        <v>8048</v>
      </c>
      <c r="C3445" s="17">
        <v>471.0</v>
      </c>
      <c r="D3445" s="17">
        <v>9314253.5180467</v>
      </c>
      <c r="E3445" s="17">
        <v>2238389.0</v>
      </c>
      <c r="F3445" s="17">
        <v>6058922.0</v>
      </c>
      <c r="G3445" s="17">
        <v>1.0168351E7</v>
      </c>
      <c r="H3445" s="17">
        <v>1.6697253E7</v>
      </c>
    </row>
    <row r="3446">
      <c r="A3446" s="22" t="s">
        <v>8049</v>
      </c>
      <c r="B3446" s="7" t="s">
        <v>8050</v>
      </c>
      <c r="C3446" s="17">
        <v>633.0</v>
      </c>
      <c r="D3446" s="17">
        <v>1.00667331911532E7</v>
      </c>
      <c r="E3446" s="17">
        <v>6687957.0</v>
      </c>
      <c r="F3446" s="17">
        <v>8802978.0</v>
      </c>
      <c r="G3446" s="17">
        <v>1.1408275E7</v>
      </c>
      <c r="H3446" s="17">
        <v>1.4288496E7</v>
      </c>
    </row>
    <row r="3447">
      <c r="A3447" s="22" t="s">
        <v>8057</v>
      </c>
      <c r="B3447" s="7" t="s">
        <v>8058</v>
      </c>
      <c r="C3447" s="17">
        <v>7.0</v>
      </c>
      <c r="D3447" s="17">
        <v>1.70784355714285E7</v>
      </c>
      <c r="E3447" s="17">
        <v>3229478.0</v>
      </c>
      <c r="F3447" s="17">
        <v>1.69523E7</v>
      </c>
      <c r="G3447" s="17">
        <v>2.44712E7</v>
      </c>
      <c r="H3447" s="17">
        <v>4.5744813E7</v>
      </c>
    </row>
    <row r="3448">
      <c r="A3448" s="22" t="s">
        <v>8059</v>
      </c>
      <c r="B3448" s="7" t="s">
        <v>8060</v>
      </c>
      <c r="C3448" s="17">
        <v>6105.0</v>
      </c>
      <c r="D3448" s="17">
        <v>1.72753963224697E7</v>
      </c>
      <c r="E3448" s="17">
        <v>7279100.0</v>
      </c>
      <c r="F3448" s="17">
        <v>1.1375829E7</v>
      </c>
      <c r="G3448" s="17">
        <v>1.7822582E7</v>
      </c>
      <c r="H3448" s="17">
        <v>4.3426984E7</v>
      </c>
    </row>
    <row r="3449">
      <c r="A3449" s="22" t="s">
        <v>8075</v>
      </c>
      <c r="B3449" s="7" t="s">
        <v>8076</v>
      </c>
      <c r="C3449" s="17">
        <v>9985.0</v>
      </c>
      <c r="D3449" s="17">
        <v>1.54769286565191E7</v>
      </c>
      <c r="E3449" s="17">
        <v>5373105.0</v>
      </c>
      <c r="F3449" s="17">
        <v>9254046.0</v>
      </c>
      <c r="G3449" s="17">
        <v>1.6632956E7</v>
      </c>
      <c r="H3449" s="17">
        <v>3.32107E7</v>
      </c>
    </row>
    <row r="3450">
      <c r="A3450" s="22" t="s">
        <v>8087</v>
      </c>
      <c r="B3450" s="7" t="s">
        <v>8088</v>
      </c>
      <c r="C3450" s="17">
        <v>32.0</v>
      </c>
      <c r="D3450" s="17">
        <v>1.8981187E7</v>
      </c>
      <c r="E3450" s="17">
        <v>9145577.0</v>
      </c>
      <c r="F3450" s="17">
        <v>1.1702651E7</v>
      </c>
      <c r="G3450" s="17">
        <v>2.8053468E7</v>
      </c>
      <c r="H3450" s="17">
        <v>3.7404713E7</v>
      </c>
    </row>
    <row r="3451">
      <c r="A3451" s="22" t="s">
        <v>8089</v>
      </c>
      <c r="B3451" s="7" t="s">
        <v>8090</v>
      </c>
      <c r="C3451" s="17">
        <v>521.0</v>
      </c>
      <c r="D3451" s="17">
        <v>3.6311014940499E7</v>
      </c>
      <c r="E3451" s="17">
        <v>1.3917801E7</v>
      </c>
      <c r="F3451" s="17">
        <v>2.730525E7</v>
      </c>
      <c r="G3451" s="17">
        <v>4.745685E7</v>
      </c>
      <c r="H3451" s="17">
        <v>7.6071553E7</v>
      </c>
    </row>
    <row r="3452">
      <c r="A3452" s="22" t="s">
        <v>8091</v>
      </c>
      <c r="B3452" s="7" t="s">
        <v>8092</v>
      </c>
      <c r="C3452" s="17">
        <v>685.0</v>
      </c>
      <c r="D3452" s="17">
        <v>3.25074844212827E7</v>
      </c>
      <c r="E3452" s="17">
        <v>1.4600765E7</v>
      </c>
      <c r="F3452" s="17">
        <v>2.6129431E7</v>
      </c>
      <c r="G3452" s="17">
        <v>4.04482E7</v>
      </c>
      <c r="H3452" s="17">
        <v>5.8472618E7</v>
      </c>
    </row>
    <row r="3453">
      <c r="A3453" s="22" t="s">
        <v>8093</v>
      </c>
      <c r="B3453" s="7" t="s">
        <v>8094</v>
      </c>
      <c r="C3453" s="17">
        <v>99.0</v>
      </c>
      <c r="D3453" s="17">
        <v>1.0417764080808E7</v>
      </c>
      <c r="E3453" s="17">
        <v>5711162.0</v>
      </c>
      <c r="F3453" s="17">
        <v>9579770.0</v>
      </c>
      <c r="G3453" s="17">
        <v>1.1851545E7</v>
      </c>
      <c r="H3453" s="17">
        <v>1.4475655E7</v>
      </c>
    </row>
    <row r="3454">
      <c r="A3454" s="22" t="s">
        <v>8099</v>
      </c>
      <c r="B3454" s="7" t="s">
        <v>8100</v>
      </c>
      <c r="C3454" s="17">
        <v>1.0</v>
      </c>
      <c r="D3454" s="17">
        <v>2.97806E7</v>
      </c>
      <c r="E3454" s="17">
        <v>2.97806E7</v>
      </c>
      <c r="F3454" s="17">
        <v>2.97806E7</v>
      </c>
      <c r="G3454" s="17">
        <v>2.97806E7</v>
      </c>
      <c r="H3454" s="17">
        <v>2.97806E7</v>
      </c>
    </row>
    <row r="3455">
      <c r="A3455" s="22" t="s">
        <v>8101</v>
      </c>
      <c r="B3455" s="7" t="s">
        <v>8102</v>
      </c>
      <c r="C3455" s="17">
        <v>2393.0</v>
      </c>
      <c r="D3455" s="17">
        <v>1.24684828754701E7</v>
      </c>
      <c r="E3455" s="17">
        <v>5310290.0</v>
      </c>
      <c r="F3455" s="17">
        <v>7049643.0</v>
      </c>
      <c r="G3455" s="17">
        <v>1.18261E7</v>
      </c>
      <c r="H3455" s="17">
        <v>2.3101684E7</v>
      </c>
    </row>
    <row r="3456">
      <c r="A3456" s="22" t="s">
        <v>8117</v>
      </c>
      <c r="B3456" s="7" t="s">
        <v>8118</v>
      </c>
      <c r="C3456" s="17">
        <v>3911.0</v>
      </c>
      <c r="D3456" s="17">
        <v>1.74778773617075E7</v>
      </c>
      <c r="E3456" s="17">
        <v>6125384.0</v>
      </c>
      <c r="F3456" s="17">
        <v>9958211.0</v>
      </c>
      <c r="G3456" s="17">
        <v>1.833995E7</v>
      </c>
      <c r="H3456" s="17">
        <v>3.7291217E7</v>
      </c>
    </row>
    <row r="3457">
      <c r="A3457" s="22" t="s">
        <v>8131</v>
      </c>
      <c r="B3457" s="7" t="s">
        <v>8132</v>
      </c>
      <c r="C3457" s="17">
        <v>534.0</v>
      </c>
      <c r="D3457" s="17">
        <v>1.93700817284644E7</v>
      </c>
      <c r="E3457" s="17">
        <v>4927750.0</v>
      </c>
      <c r="F3457" s="17">
        <v>1.0447231E7</v>
      </c>
      <c r="G3457" s="17">
        <v>1.8111116E7</v>
      </c>
      <c r="H3457" s="17">
        <v>2.9868417E7</v>
      </c>
    </row>
    <row r="3458">
      <c r="A3458" s="22" t="s">
        <v>8133</v>
      </c>
      <c r="B3458" s="7" t="s">
        <v>8134</v>
      </c>
      <c r="C3458" s="17">
        <v>1716.0</v>
      </c>
      <c r="D3458" s="17">
        <v>1.745880909324E7</v>
      </c>
      <c r="E3458" s="17">
        <v>7940928.0</v>
      </c>
      <c r="F3458" s="17">
        <v>1.1717594E7</v>
      </c>
      <c r="G3458" s="17">
        <v>1.8461132E7</v>
      </c>
      <c r="H3458" s="17">
        <v>3.670908E7</v>
      </c>
    </row>
    <row r="3459">
      <c r="A3459" s="22" t="s">
        <v>8135</v>
      </c>
      <c r="B3459" s="7" t="s">
        <v>8136</v>
      </c>
      <c r="C3459" s="17">
        <v>5304.0</v>
      </c>
      <c r="D3459" s="17">
        <v>2.60627995134727E7</v>
      </c>
      <c r="E3459" s="17">
        <v>6394649.0</v>
      </c>
      <c r="F3459" s="17">
        <v>1.313685E7</v>
      </c>
      <c r="G3459" s="17">
        <v>2.8489828E7</v>
      </c>
      <c r="H3459" s="17">
        <v>5.7531233E7</v>
      </c>
    </row>
    <row r="3460">
      <c r="A3460" s="22" t="s">
        <v>8137</v>
      </c>
      <c r="B3460" s="7" t="s">
        <v>8138</v>
      </c>
      <c r="C3460" s="17">
        <v>1284.0</v>
      </c>
      <c r="D3460" s="17">
        <v>8680155.21884736</v>
      </c>
      <c r="E3460" s="17">
        <v>4702386.0</v>
      </c>
      <c r="F3460" s="17">
        <v>6097291.0</v>
      </c>
      <c r="G3460" s="17">
        <v>9446563.0</v>
      </c>
      <c r="H3460" s="17">
        <v>1.1589158E7</v>
      </c>
    </row>
    <row r="3461">
      <c r="A3461" s="22" t="s">
        <v>8149</v>
      </c>
      <c r="B3461" s="7" t="s">
        <v>8150</v>
      </c>
      <c r="C3461" s="17">
        <v>12.0</v>
      </c>
      <c r="D3461" s="17">
        <v>1.318246E7</v>
      </c>
      <c r="E3461" s="17">
        <v>5713000.0</v>
      </c>
      <c r="F3461" s="17">
        <v>9089920.0</v>
      </c>
      <c r="G3461" s="17">
        <v>1.320155E7</v>
      </c>
      <c r="H3461" s="17">
        <v>2.0865711E7</v>
      </c>
    </row>
    <row r="3462">
      <c r="A3462" s="22" t="s">
        <v>8151</v>
      </c>
      <c r="B3462" s="7" t="s">
        <v>8152</v>
      </c>
      <c r="C3462" s="17">
        <v>10729.0</v>
      </c>
      <c r="D3462" s="17">
        <v>1.10408943847516E7</v>
      </c>
      <c r="E3462" s="17">
        <v>5839000.0</v>
      </c>
      <c r="F3462" s="17">
        <v>8262414.0</v>
      </c>
      <c r="G3462" s="17">
        <v>1.2133871E7</v>
      </c>
      <c r="H3462" s="17">
        <v>2.0025907E7</v>
      </c>
    </row>
    <row r="3463">
      <c r="A3463" s="22" t="s">
        <v>8167</v>
      </c>
      <c r="B3463" s="7" t="s">
        <v>8168</v>
      </c>
      <c r="C3463" s="17">
        <v>21929.0</v>
      </c>
      <c r="D3463" s="17">
        <v>1.79917771544774E7</v>
      </c>
      <c r="E3463" s="17">
        <v>6721983.0</v>
      </c>
      <c r="F3463" s="17">
        <v>1.011929E7</v>
      </c>
      <c r="G3463" s="17">
        <v>1.6152087E7</v>
      </c>
      <c r="H3463" s="17">
        <v>3.2253733E7</v>
      </c>
    </row>
    <row r="3464">
      <c r="A3464" s="22" t="s">
        <v>8185</v>
      </c>
      <c r="B3464" s="7" t="s">
        <v>8186</v>
      </c>
      <c r="C3464" s="17">
        <v>316.0</v>
      </c>
      <c r="D3464" s="17">
        <v>5223327.84810126</v>
      </c>
      <c r="E3464" s="17">
        <v>2218177.0</v>
      </c>
      <c r="F3464" s="17">
        <v>2517151.0</v>
      </c>
      <c r="G3464" s="17">
        <v>3120369.0</v>
      </c>
      <c r="H3464" s="17">
        <v>7465000.0</v>
      </c>
    </row>
    <row r="3465">
      <c r="A3465" s="22" t="s">
        <v>8187</v>
      </c>
      <c r="B3465" s="7" t="s">
        <v>8188</v>
      </c>
      <c r="C3465" s="17">
        <v>6175.0</v>
      </c>
      <c r="D3465" s="17">
        <v>1.97681937889878E7</v>
      </c>
      <c r="E3465" s="17">
        <v>7078540.0</v>
      </c>
      <c r="F3465" s="17">
        <v>1.274725E7</v>
      </c>
      <c r="G3465" s="17">
        <v>2.3572481E7</v>
      </c>
      <c r="H3465" s="17">
        <v>3.4073991E7</v>
      </c>
    </row>
    <row r="3466">
      <c r="A3466" s="22" t="s">
        <v>8189</v>
      </c>
      <c r="B3466" s="7" t="s">
        <v>8190</v>
      </c>
      <c r="C3466" s="17">
        <v>8705.0</v>
      </c>
      <c r="D3466" s="17">
        <v>1.41406050070074E7</v>
      </c>
      <c r="E3466" s="17">
        <v>6812399.0</v>
      </c>
      <c r="F3466" s="17">
        <v>9070736.0</v>
      </c>
      <c r="G3466" s="17">
        <v>1.2591012E7</v>
      </c>
      <c r="H3466" s="17">
        <v>2.3751495E7</v>
      </c>
    </row>
    <row r="3467">
      <c r="A3467" s="22" t="s">
        <v>8191</v>
      </c>
      <c r="B3467" s="7" t="s">
        <v>8192</v>
      </c>
      <c r="C3467" s="17">
        <v>367.0</v>
      </c>
      <c r="D3467" s="17">
        <v>1.49413392288828E7</v>
      </c>
      <c r="E3467" s="17">
        <v>1.0784673E7</v>
      </c>
      <c r="F3467" s="17">
        <v>1.4299784E7</v>
      </c>
      <c r="G3467" s="17">
        <v>1.7939673E7</v>
      </c>
      <c r="H3467" s="17">
        <v>2.1467298E7</v>
      </c>
    </row>
    <row r="3468">
      <c r="A3468" s="22" t="s">
        <v>8199</v>
      </c>
      <c r="B3468" s="7" t="s">
        <v>8200</v>
      </c>
      <c r="C3468" s="17">
        <v>520.0</v>
      </c>
      <c r="D3468" s="17">
        <v>1.21499120846153E7</v>
      </c>
      <c r="E3468" s="17">
        <v>1.03463E7</v>
      </c>
      <c r="F3468" s="17">
        <v>1.1416998E7</v>
      </c>
      <c r="G3468" s="17">
        <v>1.3462554E7</v>
      </c>
      <c r="H3468" s="17">
        <v>1.6590207E7</v>
      </c>
    </row>
    <row r="3469">
      <c r="A3469" s="22" t="s">
        <v>8201</v>
      </c>
      <c r="B3469" s="7" t="s">
        <v>8202</v>
      </c>
      <c r="C3469" s="17">
        <v>4096.0</v>
      </c>
      <c r="D3469" s="17">
        <v>1.40694862844238E7</v>
      </c>
      <c r="E3469" s="17">
        <v>6342739.0</v>
      </c>
      <c r="F3469" s="17">
        <v>9071361.0</v>
      </c>
      <c r="G3469" s="17">
        <v>1.422574E7</v>
      </c>
      <c r="H3469" s="17">
        <v>2.8548906E7</v>
      </c>
    </row>
    <row r="3470">
      <c r="A3470" s="22" t="s">
        <v>8219</v>
      </c>
      <c r="B3470" s="7" t="s">
        <v>8220</v>
      </c>
      <c r="C3470" s="17">
        <v>15268.0</v>
      </c>
      <c r="D3470" s="17">
        <v>1.64389153144971E7</v>
      </c>
      <c r="E3470" s="17">
        <v>6486132.0</v>
      </c>
      <c r="F3470" s="17">
        <v>9316500.0</v>
      </c>
      <c r="G3470" s="17">
        <v>1.714989E7</v>
      </c>
      <c r="H3470" s="17">
        <v>3.132141E7</v>
      </c>
    </row>
    <row r="3471">
      <c r="A3471" s="22" t="s">
        <v>8231</v>
      </c>
      <c r="B3471" s="7" t="s">
        <v>8232</v>
      </c>
      <c r="C3471" s="17">
        <v>6319.0</v>
      </c>
      <c r="D3471" s="17">
        <v>4112498.26245847</v>
      </c>
      <c r="E3471" s="17">
        <v>2232478.0</v>
      </c>
      <c r="F3471" s="17">
        <v>3098846.0</v>
      </c>
      <c r="G3471" s="17">
        <v>4553613.0</v>
      </c>
      <c r="H3471" s="17">
        <v>6543000.0</v>
      </c>
    </row>
    <row r="3472">
      <c r="A3472" s="22" t="s">
        <v>8233</v>
      </c>
      <c r="B3472" s="7" t="s">
        <v>8234</v>
      </c>
      <c r="C3472" s="17">
        <v>1312.0</v>
      </c>
      <c r="D3472" s="17">
        <v>1.80928408574695E7</v>
      </c>
      <c r="E3472" s="17">
        <v>6137761.0</v>
      </c>
      <c r="F3472" s="17">
        <v>1.10677E7</v>
      </c>
      <c r="G3472" s="17">
        <v>2.0304556E7</v>
      </c>
      <c r="H3472" s="17">
        <v>3.7391509E7</v>
      </c>
    </row>
    <row r="3473">
      <c r="A3473" s="22" t="s">
        <v>8235</v>
      </c>
      <c r="B3473" s="7" t="s">
        <v>8236</v>
      </c>
      <c r="C3473" s="17">
        <v>1065.0</v>
      </c>
      <c r="D3473" s="17">
        <v>1.94086216350844E7</v>
      </c>
      <c r="E3473" s="17">
        <v>6923630.0</v>
      </c>
      <c r="F3473" s="17">
        <v>1.011622E7</v>
      </c>
      <c r="G3473" s="17">
        <v>2.219E7</v>
      </c>
      <c r="H3473" s="17">
        <v>4.3380031E7</v>
      </c>
    </row>
    <row r="3474">
      <c r="A3474" s="22" t="s">
        <v>8237</v>
      </c>
      <c r="B3474" s="7" t="s">
        <v>8238</v>
      </c>
      <c r="C3474" s="17">
        <v>1638.0</v>
      </c>
      <c r="D3474" s="17">
        <v>1.2529581569597E7</v>
      </c>
      <c r="E3474" s="17">
        <v>6485234.0</v>
      </c>
      <c r="F3474" s="17">
        <v>1.0489953E7</v>
      </c>
      <c r="G3474" s="17">
        <v>1.5611418E7</v>
      </c>
      <c r="H3474" s="17">
        <v>1.9957494E7</v>
      </c>
    </row>
    <row r="3475">
      <c r="A3475" s="22" t="s">
        <v>8245</v>
      </c>
      <c r="B3475" s="7" t="s">
        <v>8246</v>
      </c>
      <c r="C3475" s="17">
        <v>5.0</v>
      </c>
      <c r="D3475" s="17">
        <v>1.74537118E7</v>
      </c>
      <c r="E3475" s="17">
        <v>6374135.0</v>
      </c>
      <c r="F3475" s="17">
        <v>1.00375E7</v>
      </c>
      <c r="G3475" s="17">
        <v>1.1247829E7</v>
      </c>
      <c r="H3475" s="17">
        <v>5.5537441E7</v>
      </c>
    </row>
    <row r="3476">
      <c r="A3476" s="22" t="s">
        <v>8247</v>
      </c>
      <c r="B3476" s="7" t="s">
        <v>8248</v>
      </c>
      <c r="C3476" s="17">
        <v>6125.0</v>
      </c>
      <c r="D3476" s="17">
        <v>1.02012486132364E7</v>
      </c>
      <c r="E3476" s="17">
        <v>5198909.0</v>
      </c>
      <c r="F3476" s="17">
        <v>8013930.0</v>
      </c>
      <c r="G3476" s="17">
        <v>1.146218E7</v>
      </c>
      <c r="H3476" s="17">
        <v>1.6594807E7</v>
      </c>
    </row>
    <row r="3477">
      <c r="A3477" s="22" t="s">
        <v>8267</v>
      </c>
      <c r="B3477" s="7" t="s">
        <v>8268</v>
      </c>
      <c r="C3477" s="17">
        <v>14785.0</v>
      </c>
      <c r="D3477" s="17">
        <v>1.23379994635515E7</v>
      </c>
      <c r="E3477" s="17">
        <v>6336950.0</v>
      </c>
      <c r="F3477" s="17">
        <v>9044707.0</v>
      </c>
      <c r="G3477" s="17">
        <v>1.5203186E7</v>
      </c>
      <c r="H3477" s="17">
        <v>2.24064E7</v>
      </c>
    </row>
    <row r="3478">
      <c r="A3478" s="22" t="s">
        <v>8277</v>
      </c>
      <c r="B3478" s="7" t="s">
        <v>8278</v>
      </c>
      <c r="C3478" s="17">
        <v>108.0</v>
      </c>
      <c r="D3478" s="17">
        <v>4.76231947037037E7</v>
      </c>
      <c r="E3478" s="17">
        <v>1.4795962E7</v>
      </c>
      <c r="F3478" s="17">
        <v>2.0130217E7</v>
      </c>
      <c r="G3478" s="17">
        <v>5.1203454E7</v>
      </c>
      <c r="H3478" s="17">
        <v>1.2251407E8</v>
      </c>
    </row>
    <row r="3479">
      <c r="A3479" s="22" t="s">
        <v>8279</v>
      </c>
      <c r="B3479" s="7" t="s">
        <v>8280</v>
      </c>
      <c r="C3479" s="17">
        <v>838.0</v>
      </c>
      <c r="D3479" s="17">
        <v>1.87737730011933E7</v>
      </c>
      <c r="E3479" s="17">
        <v>9764900.0</v>
      </c>
      <c r="F3479" s="17">
        <v>1.19456E7</v>
      </c>
      <c r="G3479" s="17">
        <v>1.9032471E7</v>
      </c>
      <c r="H3479" s="17">
        <v>3.4313532E7</v>
      </c>
    </row>
    <row r="3480">
      <c r="A3480" s="22" t="s">
        <v>8281</v>
      </c>
      <c r="B3480" s="7" t="s">
        <v>8282</v>
      </c>
      <c r="C3480" s="17">
        <v>425.0</v>
      </c>
      <c r="D3480" s="17">
        <v>1.28268938823529E7</v>
      </c>
      <c r="E3480" s="17">
        <v>3200701.0</v>
      </c>
      <c r="F3480" s="17">
        <v>5567786.0</v>
      </c>
      <c r="G3480" s="17">
        <v>1.182918E7</v>
      </c>
      <c r="H3480" s="17">
        <v>2.4411889E7</v>
      </c>
    </row>
    <row r="3481">
      <c r="A3481" s="22" t="s">
        <v>8283</v>
      </c>
      <c r="B3481" s="7" t="s">
        <v>8284</v>
      </c>
      <c r="C3481" s="17">
        <v>415.0</v>
      </c>
      <c r="D3481" s="17">
        <v>2.40897849999999E7</v>
      </c>
      <c r="E3481" s="17">
        <v>5105322.0</v>
      </c>
      <c r="F3481" s="17">
        <v>6952536.0</v>
      </c>
      <c r="G3481" s="17">
        <v>1.2818786E7</v>
      </c>
      <c r="H3481" s="17">
        <v>5.2166244E7</v>
      </c>
    </row>
    <row r="3482">
      <c r="A3482" s="22" t="s">
        <v>8287</v>
      </c>
      <c r="B3482" s="7" t="s">
        <v>8288</v>
      </c>
      <c r="C3482" s="17">
        <v>6.0</v>
      </c>
      <c r="D3482" s="17">
        <v>1.74413493333333E7</v>
      </c>
      <c r="E3482" s="17">
        <v>3806000.0</v>
      </c>
      <c r="F3482" s="17">
        <v>9675492.0</v>
      </c>
      <c r="G3482" s="17">
        <v>2.0370544E7</v>
      </c>
      <c r="H3482" s="17">
        <v>4.8088729E7</v>
      </c>
    </row>
    <row r="3483">
      <c r="A3483" s="22" t="s">
        <v>8289</v>
      </c>
      <c r="B3483" s="7" t="s">
        <v>8290</v>
      </c>
      <c r="C3483" s="17">
        <v>568.0</v>
      </c>
      <c r="D3483" s="17">
        <v>1.79778417306338E7</v>
      </c>
      <c r="E3483" s="17">
        <v>7107532.0</v>
      </c>
      <c r="F3483" s="17">
        <v>8659000.0</v>
      </c>
      <c r="G3483" s="17">
        <v>1.6123283E7</v>
      </c>
      <c r="H3483" s="17">
        <v>4.6595224E7</v>
      </c>
    </row>
    <row r="3484">
      <c r="A3484" s="22" t="s">
        <v>8303</v>
      </c>
      <c r="B3484" s="7" t="s">
        <v>8304</v>
      </c>
      <c r="C3484" s="17">
        <v>7097.0</v>
      </c>
      <c r="D3484" s="17">
        <v>1.20581618814992E7</v>
      </c>
      <c r="E3484" s="17">
        <v>5453200.0</v>
      </c>
      <c r="F3484" s="17">
        <v>8378000.0</v>
      </c>
      <c r="G3484" s="17">
        <v>1.3261646E7</v>
      </c>
      <c r="H3484" s="17">
        <v>2.1527242E7</v>
      </c>
    </row>
    <row r="3485">
      <c r="A3485" s="22" t="s">
        <v>8313</v>
      </c>
      <c r="B3485" s="7" t="s">
        <v>8314</v>
      </c>
      <c r="C3485" s="17">
        <v>378.0</v>
      </c>
      <c r="D3485" s="17">
        <v>2.10200449761904E7</v>
      </c>
      <c r="E3485" s="17">
        <v>1.4034E7</v>
      </c>
      <c r="F3485" s="17">
        <v>1.4439E7</v>
      </c>
      <c r="G3485" s="17">
        <v>2.2284077E7</v>
      </c>
      <c r="H3485" s="17">
        <v>3.8536496E7</v>
      </c>
    </row>
    <row r="3486">
      <c r="A3486" s="22" t="s">
        <v>8315</v>
      </c>
      <c r="B3486" s="7" t="s">
        <v>314</v>
      </c>
      <c r="C3486" s="17">
        <v>31.0</v>
      </c>
      <c r="D3486" s="17">
        <v>1.92544912903225E7</v>
      </c>
      <c r="E3486" s="17">
        <v>1.0468987E7</v>
      </c>
      <c r="F3486" s="17">
        <v>1.4142403E7</v>
      </c>
      <c r="G3486" s="17">
        <v>2.8517478E7</v>
      </c>
      <c r="H3486" s="17">
        <v>3.7340983E7</v>
      </c>
    </row>
    <row r="3487">
      <c r="A3487" s="22" t="s">
        <v>8316</v>
      </c>
      <c r="B3487" s="7" t="s">
        <v>8317</v>
      </c>
      <c r="C3487" s="17">
        <v>39.0</v>
      </c>
      <c r="D3487" s="17">
        <v>2.1429597025641E7</v>
      </c>
      <c r="E3487" s="17">
        <v>5918734.0</v>
      </c>
      <c r="F3487" s="17">
        <v>7996450.0</v>
      </c>
      <c r="G3487" s="17">
        <v>2.2656651E7</v>
      </c>
      <c r="H3487" s="17">
        <v>6.0785058E7</v>
      </c>
    </row>
    <row r="3488">
      <c r="A3488" s="22" t="s">
        <v>8318</v>
      </c>
      <c r="B3488" s="7" t="s">
        <v>8319</v>
      </c>
      <c r="C3488" s="17">
        <v>27.0</v>
      </c>
      <c r="D3488" s="17">
        <v>2.34169241481481E7</v>
      </c>
      <c r="E3488" s="17">
        <v>5795778.0</v>
      </c>
      <c r="F3488" s="17">
        <v>1.2834948E7</v>
      </c>
      <c r="G3488" s="17">
        <v>2.3098823E7</v>
      </c>
      <c r="H3488" s="17">
        <v>5.7807671E7</v>
      </c>
    </row>
    <row r="3489">
      <c r="A3489" s="22" t="s">
        <v>8320</v>
      </c>
      <c r="B3489" s="7" t="s">
        <v>8321</v>
      </c>
      <c r="C3489" s="17">
        <v>22.0</v>
      </c>
      <c r="D3489" s="17">
        <v>3.32807036818181E7</v>
      </c>
      <c r="E3489" s="17">
        <v>1.0857088E7</v>
      </c>
      <c r="F3489" s="17">
        <v>2.2360653E7</v>
      </c>
      <c r="G3489" s="17">
        <v>3.5123673E7</v>
      </c>
      <c r="H3489" s="17">
        <v>7.8775498E7</v>
      </c>
    </row>
    <row r="3490">
      <c r="A3490" s="22" t="s">
        <v>8322</v>
      </c>
      <c r="B3490" s="7" t="s">
        <v>8323</v>
      </c>
      <c r="C3490" s="17">
        <v>8.0</v>
      </c>
      <c r="D3490" s="17">
        <v>3.23417527499999E7</v>
      </c>
      <c r="E3490" s="17">
        <v>1.35587E7</v>
      </c>
      <c r="F3490" s="17">
        <v>1.88449E7</v>
      </c>
      <c r="G3490" s="17">
        <v>4.15163E7</v>
      </c>
      <c r="H3490" s="17">
        <v>6.49795E7</v>
      </c>
    </row>
    <row r="3491">
      <c r="A3491" s="22" t="s">
        <v>8324</v>
      </c>
      <c r="B3491" s="7" t="s">
        <v>8325</v>
      </c>
      <c r="C3491" s="17">
        <v>325.0</v>
      </c>
      <c r="D3491" s="17">
        <v>1.5393705196923E7</v>
      </c>
      <c r="E3491" s="17">
        <v>4132200.0</v>
      </c>
      <c r="F3491" s="17">
        <v>5731900.0</v>
      </c>
      <c r="G3491" s="17">
        <v>1.2527379E7</v>
      </c>
      <c r="H3491" s="17">
        <v>3.0673058E7</v>
      </c>
    </row>
    <row r="3492">
      <c r="A3492" s="22" t="s">
        <v>8326</v>
      </c>
      <c r="B3492" s="7" t="s">
        <v>8327</v>
      </c>
      <c r="C3492" s="17">
        <v>261.0</v>
      </c>
      <c r="D3492" s="17">
        <v>7297453.79545454</v>
      </c>
      <c r="E3492" s="17">
        <v>3416736.0</v>
      </c>
      <c r="F3492" s="17">
        <v>4755015.0</v>
      </c>
      <c r="G3492" s="17">
        <v>8235015.0</v>
      </c>
      <c r="H3492" s="17">
        <v>1.3388E7</v>
      </c>
    </row>
    <row r="3493">
      <c r="A3493" s="22" t="s">
        <v>8328</v>
      </c>
      <c r="B3493" s="7" t="s">
        <v>8329</v>
      </c>
      <c r="C3493" s="17">
        <v>4.0</v>
      </c>
      <c r="D3493" s="17">
        <v>1.475252475E7</v>
      </c>
      <c r="E3493" s="17">
        <v>4951100.0</v>
      </c>
      <c r="F3493" s="17">
        <v>5206050.0</v>
      </c>
      <c r="G3493" s="17">
        <v>1.8873349E7</v>
      </c>
      <c r="H3493" s="17">
        <v>2.99796E7</v>
      </c>
    </row>
    <row r="3494">
      <c r="A3494" s="22" t="s">
        <v>8330</v>
      </c>
      <c r="B3494" s="7" t="s">
        <v>319</v>
      </c>
      <c r="C3494" s="17">
        <v>433.0</v>
      </c>
      <c r="D3494" s="17">
        <v>3.87645610207851E7</v>
      </c>
      <c r="E3494" s="17">
        <v>1.5124248E7</v>
      </c>
      <c r="F3494" s="17">
        <v>2.6894402E7</v>
      </c>
      <c r="G3494" s="17">
        <v>5.0714371E7</v>
      </c>
      <c r="H3494" s="17">
        <v>8.1494282E7</v>
      </c>
    </row>
    <row r="3495">
      <c r="A3495" s="22" t="s">
        <v>8331</v>
      </c>
      <c r="B3495" s="7" t="s">
        <v>8332</v>
      </c>
      <c r="C3495" s="17">
        <v>23.0</v>
      </c>
      <c r="D3495" s="17">
        <v>2.21830985652173E7</v>
      </c>
      <c r="E3495" s="17">
        <v>8231117.0</v>
      </c>
      <c r="F3495" s="17">
        <v>1.09579E7</v>
      </c>
      <c r="G3495" s="17">
        <v>2.126845E7</v>
      </c>
      <c r="H3495" s="17">
        <v>7.0523258E7</v>
      </c>
    </row>
    <row r="3496">
      <c r="A3496" s="22" t="s">
        <v>8335</v>
      </c>
      <c r="B3496" s="7" t="s">
        <v>8336</v>
      </c>
      <c r="C3496" s="17">
        <v>9.0</v>
      </c>
      <c r="D3496" s="17">
        <v>3.58568052222222E7</v>
      </c>
      <c r="E3496" s="17">
        <v>5990172.0</v>
      </c>
      <c r="F3496" s="17">
        <v>1.0780498E7</v>
      </c>
      <c r="G3496" s="17">
        <v>1.7709725E7</v>
      </c>
      <c r="H3496" s="17">
        <v>1.92729409E8</v>
      </c>
    </row>
    <row r="3497">
      <c r="A3497" s="22" t="s">
        <v>12849</v>
      </c>
      <c r="B3497" s="7" t="s">
        <v>12850</v>
      </c>
      <c r="C3497" s="17">
        <v>201.0</v>
      </c>
      <c r="D3497" s="17">
        <v>7371549.1442786</v>
      </c>
      <c r="E3497" s="17">
        <v>2930439.0</v>
      </c>
      <c r="F3497" s="17">
        <v>4531103.0</v>
      </c>
      <c r="G3497" s="17">
        <v>8330300.0</v>
      </c>
      <c r="H3497" s="17">
        <v>1.3383864E7</v>
      </c>
    </row>
    <row r="3498">
      <c r="A3498" s="22" t="s">
        <v>8337</v>
      </c>
      <c r="B3498" s="7" t="s">
        <v>329</v>
      </c>
      <c r="C3498" s="17">
        <v>1957.0</v>
      </c>
      <c r="D3498" s="17">
        <v>2.28924747807869E7</v>
      </c>
      <c r="E3498" s="17">
        <v>8002000.0</v>
      </c>
      <c r="F3498" s="17">
        <v>2.028966E7</v>
      </c>
      <c r="G3498" s="17">
        <v>3.5794389E7</v>
      </c>
      <c r="H3498" s="17">
        <v>4.5978041E7</v>
      </c>
    </row>
    <row r="3499">
      <c r="A3499" s="22" t="s">
        <v>8338</v>
      </c>
      <c r="B3499" s="7" t="s">
        <v>8339</v>
      </c>
      <c r="C3499" s="17">
        <v>169.0</v>
      </c>
      <c r="D3499" s="17">
        <v>1.36682427633136E7</v>
      </c>
      <c r="E3499" s="17">
        <v>4854412.0</v>
      </c>
      <c r="F3499" s="17">
        <v>8691973.0</v>
      </c>
      <c r="G3499" s="17">
        <v>1.648267E7</v>
      </c>
      <c r="H3499" s="17">
        <v>2.5981434E7</v>
      </c>
    </row>
    <row r="3500">
      <c r="A3500" s="22" t="s">
        <v>12855</v>
      </c>
      <c r="B3500" s="7" t="s">
        <v>12856</v>
      </c>
      <c r="C3500" s="17">
        <v>256.0</v>
      </c>
      <c r="D3500" s="17">
        <v>1.402977403125E7</v>
      </c>
      <c r="E3500" s="17">
        <v>8035741.0</v>
      </c>
      <c r="F3500" s="17">
        <v>1.3219094E7</v>
      </c>
      <c r="G3500" s="17">
        <v>1.9152415E7</v>
      </c>
      <c r="H3500" s="17">
        <v>2.0069172E7</v>
      </c>
    </row>
    <row r="3501">
      <c r="A3501" s="22" t="s">
        <v>8340</v>
      </c>
      <c r="B3501" s="7" t="s">
        <v>8341</v>
      </c>
      <c r="C3501" s="17">
        <v>224.0</v>
      </c>
      <c r="D3501" s="17">
        <v>1.81558632098214E7</v>
      </c>
      <c r="E3501" s="17">
        <v>1.670035E7</v>
      </c>
      <c r="F3501" s="17">
        <v>1.87361E7</v>
      </c>
      <c r="G3501" s="17">
        <v>1.90446E7</v>
      </c>
      <c r="H3501" s="17">
        <v>1.93362E7</v>
      </c>
    </row>
    <row r="3502">
      <c r="A3502" s="22" t="s">
        <v>8342</v>
      </c>
      <c r="B3502" s="7" t="s">
        <v>8343</v>
      </c>
      <c r="C3502" s="17">
        <v>75.0</v>
      </c>
      <c r="D3502" s="17">
        <v>1.72647814399999E7</v>
      </c>
      <c r="E3502" s="17">
        <v>4938352.0</v>
      </c>
      <c r="F3502" s="17">
        <v>9507550.0</v>
      </c>
      <c r="G3502" s="17">
        <v>1.674733E7</v>
      </c>
      <c r="H3502" s="17">
        <v>4.3390194E7</v>
      </c>
    </row>
    <row r="3503">
      <c r="A3503" s="22" t="s">
        <v>8344</v>
      </c>
      <c r="B3503" s="7" t="s">
        <v>8345</v>
      </c>
      <c r="C3503" s="17">
        <v>27.0</v>
      </c>
      <c r="D3503" s="17">
        <v>5.32534874074074E7</v>
      </c>
      <c r="E3503" s="17">
        <v>1.9733224E7</v>
      </c>
      <c r="F3503" s="17">
        <v>4.6275092E7</v>
      </c>
      <c r="G3503" s="17">
        <v>7.6847781E7</v>
      </c>
      <c r="H3503" s="17">
        <v>1.00184421E8</v>
      </c>
    </row>
    <row r="3504">
      <c r="A3504" s="22" t="s">
        <v>8346</v>
      </c>
      <c r="B3504" s="7" t="s">
        <v>8347</v>
      </c>
      <c r="C3504" s="17">
        <v>624.0</v>
      </c>
      <c r="D3504" s="17">
        <v>2.00893015737179E7</v>
      </c>
      <c r="E3504" s="17">
        <v>6775000.0</v>
      </c>
      <c r="F3504" s="17">
        <v>1.3583931E7</v>
      </c>
      <c r="G3504" s="17">
        <v>2.40071E7</v>
      </c>
      <c r="H3504" s="17">
        <v>3.83049E7</v>
      </c>
    </row>
    <row r="3505">
      <c r="A3505" s="22" t="s">
        <v>8356</v>
      </c>
      <c r="B3505" s="7" t="s">
        <v>8357</v>
      </c>
      <c r="C3505" s="17">
        <v>4504.0</v>
      </c>
      <c r="D3505" s="17">
        <v>2.98527029338806E7</v>
      </c>
      <c r="E3505" s="17">
        <v>9324378.0</v>
      </c>
      <c r="F3505" s="17">
        <v>1.6940429E7</v>
      </c>
      <c r="G3505" s="17">
        <v>3.7539926E7</v>
      </c>
      <c r="H3505" s="17">
        <v>6.7543537E7</v>
      </c>
    </row>
    <row r="3506">
      <c r="A3506" s="22" t="s">
        <v>8372</v>
      </c>
      <c r="B3506" s="7" t="s">
        <v>8373</v>
      </c>
      <c r="C3506" s="17">
        <v>612.0</v>
      </c>
      <c r="D3506" s="17">
        <v>1.61940435571895E7</v>
      </c>
      <c r="E3506" s="17">
        <v>9236455.0</v>
      </c>
      <c r="F3506" s="17">
        <v>1.2693234E7</v>
      </c>
      <c r="G3506" s="17">
        <v>1.6111145E7</v>
      </c>
      <c r="H3506" s="17">
        <v>2.4264322E7</v>
      </c>
    </row>
    <row r="3507">
      <c r="A3507" s="22" t="s">
        <v>8376</v>
      </c>
      <c r="B3507" s="7" t="s">
        <v>8377</v>
      </c>
      <c r="C3507" s="17">
        <v>15.0</v>
      </c>
      <c r="D3507" s="17">
        <v>1.40343375333333E7</v>
      </c>
      <c r="E3507" s="17">
        <v>2861482.0</v>
      </c>
      <c r="F3507" s="17">
        <v>3686413.0</v>
      </c>
      <c r="G3507" s="17">
        <v>1.7416518E7</v>
      </c>
      <c r="H3507" s="17">
        <v>4.9899377E7</v>
      </c>
    </row>
    <row r="3508">
      <c r="A3508" s="22" t="s">
        <v>711</v>
      </c>
      <c r="B3508" s="7" t="s">
        <v>712</v>
      </c>
      <c r="C3508" s="17">
        <v>11411.0</v>
      </c>
      <c r="D3508" s="17">
        <v>1.7653662309626E7</v>
      </c>
      <c r="E3508" s="17">
        <v>1.22278E7</v>
      </c>
      <c r="F3508" s="17">
        <v>1.5651778E7</v>
      </c>
      <c r="G3508" s="17">
        <v>2.09961E7</v>
      </c>
      <c r="H3508" s="17">
        <v>2.6289363E7</v>
      </c>
    </row>
    <row r="3509">
      <c r="A3509" s="22" t="s">
        <v>8390</v>
      </c>
      <c r="B3509" s="7" t="s">
        <v>8391</v>
      </c>
      <c r="C3509" s="17">
        <v>4452.0</v>
      </c>
      <c r="D3509" s="17">
        <v>2.08867170067385E7</v>
      </c>
      <c r="E3509" s="17">
        <v>7852000.0</v>
      </c>
      <c r="F3509" s="17">
        <v>1.776075E7</v>
      </c>
      <c r="G3509" s="17">
        <v>2.86058E7</v>
      </c>
      <c r="H3509" s="17">
        <v>3.9869E7</v>
      </c>
    </row>
    <row r="3510">
      <c r="A3510" s="22" t="s">
        <v>8392</v>
      </c>
      <c r="B3510" s="7" t="s">
        <v>8393</v>
      </c>
      <c r="C3510" s="17">
        <v>1411.0</v>
      </c>
      <c r="D3510" s="17">
        <v>2.45772043834159E7</v>
      </c>
      <c r="E3510" s="17">
        <v>4619902.0</v>
      </c>
      <c r="F3510" s="17">
        <v>1.0465196E7</v>
      </c>
      <c r="G3510" s="17">
        <v>2.9274252E7</v>
      </c>
      <c r="H3510" s="17">
        <v>5.9533772E7</v>
      </c>
    </row>
    <row r="3511">
      <c r="A3511" s="22" t="s">
        <v>12877</v>
      </c>
      <c r="B3511" s="7" t="s">
        <v>12878</v>
      </c>
      <c r="C3511" s="17">
        <v>1.0</v>
      </c>
      <c r="D3511" s="17">
        <v>4.9850212E7</v>
      </c>
      <c r="E3511" s="17">
        <v>4.9850212E7</v>
      </c>
      <c r="F3511" s="17">
        <v>4.9850212E7</v>
      </c>
      <c r="G3511" s="17">
        <v>4.9850212E7</v>
      </c>
      <c r="H3511" s="17">
        <v>4.9850212E7</v>
      </c>
    </row>
    <row r="3512">
      <c r="A3512" s="22" t="s">
        <v>8394</v>
      </c>
      <c r="B3512" s="7" t="s">
        <v>8395</v>
      </c>
      <c r="C3512" s="17">
        <v>8.0</v>
      </c>
      <c r="D3512" s="17">
        <v>5.4418730375E7</v>
      </c>
      <c r="E3512" s="17">
        <v>2.6355921E7</v>
      </c>
      <c r="F3512" s="17">
        <v>4.7955382E7</v>
      </c>
      <c r="G3512" s="17">
        <v>5.7206205E7</v>
      </c>
      <c r="H3512" s="17">
        <v>1.3430555E8</v>
      </c>
    </row>
    <row r="3513">
      <c r="A3513" s="22" t="s">
        <v>8396</v>
      </c>
      <c r="B3513" s="7" t="s">
        <v>8397</v>
      </c>
      <c r="C3513" s="17">
        <v>398.0</v>
      </c>
      <c r="D3513" s="17">
        <v>2.29820724899497E7</v>
      </c>
      <c r="E3513" s="17">
        <v>4024150.0</v>
      </c>
      <c r="F3513" s="17">
        <v>1.3623842E7</v>
      </c>
      <c r="G3513" s="17">
        <v>3.8699941E7</v>
      </c>
      <c r="H3513" s="17">
        <v>4.6470768E7</v>
      </c>
    </row>
    <row r="3514">
      <c r="A3514" s="22" t="s">
        <v>12883</v>
      </c>
      <c r="B3514" s="7" t="s">
        <v>12884</v>
      </c>
      <c r="C3514" s="17">
        <v>4.0</v>
      </c>
      <c r="D3514" s="17">
        <v>6.034090075E7</v>
      </c>
      <c r="E3514" s="17">
        <v>3.4641426E7</v>
      </c>
      <c r="F3514" s="17">
        <v>3.5497749E7</v>
      </c>
      <c r="G3514" s="17">
        <v>7.1224537E7</v>
      </c>
      <c r="H3514" s="17">
        <v>9.9999891E7</v>
      </c>
    </row>
    <row r="3515">
      <c r="A3515" s="22" t="s">
        <v>8406</v>
      </c>
      <c r="B3515" s="7" t="s">
        <v>8407</v>
      </c>
      <c r="C3515" s="17">
        <v>23.0</v>
      </c>
      <c r="D3515" s="17">
        <v>1.10961852173913E7</v>
      </c>
      <c r="E3515" s="17">
        <v>3182642.0</v>
      </c>
      <c r="F3515" s="17">
        <v>4513678.0</v>
      </c>
      <c r="G3515" s="17">
        <v>1.0569966E7</v>
      </c>
      <c r="H3515" s="17">
        <v>3.3684642E7</v>
      </c>
    </row>
    <row r="3516">
      <c r="A3516" s="22" t="s">
        <v>8408</v>
      </c>
      <c r="B3516" s="7" t="s">
        <v>8409</v>
      </c>
      <c r="C3516" s="17">
        <v>1.0</v>
      </c>
      <c r="D3516" s="17">
        <v>2.0174384E7</v>
      </c>
      <c r="E3516" s="17">
        <v>2.0174384E7</v>
      </c>
      <c r="F3516" s="17">
        <v>2.0174384E7</v>
      </c>
      <c r="G3516" s="17">
        <v>2.0174384E7</v>
      </c>
      <c r="H3516" s="17">
        <v>2.0174384E7</v>
      </c>
    </row>
    <row r="3517">
      <c r="A3517" s="22" t="s">
        <v>8412</v>
      </c>
      <c r="B3517" s="7" t="s">
        <v>8413</v>
      </c>
      <c r="C3517" s="17">
        <v>4893.0</v>
      </c>
      <c r="D3517" s="17">
        <v>1.48204266006539E7</v>
      </c>
      <c r="E3517" s="17">
        <v>3875200.0</v>
      </c>
      <c r="F3517" s="17">
        <v>6263000.0</v>
      </c>
      <c r="G3517" s="17">
        <v>1.24076E7</v>
      </c>
      <c r="H3517" s="17">
        <v>3.0459401E7</v>
      </c>
    </row>
    <row r="3518">
      <c r="A3518" s="22" t="s">
        <v>8414</v>
      </c>
      <c r="B3518" s="7" t="s">
        <v>8415</v>
      </c>
      <c r="C3518" s="17">
        <v>507.0</v>
      </c>
      <c r="D3518" s="17">
        <v>3.4402327938856E7</v>
      </c>
      <c r="E3518" s="17">
        <v>1.454697E7</v>
      </c>
      <c r="F3518" s="17">
        <v>2.4612735E7</v>
      </c>
      <c r="G3518" s="17">
        <v>4.2576327E7</v>
      </c>
      <c r="H3518" s="17">
        <v>7.1331347E7</v>
      </c>
    </row>
    <row r="3519">
      <c r="A3519" s="22" t="s">
        <v>8416</v>
      </c>
      <c r="B3519" s="7" t="s">
        <v>8417</v>
      </c>
      <c r="C3519" s="17">
        <v>72.0</v>
      </c>
      <c r="D3519" s="17">
        <v>1.03105983888888E7</v>
      </c>
      <c r="E3519" s="17">
        <v>1795844.0</v>
      </c>
      <c r="F3519" s="17">
        <v>4041961.0</v>
      </c>
      <c r="G3519" s="17">
        <v>1.1573493E7</v>
      </c>
      <c r="H3519" s="17">
        <v>2.4911128E7</v>
      </c>
    </row>
    <row r="3520">
      <c r="A3520" s="22" t="s">
        <v>8418</v>
      </c>
      <c r="B3520" s="7" t="s">
        <v>8419</v>
      </c>
      <c r="C3520" s="17">
        <v>4371.0</v>
      </c>
      <c r="D3520" s="17">
        <v>2.00558125879661E7</v>
      </c>
      <c r="E3520" s="17">
        <v>4200489.0</v>
      </c>
      <c r="F3520" s="17">
        <v>6806274.0</v>
      </c>
      <c r="G3520" s="17">
        <v>1.4968057E7</v>
      </c>
      <c r="H3520" s="17">
        <v>5.002191E7</v>
      </c>
    </row>
    <row r="3521">
      <c r="A3521" s="22" t="s">
        <v>8420</v>
      </c>
      <c r="B3521" s="7" t="s">
        <v>8421</v>
      </c>
      <c r="C3521" s="17">
        <v>8953.0</v>
      </c>
      <c r="D3521" s="17">
        <v>1.77302934039535E7</v>
      </c>
      <c r="E3521" s="17">
        <v>4736999.0</v>
      </c>
      <c r="F3521" s="17">
        <v>7067074.0</v>
      </c>
      <c r="G3521" s="17">
        <v>1.3684568E7</v>
      </c>
      <c r="H3521" s="17">
        <v>4.3313955E7</v>
      </c>
    </row>
    <row r="3522">
      <c r="A3522" s="22" t="s">
        <v>8422</v>
      </c>
      <c r="B3522" s="7" t="s">
        <v>8423</v>
      </c>
      <c r="C3522" s="17">
        <v>163.0</v>
      </c>
      <c r="D3522" s="17">
        <v>8785223.15337423</v>
      </c>
      <c r="E3522" s="17">
        <v>3082798.0</v>
      </c>
      <c r="F3522" s="17">
        <v>4112207.0</v>
      </c>
      <c r="G3522" s="17">
        <v>6978900.0</v>
      </c>
      <c r="H3522" s="17">
        <v>1.402E7</v>
      </c>
    </row>
    <row r="3523">
      <c r="A3523" s="22" t="s">
        <v>8424</v>
      </c>
      <c r="B3523" s="7" t="s">
        <v>8425</v>
      </c>
      <c r="C3523" s="17">
        <v>12812.0</v>
      </c>
      <c r="D3523" s="17">
        <v>1.42464715593193E7</v>
      </c>
      <c r="E3523" s="17">
        <v>2536229.0</v>
      </c>
      <c r="F3523" s="17">
        <v>5285318.0</v>
      </c>
      <c r="G3523" s="17">
        <v>1.0038236E7</v>
      </c>
      <c r="H3523" s="17">
        <v>3.5835592E7</v>
      </c>
    </row>
    <row r="3524">
      <c r="A3524" s="22" t="s">
        <v>8426</v>
      </c>
      <c r="B3524" s="7" t="s">
        <v>8427</v>
      </c>
      <c r="C3524" s="17">
        <v>2705.0</v>
      </c>
      <c r="D3524" s="17">
        <v>5.50896648274205E7</v>
      </c>
      <c r="E3524" s="17">
        <v>4978118.0</v>
      </c>
      <c r="F3524" s="17">
        <v>1.08642E7</v>
      </c>
      <c r="G3524" s="17">
        <v>5.8073009E7</v>
      </c>
      <c r="H3524" s="17">
        <v>1.94841133E8</v>
      </c>
    </row>
    <row r="3525">
      <c r="A3525" s="22" t="s">
        <v>8428</v>
      </c>
      <c r="B3525" s="7" t="s">
        <v>8429</v>
      </c>
      <c r="C3525" s="17">
        <v>2392.0</v>
      </c>
      <c r="D3525" s="17">
        <v>1.27586023969912E7</v>
      </c>
      <c r="E3525" s="17">
        <v>4114824.0</v>
      </c>
      <c r="F3525" s="17">
        <v>6228159.0</v>
      </c>
      <c r="G3525" s="17">
        <v>1.1066263E7</v>
      </c>
      <c r="H3525" s="17">
        <v>2.5217507E7</v>
      </c>
    </row>
    <row r="3526">
      <c r="A3526" s="22" t="s">
        <v>8430</v>
      </c>
      <c r="B3526" s="7" t="s">
        <v>8431</v>
      </c>
      <c r="C3526" s="17">
        <v>64980.0</v>
      </c>
      <c r="D3526" s="17">
        <v>2.50168454460449E7</v>
      </c>
      <c r="E3526" s="17">
        <v>5261704.0</v>
      </c>
      <c r="F3526" s="17">
        <v>8976855.0</v>
      </c>
      <c r="G3526" s="17">
        <v>1.955295E7</v>
      </c>
      <c r="H3526" s="17">
        <v>5.7603028E7</v>
      </c>
    </row>
    <row r="3527">
      <c r="A3527" s="22" t="s">
        <v>8432</v>
      </c>
      <c r="B3527" s="7" t="s">
        <v>8433</v>
      </c>
      <c r="C3527" s="17">
        <v>69778.0</v>
      </c>
      <c r="D3527" s="17">
        <v>1.92143140241739E7</v>
      </c>
      <c r="E3527" s="17">
        <v>4972950.0</v>
      </c>
      <c r="F3527" s="17">
        <v>7727076.0</v>
      </c>
      <c r="G3527" s="17">
        <v>1.621513E7</v>
      </c>
      <c r="H3527" s="17">
        <v>4.7664343E7</v>
      </c>
    </row>
    <row r="3528">
      <c r="A3528" s="22" t="s">
        <v>8434</v>
      </c>
      <c r="B3528" s="7" t="s">
        <v>8435</v>
      </c>
      <c r="C3528" s="17">
        <v>10251.0</v>
      </c>
      <c r="D3528" s="17">
        <v>1.54036463587697E7</v>
      </c>
      <c r="E3528" s="17">
        <v>4755248.0</v>
      </c>
      <c r="F3528" s="17">
        <v>6784172.0</v>
      </c>
      <c r="G3528" s="17">
        <v>1.3169318E7</v>
      </c>
      <c r="H3528" s="17">
        <v>3.4988122E7</v>
      </c>
    </row>
    <row r="3529">
      <c r="A3529" s="22" t="s">
        <v>8436</v>
      </c>
      <c r="B3529" s="7" t="s">
        <v>8437</v>
      </c>
      <c r="C3529" s="17">
        <v>10942.0</v>
      </c>
      <c r="D3529" s="17">
        <v>2.28587804970754E7</v>
      </c>
      <c r="E3529" s="17">
        <v>5256400.0</v>
      </c>
      <c r="F3529" s="17">
        <v>8688046.0</v>
      </c>
      <c r="G3529" s="17">
        <v>2.2283372E7</v>
      </c>
      <c r="H3529" s="17">
        <v>5.312964E7</v>
      </c>
    </row>
    <row r="3530">
      <c r="A3530" s="22" t="s">
        <v>8438</v>
      </c>
      <c r="B3530" s="7" t="s">
        <v>8439</v>
      </c>
      <c r="C3530" s="17">
        <v>2870.0</v>
      </c>
      <c r="D3530" s="17">
        <v>1.46447789303378E7</v>
      </c>
      <c r="E3530" s="17">
        <v>4147607.0</v>
      </c>
      <c r="F3530" s="17">
        <v>6198400.0</v>
      </c>
      <c r="G3530" s="17">
        <v>1.098905E7</v>
      </c>
      <c r="H3530" s="17">
        <v>2.9803121E7</v>
      </c>
    </row>
    <row r="3531">
      <c r="A3531" s="22" t="s">
        <v>8440</v>
      </c>
      <c r="B3531" s="7" t="s">
        <v>8441</v>
      </c>
      <c r="C3531" s="17">
        <v>9788.0</v>
      </c>
      <c r="D3531" s="17">
        <v>3.69173792617662E7</v>
      </c>
      <c r="E3531" s="17">
        <v>5025938.0</v>
      </c>
      <c r="F3531" s="17">
        <v>1.0023603E7</v>
      </c>
      <c r="G3531" s="17">
        <v>3.6581635E7</v>
      </c>
      <c r="H3531" s="17">
        <v>9.844465E7</v>
      </c>
    </row>
    <row r="3532">
      <c r="A3532" s="22" t="s">
        <v>8442</v>
      </c>
      <c r="B3532" s="7" t="s">
        <v>8443</v>
      </c>
      <c r="C3532" s="17">
        <v>39310.0</v>
      </c>
      <c r="D3532" s="17">
        <v>1.86007025443031E7</v>
      </c>
      <c r="E3532" s="17">
        <v>4997120.0</v>
      </c>
      <c r="F3532" s="17">
        <v>7580302.0</v>
      </c>
      <c r="G3532" s="17">
        <v>1.4734251E7</v>
      </c>
      <c r="H3532" s="17">
        <v>4.4338279E7</v>
      </c>
    </row>
    <row r="3533">
      <c r="A3533" s="22" t="s">
        <v>8444</v>
      </c>
      <c r="B3533" s="7" t="s">
        <v>8445</v>
      </c>
      <c r="C3533" s="17">
        <v>42457.0</v>
      </c>
      <c r="D3533" s="17">
        <v>2.92133977426797E7</v>
      </c>
      <c r="E3533" s="17">
        <v>5092800.0</v>
      </c>
      <c r="F3533" s="17">
        <v>9817831.0</v>
      </c>
      <c r="G3533" s="17">
        <v>2.8749101E7</v>
      </c>
      <c r="H3533" s="17">
        <v>7.5406354E7</v>
      </c>
    </row>
    <row r="3534">
      <c r="A3534" s="22" t="s">
        <v>8446</v>
      </c>
      <c r="B3534" s="7" t="s">
        <v>8447</v>
      </c>
      <c r="C3534" s="17">
        <v>29705.0</v>
      </c>
      <c r="D3534" s="17">
        <v>1.47425752735338E7</v>
      </c>
      <c r="E3534" s="17">
        <v>4476740.0</v>
      </c>
      <c r="F3534" s="17">
        <v>6748839.0</v>
      </c>
      <c r="G3534" s="17">
        <v>1.285124E7</v>
      </c>
      <c r="H3534" s="17">
        <v>3.1837828E7</v>
      </c>
    </row>
    <row r="3535">
      <c r="A3535" s="22" t="s">
        <v>8448</v>
      </c>
      <c r="B3535" s="7" t="s">
        <v>8449</v>
      </c>
      <c r="C3535" s="17">
        <v>856.0</v>
      </c>
      <c r="D3535" s="17">
        <v>1.53435621039719E7</v>
      </c>
      <c r="E3535" s="17">
        <v>3621316.0</v>
      </c>
      <c r="F3535" s="17">
        <v>6222659.0</v>
      </c>
      <c r="G3535" s="17">
        <v>2.018349E7</v>
      </c>
      <c r="H3535" s="17">
        <v>4.0422233E7</v>
      </c>
    </row>
    <row r="3536">
      <c r="A3536" s="22" t="s">
        <v>8450</v>
      </c>
      <c r="B3536" s="7" t="s">
        <v>8451</v>
      </c>
      <c r="C3536" s="17">
        <v>11157.0</v>
      </c>
      <c r="D3536" s="17">
        <v>1.08485823202473E7</v>
      </c>
      <c r="E3536" s="17">
        <v>3813340.0</v>
      </c>
      <c r="F3536" s="17">
        <v>5543382.0</v>
      </c>
      <c r="G3536" s="17">
        <v>9346184.0</v>
      </c>
      <c r="H3536" s="17">
        <v>1.9391702E7</v>
      </c>
    </row>
    <row r="3537">
      <c r="A3537" s="22" t="s">
        <v>8452</v>
      </c>
      <c r="B3537" s="7" t="s">
        <v>8453</v>
      </c>
      <c r="C3537" s="17">
        <v>706.0</v>
      </c>
      <c r="D3537" s="17">
        <v>4.39498254645892E7</v>
      </c>
      <c r="E3537" s="17">
        <v>1.0304837E7</v>
      </c>
      <c r="F3537" s="17">
        <v>2.2977202E7</v>
      </c>
      <c r="G3537" s="17">
        <v>6.166748E7</v>
      </c>
      <c r="H3537" s="17">
        <v>1.26344293E8</v>
      </c>
    </row>
    <row r="3538">
      <c r="A3538" s="22" t="s">
        <v>8454</v>
      </c>
      <c r="B3538" s="7" t="s">
        <v>8455</v>
      </c>
      <c r="C3538" s="17">
        <v>303.0</v>
      </c>
      <c r="D3538" s="17">
        <v>3.75422302013201E7</v>
      </c>
      <c r="E3538" s="17">
        <v>6163188.0</v>
      </c>
      <c r="F3538" s="17">
        <v>1.35053E7</v>
      </c>
      <c r="G3538" s="17">
        <v>3.8335596E7</v>
      </c>
      <c r="H3538" s="17">
        <v>8.5272581E7</v>
      </c>
    </row>
    <row r="3539">
      <c r="A3539" s="22" t="s">
        <v>8458</v>
      </c>
      <c r="B3539" s="7" t="s">
        <v>8459</v>
      </c>
      <c r="C3539" s="17">
        <v>536.0</v>
      </c>
      <c r="D3539" s="17">
        <v>8121071.02798507</v>
      </c>
      <c r="E3539" s="17">
        <v>4470168.0</v>
      </c>
      <c r="F3539" s="17">
        <v>5884509.0</v>
      </c>
      <c r="G3539" s="17">
        <v>8311418.0</v>
      </c>
      <c r="H3539" s="17">
        <v>1.5618E7</v>
      </c>
    </row>
    <row r="3540">
      <c r="A3540" s="22" t="s">
        <v>8460</v>
      </c>
      <c r="B3540" s="7" t="s">
        <v>8461</v>
      </c>
      <c r="C3540" s="17">
        <v>633.0</v>
      </c>
      <c r="D3540" s="17">
        <v>1.37264731058451E7</v>
      </c>
      <c r="E3540" s="17">
        <v>4603052.0</v>
      </c>
      <c r="F3540" s="17">
        <v>6942338.0</v>
      </c>
      <c r="G3540" s="17">
        <v>1.2729058E7</v>
      </c>
      <c r="H3540" s="17">
        <v>2.3633039E7</v>
      </c>
    </row>
    <row r="3541">
      <c r="A3541" s="22" t="s">
        <v>8462</v>
      </c>
      <c r="B3541" s="7" t="s">
        <v>8463</v>
      </c>
      <c r="C3541" s="17">
        <v>13561.0</v>
      </c>
      <c r="D3541" s="17">
        <v>1.84881111051972E7</v>
      </c>
      <c r="E3541" s="17">
        <v>4403000.0</v>
      </c>
      <c r="F3541" s="17">
        <v>6993538.0</v>
      </c>
      <c r="G3541" s="17">
        <v>1.4634699E7</v>
      </c>
      <c r="H3541" s="17">
        <v>3.7922199E7</v>
      </c>
    </row>
    <row r="3542">
      <c r="A3542" s="22" t="s">
        <v>8464</v>
      </c>
      <c r="B3542" s="7" t="s">
        <v>8465</v>
      </c>
      <c r="C3542" s="17">
        <v>917.0</v>
      </c>
      <c r="D3542" s="17">
        <v>1.10904120708833E7</v>
      </c>
      <c r="E3542" s="17">
        <v>4114404.0</v>
      </c>
      <c r="F3542" s="17">
        <v>6308746.0</v>
      </c>
      <c r="G3542" s="17">
        <v>1.3027456E7</v>
      </c>
      <c r="H3542" s="17">
        <v>2.0229491E7</v>
      </c>
    </row>
    <row r="3543">
      <c r="A3543" s="22" t="s">
        <v>8466</v>
      </c>
      <c r="B3543" s="7" t="s">
        <v>8467</v>
      </c>
      <c r="C3543" s="17">
        <v>189.0</v>
      </c>
      <c r="D3543" s="17">
        <v>1.53349743703703E7</v>
      </c>
      <c r="E3543" s="17">
        <v>4986729.0</v>
      </c>
      <c r="F3543" s="17">
        <v>7094985.0</v>
      </c>
      <c r="G3543" s="17">
        <v>1.7152743E7</v>
      </c>
      <c r="H3543" s="17">
        <v>3.3142327E7</v>
      </c>
    </row>
    <row r="3544">
      <c r="A3544" s="22" t="s">
        <v>8468</v>
      </c>
      <c r="B3544" s="7" t="s">
        <v>8469</v>
      </c>
      <c r="C3544" s="17">
        <v>72.0</v>
      </c>
      <c r="D3544" s="17">
        <v>1.20318008888888E7</v>
      </c>
      <c r="E3544" s="17">
        <v>5279500.0</v>
      </c>
      <c r="F3544" s="17">
        <v>8491722.0</v>
      </c>
      <c r="G3544" s="17">
        <v>1.29884E7</v>
      </c>
      <c r="H3544" s="17">
        <v>2.4868119E7</v>
      </c>
    </row>
    <row r="3545">
      <c r="A3545" s="22" t="s">
        <v>8470</v>
      </c>
      <c r="B3545" s="7" t="s">
        <v>8471</v>
      </c>
      <c r="C3545" s="17">
        <v>13.0</v>
      </c>
      <c r="D3545" s="17">
        <v>4.72389606923076E7</v>
      </c>
      <c r="E3545" s="17">
        <v>6391040.0</v>
      </c>
      <c r="F3545" s="17">
        <v>1.0913481E7</v>
      </c>
      <c r="G3545" s="17">
        <v>1.9890344E7</v>
      </c>
      <c r="H3545" s="17">
        <v>1.51880861E8</v>
      </c>
    </row>
    <row r="3546">
      <c r="A3546" s="22" t="s">
        <v>8472</v>
      </c>
      <c r="B3546" s="7" t="s">
        <v>8473</v>
      </c>
      <c r="C3546" s="17">
        <v>74.0</v>
      </c>
      <c r="D3546" s="17">
        <v>2.31509528108108E7</v>
      </c>
      <c r="E3546" s="17">
        <v>5211185.0</v>
      </c>
      <c r="F3546" s="17">
        <v>8381194.0</v>
      </c>
      <c r="G3546" s="17">
        <v>2.8779616E7</v>
      </c>
      <c r="H3546" s="17">
        <v>5.7364026E7</v>
      </c>
    </row>
    <row r="3547">
      <c r="A3547" s="22" t="s">
        <v>8474</v>
      </c>
      <c r="B3547" s="7" t="s">
        <v>8475</v>
      </c>
      <c r="C3547" s="17">
        <v>15633.0</v>
      </c>
      <c r="D3547" s="17">
        <v>8951773.7186302</v>
      </c>
      <c r="E3547" s="17">
        <v>4026450.0</v>
      </c>
      <c r="F3547" s="17">
        <v>5900275.0</v>
      </c>
      <c r="G3547" s="17">
        <v>9130028.0</v>
      </c>
      <c r="H3547" s="17">
        <v>1.524605E7</v>
      </c>
    </row>
    <row r="3548">
      <c r="A3548" s="22" t="s">
        <v>8476</v>
      </c>
      <c r="B3548" s="7" t="s">
        <v>8477</v>
      </c>
      <c r="C3548" s="17">
        <v>144405.0</v>
      </c>
      <c r="D3548" s="17">
        <v>1.10137837412259E7</v>
      </c>
      <c r="E3548" s="17">
        <v>3899378.0</v>
      </c>
      <c r="F3548" s="17">
        <v>5933052.0</v>
      </c>
      <c r="G3548" s="17">
        <v>1.0222869E7</v>
      </c>
      <c r="H3548" s="17">
        <v>2.010556E7</v>
      </c>
    </row>
    <row r="3549">
      <c r="A3549" s="22" t="s">
        <v>8478</v>
      </c>
      <c r="B3549" s="7" t="s">
        <v>8479</v>
      </c>
      <c r="C3549" s="17">
        <v>4521.0</v>
      </c>
      <c r="D3549" s="17">
        <v>1.23789670331784E8</v>
      </c>
      <c r="E3549" s="17">
        <v>2.247387E7</v>
      </c>
      <c r="F3549" s="17">
        <v>8.22287E7</v>
      </c>
      <c r="G3549" s="17">
        <v>2.13338293E8</v>
      </c>
      <c r="H3549" s="17">
        <v>2.701896E8</v>
      </c>
    </row>
    <row r="3550">
      <c r="A3550" s="22" t="s">
        <v>8480</v>
      </c>
      <c r="B3550" s="7" t="s">
        <v>8481</v>
      </c>
      <c r="C3550" s="17">
        <v>86.0</v>
      </c>
      <c r="D3550" s="17">
        <v>1.64752520465116E7</v>
      </c>
      <c r="E3550" s="17">
        <v>4249481.0</v>
      </c>
      <c r="F3550" s="17">
        <v>7531300.0</v>
      </c>
      <c r="G3550" s="17">
        <v>1.4256089E7</v>
      </c>
      <c r="H3550" s="17">
        <v>3.6827494E7</v>
      </c>
    </row>
    <row r="3551">
      <c r="A3551" s="22" t="s">
        <v>8482</v>
      </c>
      <c r="B3551" s="7" t="s">
        <v>8483</v>
      </c>
      <c r="C3551" s="17">
        <v>8031.0</v>
      </c>
      <c r="D3551" s="17">
        <v>9780578.66147239</v>
      </c>
      <c r="E3551" s="17">
        <v>4017450.0</v>
      </c>
      <c r="F3551" s="17">
        <v>5379748.0</v>
      </c>
      <c r="G3551" s="17">
        <v>8635140.0</v>
      </c>
      <c r="H3551" s="17">
        <v>1.82211E7</v>
      </c>
    </row>
    <row r="3552">
      <c r="A3552" s="22" t="s">
        <v>8484</v>
      </c>
      <c r="B3552" s="7" t="s">
        <v>8485</v>
      </c>
      <c r="C3552" s="17">
        <v>107003.0</v>
      </c>
      <c r="D3552" s="17">
        <v>1.50161894190347E7</v>
      </c>
      <c r="E3552" s="17">
        <v>4190047.0</v>
      </c>
      <c r="F3552" s="17">
        <v>6392500.0</v>
      </c>
      <c r="G3552" s="17">
        <v>1.2113E7</v>
      </c>
      <c r="H3552" s="17">
        <v>3.406265E7</v>
      </c>
    </row>
    <row r="3553">
      <c r="A3553" s="22" t="s">
        <v>8490</v>
      </c>
      <c r="B3553" s="7" t="s">
        <v>8491</v>
      </c>
      <c r="C3553" s="17">
        <v>42.0</v>
      </c>
      <c r="D3553" s="17">
        <v>2.51750011395348E7</v>
      </c>
      <c r="E3553" s="17">
        <v>2797725.0</v>
      </c>
      <c r="F3553" s="17">
        <v>3939750.0</v>
      </c>
      <c r="G3553" s="17">
        <v>2.1620754E7</v>
      </c>
      <c r="H3553" s="17">
        <v>9.3630703E7</v>
      </c>
    </row>
    <row r="3554">
      <c r="A3554" s="22" t="s">
        <v>8492</v>
      </c>
      <c r="B3554" s="7" t="s">
        <v>8493</v>
      </c>
      <c r="C3554" s="17">
        <v>18.0</v>
      </c>
      <c r="D3554" s="17">
        <v>3.65976333888888E7</v>
      </c>
      <c r="E3554" s="17">
        <v>5599125.0</v>
      </c>
      <c r="F3554" s="17">
        <v>1.2770252E7</v>
      </c>
      <c r="G3554" s="17">
        <v>5.1662E7</v>
      </c>
      <c r="H3554" s="17">
        <v>1.26144864E8</v>
      </c>
    </row>
    <row r="3555">
      <c r="A3555" s="22" t="s">
        <v>8494</v>
      </c>
      <c r="B3555" s="7" t="s">
        <v>8495</v>
      </c>
      <c r="C3555" s="17">
        <v>32.0</v>
      </c>
      <c r="D3555" s="17">
        <v>4.9328051125E7</v>
      </c>
      <c r="E3555" s="17">
        <v>1.0052013E7</v>
      </c>
      <c r="F3555" s="17">
        <v>4.0196512E7</v>
      </c>
      <c r="G3555" s="17">
        <v>6.2535018E7</v>
      </c>
      <c r="H3555" s="17">
        <v>1.0866648E8</v>
      </c>
    </row>
    <row r="3556">
      <c r="A3556" s="22" t="s">
        <v>8496</v>
      </c>
      <c r="B3556" s="7" t="s">
        <v>8497</v>
      </c>
      <c r="C3556" s="17">
        <v>553.0</v>
      </c>
      <c r="D3556" s="17">
        <v>4.33511710631768E7</v>
      </c>
      <c r="E3556" s="17">
        <v>9072501.0</v>
      </c>
      <c r="F3556" s="17">
        <v>2.9988229E7</v>
      </c>
      <c r="G3556" s="17">
        <v>6.4830609E7</v>
      </c>
      <c r="H3556" s="17">
        <v>9.8144297E7</v>
      </c>
    </row>
    <row r="3557">
      <c r="A3557" s="22" t="s">
        <v>8498</v>
      </c>
      <c r="B3557" s="7" t="s">
        <v>8499</v>
      </c>
      <c r="C3557" s="17">
        <v>38.0</v>
      </c>
      <c r="D3557" s="17">
        <v>9370194.36842105</v>
      </c>
      <c r="E3557" s="17">
        <v>3388923.0</v>
      </c>
      <c r="F3557" s="17">
        <v>6920000.0</v>
      </c>
      <c r="G3557" s="17">
        <v>9456600.0</v>
      </c>
      <c r="H3557" s="17">
        <v>2.2037001E7</v>
      </c>
    </row>
    <row r="3558">
      <c r="A3558" s="22" t="s">
        <v>8500</v>
      </c>
      <c r="B3558" s="7" t="s">
        <v>8501</v>
      </c>
      <c r="C3558" s="17">
        <v>1266.0</v>
      </c>
      <c r="D3558" s="17">
        <v>2.16299792535433E7</v>
      </c>
      <c r="E3558" s="17">
        <v>4937281.0</v>
      </c>
      <c r="F3558" s="17">
        <v>1.0021998E7</v>
      </c>
      <c r="G3558" s="17">
        <v>2.768115E7</v>
      </c>
      <c r="H3558" s="17">
        <v>5.2392201E7</v>
      </c>
    </row>
    <row r="3559">
      <c r="A3559" s="22" t="s">
        <v>8502</v>
      </c>
      <c r="B3559" s="7" t="s">
        <v>8503</v>
      </c>
      <c r="C3559" s="17">
        <v>403.0</v>
      </c>
      <c r="D3559" s="17">
        <v>1.89937245980149E7</v>
      </c>
      <c r="E3559" s="17">
        <v>4678181.0</v>
      </c>
      <c r="F3559" s="17">
        <v>8309798.0</v>
      </c>
      <c r="G3559" s="17">
        <v>2.3632201E7</v>
      </c>
      <c r="H3559" s="17">
        <v>5.144889E7</v>
      </c>
    </row>
    <row r="3560">
      <c r="A3560" s="22" t="s">
        <v>8504</v>
      </c>
      <c r="B3560" s="7" t="s">
        <v>8505</v>
      </c>
      <c r="C3560" s="17">
        <v>334.0</v>
      </c>
      <c r="D3560" s="17">
        <v>1.91370565253731E7</v>
      </c>
      <c r="E3560" s="17">
        <v>3782977.0</v>
      </c>
      <c r="F3560" s="17">
        <v>6637770.0</v>
      </c>
      <c r="G3560" s="17">
        <v>1.4284572E7</v>
      </c>
      <c r="H3560" s="17">
        <v>5.1278827E7</v>
      </c>
    </row>
    <row r="3561">
      <c r="A3561" s="22" t="s">
        <v>8506</v>
      </c>
      <c r="B3561" s="7" t="s">
        <v>8507</v>
      </c>
      <c r="C3561" s="17">
        <v>22038.0</v>
      </c>
      <c r="D3561" s="17">
        <v>1.30434891489708E7</v>
      </c>
      <c r="E3561" s="17">
        <v>5036153.0</v>
      </c>
      <c r="F3561" s="17">
        <v>7810403.0</v>
      </c>
      <c r="G3561" s="17">
        <v>1.3969563E7</v>
      </c>
      <c r="H3561" s="17">
        <v>2.6956889E7</v>
      </c>
    </row>
    <row r="3562">
      <c r="A3562" s="22" t="s">
        <v>8508</v>
      </c>
      <c r="B3562" s="7" t="s">
        <v>8509</v>
      </c>
      <c r="C3562" s="17">
        <v>4129.0</v>
      </c>
      <c r="D3562" s="17">
        <v>1.40564249557329E7</v>
      </c>
      <c r="E3562" s="17">
        <v>3866017.0</v>
      </c>
      <c r="F3562" s="17">
        <v>8313600.0</v>
      </c>
      <c r="G3562" s="17">
        <v>1.5667467E7</v>
      </c>
      <c r="H3562" s="17">
        <v>2.888043E7</v>
      </c>
    </row>
    <row r="3563">
      <c r="A3563" s="22" t="s">
        <v>8510</v>
      </c>
      <c r="B3563" s="7" t="s">
        <v>8511</v>
      </c>
      <c r="C3563" s="17">
        <v>1199.0</v>
      </c>
      <c r="D3563" s="17">
        <v>3.24710861780365E7</v>
      </c>
      <c r="E3563" s="17">
        <v>1.1076821E7</v>
      </c>
      <c r="F3563" s="17">
        <v>2.2508017E7</v>
      </c>
      <c r="G3563" s="17">
        <v>4.0141067E7</v>
      </c>
      <c r="H3563" s="17">
        <v>6.9965042E7</v>
      </c>
    </row>
    <row r="3564">
      <c r="A3564" s="22" t="s">
        <v>8512</v>
      </c>
      <c r="B3564" s="7" t="s">
        <v>8513</v>
      </c>
      <c r="C3564" s="17">
        <v>4409.0</v>
      </c>
      <c r="D3564" s="17">
        <v>2.15118459564527E7</v>
      </c>
      <c r="E3564" s="17">
        <v>5348000.0</v>
      </c>
      <c r="F3564" s="17">
        <v>8357300.0</v>
      </c>
      <c r="G3564" s="17">
        <v>1.803265E7</v>
      </c>
      <c r="H3564" s="17">
        <v>4.3053989E7</v>
      </c>
    </row>
    <row r="3565">
      <c r="A3565" s="22" t="s">
        <v>8514</v>
      </c>
      <c r="B3565" s="7" t="s">
        <v>8515</v>
      </c>
      <c r="C3565" s="17">
        <v>487771.0</v>
      </c>
      <c r="D3565" s="17">
        <v>1.52086709482498E7</v>
      </c>
      <c r="E3565" s="17">
        <v>6435167.0</v>
      </c>
      <c r="F3565" s="17">
        <v>9732300.0</v>
      </c>
      <c r="G3565" s="17">
        <v>1.5317017E7</v>
      </c>
      <c r="H3565" s="17">
        <v>2.859496E7</v>
      </c>
    </row>
    <row r="3566">
      <c r="A3566" s="22" t="s">
        <v>8516</v>
      </c>
      <c r="B3566" s="7" t="s">
        <v>8517</v>
      </c>
      <c r="C3566" s="17">
        <v>36.0</v>
      </c>
      <c r="D3566" s="17">
        <v>1.78842336666666E7</v>
      </c>
      <c r="E3566" s="17">
        <v>5414971.0</v>
      </c>
      <c r="F3566" s="17">
        <v>8639307.0</v>
      </c>
      <c r="G3566" s="17">
        <v>2.2955396E7</v>
      </c>
      <c r="H3566" s="17">
        <v>4.44346E7</v>
      </c>
    </row>
    <row r="3567">
      <c r="A3567" s="22" t="s">
        <v>8518</v>
      </c>
      <c r="B3567" s="7" t="s">
        <v>8519</v>
      </c>
      <c r="C3567" s="17">
        <v>9888.0</v>
      </c>
      <c r="D3567" s="17">
        <v>1.31913986568914E7</v>
      </c>
      <c r="E3567" s="17">
        <v>5112000.0</v>
      </c>
      <c r="F3567" s="17">
        <v>8183676.0</v>
      </c>
      <c r="G3567" s="17">
        <v>1.08706E7</v>
      </c>
      <c r="H3567" s="17">
        <v>2.3204158E7</v>
      </c>
    </row>
    <row r="3568">
      <c r="A3568" s="22" t="s">
        <v>8520</v>
      </c>
      <c r="B3568" s="7" t="s">
        <v>8521</v>
      </c>
      <c r="C3568" s="17">
        <v>139.0</v>
      </c>
      <c r="D3568" s="17">
        <v>9833615.55395683</v>
      </c>
      <c r="E3568" s="17">
        <v>5178000.0</v>
      </c>
      <c r="F3568" s="17">
        <v>6964071.0</v>
      </c>
      <c r="G3568" s="17">
        <v>9464802.0</v>
      </c>
      <c r="H3568" s="17">
        <v>1.8060218E7</v>
      </c>
    </row>
    <row r="3569">
      <c r="A3569" s="22" t="s">
        <v>8522</v>
      </c>
      <c r="B3569" s="7" t="s">
        <v>8523</v>
      </c>
      <c r="C3569" s="17">
        <v>2.0</v>
      </c>
      <c r="D3569" s="17">
        <v>4335181.0</v>
      </c>
      <c r="E3569" s="17">
        <v>2770787.0</v>
      </c>
      <c r="F3569" s="17">
        <v>2770787.0</v>
      </c>
      <c r="G3569" s="17">
        <v>5899575.0</v>
      </c>
      <c r="H3569" s="17">
        <v>5899575.0</v>
      </c>
    </row>
    <row r="3570">
      <c r="A3570" s="22" t="s">
        <v>8524</v>
      </c>
      <c r="B3570" s="7" t="s">
        <v>8525</v>
      </c>
      <c r="C3570" s="17">
        <v>6.0</v>
      </c>
      <c r="D3570" s="17">
        <v>1.62318241666666E7</v>
      </c>
      <c r="E3570" s="17">
        <v>6104255.0</v>
      </c>
      <c r="F3570" s="17">
        <v>8610000.0</v>
      </c>
      <c r="G3570" s="17">
        <v>1.5488E7</v>
      </c>
      <c r="H3570" s="17">
        <v>5.3595117E7</v>
      </c>
    </row>
    <row r="3571">
      <c r="A3571" s="22" t="s">
        <v>8526</v>
      </c>
      <c r="B3571" s="7" t="s">
        <v>8527</v>
      </c>
      <c r="C3571" s="17">
        <v>98.0</v>
      </c>
      <c r="D3571" s="17">
        <v>1.69980494795918E7</v>
      </c>
      <c r="E3571" s="17">
        <v>4804025.0</v>
      </c>
      <c r="F3571" s="17">
        <v>1.0959473E7</v>
      </c>
      <c r="G3571" s="17">
        <v>3.02941E7</v>
      </c>
      <c r="H3571" s="17">
        <v>3.771226E7</v>
      </c>
    </row>
    <row r="3572">
      <c r="A3572" s="22" t="s">
        <v>8528</v>
      </c>
      <c r="B3572" s="7" t="s">
        <v>8529</v>
      </c>
      <c r="C3572" s="17">
        <v>33.0</v>
      </c>
      <c r="D3572" s="17">
        <v>1.04910813333333E7</v>
      </c>
      <c r="E3572" s="17">
        <v>6303087.0</v>
      </c>
      <c r="F3572" s="17">
        <v>1.049603E7</v>
      </c>
      <c r="G3572" s="17">
        <v>1.3498568E7</v>
      </c>
      <c r="H3572" s="17">
        <v>1.5303055E7</v>
      </c>
    </row>
    <row r="3573">
      <c r="A3573" s="22" t="s">
        <v>8530</v>
      </c>
      <c r="B3573" s="7" t="s">
        <v>8531</v>
      </c>
      <c r="C3573" s="17">
        <v>245.0</v>
      </c>
      <c r="D3573" s="17">
        <v>4.01045979632652E7</v>
      </c>
      <c r="E3573" s="17">
        <v>6626000.0</v>
      </c>
      <c r="F3573" s="17">
        <v>1.7960883E7</v>
      </c>
      <c r="G3573" s="17">
        <v>4.5774229E7</v>
      </c>
      <c r="H3573" s="17">
        <v>8.8784498E7</v>
      </c>
    </row>
    <row r="3574">
      <c r="A3574" s="22" t="s">
        <v>8532</v>
      </c>
      <c r="B3574" s="7" t="s">
        <v>8533</v>
      </c>
      <c r="C3574" s="17">
        <v>1044.0</v>
      </c>
      <c r="D3574" s="17">
        <v>1.17143172662835E7</v>
      </c>
      <c r="E3574" s="17">
        <v>5078082.0</v>
      </c>
      <c r="F3574" s="17">
        <v>8579086.0</v>
      </c>
      <c r="G3574" s="17">
        <v>1.4334024E7</v>
      </c>
      <c r="H3574" s="17">
        <v>2.4062371E7</v>
      </c>
    </row>
    <row r="3575">
      <c r="A3575" s="22" t="s">
        <v>8536</v>
      </c>
      <c r="B3575" s="7" t="s">
        <v>8537</v>
      </c>
      <c r="C3575" s="17">
        <v>177.0</v>
      </c>
      <c r="D3575" s="17">
        <v>1.95403236723163E7</v>
      </c>
      <c r="E3575" s="17">
        <v>5647800.0</v>
      </c>
      <c r="F3575" s="17">
        <v>7118350.0</v>
      </c>
      <c r="G3575" s="17">
        <v>1.3235211E7</v>
      </c>
      <c r="H3575" s="17">
        <v>4.439261E7</v>
      </c>
    </row>
    <row r="3576">
      <c r="A3576" s="22" t="s">
        <v>8538</v>
      </c>
      <c r="B3576" s="7" t="s">
        <v>8539</v>
      </c>
      <c r="C3576" s="17">
        <v>1358.0</v>
      </c>
      <c r="D3576" s="17">
        <v>1.43265781597938E7</v>
      </c>
      <c r="E3576" s="17">
        <v>5201050.0</v>
      </c>
      <c r="F3576" s="17">
        <v>7422100.0</v>
      </c>
      <c r="G3576" s="17">
        <v>1.6357631E7</v>
      </c>
      <c r="H3576" s="17">
        <v>3.3586814E7</v>
      </c>
    </row>
    <row r="3577">
      <c r="A3577" s="22" t="s">
        <v>8540</v>
      </c>
      <c r="B3577" s="7" t="s">
        <v>8541</v>
      </c>
      <c r="C3577" s="17">
        <v>422.0</v>
      </c>
      <c r="D3577" s="17">
        <v>2.20525118578199E7</v>
      </c>
      <c r="E3577" s="17">
        <v>6728250.0</v>
      </c>
      <c r="F3577" s="17">
        <v>1.3512165E7</v>
      </c>
      <c r="G3577" s="17">
        <v>2.6094302E7</v>
      </c>
      <c r="H3577" s="17">
        <v>4.6799674E7</v>
      </c>
    </row>
    <row r="3578">
      <c r="A3578" s="22" t="s">
        <v>8542</v>
      </c>
      <c r="B3578" s="7" t="s">
        <v>8543</v>
      </c>
      <c r="C3578" s="17">
        <v>1056.0</v>
      </c>
      <c r="D3578" s="17">
        <v>1.70796030254717E7</v>
      </c>
      <c r="E3578" s="17">
        <v>4717000.0</v>
      </c>
      <c r="F3578" s="17">
        <v>6717456.0</v>
      </c>
      <c r="G3578" s="17">
        <v>1.3193396E7</v>
      </c>
      <c r="H3578" s="17">
        <v>3.313479E7</v>
      </c>
    </row>
    <row r="3579">
      <c r="A3579" s="22" t="s">
        <v>8544</v>
      </c>
      <c r="B3579" s="7" t="s">
        <v>8545</v>
      </c>
      <c r="C3579" s="17">
        <v>14950.0</v>
      </c>
      <c r="D3579" s="17">
        <v>2.19743746399438E7</v>
      </c>
      <c r="E3579" s="17">
        <v>5923350.0</v>
      </c>
      <c r="F3579" s="17">
        <v>9896132.0</v>
      </c>
      <c r="G3579" s="17">
        <v>1.7817442E7</v>
      </c>
      <c r="H3579" s="17">
        <v>4.2746117E7</v>
      </c>
    </row>
    <row r="3580">
      <c r="A3580" s="22" t="s">
        <v>8546</v>
      </c>
      <c r="B3580" s="7" t="s">
        <v>8547</v>
      </c>
      <c r="C3580" s="17">
        <v>15.0</v>
      </c>
      <c r="D3580" s="17">
        <v>1.44161813333333E7</v>
      </c>
      <c r="E3580" s="17">
        <v>7011638.0</v>
      </c>
      <c r="F3580" s="17">
        <v>1.1218134E7</v>
      </c>
      <c r="G3580" s="17">
        <v>1.4686582E7</v>
      </c>
      <c r="H3580" s="17">
        <v>3.48753E7</v>
      </c>
    </row>
    <row r="3581">
      <c r="A3581" s="22" t="s">
        <v>8548</v>
      </c>
      <c r="B3581" s="7" t="s">
        <v>8549</v>
      </c>
      <c r="C3581" s="17">
        <v>1.0</v>
      </c>
      <c r="D3581" s="17">
        <v>1.5168167E7</v>
      </c>
      <c r="E3581" s="17">
        <v>1.5168167E7</v>
      </c>
      <c r="F3581" s="17">
        <v>1.5168167E7</v>
      </c>
      <c r="G3581" s="17">
        <v>1.5168167E7</v>
      </c>
      <c r="H3581" s="17">
        <v>1.5168167E7</v>
      </c>
    </row>
    <row r="3582">
      <c r="A3582" s="22" t="s">
        <v>8550</v>
      </c>
      <c r="B3582" s="7" t="s">
        <v>8551</v>
      </c>
      <c r="C3582" s="17">
        <v>1.0</v>
      </c>
      <c r="D3582" s="17">
        <v>5128087.0</v>
      </c>
      <c r="E3582" s="17">
        <v>5128087.0</v>
      </c>
      <c r="F3582" s="17">
        <v>5128087.0</v>
      </c>
      <c r="G3582" s="17">
        <v>5128087.0</v>
      </c>
      <c r="H3582" s="17">
        <v>5128087.0</v>
      </c>
    </row>
    <row r="3583">
      <c r="A3583" s="22" t="s">
        <v>8554</v>
      </c>
      <c r="B3583" s="7" t="s">
        <v>8555</v>
      </c>
      <c r="C3583" s="17">
        <v>3043.0</v>
      </c>
      <c r="D3583" s="17">
        <v>1.14356436999671E7</v>
      </c>
      <c r="E3583" s="17">
        <v>3294000.0</v>
      </c>
      <c r="F3583" s="17">
        <v>4799949.0</v>
      </c>
      <c r="G3583" s="17">
        <v>7839444.0</v>
      </c>
      <c r="H3583" s="17">
        <v>2.3490322E7</v>
      </c>
    </row>
    <row r="3584">
      <c r="A3584" s="22" t="s">
        <v>8556</v>
      </c>
      <c r="B3584" s="7" t="s">
        <v>8557</v>
      </c>
      <c r="C3584" s="17">
        <v>5222.0</v>
      </c>
      <c r="D3584" s="17">
        <v>1.93727235679816E7</v>
      </c>
      <c r="E3584" s="17">
        <v>4451650.0</v>
      </c>
      <c r="F3584" s="17">
        <v>8144105.0</v>
      </c>
      <c r="G3584" s="17">
        <v>1.9375241E7</v>
      </c>
      <c r="H3584" s="17">
        <v>4.539412E7</v>
      </c>
    </row>
    <row r="3585">
      <c r="A3585" s="22" t="s">
        <v>8558</v>
      </c>
      <c r="B3585" s="7" t="s">
        <v>8559</v>
      </c>
      <c r="C3585" s="17">
        <v>9292.0</v>
      </c>
      <c r="D3585" s="17">
        <v>2.26553767101808E7</v>
      </c>
      <c r="E3585" s="17">
        <v>5634641.0</v>
      </c>
      <c r="F3585" s="17">
        <v>9373046.0</v>
      </c>
      <c r="G3585" s="17">
        <v>2.1375277E7</v>
      </c>
      <c r="H3585" s="17">
        <v>5.4743091E7</v>
      </c>
    </row>
    <row r="3586">
      <c r="A3586" s="22" t="s">
        <v>8560</v>
      </c>
      <c r="B3586" s="7" t="s">
        <v>8561</v>
      </c>
      <c r="C3586" s="17">
        <v>413.0</v>
      </c>
      <c r="D3586" s="17">
        <v>1.51364374552058E7</v>
      </c>
      <c r="E3586" s="17">
        <v>1.351547E7</v>
      </c>
      <c r="F3586" s="17">
        <v>1.4775876E7</v>
      </c>
      <c r="G3586" s="17">
        <v>1.6027001E7</v>
      </c>
      <c r="H3586" s="17">
        <v>1.7749033E7</v>
      </c>
    </row>
    <row r="3587">
      <c r="A3587" s="22" t="s">
        <v>8562</v>
      </c>
      <c r="B3587" s="7" t="s">
        <v>8563</v>
      </c>
      <c r="C3587" s="17">
        <v>5397.0</v>
      </c>
      <c r="D3587" s="17">
        <v>7990155.86640726</v>
      </c>
      <c r="E3587" s="17">
        <v>3572384.0</v>
      </c>
      <c r="F3587" s="17">
        <v>4723991.0</v>
      </c>
      <c r="G3587" s="17">
        <v>1.3513929E7</v>
      </c>
      <c r="H3587" s="17">
        <v>1.6526822E7</v>
      </c>
    </row>
    <row r="3588">
      <c r="A3588" s="22" t="s">
        <v>8564</v>
      </c>
      <c r="B3588" s="7" t="s">
        <v>8565</v>
      </c>
      <c r="C3588" s="17">
        <v>6727.0</v>
      </c>
      <c r="D3588" s="17">
        <v>1.20991890825033E7</v>
      </c>
      <c r="E3588" s="17">
        <v>5304274.0</v>
      </c>
      <c r="F3588" s="17">
        <v>7629616.0</v>
      </c>
      <c r="G3588" s="17">
        <v>1.466781E7</v>
      </c>
      <c r="H3588" s="17">
        <v>1.9511076E7</v>
      </c>
    </row>
    <row r="3589">
      <c r="A3589" s="22" t="s">
        <v>13011</v>
      </c>
      <c r="B3589" s="7" t="s">
        <v>13012</v>
      </c>
      <c r="C3589" s="17">
        <v>26932.0</v>
      </c>
      <c r="D3589" s="17">
        <v>1.12254390335931E7</v>
      </c>
      <c r="E3589" s="17">
        <v>5020900.0</v>
      </c>
      <c r="F3589" s="17">
        <v>8296210.0</v>
      </c>
      <c r="G3589" s="17">
        <v>1.3497775E7</v>
      </c>
      <c r="H3589" s="17">
        <v>2.20155E7</v>
      </c>
    </row>
    <row r="3590">
      <c r="A3590" s="22" t="s">
        <v>8566</v>
      </c>
      <c r="B3590" s="7" t="s">
        <v>8567</v>
      </c>
      <c r="C3590" s="17">
        <v>163555.0</v>
      </c>
      <c r="D3590" s="17">
        <v>1.78102032873749E7</v>
      </c>
      <c r="E3590" s="17">
        <v>6239820.0</v>
      </c>
      <c r="F3590" s="17">
        <v>1.0751129E7</v>
      </c>
      <c r="G3590" s="17">
        <v>1.968425E7</v>
      </c>
      <c r="H3590" s="17">
        <v>3.6423449E7</v>
      </c>
    </row>
    <row r="3591">
      <c r="A3591" s="22" t="s">
        <v>8568</v>
      </c>
      <c r="B3591" s="7" t="s">
        <v>8569</v>
      </c>
      <c r="C3591" s="17">
        <v>916.0</v>
      </c>
      <c r="D3591" s="17">
        <v>1.64073091386462E7</v>
      </c>
      <c r="E3591" s="17">
        <v>4918884.0</v>
      </c>
      <c r="F3591" s="17">
        <v>9086645.0</v>
      </c>
      <c r="G3591" s="17">
        <v>1.7917387E7</v>
      </c>
      <c r="H3591" s="17">
        <v>3.5713124E7</v>
      </c>
    </row>
    <row r="3592">
      <c r="A3592" s="22" t="s">
        <v>8570</v>
      </c>
      <c r="B3592" s="7" t="s">
        <v>8571</v>
      </c>
      <c r="C3592" s="17">
        <v>47649.0</v>
      </c>
      <c r="D3592" s="17">
        <v>1.13146464338725E7</v>
      </c>
      <c r="E3592" s="17">
        <v>3822700.0</v>
      </c>
      <c r="F3592" s="17">
        <v>6795943.0</v>
      </c>
      <c r="G3592" s="17">
        <v>1.2194001E7</v>
      </c>
      <c r="H3592" s="17">
        <v>2.0591309E7</v>
      </c>
    </row>
    <row r="3593">
      <c r="A3593" s="22" t="s">
        <v>8572</v>
      </c>
      <c r="B3593" s="7" t="s">
        <v>8573</v>
      </c>
      <c r="C3593" s="17">
        <v>1298565.0</v>
      </c>
      <c r="D3593" s="17">
        <v>9074851.23721871</v>
      </c>
      <c r="E3593" s="17">
        <v>3366138.0</v>
      </c>
      <c r="F3593" s="17">
        <v>4878900.0</v>
      </c>
      <c r="G3593" s="17">
        <v>7882357.0</v>
      </c>
      <c r="H3593" s="17">
        <v>1.5310052E7</v>
      </c>
    </row>
    <row r="3594">
      <c r="A3594" s="22" t="s">
        <v>8574</v>
      </c>
      <c r="B3594" s="7" t="s">
        <v>8575</v>
      </c>
      <c r="C3594" s="17">
        <v>848.0</v>
      </c>
      <c r="D3594" s="17">
        <v>1.01606285153302E7</v>
      </c>
      <c r="E3594" s="17">
        <v>4778000.0</v>
      </c>
      <c r="F3594" s="17">
        <v>6041000.0</v>
      </c>
      <c r="G3594" s="17">
        <v>8670000.0</v>
      </c>
      <c r="H3594" s="17">
        <v>1.8547463E7</v>
      </c>
    </row>
    <row r="3595">
      <c r="A3595" s="22" t="s">
        <v>8576</v>
      </c>
      <c r="B3595" s="7" t="s">
        <v>8577</v>
      </c>
      <c r="C3595" s="17">
        <v>1669276.0</v>
      </c>
      <c r="D3595" s="17">
        <v>1.14125559739574E7</v>
      </c>
      <c r="E3595" s="17">
        <v>3985900.0</v>
      </c>
      <c r="F3595" s="17">
        <v>6474639.0</v>
      </c>
      <c r="G3595" s="17">
        <v>1.1365552E7</v>
      </c>
      <c r="H3595" s="17">
        <v>2.1432653E7</v>
      </c>
    </row>
    <row r="3596">
      <c r="A3596" s="22" t="s">
        <v>8578</v>
      </c>
      <c r="B3596" s="7" t="s">
        <v>8579</v>
      </c>
      <c r="C3596" s="17">
        <v>68462.0</v>
      </c>
      <c r="D3596" s="17">
        <v>1.39181854762238E7</v>
      </c>
      <c r="E3596" s="17">
        <v>3721001.0</v>
      </c>
      <c r="F3596" s="17">
        <v>6408467.0</v>
      </c>
      <c r="G3596" s="17">
        <v>1.24168E7</v>
      </c>
      <c r="H3596" s="17">
        <v>2.7063442E7</v>
      </c>
    </row>
    <row r="3597">
      <c r="A3597" s="22" t="s">
        <v>8580</v>
      </c>
      <c r="B3597" s="7" t="s">
        <v>8581</v>
      </c>
      <c r="C3597" s="17">
        <v>26.0</v>
      </c>
      <c r="D3597" s="17">
        <v>9950007.42307692</v>
      </c>
      <c r="E3597" s="17">
        <v>4310305.0</v>
      </c>
      <c r="F3597" s="17">
        <v>5777917.0</v>
      </c>
      <c r="G3597" s="17">
        <v>9359581.0</v>
      </c>
      <c r="H3597" s="17">
        <v>3.2456654E7</v>
      </c>
    </row>
    <row r="3598">
      <c r="A3598" s="22" t="s">
        <v>8582</v>
      </c>
      <c r="B3598" s="7" t="s">
        <v>8583</v>
      </c>
      <c r="C3598" s="17">
        <v>58.0</v>
      </c>
      <c r="D3598" s="17">
        <v>1.11842075344827E7</v>
      </c>
      <c r="E3598" s="17">
        <v>3422096.0</v>
      </c>
      <c r="F3598" s="17">
        <v>5923100.0</v>
      </c>
      <c r="G3598" s="17">
        <v>1.4168847E7</v>
      </c>
      <c r="H3598" s="17">
        <v>2.7287972E7</v>
      </c>
    </row>
    <row r="3599">
      <c r="A3599" s="22" t="s">
        <v>8584</v>
      </c>
      <c r="B3599" s="7" t="s">
        <v>8585</v>
      </c>
      <c r="C3599" s="17">
        <v>14609.0</v>
      </c>
      <c r="D3599" s="17">
        <v>2.19198513594306E7</v>
      </c>
      <c r="E3599" s="17">
        <v>4049643.0</v>
      </c>
      <c r="F3599" s="17">
        <v>6472802.0</v>
      </c>
      <c r="G3599" s="17">
        <v>1.3479452E7</v>
      </c>
      <c r="H3599" s="17">
        <v>4.1080096E7</v>
      </c>
    </row>
    <row r="3600">
      <c r="A3600" s="22" t="s">
        <v>8586</v>
      </c>
      <c r="B3600" s="7" t="s">
        <v>8587</v>
      </c>
      <c r="C3600" s="17">
        <v>214.0</v>
      </c>
      <c r="D3600" s="17">
        <v>1.35311882102803E7</v>
      </c>
      <c r="E3600" s="17">
        <v>7341094.0</v>
      </c>
      <c r="F3600" s="17">
        <v>1.3676438E7</v>
      </c>
      <c r="G3600" s="17">
        <v>1.7586048E7</v>
      </c>
      <c r="H3600" s="17">
        <v>2.0032045E7</v>
      </c>
    </row>
    <row r="3601">
      <c r="A3601" s="22" t="s">
        <v>8588</v>
      </c>
      <c r="B3601" s="7" t="s">
        <v>8589</v>
      </c>
      <c r="C3601" s="17">
        <v>103.0</v>
      </c>
      <c r="D3601" s="17">
        <v>1.01887538252427E7</v>
      </c>
      <c r="E3601" s="17">
        <v>3634770.0</v>
      </c>
      <c r="F3601" s="17">
        <v>6464006.0</v>
      </c>
      <c r="G3601" s="17">
        <v>1.0296537E7</v>
      </c>
      <c r="H3601" s="17">
        <v>2.1132991E7</v>
      </c>
    </row>
    <row r="3602">
      <c r="A3602" s="22" t="s">
        <v>8590</v>
      </c>
      <c r="B3602" s="7" t="s">
        <v>8591</v>
      </c>
      <c r="C3602" s="17">
        <v>12.0</v>
      </c>
      <c r="D3602" s="17">
        <v>1.06339655833333E7</v>
      </c>
      <c r="E3602" s="17">
        <v>3688124.0</v>
      </c>
      <c r="F3602" s="17">
        <v>8276435.0</v>
      </c>
      <c r="G3602" s="17">
        <v>1.2489215E7</v>
      </c>
      <c r="H3602" s="17">
        <v>2.3415298E7</v>
      </c>
    </row>
    <row r="3603">
      <c r="A3603" s="22" t="s">
        <v>8592</v>
      </c>
      <c r="B3603" s="7" t="s">
        <v>8593</v>
      </c>
      <c r="C3603" s="17">
        <v>2563.0</v>
      </c>
      <c r="D3603" s="17">
        <v>1.58316305996878E7</v>
      </c>
      <c r="E3603" s="17">
        <v>1.3096904E7</v>
      </c>
      <c r="F3603" s="17">
        <v>1.488376E7</v>
      </c>
      <c r="G3603" s="17">
        <v>1.7319808E7</v>
      </c>
      <c r="H3603" s="17">
        <v>2.0517535E7</v>
      </c>
    </row>
    <row r="3604">
      <c r="A3604" s="22" t="s">
        <v>8594</v>
      </c>
      <c r="B3604" s="7" t="s">
        <v>8595</v>
      </c>
      <c r="C3604" s="17">
        <v>21.0</v>
      </c>
      <c r="D3604" s="17">
        <v>1.00095338571428E7</v>
      </c>
      <c r="E3604" s="17">
        <v>3882352.0</v>
      </c>
      <c r="F3604" s="17">
        <v>5521000.0</v>
      </c>
      <c r="G3604" s="17">
        <v>1.2555237E7</v>
      </c>
      <c r="H3604" s="17">
        <v>1.8765501E7</v>
      </c>
    </row>
    <row r="3605">
      <c r="A3605" s="22" t="s">
        <v>8596</v>
      </c>
      <c r="B3605" s="7" t="s">
        <v>8597</v>
      </c>
      <c r="C3605" s="17">
        <v>10996.0</v>
      </c>
      <c r="D3605" s="17">
        <v>9342788.67342669</v>
      </c>
      <c r="E3605" s="17">
        <v>5219384.0</v>
      </c>
      <c r="F3605" s="17">
        <v>7689230.0</v>
      </c>
      <c r="G3605" s="17">
        <v>1.0737304E7</v>
      </c>
      <c r="H3605" s="17">
        <v>1.5436515E7</v>
      </c>
    </row>
    <row r="3606">
      <c r="A3606" s="22" t="s">
        <v>8598</v>
      </c>
      <c r="B3606" s="7" t="s">
        <v>8599</v>
      </c>
      <c r="C3606" s="17">
        <v>10582.0</v>
      </c>
      <c r="D3606" s="17">
        <v>6703485.54611604</v>
      </c>
      <c r="E3606" s="17">
        <v>4397094.0</v>
      </c>
      <c r="F3606" s="17">
        <v>5698902.0</v>
      </c>
      <c r="G3606" s="17">
        <v>7410495.0</v>
      </c>
      <c r="H3606" s="17">
        <v>9742042.0</v>
      </c>
    </row>
    <row r="3607">
      <c r="A3607" s="22" t="s">
        <v>8600</v>
      </c>
      <c r="B3607" s="7" t="s">
        <v>8602</v>
      </c>
      <c r="C3607" s="17">
        <v>1019.0</v>
      </c>
      <c r="D3607" s="17">
        <v>1.16649074298331E7</v>
      </c>
      <c r="E3607" s="17">
        <v>8152157.0</v>
      </c>
      <c r="F3607" s="17">
        <v>1.2203855E7</v>
      </c>
      <c r="G3607" s="17">
        <v>1.4467569E7</v>
      </c>
      <c r="H3607" s="17">
        <v>1.6651536E7</v>
      </c>
    </row>
    <row r="3608">
      <c r="A3608" s="22" t="s">
        <v>8604</v>
      </c>
      <c r="B3608" s="7" t="s">
        <v>8605</v>
      </c>
      <c r="C3608" s="17">
        <v>8045.0</v>
      </c>
      <c r="D3608" s="17">
        <v>1.07183667752641E7</v>
      </c>
      <c r="E3608" s="17">
        <v>4260256.0</v>
      </c>
      <c r="F3608" s="17">
        <v>6830882.0</v>
      </c>
      <c r="G3608" s="17">
        <v>1.3546682E7</v>
      </c>
      <c r="H3608" s="17">
        <v>1.9904111E7</v>
      </c>
    </row>
    <row r="3609">
      <c r="A3609" s="22" t="s">
        <v>8606</v>
      </c>
      <c r="B3609" s="7" t="s">
        <v>8607</v>
      </c>
      <c r="C3609" s="17">
        <v>2.0</v>
      </c>
      <c r="D3609" s="17">
        <v>1714407.0</v>
      </c>
      <c r="E3609" s="17">
        <v>1617435.0</v>
      </c>
      <c r="F3609" s="17">
        <v>1617435.0</v>
      </c>
      <c r="G3609" s="17">
        <v>1811379.0</v>
      </c>
      <c r="H3609" s="17">
        <v>1811379.0</v>
      </c>
    </row>
    <row r="3610">
      <c r="A3610" s="22" t="s">
        <v>8608</v>
      </c>
      <c r="B3610" s="7" t="s">
        <v>8609</v>
      </c>
      <c r="C3610" s="17">
        <v>544.0</v>
      </c>
      <c r="D3610" s="17">
        <v>1.60968002518382E7</v>
      </c>
      <c r="E3610" s="17">
        <v>1.3715071E7</v>
      </c>
      <c r="F3610" s="17">
        <v>1.5336025E7</v>
      </c>
      <c r="G3610" s="17">
        <v>1.856968E7</v>
      </c>
      <c r="H3610" s="17">
        <v>2.1413254E7</v>
      </c>
    </row>
    <row r="3611">
      <c r="A3611" s="22" t="s">
        <v>8610</v>
      </c>
      <c r="B3611" s="7" t="s">
        <v>8611</v>
      </c>
      <c r="C3611" s="17">
        <v>20546.0</v>
      </c>
      <c r="D3611" s="17">
        <v>7964970.80878917</v>
      </c>
      <c r="E3611" s="17">
        <v>5052662.0</v>
      </c>
      <c r="F3611" s="17">
        <v>6695872.0</v>
      </c>
      <c r="G3611" s="17">
        <v>9451334.0</v>
      </c>
      <c r="H3611" s="17">
        <v>1.3382362E7</v>
      </c>
    </row>
    <row r="3612">
      <c r="A3612" s="22" t="s">
        <v>8612</v>
      </c>
      <c r="B3612" s="7" t="s">
        <v>8613</v>
      </c>
      <c r="C3612" s="17">
        <v>9.0</v>
      </c>
      <c r="D3612" s="17">
        <v>6622614.33333333</v>
      </c>
      <c r="E3612" s="17">
        <v>3780651.0</v>
      </c>
      <c r="F3612" s="17">
        <v>5133624.0</v>
      </c>
      <c r="G3612" s="17">
        <v>7036357.0</v>
      </c>
      <c r="H3612" s="17">
        <v>1.540226E7</v>
      </c>
    </row>
    <row r="3613">
      <c r="A3613" s="22" t="s">
        <v>8616</v>
      </c>
      <c r="B3613" s="7" t="s">
        <v>8617</v>
      </c>
      <c r="C3613" s="17">
        <v>5724.0</v>
      </c>
      <c r="D3613" s="17">
        <v>1.07619289669811E7</v>
      </c>
      <c r="E3613" s="17">
        <v>3992573.0</v>
      </c>
      <c r="F3613" s="17">
        <v>7463991.0</v>
      </c>
      <c r="G3613" s="17">
        <v>1.488275E7</v>
      </c>
      <c r="H3613" s="17">
        <v>2.0936799E7</v>
      </c>
    </row>
    <row r="3614">
      <c r="A3614" s="22" t="s">
        <v>8620</v>
      </c>
      <c r="B3614" s="7" t="s">
        <v>8621</v>
      </c>
      <c r="C3614" s="17">
        <v>1045.0</v>
      </c>
      <c r="D3614" s="17">
        <v>6518685.87177033</v>
      </c>
      <c r="E3614" s="17">
        <v>4571097.0</v>
      </c>
      <c r="F3614" s="17">
        <v>5490142.0</v>
      </c>
      <c r="G3614" s="17">
        <v>7834215.0</v>
      </c>
      <c r="H3614" s="17">
        <v>1.0448546E7</v>
      </c>
    </row>
    <row r="3615">
      <c r="A3615" s="22" t="s">
        <v>8622</v>
      </c>
      <c r="B3615" s="7" t="s">
        <v>8623</v>
      </c>
      <c r="C3615" s="17">
        <v>5303.0</v>
      </c>
      <c r="D3615" s="17">
        <v>8864825.2934967</v>
      </c>
      <c r="E3615" s="17">
        <v>4569156.0</v>
      </c>
      <c r="F3615" s="17">
        <v>7000149.0</v>
      </c>
      <c r="G3615" s="17">
        <v>1.1132996E7</v>
      </c>
      <c r="H3615" s="17">
        <v>1.7971046E7</v>
      </c>
    </row>
    <row r="3616">
      <c r="A3616" s="22" t="s">
        <v>8630</v>
      </c>
      <c r="B3616" s="7" t="s">
        <v>8631</v>
      </c>
      <c r="C3616" s="17">
        <v>442.0</v>
      </c>
      <c r="D3616" s="17">
        <v>7063554.38914027</v>
      </c>
      <c r="E3616" s="17">
        <v>4525277.0</v>
      </c>
      <c r="F3616" s="17">
        <v>5597760.0</v>
      </c>
      <c r="G3616" s="17">
        <v>7658413.0</v>
      </c>
      <c r="H3616" s="17">
        <v>1.0604214E7</v>
      </c>
    </row>
    <row r="3617">
      <c r="A3617" s="22" t="s">
        <v>8632</v>
      </c>
      <c r="B3617" s="7" t="s">
        <v>8633</v>
      </c>
      <c r="C3617" s="17">
        <v>76.0</v>
      </c>
      <c r="D3617" s="17">
        <v>8852090.19736841</v>
      </c>
      <c r="E3617" s="17">
        <v>3901694.0</v>
      </c>
      <c r="F3617" s="17">
        <v>5025188.0</v>
      </c>
      <c r="G3617" s="17">
        <v>6526037.0</v>
      </c>
      <c r="H3617" s="17">
        <v>7875033.0</v>
      </c>
    </row>
    <row r="3618">
      <c r="A3618" s="22" t="s">
        <v>8634</v>
      </c>
      <c r="B3618" s="7" t="s">
        <v>8635</v>
      </c>
      <c r="C3618" s="17">
        <v>455.0</v>
      </c>
      <c r="D3618" s="17">
        <v>4094002.81758241</v>
      </c>
      <c r="E3618" s="17">
        <v>3265651.0</v>
      </c>
      <c r="F3618" s="17">
        <v>3656686.0</v>
      </c>
      <c r="G3618" s="17">
        <v>4057332.0</v>
      </c>
      <c r="H3618" s="17">
        <v>4832741.0</v>
      </c>
    </row>
    <row r="3619">
      <c r="A3619" s="22" t="s">
        <v>8636</v>
      </c>
      <c r="B3619" s="7" t="s">
        <v>8637</v>
      </c>
      <c r="C3619" s="17">
        <v>1916.0</v>
      </c>
      <c r="D3619" s="17">
        <v>5674019.17275574</v>
      </c>
      <c r="E3619" s="17">
        <v>2333519.0</v>
      </c>
      <c r="F3619" s="17">
        <v>4338850.0</v>
      </c>
      <c r="G3619" s="17">
        <v>5974769.0</v>
      </c>
      <c r="H3619" s="17">
        <v>1.029084E7</v>
      </c>
    </row>
    <row r="3620">
      <c r="A3620" s="22" t="s">
        <v>8638</v>
      </c>
      <c r="B3620" s="7" t="s">
        <v>8639</v>
      </c>
      <c r="C3620" s="17">
        <v>36.0</v>
      </c>
      <c r="D3620" s="17">
        <v>5819224.52777777</v>
      </c>
      <c r="E3620" s="17">
        <v>2905327.0</v>
      </c>
      <c r="F3620" s="17">
        <v>4170655.0</v>
      </c>
      <c r="G3620" s="17">
        <v>6738800.0</v>
      </c>
      <c r="H3620" s="17">
        <v>1.0319693E7</v>
      </c>
    </row>
    <row r="3621">
      <c r="A3621" s="22" t="s">
        <v>8640</v>
      </c>
      <c r="B3621" s="7" t="s">
        <v>8641</v>
      </c>
      <c r="C3621" s="17">
        <v>79.0</v>
      </c>
      <c r="D3621" s="17">
        <v>5209282.77215189</v>
      </c>
      <c r="E3621" s="17">
        <v>3729303.0</v>
      </c>
      <c r="F3621" s="17">
        <v>5037872.0</v>
      </c>
      <c r="G3621" s="17">
        <v>6317892.0</v>
      </c>
      <c r="H3621" s="17">
        <v>7473800.0</v>
      </c>
    </row>
    <row r="3622">
      <c r="A3622" s="22" t="s">
        <v>8642</v>
      </c>
      <c r="B3622" s="7" t="s">
        <v>8643</v>
      </c>
      <c r="C3622" s="17">
        <v>774.0</v>
      </c>
      <c r="D3622" s="17">
        <v>6155198.0245478</v>
      </c>
      <c r="E3622" s="17">
        <v>3443770.0</v>
      </c>
      <c r="F3622" s="17">
        <v>4550696.0</v>
      </c>
      <c r="G3622" s="17">
        <v>6885850.0</v>
      </c>
      <c r="H3622" s="17">
        <v>1.1567E7</v>
      </c>
    </row>
    <row r="3623">
      <c r="A3623" s="22" t="s">
        <v>8644</v>
      </c>
      <c r="B3623" s="7" t="s">
        <v>8645</v>
      </c>
      <c r="C3623" s="17">
        <v>339.0</v>
      </c>
      <c r="D3623" s="17">
        <v>7255149.8259587</v>
      </c>
      <c r="E3623" s="17">
        <v>4778990.0</v>
      </c>
      <c r="F3623" s="17">
        <v>5934861.0</v>
      </c>
      <c r="G3623" s="17">
        <v>7013054.0</v>
      </c>
      <c r="H3623" s="17">
        <v>9781316.0</v>
      </c>
    </row>
    <row r="3624">
      <c r="A3624" s="22" t="s">
        <v>8646</v>
      </c>
      <c r="B3624" s="7" t="s">
        <v>8647</v>
      </c>
      <c r="C3624" s="17">
        <v>20102.0</v>
      </c>
      <c r="D3624" s="17">
        <v>1.14800893115112E7</v>
      </c>
      <c r="E3624" s="17">
        <v>4031175.0</v>
      </c>
      <c r="F3624" s="17">
        <v>6004896.0</v>
      </c>
      <c r="G3624" s="17">
        <v>1.0887E7</v>
      </c>
      <c r="H3624" s="17">
        <v>2.0445474E7</v>
      </c>
    </row>
    <row r="3625">
      <c r="A3625" s="22" t="s">
        <v>8648</v>
      </c>
      <c r="B3625" s="7" t="s">
        <v>8649</v>
      </c>
      <c r="C3625" s="17">
        <v>13747.0</v>
      </c>
      <c r="D3625" s="17">
        <v>1.09979784096893E7</v>
      </c>
      <c r="E3625" s="17">
        <v>3690000.0</v>
      </c>
      <c r="F3625" s="17">
        <v>5706900.0</v>
      </c>
      <c r="G3625" s="17">
        <v>9822477.0</v>
      </c>
      <c r="H3625" s="17">
        <v>1.6680783E7</v>
      </c>
    </row>
    <row r="3626">
      <c r="A3626" s="22" t="s">
        <v>8650</v>
      </c>
      <c r="B3626" s="7" t="s">
        <v>8651</v>
      </c>
      <c r="C3626" s="17">
        <v>7.0</v>
      </c>
      <c r="D3626" s="17">
        <v>1.0494152E7</v>
      </c>
      <c r="E3626" s="17">
        <v>5292926.0</v>
      </c>
      <c r="F3626" s="17">
        <v>7774633.0</v>
      </c>
      <c r="G3626" s="17">
        <v>1.8276706E7</v>
      </c>
      <c r="H3626" s="17">
        <v>2.22071E7</v>
      </c>
    </row>
    <row r="3627">
      <c r="A3627" s="22" t="s">
        <v>8652</v>
      </c>
      <c r="B3627" s="7" t="s">
        <v>8653</v>
      </c>
      <c r="C3627" s="17">
        <v>5592.0</v>
      </c>
      <c r="D3627" s="17">
        <v>1.0771399254113E7</v>
      </c>
      <c r="E3627" s="17">
        <v>4383220.0</v>
      </c>
      <c r="F3627" s="17">
        <v>6523800.0</v>
      </c>
      <c r="G3627" s="17">
        <v>1.2737093E7</v>
      </c>
      <c r="H3627" s="17">
        <v>1.9782371E7</v>
      </c>
    </row>
    <row r="3628">
      <c r="A3628" s="22" t="s">
        <v>8654</v>
      </c>
      <c r="B3628" s="7" t="s">
        <v>8655</v>
      </c>
      <c r="C3628" s="17">
        <v>4.0</v>
      </c>
      <c r="D3628" s="17">
        <v>3128547.75</v>
      </c>
      <c r="E3628" s="17">
        <v>1753763.0</v>
      </c>
      <c r="F3628" s="17">
        <v>2409598.0</v>
      </c>
      <c r="G3628" s="17">
        <v>2729219.0</v>
      </c>
      <c r="H3628" s="17">
        <v>5621611.0</v>
      </c>
    </row>
    <row r="3629">
      <c r="A3629" s="22" t="s">
        <v>8656</v>
      </c>
      <c r="B3629" s="7" t="s">
        <v>8657</v>
      </c>
      <c r="C3629" s="17">
        <v>3984.0</v>
      </c>
      <c r="D3629" s="17">
        <v>6331556.87926706</v>
      </c>
      <c r="E3629" s="17">
        <v>3902346.0</v>
      </c>
      <c r="F3629" s="17">
        <v>4880900.0</v>
      </c>
      <c r="G3629" s="17">
        <v>6544822.0</v>
      </c>
      <c r="H3629" s="17">
        <v>1.0596638E7</v>
      </c>
    </row>
    <row r="3630">
      <c r="A3630" s="22" t="s">
        <v>8660</v>
      </c>
      <c r="B3630" s="7" t="s">
        <v>8661</v>
      </c>
      <c r="C3630" s="17">
        <v>4.0</v>
      </c>
      <c r="D3630" s="17">
        <v>4014310.75</v>
      </c>
      <c r="E3630" s="17">
        <v>2534107.0</v>
      </c>
      <c r="F3630" s="17">
        <v>3936350.0</v>
      </c>
      <c r="G3630" s="17">
        <v>4394600.0</v>
      </c>
      <c r="H3630" s="17">
        <v>5192186.0</v>
      </c>
    </row>
    <row r="3631">
      <c r="A3631" s="22" t="s">
        <v>8664</v>
      </c>
      <c r="B3631" s="7" t="s">
        <v>8665</v>
      </c>
      <c r="C3631" s="17">
        <v>1655.0</v>
      </c>
      <c r="D3631" s="17">
        <v>1.16763700779456E7</v>
      </c>
      <c r="E3631" s="17">
        <v>3258401.0</v>
      </c>
      <c r="F3631" s="17">
        <v>6759587.0</v>
      </c>
      <c r="G3631" s="17">
        <v>1.0596638E7</v>
      </c>
      <c r="H3631" s="17">
        <v>2.0951523E7</v>
      </c>
    </row>
    <row r="3632">
      <c r="A3632" s="22" t="s">
        <v>8666</v>
      </c>
      <c r="B3632" s="7" t="s">
        <v>8667</v>
      </c>
      <c r="C3632" s="17">
        <v>6.0</v>
      </c>
      <c r="D3632" s="17">
        <v>1.487182945E8</v>
      </c>
      <c r="E3632" s="17">
        <v>1.04272E7</v>
      </c>
      <c r="F3632" s="17">
        <v>3.2482864E7</v>
      </c>
      <c r="G3632" s="17">
        <v>3.94538837E8</v>
      </c>
      <c r="H3632" s="17">
        <v>4.05135621E8</v>
      </c>
    </row>
    <row r="3633">
      <c r="A3633" s="22" t="s">
        <v>8668</v>
      </c>
      <c r="B3633" s="7" t="s">
        <v>8669</v>
      </c>
      <c r="C3633" s="17">
        <v>2.0</v>
      </c>
      <c r="D3633" s="17">
        <v>1.92633105E7</v>
      </c>
      <c r="E3633" s="17">
        <v>1.5192537E7</v>
      </c>
      <c r="F3633" s="17">
        <v>1.5192537E7</v>
      </c>
      <c r="G3633" s="17">
        <v>2.3334084E7</v>
      </c>
      <c r="H3633" s="17">
        <v>2.3334084E7</v>
      </c>
    </row>
    <row r="3634">
      <c r="A3634" s="22" t="s">
        <v>8672</v>
      </c>
      <c r="B3634" s="7" t="s">
        <v>8673</v>
      </c>
      <c r="C3634" s="17">
        <v>6.0</v>
      </c>
      <c r="D3634" s="17">
        <v>1.03731811666666E7</v>
      </c>
      <c r="E3634" s="17">
        <v>4831678.0</v>
      </c>
      <c r="F3634" s="17">
        <v>8046166.0</v>
      </c>
      <c r="G3634" s="17">
        <v>1.1646975E7</v>
      </c>
      <c r="H3634" s="17">
        <v>2.8998968E7</v>
      </c>
    </row>
    <row r="3635">
      <c r="A3635" s="22" t="s">
        <v>8674</v>
      </c>
      <c r="B3635" s="7" t="s">
        <v>8675</v>
      </c>
      <c r="C3635" s="17">
        <v>1.0</v>
      </c>
      <c r="D3635" s="17">
        <v>7295912.0</v>
      </c>
      <c r="E3635" s="17">
        <v>7295912.0</v>
      </c>
      <c r="F3635" s="17">
        <v>7295912.0</v>
      </c>
      <c r="G3635" s="17">
        <v>7295912.0</v>
      </c>
      <c r="H3635" s="17">
        <v>7295912.0</v>
      </c>
    </row>
    <row r="3636">
      <c r="A3636" s="22" t="s">
        <v>8678</v>
      </c>
      <c r="B3636" s="7" t="s">
        <v>8679</v>
      </c>
      <c r="C3636" s="17">
        <v>2.0</v>
      </c>
      <c r="D3636" s="17">
        <v>3019590.5</v>
      </c>
      <c r="E3636" s="17">
        <v>558648.0</v>
      </c>
      <c r="F3636" s="17">
        <v>558648.0</v>
      </c>
      <c r="G3636" s="17">
        <v>5480533.0</v>
      </c>
      <c r="H3636" s="17">
        <v>5480533.0</v>
      </c>
    </row>
    <row r="3637">
      <c r="A3637" s="22" t="s">
        <v>8680</v>
      </c>
      <c r="B3637" s="7" t="s">
        <v>8681</v>
      </c>
      <c r="C3637" s="17">
        <v>7.0</v>
      </c>
      <c r="D3637" s="17">
        <v>1.25298462857142E7</v>
      </c>
      <c r="E3637" s="17">
        <v>6940800.0</v>
      </c>
      <c r="F3637" s="17">
        <v>7873232.0</v>
      </c>
      <c r="G3637" s="17">
        <v>1.83108E7</v>
      </c>
      <c r="H3637" s="17">
        <v>2.4109763E7</v>
      </c>
    </row>
    <row r="3638">
      <c r="A3638" s="22" t="s">
        <v>8682</v>
      </c>
      <c r="B3638" s="7" t="s">
        <v>8683</v>
      </c>
      <c r="C3638" s="17">
        <v>1.0</v>
      </c>
      <c r="D3638" s="17">
        <v>3.9299591E7</v>
      </c>
      <c r="E3638" s="17">
        <v>3.9299591E7</v>
      </c>
      <c r="F3638" s="17">
        <v>3.9299591E7</v>
      </c>
      <c r="G3638" s="17">
        <v>3.9299591E7</v>
      </c>
      <c r="H3638" s="17">
        <v>3.9299591E7</v>
      </c>
    </row>
    <row r="3639">
      <c r="A3639" s="22" t="s">
        <v>8684</v>
      </c>
      <c r="B3639" s="7" t="s">
        <v>8685</v>
      </c>
      <c r="C3639" s="17">
        <v>1.0</v>
      </c>
      <c r="D3639" s="17">
        <v>1.5051831E7</v>
      </c>
      <c r="E3639" s="17">
        <v>1.5051831E7</v>
      </c>
      <c r="F3639" s="17">
        <v>1.5051831E7</v>
      </c>
      <c r="G3639" s="17">
        <v>1.5051831E7</v>
      </c>
      <c r="H3639" s="17">
        <v>1.5051831E7</v>
      </c>
    </row>
    <row r="3640">
      <c r="A3640" s="22" t="s">
        <v>8688</v>
      </c>
      <c r="B3640" s="7" t="s">
        <v>8689</v>
      </c>
      <c r="C3640" s="17">
        <v>6.0</v>
      </c>
      <c r="D3640" s="17">
        <v>1.48917583333333E7</v>
      </c>
      <c r="E3640" s="17">
        <v>8907701.0</v>
      </c>
      <c r="F3640" s="17">
        <v>1.52888E7</v>
      </c>
      <c r="G3640" s="17">
        <v>1.66634E7</v>
      </c>
      <c r="H3640" s="17">
        <v>3.0402863E7</v>
      </c>
    </row>
    <row r="3641">
      <c r="A3641" s="22" t="s">
        <v>13095</v>
      </c>
      <c r="B3641" s="7" t="s">
        <v>13096</v>
      </c>
      <c r="C3641" s="17">
        <v>1.0</v>
      </c>
      <c r="D3641" s="17">
        <v>1479610.0</v>
      </c>
      <c r="E3641" s="17">
        <v>1479610.0</v>
      </c>
      <c r="F3641" s="17">
        <v>1479610.0</v>
      </c>
      <c r="G3641" s="17">
        <v>1479610.0</v>
      </c>
      <c r="H3641" s="17">
        <v>1479610.0</v>
      </c>
    </row>
    <row r="3642">
      <c r="A3642" s="22" t="s">
        <v>13099</v>
      </c>
      <c r="B3642" s="7" t="s">
        <v>13100</v>
      </c>
      <c r="C3642" s="17">
        <v>3.0</v>
      </c>
      <c r="D3642" s="17">
        <v>1.29253205E7</v>
      </c>
      <c r="E3642" s="17">
        <v>3105296.0</v>
      </c>
      <c r="F3642" s="17">
        <v>4053109.0</v>
      </c>
      <c r="G3642" s="17">
        <v>4053109.0</v>
      </c>
      <c r="H3642" s="17">
        <v>4.0489768E7</v>
      </c>
    </row>
    <row r="3643">
      <c r="A3643" s="22" t="s">
        <v>8690</v>
      </c>
      <c r="B3643" s="7" t="s">
        <v>8691</v>
      </c>
      <c r="C3643" s="17">
        <v>6118.0</v>
      </c>
      <c r="D3643" s="17">
        <v>1.63197882222222E7</v>
      </c>
      <c r="E3643" s="17">
        <v>6078477.0</v>
      </c>
      <c r="F3643" s="17">
        <v>8604200.0</v>
      </c>
      <c r="G3643" s="17">
        <v>1.6800681E7</v>
      </c>
      <c r="H3643" s="17">
        <v>3.8744981E7</v>
      </c>
    </row>
    <row r="3644">
      <c r="A3644" s="22" t="s">
        <v>8692</v>
      </c>
      <c r="B3644" s="7" t="s">
        <v>8693</v>
      </c>
      <c r="C3644" s="17">
        <v>2990.0</v>
      </c>
      <c r="D3644" s="17">
        <v>1.83696506384615E7</v>
      </c>
      <c r="E3644" s="17">
        <v>5957438.0</v>
      </c>
      <c r="F3644" s="17">
        <v>1.201995E7</v>
      </c>
      <c r="G3644" s="17">
        <v>2.1390595E7</v>
      </c>
      <c r="H3644" s="17">
        <v>3.54E7</v>
      </c>
    </row>
    <row r="3645">
      <c r="A3645" s="22" t="s">
        <v>8694</v>
      </c>
      <c r="B3645" s="7" t="s">
        <v>8695</v>
      </c>
      <c r="C3645" s="17">
        <v>983.0</v>
      </c>
      <c r="D3645" s="17">
        <v>1.58590032899287E7</v>
      </c>
      <c r="E3645" s="17">
        <v>6469300.0</v>
      </c>
      <c r="F3645" s="17">
        <v>8604200.0</v>
      </c>
      <c r="G3645" s="17">
        <v>1.785805E7</v>
      </c>
      <c r="H3645" s="17">
        <v>3.4322322E7</v>
      </c>
    </row>
    <row r="3646">
      <c r="A3646" s="22" t="s">
        <v>8696</v>
      </c>
      <c r="B3646" s="7" t="s">
        <v>8697</v>
      </c>
      <c r="C3646" s="17">
        <v>2741.0</v>
      </c>
      <c r="D3646" s="17">
        <v>1.68033774414447E7</v>
      </c>
      <c r="E3646" s="17">
        <v>7826261.0</v>
      </c>
      <c r="F3646" s="17">
        <v>1.064389E7</v>
      </c>
      <c r="G3646" s="17">
        <v>1.63322E7</v>
      </c>
      <c r="H3646" s="17">
        <v>2.3273E7</v>
      </c>
    </row>
    <row r="3647">
      <c r="A3647" s="22" t="s">
        <v>8698</v>
      </c>
      <c r="B3647" s="7" t="s">
        <v>8699</v>
      </c>
      <c r="C3647" s="17">
        <v>257.0</v>
      </c>
      <c r="D3647" s="17">
        <v>5.58273256303502E7</v>
      </c>
      <c r="E3647" s="17">
        <v>7415000.0</v>
      </c>
      <c r="F3647" s="17">
        <v>1.5762378E7</v>
      </c>
      <c r="G3647" s="17">
        <v>4.3982151E7</v>
      </c>
      <c r="H3647" s="17">
        <v>1.86098977E8</v>
      </c>
    </row>
    <row r="3648">
      <c r="A3648" s="22" t="s">
        <v>8700</v>
      </c>
      <c r="B3648" s="7" t="s">
        <v>8701</v>
      </c>
      <c r="C3648" s="17">
        <v>15.0</v>
      </c>
      <c r="D3648" s="17">
        <v>9296044.93333333</v>
      </c>
      <c r="E3648" s="17">
        <v>4198160.0</v>
      </c>
      <c r="F3648" s="17">
        <v>6780628.0</v>
      </c>
      <c r="G3648" s="17">
        <v>1.19894E7</v>
      </c>
      <c r="H3648" s="17">
        <v>2.4544852E7</v>
      </c>
    </row>
    <row r="3649">
      <c r="A3649" s="22" t="s">
        <v>8702</v>
      </c>
      <c r="B3649" s="7" t="s">
        <v>8703</v>
      </c>
      <c r="C3649" s="17">
        <v>5.0</v>
      </c>
      <c r="D3649" s="17">
        <v>8307619.6</v>
      </c>
      <c r="E3649" s="17">
        <v>3702258.0</v>
      </c>
      <c r="F3649" s="17">
        <v>7383300.0</v>
      </c>
      <c r="G3649" s="17">
        <v>1.1844639E7</v>
      </c>
      <c r="H3649" s="17">
        <v>1.6969414E7</v>
      </c>
    </row>
    <row r="3650">
      <c r="A3650" s="22" t="s">
        <v>8704</v>
      </c>
      <c r="B3650" s="7" t="s">
        <v>8705</v>
      </c>
      <c r="C3650" s="17">
        <v>3120.0</v>
      </c>
      <c r="D3650" s="17">
        <v>1.31422871256393E7</v>
      </c>
      <c r="E3650" s="17">
        <v>4291399.0</v>
      </c>
      <c r="F3650" s="17">
        <v>8193011.0</v>
      </c>
      <c r="G3650" s="17">
        <v>1.5938083E7</v>
      </c>
      <c r="H3650" s="17">
        <v>2.085361E7</v>
      </c>
    </row>
    <row r="3651">
      <c r="A3651" s="22" t="s">
        <v>8706</v>
      </c>
      <c r="B3651" s="7" t="s">
        <v>8707</v>
      </c>
      <c r="C3651" s="17">
        <v>1763.0</v>
      </c>
      <c r="D3651" s="17">
        <v>4.75441335740215E7</v>
      </c>
      <c r="E3651" s="17">
        <v>8525039.0</v>
      </c>
      <c r="F3651" s="17">
        <v>2.4120384E7</v>
      </c>
      <c r="G3651" s="17">
        <v>6.9921855E7</v>
      </c>
      <c r="H3651" s="17">
        <v>8.8452255E7</v>
      </c>
    </row>
    <row r="3652">
      <c r="A3652" s="22" t="s">
        <v>8709</v>
      </c>
      <c r="B3652" s="7" t="s">
        <v>8711</v>
      </c>
      <c r="C3652" s="17">
        <v>68.0</v>
      </c>
      <c r="D3652" s="17">
        <v>4.10747587058823E7</v>
      </c>
      <c r="E3652" s="17">
        <v>5149150.0</v>
      </c>
      <c r="F3652" s="17">
        <v>1.312985E7</v>
      </c>
      <c r="G3652" s="17">
        <v>3.65843E7</v>
      </c>
      <c r="H3652" s="17">
        <v>1.2899145E8</v>
      </c>
    </row>
    <row r="3653">
      <c r="A3653" s="22" t="s">
        <v>8712</v>
      </c>
      <c r="B3653" s="7" t="s">
        <v>8713</v>
      </c>
      <c r="C3653" s="17">
        <v>1861.0</v>
      </c>
      <c r="D3653" s="17">
        <v>2.49441394680279E7</v>
      </c>
      <c r="E3653" s="17">
        <v>7519425.0</v>
      </c>
      <c r="F3653" s="17">
        <v>1.5856299E7</v>
      </c>
      <c r="G3653" s="17">
        <v>2.3160253E7</v>
      </c>
      <c r="H3653" s="17">
        <v>7.7625101E7</v>
      </c>
    </row>
    <row r="3654">
      <c r="A3654" s="22" t="s">
        <v>8714</v>
      </c>
      <c r="B3654" s="7" t="s">
        <v>8715</v>
      </c>
      <c r="C3654" s="17">
        <v>96.0</v>
      </c>
      <c r="D3654" s="17">
        <v>3.14512947499999E7</v>
      </c>
      <c r="E3654" s="17">
        <v>9586650.0</v>
      </c>
      <c r="F3654" s="17">
        <v>1.8626246E7</v>
      </c>
      <c r="G3654" s="17">
        <v>3.5819832E7</v>
      </c>
      <c r="H3654" s="17">
        <v>7.9043049E7</v>
      </c>
    </row>
    <row r="3655">
      <c r="A3655" s="22" t="s">
        <v>8716</v>
      </c>
      <c r="B3655" s="7" t="s">
        <v>8717</v>
      </c>
      <c r="C3655" s="17">
        <v>21.0</v>
      </c>
      <c r="D3655" s="17">
        <v>1.88909109999999E7</v>
      </c>
      <c r="E3655" s="17">
        <v>9920950.0</v>
      </c>
      <c r="F3655" s="17">
        <v>1.6378677E7</v>
      </c>
      <c r="G3655" s="17">
        <v>1.768955E7</v>
      </c>
      <c r="H3655" s="17">
        <v>2.1830532E7</v>
      </c>
    </row>
    <row r="3656">
      <c r="A3656" s="22" t="s">
        <v>8718</v>
      </c>
      <c r="B3656" s="7" t="s">
        <v>8719</v>
      </c>
      <c r="C3656" s="17">
        <v>573.0</v>
      </c>
      <c r="D3656" s="17">
        <v>2.19963039109947E7</v>
      </c>
      <c r="E3656" s="17">
        <v>7942697.0</v>
      </c>
      <c r="F3656" s="17">
        <v>1.3799933E7</v>
      </c>
      <c r="G3656" s="17">
        <v>2.3132538E7</v>
      </c>
      <c r="H3656" s="17">
        <v>4.8125333E7</v>
      </c>
    </row>
    <row r="3657">
      <c r="A3657" s="22" t="s">
        <v>8720</v>
      </c>
      <c r="B3657" s="7" t="s">
        <v>8721</v>
      </c>
      <c r="C3657" s="17">
        <v>11.0</v>
      </c>
      <c r="D3657" s="17">
        <v>7484756.27272727</v>
      </c>
      <c r="E3657" s="17">
        <v>3136100.0</v>
      </c>
      <c r="F3657" s="17">
        <v>5468110.0</v>
      </c>
      <c r="G3657" s="17">
        <v>1.0012742E7</v>
      </c>
      <c r="H3657" s="17">
        <v>1.066788E7</v>
      </c>
    </row>
    <row r="3658">
      <c r="A3658" s="22" t="s">
        <v>13130</v>
      </c>
      <c r="B3658" s="7" t="s">
        <v>13132</v>
      </c>
      <c r="C3658" s="17">
        <v>1.0</v>
      </c>
      <c r="D3658" s="17">
        <v>1382600.0</v>
      </c>
      <c r="E3658" s="17">
        <v>1382600.0</v>
      </c>
      <c r="F3658" s="17">
        <v>1382600.0</v>
      </c>
      <c r="G3658" s="17">
        <v>1382600.0</v>
      </c>
      <c r="H3658" s="17">
        <v>1382600.0</v>
      </c>
    </row>
    <row r="3659">
      <c r="A3659" s="22" t="s">
        <v>8722</v>
      </c>
      <c r="B3659" s="7" t="s">
        <v>8723</v>
      </c>
      <c r="C3659" s="17">
        <v>39.0</v>
      </c>
      <c r="D3659" s="17">
        <v>1.83751128974358E7</v>
      </c>
      <c r="E3659" s="17">
        <v>7148000.0</v>
      </c>
      <c r="F3659" s="17">
        <v>1.49507E7</v>
      </c>
      <c r="G3659" s="17">
        <v>2.0946008E7</v>
      </c>
      <c r="H3659" s="17">
        <v>2.5990605E7</v>
      </c>
    </row>
    <row r="3660">
      <c r="A3660" s="22" t="s">
        <v>13135</v>
      </c>
      <c r="B3660" s="7" t="s">
        <v>13136</v>
      </c>
      <c r="C3660" s="17">
        <v>1.0</v>
      </c>
      <c r="D3660" s="17">
        <v>6815797.0</v>
      </c>
      <c r="E3660" s="17">
        <v>6815797.0</v>
      </c>
      <c r="F3660" s="17">
        <v>6815797.0</v>
      </c>
      <c r="G3660" s="17">
        <v>6815797.0</v>
      </c>
      <c r="H3660" s="17">
        <v>6815797.0</v>
      </c>
    </row>
    <row r="3661">
      <c r="A3661" s="22" t="s">
        <v>8724</v>
      </c>
      <c r="B3661" s="7" t="s">
        <v>8725</v>
      </c>
      <c r="C3661" s="17">
        <v>83.0</v>
      </c>
      <c r="D3661" s="17">
        <v>1.57499979999999E7</v>
      </c>
      <c r="E3661" s="17">
        <v>3590990.0</v>
      </c>
      <c r="F3661" s="17">
        <v>5708869.0</v>
      </c>
      <c r="G3661" s="17">
        <v>1.0231101E7</v>
      </c>
      <c r="H3661" s="17">
        <v>2.8808016E7</v>
      </c>
    </row>
    <row r="3662">
      <c r="A3662" s="22" t="s">
        <v>8726</v>
      </c>
      <c r="B3662" s="7" t="s">
        <v>8727</v>
      </c>
      <c r="C3662" s="17">
        <v>25.0</v>
      </c>
      <c r="D3662" s="17">
        <v>1.86783379199999E7</v>
      </c>
      <c r="E3662" s="17">
        <v>3579268.0</v>
      </c>
      <c r="F3662" s="17">
        <v>7288568.0</v>
      </c>
      <c r="G3662" s="17">
        <v>1.2880134E7</v>
      </c>
      <c r="H3662" s="17">
        <v>1.9933622E7</v>
      </c>
    </row>
    <row r="3663">
      <c r="A3663" s="22" t="s">
        <v>8728</v>
      </c>
      <c r="B3663" s="7" t="s">
        <v>8729</v>
      </c>
      <c r="C3663" s="17">
        <v>13.0</v>
      </c>
      <c r="D3663" s="17">
        <v>1.0538768E7</v>
      </c>
      <c r="E3663" s="17">
        <v>3997890.0</v>
      </c>
      <c r="F3663" s="17">
        <v>4546809.0</v>
      </c>
      <c r="G3663" s="17">
        <v>1.2020052E7</v>
      </c>
      <c r="H3663" s="17">
        <v>1.3211885E7</v>
      </c>
    </row>
    <row r="3664">
      <c r="A3664" s="22" t="s">
        <v>8730</v>
      </c>
      <c r="B3664" s="7" t="s">
        <v>8731</v>
      </c>
      <c r="C3664" s="17">
        <v>71.0</v>
      </c>
      <c r="D3664" s="17">
        <v>9521392.70422535</v>
      </c>
      <c r="E3664" s="17">
        <v>6580256.0</v>
      </c>
      <c r="F3664" s="17">
        <v>8241400.0</v>
      </c>
      <c r="G3664" s="17">
        <v>1.1244293E7</v>
      </c>
      <c r="H3664" s="17">
        <v>1.66597E7</v>
      </c>
    </row>
    <row r="3665">
      <c r="A3665" s="22" t="s">
        <v>8734</v>
      </c>
      <c r="B3665" s="7" t="s">
        <v>8735</v>
      </c>
      <c r="C3665" s="17">
        <v>43.0</v>
      </c>
      <c r="D3665" s="17">
        <v>9212702.72093023</v>
      </c>
      <c r="E3665" s="17">
        <v>6200000.0</v>
      </c>
      <c r="F3665" s="17">
        <v>8407500.0</v>
      </c>
      <c r="G3665" s="17">
        <v>1.3106376E7</v>
      </c>
      <c r="H3665" s="17">
        <v>1.54367E7</v>
      </c>
    </row>
    <row r="3666">
      <c r="A3666" s="22" t="s">
        <v>8736</v>
      </c>
      <c r="B3666" s="7" t="s">
        <v>8737</v>
      </c>
      <c r="C3666" s="17">
        <v>29.0</v>
      </c>
      <c r="D3666" s="17">
        <v>2.05220717241379E7</v>
      </c>
      <c r="E3666" s="17">
        <v>2511111.0</v>
      </c>
      <c r="F3666" s="17">
        <v>6316340.0</v>
      </c>
      <c r="G3666" s="17">
        <v>1.7143929E7</v>
      </c>
      <c r="H3666" s="17">
        <v>9.8788187E7</v>
      </c>
    </row>
    <row r="3667">
      <c r="A3667" s="22" t="s">
        <v>8738</v>
      </c>
      <c r="B3667" s="7" t="s">
        <v>8739</v>
      </c>
      <c r="C3667" s="17">
        <v>3.0</v>
      </c>
      <c r="D3667" s="17">
        <v>5775664.66666666</v>
      </c>
      <c r="E3667" s="17">
        <v>900000.0</v>
      </c>
      <c r="F3667" s="17">
        <v>6708753.0</v>
      </c>
      <c r="G3667" s="17">
        <v>9718241.0</v>
      </c>
      <c r="H3667" s="17">
        <v>9718241.0</v>
      </c>
    </row>
    <row r="3668">
      <c r="A3668" s="22" t="s">
        <v>8740</v>
      </c>
      <c r="B3668" s="7" t="s">
        <v>8741</v>
      </c>
      <c r="C3668" s="17">
        <v>1311.0</v>
      </c>
      <c r="D3668" s="17">
        <v>1.05261616292906E7</v>
      </c>
      <c r="E3668" s="17">
        <v>4430714.0</v>
      </c>
      <c r="F3668" s="17">
        <v>7599924.0</v>
      </c>
      <c r="G3668" s="17">
        <v>1.0409361E7</v>
      </c>
      <c r="H3668" s="17">
        <v>1.9708843E7</v>
      </c>
    </row>
    <row r="3669">
      <c r="A3669" s="22" t="s">
        <v>8752</v>
      </c>
      <c r="B3669" s="7" t="s">
        <v>8753</v>
      </c>
      <c r="C3669" s="17">
        <v>51.0</v>
      </c>
      <c r="D3669" s="17">
        <v>6869020.1372549</v>
      </c>
      <c r="E3669" s="17">
        <v>2702647.0</v>
      </c>
      <c r="F3669" s="17">
        <v>4508155.0</v>
      </c>
      <c r="G3669" s="17">
        <v>8322129.0</v>
      </c>
      <c r="H3669" s="17">
        <v>1.5018216E7</v>
      </c>
    </row>
    <row r="3670">
      <c r="A3670" s="22" t="s">
        <v>8754</v>
      </c>
      <c r="B3670" s="7" t="s">
        <v>8755</v>
      </c>
      <c r="C3670" s="17">
        <v>32.0</v>
      </c>
      <c r="D3670" s="17">
        <v>8123386.9375</v>
      </c>
      <c r="E3670" s="17">
        <v>5887934.0</v>
      </c>
      <c r="F3670" s="17">
        <v>7733475.0</v>
      </c>
      <c r="G3670" s="17">
        <v>8625000.0</v>
      </c>
      <c r="H3670" s="17">
        <v>1.1642482E7</v>
      </c>
    </row>
    <row r="3671">
      <c r="A3671" s="22" t="s">
        <v>8756</v>
      </c>
      <c r="B3671" s="7" t="s">
        <v>8757</v>
      </c>
      <c r="C3671" s="17">
        <v>466.0</v>
      </c>
      <c r="D3671" s="17">
        <v>5096899.3304721</v>
      </c>
      <c r="E3671" s="17">
        <v>2859025.0</v>
      </c>
      <c r="F3671" s="17">
        <v>3654474.0</v>
      </c>
      <c r="G3671" s="17">
        <v>5026010.0</v>
      </c>
      <c r="H3671" s="17">
        <v>7943333.0</v>
      </c>
    </row>
    <row r="3672">
      <c r="A3672" s="22" t="s">
        <v>8764</v>
      </c>
      <c r="B3672" s="7" t="s">
        <v>8765</v>
      </c>
      <c r="C3672" s="17">
        <v>35.0</v>
      </c>
      <c r="D3672" s="17">
        <v>4228195.4</v>
      </c>
      <c r="E3672" s="17">
        <v>2724480.0</v>
      </c>
      <c r="F3672" s="17">
        <v>3604857.0</v>
      </c>
      <c r="G3672" s="17">
        <v>4623795.0</v>
      </c>
      <c r="H3672" s="17">
        <v>5493617.0</v>
      </c>
    </row>
    <row r="3673">
      <c r="A3673" s="22" t="s">
        <v>8766</v>
      </c>
      <c r="B3673" s="7" t="s">
        <v>8767</v>
      </c>
      <c r="C3673" s="17">
        <v>1511.0</v>
      </c>
      <c r="D3673" s="17">
        <v>2.30125732103174E7</v>
      </c>
      <c r="E3673" s="17">
        <v>5094808.0</v>
      </c>
      <c r="F3673" s="17">
        <v>7983610.0</v>
      </c>
      <c r="G3673" s="17">
        <v>2.1025576E7</v>
      </c>
      <c r="H3673" s="17">
        <v>6.0084125E7</v>
      </c>
    </row>
    <row r="3674">
      <c r="A3674" s="22" t="s">
        <v>8776</v>
      </c>
      <c r="B3674" s="7" t="s">
        <v>8777</v>
      </c>
      <c r="C3674" s="17">
        <v>521.0</v>
      </c>
      <c r="D3674" s="17">
        <v>3.6953222318618E7</v>
      </c>
      <c r="E3674" s="17">
        <v>6559873.0</v>
      </c>
      <c r="F3674" s="17">
        <v>1.8984533E7</v>
      </c>
      <c r="G3674" s="17">
        <v>3.9962468E7</v>
      </c>
      <c r="H3674" s="17">
        <v>9.7429367E7</v>
      </c>
    </row>
    <row r="3675">
      <c r="A3675" s="22" t="s">
        <v>8778</v>
      </c>
      <c r="B3675" s="7" t="s">
        <v>8779</v>
      </c>
      <c r="C3675" s="17">
        <v>2.0</v>
      </c>
      <c r="D3675" s="17">
        <v>5739734.0</v>
      </c>
      <c r="E3675" s="17">
        <v>5518934.0</v>
      </c>
      <c r="F3675" s="17">
        <v>5518934.0</v>
      </c>
      <c r="G3675" s="17">
        <v>5960534.0</v>
      </c>
      <c r="H3675" s="17">
        <v>5960534.0</v>
      </c>
    </row>
    <row r="3676">
      <c r="A3676" s="22" t="s">
        <v>8780</v>
      </c>
      <c r="B3676" s="7" t="s">
        <v>8781</v>
      </c>
      <c r="C3676" s="17">
        <v>42.0</v>
      </c>
      <c r="D3676" s="17">
        <v>7743097.04761904</v>
      </c>
      <c r="E3676" s="17">
        <v>2771226.0</v>
      </c>
      <c r="F3676" s="17">
        <v>3214203.0</v>
      </c>
      <c r="G3676" s="17">
        <v>1.0128E7</v>
      </c>
      <c r="H3676" s="17">
        <v>1.250119E7</v>
      </c>
    </row>
    <row r="3677">
      <c r="A3677" s="22" t="s">
        <v>8782</v>
      </c>
      <c r="B3677" s="7" t="s">
        <v>8783</v>
      </c>
      <c r="C3677" s="17">
        <v>3377.0</v>
      </c>
      <c r="D3677" s="17">
        <v>1.38730522055078E7</v>
      </c>
      <c r="E3677" s="17">
        <v>3176110.0</v>
      </c>
      <c r="F3677" s="17">
        <v>5913300.0</v>
      </c>
      <c r="G3677" s="17">
        <v>1.1997656E7</v>
      </c>
      <c r="H3677" s="17">
        <v>2.9447117E7</v>
      </c>
    </row>
    <row r="3678">
      <c r="A3678" s="22" t="s">
        <v>8788</v>
      </c>
      <c r="B3678" s="7" t="s">
        <v>8789</v>
      </c>
      <c r="C3678" s="17">
        <v>5504.0</v>
      </c>
      <c r="D3678" s="17">
        <v>2.12488017698037E7</v>
      </c>
      <c r="E3678" s="17">
        <v>6342875.0</v>
      </c>
      <c r="F3678" s="17">
        <v>1.0779896E7</v>
      </c>
      <c r="G3678" s="17">
        <v>1.9703136E7</v>
      </c>
      <c r="H3678" s="17">
        <v>4.2139516E7</v>
      </c>
    </row>
    <row r="3679">
      <c r="A3679" s="22" t="s">
        <v>8790</v>
      </c>
      <c r="B3679" s="7" t="s">
        <v>8791</v>
      </c>
      <c r="C3679" s="17">
        <v>84.0</v>
      </c>
      <c r="D3679" s="17">
        <v>1.17562148214285E7</v>
      </c>
      <c r="E3679" s="17">
        <v>3278000.0</v>
      </c>
      <c r="F3679" s="17">
        <v>8087811.0</v>
      </c>
      <c r="G3679" s="17">
        <v>1.1428024E7</v>
      </c>
      <c r="H3679" s="17">
        <v>2.4590966E7</v>
      </c>
    </row>
    <row r="3680">
      <c r="A3680" s="22" t="s">
        <v>8792</v>
      </c>
      <c r="B3680" s="7" t="s">
        <v>8793</v>
      </c>
      <c r="C3680" s="17">
        <v>56615.0</v>
      </c>
      <c r="D3680" s="17">
        <v>5.13345677900145E7</v>
      </c>
      <c r="E3680" s="17">
        <v>1.5010903E7</v>
      </c>
      <c r="F3680" s="17">
        <v>3.1079211E7</v>
      </c>
      <c r="G3680" s="17">
        <v>6.3852756E7</v>
      </c>
      <c r="H3680" s="17">
        <v>1.17826356E8</v>
      </c>
    </row>
    <row r="3681">
      <c r="A3681" s="22" t="s">
        <v>8794</v>
      </c>
      <c r="B3681" s="7" t="s">
        <v>8795</v>
      </c>
      <c r="C3681" s="17">
        <v>16279.0</v>
      </c>
      <c r="D3681" s="17">
        <v>3.45389343263526E7</v>
      </c>
      <c r="E3681" s="17">
        <v>1.110424E7</v>
      </c>
      <c r="F3681" s="17">
        <v>2.180215E7</v>
      </c>
      <c r="G3681" s="17">
        <v>4.3914962E7</v>
      </c>
      <c r="H3681" s="17">
        <v>7.5404362E7</v>
      </c>
    </row>
    <row r="3682">
      <c r="A3682" s="22" t="s">
        <v>1155</v>
      </c>
      <c r="B3682" s="7" t="s">
        <v>1156</v>
      </c>
      <c r="C3682" s="17">
        <v>1405.0</v>
      </c>
      <c r="D3682" s="17">
        <v>1.82325713281138E7</v>
      </c>
      <c r="E3682" s="17">
        <v>3458000.0</v>
      </c>
      <c r="F3682" s="17">
        <v>6696445.0</v>
      </c>
      <c r="G3682" s="17">
        <v>1.5190536E7</v>
      </c>
      <c r="H3682" s="17">
        <v>3.955979E7</v>
      </c>
    </row>
    <row r="3683">
      <c r="A3683" s="22" t="s">
        <v>1157</v>
      </c>
      <c r="B3683" s="7" t="s">
        <v>1158</v>
      </c>
      <c r="C3683" s="17">
        <v>181744.0</v>
      </c>
      <c r="D3683" s="17">
        <v>2.11217397161226E7</v>
      </c>
      <c r="E3683" s="17">
        <v>5465250.0</v>
      </c>
      <c r="F3683" s="17">
        <v>1.0177E7</v>
      </c>
      <c r="G3683" s="17">
        <v>2.1397392E7</v>
      </c>
      <c r="H3683" s="17">
        <v>4.70729E7</v>
      </c>
    </row>
    <row r="3684">
      <c r="A3684" s="22" t="s">
        <v>1159</v>
      </c>
      <c r="B3684" s="7" t="s">
        <v>1160</v>
      </c>
      <c r="C3684" s="17">
        <v>2339.0</v>
      </c>
      <c r="D3684" s="17">
        <v>1.48527105735042E7</v>
      </c>
      <c r="E3684" s="17">
        <v>4709932.0</v>
      </c>
      <c r="F3684" s="17">
        <v>7995968.0</v>
      </c>
      <c r="G3684" s="17">
        <v>1.5196167E7</v>
      </c>
      <c r="H3684" s="17">
        <v>2.8587E7</v>
      </c>
    </row>
    <row r="3685">
      <c r="A3685" s="22" t="s">
        <v>1161</v>
      </c>
      <c r="B3685" s="7" t="s">
        <v>1162</v>
      </c>
      <c r="C3685" s="17">
        <v>1091.0</v>
      </c>
      <c r="D3685" s="17">
        <v>1.23158306003666E7</v>
      </c>
      <c r="E3685" s="17">
        <v>2927209.0</v>
      </c>
      <c r="F3685" s="17">
        <v>4269061.0</v>
      </c>
      <c r="G3685" s="17">
        <v>1.3140831E7</v>
      </c>
      <c r="H3685" s="17">
        <v>2.67942E7</v>
      </c>
    </row>
    <row r="3686">
      <c r="A3686" s="22" t="s">
        <v>8796</v>
      </c>
      <c r="B3686" s="7" t="s">
        <v>8797</v>
      </c>
      <c r="C3686" s="17">
        <v>1045.0</v>
      </c>
      <c r="D3686" s="17">
        <v>7684641.01526717</v>
      </c>
      <c r="E3686" s="17">
        <v>3313682.0</v>
      </c>
      <c r="F3686" s="17">
        <v>5800000.0</v>
      </c>
      <c r="G3686" s="17">
        <v>8482944.0</v>
      </c>
      <c r="H3686" s="17">
        <v>1.4506892E7</v>
      </c>
    </row>
    <row r="3687">
      <c r="A3687" s="22" t="s">
        <v>8798</v>
      </c>
      <c r="B3687" s="7" t="s">
        <v>8799</v>
      </c>
      <c r="C3687" s="17">
        <v>1211.0</v>
      </c>
      <c r="D3687" s="17">
        <v>8421118.09083401</v>
      </c>
      <c r="E3687" s="17">
        <v>3318000.0</v>
      </c>
      <c r="F3687" s="17">
        <v>5103681.0</v>
      </c>
      <c r="G3687" s="17">
        <v>8727601.0</v>
      </c>
      <c r="H3687" s="17">
        <v>1.7907295E7</v>
      </c>
    </row>
    <row r="3688">
      <c r="A3688" s="22" t="s">
        <v>8800</v>
      </c>
      <c r="B3688" s="7" t="s">
        <v>8801</v>
      </c>
      <c r="C3688" s="17">
        <v>27.0</v>
      </c>
      <c r="D3688" s="17">
        <v>2.37228501481481E7</v>
      </c>
      <c r="E3688" s="17">
        <v>1.1710051E7</v>
      </c>
      <c r="F3688" s="17">
        <v>1.6771684E7</v>
      </c>
      <c r="G3688" s="17">
        <v>3.2508781E7</v>
      </c>
      <c r="H3688" s="17">
        <v>4.4679513E7</v>
      </c>
    </row>
    <row r="3689">
      <c r="A3689" s="22" t="s">
        <v>8802</v>
      </c>
      <c r="B3689" s="7" t="s">
        <v>8803</v>
      </c>
      <c r="C3689" s="17">
        <v>5451.0</v>
      </c>
      <c r="D3689" s="17">
        <v>7528911.96789579</v>
      </c>
      <c r="E3689" s="17">
        <v>3340516.0</v>
      </c>
      <c r="F3689" s="17">
        <v>6082626.0</v>
      </c>
      <c r="G3689" s="17">
        <v>1.0071254E7</v>
      </c>
      <c r="H3689" s="17">
        <v>1.4976978E7</v>
      </c>
    </row>
    <row r="3690">
      <c r="A3690" s="22" t="s">
        <v>8806</v>
      </c>
      <c r="B3690" s="7" t="s">
        <v>8807</v>
      </c>
      <c r="C3690" s="17">
        <v>10.0</v>
      </c>
      <c r="D3690" s="17">
        <v>2.19117274E7</v>
      </c>
      <c r="E3690" s="17">
        <v>7440000.0</v>
      </c>
      <c r="F3690" s="17">
        <v>1.0987339E7</v>
      </c>
      <c r="G3690" s="17">
        <v>2.8083871E7</v>
      </c>
      <c r="H3690" s="17">
        <v>3.2311519E7</v>
      </c>
    </row>
    <row r="3691">
      <c r="A3691" s="22" t="s">
        <v>8808</v>
      </c>
      <c r="B3691" s="7" t="s">
        <v>8809</v>
      </c>
      <c r="C3691" s="17">
        <v>456.0</v>
      </c>
      <c r="D3691" s="17">
        <v>8267244.84429825</v>
      </c>
      <c r="E3691" s="17">
        <v>2753532.0</v>
      </c>
      <c r="F3691" s="17">
        <v>4393805.0</v>
      </c>
      <c r="G3691" s="17">
        <v>8457103.0</v>
      </c>
      <c r="H3691" s="17">
        <v>1.5311151E7</v>
      </c>
    </row>
    <row r="3692">
      <c r="A3692" s="22" t="s">
        <v>1195</v>
      </c>
      <c r="B3692" s="7" t="s">
        <v>1196</v>
      </c>
      <c r="C3692" s="17">
        <v>107.0</v>
      </c>
      <c r="D3692" s="17">
        <v>1.31963781214953E7</v>
      </c>
      <c r="E3692" s="17">
        <v>4606475.0</v>
      </c>
      <c r="F3692" s="17">
        <v>7274167.0</v>
      </c>
      <c r="G3692" s="17">
        <v>1.46331E7</v>
      </c>
      <c r="H3692" s="17">
        <v>2.7972464E7</v>
      </c>
    </row>
    <row r="3693">
      <c r="A3693" s="22" t="s">
        <v>8810</v>
      </c>
      <c r="B3693" s="7" t="s">
        <v>8811</v>
      </c>
      <c r="C3693" s="17">
        <v>50.0</v>
      </c>
      <c r="D3693" s="17">
        <v>1.66633560599999E7</v>
      </c>
      <c r="E3693" s="17">
        <v>6816601.0</v>
      </c>
      <c r="F3693" s="17">
        <v>1.3539669E7</v>
      </c>
      <c r="G3693" s="17">
        <v>2.2931588E7</v>
      </c>
      <c r="H3693" s="17">
        <v>2.9227705E7</v>
      </c>
    </row>
    <row r="3694">
      <c r="A3694" s="22" t="s">
        <v>1197</v>
      </c>
      <c r="B3694" s="7" t="s">
        <v>1199</v>
      </c>
      <c r="C3694" s="17">
        <v>151.0</v>
      </c>
      <c r="D3694" s="17">
        <v>1.94278143642384E7</v>
      </c>
      <c r="E3694" s="17">
        <v>6805100.0</v>
      </c>
      <c r="F3694" s="17">
        <v>1.2066338E7</v>
      </c>
      <c r="G3694" s="17">
        <v>2.1405689E7</v>
      </c>
      <c r="H3694" s="17">
        <v>4.1589472E7</v>
      </c>
    </row>
    <row r="3695">
      <c r="A3695" s="22" t="s">
        <v>653</v>
      </c>
      <c r="B3695" s="7" t="s">
        <v>654</v>
      </c>
      <c r="C3695" s="17">
        <v>460.0</v>
      </c>
      <c r="D3695" s="17">
        <v>1.27989381125541E7</v>
      </c>
      <c r="E3695" s="17">
        <v>5114800.0</v>
      </c>
      <c r="F3695" s="17">
        <v>9626700.0</v>
      </c>
      <c r="G3695" s="17">
        <v>1.5697807E7</v>
      </c>
      <c r="H3695" s="17">
        <v>2.7103551E7</v>
      </c>
    </row>
    <row r="3696">
      <c r="A3696" s="22" t="s">
        <v>1201</v>
      </c>
      <c r="B3696" s="7" t="s">
        <v>1202</v>
      </c>
      <c r="C3696" s="17">
        <v>22.0</v>
      </c>
      <c r="D3696" s="17">
        <v>7521350.95454545</v>
      </c>
      <c r="E3696" s="17">
        <v>3396400.0</v>
      </c>
      <c r="F3696" s="17">
        <v>7106533.0</v>
      </c>
      <c r="G3696" s="17">
        <v>9506749.0</v>
      </c>
      <c r="H3696" s="17">
        <v>1.3526723E7</v>
      </c>
    </row>
    <row r="3697">
      <c r="A3697" s="22" t="s">
        <v>8812</v>
      </c>
      <c r="B3697" s="7" t="s">
        <v>8813</v>
      </c>
      <c r="C3697" s="17">
        <v>1019.0</v>
      </c>
      <c r="D3697" s="17">
        <v>2.83928438891069E7</v>
      </c>
      <c r="E3697" s="17">
        <v>1.2603757E7</v>
      </c>
      <c r="F3697" s="17">
        <v>2.1945039E7</v>
      </c>
      <c r="G3697" s="17">
        <v>3.6225937E7</v>
      </c>
      <c r="H3697" s="17">
        <v>5.8482894E7</v>
      </c>
    </row>
    <row r="3698">
      <c r="A3698" s="22" t="s">
        <v>1203</v>
      </c>
      <c r="B3698" s="7" t="s">
        <v>1204</v>
      </c>
      <c r="C3698" s="17">
        <v>66.0</v>
      </c>
      <c r="D3698" s="17">
        <v>1.09493873636363E7</v>
      </c>
      <c r="E3698" s="17">
        <v>4103810.0</v>
      </c>
      <c r="F3698" s="17">
        <v>7208129.0</v>
      </c>
      <c r="G3698" s="17">
        <v>1.4168171E7</v>
      </c>
      <c r="H3698" s="17">
        <v>1.8676607E7</v>
      </c>
    </row>
    <row r="3699">
      <c r="A3699" s="22" t="s">
        <v>1163</v>
      </c>
      <c r="B3699" s="7" t="s">
        <v>1164</v>
      </c>
      <c r="C3699" s="17">
        <v>75.0</v>
      </c>
      <c r="D3699" s="17">
        <v>1.47249819733333E7</v>
      </c>
      <c r="E3699" s="17">
        <v>8426346.0</v>
      </c>
      <c r="F3699" s="17">
        <v>1.1241368E7</v>
      </c>
      <c r="G3699" s="17">
        <v>1.5079367E7</v>
      </c>
      <c r="H3699" s="17">
        <v>2.0620567E7</v>
      </c>
    </row>
    <row r="3700">
      <c r="A3700" s="22" t="s">
        <v>1165</v>
      </c>
      <c r="B3700" s="7" t="s">
        <v>1166</v>
      </c>
      <c r="C3700" s="17">
        <v>18.0</v>
      </c>
      <c r="D3700" s="17">
        <v>1.55404610555555E7</v>
      </c>
      <c r="E3700" s="17">
        <v>8474000.0</v>
      </c>
      <c r="F3700" s="17">
        <v>1.1698975E7</v>
      </c>
      <c r="G3700" s="17">
        <v>2.6424696E7</v>
      </c>
      <c r="H3700" s="17">
        <v>3.1563708E7</v>
      </c>
    </row>
    <row r="3701">
      <c r="A3701" s="22" t="s">
        <v>1167</v>
      </c>
      <c r="B3701" s="7" t="s">
        <v>1168</v>
      </c>
      <c r="C3701" s="17">
        <v>94.0</v>
      </c>
      <c r="D3701" s="17">
        <v>2.28638831595744E7</v>
      </c>
      <c r="E3701" s="17">
        <v>1.0133151E7</v>
      </c>
      <c r="F3701" s="17">
        <v>1.4971852E7</v>
      </c>
      <c r="G3701" s="17">
        <v>2.4889763E7</v>
      </c>
      <c r="H3701" s="17">
        <v>4.5073008E7</v>
      </c>
    </row>
    <row r="3702">
      <c r="A3702" s="22" t="s">
        <v>1169</v>
      </c>
      <c r="B3702" s="7" t="s">
        <v>1170</v>
      </c>
      <c r="C3702" s="17">
        <v>1343.0</v>
      </c>
      <c r="D3702" s="17">
        <v>1.3008965308265E7</v>
      </c>
      <c r="E3702" s="17">
        <v>5084100.0</v>
      </c>
      <c r="F3702" s="17">
        <v>7754500.0</v>
      </c>
      <c r="G3702" s="17">
        <v>1.3579291E7</v>
      </c>
      <c r="H3702" s="17">
        <v>2.6978643E7</v>
      </c>
    </row>
    <row r="3703">
      <c r="A3703" s="22" t="s">
        <v>1171</v>
      </c>
      <c r="B3703" s="7" t="s">
        <v>1172</v>
      </c>
      <c r="C3703" s="17">
        <v>2.0</v>
      </c>
      <c r="D3703" s="17">
        <v>1772863.0</v>
      </c>
      <c r="E3703" s="17">
        <v>1388849.0</v>
      </c>
      <c r="F3703" s="17">
        <v>1388849.0</v>
      </c>
      <c r="G3703" s="17">
        <v>2156877.0</v>
      </c>
      <c r="H3703" s="17">
        <v>2156877.0</v>
      </c>
    </row>
    <row r="3704">
      <c r="A3704" s="22" t="s">
        <v>1173</v>
      </c>
      <c r="B3704" s="7" t="s">
        <v>1174</v>
      </c>
      <c r="C3704" s="17">
        <v>9935.0</v>
      </c>
      <c r="D3704" s="17">
        <v>2.28993803472794E7</v>
      </c>
      <c r="E3704" s="17">
        <v>5025719.0</v>
      </c>
      <c r="F3704" s="17">
        <v>1.0302563E7</v>
      </c>
      <c r="G3704" s="17">
        <v>2.240783E7</v>
      </c>
      <c r="H3704" s="17">
        <v>5.101396E7</v>
      </c>
    </row>
    <row r="3705">
      <c r="A3705" s="22" t="s">
        <v>1238</v>
      </c>
      <c r="B3705" s="7" t="s">
        <v>1239</v>
      </c>
      <c r="C3705" s="17">
        <v>11212.0</v>
      </c>
      <c r="D3705" s="17">
        <v>1.63985393341063E7</v>
      </c>
      <c r="E3705" s="17">
        <v>4887500.0</v>
      </c>
      <c r="F3705" s="17">
        <v>8953244.0</v>
      </c>
      <c r="G3705" s="17">
        <v>1.87258E7</v>
      </c>
      <c r="H3705" s="17">
        <v>3.627056E7</v>
      </c>
    </row>
    <row r="3706">
      <c r="A3706" s="22" t="s">
        <v>1175</v>
      </c>
      <c r="B3706" s="7" t="s">
        <v>1176</v>
      </c>
      <c r="C3706" s="17">
        <v>1061.0</v>
      </c>
      <c r="D3706" s="17">
        <v>1.53465638426763E7</v>
      </c>
      <c r="E3706" s="17">
        <v>6133878.0</v>
      </c>
      <c r="F3706" s="17">
        <v>1.0730729E7</v>
      </c>
      <c r="G3706" s="17">
        <v>1.8179757E7</v>
      </c>
      <c r="H3706" s="17">
        <v>3.0697635E7</v>
      </c>
    </row>
    <row r="3707">
      <c r="A3707" s="22" t="s">
        <v>1240</v>
      </c>
      <c r="B3707" s="7" t="s">
        <v>1241</v>
      </c>
      <c r="C3707" s="17">
        <v>128.0</v>
      </c>
      <c r="D3707" s="17">
        <v>1.42816259609374E7</v>
      </c>
      <c r="E3707" s="17">
        <v>3209483.0</v>
      </c>
      <c r="F3707" s="17">
        <v>5781000.0</v>
      </c>
      <c r="G3707" s="17">
        <v>1.9333786E7</v>
      </c>
      <c r="H3707" s="17">
        <v>3.4669241E7</v>
      </c>
    </row>
    <row r="3708">
      <c r="A3708" s="22" t="s">
        <v>1177</v>
      </c>
      <c r="B3708" s="7" t="s">
        <v>1178</v>
      </c>
      <c r="C3708" s="17">
        <v>27.0</v>
      </c>
      <c r="D3708" s="17">
        <v>8858613.62962963</v>
      </c>
      <c r="E3708" s="17">
        <v>4121987.0</v>
      </c>
      <c r="F3708" s="17">
        <v>5874624.0</v>
      </c>
      <c r="G3708" s="17">
        <v>1.0057586E7</v>
      </c>
      <c r="H3708" s="17">
        <v>1.7179373E7</v>
      </c>
    </row>
    <row r="3709">
      <c r="A3709" s="22" t="s">
        <v>1179</v>
      </c>
      <c r="B3709" s="7" t="s">
        <v>1180</v>
      </c>
      <c r="C3709" s="17">
        <v>1849.0</v>
      </c>
      <c r="D3709" s="17">
        <v>1.32839349660194E7</v>
      </c>
      <c r="E3709" s="17">
        <v>3896600.0</v>
      </c>
      <c r="F3709" s="17">
        <v>8269616.0</v>
      </c>
      <c r="G3709" s="17">
        <v>1.5300991E7</v>
      </c>
      <c r="H3709" s="17">
        <v>2.6898248E7</v>
      </c>
    </row>
    <row r="3710">
      <c r="A3710" s="22" t="s">
        <v>1181</v>
      </c>
      <c r="B3710" s="7" t="s">
        <v>1182</v>
      </c>
      <c r="C3710" s="17">
        <v>6164.0</v>
      </c>
      <c r="D3710" s="17">
        <v>2.62211149151691E7</v>
      </c>
      <c r="E3710" s="17">
        <v>4958989.0</v>
      </c>
      <c r="F3710" s="17">
        <v>1.4789642E7</v>
      </c>
      <c r="G3710" s="17">
        <v>2.6343055E7</v>
      </c>
      <c r="H3710" s="17">
        <v>6.2774176E7</v>
      </c>
    </row>
    <row r="3711">
      <c r="A3711" s="22" t="s">
        <v>282</v>
      </c>
      <c r="B3711" s="7" t="s">
        <v>117</v>
      </c>
      <c r="C3711" s="17">
        <v>62.0</v>
      </c>
      <c r="D3711" s="17">
        <v>3.92780555967742E7</v>
      </c>
      <c r="E3711" s="17">
        <v>1.292635E7</v>
      </c>
      <c r="F3711" s="17">
        <v>3.5051706E7</v>
      </c>
      <c r="G3711" s="17">
        <v>5.3924146E7</v>
      </c>
      <c r="H3711" s="17">
        <v>7.5204136E7</v>
      </c>
    </row>
    <row r="3712">
      <c r="A3712" s="22" t="s">
        <v>284</v>
      </c>
      <c r="B3712" s="7" t="s">
        <v>125</v>
      </c>
      <c r="C3712" s="17">
        <v>6.0</v>
      </c>
      <c r="D3712" s="17">
        <v>2.50379795E7</v>
      </c>
      <c r="E3712" s="17">
        <v>8435012.0</v>
      </c>
      <c r="F3712" s="17">
        <v>1.1739804E7</v>
      </c>
      <c r="G3712" s="17">
        <v>5.0551248E7</v>
      </c>
      <c r="H3712" s="17">
        <v>5.1473406E7</v>
      </c>
    </row>
    <row r="3713">
      <c r="A3713" s="22" t="s">
        <v>1183</v>
      </c>
      <c r="B3713" s="7" t="s">
        <v>1184</v>
      </c>
      <c r="C3713" s="17">
        <v>20.0</v>
      </c>
      <c r="D3713" s="17">
        <v>1.11725581E7</v>
      </c>
      <c r="E3713" s="17">
        <v>4807440.0</v>
      </c>
      <c r="F3713" s="17">
        <v>8183404.0</v>
      </c>
      <c r="G3713" s="17">
        <v>1.1832128E7</v>
      </c>
      <c r="H3713" s="17">
        <v>1.3642329E7</v>
      </c>
    </row>
    <row r="3714">
      <c r="A3714" s="22" t="s">
        <v>8822</v>
      </c>
      <c r="B3714" s="7" t="s">
        <v>8823</v>
      </c>
      <c r="C3714" s="17">
        <v>26508.0</v>
      </c>
      <c r="D3714" s="17">
        <v>7824345.00969518</v>
      </c>
      <c r="E3714" s="17">
        <v>3823150.0</v>
      </c>
      <c r="F3714" s="17">
        <v>6892581.0</v>
      </c>
      <c r="G3714" s="17">
        <v>1.062554E7</v>
      </c>
      <c r="H3714" s="17">
        <v>1.36638E7</v>
      </c>
    </row>
    <row r="3715">
      <c r="A3715" s="22" t="s">
        <v>8824</v>
      </c>
      <c r="B3715" s="7" t="s">
        <v>8825</v>
      </c>
      <c r="C3715" s="17">
        <v>14.0</v>
      </c>
      <c r="D3715" s="17">
        <v>1.95268723571428E7</v>
      </c>
      <c r="E3715" s="17">
        <v>9138487.0</v>
      </c>
      <c r="F3715" s="17">
        <v>1.6882008E7</v>
      </c>
      <c r="G3715" s="17">
        <v>2.076049E7</v>
      </c>
      <c r="H3715" s="17">
        <v>4.0081742E7</v>
      </c>
    </row>
    <row r="3716">
      <c r="A3716" s="22" t="s">
        <v>8826</v>
      </c>
      <c r="B3716" s="7" t="s">
        <v>8827</v>
      </c>
      <c r="C3716" s="17">
        <v>3307.0</v>
      </c>
      <c r="D3716" s="17">
        <v>1.43155257828847E7</v>
      </c>
      <c r="E3716" s="17">
        <v>7787168.0</v>
      </c>
      <c r="F3716" s="17">
        <v>9293732.0</v>
      </c>
      <c r="G3716" s="17">
        <v>1.0131335E7</v>
      </c>
      <c r="H3716" s="17">
        <v>1.191095E7</v>
      </c>
    </row>
    <row r="3717">
      <c r="A3717" s="22" t="s">
        <v>8828</v>
      </c>
      <c r="B3717" s="7" t="s">
        <v>8829</v>
      </c>
      <c r="C3717" s="17">
        <v>51.0</v>
      </c>
      <c r="D3717" s="17">
        <v>1.32428688431372E7</v>
      </c>
      <c r="E3717" s="17">
        <v>5000378.0</v>
      </c>
      <c r="F3717" s="17">
        <v>8572765.0</v>
      </c>
      <c r="G3717" s="17">
        <v>1.6114362E7</v>
      </c>
      <c r="H3717" s="17">
        <v>2.6314767E7</v>
      </c>
    </row>
    <row r="3718">
      <c r="A3718" s="22" t="s">
        <v>8832</v>
      </c>
      <c r="B3718" s="7" t="s">
        <v>8833</v>
      </c>
      <c r="C3718" s="17">
        <v>17648.0</v>
      </c>
      <c r="D3718" s="17">
        <v>1.15010933100067E7</v>
      </c>
      <c r="E3718" s="17">
        <v>6325242.0</v>
      </c>
      <c r="F3718" s="17">
        <v>9148038.0</v>
      </c>
      <c r="G3718" s="17">
        <v>1.2472218E7</v>
      </c>
      <c r="H3718" s="17">
        <v>1.8882789E7</v>
      </c>
    </row>
    <row r="3719">
      <c r="A3719" s="22" t="s">
        <v>8834</v>
      </c>
      <c r="B3719" s="7" t="s">
        <v>8835</v>
      </c>
      <c r="C3719" s="17">
        <v>2312.0</v>
      </c>
      <c r="D3719" s="17">
        <v>6877375.15311418</v>
      </c>
      <c r="E3719" s="17">
        <v>3607448.0</v>
      </c>
      <c r="F3719" s="17">
        <v>4888275.0</v>
      </c>
      <c r="G3719" s="17">
        <v>8062750.0</v>
      </c>
      <c r="H3719" s="17">
        <v>1.2513575E7</v>
      </c>
    </row>
    <row r="3720">
      <c r="A3720" s="22" t="s">
        <v>8836</v>
      </c>
      <c r="B3720" s="7" t="s">
        <v>8837</v>
      </c>
      <c r="C3720" s="17">
        <v>3470.0</v>
      </c>
      <c r="D3720" s="17">
        <v>1.32962508519158E7</v>
      </c>
      <c r="E3720" s="17">
        <v>9699800.0</v>
      </c>
      <c r="F3720" s="17">
        <v>1.36795E7</v>
      </c>
      <c r="G3720" s="17">
        <v>1.6922276E7</v>
      </c>
      <c r="H3720" s="17">
        <v>1.96157E7</v>
      </c>
    </row>
    <row r="3721">
      <c r="A3721" s="22" t="s">
        <v>8838</v>
      </c>
      <c r="B3721" s="7" t="s">
        <v>8839</v>
      </c>
      <c r="C3721" s="17">
        <v>4417.0</v>
      </c>
      <c r="D3721" s="17">
        <v>6752973.528067</v>
      </c>
      <c r="E3721" s="17">
        <v>2987939.0</v>
      </c>
      <c r="F3721" s="17">
        <v>4907716.0</v>
      </c>
      <c r="G3721" s="17">
        <v>7572342.0</v>
      </c>
      <c r="H3721" s="17">
        <v>1.1498257E7</v>
      </c>
    </row>
    <row r="3722">
      <c r="A3722" s="22" t="s">
        <v>8840</v>
      </c>
      <c r="B3722" s="7" t="s">
        <v>8841</v>
      </c>
      <c r="C3722" s="17">
        <v>2511.0</v>
      </c>
      <c r="D3722" s="17">
        <v>1.25213639896455E7</v>
      </c>
      <c r="E3722" s="17">
        <v>4388077.0</v>
      </c>
      <c r="F3722" s="17">
        <v>7844744.0</v>
      </c>
      <c r="G3722" s="17">
        <v>1.28423E7</v>
      </c>
      <c r="H3722" s="17">
        <v>2.4267095E7</v>
      </c>
    </row>
    <row r="3723">
      <c r="A3723" s="22" t="s">
        <v>8842</v>
      </c>
      <c r="B3723" s="7" t="s">
        <v>8843</v>
      </c>
      <c r="C3723" s="17">
        <v>5169.0</v>
      </c>
      <c r="D3723" s="17">
        <v>1.5004095483846E7</v>
      </c>
      <c r="E3723" s="17">
        <v>5610120.0</v>
      </c>
      <c r="F3723" s="17">
        <v>9010652.0</v>
      </c>
      <c r="G3723" s="17">
        <v>1.57467E7</v>
      </c>
      <c r="H3723" s="17">
        <v>2.8701052E7</v>
      </c>
    </row>
    <row r="3724">
      <c r="A3724" s="22" t="s">
        <v>8844</v>
      </c>
      <c r="B3724" s="7" t="s">
        <v>8845</v>
      </c>
      <c r="C3724" s="17">
        <v>308.0</v>
      </c>
      <c r="D3724" s="17">
        <v>1.03169745334415E8</v>
      </c>
      <c r="E3724" s="17">
        <v>1.1598288E7</v>
      </c>
      <c r="F3724" s="17">
        <v>3.6519332E7</v>
      </c>
      <c r="G3724" s="17">
        <v>1.42193613E8</v>
      </c>
      <c r="H3724" s="17">
        <v>3.1687611E8</v>
      </c>
    </row>
    <row r="3725">
      <c r="A3725" s="22" t="s">
        <v>8846</v>
      </c>
      <c r="B3725" s="7" t="s">
        <v>8847</v>
      </c>
      <c r="C3725" s="17">
        <v>2440.0</v>
      </c>
      <c r="D3725" s="17">
        <v>5.63630176080915E7</v>
      </c>
      <c r="E3725" s="17">
        <v>7901900.0</v>
      </c>
      <c r="F3725" s="17">
        <v>2.2331E7</v>
      </c>
      <c r="G3725" s="17">
        <v>6.1114317E7</v>
      </c>
      <c r="H3725" s="17">
        <v>1.57106031E8</v>
      </c>
    </row>
    <row r="3726">
      <c r="A3726" s="22" t="s">
        <v>8848</v>
      </c>
      <c r="B3726" s="7" t="s">
        <v>8849</v>
      </c>
      <c r="C3726" s="17">
        <v>671.0</v>
      </c>
      <c r="D3726" s="17">
        <v>1.68826389776453E7</v>
      </c>
      <c r="E3726" s="17">
        <v>6775827.0</v>
      </c>
      <c r="F3726" s="17">
        <v>1.0486022E7</v>
      </c>
      <c r="G3726" s="17">
        <v>1.8137199E7</v>
      </c>
      <c r="H3726" s="17">
        <v>3.3152268E7</v>
      </c>
    </row>
    <row r="3727">
      <c r="A3727" s="22" t="s">
        <v>8850</v>
      </c>
      <c r="B3727" s="7" t="s">
        <v>8851</v>
      </c>
      <c r="C3727" s="17">
        <v>507.0</v>
      </c>
      <c r="D3727" s="17">
        <v>1.05299797061144E7</v>
      </c>
      <c r="E3727" s="17">
        <v>3637511.0</v>
      </c>
      <c r="F3727" s="17">
        <v>1.0046466E7</v>
      </c>
      <c r="G3727" s="17">
        <v>1.3437225E7</v>
      </c>
      <c r="H3727" s="17">
        <v>1.6021692E7</v>
      </c>
    </row>
    <row r="3728">
      <c r="A3728" s="22" t="s">
        <v>8852</v>
      </c>
      <c r="B3728" s="7" t="s">
        <v>8853</v>
      </c>
      <c r="C3728" s="17">
        <v>172215.0</v>
      </c>
      <c r="D3728" s="17">
        <v>1.60762596432615E7</v>
      </c>
      <c r="E3728" s="17">
        <v>6652579.0</v>
      </c>
      <c r="F3728" s="17">
        <v>1.0046402E7</v>
      </c>
      <c r="G3728" s="17">
        <v>1.5645162E7</v>
      </c>
      <c r="H3728" s="17">
        <v>2.9229577E7</v>
      </c>
    </row>
    <row r="3729">
      <c r="A3729" s="22" t="s">
        <v>8854</v>
      </c>
      <c r="B3729" s="7" t="s">
        <v>8855</v>
      </c>
      <c r="C3729" s="17">
        <v>93040.0</v>
      </c>
      <c r="D3729" s="17">
        <v>1.95228589041339E7</v>
      </c>
      <c r="E3729" s="17">
        <v>5030734.0</v>
      </c>
      <c r="F3729" s="17">
        <v>9372234.0</v>
      </c>
      <c r="G3729" s="17">
        <v>1.8247777E7</v>
      </c>
      <c r="H3729" s="17">
        <v>4.0451821E7</v>
      </c>
    </row>
    <row r="3730">
      <c r="A3730" s="22" t="s">
        <v>13261</v>
      </c>
      <c r="B3730" s="7" t="s">
        <v>13262</v>
      </c>
      <c r="C3730" s="17">
        <v>73.0</v>
      </c>
      <c r="D3730" s="17">
        <v>9487343.02739725</v>
      </c>
      <c r="E3730" s="17">
        <v>5266000.0</v>
      </c>
      <c r="F3730" s="17">
        <v>7085851.0</v>
      </c>
      <c r="G3730" s="17">
        <v>1.05101E7</v>
      </c>
      <c r="H3730" s="17">
        <v>1.4650284E7</v>
      </c>
    </row>
    <row r="3731">
      <c r="A3731" s="22" t="s">
        <v>8856</v>
      </c>
      <c r="B3731" s="7" t="s">
        <v>8857</v>
      </c>
      <c r="C3731" s="17">
        <v>1086.0</v>
      </c>
      <c r="D3731" s="17">
        <v>2.41033359411223E7</v>
      </c>
      <c r="E3731" s="17">
        <v>8581376.0</v>
      </c>
      <c r="F3731" s="17">
        <v>1.4722789E7</v>
      </c>
      <c r="G3731" s="17">
        <v>2.7668323E7</v>
      </c>
      <c r="H3731" s="17">
        <v>5.32478E7</v>
      </c>
    </row>
    <row r="3732">
      <c r="A3732" s="22" t="s">
        <v>8858</v>
      </c>
      <c r="B3732" s="7" t="s">
        <v>8859</v>
      </c>
      <c r="C3732" s="17">
        <v>200193.0</v>
      </c>
      <c r="D3732" s="17">
        <v>3.60192487360973E7</v>
      </c>
      <c r="E3732" s="17">
        <v>1.31392E7</v>
      </c>
      <c r="F3732" s="17">
        <v>2.2902114E7</v>
      </c>
      <c r="G3732" s="17">
        <v>4.1409805E7</v>
      </c>
      <c r="H3732" s="17">
        <v>7.4062283E7</v>
      </c>
    </row>
    <row r="3733">
      <c r="A3733" s="22" t="s">
        <v>8860</v>
      </c>
      <c r="B3733" s="7" t="s">
        <v>8861</v>
      </c>
      <c r="C3733" s="17">
        <v>84728.0</v>
      </c>
      <c r="D3733" s="17">
        <v>8.25114632191142E7</v>
      </c>
      <c r="E3733" s="17">
        <v>3.8362917E7</v>
      </c>
      <c r="F3733" s="17">
        <v>5.963217E7</v>
      </c>
      <c r="G3733" s="17">
        <v>9.9464734E7</v>
      </c>
      <c r="H3733" s="17">
        <v>1.60013709E8</v>
      </c>
    </row>
    <row r="3734">
      <c r="A3734" s="22" t="s">
        <v>1242</v>
      </c>
      <c r="B3734" s="7" t="s">
        <v>1243</v>
      </c>
      <c r="C3734" s="17">
        <v>2835.0</v>
      </c>
      <c r="D3734" s="17">
        <v>1.77565275713783E7</v>
      </c>
      <c r="E3734" s="17">
        <v>6473933.0</v>
      </c>
      <c r="F3734" s="17">
        <v>1.0120201E7</v>
      </c>
      <c r="G3734" s="17">
        <v>1.7586711E7</v>
      </c>
      <c r="H3734" s="17">
        <v>3.5139671E7</v>
      </c>
    </row>
    <row r="3735">
      <c r="A3735" s="22" t="s">
        <v>1244</v>
      </c>
      <c r="B3735" s="7" t="s">
        <v>1245</v>
      </c>
      <c r="C3735" s="17">
        <v>106.0</v>
      </c>
      <c r="D3735" s="17">
        <v>2.71037392169811E7</v>
      </c>
      <c r="E3735" s="17">
        <v>8813918.0</v>
      </c>
      <c r="F3735" s="17">
        <v>1.5681355E7</v>
      </c>
      <c r="G3735" s="17">
        <v>2.43999E7</v>
      </c>
      <c r="H3735" s="17">
        <v>3.8741428E7</v>
      </c>
    </row>
    <row r="3736">
      <c r="A3736" s="22" t="s">
        <v>1246</v>
      </c>
      <c r="B3736" s="7" t="s">
        <v>1247</v>
      </c>
      <c r="C3736" s="17">
        <v>133.0</v>
      </c>
      <c r="D3736" s="17">
        <v>2.1177942774436E7</v>
      </c>
      <c r="E3736" s="17">
        <v>4996841.0</v>
      </c>
      <c r="F3736" s="17">
        <v>7678606.0</v>
      </c>
      <c r="G3736" s="17">
        <v>1.9885058E7</v>
      </c>
      <c r="H3736" s="17">
        <v>5.3024914E7</v>
      </c>
    </row>
    <row r="3737">
      <c r="A3737" s="22" t="s">
        <v>1248</v>
      </c>
      <c r="B3737" s="7" t="s">
        <v>1249</v>
      </c>
      <c r="C3737" s="17">
        <v>48.0</v>
      </c>
      <c r="D3737" s="17">
        <v>2.08700553749999E7</v>
      </c>
      <c r="E3737" s="17">
        <v>4977505.0</v>
      </c>
      <c r="F3737" s="17">
        <v>9707906.0</v>
      </c>
      <c r="G3737" s="17">
        <v>1.8603724E7</v>
      </c>
      <c r="H3737" s="17">
        <v>5.4507325E7</v>
      </c>
    </row>
    <row r="3738">
      <c r="A3738" s="22" t="s">
        <v>338</v>
      </c>
      <c r="B3738" s="7" t="s">
        <v>339</v>
      </c>
      <c r="C3738" s="17">
        <v>154.0</v>
      </c>
      <c r="D3738" s="17">
        <v>3.27887247012986E7</v>
      </c>
      <c r="E3738" s="17">
        <v>2.4025221E7</v>
      </c>
      <c r="F3738" s="17">
        <v>3.0360714E7</v>
      </c>
      <c r="G3738" s="17">
        <v>3.8556237E7</v>
      </c>
      <c r="H3738" s="17">
        <v>5.4895623E7</v>
      </c>
    </row>
    <row r="3739">
      <c r="A3739" s="22" t="s">
        <v>8864</v>
      </c>
      <c r="B3739" s="7" t="s">
        <v>8865</v>
      </c>
      <c r="C3739" s="17">
        <v>112.0</v>
      </c>
      <c r="D3739" s="17">
        <v>1.49438197232142E7</v>
      </c>
      <c r="E3739" s="17">
        <v>6238030.0</v>
      </c>
      <c r="F3739" s="17">
        <v>9706912.0</v>
      </c>
      <c r="G3739" s="17">
        <v>1.3240768E7</v>
      </c>
      <c r="H3739" s="17">
        <v>2.5429673E7</v>
      </c>
    </row>
    <row r="3740">
      <c r="A3740" s="22" t="s">
        <v>8866</v>
      </c>
      <c r="B3740" s="7" t="s">
        <v>8867</v>
      </c>
      <c r="C3740" s="17">
        <v>149.0</v>
      </c>
      <c r="D3740" s="17">
        <v>1.6030047067114E7</v>
      </c>
      <c r="E3740" s="17">
        <v>6007700.0</v>
      </c>
      <c r="F3740" s="17">
        <v>1.0162262E7</v>
      </c>
      <c r="G3740" s="17">
        <v>1.69794E7</v>
      </c>
      <c r="H3740" s="17">
        <v>3.2842846E7</v>
      </c>
    </row>
    <row r="3741">
      <c r="A3741" s="22" t="s">
        <v>8868</v>
      </c>
      <c r="B3741" s="7" t="s">
        <v>8869</v>
      </c>
      <c r="C3741" s="17">
        <v>138.0</v>
      </c>
      <c r="D3741" s="17">
        <v>1.37244831666666E7</v>
      </c>
      <c r="E3741" s="17">
        <v>5410035.0</v>
      </c>
      <c r="F3741" s="17">
        <v>7745361.0</v>
      </c>
      <c r="G3741" s="17">
        <v>1.09905E7</v>
      </c>
      <c r="H3741" s="17">
        <v>2.1418986E7</v>
      </c>
    </row>
    <row r="3742">
      <c r="A3742" s="22" t="s">
        <v>8870</v>
      </c>
      <c r="B3742" s="7" t="s">
        <v>8871</v>
      </c>
      <c r="C3742" s="17">
        <v>57.0</v>
      </c>
      <c r="D3742" s="17">
        <v>2.77037761052631E7</v>
      </c>
      <c r="E3742" s="17">
        <v>9850000.0</v>
      </c>
      <c r="F3742" s="17">
        <v>2.0958819E7</v>
      </c>
      <c r="G3742" s="17">
        <v>3.4308907E7</v>
      </c>
      <c r="H3742" s="17">
        <v>5.154384E7</v>
      </c>
    </row>
    <row r="3743">
      <c r="A3743" s="22" t="s">
        <v>8872</v>
      </c>
      <c r="B3743" s="7" t="s">
        <v>8873</v>
      </c>
      <c r="C3743" s="17">
        <v>1619.0</v>
      </c>
      <c r="D3743" s="17">
        <v>1.54756548943792E7</v>
      </c>
      <c r="E3743" s="17">
        <v>8160800.0</v>
      </c>
      <c r="F3743" s="17">
        <v>1.06468E7</v>
      </c>
      <c r="G3743" s="17">
        <v>1.31547E7</v>
      </c>
      <c r="H3743" s="17">
        <v>2.44435E7</v>
      </c>
    </row>
    <row r="3744">
      <c r="A3744" s="22" t="s">
        <v>8874</v>
      </c>
      <c r="B3744" s="7" t="s">
        <v>8875</v>
      </c>
      <c r="C3744" s="17">
        <v>39864.0</v>
      </c>
      <c r="D3744" s="17">
        <v>1.51167356360626E7</v>
      </c>
      <c r="E3744" s="17">
        <v>7114586.0</v>
      </c>
      <c r="F3744" s="17">
        <v>1.1057199E7</v>
      </c>
      <c r="G3744" s="17">
        <v>1.6542669E7</v>
      </c>
      <c r="H3744" s="17">
        <v>2.6190365E7</v>
      </c>
    </row>
    <row r="3745">
      <c r="A3745" s="22" t="s">
        <v>8876</v>
      </c>
      <c r="B3745" s="7" t="s">
        <v>8877</v>
      </c>
      <c r="C3745" s="17">
        <v>676.0</v>
      </c>
      <c r="D3745" s="17">
        <v>1.08854959097633E7</v>
      </c>
      <c r="E3745" s="17">
        <v>6000364.0</v>
      </c>
      <c r="F3745" s="17">
        <v>8499988.0</v>
      </c>
      <c r="G3745" s="17">
        <v>1.0509694E7</v>
      </c>
      <c r="H3745" s="17">
        <v>2.0419923E7</v>
      </c>
    </row>
    <row r="3746">
      <c r="A3746" s="22" t="s">
        <v>8878</v>
      </c>
      <c r="B3746" s="7" t="s">
        <v>8879</v>
      </c>
      <c r="C3746" s="17">
        <v>229.0</v>
      </c>
      <c r="D3746" s="17">
        <v>7675068.69868995</v>
      </c>
      <c r="E3746" s="17">
        <v>5106405.0</v>
      </c>
      <c r="F3746" s="17">
        <v>6885585.0</v>
      </c>
      <c r="G3746" s="17">
        <v>9992931.0</v>
      </c>
      <c r="H3746" s="17">
        <v>1.1785376E7</v>
      </c>
    </row>
    <row r="3747">
      <c r="A3747" s="22" t="s">
        <v>8882</v>
      </c>
      <c r="B3747" s="7" t="s">
        <v>8883</v>
      </c>
      <c r="C3747" s="17">
        <v>2147.0</v>
      </c>
      <c r="D3747" s="17">
        <v>3.74452578602701E7</v>
      </c>
      <c r="E3747" s="17">
        <v>9537595.0</v>
      </c>
      <c r="F3747" s="17">
        <v>1.7400744E7</v>
      </c>
      <c r="G3747" s="17">
        <v>3.3138684E7</v>
      </c>
      <c r="H3747" s="17">
        <v>7.6184235E7</v>
      </c>
    </row>
    <row r="3748">
      <c r="A3748" s="22" t="s">
        <v>8884</v>
      </c>
      <c r="B3748" s="7" t="s">
        <v>8885</v>
      </c>
      <c r="C3748" s="17">
        <v>5.0</v>
      </c>
      <c r="D3748" s="17">
        <v>7694541.6</v>
      </c>
      <c r="E3748" s="17">
        <v>2020688.0</v>
      </c>
      <c r="F3748" s="17">
        <v>5357792.0</v>
      </c>
      <c r="G3748" s="17">
        <v>1.2017163E7</v>
      </c>
      <c r="H3748" s="17">
        <v>1.7239894E7</v>
      </c>
    </row>
    <row r="3749">
      <c r="A3749" s="22" t="s">
        <v>8886</v>
      </c>
      <c r="B3749" s="7" t="s">
        <v>8887</v>
      </c>
      <c r="C3749" s="17">
        <v>13.0</v>
      </c>
      <c r="D3749" s="17">
        <v>4728668.15384615</v>
      </c>
      <c r="E3749" s="17">
        <v>2312000.0</v>
      </c>
      <c r="F3749" s="17">
        <v>4380294.0</v>
      </c>
      <c r="G3749" s="17">
        <v>6345801.0</v>
      </c>
      <c r="H3749" s="17">
        <v>7501737.0</v>
      </c>
    </row>
    <row r="3750">
      <c r="A3750" s="22" t="s">
        <v>8890</v>
      </c>
      <c r="B3750" s="7" t="s">
        <v>8891</v>
      </c>
      <c r="C3750" s="17">
        <v>856.0</v>
      </c>
      <c r="D3750" s="17">
        <v>6374939.99182243</v>
      </c>
      <c r="E3750" s="17">
        <v>4159246.0</v>
      </c>
      <c r="F3750" s="17">
        <v>5045823.0</v>
      </c>
      <c r="G3750" s="17">
        <v>6597240.0</v>
      </c>
      <c r="H3750" s="17">
        <v>1.0819125E7</v>
      </c>
    </row>
    <row r="3751">
      <c r="A3751" s="22" t="s">
        <v>8892</v>
      </c>
      <c r="B3751" s="7" t="s">
        <v>8893</v>
      </c>
      <c r="C3751" s="17">
        <v>45.0</v>
      </c>
      <c r="D3751" s="17">
        <v>1.36275503555555E7</v>
      </c>
      <c r="E3751" s="17">
        <v>4226253.0</v>
      </c>
      <c r="F3751" s="17">
        <v>8899767.0</v>
      </c>
      <c r="G3751" s="17">
        <v>1.7563006E7</v>
      </c>
      <c r="H3751" s="17">
        <v>3.3441146E7</v>
      </c>
    </row>
    <row r="3752">
      <c r="A3752" s="22" t="s">
        <v>8896</v>
      </c>
      <c r="B3752" s="7" t="s">
        <v>8897</v>
      </c>
      <c r="C3752" s="17">
        <v>12.0</v>
      </c>
      <c r="D3752" s="17">
        <v>1.06488986666666E7</v>
      </c>
      <c r="E3752" s="17">
        <v>3890946.0</v>
      </c>
      <c r="F3752" s="17">
        <v>4909850.0</v>
      </c>
      <c r="G3752" s="17">
        <v>1.3717768E7</v>
      </c>
      <c r="H3752" s="17">
        <v>1.9284516E7</v>
      </c>
    </row>
    <row r="3753">
      <c r="A3753" s="22" t="s">
        <v>8898</v>
      </c>
      <c r="B3753" s="7" t="s">
        <v>8899</v>
      </c>
      <c r="C3753" s="17">
        <v>1995.0</v>
      </c>
      <c r="D3753" s="17">
        <v>1.98446619258145E7</v>
      </c>
      <c r="E3753" s="17">
        <v>7281166.0</v>
      </c>
      <c r="F3753" s="17">
        <v>1.0909899E7</v>
      </c>
      <c r="G3753" s="17">
        <v>2.3583845E7</v>
      </c>
      <c r="H3753" s="17">
        <v>4.1029044E7</v>
      </c>
    </row>
    <row r="3754">
      <c r="A3754" s="22" t="s">
        <v>8900</v>
      </c>
      <c r="B3754" s="7" t="s">
        <v>8901</v>
      </c>
      <c r="C3754" s="17">
        <v>1049.0</v>
      </c>
      <c r="D3754" s="17">
        <v>1.05874015914285E7</v>
      </c>
      <c r="E3754" s="17">
        <v>5162610.0</v>
      </c>
      <c r="F3754" s="17">
        <v>8709800.0</v>
      </c>
      <c r="G3754" s="17">
        <v>1.178067E7</v>
      </c>
      <c r="H3754" s="17">
        <v>1.9479825E7</v>
      </c>
    </row>
    <row r="3755">
      <c r="A3755" s="22" t="s">
        <v>8902</v>
      </c>
      <c r="B3755" s="7" t="s">
        <v>8903</v>
      </c>
      <c r="C3755" s="17">
        <v>213.0</v>
      </c>
      <c r="D3755" s="17">
        <v>7291611.60093896</v>
      </c>
      <c r="E3755" s="17">
        <v>5661034.0</v>
      </c>
      <c r="F3755" s="17">
        <v>6489447.0</v>
      </c>
      <c r="G3755" s="17">
        <v>7811217.0</v>
      </c>
      <c r="H3755" s="17">
        <v>8116073.0</v>
      </c>
    </row>
    <row r="3756">
      <c r="A3756" s="22" t="s">
        <v>8904</v>
      </c>
      <c r="B3756" s="7" t="s">
        <v>8905</v>
      </c>
      <c r="C3756" s="17">
        <v>26.0</v>
      </c>
      <c r="D3756" s="17">
        <v>2.45808884615384E7</v>
      </c>
      <c r="E3756" s="17">
        <v>9726905.0</v>
      </c>
      <c r="F3756" s="17">
        <v>1.1707451E7</v>
      </c>
      <c r="G3756" s="17">
        <v>2.1231145E7</v>
      </c>
      <c r="H3756" s="17">
        <v>4.5382623E7</v>
      </c>
    </row>
    <row r="3757">
      <c r="A3757" s="22" t="s">
        <v>8906</v>
      </c>
      <c r="B3757" s="7" t="s">
        <v>8907</v>
      </c>
      <c r="C3757" s="17">
        <v>539.0</v>
      </c>
      <c r="D3757" s="17">
        <v>1.38162464155844E7</v>
      </c>
      <c r="E3757" s="17">
        <v>5449722.0</v>
      </c>
      <c r="F3757" s="17">
        <v>8504967.0</v>
      </c>
      <c r="G3757" s="17">
        <v>1.7848599E7</v>
      </c>
      <c r="H3757" s="17">
        <v>2.4202072E7</v>
      </c>
    </row>
    <row r="3758">
      <c r="A3758" s="22" t="s">
        <v>8908</v>
      </c>
      <c r="B3758" s="7" t="s">
        <v>8909</v>
      </c>
      <c r="C3758" s="17">
        <v>647.0</v>
      </c>
      <c r="D3758" s="17">
        <v>2.75838034049459E7</v>
      </c>
      <c r="E3758" s="17">
        <v>6022986.0</v>
      </c>
      <c r="F3758" s="17">
        <v>1.3211953E7</v>
      </c>
      <c r="G3758" s="17">
        <v>2.851782E7</v>
      </c>
      <c r="H3758" s="17">
        <v>5.1584731E7</v>
      </c>
    </row>
    <row r="3759">
      <c r="A3759" s="22" t="s">
        <v>8912</v>
      </c>
      <c r="B3759" s="7" t="s">
        <v>8913</v>
      </c>
      <c r="C3759" s="17">
        <v>533.0</v>
      </c>
      <c r="D3759" s="17">
        <v>1.53937513245778E7</v>
      </c>
      <c r="E3759" s="17">
        <v>5271210.0</v>
      </c>
      <c r="F3759" s="17">
        <v>8668550.0</v>
      </c>
      <c r="G3759" s="17">
        <v>1.680377E7</v>
      </c>
      <c r="H3759" s="17">
        <v>2.8919699E7</v>
      </c>
    </row>
    <row r="3760">
      <c r="A3760" s="22" t="s">
        <v>8914</v>
      </c>
      <c r="B3760" s="7" t="s">
        <v>8915</v>
      </c>
      <c r="C3760" s="17">
        <v>634.0</v>
      </c>
      <c r="D3760" s="17">
        <v>2.56056564321766E7</v>
      </c>
      <c r="E3760" s="17">
        <v>6786090.0</v>
      </c>
      <c r="F3760" s="17">
        <v>1.420165E7</v>
      </c>
      <c r="G3760" s="17">
        <v>2.6454847E7</v>
      </c>
      <c r="H3760" s="17">
        <v>5.4688848E7</v>
      </c>
    </row>
    <row r="3761">
      <c r="A3761" s="22" t="s">
        <v>8916</v>
      </c>
      <c r="B3761" s="7" t="s">
        <v>8917</v>
      </c>
      <c r="C3761" s="17">
        <v>2658.0</v>
      </c>
      <c r="D3761" s="17">
        <v>4.28105083961063E7</v>
      </c>
      <c r="E3761" s="17">
        <v>9728408.0</v>
      </c>
      <c r="F3761" s="17">
        <v>1.8662323E7</v>
      </c>
      <c r="G3761" s="17">
        <v>4.9169348E7</v>
      </c>
      <c r="H3761" s="17">
        <v>9.7690871E7</v>
      </c>
    </row>
    <row r="3762">
      <c r="A3762" s="22" t="s">
        <v>8918</v>
      </c>
      <c r="B3762" s="7" t="s">
        <v>8919</v>
      </c>
      <c r="C3762" s="17">
        <v>31.0</v>
      </c>
      <c r="D3762" s="17">
        <v>5.60424593548387E7</v>
      </c>
      <c r="E3762" s="17">
        <v>1.0657851E7</v>
      </c>
      <c r="F3762" s="17">
        <v>1.6874842E7</v>
      </c>
      <c r="G3762" s="17">
        <v>4.2850189E7</v>
      </c>
      <c r="H3762" s="17">
        <v>1.81802192E8</v>
      </c>
    </row>
    <row r="3763">
      <c r="A3763" s="22" t="s">
        <v>8920</v>
      </c>
      <c r="B3763" s="7" t="s">
        <v>8921</v>
      </c>
      <c r="C3763" s="17">
        <v>75.0</v>
      </c>
      <c r="D3763" s="17">
        <v>2.77779543066666E7</v>
      </c>
      <c r="E3763" s="17">
        <v>7238389.0</v>
      </c>
      <c r="F3763" s="17">
        <v>1.6010296E7</v>
      </c>
      <c r="G3763" s="17">
        <v>4.4701899E7</v>
      </c>
      <c r="H3763" s="17">
        <v>7.1364661E7</v>
      </c>
    </row>
    <row r="3764">
      <c r="A3764" s="22" t="s">
        <v>8922</v>
      </c>
      <c r="B3764" s="7" t="s">
        <v>8923</v>
      </c>
      <c r="C3764" s="17">
        <v>237.0</v>
      </c>
      <c r="D3764" s="17">
        <v>3.72418169243697E7</v>
      </c>
      <c r="E3764" s="17">
        <v>3673547.0</v>
      </c>
      <c r="F3764" s="17">
        <v>6742122.0</v>
      </c>
      <c r="G3764" s="17">
        <v>1.20739E7</v>
      </c>
      <c r="H3764" s="17">
        <v>1.50120805E8</v>
      </c>
    </row>
    <row r="3765">
      <c r="A3765" s="22" t="s">
        <v>8924</v>
      </c>
      <c r="B3765" s="7" t="s">
        <v>8925</v>
      </c>
      <c r="C3765" s="17">
        <v>554.0</v>
      </c>
      <c r="D3765" s="17">
        <v>3.89617354936937E7</v>
      </c>
      <c r="E3765" s="17">
        <v>5885369.0</v>
      </c>
      <c r="F3765" s="17">
        <v>1.54578E7</v>
      </c>
      <c r="G3765" s="17">
        <v>3.5328971E7</v>
      </c>
      <c r="H3765" s="17">
        <v>1.06318542E8</v>
      </c>
    </row>
    <row r="3766">
      <c r="A3766" s="22" t="s">
        <v>1252</v>
      </c>
      <c r="B3766" s="7" t="s">
        <v>1253</v>
      </c>
      <c r="C3766" s="17">
        <v>961.0</v>
      </c>
      <c r="D3766" s="17">
        <v>1.59158328694361E7</v>
      </c>
      <c r="E3766" s="17">
        <v>7211344.0</v>
      </c>
      <c r="F3766" s="17">
        <v>1.2226867E7</v>
      </c>
      <c r="G3766" s="17">
        <v>1.9550321E7</v>
      </c>
      <c r="H3766" s="17">
        <v>3.1854479E7</v>
      </c>
    </row>
    <row r="3767">
      <c r="A3767" s="22" t="s">
        <v>1255</v>
      </c>
      <c r="B3767" s="7" t="s">
        <v>1256</v>
      </c>
      <c r="C3767" s="17">
        <v>15.0</v>
      </c>
      <c r="D3767" s="17">
        <v>3.38259001999999E7</v>
      </c>
      <c r="E3767" s="17">
        <v>1.4539575E7</v>
      </c>
      <c r="F3767" s="17">
        <v>1.987225E7</v>
      </c>
      <c r="G3767" s="17">
        <v>2.6200746E7</v>
      </c>
      <c r="H3767" s="17">
        <v>3.5720901E7</v>
      </c>
    </row>
    <row r="3768">
      <c r="A3768" s="22" t="s">
        <v>1257</v>
      </c>
      <c r="B3768" s="7" t="s">
        <v>1258</v>
      </c>
      <c r="C3768" s="17">
        <v>63.0</v>
      </c>
      <c r="D3768" s="17">
        <v>3.65416730952381E7</v>
      </c>
      <c r="E3768" s="17">
        <v>1.1833554E7</v>
      </c>
      <c r="F3768" s="17">
        <v>2.5701336E7</v>
      </c>
      <c r="G3768" s="17">
        <v>4.3249127E7</v>
      </c>
      <c r="H3768" s="17">
        <v>5.5476107E7</v>
      </c>
    </row>
    <row r="3769">
      <c r="A3769" s="22" t="s">
        <v>287</v>
      </c>
      <c r="B3769" s="7" t="s">
        <v>134</v>
      </c>
      <c r="C3769" s="17">
        <v>82.0</v>
      </c>
      <c r="D3769" s="17">
        <v>1.16385571829268E7</v>
      </c>
      <c r="E3769" s="17">
        <v>5565830.0</v>
      </c>
      <c r="F3769" s="17">
        <v>7476751.0</v>
      </c>
      <c r="G3769" s="17">
        <v>1.13818E7</v>
      </c>
      <c r="H3769" s="17">
        <v>1.7863719E7</v>
      </c>
    </row>
    <row r="3770">
      <c r="A3770" s="22" t="s">
        <v>288</v>
      </c>
      <c r="B3770" s="7" t="s">
        <v>141</v>
      </c>
      <c r="C3770" s="17">
        <v>820.0</v>
      </c>
      <c r="D3770" s="17">
        <v>2.48721259292682E7</v>
      </c>
      <c r="E3770" s="17">
        <v>8431000.0</v>
      </c>
      <c r="F3770" s="17">
        <v>1.9624416E7</v>
      </c>
      <c r="G3770" s="17">
        <v>3.2632277E7</v>
      </c>
      <c r="H3770" s="17">
        <v>4.910411E7</v>
      </c>
    </row>
    <row r="3771">
      <c r="A3771" s="22" t="s">
        <v>291</v>
      </c>
      <c r="B3771" s="7" t="s">
        <v>146</v>
      </c>
      <c r="C3771" s="17">
        <v>7.0</v>
      </c>
      <c r="D3771" s="17">
        <v>2.51170621428571E7</v>
      </c>
      <c r="E3771" s="17">
        <v>1.3755912E7</v>
      </c>
      <c r="F3771" s="17">
        <v>2.5705472E7</v>
      </c>
      <c r="G3771" s="17">
        <v>3.84628E7</v>
      </c>
      <c r="H3771" s="17">
        <v>3.9678334E7</v>
      </c>
    </row>
    <row r="3772">
      <c r="A3772" s="22" t="s">
        <v>1259</v>
      </c>
      <c r="B3772" s="7" t="s">
        <v>1260</v>
      </c>
      <c r="C3772" s="17">
        <v>1740.0</v>
      </c>
      <c r="D3772" s="17">
        <v>2.72501320488505E7</v>
      </c>
      <c r="E3772" s="17">
        <v>9537661.0</v>
      </c>
      <c r="F3772" s="17">
        <v>1.6336538E7</v>
      </c>
      <c r="G3772" s="17">
        <v>3.0409047E7</v>
      </c>
      <c r="H3772" s="17">
        <v>5.7903445E7</v>
      </c>
    </row>
    <row r="3773">
      <c r="A3773" s="22" t="s">
        <v>8926</v>
      </c>
      <c r="B3773" s="7" t="s">
        <v>8927</v>
      </c>
      <c r="C3773" s="17">
        <v>132.0</v>
      </c>
      <c r="D3773" s="17">
        <v>2.81461804015151E7</v>
      </c>
      <c r="E3773" s="17">
        <v>1.0770698E7</v>
      </c>
      <c r="F3773" s="17">
        <v>1.6882349E7</v>
      </c>
      <c r="G3773" s="17">
        <v>2.6455015E7</v>
      </c>
      <c r="H3773" s="17">
        <v>4.6820919E7</v>
      </c>
    </row>
    <row r="3774">
      <c r="A3774" s="22" t="s">
        <v>8928</v>
      </c>
      <c r="B3774" s="7" t="s">
        <v>8929</v>
      </c>
      <c r="C3774" s="17">
        <v>15106.0</v>
      </c>
      <c r="D3774" s="17">
        <v>1.59251845281667E7</v>
      </c>
      <c r="E3774" s="17">
        <v>8013000.0</v>
      </c>
      <c r="F3774" s="17">
        <v>1.1905281E7</v>
      </c>
      <c r="G3774" s="17">
        <v>1.8643246E7</v>
      </c>
      <c r="H3774" s="17">
        <v>2.8389E7</v>
      </c>
    </row>
    <row r="3775">
      <c r="A3775" s="22" t="s">
        <v>8930</v>
      </c>
      <c r="B3775" s="7" t="s">
        <v>8931</v>
      </c>
      <c r="C3775" s="17">
        <v>70.0</v>
      </c>
      <c r="D3775" s="17">
        <v>1.41974538285714E7</v>
      </c>
      <c r="E3775" s="17">
        <v>8508284.0</v>
      </c>
      <c r="F3775" s="17">
        <v>1.313178E7</v>
      </c>
      <c r="G3775" s="17">
        <v>1.8017807E7</v>
      </c>
      <c r="H3775" s="17">
        <v>2.4958371E7</v>
      </c>
    </row>
    <row r="3776">
      <c r="A3776" s="22" t="s">
        <v>8932</v>
      </c>
      <c r="B3776" s="7" t="s">
        <v>8933</v>
      </c>
      <c r="C3776" s="17">
        <v>132238.0</v>
      </c>
      <c r="D3776" s="17">
        <v>1.38345380692453E7</v>
      </c>
      <c r="E3776" s="17">
        <v>6516932.0</v>
      </c>
      <c r="F3776" s="17">
        <v>1.010187E7</v>
      </c>
      <c r="G3776" s="17">
        <v>1.5231049E7</v>
      </c>
      <c r="H3776" s="17">
        <v>2.4388048E7</v>
      </c>
    </row>
    <row r="3777">
      <c r="A3777" s="22" t="s">
        <v>8934</v>
      </c>
      <c r="B3777" s="7" t="s">
        <v>8935</v>
      </c>
      <c r="C3777" s="17">
        <v>4550.0</v>
      </c>
      <c r="D3777" s="17">
        <v>1.61723266072527E7</v>
      </c>
      <c r="E3777" s="17">
        <v>7985701.0</v>
      </c>
      <c r="F3777" s="17">
        <v>1.2577344E7</v>
      </c>
      <c r="G3777" s="17">
        <v>2.0359296E7</v>
      </c>
      <c r="H3777" s="17">
        <v>3.0333478E7</v>
      </c>
    </row>
    <row r="3778">
      <c r="A3778" s="22" t="s">
        <v>8938</v>
      </c>
      <c r="B3778" s="7" t="s">
        <v>8939</v>
      </c>
      <c r="C3778" s="17">
        <v>3199.0</v>
      </c>
      <c r="D3778" s="17">
        <v>1.30718945017192E7</v>
      </c>
      <c r="E3778" s="17">
        <v>5762395.0</v>
      </c>
      <c r="F3778" s="17">
        <v>8494217.0</v>
      </c>
      <c r="G3778" s="17">
        <v>1.4443285E7</v>
      </c>
      <c r="H3778" s="17">
        <v>2.58118E7</v>
      </c>
    </row>
    <row r="3779">
      <c r="A3779" s="22" t="s">
        <v>8940</v>
      </c>
      <c r="B3779" s="7" t="s">
        <v>8941</v>
      </c>
      <c r="C3779" s="17">
        <v>4536.0</v>
      </c>
      <c r="D3779" s="17">
        <v>8233497.71671075</v>
      </c>
      <c r="E3779" s="17">
        <v>3757229.0</v>
      </c>
      <c r="F3779" s="17">
        <v>5589107.0</v>
      </c>
      <c r="G3779" s="17">
        <v>8862333.0</v>
      </c>
      <c r="H3779" s="17">
        <v>1.4720395E7</v>
      </c>
    </row>
    <row r="3780">
      <c r="A3780" s="22" t="s">
        <v>8942</v>
      </c>
      <c r="B3780" s="7" t="s">
        <v>8943</v>
      </c>
      <c r="C3780" s="17">
        <v>36.0</v>
      </c>
      <c r="D3780" s="17">
        <v>1.54221300277777E7</v>
      </c>
      <c r="E3780" s="17">
        <v>4626170.0</v>
      </c>
      <c r="F3780" s="17">
        <v>5749173.0</v>
      </c>
      <c r="G3780" s="17">
        <v>1.84849E7</v>
      </c>
      <c r="H3780" s="17">
        <v>4.8525047E7</v>
      </c>
    </row>
    <row r="3781">
      <c r="A3781" s="22" t="s">
        <v>13331</v>
      </c>
      <c r="B3781" s="7" t="s">
        <v>13332</v>
      </c>
      <c r="C3781" s="17">
        <v>3.0</v>
      </c>
      <c r="D3781" s="17">
        <v>5481095.0</v>
      </c>
      <c r="E3781" s="17">
        <v>2994456.0</v>
      </c>
      <c r="F3781" s="17">
        <v>3313406.0</v>
      </c>
      <c r="G3781" s="17">
        <v>1.0135423E7</v>
      </c>
      <c r="H3781" s="17">
        <v>1.0135423E7</v>
      </c>
    </row>
    <row r="3782">
      <c r="A3782" s="22" t="s">
        <v>8944</v>
      </c>
      <c r="B3782" s="7" t="s">
        <v>8945</v>
      </c>
      <c r="C3782" s="17">
        <v>39.0</v>
      </c>
      <c r="D3782" s="17">
        <v>1.04801123076923E7</v>
      </c>
      <c r="E3782" s="17">
        <v>4245313.0</v>
      </c>
      <c r="F3782" s="17">
        <v>7403037.0</v>
      </c>
      <c r="G3782" s="17">
        <v>1.140025E7</v>
      </c>
      <c r="H3782" s="17">
        <v>2.9953508E7</v>
      </c>
    </row>
    <row r="3783">
      <c r="A3783" s="22" t="s">
        <v>8946</v>
      </c>
      <c r="B3783" s="7" t="s">
        <v>8947</v>
      </c>
      <c r="C3783" s="17">
        <v>1248.0</v>
      </c>
      <c r="D3783" s="17">
        <v>6141264.15224358</v>
      </c>
      <c r="E3783" s="17">
        <v>3194246.0</v>
      </c>
      <c r="F3783" s="17">
        <v>4158035.0</v>
      </c>
      <c r="G3783" s="17">
        <v>6999340.0</v>
      </c>
      <c r="H3783" s="17">
        <v>1.1759067E7</v>
      </c>
    </row>
    <row r="3784">
      <c r="A3784" s="22" t="s">
        <v>8948</v>
      </c>
      <c r="B3784" s="7" t="s">
        <v>8949</v>
      </c>
      <c r="C3784" s="17">
        <v>41.0</v>
      </c>
      <c r="D3784" s="17">
        <v>1.11001976341463E7</v>
      </c>
      <c r="E3784" s="17">
        <v>4612841.0</v>
      </c>
      <c r="F3784" s="17">
        <v>7252762.0</v>
      </c>
      <c r="G3784" s="17">
        <v>1.5011055E7</v>
      </c>
      <c r="H3784" s="17">
        <v>2.220707E7</v>
      </c>
    </row>
    <row r="3785">
      <c r="A3785" s="22" t="s">
        <v>1261</v>
      </c>
      <c r="B3785" s="7" t="s">
        <v>1262</v>
      </c>
      <c r="C3785" s="17">
        <v>14.0</v>
      </c>
      <c r="D3785" s="17">
        <v>4.15146762857142E7</v>
      </c>
      <c r="E3785" s="17">
        <v>8105286.0</v>
      </c>
      <c r="F3785" s="17">
        <v>1.7159812E7</v>
      </c>
      <c r="G3785" s="17">
        <v>2.9020626E7</v>
      </c>
      <c r="H3785" s="17">
        <v>6.5049698E7</v>
      </c>
    </row>
    <row r="3786">
      <c r="A3786" s="22" t="s">
        <v>1263</v>
      </c>
      <c r="B3786" s="7" t="s">
        <v>1264</v>
      </c>
      <c r="C3786" s="17">
        <v>320.0</v>
      </c>
      <c r="D3786" s="17">
        <v>2.81500837863777E7</v>
      </c>
      <c r="E3786" s="17">
        <v>1.0747921E7</v>
      </c>
      <c r="F3786" s="17">
        <v>1.872413E7</v>
      </c>
      <c r="G3786" s="17">
        <v>3.4188612E7</v>
      </c>
      <c r="H3786" s="17">
        <v>6.1756145E7</v>
      </c>
    </row>
    <row r="3787">
      <c r="A3787" s="22" t="s">
        <v>1265</v>
      </c>
      <c r="B3787" s="7" t="s">
        <v>1266</v>
      </c>
      <c r="C3787" s="17">
        <v>82.0</v>
      </c>
      <c r="D3787" s="17">
        <v>1.87325747682926E7</v>
      </c>
      <c r="E3787" s="17">
        <v>6328100.0</v>
      </c>
      <c r="F3787" s="17">
        <v>8456494.0</v>
      </c>
      <c r="G3787" s="17">
        <v>1.5142715E7</v>
      </c>
      <c r="H3787" s="17">
        <v>3.6505176E7</v>
      </c>
    </row>
    <row r="3788">
      <c r="A3788" s="22" t="s">
        <v>1267</v>
      </c>
      <c r="B3788" s="7" t="s">
        <v>1268</v>
      </c>
      <c r="C3788" s="17">
        <v>60.0</v>
      </c>
      <c r="D3788" s="17">
        <v>4.59463315333333E7</v>
      </c>
      <c r="E3788" s="17">
        <v>4561387.0</v>
      </c>
      <c r="F3788" s="17">
        <v>7998650.0</v>
      </c>
      <c r="G3788" s="17">
        <v>4.4876734E7</v>
      </c>
      <c r="H3788" s="17">
        <v>1.99371227E8</v>
      </c>
    </row>
    <row r="3789">
      <c r="A3789" s="22" t="s">
        <v>1269</v>
      </c>
      <c r="B3789" s="7" t="s">
        <v>1270</v>
      </c>
      <c r="C3789" s="17">
        <v>42.0</v>
      </c>
      <c r="D3789" s="17">
        <v>7.28086285714285E7</v>
      </c>
      <c r="E3789" s="17">
        <v>7609350.0</v>
      </c>
      <c r="F3789" s="17">
        <v>1.9708692E7</v>
      </c>
      <c r="G3789" s="17">
        <v>8.0022084E7</v>
      </c>
      <c r="H3789" s="17">
        <v>1.93319387E8</v>
      </c>
    </row>
    <row r="3790">
      <c r="A3790" s="22" t="s">
        <v>1271</v>
      </c>
      <c r="B3790" s="7" t="s">
        <v>1272</v>
      </c>
      <c r="C3790" s="17">
        <v>114.0</v>
      </c>
      <c r="D3790" s="17">
        <v>4.25228233157894E7</v>
      </c>
      <c r="E3790" s="17">
        <v>1.0522808E7</v>
      </c>
      <c r="F3790" s="17">
        <v>2.4675986E7</v>
      </c>
      <c r="G3790" s="17">
        <v>5.4978955E7</v>
      </c>
      <c r="H3790" s="17">
        <v>1.0309305E8</v>
      </c>
    </row>
    <row r="3791">
      <c r="A3791" s="22" t="s">
        <v>1273</v>
      </c>
      <c r="B3791" s="7" t="s">
        <v>1274</v>
      </c>
      <c r="C3791" s="17">
        <v>66.0</v>
      </c>
      <c r="D3791" s="17">
        <v>1.24312403030303E7</v>
      </c>
      <c r="E3791" s="17">
        <v>5697587.0</v>
      </c>
      <c r="F3791" s="17">
        <v>6649566.0</v>
      </c>
      <c r="G3791" s="17">
        <v>1.0801984E7</v>
      </c>
      <c r="H3791" s="17">
        <v>2.550081E7</v>
      </c>
    </row>
    <row r="3792">
      <c r="A3792" s="22" t="s">
        <v>8950</v>
      </c>
      <c r="B3792" s="7" t="s">
        <v>8951</v>
      </c>
      <c r="C3792" s="17">
        <v>1119.0</v>
      </c>
      <c r="D3792" s="17">
        <v>1.61781458400357E7</v>
      </c>
      <c r="E3792" s="17">
        <v>6525414.0</v>
      </c>
      <c r="F3792" s="17">
        <v>1.0064754E7</v>
      </c>
      <c r="G3792" s="17">
        <v>1.924928E7</v>
      </c>
      <c r="H3792" s="17">
        <v>3.2268008E7</v>
      </c>
    </row>
    <row r="3793">
      <c r="A3793" s="22" t="s">
        <v>8952</v>
      </c>
      <c r="B3793" s="7" t="s">
        <v>8953</v>
      </c>
      <c r="C3793" s="17">
        <v>49106.0</v>
      </c>
      <c r="D3793" s="17">
        <v>1.08867046273978E7</v>
      </c>
      <c r="E3793" s="17">
        <v>2943652.0</v>
      </c>
      <c r="F3793" s="17">
        <v>4572773.0</v>
      </c>
      <c r="G3793" s="17">
        <v>9181954.0</v>
      </c>
      <c r="H3793" s="17">
        <v>2.2E7</v>
      </c>
    </row>
    <row r="3794">
      <c r="A3794" s="22" t="s">
        <v>8954</v>
      </c>
      <c r="B3794" s="7" t="s">
        <v>8955</v>
      </c>
      <c r="C3794" s="17">
        <v>435.0</v>
      </c>
      <c r="D3794" s="17">
        <v>7.54437421287356E7</v>
      </c>
      <c r="E3794" s="17">
        <v>9255648.0</v>
      </c>
      <c r="F3794" s="17">
        <v>3.8947997E7</v>
      </c>
      <c r="G3794" s="17">
        <v>1.18628709E8</v>
      </c>
      <c r="H3794" s="17">
        <v>1.99687833E8</v>
      </c>
    </row>
    <row r="3795">
      <c r="A3795" s="22" t="s">
        <v>776</v>
      </c>
      <c r="B3795" s="7" t="s">
        <v>777</v>
      </c>
      <c r="C3795" s="17">
        <v>785.0</v>
      </c>
      <c r="D3795" s="17">
        <v>1.57792538891719E7</v>
      </c>
      <c r="E3795" s="17">
        <v>7838567.0</v>
      </c>
      <c r="F3795" s="17">
        <v>1.3195973E7</v>
      </c>
      <c r="G3795" s="17">
        <v>1.865356E7</v>
      </c>
      <c r="H3795" s="17">
        <v>2.6689432E7</v>
      </c>
    </row>
    <row r="3796">
      <c r="A3796" s="22" t="s">
        <v>778</v>
      </c>
      <c r="B3796" s="7" t="s">
        <v>779</v>
      </c>
      <c r="C3796" s="17">
        <v>140.0</v>
      </c>
      <c r="D3796" s="17">
        <v>1.62270748499999E7</v>
      </c>
      <c r="E3796" s="17">
        <v>6377005.0</v>
      </c>
      <c r="F3796" s="17">
        <v>1.2960188E7</v>
      </c>
      <c r="G3796" s="17">
        <v>1.9118491E7</v>
      </c>
      <c r="H3796" s="17">
        <v>2.7657231E7</v>
      </c>
    </row>
    <row r="3797">
      <c r="A3797" s="22" t="s">
        <v>725</v>
      </c>
      <c r="B3797" s="7" t="s">
        <v>726</v>
      </c>
      <c r="C3797" s="17">
        <v>30.0</v>
      </c>
      <c r="D3797" s="17">
        <v>2.10669312666666E7</v>
      </c>
      <c r="E3797" s="17">
        <v>9965944.0</v>
      </c>
      <c r="F3797" s="17">
        <v>1.5351091E7</v>
      </c>
      <c r="G3797" s="17">
        <v>2.4753297E7</v>
      </c>
      <c r="H3797" s="17">
        <v>4.5698464E7</v>
      </c>
    </row>
    <row r="3798">
      <c r="A3798" s="22" t="s">
        <v>1275</v>
      </c>
      <c r="B3798" s="7" t="s">
        <v>1276</v>
      </c>
      <c r="C3798" s="17">
        <v>54.0</v>
      </c>
      <c r="D3798" s="17">
        <v>1.45227916296296E7</v>
      </c>
      <c r="E3798" s="17">
        <v>6306219.0</v>
      </c>
      <c r="F3798" s="17">
        <v>8848884.0</v>
      </c>
      <c r="G3798" s="17">
        <v>1.6179416E7</v>
      </c>
      <c r="H3798" s="17">
        <v>3.3434293E7</v>
      </c>
    </row>
    <row r="3799">
      <c r="A3799" s="22" t="s">
        <v>8956</v>
      </c>
      <c r="B3799" s="7" t="s">
        <v>8957</v>
      </c>
      <c r="C3799" s="17">
        <v>1906.0</v>
      </c>
      <c r="D3799" s="17">
        <v>7546405.64971158</v>
      </c>
      <c r="E3799" s="17">
        <v>4479019.0</v>
      </c>
      <c r="F3799" s="17">
        <v>6227800.0</v>
      </c>
      <c r="G3799" s="17">
        <v>8577795.0</v>
      </c>
      <c r="H3799" s="17">
        <v>1.262302E7</v>
      </c>
    </row>
    <row r="3800">
      <c r="A3800" s="22" t="s">
        <v>8958</v>
      </c>
      <c r="B3800" s="7" t="s">
        <v>8959</v>
      </c>
      <c r="C3800" s="17">
        <v>1964.0</v>
      </c>
      <c r="D3800" s="17">
        <v>8949664.51959287</v>
      </c>
      <c r="E3800" s="17">
        <v>4927113.0</v>
      </c>
      <c r="F3800" s="17">
        <v>7084836.0</v>
      </c>
      <c r="G3800" s="17">
        <v>1.1440521E7</v>
      </c>
      <c r="H3800" s="17">
        <v>1.6276384E7</v>
      </c>
    </row>
    <row r="3801">
      <c r="A3801" s="22" t="s">
        <v>8960</v>
      </c>
      <c r="B3801" s="7" t="s">
        <v>8961</v>
      </c>
      <c r="C3801" s="17">
        <v>453.0</v>
      </c>
      <c r="D3801" s="17">
        <v>9200066.16997791</v>
      </c>
      <c r="E3801" s="17">
        <v>3469855.0</v>
      </c>
      <c r="F3801" s="17">
        <v>5481675.0</v>
      </c>
      <c r="G3801" s="17">
        <v>9866819.0</v>
      </c>
      <c r="H3801" s="17">
        <v>1.5755647E7</v>
      </c>
    </row>
    <row r="3802">
      <c r="A3802" s="22" t="s">
        <v>8962</v>
      </c>
      <c r="B3802" s="7" t="s">
        <v>8963</v>
      </c>
      <c r="C3802" s="17">
        <v>139.0</v>
      </c>
      <c r="D3802" s="17">
        <v>1.06792236402877E7</v>
      </c>
      <c r="E3802" s="17">
        <v>5687772.0</v>
      </c>
      <c r="F3802" s="17">
        <v>7815800.0</v>
      </c>
      <c r="G3802" s="17">
        <v>1.4113629E7</v>
      </c>
      <c r="H3802" s="17">
        <v>2.2881344E7</v>
      </c>
    </row>
    <row r="3803">
      <c r="A3803" s="22" t="s">
        <v>8964</v>
      </c>
      <c r="B3803" s="7" t="s">
        <v>8965</v>
      </c>
      <c r="C3803" s="17">
        <v>197.0</v>
      </c>
      <c r="D3803" s="17">
        <v>1.96460031919191E7</v>
      </c>
      <c r="E3803" s="17">
        <v>8490516.0</v>
      </c>
      <c r="F3803" s="17">
        <v>1.4845563E7</v>
      </c>
      <c r="G3803" s="17">
        <v>2.1794542E7</v>
      </c>
      <c r="H3803" s="17">
        <v>3.6221251E7</v>
      </c>
    </row>
    <row r="3804">
      <c r="A3804" s="22" t="s">
        <v>8966</v>
      </c>
      <c r="B3804" s="7" t="s">
        <v>8967</v>
      </c>
      <c r="C3804" s="17">
        <v>24.0</v>
      </c>
      <c r="D3804" s="17">
        <v>7678091.66666666</v>
      </c>
      <c r="E3804" s="17">
        <v>3551053.0</v>
      </c>
      <c r="F3804" s="17">
        <v>5536815.0</v>
      </c>
      <c r="G3804" s="17">
        <v>1.1258576E7</v>
      </c>
      <c r="H3804" s="17">
        <v>1.3899291E7</v>
      </c>
    </row>
    <row r="3805">
      <c r="A3805" s="22" t="s">
        <v>8968</v>
      </c>
      <c r="B3805" s="7" t="s">
        <v>8969</v>
      </c>
      <c r="C3805" s="17">
        <v>34.0</v>
      </c>
      <c r="D3805" s="17">
        <v>8270830.67647058</v>
      </c>
      <c r="E3805" s="17">
        <v>3825462.0</v>
      </c>
      <c r="F3805" s="17">
        <v>5128636.0</v>
      </c>
      <c r="G3805" s="17">
        <v>1.1569377E7</v>
      </c>
      <c r="H3805" s="17">
        <v>1.9752328E7</v>
      </c>
    </row>
    <row r="3806">
      <c r="A3806" s="22" t="s">
        <v>1277</v>
      </c>
      <c r="B3806" s="7" t="s">
        <v>1278</v>
      </c>
      <c r="C3806" s="17">
        <v>71.0</v>
      </c>
      <c r="D3806" s="17">
        <v>6891188.38028168</v>
      </c>
      <c r="E3806" s="17">
        <v>2797379.0</v>
      </c>
      <c r="F3806" s="17">
        <v>4626492.0</v>
      </c>
      <c r="G3806" s="17">
        <v>7083700.0</v>
      </c>
      <c r="H3806" s="17">
        <v>1.2351662E7</v>
      </c>
    </row>
    <row r="3807">
      <c r="A3807" s="22" t="s">
        <v>8970</v>
      </c>
      <c r="B3807" s="7" t="s">
        <v>8971</v>
      </c>
      <c r="C3807" s="17">
        <v>126.0</v>
      </c>
      <c r="D3807" s="17">
        <v>1.42912263650793E7</v>
      </c>
      <c r="E3807" s="17">
        <v>7639356.0</v>
      </c>
      <c r="F3807" s="17">
        <v>1.0513721E7</v>
      </c>
      <c r="G3807" s="17">
        <v>1.586128E7</v>
      </c>
      <c r="H3807" s="17">
        <v>2.3804439E7</v>
      </c>
    </row>
    <row r="3808">
      <c r="A3808" s="22" t="s">
        <v>13377</v>
      </c>
      <c r="B3808" s="7" t="s">
        <v>13379</v>
      </c>
      <c r="C3808" s="17">
        <v>280.0</v>
      </c>
      <c r="D3808" s="17">
        <v>8665838.51785714</v>
      </c>
      <c r="E3808" s="17">
        <v>5038805.0</v>
      </c>
      <c r="F3808" s="17">
        <v>7082118.0</v>
      </c>
      <c r="G3808" s="17">
        <v>1.0044538E7</v>
      </c>
      <c r="H3808" s="17">
        <v>1.5161207E7</v>
      </c>
    </row>
    <row r="3809">
      <c r="A3809" s="22" t="s">
        <v>1279</v>
      </c>
      <c r="B3809" s="7" t="s">
        <v>1280</v>
      </c>
      <c r="C3809" s="17">
        <v>645.0</v>
      </c>
      <c r="D3809" s="17">
        <v>1.02001013751938E7</v>
      </c>
      <c r="E3809" s="17">
        <v>5059483.0</v>
      </c>
      <c r="F3809" s="17">
        <v>6840174.0</v>
      </c>
      <c r="G3809" s="17">
        <v>9923750.0</v>
      </c>
      <c r="H3809" s="17">
        <v>1.5523035E7</v>
      </c>
    </row>
    <row r="3810">
      <c r="A3810" s="22" t="s">
        <v>8972</v>
      </c>
      <c r="B3810" s="7" t="s">
        <v>8973</v>
      </c>
      <c r="C3810" s="17">
        <v>988.0</v>
      </c>
      <c r="D3810" s="17">
        <v>7410087.16784631</v>
      </c>
      <c r="E3810" s="17">
        <v>4084260.0</v>
      </c>
      <c r="F3810" s="17">
        <v>6813446.0</v>
      </c>
      <c r="G3810" s="17">
        <v>8278500.0</v>
      </c>
      <c r="H3810" s="17">
        <v>1.2261363E7</v>
      </c>
    </row>
    <row r="3811">
      <c r="A3811" s="22" t="s">
        <v>8974</v>
      </c>
      <c r="B3811" s="7" t="s">
        <v>8975</v>
      </c>
      <c r="C3811" s="17">
        <v>159.0</v>
      </c>
      <c r="D3811" s="17">
        <v>1.16662122830188E7</v>
      </c>
      <c r="E3811" s="17">
        <v>4651547.0</v>
      </c>
      <c r="F3811" s="17">
        <v>7188650.0</v>
      </c>
      <c r="G3811" s="17">
        <v>1.1237105E7</v>
      </c>
      <c r="H3811" s="17">
        <v>1.9889703E7</v>
      </c>
    </row>
    <row r="3812">
      <c r="A3812" s="22" t="s">
        <v>8976</v>
      </c>
      <c r="B3812" s="7" t="s">
        <v>8977</v>
      </c>
      <c r="C3812" s="17">
        <v>10.0</v>
      </c>
      <c r="D3812" s="17">
        <v>1.28150731E7</v>
      </c>
      <c r="E3812" s="17">
        <v>4834012.0</v>
      </c>
      <c r="F3812" s="17">
        <v>5586684.0</v>
      </c>
      <c r="G3812" s="17">
        <v>1.9355337E7</v>
      </c>
      <c r="H3812" s="17">
        <v>2.5203177E7</v>
      </c>
    </row>
    <row r="3813">
      <c r="A3813" s="22" t="s">
        <v>8978</v>
      </c>
      <c r="B3813" s="7" t="s">
        <v>8979</v>
      </c>
      <c r="C3813" s="17">
        <v>25.0</v>
      </c>
      <c r="D3813" s="17">
        <v>9059544.16</v>
      </c>
      <c r="E3813" s="17">
        <v>6065974.0</v>
      </c>
      <c r="F3813" s="17">
        <v>7894797.0</v>
      </c>
      <c r="G3813" s="17">
        <v>9920525.0</v>
      </c>
      <c r="H3813" s="17">
        <v>1.5169524E7</v>
      </c>
    </row>
    <row r="3814">
      <c r="A3814" s="22" t="s">
        <v>8980</v>
      </c>
      <c r="B3814" s="7" t="s">
        <v>8981</v>
      </c>
      <c r="C3814" s="17">
        <v>15.0</v>
      </c>
      <c r="D3814" s="17">
        <v>1.24892147333333E7</v>
      </c>
      <c r="E3814" s="17">
        <v>6987246.0</v>
      </c>
      <c r="F3814" s="17">
        <v>8591325.0</v>
      </c>
      <c r="G3814" s="17">
        <v>1.6657932E7</v>
      </c>
      <c r="H3814" s="17">
        <v>2.1112516E7</v>
      </c>
    </row>
    <row r="3815">
      <c r="A3815" s="22" t="s">
        <v>8982</v>
      </c>
      <c r="B3815" s="7" t="s">
        <v>8983</v>
      </c>
      <c r="C3815" s="17">
        <v>2959.0</v>
      </c>
      <c r="D3815" s="17">
        <v>5745547.23048327</v>
      </c>
      <c r="E3815" s="17">
        <v>1709750.0</v>
      </c>
      <c r="F3815" s="17">
        <v>2299438.0</v>
      </c>
      <c r="G3815" s="17">
        <v>3922356.0</v>
      </c>
      <c r="H3815" s="17">
        <v>7735769.0</v>
      </c>
    </row>
    <row r="3816">
      <c r="A3816" s="22" t="s">
        <v>8984</v>
      </c>
      <c r="B3816" s="7" t="s">
        <v>8985</v>
      </c>
      <c r="C3816" s="17">
        <v>73.0</v>
      </c>
      <c r="D3816" s="17">
        <v>8189087.67123287</v>
      </c>
      <c r="E3816" s="17">
        <v>4986219.0</v>
      </c>
      <c r="F3816" s="17">
        <v>7475795.0</v>
      </c>
      <c r="G3816" s="17">
        <v>9928139.0</v>
      </c>
      <c r="H3816" s="17">
        <v>1.1855628E7</v>
      </c>
    </row>
    <row r="3817">
      <c r="A3817" s="22" t="s">
        <v>8986</v>
      </c>
      <c r="B3817" s="7" t="s">
        <v>8987</v>
      </c>
      <c r="C3817" s="17">
        <v>607.0</v>
      </c>
      <c r="D3817" s="17">
        <v>8480113.13157894</v>
      </c>
      <c r="E3817" s="17">
        <v>5453913.0</v>
      </c>
      <c r="F3817" s="17">
        <v>7316155.0</v>
      </c>
      <c r="G3817" s="17">
        <v>1.02543E7</v>
      </c>
      <c r="H3817" s="17">
        <v>1.32973E7</v>
      </c>
    </row>
    <row r="3818">
      <c r="A3818" s="22" t="s">
        <v>8988</v>
      </c>
      <c r="B3818" s="7" t="s">
        <v>8989</v>
      </c>
      <c r="C3818" s="17">
        <v>143.0</v>
      </c>
      <c r="D3818" s="17">
        <v>1.01127928251748E7</v>
      </c>
      <c r="E3818" s="17">
        <v>5271000.0</v>
      </c>
      <c r="F3818" s="17">
        <v>7839646.0</v>
      </c>
      <c r="G3818" s="17">
        <v>1.162E7</v>
      </c>
      <c r="H3818" s="17">
        <v>1.7567906E7</v>
      </c>
    </row>
    <row r="3819">
      <c r="A3819" s="22" t="s">
        <v>8992</v>
      </c>
      <c r="B3819" s="7" t="s">
        <v>8993</v>
      </c>
      <c r="C3819" s="17">
        <v>874.0</v>
      </c>
      <c r="D3819" s="17">
        <v>1.67089655720823E7</v>
      </c>
      <c r="E3819" s="17">
        <v>1.0331795E7</v>
      </c>
      <c r="F3819" s="17">
        <v>1.3252352E7</v>
      </c>
      <c r="G3819" s="17">
        <v>1.8153E7</v>
      </c>
      <c r="H3819" s="17">
        <v>2.9556571E7</v>
      </c>
    </row>
    <row r="3820">
      <c r="A3820" s="22" t="s">
        <v>292</v>
      </c>
      <c r="B3820" s="7" t="s">
        <v>293</v>
      </c>
      <c r="C3820" s="17">
        <v>89.0</v>
      </c>
      <c r="D3820" s="17">
        <v>8670388.1235955</v>
      </c>
      <c r="E3820" s="17">
        <v>2881500.0</v>
      </c>
      <c r="F3820" s="17">
        <v>5581574.0</v>
      </c>
      <c r="G3820" s="17">
        <v>8978168.0</v>
      </c>
      <c r="H3820" s="17">
        <v>1.7911011E7</v>
      </c>
    </row>
    <row r="3821">
      <c r="A3821" s="22" t="s">
        <v>8994</v>
      </c>
      <c r="B3821" s="7" t="s">
        <v>8995</v>
      </c>
      <c r="C3821" s="17">
        <v>51.0</v>
      </c>
      <c r="D3821" s="17">
        <v>1.24686345490196E7</v>
      </c>
      <c r="E3821" s="17">
        <v>3769184.0</v>
      </c>
      <c r="F3821" s="17">
        <v>7889500.0</v>
      </c>
      <c r="G3821" s="17">
        <v>1.3790191E7</v>
      </c>
      <c r="H3821" s="17">
        <v>2.6343773E7</v>
      </c>
    </row>
    <row r="3822">
      <c r="A3822" s="22" t="s">
        <v>13399</v>
      </c>
      <c r="B3822" s="7" t="s">
        <v>13400</v>
      </c>
      <c r="C3822" s="17">
        <v>167.0</v>
      </c>
      <c r="D3822" s="17">
        <v>6921443.74251497</v>
      </c>
      <c r="E3822" s="17">
        <v>3814172.0</v>
      </c>
      <c r="F3822" s="17">
        <v>5512516.0</v>
      </c>
      <c r="G3822" s="17">
        <v>8587752.0</v>
      </c>
      <c r="H3822" s="17">
        <v>1.1513297E7</v>
      </c>
    </row>
    <row r="3823">
      <c r="A3823" s="22" t="s">
        <v>8996</v>
      </c>
      <c r="B3823" s="7" t="s">
        <v>8997</v>
      </c>
      <c r="C3823" s="17">
        <v>929.0</v>
      </c>
      <c r="D3823" s="17">
        <v>1.51087744693218E7</v>
      </c>
      <c r="E3823" s="17">
        <v>6742166.0</v>
      </c>
      <c r="F3823" s="17">
        <v>1.0850815E7</v>
      </c>
      <c r="G3823" s="17">
        <v>1.7408964E7</v>
      </c>
      <c r="H3823" s="17">
        <v>2.6713875E7</v>
      </c>
    </row>
    <row r="3824">
      <c r="A3824" s="22" t="s">
        <v>8998</v>
      </c>
      <c r="B3824" s="7" t="s">
        <v>8999</v>
      </c>
      <c r="C3824" s="17">
        <v>365.0</v>
      </c>
      <c r="D3824" s="17">
        <v>1.97829357287671E7</v>
      </c>
      <c r="E3824" s="17">
        <v>5389101.0</v>
      </c>
      <c r="F3824" s="17">
        <v>8532044.0</v>
      </c>
      <c r="G3824" s="17">
        <v>1.87972E7</v>
      </c>
      <c r="H3824" s="17">
        <v>4.6480466E7</v>
      </c>
    </row>
    <row r="3825">
      <c r="A3825" s="22" t="s">
        <v>9000</v>
      </c>
      <c r="B3825" s="7" t="s">
        <v>9001</v>
      </c>
      <c r="C3825" s="17">
        <v>594.0</v>
      </c>
      <c r="D3825" s="17">
        <v>1.1076794570707E7</v>
      </c>
      <c r="E3825" s="17">
        <v>4903159.0</v>
      </c>
      <c r="F3825" s="17">
        <v>8079704.0</v>
      </c>
      <c r="G3825" s="17">
        <v>1.1418924E7</v>
      </c>
      <c r="H3825" s="17">
        <v>1.97812E7</v>
      </c>
    </row>
    <row r="3826">
      <c r="A3826" s="22" t="s">
        <v>9002</v>
      </c>
      <c r="B3826" s="7" t="s">
        <v>9003</v>
      </c>
      <c r="C3826" s="17">
        <v>82724.0</v>
      </c>
      <c r="D3826" s="17">
        <v>1.62481407167623E7</v>
      </c>
      <c r="E3826" s="17">
        <v>4351291.0</v>
      </c>
      <c r="F3826" s="17">
        <v>7383500.0</v>
      </c>
      <c r="G3826" s="17">
        <v>1.5016333E7</v>
      </c>
      <c r="H3826" s="17">
        <v>3.8970211E7</v>
      </c>
    </row>
    <row r="3827">
      <c r="A3827" s="22" t="s">
        <v>9004</v>
      </c>
      <c r="B3827" s="7" t="s">
        <v>9005</v>
      </c>
      <c r="C3827" s="17">
        <v>1279845.0</v>
      </c>
      <c r="D3827" s="17">
        <v>1.8436746481859E7</v>
      </c>
      <c r="E3827" s="17">
        <v>5126613.0</v>
      </c>
      <c r="F3827" s="17">
        <v>8696611.0</v>
      </c>
      <c r="G3827" s="17">
        <v>1.7737064E7</v>
      </c>
      <c r="H3827" s="17">
        <v>3.9483584E7</v>
      </c>
    </row>
    <row r="3828">
      <c r="A3828" s="22" t="s">
        <v>9006</v>
      </c>
      <c r="B3828" s="7" t="s">
        <v>9007</v>
      </c>
      <c r="C3828" s="17">
        <v>84140.0</v>
      </c>
      <c r="D3828" s="17">
        <v>3.38100334154669E7</v>
      </c>
      <c r="E3828" s="17">
        <v>8053862.0</v>
      </c>
      <c r="F3828" s="17">
        <v>1.4650614E7</v>
      </c>
      <c r="G3828" s="17">
        <v>3.2738594E7</v>
      </c>
      <c r="H3828" s="17">
        <v>7.8551251E7</v>
      </c>
    </row>
    <row r="3829">
      <c r="A3829" s="22" t="s">
        <v>9008</v>
      </c>
      <c r="B3829" s="7" t="s">
        <v>9009</v>
      </c>
      <c r="C3829" s="17">
        <v>4311.0</v>
      </c>
      <c r="D3829" s="17">
        <v>5.85209385710972E7</v>
      </c>
      <c r="E3829" s="17">
        <v>1.3155177E7</v>
      </c>
      <c r="F3829" s="17">
        <v>3.1199713E7</v>
      </c>
      <c r="G3829" s="17">
        <v>7.1888973E7</v>
      </c>
      <c r="H3829" s="17">
        <v>1.47209305E8</v>
      </c>
    </row>
    <row r="3830">
      <c r="A3830" s="22" t="s">
        <v>9012</v>
      </c>
      <c r="B3830" s="7" t="s">
        <v>9013</v>
      </c>
      <c r="C3830" s="17">
        <v>66876.0</v>
      </c>
      <c r="D3830" s="17">
        <v>3.90575949913692E7</v>
      </c>
      <c r="E3830" s="17">
        <v>1.0425929E7</v>
      </c>
      <c r="F3830" s="17">
        <v>1.9989133E7</v>
      </c>
      <c r="G3830" s="17">
        <v>4.2647688E7</v>
      </c>
      <c r="H3830" s="17">
        <v>9.0729092E7</v>
      </c>
    </row>
    <row r="3831">
      <c r="A3831" s="22" t="s">
        <v>9014</v>
      </c>
      <c r="B3831" s="7" t="s">
        <v>9015</v>
      </c>
      <c r="C3831" s="17">
        <v>5744.0</v>
      </c>
      <c r="D3831" s="17">
        <v>2.37432711676532E7</v>
      </c>
      <c r="E3831" s="17">
        <v>4031000.0</v>
      </c>
      <c r="F3831" s="17">
        <v>6590884.0</v>
      </c>
      <c r="G3831" s="17">
        <v>1.3295536E7</v>
      </c>
      <c r="H3831" s="17">
        <v>5.0191403E7</v>
      </c>
    </row>
    <row r="3832">
      <c r="A3832" s="22" t="s">
        <v>9016</v>
      </c>
      <c r="B3832" s="7" t="s">
        <v>9017</v>
      </c>
      <c r="C3832" s="17">
        <v>5038.0</v>
      </c>
      <c r="D3832" s="17">
        <v>2.78123903651518E7</v>
      </c>
      <c r="E3832" s="17">
        <v>7213315.0</v>
      </c>
      <c r="F3832" s="17">
        <v>1.3310374E7</v>
      </c>
      <c r="G3832" s="17">
        <v>2.7645991E7</v>
      </c>
      <c r="H3832" s="17">
        <v>6.1612581E7</v>
      </c>
    </row>
    <row r="3833">
      <c r="A3833" s="22" t="s">
        <v>13415</v>
      </c>
      <c r="B3833" s="7" t="s">
        <v>13416</v>
      </c>
      <c r="C3833" s="17">
        <v>1022.0</v>
      </c>
      <c r="D3833" s="17">
        <v>1.38199129598825E7</v>
      </c>
      <c r="E3833" s="17">
        <v>9708314.0</v>
      </c>
      <c r="F3833" s="17">
        <v>1.2756596E7</v>
      </c>
      <c r="G3833" s="17">
        <v>1.6204071E7</v>
      </c>
      <c r="H3833" s="17">
        <v>2.1037117E7</v>
      </c>
    </row>
    <row r="3834">
      <c r="A3834" s="22" t="s">
        <v>9018</v>
      </c>
      <c r="B3834" s="7" t="s">
        <v>9019</v>
      </c>
      <c r="C3834" s="17">
        <v>10455.0</v>
      </c>
      <c r="D3834" s="17">
        <v>2.14377088679839E7</v>
      </c>
      <c r="E3834" s="17">
        <v>1.066215E7</v>
      </c>
      <c r="F3834" s="17">
        <v>1.4202653E7</v>
      </c>
      <c r="G3834" s="17">
        <v>2.07336E7</v>
      </c>
      <c r="H3834" s="17">
        <v>4.1844668E7</v>
      </c>
    </row>
    <row r="3835">
      <c r="A3835" s="22" t="s">
        <v>9020</v>
      </c>
      <c r="B3835" s="7" t="s">
        <v>9021</v>
      </c>
      <c r="C3835" s="17">
        <v>3266.0</v>
      </c>
      <c r="D3835" s="17">
        <v>7933788.47703612</v>
      </c>
      <c r="E3835" s="17">
        <v>3753986.0</v>
      </c>
      <c r="F3835" s="17">
        <v>4753162.0</v>
      </c>
      <c r="G3835" s="17">
        <v>7022185.0</v>
      </c>
      <c r="H3835" s="17">
        <v>1.2494352E7</v>
      </c>
    </row>
    <row r="3836">
      <c r="A3836" s="22" t="s">
        <v>9022</v>
      </c>
      <c r="B3836" s="7" t="s">
        <v>9023</v>
      </c>
      <c r="C3836" s="17">
        <v>7266.0</v>
      </c>
      <c r="D3836" s="17">
        <v>1.12677755228461E7</v>
      </c>
      <c r="E3836" s="17">
        <v>4852771.0</v>
      </c>
      <c r="F3836" s="17">
        <v>8142450.0</v>
      </c>
      <c r="G3836" s="17">
        <v>1.33915E7</v>
      </c>
      <c r="H3836" s="17">
        <v>1.9796669E7</v>
      </c>
    </row>
    <row r="3837">
      <c r="A3837" s="22" t="s">
        <v>9024</v>
      </c>
      <c r="B3837" s="7" t="s">
        <v>9025</v>
      </c>
      <c r="C3837" s="17">
        <v>1051.0</v>
      </c>
      <c r="D3837" s="17">
        <v>2.27083416631779E7</v>
      </c>
      <c r="E3837" s="17">
        <v>6625000.0</v>
      </c>
      <c r="F3837" s="17">
        <v>1.148E7</v>
      </c>
      <c r="G3837" s="17">
        <v>1.48848E7</v>
      </c>
      <c r="H3837" s="17">
        <v>3.004682E7</v>
      </c>
    </row>
    <row r="3838">
      <c r="A3838" s="22" t="s">
        <v>9026</v>
      </c>
      <c r="B3838" s="7" t="s">
        <v>9027</v>
      </c>
      <c r="C3838" s="17">
        <v>1024.0</v>
      </c>
      <c r="D3838" s="17">
        <v>2.56827714707031E7</v>
      </c>
      <c r="E3838" s="17">
        <v>5880074.0</v>
      </c>
      <c r="F3838" s="17">
        <v>1.1009829E7</v>
      </c>
      <c r="G3838" s="17">
        <v>2.2224058E7</v>
      </c>
      <c r="H3838" s="17">
        <v>6.1250316E7</v>
      </c>
    </row>
    <row r="3839">
      <c r="A3839" s="22" t="s">
        <v>294</v>
      </c>
      <c r="B3839" s="7" t="s">
        <v>295</v>
      </c>
      <c r="C3839" s="17">
        <v>93106.0</v>
      </c>
      <c r="D3839" s="17">
        <v>1.52407709825831E7</v>
      </c>
      <c r="E3839" s="17">
        <v>3655800.0</v>
      </c>
      <c r="F3839" s="17">
        <v>6285408.0</v>
      </c>
      <c r="G3839" s="17">
        <v>1.3164675E7</v>
      </c>
      <c r="H3839" s="17">
        <v>3.3513501E7</v>
      </c>
    </row>
    <row r="3840">
      <c r="A3840" s="22" t="s">
        <v>9028</v>
      </c>
      <c r="B3840" s="7" t="s">
        <v>9029</v>
      </c>
      <c r="C3840" s="17">
        <v>7607.0</v>
      </c>
      <c r="D3840" s="17">
        <v>5035117.66224207</v>
      </c>
      <c r="E3840" s="17">
        <v>2279958.0</v>
      </c>
      <c r="F3840" s="17">
        <v>3307195.0</v>
      </c>
      <c r="G3840" s="17">
        <v>5333927.0</v>
      </c>
      <c r="H3840" s="17">
        <v>8592951.0</v>
      </c>
    </row>
    <row r="3841">
      <c r="A3841" s="22" t="s">
        <v>9030</v>
      </c>
      <c r="B3841" s="7" t="s">
        <v>9031</v>
      </c>
      <c r="C3841" s="17">
        <v>120132.0</v>
      </c>
      <c r="D3841" s="17">
        <v>1.11896988904548E7</v>
      </c>
      <c r="E3841" s="17">
        <v>4014019.0</v>
      </c>
      <c r="F3841" s="17">
        <v>6393739.0</v>
      </c>
      <c r="G3841" s="17">
        <v>1.1301088E7</v>
      </c>
      <c r="H3841" s="17">
        <v>2.1072103E7</v>
      </c>
    </row>
    <row r="3842">
      <c r="A3842" s="22" t="s">
        <v>9032</v>
      </c>
      <c r="B3842" s="7" t="s">
        <v>9033</v>
      </c>
      <c r="C3842" s="17">
        <v>5015121.0</v>
      </c>
      <c r="D3842" s="17">
        <v>8176856.01644484</v>
      </c>
      <c r="E3842" s="17">
        <v>2797850.0</v>
      </c>
      <c r="F3842" s="17">
        <v>4508413.0</v>
      </c>
      <c r="G3842" s="17">
        <v>8334329.0</v>
      </c>
      <c r="H3842" s="17">
        <v>1.5310308E7</v>
      </c>
    </row>
    <row r="3843">
      <c r="A3843" s="22" t="s">
        <v>9034</v>
      </c>
      <c r="B3843" s="7" t="s">
        <v>9035</v>
      </c>
      <c r="C3843" s="17">
        <v>33017.0</v>
      </c>
      <c r="D3843" s="17">
        <v>2.27574827532883E7</v>
      </c>
      <c r="E3843" s="17">
        <v>5573811.0</v>
      </c>
      <c r="F3843" s="17">
        <v>9432817.0</v>
      </c>
      <c r="G3843" s="17">
        <v>2.0905124E7</v>
      </c>
      <c r="H3843" s="17">
        <v>5.278798E7</v>
      </c>
    </row>
    <row r="3844">
      <c r="A3844" s="22" t="s">
        <v>13431</v>
      </c>
      <c r="B3844" s="7" t="s">
        <v>9057</v>
      </c>
      <c r="C3844" s="17">
        <v>113.0</v>
      </c>
      <c r="D3844" s="17">
        <v>4710408.4159292</v>
      </c>
      <c r="E3844" s="17">
        <v>2383355.0</v>
      </c>
      <c r="F3844" s="17">
        <v>3189914.0</v>
      </c>
      <c r="G3844" s="17">
        <v>6756409.0</v>
      </c>
      <c r="H3844" s="17">
        <v>9108683.0</v>
      </c>
    </row>
    <row r="3845">
      <c r="A3845" s="22" t="s">
        <v>9036</v>
      </c>
      <c r="B3845" s="7" t="s">
        <v>9037</v>
      </c>
      <c r="C3845" s="17">
        <v>966.0</v>
      </c>
      <c r="D3845" s="17">
        <v>1.19143233995859E7</v>
      </c>
      <c r="E3845" s="17">
        <v>3082290.0</v>
      </c>
      <c r="F3845" s="17">
        <v>5244502.0</v>
      </c>
      <c r="G3845" s="17">
        <v>1.1987323E7</v>
      </c>
      <c r="H3845" s="17">
        <v>2.3520503E7</v>
      </c>
    </row>
    <row r="3846">
      <c r="A3846" s="22" t="s">
        <v>9038</v>
      </c>
      <c r="B3846" s="7" t="s">
        <v>9039</v>
      </c>
      <c r="C3846" s="17">
        <v>2433901.0</v>
      </c>
      <c r="D3846" s="17">
        <v>9105088.6106136</v>
      </c>
      <c r="E3846" s="17">
        <v>3083099.0</v>
      </c>
      <c r="F3846" s="17">
        <v>5155306.0</v>
      </c>
      <c r="G3846" s="17">
        <v>9495101.0</v>
      </c>
      <c r="H3846" s="17">
        <v>1.6987234E7</v>
      </c>
    </row>
    <row r="3847">
      <c r="A3847" s="22" t="s">
        <v>9040</v>
      </c>
      <c r="B3847" s="7" t="s">
        <v>9041</v>
      </c>
      <c r="C3847" s="17">
        <v>118821.0</v>
      </c>
      <c r="D3847" s="17">
        <v>7328118.2611407</v>
      </c>
      <c r="E3847" s="17">
        <v>2570895.0</v>
      </c>
      <c r="F3847" s="17">
        <v>4283547.0</v>
      </c>
      <c r="G3847" s="17">
        <v>8375200.0</v>
      </c>
      <c r="H3847" s="17">
        <v>1.48421E7</v>
      </c>
    </row>
    <row r="3848">
      <c r="A3848" s="22" t="s">
        <v>9042</v>
      </c>
      <c r="B3848" s="7" t="s">
        <v>9043</v>
      </c>
      <c r="C3848" s="17">
        <v>86523.0</v>
      </c>
      <c r="D3848" s="17">
        <v>1.3535749524305E7</v>
      </c>
      <c r="E3848" s="17">
        <v>3335500.0</v>
      </c>
      <c r="F3848" s="17">
        <v>6147960.0</v>
      </c>
      <c r="G3848" s="17">
        <v>1.2355032E7</v>
      </c>
      <c r="H3848" s="17">
        <v>2.8665672E7</v>
      </c>
    </row>
    <row r="3849">
      <c r="A3849" s="22" t="s">
        <v>9044</v>
      </c>
      <c r="B3849" s="7" t="s">
        <v>9045</v>
      </c>
      <c r="C3849" s="17">
        <v>4243.0</v>
      </c>
      <c r="D3849" s="17">
        <v>9141109.39052557</v>
      </c>
      <c r="E3849" s="17">
        <v>3271330.0</v>
      </c>
      <c r="F3849" s="17">
        <v>5596889.0</v>
      </c>
      <c r="G3849" s="17">
        <v>9515537.0</v>
      </c>
      <c r="H3849" s="17">
        <v>1.4910209E7</v>
      </c>
    </row>
    <row r="3850">
      <c r="A3850" s="22" t="s">
        <v>9046</v>
      </c>
      <c r="B3850" s="7" t="s">
        <v>9047</v>
      </c>
      <c r="C3850" s="17">
        <v>217221.0</v>
      </c>
      <c r="D3850" s="17">
        <v>9862111.36954971</v>
      </c>
      <c r="E3850" s="17">
        <v>4249839.0</v>
      </c>
      <c r="F3850" s="17">
        <v>6337446.0</v>
      </c>
      <c r="G3850" s="17">
        <v>1.0766531E7</v>
      </c>
      <c r="H3850" s="17">
        <v>1.8065884E7</v>
      </c>
    </row>
    <row r="3851">
      <c r="A3851" s="22" t="s">
        <v>9050</v>
      </c>
      <c r="B3851" s="7" t="s">
        <v>9051</v>
      </c>
      <c r="C3851" s="17">
        <v>12662.0</v>
      </c>
      <c r="D3851" s="17">
        <v>1.02215011177539E7</v>
      </c>
      <c r="E3851" s="17">
        <v>4206700.0</v>
      </c>
      <c r="F3851" s="17">
        <v>7658000.0</v>
      </c>
      <c r="G3851" s="17">
        <v>1.4221265E7</v>
      </c>
      <c r="H3851" s="17">
        <v>1.8819801E7</v>
      </c>
    </row>
    <row r="3852">
      <c r="A3852" s="22" t="s">
        <v>9052</v>
      </c>
      <c r="B3852" s="7" t="s">
        <v>9053</v>
      </c>
      <c r="C3852" s="17">
        <v>87.0</v>
      </c>
      <c r="D3852" s="17">
        <v>2.4742182183908E7</v>
      </c>
      <c r="E3852" s="17">
        <v>4215813.0</v>
      </c>
      <c r="F3852" s="17">
        <v>8232638.0</v>
      </c>
      <c r="G3852" s="17">
        <v>2.3393462E7</v>
      </c>
      <c r="H3852" s="17">
        <v>5.011995E7</v>
      </c>
    </row>
    <row r="3853">
      <c r="A3853" s="22" t="s">
        <v>9054</v>
      </c>
      <c r="B3853" s="7" t="s">
        <v>9055</v>
      </c>
      <c r="C3853" s="17">
        <v>2314.0</v>
      </c>
      <c r="D3853" s="17">
        <v>1.2186777423509E7</v>
      </c>
      <c r="E3853" s="17">
        <v>3587770.0</v>
      </c>
      <c r="F3853" s="17">
        <v>6485950.0</v>
      </c>
      <c r="G3853" s="17">
        <v>1.204007E7</v>
      </c>
      <c r="H3853" s="17">
        <v>2.7125394E7</v>
      </c>
    </row>
    <row r="3854">
      <c r="A3854" s="22" t="s">
        <v>9056</v>
      </c>
      <c r="B3854" s="7" t="s">
        <v>9057</v>
      </c>
      <c r="C3854" s="17">
        <v>1514017.0</v>
      </c>
      <c r="D3854" s="17">
        <v>8604956.0437332</v>
      </c>
      <c r="E3854" s="17">
        <v>3043831.0</v>
      </c>
      <c r="F3854" s="17">
        <v>5018100.0</v>
      </c>
      <c r="G3854" s="17">
        <v>8993640.0</v>
      </c>
      <c r="H3854" s="17">
        <v>1.6255785E7</v>
      </c>
    </row>
    <row r="3855">
      <c r="A3855" s="22" t="s">
        <v>9062</v>
      </c>
      <c r="B3855" s="7" t="s">
        <v>9063</v>
      </c>
      <c r="C3855" s="17">
        <v>56.0</v>
      </c>
      <c r="D3855" s="17">
        <v>1.18226637142857E7</v>
      </c>
      <c r="E3855" s="17">
        <v>3310140.0</v>
      </c>
      <c r="F3855" s="17">
        <v>8438600.0</v>
      </c>
      <c r="G3855" s="17">
        <v>1.4141786E7</v>
      </c>
      <c r="H3855" s="17">
        <v>3.1687921E7</v>
      </c>
    </row>
    <row r="3856">
      <c r="A3856" s="22" t="s">
        <v>9064</v>
      </c>
      <c r="B3856" s="7" t="s">
        <v>9065</v>
      </c>
      <c r="C3856" s="17">
        <v>59.0</v>
      </c>
      <c r="D3856" s="17">
        <v>7962248.96610169</v>
      </c>
      <c r="E3856" s="17">
        <v>3975187.0</v>
      </c>
      <c r="F3856" s="17">
        <v>4957903.0</v>
      </c>
      <c r="G3856" s="17">
        <v>5987837.0</v>
      </c>
      <c r="H3856" s="17">
        <v>1.1261367E7</v>
      </c>
    </row>
    <row r="3857">
      <c r="A3857" s="22" t="s">
        <v>9066</v>
      </c>
      <c r="B3857" s="7" t="s">
        <v>9067</v>
      </c>
      <c r="C3857" s="17">
        <v>108.0</v>
      </c>
      <c r="D3857" s="17">
        <v>1.24209945092592E7</v>
      </c>
      <c r="E3857" s="17">
        <v>2786632.0</v>
      </c>
      <c r="F3857" s="17">
        <v>4653325.0</v>
      </c>
      <c r="G3857" s="17">
        <v>1.0089075E7</v>
      </c>
      <c r="H3857" s="17">
        <v>1.9059063E7</v>
      </c>
    </row>
    <row r="3858">
      <c r="A3858" s="22" t="s">
        <v>9068</v>
      </c>
      <c r="B3858" s="7" t="s">
        <v>9069</v>
      </c>
      <c r="C3858" s="17">
        <v>57.0</v>
      </c>
      <c r="D3858" s="17">
        <v>1.47213978070175E7</v>
      </c>
      <c r="E3858" s="17">
        <v>3646374.0</v>
      </c>
      <c r="F3858" s="17">
        <v>5248000.0</v>
      </c>
      <c r="G3858" s="17">
        <v>7989400.0</v>
      </c>
      <c r="H3858" s="17">
        <v>2.1305068E7</v>
      </c>
    </row>
    <row r="3859">
      <c r="A3859" s="22" t="s">
        <v>9070</v>
      </c>
      <c r="B3859" s="7" t="s">
        <v>9071</v>
      </c>
      <c r="C3859" s="17">
        <v>102.0</v>
      </c>
      <c r="D3859" s="17">
        <v>1.38525383137254E7</v>
      </c>
      <c r="E3859" s="17">
        <v>3865054.0</v>
      </c>
      <c r="F3859" s="17">
        <v>6206754.0</v>
      </c>
      <c r="G3859" s="17">
        <v>1.07549E7</v>
      </c>
      <c r="H3859" s="17">
        <v>2.7950544E7</v>
      </c>
    </row>
    <row r="3860">
      <c r="A3860" s="22" t="s">
        <v>9072</v>
      </c>
      <c r="B3860" s="7" t="s">
        <v>9073</v>
      </c>
      <c r="C3860" s="17">
        <v>93.0</v>
      </c>
      <c r="D3860" s="17">
        <v>1.49107205376344E7</v>
      </c>
      <c r="E3860" s="17">
        <v>4714515.0</v>
      </c>
      <c r="F3860" s="17">
        <v>8771718.0</v>
      </c>
      <c r="G3860" s="17">
        <v>1.4706665E7</v>
      </c>
      <c r="H3860" s="17">
        <v>2.2417135E7</v>
      </c>
    </row>
    <row r="3861">
      <c r="A3861" s="22" t="s">
        <v>9074</v>
      </c>
      <c r="B3861" s="7" t="s">
        <v>9075</v>
      </c>
      <c r="C3861" s="17">
        <v>16.0</v>
      </c>
      <c r="D3861" s="17">
        <v>7006216.9375</v>
      </c>
      <c r="E3861" s="17">
        <v>3434300.0</v>
      </c>
      <c r="F3861" s="17">
        <v>4510593.0</v>
      </c>
      <c r="G3861" s="17">
        <v>9090236.0</v>
      </c>
      <c r="H3861" s="17">
        <v>1.3500425E7</v>
      </c>
    </row>
    <row r="3862">
      <c r="A3862" s="22" t="s">
        <v>9076</v>
      </c>
      <c r="B3862" s="7" t="s">
        <v>9077</v>
      </c>
      <c r="C3862" s="17">
        <v>518.0</v>
      </c>
      <c r="D3862" s="17">
        <v>1.27774280615384E7</v>
      </c>
      <c r="E3862" s="17">
        <v>2655268.0</v>
      </c>
      <c r="F3862" s="17">
        <v>6531302.0</v>
      </c>
      <c r="G3862" s="17">
        <v>1.2394521E7</v>
      </c>
      <c r="H3862" s="17">
        <v>2.7062542E7</v>
      </c>
    </row>
    <row r="3863">
      <c r="A3863" s="22" t="s">
        <v>9078</v>
      </c>
      <c r="B3863" s="7" t="s">
        <v>9079</v>
      </c>
      <c r="C3863" s="17">
        <v>274.0</v>
      </c>
      <c r="D3863" s="17">
        <v>1.60473255454545E7</v>
      </c>
      <c r="E3863" s="17">
        <v>3841568.0</v>
      </c>
      <c r="F3863" s="17">
        <v>6578896.0</v>
      </c>
      <c r="G3863" s="17">
        <v>1.4773215E7</v>
      </c>
      <c r="H3863" s="17">
        <v>3.892374E7</v>
      </c>
    </row>
    <row r="3864">
      <c r="A3864" s="22" t="s">
        <v>9080</v>
      </c>
      <c r="B3864" s="7" t="s">
        <v>9081</v>
      </c>
      <c r="C3864" s="17">
        <v>465.0</v>
      </c>
      <c r="D3864" s="17">
        <v>8150870.38279569</v>
      </c>
      <c r="E3864" s="17">
        <v>1870500.0</v>
      </c>
      <c r="F3864" s="17">
        <v>5498208.0</v>
      </c>
      <c r="G3864" s="17">
        <v>1.07159E7</v>
      </c>
      <c r="H3864" s="17">
        <v>1.641576E7</v>
      </c>
    </row>
    <row r="3865">
      <c r="A3865" s="22" t="s">
        <v>9082</v>
      </c>
      <c r="B3865" s="7" t="s">
        <v>9083</v>
      </c>
      <c r="C3865" s="17">
        <v>16.0</v>
      </c>
      <c r="D3865" s="17">
        <v>1.418134275E7</v>
      </c>
      <c r="E3865" s="17">
        <v>4661371.0</v>
      </c>
      <c r="F3865" s="17">
        <v>8147500.0</v>
      </c>
      <c r="G3865" s="17">
        <v>1.2385311E7</v>
      </c>
      <c r="H3865" s="17">
        <v>4.6220558E7</v>
      </c>
    </row>
    <row r="3866">
      <c r="A3866" s="22" t="s">
        <v>9084</v>
      </c>
      <c r="B3866" s="7" t="s">
        <v>9085</v>
      </c>
      <c r="C3866" s="17">
        <v>190.0</v>
      </c>
      <c r="D3866" s="17">
        <v>3.26376789894737E7</v>
      </c>
      <c r="E3866" s="17">
        <v>6864582.0</v>
      </c>
      <c r="F3866" s="17">
        <v>1.3605788E7</v>
      </c>
      <c r="G3866" s="17">
        <v>3.6753781E7</v>
      </c>
      <c r="H3866" s="17">
        <v>8.1336851E7</v>
      </c>
    </row>
    <row r="3867">
      <c r="A3867" s="22" t="s">
        <v>9087</v>
      </c>
      <c r="B3867" s="7" t="s">
        <v>9089</v>
      </c>
      <c r="C3867" s="17">
        <v>44.0</v>
      </c>
      <c r="D3867" s="17">
        <v>6834361.70454545</v>
      </c>
      <c r="E3867" s="17">
        <v>3751574.0</v>
      </c>
      <c r="F3867" s="17">
        <v>4570725.0</v>
      </c>
      <c r="G3867" s="17">
        <v>8703700.0</v>
      </c>
      <c r="H3867" s="17">
        <v>1.3716612E7</v>
      </c>
    </row>
    <row r="3868">
      <c r="A3868" s="22" t="s">
        <v>9090</v>
      </c>
      <c r="B3868" s="7" t="s">
        <v>9091</v>
      </c>
      <c r="C3868" s="17">
        <v>3.0</v>
      </c>
      <c r="D3868" s="17">
        <v>3.16410896666666E7</v>
      </c>
      <c r="E3868" s="17">
        <v>2545000.0</v>
      </c>
      <c r="F3868" s="17">
        <v>4471727.0</v>
      </c>
      <c r="G3868" s="17">
        <v>8.7906542E7</v>
      </c>
      <c r="H3868" s="17">
        <v>8.7906542E7</v>
      </c>
    </row>
    <row r="3869">
      <c r="A3869" s="22" t="s">
        <v>9092</v>
      </c>
      <c r="B3869" s="7" t="s">
        <v>9093</v>
      </c>
      <c r="C3869" s="17">
        <v>49.0</v>
      </c>
      <c r="D3869" s="17">
        <v>2.20989821428571E7</v>
      </c>
      <c r="E3869" s="17">
        <v>4464442.0</v>
      </c>
      <c r="F3869" s="17">
        <v>7015000.0</v>
      </c>
      <c r="G3869" s="17">
        <v>2.008464E7</v>
      </c>
      <c r="H3869" s="17">
        <v>6.7223092E7</v>
      </c>
    </row>
    <row r="3870">
      <c r="A3870" s="22" t="s">
        <v>9094</v>
      </c>
      <c r="B3870" s="7" t="s">
        <v>9095</v>
      </c>
      <c r="C3870" s="17">
        <v>3.0</v>
      </c>
      <c r="D3870" s="17">
        <v>4600580.66666666</v>
      </c>
      <c r="E3870" s="17">
        <v>3665900.0</v>
      </c>
      <c r="F3870" s="17">
        <v>5049842.0</v>
      </c>
      <c r="G3870" s="17">
        <v>5086000.0</v>
      </c>
      <c r="H3870" s="17">
        <v>5086000.0</v>
      </c>
    </row>
    <row r="3871">
      <c r="A3871" s="22" t="s">
        <v>9096</v>
      </c>
      <c r="B3871" s="7" t="s">
        <v>9097</v>
      </c>
      <c r="C3871" s="17">
        <v>80.0</v>
      </c>
      <c r="D3871" s="17">
        <v>8118537.46249999</v>
      </c>
      <c r="E3871" s="17">
        <v>2905900.0</v>
      </c>
      <c r="F3871" s="17">
        <v>4927956.0</v>
      </c>
      <c r="G3871" s="17">
        <v>8867867.0</v>
      </c>
      <c r="H3871" s="17">
        <v>1.6323695E7</v>
      </c>
    </row>
    <row r="3872">
      <c r="A3872" s="22" t="s">
        <v>9098</v>
      </c>
      <c r="B3872" s="7" t="s">
        <v>9099</v>
      </c>
      <c r="C3872" s="17">
        <v>25.0</v>
      </c>
      <c r="D3872" s="17">
        <v>1.084256188E7</v>
      </c>
      <c r="E3872" s="17">
        <v>3081743.0</v>
      </c>
      <c r="F3872" s="17">
        <v>3829000.0</v>
      </c>
      <c r="G3872" s="17">
        <v>6203613.0</v>
      </c>
      <c r="H3872" s="17">
        <v>2.6664934E7</v>
      </c>
    </row>
    <row r="3873">
      <c r="A3873" s="22" t="s">
        <v>9100</v>
      </c>
      <c r="B3873" s="7" t="s">
        <v>9101</v>
      </c>
      <c r="C3873" s="17">
        <v>106.0</v>
      </c>
      <c r="D3873" s="17">
        <v>1.06237299622641E7</v>
      </c>
      <c r="E3873" s="17">
        <v>3407201.0</v>
      </c>
      <c r="F3873" s="17">
        <v>5329000.0</v>
      </c>
      <c r="G3873" s="17">
        <v>1.1188201E7</v>
      </c>
      <c r="H3873" s="17">
        <v>2.0582607E7</v>
      </c>
    </row>
    <row r="3874">
      <c r="A3874" s="22" t="s">
        <v>9102</v>
      </c>
      <c r="B3874" s="7" t="s">
        <v>9103</v>
      </c>
      <c r="C3874" s="17">
        <v>20.0</v>
      </c>
      <c r="D3874" s="17">
        <v>1.32497882499999E7</v>
      </c>
      <c r="E3874" s="17">
        <v>2320000.0</v>
      </c>
      <c r="F3874" s="17">
        <v>3475917.0</v>
      </c>
      <c r="G3874" s="17">
        <v>1.02692E7</v>
      </c>
      <c r="H3874" s="17">
        <v>1.84186E7</v>
      </c>
    </row>
    <row r="3875">
      <c r="A3875" s="22" t="s">
        <v>9104</v>
      </c>
      <c r="B3875" s="7" t="s">
        <v>9105</v>
      </c>
      <c r="C3875" s="17">
        <v>84.0</v>
      </c>
      <c r="D3875" s="17">
        <v>7991610.70238095</v>
      </c>
      <c r="E3875" s="17">
        <v>2331900.0</v>
      </c>
      <c r="F3875" s="17">
        <v>3672477.0</v>
      </c>
      <c r="G3875" s="17">
        <v>5564150.0</v>
      </c>
      <c r="H3875" s="17">
        <v>1.0320737E7</v>
      </c>
    </row>
    <row r="3876">
      <c r="A3876" s="22" t="s">
        <v>9106</v>
      </c>
      <c r="B3876" s="7" t="s">
        <v>9107</v>
      </c>
      <c r="C3876" s="17">
        <v>3662.0</v>
      </c>
      <c r="D3876" s="17">
        <v>8176888.27389404</v>
      </c>
      <c r="E3876" s="17">
        <v>4668800.0</v>
      </c>
      <c r="F3876" s="17">
        <v>8304983.0</v>
      </c>
      <c r="G3876" s="17">
        <v>1.0243132E7</v>
      </c>
      <c r="H3876" s="17">
        <v>1.1887891E7</v>
      </c>
    </row>
    <row r="3877">
      <c r="A3877" s="22" t="s">
        <v>9108</v>
      </c>
      <c r="B3877" s="7" t="s">
        <v>9109</v>
      </c>
      <c r="C3877" s="17">
        <v>812.0</v>
      </c>
      <c r="D3877" s="17">
        <v>1.65911286945812E7</v>
      </c>
      <c r="E3877" s="17">
        <v>4261027.0</v>
      </c>
      <c r="F3877" s="17">
        <v>7472678.0</v>
      </c>
      <c r="G3877" s="17">
        <v>1.920686E7</v>
      </c>
      <c r="H3877" s="17">
        <v>3.7404125E7</v>
      </c>
    </row>
    <row r="3878">
      <c r="A3878" s="22" t="s">
        <v>9110</v>
      </c>
      <c r="B3878" s="7" t="s">
        <v>9111</v>
      </c>
      <c r="C3878" s="17">
        <v>57.0</v>
      </c>
      <c r="D3878" s="17">
        <v>1.33720629649122E7</v>
      </c>
      <c r="E3878" s="17">
        <v>9085820.0</v>
      </c>
      <c r="F3878" s="17">
        <v>1.1252485E7</v>
      </c>
      <c r="G3878" s="17">
        <v>1.602474E7</v>
      </c>
      <c r="H3878" s="17">
        <v>2.2986234E7</v>
      </c>
    </row>
    <row r="3879">
      <c r="A3879" s="22" t="s">
        <v>9112</v>
      </c>
      <c r="B3879" s="7" t="s">
        <v>9113</v>
      </c>
      <c r="C3879" s="17">
        <v>83.0</v>
      </c>
      <c r="D3879" s="17">
        <v>7193313.59036144</v>
      </c>
      <c r="E3879" s="17">
        <v>3320249.0</v>
      </c>
      <c r="F3879" s="17">
        <v>4401879.0</v>
      </c>
      <c r="G3879" s="17">
        <v>9521336.0</v>
      </c>
      <c r="H3879" s="17">
        <v>1.5254529E7</v>
      </c>
    </row>
    <row r="3880">
      <c r="A3880" s="22" t="s">
        <v>9114</v>
      </c>
      <c r="B3880" s="7" t="s">
        <v>9115</v>
      </c>
      <c r="C3880" s="17">
        <v>5773.0</v>
      </c>
      <c r="D3880" s="17">
        <v>8805033.49246492</v>
      </c>
      <c r="E3880" s="17">
        <v>2989467.0</v>
      </c>
      <c r="F3880" s="17">
        <v>5680725.0</v>
      </c>
      <c r="G3880" s="17">
        <v>8440016.0</v>
      </c>
      <c r="H3880" s="17">
        <v>1.6045671E7</v>
      </c>
    </row>
    <row r="3881">
      <c r="A3881" s="22" t="s">
        <v>13474</v>
      </c>
      <c r="B3881" s="7" t="s">
        <v>13476</v>
      </c>
      <c r="C3881" s="17">
        <v>6029.0</v>
      </c>
      <c r="D3881" s="17">
        <v>6544161.59197213</v>
      </c>
      <c r="E3881" s="17">
        <v>2874607.0</v>
      </c>
      <c r="F3881" s="17">
        <v>4683695.0</v>
      </c>
      <c r="G3881" s="17">
        <v>7799649.0</v>
      </c>
      <c r="H3881" s="17">
        <v>1.2616208E7</v>
      </c>
    </row>
    <row r="3882">
      <c r="A3882" s="22" t="s">
        <v>9116</v>
      </c>
      <c r="B3882" s="7" t="s">
        <v>9117</v>
      </c>
      <c r="C3882" s="17">
        <v>144798.0</v>
      </c>
      <c r="D3882" s="17">
        <v>2.10097943805416E7</v>
      </c>
      <c r="E3882" s="17">
        <v>5196356.0</v>
      </c>
      <c r="F3882" s="17">
        <v>1.0182638E7</v>
      </c>
      <c r="G3882" s="17">
        <v>2.193436E7</v>
      </c>
      <c r="H3882" s="17">
        <v>4.7843317E7</v>
      </c>
    </row>
    <row r="3883">
      <c r="A3883" s="22" t="s">
        <v>9120</v>
      </c>
      <c r="B3883" s="7" t="s">
        <v>9121</v>
      </c>
      <c r="C3883" s="17">
        <v>1349.0</v>
      </c>
      <c r="D3883" s="17">
        <v>2.86930411177777E7</v>
      </c>
      <c r="E3883" s="17">
        <v>8713000.0</v>
      </c>
      <c r="F3883" s="17">
        <v>1.6108638E7</v>
      </c>
      <c r="G3883" s="17">
        <v>3.3306445E7</v>
      </c>
      <c r="H3883" s="17">
        <v>6.5202314E7</v>
      </c>
    </row>
    <row r="3884">
      <c r="A3884" s="22" t="s">
        <v>9122</v>
      </c>
      <c r="B3884" s="7" t="s">
        <v>9123</v>
      </c>
      <c r="C3884" s="17">
        <v>4992.0</v>
      </c>
      <c r="D3884" s="17">
        <v>7.04813764635417E7</v>
      </c>
      <c r="E3884" s="17">
        <v>1.033399E7</v>
      </c>
      <c r="F3884" s="17">
        <v>2.439425E7</v>
      </c>
      <c r="G3884" s="17">
        <v>8.1913804E7</v>
      </c>
      <c r="H3884" s="17">
        <v>2.27788265E8</v>
      </c>
    </row>
    <row r="3885">
      <c r="A3885" s="22" t="s">
        <v>9124</v>
      </c>
      <c r="B3885" s="7" t="s">
        <v>9125</v>
      </c>
      <c r="C3885" s="17">
        <v>1460.0</v>
      </c>
      <c r="D3885" s="17">
        <v>1.13395586821917E7</v>
      </c>
      <c r="E3885" s="17">
        <v>3760590.0</v>
      </c>
      <c r="F3885" s="17">
        <v>6594611.0</v>
      </c>
      <c r="G3885" s="17">
        <v>1.2728331E7</v>
      </c>
      <c r="H3885" s="17">
        <v>2.2933936E7</v>
      </c>
    </row>
    <row r="3886">
      <c r="A3886" s="22" t="s">
        <v>9126</v>
      </c>
      <c r="B3886" s="7" t="s">
        <v>9127</v>
      </c>
      <c r="C3886" s="17">
        <v>52.0</v>
      </c>
      <c r="D3886" s="17">
        <v>2.109993125E7</v>
      </c>
      <c r="E3886" s="17">
        <v>4924162.0</v>
      </c>
      <c r="F3886" s="17">
        <v>7863203.0</v>
      </c>
      <c r="G3886" s="17">
        <v>1.9237492E7</v>
      </c>
      <c r="H3886" s="17">
        <v>3.5526761E7</v>
      </c>
    </row>
    <row r="3887">
      <c r="A3887" s="22" t="s">
        <v>9128</v>
      </c>
      <c r="B3887" s="7" t="s">
        <v>9129</v>
      </c>
      <c r="C3887" s="17">
        <v>413.0</v>
      </c>
      <c r="D3887" s="17">
        <v>9626252.68280872</v>
      </c>
      <c r="E3887" s="17">
        <v>1000000.0</v>
      </c>
      <c r="F3887" s="17">
        <v>4055000.0</v>
      </c>
      <c r="G3887" s="17">
        <v>9512590.0</v>
      </c>
      <c r="H3887" s="17">
        <v>1.7288692E7</v>
      </c>
    </row>
    <row r="3888">
      <c r="A3888" s="22" t="s">
        <v>9130</v>
      </c>
      <c r="B3888" s="7" t="s">
        <v>9131</v>
      </c>
      <c r="C3888" s="17">
        <v>817.0</v>
      </c>
      <c r="D3888" s="17">
        <v>9.47144603635251E7</v>
      </c>
      <c r="E3888" s="17">
        <v>2.6502576E7</v>
      </c>
      <c r="F3888" s="17">
        <v>6.469067E7</v>
      </c>
      <c r="G3888" s="17">
        <v>1.232651E8</v>
      </c>
      <c r="H3888" s="17">
        <v>2.13238689E8</v>
      </c>
    </row>
    <row r="3889">
      <c r="A3889" s="22" t="s">
        <v>9132</v>
      </c>
      <c r="B3889" s="7" t="s">
        <v>9133</v>
      </c>
      <c r="C3889" s="17">
        <v>488.0</v>
      </c>
      <c r="D3889" s="17">
        <v>3.93814901926229E7</v>
      </c>
      <c r="E3889" s="17">
        <v>1.4618173E7</v>
      </c>
      <c r="F3889" s="17">
        <v>2.7173934E7</v>
      </c>
      <c r="G3889" s="17">
        <v>4.8059877E7</v>
      </c>
      <c r="H3889" s="17">
        <v>7.7135411E7</v>
      </c>
    </row>
    <row r="3890">
      <c r="A3890" s="22" t="s">
        <v>9134</v>
      </c>
      <c r="B3890" s="7" t="s">
        <v>9135</v>
      </c>
      <c r="C3890" s="17">
        <v>20.0</v>
      </c>
      <c r="D3890" s="17">
        <v>1.378569765E7</v>
      </c>
      <c r="E3890" s="17">
        <v>6628810.0</v>
      </c>
      <c r="F3890" s="17">
        <v>9499143.0</v>
      </c>
      <c r="G3890" s="17">
        <v>1.7467653E7</v>
      </c>
      <c r="H3890" s="17">
        <v>2.7925709E7</v>
      </c>
    </row>
    <row r="3891">
      <c r="A3891" s="22" t="s">
        <v>9136</v>
      </c>
      <c r="B3891" s="7" t="s">
        <v>9137</v>
      </c>
      <c r="C3891" s="17">
        <v>2821.0</v>
      </c>
      <c r="D3891" s="17">
        <v>4.72488315359291E7</v>
      </c>
      <c r="E3891" s="17">
        <v>1.4310213E7</v>
      </c>
      <c r="F3891" s="17">
        <v>2.7309962E7</v>
      </c>
      <c r="G3891" s="17">
        <v>5.4549192E7</v>
      </c>
      <c r="H3891" s="17">
        <v>1.05587122E8</v>
      </c>
    </row>
    <row r="3892">
      <c r="A3892" s="22" t="s">
        <v>9138</v>
      </c>
      <c r="B3892" s="7" t="s">
        <v>9139</v>
      </c>
      <c r="C3892" s="17">
        <v>2287.0</v>
      </c>
      <c r="D3892" s="17">
        <v>8811517.95540008</v>
      </c>
      <c r="E3892" s="17">
        <v>3929900.0</v>
      </c>
      <c r="F3892" s="17">
        <v>5408800.0</v>
      </c>
      <c r="G3892" s="17">
        <v>9011700.0</v>
      </c>
      <c r="H3892" s="17">
        <v>1.6940823E7</v>
      </c>
    </row>
    <row r="3893">
      <c r="A3893" s="22" t="s">
        <v>9140</v>
      </c>
      <c r="B3893" s="7" t="s">
        <v>9141</v>
      </c>
      <c r="C3893" s="17">
        <v>38.0</v>
      </c>
      <c r="D3893" s="17">
        <v>5639192.52631579</v>
      </c>
      <c r="E3893" s="17">
        <v>2729162.0</v>
      </c>
      <c r="F3893" s="17">
        <v>3800505.0</v>
      </c>
      <c r="G3893" s="17">
        <v>5918960.0</v>
      </c>
      <c r="H3893" s="17">
        <v>1.2222854E7</v>
      </c>
    </row>
    <row r="3894">
      <c r="A3894" s="22" t="s">
        <v>9142</v>
      </c>
      <c r="B3894" s="7" t="s">
        <v>9143</v>
      </c>
      <c r="C3894" s="17">
        <v>260.0</v>
      </c>
      <c r="D3894" s="17">
        <v>1.8893260026923E7</v>
      </c>
      <c r="E3894" s="17">
        <v>4079802.0</v>
      </c>
      <c r="F3894" s="17">
        <v>8036000.0</v>
      </c>
      <c r="G3894" s="17">
        <v>1.90796E7</v>
      </c>
      <c r="H3894" s="17">
        <v>3.7364E7</v>
      </c>
    </row>
    <row r="3895">
      <c r="A3895" s="22" t="s">
        <v>9144</v>
      </c>
      <c r="B3895" s="7" t="s">
        <v>9145</v>
      </c>
      <c r="C3895" s="17">
        <v>37.0</v>
      </c>
      <c r="D3895" s="17">
        <v>7675013.62162162</v>
      </c>
      <c r="E3895" s="17">
        <v>2908703.0</v>
      </c>
      <c r="F3895" s="17">
        <v>4651975.0</v>
      </c>
      <c r="G3895" s="17">
        <v>8907980.0</v>
      </c>
      <c r="H3895" s="17">
        <v>1.832553E7</v>
      </c>
    </row>
    <row r="3896">
      <c r="A3896" s="22" t="s">
        <v>9146</v>
      </c>
      <c r="B3896" s="7" t="s">
        <v>9147</v>
      </c>
      <c r="C3896" s="17">
        <v>56.0</v>
      </c>
      <c r="D3896" s="17">
        <v>3.14795668392857E7</v>
      </c>
      <c r="E3896" s="17">
        <v>2396680.0</v>
      </c>
      <c r="F3896" s="17">
        <v>6228250.0</v>
      </c>
      <c r="G3896" s="17">
        <v>2.3756274E7</v>
      </c>
      <c r="H3896" s="17">
        <v>6.722665E7</v>
      </c>
    </row>
    <row r="3897">
      <c r="A3897" s="22" t="s">
        <v>9148</v>
      </c>
      <c r="B3897" s="7" t="s">
        <v>9149</v>
      </c>
      <c r="C3897" s="17">
        <v>2255.0</v>
      </c>
      <c r="D3897" s="17">
        <v>2.32206935436807E7</v>
      </c>
      <c r="E3897" s="17">
        <v>5637453.0</v>
      </c>
      <c r="F3897" s="17">
        <v>1.0419616E7</v>
      </c>
      <c r="G3897" s="17">
        <v>2.4450492E7</v>
      </c>
      <c r="H3897" s="17">
        <v>5.35714E7</v>
      </c>
    </row>
    <row r="3898">
      <c r="A3898" s="22" t="s">
        <v>9150</v>
      </c>
      <c r="B3898" s="7" t="s">
        <v>9151</v>
      </c>
      <c r="C3898" s="17">
        <v>31108.0</v>
      </c>
      <c r="D3898" s="17">
        <v>1.50048226549042E7</v>
      </c>
      <c r="E3898" s="17">
        <v>3415700.0</v>
      </c>
      <c r="F3898" s="17">
        <v>7243800.0</v>
      </c>
      <c r="G3898" s="17">
        <v>1.6172911E7</v>
      </c>
      <c r="H3898" s="17">
        <v>3.2759251E7</v>
      </c>
    </row>
    <row r="3899">
      <c r="A3899" s="22" t="s">
        <v>9152</v>
      </c>
      <c r="B3899" s="7" t="s">
        <v>9153</v>
      </c>
      <c r="C3899" s="17">
        <v>102114.0</v>
      </c>
      <c r="D3899" s="17">
        <v>1.18836543755935E7</v>
      </c>
      <c r="E3899" s="17">
        <v>3083869.0</v>
      </c>
      <c r="F3899" s="17">
        <v>5931858.0</v>
      </c>
      <c r="G3899" s="17">
        <v>1.2666767E7</v>
      </c>
      <c r="H3899" s="17">
        <v>2.5962167E7</v>
      </c>
    </row>
    <row r="3900">
      <c r="A3900" s="22" t="s">
        <v>9156</v>
      </c>
      <c r="B3900" s="7" t="s">
        <v>9157</v>
      </c>
      <c r="C3900" s="17">
        <v>2473.0</v>
      </c>
      <c r="D3900" s="17">
        <v>1.19938422438334E7</v>
      </c>
      <c r="E3900" s="17">
        <v>5284113.0</v>
      </c>
      <c r="F3900" s="17">
        <v>8292480.0</v>
      </c>
      <c r="G3900" s="17">
        <v>1.4080807E7</v>
      </c>
      <c r="H3900" s="17">
        <v>2.4093185E7</v>
      </c>
    </row>
    <row r="3901">
      <c r="A3901" s="22" t="s">
        <v>9158</v>
      </c>
      <c r="B3901" s="7" t="s">
        <v>9159</v>
      </c>
      <c r="C3901" s="17">
        <v>50.0</v>
      </c>
      <c r="D3901" s="17">
        <v>1.14796767E7</v>
      </c>
      <c r="E3901" s="17">
        <v>5594918.0</v>
      </c>
      <c r="F3901" s="17">
        <v>1.0542931E7</v>
      </c>
      <c r="G3901" s="17">
        <v>1.2896439E7</v>
      </c>
      <c r="H3901" s="17">
        <v>1.7304041E7</v>
      </c>
    </row>
    <row r="3902">
      <c r="A3902" s="22" t="s">
        <v>9160</v>
      </c>
      <c r="B3902" s="7" t="s">
        <v>9161</v>
      </c>
      <c r="C3902" s="17">
        <v>336.0</v>
      </c>
      <c r="D3902" s="17">
        <v>8981764.98511905</v>
      </c>
      <c r="E3902" s="17">
        <v>3281300.0</v>
      </c>
      <c r="F3902" s="17">
        <v>5243500.0</v>
      </c>
      <c r="G3902" s="17">
        <v>8729000.0</v>
      </c>
      <c r="H3902" s="17">
        <v>1.777461E7</v>
      </c>
    </row>
    <row r="3903">
      <c r="A3903" s="22" t="s">
        <v>9162</v>
      </c>
      <c r="B3903" s="7" t="s">
        <v>9163</v>
      </c>
      <c r="C3903" s="17">
        <v>23.0</v>
      </c>
      <c r="D3903" s="17">
        <v>9945723.82608695</v>
      </c>
      <c r="E3903" s="17">
        <v>2964085.0</v>
      </c>
      <c r="F3903" s="17">
        <v>5570046.0</v>
      </c>
      <c r="G3903" s="17">
        <v>1.1647652E7</v>
      </c>
      <c r="H3903" s="17">
        <v>1.8309181E7</v>
      </c>
    </row>
    <row r="3904">
      <c r="A3904" s="22" t="s">
        <v>9164</v>
      </c>
      <c r="B3904" s="7" t="s">
        <v>9165</v>
      </c>
      <c r="C3904" s="17">
        <v>34.0</v>
      </c>
      <c r="D3904" s="17">
        <v>1.78405097647058E7</v>
      </c>
      <c r="E3904" s="17">
        <v>3938361.0</v>
      </c>
      <c r="F3904" s="17">
        <v>5954072.0</v>
      </c>
      <c r="G3904" s="17">
        <v>1.3839E7</v>
      </c>
      <c r="H3904" s="17">
        <v>7.1246401E7</v>
      </c>
    </row>
    <row r="3905">
      <c r="A3905" s="22" t="s">
        <v>9166</v>
      </c>
      <c r="B3905" s="7" t="s">
        <v>9167</v>
      </c>
      <c r="C3905" s="17">
        <v>222.0</v>
      </c>
      <c r="D3905" s="17">
        <v>5.28052198378378E7</v>
      </c>
      <c r="E3905" s="17">
        <v>1.0165757E7</v>
      </c>
      <c r="F3905" s="17">
        <v>2.1597388E7</v>
      </c>
      <c r="G3905" s="17">
        <v>5.7365782E7</v>
      </c>
      <c r="H3905" s="17">
        <v>1.50660141E8</v>
      </c>
    </row>
    <row r="3906">
      <c r="A3906" s="22" t="s">
        <v>1281</v>
      </c>
      <c r="B3906" s="7" t="s">
        <v>1282</v>
      </c>
      <c r="C3906" s="17">
        <v>5.0</v>
      </c>
      <c r="D3906" s="17">
        <v>8114314.6</v>
      </c>
      <c r="E3906" s="17">
        <v>3376483.0</v>
      </c>
      <c r="F3906" s="17">
        <v>6479380.0</v>
      </c>
      <c r="G3906" s="17">
        <v>1.1487776E7</v>
      </c>
      <c r="H3906" s="17">
        <v>1.6702502E7</v>
      </c>
    </row>
    <row r="3907">
      <c r="A3907" s="22" t="s">
        <v>9168</v>
      </c>
      <c r="B3907" s="7" t="s">
        <v>9169</v>
      </c>
      <c r="C3907" s="17">
        <v>39.0</v>
      </c>
      <c r="D3907" s="17">
        <v>2.23684462564102E7</v>
      </c>
      <c r="E3907" s="17">
        <v>4372177.0</v>
      </c>
      <c r="F3907" s="17">
        <v>7690329.0</v>
      </c>
      <c r="G3907" s="17">
        <v>3.4998839E7</v>
      </c>
      <c r="H3907" s="17">
        <v>5.7630777E7</v>
      </c>
    </row>
    <row r="3908">
      <c r="A3908" s="22" t="s">
        <v>9170</v>
      </c>
      <c r="B3908" s="7" t="s">
        <v>9171</v>
      </c>
      <c r="C3908" s="17">
        <v>19.0</v>
      </c>
      <c r="D3908" s="17">
        <v>9676051.68421052</v>
      </c>
      <c r="E3908" s="17">
        <v>2480800.0</v>
      </c>
      <c r="F3908" s="17">
        <v>1.0336363E7</v>
      </c>
      <c r="G3908" s="17">
        <v>1.6203978E7</v>
      </c>
      <c r="H3908" s="17">
        <v>2.122256E7</v>
      </c>
    </row>
    <row r="3909">
      <c r="A3909" s="22" t="s">
        <v>9172</v>
      </c>
      <c r="B3909" s="7" t="s">
        <v>9173</v>
      </c>
      <c r="C3909" s="17">
        <v>25.0</v>
      </c>
      <c r="D3909" s="17">
        <v>1.486591516E7</v>
      </c>
      <c r="E3909" s="17">
        <v>3096702.0</v>
      </c>
      <c r="F3909" s="17">
        <v>3983685.0</v>
      </c>
      <c r="G3909" s="17">
        <v>9496800.0</v>
      </c>
      <c r="H3909" s="17">
        <v>2.623215E7</v>
      </c>
    </row>
    <row r="3910">
      <c r="A3910" s="22" t="s">
        <v>13540</v>
      </c>
      <c r="B3910" s="7" t="s">
        <v>13541</v>
      </c>
      <c r="C3910" s="17">
        <v>25.0</v>
      </c>
      <c r="D3910" s="17">
        <v>1.19716835999999E7</v>
      </c>
      <c r="E3910" s="17">
        <v>3852090.0</v>
      </c>
      <c r="F3910" s="17">
        <v>7244147.0</v>
      </c>
      <c r="G3910" s="17">
        <v>1.0112317E7</v>
      </c>
      <c r="H3910" s="17">
        <v>2.3105068E7</v>
      </c>
    </row>
    <row r="3911">
      <c r="A3911" s="22" t="s">
        <v>9176</v>
      </c>
      <c r="B3911" s="7" t="s">
        <v>9177</v>
      </c>
      <c r="C3911" s="17">
        <v>2254.0</v>
      </c>
      <c r="D3911" s="17">
        <v>8945392.90993788</v>
      </c>
      <c r="E3911" s="17">
        <v>3340063.0</v>
      </c>
      <c r="F3911" s="17">
        <v>8453534.0</v>
      </c>
      <c r="G3911" s="17">
        <v>1.0814576E7</v>
      </c>
      <c r="H3911" s="17">
        <v>1.4471874E7</v>
      </c>
    </row>
    <row r="3912">
      <c r="A3912" s="22" t="s">
        <v>9184</v>
      </c>
      <c r="B3912" s="7" t="s">
        <v>9185</v>
      </c>
      <c r="C3912" s="17">
        <v>675.0</v>
      </c>
      <c r="D3912" s="17">
        <v>7521745.95851851</v>
      </c>
      <c r="E3912" s="17">
        <v>4044000.0</v>
      </c>
      <c r="F3912" s="17">
        <v>5178000.0</v>
      </c>
      <c r="G3912" s="17">
        <v>7385000.0</v>
      </c>
      <c r="H3912" s="17">
        <v>1.1596E7</v>
      </c>
    </row>
    <row r="3913">
      <c r="A3913" s="7" t="s">
        <v>9196</v>
      </c>
      <c r="B3913" s="7" t="s">
        <v>9197</v>
      </c>
      <c r="C3913" s="17">
        <v>1.0</v>
      </c>
      <c r="D3913" s="17">
        <v>2872662.0</v>
      </c>
      <c r="E3913" s="17">
        <v>2872662.0</v>
      </c>
      <c r="F3913" s="17">
        <v>2872662.0</v>
      </c>
      <c r="G3913" s="17">
        <v>2872662.0</v>
      </c>
      <c r="H3913" s="17">
        <v>2872662.0</v>
      </c>
    </row>
    <row r="3914">
      <c r="A3914" s="7" t="s">
        <v>9252</v>
      </c>
      <c r="B3914" s="7" t="s">
        <v>9253</v>
      </c>
      <c r="C3914" s="17">
        <v>1.0</v>
      </c>
      <c r="D3914" s="17">
        <v>5193300.0</v>
      </c>
      <c r="E3914" s="17">
        <v>5193300.0</v>
      </c>
      <c r="F3914" s="17">
        <v>5193300.0</v>
      </c>
      <c r="G3914" s="17">
        <v>5193300.0</v>
      </c>
      <c r="H3914" s="17">
        <v>5193300.0</v>
      </c>
    </row>
    <row r="3915">
      <c r="A3915" s="7" t="s">
        <v>9666</v>
      </c>
      <c r="B3915" s="7" t="s">
        <v>9667</v>
      </c>
      <c r="C3915" s="17">
        <v>1.0</v>
      </c>
      <c r="D3915" s="17">
        <v>5802888.0</v>
      </c>
      <c r="E3915" s="17">
        <v>5802888.0</v>
      </c>
      <c r="F3915" s="17">
        <v>5802888.0</v>
      </c>
      <c r="G3915" s="17">
        <v>5802888.0</v>
      </c>
      <c r="H3915" s="17">
        <v>5802888.0</v>
      </c>
    </row>
    <row r="3916">
      <c r="A3916" s="7" t="s">
        <v>12699</v>
      </c>
      <c r="B3916" s="7" t="s">
        <v>12700</v>
      </c>
      <c r="C3916" s="17">
        <v>1.0</v>
      </c>
      <c r="D3916" s="17">
        <v>5719022.0</v>
      </c>
      <c r="E3916" s="17">
        <v>5719022.0</v>
      </c>
      <c r="F3916" s="17">
        <v>5719022.0</v>
      </c>
      <c r="G3916" s="17">
        <v>5719022.0</v>
      </c>
      <c r="H3916" s="17">
        <v>5719022.0</v>
      </c>
    </row>
    <row r="3917">
      <c r="A3917" s="7" t="s">
        <v>13019</v>
      </c>
      <c r="B3917" s="7" t="s">
        <v>13020</v>
      </c>
      <c r="C3917" s="17">
        <v>1.0</v>
      </c>
      <c r="D3917" s="17">
        <v>1.1153843E7</v>
      </c>
      <c r="E3917" s="17">
        <v>1.1153843E7</v>
      </c>
      <c r="F3917" s="17">
        <v>1.1153843E7</v>
      </c>
      <c r="G3917" s="17">
        <v>1.1153843E7</v>
      </c>
      <c r="H3917" s="17">
        <v>1.1153843E7</v>
      </c>
    </row>
    <row r="3918">
      <c r="A3918" s="7" t="s">
        <v>13558</v>
      </c>
      <c r="B3918" s="7" t="s">
        <v>13560</v>
      </c>
      <c r="C3918" s="17">
        <v>1.0</v>
      </c>
      <c r="D3918" s="17">
        <v>1.1153843E7</v>
      </c>
      <c r="E3918" s="17">
        <v>1.1153843E7</v>
      </c>
      <c r="F3918" s="17">
        <v>1.1153843E7</v>
      </c>
      <c r="G3918" s="17">
        <v>1.1153843E7</v>
      </c>
      <c r="H3918" s="17">
        <v>1.1153843E7</v>
      </c>
    </row>
    <row r="3919">
      <c r="A3919" s="7" t="s">
        <v>13562</v>
      </c>
      <c r="B3919" s="7" t="s">
        <v>13563</v>
      </c>
      <c r="C3919" s="17">
        <v>2.0</v>
      </c>
      <c r="D3919" s="17">
        <v>1.0112361E7</v>
      </c>
      <c r="E3919" s="17">
        <v>8679900.0</v>
      </c>
      <c r="F3919" s="17">
        <v>8679900.0</v>
      </c>
      <c r="G3919" s="17">
        <v>1.1544822E7</v>
      </c>
      <c r="H3919" s="17">
        <v>1.1544822E7</v>
      </c>
    </row>
    <row r="3920">
      <c r="A3920" s="7" t="s">
        <v>13564</v>
      </c>
      <c r="B3920" s="7" t="s">
        <v>13565</v>
      </c>
      <c r="C3920" s="17">
        <v>1.0</v>
      </c>
      <c r="D3920" s="17">
        <v>5719022.0</v>
      </c>
      <c r="E3920" s="17">
        <v>5719022.0</v>
      </c>
      <c r="F3920" s="17">
        <v>5719022.0</v>
      </c>
      <c r="G3920" s="17">
        <v>5719022.0</v>
      </c>
      <c r="H3920" s="17">
        <v>5719022.0</v>
      </c>
    </row>
    <row r="3921">
      <c r="A3921" s="7" t="s">
        <v>13566</v>
      </c>
      <c r="B3921" s="7" t="s">
        <v>13567</v>
      </c>
      <c r="C3921" s="17">
        <v>1.0</v>
      </c>
      <c r="D3921" s="17">
        <v>4902500.0</v>
      </c>
      <c r="E3921" s="17">
        <v>4902500.0</v>
      </c>
      <c r="F3921" s="17">
        <v>4902500.0</v>
      </c>
      <c r="G3921" s="17">
        <v>4902500.0</v>
      </c>
      <c r="H3921" s="17">
        <v>4902500.0</v>
      </c>
    </row>
    <row r="3922">
      <c r="A3922" s="7" t="s">
        <v>13569</v>
      </c>
      <c r="B3922" s="7" t="s">
        <v>13570</v>
      </c>
      <c r="C3922" s="17">
        <v>1.0</v>
      </c>
      <c r="D3922" s="17">
        <v>4019616.0</v>
      </c>
      <c r="E3922" s="17">
        <v>4019616.0</v>
      </c>
      <c r="F3922" s="17">
        <v>4019616.0</v>
      </c>
      <c r="G3922" s="17">
        <v>4019616.0</v>
      </c>
      <c r="H3922" s="17">
        <v>4019616.0</v>
      </c>
    </row>
    <row r="3923">
      <c r="A3923" s="7" t="s">
        <v>13572</v>
      </c>
      <c r="B3923" s="7" t="s">
        <v>13573</v>
      </c>
      <c r="C3923" s="17">
        <v>1.0</v>
      </c>
      <c r="D3923" s="17">
        <v>6598222.0</v>
      </c>
      <c r="E3923" s="17">
        <v>6598222.0</v>
      </c>
      <c r="F3923" s="17">
        <v>6598222.0</v>
      </c>
      <c r="G3923" s="17">
        <v>6598222.0</v>
      </c>
      <c r="H3923" s="17">
        <v>6598222.0</v>
      </c>
    </row>
    <row r="3924">
      <c r="A3924" s="7" t="s">
        <v>13576</v>
      </c>
      <c r="B3924" s="7" t="s">
        <v>13577</v>
      </c>
      <c r="C3924" s="17">
        <v>1.0</v>
      </c>
      <c r="D3924" s="17">
        <v>5540836.0</v>
      </c>
      <c r="E3924" s="17">
        <v>5540836.0</v>
      </c>
      <c r="F3924" s="17">
        <v>5540836.0</v>
      </c>
      <c r="G3924" s="17">
        <v>5540836.0</v>
      </c>
      <c r="H3924" s="17">
        <v>5540836.0</v>
      </c>
    </row>
    <row r="3925">
      <c r="A3925" s="7" t="s">
        <v>13578</v>
      </c>
      <c r="B3925" s="7" t="s">
        <v>13579</v>
      </c>
      <c r="C3925" s="17">
        <v>4.0</v>
      </c>
      <c r="D3925" s="17">
        <v>1.6496469E7</v>
      </c>
      <c r="E3925" s="17">
        <v>6626652.0</v>
      </c>
      <c r="F3925" s="17">
        <v>8472553.0</v>
      </c>
      <c r="G3925" s="17">
        <v>9793636.0</v>
      </c>
      <c r="H3925" s="17">
        <v>4.1093035E7</v>
      </c>
    </row>
    <row r="3926">
      <c r="A3926" s="7" t="s">
        <v>13582</v>
      </c>
      <c r="B3926" s="7" t="s">
        <v>13583</v>
      </c>
      <c r="C3926" s="17">
        <v>1.0</v>
      </c>
      <c r="D3926" s="17">
        <v>1.230473E7</v>
      </c>
      <c r="E3926" s="17">
        <v>1.230473E7</v>
      </c>
      <c r="F3926" s="17">
        <v>1.230473E7</v>
      </c>
      <c r="G3926" s="17">
        <v>1.230473E7</v>
      </c>
      <c r="H3926" s="17">
        <v>1.230473E7</v>
      </c>
    </row>
    <row r="3927">
      <c r="A3927" s="7" t="s">
        <v>13584</v>
      </c>
      <c r="B3927" s="7" t="s">
        <v>13585</v>
      </c>
      <c r="C3927" s="17">
        <v>1.0</v>
      </c>
      <c r="D3927" s="17">
        <v>3040152.0</v>
      </c>
      <c r="E3927" s="17">
        <v>3040152.0</v>
      </c>
      <c r="F3927" s="17">
        <v>3040152.0</v>
      </c>
      <c r="G3927" s="17">
        <v>3040152.0</v>
      </c>
      <c r="H3927" s="17">
        <v>3040152.0</v>
      </c>
    </row>
    <row r="3928">
      <c r="A3928" s="7" t="s">
        <v>13588</v>
      </c>
      <c r="B3928" s="7" t="s">
        <v>13589</v>
      </c>
      <c r="C3928" s="17">
        <v>1.0</v>
      </c>
      <c r="D3928" s="17">
        <v>3040444.0</v>
      </c>
      <c r="E3928" s="17">
        <v>3040444.0</v>
      </c>
      <c r="F3928" s="17">
        <v>3040444.0</v>
      </c>
      <c r="G3928" s="17">
        <v>3040444.0</v>
      </c>
      <c r="H3928" s="17">
        <v>3040444.0</v>
      </c>
    </row>
    <row r="3929">
      <c r="A3929" s="7" t="s">
        <v>13591</v>
      </c>
      <c r="B3929" s="7" t="s">
        <v>13593</v>
      </c>
      <c r="C3929" s="17">
        <v>1.0</v>
      </c>
      <c r="D3929" s="17">
        <v>6232957.0</v>
      </c>
      <c r="E3929" s="17">
        <v>6232957.0</v>
      </c>
      <c r="F3929" s="17">
        <v>6232957.0</v>
      </c>
      <c r="G3929" s="17">
        <v>6232957.0</v>
      </c>
      <c r="H3929" s="17">
        <v>6232957.0</v>
      </c>
    </row>
    <row r="3930">
      <c r="A3930" s="7" t="s">
        <v>13595</v>
      </c>
      <c r="B3930" s="7" t="s">
        <v>13597</v>
      </c>
      <c r="C3930" s="17">
        <v>1.0</v>
      </c>
      <c r="D3930" s="17">
        <v>1.0252479E7</v>
      </c>
      <c r="E3930" s="17">
        <v>1.0252479E7</v>
      </c>
      <c r="F3930" s="17">
        <v>1.0252479E7</v>
      </c>
      <c r="G3930" s="17">
        <v>1.0252479E7</v>
      </c>
      <c r="H3930" s="17">
        <v>1.0252479E7</v>
      </c>
    </row>
    <row r="3931">
      <c r="A3931" s="7" t="s">
        <v>13599</v>
      </c>
      <c r="B3931" s="7" t="s">
        <v>13601</v>
      </c>
      <c r="C3931" s="17">
        <v>1.0</v>
      </c>
      <c r="D3931" s="17">
        <v>3.3554511E7</v>
      </c>
      <c r="E3931" s="17">
        <v>3.3554511E7</v>
      </c>
      <c r="F3931" s="17">
        <v>3.3554511E7</v>
      </c>
      <c r="G3931" s="17">
        <v>3.3554511E7</v>
      </c>
      <c r="H3931" s="17">
        <v>3.3554511E7</v>
      </c>
    </row>
    <row r="3932">
      <c r="A3932" s="7" t="s">
        <v>13604</v>
      </c>
      <c r="B3932" s="7" t="s">
        <v>13607</v>
      </c>
      <c r="C3932" s="17">
        <v>1.0</v>
      </c>
      <c r="D3932" s="17">
        <v>1.0717971E7</v>
      </c>
      <c r="E3932" s="17">
        <v>1.0717971E7</v>
      </c>
      <c r="F3932" s="17">
        <v>1.0717971E7</v>
      </c>
      <c r="G3932" s="17">
        <v>1.0717971E7</v>
      </c>
      <c r="H3932" s="17">
        <v>1.0717971E7</v>
      </c>
    </row>
    <row r="3933">
      <c r="A3933" s="7" t="s">
        <v>13608</v>
      </c>
      <c r="B3933" s="7" t="s">
        <v>13609</v>
      </c>
      <c r="C3933" s="17">
        <v>1.0</v>
      </c>
      <c r="D3933" s="17">
        <v>4400912.0</v>
      </c>
      <c r="E3933" s="17">
        <v>4400912.0</v>
      </c>
      <c r="F3933" s="17">
        <v>4400912.0</v>
      </c>
      <c r="G3933" s="17">
        <v>4400912.0</v>
      </c>
      <c r="H3933" s="17">
        <v>4400912.0</v>
      </c>
    </row>
    <row r="3934">
      <c r="A3934" s="7" t="s">
        <v>13612</v>
      </c>
      <c r="B3934" s="7" t="s">
        <v>13613</v>
      </c>
      <c r="C3934" s="17">
        <v>1.0</v>
      </c>
      <c r="D3934" s="17">
        <v>1.72294385E8</v>
      </c>
      <c r="E3934" s="17">
        <v>1.72294385E8</v>
      </c>
      <c r="F3934" s="17">
        <v>1.72294385E8</v>
      </c>
      <c r="G3934" s="17">
        <v>1.72294385E8</v>
      </c>
      <c r="H3934" s="17">
        <v>1.72294385E8</v>
      </c>
    </row>
    <row r="3935">
      <c r="A3935" s="7" t="s">
        <v>13615</v>
      </c>
      <c r="B3935" s="7" t="s">
        <v>13616</v>
      </c>
      <c r="C3935" s="17">
        <v>1.0</v>
      </c>
      <c r="D3935" s="17">
        <v>1.1656723E7</v>
      </c>
      <c r="E3935" s="17">
        <v>1.1656723E7</v>
      </c>
      <c r="F3935" s="17">
        <v>1.1656723E7</v>
      </c>
      <c r="G3935" s="17">
        <v>1.1656723E7</v>
      </c>
      <c r="H3935" s="17">
        <v>1.1656723E7</v>
      </c>
    </row>
    <row r="3936">
      <c r="A3936" s="7" t="s">
        <v>13618</v>
      </c>
      <c r="B3936" s="7" t="s">
        <v>13619</v>
      </c>
      <c r="C3936" s="17">
        <v>1.0</v>
      </c>
      <c r="D3936" s="17">
        <v>3.4400666E7</v>
      </c>
      <c r="E3936" s="17">
        <v>3.4400666E7</v>
      </c>
      <c r="F3936" s="17">
        <v>3.4400666E7</v>
      </c>
      <c r="G3936" s="17">
        <v>3.4400666E7</v>
      </c>
      <c r="H3936" s="17">
        <v>3.4400666E7</v>
      </c>
    </row>
    <row r="3937">
      <c r="A3937" s="7" t="s">
        <v>13622</v>
      </c>
      <c r="B3937" s="7" t="s">
        <v>13623</v>
      </c>
      <c r="C3937" s="17">
        <v>33.0</v>
      </c>
      <c r="D3937" s="17">
        <v>2.59615763030303E7</v>
      </c>
      <c r="E3937" s="17">
        <v>2.7242872E7</v>
      </c>
      <c r="F3937" s="17">
        <v>2.8373419E7</v>
      </c>
      <c r="G3937" s="17">
        <v>3.1784644E7</v>
      </c>
      <c r="H3937" s="17">
        <v>3.484006E7</v>
      </c>
    </row>
    <row r="3938">
      <c r="A3938" s="7" t="s">
        <v>13625</v>
      </c>
      <c r="B3938" s="7" t="s">
        <v>13627</v>
      </c>
      <c r="C3938" s="17">
        <v>3.0</v>
      </c>
      <c r="D3938" s="17">
        <v>1.42589566666666E7</v>
      </c>
      <c r="E3938" s="17">
        <v>9521830.0</v>
      </c>
      <c r="F3938" s="17">
        <v>1.57564E7</v>
      </c>
      <c r="G3938" s="17">
        <v>1.749864E7</v>
      </c>
      <c r="H3938" s="17">
        <v>1.749864E7</v>
      </c>
    </row>
    <row r="3939">
      <c r="A3939" s="7" t="s">
        <v>13628</v>
      </c>
      <c r="B3939" s="7" t="s">
        <v>13631</v>
      </c>
      <c r="C3939" s="17">
        <v>1.0</v>
      </c>
      <c r="D3939" s="17">
        <v>5670416.0</v>
      </c>
      <c r="E3939" s="17">
        <v>5670416.0</v>
      </c>
      <c r="F3939" s="17">
        <v>5670416.0</v>
      </c>
      <c r="G3939" s="17">
        <v>5670416.0</v>
      </c>
      <c r="H3939" s="17">
        <v>5670416.0</v>
      </c>
    </row>
    <row r="3940">
      <c r="A3940" s="7" t="s">
        <v>13633</v>
      </c>
      <c r="B3940" s="7" t="s">
        <v>13634</v>
      </c>
      <c r="C3940" s="17">
        <v>2.0</v>
      </c>
      <c r="D3940" s="17">
        <v>1.13623385E7</v>
      </c>
      <c r="E3940" s="17">
        <v>1.1176071E7</v>
      </c>
      <c r="F3940" s="17">
        <v>1.1176071E7</v>
      </c>
      <c r="G3940" s="17">
        <v>1.1548606E7</v>
      </c>
      <c r="H3940" s="17">
        <v>1.1548606E7</v>
      </c>
    </row>
    <row r="3941">
      <c r="A3941" s="7" t="s">
        <v>13636</v>
      </c>
      <c r="B3941" s="7" t="s">
        <v>13637</v>
      </c>
      <c r="C3941" s="17">
        <v>1.0</v>
      </c>
      <c r="D3941" s="17">
        <v>7334905.0</v>
      </c>
      <c r="E3941" s="17">
        <v>7334905.0</v>
      </c>
      <c r="F3941" s="17">
        <v>7334905.0</v>
      </c>
      <c r="G3941" s="17">
        <v>7334905.0</v>
      </c>
      <c r="H3941" s="17">
        <v>7334905.0</v>
      </c>
    </row>
    <row r="3942">
      <c r="A3942" s="7" t="s">
        <v>13640</v>
      </c>
      <c r="B3942" s="7" t="s">
        <v>13641</v>
      </c>
      <c r="C3942" s="17">
        <v>1.0</v>
      </c>
      <c r="D3942" s="17">
        <v>8557261.0</v>
      </c>
      <c r="E3942" s="17">
        <v>8557261.0</v>
      </c>
      <c r="F3942" s="17">
        <v>8557261.0</v>
      </c>
      <c r="G3942" s="17">
        <v>8557261.0</v>
      </c>
      <c r="H3942" s="17">
        <v>8557261.0</v>
      </c>
    </row>
    <row r="3943">
      <c r="A3943" s="7" t="s">
        <v>13642</v>
      </c>
      <c r="B3943" s="7" t="s">
        <v>13644</v>
      </c>
      <c r="C3943" s="17">
        <v>1.0</v>
      </c>
      <c r="D3943" s="17">
        <v>3040444.0</v>
      </c>
      <c r="E3943" s="17">
        <v>3040444.0</v>
      </c>
      <c r="F3943" s="17">
        <v>3040444.0</v>
      </c>
      <c r="G3943" s="17">
        <v>3040444.0</v>
      </c>
      <c r="H3943" s="17">
        <v>3040444.0</v>
      </c>
    </row>
    <row r="3944">
      <c r="A3944" s="7" t="s">
        <v>13646</v>
      </c>
      <c r="B3944" s="7" t="s">
        <v>13647</v>
      </c>
      <c r="C3944" s="17">
        <v>1.0</v>
      </c>
      <c r="D3944" s="17">
        <v>4701330.0</v>
      </c>
      <c r="E3944" s="17">
        <v>4701330.0</v>
      </c>
      <c r="F3944" s="17">
        <v>4701330.0</v>
      </c>
      <c r="G3944" s="17">
        <v>4701330.0</v>
      </c>
      <c r="H3944" s="17">
        <v>4701330.0</v>
      </c>
    </row>
    <row r="3945">
      <c r="A3945" s="7" t="s">
        <v>13650</v>
      </c>
      <c r="B3945" s="7" t="s">
        <v>13651</v>
      </c>
      <c r="C3945" s="17">
        <v>1.0</v>
      </c>
      <c r="D3945" s="17">
        <v>3117238.0</v>
      </c>
      <c r="E3945" s="17">
        <v>3117238.0</v>
      </c>
      <c r="F3945" s="17">
        <v>3117238.0</v>
      </c>
      <c r="G3945" s="17">
        <v>3117238.0</v>
      </c>
      <c r="H3945" s="17">
        <v>3117238.0</v>
      </c>
    </row>
    <row r="3946">
      <c r="A3946" s="16"/>
      <c r="B3946" s="16"/>
      <c r="C3946" s="13"/>
      <c r="D3946" s="13"/>
      <c r="E3946" s="13"/>
      <c r="F3946" s="13"/>
      <c r="G3946" s="13"/>
      <c r="H3946" s="13"/>
    </row>
    <row r="3947">
      <c r="A3947" s="16"/>
      <c r="B3947" s="16"/>
      <c r="C3947" s="13"/>
      <c r="D3947" s="13"/>
      <c r="E3947" s="13"/>
      <c r="F3947" s="13"/>
      <c r="G3947" s="13"/>
      <c r="H3947" s="13"/>
    </row>
  </sheetData>
  <autoFilter ref="$A$1:$H$3945"/>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8"/>
  </cols>
  <sheetData>
    <row r="1">
      <c r="A1" s="1" t="s">
        <v>13768</v>
      </c>
      <c r="B1" s="1" t="s">
        <v>13769</v>
      </c>
      <c r="C1" s="1" t="s">
        <v>1082</v>
      </c>
      <c r="D1" s="1" t="s">
        <v>13772</v>
      </c>
    </row>
    <row r="2" hidden="1">
      <c r="A2" s="24" t="s">
        <v>1341</v>
      </c>
      <c r="B2" s="1" t="s">
        <v>1342</v>
      </c>
      <c r="C2" s="24" t="s">
        <v>13792</v>
      </c>
      <c r="D2" s="24" t="s">
        <v>13792</v>
      </c>
    </row>
    <row r="3" hidden="1">
      <c r="A3" s="24" t="s">
        <v>1343</v>
      </c>
      <c r="B3" s="1" t="s">
        <v>1344</v>
      </c>
      <c r="C3" s="24" t="s">
        <v>13792</v>
      </c>
      <c r="D3" s="24" t="s">
        <v>13792</v>
      </c>
    </row>
    <row r="4" hidden="1">
      <c r="A4" s="24" t="s">
        <v>1345</v>
      </c>
      <c r="B4" s="1" t="s">
        <v>1346</v>
      </c>
      <c r="C4" s="24" t="s">
        <v>13792</v>
      </c>
      <c r="D4" s="24" t="s">
        <v>13792</v>
      </c>
    </row>
    <row r="5" hidden="1">
      <c r="A5" s="24" t="s">
        <v>1347</v>
      </c>
      <c r="B5" s="1" t="s">
        <v>1348</v>
      </c>
      <c r="C5" s="24" t="s">
        <v>13792</v>
      </c>
      <c r="D5" s="24" t="s">
        <v>13792</v>
      </c>
    </row>
    <row r="6" hidden="1">
      <c r="A6" s="24" t="s">
        <v>1349</v>
      </c>
      <c r="B6" s="1" t="s">
        <v>1350</v>
      </c>
      <c r="C6" s="24" t="s">
        <v>13792</v>
      </c>
      <c r="D6" s="24" t="s">
        <v>13792</v>
      </c>
    </row>
    <row r="7" hidden="1">
      <c r="A7" s="24" t="s">
        <v>1351</v>
      </c>
      <c r="B7" s="1" t="s">
        <v>1352</v>
      </c>
      <c r="C7" s="24" t="s">
        <v>13792</v>
      </c>
      <c r="D7" s="24" t="s">
        <v>13792</v>
      </c>
    </row>
    <row r="8" hidden="1">
      <c r="A8" s="24" t="s">
        <v>1353</v>
      </c>
      <c r="B8" s="1" t="s">
        <v>1354</v>
      </c>
      <c r="C8" s="24" t="s">
        <v>13792</v>
      </c>
      <c r="D8" s="24" t="s">
        <v>13792</v>
      </c>
    </row>
    <row r="9" hidden="1">
      <c r="A9" s="24" t="s">
        <v>1355</v>
      </c>
      <c r="B9" s="1" t="s">
        <v>1356</v>
      </c>
      <c r="C9" s="24" t="s">
        <v>13792</v>
      </c>
      <c r="D9" s="24" t="s">
        <v>13792</v>
      </c>
    </row>
    <row r="10" hidden="1">
      <c r="A10" s="24" t="s">
        <v>1357</v>
      </c>
      <c r="B10" s="1" t="s">
        <v>1358</v>
      </c>
      <c r="C10" s="24" t="s">
        <v>13792</v>
      </c>
      <c r="D10" s="24" t="s">
        <v>13792</v>
      </c>
    </row>
    <row r="11" hidden="1">
      <c r="A11" s="24" t="s">
        <v>1359</v>
      </c>
      <c r="B11" s="1" t="s">
        <v>1360</v>
      </c>
      <c r="C11" s="24" t="s">
        <v>13792</v>
      </c>
      <c r="D11" s="24" t="s">
        <v>13792</v>
      </c>
    </row>
    <row r="12" hidden="1">
      <c r="A12" s="24" t="s">
        <v>1361</v>
      </c>
      <c r="B12" s="1" t="s">
        <v>1362</v>
      </c>
      <c r="C12" s="24" t="s">
        <v>13792</v>
      </c>
      <c r="D12" s="24" t="s">
        <v>13792</v>
      </c>
    </row>
    <row r="13" hidden="1">
      <c r="A13" s="24" t="s">
        <v>1363</v>
      </c>
      <c r="B13" s="1" t="s">
        <v>1364</v>
      </c>
      <c r="C13" s="24" t="s">
        <v>13792</v>
      </c>
      <c r="D13" s="24" t="s">
        <v>13792</v>
      </c>
    </row>
    <row r="14" hidden="1">
      <c r="A14" s="24" t="s">
        <v>1365</v>
      </c>
      <c r="B14" s="1" t="s">
        <v>1366</v>
      </c>
      <c r="C14" s="24" t="s">
        <v>13792</v>
      </c>
      <c r="D14" s="24" t="s">
        <v>13792</v>
      </c>
    </row>
    <row r="15" hidden="1">
      <c r="A15" s="24" t="s">
        <v>1367</v>
      </c>
      <c r="B15" s="1" t="s">
        <v>1368</v>
      </c>
      <c r="C15" s="24" t="s">
        <v>13792</v>
      </c>
      <c r="D15" s="24" t="s">
        <v>13792</v>
      </c>
    </row>
    <row r="16" hidden="1">
      <c r="A16" s="24" t="s">
        <v>1369</v>
      </c>
      <c r="B16" s="1" t="s">
        <v>1370</v>
      </c>
      <c r="C16" s="24" t="s">
        <v>13792</v>
      </c>
      <c r="D16" s="24" t="s">
        <v>13792</v>
      </c>
    </row>
    <row r="17" hidden="1">
      <c r="A17" s="24" t="s">
        <v>1371</v>
      </c>
      <c r="B17" s="1" t="s">
        <v>1372</v>
      </c>
      <c r="C17" s="24" t="s">
        <v>13792</v>
      </c>
      <c r="D17" s="24" t="s">
        <v>13792</v>
      </c>
    </row>
    <row r="18" hidden="1">
      <c r="A18" s="24" t="s">
        <v>1373</v>
      </c>
      <c r="B18" s="1" t="s">
        <v>1374</v>
      </c>
      <c r="C18" s="24" t="s">
        <v>13792</v>
      </c>
      <c r="D18" s="24" t="s">
        <v>13792</v>
      </c>
    </row>
    <row r="19" hidden="1">
      <c r="A19" s="24" t="s">
        <v>1377</v>
      </c>
      <c r="B19" s="1" t="s">
        <v>1378</v>
      </c>
      <c r="C19" s="24" t="s">
        <v>13792</v>
      </c>
      <c r="D19" s="24" t="s">
        <v>13792</v>
      </c>
    </row>
    <row r="20" hidden="1">
      <c r="A20" s="24" t="s">
        <v>1379</v>
      </c>
      <c r="B20" s="1" t="s">
        <v>1380</v>
      </c>
      <c r="C20" s="24" t="s">
        <v>13792</v>
      </c>
      <c r="D20" s="24" t="s">
        <v>13792</v>
      </c>
    </row>
    <row r="21" hidden="1">
      <c r="A21" s="24" t="s">
        <v>1381</v>
      </c>
      <c r="B21" s="1" t="s">
        <v>1382</v>
      </c>
      <c r="C21" s="24" t="s">
        <v>13792</v>
      </c>
      <c r="D21" s="24" t="s">
        <v>13792</v>
      </c>
    </row>
    <row r="22" hidden="1">
      <c r="A22" s="24" t="s">
        <v>1383</v>
      </c>
      <c r="B22" s="1" t="s">
        <v>1384</v>
      </c>
      <c r="C22" s="24" t="s">
        <v>13792</v>
      </c>
      <c r="D22" s="24" t="s">
        <v>13792</v>
      </c>
    </row>
    <row r="23" hidden="1">
      <c r="A23" s="24" t="s">
        <v>1385</v>
      </c>
      <c r="B23" s="1" t="s">
        <v>1386</v>
      </c>
      <c r="C23" s="24" t="s">
        <v>13792</v>
      </c>
      <c r="D23" s="24" t="s">
        <v>13792</v>
      </c>
    </row>
    <row r="24" hidden="1">
      <c r="A24" s="24" t="s">
        <v>1387</v>
      </c>
      <c r="B24" s="1" t="s">
        <v>1388</v>
      </c>
      <c r="C24" s="24" t="s">
        <v>13792</v>
      </c>
      <c r="D24" s="24" t="s">
        <v>13792</v>
      </c>
    </row>
    <row r="25" hidden="1">
      <c r="A25" s="24" t="s">
        <v>1389</v>
      </c>
      <c r="B25" s="1" t="s">
        <v>1390</v>
      </c>
      <c r="C25" s="24" t="s">
        <v>13792</v>
      </c>
      <c r="D25" s="24" t="s">
        <v>13792</v>
      </c>
    </row>
    <row r="26" hidden="1">
      <c r="A26" s="24" t="s">
        <v>1391</v>
      </c>
      <c r="B26" s="1" t="s">
        <v>1392</v>
      </c>
      <c r="C26" s="24" t="s">
        <v>13792</v>
      </c>
      <c r="D26" s="24" t="s">
        <v>13792</v>
      </c>
    </row>
    <row r="27" hidden="1">
      <c r="A27" s="24" t="s">
        <v>1393</v>
      </c>
      <c r="B27" s="1" t="s">
        <v>1394</v>
      </c>
      <c r="C27" s="24" t="s">
        <v>13792</v>
      </c>
      <c r="D27" s="24" t="s">
        <v>13792</v>
      </c>
    </row>
    <row r="28" hidden="1">
      <c r="A28" s="24" t="s">
        <v>1395</v>
      </c>
      <c r="B28" s="1" t="s">
        <v>1396</v>
      </c>
      <c r="C28" s="24" t="s">
        <v>13792</v>
      </c>
      <c r="D28" s="24" t="s">
        <v>13792</v>
      </c>
    </row>
    <row r="29" hidden="1">
      <c r="A29" s="24" t="s">
        <v>1397</v>
      </c>
      <c r="B29" s="1" t="s">
        <v>1398</v>
      </c>
      <c r="C29" s="24" t="s">
        <v>13792</v>
      </c>
      <c r="D29" s="24" t="s">
        <v>13792</v>
      </c>
    </row>
    <row r="30" hidden="1">
      <c r="A30" s="24" t="s">
        <v>1399</v>
      </c>
      <c r="B30" s="1" t="s">
        <v>1400</v>
      </c>
      <c r="C30" s="24" t="s">
        <v>13792</v>
      </c>
      <c r="D30" s="24" t="s">
        <v>13792</v>
      </c>
    </row>
    <row r="31" hidden="1">
      <c r="A31" s="24" t="s">
        <v>1401</v>
      </c>
      <c r="B31" s="1" t="s">
        <v>1402</v>
      </c>
      <c r="C31" s="24" t="s">
        <v>13792</v>
      </c>
      <c r="D31" s="24" t="s">
        <v>13792</v>
      </c>
    </row>
    <row r="32" hidden="1">
      <c r="A32" s="24" t="s">
        <v>1403</v>
      </c>
      <c r="B32" s="1" t="s">
        <v>1404</v>
      </c>
      <c r="C32" s="24" t="s">
        <v>13792</v>
      </c>
      <c r="D32" s="24" t="s">
        <v>13792</v>
      </c>
    </row>
    <row r="33" hidden="1">
      <c r="A33" s="24" t="s">
        <v>1405</v>
      </c>
      <c r="B33" s="1" t="s">
        <v>1406</v>
      </c>
      <c r="C33" s="24" t="s">
        <v>13792</v>
      </c>
      <c r="D33" s="24" t="s">
        <v>13792</v>
      </c>
    </row>
    <row r="34" hidden="1">
      <c r="A34" s="24" t="s">
        <v>1407</v>
      </c>
      <c r="B34" s="1" t="s">
        <v>1408</v>
      </c>
      <c r="C34" s="24" t="s">
        <v>13792</v>
      </c>
      <c r="D34" s="24" t="s">
        <v>13792</v>
      </c>
    </row>
    <row r="35" hidden="1">
      <c r="A35" s="24" t="s">
        <v>1411</v>
      </c>
      <c r="B35" s="1" t="s">
        <v>1412</v>
      </c>
      <c r="C35" s="24" t="s">
        <v>13792</v>
      </c>
      <c r="D35" s="24" t="s">
        <v>13792</v>
      </c>
    </row>
    <row r="36" hidden="1">
      <c r="A36" s="24" t="s">
        <v>1415</v>
      </c>
      <c r="B36" s="1" t="s">
        <v>1416</v>
      </c>
      <c r="C36" s="24" t="s">
        <v>13792</v>
      </c>
      <c r="D36" s="24" t="s">
        <v>13792</v>
      </c>
    </row>
    <row r="37" hidden="1">
      <c r="A37" s="24" t="s">
        <v>1419</v>
      </c>
      <c r="B37" s="1" t="s">
        <v>1420</v>
      </c>
      <c r="C37" s="24" t="s">
        <v>13792</v>
      </c>
      <c r="D37" s="24" t="s">
        <v>13792</v>
      </c>
    </row>
    <row r="38" hidden="1">
      <c r="A38" s="24" t="s">
        <v>1423</v>
      </c>
      <c r="B38" s="1" t="s">
        <v>1424</v>
      </c>
      <c r="C38" s="24" t="s">
        <v>13792</v>
      </c>
      <c r="D38" s="24" t="s">
        <v>13792</v>
      </c>
    </row>
    <row r="39" hidden="1">
      <c r="A39" s="24" t="s">
        <v>1425</v>
      </c>
      <c r="B39" s="1" t="s">
        <v>1426</v>
      </c>
      <c r="C39" s="24" t="s">
        <v>13836</v>
      </c>
      <c r="D39" s="24" t="s">
        <v>13792</v>
      </c>
    </row>
    <row r="40" hidden="1">
      <c r="A40" s="24" t="s">
        <v>1427</v>
      </c>
      <c r="B40" s="1" t="s">
        <v>1428</v>
      </c>
      <c r="C40" s="24" t="s">
        <v>13836</v>
      </c>
      <c r="D40" s="24" t="s">
        <v>13792</v>
      </c>
    </row>
    <row r="41" hidden="1">
      <c r="A41" s="24" t="s">
        <v>1431</v>
      </c>
      <c r="B41" s="1" t="s">
        <v>1432</v>
      </c>
      <c r="C41" s="24" t="s">
        <v>13836</v>
      </c>
      <c r="D41" s="24" t="s">
        <v>13792</v>
      </c>
    </row>
    <row r="42" hidden="1">
      <c r="A42" s="24" t="s">
        <v>1433</v>
      </c>
      <c r="B42" s="1" t="s">
        <v>1434</v>
      </c>
      <c r="C42" s="24" t="s">
        <v>13836</v>
      </c>
      <c r="D42" s="24" t="s">
        <v>13792</v>
      </c>
    </row>
    <row r="43" hidden="1">
      <c r="A43" s="24" t="s">
        <v>1435</v>
      </c>
      <c r="B43" s="1" t="s">
        <v>1436</v>
      </c>
      <c r="C43" s="24" t="s">
        <v>13836</v>
      </c>
      <c r="D43" s="24" t="s">
        <v>13792</v>
      </c>
    </row>
    <row r="44" hidden="1">
      <c r="A44" s="24" t="s">
        <v>1437</v>
      </c>
      <c r="B44" s="1" t="s">
        <v>1438</v>
      </c>
      <c r="C44" s="24" t="s">
        <v>13836</v>
      </c>
      <c r="D44" s="24" t="s">
        <v>13792</v>
      </c>
    </row>
    <row r="45" hidden="1">
      <c r="A45" s="24" t="s">
        <v>1439</v>
      </c>
      <c r="B45" s="1" t="s">
        <v>1440</v>
      </c>
      <c r="C45" s="24" t="s">
        <v>13792</v>
      </c>
      <c r="D45" s="24" t="s">
        <v>13792</v>
      </c>
    </row>
    <row r="46" hidden="1">
      <c r="A46" s="24" t="s">
        <v>1441</v>
      </c>
      <c r="B46" s="1" t="s">
        <v>1442</v>
      </c>
      <c r="C46" s="24" t="s">
        <v>13792</v>
      </c>
      <c r="D46" s="24" t="s">
        <v>13792</v>
      </c>
    </row>
    <row r="47" hidden="1">
      <c r="A47" s="24" t="s">
        <v>1443</v>
      </c>
      <c r="B47" s="1" t="s">
        <v>1444</v>
      </c>
      <c r="C47" s="24" t="s">
        <v>13792</v>
      </c>
      <c r="D47" s="24" t="s">
        <v>13792</v>
      </c>
    </row>
    <row r="48" hidden="1">
      <c r="A48" s="24" t="s">
        <v>1445</v>
      </c>
      <c r="B48" s="1" t="s">
        <v>1446</v>
      </c>
      <c r="C48" s="24" t="s">
        <v>13792</v>
      </c>
      <c r="D48" s="24" t="s">
        <v>13792</v>
      </c>
    </row>
    <row r="49" hidden="1">
      <c r="A49" s="24" t="s">
        <v>1447</v>
      </c>
      <c r="B49" s="1" t="s">
        <v>1448</v>
      </c>
      <c r="C49" s="24" t="s">
        <v>13836</v>
      </c>
      <c r="D49" s="24" t="s">
        <v>13792</v>
      </c>
    </row>
    <row r="50" hidden="1">
      <c r="A50" s="24" t="s">
        <v>1449</v>
      </c>
      <c r="B50" s="1" t="s">
        <v>1450</v>
      </c>
      <c r="C50" s="24" t="s">
        <v>13845</v>
      </c>
      <c r="D50" s="24" t="s">
        <v>13792</v>
      </c>
    </row>
    <row r="51" hidden="1">
      <c r="A51" s="24" t="s">
        <v>1451</v>
      </c>
      <c r="B51" s="1" t="s">
        <v>1452</v>
      </c>
      <c r="C51" s="24" t="s">
        <v>13836</v>
      </c>
      <c r="D51" s="24" t="s">
        <v>13792</v>
      </c>
    </row>
    <row r="52" hidden="1">
      <c r="A52" s="24" t="s">
        <v>1453</v>
      </c>
      <c r="B52" s="1" t="s">
        <v>1454</v>
      </c>
      <c r="C52" s="24" t="s">
        <v>13836</v>
      </c>
      <c r="D52" s="24" t="s">
        <v>13792</v>
      </c>
    </row>
    <row r="53" hidden="1">
      <c r="A53" s="24" t="s">
        <v>1455</v>
      </c>
      <c r="B53" s="1" t="s">
        <v>1456</v>
      </c>
      <c r="C53" s="24" t="s">
        <v>13836</v>
      </c>
      <c r="D53" s="24" t="s">
        <v>13792</v>
      </c>
    </row>
    <row r="54" hidden="1">
      <c r="A54" s="24" t="s">
        <v>1457</v>
      </c>
      <c r="B54" s="1" t="s">
        <v>1458</v>
      </c>
      <c r="C54" s="24" t="s">
        <v>13836</v>
      </c>
      <c r="D54" s="24" t="s">
        <v>13792</v>
      </c>
    </row>
    <row r="55" hidden="1">
      <c r="A55" s="24" t="s">
        <v>1459</v>
      </c>
      <c r="B55" s="1" t="s">
        <v>1460</v>
      </c>
      <c r="C55" s="24" t="s">
        <v>13792</v>
      </c>
      <c r="D55" s="24" t="s">
        <v>13792</v>
      </c>
    </row>
    <row r="56" hidden="1">
      <c r="A56" s="24" t="s">
        <v>1461</v>
      </c>
      <c r="B56" s="1" t="s">
        <v>1462</v>
      </c>
      <c r="C56" s="24" t="s">
        <v>13792</v>
      </c>
      <c r="D56" s="24" t="s">
        <v>13792</v>
      </c>
    </row>
    <row r="57" hidden="1">
      <c r="A57" s="24" t="s">
        <v>1463</v>
      </c>
      <c r="B57" s="1" t="s">
        <v>1464</v>
      </c>
      <c r="C57" s="24" t="s">
        <v>13792</v>
      </c>
      <c r="D57" s="24" t="s">
        <v>13792</v>
      </c>
    </row>
    <row r="58" hidden="1">
      <c r="A58" s="24" t="s">
        <v>1465</v>
      </c>
      <c r="B58" s="1" t="s">
        <v>1466</v>
      </c>
      <c r="C58" s="24" t="s">
        <v>13836</v>
      </c>
      <c r="D58" s="24" t="s">
        <v>13792</v>
      </c>
    </row>
    <row r="59" hidden="1">
      <c r="A59" s="24" t="s">
        <v>1467</v>
      </c>
      <c r="B59" s="1" t="s">
        <v>1468</v>
      </c>
      <c r="C59" s="24" t="s">
        <v>13836</v>
      </c>
      <c r="D59" s="24" t="s">
        <v>13792</v>
      </c>
    </row>
    <row r="60" hidden="1">
      <c r="A60" s="24" t="s">
        <v>1469</v>
      </c>
      <c r="B60" s="1" t="s">
        <v>1470</v>
      </c>
      <c r="C60" s="24" t="s">
        <v>13836</v>
      </c>
      <c r="D60" s="24" t="s">
        <v>13792</v>
      </c>
    </row>
    <row r="61" hidden="1">
      <c r="A61" s="24" t="s">
        <v>1473</v>
      </c>
      <c r="B61" s="1" t="s">
        <v>1475</v>
      </c>
      <c r="C61" s="24" t="s">
        <v>13836</v>
      </c>
      <c r="D61" s="24" t="s">
        <v>13792</v>
      </c>
    </row>
    <row r="62" hidden="1">
      <c r="A62" s="24" t="s">
        <v>1477</v>
      </c>
      <c r="B62" s="1" t="s">
        <v>1478</v>
      </c>
      <c r="C62" s="24" t="s">
        <v>13792</v>
      </c>
      <c r="D62" s="24" t="s">
        <v>13792</v>
      </c>
    </row>
    <row r="63" hidden="1">
      <c r="A63" s="24" t="s">
        <v>1479</v>
      </c>
      <c r="B63" s="1" t="s">
        <v>1480</v>
      </c>
      <c r="C63" s="24" t="s">
        <v>13792</v>
      </c>
      <c r="D63" s="24" t="s">
        <v>13792</v>
      </c>
    </row>
    <row r="64" hidden="1">
      <c r="A64" s="24" t="s">
        <v>1481</v>
      </c>
      <c r="B64" s="1" t="s">
        <v>1482</v>
      </c>
      <c r="C64" s="24" t="s">
        <v>13792</v>
      </c>
      <c r="D64" s="24" t="s">
        <v>13792</v>
      </c>
    </row>
    <row r="65" hidden="1">
      <c r="A65" s="24" t="s">
        <v>1483</v>
      </c>
      <c r="B65" s="1" t="s">
        <v>1484</v>
      </c>
      <c r="C65" s="24" t="s">
        <v>13792</v>
      </c>
      <c r="D65" s="24" t="s">
        <v>13792</v>
      </c>
    </row>
    <row r="66" hidden="1">
      <c r="A66" s="24" t="s">
        <v>1485</v>
      </c>
      <c r="B66" s="1" t="s">
        <v>1486</v>
      </c>
      <c r="C66" s="24" t="s">
        <v>13836</v>
      </c>
      <c r="D66" s="24" t="s">
        <v>13792</v>
      </c>
    </row>
    <row r="67" hidden="1">
      <c r="A67" s="24" t="s">
        <v>1487</v>
      </c>
      <c r="B67" s="1" t="s">
        <v>1488</v>
      </c>
      <c r="C67" s="24" t="s">
        <v>13836</v>
      </c>
      <c r="D67" s="24" t="s">
        <v>13792</v>
      </c>
    </row>
    <row r="68" hidden="1">
      <c r="A68" s="24" t="s">
        <v>1489</v>
      </c>
      <c r="B68" s="1" t="s">
        <v>1490</v>
      </c>
      <c r="C68" s="24" t="s">
        <v>13836</v>
      </c>
      <c r="D68" s="24" t="s">
        <v>13792</v>
      </c>
    </row>
    <row r="69" hidden="1">
      <c r="A69" s="24" t="s">
        <v>1491</v>
      </c>
      <c r="B69" s="1" t="s">
        <v>1492</v>
      </c>
      <c r="C69" s="24" t="s">
        <v>13836</v>
      </c>
      <c r="D69" s="24" t="s">
        <v>13792</v>
      </c>
    </row>
    <row r="70" hidden="1">
      <c r="A70" s="24" t="s">
        <v>1493</v>
      </c>
      <c r="B70" s="1" t="s">
        <v>1494</v>
      </c>
      <c r="C70" s="24" t="s">
        <v>13836</v>
      </c>
      <c r="D70" s="24" t="s">
        <v>13792</v>
      </c>
    </row>
    <row r="71" hidden="1">
      <c r="A71" s="24" t="s">
        <v>1495</v>
      </c>
      <c r="B71" s="1" t="s">
        <v>1496</v>
      </c>
      <c r="C71" s="24" t="s">
        <v>13866</v>
      </c>
      <c r="D71" s="24" t="s">
        <v>13792</v>
      </c>
    </row>
    <row r="72" hidden="1">
      <c r="A72" s="24" t="s">
        <v>1497</v>
      </c>
      <c r="B72" s="1" t="s">
        <v>1498</v>
      </c>
      <c r="C72" s="24" t="s">
        <v>13866</v>
      </c>
      <c r="D72" s="24" t="s">
        <v>13792</v>
      </c>
    </row>
    <row r="73" hidden="1">
      <c r="A73" s="24" t="s">
        <v>1499</v>
      </c>
      <c r="B73" s="1" t="s">
        <v>1500</v>
      </c>
      <c r="C73" s="24" t="s">
        <v>13866</v>
      </c>
      <c r="D73" s="24" t="s">
        <v>13792</v>
      </c>
    </row>
    <row r="74" hidden="1">
      <c r="A74" s="24" t="s">
        <v>1501</v>
      </c>
      <c r="B74" s="1" t="s">
        <v>1502</v>
      </c>
      <c r="C74" s="24" t="s">
        <v>13792</v>
      </c>
      <c r="D74" s="24" t="s">
        <v>13792</v>
      </c>
    </row>
    <row r="75" hidden="1">
      <c r="A75" s="24" t="s">
        <v>1503</v>
      </c>
      <c r="B75" s="1" t="s">
        <v>1504</v>
      </c>
      <c r="C75" s="24" t="s">
        <v>13792</v>
      </c>
      <c r="D75" s="24" t="s">
        <v>13792</v>
      </c>
    </row>
    <row r="76" hidden="1">
      <c r="A76" s="24" t="s">
        <v>1505</v>
      </c>
      <c r="B76" s="1" t="s">
        <v>1506</v>
      </c>
      <c r="C76" s="24" t="s">
        <v>13792</v>
      </c>
      <c r="D76" s="24" t="s">
        <v>13792</v>
      </c>
    </row>
    <row r="77" hidden="1">
      <c r="A77" s="24" t="s">
        <v>1507</v>
      </c>
      <c r="B77" s="1" t="s">
        <v>1508</v>
      </c>
      <c r="C77" s="24" t="s">
        <v>13792</v>
      </c>
      <c r="D77" s="24" t="s">
        <v>13792</v>
      </c>
    </row>
    <row r="78" hidden="1">
      <c r="A78" s="24" t="s">
        <v>1509</v>
      </c>
      <c r="B78" s="1" t="s">
        <v>1510</v>
      </c>
      <c r="C78" s="24" t="s">
        <v>13792</v>
      </c>
      <c r="D78" s="24" t="s">
        <v>13792</v>
      </c>
    </row>
    <row r="79" hidden="1">
      <c r="A79" s="24" t="s">
        <v>1511</v>
      </c>
      <c r="B79" s="1" t="s">
        <v>1512</v>
      </c>
      <c r="C79" s="24" t="s">
        <v>13792</v>
      </c>
      <c r="D79" s="24" t="s">
        <v>13792</v>
      </c>
    </row>
    <row r="80" hidden="1">
      <c r="A80" s="24" t="s">
        <v>1513</v>
      </c>
      <c r="B80" s="1" t="s">
        <v>1514</v>
      </c>
      <c r="C80" s="24" t="s">
        <v>13792</v>
      </c>
      <c r="D80" s="24" t="s">
        <v>13792</v>
      </c>
    </row>
    <row r="81" hidden="1">
      <c r="A81" s="24" t="s">
        <v>1515</v>
      </c>
      <c r="B81" s="1" t="s">
        <v>1516</v>
      </c>
      <c r="C81" s="24" t="s">
        <v>13792</v>
      </c>
      <c r="D81" s="24" t="s">
        <v>13792</v>
      </c>
    </row>
    <row r="82" hidden="1">
      <c r="A82" s="24" t="s">
        <v>1517</v>
      </c>
      <c r="B82" s="1" t="s">
        <v>1518</v>
      </c>
      <c r="C82" s="24" t="s">
        <v>13792</v>
      </c>
      <c r="D82" s="24" t="s">
        <v>13792</v>
      </c>
    </row>
    <row r="83" hidden="1">
      <c r="A83" s="24" t="s">
        <v>1519</v>
      </c>
      <c r="B83" s="1" t="s">
        <v>1520</v>
      </c>
      <c r="C83" s="24" t="s">
        <v>13836</v>
      </c>
      <c r="D83" s="24" t="s">
        <v>13792</v>
      </c>
    </row>
    <row r="84" hidden="1">
      <c r="A84" s="24" t="s">
        <v>1523</v>
      </c>
      <c r="B84" s="1" t="s">
        <v>1524</v>
      </c>
      <c r="C84" s="24" t="s">
        <v>13836</v>
      </c>
      <c r="D84" s="24" t="s">
        <v>13792</v>
      </c>
    </row>
    <row r="85" hidden="1">
      <c r="A85" s="24" t="s">
        <v>1525</v>
      </c>
      <c r="B85" s="1" t="s">
        <v>1526</v>
      </c>
      <c r="C85" s="24" t="s">
        <v>13883</v>
      </c>
      <c r="D85" s="24" t="s">
        <v>13792</v>
      </c>
    </row>
    <row r="86" hidden="1">
      <c r="A86" s="24" t="s">
        <v>1527</v>
      </c>
      <c r="B86" s="1" t="s">
        <v>1528</v>
      </c>
      <c r="C86" s="24" t="s">
        <v>13866</v>
      </c>
      <c r="D86" s="24" t="s">
        <v>13792</v>
      </c>
    </row>
    <row r="87" hidden="1">
      <c r="A87" s="24" t="s">
        <v>1529</v>
      </c>
      <c r="B87" s="1" t="s">
        <v>1530</v>
      </c>
      <c r="C87" s="24" t="s">
        <v>13792</v>
      </c>
      <c r="D87" s="24" t="s">
        <v>13792</v>
      </c>
    </row>
    <row r="88" hidden="1">
      <c r="A88" s="24" t="s">
        <v>1531</v>
      </c>
      <c r="B88" s="1" t="s">
        <v>1532</v>
      </c>
      <c r="C88" s="24" t="s">
        <v>13836</v>
      </c>
      <c r="D88" s="24" t="s">
        <v>13792</v>
      </c>
    </row>
    <row r="89" hidden="1">
      <c r="A89" s="24" t="s">
        <v>1533</v>
      </c>
      <c r="B89" s="1" t="s">
        <v>1534</v>
      </c>
      <c r="C89" s="24" t="s">
        <v>13836</v>
      </c>
      <c r="D89" s="24" t="s">
        <v>13792</v>
      </c>
    </row>
    <row r="90" hidden="1">
      <c r="A90" s="24" t="s">
        <v>1535</v>
      </c>
      <c r="B90" s="1" t="s">
        <v>1536</v>
      </c>
      <c r="C90" s="24" t="s">
        <v>13866</v>
      </c>
      <c r="D90" s="24" t="s">
        <v>13792</v>
      </c>
    </row>
    <row r="91" hidden="1">
      <c r="A91" s="24" t="s">
        <v>1537</v>
      </c>
      <c r="B91" s="1" t="s">
        <v>1538</v>
      </c>
      <c r="C91" s="24" t="s">
        <v>13866</v>
      </c>
      <c r="D91" s="24" t="s">
        <v>13792</v>
      </c>
    </row>
    <row r="92" hidden="1">
      <c r="A92" s="24" t="s">
        <v>1539</v>
      </c>
      <c r="B92" s="1" t="s">
        <v>1540</v>
      </c>
      <c r="C92" s="24" t="s">
        <v>13866</v>
      </c>
      <c r="D92" s="24" t="s">
        <v>13792</v>
      </c>
    </row>
    <row r="93" hidden="1">
      <c r="A93" s="24" t="s">
        <v>1543</v>
      </c>
      <c r="B93" s="1" t="s">
        <v>1544</v>
      </c>
      <c r="C93" s="24" t="s">
        <v>13883</v>
      </c>
      <c r="D93" s="24" t="s">
        <v>13792</v>
      </c>
    </row>
    <row r="94" hidden="1">
      <c r="A94" s="24" t="s">
        <v>1545</v>
      </c>
      <c r="B94" s="1" t="s">
        <v>1546</v>
      </c>
      <c r="C94" s="24" t="s">
        <v>13836</v>
      </c>
      <c r="D94" s="24" t="s">
        <v>13792</v>
      </c>
    </row>
    <row r="95" hidden="1">
      <c r="A95" s="24" t="s">
        <v>1549</v>
      </c>
      <c r="B95" s="1" t="s">
        <v>1550</v>
      </c>
      <c r="C95" s="24" t="s">
        <v>13836</v>
      </c>
      <c r="D95" s="24" t="s">
        <v>13792</v>
      </c>
    </row>
    <row r="96" hidden="1">
      <c r="A96" s="24" t="s">
        <v>1551</v>
      </c>
      <c r="B96" s="1" t="s">
        <v>1552</v>
      </c>
      <c r="C96" s="24" t="s">
        <v>13792</v>
      </c>
      <c r="D96" s="24" t="s">
        <v>13792</v>
      </c>
    </row>
    <row r="97" hidden="1">
      <c r="A97" s="24" t="s">
        <v>1553</v>
      </c>
      <c r="B97" s="1" t="s">
        <v>1554</v>
      </c>
      <c r="C97" s="24" t="s">
        <v>13792</v>
      </c>
      <c r="D97" s="24" t="s">
        <v>13792</v>
      </c>
    </row>
    <row r="98" hidden="1">
      <c r="A98" s="24" t="s">
        <v>1555</v>
      </c>
      <c r="B98" s="1" t="s">
        <v>1556</v>
      </c>
      <c r="C98" s="24" t="s">
        <v>13866</v>
      </c>
      <c r="D98" s="24" t="s">
        <v>13792</v>
      </c>
    </row>
    <row r="99" hidden="1">
      <c r="A99" s="24" t="s">
        <v>1557</v>
      </c>
      <c r="B99" s="1" t="s">
        <v>1558</v>
      </c>
      <c r="C99" s="24" t="s">
        <v>13836</v>
      </c>
      <c r="D99" s="24" t="s">
        <v>13792</v>
      </c>
    </row>
    <row r="100" hidden="1">
      <c r="A100" s="24" t="s">
        <v>1559</v>
      </c>
      <c r="B100" s="1" t="s">
        <v>1560</v>
      </c>
      <c r="C100" s="24" t="s">
        <v>13883</v>
      </c>
      <c r="D100" s="24" t="s">
        <v>13792</v>
      </c>
    </row>
    <row r="101" hidden="1">
      <c r="A101" s="24" t="s">
        <v>1565</v>
      </c>
      <c r="B101" s="1" t="s">
        <v>1566</v>
      </c>
      <c r="C101" s="24" t="s">
        <v>13836</v>
      </c>
      <c r="D101" s="24" t="s">
        <v>13792</v>
      </c>
    </row>
    <row r="102" hidden="1">
      <c r="A102" s="24" t="s">
        <v>1567</v>
      </c>
      <c r="B102" s="1" t="s">
        <v>1568</v>
      </c>
      <c r="C102" s="24" t="s">
        <v>13836</v>
      </c>
      <c r="D102" s="24" t="s">
        <v>13792</v>
      </c>
    </row>
    <row r="103" hidden="1">
      <c r="A103" s="24" t="s">
        <v>1569</v>
      </c>
      <c r="B103" s="1" t="s">
        <v>1570</v>
      </c>
      <c r="C103" s="24" t="s">
        <v>13883</v>
      </c>
      <c r="D103" s="24" t="s">
        <v>13792</v>
      </c>
    </row>
    <row r="104" hidden="1">
      <c r="A104" s="24" t="s">
        <v>1571</v>
      </c>
      <c r="B104" s="1" t="s">
        <v>1572</v>
      </c>
      <c r="C104" s="24" t="s">
        <v>13883</v>
      </c>
      <c r="D104" s="24" t="s">
        <v>13792</v>
      </c>
    </row>
    <row r="105" hidden="1">
      <c r="A105" s="24" t="s">
        <v>1573</v>
      </c>
      <c r="B105" s="1" t="s">
        <v>1574</v>
      </c>
      <c r="C105" s="24" t="s">
        <v>13883</v>
      </c>
      <c r="D105" s="24" t="s">
        <v>13792</v>
      </c>
    </row>
    <row r="106" hidden="1">
      <c r="A106" s="24" t="s">
        <v>1575</v>
      </c>
      <c r="B106" s="1" t="s">
        <v>1576</v>
      </c>
      <c r="C106" s="24" t="s">
        <v>13883</v>
      </c>
      <c r="D106" s="24" t="s">
        <v>13792</v>
      </c>
    </row>
    <row r="107" hidden="1">
      <c r="A107" s="24" t="s">
        <v>1579</v>
      </c>
      <c r="B107" s="1" t="s">
        <v>1580</v>
      </c>
      <c r="C107" s="24" t="s">
        <v>13883</v>
      </c>
      <c r="D107" s="24" t="s">
        <v>13792</v>
      </c>
    </row>
    <row r="108" hidden="1">
      <c r="A108" s="24" t="s">
        <v>1581</v>
      </c>
      <c r="B108" s="1" t="s">
        <v>1582</v>
      </c>
      <c r="C108" s="24" t="s">
        <v>13866</v>
      </c>
      <c r="D108" s="24" t="s">
        <v>13792</v>
      </c>
    </row>
    <row r="109" hidden="1">
      <c r="A109" s="24" t="s">
        <v>1583</v>
      </c>
      <c r="B109" s="1" t="s">
        <v>1584</v>
      </c>
      <c r="C109" s="24" t="s">
        <v>13866</v>
      </c>
      <c r="D109" s="24" t="s">
        <v>13792</v>
      </c>
    </row>
    <row r="110" hidden="1">
      <c r="A110" s="24" t="s">
        <v>1585</v>
      </c>
      <c r="B110" s="1" t="s">
        <v>1588</v>
      </c>
      <c r="C110" s="24" t="s">
        <v>13866</v>
      </c>
      <c r="D110" s="24" t="s">
        <v>13792</v>
      </c>
    </row>
    <row r="111" hidden="1">
      <c r="A111" s="24" t="s">
        <v>1589</v>
      </c>
      <c r="B111" s="1" t="s">
        <v>1590</v>
      </c>
      <c r="C111" s="24" t="s">
        <v>13836</v>
      </c>
      <c r="D111" s="24" t="s">
        <v>13792</v>
      </c>
    </row>
    <row r="112" hidden="1">
      <c r="A112" s="24" t="s">
        <v>1591</v>
      </c>
      <c r="B112" s="1" t="s">
        <v>1592</v>
      </c>
      <c r="C112" s="24" t="s">
        <v>13836</v>
      </c>
      <c r="D112" s="24" t="s">
        <v>13792</v>
      </c>
    </row>
    <row r="113" hidden="1">
      <c r="A113" s="24" t="s">
        <v>1593</v>
      </c>
      <c r="B113" s="1" t="s">
        <v>1594</v>
      </c>
      <c r="C113" s="24" t="s">
        <v>13836</v>
      </c>
      <c r="D113" s="24" t="s">
        <v>13792</v>
      </c>
    </row>
    <row r="114" hidden="1">
      <c r="A114" s="24" t="s">
        <v>1595</v>
      </c>
      <c r="B114" s="1" t="s">
        <v>1596</v>
      </c>
      <c r="C114" s="24" t="s">
        <v>13866</v>
      </c>
      <c r="D114" s="24" t="s">
        <v>13792</v>
      </c>
    </row>
    <row r="115" hidden="1">
      <c r="A115" s="24" t="s">
        <v>1597</v>
      </c>
      <c r="B115" s="1" t="s">
        <v>1598</v>
      </c>
      <c r="C115" s="24" t="s">
        <v>13866</v>
      </c>
      <c r="D115" s="24" t="s">
        <v>13792</v>
      </c>
    </row>
    <row r="116" hidden="1">
      <c r="A116" s="24" t="s">
        <v>1599</v>
      </c>
      <c r="B116" s="1" t="s">
        <v>1600</v>
      </c>
      <c r="C116" s="24" t="s">
        <v>13866</v>
      </c>
      <c r="D116" s="24" t="s">
        <v>13792</v>
      </c>
    </row>
    <row r="117" hidden="1">
      <c r="A117" s="24" t="s">
        <v>1601</v>
      </c>
      <c r="B117" s="1" t="s">
        <v>1602</v>
      </c>
      <c r="C117" s="24" t="s">
        <v>13836</v>
      </c>
      <c r="D117" s="24" t="s">
        <v>13792</v>
      </c>
    </row>
    <row r="118" hidden="1">
      <c r="A118" s="24" t="s">
        <v>1603</v>
      </c>
      <c r="B118" s="1" t="s">
        <v>1604</v>
      </c>
      <c r="C118" s="24" t="s">
        <v>13845</v>
      </c>
      <c r="D118" s="24" t="s">
        <v>13792</v>
      </c>
    </row>
    <row r="119" hidden="1">
      <c r="A119" s="24" t="s">
        <v>1605</v>
      </c>
      <c r="B119" s="1" t="s">
        <v>1606</v>
      </c>
      <c r="C119" s="24" t="s">
        <v>13883</v>
      </c>
      <c r="D119" s="24" t="s">
        <v>13792</v>
      </c>
    </row>
    <row r="120" hidden="1">
      <c r="A120" s="24" t="s">
        <v>1607</v>
      </c>
      <c r="B120" s="1" t="s">
        <v>1608</v>
      </c>
      <c r="C120" s="24" t="s">
        <v>13836</v>
      </c>
      <c r="D120" s="24" t="s">
        <v>13792</v>
      </c>
    </row>
    <row r="121" hidden="1">
      <c r="A121" s="24" t="s">
        <v>1611</v>
      </c>
      <c r="B121" s="1" t="s">
        <v>1612</v>
      </c>
      <c r="C121" s="24" t="s">
        <v>13836</v>
      </c>
      <c r="D121" s="24" t="s">
        <v>13792</v>
      </c>
    </row>
    <row r="122" hidden="1">
      <c r="A122" s="24" t="s">
        <v>1613</v>
      </c>
      <c r="B122" s="1" t="s">
        <v>1614</v>
      </c>
      <c r="C122" s="24" t="s">
        <v>13836</v>
      </c>
      <c r="D122" s="24" t="s">
        <v>13792</v>
      </c>
    </row>
    <row r="123" hidden="1">
      <c r="A123" s="24" t="s">
        <v>1615</v>
      </c>
      <c r="B123" s="1" t="s">
        <v>1616</v>
      </c>
      <c r="C123" s="24" t="s">
        <v>13836</v>
      </c>
      <c r="D123" s="24" t="s">
        <v>13792</v>
      </c>
    </row>
    <row r="124" hidden="1">
      <c r="A124" s="24" t="s">
        <v>1617</v>
      </c>
      <c r="B124" s="1" t="s">
        <v>1618</v>
      </c>
      <c r="C124" s="24" t="s">
        <v>13836</v>
      </c>
      <c r="D124" s="24" t="s">
        <v>13792</v>
      </c>
    </row>
    <row r="125" hidden="1">
      <c r="A125" s="24" t="s">
        <v>1619</v>
      </c>
      <c r="B125" s="1" t="s">
        <v>1620</v>
      </c>
      <c r="C125" s="24" t="s">
        <v>13836</v>
      </c>
      <c r="D125" s="24" t="s">
        <v>13792</v>
      </c>
    </row>
    <row r="126" hidden="1">
      <c r="A126" s="24" t="s">
        <v>1621</v>
      </c>
      <c r="B126" s="1" t="s">
        <v>1622</v>
      </c>
      <c r="C126" s="24" t="s">
        <v>13836</v>
      </c>
      <c r="D126" s="24" t="s">
        <v>13792</v>
      </c>
    </row>
    <row r="127" hidden="1">
      <c r="A127" s="24" t="s">
        <v>1623</v>
      </c>
      <c r="B127" s="1" t="s">
        <v>1624</v>
      </c>
      <c r="C127" s="24" t="s">
        <v>13792</v>
      </c>
      <c r="D127" s="24" t="s">
        <v>13792</v>
      </c>
    </row>
    <row r="128" hidden="1">
      <c r="A128" s="24" t="s">
        <v>1625</v>
      </c>
      <c r="B128" s="1" t="s">
        <v>1626</v>
      </c>
      <c r="C128" s="24" t="s">
        <v>13836</v>
      </c>
      <c r="D128" s="24" t="s">
        <v>13792</v>
      </c>
    </row>
    <row r="129" hidden="1">
      <c r="A129" s="24" t="s">
        <v>1627</v>
      </c>
      <c r="B129" s="1" t="s">
        <v>1628</v>
      </c>
      <c r="C129" s="24" t="s">
        <v>13836</v>
      </c>
      <c r="D129" s="24" t="s">
        <v>13792</v>
      </c>
    </row>
    <row r="130" hidden="1">
      <c r="A130" s="24" t="s">
        <v>1629</v>
      </c>
      <c r="B130" s="1" t="s">
        <v>1630</v>
      </c>
      <c r="C130" s="24" t="s">
        <v>13836</v>
      </c>
      <c r="D130" s="24" t="s">
        <v>13792</v>
      </c>
    </row>
    <row r="131" hidden="1">
      <c r="A131" s="24" t="s">
        <v>1631</v>
      </c>
      <c r="B131" s="1" t="s">
        <v>1632</v>
      </c>
      <c r="C131" s="24" t="s">
        <v>13836</v>
      </c>
      <c r="D131" s="24" t="s">
        <v>13792</v>
      </c>
    </row>
    <row r="132" hidden="1">
      <c r="A132" s="24" t="s">
        <v>1633</v>
      </c>
      <c r="B132" s="1" t="s">
        <v>1634</v>
      </c>
      <c r="C132" s="24" t="s">
        <v>13836</v>
      </c>
      <c r="D132" s="24" t="s">
        <v>13792</v>
      </c>
    </row>
    <row r="133" hidden="1">
      <c r="A133" s="24" t="s">
        <v>1637</v>
      </c>
      <c r="B133" s="1" t="s">
        <v>1638</v>
      </c>
      <c r="C133" s="24" t="s">
        <v>13836</v>
      </c>
      <c r="D133" s="24" t="s">
        <v>13792</v>
      </c>
    </row>
    <row r="134" hidden="1">
      <c r="A134" s="24" t="s">
        <v>1639</v>
      </c>
      <c r="B134" s="1" t="s">
        <v>1640</v>
      </c>
      <c r="C134" s="24" t="s">
        <v>13792</v>
      </c>
      <c r="D134" s="24" t="s">
        <v>13792</v>
      </c>
    </row>
    <row r="135" hidden="1">
      <c r="A135" s="24" t="s">
        <v>1641</v>
      </c>
      <c r="B135" s="1" t="s">
        <v>1642</v>
      </c>
      <c r="C135" s="24" t="s">
        <v>13792</v>
      </c>
      <c r="D135" s="24" t="s">
        <v>13792</v>
      </c>
    </row>
    <row r="136" hidden="1">
      <c r="A136" s="24" t="s">
        <v>1643</v>
      </c>
      <c r="B136" s="1" t="s">
        <v>1644</v>
      </c>
      <c r="C136" s="24" t="s">
        <v>13845</v>
      </c>
      <c r="D136" s="24" t="s">
        <v>13792</v>
      </c>
    </row>
    <row r="137" hidden="1">
      <c r="A137" s="24" t="s">
        <v>1645</v>
      </c>
      <c r="B137" s="1" t="s">
        <v>1646</v>
      </c>
      <c r="C137" s="24" t="s">
        <v>13836</v>
      </c>
      <c r="D137" s="24" t="s">
        <v>13792</v>
      </c>
    </row>
    <row r="138" hidden="1">
      <c r="A138" s="24" t="s">
        <v>1647</v>
      </c>
      <c r="B138" s="1" t="s">
        <v>1648</v>
      </c>
      <c r="C138" s="24" t="s">
        <v>13836</v>
      </c>
      <c r="D138" s="24" t="s">
        <v>13792</v>
      </c>
    </row>
    <row r="139" hidden="1">
      <c r="A139" s="24" t="s">
        <v>1649</v>
      </c>
      <c r="B139" s="1" t="s">
        <v>1650</v>
      </c>
      <c r="C139" s="24" t="s">
        <v>13836</v>
      </c>
      <c r="D139" s="24" t="s">
        <v>13792</v>
      </c>
    </row>
    <row r="140" hidden="1">
      <c r="A140" s="24" t="s">
        <v>1651</v>
      </c>
      <c r="B140" s="1" t="s">
        <v>1652</v>
      </c>
      <c r="C140" s="24" t="s">
        <v>13845</v>
      </c>
      <c r="D140" s="24" t="s">
        <v>13792</v>
      </c>
    </row>
    <row r="141" hidden="1">
      <c r="A141" s="24" t="s">
        <v>1653</v>
      </c>
      <c r="B141" s="1" t="s">
        <v>1654</v>
      </c>
      <c r="C141" s="24" t="s">
        <v>13866</v>
      </c>
      <c r="D141" s="24" t="s">
        <v>13792</v>
      </c>
    </row>
    <row r="142" hidden="1">
      <c r="A142" s="24" t="s">
        <v>1655</v>
      </c>
      <c r="B142" s="1" t="s">
        <v>1656</v>
      </c>
      <c r="C142" s="24" t="s">
        <v>13866</v>
      </c>
      <c r="D142" s="24" t="s">
        <v>13792</v>
      </c>
    </row>
    <row r="143" hidden="1">
      <c r="A143" s="24" t="s">
        <v>1657</v>
      </c>
      <c r="B143" s="1" t="s">
        <v>1658</v>
      </c>
      <c r="C143" s="24" t="s">
        <v>13792</v>
      </c>
      <c r="D143" s="24" t="s">
        <v>13792</v>
      </c>
    </row>
    <row r="144" hidden="1">
      <c r="A144" s="24" t="s">
        <v>1659</v>
      </c>
      <c r="B144" s="1" t="s">
        <v>1660</v>
      </c>
      <c r="C144" s="24" t="s">
        <v>13836</v>
      </c>
      <c r="D144" s="24" t="s">
        <v>13792</v>
      </c>
    </row>
    <row r="145" hidden="1">
      <c r="A145" s="24" t="s">
        <v>1661</v>
      </c>
      <c r="B145" s="1" t="s">
        <v>1662</v>
      </c>
      <c r="C145" s="24" t="s">
        <v>13992</v>
      </c>
      <c r="D145" s="24" t="s">
        <v>13792</v>
      </c>
    </row>
    <row r="146" hidden="1">
      <c r="A146" s="24" t="s">
        <v>1663</v>
      </c>
      <c r="B146" s="1" t="s">
        <v>1664</v>
      </c>
      <c r="C146" s="24" t="s">
        <v>13883</v>
      </c>
      <c r="D146" s="24" t="s">
        <v>13792</v>
      </c>
    </row>
    <row r="147" hidden="1">
      <c r="A147" s="24" t="s">
        <v>1665</v>
      </c>
      <c r="B147" s="1" t="s">
        <v>1666</v>
      </c>
      <c r="C147" s="24" t="s">
        <v>13836</v>
      </c>
      <c r="D147" s="24" t="s">
        <v>13792</v>
      </c>
    </row>
    <row r="148" hidden="1">
      <c r="A148" s="24" t="s">
        <v>1667</v>
      </c>
      <c r="B148" s="1" t="s">
        <v>1668</v>
      </c>
      <c r="C148" s="24" t="s">
        <v>13836</v>
      </c>
      <c r="D148" s="24" t="s">
        <v>13792</v>
      </c>
    </row>
    <row r="149" hidden="1">
      <c r="A149" s="24" t="s">
        <v>1669</v>
      </c>
      <c r="B149" s="1" t="s">
        <v>1670</v>
      </c>
      <c r="C149" s="24" t="s">
        <v>13836</v>
      </c>
      <c r="D149" s="24" t="s">
        <v>13792</v>
      </c>
    </row>
    <row r="150" hidden="1">
      <c r="A150" s="24" t="s">
        <v>1671</v>
      </c>
      <c r="B150" s="1" t="s">
        <v>1672</v>
      </c>
      <c r="C150" s="24" t="s">
        <v>13836</v>
      </c>
      <c r="D150" s="24" t="s">
        <v>13792</v>
      </c>
    </row>
    <row r="151" hidden="1">
      <c r="A151" s="24" t="s">
        <v>1673</v>
      </c>
      <c r="B151" s="1" t="s">
        <v>1674</v>
      </c>
      <c r="C151" s="24" t="s">
        <v>13866</v>
      </c>
      <c r="D151" s="24" t="s">
        <v>13792</v>
      </c>
    </row>
    <row r="152" hidden="1">
      <c r="A152" s="24" t="s">
        <v>1675</v>
      </c>
      <c r="B152" s="1" t="s">
        <v>1676</v>
      </c>
      <c r="C152" s="24" t="s">
        <v>13866</v>
      </c>
      <c r="D152" s="24" t="s">
        <v>13792</v>
      </c>
    </row>
    <row r="153" hidden="1">
      <c r="A153" s="24" t="s">
        <v>14005</v>
      </c>
      <c r="B153" s="1" t="s">
        <v>14006</v>
      </c>
      <c r="C153" s="24" t="s">
        <v>13866</v>
      </c>
      <c r="D153" s="24" t="s">
        <v>13792</v>
      </c>
    </row>
    <row r="154" hidden="1">
      <c r="A154" s="24" t="s">
        <v>1677</v>
      </c>
      <c r="B154" s="1" t="s">
        <v>1678</v>
      </c>
      <c r="C154" s="24" t="s">
        <v>13866</v>
      </c>
      <c r="D154" s="24" t="s">
        <v>13792</v>
      </c>
    </row>
    <row r="155" hidden="1">
      <c r="A155" s="24" t="s">
        <v>1679</v>
      </c>
      <c r="B155" s="1" t="s">
        <v>1680</v>
      </c>
      <c r="C155" s="24" t="s">
        <v>13792</v>
      </c>
      <c r="D155" s="24" t="s">
        <v>13792</v>
      </c>
    </row>
    <row r="156" hidden="1">
      <c r="A156" s="24" t="s">
        <v>1681</v>
      </c>
      <c r="B156" s="1" t="s">
        <v>1682</v>
      </c>
      <c r="C156" s="24" t="s">
        <v>13792</v>
      </c>
      <c r="D156" s="24" t="s">
        <v>13792</v>
      </c>
    </row>
    <row r="157" hidden="1">
      <c r="A157" s="24" t="s">
        <v>1683</v>
      </c>
      <c r="B157" s="1" t="s">
        <v>1684</v>
      </c>
      <c r="C157" s="24" t="s">
        <v>13792</v>
      </c>
      <c r="D157" s="24" t="s">
        <v>13792</v>
      </c>
    </row>
    <row r="158" hidden="1">
      <c r="A158" s="24" t="s">
        <v>1685</v>
      </c>
      <c r="B158" s="1" t="s">
        <v>1686</v>
      </c>
      <c r="C158" s="24" t="s">
        <v>13792</v>
      </c>
      <c r="D158" s="24" t="s">
        <v>13792</v>
      </c>
    </row>
    <row r="159" hidden="1">
      <c r="A159" s="24" t="s">
        <v>8456</v>
      </c>
      <c r="B159" s="1" t="s">
        <v>8457</v>
      </c>
      <c r="C159" s="24" t="s">
        <v>13992</v>
      </c>
      <c r="D159" s="24" t="s">
        <v>13792</v>
      </c>
    </row>
    <row r="160" hidden="1">
      <c r="A160" s="24" t="s">
        <v>1687</v>
      </c>
      <c r="B160" s="1" t="s">
        <v>1688</v>
      </c>
      <c r="C160" s="24" t="s">
        <v>13992</v>
      </c>
      <c r="D160" s="24" t="s">
        <v>13792</v>
      </c>
    </row>
    <row r="161" hidden="1">
      <c r="A161" s="24" t="s">
        <v>1689</v>
      </c>
      <c r="B161" s="1" t="s">
        <v>1691</v>
      </c>
      <c r="C161" s="24" t="s">
        <v>13792</v>
      </c>
      <c r="D161" s="24" t="s">
        <v>13792</v>
      </c>
    </row>
    <row r="162" hidden="1">
      <c r="A162" s="24" t="s">
        <v>1693</v>
      </c>
      <c r="B162" s="1" t="s">
        <v>1694</v>
      </c>
      <c r="C162" s="24" t="s">
        <v>13792</v>
      </c>
      <c r="D162" s="24" t="s">
        <v>13792</v>
      </c>
    </row>
    <row r="163" hidden="1">
      <c r="A163" s="24" t="s">
        <v>1695</v>
      </c>
      <c r="B163" s="1" t="s">
        <v>1696</v>
      </c>
      <c r="C163" s="24" t="s">
        <v>13866</v>
      </c>
      <c r="D163" s="24" t="s">
        <v>13792</v>
      </c>
    </row>
    <row r="164" hidden="1">
      <c r="A164" s="24" t="s">
        <v>1697</v>
      </c>
      <c r="B164" s="1" t="s">
        <v>1698</v>
      </c>
      <c r="C164" s="24" t="s">
        <v>13866</v>
      </c>
      <c r="D164" s="24" t="s">
        <v>13792</v>
      </c>
    </row>
    <row r="165" hidden="1">
      <c r="A165" s="24" t="s">
        <v>1699</v>
      </c>
      <c r="B165" s="1" t="s">
        <v>1700</v>
      </c>
      <c r="C165" s="24" t="s">
        <v>13845</v>
      </c>
      <c r="D165" s="24" t="s">
        <v>13792</v>
      </c>
    </row>
    <row r="166" hidden="1">
      <c r="A166" s="24" t="s">
        <v>1701</v>
      </c>
      <c r="B166" s="1" t="s">
        <v>1702</v>
      </c>
      <c r="C166" s="24" t="s">
        <v>13883</v>
      </c>
      <c r="D166" s="24" t="s">
        <v>13792</v>
      </c>
    </row>
    <row r="167" hidden="1">
      <c r="A167" s="24" t="s">
        <v>1703</v>
      </c>
      <c r="B167" s="1" t="s">
        <v>1704</v>
      </c>
      <c r="C167" s="24" t="s">
        <v>13845</v>
      </c>
      <c r="D167" s="24" t="s">
        <v>13792</v>
      </c>
    </row>
    <row r="168" hidden="1">
      <c r="A168" s="24" t="s">
        <v>1705</v>
      </c>
      <c r="B168" s="1" t="s">
        <v>1706</v>
      </c>
      <c r="C168" s="24" t="s">
        <v>13992</v>
      </c>
      <c r="D168" s="24" t="s">
        <v>13792</v>
      </c>
    </row>
    <row r="169" hidden="1">
      <c r="A169" s="24" t="s">
        <v>1707</v>
      </c>
      <c r="B169" s="1" t="s">
        <v>1708</v>
      </c>
      <c r="C169" s="24" t="s">
        <v>13845</v>
      </c>
      <c r="D169" s="24" t="s">
        <v>13792</v>
      </c>
    </row>
    <row r="170" hidden="1">
      <c r="A170" s="24" t="s">
        <v>1709</v>
      </c>
      <c r="B170" s="1" t="s">
        <v>1710</v>
      </c>
      <c r="C170" s="24" t="s">
        <v>13845</v>
      </c>
      <c r="D170" s="24" t="s">
        <v>13792</v>
      </c>
    </row>
    <row r="171" hidden="1">
      <c r="A171" s="24" t="s">
        <v>1711</v>
      </c>
      <c r="B171" s="1" t="s">
        <v>1712</v>
      </c>
      <c r="C171" s="24" t="s">
        <v>13992</v>
      </c>
      <c r="D171" s="24" t="s">
        <v>13792</v>
      </c>
    </row>
    <row r="172" hidden="1">
      <c r="A172" s="24" t="s">
        <v>1713</v>
      </c>
      <c r="B172" s="1" t="s">
        <v>1714</v>
      </c>
      <c r="C172" s="24" t="s">
        <v>13845</v>
      </c>
      <c r="D172" s="24" t="s">
        <v>13792</v>
      </c>
    </row>
    <row r="173" hidden="1">
      <c r="A173" s="24" t="s">
        <v>1715</v>
      </c>
      <c r="B173" s="1" t="s">
        <v>1716</v>
      </c>
      <c r="C173" s="24" t="s">
        <v>13792</v>
      </c>
      <c r="D173" s="24" t="s">
        <v>13792</v>
      </c>
    </row>
    <row r="174" hidden="1">
      <c r="A174" s="24" t="s">
        <v>1717</v>
      </c>
      <c r="B174" s="1" t="s">
        <v>1718</v>
      </c>
      <c r="C174" s="24" t="s">
        <v>13992</v>
      </c>
      <c r="D174" s="24" t="s">
        <v>13792</v>
      </c>
    </row>
    <row r="175" hidden="1">
      <c r="A175" s="24" t="s">
        <v>1719</v>
      </c>
      <c r="B175" s="1" t="s">
        <v>1720</v>
      </c>
      <c r="C175" s="24" t="s">
        <v>13992</v>
      </c>
      <c r="D175" s="24" t="s">
        <v>13792</v>
      </c>
    </row>
    <row r="176" hidden="1">
      <c r="A176" s="24" t="s">
        <v>1721</v>
      </c>
      <c r="B176" s="1" t="s">
        <v>1722</v>
      </c>
      <c r="C176" s="24" t="s">
        <v>13792</v>
      </c>
      <c r="D176" s="24" t="s">
        <v>13792</v>
      </c>
    </row>
    <row r="177" hidden="1">
      <c r="A177" s="24" t="s">
        <v>1723</v>
      </c>
      <c r="B177" s="1" t="s">
        <v>1724</v>
      </c>
      <c r="C177" s="24" t="s">
        <v>13845</v>
      </c>
      <c r="D177" s="24" t="s">
        <v>13792</v>
      </c>
    </row>
    <row r="178" hidden="1">
      <c r="A178" s="24" t="s">
        <v>1725</v>
      </c>
      <c r="B178" s="1" t="s">
        <v>1726</v>
      </c>
      <c r="C178" s="24" t="s">
        <v>13836</v>
      </c>
      <c r="D178" s="24" t="s">
        <v>13792</v>
      </c>
    </row>
    <row r="179" hidden="1">
      <c r="A179" s="24" t="s">
        <v>1727</v>
      </c>
      <c r="B179" s="1" t="s">
        <v>1728</v>
      </c>
      <c r="C179" s="24" t="s">
        <v>13866</v>
      </c>
      <c r="D179" s="24" t="s">
        <v>13792</v>
      </c>
    </row>
    <row r="180" hidden="1">
      <c r="A180" s="24" t="s">
        <v>1733</v>
      </c>
      <c r="B180" s="1" t="s">
        <v>1734</v>
      </c>
      <c r="C180" s="24" t="s">
        <v>1102</v>
      </c>
      <c r="D180" s="24" t="s">
        <v>13792</v>
      </c>
    </row>
    <row r="181" hidden="1">
      <c r="A181" s="24" t="s">
        <v>1735</v>
      </c>
      <c r="B181" s="1" t="s">
        <v>1737</v>
      </c>
      <c r="C181" s="24" t="s">
        <v>13992</v>
      </c>
      <c r="D181" s="24" t="s">
        <v>13792</v>
      </c>
    </row>
    <row r="182" hidden="1">
      <c r="A182" s="24" t="s">
        <v>1739</v>
      </c>
      <c r="B182" s="1" t="s">
        <v>1740</v>
      </c>
      <c r="C182" s="24" t="s">
        <v>13845</v>
      </c>
      <c r="D182" s="24" t="s">
        <v>13792</v>
      </c>
    </row>
    <row r="183" hidden="1">
      <c r="A183" s="24" t="s">
        <v>1741</v>
      </c>
      <c r="B183" s="1" t="s">
        <v>1742</v>
      </c>
      <c r="C183" s="24" t="s">
        <v>13866</v>
      </c>
      <c r="D183" s="24" t="s">
        <v>13792</v>
      </c>
    </row>
    <row r="184" hidden="1">
      <c r="A184" s="24" t="s">
        <v>1743</v>
      </c>
      <c r="B184" s="1" t="s">
        <v>1744</v>
      </c>
      <c r="C184" s="24" t="s">
        <v>13845</v>
      </c>
      <c r="D184" s="24" t="s">
        <v>13792</v>
      </c>
    </row>
    <row r="185" hidden="1">
      <c r="A185" s="24" t="s">
        <v>1745</v>
      </c>
      <c r="B185" s="1" t="s">
        <v>1746</v>
      </c>
      <c r="C185" s="24" t="s">
        <v>13866</v>
      </c>
      <c r="D185" s="24" t="s">
        <v>13792</v>
      </c>
    </row>
    <row r="186" hidden="1">
      <c r="A186" s="24" t="s">
        <v>1747</v>
      </c>
      <c r="B186" s="1" t="s">
        <v>1748</v>
      </c>
      <c r="C186" s="24" t="s">
        <v>13845</v>
      </c>
      <c r="D186" s="24" t="s">
        <v>13792</v>
      </c>
    </row>
    <row r="187" hidden="1">
      <c r="A187" s="24" t="s">
        <v>1749</v>
      </c>
      <c r="B187" s="1" t="s">
        <v>1750</v>
      </c>
      <c r="C187" s="24" t="s">
        <v>13845</v>
      </c>
      <c r="D187" s="24" t="s">
        <v>13792</v>
      </c>
    </row>
    <row r="188" hidden="1">
      <c r="A188" s="24" t="s">
        <v>1751</v>
      </c>
      <c r="B188" s="1" t="s">
        <v>1752</v>
      </c>
      <c r="C188" s="24" t="s">
        <v>13845</v>
      </c>
      <c r="D188" s="24" t="s">
        <v>13792</v>
      </c>
    </row>
    <row r="189" hidden="1">
      <c r="A189" s="24" t="s">
        <v>1753</v>
      </c>
      <c r="B189" s="1" t="s">
        <v>1754</v>
      </c>
      <c r="C189" s="24" t="s">
        <v>13845</v>
      </c>
      <c r="D189" s="24" t="s">
        <v>13792</v>
      </c>
    </row>
    <row r="190" hidden="1">
      <c r="A190" s="24" t="s">
        <v>1755</v>
      </c>
      <c r="B190" s="1" t="s">
        <v>1756</v>
      </c>
      <c r="C190" s="24" t="s">
        <v>13845</v>
      </c>
      <c r="D190" s="24" t="s">
        <v>13792</v>
      </c>
    </row>
    <row r="191" hidden="1">
      <c r="A191" s="24" t="s">
        <v>1757</v>
      </c>
      <c r="B191" s="1" t="s">
        <v>1758</v>
      </c>
      <c r="C191" s="24" t="s">
        <v>13845</v>
      </c>
      <c r="D191" s="24" t="s">
        <v>13792</v>
      </c>
    </row>
    <row r="192" hidden="1">
      <c r="A192" s="24" t="s">
        <v>1759</v>
      </c>
      <c r="B192" s="1" t="s">
        <v>1760</v>
      </c>
      <c r="C192" s="24" t="s">
        <v>13792</v>
      </c>
      <c r="D192" s="24" t="s">
        <v>13792</v>
      </c>
    </row>
    <row r="193" hidden="1">
      <c r="A193" s="24" t="s">
        <v>1761</v>
      </c>
      <c r="B193" s="1" t="s">
        <v>1762</v>
      </c>
      <c r="C193" s="24" t="s">
        <v>13792</v>
      </c>
      <c r="D193" s="24" t="s">
        <v>13792</v>
      </c>
    </row>
    <row r="194" hidden="1">
      <c r="A194" s="24" t="s">
        <v>1763</v>
      </c>
      <c r="B194" s="1" t="s">
        <v>1764</v>
      </c>
      <c r="C194" s="24" t="s">
        <v>13792</v>
      </c>
      <c r="D194" s="24" t="s">
        <v>13792</v>
      </c>
    </row>
    <row r="195" hidden="1">
      <c r="A195" s="24" t="s">
        <v>1765</v>
      </c>
      <c r="B195" s="1" t="s">
        <v>1766</v>
      </c>
      <c r="C195" s="24" t="s">
        <v>13992</v>
      </c>
      <c r="D195" s="24" t="s">
        <v>13792</v>
      </c>
    </row>
    <row r="196" hidden="1">
      <c r="A196" s="24" t="s">
        <v>1767</v>
      </c>
      <c r="B196" s="1" t="s">
        <v>1768</v>
      </c>
      <c r="C196" s="24" t="s">
        <v>1102</v>
      </c>
      <c r="D196" s="24" t="s">
        <v>13792</v>
      </c>
    </row>
    <row r="197" hidden="1">
      <c r="A197" s="24" t="s">
        <v>1769</v>
      </c>
      <c r="B197" s="1" t="s">
        <v>1770</v>
      </c>
      <c r="C197" s="24" t="s">
        <v>1102</v>
      </c>
      <c r="D197" s="24" t="s">
        <v>13792</v>
      </c>
    </row>
    <row r="198" hidden="1">
      <c r="A198" s="24" t="s">
        <v>1771</v>
      </c>
      <c r="B198" s="1" t="s">
        <v>1772</v>
      </c>
      <c r="C198" s="24" t="s">
        <v>1102</v>
      </c>
      <c r="D198" s="24" t="s">
        <v>13792</v>
      </c>
    </row>
    <row r="199" hidden="1">
      <c r="A199" s="24" t="s">
        <v>1773</v>
      </c>
      <c r="B199" s="1" t="s">
        <v>1774</v>
      </c>
      <c r="C199" s="24" t="s">
        <v>13845</v>
      </c>
      <c r="D199" s="24" t="s">
        <v>13792</v>
      </c>
    </row>
    <row r="200" hidden="1">
      <c r="A200" s="24" t="s">
        <v>1779</v>
      </c>
      <c r="B200" s="1" t="s">
        <v>1780</v>
      </c>
      <c r="C200" s="24" t="s">
        <v>13845</v>
      </c>
      <c r="D200" s="24" t="s">
        <v>13792</v>
      </c>
    </row>
    <row r="201" hidden="1">
      <c r="A201" s="24" t="s">
        <v>1783</v>
      </c>
      <c r="B201" s="1" t="s">
        <v>1784</v>
      </c>
      <c r="C201" s="24" t="s">
        <v>13845</v>
      </c>
      <c r="D201" s="24" t="s">
        <v>13792</v>
      </c>
    </row>
    <row r="202" hidden="1">
      <c r="A202" s="24" t="s">
        <v>1785</v>
      </c>
      <c r="B202" s="1" t="s">
        <v>1786</v>
      </c>
      <c r="C202" s="24" t="s">
        <v>13845</v>
      </c>
      <c r="D202" s="24" t="s">
        <v>13792</v>
      </c>
    </row>
    <row r="203" hidden="1">
      <c r="A203" s="24" t="s">
        <v>1787</v>
      </c>
      <c r="B203" s="1" t="s">
        <v>1788</v>
      </c>
      <c r="C203" s="24" t="s">
        <v>13845</v>
      </c>
      <c r="D203" s="24" t="s">
        <v>13792</v>
      </c>
    </row>
    <row r="204" hidden="1">
      <c r="A204" s="24" t="s">
        <v>1789</v>
      </c>
      <c r="B204" s="1" t="s">
        <v>1790</v>
      </c>
      <c r="C204" s="24" t="s">
        <v>13845</v>
      </c>
      <c r="D204" s="24" t="s">
        <v>13792</v>
      </c>
    </row>
    <row r="205" hidden="1">
      <c r="A205" s="24" t="s">
        <v>1791</v>
      </c>
      <c r="B205" s="1" t="s">
        <v>1792</v>
      </c>
      <c r="C205" s="24" t="s">
        <v>13845</v>
      </c>
      <c r="D205" s="24" t="s">
        <v>13792</v>
      </c>
    </row>
    <row r="206" hidden="1">
      <c r="A206" s="24" t="s">
        <v>1793</v>
      </c>
      <c r="B206" s="1" t="s">
        <v>1794</v>
      </c>
      <c r="C206" s="24" t="s">
        <v>13845</v>
      </c>
      <c r="D206" s="24" t="s">
        <v>13792</v>
      </c>
    </row>
    <row r="207" hidden="1">
      <c r="A207" s="24" t="s">
        <v>1795</v>
      </c>
      <c r="B207" s="1" t="s">
        <v>1796</v>
      </c>
      <c r="C207" s="24" t="s">
        <v>13845</v>
      </c>
      <c r="D207" s="24" t="s">
        <v>13792</v>
      </c>
    </row>
    <row r="208" hidden="1">
      <c r="A208" s="24" t="s">
        <v>1797</v>
      </c>
      <c r="B208" s="1" t="s">
        <v>1798</v>
      </c>
      <c r="C208" s="24" t="s">
        <v>13792</v>
      </c>
      <c r="D208" s="24" t="s">
        <v>13792</v>
      </c>
    </row>
    <row r="209" hidden="1">
      <c r="A209" s="24" t="s">
        <v>1799</v>
      </c>
      <c r="B209" s="1" t="s">
        <v>1800</v>
      </c>
      <c r="C209" s="24" t="s">
        <v>13792</v>
      </c>
      <c r="D209" s="24" t="s">
        <v>13792</v>
      </c>
    </row>
    <row r="210" hidden="1">
      <c r="A210" s="24" t="s">
        <v>1801</v>
      </c>
      <c r="B210" s="1" t="s">
        <v>1802</v>
      </c>
      <c r="C210" s="24" t="s">
        <v>13792</v>
      </c>
      <c r="D210" s="24" t="s">
        <v>13792</v>
      </c>
    </row>
    <row r="211" hidden="1">
      <c r="A211" s="24" t="s">
        <v>1803</v>
      </c>
      <c r="B211" s="1" t="s">
        <v>1804</v>
      </c>
      <c r="C211" s="24" t="s">
        <v>13845</v>
      </c>
      <c r="D211" s="24" t="s">
        <v>13792</v>
      </c>
    </row>
    <row r="212" hidden="1">
      <c r="A212" s="24" t="s">
        <v>1805</v>
      </c>
      <c r="B212" s="1" t="s">
        <v>1806</v>
      </c>
      <c r="C212" s="24" t="s">
        <v>13845</v>
      </c>
      <c r="D212" s="24" t="s">
        <v>13792</v>
      </c>
    </row>
    <row r="213" hidden="1">
      <c r="A213" s="24" t="s">
        <v>1807</v>
      </c>
      <c r="B213" s="1" t="s">
        <v>1808</v>
      </c>
      <c r="C213" s="24" t="s">
        <v>13992</v>
      </c>
      <c r="D213" s="24" t="s">
        <v>13792</v>
      </c>
    </row>
    <row r="214" hidden="1">
      <c r="A214" s="24" t="s">
        <v>1809</v>
      </c>
      <c r="B214" s="1" t="s">
        <v>1811</v>
      </c>
      <c r="C214" s="24" t="s">
        <v>13792</v>
      </c>
      <c r="D214" s="24" t="s">
        <v>13792</v>
      </c>
    </row>
    <row r="215" hidden="1">
      <c r="A215" s="24" t="s">
        <v>1813</v>
      </c>
      <c r="B215" s="1" t="s">
        <v>1814</v>
      </c>
      <c r="C215" s="24" t="s">
        <v>13845</v>
      </c>
      <c r="D215" s="24" t="s">
        <v>13792</v>
      </c>
    </row>
    <row r="216" hidden="1">
      <c r="A216" s="24" t="s">
        <v>1815</v>
      </c>
      <c r="B216" s="1" t="s">
        <v>1816</v>
      </c>
      <c r="C216" s="24" t="s">
        <v>13845</v>
      </c>
      <c r="D216" s="24" t="s">
        <v>13792</v>
      </c>
    </row>
    <row r="217" hidden="1">
      <c r="A217" s="24" t="s">
        <v>1817</v>
      </c>
      <c r="B217" s="1" t="s">
        <v>1818</v>
      </c>
      <c r="C217" s="24" t="s">
        <v>13792</v>
      </c>
      <c r="D217" s="24" t="s">
        <v>13792</v>
      </c>
    </row>
    <row r="218" hidden="1">
      <c r="A218" s="24" t="s">
        <v>1819</v>
      </c>
      <c r="B218" s="1" t="s">
        <v>1820</v>
      </c>
      <c r="C218" s="24" t="s">
        <v>13845</v>
      </c>
      <c r="D218" s="24" t="s">
        <v>13792</v>
      </c>
    </row>
    <row r="219" hidden="1">
      <c r="A219" s="24" t="s">
        <v>1821</v>
      </c>
      <c r="B219" s="1" t="s">
        <v>1822</v>
      </c>
      <c r="C219" s="24" t="s">
        <v>13845</v>
      </c>
      <c r="D219" s="24" t="s">
        <v>13792</v>
      </c>
    </row>
    <row r="220" hidden="1">
      <c r="A220" s="24" t="s">
        <v>1823</v>
      </c>
      <c r="B220" s="1" t="s">
        <v>1824</v>
      </c>
      <c r="C220" s="24" t="s">
        <v>13845</v>
      </c>
      <c r="D220" s="24" t="s">
        <v>13792</v>
      </c>
    </row>
    <row r="221" hidden="1">
      <c r="A221" s="24" t="s">
        <v>1825</v>
      </c>
      <c r="B221" s="1" t="s">
        <v>1826</v>
      </c>
      <c r="C221" s="24" t="s">
        <v>13845</v>
      </c>
      <c r="D221" s="24" t="s">
        <v>13792</v>
      </c>
    </row>
    <row r="222" hidden="1">
      <c r="A222" s="24" t="s">
        <v>1827</v>
      </c>
      <c r="B222" s="1" t="s">
        <v>1828</v>
      </c>
      <c r="C222" s="24" t="s">
        <v>13845</v>
      </c>
      <c r="D222" s="24" t="s">
        <v>13792</v>
      </c>
    </row>
    <row r="223" hidden="1">
      <c r="A223" s="24" t="s">
        <v>1831</v>
      </c>
      <c r="B223" s="1" t="s">
        <v>1832</v>
      </c>
      <c r="C223" s="24" t="s">
        <v>13866</v>
      </c>
      <c r="D223" s="24" t="s">
        <v>13792</v>
      </c>
    </row>
    <row r="224" hidden="1">
      <c r="A224" s="24" t="s">
        <v>1833</v>
      </c>
      <c r="B224" s="1" t="s">
        <v>1834</v>
      </c>
      <c r="C224" s="24" t="s">
        <v>13866</v>
      </c>
      <c r="D224" s="24" t="s">
        <v>13792</v>
      </c>
    </row>
    <row r="225" hidden="1">
      <c r="A225" s="24" t="s">
        <v>1835</v>
      </c>
      <c r="B225" s="1" t="s">
        <v>1836</v>
      </c>
      <c r="C225" s="24" t="s">
        <v>13866</v>
      </c>
      <c r="D225" s="24" t="s">
        <v>13792</v>
      </c>
    </row>
    <row r="226" hidden="1">
      <c r="A226" s="24" t="s">
        <v>1837</v>
      </c>
      <c r="B226" s="1" t="s">
        <v>1838</v>
      </c>
      <c r="C226" s="24" t="s">
        <v>13866</v>
      </c>
      <c r="D226" s="24" t="s">
        <v>13792</v>
      </c>
    </row>
    <row r="227" hidden="1">
      <c r="A227" s="24" t="s">
        <v>1839</v>
      </c>
      <c r="B227" s="1" t="s">
        <v>1840</v>
      </c>
      <c r="C227" s="24" t="s">
        <v>13866</v>
      </c>
      <c r="D227" s="24" t="s">
        <v>13792</v>
      </c>
    </row>
    <row r="228" hidden="1">
      <c r="A228" s="24" t="s">
        <v>1841</v>
      </c>
      <c r="B228" s="1" t="s">
        <v>1842</v>
      </c>
      <c r="C228" s="24" t="s">
        <v>13866</v>
      </c>
      <c r="D228" s="24" t="s">
        <v>13792</v>
      </c>
    </row>
    <row r="229" hidden="1">
      <c r="A229" s="24" t="s">
        <v>1843</v>
      </c>
      <c r="B229" s="1" t="s">
        <v>1844</v>
      </c>
      <c r="C229" s="24" t="s">
        <v>13845</v>
      </c>
      <c r="D229" s="24" t="s">
        <v>13792</v>
      </c>
    </row>
    <row r="230" hidden="1">
      <c r="A230" s="24" t="s">
        <v>1845</v>
      </c>
      <c r="B230" s="1" t="s">
        <v>1846</v>
      </c>
      <c r="C230" s="24" t="s">
        <v>13836</v>
      </c>
      <c r="D230" s="24" t="s">
        <v>13792</v>
      </c>
    </row>
    <row r="231" hidden="1">
      <c r="A231" s="24" t="s">
        <v>1847</v>
      </c>
      <c r="B231" s="1" t="s">
        <v>1848</v>
      </c>
      <c r="C231" s="24" t="s">
        <v>13866</v>
      </c>
      <c r="D231" s="24" t="s">
        <v>13792</v>
      </c>
    </row>
    <row r="232" hidden="1">
      <c r="A232" s="24" t="s">
        <v>1849</v>
      </c>
      <c r="B232" s="1" t="s">
        <v>1850</v>
      </c>
      <c r="C232" s="24" t="s">
        <v>13845</v>
      </c>
      <c r="D232" s="24" t="s">
        <v>13792</v>
      </c>
    </row>
    <row r="233" hidden="1">
      <c r="A233" s="24" t="s">
        <v>1851</v>
      </c>
      <c r="B233" s="1" t="s">
        <v>1852</v>
      </c>
      <c r="C233" s="24" t="s">
        <v>13845</v>
      </c>
      <c r="D233" s="24" t="s">
        <v>13792</v>
      </c>
    </row>
    <row r="234" hidden="1">
      <c r="A234" s="24" t="s">
        <v>1853</v>
      </c>
      <c r="B234" s="1" t="s">
        <v>1854</v>
      </c>
      <c r="C234" s="24" t="s">
        <v>13845</v>
      </c>
      <c r="D234" s="24" t="s">
        <v>13792</v>
      </c>
    </row>
    <row r="235" hidden="1">
      <c r="A235" s="24" t="s">
        <v>8601</v>
      </c>
      <c r="B235" s="1" t="s">
        <v>8603</v>
      </c>
      <c r="C235" s="24" t="s">
        <v>13845</v>
      </c>
      <c r="D235" s="24" t="s">
        <v>13792</v>
      </c>
    </row>
    <row r="236" hidden="1">
      <c r="A236" s="24" t="s">
        <v>1857</v>
      </c>
      <c r="B236" s="1" t="s">
        <v>1858</v>
      </c>
      <c r="C236" s="24" t="s">
        <v>13845</v>
      </c>
      <c r="D236" s="24" t="s">
        <v>13792</v>
      </c>
    </row>
    <row r="237" hidden="1">
      <c r="A237" s="24" t="s">
        <v>1861</v>
      </c>
      <c r="B237" s="1" t="s">
        <v>1862</v>
      </c>
      <c r="C237" s="24" t="s">
        <v>13845</v>
      </c>
      <c r="D237" s="24" t="s">
        <v>13792</v>
      </c>
    </row>
    <row r="238" hidden="1">
      <c r="A238" s="24" t="s">
        <v>1863</v>
      </c>
      <c r="B238" s="1" t="s">
        <v>1864</v>
      </c>
      <c r="C238" s="24" t="s">
        <v>13845</v>
      </c>
      <c r="D238" s="24" t="s">
        <v>13792</v>
      </c>
    </row>
    <row r="239" hidden="1">
      <c r="A239" s="24" t="s">
        <v>1865</v>
      </c>
      <c r="B239" s="1" t="s">
        <v>1866</v>
      </c>
      <c r="C239" s="24" t="s">
        <v>13845</v>
      </c>
      <c r="D239" s="24" t="s">
        <v>13792</v>
      </c>
    </row>
    <row r="240" hidden="1">
      <c r="A240" s="24" t="s">
        <v>14129</v>
      </c>
      <c r="B240" s="1" t="s">
        <v>14131</v>
      </c>
      <c r="C240" s="24" t="s">
        <v>13866</v>
      </c>
      <c r="D240" s="24" t="s">
        <v>13792</v>
      </c>
    </row>
    <row r="241" hidden="1">
      <c r="A241" s="24" t="s">
        <v>8614</v>
      </c>
      <c r="B241" s="1" t="s">
        <v>8615</v>
      </c>
      <c r="C241" s="24" t="s">
        <v>13866</v>
      </c>
      <c r="D241" s="24" t="s">
        <v>13792</v>
      </c>
    </row>
    <row r="242" hidden="1">
      <c r="A242" s="24" t="s">
        <v>1867</v>
      </c>
      <c r="B242" s="1" t="s">
        <v>1868</v>
      </c>
      <c r="C242" s="24" t="s">
        <v>13792</v>
      </c>
      <c r="D242" s="24" t="s">
        <v>13792</v>
      </c>
    </row>
    <row r="243" hidden="1">
      <c r="A243" s="24" t="s">
        <v>1869</v>
      </c>
      <c r="B243" s="1" t="s">
        <v>1870</v>
      </c>
      <c r="C243" s="24" t="s">
        <v>13836</v>
      </c>
      <c r="D243" s="24" t="s">
        <v>13792</v>
      </c>
    </row>
    <row r="244" hidden="1">
      <c r="A244" s="24" t="s">
        <v>1871</v>
      </c>
      <c r="B244" s="1" t="s">
        <v>1872</v>
      </c>
      <c r="C244" s="24" t="s">
        <v>13883</v>
      </c>
      <c r="D244" s="24" t="s">
        <v>13792</v>
      </c>
    </row>
    <row r="245" hidden="1">
      <c r="A245" s="24" t="s">
        <v>1873</v>
      </c>
      <c r="B245" s="1" t="s">
        <v>1874</v>
      </c>
      <c r="C245" s="24" t="s">
        <v>13883</v>
      </c>
      <c r="D245" s="24" t="s">
        <v>13792</v>
      </c>
    </row>
    <row r="246" hidden="1">
      <c r="A246" s="24" t="s">
        <v>1875</v>
      </c>
      <c r="B246" s="1" t="s">
        <v>1876</v>
      </c>
      <c r="C246" s="24" t="s">
        <v>13883</v>
      </c>
      <c r="D246" s="24" t="s">
        <v>13792</v>
      </c>
    </row>
    <row r="247" hidden="1">
      <c r="A247" s="24" t="s">
        <v>1877</v>
      </c>
      <c r="B247" s="1" t="s">
        <v>1878</v>
      </c>
      <c r="C247" s="24" t="s">
        <v>13866</v>
      </c>
      <c r="D247" s="24" t="s">
        <v>13792</v>
      </c>
    </row>
    <row r="248" hidden="1">
      <c r="A248" s="24" t="s">
        <v>1879</v>
      </c>
      <c r="B248" s="1" t="s">
        <v>1880</v>
      </c>
      <c r="C248" s="24" t="s">
        <v>13836</v>
      </c>
      <c r="D248" s="24" t="s">
        <v>13792</v>
      </c>
    </row>
    <row r="249" hidden="1">
      <c r="A249" s="24" t="s">
        <v>14141</v>
      </c>
      <c r="B249" s="1" t="s">
        <v>14142</v>
      </c>
      <c r="C249" s="24" t="s">
        <v>13845</v>
      </c>
      <c r="D249" s="24" t="s">
        <v>13792</v>
      </c>
    </row>
    <row r="250" hidden="1">
      <c r="A250" s="24" t="s">
        <v>1881</v>
      </c>
      <c r="B250" s="1" t="s">
        <v>1882</v>
      </c>
      <c r="C250" s="24" t="s">
        <v>13836</v>
      </c>
      <c r="D250" s="24" t="s">
        <v>13792</v>
      </c>
    </row>
    <row r="251" hidden="1">
      <c r="A251" s="24" t="s">
        <v>1883</v>
      </c>
      <c r="B251" s="1" t="s">
        <v>1884</v>
      </c>
      <c r="C251" s="24" t="s">
        <v>13836</v>
      </c>
      <c r="D251" s="24" t="s">
        <v>13792</v>
      </c>
    </row>
    <row r="252" hidden="1">
      <c r="A252" s="24" t="s">
        <v>1885</v>
      </c>
      <c r="B252" s="1" t="s">
        <v>1886</v>
      </c>
      <c r="C252" s="24" t="s">
        <v>13836</v>
      </c>
      <c r="D252" s="24" t="s">
        <v>13792</v>
      </c>
    </row>
    <row r="253" hidden="1">
      <c r="A253" s="24" t="s">
        <v>1887</v>
      </c>
      <c r="B253" s="1" t="s">
        <v>1888</v>
      </c>
      <c r="C253" s="24" t="s">
        <v>13836</v>
      </c>
      <c r="D253" s="24" t="s">
        <v>13792</v>
      </c>
    </row>
    <row r="254" hidden="1">
      <c r="A254" s="24" t="s">
        <v>1889</v>
      </c>
      <c r="B254" s="1" t="s">
        <v>1890</v>
      </c>
      <c r="C254" s="24" t="s">
        <v>13845</v>
      </c>
      <c r="D254" s="24" t="s">
        <v>13792</v>
      </c>
    </row>
    <row r="255" hidden="1">
      <c r="A255" s="24" t="s">
        <v>1891</v>
      </c>
      <c r="B255" s="1" t="s">
        <v>1892</v>
      </c>
      <c r="C255" s="24" t="s">
        <v>13866</v>
      </c>
      <c r="D255" s="24" t="s">
        <v>13792</v>
      </c>
    </row>
    <row r="256" hidden="1">
      <c r="A256" s="24" t="s">
        <v>1893</v>
      </c>
      <c r="B256" s="1" t="s">
        <v>1894</v>
      </c>
      <c r="C256" s="24" t="s">
        <v>13866</v>
      </c>
      <c r="D256" s="24" t="s">
        <v>13792</v>
      </c>
    </row>
    <row r="257" hidden="1">
      <c r="A257" s="24" t="s">
        <v>1895</v>
      </c>
      <c r="B257" s="1" t="s">
        <v>1896</v>
      </c>
      <c r="C257" s="24" t="s">
        <v>13866</v>
      </c>
      <c r="D257" s="24" t="s">
        <v>13792</v>
      </c>
    </row>
    <row r="258" hidden="1">
      <c r="A258" s="24" t="s">
        <v>1897</v>
      </c>
      <c r="B258" s="1" t="s">
        <v>1898</v>
      </c>
      <c r="C258" s="24" t="s">
        <v>13866</v>
      </c>
      <c r="D258" s="24" t="s">
        <v>13792</v>
      </c>
    </row>
    <row r="259" hidden="1">
      <c r="A259" s="24" t="s">
        <v>1901</v>
      </c>
      <c r="B259" s="1" t="s">
        <v>1902</v>
      </c>
      <c r="C259" s="24" t="s">
        <v>13866</v>
      </c>
      <c r="D259" s="24" t="s">
        <v>13792</v>
      </c>
    </row>
    <row r="260" hidden="1">
      <c r="A260" s="24" t="s">
        <v>1903</v>
      </c>
      <c r="B260" s="1" t="s">
        <v>1904</v>
      </c>
      <c r="C260" s="24" t="s">
        <v>13883</v>
      </c>
      <c r="D260" s="24" t="s">
        <v>13792</v>
      </c>
    </row>
    <row r="261" hidden="1">
      <c r="A261" s="24" t="s">
        <v>14154</v>
      </c>
      <c r="B261" s="1" t="s">
        <v>14156</v>
      </c>
      <c r="C261" s="24" t="s">
        <v>13883</v>
      </c>
      <c r="D261" s="24" t="s">
        <v>13792</v>
      </c>
    </row>
    <row r="262" hidden="1">
      <c r="A262" s="24" t="s">
        <v>1905</v>
      </c>
      <c r="B262" s="1" t="s">
        <v>1906</v>
      </c>
      <c r="C262" s="24" t="s">
        <v>13883</v>
      </c>
      <c r="D262" s="24" t="s">
        <v>13792</v>
      </c>
    </row>
    <row r="263" hidden="1">
      <c r="A263" s="24" t="s">
        <v>1907</v>
      </c>
      <c r="B263" s="1" t="s">
        <v>1908</v>
      </c>
      <c r="C263" s="24" t="s">
        <v>13883</v>
      </c>
      <c r="D263" s="24" t="s">
        <v>13792</v>
      </c>
    </row>
    <row r="264" hidden="1">
      <c r="A264" s="24" t="s">
        <v>8662</v>
      </c>
      <c r="B264" s="1" t="s">
        <v>8663</v>
      </c>
      <c r="C264" s="24" t="s">
        <v>13883</v>
      </c>
      <c r="D264" s="24" t="s">
        <v>13792</v>
      </c>
    </row>
    <row r="265" hidden="1">
      <c r="A265" s="24" t="s">
        <v>1909</v>
      </c>
      <c r="B265" s="1" t="s">
        <v>1910</v>
      </c>
      <c r="C265" s="24" t="s">
        <v>13883</v>
      </c>
      <c r="D265" s="24" t="s">
        <v>13792</v>
      </c>
    </row>
    <row r="266" hidden="1">
      <c r="A266" s="24" t="s">
        <v>1911</v>
      </c>
      <c r="B266" s="1" t="s">
        <v>1912</v>
      </c>
      <c r="C266" s="24" t="s">
        <v>13883</v>
      </c>
      <c r="D266" s="24" t="s">
        <v>13792</v>
      </c>
    </row>
    <row r="267" hidden="1">
      <c r="A267" s="24" t="s">
        <v>1913</v>
      </c>
      <c r="B267" s="1" t="s">
        <v>1914</v>
      </c>
      <c r="C267" s="24" t="s">
        <v>13883</v>
      </c>
      <c r="D267" s="24" t="s">
        <v>13792</v>
      </c>
    </row>
    <row r="268" hidden="1">
      <c r="A268" s="24" t="s">
        <v>1915</v>
      </c>
      <c r="B268" s="1" t="s">
        <v>1916</v>
      </c>
      <c r="C268" s="24" t="s">
        <v>13883</v>
      </c>
      <c r="D268" s="24" t="s">
        <v>13792</v>
      </c>
    </row>
    <row r="269" hidden="1">
      <c r="A269" s="24" t="s">
        <v>1917</v>
      </c>
      <c r="B269" s="1" t="s">
        <v>1918</v>
      </c>
      <c r="C269" s="24" t="s">
        <v>13883</v>
      </c>
      <c r="D269" s="24" t="s">
        <v>13792</v>
      </c>
    </row>
    <row r="270" hidden="1">
      <c r="A270" s="24" t="s">
        <v>1919</v>
      </c>
      <c r="B270" s="1" t="s">
        <v>1920</v>
      </c>
      <c r="C270" s="24" t="s">
        <v>13883</v>
      </c>
      <c r="D270" s="24" t="s">
        <v>13792</v>
      </c>
    </row>
    <row r="271" hidden="1">
      <c r="A271" s="24" t="s">
        <v>1921</v>
      </c>
      <c r="B271" s="1" t="s">
        <v>1922</v>
      </c>
      <c r="C271" s="24" t="s">
        <v>13883</v>
      </c>
      <c r="D271" s="24" t="s">
        <v>13792</v>
      </c>
    </row>
    <row r="272" hidden="1">
      <c r="A272" s="24" t="s">
        <v>8686</v>
      </c>
      <c r="B272" s="1" t="s">
        <v>8687</v>
      </c>
      <c r="C272" s="24" t="s">
        <v>13883</v>
      </c>
      <c r="D272" s="24" t="s">
        <v>13792</v>
      </c>
    </row>
    <row r="273" hidden="1">
      <c r="A273" s="24" t="s">
        <v>1923</v>
      </c>
      <c r="B273" s="1" t="s">
        <v>1924</v>
      </c>
      <c r="C273" s="24" t="s">
        <v>13883</v>
      </c>
      <c r="D273" s="24" t="s">
        <v>13792</v>
      </c>
    </row>
    <row r="274" hidden="1">
      <c r="A274" s="24" t="s">
        <v>1925</v>
      </c>
      <c r="B274" s="1" t="s">
        <v>1926</v>
      </c>
      <c r="C274" s="24" t="s">
        <v>13883</v>
      </c>
      <c r="D274" s="24" t="s">
        <v>13792</v>
      </c>
    </row>
    <row r="275" hidden="1">
      <c r="A275" s="24" t="s">
        <v>1927</v>
      </c>
      <c r="B275" s="1" t="s">
        <v>1928</v>
      </c>
      <c r="C275" s="24" t="s">
        <v>13836</v>
      </c>
      <c r="D275" s="24" t="s">
        <v>13792</v>
      </c>
    </row>
    <row r="276" hidden="1">
      <c r="A276" s="24" t="s">
        <v>1929</v>
      </c>
      <c r="B276" s="1" t="s">
        <v>1930</v>
      </c>
      <c r="C276" s="24" t="s">
        <v>13836</v>
      </c>
      <c r="D276" s="24" t="s">
        <v>13792</v>
      </c>
    </row>
    <row r="277" hidden="1">
      <c r="A277" s="24" t="s">
        <v>1931</v>
      </c>
      <c r="B277" s="1" t="s">
        <v>1932</v>
      </c>
      <c r="C277" s="24" t="s">
        <v>13836</v>
      </c>
      <c r="D277" s="24" t="s">
        <v>13792</v>
      </c>
    </row>
    <row r="278" hidden="1">
      <c r="A278" s="24" t="s">
        <v>1933</v>
      </c>
      <c r="B278" s="1" t="s">
        <v>1934</v>
      </c>
      <c r="C278" s="24" t="s">
        <v>13836</v>
      </c>
      <c r="D278" s="24" t="s">
        <v>13792</v>
      </c>
    </row>
    <row r="279" hidden="1">
      <c r="A279" s="24" t="s">
        <v>1935</v>
      </c>
      <c r="B279" s="1" t="s">
        <v>1936</v>
      </c>
      <c r="C279" s="24" t="s">
        <v>13836</v>
      </c>
      <c r="D279" s="24" t="s">
        <v>13792</v>
      </c>
    </row>
    <row r="280" hidden="1">
      <c r="A280" s="24" t="s">
        <v>14171</v>
      </c>
      <c r="B280" s="1" t="s">
        <v>14172</v>
      </c>
      <c r="C280" s="24" t="s">
        <v>13836</v>
      </c>
      <c r="D280" s="24" t="s">
        <v>13792</v>
      </c>
    </row>
    <row r="281" hidden="1">
      <c r="A281" s="24" t="s">
        <v>1937</v>
      </c>
      <c r="B281" s="1" t="s">
        <v>1938</v>
      </c>
      <c r="C281" s="24" t="s">
        <v>13836</v>
      </c>
      <c r="D281" s="24" t="s">
        <v>13792</v>
      </c>
    </row>
    <row r="282" hidden="1">
      <c r="A282" s="24" t="s">
        <v>14175</v>
      </c>
      <c r="B282" s="1" t="s">
        <v>14176</v>
      </c>
      <c r="C282" s="24" t="s">
        <v>13836</v>
      </c>
      <c r="D282" s="24" t="s">
        <v>13792</v>
      </c>
    </row>
    <row r="283" hidden="1">
      <c r="A283" s="24" t="s">
        <v>8708</v>
      </c>
      <c r="B283" s="1" t="s">
        <v>8710</v>
      </c>
      <c r="C283" s="24" t="s">
        <v>13836</v>
      </c>
      <c r="D283" s="24" t="s">
        <v>13792</v>
      </c>
    </row>
    <row r="284" hidden="1">
      <c r="A284" s="24" t="s">
        <v>14179</v>
      </c>
      <c r="B284" s="1" t="s">
        <v>14180</v>
      </c>
      <c r="C284" s="24" t="s">
        <v>13836</v>
      </c>
      <c r="D284" s="24" t="s">
        <v>13792</v>
      </c>
    </row>
    <row r="285" hidden="1">
      <c r="A285" s="24" t="s">
        <v>14181</v>
      </c>
      <c r="B285" s="1" t="s">
        <v>14182</v>
      </c>
      <c r="C285" s="24" t="s">
        <v>13836</v>
      </c>
      <c r="D285" s="24" t="s">
        <v>13792</v>
      </c>
    </row>
    <row r="286" hidden="1">
      <c r="A286" s="24" t="s">
        <v>1941</v>
      </c>
      <c r="B286" s="1" t="s">
        <v>1942</v>
      </c>
      <c r="C286" s="24" t="s">
        <v>13836</v>
      </c>
      <c r="D286" s="24" t="s">
        <v>13792</v>
      </c>
    </row>
    <row r="287" hidden="1">
      <c r="A287" s="24" t="s">
        <v>1943</v>
      </c>
      <c r="B287" s="1" t="s">
        <v>1944</v>
      </c>
      <c r="C287" s="24" t="s">
        <v>13792</v>
      </c>
      <c r="D287" s="24" t="s">
        <v>13792</v>
      </c>
    </row>
    <row r="288" hidden="1">
      <c r="A288" s="24" t="s">
        <v>1945</v>
      </c>
      <c r="B288" s="1" t="s">
        <v>1946</v>
      </c>
      <c r="C288" s="24" t="s">
        <v>13792</v>
      </c>
      <c r="D288" s="24" t="s">
        <v>13792</v>
      </c>
    </row>
    <row r="289" hidden="1">
      <c r="A289" s="24" t="s">
        <v>1947</v>
      </c>
      <c r="B289" s="1" t="s">
        <v>1948</v>
      </c>
      <c r="C289" s="24" t="s">
        <v>13792</v>
      </c>
      <c r="D289" s="24" t="s">
        <v>13792</v>
      </c>
    </row>
    <row r="290" hidden="1">
      <c r="A290" s="24" t="s">
        <v>1949</v>
      </c>
      <c r="B290" s="1" t="s">
        <v>1950</v>
      </c>
      <c r="C290" s="24" t="s">
        <v>1102</v>
      </c>
      <c r="D290" s="24" t="s">
        <v>13792</v>
      </c>
    </row>
    <row r="291" hidden="1">
      <c r="A291" s="24" t="s">
        <v>1951</v>
      </c>
      <c r="B291" s="1" t="s">
        <v>1952</v>
      </c>
      <c r="C291" s="24" t="s">
        <v>13792</v>
      </c>
      <c r="D291" s="24" t="s">
        <v>13792</v>
      </c>
    </row>
    <row r="292" hidden="1">
      <c r="A292" s="24" t="s">
        <v>1953</v>
      </c>
      <c r="B292" s="1" t="s">
        <v>1954</v>
      </c>
      <c r="C292" s="24" t="s">
        <v>1102</v>
      </c>
      <c r="D292" s="24" t="s">
        <v>13792</v>
      </c>
    </row>
    <row r="293" hidden="1">
      <c r="A293" s="24" t="s">
        <v>1955</v>
      </c>
      <c r="B293" s="1" t="s">
        <v>1956</v>
      </c>
      <c r="C293" s="24" t="s">
        <v>1102</v>
      </c>
      <c r="D293" s="24" t="s">
        <v>13792</v>
      </c>
    </row>
    <row r="294" hidden="1">
      <c r="A294" s="24" t="s">
        <v>1957</v>
      </c>
      <c r="B294" s="1" t="s">
        <v>1958</v>
      </c>
      <c r="C294" s="24" t="s">
        <v>1102</v>
      </c>
      <c r="D294" s="24" t="s">
        <v>13792</v>
      </c>
    </row>
    <row r="295" hidden="1">
      <c r="A295" s="24" t="s">
        <v>1959</v>
      </c>
      <c r="B295" s="1" t="s">
        <v>1960</v>
      </c>
      <c r="C295" s="24" t="s">
        <v>13992</v>
      </c>
      <c r="D295" s="24" t="s">
        <v>13792</v>
      </c>
    </row>
    <row r="296" hidden="1">
      <c r="A296" s="24" t="s">
        <v>1961</v>
      </c>
      <c r="B296" s="1" t="s">
        <v>1962</v>
      </c>
      <c r="C296" s="24" t="s">
        <v>13992</v>
      </c>
      <c r="D296" s="24" t="s">
        <v>13792</v>
      </c>
    </row>
    <row r="297" hidden="1">
      <c r="A297" s="24" t="s">
        <v>1963</v>
      </c>
      <c r="B297" s="1" t="s">
        <v>1964</v>
      </c>
      <c r="C297" s="24" t="s">
        <v>1102</v>
      </c>
      <c r="D297" s="24" t="s">
        <v>13792</v>
      </c>
    </row>
    <row r="298" hidden="1">
      <c r="A298" s="24" t="s">
        <v>1965</v>
      </c>
      <c r="B298" s="1" t="s">
        <v>1966</v>
      </c>
      <c r="C298" s="24" t="s">
        <v>13992</v>
      </c>
      <c r="D298" s="24" t="s">
        <v>13792</v>
      </c>
    </row>
    <row r="299" hidden="1">
      <c r="A299" s="24" t="s">
        <v>1967</v>
      </c>
      <c r="B299" s="1" t="s">
        <v>1968</v>
      </c>
      <c r="C299" s="24" t="s">
        <v>13992</v>
      </c>
      <c r="D299" s="24" t="s">
        <v>13792</v>
      </c>
    </row>
    <row r="300" hidden="1">
      <c r="A300" s="24" t="s">
        <v>1969</v>
      </c>
      <c r="B300" s="1" t="s">
        <v>1970</v>
      </c>
      <c r="C300" s="24" t="s">
        <v>13992</v>
      </c>
      <c r="D300" s="24" t="s">
        <v>13792</v>
      </c>
    </row>
    <row r="301" hidden="1">
      <c r="A301" s="24" t="s">
        <v>1971</v>
      </c>
      <c r="B301" s="1" t="s">
        <v>1972</v>
      </c>
      <c r="C301" s="24" t="s">
        <v>13992</v>
      </c>
      <c r="D301" s="24" t="s">
        <v>13792</v>
      </c>
    </row>
    <row r="302" hidden="1">
      <c r="A302" s="24" t="s">
        <v>1973</v>
      </c>
      <c r="B302" s="1" t="s">
        <v>1974</v>
      </c>
      <c r="C302" s="24" t="s">
        <v>13992</v>
      </c>
      <c r="D302" s="24" t="s">
        <v>13792</v>
      </c>
    </row>
    <row r="303" hidden="1">
      <c r="A303" s="24" t="s">
        <v>1975</v>
      </c>
      <c r="B303" s="1" t="s">
        <v>1976</v>
      </c>
      <c r="C303" s="24" t="s">
        <v>13992</v>
      </c>
      <c r="D303" s="24" t="s">
        <v>13792</v>
      </c>
    </row>
    <row r="304" hidden="1">
      <c r="A304" s="24" t="s">
        <v>1977</v>
      </c>
      <c r="B304" s="1" t="s">
        <v>1978</v>
      </c>
      <c r="C304" s="24" t="s">
        <v>13992</v>
      </c>
      <c r="D304" s="24" t="s">
        <v>13792</v>
      </c>
    </row>
    <row r="305" hidden="1">
      <c r="A305" s="24" t="s">
        <v>1979</v>
      </c>
      <c r="B305" s="1" t="s">
        <v>1980</v>
      </c>
      <c r="C305" s="24" t="s">
        <v>13992</v>
      </c>
      <c r="D305" s="24" t="s">
        <v>13792</v>
      </c>
    </row>
    <row r="306" hidden="1">
      <c r="A306" s="24" t="s">
        <v>1981</v>
      </c>
      <c r="B306" s="1" t="s">
        <v>1982</v>
      </c>
      <c r="C306" s="24" t="s">
        <v>1102</v>
      </c>
      <c r="D306" s="24" t="s">
        <v>13792</v>
      </c>
    </row>
    <row r="307" hidden="1">
      <c r="A307" s="24" t="s">
        <v>1983</v>
      </c>
      <c r="B307" s="1" t="s">
        <v>1984</v>
      </c>
      <c r="C307" s="24" t="s">
        <v>1102</v>
      </c>
      <c r="D307" s="24" t="s">
        <v>13792</v>
      </c>
    </row>
    <row r="308" hidden="1">
      <c r="A308" s="24" t="s">
        <v>1987</v>
      </c>
      <c r="B308" s="1" t="s">
        <v>1988</v>
      </c>
      <c r="C308" s="24" t="s">
        <v>13992</v>
      </c>
      <c r="D308" s="24" t="s">
        <v>13792</v>
      </c>
    </row>
    <row r="309" hidden="1">
      <c r="A309" s="24" t="s">
        <v>1989</v>
      </c>
      <c r="B309" s="1" t="s">
        <v>1990</v>
      </c>
      <c r="C309" s="24" t="s">
        <v>13992</v>
      </c>
      <c r="D309" s="24" t="s">
        <v>13792</v>
      </c>
    </row>
    <row r="310" hidden="1">
      <c r="A310" s="24" t="s">
        <v>1991</v>
      </c>
      <c r="B310" s="1" t="s">
        <v>1992</v>
      </c>
      <c r="C310" s="24" t="s">
        <v>13992</v>
      </c>
      <c r="D310" s="24" t="s">
        <v>13792</v>
      </c>
    </row>
    <row r="311" hidden="1">
      <c r="A311" s="24" t="s">
        <v>1993</v>
      </c>
      <c r="B311" s="1" t="s">
        <v>1994</v>
      </c>
      <c r="C311" s="24" t="s">
        <v>13845</v>
      </c>
      <c r="D311" s="24" t="s">
        <v>13792</v>
      </c>
    </row>
    <row r="312" hidden="1">
      <c r="A312" s="24" t="s">
        <v>1995</v>
      </c>
      <c r="B312" s="1" t="s">
        <v>1996</v>
      </c>
      <c r="C312" s="24" t="s">
        <v>13866</v>
      </c>
      <c r="D312" s="24" t="s">
        <v>13792</v>
      </c>
    </row>
    <row r="313" hidden="1">
      <c r="A313" s="24" t="s">
        <v>1997</v>
      </c>
      <c r="B313" s="1" t="s">
        <v>1998</v>
      </c>
      <c r="C313" s="24" t="s">
        <v>13845</v>
      </c>
      <c r="D313" s="24" t="s">
        <v>13792</v>
      </c>
    </row>
    <row r="314" hidden="1">
      <c r="A314" s="24" t="s">
        <v>1999</v>
      </c>
      <c r="B314" s="1" t="s">
        <v>2000</v>
      </c>
      <c r="C314" s="24" t="s">
        <v>13845</v>
      </c>
      <c r="D314" s="24" t="s">
        <v>13792</v>
      </c>
    </row>
    <row r="315" hidden="1">
      <c r="A315" s="24" t="s">
        <v>2001</v>
      </c>
      <c r="B315" s="1" t="s">
        <v>2002</v>
      </c>
      <c r="C315" s="24" t="s">
        <v>13845</v>
      </c>
      <c r="D315" s="24" t="s">
        <v>13792</v>
      </c>
    </row>
    <row r="316" hidden="1">
      <c r="A316" s="24" t="s">
        <v>2003</v>
      </c>
      <c r="B316" s="1" t="s">
        <v>2004</v>
      </c>
      <c r="C316" s="24" t="s">
        <v>13845</v>
      </c>
      <c r="D316" s="24" t="s">
        <v>13792</v>
      </c>
    </row>
    <row r="317" hidden="1">
      <c r="A317" s="24" t="s">
        <v>2005</v>
      </c>
      <c r="B317" s="1" t="s">
        <v>2006</v>
      </c>
      <c r="C317" s="24" t="s">
        <v>13845</v>
      </c>
      <c r="D317" s="24" t="s">
        <v>13792</v>
      </c>
    </row>
    <row r="318" hidden="1">
      <c r="A318" s="24" t="s">
        <v>2007</v>
      </c>
      <c r="B318" s="1" t="s">
        <v>2008</v>
      </c>
      <c r="C318" s="24" t="s">
        <v>13845</v>
      </c>
      <c r="D318" s="24" t="s">
        <v>13792</v>
      </c>
    </row>
    <row r="319" hidden="1">
      <c r="A319" s="24" t="s">
        <v>2009</v>
      </c>
      <c r="B319" s="1" t="s">
        <v>2010</v>
      </c>
      <c r="C319" s="24" t="s">
        <v>13992</v>
      </c>
      <c r="D319" s="24" t="s">
        <v>13792</v>
      </c>
    </row>
    <row r="320" hidden="1">
      <c r="A320" s="24" t="s">
        <v>2011</v>
      </c>
      <c r="B320" s="1" t="s">
        <v>2012</v>
      </c>
      <c r="C320" s="24" t="s">
        <v>13845</v>
      </c>
      <c r="D320" s="24" t="s">
        <v>13792</v>
      </c>
    </row>
    <row r="321" hidden="1">
      <c r="A321" s="24" t="s">
        <v>2013</v>
      </c>
      <c r="B321" s="1" t="s">
        <v>2014</v>
      </c>
      <c r="C321" s="24" t="s">
        <v>13992</v>
      </c>
      <c r="D321" s="24" t="s">
        <v>13792</v>
      </c>
    </row>
    <row r="322" hidden="1">
      <c r="A322" s="24" t="s">
        <v>2015</v>
      </c>
      <c r="B322" s="1" t="s">
        <v>2016</v>
      </c>
      <c r="C322" s="24" t="s">
        <v>13992</v>
      </c>
      <c r="D322" s="24" t="s">
        <v>13792</v>
      </c>
    </row>
    <row r="323" hidden="1">
      <c r="A323" s="24" t="s">
        <v>2017</v>
      </c>
      <c r="B323" s="1" t="s">
        <v>2018</v>
      </c>
      <c r="C323" s="24" t="s">
        <v>13992</v>
      </c>
      <c r="D323" s="24" t="s">
        <v>13792</v>
      </c>
    </row>
    <row r="324" hidden="1">
      <c r="A324" s="24" t="s">
        <v>2019</v>
      </c>
      <c r="B324" s="1" t="s">
        <v>2020</v>
      </c>
      <c r="C324" s="24" t="s">
        <v>13992</v>
      </c>
      <c r="D324" s="24" t="s">
        <v>13792</v>
      </c>
    </row>
    <row r="325" hidden="1">
      <c r="A325" s="24" t="s">
        <v>2021</v>
      </c>
      <c r="B325" s="1" t="s">
        <v>2022</v>
      </c>
      <c r="C325" s="24" t="s">
        <v>13992</v>
      </c>
      <c r="D325" s="24" t="s">
        <v>13792</v>
      </c>
    </row>
    <row r="326" hidden="1">
      <c r="A326" s="24" t="s">
        <v>2023</v>
      </c>
      <c r="B326" s="1" t="s">
        <v>2024</v>
      </c>
      <c r="C326" s="24" t="s">
        <v>13992</v>
      </c>
      <c r="D326" s="24" t="s">
        <v>13792</v>
      </c>
    </row>
    <row r="327" hidden="1">
      <c r="A327" s="24" t="s">
        <v>2025</v>
      </c>
      <c r="B327" s="1" t="s">
        <v>2026</v>
      </c>
      <c r="C327" s="24" t="s">
        <v>13992</v>
      </c>
      <c r="D327" s="24" t="s">
        <v>13792</v>
      </c>
    </row>
    <row r="328" hidden="1">
      <c r="A328" s="24" t="s">
        <v>2029</v>
      </c>
      <c r="B328" s="1" t="s">
        <v>2030</v>
      </c>
      <c r="C328" s="24" t="s">
        <v>13992</v>
      </c>
      <c r="D328" s="24" t="s">
        <v>13792</v>
      </c>
    </row>
    <row r="329" hidden="1">
      <c r="A329" s="24" t="s">
        <v>2031</v>
      </c>
      <c r="B329" s="1" t="s">
        <v>2032</v>
      </c>
      <c r="C329" s="24" t="s">
        <v>13992</v>
      </c>
      <c r="D329" s="24" t="s">
        <v>13792</v>
      </c>
    </row>
    <row r="330" hidden="1">
      <c r="A330" s="24" t="s">
        <v>2033</v>
      </c>
      <c r="B330" s="1" t="s">
        <v>2034</v>
      </c>
      <c r="C330" s="24" t="s">
        <v>13992</v>
      </c>
      <c r="D330" s="24" t="s">
        <v>13792</v>
      </c>
    </row>
    <row r="331" hidden="1">
      <c r="A331" s="24" t="s">
        <v>2035</v>
      </c>
      <c r="B331" s="1" t="s">
        <v>2036</v>
      </c>
      <c r="C331" s="24" t="s">
        <v>13992</v>
      </c>
      <c r="D331" s="24" t="s">
        <v>13792</v>
      </c>
    </row>
    <row r="332" hidden="1">
      <c r="A332" s="24" t="s">
        <v>2037</v>
      </c>
      <c r="B332" s="1" t="s">
        <v>2038</v>
      </c>
      <c r="C332" s="24" t="s">
        <v>1102</v>
      </c>
      <c r="D332" s="24" t="s">
        <v>13792</v>
      </c>
    </row>
    <row r="333" hidden="1">
      <c r="A333" s="24" t="s">
        <v>14229</v>
      </c>
      <c r="B333" s="1" t="s">
        <v>14231</v>
      </c>
      <c r="C333" s="24" t="s">
        <v>1102</v>
      </c>
      <c r="D333" s="24" t="s">
        <v>13792</v>
      </c>
    </row>
    <row r="334" hidden="1">
      <c r="A334" s="24" t="s">
        <v>2039</v>
      </c>
      <c r="B334" s="1" t="s">
        <v>2040</v>
      </c>
      <c r="C334" s="24" t="s">
        <v>1102</v>
      </c>
      <c r="D334" s="24" t="s">
        <v>13792</v>
      </c>
    </row>
    <row r="335" hidden="1">
      <c r="A335" s="24" t="s">
        <v>2041</v>
      </c>
      <c r="B335" s="1" t="s">
        <v>2042</v>
      </c>
      <c r="C335" s="24" t="s">
        <v>13992</v>
      </c>
      <c r="D335" s="24" t="s">
        <v>13792</v>
      </c>
    </row>
    <row r="336" hidden="1">
      <c r="A336" s="24" t="s">
        <v>2043</v>
      </c>
      <c r="B336" s="1" t="s">
        <v>2044</v>
      </c>
      <c r="C336" s="24" t="s">
        <v>13992</v>
      </c>
      <c r="D336" s="24" t="s">
        <v>13792</v>
      </c>
    </row>
    <row r="337" hidden="1">
      <c r="A337" s="24" t="s">
        <v>2045</v>
      </c>
      <c r="B337" s="1" t="s">
        <v>2046</v>
      </c>
      <c r="C337" s="24" t="s">
        <v>13992</v>
      </c>
      <c r="D337" s="24" t="s">
        <v>13792</v>
      </c>
    </row>
    <row r="338" hidden="1">
      <c r="A338" s="24" t="s">
        <v>2047</v>
      </c>
      <c r="B338" s="1" t="s">
        <v>2048</v>
      </c>
      <c r="C338" s="24" t="s">
        <v>1102</v>
      </c>
      <c r="D338" s="24" t="s">
        <v>13792</v>
      </c>
    </row>
    <row r="339" hidden="1">
      <c r="A339" s="24" t="s">
        <v>2049</v>
      </c>
      <c r="B339" s="1" t="s">
        <v>2050</v>
      </c>
      <c r="C339" s="24" t="s">
        <v>1102</v>
      </c>
      <c r="D339" s="24" t="s">
        <v>13792</v>
      </c>
    </row>
    <row r="340" hidden="1">
      <c r="A340" s="24" t="s">
        <v>2051</v>
      </c>
      <c r="B340" s="1" t="s">
        <v>2052</v>
      </c>
      <c r="C340" s="24" t="s">
        <v>1102</v>
      </c>
      <c r="D340" s="24" t="s">
        <v>13792</v>
      </c>
    </row>
    <row r="341" hidden="1">
      <c r="A341" s="24" t="s">
        <v>2053</v>
      </c>
      <c r="B341" s="1" t="s">
        <v>2054</v>
      </c>
      <c r="C341" s="24" t="s">
        <v>13992</v>
      </c>
      <c r="D341" s="24" t="s">
        <v>13792</v>
      </c>
    </row>
    <row r="342" hidden="1">
      <c r="A342" s="24" t="s">
        <v>8786</v>
      </c>
      <c r="B342" s="1" t="s">
        <v>8787</v>
      </c>
      <c r="C342" s="24" t="s">
        <v>1102</v>
      </c>
      <c r="D342" s="24" t="s">
        <v>13792</v>
      </c>
    </row>
    <row r="343" hidden="1">
      <c r="A343" s="24" t="s">
        <v>2055</v>
      </c>
      <c r="B343" s="1" t="s">
        <v>2056</v>
      </c>
      <c r="C343" s="24" t="s">
        <v>1102</v>
      </c>
      <c r="D343" s="24" t="s">
        <v>13792</v>
      </c>
    </row>
    <row r="344" hidden="1">
      <c r="A344" s="24" t="s">
        <v>2057</v>
      </c>
      <c r="B344" s="1" t="s">
        <v>2058</v>
      </c>
      <c r="C344" s="24" t="s">
        <v>1102</v>
      </c>
      <c r="D344" s="24" t="s">
        <v>13792</v>
      </c>
    </row>
    <row r="345" hidden="1">
      <c r="A345" s="24" t="s">
        <v>2059</v>
      </c>
      <c r="B345" s="1" t="s">
        <v>2060</v>
      </c>
      <c r="C345" s="24" t="s">
        <v>1102</v>
      </c>
      <c r="D345" s="24" t="s">
        <v>13792</v>
      </c>
    </row>
    <row r="346" hidden="1">
      <c r="A346" s="24" t="s">
        <v>2061</v>
      </c>
      <c r="B346" s="1" t="s">
        <v>2062</v>
      </c>
      <c r="C346" s="24" t="s">
        <v>13992</v>
      </c>
      <c r="D346" s="24" t="s">
        <v>13792</v>
      </c>
    </row>
    <row r="347" hidden="1">
      <c r="A347" s="24" t="s">
        <v>2063</v>
      </c>
      <c r="B347" s="1" t="s">
        <v>2064</v>
      </c>
      <c r="C347" s="24" t="s">
        <v>1102</v>
      </c>
      <c r="D347" s="24" t="s">
        <v>13792</v>
      </c>
    </row>
    <row r="348" hidden="1">
      <c r="A348" s="24" t="s">
        <v>2065</v>
      </c>
      <c r="B348" s="1" t="s">
        <v>2066</v>
      </c>
      <c r="C348" s="24" t="s">
        <v>13992</v>
      </c>
      <c r="D348" s="24" t="s">
        <v>13792</v>
      </c>
    </row>
    <row r="349" hidden="1">
      <c r="A349" s="24" t="s">
        <v>2067</v>
      </c>
      <c r="B349" s="1" t="s">
        <v>2068</v>
      </c>
      <c r="C349" s="24" t="s">
        <v>1102</v>
      </c>
      <c r="D349" s="24" t="s">
        <v>13792</v>
      </c>
    </row>
    <row r="350" hidden="1">
      <c r="A350" s="24" t="s">
        <v>2069</v>
      </c>
      <c r="B350" s="1" t="s">
        <v>2070</v>
      </c>
      <c r="C350" s="24" t="s">
        <v>1102</v>
      </c>
      <c r="D350" s="24" t="s">
        <v>13792</v>
      </c>
    </row>
    <row r="351" hidden="1">
      <c r="A351" s="24" t="s">
        <v>2073</v>
      </c>
      <c r="B351" s="1" t="s">
        <v>2074</v>
      </c>
      <c r="C351" s="24" t="s">
        <v>13992</v>
      </c>
      <c r="D351" s="24" t="s">
        <v>13792</v>
      </c>
    </row>
    <row r="352" hidden="1">
      <c r="A352" s="24" t="s">
        <v>2075</v>
      </c>
      <c r="B352" s="1" t="s">
        <v>2076</v>
      </c>
      <c r="C352" s="24" t="s">
        <v>13992</v>
      </c>
      <c r="D352" s="24" t="s">
        <v>13792</v>
      </c>
    </row>
    <row r="353" hidden="1">
      <c r="A353" s="24" t="s">
        <v>2077</v>
      </c>
      <c r="B353" s="1" t="s">
        <v>2078</v>
      </c>
      <c r="C353" s="24" t="s">
        <v>1102</v>
      </c>
      <c r="D353" s="24" t="s">
        <v>13792</v>
      </c>
    </row>
    <row r="354" hidden="1">
      <c r="A354" s="24" t="s">
        <v>2079</v>
      </c>
      <c r="B354" s="1" t="s">
        <v>2080</v>
      </c>
      <c r="C354" s="24" t="s">
        <v>1102</v>
      </c>
      <c r="D354" s="24" t="s">
        <v>13792</v>
      </c>
    </row>
    <row r="355" hidden="1">
      <c r="A355" s="24" t="s">
        <v>2081</v>
      </c>
      <c r="B355" s="1" t="s">
        <v>2082</v>
      </c>
      <c r="C355" s="24" t="s">
        <v>1102</v>
      </c>
      <c r="D355" s="24" t="s">
        <v>13792</v>
      </c>
    </row>
    <row r="356" hidden="1">
      <c r="A356" s="24" t="s">
        <v>2083</v>
      </c>
      <c r="B356" s="1" t="s">
        <v>2084</v>
      </c>
      <c r="C356" s="24" t="s">
        <v>13992</v>
      </c>
      <c r="D356" s="24" t="s">
        <v>13792</v>
      </c>
    </row>
    <row r="357" hidden="1">
      <c r="A357" s="24" t="s">
        <v>2085</v>
      </c>
      <c r="B357" s="1" t="s">
        <v>2086</v>
      </c>
      <c r="C357" s="24" t="s">
        <v>13992</v>
      </c>
      <c r="D357" s="24" t="s">
        <v>13792</v>
      </c>
    </row>
    <row r="358" hidden="1">
      <c r="A358" s="24" t="s">
        <v>2087</v>
      </c>
      <c r="B358" s="1" t="s">
        <v>2088</v>
      </c>
      <c r="C358" s="24" t="s">
        <v>13845</v>
      </c>
      <c r="D358" s="24" t="s">
        <v>13792</v>
      </c>
    </row>
    <row r="359" hidden="1">
      <c r="A359" s="24" t="s">
        <v>2089</v>
      </c>
      <c r="B359" s="1" t="s">
        <v>2090</v>
      </c>
      <c r="C359" s="24" t="s">
        <v>13992</v>
      </c>
      <c r="D359" s="24" t="s">
        <v>13792</v>
      </c>
    </row>
    <row r="360" hidden="1">
      <c r="A360" s="24" t="s">
        <v>2091</v>
      </c>
      <c r="B360" s="1" t="s">
        <v>2092</v>
      </c>
      <c r="C360" s="24" t="s">
        <v>13992</v>
      </c>
      <c r="D360" s="24" t="s">
        <v>13792</v>
      </c>
    </row>
    <row r="361" hidden="1">
      <c r="A361" s="24" t="s">
        <v>2093</v>
      </c>
      <c r="B361" s="1" t="s">
        <v>2094</v>
      </c>
      <c r="C361" s="24" t="s">
        <v>1102</v>
      </c>
      <c r="D361" s="24" t="s">
        <v>13792</v>
      </c>
    </row>
    <row r="362" hidden="1">
      <c r="A362" s="24" t="s">
        <v>2095</v>
      </c>
      <c r="B362" s="1" t="s">
        <v>2096</v>
      </c>
      <c r="C362" s="24" t="s">
        <v>13992</v>
      </c>
      <c r="D362" s="24" t="s">
        <v>13792</v>
      </c>
    </row>
    <row r="363" hidden="1">
      <c r="A363" s="24" t="s">
        <v>2097</v>
      </c>
      <c r="B363" s="1" t="s">
        <v>2098</v>
      </c>
      <c r="C363" s="24" t="s">
        <v>13992</v>
      </c>
      <c r="D363" s="24" t="s">
        <v>13792</v>
      </c>
    </row>
    <row r="364" hidden="1">
      <c r="A364" s="24" t="s">
        <v>2099</v>
      </c>
      <c r="B364" s="1" t="s">
        <v>2100</v>
      </c>
      <c r="C364" s="24" t="s">
        <v>1102</v>
      </c>
      <c r="D364" s="24" t="s">
        <v>13792</v>
      </c>
    </row>
    <row r="365" hidden="1">
      <c r="A365" s="24" t="s">
        <v>2101</v>
      </c>
      <c r="B365" s="1" t="s">
        <v>2102</v>
      </c>
      <c r="C365" s="24" t="s">
        <v>1102</v>
      </c>
      <c r="D365" s="24" t="s">
        <v>13792</v>
      </c>
    </row>
    <row r="366" hidden="1">
      <c r="A366" s="24" t="s">
        <v>2103</v>
      </c>
      <c r="B366" s="1" t="s">
        <v>2104</v>
      </c>
      <c r="C366" s="24" t="s">
        <v>1102</v>
      </c>
      <c r="D366" s="24" t="s">
        <v>13792</v>
      </c>
    </row>
    <row r="367" hidden="1">
      <c r="A367" s="24" t="s">
        <v>2105</v>
      </c>
      <c r="B367" s="1" t="s">
        <v>2106</v>
      </c>
      <c r="C367" s="24" t="s">
        <v>1102</v>
      </c>
      <c r="D367" s="24" t="s">
        <v>13792</v>
      </c>
    </row>
    <row r="368" hidden="1">
      <c r="A368" s="24" t="s">
        <v>2107</v>
      </c>
      <c r="B368" s="1" t="s">
        <v>2108</v>
      </c>
      <c r="C368" s="24" t="s">
        <v>1102</v>
      </c>
      <c r="D368" s="24" t="s">
        <v>13792</v>
      </c>
    </row>
    <row r="369" hidden="1">
      <c r="A369" s="24" t="s">
        <v>2109</v>
      </c>
      <c r="B369" s="1" t="s">
        <v>2110</v>
      </c>
      <c r="C369" s="24" t="s">
        <v>1102</v>
      </c>
      <c r="D369" s="24" t="s">
        <v>13792</v>
      </c>
    </row>
    <row r="370" hidden="1">
      <c r="A370" s="24" t="s">
        <v>2111</v>
      </c>
      <c r="B370" s="1" t="s">
        <v>2112</v>
      </c>
      <c r="C370" s="24" t="s">
        <v>13992</v>
      </c>
      <c r="D370" s="24" t="s">
        <v>13792</v>
      </c>
    </row>
    <row r="371" hidden="1">
      <c r="A371" s="24" t="s">
        <v>2113</v>
      </c>
      <c r="B371" s="1" t="s">
        <v>2114</v>
      </c>
      <c r="C371" s="24" t="s">
        <v>13992</v>
      </c>
      <c r="D371" s="24" t="s">
        <v>13792</v>
      </c>
    </row>
    <row r="372" hidden="1">
      <c r="A372" s="24" t="s">
        <v>2116</v>
      </c>
      <c r="B372" s="1" t="s">
        <v>2118</v>
      </c>
      <c r="C372" s="24" t="s">
        <v>13992</v>
      </c>
      <c r="D372" s="24" t="s">
        <v>13792</v>
      </c>
    </row>
    <row r="373" hidden="1">
      <c r="A373" s="24" t="s">
        <v>2119</v>
      </c>
      <c r="B373" s="1" t="s">
        <v>2120</v>
      </c>
      <c r="C373" s="24" t="s">
        <v>13845</v>
      </c>
      <c r="D373" s="24" t="s">
        <v>13792</v>
      </c>
    </row>
    <row r="374" hidden="1">
      <c r="A374" s="24" t="s">
        <v>2121</v>
      </c>
      <c r="B374" s="1" t="s">
        <v>2122</v>
      </c>
      <c r="C374" s="24" t="s">
        <v>1102</v>
      </c>
      <c r="D374" s="24" t="s">
        <v>13792</v>
      </c>
    </row>
    <row r="375" hidden="1">
      <c r="A375" s="24" t="s">
        <v>2123</v>
      </c>
      <c r="B375" s="1" t="s">
        <v>2124</v>
      </c>
      <c r="C375" s="24" t="s">
        <v>13992</v>
      </c>
      <c r="D375" s="24" t="s">
        <v>13792</v>
      </c>
    </row>
    <row r="376" hidden="1">
      <c r="A376" s="24" t="s">
        <v>2125</v>
      </c>
      <c r="B376" s="1" t="s">
        <v>2126</v>
      </c>
      <c r="C376" s="24" t="s">
        <v>1102</v>
      </c>
      <c r="D376" s="24" t="s">
        <v>13792</v>
      </c>
    </row>
    <row r="377" hidden="1">
      <c r="A377" s="24" t="s">
        <v>2127</v>
      </c>
      <c r="B377" s="1" t="s">
        <v>2128</v>
      </c>
      <c r="C377" s="24" t="s">
        <v>13792</v>
      </c>
      <c r="D377" s="24" t="s">
        <v>13792</v>
      </c>
    </row>
    <row r="378" hidden="1">
      <c r="A378" s="24" t="s">
        <v>2129</v>
      </c>
      <c r="B378" s="1" t="s">
        <v>2130</v>
      </c>
      <c r="C378" s="24" t="s">
        <v>1102</v>
      </c>
      <c r="D378" s="24" t="s">
        <v>13792</v>
      </c>
    </row>
    <row r="379" hidden="1">
      <c r="A379" s="24" t="s">
        <v>2131</v>
      </c>
      <c r="B379" s="1" t="s">
        <v>2132</v>
      </c>
      <c r="C379" s="24" t="s">
        <v>1102</v>
      </c>
      <c r="D379" s="24" t="s">
        <v>13792</v>
      </c>
    </row>
    <row r="380" hidden="1">
      <c r="A380" s="24" t="s">
        <v>2133</v>
      </c>
      <c r="B380" s="1" t="s">
        <v>2134</v>
      </c>
      <c r="C380" s="24" t="s">
        <v>13992</v>
      </c>
      <c r="D380" s="24" t="s">
        <v>13792</v>
      </c>
    </row>
    <row r="381" hidden="1">
      <c r="A381" s="24" t="s">
        <v>2135</v>
      </c>
      <c r="B381" s="1" t="s">
        <v>2136</v>
      </c>
      <c r="C381" s="24" t="s">
        <v>13792</v>
      </c>
      <c r="D381" s="24" t="s">
        <v>13792</v>
      </c>
    </row>
    <row r="382" hidden="1">
      <c r="A382" s="24" t="s">
        <v>2137</v>
      </c>
      <c r="B382" s="1" t="s">
        <v>2138</v>
      </c>
      <c r="C382" s="24" t="s">
        <v>13845</v>
      </c>
      <c r="D382" s="24" t="s">
        <v>13792</v>
      </c>
    </row>
    <row r="383" hidden="1">
      <c r="A383" s="24" t="s">
        <v>2139</v>
      </c>
      <c r="B383" s="1" t="s">
        <v>2140</v>
      </c>
      <c r="C383" s="24" t="s">
        <v>13845</v>
      </c>
      <c r="D383" s="24" t="s">
        <v>13792</v>
      </c>
    </row>
    <row r="384" hidden="1">
      <c r="A384" s="24" t="s">
        <v>2141</v>
      </c>
      <c r="B384" s="1" t="s">
        <v>2142</v>
      </c>
      <c r="C384" s="24" t="s">
        <v>1102</v>
      </c>
      <c r="D384" s="24" t="s">
        <v>13792</v>
      </c>
    </row>
    <row r="385" hidden="1">
      <c r="A385" s="24" t="s">
        <v>2143</v>
      </c>
      <c r="B385" s="1" t="s">
        <v>2144</v>
      </c>
      <c r="C385" s="24" t="s">
        <v>1102</v>
      </c>
      <c r="D385" s="24" t="s">
        <v>13792</v>
      </c>
    </row>
    <row r="386" hidden="1">
      <c r="A386" s="24" t="s">
        <v>2145</v>
      </c>
      <c r="B386" s="1" t="s">
        <v>2146</v>
      </c>
      <c r="C386" s="24" t="s">
        <v>1102</v>
      </c>
      <c r="D386" s="24" t="s">
        <v>13792</v>
      </c>
    </row>
    <row r="387" hidden="1">
      <c r="A387" s="24" t="s">
        <v>2147</v>
      </c>
      <c r="B387" s="1" t="s">
        <v>2148</v>
      </c>
      <c r="C387" s="24" t="s">
        <v>13992</v>
      </c>
      <c r="D387" s="24" t="s">
        <v>13792</v>
      </c>
    </row>
    <row r="388" hidden="1">
      <c r="A388" s="24" t="s">
        <v>2149</v>
      </c>
      <c r="B388" s="1" t="s">
        <v>2150</v>
      </c>
      <c r="C388" s="24" t="s">
        <v>1102</v>
      </c>
      <c r="D388" s="24" t="s">
        <v>13792</v>
      </c>
    </row>
    <row r="389" hidden="1">
      <c r="A389" s="24" t="s">
        <v>2151</v>
      </c>
      <c r="B389" s="1" t="s">
        <v>2152</v>
      </c>
      <c r="C389" s="24" t="s">
        <v>13992</v>
      </c>
      <c r="D389" s="24" t="s">
        <v>13792</v>
      </c>
    </row>
    <row r="390" hidden="1">
      <c r="A390" s="24" t="s">
        <v>2153</v>
      </c>
      <c r="B390" s="1" t="s">
        <v>2154</v>
      </c>
      <c r="C390" s="24" t="s">
        <v>13992</v>
      </c>
      <c r="D390" s="24" t="s">
        <v>13792</v>
      </c>
    </row>
    <row r="391" hidden="1">
      <c r="A391" s="24" t="s">
        <v>2155</v>
      </c>
      <c r="B391" s="1" t="s">
        <v>2156</v>
      </c>
      <c r="C391" s="24" t="s">
        <v>13845</v>
      </c>
      <c r="D391" s="24" t="s">
        <v>13792</v>
      </c>
    </row>
    <row r="392" hidden="1">
      <c r="A392" s="24" t="s">
        <v>2157</v>
      </c>
      <c r="B392" s="1" t="s">
        <v>2158</v>
      </c>
      <c r="C392" s="24" t="s">
        <v>13992</v>
      </c>
      <c r="D392" s="24" t="s">
        <v>13792</v>
      </c>
    </row>
    <row r="393" hidden="1">
      <c r="A393" s="24" t="s">
        <v>2159</v>
      </c>
      <c r="B393" s="1" t="s">
        <v>2160</v>
      </c>
      <c r="C393" s="24" t="s">
        <v>13866</v>
      </c>
      <c r="D393" s="24" t="s">
        <v>13792</v>
      </c>
    </row>
    <row r="394" hidden="1">
      <c r="A394" s="24" t="s">
        <v>2161</v>
      </c>
      <c r="B394" s="1" t="s">
        <v>2162</v>
      </c>
      <c r="C394" s="24" t="s">
        <v>13845</v>
      </c>
      <c r="D394" s="24" t="s">
        <v>13792</v>
      </c>
    </row>
    <row r="395" hidden="1">
      <c r="A395" s="24" t="s">
        <v>2163</v>
      </c>
      <c r="B395" s="1" t="s">
        <v>2164</v>
      </c>
      <c r="C395" s="24" t="s">
        <v>13866</v>
      </c>
      <c r="D395" s="24" t="s">
        <v>13792</v>
      </c>
    </row>
    <row r="396" hidden="1">
      <c r="A396" s="24" t="s">
        <v>2165</v>
      </c>
      <c r="B396" s="1" t="s">
        <v>2166</v>
      </c>
      <c r="C396" s="24" t="s">
        <v>13866</v>
      </c>
      <c r="D396" s="24" t="s">
        <v>13792</v>
      </c>
    </row>
    <row r="397" hidden="1">
      <c r="A397" s="24" t="s">
        <v>2167</v>
      </c>
      <c r="B397" s="1" t="s">
        <v>2168</v>
      </c>
      <c r="C397" s="24" t="s">
        <v>13866</v>
      </c>
      <c r="D397" s="24" t="s">
        <v>13792</v>
      </c>
    </row>
    <row r="398" hidden="1">
      <c r="A398" s="24" t="s">
        <v>2169</v>
      </c>
      <c r="B398" s="1" t="s">
        <v>2170</v>
      </c>
      <c r="C398" s="24" t="s">
        <v>13866</v>
      </c>
      <c r="D398" s="24" t="s">
        <v>13792</v>
      </c>
    </row>
    <row r="399" hidden="1">
      <c r="A399" s="24" t="s">
        <v>2171</v>
      </c>
      <c r="B399" s="1" t="s">
        <v>2172</v>
      </c>
      <c r="C399" s="24" t="s">
        <v>13866</v>
      </c>
      <c r="D399" s="24" t="s">
        <v>13792</v>
      </c>
    </row>
    <row r="400" hidden="1">
      <c r="A400" s="24" t="s">
        <v>2173</v>
      </c>
      <c r="B400" s="1" t="s">
        <v>2174</v>
      </c>
      <c r="C400" s="24" t="s">
        <v>13866</v>
      </c>
      <c r="D400" s="24" t="s">
        <v>13792</v>
      </c>
    </row>
    <row r="401" hidden="1">
      <c r="A401" s="24" t="s">
        <v>2175</v>
      </c>
      <c r="B401" s="1" t="s">
        <v>2176</v>
      </c>
      <c r="C401" s="24" t="s">
        <v>13845</v>
      </c>
      <c r="D401" s="24" t="s">
        <v>13792</v>
      </c>
    </row>
    <row r="402" hidden="1">
      <c r="A402" s="24" t="s">
        <v>2177</v>
      </c>
      <c r="B402" s="1" t="s">
        <v>2178</v>
      </c>
      <c r="C402" s="24" t="s">
        <v>13845</v>
      </c>
      <c r="D402" s="24" t="s">
        <v>13792</v>
      </c>
    </row>
    <row r="403" hidden="1">
      <c r="A403" s="24" t="s">
        <v>2179</v>
      </c>
      <c r="B403" s="1" t="s">
        <v>2180</v>
      </c>
      <c r="C403" s="24" t="s">
        <v>13845</v>
      </c>
      <c r="D403" s="24" t="s">
        <v>13792</v>
      </c>
    </row>
    <row r="404" hidden="1">
      <c r="A404" s="24" t="s">
        <v>2181</v>
      </c>
      <c r="B404" s="1" t="s">
        <v>2182</v>
      </c>
      <c r="C404" s="24" t="s">
        <v>13845</v>
      </c>
      <c r="D404" s="24" t="s">
        <v>13792</v>
      </c>
    </row>
    <row r="405" hidden="1">
      <c r="A405" s="24" t="s">
        <v>2183</v>
      </c>
      <c r="B405" s="1" t="s">
        <v>2184</v>
      </c>
      <c r="C405" s="24" t="s">
        <v>13845</v>
      </c>
      <c r="D405" s="24" t="s">
        <v>13792</v>
      </c>
    </row>
    <row r="406" hidden="1">
      <c r="A406" s="24" t="s">
        <v>14291</v>
      </c>
      <c r="B406" s="1" t="s">
        <v>14292</v>
      </c>
      <c r="C406" s="24" t="s">
        <v>13845</v>
      </c>
      <c r="D406" s="24" t="s">
        <v>13792</v>
      </c>
    </row>
    <row r="407" hidden="1">
      <c r="A407" s="24" t="s">
        <v>2185</v>
      </c>
      <c r="B407" s="1" t="s">
        <v>2186</v>
      </c>
      <c r="C407" s="24" t="s">
        <v>13845</v>
      </c>
      <c r="D407" s="24" t="s">
        <v>13792</v>
      </c>
    </row>
    <row r="408" hidden="1">
      <c r="A408" s="24" t="s">
        <v>2187</v>
      </c>
      <c r="B408" s="1" t="s">
        <v>2188</v>
      </c>
      <c r="C408" s="24" t="s">
        <v>1102</v>
      </c>
      <c r="D408" s="24" t="s">
        <v>13792</v>
      </c>
    </row>
    <row r="409" hidden="1">
      <c r="A409" s="24" t="s">
        <v>2189</v>
      </c>
      <c r="B409" s="1" t="s">
        <v>2190</v>
      </c>
      <c r="C409" s="24" t="s">
        <v>13992</v>
      </c>
      <c r="D409" s="24" t="s">
        <v>13792</v>
      </c>
    </row>
    <row r="410" hidden="1">
      <c r="A410" s="24" t="s">
        <v>2191</v>
      </c>
      <c r="B410" s="1" t="s">
        <v>2192</v>
      </c>
      <c r="C410" s="24" t="s">
        <v>13845</v>
      </c>
      <c r="D410" s="24" t="s">
        <v>13792</v>
      </c>
    </row>
    <row r="411" hidden="1">
      <c r="A411" s="24" t="s">
        <v>2193</v>
      </c>
      <c r="B411" s="1" t="s">
        <v>2194</v>
      </c>
      <c r="C411" s="24" t="s">
        <v>13992</v>
      </c>
      <c r="D411" s="24" t="s">
        <v>13792</v>
      </c>
    </row>
    <row r="412" hidden="1">
      <c r="A412" s="24" t="s">
        <v>2195</v>
      </c>
      <c r="B412" s="1" t="s">
        <v>2196</v>
      </c>
      <c r="C412" s="24" t="s">
        <v>13992</v>
      </c>
      <c r="D412" s="24" t="s">
        <v>13792</v>
      </c>
    </row>
    <row r="413" hidden="1">
      <c r="A413" s="24" t="s">
        <v>2197</v>
      </c>
      <c r="B413" s="1" t="s">
        <v>2198</v>
      </c>
      <c r="C413" s="24" t="s">
        <v>13992</v>
      </c>
      <c r="D413" s="24" t="s">
        <v>13792</v>
      </c>
    </row>
    <row r="414" hidden="1">
      <c r="A414" s="24" t="s">
        <v>2199</v>
      </c>
      <c r="B414" s="1" t="s">
        <v>2200</v>
      </c>
      <c r="C414" s="24" t="s">
        <v>13845</v>
      </c>
      <c r="D414" s="24" t="s">
        <v>13792</v>
      </c>
    </row>
    <row r="415" hidden="1">
      <c r="A415" s="24" t="s">
        <v>2201</v>
      </c>
      <c r="B415" s="1" t="s">
        <v>2202</v>
      </c>
      <c r="C415" s="24" t="s">
        <v>13992</v>
      </c>
      <c r="D415" s="24" t="s">
        <v>13792</v>
      </c>
    </row>
    <row r="416" hidden="1">
      <c r="A416" s="24" t="s">
        <v>2203</v>
      </c>
      <c r="B416" s="1" t="s">
        <v>2204</v>
      </c>
      <c r="C416" s="24" t="s">
        <v>13992</v>
      </c>
      <c r="D416" s="24" t="s">
        <v>13792</v>
      </c>
    </row>
    <row r="417" hidden="1">
      <c r="A417" s="24" t="s">
        <v>2205</v>
      </c>
      <c r="B417" s="1" t="s">
        <v>2206</v>
      </c>
      <c r="C417" s="24" t="s">
        <v>13992</v>
      </c>
      <c r="D417" s="24" t="s">
        <v>13792</v>
      </c>
    </row>
    <row r="418" hidden="1">
      <c r="A418" s="24" t="s">
        <v>2207</v>
      </c>
      <c r="B418" s="1" t="s">
        <v>2208</v>
      </c>
      <c r="C418" s="24" t="s">
        <v>13992</v>
      </c>
      <c r="D418" s="24" t="s">
        <v>13792</v>
      </c>
    </row>
    <row r="419" hidden="1">
      <c r="A419" s="24" t="s">
        <v>2209</v>
      </c>
      <c r="B419" s="1" t="s">
        <v>2210</v>
      </c>
      <c r="C419" s="24" t="s">
        <v>13992</v>
      </c>
      <c r="D419" s="24" t="s">
        <v>13792</v>
      </c>
    </row>
    <row r="420" hidden="1">
      <c r="A420" s="24" t="s">
        <v>2211</v>
      </c>
      <c r="B420" s="1" t="s">
        <v>2212</v>
      </c>
      <c r="C420" s="24" t="s">
        <v>13992</v>
      </c>
      <c r="D420" s="24" t="s">
        <v>13792</v>
      </c>
    </row>
    <row r="421" hidden="1">
      <c r="A421" s="24" t="s">
        <v>2213</v>
      </c>
      <c r="B421" s="1" t="s">
        <v>2214</v>
      </c>
      <c r="C421" s="24" t="s">
        <v>13992</v>
      </c>
      <c r="D421" s="24" t="s">
        <v>13792</v>
      </c>
    </row>
    <row r="422" hidden="1">
      <c r="A422" s="24" t="s">
        <v>2215</v>
      </c>
      <c r="B422" s="1" t="s">
        <v>2216</v>
      </c>
      <c r="C422" s="24" t="s">
        <v>13992</v>
      </c>
      <c r="D422" s="24" t="s">
        <v>13792</v>
      </c>
    </row>
    <row r="423" hidden="1">
      <c r="A423" s="24" t="s">
        <v>2217</v>
      </c>
      <c r="B423" s="1" t="s">
        <v>2218</v>
      </c>
      <c r="C423" s="24" t="s">
        <v>13845</v>
      </c>
      <c r="D423" s="24" t="s">
        <v>13792</v>
      </c>
    </row>
    <row r="424" hidden="1">
      <c r="A424" s="24" t="s">
        <v>2219</v>
      </c>
      <c r="B424" s="1" t="s">
        <v>2220</v>
      </c>
      <c r="C424" s="24" t="s">
        <v>13992</v>
      </c>
      <c r="D424" s="24" t="s">
        <v>13792</v>
      </c>
    </row>
    <row r="425" hidden="1">
      <c r="A425" s="24" t="s">
        <v>2221</v>
      </c>
      <c r="B425" s="1" t="s">
        <v>2222</v>
      </c>
      <c r="C425" s="24" t="s">
        <v>13992</v>
      </c>
      <c r="D425" s="24" t="s">
        <v>13792</v>
      </c>
    </row>
    <row r="426" hidden="1">
      <c r="A426" s="24" t="s">
        <v>2223</v>
      </c>
      <c r="B426" s="1" t="s">
        <v>2224</v>
      </c>
      <c r="C426" s="24" t="s">
        <v>13992</v>
      </c>
      <c r="D426" s="24" t="s">
        <v>13792</v>
      </c>
    </row>
    <row r="427" hidden="1">
      <c r="A427" s="24" t="s">
        <v>2225</v>
      </c>
      <c r="B427" s="1" t="s">
        <v>2226</v>
      </c>
      <c r="C427" s="24" t="s">
        <v>13992</v>
      </c>
      <c r="D427" s="24" t="s">
        <v>13792</v>
      </c>
    </row>
    <row r="428" hidden="1">
      <c r="A428" s="24" t="s">
        <v>2227</v>
      </c>
      <c r="B428" s="1" t="s">
        <v>2228</v>
      </c>
      <c r="C428" s="24" t="s">
        <v>13992</v>
      </c>
      <c r="D428" s="24" t="s">
        <v>13792</v>
      </c>
    </row>
    <row r="429" hidden="1">
      <c r="A429" s="24" t="s">
        <v>2229</v>
      </c>
      <c r="B429" s="1" t="s">
        <v>2230</v>
      </c>
      <c r="C429" s="24" t="s">
        <v>13992</v>
      </c>
      <c r="D429" s="24" t="s">
        <v>13792</v>
      </c>
    </row>
    <row r="430" hidden="1">
      <c r="A430" s="24" t="s">
        <v>2231</v>
      </c>
      <c r="B430" s="1" t="s">
        <v>2232</v>
      </c>
      <c r="C430" s="24" t="s">
        <v>13992</v>
      </c>
      <c r="D430" s="24" t="s">
        <v>13792</v>
      </c>
    </row>
    <row r="431" hidden="1">
      <c r="A431" s="24" t="s">
        <v>2233</v>
      </c>
      <c r="B431" s="1" t="s">
        <v>2234</v>
      </c>
      <c r="C431" s="24" t="s">
        <v>13992</v>
      </c>
      <c r="D431" s="24" t="s">
        <v>13792</v>
      </c>
    </row>
    <row r="432" hidden="1">
      <c r="A432" s="24" t="s">
        <v>2235</v>
      </c>
      <c r="B432" s="1" t="s">
        <v>2236</v>
      </c>
      <c r="C432" s="24" t="s">
        <v>13992</v>
      </c>
      <c r="D432" s="24" t="s">
        <v>13792</v>
      </c>
    </row>
    <row r="433" hidden="1">
      <c r="A433" s="24" t="s">
        <v>2237</v>
      </c>
      <c r="B433" s="1" t="s">
        <v>2238</v>
      </c>
      <c r="C433" s="24" t="s">
        <v>13845</v>
      </c>
      <c r="D433" s="24" t="s">
        <v>13792</v>
      </c>
    </row>
    <row r="434" hidden="1">
      <c r="A434" s="24" t="s">
        <v>2239</v>
      </c>
      <c r="B434" s="1" t="s">
        <v>2240</v>
      </c>
      <c r="C434" s="24" t="s">
        <v>13992</v>
      </c>
      <c r="D434" s="24" t="s">
        <v>13792</v>
      </c>
    </row>
    <row r="435" hidden="1">
      <c r="A435" s="24" t="s">
        <v>2241</v>
      </c>
      <c r="B435" s="1" t="s">
        <v>2242</v>
      </c>
      <c r="C435" s="24" t="s">
        <v>13845</v>
      </c>
      <c r="D435" s="24" t="s">
        <v>13792</v>
      </c>
    </row>
    <row r="436" hidden="1">
      <c r="A436" s="24" t="s">
        <v>2243</v>
      </c>
      <c r="B436" s="1" t="s">
        <v>2244</v>
      </c>
      <c r="C436" s="24" t="s">
        <v>13992</v>
      </c>
      <c r="D436" s="24" t="s">
        <v>13792</v>
      </c>
    </row>
    <row r="437" hidden="1">
      <c r="A437" s="24" t="s">
        <v>2245</v>
      </c>
      <c r="B437" s="1" t="s">
        <v>2246</v>
      </c>
      <c r="C437" s="24" t="s">
        <v>13992</v>
      </c>
      <c r="D437" s="24" t="s">
        <v>13792</v>
      </c>
    </row>
    <row r="438" hidden="1">
      <c r="A438" s="24" t="s">
        <v>2247</v>
      </c>
      <c r="B438" s="1" t="s">
        <v>2248</v>
      </c>
      <c r="C438" s="24" t="s">
        <v>13992</v>
      </c>
      <c r="D438" s="24" t="s">
        <v>13792</v>
      </c>
    </row>
    <row r="439" hidden="1">
      <c r="A439" s="24" t="s">
        <v>2249</v>
      </c>
      <c r="B439" s="1" t="s">
        <v>2251</v>
      </c>
      <c r="C439" s="24" t="s">
        <v>13992</v>
      </c>
      <c r="D439" s="24" t="s">
        <v>13792</v>
      </c>
    </row>
    <row r="440" hidden="1">
      <c r="A440" s="24" t="s">
        <v>2253</v>
      </c>
      <c r="B440" s="1" t="s">
        <v>2254</v>
      </c>
      <c r="C440" s="24" t="s">
        <v>13992</v>
      </c>
      <c r="D440" s="24" t="s">
        <v>13792</v>
      </c>
    </row>
    <row r="441" hidden="1">
      <c r="A441" s="24" t="s">
        <v>2255</v>
      </c>
      <c r="B441" s="1" t="s">
        <v>2256</v>
      </c>
      <c r="C441" s="24" t="s">
        <v>13992</v>
      </c>
      <c r="D441" s="24" t="s">
        <v>13792</v>
      </c>
    </row>
    <row r="442" hidden="1">
      <c r="A442" s="24" t="s">
        <v>2257</v>
      </c>
      <c r="B442" s="1" t="s">
        <v>2258</v>
      </c>
      <c r="C442" s="24" t="s">
        <v>13992</v>
      </c>
      <c r="D442" s="24" t="s">
        <v>13792</v>
      </c>
    </row>
    <row r="443" hidden="1">
      <c r="A443" s="24" t="s">
        <v>2259</v>
      </c>
      <c r="B443" s="1" t="s">
        <v>2260</v>
      </c>
      <c r="C443" s="24" t="s">
        <v>13992</v>
      </c>
      <c r="D443" s="24" t="s">
        <v>13792</v>
      </c>
    </row>
    <row r="444" hidden="1">
      <c r="A444" s="24" t="s">
        <v>2261</v>
      </c>
      <c r="B444" s="1" t="s">
        <v>2262</v>
      </c>
      <c r="C444" s="24" t="s">
        <v>13845</v>
      </c>
      <c r="D444" s="24" t="s">
        <v>13792</v>
      </c>
    </row>
    <row r="445" hidden="1">
      <c r="A445" s="24" t="s">
        <v>2263</v>
      </c>
      <c r="B445" s="1" t="s">
        <v>2264</v>
      </c>
      <c r="C445" s="24" t="s">
        <v>13992</v>
      </c>
      <c r="D445" s="24" t="s">
        <v>13792</v>
      </c>
    </row>
    <row r="446" hidden="1">
      <c r="A446" s="24" t="s">
        <v>2265</v>
      </c>
      <c r="B446" s="1" t="s">
        <v>2266</v>
      </c>
      <c r="C446" s="24" t="s">
        <v>13992</v>
      </c>
      <c r="D446" s="24" t="s">
        <v>13792</v>
      </c>
    </row>
    <row r="447" hidden="1">
      <c r="A447" s="24" t="s">
        <v>2267</v>
      </c>
      <c r="B447" s="1" t="s">
        <v>2268</v>
      </c>
      <c r="C447" s="24" t="s">
        <v>13992</v>
      </c>
      <c r="D447" s="24" t="s">
        <v>13792</v>
      </c>
    </row>
    <row r="448" hidden="1">
      <c r="A448" s="24" t="s">
        <v>2269</v>
      </c>
      <c r="B448" s="1" t="s">
        <v>2270</v>
      </c>
      <c r="C448" s="24" t="s">
        <v>13992</v>
      </c>
      <c r="D448" s="24" t="s">
        <v>13792</v>
      </c>
    </row>
    <row r="449" hidden="1">
      <c r="A449" s="24" t="s">
        <v>2273</v>
      </c>
      <c r="B449" s="1" t="s">
        <v>2274</v>
      </c>
      <c r="C449" s="24" t="s">
        <v>13992</v>
      </c>
      <c r="D449" s="24" t="s">
        <v>13792</v>
      </c>
    </row>
    <row r="450" hidden="1">
      <c r="A450" s="24" t="s">
        <v>2275</v>
      </c>
      <c r="B450" s="1" t="s">
        <v>2276</v>
      </c>
      <c r="C450" s="24" t="s">
        <v>13845</v>
      </c>
      <c r="D450" s="24" t="s">
        <v>13792</v>
      </c>
    </row>
    <row r="451" hidden="1">
      <c r="A451" s="24" t="s">
        <v>2277</v>
      </c>
      <c r="B451" s="1" t="s">
        <v>2278</v>
      </c>
      <c r="C451" s="24" t="s">
        <v>13992</v>
      </c>
      <c r="D451" s="24" t="s">
        <v>13792</v>
      </c>
    </row>
    <row r="452" hidden="1">
      <c r="A452" s="24" t="s">
        <v>2279</v>
      </c>
      <c r="B452" s="1" t="s">
        <v>2280</v>
      </c>
      <c r="C452" s="24" t="s">
        <v>13992</v>
      </c>
      <c r="D452" s="24" t="s">
        <v>13792</v>
      </c>
    </row>
    <row r="453" hidden="1">
      <c r="A453" s="24" t="s">
        <v>2281</v>
      </c>
      <c r="B453" s="1" t="s">
        <v>2282</v>
      </c>
      <c r="C453" s="24" t="s">
        <v>13992</v>
      </c>
      <c r="D453" s="24" t="s">
        <v>13792</v>
      </c>
    </row>
    <row r="454" hidden="1">
      <c r="A454" s="24" t="s">
        <v>2283</v>
      </c>
      <c r="B454" s="1" t="s">
        <v>2284</v>
      </c>
      <c r="C454" s="24" t="s">
        <v>13845</v>
      </c>
      <c r="D454" s="24" t="s">
        <v>13792</v>
      </c>
    </row>
    <row r="455" hidden="1">
      <c r="A455" s="24" t="s">
        <v>2285</v>
      </c>
      <c r="B455" s="1" t="s">
        <v>2286</v>
      </c>
      <c r="C455" s="24" t="s">
        <v>13992</v>
      </c>
      <c r="D455" s="24" t="s">
        <v>13792</v>
      </c>
    </row>
    <row r="456" hidden="1">
      <c r="A456" s="24" t="s">
        <v>2287</v>
      </c>
      <c r="B456" s="1" t="s">
        <v>2288</v>
      </c>
      <c r="C456" s="24" t="s">
        <v>13845</v>
      </c>
      <c r="D456" s="24" t="s">
        <v>13792</v>
      </c>
    </row>
    <row r="457" hidden="1">
      <c r="A457" s="24" t="s">
        <v>2289</v>
      </c>
      <c r="B457" s="1" t="s">
        <v>2290</v>
      </c>
      <c r="C457" s="24" t="s">
        <v>13992</v>
      </c>
      <c r="D457" s="24" t="s">
        <v>13792</v>
      </c>
    </row>
    <row r="458" hidden="1">
      <c r="A458" s="24" t="s">
        <v>2291</v>
      </c>
      <c r="B458" s="1" t="s">
        <v>2292</v>
      </c>
      <c r="C458" s="24" t="s">
        <v>13845</v>
      </c>
      <c r="D458" s="24" t="s">
        <v>13792</v>
      </c>
    </row>
    <row r="459" hidden="1">
      <c r="A459" s="24" t="s">
        <v>2293</v>
      </c>
      <c r="B459" s="1" t="s">
        <v>2294</v>
      </c>
      <c r="C459" s="24" t="s">
        <v>13992</v>
      </c>
      <c r="D459" s="24" t="s">
        <v>13792</v>
      </c>
    </row>
    <row r="460" hidden="1">
      <c r="A460" s="24" t="s">
        <v>2295</v>
      </c>
      <c r="B460" s="1" t="s">
        <v>2296</v>
      </c>
      <c r="C460" s="24" t="s">
        <v>13845</v>
      </c>
      <c r="D460" s="24" t="s">
        <v>13792</v>
      </c>
    </row>
    <row r="461" hidden="1">
      <c r="A461" s="24" t="s">
        <v>2297</v>
      </c>
      <c r="B461" s="1" t="s">
        <v>2299</v>
      </c>
      <c r="C461" s="24" t="s">
        <v>13992</v>
      </c>
      <c r="D461" s="24" t="s">
        <v>13792</v>
      </c>
    </row>
    <row r="462" hidden="1">
      <c r="A462" s="24" t="s">
        <v>2301</v>
      </c>
      <c r="B462" s="1" t="s">
        <v>2302</v>
      </c>
      <c r="C462" s="24" t="s">
        <v>13992</v>
      </c>
      <c r="D462" s="24" t="s">
        <v>13792</v>
      </c>
    </row>
    <row r="463" hidden="1">
      <c r="A463" s="24" t="s">
        <v>2303</v>
      </c>
      <c r="B463" s="1" t="s">
        <v>2304</v>
      </c>
      <c r="C463" s="24" t="s">
        <v>13992</v>
      </c>
      <c r="D463" s="24" t="s">
        <v>13792</v>
      </c>
    </row>
    <row r="464" hidden="1">
      <c r="A464" s="24" t="s">
        <v>2305</v>
      </c>
      <c r="B464" s="1" t="s">
        <v>2306</v>
      </c>
      <c r="C464" s="24" t="s">
        <v>13845</v>
      </c>
      <c r="D464" s="24" t="s">
        <v>13792</v>
      </c>
    </row>
    <row r="465" hidden="1">
      <c r="A465" s="24" t="s">
        <v>2307</v>
      </c>
      <c r="B465" s="1" t="s">
        <v>2308</v>
      </c>
      <c r="C465" s="24" t="s">
        <v>13845</v>
      </c>
      <c r="D465" s="24" t="s">
        <v>13792</v>
      </c>
    </row>
    <row r="466" hidden="1">
      <c r="A466" s="24" t="s">
        <v>2309</v>
      </c>
      <c r="B466" s="1" t="s">
        <v>2310</v>
      </c>
      <c r="C466" s="24" t="s">
        <v>13992</v>
      </c>
      <c r="D466" s="24" t="s">
        <v>13792</v>
      </c>
    </row>
    <row r="467" hidden="1">
      <c r="A467" s="24" t="s">
        <v>2311</v>
      </c>
      <c r="B467" s="1" t="s">
        <v>2312</v>
      </c>
      <c r="C467" s="24" t="s">
        <v>13845</v>
      </c>
      <c r="D467" s="24" t="s">
        <v>13792</v>
      </c>
    </row>
    <row r="468" hidden="1">
      <c r="A468" s="24" t="s">
        <v>2313</v>
      </c>
      <c r="B468" s="1" t="s">
        <v>2314</v>
      </c>
      <c r="C468" s="24" t="s">
        <v>13845</v>
      </c>
      <c r="D468" s="24" t="s">
        <v>13792</v>
      </c>
    </row>
    <row r="469" hidden="1">
      <c r="A469" s="24" t="s">
        <v>2315</v>
      </c>
      <c r="B469" s="1" t="s">
        <v>2316</v>
      </c>
      <c r="C469" s="24" t="s">
        <v>13845</v>
      </c>
      <c r="D469" s="24" t="s">
        <v>13792</v>
      </c>
    </row>
    <row r="470" hidden="1">
      <c r="A470" s="24" t="s">
        <v>2317</v>
      </c>
      <c r="B470" s="1" t="s">
        <v>2318</v>
      </c>
      <c r="C470" s="24" t="s">
        <v>13845</v>
      </c>
      <c r="D470" s="24" t="s">
        <v>13792</v>
      </c>
    </row>
    <row r="471" hidden="1">
      <c r="A471" s="24" t="s">
        <v>2319</v>
      </c>
      <c r="B471" s="1" t="s">
        <v>2320</v>
      </c>
      <c r="C471" s="24" t="s">
        <v>13845</v>
      </c>
      <c r="D471" s="24" t="s">
        <v>13792</v>
      </c>
    </row>
    <row r="472" hidden="1">
      <c r="A472" s="24" t="s">
        <v>2321</v>
      </c>
      <c r="B472" s="1" t="s">
        <v>2322</v>
      </c>
      <c r="C472" s="24" t="s">
        <v>13845</v>
      </c>
      <c r="D472" s="24" t="s">
        <v>13792</v>
      </c>
    </row>
    <row r="473" hidden="1">
      <c r="A473" s="24" t="s">
        <v>2323</v>
      </c>
      <c r="B473" s="1" t="s">
        <v>2324</v>
      </c>
      <c r="C473" s="24" t="s">
        <v>13866</v>
      </c>
      <c r="D473" s="24" t="s">
        <v>13792</v>
      </c>
    </row>
    <row r="474" hidden="1">
      <c r="A474" s="24" t="s">
        <v>2325</v>
      </c>
      <c r="B474" s="1" t="s">
        <v>2326</v>
      </c>
      <c r="C474" s="24" t="s">
        <v>13845</v>
      </c>
      <c r="D474" s="24" t="s">
        <v>13792</v>
      </c>
    </row>
    <row r="475" hidden="1">
      <c r="A475" s="24" t="s">
        <v>2327</v>
      </c>
      <c r="B475" s="1" t="s">
        <v>2328</v>
      </c>
      <c r="C475" s="24" t="s">
        <v>13845</v>
      </c>
      <c r="D475" s="24" t="s">
        <v>13792</v>
      </c>
    </row>
    <row r="476" hidden="1">
      <c r="A476" s="24" t="s">
        <v>2329</v>
      </c>
      <c r="B476" s="1" t="s">
        <v>2330</v>
      </c>
      <c r="C476" s="24" t="s">
        <v>13845</v>
      </c>
      <c r="D476" s="24" t="s">
        <v>13792</v>
      </c>
    </row>
    <row r="477" hidden="1">
      <c r="A477" s="24" t="s">
        <v>2331</v>
      </c>
      <c r="B477" s="1" t="s">
        <v>2332</v>
      </c>
      <c r="C477" s="24" t="s">
        <v>13992</v>
      </c>
      <c r="D477" s="24" t="s">
        <v>13792</v>
      </c>
    </row>
    <row r="478" hidden="1">
      <c r="A478" s="24" t="s">
        <v>2333</v>
      </c>
      <c r="B478" s="1" t="s">
        <v>2334</v>
      </c>
      <c r="C478" s="24" t="s">
        <v>13845</v>
      </c>
      <c r="D478" s="24" t="s">
        <v>13792</v>
      </c>
    </row>
    <row r="479" hidden="1">
      <c r="A479" s="24" t="s">
        <v>2335</v>
      </c>
      <c r="B479" s="1" t="s">
        <v>2336</v>
      </c>
      <c r="C479" s="24" t="s">
        <v>13992</v>
      </c>
      <c r="D479" s="24" t="s">
        <v>13792</v>
      </c>
    </row>
    <row r="480" hidden="1">
      <c r="A480" s="24" t="s">
        <v>2337</v>
      </c>
      <c r="B480" s="1" t="s">
        <v>2338</v>
      </c>
      <c r="C480" s="24" t="s">
        <v>13992</v>
      </c>
      <c r="D480" s="24" t="s">
        <v>13792</v>
      </c>
    </row>
    <row r="481" hidden="1">
      <c r="A481" s="24" t="s">
        <v>2339</v>
      </c>
      <c r="B481" s="1" t="s">
        <v>2340</v>
      </c>
      <c r="C481" s="24" t="s">
        <v>13845</v>
      </c>
      <c r="D481" s="24" t="s">
        <v>13792</v>
      </c>
    </row>
    <row r="482" hidden="1">
      <c r="A482" s="24" t="s">
        <v>2341</v>
      </c>
      <c r="B482" s="1" t="s">
        <v>2342</v>
      </c>
      <c r="C482" s="24" t="s">
        <v>13845</v>
      </c>
      <c r="D482" s="24" t="s">
        <v>13792</v>
      </c>
    </row>
    <row r="483" hidden="1">
      <c r="A483" s="24" t="s">
        <v>2343</v>
      </c>
      <c r="B483" s="1" t="s">
        <v>2344</v>
      </c>
      <c r="C483" s="24" t="s">
        <v>13845</v>
      </c>
      <c r="D483" s="24" t="s">
        <v>13792</v>
      </c>
    </row>
    <row r="484" hidden="1">
      <c r="A484" s="24" t="s">
        <v>2345</v>
      </c>
      <c r="B484" s="1" t="s">
        <v>2346</v>
      </c>
      <c r="C484" s="24" t="s">
        <v>13992</v>
      </c>
      <c r="D484" s="24" t="s">
        <v>13792</v>
      </c>
    </row>
    <row r="485" hidden="1">
      <c r="A485" s="24" t="s">
        <v>2347</v>
      </c>
      <c r="B485" s="1" t="s">
        <v>2348</v>
      </c>
      <c r="C485" s="24" t="s">
        <v>13992</v>
      </c>
      <c r="D485" s="24" t="s">
        <v>13792</v>
      </c>
    </row>
    <row r="486" hidden="1">
      <c r="A486" s="24" t="s">
        <v>2351</v>
      </c>
      <c r="B486" s="1" t="s">
        <v>2352</v>
      </c>
      <c r="C486" s="24" t="s">
        <v>13992</v>
      </c>
      <c r="D486" s="24" t="s">
        <v>13792</v>
      </c>
    </row>
    <row r="487" hidden="1">
      <c r="A487" s="24" t="s">
        <v>2353</v>
      </c>
      <c r="B487" s="1" t="s">
        <v>2354</v>
      </c>
      <c r="C487" s="24" t="s">
        <v>13845</v>
      </c>
      <c r="D487" s="24" t="s">
        <v>13792</v>
      </c>
    </row>
    <row r="488" hidden="1">
      <c r="A488" s="24" t="s">
        <v>2355</v>
      </c>
      <c r="B488" s="1" t="s">
        <v>2356</v>
      </c>
      <c r="C488" s="24" t="s">
        <v>13845</v>
      </c>
      <c r="D488" s="24" t="s">
        <v>13792</v>
      </c>
    </row>
    <row r="489" hidden="1">
      <c r="A489" s="24" t="s">
        <v>2357</v>
      </c>
      <c r="B489" s="1" t="s">
        <v>2358</v>
      </c>
      <c r="C489" s="24" t="s">
        <v>13845</v>
      </c>
      <c r="D489" s="24" t="s">
        <v>13792</v>
      </c>
    </row>
    <row r="490" hidden="1">
      <c r="A490" s="24" t="s">
        <v>2359</v>
      </c>
      <c r="B490" s="1" t="s">
        <v>2360</v>
      </c>
      <c r="C490" s="24" t="s">
        <v>13845</v>
      </c>
      <c r="D490" s="24" t="s">
        <v>13792</v>
      </c>
    </row>
    <row r="491" hidden="1">
      <c r="A491" s="24" t="s">
        <v>2361</v>
      </c>
      <c r="B491" s="1" t="s">
        <v>2362</v>
      </c>
      <c r="C491" s="24" t="s">
        <v>13845</v>
      </c>
      <c r="D491" s="24" t="s">
        <v>13792</v>
      </c>
    </row>
    <row r="492" hidden="1">
      <c r="A492" s="24" t="s">
        <v>2363</v>
      </c>
      <c r="B492" s="1" t="s">
        <v>2364</v>
      </c>
      <c r="C492" s="24" t="s">
        <v>13866</v>
      </c>
      <c r="D492" s="24" t="s">
        <v>13792</v>
      </c>
    </row>
    <row r="493" hidden="1">
      <c r="A493" s="24" t="s">
        <v>2365</v>
      </c>
      <c r="B493" s="1" t="s">
        <v>2366</v>
      </c>
      <c r="C493" s="24" t="s">
        <v>13866</v>
      </c>
      <c r="D493" s="24" t="s">
        <v>13792</v>
      </c>
    </row>
    <row r="494" hidden="1">
      <c r="A494" s="24" t="s">
        <v>2367</v>
      </c>
      <c r="B494" s="1" t="s">
        <v>2368</v>
      </c>
      <c r="C494" s="24" t="s">
        <v>13866</v>
      </c>
      <c r="D494" s="24" t="s">
        <v>13792</v>
      </c>
    </row>
    <row r="495" hidden="1">
      <c r="A495" s="24" t="s">
        <v>2369</v>
      </c>
      <c r="B495" s="1" t="s">
        <v>2370</v>
      </c>
      <c r="C495" s="24" t="s">
        <v>13866</v>
      </c>
      <c r="D495" s="24" t="s">
        <v>13792</v>
      </c>
    </row>
    <row r="496" hidden="1">
      <c r="A496" s="24" t="s">
        <v>2371</v>
      </c>
      <c r="B496" s="1" t="s">
        <v>2372</v>
      </c>
      <c r="C496" s="24" t="s">
        <v>13845</v>
      </c>
      <c r="D496" s="24" t="s">
        <v>13792</v>
      </c>
    </row>
    <row r="497" hidden="1">
      <c r="A497" s="24" t="s">
        <v>8910</v>
      </c>
      <c r="B497" s="1" t="s">
        <v>8911</v>
      </c>
      <c r="C497" s="24" t="s">
        <v>13866</v>
      </c>
      <c r="D497" s="24" t="s">
        <v>13792</v>
      </c>
    </row>
    <row r="498" hidden="1">
      <c r="A498" s="24" t="s">
        <v>2373</v>
      </c>
      <c r="B498" s="1" t="s">
        <v>2374</v>
      </c>
      <c r="C498" s="24" t="s">
        <v>13866</v>
      </c>
      <c r="D498" s="24" t="s">
        <v>13792</v>
      </c>
    </row>
    <row r="499" hidden="1">
      <c r="A499" s="24" t="s">
        <v>2375</v>
      </c>
      <c r="B499" s="1" t="s">
        <v>2376</v>
      </c>
      <c r="C499" s="24" t="s">
        <v>13866</v>
      </c>
      <c r="D499" s="24" t="s">
        <v>13792</v>
      </c>
    </row>
    <row r="500" hidden="1">
      <c r="A500" s="24" t="s">
        <v>2377</v>
      </c>
      <c r="B500" s="1" t="s">
        <v>2378</v>
      </c>
      <c r="C500" s="24" t="s">
        <v>13866</v>
      </c>
      <c r="D500" s="24" t="s">
        <v>13792</v>
      </c>
    </row>
    <row r="501" hidden="1">
      <c r="A501" s="24" t="s">
        <v>2379</v>
      </c>
      <c r="B501" s="1" t="s">
        <v>2380</v>
      </c>
      <c r="C501" s="24" t="s">
        <v>13866</v>
      </c>
      <c r="D501" s="24" t="s">
        <v>13792</v>
      </c>
    </row>
    <row r="502" hidden="1">
      <c r="A502" s="24" t="s">
        <v>2381</v>
      </c>
      <c r="B502" s="1" t="s">
        <v>2382</v>
      </c>
      <c r="C502" s="24" t="s">
        <v>13866</v>
      </c>
      <c r="D502" s="24" t="s">
        <v>13792</v>
      </c>
    </row>
    <row r="503" hidden="1">
      <c r="A503" s="24" t="s">
        <v>2383</v>
      </c>
      <c r="B503" s="1" t="s">
        <v>2384</v>
      </c>
      <c r="C503" s="24" t="s">
        <v>13866</v>
      </c>
      <c r="D503" s="24" t="s">
        <v>13792</v>
      </c>
    </row>
    <row r="504" hidden="1">
      <c r="A504" s="24" t="s">
        <v>2385</v>
      </c>
      <c r="B504" s="1" t="s">
        <v>2386</v>
      </c>
      <c r="C504" s="24" t="s">
        <v>13866</v>
      </c>
      <c r="D504" s="24" t="s">
        <v>13792</v>
      </c>
    </row>
    <row r="505" hidden="1">
      <c r="A505" s="24" t="s">
        <v>2387</v>
      </c>
      <c r="B505" s="1" t="s">
        <v>2388</v>
      </c>
      <c r="C505" s="24" t="s">
        <v>13866</v>
      </c>
      <c r="D505" s="24" t="s">
        <v>13792</v>
      </c>
    </row>
    <row r="506" hidden="1">
      <c r="A506" s="24" t="s">
        <v>2389</v>
      </c>
      <c r="B506" s="1" t="s">
        <v>2390</v>
      </c>
      <c r="C506" s="24" t="s">
        <v>13866</v>
      </c>
      <c r="D506" s="24" t="s">
        <v>13792</v>
      </c>
    </row>
    <row r="507" hidden="1">
      <c r="A507" s="24" t="s">
        <v>2391</v>
      </c>
      <c r="B507" s="1" t="s">
        <v>2392</v>
      </c>
      <c r="C507" s="24" t="s">
        <v>13866</v>
      </c>
      <c r="D507" s="24" t="s">
        <v>13792</v>
      </c>
    </row>
    <row r="508" hidden="1">
      <c r="A508" s="24" t="s">
        <v>2393</v>
      </c>
      <c r="B508" s="1" t="s">
        <v>2394</v>
      </c>
      <c r="C508" s="24" t="s">
        <v>13866</v>
      </c>
      <c r="D508" s="24" t="s">
        <v>13792</v>
      </c>
    </row>
    <row r="509" hidden="1">
      <c r="A509" s="24" t="s">
        <v>2395</v>
      </c>
      <c r="B509" s="1" t="s">
        <v>2396</v>
      </c>
      <c r="C509" s="24" t="s">
        <v>13866</v>
      </c>
      <c r="D509" s="24" t="s">
        <v>13792</v>
      </c>
    </row>
    <row r="510" hidden="1">
      <c r="A510" s="24" t="s">
        <v>2397</v>
      </c>
      <c r="B510" s="1" t="s">
        <v>2398</v>
      </c>
      <c r="C510" s="24" t="s">
        <v>13866</v>
      </c>
      <c r="D510" s="24" t="s">
        <v>13792</v>
      </c>
    </row>
    <row r="511" hidden="1">
      <c r="A511" s="24" t="s">
        <v>2399</v>
      </c>
      <c r="B511" s="1" t="s">
        <v>2400</v>
      </c>
      <c r="C511" s="24" t="s">
        <v>13866</v>
      </c>
      <c r="D511" s="24" t="s">
        <v>13792</v>
      </c>
    </row>
    <row r="512" hidden="1">
      <c r="A512" s="24" t="s">
        <v>2401</v>
      </c>
      <c r="B512" s="1" t="s">
        <v>2402</v>
      </c>
      <c r="C512" s="24" t="s">
        <v>13866</v>
      </c>
      <c r="D512" s="24" t="s">
        <v>13792</v>
      </c>
    </row>
    <row r="513" hidden="1">
      <c r="A513" s="24" t="s">
        <v>2403</v>
      </c>
      <c r="B513" s="1" t="s">
        <v>2404</v>
      </c>
      <c r="C513" s="24" t="s">
        <v>13866</v>
      </c>
      <c r="D513" s="24" t="s">
        <v>13792</v>
      </c>
    </row>
    <row r="514" hidden="1">
      <c r="A514" s="24" t="s">
        <v>2405</v>
      </c>
      <c r="B514" s="1" t="s">
        <v>2406</v>
      </c>
      <c r="C514" s="24" t="s">
        <v>13845</v>
      </c>
      <c r="D514" s="24" t="s">
        <v>13792</v>
      </c>
    </row>
    <row r="515" hidden="1">
      <c r="A515" s="24" t="s">
        <v>2407</v>
      </c>
      <c r="B515" s="1" t="s">
        <v>2408</v>
      </c>
      <c r="C515" s="24" t="s">
        <v>13845</v>
      </c>
      <c r="D515" s="24" t="s">
        <v>13792</v>
      </c>
    </row>
    <row r="516" hidden="1">
      <c r="A516" s="24" t="s">
        <v>2409</v>
      </c>
      <c r="B516" s="1" t="s">
        <v>2410</v>
      </c>
      <c r="C516" s="24" t="s">
        <v>13866</v>
      </c>
      <c r="D516" s="24" t="s">
        <v>13792</v>
      </c>
    </row>
    <row r="517" hidden="1">
      <c r="A517" s="24" t="s">
        <v>2411</v>
      </c>
      <c r="B517" s="1" t="s">
        <v>2412</v>
      </c>
      <c r="C517" s="24" t="s">
        <v>13845</v>
      </c>
      <c r="D517" s="24" t="s">
        <v>13792</v>
      </c>
    </row>
    <row r="518" hidden="1">
      <c r="A518" s="24" t="s">
        <v>2413</v>
      </c>
      <c r="B518" s="1" t="s">
        <v>2414</v>
      </c>
      <c r="C518" s="24" t="s">
        <v>13866</v>
      </c>
      <c r="D518" s="24" t="s">
        <v>13792</v>
      </c>
    </row>
    <row r="519" hidden="1">
      <c r="A519" s="24" t="s">
        <v>2415</v>
      </c>
      <c r="B519" s="1" t="s">
        <v>2416</v>
      </c>
      <c r="C519" s="24" t="s">
        <v>13845</v>
      </c>
      <c r="D519" s="24" t="s">
        <v>13792</v>
      </c>
    </row>
    <row r="520" hidden="1">
      <c r="A520" s="24" t="s">
        <v>2417</v>
      </c>
      <c r="B520" s="1" t="s">
        <v>2418</v>
      </c>
      <c r="C520" s="24" t="s">
        <v>13845</v>
      </c>
      <c r="D520" s="24" t="s">
        <v>13792</v>
      </c>
    </row>
    <row r="521" hidden="1">
      <c r="A521" s="24" t="s">
        <v>2419</v>
      </c>
      <c r="B521" s="1" t="s">
        <v>2420</v>
      </c>
      <c r="C521" s="24" t="s">
        <v>13866</v>
      </c>
      <c r="D521" s="24" t="s">
        <v>13792</v>
      </c>
    </row>
    <row r="522" hidden="1">
      <c r="A522" s="24" t="s">
        <v>2421</v>
      </c>
      <c r="B522" s="1" t="s">
        <v>2422</v>
      </c>
      <c r="C522" s="24" t="s">
        <v>13845</v>
      </c>
      <c r="D522" s="24" t="s">
        <v>13792</v>
      </c>
    </row>
    <row r="523" hidden="1">
      <c r="A523" s="24" t="s">
        <v>2423</v>
      </c>
      <c r="B523" s="1" t="s">
        <v>2424</v>
      </c>
      <c r="C523" s="24" t="s">
        <v>1102</v>
      </c>
      <c r="D523" s="24" t="s">
        <v>13792</v>
      </c>
    </row>
    <row r="524" hidden="1">
      <c r="A524" s="24" t="s">
        <v>2425</v>
      </c>
      <c r="B524" s="1" t="s">
        <v>2426</v>
      </c>
      <c r="C524" s="24" t="s">
        <v>13992</v>
      </c>
      <c r="D524" s="24" t="s">
        <v>13792</v>
      </c>
    </row>
    <row r="525" hidden="1">
      <c r="A525" s="24" t="s">
        <v>2427</v>
      </c>
      <c r="B525" s="1" t="s">
        <v>2428</v>
      </c>
      <c r="C525" s="24" t="s">
        <v>13992</v>
      </c>
      <c r="D525" s="24" t="s">
        <v>13792</v>
      </c>
    </row>
    <row r="526" hidden="1">
      <c r="A526" s="24" t="s">
        <v>2429</v>
      </c>
      <c r="B526" s="1" t="s">
        <v>2430</v>
      </c>
      <c r="C526" s="24" t="s">
        <v>13992</v>
      </c>
      <c r="D526" s="24" t="s">
        <v>13792</v>
      </c>
    </row>
    <row r="527" hidden="1">
      <c r="A527" s="24" t="s">
        <v>2431</v>
      </c>
      <c r="B527" s="1" t="s">
        <v>2432</v>
      </c>
      <c r="C527" s="24" t="s">
        <v>13992</v>
      </c>
      <c r="D527" s="24" t="s">
        <v>13792</v>
      </c>
    </row>
    <row r="528" hidden="1">
      <c r="A528" s="24" t="s">
        <v>2433</v>
      </c>
      <c r="B528" s="1" t="s">
        <v>2434</v>
      </c>
      <c r="C528" s="24" t="s">
        <v>13992</v>
      </c>
      <c r="D528" s="24" t="s">
        <v>13792</v>
      </c>
    </row>
    <row r="529" hidden="1">
      <c r="A529" s="24" t="s">
        <v>2435</v>
      </c>
      <c r="B529" s="1" t="s">
        <v>2436</v>
      </c>
      <c r="C529" s="24" t="s">
        <v>13992</v>
      </c>
      <c r="D529" s="24" t="s">
        <v>13792</v>
      </c>
    </row>
    <row r="530" hidden="1">
      <c r="A530" s="24" t="s">
        <v>2437</v>
      </c>
      <c r="B530" s="1" t="s">
        <v>2438</v>
      </c>
      <c r="C530" s="24" t="s">
        <v>13992</v>
      </c>
      <c r="D530" s="24" t="s">
        <v>13792</v>
      </c>
    </row>
    <row r="531" hidden="1">
      <c r="A531" s="24" t="s">
        <v>2439</v>
      </c>
      <c r="B531" s="1" t="s">
        <v>2440</v>
      </c>
      <c r="C531" s="24" t="s">
        <v>13845</v>
      </c>
      <c r="D531" s="24" t="s">
        <v>13792</v>
      </c>
    </row>
    <row r="532" hidden="1">
      <c r="A532" s="24" t="s">
        <v>2441</v>
      </c>
      <c r="B532" s="1" t="s">
        <v>2442</v>
      </c>
      <c r="C532" s="24" t="s">
        <v>13845</v>
      </c>
      <c r="D532" s="24" t="s">
        <v>13792</v>
      </c>
    </row>
    <row r="533" hidden="1">
      <c r="A533" s="24" t="s">
        <v>2443</v>
      </c>
      <c r="B533" s="1" t="s">
        <v>2444</v>
      </c>
      <c r="C533" s="24" t="s">
        <v>13845</v>
      </c>
      <c r="D533" s="24" t="s">
        <v>13792</v>
      </c>
    </row>
    <row r="534" hidden="1">
      <c r="A534" s="24" t="s">
        <v>2445</v>
      </c>
      <c r="B534" s="1" t="s">
        <v>2446</v>
      </c>
      <c r="C534" s="24" t="s">
        <v>13845</v>
      </c>
      <c r="D534" s="24" t="s">
        <v>13792</v>
      </c>
    </row>
    <row r="535" hidden="1">
      <c r="A535" s="24" t="s">
        <v>2447</v>
      </c>
      <c r="B535" s="1" t="s">
        <v>2448</v>
      </c>
      <c r="C535" s="24" t="s">
        <v>13992</v>
      </c>
      <c r="D535" s="24" t="s">
        <v>13792</v>
      </c>
    </row>
    <row r="536" hidden="1">
      <c r="A536" s="24" t="s">
        <v>2449</v>
      </c>
      <c r="B536" s="1" t="s">
        <v>2450</v>
      </c>
      <c r="C536" s="24" t="s">
        <v>13992</v>
      </c>
      <c r="D536" s="24" t="s">
        <v>13792</v>
      </c>
    </row>
    <row r="537" hidden="1">
      <c r="A537" s="24" t="s">
        <v>2451</v>
      </c>
      <c r="B537" s="1" t="s">
        <v>2452</v>
      </c>
      <c r="C537" s="24" t="s">
        <v>13845</v>
      </c>
      <c r="D537" s="24" t="s">
        <v>13792</v>
      </c>
    </row>
    <row r="538" hidden="1">
      <c r="A538" s="24" t="s">
        <v>2453</v>
      </c>
      <c r="B538" s="1" t="s">
        <v>2454</v>
      </c>
      <c r="C538" s="24" t="s">
        <v>13845</v>
      </c>
      <c r="D538" s="24" t="s">
        <v>13792</v>
      </c>
    </row>
    <row r="539" hidden="1">
      <c r="A539" s="24" t="s">
        <v>2455</v>
      </c>
      <c r="B539" s="1" t="s">
        <v>2456</v>
      </c>
      <c r="C539" s="24" t="s">
        <v>13845</v>
      </c>
      <c r="D539" s="24" t="s">
        <v>13792</v>
      </c>
    </row>
    <row r="540" hidden="1">
      <c r="A540" s="24" t="s">
        <v>2457</v>
      </c>
      <c r="B540" s="1" t="s">
        <v>2458</v>
      </c>
      <c r="C540" s="24" t="s">
        <v>13845</v>
      </c>
      <c r="D540" s="24" t="s">
        <v>13792</v>
      </c>
    </row>
    <row r="541" hidden="1">
      <c r="A541" s="24" t="s">
        <v>2459</v>
      </c>
      <c r="B541" s="1" t="s">
        <v>2460</v>
      </c>
      <c r="C541" s="24" t="s">
        <v>13792</v>
      </c>
      <c r="D541" s="24" t="s">
        <v>13792</v>
      </c>
    </row>
    <row r="542" hidden="1">
      <c r="A542" s="24" t="s">
        <v>2461</v>
      </c>
      <c r="B542" s="1" t="s">
        <v>2462</v>
      </c>
      <c r="C542" s="24" t="s">
        <v>13992</v>
      </c>
      <c r="D542" s="24" t="s">
        <v>13792</v>
      </c>
    </row>
    <row r="543" hidden="1">
      <c r="A543" s="24" t="s">
        <v>2463</v>
      </c>
      <c r="B543" s="1" t="s">
        <v>2464</v>
      </c>
      <c r="C543" s="24" t="s">
        <v>13845</v>
      </c>
      <c r="D543" s="24" t="s">
        <v>13792</v>
      </c>
    </row>
    <row r="544" hidden="1">
      <c r="A544" s="24" t="s">
        <v>2465</v>
      </c>
      <c r="B544" s="1" t="s">
        <v>2466</v>
      </c>
      <c r="C544" s="24" t="s">
        <v>13992</v>
      </c>
      <c r="D544" s="24" t="s">
        <v>13792</v>
      </c>
    </row>
    <row r="545" hidden="1">
      <c r="A545" s="24" t="s">
        <v>2467</v>
      </c>
      <c r="B545" s="1" t="s">
        <v>2468</v>
      </c>
      <c r="C545" s="24" t="s">
        <v>13845</v>
      </c>
      <c r="D545" s="24" t="s">
        <v>13792</v>
      </c>
    </row>
    <row r="546" hidden="1">
      <c r="A546" s="24" t="s">
        <v>2469</v>
      </c>
      <c r="B546" s="1" t="s">
        <v>2470</v>
      </c>
      <c r="C546" s="24" t="s">
        <v>13845</v>
      </c>
      <c r="D546" s="24" t="s">
        <v>13792</v>
      </c>
    </row>
    <row r="547" hidden="1">
      <c r="A547" s="24" t="s">
        <v>2471</v>
      </c>
      <c r="B547" s="1" t="s">
        <v>2472</v>
      </c>
      <c r="C547" s="24" t="s">
        <v>13866</v>
      </c>
      <c r="D547" s="24" t="s">
        <v>13792</v>
      </c>
    </row>
    <row r="548" hidden="1">
      <c r="A548" s="24" t="s">
        <v>2473</v>
      </c>
      <c r="B548" s="1" t="s">
        <v>2474</v>
      </c>
      <c r="C548" s="24" t="s">
        <v>13866</v>
      </c>
      <c r="D548" s="24" t="s">
        <v>13792</v>
      </c>
    </row>
    <row r="549" hidden="1">
      <c r="A549" s="24" t="s">
        <v>2475</v>
      </c>
      <c r="B549" s="1" t="s">
        <v>2476</v>
      </c>
      <c r="C549" s="24" t="s">
        <v>13845</v>
      </c>
      <c r="D549" s="24" t="s">
        <v>13792</v>
      </c>
    </row>
    <row r="550" hidden="1">
      <c r="A550" s="24" t="s">
        <v>2477</v>
      </c>
      <c r="B550" s="1" t="s">
        <v>2478</v>
      </c>
      <c r="C550" s="24" t="s">
        <v>13866</v>
      </c>
      <c r="D550" s="24" t="s">
        <v>13792</v>
      </c>
    </row>
    <row r="551" hidden="1">
      <c r="A551" s="24" t="s">
        <v>2479</v>
      </c>
      <c r="B551" s="1" t="s">
        <v>2480</v>
      </c>
      <c r="C551" s="24" t="s">
        <v>13845</v>
      </c>
      <c r="D551" s="24" t="s">
        <v>13792</v>
      </c>
    </row>
    <row r="552" hidden="1">
      <c r="A552" s="24" t="s">
        <v>2481</v>
      </c>
      <c r="B552" s="1" t="s">
        <v>2482</v>
      </c>
      <c r="C552" s="24" t="s">
        <v>13866</v>
      </c>
      <c r="D552" s="24" t="s">
        <v>13792</v>
      </c>
    </row>
    <row r="553" hidden="1">
      <c r="A553" s="24" t="s">
        <v>2483</v>
      </c>
      <c r="B553" s="1" t="s">
        <v>2484</v>
      </c>
      <c r="C553" s="24" t="s">
        <v>13845</v>
      </c>
      <c r="D553" s="24" t="s">
        <v>13792</v>
      </c>
    </row>
    <row r="554" hidden="1">
      <c r="A554" s="24" t="s">
        <v>2485</v>
      </c>
      <c r="B554" s="1" t="s">
        <v>2486</v>
      </c>
      <c r="C554" s="24" t="s">
        <v>13845</v>
      </c>
      <c r="D554" s="24" t="s">
        <v>13792</v>
      </c>
    </row>
    <row r="555" hidden="1">
      <c r="A555" s="24" t="s">
        <v>2487</v>
      </c>
      <c r="B555" s="1" t="s">
        <v>2488</v>
      </c>
      <c r="C555" s="24" t="s">
        <v>13845</v>
      </c>
      <c r="D555" s="24" t="s">
        <v>13792</v>
      </c>
    </row>
    <row r="556" hidden="1">
      <c r="A556" s="24" t="s">
        <v>2491</v>
      </c>
      <c r="B556" s="1" t="s">
        <v>2492</v>
      </c>
      <c r="C556" s="24" t="s">
        <v>13992</v>
      </c>
      <c r="D556" s="24" t="s">
        <v>13792</v>
      </c>
    </row>
    <row r="557" hidden="1">
      <c r="A557" s="24" t="s">
        <v>2493</v>
      </c>
      <c r="B557" s="1" t="s">
        <v>2494</v>
      </c>
      <c r="C557" s="24" t="s">
        <v>13992</v>
      </c>
      <c r="D557" s="24" t="s">
        <v>13792</v>
      </c>
    </row>
    <row r="558" hidden="1">
      <c r="A558" s="24" t="s">
        <v>2495</v>
      </c>
      <c r="B558" s="1" t="s">
        <v>2496</v>
      </c>
      <c r="C558" s="24" t="s">
        <v>13992</v>
      </c>
      <c r="D558" s="24" t="s">
        <v>13792</v>
      </c>
    </row>
    <row r="559" hidden="1">
      <c r="A559" s="24" t="s">
        <v>2497</v>
      </c>
      <c r="B559" s="1" t="s">
        <v>2498</v>
      </c>
      <c r="C559" s="24" t="s">
        <v>13992</v>
      </c>
      <c r="D559" s="24" t="s">
        <v>13792</v>
      </c>
    </row>
    <row r="560" hidden="1">
      <c r="A560" s="24" t="s">
        <v>2499</v>
      </c>
      <c r="B560" s="1" t="s">
        <v>2500</v>
      </c>
      <c r="C560" s="24" t="s">
        <v>13992</v>
      </c>
      <c r="D560" s="24" t="s">
        <v>13792</v>
      </c>
    </row>
    <row r="561" hidden="1">
      <c r="A561" s="24" t="s">
        <v>2501</v>
      </c>
      <c r="B561" s="1" t="s">
        <v>2502</v>
      </c>
      <c r="C561" s="24" t="s">
        <v>13992</v>
      </c>
      <c r="D561" s="24" t="s">
        <v>13792</v>
      </c>
    </row>
    <row r="562" hidden="1">
      <c r="A562" s="24" t="s">
        <v>2503</v>
      </c>
      <c r="B562" s="1" t="s">
        <v>2504</v>
      </c>
      <c r="C562" s="24" t="s">
        <v>13845</v>
      </c>
      <c r="D562" s="24" t="s">
        <v>13792</v>
      </c>
    </row>
    <row r="563" hidden="1">
      <c r="A563" s="24" t="s">
        <v>2505</v>
      </c>
      <c r="B563" s="1" t="s">
        <v>2506</v>
      </c>
      <c r="C563" s="24" t="s">
        <v>13845</v>
      </c>
      <c r="D563" s="24" t="s">
        <v>13792</v>
      </c>
    </row>
    <row r="564" hidden="1">
      <c r="A564" s="24" t="s">
        <v>2507</v>
      </c>
      <c r="B564" s="1" t="s">
        <v>2508</v>
      </c>
      <c r="C564" s="24" t="s">
        <v>13845</v>
      </c>
      <c r="D564" s="24" t="s">
        <v>13792</v>
      </c>
    </row>
    <row r="565" hidden="1">
      <c r="A565" s="24" t="s">
        <v>2509</v>
      </c>
      <c r="B565" s="1" t="s">
        <v>2510</v>
      </c>
      <c r="C565" s="24" t="s">
        <v>13792</v>
      </c>
      <c r="D565" s="24" t="s">
        <v>13792</v>
      </c>
    </row>
    <row r="566" hidden="1">
      <c r="A566" s="24" t="s">
        <v>2511</v>
      </c>
      <c r="B566" s="1" t="s">
        <v>2512</v>
      </c>
      <c r="C566" s="24" t="s">
        <v>13845</v>
      </c>
      <c r="D566" s="24" t="s">
        <v>13792</v>
      </c>
    </row>
    <row r="567" hidden="1">
      <c r="A567" s="24" t="s">
        <v>2513</v>
      </c>
      <c r="B567" s="1" t="s">
        <v>2514</v>
      </c>
      <c r="C567" s="24" t="s">
        <v>13845</v>
      </c>
      <c r="D567" s="24" t="s">
        <v>13792</v>
      </c>
    </row>
    <row r="568" hidden="1">
      <c r="A568" s="24" t="s">
        <v>2515</v>
      </c>
      <c r="B568" s="1" t="s">
        <v>2516</v>
      </c>
      <c r="C568" s="24" t="s">
        <v>13845</v>
      </c>
      <c r="D568" s="24" t="s">
        <v>13792</v>
      </c>
    </row>
    <row r="569" hidden="1">
      <c r="A569" s="24" t="s">
        <v>2517</v>
      </c>
      <c r="B569" s="1" t="s">
        <v>2518</v>
      </c>
      <c r="C569" s="24" t="s">
        <v>13845</v>
      </c>
      <c r="D569" s="24" t="s">
        <v>13792</v>
      </c>
    </row>
    <row r="570" hidden="1">
      <c r="A570" s="24" t="s">
        <v>830</v>
      </c>
      <c r="B570" s="1" t="s">
        <v>831</v>
      </c>
      <c r="C570" s="24" t="s">
        <v>13845</v>
      </c>
      <c r="D570" s="24" t="s">
        <v>13792</v>
      </c>
    </row>
    <row r="571" hidden="1">
      <c r="A571" s="24" t="s">
        <v>832</v>
      </c>
      <c r="B571" s="1" t="s">
        <v>834</v>
      </c>
      <c r="C571" s="24" t="s">
        <v>13845</v>
      </c>
      <c r="D571" s="24" t="s">
        <v>13792</v>
      </c>
    </row>
    <row r="572" hidden="1">
      <c r="A572" s="24" t="s">
        <v>835</v>
      </c>
      <c r="B572" s="1" t="s">
        <v>836</v>
      </c>
      <c r="C572" s="24" t="s">
        <v>13845</v>
      </c>
      <c r="D572" s="24" t="s">
        <v>13792</v>
      </c>
    </row>
    <row r="573" hidden="1">
      <c r="A573" s="24" t="s">
        <v>838</v>
      </c>
      <c r="B573" s="1" t="s">
        <v>839</v>
      </c>
      <c r="C573" s="24" t="s">
        <v>13845</v>
      </c>
      <c r="D573" s="24" t="s">
        <v>13792</v>
      </c>
    </row>
    <row r="574" hidden="1">
      <c r="A574" s="24" t="s">
        <v>840</v>
      </c>
      <c r="B574" s="1" t="s">
        <v>841</v>
      </c>
      <c r="C574" s="24" t="s">
        <v>13845</v>
      </c>
      <c r="D574" s="24" t="s">
        <v>13792</v>
      </c>
    </row>
    <row r="575" hidden="1">
      <c r="A575" s="24" t="s">
        <v>842</v>
      </c>
      <c r="B575" s="1" t="s">
        <v>843</v>
      </c>
      <c r="C575" s="24" t="s">
        <v>13845</v>
      </c>
      <c r="D575" s="24" t="s">
        <v>13792</v>
      </c>
    </row>
    <row r="576" hidden="1">
      <c r="A576" s="24" t="s">
        <v>845</v>
      </c>
      <c r="B576" s="1" t="s">
        <v>846</v>
      </c>
      <c r="C576" s="24" t="s">
        <v>13845</v>
      </c>
      <c r="D576" s="24" t="s">
        <v>13792</v>
      </c>
    </row>
    <row r="577" hidden="1">
      <c r="A577" s="24" t="s">
        <v>2523</v>
      </c>
      <c r="B577" s="1" t="s">
        <v>2524</v>
      </c>
      <c r="C577" s="24" t="s">
        <v>13866</v>
      </c>
      <c r="D577" s="24" t="s">
        <v>13792</v>
      </c>
    </row>
    <row r="578" hidden="1">
      <c r="A578" s="24" t="s">
        <v>2525</v>
      </c>
      <c r="B578" s="1" t="s">
        <v>2526</v>
      </c>
      <c r="C578" s="24" t="s">
        <v>13866</v>
      </c>
      <c r="D578" s="24" t="s">
        <v>13792</v>
      </c>
    </row>
    <row r="579" hidden="1">
      <c r="A579" s="24" t="s">
        <v>2527</v>
      </c>
      <c r="B579" s="1" t="s">
        <v>2528</v>
      </c>
      <c r="C579" s="24" t="s">
        <v>13866</v>
      </c>
      <c r="D579" s="24" t="s">
        <v>13792</v>
      </c>
    </row>
    <row r="580" hidden="1">
      <c r="A580" s="24" t="s">
        <v>2529</v>
      </c>
      <c r="B580" s="1" t="s">
        <v>2530</v>
      </c>
      <c r="C580" s="24" t="s">
        <v>13866</v>
      </c>
      <c r="D580" s="24" t="s">
        <v>13792</v>
      </c>
    </row>
    <row r="581" hidden="1">
      <c r="A581" s="24" t="s">
        <v>2531</v>
      </c>
      <c r="B581" s="1" t="s">
        <v>2532</v>
      </c>
      <c r="C581" s="24" t="s">
        <v>13866</v>
      </c>
      <c r="D581" s="24" t="s">
        <v>13792</v>
      </c>
    </row>
    <row r="582" hidden="1">
      <c r="A582" s="24" t="s">
        <v>2533</v>
      </c>
      <c r="B582" s="1" t="s">
        <v>2534</v>
      </c>
      <c r="C582" s="24" t="s">
        <v>13866</v>
      </c>
      <c r="D582" s="24" t="s">
        <v>13792</v>
      </c>
    </row>
    <row r="583" hidden="1">
      <c r="A583" s="24" t="s">
        <v>2535</v>
      </c>
      <c r="B583" s="1" t="s">
        <v>2536</v>
      </c>
      <c r="C583" s="24" t="s">
        <v>13866</v>
      </c>
      <c r="D583" s="24" t="s">
        <v>13792</v>
      </c>
    </row>
    <row r="584" hidden="1">
      <c r="A584" s="24" t="s">
        <v>2537</v>
      </c>
      <c r="B584" s="1" t="s">
        <v>2538</v>
      </c>
      <c r="C584" s="24" t="s">
        <v>13792</v>
      </c>
      <c r="D584" s="24" t="s">
        <v>13792</v>
      </c>
    </row>
    <row r="585" hidden="1">
      <c r="A585" s="24" t="s">
        <v>2539</v>
      </c>
      <c r="B585" s="1" t="s">
        <v>2540</v>
      </c>
      <c r="C585" s="24" t="s">
        <v>13792</v>
      </c>
      <c r="D585" s="24" t="s">
        <v>13792</v>
      </c>
    </row>
    <row r="586" hidden="1">
      <c r="A586" s="24" t="s">
        <v>2541</v>
      </c>
      <c r="B586" s="1" t="s">
        <v>2542</v>
      </c>
      <c r="C586" s="24" t="s">
        <v>13792</v>
      </c>
      <c r="D586" s="24" t="s">
        <v>13792</v>
      </c>
    </row>
    <row r="587" hidden="1">
      <c r="A587" s="24" t="s">
        <v>2543</v>
      </c>
      <c r="B587" s="1" t="s">
        <v>2544</v>
      </c>
      <c r="C587" s="24" t="s">
        <v>13792</v>
      </c>
      <c r="D587" s="24" t="s">
        <v>13792</v>
      </c>
    </row>
    <row r="588" hidden="1">
      <c r="A588" s="24" t="s">
        <v>2545</v>
      </c>
      <c r="B588" s="1" t="s">
        <v>2546</v>
      </c>
      <c r="C588" s="24" t="s">
        <v>13792</v>
      </c>
      <c r="D588" s="24" t="s">
        <v>13792</v>
      </c>
    </row>
    <row r="589" hidden="1">
      <c r="A589" s="24" t="s">
        <v>2547</v>
      </c>
      <c r="B589" s="1" t="s">
        <v>2548</v>
      </c>
      <c r="C589" s="24" t="s">
        <v>13792</v>
      </c>
      <c r="D589" s="24" t="s">
        <v>13792</v>
      </c>
    </row>
    <row r="590" hidden="1">
      <c r="A590" s="24" t="s">
        <v>2549</v>
      </c>
      <c r="B590" s="1" t="s">
        <v>2550</v>
      </c>
      <c r="C590" s="24" t="s">
        <v>13792</v>
      </c>
      <c r="D590" s="24" t="s">
        <v>13792</v>
      </c>
    </row>
    <row r="591" hidden="1">
      <c r="A591" s="24" t="s">
        <v>14534</v>
      </c>
      <c r="B591" s="1" t="s">
        <v>14536</v>
      </c>
      <c r="C591" s="24" t="s">
        <v>13792</v>
      </c>
      <c r="D591" s="24" t="s">
        <v>13792</v>
      </c>
    </row>
    <row r="592" hidden="1">
      <c r="A592" s="24" t="s">
        <v>2551</v>
      </c>
      <c r="B592" s="1" t="s">
        <v>2552</v>
      </c>
      <c r="C592" s="24" t="s">
        <v>13836</v>
      </c>
      <c r="D592" s="24" t="s">
        <v>13792</v>
      </c>
    </row>
    <row r="593" hidden="1">
      <c r="A593" s="24" t="s">
        <v>2553</v>
      </c>
      <c r="B593" s="1" t="s">
        <v>2554</v>
      </c>
      <c r="C593" s="24" t="s">
        <v>13836</v>
      </c>
      <c r="D593" s="24" t="s">
        <v>13792</v>
      </c>
    </row>
    <row r="594" hidden="1">
      <c r="A594" s="24" t="s">
        <v>178</v>
      </c>
      <c r="B594" s="1" t="s">
        <v>179</v>
      </c>
      <c r="C594" s="24" t="s">
        <v>13836</v>
      </c>
      <c r="D594" s="24" t="s">
        <v>13792</v>
      </c>
    </row>
    <row r="595" hidden="1">
      <c r="A595" s="24" t="s">
        <v>2555</v>
      </c>
      <c r="B595" s="1" t="s">
        <v>2556</v>
      </c>
      <c r="C595" s="24" t="s">
        <v>13792</v>
      </c>
      <c r="D595" s="24" t="s">
        <v>13792</v>
      </c>
    </row>
    <row r="596" hidden="1">
      <c r="A596" s="24" t="s">
        <v>2557</v>
      </c>
      <c r="B596" s="1" t="s">
        <v>2558</v>
      </c>
      <c r="C596" s="24" t="s">
        <v>13792</v>
      </c>
      <c r="D596" s="24" t="s">
        <v>13792</v>
      </c>
    </row>
    <row r="597" hidden="1">
      <c r="A597" s="24" t="s">
        <v>2563</v>
      </c>
      <c r="B597" s="1" t="s">
        <v>2564</v>
      </c>
      <c r="C597" s="24" t="s">
        <v>13792</v>
      </c>
      <c r="D597" s="24" t="s">
        <v>13792</v>
      </c>
    </row>
    <row r="598" hidden="1">
      <c r="A598" s="24" t="s">
        <v>2565</v>
      </c>
      <c r="B598" s="1" t="s">
        <v>2566</v>
      </c>
      <c r="C598" s="24" t="s">
        <v>13792</v>
      </c>
      <c r="D598" s="24" t="s">
        <v>13792</v>
      </c>
    </row>
    <row r="599" hidden="1">
      <c r="A599" s="24" t="s">
        <v>2567</v>
      </c>
      <c r="B599" s="1" t="s">
        <v>2568</v>
      </c>
      <c r="C599" s="24" t="s">
        <v>13792</v>
      </c>
      <c r="D599" s="24" t="s">
        <v>13792</v>
      </c>
    </row>
    <row r="600" hidden="1">
      <c r="A600" s="24" t="s">
        <v>2569</v>
      </c>
      <c r="B600" s="1" t="s">
        <v>2570</v>
      </c>
      <c r="C600" s="24" t="s">
        <v>13792</v>
      </c>
      <c r="D600" s="24" t="s">
        <v>13792</v>
      </c>
    </row>
    <row r="601" hidden="1">
      <c r="A601" s="24" t="s">
        <v>2571</v>
      </c>
      <c r="B601" s="1" t="s">
        <v>2572</v>
      </c>
      <c r="C601" s="24" t="s">
        <v>13792</v>
      </c>
      <c r="D601" s="24" t="s">
        <v>13792</v>
      </c>
    </row>
    <row r="602" hidden="1">
      <c r="A602" s="24" t="s">
        <v>2577</v>
      </c>
      <c r="B602" s="1" t="s">
        <v>2578</v>
      </c>
      <c r="C602" s="24" t="s">
        <v>13792</v>
      </c>
      <c r="D602" s="24" t="s">
        <v>13792</v>
      </c>
    </row>
    <row r="603" hidden="1">
      <c r="A603" s="24" t="s">
        <v>2579</v>
      </c>
      <c r="B603" s="1" t="s">
        <v>2580</v>
      </c>
      <c r="C603" s="24" t="s">
        <v>13992</v>
      </c>
      <c r="D603" s="24" t="s">
        <v>13792</v>
      </c>
    </row>
    <row r="604" hidden="1">
      <c r="A604" s="24" t="s">
        <v>2583</v>
      </c>
      <c r="B604" s="1" t="s">
        <v>2584</v>
      </c>
      <c r="C604" s="24" t="s">
        <v>13792</v>
      </c>
      <c r="D604" s="24" t="s">
        <v>13792</v>
      </c>
    </row>
    <row r="605" hidden="1">
      <c r="A605" s="24" t="s">
        <v>2585</v>
      </c>
      <c r="B605" s="1" t="s">
        <v>2586</v>
      </c>
      <c r="C605" s="24" t="s">
        <v>13992</v>
      </c>
      <c r="D605" s="24" t="s">
        <v>13792</v>
      </c>
    </row>
    <row r="606" hidden="1">
      <c r="A606" s="24" t="s">
        <v>2587</v>
      </c>
      <c r="B606" s="1" t="s">
        <v>2588</v>
      </c>
      <c r="C606" s="24" t="s">
        <v>13992</v>
      </c>
      <c r="D606" s="24" t="s">
        <v>13792</v>
      </c>
    </row>
    <row r="607" hidden="1">
      <c r="A607" s="24" t="s">
        <v>2589</v>
      </c>
      <c r="B607" s="1" t="s">
        <v>2590</v>
      </c>
      <c r="C607" s="24" t="s">
        <v>13792</v>
      </c>
      <c r="D607" s="24" t="s">
        <v>13792</v>
      </c>
    </row>
    <row r="608" hidden="1">
      <c r="A608" s="24" t="s">
        <v>2591</v>
      </c>
      <c r="B608" s="1" t="s">
        <v>2592</v>
      </c>
      <c r="C608" s="24" t="s">
        <v>13992</v>
      </c>
      <c r="D608" s="24" t="s">
        <v>13792</v>
      </c>
    </row>
    <row r="609" hidden="1">
      <c r="A609" s="24" t="s">
        <v>2593</v>
      </c>
      <c r="B609" s="1" t="s">
        <v>2594</v>
      </c>
      <c r="C609" s="24" t="s">
        <v>13845</v>
      </c>
      <c r="D609" s="24" t="s">
        <v>13792</v>
      </c>
    </row>
    <row r="610" hidden="1">
      <c r="A610" s="24" t="s">
        <v>2595</v>
      </c>
      <c r="B610" s="1" t="s">
        <v>2596</v>
      </c>
      <c r="C610" s="24" t="s">
        <v>13866</v>
      </c>
      <c r="D610" s="24" t="s">
        <v>13792</v>
      </c>
    </row>
    <row r="611" hidden="1">
      <c r="A611" s="24" t="s">
        <v>2597</v>
      </c>
      <c r="B611" s="1" t="s">
        <v>2598</v>
      </c>
      <c r="C611" s="24" t="s">
        <v>13845</v>
      </c>
      <c r="D611" s="24" t="s">
        <v>13792</v>
      </c>
    </row>
    <row r="612" hidden="1">
      <c r="A612" s="24" t="s">
        <v>2599</v>
      </c>
      <c r="B612" s="1" t="s">
        <v>2600</v>
      </c>
      <c r="C612" s="24" t="s">
        <v>13845</v>
      </c>
      <c r="D612" s="24" t="s">
        <v>13792</v>
      </c>
    </row>
    <row r="613" hidden="1">
      <c r="A613" s="24" t="s">
        <v>2601</v>
      </c>
      <c r="B613" s="1" t="s">
        <v>2602</v>
      </c>
      <c r="C613" s="24" t="s">
        <v>13992</v>
      </c>
      <c r="D613" s="24" t="s">
        <v>13792</v>
      </c>
    </row>
    <row r="614" hidden="1">
      <c r="A614" s="24" t="s">
        <v>2603</v>
      </c>
      <c r="B614" s="1" t="s">
        <v>2604</v>
      </c>
      <c r="C614" s="24" t="s">
        <v>13845</v>
      </c>
      <c r="D614" s="24" t="s">
        <v>13792</v>
      </c>
    </row>
    <row r="615" hidden="1">
      <c r="A615" s="24" t="s">
        <v>2606</v>
      </c>
      <c r="B615" s="1" t="s">
        <v>2608</v>
      </c>
      <c r="C615" s="24" t="s">
        <v>13845</v>
      </c>
      <c r="D615" s="24" t="s">
        <v>13792</v>
      </c>
    </row>
    <row r="616" hidden="1">
      <c r="A616" s="24" t="s">
        <v>2609</v>
      </c>
      <c r="B616" s="1" t="s">
        <v>2610</v>
      </c>
      <c r="C616" s="24" t="s">
        <v>13845</v>
      </c>
      <c r="D616" s="24" t="s">
        <v>13792</v>
      </c>
    </row>
    <row r="617" hidden="1">
      <c r="A617" s="24" t="s">
        <v>14565</v>
      </c>
      <c r="B617" s="1" t="s">
        <v>14566</v>
      </c>
      <c r="C617" s="24" t="s">
        <v>13845</v>
      </c>
      <c r="D617" s="24" t="s">
        <v>13792</v>
      </c>
    </row>
    <row r="618" hidden="1">
      <c r="A618" s="24" t="s">
        <v>2611</v>
      </c>
      <c r="B618" s="1" t="s">
        <v>2612</v>
      </c>
      <c r="C618" s="24" t="s">
        <v>13845</v>
      </c>
      <c r="D618" s="24" t="s">
        <v>13792</v>
      </c>
    </row>
    <row r="619" hidden="1">
      <c r="A619" s="24" t="s">
        <v>2613</v>
      </c>
      <c r="B619" s="1" t="s">
        <v>2614</v>
      </c>
      <c r="C619" s="24" t="s">
        <v>13845</v>
      </c>
      <c r="D619" s="24" t="s">
        <v>13792</v>
      </c>
    </row>
    <row r="620" hidden="1">
      <c r="A620" s="24" t="s">
        <v>2615</v>
      </c>
      <c r="B620" s="1" t="s">
        <v>2616</v>
      </c>
      <c r="C620" s="24" t="s">
        <v>13992</v>
      </c>
      <c r="D620" s="24" t="s">
        <v>13792</v>
      </c>
    </row>
    <row r="621" hidden="1">
      <c r="A621" s="24" t="s">
        <v>2617</v>
      </c>
      <c r="B621" s="1" t="s">
        <v>2618</v>
      </c>
      <c r="C621" s="24" t="s">
        <v>13992</v>
      </c>
      <c r="D621" s="24" t="s">
        <v>13792</v>
      </c>
    </row>
    <row r="622" hidden="1">
      <c r="A622" s="24" t="s">
        <v>2619</v>
      </c>
      <c r="B622" s="1" t="s">
        <v>2620</v>
      </c>
      <c r="C622" s="24" t="s">
        <v>13992</v>
      </c>
      <c r="D622" s="24" t="s">
        <v>13792</v>
      </c>
    </row>
    <row r="623" hidden="1">
      <c r="A623" s="24" t="s">
        <v>2621</v>
      </c>
      <c r="B623" s="1" t="s">
        <v>2622</v>
      </c>
      <c r="C623" s="24" t="s">
        <v>13992</v>
      </c>
      <c r="D623" s="24" t="s">
        <v>13792</v>
      </c>
    </row>
    <row r="624" hidden="1">
      <c r="A624" s="24" t="s">
        <v>2623</v>
      </c>
      <c r="B624" s="1" t="s">
        <v>2624</v>
      </c>
      <c r="C624" s="24" t="s">
        <v>13992</v>
      </c>
      <c r="D624" s="24" t="s">
        <v>13792</v>
      </c>
    </row>
    <row r="625" hidden="1">
      <c r="A625" s="24" t="s">
        <v>2625</v>
      </c>
      <c r="B625" s="1" t="s">
        <v>2626</v>
      </c>
      <c r="C625" s="24" t="s">
        <v>13992</v>
      </c>
      <c r="D625" s="24" t="s">
        <v>13792</v>
      </c>
    </row>
    <row r="626" hidden="1">
      <c r="A626" s="24" t="s">
        <v>2627</v>
      </c>
      <c r="B626" s="1" t="s">
        <v>2628</v>
      </c>
      <c r="C626" s="24" t="s">
        <v>13992</v>
      </c>
      <c r="D626" s="24" t="s">
        <v>13792</v>
      </c>
    </row>
    <row r="627" hidden="1">
      <c r="A627" s="24" t="s">
        <v>2629</v>
      </c>
      <c r="B627" s="1" t="s">
        <v>2630</v>
      </c>
      <c r="C627" s="24" t="s">
        <v>13992</v>
      </c>
      <c r="D627" s="24" t="s">
        <v>13792</v>
      </c>
    </row>
    <row r="628" hidden="1">
      <c r="A628" s="24" t="s">
        <v>2631</v>
      </c>
      <c r="B628" s="1" t="s">
        <v>2632</v>
      </c>
      <c r="C628" s="24" t="s">
        <v>13792</v>
      </c>
      <c r="D628" s="24" t="s">
        <v>13792</v>
      </c>
    </row>
    <row r="629" hidden="1">
      <c r="A629" s="24" t="s">
        <v>2633</v>
      </c>
      <c r="B629" s="1" t="s">
        <v>2634</v>
      </c>
      <c r="C629" s="24" t="s">
        <v>13792</v>
      </c>
      <c r="D629" s="24" t="s">
        <v>13792</v>
      </c>
    </row>
    <row r="630" hidden="1">
      <c r="A630" s="24" t="s">
        <v>2635</v>
      </c>
      <c r="B630" s="1" t="s">
        <v>2636</v>
      </c>
      <c r="C630" s="24" t="s">
        <v>13845</v>
      </c>
      <c r="D630" s="24" t="s">
        <v>13792</v>
      </c>
    </row>
    <row r="631" hidden="1">
      <c r="A631" s="24" t="s">
        <v>2637</v>
      </c>
      <c r="B631" s="1" t="s">
        <v>2638</v>
      </c>
      <c r="C631" s="24" t="s">
        <v>13845</v>
      </c>
      <c r="D631" s="24" t="s">
        <v>13792</v>
      </c>
    </row>
    <row r="632" hidden="1">
      <c r="A632" s="24" t="s">
        <v>2639</v>
      </c>
      <c r="B632" s="1" t="s">
        <v>2640</v>
      </c>
      <c r="C632" s="24" t="s">
        <v>13992</v>
      </c>
      <c r="D632" s="24" t="s">
        <v>13792</v>
      </c>
    </row>
    <row r="633" hidden="1">
      <c r="A633" s="24" t="s">
        <v>2641</v>
      </c>
      <c r="B633" s="1" t="s">
        <v>2642</v>
      </c>
      <c r="C633" s="24" t="s">
        <v>13792</v>
      </c>
      <c r="D633" s="24" t="s">
        <v>13792</v>
      </c>
    </row>
    <row r="634" hidden="1">
      <c r="A634" s="24" t="s">
        <v>2643</v>
      </c>
      <c r="B634" s="1" t="s">
        <v>2644</v>
      </c>
      <c r="C634" s="24" t="s">
        <v>13845</v>
      </c>
      <c r="D634" s="24" t="s">
        <v>13792</v>
      </c>
    </row>
    <row r="635" hidden="1">
      <c r="A635" s="24" t="s">
        <v>2647</v>
      </c>
      <c r="B635" s="1" t="s">
        <v>2648</v>
      </c>
      <c r="C635" s="24" t="s">
        <v>13792</v>
      </c>
      <c r="D635" s="24" t="s">
        <v>13792</v>
      </c>
    </row>
    <row r="636" hidden="1">
      <c r="A636" s="24" t="s">
        <v>2649</v>
      </c>
      <c r="B636" s="1" t="s">
        <v>2650</v>
      </c>
      <c r="C636" s="24" t="s">
        <v>13866</v>
      </c>
      <c r="D636" s="24" t="s">
        <v>13792</v>
      </c>
    </row>
    <row r="637" hidden="1">
      <c r="A637" s="24" t="s">
        <v>2651</v>
      </c>
      <c r="B637" s="1" t="s">
        <v>2652</v>
      </c>
      <c r="C637" s="24" t="s">
        <v>13866</v>
      </c>
      <c r="D637" s="24" t="s">
        <v>13792</v>
      </c>
    </row>
    <row r="638" hidden="1">
      <c r="A638" s="24" t="s">
        <v>2653</v>
      </c>
      <c r="B638" s="1" t="s">
        <v>2654</v>
      </c>
      <c r="C638" s="24" t="s">
        <v>13866</v>
      </c>
      <c r="D638" s="24" t="s">
        <v>13792</v>
      </c>
    </row>
    <row r="639" hidden="1">
      <c r="A639" s="24" t="s">
        <v>2655</v>
      </c>
      <c r="B639" s="1" t="s">
        <v>2656</v>
      </c>
      <c r="C639" s="24" t="s">
        <v>13992</v>
      </c>
      <c r="D639" s="24" t="s">
        <v>13792</v>
      </c>
    </row>
    <row r="640" hidden="1">
      <c r="A640" s="24" t="s">
        <v>2657</v>
      </c>
      <c r="B640" s="1" t="s">
        <v>2658</v>
      </c>
      <c r="C640" s="24" t="s">
        <v>13992</v>
      </c>
      <c r="D640" s="24" t="s">
        <v>13792</v>
      </c>
    </row>
    <row r="641" hidden="1">
      <c r="A641" s="24" t="s">
        <v>2659</v>
      </c>
      <c r="B641" s="1" t="s">
        <v>2660</v>
      </c>
      <c r="C641" s="24" t="s">
        <v>13866</v>
      </c>
      <c r="D641" s="24" t="s">
        <v>13792</v>
      </c>
    </row>
    <row r="642" hidden="1">
      <c r="A642" s="24" t="s">
        <v>9060</v>
      </c>
      <c r="B642" s="1" t="s">
        <v>9061</v>
      </c>
      <c r="C642" s="24" t="s">
        <v>13866</v>
      </c>
      <c r="D642" s="24" t="s">
        <v>13792</v>
      </c>
    </row>
    <row r="643" hidden="1">
      <c r="A643" s="24" t="s">
        <v>14607</v>
      </c>
      <c r="B643" s="1" t="s">
        <v>14608</v>
      </c>
      <c r="C643" s="24" t="s">
        <v>13866</v>
      </c>
      <c r="D643" s="24" t="s">
        <v>13792</v>
      </c>
    </row>
    <row r="644" hidden="1">
      <c r="A644" s="24" t="s">
        <v>2661</v>
      </c>
      <c r="B644" s="1" t="s">
        <v>2662</v>
      </c>
      <c r="C644" s="24" t="s">
        <v>13792</v>
      </c>
      <c r="D644" s="24" t="s">
        <v>13792</v>
      </c>
    </row>
    <row r="645" hidden="1">
      <c r="A645" s="24" t="s">
        <v>2665</v>
      </c>
      <c r="B645" s="1" t="s">
        <v>2666</v>
      </c>
      <c r="C645" s="24" t="s">
        <v>13845</v>
      </c>
      <c r="D645" s="24" t="s">
        <v>13792</v>
      </c>
    </row>
    <row r="646" hidden="1">
      <c r="A646" s="24" t="s">
        <v>2667</v>
      </c>
      <c r="B646" s="1" t="s">
        <v>2668</v>
      </c>
      <c r="C646" s="24" t="s">
        <v>13792</v>
      </c>
      <c r="D646" s="24" t="s">
        <v>13792</v>
      </c>
    </row>
    <row r="647" hidden="1">
      <c r="A647" s="24" t="s">
        <v>2669</v>
      </c>
      <c r="B647" s="1" t="s">
        <v>2670</v>
      </c>
      <c r="C647" s="24" t="s">
        <v>13992</v>
      </c>
      <c r="D647" s="24" t="s">
        <v>13792</v>
      </c>
    </row>
    <row r="648" hidden="1">
      <c r="A648" s="24" t="s">
        <v>2671</v>
      </c>
      <c r="B648" s="1" t="s">
        <v>2672</v>
      </c>
      <c r="C648" s="24" t="s">
        <v>13866</v>
      </c>
      <c r="D648" s="24" t="s">
        <v>13792</v>
      </c>
    </row>
    <row r="649" hidden="1">
      <c r="A649" s="24" t="s">
        <v>2673</v>
      </c>
      <c r="B649" s="1" t="s">
        <v>2674</v>
      </c>
      <c r="C649" s="24" t="s">
        <v>13866</v>
      </c>
      <c r="D649" s="24" t="s">
        <v>13792</v>
      </c>
    </row>
    <row r="650" hidden="1">
      <c r="A650" s="24" t="s">
        <v>2675</v>
      </c>
      <c r="B650" s="1" t="s">
        <v>2676</v>
      </c>
      <c r="C650" s="24" t="s">
        <v>13792</v>
      </c>
      <c r="D650" s="24" t="s">
        <v>13792</v>
      </c>
    </row>
    <row r="651" hidden="1">
      <c r="A651" s="24" t="s">
        <v>2677</v>
      </c>
      <c r="B651" s="1" t="s">
        <v>2678</v>
      </c>
      <c r="C651" s="24" t="s">
        <v>13866</v>
      </c>
      <c r="D651" s="24" t="s">
        <v>13792</v>
      </c>
    </row>
    <row r="652" hidden="1">
      <c r="A652" s="24" t="s">
        <v>2679</v>
      </c>
      <c r="B652" s="1" t="s">
        <v>2680</v>
      </c>
      <c r="C652" s="24" t="s">
        <v>13866</v>
      </c>
      <c r="D652" s="24" t="s">
        <v>13792</v>
      </c>
    </row>
    <row r="653" hidden="1">
      <c r="A653" s="24" t="s">
        <v>2681</v>
      </c>
      <c r="B653" s="1" t="s">
        <v>2682</v>
      </c>
      <c r="C653" s="24" t="s">
        <v>13866</v>
      </c>
      <c r="D653" s="24" t="s">
        <v>13792</v>
      </c>
    </row>
    <row r="654" hidden="1">
      <c r="A654" s="24" t="s">
        <v>2683</v>
      </c>
      <c r="B654" s="1" t="s">
        <v>2684</v>
      </c>
      <c r="C654" s="24" t="s">
        <v>13866</v>
      </c>
      <c r="D654" s="24" t="s">
        <v>13792</v>
      </c>
    </row>
    <row r="655" hidden="1">
      <c r="A655" s="24" t="s">
        <v>2685</v>
      </c>
      <c r="B655" s="1" t="s">
        <v>2686</v>
      </c>
      <c r="C655" s="24" t="s">
        <v>13992</v>
      </c>
      <c r="D655" s="24" t="s">
        <v>13792</v>
      </c>
    </row>
    <row r="656" hidden="1">
      <c r="A656" s="24" t="s">
        <v>2687</v>
      </c>
      <c r="B656" s="1" t="s">
        <v>2688</v>
      </c>
      <c r="C656" s="24" t="s">
        <v>13792</v>
      </c>
      <c r="D656" s="24" t="s">
        <v>13792</v>
      </c>
    </row>
    <row r="657" hidden="1">
      <c r="A657" s="24" t="s">
        <v>2689</v>
      </c>
      <c r="B657" s="1" t="s">
        <v>2690</v>
      </c>
      <c r="C657" s="24" t="s">
        <v>13792</v>
      </c>
      <c r="D657" s="24" t="s">
        <v>13792</v>
      </c>
    </row>
    <row r="658" hidden="1">
      <c r="A658" s="24" t="s">
        <v>2691</v>
      </c>
      <c r="B658" s="1" t="s">
        <v>2692</v>
      </c>
      <c r="C658" s="24" t="s">
        <v>13792</v>
      </c>
      <c r="D658" s="24" t="s">
        <v>13792</v>
      </c>
    </row>
    <row r="659" hidden="1">
      <c r="A659" s="24" t="s">
        <v>2693</v>
      </c>
      <c r="B659" s="1" t="s">
        <v>2694</v>
      </c>
      <c r="C659" s="24" t="s">
        <v>13792</v>
      </c>
      <c r="D659" s="24" t="s">
        <v>13792</v>
      </c>
    </row>
    <row r="660" hidden="1">
      <c r="A660" s="24" t="s">
        <v>2695</v>
      </c>
      <c r="B660" s="1" t="s">
        <v>2696</v>
      </c>
      <c r="C660" s="24" t="s">
        <v>13845</v>
      </c>
      <c r="D660" s="24" t="s">
        <v>13792</v>
      </c>
    </row>
    <row r="661" hidden="1">
      <c r="A661" s="24" t="s">
        <v>2697</v>
      </c>
      <c r="B661" s="1" t="s">
        <v>2698</v>
      </c>
      <c r="C661" s="24" t="s">
        <v>13845</v>
      </c>
      <c r="D661" s="24" t="s">
        <v>13792</v>
      </c>
    </row>
    <row r="662" hidden="1">
      <c r="A662" s="24" t="s">
        <v>2699</v>
      </c>
      <c r="B662" s="1" t="s">
        <v>2700</v>
      </c>
      <c r="C662" s="24" t="s">
        <v>13866</v>
      </c>
      <c r="D662" s="24" t="s">
        <v>13792</v>
      </c>
    </row>
    <row r="663" hidden="1">
      <c r="A663" s="24" t="s">
        <v>2701</v>
      </c>
      <c r="B663" s="1" t="s">
        <v>2702</v>
      </c>
      <c r="C663" s="24" t="s">
        <v>13992</v>
      </c>
      <c r="D663" s="24" t="s">
        <v>13792</v>
      </c>
    </row>
    <row r="664" hidden="1">
      <c r="A664" s="24" t="s">
        <v>2703</v>
      </c>
      <c r="B664" s="1" t="s">
        <v>2704</v>
      </c>
      <c r="C664" s="24" t="s">
        <v>13992</v>
      </c>
      <c r="D664" s="24" t="s">
        <v>13792</v>
      </c>
    </row>
    <row r="665" hidden="1">
      <c r="A665" s="24" t="s">
        <v>2705</v>
      </c>
      <c r="B665" s="1" t="s">
        <v>2706</v>
      </c>
      <c r="C665" s="24" t="s">
        <v>13792</v>
      </c>
      <c r="D665" s="24" t="s">
        <v>13792</v>
      </c>
    </row>
    <row r="666" hidden="1">
      <c r="A666" s="24" t="s">
        <v>2707</v>
      </c>
      <c r="B666" s="1" t="s">
        <v>2708</v>
      </c>
      <c r="C666" s="24" t="s">
        <v>13792</v>
      </c>
      <c r="D666" s="24" t="s">
        <v>13792</v>
      </c>
    </row>
    <row r="667" hidden="1">
      <c r="A667" s="24" t="s">
        <v>2709</v>
      </c>
      <c r="B667" s="1" t="s">
        <v>2710</v>
      </c>
      <c r="C667" s="24" t="s">
        <v>13792</v>
      </c>
      <c r="D667" s="24" t="s">
        <v>13792</v>
      </c>
    </row>
    <row r="668" hidden="1">
      <c r="A668" s="24" t="s">
        <v>2713</v>
      </c>
      <c r="B668" s="1" t="s">
        <v>2714</v>
      </c>
      <c r="C668" s="24" t="s">
        <v>13792</v>
      </c>
      <c r="D668" s="24" t="s">
        <v>13792</v>
      </c>
    </row>
    <row r="669" hidden="1">
      <c r="A669" s="24" t="s">
        <v>2719</v>
      </c>
      <c r="B669" s="1" t="s">
        <v>2720</v>
      </c>
      <c r="C669" s="24" t="s">
        <v>13792</v>
      </c>
      <c r="D669" s="24" t="s">
        <v>13792</v>
      </c>
    </row>
    <row r="670" hidden="1">
      <c r="A670" s="24" t="s">
        <v>2721</v>
      </c>
      <c r="B670" s="1" t="s">
        <v>2722</v>
      </c>
      <c r="C670" s="24" t="s">
        <v>13866</v>
      </c>
      <c r="D670" s="24" t="s">
        <v>13792</v>
      </c>
    </row>
    <row r="671" hidden="1">
      <c r="A671" s="24" t="s">
        <v>2723</v>
      </c>
      <c r="B671" s="1" t="s">
        <v>2724</v>
      </c>
      <c r="C671" s="24" t="s">
        <v>13792</v>
      </c>
      <c r="D671" s="24" t="s">
        <v>13792</v>
      </c>
    </row>
    <row r="672" hidden="1">
      <c r="A672" s="24" t="s">
        <v>2725</v>
      </c>
      <c r="B672" s="1" t="s">
        <v>2726</v>
      </c>
      <c r="C672" s="24" t="s">
        <v>13992</v>
      </c>
      <c r="D672" s="24" t="s">
        <v>13792</v>
      </c>
    </row>
    <row r="673" hidden="1">
      <c r="A673" s="24" t="s">
        <v>2727</v>
      </c>
      <c r="B673" s="1" t="s">
        <v>2728</v>
      </c>
      <c r="C673" s="24" t="s">
        <v>13992</v>
      </c>
      <c r="D673" s="24" t="s">
        <v>13792</v>
      </c>
    </row>
    <row r="674" hidden="1">
      <c r="A674" s="24" t="s">
        <v>2733</v>
      </c>
      <c r="B674" s="1" t="s">
        <v>2734</v>
      </c>
      <c r="C674" s="24" t="s">
        <v>13845</v>
      </c>
      <c r="D674" s="24" t="s">
        <v>13792</v>
      </c>
    </row>
    <row r="675" hidden="1">
      <c r="A675" s="24" t="s">
        <v>2735</v>
      </c>
      <c r="B675" s="1" t="s">
        <v>2736</v>
      </c>
      <c r="C675" s="24" t="s">
        <v>13992</v>
      </c>
      <c r="D675" s="24" t="s">
        <v>13792</v>
      </c>
    </row>
    <row r="676" hidden="1">
      <c r="A676" s="24" t="s">
        <v>2737</v>
      </c>
      <c r="B676" s="1" t="s">
        <v>2738</v>
      </c>
      <c r="C676" s="24" t="s">
        <v>13845</v>
      </c>
      <c r="D676" s="24" t="s">
        <v>13792</v>
      </c>
    </row>
    <row r="677" hidden="1">
      <c r="A677" s="24" t="s">
        <v>2739</v>
      </c>
      <c r="B677" s="1" t="s">
        <v>2740</v>
      </c>
      <c r="C677" s="24" t="s">
        <v>13792</v>
      </c>
      <c r="D677" s="24" t="s">
        <v>13792</v>
      </c>
    </row>
    <row r="678" hidden="1">
      <c r="A678" s="24" t="s">
        <v>2741</v>
      </c>
      <c r="B678" s="1" t="s">
        <v>2742</v>
      </c>
      <c r="C678" s="24" t="s">
        <v>13845</v>
      </c>
      <c r="D678" s="24" t="s">
        <v>13792</v>
      </c>
    </row>
    <row r="679" hidden="1">
      <c r="A679" s="24" t="s">
        <v>2745</v>
      </c>
      <c r="B679" s="1" t="s">
        <v>2746</v>
      </c>
      <c r="C679" s="24" t="s">
        <v>13792</v>
      </c>
      <c r="D679" s="24" t="s">
        <v>13792</v>
      </c>
    </row>
    <row r="680" hidden="1">
      <c r="A680" s="24" t="s">
        <v>2747</v>
      </c>
      <c r="B680" s="1" t="s">
        <v>2748</v>
      </c>
      <c r="C680" s="24" t="s">
        <v>13845</v>
      </c>
      <c r="D680" s="24" t="s">
        <v>13792</v>
      </c>
    </row>
    <row r="681" hidden="1">
      <c r="A681" s="24" t="s">
        <v>2749</v>
      </c>
      <c r="B681" s="1" t="s">
        <v>2750</v>
      </c>
      <c r="C681" s="24" t="s">
        <v>13845</v>
      </c>
      <c r="D681" s="24" t="s">
        <v>13792</v>
      </c>
    </row>
    <row r="682" hidden="1">
      <c r="A682" s="24" t="s">
        <v>2751</v>
      </c>
      <c r="B682" s="1" t="s">
        <v>2752</v>
      </c>
      <c r="C682" s="24" t="s">
        <v>13845</v>
      </c>
      <c r="D682" s="24" t="s">
        <v>13792</v>
      </c>
    </row>
    <row r="683" hidden="1">
      <c r="A683" s="24" t="s">
        <v>2753</v>
      </c>
      <c r="B683" s="1" t="s">
        <v>2754</v>
      </c>
      <c r="C683" s="24" t="s">
        <v>13845</v>
      </c>
      <c r="D683" s="24" t="s">
        <v>13792</v>
      </c>
    </row>
    <row r="684" hidden="1">
      <c r="A684" s="24" t="s">
        <v>2755</v>
      </c>
      <c r="B684" s="1" t="s">
        <v>2756</v>
      </c>
      <c r="C684" s="24" t="s">
        <v>13845</v>
      </c>
      <c r="D684" s="24" t="s">
        <v>13792</v>
      </c>
    </row>
    <row r="685" hidden="1">
      <c r="A685" s="24" t="s">
        <v>2757</v>
      </c>
      <c r="B685" s="1" t="s">
        <v>2758</v>
      </c>
      <c r="C685" s="24" t="s">
        <v>13845</v>
      </c>
      <c r="D685" s="24" t="s">
        <v>13792</v>
      </c>
    </row>
    <row r="686" hidden="1">
      <c r="A686" s="24" t="s">
        <v>2759</v>
      </c>
      <c r="B686" s="1" t="s">
        <v>2760</v>
      </c>
      <c r="C686" s="24" t="s">
        <v>13845</v>
      </c>
      <c r="D686" s="24" t="s">
        <v>13792</v>
      </c>
    </row>
    <row r="687" hidden="1">
      <c r="A687" s="24" t="s">
        <v>2761</v>
      </c>
      <c r="B687" s="1" t="s">
        <v>2762</v>
      </c>
      <c r="C687" s="24" t="s">
        <v>13845</v>
      </c>
      <c r="D687" s="24" t="s">
        <v>13792</v>
      </c>
    </row>
    <row r="688" hidden="1">
      <c r="A688" s="24" t="s">
        <v>2763</v>
      </c>
      <c r="B688" s="1" t="s">
        <v>2764</v>
      </c>
      <c r="C688" s="24" t="s">
        <v>13792</v>
      </c>
      <c r="D688" s="24" t="s">
        <v>13792</v>
      </c>
    </row>
    <row r="689" hidden="1">
      <c r="A689" s="24" t="s">
        <v>2765</v>
      </c>
      <c r="B689" s="1" t="s">
        <v>2766</v>
      </c>
      <c r="C689" s="24" t="s">
        <v>13845</v>
      </c>
      <c r="D689" s="24" t="s">
        <v>13792</v>
      </c>
    </row>
    <row r="690" hidden="1">
      <c r="A690" s="24" t="s">
        <v>2767</v>
      </c>
      <c r="B690" s="1" t="s">
        <v>2768</v>
      </c>
      <c r="C690" s="24" t="s">
        <v>13992</v>
      </c>
      <c r="D690" s="24" t="s">
        <v>13792</v>
      </c>
    </row>
    <row r="691" hidden="1">
      <c r="A691" s="24" t="s">
        <v>2769</v>
      </c>
      <c r="B691" s="1" t="s">
        <v>2770</v>
      </c>
      <c r="C691" s="24" t="s">
        <v>13992</v>
      </c>
      <c r="D691" s="24" t="s">
        <v>13792</v>
      </c>
    </row>
    <row r="692" hidden="1">
      <c r="A692" s="24" t="s">
        <v>2771</v>
      </c>
      <c r="B692" s="1" t="s">
        <v>2772</v>
      </c>
      <c r="C692" s="24" t="s">
        <v>13992</v>
      </c>
      <c r="D692" s="24" t="s">
        <v>13792</v>
      </c>
    </row>
    <row r="693" hidden="1">
      <c r="A693" s="24" t="s">
        <v>2773</v>
      </c>
      <c r="B693" s="1" t="s">
        <v>2774</v>
      </c>
      <c r="C693" s="24" t="s">
        <v>13992</v>
      </c>
      <c r="D693" s="24" t="s">
        <v>13792</v>
      </c>
    </row>
    <row r="694" hidden="1">
      <c r="A694" s="24" t="s">
        <v>2775</v>
      </c>
      <c r="B694" s="1" t="s">
        <v>2776</v>
      </c>
      <c r="C694" s="24" t="s">
        <v>13845</v>
      </c>
      <c r="D694" s="24" t="s">
        <v>13792</v>
      </c>
    </row>
    <row r="695" hidden="1">
      <c r="A695" s="24" t="s">
        <v>2777</v>
      </c>
      <c r="B695" s="1" t="s">
        <v>2778</v>
      </c>
      <c r="C695" s="24" t="s">
        <v>13792</v>
      </c>
      <c r="D695" s="24" t="s">
        <v>13792</v>
      </c>
    </row>
    <row r="696" hidden="1">
      <c r="A696" s="24" t="s">
        <v>2779</v>
      </c>
      <c r="B696" s="1" t="s">
        <v>2780</v>
      </c>
      <c r="C696" s="24" t="s">
        <v>13866</v>
      </c>
      <c r="D696" s="24" t="s">
        <v>13792</v>
      </c>
    </row>
    <row r="697" hidden="1">
      <c r="A697" s="24" t="s">
        <v>2789</v>
      </c>
      <c r="B697" s="1" t="s">
        <v>2790</v>
      </c>
      <c r="C697" s="24" t="s">
        <v>13866</v>
      </c>
      <c r="D697" s="24" t="s">
        <v>13792</v>
      </c>
    </row>
    <row r="698" hidden="1">
      <c r="A698" s="24" t="s">
        <v>2791</v>
      </c>
      <c r="B698" s="1" t="s">
        <v>2792</v>
      </c>
      <c r="C698" s="24" t="s">
        <v>13845</v>
      </c>
      <c r="D698" s="24" t="s">
        <v>13792</v>
      </c>
    </row>
    <row r="699" hidden="1">
      <c r="A699" s="24" t="s">
        <v>2793</v>
      </c>
      <c r="B699" s="1" t="s">
        <v>2794</v>
      </c>
      <c r="C699" s="24" t="s">
        <v>13866</v>
      </c>
      <c r="D699" s="24" t="s">
        <v>13792</v>
      </c>
    </row>
    <row r="700" hidden="1">
      <c r="A700" s="24" t="s">
        <v>2799</v>
      </c>
      <c r="B700" s="1" t="s">
        <v>2800</v>
      </c>
      <c r="C700" s="24" t="s">
        <v>13866</v>
      </c>
      <c r="D700" s="24" t="s">
        <v>13792</v>
      </c>
    </row>
    <row r="701" hidden="1">
      <c r="A701" s="24" t="s">
        <v>2805</v>
      </c>
      <c r="B701" s="1" t="s">
        <v>2806</v>
      </c>
      <c r="C701" s="24" t="s">
        <v>13992</v>
      </c>
      <c r="D701" s="24" t="s">
        <v>13792</v>
      </c>
    </row>
    <row r="702" hidden="1">
      <c r="A702" s="24" t="s">
        <v>2807</v>
      </c>
      <c r="B702" s="1" t="s">
        <v>2808</v>
      </c>
      <c r="C702" s="24" t="s">
        <v>13845</v>
      </c>
      <c r="D702" s="24" t="s">
        <v>13792</v>
      </c>
    </row>
    <row r="703" hidden="1">
      <c r="A703" s="24" t="s">
        <v>2813</v>
      </c>
      <c r="B703" s="1" t="s">
        <v>2814</v>
      </c>
      <c r="C703" s="24" t="s">
        <v>13836</v>
      </c>
      <c r="D703" s="24" t="s">
        <v>13792</v>
      </c>
    </row>
    <row r="704" hidden="1">
      <c r="A704" s="24" t="s">
        <v>2819</v>
      </c>
      <c r="B704" s="1" t="s">
        <v>2820</v>
      </c>
      <c r="C704" s="24" t="s">
        <v>13866</v>
      </c>
      <c r="D704" s="24" t="s">
        <v>13792</v>
      </c>
    </row>
    <row r="705" hidden="1">
      <c r="A705" s="24" t="s">
        <v>2821</v>
      </c>
      <c r="B705" s="1" t="s">
        <v>2822</v>
      </c>
      <c r="C705" s="24" t="s">
        <v>13845</v>
      </c>
      <c r="D705" s="24" t="s">
        <v>13792</v>
      </c>
    </row>
    <row r="706" hidden="1">
      <c r="A706" s="24" t="s">
        <v>2823</v>
      </c>
      <c r="B706" s="1" t="s">
        <v>2824</v>
      </c>
      <c r="C706" s="24" t="s">
        <v>13866</v>
      </c>
      <c r="D706" s="24" t="s">
        <v>13792</v>
      </c>
    </row>
    <row r="707" hidden="1">
      <c r="A707" s="24" t="s">
        <v>2825</v>
      </c>
      <c r="B707" s="1" t="s">
        <v>2826</v>
      </c>
      <c r="C707" s="24" t="s">
        <v>13866</v>
      </c>
      <c r="D707" s="24" t="s">
        <v>13792</v>
      </c>
    </row>
    <row r="708" hidden="1">
      <c r="A708" s="24" t="s">
        <v>2827</v>
      </c>
      <c r="B708" s="1" t="s">
        <v>2828</v>
      </c>
      <c r="C708" s="24" t="s">
        <v>13866</v>
      </c>
      <c r="D708" s="24" t="s">
        <v>13792</v>
      </c>
    </row>
    <row r="709" hidden="1">
      <c r="A709" s="24" t="s">
        <v>2833</v>
      </c>
      <c r="B709" s="1" t="s">
        <v>2834</v>
      </c>
      <c r="C709" s="24" t="s">
        <v>13866</v>
      </c>
      <c r="D709" s="24" t="s">
        <v>13792</v>
      </c>
    </row>
    <row r="710" hidden="1">
      <c r="A710" s="24" t="s">
        <v>2841</v>
      </c>
      <c r="B710" s="1" t="s">
        <v>2842</v>
      </c>
      <c r="C710" s="24" t="s">
        <v>13845</v>
      </c>
      <c r="D710" s="24" t="s">
        <v>13792</v>
      </c>
    </row>
    <row r="711" hidden="1">
      <c r="A711" s="24" t="s">
        <v>2843</v>
      </c>
      <c r="B711" s="1" t="s">
        <v>2844</v>
      </c>
      <c r="C711" s="24" t="s">
        <v>13992</v>
      </c>
      <c r="D711" s="24" t="s">
        <v>13792</v>
      </c>
    </row>
    <row r="712" hidden="1">
      <c r="A712" s="24" t="s">
        <v>2845</v>
      </c>
      <c r="B712" s="1" t="s">
        <v>2846</v>
      </c>
      <c r="C712" s="24" t="s">
        <v>13845</v>
      </c>
      <c r="D712" s="24" t="s">
        <v>13792</v>
      </c>
    </row>
    <row r="713" hidden="1">
      <c r="A713" s="24" t="s">
        <v>2849</v>
      </c>
      <c r="B713" s="1" t="s">
        <v>2850</v>
      </c>
      <c r="C713" s="24" t="s">
        <v>13792</v>
      </c>
      <c r="D713" s="24" t="s">
        <v>13792</v>
      </c>
    </row>
    <row r="714" hidden="1">
      <c r="A714" s="24" t="s">
        <v>2851</v>
      </c>
      <c r="B714" s="1" t="s">
        <v>2852</v>
      </c>
      <c r="C714" s="24" t="s">
        <v>13792</v>
      </c>
      <c r="D714" s="24" t="s">
        <v>13792</v>
      </c>
    </row>
    <row r="715" hidden="1">
      <c r="A715" s="24" t="s">
        <v>2853</v>
      </c>
      <c r="B715" s="1" t="s">
        <v>2854</v>
      </c>
      <c r="C715" s="24" t="s">
        <v>13792</v>
      </c>
      <c r="D715" s="24" t="s">
        <v>13792</v>
      </c>
    </row>
    <row r="716" hidden="1">
      <c r="A716" s="24" t="s">
        <v>2861</v>
      </c>
      <c r="B716" s="1" t="s">
        <v>2862</v>
      </c>
      <c r="C716" s="24" t="s">
        <v>13792</v>
      </c>
      <c r="D716" s="24" t="s">
        <v>13792</v>
      </c>
    </row>
    <row r="717" hidden="1">
      <c r="A717" s="24" t="s">
        <v>2863</v>
      </c>
      <c r="B717" s="1" t="s">
        <v>2864</v>
      </c>
      <c r="C717" s="24" t="s">
        <v>13792</v>
      </c>
      <c r="D717" s="24" t="s">
        <v>13792</v>
      </c>
    </row>
    <row r="718" hidden="1">
      <c r="A718" s="24" t="s">
        <v>2865</v>
      </c>
      <c r="B718" s="1" t="s">
        <v>2866</v>
      </c>
      <c r="C718" s="24" t="s">
        <v>13792</v>
      </c>
      <c r="D718" s="24" t="s">
        <v>13792</v>
      </c>
    </row>
    <row r="719" hidden="1">
      <c r="A719" s="24" t="s">
        <v>2867</v>
      </c>
      <c r="B719" s="1" t="s">
        <v>2868</v>
      </c>
      <c r="C719" s="24" t="s">
        <v>13792</v>
      </c>
      <c r="D719" s="24" t="s">
        <v>13792</v>
      </c>
    </row>
    <row r="720" hidden="1">
      <c r="A720" s="24" t="s">
        <v>2869</v>
      </c>
      <c r="B720" s="1" t="s">
        <v>2870</v>
      </c>
      <c r="C720" s="24" t="s">
        <v>13792</v>
      </c>
      <c r="D720" s="24" t="s">
        <v>13792</v>
      </c>
    </row>
    <row r="721" hidden="1">
      <c r="A721" s="24" t="s">
        <v>9222</v>
      </c>
      <c r="B721" s="1" t="s">
        <v>9223</v>
      </c>
      <c r="C721" s="24" t="s">
        <v>13792</v>
      </c>
      <c r="D721" s="24" t="s">
        <v>13792</v>
      </c>
    </row>
    <row r="722" hidden="1">
      <c r="A722" s="24" t="s">
        <v>2871</v>
      </c>
      <c r="B722" s="1" t="s">
        <v>2872</v>
      </c>
      <c r="C722" s="24" t="s">
        <v>13792</v>
      </c>
      <c r="D722" s="24" t="s">
        <v>13792</v>
      </c>
    </row>
    <row r="723" hidden="1">
      <c r="A723" s="24" t="s">
        <v>2873</v>
      </c>
      <c r="B723" s="1" t="s">
        <v>2874</v>
      </c>
      <c r="C723" s="24" t="s">
        <v>13792</v>
      </c>
      <c r="D723" s="24" t="s">
        <v>13792</v>
      </c>
    </row>
    <row r="724" hidden="1">
      <c r="A724" s="24" t="s">
        <v>2875</v>
      </c>
      <c r="B724" s="1" t="s">
        <v>2876</v>
      </c>
      <c r="C724" s="24" t="s">
        <v>13792</v>
      </c>
      <c r="D724" s="24" t="s">
        <v>13792</v>
      </c>
    </row>
    <row r="725" hidden="1">
      <c r="A725" s="24" t="s">
        <v>2877</v>
      </c>
      <c r="B725" s="1" t="s">
        <v>2878</v>
      </c>
      <c r="C725" s="24" t="s">
        <v>13792</v>
      </c>
      <c r="D725" s="24" t="s">
        <v>13792</v>
      </c>
    </row>
    <row r="726" hidden="1">
      <c r="A726" s="24" t="s">
        <v>2879</v>
      </c>
      <c r="B726" s="1" t="s">
        <v>2880</v>
      </c>
      <c r="C726" s="24" t="s">
        <v>13792</v>
      </c>
      <c r="D726" s="24" t="s">
        <v>13792</v>
      </c>
    </row>
    <row r="727" hidden="1">
      <c r="A727" s="24" t="s">
        <v>2881</v>
      </c>
      <c r="B727" s="1" t="s">
        <v>2882</v>
      </c>
      <c r="C727" s="24" t="s">
        <v>13792</v>
      </c>
      <c r="D727" s="24" t="s">
        <v>13792</v>
      </c>
    </row>
    <row r="728" hidden="1">
      <c r="A728" s="24" t="s">
        <v>2883</v>
      </c>
      <c r="B728" s="1" t="s">
        <v>2884</v>
      </c>
      <c r="C728" s="24" t="s">
        <v>13792</v>
      </c>
      <c r="D728" s="24" t="s">
        <v>13792</v>
      </c>
    </row>
    <row r="729" hidden="1">
      <c r="A729" s="24" t="s">
        <v>2885</v>
      </c>
      <c r="B729" s="1" t="s">
        <v>2886</v>
      </c>
      <c r="C729" s="24" t="s">
        <v>13792</v>
      </c>
      <c r="D729" s="24" t="s">
        <v>13792</v>
      </c>
    </row>
    <row r="730" hidden="1">
      <c r="A730" s="24" t="s">
        <v>2887</v>
      </c>
      <c r="B730" s="1" t="s">
        <v>2888</v>
      </c>
      <c r="C730" s="24" t="s">
        <v>13792</v>
      </c>
      <c r="D730" s="24" t="s">
        <v>13792</v>
      </c>
    </row>
    <row r="731" hidden="1">
      <c r="A731" s="24" t="s">
        <v>2889</v>
      </c>
      <c r="B731" s="1" t="s">
        <v>2890</v>
      </c>
      <c r="C731" s="24" t="s">
        <v>13792</v>
      </c>
      <c r="D731" s="24" t="s">
        <v>13792</v>
      </c>
    </row>
    <row r="732" hidden="1">
      <c r="A732" s="24" t="s">
        <v>2891</v>
      </c>
      <c r="B732" s="1" t="s">
        <v>2892</v>
      </c>
      <c r="C732" s="24" t="s">
        <v>13792</v>
      </c>
      <c r="D732" s="24" t="s">
        <v>13792</v>
      </c>
    </row>
    <row r="733" hidden="1">
      <c r="A733" s="24" t="s">
        <v>2893</v>
      </c>
      <c r="B733" s="1" t="s">
        <v>2894</v>
      </c>
      <c r="C733" s="24" t="s">
        <v>13845</v>
      </c>
      <c r="D733" s="24" t="s">
        <v>13792</v>
      </c>
    </row>
    <row r="734" hidden="1">
      <c r="A734" s="24" t="s">
        <v>2895</v>
      </c>
      <c r="B734" s="1" t="s">
        <v>2896</v>
      </c>
      <c r="C734" s="24" t="s">
        <v>13792</v>
      </c>
      <c r="D734" s="24" t="s">
        <v>13792</v>
      </c>
    </row>
    <row r="735" hidden="1">
      <c r="A735" s="24" t="s">
        <v>2897</v>
      </c>
      <c r="B735" s="1" t="s">
        <v>2898</v>
      </c>
      <c r="C735" s="24" t="s">
        <v>13792</v>
      </c>
      <c r="D735" s="24" t="s">
        <v>13792</v>
      </c>
    </row>
    <row r="736" hidden="1">
      <c r="A736" s="24" t="s">
        <v>2899</v>
      </c>
      <c r="B736" s="1" t="s">
        <v>2900</v>
      </c>
      <c r="C736" s="24" t="s">
        <v>13792</v>
      </c>
      <c r="D736" s="24" t="s">
        <v>13792</v>
      </c>
    </row>
    <row r="737" hidden="1">
      <c r="A737" s="24" t="s">
        <v>2901</v>
      </c>
      <c r="B737" s="1" t="s">
        <v>2902</v>
      </c>
      <c r="C737" s="24" t="s">
        <v>13845</v>
      </c>
      <c r="D737" s="24" t="s">
        <v>13792</v>
      </c>
    </row>
    <row r="738" hidden="1">
      <c r="A738" s="24" t="s">
        <v>2903</v>
      </c>
      <c r="B738" s="1" t="s">
        <v>2904</v>
      </c>
      <c r="C738" s="24" t="s">
        <v>13845</v>
      </c>
      <c r="D738" s="24" t="s">
        <v>13792</v>
      </c>
    </row>
    <row r="739" hidden="1">
      <c r="A739" s="24" t="s">
        <v>2905</v>
      </c>
      <c r="B739" s="1" t="s">
        <v>2906</v>
      </c>
      <c r="C739" s="24" t="s">
        <v>13792</v>
      </c>
      <c r="D739" s="24" t="s">
        <v>13792</v>
      </c>
    </row>
    <row r="740" hidden="1">
      <c r="A740" s="24" t="s">
        <v>2907</v>
      </c>
      <c r="B740" s="1" t="s">
        <v>2908</v>
      </c>
      <c r="C740" s="24" t="s">
        <v>13792</v>
      </c>
      <c r="D740" s="24" t="s">
        <v>13792</v>
      </c>
    </row>
    <row r="741" hidden="1">
      <c r="A741" s="24" t="s">
        <v>2909</v>
      </c>
      <c r="B741" s="1" t="s">
        <v>2910</v>
      </c>
      <c r="C741" s="24" t="s">
        <v>13792</v>
      </c>
      <c r="D741" s="24" t="s">
        <v>13792</v>
      </c>
    </row>
    <row r="742" hidden="1">
      <c r="A742" s="24" t="s">
        <v>2911</v>
      </c>
      <c r="B742" s="1" t="s">
        <v>2912</v>
      </c>
      <c r="C742" s="24" t="s">
        <v>13792</v>
      </c>
      <c r="D742" s="24" t="s">
        <v>13792</v>
      </c>
    </row>
    <row r="743" hidden="1">
      <c r="A743" s="24" t="s">
        <v>2913</v>
      </c>
      <c r="B743" s="1" t="s">
        <v>2914</v>
      </c>
      <c r="C743" s="24" t="s">
        <v>13792</v>
      </c>
      <c r="D743" s="24" t="s">
        <v>13792</v>
      </c>
    </row>
    <row r="744" hidden="1">
      <c r="A744" s="24" t="s">
        <v>2915</v>
      </c>
      <c r="B744" s="1" t="s">
        <v>2916</v>
      </c>
      <c r="C744" s="24" t="s">
        <v>13792</v>
      </c>
      <c r="D744" s="24" t="s">
        <v>13792</v>
      </c>
    </row>
    <row r="745" hidden="1">
      <c r="A745" s="24" t="s">
        <v>2917</v>
      </c>
      <c r="B745" s="1" t="s">
        <v>2918</v>
      </c>
      <c r="C745" s="24" t="s">
        <v>13992</v>
      </c>
      <c r="D745" s="24" t="s">
        <v>13792</v>
      </c>
    </row>
    <row r="746" hidden="1">
      <c r="A746" s="24" t="s">
        <v>2919</v>
      </c>
      <c r="B746" s="1" t="s">
        <v>2920</v>
      </c>
      <c r="C746" s="24" t="s">
        <v>13792</v>
      </c>
      <c r="D746" s="24" t="s">
        <v>13792</v>
      </c>
    </row>
    <row r="747" hidden="1">
      <c r="A747" s="24" t="s">
        <v>2921</v>
      </c>
      <c r="B747" s="1" t="s">
        <v>2922</v>
      </c>
      <c r="C747" s="24" t="s">
        <v>13992</v>
      </c>
      <c r="D747" s="24" t="s">
        <v>13792</v>
      </c>
    </row>
    <row r="748" hidden="1">
      <c r="A748" s="24" t="s">
        <v>2923</v>
      </c>
      <c r="B748" s="1" t="s">
        <v>2924</v>
      </c>
      <c r="C748" s="24" t="s">
        <v>13845</v>
      </c>
      <c r="D748" s="24" t="s">
        <v>13792</v>
      </c>
    </row>
    <row r="749" hidden="1">
      <c r="A749" s="24" t="s">
        <v>2927</v>
      </c>
      <c r="B749" s="1" t="s">
        <v>2928</v>
      </c>
      <c r="C749" s="24" t="s">
        <v>13845</v>
      </c>
      <c r="D749" s="24" t="s">
        <v>13792</v>
      </c>
    </row>
    <row r="750" hidden="1">
      <c r="A750" s="24" t="s">
        <v>2929</v>
      </c>
      <c r="B750" s="1" t="s">
        <v>2930</v>
      </c>
      <c r="C750" s="24" t="s">
        <v>13866</v>
      </c>
      <c r="D750" s="24" t="s">
        <v>13792</v>
      </c>
    </row>
    <row r="751" hidden="1">
      <c r="A751" s="24" t="s">
        <v>2931</v>
      </c>
      <c r="B751" s="1" t="s">
        <v>2932</v>
      </c>
      <c r="C751" s="24" t="s">
        <v>13792</v>
      </c>
      <c r="D751" s="24" t="s">
        <v>13792</v>
      </c>
    </row>
    <row r="752" hidden="1">
      <c r="A752" s="24" t="s">
        <v>2933</v>
      </c>
      <c r="B752" s="1" t="s">
        <v>2934</v>
      </c>
      <c r="C752" s="24" t="s">
        <v>13992</v>
      </c>
      <c r="D752" s="24" t="s">
        <v>13792</v>
      </c>
    </row>
    <row r="753" hidden="1">
      <c r="A753" s="24" t="s">
        <v>2935</v>
      </c>
      <c r="B753" s="1" t="s">
        <v>2936</v>
      </c>
      <c r="C753" s="24" t="s">
        <v>13792</v>
      </c>
      <c r="D753" s="24" t="s">
        <v>13792</v>
      </c>
    </row>
    <row r="754" hidden="1">
      <c r="A754" s="24" t="s">
        <v>2937</v>
      </c>
      <c r="B754" s="1" t="s">
        <v>2938</v>
      </c>
      <c r="C754" s="24" t="s">
        <v>13792</v>
      </c>
      <c r="D754" s="24" t="s">
        <v>13792</v>
      </c>
    </row>
    <row r="755" hidden="1">
      <c r="A755" s="24" t="s">
        <v>2939</v>
      </c>
      <c r="B755" s="1" t="s">
        <v>2940</v>
      </c>
      <c r="C755" s="24" t="s">
        <v>13792</v>
      </c>
      <c r="D755" s="24" t="s">
        <v>13792</v>
      </c>
    </row>
    <row r="756" hidden="1">
      <c r="A756" s="24" t="s">
        <v>2941</v>
      </c>
      <c r="B756" s="1" t="s">
        <v>2942</v>
      </c>
      <c r="C756" s="24" t="s">
        <v>13845</v>
      </c>
      <c r="D756" s="24" t="s">
        <v>13792</v>
      </c>
    </row>
    <row r="757" hidden="1">
      <c r="A757" s="24" t="s">
        <v>2943</v>
      </c>
      <c r="B757" s="1" t="s">
        <v>2944</v>
      </c>
      <c r="C757" s="24" t="s">
        <v>1102</v>
      </c>
      <c r="D757" s="24" t="s">
        <v>13792</v>
      </c>
    </row>
    <row r="758" hidden="1">
      <c r="A758" s="24" t="s">
        <v>2945</v>
      </c>
      <c r="B758" s="1" t="s">
        <v>2946</v>
      </c>
      <c r="C758" s="24" t="s">
        <v>13792</v>
      </c>
      <c r="D758" s="24" t="s">
        <v>13792</v>
      </c>
    </row>
    <row r="759" hidden="1">
      <c r="A759" s="24" t="s">
        <v>2947</v>
      </c>
      <c r="B759" s="1" t="s">
        <v>2948</v>
      </c>
      <c r="C759" s="24" t="s">
        <v>13792</v>
      </c>
      <c r="D759" s="24" t="s">
        <v>13792</v>
      </c>
    </row>
    <row r="760" hidden="1">
      <c r="A760" s="24" t="s">
        <v>2949</v>
      </c>
      <c r="B760" s="1" t="s">
        <v>2950</v>
      </c>
      <c r="C760" s="24" t="s">
        <v>13992</v>
      </c>
      <c r="D760" s="24" t="s">
        <v>13792</v>
      </c>
    </row>
    <row r="761" hidden="1">
      <c r="A761" s="24" t="s">
        <v>2951</v>
      </c>
      <c r="B761" s="1" t="s">
        <v>2952</v>
      </c>
      <c r="C761" s="24" t="s">
        <v>13792</v>
      </c>
      <c r="D761" s="24" t="s">
        <v>13792</v>
      </c>
    </row>
    <row r="762" hidden="1">
      <c r="A762" s="24" t="s">
        <v>2953</v>
      </c>
      <c r="B762" s="1" t="s">
        <v>2954</v>
      </c>
      <c r="C762" s="24" t="s">
        <v>13992</v>
      </c>
      <c r="D762" s="24" t="s">
        <v>13792</v>
      </c>
    </row>
    <row r="763" hidden="1">
      <c r="A763" s="24" t="s">
        <v>2955</v>
      </c>
      <c r="B763" s="1" t="s">
        <v>2956</v>
      </c>
      <c r="C763" s="24" t="s">
        <v>13845</v>
      </c>
      <c r="D763" s="24" t="s">
        <v>13792</v>
      </c>
    </row>
    <row r="764" hidden="1">
      <c r="A764" s="24" t="s">
        <v>2957</v>
      </c>
      <c r="B764" s="1" t="s">
        <v>2958</v>
      </c>
      <c r="C764" s="24" t="s">
        <v>13845</v>
      </c>
      <c r="D764" s="24" t="s">
        <v>13792</v>
      </c>
    </row>
    <row r="765" hidden="1">
      <c r="A765" s="24" t="s">
        <v>2959</v>
      </c>
      <c r="B765" s="1" t="s">
        <v>2960</v>
      </c>
      <c r="C765" s="24" t="s">
        <v>13866</v>
      </c>
      <c r="D765" s="24" t="s">
        <v>13792</v>
      </c>
    </row>
    <row r="766" hidden="1">
      <c r="A766" s="24" t="s">
        <v>2961</v>
      </c>
      <c r="B766" s="1" t="s">
        <v>2962</v>
      </c>
      <c r="C766" s="24" t="s">
        <v>13866</v>
      </c>
      <c r="D766" s="24" t="s">
        <v>13792</v>
      </c>
    </row>
    <row r="767" hidden="1">
      <c r="A767" s="24" t="s">
        <v>2963</v>
      </c>
      <c r="B767" s="1" t="s">
        <v>2964</v>
      </c>
      <c r="C767" s="24" t="s">
        <v>13866</v>
      </c>
      <c r="D767" s="24" t="s">
        <v>13792</v>
      </c>
    </row>
    <row r="768" hidden="1">
      <c r="A768" s="24" t="s">
        <v>2965</v>
      </c>
      <c r="B768" s="1" t="s">
        <v>2966</v>
      </c>
      <c r="C768" s="24" t="s">
        <v>13845</v>
      </c>
      <c r="D768" s="24" t="s">
        <v>13792</v>
      </c>
    </row>
    <row r="769" hidden="1">
      <c r="A769" s="24" t="s">
        <v>2967</v>
      </c>
      <c r="B769" s="1" t="s">
        <v>2968</v>
      </c>
      <c r="C769" s="24" t="s">
        <v>13845</v>
      </c>
      <c r="D769" s="24" t="s">
        <v>13792</v>
      </c>
    </row>
    <row r="770" hidden="1">
      <c r="A770" s="24" t="s">
        <v>2969</v>
      </c>
      <c r="B770" s="1" t="s">
        <v>2970</v>
      </c>
      <c r="C770" s="24" t="s">
        <v>13792</v>
      </c>
      <c r="D770" s="24" t="s">
        <v>13792</v>
      </c>
    </row>
    <row r="771" hidden="1">
      <c r="A771" s="24" t="s">
        <v>2971</v>
      </c>
      <c r="B771" s="1" t="s">
        <v>2973</v>
      </c>
      <c r="C771" s="24" t="s">
        <v>13992</v>
      </c>
      <c r="D771" s="24" t="s">
        <v>13792</v>
      </c>
    </row>
    <row r="772" hidden="1">
      <c r="A772" s="24" t="s">
        <v>2975</v>
      </c>
      <c r="B772" s="1" t="s">
        <v>2976</v>
      </c>
      <c r="C772" s="24" t="s">
        <v>13845</v>
      </c>
      <c r="D772" s="24" t="s">
        <v>13792</v>
      </c>
    </row>
    <row r="773" hidden="1">
      <c r="A773" s="24" t="s">
        <v>2977</v>
      </c>
      <c r="B773" s="1" t="s">
        <v>2978</v>
      </c>
      <c r="C773" s="24" t="s">
        <v>13992</v>
      </c>
      <c r="D773" s="24" t="s">
        <v>13792</v>
      </c>
    </row>
    <row r="774" hidden="1">
      <c r="A774" s="24" t="s">
        <v>2979</v>
      </c>
      <c r="B774" s="1" t="s">
        <v>2980</v>
      </c>
      <c r="C774" s="24" t="s">
        <v>13992</v>
      </c>
      <c r="D774" s="24" t="s">
        <v>13792</v>
      </c>
    </row>
    <row r="775" hidden="1">
      <c r="A775" s="24" t="s">
        <v>2981</v>
      </c>
      <c r="B775" s="1" t="s">
        <v>2982</v>
      </c>
      <c r="C775" s="24" t="s">
        <v>13992</v>
      </c>
      <c r="D775" s="24" t="s">
        <v>13792</v>
      </c>
    </row>
    <row r="776" hidden="1">
      <c r="A776" s="24" t="s">
        <v>2983</v>
      </c>
      <c r="B776" s="1" t="s">
        <v>2984</v>
      </c>
      <c r="C776" s="24" t="s">
        <v>13792</v>
      </c>
      <c r="D776" s="24" t="s">
        <v>13792</v>
      </c>
    </row>
    <row r="777" hidden="1">
      <c r="A777" s="24" t="s">
        <v>2985</v>
      </c>
      <c r="B777" s="1" t="s">
        <v>2986</v>
      </c>
      <c r="C777" s="24" t="s">
        <v>13792</v>
      </c>
      <c r="D777" s="24" t="s">
        <v>13792</v>
      </c>
    </row>
    <row r="778" hidden="1">
      <c r="A778" s="24" t="s">
        <v>2987</v>
      </c>
      <c r="B778" s="1" t="s">
        <v>2988</v>
      </c>
      <c r="C778" s="24" t="s">
        <v>13792</v>
      </c>
      <c r="D778" s="24" t="s">
        <v>13792</v>
      </c>
    </row>
    <row r="779" hidden="1">
      <c r="A779" s="24" t="s">
        <v>2989</v>
      </c>
      <c r="B779" s="1" t="s">
        <v>2990</v>
      </c>
      <c r="C779" s="24" t="s">
        <v>13992</v>
      </c>
      <c r="D779" s="24" t="s">
        <v>13792</v>
      </c>
    </row>
    <row r="780" hidden="1">
      <c r="A780" s="24" t="s">
        <v>2991</v>
      </c>
      <c r="B780" s="1" t="s">
        <v>2992</v>
      </c>
      <c r="C780" s="24" t="s">
        <v>13845</v>
      </c>
      <c r="D780" s="24" t="s">
        <v>13792</v>
      </c>
    </row>
    <row r="781" hidden="1">
      <c r="A781" s="24" t="s">
        <v>2993</v>
      </c>
      <c r="B781" s="1" t="s">
        <v>2994</v>
      </c>
      <c r="C781" s="24" t="s">
        <v>13792</v>
      </c>
      <c r="D781" s="24" t="s">
        <v>13792</v>
      </c>
    </row>
    <row r="782" hidden="1">
      <c r="A782" s="24" t="s">
        <v>2995</v>
      </c>
      <c r="B782" s="1" t="s">
        <v>2996</v>
      </c>
      <c r="C782" s="24" t="s">
        <v>13845</v>
      </c>
      <c r="D782" s="24" t="s">
        <v>13792</v>
      </c>
    </row>
    <row r="783" hidden="1">
      <c r="A783" s="24" t="s">
        <v>2997</v>
      </c>
      <c r="B783" s="1" t="s">
        <v>2998</v>
      </c>
      <c r="C783" s="24" t="s">
        <v>13992</v>
      </c>
      <c r="D783" s="24" t="s">
        <v>13792</v>
      </c>
    </row>
    <row r="784" hidden="1">
      <c r="A784" s="24" t="s">
        <v>2999</v>
      </c>
      <c r="B784" s="1" t="s">
        <v>3000</v>
      </c>
      <c r="C784" s="24" t="s">
        <v>13992</v>
      </c>
      <c r="D784" s="24" t="s">
        <v>13792</v>
      </c>
    </row>
    <row r="785" hidden="1">
      <c r="A785" s="24" t="s">
        <v>3001</v>
      </c>
      <c r="B785" s="1" t="s">
        <v>3002</v>
      </c>
      <c r="C785" s="24" t="s">
        <v>13792</v>
      </c>
      <c r="D785" s="24" t="s">
        <v>13792</v>
      </c>
    </row>
    <row r="786" hidden="1">
      <c r="A786" s="24" t="s">
        <v>3003</v>
      </c>
      <c r="B786" s="1" t="s">
        <v>3004</v>
      </c>
      <c r="C786" s="24" t="s">
        <v>13792</v>
      </c>
      <c r="D786" s="24" t="s">
        <v>13792</v>
      </c>
    </row>
    <row r="787" hidden="1">
      <c r="A787" s="24" t="s">
        <v>3005</v>
      </c>
      <c r="B787" s="1" t="s">
        <v>3006</v>
      </c>
      <c r="C787" s="24" t="s">
        <v>13992</v>
      </c>
      <c r="D787" s="24" t="s">
        <v>13792</v>
      </c>
    </row>
    <row r="788" hidden="1">
      <c r="A788" s="24" t="s">
        <v>3007</v>
      </c>
      <c r="B788" s="1" t="s">
        <v>3008</v>
      </c>
      <c r="C788" s="24" t="s">
        <v>13845</v>
      </c>
      <c r="D788" s="24" t="s">
        <v>13792</v>
      </c>
    </row>
    <row r="789" hidden="1">
      <c r="A789" s="24" t="s">
        <v>3009</v>
      </c>
      <c r="B789" s="1" t="s">
        <v>3010</v>
      </c>
      <c r="C789" s="24" t="s">
        <v>13845</v>
      </c>
      <c r="D789" s="24" t="s">
        <v>13792</v>
      </c>
    </row>
    <row r="790" hidden="1">
      <c r="A790" s="24" t="s">
        <v>3011</v>
      </c>
      <c r="B790" s="1" t="s">
        <v>3012</v>
      </c>
      <c r="C790" s="24" t="s">
        <v>13866</v>
      </c>
      <c r="D790" s="24" t="s">
        <v>13792</v>
      </c>
    </row>
    <row r="791" hidden="1">
      <c r="A791" s="24" t="s">
        <v>3013</v>
      </c>
      <c r="B791" s="1" t="s">
        <v>3014</v>
      </c>
      <c r="C791" s="24" t="s">
        <v>13866</v>
      </c>
      <c r="D791" s="24" t="s">
        <v>13792</v>
      </c>
    </row>
    <row r="792" hidden="1">
      <c r="A792" s="24" t="s">
        <v>3015</v>
      </c>
      <c r="B792" s="1" t="s">
        <v>3016</v>
      </c>
      <c r="C792" s="24" t="s">
        <v>13992</v>
      </c>
      <c r="D792" s="24" t="s">
        <v>13792</v>
      </c>
    </row>
    <row r="793" hidden="1">
      <c r="A793" s="24" t="s">
        <v>3017</v>
      </c>
      <c r="B793" s="1" t="s">
        <v>3018</v>
      </c>
      <c r="C793" s="24" t="s">
        <v>13992</v>
      </c>
      <c r="D793" s="24" t="s">
        <v>13792</v>
      </c>
    </row>
    <row r="794" hidden="1">
      <c r="A794" s="24" t="s">
        <v>3019</v>
      </c>
      <c r="B794" s="1" t="s">
        <v>3020</v>
      </c>
      <c r="C794" s="24" t="s">
        <v>13845</v>
      </c>
      <c r="D794" s="24" t="s">
        <v>13792</v>
      </c>
    </row>
    <row r="795" hidden="1">
      <c r="A795" s="24" t="s">
        <v>3021</v>
      </c>
      <c r="B795" s="1" t="s">
        <v>3023</v>
      </c>
      <c r="C795" s="24" t="s">
        <v>13845</v>
      </c>
      <c r="D795" s="24" t="s">
        <v>13792</v>
      </c>
    </row>
    <row r="796" hidden="1">
      <c r="A796" s="24" t="s">
        <v>3025</v>
      </c>
      <c r="B796" s="1" t="s">
        <v>3026</v>
      </c>
      <c r="C796" s="24" t="s">
        <v>13792</v>
      </c>
      <c r="D796" s="24" t="s">
        <v>13792</v>
      </c>
    </row>
    <row r="797" hidden="1">
      <c r="A797" s="24" t="s">
        <v>3027</v>
      </c>
      <c r="B797" s="1" t="s">
        <v>3028</v>
      </c>
      <c r="C797" s="24" t="s">
        <v>13845</v>
      </c>
      <c r="D797" s="24" t="s">
        <v>13792</v>
      </c>
    </row>
    <row r="798" hidden="1">
      <c r="A798" s="24" t="s">
        <v>3029</v>
      </c>
      <c r="B798" s="1" t="s">
        <v>3030</v>
      </c>
      <c r="C798" s="24" t="s">
        <v>1102</v>
      </c>
      <c r="D798" s="24" t="s">
        <v>13792</v>
      </c>
    </row>
    <row r="799" hidden="1">
      <c r="A799" s="24" t="s">
        <v>3031</v>
      </c>
      <c r="B799" s="1" t="s">
        <v>3032</v>
      </c>
      <c r="C799" s="24" t="s">
        <v>13992</v>
      </c>
      <c r="D799" s="24" t="s">
        <v>13792</v>
      </c>
    </row>
    <row r="800" hidden="1">
      <c r="A800" s="24" t="s">
        <v>3033</v>
      </c>
      <c r="B800" s="1" t="s">
        <v>3034</v>
      </c>
      <c r="C800" s="24" t="s">
        <v>13992</v>
      </c>
      <c r="D800" s="24" t="s">
        <v>13792</v>
      </c>
    </row>
    <row r="801" hidden="1">
      <c r="A801" s="24" t="s">
        <v>3037</v>
      </c>
      <c r="B801" s="1" t="s">
        <v>3038</v>
      </c>
      <c r="C801" s="24" t="s">
        <v>13992</v>
      </c>
      <c r="D801" s="24" t="s">
        <v>13792</v>
      </c>
    </row>
    <row r="802" hidden="1">
      <c r="A802" s="24" t="s">
        <v>3039</v>
      </c>
      <c r="B802" s="1" t="s">
        <v>3040</v>
      </c>
      <c r="C802" s="24" t="s">
        <v>13792</v>
      </c>
      <c r="D802" s="24" t="s">
        <v>13792</v>
      </c>
    </row>
    <row r="803" hidden="1">
      <c r="A803" s="24" t="s">
        <v>3041</v>
      </c>
      <c r="B803" s="1" t="s">
        <v>3042</v>
      </c>
      <c r="C803" s="24" t="s">
        <v>13992</v>
      </c>
      <c r="D803" s="24" t="s">
        <v>13792</v>
      </c>
    </row>
    <row r="804" hidden="1">
      <c r="A804" s="24" t="s">
        <v>3043</v>
      </c>
      <c r="B804" s="1" t="s">
        <v>3044</v>
      </c>
      <c r="C804" s="24" t="s">
        <v>13992</v>
      </c>
      <c r="D804" s="24" t="s">
        <v>13792</v>
      </c>
    </row>
    <row r="805" hidden="1">
      <c r="A805" s="24" t="s">
        <v>3045</v>
      </c>
      <c r="B805" s="1" t="s">
        <v>3046</v>
      </c>
      <c r="C805" s="24" t="s">
        <v>13992</v>
      </c>
      <c r="D805" s="24" t="s">
        <v>13792</v>
      </c>
    </row>
    <row r="806" hidden="1">
      <c r="A806" s="24" t="s">
        <v>3047</v>
      </c>
      <c r="B806" s="1" t="s">
        <v>3048</v>
      </c>
      <c r="C806" s="24" t="s">
        <v>13992</v>
      </c>
      <c r="D806" s="24" t="s">
        <v>13792</v>
      </c>
    </row>
    <row r="807" hidden="1">
      <c r="A807" s="24" t="s">
        <v>3049</v>
      </c>
      <c r="B807" s="1" t="s">
        <v>3050</v>
      </c>
      <c r="C807" s="24" t="s">
        <v>1102</v>
      </c>
      <c r="D807" s="24" t="s">
        <v>13792</v>
      </c>
    </row>
    <row r="808" hidden="1">
      <c r="A808" s="24" t="s">
        <v>3051</v>
      </c>
      <c r="B808" s="1" t="s">
        <v>3052</v>
      </c>
      <c r="C808" s="24" t="s">
        <v>13992</v>
      </c>
      <c r="D808" s="24" t="s">
        <v>13792</v>
      </c>
    </row>
    <row r="809" hidden="1">
      <c r="A809" s="24" t="s">
        <v>3053</v>
      </c>
      <c r="B809" s="1" t="s">
        <v>3054</v>
      </c>
      <c r="C809" s="24" t="s">
        <v>13992</v>
      </c>
      <c r="D809" s="24" t="s">
        <v>13792</v>
      </c>
    </row>
    <row r="810" hidden="1">
      <c r="A810" s="24" t="s">
        <v>3055</v>
      </c>
      <c r="B810" s="1" t="s">
        <v>3056</v>
      </c>
      <c r="C810" s="24" t="s">
        <v>13992</v>
      </c>
      <c r="D810" s="24" t="s">
        <v>13792</v>
      </c>
    </row>
    <row r="811" hidden="1">
      <c r="A811" s="24" t="s">
        <v>3057</v>
      </c>
      <c r="B811" s="1" t="s">
        <v>3058</v>
      </c>
      <c r="C811" s="24" t="s">
        <v>13992</v>
      </c>
      <c r="D811" s="24" t="s">
        <v>13792</v>
      </c>
    </row>
    <row r="812" hidden="1">
      <c r="A812" s="24" t="s">
        <v>3059</v>
      </c>
      <c r="B812" s="1" t="s">
        <v>3060</v>
      </c>
      <c r="C812" s="24" t="s">
        <v>13992</v>
      </c>
      <c r="D812" s="24" t="s">
        <v>13792</v>
      </c>
    </row>
    <row r="813" hidden="1">
      <c r="A813" s="24" t="s">
        <v>3061</v>
      </c>
      <c r="B813" s="1" t="s">
        <v>3062</v>
      </c>
      <c r="C813" s="24" t="s">
        <v>13992</v>
      </c>
      <c r="D813" s="24" t="s">
        <v>13792</v>
      </c>
    </row>
    <row r="814" hidden="1">
      <c r="A814" s="24" t="s">
        <v>3063</v>
      </c>
      <c r="B814" s="1" t="s">
        <v>3066</v>
      </c>
      <c r="C814" s="24" t="s">
        <v>1102</v>
      </c>
      <c r="D814" s="24" t="s">
        <v>13792</v>
      </c>
    </row>
    <row r="815" hidden="1">
      <c r="A815" s="24" t="s">
        <v>3067</v>
      </c>
      <c r="B815" s="1" t="s">
        <v>3068</v>
      </c>
      <c r="C815" s="24" t="s">
        <v>13992</v>
      </c>
      <c r="D815" s="24" t="s">
        <v>13792</v>
      </c>
    </row>
    <row r="816" hidden="1">
      <c r="A816" s="24" t="s">
        <v>3069</v>
      </c>
      <c r="B816" s="1" t="s">
        <v>3070</v>
      </c>
      <c r="C816" s="24" t="s">
        <v>13992</v>
      </c>
      <c r="D816" s="24" t="s">
        <v>13792</v>
      </c>
    </row>
    <row r="817" hidden="1">
      <c r="A817" s="24" t="s">
        <v>3071</v>
      </c>
      <c r="B817" s="1" t="s">
        <v>3072</v>
      </c>
      <c r="C817" s="24" t="s">
        <v>13845</v>
      </c>
      <c r="D817" s="24" t="s">
        <v>13792</v>
      </c>
    </row>
    <row r="818" hidden="1">
      <c r="A818" s="24" t="s">
        <v>3073</v>
      </c>
      <c r="B818" s="1" t="s">
        <v>3074</v>
      </c>
      <c r="C818" s="24" t="s">
        <v>13792</v>
      </c>
      <c r="D818" s="24" t="s">
        <v>13792</v>
      </c>
    </row>
    <row r="819" hidden="1">
      <c r="A819" s="24" t="s">
        <v>3075</v>
      </c>
      <c r="B819" s="1" t="s">
        <v>3076</v>
      </c>
      <c r="C819" s="24" t="s">
        <v>13792</v>
      </c>
      <c r="D819" s="24" t="s">
        <v>13792</v>
      </c>
    </row>
    <row r="820" hidden="1">
      <c r="A820" s="24" t="s">
        <v>3079</v>
      </c>
      <c r="B820" s="1" t="s">
        <v>3080</v>
      </c>
      <c r="C820" s="24" t="s">
        <v>13792</v>
      </c>
      <c r="D820" s="24" t="s">
        <v>13792</v>
      </c>
    </row>
    <row r="821" hidden="1">
      <c r="A821" s="24" t="s">
        <v>3081</v>
      </c>
      <c r="B821" s="1" t="s">
        <v>3082</v>
      </c>
      <c r="C821" s="24" t="s">
        <v>13845</v>
      </c>
      <c r="D821" s="24" t="s">
        <v>13792</v>
      </c>
    </row>
    <row r="822" hidden="1">
      <c r="A822" s="24" t="s">
        <v>3085</v>
      </c>
      <c r="B822" s="1" t="s">
        <v>3086</v>
      </c>
      <c r="C822" s="24" t="s">
        <v>13992</v>
      </c>
      <c r="D822" s="24" t="s">
        <v>13792</v>
      </c>
    </row>
    <row r="823" hidden="1">
      <c r="A823" s="24" t="s">
        <v>3087</v>
      </c>
      <c r="B823" s="1" t="s">
        <v>3088</v>
      </c>
      <c r="C823" s="24" t="s">
        <v>13845</v>
      </c>
      <c r="D823" s="24" t="s">
        <v>13792</v>
      </c>
    </row>
    <row r="824" hidden="1">
      <c r="A824" s="24" t="s">
        <v>3089</v>
      </c>
      <c r="B824" s="1" t="s">
        <v>3090</v>
      </c>
      <c r="C824" s="24" t="s">
        <v>13845</v>
      </c>
      <c r="D824" s="24" t="s">
        <v>13792</v>
      </c>
    </row>
    <row r="825" hidden="1">
      <c r="A825" s="24" t="s">
        <v>3091</v>
      </c>
      <c r="B825" s="1" t="s">
        <v>3092</v>
      </c>
      <c r="C825" s="24" t="s">
        <v>13992</v>
      </c>
      <c r="D825" s="24" t="s">
        <v>13792</v>
      </c>
    </row>
    <row r="826" hidden="1">
      <c r="A826" s="24" t="s">
        <v>3093</v>
      </c>
      <c r="B826" s="1" t="s">
        <v>3094</v>
      </c>
      <c r="C826" s="24" t="s">
        <v>13845</v>
      </c>
      <c r="D826" s="24" t="s">
        <v>13792</v>
      </c>
    </row>
    <row r="827" hidden="1">
      <c r="A827" s="24" t="s">
        <v>3095</v>
      </c>
      <c r="B827" s="1" t="s">
        <v>3096</v>
      </c>
      <c r="C827" s="24" t="s">
        <v>13845</v>
      </c>
      <c r="D827" s="24" t="s">
        <v>13792</v>
      </c>
    </row>
    <row r="828" hidden="1">
      <c r="A828" s="24" t="s">
        <v>3097</v>
      </c>
      <c r="B828" s="1" t="s">
        <v>3098</v>
      </c>
      <c r="C828" s="24" t="s">
        <v>13845</v>
      </c>
      <c r="D828" s="24" t="s">
        <v>13792</v>
      </c>
    </row>
    <row r="829" hidden="1">
      <c r="A829" s="24" t="s">
        <v>3101</v>
      </c>
      <c r="B829" s="1" t="s">
        <v>3102</v>
      </c>
      <c r="C829" s="24" t="s">
        <v>13845</v>
      </c>
      <c r="D829" s="24" t="s">
        <v>13792</v>
      </c>
    </row>
    <row r="830" hidden="1">
      <c r="A830" s="24" t="s">
        <v>3103</v>
      </c>
      <c r="B830" s="1" t="s">
        <v>3104</v>
      </c>
      <c r="C830" s="24" t="s">
        <v>13845</v>
      </c>
      <c r="D830" s="24" t="s">
        <v>13792</v>
      </c>
    </row>
    <row r="831" hidden="1">
      <c r="A831" s="24" t="s">
        <v>3105</v>
      </c>
      <c r="B831" s="1" t="s">
        <v>3106</v>
      </c>
      <c r="C831" s="24" t="s">
        <v>13992</v>
      </c>
      <c r="D831" s="24" t="s">
        <v>13792</v>
      </c>
    </row>
    <row r="832" hidden="1">
      <c r="A832" s="24" t="s">
        <v>3107</v>
      </c>
      <c r="B832" s="1" t="s">
        <v>3108</v>
      </c>
      <c r="C832" s="24" t="s">
        <v>13792</v>
      </c>
      <c r="D832" s="24" t="s">
        <v>13792</v>
      </c>
    </row>
    <row r="833" hidden="1">
      <c r="A833" s="24" t="s">
        <v>3111</v>
      </c>
      <c r="B833" s="1" t="s">
        <v>3112</v>
      </c>
      <c r="C833" s="24" t="s">
        <v>13845</v>
      </c>
      <c r="D833" s="24" t="s">
        <v>13792</v>
      </c>
    </row>
    <row r="834" hidden="1">
      <c r="A834" s="24" t="s">
        <v>3113</v>
      </c>
      <c r="B834" s="1" t="s">
        <v>3114</v>
      </c>
      <c r="C834" s="24" t="s">
        <v>13992</v>
      </c>
      <c r="D834" s="24" t="s">
        <v>13792</v>
      </c>
    </row>
    <row r="835" hidden="1">
      <c r="A835" s="24" t="s">
        <v>3115</v>
      </c>
      <c r="B835" s="1" t="s">
        <v>3116</v>
      </c>
      <c r="C835" s="24" t="s">
        <v>13845</v>
      </c>
      <c r="D835" s="24" t="s">
        <v>13792</v>
      </c>
    </row>
    <row r="836" hidden="1">
      <c r="A836" s="24" t="s">
        <v>3117</v>
      </c>
      <c r="B836" s="1" t="s">
        <v>3118</v>
      </c>
      <c r="C836" s="24" t="s">
        <v>13992</v>
      </c>
      <c r="D836" s="24" t="s">
        <v>13792</v>
      </c>
    </row>
    <row r="837" hidden="1">
      <c r="A837" s="24" t="s">
        <v>3119</v>
      </c>
      <c r="B837" s="1" t="s">
        <v>3120</v>
      </c>
      <c r="C837" s="24" t="s">
        <v>13836</v>
      </c>
      <c r="D837" s="24" t="s">
        <v>13792</v>
      </c>
    </row>
    <row r="838" hidden="1">
      <c r="A838" s="24" t="s">
        <v>3121</v>
      </c>
      <c r="B838" s="1" t="s">
        <v>3122</v>
      </c>
      <c r="C838" s="24" t="s">
        <v>13845</v>
      </c>
      <c r="D838" s="24" t="s">
        <v>13792</v>
      </c>
    </row>
    <row r="839" hidden="1">
      <c r="A839" s="24" t="s">
        <v>3123</v>
      </c>
      <c r="B839" s="1" t="s">
        <v>3124</v>
      </c>
      <c r="C839" s="24" t="s">
        <v>13845</v>
      </c>
      <c r="D839" s="24" t="s">
        <v>13792</v>
      </c>
    </row>
    <row r="840" hidden="1">
      <c r="A840" s="24" t="s">
        <v>3125</v>
      </c>
      <c r="B840" s="1" t="s">
        <v>3126</v>
      </c>
      <c r="C840" s="24" t="s">
        <v>13866</v>
      </c>
      <c r="D840" s="24" t="s">
        <v>13792</v>
      </c>
    </row>
    <row r="841" hidden="1">
      <c r="A841" s="24" t="s">
        <v>3127</v>
      </c>
      <c r="B841" s="1" t="s">
        <v>3128</v>
      </c>
      <c r="C841" s="24" t="s">
        <v>13836</v>
      </c>
      <c r="D841" s="24" t="s">
        <v>13792</v>
      </c>
    </row>
    <row r="842" hidden="1">
      <c r="A842" s="24" t="s">
        <v>3129</v>
      </c>
      <c r="B842" s="1" t="s">
        <v>3130</v>
      </c>
      <c r="C842" s="24" t="s">
        <v>13883</v>
      </c>
      <c r="D842" s="24" t="s">
        <v>13792</v>
      </c>
    </row>
    <row r="843" hidden="1">
      <c r="A843" s="24" t="s">
        <v>3131</v>
      </c>
      <c r="B843" s="1" t="s">
        <v>3132</v>
      </c>
      <c r="C843" s="24" t="s">
        <v>13792</v>
      </c>
      <c r="D843" s="24" t="s">
        <v>13792</v>
      </c>
    </row>
    <row r="844" hidden="1">
      <c r="A844" s="24" t="s">
        <v>3133</v>
      </c>
      <c r="B844" s="1" t="s">
        <v>3134</v>
      </c>
      <c r="C844" s="24" t="s">
        <v>13792</v>
      </c>
      <c r="D844" s="24" t="s">
        <v>13792</v>
      </c>
    </row>
    <row r="845" hidden="1">
      <c r="A845" s="24" t="s">
        <v>3135</v>
      </c>
      <c r="B845" s="1" t="s">
        <v>3136</v>
      </c>
      <c r="C845" s="24" t="s">
        <v>13883</v>
      </c>
      <c r="D845" s="24" t="s">
        <v>13792</v>
      </c>
    </row>
    <row r="846" hidden="1">
      <c r="A846" s="24" t="s">
        <v>3137</v>
      </c>
      <c r="B846" s="1" t="s">
        <v>3138</v>
      </c>
      <c r="C846" s="24" t="s">
        <v>13883</v>
      </c>
      <c r="D846" s="24" t="s">
        <v>13792</v>
      </c>
    </row>
    <row r="847" hidden="1">
      <c r="A847" s="24" t="s">
        <v>3139</v>
      </c>
      <c r="B847" s="1" t="s">
        <v>3140</v>
      </c>
      <c r="C847" s="24" t="s">
        <v>13845</v>
      </c>
      <c r="D847" s="24" t="s">
        <v>13792</v>
      </c>
    </row>
    <row r="848" hidden="1">
      <c r="A848" s="24" t="s">
        <v>3141</v>
      </c>
      <c r="B848" s="1" t="s">
        <v>3142</v>
      </c>
      <c r="C848" s="24" t="s">
        <v>13792</v>
      </c>
      <c r="D848" s="24" t="s">
        <v>13792</v>
      </c>
    </row>
    <row r="849" hidden="1">
      <c r="A849" s="24" t="s">
        <v>3143</v>
      </c>
      <c r="B849" s="1" t="s">
        <v>3144</v>
      </c>
      <c r="C849" s="24" t="s">
        <v>13792</v>
      </c>
      <c r="D849" s="24" t="s">
        <v>13792</v>
      </c>
    </row>
    <row r="850" hidden="1">
      <c r="A850" s="24" t="s">
        <v>3149</v>
      </c>
      <c r="B850" s="1" t="s">
        <v>3150</v>
      </c>
      <c r="C850" s="24" t="s">
        <v>13792</v>
      </c>
      <c r="D850" s="24" t="s">
        <v>13792</v>
      </c>
    </row>
    <row r="851" hidden="1">
      <c r="A851" s="24" t="s">
        <v>3151</v>
      </c>
      <c r="B851" s="1" t="s">
        <v>3152</v>
      </c>
      <c r="C851" s="24" t="s">
        <v>13792</v>
      </c>
      <c r="D851" s="24" t="s">
        <v>13792</v>
      </c>
    </row>
    <row r="852" hidden="1">
      <c r="A852" s="24" t="s">
        <v>3153</v>
      </c>
      <c r="B852" s="1" t="s">
        <v>3154</v>
      </c>
      <c r="C852" s="24" t="s">
        <v>13992</v>
      </c>
      <c r="D852" s="24" t="s">
        <v>13792</v>
      </c>
    </row>
    <row r="853" hidden="1">
      <c r="A853" s="24" t="s">
        <v>3155</v>
      </c>
      <c r="B853" s="1" t="s">
        <v>3156</v>
      </c>
      <c r="C853" s="24" t="s">
        <v>13792</v>
      </c>
      <c r="D853" s="24" t="s">
        <v>13792</v>
      </c>
    </row>
    <row r="854" hidden="1">
      <c r="A854" s="24" t="s">
        <v>3157</v>
      </c>
      <c r="B854" s="1" t="s">
        <v>3158</v>
      </c>
      <c r="C854" s="24" t="s">
        <v>13792</v>
      </c>
      <c r="D854" s="24" t="s">
        <v>13792</v>
      </c>
    </row>
    <row r="855" hidden="1">
      <c r="A855" s="24" t="s">
        <v>3159</v>
      </c>
      <c r="B855" s="1" t="s">
        <v>3160</v>
      </c>
      <c r="C855" s="24" t="s">
        <v>13845</v>
      </c>
      <c r="D855" s="24" t="s">
        <v>13792</v>
      </c>
    </row>
    <row r="856" hidden="1">
      <c r="A856" s="24" t="s">
        <v>3166</v>
      </c>
      <c r="B856" s="1" t="s">
        <v>3167</v>
      </c>
      <c r="C856" s="24" t="s">
        <v>13845</v>
      </c>
      <c r="D856" s="24" t="s">
        <v>13792</v>
      </c>
    </row>
    <row r="857" hidden="1">
      <c r="A857" s="24" t="s">
        <v>3168</v>
      </c>
      <c r="B857" s="1" t="s">
        <v>3169</v>
      </c>
      <c r="C857" s="24" t="s">
        <v>13866</v>
      </c>
      <c r="D857" s="24" t="s">
        <v>13792</v>
      </c>
    </row>
    <row r="858" hidden="1">
      <c r="A858" s="24" t="s">
        <v>3170</v>
      </c>
      <c r="B858" s="1" t="s">
        <v>3171</v>
      </c>
      <c r="C858" s="24" t="s">
        <v>13992</v>
      </c>
      <c r="D858" s="24" t="s">
        <v>13792</v>
      </c>
    </row>
    <row r="859" hidden="1">
      <c r="A859" s="24" t="s">
        <v>3172</v>
      </c>
      <c r="B859" s="1" t="s">
        <v>3173</v>
      </c>
      <c r="C859" s="24" t="s">
        <v>13866</v>
      </c>
      <c r="D859" s="24" t="s">
        <v>13792</v>
      </c>
    </row>
    <row r="860" hidden="1">
      <c r="A860" s="24" t="s">
        <v>3174</v>
      </c>
      <c r="B860" s="1" t="s">
        <v>3175</v>
      </c>
      <c r="C860" s="24" t="s">
        <v>13866</v>
      </c>
      <c r="D860" s="24" t="s">
        <v>13792</v>
      </c>
    </row>
    <row r="861" hidden="1">
      <c r="A861" s="24" t="s">
        <v>3177</v>
      </c>
      <c r="B861" s="1" t="s">
        <v>3178</v>
      </c>
      <c r="C861" s="24" t="s">
        <v>13845</v>
      </c>
      <c r="D861" s="24" t="s">
        <v>13792</v>
      </c>
    </row>
    <row r="862" hidden="1">
      <c r="A862" s="24" t="s">
        <v>3180</v>
      </c>
      <c r="B862" s="1" t="s">
        <v>3181</v>
      </c>
      <c r="C862" s="24" t="s">
        <v>1102</v>
      </c>
      <c r="D862" s="24" t="s">
        <v>13792</v>
      </c>
    </row>
    <row r="863" hidden="1">
      <c r="A863" s="24" t="s">
        <v>3182</v>
      </c>
      <c r="B863" s="1" t="s">
        <v>3183</v>
      </c>
      <c r="C863" s="24" t="s">
        <v>13866</v>
      </c>
      <c r="D863" s="24" t="s">
        <v>13792</v>
      </c>
    </row>
    <row r="864" hidden="1">
      <c r="A864" s="24" t="s">
        <v>3184</v>
      </c>
      <c r="B864" s="1" t="s">
        <v>3185</v>
      </c>
      <c r="C864" s="24" t="s">
        <v>13866</v>
      </c>
      <c r="D864" s="24" t="s">
        <v>13792</v>
      </c>
    </row>
    <row r="865" hidden="1">
      <c r="A865" s="24" t="s">
        <v>3186</v>
      </c>
      <c r="B865" s="1" t="s">
        <v>3187</v>
      </c>
      <c r="C865" s="24" t="s">
        <v>13866</v>
      </c>
      <c r="D865" s="24" t="s">
        <v>13792</v>
      </c>
    </row>
    <row r="866" hidden="1">
      <c r="A866" s="24" t="s">
        <v>3188</v>
      </c>
      <c r="B866" s="1" t="s">
        <v>3189</v>
      </c>
      <c r="C866" s="24" t="s">
        <v>13866</v>
      </c>
      <c r="D866" s="24" t="s">
        <v>13792</v>
      </c>
    </row>
    <row r="867" hidden="1">
      <c r="A867" s="24" t="s">
        <v>3190</v>
      </c>
      <c r="B867" s="1" t="s">
        <v>3191</v>
      </c>
      <c r="C867" s="24" t="s">
        <v>13845</v>
      </c>
      <c r="D867" s="24" t="s">
        <v>13792</v>
      </c>
    </row>
    <row r="868" hidden="1">
      <c r="A868" s="24" t="s">
        <v>3192</v>
      </c>
      <c r="B868" s="1" t="s">
        <v>3193</v>
      </c>
      <c r="C868" s="24" t="s">
        <v>13845</v>
      </c>
      <c r="D868" s="24" t="s">
        <v>13792</v>
      </c>
    </row>
    <row r="869" hidden="1">
      <c r="A869" s="24" t="s">
        <v>3194</v>
      </c>
      <c r="B869" s="1" t="s">
        <v>3195</v>
      </c>
      <c r="C869" s="24" t="s">
        <v>13792</v>
      </c>
      <c r="D869" s="24" t="s">
        <v>13792</v>
      </c>
    </row>
    <row r="870" hidden="1">
      <c r="A870" s="24" t="s">
        <v>3196</v>
      </c>
      <c r="B870" s="1" t="s">
        <v>3197</v>
      </c>
      <c r="C870" s="24" t="s">
        <v>13792</v>
      </c>
      <c r="D870" s="24" t="s">
        <v>13792</v>
      </c>
    </row>
    <row r="871" hidden="1">
      <c r="A871" s="24" t="s">
        <v>3198</v>
      </c>
      <c r="B871" s="1" t="s">
        <v>3199</v>
      </c>
      <c r="C871" s="24" t="s">
        <v>13792</v>
      </c>
      <c r="D871" s="24" t="s">
        <v>13792</v>
      </c>
    </row>
    <row r="872" hidden="1">
      <c r="A872" s="24" t="s">
        <v>3200</v>
      </c>
      <c r="B872" s="1" t="s">
        <v>3201</v>
      </c>
      <c r="C872" s="24" t="s">
        <v>13992</v>
      </c>
      <c r="D872" s="24" t="s">
        <v>13792</v>
      </c>
    </row>
    <row r="873" hidden="1">
      <c r="A873" s="24" t="s">
        <v>3202</v>
      </c>
      <c r="B873" s="1" t="s">
        <v>3203</v>
      </c>
      <c r="C873" s="24" t="s">
        <v>13845</v>
      </c>
      <c r="D873" s="24" t="s">
        <v>13792</v>
      </c>
    </row>
    <row r="874" hidden="1">
      <c r="A874" s="24" t="s">
        <v>3204</v>
      </c>
      <c r="B874" s="1" t="s">
        <v>3205</v>
      </c>
      <c r="C874" s="24" t="s">
        <v>13792</v>
      </c>
      <c r="D874" s="24" t="s">
        <v>13792</v>
      </c>
    </row>
    <row r="875" hidden="1">
      <c r="A875" s="24" t="s">
        <v>3206</v>
      </c>
      <c r="B875" s="1" t="s">
        <v>3207</v>
      </c>
      <c r="C875" s="24" t="s">
        <v>13866</v>
      </c>
      <c r="D875" s="24" t="s">
        <v>13792</v>
      </c>
    </row>
    <row r="876" hidden="1">
      <c r="A876" s="24" t="s">
        <v>3208</v>
      </c>
      <c r="B876" s="1" t="s">
        <v>3209</v>
      </c>
      <c r="C876" s="24" t="s">
        <v>13836</v>
      </c>
      <c r="D876" s="24" t="s">
        <v>13792</v>
      </c>
    </row>
    <row r="877" hidden="1">
      <c r="A877" s="24" t="s">
        <v>3210</v>
      </c>
      <c r="B877" s="1" t="s">
        <v>3211</v>
      </c>
      <c r="C877" s="24" t="s">
        <v>13836</v>
      </c>
      <c r="D877" s="24" t="s">
        <v>13792</v>
      </c>
    </row>
    <row r="878" hidden="1">
      <c r="A878" s="24" t="s">
        <v>3212</v>
      </c>
      <c r="B878" s="1" t="s">
        <v>3213</v>
      </c>
      <c r="C878" s="24" t="s">
        <v>13836</v>
      </c>
      <c r="D878" s="24" t="s">
        <v>13792</v>
      </c>
    </row>
    <row r="879" hidden="1">
      <c r="A879" s="24" t="s">
        <v>3214</v>
      </c>
      <c r="B879" s="1" t="s">
        <v>3215</v>
      </c>
      <c r="C879" s="24" t="s">
        <v>13836</v>
      </c>
      <c r="D879" s="24" t="s">
        <v>13792</v>
      </c>
    </row>
    <row r="880" hidden="1">
      <c r="A880" s="24" t="s">
        <v>3216</v>
      </c>
      <c r="B880" s="1" t="s">
        <v>3217</v>
      </c>
      <c r="C880" s="24" t="s">
        <v>13836</v>
      </c>
      <c r="D880" s="24" t="s">
        <v>13792</v>
      </c>
    </row>
    <row r="881" hidden="1">
      <c r="A881" s="24" t="s">
        <v>3218</v>
      </c>
      <c r="B881" s="1" t="s">
        <v>3219</v>
      </c>
      <c r="C881" s="24" t="s">
        <v>13836</v>
      </c>
      <c r="D881" s="24" t="s">
        <v>13792</v>
      </c>
    </row>
    <row r="882" hidden="1">
      <c r="A882" s="24" t="s">
        <v>3220</v>
      </c>
      <c r="B882" s="1" t="s">
        <v>3221</v>
      </c>
      <c r="C882" s="24" t="s">
        <v>13836</v>
      </c>
      <c r="D882" s="24" t="s">
        <v>13792</v>
      </c>
    </row>
    <row r="883" hidden="1">
      <c r="A883" s="24" t="s">
        <v>3224</v>
      </c>
      <c r="B883" s="1" t="s">
        <v>3225</v>
      </c>
      <c r="C883" s="24" t="s">
        <v>13836</v>
      </c>
      <c r="D883" s="24" t="s">
        <v>13792</v>
      </c>
    </row>
    <row r="884" hidden="1">
      <c r="A884" s="24" t="s">
        <v>3228</v>
      </c>
      <c r="B884" s="1" t="s">
        <v>3229</v>
      </c>
      <c r="C884" s="24" t="s">
        <v>13792</v>
      </c>
      <c r="D884" s="24" t="s">
        <v>13792</v>
      </c>
    </row>
    <row r="885" hidden="1">
      <c r="A885" s="24" t="s">
        <v>3230</v>
      </c>
      <c r="B885" s="1" t="s">
        <v>3231</v>
      </c>
      <c r="C885" s="24" t="s">
        <v>13836</v>
      </c>
      <c r="D885" s="24" t="s">
        <v>13792</v>
      </c>
    </row>
    <row r="886" hidden="1">
      <c r="A886" s="24" t="s">
        <v>3232</v>
      </c>
      <c r="B886" s="1" t="s">
        <v>3233</v>
      </c>
      <c r="C886" s="24" t="s">
        <v>13836</v>
      </c>
      <c r="D886" s="24" t="s">
        <v>13792</v>
      </c>
    </row>
    <row r="887" hidden="1">
      <c r="A887" s="24" t="s">
        <v>3234</v>
      </c>
      <c r="B887" s="1" t="s">
        <v>3235</v>
      </c>
      <c r="C887" s="24" t="s">
        <v>13836</v>
      </c>
      <c r="D887" s="24" t="s">
        <v>13792</v>
      </c>
    </row>
    <row r="888" hidden="1">
      <c r="A888" s="24" t="s">
        <v>3236</v>
      </c>
      <c r="B888" s="1" t="s">
        <v>3237</v>
      </c>
      <c r="C888" s="24" t="s">
        <v>13836</v>
      </c>
      <c r="D888" s="24" t="s">
        <v>13792</v>
      </c>
    </row>
    <row r="889" hidden="1">
      <c r="A889" s="24" t="s">
        <v>3238</v>
      </c>
      <c r="B889" s="1" t="s">
        <v>3239</v>
      </c>
      <c r="C889" s="24" t="s">
        <v>13836</v>
      </c>
      <c r="D889" s="24" t="s">
        <v>13792</v>
      </c>
    </row>
    <row r="890" hidden="1">
      <c r="A890" s="24" t="s">
        <v>3240</v>
      </c>
      <c r="B890" s="1" t="s">
        <v>3241</v>
      </c>
      <c r="C890" s="24" t="s">
        <v>13883</v>
      </c>
      <c r="D890" s="24" t="s">
        <v>13792</v>
      </c>
    </row>
    <row r="891" hidden="1">
      <c r="A891" s="24" t="s">
        <v>3242</v>
      </c>
      <c r="B891" s="1" t="s">
        <v>3243</v>
      </c>
      <c r="C891" s="24" t="s">
        <v>13883</v>
      </c>
      <c r="D891" s="24" t="s">
        <v>13792</v>
      </c>
    </row>
    <row r="892" hidden="1">
      <c r="A892" s="24" t="s">
        <v>9465</v>
      </c>
      <c r="B892" s="1" t="s">
        <v>9466</v>
      </c>
      <c r="C892" s="24" t="s">
        <v>13836</v>
      </c>
      <c r="D892" s="24" t="s">
        <v>13792</v>
      </c>
    </row>
    <row r="893" hidden="1">
      <c r="A893" s="24" t="s">
        <v>3244</v>
      </c>
      <c r="B893" s="1" t="s">
        <v>3245</v>
      </c>
      <c r="C893" s="24" t="s">
        <v>13836</v>
      </c>
      <c r="D893" s="24" t="s">
        <v>13792</v>
      </c>
    </row>
    <row r="894" hidden="1">
      <c r="A894" s="24" t="s">
        <v>3246</v>
      </c>
      <c r="B894" s="1" t="s">
        <v>3247</v>
      </c>
      <c r="C894" s="24" t="s">
        <v>13836</v>
      </c>
      <c r="D894" s="24" t="s">
        <v>13792</v>
      </c>
    </row>
    <row r="895" hidden="1">
      <c r="A895" s="24" t="s">
        <v>3248</v>
      </c>
      <c r="B895" s="1" t="s">
        <v>3249</v>
      </c>
      <c r="C895" s="24" t="s">
        <v>13836</v>
      </c>
      <c r="D895" s="24" t="s">
        <v>13792</v>
      </c>
    </row>
    <row r="896" hidden="1">
      <c r="A896" s="24" t="s">
        <v>3250</v>
      </c>
      <c r="B896" s="1" t="s">
        <v>3251</v>
      </c>
      <c r="C896" s="24" t="s">
        <v>13866</v>
      </c>
      <c r="D896" s="24" t="s">
        <v>13792</v>
      </c>
    </row>
    <row r="897" hidden="1">
      <c r="A897" s="24" t="s">
        <v>3252</v>
      </c>
      <c r="B897" s="1" t="s">
        <v>3253</v>
      </c>
      <c r="C897" s="24" t="s">
        <v>13792</v>
      </c>
      <c r="D897" s="24" t="s">
        <v>13792</v>
      </c>
    </row>
    <row r="898" hidden="1">
      <c r="A898" s="24" t="s">
        <v>3254</v>
      </c>
      <c r="B898" s="1" t="s">
        <v>3255</v>
      </c>
      <c r="C898" s="24" t="s">
        <v>13792</v>
      </c>
      <c r="D898" s="24" t="s">
        <v>13792</v>
      </c>
    </row>
    <row r="899" hidden="1">
      <c r="A899" s="24" t="s">
        <v>3256</v>
      </c>
      <c r="B899" s="1" t="s">
        <v>3257</v>
      </c>
      <c r="C899" s="24" t="s">
        <v>13792</v>
      </c>
      <c r="D899" s="24" t="s">
        <v>13792</v>
      </c>
    </row>
    <row r="900" hidden="1">
      <c r="A900" s="24" t="s">
        <v>3260</v>
      </c>
      <c r="B900" s="1" t="s">
        <v>3261</v>
      </c>
      <c r="C900" s="24" t="s">
        <v>13792</v>
      </c>
      <c r="D900" s="24" t="s">
        <v>13792</v>
      </c>
    </row>
    <row r="901" hidden="1">
      <c r="A901" s="24" t="s">
        <v>3265</v>
      </c>
      <c r="B901" s="1" t="s">
        <v>3267</v>
      </c>
      <c r="C901" s="24" t="s">
        <v>13845</v>
      </c>
      <c r="D901" s="24" t="s">
        <v>13792</v>
      </c>
    </row>
    <row r="902" hidden="1">
      <c r="A902" s="24" t="s">
        <v>3268</v>
      </c>
      <c r="B902" s="1" t="s">
        <v>3269</v>
      </c>
      <c r="C902" s="24" t="s">
        <v>13792</v>
      </c>
      <c r="D902" s="24" t="s">
        <v>13792</v>
      </c>
    </row>
    <row r="903" hidden="1">
      <c r="A903" s="24" t="s">
        <v>3270</v>
      </c>
      <c r="B903" s="1" t="s">
        <v>3271</v>
      </c>
      <c r="C903" s="24" t="s">
        <v>13792</v>
      </c>
      <c r="D903" s="24" t="s">
        <v>13792</v>
      </c>
    </row>
    <row r="904" hidden="1">
      <c r="A904" s="24" t="s">
        <v>3272</v>
      </c>
      <c r="B904" s="1" t="s">
        <v>3273</v>
      </c>
      <c r="C904" s="24" t="s">
        <v>13836</v>
      </c>
      <c r="D904" s="24" t="s">
        <v>13792</v>
      </c>
    </row>
    <row r="905" hidden="1">
      <c r="A905" s="24" t="s">
        <v>3274</v>
      </c>
      <c r="B905" s="1" t="s">
        <v>3275</v>
      </c>
      <c r="C905" s="24" t="s">
        <v>13845</v>
      </c>
      <c r="D905" s="24" t="s">
        <v>13792</v>
      </c>
    </row>
    <row r="906" hidden="1">
      <c r="A906" s="24" t="s">
        <v>3276</v>
      </c>
      <c r="B906" s="1" t="s">
        <v>3277</v>
      </c>
      <c r="C906" s="24" t="s">
        <v>13792</v>
      </c>
      <c r="D906" s="24" t="s">
        <v>13792</v>
      </c>
    </row>
    <row r="907" hidden="1">
      <c r="A907" s="24" t="s">
        <v>3278</v>
      </c>
      <c r="B907" s="1" t="s">
        <v>3279</v>
      </c>
      <c r="C907" s="24" t="s">
        <v>13792</v>
      </c>
      <c r="D907" s="24" t="s">
        <v>13792</v>
      </c>
    </row>
    <row r="908" hidden="1">
      <c r="A908" s="24" t="s">
        <v>3280</v>
      </c>
      <c r="B908" s="1" t="s">
        <v>3281</v>
      </c>
      <c r="C908" s="24" t="s">
        <v>13792</v>
      </c>
      <c r="D908" s="24" t="s">
        <v>13792</v>
      </c>
    </row>
    <row r="909" hidden="1">
      <c r="A909" s="24" t="s">
        <v>3282</v>
      </c>
      <c r="B909" s="1" t="s">
        <v>3283</v>
      </c>
      <c r="C909" s="24" t="s">
        <v>13836</v>
      </c>
      <c r="D909" s="24" t="s">
        <v>13792</v>
      </c>
    </row>
    <row r="910" hidden="1">
      <c r="A910" s="24" t="s">
        <v>3284</v>
      </c>
      <c r="B910" s="1" t="s">
        <v>3285</v>
      </c>
      <c r="C910" s="24" t="s">
        <v>13836</v>
      </c>
      <c r="D910" s="24" t="s">
        <v>13792</v>
      </c>
    </row>
    <row r="911" hidden="1">
      <c r="A911" s="24" t="s">
        <v>3286</v>
      </c>
      <c r="B911" s="1" t="s">
        <v>3287</v>
      </c>
      <c r="C911" s="24" t="s">
        <v>13836</v>
      </c>
      <c r="D911" s="24" t="s">
        <v>13792</v>
      </c>
    </row>
    <row r="912" hidden="1">
      <c r="A912" s="24" t="s">
        <v>3288</v>
      </c>
      <c r="B912" s="1" t="s">
        <v>3289</v>
      </c>
      <c r="C912" s="24" t="s">
        <v>13836</v>
      </c>
      <c r="D912" s="24" t="s">
        <v>13792</v>
      </c>
    </row>
    <row r="913" hidden="1">
      <c r="A913" s="24" t="s">
        <v>3290</v>
      </c>
      <c r="B913" s="1" t="s">
        <v>3291</v>
      </c>
      <c r="C913" s="24" t="s">
        <v>13836</v>
      </c>
      <c r="D913" s="24" t="s">
        <v>13792</v>
      </c>
    </row>
    <row r="914" hidden="1">
      <c r="A914" s="24" t="s">
        <v>3292</v>
      </c>
      <c r="B914" s="1" t="s">
        <v>3293</v>
      </c>
      <c r="C914" s="24" t="s">
        <v>13836</v>
      </c>
      <c r="D914" s="24" t="s">
        <v>13792</v>
      </c>
    </row>
    <row r="915" hidden="1">
      <c r="A915" s="24" t="s">
        <v>3294</v>
      </c>
      <c r="B915" s="1" t="s">
        <v>3295</v>
      </c>
      <c r="C915" s="24" t="s">
        <v>13836</v>
      </c>
      <c r="D915" s="24" t="s">
        <v>13792</v>
      </c>
    </row>
    <row r="916" hidden="1">
      <c r="A916" s="24" t="s">
        <v>15109</v>
      </c>
      <c r="B916" s="1" t="s">
        <v>15110</v>
      </c>
      <c r="C916" s="24" t="s">
        <v>13883</v>
      </c>
      <c r="D916" s="24" t="s">
        <v>13792</v>
      </c>
    </row>
    <row r="917" hidden="1">
      <c r="A917" s="24" t="s">
        <v>15112</v>
      </c>
      <c r="B917" s="1" t="s">
        <v>15114</v>
      </c>
      <c r="C917" s="24" t="s">
        <v>13883</v>
      </c>
      <c r="D917" s="24" t="s">
        <v>13792</v>
      </c>
    </row>
    <row r="918" hidden="1">
      <c r="A918" s="24" t="s">
        <v>9499</v>
      </c>
      <c r="B918" s="1" t="s">
        <v>9500</v>
      </c>
      <c r="C918" s="24" t="s">
        <v>13883</v>
      </c>
      <c r="D918" s="24" t="s">
        <v>13792</v>
      </c>
    </row>
    <row r="919" hidden="1">
      <c r="A919" s="24" t="s">
        <v>15117</v>
      </c>
      <c r="B919" s="1" t="s">
        <v>15118</v>
      </c>
      <c r="C919" s="24" t="s">
        <v>13883</v>
      </c>
      <c r="D919" s="24" t="s">
        <v>13792</v>
      </c>
    </row>
    <row r="920" hidden="1">
      <c r="A920" s="24" t="s">
        <v>3296</v>
      </c>
      <c r="B920" s="1" t="s">
        <v>3297</v>
      </c>
      <c r="C920" s="24" t="s">
        <v>13792</v>
      </c>
      <c r="D920" s="24" t="s">
        <v>13792</v>
      </c>
    </row>
    <row r="921" hidden="1">
      <c r="A921" s="24" t="s">
        <v>3298</v>
      </c>
      <c r="B921" s="1" t="s">
        <v>3299</v>
      </c>
      <c r="C921" s="24" t="s">
        <v>13792</v>
      </c>
      <c r="D921" s="24" t="s">
        <v>13792</v>
      </c>
    </row>
    <row r="922" hidden="1">
      <c r="A922" s="24" t="s">
        <v>15123</v>
      </c>
      <c r="B922" s="1" t="s">
        <v>15124</v>
      </c>
      <c r="C922" s="24" t="s">
        <v>13792</v>
      </c>
      <c r="D922" s="24" t="s">
        <v>13792</v>
      </c>
    </row>
    <row r="923" hidden="1">
      <c r="A923" s="24" t="s">
        <v>3300</v>
      </c>
      <c r="B923" s="1" t="s">
        <v>3301</v>
      </c>
      <c r="C923" s="24" t="s">
        <v>13792</v>
      </c>
      <c r="D923" s="24" t="s">
        <v>13792</v>
      </c>
    </row>
    <row r="924" hidden="1">
      <c r="A924" s="24" t="s">
        <v>3302</v>
      </c>
      <c r="B924" s="1" t="s">
        <v>3303</v>
      </c>
      <c r="C924" s="24" t="s">
        <v>13792</v>
      </c>
      <c r="D924" s="24" t="s">
        <v>13792</v>
      </c>
    </row>
    <row r="925" hidden="1">
      <c r="A925" s="24" t="s">
        <v>3304</v>
      </c>
      <c r="B925" s="1" t="s">
        <v>3305</v>
      </c>
      <c r="C925" s="24" t="s">
        <v>13792</v>
      </c>
      <c r="D925" s="24" t="s">
        <v>13792</v>
      </c>
    </row>
    <row r="926" hidden="1">
      <c r="A926" s="24" t="s">
        <v>3306</v>
      </c>
      <c r="B926" s="1" t="s">
        <v>3307</v>
      </c>
      <c r="C926" s="24" t="s">
        <v>13845</v>
      </c>
      <c r="D926" s="24" t="s">
        <v>13792</v>
      </c>
    </row>
    <row r="927" hidden="1">
      <c r="A927" s="24" t="s">
        <v>3308</v>
      </c>
      <c r="B927" s="1" t="s">
        <v>3309</v>
      </c>
      <c r="C927" s="24" t="s">
        <v>13792</v>
      </c>
      <c r="D927" s="24" t="s">
        <v>13792</v>
      </c>
    </row>
    <row r="928" hidden="1">
      <c r="A928" s="24" t="s">
        <v>3314</v>
      </c>
      <c r="B928" s="1" t="s">
        <v>3315</v>
      </c>
      <c r="C928" s="24" t="s">
        <v>13866</v>
      </c>
      <c r="D928" s="24" t="s">
        <v>13792</v>
      </c>
    </row>
    <row r="929" hidden="1">
      <c r="A929" s="24" t="s">
        <v>3316</v>
      </c>
      <c r="B929" s="1" t="s">
        <v>3317</v>
      </c>
      <c r="C929" s="24" t="s">
        <v>13866</v>
      </c>
      <c r="D929" s="24" t="s">
        <v>13792</v>
      </c>
    </row>
    <row r="930" hidden="1">
      <c r="A930" s="24" t="s">
        <v>3318</v>
      </c>
      <c r="B930" s="1" t="s">
        <v>3319</v>
      </c>
      <c r="C930" s="24" t="s">
        <v>13792</v>
      </c>
      <c r="D930" s="24" t="s">
        <v>13792</v>
      </c>
    </row>
    <row r="931" hidden="1">
      <c r="A931" s="24" t="s">
        <v>3320</v>
      </c>
      <c r="B931" s="1" t="s">
        <v>3321</v>
      </c>
      <c r="C931" s="24" t="s">
        <v>13836</v>
      </c>
      <c r="D931" s="24" t="s">
        <v>13792</v>
      </c>
    </row>
    <row r="932" hidden="1">
      <c r="A932" s="24" t="s">
        <v>3322</v>
      </c>
      <c r="B932" s="1" t="s">
        <v>3323</v>
      </c>
      <c r="C932" s="24" t="s">
        <v>13836</v>
      </c>
      <c r="D932" s="24" t="s">
        <v>13792</v>
      </c>
    </row>
    <row r="933" hidden="1">
      <c r="A933" s="24" t="s">
        <v>3324</v>
      </c>
      <c r="B933" s="1" t="s">
        <v>3325</v>
      </c>
      <c r="C933" s="24" t="s">
        <v>13792</v>
      </c>
      <c r="D933" s="24" t="s">
        <v>13792</v>
      </c>
    </row>
    <row r="934" hidden="1">
      <c r="A934" s="24" t="s">
        <v>3326</v>
      </c>
      <c r="B934" s="1" t="s">
        <v>3327</v>
      </c>
      <c r="C934" s="24" t="s">
        <v>13792</v>
      </c>
      <c r="D934" s="24" t="s">
        <v>13792</v>
      </c>
    </row>
    <row r="935" hidden="1">
      <c r="A935" s="24" t="s">
        <v>3328</v>
      </c>
      <c r="B935" s="1" t="s">
        <v>3329</v>
      </c>
      <c r="C935" s="24" t="s">
        <v>13792</v>
      </c>
      <c r="D935" s="24" t="s">
        <v>13792</v>
      </c>
    </row>
    <row r="936" hidden="1">
      <c r="A936" s="24" t="s">
        <v>3330</v>
      </c>
      <c r="B936" s="1" t="s">
        <v>3331</v>
      </c>
      <c r="C936" s="24" t="s">
        <v>13792</v>
      </c>
      <c r="D936" s="24" t="s">
        <v>13792</v>
      </c>
    </row>
    <row r="937" hidden="1">
      <c r="A937" s="24" t="s">
        <v>3332</v>
      </c>
      <c r="B937" s="1" t="s">
        <v>3333</v>
      </c>
      <c r="C937" s="24" t="s">
        <v>13866</v>
      </c>
      <c r="D937" s="24" t="s">
        <v>13792</v>
      </c>
    </row>
    <row r="938" hidden="1">
      <c r="A938" s="24" t="s">
        <v>3334</v>
      </c>
      <c r="B938" s="1" t="s">
        <v>3335</v>
      </c>
      <c r="C938" s="24" t="s">
        <v>13792</v>
      </c>
      <c r="D938" s="24" t="s">
        <v>13792</v>
      </c>
    </row>
    <row r="939" hidden="1">
      <c r="A939" s="24" t="s">
        <v>3336</v>
      </c>
      <c r="B939" s="1" t="s">
        <v>3337</v>
      </c>
      <c r="C939" s="24" t="s">
        <v>13836</v>
      </c>
      <c r="D939" s="24" t="s">
        <v>13792</v>
      </c>
    </row>
    <row r="940" hidden="1">
      <c r="A940" s="24" t="s">
        <v>3338</v>
      </c>
      <c r="B940" s="1" t="s">
        <v>3339</v>
      </c>
      <c r="C940" s="24" t="s">
        <v>13866</v>
      </c>
      <c r="D940" s="24" t="s">
        <v>13792</v>
      </c>
    </row>
    <row r="941" hidden="1">
      <c r="A941" s="24" t="s">
        <v>3340</v>
      </c>
      <c r="B941" s="1" t="s">
        <v>3341</v>
      </c>
      <c r="C941" s="24" t="s">
        <v>13792</v>
      </c>
      <c r="D941" s="24" t="s">
        <v>13792</v>
      </c>
    </row>
    <row r="942" hidden="1">
      <c r="A942" s="24" t="s">
        <v>3342</v>
      </c>
      <c r="B942" s="1" t="s">
        <v>3343</v>
      </c>
      <c r="C942" s="24" t="s">
        <v>13792</v>
      </c>
      <c r="D942" s="24" t="s">
        <v>13792</v>
      </c>
    </row>
    <row r="943" hidden="1">
      <c r="A943" s="24" t="s">
        <v>3345</v>
      </c>
      <c r="B943" s="1" t="s">
        <v>3346</v>
      </c>
      <c r="C943" s="24" t="s">
        <v>13792</v>
      </c>
      <c r="D943" s="24" t="s">
        <v>13792</v>
      </c>
    </row>
    <row r="944" hidden="1">
      <c r="A944" s="24" t="s">
        <v>3348</v>
      </c>
      <c r="B944" s="1" t="s">
        <v>3349</v>
      </c>
      <c r="C944" s="24" t="s">
        <v>13836</v>
      </c>
      <c r="D944" s="24" t="s">
        <v>13792</v>
      </c>
    </row>
    <row r="945" hidden="1">
      <c r="A945" s="24" t="s">
        <v>3350</v>
      </c>
      <c r="B945" s="1" t="s">
        <v>3351</v>
      </c>
      <c r="C945" s="24" t="s">
        <v>13845</v>
      </c>
      <c r="D945" s="24" t="s">
        <v>13792</v>
      </c>
    </row>
    <row r="946" hidden="1">
      <c r="A946" s="24" t="s">
        <v>3352</v>
      </c>
      <c r="B946" s="1" t="s">
        <v>3353</v>
      </c>
      <c r="C946" s="24" t="s">
        <v>13866</v>
      </c>
      <c r="D946" s="24" t="s">
        <v>13792</v>
      </c>
    </row>
    <row r="947" hidden="1">
      <c r="A947" s="24" t="s">
        <v>3360</v>
      </c>
      <c r="B947" s="1" t="s">
        <v>3361</v>
      </c>
      <c r="C947" s="24" t="s">
        <v>13845</v>
      </c>
      <c r="D947" s="24" t="s">
        <v>13792</v>
      </c>
    </row>
    <row r="948" hidden="1">
      <c r="A948" s="24" t="s">
        <v>3365</v>
      </c>
      <c r="B948" s="1" t="s">
        <v>3366</v>
      </c>
      <c r="C948" s="24" t="s">
        <v>13836</v>
      </c>
      <c r="D948" s="24" t="s">
        <v>13792</v>
      </c>
    </row>
    <row r="949" hidden="1">
      <c r="A949" s="24" t="s">
        <v>3367</v>
      </c>
      <c r="B949" s="1" t="s">
        <v>3368</v>
      </c>
      <c r="C949" s="24" t="s">
        <v>13845</v>
      </c>
      <c r="D949" s="24" t="s">
        <v>13792</v>
      </c>
    </row>
    <row r="950" hidden="1">
      <c r="A950" s="24" t="s">
        <v>3371</v>
      </c>
      <c r="B950" s="1" t="s">
        <v>3372</v>
      </c>
      <c r="C950" s="24" t="s">
        <v>13883</v>
      </c>
      <c r="D950" s="24" t="s">
        <v>13792</v>
      </c>
    </row>
    <row r="951" hidden="1">
      <c r="A951" s="24" t="s">
        <v>3373</v>
      </c>
      <c r="B951" s="1" t="s">
        <v>3374</v>
      </c>
      <c r="C951" s="24" t="s">
        <v>13883</v>
      </c>
      <c r="D951" s="24" t="s">
        <v>13792</v>
      </c>
    </row>
    <row r="952" hidden="1">
      <c r="A952" s="24" t="s">
        <v>3375</v>
      </c>
      <c r="B952" s="1" t="s">
        <v>3376</v>
      </c>
      <c r="C952" s="24" t="s">
        <v>13836</v>
      </c>
      <c r="D952" s="24" t="s">
        <v>13792</v>
      </c>
    </row>
    <row r="953" hidden="1">
      <c r="A953" s="24" t="s">
        <v>3377</v>
      </c>
      <c r="B953" s="1" t="s">
        <v>3378</v>
      </c>
      <c r="C953" s="24" t="s">
        <v>13866</v>
      </c>
      <c r="D953" s="24" t="s">
        <v>13792</v>
      </c>
    </row>
    <row r="954" hidden="1">
      <c r="A954" s="24" t="s">
        <v>3379</v>
      </c>
      <c r="B954" s="1" t="s">
        <v>3380</v>
      </c>
      <c r="C954" s="24" t="s">
        <v>13792</v>
      </c>
      <c r="D954" s="24" t="s">
        <v>13792</v>
      </c>
    </row>
    <row r="955" hidden="1">
      <c r="A955" s="24" t="s">
        <v>3381</v>
      </c>
      <c r="B955" s="1" t="s">
        <v>3382</v>
      </c>
      <c r="C955" s="24" t="s">
        <v>13792</v>
      </c>
      <c r="D955" s="24" t="s">
        <v>13792</v>
      </c>
    </row>
    <row r="956" hidden="1">
      <c r="A956" s="24" t="s">
        <v>3383</v>
      </c>
      <c r="B956" s="1" t="s">
        <v>3384</v>
      </c>
      <c r="C956" s="24" t="s">
        <v>13883</v>
      </c>
      <c r="D956" s="24" t="s">
        <v>13792</v>
      </c>
    </row>
    <row r="957" hidden="1">
      <c r="A957" s="24" t="s">
        <v>3385</v>
      </c>
      <c r="B957" s="1" t="s">
        <v>3386</v>
      </c>
      <c r="C957" s="24" t="s">
        <v>13866</v>
      </c>
      <c r="D957" s="24" t="s">
        <v>13792</v>
      </c>
    </row>
    <row r="958" hidden="1">
      <c r="A958" s="24" t="s">
        <v>3387</v>
      </c>
      <c r="B958" s="1" t="s">
        <v>3388</v>
      </c>
      <c r="C958" s="24" t="s">
        <v>13845</v>
      </c>
      <c r="D958" s="24" t="s">
        <v>13792</v>
      </c>
    </row>
    <row r="959" hidden="1">
      <c r="A959" s="24" t="s">
        <v>3389</v>
      </c>
      <c r="B959" s="1" t="s">
        <v>3390</v>
      </c>
      <c r="C959" s="24" t="s">
        <v>13866</v>
      </c>
      <c r="D959" s="24" t="s">
        <v>13792</v>
      </c>
    </row>
    <row r="960" hidden="1">
      <c r="A960" s="24" t="s">
        <v>3391</v>
      </c>
      <c r="B960" s="1" t="s">
        <v>3392</v>
      </c>
      <c r="C960" s="24" t="s">
        <v>13836</v>
      </c>
      <c r="D960" s="24" t="s">
        <v>13792</v>
      </c>
    </row>
    <row r="961" hidden="1">
      <c r="A961" s="24" t="s">
        <v>3393</v>
      </c>
      <c r="B961" s="1" t="s">
        <v>3394</v>
      </c>
      <c r="C961" s="24" t="s">
        <v>13836</v>
      </c>
      <c r="D961" s="24" t="s">
        <v>13792</v>
      </c>
    </row>
    <row r="962" hidden="1">
      <c r="A962" s="24" t="s">
        <v>3395</v>
      </c>
      <c r="B962" s="1" t="s">
        <v>3396</v>
      </c>
      <c r="C962" s="24" t="s">
        <v>13836</v>
      </c>
      <c r="D962" s="24" t="s">
        <v>13792</v>
      </c>
    </row>
    <row r="963" hidden="1">
      <c r="A963" s="24" t="s">
        <v>3397</v>
      </c>
      <c r="B963" s="1" t="s">
        <v>3398</v>
      </c>
      <c r="C963" s="24" t="s">
        <v>13845</v>
      </c>
      <c r="D963" s="24" t="s">
        <v>13792</v>
      </c>
    </row>
    <row r="964" hidden="1">
      <c r="A964" s="24" t="s">
        <v>3399</v>
      </c>
      <c r="B964" s="1" t="s">
        <v>3400</v>
      </c>
      <c r="C964" s="24" t="s">
        <v>13845</v>
      </c>
      <c r="D964" s="24" t="s">
        <v>13792</v>
      </c>
    </row>
    <row r="965" hidden="1">
      <c r="A965" s="24" t="s">
        <v>3401</v>
      </c>
      <c r="B965" s="1" t="s">
        <v>3402</v>
      </c>
      <c r="C965" s="24" t="s">
        <v>13792</v>
      </c>
      <c r="D965" s="24" t="s">
        <v>13792</v>
      </c>
    </row>
    <row r="966" hidden="1">
      <c r="A966" s="24" t="s">
        <v>3403</v>
      </c>
      <c r="B966" s="1" t="s">
        <v>3404</v>
      </c>
      <c r="C966" s="24" t="s">
        <v>13792</v>
      </c>
      <c r="D966" s="24" t="s">
        <v>13792</v>
      </c>
    </row>
    <row r="967" hidden="1">
      <c r="A967" s="24" t="s">
        <v>3405</v>
      </c>
      <c r="B967" s="1" t="s">
        <v>3406</v>
      </c>
      <c r="C967" s="24" t="s">
        <v>13866</v>
      </c>
      <c r="D967" s="24" t="s">
        <v>13792</v>
      </c>
    </row>
    <row r="968" hidden="1">
      <c r="A968" s="24" t="s">
        <v>3407</v>
      </c>
      <c r="B968" s="1" t="s">
        <v>3408</v>
      </c>
      <c r="C968" s="24" t="s">
        <v>13866</v>
      </c>
      <c r="D968" s="24" t="s">
        <v>13792</v>
      </c>
    </row>
    <row r="969" hidden="1">
      <c r="A969" s="24" t="s">
        <v>3409</v>
      </c>
      <c r="B969" s="1" t="s">
        <v>3410</v>
      </c>
      <c r="C969" s="24" t="s">
        <v>13836</v>
      </c>
      <c r="D969" s="24" t="s">
        <v>13792</v>
      </c>
    </row>
    <row r="970" hidden="1">
      <c r="A970" s="24" t="s">
        <v>3411</v>
      </c>
      <c r="B970" s="1" t="s">
        <v>3412</v>
      </c>
      <c r="C970" s="24" t="s">
        <v>13836</v>
      </c>
      <c r="D970" s="24" t="s">
        <v>13792</v>
      </c>
    </row>
    <row r="971" hidden="1">
      <c r="A971" s="24" t="s">
        <v>3413</v>
      </c>
      <c r="B971" s="1" t="s">
        <v>3414</v>
      </c>
      <c r="C971" s="24" t="s">
        <v>13836</v>
      </c>
      <c r="D971" s="24" t="s">
        <v>13792</v>
      </c>
    </row>
    <row r="972" hidden="1">
      <c r="A972" s="24" t="s">
        <v>3415</v>
      </c>
      <c r="B972" s="1" t="s">
        <v>3416</v>
      </c>
      <c r="C972" s="24" t="s">
        <v>13836</v>
      </c>
      <c r="D972" s="24" t="s">
        <v>13792</v>
      </c>
    </row>
    <row r="973" hidden="1">
      <c r="A973" s="24" t="s">
        <v>3417</v>
      </c>
      <c r="B973" s="1" t="s">
        <v>3418</v>
      </c>
      <c r="C973" s="24" t="s">
        <v>13836</v>
      </c>
      <c r="D973" s="24" t="s">
        <v>13792</v>
      </c>
    </row>
    <row r="974" hidden="1">
      <c r="A974" s="24" t="s">
        <v>3419</v>
      </c>
      <c r="B974" s="1" t="s">
        <v>3420</v>
      </c>
      <c r="C974" s="24" t="s">
        <v>13883</v>
      </c>
      <c r="D974" s="24" t="s">
        <v>13792</v>
      </c>
    </row>
    <row r="975" hidden="1">
      <c r="A975" s="24" t="s">
        <v>3421</v>
      </c>
      <c r="B975" s="1" t="s">
        <v>3422</v>
      </c>
      <c r="C975" s="24" t="s">
        <v>13883</v>
      </c>
      <c r="D975" s="24" t="s">
        <v>13792</v>
      </c>
    </row>
    <row r="976" hidden="1">
      <c r="A976" s="24" t="s">
        <v>3423</v>
      </c>
      <c r="B976" s="1" t="s">
        <v>3424</v>
      </c>
      <c r="C976" s="24" t="s">
        <v>13883</v>
      </c>
      <c r="D976" s="24" t="s">
        <v>13792</v>
      </c>
    </row>
    <row r="977" hidden="1">
      <c r="A977" s="24" t="s">
        <v>3425</v>
      </c>
      <c r="B977" s="1" t="s">
        <v>3426</v>
      </c>
      <c r="C977" s="24" t="s">
        <v>13883</v>
      </c>
      <c r="D977" s="24" t="s">
        <v>13792</v>
      </c>
    </row>
    <row r="978" hidden="1">
      <c r="A978" s="24" t="s">
        <v>3427</v>
      </c>
      <c r="B978" s="1" t="s">
        <v>3428</v>
      </c>
      <c r="C978" s="24" t="s">
        <v>13883</v>
      </c>
      <c r="D978" s="24" t="s">
        <v>13792</v>
      </c>
    </row>
    <row r="979" hidden="1">
      <c r="A979" s="24" t="s">
        <v>3429</v>
      </c>
      <c r="B979" s="1" t="s">
        <v>3430</v>
      </c>
      <c r="C979" s="24" t="s">
        <v>13883</v>
      </c>
      <c r="D979" s="24" t="s">
        <v>13792</v>
      </c>
    </row>
    <row r="980" hidden="1">
      <c r="A980" s="24" t="s">
        <v>3431</v>
      </c>
      <c r="B980" s="1" t="s">
        <v>3432</v>
      </c>
      <c r="C980" s="24" t="s">
        <v>13883</v>
      </c>
      <c r="D980" s="24" t="s">
        <v>13792</v>
      </c>
    </row>
    <row r="981" hidden="1">
      <c r="A981" s="24" t="s">
        <v>3433</v>
      </c>
      <c r="B981" s="1" t="s">
        <v>3434</v>
      </c>
      <c r="C981" s="24" t="s">
        <v>13883</v>
      </c>
      <c r="D981" s="24" t="s">
        <v>13792</v>
      </c>
    </row>
    <row r="982" hidden="1">
      <c r="A982" s="24" t="s">
        <v>3435</v>
      </c>
      <c r="B982" s="1" t="s">
        <v>3436</v>
      </c>
      <c r="C982" s="24" t="s">
        <v>13883</v>
      </c>
      <c r="D982" s="24" t="s">
        <v>13792</v>
      </c>
    </row>
    <row r="983" hidden="1">
      <c r="A983" s="24" t="s">
        <v>3437</v>
      </c>
      <c r="B983" s="1" t="s">
        <v>3438</v>
      </c>
      <c r="C983" s="24" t="s">
        <v>13883</v>
      </c>
      <c r="D983" s="24" t="s">
        <v>13792</v>
      </c>
    </row>
    <row r="984" hidden="1">
      <c r="A984" s="24" t="s">
        <v>3439</v>
      </c>
      <c r="B984" s="1" t="s">
        <v>3440</v>
      </c>
      <c r="C984" s="24" t="s">
        <v>13883</v>
      </c>
      <c r="D984" s="24" t="s">
        <v>13792</v>
      </c>
    </row>
    <row r="985" hidden="1">
      <c r="A985" s="24" t="s">
        <v>3442</v>
      </c>
      <c r="B985" s="1" t="s">
        <v>3444</v>
      </c>
      <c r="C985" s="24" t="s">
        <v>13883</v>
      </c>
      <c r="D985" s="24" t="s">
        <v>13792</v>
      </c>
    </row>
    <row r="986" hidden="1">
      <c r="A986" s="24" t="s">
        <v>3445</v>
      </c>
      <c r="B986" s="1" t="s">
        <v>3446</v>
      </c>
      <c r="C986" s="24" t="s">
        <v>13883</v>
      </c>
      <c r="D986" s="24" t="s">
        <v>13792</v>
      </c>
    </row>
    <row r="987" hidden="1">
      <c r="A987" s="24" t="s">
        <v>3447</v>
      </c>
      <c r="B987" s="1" t="s">
        <v>3448</v>
      </c>
      <c r="C987" s="24" t="s">
        <v>13883</v>
      </c>
      <c r="D987" s="24" t="s">
        <v>13792</v>
      </c>
    </row>
    <row r="988" hidden="1">
      <c r="A988" s="24" t="s">
        <v>15208</v>
      </c>
      <c r="B988" s="1" t="s">
        <v>15209</v>
      </c>
      <c r="C988" s="24" t="s">
        <v>13883</v>
      </c>
      <c r="D988" s="24" t="s">
        <v>13792</v>
      </c>
    </row>
    <row r="989" hidden="1">
      <c r="A989" s="24" t="s">
        <v>15213</v>
      </c>
      <c r="B989" s="1" t="s">
        <v>15214</v>
      </c>
      <c r="C989" s="24" t="s">
        <v>13883</v>
      </c>
      <c r="D989" s="24" t="s">
        <v>13792</v>
      </c>
    </row>
    <row r="990" hidden="1">
      <c r="A990" s="24" t="s">
        <v>3451</v>
      </c>
      <c r="B990" s="1" t="s">
        <v>3452</v>
      </c>
      <c r="C990" s="24" t="s">
        <v>13883</v>
      </c>
      <c r="D990" s="24" t="s">
        <v>13792</v>
      </c>
    </row>
    <row r="991" hidden="1">
      <c r="A991" s="24" t="s">
        <v>3453</v>
      </c>
      <c r="B991" s="1" t="s">
        <v>3454</v>
      </c>
      <c r="C991" s="24" t="s">
        <v>13883</v>
      </c>
      <c r="D991" s="24" t="s">
        <v>13792</v>
      </c>
    </row>
    <row r="992" hidden="1">
      <c r="A992" s="24" t="s">
        <v>3455</v>
      </c>
      <c r="B992" s="1" t="s">
        <v>3456</v>
      </c>
      <c r="C992" s="24" t="s">
        <v>13883</v>
      </c>
      <c r="D992" s="24" t="s">
        <v>13792</v>
      </c>
    </row>
    <row r="993" hidden="1">
      <c r="A993" s="24" t="s">
        <v>3457</v>
      </c>
      <c r="B993" s="1" t="s">
        <v>3458</v>
      </c>
      <c r="C993" s="24" t="s">
        <v>13883</v>
      </c>
      <c r="D993" s="24" t="s">
        <v>13792</v>
      </c>
    </row>
    <row r="994" hidden="1">
      <c r="A994" s="24" t="s">
        <v>3459</v>
      </c>
      <c r="B994" s="1" t="s">
        <v>3460</v>
      </c>
      <c r="C994" s="24" t="s">
        <v>13792</v>
      </c>
      <c r="D994" s="24" t="s">
        <v>13792</v>
      </c>
    </row>
    <row r="995" hidden="1">
      <c r="A995" s="24" t="s">
        <v>3461</v>
      </c>
      <c r="B995" s="1" t="s">
        <v>3462</v>
      </c>
      <c r="C995" s="24" t="s">
        <v>13883</v>
      </c>
      <c r="D995" s="24" t="s">
        <v>13792</v>
      </c>
    </row>
    <row r="996" hidden="1">
      <c r="A996" s="24" t="s">
        <v>3463</v>
      </c>
      <c r="B996" s="1" t="s">
        <v>3464</v>
      </c>
      <c r="C996" s="24" t="s">
        <v>13883</v>
      </c>
      <c r="D996" s="24" t="s">
        <v>13792</v>
      </c>
    </row>
    <row r="997" hidden="1">
      <c r="A997" s="24" t="s">
        <v>3465</v>
      </c>
      <c r="B997" s="1" t="s">
        <v>3466</v>
      </c>
      <c r="C997" s="24" t="s">
        <v>13883</v>
      </c>
      <c r="D997" s="24" t="s">
        <v>13792</v>
      </c>
    </row>
    <row r="998" hidden="1">
      <c r="A998" s="24" t="s">
        <v>3467</v>
      </c>
      <c r="B998" s="1" t="s">
        <v>3468</v>
      </c>
      <c r="C998" s="24" t="s">
        <v>13883</v>
      </c>
      <c r="D998" s="24" t="s">
        <v>13792</v>
      </c>
    </row>
    <row r="999" hidden="1">
      <c r="A999" s="24" t="s">
        <v>3469</v>
      </c>
      <c r="B999" s="1" t="s">
        <v>3470</v>
      </c>
      <c r="C999" s="24" t="s">
        <v>13883</v>
      </c>
      <c r="D999" s="24" t="s">
        <v>13792</v>
      </c>
    </row>
    <row r="1000" hidden="1">
      <c r="A1000" s="24" t="s">
        <v>3471</v>
      </c>
      <c r="B1000" s="1" t="s">
        <v>3472</v>
      </c>
      <c r="C1000" s="24" t="s">
        <v>13883</v>
      </c>
      <c r="D1000" s="24" t="s">
        <v>13792</v>
      </c>
    </row>
    <row r="1001" hidden="1">
      <c r="A1001" s="24" t="s">
        <v>3473</v>
      </c>
      <c r="B1001" s="1" t="s">
        <v>3474</v>
      </c>
      <c r="C1001" s="24" t="s">
        <v>13883</v>
      </c>
      <c r="D1001" s="24" t="s">
        <v>13792</v>
      </c>
    </row>
    <row r="1002" hidden="1">
      <c r="A1002" s="24" t="s">
        <v>3475</v>
      </c>
      <c r="B1002" s="1" t="s">
        <v>3476</v>
      </c>
      <c r="C1002" s="24" t="s">
        <v>13883</v>
      </c>
      <c r="D1002" s="24" t="s">
        <v>13792</v>
      </c>
    </row>
    <row r="1003" hidden="1">
      <c r="A1003" s="24" t="s">
        <v>3477</v>
      </c>
      <c r="B1003" s="1" t="s">
        <v>3478</v>
      </c>
      <c r="C1003" s="24" t="s">
        <v>13883</v>
      </c>
      <c r="D1003" s="24" t="s">
        <v>13792</v>
      </c>
    </row>
    <row r="1004" hidden="1">
      <c r="A1004" s="24" t="s">
        <v>3479</v>
      </c>
      <c r="B1004" s="1" t="s">
        <v>3480</v>
      </c>
      <c r="C1004" s="24" t="s">
        <v>13883</v>
      </c>
      <c r="D1004" s="24" t="s">
        <v>13792</v>
      </c>
    </row>
    <row r="1005" hidden="1">
      <c r="A1005" s="24" t="s">
        <v>3481</v>
      </c>
      <c r="B1005" s="1" t="s">
        <v>3482</v>
      </c>
      <c r="C1005" s="24" t="s">
        <v>13883</v>
      </c>
      <c r="D1005" s="24" t="s">
        <v>13792</v>
      </c>
    </row>
    <row r="1006" hidden="1">
      <c r="A1006" s="24" t="s">
        <v>3483</v>
      </c>
      <c r="B1006" s="1" t="s">
        <v>3484</v>
      </c>
      <c r="C1006" s="24" t="s">
        <v>13883</v>
      </c>
      <c r="D1006" s="24" t="s">
        <v>13792</v>
      </c>
    </row>
    <row r="1007" hidden="1">
      <c r="A1007" s="24" t="s">
        <v>3485</v>
      </c>
      <c r="B1007" s="1" t="s">
        <v>3486</v>
      </c>
      <c r="C1007" s="24" t="s">
        <v>13883</v>
      </c>
      <c r="D1007" s="24" t="s">
        <v>13792</v>
      </c>
    </row>
    <row r="1008" hidden="1">
      <c r="A1008" s="24" t="s">
        <v>3489</v>
      </c>
      <c r="B1008" s="1" t="s">
        <v>3490</v>
      </c>
      <c r="C1008" s="24" t="s">
        <v>13883</v>
      </c>
      <c r="D1008" s="24" t="s">
        <v>13792</v>
      </c>
    </row>
    <row r="1009" hidden="1">
      <c r="A1009" s="24" t="s">
        <v>3491</v>
      </c>
      <c r="B1009" s="1" t="s">
        <v>3492</v>
      </c>
      <c r="C1009" s="24" t="s">
        <v>13883</v>
      </c>
      <c r="D1009" s="24" t="s">
        <v>13792</v>
      </c>
    </row>
    <row r="1010" hidden="1">
      <c r="A1010" s="24" t="s">
        <v>3493</v>
      </c>
      <c r="B1010" s="1" t="s">
        <v>3494</v>
      </c>
      <c r="C1010" s="24" t="s">
        <v>13883</v>
      </c>
      <c r="D1010" s="24" t="s">
        <v>13792</v>
      </c>
    </row>
    <row r="1011" hidden="1">
      <c r="A1011" s="24" t="s">
        <v>3495</v>
      </c>
      <c r="B1011" s="1" t="s">
        <v>3496</v>
      </c>
      <c r="C1011" s="24" t="s">
        <v>13883</v>
      </c>
      <c r="D1011" s="24" t="s">
        <v>13792</v>
      </c>
    </row>
    <row r="1012" hidden="1">
      <c r="A1012" s="24" t="s">
        <v>3497</v>
      </c>
      <c r="B1012" s="1" t="s">
        <v>3498</v>
      </c>
      <c r="C1012" s="24" t="s">
        <v>13883</v>
      </c>
      <c r="D1012" s="24" t="s">
        <v>13792</v>
      </c>
    </row>
    <row r="1013" hidden="1">
      <c r="A1013" s="24" t="s">
        <v>3499</v>
      </c>
      <c r="B1013" s="1" t="s">
        <v>3500</v>
      </c>
      <c r="C1013" s="24" t="s">
        <v>13883</v>
      </c>
      <c r="D1013" s="24" t="s">
        <v>13792</v>
      </c>
    </row>
    <row r="1014" hidden="1">
      <c r="A1014" s="24" t="s">
        <v>3501</v>
      </c>
      <c r="B1014" s="1" t="s">
        <v>3502</v>
      </c>
      <c r="C1014" s="24" t="s">
        <v>13883</v>
      </c>
      <c r="D1014" s="24" t="s">
        <v>13792</v>
      </c>
    </row>
    <row r="1015" hidden="1">
      <c r="A1015" s="24" t="s">
        <v>3503</v>
      </c>
      <c r="B1015" s="1" t="s">
        <v>3504</v>
      </c>
      <c r="C1015" s="24" t="s">
        <v>13883</v>
      </c>
      <c r="D1015" s="24" t="s">
        <v>13792</v>
      </c>
    </row>
    <row r="1016" hidden="1">
      <c r="A1016" s="24" t="s">
        <v>9617</v>
      </c>
      <c r="B1016" s="1" t="s">
        <v>9618</v>
      </c>
      <c r="C1016" s="24" t="s">
        <v>13883</v>
      </c>
      <c r="D1016" s="24" t="s">
        <v>13792</v>
      </c>
    </row>
    <row r="1017" hidden="1">
      <c r="A1017" s="24" t="s">
        <v>3505</v>
      </c>
      <c r="B1017" s="1" t="s">
        <v>3506</v>
      </c>
      <c r="C1017" s="24" t="s">
        <v>13883</v>
      </c>
      <c r="D1017" s="24" t="s">
        <v>13792</v>
      </c>
    </row>
    <row r="1018" hidden="1">
      <c r="A1018" s="24" t="s">
        <v>3507</v>
      </c>
      <c r="B1018" s="1" t="s">
        <v>3508</v>
      </c>
      <c r="C1018" s="24" t="s">
        <v>13883</v>
      </c>
      <c r="D1018" s="24" t="s">
        <v>13792</v>
      </c>
    </row>
    <row r="1019" hidden="1">
      <c r="A1019" s="24" t="s">
        <v>3509</v>
      </c>
      <c r="B1019" s="1" t="s">
        <v>3510</v>
      </c>
      <c r="C1019" s="24" t="s">
        <v>13836</v>
      </c>
      <c r="D1019" s="24" t="s">
        <v>13792</v>
      </c>
    </row>
    <row r="1020" hidden="1">
      <c r="A1020" s="24" t="s">
        <v>3513</v>
      </c>
      <c r="B1020" s="1" t="s">
        <v>3514</v>
      </c>
      <c r="C1020" s="24" t="s">
        <v>13836</v>
      </c>
      <c r="D1020" s="24" t="s">
        <v>13792</v>
      </c>
    </row>
    <row r="1021" hidden="1">
      <c r="A1021" s="24" t="s">
        <v>9625</v>
      </c>
      <c r="B1021" s="1" t="s">
        <v>9626</v>
      </c>
      <c r="C1021" s="24" t="s">
        <v>13836</v>
      </c>
      <c r="D1021" s="24" t="s">
        <v>13792</v>
      </c>
    </row>
    <row r="1022" hidden="1">
      <c r="A1022" s="24" t="s">
        <v>3515</v>
      </c>
      <c r="B1022" s="1" t="s">
        <v>3516</v>
      </c>
      <c r="C1022" s="24" t="s">
        <v>13883</v>
      </c>
      <c r="D1022" s="24" t="s">
        <v>13792</v>
      </c>
    </row>
    <row r="1023" hidden="1">
      <c r="A1023" s="24" t="s">
        <v>3517</v>
      </c>
      <c r="B1023" s="1" t="s">
        <v>3518</v>
      </c>
      <c r="C1023" s="24" t="s">
        <v>13792</v>
      </c>
      <c r="D1023" s="24" t="s">
        <v>13792</v>
      </c>
    </row>
    <row r="1024" hidden="1">
      <c r="A1024" s="24" t="s">
        <v>3523</v>
      </c>
      <c r="B1024" s="1" t="s">
        <v>3524</v>
      </c>
      <c r="C1024" s="24" t="s">
        <v>13792</v>
      </c>
      <c r="D1024" s="24" t="s">
        <v>13792</v>
      </c>
    </row>
    <row r="1025" hidden="1">
      <c r="A1025" s="24" t="s">
        <v>3525</v>
      </c>
      <c r="B1025" s="1" t="s">
        <v>3526</v>
      </c>
      <c r="C1025" s="24" t="s">
        <v>13792</v>
      </c>
      <c r="D1025" s="24" t="s">
        <v>13792</v>
      </c>
    </row>
    <row r="1026" hidden="1">
      <c r="A1026" s="24" t="s">
        <v>3527</v>
      </c>
      <c r="B1026" s="1" t="s">
        <v>3528</v>
      </c>
      <c r="C1026" s="24" t="s">
        <v>13836</v>
      </c>
      <c r="D1026" s="24" t="s">
        <v>13792</v>
      </c>
    </row>
    <row r="1027" hidden="1">
      <c r="A1027" s="24" t="s">
        <v>3529</v>
      </c>
      <c r="B1027" s="1" t="s">
        <v>3530</v>
      </c>
      <c r="C1027" s="24" t="s">
        <v>13883</v>
      </c>
      <c r="D1027" s="24" t="s">
        <v>13792</v>
      </c>
    </row>
    <row r="1028" hidden="1">
      <c r="A1028" s="24" t="s">
        <v>3535</v>
      </c>
      <c r="B1028" s="1" t="s">
        <v>3536</v>
      </c>
      <c r="C1028" s="24" t="s">
        <v>13883</v>
      </c>
      <c r="D1028" s="24" t="s">
        <v>13792</v>
      </c>
    </row>
    <row r="1029" hidden="1">
      <c r="A1029" s="24" t="s">
        <v>3537</v>
      </c>
      <c r="B1029" s="1" t="s">
        <v>3538</v>
      </c>
      <c r="C1029" s="24" t="s">
        <v>13883</v>
      </c>
      <c r="D1029" s="24" t="s">
        <v>13792</v>
      </c>
    </row>
    <row r="1030" hidden="1">
      <c r="A1030" s="24" t="s">
        <v>3539</v>
      </c>
      <c r="B1030" s="1" t="s">
        <v>3540</v>
      </c>
      <c r="C1030" s="24" t="s">
        <v>13883</v>
      </c>
      <c r="D1030" s="24" t="s">
        <v>13792</v>
      </c>
    </row>
    <row r="1031" hidden="1">
      <c r="A1031" s="24" t="s">
        <v>3541</v>
      </c>
      <c r="B1031" s="1" t="s">
        <v>3542</v>
      </c>
      <c r="C1031" s="24" t="s">
        <v>13883</v>
      </c>
      <c r="D1031" s="24" t="s">
        <v>13792</v>
      </c>
    </row>
    <row r="1032" hidden="1">
      <c r="A1032" s="24" t="s">
        <v>3543</v>
      </c>
      <c r="B1032" s="1" t="s">
        <v>3544</v>
      </c>
      <c r="C1032" s="24" t="s">
        <v>13883</v>
      </c>
      <c r="D1032" s="24" t="s">
        <v>13792</v>
      </c>
    </row>
    <row r="1033" hidden="1">
      <c r="A1033" s="24" t="s">
        <v>3545</v>
      </c>
      <c r="B1033" s="1" t="s">
        <v>3546</v>
      </c>
      <c r="C1033" s="24" t="s">
        <v>13883</v>
      </c>
      <c r="D1033" s="24" t="s">
        <v>13792</v>
      </c>
    </row>
    <row r="1034" hidden="1">
      <c r="A1034" s="24" t="s">
        <v>3547</v>
      </c>
      <c r="B1034" s="1" t="s">
        <v>3548</v>
      </c>
      <c r="C1034" s="24" t="s">
        <v>13883</v>
      </c>
      <c r="D1034" s="24" t="s">
        <v>13792</v>
      </c>
    </row>
    <row r="1035" hidden="1">
      <c r="A1035" s="24" t="s">
        <v>3551</v>
      </c>
      <c r="B1035" s="1" t="s">
        <v>3552</v>
      </c>
      <c r="C1035" s="24" t="s">
        <v>13836</v>
      </c>
      <c r="D1035" s="24" t="s">
        <v>13792</v>
      </c>
    </row>
    <row r="1036" hidden="1">
      <c r="A1036" s="24" t="s">
        <v>3553</v>
      </c>
      <c r="B1036" s="1" t="s">
        <v>3554</v>
      </c>
      <c r="C1036" s="24" t="s">
        <v>13836</v>
      </c>
      <c r="D1036" s="24" t="s">
        <v>13792</v>
      </c>
    </row>
    <row r="1037" hidden="1">
      <c r="A1037" s="24" t="s">
        <v>9649</v>
      </c>
      <c r="B1037" s="1" t="s">
        <v>9650</v>
      </c>
      <c r="C1037" s="24" t="s">
        <v>13836</v>
      </c>
      <c r="D1037" s="24" t="s">
        <v>13792</v>
      </c>
    </row>
    <row r="1038" hidden="1">
      <c r="A1038" s="24" t="s">
        <v>15298</v>
      </c>
      <c r="B1038" s="1" t="s">
        <v>15300</v>
      </c>
      <c r="C1038" s="24" t="s">
        <v>13836</v>
      </c>
      <c r="D1038" s="24" t="s">
        <v>13792</v>
      </c>
    </row>
    <row r="1039" hidden="1">
      <c r="A1039" s="24" t="s">
        <v>15301</v>
      </c>
      <c r="B1039" s="1" t="s">
        <v>15302</v>
      </c>
      <c r="C1039" s="24" t="s">
        <v>13836</v>
      </c>
      <c r="D1039" s="24" t="s">
        <v>13792</v>
      </c>
    </row>
    <row r="1040" hidden="1">
      <c r="A1040" s="24" t="s">
        <v>3555</v>
      </c>
      <c r="B1040" s="1" t="s">
        <v>3556</v>
      </c>
      <c r="C1040" s="24" t="s">
        <v>13836</v>
      </c>
      <c r="D1040" s="24" t="s">
        <v>13792</v>
      </c>
    </row>
    <row r="1041" hidden="1">
      <c r="A1041" s="24" t="s">
        <v>3559</v>
      </c>
      <c r="B1041" s="1" t="s">
        <v>3560</v>
      </c>
      <c r="C1041" s="24" t="s">
        <v>13836</v>
      </c>
      <c r="D1041" s="24" t="s">
        <v>13792</v>
      </c>
    </row>
    <row r="1042" hidden="1">
      <c r="A1042" s="24" t="s">
        <v>3561</v>
      </c>
      <c r="B1042" s="1" t="s">
        <v>3562</v>
      </c>
      <c r="C1042" s="24" t="s">
        <v>13883</v>
      </c>
      <c r="D1042" s="24" t="s">
        <v>13792</v>
      </c>
    </row>
    <row r="1043" hidden="1">
      <c r="A1043" s="24" t="s">
        <v>3563</v>
      </c>
      <c r="B1043" s="1" t="s">
        <v>3564</v>
      </c>
      <c r="C1043" s="24" t="s">
        <v>13836</v>
      </c>
      <c r="D1043" s="24" t="s">
        <v>13792</v>
      </c>
    </row>
    <row r="1044" hidden="1">
      <c r="A1044" s="24" t="s">
        <v>3565</v>
      </c>
      <c r="B1044" s="1" t="s">
        <v>3566</v>
      </c>
      <c r="C1044" s="24" t="s">
        <v>13792</v>
      </c>
      <c r="D1044" s="24" t="s">
        <v>13792</v>
      </c>
    </row>
    <row r="1045" hidden="1">
      <c r="A1045" s="24" t="s">
        <v>3567</v>
      </c>
      <c r="B1045" s="1" t="s">
        <v>3568</v>
      </c>
      <c r="C1045" s="24" t="s">
        <v>13836</v>
      </c>
      <c r="D1045" s="24" t="s">
        <v>13792</v>
      </c>
    </row>
    <row r="1046" hidden="1">
      <c r="A1046" s="24" t="s">
        <v>3569</v>
      </c>
      <c r="B1046" s="1" t="s">
        <v>3570</v>
      </c>
      <c r="C1046" s="24" t="s">
        <v>13883</v>
      </c>
      <c r="D1046" s="24" t="s">
        <v>13792</v>
      </c>
    </row>
    <row r="1047" hidden="1">
      <c r="A1047" s="24" t="s">
        <v>3571</v>
      </c>
      <c r="B1047" s="1" t="s">
        <v>3572</v>
      </c>
      <c r="C1047" s="24" t="s">
        <v>13836</v>
      </c>
      <c r="D1047" s="24" t="s">
        <v>13792</v>
      </c>
    </row>
    <row r="1048" hidden="1">
      <c r="A1048" s="24" t="s">
        <v>3573</v>
      </c>
      <c r="B1048" s="1" t="s">
        <v>3574</v>
      </c>
      <c r="C1048" s="24" t="s">
        <v>13792</v>
      </c>
      <c r="D1048" s="24" t="s">
        <v>13792</v>
      </c>
    </row>
    <row r="1049" hidden="1">
      <c r="A1049" s="24" t="s">
        <v>3575</v>
      </c>
      <c r="B1049" s="1" t="s">
        <v>3576</v>
      </c>
      <c r="C1049" s="24" t="s">
        <v>13792</v>
      </c>
      <c r="D1049" s="24" t="s">
        <v>13792</v>
      </c>
    </row>
    <row r="1050" hidden="1">
      <c r="A1050" s="24" t="s">
        <v>3577</v>
      </c>
      <c r="B1050" s="1" t="s">
        <v>3578</v>
      </c>
      <c r="C1050" s="24" t="s">
        <v>13792</v>
      </c>
      <c r="D1050" s="24" t="s">
        <v>13792</v>
      </c>
    </row>
    <row r="1051" hidden="1">
      <c r="A1051" s="24" t="s">
        <v>3579</v>
      </c>
      <c r="B1051" s="1" t="s">
        <v>3580</v>
      </c>
      <c r="C1051" s="24" t="s">
        <v>13792</v>
      </c>
      <c r="D1051" s="24" t="s">
        <v>13792</v>
      </c>
    </row>
    <row r="1052" hidden="1">
      <c r="A1052" s="24" t="s">
        <v>3581</v>
      </c>
      <c r="B1052" s="1" t="s">
        <v>3582</v>
      </c>
      <c r="C1052" s="24" t="s">
        <v>13836</v>
      </c>
      <c r="D1052" s="24" t="s">
        <v>13792</v>
      </c>
    </row>
    <row r="1053" hidden="1">
      <c r="A1053" s="24" t="s">
        <v>3583</v>
      </c>
      <c r="B1053" s="1" t="s">
        <v>3584</v>
      </c>
      <c r="C1053" s="24" t="s">
        <v>13792</v>
      </c>
      <c r="D1053" s="24" t="s">
        <v>13792</v>
      </c>
    </row>
    <row r="1054" hidden="1">
      <c r="A1054" s="24" t="s">
        <v>3585</v>
      </c>
      <c r="B1054" s="1" t="s">
        <v>3586</v>
      </c>
      <c r="C1054" s="24" t="s">
        <v>13792</v>
      </c>
      <c r="D1054" s="24" t="s">
        <v>13792</v>
      </c>
    </row>
    <row r="1055" hidden="1">
      <c r="A1055" s="24" t="s">
        <v>3587</v>
      </c>
      <c r="B1055" s="1" t="s">
        <v>3588</v>
      </c>
      <c r="C1055" s="24" t="s">
        <v>13792</v>
      </c>
      <c r="D1055" s="24" t="s">
        <v>13792</v>
      </c>
    </row>
    <row r="1056" hidden="1">
      <c r="A1056" s="24" t="s">
        <v>3589</v>
      </c>
      <c r="B1056" s="1" t="s">
        <v>3590</v>
      </c>
      <c r="C1056" s="24" t="s">
        <v>13792</v>
      </c>
      <c r="D1056" s="24" t="s">
        <v>13792</v>
      </c>
    </row>
    <row r="1057" hidden="1">
      <c r="A1057" s="24" t="s">
        <v>3591</v>
      </c>
      <c r="B1057" s="1" t="s">
        <v>3592</v>
      </c>
      <c r="C1057" s="24" t="s">
        <v>13792</v>
      </c>
      <c r="D1057" s="24" t="s">
        <v>13792</v>
      </c>
    </row>
    <row r="1058" hidden="1">
      <c r="A1058" s="24" t="s">
        <v>3593</v>
      </c>
      <c r="B1058" s="1" t="s">
        <v>3594</v>
      </c>
      <c r="C1058" s="24" t="s">
        <v>13883</v>
      </c>
      <c r="D1058" s="24" t="s">
        <v>13792</v>
      </c>
    </row>
    <row r="1059" hidden="1">
      <c r="A1059" s="24" t="s">
        <v>3595</v>
      </c>
      <c r="B1059" s="1" t="s">
        <v>3596</v>
      </c>
      <c r="C1059" s="24" t="s">
        <v>13883</v>
      </c>
      <c r="D1059" s="24" t="s">
        <v>13792</v>
      </c>
    </row>
    <row r="1060" hidden="1">
      <c r="A1060" s="24" t="s">
        <v>3597</v>
      </c>
      <c r="B1060" s="1" t="s">
        <v>3598</v>
      </c>
      <c r="C1060" s="24" t="s">
        <v>13883</v>
      </c>
      <c r="D1060" s="24" t="s">
        <v>13792</v>
      </c>
    </row>
    <row r="1061" hidden="1">
      <c r="A1061" s="24" t="s">
        <v>3599</v>
      </c>
      <c r="B1061" s="1" t="s">
        <v>3600</v>
      </c>
      <c r="C1061" s="24" t="s">
        <v>13883</v>
      </c>
      <c r="D1061" s="24" t="s">
        <v>13792</v>
      </c>
    </row>
    <row r="1062" hidden="1">
      <c r="A1062" s="24" t="s">
        <v>3609</v>
      </c>
      <c r="B1062" s="1" t="s">
        <v>3610</v>
      </c>
      <c r="C1062" s="24" t="s">
        <v>13883</v>
      </c>
      <c r="D1062" s="24" t="s">
        <v>13792</v>
      </c>
    </row>
    <row r="1063" hidden="1">
      <c r="A1063" s="24" t="s">
        <v>3611</v>
      </c>
      <c r="B1063" s="1" t="s">
        <v>3612</v>
      </c>
      <c r="C1063" s="24" t="s">
        <v>13883</v>
      </c>
      <c r="D1063" s="24" t="s">
        <v>13792</v>
      </c>
    </row>
    <row r="1064" hidden="1">
      <c r="A1064" s="24" t="s">
        <v>3615</v>
      </c>
      <c r="B1064" s="1" t="s">
        <v>3616</v>
      </c>
      <c r="C1064" s="24" t="s">
        <v>13836</v>
      </c>
      <c r="D1064" s="24" t="s">
        <v>13792</v>
      </c>
    </row>
    <row r="1065" hidden="1">
      <c r="A1065" s="24" t="s">
        <v>3617</v>
      </c>
      <c r="B1065" s="1" t="s">
        <v>3618</v>
      </c>
      <c r="C1065" s="24" t="s">
        <v>13836</v>
      </c>
      <c r="D1065" s="24" t="s">
        <v>13792</v>
      </c>
    </row>
    <row r="1066" hidden="1">
      <c r="A1066" s="24" t="s">
        <v>15343</v>
      </c>
      <c r="B1066" s="1" t="s">
        <v>15344</v>
      </c>
      <c r="C1066" s="24" t="s">
        <v>13883</v>
      </c>
      <c r="D1066" s="24" t="s">
        <v>13792</v>
      </c>
    </row>
    <row r="1067" hidden="1">
      <c r="A1067" s="24" t="s">
        <v>15347</v>
      </c>
      <c r="B1067" s="1" t="s">
        <v>15348</v>
      </c>
      <c r="C1067" s="24" t="s">
        <v>13836</v>
      </c>
      <c r="D1067" s="24" t="s">
        <v>13792</v>
      </c>
    </row>
    <row r="1068" hidden="1">
      <c r="A1068" s="24" t="s">
        <v>15351</v>
      </c>
      <c r="B1068" s="1" t="s">
        <v>15353</v>
      </c>
      <c r="C1068" s="24" t="s">
        <v>13836</v>
      </c>
      <c r="D1068" s="24" t="s">
        <v>13792</v>
      </c>
    </row>
    <row r="1069" hidden="1">
      <c r="A1069" s="24" t="s">
        <v>15355</v>
      </c>
      <c r="B1069" s="1" t="s">
        <v>15356</v>
      </c>
      <c r="C1069" s="24" t="s">
        <v>13836</v>
      </c>
      <c r="D1069" s="24" t="s">
        <v>13792</v>
      </c>
    </row>
    <row r="1070" hidden="1">
      <c r="A1070" s="24" t="s">
        <v>15357</v>
      </c>
      <c r="B1070" s="1" t="s">
        <v>15362</v>
      </c>
      <c r="C1070" s="24" t="s">
        <v>13883</v>
      </c>
      <c r="D1070" s="24" t="s">
        <v>13792</v>
      </c>
    </row>
    <row r="1071" hidden="1">
      <c r="A1071" s="24" t="s">
        <v>15364</v>
      </c>
      <c r="B1071" s="1" t="s">
        <v>15366</v>
      </c>
      <c r="C1071" s="24" t="s">
        <v>13883</v>
      </c>
      <c r="D1071" s="24" t="s">
        <v>13792</v>
      </c>
    </row>
    <row r="1072" hidden="1">
      <c r="A1072" s="24" t="s">
        <v>3619</v>
      </c>
      <c r="B1072" s="1" t="s">
        <v>3620</v>
      </c>
      <c r="C1072" s="24" t="s">
        <v>13883</v>
      </c>
      <c r="D1072" s="24" t="s">
        <v>13792</v>
      </c>
    </row>
    <row r="1073" hidden="1">
      <c r="A1073" s="24" t="s">
        <v>15369</v>
      </c>
      <c r="B1073" s="1" t="s">
        <v>15370</v>
      </c>
      <c r="C1073" s="24" t="s">
        <v>13883</v>
      </c>
      <c r="D1073" s="24" t="s">
        <v>13792</v>
      </c>
    </row>
    <row r="1074" hidden="1">
      <c r="A1074" s="24" t="s">
        <v>9688</v>
      </c>
      <c r="B1074" s="1" t="s">
        <v>9689</v>
      </c>
      <c r="C1074" s="24" t="s">
        <v>13883</v>
      </c>
      <c r="D1074" s="24" t="s">
        <v>13792</v>
      </c>
    </row>
    <row r="1075" hidden="1">
      <c r="A1075" s="24" t="s">
        <v>3621</v>
      </c>
      <c r="B1075" s="1" t="s">
        <v>3622</v>
      </c>
      <c r="C1075" s="24" t="s">
        <v>13883</v>
      </c>
      <c r="D1075" s="24" t="s">
        <v>13792</v>
      </c>
    </row>
    <row r="1076" hidden="1">
      <c r="A1076" s="24" t="s">
        <v>15375</v>
      </c>
      <c r="B1076" s="1" t="s">
        <v>15376</v>
      </c>
      <c r="C1076" s="24" t="s">
        <v>13883</v>
      </c>
      <c r="D1076" s="24" t="s">
        <v>13792</v>
      </c>
    </row>
    <row r="1077" hidden="1">
      <c r="A1077" s="24" t="s">
        <v>3623</v>
      </c>
      <c r="B1077" s="1" t="s">
        <v>3624</v>
      </c>
      <c r="C1077" s="24" t="s">
        <v>13883</v>
      </c>
      <c r="D1077" s="24" t="s">
        <v>13792</v>
      </c>
    </row>
    <row r="1078" hidden="1">
      <c r="A1078" s="24" t="s">
        <v>3625</v>
      </c>
      <c r="B1078" s="1" t="s">
        <v>3626</v>
      </c>
      <c r="C1078" s="24" t="s">
        <v>13883</v>
      </c>
      <c r="D1078" s="24" t="s">
        <v>13792</v>
      </c>
    </row>
    <row r="1079" hidden="1">
      <c r="A1079" s="24" t="s">
        <v>9692</v>
      </c>
      <c r="B1079" s="1" t="s">
        <v>9693</v>
      </c>
      <c r="C1079" s="24" t="s">
        <v>13883</v>
      </c>
      <c r="D1079" s="24" t="s">
        <v>13792</v>
      </c>
    </row>
    <row r="1080" hidden="1">
      <c r="A1080" s="24" t="s">
        <v>3627</v>
      </c>
      <c r="B1080" s="1" t="s">
        <v>3628</v>
      </c>
      <c r="C1080" s="24" t="s">
        <v>13792</v>
      </c>
      <c r="D1080" s="24" t="s">
        <v>13792</v>
      </c>
    </row>
    <row r="1081" hidden="1">
      <c r="A1081" s="24" t="s">
        <v>3629</v>
      </c>
      <c r="B1081" s="1" t="s">
        <v>3630</v>
      </c>
      <c r="C1081" s="24" t="s">
        <v>13792</v>
      </c>
      <c r="D1081" s="24" t="s">
        <v>13792</v>
      </c>
    </row>
    <row r="1082" hidden="1">
      <c r="A1082" s="24" t="s">
        <v>3631</v>
      </c>
      <c r="B1082" s="1" t="s">
        <v>3632</v>
      </c>
      <c r="C1082" s="24" t="s">
        <v>13792</v>
      </c>
      <c r="D1082" s="24" t="s">
        <v>13792</v>
      </c>
    </row>
    <row r="1083" hidden="1">
      <c r="A1083" s="24" t="s">
        <v>3633</v>
      </c>
      <c r="B1083" s="1" t="s">
        <v>3634</v>
      </c>
      <c r="C1083" s="24" t="s">
        <v>13792</v>
      </c>
      <c r="D1083" s="24" t="s">
        <v>13792</v>
      </c>
    </row>
    <row r="1084" hidden="1">
      <c r="A1084" s="24" t="s">
        <v>3635</v>
      </c>
      <c r="B1084" s="1" t="s">
        <v>3636</v>
      </c>
      <c r="C1084" s="24" t="s">
        <v>13792</v>
      </c>
      <c r="D1084" s="24" t="s">
        <v>13792</v>
      </c>
    </row>
    <row r="1085" hidden="1">
      <c r="A1085" s="24" t="s">
        <v>3637</v>
      </c>
      <c r="B1085" s="1" t="s">
        <v>3638</v>
      </c>
      <c r="C1085" s="24" t="s">
        <v>13792</v>
      </c>
      <c r="D1085" s="24" t="s">
        <v>13792</v>
      </c>
    </row>
    <row r="1086" hidden="1">
      <c r="A1086" s="24" t="s">
        <v>3639</v>
      </c>
      <c r="B1086" s="1" t="s">
        <v>3640</v>
      </c>
      <c r="C1086" s="24" t="s">
        <v>13792</v>
      </c>
      <c r="D1086" s="24" t="s">
        <v>13792</v>
      </c>
    </row>
    <row r="1087" hidden="1">
      <c r="A1087" s="24" t="s">
        <v>3641</v>
      </c>
      <c r="B1087" s="1" t="s">
        <v>3642</v>
      </c>
      <c r="C1087" s="24" t="s">
        <v>13792</v>
      </c>
      <c r="D1087" s="24" t="s">
        <v>13792</v>
      </c>
    </row>
    <row r="1088" hidden="1">
      <c r="A1088" s="24" t="s">
        <v>3643</v>
      </c>
      <c r="B1088" s="1" t="s">
        <v>3644</v>
      </c>
      <c r="C1088" s="24" t="s">
        <v>13792</v>
      </c>
      <c r="D1088" s="24" t="s">
        <v>13792</v>
      </c>
    </row>
    <row r="1089" hidden="1">
      <c r="A1089" s="24" t="s">
        <v>3645</v>
      </c>
      <c r="B1089" s="1" t="s">
        <v>3646</v>
      </c>
      <c r="C1089" s="24" t="s">
        <v>13836</v>
      </c>
      <c r="D1089" s="24" t="s">
        <v>13792</v>
      </c>
    </row>
    <row r="1090" hidden="1">
      <c r="A1090" s="24" t="s">
        <v>3647</v>
      </c>
      <c r="B1090" s="1" t="s">
        <v>3648</v>
      </c>
      <c r="C1090" s="24" t="s">
        <v>13866</v>
      </c>
      <c r="D1090" s="24" t="s">
        <v>13792</v>
      </c>
    </row>
    <row r="1091" hidden="1">
      <c r="A1091" s="24" t="s">
        <v>3649</v>
      </c>
      <c r="B1091" s="1" t="s">
        <v>3650</v>
      </c>
      <c r="C1091" s="24" t="s">
        <v>13792</v>
      </c>
      <c r="D1091" s="24" t="s">
        <v>13792</v>
      </c>
    </row>
    <row r="1092" hidden="1">
      <c r="A1092" s="24" t="s">
        <v>3651</v>
      </c>
      <c r="B1092" s="1" t="s">
        <v>3652</v>
      </c>
      <c r="C1092" s="24" t="s">
        <v>13792</v>
      </c>
      <c r="D1092" s="24" t="s">
        <v>13792</v>
      </c>
    </row>
    <row r="1093" hidden="1">
      <c r="A1093" s="24" t="s">
        <v>3653</v>
      </c>
      <c r="B1093" s="1" t="s">
        <v>3654</v>
      </c>
      <c r="C1093" s="24" t="s">
        <v>13792</v>
      </c>
      <c r="D1093" s="24" t="s">
        <v>13792</v>
      </c>
    </row>
    <row r="1094" hidden="1">
      <c r="A1094" s="24" t="s">
        <v>3655</v>
      </c>
      <c r="B1094" s="1" t="s">
        <v>3656</v>
      </c>
      <c r="C1094" s="24" t="s">
        <v>13866</v>
      </c>
      <c r="D1094" s="24" t="s">
        <v>13792</v>
      </c>
    </row>
    <row r="1095" hidden="1">
      <c r="A1095" s="24" t="s">
        <v>3657</v>
      </c>
      <c r="B1095" s="1" t="s">
        <v>3658</v>
      </c>
      <c r="C1095" s="24" t="s">
        <v>13866</v>
      </c>
      <c r="D1095" s="24" t="s">
        <v>13792</v>
      </c>
    </row>
    <row r="1096" hidden="1">
      <c r="A1096" s="24" t="s">
        <v>3659</v>
      </c>
      <c r="B1096" s="1" t="s">
        <v>3660</v>
      </c>
      <c r="C1096" s="24" t="s">
        <v>13866</v>
      </c>
      <c r="D1096" s="24" t="s">
        <v>13792</v>
      </c>
    </row>
    <row r="1097" hidden="1">
      <c r="A1097" s="24" t="s">
        <v>3661</v>
      </c>
      <c r="B1097" s="1" t="s">
        <v>3662</v>
      </c>
      <c r="C1097" s="24" t="s">
        <v>13866</v>
      </c>
      <c r="D1097" s="24" t="s">
        <v>13792</v>
      </c>
    </row>
    <row r="1098" hidden="1">
      <c r="A1098" s="24" t="s">
        <v>3663</v>
      </c>
      <c r="B1098" s="1" t="s">
        <v>3664</v>
      </c>
      <c r="C1098" s="24" t="s">
        <v>13792</v>
      </c>
      <c r="D1098" s="24" t="s">
        <v>13792</v>
      </c>
    </row>
    <row r="1099" hidden="1">
      <c r="A1099" s="24" t="s">
        <v>3665</v>
      </c>
      <c r="B1099" s="1" t="s">
        <v>3666</v>
      </c>
      <c r="C1099" s="24" t="s">
        <v>13866</v>
      </c>
      <c r="D1099" s="24" t="s">
        <v>13792</v>
      </c>
    </row>
    <row r="1100" hidden="1">
      <c r="A1100" s="24" t="s">
        <v>3667</v>
      </c>
      <c r="B1100" s="1" t="s">
        <v>3668</v>
      </c>
      <c r="C1100" s="24" t="s">
        <v>13792</v>
      </c>
      <c r="D1100" s="24" t="s">
        <v>13792</v>
      </c>
    </row>
    <row r="1101" hidden="1">
      <c r="A1101" s="24" t="s">
        <v>15415</v>
      </c>
      <c r="B1101" s="1" t="s">
        <v>15416</v>
      </c>
      <c r="C1101" s="24" t="s">
        <v>13792</v>
      </c>
      <c r="D1101" s="24" t="s">
        <v>13792</v>
      </c>
    </row>
    <row r="1102" hidden="1">
      <c r="A1102" s="24" t="s">
        <v>3669</v>
      </c>
      <c r="B1102" s="1" t="s">
        <v>3670</v>
      </c>
      <c r="C1102" s="24" t="s">
        <v>13836</v>
      </c>
      <c r="D1102" s="24" t="s">
        <v>13792</v>
      </c>
    </row>
    <row r="1103" hidden="1">
      <c r="A1103" s="24" t="s">
        <v>3671</v>
      </c>
      <c r="B1103" s="1" t="s">
        <v>3672</v>
      </c>
      <c r="C1103" s="24" t="s">
        <v>13845</v>
      </c>
      <c r="D1103" s="24" t="s">
        <v>13792</v>
      </c>
    </row>
    <row r="1104" hidden="1">
      <c r="A1104" s="24" t="s">
        <v>3673</v>
      </c>
      <c r="B1104" s="1" t="s">
        <v>3674</v>
      </c>
      <c r="C1104" s="24" t="s">
        <v>13836</v>
      </c>
      <c r="D1104" s="24" t="s">
        <v>13792</v>
      </c>
    </row>
    <row r="1105" hidden="1">
      <c r="A1105" s="24" t="s">
        <v>3675</v>
      </c>
      <c r="B1105" s="1" t="s">
        <v>3676</v>
      </c>
      <c r="C1105" s="24" t="s">
        <v>13866</v>
      </c>
      <c r="D1105" s="24" t="s">
        <v>13792</v>
      </c>
    </row>
    <row r="1106" hidden="1">
      <c r="A1106" s="24" t="s">
        <v>3677</v>
      </c>
      <c r="B1106" s="1" t="s">
        <v>3678</v>
      </c>
      <c r="C1106" s="24" t="s">
        <v>13866</v>
      </c>
      <c r="D1106" s="24" t="s">
        <v>13792</v>
      </c>
    </row>
    <row r="1107" hidden="1">
      <c r="A1107" s="24" t="s">
        <v>3679</v>
      </c>
      <c r="B1107" s="1" t="s">
        <v>3681</v>
      </c>
      <c r="C1107" s="24" t="s">
        <v>13866</v>
      </c>
      <c r="D1107" s="24" t="s">
        <v>13792</v>
      </c>
    </row>
    <row r="1108" hidden="1">
      <c r="A1108" s="24" t="s">
        <v>3683</v>
      </c>
      <c r="B1108" s="1" t="s">
        <v>3684</v>
      </c>
      <c r="C1108" s="24" t="s">
        <v>13866</v>
      </c>
      <c r="D1108" s="24" t="s">
        <v>13792</v>
      </c>
    </row>
    <row r="1109" hidden="1">
      <c r="A1109" s="24" t="s">
        <v>3685</v>
      </c>
      <c r="B1109" s="1" t="s">
        <v>3686</v>
      </c>
      <c r="C1109" s="24" t="s">
        <v>13866</v>
      </c>
      <c r="D1109" s="24" t="s">
        <v>13792</v>
      </c>
    </row>
    <row r="1110" hidden="1">
      <c r="A1110" s="24" t="s">
        <v>3687</v>
      </c>
      <c r="B1110" s="1" t="s">
        <v>3688</v>
      </c>
      <c r="C1110" s="24" t="s">
        <v>13866</v>
      </c>
      <c r="D1110" s="24" t="s">
        <v>13792</v>
      </c>
    </row>
    <row r="1111" hidden="1">
      <c r="A1111" s="24" t="s">
        <v>3689</v>
      </c>
      <c r="B1111" s="1" t="s">
        <v>3690</v>
      </c>
      <c r="C1111" s="24" t="s">
        <v>13866</v>
      </c>
      <c r="D1111" s="24" t="s">
        <v>13792</v>
      </c>
    </row>
    <row r="1112" hidden="1">
      <c r="A1112" s="24" t="s">
        <v>3691</v>
      </c>
      <c r="B1112" s="1" t="s">
        <v>3692</v>
      </c>
      <c r="C1112" s="24" t="s">
        <v>13866</v>
      </c>
      <c r="D1112" s="24" t="s">
        <v>13792</v>
      </c>
    </row>
    <row r="1113" hidden="1">
      <c r="A1113" s="24" t="s">
        <v>3693</v>
      </c>
      <c r="B1113" s="1" t="s">
        <v>3694</v>
      </c>
      <c r="C1113" s="24" t="s">
        <v>13883</v>
      </c>
      <c r="D1113" s="24" t="s">
        <v>13792</v>
      </c>
    </row>
    <row r="1114" hidden="1">
      <c r="A1114" s="24" t="s">
        <v>3695</v>
      </c>
      <c r="B1114" s="1" t="s">
        <v>3696</v>
      </c>
      <c r="C1114" s="24" t="s">
        <v>13866</v>
      </c>
      <c r="D1114" s="24" t="s">
        <v>13792</v>
      </c>
    </row>
    <row r="1115" hidden="1">
      <c r="A1115" s="24" t="s">
        <v>3697</v>
      </c>
      <c r="B1115" s="1" t="s">
        <v>3698</v>
      </c>
      <c r="C1115" s="24" t="s">
        <v>13866</v>
      </c>
      <c r="D1115" s="24" t="s">
        <v>13792</v>
      </c>
    </row>
    <row r="1116" hidden="1">
      <c r="A1116" s="24" t="s">
        <v>3699</v>
      </c>
      <c r="B1116" s="1" t="s">
        <v>3700</v>
      </c>
      <c r="C1116" s="24" t="s">
        <v>13836</v>
      </c>
      <c r="D1116" s="24" t="s">
        <v>13792</v>
      </c>
    </row>
    <row r="1117" hidden="1">
      <c r="A1117" s="24" t="s">
        <v>3701</v>
      </c>
      <c r="B1117" s="1" t="s">
        <v>3702</v>
      </c>
      <c r="C1117" s="24" t="s">
        <v>13866</v>
      </c>
      <c r="D1117" s="24" t="s">
        <v>13792</v>
      </c>
    </row>
    <row r="1118" hidden="1">
      <c r="A1118" s="24" t="s">
        <v>3703</v>
      </c>
      <c r="B1118" s="1" t="s">
        <v>3704</v>
      </c>
      <c r="C1118" s="24" t="s">
        <v>13845</v>
      </c>
      <c r="D1118" s="24" t="s">
        <v>13792</v>
      </c>
    </row>
    <row r="1119" hidden="1">
      <c r="A1119" s="24" t="s">
        <v>3705</v>
      </c>
      <c r="B1119" s="1" t="s">
        <v>3706</v>
      </c>
      <c r="C1119" s="24" t="s">
        <v>13866</v>
      </c>
      <c r="D1119" s="24" t="s">
        <v>13792</v>
      </c>
    </row>
    <row r="1120" hidden="1">
      <c r="A1120" s="24" t="s">
        <v>3707</v>
      </c>
      <c r="B1120" s="1" t="s">
        <v>3708</v>
      </c>
      <c r="C1120" s="24" t="s">
        <v>13883</v>
      </c>
      <c r="D1120" s="24" t="s">
        <v>13792</v>
      </c>
    </row>
    <row r="1121" hidden="1">
      <c r="A1121" s="24" t="s">
        <v>3709</v>
      </c>
      <c r="B1121" s="1" t="s">
        <v>3710</v>
      </c>
      <c r="C1121" s="24" t="s">
        <v>13845</v>
      </c>
      <c r="D1121" s="24" t="s">
        <v>13792</v>
      </c>
    </row>
    <row r="1122" hidden="1">
      <c r="A1122" s="24" t="s">
        <v>3711</v>
      </c>
      <c r="B1122" s="1" t="s">
        <v>3712</v>
      </c>
      <c r="C1122" s="24" t="s">
        <v>13866</v>
      </c>
      <c r="D1122" s="24" t="s">
        <v>13792</v>
      </c>
    </row>
    <row r="1123" hidden="1">
      <c r="A1123" s="24" t="s">
        <v>3713</v>
      </c>
      <c r="B1123" s="1" t="s">
        <v>3714</v>
      </c>
      <c r="C1123" s="24" t="s">
        <v>13883</v>
      </c>
      <c r="D1123" s="24" t="s">
        <v>13792</v>
      </c>
    </row>
    <row r="1124" hidden="1">
      <c r="A1124" s="24" t="s">
        <v>3715</v>
      </c>
      <c r="B1124" s="1" t="s">
        <v>3716</v>
      </c>
      <c r="C1124" s="24" t="s">
        <v>13866</v>
      </c>
      <c r="D1124" s="24" t="s">
        <v>13792</v>
      </c>
    </row>
    <row r="1125" hidden="1">
      <c r="A1125" s="24" t="s">
        <v>3717</v>
      </c>
      <c r="B1125" s="1" t="s">
        <v>3718</v>
      </c>
      <c r="C1125" s="24" t="s">
        <v>13836</v>
      </c>
      <c r="D1125" s="24" t="s">
        <v>13792</v>
      </c>
    </row>
    <row r="1126" hidden="1">
      <c r="A1126" s="24" t="s">
        <v>3719</v>
      </c>
      <c r="B1126" s="1" t="s">
        <v>3720</v>
      </c>
      <c r="C1126" s="24" t="s">
        <v>13845</v>
      </c>
      <c r="D1126" s="24" t="s">
        <v>13792</v>
      </c>
    </row>
    <row r="1127" hidden="1">
      <c r="A1127" s="24" t="s">
        <v>3721</v>
      </c>
      <c r="B1127" s="1" t="s">
        <v>3722</v>
      </c>
      <c r="C1127" s="24" t="s">
        <v>13792</v>
      </c>
      <c r="D1127" s="24" t="s">
        <v>13792</v>
      </c>
    </row>
    <row r="1128" hidden="1">
      <c r="A1128" s="24" t="s">
        <v>3725</v>
      </c>
      <c r="B1128" s="1" t="s">
        <v>3726</v>
      </c>
      <c r="C1128" s="24" t="s">
        <v>13792</v>
      </c>
      <c r="D1128" s="24" t="s">
        <v>13792</v>
      </c>
    </row>
    <row r="1129" hidden="1">
      <c r="A1129" s="24" t="s">
        <v>3727</v>
      </c>
      <c r="B1129" s="1" t="s">
        <v>3728</v>
      </c>
      <c r="C1129" s="24" t="s">
        <v>13792</v>
      </c>
      <c r="D1129" s="24" t="s">
        <v>13792</v>
      </c>
    </row>
    <row r="1130" hidden="1">
      <c r="A1130" s="24" t="s">
        <v>3729</v>
      </c>
      <c r="B1130" s="1" t="s">
        <v>3730</v>
      </c>
      <c r="C1130" s="24" t="s">
        <v>13792</v>
      </c>
      <c r="D1130" s="24" t="s">
        <v>13792</v>
      </c>
    </row>
    <row r="1131" hidden="1">
      <c r="A1131" s="24" t="s">
        <v>3731</v>
      </c>
      <c r="B1131" s="1" t="s">
        <v>3732</v>
      </c>
      <c r="C1131" s="24" t="s">
        <v>13992</v>
      </c>
      <c r="D1131" s="24" t="s">
        <v>13792</v>
      </c>
    </row>
    <row r="1132" hidden="1">
      <c r="A1132" s="24" t="s">
        <v>3733</v>
      </c>
      <c r="B1132" s="1" t="s">
        <v>3734</v>
      </c>
      <c r="C1132" s="24" t="s">
        <v>13845</v>
      </c>
      <c r="D1132" s="24" t="s">
        <v>13792</v>
      </c>
    </row>
    <row r="1133" hidden="1">
      <c r="A1133" s="24" t="s">
        <v>3739</v>
      </c>
      <c r="B1133" s="1" t="s">
        <v>3740</v>
      </c>
      <c r="C1133" s="24" t="s">
        <v>13883</v>
      </c>
      <c r="D1133" s="24" t="s">
        <v>13792</v>
      </c>
    </row>
    <row r="1134" hidden="1">
      <c r="A1134" s="24" t="s">
        <v>3745</v>
      </c>
      <c r="B1134" s="1" t="s">
        <v>3746</v>
      </c>
      <c r="C1134" s="24" t="s">
        <v>13866</v>
      </c>
      <c r="D1134" s="24" t="s">
        <v>13792</v>
      </c>
    </row>
    <row r="1135" hidden="1">
      <c r="A1135" s="24" t="s">
        <v>3751</v>
      </c>
      <c r="B1135" s="1" t="s">
        <v>3752</v>
      </c>
      <c r="C1135" s="24" t="s">
        <v>13866</v>
      </c>
      <c r="D1135" s="24" t="s">
        <v>13792</v>
      </c>
    </row>
    <row r="1136" hidden="1">
      <c r="A1136" s="24" t="s">
        <v>3757</v>
      </c>
      <c r="B1136" s="1" t="s">
        <v>3758</v>
      </c>
      <c r="C1136" s="24" t="s">
        <v>13883</v>
      </c>
      <c r="D1136" s="24" t="s">
        <v>13792</v>
      </c>
    </row>
    <row r="1137" hidden="1">
      <c r="A1137" s="24" t="s">
        <v>3761</v>
      </c>
      <c r="B1137" s="1" t="s">
        <v>3762</v>
      </c>
      <c r="C1137" s="24" t="s">
        <v>13883</v>
      </c>
      <c r="D1137" s="24" t="s">
        <v>13792</v>
      </c>
    </row>
    <row r="1138" hidden="1">
      <c r="A1138" s="24" t="s">
        <v>3767</v>
      </c>
      <c r="B1138" s="1" t="s">
        <v>3768</v>
      </c>
      <c r="C1138" s="24" t="s">
        <v>13866</v>
      </c>
      <c r="D1138" s="24" t="s">
        <v>13792</v>
      </c>
    </row>
    <row r="1139" hidden="1">
      <c r="A1139" s="24" t="s">
        <v>9773</v>
      </c>
      <c r="B1139" s="1" t="s">
        <v>9774</v>
      </c>
      <c r="C1139" s="24" t="s">
        <v>13866</v>
      </c>
      <c r="D1139" s="24" t="s">
        <v>13792</v>
      </c>
    </row>
    <row r="1140" hidden="1">
      <c r="A1140" s="24" t="s">
        <v>3771</v>
      </c>
      <c r="B1140" s="1" t="s">
        <v>3772</v>
      </c>
      <c r="C1140" s="24" t="s">
        <v>13836</v>
      </c>
      <c r="D1140" s="24" t="s">
        <v>13792</v>
      </c>
    </row>
    <row r="1141" hidden="1">
      <c r="A1141" s="24" t="s">
        <v>3777</v>
      </c>
      <c r="B1141" s="1" t="s">
        <v>3778</v>
      </c>
      <c r="C1141" s="24" t="s">
        <v>13845</v>
      </c>
      <c r="D1141" s="24" t="s">
        <v>13792</v>
      </c>
    </row>
    <row r="1142" hidden="1">
      <c r="A1142" s="24" t="s">
        <v>3783</v>
      </c>
      <c r="B1142" s="1" t="s">
        <v>3784</v>
      </c>
      <c r="C1142" s="24" t="s">
        <v>13866</v>
      </c>
      <c r="D1142" s="24" t="s">
        <v>13792</v>
      </c>
    </row>
    <row r="1143" hidden="1">
      <c r="A1143" s="24" t="s">
        <v>3785</v>
      </c>
      <c r="B1143" s="1" t="s">
        <v>3786</v>
      </c>
      <c r="C1143" s="24" t="s">
        <v>13883</v>
      </c>
      <c r="D1143" s="24" t="s">
        <v>13792</v>
      </c>
    </row>
    <row r="1144" hidden="1">
      <c r="A1144" s="24" t="s">
        <v>3787</v>
      </c>
      <c r="B1144" s="1" t="s">
        <v>3788</v>
      </c>
      <c r="C1144" s="24" t="s">
        <v>13836</v>
      </c>
      <c r="D1144" s="24" t="s">
        <v>13792</v>
      </c>
    </row>
    <row r="1145" hidden="1">
      <c r="A1145" s="24" t="s">
        <v>3789</v>
      </c>
      <c r="B1145" s="1" t="s">
        <v>3790</v>
      </c>
      <c r="C1145" s="24" t="s">
        <v>13866</v>
      </c>
      <c r="D1145" s="24" t="s">
        <v>13792</v>
      </c>
    </row>
    <row r="1146" hidden="1">
      <c r="A1146" s="24" t="s">
        <v>3792</v>
      </c>
      <c r="B1146" s="1" t="s">
        <v>3793</v>
      </c>
      <c r="C1146" s="24" t="s">
        <v>13883</v>
      </c>
      <c r="D1146" s="24" t="s">
        <v>13792</v>
      </c>
    </row>
    <row r="1147" hidden="1">
      <c r="A1147" s="24" t="s">
        <v>3795</v>
      </c>
      <c r="B1147" s="1" t="s">
        <v>3796</v>
      </c>
      <c r="C1147" s="24" t="s">
        <v>13883</v>
      </c>
      <c r="D1147" s="24" t="s">
        <v>13792</v>
      </c>
    </row>
    <row r="1148" hidden="1">
      <c r="A1148" s="24" t="s">
        <v>3797</v>
      </c>
      <c r="B1148" s="1" t="s">
        <v>3798</v>
      </c>
      <c r="C1148" s="24" t="s">
        <v>13883</v>
      </c>
      <c r="D1148" s="24" t="s">
        <v>13792</v>
      </c>
    </row>
    <row r="1149" hidden="1">
      <c r="A1149" s="24" t="s">
        <v>15493</v>
      </c>
      <c r="B1149" s="1" t="s">
        <v>15494</v>
      </c>
      <c r="C1149" s="24" t="s">
        <v>13866</v>
      </c>
      <c r="D1149" s="24" t="s">
        <v>13792</v>
      </c>
    </row>
    <row r="1150" hidden="1">
      <c r="A1150" s="24" t="s">
        <v>3799</v>
      </c>
      <c r="B1150" s="1" t="s">
        <v>3800</v>
      </c>
      <c r="C1150" s="24" t="s">
        <v>13866</v>
      </c>
      <c r="D1150" s="24" t="s">
        <v>13792</v>
      </c>
    </row>
    <row r="1151" hidden="1">
      <c r="A1151" s="24" t="s">
        <v>3801</v>
      </c>
      <c r="B1151" s="1" t="s">
        <v>3802</v>
      </c>
      <c r="C1151" s="24" t="s">
        <v>13866</v>
      </c>
      <c r="D1151" s="24" t="s">
        <v>13792</v>
      </c>
    </row>
    <row r="1152" hidden="1">
      <c r="A1152" s="24" t="s">
        <v>3803</v>
      </c>
      <c r="B1152" s="1" t="s">
        <v>3804</v>
      </c>
      <c r="C1152" s="24" t="s">
        <v>13845</v>
      </c>
      <c r="D1152" s="24" t="s">
        <v>13792</v>
      </c>
    </row>
    <row r="1153" hidden="1">
      <c r="A1153" s="24" t="s">
        <v>3805</v>
      </c>
      <c r="B1153" s="1" t="s">
        <v>3806</v>
      </c>
      <c r="C1153" s="24" t="s">
        <v>13792</v>
      </c>
      <c r="D1153" s="24" t="s">
        <v>13792</v>
      </c>
    </row>
    <row r="1154" hidden="1">
      <c r="A1154" s="24" t="s">
        <v>3807</v>
      </c>
      <c r="B1154" s="1" t="s">
        <v>3808</v>
      </c>
      <c r="C1154" s="24" t="s">
        <v>13792</v>
      </c>
      <c r="D1154" s="24" t="s">
        <v>13792</v>
      </c>
    </row>
    <row r="1155" hidden="1">
      <c r="A1155" s="24" t="s">
        <v>3809</v>
      </c>
      <c r="B1155" s="1" t="s">
        <v>3810</v>
      </c>
      <c r="C1155" s="24" t="s">
        <v>13792</v>
      </c>
      <c r="D1155" s="24" t="s">
        <v>13792</v>
      </c>
    </row>
    <row r="1156" hidden="1">
      <c r="A1156" s="24" t="s">
        <v>3811</v>
      </c>
      <c r="B1156" s="1" t="s">
        <v>3812</v>
      </c>
      <c r="C1156" s="24" t="s">
        <v>13792</v>
      </c>
      <c r="D1156" s="24" t="s">
        <v>13792</v>
      </c>
    </row>
    <row r="1157" hidden="1">
      <c r="A1157" s="24" t="s">
        <v>3813</v>
      </c>
      <c r="B1157" s="1" t="s">
        <v>3814</v>
      </c>
      <c r="C1157" s="24" t="s">
        <v>13792</v>
      </c>
      <c r="D1157" s="24" t="s">
        <v>13792</v>
      </c>
    </row>
    <row r="1158" hidden="1">
      <c r="A1158" s="24" t="s">
        <v>3815</v>
      </c>
      <c r="B1158" s="1" t="s">
        <v>3816</v>
      </c>
      <c r="C1158" s="24" t="s">
        <v>13845</v>
      </c>
      <c r="D1158" s="24" t="s">
        <v>13792</v>
      </c>
    </row>
    <row r="1159" hidden="1">
      <c r="A1159" s="24" t="s">
        <v>3817</v>
      </c>
      <c r="B1159" s="1" t="s">
        <v>3818</v>
      </c>
      <c r="C1159" s="24" t="s">
        <v>13845</v>
      </c>
      <c r="D1159" s="24" t="s">
        <v>13792</v>
      </c>
    </row>
    <row r="1160" hidden="1">
      <c r="A1160" s="24" t="s">
        <v>3823</v>
      </c>
      <c r="B1160" s="1" t="s">
        <v>3824</v>
      </c>
      <c r="C1160" s="24" t="s">
        <v>13883</v>
      </c>
      <c r="D1160" s="24" t="s">
        <v>13792</v>
      </c>
    </row>
    <row r="1161" hidden="1">
      <c r="A1161" s="24" t="s">
        <v>3829</v>
      </c>
      <c r="B1161" s="1" t="s">
        <v>3830</v>
      </c>
      <c r="C1161" s="24" t="s">
        <v>13845</v>
      </c>
      <c r="D1161" s="24" t="s">
        <v>13792</v>
      </c>
    </row>
    <row r="1162" hidden="1">
      <c r="A1162" s="24" t="s">
        <v>3835</v>
      </c>
      <c r="B1162" s="1" t="s">
        <v>3836</v>
      </c>
      <c r="C1162" s="24" t="s">
        <v>13845</v>
      </c>
      <c r="D1162" s="24" t="s">
        <v>13792</v>
      </c>
    </row>
    <row r="1163" hidden="1">
      <c r="A1163" s="24" t="s">
        <v>3841</v>
      </c>
      <c r="B1163" s="1" t="s">
        <v>3842</v>
      </c>
      <c r="C1163" s="24" t="s">
        <v>13883</v>
      </c>
      <c r="D1163" s="24" t="s">
        <v>13792</v>
      </c>
    </row>
    <row r="1164" hidden="1">
      <c r="A1164" s="24" t="s">
        <v>3847</v>
      </c>
      <c r="B1164" s="1" t="s">
        <v>3848</v>
      </c>
      <c r="C1164" s="24" t="s">
        <v>13866</v>
      </c>
      <c r="D1164" s="24" t="s">
        <v>13792</v>
      </c>
    </row>
    <row r="1165" hidden="1">
      <c r="A1165" s="24" t="s">
        <v>9815</v>
      </c>
      <c r="B1165" s="1" t="s">
        <v>9816</v>
      </c>
      <c r="C1165" s="24" t="s">
        <v>13866</v>
      </c>
      <c r="D1165" s="24" t="s">
        <v>13792</v>
      </c>
    </row>
    <row r="1166" hidden="1">
      <c r="A1166" s="24" t="s">
        <v>3855</v>
      </c>
      <c r="B1166" s="1" t="s">
        <v>3856</v>
      </c>
      <c r="C1166" s="24" t="s">
        <v>13866</v>
      </c>
      <c r="D1166" s="24" t="s">
        <v>13792</v>
      </c>
    </row>
    <row r="1167" hidden="1">
      <c r="A1167" s="24" t="s">
        <v>3861</v>
      </c>
      <c r="B1167" s="1" t="s">
        <v>3862</v>
      </c>
      <c r="C1167" s="24" t="s">
        <v>13866</v>
      </c>
      <c r="D1167" s="24" t="s">
        <v>13792</v>
      </c>
    </row>
    <row r="1168" hidden="1">
      <c r="A1168" s="24" t="s">
        <v>3867</v>
      </c>
      <c r="B1168" s="1" t="s">
        <v>3868</v>
      </c>
      <c r="C1168" s="24" t="s">
        <v>13845</v>
      </c>
      <c r="D1168" s="24" t="s">
        <v>13792</v>
      </c>
    </row>
    <row r="1169" hidden="1">
      <c r="A1169" s="24" t="s">
        <v>3873</v>
      </c>
      <c r="B1169" s="1" t="s">
        <v>3874</v>
      </c>
      <c r="C1169" s="24" t="s">
        <v>13836</v>
      </c>
      <c r="D1169" s="24" t="s">
        <v>13792</v>
      </c>
    </row>
    <row r="1170" hidden="1">
      <c r="A1170" s="24" t="s">
        <v>3875</v>
      </c>
      <c r="B1170" s="1" t="s">
        <v>3876</v>
      </c>
      <c r="C1170" s="24" t="s">
        <v>13866</v>
      </c>
      <c r="D1170" s="24" t="s">
        <v>13792</v>
      </c>
    </row>
    <row r="1171" hidden="1">
      <c r="A1171" s="24" t="s">
        <v>3877</v>
      </c>
      <c r="B1171" s="1" t="s">
        <v>3878</v>
      </c>
      <c r="C1171" s="24" t="s">
        <v>13883</v>
      </c>
      <c r="D1171" s="24" t="s">
        <v>13792</v>
      </c>
    </row>
    <row r="1172" hidden="1">
      <c r="A1172" s="24" t="s">
        <v>3879</v>
      </c>
      <c r="B1172" s="1" t="s">
        <v>3880</v>
      </c>
      <c r="C1172" s="24" t="s">
        <v>13866</v>
      </c>
      <c r="D1172" s="24" t="s">
        <v>13792</v>
      </c>
    </row>
    <row r="1173" hidden="1">
      <c r="A1173" s="24" t="s">
        <v>3881</v>
      </c>
      <c r="B1173" s="1" t="s">
        <v>3882</v>
      </c>
      <c r="C1173" s="24" t="s">
        <v>13845</v>
      </c>
      <c r="D1173" s="24" t="s">
        <v>13792</v>
      </c>
    </row>
    <row r="1174" hidden="1">
      <c r="A1174" s="24" t="s">
        <v>3883</v>
      </c>
      <c r="B1174" s="1" t="s">
        <v>3884</v>
      </c>
      <c r="C1174" s="24" t="s">
        <v>13836</v>
      </c>
      <c r="D1174" s="24" t="s">
        <v>13792</v>
      </c>
    </row>
    <row r="1175" hidden="1">
      <c r="A1175" s="24" t="s">
        <v>3885</v>
      </c>
      <c r="B1175" s="1" t="s">
        <v>3886</v>
      </c>
      <c r="C1175" s="24" t="s">
        <v>13883</v>
      </c>
      <c r="D1175" s="24" t="s">
        <v>13792</v>
      </c>
    </row>
    <row r="1176" hidden="1">
      <c r="A1176" s="24" t="s">
        <v>243</v>
      </c>
      <c r="B1176" s="1" t="s">
        <v>244</v>
      </c>
      <c r="C1176" s="24" t="s">
        <v>13836</v>
      </c>
      <c r="D1176" s="24" t="s">
        <v>13792</v>
      </c>
    </row>
    <row r="1177" hidden="1">
      <c r="A1177" s="24" t="s">
        <v>3889</v>
      </c>
      <c r="B1177" s="1" t="s">
        <v>3890</v>
      </c>
      <c r="C1177" s="24" t="s">
        <v>13866</v>
      </c>
      <c r="D1177" s="24" t="s">
        <v>13792</v>
      </c>
    </row>
    <row r="1178" hidden="1">
      <c r="A1178" s="24" t="s">
        <v>3891</v>
      </c>
      <c r="B1178" s="1" t="s">
        <v>3892</v>
      </c>
      <c r="C1178" s="24" t="s">
        <v>13866</v>
      </c>
      <c r="D1178" s="24" t="s">
        <v>13792</v>
      </c>
    </row>
    <row r="1179" hidden="1">
      <c r="A1179" s="24" t="s">
        <v>3893</v>
      </c>
      <c r="B1179" s="1" t="s">
        <v>3894</v>
      </c>
      <c r="C1179" s="24" t="s">
        <v>13845</v>
      </c>
      <c r="D1179" s="24" t="s">
        <v>13792</v>
      </c>
    </row>
    <row r="1180" hidden="1">
      <c r="A1180" s="24" t="s">
        <v>3895</v>
      </c>
      <c r="B1180" s="1" t="s">
        <v>3896</v>
      </c>
      <c r="C1180" s="24" t="s">
        <v>13792</v>
      </c>
      <c r="D1180" s="24" t="s">
        <v>13792</v>
      </c>
    </row>
    <row r="1181" hidden="1">
      <c r="A1181" s="24" t="s">
        <v>3897</v>
      </c>
      <c r="B1181" s="1" t="s">
        <v>3898</v>
      </c>
      <c r="C1181" s="24" t="s">
        <v>13792</v>
      </c>
      <c r="D1181" s="24" t="s">
        <v>13792</v>
      </c>
    </row>
    <row r="1182" hidden="1">
      <c r="A1182" s="24" t="s">
        <v>3899</v>
      </c>
      <c r="B1182" s="1" t="s">
        <v>3900</v>
      </c>
      <c r="C1182" s="24" t="s">
        <v>13792</v>
      </c>
      <c r="D1182" s="24" t="s">
        <v>13792</v>
      </c>
    </row>
    <row r="1183" hidden="1">
      <c r="A1183" s="24" t="s">
        <v>3901</v>
      </c>
      <c r="B1183" s="1" t="s">
        <v>3902</v>
      </c>
      <c r="C1183" s="24" t="s">
        <v>13792</v>
      </c>
      <c r="D1183" s="24" t="s">
        <v>13792</v>
      </c>
    </row>
    <row r="1184" hidden="1">
      <c r="A1184" s="24" t="s">
        <v>3903</v>
      </c>
      <c r="B1184" s="1" t="s">
        <v>3904</v>
      </c>
      <c r="C1184" s="24" t="s">
        <v>13792</v>
      </c>
      <c r="D1184" s="24" t="s">
        <v>13792</v>
      </c>
    </row>
    <row r="1185" hidden="1">
      <c r="A1185" s="24" t="s">
        <v>3907</v>
      </c>
      <c r="B1185" s="1" t="s">
        <v>3908</v>
      </c>
      <c r="C1185" s="24" t="s">
        <v>13792</v>
      </c>
      <c r="D1185" s="24" t="s">
        <v>13792</v>
      </c>
    </row>
    <row r="1186" hidden="1">
      <c r="A1186" s="24" t="s">
        <v>3909</v>
      </c>
      <c r="B1186" s="1" t="s">
        <v>3910</v>
      </c>
      <c r="C1186" s="24" t="s">
        <v>13792</v>
      </c>
      <c r="D1186" s="24" t="s">
        <v>13792</v>
      </c>
    </row>
    <row r="1187" hidden="1">
      <c r="A1187" s="24" t="s">
        <v>3911</v>
      </c>
      <c r="B1187" s="1" t="s">
        <v>3912</v>
      </c>
      <c r="C1187" s="24" t="s">
        <v>13883</v>
      </c>
      <c r="D1187" s="24" t="s">
        <v>13792</v>
      </c>
    </row>
    <row r="1188" hidden="1">
      <c r="A1188" s="24" t="s">
        <v>3913</v>
      </c>
      <c r="B1188" s="1" t="s">
        <v>3914</v>
      </c>
      <c r="C1188" s="24" t="s">
        <v>13883</v>
      </c>
      <c r="D1188" s="24" t="s">
        <v>13792</v>
      </c>
    </row>
    <row r="1189" hidden="1">
      <c r="A1189" s="24" t="s">
        <v>3915</v>
      </c>
      <c r="B1189" s="1" t="s">
        <v>3916</v>
      </c>
      <c r="C1189" s="24" t="s">
        <v>13883</v>
      </c>
      <c r="D1189" s="24" t="s">
        <v>13792</v>
      </c>
    </row>
    <row r="1190" hidden="1">
      <c r="A1190" s="24" t="s">
        <v>3917</v>
      </c>
      <c r="B1190" s="1" t="s">
        <v>3918</v>
      </c>
      <c r="C1190" s="24" t="s">
        <v>13883</v>
      </c>
      <c r="D1190" s="24" t="s">
        <v>13792</v>
      </c>
    </row>
    <row r="1191" hidden="1">
      <c r="A1191" s="24" t="s">
        <v>3919</v>
      </c>
      <c r="B1191" s="1" t="s">
        <v>3920</v>
      </c>
      <c r="C1191" s="24" t="s">
        <v>13883</v>
      </c>
      <c r="D1191" s="24" t="s">
        <v>13792</v>
      </c>
    </row>
    <row r="1192" hidden="1">
      <c r="A1192" s="24" t="s">
        <v>3921</v>
      </c>
      <c r="B1192" s="1" t="s">
        <v>3922</v>
      </c>
      <c r="C1192" s="24" t="s">
        <v>13836</v>
      </c>
      <c r="D1192" s="24" t="s">
        <v>13792</v>
      </c>
    </row>
    <row r="1193" hidden="1">
      <c r="A1193" s="24" t="s">
        <v>3923</v>
      </c>
      <c r="B1193" s="1" t="s">
        <v>3924</v>
      </c>
      <c r="C1193" s="24" t="s">
        <v>13836</v>
      </c>
      <c r="D1193" s="24" t="s">
        <v>13792</v>
      </c>
    </row>
    <row r="1194" hidden="1">
      <c r="A1194" s="24" t="s">
        <v>3925</v>
      </c>
      <c r="B1194" s="1" t="s">
        <v>3926</v>
      </c>
      <c r="C1194" s="24" t="s">
        <v>13866</v>
      </c>
      <c r="D1194" s="24" t="s">
        <v>13792</v>
      </c>
    </row>
    <row r="1195" hidden="1">
      <c r="A1195" s="24" t="s">
        <v>3927</v>
      </c>
      <c r="B1195" s="1" t="s">
        <v>3928</v>
      </c>
      <c r="C1195" s="24" t="s">
        <v>13866</v>
      </c>
      <c r="D1195" s="24" t="s">
        <v>13792</v>
      </c>
    </row>
    <row r="1196" hidden="1">
      <c r="A1196" s="24" t="s">
        <v>3935</v>
      </c>
      <c r="B1196" s="1" t="s">
        <v>3936</v>
      </c>
      <c r="C1196" s="24" t="s">
        <v>13883</v>
      </c>
      <c r="D1196" s="24" t="s">
        <v>13792</v>
      </c>
    </row>
    <row r="1197" hidden="1">
      <c r="A1197" s="24" t="s">
        <v>3938</v>
      </c>
      <c r="B1197" s="1" t="s">
        <v>3940</v>
      </c>
      <c r="C1197" s="24" t="s">
        <v>13836</v>
      </c>
      <c r="D1197" s="24" t="s">
        <v>13792</v>
      </c>
    </row>
    <row r="1198" hidden="1">
      <c r="A1198" s="24" t="s">
        <v>3941</v>
      </c>
      <c r="B1198" s="1" t="s">
        <v>3942</v>
      </c>
      <c r="C1198" s="24" t="s">
        <v>13992</v>
      </c>
      <c r="D1198" s="24" t="s">
        <v>13792</v>
      </c>
    </row>
    <row r="1199" hidden="1">
      <c r="A1199" s="24" t="s">
        <v>3943</v>
      </c>
      <c r="B1199" s="1" t="s">
        <v>3944</v>
      </c>
      <c r="C1199" s="24" t="s">
        <v>13866</v>
      </c>
      <c r="D1199" s="24" t="s">
        <v>13792</v>
      </c>
    </row>
    <row r="1200" hidden="1">
      <c r="A1200" s="24" t="s">
        <v>3945</v>
      </c>
      <c r="B1200" s="1" t="s">
        <v>3946</v>
      </c>
      <c r="C1200" s="24" t="s">
        <v>13866</v>
      </c>
      <c r="D1200" s="24" t="s">
        <v>13792</v>
      </c>
    </row>
    <row r="1201" hidden="1">
      <c r="A1201" s="24" t="s">
        <v>3947</v>
      </c>
      <c r="B1201" s="1" t="s">
        <v>3948</v>
      </c>
      <c r="C1201" s="24" t="s">
        <v>13866</v>
      </c>
      <c r="D1201" s="24" t="s">
        <v>13792</v>
      </c>
    </row>
    <row r="1202" hidden="1">
      <c r="A1202" s="24" t="s">
        <v>3949</v>
      </c>
      <c r="B1202" s="1" t="s">
        <v>3950</v>
      </c>
      <c r="C1202" s="24" t="s">
        <v>13866</v>
      </c>
      <c r="D1202" s="24" t="s">
        <v>13792</v>
      </c>
    </row>
    <row r="1203" hidden="1">
      <c r="A1203" s="24" t="s">
        <v>3951</v>
      </c>
      <c r="B1203" s="1" t="s">
        <v>3952</v>
      </c>
      <c r="C1203" s="24" t="s">
        <v>13866</v>
      </c>
      <c r="D1203" s="24" t="s">
        <v>13792</v>
      </c>
    </row>
    <row r="1204" hidden="1">
      <c r="A1204" s="24" t="s">
        <v>3953</v>
      </c>
      <c r="B1204" s="1" t="s">
        <v>3954</v>
      </c>
      <c r="C1204" s="24" t="s">
        <v>13866</v>
      </c>
      <c r="D1204" s="24" t="s">
        <v>13792</v>
      </c>
    </row>
    <row r="1205" hidden="1">
      <c r="A1205" s="24" t="s">
        <v>3955</v>
      </c>
      <c r="B1205" s="1" t="s">
        <v>3956</v>
      </c>
      <c r="C1205" s="24" t="s">
        <v>13836</v>
      </c>
      <c r="D1205" s="24" t="s">
        <v>13792</v>
      </c>
    </row>
    <row r="1206" hidden="1">
      <c r="A1206" s="24" t="s">
        <v>3957</v>
      </c>
      <c r="B1206" s="1" t="s">
        <v>3958</v>
      </c>
      <c r="C1206" s="24" t="s">
        <v>13883</v>
      </c>
      <c r="D1206" s="24" t="s">
        <v>13792</v>
      </c>
    </row>
    <row r="1207" hidden="1">
      <c r="A1207" s="24" t="s">
        <v>3959</v>
      </c>
      <c r="B1207" s="1" t="s">
        <v>3960</v>
      </c>
      <c r="C1207" s="24" t="s">
        <v>13883</v>
      </c>
      <c r="D1207" s="24" t="s">
        <v>13792</v>
      </c>
    </row>
    <row r="1208" hidden="1">
      <c r="A1208" s="24" t="s">
        <v>3961</v>
      </c>
      <c r="B1208" s="1" t="s">
        <v>3962</v>
      </c>
      <c r="C1208" s="24" t="s">
        <v>13883</v>
      </c>
      <c r="D1208" s="24" t="s">
        <v>13792</v>
      </c>
    </row>
    <row r="1209" hidden="1">
      <c r="A1209" s="24" t="s">
        <v>3963</v>
      </c>
      <c r="B1209" s="1" t="s">
        <v>3964</v>
      </c>
      <c r="C1209" s="24" t="s">
        <v>13866</v>
      </c>
      <c r="D1209" s="24" t="s">
        <v>13792</v>
      </c>
    </row>
    <row r="1210" hidden="1">
      <c r="A1210" s="24" t="s">
        <v>3965</v>
      </c>
      <c r="B1210" s="1" t="s">
        <v>3966</v>
      </c>
      <c r="C1210" s="24" t="s">
        <v>13866</v>
      </c>
      <c r="D1210" s="24" t="s">
        <v>13792</v>
      </c>
    </row>
    <row r="1211" hidden="1">
      <c r="A1211" s="24" t="s">
        <v>3967</v>
      </c>
      <c r="B1211" s="1" t="s">
        <v>3968</v>
      </c>
      <c r="C1211" s="24" t="s">
        <v>13836</v>
      </c>
      <c r="D1211" s="24" t="s">
        <v>13792</v>
      </c>
    </row>
    <row r="1212" hidden="1">
      <c r="A1212" s="24" t="s">
        <v>3969</v>
      </c>
      <c r="B1212" s="1" t="s">
        <v>3970</v>
      </c>
      <c r="C1212" s="24" t="s">
        <v>13836</v>
      </c>
      <c r="D1212" s="24" t="s">
        <v>13792</v>
      </c>
    </row>
    <row r="1213" hidden="1">
      <c r="A1213" s="24" t="s">
        <v>3971</v>
      </c>
      <c r="B1213" s="1" t="s">
        <v>3972</v>
      </c>
      <c r="C1213" s="24" t="s">
        <v>13836</v>
      </c>
      <c r="D1213" s="24" t="s">
        <v>13792</v>
      </c>
    </row>
    <row r="1214" hidden="1">
      <c r="A1214" s="24" t="s">
        <v>3973</v>
      </c>
      <c r="B1214" s="1" t="s">
        <v>3974</v>
      </c>
      <c r="C1214" s="24" t="s">
        <v>13866</v>
      </c>
      <c r="D1214" s="24" t="s">
        <v>13792</v>
      </c>
    </row>
    <row r="1215" hidden="1">
      <c r="A1215" s="24" t="s">
        <v>3979</v>
      </c>
      <c r="B1215" s="1" t="s">
        <v>3980</v>
      </c>
      <c r="C1215" s="24" t="s">
        <v>13792</v>
      </c>
      <c r="D1215" s="24" t="s">
        <v>13792</v>
      </c>
    </row>
    <row r="1216" hidden="1">
      <c r="A1216" s="24" t="s">
        <v>3981</v>
      </c>
      <c r="B1216" s="1" t="s">
        <v>3982</v>
      </c>
      <c r="C1216" s="24" t="s">
        <v>13792</v>
      </c>
      <c r="D1216" s="24" t="s">
        <v>13792</v>
      </c>
    </row>
    <row r="1217" hidden="1">
      <c r="A1217" s="24" t="s">
        <v>3983</v>
      </c>
      <c r="B1217" s="1" t="s">
        <v>3984</v>
      </c>
      <c r="C1217" s="24" t="s">
        <v>13792</v>
      </c>
      <c r="D1217" s="24" t="s">
        <v>13792</v>
      </c>
    </row>
    <row r="1218" hidden="1">
      <c r="A1218" s="24" t="s">
        <v>3985</v>
      </c>
      <c r="B1218" s="1" t="s">
        <v>3986</v>
      </c>
      <c r="C1218" s="24" t="s">
        <v>13792</v>
      </c>
      <c r="D1218" s="24" t="s">
        <v>13792</v>
      </c>
    </row>
    <row r="1219" hidden="1">
      <c r="A1219" s="24" t="s">
        <v>3987</v>
      </c>
      <c r="B1219" s="1" t="s">
        <v>3988</v>
      </c>
      <c r="C1219" s="24" t="s">
        <v>13792</v>
      </c>
      <c r="D1219" s="24" t="s">
        <v>13792</v>
      </c>
    </row>
    <row r="1220" hidden="1">
      <c r="A1220" s="24" t="s">
        <v>3989</v>
      </c>
      <c r="B1220" s="1" t="s">
        <v>3990</v>
      </c>
      <c r="C1220" s="24" t="s">
        <v>13792</v>
      </c>
      <c r="D1220" s="24" t="s">
        <v>13792</v>
      </c>
    </row>
    <row r="1221" hidden="1">
      <c r="A1221" s="24" t="s">
        <v>3993</v>
      </c>
      <c r="B1221" s="1" t="s">
        <v>3994</v>
      </c>
      <c r="C1221" s="24" t="s">
        <v>13883</v>
      </c>
      <c r="D1221" s="24" t="s">
        <v>13792</v>
      </c>
    </row>
    <row r="1222" hidden="1">
      <c r="A1222" s="24" t="s">
        <v>3995</v>
      </c>
      <c r="B1222" s="1" t="s">
        <v>3996</v>
      </c>
      <c r="C1222" s="24" t="s">
        <v>13883</v>
      </c>
      <c r="D1222" s="24" t="s">
        <v>13792</v>
      </c>
    </row>
    <row r="1223" hidden="1">
      <c r="A1223" s="24" t="s">
        <v>3997</v>
      </c>
      <c r="B1223" s="1" t="s">
        <v>3998</v>
      </c>
      <c r="C1223" s="24" t="s">
        <v>13883</v>
      </c>
      <c r="D1223" s="24" t="s">
        <v>13792</v>
      </c>
    </row>
    <row r="1224" hidden="1">
      <c r="A1224" s="24" t="s">
        <v>3999</v>
      </c>
      <c r="B1224" s="1" t="s">
        <v>4000</v>
      </c>
      <c r="C1224" s="24" t="s">
        <v>13836</v>
      </c>
      <c r="D1224" s="24" t="s">
        <v>13792</v>
      </c>
    </row>
    <row r="1225" hidden="1">
      <c r="A1225" s="24" t="s">
        <v>4001</v>
      </c>
      <c r="B1225" s="1" t="s">
        <v>4002</v>
      </c>
      <c r="C1225" s="24" t="s">
        <v>13836</v>
      </c>
      <c r="D1225" s="24" t="s">
        <v>13792</v>
      </c>
    </row>
    <row r="1226" hidden="1">
      <c r="A1226" s="24" t="s">
        <v>4003</v>
      </c>
      <c r="B1226" s="1" t="s">
        <v>4004</v>
      </c>
      <c r="C1226" s="24" t="s">
        <v>13836</v>
      </c>
      <c r="D1226" s="24" t="s">
        <v>13792</v>
      </c>
    </row>
    <row r="1227" hidden="1">
      <c r="A1227" s="24" t="s">
        <v>4005</v>
      </c>
      <c r="B1227" s="1" t="s">
        <v>4006</v>
      </c>
      <c r="C1227" s="24" t="s">
        <v>13836</v>
      </c>
      <c r="D1227" s="24" t="s">
        <v>13792</v>
      </c>
    </row>
    <row r="1228" hidden="1">
      <c r="A1228" s="24" t="s">
        <v>15579</v>
      </c>
      <c r="B1228" s="1" t="s">
        <v>15580</v>
      </c>
      <c r="C1228" s="24" t="s">
        <v>13866</v>
      </c>
      <c r="D1228" s="24" t="s">
        <v>13792</v>
      </c>
    </row>
    <row r="1229" hidden="1">
      <c r="A1229" s="24" t="s">
        <v>4019</v>
      </c>
      <c r="B1229" s="1" t="s">
        <v>4020</v>
      </c>
      <c r="C1229" s="24" t="s">
        <v>13836</v>
      </c>
      <c r="D1229" s="24" t="s">
        <v>13792</v>
      </c>
    </row>
    <row r="1230" hidden="1">
      <c r="A1230" s="24" t="s">
        <v>4021</v>
      </c>
      <c r="B1230" s="1" t="s">
        <v>4022</v>
      </c>
      <c r="C1230" s="24" t="s">
        <v>13845</v>
      </c>
      <c r="D1230" s="24" t="s">
        <v>13792</v>
      </c>
    </row>
    <row r="1231" hidden="1">
      <c r="A1231" s="24" t="s">
        <v>4023</v>
      </c>
      <c r="B1231" s="1" t="s">
        <v>4024</v>
      </c>
      <c r="C1231" s="24" t="s">
        <v>13792</v>
      </c>
      <c r="D1231" s="24" t="s">
        <v>13792</v>
      </c>
    </row>
    <row r="1232" hidden="1">
      <c r="A1232" s="24" t="s">
        <v>4025</v>
      </c>
      <c r="B1232" s="1" t="s">
        <v>4026</v>
      </c>
      <c r="C1232" s="24" t="s">
        <v>13845</v>
      </c>
      <c r="D1232" s="24" t="s">
        <v>13792</v>
      </c>
    </row>
    <row r="1233" hidden="1">
      <c r="A1233" s="24" t="s">
        <v>4027</v>
      </c>
      <c r="B1233" s="1" t="s">
        <v>4028</v>
      </c>
      <c r="C1233" s="24" t="s">
        <v>13866</v>
      </c>
      <c r="D1233" s="24" t="s">
        <v>13792</v>
      </c>
    </row>
    <row r="1234" hidden="1">
      <c r="A1234" s="24" t="s">
        <v>4029</v>
      </c>
      <c r="B1234" s="1" t="s">
        <v>4030</v>
      </c>
      <c r="C1234" s="24" t="s">
        <v>13792</v>
      </c>
      <c r="D1234" s="24" t="s">
        <v>13792</v>
      </c>
    </row>
    <row r="1235" hidden="1">
      <c r="A1235" s="24" t="s">
        <v>4035</v>
      </c>
      <c r="B1235" s="1" t="s">
        <v>4036</v>
      </c>
      <c r="C1235" s="24" t="s">
        <v>13792</v>
      </c>
      <c r="D1235" s="24" t="s">
        <v>13792</v>
      </c>
    </row>
    <row r="1236" hidden="1">
      <c r="A1236" s="24" t="s">
        <v>4037</v>
      </c>
      <c r="B1236" s="1" t="s">
        <v>4038</v>
      </c>
      <c r="C1236" s="24" t="s">
        <v>13792</v>
      </c>
      <c r="D1236" s="24" t="s">
        <v>13792</v>
      </c>
    </row>
    <row r="1237" hidden="1">
      <c r="A1237" s="24" t="s">
        <v>4039</v>
      </c>
      <c r="B1237" s="1" t="s">
        <v>4040</v>
      </c>
      <c r="C1237" s="24" t="s">
        <v>13866</v>
      </c>
      <c r="D1237" s="24" t="s">
        <v>13792</v>
      </c>
    </row>
    <row r="1238" hidden="1">
      <c r="A1238" s="24" t="s">
        <v>4041</v>
      </c>
      <c r="B1238" s="1" t="s">
        <v>4042</v>
      </c>
      <c r="C1238" s="24" t="s">
        <v>13845</v>
      </c>
      <c r="D1238" s="24" t="s">
        <v>13792</v>
      </c>
    </row>
    <row r="1239" hidden="1">
      <c r="A1239" s="24" t="s">
        <v>4043</v>
      </c>
      <c r="B1239" s="1" t="s">
        <v>4044</v>
      </c>
      <c r="C1239" s="24" t="s">
        <v>13845</v>
      </c>
      <c r="D1239" s="24" t="s">
        <v>13792</v>
      </c>
    </row>
    <row r="1240" hidden="1">
      <c r="A1240" s="24" t="s">
        <v>4045</v>
      </c>
      <c r="B1240" s="1" t="s">
        <v>4046</v>
      </c>
      <c r="C1240" s="24" t="s">
        <v>13866</v>
      </c>
      <c r="D1240" s="24" t="s">
        <v>13792</v>
      </c>
    </row>
    <row r="1241" hidden="1">
      <c r="A1241" s="24" t="s">
        <v>937</v>
      </c>
      <c r="B1241" s="1" t="s">
        <v>938</v>
      </c>
      <c r="C1241" s="24" t="s">
        <v>13845</v>
      </c>
      <c r="D1241" s="24" t="s">
        <v>13792</v>
      </c>
    </row>
    <row r="1242" hidden="1">
      <c r="A1242" s="24" t="s">
        <v>939</v>
      </c>
      <c r="B1242" s="1" t="s">
        <v>940</v>
      </c>
      <c r="C1242" s="24" t="s">
        <v>13845</v>
      </c>
      <c r="D1242" s="24" t="s">
        <v>13792</v>
      </c>
    </row>
    <row r="1243" hidden="1">
      <c r="A1243" s="24" t="s">
        <v>4047</v>
      </c>
      <c r="B1243" s="1" t="s">
        <v>4048</v>
      </c>
      <c r="C1243" s="24" t="s">
        <v>13845</v>
      </c>
      <c r="D1243" s="24" t="s">
        <v>13792</v>
      </c>
    </row>
    <row r="1244" hidden="1">
      <c r="A1244" s="24" t="s">
        <v>941</v>
      </c>
      <c r="B1244" s="1" t="s">
        <v>943</v>
      </c>
      <c r="C1244" s="24" t="s">
        <v>13845</v>
      </c>
      <c r="D1244" s="24" t="s">
        <v>13792</v>
      </c>
    </row>
    <row r="1245" hidden="1">
      <c r="A1245" s="24" t="s">
        <v>944</v>
      </c>
      <c r="B1245" s="1" t="s">
        <v>945</v>
      </c>
      <c r="C1245" s="24" t="s">
        <v>13866</v>
      </c>
      <c r="D1245" s="24" t="s">
        <v>13792</v>
      </c>
    </row>
    <row r="1246" hidden="1">
      <c r="A1246" s="24" t="s">
        <v>946</v>
      </c>
      <c r="B1246" s="1" t="s">
        <v>947</v>
      </c>
      <c r="C1246" s="24" t="s">
        <v>13845</v>
      </c>
      <c r="D1246" s="24" t="s">
        <v>13792</v>
      </c>
    </row>
    <row r="1247" hidden="1">
      <c r="A1247" s="24" t="s">
        <v>949</v>
      </c>
      <c r="B1247" s="1" t="s">
        <v>950</v>
      </c>
      <c r="C1247" s="24" t="s">
        <v>13845</v>
      </c>
      <c r="D1247" s="24" t="s">
        <v>13792</v>
      </c>
    </row>
    <row r="1248" hidden="1">
      <c r="A1248" s="24" t="s">
        <v>4049</v>
      </c>
      <c r="B1248" s="1" t="s">
        <v>4050</v>
      </c>
      <c r="C1248" s="24" t="s">
        <v>13866</v>
      </c>
      <c r="D1248" s="24" t="s">
        <v>13792</v>
      </c>
    </row>
    <row r="1249" hidden="1">
      <c r="A1249" s="24" t="s">
        <v>4051</v>
      </c>
      <c r="B1249" s="1" t="s">
        <v>4052</v>
      </c>
      <c r="C1249" s="24" t="s">
        <v>13866</v>
      </c>
      <c r="D1249" s="24" t="s">
        <v>13792</v>
      </c>
    </row>
    <row r="1250" hidden="1">
      <c r="A1250" s="24" t="s">
        <v>4055</v>
      </c>
      <c r="B1250" s="1" t="s">
        <v>4056</v>
      </c>
      <c r="C1250" s="24" t="s">
        <v>13836</v>
      </c>
      <c r="D1250" s="24" t="s">
        <v>13792</v>
      </c>
    </row>
    <row r="1251" hidden="1">
      <c r="A1251" s="24" t="s">
        <v>4057</v>
      </c>
      <c r="B1251" s="1" t="s">
        <v>4058</v>
      </c>
      <c r="C1251" s="24" t="s">
        <v>13845</v>
      </c>
      <c r="D1251" s="24" t="s">
        <v>13792</v>
      </c>
    </row>
    <row r="1252" hidden="1">
      <c r="A1252" s="24" t="s">
        <v>4059</v>
      </c>
      <c r="B1252" s="1" t="s">
        <v>4060</v>
      </c>
      <c r="C1252" s="24" t="s">
        <v>13866</v>
      </c>
      <c r="D1252" s="24" t="s">
        <v>13792</v>
      </c>
    </row>
    <row r="1253" hidden="1">
      <c r="A1253" s="24" t="s">
        <v>4061</v>
      </c>
      <c r="B1253" s="1" t="s">
        <v>4062</v>
      </c>
      <c r="C1253" s="24" t="s">
        <v>13866</v>
      </c>
      <c r="D1253" s="24" t="s">
        <v>13792</v>
      </c>
    </row>
    <row r="1254" hidden="1">
      <c r="A1254" s="24" t="s">
        <v>4063</v>
      </c>
      <c r="B1254" s="1" t="s">
        <v>4064</v>
      </c>
      <c r="C1254" s="24" t="s">
        <v>13836</v>
      </c>
      <c r="D1254" s="24" t="s">
        <v>13792</v>
      </c>
    </row>
    <row r="1255" hidden="1">
      <c r="A1255" s="24" t="s">
        <v>4065</v>
      </c>
      <c r="B1255" s="1" t="s">
        <v>4066</v>
      </c>
      <c r="C1255" s="24" t="s">
        <v>13866</v>
      </c>
      <c r="D1255" s="24" t="s">
        <v>13792</v>
      </c>
    </row>
    <row r="1256" hidden="1">
      <c r="A1256" s="24" t="s">
        <v>4071</v>
      </c>
      <c r="B1256" s="1" t="s">
        <v>4072</v>
      </c>
      <c r="C1256" s="24" t="s">
        <v>13866</v>
      </c>
      <c r="D1256" s="24" t="s">
        <v>13792</v>
      </c>
    </row>
    <row r="1257" hidden="1">
      <c r="A1257" s="24" t="s">
        <v>15653</v>
      </c>
      <c r="B1257" s="1" t="s">
        <v>15654</v>
      </c>
      <c r="C1257" s="24" t="s">
        <v>13866</v>
      </c>
      <c r="D1257" s="24" t="s">
        <v>13792</v>
      </c>
    </row>
    <row r="1258" hidden="1">
      <c r="A1258" s="24" t="s">
        <v>15656</v>
      </c>
      <c r="B1258" s="1" t="s">
        <v>15657</v>
      </c>
      <c r="C1258" s="24" t="s">
        <v>13866</v>
      </c>
      <c r="D1258" s="24" t="s">
        <v>13792</v>
      </c>
    </row>
    <row r="1259" hidden="1">
      <c r="A1259" s="24" t="s">
        <v>15660</v>
      </c>
      <c r="B1259" s="1" t="s">
        <v>15662</v>
      </c>
      <c r="C1259" s="24" t="s">
        <v>13866</v>
      </c>
      <c r="D1259" s="24" t="s">
        <v>13792</v>
      </c>
    </row>
    <row r="1260" hidden="1">
      <c r="A1260" s="24" t="s">
        <v>4073</v>
      </c>
      <c r="B1260" s="1" t="s">
        <v>4074</v>
      </c>
      <c r="C1260" s="24" t="s">
        <v>13866</v>
      </c>
      <c r="D1260" s="24" t="s">
        <v>13792</v>
      </c>
    </row>
    <row r="1261" hidden="1">
      <c r="A1261" s="24" t="s">
        <v>4075</v>
      </c>
      <c r="B1261" s="1" t="s">
        <v>4076</v>
      </c>
      <c r="C1261" s="24" t="s">
        <v>13866</v>
      </c>
      <c r="D1261" s="24" t="s">
        <v>13792</v>
      </c>
    </row>
    <row r="1262" hidden="1">
      <c r="A1262" s="24" t="s">
        <v>4077</v>
      </c>
      <c r="B1262" s="1" t="s">
        <v>4078</v>
      </c>
      <c r="C1262" s="24" t="s">
        <v>13992</v>
      </c>
      <c r="D1262" s="24" t="s">
        <v>13792</v>
      </c>
    </row>
    <row r="1263" hidden="1">
      <c r="A1263" s="24" t="s">
        <v>15673</v>
      </c>
      <c r="B1263" s="1" t="s">
        <v>15674</v>
      </c>
      <c r="C1263" s="24" t="s">
        <v>13866</v>
      </c>
      <c r="D1263" s="24" t="s">
        <v>13792</v>
      </c>
    </row>
    <row r="1264" hidden="1">
      <c r="A1264" s="24" t="s">
        <v>15677</v>
      </c>
      <c r="B1264" s="1" t="s">
        <v>15678</v>
      </c>
      <c r="C1264" s="24" t="s">
        <v>13883</v>
      </c>
      <c r="D1264" s="24" t="s">
        <v>13792</v>
      </c>
    </row>
    <row r="1265" hidden="1">
      <c r="A1265" s="24" t="s">
        <v>15681</v>
      </c>
      <c r="B1265" s="1" t="s">
        <v>15682</v>
      </c>
      <c r="C1265" s="24" t="s">
        <v>13883</v>
      </c>
      <c r="D1265" s="24" t="s">
        <v>13792</v>
      </c>
    </row>
    <row r="1266" hidden="1">
      <c r="A1266" s="24" t="s">
        <v>4079</v>
      </c>
      <c r="B1266" s="1" t="s">
        <v>4080</v>
      </c>
      <c r="C1266" s="24" t="s">
        <v>13883</v>
      </c>
      <c r="D1266" s="24" t="s">
        <v>13792</v>
      </c>
    </row>
    <row r="1267" hidden="1">
      <c r="A1267" s="24" t="s">
        <v>4081</v>
      </c>
      <c r="B1267" s="1" t="s">
        <v>4082</v>
      </c>
      <c r="C1267" s="24" t="s">
        <v>13883</v>
      </c>
      <c r="D1267" s="24" t="s">
        <v>13792</v>
      </c>
    </row>
    <row r="1268" hidden="1">
      <c r="A1268" s="24" t="s">
        <v>4083</v>
      </c>
      <c r="B1268" s="1" t="s">
        <v>4084</v>
      </c>
      <c r="C1268" s="24" t="s">
        <v>13883</v>
      </c>
      <c r="D1268" s="24" t="s">
        <v>13792</v>
      </c>
    </row>
    <row r="1269" hidden="1">
      <c r="A1269" s="24" t="s">
        <v>15711</v>
      </c>
      <c r="B1269" s="1" t="s">
        <v>15712</v>
      </c>
      <c r="C1269" s="24" t="s">
        <v>13883</v>
      </c>
      <c r="D1269" s="24" t="s">
        <v>13792</v>
      </c>
    </row>
    <row r="1270" hidden="1">
      <c r="A1270" s="24" t="s">
        <v>15715</v>
      </c>
      <c r="B1270" s="1" t="s">
        <v>15716</v>
      </c>
      <c r="C1270" s="24" t="s">
        <v>13883</v>
      </c>
      <c r="D1270" s="24" t="s">
        <v>13792</v>
      </c>
    </row>
    <row r="1271" hidden="1">
      <c r="A1271" s="24" t="s">
        <v>15717</v>
      </c>
      <c r="B1271" s="1" t="s">
        <v>15719</v>
      </c>
      <c r="C1271" s="24" t="s">
        <v>13883</v>
      </c>
      <c r="D1271" s="24" t="s">
        <v>13792</v>
      </c>
    </row>
    <row r="1272" hidden="1">
      <c r="A1272" s="24" t="s">
        <v>4085</v>
      </c>
      <c r="B1272" s="1" t="s">
        <v>4086</v>
      </c>
      <c r="C1272" s="24" t="s">
        <v>13883</v>
      </c>
      <c r="D1272" s="24" t="s">
        <v>13792</v>
      </c>
    </row>
    <row r="1273" hidden="1">
      <c r="A1273" s="24" t="s">
        <v>4087</v>
      </c>
      <c r="B1273" s="1" t="s">
        <v>4088</v>
      </c>
      <c r="C1273" s="24" t="s">
        <v>13792</v>
      </c>
      <c r="D1273" s="24" t="s">
        <v>13792</v>
      </c>
    </row>
    <row r="1274" hidden="1">
      <c r="A1274" s="24" t="s">
        <v>4089</v>
      </c>
      <c r="B1274" s="1" t="s">
        <v>4090</v>
      </c>
      <c r="C1274" s="24" t="s">
        <v>13866</v>
      </c>
      <c r="D1274" s="24" t="s">
        <v>13792</v>
      </c>
    </row>
    <row r="1275" hidden="1">
      <c r="A1275" s="24" t="s">
        <v>4091</v>
      </c>
      <c r="B1275" s="1" t="s">
        <v>4092</v>
      </c>
      <c r="C1275" s="24" t="s">
        <v>13792</v>
      </c>
      <c r="D1275" s="24" t="s">
        <v>13792</v>
      </c>
    </row>
    <row r="1276" hidden="1">
      <c r="A1276" s="24" t="s">
        <v>4093</v>
      </c>
      <c r="B1276" s="1" t="s">
        <v>4094</v>
      </c>
      <c r="C1276" s="24" t="s">
        <v>13792</v>
      </c>
      <c r="D1276" s="24" t="s">
        <v>13792</v>
      </c>
    </row>
    <row r="1277" hidden="1">
      <c r="A1277" s="24" t="s">
        <v>4095</v>
      </c>
      <c r="B1277" s="1" t="s">
        <v>4096</v>
      </c>
      <c r="C1277" s="24" t="s">
        <v>13866</v>
      </c>
      <c r="D1277" s="24" t="s">
        <v>13792</v>
      </c>
    </row>
    <row r="1278" hidden="1">
      <c r="A1278" s="24" t="s">
        <v>4097</v>
      </c>
      <c r="B1278" s="1" t="s">
        <v>4098</v>
      </c>
      <c r="C1278" s="24" t="s">
        <v>13792</v>
      </c>
      <c r="D1278" s="24" t="s">
        <v>13792</v>
      </c>
    </row>
    <row r="1279" hidden="1">
      <c r="A1279" s="24" t="s">
        <v>4099</v>
      </c>
      <c r="B1279" s="1" t="s">
        <v>4100</v>
      </c>
      <c r="C1279" s="24" t="s">
        <v>13792</v>
      </c>
      <c r="D1279" s="24" t="s">
        <v>13792</v>
      </c>
    </row>
    <row r="1280" hidden="1">
      <c r="A1280" s="24" t="s">
        <v>4101</v>
      </c>
      <c r="B1280" s="1" t="s">
        <v>4102</v>
      </c>
      <c r="C1280" s="24" t="s">
        <v>13845</v>
      </c>
      <c r="D1280" s="24" t="s">
        <v>13792</v>
      </c>
    </row>
    <row r="1281" hidden="1">
      <c r="A1281" s="24" t="s">
        <v>4103</v>
      </c>
      <c r="B1281" s="1" t="s">
        <v>4104</v>
      </c>
      <c r="C1281" s="24" t="s">
        <v>13845</v>
      </c>
      <c r="D1281" s="24" t="s">
        <v>13792</v>
      </c>
    </row>
    <row r="1282" hidden="1">
      <c r="A1282" s="24" t="s">
        <v>4105</v>
      </c>
      <c r="B1282" s="1" t="s">
        <v>4106</v>
      </c>
      <c r="C1282" s="24" t="s">
        <v>13866</v>
      </c>
      <c r="D1282" s="24" t="s">
        <v>13792</v>
      </c>
    </row>
    <row r="1283" hidden="1">
      <c r="A1283" s="24" t="s">
        <v>1105</v>
      </c>
      <c r="B1283" s="1" t="s">
        <v>1106</v>
      </c>
      <c r="C1283" s="24" t="s">
        <v>13866</v>
      </c>
      <c r="D1283" s="24" t="s">
        <v>13792</v>
      </c>
    </row>
    <row r="1284" hidden="1">
      <c r="A1284" s="24" t="s">
        <v>4107</v>
      </c>
      <c r="B1284" s="1" t="s">
        <v>4108</v>
      </c>
      <c r="C1284" s="24" t="s">
        <v>13792</v>
      </c>
      <c r="D1284" s="24" t="s">
        <v>13792</v>
      </c>
    </row>
    <row r="1285" hidden="1">
      <c r="A1285" s="24" t="s">
        <v>4109</v>
      </c>
      <c r="B1285" s="1" t="s">
        <v>4110</v>
      </c>
      <c r="C1285" s="24" t="s">
        <v>13792</v>
      </c>
      <c r="D1285" s="24" t="s">
        <v>13792</v>
      </c>
    </row>
    <row r="1286" hidden="1">
      <c r="A1286" s="24" t="s">
        <v>4111</v>
      </c>
      <c r="B1286" s="1" t="s">
        <v>4112</v>
      </c>
      <c r="C1286" s="24" t="s">
        <v>13866</v>
      </c>
      <c r="D1286" s="24" t="s">
        <v>13792</v>
      </c>
    </row>
    <row r="1287" hidden="1">
      <c r="A1287" s="24" t="s">
        <v>4113</v>
      </c>
      <c r="B1287" s="1" t="s">
        <v>4114</v>
      </c>
      <c r="C1287" s="24" t="s">
        <v>13866</v>
      </c>
      <c r="D1287" s="24" t="s">
        <v>13792</v>
      </c>
    </row>
    <row r="1288" hidden="1">
      <c r="A1288" s="24" t="s">
        <v>4115</v>
      </c>
      <c r="B1288" s="1" t="s">
        <v>4116</v>
      </c>
      <c r="C1288" s="24" t="s">
        <v>13866</v>
      </c>
      <c r="D1288" s="24" t="s">
        <v>13792</v>
      </c>
    </row>
    <row r="1289" hidden="1">
      <c r="A1289" s="24" t="s">
        <v>4117</v>
      </c>
      <c r="B1289" s="1" t="s">
        <v>4118</v>
      </c>
      <c r="C1289" s="24" t="s">
        <v>13792</v>
      </c>
      <c r="D1289" s="24" t="s">
        <v>13792</v>
      </c>
    </row>
    <row r="1290" hidden="1">
      <c r="A1290" s="24" t="s">
        <v>4119</v>
      </c>
      <c r="B1290" s="1" t="s">
        <v>4120</v>
      </c>
      <c r="C1290" s="24" t="s">
        <v>13866</v>
      </c>
      <c r="D1290" s="24" t="s">
        <v>13792</v>
      </c>
    </row>
    <row r="1291" hidden="1">
      <c r="A1291" s="24" t="s">
        <v>430</v>
      </c>
      <c r="B1291" s="1" t="s">
        <v>431</v>
      </c>
      <c r="C1291" s="24" t="s">
        <v>13845</v>
      </c>
      <c r="D1291" s="24" t="s">
        <v>13792</v>
      </c>
    </row>
    <row r="1292" hidden="1">
      <c r="A1292" s="24" t="s">
        <v>432</v>
      </c>
      <c r="B1292" s="1" t="s">
        <v>434</v>
      </c>
      <c r="C1292" s="24" t="s">
        <v>13845</v>
      </c>
      <c r="D1292" s="24" t="s">
        <v>13792</v>
      </c>
    </row>
    <row r="1293" hidden="1">
      <c r="A1293" s="24" t="s">
        <v>436</v>
      </c>
      <c r="B1293" s="1" t="s">
        <v>438</v>
      </c>
      <c r="C1293" s="24" t="s">
        <v>13845</v>
      </c>
      <c r="D1293" s="24" t="s">
        <v>13792</v>
      </c>
    </row>
    <row r="1294" hidden="1">
      <c r="A1294" s="24" t="s">
        <v>439</v>
      </c>
      <c r="B1294" s="1" t="s">
        <v>440</v>
      </c>
      <c r="C1294" s="24" t="s">
        <v>13836</v>
      </c>
      <c r="D1294" s="24" t="s">
        <v>13792</v>
      </c>
    </row>
    <row r="1295" hidden="1">
      <c r="A1295" s="24" t="s">
        <v>441</v>
      </c>
      <c r="B1295" s="1" t="s">
        <v>443</v>
      </c>
      <c r="C1295" s="24" t="s">
        <v>13836</v>
      </c>
      <c r="D1295" s="24" t="s">
        <v>13792</v>
      </c>
    </row>
    <row r="1296" hidden="1">
      <c r="A1296" s="24" t="s">
        <v>444</v>
      </c>
      <c r="B1296" s="1" t="s">
        <v>445</v>
      </c>
      <c r="C1296" s="24" t="s">
        <v>13836</v>
      </c>
      <c r="D1296" s="24" t="s">
        <v>13792</v>
      </c>
    </row>
    <row r="1297" hidden="1">
      <c r="A1297" s="24" t="s">
        <v>446</v>
      </c>
      <c r="B1297" s="1" t="s">
        <v>447</v>
      </c>
      <c r="C1297" s="24" t="s">
        <v>13792</v>
      </c>
      <c r="D1297" s="24" t="s">
        <v>13792</v>
      </c>
    </row>
    <row r="1298" hidden="1">
      <c r="A1298" s="24" t="s">
        <v>727</v>
      </c>
      <c r="B1298" s="1" t="s">
        <v>728</v>
      </c>
      <c r="C1298" s="24" t="s">
        <v>13792</v>
      </c>
      <c r="D1298" s="24" t="s">
        <v>13792</v>
      </c>
    </row>
    <row r="1299" hidden="1">
      <c r="A1299" s="24" t="s">
        <v>730</v>
      </c>
      <c r="B1299" s="1" t="s">
        <v>731</v>
      </c>
      <c r="C1299" s="24" t="s">
        <v>13792</v>
      </c>
      <c r="D1299" s="24" t="s">
        <v>13792</v>
      </c>
    </row>
    <row r="1300" hidden="1">
      <c r="A1300" s="24" t="s">
        <v>732</v>
      </c>
      <c r="B1300" s="1" t="s">
        <v>733</v>
      </c>
      <c r="C1300" s="24" t="s">
        <v>13792</v>
      </c>
      <c r="D1300" s="24" t="s">
        <v>13792</v>
      </c>
    </row>
    <row r="1301" hidden="1">
      <c r="A1301" s="24" t="s">
        <v>449</v>
      </c>
      <c r="B1301" s="1" t="s">
        <v>450</v>
      </c>
      <c r="C1301" s="24" t="s">
        <v>13845</v>
      </c>
      <c r="D1301" s="24" t="s">
        <v>13792</v>
      </c>
    </row>
    <row r="1302" hidden="1">
      <c r="A1302" s="24" t="s">
        <v>1311</v>
      </c>
      <c r="B1302" s="1" t="s">
        <v>1312</v>
      </c>
      <c r="C1302" s="24" t="s">
        <v>13792</v>
      </c>
      <c r="D1302" s="24" t="s">
        <v>13792</v>
      </c>
    </row>
    <row r="1303" hidden="1">
      <c r="A1303" s="24" t="s">
        <v>451</v>
      </c>
      <c r="B1303" s="1" t="s">
        <v>452</v>
      </c>
      <c r="C1303" s="24" t="s">
        <v>13866</v>
      </c>
      <c r="D1303" s="24" t="s">
        <v>13792</v>
      </c>
    </row>
    <row r="1304" hidden="1">
      <c r="A1304" s="24" t="s">
        <v>455</v>
      </c>
      <c r="B1304" s="1" t="s">
        <v>456</v>
      </c>
      <c r="C1304" s="24" t="s">
        <v>13866</v>
      </c>
      <c r="D1304" s="24" t="s">
        <v>13792</v>
      </c>
    </row>
    <row r="1305" hidden="1">
      <c r="A1305" s="24" t="s">
        <v>734</v>
      </c>
      <c r="B1305" s="1" t="s">
        <v>735</v>
      </c>
      <c r="C1305" s="24" t="s">
        <v>13792</v>
      </c>
      <c r="D1305" s="24" t="s">
        <v>13792</v>
      </c>
    </row>
    <row r="1306" hidden="1">
      <c r="A1306" s="24" t="s">
        <v>460</v>
      </c>
      <c r="B1306" s="1" t="s">
        <v>461</v>
      </c>
      <c r="C1306" s="24" t="s">
        <v>13836</v>
      </c>
      <c r="D1306" s="24" t="s">
        <v>13792</v>
      </c>
    </row>
    <row r="1307" hidden="1">
      <c r="A1307" s="24" t="s">
        <v>1474</v>
      </c>
      <c r="B1307" s="1" t="s">
        <v>1476</v>
      </c>
      <c r="C1307" s="24" t="s">
        <v>13883</v>
      </c>
      <c r="D1307" s="24" t="s">
        <v>13792</v>
      </c>
    </row>
    <row r="1308" hidden="1">
      <c r="A1308" s="24" t="s">
        <v>1125</v>
      </c>
      <c r="B1308" s="1" t="s">
        <v>1127</v>
      </c>
      <c r="C1308" s="24" t="s">
        <v>13883</v>
      </c>
      <c r="D1308" s="24" t="s">
        <v>13792</v>
      </c>
    </row>
    <row r="1309" hidden="1">
      <c r="A1309" s="24" t="s">
        <v>1147</v>
      </c>
      <c r="B1309" s="1" t="s">
        <v>1148</v>
      </c>
      <c r="C1309" s="24" t="s">
        <v>13883</v>
      </c>
      <c r="D1309" s="24" t="s">
        <v>13792</v>
      </c>
    </row>
    <row r="1310" hidden="1">
      <c r="A1310" s="24" t="s">
        <v>1521</v>
      </c>
      <c r="B1310" s="1" t="s">
        <v>1522</v>
      </c>
      <c r="C1310" s="24" t="s">
        <v>13883</v>
      </c>
      <c r="D1310" s="24" t="s">
        <v>13792</v>
      </c>
    </row>
    <row r="1311" hidden="1">
      <c r="A1311" s="24" t="s">
        <v>1541</v>
      </c>
      <c r="B1311" s="1" t="s">
        <v>1542</v>
      </c>
      <c r="C1311" s="24" t="s">
        <v>13883</v>
      </c>
      <c r="D1311" s="24" t="s">
        <v>13792</v>
      </c>
    </row>
    <row r="1312" hidden="1">
      <c r="A1312" s="24" t="s">
        <v>1586</v>
      </c>
      <c r="B1312" s="1" t="s">
        <v>1587</v>
      </c>
      <c r="C1312" s="24" t="s">
        <v>13883</v>
      </c>
      <c r="D1312" s="24" t="s">
        <v>13792</v>
      </c>
    </row>
    <row r="1313" hidden="1">
      <c r="A1313" s="24" t="s">
        <v>1635</v>
      </c>
      <c r="B1313" s="1" t="s">
        <v>1636</v>
      </c>
      <c r="C1313" s="24" t="s">
        <v>13883</v>
      </c>
      <c r="D1313" s="24" t="s">
        <v>13792</v>
      </c>
    </row>
    <row r="1314" hidden="1">
      <c r="A1314" s="24" t="s">
        <v>1690</v>
      </c>
      <c r="B1314" s="1" t="s">
        <v>1692</v>
      </c>
      <c r="C1314" s="24" t="s">
        <v>13883</v>
      </c>
      <c r="D1314" s="24" t="s">
        <v>13792</v>
      </c>
    </row>
    <row r="1315" hidden="1">
      <c r="A1315" s="24" t="s">
        <v>1736</v>
      </c>
      <c r="B1315" s="1" t="s">
        <v>1738</v>
      </c>
      <c r="C1315" s="24" t="s">
        <v>13883</v>
      </c>
      <c r="D1315" s="24" t="s">
        <v>13792</v>
      </c>
    </row>
    <row r="1316" hidden="1">
      <c r="A1316" s="24" t="s">
        <v>1775</v>
      </c>
      <c r="B1316" s="1" t="s">
        <v>1776</v>
      </c>
      <c r="C1316" s="24" t="s">
        <v>13883</v>
      </c>
      <c r="D1316" s="24" t="s">
        <v>13792</v>
      </c>
    </row>
    <row r="1317" hidden="1">
      <c r="A1317" s="24" t="s">
        <v>1781</v>
      </c>
      <c r="B1317" s="1" t="s">
        <v>1782</v>
      </c>
      <c r="C1317" s="24" t="s">
        <v>13883</v>
      </c>
      <c r="D1317" s="24" t="s">
        <v>13792</v>
      </c>
    </row>
    <row r="1318" hidden="1">
      <c r="A1318" s="24" t="s">
        <v>1810</v>
      </c>
      <c r="B1318" s="1" t="s">
        <v>1812</v>
      </c>
      <c r="C1318" s="24" t="s">
        <v>13883</v>
      </c>
      <c r="D1318" s="24" t="s">
        <v>13792</v>
      </c>
    </row>
    <row r="1319" hidden="1">
      <c r="A1319" s="24" t="s">
        <v>1855</v>
      </c>
      <c r="B1319" s="1" t="s">
        <v>1856</v>
      </c>
      <c r="C1319" s="24" t="s">
        <v>13883</v>
      </c>
      <c r="D1319" s="24" t="s">
        <v>13792</v>
      </c>
    </row>
    <row r="1320" hidden="1">
      <c r="A1320" s="24" t="s">
        <v>1899</v>
      </c>
      <c r="B1320" s="1" t="s">
        <v>1900</v>
      </c>
      <c r="C1320" s="24" t="s">
        <v>13883</v>
      </c>
      <c r="D1320" s="24" t="s">
        <v>13792</v>
      </c>
    </row>
    <row r="1321" hidden="1">
      <c r="A1321" s="24" t="s">
        <v>1939</v>
      </c>
      <c r="B1321" s="1" t="s">
        <v>1940</v>
      </c>
      <c r="C1321" s="24" t="s">
        <v>13883</v>
      </c>
      <c r="D1321" s="24" t="s">
        <v>13792</v>
      </c>
    </row>
    <row r="1322" hidden="1">
      <c r="A1322" s="24" t="s">
        <v>1985</v>
      </c>
      <c r="B1322" s="1" t="s">
        <v>1986</v>
      </c>
      <c r="C1322" s="24" t="s">
        <v>13883</v>
      </c>
      <c r="D1322" s="24" t="s">
        <v>13792</v>
      </c>
    </row>
    <row r="1323" hidden="1">
      <c r="A1323" s="24" t="s">
        <v>2027</v>
      </c>
      <c r="B1323" s="1" t="s">
        <v>2028</v>
      </c>
      <c r="C1323" s="24" t="s">
        <v>13883</v>
      </c>
      <c r="D1323" s="24" t="s">
        <v>13792</v>
      </c>
    </row>
    <row r="1324" hidden="1">
      <c r="A1324" s="24" t="s">
        <v>2071</v>
      </c>
      <c r="B1324" s="1" t="s">
        <v>2072</v>
      </c>
      <c r="C1324" s="24" t="s">
        <v>13883</v>
      </c>
      <c r="D1324" s="24" t="s">
        <v>13792</v>
      </c>
    </row>
    <row r="1325" hidden="1">
      <c r="A1325" s="24" t="s">
        <v>2115</v>
      </c>
      <c r="B1325" s="1" t="s">
        <v>2117</v>
      </c>
      <c r="C1325" s="24" t="s">
        <v>13883</v>
      </c>
      <c r="D1325" s="24" t="s">
        <v>13792</v>
      </c>
    </row>
    <row r="1326" hidden="1">
      <c r="A1326" s="24" t="s">
        <v>462</v>
      </c>
      <c r="B1326" s="1" t="s">
        <v>463</v>
      </c>
      <c r="C1326" s="24" t="s">
        <v>13866</v>
      </c>
      <c r="D1326" s="24" t="s">
        <v>13792</v>
      </c>
    </row>
    <row r="1327" hidden="1">
      <c r="A1327" s="24" t="s">
        <v>1319</v>
      </c>
      <c r="B1327" s="1" t="s">
        <v>1320</v>
      </c>
      <c r="C1327" s="24" t="s">
        <v>13866</v>
      </c>
      <c r="D1327" s="24" t="s">
        <v>13792</v>
      </c>
    </row>
    <row r="1328" hidden="1">
      <c r="A1328" s="24" t="s">
        <v>464</v>
      </c>
      <c r="B1328" s="1" t="s">
        <v>466</v>
      </c>
      <c r="C1328" s="24" t="s">
        <v>13866</v>
      </c>
      <c r="D1328" s="24" t="s">
        <v>13792</v>
      </c>
    </row>
    <row r="1329" hidden="1">
      <c r="A1329" s="24" t="s">
        <v>467</v>
      </c>
      <c r="B1329" s="1" t="s">
        <v>468</v>
      </c>
      <c r="C1329" s="24" t="s">
        <v>13866</v>
      </c>
      <c r="D1329" s="24" t="s">
        <v>13792</v>
      </c>
    </row>
    <row r="1330" hidden="1">
      <c r="A1330" s="24" t="s">
        <v>469</v>
      </c>
      <c r="B1330" s="1" t="s">
        <v>470</v>
      </c>
      <c r="C1330" s="24" t="s">
        <v>13836</v>
      </c>
      <c r="D1330" s="24" t="s">
        <v>13792</v>
      </c>
    </row>
    <row r="1331" hidden="1">
      <c r="A1331" s="24" t="s">
        <v>472</v>
      </c>
      <c r="B1331" s="1" t="s">
        <v>473</v>
      </c>
      <c r="C1331" s="24" t="s">
        <v>13836</v>
      </c>
      <c r="D1331" s="24" t="s">
        <v>13792</v>
      </c>
    </row>
    <row r="1332" hidden="1">
      <c r="A1332" s="24" t="s">
        <v>1133</v>
      </c>
      <c r="B1332" s="1" t="s">
        <v>1134</v>
      </c>
      <c r="C1332" s="24" t="s">
        <v>13836</v>
      </c>
      <c r="D1332" s="24" t="s">
        <v>13792</v>
      </c>
    </row>
    <row r="1333" hidden="1">
      <c r="A1333" s="24" t="s">
        <v>474</v>
      </c>
      <c r="B1333" s="1" t="s">
        <v>475</v>
      </c>
      <c r="C1333" s="24" t="s">
        <v>13836</v>
      </c>
      <c r="D1333" s="24" t="s">
        <v>13792</v>
      </c>
    </row>
    <row r="1334" hidden="1">
      <c r="A1334" s="24" t="s">
        <v>476</v>
      </c>
      <c r="B1334" s="1" t="s">
        <v>478</v>
      </c>
      <c r="C1334" s="24" t="s">
        <v>13836</v>
      </c>
      <c r="D1334" s="24" t="s">
        <v>13792</v>
      </c>
    </row>
    <row r="1335" hidden="1">
      <c r="A1335" s="24" t="s">
        <v>479</v>
      </c>
      <c r="B1335" s="1" t="s">
        <v>480</v>
      </c>
      <c r="C1335" s="24" t="s">
        <v>13836</v>
      </c>
      <c r="D1335" s="24" t="s">
        <v>13792</v>
      </c>
    </row>
    <row r="1336" hidden="1">
      <c r="A1336" s="24" t="s">
        <v>737</v>
      </c>
      <c r="B1336" s="1" t="s">
        <v>738</v>
      </c>
      <c r="C1336" s="24" t="s">
        <v>13792</v>
      </c>
      <c r="D1336" s="24" t="s">
        <v>13792</v>
      </c>
    </row>
    <row r="1337" hidden="1">
      <c r="A1337" s="24" t="s">
        <v>481</v>
      </c>
      <c r="B1337" s="1" t="s">
        <v>482</v>
      </c>
      <c r="C1337" s="24" t="s">
        <v>13792</v>
      </c>
      <c r="D1337" s="24" t="s">
        <v>13792</v>
      </c>
    </row>
    <row r="1338" hidden="1">
      <c r="A1338" s="24" t="s">
        <v>2250</v>
      </c>
      <c r="B1338" s="1" t="s">
        <v>2252</v>
      </c>
      <c r="C1338" s="24" t="s">
        <v>13836</v>
      </c>
      <c r="D1338" s="24" t="s">
        <v>13792</v>
      </c>
    </row>
    <row r="1339" hidden="1">
      <c r="A1339" s="24" t="s">
        <v>739</v>
      </c>
      <c r="B1339" s="1" t="s">
        <v>740</v>
      </c>
      <c r="C1339" s="24" t="s">
        <v>13792</v>
      </c>
      <c r="D1339" s="24" t="s">
        <v>13792</v>
      </c>
    </row>
    <row r="1340" hidden="1">
      <c r="A1340" s="24" t="s">
        <v>2298</v>
      </c>
      <c r="B1340" s="1" t="s">
        <v>2300</v>
      </c>
      <c r="C1340" s="24" t="s">
        <v>13836</v>
      </c>
      <c r="D1340" s="24" t="s">
        <v>13792</v>
      </c>
    </row>
    <row r="1341" hidden="1">
      <c r="A1341" s="24" t="s">
        <v>2349</v>
      </c>
      <c r="B1341" s="1" t="s">
        <v>2350</v>
      </c>
      <c r="C1341" s="24" t="s">
        <v>13866</v>
      </c>
      <c r="D1341" s="24" t="s">
        <v>13792</v>
      </c>
    </row>
    <row r="1342" hidden="1">
      <c r="A1342" s="24" t="s">
        <v>741</v>
      </c>
      <c r="B1342" s="1" t="s">
        <v>742</v>
      </c>
      <c r="C1342" s="24" t="s">
        <v>13792</v>
      </c>
      <c r="D1342" s="24" t="s">
        <v>13792</v>
      </c>
    </row>
    <row r="1343" hidden="1">
      <c r="A1343" s="24" t="s">
        <v>1219</v>
      </c>
      <c r="B1343" s="1" t="s">
        <v>1220</v>
      </c>
      <c r="C1343" s="24" t="s">
        <v>13836</v>
      </c>
      <c r="D1343" s="24" t="s">
        <v>13792</v>
      </c>
    </row>
    <row r="1344" hidden="1">
      <c r="A1344" s="24" t="s">
        <v>1221</v>
      </c>
      <c r="B1344" s="1" t="s">
        <v>1222</v>
      </c>
      <c r="C1344" s="24" t="s">
        <v>13866</v>
      </c>
      <c r="D1344" s="24" t="s">
        <v>13792</v>
      </c>
    </row>
    <row r="1345" hidden="1">
      <c r="A1345" s="24" t="s">
        <v>1198</v>
      </c>
      <c r="B1345" s="1" t="s">
        <v>1200</v>
      </c>
      <c r="C1345" s="24" t="s">
        <v>13836</v>
      </c>
      <c r="D1345" s="24" t="s">
        <v>13792</v>
      </c>
    </row>
    <row r="1346" hidden="1">
      <c r="A1346" s="24" t="s">
        <v>1250</v>
      </c>
      <c r="B1346" s="1" t="s">
        <v>1251</v>
      </c>
      <c r="C1346" s="24" t="s">
        <v>13836</v>
      </c>
      <c r="D1346" s="24" t="s">
        <v>13792</v>
      </c>
    </row>
    <row r="1347" hidden="1">
      <c r="A1347" s="24" t="s">
        <v>1283</v>
      </c>
      <c r="B1347" s="1" t="s">
        <v>1284</v>
      </c>
      <c r="C1347" s="24" t="s">
        <v>13883</v>
      </c>
      <c r="D1347" s="24" t="s">
        <v>13792</v>
      </c>
    </row>
    <row r="1348" hidden="1">
      <c r="A1348" s="24" t="s">
        <v>1285</v>
      </c>
      <c r="B1348" s="1" t="s">
        <v>1286</v>
      </c>
      <c r="C1348" s="24" t="s">
        <v>13883</v>
      </c>
      <c r="D1348" s="24" t="s">
        <v>13792</v>
      </c>
    </row>
    <row r="1349" hidden="1">
      <c r="A1349" s="24" t="s">
        <v>1287</v>
      </c>
      <c r="B1349" s="1" t="s">
        <v>1288</v>
      </c>
      <c r="C1349" s="24" t="s">
        <v>13836</v>
      </c>
      <c r="D1349" s="24" t="s">
        <v>13792</v>
      </c>
    </row>
    <row r="1350" hidden="1">
      <c r="A1350" s="24" t="s">
        <v>1289</v>
      </c>
      <c r="B1350" s="1" t="s">
        <v>1290</v>
      </c>
      <c r="C1350" s="24" t="s">
        <v>13883</v>
      </c>
      <c r="D1350" s="24" t="s">
        <v>13792</v>
      </c>
    </row>
    <row r="1351" hidden="1">
      <c r="A1351" s="24" t="s">
        <v>1291</v>
      </c>
      <c r="B1351" s="1" t="s">
        <v>1292</v>
      </c>
      <c r="C1351" s="24" t="s">
        <v>13883</v>
      </c>
      <c r="D1351" s="24" t="s">
        <v>13792</v>
      </c>
    </row>
    <row r="1352" hidden="1">
      <c r="A1352" s="24" t="s">
        <v>2489</v>
      </c>
      <c r="B1352" s="1" t="s">
        <v>2490</v>
      </c>
      <c r="C1352" s="24" t="s">
        <v>13866</v>
      </c>
      <c r="D1352" s="24" t="s">
        <v>13792</v>
      </c>
    </row>
    <row r="1353" hidden="1">
      <c r="A1353" s="24" t="s">
        <v>2519</v>
      </c>
      <c r="B1353" s="1" t="s">
        <v>2520</v>
      </c>
      <c r="C1353" s="24" t="s">
        <v>13866</v>
      </c>
      <c r="D1353" s="24" t="s">
        <v>13792</v>
      </c>
    </row>
    <row r="1354" hidden="1">
      <c r="A1354" s="24" t="s">
        <v>2561</v>
      </c>
      <c r="B1354" s="1" t="s">
        <v>2562</v>
      </c>
      <c r="C1354" s="24" t="s">
        <v>13866</v>
      </c>
      <c r="D1354" s="24" t="s">
        <v>13792</v>
      </c>
    </row>
    <row r="1355" hidden="1">
      <c r="A1355" s="24" t="s">
        <v>2605</v>
      </c>
      <c r="B1355" s="1" t="s">
        <v>2607</v>
      </c>
      <c r="C1355" s="24" t="s">
        <v>13866</v>
      </c>
      <c r="D1355" s="24" t="s">
        <v>13792</v>
      </c>
    </row>
    <row r="1356" hidden="1">
      <c r="A1356" s="24" t="s">
        <v>1109</v>
      </c>
      <c r="B1356" s="1" t="s">
        <v>1110</v>
      </c>
      <c r="C1356" s="24" t="s">
        <v>13866</v>
      </c>
      <c r="D1356" s="24" t="s">
        <v>13792</v>
      </c>
    </row>
    <row r="1357" hidden="1">
      <c r="A1357" s="24" t="s">
        <v>744</v>
      </c>
      <c r="B1357" s="1" t="s">
        <v>745</v>
      </c>
      <c r="C1357" s="24" t="s">
        <v>13792</v>
      </c>
      <c r="D1357" s="24" t="s">
        <v>13792</v>
      </c>
    </row>
    <row r="1358" hidden="1">
      <c r="A1358" s="24" t="s">
        <v>746</v>
      </c>
      <c r="B1358" s="1" t="s">
        <v>747</v>
      </c>
      <c r="C1358" s="24" t="s">
        <v>13792</v>
      </c>
      <c r="D1358" s="24" t="s">
        <v>13792</v>
      </c>
    </row>
    <row r="1359" hidden="1">
      <c r="A1359" s="24" t="s">
        <v>748</v>
      </c>
      <c r="B1359" s="1" t="s">
        <v>750</v>
      </c>
      <c r="C1359" s="24" t="s">
        <v>13792</v>
      </c>
      <c r="D1359" s="24" t="s">
        <v>13792</v>
      </c>
    </row>
    <row r="1360" hidden="1">
      <c r="A1360" s="24" t="s">
        <v>1777</v>
      </c>
      <c r="B1360" s="1" t="s">
        <v>1778</v>
      </c>
      <c r="C1360" s="24" t="s">
        <v>13866</v>
      </c>
      <c r="D1360" s="24" t="s">
        <v>13792</v>
      </c>
    </row>
    <row r="1361" hidden="1">
      <c r="A1361" s="24" t="s">
        <v>713</v>
      </c>
      <c r="B1361" s="1" t="s">
        <v>714</v>
      </c>
      <c r="C1361" s="24" t="s">
        <v>13792</v>
      </c>
      <c r="D1361" s="24" t="s">
        <v>13792</v>
      </c>
    </row>
    <row r="1362" hidden="1">
      <c r="A1362" s="24" t="s">
        <v>2743</v>
      </c>
      <c r="B1362" s="1" t="s">
        <v>2744</v>
      </c>
      <c r="C1362" s="24" t="s">
        <v>13866</v>
      </c>
      <c r="D1362" s="24" t="s">
        <v>13792</v>
      </c>
    </row>
    <row r="1363" hidden="1">
      <c r="A1363" s="24" t="s">
        <v>751</v>
      </c>
      <c r="B1363" s="1" t="s">
        <v>752</v>
      </c>
      <c r="C1363" s="24" t="s">
        <v>13792</v>
      </c>
      <c r="D1363" s="24" t="s">
        <v>13792</v>
      </c>
    </row>
    <row r="1364" hidden="1">
      <c r="A1364" s="24" t="s">
        <v>2785</v>
      </c>
      <c r="B1364" s="1" t="s">
        <v>2786</v>
      </c>
      <c r="C1364" s="24" t="s">
        <v>13866</v>
      </c>
      <c r="D1364" s="24" t="s">
        <v>13792</v>
      </c>
    </row>
    <row r="1365" hidden="1">
      <c r="A1365" s="24" t="s">
        <v>2835</v>
      </c>
      <c r="B1365" s="1" t="s">
        <v>2836</v>
      </c>
      <c r="C1365" s="24" t="s">
        <v>13866</v>
      </c>
      <c r="D1365" s="24" t="s">
        <v>13792</v>
      </c>
    </row>
    <row r="1366" hidden="1">
      <c r="A1366" s="24" t="s">
        <v>1225</v>
      </c>
      <c r="B1366" s="1" t="s">
        <v>1226</v>
      </c>
      <c r="C1366" s="24" t="s">
        <v>13845</v>
      </c>
      <c r="D1366" s="24" t="s">
        <v>13792</v>
      </c>
    </row>
    <row r="1367" hidden="1">
      <c r="A1367" s="24" t="s">
        <v>4127</v>
      </c>
      <c r="B1367" s="1" t="s">
        <v>4128</v>
      </c>
      <c r="C1367" s="24" t="s">
        <v>13836</v>
      </c>
      <c r="D1367" s="24" t="s">
        <v>13792</v>
      </c>
    </row>
    <row r="1368" hidden="1">
      <c r="A1368" s="24" t="s">
        <v>2925</v>
      </c>
      <c r="B1368" s="1" t="s">
        <v>2926</v>
      </c>
      <c r="C1368" s="24" t="s">
        <v>13836</v>
      </c>
      <c r="D1368" s="24" t="s">
        <v>13792</v>
      </c>
    </row>
    <row r="1369" hidden="1">
      <c r="A1369" s="24" t="s">
        <v>2972</v>
      </c>
      <c r="B1369" s="1" t="s">
        <v>2974</v>
      </c>
      <c r="C1369" s="24" t="s">
        <v>13866</v>
      </c>
      <c r="D1369" s="24" t="s">
        <v>13792</v>
      </c>
    </row>
    <row r="1370" hidden="1">
      <c r="A1370" s="24" t="s">
        <v>3022</v>
      </c>
      <c r="B1370" s="1" t="s">
        <v>3024</v>
      </c>
      <c r="C1370" s="24" t="s">
        <v>13866</v>
      </c>
      <c r="D1370" s="24" t="s">
        <v>13792</v>
      </c>
    </row>
    <row r="1371" hidden="1">
      <c r="A1371" s="24" t="s">
        <v>3064</v>
      </c>
      <c r="B1371" s="1" t="s">
        <v>3065</v>
      </c>
      <c r="C1371" s="24" t="s">
        <v>13866</v>
      </c>
      <c r="D1371" s="24" t="s">
        <v>13792</v>
      </c>
    </row>
    <row r="1372" hidden="1">
      <c r="A1372" s="24" t="s">
        <v>753</v>
      </c>
      <c r="B1372" s="1" t="s">
        <v>754</v>
      </c>
      <c r="C1372" s="24" t="s">
        <v>13792</v>
      </c>
      <c r="D1372" s="24" t="s">
        <v>13792</v>
      </c>
    </row>
    <row r="1373" hidden="1">
      <c r="A1373" s="24" t="s">
        <v>3099</v>
      </c>
      <c r="B1373" s="1" t="s">
        <v>3100</v>
      </c>
      <c r="C1373" s="24" t="s">
        <v>13866</v>
      </c>
      <c r="D1373" s="24" t="s">
        <v>13792</v>
      </c>
    </row>
    <row r="1374" hidden="1">
      <c r="A1374" s="24" t="s">
        <v>1135</v>
      </c>
      <c r="B1374" s="1" t="s">
        <v>1136</v>
      </c>
      <c r="C1374" s="24" t="s">
        <v>13792</v>
      </c>
      <c r="D1374" s="24" t="s">
        <v>13792</v>
      </c>
    </row>
    <row r="1375" hidden="1">
      <c r="A1375" s="24" t="s">
        <v>3176</v>
      </c>
      <c r="B1375" s="1" t="s">
        <v>3179</v>
      </c>
      <c r="C1375" s="24" t="s">
        <v>13836</v>
      </c>
      <c r="D1375" s="24" t="s">
        <v>13792</v>
      </c>
    </row>
    <row r="1376" hidden="1">
      <c r="A1376" s="24" t="s">
        <v>3222</v>
      </c>
      <c r="B1376" s="1" t="s">
        <v>3223</v>
      </c>
      <c r="C1376" s="24" t="s">
        <v>13866</v>
      </c>
      <c r="D1376" s="24" t="s">
        <v>13792</v>
      </c>
    </row>
    <row r="1377" hidden="1">
      <c r="A1377" s="24" t="s">
        <v>3264</v>
      </c>
      <c r="B1377" s="1" t="s">
        <v>3266</v>
      </c>
      <c r="C1377" s="24" t="s">
        <v>13792</v>
      </c>
      <c r="D1377" s="24" t="s">
        <v>13792</v>
      </c>
    </row>
    <row r="1378" hidden="1">
      <c r="A1378" s="24" t="s">
        <v>3344</v>
      </c>
      <c r="B1378" s="1" t="s">
        <v>3347</v>
      </c>
      <c r="C1378" s="24" t="s">
        <v>13866</v>
      </c>
      <c r="D1378" s="24" t="s">
        <v>13792</v>
      </c>
    </row>
    <row r="1379" hidden="1">
      <c r="A1379" s="24" t="s">
        <v>1137</v>
      </c>
      <c r="B1379" s="1" t="s">
        <v>1138</v>
      </c>
      <c r="C1379" s="24" t="s">
        <v>13866</v>
      </c>
      <c r="D1379" s="24" t="s">
        <v>13792</v>
      </c>
    </row>
    <row r="1380" hidden="1">
      <c r="A1380" s="24" t="s">
        <v>3441</v>
      </c>
      <c r="B1380" s="1" t="s">
        <v>3443</v>
      </c>
      <c r="C1380" s="24" t="s">
        <v>13836</v>
      </c>
      <c r="D1380" s="24" t="s">
        <v>13792</v>
      </c>
    </row>
    <row r="1381" hidden="1">
      <c r="A1381" s="24" t="s">
        <v>3487</v>
      </c>
      <c r="B1381" s="1" t="s">
        <v>3488</v>
      </c>
      <c r="C1381" s="24" t="s">
        <v>13883</v>
      </c>
      <c r="D1381" s="24" t="s">
        <v>13792</v>
      </c>
    </row>
    <row r="1382" hidden="1">
      <c r="A1382" s="24" t="s">
        <v>4129</v>
      </c>
      <c r="B1382" s="1" t="s">
        <v>4130</v>
      </c>
      <c r="C1382" s="24" t="s">
        <v>13836</v>
      </c>
      <c r="D1382" s="24" t="s">
        <v>13792</v>
      </c>
    </row>
    <row r="1383" hidden="1">
      <c r="A1383" s="24" t="s">
        <v>4131</v>
      </c>
      <c r="B1383" s="1" t="s">
        <v>4132</v>
      </c>
      <c r="C1383" s="24" t="s">
        <v>13836</v>
      </c>
      <c r="D1383" s="24" t="s">
        <v>13792</v>
      </c>
    </row>
    <row r="1384" hidden="1">
      <c r="A1384" s="24" t="s">
        <v>3557</v>
      </c>
      <c r="B1384" s="1" t="s">
        <v>3558</v>
      </c>
      <c r="C1384" s="24" t="s">
        <v>13836</v>
      </c>
      <c r="D1384" s="24" t="s">
        <v>13792</v>
      </c>
    </row>
    <row r="1385" hidden="1">
      <c r="A1385" s="24" t="s">
        <v>3605</v>
      </c>
      <c r="B1385" s="1" t="s">
        <v>3606</v>
      </c>
      <c r="C1385" s="24" t="s">
        <v>13836</v>
      </c>
      <c r="D1385" s="24" t="s">
        <v>13792</v>
      </c>
    </row>
    <row r="1386" hidden="1">
      <c r="A1386" s="24" t="s">
        <v>3680</v>
      </c>
      <c r="B1386" s="1" t="s">
        <v>3682</v>
      </c>
      <c r="C1386" s="24" t="s">
        <v>13866</v>
      </c>
      <c r="D1386" s="24" t="s">
        <v>13792</v>
      </c>
    </row>
    <row r="1387" hidden="1">
      <c r="A1387" s="24" t="s">
        <v>756</v>
      </c>
      <c r="B1387" s="1" t="s">
        <v>757</v>
      </c>
      <c r="C1387" s="24" t="s">
        <v>13792</v>
      </c>
      <c r="D1387" s="24" t="s">
        <v>13792</v>
      </c>
    </row>
    <row r="1388" hidden="1">
      <c r="A1388" s="24" t="s">
        <v>758</v>
      </c>
      <c r="B1388" s="1" t="s">
        <v>759</v>
      </c>
      <c r="C1388" s="24" t="s">
        <v>13792</v>
      </c>
      <c r="D1388" s="24" t="s">
        <v>13792</v>
      </c>
    </row>
    <row r="1389" hidden="1">
      <c r="A1389" s="24" t="s">
        <v>1227</v>
      </c>
      <c r="B1389" s="1" t="s">
        <v>1228</v>
      </c>
      <c r="C1389" s="24" t="s">
        <v>13836</v>
      </c>
      <c r="D1389" s="24" t="s">
        <v>13792</v>
      </c>
    </row>
    <row r="1390" hidden="1">
      <c r="A1390" s="24" t="s">
        <v>1230</v>
      </c>
      <c r="B1390" s="1" t="s">
        <v>1231</v>
      </c>
      <c r="C1390" s="24" t="s">
        <v>13836</v>
      </c>
      <c r="D1390" s="24" t="s">
        <v>13792</v>
      </c>
    </row>
    <row r="1391" hidden="1">
      <c r="A1391" s="24" t="s">
        <v>1232</v>
      </c>
      <c r="B1391" s="1" t="s">
        <v>1233</v>
      </c>
      <c r="C1391" s="24" t="s">
        <v>13836</v>
      </c>
      <c r="D1391" s="24" t="s">
        <v>13792</v>
      </c>
    </row>
    <row r="1392" hidden="1">
      <c r="A1392" s="24" t="s">
        <v>1234</v>
      </c>
      <c r="B1392" s="1" t="s">
        <v>1235</v>
      </c>
      <c r="C1392" s="24" t="s">
        <v>13792</v>
      </c>
      <c r="D1392" s="24" t="s">
        <v>13792</v>
      </c>
    </row>
    <row r="1393" hidden="1">
      <c r="A1393" s="24" t="s">
        <v>3723</v>
      </c>
      <c r="B1393" s="1" t="s">
        <v>3724</v>
      </c>
      <c r="C1393" s="24" t="s">
        <v>13866</v>
      </c>
      <c r="D1393" s="24" t="s">
        <v>13792</v>
      </c>
    </row>
    <row r="1394" hidden="1">
      <c r="A1394" s="24" t="s">
        <v>3791</v>
      </c>
      <c r="B1394" s="1" t="s">
        <v>3794</v>
      </c>
      <c r="C1394" s="24" t="s">
        <v>13866</v>
      </c>
      <c r="D1394" s="24" t="s">
        <v>13792</v>
      </c>
    </row>
    <row r="1395" hidden="1">
      <c r="A1395" s="24" t="s">
        <v>1236</v>
      </c>
      <c r="B1395" s="1" t="s">
        <v>1237</v>
      </c>
      <c r="C1395" s="24" t="s">
        <v>13866</v>
      </c>
      <c r="D1395" s="24" t="s">
        <v>13792</v>
      </c>
    </row>
    <row r="1396" hidden="1">
      <c r="A1396" s="24" t="s">
        <v>572</v>
      </c>
      <c r="B1396" s="1" t="s">
        <v>574</v>
      </c>
      <c r="C1396" s="24" t="s">
        <v>13866</v>
      </c>
      <c r="D1396" s="24" t="s">
        <v>13792</v>
      </c>
    </row>
    <row r="1397" hidden="1">
      <c r="A1397" s="24" t="s">
        <v>575</v>
      </c>
      <c r="B1397" s="1" t="s">
        <v>576</v>
      </c>
      <c r="C1397" s="24" t="s">
        <v>13866</v>
      </c>
      <c r="D1397" s="24" t="s">
        <v>13792</v>
      </c>
    </row>
    <row r="1398" hidden="1">
      <c r="A1398" s="24" t="s">
        <v>577</v>
      </c>
      <c r="B1398" s="1" t="s">
        <v>578</v>
      </c>
      <c r="C1398" s="24" t="s">
        <v>13792</v>
      </c>
      <c r="D1398" s="24" t="s">
        <v>13792</v>
      </c>
    </row>
    <row r="1399" hidden="1">
      <c r="A1399" s="24" t="s">
        <v>761</v>
      </c>
      <c r="B1399" s="1" t="s">
        <v>762</v>
      </c>
      <c r="C1399" s="24" t="s">
        <v>13792</v>
      </c>
      <c r="D1399" s="24" t="s">
        <v>13792</v>
      </c>
    </row>
    <row r="1400" hidden="1">
      <c r="A1400" s="24" t="s">
        <v>763</v>
      </c>
      <c r="B1400" s="1" t="s">
        <v>764</v>
      </c>
      <c r="C1400" s="24" t="s">
        <v>13792</v>
      </c>
      <c r="D1400" s="24" t="s">
        <v>13792</v>
      </c>
    </row>
    <row r="1401" hidden="1">
      <c r="A1401" s="24" t="s">
        <v>765</v>
      </c>
      <c r="B1401" s="1" t="s">
        <v>766</v>
      </c>
      <c r="C1401" s="24" t="s">
        <v>13792</v>
      </c>
      <c r="D1401" s="24" t="s">
        <v>13792</v>
      </c>
    </row>
    <row r="1402" hidden="1">
      <c r="A1402" s="24" t="s">
        <v>579</v>
      </c>
      <c r="B1402" s="1" t="s">
        <v>581</v>
      </c>
      <c r="C1402" s="24" t="s">
        <v>13866</v>
      </c>
      <c r="D1402" s="24" t="s">
        <v>13792</v>
      </c>
    </row>
    <row r="1403" hidden="1">
      <c r="A1403" s="24" t="s">
        <v>768</v>
      </c>
      <c r="B1403" s="1" t="s">
        <v>769</v>
      </c>
      <c r="C1403" s="24" t="s">
        <v>13792</v>
      </c>
      <c r="D1403" s="24" t="s">
        <v>13792</v>
      </c>
    </row>
    <row r="1404" hidden="1">
      <c r="A1404" s="24" t="s">
        <v>582</v>
      </c>
      <c r="B1404" s="1" t="s">
        <v>583</v>
      </c>
      <c r="C1404" s="24" t="s">
        <v>13792</v>
      </c>
      <c r="D1404" s="24" t="s">
        <v>13792</v>
      </c>
    </row>
    <row r="1405" hidden="1">
      <c r="A1405" s="24" t="s">
        <v>770</v>
      </c>
      <c r="B1405" s="1" t="s">
        <v>771</v>
      </c>
      <c r="C1405" s="24" t="s">
        <v>13792</v>
      </c>
      <c r="D1405" s="24" t="s">
        <v>13792</v>
      </c>
    </row>
    <row r="1406" hidden="1">
      <c r="A1406" s="24" t="s">
        <v>715</v>
      </c>
      <c r="B1406" s="1" t="s">
        <v>716</v>
      </c>
      <c r="C1406" s="24" t="s">
        <v>13792</v>
      </c>
      <c r="D1406" s="24" t="s">
        <v>13792</v>
      </c>
    </row>
    <row r="1407" hidden="1">
      <c r="A1407" s="24" t="s">
        <v>718</v>
      </c>
      <c r="B1407" s="1" t="s">
        <v>719</v>
      </c>
      <c r="C1407" s="24" t="s">
        <v>13792</v>
      </c>
      <c r="D1407" s="24" t="s">
        <v>13792</v>
      </c>
    </row>
    <row r="1408" hidden="1">
      <c r="A1408" s="24" t="s">
        <v>720</v>
      </c>
      <c r="B1408" s="1" t="s">
        <v>721</v>
      </c>
      <c r="C1408" s="24" t="s">
        <v>13792</v>
      </c>
      <c r="D1408" s="24" t="s">
        <v>13792</v>
      </c>
    </row>
    <row r="1409" hidden="1">
      <c r="A1409" s="24" t="s">
        <v>722</v>
      </c>
      <c r="B1409" s="1" t="s">
        <v>724</v>
      </c>
      <c r="C1409" s="24" t="s">
        <v>13792</v>
      </c>
      <c r="D1409" s="24" t="s">
        <v>13792</v>
      </c>
    </row>
    <row r="1410" hidden="1">
      <c r="A1410" s="24" t="s">
        <v>584</v>
      </c>
      <c r="B1410" s="1" t="s">
        <v>585</v>
      </c>
      <c r="C1410" s="24" t="s">
        <v>13866</v>
      </c>
      <c r="D1410" s="24" t="s">
        <v>13792</v>
      </c>
    </row>
    <row r="1411" hidden="1">
      <c r="A1411" s="24" t="s">
        <v>587</v>
      </c>
      <c r="B1411" s="1" t="s">
        <v>588</v>
      </c>
      <c r="C1411" s="24" t="s">
        <v>13792</v>
      </c>
      <c r="D1411" s="24" t="s">
        <v>13792</v>
      </c>
    </row>
    <row r="1412" hidden="1">
      <c r="A1412" s="24" t="s">
        <v>589</v>
      </c>
      <c r="B1412" s="1" t="s">
        <v>590</v>
      </c>
      <c r="C1412" s="24" t="s">
        <v>13792</v>
      </c>
      <c r="D1412" s="24" t="s">
        <v>13792</v>
      </c>
    </row>
    <row r="1413" hidden="1">
      <c r="A1413" s="24" t="s">
        <v>1209</v>
      </c>
      <c r="B1413" s="1" t="s">
        <v>1210</v>
      </c>
      <c r="C1413" s="24" t="s">
        <v>13792</v>
      </c>
      <c r="D1413" s="24" t="s">
        <v>13792</v>
      </c>
    </row>
    <row r="1414" hidden="1">
      <c r="A1414" s="24" t="s">
        <v>772</v>
      </c>
      <c r="B1414" s="1" t="s">
        <v>773</v>
      </c>
      <c r="C1414" s="24" t="s">
        <v>13792</v>
      </c>
      <c r="D1414" s="24" t="s">
        <v>13792</v>
      </c>
    </row>
    <row r="1415" hidden="1">
      <c r="A1415" s="24" t="s">
        <v>3937</v>
      </c>
      <c r="B1415" s="1" t="s">
        <v>3939</v>
      </c>
      <c r="C1415" s="24" t="s">
        <v>13866</v>
      </c>
      <c r="D1415" s="24" t="s">
        <v>13792</v>
      </c>
    </row>
    <row r="1416" hidden="1">
      <c r="A1416" s="24" t="s">
        <v>1139</v>
      </c>
      <c r="B1416" s="1" t="s">
        <v>1140</v>
      </c>
      <c r="C1416" s="24" t="s">
        <v>13866</v>
      </c>
      <c r="D1416" s="24" t="s">
        <v>13792</v>
      </c>
    </row>
    <row r="1417" hidden="1">
      <c r="A1417" s="24" t="s">
        <v>493</v>
      </c>
      <c r="B1417" s="1" t="s">
        <v>494</v>
      </c>
      <c r="C1417" s="24" t="s">
        <v>13866</v>
      </c>
      <c r="D1417" s="24" t="s">
        <v>13792</v>
      </c>
    </row>
    <row r="1418" hidden="1">
      <c r="A1418" s="24" t="s">
        <v>591</v>
      </c>
      <c r="B1418" s="1" t="s">
        <v>593</v>
      </c>
      <c r="C1418" s="24" t="s">
        <v>13866</v>
      </c>
      <c r="D1418" s="24" t="s">
        <v>13792</v>
      </c>
    </row>
    <row r="1419" hidden="1">
      <c r="A1419" s="24" t="s">
        <v>496</v>
      </c>
      <c r="B1419" s="1" t="s">
        <v>497</v>
      </c>
      <c r="C1419" s="24" t="s">
        <v>13866</v>
      </c>
      <c r="D1419" s="24" t="s">
        <v>13792</v>
      </c>
    </row>
    <row r="1420" hidden="1">
      <c r="A1420" s="24" t="s">
        <v>565</v>
      </c>
      <c r="B1420" s="1" t="s">
        <v>567</v>
      </c>
      <c r="C1420" s="24" t="s">
        <v>13792</v>
      </c>
      <c r="D1420" s="24" t="s">
        <v>13792</v>
      </c>
    </row>
    <row r="1421" hidden="1">
      <c r="A1421" s="24" t="s">
        <v>568</v>
      </c>
      <c r="B1421" s="1" t="s">
        <v>569</v>
      </c>
      <c r="C1421" s="24" t="s">
        <v>13792</v>
      </c>
      <c r="D1421" s="24" t="s">
        <v>13792</v>
      </c>
    </row>
    <row r="1422" hidden="1">
      <c r="A1422" s="24" t="s">
        <v>594</v>
      </c>
      <c r="B1422" s="1" t="s">
        <v>595</v>
      </c>
      <c r="C1422" s="24" t="s">
        <v>13866</v>
      </c>
      <c r="D1422" s="24" t="s">
        <v>13792</v>
      </c>
    </row>
    <row r="1423" hidden="1">
      <c r="A1423" s="24" t="s">
        <v>596</v>
      </c>
      <c r="B1423" s="1" t="s">
        <v>597</v>
      </c>
      <c r="C1423" s="24" t="s">
        <v>13836</v>
      </c>
      <c r="D1423" s="24" t="s">
        <v>13792</v>
      </c>
    </row>
    <row r="1424" hidden="1">
      <c r="A1424" s="24" t="s">
        <v>4135</v>
      </c>
      <c r="B1424" s="1" t="s">
        <v>4136</v>
      </c>
      <c r="C1424" s="24" t="s">
        <v>13836</v>
      </c>
      <c r="D1424" s="24" t="s">
        <v>13792</v>
      </c>
    </row>
    <row r="1425" hidden="1">
      <c r="A1425" s="24" t="s">
        <v>4137</v>
      </c>
      <c r="B1425" s="1" t="s">
        <v>4138</v>
      </c>
      <c r="C1425" s="24" t="s">
        <v>13836</v>
      </c>
      <c r="D1425" s="24" t="s">
        <v>13792</v>
      </c>
    </row>
    <row r="1426" hidden="1">
      <c r="A1426" s="24" t="s">
        <v>4139</v>
      </c>
      <c r="B1426" s="1" t="s">
        <v>4140</v>
      </c>
      <c r="C1426" s="24" t="s">
        <v>13836</v>
      </c>
      <c r="D1426" s="24" t="s">
        <v>13792</v>
      </c>
    </row>
    <row r="1427" hidden="1">
      <c r="A1427" s="24" t="s">
        <v>4141</v>
      </c>
      <c r="B1427" s="1" t="s">
        <v>4142</v>
      </c>
      <c r="C1427" s="24" t="s">
        <v>13836</v>
      </c>
      <c r="D1427" s="24" t="s">
        <v>13792</v>
      </c>
    </row>
    <row r="1428" hidden="1">
      <c r="A1428" s="24" t="s">
        <v>4143</v>
      </c>
      <c r="B1428" s="1" t="s">
        <v>4144</v>
      </c>
      <c r="C1428" s="24" t="s">
        <v>13836</v>
      </c>
      <c r="D1428" s="24" t="s">
        <v>13792</v>
      </c>
    </row>
    <row r="1429" hidden="1">
      <c r="A1429" s="24" t="s">
        <v>4145</v>
      </c>
      <c r="B1429" s="1" t="s">
        <v>4146</v>
      </c>
      <c r="C1429" s="24" t="s">
        <v>13836</v>
      </c>
      <c r="D1429" s="24" t="s">
        <v>13792</v>
      </c>
    </row>
    <row r="1430" hidden="1">
      <c r="A1430" s="24" t="s">
        <v>4147</v>
      </c>
      <c r="B1430" s="1" t="s">
        <v>4149</v>
      </c>
      <c r="C1430" s="24" t="s">
        <v>13836</v>
      </c>
      <c r="D1430" s="24" t="s">
        <v>13792</v>
      </c>
    </row>
    <row r="1431" hidden="1">
      <c r="A1431" s="24" t="s">
        <v>4151</v>
      </c>
      <c r="B1431" s="1" t="s">
        <v>4152</v>
      </c>
      <c r="C1431" s="24" t="s">
        <v>13836</v>
      </c>
      <c r="D1431" s="24" t="s">
        <v>13792</v>
      </c>
    </row>
    <row r="1432" hidden="1">
      <c r="A1432" s="24" t="s">
        <v>4153</v>
      </c>
      <c r="B1432" s="1" t="s">
        <v>4154</v>
      </c>
      <c r="C1432" s="24" t="s">
        <v>13836</v>
      </c>
      <c r="D1432" s="24" t="s">
        <v>13792</v>
      </c>
    </row>
    <row r="1433" hidden="1">
      <c r="A1433" s="24" t="s">
        <v>4155</v>
      </c>
      <c r="B1433" s="1" t="s">
        <v>4156</v>
      </c>
      <c r="C1433" s="24" t="s">
        <v>13836</v>
      </c>
      <c r="D1433" s="24" t="s">
        <v>13792</v>
      </c>
    </row>
    <row r="1434" hidden="1">
      <c r="A1434" s="24" t="s">
        <v>4157</v>
      </c>
      <c r="B1434" s="1" t="s">
        <v>4158</v>
      </c>
      <c r="C1434" s="24" t="s">
        <v>13836</v>
      </c>
      <c r="D1434" s="24" t="s">
        <v>13792</v>
      </c>
    </row>
    <row r="1435" hidden="1">
      <c r="A1435" s="24" t="s">
        <v>4159</v>
      </c>
      <c r="B1435" s="1" t="s">
        <v>4160</v>
      </c>
      <c r="C1435" s="24" t="s">
        <v>13836</v>
      </c>
      <c r="D1435" s="24" t="s">
        <v>13792</v>
      </c>
    </row>
    <row r="1436" hidden="1">
      <c r="A1436" s="24" t="s">
        <v>4161</v>
      </c>
      <c r="B1436" s="1" t="s">
        <v>4162</v>
      </c>
      <c r="C1436" s="24" t="s">
        <v>13883</v>
      </c>
      <c r="D1436" s="24" t="s">
        <v>13792</v>
      </c>
    </row>
    <row r="1437" hidden="1">
      <c r="A1437" s="24" t="s">
        <v>4163</v>
      </c>
      <c r="B1437" s="1" t="s">
        <v>4164</v>
      </c>
      <c r="C1437" s="24" t="s">
        <v>13883</v>
      </c>
      <c r="D1437" s="24" t="s">
        <v>13792</v>
      </c>
    </row>
    <row r="1438" hidden="1">
      <c r="A1438" s="24" t="s">
        <v>4165</v>
      </c>
      <c r="B1438" s="1" t="s">
        <v>4166</v>
      </c>
      <c r="C1438" s="24" t="s">
        <v>13883</v>
      </c>
      <c r="D1438" s="24" t="s">
        <v>13792</v>
      </c>
    </row>
    <row r="1439" hidden="1">
      <c r="A1439" s="24" t="s">
        <v>4167</v>
      </c>
      <c r="B1439" s="1" t="s">
        <v>4168</v>
      </c>
      <c r="C1439" s="24" t="s">
        <v>13836</v>
      </c>
      <c r="D1439" s="24" t="s">
        <v>13792</v>
      </c>
    </row>
    <row r="1440" hidden="1">
      <c r="A1440" s="24" t="s">
        <v>4169</v>
      </c>
      <c r="B1440" s="1" t="s">
        <v>4170</v>
      </c>
      <c r="C1440" s="24" t="s">
        <v>13836</v>
      </c>
      <c r="D1440" s="24" t="s">
        <v>13792</v>
      </c>
    </row>
    <row r="1441" hidden="1">
      <c r="A1441" s="24" t="s">
        <v>4171</v>
      </c>
      <c r="B1441" s="1" t="s">
        <v>4172</v>
      </c>
      <c r="C1441" s="24" t="s">
        <v>13836</v>
      </c>
      <c r="D1441" s="24" t="s">
        <v>13792</v>
      </c>
    </row>
    <row r="1442" hidden="1">
      <c r="A1442" s="24" t="s">
        <v>4173</v>
      </c>
      <c r="B1442" s="1" t="s">
        <v>4174</v>
      </c>
      <c r="C1442" s="24" t="s">
        <v>13836</v>
      </c>
      <c r="D1442" s="24" t="s">
        <v>13792</v>
      </c>
    </row>
    <row r="1443" hidden="1">
      <c r="A1443" s="24" t="s">
        <v>4175</v>
      </c>
      <c r="B1443" s="1" t="s">
        <v>4176</v>
      </c>
      <c r="C1443" s="24" t="s">
        <v>13836</v>
      </c>
      <c r="D1443" s="24" t="s">
        <v>13792</v>
      </c>
    </row>
    <row r="1444" hidden="1">
      <c r="A1444" s="24" t="s">
        <v>4177</v>
      </c>
      <c r="B1444" s="1" t="s">
        <v>4178</v>
      </c>
      <c r="C1444" s="24" t="s">
        <v>13836</v>
      </c>
      <c r="D1444" s="24" t="s">
        <v>13792</v>
      </c>
    </row>
    <row r="1445" hidden="1">
      <c r="A1445" s="24" t="s">
        <v>4179</v>
      </c>
      <c r="B1445" s="1" t="s">
        <v>4180</v>
      </c>
      <c r="C1445" s="24" t="s">
        <v>13836</v>
      </c>
      <c r="D1445" s="24" t="s">
        <v>13792</v>
      </c>
    </row>
    <row r="1446" hidden="1">
      <c r="A1446" s="24" t="s">
        <v>4181</v>
      </c>
      <c r="B1446" s="1" t="s">
        <v>4182</v>
      </c>
      <c r="C1446" s="24" t="s">
        <v>13836</v>
      </c>
      <c r="D1446" s="24" t="s">
        <v>13792</v>
      </c>
    </row>
    <row r="1447" hidden="1">
      <c r="A1447" s="24" t="s">
        <v>4183</v>
      </c>
      <c r="B1447" s="1" t="s">
        <v>4184</v>
      </c>
      <c r="C1447" s="24" t="s">
        <v>13836</v>
      </c>
      <c r="D1447" s="24" t="s">
        <v>13792</v>
      </c>
    </row>
    <row r="1448" hidden="1">
      <c r="A1448" s="24" t="s">
        <v>4185</v>
      </c>
      <c r="B1448" s="1" t="s">
        <v>4186</v>
      </c>
      <c r="C1448" s="24" t="s">
        <v>13836</v>
      </c>
      <c r="D1448" s="24" t="s">
        <v>13792</v>
      </c>
    </row>
    <row r="1449" hidden="1">
      <c r="A1449" s="24" t="s">
        <v>4189</v>
      </c>
      <c r="B1449" s="1" t="s">
        <v>4190</v>
      </c>
      <c r="C1449" s="24" t="s">
        <v>13836</v>
      </c>
      <c r="D1449" s="24" t="s">
        <v>13792</v>
      </c>
    </row>
    <row r="1450" hidden="1">
      <c r="A1450" s="24" t="s">
        <v>4191</v>
      </c>
      <c r="B1450" s="1" t="s">
        <v>4192</v>
      </c>
      <c r="C1450" s="24" t="s">
        <v>13836</v>
      </c>
      <c r="D1450" s="24" t="s">
        <v>13792</v>
      </c>
    </row>
    <row r="1451" hidden="1">
      <c r="A1451" s="24" t="s">
        <v>4193</v>
      </c>
      <c r="B1451" s="1" t="s">
        <v>4194</v>
      </c>
      <c r="C1451" s="24" t="s">
        <v>13836</v>
      </c>
      <c r="D1451" s="24" t="s">
        <v>13792</v>
      </c>
    </row>
    <row r="1452" hidden="1">
      <c r="A1452" s="24" t="s">
        <v>1141</v>
      </c>
      <c r="B1452" s="1" t="s">
        <v>1142</v>
      </c>
      <c r="C1452" s="24" t="s">
        <v>13792</v>
      </c>
      <c r="D1452" s="24" t="s">
        <v>13792</v>
      </c>
    </row>
    <row r="1453" hidden="1">
      <c r="A1453" s="24" t="s">
        <v>4195</v>
      </c>
      <c r="B1453" s="1" t="s">
        <v>4196</v>
      </c>
      <c r="C1453" s="24" t="s">
        <v>13836</v>
      </c>
      <c r="D1453" s="24" t="s">
        <v>13792</v>
      </c>
    </row>
    <row r="1454" hidden="1">
      <c r="A1454" s="24" t="s">
        <v>350</v>
      </c>
      <c r="B1454" s="1" t="s">
        <v>351</v>
      </c>
      <c r="C1454" s="24" t="s">
        <v>13836</v>
      </c>
      <c r="D1454" s="24" t="s">
        <v>13792</v>
      </c>
    </row>
    <row r="1455" hidden="1">
      <c r="A1455" s="24" t="s">
        <v>353</v>
      </c>
      <c r="B1455" s="1" t="s">
        <v>354</v>
      </c>
      <c r="C1455" s="24" t="s">
        <v>13836</v>
      </c>
      <c r="D1455" s="24" t="s">
        <v>13792</v>
      </c>
    </row>
    <row r="1456" hidden="1">
      <c r="A1456" s="24" t="s">
        <v>355</v>
      </c>
      <c r="B1456" s="1" t="s">
        <v>356</v>
      </c>
      <c r="C1456" s="24" t="s">
        <v>13836</v>
      </c>
      <c r="D1456" s="24" t="s">
        <v>13792</v>
      </c>
    </row>
    <row r="1457" hidden="1">
      <c r="A1457" s="24" t="s">
        <v>1143</v>
      </c>
      <c r="B1457" s="1" t="s">
        <v>1144</v>
      </c>
      <c r="C1457" s="24" t="s">
        <v>13792</v>
      </c>
      <c r="D1457" s="24" t="s">
        <v>13792</v>
      </c>
    </row>
    <row r="1458" hidden="1">
      <c r="A1458" s="24" t="s">
        <v>1145</v>
      </c>
      <c r="B1458" s="1" t="s">
        <v>1146</v>
      </c>
      <c r="C1458" s="24" t="s">
        <v>13792</v>
      </c>
      <c r="D1458" s="24" t="s">
        <v>13792</v>
      </c>
    </row>
    <row r="1459" hidden="1">
      <c r="A1459" s="24" t="s">
        <v>774</v>
      </c>
      <c r="B1459" s="1" t="s">
        <v>775</v>
      </c>
      <c r="C1459" s="24" t="s">
        <v>13792</v>
      </c>
      <c r="D1459" s="24" t="s">
        <v>13792</v>
      </c>
    </row>
    <row r="1460" hidden="1">
      <c r="A1460" s="24" t="s">
        <v>4053</v>
      </c>
      <c r="B1460" s="1" t="s">
        <v>4054</v>
      </c>
      <c r="C1460" s="24" t="s">
        <v>13836</v>
      </c>
      <c r="D1460" s="24" t="s">
        <v>13792</v>
      </c>
    </row>
    <row r="1461" hidden="1">
      <c r="A1461" s="24" t="s">
        <v>498</v>
      </c>
      <c r="B1461" s="1" t="s">
        <v>499</v>
      </c>
      <c r="C1461" s="24" t="s">
        <v>13866</v>
      </c>
      <c r="D1461" s="24" t="s">
        <v>13792</v>
      </c>
    </row>
    <row r="1462" hidden="1">
      <c r="A1462" s="24" t="s">
        <v>500</v>
      </c>
      <c r="B1462" s="1" t="s">
        <v>502</v>
      </c>
      <c r="C1462" s="24" t="s">
        <v>13866</v>
      </c>
      <c r="D1462" s="24" t="s">
        <v>13792</v>
      </c>
    </row>
    <row r="1463" hidden="1">
      <c r="A1463" s="24" t="s">
        <v>503</v>
      </c>
      <c r="B1463" s="1" t="s">
        <v>504</v>
      </c>
      <c r="C1463" s="24" t="s">
        <v>13866</v>
      </c>
      <c r="D1463" s="24" t="s">
        <v>13792</v>
      </c>
    </row>
    <row r="1464" hidden="1">
      <c r="A1464" s="24" t="s">
        <v>505</v>
      </c>
      <c r="B1464" s="1" t="s">
        <v>506</v>
      </c>
      <c r="C1464" s="24" t="s">
        <v>13866</v>
      </c>
      <c r="D1464" s="24" t="s">
        <v>13792</v>
      </c>
    </row>
    <row r="1465" hidden="1">
      <c r="A1465" s="24" t="s">
        <v>358</v>
      </c>
      <c r="B1465" s="1" t="s">
        <v>359</v>
      </c>
      <c r="C1465" s="24" t="s">
        <v>13866</v>
      </c>
      <c r="D1465" s="24" t="s">
        <v>13792</v>
      </c>
    </row>
    <row r="1466" hidden="1">
      <c r="A1466" s="24" t="s">
        <v>360</v>
      </c>
      <c r="B1466" s="1" t="s">
        <v>361</v>
      </c>
      <c r="C1466" s="24" t="s">
        <v>13866</v>
      </c>
      <c r="D1466" s="24" t="s">
        <v>13792</v>
      </c>
    </row>
    <row r="1467" hidden="1">
      <c r="A1467" s="24" t="s">
        <v>362</v>
      </c>
      <c r="B1467" s="1" t="s">
        <v>364</v>
      </c>
      <c r="C1467" s="24" t="s">
        <v>13866</v>
      </c>
      <c r="D1467" s="24" t="s">
        <v>13792</v>
      </c>
    </row>
    <row r="1468" hidden="1">
      <c r="A1468" s="24" t="s">
        <v>599</v>
      </c>
      <c r="B1468" s="1" t="s">
        <v>600</v>
      </c>
      <c r="C1468" s="24" t="s">
        <v>13845</v>
      </c>
      <c r="D1468" s="24" t="s">
        <v>13792</v>
      </c>
    </row>
    <row r="1469" hidden="1">
      <c r="A1469" s="24" t="s">
        <v>601</v>
      </c>
      <c r="B1469" s="1" t="s">
        <v>602</v>
      </c>
      <c r="C1469" s="24" t="s">
        <v>13845</v>
      </c>
      <c r="D1469" s="24" t="s">
        <v>13792</v>
      </c>
    </row>
    <row r="1470" hidden="1">
      <c r="A1470" s="24" t="s">
        <v>603</v>
      </c>
      <c r="B1470" s="1" t="s">
        <v>604</v>
      </c>
      <c r="C1470" s="24" t="s">
        <v>13845</v>
      </c>
      <c r="D1470" s="24" t="s">
        <v>13792</v>
      </c>
    </row>
    <row r="1471" hidden="1">
      <c r="A1471" s="24" t="s">
        <v>606</v>
      </c>
      <c r="B1471" s="1" t="s">
        <v>607</v>
      </c>
      <c r="C1471" s="24" t="s">
        <v>13845</v>
      </c>
      <c r="D1471" s="24" t="s">
        <v>13792</v>
      </c>
    </row>
    <row r="1472" hidden="1">
      <c r="A1472" s="24" t="s">
        <v>608</v>
      </c>
      <c r="B1472" s="1" t="s">
        <v>609</v>
      </c>
      <c r="C1472" s="24" t="s">
        <v>13845</v>
      </c>
      <c r="D1472" s="24" t="s">
        <v>13792</v>
      </c>
    </row>
    <row r="1473" hidden="1">
      <c r="A1473" s="24" t="s">
        <v>4121</v>
      </c>
      <c r="B1473" s="1" t="s">
        <v>4122</v>
      </c>
      <c r="C1473" s="24" t="s">
        <v>13836</v>
      </c>
      <c r="D1473" s="24" t="s">
        <v>13792</v>
      </c>
    </row>
    <row r="1474" hidden="1">
      <c r="A1474" s="24" t="s">
        <v>4123</v>
      </c>
      <c r="B1474" s="1" t="s">
        <v>4124</v>
      </c>
      <c r="C1474" s="24" t="s">
        <v>13866</v>
      </c>
      <c r="D1474" s="24" t="s">
        <v>13792</v>
      </c>
    </row>
    <row r="1475" hidden="1">
      <c r="A1475" s="24" t="s">
        <v>367</v>
      </c>
      <c r="B1475" s="1" t="s">
        <v>368</v>
      </c>
      <c r="C1475" s="24" t="s">
        <v>13866</v>
      </c>
      <c r="D1475" s="24" t="s">
        <v>13792</v>
      </c>
    </row>
    <row r="1476" hidden="1">
      <c r="A1476" s="24" t="s">
        <v>369</v>
      </c>
      <c r="B1476" s="1" t="s">
        <v>370</v>
      </c>
      <c r="C1476" s="24" t="s">
        <v>13836</v>
      </c>
      <c r="D1476" s="24" t="s">
        <v>13792</v>
      </c>
    </row>
    <row r="1477" hidden="1">
      <c r="A1477" s="24" t="s">
        <v>371</v>
      </c>
      <c r="B1477" s="1" t="s">
        <v>372</v>
      </c>
      <c r="C1477" s="24" t="s">
        <v>13866</v>
      </c>
      <c r="D1477" s="24" t="s">
        <v>13792</v>
      </c>
    </row>
    <row r="1478" hidden="1">
      <c r="A1478" s="24" t="s">
        <v>374</v>
      </c>
      <c r="B1478" s="1" t="s">
        <v>375</v>
      </c>
      <c r="C1478" s="24" t="s">
        <v>13836</v>
      </c>
      <c r="D1478" s="24" t="s">
        <v>13792</v>
      </c>
    </row>
    <row r="1479" hidden="1">
      <c r="A1479" s="24" t="s">
        <v>376</v>
      </c>
      <c r="B1479" s="1" t="s">
        <v>377</v>
      </c>
      <c r="C1479" s="24" t="s">
        <v>13836</v>
      </c>
      <c r="D1479" s="24" t="s">
        <v>13792</v>
      </c>
    </row>
    <row r="1480" hidden="1">
      <c r="A1480" s="24" t="s">
        <v>610</v>
      </c>
      <c r="B1480" s="1" t="s">
        <v>612</v>
      </c>
      <c r="C1480" s="24" t="s">
        <v>13866</v>
      </c>
      <c r="D1480" s="24" t="s">
        <v>13792</v>
      </c>
    </row>
    <row r="1481" hidden="1">
      <c r="A1481" s="24" t="s">
        <v>613</v>
      </c>
      <c r="B1481" s="1" t="s">
        <v>614</v>
      </c>
      <c r="C1481" s="24" t="s">
        <v>13866</v>
      </c>
      <c r="D1481" s="24" t="s">
        <v>13792</v>
      </c>
    </row>
    <row r="1482" hidden="1">
      <c r="A1482" s="24" t="s">
        <v>615</v>
      </c>
      <c r="B1482" s="1" t="s">
        <v>616</v>
      </c>
      <c r="C1482" s="24" t="s">
        <v>13866</v>
      </c>
      <c r="D1482" s="24" t="s">
        <v>13792</v>
      </c>
    </row>
    <row r="1483" hidden="1">
      <c r="A1483" s="24" t="s">
        <v>617</v>
      </c>
      <c r="B1483" s="1" t="s">
        <v>618</v>
      </c>
      <c r="C1483" s="24" t="s">
        <v>13792</v>
      </c>
      <c r="D1483" s="24" t="s">
        <v>13792</v>
      </c>
    </row>
    <row r="1484" hidden="1">
      <c r="A1484" s="24" t="s">
        <v>4125</v>
      </c>
      <c r="B1484" s="1" t="s">
        <v>4126</v>
      </c>
      <c r="C1484" s="24" t="s">
        <v>13792</v>
      </c>
      <c r="D1484" s="24" t="s">
        <v>13792</v>
      </c>
    </row>
    <row r="1485" hidden="1">
      <c r="A1485" s="24" t="s">
        <v>4133</v>
      </c>
      <c r="B1485" s="1" t="s">
        <v>4134</v>
      </c>
      <c r="C1485" s="24" t="s">
        <v>13792</v>
      </c>
      <c r="D1485" s="24" t="s">
        <v>13792</v>
      </c>
    </row>
    <row r="1486" hidden="1">
      <c r="A1486" s="24" t="s">
        <v>378</v>
      </c>
      <c r="B1486" s="1" t="s">
        <v>379</v>
      </c>
      <c r="C1486" s="24" t="s">
        <v>13866</v>
      </c>
      <c r="D1486" s="24" t="s">
        <v>13792</v>
      </c>
    </row>
    <row r="1487" hidden="1">
      <c r="A1487" s="24" t="s">
        <v>619</v>
      </c>
      <c r="B1487" s="1" t="s">
        <v>620</v>
      </c>
      <c r="C1487" s="24" t="s">
        <v>13866</v>
      </c>
      <c r="D1487" s="24" t="s">
        <v>13792</v>
      </c>
    </row>
    <row r="1488" hidden="1">
      <c r="A1488" s="24" t="s">
        <v>381</v>
      </c>
      <c r="B1488" s="1" t="s">
        <v>382</v>
      </c>
      <c r="C1488" s="24" t="s">
        <v>13866</v>
      </c>
      <c r="D1488" s="24" t="s">
        <v>13792</v>
      </c>
    </row>
    <row r="1489" hidden="1">
      <c r="A1489" s="24" t="s">
        <v>383</v>
      </c>
      <c r="B1489" s="1" t="s">
        <v>384</v>
      </c>
      <c r="C1489" s="24" t="s">
        <v>13866</v>
      </c>
      <c r="D1489" s="24" t="s">
        <v>13792</v>
      </c>
    </row>
    <row r="1490" hidden="1">
      <c r="A1490" s="24" t="s">
        <v>10231</v>
      </c>
      <c r="B1490" s="1" t="s">
        <v>10233</v>
      </c>
      <c r="C1490" s="24" t="s">
        <v>13792</v>
      </c>
      <c r="D1490" s="24" t="s">
        <v>13792</v>
      </c>
    </row>
    <row r="1491" hidden="1">
      <c r="A1491" s="24" t="s">
        <v>4197</v>
      </c>
      <c r="B1491" s="1" t="s">
        <v>4198</v>
      </c>
      <c r="C1491" s="24" t="s">
        <v>13792</v>
      </c>
      <c r="D1491" s="24" t="s">
        <v>13792</v>
      </c>
    </row>
    <row r="1492" hidden="1">
      <c r="A1492" s="24" t="s">
        <v>386</v>
      </c>
      <c r="B1492" s="1" t="s">
        <v>387</v>
      </c>
      <c r="C1492" s="24" t="s">
        <v>13883</v>
      </c>
      <c r="D1492" s="24" t="s">
        <v>13792</v>
      </c>
    </row>
    <row r="1493" hidden="1">
      <c r="A1493" s="24" t="s">
        <v>388</v>
      </c>
      <c r="B1493" s="1" t="s">
        <v>389</v>
      </c>
      <c r="C1493" s="24" t="s">
        <v>13866</v>
      </c>
      <c r="D1493" s="24" t="s">
        <v>13792</v>
      </c>
    </row>
    <row r="1494" hidden="1">
      <c r="A1494" s="24" t="s">
        <v>781</v>
      </c>
      <c r="B1494" s="1" t="s">
        <v>782</v>
      </c>
      <c r="C1494" s="24" t="s">
        <v>13845</v>
      </c>
      <c r="D1494" s="24" t="s">
        <v>13792</v>
      </c>
    </row>
    <row r="1495" hidden="1">
      <c r="A1495" s="24" t="s">
        <v>783</v>
      </c>
      <c r="B1495" s="1" t="s">
        <v>784</v>
      </c>
      <c r="C1495" s="24" t="s">
        <v>13845</v>
      </c>
      <c r="D1495" s="24" t="s">
        <v>13792</v>
      </c>
    </row>
    <row r="1496" hidden="1">
      <c r="A1496" s="24" t="s">
        <v>785</v>
      </c>
      <c r="B1496" s="1" t="s">
        <v>786</v>
      </c>
      <c r="C1496" s="24" t="s">
        <v>13845</v>
      </c>
      <c r="D1496" s="24" t="s">
        <v>13792</v>
      </c>
    </row>
    <row r="1497" hidden="1">
      <c r="A1497" s="24" t="s">
        <v>787</v>
      </c>
      <c r="B1497" s="1" t="s">
        <v>788</v>
      </c>
      <c r="C1497" s="24" t="s">
        <v>13845</v>
      </c>
      <c r="D1497" s="24" t="s">
        <v>13792</v>
      </c>
    </row>
    <row r="1498" hidden="1">
      <c r="A1498" s="24" t="s">
        <v>789</v>
      </c>
      <c r="B1498" s="1" t="s">
        <v>790</v>
      </c>
      <c r="C1498" s="24" t="s">
        <v>13845</v>
      </c>
      <c r="D1498" s="24" t="s">
        <v>13792</v>
      </c>
    </row>
    <row r="1499" hidden="1">
      <c r="A1499" s="24" t="s">
        <v>791</v>
      </c>
      <c r="B1499" s="1" t="s">
        <v>792</v>
      </c>
      <c r="C1499" s="24" t="s">
        <v>13845</v>
      </c>
      <c r="D1499" s="24" t="s">
        <v>13792</v>
      </c>
    </row>
    <row r="1500" hidden="1">
      <c r="A1500" s="24" t="s">
        <v>390</v>
      </c>
      <c r="B1500" s="1" t="s">
        <v>392</v>
      </c>
      <c r="C1500" s="24" t="s">
        <v>13845</v>
      </c>
      <c r="D1500" s="24" t="s">
        <v>13792</v>
      </c>
    </row>
    <row r="1501" hidden="1">
      <c r="A1501" s="24" t="s">
        <v>793</v>
      </c>
      <c r="B1501" s="1" t="s">
        <v>794</v>
      </c>
      <c r="C1501" s="24" t="s">
        <v>13845</v>
      </c>
      <c r="D1501" s="24" t="s">
        <v>13792</v>
      </c>
    </row>
    <row r="1502" hidden="1">
      <c r="A1502" s="24" t="s">
        <v>1295</v>
      </c>
      <c r="B1502" s="1" t="s">
        <v>1296</v>
      </c>
      <c r="C1502" s="24" t="s">
        <v>13866</v>
      </c>
      <c r="D1502" s="24" t="s">
        <v>13792</v>
      </c>
    </row>
    <row r="1503" hidden="1">
      <c r="A1503" s="24" t="s">
        <v>393</v>
      </c>
      <c r="B1503" s="1" t="s">
        <v>394</v>
      </c>
      <c r="C1503" s="24" t="s">
        <v>13845</v>
      </c>
      <c r="D1503" s="24" t="s">
        <v>13792</v>
      </c>
    </row>
    <row r="1504" hidden="1">
      <c r="A1504" s="24" t="s">
        <v>621</v>
      </c>
      <c r="B1504" s="1" t="s">
        <v>622</v>
      </c>
      <c r="C1504" s="24" t="s">
        <v>13792</v>
      </c>
      <c r="D1504" s="24" t="s">
        <v>13792</v>
      </c>
    </row>
    <row r="1505" hidden="1">
      <c r="A1505" s="24" t="s">
        <v>624</v>
      </c>
      <c r="B1505" s="1" t="s">
        <v>625</v>
      </c>
      <c r="C1505" s="24" t="s">
        <v>13792</v>
      </c>
      <c r="D1505" s="24" t="s">
        <v>13792</v>
      </c>
    </row>
    <row r="1506" hidden="1">
      <c r="A1506" s="24" t="s">
        <v>626</v>
      </c>
      <c r="B1506" s="1" t="s">
        <v>627</v>
      </c>
      <c r="C1506" s="24" t="s">
        <v>13792</v>
      </c>
      <c r="D1506" s="24" t="s">
        <v>13792</v>
      </c>
    </row>
    <row r="1507" hidden="1">
      <c r="A1507" s="24" t="s">
        <v>629</v>
      </c>
      <c r="B1507" s="1" t="s">
        <v>631</v>
      </c>
      <c r="C1507" s="24" t="s">
        <v>13792</v>
      </c>
      <c r="D1507" s="24" t="s">
        <v>13792</v>
      </c>
    </row>
    <row r="1508" hidden="1">
      <c r="A1508" s="24" t="s">
        <v>632</v>
      </c>
      <c r="B1508" s="1" t="s">
        <v>633</v>
      </c>
      <c r="C1508" s="24" t="s">
        <v>13845</v>
      </c>
      <c r="D1508" s="24" t="s">
        <v>13792</v>
      </c>
    </row>
    <row r="1509" hidden="1">
      <c r="A1509" s="24" t="s">
        <v>634</v>
      </c>
      <c r="B1509" s="1" t="s">
        <v>635</v>
      </c>
      <c r="C1509" s="24" t="s">
        <v>13792</v>
      </c>
      <c r="D1509" s="24" t="s">
        <v>13792</v>
      </c>
    </row>
    <row r="1510" hidden="1">
      <c r="A1510" s="24" t="s">
        <v>1211</v>
      </c>
      <c r="B1510" s="1" t="s">
        <v>1212</v>
      </c>
      <c r="C1510" s="24" t="s">
        <v>13792</v>
      </c>
      <c r="D1510" s="24" t="s">
        <v>13792</v>
      </c>
    </row>
    <row r="1511" hidden="1">
      <c r="A1511" s="24" t="s">
        <v>1123</v>
      </c>
      <c r="B1511" s="1" t="s">
        <v>1124</v>
      </c>
      <c r="C1511" s="24" t="s">
        <v>13792</v>
      </c>
      <c r="D1511" s="24" t="s">
        <v>13792</v>
      </c>
    </row>
    <row r="1512" hidden="1">
      <c r="A1512" s="24" t="s">
        <v>636</v>
      </c>
      <c r="B1512" s="1" t="s">
        <v>637</v>
      </c>
      <c r="C1512" s="24" t="s">
        <v>13792</v>
      </c>
      <c r="D1512" s="24" t="s">
        <v>13792</v>
      </c>
    </row>
    <row r="1513" hidden="1">
      <c r="A1513" s="24" t="s">
        <v>1126</v>
      </c>
      <c r="B1513" s="1" t="s">
        <v>1128</v>
      </c>
      <c r="C1513" s="24" t="s">
        <v>13792</v>
      </c>
      <c r="D1513" s="24" t="s">
        <v>13792</v>
      </c>
    </row>
    <row r="1514" hidden="1">
      <c r="A1514" s="24" t="s">
        <v>1119</v>
      </c>
      <c r="B1514" s="1" t="s">
        <v>1120</v>
      </c>
      <c r="C1514" s="24" t="s">
        <v>13792</v>
      </c>
      <c r="D1514" s="24" t="s">
        <v>13792</v>
      </c>
    </row>
    <row r="1515" hidden="1">
      <c r="A1515" s="24" t="s">
        <v>510</v>
      </c>
      <c r="B1515" s="1" t="s">
        <v>511</v>
      </c>
      <c r="C1515" s="24" t="s">
        <v>13845</v>
      </c>
      <c r="D1515" s="24" t="s">
        <v>13792</v>
      </c>
    </row>
    <row r="1516" hidden="1">
      <c r="A1516" s="24" t="s">
        <v>1129</v>
      </c>
      <c r="B1516" s="1" t="s">
        <v>1130</v>
      </c>
      <c r="C1516" s="24" t="s">
        <v>13792</v>
      </c>
      <c r="D1516" s="24" t="s">
        <v>13792</v>
      </c>
    </row>
    <row r="1517" hidden="1">
      <c r="A1517" s="24" t="s">
        <v>1299</v>
      </c>
      <c r="B1517" s="1" t="s">
        <v>1300</v>
      </c>
      <c r="C1517" s="24" t="s">
        <v>13836</v>
      </c>
      <c r="D1517" s="24" t="s">
        <v>13792</v>
      </c>
    </row>
    <row r="1518" hidden="1">
      <c r="A1518" s="24" t="s">
        <v>1301</v>
      </c>
      <c r="B1518" s="1" t="s">
        <v>1302</v>
      </c>
      <c r="C1518" s="24" t="s">
        <v>13836</v>
      </c>
      <c r="D1518" s="24" t="s">
        <v>13792</v>
      </c>
    </row>
    <row r="1519" hidden="1">
      <c r="A1519" s="24" t="s">
        <v>1303</v>
      </c>
      <c r="B1519" s="1" t="s">
        <v>1304</v>
      </c>
      <c r="C1519" s="24" t="s">
        <v>13836</v>
      </c>
      <c r="D1519" s="24" t="s">
        <v>13792</v>
      </c>
    </row>
    <row r="1520" hidden="1">
      <c r="A1520" s="24" t="s">
        <v>1305</v>
      </c>
      <c r="B1520" s="1" t="s">
        <v>1306</v>
      </c>
      <c r="C1520" s="24" t="s">
        <v>13836</v>
      </c>
      <c r="D1520" s="24" t="s">
        <v>13792</v>
      </c>
    </row>
    <row r="1521" hidden="1">
      <c r="A1521" s="24" t="s">
        <v>1307</v>
      </c>
      <c r="B1521" s="1" t="s">
        <v>1308</v>
      </c>
      <c r="C1521" s="24" t="s">
        <v>13836</v>
      </c>
      <c r="D1521" s="24" t="s">
        <v>13792</v>
      </c>
    </row>
    <row r="1522" hidden="1">
      <c r="A1522" s="24" t="s">
        <v>1309</v>
      </c>
      <c r="B1522" s="1" t="s">
        <v>1310</v>
      </c>
      <c r="C1522" s="24" t="s">
        <v>13836</v>
      </c>
      <c r="D1522" s="24" t="s">
        <v>13792</v>
      </c>
    </row>
    <row r="1523" hidden="1">
      <c r="A1523" s="24" t="s">
        <v>1313</v>
      </c>
      <c r="B1523" s="1" t="s">
        <v>1314</v>
      </c>
      <c r="C1523" s="24" t="s">
        <v>13836</v>
      </c>
      <c r="D1523" s="24" t="s">
        <v>13792</v>
      </c>
    </row>
    <row r="1524" hidden="1">
      <c r="A1524" s="24" t="s">
        <v>1315</v>
      </c>
      <c r="B1524" s="1" t="s">
        <v>1316</v>
      </c>
      <c r="C1524" s="24" t="s">
        <v>13836</v>
      </c>
      <c r="D1524" s="24" t="s">
        <v>13792</v>
      </c>
    </row>
    <row r="1525" hidden="1">
      <c r="A1525" s="24" t="s">
        <v>1317</v>
      </c>
      <c r="B1525" s="1" t="s">
        <v>1318</v>
      </c>
      <c r="C1525" s="24" t="s">
        <v>13836</v>
      </c>
      <c r="D1525" s="24" t="s">
        <v>13792</v>
      </c>
    </row>
    <row r="1526" hidden="1">
      <c r="A1526" s="24" t="s">
        <v>1321</v>
      </c>
      <c r="B1526" s="1" t="s">
        <v>1322</v>
      </c>
      <c r="C1526" s="24" t="s">
        <v>13836</v>
      </c>
      <c r="D1526" s="24" t="s">
        <v>13792</v>
      </c>
    </row>
    <row r="1527" hidden="1">
      <c r="A1527" s="24" t="s">
        <v>1323</v>
      </c>
      <c r="B1527" s="1" t="s">
        <v>1324</v>
      </c>
      <c r="C1527" s="24" t="s">
        <v>13836</v>
      </c>
      <c r="D1527" s="24" t="s">
        <v>13792</v>
      </c>
    </row>
    <row r="1528" hidden="1">
      <c r="A1528" s="24" t="s">
        <v>1325</v>
      </c>
      <c r="B1528" s="1" t="s">
        <v>1326</v>
      </c>
      <c r="C1528" s="24" t="s">
        <v>13836</v>
      </c>
      <c r="D1528" s="24" t="s">
        <v>13792</v>
      </c>
    </row>
    <row r="1529" hidden="1">
      <c r="A1529" s="24" t="s">
        <v>1333</v>
      </c>
      <c r="B1529" s="1" t="s">
        <v>1334</v>
      </c>
      <c r="C1529" s="24" t="s">
        <v>13836</v>
      </c>
      <c r="D1529" s="24" t="s">
        <v>13792</v>
      </c>
    </row>
    <row r="1530" hidden="1">
      <c r="A1530" s="24" t="s">
        <v>1375</v>
      </c>
      <c r="B1530" s="1" t="s">
        <v>1376</v>
      </c>
      <c r="C1530" s="24" t="s">
        <v>13836</v>
      </c>
      <c r="D1530" s="24" t="s">
        <v>13792</v>
      </c>
    </row>
    <row r="1531" hidden="1">
      <c r="A1531" s="24" t="s">
        <v>1429</v>
      </c>
      <c r="B1531" s="1" t="s">
        <v>1430</v>
      </c>
      <c r="C1531" s="24" t="s">
        <v>13836</v>
      </c>
      <c r="D1531" s="24" t="s">
        <v>13792</v>
      </c>
    </row>
    <row r="1532" hidden="1">
      <c r="A1532" s="24" t="s">
        <v>395</v>
      </c>
      <c r="B1532" s="1" t="s">
        <v>396</v>
      </c>
      <c r="C1532" s="24" t="s">
        <v>13845</v>
      </c>
      <c r="D1532" s="24" t="s">
        <v>13792</v>
      </c>
    </row>
    <row r="1533" hidden="1">
      <c r="A1533" s="24" t="s">
        <v>397</v>
      </c>
      <c r="B1533" s="1" t="s">
        <v>399</v>
      </c>
      <c r="C1533" s="24" t="s">
        <v>13845</v>
      </c>
      <c r="D1533" s="24" t="s">
        <v>13792</v>
      </c>
    </row>
    <row r="1534" hidden="1">
      <c r="A1534" s="24" t="s">
        <v>512</v>
      </c>
      <c r="B1534" s="1" t="s">
        <v>513</v>
      </c>
      <c r="C1534" s="24" t="s">
        <v>13845</v>
      </c>
      <c r="D1534" s="24" t="s">
        <v>13792</v>
      </c>
    </row>
    <row r="1535" hidden="1">
      <c r="A1535" s="24" t="s">
        <v>400</v>
      </c>
      <c r="B1535" s="1" t="s">
        <v>401</v>
      </c>
      <c r="C1535" s="24" t="s">
        <v>13845</v>
      </c>
      <c r="D1535" s="24" t="s">
        <v>13792</v>
      </c>
    </row>
    <row r="1536" hidden="1">
      <c r="A1536" s="24" t="s">
        <v>402</v>
      </c>
      <c r="B1536" s="1" t="s">
        <v>403</v>
      </c>
      <c r="C1536" s="24" t="s">
        <v>13845</v>
      </c>
      <c r="D1536" s="24" t="s">
        <v>13792</v>
      </c>
    </row>
    <row r="1537" hidden="1">
      <c r="A1537" s="24" t="s">
        <v>639</v>
      </c>
      <c r="B1537" s="1" t="s">
        <v>640</v>
      </c>
      <c r="C1537" s="24" t="s">
        <v>13866</v>
      </c>
      <c r="D1537" s="24" t="s">
        <v>13792</v>
      </c>
    </row>
    <row r="1538" hidden="1">
      <c r="A1538" s="24" t="s">
        <v>514</v>
      </c>
      <c r="B1538" s="1" t="s">
        <v>515</v>
      </c>
      <c r="C1538" s="24" t="s">
        <v>13866</v>
      </c>
      <c r="D1538" s="24" t="s">
        <v>13792</v>
      </c>
    </row>
    <row r="1539" hidden="1">
      <c r="A1539" s="24" t="s">
        <v>517</v>
      </c>
      <c r="B1539" s="1" t="s">
        <v>518</v>
      </c>
      <c r="C1539" s="24" t="s">
        <v>13845</v>
      </c>
      <c r="D1539" s="24" t="s">
        <v>13792</v>
      </c>
    </row>
    <row r="1540" hidden="1">
      <c r="A1540" s="24" t="s">
        <v>519</v>
      </c>
      <c r="B1540" s="1" t="s">
        <v>520</v>
      </c>
      <c r="C1540" s="24" t="s">
        <v>13845</v>
      </c>
      <c r="D1540" s="24" t="s">
        <v>13792</v>
      </c>
    </row>
    <row r="1541" hidden="1">
      <c r="A1541" s="24" t="s">
        <v>522</v>
      </c>
      <c r="B1541" s="1" t="s">
        <v>524</v>
      </c>
      <c r="C1541" s="24" t="s">
        <v>13845</v>
      </c>
      <c r="D1541" s="24" t="s">
        <v>13792</v>
      </c>
    </row>
    <row r="1542" hidden="1">
      <c r="A1542" s="24" t="s">
        <v>526</v>
      </c>
      <c r="B1542" s="1" t="s">
        <v>527</v>
      </c>
      <c r="C1542" s="24" t="s">
        <v>13866</v>
      </c>
      <c r="D1542" s="24" t="s">
        <v>13792</v>
      </c>
    </row>
    <row r="1543" hidden="1">
      <c r="A1543" s="24" t="s">
        <v>528</v>
      </c>
      <c r="B1543" s="1" t="s">
        <v>529</v>
      </c>
      <c r="C1543" s="24" t="s">
        <v>13845</v>
      </c>
      <c r="D1543" s="24" t="s">
        <v>13792</v>
      </c>
    </row>
    <row r="1544" hidden="1">
      <c r="A1544" s="24" t="s">
        <v>530</v>
      </c>
      <c r="B1544" s="1" t="s">
        <v>532</v>
      </c>
      <c r="C1544" s="24" t="s">
        <v>13845</v>
      </c>
      <c r="D1544" s="24" t="s">
        <v>13792</v>
      </c>
    </row>
    <row r="1545" hidden="1">
      <c r="A1545" s="24" t="s">
        <v>795</v>
      </c>
      <c r="B1545" s="1" t="s">
        <v>796</v>
      </c>
      <c r="C1545" s="24" t="s">
        <v>13992</v>
      </c>
      <c r="D1545" s="24" t="s">
        <v>13792</v>
      </c>
    </row>
    <row r="1546" hidden="1">
      <c r="A1546" s="24" t="s">
        <v>797</v>
      </c>
      <c r="B1546" s="1" t="s">
        <v>798</v>
      </c>
      <c r="C1546" s="24" t="s">
        <v>13992</v>
      </c>
      <c r="D1546" s="24" t="s">
        <v>13792</v>
      </c>
    </row>
    <row r="1547" hidden="1">
      <c r="A1547" s="24" t="s">
        <v>641</v>
      </c>
      <c r="B1547" s="1" t="s">
        <v>642</v>
      </c>
      <c r="C1547" s="24" t="s">
        <v>13792</v>
      </c>
      <c r="D1547" s="24" t="s">
        <v>13792</v>
      </c>
    </row>
    <row r="1548" hidden="1">
      <c r="A1548" s="24" t="s">
        <v>799</v>
      </c>
      <c r="B1548" s="1" t="s">
        <v>800</v>
      </c>
      <c r="C1548" s="24" t="s">
        <v>13992</v>
      </c>
      <c r="D1548" s="24" t="s">
        <v>13792</v>
      </c>
    </row>
    <row r="1549" hidden="1">
      <c r="A1549" s="24" t="s">
        <v>802</v>
      </c>
      <c r="B1549" s="1" t="s">
        <v>803</v>
      </c>
      <c r="C1549" s="24" t="s">
        <v>13992</v>
      </c>
      <c r="D1549" s="24" t="s">
        <v>13792</v>
      </c>
    </row>
    <row r="1550" hidden="1">
      <c r="A1550" s="24" t="s">
        <v>804</v>
      </c>
      <c r="B1550" s="1" t="s">
        <v>805</v>
      </c>
      <c r="C1550" s="24" t="s">
        <v>13992</v>
      </c>
      <c r="D1550" s="24" t="s">
        <v>13792</v>
      </c>
    </row>
    <row r="1551" hidden="1">
      <c r="A1551" s="24" t="s">
        <v>643</v>
      </c>
      <c r="B1551" s="1" t="s">
        <v>645</v>
      </c>
      <c r="C1551" s="24" t="s">
        <v>13792</v>
      </c>
      <c r="D1551" s="24" t="s">
        <v>13792</v>
      </c>
    </row>
    <row r="1552" hidden="1">
      <c r="A1552" s="24" t="s">
        <v>646</v>
      </c>
      <c r="B1552" s="1" t="s">
        <v>647</v>
      </c>
      <c r="C1552" s="24" t="s">
        <v>13792</v>
      </c>
      <c r="D1552" s="24" t="s">
        <v>13792</v>
      </c>
    </row>
    <row r="1553" hidden="1">
      <c r="A1553" s="24" t="s">
        <v>648</v>
      </c>
      <c r="B1553" s="1" t="s">
        <v>649</v>
      </c>
      <c r="C1553" s="24" t="s">
        <v>13792</v>
      </c>
      <c r="D1553" s="24" t="s">
        <v>13792</v>
      </c>
    </row>
    <row r="1554" hidden="1">
      <c r="A1554" s="24" t="s">
        <v>1213</v>
      </c>
      <c r="B1554" s="1" t="s">
        <v>1214</v>
      </c>
      <c r="C1554" s="24" t="s">
        <v>13792</v>
      </c>
      <c r="D1554" s="24" t="s">
        <v>13792</v>
      </c>
    </row>
    <row r="1555" hidden="1">
      <c r="A1555" s="24" t="s">
        <v>533</v>
      </c>
      <c r="B1555" s="1" t="s">
        <v>534</v>
      </c>
      <c r="C1555" s="24" t="s">
        <v>13992</v>
      </c>
      <c r="D1555" s="24" t="s">
        <v>13792</v>
      </c>
    </row>
    <row r="1556" hidden="1">
      <c r="A1556" s="24" t="s">
        <v>806</v>
      </c>
      <c r="B1556" s="1" t="s">
        <v>807</v>
      </c>
      <c r="C1556" s="24" t="s">
        <v>13992</v>
      </c>
      <c r="D1556" s="24" t="s">
        <v>13792</v>
      </c>
    </row>
    <row r="1557" hidden="1">
      <c r="A1557" s="24" t="s">
        <v>1187</v>
      </c>
      <c r="B1557" s="1" t="s">
        <v>1188</v>
      </c>
      <c r="C1557" s="24" t="s">
        <v>13792</v>
      </c>
      <c r="D1557" s="24" t="s">
        <v>13792</v>
      </c>
    </row>
    <row r="1558" hidden="1">
      <c r="A1558" s="24" t="s">
        <v>1189</v>
      </c>
      <c r="B1558" s="1" t="s">
        <v>1190</v>
      </c>
      <c r="C1558" s="24" t="s">
        <v>13792</v>
      </c>
      <c r="D1558" s="24" t="s">
        <v>13792</v>
      </c>
    </row>
    <row r="1559" hidden="1">
      <c r="A1559" s="24" t="s">
        <v>1191</v>
      </c>
      <c r="B1559" s="1" t="s">
        <v>1192</v>
      </c>
      <c r="C1559" s="24" t="s">
        <v>13792</v>
      </c>
      <c r="D1559" s="24" t="s">
        <v>13792</v>
      </c>
    </row>
    <row r="1560" hidden="1">
      <c r="A1560" s="24" t="s">
        <v>809</v>
      </c>
      <c r="B1560" s="1" t="s">
        <v>810</v>
      </c>
      <c r="C1560" s="24" t="s">
        <v>13992</v>
      </c>
      <c r="D1560" s="24" t="s">
        <v>13792</v>
      </c>
    </row>
    <row r="1561" hidden="1">
      <c r="A1561" s="24" t="s">
        <v>811</v>
      </c>
      <c r="B1561" s="1" t="s">
        <v>812</v>
      </c>
      <c r="C1561" s="24" t="s">
        <v>13992</v>
      </c>
      <c r="D1561" s="24" t="s">
        <v>13792</v>
      </c>
    </row>
    <row r="1562" hidden="1">
      <c r="A1562" s="24" t="s">
        <v>813</v>
      </c>
      <c r="B1562" s="1" t="s">
        <v>815</v>
      </c>
      <c r="C1562" s="24" t="s">
        <v>13992</v>
      </c>
      <c r="D1562" s="24" t="s">
        <v>13792</v>
      </c>
    </row>
    <row r="1563" hidden="1">
      <c r="A1563" s="24" t="s">
        <v>1193</v>
      </c>
      <c r="B1563" s="1" t="s">
        <v>1194</v>
      </c>
      <c r="C1563" s="24" t="s">
        <v>13792</v>
      </c>
      <c r="D1563" s="24" t="s">
        <v>13792</v>
      </c>
    </row>
    <row r="1564" hidden="1">
      <c r="A1564" s="24" t="s">
        <v>818</v>
      </c>
      <c r="B1564" s="1" t="s">
        <v>819</v>
      </c>
      <c r="C1564" s="24" t="s">
        <v>13992</v>
      </c>
      <c r="D1564" s="24" t="s">
        <v>13792</v>
      </c>
    </row>
    <row r="1565" hidden="1">
      <c r="A1565" s="24" t="s">
        <v>820</v>
      </c>
      <c r="B1565" s="1" t="s">
        <v>821</v>
      </c>
      <c r="C1565" s="24" t="s">
        <v>13992</v>
      </c>
      <c r="D1565" s="24" t="s">
        <v>13792</v>
      </c>
    </row>
    <row r="1566" hidden="1">
      <c r="A1566" s="24" t="s">
        <v>535</v>
      </c>
      <c r="B1566" s="1" t="s">
        <v>536</v>
      </c>
      <c r="C1566" s="24" t="s">
        <v>13992</v>
      </c>
      <c r="D1566" s="24" t="s">
        <v>13792</v>
      </c>
    </row>
    <row r="1567" hidden="1">
      <c r="A1567" s="24" t="s">
        <v>822</v>
      </c>
      <c r="B1567" s="1" t="s">
        <v>823</v>
      </c>
      <c r="C1567" s="24" t="s">
        <v>13992</v>
      </c>
      <c r="D1567" s="24" t="s">
        <v>13792</v>
      </c>
    </row>
    <row r="1568" hidden="1">
      <c r="A1568" s="24" t="s">
        <v>824</v>
      </c>
      <c r="B1568" s="1" t="s">
        <v>825</v>
      </c>
      <c r="C1568" s="24" t="s">
        <v>13992</v>
      </c>
      <c r="D1568" s="24" t="s">
        <v>13792</v>
      </c>
    </row>
    <row r="1569" hidden="1">
      <c r="A1569" s="24" t="s">
        <v>538</v>
      </c>
      <c r="B1569" s="1" t="s">
        <v>539</v>
      </c>
      <c r="C1569" s="24" t="s">
        <v>13992</v>
      </c>
      <c r="D1569" s="24" t="s">
        <v>13792</v>
      </c>
    </row>
    <row r="1570" hidden="1">
      <c r="A1570" s="24" t="s">
        <v>826</v>
      </c>
      <c r="B1570" s="1" t="s">
        <v>827</v>
      </c>
      <c r="C1570" s="24" t="s">
        <v>13992</v>
      </c>
      <c r="D1570" s="24" t="s">
        <v>13792</v>
      </c>
    </row>
    <row r="1571" hidden="1">
      <c r="A1571" s="24" t="s">
        <v>540</v>
      </c>
      <c r="B1571" s="1" t="s">
        <v>541</v>
      </c>
      <c r="C1571" s="24" t="s">
        <v>13992</v>
      </c>
      <c r="D1571" s="24" t="s">
        <v>13792</v>
      </c>
    </row>
    <row r="1572" hidden="1">
      <c r="A1572" s="24" t="s">
        <v>542</v>
      </c>
      <c r="B1572" s="1" t="s">
        <v>543</v>
      </c>
      <c r="C1572" s="24" t="s">
        <v>13845</v>
      </c>
      <c r="D1572" s="24" t="s">
        <v>13792</v>
      </c>
    </row>
    <row r="1573" hidden="1">
      <c r="A1573" s="24" t="s">
        <v>545</v>
      </c>
      <c r="B1573" s="1" t="s">
        <v>546</v>
      </c>
      <c r="C1573" s="24" t="s">
        <v>13992</v>
      </c>
      <c r="D1573" s="24" t="s">
        <v>13792</v>
      </c>
    </row>
    <row r="1574" hidden="1">
      <c r="A1574" s="24" t="s">
        <v>547</v>
      </c>
      <c r="B1574" s="1" t="s">
        <v>548</v>
      </c>
      <c r="C1574" s="24" t="s">
        <v>13992</v>
      </c>
      <c r="D1574" s="24" t="s">
        <v>13792</v>
      </c>
    </row>
    <row r="1575" hidden="1">
      <c r="A1575" s="24" t="s">
        <v>550</v>
      </c>
      <c r="B1575" s="1" t="s">
        <v>551</v>
      </c>
      <c r="C1575" s="24" t="s">
        <v>13845</v>
      </c>
      <c r="D1575" s="24" t="s">
        <v>13792</v>
      </c>
    </row>
    <row r="1576" hidden="1">
      <c r="A1576" s="24" t="s">
        <v>828</v>
      </c>
      <c r="B1576" s="1" t="s">
        <v>829</v>
      </c>
      <c r="C1576" s="24" t="s">
        <v>13992</v>
      </c>
      <c r="D1576" s="24" t="s">
        <v>13792</v>
      </c>
    </row>
    <row r="1577" hidden="1">
      <c r="A1577" s="24" t="s">
        <v>552</v>
      </c>
      <c r="B1577" s="1" t="s">
        <v>553</v>
      </c>
      <c r="C1577" s="24" t="s">
        <v>13992</v>
      </c>
      <c r="D1577" s="24" t="s">
        <v>13792</v>
      </c>
    </row>
    <row r="1578" hidden="1">
      <c r="A1578" s="24" t="s">
        <v>554</v>
      </c>
      <c r="B1578" s="1" t="s">
        <v>555</v>
      </c>
      <c r="C1578" s="24" t="s">
        <v>13992</v>
      </c>
      <c r="D1578" s="24" t="s">
        <v>13792</v>
      </c>
    </row>
    <row r="1579" hidden="1">
      <c r="A1579" s="24" t="s">
        <v>557</v>
      </c>
      <c r="B1579" s="1" t="s">
        <v>558</v>
      </c>
      <c r="C1579" s="24" t="s">
        <v>13992</v>
      </c>
      <c r="D1579" s="24" t="s">
        <v>13792</v>
      </c>
    </row>
    <row r="1580" hidden="1">
      <c r="A1580" s="24" t="s">
        <v>559</v>
      </c>
      <c r="B1580" s="1" t="s">
        <v>560</v>
      </c>
      <c r="C1580" s="24" t="s">
        <v>13992</v>
      </c>
      <c r="D1580" s="24" t="s">
        <v>13792</v>
      </c>
    </row>
    <row r="1581" hidden="1">
      <c r="A1581" s="24" t="s">
        <v>561</v>
      </c>
      <c r="B1581" s="1" t="s">
        <v>562</v>
      </c>
      <c r="C1581" s="24" t="s">
        <v>13992</v>
      </c>
      <c r="D1581" s="24" t="s">
        <v>13792</v>
      </c>
    </row>
    <row r="1582" hidden="1">
      <c r="A1582" s="24" t="s">
        <v>245</v>
      </c>
      <c r="B1582" s="1" t="s">
        <v>246</v>
      </c>
      <c r="C1582" s="24" t="s">
        <v>13836</v>
      </c>
      <c r="D1582" s="24" t="s">
        <v>13792</v>
      </c>
    </row>
    <row r="1583" hidden="1">
      <c r="A1583" s="24" t="s">
        <v>247</v>
      </c>
      <c r="B1583" s="1" t="s">
        <v>24</v>
      </c>
      <c r="C1583" s="24" t="s">
        <v>13792</v>
      </c>
      <c r="D1583" s="24" t="s">
        <v>13792</v>
      </c>
    </row>
    <row r="1584" hidden="1">
      <c r="A1584" s="24" t="s">
        <v>249</v>
      </c>
      <c r="B1584" s="1" t="s">
        <v>250</v>
      </c>
      <c r="C1584" s="24" t="s">
        <v>13866</v>
      </c>
      <c r="D1584" s="24" t="s">
        <v>13792</v>
      </c>
    </row>
    <row r="1585" hidden="1">
      <c r="A1585" s="24" t="s">
        <v>230</v>
      </c>
      <c r="B1585" s="1" t="s">
        <v>231</v>
      </c>
      <c r="C1585" s="24" t="s">
        <v>13792</v>
      </c>
      <c r="D1585" s="24" t="s">
        <v>13792</v>
      </c>
    </row>
    <row r="1586" hidden="1">
      <c r="A1586" s="24" t="s">
        <v>180</v>
      </c>
      <c r="B1586" s="1" t="s">
        <v>181</v>
      </c>
      <c r="C1586" s="24" t="s">
        <v>1102</v>
      </c>
      <c r="D1586" s="24" t="s">
        <v>13792</v>
      </c>
    </row>
    <row r="1587" hidden="1">
      <c r="A1587" s="24" t="s">
        <v>251</v>
      </c>
      <c r="B1587" s="1" t="s">
        <v>31</v>
      </c>
      <c r="C1587" s="24" t="s">
        <v>13866</v>
      </c>
      <c r="D1587" s="24" t="s">
        <v>13792</v>
      </c>
    </row>
    <row r="1588" hidden="1">
      <c r="A1588" s="24" t="s">
        <v>184</v>
      </c>
      <c r="B1588" s="1" t="s">
        <v>185</v>
      </c>
      <c r="C1588" s="24" t="s">
        <v>13866</v>
      </c>
      <c r="D1588" s="24" t="s">
        <v>13792</v>
      </c>
    </row>
    <row r="1589" hidden="1">
      <c r="A1589" s="24" t="s">
        <v>19</v>
      </c>
      <c r="B1589" s="1" t="s">
        <v>21</v>
      </c>
      <c r="C1589" s="24" t="s">
        <v>13836</v>
      </c>
      <c r="D1589" s="24" t="s">
        <v>13792</v>
      </c>
    </row>
    <row r="1590" hidden="1">
      <c r="A1590" s="24" t="s">
        <v>186</v>
      </c>
      <c r="B1590" s="1" t="s">
        <v>187</v>
      </c>
      <c r="C1590" s="24" t="s">
        <v>13836</v>
      </c>
      <c r="D1590" s="24" t="s">
        <v>13792</v>
      </c>
    </row>
    <row r="1591" hidden="1">
      <c r="A1591" s="24" t="s">
        <v>189</v>
      </c>
      <c r="B1591" s="1" t="s">
        <v>190</v>
      </c>
      <c r="C1591" s="24" t="s">
        <v>13836</v>
      </c>
      <c r="D1591" s="24" t="s">
        <v>13792</v>
      </c>
    </row>
    <row r="1592" hidden="1">
      <c r="A1592" s="24" t="s">
        <v>191</v>
      </c>
      <c r="B1592" s="1" t="s">
        <v>192</v>
      </c>
      <c r="C1592" s="24" t="s">
        <v>13836</v>
      </c>
      <c r="D1592" s="24" t="s">
        <v>13792</v>
      </c>
    </row>
    <row r="1593" hidden="1">
      <c r="A1593" s="24" t="s">
        <v>195</v>
      </c>
      <c r="B1593" s="1" t="s">
        <v>197</v>
      </c>
      <c r="C1593" s="24" t="s">
        <v>13836</v>
      </c>
      <c r="D1593" s="24" t="s">
        <v>13792</v>
      </c>
    </row>
    <row r="1594" hidden="1">
      <c r="A1594" s="24" t="s">
        <v>198</v>
      </c>
      <c r="B1594" s="1" t="s">
        <v>199</v>
      </c>
      <c r="C1594" s="24" t="s">
        <v>13836</v>
      </c>
      <c r="D1594" s="24" t="s">
        <v>13792</v>
      </c>
    </row>
    <row r="1595" hidden="1">
      <c r="A1595" s="24" t="s">
        <v>22</v>
      </c>
      <c r="B1595" s="1" t="s">
        <v>23</v>
      </c>
      <c r="C1595" s="24" t="s">
        <v>13883</v>
      </c>
      <c r="D1595" s="24" t="s">
        <v>13792</v>
      </c>
    </row>
    <row r="1596" hidden="1">
      <c r="A1596" s="24" t="s">
        <v>25</v>
      </c>
      <c r="B1596" s="1" t="s">
        <v>26</v>
      </c>
      <c r="C1596" s="24" t="s">
        <v>13883</v>
      </c>
      <c r="D1596" s="24" t="s">
        <v>13792</v>
      </c>
    </row>
    <row r="1597" hidden="1">
      <c r="A1597" s="24" t="s">
        <v>27</v>
      </c>
      <c r="B1597" s="1" t="s">
        <v>28</v>
      </c>
      <c r="C1597" s="24" t="s">
        <v>13883</v>
      </c>
      <c r="D1597" s="24" t="s">
        <v>13792</v>
      </c>
    </row>
    <row r="1598" hidden="1">
      <c r="A1598" s="24" t="s">
        <v>29</v>
      </c>
      <c r="B1598" s="1" t="s">
        <v>30</v>
      </c>
      <c r="C1598" s="24" t="s">
        <v>13883</v>
      </c>
      <c r="D1598" s="24" t="s">
        <v>13792</v>
      </c>
    </row>
    <row r="1599" hidden="1">
      <c r="A1599" s="24" t="s">
        <v>32</v>
      </c>
      <c r="B1599" s="1" t="s">
        <v>33</v>
      </c>
      <c r="C1599" s="24" t="s">
        <v>13836</v>
      </c>
      <c r="D1599" s="24" t="s">
        <v>13792</v>
      </c>
    </row>
    <row r="1600" hidden="1">
      <c r="A1600" s="24" t="s">
        <v>35</v>
      </c>
      <c r="B1600" s="1" t="s">
        <v>38</v>
      </c>
      <c r="C1600" s="24" t="s">
        <v>13836</v>
      </c>
      <c r="D1600" s="24" t="s">
        <v>13792</v>
      </c>
    </row>
    <row r="1601" hidden="1">
      <c r="A1601" s="24" t="s">
        <v>254</v>
      </c>
      <c r="B1601" s="1" t="s">
        <v>37</v>
      </c>
      <c r="C1601" s="24" t="s">
        <v>13792</v>
      </c>
      <c r="D1601" s="24" t="s">
        <v>13792</v>
      </c>
    </row>
    <row r="1602" hidden="1">
      <c r="A1602" s="24" t="s">
        <v>255</v>
      </c>
      <c r="B1602" s="1" t="s">
        <v>257</v>
      </c>
      <c r="C1602" s="24" t="s">
        <v>13792</v>
      </c>
      <c r="D1602" s="24" t="s">
        <v>13792</v>
      </c>
    </row>
    <row r="1603" hidden="1">
      <c r="A1603" s="24" t="s">
        <v>39</v>
      </c>
      <c r="B1603" s="1" t="s">
        <v>40</v>
      </c>
      <c r="C1603" s="24" t="s">
        <v>13792</v>
      </c>
      <c r="D1603" s="24" t="s">
        <v>13792</v>
      </c>
    </row>
    <row r="1604" hidden="1">
      <c r="A1604" s="24" t="s">
        <v>258</v>
      </c>
      <c r="B1604" s="1" t="s">
        <v>49</v>
      </c>
      <c r="C1604" s="24" t="s">
        <v>13792</v>
      </c>
      <c r="D1604" s="24" t="s">
        <v>13792</v>
      </c>
    </row>
    <row r="1605" hidden="1">
      <c r="A1605" s="24" t="s">
        <v>260</v>
      </c>
      <c r="B1605" s="1" t="s">
        <v>109</v>
      </c>
      <c r="C1605" s="24" t="s">
        <v>13792</v>
      </c>
      <c r="D1605" s="24" t="s">
        <v>13792</v>
      </c>
    </row>
    <row r="1606" hidden="1">
      <c r="A1606" s="24" t="s">
        <v>88</v>
      </c>
      <c r="B1606" s="1" t="s">
        <v>54</v>
      </c>
      <c r="C1606" s="24" t="s">
        <v>13792</v>
      </c>
      <c r="D1606" s="24" t="s">
        <v>13792</v>
      </c>
    </row>
    <row r="1607" hidden="1">
      <c r="A1607" s="24" t="s">
        <v>200</v>
      </c>
      <c r="B1607" s="1" t="s">
        <v>203</v>
      </c>
      <c r="C1607" s="24" t="s">
        <v>13866</v>
      </c>
      <c r="D1607" s="24" t="s">
        <v>13792</v>
      </c>
    </row>
    <row r="1608" hidden="1">
      <c r="A1608" s="24" t="s">
        <v>204</v>
      </c>
      <c r="B1608" s="1" t="s">
        <v>205</v>
      </c>
      <c r="C1608" s="24" t="s">
        <v>13866</v>
      </c>
      <c r="D1608" s="24" t="s">
        <v>13792</v>
      </c>
    </row>
    <row r="1609" hidden="1">
      <c r="A1609" s="24" t="s">
        <v>206</v>
      </c>
      <c r="B1609" s="1" t="s">
        <v>207</v>
      </c>
      <c r="C1609" s="24" t="s">
        <v>13866</v>
      </c>
      <c r="D1609" s="24" t="s">
        <v>13792</v>
      </c>
    </row>
    <row r="1610" hidden="1">
      <c r="A1610" s="24" t="s">
        <v>342</v>
      </c>
      <c r="B1610" s="1" t="s">
        <v>11</v>
      </c>
      <c r="C1610" s="24" t="s">
        <v>13792</v>
      </c>
      <c r="D1610" s="24" t="s">
        <v>13792</v>
      </c>
    </row>
    <row r="1611" hidden="1">
      <c r="A1611" s="24" t="s">
        <v>343</v>
      </c>
      <c r="B1611" s="1" t="s">
        <v>12</v>
      </c>
      <c r="C1611" s="24" t="s">
        <v>13792</v>
      </c>
      <c r="D1611" s="24" t="s">
        <v>13792</v>
      </c>
    </row>
    <row r="1612" hidden="1">
      <c r="A1612" s="24" t="s">
        <v>232</v>
      </c>
      <c r="B1612" s="1" t="s">
        <v>60</v>
      </c>
      <c r="C1612" s="24" t="s">
        <v>13792</v>
      </c>
      <c r="D1612" s="24" t="s">
        <v>13792</v>
      </c>
    </row>
    <row r="1613" hidden="1">
      <c r="A1613" s="24" t="s">
        <v>209</v>
      </c>
      <c r="B1613" s="1" t="s">
        <v>210</v>
      </c>
      <c r="C1613" s="24" t="s">
        <v>13866</v>
      </c>
      <c r="D1613" s="24" t="s">
        <v>13792</v>
      </c>
    </row>
    <row r="1614" hidden="1">
      <c r="A1614" s="24" t="s">
        <v>345</v>
      </c>
      <c r="B1614" s="1" t="s">
        <v>13</v>
      </c>
      <c r="C1614" s="24" t="s">
        <v>13792</v>
      </c>
      <c r="D1614" s="24" t="s">
        <v>13792</v>
      </c>
    </row>
    <row r="1615" hidden="1">
      <c r="A1615" s="24" t="s">
        <v>346</v>
      </c>
      <c r="B1615" s="1" t="s">
        <v>15</v>
      </c>
      <c r="C1615" s="24" t="s">
        <v>13792</v>
      </c>
      <c r="D1615" s="24" t="s">
        <v>13792</v>
      </c>
    </row>
    <row r="1616" hidden="1">
      <c r="A1616" s="24" t="s">
        <v>212</v>
      </c>
      <c r="B1616" s="1" t="s">
        <v>66</v>
      </c>
      <c r="C1616" s="24" t="s">
        <v>13866</v>
      </c>
      <c r="D1616" s="24" t="s">
        <v>13792</v>
      </c>
    </row>
    <row r="1617" hidden="1">
      <c r="A1617" s="24" t="s">
        <v>223</v>
      </c>
      <c r="B1617" s="1" t="s">
        <v>224</v>
      </c>
      <c r="C1617" s="24" t="s">
        <v>13866</v>
      </c>
      <c r="D1617" s="24" t="s">
        <v>13792</v>
      </c>
    </row>
    <row r="1618" hidden="1">
      <c r="A1618" s="24" t="s">
        <v>225</v>
      </c>
      <c r="B1618" s="1" t="s">
        <v>226</v>
      </c>
      <c r="C1618" s="24" t="s">
        <v>13866</v>
      </c>
      <c r="D1618" s="24" t="s">
        <v>13792</v>
      </c>
    </row>
    <row r="1619" hidden="1">
      <c r="A1619" s="24" t="s">
        <v>214</v>
      </c>
      <c r="B1619" s="1" t="s">
        <v>217</v>
      </c>
      <c r="C1619" s="24" t="s">
        <v>13866</v>
      </c>
      <c r="D1619" s="24" t="s">
        <v>13792</v>
      </c>
    </row>
    <row r="1620" hidden="1">
      <c r="A1620" s="24" t="s">
        <v>218</v>
      </c>
      <c r="B1620" s="1" t="s">
        <v>219</v>
      </c>
      <c r="C1620" s="24" t="s">
        <v>13866</v>
      </c>
      <c r="D1620" s="24" t="s">
        <v>13792</v>
      </c>
    </row>
    <row r="1621" hidden="1">
      <c r="A1621" s="24" t="s">
        <v>90</v>
      </c>
      <c r="B1621" s="1" t="s">
        <v>91</v>
      </c>
      <c r="C1621" s="24" t="s">
        <v>13866</v>
      </c>
      <c r="D1621" s="24" t="s">
        <v>13792</v>
      </c>
    </row>
    <row r="1622" hidden="1">
      <c r="A1622" s="24" t="s">
        <v>93</v>
      </c>
      <c r="B1622" s="1" t="s">
        <v>94</v>
      </c>
      <c r="C1622" s="24" t="s">
        <v>13836</v>
      </c>
      <c r="D1622" s="24" t="s">
        <v>13792</v>
      </c>
    </row>
    <row r="1623" hidden="1">
      <c r="A1623" s="24" t="s">
        <v>96</v>
      </c>
      <c r="B1623" s="1" t="s">
        <v>98</v>
      </c>
      <c r="C1623" s="24" t="s">
        <v>13836</v>
      </c>
      <c r="D1623" s="24" t="s">
        <v>13792</v>
      </c>
    </row>
    <row r="1624" hidden="1">
      <c r="A1624" s="24" t="s">
        <v>99</v>
      </c>
      <c r="B1624" s="1" t="s">
        <v>100</v>
      </c>
      <c r="C1624" s="24" t="s">
        <v>13836</v>
      </c>
      <c r="D1624" s="24" t="s">
        <v>13792</v>
      </c>
    </row>
    <row r="1625" hidden="1">
      <c r="A1625" s="24" t="s">
        <v>107</v>
      </c>
      <c r="B1625" s="1" t="s">
        <v>108</v>
      </c>
      <c r="C1625" s="24" t="s">
        <v>13836</v>
      </c>
      <c r="D1625" s="24" t="s">
        <v>13792</v>
      </c>
    </row>
    <row r="1626" hidden="1">
      <c r="A1626" s="24" t="s">
        <v>110</v>
      </c>
      <c r="B1626" s="1" t="s">
        <v>111</v>
      </c>
      <c r="C1626" s="24" t="s">
        <v>13836</v>
      </c>
      <c r="D1626" s="24" t="s">
        <v>13792</v>
      </c>
    </row>
    <row r="1627" hidden="1">
      <c r="A1627" s="24" t="s">
        <v>112</v>
      </c>
      <c r="B1627" s="1" t="s">
        <v>114</v>
      </c>
      <c r="C1627" s="24" t="s">
        <v>13836</v>
      </c>
      <c r="D1627" s="24" t="s">
        <v>13792</v>
      </c>
    </row>
    <row r="1628" hidden="1">
      <c r="A1628" s="24" t="s">
        <v>115</v>
      </c>
      <c r="B1628" s="1" t="s">
        <v>116</v>
      </c>
      <c r="C1628" s="24" t="s">
        <v>13836</v>
      </c>
      <c r="D1628" s="24" t="s">
        <v>13792</v>
      </c>
    </row>
    <row r="1629" hidden="1">
      <c r="A1629" s="24" t="s">
        <v>118</v>
      </c>
      <c r="B1629" s="1" t="s">
        <v>120</v>
      </c>
      <c r="C1629" s="24" t="s">
        <v>13836</v>
      </c>
      <c r="D1629" s="24" t="s">
        <v>13792</v>
      </c>
    </row>
    <row r="1630" hidden="1">
      <c r="A1630" s="24" t="s">
        <v>121</v>
      </c>
      <c r="B1630" s="1" t="s">
        <v>122</v>
      </c>
      <c r="C1630" s="24" t="s">
        <v>13836</v>
      </c>
      <c r="D1630" s="24" t="s">
        <v>13792</v>
      </c>
    </row>
    <row r="1631" hidden="1">
      <c r="A1631" s="24" t="s">
        <v>123</v>
      </c>
      <c r="B1631" s="1" t="s">
        <v>124</v>
      </c>
      <c r="C1631" s="24" t="s">
        <v>13836</v>
      </c>
      <c r="D1631" s="24" t="s">
        <v>13792</v>
      </c>
    </row>
    <row r="1632" hidden="1">
      <c r="A1632" s="24" t="s">
        <v>127</v>
      </c>
      <c r="B1632" s="1" t="s">
        <v>128</v>
      </c>
      <c r="C1632" s="24" t="s">
        <v>13836</v>
      </c>
      <c r="D1632" s="24" t="s">
        <v>13792</v>
      </c>
    </row>
    <row r="1633" hidden="1">
      <c r="A1633" s="24" t="s">
        <v>129</v>
      </c>
      <c r="B1633" s="1" t="s">
        <v>130</v>
      </c>
      <c r="C1633" s="24" t="s">
        <v>13836</v>
      </c>
      <c r="D1633" s="24" t="s">
        <v>13792</v>
      </c>
    </row>
    <row r="1634" hidden="1">
      <c r="A1634" s="24" t="s">
        <v>131</v>
      </c>
      <c r="B1634" s="1" t="s">
        <v>132</v>
      </c>
      <c r="C1634" s="24" t="s">
        <v>13836</v>
      </c>
      <c r="D1634" s="24" t="s">
        <v>13792</v>
      </c>
    </row>
    <row r="1635" hidden="1">
      <c r="A1635" s="24" t="s">
        <v>135</v>
      </c>
      <c r="B1635" s="1" t="s">
        <v>136</v>
      </c>
      <c r="C1635" s="24" t="s">
        <v>13866</v>
      </c>
      <c r="D1635" s="24" t="s">
        <v>13792</v>
      </c>
    </row>
    <row r="1636" hidden="1">
      <c r="A1636" s="24" t="s">
        <v>137</v>
      </c>
      <c r="B1636" s="1" t="s">
        <v>138</v>
      </c>
      <c r="C1636" s="24" t="s">
        <v>13866</v>
      </c>
      <c r="D1636" s="24" t="s">
        <v>13792</v>
      </c>
    </row>
    <row r="1637" hidden="1">
      <c r="A1637" s="24" t="s">
        <v>139</v>
      </c>
      <c r="B1637" s="1" t="s">
        <v>142</v>
      </c>
      <c r="C1637" s="24" t="s">
        <v>13866</v>
      </c>
      <c r="D1637" s="24" t="s">
        <v>13792</v>
      </c>
    </row>
    <row r="1638" hidden="1">
      <c r="A1638" s="24" t="s">
        <v>143</v>
      </c>
      <c r="B1638" s="1" t="s">
        <v>144</v>
      </c>
      <c r="C1638" s="24" t="s">
        <v>13792</v>
      </c>
      <c r="D1638" s="24" t="s">
        <v>13792</v>
      </c>
    </row>
    <row r="1639" hidden="1">
      <c r="A1639" s="24" t="s">
        <v>145</v>
      </c>
      <c r="B1639" s="1" t="s">
        <v>147</v>
      </c>
      <c r="C1639" s="24" t="s">
        <v>13866</v>
      </c>
      <c r="D1639" s="24" t="s">
        <v>13792</v>
      </c>
    </row>
    <row r="1640" hidden="1">
      <c r="A1640" s="24" t="s">
        <v>151</v>
      </c>
      <c r="B1640" s="1" t="s">
        <v>153</v>
      </c>
      <c r="C1640" s="24" t="s">
        <v>13866</v>
      </c>
      <c r="D1640" s="24" t="s">
        <v>13792</v>
      </c>
    </row>
    <row r="1641" hidden="1">
      <c r="A1641" s="24" t="s">
        <v>154</v>
      </c>
      <c r="B1641" s="1" t="s">
        <v>155</v>
      </c>
      <c r="C1641" s="24" t="s">
        <v>13866</v>
      </c>
      <c r="D1641" s="24" t="s">
        <v>13792</v>
      </c>
    </row>
    <row r="1642" hidden="1">
      <c r="A1642" s="24" t="s">
        <v>157</v>
      </c>
      <c r="B1642" s="1" t="s">
        <v>159</v>
      </c>
      <c r="C1642" s="24" t="s">
        <v>13866</v>
      </c>
      <c r="D1642" s="24" t="s">
        <v>13792</v>
      </c>
    </row>
    <row r="1643" hidden="1">
      <c r="A1643" s="24" t="s">
        <v>298</v>
      </c>
      <c r="B1643" s="1" t="s">
        <v>299</v>
      </c>
      <c r="C1643" s="24" t="s">
        <v>13866</v>
      </c>
      <c r="D1643" s="24" t="s">
        <v>13792</v>
      </c>
    </row>
    <row r="1644" hidden="1">
      <c r="A1644" s="24" t="s">
        <v>300</v>
      </c>
      <c r="B1644" s="1" t="s">
        <v>302</v>
      </c>
      <c r="C1644" s="24" t="s">
        <v>13866</v>
      </c>
      <c r="D1644" s="24" t="s">
        <v>13792</v>
      </c>
    </row>
    <row r="1645" hidden="1">
      <c r="A1645" s="24" t="s">
        <v>304</v>
      </c>
      <c r="B1645" s="1" t="s">
        <v>305</v>
      </c>
      <c r="C1645" s="24" t="s">
        <v>13866</v>
      </c>
      <c r="D1645" s="24" t="s">
        <v>13792</v>
      </c>
    </row>
    <row r="1646" hidden="1">
      <c r="A1646" s="24" t="s">
        <v>306</v>
      </c>
      <c r="B1646" s="1" t="s">
        <v>201</v>
      </c>
      <c r="C1646" s="24" t="s">
        <v>13792</v>
      </c>
      <c r="D1646" s="24" t="s">
        <v>13792</v>
      </c>
    </row>
    <row r="1647" hidden="1">
      <c r="A1647" s="24" t="s">
        <v>309</v>
      </c>
      <c r="B1647" s="1" t="s">
        <v>208</v>
      </c>
      <c r="C1647" s="24" t="s">
        <v>13792</v>
      </c>
      <c r="D1647" s="24" t="s">
        <v>13792</v>
      </c>
    </row>
    <row r="1648" hidden="1">
      <c r="A1648" s="24" t="s">
        <v>310</v>
      </c>
      <c r="B1648" s="1" t="s">
        <v>215</v>
      </c>
      <c r="C1648" s="24" t="s">
        <v>13792</v>
      </c>
      <c r="D1648" s="24" t="s">
        <v>13792</v>
      </c>
    </row>
    <row r="1649" hidden="1">
      <c r="A1649" s="24" t="s">
        <v>312</v>
      </c>
      <c r="B1649" s="1" t="s">
        <v>220</v>
      </c>
      <c r="C1649" s="24" t="s">
        <v>13792</v>
      </c>
      <c r="D1649" s="24" t="s">
        <v>13792</v>
      </c>
    </row>
    <row r="1650" hidden="1">
      <c r="A1650" s="24" t="s">
        <v>313</v>
      </c>
      <c r="B1650" s="1" t="s">
        <v>227</v>
      </c>
      <c r="C1650" s="24" t="s">
        <v>13792</v>
      </c>
      <c r="D1650" s="24" t="s">
        <v>13792</v>
      </c>
    </row>
    <row r="1651" hidden="1">
      <c r="A1651" s="24" t="s">
        <v>315</v>
      </c>
      <c r="B1651" s="1" t="s">
        <v>316</v>
      </c>
      <c r="C1651" s="24" t="s">
        <v>13836</v>
      </c>
      <c r="D1651" s="24" t="s">
        <v>13792</v>
      </c>
    </row>
    <row r="1652" hidden="1">
      <c r="A1652" s="24" t="s">
        <v>160</v>
      </c>
      <c r="B1652" s="1" t="s">
        <v>161</v>
      </c>
      <c r="C1652" s="24" t="s">
        <v>13866</v>
      </c>
      <c r="D1652" s="24" t="s">
        <v>13792</v>
      </c>
    </row>
    <row r="1653" hidden="1">
      <c r="A1653" s="24" t="s">
        <v>262</v>
      </c>
      <c r="B1653" s="1" t="s">
        <v>263</v>
      </c>
      <c r="C1653" s="24" t="s">
        <v>13845</v>
      </c>
      <c r="D1653" s="24" t="s">
        <v>13792</v>
      </c>
    </row>
    <row r="1654" hidden="1">
      <c r="A1654" s="24" t="s">
        <v>162</v>
      </c>
      <c r="B1654" s="1" t="s">
        <v>163</v>
      </c>
      <c r="C1654" s="24" t="s">
        <v>13866</v>
      </c>
      <c r="D1654" s="24" t="s">
        <v>13792</v>
      </c>
    </row>
    <row r="1655" hidden="1">
      <c r="A1655" s="24" t="s">
        <v>165</v>
      </c>
      <c r="B1655" s="1" t="s">
        <v>167</v>
      </c>
      <c r="C1655" s="24" t="s">
        <v>13836</v>
      </c>
      <c r="D1655" s="24" t="s">
        <v>13792</v>
      </c>
    </row>
    <row r="1656" hidden="1">
      <c r="A1656" s="24" t="s">
        <v>317</v>
      </c>
      <c r="B1656" s="1" t="s">
        <v>318</v>
      </c>
      <c r="C1656" s="24" t="s">
        <v>13866</v>
      </c>
      <c r="D1656" s="24" t="s">
        <v>13792</v>
      </c>
    </row>
    <row r="1657" hidden="1">
      <c r="A1657" s="24" t="s">
        <v>168</v>
      </c>
      <c r="B1657" s="1" t="s">
        <v>73</v>
      </c>
      <c r="C1657" s="24" t="s">
        <v>13792</v>
      </c>
      <c r="D1657" s="24" t="s">
        <v>13792</v>
      </c>
    </row>
    <row r="1658" hidden="1">
      <c r="A1658" s="24" t="s">
        <v>170</v>
      </c>
      <c r="B1658" s="1" t="s">
        <v>80</v>
      </c>
      <c r="C1658" s="24" t="s">
        <v>13792</v>
      </c>
      <c r="D1658" s="24" t="s">
        <v>13792</v>
      </c>
    </row>
    <row r="1659" hidden="1">
      <c r="A1659" s="24" t="s">
        <v>265</v>
      </c>
      <c r="B1659" s="1" t="s">
        <v>267</v>
      </c>
      <c r="C1659" s="24" t="s">
        <v>13866</v>
      </c>
      <c r="D1659" s="24" t="s">
        <v>13792</v>
      </c>
    </row>
    <row r="1660" hidden="1">
      <c r="A1660" s="24" t="s">
        <v>268</v>
      </c>
      <c r="B1660" s="1" t="s">
        <v>269</v>
      </c>
      <c r="C1660" s="24" t="s">
        <v>13836</v>
      </c>
      <c r="D1660" s="24" t="s">
        <v>13792</v>
      </c>
    </row>
    <row r="1661" hidden="1">
      <c r="A1661" s="24" t="s">
        <v>270</v>
      </c>
      <c r="B1661" s="1" t="s">
        <v>273</v>
      </c>
      <c r="C1661" s="24" t="s">
        <v>13836</v>
      </c>
      <c r="D1661" s="24" t="s">
        <v>13792</v>
      </c>
    </row>
    <row r="1662" hidden="1">
      <c r="A1662" s="24" t="s">
        <v>234</v>
      </c>
      <c r="B1662" s="1" t="s">
        <v>85</v>
      </c>
      <c r="C1662" s="24" t="s">
        <v>13792</v>
      </c>
      <c r="D1662" s="24" t="s">
        <v>13792</v>
      </c>
    </row>
    <row r="1663" hidden="1">
      <c r="A1663" s="24" t="s">
        <v>235</v>
      </c>
      <c r="B1663" s="1" t="s">
        <v>236</v>
      </c>
      <c r="C1663" s="24" t="s">
        <v>13866</v>
      </c>
      <c r="D1663" s="24" t="s">
        <v>13792</v>
      </c>
    </row>
    <row r="1664" hidden="1">
      <c r="A1664" s="24" t="s">
        <v>347</v>
      </c>
      <c r="B1664" s="1" t="s">
        <v>17</v>
      </c>
      <c r="C1664" s="24" t="s">
        <v>13792</v>
      </c>
      <c r="D1664" s="24" t="s">
        <v>13792</v>
      </c>
    </row>
    <row r="1665" hidden="1">
      <c r="A1665" s="24" t="s">
        <v>349</v>
      </c>
      <c r="B1665" s="1" t="s">
        <v>89</v>
      </c>
      <c r="C1665" s="24" t="s">
        <v>13792</v>
      </c>
      <c r="D1665" s="24" t="s">
        <v>13792</v>
      </c>
    </row>
    <row r="1666" hidden="1">
      <c r="A1666" s="24" t="s">
        <v>237</v>
      </c>
      <c r="B1666" s="1" t="s">
        <v>95</v>
      </c>
      <c r="C1666" s="24" t="s">
        <v>13866</v>
      </c>
      <c r="D1666" s="24" t="s">
        <v>13792</v>
      </c>
    </row>
    <row r="1667" hidden="1">
      <c r="A1667" s="24" t="s">
        <v>321</v>
      </c>
      <c r="B1667" s="1" t="s">
        <v>322</v>
      </c>
      <c r="C1667" s="24" t="s">
        <v>13792</v>
      </c>
      <c r="D1667" s="24" t="s">
        <v>13792</v>
      </c>
    </row>
    <row r="1668" hidden="1">
      <c r="A1668" s="24" t="s">
        <v>274</v>
      </c>
      <c r="B1668" s="1" t="s">
        <v>275</v>
      </c>
      <c r="C1668" s="24" t="s">
        <v>13836</v>
      </c>
      <c r="D1668" s="24" t="s">
        <v>13792</v>
      </c>
    </row>
    <row r="1669" hidden="1">
      <c r="A1669" s="24" t="s">
        <v>42</v>
      </c>
      <c r="B1669" s="1" t="s">
        <v>44</v>
      </c>
      <c r="C1669" s="24" t="s">
        <v>13836</v>
      </c>
      <c r="D1669" s="24" t="s">
        <v>13792</v>
      </c>
    </row>
    <row r="1670" hidden="1">
      <c r="A1670" s="24" t="s">
        <v>45</v>
      </c>
      <c r="B1670" s="1" t="s">
        <v>46</v>
      </c>
      <c r="C1670" s="24" t="s">
        <v>13836</v>
      </c>
      <c r="D1670" s="24" t="s">
        <v>13792</v>
      </c>
    </row>
    <row r="1671" hidden="1">
      <c r="A1671" s="24" t="s">
        <v>47</v>
      </c>
      <c r="B1671" s="1" t="s">
        <v>48</v>
      </c>
      <c r="C1671" s="24" t="s">
        <v>13883</v>
      </c>
      <c r="D1671" s="24" t="s">
        <v>13792</v>
      </c>
    </row>
    <row r="1672" hidden="1">
      <c r="A1672" s="24" t="s">
        <v>50</v>
      </c>
      <c r="B1672" s="1" t="s">
        <v>51</v>
      </c>
      <c r="C1672" s="24" t="s">
        <v>13883</v>
      </c>
      <c r="D1672" s="24" t="s">
        <v>13792</v>
      </c>
    </row>
    <row r="1673" hidden="1">
      <c r="A1673" s="24" t="s">
        <v>52</v>
      </c>
      <c r="B1673" s="1" t="s">
        <v>53</v>
      </c>
      <c r="C1673" s="24" t="s">
        <v>13883</v>
      </c>
      <c r="D1673" s="24" t="s">
        <v>13792</v>
      </c>
    </row>
    <row r="1674" hidden="1">
      <c r="A1674" s="24" t="s">
        <v>56</v>
      </c>
      <c r="B1674" s="1" t="s">
        <v>57</v>
      </c>
      <c r="C1674" s="24" t="s">
        <v>13883</v>
      </c>
      <c r="D1674" s="24" t="s">
        <v>13792</v>
      </c>
    </row>
    <row r="1675" hidden="1">
      <c r="A1675" s="24" t="s">
        <v>58</v>
      </c>
      <c r="B1675" s="1" t="s">
        <v>59</v>
      </c>
      <c r="C1675" s="24" t="s">
        <v>13883</v>
      </c>
      <c r="D1675" s="24" t="s">
        <v>13792</v>
      </c>
    </row>
    <row r="1676" hidden="1">
      <c r="A1676" s="24" t="s">
        <v>61</v>
      </c>
      <c r="B1676" s="1" t="s">
        <v>62</v>
      </c>
      <c r="C1676" s="24" t="s">
        <v>13883</v>
      </c>
      <c r="D1676" s="24" t="s">
        <v>13792</v>
      </c>
    </row>
    <row r="1677" hidden="1">
      <c r="A1677" s="24" t="s">
        <v>64</v>
      </c>
      <c r="B1677" s="1" t="s">
        <v>65</v>
      </c>
      <c r="C1677" s="24" t="s">
        <v>13836</v>
      </c>
      <c r="D1677" s="24" t="s">
        <v>13792</v>
      </c>
    </row>
    <row r="1678" hidden="1">
      <c r="A1678" s="24" t="s">
        <v>67</v>
      </c>
      <c r="B1678" s="1" t="s">
        <v>68</v>
      </c>
      <c r="C1678" s="24" t="s">
        <v>13836</v>
      </c>
      <c r="D1678" s="24" t="s">
        <v>13792</v>
      </c>
    </row>
    <row r="1679" hidden="1">
      <c r="A1679" s="24" t="s">
        <v>69</v>
      </c>
      <c r="B1679" s="1" t="s">
        <v>70</v>
      </c>
      <c r="C1679" s="24" t="s">
        <v>13836</v>
      </c>
      <c r="D1679" s="24" t="s">
        <v>13792</v>
      </c>
    </row>
    <row r="1680" hidden="1">
      <c r="A1680" s="24" t="s">
        <v>72</v>
      </c>
      <c r="B1680" s="1" t="s">
        <v>74</v>
      </c>
      <c r="C1680" s="24" t="s">
        <v>13836</v>
      </c>
      <c r="D1680" s="24" t="s">
        <v>13792</v>
      </c>
    </row>
    <row r="1681" hidden="1">
      <c r="A1681" s="24" t="s">
        <v>75</v>
      </c>
      <c r="B1681" s="1" t="s">
        <v>76</v>
      </c>
      <c r="C1681" s="24" t="s">
        <v>13836</v>
      </c>
      <c r="D1681" s="24" t="s">
        <v>13792</v>
      </c>
    </row>
    <row r="1682" hidden="1">
      <c r="A1682" s="24" t="s">
        <v>78</v>
      </c>
      <c r="B1682" s="1" t="s">
        <v>79</v>
      </c>
      <c r="C1682" s="24" t="s">
        <v>13836</v>
      </c>
      <c r="D1682" s="24" t="s">
        <v>13792</v>
      </c>
    </row>
    <row r="1683" hidden="1">
      <c r="A1683" s="24" t="s">
        <v>81</v>
      </c>
      <c r="B1683" s="1" t="s">
        <v>82</v>
      </c>
      <c r="C1683" s="24" t="s">
        <v>13836</v>
      </c>
      <c r="D1683" s="24" t="s">
        <v>13792</v>
      </c>
    </row>
    <row r="1684" hidden="1">
      <c r="A1684" s="24" t="s">
        <v>83</v>
      </c>
      <c r="B1684" s="1" t="s">
        <v>84</v>
      </c>
      <c r="C1684" s="24" t="s">
        <v>13836</v>
      </c>
      <c r="D1684" s="24" t="s">
        <v>13792</v>
      </c>
    </row>
    <row r="1685" hidden="1">
      <c r="A1685" s="24" t="s">
        <v>324</v>
      </c>
      <c r="B1685" s="1" t="s">
        <v>326</v>
      </c>
      <c r="C1685" s="24" t="s">
        <v>13792</v>
      </c>
      <c r="D1685" s="24" t="s">
        <v>13792</v>
      </c>
    </row>
    <row r="1686" hidden="1">
      <c r="A1686" s="24" t="s">
        <v>327</v>
      </c>
      <c r="B1686" s="1" t="s">
        <v>328</v>
      </c>
      <c r="C1686" s="24" t="s">
        <v>13792</v>
      </c>
      <c r="D1686" s="24" t="s">
        <v>13792</v>
      </c>
    </row>
    <row r="1687" hidden="1">
      <c r="A1687" s="24" t="s">
        <v>276</v>
      </c>
      <c r="B1687" s="1" t="s">
        <v>278</v>
      </c>
      <c r="C1687" s="24" t="s">
        <v>13836</v>
      </c>
      <c r="D1687" s="24" t="s">
        <v>13792</v>
      </c>
    </row>
    <row r="1688" hidden="1">
      <c r="A1688" s="24" t="s">
        <v>331</v>
      </c>
      <c r="B1688" s="1" t="s">
        <v>332</v>
      </c>
      <c r="C1688" s="24" t="s">
        <v>13836</v>
      </c>
      <c r="D1688" s="24" t="s">
        <v>13792</v>
      </c>
    </row>
    <row r="1689" hidden="1">
      <c r="A1689" s="24" t="s">
        <v>333</v>
      </c>
      <c r="B1689" s="1" t="s">
        <v>335</v>
      </c>
      <c r="C1689" s="24" t="s">
        <v>13792</v>
      </c>
      <c r="D1689" s="24" t="s">
        <v>13792</v>
      </c>
    </row>
    <row r="1690" hidden="1">
      <c r="A1690" s="24" t="s">
        <v>336</v>
      </c>
      <c r="B1690" s="1" t="s">
        <v>337</v>
      </c>
      <c r="C1690" s="24" t="s">
        <v>13792</v>
      </c>
      <c r="D1690" s="24" t="s">
        <v>13792</v>
      </c>
    </row>
    <row r="1691" hidden="1">
      <c r="A1691" s="24" t="s">
        <v>280</v>
      </c>
      <c r="B1691" s="1" t="s">
        <v>281</v>
      </c>
      <c r="C1691" s="24" t="s">
        <v>13836</v>
      </c>
      <c r="D1691" s="24" t="s">
        <v>13792</v>
      </c>
    </row>
    <row r="1692" hidden="1">
      <c r="A1692" s="24" t="s">
        <v>847</v>
      </c>
      <c r="B1692" s="1" t="s">
        <v>848</v>
      </c>
      <c r="C1692" s="24" t="s">
        <v>13992</v>
      </c>
      <c r="D1692" s="24" t="s">
        <v>13792</v>
      </c>
    </row>
    <row r="1693" hidden="1">
      <c r="A1693" s="24" t="s">
        <v>849</v>
      </c>
      <c r="B1693" s="1" t="s">
        <v>850</v>
      </c>
      <c r="C1693" s="24" t="s">
        <v>13992</v>
      </c>
      <c r="D1693" s="24" t="s">
        <v>13792</v>
      </c>
    </row>
    <row r="1694" hidden="1">
      <c r="A1694" s="24" t="s">
        <v>852</v>
      </c>
      <c r="B1694" s="1" t="s">
        <v>853</v>
      </c>
      <c r="C1694" s="24" t="s">
        <v>13992</v>
      </c>
      <c r="D1694" s="24" t="s">
        <v>13792</v>
      </c>
    </row>
    <row r="1695" hidden="1">
      <c r="A1695" s="24" t="s">
        <v>854</v>
      </c>
      <c r="B1695" s="1" t="s">
        <v>855</v>
      </c>
      <c r="C1695" s="24" t="s">
        <v>13845</v>
      </c>
      <c r="D1695" s="24" t="s">
        <v>13792</v>
      </c>
    </row>
    <row r="1696" hidden="1">
      <c r="A1696" s="24" t="s">
        <v>856</v>
      </c>
      <c r="B1696" s="1" t="s">
        <v>857</v>
      </c>
      <c r="C1696" s="24" t="s">
        <v>13845</v>
      </c>
      <c r="D1696" s="24" t="s">
        <v>13792</v>
      </c>
    </row>
    <row r="1697" hidden="1">
      <c r="A1697" s="24" t="s">
        <v>859</v>
      </c>
      <c r="B1697" s="1" t="s">
        <v>860</v>
      </c>
      <c r="C1697" s="24" t="s">
        <v>13845</v>
      </c>
      <c r="D1697" s="24" t="s">
        <v>13792</v>
      </c>
    </row>
    <row r="1698" hidden="1">
      <c r="A1698" s="24" t="s">
        <v>861</v>
      </c>
      <c r="B1698" s="1" t="s">
        <v>862</v>
      </c>
      <c r="C1698" s="24" t="s">
        <v>13845</v>
      </c>
      <c r="D1698" s="24" t="s">
        <v>13792</v>
      </c>
    </row>
    <row r="1699" hidden="1">
      <c r="A1699" s="24" t="s">
        <v>863</v>
      </c>
      <c r="B1699" s="1" t="s">
        <v>864</v>
      </c>
      <c r="C1699" s="24" t="s">
        <v>13845</v>
      </c>
      <c r="D1699" s="24" t="s">
        <v>13792</v>
      </c>
    </row>
    <row r="1700" hidden="1">
      <c r="A1700" s="24" t="s">
        <v>866</v>
      </c>
      <c r="B1700" s="1" t="s">
        <v>867</v>
      </c>
      <c r="C1700" s="24" t="s">
        <v>13845</v>
      </c>
      <c r="D1700" s="24" t="s">
        <v>13792</v>
      </c>
    </row>
    <row r="1701" hidden="1">
      <c r="A1701" s="24" t="s">
        <v>868</v>
      </c>
      <c r="B1701" s="1" t="s">
        <v>869</v>
      </c>
      <c r="C1701" s="24" t="s">
        <v>13845</v>
      </c>
      <c r="D1701" s="24" t="s">
        <v>13792</v>
      </c>
    </row>
    <row r="1702" hidden="1">
      <c r="A1702" s="24" t="s">
        <v>870</v>
      </c>
      <c r="B1702" s="1" t="s">
        <v>872</v>
      </c>
      <c r="C1702" s="24" t="s">
        <v>13845</v>
      </c>
      <c r="D1702" s="24" t="s">
        <v>13792</v>
      </c>
    </row>
    <row r="1703" hidden="1">
      <c r="A1703" s="24" t="s">
        <v>873</v>
      </c>
      <c r="B1703" s="1" t="s">
        <v>874</v>
      </c>
      <c r="C1703" s="24" t="s">
        <v>13866</v>
      </c>
      <c r="D1703" s="24" t="s">
        <v>13792</v>
      </c>
    </row>
    <row r="1704" hidden="1">
      <c r="A1704" s="24" t="s">
        <v>875</v>
      </c>
      <c r="B1704" s="1" t="s">
        <v>876</v>
      </c>
      <c r="C1704" s="24" t="s">
        <v>13866</v>
      </c>
      <c r="D1704" s="24" t="s">
        <v>13792</v>
      </c>
    </row>
    <row r="1705" hidden="1">
      <c r="A1705" s="24" t="s">
        <v>878</v>
      </c>
      <c r="B1705" s="1" t="s">
        <v>879</v>
      </c>
      <c r="C1705" s="24" t="s">
        <v>13845</v>
      </c>
      <c r="D1705" s="24" t="s">
        <v>13792</v>
      </c>
    </row>
    <row r="1706" hidden="1">
      <c r="A1706" s="24" t="s">
        <v>880</v>
      </c>
      <c r="B1706" s="1" t="s">
        <v>881</v>
      </c>
      <c r="C1706" s="24" t="s">
        <v>13845</v>
      </c>
      <c r="D1706" s="24" t="s">
        <v>13792</v>
      </c>
    </row>
    <row r="1707" hidden="1">
      <c r="A1707" s="24" t="s">
        <v>882</v>
      </c>
      <c r="B1707" s="1" t="s">
        <v>883</v>
      </c>
      <c r="C1707" s="24" t="s">
        <v>13845</v>
      </c>
      <c r="D1707" s="24" t="s">
        <v>13792</v>
      </c>
    </row>
    <row r="1708" hidden="1">
      <c r="A1708" s="24" t="s">
        <v>885</v>
      </c>
      <c r="B1708" s="1" t="s">
        <v>886</v>
      </c>
      <c r="C1708" s="24" t="s">
        <v>13866</v>
      </c>
      <c r="D1708" s="24" t="s">
        <v>13792</v>
      </c>
    </row>
    <row r="1709" hidden="1">
      <c r="A1709" s="24" t="s">
        <v>887</v>
      </c>
      <c r="B1709" s="1" t="s">
        <v>888</v>
      </c>
      <c r="C1709" s="24" t="s">
        <v>13845</v>
      </c>
      <c r="D1709" s="24" t="s">
        <v>13792</v>
      </c>
    </row>
    <row r="1710" hidden="1">
      <c r="A1710" s="24" t="s">
        <v>889</v>
      </c>
      <c r="B1710" s="1" t="s">
        <v>890</v>
      </c>
      <c r="C1710" s="24" t="s">
        <v>13845</v>
      </c>
      <c r="D1710" s="24" t="s">
        <v>13792</v>
      </c>
    </row>
    <row r="1711" hidden="1">
      <c r="A1711" s="24" t="s">
        <v>892</v>
      </c>
      <c r="B1711" s="1" t="s">
        <v>893</v>
      </c>
      <c r="C1711" s="24" t="s">
        <v>13845</v>
      </c>
      <c r="D1711" s="24" t="s">
        <v>13792</v>
      </c>
    </row>
    <row r="1712" hidden="1">
      <c r="A1712" s="24" t="s">
        <v>894</v>
      </c>
      <c r="B1712" s="1" t="s">
        <v>895</v>
      </c>
      <c r="C1712" s="24" t="s">
        <v>13845</v>
      </c>
      <c r="D1712" s="24" t="s">
        <v>13792</v>
      </c>
    </row>
    <row r="1713" hidden="1">
      <c r="A1713" s="24" t="s">
        <v>896</v>
      </c>
      <c r="B1713" s="1" t="s">
        <v>897</v>
      </c>
      <c r="C1713" s="24" t="s">
        <v>13845</v>
      </c>
      <c r="D1713" s="24" t="s">
        <v>13792</v>
      </c>
    </row>
    <row r="1714" hidden="1">
      <c r="A1714" s="24" t="s">
        <v>899</v>
      </c>
      <c r="B1714" s="1" t="s">
        <v>900</v>
      </c>
      <c r="C1714" s="24" t="s">
        <v>13845</v>
      </c>
      <c r="D1714" s="24" t="s">
        <v>13792</v>
      </c>
    </row>
    <row r="1715" hidden="1">
      <c r="A1715" s="24" t="s">
        <v>901</v>
      </c>
      <c r="B1715" s="1" t="s">
        <v>902</v>
      </c>
      <c r="C1715" s="24" t="s">
        <v>13845</v>
      </c>
      <c r="D1715" s="24" t="s">
        <v>13792</v>
      </c>
    </row>
    <row r="1716" hidden="1">
      <c r="A1716" s="24" t="s">
        <v>904</v>
      </c>
      <c r="B1716" s="1" t="s">
        <v>905</v>
      </c>
      <c r="C1716" s="24" t="s">
        <v>13866</v>
      </c>
      <c r="D1716" s="24" t="s">
        <v>13792</v>
      </c>
    </row>
    <row r="1717" hidden="1">
      <c r="A1717" s="24" t="s">
        <v>906</v>
      </c>
      <c r="B1717" s="1" t="s">
        <v>907</v>
      </c>
      <c r="C1717" s="24" t="s">
        <v>13845</v>
      </c>
      <c r="D1717" s="24" t="s">
        <v>13792</v>
      </c>
    </row>
    <row r="1718" hidden="1">
      <c r="A1718" s="24" t="s">
        <v>908</v>
      </c>
      <c r="B1718" s="1" t="s">
        <v>909</v>
      </c>
      <c r="C1718" s="24" t="s">
        <v>13845</v>
      </c>
      <c r="D1718" s="24" t="s">
        <v>13792</v>
      </c>
    </row>
    <row r="1719" hidden="1">
      <c r="A1719" s="24" t="s">
        <v>911</v>
      </c>
      <c r="B1719" s="1" t="s">
        <v>912</v>
      </c>
      <c r="C1719" s="24" t="s">
        <v>13845</v>
      </c>
      <c r="D1719" s="24" t="s">
        <v>13792</v>
      </c>
    </row>
    <row r="1720" hidden="1">
      <c r="A1720" s="24" t="s">
        <v>913</v>
      </c>
      <c r="B1720" s="1" t="s">
        <v>914</v>
      </c>
      <c r="C1720" s="24" t="s">
        <v>13866</v>
      </c>
      <c r="D1720" s="24" t="s">
        <v>13792</v>
      </c>
    </row>
    <row r="1721" hidden="1">
      <c r="A1721" s="24" t="s">
        <v>915</v>
      </c>
      <c r="B1721" s="1" t="s">
        <v>917</v>
      </c>
      <c r="C1721" s="24" t="s">
        <v>13866</v>
      </c>
      <c r="D1721" s="24" t="s">
        <v>13792</v>
      </c>
    </row>
    <row r="1722" hidden="1">
      <c r="A1722" s="24" t="s">
        <v>918</v>
      </c>
      <c r="B1722" s="1" t="s">
        <v>919</v>
      </c>
      <c r="C1722" s="24" t="s">
        <v>13866</v>
      </c>
      <c r="D1722" s="24" t="s">
        <v>13792</v>
      </c>
    </row>
    <row r="1723" hidden="1">
      <c r="A1723" s="24" t="s">
        <v>920</v>
      </c>
      <c r="B1723" s="1" t="s">
        <v>921</v>
      </c>
      <c r="C1723" s="24" t="s">
        <v>13866</v>
      </c>
      <c r="D1723" s="24" t="s">
        <v>13792</v>
      </c>
    </row>
    <row r="1724" hidden="1">
      <c r="A1724" s="24" t="s">
        <v>922</v>
      </c>
      <c r="B1724" s="1" t="s">
        <v>924</v>
      </c>
      <c r="C1724" s="24" t="s">
        <v>13866</v>
      </c>
      <c r="D1724" s="24" t="s">
        <v>13792</v>
      </c>
    </row>
    <row r="1725" hidden="1">
      <c r="A1725" s="24" t="s">
        <v>925</v>
      </c>
      <c r="B1725" s="1" t="s">
        <v>926</v>
      </c>
      <c r="C1725" s="24" t="s">
        <v>13866</v>
      </c>
      <c r="D1725" s="24" t="s">
        <v>13792</v>
      </c>
    </row>
    <row r="1726" hidden="1">
      <c r="A1726" s="24" t="s">
        <v>927</v>
      </c>
      <c r="B1726" s="1" t="s">
        <v>928</v>
      </c>
      <c r="C1726" s="24" t="s">
        <v>13866</v>
      </c>
      <c r="D1726" s="24" t="s">
        <v>13792</v>
      </c>
    </row>
    <row r="1727" hidden="1">
      <c r="A1727" s="24" t="s">
        <v>930</v>
      </c>
      <c r="B1727" s="1" t="s">
        <v>931</v>
      </c>
      <c r="C1727" s="24" t="s">
        <v>13866</v>
      </c>
      <c r="D1727" s="24" t="s">
        <v>13792</v>
      </c>
    </row>
    <row r="1728" hidden="1">
      <c r="A1728" s="24" t="s">
        <v>932</v>
      </c>
      <c r="B1728" s="1" t="s">
        <v>933</v>
      </c>
      <c r="C1728" s="24" t="s">
        <v>13992</v>
      </c>
      <c r="D1728" s="24" t="s">
        <v>13792</v>
      </c>
    </row>
    <row r="1729" hidden="1">
      <c r="A1729" s="24" t="s">
        <v>655</v>
      </c>
      <c r="B1729" s="1" t="s">
        <v>657</v>
      </c>
      <c r="C1729" s="24" t="s">
        <v>13992</v>
      </c>
      <c r="D1729" s="24" t="s">
        <v>13792</v>
      </c>
    </row>
    <row r="1730" hidden="1">
      <c r="A1730" s="24" t="s">
        <v>658</v>
      </c>
      <c r="B1730" s="1" t="s">
        <v>659</v>
      </c>
      <c r="C1730" s="24" t="s">
        <v>13866</v>
      </c>
      <c r="D1730" s="24" t="s">
        <v>13792</v>
      </c>
    </row>
    <row r="1731" hidden="1">
      <c r="A1731" s="24" t="s">
        <v>660</v>
      </c>
      <c r="B1731" s="1" t="s">
        <v>661</v>
      </c>
      <c r="C1731" s="24" t="s">
        <v>13866</v>
      </c>
      <c r="D1731" s="24" t="s">
        <v>13792</v>
      </c>
    </row>
    <row r="1732" hidden="1">
      <c r="A1732" s="24" t="s">
        <v>662</v>
      </c>
      <c r="B1732" s="1" t="s">
        <v>663</v>
      </c>
      <c r="C1732" s="24" t="s">
        <v>13866</v>
      </c>
      <c r="D1732" s="24" t="s">
        <v>13792</v>
      </c>
    </row>
    <row r="1733" hidden="1">
      <c r="A1733" s="24" t="s">
        <v>4206</v>
      </c>
      <c r="B1733" s="1" t="s">
        <v>242</v>
      </c>
      <c r="C1733" s="24" t="s">
        <v>13845</v>
      </c>
      <c r="D1733" s="24" t="s">
        <v>13792</v>
      </c>
    </row>
    <row r="1734" hidden="1">
      <c r="A1734" s="24" t="s">
        <v>664</v>
      </c>
      <c r="B1734" s="1" t="s">
        <v>666</v>
      </c>
      <c r="C1734" s="24" t="s">
        <v>13992</v>
      </c>
      <c r="D1734" s="24" t="s">
        <v>13792</v>
      </c>
    </row>
    <row r="1735" hidden="1">
      <c r="A1735" s="24" t="s">
        <v>484</v>
      </c>
      <c r="B1735" s="1" t="s">
        <v>485</v>
      </c>
      <c r="C1735" s="24" t="s">
        <v>13866</v>
      </c>
      <c r="D1735" s="24" t="s">
        <v>13792</v>
      </c>
    </row>
    <row r="1736" hidden="1">
      <c r="A1736" s="24" t="s">
        <v>667</v>
      </c>
      <c r="B1736" s="1" t="s">
        <v>101</v>
      </c>
      <c r="C1736" s="24" t="s">
        <v>13792</v>
      </c>
      <c r="D1736" s="24" t="s">
        <v>13792</v>
      </c>
    </row>
    <row r="1737" hidden="1">
      <c r="A1737" s="24" t="s">
        <v>668</v>
      </c>
      <c r="B1737" s="1" t="s">
        <v>669</v>
      </c>
      <c r="C1737" s="24" t="s">
        <v>13792</v>
      </c>
      <c r="D1737" s="24" t="s">
        <v>13792</v>
      </c>
    </row>
    <row r="1738" hidden="1">
      <c r="A1738" s="24" t="s">
        <v>671</v>
      </c>
      <c r="B1738" s="1" t="s">
        <v>672</v>
      </c>
      <c r="C1738" s="24" t="s">
        <v>13992</v>
      </c>
      <c r="D1738" s="24" t="s">
        <v>13792</v>
      </c>
    </row>
    <row r="1739" hidden="1">
      <c r="A1739" s="24" t="s">
        <v>673</v>
      </c>
      <c r="B1739" s="1" t="s">
        <v>674</v>
      </c>
      <c r="C1739" s="24" t="s">
        <v>13992</v>
      </c>
      <c r="D1739" s="24" t="s">
        <v>13792</v>
      </c>
    </row>
    <row r="1740" hidden="1">
      <c r="A1740" s="24" t="s">
        <v>486</v>
      </c>
      <c r="B1740" s="1" t="s">
        <v>487</v>
      </c>
      <c r="C1740" s="24" t="s">
        <v>13866</v>
      </c>
      <c r="D1740" s="24" t="s">
        <v>13792</v>
      </c>
    </row>
    <row r="1741" hidden="1">
      <c r="A1741" s="24" t="s">
        <v>488</v>
      </c>
      <c r="B1741" s="1" t="s">
        <v>490</v>
      </c>
      <c r="C1741" s="24" t="s">
        <v>13866</v>
      </c>
      <c r="D1741" s="24" t="s">
        <v>13792</v>
      </c>
    </row>
    <row r="1742" hidden="1">
      <c r="A1742" s="24" t="s">
        <v>491</v>
      </c>
      <c r="B1742" s="1" t="s">
        <v>492</v>
      </c>
      <c r="C1742" s="24" t="s">
        <v>13866</v>
      </c>
      <c r="D1742" s="24" t="s">
        <v>13792</v>
      </c>
    </row>
    <row r="1743" hidden="1">
      <c r="A1743" s="24" t="s">
        <v>675</v>
      </c>
      <c r="B1743" s="1" t="s">
        <v>677</v>
      </c>
      <c r="C1743" s="24" t="s">
        <v>13845</v>
      </c>
      <c r="D1743" s="24" t="s">
        <v>13792</v>
      </c>
    </row>
    <row r="1744" hidden="1">
      <c r="A1744" s="24" t="s">
        <v>678</v>
      </c>
      <c r="B1744" s="1" t="s">
        <v>679</v>
      </c>
      <c r="C1744" s="24" t="s">
        <v>13845</v>
      </c>
      <c r="D1744" s="24" t="s">
        <v>13792</v>
      </c>
    </row>
    <row r="1745" hidden="1">
      <c r="A1745" s="24" t="s">
        <v>680</v>
      </c>
      <c r="B1745" s="1" t="s">
        <v>681</v>
      </c>
      <c r="C1745" s="24" t="s">
        <v>13992</v>
      </c>
      <c r="D1745" s="24" t="s">
        <v>13792</v>
      </c>
    </row>
    <row r="1746" hidden="1">
      <c r="A1746" s="24" t="s">
        <v>683</v>
      </c>
      <c r="B1746" s="1" t="s">
        <v>684</v>
      </c>
      <c r="C1746" s="24" t="s">
        <v>13845</v>
      </c>
      <c r="D1746" s="24" t="s">
        <v>13792</v>
      </c>
    </row>
    <row r="1747" hidden="1">
      <c r="A1747" s="24" t="s">
        <v>934</v>
      </c>
      <c r="B1747" s="1" t="s">
        <v>935</v>
      </c>
      <c r="C1747" s="24" t="s">
        <v>13883</v>
      </c>
      <c r="D1747" s="24" t="s">
        <v>13792</v>
      </c>
    </row>
    <row r="1748" hidden="1">
      <c r="A1748" s="24" t="s">
        <v>685</v>
      </c>
      <c r="B1748" s="1" t="s">
        <v>686</v>
      </c>
      <c r="C1748" s="24" t="s">
        <v>13866</v>
      </c>
      <c r="D1748" s="24" t="s">
        <v>13792</v>
      </c>
    </row>
    <row r="1749" hidden="1">
      <c r="A1749" s="24" t="s">
        <v>688</v>
      </c>
      <c r="B1749" s="1" t="s">
        <v>689</v>
      </c>
      <c r="C1749" s="24" t="s">
        <v>13845</v>
      </c>
      <c r="D1749" s="24" t="s">
        <v>13792</v>
      </c>
    </row>
    <row r="1750" hidden="1">
      <c r="A1750" s="24" t="s">
        <v>690</v>
      </c>
      <c r="B1750" s="1" t="s">
        <v>691</v>
      </c>
      <c r="C1750" s="24" t="s">
        <v>13866</v>
      </c>
      <c r="D1750" s="24" t="s">
        <v>13792</v>
      </c>
    </row>
    <row r="1751" hidden="1">
      <c r="A1751" s="24" t="s">
        <v>692</v>
      </c>
      <c r="B1751" s="1" t="s">
        <v>693</v>
      </c>
      <c r="C1751" s="24" t="s">
        <v>13866</v>
      </c>
      <c r="D1751" s="24" t="s">
        <v>13792</v>
      </c>
    </row>
    <row r="1752" hidden="1">
      <c r="A1752" s="24" t="s">
        <v>695</v>
      </c>
      <c r="B1752" s="1" t="s">
        <v>696</v>
      </c>
      <c r="C1752" s="24" t="s">
        <v>13792</v>
      </c>
      <c r="D1752" s="24" t="s">
        <v>13792</v>
      </c>
    </row>
    <row r="1753" hidden="1">
      <c r="A1753" s="24" t="s">
        <v>697</v>
      </c>
      <c r="B1753" s="1" t="s">
        <v>698</v>
      </c>
      <c r="C1753" s="24" t="s">
        <v>13845</v>
      </c>
      <c r="D1753" s="24" t="s">
        <v>13792</v>
      </c>
    </row>
    <row r="1754" hidden="1">
      <c r="A1754" s="24" t="s">
        <v>699</v>
      </c>
      <c r="B1754" s="1" t="s">
        <v>701</v>
      </c>
      <c r="C1754" s="24" t="s">
        <v>13883</v>
      </c>
      <c r="D1754" s="24" t="s">
        <v>13792</v>
      </c>
    </row>
    <row r="1755" hidden="1">
      <c r="A1755" s="24" t="s">
        <v>702</v>
      </c>
      <c r="B1755" s="1" t="s">
        <v>703</v>
      </c>
      <c r="C1755" s="24" t="s">
        <v>13866</v>
      </c>
      <c r="D1755" s="24" t="s">
        <v>13792</v>
      </c>
    </row>
    <row r="1756" hidden="1">
      <c r="A1756" s="24" t="s">
        <v>706</v>
      </c>
      <c r="B1756" s="1" t="s">
        <v>707</v>
      </c>
      <c r="C1756" s="24" t="s">
        <v>13866</v>
      </c>
      <c r="D1756" s="24" t="s">
        <v>13792</v>
      </c>
    </row>
    <row r="1757" hidden="1">
      <c r="A1757" s="24" t="s">
        <v>1149</v>
      </c>
      <c r="B1757" s="1" t="s">
        <v>1150</v>
      </c>
      <c r="C1757" s="24" t="s">
        <v>13792</v>
      </c>
      <c r="D1757" s="24" t="s">
        <v>13792</v>
      </c>
    </row>
    <row r="1758" hidden="1">
      <c r="A1758" s="24" t="s">
        <v>1151</v>
      </c>
      <c r="B1758" s="1" t="s">
        <v>1152</v>
      </c>
      <c r="C1758" s="24" t="s">
        <v>13792</v>
      </c>
      <c r="D1758" s="24" t="s">
        <v>13792</v>
      </c>
    </row>
    <row r="1759" hidden="1">
      <c r="A1759" s="24" t="s">
        <v>4207</v>
      </c>
      <c r="B1759" s="1" t="s">
        <v>4208</v>
      </c>
      <c r="C1759" s="24" t="s">
        <v>13792</v>
      </c>
      <c r="D1759" s="24" t="s">
        <v>13792</v>
      </c>
    </row>
    <row r="1760" hidden="1">
      <c r="A1760" s="24" t="s">
        <v>1153</v>
      </c>
      <c r="B1760" s="1" t="s">
        <v>1154</v>
      </c>
      <c r="C1760" s="24" t="s">
        <v>13792</v>
      </c>
      <c r="D1760" s="24" t="s">
        <v>13792</v>
      </c>
    </row>
    <row r="1761" hidden="1">
      <c r="A1761" s="24" t="s">
        <v>4218</v>
      </c>
      <c r="B1761" s="1" t="s">
        <v>4219</v>
      </c>
      <c r="C1761" s="24" t="s">
        <v>13866</v>
      </c>
      <c r="D1761" s="24" t="s">
        <v>13792</v>
      </c>
    </row>
    <row r="1762" hidden="1">
      <c r="A1762" s="24" t="s">
        <v>4220</v>
      </c>
      <c r="B1762" s="1" t="s">
        <v>4221</v>
      </c>
      <c r="C1762" s="24" t="s">
        <v>13866</v>
      </c>
      <c r="D1762" s="24" t="s">
        <v>13792</v>
      </c>
    </row>
    <row r="1763" hidden="1">
      <c r="A1763" s="24" t="s">
        <v>4222</v>
      </c>
      <c r="B1763" s="1" t="s">
        <v>4223</v>
      </c>
      <c r="C1763" s="24" t="s">
        <v>13866</v>
      </c>
      <c r="D1763" s="24" t="s">
        <v>13792</v>
      </c>
    </row>
    <row r="1764" hidden="1">
      <c r="A1764" s="24" t="s">
        <v>4224</v>
      </c>
      <c r="B1764" s="1" t="s">
        <v>4225</v>
      </c>
      <c r="C1764" s="24" t="s">
        <v>13866</v>
      </c>
      <c r="D1764" s="24" t="s">
        <v>13792</v>
      </c>
    </row>
    <row r="1765" hidden="1">
      <c r="A1765" s="24" t="s">
        <v>4226</v>
      </c>
      <c r="B1765" s="1" t="s">
        <v>4227</v>
      </c>
      <c r="C1765" s="24" t="s">
        <v>13866</v>
      </c>
      <c r="D1765" s="24" t="s">
        <v>13792</v>
      </c>
    </row>
    <row r="1766" hidden="1">
      <c r="A1766" s="24" t="s">
        <v>4228</v>
      </c>
      <c r="B1766" s="1" t="s">
        <v>4229</v>
      </c>
      <c r="C1766" s="24" t="s">
        <v>13866</v>
      </c>
      <c r="D1766" s="24" t="s">
        <v>13792</v>
      </c>
    </row>
    <row r="1767" hidden="1">
      <c r="A1767" s="24" t="s">
        <v>4230</v>
      </c>
      <c r="B1767" s="1" t="s">
        <v>4231</v>
      </c>
      <c r="C1767" s="24" t="s">
        <v>13792</v>
      </c>
      <c r="D1767" s="24" t="s">
        <v>13792</v>
      </c>
    </row>
    <row r="1768" hidden="1">
      <c r="A1768" s="24" t="s">
        <v>4232</v>
      </c>
      <c r="B1768" s="1" t="s">
        <v>4233</v>
      </c>
      <c r="C1768" s="24" t="s">
        <v>13792</v>
      </c>
      <c r="D1768" s="24" t="s">
        <v>13792</v>
      </c>
    </row>
    <row r="1769" hidden="1">
      <c r="A1769" s="24" t="s">
        <v>4234</v>
      </c>
      <c r="B1769" s="1" t="s">
        <v>4235</v>
      </c>
      <c r="C1769" s="24" t="s">
        <v>13792</v>
      </c>
      <c r="D1769" s="24" t="s">
        <v>13792</v>
      </c>
    </row>
    <row r="1770" hidden="1">
      <c r="A1770" s="24" t="s">
        <v>4236</v>
      </c>
      <c r="B1770" s="1" t="s">
        <v>4237</v>
      </c>
      <c r="C1770" s="24" t="s">
        <v>13866</v>
      </c>
      <c r="D1770" s="24" t="s">
        <v>13792</v>
      </c>
    </row>
    <row r="1771" hidden="1">
      <c r="A1771" s="24" t="s">
        <v>4238</v>
      </c>
      <c r="B1771" s="1" t="s">
        <v>4239</v>
      </c>
      <c r="C1771" s="24" t="s">
        <v>13866</v>
      </c>
      <c r="D1771" s="24" t="s">
        <v>13792</v>
      </c>
    </row>
    <row r="1772" hidden="1">
      <c r="A1772" s="24" t="s">
        <v>4240</v>
      </c>
      <c r="B1772" s="1" t="s">
        <v>4241</v>
      </c>
      <c r="C1772" s="24" t="s">
        <v>13866</v>
      </c>
      <c r="D1772" s="24" t="s">
        <v>13792</v>
      </c>
    </row>
    <row r="1773" hidden="1">
      <c r="A1773" s="24" t="s">
        <v>4242</v>
      </c>
      <c r="B1773" s="1" t="s">
        <v>4243</v>
      </c>
      <c r="C1773" s="24" t="s">
        <v>13866</v>
      </c>
      <c r="D1773" s="24" t="s">
        <v>13792</v>
      </c>
    </row>
    <row r="1774" hidden="1">
      <c r="A1774" s="24" t="s">
        <v>4244</v>
      </c>
      <c r="B1774" s="1" t="s">
        <v>4245</v>
      </c>
      <c r="C1774" s="24" t="s">
        <v>13866</v>
      </c>
      <c r="D1774" s="24" t="s">
        <v>13792</v>
      </c>
    </row>
    <row r="1775" hidden="1">
      <c r="A1775" s="24" t="s">
        <v>4246</v>
      </c>
      <c r="B1775" s="1" t="s">
        <v>4247</v>
      </c>
      <c r="C1775" s="24" t="s">
        <v>13866</v>
      </c>
      <c r="D1775" s="24" t="s">
        <v>13792</v>
      </c>
    </row>
    <row r="1776" hidden="1">
      <c r="A1776" s="24" t="s">
        <v>4248</v>
      </c>
      <c r="B1776" s="1" t="s">
        <v>4249</v>
      </c>
      <c r="C1776" s="24" t="s">
        <v>13866</v>
      </c>
      <c r="D1776" s="24" t="s">
        <v>13792</v>
      </c>
    </row>
    <row r="1777" hidden="1">
      <c r="A1777" s="24" t="s">
        <v>4252</v>
      </c>
      <c r="B1777" s="1" t="s">
        <v>4253</v>
      </c>
      <c r="C1777" s="24" t="s">
        <v>13866</v>
      </c>
      <c r="D1777" s="24" t="s">
        <v>13792</v>
      </c>
    </row>
    <row r="1778" hidden="1">
      <c r="A1778" s="24" t="s">
        <v>4254</v>
      </c>
      <c r="B1778" s="1" t="s">
        <v>4255</v>
      </c>
      <c r="C1778" s="24" t="s">
        <v>13836</v>
      </c>
      <c r="D1778" s="24" t="s">
        <v>13792</v>
      </c>
    </row>
    <row r="1779" hidden="1">
      <c r="A1779" s="24" t="s">
        <v>4258</v>
      </c>
      <c r="B1779" s="1" t="s">
        <v>4259</v>
      </c>
      <c r="C1779" s="24" t="s">
        <v>13836</v>
      </c>
      <c r="D1779" s="24" t="s">
        <v>13792</v>
      </c>
    </row>
    <row r="1780" hidden="1">
      <c r="A1780" s="24" t="s">
        <v>4264</v>
      </c>
      <c r="B1780" s="1" t="s">
        <v>4265</v>
      </c>
      <c r="C1780" s="24" t="s">
        <v>13836</v>
      </c>
      <c r="D1780" s="24" t="s">
        <v>13792</v>
      </c>
    </row>
    <row r="1781" hidden="1">
      <c r="A1781" s="24" t="s">
        <v>4270</v>
      </c>
      <c r="B1781" s="1" t="s">
        <v>4271</v>
      </c>
      <c r="C1781" s="24" t="s">
        <v>13836</v>
      </c>
      <c r="D1781" s="24" t="s">
        <v>13792</v>
      </c>
    </row>
    <row r="1782" hidden="1">
      <c r="A1782" s="24" t="s">
        <v>4272</v>
      </c>
      <c r="B1782" s="1" t="s">
        <v>4273</v>
      </c>
      <c r="C1782" s="24" t="s">
        <v>13836</v>
      </c>
      <c r="D1782" s="24" t="s">
        <v>13792</v>
      </c>
    </row>
    <row r="1783" hidden="1">
      <c r="A1783" s="24" t="s">
        <v>4274</v>
      </c>
      <c r="B1783" s="1" t="s">
        <v>4275</v>
      </c>
      <c r="C1783" s="24" t="s">
        <v>13883</v>
      </c>
      <c r="D1783" s="24" t="s">
        <v>13792</v>
      </c>
    </row>
    <row r="1784" hidden="1">
      <c r="A1784" s="24" t="s">
        <v>4276</v>
      </c>
      <c r="B1784" s="1" t="s">
        <v>4277</v>
      </c>
      <c r="C1784" s="24" t="s">
        <v>13883</v>
      </c>
      <c r="D1784" s="24" t="s">
        <v>13792</v>
      </c>
    </row>
    <row r="1785" hidden="1">
      <c r="A1785" s="24" t="s">
        <v>4278</v>
      </c>
      <c r="B1785" s="1" t="s">
        <v>4279</v>
      </c>
      <c r="C1785" s="24" t="s">
        <v>13866</v>
      </c>
      <c r="D1785" s="24" t="s">
        <v>13792</v>
      </c>
    </row>
    <row r="1786" hidden="1">
      <c r="A1786" s="24" t="s">
        <v>4280</v>
      </c>
      <c r="B1786" s="1" t="s">
        <v>4281</v>
      </c>
      <c r="C1786" s="24" t="s">
        <v>13866</v>
      </c>
      <c r="D1786" s="24" t="s">
        <v>13792</v>
      </c>
    </row>
    <row r="1787" hidden="1">
      <c r="A1787" s="24" t="s">
        <v>4282</v>
      </c>
      <c r="B1787" s="1" t="s">
        <v>4283</v>
      </c>
      <c r="C1787" s="24" t="s">
        <v>13866</v>
      </c>
      <c r="D1787" s="24" t="s">
        <v>13792</v>
      </c>
    </row>
    <row r="1788" hidden="1">
      <c r="A1788" s="24" t="s">
        <v>4284</v>
      </c>
      <c r="B1788" s="1" t="s">
        <v>4285</v>
      </c>
      <c r="C1788" s="24" t="s">
        <v>13866</v>
      </c>
      <c r="D1788" s="24" t="s">
        <v>13792</v>
      </c>
    </row>
    <row r="1789" hidden="1">
      <c r="A1789" s="24" t="s">
        <v>4286</v>
      </c>
      <c r="B1789" s="1" t="s">
        <v>4287</v>
      </c>
      <c r="C1789" s="24" t="s">
        <v>13866</v>
      </c>
      <c r="D1789" s="24" t="s">
        <v>13792</v>
      </c>
    </row>
    <row r="1790" hidden="1">
      <c r="A1790" s="24" t="s">
        <v>4288</v>
      </c>
      <c r="B1790" s="1" t="s">
        <v>4289</v>
      </c>
      <c r="C1790" s="24" t="s">
        <v>13866</v>
      </c>
      <c r="D1790" s="24" t="s">
        <v>13792</v>
      </c>
    </row>
    <row r="1791" hidden="1">
      <c r="A1791" s="24" t="s">
        <v>4290</v>
      </c>
      <c r="B1791" s="1" t="s">
        <v>4291</v>
      </c>
      <c r="C1791" s="24" t="s">
        <v>13866</v>
      </c>
      <c r="D1791" s="24" t="s">
        <v>13792</v>
      </c>
    </row>
    <row r="1792" hidden="1">
      <c r="A1792" s="24" t="s">
        <v>4292</v>
      </c>
      <c r="B1792" s="1" t="s">
        <v>4293</v>
      </c>
      <c r="C1792" s="24" t="s">
        <v>13866</v>
      </c>
      <c r="D1792" s="24" t="s">
        <v>13792</v>
      </c>
    </row>
    <row r="1793" hidden="1">
      <c r="A1793" s="24" t="s">
        <v>4296</v>
      </c>
      <c r="B1793" s="1" t="s">
        <v>4297</v>
      </c>
      <c r="C1793" s="24" t="s">
        <v>13866</v>
      </c>
      <c r="D1793" s="24" t="s">
        <v>13792</v>
      </c>
    </row>
    <row r="1794" hidden="1">
      <c r="A1794" s="24" t="s">
        <v>4298</v>
      </c>
      <c r="B1794" s="1" t="s">
        <v>4299</v>
      </c>
      <c r="C1794" s="24" t="s">
        <v>13866</v>
      </c>
      <c r="D1794" s="24" t="s">
        <v>13792</v>
      </c>
    </row>
    <row r="1795" hidden="1">
      <c r="A1795" s="24" t="s">
        <v>4300</v>
      </c>
      <c r="B1795" s="1" t="s">
        <v>4301</v>
      </c>
      <c r="C1795" s="24" t="s">
        <v>13792</v>
      </c>
      <c r="D1795" s="24" t="s">
        <v>13792</v>
      </c>
    </row>
    <row r="1796" hidden="1">
      <c r="A1796" s="24" t="s">
        <v>4302</v>
      </c>
      <c r="B1796" s="1" t="s">
        <v>4303</v>
      </c>
      <c r="C1796" s="24" t="s">
        <v>13792</v>
      </c>
      <c r="D1796" s="24" t="s">
        <v>13792</v>
      </c>
    </row>
    <row r="1797" hidden="1">
      <c r="A1797" s="24" t="s">
        <v>4304</v>
      </c>
      <c r="B1797" s="1" t="s">
        <v>4305</v>
      </c>
      <c r="C1797" s="24" t="s">
        <v>13792</v>
      </c>
      <c r="D1797" s="24" t="s">
        <v>13792</v>
      </c>
    </row>
    <row r="1798" hidden="1">
      <c r="A1798" s="24" t="s">
        <v>16595</v>
      </c>
      <c r="B1798" s="1" t="s">
        <v>16596</v>
      </c>
      <c r="C1798" s="24" t="s">
        <v>13792</v>
      </c>
      <c r="D1798" s="24" t="s">
        <v>13792</v>
      </c>
    </row>
    <row r="1799" hidden="1">
      <c r="A1799" s="24" t="s">
        <v>4306</v>
      </c>
      <c r="B1799" s="1" t="s">
        <v>4307</v>
      </c>
      <c r="C1799" s="24" t="s">
        <v>13792</v>
      </c>
      <c r="D1799" s="24" t="s">
        <v>13792</v>
      </c>
    </row>
    <row r="1800" hidden="1">
      <c r="A1800" s="24" t="s">
        <v>4308</v>
      </c>
      <c r="B1800" s="1" t="s">
        <v>4309</v>
      </c>
      <c r="C1800" s="24" t="s">
        <v>13866</v>
      </c>
      <c r="D1800" s="24" t="s">
        <v>13792</v>
      </c>
    </row>
    <row r="1801" hidden="1">
      <c r="A1801" s="24" t="s">
        <v>4310</v>
      </c>
      <c r="B1801" s="1" t="s">
        <v>4311</v>
      </c>
      <c r="C1801" s="24" t="s">
        <v>13866</v>
      </c>
      <c r="D1801" s="24" t="s">
        <v>13792</v>
      </c>
    </row>
    <row r="1802" hidden="1">
      <c r="A1802" s="24" t="s">
        <v>4312</v>
      </c>
      <c r="B1802" s="1" t="s">
        <v>4313</v>
      </c>
      <c r="C1802" s="24" t="s">
        <v>13866</v>
      </c>
      <c r="D1802" s="24" t="s">
        <v>13792</v>
      </c>
    </row>
    <row r="1803" hidden="1">
      <c r="A1803" s="24" t="s">
        <v>4314</v>
      </c>
      <c r="B1803" s="1" t="s">
        <v>4315</v>
      </c>
      <c r="C1803" s="24" t="s">
        <v>13866</v>
      </c>
      <c r="D1803" s="24" t="s">
        <v>13792</v>
      </c>
    </row>
    <row r="1804" hidden="1">
      <c r="A1804" s="24" t="s">
        <v>4316</v>
      </c>
      <c r="B1804" s="1" t="s">
        <v>4317</v>
      </c>
      <c r="C1804" s="24" t="s">
        <v>13845</v>
      </c>
      <c r="D1804" s="24" t="s">
        <v>13792</v>
      </c>
    </row>
    <row r="1805" hidden="1">
      <c r="A1805" s="24" t="s">
        <v>4318</v>
      </c>
      <c r="B1805" s="1" t="s">
        <v>4319</v>
      </c>
      <c r="C1805" s="24" t="s">
        <v>13866</v>
      </c>
      <c r="D1805" s="24" t="s">
        <v>13792</v>
      </c>
    </row>
    <row r="1806" hidden="1">
      <c r="A1806" s="24" t="s">
        <v>4328</v>
      </c>
      <c r="B1806" s="1" t="s">
        <v>4329</v>
      </c>
      <c r="C1806" s="24" t="s">
        <v>13792</v>
      </c>
      <c r="D1806" s="24" t="s">
        <v>13792</v>
      </c>
    </row>
    <row r="1807" hidden="1">
      <c r="A1807" s="24" t="s">
        <v>4330</v>
      </c>
      <c r="B1807" s="1" t="s">
        <v>4331</v>
      </c>
      <c r="C1807" s="24" t="s">
        <v>13792</v>
      </c>
      <c r="D1807" s="24" t="s">
        <v>13792</v>
      </c>
    </row>
    <row r="1808" hidden="1">
      <c r="A1808" s="24" t="s">
        <v>4332</v>
      </c>
      <c r="B1808" s="1" t="s">
        <v>4333</v>
      </c>
      <c r="C1808" s="24" t="s">
        <v>13792</v>
      </c>
      <c r="D1808" s="24" t="s">
        <v>13792</v>
      </c>
    </row>
    <row r="1809" hidden="1">
      <c r="A1809" s="24" t="s">
        <v>4334</v>
      </c>
      <c r="B1809" s="1" t="s">
        <v>4335</v>
      </c>
      <c r="C1809" s="24" t="s">
        <v>13866</v>
      </c>
      <c r="D1809" s="24" t="s">
        <v>13792</v>
      </c>
    </row>
    <row r="1810" hidden="1">
      <c r="A1810" s="24" t="s">
        <v>4336</v>
      </c>
      <c r="B1810" s="1" t="s">
        <v>4337</v>
      </c>
      <c r="C1810" s="24" t="s">
        <v>13792</v>
      </c>
      <c r="D1810" s="24" t="s">
        <v>13792</v>
      </c>
    </row>
    <row r="1811" hidden="1">
      <c r="A1811" s="24" t="s">
        <v>4342</v>
      </c>
      <c r="B1811" s="1" t="s">
        <v>4343</v>
      </c>
      <c r="C1811" s="24" t="s">
        <v>13845</v>
      </c>
      <c r="D1811" s="24" t="s">
        <v>13792</v>
      </c>
    </row>
    <row r="1812" hidden="1">
      <c r="A1812" s="24" t="s">
        <v>4344</v>
      </c>
      <c r="B1812" s="1" t="s">
        <v>4345</v>
      </c>
      <c r="C1812" s="24" t="s">
        <v>13866</v>
      </c>
      <c r="D1812" s="24" t="s">
        <v>13792</v>
      </c>
    </row>
    <row r="1813" hidden="1">
      <c r="A1813" s="24" t="s">
        <v>4346</v>
      </c>
      <c r="B1813" s="1" t="s">
        <v>4347</v>
      </c>
      <c r="C1813" s="24" t="s">
        <v>13866</v>
      </c>
      <c r="D1813" s="24" t="s">
        <v>13792</v>
      </c>
    </row>
    <row r="1814" hidden="1">
      <c r="A1814" s="24" t="s">
        <v>4350</v>
      </c>
      <c r="B1814" s="1" t="s">
        <v>4351</v>
      </c>
      <c r="C1814" s="24" t="s">
        <v>13866</v>
      </c>
      <c r="D1814" s="24" t="s">
        <v>13792</v>
      </c>
    </row>
    <row r="1815" hidden="1">
      <c r="A1815" s="24" t="s">
        <v>4356</v>
      </c>
      <c r="B1815" s="1" t="s">
        <v>4357</v>
      </c>
      <c r="C1815" s="24" t="s">
        <v>13866</v>
      </c>
      <c r="D1815" s="24" t="s">
        <v>13792</v>
      </c>
    </row>
    <row r="1816" hidden="1">
      <c r="A1816" s="24" t="s">
        <v>4360</v>
      </c>
      <c r="B1816" s="1" t="s">
        <v>4361</v>
      </c>
      <c r="C1816" s="24" t="s">
        <v>13866</v>
      </c>
      <c r="D1816" s="24" t="s">
        <v>13792</v>
      </c>
    </row>
    <row r="1817" hidden="1">
      <c r="A1817" s="24" t="s">
        <v>4362</v>
      </c>
      <c r="B1817" s="1" t="s">
        <v>4363</v>
      </c>
      <c r="C1817" s="24" t="s">
        <v>13866</v>
      </c>
      <c r="D1817" s="24" t="s">
        <v>13792</v>
      </c>
    </row>
    <row r="1818" hidden="1">
      <c r="A1818" s="24" t="s">
        <v>4366</v>
      </c>
      <c r="B1818" s="1" t="s">
        <v>4367</v>
      </c>
      <c r="C1818" s="24" t="s">
        <v>13866</v>
      </c>
      <c r="D1818" s="24" t="s">
        <v>13792</v>
      </c>
    </row>
    <row r="1819" hidden="1">
      <c r="A1819" s="24" t="s">
        <v>4368</v>
      </c>
      <c r="B1819" s="1" t="s">
        <v>4369</v>
      </c>
      <c r="C1819" s="24" t="s">
        <v>13866</v>
      </c>
      <c r="D1819" s="24" t="s">
        <v>13792</v>
      </c>
    </row>
    <row r="1820" hidden="1">
      <c r="A1820" s="24" t="s">
        <v>4370</v>
      </c>
      <c r="B1820" s="1" t="s">
        <v>4371</v>
      </c>
      <c r="C1820" s="24" t="s">
        <v>13866</v>
      </c>
      <c r="D1820" s="24" t="s">
        <v>13792</v>
      </c>
    </row>
    <row r="1821" hidden="1">
      <c r="A1821" s="24" t="s">
        <v>4372</v>
      </c>
      <c r="B1821" s="1" t="s">
        <v>4373</v>
      </c>
      <c r="C1821" s="24" t="s">
        <v>13866</v>
      </c>
      <c r="D1821" s="24" t="s">
        <v>13792</v>
      </c>
    </row>
    <row r="1822" hidden="1">
      <c r="A1822" s="24" t="s">
        <v>4374</v>
      </c>
      <c r="B1822" s="1" t="s">
        <v>4375</v>
      </c>
      <c r="C1822" s="24" t="s">
        <v>13866</v>
      </c>
      <c r="D1822" s="24" t="s">
        <v>13792</v>
      </c>
    </row>
    <row r="1823" hidden="1">
      <c r="A1823" s="24" t="s">
        <v>4378</v>
      </c>
      <c r="B1823" s="1" t="s">
        <v>4379</v>
      </c>
      <c r="C1823" s="24" t="s">
        <v>13866</v>
      </c>
      <c r="D1823" s="24" t="s">
        <v>13792</v>
      </c>
    </row>
    <row r="1824" hidden="1">
      <c r="A1824" s="24" t="s">
        <v>4388</v>
      </c>
      <c r="B1824" s="1" t="s">
        <v>4389</v>
      </c>
      <c r="C1824" s="24" t="s">
        <v>13866</v>
      </c>
      <c r="D1824" s="24" t="s">
        <v>13792</v>
      </c>
    </row>
    <row r="1825" hidden="1">
      <c r="A1825" s="24" t="s">
        <v>4390</v>
      </c>
      <c r="B1825" s="1" t="s">
        <v>4391</v>
      </c>
      <c r="C1825" s="24" t="s">
        <v>13866</v>
      </c>
      <c r="D1825" s="24" t="s">
        <v>13792</v>
      </c>
    </row>
    <row r="1826" hidden="1">
      <c r="A1826" s="24" t="s">
        <v>4392</v>
      </c>
      <c r="B1826" s="1" t="s">
        <v>4393</v>
      </c>
      <c r="C1826" s="24" t="s">
        <v>13866</v>
      </c>
      <c r="D1826" s="24" t="s">
        <v>13792</v>
      </c>
    </row>
    <row r="1827" hidden="1">
      <c r="A1827" s="24" t="s">
        <v>4394</v>
      </c>
      <c r="B1827" s="1" t="s">
        <v>4395</v>
      </c>
      <c r="C1827" s="24" t="s">
        <v>13845</v>
      </c>
      <c r="D1827" s="24" t="s">
        <v>13792</v>
      </c>
    </row>
    <row r="1828" hidden="1">
      <c r="A1828" s="24" t="s">
        <v>4396</v>
      </c>
      <c r="B1828" s="1" t="s">
        <v>4397</v>
      </c>
      <c r="C1828" s="24" t="s">
        <v>13845</v>
      </c>
      <c r="D1828" s="24" t="s">
        <v>13792</v>
      </c>
    </row>
    <row r="1829" hidden="1">
      <c r="A1829" s="24" t="s">
        <v>16643</v>
      </c>
      <c r="B1829" s="1" t="s">
        <v>16644</v>
      </c>
      <c r="C1829" s="24" t="s">
        <v>13866</v>
      </c>
      <c r="D1829" s="24" t="s">
        <v>13792</v>
      </c>
    </row>
    <row r="1830" hidden="1">
      <c r="A1830" s="24" t="s">
        <v>4398</v>
      </c>
      <c r="B1830" s="1" t="s">
        <v>4399</v>
      </c>
      <c r="C1830" s="24" t="s">
        <v>13866</v>
      </c>
      <c r="D1830" s="24" t="s">
        <v>13792</v>
      </c>
    </row>
    <row r="1831" hidden="1">
      <c r="A1831" s="24" t="s">
        <v>4402</v>
      </c>
      <c r="B1831" s="1" t="s">
        <v>4403</v>
      </c>
      <c r="C1831" s="24" t="s">
        <v>13866</v>
      </c>
      <c r="D1831" s="24" t="s">
        <v>13792</v>
      </c>
    </row>
    <row r="1832" hidden="1">
      <c r="A1832" s="24" t="s">
        <v>4404</v>
      </c>
      <c r="B1832" s="1" t="s">
        <v>4405</v>
      </c>
      <c r="C1832" s="24" t="s">
        <v>13992</v>
      </c>
      <c r="D1832" s="24" t="s">
        <v>13792</v>
      </c>
    </row>
    <row r="1833" hidden="1">
      <c r="A1833" s="24" t="s">
        <v>4410</v>
      </c>
      <c r="B1833" s="1" t="s">
        <v>4411</v>
      </c>
      <c r="C1833" s="24" t="s">
        <v>13845</v>
      </c>
      <c r="D1833" s="24" t="s">
        <v>13792</v>
      </c>
    </row>
    <row r="1834" hidden="1">
      <c r="A1834" s="24" t="s">
        <v>16650</v>
      </c>
      <c r="B1834" s="1" t="s">
        <v>16652</v>
      </c>
      <c r="C1834" s="24" t="s">
        <v>13845</v>
      </c>
      <c r="D1834" s="24" t="s">
        <v>13792</v>
      </c>
    </row>
    <row r="1835" hidden="1">
      <c r="A1835" s="24" t="s">
        <v>4412</v>
      </c>
      <c r="B1835" s="1" t="s">
        <v>4413</v>
      </c>
      <c r="C1835" s="24" t="s">
        <v>13845</v>
      </c>
      <c r="D1835" s="24" t="s">
        <v>13792</v>
      </c>
    </row>
    <row r="1836" hidden="1">
      <c r="A1836" s="24" t="s">
        <v>4414</v>
      </c>
      <c r="B1836" s="1" t="s">
        <v>4415</v>
      </c>
      <c r="C1836" s="24" t="s">
        <v>13866</v>
      </c>
      <c r="D1836" s="24" t="s">
        <v>13792</v>
      </c>
    </row>
    <row r="1837" hidden="1">
      <c r="A1837" s="24" t="s">
        <v>4420</v>
      </c>
      <c r="B1837" s="1" t="s">
        <v>4421</v>
      </c>
      <c r="C1837" s="24" t="s">
        <v>13866</v>
      </c>
      <c r="D1837" s="24" t="s">
        <v>13792</v>
      </c>
    </row>
    <row r="1838" hidden="1">
      <c r="A1838" s="24" t="s">
        <v>4422</v>
      </c>
      <c r="B1838" s="1" t="s">
        <v>4423</v>
      </c>
      <c r="C1838" s="24" t="s">
        <v>13845</v>
      </c>
      <c r="D1838" s="24" t="s">
        <v>13792</v>
      </c>
    </row>
    <row r="1839" hidden="1">
      <c r="A1839" s="24" t="s">
        <v>4426</v>
      </c>
      <c r="B1839" s="1" t="s">
        <v>4427</v>
      </c>
      <c r="C1839" s="24" t="s">
        <v>13792</v>
      </c>
      <c r="D1839" s="24" t="s">
        <v>13792</v>
      </c>
    </row>
    <row r="1840" hidden="1">
      <c r="A1840" s="24" t="s">
        <v>4428</v>
      </c>
      <c r="B1840" s="1" t="s">
        <v>4429</v>
      </c>
      <c r="C1840" s="24" t="s">
        <v>13992</v>
      </c>
      <c r="D1840" s="24" t="s">
        <v>13792</v>
      </c>
    </row>
    <row r="1841" hidden="1">
      <c r="A1841" s="24" t="s">
        <v>4432</v>
      </c>
      <c r="B1841" s="1" t="s">
        <v>4433</v>
      </c>
      <c r="C1841" s="24" t="s">
        <v>13792</v>
      </c>
      <c r="D1841" s="24" t="s">
        <v>13792</v>
      </c>
    </row>
    <row r="1842" hidden="1">
      <c r="A1842" s="24" t="s">
        <v>4434</v>
      </c>
      <c r="B1842" s="1" t="s">
        <v>4435</v>
      </c>
      <c r="C1842" s="24" t="s">
        <v>13845</v>
      </c>
      <c r="D1842" s="24" t="s">
        <v>13792</v>
      </c>
    </row>
    <row r="1843" hidden="1">
      <c r="A1843" s="24" t="s">
        <v>4436</v>
      </c>
      <c r="B1843" s="1" t="s">
        <v>4437</v>
      </c>
      <c r="C1843" s="24" t="s">
        <v>13845</v>
      </c>
      <c r="D1843" s="24" t="s">
        <v>13792</v>
      </c>
    </row>
    <row r="1844" hidden="1">
      <c r="A1844" s="24" t="s">
        <v>4440</v>
      </c>
      <c r="B1844" s="1" t="s">
        <v>4441</v>
      </c>
      <c r="C1844" s="24" t="s">
        <v>13845</v>
      </c>
      <c r="D1844" s="24" t="s">
        <v>13792</v>
      </c>
    </row>
    <row r="1845" hidden="1">
      <c r="A1845" s="24" t="s">
        <v>4442</v>
      </c>
      <c r="B1845" s="1" t="s">
        <v>4443</v>
      </c>
      <c r="C1845" s="24" t="s">
        <v>13845</v>
      </c>
      <c r="D1845" s="24" t="s">
        <v>13792</v>
      </c>
    </row>
    <row r="1846" hidden="1">
      <c r="A1846" s="24" t="s">
        <v>4444</v>
      </c>
      <c r="B1846" s="1" t="s">
        <v>4445</v>
      </c>
      <c r="C1846" s="24" t="s">
        <v>13792</v>
      </c>
      <c r="D1846" s="24" t="s">
        <v>13792</v>
      </c>
    </row>
    <row r="1847" hidden="1">
      <c r="A1847" s="24" t="s">
        <v>4446</v>
      </c>
      <c r="B1847" s="1" t="s">
        <v>4447</v>
      </c>
      <c r="C1847" s="24" t="s">
        <v>13792</v>
      </c>
      <c r="D1847" s="24" t="s">
        <v>13792</v>
      </c>
    </row>
    <row r="1848" hidden="1">
      <c r="A1848" s="24" t="s">
        <v>4448</v>
      </c>
      <c r="B1848" s="1" t="s">
        <v>4449</v>
      </c>
      <c r="C1848" s="24" t="s">
        <v>13845</v>
      </c>
      <c r="D1848" s="24" t="s">
        <v>13792</v>
      </c>
    </row>
    <row r="1849" hidden="1">
      <c r="A1849" s="24" t="s">
        <v>4450</v>
      </c>
      <c r="B1849" s="1" t="s">
        <v>4451</v>
      </c>
      <c r="C1849" s="24" t="s">
        <v>13845</v>
      </c>
      <c r="D1849" s="24" t="s">
        <v>13792</v>
      </c>
    </row>
    <row r="1850" hidden="1">
      <c r="A1850" s="24" t="s">
        <v>4452</v>
      </c>
      <c r="B1850" s="1" t="s">
        <v>4453</v>
      </c>
      <c r="C1850" s="24" t="s">
        <v>13992</v>
      </c>
      <c r="D1850" s="24" t="s">
        <v>13792</v>
      </c>
    </row>
    <row r="1851" hidden="1">
      <c r="A1851" s="24" t="s">
        <v>4454</v>
      </c>
      <c r="B1851" s="1" t="s">
        <v>4455</v>
      </c>
      <c r="C1851" s="24" t="s">
        <v>13845</v>
      </c>
      <c r="D1851" s="24" t="s">
        <v>13792</v>
      </c>
    </row>
    <row r="1852" hidden="1">
      <c r="A1852" s="24" t="s">
        <v>4456</v>
      </c>
      <c r="B1852" s="1" t="s">
        <v>4457</v>
      </c>
      <c r="C1852" s="24" t="s">
        <v>13845</v>
      </c>
      <c r="D1852" s="24" t="s">
        <v>13792</v>
      </c>
    </row>
    <row r="1853" hidden="1">
      <c r="A1853" s="24" t="s">
        <v>4458</v>
      </c>
      <c r="B1853" s="1" t="s">
        <v>4459</v>
      </c>
      <c r="C1853" s="24" t="s">
        <v>13845</v>
      </c>
      <c r="D1853" s="24" t="s">
        <v>13792</v>
      </c>
    </row>
    <row r="1854" hidden="1">
      <c r="A1854" s="24" t="s">
        <v>4460</v>
      </c>
      <c r="B1854" s="1" t="s">
        <v>4461</v>
      </c>
      <c r="C1854" s="24" t="s">
        <v>13845</v>
      </c>
      <c r="D1854" s="24" t="s">
        <v>13792</v>
      </c>
    </row>
    <row r="1855" hidden="1">
      <c r="A1855" s="24" t="s">
        <v>4462</v>
      </c>
      <c r="B1855" s="1" t="s">
        <v>4463</v>
      </c>
      <c r="C1855" s="24" t="s">
        <v>13866</v>
      </c>
      <c r="D1855" s="24" t="s">
        <v>13792</v>
      </c>
    </row>
    <row r="1856" hidden="1">
      <c r="A1856" s="24" t="s">
        <v>4466</v>
      </c>
      <c r="B1856" s="1" t="s">
        <v>4467</v>
      </c>
      <c r="C1856" s="24" t="s">
        <v>13883</v>
      </c>
      <c r="D1856" s="24" t="s">
        <v>13792</v>
      </c>
    </row>
    <row r="1857" hidden="1">
      <c r="A1857" s="24" t="s">
        <v>4474</v>
      </c>
      <c r="B1857" s="1" t="s">
        <v>4475</v>
      </c>
      <c r="C1857" s="24" t="s">
        <v>13836</v>
      </c>
      <c r="D1857" s="24" t="s">
        <v>13792</v>
      </c>
    </row>
    <row r="1858" hidden="1">
      <c r="A1858" s="24" t="s">
        <v>4478</v>
      </c>
      <c r="B1858" s="1" t="s">
        <v>4479</v>
      </c>
      <c r="C1858" s="24" t="s">
        <v>13866</v>
      </c>
      <c r="D1858" s="24" t="s">
        <v>13792</v>
      </c>
    </row>
    <row r="1859" hidden="1">
      <c r="A1859" s="24" t="s">
        <v>4480</v>
      </c>
      <c r="B1859" s="1" t="s">
        <v>4481</v>
      </c>
      <c r="C1859" s="24" t="s">
        <v>13992</v>
      </c>
      <c r="D1859" s="24" t="s">
        <v>13792</v>
      </c>
    </row>
    <row r="1860" hidden="1">
      <c r="A1860" s="24" t="s">
        <v>404</v>
      </c>
      <c r="B1860" s="1" t="s">
        <v>406</v>
      </c>
      <c r="C1860" s="24" t="s">
        <v>13836</v>
      </c>
      <c r="D1860" s="24" t="s">
        <v>13792</v>
      </c>
    </row>
    <row r="1861" hidden="1">
      <c r="A1861" s="24" t="s">
        <v>4482</v>
      </c>
      <c r="B1861" s="1" t="s">
        <v>4483</v>
      </c>
      <c r="C1861" s="24" t="s">
        <v>13866</v>
      </c>
      <c r="D1861" s="24" t="s">
        <v>13792</v>
      </c>
    </row>
    <row r="1862" hidden="1">
      <c r="A1862" s="24" t="s">
        <v>4484</v>
      </c>
      <c r="B1862" s="1" t="s">
        <v>4485</v>
      </c>
      <c r="C1862" s="24" t="s">
        <v>13866</v>
      </c>
      <c r="D1862" s="24" t="s">
        <v>13792</v>
      </c>
    </row>
    <row r="1863" hidden="1">
      <c r="A1863" s="24" t="s">
        <v>4488</v>
      </c>
      <c r="B1863" s="1" t="s">
        <v>4489</v>
      </c>
      <c r="C1863" s="24" t="s">
        <v>13866</v>
      </c>
      <c r="D1863" s="24" t="s">
        <v>13792</v>
      </c>
    </row>
    <row r="1864" hidden="1">
      <c r="A1864" s="24" t="s">
        <v>4492</v>
      </c>
      <c r="B1864" s="1" t="s">
        <v>4493</v>
      </c>
      <c r="C1864" s="24" t="s">
        <v>13836</v>
      </c>
      <c r="D1864" s="24" t="s">
        <v>13792</v>
      </c>
    </row>
    <row r="1865" hidden="1">
      <c r="A1865" s="24" t="s">
        <v>4498</v>
      </c>
      <c r="B1865" s="1" t="s">
        <v>4499</v>
      </c>
      <c r="C1865" s="24" t="s">
        <v>13866</v>
      </c>
      <c r="D1865" s="24" t="s">
        <v>13792</v>
      </c>
    </row>
    <row r="1866" hidden="1">
      <c r="A1866" s="24" t="s">
        <v>4500</v>
      </c>
      <c r="B1866" s="1" t="s">
        <v>4501</v>
      </c>
      <c r="C1866" s="24" t="s">
        <v>13866</v>
      </c>
      <c r="D1866" s="24" t="s">
        <v>13792</v>
      </c>
    </row>
    <row r="1867" hidden="1">
      <c r="A1867" s="24" t="s">
        <v>4504</v>
      </c>
      <c r="B1867" s="1" t="s">
        <v>4505</v>
      </c>
      <c r="C1867" s="24" t="s">
        <v>13845</v>
      </c>
      <c r="D1867" s="24" t="s">
        <v>13792</v>
      </c>
    </row>
    <row r="1868" hidden="1">
      <c r="A1868" s="24" t="s">
        <v>4506</v>
      </c>
      <c r="B1868" s="1" t="s">
        <v>4507</v>
      </c>
      <c r="C1868" s="24" t="s">
        <v>13792</v>
      </c>
      <c r="D1868" s="24" t="s">
        <v>13792</v>
      </c>
    </row>
    <row r="1869" hidden="1">
      <c r="A1869" s="24" t="s">
        <v>4508</v>
      </c>
      <c r="B1869" s="1" t="s">
        <v>4509</v>
      </c>
      <c r="C1869" s="24" t="s">
        <v>13845</v>
      </c>
      <c r="D1869" s="24" t="s">
        <v>13792</v>
      </c>
    </row>
    <row r="1870" hidden="1">
      <c r="A1870" s="24" t="s">
        <v>4510</v>
      </c>
      <c r="B1870" s="1" t="s">
        <v>4511</v>
      </c>
      <c r="C1870" s="24" t="s">
        <v>13792</v>
      </c>
      <c r="D1870" s="24" t="s">
        <v>13792</v>
      </c>
    </row>
    <row r="1871" hidden="1">
      <c r="A1871" s="24" t="s">
        <v>4514</v>
      </c>
      <c r="B1871" s="1" t="s">
        <v>4515</v>
      </c>
      <c r="C1871" s="24" t="s">
        <v>13792</v>
      </c>
      <c r="D1871" s="24" t="s">
        <v>13792</v>
      </c>
    </row>
    <row r="1872" hidden="1">
      <c r="A1872" s="24" t="s">
        <v>4516</v>
      </c>
      <c r="B1872" s="1" t="s">
        <v>4517</v>
      </c>
      <c r="C1872" s="24" t="s">
        <v>13992</v>
      </c>
      <c r="D1872" s="24" t="s">
        <v>13792</v>
      </c>
    </row>
    <row r="1873" hidden="1">
      <c r="A1873" s="24" t="s">
        <v>4520</v>
      </c>
      <c r="B1873" s="1" t="s">
        <v>4521</v>
      </c>
      <c r="C1873" s="24" t="s">
        <v>13992</v>
      </c>
      <c r="D1873" s="24" t="s">
        <v>13792</v>
      </c>
    </row>
    <row r="1874" hidden="1">
      <c r="A1874" s="24" t="s">
        <v>4522</v>
      </c>
      <c r="B1874" s="1" t="s">
        <v>4523</v>
      </c>
      <c r="C1874" s="24" t="s">
        <v>13992</v>
      </c>
      <c r="D1874" s="24" t="s">
        <v>13792</v>
      </c>
    </row>
    <row r="1875" hidden="1">
      <c r="A1875" s="24" t="s">
        <v>4524</v>
      </c>
      <c r="B1875" s="1" t="s">
        <v>4525</v>
      </c>
      <c r="C1875" s="24" t="s">
        <v>13992</v>
      </c>
      <c r="D1875" s="24" t="s">
        <v>13792</v>
      </c>
    </row>
    <row r="1876" hidden="1">
      <c r="A1876" s="24" t="s">
        <v>4526</v>
      </c>
      <c r="B1876" s="1" t="s">
        <v>4527</v>
      </c>
      <c r="C1876" s="24" t="s">
        <v>13845</v>
      </c>
      <c r="D1876" s="24" t="s">
        <v>13792</v>
      </c>
    </row>
    <row r="1877" hidden="1">
      <c r="A1877" s="24" t="s">
        <v>4528</v>
      </c>
      <c r="B1877" s="1" t="s">
        <v>4529</v>
      </c>
      <c r="C1877" s="24" t="s">
        <v>13992</v>
      </c>
      <c r="D1877" s="24" t="s">
        <v>13792</v>
      </c>
    </row>
    <row r="1878" hidden="1">
      <c r="A1878" s="24" t="s">
        <v>4530</v>
      </c>
      <c r="B1878" s="1" t="s">
        <v>4531</v>
      </c>
      <c r="C1878" s="24" t="s">
        <v>13792</v>
      </c>
      <c r="D1878" s="24" t="s">
        <v>13792</v>
      </c>
    </row>
    <row r="1879" hidden="1">
      <c r="A1879" s="24" t="s">
        <v>4532</v>
      </c>
      <c r="B1879" s="1" t="s">
        <v>4533</v>
      </c>
      <c r="C1879" s="24" t="s">
        <v>13792</v>
      </c>
      <c r="D1879" s="24" t="s">
        <v>13792</v>
      </c>
    </row>
    <row r="1880" hidden="1">
      <c r="A1880" s="24" t="s">
        <v>4534</v>
      </c>
      <c r="B1880" s="1" t="s">
        <v>4535</v>
      </c>
      <c r="C1880" s="24" t="s">
        <v>13792</v>
      </c>
      <c r="D1880" s="24" t="s">
        <v>13792</v>
      </c>
    </row>
    <row r="1881" hidden="1">
      <c r="A1881" s="24" t="s">
        <v>4536</v>
      </c>
      <c r="B1881" s="1" t="s">
        <v>4537</v>
      </c>
      <c r="C1881" s="24" t="s">
        <v>13792</v>
      </c>
      <c r="D1881" s="24" t="s">
        <v>13792</v>
      </c>
    </row>
    <row r="1882" hidden="1">
      <c r="A1882" s="24" t="s">
        <v>4538</v>
      </c>
      <c r="B1882" s="1" t="s">
        <v>4539</v>
      </c>
      <c r="C1882" s="24" t="s">
        <v>13792</v>
      </c>
      <c r="D1882" s="24" t="s">
        <v>13792</v>
      </c>
    </row>
    <row r="1883" hidden="1">
      <c r="A1883" s="24" t="s">
        <v>4540</v>
      </c>
      <c r="B1883" s="1" t="s">
        <v>4541</v>
      </c>
      <c r="C1883" s="24" t="s">
        <v>13792</v>
      </c>
      <c r="D1883" s="24" t="s">
        <v>13792</v>
      </c>
    </row>
    <row r="1884" hidden="1">
      <c r="A1884" s="24" t="s">
        <v>4542</v>
      </c>
      <c r="B1884" s="1" t="s">
        <v>4543</v>
      </c>
      <c r="C1884" s="24" t="s">
        <v>13792</v>
      </c>
      <c r="D1884" s="24" t="s">
        <v>13792</v>
      </c>
    </row>
    <row r="1885" hidden="1">
      <c r="A1885" s="24" t="s">
        <v>4548</v>
      </c>
      <c r="B1885" s="1" t="s">
        <v>4549</v>
      </c>
      <c r="C1885" s="24" t="s">
        <v>13845</v>
      </c>
      <c r="D1885" s="24" t="s">
        <v>13792</v>
      </c>
    </row>
    <row r="1886" hidden="1">
      <c r="A1886" s="24" t="s">
        <v>4550</v>
      </c>
      <c r="B1886" s="1" t="s">
        <v>4551</v>
      </c>
      <c r="C1886" s="24" t="s">
        <v>13845</v>
      </c>
      <c r="D1886" s="24" t="s">
        <v>13792</v>
      </c>
    </row>
    <row r="1887" hidden="1">
      <c r="A1887" s="24" t="s">
        <v>4552</v>
      </c>
      <c r="B1887" s="1" t="s">
        <v>4553</v>
      </c>
      <c r="C1887" s="24" t="s">
        <v>13845</v>
      </c>
      <c r="D1887" s="24" t="s">
        <v>13792</v>
      </c>
    </row>
    <row r="1888" hidden="1">
      <c r="A1888" s="24" t="s">
        <v>4554</v>
      </c>
      <c r="B1888" s="1" t="s">
        <v>4555</v>
      </c>
      <c r="C1888" s="24" t="s">
        <v>13866</v>
      </c>
      <c r="D1888" s="24" t="s">
        <v>13792</v>
      </c>
    </row>
    <row r="1889" hidden="1">
      <c r="A1889" s="24" t="s">
        <v>4556</v>
      </c>
      <c r="B1889" s="1" t="s">
        <v>4557</v>
      </c>
      <c r="C1889" s="24" t="s">
        <v>13866</v>
      </c>
      <c r="D1889" s="24" t="s">
        <v>13792</v>
      </c>
    </row>
    <row r="1890" hidden="1">
      <c r="A1890" s="24" t="s">
        <v>4572</v>
      </c>
      <c r="B1890" s="1" t="s">
        <v>4573</v>
      </c>
      <c r="C1890" s="24" t="s">
        <v>13866</v>
      </c>
      <c r="D1890" s="24" t="s">
        <v>13792</v>
      </c>
    </row>
    <row r="1891" hidden="1">
      <c r="A1891" s="24" t="s">
        <v>4574</v>
      </c>
      <c r="B1891" s="1" t="s">
        <v>4575</v>
      </c>
      <c r="C1891" s="24" t="s">
        <v>13845</v>
      </c>
      <c r="D1891" s="24" t="s">
        <v>13792</v>
      </c>
    </row>
    <row r="1892" hidden="1">
      <c r="A1892" s="24" t="s">
        <v>4576</v>
      </c>
      <c r="B1892" s="1" t="s">
        <v>4577</v>
      </c>
      <c r="C1892" s="24" t="s">
        <v>13845</v>
      </c>
      <c r="D1892" s="24" t="s">
        <v>13792</v>
      </c>
    </row>
    <row r="1893" hidden="1">
      <c r="A1893" s="24" t="s">
        <v>4584</v>
      </c>
      <c r="B1893" s="1" t="s">
        <v>4585</v>
      </c>
      <c r="C1893" s="24" t="s">
        <v>13845</v>
      </c>
      <c r="D1893" s="24" t="s">
        <v>13792</v>
      </c>
    </row>
    <row r="1894" hidden="1">
      <c r="A1894" s="24" t="s">
        <v>4586</v>
      </c>
      <c r="B1894" s="1" t="s">
        <v>4587</v>
      </c>
      <c r="C1894" s="24" t="s">
        <v>13792</v>
      </c>
      <c r="D1894" s="24" t="s">
        <v>13792</v>
      </c>
    </row>
    <row r="1895" hidden="1">
      <c r="A1895" s="24" t="s">
        <v>4588</v>
      </c>
      <c r="B1895" s="1" t="s">
        <v>4589</v>
      </c>
      <c r="C1895" s="24" t="s">
        <v>13992</v>
      </c>
      <c r="D1895" s="24" t="s">
        <v>13792</v>
      </c>
    </row>
    <row r="1896" hidden="1">
      <c r="A1896" s="24" t="s">
        <v>4590</v>
      </c>
      <c r="B1896" s="1" t="s">
        <v>4591</v>
      </c>
      <c r="C1896" s="24" t="s">
        <v>13845</v>
      </c>
      <c r="D1896" s="24" t="s">
        <v>13792</v>
      </c>
    </row>
    <row r="1897" hidden="1">
      <c r="A1897" s="24" t="s">
        <v>4592</v>
      </c>
      <c r="B1897" s="1" t="s">
        <v>4593</v>
      </c>
      <c r="C1897" s="24" t="s">
        <v>13845</v>
      </c>
      <c r="D1897" s="24" t="s">
        <v>13792</v>
      </c>
    </row>
    <row r="1898" hidden="1">
      <c r="A1898" s="24" t="s">
        <v>4594</v>
      </c>
      <c r="B1898" s="1" t="s">
        <v>4595</v>
      </c>
      <c r="C1898" s="24" t="s">
        <v>13992</v>
      </c>
      <c r="D1898" s="24" t="s">
        <v>13792</v>
      </c>
    </row>
    <row r="1899" hidden="1">
      <c r="A1899" s="24" t="s">
        <v>4596</v>
      </c>
      <c r="B1899" s="1" t="s">
        <v>4597</v>
      </c>
      <c r="C1899" s="24" t="s">
        <v>13866</v>
      </c>
      <c r="D1899" s="24" t="s">
        <v>13792</v>
      </c>
    </row>
    <row r="1900" hidden="1">
      <c r="A1900" s="24" t="s">
        <v>4598</v>
      </c>
      <c r="B1900" s="1" t="s">
        <v>4599</v>
      </c>
      <c r="C1900" s="24" t="s">
        <v>13866</v>
      </c>
      <c r="D1900" s="24" t="s">
        <v>13792</v>
      </c>
    </row>
    <row r="1901" hidden="1">
      <c r="A1901" s="24" t="s">
        <v>4600</v>
      </c>
      <c r="B1901" s="1" t="s">
        <v>4601</v>
      </c>
      <c r="C1901" s="24" t="s">
        <v>13866</v>
      </c>
      <c r="D1901" s="24" t="s">
        <v>13792</v>
      </c>
    </row>
    <row r="1902" hidden="1">
      <c r="A1902" s="24" t="s">
        <v>4602</v>
      </c>
      <c r="B1902" s="1" t="s">
        <v>4603</v>
      </c>
      <c r="C1902" s="24" t="s">
        <v>13866</v>
      </c>
      <c r="D1902" s="24" t="s">
        <v>13792</v>
      </c>
    </row>
    <row r="1903" hidden="1">
      <c r="A1903" s="24" t="s">
        <v>4604</v>
      </c>
      <c r="B1903" s="1" t="s">
        <v>4605</v>
      </c>
      <c r="C1903" s="24" t="s">
        <v>13992</v>
      </c>
      <c r="D1903" s="24" t="s">
        <v>13792</v>
      </c>
    </row>
    <row r="1904" hidden="1">
      <c r="A1904" s="24" t="s">
        <v>4606</v>
      </c>
      <c r="B1904" s="1" t="s">
        <v>4607</v>
      </c>
      <c r="C1904" s="24" t="s">
        <v>13992</v>
      </c>
      <c r="D1904" s="24" t="s">
        <v>13792</v>
      </c>
    </row>
    <row r="1905" hidden="1">
      <c r="A1905" s="24" t="s">
        <v>4608</v>
      </c>
      <c r="B1905" s="1" t="s">
        <v>4609</v>
      </c>
      <c r="C1905" s="24" t="s">
        <v>13992</v>
      </c>
      <c r="D1905" s="24" t="s">
        <v>13792</v>
      </c>
    </row>
    <row r="1906" hidden="1">
      <c r="A1906" s="24" t="s">
        <v>4610</v>
      </c>
      <c r="B1906" s="1" t="s">
        <v>4611</v>
      </c>
      <c r="C1906" s="24" t="s">
        <v>13992</v>
      </c>
      <c r="D1906" s="24" t="s">
        <v>13792</v>
      </c>
    </row>
    <row r="1907" hidden="1">
      <c r="A1907" s="24" t="s">
        <v>4612</v>
      </c>
      <c r="B1907" s="1" t="s">
        <v>4613</v>
      </c>
      <c r="C1907" s="24" t="s">
        <v>13992</v>
      </c>
      <c r="D1907" s="24" t="s">
        <v>13792</v>
      </c>
    </row>
    <row r="1908" hidden="1">
      <c r="A1908" s="24" t="s">
        <v>4614</v>
      </c>
      <c r="B1908" s="1" t="s">
        <v>4615</v>
      </c>
      <c r="C1908" s="24" t="s">
        <v>13992</v>
      </c>
      <c r="D1908" s="24" t="s">
        <v>13792</v>
      </c>
    </row>
    <row r="1909" hidden="1">
      <c r="A1909" s="24" t="s">
        <v>4616</v>
      </c>
      <c r="B1909" s="1" t="s">
        <v>4617</v>
      </c>
      <c r="C1909" s="24" t="s">
        <v>13845</v>
      </c>
      <c r="D1909" s="24" t="s">
        <v>13792</v>
      </c>
    </row>
    <row r="1910" hidden="1">
      <c r="A1910" s="24" t="s">
        <v>4618</v>
      </c>
      <c r="B1910" s="1" t="s">
        <v>4619</v>
      </c>
      <c r="C1910" s="24" t="s">
        <v>13845</v>
      </c>
      <c r="D1910" s="24" t="s">
        <v>13792</v>
      </c>
    </row>
    <row r="1911" hidden="1">
      <c r="A1911" s="24" t="s">
        <v>4620</v>
      </c>
      <c r="B1911" s="1" t="s">
        <v>4621</v>
      </c>
      <c r="C1911" s="24" t="s">
        <v>13845</v>
      </c>
      <c r="D1911" s="24" t="s">
        <v>13792</v>
      </c>
    </row>
    <row r="1912" hidden="1">
      <c r="A1912" s="24" t="s">
        <v>4622</v>
      </c>
      <c r="B1912" s="1" t="s">
        <v>4623</v>
      </c>
      <c r="C1912" s="24" t="s">
        <v>13845</v>
      </c>
      <c r="D1912" s="24" t="s">
        <v>13792</v>
      </c>
    </row>
    <row r="1913" hidden="1">
      <c r="A1913" s="24" t="s">
        <v>4624</v>
      </c>
      <c r="B1913" s="1" t="s">
        <v>4625</v>
      </c>
      <c r="C1913" s="24" t="s">
        <v>13792</v>
      </c>
      <c r="D1913" s="24" t="s">
        <v>13792</v>
      </c>
    </row>
    <row r="1914" hidden="1">
      <c r="A1914" s="24" t="s">
        <v>4626</v>
      </c>
      <c r="B1914" s="1" t="s">
        <v>4627</v>
      </c>
      <c r="C1914" s="24" t="s">
        <v>13866</v>
      </c>
      <c r="D1914" s="24" t="s">
        <v>13792</v>
      </c>
    </row>
    <row r="1915" hidden="1">
      <c r="A1915" s="24" t="s">
        <v>4628</v>
      </c>
      <c r="B1915" s="1" t="s">
        <v>4629</v>
      </c>
      <c r="C1915" s="24" t="s">
        <v>13845</v>
      </c>
      <c r="D1915" s="24" t="s">
        <v>13792</v>
      </c>
    </row>
    <row r="1916" hidden="1">
      <c r="A1916" s="24" t="s">
        <v>4632</v>
      </c>
      <c r="B1916" s="1" t="s">
        <v>4633</v>
      </c>
      <c r="C1916" s="24" t="s">
        <v>13866</v>
      </c>
      <c r="D1916" s="24" t="s">
        <v>13792</v>
      </c>
    </row>
    <row r="1917" hidden="1">
      <c r="A1917" s="24" t="s">
        <v>4634</v>
      </c>
      <c r="B1917" s="1" t="s">
        <v>4635</v>
      </c>
      <c r="C1917" s="24" t="s">
        <v>13845</v>
      </c>
      <c r="D1917" s="24" t="s">
        <v>13792</v>
      </c>
    </row>
    <row r="1918" hidden="1">
      <c r="A1918" s="24" t="s">
        <v>4636</v>
      </c>
      <c r="B1918" s="1" t="s">
        <v>4637</v>
      </c>
      <c r="C1918" s="24" t="s">
        <v>13792</v>
      </c>
      <c r="D1918" s="24" t="s">
        <v>13792</v>
      </c>
    </row>
    <row r="1919" hidden="1">
      <c r="A1919" s="24" t="s">
        <v>4638</v>
      </c>
      <c r="B1919" s="1" t="s">
        <v>4639</v>
      </c>
      <c r="C1919" s="24" t="s">
        <v>13792</v>
      </c>
      <c r="D1919" s="24" t="s">
        <v>13792</v>
      </c>
    </row>
    <row r="1920" hidden="1">
      <c r="A1920" s="24" t="s">
        <v>4640</v>
      </c>
      <c r="B1920" s="1" t="s">
        <v>4641</v>
      </c>
      <c r="C1920" s="24" t="s">
        <v>13792</v>
      </c>
      <c r="D1920" s="24" t="s">
        <v>13792</v>
      </c>
    </row>
    <row r="1921" hidden="1">
      <c r="A1921" s="24" t="s">
        <v>4642</v>
      </c>
      <c r="B1921" s="1" t="s">
        <v>4643</v>
      </c>
      <c r="C1921" s="24" t="s">
        <v>13792</v>
      </c>
      <c r="D1921" s="24" t="s">
        <v>13792</v>
      </c>
    </row>
    <row r="1922" hidden="1">
      <c r="A1922" s="24" t="s">
        <v>4644</v>
      </c>
      <c r="B1922" s="1" t="s">
        <v>4645</v>
      </c>
      <c r="C1922" s="24" t="s">
        <v>13845</v>
      </c>
      <c r="D1922" s="24" t="s">
        <v>13792</v>
      </c>
    </row>
    <row r="1923" hidden="1">
      <c r="A1923" s="24" t="s">
        <v>4646</v>
      </c>
      <c r="B1923" s="1" t="s">
        <v>4647</v>
      </c>
      <c r="C1923" s="24" t="s">
        <v>13792</v>
      </c>
      <c r="D1923" s="24" t="s">
        <v>13792</v>
      </c>
    </row>
    <row r="1924" hidden="1">
      <c r="A1924" s="24" t="s">
        <v>4648</v>
      </c>
      <c r="B1924" s="1" t="s">
        <v>4649</v>
      </c>
      <c r="C1924" s="24" t="s">
        <v>13845</v>
      </c>
      <c r="D1924" s="24" t="s">
        <v>13792</v>
      </c>
    </row>
    <row r="1925" hidden="1">
      <c r="A1925" s="24" t="s">
        <v>4650</v>
      </c>
      <c r="B1925" s="1" t="s">
        <v>4651</v>
      </c>
      <c r="C1925" s="24" t="s">
        <v>13792</v>
      </c>
      <c r="D1925" s="24" t="s">
        <v>13792</v>
      </c>
    </row>
    <row r="1926" hidden="1">
      <c r="A1926" s="24" t="s">
        <v>4652</v>
      </c>
      <c r="B1926" s="1" t="s">
        <v>4653</v>
      </c>
      <c r="C1926" s="24" t="s">
        <v>13845</v>
      </c>
      <c r="D1926" s="24" t="s">
        <v>13792</v>
      </c>
    </row>
    <row r="1927" hidden="1">
      <c r="A1927" s="24" t="s">
        <v>4654</v>
      </c>
      <c r="B1927" s="1" t="s">
        <v>4655</v>
      </c>
      <c r="C1927" s="24" t="s">
        <v>13845</v>
      </c>
      <c r="D1927" s="24" t="s">
        <v>13792</v>
      </c>
    </row>
    <row r="1928" hidden="1">
      <c r="A1928" s="24" t="s">
        <v>4656</v>
      </c>
      <c r="B1928" s="1" t="s">
        <v>4657</v>
      </c>
      <c r="C1928" s="24" t="s">
        <v>13845</v>
      </c>
      <c r="D1928" s="24" t="s">
        <v>13792</v>
      </c>
    </row>
    <row r="1929" hidden="1">
      <c r="A1929" s="24" t="s">
        <v>4658</v>
      </c>
      <c r="B1929" s="1" t="s">
        <v>4659</v>
      </c>
      <c r="C1929" s="24" t="s">
        <v>13845</v>
      </c>
      <c r="D1929" s="24" t="s">
        <v>13792</v>
      </c>
    </row>
    <row r="1930" hidden="1">
      <c r="A1930" s="24" t="s">
        <v>4660</v>
      </c>
      <c r="B1930" s="1" t="s">
        <v>4661</v>
      </c>
      <c r="C1930" s="24" t="s">
        <v>13866</v>
      </c>
      <c r="D1930" s="24" t="s">
        <v>13792</v>
      </c>
    </row>
    <row r="1931" hidden="1">
      <c r="A1931" s="24" t="s">
        <v>4668</v>
      </c>
      <c r="B1931" s="1" t="s">
        <v>4669</v>
      </c>
      <c r="C1931" s="24" t="s">
        <v>13866</v>
      </c>
      <c r="D1931" s="24" t="s">
        <v>13792</v>
      </c>
    </row>
    <row r="1932" hidden="1">
      <c r="A1932" s="24" t="s">
        <v>4672</v>
      </c>
      <c r="B1932" s="1" t="s">
        <v>4673</v>
      </c>
      <c r="C1932" s="24" t="s">
        <v>13866</v>
      </c>
      <c r="D1932" s="24" t="s">
        <v>13792</v>
      </c>
    </row>
    <row r="1933" hidden="1">
      <c r="A1933" s="24" t="s">
        <v>4674</v>
      </c>
      <c r="B1933" s="1" t="s">
        <v>4675</v>
      </c>
      <c r="C1933" s="24" t="s">
        <v>13866</v>
      </c>
      <c r="D1933" s="24" t="s">
        <v>13792</v>
      </c>
    </row>
    <row r="1934" hidden="1">
      <c r="A1934" s="24" t="s">
        <v>4676</v>
      </c>
      <c r="B1934" s="1" t="s">
        <v>4677</v>
      </c>
      <c r="C1934" s="24" t="s">
        <v>13883</v>
      </c>
      <c r="D1934" s="24" t="s">
        <v>13792</v>
      </c>
    </row>
    <row r="1935" hidden="1">
      <c r="A1935" s="24" t="s">
        <v>4680</v>
      </c>
      <c r="B1935" s="1" t="s">
        <v>4681</v>
      </c>
      <c r="C1935" s="24" t="s">
        <v>13845</v>
      </c>
      <c r="D1935" s="24" t="s">
        <v>13792</v>
      </c>
    </row>
    <row r="1936" hidden="1">
      <c r="A1936" s="24" t="s">
        <v>4682</v>
      </c>
      <c r="B1936" s="1" t="s">
        <v>4683</v>
      </c>
      <c r="C1936" s="24" t="s">
        <v>13866</v>
      </c>
      <c r="D1936" s="24" t="s">
        <v>13792</v>
      </c>
    </row>
    <row r="1937" hidden="1">
      <c r="A1937" s="24" t="s">
        <v>4684</v>
      </c>
      <c r="B1937" s="1" t="s">
        <v>4685</v>
      </c>
      <c r="C1937" s="24" t="s">
        <v>13866</v>
      </c>
      <c r="D1937" s="24" t="s">
        <v>13792</v>
      </c>
    </row>
    <row r="1938" hidden="1">
      <c r="A1938" s="24" t="s">
        <v>4686</v>
      </c>
      <c r="B1938" s="1" t="s">
        <v>4687</v>
      </c>
      <c r="C1938" s="24" t="s">
        <v>13792</v>
      </c>
      <c r="D1938" s="24" t="s">
        <v>13792</v>
      </c>
    </row>
    <row r="1939" hidden="1">
      <c r="A1939" s="24" t="s">
        <v>4688</v>
      </c>
      <c r="B1939" s="1" t="s">
        <v>4689</v>
      </c>
      <c r="C1939" s="24" t="s">
        <v>13845</v>
      </c>
      <c r="D1939" s="24" t="s">
        <v>13792</v>
      </c>
    </row>
    <row r="1940" hidden="1">
      <c r="A1940" s="24" t="s">
        <v>4690</v>
      </c>
      <c r="B1940" s="1" t="s">
        <v>4691</v>
      </c>
      <c r="C1940" s="24" t="s">
        <v>13845</v>
      </c>
      <c r="D1940" s="24" t="s">
        <v>13792</v>
      </c>
    </row>
    <row r="1941" hidden="1">
      <c r="A1941" s="24" t="s">
        <v>4692</v>
      </c>
      <c r="B1941" s="1" t="s">
        <v>4693</v>
      </c>
      <c r="C1941" s="24" t="s">
        <v>13845</v>
      </c>
      <c r="D1941" s="24" t="s">
        <v>13792</v>
      </c>
    </row>
    <row r="1942" hidden="1">
      <c r="A1942" s="24" t="s">
        <v>4694</v>
      </c>
      <c r="B1942" s="1" t="s">
        <v>4695</v>
      </c>
      <c r="C1942" s="24" t="s">
        <v>13845</v>
      </c>
      <c r="D1942" s="24" t="s">
        <v>13792</v>
      </c>
    </row>
    <row r="1943" hidden="1">
      <c r="A1943" s="24" t="s">
        <v>4696</v>
      </c>
      <c r="B1943" s="1" t="s">
        <v>4697</v>
      </c>
      <c r="C1943" s="24" t="s">
        <v>13845</v>
      </c>
      <c r="D1943" s="24" t="s">
        <v>13792</v>
      </c>
    </row>
    <row r="1944" hidden="1">
      <c r="A1944" s="24" t="s">
        <v>4698</v>
      </c>
      <c r="B1944" s="1" t="s">
        <v>4699</v>
      </c>
      <c r="C1944" s="24" t="s">
        <v>13792</v>
      </c>
      <c r="D1944" s="24" t="s">
        <v>13792</v>
      </c>
    </row>
    <row r="1945" hidden="1">
      <c r="A1945" s="24" t="s">
        <v>4700</v>
      </c>
      <c r="B1945" s="1" t="s">
        <v>4701</v>
      </c>
      <c r="C1945" s="24" t="s">
        <v>13792</v>
      </c>
      <c r="D1945" s="24" t="s">
        <v>13792</v>
      </c>
    </row>
    <row r="1946" hidden="1">
      <c r="A1946" s="24" t="s">
        <v>4702</v>
      </c>
      <c r="B1946" s="1" t="s">
        <v>4703</v>
      </c>
      <c r="C1946" s="24" t="s">
        <v>13845</v>
      </c>
      <c r="D1946" s="24" t="s">
        <v>13792</v>
      </c>
    </row>
    <row r="1947" hidden="1">
      <c r="A1947" s="24" t="s">
        <v>4704</v>
      </c>
      <c r="B1947" s="1" t="s">
        <v>4705</v>
      </c>
      <c r="C1947" s="24" t="s">
        <v>13845</v>
      </c>
      <c r="D1947" s="24" t="s">
        <v>13792</v>
      </c>
    </row>
    <row r="1948" hidden="1">
      <c r="A1948" s="24" t="s">
        <v>4706</v>
      </c>
      <c r="B1948" s="1" t="s">
        <v>4707</v>
      </c>
      <c r="C1948" s="24" t="s">
        <v>13845</v>
      </c>
      <c r="D1948" s="24" t="s">
        <v>13792</v>
      </c>
    </row>
    <row r="1949" hidden="1">
      <c r="A1949" s="24" t="s">
        <v>4708</v>
      </c>
      <c r="B1949" s="1" t="s">
        <v>4709</v>
      </c>
      <c r="C1949" s="24" t="s">
        <v>13845</v>
      </c>
      <c r="D1949" s="24" t="s">
        <v>13792</v>
      </c>
    </row>
    <row r="1950" hidden="1">
      <c r="A1950" s="24" t="s">
        <v>4710</v>
      </c>
      <c r="B1950" s="1" t="s">
        <v>4711</v>
      </c>
      <c r="C1950" s="24" t="s">
        <v>13845</v>
      </c>
      <c r="D1950" s="24" t="s">
        <v>13792</v>
      </c>
    </row>
    <row r="1951" hidden="1">
      <c r="A1951" s="24" t="s">
        <v>4712</v>
      </c>
      <c r="B1951" s="1" t="s">
        <v>4713</v>
      </c>
      <c r="C1951" s="24" t="s">
        <v>13845</v>
      </c>
      <c r="D1951" s="24" t="s">
        <v>13792</v>
      </c>
    </row>
    <row r="1952" hidden="1">
      <c r="A1952" s="24" t="s">
        <v>4714</v>
      </c>
      <c r="B1952" s="1" t="s">
        <v>4715</v>
      </c>
      <c r="C1952" s="24" t="s">
        <v>13792</v>
      </c>
      <c r="D1952" s="24" t="s">
        <v>13792</v>
      </c>
    </row>
    <row r="1953" hidden="1">
      <c r="A1953" s="24" t="s">
        <v>4716</v>
      </c>
      <c r="B1953" s="1" t="s">
        <v>4717</v>
      </c>
      <c r="C1953" s="24" t="s">
        <v>13792</v>
      </c>
      <c r="D1953" s="24" t="s">
        <v>13792</v>
      </c>
    </row>
    <row r="1954" hidden="1">
      <c r="A1954" s="24" t="s">
        <v>4718</v>
      </c>
      <c r="B1954" s="1" t="s">
        <v>4719</v>
      </c>
      <c r="C1954" s="24" t="s">
        <v>13792</v>
      </c>
      <c r="D1954" s="24" t="s">
        <v>13792</v>
      </c>
    </row>
    <row r="1955" hidden="1">
      <c r="A1955" s="24" t="s">
        <v>4720</v>
      </c>
      <c r="B1955" s="1" t="s">
        <v>4721</v>
      </c>
      <c r="C1955" s="24" t="s">
        <v>13992</v>
      </c>
      <c r="D1955" s="24" t="s">
        <v>13792</v>
      </c>
    </row>
    <row r="1956" hidden="1">
      <c r="A1956" s="24" t="s">
        <v>4722</v>
      </c>
      <c r="B1956" s="1" t="s">
        <v>4723</v>
      </c>
      <c r="C1956" s="24" t="s">
        <v>13845</v>
      </c>
      <c r="D1956" s="24" t="s">
        <v>13792</v>
      </c>
    </row>
    <row r="1957" hidden="1">
      <c r="A1957" s="24" t="s">
        <v>4724</v>
      </c>
      <c r="B1957" s="1" t="s">
        <v>4725</v>
      </c>
      <c r="C1957" s="24" t="s">
        <v>13792</v>
      </c>
      <c r="D1957" s="24" t="s">
        <v>13792</v>
      </c>
    </row>
    <row r="1958" hidden="1">
      <c r="A1958" s="24" t="s">
        <v>4726</v>
      </c>
      <c r="B1958" s="1" t="s">
        <v>4727</v>
      </c>
      <c r="C1958" s="24" t="s">
        <v>13845</v>
      </c>
      <c r="D1958" s="24" t="s">
        <v>13792</v>
      </c>
    </row>
    <row r="1959" hidden="1">
      <c r="A1959" s="24" t="s">
        <v>4728</v>
      </c>
      <c r="B1959" s="1" t="s">
        <v>4729</v>
      </c>
      <c r="C1959" s="24" t="s">
        <v>13845</v>
      </c>
      <c r="D1959" s="24" t="s">
        <v>13792</v>
      </c>
    </row>
    <row r="1960" hidden="1">
      <c r="A1960" s="24" t="s">
        <v>4730</v>
      </c>
      <c r="B1960" s="1" t="s">
        <v>4731</v>
      </c>
      <c r="C1960" s="24" t="s">
        <v>13792</v>
      </c>
      <c r="D1960" s="24" t="s">
        <v>13792</v>
      </c>
    </row>
    <row r="1961" hidden="1">
      <c r="A1961" s="24" t="s">
        <v>4732</v>
      </c>
      <c r="B1961" s="1" t="s">
        <v>4733</v>
      </c>
      <c r="C1961" s="24" t="s">
        <v>13845</v>
      </c>
      <c r="D1961" s="24" t="s">
        <v>13792</v>
      </c>
    </row>
    <row r="1962" hidden="1">
      <c r="A1962" s="24" t="s">
        <v>4734</v>
      </c>
      <c r="B1962" s="1" t="s">
        <v>4735</v>
      </c>
      <c r="C1962" s="24" t="s">
        <v>13845</v>
      </c>
      <c r="D1962" s="24" t="s">
        <v>13792</v>
      </c>
    </row>
    <row r="1963" hidden="1">
      <c r="A1963" s="24" t="s">
        <v>4736</v>
      </c>
      <c r="B1963" s="1" t="s">
        <v>4737</v>
      </c>
      <c r="C1963" s="24" t="s">
        <v>13845</v>
      </c>
      <c r="D1963" s="24" t="s">
        <v>13792</v>
      </c>
    </row>
    <row r="1964" hidden="1">
      <c r="A1964" s="24" t="s">
        <v>4740</v>
      </c>
      <c r="B1964" s="1" t="s">
        <v>4741</v>
      </c>
      <c r="C1964" s="24" t="s">
        <v>13792</v>
      </c>
      <c r="D1964" s="24" t="s">
        <v>13792</v>
      </c>
    </row>
    <row r="1965" hidden="1">
      <c r="A1965" s="24" t="s">
        <v>4742</v>
      </c>
      <c r="B1965" s="1" t="s">
        <v>4743</v>
      </c>
      <c r="C1965" s="24" t="s">
        <v>13992</v>
      </c>
      <c r="D1965" s="24" t="s">
        <v>13792</v>
      </c>
    </row>
    <row r="1966" hidden="1">
      <c r="A1966" s="24" t="s">
        <v>4744</v>
      </c>
      <c r="B1966" s="1" t="s">
        <v>4745</v>
      </c>
      <c r="C1966" s="24" t="s">
        <v>13992</v>
      </c>
      <c r="D1966" s="24" t="s">
        <v>13792</v>
      </c>
    </row>
    <row r="1967" hidden="1">
      <c r="A1967" s="24" t="s">
        <v>4746</v>
      </c>
      <c r="B1967" s="1" t="s">
        <v>4747</v>
      </c>
      <c r="C1967" s="24" t="s">
        <v>13992</v>
      </c>
      <c r="D1967" s="24" t="s">
        <v>13792</v>
      </c>
    </row>
    <row r="1968" hidden="1">
      <c r="A1968" s="24" t="s">
        <v>4748</v>
      </c>
      <c r="B1968" s="1" t="s">
        <v>4749</v>
      </c>
      <c r="C1968" s="24" t="s">
        <v>13845</v>
      </c>
      <c r="D1968" s="24" t="s">
        <v>13792</v>
      </c>
    </row>
    <row r="1969" hidden="1">
      <c r="A1969" s="24" t="s">
        <v>4754</v>
      </c>
      <c r="B1969" s="1" t="s">
        <v>4755</v>
      </c>
      <c r="C1969" s="24" t="s">
        <v>13845</v>
      </c>
      <c r="D1969" s="24" t="s">
        <v>13792</v>
      </c>
    </row>
    <row r="1970" hidden="1">
      <c r="A1970" s="24" t="s">
        <v>4760</v>
      </c>
      <c r="B1970" s="1" t="s">
        <v>4761</v>
      </c>
      <c r="C1970" s="24" t="s">
        <v>13845</v>
      </c>
      <c r="D1970" s="24" t="s">
        <v>13792</v>
      </c>
    </row>
    <row r="1971" hidden="1">
      <c r="A1971" s="24" t="s">
        <v>4764</v>
      </c>
      <c r="B1971" s="1" t="s">
        <v>4765</v>
      </c>
      <c r="C1971" s="24" t="s">
        <v>13992</v>
      </c>
      <c r="D1971" s="24" t="s">
        <v>13792</v>
      </c>
    </row>
    <row r="1972" hidden="1">
      <c r="A1972" s="24" t="s">
        <v>4772</v>
      </c>
      <c r="B1972" s="1" t="s">
        <v>4773</v>
      </c>
      <c r="C1972" s="24" t="s">
        <v>13992</v>
      </c>
      <c r="D1972" s="24" t="s">
        <v>13792</v>
      </c>
    </row>
    <row r="1973" hidden="1">
      <c r="A1973" s="24" t="s">
        <v>4774</v>
      </c>
      <c r="B1973" s="1" t="s">
        <v>4775</v>
      </c>
      <c r="C1973" s="24" t="s">
        <v>13992</v>
      </c>
      <c r="D1973" s="24" t="s">
        <v>13792</v>
      </c>
    </row>
    <row r="1974" hidden="1">
      <c r="A1974" s="24" t="s">
        <v>16927</v>
      </c>
      <c r="B1974" s="1" t="s">
        <v>16928</v>
      </c>
      <c r="C1974" s="24" t="s">
        <v>13992</v>
      </c>
      <c r="D1974" s="24" t="s">
        <v>13792</v>
      </c>
    </row>
    <row r="1975" hidden="1">
      <c r="A1975" s="24" t="s">
        <v>4776</v>
      </c>
      <c r="B1975" s="1" t="s">
        <v>4777</v>
      </c>
      <c r="C1975" s="24" t="s">
        <v>13792</v>
      </c>
      <c r="D1975" s="24" t="s">
        <v>13792</v>
      </c>
    </row>
    <row r="1976" hidden="1">
      <c r="A1976" s="24" t="s">
        <v>4778</v>
      </c>
      <c r="B1976" s="1" t="s">
        <v>4779</v>
      </c>
      <c r="C1976" s="24" t="s">
        <v>13792</v>
      </c>
      <c r="D1976" s="24" t="s">
        <v>13792</v>
      </c>
    </row>
    <row r="1977" hidden="1">
      <c r="A1977" s="24" t="s">
        <v>4780</v>
      </c>
      <c r="B1977" s="1" t="s">
        <v>4781</v>
      </c>
      <c r="C1977" s="24" t="s">
        <v>13992</v>
      </c>
      <c r="D1977" s="24" t="s">
        <v>13792</v>
      </c>
    </row>
    <row r="1978" hidden="1">
      <c r="A1978" s="24" t="s">
        <v>4782</v>
      </c>
      <c r="B1978" s="1" t="s">
        <v>4783</v>
      </c>
      <c r="C1978" s="24" t="s">
        <v>13792</v>
      </c>
      <c r="D1978" s="24" t="s">
        <v>13792</v>
      </c>
    </row>
    <row r="1979" hidden="1">
      <c r="A1979" s="24" t="s">
        <v>4788</v>
      </c>
      <c r="B1979" s="1" t="s">
        <v>4789</v>
      </c>
      <c r="C1979" s="24" t="s">
        <v>13992</v>
      </c>
      <c r="D1979" s="24" t="s">
        <v>13792</v>
      </c>
    </row>
    <row r="1980" hidden="1">
      <c r="A1980" s="24" t="s">
        <v>4790</v>
      </c>
      <c r="B1980" s="1" t="s">
        <v>4791</v>
      </c>
      <c r="C1980" s="24" t="s">
        <v>13992</v>
      </c>
      <c r="D1980" s="24" t="s">
        <v>13792</v>
      </c>
    </row>
    <row r="1981" hidden="1">
      <c r="A1981" s="24" t="s">
        <v>4798</v>
      </c>
      <c r="B1981" s="1" t="s">
        <v>4799</v>
      </c>
      <c r="C1981" s="24" t="s">
        <v>13992</v>
      </c>
      <c r="D1981" s="24" t="s">
        <v>13792</v>
      </c>
    </row>
    <row r="1982" hidden="1">
      <c r="A1982" s="24" t="s">
        <v>4800</v>
      </c>
      <c r="B1982" s="1" t="s">
        <v>4801</v>
      </c>
      <c r="C1982" s="24" t="s">
        <v>13992</v>
      </c>
      <c r="D1982" s="24" t="s">
        <v>13792</v>
      </c>
    </row>
    <row r="1983" hidden="1">
      <c r="A1983" s="24" t="s">
        <v>4802</v>
      </c>
      <c r="B1983" s="1" t="s">
        <v>4803</v>
      </c>
      <c r="C1983" s="24" t="s">
        <v>13992</v>
      </c>
      <c r="D1983" s="24" t="s">
        <v>13792</v>
      </c>
    </row>
    <row r="1984" hidden="1">
      <c r="A1984" s="24" t="s">
        <v>4804</v>
      </c>
      <c r="B1984" s="1" t="s">
        <v>4805</v>
      </c>
      <c r="C1984" s="24" t="s">
        <v>13992</v>
      </c>
      <c r="D1984" s="24" t="s">
        <v>13792</v>
      </c>
    </row>
    <row r="1985" hidden="1">
      <c r="A1985" s="24" t="s">
        <v>4806</v>
      </c>
      <c r="B1985" s="1" t="s">
        <v>4807</v>
      </c>
      <c r="C1985" s="24" t="s">
        <v>13792</v>
      </c>
      <c r="D1985" s="24" t="s">
        <v>13792</v>
      </c>
    </row>
    <row r="1986" hidden="1">
      <c r="A1986" s="24" t="s">
        <v>10876</v>
      </c>
      <c r="B1986" s="1" t="s">
        <v>10877</v>
      </c>
      <c r="C1986" s="24" t="s">
        <v>13992</v>
      </c>
      <c r="D1986" s="24" t="s">
        <v>13792</v>
      </c>
    </row>
    <row r="1987" hidden="1">
      <c r="A1987" s="24" t="s">
        <v>4808</v>
      </c>
      <c r="B1987" s="1" t="s">
        <v>4809</v>
      </c>
      <c r="C1987" s="24" t="s">
        <v>13992</v>
      </c>
      <c r="D1987" s="24" t="s">
        <v>13792</v>
      </c>
    </row>
    <row r="1988" hidden="1">
      <c r="A1988" s="24" t="s">
        <v>4810</v>
      </c>
      <c r="B1988" s="1" t="s">
        <v>4811</v>
      </c>
      <c r="C1988" s="24" t="s">
        <v>13792</v>
      </c>
      <c r="D1988" s="24" t="s">
        <v>13792</v>
      </c>
    </row>
    <row r="1989" hidden="1">
      <c r="A1989" s="24" t="s">
        <v>16955</v>
      </c>
      <c r="B1989" s="1" t="s">
        <v>16956</v>
      </c>
      <c r="C1989" s="24" t="s">
        <v>13792</v>
      </c>
      <c r="D1989" s="24" t="s">
        <v>13792</v>
      </c>
    </row>
    <row r="1990" hidden="1">
      <c r="A1990" s="24" t="s">
        <v>4812</v>
      </c>
      <c r="B1990" s="1" t="s">
        <v>4813</v>
      </c>
      <c r="C1990" s="24" t="s">
        <v>1102</v>
      </c>
      <c r="D1990" s="24" t="s">
        <v>13792</v>
      </c>
    </row>
    <row r="1991" hidden="1">
      <c r="A1991" s="24" t="s">
        <v>4814</v>
      </c>
      <c r="B1991" s="1" t="s">
        <v>4815</v>
      </c>
      <c r="C1991" s="24" t="s">
        <v>1102</v>
      </c>
      <c r="D1991" s="24" t="s">
        <v>13792</v>
      </c>
    </row>
    <row r="1992" hidden="1">
      <c r="A1992" s="24" t="s">
        <v>4816</v>
      </c>
      <c r="B1992" s="1" t="s">
        <v>4817</v>
      </c>
      <c r="C1992" s="24" t="s">
        <v>13792</v>
      </c>
      <c r="D1992" s="24" t="s">
        <v>13792</v>
      </c>
    </row>
    <row r="1993" hidden="1">
      <c r="A1993" s="24" t="s">
        <v>10884</v>
      </c>
      <c r="B1993" s="1" t="s">
        <v>10885</v>
      </c>
      <c r="C1993" s="24" t="s">
        <v>13992</v>
      </c>
      <c r="D1993" s="24" t="s">
        <v>13792</v>
      </c>
    </row>
    <row r="1994" hidden="1">
      <c r="A1994" s="24" t="s">
        <v>4818</v>
      </c>
      <c r="B1994" s="1" t="s">
        <v>4819</v>
      </c>
      <c r="C1994" s="24" t="s">
        <v>13992</v>
      </c>
      <c r="D1994" s="24" t="s">
        <v>13792</v>
      </c>
    </row>
    <row r="1995" hidden="1">
      <c r="A1995" s="24" t="s">
        <v>4820</v>
      </c>
      <c r="B1995" s="1" t="s">
        <v>4821</v>
      </c>
      <c r="C1995" s="24" t="s">
        <v>13992</v>
      </c>
      <c r="D1995" s="24" t="s">
        <v>13792</v>
      </c>
    </row>
    <row r="1996" hidden="1">
      <c r="A1996" s="24" t="s">
        <v>16969</v>
      </c>
      <c r="B1996" s="1" t="s">
        <v>16970</v>
      </c>
      <c r="C1996" s="24" t="s">
        <v>13792</v>
      </c>
      <c r="D1996" s="24" t="s">
        <v>13792</v>
      </c>
    </row>
    <row r="1997" hidden="1">
      <c r="A1997" s="24" t="s">
        <v>16973</v>
      </c>
      <c r="B1997" s="1" t="s">
        <v>16974</v>
      </c>
      <c r="C1997" s="24" t="s">
        <v>13992</v>
      </c>
      <c r="D1997" s="24" t="s">
        <v>13792</v>
      </c>
    </row>
    <row r="1998" hidden="1">
      <c r="A1998" s="24" t="s">
        <v>4822</v>
      </c>
      <c r="B1998" s="1" t="s">
        <v>4823</v>
      </c>
      <c r="C1998" s="24" t="s">
        <v>13992</v>
      </c>
      <c r="D1998" s="24" t="s">
        <v>13792</v>
      </c>
    </row>
    <row r="1999" hidden="1">
      <c r="A1999" s="24" t="s">
        <v>4824</v>
      </c>
      <c r="B1999" s="1" t="s">
        <v>4825</v>
      </c>
      <c r="C1999" s="24" t="s">
        <v>13792</v>
      </c>
      <c r="D1999" s="24" t="s">
        <v>13792</v>
      </c>
    </row>
    <row r="2000" hidden="1">
      <c r="A2000" s="24" t="s">
        <v>4826</v>
      </c>
      <c r="B2000" s="1" t="s">
        <v>4827</v>
      </c>
      <c r="C2000" s="24" t="s">
        <v>13992</v>
      </c>
      <c r="D2000" s="24" t="s">
        <v>13792</v>
      </c>
    </row>
    <row r="2001" hidden="1">
      <c r="A2001" s="24" t="s">
        <v>4828</v>
      </c>
      <c r="B2001" s="1" t="s">
        <v>4829</v>
      </c>
      <c r="C2001" s="24" t="s">
        <v>13992</v>
      </c>
      <c r="D2001" s="24" t="s">
        <v>13792</v>
      </c>
    </row>
    <row r="2002" hidden="1">
      <c r="A2002" s="24" t="s">
        <v>4830</v>
      </c>
      <c r="B2002" s="1" t="s">
        <v>4831</v>
      </c>
      <c r="C2002" s="24" t="s">
        <v>13992</v>
      </c>
      <c r="D2002" s="24" t="s">
        <v>13792</v>
      </c>
    </row>
    <row r="2003" hidden="1">
      <c r="A2003" s="24" t="s">
        <v>16985</v>
      </c>
      <c r="B2003" s="1" t="s">
        <v>16986</v>
      </c>
      <c r="C2003" s="24" t="s">
        <v>13992</v>
      </c>
      <c r="D2003" s="24" t="s">
        <v>13792</v>
      </c>
    </row>
    <row r="2004" hidden="1">
      <c r="A2004" s="24" t="s">
        <v>4832</v>
      </c>
      <c r="B2004" s="1" t="s">
        <v>4833</v>
      </c>
      <c r="C2004" s="24" t="s">
        <v>13992</v>
      </c>
      <c r="D2004" s="24" t="s">
        <v>13792</v>
      </c>
    </row>
    <row r="2005" hidden="1">
      <c r="A2005" s="24" t="s">
        <v>4834</v>
      </c>
      <c r="B2005" s="1" t="s">
        <v>4835</v>
      </c>
      <c r="C2005" s="24" t="s">
        <v>1102</v>
      </c>
      <c r="D2005" s="24" t="s">
        <v>13792</v>
      </c>
    </row>
    <row r="2006" hidden="1">
      <c r="A2006" s="24" t="s">
        <v>4836</v>
      </c>
      <c r="B2006" s="1" t="s">
        <v>4837</v>
      </c>
      <c r="C2006" s="24" t="s">
        <v>13992</v>
      </c>
      <c r="D2006" s="24" t="s">
        <v>13792</v>
      </c>
    </row>
    <row r="2007" hidden="1">
      <c r="A2007" s="24" t="s">
        <v>4838</v>
      </c>
      <c r="B2007" s="1" t="s">
        <v>4839</v>
      </c>
      <c r="C2007" s="24" t="s">
        <v>13792</v>
      </c>
      <c r="D2007" s="24" t="s">
        <v>13792</v>
      </c>
    </row>
    <row r="2008" hidden="1">
      <c r="A2008" s="24" t="s">
        <v>4840</v>
      </c>
      <c r="B2008" s="1" t="s">
        <v>4841</v>
      </c>
      <c r="C2008" s="24" t="s">
        <v>13992</v>
      </c>
      <c r="D2008" s="24" t="s">
        <v>13792</v>
      </c>
    </row>
    <row r="2009" hidden="1">
      <c r="A2009" s="24" t="s">
        <v>4844</v>
      </c>
      <c r="B2009" s="1" t="s">
        <v>4845</v>
      </c>
      <c r="C2009" s="24" t="s">
        <v>13845</v>
      </c>
      <c r="D2009" s="24" t="s">
        <v>13792</v>
      </c>
    </row>
    <row r="2010" hidden="1">
      <c r="A2010" s="24" t="s">
        <v>4848</v>
      </c>
      <c r="B2010" s="1" t="s">
        <v>4849</v>
      </c>
      <c r="C2010" s="24" t="s">
        <v>1102</v>
      </c>
      <c r="D2010" s="24" t="s">
        <v>13792</v>
      </c>
    </row>
    <row r="2011" hidden="1">
      <c r="A2011" s="24" t="s">
        <v>4850</v>
      </c>
      <c r="B2011" s="1" t="s">
        <v>4851</v>
      </c>
      <c r="C2011" s="24" t="s">
        <v>13845</v>
      </c>
      <c r="D2011" s="24" t="s">
        <v>13792</v>
      </c>
    </row>
    <row r="2012" hidden="1">
      <c r="A2012" s="24" t="s">
        <v>4852</v>
      </c>
      <c r="B2012" s="1" t="s">
        <v>4853</v>
      </c>
      <c r="C2012" s="24" t="s">
        <v>13845</v>
      </c>
      <c r="D2012" s="24" t="s">
        <v>13792</v>
      </c>
    </row>
    <row r="2013" hidden="1">
      <c r="A2013" s="24" t="s">
        <v>4854</v>
      </c>
      <c r="B2013" s="1" t="s">
        <v>4855</v>
      </c>
      <c r="C2013" s="24" t="s">
        <v>13845</v>
      </c>
      <c r="D2013" s="24" t="s">
        <v>13792</v>
      </c>
    </row>
    <row r="2014" hidden="1">
      <c r="A2014" s="24" t="s">
        <v>4858</v>
      </c>
      <c r="B2014" s="1" t="s">
        <v>4859</v>
      </c>
      <c r="C2014" s="24" t="s">
        <v>13836</v>
      </c>
      <c r="D2014" s="24" t="s">
        <v>13792</v>
      </c>
    </row>
    <row r="2015" hidden="1">
      <c r="A2015" s="24" t="s">
        <v>4862</v>
      </c>
      <c r="B2015" s="1" t="s">
        <v>4863</v>
      </c>
      <c r="C2015" s="24" t="s">
        <v>13845</v>
      </c>
      <c r="D2015" s="24" t="s">
        <v>13792</v>
      </c>
    </row>
    <row r="2016" hidden="1">
      <c r="A2016" s="24" t="s">
        <v>4866</v>
      </c>
      <c r="B2016" s="1" t="s">
        <v>4867</v>
      </c>
      <c r="C2016" s="24" t="s">
        <v>13845</v>
      </c>
      <c r="D2016" s="24" t="s">
        <v>13792</v>
      </c>
    </row>
    <row r="2017" hidden="1">
      <c r="A2017" s="24" t="s">
        <v>4868</v>
      </c>
      <c r="B2017" s="1" t="s">
        <v>4869</v>
      </c>
      <c r="C2017" s="24" t="s">
        <v>13792</v>
      </c>
      <c r="D2017" s="24" t="s">
        <v>13792</v>
      </c>
    </row>
    <row r="2018" hidden="1">
      <c r="A2018" s="24" t="s">
        <v>4870</v>
      </c>
      <c r="B2018" s="1" t="s">
        <v>4871</v>
      </c>
      <c r="C2018" s="24" t="s">
        <v>13992</v>
      </c>
      <c r="D2018" s="24" t="s">
        <v>13792</v>
      </c>
    </row>
    <row r="2019" hidden="1">
      <c r="A2019" s="24" t="s">
        <v>4872</v>
      </c>
      <c r="B2019" s="1" t="s">
        <v>4873</v>
      </c>
      <c r="C2019" s="24" t="s">
        <v>13992</v>
      </c>
      <c r="D2019" s="24" t="s">
        <v>13792</v>
      </c>
    </row>
    <row r="2020" hidden="1">
      <c r="A2020" s="24" t="s">
        <v>10914</v>
      </c>
      <c r="B2020" s="1" t="s">
        <v>10916</v>
      </c>
      <c r="C2020" s="24" t="s">
        <v>13792</v>
      </c>
      <c r="D2020" s="24" t="s">
        <v>13792</v>
      </c>
    </row>
    <row r="2021" hidden="1">
      <c r="A2021" s="24" t="s">
        <v>4876</v>
      </c>
      <c r="B2021" s="1" t="s">
        <v>4877</v>
      </c>
      <c r="C2021" s="24" t="s">
        <v>13992</v>
      </c>
      <c r="D2021" s="24" t="s">
        <v>13792</v>
      </c>
    </row>
    <row r="2022" hidden="1">
      <c r="A2022" s="24" t="s">
        <v>4878</v>
      </c>
      <c r="B2022" s="1" t="s">
        <v>4879</v>
      </c>
      <c r="C2022" s="24" t="s">
        <v>13992</v>
      </c>
      <c r="D2022" s="24" t="s">
        <v>13792</v>
      </c>
    </row>
    <row r="2023" hidden="1">
      <c r="A2023" s="24" t="s">
        <v>4880</v>
      </c>
      <c r="B2023" s="1" t="s">
        <v>4881</v>
      </c>
      <c r="C2023" s="24" t="s">
        <v>13992</v>
      </c>
      <c r="D2023" s="24" t="s">
        <v>13792</v>
      </c>
    </row>
    <row r="2024" hidden="1">
      <c r="A2024" s="24" t="s">
        <v>4882</v>
      </c>
      <c r="B2024" s="1" t="s">
        <v>4883</v>
      </c>
      <c r="C2024" s="24" t="s">
        <v>13992</v>
      </c>
      <c r="D2024" s="24" t="s">
        <v>13792</v>
      </c>
    </row>
    <row r="2025" hidden="1">
      <c r="A2025" s="24" t="s">
        <v>4884</v>
      </c>
      <c r="B2025" s="1" t="s">
        <v>4885</v>
      </c>
      <c r="C2025" s="24" t="s">
        <v>13992</v>
      </c>
      <c r="D2025" s="24" t="s">
        <v>13792</v>
      </c>
    </row>
    <row r="2026" hidden="1">
      <c r="A2026" s="24" t="s">
        <v>4886</v>
      </c>
      <c r="B2026" s="1" t="s">
        <v>4887</v>
      </c>
      <c r="C2026" s="24" t="s">
        <v>13866</v>
      </c>
      <c r="D2026" s="24" t="s">
        <v>13792</v>
      </c>
    </row>
    <row r="2027" hidden="1">
      <c r="A2027" s="24" t="s">
        <v>4888</v>
      </c>
      <c r="B2027" s="1" t="s">
        <v>4889</v>
      </c>
      <c r="C2027" s="24" t="s">
        <v>13866</v>
      </c>
      <c r="D2027" s="24" t="s">
        <v>13792</v>
      </c>
    </row>
    <row r="2028" hidden="1">
      <c r="A2028" s="24" t="s">
        <v>4890</v>
      </c>
      <c r="B2028" s="1" t="s">
        <v>4891</v>
      </c>
      <c r="C2028" s="24" t="s">
        <v>13992</v>
      </c>
      <c r="D2028" s="24" t="s">
        <v>13792</v>
      </c>
    </row>
    <row r="2029" hidden="1">
      <c r="A2029" s="24" t="s">
        <v>4892</v>
      </c>
      <c r="B2029" s="1" t="s">
        <v>4893</v>
      </c>
      <c r="C2029" s="24" t="s">
        <v>13866</v>
      </c>
      <c r="D2029" s="24" t="s">
        <v>13792</v>
      </c>
    </row>
    <row r="2030" hidden="1">
      <c r="A2030" s="24" t="s">
        <v>4894</v>
      </c>
      <c r="B2030" s="1" t="s">
        <v>4895</v>
      </c>
      <c r="C2030" s="24" t="s">
        <v>13866</v>
      </c>
      <c r="D2030" s="24" t="s">
        <v>13792</v>
      </c>
    </row>
    <row r="2031" hidden="1">
      <c r="A2031" s="24" t="s">
        <v>4896</v>
      </c>
      <c r="B2031" s="1" t="s">
        <v>4897</v>
      </c>
      <c r="C2031" s="24" t="s">
        <v>13845</v>
      </c>
      <c r="D2031" s="24" t="s">
        <v>13792</v>
      </c>
    </row>
    <row r="2032" hidden="1">
      <c r="A2032" s="24" t="s">
        <v>4898</v>
      </c>
      <c r="B2032" s="1" t="s">
        <v>4899</v>
      </c>
      <c r="C2032" s="24" t="s">
        <v>13845</v>
      </c>
      <c r="D2032" s="24" t="s">
        <v>13792</v>
      </c>
    </row>
    <row r="2033" hidden="1">
      <c r="A2033" s="24" t="s">
        <v>4900</v>
      </c>
      <c r="B2033" s="1" t="s">
        <v>4901</v>
      </c>
      <c r="C2033" s="24" t="s">
        <v>13845</v>
      </c>
      <c r="D2033" s="24" t="s">
        <v>13792</v>
      </c>
    </row>
    <row r="2034" hidden="1">
      <c r="A2034" s="24" t="s">
        <v>4902</v>
      </c>
      <c r="B2034" s="1" t="s">
        <v>4903</v>
      </c>
      <c r="C2034" s="24" t="s">
        <v>13845</v>
      </c>
      <c r="D2034" s="24" t="s">
        <v>13792</v>
      </c>
    </row>
    <row r="2035" hidden="1">
      <c r="A2035" s="24" t="s">
        <v>4904</v>
      </c>
      <c r="B2035" s="1" t="s">
        <v>4905</v>
      </c>
      <c r="C2035" s="24" t="s">
        <v>13845</v>
      </c>
      <c r="D2035" s="24" t="s">
        <v>13792</v>
      </c>
    </row>
    <row r="2036" hidden="1">
      <c r="A2036" s="24" t="s">
        <v>4906</v>
      </c>
      <c r="B2036" s="1" t="s">
        <v>4907</v>
      </c>
      <c r="C2036" s="24" t="s">
        <v>13866</v>
      </c>
      <c r="D2036" s="24" t="s">
        <v>13792</v>
      </c>
    </row>
    <row r="2037" hidden="1">
      <c r="A2037" s="24" t="s">
        <v>4908</v>
      </c>
      <c r="B2037" s="1" t="s">
        <v>4909</v>
      </c>
      <c r="C2037" s="24" t="s">
        <v>13866</v>
      </c>
      <c r="D2037" s="24" t="s">
        <v>13792</v>
      </c>
    </row>
    <row r="2038" hidden="1">
      <c r="A2038" s="24" t="s">
        <v>4910</v>
      </c>
      <c r="B2038" s="1" t="s">
        <v>4911</v>
      </c>
      <c r="C2038" s="24" t="s">
        <v>13845</v>
      </c>
      <c r="D2038" s="24" t="s">
        <v>13792</v>
      </c>
    </row>
    <row r="2039" hidden="1">
      <c r="A2039" s="24" t="s">
        <v>4912</v>
      </c>
      <c r="B2039" s="1" t="s">
        <v>4913</v>
      </c>
      <c r="C2039" s="24" t="s">
        <v>13866</v>
      </c>
      <c r="D2039" s="24" t="s">
        <v>13792</v>
      </c>
    </row>
    <row r="2040" hidden="1">
      <c r="A2040" s="24" t="s">
        <v>4914</v>
      </c>
      <c r="B2040" s="1" t="s">
        <v>4915</v>
      </c>
      <c r="C2040" s="24" t="s">
        <v>13845</v>
      </c>
      <c r="D2040" s="24" t="s">
        <v>13792</v>
      </c>
    </row>
    <row r="2041" hidden="1">
      <c r="A2041" s="24" t="s">
        <v>4916</v>
      </c>
      <c r="B2041" s="1" t="s">
        <v>4917</v>
      </c>
      <c r="C2041" s="24" t="s">
        <v>13866</v>
      </c>
      <c r="D2041" s="24" t="s">
        <v>13792</v>
      </c>
    </row>
    <row r="2042" hidden="1">
      <c r="A2042" s="24" t="s">
        <v>4918</v>
      </c>
      <c r="B2042" s="1" t="s">
        <v>4919</v>
      </c>
      <c r="C2042" s="24" t="s">
        <v>13845</v>
      </c>
      <c r="D2042" s="24" t="s">
        <v>13792</v>
      </c>
    </row>
    <row r="2043" hidden="1">
      <c r="A2043" s="24" t="s">
        <v>4920</v>
      </c>
      <c r="B2043" s="1" t="s">
        <v>4921</v>
      </c>
      <c r="C2043" s="24" t="s">
        <v>13866</v>
      </c>
      <c r="D2043" s="24" t="s">
        <v>13792</v>
      </c>
    </row>
    <row r="2044" hidden="1">
      <c r="A2044" s="24" t="s">
        <v>4922</v>
      </c>
      <c r="B2044" s="1" t="s">
        <v>4923</v>
      </c>
      <c r="C2044" s="24" t="s">
        <v>13845</v>
      </c>
      <c r="D2044" s="24" t="s">
        <v>13792</v>
      </c>
    </row>
    <row r="2045" hidden="1">
      <c r="A2045" s="24" t="s">
        <v>4924</v>
      </c>
      <c r="B2045" s="1" t="s">
        <v>4925</v>
      </c>
      <c r="C2045" s="24" t="s">
        <v>13866</v>
      </c>
      <c r="D2045" s="24" t="s">
        <v>13792</v>
      </c>
    </row>
    <row r="2046" hidden="1">
      <c r="A2046" s="24" t="s">
        <v>4926</v>
      </c>
      <c r="B2046" s="1" t="s">
        <v>4927</v>
      </c>
      <c r="C2046" s="24" t="s">
        <v>13866</v>
      </c>
      <c r="D2046" s="24" t="s">
        <v>13792</v>
      </c>
    </row>
    <row r="2047" hidden="1">
      <c r="A2047" s="24" t="s">
        <v>4928</v>
      </c>
      <c r="B2047" s="1" t="s">
        <v>4929</v>
      </c>
      <c r="C2047" s="24" t="s">
        <v>13866</v>
      </c>
      <c r="D2047" s="24" t="s">
        <v>13792</v>
      </c>
    </row>
    <row r="2048" hidden="1">
      <c r="A2048" s="24" t="s">
        <v>4930</v>
      </c>
      <c r="B2048" s="1" t="s">
        <v>4931</v>
      </c>
      <c r="C2048" s="24" t="s">
        <v>13866</v>
      </c>
      <c r="D2048" s="24" t="s">
        <v>13792</v>
      </c>
    </row>
    <row r="2049" hidden="1">
      <c r="A2049" s="24" t="s">
        <v>4932</v>
      </c>
      <c r="B2049" s="1" t="s">
        <v>4933</v>
      </c>
      <c r="C2049" s="24" t="s">
        <v>13866</v>
      </c>
      <c r="D2049" s="24" t="s">
        <v>13792</v>
      </c>
    </row>
    <row r="2050" hidden="1">
      <c r="A2050" s="24" t="s">
        <v>4934</v>
      </c>
      <c r="B2050" s="1" t="s">
        <v>4935</v>
      </c>
      <c r="C2050" s="24" t="s">
        <v>13866</v>
      </c>
      <c r="D2050" s="24" t="s">
        <v>13792</v>
      </c>
    </row>
    <row r="2051" hidden="1">
      <c r="A2051" s="24" t="s">
        <v>4936</v>
      </c>
      <c r="B2051" s="1" t="s">
        <v>4937</v>
      </c>
      <c r="C2051" s="24" t="s">
        <v>13845</v>
      </c>
      <c r="D2051" s="24" t="s">
        <v>13792</v>
      </c>
    </row>
    <row r="2052" hidden="1">
      <c r="A2052" s="24" t="s">
        <v>4938</v>
      </c>
      <c r="B2052" s="1" t="s">
        <v>4939</v>
      </c>
      <c r="C2052" s="24" t="s">
        <v>13845</v>
      </c>
      <c r="D2052" s="24" t="s">
        <v>13792</v>
      </c>
    </row>
    <row r="2053" hidden="1">
      <c r="A2053" s="24" t="s">
        <v>4940</v>
      </c>
      <c r="B2053" s="1" t="s">
        <v>4941</v>
      </c>
      <c r="C2053" s="24" t="s">
        <v>13845</v>
      </c>
      <c r="D2053" s="24" t="s">
        <v>13792</v>
      </c>
    </row>
    <row r="2054" hidden="1">
      <c r="A2054" s="24" t="s">
        <v>4942</v>
      </c>
      <c r="B2054" s="1" t="s">
        <v>4943</v>
      </c>
      <c r="C2054" s="24" t="s">
        <v>13845</v>
      </c>
      <c r="D2054" s="24" t="s">
        <v>13792</v>
      </c>
    </row>
    <row r="2055" hidden="1">
      <c r="A2055" s="24" t="s">
        <v>4944</v>
      </c>
      <c r="B2055" s="1" t="s">
        <v>4945</v>
      </c>
      <c r="C2055" s="24" t="s">
        <v>13845</v>
      </c>
      <c r="D2055" s="24" t="s">
        <v>13792</v>
      </c>
    </row>
    <row r="2056" hidden="1">
      <c r="A2056" s="24" t="s">
        <v>4946</v>
      </c>
      <c r="B2056" s="1" t="s">
        <v>4947</v>
      </c>
      <c r="C2056" s="24" t="s">
        <v>13845</v>
      </c>
      <c r="D2056" s="24" t="s">
        <v>13792</v>
      </c>
    </row>
    <row r="2057" hidden="1">
      <c r="A2057" s="24" t="s">
        <v>4948</v>
      </c>
      <c r="B2057" s="1" t="s">
        <v>4949</v>
      </c>
      <c r="C2057" s="24" t="s">
        <v>13845</v>
      </c>
      <c r="D2057" s="24" t="s">
        <v>13792</v>
      </c>
    </row>
    <row r="2058" hidden="1">
      <c r="A2058" s="24" t="s">
        <v>4950</v>
      </c>
      <c r="B2058" s="1" t="s">
        <v>4951</v>
      </c>
      <c r="C2058" s="24" t="s">
        <v>13866</v>
      </c>
      <c r="D2058" s="24" t="s">
        <v>13792</v>
      </c>
    </row>
    <row r="2059" hidden="1">
      <c r="A2059" s="24" t="s">
        <v>4952</v>
      </c>
      <c r="B2059" s="1" t="s">
        <v>4953</v>
      </c>
      <c r="C2059" s="24" t="s">
        <v>13845</v>
      </c>
      <c r="D2059" s="24" t="s">
        <v>13792</v>
      </c>
    </row>
    <row r="2060" hidden="1">
      <c r="A2060" s="24" t="s">
        <v>4954</v>
      </c>
      <c r="B2060" s="1" t="s">
        <v>4955</v>
      </c>
      <c r="C2060" s="24" t="s">
        <v>13845</v>
      </c>
      <c r="D2060" s="24" t="s">
        <v>13792</v>
      </c>
    </row>
    <row r="2061" hidden="1">
      <c r="A2061" s="24" t="s">
        <v>10960</v>
      </c>
      <c r="B2061" s="1" t="s">
        <v>10961</v>
      </c>
      <c r="C2061" s="24" t="s">
        <v>13866</v>
      </c>
      <c r="D2061" s="24" t="s">
        <v>13792</v>
      </c>
    </row>
    <row r="2062" hidden="1">
      <c r="A2062" s="24" t="s">
        <v>4956</v>
      </c>
      <c r="B2062" s="1" t="s">
        <v>4957</v>
      </c>
      <c r="C2062" s="24" t="s">
        <v>13845</v>
      </c>
      <c r="D2062" s="24" t="s">
        <v>13792</v>
      </c>
    </row>
    <row r="2063" hidden="1">
      <c r="A2063" s="24" t="s">
        <v>4958</v>
      </c>
      <c r="B2063" s="1" t="s">
        <v>4959</v>
      </c>
      <c r="C2063" s="24" t="s">
        <v>13845</v>
      </c>
      <c r="D2063" s="24" t="s">
        <v>13792</v>
      </c>
    </row>
    <row r="2064" hidden="1">
      <c r="A2064" s="24" t="s">
        <v>4960</v>
      </c>
      <c r="B2064" s="1" t="s">
        <v>4961</v>
      </c>
      <c r="C2064" s="24" t="s">
        <v>13845</v>
      </c>
      <c r="D2064" s="24" t="s">
        <v>13792</v>
      </c>
    </row>
    <row r="2065" hidden="1">
      <c r="A2065" s="24" t="s">
        <v>4966</v>
      </c>
      <c r="B2065" s="1" t="s">
        <v>4967</v>
      </c>
      <c r="C2065" s="24" t="s">
        <v>13845</v>
      </c>
      <c r="D2065" s="24" t="s">
        <v>13792</v>
      </c>
    </row>
    <row r="2066" hidden="1">
      <c r="A2066" s="24" t="s">
        <v>4968</v>
      </c>
      <c r="B2066" s="1" t="s">
        <v>4969</v>
      </c>
      <c r="C2066" s="24" t="s">
        <v>13845</v>
      </c>
      <c r="D2066" s="24" t="s">
        <v>13792</v>
      </c>
    </row>
    <row r="2067" hidden="1">
      <c r="A2067" s="24" t="s">
        <v>4970</v>
      </c>
      <c r="B2067" s="1" t="s">
        <v>4971</v>
      </c>
      <c r="C2067" s="24" t="s">
        <v>13845</v>
      </c>
      <c r="D2067" s="24" t="s">
        <v>13792</v>
      </c>
    </row>
    <row r="2068" hidden="1">
      <c r="A2068" s="24" t="s">
        <v>4976</v>
      </c>
      <c r="B2068" s="1" t="s">
        <v>4977</v>
      </c>
      <c r="C2068" s="24" t="s">
        <v>13992</v>
      </c>
      <c r="D2068" s="24" t="s">
        <v>13792</v>
      </c>
    </row>
    <row r="2069" hidden="1">
      <c r="A2069" s="24" t="s">
        <v>4980</v>
      </c>
      <c r="B2069" s="1" t="s">
        <v>4981</v>
      </c>
      <c r="C2069" s="24" t="s">
        <v>13992</v>
      </c>
      <c r="D2069" s="24" t="s">
        <v>13792</v>
      </c>
    </row>
    <row r="2070" hidden="1">
      <c r="A2070" s="24" t="s">
        <v>4982</v>
      </c>
      <c r="B2070" s="1" t="s">
        <v>4983</v>
      </c>
      <c r="C2070" s="24" t="s">
        <v>1102</v>
      </c>
      <c r="D2070" s="24" t="s">
        <v>13792</v>
      </c>
    </row>
    <row r="2071" hidden="1">
      <c r="A2071" s="24" t="s">
        <v>4984</v>
      </c>
      <c r="B2071" s="1" t="s">
        <v>4985</v>
      </c>
      <c r="C2071" s="24" t="s">
        <v>13992</v>
      </c>
      <c r="D2071" s="24" t="s">
        <v>13792</v>
      </c>
    </row>
    <row r="2072" hidden="1">
      <c r="A2072" s="24" t="s">
        <v>4986</v>
      </c>
      <c r="B2072" s="1" t="s">
        <v>4987</v>
      </c>
      <c r="C2072" s="24" t="s">
        <v>13992</v>
      </c>
      <c r="D2072" s="24" t="s">
        <v>13792</v>
      </c>
    </row>
    <row r="2073" hidden="1">
      <c r="A2073" s="24" t="s">
        <v>4988</v>
      </c>
      <c r="B2073" s="1" t="s">
        <v>4989</v>
      </c>
      <c r="C2073" s="24" t="s">
        <v>1102</v>
      </c>
      <c r="D2073" s="24" t="s">
        <v>13792</v>
      </c>
    </row>
    <row r="2074" hidden="1">
      <c r="A2074" s="24" t="s">
        <v>4990</v>
      </c>
      <c r="B2074" s="1" t="s">
        <v>4991</v>
      </c>
      <c r="C2074" s="24" t="s">
        <v>1102</v>
      </c>
      <c r="D2074" s="24" t="s">
        <v>13792</v>
      </c>
    </row>
    <row r="2075" hidden="1">
      <c r="A2075" s="24" t="s">
        <v>4992</v>
      </c>
      <c r="B2075" s="1" t="s">
        <v>4993</v>
      </c>
      <c r="C2075" s="24" t="s">
        <v>1102</v>
      </c>
      <c r="D2075" s="24" t="s">
        <v>13792</v>
      </c>
    </row>
    <row r="2076" hidden="1">
      <c r="A2076" s="24" t="s">
        <v>4994</v>
      </c>
      <c r="B2076" s="1" t="s">
        <v>4995</v>
      </c>
      <c r="C2076" s="24" t="s">
        <v>13845</v>
      </c>
      <c r="D2076" s="24" t="s">
        <v>13792</v>
      </c>
    </row>
    <row r="2077" hidden="1">
      <c r="A2077" s="24" t="s">
        <v>5000</v>
      </c>
      <c r="B2077" s="1" t="s">
        <v>5001</v>
      </c>
      <c r="C2077" s="24" t="s">
        <v>13845</v>
      </c>
      <c r="D2077" s="24" t="s">
        <v>13792</v>
      </c>
    </row>
    <row r="2078" hidden="1">
      <c r="A2078" s="24" t="s">
        <v>5002</v>
      </c>
      <c r="B2078" s="1" t="s">
        <v>5003</v>
      </c>
      <c r="C2078" s="24" t="s">
        <v>13845</v>
      </c>
      <c r="D2078" s="24" t="s">
        <v>13792</v>
      </c>
    </row>
    <row r="2079" hidden="1">
      <c r="A2079" s="24" t="s">
        <v>5006</v>
      </c>
      <c r="B2079" s="1" t="s">
        <v>5007</v>
      </c>
      <c r="C2079" s="24" t="s">
        <v>13845</v>
      </c>
      <c r="D2079" s="24" t="s">
        <v>13792</v>
      </c>
    </row>
    <row r="2080" hidden="1">
      <c r="A2080" s="24" t="s">
        <v>5008</v>
      </c>
      <c r="B2080" s="1" t="s">
        <v>5009</v>
      </c>
      <c r="C2080" s="24" t="s">
        <v>13845</v>
      </c>
      <c r="D2080" s="24" t="s">
        <v>13792</v>
      </c>
    </row>
    <row r="2081" hidden="1">
      <c r="A2081" s="24" t="s">
        <v>5010</v>
      </c>
      <c r="B2081" s="1" t="s">
        <v>5011</v>
      </c>
      <c r="C2081" s="24" t="s">
        <v>13992</v>
      </c>
      <c r="D2081" s="24" t="s">
        <v>13792</v>
      </c>
    </row>
    <row r="2082" hidden="1">
      <c r="A2082" s="24" t="s">
        <v>5014</v>
      </c>
      <c r="B2082" s="1" t="s">
        <v>5015</v>
      </c>
      <c r="C2082" s="24" t="s">
        <v>13845</v>
      </c>
      <c r="D2082" s="24" t="s">
        <v>13792</v>
      </c>
    </row>
    <row r="2083" hidden="1">
      <c r="A2083" s="24" t="s">
        <v>5016</v>
      </c>
      <c r="B2083" s="1" t="s">
        <v>5017</v>
      </c>
      <c r="C2083" s="24" t="s">
        <v>13845</v>
      </c>
      <c r="D2083" s="24" t="s">
        <v>13792</v>
      </c>
    </row>
    <row r="2084" hidden="1">
      <c r="A2084" s="24" t="s">
        <v>5018</v>
      </c>
      <c r="B2084" s="1" t="s">
        <v>5019</v>
      </c>
      <c r="C2084" s="24" t="s">
        <v>13845</v>
      </c>
      <c r="D2084" s="24" t="s">
        <v>13792</v>
      </c>
    </row>
    <row r="2085" hidden="1">
      <c r="A2085" s="24" t="s">
        <v>5020</v>
      </c>
      <c r="B2085" s="1" t="s">
        <v>5021</v>
      </c>
      <c r="C2085" s="24" t="s">
        <v>13845</v>
      </c>
      <c r="D2085" s="24" t="s">
        <v>13792</v>
      </c>
    </row>
    <row r="2086" hidden="1">
      <c r="A2086" s="24" t="s">
        <v>5022</v>
      </c>
      <c r="B2086" s="1" t="s">
        <v>5023</v>
      </c>
      <c r="C2086" s="24" t="s">
        <v>13845</v>
      </c>
      <c r="D2086" s="24" t="s">
        <v>13792</v>
      </c>
    </row>
    <row r="2087" hidden="1">
      <c r="A2087" s="24" t="s">
        <v>5024</v>
      </c>
      <c r="B2087" s="1" t="s">
        <v>5025</v>
      </c>
      <c r="C2087" s="24" t="s">
        <v>13845</v>
      </c>
      <c r="D2087" s="24" t="s">
        <v>13792</v>
      </c>
    </row>
    <row r="2088" hidden="1">
      <c r="A2088" s="24" t="s">
        <v>5026</v>
      </c>
      <c r="B2088" s="1" t="s">
        <v>5027</v>
      </c>
      <c r="C2088" s="24" t="s">
        <v>13792</v>
      </c>
      <c r="D2088" s="24" t="s">
        <v>13792</v>
      </c>
    </row>
    <row r="2089" hidden="1">
      <c r="A2089" s="24" t="s">
        <v>5028</v>
      </c>
      <c r="B2089" s="1" t="s">
        <v>5029</v>
      </c>
      <c r="C2089" s="24" t="s">
        <v>13792</v>
      </c>
      <c r="D2089" s="24" t="s">
        <v>13792</v>
      </c>
    </row>
    <row r="2090" hidden="1">
      <c r="A2090" s="24" t="s">
        <v>5030</v>
      </c>
      <c r="B2090" s="1" t="s">
        <v>5031</v>
      </c>
      <c r="C2090" s="24" t="s">
        <v>13992</v>
      </c>
      <c r="D2090" s="24" t="s">
        <v>13792</v>
      </c>
    </row>
    <row r="2091" hidden="1">
      <c r="A2091" s="24" t="s">
        <v>5032</v>
      </c>
      <c r="B2091" s="1" t="s">
        <v>5033</v>
      </c>
      <c r="C2091" s="24" t="s">
        <v>13845</v>
      </c>
      <c r="D2091" s="24" t="s">
        <v>13792</v>
      </c>
    </row>
    <row r="2092" hidden="1">
      <c r="A2092" s="24" t="s">
        <v>5034</v>
      </c>
      <c r="B2092" s="1" t="s">
        <v>5035</v>
      </c>
      <c r="C2092" s="24" t="s">
        <v>13845</v>
      </c>
      <c r="D2092" s="24" t="s">
        <v>13792</v>
      </c>
    </row>
    <row r="2093" hidden="1">
      <c r="A2093" s="24" t="s">
        <v>5036</v>
      </c>
      <c r="B2093" s="1" t="s">
        <v>5037</v>
      </c>
      <c r="C2093" s="24" t="s">
        <v>13845</v>
      </c>
      <c r="D2093" s="24" t="s">
        <v>13792</v>
      </c>
    </row>
    <row r="2094" hidden="1">
      <c r="A2094" s="24" t="s">
        <v>5038</v>
      </c>
      <c r="B2094" s="1" t="s">
        <v>5039</v>
      </c>
      <c r="C2094" s="24" t="s">
        <v>13845</v>
      </c>
      <c r="D2094" s="24" t="s">
        <v>13792</v>
      </c>
    </row>
    <row r="2095" hidden="1">
      <c r="A2095" s="24" t="s">
        <v>5040</v>
      </c>
      <c r="B2095" s="1" t="s">
        <v>5041</v>
      </c>
      <c r="C2095" s="24" t="s">
        <v>13845</v>
      </c>
      <c r="D2095" s="24" t="s">
        <v>13792</v>
      </c>
    </row>
    <row r="2096" hidden="1">
      <c r="A2096" s="24" t="s">
        <v>5042</v>
      </c>
      <c r="B2096" s="1" t="s">
        <v>5043</v>
      </c>
      <c r="C2096" s="24" t="s">
        <v>1102</v>
      </c>
      <c r="D2096" s="24" t="s">
        <v>13792</v>
      </c>
    </row>
    <row r="2097" hidden="1">
      <c r="A2097" s="24" t="s">
        <v>5044</v>
      </c>
      <c r="B2097" s="1" t="s">
        <v>5045</v>
      </c>
      <c r="C2097" s="24" t="s">
        <v>13792</v>
      </c>
      <c r="D2097" s="24" t="s">
        <v>13792</v>
      </c>
    </row>
    <row r="2098" hidden="1">
      <c r="A2098" s="24" t="s">
        <v>5046</v>
      </c>
      <c r="B2098" s="1" t="s">
        <v>5047</v>
      </c>
      <c r="C2098" s="24" t="s">
        <v>1102</v>
      </c>
      <c r="D2098" s="24" t="s">
        <v>13792</v>
      </c>
    </row>
    <row r="2099" hidden="1">
      <c r="A2099" s="24" t="s">
        <v>5048</v>
      </c>
      <c r="B2099" s="1" t="s">
        <v>5049</v>
      </c>
      <c r="C2099" s="24" t="s">
        <v>1102</v>
      </c>
      <c r="D2099" s="24" t="s">
        <v>13792</v>
      </c>
    </row>
    <row r="2100" hidden="1">
      <c r="A2100" s="24" t="s">
        <v>5050</v>
      </c>
      <c r="B2100" s="1" t="s">
        <v>5051</v>
      </c>
      <c r="C2100" s="24" t="s">
        <v>1102</v>
      </c>
      <c r="D2100" s="24" t="s">
        <v>13792</v>
      </c>
    </row>
    <row r="2101" hidden="1">
      <c r="A2101" s="24" t="s">
        <v>5052</v>
      </c>
      <c r="B2101" s="1" t="s">
        <v>5053</v>
      </c>
      <c r="C2101" s="24" t="s">
        <v>13992</v>
      </c>
      <c r="D2101" s="24" t="s">
        <v>13792</v>
      </c>
    </row>
    <row r="2102" hidden="1">
      <c r="A2102" s="24" t="s">
        <v>5054</v>
      </c>
      <c r="B2102" s="1" t="s">
        <v>5055</v>
      </c>
      <c r="C2102" s="24" t="s">
        <v>1102</v>
      </c>
      <c r="D2102" s="24" t="s">
        <v>13792</v>
      </c>
    </row>
    <row r="2103" hidden="1">
      <c r="A2103" s="24" t="s">
        <v>5056</v>
      </c>
      <c r="B2103" s="1" t="s">
        <v>5057</v>
      </c>
      <c r="C2103" s="24" t="s">
        <v>1102</v>
      </c>
      <c r="D2103" s="24" t="s">
        <v>13792</v>
      </c>
    </row>
    <row r="2104" hidden="1">
      <c r="A2104" s="24" t="s">
        <v>5058</v>
      </c>
      <c r="B2104" s="1" t="s">
        <v>5059</v>
      </c>
      <c r="C2104" s="24" t="s">
        <v>13792</v>
      </c>
      <c r="D2104" s="24" t="s">
        <v>13792</v>
      </c>
    </row>
    <row r="2105" hidden="1">
      <c r="A2105" s="24" t="s">
        <v>5060</v>
      </c>
      <c r="B2105" s="1" t="s">
        <v>5061</v>
      </c>
      <c r="C2105" s="24" t="s">
        <v>1102</v>
      </c>
      <c r="D2105" s="24" t="s">
        <v>13792</v>
      </c>
    </row>
    <row r="2106" hidden="1">
      <c r="A2106" s="24" t="s">
        <v>5062</v>
      </c>
      <c r="B2106" s="1" t="s">
        <v>5063</v>
      </c>
      <c r="C2106" s="24" t="s">
        <v>1102</v>
      </c>
      <c r="D2106" s="24" t="s">
        <v>13792</v>
      </c>
    </row>
    <row r="2107" hidden="1">
      <c r="A2107" s="24" t="s">
        <v>5064</v>
      </c>
      <c r="B2107" s="1" t="s">
        <v>5065</v>
      </c>
      <c r="C2107" s="24" t="s">
        <v>13992</v>
      </c>
      <c r="D2107" s="24" t="s">
        <v>13792</v>
      </c>
    </row>
    <row r="2108" hidden="1">
      <c r="A2108" s="24" t="s">
        <v>5066</v>
      </c>
      <c r="B2108" s="1" t="s">
        <v>5067</v>
      </c>
      <c r="C2108" s="24" t="s">
        <v>13992</v>
      </c>
      <c r="D2108" s="24" t="s">
        <v>13792</v>
      </c>
    </row>
    <row r="2109" hidden="1">
      <c r="A2109" s="24" t="s">
        <v>5068</v>
      </c>
      <c r="B2109" s="1" t="s">
        <v>5069</v>
      </c>
      <c r="C2109" s="24" t="s">
        <v>1102</v>
      </c>
      <c r="D2109" s="24" t="s">
        <v>13792</v>
      </c>
    </row>
    <row r="2110" hidden="1">
      <c r="A2110" s="24" t="s">
        <v>5070</v>
      </c>
      <c r="B2110" s="1" t="s">
        <v>5071</v>
      </c>
      <c r="C2110" s="24" t="s">
        <v>13845</v>
      </c>
      <c r="D2110" s="24" t="s">
        <v>13792</v>
      </c>
    </row>
    <row r="2111" hidden="1">
      <c r="A2111" s="24" t="s">
        <v>5072</v>
      </c>
      <c r="B2111" s="1" t="s">
        <v>5073</v>
      </c>
      <c r="C2111" s="24" t="s">
        <v>1102</v>
      </c>
      <c r="D2111" s="24" t="s">
        <v>13792</v>
      </c>
    </row>
    <row r="2112" hidden="1">
      <c r="A2112" s="24" t="s">
        <v>5074</v>
      </c>
      <c r="B2112" s="1" t="s">
        <v>5075</v>
      </c>
      <c r="C2112" s="24" t="s">
        <v>13845</v>
      </c>
      <c r="D2112" s="24" t="s">
        <v>13792</v>
      </c>
    </row>
    <row r="2113" hidden="1">
      <c r="A2113" s="24" t="s">
        <v>5076</v>
      </c>
      <c r="B2113" s="1" t="s">
        <v>5077</v>
      </c>
      <c r="C2113" s="24" t="s">
        <v>13792</v>
      </c>
      <c r="D2113" s="24" t="s">
        <v>13792</v>
      </c>
    </row>
    <row r="2114" hidden="1">
      <c r="A2114" s="24" t="s">
        <v>5078</v>
      </c>
      <c r="B2114" s="1" t="s">
        <v>5079</v>
      </c>
      <c r="C2114" s="24" t="s">
        <v>13792</v>
      </c>
      <c r="D2114" s="24" t="s">
        <v>13792</v>
      </c>
    </row>
    <row r="2115" hidden="1">
      <c r="A2115" s="24" t="s">
        <v>5080</v>
      </c>
      <c r="B2115" s="1" t="s">
        <v>5081</v>
      </c>
      <c r="C2115" s="24" t="s">
        <v>13845</v>
      </c>
      <c r="D2115" s="24" t="s">
        <v>13792</v>
      </c>
    </row>
    <row r="2116" hidden="1">
      <c r="A2116" s="24" t="s">
        <v>5082</v>
      </c>
      <c r="B2116" s="1" t="s">
        <v>5083</v>
      </c>
      <c r="C2116" s="24" t="s">
        <v>13845</v>
      </c>
      <c r="D2116" s="24" t="s">
        <v>13792</v>
      </c>
    </row>
    <row r="2117" hidden="1">
      <c r="A2117" s="24" t="s">
        <v>5084</v>
      </c>
      <c r="B2117" s="1" t="s">
        <v>5085</v>
      </c>
      <c r="C2117" s="24" t="s">
        <v>1102</v>
      </c>
      <c r="D2117" s="24" t="s">
        <v>13792</v>
      </c>
    </row>
    <row r="2118" hidden="1">
      <c r="A2118" s="24" t="s">
        <v>5086</v>
      </c>
      <c r="B2118" s="1" t="s">
        <v>5087</v>
      </c>
      <c r="C2118" s="24" t="s">
        <v>13792</v>
      </c>
      <c r="D2118" s="24" t="s">
        <v>13792</v>
      </c>
    </row>
    <row r="2119" hidden="1">
      <c r="A2119" s="24" t="s">
        <v>5088</v>
      </c>
      <c r="B2119" s="1" t="s">
        <v>5089</v>
      </c>
      <c r="C2119" s="24" t="s">
        <v>13992</v>
      </c>
      <c r="D2119" s="24" t="s">
        <v>13792</v>
      </c>
    </row>
    <row r="2120" hidden="1">
      <c r="A2120" s="24" t="s">
        <v>5090</v>
      </c>
      <c r="B2120" s="1" t="s">
        <v>5091</v>
      </c>
      <c r="C2120" s="24" t="s">
        <v>13992</v>
      </c>
      <c r="D2120" s="24" t="s">
        <v>13792</v>
      </c>
    </row>
    <row r="2121" hidden="1">
      <c r="A2121" s="24" t="s">
        <v>5092</v>
      </c>
      <c r="B2121" s="1" t="s">
        <v>5093</v>
      </c>
      <c r="C2121" s="24" t="s">
        <v>13845</v>
      </c>
      <c r="D2121" s="24" t="s">
        <v>13792</v>
      </c>
    </row>
    <row r="2122" hidden="1">
      <c r="A2122" s="24" t="s">
        <v>5094</v>
      </c>
      <c r="B2122" s="1" t="s">
        <v>5095</v>
      </c>
      <c r="C2122" s="24" t="s">
        <v>1102</v>
      </c>
      <c r="D2122" s="24" t="s">
        <v>13792</v>
      </c>
    </row>
    <row r="2123" hidden="1">
      <c r="A2123" s="24" t="s">
        <v>5096</v>
      </c>
      <c r="B2123" s="1" t="s">
        <v>5097</v>
      </c>
      <c r="C2123" s="24" t="s">
        <v>13845</v>
      </c>
      <c r="D2123" s="24" t="s">
        <v>13792</v>
      </c>
    </row>
    <row r="2124" hidden="1">
      <c r="A2124" s="24" t="s">
        <v>5098</v>
      </c>
      <c r="B2124" s="1" t="s">
        <v>5099</v>
      </c>
      <c r="C2124" s="24" t="s">
        <v>13866</v>
      </c>
      <c r="D2124" s="24" t="s">
        <v>13792</v>
      </c>
    </row>
    <row r="2125" hidden="1">
      <c r="A2125" s="24" t="s">
        <v>5100</v>
      </c>
      <c r="B2125" s="1" t="s">
        <v>5101</v>
      </c>
      <c r="C2125" s="24" t="s">
        <v>13866</v>
      </c>
      <c r="D2125" s="24" t="s">
        <v>13792</v>
      </c>
    </row>
    <row r="2126" hidden="1">
      <c r="A2126" s="24" t="s">
        <v>5104</v>
      </c>
      <c r="B2126" s="1" t="s">
        <v>5105</v>
      </c>
      <c r="C2126" s="24" t="s">
        <v>13866</v>
      </c>
      <c r="D2126" s="24" t="s">
        <v>13792</v>
      </c>
    </row>
    <row r="2127" hidden="1">
      <c r="A2127" s="24" t="s">
        <v>5106</v>
      </c>
      <c r="B2127" s="1" t="s">
        <v>5107</v>
      </c>
      <c r="C2127" s="24" t="s">
        <v>13866</v>
      </c>
      <c r="D2127" s="24" t="s">
        <v>13792</v>
      </c>
    </row>
    <row r="2128" hidden="1">
      <c r="A2128" s="24" t="s">
        <v>5108</v>
      </c>
      <c r="B2128" s="1" t="s">
        <v>5109</v>
      </c>
      <c r="C2128" s="24" t="s">
        <v>13866</v>
      </c>
      <c r="D2128" s="24" t="s">
        <v>13792</v>
      </c>
    </row>
    <row r="2129" hidden="1">
      <c r="A2129" s="24" t="s">
        <v>5110</v>
      </c>
      <c r="B2129" s="1" t="s">
        <v>5111</v>
      </c>
      <c r="C2129" s="24" t="s">
        <v>13866</v>
      </c>
      <c r="D2129" s="24" t="s">
        <v>13792</v>
      </c>
    </row>
    <row r="2130" hidden="1">
      <c r="A2130" s="24" t="s">
        <v>5112</v>
      </c>
      <c r="B2130" s="1" t="s">
        <v>5113</v>
      </c>
      <c r="C2130" s="24" t="s">
        <v>13836</v>
      </c>
      <c r="D2130" s="24" t="s">
        <v>13792</v>
      </c>
    </row>
    <row r="2131" hidden="1">
      <c r="A2131" s="24" t="s">
        <v>5114</v>
      </c>
      <c r="B2131" s="1" t="s">
        <v>5115</v>
      </c>
      <c r="C2131" s="24" t="s">
        <v>13836</v>
      </c>
      <c r="D2131" s="24" t="s">
        <v>13792</v>
      </c>
    </row>
    <row r="2132" hidden="1">
      <c r="A2132" s="24" t="s">
        <v>5116</v>
      </c>
      <c r="B2132" s="1" t="s">
        <v>5117</v>
      </c>
      <c r="C2132" s="24" t="s">
        <v>13836</v>
      </c>
      <c r="D2132" s="24" t="s">
        <v>13792</v>
      </c>
    </row>
    <row r="2133" hidden="1">
      <c r="A2133" s="24" t="s">
        <v>5118</v>
      </c>
      <c r="B2133" s="1" t="s">
        <v>5119</v>
      </c>
      <c r="C2133" s="24" t="s">
        <v>13836</v>
      </c>
      <c r="D2133" s="24" t="s">
        <v>13792</v>
      </c>
    </row>
    <row r="2134" hidden="1">
      <c r="A2134" s="24" t="s">
        <v>407</v>
      </c>
      <c r="B2134" s="1" t="s">
        <v>408</v>
      </c>
      <c r="C2134" s="24" t="s">
        <v>13883</v>
      </c>
      <c r="D2134" s="24" t="s">
        <v>13792</v>
      </c>
    </row>
    <row r="2135" hidden="1">
      <c r="A2135" s="24" t="s">
        <v>5120</v>
      </c>
      <c r="B2135" s="1" t="s">
        <v>5121</v>
      </c>
      <c r="C2135" s="24" t="s">
        <v>13866</v>
      </c>
      <c r="D2135" s="24" t="s">
        <v>13792</v>
      </c>
    </row>
    <row r="2136" hidden="1">
      <c r="A2136" s="24" t="s">
        <v>5122</v>
      </c>
      <c r="B2136" s="1" t="s">
        <v>5123</v>
      </c>
      <c r="C2136" s="24" t="s">
        <v>1102</v>
      </c>
      <c r="D2136" s="24" t="s">
        <v>13792</v>
      </c>
    </row>
    <row r="2137" hidden="1">
      <c r="A2137" s="24" t="s">
        <v>5124</v>
      </c>
      <c r="B2137" s="1" t="s">
        <v>5125</v>
      </c>
      <c r="C2137" s="24" t="s">
        <v>1102</v>
      </c>
      <c r="D2137" s="24" t="s">
        <v>13792</v>
      </c>
    </row>
    <row r="2138" hidden="1">
      <c r="A2138" s="24" t="s">
        <v>5126</v>
      </c>
      <c r="B2138" s="1" t="s">
        <v>5127</v>
      </c>
      <c r="C2138" s="24" t="s">
        <v>1102</v>
      </c>
      <c r="D2138" s="24" t="s">
        <v>13792</v>
      </c>
    </row>
    <row r="2139" hidden="1">
      <c r="A2139" s="24" t="s">
        <v>5128</v>
      </c>
      <c r="B2139" s="1" t="s">
        <v>5129</v>
      </c>
      <c r="C2139" s="24" t="s">
        <v>13845</v>
      </c>
      <c r="D2139" s="24" t="s">
        <v>13792</v>
      </c>
    </row>
    <row r="2140" hidden="1">
      <c r="A2140" s="24" t="s">
        <v>5130</v>
      </c>
      <c r="B2140" s="1" t="s">
        <v>5131</v>
      </c>
      <c r="C2140" s="24" t="s">
        <v>13845</v>
      </c>
      <c r="D2140" s="24" t="s">
        <v>13792</v>
      </c>
    </row>
    <row r="2141" hidden="1">
      <c r="A2141" s="24" t="s">
        <v>5132</v>
      </c>
      <c r="B2141" s="1" t="s">
        <v>5133</v>
      </c>
      <c r="C2141" s="24" t="s">
        <v>13845</v>
      </c>
      <c r="D2141" s="24" t="s">
        <v>13792</v>
      </c>
    </row>
    <row r="2142" hidden="1">
      <c r="A2142" s="24" t="s">
        <v>5134</v>
      </c>
      <c r="B2142" s="1" t="s">
        <v>5135</v>
      </c>
      <c r="C2142" s="24" t="s">
        <v>13845</v>
      </c>
      <c r="D2142" s="24" t="s">
        <v>13792</v>
      </c>
    </row>
    <row r="2143" hidden="1">
      <c r="A2143" s="24" t="s">
        <v>5136</v>
      </c>
      <c r="B2143" s="1" t="s">
        <v>5137</v>
      </c>
      <c r="C2143" s="24" t="s">
        <v>13845</v>
      </c>
      <c r="D2143" s="24" t="s">
        <v>13792</v>
      </c>
    </row>
    <row r="2144" hidden="1">
      <c r="A2144" s="24" t="s">
        <v>5138</v>
      </c>
      <c r="B2144" s="1" t="s">
        <v>5139</v>
      </c>
      <c r="C2144" s="24" t="s">
        <v>13845</v>
      </c>
      <c r="D2144" s="24" t="s">
        <v>13792</v>
      </c>
    </row>
    <row r="2145" hidden="1">
      <c r="A2145" s="24" t="s">
        <v>5142</v>
      </c>
      <c r="B2145" s="1" t="s">
        <v>5143</v>
      </c>
      <c r="C2145" s="24" t="s">
        <v>13845</v>
      </c>
      <c r="D2145" s="24" t="s">
        <v>13792</v>
      </c>
    </row>
    <row r="2146" hidden="1">
      <c r="A2146" s="24" t="s">
        <v>409</v>
      </c>
      <c r="B2146" s="1" t="s">
        <v>410</v>
      </c>
      <c r="C2146" s="24" t="s">
        <v>13845</v>
      </c>
      <c r="D2146" s="24" t="s">
        <v>13792</v>
      </c>
    </row>
    <row r="2147" hidden="1">
      <c r="A2147" s="24" t="s">
        <v>5144</v>
      </c>
      <c r="B2147" s="1" t="s">
        <v>5145</v>
      </c>
      <c r="C2147" s="24" t="s">
        <v>13845</v>
      </c>
      <c r="D2147" s="24" t="s">
        <v>13792</v>
      </c>
    </row>
    <row r="2148" hidden="1">
      <c r="A2148" s="24" t="s">
        <v>5146</v>
      </c>
      <c r="B2148" s="1" t="s">
        <v>5147</v>
      </c>
      <c r="C2148" s="24" t="s">
        <v>1102</v>
      </c>
      <c r="D2148" s="24" t="s">
        <v>13792</v>
      </c>
    </row>
    <row r="2149" hidden="1">
      <c r="A2149" s="24" t="s">
        <v>5148</v>
      </c>
      <c r="B2149" s="1" t="s">
        <v>5149</v>
      </c>
      <c r="C2149" s="24" t="s">
        <v>1102</v>
      </c>
      <c r="D2149" s="24" t="s">
        <v>13792</v>
      </c>
    </row>
    <row r="2150" hidden="1">
      <c r="A2150" s="24" t="s">
        <v>5150</v>
      </c>
      <c r="B2150" s="1" t="s">
        <v>5151</v>
      </c>
      <c r="C2150" s="24" t="s">
        <v>13792</v>
      </c>
      <c r="D2150" s="24" t="s">
        <v>13792</v>
      </c>
    </row>
    <row r="2151" hidden="1">
      <c r="A2151" s="24" t="s">
        <v>5152</v>
      </c>
      <c r="B2151" s="1" t="s">
        <v>5153</v>
      </c>
      <c r="C2151" s="24" t="s">
        <v>13792</v>
      </c>
      <c r="D2151" s="24" t="s">
        <v>13792</v>
      </c>
    </row>
    <row r="2152" hidden="1">
      <c r="A2152" s="24" t="s">
        <v>5154</v>
      </c>
      <c r="B2152" s="1" t="s">
        <v>5155</v>
      </c>
      <c r="C2152" s="24" t="s">
        <v>13792</v>
      </c>
      <c r="D2152" s="24" t="s">
        <v>13792</v>
      </c>
    </row>
    <row r="2153" hidden="1">
      <c r="A2153" s="24" t="s">
        <v>5158</v>
      </c>
      <c r="B2153" s="1" t="s">
        <v>5159</v>
      </c>
      <c r="C2153" s="24" t="s">
        <v>13792</v>
      </c>
      <c r="D2153" s="24" t="s">
        <v>13792</v>
      </c>
    </row>
    <row r="2154" hidden="1">
      <c r="A2154" s="24" t="s">
        <v>5160</v>
      </c>
      <c r="B2154" s="1" t="s">
        <v>5161</v>
      </c>
      <c r="C2154" s="24" t="s">
        <v>13792</v>
      </c>
      <c r="D2154" s="24" t="s">
        <v>13792</v>
      </c>
    </row>
    <row r="2155" hidden="1">
      <c r="A2155" s="24" t="s">
        <v>5162</v>
      </c>
      <c r="B2155" s="1" t="s">
        <v>5163</v>
      </c>
      <c r="C2155" s="24" t="s">
        <v>13792</v>
      </c>
      <c r="D2155" s="24" t="s">
        <v>13792</v>
      </c>
    </row>
    <row r="2156" hidden="1">
      <c r="A2156" s="24" t="s">
        <v>5164</v>
      </c>
      <c r="B2156" s="1" t="s">
        <v>5165</v>
      </c>
      <c r="C2156" s="24" t="s">
        <v>13792</v>
      </c>
      <c r="D2156" s="24" t="s">
        <v>13792</v>
      </c>
    </row>
    <row r="2157" hidden="1">
      <c r="A2157" s="24" t="s">
        <v>5166</v>
      </c>
      <c r="B2157" s="1" t="s">
        <v>5167</v>
      </c>
      <c r="C2157" s="24" t="s">
        <v>13992</v>
      </c>
      <c r="D2157" s="24" t="s">
        <v>13792</v>
      </c>
    </row>
    <row r="2158" hidden="1">
      <c r="A2158" s="24" t="s">
        <v>5168</v>
      </c>
      <c r="B2158" s="1" t="s">
        <v>5169</v>
      </c>
      <c r="C2158" s="24" t="s">
        <v>13792</v>
      </c>
      <c r="D2158" s="24" t="s">
        <v>13792</v>
      </c>
    </row>
    <row r="2159" hidden="1">
      <c r="A2159" s="24" t="s">
        <v>5170</v>
      </c>
      <c r="B2159" s="1" t="s">
        <v>5171</v>
      </c>
      <c r="C2159" s="24" t="s">
        <v>1102</v>
      </c>
      <c r="D2159" s="24" t="s">
        <v>13792</v>
      </c>
    </row>
    <row r="2160" hidden="1">
      <c r="A2160" s="24" t="s">
        <v>5172</v>
      </c>
      <c r="B2160" s="1" t="s">
        <v>5173</v>
      </c>
      <c r="C2160" s="24" t="s">
        <v>13845</v>
      </c>
      <c r="D2160" s="24" t="s">
        <v>13792</v>
      </c>
    </row>
    <row r="2161" hidden="1">
      <c r="A2161" s="24" t="s">
        <v>5174</v>
      </c>
      <c r="B2161" s="1" t="s">
        <v>5175</v>
      </c>
      <c r="C2161" s="24" t="s">
        <v>13992</v>
      </c>
      <c r="D2161" s="24" t="s">
        <v>13792</v>
      </c>
    </row>
    <row r="2162" hidden="1">
      <c r="A2162" s="24" t="s">
        <v>5176</v>
      </c>
      <c r="B2162" s="1" t="s">
        <v>5177</v>
      </c>
      <c r="C2162" s="24" t="s">
        <v>13792</v>
      </c>
      <c r="D2162" s="24" t="s">
        <v>13792</v>
      </c>
    </row>
    <row r="2163" hidden="1">
      <c r="A2163" s="24" t="s">
        <v>5178</v>
      </c>
      <c r="B2163" s="1" t="s">
        <v>5179</v>
      </c>
      <c r="C2163" s="24" t="s">
        <v>13792</v>
      </c>
      <c r="D2163" s="24" t="s">
        <v>13792</v>
      </c>
    </row>
    <row r="2164" hidden="1">
      <c r="A2164" s="24" t="s">
        <v>5180</v>
      </c>
      <c r="B2164" s="1" t="s">
        <v>5181</v>
      </c>
      <c r="C2164" s="24" t="s">
        <v>13992</v>
      </c>
      <c r="D2164" s="24" t="s">
        <v>13792</v>
      </c>
    </row>
    <row r="2165" hidden="1">
      <c r="A2165" s="24" t="s">
        <v>5182</v>
      </c>
      <c r="B2165" s="1" t="s">
        <v>5183</v>
      </c>
      <c r="C2165" s="24" t="s">
        <v>1102</v>
      </c>
      <c r="D2165" s="24" t="s">
        <v>13792</v>
      </c>
    </row>
    <row r="2166" hidden="1">
      <c r="A2166" s="24" t="s">
        <v>5184</v>
      </c>
      <c r="B2166" s="1" t="s">
        <v>5185</v>
      </c>
      <c r="C2166" s="24" t="s">
        <v>1102</v>
      </c>
      <c r="D2166" s="24" t="s">
        <v>13792</v>
      </c>
    </row>
    <row r="2167" hidden="1">
      <c r="A2167" s="24" t="s">
        <v>5186</v>
      </c>
      <c r="B2167" s="1" t="s">
        <v>5187</v>
      </c>
      <c r="C2167" s="24" t="s">
        <v>13792</v>
      </c>
      <c r="D2167" s="24" t="s">
        <v>13792</v>
      </c>
    </row>
    <row r="2168" hidden="1">
      <c r="A2168" s="24" t="s">
        <v>5188</v>
      </c>
      <c r="B2168" s="1" t="s">
        <v>5189</v>
      </c>
      <c r="C2168" s="24" t="s">
        <v>13792</v>
      </c>
      <c r="D2168" s="24" t="s">
        <v>13792</v>
      </c>
    </row>
    <row r="2169" hidden="1">
      <c r="A2169" s="24" t="s">
        <v>5190</v>
      </c>
      <c r="B2169" s="1" t="s">
        <v>5191</v>
      </c>
      <c r="C2169" s="24" t="s">
        <v>1102</v>
      </c>
      <c r="D2169" s="24" t="s">
        <v>13792</v>
      </c>
    </row>
    <row r="2170" hidden="1">
      <c r="A2170" s="24" t="s">
        <v>5192</v>
      </c>
      <c r="B2170" s="1" t="s">
        <v>5193</v>
      </c>
      <c r="C2170" s="24" t="s">
        <v>13992</v>
      </c>
      <c r="D2170" s="24" t="s">
        <v>13792</v>
      </c>
    </row>
    <row r="2171" hidden="1">
      <c r="A2171" s="24" t="s">
        <v>5194</v>
      </c>
      <c r="B2171" s="1" t="s">
        <v>5195</v>
      </c>
      <c r="C2171" s="24" t="s">
        <v>1102</v>
      </c>
      <c r="D2171" s="24" t="s">
        <v>13792</v>
      </c>
    </row>
    <row r="2172" hidden="1">
      <c r="A2172" s="24" t="s">
        <v>5196</v>
      </c>
      <c r="B2172" s="1" t="s">
        <v>5197</v>
      </c>
      <c r="C2172" s="24" t="s">
        <v>1102</v>
      </c>
      <c r="D2172" s="24" t="s">
        <v>13792</v>
      </c>
    </row>
    <row r="2173" hidden="1">
      <c r="A2173" s="24" t="s">
        <v>5198</v>
      </c>
      <c r="B2173" s="1" t="s">
        <v>5199</v>
      </c>
      <c r="C2173" s="24" t="s">
        <v>1102</v>
      </c>
      <c r="D2173" s="24" t="s">
        <v>13792</v>
      </c>
    </row>
    <row r="2174" hidden="1">
      <c r="A2174" s="24" t="s">
        <v>5200</v>
      </c>
      <c r="B2174" s="1" t="s">
        <v>5201</v>
      </c>
      <c r="C2174" s="24" t="s">
        <v>1102</v>
      </c>
      <c r="D2174" s="24" t="s">
        <v>13792</v>
      </c>
    </row>
    <row r="2175" hidden="1">
      <c r="A2175" s="24" t="s">
        <v>5202</v>
      </c>
      <c r="B2175" s="1" t="s">
        <v>5203</v>
      </c>
      <c r="C2175" s="24" t="s">
        <v>13992</v>
      </c>
      <c r="D2175" s="24" t="s">
        <v>13792</v>
      </c>
    </row>
    <row r="2176" hidden="1">
      <c r="A2176" s="24" t="s">
        <v>412</v>
      </c>
      <c r="B2176" s="1" t="s">
        <v>413</v>
      </c>
      <c r="C2176" s="24" t="s">
        <v>13845</v>
      </c>
      <c r="D2176" s="24" t="s">
        <v>13792</v>
      </c>
    </row>
    <row r="2177" hidden="1">
      <c r="A2177" s="24" t="s">
        <v>5204</v>
      </c>
      <c r="B2177" s="1" t="s">
        <v>5205</v>
      </c>
      <c r="C2177" s="24" t="s">
        <v>13845</v>
      </c>
      <c r="D2177" s="24" t="s">
        <v>13792</v>
      </c>
    </row>
    <row r="2178" hidden="1">
      <c r="A2178" s="24" t="s">
        <v>414</v>
      </c>
      <c r="B2178" s="1" t="s">
        <v>415</v>
      </c>
      <c r="C2178" s="24" t="s">
        <v>13992</v>
      </c>
      <c r="D2178" s="24" t="s">
        <v>13792</v>
      </c>
    </row>
    <row r="2179" hidden="1">
      <c r="A2179" s="24" t="s">
        <v>416</v>
      </c>
      <c r="B2179" s="1" t="s">
        <v>417</v>
      </c>
      <c r="C2179" s="24" t="s">
        <v>13845</v>
      </c>
      <c r="D2179" s="24" t="s">
        <v>13792</v>
      </c>
    </row>
    <row r="2180" hidden="1">
      <c r="A2180" s="24" t="s">
        <v>5206</v>
      </c>
      <c r="B2180" s="1" t="s">
        <v>5207</v>
      </c>
      <c r="C2180" s="24" t="s">
        <v>13845</v>
      </c>
      <c r="D2180" s="24" t="s">
        <v>13792</v>
      </c>
    </row>
    <row r="2181" hidden="1">
      <c r="A2181" s="24" t="s">
        <v>418</v>
      </c>
      <c r="B2181" s="1" t="s">
        <v>420</v>
      </c>
      <c r="C2181" s="24" t="s">
        <v>13845</v>
      </c>
      <c r="D2181" s="24" t="s">
        <v>13792</v>
      </c>
    </row>
    <row r="2182" hidden="1">
      <c r="A2182" s="24" t="s">
        <v>5208</v>
      </c>
      <c r="B2182" s="1" t="s">
        <v>5209</v>
      </c>
      <c r="C2182" s="24" t="s">
        <v>13866</v>
      </c>
      <c r="D2182" s="24" t="s">
        <v>13792</v>
      </c>
    </row>
    <row r="2183" hidden="1">
      <c r="A2183" s="24" t="s">
        <v>5210</v>
      </c>
      <c r="B2183" s="1" t="s">
        <v>5211</v>
      </c>
      <c r="C2183" s="24" t="s">
        <v>13866</v>
      </c>
      <c r="D2183" s="24" t="s">
        <v>13792</v>
      </c>
    </row>
    <row r="2184" hidden="1">
      <c r="A2184" s="24" t="s">
        <v>5212</v>
      </c>
      <c r="B2184" s="1" t="s">
        <v>5213</v>
      </c>
      <c r="C2184" s="24" t="s">
        <v>13866</v>
      </c>
      <c r="D2184" s="24" t="s">
        <v>13792</v>
      </c>
    </row>
    <row r="2185" hidden="1">
      <c r="A2185" s="24" t="s">
        <v>5214</v>
      </c>
      <c r="B2185" s="1" t="s">
        <v>5215</v>
      </c>
      <c r="C2185" s="24" t="s">
        <v>13866</v>
      </c>
      <c r="D2185" s="24" t="s">
        <v>13792</v>
      </c>
    </row>
    <row r="2186" hidden="1">
      <c r="A2186" s="24" t="s">
        <v>5218</v>
      </c>
      <c r="B2186" s="1" t="s">
        <v>5219</v>
      </c>
      <c r="C2186" s="24" t="s">
        <v>13992</v>
      </c>
      <c r="D2186" s="24" t="s">
        <v>13792</v>
      </c>
    </row>
    <row r="2187" hidden="1">
      <c r="A2187" s="24" t="s">
        <v>421</v>
      </c>
      <c r="B2187" s="1" t="s">
        <v>422</v>
      </c>
      <c r="C2187" s="24" t="s">
        <v>13845</v>
      </c>
      <c r="D2187" s="24" t="s">
        <v>13792</v>
      </c>
    </row>
    <row r="2188" hidden="1">
      <c r="A2188" s="24" t="s">
        <v>423</v>
      </c>
      <c r="B2188" s="1" t="s">
        <v>424</v>
      </c>
      <c r="C2188" s="24" t="s">
        <v>13845</v>
      </c>
      <c r="D2188" s="24" t="s">
        <v>13792</v>
      </c>
    </row>
    <row r="2189" hidden="1">
      <c r="A2189" s="24" t="s">
        <v>425</v>
      </c>
      <c r="B2189" s="1" t="s">
        <v>427</v>
      </c>
      <c r="C2189" s="24" t="s">
        <v>13845</v>
      </c>
      <c r="D2189" s="24" t="s">
        <v>13792</v>
      </c>
    </row>
    <row r="2190" hidden="1">
      <c r="A2190" s="24" t="s">
        <v>428</v>
      </c>
      <c r="B2190" s="1" t="s">
        <v>429</v>
      </c>
      <c r="C2190" s="24" t="s">
        <v>13845</v>
      </c>
      <c r="D2190" s="24" t="s">
        <v>13792</v>
      </c>
    </row>
    <row r="2191" hidden="1">
      <c r="A2191" s="24" t="s">
        <v>5220</v>
      </c>
      <c r="B2191" s="1" t="s">
        <v>5221</v>
      </c>
      <c r="C2191" s="24" t="s">
        <v>1102</v>
      </c>
      <c r="D2191" s="24" t="s">
        <v>13792</v>
      </c>
    </row>
    <row r="2192" hidden="1">
      <c r="A2192" s="24" t="s">
        <v>5222</v>
      </c>
      <c r="B2192" s="1" t="s">
        <v>5223</v>
      </c>
      <c r="C2192" s="24" t="s">
        <v>13845</v>
      </c>
      <c r="D2192" s="24" t="s">
        <v>13792</v>
      </c>
    </row>
    <row r="2193" hidden="1">
      <c r="A2193" s="24" t="s">
        <v>5224</v>
      </c>
      <c r="B2193" s="1" t="s">
        <v>5225</v>
      </c>
      <c r="C2193" s="24" t="s">
        <v>13845</v>
      </c>
      <c r="D2193" s="24" t="s">
        <v>13792</v>
      </c>
    </row>
    <row r="2194" hidden="1">
      <c r="A2194" s="24" t="s">
        <v>5226</v>
      </c>
      <c r="B2194" s="1" t="s">
        <v>5227</v>
      </c>
      <c r="C2194" s="24" t="s">
        <v>13992</v>
      </c>
      <c r="D2194" s="24" t="s">
        <v>13792</v>
      </c>
    </row>
    <row r="2195" hidden="1">
      <c r="A2195" s="24" t="s">
        <v>5228</v>
      </c>
      <c r="B2195" s="1" t="s">
        <v>5229</v>
      </c>
      <c r="C2195" s="24" t="s">
        <v>13845</v>
      </c>
      <c r="D2195" s="24" t="s">
        <v>13792</v>
      </c>
    </row>
    <row r="2196" hidden="1">
      <c r="A2196" s="24" t="s">
        <v>5230</v>
      </c>
      <c r="B2196" s="1" t="s">
        <v>5231</v>
      </c>
      <c r="C2196" s="24" t="s">
        <v>13992</v>
      </c>
      <c r="D2196" s="24" t="s">
        <v>13792</v>
      </c>
    </row>
    <row r="2197" hidden="1">
      <c r="A2197" s="24" t="s">
        <v>5232</v>
      </c>
      <c r="B2197" s="1" t="s">
        <v>5233</v>
      </c>
      <c r="C2197" s="24" t="s">
        <v>1102</v>
      </c>
      <c r="D2197" s="24" t="s">
        <v>13792</v>
      </c>
    </row>
    <row r="2198" hidden="1">
      <c r="A2198" s="24" t="s">
        <v>11109</v>
      </c>
      <c r="B2198" s="1" t="s">
        <v>11110</v>
      </c>
      <c r="C2198" s="24" t="s">
        <v>1102</v>
      </c>
      <c r="D2198" s="24" t="s">
        <v>13792</v>
      </c>
    </row>
    <row r="2199" hidden="1">
      <c r="A2199" s="24" t="s">
        <v>5234</v>
      </c>
      <c r="B2199" s="1" t="s">
        <v>5235</v>
      </c>
      <c r="C2199" s="24" t="s">
        <v>13792</v>
      </c>
      <c r="D2199" s="24" t="s">
        <v>13792</v>
      </c>
    </row>
    <row r="2200" hidden="1">
      <c r="A2200" s="24" t="s">
        <v>5236</v>
      </c>
      <c r="B2200" s="1" t="s">
        <v>5237</v>
      </c>
      <c r="C2200" s="24" t="s">
        <v>13792</v>
      </c>
      <c r="D2200" s="24" t="s">
        <v>13792</v>
      </c>
    </row>
    <row r="2201" hidden="1">
      <c r="A2201" s="24" t="s">
        <v>5238</v>
      </c>
      <c r="B2201" s="1" t="s">
        <v>5239</v>
      </c>
      <c r="C2201" s="24" t="s">
        <v>1102</v>
      </c>
      <c r="D2201" s="24" t="s">
        <v>13792</v>
      </c>
    </row>
    <row r="2202" hidden="1">
      <c r="A2202" s="24" t="s">
        <v>5240</v>
      </c>
      <c r="B2202" s="1" t="s">
        <v>5241</v>
      </c>
      <c r="C2202" s="24" t="s">
        <v>1102</v>
      </c>
      <c r="D2202" s="24" t="s">
        <v>13792</v>
      </c>
    </row>
    <row r="2203" hidden="1">
      <c r="A2203" s="24" t="s">
        <v>5242</v>
      </c>
      <c r="B2203" s="1" t="s">
        <v>5243</v>
      </c>
      <c r="C2203" s="24" t="s">
        <v>1102</v>
      </c>
      <c r="D2203" s="24" t="s">
        <v>13792</v>
      </c>
    </row>
    <row r="2204" hidden="1">
      <c r="A2204" s="24" t="s">
        <v>5244</v>
      </c>
      <c r="B2204" s="1" t="s">
        <v>5245</v>
      </c>
      <c r="C2204" s="24" t="s">
        <v>1102</v>
      </c>
      <c r="D2204" s="24" t="s">
        <v>13792</v>
      </c>
    </row>
    <row r="2205" hidden="1">
      <c r="A2205" s="24" t="s">
        <v>5246</v>
      </c>
      <c r="B2205" s="1" t="s">
        <v>5247</v>
      </c>
      <c r="C2205" s="24" t="s">
        <v>13792</v>
      </c>
      <c r="D2205" s="24" t="s">
        <v>13792</v>
      </c>
    </row>
    <row r="2206" hidden="1">
      <c r="A2206" s="24" t="s">
        <v>5248</v>
      </c>
      <c r="B2206" s="1" t="s">
        <v>5249</v>
      </c>
      <c r="C2206" s="24" t="s">
        <v>1102</v>
      </c>
      <c r="D2206" s="24" t="s">
        <v>13792</v>
      </c>
    </row>
    <row r="2207" hidden="1">
      <c r="A2207" s="24" t="s">
        <v>5250</v>
      </c>
      <c r="B2207" s="1" t="s">
        <v>5251</v>
      </c>
      <c r="C2207" s="24" t="s">
        <v>1102</v>
      </c>
      <c r="D2207" s="24" t="s">
        <v>13792</v>
      </c>
    </row>
    <row r="2208" hidden="1">
      <c r="A2208" s="24" t="s">
        <v>5252</v>
      </c>
      <c r="B2208" s="1" t="s">
        <v>5253</v>
      </c>
      <c r="C2208" s="24" t="s">
        <v>1102</v>
      </c>
      <c r="D2208" s="24" t="s">
        <v>13792</v>
      </c>
    </row>
    <row r="2209" hidden="1">
      <c r="A2209" s="24" t="s">
        <v>5254</v>
      </c>
      <c r="B2209" s="1" t="s">
        <v>5255</v>
      </c>
      <c r="C2209" s="24" t="s">
        <v>1102</v>
      </c>
      <c r="D2209" s="24" t="s">
        <v>13792</v>
      </c>
    </row>
    <row r="2210" hidden="1">
      <c r="A2210" s="24" t="s">
        <v>5256</v>
      </c>
      <c r="B2210" s="1" t="s">
        <v>5257</v>
      </c>
      <c r="C2210" s="24" t="s">
        <v>1102</v>
      </c>
      <c r="D2210" s="24" t="s">
        <v>13792</v>
      </c>
    </row>
    <row r="2211" hidden="1">
      <c r="A2211" s="24" t="s">
        <v>5258</v>
      </c>
      <c r="B2211" s="1" t="s">
        <v>5259</v>
      </c>
      <c r="C2211" s="24" t="s">
        <v>13992</v>
      </c>
      <c r="D2211" s="24" t="s">
        <v>13792</v>
      </c>
    </row>
    <row r="2212" hidden="1">
      <c r="A2212" s="24" t="s">
        <v>5260</v>
      </c>
      <c r="B2212" s="1" t="s">
        <v>5261</v>
      </c>
      <c r="C2212" s="24" t="s">
        <v>13836</v>
      </c>
      <c r="D2212" s="24" t="s">
        <v>13792</v>
      </c>
    </row>
    <row r="2213" hidden="1">
      <c r="A2213" s="24" t="s">
        <v>5262</v>
      </c>
      <c r="B2213" s="1" t="s">
        <v>5263</v>
      </c>
      <c r="C2213" s="24" t="s">
        <v>13845</v>
      </c>
      <c r="D2213" s="24" t="s">
        <v>13792</v>
      </c>
    </row>
    <row r="2214" hidden="1">
      <c r="A2214" s="24" t="s">
        <v>5264</v>
      </c>
      <c r="B2214" s="1" t="s">
        <v>5265</v>
      </c>
      <c r="C2214" s="24" t="s">
        <v>13845</v>
      </c>
      <c r="D2214" s="24" t="s">
        <v>13792</v>
      </c>
    </row>
    <row r="2215" hidden="1">
      <c r="A2215" s="24" t="s">
        <v>5266</v>
      </c>
      <c r="B2215" s="1" t="s">
        <v>5267</v>
      </c>
      <c r="C2215" s="24" t="s">
        <v>1102</v>
      </c>
      <c r="D2215" s="24" t="s">
        <v>13792</v>
      </c>
    </row>
    <row r="2216" hidden="1">
      <c r="A2216" s="24" t="s">
        <v>651</v>
      </c>
      <c r="B2216" s="1" t="s">
        <v>652</v>
      </c>
      <c r="C2216" s="24" t="s">
        <v>13845</v>
      </c>
      <c r="D2216" s="24" t="s">
        <v>13792</v>
      </c>
    </row>
    <row r="2217" hidden="1">
      <c r="A2217" s="24" t="s">
        <v>5268</v>
      </c>
      <c r="B2217" s="1" t="s">
        <v>5269</v>
      </c>
      <c r="C2217" s="24" t="s">
        <v>1102</v>
      </c>
      <c r="D2217" s="24" t="s">
        <v>13792</v>
      </c>
    </row>
    <row r="2218" hidden="1">
      <c r="A2218" s="24" t="s">
        <v>5270</v>
      </c>
      <c r="B2218" s="1" t="s">
        <v>5271</v>
      </c>
      <c r="C2218" s="24" t="s">
        <v>1102</v>
      </c>
      <c r="D2218" s="24" t="s">
        <v>13792</v>
      </c>
    </row>
    <row r="2219" hidden="1">
      <c r="A2219" s="24" t="s">
        <v>5272</v>
      </c>
      <c r="B2219" s="1" t="s">
        <v>5273</v>
      </c>
      <c r="C2219" s="24" t="s">
        <v>1102</v>
      </c>
      <c r="D2219" s="24" t="s">
        <v>13792</v>
      </c>
    </row>
    <row r="2220" hidden="1">
      <c r="A2220" s="24" t="s">
        <v>5274</v>
      </c>
      <c r="B2220" s="1" t="s">
        <v>5275</v>
      </c>
      <c r="C2220" s="24" t="s">
        <v>13792</v>
      </c>
      <c r="D2220" s="24" t="s">
        <v>13792</v>
      </c>
    </row>
    <row r="2221" hidden="1">
      <c r="A2221" s="24" t="s">
        <v>5276</v>
      </c>
      <c r="B2221" s="1" t="s">
        <v>5277</v>
      </c>
      <c r="C2221" s="24" t="s">
        <v>13792</v>
      </c>
      <c r="D2221" s="24" t="s">
        <v>13792</v>
      </c>
    </row>
    <row r="2222" hidden="1">
      <c r="A2222" s="24" t="s">
        <v>5278</v>
      </c>
      <c r="B2222" s="1" t="s">
        <v>5279</v>
      </c>
      <c r="C2222" s="24" t="s">
        <v>13792</v>
      </c>
      <c r="D2222" s="24" t="s">
        <v>13792</v>
      </c>
    </row>
    <row r="2223" hidden="1">
      <c r="A2223" s="24" t="s">
        <v>5280</v>
      </c>
      <c r="B2223" s="1" t="s">
        <v>5281</v>
      </c>
      <c r="C2223" s="24" t="s">
        <v>13792</v>
      </c>
      <c r="D2223" s="24" t="s">
        <v>13792</v>
      </c>
    </row>
    <row r="2224" hidden="1">
      <c r="A2224" s="24" t="s">
        <v>5282</v>
      </c>
      <c r="B2224" s="1" t="s">
        <v>5283</v>
      </c>
      <c r="C2224" s="24" t="s">
        <v>13792</v>
      </c>
      <c r="D2224" s="24" t="s">
        <v>13792</v>
      </c>
    </row>
    <row r="2225" hidden="1">
      <c r="A2225" s="24" t="s">
        <v>5284</v>
      </c>
      <c r="B2225" s="1" t="s">
        <v>5285</v>
      </c>
      <c r="C2225" s="24" t="s">
        <v>13792</v>
      </c>
      <c r="D2225" s="24" t="s">
        <v>13792</v>
      </c>
    </row>
    <row r="2226" hidden="1">
      <c r="A2226" s="24" t="s">
        <v>5286</v>
      </c>
      <c r="B2226" s="1" t="s">
        <v>5287</v>
      </c>
      <c r="C2226" s="24" t="s">
        <v>13792</v>
      </c>
      <c r="D2226" s="24" t="s">
        <v>13792</v>
      </c>
    </row>
    <row r="2227" hidden="1">
      <c r="A2227" s="24" t="s">
        <v>5288</v>
      </c>
      <c r="B2227" s="1" t="s">
        <v>5289</v>
      </c>
      <c r="C2227" s="24" t="s">
        <v>13792</v>
      </c>
      <c r="D2227" s="24" t="s">
        <v>13792</v>
      </c>
    </row>
    <row r="2228" hidden="1">
      <c r="A2228" s="24" t="s">
        <v>5290</v>
      </c>
      <c r="B2228" s="1" t="s">
        <v>5291</v>
      </c>
      <c r="C2228" s="24" t="s">
        <v>13792</v>
      </c>
      <c r="D2228" s="24" t="s">
        <v>13792</v>
      </c>
    </row>
    <row r="2229" hidden="1">
      <c r="A2229" s="24" t="s">
        <v>5292</v>
      </c>
      <c r="B2229" s="1" t="s">
        <v>5293</v>
      </c>
      <c r="C2229" s="24" t="s">
        <v>13792</v>
      </c>
      <c r="D2229" s="24" t="s">
        <v>13792</v>
      </c>
    </row>
    <row r="2230" hidden="1">
      <c r="A2230" s="24" t="s">
        <v>5294</v>
      </c>
      <c r="B2230" s="1" t="s">
        <v>5295</v>
      </c>
      <c r="C2230" s="24" t="s">
        <v>13792</v>
      </c>
      <c r="D2230" s="24" t="s">
        <v>13792</v>
      </c>
    </row>
    <row r="2231" hidden="1">
      <c r="A2231" s="24" t="s">
        <v>5296</v>
      </c>
      <c r="B2231" s="1" t="s">
        <v>5297</v>
      </c>
      <c r="C2231" s="24" t="s">
        <v>13792</v>
      </c>
      <c r="D2231" s="24" t="s">
        <v>13792</v>
      </c>
    </row>
    <row r="2232" hidden="1">
      <c r="A2232" s="24" t="s">
        <v>5298</v>
      </c>
      <c r="B2232" s="1" t="s">
        <v>5299</v>
      </c>
      <c r="C2232" s="24" t="s">
        <v>13792</v>
      </c>
      <c r="D2232" s="24" t="s">
        <v>13792</v>
      </c>
    </row>
    <row r="2233" hidden="1">
      <c r="A2233" s="24" t="s">
        <v>5300</v>
      </c>
      <c r="B2233" s="1" t="s">
        <v>5301</v>
      </c>
      <c r="C2233" s="24" t="s">
        <v>13792</v>
      </c>
      <c r="D2233" s="24" t="s">
        <v>13792</v>
      </c>
    </row>
    <row r="2234" hidden="1">
      <c r="A2234" s="24" t="s">
        <v>5302</v>
      </c>
      <c r="B2234" s="1" t="s">
        <v>5303</v>
      </c>
      <c r="C2234" s="24" t="s">
        <v>13792</v>
      </c>
      <c r="D2234" s="24" t="s">
        <v>13792</v>
      </c>
    </row>
    <row r="2235" hidden="1">
      <c r="A2235" s="24" t="s">
        <v>5304</v>
      </c>
      <c r="B2235" s="1" t="s">
        <v>5305</v>
      </c>
      <c r="C2235" s="24" t="s">
        <v>13792</v>
      </c>
      <c r="D2235" s="24" t="s">
        <v>13792</v>
      </c>
    </row>
    <row r="2236" hidden="1">
      <c r="A2236" s="24" t="s">
        <v>5306</v>
      </c>
      <c r="B2236" s="1" t="s">
        <v>5307</v>
      </c>
      <c r="C2236" s="24" t="s">
        <v>13792</v>
      </c>
      <c r="D2236" s="24" t="s">
        <v>13792</v>
      </c>
    </row>
    <row r="2237" hidden="1">
      <c r="A2237" s="24" t="s">
        <v>5308</v>
      </c>
      <c r="B2237" s="1" t="s">
        <v>5309</v>
      </c>
      <c r="C2237" s="24" t="s">
        <v>13792</v>
      </c>
      <c r="D2237" s="24" t="s">
        <v>13792</v>
      </c>
    </row>
    <row r="2238" hidden="1">
      <c r="A2238" s="24" t="s">
        <v>5310</v>
      </c>
      <c r="B2238" s="1" t="s">
        <v>5311</v>
      </c>
      <c r="C2238" s="24" t="s">
        <v>13792</v>
      </c>
      <c r="D2238" s="24" t="s">
        <v>13792</v>
      </c>
    </row>
    <row r="2239" hidden="1">
      <c r="A2239" s="24" t="s">
        <v>5312</v>
      </c>
      <c r="B2239" s="1" t="s">
        <v>5313</v>
      </c>
      <c r="C2239" s="24" t="s">
        <v>13792</v>
      </c>
      <c r="D2239" s="24" t="s">
        <v>13792</v>
      </c>
    </row>
    <row r="2240" hidden="1">
      <c r="A2240" s="24" t="s">
        <v>5314</v>
      </c>
      <c r="B2240" s="1" t="s">
        <v>5315</v>
      </c>
      <c r="C2240" s="24" t="s">
        <v>13792</v>
      </c>
      <c r="D2240" s="24" t="s">
        <v>13792</v>
      </c>
    </row>
    <row r="2241" hidden="1">
      <c r="A2241" s="24" t="s">
        <v>5316</v>
      </c>
      <c r="B2241" s="1" t="s">
        <v>5317</v>
      </c>
      <c r="C2241" s="24" t="s">
        <v>13792</v>
      </c>
      <c r="D2241" s="24" t="s">
        <v>13792</v>
      </c>
    </row>
    <row r="2242" hidden="1">
      <c r="A2242" s="24" t="s">
        <v>5318</v>
      </c>
      <c r="B2242" s="1" t="s">
        <v>5319</v>
      </c>
      <c r="C2242" s="24" t="s">
        <v>13792</v>
      </c>
      <c r="D2242" s="24" t="s">
        <v>13792</v>
      </c>
    </row>
    <row r="2243" hidden="1">
      <c r="A2243" s="24" t="s">
        <v>5320</v>
      </c>
      <c r="B2243" s="1" t="s">
        <v>5321</v>
      </c>
      <c r="C2243" s="24" t="s">
        <v>13792</v>
      </c>
      <c r="D2243" s="24" t="s">
        <v>13792</v>
      </c>
    </row>
    <row r="2244" hidden="1">
      <c r="A2244" s="24" t="s">
        <v>5322</v>
      </c>
      <c r="B2244" s="1" t="s">
        <v>5323</v>
      </c>
      <c r="C2244" s="24" t="s">
        <v>13792</v>
      </c>
      <c r="D2244" s="24" t="s">
        <v>13792</v>
      </c>
    </row>
    <row r="2245" hidden="1">
      <c r="A2245" s="24" t="s">
        <v>5324</v>
      </c>
      <c r="B2245" s="1" t="s">
        <v>5325</v>
      </c>
      <c r="C2245" s="24" t="s">
        <v>13792</v>
      </c>
      <c r="D2245" s="24" t="s">
        <v>13792</v>
      </c>
    </row>
    <row r="2246" hidden="1">
      <c r="A2246" s="24" t="s">
        <v>5326</v>
      </c>
      <c r="B2246" s="1" t="s">
        <v>5327</v>
      </c>
      <c r="C2246" s="24" t="s">
        <v>13792</v>
      </c>
      <c r="D2246" s="24" t="s">
        <v>13792</v>
      </c>
    </row>
    <row r="2247" hidden="1">
      <c r="A2247" s="24" t="s">
        <v>5328</v>
      </c>
      <c r="B2247" s="1" t="s">
        <v>5329</v>
      </c>
      <c r="C2247" s="24" t="s">
        <v>13792</v>
      </c>
      <c r="D2247" s="24" t="s">
        <v>13792</v>
      </c>
    </row>
    <row r="2248" hidden="1">
      <c r="A2248" s="24" t="s">
        <v>5330</v>
      </c>
      <c r="B2248" s="1" t="s">
        <v>5331</v>
      </c>
      <c r="C2248" s="24" t="s">
        <v>13792</v>
      </c>
      <c r="D2248" s="24" t="s">
        <v>13792</v>
      </c>
    </row>
    <row r="2249" hidden="1">
      <c r="A2249" s="24" t="s">
        <v>11170</v>
      </c>
      <c r="B2249" s="1" t="s">
        <v>11171</v>
      </c>
      <c r="C2249" s="24" t="s">
        <v>13792</v>
      </c>
      <c r="D2249" s="24" t="s">
        <v>13792</v>
      </c>
    </row>
    <row r="2250" hidden="1">
      <c r="A2250" s="24" t="s">
        <v>11172</v>
      </c>
      <c r="B2250" s="1" t="s">
        <v>11173</v>
      </c>
      <c r="C2250" s="24" t="s">
        <v>13845</v>
      </c>
      <c r="D2250" s="24" t="s">
        <v>13792</v>
      </c>
    </row>
    <row r="2251" hidden="1">
      <c r="A2251" s="24" t="s">
        <v>5332</v>
      </c>
      <c r="B2251" s="1" t="s">
        <v>5333</v>
      </c>
      <c r="C2251" s="24" t="s">
        <v>13792</v>
      </c>
      <c r="D2251" s="24" t="s">
        <v>13792</v>
      </c>
    </row>
    <row r="2252" hidden="1">
      <c r="A2252" s="24" t="s">
        <v>5334</v>
      </c>
      <c r="B2252" s="1" t="s">
        <v>5335</v>
      </c>
      <c r="C2252" s="24" t="s">
        <v>13845</v>
      </c>
      <c r="D2252" s="24" t="s">
        <v>13792</v>
      </c>
    </row>
    <row r="2253" hidden="1">
      <c r="A2253" s="24" t="s">
        <v>5336</v>
      </c>
      <c r="B2253" s="1" t="s">
        <v>5337</v>
      </c>
      <c r="C2253" s="24" t="s">
        <v>13845</v>
      </c>
      <c r="D2253" s="24" t="s">
        <v>13792</v>
      </c>
    </row>
    <row r="2254" hidden="1">
      <c r="A2254" s="24" t="s">
        <v>5338</v>
      </c>
      <c r="B2254" s="1" t="s">
        <v>5339</v>
      </c>
      <c r="C2254" s="24" t="s">
        <v>13845</v>
      </c>
      <c r="D2254" s="24" t="s">
        <v>13792</v>
      </c>
    </row>
    <row r="2255" hidden="1">
      <c r="A2255" s="24" t="s">
        <v>5340</v>
      </c>
      <c r="B2255" s="1" t="s">
        <v>5341</v>
      </c>
      <c r="C2255" s="24" t="s">
        <v>13845</v>
      </c>
      <c r="D2255" s="24" t="s">
        <v>13792</v>
      </c>
    </row>
    <row r="2256" hidden="1">
      <c r="A2256" s="24" t="s">
        <v>5342</v>
      </c>
      <c r="B2256" s="1" t="s">
        <v>5343</v>
      </c>
      <c r="C2256" s="24" t="s">
        <v>13845</v>
      </c>
      <c r="D2256" s="24" t="s">
        <v>13792</v>
      </c>
    </row>
    <row r="2257" hidden="1">
      <c r="A2257" s="24" t="s">
        <v>5344</v>
      </c>
      <c r="B2257" s="1" t="s">
        <v>5345</v>
      </c>
      <c r="C2257" s="24" t="s">
        <v>13845</v>
      </c>
      <c r="D2257" s="24" t="s">
        <v>13792</v>
      </c>
    </row>
    <row r="2258" hidden="1">
      <c r="A2258" s="24" t="s">
        <v>5346</v>
      </c>
      <c r="B2258" s="1" t="s">
        <v>5347</v>
      </c>
      <c r="C2258" s="24" t="s">
        <v>13845</v>
      </c>
      <c r="D2258" s="24" t="s">
        <v>13792</v>
      </c>
    </row>
    <row r="2259" hidden="1">
      <c r="A2259" s="24" t="s">
        <v>5348</v>
      </c>
      <c r="B2259" s="1" t="s">
        <v>5349</v>
      </c>
      <c r="C2259" s="24" t="s">
        <v>13792</v>
      </c>
      <c r="D2259" s="24" t="s">
        <v>13792</v>
      </c>
    </row>
    <row r="2260" hidden="1">
      <c r="A2260" s="24" t="s">
        <v>5350</v>
      </c>
      <c r="B2260" s="1" t="s">
        <v>5351</v>
      </c>
      <c r="C2260" s="24" t="s">
        <v>13792</v>
      </c>
      <c r="D2260" s="24" t="s">
        <v>13792</v>
      </c>
    </row>
    <row r="2261" hidden="1">
      <c r="A2261" s="24" t="s">
        <v>5352</v>
      </c>
      <c r="B2261" s="1" t="s">
        <v>5353</v>
      </c>
      <c r="C2261" s="24" t="s">
        <v>13792</v>
      </c>
      <c r="D2261" s="24" t="s">
        <v>13792</v>
      </c>
    </row>
    <row r="2262" hidden="1">
      <c r="A2262" s="24" t="s">
        <v>5354</v>
      </c>
      <c r="B2262" s="1" t="s">
        <v>5355</v>
      </c>
      <c r="C2262" s="24" t="s">
        <v>13792</v>
      </c>
      <c r="D2262" s="24" t="s">
        <v>13792</v>
      </c>
    </row>
    <row r="2263" hidden="1">
      <c r="A2263" s="24" t="s">
        <v>5356</v>
      </c>
      <c r="B2263" s="1" t="s">
        <v>5357</v>
      </c>
      <c r="C2263" s="24" t="s">
        <v>13792</v>
      </c>
      <c r="D2263" s="24" t="s">
        <v>13792</v>
      </c>
    </row>
    <row r="2264" hidden="1">
      <c r="A2264" s="24" t="s">
        <v>5358</v>
      </c>
      <c r="B2264" s="1" t="s">
        <v>5359</v>
      </c>
      <c r="C2264" s="24" t="s">
        <v>13792</v>
      </c>
      <c r="D2264" s="24" t="s">
        <v>13792</v>
      </c>
    </row>
    <row r="2265" hidden="1">
      <c r="A2265" s="24" t="s">
        <v>5360</v>
      </c>
      <c r="B2265" s="1" t="s">
        <v>5361</v>
      </c>
      <c r="C2265" s="24" t="s">
        <v>13792</v>
      </c>
      <c r="D2265" s="24" t="s">
        <v>13792</v>
      </c>
    </row>
    <row r="2266" hidden="1">
      <c r="A2266" s="24" t="s">
        <v>5362</v>
      </c>
      <c r="B2266" s="1" t="s">
        <v>5363</v>
      </c>
      <c r="C2266" s="24" t="s">
        <v>13792</v>
      </c>
      <c r="D2266" s="24" t="s">
        <v>13792</v>
      </c>
    </row>
    <row r="2267" hidden="1">
      <c r="A2267" s="24" t="s">
        <v>5364</v>
      </c>
      <c r="B2267" s="1" t="s">
        <v>5365</v>
      </c>
      <c r="C2267" s="24" t="s">
        <v>13866</v>
      </c>
      <c r="D2267" s="24" t="s">
        <v>13792</v>
      </c>
    </row>
    <row r="2268" hidden="1">
      <c r="A2268" s="24" t="s">
        <v>5366</v>
      </c>
      <c r="B2268" s="1" t="s">
        <v>5367</v>
      </c>
      <c r="C2268" s="24" t="s">
        <v>13792</v>
      </c>
      <c r="D2268" s="24" t="s">
        <v>13792</v>
      </c>
    </row>
    <row r="2269" hidden="1">
      <c r="A2269" s="24" t="s">
        <v>5368</v>
      </c>
      <c r="B2269" s="1" t="s">
        <v>5369</v>
      </c>
      <c r="C2269" s="24" t="s">
        <v>13792</v>
      </c>
      <c r="D2269" s="24" t="s">
        <v>13792</v>
      </c>
    </row>
    <row r="2270" hidden="1">
      <c r="A2270" s="24" t="s">
        <v>5370</v>
      </c>
      <c r="B2270" s="1" t="s">
        <v>5371</v>
      </c>
      <c r="C2270" s="24" t="s">
        <v>13792</v>
      </c>
      <c r="D2270" s="24" t="s">
        <v>13792</v>
      </c>
    </row>
    <row r="2271" hidden="1">
      <c r="A2271" s="24" t="s">
        <v>5372</v>
      </c>
      <c r="B2271" s="1" t="s">
        <v>5373</v>
      </c>
      <c r="C2271" s="24" t="s">
        <v>13845</v>
      </c>
      <c r="D2271" s="24" t="s">
        <v>13792</v>
      </c>
    </row>
    <row r="2272" hidden="1">
      <c r="A2272" s="24" t="s">
        <v>5374</v>
      </c>
      <c r="B2272" s="1" t="s">
        <v>5375</v>
      </c>
      <c r="C2272" s="24" t="s">
        <v>13992</v>
      </c>
      <c r="D2272" s="24" t="s">
        <v>13792</v>
      </c>
    </row>
    <row r="2273" hidden="1">
      <c r="A2273" s="24" t="s">
        <v>5376</v>
      </c>
      <c r="B2273" s="1" t="s">
        <v>5377</v>
      </c>
      <c r="C2273" s="24" t="s">
        <v>13845</v>
      </c>
      <c r="D2273" s="24" t="s">
        <v>13792</v>
      </c>
    </row>
    <row r="2274" hidden="1">
      <c r="A2274" s="24" t="s">
        <v>5378</v>
      </c>
      <c r="B2274" s="1" t="s">
        <v>5379</v>
      </c>
      <c r="C2274" s="24" t="s">
        <v>13845</v>
      </c>
      <c r="D2274" s="24" t="s">
        <v>13792</v>
      </c>
    </row>
    <row r="2275" hidden="1">
      <c r="A2275" s="24" t="s">
        <v>5380</v>
      </c>
      <c r="B2275" s="1" t="s">
        <v>5381</v>
      </c>
      <c r="C2275" s="24" t="s">
        <v>13792</v>
      </c>
      <c r="D2275" s="24" t="s">
        <v>13792</v>
      </c>
    </row>
    <row r="2276" hidden="1">
      <c r="A2276" s="24" t="s">
        <v>5382</v>
      </c>
      <c r="B2276" s="1" t="s">
        <v>5383</v>
      </c>
      <c r="C2276" s="24" t="s">
        <v>13792</v>
      </c>
      <c r="D2276" s="24" t="s">
        <v>13792</v>
      </c>
    </row>
    <row r="2277" hidden="1">
      <c r="A2277" s="24" t="s">
        <v>5384</v>
      </c>
      <c r="B2277" s="1" t="s">
        <v>5385</v>
      </c>
      <c r="C2277" s="24" t="s">
        <v>13792</v>
      </c>
      <c r="D2277" s="24" t="s">
        <v>13792</v>
      </c>
    </row>
    <row r="2278" hidden="1">
      <c r="A2278" s="24" t="s">
        <v>5386</v>
      </c>
      <c r="B2278" s="1" t="s">
        <v>5387</v>
      </c>
      <c r="C2278" s="24" t="s">
        <v>13792</v>
      </c>
      <c r="D2278" s="24" t="s">
        <v>13792</v>
      </c>
    </row>
    <row r="2279" hidden="1">
      <c r="A2279" s="24" t="s">
        <v>5388</v>
      </c>
      <c r="B2279" s="1" t="s">
        <v>5389</v>
      </c>
      <c r="C2279" s="24" t="s">
        <v>13792</v>
      </c>
      <c r="D2279" s="24" t="s">
        <v>13792</v>
      </c>
    </row>
    <row r="2280" hidden="1">
      <c r="A2280" s="24" t="s">
        <v>5390</v>
      </c>
      <c r="B2280" s="1" t="s">
        <v>5391</v>
      </c>
      <c r="C2280" s="24" t="s">
        <v>13792</v>
      </c>
      <c r="D2280" s="24" t="s">
        <v>13792</v>
      </c>
    </row>
    <row r="2281" hidden="1">
      <c r="A2281" s="24" t="s">
        <v>5392</v>
      </c>
      <c r="B2281" s="1" t="s">
        <v>5393</v>
      </c>
      <c r="C2281" s="24" t="s">
        <v>13845</v>
      </c>
      <c r="D2281" s="24" t="s">
        <v>13792</v>
      </c>
    </row>
    <row r="2282" hidden="1">
      <c r="A2282" s="24" t="s">
        <v>5394</v>
      </c>
      <c r="B2282" s="1" t="s">
        <v>5395</v>
      </c>
      <c r="C2282" s="24" t="s">
        <v>13792</v>
      </c>
      <c r="D2282" s="24" t="s">
        <v>13792</v>
      </c>
    </row>
    <row r="2283" hidden="1">
      <c r="A2283" s="24" t="s">
        <v>5396</v>
      </c>
      <c r="B2283" s="1" t="s">
        <v>5397</v>
      </c>
      <c r="C2283" s="24" t="s">
        <v>1102</v>
      </c>
      <c r="D2283" s="24" t="s">
        <v>13792</v>
      </c>
    </row>
    <row r="2284" hidden="1">
      <c r="A2284" s="24" t="s">
        <v>5398</v>
      </c>
      <c r="B2284" s="1" t="s">
        <v>5399</v>
      </c>
      <c r="C2284" s="24" t="s">
        <v>13845</v>
      </c>
      <c r="D2284" s="24" t="s">
        <v>13792</v>
      </c>
    </row>
    <row r="2285" hidden="1">
      <c r="A2285" s="24" t="s">
        <v>5400</v>
      </c>
      <c r="B2285" s="1" t="s">
        <v>5401</v>
      </c>
      <c r="C2285" s="24" t="s">
        <v>13845</v>
      </c>
      <c r="D2285" s="24" t="s">
        <v>13792</v>
      </c>
    </row>
    <row r="2286" hidden="1">
      <c r="A2286" s="24" t="s">
        <v>5402</v>
      </c>
      <c r="B2286" s="1" t="s">
        <v>5403</v>
      </c>
      <c r="C2286" s="24" t="s">
        <v>13845</v>
      </c>
      <c r="D2286" s="24" t="s">
        <v>13792</v>
      </c>
    </row>
    <row r="2287" hidden="1">
      <c r="A2287" s="24" t="s">
        <v>5404</v>
      </c>
      <c r="B2287" s="1" t="s">
        <v>5405</v>
      </c>
      <c r="C2287" s="24" t="s">
        <v>13992</v>
      </c>
      <c r="D2287" s="24" t="s">
        <v>13792</v>
      </c>
    </row>
    <row r="2288" hidden="1">
      <c r="A2288" s="24" t="s">
        <v>5406</v>
      </c>
      <c r="B2288" s="1" t="s">
        <v>5407</v>
      </c>
      <c r="C2288" s="24" t="s">
        <v>13845</v>
      </c>
      <c r="D2288" s="24" t="s">
        <v>13792</v>
      </c>
    </row>
    <row r="2289" hidden="1">
      <c r="A2289" s="24" t="s">
        <v>5408</v>
      </c>
      <c r="B2289" s="1" t="s">
        <v>5409</v>
      </c>
      <c r="C2289" s="24" t="s">
        <v>13866</v>
      </c>
      <c r="D2289" s="24" t="s">
        <v>13792</v>
      </c>
    </row>
    <row r="2290" hidden="1">
      <c r="A2290" s="24" t="s">
        <v>5416</v>
      </c>
      <c r="B2290" s="1" t="s">
        <v>5417</v>
      </c>
      <c r="C2290" s="24" t="s">
        <v>13866</v>
      </c>
      <c r="D2290" s="24" t="s">
        <v>13792</v>
      </c>
    </row>
    <row r="2291" hidden="1">
      <c r="A2291" s="24" t="s">
        <v>5418</v>
      </c>
      <c r="B2291" s="1" t="s">
        <v>5419</v>
      </c>
      <c r="C2291" s="24" t="s">
        <v>13866</v>
      </c>
      <c r="D2291" s="24" t="s">
        <v>13792</v>
      </c>
    </row>
    <row r="2292" hidden="1">
      <c r="A2292" s="24" t="s">
        <v>5420</v>
      </c>
      <c r="B2292" s="1" t="s">
        <v>5421</v>
      </c>
      <c r="C2292" s="24" t="s">
        <v>13866</v>
      </c>
      <c r="D2292" s="24" t="s">
        <v>13792</v>
      </c>
    </row>
    <row r="2293" hidden="1">
      <c r="A2293" s="24" t="s">
        <v>5422</v>
      </c>
      <c r="B2293" s="1" t="s">
        <v>5423</v>
      </c>
      <c r="C2293" s="24" t="s">
        <v>13866</v>
      </c>
      <c r="D2293" s="24" t="s">
        <v>13792</v>
      </c>
    </row>
    <row r="2294" hidden="1">
      <c r="A2294" s="24" t="s">
        <v>5424</v>
      </c>
      <c r="B2294" s="1" t="s">
        <v>5425</v>
      </c>
      <c r="C2294" s="24" t="s">
        <v>13866</v>
      </c>
      <c r="D2294" s="24" t="s">
        <v>13792</v>
      </c>
    </row>
    <row r="2295" hidden="1">
      <c r="A2295" s="24" t="s">
        <v>5426</v>
      </c>
      <c r="B2295" s="1" t="s">
        <v>5427</v>
      </c>
      <c r="C2295" s="24" t="s">
        <v>13866</v>
      </c>
      <c r="D2295" s="24" t="s">
        <v>13792</v>
      </c>
    </row>
    <row r="2296" hidden="1">
      <c r="A2296" s="24" t="s">
        <v>5428</v>
      </c>
      <c r="B2296" s="1" t="s">
        <v>5429</v>
      </c>
      <c r="C2296" s="24" t="s">
        <v>13866</v>
      </c>
      <c r="D2296" s="24" t="s">
        <v>13792</v>
      </c>
    </row>
    <row r="2297" hidden="1">
      <c r="A2297" s="24" t="s">
        <v>5430</v>
      </c>
      <c r="B2297" s="1" t="s">
        <v>5431</v>
      </c>
      <c r="C2297" s="24" t="s">
        <v>13866</v>
      </c>
      <c r="D2297" s="24" t="s">
        <v>13792</v>
      </c>
    </row>
    <row r="2298" hidden="1">
      <c r="A2298" s="24" t="s">
        <v>5432</v>
      </c>
      <c r="B2298" s="1" t="s">
        <v>5433</v>
      </c>
      <c r="C2298" s="24" t="s">
        <v>13845</v>
      </c>
      <c r="D2298" s="24" t="s">
        <v>13792</v>
      </c>
    </row>
    <row r="2299" hidden="1">
      <c r="A2299" s="24" t="s">
        <v>5434</v>
      </c>
      <c r="B2299" s="1" t="s">
        <v>5435</v>
      </c>
      <c r="C2299" s="24" t="s">
        <v>13866</v>
      </c>
      <c r="D2299" s="24" t="s">
        <v>13792</v>
      </c>
    </row>
    <row r="2300" hidden="1">
      <c r="A2300" s="24" t="s">
        <v>5436</v>
      </c>
      <c r="B2300" s="1" t="s">
        <v>5437</v>
      </c>
      <c r="C2300" s="24" t="s">
        <v>13866</v>
      </c>
      <c r="D2300" s="24" t="s">
        <v>13792</v>
      </c>
    </row>
    <row r="2301" hidden="1">
      <c r="A2301" s="24" t="s">
        <v>5438</v>
      </c>
      <c r="B2301" s="1" t="s">
        <v>5439</v>
      </c>
      <c r="C2301" s="24" t="s">
        <v>13866</v>
      </c>
      <c r="D2301" s="24" t="s">
        <v>13792</v>
      </c>
    </row>
    <row r="2302" hidden="1">
      <c r="A2302" s="24" t="s">
        <v>5440</v>
      </c>
      <c r="B2302" s="1" t="s">
        <v>5441</v>
      </c>
      <c r="C2302" s="24" t="s">
        <v>13866</v>
      </c>
      <c r="D2302" s="24" t="s">
        <v>13792</v>
      </c>
    </row>
    <row r="2303" hidden="1">
      <c r="A2303" s="24" t="s">
        <v>5442</v>
      </c>
      <c r="B2303" s="1" t="s">
        <v>5443</v>
      </c>
      <c r="C2303" s="24" t="s">
        <v>13866</v>
      </c>
      <c r="D2303" s="24" t="s">
        <v>13792</v>
      </c>
    </row>
    <row r="2304" hidden="1">
      <c r="A2304" s="24" t="s">
        <v>5444</v>
      </c>
      <c r="B2304" s="1" t="s">
        <v>5445</v>
      </c>
      <c r="C2304" s="24" t="s">
        <v>13845</v>
      </c>
      <c r="D2304" s="24" t="s">
        <v>13792</v>
      </c>
    </row>
    <row r="2305" hidden="1">
      <c r="A2305" s="24" t="s">
        <v>5446</v>
      </c>
      <c r="B2305" s="1" t="s">
        <v>5447</v>
      </c>
      <c r="C2305" s="24" t="s">
        <v>13845</v>
      </c>
      <c r="D2305" s="24" t="s">
        <v>13792</v>
      </c>
    </row>
    <row r="2306" hidden="1">
      <c r="A2306" s="24" t="s">
        <v>5448</v>
      </c>
      <c r="B2306" s="1" t="s">
        <v>5449</v>
      </c>
      <c r="C2306" s="24" t="s">
        <v>13866</v>
      </c>
      <c r="D2306" s="24" t="s">
        <v>13792</v>
      </c>
    </row>
    <row r="2307" hidden="1">
      <c r="A2307" s="24" t="s">
        <v>5450</v>
      </c>
      <c r="B2307" s="1" t="s">
        <v>5451</v>
      </c>
      <c r="C2307" s="24" t="s">
        <v>13845</v>
      </c>
      <c r="D2307" s="24" t="s">
        <v>13792</v>
      </c>
    </row>
    <row r="2308" hidden="1">
      <c r="A2308" s="24" t="s">
        <v>5452</v>
      </c>
      <c r="B2308" s="1" t="s">
        <v>5453</v>
      </c>
      <c r="C2308" s="24" t="s">
        <v>13792</v>
      </c>
      <c r="D2308" s="24" t="s">
        <v>13792</v>
      </c>
    </row>
    <row r="2309" hidden="1">
      <c r="A2309" s="24" t="s">
        <v>5454</v>
      </c>
      <c r="B2309" s="1" t="s">
        <v>5455</v>
      </c>
      <c r="C2309" s="24" t="s">
        <v>13866</v>
      </c>
      <c r="D2309" s="24" t="s">
        <v>13792</v>
      </c>
    </row>
    <row r="2310" hidden="1">
      <c r="A2310" s="24" t="s">
        <v>5456</v>
      </c>
      <c r="B2310" s="1" t="s">
        <v>5457</v>
      </c>
      <c r="C2310" s="24" t="s">
        <v>13792</v>
      </c>
      <c r="D2310" s="24" t="s">
        <v>13792</v>
      </c>
    </row>
    <row r="2311" hidden="1">
      <c r="A2311" s="24" t="s">
        <v>5458</v>
      </c>
      <c r="B2311" s="1" t="s">
        <v>5459</v>
      </c>
      <c r="C2311" s="24" t="s">
        <v>13866</v>
      </c>
      <c r="D2311" s="24" t="s">
        <v>13792</v>
      </c>
    </row>
    <row r="2312" hidden="1">
      <c r="A2312" s="24" t="s">
        <v>5460</v>
      </c>
      <c r="B2312" s="1" t="s">
        <v>5461</v>
      </c>
      <c r="C2312" s="24" t="s">
        <v>13792</v>
      </c>
      <c r="D2312" s="24" t="s">
        <v>13792</v>
      </c>
    </row>
    <row r="2313" hidden="1">
      <c r="A2313" s="24" t="s">
        <v>5462</v>
      </c>
      <c r="B2313" s="1" t="s">
        <v>5463</v>
      </c>
      <c r="C2313" s="24" t="s">
        <v>13866</v>
      </c>
      <c r="D2313" s="24" t="s">
        <v>13792</v>
      </c>
    </row>
    <row r="2314" hidden="1">
      <c r="A2314" s="24" t="s">
        <v>5464</v>
      </c>
      <c r="B2314" s="1" t="s">
        <v>5465</v>
      </c>
      <c r="C2314" s="24" t="s">
        <v>13845</v>
      </c>
      <c r="D2314" s="24" t="s">
        <v>13792</v>
      </c>
    </row>
    <row r="2315" hidden="1">
      <c r="A2315" s="24" t="s">
        <v>5466</v>
      </c>
      <c r="B2315" s="1" t="s">
        <v>5467</v>
      </c>
      <c r="C2315" s="24" t="s">
        <v>13792</v>
      </c>
      <c r="D2315" s="24" t="s">
        <v>13792</v>
      </c>
    </row>
    <row r="2316" hidden="1">
      <c r="A2316" s="24" t="s">
        <v>5468</v>
      </c>
      <c r="B2316" s="1" t="s">
        <v>5469</v>
      </c>
      <c r="C2316" s="24" t="s">
        <v>13866</v>
      </c>
      <c r="D2316" s="24" t="s">
        <v>13792</v>
      </c>
    </row>
    <row r="2317" hidden="1">
      <c r="A2317" s="24" t="s">
        <v>5470</v>
      </c>
      <c r="B2317" s="1" t="s">
        <v>5471</v>
      </c>
      <c r="C2317" s="24" t="s">
        <v>13866</v>
      </c>
      <c r="D2317" s="24" t="s">
        <v>13792</v>
      </c>
    </row>
    <row r="2318" hidden="1">
      <c r="A2318" s="24" t="s">
        <v>5472</v>
      </c>
      <c r="B2318" s="1" t="s">
        <v>5473</v>
      </c>
      <c r="C2318" s="24" t="s">
        <v>13866</v>
      </c>
      <c r="D2318" s="24" t="s">
        <v>13792</v>
      </c>
    </row>
    <row r="2319" hidden="1">
      <c r="A2319" s="24" t="s">
        <v>5474</v>
      </c>
      <c r="B2319" s="1" t="s">
        <v>5475</v>
      </c>
      <c r="C2319" s="24" t="s">
        <v>13792</v>
      </c>
      <c r="D2319" s="24" t="s">
        <v>13792</v>
      </c>
    </row>
    <row r="2320" hidden="1">
      <c r="A2320" s="24" t="s">
        <v>5476</v>
      </c>
      <c r="B2320" s="1" t="s">
        <v>5477</v>
      </c>
      <c r="C2320" s="24" t="s">
        <v>13845</v>
      </c>
      <c r="D2320" s="24" t="s">
        <v>13792</v>
      </c>
    </row>
    <row r="2321" hidden="1">
      <c r="A2321" s="24" t="s">
        <v>5478</v>
      </c>
      <c r="B2321" s="1" t="s">
        <v>5479</v>
      </c>
      <c r="C2321" s="24" t="s">
        <v>13792</v>
      </c>
      <c r="D2321" s="24" t="s">
        <v>13792</v>
      </c>
    </row>
    <row r="2322" hidden="1">
      <c r="A2322" s="24" t="s">
        <v>5480</v>
      </c>
      <c r="B2322" s="1" t="s">
        <v>5481</v>
      </c>
      <c r="C2322" s="24" t="s">
        <v>13792</v>
      </c>
      <c r="D2322" s="24" t="s">
        <v>13792</v>
      </c>
    </row>
    <row r="2323" hidden="1">
      <c r="A2323" s="24" t="s">
        <v>5482</v>
      </c>
      <c r="B2323" s="1" t="s">
        <v>5483</v>
      </c>
      <c r="C2323" s="24" t="s">
        <v>13992</v>
      </c>
      <c r="D2323" s="24" t="s">
        <v>13792</v>
      </c>
    </row>
    <row r="2324" hidden="1">
      <c r="A2324" s="24" t="s">
        <v>5484</v>
      </c>
      <c r="B2324" s="1" t="s">
        <v>5485</v>
      </c>
      <c r="C2324" s="24" t="s">
        <v>13992</v>
      </c>
      <c r="D2324" s="24" t="s">
        <v>13792</v>
      </c>
    </row>
    <row r="2325" hidden="1">
      <c r="A2325" s="24" t="s">
        <v>5486</v>
      </c>
      <c r="B2325" s="1" t="s">
        <v>5487</v>
      </c>
      <c r="C2325" s="24" t="s">
        <v>13992</v>
      </c>
      <c r="D2325" s="24" t="s">
        <v>13792</v>
      </c>
    </row>
    <row r="2326" hidden="1">
      <c r="A2326" s="24" t="s">
        <v>5488</v>
      </c>
      <c r="B2326" s="1" t="s">
        <v>5489</v>
      </c>
      <c r="C2326" s="24" t="s">
        <v>13845</v>
      </c>
      <c r="D2326" s="24" t="s">
        <v>13792</v>
      </c>
    </row>
    <row r="2327" hidden="1">
      <c r="A2327" s="24" t="s">
        <v>5490</v>
      </c>
      <c r="B2327" s="1" t="s">
        <v>5491</v>
      </c>
      <c r="C2327" s="24" t="s">
        <v>13845</v>
      </c>
      <c r="D2327" s="24" t="s">
        <v>13792</v>
      </c>
    </row>
    <row r="2328" hidden="1">
      <c r="A2328" s="24" t="s">
        <v>5492</v>
      </c>
      <c r="B2328" s="1" t="s">
        <v>5493</v>
      </c>
      <c r="C2328" s="24" t="s">
        <v>13845</v>
      </c>
      <c r="D2328" s="24" t="s">
        <v>13792</v>
      </c>
    </row>
    <row r="2329" hidden="1">
      <c r="A2329" s="24" t="s">
        <v>5494</v>
      </c>
      <c r="B2329" s="1" t="s">
        <v>5495</v>
      </c>
      <c r="C2329" s="24" t="s">
        <v>13992</v>
      </c>
      <c r="D2329" s="24" t="s">
        <v>13792</v>
      </c>
    </row>
    <row r="2330" hidden="1">
      <c r="A2330" s="24" t="s">
        <v>5496</v>
      </c>
      <c r="B2330" s="1" t="s">
        <v>5497</v>
      </c>
      <c r="C2330" s="24" t="s">
        <v>13866</v>
      </c>
      <c r="D2330" s="24" t="s">
        <v>13792</v>
      </c>
    </row>
    <row r="2331" hidden="1">
      <c r="A2331" s="24" t="s">
        <v>5498</v>
      </c>
      <c r="B2331" s="1" t="s">
        <v>5499</v>
      </c>
      <c r="C2331" s="24" t="s">
        <v>13845</v>
      </c>
      <c r="D2331" s="24" t="s">
        <v>13792</v>
      </c>
    </row>
    <row r="2332" hidden="1">
      <c r="A2332" s="24" t="s">
        <v>5500</v>
      </c>
      <c r="B2332" s="1" t="s">
        <v>5501</v>
      </c>
      <c r="C2332" s="24" t="s">
        <v>13866</v>
      </c>
      <c r="D2332" s="24" t="s">
        <v>13792</v>
      </c>
    </row>
    <row r="2333" hidden="1">
      <c r="A2333" s="24" t="s">
        <v>5502</v>
      </c>
      <c r="B2333" s="1" t="s">
        <v>5503</v>
      </c>
      <c r="C2333" s="24" t="s">
        <v>13845</v>
      </c>
      <c r="D2333" s="24" t="s">
        <v>13792</v>
      </c>
    </row>
    <row r="2334" hidden="1">
      <c r="A2334" s="24" t="s">
        <v>5504</v>
      </c>
      <c r="B2334" s="1" t="s">
        <v>5505</v>
      </c>
      <c r="C2334" s="24" t="s">
        <v>13992</v>
      </c>
      <c r="D2334" s="24" t="s">
        <v>13792</v>
      </c>
    </row>
    <row r="2335" hidden="1">
      <c r="A2335" s="24" t="s">
        <v>5506</v>
      </c>
      <c r="B2335" s="1" t="s">
        <v>5507</v>
      </c>
      <c r="C2335" s="24" t="s">
        <v>13992</v>
      </c>
      <c r="D2335" s="24" t="s">
        <v>13792</v>
      </c>
    </row>
    <row r="2336" hidden="1">
      <c r="A2336" s="24" t="s">
        <v>5508</v>
      </c>
      <c r="B2336" s="1" t="s">
        <v>5509</v>
      </c>
      <c r="C2336" s="24" t="s">
        <v>13992</v>
      </c>
      <c r="D2336" s="24" t="s">
        <v>13792</v>
      </c>
    </row>
    <row r="2337" hidden="1">
      <c r="A2337" s="24" t="s">
        <v>5510</v>
      </c>
      <c r="B2337" s="1" t="s">
        <v>5511</v>
      </c>
      <c r="C2337" s="24" t="s">
        <v>13845</v>
      </c>
      <c r="D2337" s="24" t="s">
        <v>13792</v>
      </c>
    </row>
    <row r="2338" hidden="1">
      <c r="A2338" s="24" t="s">
        <v>5512</v>
      </c>
      <c r="B2338" s="1" t="s">
        <v>5513</v>
      </c>
      <c r="C2338" s="24" t="s">
        <v>13845</v>
      </c>
      <c r="D2338" s="24" t="s">
        <v>13792</v>
      </c>
    </row>
    <row r="2339" hidden="1">
      <c r="A2339" s="24" t="s">
        <v>5514</v>
      </c>
      <c r="B2339" s="1" t="s">
        <v>5515</v>
      </c>
      <c r="C2339" s="24" t="s">
        <v>13992</v>
      </c>
      <c r="D2339" s="24" t="s">
        <v>13792</v>
      </c>
    </row>
    <row r="2340" hidden="1">
      <c r="A2340" s="24" t="s">
        <v>5516</v>
      </c>
      <c r="B2340" s="1" t="s">
        <v>5517</v>
      </c>
      <c r="C2340" s="24" t="s">
        <v>13866</v>
      </c>
      <c r="D2340" s="24" t="s">
        <v>13792</v>
      </c>
    </row>
    <row r="2341" hidden="1">
      <c r="A2341" s="24" t="s">
        <v>5518</v>
      </c>
      <c r="B2341" s="1" t="s">
        <v>5519</v>
      </c>
      <c r="C2341" s="24" t="s">
        <v>13992</v>
      </c>
      <c r="D2341" s="24" t="s">
        <v>13792</v>
      </c>
    </row>
    <row r="2342" hidden="1">
      <c r="A2342" s="24" t="s">
        <v>5520</v>
      </c>
      <c r="B2342" s="1" t="s">
        <v>5521</v>
      </c>
      <c r="C2342" s="24" t="s">
        <v>13845</v>
      </c>
      <c r="D2342" s="24" t="s">
        <v>13792</v>
      </c>
    </row>
    <row r="2343" hidden="1">
      <c r="A2343" s="24" t="s">
        <v>5522</v>
      </c>
      <c r="B2343" s="1" t="s">
        <v>5523</v>
      </c>
      <c r="C2343" s="24" t="s">
        <v>13992</v>
      </c>
      <c r="D2343" s="24" t="s">
        <v>13792</v>
      </c>
    </row>
    <row r="2344" hidden="1">
      <c r="A2344" s="24" t="s">
        <v>5524</v>
      </c>
      <c r="B2344" s="1" t="s">
        <v>5525</v>
      </c>
      <c r="C2344" s="24" t="s">
        <v>13992</v>
      </c>
      <c r="D2344" s="24" t="s">
        <v>13792</v>
      </c>
    </row>
    <row r="2345" hidden="1">
      <c r="A2345" s="24" t="s">
        <v>5526</v>
      </c>
      <c r="B2345" s="1" t="s">
        <v>5527</v>
      </c>
      <c r="C2345" s="24" t="s">
        <v>13992</v>
      </c>
      <c r="D2345" s="24" t="s">
        <v>13792</v>
      </c>
    </row>
    <row r="2346" hidden="1">
      <c r="A2346" s="24" t="s">
        <v>5528</v>
      </c>
      <c r="B2346" s="1" t="s">
        <v>5529</v>
      </c>
      <c r="C2346" s="24" t="s">
        <v>13845</v>
      </c>
      <c r="D2346" s="24" t="s">
        <v>13792</v>
      </c>
    </row>
    <row r="2347" hidden="1">
      <c r="A2347" s="24" t="s">
        <v>5530</v>
      </c>
      <c r="B2347" s="1" t="s">
        <v>5531</v>
      </c>
      <c r="C2347" s="24" t="s">
        <v>13845</v>
      </c>
      <c r="D2347" s="24" t="s">
        <v>13792</v>
      </c>
    </row>
    <row r="2348" hidden="1">
      <c r="A2348" s="24" t="s">
        <v>5532</v>
      </c>
      <c r="B2348" s="1" t="s">
        <v>5533</v>
      </c>
      <c r="C2348" s="24" t="s">
        <v>13845</v>
      </c>
      <c r="D2348" s="24" t="s">
        <v>13792</v>
      </c>
    </row>
    <row r="2349" hidden="1">
      <c r="A2349" s="24" t="s">
        <v>5534</v>
      </c>
      <c r="B2349" s="1" t="s">
        <v>5535</v>
      </c>
      <c r="C2349" s="24" t="s">
        <v>13992</v>
      </c>
      <c r="D2349" s="24" t="s">
        <v>13792</v>
      </c>
    </row>
    <row r="2350" hidden="1">
      <c r="A2350" s="24" t="s">
        <v>5536</v>
      </c>
      <c r="B2350" s="1" t="s">
        <v>5537</v>
      </c>
      <c r="C2350" s="24" t="s">
        <v>13866</v>
      </c>
      <c r="D2350" s="24" t="s">
        <v>13792</v>
      </c>
    </row>
    <row r="2351" hidden="1">
      <c r="A2351" s="24" t="s">
        <v>5538</v>
      </c>
      <c r="B2351" s="1" t="s">
        <v>5539</v>
      </c>
      <c r="C2351" s="24" t="s">
        <v>13845</v>
      </c>
      <c r="D2351" s="24" t="s">
        <v>13792</v>
      </c>
    </row>
    <row r="2352" hidden="1">
      <c r="A2352" s="24" t="s">
        <v>5540</v>
      </c>
      <c r="B2352" s="1" t="s">
        <v>5541</v>
      </c>
      <c r="C2352" s="24" t="s">
        <v>13866</v>
      </c>
      <c r="D2352" s="24" t="s">
        <v>13792</v>
      </c>
    </row>
    <row r="2353" hidden="1">
      <c r="A2353" s="24" t="s">
        <v>5542</v>
      </c>
      <c r="B2353" s="1" t="s">
        <v>5543</v>
      </c>
      <c r="C2353" s="24" t="s">
        <v>13992</v>
      </c>
      <c r="D2353" s="24" t="s">
        <v>13792</v>
      </c>
    </row>
    <row r="2354" hidden="1">
      <c r="A2354" s="24" t="s">
        <v>5544</v>
      </c>
      <c r="B2354" s="1" t="s">
        <v>5545</v>
      </c>
      <c r="C2354" s="24" t="s">
        <v>13992</v>
      </c>
      <c r="D2354" s="24" t="s">
        <v>13792</v>
      </c>
    </row>
    <row r="2355" hidden="1">
      <c r="A2355" s="24" t="s">
        <v>5546</v>
      </c>
      <c r="B2355" s="1" t="s">
        <v>5547</v>
      </c>
      <c r="C2355" s="24" t="s">
        <v>13992</v>
      </c>
      <c r="D2355" s="24" t="s">
        <v>13792</v>
      </c>
    </row>
    <row r="2356" hidden="1">
      <c r="A2356" s="24" t="s">
        <v>5548</v>
      </c>
      <c r="B2356" s="1" t="s">
        <v>5549</v>
      </c>
      <c r="C2356" s="24" t="s">
        <v>13845</v>
      </c>
      <c r="D2356" s="24" t="s">
        <v>13792</v>
      </c>
    </row>
    <row r="2357" hidden="1">
      <c r="A2357" s="24" t="s">
        <v>5550</v>
      </c>
      <c r="B2357" s="1" t="s">
        <v>5551</v>
      </c>
      <c r="C2357" s="24" t="s">
        <v>13845</v>
      </c>
      <c r="D2357" s="24" t="s">
        <v>13792</v>
      </c>
    </row>
    <row r="2358" hidden="1">
      <c r="A2358" s="24" t="s">
        <v>5552</v>
      </c>
      <c r="B2358" s="1" t="s">
        <v>5553</v>
      </c>
      <c r="C2358" s="24" t="s">
        <v>13845</v>
      </c>
      <c r="D2358" s="24" t="s">
        <v>13792</v>
      </c>
    </row>
    <row r="2359" hidden="1">
      <c r="A2359" s="24" t="s">
        <v>5554</v>
      </c>
      <c r="B2359" s="1" t="s">
        <v>5555</v>
      </c>
      <c r="C2359" s="24" t="s">
        <v>13992</v>
      </c>
      <c r="D2359" s="24" t="s">
        <v>13792</v>
      </c>
    </row>
    <row r="2360" hidden="1">
      <c r="A2360" s="24" t="s">
        <v>5556</v>
      </c>
      <c r="B2360" s="1" t="s">
        <v>5557</v>
      </c>
      <c r="C2360" s="24" t="s">
        <v>13866</v>
      </c>
      <c r="D2360" s="24" t="s">
        <v>13792</v>
      </c>
    </row>
    <row r="2361" hidden="1">
      <c r="A2361" s="24" t="s">
        <v>5558</v>
      </c>
      <c r="B2361" s="1" t="s">
        <v>5559</v>
      </c>
      <c r="C2361" s="24" t="s">
        <v>13845</v>
      </c>
      <c r="D2361" s="24" t="s">
        <v>13792</v>
      </c>
    </row>
    <row r="2362" hidden="1">
      <c r="A2362" s="24" t="s">
        <v>5560</v>
      </c>
      <c r="B2362" s="1" t="s">
        <v>5561</v>
      </c>
      <c r="C2362" s="24" t="s">
        <v>13866</v>
      </c>
      <c r="D2362" s="24" t="s">
        <v>13792</v>
      </c>
    </row>
    <row r="2363" hidden="1">
      <c r="A2363" s="24" t="s">
        <v>5562</v>
      </c>
      <c r="B2363" s="1" t="s">
        <v>5563</v>
      </c>
      <c r="C2363" s="24" t="s">
        <v>13845</v>
      </c>
      <c r="D2363" s="24" t="s">
        <v>13792</v>
      </c>
    </row>
    <row r="2364" hidden="1">
      <c r="A2364" s="24" t="s">
        <v>5564</v>
      </c>
      <c r="B2364" s="1" t="s">
        <v>5565</v>
      </c>
      <c r="C2364" s="24" t="s">
        <v>13845</v>
      </c>
      <c r="D2364" s="24" t="s">
        <v>13792</v>
      </c>
    </row>
    <row r="2365" hidden="1">
      <c r="A2365" s="24" t="s">
        <v>5566</v>
      </c>
      <c r="B2365" s="1" t="s">
        <v>5567</v>
      </c>
      <c r="C2365" s="24" t="s">
        <v>13845</v>
      </c>
      <c r="D2365" s="24" t="s">
        <v>13792</v>
      </c>
    </row>
    <row r="2366" hidden="1">
      <c r="A2366" s="24" t="s">
        <v>5568</v>
      </c>
      <c r="B2366" s="1" t="s">
        <v>5569</v>
      </c>
      <c r="C2366" s="24" t="s">
        <v>13866</v>
      </c>
      <c r="D2366" s="24" t="s">
        <v>13792</v>
      </c>
    </row>
    <row r="2367" hidden="1">
      <c r="A2367" s="24" t="s">
        <v>5570</v>
      </c>
      <c r="B2367" s="1" t="s">
        <v>5571</v>
      </c>
      <c r="C2367" s="24" t="s">
        <v>13845</v>
      </c>
      <c r="D2367" s="24" t="s">
        <v>13792</v>
      </c>
    </row>
    <row r="2368" hidden="1">
      <c r="A2368" s="24" t="s">
        <v>5572</v>
      </c>
      <c r="B2368" s="1" t="s">
        <v>5573</v>
      </c>
      <c r="C2368" s="24" t="s">
        <v>13845</v>
      </c>
      <c r="D2368" s="24" t="s">
        <v>13792</v>
      </c>
    </row>
    <row r="2369" hidden="1">
      <c r="A2369" s="24" t="s">
        <v>5574</v>
      </c>
      <c r="B2369" s="1" t="s">
        <v>5575</v>
      </c>
      <c r="C2369" s="24" t="s">
        <v>13992</v>
      </c>
      <c r="D2369" s="24" t="s">
        <v>13792</v>
      </c>
    </row>
    <row r="2370" hidden="1">
      <c r="A2370" s="24" t="s">
        <v>5576</v>
      </c>
      <c r="B2370" s="1" t="s">
        <v>5577</v>
      </c>
      <c r="C2370" s="24" t="s">
        <v>13866</v>
      </c>
      <c r="D2370" s="24" t="s">
        <v>13792</v>
      </c>
    </row>
    <row r="2371" hidden="1">
      <c r="A2371" s="24" t="s">
        <v>5578</v>
      </c>
      <c r="B2371" s="1" t="s">
        <v>5579</v>
      </c>
      <c r="C2371" s="24" t="s">
        <v>13845</v>
      </c>
      <c r="D2371" s="24" t="s">
        <v>13792</v>
      </c>
    </row>
    <row r="2372" hidden="1">
      <c r="A2372" s="24" t="s">
        <v>5580</v>
      </c>
      <c r="B2372" s="1" t="s">
        <v>5581</v>
      </c>
      <c r="C2372" s="24" t="s">
        <v>13866</v>
      </c>
      <c r="D2372" s="24" t="s">
        <v>13792</v>
      </c>
    </row>
    <row r="2373" hidden="1">
      <c r="A2373" s="24" t="s">
        <v>5582</v>
      </c>
      <c r="B2373" s="1" t="s">
        <v>5583</v>
      </c>
      <c r="C2373" s="24" t="s">
        <v>13845</v>
      </c>
      <c r="D2373" s="24" t="s">
        <v>13792</v>
      </c>
    </row>
    <row r="2374" hidden="1">
      <c r="A2374" s="24" t="s">
        <v>5584</v>
      </c>
      <c r="B2374" s="1" t="s">
        <v>5585</v>
      </c>
      <c r="C2374" s="24" t="s">
        <v>13845</v>
      </c>
      <c r="D2374" s="24" t="s">
        <v>13792</v>
      </c>
    </row>
    <row r="2375" hidden="1">
      <c r="A2375" s="24" t="s">
        <v>5586</v>
      </c>
      <c r="B2375" s="1" t="s">
        <v>5587</v>
      </c>
      <c r="C2375" s="24" t="s">
        <v>13845</v>
      </c>
      <c r="D2375" s="24" t="s">
        <v>13792</v>
      </c>
    </row>
    <row r="2376" hidden="1">
      <c r="A2376" s="24" t="s">
        <v>5588</v>
      </c>
      <c r="B2376" s="1" t="s">
        <v>5589</v>
      </c>
      <c r="C2376" s="24" t="s">
        <v>13992</v>
      </c>
      <c r="D2376" s="24" t="s">
        <v>13792</v>
      </c>
    </row>
    <row r="2377" hidden="1">
      <c r="A2377" s="24" t="s">
        <v>5590</v>
      </c>
      <c r="B2377" s="1" t="s">
        <v>5591</v>
      </c>
      <c r="C2377" s="24" t="s">
        <v>13992</v>
      </c>
      <c r="D2377" s="24" t="s">
        <v>13792</v>
      </c>
    </row>
    <row r="2378" hidden="1">
      <c r="A2378" s="24" t="s">
        <v>5592</v>
      </c>
      <c r="B2378" s="1" t="s">
        <v>5593</v>
      </c>
      <c r="C2378" s="24" t="s">
        <v>13992</v>
      </c>
      <c r="D2378" s="24" t="s">
        <v>13792</v>
      </c>
    </row>
    <row r="2379" hidden="1">
      <c r="A2379" s="24" t="s">
        <v>5594</v>
      </c>
      <c r="B2379" s="1" t="s">
        <v>5595</v>
      </c>
      <c r="C2379" s="24" t="s">
        <v>13992</v>
      </c>
      <c r="D2379" s="24" t="s">
        <v>13792</v>
      </c>
    </row>
    <row r="2380" hidden="1">
      <c r="A2380" s="24" t="s">
        <v>5596</v>
      </c>
      <c r="B2380" s="1" t="s">
        <v>5597</v>
      </c>
      <c r="C2380" s="24" t="s">
        <v>13992</v>
      </c>
      <c r="D2380" s="24" t="s">
        <v>13792</v>
      </c>
    </row>
    <row r="2381" hidden="1">
      <c r="A2381" s="24" t="s">
        <v>5598</v>
      </c>
      <c r="B2381" s="1" t="s">
        <v>5599</v>
      </c>
      <c r="C2381" s="24" t="s">
        <v>13992</v>
      </c>
      <c r="D2381" s="24" t="s">
        <v>13792</v>
      </c>
    </row>
    <row r="2382" hidden="1">
      <c r="A2382" s="24" t="s">
        <v>5600</v>
      </c>
      <c r="B2382" s="1" t="s">
        <v>5601</v>
      </c>
      <c r="C2382" s="24" t="s">
        <v>13992</v>
      </c>
      <c r="D2382" s="24" t="s">
        <v>13792</v>
      </c>
    </row>
    <row r="2383" hidden="1">
      <c r="A2383" s="24" t="s">
        <v>5602</v>
      </c>
      <c r="B2383" s="1" t="s">
        <v>5603</v>
      </c>
      <c r="C2383" s="24" t="s">
        <v>13845</v>
      </c>
      <c r="D2383" s="24" t="s">
        <v>13792</v>
      </c>
    </row>
    <row r="2384" hidden="1">
      <c r="A2384" s="24" t="s">
        <v>5604</v>
      </c>
      <c r="B2384" s="1" t="s">
        <v>5605</v>
      </c>
      <c r="C2384" s="24" t="s">
        <v>13845</v>
      </c>
      <c r="D2384" s="24" t="s">
        <v>13792</v>
      </c>
    </row>
    <row r="2385" hidden="1">
      <c r="A2385" s="24" t="s">
        <v>5606</v>
      </c>
      <c r="B2385" s="1" t="s">
        <v>5607</v>
      </c>
      <c r="C2385" s="24" t="s">
        <v>13845</v>
      </c>
      <c r="D2385" s="24" t="s">
        <v>13792</v>
      </c>
    </row>
    <row r="2386" hidden="1">
      <c r="A2386" s="24" t="s">
        <v>5608</v>
      </c>
      <c r="B2386" s="1" t="s">
        <v>5609</v>
      </c>
      <c r="C2386" s="24" t="s">
        <v>13845</v>
      </c>
      <c r="D2386" s="24" t="s">
        <v>13792</v>
      </c>
    </row>
    <row r="2387" hidden="1">
      <c r="A2387" s="24" t="s">
        <v>5610</v>
      </c>
      <c r="B2387" s="1" t="s">
        <v>5611</v>
      </c>
      <c r="C2387" s="24" t="s">
        <v>13992</v>
      </c>
      <c r="D2387" s="24" t="s">
        <v>13792</v>
      </c>
    </row>
    <row r="2388" hidden="1">
      <c r="A2388" s="24" t="s">
        <v>5612</v>
      </c>
      <c r="B2388" s="1" t="s">
        <v>5613</v>
      </c>
      <c r="C2388" s="24" t="s">
        <v>13866</v>
      </c>
      <c r="D2388" s="24" t="s">
        <v>13792</v>
      </c>
    </row>
    <row r="2389" hidden="1">
      <c r="A2389" s="24" t="s">
        <v>5614</v>
      </c>
      <c r="B2389" s="1" t="s">
        <v>5615</v>
      </c>
      <c r="C2389" s="24" t="s">
        <v>13866</v>
      </c>
      <c r="D2389" s="24" t="s">
        <v>13792</v>
      </c>
    </row>
    <row r="2390" hidden="1">
      <c r="A2390" s="24" t="s">
        <v>5616</v>
      </c>
      <c r="B2390" s="1" t="s">
        <v>5617</v>
      </c>
      <c r="C2390" s="24" t="s">
        <v>13866</v>
      </c>
      <c r="D2390" s="24" t="s">
        <v>13792</v>
      </c>
    </row>
    <row r="2391" hidden="1">
      <c r="A2391" s="24" t="s">
        <v>5618</v>
      </c>
      <c r="B2391" s="1" t="s">
        <v>5619</v>
      </c>
      <c r="C2391" s="24" t="s">
        <v>13845</v>
      </c>
      <c r="D2391" s="24" t="s">
        <v>13792</v>
      </c>
    </row>
    <row r="2392" hidden="1">
      <c r="A2392" s="24" t="s">
        <v>5620</v>
      </c>
      <c r="B2392" s="1" t="s">
        <v>5621</v>
      </c>
      <c r="C2392" s="24" t="s">
        <v>13845</v>
      </c>
      <c r="D2392" s="24" t="s">
        <v>13792</v>
      </c>
    </row>
    <row r="2393" hidden="1">
      <c r="A2393" s="24" t="s">
        <v>5622</v>
      </c>
      <c r="B2393" s="1" t="s">
        <v>5623</v>
      </c>
      <c r="C2393" s="24" t="s">
        <v>13866</v>
      </c>
      <c r="D2393" s="24" t="s">
        <v>13792</v>
      </c>
    </row>
    <row r="2394" hidden="1">
      <c r="A2394" s="24" t="s">
        <v>5624</v>
      </c>
      <c r="B2394" s="1" t="s">
        <v>5625</v>
      </c>
      <c r="C2394" s="24" t="s">
        <v>13992</v>
      </c>
      <c r="D2394" s="24" t="s">
        <v>13792</v>
      </c>
    </row>
    <row r="2395" hidden="1">
      <c r="A2395" s="24" t="s">
        <v>5626</v>
      </c>
      <c r="B2395" s="1" t="s">
        <v>5627</v>
      </c>
      <c r="C2395" s="24" t="s">
        <v>13992</v>
      </c>
      <c r="D2395" s="24" t="s">
        <v>13792</v>
      </c>
    </row>
    <row r="2396" hidden="1">
      <c r="A2396" s="24" t="s">
        <v>5628</v>
      </c>
      <c r="B2396" s="1" t="s">
        <v>5629</v>
      </c>
      <c r="C2396" s="24" t="s">
        <v>13992</v>
      </c>
      <c r="D2396" s="24" t="s">
        <v>13792</v>
      </c>
    </row>
    <row r="2397" hidden="1">
      <c r="A2397" s="24" t="s">
        <v>5630</v>
      </c>
      <c r="B2397" s="1" t="s">
        <v>5631</v>
      </c>
      <c r="C2397" s="24" t="s">
        <v>13992</v>
      </c>
      <c r="D2397" s="24" t="s">
        <v>13792</v>
      </c>
    </row>
    <row r="2398" hidden="1">
      <c r="A2398" s="24" t="s">
        <v>5632</v>
      </c>
      <c r="B2398" s="1" t="s">
        <v>5633</v>
      </c>
      <c r="C2398" s="24" t="s">
        <v>13992</v>
      </c>
      <c r="D2398" s="24" t="s">
        <v>13792</v>
      </c>
    </row>
    <row r="2399" hidden="1">
      <c r="A2399" s="24" t="s">
        <v>5634</v>
      </c>
      <c r="B2399" s="1" t="s">
        <v>5635</v>
      </c>
      <c r="C2399" s="24" t="s">
        <v>13992</v>
      </c>
      <c r="D2399" s="24" t="s">
        <v>13792</v>
      </c>
    </row>
    <row r="2400" hidden="1">
      <c r="A2400" s="24" t="s">
        <v>5636</v>
      </c>
      <c r="B2400" s="1" t="s">
        <v>5637</v>
      </c>
      <c r="C2400" s="24" t="s">
        <v>13992</v>
      </c>
      <c r="D2400" s="24" t="s">
        <v>13792</v>
      </c>
    </row>
    <row r="2401" hidden="1">
      <c r="A2401" s="24" t="s">
        <v>5638</v>
      </c>
      <c r="B2401" s="1" t="s">
        <v>5639</v>
      </c>
      <c r="C2401" s="24" t="s">
        <v>13992</v>
      </c>
      <c r="D2401" s="24" t="s">
        <v>13792</v>
      </c>
    </row>
    <row r="2402" hidden="1">
      <c r="A2402" s="24" t="s">
        <v>5640</v>
      </c>
      <c r="B2402" s="1" t="s">
        <v>5641</v>
      </c>
      <c r="C2402" s="24" t="s">
        <v>13992</v>
      </c>
      <c r="D2402" s="24" t="s">
        <v>13792</v>
      </c>
    </row>
    <row r="2403" hidden="1">
      <c r="A2403" s="24" t="s">
        <v>5642</v>
      </c>
      <c r="B2403" s="1" t="s">
        <v>5643</v>
      </c>
      <c r="C2403" s="24" t="s">
        <v>13992</v>
      </c>
      <c r="D2403" s="24" t="s">
        <v>13792</v>
      </c>
    </row>
    <row r="2404" hidden="1">
      <c r="A2404" s="24" t="s">
        <v>5644</v>
      </c>
      <c r="B2404" s="1" t="s">
        <v>5645</v>
      </c>
      <c r="C2404" s="24" t="s">
        <v>13845</v>
      </c>
      <c r="D2404" s="24" t="s">
        <v>13792</v>
      </c>
    </row>
    <row r="2405" hidden="1">
      <c r="A2405" s="24" t="s">
        <v>5646</v>
      </c>
      <c r="B2405" s="1" t="s">
        <v>5647</v>
      </c>
      <c r="C2405" s="24" t="s">
        <v>13845</v>
      </c>
      <c r="D2405" s="24" t="s">
        <v>13792</v>
      </c>
    </row>
    <row r="2406" hidden="1">
      <c r="A2406" s="24" t="s">
        <v>5648</v>
      </c>
      <c r="B2406" s="1" t="s">
        <v>5649</v>
      </c>
      <c r="C2406" s="24" t="s">
        <v>13845</v>
      </c>
      <c r="D2406" s="24" t="s">
        <v>13792</v>
      </c>
    </row>
    <row r="2407" hidden="1">
      <c r="A2407" s="24" t="s">
        <v>5650</v>
      </c>
      <c r="B2407" s="1" t="s">
        <v>5651</v>
      </c>
      <c r="C2407" s="24" t="s">
        <v>13992</v>
      </c>
      <c r="D2407" s="24" t="s">
        <v>13792</v>
      </c>
    </row>
    <row r="2408" hidden="1">
      <c r="A2408" s="24" t="s">
        <v>5652</v>
      </c>
      <c r="B2408" s="1" t="s">
        <v>5653</v>
      </c>
      <c r="C2408" s="24" t="s">
        <v>13866</v>
      </c>
      <c r="D2408" s="24" t="s">
        <v>13792</v>
      </c>
    </row>
    <row r="2409" hidden="1">
      <c r="A2409" s="24" t="s">
        <v>5654</v>
      </c>
      <c r="B2409" s="1" t="s">
        <v>5655</v>
      </c>
      <c r="C2409" s="24" t="s">
        <v>13845</v>
      </c>
      <c r="D2409" s="24" t="s">
        <v>13792</v>
      </c>
    </row>
    <row r="2410" hidden="1">
      <c r="A2410" s="24" t="s">
        <v>5656</v>
      </c>
      <c r="B2410" s="1" t="s">
        <v>5657</v>
      </c>
      <c r="C2410" s="24" t="s">
        <v>13845</v>
      </c>
      <c r="D2410" s="24" t="s">
        <v>13792</v>
      </c>
    </row>
    <row r="2411" hidden="1">
      <c r="A2411" s="24" t="s">
        <v>5658</v>
      </c>
      <c r="B2411" s="1" t="s">
        <v>5659</v>
      </c>
      <c r="C2411" s="24" t="s">
        <v>13845</v>
      </c>
      <c r="D2411" s="24" t="s">
        <v>13792</v>
      </c>
    </row>
    <row r="2412" hidden="1">
      <c r="A2412" s="24" t="s">
        <v>5660</v>
      </c>
      <c r="B2412" s="1" t="s">
        <v>5661</v>
      </c>
      <c r="C2412" s="24" t="s">
        <v>13845</v>
      </c>
      <c r="D2412" s="24" t="s">
        <v>13792</v>
      </c>
    </row>
    <row r="2413" hidden="1">
      <c r="A2413" s="24" t="s">
        <v>5662</v>
      </c>
      <c r="B2413" s="1" t="s">
        <v>5663</v>
      </c>
      <c r="C2413" s="24" t="s">
        <v>13845</v>
      </c>
      <c r="D2413" s="24" t="s">
        <v>13792</v>
      </c>
    </row>
    <row r="2414" hidden="1">
      <c r="A2414" s="24" t="s">
        <v>5664</v>
      </c>
      <c r="B2414" s="1" t="s">
        <v>5665</v>
      </c>
      <c r="C2414" s="24" t="s">
        <v>13836</v>
      </c>
      <c r="D2414" s="24" t="s">
        <v>13792</v>
      </c>
    </row>
    <row r="2415" hidden="1">
      <c r="A2415" s="24" t="s">
        <v>5666</v>
      </c>
      <c r="B2415" s="1" t="s">
        <v>5667</v>
      </c>
      <c r="C2415" s="24" t="s">
        <v>13845</v>
      </c>
      <c r="D2415" s="24" t="s">
        <v>13792</v>
      </c>
    </row>
    <row r="2416" hidden="1">
      <c r="A2416" s="24" t="s">
        <v>5668</v>
      </c>
      <c r="B2416" s="1" t="s">
        <v>5669</v>
      </c>
      <c r="C2416" s="24" t="s">
        <v>13845</v>
      </c>
      <c r="D2416" s="24" t="s">
        <v>13792</v>
      </c>
    </row>
    <row r="2417" hidden="1">
      <c r="A2417" s="24" t="s">
        <v>5670</v>
      </c>
      <c r="B2417" s="1" t="s">
        <v>5671</v>
      </c>
      <c r="C2417" s="24" t="s">
        <v>13845</v>
      </c>
      <c r="D2417" s="24" t="s">
        <v>13792</v>
      </c>
    </row>
    <row r="2418" hidden="1">
      <c r="A2418" s="24" t="s">
        <v>5672</v>
      </c>
      <c r="B2418" s="1" t="s">
        <v>5673</v>
      </c>
      <c r="C2418" s="24" t="s">
        <v>13866</v>
      </c>
      <c r="D2418" s="24" t="s">
        <v>13792</v>
      </c>
    </row>
    <row r="2419" hidden="1">
      <c r="A2419" s="24" t="s">
        <v>5674</v>
      </c>
      <c r="B2419" s="1" t="s">
        <v>5675</v>
      </c>
      <c r="C2419" s="24" t="s">
        <v>13845</v>
      </c>
      <c r="D2419" s="24" t="s">
        <v>13792</v>
      </c>
    </row>
    <row r="2420" hidden="1">
      <c r="A2420" s="24" t="s">
        <v>5676</v>
      </c>
      <c r="B2420" s="1" t="s">
        <v>5677</v>
      </c>
      <c r="C2420" s="24" t="s">
        <v>13845</v>
      </c>
      <c r="D2420" s="24" t="s">
        <v>13792</v>
      </c>
    </row>
    <row r="2421" hidden="1">
      <c r="A2421" s="24" t="s">
        <v>5678</v>
      </c>
      <c r="B2421" s="1" t="s">
        <v>5679</v>
      </c>
      <c r="C2421" s="24" t="s">
        <v>13845</v>
      </c>
      <c r="D2421" s="24" t="s">
        <v>13792</v>
      </c>
    </row>
    <row r="2422" hidden="1">
      <c r="A2422" s="24" t="s">
        <v>5680</v>
      </c>
      <c r="B2422" s="1" t="s">
        <v>5681</v>
      </c>
      <c r="C2422" s="24" t="s">
        <v>13845</v>
      </c>
      <c r="D2422" s="24" t="s">
        <v>13792</v>
      </c>
    </row>
    <row r="2423" hidden="1">
      <c r="A2423" s="24" t="s">
        <v>5684</v>
      </c>
      <c r="B2423" s="1" t="s">
        <v>5685</v>
      </c>
      <c r="C2423" s="24" t="s">
        <v>13866</v>
      </c>
      <c r="D2423" s="24" t="s">
        <v>13792</v>
      </c>
    </row>
    <row r="2424" hidden="1">
      <c r="A2424" s="24" t="s">
        <v>5686</v>
      </c>
      <c r="B2424" s="1" t="s">
        <v>5687</v>
      </c>
      <c r="C2424" s="24" t="s">
        <v>13845</v>
      </c>
      <c r="D2424" s="24" t="s">
        <v>13792</v>
      </c>
    </row>
    <row r="2425" hidden="1">
      <c r="A2425" s="24" t="s">
        <v>5688</v>
      </c>
      <c r="B2425" s="1" t="s">
        <v>5689</v>
      </c>
      <c r="C2425" s="24" t="s">
        <v>13866</v>
      </c>
      <c r="D2425" s="24" t="s">
        <v>13792</v>
      </c>
    </row>
    <row r="2426" hidden="1">
      <c r="A2426" s="24" t="s">
        <v>5690</v>
      </c>
      <c r="B2426" s="1" t="s">
        <v>5691</v>
      </c>
      <c r="C2426" s="24" t="s">
        <v>13866</v>
      </c>
      <c r="D2426" s="24" t="s">
        <v>13792</v>
      </c>
    </row>
    <row r="2427" hidden="1">
      <c r="A2427" s="24" t="s">
        <v>5692</v>
      </c>
      <c r="B2427" s="1" t="s">
        <v>5693</v>
      </c>
      <c r="C2427" s="24" t="s">
        <v>13992</v>
      </c>
      <c r="D2427" s="24" t="s">
        <v>13792</v>
      </c>
    </row>
    <row r="2428" hidden="1">
      <c r="A2428" s="24" t="s">
        <v>5694</v>
      </c>
      <c r="B2428" s="1" t="s">
        <v>5695</v>
      </c>
      <c r="C2428" s="24" t="s">
        <v>13866</v>
      </c>
      <c r="D2428" s="24" t="s">
        <v>13792</v>
      </c>
    </row>
    <row r="2429" hidden="1">
      <c r="A2429" s="24" t="s">
        <v>5696</v>
      </c>
      <c r="B2429" s="1" t="s">
        <v>5697</v>
      </c>
      <c r="C2429" s="24" t="s">
        <v>13845</v>
      </c>
      <c r="D2429" s="24" t="s">
        <v>13792</v>
      </c>
    </row>
    <row r="2430" hidden="1">
      <c r="A2430" s="24" t="s">
        <v>5698</v>
      </c>
      <c r="B2430" s="1" t="s">
        <v>5699</v>
      </c>
      <c r="C2430" s="24" t="s">
        <v>13845</v>
      </c>
      <c r="D2430" s="24" t="s">
        <v>13792</v>
      </c>
    </row>
    <row r="2431" hidden="1">
      <c r="A2431" s="24" t="s">
        <v>5700</v>
      </c>
      <c r="B2431" s="1" t="s">
        <v>5701</v>
      </c>
      <c r="C2431" s="24" t="s">
        <v>13845</v>
      </c>
      <c r="D2431" s="24" t="s">
        <v>13792</v>
      </c>
    </row>
    <row r="2432" hidden="1">
      <c r="A2432" s="24" t="s">
        <v>5702</v>
      </c>
      <c r="B2432" s="1" t="s">
        <v>5703</v>
      </c>
      <c r="C2432" s="24" t="s">
        <v>13845</v>
      </c>
      <c r="D2432" s="24" t="s">
        <v>13792</v>
      </c>
    </row>
    <row r="2433" hidden="1">
      <c r="A2433" s="24" t="s">
        <v>5704</v>
      </c>
      <c r="B2433" s="1" t="s">
        <v>5705</v>
      </c>
      <c r="C2433" s="24" t="s">
        <v>13992</v>
      </c>
      <c r="D2433" s="24" t="s">
        <v>13792</v>
      </c>
    </row>
    <row r="2434" hidden="1">
      <c r="A2434" s="24" t="s">
        <v>5706</v>
      </c>
      <c r="B2434" s="1" t="s">
        <v>5707</v>
      </c>
      <c r="C2434" s="24" t="s">
        <v>13992</v>
      </c>
      <c r="D2434" s="24" t="s">
        <v>13792</v>
      </c>
    </row>
    <row r="2435" hidden="1">
      <c r="A2435" s="24" t="s">
        <v>5708</v>
      </c>
      <c r="B2435" s="1" t="s">
        <v>5709</v>
      </c>
      <c r="C2435" s="24" t="s">
        <v>13992</v>
      </c>
      <c r="D2435" s="24" t="s">
        <v>13792</v>
      </c>
    </row>
    <row r="2436" hidden="1">
      <c r="A2436" s="24" t="s">
        <v>5710</v>
      </c>
      <c r="B2436" s="1" t="s">
        <v>5711</v>
      </c>
      <c r="C2436" s="24" t="s">
        <v>13845</v>
      </c>
      <c r="D2436" s="24" t="s">
        <v>13792</v>
      </c>
    </row>
    <row r="2437" hidden="1">
      <c r="A2437" s="24" t="s">
        <v>5712</v>
      </c>
      <c r="B2437" s="1" t="s">
        <v>5713</v>
      </c>
      <c r="C2437" s="24" t="s">
        <v>13992</v>
      </c>
      <c r="D2437" s="24" t="s">
        <v>13792</v>
      </c>
    </row>
    <row r="2438" hidden="1">
      <c r="A2438" s="24" t="s">
        <v>5714</v>
      </c>
      <c r="B2438" s="1" t="s">
        <v>5715</v>
      </c>
      <c r="C2438" s="24" t="s">
        <v>13866</v>
      </c>
      <c r="D2438" s="24" t="s">
        <v>13792</v>
      </c>
    </row>
    <row r="2439" hidden="1">
      <c r="A2439" s="24" t="s">
        <v>5716</v>
      </c>
      <c r="B2439" s="1" t="s">
        <v>5717</v>
      </c>
      <c r="C2439" s="24" t="s">
        <v>13845</v>
      </c>
      <c r="D2439" s="24" t="s">
        <v>13792</v>
      </c>
    </row>
    <row r="2440" hidden="1">
      <c r="A2440" s="24" t="s">
        <v>5718</v>
      </c>
      <c r="B2440" s="1" t="s">
        <v>5719</v>
      </c>
      <c r="C2440" s="24" t="s">
        <v>13866</v>
      </c>
      <c r="D2440" s="24" t="s">
        <v>13792</v>
      </c>
    </row>
    <row r="2441" hidden="1">
      <c r="A2441" s="24" t="s">
        <v>5720</v>
      </c>
      <c r="B2441" s="1" t="s">
        <v>5721</v>
      </c>
      <c r="C2441" s="24" t="s">
        <v>13845</v>
      </c>
      <c r="D2441" s="24" t="s">
        <v>13792</v>
      </c>
    </row>
    <row r="2442" hidden="1">
      <c r="A2442" s="24" t="s">
        <v>5722</v>
      </c>
      <c r="B2442" s="1" t="s">
        <v>5723</v>
      </c>
      <c r="C2442" s="24" t="s">
        <v>13845</v>
      </c>
      <c r="D2442" s="24" t="s">
        <v>13792</v>
      </c>
    </row>
    <row r="2443" hidden="1">
      <c r="A2443" s="24" t="s">
        <v>5724</v>
      </c>
      <c r="B2443" s="1" t="s">
        <v>5725</v>
      </c>
      <c r="C2443" s="24" t="s">
        <v>13845</v>
      </c>
      <c r="D2443" s="24" t="s">
        <v>13792</v>
      </c>
    </row>
    <row r="2444" hidden="1">
      <c r="A2444" s="24" t="s">
        <v>5726</v>
      </c>
      <c r="B2444" s="1" t="s">
        <v>5727</v>
      </c>
      <c r="C2444" s="24" t="s">
        <v>13845</v>
      </c>
      <c r="D2444" s="24" t="s">
        <v>13792</v>
      </c>
    </row>
    <row r="2445" hidden="1">
      <c r="A2445" s="24" t="s">
        <v>5728</v>
      </c>
      <c r="B2445" s="1" t="s">
        <v>5729</v>
      </c>
      <c r="C2445" s="24" t="s">
        <v>13845</v>
      </c>
      <c r="D2445" s="24" t="s">
        <v>13792</v>
      </c>
    </row>
    <row r="2446" hidden="1">
      <c r="A2446" s="24" t="s">
        <v>5730</v>
      </c>
      <c r="B2446" s="1" t="s">
        <v>5731</v>
      </c>
      <c r="C2446" s="24" t="s">
        <v>13992</v>
      </c>
      <c r="D2446" s="24" t="s">
        <v>13792</v>
      </c>
    </row>
    <row r="2447" hidden="1">
      <c r="A2447" s="24" t="s">
        <v>5732</v>
      </c>
      <c r="B2447" s="1" t="s">
        <v>5733</v>
      </c>
      <c r="C2447" s="24" t="s">
        <v>13845</v>
      </c>
      <c r="D2447" s="24" t="s">
        <v>13792</v>
      </c>
    </row>
    <row r="2448" hidden="1">
      <c r="A2448" s="24" t="s">
        <v>5734</v>
      </c>
      <c r="B2448" s="1" t="s">
        <v>5735</v>
      </c>
      <c r="C2448" s="24" t="s">
        <v>13845</v>
      </c>
      <c r="D2448" s="24" t="s">
        <v>13792</v>
      </c>
    </row>
    <row r="2449" hidden="1">
      <c r="A2449" s="24" t="s">
        <v>5736</v>
      </c>
      <c r="B2449" s="1" t="s">
        <v>5737</v>
      </c>
      <c r="C2449" s="24" t="s">
        <v>13992</v>
      </c>
      <c r="D2449" s="24" t="s">
        <v>13792</v>
      </c>
    </row>
    <row r="2450" hidden="1">
      <c r="A2450" s="24" t="s">
        <v>5738</v>
      </c>
      <c r="B2450" s="1" t="s">
        <v>5739</v>
      </c>
      <c r="C2450" s="24" t="s">
        <v>1102</v>
      </c>
      <c r="D2450" s="24" t="s">
        <v>13792</v>
      </c>
    </row>
    <row r="2451" hidden="1">
      <c r="A2451" s="24" t="s">
        <v>5740</v>
      </c>
      <c r="B2451" s="1" t="s">
        <v>5741</v>
      </c>
      <c r="C2451" s="24" t="s">
        <v>13992</v>
      </c>
      <c r="D2451" s="24" t="s">
        <v>13792</v>
      </c>
    </row>
    <row r="2452" hidden="1">
      <c r="A2452" s="24" t="s">
        <v>5742</v>
      </c>
      <c r="B2452" s="1" t="s">
        <v>5743</v>
      </c>
      <c r="C2452" s="24" t="s">
        <v>13845</v>
      </c>
      <c r="D2452" s="24" t="s">
        <v>13792</v>
      </c>
    </row>
    <row r="2453" hidden="1">
      <c r="A2453" s="24" t="s">
        <v>5744</v>
      </c>
      <c r="B2453" s="1" t="s">
        <v>5745</v>
      </c>
      <c r="C2453" s="24" t="s">
        <v>13845</v>
      </c>
      <c r="D2453" s="24" t="s">
        <v>13792</v>
      </c>
    </row>
    <row r="2454" hidden="1">
      <c r="A2454" s="24" t="s">
        <v>5746</v>
      </c>
      <c r="B2454" s="1" t="s">
        <v>5747</v>
      </c>
      <c r="C2454" s="24" t="s">
        <v>1102</v>
      </c>
      <c r="D2454" s="24" t="s">
        <v>13792</v>
      </c>
    </row>
    <row r="2455" hidden="1">
      <c r="A2455" s="24" t="s">
        <v>5748</v>
      </c>
      <c r="B2455" s="1" t="s">
        <v>5749</v>
      </c>
      <c r="C2455" s="24" t="s">
        <v>13866</v>
      </c>
      <c r="D2455" s="24" t="s">
        <v>13792</v>
      </c>
    </row>
    <row r="2456" hidden="1">
      <c r="A2456" s="24" t="s">
        <v>5750</v>
      </c>
      <c r="B2456" s="1" t="s">
        <v>5751</v>
      </c>
      <c r="C2456" s="24" t="s">
        <v>13866</v>
      </c>
      <c r="D2456" s="24" t="s">
        <v>13792</v>
      </c>
    </row>
    <row r="2457" hidden="1">
      <c r="A2457" s="24" t="s">
        <v>5752</v>
      </c>
      <c r="B2457" s="1" t="s">
        <v>5753</v>
      </c>
      <c r="C2457" s="24" t="s">
        <v>1102</v>
      </c>
      <c r="D2457" s="24" t="s">
        <v>13792</v>
      </c>
    </row>
    <row r="2458" hidden="1">
      <c r="A2458" s="24" t="s">
        <v>5754</v>
      </c>
      <c r="B2458" s="1" t="s">
        <v>5755</v>
      </c>
      <c r="C2458" s="24" t="s">
        <v>13845</v>
      </c>
      <c r="D2458" s="24" t="s">
        <v>13792</v>
      </c>
    </row>
    <row r="2459" hidden="1">
      <c r="A2459" s="24" t="s">
        <v>5758</v>
      </c>
      <c r="B2459" s="1" t="s">
        <v>5759</v>
      </c>
      <c r="C2459" s="24" t="s">
        <v>13845</v>
      </c>
      <c r="D2459" s="24" t="s">
        <v>13792</v>
      </c>
    </row>
    <row r="2460" hidden="1">
      <c r="A2460" s="24" t="s">
        <v>5760</v>
      </c>
      <c r="B2460" s="1" t="s">
        <v>5761</v>
      </c>
      <c r="C2460" s="24" t="s">
        <v>13845</v>
      </c>
      <c r="D2460" s="24" t="s">
        <v>13792</v>
      </c>
    </row>
    <row r="2461" hidden="1">
      <c r="A2461" s="24" t="s">
        <v>5762</v>
      </c>
      <c r="B2461" s="1" t="s">
        <v>5763</v>
      </c>
      <c r="C2461" s="24" t="s">
        <v>13845</v>
      </c>
      <c r="D2461" s="24" t="s">
        <v>13792</v>
      </c>
    </row>
    <row r="2462" hidden="1">
      <c r="A2462" s="24" t="s">
        <v>5764</v>
      </c>
      <c r="B2462" s="1" t="s">
        <v>5765</v>
      </c>
      <c r="C2462" s="24" t="s">
        <v>13845</v>
      </c>
      <c r="D2462" s="24" t="s">
        <v>13792</v>
      </c>
    </row>
    <row r="2463" hidden="1">
      <c r="A2463" s="24" t="s">
        <v>5766</v>
      </c>
      <c r="B2463" s="1" t="s">
        <v>5767</v>
      </c>
      <c r="C2463" s="24" t="s">
        <v>13992</v>
      </c>
      <c r="D2463" s="24" t="s">
        <v>13792</v>
      </c>
    </row>
    <row r="2464" hidden="1">
      <c r="A2464" s="24" t="s">
        <v>5768</v>
      </c>
      <c r="B2464" s="1" t="s">
        <v>5769</v>
      </c>
      <c r="C2464" s="24" t="s">
        <v>13866</v>
      </c>
      <c r="D2464" s="24" t="s">
        <v>13792</v>
      </c>
    </row>
    <row r="2465" hidden="1">
      <c r="A2465" s="24" t="s">
        <v>5770</v>
      </c>
      <c r="B2465" s="1" t="s">
        <v>5771</v>
      </c>
      <c r="C2465" s="24" t="s">
        <v>13866</v>
      </c>
      <c r="D2465" s="24" t="s">
        <v>13792</v>
      </c>
    </row>
    <row r="2466" hidden="1">
      <c r="A2466" s="24" t="s">
        <v>5772</v>
      </c>
      <c r="B2466" s="1" t="s">
        <v>5773</v>
      </c>
      <c r="C2466" s="24" t="s">
        <v>13866</v>
      </c>
      <c r="D2466" s="24" t="s">
        <v>13792</v>
      </c>
    </row>
    <row r="2467" hidden="1">
      <c r="A2467" s="24" t="s">
        <v>5774</v>
      </c>
      <c r="B2467" s="1" t="s">
        <v>5775</v>
      </c>
      <c r="C2467" s="24" t="s">
        <v>13845</v>
      </c>
      <c r="D2467" s="24" t="s">
        <v>13792</v>
      </c>
    </row>
    <row r="2468" hidden="1">
      <c r="A2468" s="24" t="s">
        <v>5776</v>
      </c>
      <c r="B2468" s="1" t="s">
        <v>5777</v>
      </c>
      <c r="C2468" s="24" t="s">
        <v>13845</v>
      </c>
      <c r="D2468" s="24" t="s">
        <v>13792</v>
      </c>
    </row>
    <row r="2469" hidden="1">
      <c r="A2469" s="24" t="s">
        <v>5778</v>
      </c>
      <c r="B2469" s="1" t="s">
        <v>5779</v>
      </c>
      <c r="C2469" s="24" t="s">
        <v>13845</v>
      </c>
      <c r="D2469" s="24" t="s">
        <v>13792</v>
      </c>
    </row>
    <row r="2470" hidden="1">
      <c r="A2470" s="24" t="s">
        <v>5780</v>
      </c>
      <c r="B2470" s="1" t="s">
        <v>5781</v>
      </c>
      <c r="C2470" s="24" t="s">
        <v>13845</v>
      </c>
      <c r="D2470" s="24" t="s">
        <v>13792</v>
      </c>
    </row>
    <row r="2471" hidden="1">
      <c r="A2471" s="24" t="s">
        <v>5782</v>
      </c>
      <c r="B2471" s="1" t="s">
        <v>5783</v>
      </c>
      <c r="C2471" s="24" t="s">
        <v>13845</v>
      </c>
      <c r="D2471" s="24" t="s">
        <v>13792</v>
      </c>
    </row>
    <row r="2472" hidden="1">
      <c r="A2472" s="24" t="s">
        <v>5784</v>
      </c>
      <c r="B2472" s="1" t="s">
        <v>5785</v>
      </c>
      <c r="C2472" s="24" t="s">
        <v>13845</v>
      </c>
      <c r="D2472" s="24" t="s">
        <v>13792</v>
      </c>
    </row>
    <row r="2473" hidden="1">
      <c r="A2473" s="24" t="s">
        <v>5786</v>
      </c>
      <c r="B2473" s="1" t="s">
        <v>5787</v>
      </c>
      <c r="C2473" s="24" t="s">
        <v>13992</v>
      </c>
      <c r="D2473" s="24" t="s">
        <v>13792</v>
      </c>
    </row>
    <row r="2474" hidden="1">
      <c r="A2474" s="24" t="s">
        <v>5788</v>
      </c>
      <c r="B2474" s="1" t="s">
        <v>5789</v>
      </c>
      <c r="C2474" s="24" t="s">
        <v>13866</v>
      </c>
      <c r="D2474" s="24" t="s">
        <v>13792</v>
      </c>
    </row>
    <row r="2475" hidden="1">
      <c r="A2475" s="24" t="s">
        <v>5790</v>
      </c>
      <c r="B2475" s="1" t="s">
        <v>5791</v>
      </c>
      <c r="C2475" s="24" t="s">
        <v>13866</v>
      </c>
      <c r="D2475" s="24" t="s">
        <v>13792</v>
      </c>
    </row>
    <row r="2476" hidden="1">
      <c r="A2476" s="24" t="s">
        <v>5792</v>
      </c>
      <c r="B2476" s="1" t="s">
        <v>5793</v>
      </c>
      <c r="C2476" s="24" t="s">
        <v>13866</v>
      </c>
      <c r="D2476" s="24" t="s">
        <v>13792</v>
      </c>
    </row>
    <row r="2477" hidden="1">
      <c r="A2477" s="24" t="s">
        <v>5794</v>
      </c>
      <c r="B2477" s="1" t="s">
        <v>5795</v>
      </c>
      <c r="C2477" s="24" t="s">
        <v>13845</v>
      </c>
      <c r="D2477" s="24" t="s">
        <v>13792</v>
      </c>
    </row>
    <row r="2478" hidden="1">
      <c r="A2478" s="24" t="s">
        <v>5796</v>
      </c>
      <c r="B2478" s="1" t="s">
        <v>5797</v>
      </c>
      <c r="C2478" s="24" t="s">
        <v>13845</v>
      </c>
      <c r="D2478" s="24" t="s">
        <v>13792</v>
      </c>
    </row>
    <row r="2479" hidden="1">
      <c r="A2479" s="24" t="s">
        <v>5798</v>
      </c>
      <c r="B2479" s="1" t="s">
        <v>5799</v>
      </c>
      <c r="C2479" s="24" t="s">
        <v>13992</v>
      </c>
      <c r="D2479" s="24" t="s">
        <v>13792</v>
      </c>
    </row>
    <row r="2480" hidden="1">
      <c r="A2480" s="24" t="s">
        <v>5800</v>
      </c>
      <c r="B2480" s="1" t="s">
        <v>5801</v>
      </c>
      <c r="C2480" s="24" t="s">
        <v>13992</v>
      </c>
      <c r="D2480" s="24" t="s">
        <v>13792</v>
      </c>
    </row>
    <row r="2481" hidden="1">
      <c r="A2481" s="24" t="s">
        <v>5802</v>
      </c>
      <c r="B2481" s="1" t="s">
        <v>5803</v>
      </c>
      <c r="C2481" s="24" t="s">
        <v>13992</v>
      </c>
      <c r="D2481" s="24" t="s">
        <v>13792</v>
      </c>
    </row>
    <row r="2482" hidden="1">
      <c r="A2482" s="24" t="s">
        <v>5804</v>
      </c>
      <c r="B2482" s="1" t="s">
        <v>5805</v>
      </c>
      <c r="C2482" s="24" t="s">
        <v>13992</v>
      </c>
      <c r="D2482" s="24" t="s">
        <v>13792</v>
      </c>
    </row>
    <row r="2483" hidden="1">
      <c r="A2483" s="24" t="s">
        <v>5806</v>
      </c>
      <c r="B2483" s="1" t="s">
        <v>5807</v>
      </c>
      <c r="C2483" s="24" t="s">
        <v>13992</v>
      </c>
      <c r="D2483" s="24" t="s">
        <v>13792</v>
      </c>
    </row>
    <row r="2484" hidden="1">
      <c r="A2484" s="24" t="s">
        <v>5808</v>
      </c>
      <c r="B2484" s="1" t="s">
        <v>5809</v>
      </c>
      <c r="C2484" s="24" t="s">
        <v>13845</v>
      </c>
      <c r="D2484" s="24" t="s">
        <v>13792</v>
      </c>
    </row>
    <row r="2485" hidden="1">
      <c r="A2485" s="24" t="s">
        <v>5810</v>
      </c>
      <c r="B2485" s="1" t="s">
        <v>5811</v>
      </c>
      <c r="C2485" s="24" t="s">
        <v>13992</v>
      </c>
      <c r="D2485" s="24" t="s">
        <v>13792</v>
      </c>
    </row>
    <row r="2486" hidden="1">
      <c r="A2486" s="24" t="s">
        <v>5812</v>
      </c>
      <c r="B2486" s="1" t="s">
        <v>5813</v>
      </c>
      <c r="C2486" s="24" t="s">
        <v>13992</v>
      </c>
      <c r="D2486" s="24" t="s">
        <v>13792</v>
      </c>
    </row>
    <row r="2487" hidden="1">
      <c r="A2487" s="24" t="s">
        <v>5814</v>
      </c>
      <c r="B2487" s="1" t="s">
        <v>5815</v>
      </c>
      <c r="C2487" s="24" t="s">
        <v>13992</v>
      </c>
      <c r="D2487" s="24" t="s">
        <v>13792</v>
      </c>
    </row>
    <row r="2488" hidden="1">
      <c r="A2488" s="24" t="s">
        <v>5816</v>
      </c>
      <c r="B2488" s="1" t="s">
        <v>5817</v>
      </c>
      <c r="C2488" s="24" t="s">
        <v>13992</v>
      </c>
      <c r="D2488" s="24" t="s">
        <v>13792</v>
      </c>
    </row>
    <row r="2489" hidden="1">
      <c r="A2489" s="24" t="s">
        <v>5818</v>
      </c>
      <c r="B2489" s="1" t="s">
        <v>5819</v>
      </c>
      <c r="C2489" s="24" t="s">
        <v>13992</v>
      </c>
      <c r="D2489" s="24" t="s">
        <v>13792</v>
      </c>
    </row>
    <row r="2490" hidden="1">
      <c r="A2490" s="24" t="s">
        <v>5820</v>
      </c>
      <c r="B2490" s="1" t="s">
        <v>5821</v>
      </c>
      <c r="C2490" s="24" t="s">
        <v>13845</v>
      </c>
      <c r="D2490" s="24" t="s">
        <v>13792</v>
      </c>
    </row>
    <row r="2491" hidden="1">
      <c r="A2491" s="24" t="s">
        <v>5822</v>
      </c>
      <c r="B2491" s="1" t="s">
        <v>5823</v>
      </c>
      <c r="C2491" s="24" t="s">
        <v>13992</v>
      </c>
      <c r="D2491" s="24" t="s">
        <v>13792</v>
      </c>
    </row>
    <row r="2492" hidden="1">
      <c r="A2492" s="24" t="s">
        <v>5824</v>
      </c>
      <c r="B2492" s="1" t="s">
        <v>5825</v>
      </c>
      <c r="C2492" s="24" t="s">
        <v>13845</v>
      </c>
      <c r="D2492" s="24" t="s">
        <v>13792</v>
      </c>
    </row>
    <row r="2493" hidden="1">
      <c r="A2493" s="24" t="s">
        <v>5826</v>
      </c>
      <c r="B2493" s="1" t="s">
        <v>5827</v>
      </c>
      <c r="C2493" s="24" t="s">
        <v>13992</v>
      </c>
      <c r="D2493" s="24" t="s">
        <v>13792</v>
      </c>
    </row>
    <row r="2494" hidden="1">
      <c r="A2494" s="24" t="s">
        <v>5828</v>
      </c>
      <c r="B2494" s="1" t="s">
        <v>5829</v>
      </c>
      <c r="C2494" s="24" t="s">
        <v>13845</v>
      </c>
      <c r="D2494" s="24" t="s">
        <v>13792</v>
      </c>
    </row>
    <row r="2495" hidden="1">
      <c r="A2495" s="24" t="s">
        <v>5830</v>
      </c>
      <c r="B2495" s="1" t="s">
        <v>5831</v>
      </c>
      <c r="C2495" s="24" t="s">
        <v>13992</v>
      </c>
      <c r="D2495" s="24" t="s">
        <v>13792</v>
      </c>
    </row>
    <row r="2496" hidden="1">
      <c r="A2496" s="24" t="s">
        <v>5832</v>
      </c>
      <c r="B2496" s="1" t="s">
        <v>5833</v>
      </c>
      <c r="C2496" s="24" t="s">
        <v>13992</v>
      </c>
      <c r="D2496" s="24" t="s">
        <v>13792</v>
      </c>
    </row>
    <row r="2497" hidden="1">
      <c r="A2497" s="24" t="s">
        <v>5834</v>
      </c>
      <c r="B2497" s="1" t="s">
        <v>5835</v>
      </c>
      <c r="C2497" s="24" t="s">
        <v>13992</v>
      </c>
      <c r="D2497" s="24" t="s">
        <v>13792</v>
      </c>
    </row>
    <row r="2498" hidden="1">
      <c r="A2498" s="24" t="s">
        <v>5836</v>
      </c>
      <c r="B2498" s="1" t="s">
        <v>5837</v>
      </c>
      <c r="C2498" s="24" t="s">
        <v>13992</v>
      </c>
      <c r="D2498" s="24" t="s">
        <v>13792</v>
      </c>
    </row>
    <row r="2499" hidden="1">
      <c r="A2499" s="24" t="s">
        <v>5838</v>
      </c>
      <c r="B2499" s="1" t="s">
        <v>5839</v>
      </c>
      <c r="C2499" s="24" t="s">
        <v>13992</v>
      </c>
      <c r="D2499" s="24" t="s">
        <v>13792</v>
      </c>
    </row>
    <row r="2500" hidden="1">
      <c r="A2500" s="24" t="s">
        <v>5840</v>
      </c>
      <c r="B2500" s="1" t="s">
        <v>5841</v>
      </c>
      <c r="C2500" s="24" t="s">
        <v>13992</v>
      </c>
      <c r="D2500" s="24" t="s">
        <v>13792</v>
      </c>
    </row>
    <row r="2501" hidden="1">
      <c r="A2501" s="24" t="s">
        <v>5842</v>
      </c>
      <c r="B2501" s="1" t="s">
        <v>5843</v>
      </c>
      <c r="C2501" s="24" t="s">
        <v>13992</v>
      </c>
      <c r="D2501" s="24" t="s">
        <v>13792</v>
      </c>
    </row>
    <row r="2502" hidden="1">
      <c r="A2502" s="24" t="s">
        <v>5844</v>
      </c>
      <c r="B2502" s="1" t="s">
        <v>5845</v>
      </c>
      <c r="C2502" s="24" t="s">
        <v>13992</v>
      </c>
      <c r="D2502" s="24" t="s">
        <v>13792</v>
      </c>
    </row>
    <row r="2503" hidden="1">
      <c r="A2503" s="24" t="s">
        <v>5846</v>
      </c>
      <c r="B2503" s="1" t="s">
        <v>5847</v>
      </c>
      <c r="C2503" s="24" t="s">
        <v>13992</v>
      </c>
      <c r="D2503" s="24" t="s">
        <v>13792</v>
      </c>
    </row>
    <row r="2504" hidden="1">
      <c r="A2504" s="24" t="s">
        <v>5848</v>
      </c>
      <c r="B2504" s="1" t="s">
        <v>5849</v>
      </c>
      <c r="C2504" s="24" t="s">
        <v>13992</v>
      </c>
      <c r="D2504" s="24" t="s">
        <v>13792</v>
      </c>
    </row>
    <row r="2505" hidden="1">
      <c r="A2505" s="24" t="s">
        <v>5850</v>
      </c>
      <c r="B2505" s="1" t="s">
        <v>5851</v>
      </c>
      <c r="C2505" s="24" t="s">
        <v>13992</v>
      </c>
      <c r="D2505" s="24" t="s">
        <v>13792</v>
      </c>
    </row>
    <row r="2506" hidden="1">
      <c r="A2506" s="24" t="s">
        <v>5852</v>
      </c>
      <c r="B2506" s="1" t="s">
        <v>5853</v>
      </c>
      <c r="C2506" s="24" t="s">
        <v>13992</v>
      </c>
      <c r="D2506" s="24" t="s">
        <v>13792</v>
      </c>
    </row>
    <row r="2507" hidden="1">
      <c r="A2507" s="24" t="s">
        <v>5854</v>
      </c>
      <c r="B2507" s="1" t="s">
        <v>5855</v>
      </c>
      <c r="C2507" s="24" t="s">
        <v>13992</v>
      </c>
      <c r="D2507" s="24" t="s">
        <v>13792</v>
      </c>
    </row>
    <row r="2508" hidden="1">
      <c r="A2508" s="24" t="s">
        <v>5856</v>
      </c>
      <c r="B2508" s="1" t="s">
        <v>5857</v>
      </c>
      <c r="C2508" s="24" t="s">
        <v>13992</v>
      </c>
      <c r="D2508" s="24" t="s">
        <v>13792</v>
      </c>
    </row>
    <row r="2509" hidden="1">
      <c r="A2509" s="24" t="s">
        <v>11537</v>
      </c>
      <c r="B2509" s="1" t="s">
        <v>11539</v>
      </c>
      <c r="C2509" s="24" t="s">
        <v>13992</v>
      </c>
      <c r="D2509" s="24" t="s">
        <v>13792</v>
      </c>
    </row>
    <row r="2510" hidden="1">
      <c r="A2510" s="24" t="s">
        <v>5858</v>
      </c>
      <c r="B2510" s="1" t="s">
        <v>5859</v>
      </c>
      <c r="C2510" s="24" t="s">
        <v>13992</v>
      </c>
      <c r="D2510" s="24" t="s">
        <v>13792</v>
      </c>
    </row>
    <row r="2511" hidden="1">
      <c r="A2511" s="24" t="s">
        <v>5860</v>
      </c>
      <c r="B2511" s="1" t="s">
        <v>5861</v>
      </c>
      <c r="C2511" s="24" t="s">
        <v>13992</v>
      </c>
      <c r="D2511" s="24" t="s">
        <v>13792</v>
      </c>
    </row>
    <row r="2512" hidden="1">
      <c r="A2512" s="24" t="s">
        <v>5862</v>
      </c>
      <c r="B2512" s="1" t="s">
        <v>5863</v>
      </c>
      <c r="C2512" s="24" t="s">
        <v>13992</v>
      </c>
      <c r="D2512" s="24" t="s">
        <v>13792</v>
      </c>
    </row>
    <row r="2513" hidden="1">
      <c r="A2513" s="24" t="s">
        <v>5864</v>
      </c>
      <c r="B2513" s="1" t="s">
        <v>5865</v>
      </c>
      <c r="C2513" s="24" t="s">
        <v>13992</v>
      </c>
      <c r="D2513" s="24" t="s">
        <v>13792</v>
      </c>
    </row>
    <row r="2514" hidden="1">
      <c r="A2514" s="24" t="s">
        <v>5866</v>
      </c>
      <c r="B2514" s="1" t="s">
        <v>5867</v>
      </c>
      <c r="C2514" s="24" t="s">
        <v>13992</v>
      </c>
      <c r="D2514" s="24" t="s">
        <v>13792</v>
      </c>
    </row>
    <row r="2515" hidden="1">
      <c r="A2515" s="24" t="s">
        <v>5868</v>
      </c>
      <c r="B2515" s="1" t="s">
        <v>5869</v>
      </c>
      <c r="C2515" s="24" t="s">
        <v>13992</v>
      </c>
      <c r="D2515" s="24" t="s">
        <v>13792</v>
      </c>
    </row>
    <row r="2516" hidden="1">
      <c r="A2516" s="24" t="s">
        <v>5870</v>
      </c>
      <c r="B2516" s="1" t="s">
        <v>5871</v>
      </c>
      <c r="C2516" s="24" t="s">
        <v>13992</v>
      </c>
      <c r="D2516" s="24" t="s">
        <v>13792</v>
      </c>
    </row>
    <row r="2517" hidden="1">
      <c r="A2517" s="24" t="s">
        <v>17731</v>
      </c>
      <c r="B2517" s="1" t="s">
        <v>17732</v>
      </c>
      <c r="C2517" s="24" t="s">
        <v>13992</v>
      </c>
      <c r="D2517" s="24" t="s">
        <v>13792</v>
      </c>
    </row>
    <row r="2518" hidden="1">
      <c r="A2518" s="24" t="s">
        <v>5872</v>
      </c>
      <c r="B2518" s="1" t="s">
        <v>5873</v>
      </c>
      <c r="C2518" s="24" t="s">
        <v>1102</v>
      </c>
      <c r="D2518" s="24" t="s">
        <v>13792</v>
      </c>
    </row>
    <row r="2519" hidden="1">
      <c r="A2519" s="24" t="s">
        <v>5874</v>
      </c>
      <c r="B2519" s="1" t="s">
        <v>5875</v>
      </c>
      <c r="C2519" s="24" t="s">
        <v>13792</v>
      </c>
      <c r="D2519" s="24" t="s">
        <v>13792</v>
      </c>
    </row>
    <row r="2520" hidden="1">
      <c r="A2520" s="24" t="s">
        <v>5876</v>
      </c>
      <c r="B2520" s="1" t="s">
        <v>5877</v>
      </c>
      <c r="C2520" s="24" t="s">
        <v>13792</v>
      </c>
      <c r="D2520" s="24" t="s">
        <v>13792</v>
      </c>
    </row>
    <row r="2521" hidden="1">
      <c r="A2521" s="24" t="s">
        <v>5878</v>
      </c>
      <c r="B2521" s="1" t="s">
        <v>5879</v>
      </c>
      <c r="C2521" s="24" t="s">
        <v>13792</v>
      </c>
      <c r="D2521" s="24" t="s">
        <v>13792</v>
      </c>
    </row>
    <row r="2522" hidden="1">
      <c r="A2522" s="24" t="s">
        <v>5880</v>
      </c>
      <c r="B2522" s="1" t="s">
        <v>5881</v>
      </c>
      <c r="C2522" s="24" t="s">
        <v>13792</v>
      </c>
      <c r="D2522" s="24" t="s">
        <v>13792</v>
      </c>
    </row>
    <row r="2523" hidden="1">
      <c r="A2523" s="24" t="s">
        <v>5882</v>
      </c>
      <c r="B2523" s="1" t="s">
        <v>5883</v>
      </c>
      <c r="C2523" s="24" t="s">
        <v>13792</v>
      </c>
      <c r="D2523" s="24" t="s">
        <v>13792</v>
      </c>
    </row>
    <row r="2524" hidden="1">
      <c r="A2524" s="24" t="s">
        <v>5884</v>
      </c>
      <c r="B2524" s="1" t="s">
        <v>5885</v>
      </c>
      <c r="C2524" s="24" t="s">
        <v>13792</v>
      </c>
      <c r="D2524" s="24" t="s">
        <v>13792</v>
      </c>
    </row>
    <row r="2525" hidden="1">
      <c r="A2525" s="24" t="s">
        <v>5886</v>
      </c>
      <c r="B2525" s="1" t="s">
        <v>5887</v>
      </c>
      <c r="C2525" s="24" t="s">
        <v>13792</v>
      </c>
      <c r="D2525" s="24" t="s">
        <v>13792</v>
      </c>
    </row>
    <row r="2526" hidden="1">
      <c r="A2526" s="24" t="s">
        <v>5888</v>
      </c>
      <c r="B2526" s="1" t="s">
        <v>5889</v>
      </c>
      <c r="C2526" s="24" t="s">
        <v>13792</v>
      </c>
      <c r="D2526" s="24" t="s">
        <v>13792</v>
      </c>
    </row>
    <row r="2527" hidden="1">
      <c r="A2527" s="24" t="s">
        <v>5890</v>
      </c>
      <c r="B2527" s="1" t="s">
        <v>5891</v>
      </c>
      <c r="C2527" s="24" t="s">
        <v>13792</v>
      </c>
      <c r="D2527" s="24" t="s">
        <v>13792</v>
      </c>
    </row>
    <row r="2528" hidden="1">
      <c r="A2528" s="24" t="s">
        <v>5892</v>
      </c>
      <c r="B2528" s="1" t="s">
        <v>5893</v>
      </c>
      <c r="C2528" s="24" t="s">
        <v>13792</v>
      </c>
      <c r="D2528" s="24" t="s">
        <v>13792</v>
      </c>
    </row>
    <row r="2529" hidden="1">
      <c r="A2529" s="24" t="s">
        <v>5896</v>
      </c>
      <c r="B2529" s="1" t="s">
        <v>5897</v>
      </c>
      <c r="C2529" s="24" t="s">
        <v>13992</v>
      </c>
      <c r="D2529" s="24" t="s">
        <v>13792</v>
      </c>
    </row>
    <row r="2530" hidden="1">
      <c r="A2530" s="24" t="s">
        <v>5898</v>
      </c>
      <c r="B2530" s="1" t="s">
        <v>5899</v>
      </c>
      <c r="C2530" s="24" t="s">
        <v>13992</v>
      </c>
      <c r="D2530" s="24" t="s">
        <v>13792</v>
      </c>
    </row>
    <row r="2531" hidden="1">
      <c r="A2531" s="24" t="s">
        <v>5900</v>
      </c>
      <c r="B2531" s="1" t="s">
        <v>5901</v>
      </c>
      <c r="C2531" s="24" t="s">
        <v>13992</v>
      </c>
      <c r="D2531" s="24" t="s">
        <v>13792</v>
      </c>
    </row>
    <row r="2532" hidden="1">
      <c r="A2532" s="24" t="s">
        <v>5902</v>
      </c>
      <c r="B2532" s="1" t="s">
        <v>5903</v>
      </c>
      <c r="C2532" s="24" t="s">
        <v>13992</v>
      </c>
      <c r="D2532" s="24" t="s">
        <v>13792</v>
      </c>
    </row>
    <row r="2533" hidden="1">
      <c r="A2533" s="24" t="s">
        <v>5904</v>
      </c>
      <c r="B2533" s="1" t="s">
        <v>5905</v>
      </c>
      <c r="C2533" s="24" t="s">
        <v>13992</v>
      </c>
      <c r="D2533" s="24" t="s">
        <v>13792</v>
      </c>
    </row>
    <row r="2534" hidden="1">
      <c r="A2534" s="24" t="s">
        <v>5906</v>
      </c>
      <c r="B2534" s="1" t="s">
        <v>5907</v>
      </c>
      <c r="C2534" s="24" t="s">
        <v>13866</v>
      </c>
      <c r="D2534" s="24" t="s">
        <v>13792</v>
      </c>
    </row>
    <row r="2535" hidden="1">
      <c r="A2535" s="24" t="s">
        <v>5908</v>
      </c>
      <c r="B2535" s="1" t="s">
        <v>5909</v>
      </c>
      <c r="C2535" s="24" t="s">
        <v>13866</v>
      </c>
      <c r="D2535" s="24" t="s">
        <v>13792</v>
      </c>
    </row>
    <row r="2536" hidden="1">
      <c r="A2536" s="24" t="s">
        <v>5910</v>
      </c>
      <c r="B2536" s="1" t="s">
        <v>5911</v>
      </c>
      <c r="C2536" s="24" t="s">
        <v>13845</v>
      </c>
      <c r="D2536" s="24" t="s">
        <v>13792</v>
      </c>
    </row>
    <row r="2537" hidden="1">
      <c r="A2537" s="24" t="s">
        <v>5912</v>
      </c>
      <c r="B2537" s="1" t="s">
        <v>5913</v>
      </c>
      <c r="C2537" s="24" t="s">
        <v>13992</v>
      </c>
      <c r="D2537" s="24" t="s">
        <v>13792</v>
      </c>
    </row>
    <row r="2538" hidden="1">
      <c r="A2538" s="24" t="s">
        <v>5914</v>
      </c>
      <c r="B2538" s="1" t="s">
        <v>5915</v>
      </c>
      <c r="C2538" s="24" t="s">
        <v>13845</v>
      </c>
      <c r="D2538" s="24" t="s">
        <v>13792</v>
      </c>
    </row>
    <row r="2539" hidden="1">
      <c r="A2539" s="24" t="s">
        <v>5916</v>
      </c>
      <c r="B2539" s="1" t="s">
        <v>5917</v>
      </c>
      <c r="C2539" s="24" t="s">
        <v>13992</v>
      </c>
      <c r="D2539" s="24" t="s">
        <v>13792</v>
      </c>
    </row>
    <row r="2540" hidden="1">
      <c r="A2540" s="24" t="s">
        <v>5918</v>
      </c>
      <c r="B2540" s="1" t="s">
        <v>5919</v>
      </c>
      <c r="C2540" s="24" t="s">
        <v>13845</v>
      </c>
      <c r="D2540" s="24" t="s">
        <v>13792</v>
      </c>
    </row>
    <row r="2541" hidden="1">
      <c r="A2541" s="24" t="s">
        <v>5920</v>
      </c>
      <c r="B2541" s="1" t="s">
        <v>5921</v>
      </c>
      <c r="C2541" s="24" t="s">
        <v>13845</v>
      </c>
      <c r="D2541" s="24" t="s">
        <v>13792</v>
      </c>
    </row>
    <row r="2542" hidden="1">
      <c r="A2542" s="24" t="s">
        <v>5922</v>
      </c>
      <c r="B2542" s="1" t="s">
        <v>5923</v>
      </c>
      <c r="C2542" s="24" t="s">
        <v>13992</v>
      </c>
      <c r="D2542" s="24" t="s">
        <v>13792</v>
      </c>
    </row>
    <row r="2543" hidden="1">
      <c r="A2543" s="24" t="s">
        <v>5924</v>
      </c>
      <c r="B2543" s="1" t="s">
        <v>5925</v>
      </c>
      <c r="C2543" s="24" t="s">
        <v>13992</v>
      </c>
      <c r="D2543" s="24" t="s">
        <v>13792</v>
      </c>
    </row>
    <row r="2544" hidden="1">
      <c r="A2544" s="24" t="s">
        <v>5926</v>
      </c>
      <c r="B2544" s="1" t="s">
        <v>5927</v>
      </c>
      <c r="C2544" s="24" t="s">
        <v>13866</v>
      </c>
      <c r="D2544" s="24" t="s">
        <v>13792</v>
      </c>
    </row>
    <row r="2545" hidden="1">
      <c r="A2545" s="24" t="s">
        <v>5928</v>
      </c>
      <c r="B2545" s="1" t="s">
        <v>5929</v>
      </c>
      <c r="C2545" s="24" t="s">
        <v>13866</v>
      </c>
      <c r="D2545" s="24" t="s">
        <v>13792</v>
      </c>
    </row>
    <row r="2546" hidden="1">
      <c r="A2546" s="24" t="s">
        <v>5930</v>
      </c>
      <c r="B2546" s="1" t="s">
        <v>5931</v>
      </c>
      <c r="C2546" s="24" t="s">
        <v>13992</v>
      </c>
      <c r="D2546" s="24" t="s">
        <v>13792</v>
      </c>
    </row>
    <row r="2547" hidden="1">
      <c r="A2547" s="24" t="s">
        <v>5932</v>
      </c>
      <c r="B2547" s="1" t="s">
        <v>5933</v>
      </c>
      <c r="C2547" s="24" t="s">
        <v>13992</v>
      </c>
      <c r="D2547" s="24" t="s">
        <v>13792</v>
      </c>
    </row>
    <row r="2548" hidden="1">
      <c r="A2548" s="24" t="s">
        <v>5934</v>
      </c>
      <c r="B2548" s="1" t="s">
        <v>5935</v>
      </c>
      <c r="C2548" s="24" t="s">
        <v>13992</v>
      </c>
      <c r="D2548" s="24" t="s">
        <v>13792</v>
      </c>
    </row>
    <row r="2549" hidden="1">
      <c r="A2549" s="24" t="s">
        <v>5938</v>
      </c>
      <c r="B2549" s="1" t="s">
        <v>5939</v>
      </c>
      <c r="C2549" s="24" t="s">
        <v>13845</v>
      </c>
      <c r="D2549" s="24" t="s">
        <v>13792</v>
      </c>
    </row>
    <row r="2550" hidden="1">
      <c r="A2550" s="24" t="s">
        <v>5940</v>
      </c>
      <c r="B2550" s="1" t="s">
        <v>5941</v>
      </c>
      <c r="C2550" s="24" t="s">
        <v>13845</v>
      </c>
      <c r="D2550" s="24" t="s">
        <v>13792</v>
      </c>
    </row>
    <row r="2551" hidden="1">
      <c r="A2551" s="24" t="s">
        <v>5942</v>
      </c>
      <c r="B2551" s="1" t="s">
        <v>5943</v>
      </c>
      <c r="C2551" s="24" t="s">
        <v>13845</v>
      </c>
      <c r="D2551" s="24" t="s">
        <v>13792</v>
      </c>
    </row>
    <row r="2552" hidden="1">
      <c r="A2552" s="24" t="s">
        <v>5944</v>
      </c>
      <c r="B2552" s="1" t="s">
        <v>5945</v>
      </c>
      <c r="C2552" s="24" t="s">
        <v>13845</v>
      </c>
      <c r="D2552" s="24" t="s">
        <v>13792</v>
      </c>
    </row>
    <row r="2553" hidden="1">
      <c r="A2553" s="24" t="s">
        <v>5946</v>
      </c>
      <c r="B2553" s="1" t="s">
        <v>5947</v>
      </c>
      <c r="C2553" s="24" t="s">
        <v>13992</v>
      </c>
      <c r="D2553" s="24" t="s">
        <v>13792</v>
      </c>
    </row>
    <row r="2554" hidden="1">
      <c r="A2554" s="24" t="s">
        <v>5948</v>
      </c>
      <c r="B2554" s="1" t="s">
        <v>5949</v>
      </c>
      <c r="C2554" s="24" t="s">
        <v>13866</v>
      </c>
      <c r="D2554" s="24" t="s">
        <v>13792</v>
      </c>
    </row>
    <row r="2555" hidden="1">
      <c r="A2555" s="24" t="s">
        <v>5950</v>
      </c>
      <c r="B2555" s="1" t="s">
        <v>5951</v>
      </c>
      <c r="C2555" s="24" t="s">
        <v>13866</v>
      </c>
      <c r="D2555" s="24" t="s">
        <v>13792</v>
      </c>
    </row>
    <row r="2556" hidden="1">
      <c r="A2556" s="24" t="s">
        <v>5952</v>
      </c>
      <c r="B2556" s="1" t="s">
        <v>5953</v>
      </c>
      <c r="C2556" s="24" t="s">
        <v>13845</v>
      </c>
      <c r="D2556" s="24" t="s">
        <v>13792</v>
      </c>
    </row>
    <row r="2557" hidden="1">
      <c r="A2557" s="24" t="s">
        <v>5954</v>
      </c>
      <c r="B2557" s="1" t="s">
        <v>5955</v>
      </c>
      <c r="C2557" s="24" t="s">
        <v>13845</v>
      </c>
      <c r="D2557" s="24" t="s">
        <v>13792</v>
      </c>
    </row>
    <row r="2558" hidden="1">
      <c r="A2558" s="24" t="s">
        <v>5956</v>
      </c>
      <c r="B2558" s="1" t="s">
        <v>5957</v>
      </c>
      <c r="C2558" s="24" t="s">
        <v>13845</v>
      </c>
      <c r="D2558" s="24" t="s">
        <v>13792</v>
      </c>
    </row>
    <row r="2559" hidden="1">
      <c r="A2559" s="24" t="s">
        <v>5958</v>
      </c>
      <c r="B2559" s="1" t="s">
        <v>5959</v>
      </c>
      <c r="C2559" s="24" t="s">
        <v>13992</v>
      </c>
      <c r="D2559" s="24" t="s">
        <v>13792</v>
      </c>
    </row>
    <row r="2560" hidden="1">
      <c r="A2560" s="24" t="s">
        <v>5960</v>
      </c>
      <c r="B2560" s="1" t="s">
        <v>5961</v>
      </c>
      <c r="C2560" s="24" t="s">
        <v>1102</v>
      </c>
      <c r="D2560" s="24" t="s">
        <v>13792</v>
      </c>
    </row>
    <row r="2561" hidden="1">
      <c r="A2561" s="24" t="s">
        <v>5962</v>
      </c>
      <c r="B2561" s="1" t="s">
        <v>5963</v>
      </c>
      <c r="C2561" s="24" t="s">
        <v>1102</v>
      </c>
      <c r="D2561" s="24" t="s">
        <v>13792</v>
      </c>
    </row>
    <row r="2562" hidden="1">
      <c r="A2562" s="24" t="s">
        <v>5964</v>
      </c>
      <c r="B2562" s="1" t="s">
        <v>5965</v>
      </c>
      <c r="C2562" s="24" t="s">
        <v>13845</v>
      </c>
      <c r="D2562" s="24" t="s">
        <v>13792</v>
      </c>
    </row>
    <row r="2563" hidden="1">
      <c r="A2563" s="24" t="s">
        <v>5966</v>
      </c>
      <c r="B2563" s="1" t="s">
        <v>5967</v>
      </c>
      <c r="C2563" s="24" t="s">
        <v>13845</v>
      </c>
      <c r="D2563" s="24" t="s">
        <v>13792</v>
      </c>
    </row>
    <row r="2564" hidden="1">
      <c r="A2564" s="24" t="s">
        <v>5968</v>
      </c>
      <c r="B2564" s="1" t="s">
        <v>5969</v>
      </c>
      <c r="C2564" s="24" t="s">
        <v>1102</v>
      </c>
      <c r="D2564" s="24" t="s">
        <v>13792</v>
      </c>
    </row>
    <row r="2565" hidden="1">
      <c r="A2565" s="24" t="s">
        <v>11606</v>
      </c>
      <c r="B2565" s="1" t="s">
        <v>11607</v>
      </c>
      <c r="C2565" s="24" t="s">
        <v>1102</v>
      </c>
      <c r="D2565" s="24" t="s">
        <v>13792</v>
      </c>
    </row>
    <row r="2566" hidden="1">
      <c r="A2566" s="24" t="s">
        <v>5970</v>
      </c>
      <c r="B2566" s="1" t="s">
        <v>5971</v>
      </c>
      <c r="C2566" s="24" t="s">
        <v>13845</v>
      </c>
      <c r="D2566" s="24" t="s">
        <v>13792</v>
      </c>
    </row>
    <row r="2567" hidden="1">
      <c r="A2567" s="24" t="s">
        <v>5972</v>
      </c>
      <c r="B2567" s="1" t="s">
        <v>5973</v>
      </c>
      <c r="C2567" s="24" t="s">
        <v>13992</v>
      </c>
      <c r="D2567" s="24" t="s">
        <v>13792</v>
      </c>
    </row>
    <row r="2568" hidden="1">
      <c r="A2568" s="24" t="s">
        <v>5974</v>
      </c>
      <c r="B2568" s="1" t="s">
        <v>5975</v>
      </c>
      <c r="C2568" s="24" t="s">
        <v>13866</v>
      </c>
      <c r="D2568" s="24" t="s">
        <v>13792</v>
      </c>
    </row>
    <row r="2569" hidden="1">
      <c r="A2569" s="24" t="s">
        <v>5976</v>
      </c>
      <c r="B2569" s="1" t="s">
        <v>5977</v>
      </c>
      <c r="C2569" s="24" t="s">
        <v>13992</v>
      </c>
      <c r="D2569" s="24" t="s">
        <v>13792</v>
      </c>
    </row>
    <row r="2570" hidden="1">
      <c r="A2570" s="24" t="s">
        <v>5978</v>
      </c>
      <c r="B2570" s="1" t="s">
        <v>5979</v>
      </c>
      <c r="C2570" s="24" t="s">
        <v>13992</v>
      </c>
      <c r="D2570" s="24" t="s">
        <v>13792</v>
      </c>
    </row>
    <row r="2571" hidden="1">
      <c r="A2571" s="24" t="s">
        <v>5980</v>
      </c>
      <c r="B2571" s="1" t="s">
        <v>5981</v>
      </c>
      <c r="C2571" s="24" t="s">
        <v>13992</v>
      </c>
      <c r="D2571" s="24" t="s">
        <v>13792</v>
      </c>
    </row>
    <row r="2572" hidden="1">
      <c r="A2572" s="24" t="s">
        <v>5982</v>
      </c>
      <c r="B2572" s="1" t="s">
        <v>5983</v>
      </c>
      <c r="C2572" s="24" t="s">
        <v>13845</v>
      </c>
      <c r="D2572" s="24" t="s">
        <v>13792</v>
      </c>
    </row>
    <row r="2573" hidden="1">
      <c r="A2573" s="24" t="s">
        <v>5984</v>
      </c>
      <c r="B2573" s="1" t="s">
        <v>5985</v>
      </c>
      <c r="C2573" s="24" t="s">
        <v>13845</v>
      </c>
      <c r="D2573" s="24" t="s">
        <v>13792</v>
      </c>
    </row>
    <row r="2574" hidden="1">
      <c r="A2574" s="24" t="s">
        <v>5986</v>
      </c>
      <c r="B2574" s="1" t="s">
        <v>5987</v>
      </c>
      <c r="C2574" s="24" t="s">
        <v>13992</v>
      </c>
      <c r="D2574" s="24" t="s">
        <v>13792</v>
      </c>
    </row>
    <row r="2575" hidden="1">
      <c r="A2575" s="24" t="s">
        <v>5988</v>
      </c>
      <c r="B2575" s="1" t="s">
        <v>5989</v>
      </c>
      <c r="C2575" s="24" t="s">
        <v>1102</v>
      </c>
      <c r="D2575" s="24" t="s">
        <v>13792</v>
      </c>
    </row>
    <row r="2576" hidden="1">
      <c r="A2576" s="24" t="s">
        <v>5990</v>
      </c>
      <c r="B2576" s="1" t="s">
        <v>5991</v>
      </c>
      <c r="C2576" s="24" t="s">
        <v>13866</v>
      </c>
      <c r="D2576" s="24" t="s">
        <v>13792</v>
      </c>
    </row>
    <row r="2577" hidden="1">
      <c r="A2577" s="24" t="s">
        <v>5992</v>
      </c>
      <c r="B2577" s="1" t="s">
        <v>5993</v>
      </c>
      <c r="C2577" s="24" t="s">
        <v>13845</v>
      </c>
      <c r="D2577" s="24" t="s">
        <v>13792</v>
      </c>
    </row>
    <row r="2578" hidden="1">
      <c r="A2578" s="24" t="s">
        <v>5994</v>
      </c>
      <c r="B2578" s="1" t="s">
        <v>5995</v>
      </c>
      <c r="C2578" s="24" t="s">
        <v>13845</v>
      </c>
      <c r="D2578" s="24" t="s">
        <v>13792</v>
      </c>
    </row>
    <row r="2579" hidden="1">
      <c r="A2579" s="24" t="s">
        <v>5996</v>
      </c>
      <c r="B2579" s="1" t="s">
        <v>5997</v>
      </c>
      <c r="C2579" s="24" t="s">
        <v>13992</v>
      </c>
      <c r="D2579" s="24" t="s">
        <v>13792</v>
      </c>
    </row>
    <row r="2580" hidden="1">
      <c r="A2580" s="24" t="s">
        <v>5998</v>
      </c>
      <c r="B2580" s="1" t="s">
        <v>5999</v>
      </c>
      <c r="C2580" s="24" t="s">
        <v>13992</v>
      </c>
      <c r="D2580" s="24" t="s">
        <v>13792</v>
      </c>
    </row>
    <row r="2581" hidden="1">
      <c r="A2581" s="24" t="s">
        <v>6000</v>
      </c>
      <c r="B2581" s="1" t="s">
        <v>6001</v>
      </c>
      <c r="C2581" s="24" t="s">
        <v>13792</v>
      </c>
      <c r="D2581" s="24" t="s">
        <v>13792</v>
      </c>
    </row>
    <row r="2582" hidden="1">
      <c r="A2582" s="24" t="s">
        <v>6002</v>
      </c>
      <c r="B2582" s="1" t="s">
        <v>6003</v>
      </c>
      <c r="C2582" s="24" t="s">
        <v>13792</v>
      </c>
      <c r="D2582" s="24" t="s">
        <v>13792</v>
      </c>
    </row>
    <row r="2583" hidden="1">
      <c r="A2583" s="24" t="s">
        <v>6004</v>
      </c>
      <c r="B2583" s="1" t="s">
        <v>6005</v>
      </c>
      <c r="C2583" s="24" t="s">
        <v>13792</v>
      </c>
      <c r="D2583" s="24" t="s">
        <v>13792</v>
      </c>
    </row>
    <row r="2584" hidden="1">
      <c r="A2584" s="24" t="s">
        <v>6006</v>
      </c>
      <c r="B2584" s="1" t="s">
        <v>6007</v>
      </c>
      <c r="C2584" s="24" t="s">
        <v>13792</v>
      </c>
      <c r="D2584" s="24" t="s">
        <v>13792</v>
      </c>
    </row>
    <row r="2585" hidden="1">
      <c r="A2585" s="24" t="s">
        <v>6008</v>
      </c>
      <c r="B2585" s="1" t="s">
        <v>6009</v>
      </c>
      <c r="C2585" s="24" t="s">
        <v>13792</v>
      </c>
      <c r="D2585" s="24" t="s">
        <v>13792</v>
      </c>
    </row>
    <row r="2586" hidden="1">
      <c r="A2586" s="24" t="s">
        <v>6010</v>
      </c>
      <c r="B2586" s="1" t="s">
        <v>6011</v>
      </c>
      <c r="C2586" s="24" t="s">
        <v>13792</v>
      </c>
      <c r="D2586" s="24" t="s">
        <v>13792</v>
      </c>
    </row>
    <row r="2587" hidden="1">
      <c r="A2587" s="24" t="s">
        <v>6012</v>
      </c>
      <c r="B2587" s="1" t="s">
        <v>6013</v>
      </c>
      <c r="C2587" s="24" t="s">
        <v>13792</v>
      </c>
      <c r="D2587" s="24" t="s">
        <v>13792</v>
      </c>
    </row>
    <row r="2588" hidden="1">
      <c r="A2588" s="24" t="s">
        <v>6014</v>
      </c>
      <c r="B2588" s="1" t="s">
        <v>6015</v>
      </c>
      <c r="C2588" s="24" t="s">
        <v>13792</v>
      </c>
      <c r="D2588" s="24" t="s">
        <v>13792</v>
      </c>
    </row>
    <row r="2589" hidden="1">
      <c r="A2589" s="24" t="s">
        <v>6016</v>
      </c>
      <c r="B2589" s="1" t="s">
        <v>6017</v>
      </c>
      <c r="C2589" s="24" t="s">
        <v>13792</v>
      </c>
      <c r="D2589" s="24" t="s">
        <v>13792</v>
      </c>
    </row>
    <row r="2590" hidden="1">
      <c r="A2590" s="24" t="s">
        <v>6018</v>
      </c>
      <c r="B2590" s="1" t="s">
        <v>6019</v>
      </c>
      <c r="C2590" s="24" t="s">
        <v>13792</v>
      </c>
      <c r="D2590" s="24" t="s">
        <v>13792</v>
      </c>
    </row>
    <row r="2591" hidden="1">
      <c r="A2591" s="24" t="s">
        <v>6020</v>
      </c>
      <c r="B2591" s="1" t="s">
        <v>6021</v>
      </c>
      <c r="C2591" s="24" t="s">
        <v>13845</v>
      </c>
      <c r="D2591" s="24" t="s">
        <v>13792</v>
      </c>
    </row>
    <row r="2592" hidden="1">
      <c r="A2592" s="24" t="s">
        <v>6022</v>
      </c>
      <c r="B2592" s="1" t="s">
        <v>6023</v>
      </c>
      <c r="C2592" s="24" t="s">
        <v>13845</v>
      </c>
      <c r="D2592" s="24" t="s">
        <v>13792</v>
      </c>
    </row>
    <row r="2593" hidden="1">
      <c r="A2593" s="24" t="s">
        <v>6024</v>
      </c>
      <c r="B2593" s="1" t="s">
        <v>6025</v>
      </c>
      <c r="C2593" s="24" t="s">
        <v>13845</v>
      </c>
      <c r="D2593" s="24" t="s">
        <v>13792</v>
      </c>
    </row>
    <row r="2594" hidden="1">
      <c r="A2594" s="24" t="s">
        <v>6026</v>
      </c>
      <c r="B2594" s="1" t="s">
        <v>6027</v>
      </c>
      <c r="C2594" s="24" t="s">
        <v>13845</v>
      </c>
      <c r="D2594" s="24" t="s">
        <v>13792</v>
      </c>
    </row>
    <row r="2595" hidden="1">
      <c r="A2595" s="24" t="s">
        <v>6028</v>
      </c>
      <c r="B2595" s="1" t="s">
        <v>6029</v>
      </c>
      <c r="C2595" s="24" t="s">
        <v>13992</v>
      </c>
      <c r="D2595" s="24" t="s">
        <v>13792</v>
      </c>
    </row>
    <row r="2596" hidden="1">
      <c r="A2596" s="24" t="s">
        <v>6030</v>
      </c>
      <c r="B2596" s="1" t="s">
        <v>6031</v>
      </c>
      <c r="C2596" s="24" t="s">
        <v>13866</v>
      </c>
      <c r="D2596" s="24" t="s">
        <v>13792</v>
      </c>
    </row>
    <row r="2597" hidden="1">
      <c r="A2597" s="24" t="s">
        <v>6032</v>
      </c>
      <c r="B2597" s="1" t="s">
        <v>6033</v>
      </c>
      <c r="C2597" s="24" t="s">
        <v>13845</v>
      </c>
      <c r="D2597" s="24" t="s">
        <v>13792</v>
      </c>
    </row>
    <row r="2598" hidden="1">
      <c r="A2598" s="24" t="s">
        <v>6034</v>
      </c>
      <c r="B2598" s="1" t="s">
        <v>6035</v>
      </c>
      <c r="C2598" s="24" t="s">
        <v>13845</v>
      </c>
      <c r="D2598" s="24" t="s">
        <v>13792</v>
      </c>
    </row>
    <row r="2599" hidden="1">
      <c r="A2599" s="24" t="s">
        <v>6036</v>
      </c>
      <c r="B2599" s="1" t="s">
        <v>6037</v>
      </c>
      <c r="C2599" s="24" t="s">
        <v>13992</v>
      </c>
      <c r="D2599" s="24" t="s">
        <v>13792</v>
      </c>
    </row>
    <row r="2600" hidden="1">
      <c r="A2600" s="24" t="s">
        <v>6038</v>
      </c>
      <c r="B2600" s="1" t="s">
        <v>6039</v>
      </c>
      <c r="C2600" s="24" t="s">
        <v>13992</v>
      </c>
      <c r="D2600" s="24" t="s">
        <v>13792</v>
      </c>
    </row>
    <row r="2601" hidden="1">
      <c r="A2601" s="24" t="s">
        <v>6040</v>
      </c>
      <c r="B2601" s="1" t="s">
        <v>6041</v>
      </c>
      <c r="C2601" s="24" t="s">
        <v>13992</v>
      </c>
      <c r="D2601" s="24" t="s">
        <v>13792</v>
      </c>
    </row>
    <row r="2602" hidden="1">
      <c r="A2602" s="24" t="s">
        <v>6042</v>
      </c>
      <c r="B2602" s="1" t="s">
        <v>6043</v>
      </c>
      <c r="C2602" s="24" t="s">
        <v>13992</v>
      </c>
      <c r="D2602" s="24" t="s">
        <v>13792</v>
      </c>
    </row>
    <row r="2603" hidden="1">
      <c r="A2603" s="24" t="s">
        <v>6044</v>
      </c>
      <c r="B2603" s="1" t="s">
        <v>6045</v>
      </c>
      <c r="C2603" s="24" t="s">
        <v>13992</v>
      </c>
      <c r="D2603" s="24" t="s">
        <v>13792</v>
      </c>
    </row>
    <row r="2604" hidden="1">
      <c r="A2604" s="24" t="s">
        <v>6046</v>
      </c>
      <c r="B2604" s="1" t="s">
        <v>6047</v>
      </c>
      <c r="C2604" s="24" t="s">
        <v>1102</v>
      </c>
      <c r="D2604" s="24" t="s">
        <v>13792</v>
      </c>
    </row>
    <row r="2605" hidden="1">
      <c r="A2605" s="24" t="s">
        <v>6048</v>
      </c>
      <c r="B2605" s="1" t="s">
        <v>6049</v>
      </c>
      <c r="C2605" s="24" t="s">
        <v>1102</v>
      </c>
      <c r="D2605" s="24" t="s">
        <v>13792</v>
      </c>
    </row>
    <row r="2606" hidden="1">
      <c r="A2606" s="24" t="s">
        <v>6050</v>
      </c>
      <c r="B2606" s="1" t="s">
        <v>6051</v>
      </c>
      <c r="C2606" s="24" t="s">
        <v>13992</v>
      </c>
      <c r="D2606" s="24" t="s">
        <v>13792</v>
      </c>
    </row>
    <row r="2607" hidden="1">
      <c r="A2607" s="24" t="s">
        <v>6052</v>
      </c>
      <c r="B2607" s="1" t="s">
        <v>6053</v>
      </c>
      <c r="C2607" s="24" t="s">
        <v>13992</v>
      </c>
      <c r="D2607" s="24" t="s">
        <v>13792</v>
      </c>
    </row>
    <row r="2608" hidden="1">
      <c r="A2608" s="24" t="s">
        <v>6054</v>
      </c>
      <c r="B2608" s="1" t="s">
        <v>6055</v>
      </c>
      <c r="C2608" s="24" t="s">
        <v>13992</v>
      </c>
      <c r="D2608" s="24" t="s">
        <v>13792</v>
      </c>
    </row>
    <row r="2609" hidden="1">
      <c r="A2609" s="24" t="s">
        <v>6056</v>
      </c>
      <c r="B2609" s="1" t="s">
        <v>6057</v>
      </c>
      <c r="C2609" s="24" t="s">
        <v>13992</v>
      </c>
      <c r="D2609" s="24" t="s">
        <v>13792</v>
      </c>
    </row>
    <row r="2610" hidden="1">
      <c r="A2610" s="24" t="s">
        <v>6058</v>
      </c>
      <c r="B2610" s="1" t="s">
        <v>6059</v>
      </c>
      <c r="C2610" s="24" t="s">
        <v>13992</v>
      </c>
      <c r="D2610" s="24" t="s">
        <v>13792</v>
      </c>
    </row>
    <row r="2611" hidden="1">
      <c r="A2611" s="24" t="s">
        <v>6060</v>
      </c>
      <c r="B2611" s="1" t="s">
        <v>6061</v>
      </c>
      <c r="C2611" s="24" t="s">
        <v>1102</v>
      </c>
      <c r="D2611" s="24" t="s">
        <v>13792</v>
      </c>
    </row>
    <row r="2612" hidden="1">
      <c r="A2612" s="24" t="s">
        <v>6062</v>
      </c>
      <c r="B2612" s="1" t="s">
        <v>6063</v>
      </c>
      <c r="C2612" s="24" t="s">
        <v>13992</v>
      </c>
      <c r="D2612" s="24" t="s">
        <v>13792</v>
      </c>
    </row>
    <row r="2613" hidden="1">
      <c r="A2613" s="24" t="s">
        <v>6064</v>
      </c>
      <c r="B2613" s="1" t="s">
        <v>6065</v>
      </c>
      <c r="C2613" s="24" t="s">
        <v>13992</v>
      </c>
      <c r="D2613" s="24" t="s">
        <v>13792</v>
      </c>
    </row>
    <row r="2614" hidden="1">
      <c r="A2614" s="24" t="s">
        <v>6066</v>
      </c>
      <c r="B2614" s="1" t="s">
        <v>6067</v>
      </c>
      <c r="C2614" s="24" t="s">
        <v>13992</v>
      </c>
      <c r="D2614" s="24" t="s">
        <v>13792</v>
      </c>
    </row>
    <row r="2615" hidden="1">
      <c r="A2615" s="24" t="s">
        <v>6068</v>
      </c>
      <c r="B2615" s="1" t="s">
        <v>6069</v>
      </c>
      <c r="C2615" s="24" t="s">
        <v>13992</v>
      </c>
      <c r="D2615" s="24" t="s">
        <v>13792</v>
      </c>
    </row>
    <row r="2616" hidden="1">
      <c r="A2616" s="24" t="s">
        <v>6070</v>
      </c>
      <c r="B2616" s="1" t="s">
        <v>6071</v>
      </c>
      <c r="C2616" s="24" t="s">
        <v>13866</v>
      </c>
      <c r="D2616" s="24" t="s">
        <v>13792</v>
      </c>
    </row>
    <row r="2617" hidden="1">
      <c r="A2617" s="24" t="s">
        <v>6072</v>
      </c>
      <c r="B2617" s="1" t="s">
        <v>6073</v>
      </c>
      <c r="C2617" s="24" t="s">
        <v>13845</v>
      </c>
      <c r="D2617" s="24" t="s">
        <v>13792</v>
      </c>
    </row>
    <row r="2618" hidden="1">
      <c r="A2618" s="24" t="s">
        <v>6074</v>
      </c>
      <c r="B2618" s="1" t="s">
        <v>6075</v>
      </c>
      <c r="C2618" s="24" t="s">
        <v>13992</v>
      </c>
      <c r="D2618" s="24" t="s">
        <v>13792</v>
      </c>
    </row>
    <row r="2619" hidden="1">
      <c r="A2619" s="24" t="s">
        <v>6076</v>
      </c>
      <c r="B2619" s="1" t="s">
        <v>6077</v>
      </c>
      <c r="C2619" s="24" t="s">
        <v>13992</v>
      </c>
      <c r="D2619" s="24" t="s">
        <v>13792</v>
      </c>
    </row>
    <row r="2620" hidden="1">
      <c r="A2620" s="24" t="s">
        <v>6078</v>
      </c>
      <c r="B2620" s="1" t="s">
        <v>6079</v>
      </c>
      <c r="C2620" s="24" t="s">
        <v>13992</v>
      </c>
      <c r="D2620" s="24" t="s">
        <v>13792</v>
      </c>
    </row>
    <row r="2621" hidden="1">
      <c r="A2621" s="24" t="s">
        <v>6080</v>
      </c>
      <c r="B2621" s="1" t="s">
        <v>6081</v>
      </c>
      <c r="C2621" s="24" t="s">
        <v>13992</v>
      </c>
      <c r="D2621" s="24" t="s">
        <v>13792</v>
      </c>
    </row>
    <row r="2622" hidden="1">
      <c r="A2622" s="24" t="s">
        <v>6082</v>
      </c>
      <c r="B2622" s="1" t="s">
        <v>6083</v>
      </c>
      <c r="C2622" s="24" t="s">
        <v>13836</v>
      </c>
      <c r="D2622" s="24" t="s">
        <v>13792</v>
      </c>
    </row>
    <row r="2623" hidden="1">
      <c r="A2623" s="24" t="s">
        <v>6084</v>
      </c>
      <c r="B2623" s="1" t="s">
        <v>6085</v>
      </c>
      <c r="C2623" s="24" t="s">
        <v>13866</v>
      </c>
      <c r="D2623" s="24" t="s">
        <v>13792</v>
      </c>
    </row>
    <row r="2624" hidden="1">
      <c r="A2624" s="24" t="s">
        <v>6086</v>
      </c>
      <c r="B2624" s="1" t="s">
        <v>6087</v>
      </c>
      <c r="C2624" s="24" t="s">
        <v>13866</v>
      </c>
      <c r="D2624" s="24" t="s">
        <v>13792</v>
      </c>
    </row>
    <row r="2625" hidden="1">
      <c r="A2625" s="24" t="s">
        <v>6088</v>
      </c>
      <c r="B2625" s="1" t="s">
        <v>6089</v>
      </c>
      <c r="C2625" s="24" t="s">
        <v>13845</v>
      </c>
      <c r="D2625" s="24" t="s">
        <v>13792</v>
      </c>
    </row>
    <row r="2626" hidden="1">
      <c r="A2626" s="24" t="s">
        <v>6090</v>
      </c>
      <c r="B2626" s="1" t="s">
        <v>6091</v>
      </c>
      <c r="C2626" s="24" t="s">
        <v>13836</v>
      </c>
      <c r="D2626" s="24" t="s">
        <v>13792</v>
      </c>
    </row>
    <row r="2627" hidden="1">
      <c r="A2627" s="24" t="s">
        <v>6092</v>
      </c>
      <c r="B2627" s="1" t="s">
        <v>6093</v>
      </c>
      <c r="C2627" s="24" t="s">
        <v>13866</v>
      </c>
      <c r="D2627" s="24" t="s">
        <v>13792</v>
      </c>
    </row>
    <row r="2628" hidden="1">
      <c r="A2628" s="24" t="s">
        <v>6094</v>
      </c>
      <c r="B2628" s="1" t="s">
        <v>6095</v>
      </c>
      <c r="C2628" s="24" t="s">
        <v>13866</v>
      </c>
      <c r="D2628" s="24" t="s">
        <v>13792</v>
      </c>
    </row>
    <row r="2629" hidden="1">
      <c r="A2629" s="24" t="s">
        <v>6096</v>
      </c>
      <c r="B2629" s="1" t="s">
        <v>6097</v>
      </c>
      <c r="C2629" s="24" t="s">
        <v>13992</v>
      </c>
      <c r="D2629" s="24" t="s">
        <v>13792</v>
      </c>
    </row>
    <row r="2630" hidden="1">
      <c r="A2630" s="24" t="s">
        <v>6098</v>
      </c>
      <c r="B2630" s="1" t="s">
        <v>6099</v>
      </c>
      <c r="C2630" s="24" t="s">
        <v>13866</v>
      </c>
      <c r="D2630" s="24" t="s">
        <v>13792</v>
      </c>
    </row>
    <row r="2631" hidden="1">
      <c r="A2631" s="24" t="s">
        <v>6100</v>
      </c>
      <c r="B2631" s="1" t="s">
        <v>6101</v>
      </c>
      <c r="C2631" s="24" t="s">
        <v>13992</v>
      </c>
      <c r="D2631" s="24" t="s">
        <v>13792</v>
      </c>
    </row>
    <row r="2632" hidden="1">
      <c r="A2632" s="24" t="s">
        <v>6102</v>
      </c>
      <c r="B2632" s="1" t="s">
        <v>6103</v>
      </c>
      <c r="C2632" s="24" t="s">
        <v>13866</v>
      </c>
      <c r="D2632" s="24" t="s">
        <v>13792</v>
      </c>
    </row>
    <row r="2633" hidden="1">
      <c r="A2633" s="24" t="s">
        <v>6104</v>
      </c>
      <c r="B2633" s="1" t="s">
        <v>6105</v>
      </c>
      <c r="C2633" s="24" t="s">
        <v>13845</v>
      </c>
      <c r="D2633" s="24" t="s">
        <v>13792</v>
      </c>
    </row>
    <row r="2634" hidden="1">
      <c r="A2634" s="24" t="s">
        <v>6106</v>
      </c>
      <c r="B2634" s="1" t="s">
        <v>6107</v>
      </c>
      <c r="C2634" s="24" t="s">
        <v>13845</v>
      </c>
      <c r="D2634" s="24" t="s">
        <v>13792</v>
      </c>
    </row>
    <row r="2635" hidden="1">
      <c r="A2635" s="24" t="s">
        <v>6108</v>
      </c>
      <c r="B2635" s="1" t="s">
        <v>6109</v>
      </c>
      <c r="C2635" s="24" t="s">
        <v>13992</v>
      </c>
      <c r="D2635" s="24" t="s">
        <v>13792</v>
      </c>
    </row>
    <row r="2636" hidden="1">
      <c r="A2636" s="24" t="s">
        <v>6110</v>
      </c>
      <c r="B2636" s="1" t="s">
        <v>6111</v>
      </c>
      <c r="C2636" s="24" t="s">
        <v>13845</v>
      </c>
      <c r="D2636" s="24" t="s">
        <v>13792</v>
      </c>
    </row>
    <row r="2637" hidden="1">
      <c r="A2637" s="24" t="s">
        <v>6112</v>
      </c>
      <c r="B2637" s="1" t="s">
        <v>6113</v>
      </c>
      <c r="C2637" s="24" t="s">
        <v>13845</v>
      </c>
      <c r="D2637" s="24" t="s">
        <v>13792</v>
      </c>
    </row>
    <row r="2638" hidden="1">
      <c r="A2638" s="24" t="s">
        <v>6114</v>
      </c>
      <c r="B2638" s="1" t="s">
        <v>6115</v>
      </c>
      <c r="C2638" s="24" t="s">
        <v>13845</v>
      </c>
      <c r="D2638" s="24" t="s">
        <v>13792</v>
      </c>
    </row>
    <row r="2639" hidden="1">
      <c r="A2639" s="24" t="s">
        <v>6116</v>
      </c>
      <c r="B2639" s="1" t="s">
        <v>6117</v>
      </c>
      <c r="C2639" s="24" t="s">
        <v>13992</v>
      </c>
      <c r="D2639" s="24" t="s">
        <v>13792</v>
      </c>
    </row>
    <row r="2640" hidden="1">
      <c r="A2640" s="24" t="s">
        <v>6118</v>
      </c>
      <c r="B2640" s="1" t="s">
        <v>6119</v>
      </c>
      <c r="C2640" s="24" t="s">
        <v>1102</v>
      </c>
      <c r="D2640" s="24" t="s">
        <v>13792</v>
      </c>
    </row>
    <row r="2641" hidden="1">
      <c r="A2641" s="24" t="s">
        <v>6120</v>
      </c>
      <c r="B2641" s="1" t="s">
        <v>6121</v>
      </c>
      <c r="C2641" s="24" t="s">
        <v>13992</v>
      </c>
      <c r="D2641" s="24" t="s">
        <v>13792</v>
      </c>
    </row>
    <row r="2642" hidden="1">
      <c r="A2642" s="24" t="s">
        <v>6122</v>
      </c>
      <c r="B2642" s="1" t="s">
        <v>6123</v>
      </c>
      <c r="C2642" s="24" t="s">
        <v>13845</v>
      </c>
      <c r="D2642" s="24" t="s">
        <v>13792</v>
      </c>
    </row>
    <row r="2643" hidden="1">
      <c r="A2643" s="24" t="s">
        <v>6124</v>
      </c>
      <c r="B2643" s="1" t="s">
        <v>6125</v>
      </c>
      <c r="C2643" s="24" t="s">
        <v>13992</v>
      </c>
      <c r="D2643" s="24" t="s">
        <v>13792</v>
      </c>
    </row>
    <row r="2644" hidden="1">
      <c r="A2644" s="24" t="s">
        <v>6126</v>
      </c>
      <c r="B2644" s="1" t="s">
        <v>6127</v>
      </c>
      <c r="C2644" s="24" t="s">
        <v>13992</v>
      </c>
      <c r="D2644" s="24" t="s">
        <v>13792</v>
      </c>
    </row>
    <row r="2645" hidden="1">
      <c r="A2645" s="24" t="s">
        <v>6128</v>
      </c>
      <c r="B2645" s="1" t="s">
        <v>6129</v>
      </c>
      <c r="C2645" s="24" t="s">
        <v>1102</v>
      </c>
      <c r="D2645" s="24" t="s">
        <v>13792</v>
      </c>
    </row>
    <row r="2646" hidden="1">
      <c r="A2646" s="24" t="s">
        <v>6130</v>
      </c>
      <c r="B2646" s="1" t="s">
        <v>6131</v>
      </c>
      <c r="C2646" s="24" t="s">
        <v>13866</v>
      </c>
      <c r="D2646" s="24" t="s">
        <v>13792</v>
      </c>
    </row>
    <row r="2647" hidden="1">
      <c r="A2647" s="24" t="s">
        <v>6132</v>
      </c>
      <c r="B2647" s="1" t="s">
        <v>6133</v>
      </c>
      <c r="C2647" s="24" t="s">
        <v>13866</v>
      </c>
      <c r="D2647" s="24" t="s">
        <v>13792</v>
      </c>
    </row>
    <row r="2648" hidden="1">
      <c r="A2648" s="24" t="s">
        <v>6134</v>
      </c>
      <c r="B2648" s="1" t="s">
        <v>6135</v>
      </c>
      <c r="C2648" s="24" t="s">
        <v>13845</v>
      </c>
      <c r="D2648" s="24" t="s">
        <v>13792</v>
      </c>
    </row>
    <row r="2649" hidden="1">
      <c r="A2649" s="24" t="s">
        <v>6136</v>
      </c>
      <c r="B2649" s="1" t="s">
        <v>6137</v>
      </c>
      <c r="C2649" s="24" t="s">
        <v>13992</v>
      </c>
      <c r="D2649" s="24" t="s">
        <v>13792</v>
      </c>
    </row>
    <row r="2650" hidden="1">
      <c r="A2650" s="24" t="s">
        <v>6138</v>
      </c>
      <c r="B2650" s="1" t="s">
        <v>6139</v>
      </c>
      <c r="C2650" s="24" t="s">
        <v>13992</v>
      </c>
      <c r="D2650" s="24" t="s">
        <v>13792</v>
      </c>
    </row>
    <row r="2651" hidden="1">
      <c r="A2651" s="24" t="s">
        <v>6140</v>
      </c>
      <c r="B2651" s="1" t="s">
        <v>6141</v>
      </c>
      <c r="C2651" s="24" t="s">
        <v>13992</v>
      </c>
      <c r="D2651" s="24" t="s">
        <v>13792</v>
      </c>
    </row>
    <row r="2652" hidden="1">
      <c r="A2652" s="24" t="s">
        <v>6142</v>
      </c>
      <c r="B2652" s="1" t="s">
        <v>6143</v>
      </c>
      <c r="C2652" s="24" t="s">
        <v>13845</v>
      </c>
      <c r="D2652" s="24" t="s">
        <v>13792</v>
      </c>
    </row>
    <row r="2653" hidden="1">
      <c r="A2653" s="24" t="s">
        <v>6144</v>
      </c>
      <c r="B2653" s="1" t="s">
        <v>6145</v>
      </c>
      <c r="C2653" s="24" t="s">
        <v>13845</v>
      </c>
      <c r="D2653" s="24" t="s">
        <v>13792</v>
      </c>
    </row>
    <row r="2654" hidden="1">
      <c r="A2654" s="24" t="s">
        <v>6146</v>
      </c>
      <c r="B2654" s="1" t="s">
        <v>6147</v>
      </c>
      <c r="C2654" s="24" t="s">
        <v>13992</v>
      </c>
      <c r="D2654" s="24" t="s">
        <v>13792</v>
      </c>
    </row>
    <row r="2655" hidden="1">
      <c r="A2655" s="24" t="s">
        <v>6148</v>
      </c>
      <c r="B2655" s="1" t="s">
        <v>6149</v>
      </c>
      <c r="C2655" s="24" t="s">
        <v>13992</v>
      </c>
      <c r="D2655" s="24" t="s">
        <v>13792</v>
      </c>
    </row>
    <row r="2656" hidden="1">
      <c r="A2656" s="24" t="s">
        <v>6150</v>
      </c>
      <c r="B2656" s="1" t="s">
        <v>6151</v>
      </c>
      <c r="C2656" s="24" t="s">
        <v>13845</v>
      </c>
      <c r="D2656" s="24" t="s">
        <v>13792</v>
      </c>
    </row>
    <row r="2657" hidden="1">
      <c r="A2657" s="24" t="s">
        <v>6152</v>
      </c>
      <c r="B2657" s="1" t="s">
        <v>6153</v>
      </c>
      <c r="C2657" s="24" t="s">
        <v>13866</v>
      </c>
      <c r="D2657" s="24" t="s">
        <v>13792</v>
      </c>
    </row>
    <row r="2658" hidden="1">
      <c r="A2658" s="24" t="s">
        <v>6154</v>
      </c>
      <c r="B2658" s="1" t="s">
        <v>6155</v>
      </c>
      <c r="C2658" s="24" t="s">
        <v>13845</v>
      </c>
      <c r="D2658" s="24" t="s">
        <v>13792</v>
      </c>
    </row>
    <row r="2659" hidden="1">
      <c r="A2659" s="24" t="s">
        <v>6156</v>
      </c>
      <c r="B2659" s="1" t="s">
        <v>6157</v>
      </c>
      <c r="C2659" s="24" t="s">
        <v>13845</v>
      </c>
      <c r="D2659" s="24" t="s">
        <v>13792</v>
      </c>
    </row>
    <row r="2660" hidden="1">
      <c r="A2660" s="24" t="s">
        <v>6158</v>
      </c>
      <c r="B2660" s="1" t="s">
        <v>6159</v>
      </c>
      <c r="C2660" s="24" t="s">
        <v>13992</v>
      </c>
      <c r="D2660" s="24" t="s">
        <v>13792</v>
      </c>
    </row>
    <row r="2661" hidden="1">
      <c r="A2661" s="24" t="s">
        <v>6160</v>
      </c>
      <c r="B2661" s="1" t="s">
        <v>6161</v>
      </c>
      <c r="C2661" s="24" t="s">
        <v>13992</v>
      </c>
      <c r="D2661" s="24" t="s">
        <v>13792</v>
      </c>
    </row>
    <row r="2662" hidden="1">
      <c r="A2662" s="24" t="s">
        <v>6162</v>
      </c>
      <c r="B2662" s="1" t="s">
        <v>6163</v>
      </c>
      <c r="C2662" s="24" t="s">
        <v>13866</v>
      </c>
      <c r="D2662" s="24" t="s">
        <v>13792</v>
      </c>
    </row>
    <row r="2663" hidden="1">
      <c r="A2663" s="24" t="s">
        <v>6164</v>
      </c>
      <c r="B2663" s="1" t="s">
        <v>6165</v>
      </c>
      <c r="C2663" s="24" t="s">
        <v>13792</v>
      </c>
      <c r="D2663" s="24" t="s">
        <v>13792</v>
      </c>
    </row>
    <row r="2664" hidden="1">
      <c r="A2664" s="24" t="s">
        <v>6166</v>
      </c>
      <c r="B2664" s="1" t="s">
        <v>6167</v>
      </c>
      <c r="C2664" s="24" t="s">
        <v>13866</v>
      </c>
      <c r="D2664" s="24" t="s">
        <v>13792</v>
      </c>
    </row>
    <row r="2665" hidden="1">
      <c r="A2665" s="24" t="s">
        <v>6168</v>
      </c>
      <c r="B2665" s="1" t="s">
        <v>6169</v>
      </c>
      <c r="C2665" s="24" t="s">
        <v>13866</v>
      </c>
      <c r="D2665" s="24" t="s">
        <v>13792</v>
      </c>
    </row>
    <row r="2666" hidden="1">
      <c r="A2666" s="24" t="s">
        <v>6172</v>
      </c>
      <c r="B2666" s="1" t="s">
        <v>6173</v>
      </c>
      <c r="C2666" s="24" t="s">
        <v>13866</v>
      </c>
      <c r="D2666" s="24" t="s">
        <v>13792</v>
      </c>
    </row>
    <row r="2667" hidden="1">
      <c r="A2667" s="24" t="s">
        <v>6174</v>
      </c>
      <c r="B2667" s="1" t="s">
        <v>6175</v>
      </c>
      <c r="C2667" s="24" t="s">
        <v>13845</v>
      </c>
      <c r="D2667" s="24" t="s">
        <v>13792</v>
      </c>
    </row>
    <row r="2668" hidden="1">
      <c r="A2668" s="24" t="s">
        <v>6176</v>
      </c>
      <c r="B2668" s="1" t="s">
        <v>6177</v>
      </c>
      <c r="C2668" s="24" t="s">
        <v>13992</v>
      </c>
      <c r="D2668" s="24" t="s">
        <v>13792</v>
      </c>
    </row>
    <row r="2669" hidden="1">
      <c r="A2669" s="24" t="s">
        <v>6178</v>
      </c>
      <c r="B2669" s="1" t="s">
        <v>6179</v>
      </c>
      <c r="C2669" s="24" t="s">
        <v>13866</v>
      </c>
      <c r="D2669" s="24" t="s">
        <v>13792</v>
      </c>
    </row>
    <row r="2670" hidden="1">
      <c r="A2670" s="24" t="s">
        <v>6180</v>
      </c>
      <c r="B2670" s="1" t="s">
        <v>6181</v>
      </c>
      <c r="C2670" s="24" t="s">
        <v>13845</v>
      </c>
      <c r="D2670" s="24" t="s">
        <v>13792</v>
      </c>
    </row>
    <row r="2671" hidden="1">
      <c r="A2671" s="24" t="s">
        <v>6182</v>
      </c>
      <c r="B2671" s="1" t="s">
        <v>6183</v>
      </c>
      <c r="C2671" s="24" t="s">
        <v>13845</v>
      </c>
      <c r="D2671" s="24" t="s">
        <v>13792</v>
      </c>
    </row>
    <row r="2672" hidden="1">
      <c r="A2672" s="24" t="s">
        <v>6184</v>
      </c>
      <c r="B2672" s="1" t="s">
        <v>6185</v>
      </c>
      <c r="C2672" s="24" t="s">
        <v>13992</v>
      </c>
      <c r="D2672" s="24" t="s">
        <v>13792</v>
      </c>
    </row>
    <row r="2673" hidden="1">
      <c r="A2673" s="24" t="s">
        <v>6186</v>
      </c>
      <c r="B2673" s="1" t="s">
        <v>6187</v>
      </c>
      <c r="C2673" s="24" t="s">
        <v>13866</v>
      </c>
      <c r="D2673" s="24" t="s">
        <v>13792</v>
      </c>
    </row>
    <row r="2674" hidden="1">
      <c r="A2674" s="24" t="s">
        <v>6188</v>
      </c>
      <c r="B2674" s="1" t="s">
        <v>6189</v>
      </c>
      <c r="C2674" s="24" t="s">
        <v>13866</v>
      </c>
      <c r="D2674" s="24" t="s">
        <v>13792</v>
      </c>
    </row>
    <row r="2675" hidden="1">
      <c r="A2675" s="24" t="s">
        <v>6190</v>
      </c>
      <c r="B2675" s="1" t="s">
        <v>6191</v>
      </c>
      <c r="C2675" s="24" t="s">
        <v>13845</v>
      </c>
      <c r="D2675" s="24" t="s">
        <v>13792</v>
      </c>
    </row>
    <row r="2676" hidden="1">
      <c r="A2676" s="24" t="s">
        <v>6192</v>
      </c>
      <c r="B2676" s="1" t="s">
        <v>6193</v>
      </c>
      <c r="C2676" s="24" t="s">
        <v>13992</v>
      </c>
      <c r="D2676" s="24" t="s">
        <v>13792</v>
      </c>
    </row>
    <row r="2677" hidden="1">
      <c r="A2677" s="24" t="s">
        <v>6194</v>
      </c>
      <c r="B2677" s="1" t="s">
        <v>6195</v>
      </c>
      <c r="C2677" s="24" t="s">
        <v>13992</v>
      </c>
      <c r="D2677" s="24" t="s">
        <v>13792</v>
      </c>
    </row>
    <row r="2678" hidden="1">
      <c r="A2678" s="24" t="s">
        <v>6196</v>
      </c>
      <c r="B2678" s="1" t="s">
        <v>6197</v>
      </c>
      <c r="C2678" s="24" t="s">
        <v>13992</v>
      </c>
      <c r="D2678" s="24" t="s">
        <v>13792</v>
      </c>
    </row>
    <row r="2679" hidden="1">
      <c r="A2679" s="24" t="s">
        <v>6198</v>
      </c>
      <c r="B2679" s="1" t="s">
        <v>6199</v>
      </c>
      <c r="C2679" s="24" t="s">
        <v>13866</v>
      </c>
      <c r="D2679" s="24" t="s">
        <v>13792</v>
      </c>
    </row>
    <row r="2680" hidden="1">
      <c r="A2680" s="24" t="s">
        <v>6200</v>
      </c>
      <c r="B2680" s="1" t="s">
        <v>6201</v>
      </c>
      <c r="C2680" s="24" t="s">
        <v>13845</v>
      </c>
      <c r="D2680" s="24" t="s">
        <v>13792</v>
      </c>
    </row>
    <row r="2681" hidden="1">
      <c r="A2681" s="24" t="s">
        <v>6202</v>
      </c>
      <c r="B2681" s="1" t="s">
        <v>6203</v>
      </c>
      <c r="C2681" s="24" t="s">
        <v>13845</v>
      </c>
      <c r="D2681" s="24" t="s">
        <v>13792</v>
      </c>
    </row>
    <row r="2682" hidden="1">
      <c r="A2682" s="24" t="s">
        <v>6204</v>
      </c>
      <c r="B2682" s="1" t="s">
        <v>6205</v>
      </c>
      <c r="C2682" s="24" t="s">
        <v>13992</v>
      </c>
      <c r="D2682" s="24" t="s">
        <v>13792</v>
      </c>
    </row>
    <row r="2683" hidden="1">
      <c r="A2683" s="24" t="s">
        <v>6206</v>
      </c>
      <c r="B2683" s="1" t="s">
        <v>6207</v>
      </c>
      <c r="C2683" s="24" t="s">
        <v>13836</v>
      </c>
      <c r="D2683" s="24" t="s">
        <v>13792</v>
      </c>
    </row>
    <row r="2684" hidden="1">
      <c r="A2684" s="24" t="s">
        <v>6208</v>
      </c>
      <c r="B2684" s="1" t="s">
        <v>6209</v>
      </c>
      <c r="C2684" s="24" t="s">
        <v>13866</v>
      </c>
      <c r="D2684" s="24" t="s">
        <v>13792</v>
      </c>
    </row>
    <row r="2685" hidden="1">
      <c r="A2685" s="24" t="s">
        <v>6210</v>
      </c>
      <c r="B2685" s="1" t="s">
        <v>6211</v>
      </c>
      <c r="C2685" s="24" t="s">
        <v>13866</v>
      </c>
      <c r="D2685" s="24" t="s">
        <v>13792</v>
      </c>
    </row>
    <row r="2686" hidden="1">
      <c r="A2686" s="24" t="s">
        <v>6212</v>
      </c>
      <c r="B2686" s="1" t="s">
        <v>6213</v>
      </c>
      <c r="C2686" s="24" t="s">
        <v>13992</v>
      </c>
      <c r="D2686" s="24" t="s">
        <v>13792</v>
      </c>
    </row>
    <row r="2687" hidden="1">
      <c r="A2687" s="24" t="s">
        <v>6214</v>
      </c>
      <c r="B2687" s="1" t="s">
        <v>6215</v>
      </c>
      <c r="C2687" s="24" t="s">
        <v>13992</v>
      </c>
      <c r="D2687" s="24" t="s">
        <v>13792</v>
      </c>
    </row>
    <row r="2688" hidden="1">
      <c r="A2688" s="24" t="s">
        <v>6216</v>
      </c>
      <c r="B2688" s="1" t="s">
        <v>6217</v>
      </c>
      <c r="C2688" s="24" t="s">
        <v>13992</v>
      </c>
      <c r="D2688" s="24" t="s">
        <v>13792</v>
      </c>
    </row>
    <row r="2689" hidden="1">
      <c r="A2689" s="24" t="s">
        <v>6218</v>
      </c>
      <c r="B2689" s="1" t="s">
        <v>6219</v>
      </c>
      <c r="C2689" s="24" t="s">
        <v>13845</v>
      </c>
      <c r="D2689" s="24" t="s">
        <v>13792</v>
      </c>
    </row>
    <row r="2690" hidden="1">
      <c r="A2690" s="24" t="s">
        <v>6220</v>
      </c>
      <c r="B2690" s="1" t="s">
        <v>6221</v>
      </c>
      <c r="C2690" s="24" t="s">
        <v>13845</v>
      </c>
      <c r="D2690" s="24" t="s">
        <v>13792</v>
      </c>
    </row>
    <row r="2691" hidden="1">
      <c r="A2691" s="24" t="s">
        <v>6222</v>
      </c>
      <c r="B2691" s="1" t="s">
        <v>6223</v>
      </c>
      <c r="C2691" s="24" t="s">
        <v>13992</v>
      </c>
      <c r="D2691" s="24" t="s">
        <v>13792</v>
      </c>
    </row>
    <row r="2692" hidden="1">
      <c r="A2692" s="24" t="s">
        <v>6224</v>
      </c>
      <c r="B2692" s="1" t="s">
        <v>6225</v>
      </c>
      <c r="C2692" s="24" t="s">
        <v>13992</v>
      </c>
      <c r="D2692" s="24" t="s">
        <v>13792</v>
      </c>
    </row>
    <row r="2693" hidden="1">
      <c r="A2693" s="24" t="s">
        <v>6226</v>
      </c>
      <c r="B2693" s="1" t="s">
        <v>6227</v>
      </c>
      <c r="C2693" s="24" t="s">
        <v>13866</v>
      </c>
      <c r="D2693" s="24" t="s">
        <v>13792</v>
      </c>
    </row>
    <row r="2694" hidden="1">
      <c r="A2694" s="24" t="s">
        <v>6228</v>
      </c>
      <c r="B2694" s="1" t="s">
        <v>6229</v>
      </c>
      <c r="C2694" s="24" t="s">
        <v>13845</v>
      </c>
      <c r="D2694" s="24" t="s">
        <v>13792</v>
      </c>
    </row>
    <row r="2695" hidden="1">
      <c r="A2695" s="24" t="s">
        <v>6230</v>
      </c>
      <c r="B2695" s="1" t="s">
        <v>6231</v>
      </c>
      <c r="C2695" s="24" t="s">
        <v>13845</v>
      </c>
      <c r="D2695" s="24" t="s">
        <v>13792</v>
      </c>
    </row>
    <row r="2696" hidden="1">
      <c r="A2696" s="24" t="s">
        <v>6232</v>
      </c>
      <c r="B2696" s="1" t="s">
        <v>6233</v>
      </c>
      <c r="C2696" s="24" t="s">
        <v>13992</v>
      </c>
      <c r="D2696" s="24" t="s">
        <v>13792</v>
      </c>
    </row>
    <row r="2697" hidden="1">
      <c r="A2697" s="24" t="s">
        <v>6234</v>
      </c>
      <c r="B2697" s="1" t="s">
        <v>6235</v>
      </c>
      <c r="C2697" s="24" t="s">
        <v>13992</v>
      </c>
      <c r="D2697" s="24" t="s">
        <v>13792</v>
      </c>
    </row>
    <row r="2698" hidden="1">
      <c r="A2698" s="24" t="s">
        <v>6236</v>
      </c>
      <c r="B2698" s="1" t="s">
        <v>6237</v>
      </c>
      <c r="C2698" s="24" t="s">
        <v>13836</v>
      </c>
      <c r="D2698" s="24" t="s">
        <v>13792</v>
      </c>
    </row>
    <row r="2699" hidden="1">
      <c r="A2699" s="24" t="s">
        <v>6238</v>
      </c>
      <c r="B2699" s="1" t="s">
        <v>6239</v>
      </c>
      <c r="C2699" s="24" t="s">
        <v>13883</v>
      </c>
      <c r="D2699" s="24" t="s">
        <v>13792</v>
      </c>
    </row>
    <row r="2700" hidden="1">
      <c r="A2700" s="24" t="s">
        <v>6240</v>
      </c>
      <c r="B2700" s="1" t="s">
        <v>6241</v>
      </c>
      <c r="C2700" s="24" t="s">
        <v>13836</v>
      </c>
      <c r="D2700" s="24" t="s">
        <v>13792</v>
      </c>
    </row>
    <row r="2701" hidden="1">
      <c r="A2701" s="24" t="s">
        <v>6242</v>
      </c>
      <c r="B2701" s="1" t="s">
        <v>6243</v>
      </c>
      <c r="C2701" s="24" t="s">
        <v>13836</v>
      </c>
      <c r="D2701" s="24" t="s">
        <v>13792</v>
      </c>
    </row>
    <row r="2702" hidden="1">
      <c r="A2702" s="24" t="s">
        <v>6244</v>
      </c>
      <c r="B2702" s="1" t="s">
        <v>6245</v>
      </c>
      <c r="C2702" s="24" t="s">
        <v>13836</v>
      </c>
      <c r="D2702" s="24" t="s">
        <v>13792</v>
      </c>
    </row>
    <row r="2703" hidden="1">
      <c r="A2703" s="24" t="s">
        <v>6246</v>
      </c>
      <c r="B2703" s="1" t="s">
        <v>6247</v>
      </c>
      <c r="C2703" s="24" t="s">
        <v>13836</v>
      </c>
      <c r="D2703" s="24" t="s">
        <v>13792</v>
      </c>
    </row>
    <row r="2704" hidden="1">
      <c r="A2704" s="24" t="s">
        <v>6248</v>
      </c>
      <c r="B2704" s="1" t="s">
        <v>6249</v>
      </c>
      <c r="C2704" s="24" t="s">
        <v>13836</v>
      </c>
      <c r="D2704" s="24" t="s">
        <v>13792</v>
      </c>
    </row>
    <row r="2705" hidden="1">
      <c r="A2705" s="24" t="s">
        <v>6250</v>
      </c>
      <c r="B2705" s="1" t="s">
        <v>6251</v>
      </c>
      <c r="C2705" s="24" t="s">
        <v>13836</v>
      </c>
      <c r="D2705" s="24" t="s">
        <v>13792</v>
      </c>
    </row>
    <row r="2706" hidden="1">
      <c r="A2706" s="24" t="s">
        <v>6252</v>
      </c>
      <c r="B2706" s="1" t="s">
        <v>6253</v>
      </c>
      <c r="C2706" s="24" t="s">
        <v>13836</v>
      </c>
      <c r="D2706" s="24" t="s">
        <v>13792</v>
      </c>
    </row>
    <row r="2707" hidden="1">
      <c r="A2707" s="24" t="s">
        <v>6254</v>
      </c>
      <c r="B2707" s="1" t="s">
        <v>6255</v>
      </c>
      <c r="C2707" s="24" t="s">
        <v>13866</v>
      </c>
      <c r="D2707" s="24" t="s">
        <v>13792</v>
      </c>
    </row>
    <row r="2708" hidden="1">
      <c r="A2708" s="24" t="s">
        <v>6256</v>
      </c>
      <c r="B2708" s="1" t="s">
        <v>6257</v>
      </c>
      <c r="C2708" s="24" t="s">
        <v>13866</v>
      </c>
      <c r="D2708" s="24" t="s">
        <v>13792</v>
      </c>
    </row>
    <row r="2709" hidden="1">
      <c r="A2709" s="24" t="s">
        <v>6258</v>
      </c>
      <c r="B2709" s="1" t="s">
        <v>6259</v>
      </c>
      <c r="C2709" s="24" t="s">
        <v>13845</v>
      </c>
      <c r="D2709" s="24" t="s">
        <v>13792</v>
      </c>
    </row>
    <row r="2710" hidden="1">
      <c r="A2710" s="24" t="s">
        <v>6260</v>
      </c>
      <c r="B2710" s="1" t="s">
        <v>6261</v>
      </c>
      <c r="C2710" s="24" t="s">
        <v>13845</v>
      </c>
      <c r="D2710" s="24" t="s">
        <v>13792</v>
      </c>
    </row>
    <row r="2711" hidden="1">
      <c r="A2711" s="24" t="s">
        <v>6262</v>
      </c>
      <c r="B2711" s="1" t="s">
        <v>6263</v>
      </c>
      <c r="C2711" s="24" t="s">
        <v>13992</v>
      </c>
      <c r="D2711" s="24" t="s">
        <v>13792</v>
      </c>
    </row>
    <row r="2712" hidden="1">
      <c r="A2712" s="24" t="s">
        <v>6264</v>
      </c>
      <c r="B2712" s="1" t="s">
        <v>6265</v>
      </c>
      <c r="C2712" s="24" t="s">
        <v>13845</v>
      </c>
      <c r="D2712" s="24" t="s">
        <v>13792</v>
      </c>
    </row>
    <row r="2713" hidden="1">
      <c r="A2713" s="24" t="s">
        <v>6266</v>
      </c>
      <c r="B2713" s="1" t="s">
        <v>6267</v>
      </c>
      <c r="C2713" s="24" t="s">
        <v>13845</v>
      </c>
      <c r="D2713" s="24" t="s">
        <v>13792</v>
      </c>
    </row>
    <row r="2714" hidden="1">
      <c r="A2714" s="24" t="s">
        <v>6268</v>
      </c>
      <c r="B2714" s="1" t="s">
        <v>6269</v>
      </c>
      <c r="C2714" s="24" t="s">
        <v>13845</v>
      </c>
      <c r="D2714" s="24" t="s">
        <v>13792</v>
      </c>
    </row>
    <row r="2715" hidden="1">
      <c r="A2715" s="24" t="s">
        <v>6270</v>
      </c>
      <c r="B2715" s="1" t="s">
        <v>6271</v>
      </c>
      <c r="C2715" s="24" t="s">
        <v>13845</v>
      </c>
      <c r="D2715" s="24" t="s">
        <v>13792</v>
      </c>
    </row>
    <row r="2716" hidden="1">
      <c r="A2716" s="24" t="s">
        <v>6272</v>
      </c>
      <c r="B2716" s="1" t="s">
        <v>6273</v>
      </c>
      <c r="C2716" s="24" t="s">
        <v>13866</v>
      </c>
      <c r="D2716" s="24" t="s">
        <v>13792</v>
      </c>
    </row>
    <row r="2717" hidden="1">
      <c r="A2717" s="24" t="s">
        <v>6274</v>
      </c>
      <c r="B2717" s="1" t="s">
        <v>6275</v>
      </c>
      <c r="C2717" s="24" t="s">
        <v>13866</v>
      </c>
      <c r="D2717" s="24" t="s">
        <v>13792</v>
      </c>
    </row>
    <row r="2718" hidden="1">
      <c r="A2718" s="24" t="s">
        <v>6276</v>
      </c>
      <c r="B2718" s="1" t="s">
        <v>6277</v>
      </c>
      <c r="C2718" s="24" t="s">
        <v>13845</v>
      </c>
      <c r="D2718" s="24" t="s">
        <v>13792</v>
      </c>
    </row>
    <row r="2719" hidden="1">
      <c r="A2719" s="24" t="s">
        <v>6278</v>
      </c>
      <c r="B2719" s="1" t="s">
        <v>6279</v>
      </c>
      <c r="C2719" s="24" t="s">
        <v>13845</v>
      </c>
      <c r="D2719" s="24" t="s">
        <v>13792</v>
      </c>
    </row>
    <row r="2720" hidden="1">
      <c r="A2720" s="24" t="s">
        <v>6280</v>
      </c>
      <c r="B2720" s="1" t="s">
        <v>6281</v>
      </c>
      <c r="C2720" s="24" t="s">
        <v>13845</v>
      </c>
      <c r="D2720" s="24" t="s">
        <v>13792</v>
      </c>
    </row>
    <row r="2721" hidden="1">
      <c r="A2721" s="24" t="s">
        <v>6282</v>
      </c>
      <c r="B2721" s="1" t="s">
        <v>6283</v>
      </c>
      <c r="C2721" s="24" t="s">
        <v>13845</v>
      </c>
      <c r="D2721" s="24" t="s">
        <v>13792</v>
      </c>
    </row>
    <row r="2722" hidden="1">
      <c r="A2722" s="24" t="s">
        <v>6284</v>
      </c>
      <c r="B2722" s="1" t="s">
        <v>6285</v>
      </c>
      <c r="C2722" s="24" t="s">
        <v>13845</v>
      </c>
      <c r="D2722" s="24" t="s">
        <v>13792</v>
      </c>
    </row>
    <row r="2723" hidden="1">
      <c r="A2723" s="24" t="s">
        <v>6286</v>
      </c>
      <c r="B2723" s="1" t="s">
        <v>6287</v>
      </c>
      <c r="C2723" s="24" t="s">
        <v>13845</v>
      </c>
      <c r="D2723" s="24" t="s">
        <v>13792</v>
      </c>
    </row>
    <row r="2724" hidden="1">
      <c r="A2724" s="24" t="s">
        <v>6288</v>
      </c>
      <c r="B2724" s="1" t="s">
        <v>6289</v>
      </c>
      <c r="C2724" s="24" t="s">
        <v>13845</v>
      </c>
      <c r="D2724" s="24" t="s">
        <v>13792</v>
      </c>
    </row>
    <row r="2725" hidden="1">
      <c r="A2725" s="24" t="s">
        <v>6290</v>
      </c>
      <c r="B2725" s="1" t="s">
        <v>6291</v>
      </c>
      <c r="C2725" s="24" t="s">
        <v>13836</v>
      </c>
      <c r="D2725" s="24" t="s">
        <v>13792</v>
      </c>
    </row>
    <row r="2726" hidden="1">
      <c r="A2726" s="24" t="s">
        <v>17909</v>
      </c>
      <c r="B2726" s="1" t="s">
        <v>17910</v>
      </c>
      <c r="C2726" s="24" t="s">
        <v>13836</v>
      </c>
      <c r="D2726" s="24" t="s">
        <v>13792</v>
      </c>
    </row>
    <row r="2727" hidden="1">
      <c r="A2727" s="24" t="s">
        <v>6292</v>
      </c>
      <c r="B2727" s="1" t="s">
        <v>6293</v>
      </c>
      <c r="C2727" s="24" t="s">
        <v>13836</v>
      </c>
      <c r="D2727" s="24" t="s">
        <v>13792</v>
      </c>
    </row>
    <row r="2728" hidden="1">
      <c r="A2728" s="24" t="s">
        <v>6294</v>
      </c>
      <c r="B2728" s="1" t="s">
        <v>6295</v>
      </c>
      <c r="C2728" s="24" t="s">
        <v>13836</v>
      </c>
      <c r="D2728" s="24" t="s">
        <v>13792</v>
      </c>
    </row>
    <row r="2729" hidden="1">
      <c r="A2729" s="24" t="s">
        <v>6296</v>
      </c>
      <c r="B2729" s="1" t="s">
        <v>6297</v>
      </c>
      <c r="C2729" s="24" t="s">
        <v>13836</v>
      </c>
      <c r="D2729" s="24" t="s">
        <v>13792</v>
      </c>
    </row>
    <row r="2730" hidden="1">
      <c r="A2730" s="24" t="s">
        <v>6298</v>
      </c>
      <c r="B2730" s="1" t="s">
        <v>6299</v>
      </c>
      <c r="C2730" s="24" t="s">
        <v>13836</v>
      </c>
      <c r="D2730" s="24" t="s">
        <v>13792</v>
      </c>
    </row>
    <row r="2731" hidden="1">
      <c r="A2731" s="24" t="s">
        <v>6300</v>
      </c>
      <c r="B2731" s="1" t="s">
        <v>6301</v>
      </c>
      <c r="C2731" s="24" t="s">
        <v>13836</v>
      </c>
      <c r="D2731" s="24" t="s">
        <v>13792</v>
      </c>
    </row>
    <row r="2732" hidden="1">
      <c r="A2732" s="24" t="s">
        <v>6302</v>
      </c>
      <c r="B2732" s="1" t="s">
        <v>6303</v>
      </c>
      <c r="C2732" s="24" t="s">
        <v>13836</v>
      </c>
      <c r="D2732" s="24" t="s">
        <v>13792</v>
      </c>
    </row>
    <row r="2733" hidden="1">
      <c r="A2733" s="24" t="s">
        <v>6304</v>
      </c>
      <c r="B2733" s="1" t="s">
        <v>6305</v>
      </c>
      <c r="C2733" s="24" t="s">
        <v>13836</v>
      </c>
      <c r="D2733" s="24" t="s">
        <v>13792</v>
      </c>
    </row>
    <row r="2734" hidden="1">
      <c r="A2734" s="24" t="s">
        <v>6306</v>
      </c>
      <c r="B2734" s="1" t="s">
        <v>6307</v>
      </c>
      <c r="C2734" s="24" t="s">
        <v>13866</v>
      </c>
      <c r="D2734" s="24" t="s">
        <v>13792</v>
      </c>
    </row>
    <row r="2735" hidden="1">
      <c r="A2735" s="24" t="s">
        <v>6308</v>
      </c>
      <c r="B2735" s="1" t="s">
        <v>6309</v>
      </c>
      <c r="C2735" s="24" t="s">
        <v>13836</v>
      </c>
      <c r="D2735" s="24" t="s">
        <v>13792</v>
      </c>
    </row>
    <row r="2736" hidden="1">
      <c r="A2736" s="24" t="s">
        <v>6310</v>
      </c>
      <c r="B2736" s="1" t="s">
        <v>6311</v>
      </c>
      <c r="C2736" s="24" t="s">
        <v>13866</v>
      </c>
      <c r="D2736" s="24" t="s">
        <v>13792</v>
      </c>
    </row>
    <row r="2737" hidden="1">
      <c r="A2737" s="24" t="s">
        <v>6312</v>
      </c>
      <c r="B2737" s="1" t="s">
        <v>6313</v>
      </c>
      <c r="C2737" s="24" t="s">
        <v>13866</v>
      </c>
      <c r="D2737" s="24" t="s">
        <v>13792</v>
      </c>
    </row>
    <row r="2738" hidden="1">
      <c r="A2738" s="24" t="s">
        <v>6314</v>
      </c>
      <c r="B2738" s="1" t="s">
        <v>6315</v>
      </c>
      <c r="C2738" s="24" t="s">
        <v>13866</v>
      </c>
      <c r="D2738" s="24" t="s">
        <v>13792</v>
      </c>
    </row>
    <row r="2739" hidden="1">
      <c r="A2739" s="24" t="s">
        <v>6316</v>
      </c>
      <c r="B2739" s="1" t="s">
        <v>6317</v>
      </c>
      <c r="C2739" s="24" t="s">
        <v>13866</v>
      </c>
      <c r="D2739" s="24" t="s">
        <v>13792</v>
      </c>
    </row>
    <row r="2740" hidden="1">
      <c r="A2740" s="24" t="s">
        <v>6318</v>
      </c>
      <c r="B2740" s="1" t="s">
        <v>6319</v>
      </c>
      <c r="C2740" s="24" t="s">
        <v>13866</v>
      </c>
      <c r="D2740" s="24" t="s">
        <v>13792</v>
      </c>
    </row>
    <row r="2741" hidden="1">
      <c r="A2741" s="24" t="s">
        <v>6320</v>
      </c>
      <c r="B2741" s="1" t="s">
        <v>6321</v>
      </c>
      <c r="C2741" s="24" t="s">
        <v>13866</v>
      </c>
      <c r="D2741" s="24" t="s">
        <v>13792</v>
      </c>
    </row>
    <row r="2742" hidden="1">
      <c r="A2742" s="24" t="s">
        <v>6322</v>
      </c>
      <c r="B2742" s="1" t="s">
        <v>6323</v>
      </c>
      <c r="C2742" s="24" t="s">
        <v>13845</v>
      </c>
      <c r="D2742" s="24" t="s">
        <v>13792</v>
      </c>
    </row>
    <row r="2743" hidden="1">
      <c r="A2743" s="24" t="s">
        <v>6324</v>
      </c>
      <c r="B2743" s="1" t="s">
        <v>6325</v>
      </c>
      <c r="C2743" s="24" t="s">
        <v>13836</v>
      </c>
      <c r="D2743" s="24" t="s">
        <v>13792</v>
      </c>
    </row>
    <row r="2744" hidden="1">
      <c r="A2744" s="24" t="s">
        <v>6326</v>
      </c>
      <c r="B2744" s="1" t="s">
        <v>6327</v>
      </c>
      <c r="C2744" s="24" t="s">
        <v>13836</v>
      </c>
      <c r="D2744" s="24" t="s">
        <v>13792</v>
      </c>
    </row>
    <row r="2745" hidden="1">
      <c r="A2745" s="24" t="s">
        <v>6328</v>
      </c>
      <c r="B2745" s="1" t="s">
        <v>6329</v>
      </c>
      <c r="C2745" s="24" t="s">
        <v>13836</v>
      </c>
      <c r="D2745" s="24" t="s">
        <v>13792</v>
      </c>
    </row>
    <row r="2746" hidden="1">
      <c r="A2746" s="24" t="s">
        <v>6330</v>
      </c>
      <c r="B2746" s="1" t="s">
        <v>6331</v>
      </c>
      <c r="C2746" s="24" t="s">
        <v>13836</v>
      </c>
      <c r="D2746" s="24" t="s">
        <v>13792</v>
      </c>
    </row>
    <row r="2747" hidden="1">
      <c r="A2747" s="24" t="s">
        <v>6332</v>
      </c>
      <c r="B2747" s="1" t="s">
        <v>6333</v>
      </c>
      <c r="C2747" s="24" t="s">
        <v>13836</v>
      </c>
      <c r="D2747" s="24" t="s">
        <v>13792</v>
      </c>
    </row>
    <row r="2748" hidden="1">
      <c r="A2748" s="24" t="s">
        <v>6334</v>
      </c>
      <c r="B2748" s="1" t="s">
        <v>6335</v>
      </c>
      <c r="C2748" s="24" t="s">
        <v>13836</v>
      </c>
      <c r="D2748" s="24" t="s">
        <v>13792</v>
      </c>
    </row>
    <row r="2749" hidden="1">
      <c r="A2749" s="24" t="s">
        <v>6336</v>
      </c>
      <c r="B2749" s="1" t="s">
        <v>6337</v>
      </c>
      <c r="C2749" s="24" t="s">
        <v>13845</v>
      </c>
      <c r="D2749" s="24" t="s">
        <v>13792</v>
      </c>
    </row>
    <row r="2750" hidden="1">
      <c r="A2750" s="24" t="s">
        <v>6338</v>
      </c>
      <c r="B2750" s="1" t="s">
        <v>6339</v>
      </c>
      <c r="C2750" s="24" t="s">
        <v>13836</v>
      </c>
      <c r="D2750" s="24" t="s">
        <v>13792</v>
      </c>
    </row>
    <row r="2751" hidden="1">
      <c r="A2751" s="24" t="s">
        <v>6340</v>
      </c>
      <c r="B2751" s="1" t="s">
        <v>6341</v>
      </c>
      <c r="C2751" s="24" t="s">
        <v>13866</v>
      </c>
      <c r="D2751" s="24" t="s">
        <v>13792</v>
      </c>
    </row>
    <row r="2752" hidden="1">
      <c r="A2752" s="24" t="s">
        <v>6342</v>
      </c>
      <c r="B2752" s="1" t="s">
        <v>6343</v>
      </c>
      <c r="C2752" s="24" t="s">
        <v>13866</v>
      </c>
      <c r="D2752" s="24" t="s">
        <v>13792</v>
      </c>
    </row>
    <row r="2753" hidden="1">
      <c r="A2753" s="24" t="s">
        <v>6344</v>
      </c>
      <c r="B2753" s="1" t="s">
        <v>6345</v>
      </c>
      <c r="C2753" s="24" t="s">
        <v>13866</v>
      </c>
      <c r="D2753" s="24" t="s">
        <v>13792</v>
      </c>
    </row>
    <row r="2754" hidden="1">
      <c r="A2754" s="24" t="s">
        <v>6346</v>
      </c>
      <c r="B2754" s="1" t="s">
        <v>6347</v>
      </c>
      <c r="C2754" s="24" t="s">
        <v>13866</v>
      </c>
      <c r="D2754" s="24" t="s">
        <v>13792</v>
      </c>
    </row>
    <row r="2755" hidden="1">
      <c r="A2755" s="24" t="s">
        <v>6348</v>
      </c>
      <c r="B2755" s="1" t="s">
        <v>6349</v>
      </c>
      <c r="C2755" s="24" t="s">
        <v>13866</v>
      </c>
      <c r="D2755" s="24" t="s">
        <v>13792</v>
      </c>
    </row>
    <row r="2756" hidden="1">
      <c r="A2756" s="24" t="s">
        <v>6350</v>
      </c>
      <c r="B2756" s="1" t="s">
        <v>6351</v>
      </c>
      <c r="C2756" s="24" t="s">
        <v>13845</v>
      </c>
      <c r="D2756" s="24" t="s">
        <v>13792</v>
      </c>
    </row>
    <row r="2757" hidden="1">
      <c r="A2757" s="24" t="s">
        <v>6352</v>
      </c>
      <c r="B2757" s="1" t="s">
        <v>6353</v>
      </c>
      <c r="C2757" s="24" t="s">
        <v>13845</v>
      </c>
      <c r="D2757" s="24" t="s">
        <v>13792</v>
      </c>
    </row>
    <row r="2758" hidden="1">
      <c r="A2758" s="24" t="s">
        <v>11906</v>
      </c>
      <c r="B2758" s="1" t="s">
        <v>11907</v>
      </c>
      <c r="C2758" s="24" t="s">
        <v>13866</v>
      </c>
      <c r="D2758" s="24" t="s">
        <v>13792</v>
      </c>
    </row>
    <row r="2759" hidden="1">
      <c r="A2759" s="24" t="s">
        <v>6354</v>
      </c>
      <c r="B2759" s="1" t="s">
        <v>6355</v>
      </c>
      <c r="C2759" s="24" t="s">
        <v>13992</v>
      </c>
      <c r="D2759" s="24" t="s">
        <v>13792</v>
      </c>
    </row>
    <row r="2760" hidden="1">
      <c r="A2760" s="24" t="s">
        <v>6356</v>
      </c>
      <c r="B2760" s="1" t="s">
        <v>6357</v>
      </c>
      <c r="C2760" s="24" t="s">
        <v>13992</v>
      </c>
      <c r="D2760" s="24" t="s">
        <v>13792</v>
      </c>
    </row>
    <row r="2761" hidden="1">
      <c r="A2761" s="24" t="s">
        <v>6358</v>
      </c>
      <c r="B2761" s="1" t="s">
        <v>6359</v>
      </c>
      <c r="C2761" s="24" t="s">
        <v>13992</v>
      </c>
      <c r="D2761" s="24" t="s">
        <v>13792</v>
      </c>
    </row>
    <row r="2762" hidden="1">
      <c r="A2762" s="24" t="s">
        <v>6360</v>
      </c>
      <c r="B2762" s="1" t="s">
        <v>6361</v>
      </c>
      <c r="C2762" s="24" t="s">
        <v>13836</v>
      </c>
      <c r="D2762" s="24" t="s">
        <v>13792</v>
      </c>
    </row>
    <row r="2763" hidden="1">
      <c r="A2763" s="24" t="s">
        <v>6362</v>
      </c>
      <c r="B2763" s="1" t="s">
        <v>6363</v>
      </c>
      <c r="C2763" s="24" t="s">
        <v>13836</v>
      </c>
      <c r="D2763" s="24" t="s">
        <v>13792</v>
      </c>
    </row>
    <row r="2764" hidden="1">
      <c r="A2764" s="24" t="s">
        <v>6364</v>
      </c>
      <c r="B2764" s="1" t="s">
        <v>6365</v>
      </c>
      <c r="C2764" s="24" t="s">
        <v>13866</v>
      </c>
      <c r="D2764" s="24" t="s">
        <v>13792</v>
      </c>
    </row>
    <row r="2765" hidden="1">
      <c r="A2765" s="24" t="s">
        <v>6366</v>
      </c>
      <c r="B2765" s="1" t="s">
        <v>6367</v>
      </c>
      <c r="C2765" s="24" t="s">
        <v>13866</v>
      </c>
      <c r="D2765" s="24" t="s">
        <v>13792</v>
      </c>
    </row>
    <row r="2766" hidden="1">
      <c r="A2766" s="24" t="s">
        <v>6368</v>
      </c>
      <c r="B2766" s="1" t="s">
        <v>6369</v>
      </c>
      <c r="C2766" s="24" t="s">
        <v>13866</v>
      </c>
      <c r="D2766" s="24" t="s">
        <v>13792</v>
      </c>
    </row>
    <row r="2767" hidden="1">
      <c r="A2767" s="24" t="s">
        <v>6370</v>
      </c>
      <c r="B2767" s="1" t="s">
        <v>6371</v>
      </c>
      <c r="C2767" s="24" t="s">
        <v>13845</v>
      </c>
      <c r="D2767" s="24" t="s">
        <v>13792</v>
      </c>
    </row>
    <row r="2768" hidden="1">
      <c r="A2768" s="24" t="s">
        <v>6374</v>
      </c>
      <c r="B2768" s="1" t="s">
        <v>6375</v>
      </c>
      <c r="C2768" s="24" t="s">
        <v>13792</v>
      </c>
      <c r="D2768" s="24" t="s">
        <v>13792</v>
      </c>
    </row>
    <row r="2769" hidden="1">
      <c r="A2769" s="24" t="s">
        <v>6376</v>
      </c>
      <c r="B2769" s="1" t="s">
        <v>6377</v>
      </c>
      <c r="C2769" s="24" t="s">
        <v>13792</v>
      </c>
      <c r="D2769" s="24" t="s">
        <v>13792</v>
      </c>
    </row>
    <row r="2770" hidden="1">
      <c r="A2770" s="24" t="s">
        <v>6378</v>
      </c>
      <c r="B2770" s="1" t="s">
        <v>6379</v>
      </c>
      <c r="C2770" s="24" t="s">
        <v>13845</v>
      </c>
      <c r="D2770" s="24" t="s">
        <v>13792</v>
      </c>
    </row>
    <row r="2771" hidden="1">
      <c r="A2771" s="24" t="s">
        <v>6380</v>
      </c>
      <c r="B2771" s="1" t="s">
        <v>6381</v>
      </c>
      <c r="C2771" s="24" t="s">
        <v>13992</v>
      </c>
      <c r="D2771" s="24" t="s">
        <v>13792</v>
      </c>
    </row>
    <row r="2772" hidden="1">
      <c r="A2772" s="24" t="s">
        <v>6382</v>
      </c>
      <c r="B2772" s="1" t="s">
        <v>6383</v>
      </c>
      <c r="C2772" s="24" t="s">
        <v>13992</v>
      </c>
      <c r="D2772" s="24" t="s">
        <v>13792</v>
      </c>
    </row>
    <row r="2773" hidden="1">
      <c r="A2773" s="24" t="s">
        <v>6384</v>
      </c>
      <c r="B2773" s="1" t="s">
        <v>6385</v>
      </c>
      <c r="C2773" s="24" t="s">
        <v>13845</v>
      </c>
      <c r="D2773" s="24" t="s">
        <v>13792</v>
      </c>
    </row>
    <row r="2774" hidden="1">
      <c r="A2774" s="24" t="s">
        <v>6386</v>
      </c>
      <c r="B2774" s="1" t="s">
        <v>6387</v>
      </c>
      <c r="C2774" s="24" t="s">
        <v>13845</v>
      </c>
      <c r="D2774" s="24" t="s">
        <v>13792</v>
      </c>
    </row>
    <row r="2775" hidden="1">
      <c r="A2775" s="24" t="s">
        <v>6388</v>
      </c>
      <c r="B2775" s="1" t="s">
        <v>6389</v>
      </c>
      <c r="C2775" s="24" t="s">
        <v>13992</v>
      </c>
      <c r="D2775" s="24" t="s">
        <v>13792</v>
      </c>
    </row>
    <row r="2776" hidden="1">
      <c r="A2776" s="24" t="s">
        <v>6390</v>
      </c>
      <c r="B2776" s="1" t="s">
        <v>6391</v>
      </c>
      <c r="C2776" s="24" t="s">
        <v>13992</v>
      </c>
      <c r="D2776" s="24" t="s">
        <v>13792</v>
      </c>
    </row>
    <row r="2777" hidden="1">
      <c r="A2777" s="24" t="s">
        <v>6392</v>
      </c>
      <c r="B2777" s="1" t="s">
        <v>6393</v>
      </c>
      <c r="C2777" s="24" t="s">
        <v>1102</v>
      </c>
      <c r="D2777" s="24" t="s">
        <v>13792</v>
      </c>
    </row>
    <row r="2778" hidden="1">
      <c r="A2778" s="24" t="s">
        <v>6394</v>
      </c>
      <c r="B2778" s="1" t="s">
        <v>6395</v>
      </c>
      <c r="C2778" s="24" t="s">
        <v>13992</v>
      </c>
      <c r="D2778" s="24" t="s">
        <v>13792</v>
      </c>
    </row>
    <row r="2779" hidden="1">
      <c r="A2779" s="24" t="s">
        <v>6396</v>
      </c>
      <c r="B2779" s="1" t="s">
        <v>6397</v>
      </c>
      <c r="C2779" s="24" t="s">
        <v>13992</v>
      </c>
      <c r="D2779" s="24" t="s">
        <v>13792</v>
      </c>
    </row>
    <row r="2780" hidden="1">
      <c r="A2780" s="24" t="s">
        <v>6398</v>
      </c>
      <c r="B2780" s="1" t="s">
        <v>6399</v>
      </c>
      <c r="C2780" s="24" t="s">
        <v>13792</v>
      </c>
      <c r="D2780" s="24" t="s">
        <v>13792</v>
      </c>
    </row>
    <row r="2781" hidden="1">
      <c r="A2781" s="24" t="s">
        <v>6400</v>
      </c>
      <c r="B2781" s="1" t="s">
        <v>6401</v>
      </c>
      <c r="C2781" s="24" t="s">
        <v>13992</v>
      </c>
      <c r="D2781" s="24" t="s">
        <v>13792</v>
      </c>
    </row>
    <row r="2782" hidden="1">
      <c r="A2782" s="24" t="s">
        <v>6402</v>
      </c>
      <c r="B2782" s="1" t="s">
        <v>6403</v>
      </c>
      <c r="C2782" s="24" t="s">
        <v>13992</v>
      </c>
      <c r="D2782" s="24" t="s">
        <v>13792</v>
      </c>
    </row>
    <row r="2783" hidden="1">
      <c r="A2783" s="24" t="s">
        <v>6404</v>
      </c>
      <c r="B2783" s="1" t="s">
        <v>6405</v>
      </c>
      <c r="C2783" s="24" t="s">
        <v>13866</v>
      </c>
      <c r="D2783" s="24" t="s">
        <v>13792</v>
      </c>
    </row>
    <row r="2784" hidden="1">
      <c r="A2784" s="24" t="s">
        <v>6406</v>
      </c>
      <c r="B2784" s="1" t="s">
        <v>6407</v>
      </c>
      <c r="C2784" s="24" t="s">
        <v>13992</v>
      </c>
      <c r="D2784" s="24" t="s">
        <v>13792</v>
      </c>
    </row>
    <row r="2785" hidden="1">
      <c r="A2785" s="24" t="s">
        <v>6408</v>
      </c>
      <c r="B2785" s="1" t="s">
        <v>6409</v>
      </c>
      <c r="C2785" s="24" t="s">
        <v>1102</v>
      </c>
      <c r="D2785" s="24" t="s">
        <v>13792</v>
      </c>
    </row>
    <row r="2786" hidden="1">
      <c r="A2786" s="24" t="s">
        <v>6410</v>
      </c>
      <c r="B2786" s="1" t="s">
        <v>6411</v>
      </c>
      <c r="C2786" s="24" t="s">
        <v>13992</v>
      </c>
      <c r="D2786" s="24" t="s">
        <v>13792</v>
      </c>
    </row>
    <row r="2787" hidden="1">
      <c r="A2787" s="24" t="s">
        <v>6412</v>
      </c>
      <c r="B2787" s="1" t="s">
        <v>6413</v>
      </c>
      <c r="C2787" s="24" t="s">
        <v>13992</v>
      </c>
      <c r="D2787" s="24" t="s">
        <v>13792</v>
      </c>
    </row>
    <row r="2788" hidden="1">
      <c r="A2788" s="24" t="s">
        <v>6414</v>
      </c>
      <c r="B2788" s="1" t="s">
        <v>6415</v>
      </c>
      <c r="C2788" s="24" t="s">
        <v>1102</v>
      </c>
      <c r="D2788" s="24" t="s">
        <v>13792</v>
      </c>
    </row>
    <row r="2789" hidden="1">
      <c r="A2789" s="24" t="s">
        <v>6416</v>
      </c>
      <c r="B2789" s="1" t="s">
        <v>6417</v>
      </c>
      <c r="C2789" s="24" t="s">
        <v>13992</v>
      </c>
      <c r="D2789" s="24" t="s">
        <v>13792</v>
      </c>
    </row>
    <row r="2790" hidden="1">
      <c r="A2790" s="24" t="s">
        <v>6418</v>
      </c>
      <c r="B2790" s="1" t="s">
        <v>6419</v>
      </c>
      <c r="C2790" s="24" t="s">
        <v>13992</v>
      </c>
      <c r="D2790" s="24" t="s">
        <v>13792</v>
      </c>
    </row>
    <row r="2791" hidden="1">
      <c r="A2791" s="24" t="s">
        <v>6420</v>
      </c>
      <c r="B2791" s="1" t="s">
        <v>6421</v>
      </c>
      <c r="C2791" s="24" t="s">
        <v>13992</v>
      </c>
      <c r="D2791" s="24" t="s">
        <v>13792</v>
      </c>
    </row>
    <row r="2792" hidden="1">
      <c r="A2792" s="24" t="s">
        <v>6422</v>
      </c>
      <c r="B2792" s="1" t="s">
        <v>6423</v>
      </c>
      <c r="C2792" s="24" t="s">
        <v>13992</v>
      </c>
      <c r="D2792" s="24" t="s">
        <v>13792</v>
      </c>
    </row>
    <row r="2793" hidden="1">
      <c r="A2793" s="24" t="s">
        <v>6424</v>
      </c>
      <c r="B2793" s="1" t="s">
        <v>6425</v>
      </c>
      <c r="C2793" s="24" t="s">
        <v>13992</v>
      </c>
      <c r="D2793" s="24" t="s">
        <v>13792</v>
      </c>
    </row>
    <row r="2794" hidden="1">
      <c r="A2794" s="24" t="s">
        <v>6426</v>
      </c>
      <c r="B2794" s="1" t="s">
        <v>6427</v>
      </c>
      <c r="C2794" s="24" t="s">
        <v>13992</v>
      </c>
      <c r="D2794" s="24" t="s">
        <v>13792</v>
      </c>
    </row>
    <row r="2795" hidden="1">
      <c r="A2795" s="24" t="s">
        <v>6428</v>
      </c>
      <c r="B2795" s="1" t="s">
        <v>6429</v>
      </c>
      <c r="C2795" s="24" t="s">
        <v>13992</v>
      </c>
      <c r="D2795" s="24" t="s">
        <v>13792</v>
      </c>
    </row>
    <row r="2796" hidden="1">
      <c r="A2796" s="24" t="s">
        <v>6430</v>
      </c>
      <c r="B2796" s="1" t="s">
        <v>6431</v>
      </c>
      <c r="C2796" s="24" t="s">
        <v>13992</v>
      </c>
      <c r="D2796" s="24" t="s">
        <v>13792</v>
      </c>
    </row>
    <row r="2797" hidden="1">
      <c r="A2797" s="24" t="s">
        <v>6432</v>
      </c>
      <c r="B2797" s="1" t="s">
        <v>6433</v>
      </c>
      <c r="C2797" s="24" t="s">
        <v>13992</v>
      </c>
      <c r="D2797" s="24" t="s">
        <v>13792</v>
      </c>
    </row>
    <row r="2798" hidden="1">
      <c r="A2798" s="24" t="s">
        <v>6434</v>
      </c>
      <c r="B2798" s="1" t="s">
        <v>6435</v>
      </c>
      <c r="C2798" s="24" t="s">
        <v>13992</v>
      </c>
      <c r="D2798" s="24" t="s">
        <v>13792</v>
      </c>
    </row>
    <row r="2799" hidden="1">
      <c r="A2799" s="24" t="s">
        <v>6436</v>
      </c>
      <c r="B2799" s="1" t="s">
        <v>6437</v>
      </c>
      <c r="C2799" s="24" t="s">
        <v>13992</v>
      </c>
      <c r="D2799" s="24" t="s">
        <v>13792</v>
      </c>
    </row>
    <row r="2800" hidden="1">
      <c r="A2800" s="24" t="s">
        <v>6438</v>
      </c>
      <c r="B2800" s="1" t="s">
        <v>6439</v>
      </c>
      <c r="C2800" s="24" t="s">
        <v>1102</v>
      </c>
      <c r="D2800" s="24" t="s">
        <v>13792</v>
      </c>
    </row>
    <row r="2801" hidden="1">
      <c r="A2801" s="24" t="s">
        <v>6440</v>
      </c>
      <c r="B2801" s="1" t="s">
        <v>6441</v>
      </c>
      <c r="C2801" s="24" t="s">
        <v>13992</v>
      </c>
      <c r="D2801" s="24" t="s">
        <v>13792</v>
      </c>
    </row>
    <row r="2802" hidden="1">
      <c r="A2802" s="24" t="s">
        <v>6442</v>
      </c>
      <c r="B2802" s="1" t="s">
        <v>6443</v>
      </c>
      <c r="C2802" s="24" t="s">
        <v>13992</v>
      </c>
      <c r="D2802" s="24" t="s">
        <v>13792</v>
      </c>
    </row>
    <row r="2803" hidden="1">
      <c r="A2803" s="24" t="s">
        <v>6444</v>
      </c>
      <c r="B2803" s="1" t="s">
        <v>6445</v>
      </c>
      <c r="C2803" s="24" t="s">
        <v>13992</v>
      </c>
      <c r="D2803" s="24" t="s">
        <v>13792</v>
      </c>
    </row>
    <row r="2804" hidden="1">
      <c r="A2804" s="24" t="s">
        <v>6446</v>
      </c>
      <c r="B2804" s="1" t="s">
        <v>6447</v>
      </c>
      <c r="C2804" s="24" t="s">
        <v>13992</v>
      </c>
      <c r="D2804" s="24" t="s">
        <v>13792</v>
      </c>
    </row>
    <row r="2805" hidden="1">
      <c r="A2805" s="24" t="s">
        <v>6448</v>
      </c>
      <c r="B2805" s="1" t="s">
        <v>6449</v>
      </c>
      <c r="C2805" s="24" t="s">
        <v>13992</v>
      </c>
      <c r="D2805" s="24" t="s">
        <v>13792</v>
      </c>
    </row>
    <row r="2806" hidden="1">
      <c r="A2806" s="24" t="s">
        <v>6450</v>
      </c>
      <c r="B2806" s="1" t="s">
        <v>6451</v>
      </c>
      <c r="C2806" s="24" t="s">
        <v>13845</v>
      </c>
      <c r="D2806" s="24" t="s">
        <v>13792</v>
      </c>
    </row>
    <row r="2807" hidden="1">
      <c r="A2807" s="24" t="s">
        <v>6452</v>
      </c>
      <c r="B2807" s="1" t="s">
        <v>6453</v>
      </c>
      <c r="C2807" s="24" t="s">
        <v>13992</v>
      </c>
      <c r="D2807" s="24" t="s">
        <v>13792</v>
      </c>
    </row>
    <row r="2808" hidden="1">
      <c r="A2808" s="24" t="s">
        <v>6454</v>
      </c>
      <c r="B2808" s="1" t="s">
        <v>6455</v>
      </c>
      <c r="C2808" s="24" t="s">
        <v>13992</v>
      </c>
      <c r="D2808" s="24" t="s">
        <v>13792</v>
      </c>
    </row>
    <row r="2809" hidden="1">
      <c r="A2809" s="24" t="s">
        <v>6456</v>
      </c>
      <c r="B2809" s="1" t="s">
        <v>6457</v>
      </c>
      <c r="C2809" s="24" t="s">
        <v>13992</v>
      </c>
      <c r="D2809" s="24" t="s">
        <v>13792</v>
      </c>
    </row>
    <row r="2810" hidden="1">
      <c r="A2810" s="24" t="s">
        <v>6458</v>
      </c>
      <c r="B2810" s="1" t="s">
        <v>6459</v>
      </c>
      <c r="C2810" s="24" t="s">
        <v>13992</v>
      </c>
      <c r="D2810" s="24" t="s">
        <v>13792</v>
      </c>
    </row>
    <row r="2811" hidden="1">
      <c r="A2811" s="24" t="s">
        <v>6460</v>
      </c>
      <c r="B2811" s="1" t="s">
        <v>6461</v>
      </c>
      <c r="C2811" s="24" t="s">
        <v>13992</v>
      </c>
      <c r="D2811" s="24" t="s">
        <v>13792</v>
      </c>
    </row>
    <row r="2812" hidden="1">
      <c r="A2812" s="24" t="s">
        <v>6462</v>
      </c>
      <c r="B2812" s="1" t="s">
        <v>6463</v>
      </c>
      <c r="C2812" s="24" t="s">
        <v>13845</v>
      </c>
      <c r="D2812" s="24" t="s">
        <v>13792</v>
      </c>
    </row>
    <row r="2813" hidden="1">
      <c r="A2813" s="24" t="s">
        <v>6464</v>
      </c>
      <c r="B2813" s="1" t="s">
        <v>6465</v>
      </c>
      <c r="C2813" s="24" t="s">
        <v>13992</v>
      </c>
      <c r="D2813" s="24" t="s">
        <v>13792</v>
      </c>
    </row>
    <row r="2814" hidden="1">
      <c r="A2814" s="24" t="s">
        <v>6466</v>
      </c>
      <c r="B2814" s="1" t="s">
        <v>6467</v>
      </c>
      <c r="C2814" s="24" t="s">
        <v>13845</v>
      </c>
      <c r="D2814" s="24" t="s">
        <v>13792</v>
      </c>
    </row>
    <row r="2815" hidden="1">
      <c r="A2815" s="24" t="s">
        <v>6468</v>
      </c>
      <c r="B2815" s="1" t="s">
        <v>6469</v>
      </c>
      <c r="C2815" s="24" t="s">
        <v>13845</v>
      </c>
      <c r="D2815" s="24" t="s">
        <v>13792</v>
      </c>
    </row>
    <row r="2816" hidden="1">
      <c r="A2816" s="24" t="s">
        <v>6470</v>
      </c>
      <c r="B2816" s="1" t="s">
        <v>6471</v>
      </c>
      <c r="C2816" s="24" t="s">
        <v>13992</v>
      </c>
      <c r="D2816" s="24" t="s">
        <v>13792</v>
      </c>
    </row>
    <row r="2817" hidden="1">
      <c r="A2817" s="24" t="s">
        <v>6472</v>
      </c>
      <c r="B2817" s="1" t="s">
        <v>6473</v>
      </c>
      <c r="C2817" s="24" t="s">
        <v>13992</v>
      </c>
      <c r="D2817" s="24" t="s">
        <v>13792</v>
      </c>
    </row>
    <row r="2818" hidden="1">
      <c r="A2818" s="24" t="s">
        <v>6474</v>
      </c>
      <c r="B2818" s="1" t="s">
        <v>6475</v>
      </c>
      <c r="C2818" s="24" t="s">
        <v>13992</v>
      </c>
      <c r="D2818" s="24" t="s">
        <v>13792</v>
      </c>
    </row>
    <row r="2819" hidden="1">
      <c r="A2819" s="24" t="s">
        <v>6476</v>
      </c>
      <c r="B2819" s="1" t="s">
        <v>6477</v>
      </c>
      <c r="C2819" s="24" t="s">
        <v>13992</v>
      </c>
      <c r="D2819" s="24" t="s">
        <v>13792</v>
      </c>
    </row>
    <row r="2820" hidden="1">
      <c r="A2820" s="24" t="s">
        <v>6478</v>
      </c>
      <c r="B2820" s="1" t="s">
        <v>6479</v>
      </c>
      <c r="C2820" s="24" t="s">
        <v>13992</v>
      </c>
      <c r="D2820" s="24" t="s">
        <v>13792</v>
      </c>
    </row>
    <row r="2821" hidden="1">
      <c r="A2821" s="24" t="s">
        <v>6480</v>
      </c>
      <c r="B2821" s="1" t="s">
        <v>6481</v>
      </c>
      <c r="C2821" s="24" t="s">
        <v>13992</v>
      </c>
      <c r="D2821" s="24" t="s">
        <v>13792</v>
      </c>
    </row>
    <row r="2822" hidden="1">
      <c r="A2822" s="24" t="s">
        <v>6482</v>
      </c>
      <c r="B2822" s="1" t="s">
        <v>6483</v>
      </c>
      <c r="C2822" s="24" t="s">
        <v>13992</v>
      </c>
      <c r="D2822" s="24" t="s">
        <v>13792</v>
      </c>
    </row>
    <row r="2823" hidden="1">
      <c r="A2823" s="24" t="s">
        <v>6484</v>
      </c>
      <c r="B2823" s="1" t="s">
        <v>6485</v>
      </c>
      <c r="C2823" s="24" t="s">
        <v>13792</v>
      </c>
      <c r="D2823" s="24" t="s">
        <v>13792</v>
      </c>
    </row>
    <row r="2824" hidden="1">
      <c r="A2824" s="24" t="s">
        <v>6486</v>
      </c>
      <c r="B2824" s="1" t="s">
        <v>6487</v>
      </c>
      <c r="C2824" s="24" t="s">
        <v>13792</v>
      </c>
      <c r="D2824" s="24" t="s">
        <v>13792</v>
      </c>
    </row>
    <row r="2825" hidden="1">
      <c r="A2825" s="24" t="s">
        <v>6488</v>
      </c>
      <c r="B2825" s="1" t="s">
        <v>6489</v>
      </c>
      <c r="C2825" s="24" t="s">
        <v>13792</v>
      </c>
      <c r="D2825" s="24" t="s">
        <v>13792</v>
      </c>
    </row>
    <row r="2826" hidden="1">
      <c r="A2826" s="24" t="s">
        <v>6490</v>
      </c>
      <c r="B2826" s="1" t="s">
        <v>6491</v>
      </c>
      <c r="C2826" s="24" t="s">
        <v>13792</v>
      </c>
      <c r="D2826" s="24" t="s">
        <v>13792</v>
      </c>
    </row>
    <row r="2827" hidden="1">
      <c r="A2827" s="24" t="s">
        <v>6492</v>
      </c>
      <c r="B2827" s="1" t="s">
        <v>6493</v>
      </c>
      <c r="C2827" s="24" t="s">
        <v>13792</v>
      </c>
      <c r="D2827" s="24" t="s">
        <v>13792</v>
      </c>
    </row>
    <row r="2828" hidden="1">
      <c r="A2828" s="24" t="s">
        <v>6494</v>
      </c>
      <c r="B2828" s="1" t="s">
        <v>6495</v>
      </c>
      <c r="C2828" s="24" t="s">
        <v>13992</v>
      </c>
      <c r="D2828" s="24" t="s">
        <v>13792</v>
      </c>
    </row>
    <row r="2829" hidden="1">
      <c r="A2829" s="24" t="s">
        <v>6496</v>
      </c>
      <c r="B2829" s="1" t="s">
        <v>6497</v>
      </c>
      <c r="C2829" s="24" t="s">
        <v>13845</v>
      </c>
      <c r="D2829" s="24" t="s">
        <v>13792</v>
      </c>
    </row>
    <row r="2830" hidden="1">
      <c r="A2830" s="24" t="s">
        <v>6498</v>
      </c>
      <c r="B2830" s="1" t="s">
        <v>6499</v>
      </c>
      <c r="C2830" s="24" t="s">
        <v>13845</v>
      </c>
      <c r="D2830" s="24" t="s">
        <v>13792</v>
      </c>
    </row>
    <row r="2831" hidden="1">
      <c r="A2831" s="24" t="s">
        <v>6500</v>
      </c>
      <c r="B2831" s="1" t="s">
        <v>6501</v>
      </c>
      <c r="C2831" s="24" t="s">
        <v>13992</v>
      </c>
      <c r="D2831" s="24" t="s">
        <v>13792</v>
      </c>
    </row>
    <row r="2832" hidden="1">
      <c r="A2832" s="24" t="s">
        <v>6502</v>
      </c>
      <c r="B2832" s="1" t="s">
        <v>6503</v>
      </c>
      <c r="C2832" s="24" t="s">
        <v>13992</v>
      </c>
      <c r="D2832" s="24" t="s">
        <v>13792</v>
      </c>
    </row>
    <row r="2833" hidden="1">
      <c r="A2833" s="24" t="s">
        <v>6504</v>
      </c>
      <c r="B2833" s="1" t="s">
        <v>6505</v>
      </c>
      <c r="C2833" s="24" t="s">
        <v>13992</v>
      </c>
      <c r="D2833" s="24" t="s">
        <v>13792</v>
      </c>
    </row>
    <row r="2834" hidden="1">
      <c r="A2834" s="24" t="s">
        <v>6506</v>
      </c>
      <c r="B2834" s="1" t="s">
        <v>6507</v>
      </c>
      <c r="C2834" s="24" t="s">
        <v>13845</v>
      </c>
      <c r="D2834" s="24" t="s">
        <v>13792</v>
      </c>
    </row>
    <row r="2835" hidden="1">
      <c r="A2835" s="24" t="s">
        <v>6508</v>
      </c>
      <c r="B2835" s="1" t="s">
        <v>6509</v>
      </c>
      <c r="C2835" s="24" t="s">
        <v>13992</v>
      </c>
      <c r="D2835" s="24" t="s">
        <v>13792</v>
      </c>
    </row>
    <row r="2836" hidden="1">
      <c r="A2836" s="24" t="s">
        <v>6510</v>
      </c>
      <c r="B2836" s="1" t="s">
        <v>6511</v>
      </c>
      <c r="C2836" s="24" t="s">
        <v>13866</v>
      </c>
      <c r="D2836" s="24" t="s">
        <v>13792</v>
      </c>
    </row>
    <row r="2837" hidden="1">
      <c r="A2837" s="24" t="s">
        <v>6514</v>
      </c>
      <c r="B2837" s="1" t="s">
        <v>6515</v>
      </c>
      <c r="C2837" s="24" t="s">
        <v>13992</v>
      </c>
      <c r="D2837" s="24" t="s">
        <v>13792</v>
      </c>
    </row>
    <row r="2838" hidden="1">
      <c r="A2838" s="24" t="s">
        <v>6516</v>
      </c>
      <c r="B2838" s="1" t="s">
        <v>6517</v>
      </c>
      <c r="C2838" s="24" t="s">
        <v>13845</v>
      </c>
      <c r="D2838" s="24" t="s">
        <v>13792</v>
      </c>
    </row>
    <row r="2839" hidden="1">
      <c r="A2839" s="24" t="s">
        <v>6518</v>
      </c>
      <c r="B2839" s="1" t="s">
        <v>6519</v>
      </c>
      <c r="C2839" s="24" t="s">
        <v>13992</v>
      </c>
      <c r="D2839" s="24" t="s">
        <v>13792</v>
      </c>
    </row>
    <row r="2840" hidden="1">
      <c r="A2840" s="24" t="s">
        <v>952</v>
      </c>
      <c r="B2840" s="1" t="s">
        <v>953</v>
      </c>
      <c r="C2840" s="24" t="s">
        <v>1102</v>
      </c>
      <c r="D2840" s="24" t="s">
        <v>13792</v>
      </c>
    </row>
    <row r="2841" hidden="1">
      <c r="A2841" s="24" t="s">
        <v>954</v>
      </c>
      <c r="B2841" s="1" t="s">
        <v>955</v>
      </c>
      <c r="C2841" s="24" t="s">
        <v>13992</v>
      </c>
      <c r="D2841" s="24" t="s">
        <v>13792</v>
      </c>
    </row>
    <row r="2842" hidden="1">
      <c r="A2842" s="24" t="s">
        <v>956</v>
      </c>
      <c r="B2842" s="1" t="s">
        <v>958</v>
      </c>
      <c r="C2842" s="24" t="s">
        <v>13992</v>
      </c>
      <c r="D2842" s="24" t="s">
        <v>13792</v>
      </c>
    </row>
    <row r="2843" hidden="1">
      <c r="A2843" s="24" t="s">
        <v>959</v>
      </c>
      <c r="B2843" s="1" t="s">
        <v>960</v>
      </c>
      <c r="C2843" s="24" t="s">
        <v>13992</v>
      </c>
      <c r="D2843" s="24" t="s">
        <v>13792</v>
      </c>
    </row>
    <row r="2844" hidden="1">
      <c r="A2844" s="24" t="s">
        <v>961</v>
      </c>
      <c r="B2844" s="1" t="s">
        <v>962</v>
      </c>
      <c r="C2844" s="24" t="s">
        <v>13992</v>
      </c>
      <c r="D2844" s="24" t="s">
        <v>13792</v>
      </c>
    </row>
    <row r="2845" hidden="1">
      <c r="A2845" s="24" t="s">
        <v>963</v>
      </c>
      <c r="B2845" s="1" t="s">
        <v>964</v>
      </c>
      <c r="C2845" s="24" t="s">
        <v>13992</v>
      </c>
      <c r="D2845" s="24" t="s">
        <v>13792</v>
      </c>
    </row>
    <row r="2846" hidden="1">
      <c r="A2846" s="24" t="s">
        <v>965</v>
      </c>
      <c r="B2846" s="1" t="s">
        <v>966</v>
      </c>
      <c r="C2846" s="24" t="s">
        <v>13866</v>
      </c>
      <c r="D2846" s="24" t="s">
        <v>13792</v>
      </c>
    </row>
    <row r="2847" hidden="1">
      <c r="A2847" s="24" t="s">
        <v>967</v>
      </c>
      <c r="B2847" s="1" t="s">
        <v>968</v>
      </c>
      <c r="C2847" s="24" t="s">
        <v>13992</v>
      </c>
      <c r="D2847" s="24" t="s">
        <v>13792</v>
      </c>
    </row>
    <row r="2848" hidden="1">
      <c r="A2848" s="24" t="s">
        <v>969</v>
      </c>
      <c r="B2848" s="1" t="s">
        <v>970</v>
      </c>
      <c r="C2848" s="24" t="s">
        <v>13992</v>
      </c>
      <c r="D2848" s="24" t="s">
        <v>13792</v>
      </c>
    </row>
    <row r="2849" hidden="1">
      <c r="A2849" s="24" t="s">
        <v>6520</v>
      </c>
      <c r="B2849" s="1" t="s">
        <v>6521</v>
      </c>
      <c r="C2849" s="24" t="s">
        <v>13992</v>
      </c>
      <c r="D2849" s="24" t="s">
        <v>13792</v>
      </c>
    </row>
    <row r="2850" hidden="1">
      <c r="A2850" s="24" t="s">
        <v>6522</v>
      </c>
      <c r="B2850" s="1" t="s">
        <v>6523</v>
      </c>
      <c r="C2850" s="24" t="s">
        <v>13992</v>
      </c>
      <c r="D2850" s="24" t="s">
        <v>13792</v>
      </c>
    </row>
    <row r="2851" hidden="1">
      <c r="A2851" s="24" t="s">
        <v>6524</v>
      </c>
      <c r="B2851" s="1" t="s">
        <v>6525</v>
      </c>
      <c r="C2851" s="24" t="s">
        <v>13992</v>
      </c>
      <c r="D2851" s="24" t="s">
        <v>13792</v>
      </c>
    </row>
    <row r="2852" hidden="1">
      <c r="A2852" s="24" t="s">
        <v>6526</v>
      </c>
      <c r="B2852" s="1" t="s">
        <v>6527</v>
      </c>
      <c r="C2852" s="24" t="s">
        <v>13866</v>
      </c>
      <c r="D2852" s="24" t="s">
        <v>13792</v>
      </c>
    </row>
    <row r="2853" hidden="1">
      <c r="A2853" s="24" t="s">
        <v>6528</v>
      </c>
      <c r="B2853" s="1" t="s">
        <v>6529</v>
      </c>
      <c r="C2853" s="24" t="s">
        <v>13992</v>
      </c>
      <c r="D2853" s="24" t="s">
        <v>13792</v>
      </c>
    </row>
    <row r="2854" hidden="1">
      <c r="A2854" s="24" t="s">
        <v>6530</v>
      </c>
      <c r="B2854" s="1" t="s">
        <v>6531</v>
      </c>
      <c r="C2854" s="24" t="s">
        <v>13992</v>
      </c>
      <c r="D2854" s="24" t="s">
        <v>13792</v>
      </c>
    </row>
    <row r="2855" hidden="1">
      <c r="A2855" s="24" t="s">
        <v>6532</v>
      </c>
      <c r="B2855" s="1" t="s">
        <v>6533</v>
      </c>
      <c r="C2855" s="24" t="s">
        <v>13992</v>
      </c>
      <c r="D2855" s="24" t="s">
        <v>13792</v>
      </c>
    </row>
    <row r="2856" hidden="1">
      <c r="A2856" s="24" t="s">
        <v>6534</v>
      </c>
      <c r="B2856" s="1" t="s">
        <v>6535</v>
      </c>
      <c r="C2856" s="24" t="s">
        <v>13992</v>
      </c>
      <c r="D2856" s="24" t="s">
        <v>13792</v>
      </c>
    </row>
    <row r="2857" hidden="1">
      <c r="A2857" s="24" t="s">
        <v>6536</v>
      </c>
      <c r="B2857" s="1" t="s">
        <v>6537</v>
      </c>
      <c r="C2857" s="24" t="s">
        <v>13992</v>
      </c>
      <c r="D2857" s="24" t="s">
        <v>13792</v>
      </c>
    </row>
    <row r="2858" hidden="1">
      <c r="A2858" s="24" t="s">
        <v>6538</v>
      </c>
      <c r="B2858" s="1" t="s">
        <v>6539</v>
      </c>
      <c r="C2858" s="24" t="s">
        <v>13845</v>
      </c>
      <c r="D2858" s="24" t="s">
        <v>13792</v>
      </c>
    </row>
    <row r="2859" hidden="1">
      <c r="A2859" s="24" t="s">
        <v>6540</v>
      </c>
      <c r="B2859" s="1" t="s">
        <v>6541</v>
      </c>
      <c r="C2859" s="24" t="s">
        <v>13845</v>
      </c>
      <c r="D2859" s="24" t="s">
        <v>13792</v>
      </c>
    </row>
    <row r="2860" hidden="1">
      <c r="A2860" s="24" t="s">
        <v>6542</v>
      </c>
      <c r="B2860" s="1" t="s">
        <v>6543</v>
      </c>
      <c r="C2860" s="24" t="s">
        <v>13845</v>
      </c>
      <c r="D2860" s="24" t="s">
        <v>13792</v>
      </c>
    </row>
    <row r="2861" hidden="1">
      <c r="A2861" s="24" t="s">
        <v>6544</v>
      </c>
      <c r="B2861" s="1" t="s">
        <v>6545</v>
      </c>
      <c r="C2861" s="24" t="s">
        <v>13866</v>
      </c>
      <c r="D2861" s="24" t="s">
        <v>13792</v>
      </c>
    </row>
    <row r="2862" hidden="1">
      <c r="A2862" s="24" t="s">
        <v>6546</v>
      </c>
      <c r="B2862" s="1" t="s">
        <v>6547</v>
      </c>
      <c r="C2862" s="24" t="s">
        <v>13845</v>
      </c>
      <c r="D2862" s="24" t="s">
        <v>13792</v>
      </c>
    </row>
    <row r="2863" hidden="1">
      <c r="A2863" s="24" t="s">
        <v>6548</v>
      </c>
      <c r="B2863" s="1" t="s">
        <v>6549</v>
      </c>
      <c r="C2863" s="24" t="s">
        <v>13845</v>
      </c>
      <c r="D2863" s="24" t="s">
        <v>13792</v>
      </c>
    </row>
    <row r="2864" hidden="1">
      <c r="A2864" s="24" t="s">
        <v>6550</v>
      </c>
      <c r="B2864" s="1" t="s">
        <v>6551</v>
      </c>
      <c r="C2864" s="24" t="s">
        <v>13992</v>
      </c>
      <c r="D2864" s="24" t="s">
        <v>13792</v>
      </c>
    </row>
    <row r="2865" hidden="1">
      <c r="A2865" s="24" t="s">
        <v>6552</v>
      </c>
      <c r="B2865" s="1" t="s">
        <v>6553</v>
      </c>
      <c r="C2865" s="24" t="s">
        <v>13845</v>
      </c>
      <c r="D2865" s="24" t="s">
        <v>13792</v>
      </c>
    </row>
    <row r="2866" hidden="1">
      <c r="A2866" s="24" t="s">
        <v>6554</v>
      </c>
      <c r="B2866" s="1" t="s">
        <v>6555</v>
      </c>
      <c r="C2866" s="24" t="s">
        <v>13845</v>
      </c>
      <c r="D2866" s="24" t="s">
        <v>13792</v>
      </c>
    </row>
    <row r="2867" hidden="1">
      <c r="A2867" s="24" t="s">
        <v>6556</v>
      </c>
      <c r="B2867" s="1" t="s">
        <v>6557</v>
      </c>
      <c r="C2867" s="24" t="s">
        <v>13845</v>
      </c>
      <c r="D2867" s="24" t="s">
        <v>13792</v>
      </c>
    </row>
    <row r="2868" hidden="1">
      <c r="A2868" s="24" t="s">
        <v>6558</v>
      </c>
      <c r="B2868" s="1" t="s">
        <v>6559</v>
      </c>
      <c r="C2868" s="24" t="s">
        <v>13866</v>
      </c>
      <c r="D2868" s="24" t="s">
        <v>13792</v>
      </c>
    </row>
    <row r="2869" hidden="1">
      <c r="A2869" s="24" t="s">
        <v>6560</v>
      </c>
      <c r="B2869" s="1" t="s">
        <v>6561</v>
      </c>
      <c r="C2869" s="24" t="s">
        <v>13992</v>
      </c>
      <c r="D2869" s="24" t="s">
        <v>13792</v>
      </c>
    </row>
    <row r="2870" hidden="1">
      <c r="A2870" s="24" t="s">
        <v>6562</v>
      </c>
      <c r="B2870" s="1" t="s">
        <v>6563</v>
      </c>
      <c r="C2870" s="24" t="s">
        <v>13992</v>
      </c>
      <c r="D2870" s="24" t="s">
        <v>13792</v>
      </c>
    </row>
    <row r="2871" hidden="1">
      <c r="A2871" s="24" t="s">
        <v>6564</v>
      </c>
      <c r="B2871" s="1" t="s">
        <v>6565</v>
      </c>
      <c r="C2871" s="24" t="s">
        <v>13845</v>
      </c>
      <c r="D2871" s="24" t="s">
        <v>13792</v>
      </c>
    </row>
    <row r="2872" hidden="1">
      <c r="A2872" s="24" t="s">
        <v>6566</v>
      </c>
      <c r="B2872" s="1" t="s">
        <v>6567</v>
      </c>
      <c r="C2872" s="24" t="s">
        <v>13992</v>
      </c>
      <c r="D2872" s="24" t="s">
        <v>13792</v>
      </c>
    </row>
    <row r="2873" hidden="1">
      <c r="A2873" s="24" t="s">
        <v>6568</v>
      </c>
      <c r="B2873" s="1" t="s">
        <v>6569</v>
      </c>
      <c r="C2873" s="24" t="s">
        <v>13992</v>
      </c>
      <c r="D2873" s="24" t="s">
        <v>13792</v>
      </c>
    </row>
    <row r="2874" hidden="1">
      <c r="A2874" s="24" t="s">
        <v>6570</v>
      </c>
      <c r="B2874" s="1" t="s">
        <v>6571</v>
      </c>
      <c r="C2874" s="24" t="s">
        <v>13992</v>
      </c>
      <c r="D2874" s="24" t="s">
        <v>13792</v>
      </c>
    </row>
    <row r="2875" hidden="1">
      <c r="A2875" s="24" t="s">
        <v>6572</v>
      </c>
      <c r="B2875" s="1" t="s">
        <v>6573</v>
      </c>
      <c r="C2875" s="24" t="s">
        <v>13792</v>
      </c>
      <c r="D2875" s="24" t="s">
        <v>13792</v>
      </c>
    </row>
    <row r="2876" hidden="1">
      <c r="A2876" s="24" t="s">
        <v>6574</v>
      </c>
      <c r="B2876" s="1" t="s">
        <v>6575</v>
      </c>
      <c r="C2876" s="24" t="s">
        <v>13792</v>
      </c>
      <c r="D2876" s="24" t="s">
        <v>13792</v>
      </c>
    </row>
    <row r="2877" hidden="1">
      <c r="A2877" s="24" t="s">
        <v>6576</v>
      </c>
      <c r="B2877" s="1" t="s">
        <v>6577</v>
      </c>
      <c r="C2877" s="24" t="s">
        <v>13792</v>
      </c>
      <c r="D2877" s="24" t="s">
        <v>13792</v>
      </c>
    </row>
    <row r="2878" hidden="1">
      <c r="A2878" s="24" t="s">
        <v>6578</v>
      </c>
      <c r="B2878" s="1" t="s">
        <v>6579</v>
      </c>
      <c r="C2878" s="24" t="s">
        <v>13792</v>
      </c>
      <c r="D2878" s="24" t="s">
        <v>13792</v>
      </c>
    </row>
    <row r="2879" hidden="1">
      <c r="A2879" s="24" t="s">
        <v>6580</v>
      </c>
      <c r="B2879" s="1" t="s">
        <v>6581</v>
      </c>
      <c r="C2879" s="24" t="s">
        <v>13792</v>
      </c>
      <c r="D2879" s="24" t="s">
        <v>13792</v>
      </c>
    </row>
    <row r="2880" hidden="1">
      <c r="A2880" s="24" t="s">
        <v>6582</v>
      </c>
      <c r="B2880" s="1" t="s">
        <v>6583</v>
      </c>
      <c r="C2880" s="24" t="s">
        <v>13992</v>
      </c>
      <c r="D2880" s="24" t="s">
        <v>13792</v>
      </c>
    </row>
    <row r="2881" hidden="1">
      <c r="A2881" s="24" t="s">
        <v>6584</v>
      </c>
      <c r="B2881" s="1" t="s">
        <v>6585</v>
      </c>
      <c r="C2881" s="24" t="s">
        <v>13992</v>
      </c>
      <c r="D2881" s="24" t="s">
        <v>13792</v>
      </c>
    </row>
    <row r="2882" hidden="1">
      <c r="A2882" s="24" t="s">
        <v>1011</v>
      </c>
      <c r="B2882" s="1" t="s">
        <v>1012</v>
      </c>
      <c r="C2882" s="24" t="s">
        <v>13992</v>
      </c>
      <c r="D2882" s="24" t="s">
        <v>13792</v>
      </c>
    </row>
    <row r="2883" hidden="1">
      <c r="A2883" s="24" t="s">
        <v>1013</v>
      </c>
      <c r="B2883" s="1" t="s">
        <v>1014</v>
      </c>
      <c r="C2883" s="24" t="s">
        <v>13992</v>
      </c>
      <c r="D2883" s="24" t="s">
        <v>13792</v>
      </c>
    </row>
    <row r="2884" hidden="1">
      <c r="A2884" s="24" t="s">
        <v>6586</v>
      </c>
      <c r="B2884" s="1" t="s">
        <v>6587</v>
      </c>
      <c r="C2884" s="24" t="s">
        <v>13866</v>
      </c>
      <c r="D2884" s="24" t="s">
        <v>13792</v>
      </c>
    </row>
    <row r="2885" hidden="1">
      <c r="A2885" s="24" t="s">
        <v>6588</v>
      </c>
      <c r="B2885" s="1" t="s">
        <v>6589</v>
      </c>
      <c r="C2885" s="24" t="s">
        <v>13845</v>
      </c>
      <c r="D2885" s="24" t="s">
        <v>13792</v>
      </c>
    </row>
    <row r="2886" hidden="1">
      <c r="A2886" s="24" t="s">
        <v>6590</v>
      </c>
      <c r="B2886" s="1" t="s">
        <v>6591</v>
      </c>
      <c r="C2886" s="24" t="s">
        <v>13866</v>
      </c>
      <c r="D2886" s="24" t="s">
        <v>13792</v>
      </c>
    </row>
    <row r="2887" hidden="1">
      <c r="A2887" s="24" t="s">
        <v>6592</v>
      </c>
      <c r="B2887" s="1" t="s">
        <v>6593</v>
      </c>
      <c r="C2887" s="24" t="s">
        <v>13866</v>
      </c>
      <c r="D2887" s="24" t="s">
        <v>13792</v>
      </c>
    </row>
    <row r="2888" hidden="1">
      <c r="A2888" s="24" t="s">
        <v>6594</v>
      </c>
      <c r="B2888" s="1" t="s">
        <v>6595</v>
      </c>
      <c r="C2888" s="24" t="s">
        <v>13866</v>
      </c>
      <c r="D2888" s="24" t="s">
        <v>13792</v>
      </c>
    </row>
    <row r="2889" hidden="1">
      <c r="A2889" s="24" t="s">
        <v>6596</v>
      </c>
      <c r="B2889" s="1" t="s">
        <v>6597</v>
      </c>
      <c r="C2889" s="24" t="s">
        <v>13836</v>
      </c>
      <c r="D2889" s="24" t="s">
        <v>13792</v>
      </c>
    </row>
    <row r="2890" hidden="1">
      <c r="A2890" s="24" t="s">
        <v>6598</v>
      </c>
      <c r="B2890" s="1" t="s">
        <v>6599</v>
      </c>
      <c r="C2890" s="24" t="s">
        <v>13866</v>
      </c>
      <c r="D2890" s="24" t="s">
        <v>13792</v>
      </c>
    </row>
    <row r="2891" hidden="1">
      <c r="A2891" s="24" t="s">
        <v>6600</v>
      </c>
      <c r="B2891" s="1" t="s">
        <v>6601</v>
      </c>
      <c r="C2891" s="24" t="s">
        <v>13845</v>
      </c>
      <c r="D2891" s="24" t="s">
        <v>13792</v>
      </c>
    </row>
    <row r="2892" hidden="1">
      <c r="A2892" s="24" t="s">
        <v>1015</v>
      </c>
      <c r="B2892" s="1" t="s">
        <v>1016</v>
      </c>
      <c r="C2892" s="24" t="s">
        <v>13866</v>
      </c>
      <c r="D2892" s="24" t="s">
        <v>13792</v>
      </c>
    </row>
    <row r="2893" hidden="1">
      <c r="A2893" s="24" t="s">
        <v>6602</v>
      </c>
      <c r="B2893" s="1" t="s">
        <v>6603</v>
      </c>
      <c r="C2893" s="24" t="s">
        <v>13866</v>
      </c>
      <c r="D2893" s="24" t="s">
        <v>13792</v>
      </c>
    </row>
    <row r="2894" hidden="1">
      <c r="A2894" s="24" t="s">
        <v>6604</v>
      </c>
      <c r="B2894" s="1" t="s">
        <v>6605</v>
      </c>
      <c r="C2894" s="24" t="s">
        <v>13866</v>
      </c>
      <c r="D2894" s="24" t="s">
        <v>13792</v>
      </c>
    </row>
    <row r="2895" hidden="1">
      <c r="A2895" s="24" t="s">
        <v>6606</v>
      </c>
      <c r="B2895" s="1" t="s">
        <v>6607</v>
      </c>
      <c r="C2895" s="24" t="s">
        <v>13866</v>
      </c>
      <c r="D2895" s="24" t="s">
        <v>13792</v>
      </c>
    </row>
    <row r="2896" hidden="1">
      <c r="A2896" s="24" t="s">
        <v>6608</v>
      </c>
      <c r="B2896" s="1" t="s">
        <v>6609</v>
      </c>
      <c r="C2896" s="24" t="s">
        <v>13836</v>
      </c>
      <c r="D2896" s="24" t="s">
        <v>13792</v>
      </c>
    </row>
    <row r="2897" hidden="1">
      <c r="A2897" s="24" t="s">
        <v>6610</v>
      </c>
      <c r="B2897" s="1" t="s">
        <v>6611</v>
      </c>
      <c r="C2897" s="24" t="s">
        <v>13836</v>
      </c>
      <c r="D2897" s="24" t="s">
        <v>13792</v>
      </c>
    </row>
    <row r="2898" hidden="1">
      <c r="A2898" s="24" t="s">
        <v>6612</v>
      </c>
      <c r="B2898" s="1" t="s">
        <v>6613</v>
      </c>
      <c r="C2898" s="24" t="s">
        <v>13836</v>
      </c>
      <c r="D2898" s="24" t="s">
        <v>13792</v>
      </c>
    </row>
    <row r="2899" hidden="1">
      <c r="A2899" s="24" t="s">
        <v>6614</v>
      </c>
      <c r="B2899" s="1" t="s">
        <v>6615</v>
      </c>
      <c r="C2899" s="24" t="s">
        <v>13883</v>
      </c>
      <c r="D2899" s="24" t="s">
        <v>13792</v>
      </c>
    </row>
    <row r="2900" hidden="1">
      <c r="A2900" s="24" t="s">
        <v>6616</v>
      </c>
      <c r="B2900" s="1" t="s">
        <v>6617</v>
      </c>
      <c r="C2900" s="24" t="s">
        <v>13836</v>
      </c>
      <c r="D2900" s="24" t="s">
        <v>13792</v>
      </c>
    </row>
    <row r="2901" hidden="1">
      <c r="A2901" s="24" t="s">
        <v>6618</v>
      </c>
      <c r="B2901" s="1" t="s">
        <v>6619</v>
      </c>
      <c r="C2901" s="24" t="s">
        <v>13836</v>
      </c>
      <c r="D2901" s="24" t="s">
        <v>13792</v>
      </c>
    </row>
    <row r="2902" hidden="1">
      <c r="A2902" s="24" t="s">
        <v>6620</v>
      </c>
      <c r="B2902" s="1" t="s">
        <v>6621</v>
      </c>
      <c r="C2902" s="24" t="s">
        <v>13836</v>
      </c>
      <c r="D2902" s="24" t="s">
        <v>13792</v>
      </c>
    </row>
    <row r="2903" hidden="1">
      <c r="A2903" s="24" t="s">
        <v>6622</v>
      </c>
      <c r="B2903" s="1" t="s">
        <v>6623</v>
      </c>
      <c r="C2903" s="24" t="s">
        <v>13836</v>
      </c>
      <c r="D2903" s="24" t="s">
        <v>13792</v>
      </c>
    </row>
    <row r="2904" hidden="1">
      <c r="A2904" s="24" t="s">
        <v>6624</v>
      </c>
      <c r="B2904" s="1" t="s">
        <v>6625</v>
      </c>
      <c r="C2904" s="24" t="s">
        <v>13836</v>
      </c>
      <c r="D2904" s="24" t="s">
        <v>13792</v>
      </c>
    </row>
    <row r="2905" hidden="1">
      <c r="A2905" s="24" t="s">
        <v>6626</v>
      </c>
      <c r="B2905" s="1" t="s">
        <v>6627</v>
      </c>
      <c r="C2905" s="24" t="s">
        <v>13845</v>
      </c>
      <c r="D2905" s="24" t="s">
        <v>13792</v>
      </c>
    </row>
    <row r="2906" hidden="1">
      <c r="A2906" s="24" t="s">
        <v>6628</v>
      </c>
      <c r="B2906" s="1" t="s">
        <v>6629</v>
      </c>
      <c r="C2906" s="24" t="s">
        <v>13836</v>
      </c>
      <c r="D2906" s="24" t="s">
        <v>13792</v>
      </c>
    </row>
    <row r="2907" hidden="1">
      <c r="A2907" s="24" t="s">
        <v>6630</v>
      </c>
      <c r="B2907" s="1" t="s">
        <v>6631</v>
      </c>
      <c r="C2907" s="24" t="s">
        <v>13836</v>
      </c>
      <c r="D2907" s="24" t="s">
        <v>13792</v>
      </c>
    </row>
    <row r="2908" hidden="1">
      <c r="A2908" s="24" t="s">
        <v>6632</v>
      </c>
      <c r="B2908" s="1" t="s">
        <v>6633</v>
      </c>
      <c r="C2908" s="24" t="s">
        <v>13883</v>
      </c>
      <c r="D2908" s="24" t="s">
        <v>13792</v>
      </c>
    </row>
    <row r="2909" hidden="1">
      <c r="A2909" s="24" t="s">
        <v>6634</v>
      </c>
      <c r="B2909" s="1" t="s">
        <v>6635</v>
      </c>
      <c r="C2909" s="24" t="s">
        <v>13992</v>
      </c>
      <c r="D2909" s="24" t="s">
        <v>13792</v>
      </c>
    </row>
    <row r="2910" hidden="1">
      <c r="A2910" s="24" t="s">
        <v>6636</v>
      </c>
      <c r="B2910" s="1" t="s">
        <v>6637</v>
      </c>
      <c r="C2910" s="24" t="s">
        <v>13992</v>
      </c>
      <c r="D2910" s="24" t="s">
        <v>13792</v>
      </c>
    </row>
    <row r="2911" hidden="1">
      <c r="A2911" s="24" t="s">
        <v>6638</v>
      </c>
      <c r="B2911" s="1" t="s">
        <v>6639</v>
      </c>
      <c r="C2911" s="24" t="s">
        <v>13792</v>
      </c>
      <c r="D2911" s="24" t="s">
        <v>13792</v>
      </c>
    </row>
    <row r="2912" hidden="1">
      <c r="A2912" s="24" t="s">
        <v>6640</v>
      </c>
      <c r="B2912" s="1" t="s">
        <v>6641</v>
      </c>
      <c r="C2912" s="24" t="s">
        <v>13792</v>
      </c>
      <c r="D2912" s="24" t="s">
        <v>13792</v>
      </c>
    </row>
    <row r="2913" hidden="1">
      <c r="A2913" s="24" t="s">
        <v>6642</v>
      </c>
      <c r="B2913" s="1" t="s">
        <v>6643</v>
      </c>
      <c r="C2913" s="24" t="s">
        <v>13792</v>
      </c>
      <c r="D2913" s="24" t="s">
        <v>13792</v>
      </c>
    </row>
    <row r="2914" hidden="1">
      <c r="A2914" s="24" t="s">
        <v>6644</v>
      </c>
      <c r="B2914" s="1" t="s">
        <v>6645</v>
      </c>
      <c r="C2914" s="24" t="s">
        <v>13792</v>
      </c>
      <c r="D2914" s="24" t="s">
        <v>13792</v>
      </c>
    </row>
    <row r="2915" hidden="1">
      <c r="A2915" s="24" t="s">
        <v>6646</v>
      </c>
      <c r="B2915" s="1" t="s">
        <v>6647</v>
      </c>
      <c r="C2915" s="24" t="s">
        <v>13845</v>
      </c>
      <c r="D2915" s="24" t="s">
        <v>13792</v>
      </c>
    </row>
    <row r="2916" hidden="1">
      <c r="A2916" s="24" t="s">
        <v>6648</v>
      </c>
      <c r="B2916" s="1" t="s">
        <v>6649</v>
      </c>
      <c r="C2916" s="24" t="s">
        <v>13792</v>
      </c>
      <c r="D2916" s="24" t="s">
        <v>13792</v>
      </c>
    </row>
    <row r="2917" hidden="1">
      <c r="A2917" s="24" t="s">
        <v>6650</v>
      </c>
      <c r="B2917" s="1" t="s">
        <v>6651</v>
      </c>
      <c r="C2917" s="24" t="s">
        <v>13792</v>
      </c>
      <c r="D2917" s="24" t="s">
        <v>13792</v>
      </c>
    </row>
    <row r="2918" hidden="1">
      <c r="A2918" s="24" t="s">
        <v>6652</v>
      </c>
      <c r="B2918" s="1" t="s">
        <v>6653</v>
      </c>
      <c r="C2918" s="24" t="s">
        <v>13792</v>
      </c>
      <c r="D2918" s="24" t="s">
        <v>13792</v>
      </c>
    </row>
    <row r="2919" hidden="1">
      <c r="A2919" s="24" t="s">
        <v>6654</v>
      </c>
      <c r="B2919" s="1" t="s">
        <v>6655</v>
      </c>
      <c r="C2919" s="24" t="s">
        <v>13845</v>
      </c>
      <c r="D2919" s="24" t="s">
        <v>13792</v>
      </c>
    </row>
    <row r="2920" hidden="1">
      <c r="A2920" s="24" t="s">
        <v>6656</v>
      </c>
      <c r="B2920" s="1" t="s">
        <v>6657</v>
      </c>
      <c r="C2920" s="24" t="s">
        <v>13792</v>
      </c>
      <c r="D2920" s="24" t="s">
        <v>13792</v>
      </c>
    </row>
    <row r="2921" hidden="1">
      <c r="A2921" s="24" t="s">
        <v>6658</v>
      </c>
      <c r="B2921" s="1" t="s">
        <v>6659</v>
      </c>
      <c r="C2921" s="24" t="s">
        <v>13792</v>
      </c>
      <c r="D2921" s="24" t="s">
        <v>13792</v>
      </c>
    </row>
    <row r="2922" hidden="1">
      <c r="A2922" s="24" t="s">
        <v>6660</v>
      </c>
      <c r="B2922" s="1" t="s">
        <v>6661</v>
      </c>
      <c r="C2922" s="24" t="s">
        <v>13792</v>
      </c>
      <c r="D2922" s="24" t="s">
        <v>13792</v>
      </c>
    </row>
    <row r="2923" hidden="1">
      <c r="A2923" s="24" t="s">
        <v>6662</v>
      </c>
      <c r="B2923" s="1" t="s">
        <v>6663</v>
      </c>
      <c r="C2923" s="24" t="s">
        <v>13792</v>
      </c>
      <c r="D2923" s="24" t="s">
        <v>13792</v>
      </c>
    </row>
    <row r="2924" hidden="1">
      <c r="A2924" s="24" t="s">
        <v>6664</v>
      </c>
      <c r="B2924" s="1" t="s">
        <v>6665</v>
      </c>
      <c r="C2924" s="24" t="s">
        <v>13792</v>
      </c>
      <c r="D2924" s="24" t="s">
        <v>13792</v>
      </c>
    </row>
    <row r="2925" hidden="1">
      <c r="A2925" s="24" t="s">
        <v>6666</v>
      </c>
      <c r="B2925" s="1" t="s">
        <v>6667</v>
      </c>
      <c r="C2925" s="24" t="s">
        <v>13792</v>
      </c>
      <c r="D2925" s="24" t="s">
        <v>13792</v>
      </c>
    </row>
    <row r="2926" hidden="1">
      <c r="A2926" s="24" t="s">
        <v>6668</v>
      </c>
      <c r="B2926" s="1" t="s">
        <v>6669</v>
      </c>
      <c r="C2926" s="24" t="s">
        <v>13792</v>
      </c>
      <c r="D2926" s="24" t="s">
        <v>13792</v>
      </c>
    </row>
    <row r="2927" hidden="1">
      <c r="A2927" s="24" t="s">
        <v>6670</v>
      </c>
      <c r="B2927" s="1" t="s">
        <v>6671</v>
      </c>
      <c r="C2927" s="24" t="s">
        <v>13792</v>
      </c>
      <c r="D2927" s="24" t="s">
        <v>13792</v>
      </c>
    </row>
    <row r="2928" hidden="1">
      <c r="A2928" s="24" t="s">
        <v>6672</v>
      </c>
      <c r="B2928" s="1" t="s">
        <v>6673</v>
      </c>
      <c r="C2928" s="24" t="s">
        <v>13845</v>
      </c>
      <c r="D2928" s="24" t="s">
        <v>13792</v>
      </c>
    </row>
    <row r="2929" hidden="1">
      <c r="A2929" s="24" t="s">
        <v>6674</v>
      </c>
      <c r="B2929" s="1" t="s">
        <v>6675</v>
      </c>
      <c r="C2929" s="24" t="s">
        <v>13845</v>
      </c>
      <c r="D2929" s="24" t="s">
        <v>13792</v>
      </c>
    </row>
    <row r="2930" hidden="1">
      <c r="A2930" s="24" t="s">
        <v>6676</v>
      </c>
      <c r="B2930" s="1" t="s">
        <v>6677</v>
      </c>
      <c r="C2930" s="24" t="s">
        <v>13866</v>
      </c>
      <c r="D2930" s="24" t="s">
        <v>13792</v>
      </c>
    </row>
    <row r="2931" hidden="1">
      <c r="A2931" s="24" t="s">
        <v>6678</v>
      </c>
      <c r="B2931" s="1" t="s">
        <v>6679</v>
      </c>
      <c r="C2931" s="24" t="s">
        <v>13866</v>
      </c>
      <c r="D2931" s="24" t="s">
        <v>13792</v>
      </c>
    </row>
    <row r="2932" hidden="1">
      <c r="A2932" s="24" t="s">
        <v>6680</v>
      </c>
      <c r="B2932" s="1" t="s">
        <v>6681</v>
      </c>
      <c r="C2932" s="24" t="s">
        <v>13866</v>
      </c>
      <c r="D2932" s="24" t="s">
        <v>13792</v>
      </c>
    </row>
    <row r="2933" hidden="1">
      <c r="A2933" s="24" t="s">
        <v>6682</v>
      </c>
      <c r="B2933" s="1" t="s">
        <v>6683</v>
      </c>
      <c r="C2933" s="24" t="s">
        <v>13866</v>
      </c>
      <c r="D2933" s="24" t="s">
        <v>13792</v>
      </c>
    </row>
    <row r="2934" hidden="1">
      <c r="A2934" s="24" t="s">
        <v>6684</v>
      </c>
      <c r="B2934" s="1" t="s">
        <v>6685</v>
      </c>
      <c r="C2934" s="24" t="s">
        <v>13866</v>
      </c>
      <c r="D2934" s="24" t="s">
        <v>13792</v>
      </c>
    </row>
    <row r="2935" hidden="1">
      <c r="A2935" s="24" t="s">
        <v>6686</v>
      </c>
      <c r="B2935" s="1" t="s">
        <v>6687</v>
      </c>
      <c r="C2935" s="24" t="s">
        <v>13866</v>
      </c>
      <c r="D2935" s="24" t="s">
        <v>13792</v>
      </c>
    </row>
    <row r="2936" hidden="1">
      <c r="A2936" s="24" t="s">
        <v>6688</v>
      </c>
      <c r="B2936" s="1" t="s">
        <v>6689</v>
      </c>
      <c r="C2936" s="24" t="s">
        <v>13866</v>
      </c>
      <c r="D2936" s="24" t="s">
        <v>13792</v>
      </c>
    </row>
    <row r="2937" hidden="1">
      <c r="A2937" s="24" t="s">
        <v>6690</v>
      </c>
      <c r="B2937" s="1" t="s">
        <v>6691</v>
      </c>
      <c r="C2937" s="24" t="s">
        <v>13845</v>
      </c>
      <c r="D2937" s="24" t="s">
        <v>13792</v>
      </c>
    </row>
    <row r="2938" hidden="1">
      <c r="A2938" s="24" t="s">
        <v>6692</v>
      </c>
      <c r="B2938" s="1" t="s">
        <v>6693</v>
      </c>
      <c r="C2938" s="24" t="s">
        <v>13792</v>
      </c>
      <c r="D2938" s="24" t="s">
        <v>13792</v>
      </c>
    </row>
    <row r="2939" hidden="1">
      <c r="A2939" s="24" t="s">
        <v>6694</v>
      </c>
      <c r="B2939" s="1" t="s">
        <v>6695</v>
      </c>
      <c r="C2939" s="24" t="s">
        <v>13792</v>
      </c>
      <c r="D2939" s="24" t="s">
        <v>13792</v>
      </c>
    </row>
    <row r="2940" hidden="1">
      <c r="A2940" s="24" t="s">
        <v>6696</v>
      </c>
      <c r="B2940" s="1" t="s">
        <v>6697</v>
      </c>
      <c r="C2940" s="24" t="s">
        <v>13792</v>
      </c>
      <c r="D2940" s="24" t="s">
        <v>13792</v>
      </c>
    </row>
    <row r="2941" hidden="1">
      <c r="A2941" s="24" t="s">
        <v>6698</v>
      </c>
      <c r="B2941" s="1" t="s">
        <v>6699</v>
      </c>
      <c r="C2941" s="24" t="s">
        <v>13992</v>
      </c>
      <c r="D2941" s="24" t="s">
        <v>13792</v>
      </c>
    </row>
    <row r="2942" hidden="1">
      <c r="A2942" s="24" t="s">
        <v>6700</v>
      </c>
      <c r="B2942" s="1" t="s">
        <v>6701</v>
      </c>
      <c r="C2942" s="24" t="s">
        <v>13992</v>
      </c>
      <c r="D2942" s="24" t="s">
        <v>13792</v>
      </c>
    </row>
    <row r="2943" hidden="1">
      <c r="A2943" s="24" t="s">
        <v>6702</v>
      </c>
      <c r="B2943" s="1" t="s">
        <v>6703</v>
      </c>
      <c r="C2943" s="24" t="s">
        <v>13792</v>
      </c>
      <c r="D2943" s="24" t="s">
        <v>13792</v>
      </c>
    </row>
    <row r="2944" hidden="1">
      <c r="A2944" s="24" t="s">
        <v>6704</v>
      </c>
      <c r="B2944" s="1" t="s">
        <v>6705</v>
      </c>
      <c r="C2944" s="24" t="s">
        <v>13866</v>
      </c>
      <c r="D2944" s="24" t="s">
        <v>13792</v>
      </c>
    </row>
    <row r="2945" hidden="1">
      <c r="A2945" s="24" t="s">
        <v>6706</v>
      </c>
      <c r="B2945" s="1" t="s">
        <v>6707</v>
      </c>
      <c r="C2945" s="24" t="s">
        <v>13792</v>
      </c>
      <c r="D2945" s="24" t="s">
        <v>13792</v>
      </c>
    </row>
    <row r="2946" hidden="1">
      <c r="A2946" s="24" t="s">
        <v>6708</v>
      </c>
      <c r="B2946" s="1" t="s">
        <v>6709</v>
      </c>
      <c r="C2946" s="24" t="s">
        <v>13992</v>
      </c>
      <c r="D2946" s="24" t="s">
        <v>13792</v>
      </c>
    </row>
    <row r="2947" hidden="1">
      <c r="A2947" s="24" t="s">
        <v>1018</v>
      </c>
      <c r="B2947" s="1" t="s">
        <v>1019</v>
      </c>
      <c r="C2947" s="24" t="s">
        <v>13992</v>
      </c>
      <c r="D2947" s="24" t="s">
        <v>13792</v>
      </c>
    </row>
    <row r="2948" hidden="1">
      <c r="A2948" s="24" t="s">
        <v>12128</v>
      </c>
      <c r="B2948" s="1" t="s">
        <v>12129</v>
      </c>
      <c r="C2948" s="24" t="s">
        <v>13836</v>
      </c>
      <c r="D2948" s="24" t="s">
        <v>13792</v>
      </c>
    </row>
    <row r="2949" hidden="1">
      <c r="A2949" s="24" t="s">
        <v>6710</v>
      </c>
      <c r="B2949" s="1" t="s">
        <v>6711</v>
      </c>
      <c r="C2949" s="24" t="s">
        <v>13836</v>
      </c>
      <c r="D2949" s="24" t="s">
        <v>13792</v>
      </c>
    </row>
    <row r="2950" hidden="1">
      <c r="A2950" s="24" t="s">
        <v>6712</v>
      </c>
      <c r="B2950" s="1" t="s">
        <v>6713</v>
      </c>
      <c r="C2950" s="24" t="s">
        <v>1102</v>
      </c>
      <c r="D2950" s="24" t="s">
        <v>13792</v>
      </c>
    </row>
    <row r="2951" hidden="1">
      <c r="A2951" s="24" t="s">
        <v>6714</v>
      </c>
      <c r="B2951" s="1" t="s">
        <v>6715</v>
      </c>
      <c r="C2951" s="24" t="s">
        <v>13792</v>
      </c>
      <c r="D2951" s="24" t="s">
        <v>13792</v>
      </c>
    </row>
    <row r="2952" hidden="1">
      <c r="A2952" s="24" t="s">
        <v>6716</v>
      </c>
      <c r="B2952" s="1" t="s">
        <v>6717</v>
      </c>
      <c r="C2952" s="24" t="s">
        <v>13792</v>
      </c>
      <c r="D2952" s="24" t="s">
        <v>13792</v>
      </c>
    </row>
    <row r="2953" hidden="1">
      <c r="A2953" s="24" t="s">
        <v>6722</v>
      </c>
      <c r="B2953" s="1" t="s">
        <v>6723</v>
      </c>
      <c r="C2953" s="24" t="s">
        <v>13992</v>
      </c>
      <c r="D2953" s="24" t="s">
        <v>13792</v>
      </c>
    </row>
    <row r="2954" hidden="1">
      <c r="A2954" s="24" t="s">
        <v>6724</v>
      </c>
      <c r="B2954" s="1" t="s">
        <v>6725</v>
      </c>
      <c r="C2954" s="24" t="s">
        <v>13792</v>
      </c>
      <c r="D2954" s="24" t="s">
        <v>13792</v>
      </c>
    </row>
    <row r="2955" hidden="1">
      <c r="A2955" s="24" t="s">
        <v>6726</v>
      </c>
      <c r="B2955" s="1" t="s">
        <v>6727</v>
      </c>
      <c r="C2955" s="24" t="s">
        <v>13992</v>
      </c>
      <c r="D2955" s="24" t="s">
        <v>13792</v>
      </c>
    </row>
    <row r="2956" hidden="1">
      <c r="A2956" s="24" t="s">
        <v>6728</v>
      </c>
      <c r="B2956" s="1" t="s">
        <v>6729</v>
      </c>
      <c r="C2956" s="24" t="s">
        <v>13992</v>
      </c>
      <c r="D2956" s="24" t="s">
        <v>13792</v>
      </c>
    </row>
    <row r="2957" hidden="1">
      <c r="A2957" s="24" t="s">
        <v>6730</v>
      </c>
      <c r="B2957" s="1" t="s">
        <v>6731</v>
      </c>
      <c r="C2957" s="24" t="s">
        <v>13845</v>
      </c>
      <c r="D2957" s="24" t="s">
        <v>13792</v>
      </c>
    </row>
    <row r="2958" hidden="1">
      <c r="A2958" s="24" t="s">
        <v>6732</v>
      </c>
      <c r="B2958" s="1" t="s">
        <v>6733</v>
      </c>
      <c r="C2958" s="24" t="s">
        <v>13845</v>
      </c>
      <c r="D2958" s="24" t="s">
        <v>13792</v>
      </c>
    </row>
    <row r="2959" hidden="1">
      <c r="A2959" s="24" t="s">
        <v>6734</v>
      </c>
      <c r="B2959" s="1" t="s">
        <v>6735</v>
      </c>
      <c r="C2959" s="24" t="s">
        <v>13845</v>
      </c>
      <c r="D2959" s="24" t="s">
        <v>13792</v>
      </c>
    </row>
    <row r="2960" hidden="1">
      <c r="A2960" s="24" t="s">
        <v>6736</v>
      </c>
      <c r="B2960" s="1" t="s">
        <v>6737</v>
      </c>
      <c r="C2960" s="24" t="s">
        <v>13992</v>
      </c>
      <c r="D2960" s="24" t="s">
        <v>13792</v>
      </c>
    </row>
    <row r="2961" hidden="1">
      <c r="A2961" s="24" t="s">
        <v>6738</v>
      </c>
      <c r="B2961" s="1" t="s">
        <v>6739</v>
      </c>
      <c r="C2961" s="24" t="s">
        <v>13845</v>
      </c>
      <c r="D2961" s="24" t="s">
        <v>13792</v>
      </c>
    </row>
    <row r="2962" hidden="1">
      <c r="A2962" s="24" t="s">
        <v>6740</v>
      </c>
      <c r="B2962" s="1" t="s">
        <v>6741</v>
      </c>
      <c r="C2962" s="24" t="s">
        <v>13866</v>
      </c>
      <c r="D2962" s="24" t="s">
        <v>13792</v>
      </c>
    </row>
    <row r="2963" hidden="1">
      <c r="A2963" s="24" t="s">
        <v>6742</v>
      </c>
      <c r="B2963" s="1" t="s">
        <v>6743</v>
      </c>
      <c r="C2963" s="24" t="s">
        <v>13845</v>
      </c>
      <c r="D2963" s="24" t="s">
        <v>13792</v>
      </c>
    </row>
    <row r="2964" hidden="1">
      <c r="A2964" s="24" t="s">
        <v>6744</v>
      </c>
      <c r="B2964" s="1" t="s">
        <v>6745</v>
      </c>
      <c r="C2964" s="24" t="s">
        <v>13845</v>
      </c>
      <c r="D2964" s="24" t="s">
        <v>13792</v>
      </c>
    </row>
    <row r="2965" hidden="1">
      <c r="A2965" s="24" t="s">
        <v>12153</v>
      </c>
      <c r="B2965" s="1" t="s">
        <v>12154</v>
      </c>
      <c r="C2965" s="24" t="s">
        <v>13845</v>
      </c>
      <c r="D2965" s="24" t="s">
        <v>13792</v>
      </c>
    </row>
    <row r="2966" hidden="1">
      <c r="A2966" s="24" t="s">
        <v>6746</v>
      </c>
      <c r="B2966" s="1" t="s">
        <v>6747</v>
      </c>
      <c r="C2966" s="24" t="s">
        <v>13845</v>
      </c>
      <c r="D2966" s="24" t="s">
        <v>13792</v>
      </c>
    </row>
    <row r="2967" hidden="1">
      <c r="A2967" s="24" t="s">
        <v>6748</v>
      </c>
      <c r="B2967" s="1" t="s">
        <v>6749</v>
      </c>
      <c r="C2967" s="24" t="s">
        <v>13845</v>
      </c>
      <c r="D2967" s="24" t="s">
        <v>13792</v>
      </c>
    </row>
    <row r="2968" hidden="1">
      <c r="A2968" s="24" t="s">
        <v>6750</v>
      </c>
      <c r="B2968" s="1" t="s">
        <v>6751</v>
      </c>
      <c r="C2968" s="24" t="s">
        <v>13866</v>
      </c>
      <c r="D2968" s="24" t="s">
        <v>13792</v>
      </c>
    </row>
    <row r="2969" hidden="1">
      <c r="A2969" s="24" t="s">
        <v>6752</v>
      </c>
      <c r="B2969" s="1" t="s">
        <v>6753</v>
      </c>
      <c r="C2969" s="24" t="s">
        <v>13866</v>
      </c>
      <c r="D2969" s="24" t="s">
        <v>13792</v>
      </c>
    </row>
    <row r="2970" hidden="1">
      <c r="A2970" s="24" t="s">
        <v>6754</v>
      </c>
      <c r="B2970" s="1" t="s">
        <v>6755</v>
      </c>
      <c r="C2970" s="24" t="s">
        <v>13866</v>
      </c>
      <c r="D2970" s="24" t="s">
        <v>13792</v>
      </c>
    </row>
    <row r="2971" hidden="1">
      <c r="A2971" s="24" t="s">
        <v>6756</v>
      </c>
      <c r="B2971" s="1" t="s">
        <v>6757</v>
      </c>
      <c r="C2971" s="24" t="s">
        <v>13866</v>
      </c>
      <c r="D2971" s="24" t="s">
        <v>13792</v>
      </c>
    </row>
    <row r="2972" hidden="1">
      <c r="A2972" s="24" t="s">
        <v>6758</v>
      </c>
      <c r="B2972" s="1" t="s">
        <v>6759</v>
      </c>
      <c r="C2972" s="24" t="s">
        <v>13866</v>
      </c>
      <c r="D2972" s="24" t="s">
        <v>13792</v>
      </c>
    </row>
    <row r="2973" hidden="1">
      <c r="A2973" s="24" t="s">
        <v>6760</v>
      </c>
      <c r="B2973" s="1" t="s">
        <v>6761</v>
      </c>
      <c r="C2973" s="24" t="s">
        <v>13866</v>
      </c>
      <c r="D2973" s="24" t="s">
        <v>13792</v>
      </c>
    </row>
    <row r="2974" hidden="1">
      <c r="A2974" s="24" t="s">
        <v>6762</v>
      </c>
      <c r="B2974" s="1" t="s">
        <v>6763</v>
      </c>
      <c r="C2974" s="24" t="s">
        <v>13866</v>
      </c>
      <c r="D2974" s="24" t="s">
        <v>13792</v>
      </c>
    </row>
    <row r="2975" hidden="1">
      <c r="A2975" s="24" t="s">
        <v>6764</v>
      </c>
      <c r="B2975" s="1" t="s">
        <v>6765</v>
      </c>
      <c r="C2975" s="24" t="s">
        <v>13992</v>
      </c>
      <c r="D2975" s="24" t="s">
        <v>13792</v>
      </c>
    </row>
    <row r="2976" hidden="1">
      <c r="A2976" s="24" t="s">
        <v>6766</v>
      </c>
      <c r="B2976" s="1" t="s">
        <v>6767</v>
      </c>
      <c r="C2976" s="24" t="s">
        <v>13792</v>
      </c>
      <c r="D2976" s="24" t="s">
        <v>13792</v>
      </c>
    </row>
    <row r="2977" hidden="1">
      <c r="A2977" s="24" t="s">
        <v>6768</v>
      </c>
      <c r="B2977" s="1" t="s">
        <v>6769</v>
      </c>
      <c r="C2977" s="24" t="s">
        <v>13792</v>
      </c>
      <c r="D2977" s="24" t="s">
        <v>13792</v>
      </c>
    </row>
    <row r="2978" hidden="1">
      <c r="A2978" s="24" t="s">
        <v>6770</v>
      </c>
      <c r="B2978" s="1" t="s">
        <v>6771</v>
      </c>
      <c r="C2978" s="24" t="s">
        <v>13992</v>
      </c>
      <c r="D2978" s="24" t="s">
        <v>13792</v>
      </c>
    </row>
    <row r="2979" hidden="1">
      <c r="A2979" s="24" t="s">
        <v>6772</v>
      </c>
      <c r="B2979" s="1" t="s">
        <v>6773</v>
      </c>
      <c r="C2979" s="24" t="s">
        <v>13992</v>
      </c>
      <c r="D2979" s="24" t="s">
        <v>13792</v>
      </c>
    </row>
    <row r="2980" hidden="1">
      <c r="A2980" s="24" t="s">
        <v>6774</v>
      </c>
      <c r="B2980" s="1" t="s">
        <v>6775</v>
      </c>
      <c r="C2980" s="24" t="s">
        <v>13992</v>
      </c>
      <c r="D2980" s="24" t="s">
        <v>13792</v>
      </c>
    </row>
    <row r="2981" hidden="1">
      <c r="A2981" s="24" t="s">
        <v>6776</v>
      </c>
      <c r="B2981" s="1" t="s">
        <v>6777</v>
      </c>
      <c r="C2981" s="24" t="s">
        <v>13992</v>
      </c>
      <c r="D2981" s="24" t="s">
        <v>13792</v>
      </c>
    </row>
    <row r="2982" hidden="1">
      <c r="A2982" s="24" t="s">
        <v>6790</v>
      </c>
      <c r="B2982" s="1" t="s">
        <v>6791</v>
      </c>
      <c r="C2982" s="24" t="s">
        <v>13992</v>
      </c>
      <c r="D2982" s="24" t="s">
        <v>13792</v>
      </c>
    </row>
    <row r="2983" hidden="1">
      <c r="A2983" s="24" t="s">
        <v>6794</v>
      </c>
      <c r="B2983" s="1" t="s">
        <v>6795</v>
      </c>
      <c r="C2983" s="24" t="s">
        <v>13992</v>
      </c>
      <c r="D2983" s="24" t="s">
        <v>13792</v>
      </c>
    </row>
    <row r="2984" hidden="1">
      <c r="A2984" s="24" t="s">
        <v>6796</v>
      </c>
      <c r="B2984" s="1" t="s">
        <v>6797</v>
      </c>
      <c r="C2984" s="24" t="s">
        <v>13992</v>
      </c>
      <c r="D2984" s="24" t="s">
        <v>13792</v>
      </c>
    </row>
    <row r="2985" hidden="1">
      <c r="A2985" s="24" t="s">
        <v>6798</v>
      </c>
      <c r="B2985" s="1" t="s">
        <v>6799</v>
      </c>
      <c r="C2985" s="24" t="s">
        <v>13992</v>
      </c>
      <c r="D2985" s="24" t="s">
        <v>13792</v>
      </c>
    </row>
    <row r="2986" hidden="1">
      <c r="A2986" s="24" t="s">
        <v>6800</v>
      </c>
      <c r="B2986" s="1" t="s">
        <v>6801</v>
      </c>
      <c r="C2986" s="24" t="s">
        <v>13992</v>
      </c>
      <c r="D2986" s="24" t="s">
        <v>13792</v>
      </c>
    </row>
    <row r="2987" hidden="1">
      <c r="A2987" s="24" t="s">
        <v>6802</v>
      </c>
      <c r="B2987" s="1" t="s">
        <v>6803</v>
      </c>
      <c r="C2987" s="24" t="s">
        <v>13992</v>
      </c>
      <c r="D2987" s="24" t="s">
        <v>13792</v>
      </c>
    </row>
    <row r="2988" hidden="1">
      <c r="A2988" s="24" t="s">
        <v>6804</v>
      </c>
      <c r="B2988" s="1" t="s">
        <v>6805</v>
      </c>
      <c r="C2988" s="24" t="s">
        <v>13992</v>
      </c>
      <c r="D2988" s="24" t="s">
        <v>13792</v>
      </c>
    </row>
    <row r="2989" hidden="1">
      <c r="A2989" s="24" t="s">
        <v>6806</v>
      </c>
      <c r="B2989" s="1" t="s">
        <v>6807</v>
      </c>
      <c r="C2989" s="24" t="s">
        <v>13792</v>
      </c>
      <c r="D2989" s="24" t="s">
        <v>13792</v>
      </c>
    </row>
    <row r="2990" hidden="1">
      <c r="A2990" s="24" t="s">
        <v>6808</v>
      </c>
      <c r="B2990" s="1" t="s">
        <v>6809</v>
      </c>
      <c r="C2990" s="24" t="s">
        <v>13845</v>
      </c>
      <c r="D2990" s="24" t="s">
        <v>13792</v>
      </c>
    </row>
    <row r="2991" hidden="1">
      <c r="A2991" s="24" t="s">
        <v>6810</v>
      </c>
      <c r="B2991" s="1" t="s">
        <v>6811</v>
      </c>
      <c r="C2991" s="24" t="s">
        <v>13845</v>
      </c>
      <c r="D2991" s="24" t="s">
        <v>13792</v>
      </c>
    </row>
    <row r="2992" hidden="1">
      <c r="A2992" s="24" t="s">
        <v>6812</v>
      </c>
      <c r="B2992" s="1" t="s">
        <v>6813</v>
      </c>
      <c r="C2992" s="24" t="s">
        <v>13845</v>
      </c>
      <c r="D2992" s="24" t="s">
        <v>13792</v>
      </c>
    </row>
    <row r="2993" hidden="1">
      <c r="A2993" s="24" t="s">
        <v>6814</v>
      </c>
      <c r="B2993" s="1" t="s">
        <v>6815</v>
      </c>
      <c r="C2993" s="24" t="s">
        <v>13845</v>
      </c>
      <c r="D2993" s="24" t="s">
        <v>13792</v>
      </c>
    </row>
    <row r="2994" hidden="1">
      <c r="A2994" s="24" t="s">
        <v>6816</v>
      </c>
      <c r="B2994" s="1" t="s">
        <v>6817</v>
      </c>
      <c r="C2994" s="24" t="s">
        <v>13845</v>
      </c>
      <c r="D2994" s="24" t="s">
        <v>13792</v>
      </c>
    </row>
    <row r="2995" hidden="1">
      <c r="A2995" s="24" t="s">
        <v>6818</v>
      </c>
      <c r="B2995" s="1" t="s">
        <v>6819</v>
      </c>
      <c r="C2995" s="24" t="s">
        <v>13992</v>
      </c>
      <c r="D2995" s="24" t="s">
        <v>13792</v>
      </c>
    </row>
    <row r="2996" hidden="1">
      <c r="A2996" s="24" t="s">
        <v>6820</v>
      </c>
      <c r="B2996" s="1" t="s">
        <v>6821</v>
      </c>
      <c r="C2996" s="24" t="s">
        <v>13992</v>
      </c>
      <c r="D2996" s="24" t="s">
        <v>13792</v>
      </c>
    </row>
    <row r="2997" hidden="1">
      <c r="A2997" s="24" t="s">
        <v>6822</v>
      </c>
      <c r="B2997" s="1" t="s">
        <v>6823</v>
      </c>
      <c r="C2997" s="24" t="s">
        <v>13792</v>
      </c>
      <c r="D2997" s="24" t="s">
        <v>13792</v>
      </c>
    </row>
    <row r="2998" hidden="1">
      <c r="A2998" s="24" t="s">
        <v>6824</v>
      </c>
      <c r="B2998" s="1" t="s">
        <v>6825</v>
      </c>
      <c r="C2998" s="24" t="s">
        <v>13792</v>
      </c>
      <c r="D2998" s="24" t="s">
        <v>13792</v>
      </c>
    </row>
    <row r="2999" hidden="1">
      <c r="A2999" s="24" t="s">
        <v>12200</v>
      </c>
      <c r="B2999" s="1" t="s">
        <v>12202</v>
      </c>
      <c r="C2999" s="24" t="s">
        <v>13992</v>
      </c>
      <c r="D2999" s="24" t="s">
        <v>13792</v>
      </c>
    </row>
    <row r="3000" hidden="1">
      <c r="A3000" s="24" t="s">
        <v>6826</v>
      </c>
      <c r="B3000" s="1" t="s">
        <v>6827</v>
      </c>
      <c r="C3000" s="24" t="s">
        <v>13992</v>
      </c>
      <c r="D3000" s="24" t="s">
        <v>13792</v>
      </c>
    </row>
    <row r="3001" hidden="1">
      <c r="A3001" s="24" t="s">
        <v>6828</v>
      </c>
      <c r="B3001" s="1" t="s">
        <v>6829</v>
      </c>
      <c r="C3001" s="24" t="s">
        <v>13992</v>
      </c>
      <c r="D3001" s="24" t="s">
        <v>13792</v>
      </c>
    </row>
    <row r="3002" hidden="1">
      <c r="A3002" s="24" t="s">
        <v>6830</v>
      </c>
      <c r="B3002" s="1" t="s">
        <v>6831</v>
      </c>
      <c r="C3002" s="24" t="s">
        <v>13992</v>
      </c>
      <c r="D3002" s="24" t="s">
        <v>13792</v>
      </c>
    </row>
    <row r="3003" hidden="1">
      <c r="A3003" s="24" t="s">
        <v>6832</v>
      </c>
      <c r="B3003" s="1" t="s">
        <v>6833</v>
      </c>
      <c r="C3003" s="24" t="s">
        <v>13992</v>
      </c>
      <c r="D3003" s="24" t="s">
        <v>13792</v>
      </c>
    </row>
    <row r="3004" hidden="1">
      <c r="A3004" s="24" t="s">
        <v>6834</v>
      </c>
      <c r="B3004" s="1" t="s">
        <v>6835</v>
      </c>
      <c r="C3004" s="24" t="s">
        <v>13792</v>
      </c>
      <c r="D3004" s="24" t="s">
        <v>13792</v>
      </c>
    </row>
    <row r="3005" hidden="1">
      <c r="A3005" s="24" t="s">
        <v>6836</v>
      </c>
      <c r="B3005" s="1" t="s">
        <v>6837</v>
      </c>
      <c r="C3005" s="24" t="s">
        <v>13792</v>
      </c>
      <c r="D3005" s="24" t="s">
        <v>13792</v>
      </c>
    </row>
    <row r="3006" hidden="1">
      <c r="A3006" s="24" t="s">
        <v>6838</v>
      </c>
      <c r="B3006" s="1" t="s">
        <v>6839</v>
      </c>
      <c r="C3006" s="24" t="s">
        <v>13792</v>
      </c>
      <c r="D3006" s="24" t="s">
        <v>13792</v>
      </c>
    </row>
    <row r="3007" hidden="1">
      <c r="A3007" s="24" t="s">
        <v>6840</v>
      </c>
      <c r="B3007" s="1" t="s">
        <v>6841</v>
      </c>
      <c r="C3007" s="24" t="s">
        <v>13792</v>
      </c>
      <c r="D3007" s="24" t="s">
        <v>13792</v>
      </c>
    </row>
    <row r="3008" hidden="1">
      <c r="A3008" s="24" t="s">
        <v>6842</v>
      </c>
      <c r="B3008" s="1" t="s">
        <v>6843</v>
      </c>
      <c r="C3008" s="24" t="s">
        <v>13792</v>
      </c>
      <c r="D3008" s="24" t="s">
        <v>13792</v>
      </c>
    </row>
    <row r="3009" hidden="1">
      <c r="A3009" s="24" t="s">
        <v>708</v>
      </c>
      <c r="B3009" s="1" t="s">
        <v>710</v>
      </c>
      <c r="C3009" s="24" t="s">
        <v>13792</v>
      </c>
      <c r="D3009" s="24" t="s">
        <v>13792</v>
      </c>
    </row>
    <row r="3010" hidden="1">
      <c r="A3010" s="24" t="s">
        <v>6844</v>
      </c>
      <c r="B3010" s="1" t="s">
        <v>6845</v>
      </c>
      <c r="C3010" s="24" t="s">
        <v>13792</v>
      </c>
      <c r="D3010" s="24" t="s">
        <v>13792</v>
      </c>
    </row>
    <row r="3011" hidden="1">
      <c r="A3011" s="24" t="s">
        <v>6846</v>
      </c>
      <c r="B3011" s="1" t="s">
        <v>6847</v>
      </c>
      <c r="C3011" s="24" t="s">
        <v>13792</v>
      </c>
      <c r="D3011" s="24" t="s">
        <v>13792</v>
      </c>
    </row>
    <row r="3012" hidden="1">
      <c r="A3012" s="24" t="s">
        <v>6850</v>
      </c>
      <c r="B3012" s="1" t="s">
        <v>6851</v>
      </c>
      <c r="C3012" s="24" t="s">
        <v>13792</v>
      </c>
      <c r="D3012" s="24" t="s">
        <v>13792</v>
      </c>
    </row>
    <row r="3013" hidden="1">
      <c r="A3013" s="24" t="s">
        <v>6856</v>
      </c>
      <c r="B3013" s="1" t="s">
        <v>6857</v>
      </c>
      <c r="C3013" s="24" t="s">
        <v>13792</v>
      </c>
      <c r="D3013" s="24" t="s">
        <v>13792</v>
      </c>
    </row>
    <row r="3014" hidden="1">
      <c r="A3014" s="24" t="s">
        <v>6858</v>
      </c>
      <c r="B3014" s="1" t="s">
        <v>6859</v>
      </c>
      <c r="C3014" s="24" t="s">
        <v>13992</v>
      </c>
      <c r="D3014" s="24" t="s">
        <v>13792</v>
      </c>
    </row>
    <row r="3015" hidden="1">
      <c r="A3015" s="24" t="s">
        <v>1009</v>
      </c>
      <c r="B3015" s="1" t="s">
        <v>1010</v>
      </c>
      <c r="C3015" s="24" t="s">
        <v>13866</v>
      </c>
      <c r="D3015" s="24" t="s">
        <v>13792</v>
      </c>
    </row>
    <row r="3016" hidden="1">
      <c r="A3016" s="24" t="s">
        <v>6860</v>
      </c>
      <c r="B3016" s="1" t="s">
        <v>6861</v>
      </c>
      <c r="C3016" s="24" t="s">
        <v>13792</v>
      </c>
      <c r="D3016" s="24" t="s">
        <v>13792</v>
      </c>
    </row>
    <row r="3017" hidden="1">
      <c r="A3017" s="24" t="s">
        <v>6862</v>
      </c>
      <c r="B3017" s="1" t="s">
        <v>6863</v>
      </c>
      <c r="C3017" s="24" t="s">
        <v>13792</v>
      </c>
      <c r="D3017" s="24" t="s">
        <v>13792</v>
      </c>
    </row>
    <row r="3018" hidden="1">
      <c r="A3018" s="24" t="s">
        <v>6864</v>
      </c>
      <c r="B3018" s="1" t="s">
        <v>6865</v>
      </c>
      <c r="C3018" s="24" t="s">
        <v>13845</v>
      </c>
      <c r="D3018" s="24" t="s">
        <v>13792</v>
      </c>
    </row>
    <row r="3019" hidden="1">
      <c r="A3019" s="24" t="s">
        <v>6866</v>
      </c>
      <c r="B3019" s="1" t="s">
        <v>6867</v>
      </c>
      <c r="C3019" s="24" t="s">
        <v>13792</v>
      </c>
      <c r="D3019" s="24" t="s">
        <v>13792</v>
      </c>
    </row>
    <row r="3020" hidden="1">
      <c r="A3020" s="24" t="s">
        <v>6868</v>
      </c>
      <c r="B3020" s="1" t="s">
        <v>6869</v>
      </c>
      <c r="C3020" s="24" t="s">
        <v>13792</v>
      </c>
      <c r="D3020" s="24" t="s">
        <v>13792</v>
      </c>
    </row>
    <row r="3021" hidden="1">
      <c r="A3021" s="24" t="s">
        <v>6870</v>
      </c>
      <c r="B3021" s="1" t="s">
        <v>6871</v>
      </c>
      <c r="C3021" s="24" t="s">
        <v>13792</v>
      </c>
      <c r="D3021" s="24" t="s">
        <v>13792</v>
      </c>
    </row>
    <row r="3022" hidden="1">
      <c r="A3022" s="24" t="s">
        <v>6872</v>
      </c>
      <c r="B3022" s="1" t="s">
        <v>6873</v>
      </c>
      <c r="C3022" s="24" t="s">
        <v>13792</v>
      </c>
      <c r="D3022" s="24" t="s">
        <v>13792</v>
      </c>
    </row>
    <row r="3023" hidden="1">
      <c r="A3023" s="24" t="s">
        <v>971</v>
      </c>
      <c r="B3023" s="1" t="s">
        <v>973</v>
      </c>
      <c r="C3023" s="24" t="s">
        <v>13845</v>
      </c>
      <c r="D3023" s="24" t="s">
        <v>13792</v>
      </c>
    </row>
    <row r="3024" hidden="1">
      <c r="A3024" s="24" t="s">
        <v>6874</v>
      </c>
      <c r="B3024" s="1" t="s">
        <v>6875</v>
      </c>
      <c r="C3024" s="24" t="s">
        <v>13792</v>
      </c>
      <c r="D3024" s="24" t="s">
        <v>13792</v>
      </c>
    </row>
    <row r="3025" hidden="1">
      <c r="A3025" s="24" t="s">
        <v>6876</v>
      </c>
      <c r="B3025" s="1" t="s">
        <v>6877</v>
      </c>
      <c r="C3025" s="24" t="s">
        <v>13792</v>
      </c>
      <c r="D3025" s="24" t="s">
        <v>13792</v>
      </c>
    </row>
    <row r="3026" hidden="1">
      <c r="A3026" s="24" t="s">
        <v>974</v>
      </c>
      <c r="B3026" s="1" t="s">
        <v>975</v>
      </c>
      <c r="C3026" s="24" t="s">
        <v>13866</v>
      </c>
      <c r="D3026" s="24" t="s">
        <v>13792</v>
      </c>
    </row>
    <row r="3027" hidden="1">
      <c r="A3027" s="24" t="s">
        <v>976</v>
      </c>
      <c r="B3027" s="1" t="s">
        <v>977</v>
      </c>
      <c r="C3027" s="24" t="s">
        <v>13845</v>
      </c>
      <c r="D3027" s="24" t="s">
        <v>13792</v>
      </c>
    </row>
    <row r="3028" hidden="1">
      <c r="A3028" s="24" t="s">
        <v>978</v>
      </c>
      <c r="B3028" s="1" t="s">
        <v>979</v>
      </c>
      <c r="C3028" s="24" t="s">
        <v>13845</v>
      </c>
      <c r="D3028" s="24" t="s">
        <v>13792</v>
      </c>
    </row>
    <row r="3029" hidden="1">
      <c r="A3029" s="24" t="s">
        <v>981</v>
      </c>
      <c r="B3029" s="1" t="s">
        <v>982</v>
      </c>
      <c r="C3029" s="24" t="s">
        <v>13866</v>
      </c>
      <c r="D3029" s="24" t="s">
        <v>13792</v>
      </c>
    </row>
    <row r="3030" hidden="1">
      <c r="A3030" s="24" t="s">
        <v>6882</v>
      </c>
      <c r="B3030" s="1" t="s">
        <v>6883</v>
      </c>
      <c r="C3030" s="24" t="s">
        <v>13792</v>
      </c>
      <c r="D3030" s="24" t="s">
        <v>13792</v>
      </c>
    </row>
    <row r="3031" hidden="1">
      <c r="A3031" s="24" t="s">
        <v>983</v>
      </c>
      <c r="B3031" s="1" t="s">
        <v>984</v>
      </c>
      <c r="C3031" s="24" t="s">
        <v>13845</v>
      </c>
      <c r="D3031" s="24" t="s">
        <v>13792</v>
      </c>
    </row>
    <row r="3032" hidden="1">
      <c r="A3032" s="24" t="s">
        <v>985</v>
      </c>
      <c r="B3032" s="1" t="s">
        <v>986</v>
      </c>
      <c r="C3032" s="24" t="s">
        <v>13845</v>
      </c>
      <c r="D3032" s="24" t="s">
        <v>13792</v>
      </c>
    </row>
    <row r="3033" hidden="1">
      <c r="A3033" s="24" t="s">
        <v>987</v>
      </c>
      <c r="B3033" s="1" t="s">
        <v>989</v>
      </c>
      <c r="C3033" s="24" t="s">
        <v>13845</v>
      </c>
      <c r="D3033" s="24" t="s">
        <v>13792</v>
      </c>
    </row>
    <row r="3034" hidden="1">
      <c r="A3034" s="24" t="s">
        <v>990</v>
      </c>
      <c r="B3034" s="1" t="s">
        <v>991</v>
      </c>
      <c r="C3034" s="24" t="s">
        <v>13866</v>
      </c>
      <c r="D3034" s="24" t="s">
        <v>13792</v>
      </c>
    </row>
    <row r="3035" hidden="1">
      <c r="A3035" s="24" t="s">
        <v>992</v>
      </c>
      <c r="B3035" s="1" t="s">
        <v>993</v>
      </c>
      <c r="C3035" s="24" t="s">
        <v>13866</v>
      </c>
      <c r="D3035" s="24" t="s">
        <v>13792</v>
      </c>
    </row>
    <row r="3036" hidden="1">
      <c r="A3036" s="24" t="s">
        <v>994</v>
      </c>
      <c r="B3036" s="1" t="s">
        <v>996</v>
      </c>
      <c r="C3036" s="24" t="s">
        <v>13866</v>
      </c>
      <c r="D3036" s="24" t="s">
        <v>13792</v>
      </c>
    </row>
    <row r="3037" hidden="1">
      <c r="A3037" s="24" t="s">
        <v>997</v>
      </c>
      <c r="B3037" s="1" t="s">
        <v>998</v>
      </c>
      <c r="C3037" s="24" t="s">
        <v>13866</v>
      </c>
      <c r="D3037" s="24" t="s">
        <v>13792</v>
      </c>
    </row>
    <row r="3038" hidden="1">
      <c r="A3038" s="24" t="s">
        <v>6886</v>
      </c>
      <c r="B3038" s="1" t="s">
        <v>6887</v>
      </c>
      <c r="C3038" s="24" t="s">
        <v>13992</v>
      </c>
      <c r="D3038" s="24" t="s">
        <v>13792</v>
      </c>
    </row>
    <row r="3039" hidden="1">
      <c r="A3039" s="24" t="s">
        <v>999</v>
      </c>
      <c r="B3039" s="1" t="s">
        <v>1000</v>
      </c>
      <c r="C3039" s="24" t="s">
        <v>13866</v>
      </c>
      <c r="D3039" s="24" t="s">
        <v>13792</v>
      </c>
    </row>
    <row r="3040" hidden="1">
      <c r="A3040" s="24" t="s">
        <v>1002</v>
      </c>
      <c r="B3040" s="1" t="s">
        <v>1003</v>
      </c>
      <c r="C3040" s="24" t="s">
        <v>13866</v>
      </c>
      <c r="D3040" s="24" t="s">
        <v>13792</v>
      </c>
    </row>
    <row r="3041" hidden="1">
      <c r="A3041" s="24" t="s">
        <v>6896</v>
      </c>
      <c r="B3041" s="1" t="s">
        <v>6897</v>
      </c>
      <c r="C3041" s="24" t="s">
        <v>13845</v>
      </c>
      <c r="D3041" s="24" t="s">
        <v>13792</v>
      </c>
    </row>
    <row r="3042" hidden="1">
      <c r="A3042" s="24" t="s">
        <v>6898</v>
      </c>
      <c r="B3042" s="1" t="s">
        <v>6899</v>
      </c>
      <c r="C3042" s="24" t="s">
        <v>13992</v>
      </c>
      <c r="D3042" s="24" t="s">
        <v>13792</v>
      </c>
    </row>
    <row r="3043" hidden="1">
      <c r="A3043" s="24" t="s">
        <v>6902</v>
      </c>
      <c r="B3043" s="1" t="s">
        <v>6903</v>
      </c>
      <c r="C3043" s="24" t="s">
        <v>13992</v>
      </c>
      <c r="D3043" s="24" t="s">
        <v>13792</v>
      </c>
    </row>
    <row r="3044" hidden="1">
      <c r="A3044" s="24" t="s">
        <v>6904</v>
      </c>
      <c r="B3044" s="1" t="s">
        <v>6905</v>
      </c>
      <c r="C3044" s="24" t="s">
        <v>13992</v>
      </c>
      <c r="D3044" s="24" t="s">
        <v>13792</v>
      </c>
    </row>
    <row r="3045" hidden="1">
      <c r="A3045" s="24" t="s">
        <v>6906</v>
      </c>
      <c r="B3045" s="1" t="s">
        <v>6907</v>
      </c>
      <c r="C3045" s="24" t="s">
        <v>13845</v>
      </c>
      <c r="D3045" s="24" t="s">
        <v>13792</v>
      </c>
    </row>
    <row r="3046" hidden="1">
      <c r="A3046" s="24" t="s">
        <v>6908</v>
      </c>
      <c r="B3046" s="1" t="s">
        <v>6909</v>
      </c>
      <c r="C3046" s="24" t="s">
        <v>1102</v>
      </c>
      <c r="D3046" s="24" t="s">
        <v>13792</v>
      </c>
    </row>
    <row r="3047" hidden="1">
      <c r="A3047" s="24" t="s">
        <v>6912</v>
      </c>
      <c r="B3047" s="1" t="s">
        <v>6913</v>
      </c>
      <c r="C3047" s="24" t="s">
        <v>13992</v>
      </c>
      <c r="D3047" s="24" t="s">
        <v>13792</v>
      </c>
    </row>
    <row r="3048" hidden="1">
      <c r="A3048" s="24" t="s">
        <v>1004</v>
      </c>
      <c r="B3048" s="1" t="s">
        <v>1005</v>
      </c>
      <c r="C3048" s="24" t="s">
        <v>13866</v>
      </c>
      <c r="D3048" s="24" t="s">
        <v>13792</v>
      </c>
    </row>
    <row r="3049" hidden="1">
      <c r="A3049" s="24" t="s">
        <v>6916</v>
      </c>
      <c r="B3049" s="1" t="s">
        <v>6917</v>
      </c>
      <c r="C3049" s="24" t="s">
        <v>13792</v>
      </c>
      <c r="D3049" s="24" t="s">
        <v>13792</v>
      </c>
    </row>
    <row r="3050" hidden="1">
      <c r="A3050" s="24" t="s">
        <v>1006</v>
      </c>
      <c r="B3050" s="1" t="s">
        <v>1007</v>
      </c>
      <c r="C3050" s="24" t="s">
        <v>13845</v>
      </c>
      <c r="D3050" s="24" t="s">
        <v>13792</v>
      </c>
    </row>
    <row r="3051" hidden="1">
      <c r="A3051" s="24" t="s">
        <v>12271</v>
      </c>
      <c r="B3051" s="1" t="s">
        <v>12272</v>
      </c>
      <c r="C3051" s="24" t="s">
        <v>13992</v>
      </c>
      <c r="D3051" s="24" t="s">
        <v>13792</v>
      </c>
    </row>
    <row r="3052" hidden="1">
      <c r="A3052" s="24" t="s">
        <v>6918</v>
      </c>
      <c r="B3052" s="1" t="s">
        <v>6919</v>
      </c>
      <c r="C3052" s="24" t="s">
        <v>13992</v>
      </c>
      <c r="D3052" s="24" t="s">
        <v>13792</v>
      </c>
    </row>
    <row r="3053" hidden="1">
      <c r="A3053" s="24" t="s">
        <v>6920</v>
      </c>
      <c r="B3053" s="1" t="s">
        <v>6921</v>
      </c>
      <c r="C3053" s="24" t="s">
        <v>13992</v>
      </c>
      <c r="D3053" s="24" t="s">
        <v>13792</v>
      </c>
    </row>
    <row r="3054" hidden="1">
      <c r="A3054" s="24" t="s">
        <v>6922</v>
      </c>
      <c r="B3054" s="1" t="s">
        <v>6923</v>
      </c>
      <c r="C3054" s="24" t="s">
        <v>13992</v>
      </c>
      <c r="D3054" s="24" t="s">
        <v>13792</v>
      </c>
    </row>
    <row r="3055" hidden="1">
      <c r="A3055" s="24" t="s">
        <v>12278</v>
      </c>
      <c r="B3055" s="1" t="s">
        <v>12279</v>
      </c>
      <c r="C3055" s="24" t="s">
        <v>13992</v>
      </c>
      <c r="D3055" s="24" t="s">
        <v>13792</v>
      </c>
    </row>
    <row r="3056" hidden="1">
      <c r="A3056" s="24" t="s">
        <v>6924</v>
      </c>
      <c r="B3056" s="1" t="s">
        <v>6925</v>
      </c>
      <c r="C3056" s="24" t="s">
        <v>13792</v>
      </c>
      <c r="D3056" s="24" t="s">
        <v>13792</v>
      </c>
    </row>
    <row r="3057" hidden="1">
      <c r="A3057" s="24" t="s">
        <v>6926</v>
      </c>
      <c r="B3057" s="1" t="s">
        <v>6927</v>
      </c>
      <c r="C3057" s="24" t="s">
        <v>13792</v>
      </c>
      <c r="D3057" s="24" t="s">
        <v>13792</v>
      </c>
    </row>
    <row r="3058" hidden="1">
      <c r="A3058" s="24" t="s">
        <v>6928</v>
      </c>
      <c r="B3058" s="1" t="s">
        <v>6929</v>
      </c>
      <c r="C3058" s="24" t="s">
        <v>13792</v>
      </c>
      <c r="D3058" s="24" t="s">
        <v>13792</v>
      </c>
    </row>
    <row r="3059" hidden="1">
      <c r="A3059" s="24" t="s">
        <v>6930</v>
      </c>
      <c r="B3059" s="1" t="s">
        <v>6931</v>
      </c>
      <c r="C3059" s="24" t="s">
        <v>13792</v>
      </c>
      <c r="D3059" s="24" t="s">
        <v>13792</v>
      </c>
    </row>
    <row r="3060" hidden="1">
      <c r="A3060" s="24" t="s">
        <v>6932</v>
      </c>
      <c r="B3060" s="1" t="s">
        <v>6933</v>
      </c>
      <c r="C3060" s="24" t="s">
        <v>13792</v>
      </c>
      <c r="D3060" s="24" t="s">
        <v>13792</v>
      </c>
    </row>
    <row r="3061" hidden="1">
      <c r="A3061" s="24" t="s">
        <v>6934</v>
      </c>
      <c r="B3061" s="1" t="s">
        <v>6935</v>
      </c>
      <c r="C3061" s="24" t="s">
        <v>13792</v>
      </c>
      <c r="D3061" s="24" t="s">
        <v>13792</v>
      </c>
    </row>
    <row r="3062" hidden="1">
      <c r="A3062" s="24" t="s">
        <v>6936</v>
      </c>
      <c r="B3062" s="1" t="s">
        <v>6937</v>
      </c>
      <c r="C3062" s="24" t="s">
        <v>13792</v>
      </c>
      <c r="D3062" s="24" t="s">
        <v>13792</v>
      </c>
    </row>
    <row r="3063" hidden="1">
      <c r="A3063" s="24" t="s">
        <v>6938</v>
      </c>
      <c r="B3063" s="1" t="s">
        <v>6939</v>
      </c>
      <c r="C3063" s="24" t="s">
        <v>13792</v>
      </c>
      <c r="D3063" s="24" t="s">
        <v>13792</v>
      </c>
    </row>
    <row r="3064" hidden="1">
      <c r="A3064" s="24" t="s">
        <v>6940</v>
      </c>
      <c r="B3064" s="1" t="s">
        <v>6941</v>
      </c>
      <c r="C3064" s="24" t="s">
        <v>13792</v>
      </c>
      <c r="D3064" s="24" t="s">
        <v>13792</v>
      </c>
    </row>
    <row r="3065" hidden="1">
      <c r="A3065" s="24" t="s">
        <v>6942</v>
      </c>
      <c r="B3065" s="1" t="s">
        <v>6943</v>
      </c>
      <c r="C3065" s="24" t="s">
        <v>13792</v>
      </c>
      <c r="D3065" s="24" t="s">
        <v>13792</v>
      </c>
    </row>
    <row r="3066" hidden="1">
      <c r="A3066" s="24" t="s">
        <v>6944</v>
      </c>
      <c r="B3066" s="1" t="s">
        <v>6945</v>
      </c>
      <c r="C3066" s="24" t="s">
        <v>13792</v>
      </c>
      <c r="D3066" s="24" t="s">
        <v>13792</v>
      </c>
    </row>
    <row r="3067" hidden="1">
      <c r="A3067" s="24" t="s">
        <v>6946</v>
      </c>
      <c r="B3067" s="1" t="s">
        <v>6947</v>
      </c>
      <c r="C3067" s="24" t="s">
        <v>13792</v>
      </c>
      <c r="D3067" s="24" t="s">
        <v>13792</v>
      </c>
    </row>
    <row r="3068" hidden="1">
      <c r="A3068" s="24" t="s">
        <v>6948</v>
      </c>
      <c r="B3068" s="1" t="s">
        <v>6949</v>
      </c>
      <c r="C3068" s="24" t="s">
        <v>13792</v>
      </c>
      <c r="D3068" s="24" t="s">
        <v>13792</v>
      </c>
    </row>
    <row r="3069" hidden="1">
      <c r="A3069" s="24" t="s">
        <v>6950</v>
      </c>
      <c r="B3069" s="1" t="s">
        <v>6951</v>
      </c>
      <c r="C3069" s="24" t="s">
        <v>13792</v>
      </c>
      <c r="D3069" s="24" t="s">
        <v>13792</v>
      </c>
    </row>
    <row r="3070" hidden="1">
      <c r="A3070" s="24" t="s">
        <v>6952</v>
      </c>
      <c r="B3070" s="1" t="s">
        <v>6953</v>
      </c>
      <c r="C3070" s="24" t="s">
        <v>13792</v>
      </c>
      <c r="D3070" s="24" t="s">
        <v>13792</v>
      </c>
    </row>
    <row r="3071" hidden="1">
      <c r="A3071" s="24" t="s">
        <v>6954</v>
      </c>
      <c r="B3071" s="1" t="s">
        <v>6955</v>
      </c>
      <c r="C3071" s="24" t="s">
        <v>13792</v>
      </c>
      <c r="D3071" s="24" t="s">
        <v>13792</v>
      </c>
    </row>
    <row r="3072" hidden="1">
      <c r="A3072" s="24" t="s">
        <v>6956</v>
      </c>
      <c r="B3072" s="1" t="s">
        <v>6957</v>
      </c>
      <c r="C3072" s="24" t="s">
        <v>13792</v>
      </c>
      <c r="D3072" s="24" t="s">
        <v>13792</v>
      </c>
    </row>
    <row r="3073" hidden="1">
      <c r="A3073" s="24" t="s">
        <v>6958</v>
      </c>
      <c r="B3073" s="1" t="s">
        <v>6959</v>
      </c>
      <c r="C3073" s="24" t="s">
        <v>13792</v>
      </c>
      <c r="D3073" s="24" t="s">
        <v>13792</v>
      </c>
    </row>
    <row r="3074" hidden="1">
      <c r="A3074" s="24" t="s">
        <v>6960</v>
      </c>
      <c r="B3074" s="1" t="s">
        <v>6961</v>
      </c>
      <c r="C3074" s="24" t="s">
        <v>13792</v>
      </c>
      <c r="D3074" s="24" t="s">
        <v>13792</v>
      </c>
    </row>
    <row r="3075" hidden="1">
      <c r="A3075" s="24" t="s">
        <v>6962</v>
      </c>
      <c r="B3075" s="1" t="s">
        <v>6963</v>
      </c>
      <c r="C3075" s="24" t="s">
        <v>13792</v>
      </c>
      <c r="D3075" s="24" t="s">
        <v>13792</v>
      </c>
    </row>
    <row r="3076" hidden="1">
      <c r="A3076" s="24" t="s">
        <v>6964</v>
      </c>
      <c r="B3076" s="1" t="s">
        <v>6965</v>
      </c>
      <c r="C3076" s="24" t="s">
        <v>13792</v>
      </c>
      <c r="D3076" s="24" t="s">
        <v>13792</v>
      </c>
    </row>
    <row r="3077" hidden="1">
      <c r="A3077" s="24" t="s">
        <v>6966</v>
      </c>
      <c r="B3077" s="1" t="s">
        <v>6967</v>
      </c>
      <c r="C3077" s="24" t="s">
        <v>13792</v>
      </c>
      <c r="D3077" s="24" t="s">
        <v>13792</v>
      </c>
    </row>
    <row r="3078" hidden="1">
      <c r="A3078" s="24" t="s">
        <v>6968</v>
      </c>
      <c r="B3078" s="1" t="s">
        <v>6969</v>
      </c>
      <c r="C3078" s="24" t="s">
        <v>13792</v>
      </c>
      <c r="D3078" s="24" t="s">
        <v>13792</v>
      </c>
    </row>
    <row r="3079" hidden="1">
      <c r="A3079" s="24" t="s">
        <v>6970</v>
      </c>
      <c r="B3079" s="1" t="s">
        <v>6971</v>
      </c>
      <c r="C3079" s="24" t="s">
        <v>13792</v>
      </c>
      <c r="D3079" s="24" t="s">
        <v>13792</v>
      </c>
    </row>
    <row r="3080" hidden="1">
      <c r="A3080" s="24" t="s">
        <v>6972</v>
      </c>
      <c r="B3080" s="1" t="s">
        <v>6973</v>
      </c>
      <c r="C3080" s="24" t="s">
        <v>13792</v>
      </c>
      <c r="D3080" s="24" t="s">
        <v>13792</v>
      </c>
    </row>
    <row r="3081" hidden="1">
      <c r="A3081" s="24" t="s">
        <v>6974</v>
      </c>
      <c r="B3081" s="1" t="s">
        <v>6975</v>
      </c>
      <c r="C3081" s="24" t="s">
        <v>13792</v>
      </c>
      <c r="D3081" s="24" t="s">
        <v>13792</v>
      </c>
    </row>
    <row r="3082" hidden="1">
      <c r="A3082" s="24" t="s">
        <v>6976</v>
      </c>
      <c r="B3082" s="1" t="s">
        <v>6977</v>
      </c>
      <c r="C3082" s="24" t="s">
        <v>13792</v>
      </c>
      <c r="D3082" s="24" t="s">
        <v>13792</v>
      </c>
    </row>
    <row r="3083" hidden="1">
      <c r="A3083" s="24" t="s">
        <v>6978</v>
      </c>
      <c r="B3083" s="1" t="s">
        <v>6979</v>
      </c>
      <c r="C3083" s="24" t="s">
        <v>13792</v>
      </c>
      <c r="D3083" s="24" t="s">
        <v>13792</v>
      </c>
    </row>
    <row r="3084" hidden="1">
      <c r="A3084" s="24" t="s">
        <v>6980</v>
      </c>
      <c r="B3084" s="1" t="s">
        <v>6981</v>
      </c>
      <c r="C3084" s="24" t="s">
        <v>13792</v>
      </c>
      <c r="D3084" s="24" t="s">
        <v>13792</v>
      </c>
    </row>
    <row r="3085" hidden="1">
      <c r="A3085" s="24" t="s">
        <v>6982</v>
      </c>
      <c r="B3085" s="1" t="s">
        <v>6983</v>
      </c>
      <c r="C3085" s="24" t="s">
        <v>13792</v>
      </c>
      <c r="D3085" s="24" t="s">
        <v>13792</v>
      </c>
    </row>
    <row r="3086" hidden="1">
      <c r="A3086" s="24" t="s">
        <v>6984</v>
      </c>
      <c r="B3086" s="1" t="s">
        <v>6985</v>
      </c>
      <c r="C3086" s="24" t="s">
        <v>13792</v>
      </c>
      <c r="D3086" s="24" t="s">
        <v>13792</v>
      </c>
    </row>
    <row r="3087" hidden="1">
      <c r="A3087" s="24" t="s">
        <v>6988</v>
      </c>
      <c r="B3087" s="1" t="s">
        <v>6989</v>
      </c>
      <c r="C3087" s="24" t="s">
        <v>13792</v>
      </c>
      <c r="D3087" s="24" t="s">
        <v>13792</v>
      </c>
    </row>
    <row r="3088" hidden="1">
      <c r="A3088" s="24" t="s">
        <v>6990</v>
      </c>
      <c r="B3088" s="1" t="s">
        <v>6991</v>
      </c>
      <c r="C3088" s="24" t="s">
        <v>13792</v>
      </c>
      <c r="D3088" s="24" t="s">
        <v>13792</v>
      </c>
    </row>
    <row r="3089" hidden="1">
      <c r="A3089" s="24" t="s">
        <v>6992</v>
      </c>
      <c r="B3089" s="1" t="s">
        <v>6993</v>
      </c>
      <c r="C3089" s="24" t="s">
        <v>13792</v>
      </c>
      <c r="D3089" s="24" t="s">
        <v>13792</v>
      </c>
    </row>
    <row r="3090" hidden="1">
      <c r="A3090" s="24" t="s">
        <v>6994</v>
      </c>
      <c r="B3090" s="1" t="s">
        <v>6995</v>
      </c>
      <c r="C3090" s="24" t="s">
        <v>13792</v>
      </c>
      <c r="D3090" s="24" t="s">
        <v>13792</v>
      </c>
    </row>
    <row r="3091" hidden="1">
      <c r="A3091" s="24" t="s">
        <v>6996</v>
      </c>
      <c r="B3091" s="1" t="s">
        <v>6997</v>
      </c>
      <c r="C3091" s="24" t="s">
        <v>13792</v>
      </c>
      <c r="D3091" s="24" t="s">
        <v>13792</v>
      </c>
    </row>
    <row r="3092" hidden="1">
      <c r="A3092" s="24" t="s">
        <v>6998</v>
      </c>
      <c r="B3092" s="1" t="s">
        <v>252</v>
      </c>
      <c r="C3092" s="24" t="s">
        <v>13792</v>
      </c>
      <c r="D3092" s="24" t="s">
        <v>13792</v>
      </c>
    </row>
    <row r="3093" hidden="1">
      <c r="A3093" s="24" t="s">
        <v>6999</v>
      </c>
      <c r="B3093" s="1" t="s">
        <v>256</v>
      </c>
      <c r="C3093" s="24" t="s">
        <v>13792</v>
      </c>
      <c r="D3093" s="24" t="s">
        <v>13792</v>
      </c>
    </row>
    <row r="3094" hidden="1">
      <c r="A3094" s="24" t="s">
        <v>240</v>
      </c>
      <c r="B3094" s="1" t="s">
        <v>103</v>
      </c>
      <c r="C3094" s="24" t="s">
        <v>13792</v>
      </c>
      <c r="D3094" s="24" t="s">
        <v>13792</v>
      </c>
    </row>
    <row r="3095" hidden="1">
      <c r="A3095" s="24" t="s">
        <v>7000</v>
      </c>
      <c r="B3095" s="1" t="s">
        <v>261</v>
      </c>
      <c r="C3095" s="24" t="s">
        <v>13792</v>
      </c>
      <c r="D3095" s="24" t="s">
        <v>13792</v>
      </c>
    </row>
    <row r="3096" hidden="1">
      <c r="A3096" s="24" t="s">
        <v>7001</v>
      </c>
      <c r="B3096" s="1" t="s">
        <v>266</v>
      </c>
      <c r="C3096" s="24" t="s">
        <v>13792</v>
      </c>
      <c r="D3096" s="24" t="s">
        <v>13792</v>
      </c>
    </row>
    <row r="3097" hidden="1">
      <c r="A3097" s="24" t="s">
        <v>7002</v>
      </c>
      <c r="B3097" s="1" t="s">
        <v>7003</v>
      </c>
      <c r="C3097" s="24" t="s">
        <v>13792</v>
      </c>
      <c r="D3097" s="24" t="s">
        <v>13792</v>
      </c>
    </row>
    <row r="3098" hidden="1">
      <c r="A3098" s="24" t="s">
        <v>7004</v>
      </c>
      <c r="B3098" s="1" t="s">
        <v>7005</v>
      </c>
      <c r="C3098" s="24" t="s">
        <v>13792</v>
      </c>
      <c r="D3098" s="24" t="s">
        <v>13792</v>
      </c>
    </row>
    <row r="3099" hidden="1">
      <c r="A3099" s="24" t="s">
        <v>7006</v>
      </c>
      <c r="B3099" s="1" t="s">
        <v>7007</v>
      </c>
      <c r="C3099" s="24" t="s">
        <v>13792</v>
      </c>
      <c r="D3099" s="24" t="s">
        <v>13792</v>
      </c>
    </row>
    <row r="3100" hidden="1">
      <c r="A3100" s="24" t="s">
        <v>7008</v>
      </c>
      <c r="B3100" s="1" t="s">
        <v>7009</v>
      </c>
      <c r="C3100" s="24" t="s">
        <v>13792</v>
      </c>
      <c r="D3100" s="24" t="s">
        <v>13792</v>
      </c>
    </row>
    <row r="3101" hidden="1">
      <c r="A3101" s="24" t="s">
        <v>7010</v>
      </c>
      <c r="B3101" s="1" t="s">
        <v>7011</v>
      </c>
      <c r="C3101" s="24" t="s">
        <v>13792</v>
      </c>
      <c r="D3101" s="24" t="s">
        <v>13792</v>
      </c>
    </row>
    <row r="3102" hidden="1">
      <c r="A3102" s="24" t="s">
        <v>7012</v>
      </c>
      <c r="B3102" s="1" t="s">
        <v>271</v>
      </c>
      <c r="C3102" s="24" t="s">
        <v>13792</v>
      </c>
      <c r="D3102" s="24" t="s">
        <v>13792</v>
      </c>
    </row>
    <row r="3103" hidden="1">
      <c r="A3103" s="24" t="s">
        <v>7013</v>
      </c>
      <c r="B3103" s="1" t="s">
        <v>7014</v>
      </c>
      <c r="C3103" s="24" t="s">
        <v>13792</v>
      </c>
      <c r="D3103" s="24" t="s">
        <v>13792</v>
      </c>
    </row>
    <row r="3104" hidden="1">
      <c r="A3104" s="24" t="s">
        <v>7015</v>
      </c>
      <c r="B3104" s="1" t="s">
        <v>7016</v>
      </c>
      <c r="C3104" s="24" t="s">
        <v>13792</v>
      </c>
      <c r="D3104" s="24" t="s">
        <v>13792</v>
      </c>
    </row>
    <row r="3105" hidden="1">
      <c r="A3105" s="24" t="s">
        <v>7017</v>
      </c>
      <c r="B3105" s="1" t="s">
        <v>7018</v>
      </c>
      <c r="C3105" s="24" t="s">
        <v>13792</v>
      </c>
      <c r="D3105" s="24" t="s">
        <v>13792</v>
      </c>
    </row>
    <row r="3106" hidden="1">
      <c r="A3106" s="24" t="s">
        <v>7019</v>
      </c>
      <c r="B3106" s="1" t="s">
        <v>7020</v>
      </c>
      <c r="C3106" s="24" t="s">
        <v>13792</v>
      </c>
      <c r="D3106" s="24" t="s">
        <v>13792</v>
      </c>
    </row>
    <row r="3107" hidden="1">
      <c r="A3107" s="24" t="s">
        <v>7021</v>
      </c>
      <c r="B3107" s="1" t="s">
        <v>7022</v>
      </c>
      <c r="C3107" s="24" t="s">
        <v>13992</v>
      </c>
      <c r="D3107" s="24" t="s">
        <v>13792</v>
      </c>
    </row>
    <row r="3108" hidden="1">
      <c r="A3108" s="24" t="s">
        <v>7023</v>
      </c>
      <c r="B3108" s="1" t="s">
        <v>7024</v>
      </c>
      <c r="C3108" s="24" t="s">
        <v>13792</v>
      </c>
      <c r="D3108" s="24" t="s">
        <v>13792</v>
      </c>
    </row>
    <row r="3109" hidden="1">
      <c r="A3109" s="24" t="s">
        <v>7025</v>
      </c>
      <c r="B3109" s="1" t="s">
        <v>7026</v>
      </c>
      <c r="C3109" s="24" t="s">
        <v>13792</v>
      </c>
      <c r="D3109" s="24" t="s">
        <v>13792</v>
      </c>
    </row>
    <row r="3110" hidden="1">
      <c r="A3110" s="24" t="s">
        <v>7027</v>
      </c>
      <c r="B3110" s="1" t="s">
        <v>7028</v>
      </c>
      <c r="C3110" s="24" t="s">
        <v>13792</v>
      </c>
      <c r="D3110" s="24" t="s">
        <v>13792</v>
      </c>
    </row>
    <row r="3111" hidden="1">
      <c r="A3111" s="24" t="s">
        <v>7029</v>
      </c>
      <c r="B3111" s="1" t="s">
        <v>7030</v>
      </c>
      <c r="C3111" s="24" t="s">
        <v>13792</v>
      </c>
      <c r="D3111" s="24" t="s">
        <v>13792</v>
      </c>
    </row>
    <row r="3112" hidden="1">
      <c r="A3112" s="24" t="s">
        <v>7031</v>
      </c>
      <c r="B3112" s="1" t="s">
        <v>7032</v>
      </c>
      <c r="C3112" s="24" t="s">
        <v>13792</v>
      </c>
      <c r="D3112" s="24" t="s">
        <v>13792</v>
      </c>
    </row>
    <row r="3113" hidden="1">
      <c r="A3113" s="24" t="s">
        <v>7033</v>
      </c>
      <c r="B3113" s="1" t="s">
        <v>7034</v>
      </c>
      <c r="C3113" s="24" t="s">
        <v>13792</v>
      </c>
      <c r="D3113" s="24" t="s">
        <v>13792</v>
      </c>
    </row>
    <row r="3114" hidden="1">
      <c r="A3114" s="24" t="s">
        <v>7035</v>
      </c>
      <c r="B3114" s="1" t="s">
        <v>7036</v>
      </c>
      <c r="C3114" s="24" t="s">
        <v>13792</v>
      </c>
      <c r="D3114" s="24" t="s">
        <v>13792</v>
      </c>
    </row>
    <row r="3115" hidden="1">
      <c r="A3115" s="24" t="s">
        <v>7037</v>
      </c>
      <c r="B3115" s="1" t="s">
        <v>7038</v>
      </c>
      <c r="C3115" s="24" t="s">
        <v>13792</v>
      </c>
      <c r="D3115" s="24" t="s">
        <v>13792</v>
      </c>
    </row>
    <row r="3116" hidden="1">
      <c r="A3116" s="24" t="s">
        <v>7039</v>
      </c>
      <c r="B3116" s="1" t="s">
        <v>7040</v>
      </c>
      <c r="C3116" s="24" t="s">
        <v>13792</v>
      </c>
      <c r="D3116" s="24" t="s">
        <v>13792</v>
      </c>
    </row>
    <row r="3117" hidden="1">
      <c r="A3117" s="24" t="s">
        <v>7041</v>
      </c>
      <c r="B3117" s="1" t="s">
        <v>7042</v>
      </c>
      <c r="C3117" s="24" t="s">
        <v>13792</v>
      </c>
      <c r="D3117" s="24" t="s">
        <v>13792</v>
      </c>
    </row>
    <row r="3118" hidden="1">
      <c r="A3118" s="24" t="s">
        <v>7043</v>
      </c>
      <c r="B3118" s="1" t="s">
        <v>7044</v>
      </c>
      <c r="C3118" s="24" t="s">
        <v>13792</v>
      </c>
      <c r="D3118" s="24" t="s">
        <v>13792</v>
      </c>
    </row>
    <row r="3119" hidden="1">
      <c r="A3119" s="24" t="s">
        <v>7047</v>
      </c>
      <c r="B3119" s="1" t="s">
        <v>7048</v>
      </c>
      <c r="C3119" s="24" t="s">
        <v>13792</v>
      </c>
      <c r="D3119" s="24" t="s">
        <v>13792</v>
      </c>
    </row>
    <row r="3120" hidden="1">
      <c r="A3120" s="24" t="s">
        <v>7049</v>
      </c>
      <c r="B3120" s="1" t="s">
        <v>7050</v>
      </c>
      <c r="C3120" s="24" t="s">
        <v>13792</v>
      </c>
      <c r="D3120" s="24" t="s">
        <v>13792</v>
      </c>
    </row>
    <row r="3121" hidden="1">
      <c r="A3121" s="24" t="s">
        <v>7051</v>
      </c>
      <c r="B3121" s="1" t="s">
        <v>7052</v>
      </c>
      <c r="C3121" s="24" t="s">
        <v>13792</v>
      </c>
      <c r="D3121" s="24" t="s">
        <v>13792</v>
      </c>
    </row>
    <row r="3122" hidden="1">
      <c r="A3122" s="24" t="s">
        <v>7053</v>
      </c>
      <c r="B3122" s="1" t="s">
        <v>7054</v>
      </c>
      <c r="C3122" s="24" t="s">
        <v>13792</v>
      </c>
      <c r="D3122" s="24" t="s">
        <v>13792</v>
      </c>
    </row>
    <row r="3123" hidden="1">
      <c r="A3123" s="24" t="s">
        <v>7055</v>
      </c>
      <c r="B3123" s="1" t="s">
        <v>7056</v>
      </c>
      <c r="C3123" s="24" t="s">
        <v>13792</v>
      </c>
      <c r="D3123" s="24" t="s">
        <v>13792</v>
      </c>
    </row>
    <row r="3124" hidden="1">
      <c r="A3124" s="24" t="s">
        <v>7057</v>
      </c>
      <c r="B3124" s="1" t="s">
        <v>7058</v>
      </c>
      <c r="C3124" s="24" t="s">
        <v>13792</v>
      </c>
      <c r="D3124" s="24" t="s">
        <v>13792</v>
      </c>
    </row>
    <row r="3125" hidden="1">
      <c r="A3125" s="24" t="s">
        <v>7059</v>
      </c>
      <c r="B3125" s="1" t="s">
        <v>277</v>
      </c>
      <c r="C3125" s="24" t="s">
        <v>13792</v>
      </c>
      <c r="D3125" s="24" t="s">
        <v>13792</v>
      </c>
    </row>
    <row r="3126" hidden="1">
      <c r="A3126" s="24" t="s">
        <v>7060</v>
      </c>
      <c r="B3126" s="1" t="s">
        <v>283</v>
      </c>
      <c r="C3126" s="24" t="s">
        <v>13792</v>
      </c>
      <c r="D3126" s="24" t="s">
        <v>13792</v>
      </c>
    </row>
    <row r="3127" hidden="1">
      <c r="A3127" s="24" t="s">
        <v>7061</v>
      </c>
      <c r="B3127" s="1" t="s">
        <v>7062</v>
      </c>
      <c r="C3127" s="24" t="s">
        <v>13792</v>
      </c>
      <c r="D3127" s="24" t="s">
        <v>13792</v>
      </c>
    </row>
    <row r="3128" hidden="1">
      <c r="A3128" s="24" t="s">
        <v>7063</v>
      </c>
      <c r="B3128" s="1" t="s">
        <v>286</v>
      </c>
      <c r="C3128" s="24" t="s">
        <v>13792</v>
      </c>
      <c r="D3128" s="24" t="s">
        <v>13792</v>
      </c>
    </row>
    <row r="3129" hidden="1">
      <c r="A3129" s="24" t="s">
        <v>7064</v>
      </c>
      <c r="B3129" s="1" t="s">
        <v>7065</v>
      </c>
      <c r="C3129" s="24" t="s">
        <v>13792</v>
      </c>
      <c r="D3129" s="24" t="s">
        <v>13792</v>
      </c>
    </row>
    <row r="3130" hidden="1">
      <c r="A3130" s="24" t="s">
        <v>7066</v>
      </c>
      <c r="B3130" s="1" t="s">
        <v>7067</v>
      </c>
      <c r="C3130" s="24" t="s">
        <v>13792</v>
      </c>
      <c r="D3130" s="24" t="s">
        <v>13792</v>
      </c>
    </row>
    <row r="3131" hidden="1">
      <c r="A3131" s="24" t="s">
        <v>7068</v>
      </c>
      <c r="B3131" s="1" t="s">
        <v>7069</v>
      </c>
      <c r="C3131" s="24" t="s">
        <v>13792</v>
      </c>
      <c r="D3131" s="24" t="s">
        <v>13792</v>
      </c>
    </row>
    <row r="3132" hidden="1">
      <c r="A3132" s="24" t="s">
        <v>7070</v>
      </c>
      <c r="B3132" s="1" t="s">
        <v>7071</v>
      </c>
      <c r="C3132" s="24" t="s">
        <v>13792</v>
      </c>
      <c r="D3132" s="24" t="s">
        <v>13792</v>
      </c>
    </row>
    <row r="3133" hidden="1">
      <c r="A3133" s="24" t="s">
        <v>7072</v>
      </c>
      <c r="B3133" s="1" t="s">
        <v>7073</v>
      </c>
      <c r="C3133" s="24" t="s">
        <v>13792</v>
      </c>
      <c r="D3133" s="24" t="s">
        <v>13792</v>
      </c>
    </row>
    <row r="3134" hidden="1">
      <c r="A3134" s="24" t="s">
        <v>7074</v>
      </c>
      <c r="B3134" s="1" t="s">
        <v>7075</v>
      </c>
      <c r="C3134" s="24" t="s">
        <v>13792</v>
      </c>
      <c r="D3134" s="24" t="s">
        <v>13792</v>
      </c>
    </row>
    <row r="3135" hidden="1">
      <c r="A3135" s="24" t="s">
        <v>7076</v>
      </c>
      <c r="B3135" s="1" t="s">
        <v>7077</v>
      </c>
      <c r="C3135" s="24" t="s">
        <v>13792</v>
      </c>
      <c r="D3135" s="24" t="s">
        <v>13792</v>
      </c>
    </row>
    <row r="3136" hidden="1">
      <c r="A3136" s="24" t="s">
        <v>7078</v>
      </c>
      <c r="B3136" s="1" t="s">
        <v>7079</v>
      </c>
      <c r="C3136" s="24" t="s">
        <v>13792</v>
      </c>
      <c r="D3136" s="24" t="s">
        <v>13792</v>
      </c>
    </row>
    <row r="3137" hidden="1">
      <c r="A3137" s="24" t="s">
        <v>7080</v>
      </c>
      <c r="B3137" s="1" t="s">
        <v>7081</v>
      </c>
      <c r="C3137" s="24" t="s">
        <v>13792</v>
      </c>
      <c r="D3137" s="24" t="s">
        <v>13792</v>
      </c>
    </row>
    <row r="3138" hidden="1">
      <c r="A3138" s="24" t="s">
        <v>7082</v>
      </c>
      <c r="B3138" s="1" t="s">
        <v>7083</v>
      </c>
      <c r="C3138" s="24" t="s">
        <v>13792</v>
      </c>
      <c r="D3138" s="24" t="s">
        <v>13792</v>
      </c>
    </row>
    <row r="3139" hidden="1">
      <c r="A3139" s="24" t="s">
        <v>7084</v>
      </c>
      <c r="B3139" s="1" t="s">
        <v>7085</v>
      </c>
      <c r="C3139" s="24" t="s">
        <v>13792</v>
      </c>
      <c r="D3139" s="24" t="s">
        <v>13792</v>
      </c>
    </row>
    <row r="3140" hidden="1">
      <c r="A3140" s="24" t="s">
        <v>7086</v>
      </c>
      <c r="B3140" s="1" t="s">
        <v>7087</v>
      </c>
      <c r="C3140" s="24" t="s">
        <v>13792</v>
      </c>
      <c r="D3140" s="24" t="s">
        <v>13792</v>
      </c>
    </row>
    <row r="3141" hidden="1">
      <c r="A3141" s="24" t="s">
        <v>7088</v>
      </c>
      <c r="B3141" s="1" t="s">
        <v>7089</v>
      </c>
      <c r="C3141" s="24" t="s">
        <v>13792</v>
      </c>
      <c r="D3141" s="24" t="s">
        <v>13792</v>
      </c>
    </row>
    <row r="3142" hidden="1">
      <c r="A3142" s="24" t="s">
        <v>7090</v>
      </c>
      <c r="B3142" s="1" t="s">
        <v>7091</v>
      </c>
      <c r="C3142" s="24" t="s">
        <v>13792</v>
      </c>
      <c r="D3142" s="24" t="s">
        <v>13792</v>
      </c>
    </row>
    <row r="3143" hidden="1">
      <c r="A3143" s="24" t="s">
        <v>7092</v>
      </c>
      <c r="B3143" s="1" t="s">
        <v>7093</v>
      </c>
      <c r="C3143" s="24" t="s">
        <v>13792</v>
      </c>
      <c r="D3143" s="24" t="s">
        <v>13792</v>
      </c>
    </row>
    <row r="3144" hidden="1">
      <c r="A3144" s="24" t="s">
        <v>7094</v>
      </c>
      <c r="B3144" s="1" t="s">
        <v>7095</v>
      </c>
      <c r="C3144" s="24" t="s">
        <v>13792</v>
      </c>
      <c r="D3144" s="24" t="s">
        <v>13792</v>
      </c>
    </row>
    <row r="3145" hidden="1">
      <c r="A3145" s="24" t="s">
        <v>7096</v>
      </c>
      <c r="B3145" s="1" t="s">
        <v>7097</v>
      </c>
      <c r="C3145" s="24" t="s">
        <v>13792</v>
      </c>
      <c r="D3145" s="24" t="s">
        <v>13792</v>
      </c>
    </row>
    <row r="3146" hidden="1">
      <c r="A3146" s="24" t="s">
        <v>7098</v>
      </c>
      <c r="B3146" s="1" t="s">
        <v>7099</v>
      </c>
      <c r="C3146" s="24" t="s">
        <v>13792</v>
      </c>
      <c r="D3146" s="24" t="s">
        <v>13792</v>
      </c>
    </row>
    <row r="3147" hidden="1">
      <c r="A3147" s="24" t="s">
        <v>7100</v>
      </c>
      <c r="B3147" s="1" t="s">
        <v>7101</v>
      </c>
      <c r="C3147" s="24" t="s">
        <v>13792</v>
      </c>
      <c r="D3147" s="24" t="s">
        <v>13792</v>
      </c>
    </row>
    <row r="3148" hidden="1">
      <c r="A3148" s="24" t="s">
        <v>7102</v>
      </c>
      <c r="B3148" s="1" t="s">
        <v>7103</v>
      </c>
      <c r="C3148" s="24" t="s">
        <v>13792</v>
      </c>
      <c r="D3148" s="24" t="s">
        <v>13792</v>
      </c>
    </row>
    <row r="3149" hidden="1">
      <c r="A3149" s="24" t="s">
        <v>7104</v>
      </c>
      <c r="B3149" s="1" t="s">
        <v>7105</v>
      </c>
      <c r="C3149" s="24" t="s">
        <v>13792</v>
      </c>
      <c r="D3149" s="24" t="s">
        <v>13792</v>
      </c>
    </row>
    <row r="3150" hidden="1">
      <c r="A3150" s="24" t="s">
        <v>7106</v>
      </c>
      <c r="B3150" s="1" t="s">
        <v>7107</v>
      </c>
      <c r="C3150" s="24" t="s">
        <v>13792</v>
      </c>
      <c r="D3150" s="24" t="s">
        <v>13792</v>
      </c>
    </row>
    <row r="3151" hidden="1">
      <c r="A3151" s="24" t="s">
        <v>7108</v>
      </c>
      <c r="B3151" s="1" t="s">
        <v>7109</v>
      </c>
      <c r="C3151" s="24" t="s">
        <v>13792</v>
      </c>
      <c r="D3151" s="24" t="s">
        <v>13792</v>
      </c>
    </row>
    <row r="3152" hidden="1">
      <c r="A3152" s="24" t="s">
        <v>7110</v>
      </c>
      <c r="B3152" s="1" t="s">
        <v>7111</v>
      </c>
      <c r="C3152" s="24" t="s">
        <v>13792</v>
      </c>
      <c r="D3152" s="24" t="s">
        <v>13792</v>
      </c>
    </row>
    <row r="3153" hidden="1">
      <c r="A3153" s="24" t="s">
        <v>7112</v>
      </c>
      <c r="B3153" s="1" t="s">
        <v>7113</v>
      </c>
      <c r="C3153" s="24" t="s">
        <v>13792</v>
      </c>
      <c r="D3153" s="24" t="s">
        <v>13792</v>
      </c>
    </row>
    <row r="3154" hidden="1">
      <c r="A3154" s="24" t="s">
        <v>7124</v>
      </c>
      <c r="B3154" s="1" t="s">
        <v>7125</v>
      </c>
      <c r="C3154" s="24" t="s">
        <v>13792</v>
      </c>
      <c r="D3154" s="24" t="s">
        <v>13792</v>
      </c>
    </row>
    <row r="3155" hidden="1">
      <c r="A3155" s="24" t="s">
        <v>7128</v>
      </c>
      <c r="B3155" s="1" t="s">
        <v>7129</v>
      </c>
      <c r="C3155" s="24" t="s">
        <v>13792</v>
      </c>
      <c r="D3155" s="24" t="s">
        <v>13792</v>
      </c>
    </row>
    <row r="3156" hidden="1">
      <c r="A3156" s="24" t="s">
        <v>7130</v>
      </c>
      <c r="B3156" s="1" t="s">
        <v>7131</v>
      </c>
      <c r="C3156" s="24" t="s">
        <v>13792</v>
      </c>
      <c r="D3156" s="24" t="s">
        <v>13792</v>
      </c>
    </row>
    <row r="3157" hidden="1">
      <c r="A3157" s="24" t="s">
        <v>7132</v>
      </c>
      <c r="B3157" s="1" t="s">
        <v>7133</v>
      </c>
      <c r="C3157" s="24" t="s">
        <v>13792</v>
      </c>
      <c r="D3157" s="24" t="s">
        <v>13792</v>
      </c>
    </row>
    <row r="3158" hidden="1">
      <c r="A3158" s="24" t="s">
        <v>7134</v>
      </c>
      <c r="B3158" s="1" t="s">
        <v>7135</v>
      </c>
      <c r="C3158" s="24" t="s">
        <v>13792</v>
      </c>
      <c r="D3158" s="24" t="s">
        <v>13792</v>
      </c>
    </row>
    <row r="3159" hidden="1">
      <c r="A3159" s="24" t="s">
        <v>7136</v>
      </c>
      <c r="B3159" s="1" t="s">
        <v>7137</v>
      </c>
      <c r="C3159" s="24" t="s">
        <v>13792</v>
      </c>
      <c r="D3159" s="24" t="s">
        <v>13792</v>
      </c>
    </row>
    <row r="3160" hidden="1">
      <c r="A3160" s="24" t="s">
        <v>7138</v>
      </c>
      <c r="B3160" s="1" t="s">
        <v>7139</v>
      </c>
      <c r="C3160" s="24" t="s">
        <v>13792</v>
      </c>
      <c r="D3160" s="24" t="s">
        <v>13792</v>
      </c>
    </row>
    <row r="3161" hidden="1">
      <c r="A3161" s="24" t="s">
        <v>7140</v>
      </c>
      <c r="B3161" s="1" t="s">
        <v>7141</v>
      </c>
      <c r="C3161" s="24" t="s">
        <v>13792</v>
      </c>
      <c r="D3161" s="24" t="s">
        <v>13792</v>
      </c>
    </row>
    <row r="3162" hidden="1">
      <c r="A3162" s="24" t="s">
        <v>7142</v>
      </c>
      <c r="B3162" s="1" t="s">
        <v>289</v>
      </c>
      <c r="C3162" s="24" t="s">
        <v>13792</v>
      </c>
      <c r="D3162" s="24" t="s">
        <v>13792</v>
      </c>
    </row>
    <row r="3163" hidden="1">
      <c r="A3163" s="24" t="s">
        <v>7143</v>
      </c>
      <c r="B3163" s="1" t="s">
        <v>7144</v>
      </c>
      <c r="C3163" s="24" t="s">
        <v>13792</v>
      </c>
      <c r="D3163" s="24" t="s">
        <v>13792</v>
      </c>
    </row>
    <row r="3164" hidden="1">
      <c r="A3164" s="24" t="s">
        <v>7145</v>
      </c>
      <c r="B3164" s="1" t="s">
        <v>7146</v>
      </c>
      <c r="C3164" s="24" t="s">
        <v>13792</v>
      </c>
      <c r="D3164" s="24" t="s">
        <v>13792</v>
      </c>
    </row>
    <row r="3165" hidden="1">
      <c r="A3165" s="24" t="s">
        <v>7147</v>
      </c>
      <c r="B3165" s="1" t="s">
        <v>7148</v>
      </c>
      <c r="C3165" s="24" t="s">
        <v>13792</v>
      </c>
      <c r="D3165" s="24" t="s">
        <v>13792</v>
      </c>
    </row>
    <row r="3166" hidden="1">
      <c r="A3166" s="24" t="s">
        <v>7149</v>
      </c>
      <c r="B3166" s="1" t="s">
        <v>7150</v>
      </c>
      <c r="C3166" s="24" t="s">
        <v>13792</v>
      </c>
      <c r="D3166" s="24" t="s">
        <v>13792</v>
      </c>
    </row>
    <row r="3167" hidden="1">
      <c r="A3167" s="24" t="s">
        <v>7151</v>
      </c>
      <c r="B3167" s="1" t="s">
        <v>7152</v>
      </c>
      <c r="C3167" s="24" t="s">
        <v>13792</v>
      </c>
      <c r="D3167" s="24" t="s">
        <v>13792</v>
      </c>
    </row>
    <row r="3168" hidden="1">
      <c r="A3168" s="24" t="s">
        <v>7153</v>
      </c>
      <c r="B3168" s="1" t="s">
        <v>7154</v>
      </c>
      <c r="C3168" s="24" t="s">
        <v>13792</v>
      </c>
      <c r="D3168" s="24" t="s">
        <v>13792</v>
      </c>
    </row>
    <row r="3169" hidden="1">
      <c r="A3169" s="24" t="s">
        <v>7155</v>
      </c>
      <c r="B3169" s="1" t="s">
        <v>7156</v>
      </c>
      <c r="C3169" s="24" t="s">
        <v>13792</v>
      </c>
      <c r="D3169" s="24" t="s">
        <v>13792</v>
      </c>
    </row>
    <row r="3170" hidden="1">
      <c r="A3170" s="24" t="s">
        <v>7157</v>
      </c>
      <c r="B3170" s="1" t="s">
        <v>7158</v>
      </c>
      <c r="C3170" s="24" t="s">
        <v>13792</v>
      </c>
      <c r="D3170" s="24" t="s">
        <v>13792</v>
      </c>
    </row>
    <row r="3171" hidden="1">
      <c r="A3171" s="24" t="s">
        <v>7159</v>
      </c>
      <c r="B3171" s="1" t="s">
        <v>7160</v>
      </c>
      <c r="C3171" s="24" t="s">
        <v>13792</v>
      </c>
      <c r="D3171" s="24" t="s">
        <v>13792</v>
      </c>
    </row>
    <row r="3172" hidden="1">
      <c r="A3172" s="24" t="s">
        <v>7161</v>
      </c>
      <c r="B3172" s="1" t="s">
        <v>7162</v>
      </c>
      <c r="C3172" s="24" t="s">
        <v>13792</v>
      </c>
      <c r="D3172" s="24" t="s">
        <v>13792</v>
      </c>
    </row>
    <row r="3173" hidden="1">
      <c r="A3173" s="24" t="s">
        <v>12427</v>
      </c>
      <c r="B3173" s="1" t="s">
        <v>12428</v>
      </c>
      <c r="C3173" s="24" t="s">
        <v>13792</v>
      </c>
      <c r="D3173" s="24" t="s">
        <v>13792</v>
      </c>
    </row>
    <row r="3174" hidden="1">
      <c r="A3174" s="24" t="s">
        <v>7163</v>
      </c>
      <c r="B3174" s="1" t="s">
        <v>7164</v>
      </c>
      <c r="C3174" s="24" t="s">
        <v>13792</v>
      </c>
      <c r="D3174" s="24" t="s">
        <v>13792</v>
      </c>
    </row>
    <row r="3175" hidden="1">
      <c r="A3175" s="24" t="s">
        <v>7165</v>
      </c>
      <c r="B3175" s="1" t="s">
        <v>7166</v>
      </c>
      <c r="C3175" s="24" t="s">
        <v>13792</v>
      </c>
      <c r="D3175" s="24" t="s">
        <v>13792</v>
      </c>
    </row>
    <row r="3176" hidden="1">
      <c r="A3176" s="24" t="s">
        <v>7167</v>
      </c>
      <c r="B3176" s="1" t="s">
        <v>7168</v>
      </c>
      <c r="C3176" s="24" t="s">
        <v>13792</v>
      </c>
      <c r="D3176" s="24" t="s">
        <v>13792</v>
      </c>
    </row>
    <row r="3177" hidden="1">
      <c r="A3177" s="24" t="s">
        <v>7169</v>
      </c>
      <c r="B3177" s="1" t="s">
        <v>7170</v>
      </c>
      <c r="C3177" s="24" t="s">
        <v>13792</v>
      </c>
      <c r="D3177" s="24" t="s">
        <v>13792</v>
      </c>
    </row>
    <row r="3178" hidden="1">
      <c r="A3178" s="24" t="s">
        <v>7171</v>
      </c>
      <c r="B3178" s="1" t="s">
        <v>7172</v>
      </c>
      <c r="C3178" s="24" t="s">
        <v>13792</v>
      </c>
      <c r="D3178" s="24" t="s">
        <v>13792</v>
      </c>
    </row>
    <row r="3179" hidden="1">
      <c r="A3179" s="24" t="s">
        <v>7173</v>
      </c>
      <c r="B3179" s="1" t="s">
        <v>301</v>
      </c>
      <c r="C3179" s="24" t="s">
        <v>13792</v>
      </c>
      <c r="D3179" s="24" t="s">
        <v>13792</v>
      </c>
    </row>
    <row r="3180" hidden="1">
      <c r="A3180" s="24" t="s">
        <v>7174</v>
      </c>
      <c r="B3180" s="1" t="s">
        <v>7175</v>
      </c>
      <c r="C3180" s="24" t="s">
        <v>13792</v>
      </c>
      <c r="D3180" s="24" t="s">
        <v>13792</v>
      </c>
    </row>
    <row r="3181" hidden="1">
      <c r="A3181" s="24" t="s">
        <v>7176</v>
      </c>
      <c r="B3181" s="1" t="s">
        <v>7177</v>
      </c>
      <c r="C3181" s="24" t="s">
        <v>13792</v>
      </c>
      <c r="D3181" s="24" t="s">
        <v>13792</v>
      </c>
    </row>
    <row r="3182" hidden="1">
      <c r="A3182" s="24" t="s">
        <v>7178</v>
      </c>
      <c r="B3182" s="1" t="s">
        <v>7179</v>
      </c>
      <c r="C3182" s="24" t="s">
        <v>13792</v>
      </c>
      <c r="D3182" s="24" t="s">
        <v>13792</v>
      </c>
    </row>
    <row r="3183" hidden="1">
      <c r="A3183" s="24" t="s">
        <v>7180</v>
      </c>
      <c r="B3183" s="1" t="s">
        <v>7181</v>
      </c>
      <c r="C3183" s="24" t="s">
        <v>13792</v>
      </c>
      <c r="D3183" s="24" t="s">
        <v>13792</v>
      </c>
    </row>
    <row r="3184" hidden="1">
      <c r="A3184" s="24" t="s">
        <v>7184</v>
      </c>
      <c r="B3184" s="1" t="s">
        <v>7185</v>
      </c>
      <c r="C3184" s="24" t="s">
        <v>13792</v>
      </c>
      <c r="D3184" s="24" t="s">
        <v>13792</v>
      </c>
    </row>
    <row r="3185" hidden="1">
      <c r="A3185" s="24" t="s">
        <v>7190</v>
      </c>
      <c r="B3185" s="1" t="s">
        <v>7191</v>
      </c>
      <c r="C3185" s="24" t="s">
        <v>13792</v>
      </c>
      <c r="D3185" s="24" t="s">
        <v>13792</v>
      </c>
    </row>
    <row r="3186" hidden="1">
      <c r="A3186" s="24" t="s">
        <v>7196</v>
      </c>
      <c r="B3186" s="1" t="s">
        <v>7197</v>
      </c>
      <c r="C3186" s="24" t="s">
        <v>13792</v>
      </c>
      <c r="D3186" s="24" t="s">
        <v>13792</v>
      </c>
    </row>
    <row r="3187" hidden="1">
      <c r="A3187" s="24" t="s">
        <v>7200</v>
      </c>
      <c r="B3187" s="1" t="s">
        <v>307</v>
      </c>
      <c r="C3187" s="24" t="s">
        <v>13792</v>
      </c>
      <c r="D3187" s="24" t="s">
        <v>13792</v>
      </c>
    </row>
    <row r="3188" hidden="1">
      <c r="A3188" s="24" t="s">
        <v>7201</v>
      </c>
      <c r="B3188" s="1" t="s">
        <v>7202</v>
      </c>
      <c r="C3188" s="24" t="s">
        <v>13792</v>
      </c>
      <c r="D3188" s="24" t="s">
        <v>13792</v>
      </c>
    </row>
    <row r="3189" hidden="1">
      <c r="A3189" s="24" t="s">
        <v>7203</v>
      </c>
      <c r="B3189" s="1" t="s">
        <v>7204</v>
      </c>
      <c r="C3189" s="24" t="s">
        <v>13792</v>
      </c>
      <c r="D3189" s="24" t="s">
        <v>13792</v>
      </c>
    </row>
    <row r="3190" hidden="1">
      <c r="A3190" s="24" t="s">
        <v>7209</v>
      </c>
      <c r="B3190" s="1" t="s">
        <v>7210</v>
      </c>
      <c r="C3190" s="24" t="s">
        <v>13792</v>
      </c>
      <c r="D3190" s="24" t="s">
        <v>13792</v>
      </c>
    </row>
    <row r="3191" hidden="1">
      <c r="A3191" s="24" t="s">
        <v>7213</v>
      </c>
      <c r="B3191" s="1" t="s">
        <v>7214</v>
      </c>
      <c r="C3191" s="24" t="s">
        <v>13792</v>
      </c>
      <c r="D3191" s="24" t="s">
        <v>13792</v>
      </c>
    </row>
    <row r="3192" hidden="1">
      <c r="A3192" s="24" t="s">
        <v>7215</v>
      </c>
      <c r="B3192" s="1" t="s">
        <v>7216</v>
      </c>
      <c r="C3192" s="24" t="s">
        <v>13792</v>
      </c>
      <c r="D3192" s="24" t="s">
        <v>13792</v>
      </c>
    </row>
    <row r="3193" hidden="1">
      <c r="A3193" s="24" t="s">
        <v>7225</v>
      </c>
      <c r="B3193" s="1" t="s">
        <v>7226</v>
      </c>
      <c r="C3193" s="24" t="s">
        <v>13792</v>
      </c>
      <c r="D3193" s="24" t="s">
        <v>13792</v>
      </c>
    </row>
    <row r="3194" hidden="1">
      <c r="A3194" s="24" t="s">
        <v>7227</v>
      </c>
      <c r="B3194" s="1" t="s">
        <v>7228</v>
      </c>
      <c r="C3194" s="24" t="s">
        <v>13792</v>
      </c>
      <c r="D3194" s="24" t="s">
        <v>13792</v>
      </c>
    </row>
    <row r="3195" hidden="1">
      <c r="A3195" s="24" t="s">
        <v>7229</v>
      </c>
      <c r="B3195" s="1" t="s">
        <v>7230</v>
      </c>
      <c r="C3195" s="24" t="s">
        <v>13792</v>
      </c>
      <c r="D3195" s="24" t="s">
        <v>13792</v>
      </c>
    </row>
    <row r="3196" hidden="1">
      <c r="A3196" s="24" t="s">
        <v>18544</v>
      </c>
      <c r="B3196" s="1" t="s">
        <v>18546</v>
      </c>
      <c r="C3196" s="24" t="s">
        <v>13792</v>
      </c>
      <c r="D3196" s="24" t="s">
        <v>13792</v>
      </c>
    </row>
    <row r="3197" hidden="1">
      <c r="A3197" s="24" t="s">
        <v>7231</v>
      </c>
      <c r="B3197" s="1" t="s">
        <v>7232</v>
      </c>
      <c r="C3197" s="24" t="s">
        <v>13792</v>
      </c>
      <c r="D3197" s="24" t="s">
        <v>13792</v>
      </c>
    </row>
    <row r="3198" hidden="1">
      <c r="A3198" s="24" t="s">
        <v>7233</v>
      </c>
      <c r="B3198" s="1" t="s">
        <v>7234</v>
      </c>
      <c r="C3198" s="24" t="s">
        <v>13792</v>
      </c>
      <c r="D3198" s="24" t="s">
        <v>13792</v>
      </c>
    </row>
    <row r="3199" hidden="1">
      <c r="A3199" s="24" t="s">
        <v>7235</v>
      </c>
      <c r="B3199" s="1" t="s">
        <v>7236</v>
      </c>
      <c r="C3199" s="24" t="s">
        <v>13792</v>
      </c>
      <c r="D3199" s="24" t="s">
        <v>13792</v>
      </c>
    </row>
    <row r="3200" hidden="1">
      <c r="A3200" s="24" t="s">
        <v>7237</v>
      </c>
      <c r="B3200" s="1" t="s">
        <v>7238</v>
      </c>
      <c r="C3200" s="24" t="s">
        <v>13792</v>
      </c>
      <c r="D3200" s="24" t="s">
        <v>13792</v>
      </c>
    </row>
    <row r="3201" hidden="1">
      <c r="A3201" s="24" t="s">
        <v>7239</v>
      </c>
      <c r="B3201" s="1" t="s">
        <v>7240</v>
      </c>
      <c r="C3201" s="24" t="s">
        <v>13792</v>
      </c>
      <c r="D3201" s="24" t="s">
        <v>13792</v>
      </c>
    </row>
    <row r="3202" hidden="1">
      <c r="A3202" s="24" t="s">
        <v>7241</v>
      </c>
      <c r="B3202" s="1" t="s">
        <v>7242</v>
      </c>
      <c r="C3202" s="24" t="s">
        <v>13792</v>
      </c>
      <c r="D3202" s="24" t="s">
        <v>13792</v>
      </c>
    </row>
    <row r="3203" hidden="1">
      <c r="A3203" s="24" t="s">
        <v>7243</v>
      </c>
      <c r="B3203" s="1" t="s">
        <v>7244</v>
      </c>
      <c r="C3203" s="24" t="s">
        <v>13792</v>
      </c>
      <c r="D3203" s="24" t="s">
        <v>13792</v>
      </c>
    </row>
    <row r="3204" hidden="1">
      <c r="A3204" s="24" t="s">
        <v>7245</v>
      </c>
      <c r="B3204" s="1" t="s">
        <v>7246</v>
      </c>
      <c r="C3204" s="24" t="s">
        <v>13792</v>
      </c>
      <c r="D3204" s="24" t="s">
        <v>13792</v>
      </c>
    </row>
    <row r="3205" hidden="1">
      <c r="A3205" s="24" t="s">
        <v>7247</v>
      </c>
      <c r="B3205" s="1" t="s">
        <v>7248</v>
      </c>
      <c r="C3205" s="24" t="s">
        <v>13792</v>
      </c>
      <c r="D3205" s="24" t="s">
        <v>13792</v>
      </c>
    </row>
    <row r="3206" hidden="1">
      <c r="A3206" s="24" t="s">
        <v>7249</v>
      </c>
      <c r="B3206" s="1" t="s">
        <v>7250</v>
      </c>
      <c r="C3206" s="24" t="s">
        <v>13792</v>
      </c>
      <c r="D3206" s="24" t="s">
        <v>13792</v>
      </c>
    </row>
    <row r="3207" hidden="1">
      <c r="A3207" s="24" t="s">
        <v>7251</v>
      </c>
      <c r="B3207" s="1" t="s">
        <v>311</v>
      </c>
      <c r="C3207" s="24" t="s">
        <v>13792</v>
      </c>
      <c r="D3207" s="24" t="s">
        <v>13792</v>
      </c>
    </row>
    <row r="3208" hidden="1">
      <c r="A3208" s="24" t="s">
        <v>7252</v>
      </c>
      <c r="B3208" s="1" t="s">
        <v>7253</v>
      </c>
      <c r="C3208" s="24" t="s">
        <v>13792</v>
      </c>
      <c r="D3208" s="24" t="s">
        <v>13792</v>
      </c>
    </row>
    <row r="3209" hidden="1">
      <c r="A3209" s="24" t="s">
        <v>7254</v>
      </c>
      <c r="B3209" s="1" t="s">
        <v>7255</v>
      </c>
      <c r="C3209" s="24" t="s">
        <v>13792</v>
      </c>
      <c r="D3209" s="24" t="s">
        <v>13792</v>
      </c>
    </row>
    <row r="3210" hidden="1">
      <c r="A3210" s="24" t="s">
        <v>7256</v>
      </c>
      <c r="B3210" s="1" t="s">
        <v>7257</v>
      </c>
      <c r="C3210" s="24" t="s">
        <v>13792</v>
      </c>
      <c r="D3210" s="24" t="s">
        <v>13792</v>
      </c>
    </row>
    <row r="3211" hidden="1">
      <c r="A3211" s="24" t="s">
        <v>7258</v>
      </c>
      <c r="B3211" s="1" t="s">
        <v>7259</v>
      </c>
      <c r="C3211" s="24" t="s">
        <v>13792</v>
      </c>
      <c r="D3211" s="24" t="s">
        <v>13792</v>
      </c>
    </row>
    <row r="3212" hidden="1">
      <c r="A3212" s="24" t="s">
        <v>7260</v>
      </c>
      <c r="B3212" s="1" t="s">
        <v>7261</v>
      </c>
      <c r="C3212" s="24" t="s">
        <v>13792</v>
      </c>
      <c r="D3212" s="24" t="s">
        <v>13792</v>
      </c>
    </row>
    <row r="3213" hidden="1">
      <c r="A3213" s="24" t="s">
        <v>7262</v>
      </c>
      <c r="B3213" s="1" t="s">
        <v>7263</v>
      </c>
      <c r="C3213" s="24" t="s">
        <v>13792</v>
      </c>
      <c r="D3213" s="24" t="s">
        <v>13792</v>
      </c>
    </row>
    <row r="3214" hidden="1">
      <c r="A3214" s="24" t="s">
        <v>7264</v>
      </c>
      <c r="B3214" s="1" t="s">
        <v>7265</v>
      </c>
      <c r="C3214" s="24" t="s">
        <v>13792</v>
      </c>
      <c r="D3214" s="24" t="s">
        <v>13792</v>
      </c>
    </row>
    <row r="3215" hidden="1">
      <c r="A3215" s="24" t="s">
        <v>7266</v>
      </c>
      <c r="B3215" s="1" t="s">
        <v>7267</v>
      </c>
      <c r="C3215" s="24" t="s">
        <v>13792</v>
      </c>
      <c r="D3215" s="24" t="s">
        <v>13792</v>
      </c>
    </row>
    <row r="3216" hidden="1">
      <c r="A3216" s="24" t="s">
        <v>7272</v>
      </c>
      <c r="B3216" s="1" t="s">
        <v>7273</v>
      </c>
      <c r="C3216" s="24" t="s">
        <v>13792</v>
      </c>
      <c r="D3216" s="24" t="s">
        <v>13792</v>
      </c>
    </row>
    <row r="3217" hidden="1">
      <c r="A3217" s="24" t="s">
        <v>7274</v>
      </c>
      <c r="B3217" s="1" t="s">
        <v>7275</v>
      </c>
      <c r="C3217" s="24" t="s">
        <v>13792</v>
      </c>
      <c r="D3217" s="24" t="s">
        <v>13792</v>
      </c>
    </row>
    <row r="3218" hidden="1">
      <c r="A3218" s="24" t="s">
        <v>7276</v>
      </c>
      <c r="B3218" s="1" t="s">
        <v>7277</v>
      </c>
      <c r="C3218" s="24" t="s">
        <v>13792</v>
      </c>
      <c r="D3218" s="24" t="s">
        <v>13792</v>
      </c>
    </row>
    <row r="3219" hidden="1">
      <c r="A3219" s="24" t="s">
        <v>7278</v>
      </c>
      <c r="B3219" s="1" t="s">
        <v>7279</v>
      </c>
      <c r="C3219" s="24" t="s">
        <v>13792</v>
      </c>
      <c r="D3219" s="24" t="s">
        <v>13792</v>
      </c>
    </row>
    <row r="3220" hidden="1">
      <c r="A3220" s="24" t="s">
        <v>7280</v>
      </c>
      <c r="B3220" s="1" t="s">
        <v>7281</v>
      </c>
      <c r="C3220" s="24" t="s">
        <v>13792</v>
      </c>
      <c r="D3220" s="24" t="s">
        <v>13792</v>
      </c>
    </row>
    <row r="3221" hidden="1">
      <c r="A3221" s="24" t="s">
        <v>7282</v>
      </c>
      <c r="B3221" s="1" t="s">
        <v>7283</v>
      </c>
      <c r="C3221" s="24" t="s">
        <v>13792</v>
      </c>
      <c r="D3221" s="24" t="s">
        <v>13792</v>
      </c>
    </row>
    <row r="3222" hidden="1">
      <c r="A3222" s="24" t="s">
        <v>7284</v>
      </c>
      <c r="B3222" s="1" t="s">
        <v>7285</v>
      </c>
      <c r="C3222" s="24" t="s">
        <v>13792</v>
      </c>
      <c r="D3222" s="24" t="s">
        <v>13792</v>
      </c>
    </row>
    <row r="3223" hidden="1">
      <c r="A3223" s="24" t="s">
        <v>7286</v>
      </c>
      <c r="B3223" s="1" t="s">
        <v>7287</v>
      </c>
      <c r="C3223" s="24" t="s">
        <v>13792</v>
      </c>
      <c r="D3223" s="24" t="s">
        <v>13792</v>
      </c>
    </row>
    <row r="3224" hidden="1">
      <c r="A3224" s="24" t="s">
        <v>7288</v>
      </c>
      <c r="B3224" s="1" t="s">
        <v>7289</v>
      </c>
      <c r="C3224" s="24" t="s">
        <v>13792</v>
      </c>
      <c r="D3224" s="24" t="s">
        <v>13792</v>
      </c>
    </row>
    <row r="3225" hidden="1">
      <c r="A3225" s="24" t="s">
        <v>7290</v>
      </c>
      <c r="B3225" s="1" t="s">
        <v>7291</v>
      </c>
      <c r="C3225" s="24" t="s">
        <v>13792</v>
      </c>
      <c r="D3225" s="24" t="s">
        <v>13792</v>
      </c>
    </row>
    <row r="3226" hidden="1">
      <c r="A3226" s="24" t="s">
        <v>7292</v>
      </c>
      <c r="B3226" s="1" t="s">
        <v>7293</v>
      </c>
      <c r="C3226" s="24" t="s">
        <v>13792</v>
      </c>
      <c r="D3226" s="24" t="s">
        <v>13792</v>
      </c>
    </row>
    <row r="3227" hidden="1">
      <c r="A3227" s="24" t="s">
        <v>7294</v>
      </c>
      <c r="B3227" s="1" t="s">
        <v>7295</v>
      </c>
      <c r="C3227" s="24" t="s">
        <v>13792</v>
      </c>
      <c r="D3227" s="24" t="s">
        <v>13792</v>
      </c>
    </row>
    <row r="3228" hidden="1">
      <c r="A3228" s="24" t="s">
        <v>7296</v>
      </c>
      <c r="B3228" s="1" t="s">
        <v>7297</v>
      </c>
      <c r="C3228" s="24" t="s">
        <v>13792</v>
      </c>
      <c r="D3228" s="24" t="s">
        <v>13792</v>
      </c>
    </row>
    <row r="3229" hidden="1">
      <c r="A3229" s="24" t="s">
        <v>7298</v>
      </c>
      <c r="B3229" s="1" t="s">
        <v>7299</v>
      </c>
      <c r="C3229" s="24" t="s">
        <v>13792</v>
      </c>
      <c r="D3229" s="24" t="s">
        <v>13792</v>
      </c>
    </row>
    <row r="3230" hidden="1">
      <c r="A3230" s="24" t="s">
        <v>7300</v>
      </c>
      <c r="B3230" s="1" t="s">
        <v>7301</v>
      </c>
      <c r="C3230" s="24" t="s">
        <v>13792</v>
      </c>
      <c r="D3230" s="24" t="s">
        <v>13792</v>
      </c>
    </row>
    <row r="3231" hidden="1">
      <c r="A3231" s="24" t="s">
        <v>7302</v>
      </c>
      <c r="B3231" s="1" t="s">
        <v>7303</v>
      </c>
      <c r="C3231" s="24" t="s">
        <v>13792</v>
      </c>
      <c r="D3231" s="24" t="s">
        <v>13792</v>
      </c>
    </row>
    <row r="3232" hidden="1">
      <c r="A3232" s="24" t="s">
        <v>7304</v>
      </c>
      <c r="B3232" s="1" t="s">
        <v>7305</v>
      </c>
      <c r="C3232" s="24" t="s">
        <v>13792</v>
      </c>
      <c r="D3232" s="24" t="s">
        <v>13792</v>
      </c>
    </row>
    <row r="3233" hidden="1">
      <c r="A3233" s="24" t="s">
        <v>7306</v>
      </c>
      <c r="B3233" s="1" t="s">
        <v>7307</v>
      </c>
      <c r="C3233" s="24" t="s">
        <v>13792</v>
      </c>
      <c r="D3233" s="24" t="s">
        <v>13792</v>
      </c>
    </row>
    <row r="3234" hidden="1">
      <c r="A3234" s="24" t="s">
        <v>7308</v>
      </c>
      <c r="B3234" s="1" t="s">
        <v>7309</v>
      </c>
      <c r="C3234" s="24" t="s">
        <v>13792</v>
      </c>
      <c r="D3234" s="24" t="s">
        <v>13792</v>
      </c>
    </row>
    <row r="3235" hidden="1">
      <c r="A3235" s="24" t="s">
        <v>7310</v>
      </c>
      <c r="B3235" s="1" t="s">
        <v>7311</v>
      </c>
      <c r="C3235" s="24" t="s">
        <v>13792</v>
      </c>
      <c r="D3235" s="24" t="s">
        <v>13792</v>
      </c>
    </row>
    <row r="3236" hidden="1">
      <c r="A3236" s="24" t="s">
        <v>1215</v>
      </c>
      <c r="B3236" s="1" t="s">
        <v>1216</v>
      </c>
      <c r="C3236" s="24" t="s">
        <v>13792</v>
      </c>
      <c r="D3236" s="24" t="s">
        <v>13792</v>
      </c>
    </row>
    <row r="3237" hidden="1">
      <c r="A3237" s="24" t="s">
        <v>7312</v>
      </c>
      <c r="B3237" s="1" t="s">
        <v>7313</v>
      </c>
      <c r="C3237" s="24" t="s">
        <v>13792</v>
      </c>
      <c r="D3237" s="24" t="s">
        <v>13792</v>
      </c>
    </row>
    <row r="3238" hidden="1">
      <c r="A3238" s="24" t="s">
        <v>7314</v>
      </c>
      <c r="B3238" s="1" t="s">
        <v>7315</v>
      </c>
      <c r="C3238" s="24" t="s">
        <v>13792</v>
      </c>
      <c r="D3238" s="24" t="s">
        <v>13792</v>
      </c>
    </row>
    <row r="3239" hidden="1">
      <c r="A3239" s="24" t="s">
        <v>7316</v>
      </c>
      <c r="B3239" s="1" t="s">
        <v>7317</v>
      </c>
      <c r="C3239" s="24" t="s">
        <v>13792</v>
      </c>
      <c r="D3239" s="24" t="s">
        <v>13792</v>
      </c>
    </row>
    <row r="3240" hidden="1">
      <c r="A3240" s="24" t="s">
        <v>7318</v>
      </c>
      <c r="B3240" s="1" t="s">
        <v>7319</v>
      </c>
      <c r="C3240" s="24" t="s">
        <v>13792</v>
      </c>
      <c r="D3240" s="24" t="s">
        <v>13792</v>
      </c>
    </row>
    <row r="3241" hidden="1">
      <c r="A3241" s="24" t="s">
        <v>7320</v>
      </c>
      <c r="B3241" s="1" t="s">
        <v>7321</v>
      </c>
      <c r="C3241" s="24" t="s">
        <v>13792</v>
      </c>
      <c r="D3241" s="24" t="s">
        <v>13792</v>
      </c>
    </row>
    <row r="3242" hidden="1">
      <c r="A3242" s="24" t="s">
        <v>7324</v>
      </c>
      <c r="B3242" s="1" t="s">
        <v>7325</v>
      </c>
      <c r="C3242" s="24" t="s">
        <v>13792</v>
      </c>
      <c r="D3242" s="24" t="s">
        <v>13792</v>
      </c>
    </row>
    <row r="3243" hidden="1">
      <c r="A3243" s="24" t="s">
        <v>7336</v>
      </c>
      <c r="B3243" s="1" t="s">
        <v>7337</v>
      </c>
      <c r="C3243" s="24" t="s">
        <v>13792</v>
      </c>
      <c r="D3243" s="24" t="s">
        <v>13792</v>
      </c>
    </row>
    <row r="3244" hidden="1">
      <c r="A3244" s="24" t="s">
        <v>7342</v>
      </c>
      <c r="B3244" s="1" t="s">
        <v>7343</v>
      </c>
      <c r="C3244" s="24" t="s">
        <v>13792</v>
      </c>
      <c r="D3244" s="24" t="s">
        <v>13792</v>
      </c>
    </row>
    <row r="3245" hidden="1">
      <c r="A3245" s="24" t="s">
        <v>7344</v>
      </c>
      <c r="B3245" s="1" t="s">
        <v>7345</v>
      </c>
      <c r="C3245" s="24" t="s">
        <v>13792</v>
      </c>
      <c r="D3245" s="24" t="s">
        <v>13792</v>
      </c>
    </row>
    <row r="3246" hidden="1">
      <c r="A3246" s="24" t="s">
        <v>7346</v>
      </c>
      <c r="B3246" s="1" t="s">
        <v>7347</v>
      </c>
      <c r="C3246" s="24" t="s">
        <v>13792</v>
      </c>
      <c r="D3246" s="24" t="s">
        <v>13792</v>
      </c>
    </row>
    <row r="3247" hidden="1">
      <c r="A3247" s="24" t="s">
        <v>7348</v>
      </c>
      <c r="B3247" s="1" t="s">
        <v>7349</v>
      </c>
      <c r="C3247" s="24" t="s">
        <v>13792</v>
      </c>
      <c r="D3247" s="24" t="s">
        <v>13792</v>
      </c>
    </row>
    <row r="3248" hidden="1">
      <c r="A3248" s="24" t="s">
        <v>7350</v>
      </c>
      <c r="B3248" s="1" t="s">
        <v>7351</v>
      </c>
      <c r="C3248" s="24" t="s">
        <v>13792</v>
      </c>
      <c r="D3248" s="24" t="s">
        <v>13792</v>
      </c>
    </row>
    <row r="3249" hidden="1">
      <c r="A3249" s="24" t="s">
        <v>7352</v>
      </c>
      <c r="B3249" s="1" t="s">
        <v>7353</v>
      </c>
      <c r="C3249" s="24" t="s">
        <v>13792</v>
      </c>
      <c r="D3249" s="24" t="s">
        <v>13792</v>
      </c>
    </row>
    <row r="3250" hidden="1">
      <c r="A3250" s="24" t="s">
        <v>7354</v>
      </c>
      <c r="B3250" s="1" t="s">
        <v>7355</v>
      </c>
      <c r="C3250" s="24" t="s">
        <v>13792</v>
      </c>
      <c r="D3250" s="24" t="s">
        <v>13792</v>
      </c>
    </row>
    <row r="3251" hidden="1">
      <c r="A3251" s="24" t="s">
        <v>7356</v>
      </c>
      <c r="B3251" s="1" t="s">
        <v>7357</v>
      </c>
      <c r="C3251" s="24" t="s">
        <v>13792</v>
      </c>
      <c r="D3251" s="24" t="s">
        <v>13792</v>
      </c>
    </row>
    <row r="3252" hidden="1">
      <c r="A3252" s="24" t="s">
        <v>7358</v>
      </c>
      <c r="B3252" s="1" t="s">
        <v>7359</v>
      </c>
      <c r="C3252" s="24" t="s">
        <v>13792</v>
      </c>
      <c r="D3252" s="24" t="s">
        <v>13792</v>
      </c>
    </row>
    <row r="3253" hidden="1">
      <c r="A3253" s="24" t="s">
        <v>7360</v>
      </c>
      <c r="B3253" s="1" t="s">
        <v>7361</v>
      </c>
      <c r="C3253" s="24" t="s">
        <v>13792</v>
      </c>
      <c r="D3253" s="24" t="s">
        <v>13792</v>
      </c>
    </row>
    <row r="3254" hidden="1">
      <c r="A3254" s="24" t="s">
        <v>7362</v>
      </c>
      <c r="B3254" s="1" t="s">
        <v>7363</v>
      </c>
      <c r="C3254" s="24" t="s">
        <v>13792</v>
      </c>
      <c r="D3254" s="24" t="s">
        <v>13792</v>
      </c>
    </row>
    <row r="3255" hidden="1">
      <c r="A3255" s="24" t="s">
        <v>7364</v>
      </c>
      <c r="B3255" s="1" t="s">
        <v>7365</v>
      </c>
      <c r="C3255" s="24" t="s">
        <v>13792</v>
      </c>
      <c r="D3255" s="24" t="s">
        <v>13792</v>
      </c>
    </row>
    <row r="3256" hidden="1">
      <c r="A3256" s="24" t="s">
        <v>7366</v>
      </c>
      <c r="B3256" s="1" t="s">
        <v>7367</v>
      </c>
      <c r="C3256" s="24" t="s">
        <v>13792</v>
      </c>
      <c r="D3256" s="24" t="s">
        <v>13792</v>
      </c>
    </row>
    <row r="3257" hidden="1">
      <c r="A3257" s="24" t="s">
        <v>7368</v>
      </c>
      <c r="B3257" s="1" t="s">
        <v>7369</v>
      </c>
      <c r="C3257" s="24" t="s">
        <v>13792</v>
      </c>
      <c r="D3257" s="24" t="s">
        <v>13792</v>
      </c>
    </row>
    <row r="3258" hidden="1">
      <c r="A3258" s="24" t="s">
        <v>7370</v>
      </c>
      <c r="B3258" s="1" t="s">
        <v>7371</v>
      </c>
      <c r="C3258" s="24" t="s">
        <v>13792</v>
      </c>
      <c r="D3258" s="24" t="s">
        <v>13792</v>
      </c>
    </row>
    <row r="3259" hidden="1">
      <c r="A3259" s="24" t="s">
        <v>7372</v>
      </c>
      <c r="B3259" s="1" t="s">
        <v>7373</v>
      </c>
      <c r="C3259" s="24" t="s">
        <v>13792</v>
      </c>
      <c r="D3259" s="24" t="s">
        <v>13792</v>
      </c>
    </row>
    <row r="3260" hidden="1">
      <c r="A3260" s="24" t="s">
        <v>7374</v>
      </c>
      <c r="B3260" s="1" t="s">
        <v>7375</v>
      </c>
      <c r="C3260" s="24" t="s">
        <v>13792</v>
      </c>
      <c r="D3260" s="24" t="s">
        <v>13792</v>
      </c>
    </row>
    <row r="3261" hidden="1">
      <c r="A3261" s="24" t="s">
        <v>7376</v>
      </c>
      <c r="B3261" s="1" t="s">
        <v>7377</v>
      </c>
      <c r="C3261" s="24" t="s">
        <v>13792</v>
      </c>
      <c r="D3261" s="24" t="s">
        <v>13792</v>
      </c>
    </row>
    <row r="3262" hidden="1">
      <c r="A3262" s="24" t="s">
        <v>7378</v>
      </c>
      <c r="B3262" s="1" t="s">
        <v>7379</v>
      </c>
      <c r="C3262" s="24" t="s">
        <v>13792</v>
      </c>
      <c r="D3262" s="24" t="s">
        <v>13792</v>
      </c>
    </row>
    <row r="3263" hidden="1">
      <c r="A3263" s="24" t="s">
        <v>7380</v>
      </c>
      <c r="B3263" s="1" t="s">
        <v>7381</v>
      </c>
      <c r="C3263" s="24" t="s">
        <v>13792</v>
      </c>
      <c r="D3263" s="24" t="s">
        <v>13792</v>
      </c>
    </row>
    <row r="3264" hidden="1">
      <c r="A3264" s="24" t="s">
        <v>7382</v>
      </c>
      <c r="B3264" s="1" t="s">
        <v>7383</v>
      </c>
      <c r="C3264" s="24" t="s">
        <v>13792</v>
      </c>
      <c r="D3264" s="24" t="s">
        <v>13792</v>
      </c>
    </row>
    <row r="3265" hidden="1">
      <c r="A3265" s="24" t="s">
        <v>7384</v>
      </c>
      <c r="B3265" s="1" t="s">
        <v>7385</v>
      </c>
      <c r="C3265" s="24" t="s">
        <v>13792</v>
      </c>
      <c r="D3265" s="24" t="s">
        <v>13792</v>
      </c>
    </row>
    <row r="3266" hidden="1">
      <c r="A3266" s="24" t="s">
        <v>7386</v>
      </c>
      <c r="B3266" s="1" t="s">
        <v>7387</v>
      </c>
      <c r="C3266" s="24" t="s">
        <v>13792</v>
      </c>
      <c r="D3266" s="24" t="s">
        <v>13792</v>
      </c>
    </row>
    <row r="3267" hidden="1">
      <c r="A3267" s="24" t="s">
        <v>7388</v>
      </c>
      <c r="B3267" s="1" t="s">
        <v>7389</v>
      </c>
      <c r="C3267" s="24" t="s">
        <v>13792</v>
      </c>
      <c r="D3267" s="24" t="s">
        <v>13792</v>
      </c>
    </row>
    <row r="3268" hidden="1">
      <c r="A3268" s="24" t="s">
        <v>7390</v>
      </c>
      <c r="B3268" s="1" t="s">
        <v>7391</v>
      </c>
      <c r="C3268" s="24" t="s">
        <v>13792</v>
      </c>
      <c r="D3268" s="24" t="s">
        <v>13792</v>
      </c>
    </row>
    <row r="3269" hidden="1">
      <c r="A3269" s="24" t="s">
        <v>7392</v>
      </c>
      <c r="B3269" s="1" t="s">
        <v>7393</v>
      </c>
      <c r="C3269" s="24" t="s">
        <v>13792</v>
      </c>
      <c r="D3269" s="24" t="s">
        <v>13792</v>
      </c>
    </row>
    <row r="3270" hidden="1">
      <c r="A3270" s="24" t="s">
        <v>7394</v>
      </c>
      <c r="B3270" s="1" t="s">
        <v>7395</v>
      </c>
      <c r="C3270" s="24" t="s">
        <v>13792</v>
      </c>
      <c r="D3270" s="24" t="s">
        <v>13792</v>
      </c>
    </row>
    <row r="3271" hidden="1">
      <c r="A3271" s="24" t="s">
        <v>7396</v>
      </c>
      <c r="B3271" s="1" t="s">
        <v>7397</v>
      </c>
      <c r="C3271" s="24" t="s">
        <v>13792</v>
      </c>
      <c r="D3271" s="24" t="s">
        <v>13792</v>
      </c>
    </row>
    <row r="3272" hidden="1">
      <c r="A3272" s="24" t="s">
        <v>7398</v>
      </c>
      <c r="B3272" s="1" t="s">
        <v>7399</v>
      </c>
      <c r="C3272" s="24" t="s">
        <v>13792</v>
      </c>
      <c r="D3272" s="24" t="s">
        <v>13792</v>
      </c>
    </row>
    <row r="3273" hidden="1">
      <c r="A3273" s="24" t="s">
        <v>7400</v>
      </c>
      <c r="B3273" s="1" t="s">
        <v>7401</v>
      </c>
      <c r="C3273" s="24" t="s">
        <v>13792</v>
      </c>
      <c r="D3273" s="24" t="s">
        <v>13792</v>
      </c>
    </row>
    <row r="3274" hidden="1">
      <c r="A3274" s="24" t="s">
        <v>7402</v>
      </c>
      <c r="B3274" s="1" t="s">
        <v>7403</v>
      </c>
      <c r="C3274" s="24" t="s">
        <v>13792</v>
      </c>
      <c r="D3274" s="24" t="s">
        <v>13792</v>
      </c>
    </row>
    <row r="3275" hidden="1">
      <c r="A3275" s="24" t="s">
        <v>7404</v>
      </c>
      <c r="B3275" s="1" t="s">
        <v>7405</v>
      </c>
      <c r="C3275" s="24" t="s">
        <v>13792</v>
      </c>
      <c r="D3275" s="24" t="s">
        <v>13792</v>
      </c>
    </row>
    <row r="3276" hidden="1">
      <c r="A3276" s="24" t="s">
        <v>7406</v>
      </c>
      <c r="B3276" s="1" t="s">
        <v>7407</v>
      </c>
      <c r="C3276" s="24" t="s">
        <v>13792</v>
      </c>
      <c r="D3276" s="24" t="s">
        <v>13792</v>
      </c>
    </row>
    <row r="3277" hidden="1">
      <c r="A3277" s="24" t="s">
        <v>7408</v>
      </c>
      <c r="B3277" s="1" t="s">
        <v>7409</v>
      </c>
      <c r="C3277" s="24" t="s">
        <v>13792</v>
      </c>
      <c r="D3277" s="24" t="s">
        <v>13792</v>
      </c>
    </row>
    <row r="3278" hidden="1">
      <c r="A3278" s="24" t="s">
        <v>7410</v>
      </c>
      <c r="B3278" s="1" t="s">
        <v>7411</v>
      </c>
      <c r="C3278" s="24" t="s">
        <v>13792</v>
      </c>
      <c r="D3278" s="24" t="s">
        <v>13792</v>
      </c>
    </row>
    <row r="3279" hidden="1">
      <c r="A3279" s="24" t="s">
        <v>7422</v>
      </c>
      <c r="B3279" s="1" t="s">
        <v>7423</v>
      </c>
      <c r="C3279" s="24" t="s">
        <v>13792</v>
      </c>
      <c r="D3279" s="24" t="s">
        <v>13792</v>
      </c>
    </row>
    <row r="3280" hidden="1">
      <c r="A3280" s="24" t="s">
        <v>7424</v>
      </c>
      <c r="B3280" s="1" t="s">
        <v>7425</v>
      </c>
      <c r="C3280" s="24" t="s">
        <v>13792</v>
      </c>
      <c r="D3280" s="24" t="s">
        <v>13792</v>
      </c>
    </row>
    <row r="3281" hidden="1">
      <c r="A3281" s="24" t="s">
        <v>7442</v>
      </c>
      <c r="B3281" s="1" t="s">
        <v>7443</v>
      </c>
      <c r="C3281" s="24" t="s">
        <v>13792</v>
      </c>
      <c r="D3281" s="24" t="s">
        <v>13792</v>
      </c>
    </row>
    <row r="3282" hidden="1">
      <c r="A3282" s="24" t="s">
        <v>7452</v>
      </c>
      <c r="B3282" s="1" t="s">
        <v>7453</v>
      </c>
      <c r="C3282" s="24" t="s">
        <v>13792</v>
      </c>
      <c r="D3282" s="24" t="s">
        <v>13792</v>
      </c>
    </row>
    <row r="3283" hidden="1">
      <c r="A3283" s="24" t="s">
        <v>7454</v>
      </c>
      <c r="B3283" s="1" t="s">
        <v>7455</v>
      </c>
      <c r="C3283" s="24" t="s">
        <v>13792</v>
      </c>
      <c r="D3283" s="24" t="s">
        <v>13792</v>
      </c>
    </row>
    <row r="3284" hidden="1">
      <c r="A3284" s="24" t="s">
        <v>7456</v>
      </c>
      <c r="B3284" s="1" t="s">
        <v>7457</v>
      </c>
      <c r="C3284" s="24" t="s">
        <v>13792</v>
      </c>
      <c r="D3284" s="24" t="s">
        <v>13792</v>
      </c>
    </row>
    <row r="3285" hidden="1">
      <c r="A3285" s="24" t="s">
        <v>7458</v>
      </c>
      <c r="B3285" s="1" t="s">
        <v>7459</v>
      </c>
      <c r="C3285" s="24" t="s">
        <v>13792</v>
      </c>
      <c r="D3285" s="24" t="s">
        <v>13792</v>
      </c>
    </row>
    <row r="3286" hidden="1">
      <c r="A3286" s="24" t="s">
        <v>7462</v>
      </c>
      <c r="B3286" s="1" t="s">
        <v>7463</v>
      </c>
      <c r="C3286" s="24" t="s">
        <v>13792</v>
      </c>
      <c r="D3286" s="24" t="s">
        <v>13792</v>
      </c>
    </row>
    <row r="3287" hidden="1">
      <c r="A3287" s="24" t="s">
        <v>7464</v>
      </c>
      <c r="B3287" s="1" t="s">
        <v>7465</v>
      </c>
      <c r="C3287" s="24" t="s">
        <v>13792</v>
      </c>
      <c r="D3287" s="24" t="s">
        <v>13792</v>
      </c>
    </row>
    <row r="3288" hidden="1">
      <c r="A3288" s="24" t="s">
        <v>7484</v>
      </c>
      <c r="B3288" s="1" t="s">
        <v>7485</v>
      </c>
      <c r="C3288" s="24" t="s">
        <v>13792</v>
      </c>
      <c r="D3288" s="24" t="s">
        <v>13792</v>
      </c>
    </row>
    <row r="3289" hidden="1">
      <c r="A3289" s="24" t="s">
        <v>7496</v>
      </c>
      <c r="B3289" s="1" t="s">
        <v>7497</v>
      </c>
      <c r="C3289" s="24" t="s">
        <v>13792</v>
      </c>
      <c r="D3289" s="24" t="s">
        <v>13792</v>
      </c>
    </row>
    <row r="3290" hidden="1">
      <c r="A3290" s="24" t="s">
        <v>7498</v>
      </c>
      <c r="B3290" s="1" t="s">
        <v>7499</v>
      </c>
      <c r="C3290" s="24" t="s">
        <v>13792</v>
      </c>
      <c r="D3290" s="24" t="s">
        <v>13792</v>
      </c>
    </row>
    <row r="3291" hidden="1">
      <c r="A3291" s="24" t="s">
        <v>7500</v>
      </c>
      <c r="B3291" s="1" t="s">
        <v>7501</v>
      </c>
      <c r="C3291" s="24" t="s">
        <v>13792</v>
      </c>
      <c r="D3291" s="24" t="s">
        <v>13792</v>
      </c>
    </row>
    <row r="3292" hidden="1">
      <c r="A3292" s="24" t="s">
        <v>7502</v>
      </c>
      <c r="B3292" s="1" t="s">
        <v>7503</v>
      </c>
      <c r="C3292" s="24" t="s">
        <v>13792</v>
      </c>
      <c r="D3292" s="24" t="s">
        <v>13792</v>
      </c>
    </row>
    <row r="3293" hidden="1">
      <c r="A3293" s="24" t="s">
        <v>7506</v>
      </c>
      <c r="B3293" s="1" t="s">
        <v>7507</v>
      </c>
      <c r="C3293" s="24" t="s">
        <v>13792</v>
      </c>
      <c r="D3293" s="24" t="s">
        <v>13792</v>
      </c>
    </row>
    <row r="3294" hidden="1">
      <c r="A3294" s="24" t="s">
        <v>7508</v>
      </c>
      <c r="B3294" s="1" t="s">
        <v>7509</v>
      </c>
      <c r="C3294" s="24" t="s">
        <v>13792</v>
      </c>
      <c r="D3294" s="24" t="s">
        <v>13792</v>
      </c>
    </row>
    <row r="3295" hidden="1">
      <c r="A3295" s="24" t="s">
        <v>7520</v>
      </c>
      <c r="B3295" s="1" t="s">
        <v>7521</v>
      </c>
      <c r="C3295" s="24" t="s">
        <v>13792</v>
      </c>
      <c r="D3295" s="24" t="s">
        <v>13792</v>
      </c>
    </row>
    <row r="3296" hidden="1">
      <c r="A3296" s="24" t="s">
        <v>7530</v>
      </c>
      <c r="B3296" s="1" t="s">
        <v>7531</v>
      </c>
      <c r="C3296" s="24" t="s">
        <v>13792</v>
      </c>
      <c r="D3296" s="24" t="s">
        <v>13792</v>
      </c>
    </row>
    <row r="3297" hidden="1">
      <c r="A3297" s="24" t="s">
        <v>7532</v>
      </c>
      <c r="B3297" s="1" t="s">
        <v>7533</v>
      </c>
      <c r="C3297" s="24" t="s">
        <v>13792</v>
      </c>
      <c r="D3297" s="24" t="s">
        <v>13792</v>
      </c>
    </row>
    <row r="3298" hidden="1">
      <c r="A3298" s="24" t="s">
        <v>7534</v>
      </c>
      <c r="B3298" s="1" t="s">
        <v>7535</v>
      </c>
      <c r="C3298" s="24" t="s">
        <v>13792</v>
      </c>
      <c r="D3298" s="24" t="s">
        <v>13792</v>
      </c>
    </row>
    <row r="3299" hidden="1">
      <c r="A3299" s="24" t="s">
        <v>7536</v>
      </c>
      <c r="B3299" s="1" t="s">
        <v>7537</v>
      </c>
      <c r="C3299" s="24" t="s">
        <v>13792</v>
      </c>
      <c r="D3299" s="24" t="s">
        <v>13792</v>
      </c>
    </row>
    <row r="3300" hidden="1">
      <c r="A3300" s="24" t="s">
        <v>7546</v>
      </c>
      <c r="B3300" s="1" t="s">
        <v>7547</v>
      </c>
      <c r="C3300" s="24" t="s">
        <v>13792</v>
      </c>
      <c r="D3300" s="24" t="s">
        <v>13792</v>
      </c>
    </row>
    <row r="3301" hidden="1">
      <c r="A3301" s="24" t="s">
        <v>7548</v>
      </c>
      <c r="B3301" s="1" t="s">
        <v>7549</v>
      </c>
      <c r="C3301" s="24" t="s">
        <v>13792</v>
      </c>
      <c r="D3301" s="24" t="s">
        <v>13792</v>
      </c>
    </row>
    <row r="3302" hidden="1">
      <c r="A3302" s="24" t="s">
        <v>7566</v>
      </c>
      <c r="B3302" s="1" t="s">
        <v>7567</v>
      </c>
      <c r="C3302" s="24" t="s">
        <v>13792</v>
      </c>
      <c r="D3302" s="24" t="s">
        <v>13792</v>
      </c>
    </row>
    <row r="3303" hidden="1">
      <c r="A3303" s="24" t="s">
        <v>7580</v>
      </c>
      <c r="B3303" s="1" t="s">
        <v>7581</v>
      </c>
      <c r="C3303" s="24" t="s">
        <v>13792</v>
      </c>
      <c r="D3303" s="24" t="s">
        <v>13792</v>
      </c>
    </row>
    <row r="3304" hidden="1">
      <c r="A3304" s="24" t="s">
        <v>7582</v>
      </c>
      <c r="B3304" s="1" t="s">
        <v>7583</v>
      </c>
      <c r="C3304" s="24" t="s">
        <v>13792</v>
      </c>
      <c r="D3304" s="24" t="s">
        <v>13792</v>
      </c>
    </row>
    <row r="3305" hidden="1">
      <c r="A3305" s="24" t="s">
        <v>7584</v>
      </c>
      <c r="B3305" s="1" t="s">
        <v>7585</v>
      </c>
      <c r="C3305" s="24" t="s">
        <v>13792</v>
      </c>
      <c r="D3305" s="24" t="s">
        <v>13792</v>
      </c>
    </row>
    <row r="3306" hidden="1">
      <c r="A3306" s="24" t="s">
        <v>7586</v>
      </c>
      <c r="B3306" s="1" t="s">
        <v>7587</v>
      </c>
      <c r="C3306" s="24" t="s">
        <v>13792</v>
      </c>
      <c r="D3306" s="24" t="s">
        <v>13792</v>
      </c>
    </row>
    <row r="3307" hidden="1">
      <c r="A3307" s="24" t="s">
        <v>7598</v>
      </c>
      <c r="B3307" s="1" t="s">
        <v>7599</v>
      </c>
      <c r="C3307" s="24" t="s">
        <v>13792</v>
      </c>
      <c r="D3307" s="24" t="s">
        <v>13792</v>
      </c>
    </row>
    <row r="3308" hidden="1">
      <c r="A3308" s="24" t="s">
        <v>7600</v>
      </c>
      <c r="B3308" s="1" t="s">
        <v>7601</v>
      </c>
      <c r="C3308" s="24" t="s">
        <v>13792</v>
      </c>
      <c r="D3308" s="24" t="s">
        <v>13792</v>
      </c>
    </row>
    <row r="3309" hidden="1">
      <c r="A3309" s="24" t="s">
        <v>7620</v>
      </c>
      <c r="B3309" s="1" t="s">
        <v>7621</v>
      </c>
      <c r="C3309" s="24" t="s">
        <v>13792</v>
      </c>
      <c r="D3309" s="24" t="s">
        <v>13792</v>
      </c>
    </row>
    <row r="3310" hidden="1">
      <c r="A3310" s="24" t="s">
        <v>7638</v>
      </c>
      <c r="B3310" s="1" t="s">
        <v>7639</v>
      </c>
      <c r="C3310" s="24" t="s">
        <v>13792</v>
      </c>
      <c r="D3310" s="24" t="s">
        <v>13792</v>
      </c>
    </row>
    <row r="3311" hidden="1">
      <c r="A3311" s="24" t="s">
        <v>7640</v>
      </c>
      <c r="B3311" s="1" t="s">
        <v>7641</v>
      </c>
      <c r="C3311" s="24" t="s">
        <v>13792</v>
      </c>
      <c r="D3311" s="24" t="s">
        <v>13792</v>
      </c>
    </row>
    <row r="3312" hidden="1">
      <c r="A3312" s="24" t="s">
        <v>7642</v>
      </c>
      <c r="B3312" s="1" t="s">
        <v>7643</v>
      </c>
      <c r="C3312" s="24" t="s">
        <v>13792</v>
      </c>
      <c r="D3312" s="24" t="s">
        <v>13792</v>
      </c>
    </row>
    <row r="3313" hidden="1">
      <c r="A3313" s="24" t="s">
        <v>7644</v>
      </c>
      <c r="B3313" s="1" t="s">
        <v>7645</v>
      </c>
      <c r="C3313" s="24" t="s">
        <v>13792</v>
      </c>
      <c r="D3313" s="24" t="s">
        <v>13792</v>
      </c>
    </row>
    <row r="3314" hidden="1">
      <c r="A3314" s="24" t="s">
        <v>7656</v>
      </c>
      <c r="B3314" s="1" t="s">
        <v>7657</v>
      </c>
      <c r="C3314" s="24" t="s">
        <v>13792</v>
      </c>
      <c r="D3314" s="24" t="s">
        <v>13792</v>
      </c>
    </row>
    <row r="3315" hidden="1">
      <c r="A3315" s="24" t="s">
        <v>7658</v>
      </c>
      <c r="B3315" s="1" t="s">
        <v>7659</v>
      </c>
      <c r="C3315" s="24" t="s">
        <v>13792</v>
      </c>
      <c r="D3315" s="24" t="s">
        <v>13792</v>
      </c>
    </row>
    <row r="3316" hidden="1">
      <c r="A3316" s="24" t="s">
        <v>7680</v>
      </c>
      <c r="B3316" s="1" t="s">
        <v>7681</v>
      </c>
      <c r="C3316" s="24" t="s">
        <v>13792</v>
      </c>
      <c r="D3316" s="24" t="s">
        <v>13792</v>
      </c>
    </row>
    <row r="3317" hidden="1">
      <c r="A3317" s="24" t="s">
        <v>7698</v>
      </c>
      <c r="B3317" s="1" t="s">
        <v>7699</v>
      </c>
      <c r="C3317" s="24" t="s">
        <v>13792</v>
      </c>
      <c r="D3317" s="24" t="s">
        <v>13792</v>
      </c>
    </row>
    <row r="3318" hidden="1">
      <c r="A3318" s="24" t="s">
        <v>7700</v>
      </c>
      <c r="B3318" s="1" t="s">
        <v>7701</v>
      </c>
      <c r="C3318" s="24" t="s">
        <v>13792</v>
      </c>
      <c r="D3318" s="24" t="s">
        <v>13792</v>
      </c>
    </row>
    <row r="3319" hidden="1">
      <c r="A3319" s="24" t="s">
        <v>7702</v>
      </c>
      <c r="B3319" s="1" t="s">
        <v>7703</v>
      </c>
      <c r="C3319" s="24" t="s">
        <v>13792</v>
      </c>
      <c r="D3319" s="24" t="s">
        <v>13792</v>
      </c>
    </row>
    <row r="3320" hidden="1">
      <c r="A3320" s="24" t="s">
        <v>7704</v>
      </c>
      <c r="B3320" s="1" t="s">
        <v>7705</v>
      </c>
      <c r="C3320" s="24" t="s">
        <v>13792</v>
      </c>
      <c r="D3320" s="24" t="s">
        <v>13792</v>
      </c>
    </row>
    <row r="3321" hidden="1">
      <c r="A3321" s="24" t="s">
        <v>7708</v>
      </c>
      <c r="B3321" s="1" t="s">
        <v>7709</v>
      </c>
      <c r="C3321" s="24" t="s">
        <v>13792</v>
      </c>
      <c r="D3321" s="24" t="s">
        <v>13792</v>
      </c>
    </row>
    <row r="3322" hidden="1">
      <c r="A3322" s="24" t="s">
        <v>7710</v>
      </c>
      <c r="B3322" s="1" t="s">
        <v>7711</v>
      </c>
      <c r="C3322" s="24" t="s">
        <v>13792</v>
      </c>
      <c r="D3322" s="24" t="s">
        <v>13792</v>
      </c>
    </row>
    <row r="3323" hidden="1">
      <c r="A3323" s="24" t="s">
        <v>7728</v>
      </c>
      <c r="B3323" s="1" t="s">
        <v>7729</v>
      </c>
      <c r="C3323" s="24" t="s">
        <v>13792</v>
      </c>
      <c r="D3323" s="24" t="s">
        <v>13792</v>
      </c>
    </row>
    <row r="3324" hidden="1">
      <c r="A3324" s="24" t="s">
        <v>7738</v>
      </c>
      <c r="B3324" s="1" t="s">
        <v>7739</v>
      </c>
      <c r="C3324" s="24" t="s">
        <v>13792</v>
      </c>
      <c r="D3324" s="24" t="s">
        <v>13792</v>
      </c>
    </row>
    <row r="3325" hidden="1">
      <c r="A3325" s="24" t="s">
        <v>7740</v>
      </c>
      <c r="B3325" s="1" t="s">
        <v>7741</v>
      </c>
      <c r="C3325" s="24" t="s">
        <v>13792</v>
      </c>
      <c r="D3325" s="24" t="s">
        <v>13792</v>
      </c>
    </row>
    <row r="3326" hidden="1">
      <c r="A3326" s="24" t="s">
        <v>7742</v>
      </c>
      <c r="B3326" s="1" t="s">
        <v>7743</v>
      </c>
      <c r="C3326" s="24" t="s">
        <v>13792</v>
      </c>
      <c r="D3326" s="24" t="s">
        <v>13792</v>
      </c>
    </row>
    <row r="3327" hidden="1">
      <c r="A3327" s="24" t="s">
        <v>7744</v>
      </c>
      <c r="B3327" s="1" t="s">
        <v>7745</v>
      </c>
      <c r="C3327" s="24" t="s">
        <v>13792</v>
      </c>
      <c r="D3327" s="24" t="s">
        <v>13792</v>
      </c>
    </row>
    <row r="3328" hidden="1">
      <c r="A3328" s="24" t="s">
        <v>7752</v>
      </c>
      <c r="B3328" s="1" t="s">
        <v>7753</v>
      </c>
      <c r="C3328" s="24" t="s">
        <v>13792</v>
      </c>
      <c r="D3328" s="24" t="s">
        <v>13792</v>
      </c>
    </row>
    <row r="3329" hidden="1">
      <c r="A3329" s="24" t="s">
        <v>7754</v>
      </c>
      <c r="B3329" s="1" t="s">
        <v>7755</v>
      </c>
      <c r="C3329" s="24" t="s">
        <v>13792</v>
      </c>
      <c r="D3329" s="24" t="s">
        <v>13792</v>
      </c>
    </row>
    <row r="3330" hidden="1">
      <c r="A3330" s="24" t="s">
        <v>7768</v>
      </c>
      <c r="B3330" s="1" t="s">
        <v>7769</v>
      </c>
      <c r="C3330" s="24" t="s">
        <v>13792</v>
      </c>
      <c r="D3330" s="24" t="s">
        <v>13792</v>
      </c>
    </row>
    <row r="3331" hidden="1">
      <c r="A3331" s="24" t="s">
        <v>7776</v>
      </c>
      <c r="B3331" s="1" t="s">
        <v>7777</v>
      </c>
      <c r="C3331" s="24" t="s">
        <v>13792</v>
      </c>
      <c r="D3331" s="24" t="s">
        <v>13792</v>
      </c>
    </row>
    <row r="3332" hidden="1">
      <c r="A3332" s="24" t="s">
        <v>7778</v>
      </c>
      <c r="B3332" s="1" t="s">
        <v>7779</v>
      </c>
      <c r="C3332" s="24" t="s">
        <v>13792</v>
      </c>
      <c r="D3332" s="24" t="s">
        <v>13792</v>
      </c>
    </row>
    <row r="3333" hidden="1">
      <c r="A3333" s="24" t="s">
        <v>7780</v>
      </c>
      <c r="B3333" s="1" t="s">
        <v>7781</v>
      </c>
      <c r="C3333" s="24" t="s">
        <v>13792</v>
      </c>
      <c r="D3333" s="24" t="s">
        <v>13792</v>
      </c>
    </row>
    <row r="3334" hidden="1">
      <c r="A3334" s="24" t="s">
        <v>7782</v>
      </c>
      <c r="B3334" s="1" t="s">
        <v>7783</v>
      </c>
      <c r="C3334" s="24" t="s">
        <v>13792</v>
      </c>
      <c r="D3334" s="24" t="s">
        <v>13792</v>
      </c>
    </row>
    <row r="3335" hidden="1">
      <c r="A3335" s="24" t="s">
        <v>7788</v>
      </c>
      <c r="B3335" s="1" t="s">
        <v>7789</v>
      </c>
      <c r="C3335" s="24" t="s">
        <v>13792</v>
      </c>
      <c r="D3335" s="24" t="s">
        <v>13792</v>
      </c>
    </row>
    <row r="3336" hidden="1">
      <c r="A3336" s="24" t="s">
        <v>7790</v>
      </c>
      <c r="B3336" s="1" t="s">
        <v>7791</v>
      </c>
      <c r="C3336" s="24" t="s">
        <v>13792</v>
      </c>
      <c r="D3336" s="24" t="s">
        <v>13792</v>
      </c>
    </row>
    <row r="3337" hidden="1">
      <c r="A3337" s="24" t="s">
        <v>7804</v>
      </c>
      <c r="B3337" s="1" t="s">
        <v>7805</v>
      </c>
      <c r="C3337" s="24" t="s">
        <v>13792</v>
      </c>
      <c r="D3337" s="24" t="s">
        <v>13792</v>
      </c>
    </row>
    <row r="3338" hidden="1">
      <c r="A3338" s="24" t="s">
        <v>7816</v>
      </c>
      <c r="B3338" s="1" t="s">
        <v>7817</v>
      </c>
      <c r="C3338" s="24" t="s">
        <v>13792</v>
      </c>
      <c r="D3338" s="24" t="s">
        <v>13792</v>
      </c>
    </row>
    <row r="3339" hidden="1">
      <c r="A3339" s="24" t="s">
        <v>7818</v>
      </c>
      <c r="B3339" s="1" t="s">
        <v>7819</v>
      </c>
      <c r="C3339" s="24" t="s">
        <v>13792</v>
      </c>
      <c r="D3339" s="24" t="s">
        <v>13792</v>
      </c>
    </row>
    <row r="3340" hidden="1">
      <c r="A3340" s="24" t="s">
        <v>7820</v>
      </c>
      <c r="B3340" s="1" t="s">
        <v>7821</v>
      </c>
      <c r="C3340" s="24" t="s">
        <v>13792</v>
      </c>
      <c r="D3340" s="24" t="s">
        <v>13792</v>
      </c>
    </row>
    <row r="3341" hidden="1">
      <c r="A3341" s="24" t="s">
        <v>7822</v>
      </c>
      <c r="B3341" s="1" t="s">
        <v>7823</v>
      </c>
      <c r="C3341" s="24" t="s">
        <v>13792</v>
      </c>
      <c r="D3341" s="24" t="s">
        <v>13792</v>
      </c>
    </row>
    <row r="3342" hidden="1">
      <c r="A3342" s="24" t="s">
        <v>7834</v>
      </c>
      <c r="B3342" s="1" t="s">
        <v>7835</v>
      </c>
      <c r="C3342" s="24" t="s">
        <v>13792</v>
      </c>
      <c r="D3342" s="24" t="s">
        <v>13792</v>
      </c>
    </row>
    <row r="3343" hidden="1">
      <c r="A3343" s="24" t="s">
        <v>7836</v>
      </c>
      <c r="B3343" s="1" t="s">
        <v>7837</v>
      </c>
      <c r="C3343" s="24" t="s">
        <v>13792</v>
      </c>
      <c r="D3343" s="24" t="s">
        <v>13792</v>
      </c>
    </row>
    <row r="3344" hidden="1">
      <c r="A3344" s="24" t="s">
        <v>7855</v>
      </c>
      <c r="B3344" s="1" t="s">
        <v>7856</v>
      </c>
      <c r="C3344" s="24" t="s">
        <v>13792</v>
      </c>
      <c r="D3344" s="24" t="s">
        <v>13792</v>
      </c>
    </row>
    <row r="3345" hidden="1">
      <c r="A3345" s="24" t="s">
        <v>7869</v>
      </c>
      <c r="B3345" s="1" t="s">
        <v>7870</v>
      </c>
      <c r="C3345" s="24" t="s">
        <v>13792</v>
      </c>
      <c r="D3345" s="24" t="s">
        <v>13792</v>
      </c>
    </row>
    <row r="3346" hidden="1">
      <c r="A3346" s="24" t="s">
        <v>7871</v>
      </c>
      <c r="B3346" s="1" t="s">
        <v>7872</v>
      </c>
      <c r="C3346" s="24" t="s">
        <v>13792</v>
      </c>
      <c r="D3346" s="24" t="s">
        <v>13792</v>
      </c>
    </row>
    <row r="3347" hidden="1">
      <c r="A3347" s="24" t="s">
        <v>7873</v>
      </c>
      <c r="B3347" s="1" t="s">
        <v>7874</v>
      </c>
      <c r="C3347" s="24" t="s">
        <v>13792</v>
      </c>
      <c r="D3347" s="24" t="s">
        <v>13792</v>
      </c>
    </row>
    <row r="3348" hidden="1">
      <c r="A3348" s="24" t="s">
        <v>7875</v>
      </c>
      <c r="B3348" s="1" t="s">
        <v>7876</v>
      </c>
      <c r="C3348" s="24" t="s">
        <v>13792</v>
      </c>
      <c r="D3348" s="24" t="s">
        <v>13792</v>
      </c>
    </row>
    <row r="3349" hidden="1">
      <c r="A3349" s="24" t="s">
        <v>7879</v>
      </c>
      <c r="B3349" s="1" t="s">
        <v>7880</v>
      </c>
      <c r="C3349" s="24" t="s">
        <v>13792</v>
      </c>
      <c r="D3349" s="24" t="s">
        <v>13792</v>
      </c>
    </row>
    <row r="3350" hidden="1">
      <c r="A3350" s="24" t="s">
        <v>7881</v>
      </c>
      <c r="B3350" s="1" t="s">
        <v>7882</v>
      </c>
      <c r="C3350" s="24" t="s">
        <v>13792</v>
      </c>
      <c r="D3350" s="24" t="s">
        <v>13792</v>
      </c>
    </row>
    <row r="3351" hidden="1">
      <c r="A3351" s="24" t="s">
        <v>7899</v>
      </c>
      <c r="B3351" s="1" t="s">
        <v>7900</v>
      </c>
      <c r="C3351" s="24" t="s">
        <v>13792</v>
      </c>
      <c r="D3351" s="24" t="s">
        <v>13792</v>
      </c>
    </row>
    <row r="3352" hidden="1">
      <c r="A3352" s="24" t="s">
        <v>7911</v>
      </c>
      <c r="B3352" s="1" t="s">
        <v>7912</v>
      </c>
      <c r="C3352" s="24" t="s">
        <v>13792</v>
      </c>
      <c r="D3352" s="24" t="s">
        <v>13792</v>
      </c>
    </row>
    <row r="3353" hidden="1">
      <c r="A3353" s="24" t="s">
        <v>7913</v>
      </c>
      <c r="B3353" s="1" t="s">
        <v>7914</v>
      </c>
      <c r="C3353" s="24" t="s">
        <v>13792</v>
      </c>
      <c r="D3353" s="24" t="s">
        <v>13792</v>
      </c>
    </row>
    <row r="3354" hidden="1">
      <c r="A3354" s="24" t="s">
        <v>7915</v>
      </c>
      <c r="B3354" s="1" t="s">
        <v>7916</v>
      </c>
      <c r="C3354" s="24" t="s">
        <v>13792</v>
      </c>
      <c r="D3354" s="24" t="s">
        <v>13792</v>
      </c>
    </row>
    <row r="3355" hidden="1">
      <c r="A3355" s="24" t="s">
        <v>7917</v>
      </c>
      <c r="B3355" s="1" t="s">
        <v>7918</v>
      </c>
      <c r="C3355" s="24" t="s">
        <v>13792</v>
      </c>
      <c r="D3355" s="24" t="s">
        <v>13792</v>
      </c>
    </row>
    <row r="3356" hidden="1">
      <c r="A3356" s="24" t="s">
        <v>7923</v>
      </c>
      <c r="B3356" s="1" t="s">
        <v>7924</v>
      </c>
      <c r="C3356" s="24" t="s">
        <v>13792</v>
      </c>
      <c r="D3356" s="24" t="s">
        <v>13792</v>
      </c>
    </row>
    <row r="3357" hidden="1">
      <c r="A3357" s="24" t="s">
        <v>7925</v>
      </c>
      <c r="B3357" s="1" t="s">
        <v>7926</v>
      </c>
      <c r="C3357" s="24" t="s">
        <v>13792</v>
      </c>
      <c r="D3357" s="24" t="s">
        <v>13792</v>
      </c>
    </row>
    <row r="3358" hidden="1">
      <c r="A3358" s="24" t="s">
        <v>7941</v>
      </c>
      <c r="B3358" s="1" t="s">
        <v>7942</v>
      </c>
      <c r="C3358" s="24" t="s">
        <v>13792</v>
      </c>
      <c r="D3358" s="24" t="s">
        <v>13792</v>
      </c>
    </row>
    <row r="3359" hidden="1">
      <c r="A3359" s="24" t="s">
        <v>7951</v>
      </c>
      <c r="B3359" s="1" t="s">
        <v>7952</v>
      </c>
      <c r="C3359" s="24" t="s">
        <v>13792</v>
      </c>
      <c r="D3359" s="24" t="s">
        <v>13792</v>
      </c>
    </row>
    <row r="3360" hidden="1">
      <c r="A3360" s="24" t="s">
        <v>7953</v>
      </c>
      <c r="B3360" s="1" t="s">
        <v>7954</v>
      </c>
      <c r="C3360" s="24" t="s">
        <v>13792</v>
      </c>
      <c r="D3360" s="24" t="s">
        <v>13792</v>
      </c>
    </row>
    <row r="3361" hidden="1">
      <c r="A3361" s="24" t="s">
        <v>7955</v>
      </c>
      <c r="B3361" s="1" t="s">
        <v>7956</v>
      </c>
      <c r="C3361" s="24" t="s">
        <v>13792</v>
      </c>
      <c r="D3361" s="24" t="s">
        <v>13792</v>
      </c>
    </row>
    <row r="3362" hidden="1">
      <c r="A3362" s="24" t="s">
        <v>7957</v>
      </c>
      <c r="B3362" s="1" t="s">
        <v>7958</v>
      </c>
      <c r="C3362" s="24" t="s">
        <v>13792</v>
      </c>
      <c r="D3362" s="24" t="s">
        <v>13792</v>
      </c>
    </row>
    <row r="3363" hidden="1">
      <c r="A3363" s="24" t="s">
        <v>7961</v>
      </c>
      <c r="B3363" s="1" t="s">
        <v>7962</v>
      </c>
      <c r="C3363" s="24" t="s">
        <v>13792</v>
      </c>
      <c r="D3363" s="24" t="s">
        <v>13792</v>
      </c>
    </row>
    <row r="3364" hidden="1">
      <c r="A3364" s="24" t="s">
        <v>7963</v>
      </c>
      <c r="B3364" s="1" t="s">
        <v>7964</v>
      </c>
      <c r="C3364" s="24" t="s">
        <v>13792</v>
      </c>
      <c r="D3364" s="24" t="s">
        <v>13792</v>
      </c>
    </row>
    <row r="3365" hidden="1">
      <c r="A3365" s="24" t="s">
        <v>7975</v>
      </c>
      <c r="B3365" s="1" t="s">
        <v>7976</v>
      </c>
      <c r="C3365" s="24" t="s">
        <v>13792</v>
      </c>
      <c r="D3365" s="24" t="s">
        <v>13792</v>
      </c>
    </row>
    <row r="3366" hidden="1">
      <c r="A3366" s="24" t="s">
        <v>7987</v>
      </c>
      <c r="B3366" s="1" t="s">
        <v>7988</v>
      </c>
      <c r="C3366" s="24" t="s">
        <v>13792</v>
      </c>
      <c r="D3366" s="24" t="s">
        <v>13792</v>
      </c>
    </row>
    <row r="3367" hidden="1">
      <c r="A3367" s="24" t="s">
        <v>7989</v>
      </c>
      <c r="B3367" s="1" t="s">
        <v>7990</v>
      </c>
      <c r="C3367" s="24" t="s">
        <v>13792</v>
      </c>
      <c r="D3367" s="24" t="s">
        <v>13792</v>
      </c>
    </row>
    <row r="3368" hidden="1">
      <c r="A3368" s="24" t="s">
        <v>7991</v>
      </c>
      <c r="B3368" s="1" t="s">
        <v>7992</v>
      </c>
      <c r="C3368" s="24" t="s">
        <v>13792</v>
      </c>
      <c r="D3368" s="24" t="s">
        <v>13792</v>
      </c>
    </row>
    <row r="3369" hidden="1">
      <c r="A3369" s="24" t="s">
        <v>7993</v>
      </c>
      <c r="B3369" s="1" t="s">
        <v>7994</v>
      </c>
      <c r="C3369" s="24" t="s">
        <v>13792</v>
      </c>
      <c r="D3369" s="24" t="s">
        <v>13792</v>
      </c>
    </row>
    <row r="3370" hidden="1">
      <c r="A3370" s="24" t="s">
        <v>8005</v>
      </c>
      <c r="B3370" s="1" t="s">
        <v>8006</v>
      </c>
      <c r="C3370" s="24" t="s">
        <v>13792</v>
      </c>
      <c r="D3370" s="24" t="s">
        <v>13792</v>
      </c>
    </row>
    <row r="3371" hidden="1">
      <c r="A3371" s="24" t="s">
        <v>8007</v>
      </c>
      <c r="B3371" s="1" t="s">
        <v>8008</v>
      </c>
      <c r="C3371" s="24" t="s">
        <v>13792</v>
      </c>
      <c r="D3371" s="24" t="s">
        <v>13792</v>
      </c>
    </row>
    <row r="3372" hidden="1">
      <c r="A3372" s="24" t="s">
        <v>8025</v>
      </c>
      <c r="B3372" s="1" t="s">
        <v>8026</v>
      </c>
      <c r="C3372" s="24" t="s">
        <v>13792</v>
      </c>
      <c r="D3372" s="24" t="s">
        <v>13792</v>
      </c>
    </row>
    <row r="3373" hidden="1">
      <c r="A3373" s="24" t="s">
        <v>8043</v>
      </c>
      <c r="B3373" s="1" t="s">
        <v>8044</v>
      </c>
      <c r="C3373" s="24" t="s">
        <v>13792</v>
      </c>
      <c r="D3373" s="24" t="s">
        <v>13792</v>
      </c>
    </row>
    <row r="3374" hidden="1">
      <c r="A3374" s="24" t="s">
        <v>8045</v>
      </c>
      <c r="B3374" s="1" t="s">
        <v>8046</v>
      </c>
      <c r="C3374" s="24" t="s">
        <v>13792</v>
      </c>
      <c r="D3374" s="24" t="s">
        <v>13792</v>
      </c>
    </row>
    <row r="3375" hidden="1">
      <c r="A3375" s="24" t="s">
        <v>8047</v>
      </c>
      <c r="B3375" s="1" t="s">
        <v>8048</v>
      </c>
      <c r="C3375" s="24" t="s">
        <v>13792</v>
      </c>
      <c r="D3375" s="24" t="s">
        <v>13792</v>
      </c>
    </row>
    <row r="3376" hidden="1">
      <c r="A3376" s="24" t="s">
        <v>8049</v>
      </c>
      <c r="B3376" s="1" t="s">
        <v>8050</v>
      </c>
      <c r="C3376" s="24" t="s">
        <v>13792</v>
      </c>
      <c r="D3376" s="24" t="s">
        <v>13792</v>
      </c>
    </row>
    <row r="3377" hidden="1">
      <c r="A3377" s="24" t="s">
        <v>8057</v>
      </c>
      <c r="B3377" s="1" t="s">
        <v>8058</v>
      </c>
      <c r="C3377" s="24" t="s">
        <v>13792</v>
      </c>
      <c r="D3377" s="24" t="s">
        <v>13792</v>
      </c>
    </row>
    <row r="3378" hidden="1">
      <c r="A3378" s="24" t="s">
        <v>8059</v>
      </c>
      <c r="B3378" s="1" t="s">
        <v>8060</v>
      </c>
      <c r="C3378" s="24" t="s">
        <v>13792</v>
      </c>
      <c r="D3378" s="24" t="s">
        <v>13792</v>
      </c>
    </row>
    <row r="3379" hidden="1">
      <c r="A3379" s="24" t="s">
        <v>8075</v>
      </c>
      <c r="B3379" s="1" t="s">
        <v>8076</v>
      </c>
      <c r="C3379" s="24" t="s">
        <v>13792</v>
      </c>
      <c r="D3379" s="24" t="s">
        <v>13792</v>
      </c>
    </row>
    <row r="3380" hidden="1">
      <c r="A3380" s="24" t="s">
        <v>8087</v>
      </c>
      <c r="B3380" s="1" t="s">
        <v>8088</v>
      </c>
      <c r="C3380" s="24" t="s">
        <v>13792</v>
      </c>
      <c r="D3380" s="24" t="s">
        <v>13792</v>
      </c>
    </row>
    <row r="3381" hidden="1">
      <c r="A3381" s="24" t="s">
        <v>8089</v>
      </c>
      <c r="B3381" s="1" t="s">
        <v>8090</v>
      </c>
      <c r="C3381" s="24" t="s">
        <v>13792</v>
      </c>
      <c r="D3381" s="24" t="s">
        <v>13792</v>
      </c>
    </row>
    <row r="3382" hidden="1">
      <c r="A3382" s="24" t="s">
        <v>8091</v>
      </c>
      <c r="B3382" s="1" t="s">
        <v>8092</v>
      </c>
      <c r="C3382" s="24" t="s">
        <v>13792</v>
      </c>
      <c r="D3382" s="24" t="s">
        <v>13792</v>
      </c>
    </row>
    <row r="3383" hidden="1">
      <c r="A3383" s="24" t="s">
        <v>8093</v>
      </c>
      <c r="B3383" s="1" t="s">
        <v>8094</v>
      </c>
      <c r="C3383" s="24" t="s">
        <v>13792</v>
      </c>
      <c r="D3383" s="24" t="s">
        <v>13792</v>
      </c>
    </row>
    <row r="3384" hidden="1">
      <c r="A3384" s="24" t="s">
        <v>8099</v>
      </c>
      <c r="B3384" s="1" t="s">
        <v>8100</v>
      </c>
      <c r="C3384" s="24" t="s">
        <v>13792</v>
      </c>
      <c r="D3384" s="24" t="s">
        <v>13792</v>
      </c>
    </row>
    <row r="3385" hidden="1">
      <c r="A3385" s="24" t="s">
        <v>8101</v>
      </c>
      <c r="B3385" s="1" t="s">
        <v>8102</v>
      </c>
      <c r="C3385" s="24" t="s">
        <v>13792</v>
      </c>
      <c r="D3385" s="24" t="s">
        <v>13792</v>
      </c>
    </row>
    <row r="3386" hidden="1">
      <c r="A3386" s="24" t="s">
        <v>8117</v>
      </c>
      <c r="B3386" s="1" t="s">
        <v>8118</v>
      </c>
      <c r="C3386" s="24" t="s">
        <v>13792</v>
      </c>
      <c r="D3386" s="24" t="s">
        <v>13792</v>
      </c>
    </row>
    <row r="3387" hidden="1">
      <c r="A3387" s="24" t="s">
        <v>8131</v>
      </c>
      <c r="B3387" s="1" t="s">
        <v>8132</v>
      </c>
      <c r="C3387" s="24" t="s">
        <v>13792</v>
      </c>
      <c r="D3387" s="24" t="s">
        <v>13792</v>
      </c>
    </row>
    <row r="3388" hidden="1">
      <c r="A3388" s="24" t="s">
        <v>8133</v>
      </c>
      <c r="B3388" s="1" t="s">
        <v>8134</v>
      </c>
      <c r="C3388" s="24" t="s">
        <v>13792</v>
      </c>
      <c r="D3388" s="24" t="s">
        <v>13792</v>
      </c>
    </row>
    <row r="3389" hidden="1">
      <c r="A3389" s="24" t="s">
        <v>8135</v>
      </c>
      <c r="B3389" s="1" t="s">
        <v>8136</v>
      </c>
      <c r="C3389" s="24" t="s">
        <v>13792</v>
      </c>
      <c r="D3389" s="24" t="s">
        <v>13792</v>
      </c>
    </row>
    <row r="3390" hidden="1">
      <c r="A3390" s="24" t="s">
        <v>8137</v>
      </c>
      <c r="B3390" s="1" t="s">
        <v>8138</v>
      </c>
      <c r="C3390" s="24" t="s">
        <v>13792</v>
      </c>
      <c r="D3390" s="24" t="s">
        <v>13792</v>
      </c>
    </row>
    <row r="3391" hidden="1">
      <c r="A3391" s="24" t="s">
        <v>8149</v>
      </c>
      <c r="B3391" s="1" t="s">
        <v>8150</v>
      </c>
      <c r="C3391" s="24" t="s">
        <v>13792</v>
      </c>
      <c r="D3391" s="24" t="s">
        <v>13792</v>
      </c>
    </row>
    <row r="3392" hidden="1">
      <c r="A3392" s="24" t="s">
        <v>8151</v>
      </c>
      <c r="B3392" s="1" t="s">
        <v>8152</v>
      </c>
      <c r="C3392" s="24" t="s">
        <v>13792</v>
      </c>
      <c r="D3392" s="24" t="s">
        <v>13792</v>
      </c>
    </row>
    <row r="3393" hidden="1">
      <c r="A3393" s="24" t="s">
        <v>8167</v>
      </c>
      <c r="B3393" s="1" t="s">
        <v>8168</v>
      </c>
      <c r="C3393" s="24" t="s">
        <v>13792</v>
      </c>
      <c r="D3393" s="24" t="s">
        <v>13792</v>
      </c>
    </row>
    <row r="3394" hidden="1">
      <c r="A3394" s="24" t="s">
        <v>8185</v>
      </c>
      <c r="B3394" s="1" t="s">
        <v>8186</v>
      </c>
      <c r="C3394" s="24" t="s">
        <v>13792</v>
      </c>
      <c r="D3394" s="24" t="s">
        <v>13792</v>
      </c>
    </row>
    <row r="3395" hidden="1">
      <c r="A3395" s="24" t="s">
        <v>8187</v>
      </c>
      <c r="B3395" s="1" t="s">
        <v>8188</v>
      </c>
      <c r="C3395" s="24" t="s">
        <v>13792</v>
      </c>
      <c r="D3395" s="24" t="s">
        <v>13792</v>
      </c>
    </row>
    <row r="3396" hidden="1">
      <c r="A3396" s="24" t="s">
        <v>8189</v>
      </c>
      <c r="B3396" s="1" t="s">
        <v>8190</v>
      </c>
      <c r="C3396" s="24" t="s">
        <v>13792</v>
      </c>
      <c r="D3396" s="24" t="s">
        <v>13792</v>
      </c>
    </row>
    <row r="3397" hidden="1">
      <c r="A3397" s="24" t="s">
        <v>8191</v>
      </c>
      <c r="B3397" s="1" t="s">
        <v>8192</v>
      </c>
      <c r="C3397" s="24" t="s">
        <v>13792</v>
      </c>
      <c r="D3397" s="24" t="s">
        <v>13792</v>
      </c>
    </row>
    <row r="3398" hidden="1">
      <c r="A3398" s="24" t="s">
        <v>8199</v>
      </c>
      <c r="B3398" s="1" t="s">
        <v>8200</v>
      </c>
      <c r="C3398" s="24" t="s">
        <v>13792</v>
      </c>
      <c r="D3398" s="24" t="s">
        <v>13792</v>
      </c>
    </row>
    <row r="3399" hidden="1">
      <c r="A3399" s="24" t="s">
        <v>8201</v>
      </c>
      <c r="B3399" s="1" t="s">
        <v>8202</v>
      </c>
      <c r="C3399" s="24" t="s">
        <v>13792</v>
      </c>
      <c r="D3399" s="24" t="s">
        <v>13792</v>
      </c>
    </row>
    <row r="3400" hidden="1">
      <c r="A3400" s="24" t="s">
        <v>8219</v>
      </c>
      <c r="B3400" s="1" t="s">
        <v>8220</v>
      </c>
      <c r="C3400" s="24" t="s">
        <v>13792</v>
      </c>
      <c r="D3400" s="24" t="s">
        <v>13792</v>
      </c>
    </row>
    <row r="3401" hidden="1">
      <c r="A3401" s="24" t="s">
        <v>8231</v>
      </c>
      <c r="B3401" s="1" t="s">
        <v>8232</v>
      </c>
      <c r="C3401" s="24" t="s">
        <v>13792</v>
      </c>
      <c r="D3401" s="24" t="s">
        <v>13792</v>
      </c>
    </row>
    <row r="3402" hidden="1">
      <c r="A3402" s="24" t="s">
        <v>8233</v>
      </c>
      <c r="B3402" s="1" t="s">
        <v>8234</v>
      </c>
      <c r="C3402" s="24" t="s">
        <v>13792</v>
      </c>
      <c r="D3402" s="24" t="s">
        <v>13792</v>
      </c>
    </row>
    <row r="3403" hidden="1">
      <c r="A3403" s="24" t="s">
        <v>8235</v>
      </c>
      <c r="B3403" s="1" t="s">
        <v>8236</v>
      </c>
      <c r="C3403" s="24" t="s">
        <v>13792</v>
      </c>
      <c r="D3403" s="24" t="s">
        <v>13792</v>
      </c>
    </row>
    <row r="3404" hidden="1">
      <c r="A3404" s="24" t="s">
        <v>8237</v>
      </c>
      <c r="B3404" s="1" t="s">
        <v>8238</v>
      </c>
      <c r="C3404" s="24" t="s">
        <v>13792</v>
      </c>
      <c r="D3404" s="24" t="s">
        <v>13792</v>
      </c>
    </row>
    <row r="3405" hidden="1">
      <c r="A3405" s="24" t="s">
        <v>8245</v>
      </c>
      <c r="B3405" s="1" t="s">
        <v>8246</v>
      </c>
      <c r="C3405" s="24" t="s">
        <v>13792</v>
      </c>
      <c r="D3405" s="24" t="s">
        <v>13792</v>
      </c>
    </row>
    <row r="3406" hidden="1">
      <c r="A3406" s="24" t="s">
        <v>8247</v>
      </c>
      <c r="B3406" s="1" t="s">
        <v>8248</v>
      </c>
      <c r="C3406" s="24" t="s">
        <v>13792</v>
      </c>
      <c r="D3406" s="24" t="s">
        <v>13792</v>
      </c>
    </row>
    <row r="3407" hidden="1">
      <c r="A3407" s="24" t="s">
        <v>8267</v>
      </c>
      <c r="B3407" s="1" t="s">
        <v>8268</v>
      </c>
      <c r="C3407" s="24" t="s">
        <v>13792</v>
      </c>
      <c r="D3407" s="24" t="s">
        <v>13792</v>
      </c>
    </row>
    <row r="3408" hidden="1">
      <c r="A3408" s="24" t="s">
        <v>8277</v>
      </c>
      <c r="B3408" s="1" t="s">
        <v>8278</v>
      </c>
      <c r="C3408" s="24" t="s">
        <v>13792</v>
      </c>
      <c r="D3408" s="24" t="s">
        <v>13792</v>
      </c>
    </row>
    <row r="3409" hidden="1">
      <c r="A3409" s="24" t="s">
        <v>8279</v>
      </c>
      <c r="B3409" s="1" t="s">
        <v>8280</v>
      </c>
      <c r="C3409" s="24" t="s">
        <v>13792</v>
      </c>
      <c r="D3409" s="24" t="s">
        <v>13792</v>
      </c>
    </row>
    <row r="3410" hidden="1">
      <c r="A3410" s="24" t="s">
        <v>8281</v>
      </c>
      <c r="B3410" s="1" t="s">
        <v>8282</v>
      </c>
      <c r="C3410" s="24" t="s">
        <v>13792</v>
      </c>
      <c r="D3410" s="24" t="s">
        <v>13792</v>
      </c>
    </row>
    <row r="3411" hidden="1">
      <c r="A3411" s="24" t="s">
        <v>8283</v>
      </c>
      <c r="B3411" s="1" t="s">
        <v>8284</v>
      </c>
      <c r="C3411" s="24" t="s">
        <v>13792</v>
      </c>
      <c r="D3411" s="24" t="s">
        <v>13792</v>
      </c>
    </row>
    <row r="3412" hidden="1">
      <c r="A3412" s="24" t="s">
        <v>8287</v>
      </c>
      <c r="B3412" s="1" t="s">
        <v>8288</v>
      </c>
      <c r="C3412" s="24" t="s">
        <v>13792</v>
      </c>
      <c r="D3412" s="24" t="s">
        <v>13792</v>
      </c>
    </row>
    <row r="3413" hidden="1">
      <c r="A3413" s="24" t="s">
        <v>8289</v>
      </c>
      <c r="B3413" s="1" t="s">
        <v>8290</v>
      </c>
      <c r="C3413" s="24" t="s">
        <v>13792</v>
      </c>
      <c r="D3413" s="24" t="s">
        <v>13792</v>
      </c>
    </row>
    <row r="3414" hidden="1">
      <c r="A3414" s="24" t="s">
        <v>8303</v>
      </c>
      <c r="B3414" s="1" t="s">
        <v>8304</v>
      </c>
      <c r="C3414" s="24" t="s">
        <v>13792</v>
      </c>
      <c r="D3414" s="24" t="s">
        <v>13792</v>
      </c>
    </row>
    <row r="3415" hidden="1">
      <c r="A3415" s="24" t="s">
        <v>8313</v>
      </c>
      <c r="B3415" s="1" t="s">
        <v>8314</v>
      </c>
      <c r="C3415" s="24" t="s">
        <v>13792</v>
      </c>
      <c r="D3415" s="24" t="s">
        <v>13792</v>
      </c>
    </row>
    <row r="3416" hidden="1">
      <c r="A3416" s="24" t="s">
        <v>8315</v>
      </c>
      <c r="B3416" s="1" t="s">
        <v>314</v>
      </c>
      <c r="C3416" s="24" t="s">
        <v>13792</v>
      </c>
      <c r="D3416" s="24" t="s">
        <v>13792</v>
      </c>
    </row>
    <row r="3417" hidden="1">
      <c r="A3417" s="24" t="s">
        <v>8316</v>
      </c>
      <c r="B3417" s="1" t="s">
        <v>8317</v>
      </c>
      <c r="C3417" s="24" t="s">
        <v>13792</v>
      </c>
      <c r="D3417" s="24" t="s">
        <v>13792</v>
      </c>
    </row>
    <row r="3418" hidden="1">
      <c r="A3418" s="24" t="s">
        <v>8318</v>
      </c>
      <c r="B3418" s="1" t="s">
        <v>8319</v>
      </c>
      <c r="C3418" s="24" t="s">
        <v>13792</v>
      </c>
      <c r="D3418" s="24" t="s">
        <v>13792</v>
      </c>
    </row>
    <row r="3419" hidden="1">
      <c r="A3419" s="24" t="s">
        <v>8320</v>
      </c>
      <c r="B3419" s="1" t="s">
        <v>8321</v>
      </c>
      <c r="C3419" s="24" t="s">
        <v>13792</v>
      </c>
      <c r="D3419" s="24" t="s">
        <v>13792</v>
      </c>
    </row>
    <row r="3420" hidden="1">
      <c r="A3420" s="24" t="s">
        <v>8322</v>
      </c>
      <c r="B3420" s="1" t="s">
        <v>8323</v>
      </c>
      <c r="C3420" s="24" t="s">
        <v>13792</v>
      </c>
      <c r="D3420" s="24" t="s">
        <v>13792</v>
      </c>
    </row>
    <row r="3421" hidden="1">
      <c r="A3421" s="24" t="s">
        <v>8324</v>
      </c>
      <c r="B3421" s="1" t="s">
        <v>8325</v>
      </c>
      <c r="C3421" s="24" t="s">
        <v>13792</v>
      </c>
      <c r="D3421" s="24" t="s">
        <v>13792</v>
      </c>
    </row>
    <row r="3422" hidden="1">
      <c r="A3422" s="24" t="s">
        <v>8326</v>
      </c>
      <c r="B3422" s="1" t="s">
        <v>8327</v>
      </c>
      <c r="C3422" s="24" t="s">
        <v>13792</v>
      </c>
      <c r="D3422" s="24" t="s">
        <v>13792</v>
      </c>
    </row>
    <row r="3423" hidden="1">
      <c r="A3423" s="24" t="s">
        <v>8328</v>
      </c>
      <c r="B3423" s="1" t="s">
        <v>8329</v>
      </c>
      <c r="C3423" s="24" t="s">
        <v>13792</v>
      </c>
      <c r="D3423" s="24" t="s">
        <v>13792</v>
      </c>
    </row>
    <row r="3424" hidden="1">
      <c r="A3424" s="24" t="s">
        <v>8330</v>
      </c>
      <c r="B3424" s="1" t="s">
        <v>319</v>
      </c>
      <c r="C3424" s="24" t="s">
        <v>13792</v>
      </c>
      <c r="D3424" s="24" t="s">
        <v>13792</v>
      </c>
    </row>
    <row r="3425" hidden="1">
      <c r="A3425" s="24" t="s">
        <v>8331</v>
      </c>
      <c r="B3425" s="1" t="s">
        <v>8332</v>
      </c>
      <c r="C3425" s="24" t="s">
        <v>13792</v>
      </c>
      <c r="D3425" s="24" t="s">
        <v>13792</v>
      </c>
    </row>
    <row r="3426" hidden="1">
      <c r="A3426" s="24" t="s">
        <v>8335</v>
      </c>
      <c r="B3426" s="1" t="s">
        <v>8336</v>
      </c>
      <c r="C3426" s="24" t="s">
        <v>13792</v>
      </c>
      <c r="D3426" s="24" t="s">
        <v>13792</v>
      </c>
    </row>
    <row r="3427" hidden="1">
      <c r="A3427" s="24" t="s">
        <v>12849</v>
      </c>
      <c r="B3427" s="1" t="s">
        <v>12850</v>
      </c>
      <c r="C3427" s="24" t="s">
        <v>13792</v>
      </c>
      <c r="D3427" s="24" t="s">
        <v>13792</v>
      </c>
    </row>
    <row r="3428" hidden="1">
      <c r="A3428" s="24" t="s">
        <v>8337</v>
      </c>
      <c r="B3428" s="1" t="s">
        <v>329</v>
      </c>
      <c r="C3428" s="24" t="s">
        <v>13792</v>
      </c>
      <c r="D3428" s="24" t="s">
        <v>13792</v>
      </c>
    </row>
    <row r="3429" hidden="1">
      <c r="A3429" s="24" t="s">
        <v>8338</v>
      </c>
      <c r="B3429" s="1" t="s">
        <v>8339</v>
      </c>
      <c r="C3429" s="24" t="s">
        <v>13792</v>
      </c>
      <c r="D3429" s="24" t="s">
        <v>13792</v>
      </c>
    </row>
    <row r="3430" hidden="1">
      <c r="A3430" s="24" t="s">
        <v>8340</v>
      </c>
      <c r="B3430" s="1" t="s">
        <v>8341</v>
      </c>
      <c r="C3430" s="24" t="s">
        <v>13792</v>
      </c>
      <c r="D3430" s="24" t="s">
        <v>13792</v>
      </c>
    </row>
    <row r="3431" hidden="1">
      <c r="A3431" s="24" t="s">
        <v>8342</v>
      </c>
      <c r="B3431" s="1" t="s">
        <v>8343</v>
      </c>
      <c r="C3431" s="24" t="s">
        <v>13792</v>
      </c>
      <c r="D3431" s="24" t="s">
        <v>13792</v>
      </c>
    </row>
    <row r="3432" hidden="1">
      <c r="A3432" s="24" t="s">
        <v>8344</v>
      </c>
      <c r="B3432" s="1" t="s">
        <v>8345</v>
      </c>
      <c r="C3432" s="24" t="s">
        <v>13792</v>
      </c>
      <c r="D3432" s="24" t="s">
        <v>13792</v>
      </c>
    </row>
    <row r="3433" hidden="1">
      <c r="A3433" s="24" t="s">
        <v>8346</v>
      </c>
      <c r="B3433" s="1" t="s">
        <v>8347</v>
      </c>
      <c r="C3433" s="24" t="s">
        <v>13792</v>
      </c>
      <c r="D3433" s="24" t="s">
        <v>13792</v>
      </c>
    </row>
    <row r="3434" hidden="1">
      <c r="A3434" s="24" t="s">
        <v>8356</v>
      </c>
      <c r="B3434" s="1" t="s">
        <v>8357</v>
      </c>
      <c r="C3434" s="24" t="s">
        <v>13792</v>
      </c>
      <c r="D3434" s="24" t="s">
        <v>13792</v>
      </c>
    </row>
    <row r="3435" hidden="1">
      <c r="A3435" s="24" t="s">
        <v>8372</v>
      </c>
      <c r="B3435" s="1" t="s">
        <v>8373</v>
      </c>
      <c r="C3435" s="24" t="s">
        <v>13792</v>
      </c>
      <c r="D3435" s="24" t="s">
        <v>13792</v>
      </c>
    </row>
    <row r="3436" hidden="1">
      <c r="A3436" s="24" t="s">
        <v>8376</v>
      </c>
      <c r="B3436" s="1" t="s">
        <v>8377</v>
      </c>
      <c r="C3436" s="24" t="s">
        <v>13792</v>
      </c>
      <c r="D3436" s="24" t="s">
        <v>13792</v>
      </c>
    </row>
    <row r="3437" hidden="1">
      <c r="A3437" s="24" t="s">
        <v>711</v>
      </c>
      <c r="B3437" s="1" t="s">
        <v>712</v>
      </c>
      <c r="C3437" s="24" t="s">
        <v>13792</v>
      </c>
      <c r="D3437" s="24" t="s">
        <v>13792</v>
      </c>
    </row>
    <row r="3438" hidden="1">
      <c r="A3438" s="24" t="s">
        <v>8390</v>
      </c>
      <c r="B3438" s="1" t="s">
        <v>8391</v>
      </c>
      <c r="C3438" s="24" t="s">
        <v>13792</v>
      </c>
      <c r="D3438" s="24" t="s">
        <v>13792</v>
      </c>
    </row>
    <row r="3439" hidden="1">
      <c r="A3439" s="24" t="s">
        <v>8392</v>
      </c>
      <c r="B3439" s="1" t="s">
        <v>8393</v>
      </c>
      <c r="C3439" s="24" t="s">
        <v>13792</v>
      </c>
      <c r="D3439" s="24" t="s">
        <v>13792</v>
      </c>
    </row>
    <row r="3440" hidden="1">
      <c r="A3440" s="24" t="s">
        <v>8394</v>
      </c>
      <c r="B3440" s="1" t="s">
        <v>8395</v>
      </c>
      <c r="C3440" s="24" t="s">
        <v>1102</v>
      </c>
      <c r="D3440" s="24" t="s">
        <v>13792</v>
      </c>
    </row>
    <row r="3441" hidden="1">
      <c r="A3441" s="24" t="s">
        <v>8396</v>
      </c>
      <c r="B3441" s="1" t="s">
        <v>8397</v>
      </c>
      <c r="C3441" s="24" t="s">
        <v>1102</v>
      </c>
      <c r="D3441" s="24" t="s">
        <v>13792</v>
      </c>
    </row>
    <row r="3442" hidden="1">
      <c r="A3442" s="24" t="s">
        <v>12883</v>
      </c>
      <c r="B3442" s="1" t="s">
        <v>12884</v>
      </c>
      <c r="C3442" s="24" t="s">
        <v>1102</v>
      </c>
      <c r="D3442" s="24" t="s">
        <v>13792</v>
      </c>
    </row>
    <row r="3443" hidden="1">
      <c r="A3443" s="24" t="s">
        <v>19126</v>
      </c>
      <c r="B3443" s="1" t="s">
        <v>19127</v>
      </c>
      <c r="C3443" s="24" t="s">
        <v>1102</v>
      </c>
      <c r="D3443" s="24" t="s">
        <v>13792</v>
      </c>
    </row>
    <row r="3444" hidden="1">
      <c r="A3444" s="24" t="s">
        <v>8406</v>
      </c>
      <c r="B3444" s="1" t="s">
        <v>8407</v>
      </c>
      <c r="C3444" s="24" t="s">
        <v>1102</v>
      </c>
      <c r="D3444" s="24" t="s">
        <v>13792</v>
      </c>
    </row>
    <row r="3445" hidden="1">
      <c r="A3445" s="24" t="s">
        <v>8408</v>
      </c>
      <c r="B3445" s="1" t="s">
        <v>8409</v>
      </c>
      <c r="C3445" s="24" t="s">
        <v>13792</v>
      </c>
      <c r="D3445" s="24" t="s">
        <v>13792</v>
      </c>
    </row>
    <row r="3446" hidden="1">
      <c r="A3446" s="24" t="s">
        <v>8412</v>
      </c>
      <c r="B3446" s="1" t="s">
        <v>8413</v>
      </c>
      <c r="C3446" s="24" t="s">
        <v>13792</v>
      </c>
      <c r="D3446" s="24" t="s">
        <v>13792</v>
      </c>
    </row>
    <row r="3447" hidden="1">
      <c r="A3447" s="24" t="s">
        <v>8414</v>
      </c>
      <c r="B3447" s="1" t="s">
        <v>8415</v>
      </c>
      <c r="C3447" s="24" t="s">
        <v>13792</v>
      </c>
      <c r="D3447" s="24" t="s">
        <v>13792</v>
      </c>
    </row>
    <row r="3448" hidden="1">
      <c r="A3448" s="24" t="s">
        <v>8416</v>
      </c>
      <c r="B3448" s="1" t="s">
        <v>8417</v>
      </c>
      <c r="C3448" s="24" t="s">
        <v>13792</v>
      </c>
      <c r="D3448" s="24" t="s">
        <v>13792</v>
      </c>
    </row>
    <row r="3449" hidden="1">
      <c r="A3449" s="24" t="s">
        <v>8418</v>
      </c>
      <c r="B3449" s="1" t="s">
        <v>8419</v>
      </c>
      <c r="C3449" s="24" t="s">
        <v>13792</v>
      </c>
      <c r="D3449" s="24" t="s">
        <v>13792</v>
      </c>
    </row>
    <row r="3450" hidden="1">
      <c r="A3450" s="24" t="s">
        <v>8420</v>
      </c>
      <c r="B3450" s="1" t="s">
        <v>8421</v>
      </c>
      <c r="C3450" s="24" t="s">
        <v>13792</v>
      </c>
      <c r="D3450" s="24" t="s">
        <v>13792</v>
      </c>
    </row>
    <row r="3451" hidden="1">
      <c r="A3451" s="24" t="s">
        <v>8422</v>
      </c>
      <c r="B3451" s="1" t="s">
        <v>8423</v>
      </c>
      <c r="C3451" s="24" t="s">
        <v>13792</v>
      </c>
      <c r="D3451" s="24" t="s">
        <v>13792</v>
      </c>
    </row>
    <row r="3452" hidden="1">
      <c r="A3452" s="24" t="s">
        <v>8424</v>
      </c>
      <c r="B3452" s="1" t="s">
        <v>8425</v>
      </c>
      <c r="C3452" s="24" t="s">
        <v>13792</v>
      </c>
      <c r="D3452" s="24" t="s">
        <v>13792</v>
      </c>
    </row>
    <row r="3453" hidden="1">
      <c r="A3453" s="24" t="s">
        <v>8426</v>
      </c>
      <c r="B3453" s="1" t="s">
        <v>8427</v>
      </c>
      <c r="C3453" s="24" t="s">
        <v>13792</v>
      </c>
      <c r="D3453" s="24" t="s">
        <v>13792</v>
      </c>
    </row>
    <row r="3454" hidden="1">
      <c r="A3454" s="24" t="s">
        <v>8428</v>
      </c>
      <c r="B3454" s="1" t="s">
        <v>8429</v>
      </c>
      <c r="C3454" s="24" t="s">
        <v>13792</v>
      </c>
      <c r="D3454" s="24" t="s">
        <v>13792</v>
      </c>
    </row>
    <row r="3455" hidden="1">
      <c r="A3455" s="24" t="s">
        <v>8430</v>
      </c>
      <c r="B3455" s="1" t="s">
        <v>8431</v>
      </c>
      <c r="C3455" s="24" t="s">
        <v>13792</v>
      </c>
      <c r="D3455" s="24" t="s">
        <v>13792</v>
      </c>
    </row>
    <row r="3456" hidden="1">
      <c r="A3456" s="24" t="s">
        <v>8432</v>
      </c>
      <c r="B3456" s="1" t="s">
        <v>8433</v>
      </c>
      <c r="C3456" s="24" t="s">
        <v>13792</v>
      </c>
      <c r="D3456" s="24" t="s">
        <v>13792</v>
      </c>
    </row>
    <row r="3457" hidden="1">
      <c r="A3457" s="24" t="s">
        <v>8434</v>
      </c>
      <c r="B3457" s="1" t="s">
        <v>8435</v>
      </c>
      <c r="C3457" s="24" t="s">
        <v>13792</v>
      </c>
      <c r="D3457" s="24" t="s">
        <v>13792</v>
      </c>
    </row>
    <row r="3458" hidden="1">
      <c r="A3458" s="24" t="s">
        <v>8436</v>
      </c>
      <c r="B3458" s="1" t="s">
        <v>8437</v>
      </c>
      <c r="C3458" s="24" t="s">
        <v>13792</v>
      </c>
      <c r="D3458" s="24" t="s">
        <v>13792</v>
      </c>
    </row>
    <row r="3459" hidden="1">
      <c r="A3459" s="24" t="s">
        <v>8438</v>
      </c>
      <c r="B3459" s="1" t="s">
        <v>8439</v>
      </c>
      <c r="C3459" s="24" t="s">
        <v>13792</v>
      </c>
      <c r="D3459" s="24" t="s">
        <v>13792</v>
      </c>
    </row>
    <row r="3460" hidden="1">
      <c r="A3460" s="24" t="s">
        <v>8440</v>
      </c>
      <c r="B3460" s="1" t="s">
        <v>8441</v>
      </c>
      <c r="C3460" s="24" t="s">
        <v>13792</v>
      </c>
      <c r="D3460" s="24" t="s">
        <v>13792</v>
      </c>
    </row>
    <row r="3461" hidden="1">
      <c r="A3461" s="24" t="s">
        <v>8442</v>
      </c>
      <c r="B3461" s="1" t="s">
        <v>8443</v>
      </c>
      <c r="C3461" s="24" t="s">
        <v>13792</v>
      </c>
      <c r="D3461" s="24" t="s">
        <v>13792</v>
      </c>
    </row>
    <row r="3462" hidden="1">
      <c r="A3462" s="24" t="s">
        <v>8444</v>
      </c>
      <c r="B3462" s="1" t="s">
        <v>8445</v>
      </c>
      <c r="C3462" s="24" t="s">
        <v>13792</v>
      </c>
      <c r="D3462" s="24" t="s">
        <v>13792</v>
      </c>
    </row>
    <row r="3463" hidden="1">
      <c r="A3463" s="24" t="s">
        <v>8446</v>
      </c>
      <c r="B3463" s="1" t="s">
        <v>8447</v>
      </c>
      <c r="C3463" s="24" t="s">
        <v>13792</v>
      </c>
      <c r="D3463" s="24" t="s">
        <v>13792</v>
      </c>
    </row>
    <row r="3464" hidden="1">
      <c r="A3464" s="24" t="s">
        <v>8448</v>
      </c>
      <c r="B3464" s="1" t="s">
        <v>8449</v>
      </c>
      <c r="C3464" s="24" t="s">
        <v>13792</v>
      </c>
      <c r="D3464" s="24" t="s">
        <v>13792</v>
      </c>
    </row>
    <row r="3465" hidden="1">
      <c r="A3465" s="24" t="s">
        <v>8450</v>
      </c>
      <c r="B3465" s="1" t="s">
        <v>8451</v>
      </c>
      <c r="C3465" s="24" t="s">
        <v>13792</v>
      </c>
      <c r="D3465" s="24" t="s">
        <v>13792</v>
      </c>
    </row>
    <row r="3466" hidden="1">
      <c r="A3466" s="24" t="s">
        <v>8452</v>
      </c>
      <c r="B3466" s="1" t="s">
        <v>8453</v>
      </c>
      <c r="C3466" s="24" t="s">
        <v>13792</v>
      </c>
      <c r="D3466" s="24" t="s">
        <v>13792</v>
      </c>
    </row>
    <row r="3467" hidden="1">
      <c r="A3467" s="24" t="s">
        <v>8454</v>
      </c>
      <c r="B3467" s="1" t="s">
        <v>8455</v>
      </c>
      <c r="C3467" s="24" t="s">
        <v>13792</v>
      </c>
      <c r="D3467" s="24" t="s">
        <v>13792</v>
      </c>
    </row>
    <row r="3468" hidden="1">
      <c r="A3468" s="24" t="s">
        <v>8458</v>
      </c>
      <c r="B3468" s="1" t="s">
        <v>8459</v>
      </c>
      <c r="C3468" s="24" t="s">
        <v>13792</v>
      </c>
      <c r="D3468" s="24" t="s">
        <v>13792</v>
      </c>
    </row>
    <row r="3469" hidden="1">
      <c r="A3469" s="24" t="s">
        <v>8460</v>
      </c>
      <c r="B3469" s="1" t="s">
        <v>8461</v>
      </c>
      <c r="C3469" s="24" t="s">
        <v>13792</v>
      </c>
      <c r="D3469" s="24" t="s">
        <v>13792</v>
      </c>
    </row>
    <row r="3470" hidden="1">
      <c r="A3470" s="24" t="s">
        <v>8462</v>
      </c>
      <c r="B3470" s="1" t="s">
        <v>8463</v>
      </c>
      <c r="C3470" s="24" t="s">
        <v>13792</v>
      </c>
      <c r="D3470" s="24" t="s">
        <v>13792</v>
      </c>
    </row>
    <row r="3471" hidden="1">
      <c r="A3471" s="24" t="s">
        <v>8464</v>
      </c>
      <c r="B3471" s="1" t="s">
        <v>8465</v>
      </c>
      <c r="C3471" s="24" t="s">
        <v>13792</v>
      </c>
      <c r="D3471" s="24" t="s">
        <v>13792</v>
      </c>
    </row>
    <row r="3472" hidden="1">
      <c r="A3472" s="24" t="s">
        <v>8466</v>
      </c>
      <c r="B3472" s="1" t="s">
        <v>8467</v>
      </c>
      <c r="C3472" s="24" t="s">
        <v>13792</v>
      </c>
      <c r="D3472" s="24" t="s">
        <v>13792</v>
      </c>
    </row>
    <row r="3473" hidden="1">
      <c r="A3473" s="24" t="s">
        <v>8468</v>
      </c>
      <c r="B3473" s="1" t="s">
        <v>8469</v>
      </c>
      <c r="C3473" s="24" t="s">
        <v>13792</v>
      </c>
      <c r="D3473" s="24" t="s">
        <v>13792</v>
      </c>
    </row>
    <row r="3474" hidden="1">
      <c r="A3474" s="24" t="s">
        <v>8470</v>
      </c>
      <c r="B3474" s="1" t="s">
        <v>8471</v>
      </c>
      <c r="C3474" s="24" t="s">
        <v>13792</v>
      </c>
      <c r="D3474" s="24" t="s">
        <v>13792</v>
      </c>
    </row>
    <row r="3475" hidden="1">
      <c r="A3475" s="24" t="s">
        <v>8472</v>
      </c>
      <c r="B3475" s="1" t="s">
        <v>8473</v>
      </c>
      <c r="C3475" s="24" t="s">
        <v>13792</v>
      </c>
      <c r="D3475" s="24" t="s">
        <v>13792</v>
      </c>
    </row>
    <row r="3476" hidden="1">
      <c r="A3476" s="24" t="s">
        <v>8474</v>
      </c>
      <c r="B3476" s="1" t="s">
        <v>8475</v>
      </c>
      <c r="C3476" s="24" t="s">
        <v>13792</v>
      </c>
      <c r="D3476" s="24" t="s">
        <v>13792</v>
      </c>
    </row>
    <row r="3477" hidden="1">
      <c r="A3477" s="24" t="s">
        <v>8476</v>
      </c>
      <c r="B3477" s="1" t="s">
        <v>8477</v>
      </c>
      <c r="C3477" s="24" t="s">
        <v>13792</v>
      </c>
      <c r="D3477" s="24" t="s">
        <v>13792</v>
      </c>
    </row>
    <row r="3478" hidden="1">
      <c r="A3478" s="24" t="s">
        <v>8478</v>
      </c>
      <c r="B3478" s="1" t="s">
        <v>8479</v>
      </c>
      <c r="C3478" s="24" t="s">
        <v>13792</v>
      </c>
      <c r="D3478" s="24" t="s">
        <v>13792</v>
      </c>
    </row>
    <row r="3479" hidden="1">
      <c r="A3479" s="24" t="s">
        <v>8480</v>
      </c>
      <c r="B3479" s="1" t="s">
        <v>8481</v>
      </c>
      <c r="C3479" s="24" t="s">
        <v>13792</v>
      </c>
      <c r="D3479" s="24" t="s">
        <v>13792</v>
      </c>
    </row>
    <row r="3480" hidden="1">
      <c r="A3480" s="24" t="s">
        <v>8482</v>
      </c>
      <c r="B3480" s="1" t="s">
        <v>8483</v>
      </c>
      <c r="C3480" s="24" t="s">
        <v>13792</v>
      </c>
      <c r="D3480" s="24" t="s">
        <v>13792</v>
      </c>
    </row>
    <row r="3481" hidden="1">
      <c r="A3481" s="24" t="s">
        <v>8484</v>
      </c>
      <c r="B3481" s="1" t="s">
        <v>8485</v>
      </c>
      <c r="C3481" s="24" t="s">
        <v>13792</v>
      </c>
      <c r="D3481" s="24" t="s">
        <v>13792</v>
      </c>
    </row>
    <row r="3482" hidden="1">
      <c r="A3482" s="24" t="s">
        <v>8490</v>
      </c>
      <c r="B3482" s="1" t="s">
        <v>8491</v>
      </c>
      <c r="C3482" s="24" t="s">
        <v>13792</v>
      </c>
      <c r="D3482" s="24" t="s">
        <v>13792</v>
      </c>
    </row>
    <row r="3483" hidden="1">
      <c r="A3483" s="24" t="s">
        <v>8492</v>
      </c>
      <c r="B3483" s="1" t="s">
        <v>8493</v>
      </c>
      <c r="C3483" s="24" t="s">
        <v>13792</v>
      </c>
      <c r="D3483" s="24" t="s">
        <v>13792</v>
      </c>
    </row>
    <row r="3484" hidden="1">
      <c r="A3484" s="24" t="s">
        <v>8494</v>
      </c>
      <c r="B3484" s="1" t="s">
        <v>8495</v>
      </c>
      <c r="C3484" s="24" t="s">
        <v>13792</v>
      </c>
      <c r="D3484" s="24" t="s">
        <v>13792</v>
      </c>
    </row>
    <row r="3485" hidden="1">
      <c r="A3485" s="24" t="s">
        <v>8496</v>
      </c>
      <c r="B3485" s="1" t="s">
        <v>8497</v>
      </c>
      <c r="C3485" s="24" t="s">
        <v>13792</v>
      </c>
      <c r="D3485" s="24" t="s">
        <v>13792</v>
      </c>
    </row>
    <row r="3486" hidden="1">
      <c r="A3486" s="24" t="s">
        <v>8498</v>
      </c>
      <c r="B3486" s="1" t="s">
        <v>8499</v>
      </c>
      <c r="C3486" s="24" t="s">
        <v>13792</v>
      </c>
      <c r="D3486" s="24" t="s">
        <v>13792</v>
      </c>
    </row>
    <row r="3487" hidden="1">
      <c r="A3487" s="24" t="s">
        <v>8500</v>
      </c>
      <c r="B3487" s="1" t="s">
        <v>8501</v>
      </c>
      <c r="C3487" s="24" t="s">
        <v>13792</v>
      </c>
      <c r="D3487" s="24" t="s">
        <v>13792</v>
      </c>
    </row>
    <row r="3488" hidden="1">
      <c r="A3488" s="24" t="s">
        <v>8502</v>
      </c>
      <c r="B3488" s="1" t="s">
        <v>8503</v>
      </c>
      <c r="C3488" s="24" t="s">
        <v>13792</v>
      </c>
      <c r="D3488" s="24" t="s">
        <v>13792</v>
      </c>
    </row>
    <row r="3489" hidden="1">
      <c r="A3489" s="24" t="s">
        <v>8504</v>
      </c>
      <c r="B3489" s="1" t="s">
        <v>8505</v>
      </c>
      <c r="C3489" s="24" t="s">
        <v>13792</v>
      </c>
      <c r="D3489" s="24" t="s">
        <v>13792</v>
      </c>
    </row>
    <row r="3490" hidden="1">
      <c r="A3490" s="24" t="s">
        <v>8506</v>
      </c>
      <c r="B3490" s="1" t="s">
        <v>8507</v>
      </c>
      <c r="C3490" s="24" t="s">
        <v>13792</v>
      </c>
      <c r="D3490" s="24" t="s">
        <v>13792</v>
      </c>
    </row>
    <row r="3491" hidden="1">
      <c r="A3491" s="24" t="s">
        <v>8508</v>
      </c>
      <c r="B3491" s="1" t="s">
        <v>8509</v>
      </c>
      <c r="C3491" s="24" t="s">
        <v>13792</v>
      </c>
      <c r="D3491" s="24" t="s">
        <v>13792</v>
      </c>
    </row>
    <row r="3492" hidden="1">
      <c r="A3492" s="24" t="s">
        <v>8510</v>
      </c>
      <c r="B3492" s="1" t="s">
        <v>8511</v>
      </c>
      <c r="C3492" s="24" t="s">
        <v>13792</v>
      </c>
      <c r="D3492" s="24" t="s">
        <v>13792</v>
      </c>
    </row>
    <row r="3493" hidden="1">
      <c r="A3493" s="24" t="s">
        <v>8512</v>
      </c>
      <c r="B3493" s="1" t="s">
        <v>8513</v>
      </c>
      <c r="C3493" s="24" t="s">
        <v>13792</v>
      </c>
      <c r="D3493" s="24" t="s">
        <v>13792</v>
      </c>
    </row>
    <row r="3494" hidden="1">
      <c r="A3494" s="24" t="s">
        <v>8514</v>
      </c>
      <c r="B3494" s="1" t="s">
        <v>8515</v>
      </c>
      <c r="C3494" s="24" t="s">
        <v>13792</v>
      </c>
      <c r="D3494" s="24" t="s">
        <v>13792</v>
      </c>
    </row>
    <row r="3495" hidden="1">
      <c r="A3495" s="24" t="s">
        <v>8516</v>
      </c>
      <c r="B3495" s="1" t="s">
        <v>8517</v>
      </c>
      <c r="C3495" s="24" t="s">
        <v>13792</v>
      </c>
      <c r="D3495" s="24" t="s">
        <v>13792</v>
      </c>
    </row>
    <row r="3496" hidden="1">
      <c r="A3496" s="24" t="s">
        <v>8518</v>
      </c>
      <c r="B3496" s="1" t="s">
        <v>8519</v>
      </c>
      <c r="C3496" s="24" t="s">
        <v>13792</v>
      </c>
      <c r="D3496" s="24" t="s">
        <v>13792</v>
      </c>
    </row>
    <row r="3497" hidden="1">
      <c r="A3497" s="24" t="s">
        <v>8520</v>
      </c>
      <c r="B3497" s="1" t="s">
        <v>8521</v>
      </c>
      <c r="C3497" s="24" t="s">
        <v>13792</v>
      </c>
      <c r="D3497" s="24" t="s">
        <v>13792</v>
      </c>
    </row>
    <row r="3498" hidden="1">
      <c r="A3498" s="24" t="s">
        <v>8522</v>
      </c>
      <c r="B3498" s="1" t="s">
        <v>8523</v>
      </c>
      <c r="C3498" s="24" t="s">
        <v>13792</v>
      </c>
      <c r="D3498" s="24" t="s">
        <v>13792</v>
      </c>
    </row>
    <row r="3499" hidden="1">
      <c r="A3499" s="24" t="s">
        <v>8524</v>
      </c>
      <c r="B3499" s="1" t="s">
        <v>8525</v>
      </c>
      <c r="C3499" s="24" t="s">
        <v>13792</v>
      </c>
      <c r="D3499" s="24" t="s">
        <v>13792</v>
      </c>
    </row>
    <row r="3500" hidden="1">
      <c r="A3500" s="24" t="s">
        <v>8526</v>
      </c>
      <c r="B3500" s="1" t="s">
        <v>8527</v>
      </c>
      <c r="C3500" s="24" t="s">
        <v>13792</v>
      </c>
      <c r="D3500" s="24" t="s">
        <v>13792</v>
      </c>
    </row>
    <row r="3501" hidden="1">
      <c r="A3501" s="24" t="s">
        <v>8528</v>
      </c>
      <c r="B3501" s="1" t="s">
        <v>8529</v>
      </c>
      <c r="C3501" s="24" t="s">
        <v>13792</v>
      </c>
      <c r="D3501" s="24" t="s">
        <v>13792</v>
      </c>
    </row>
    <row r="3502" hidden="1">
      <c r="A3502" s="24" t="s">
        <v>8530</v>
      </c>
      <c r="B3502" s="1" t="s">
        <v>8531</v>
      </c>
      <c r="C3502" s="24" t="s">
        <v>13792</v>
      </c>
      <c r="D3502" s="24" t="s">
        <v>13792</v>
      </c>
    </row>
    <row r="3503" hidden="1">
      <c r="A3503" s="24" t="s">
        <v>8532</v>
      </c>
      <c r="B3503" s="1" t="s">
        <v>8533</v>
      </c>
      <c r="C3503" s="24" t="s">
        <v>13792</v>
      </c>
      <c r="D3503" s="24" t="s">
        <v>13792</v>
      </c>
    </row>
    <row r="3504" hidden="1">
      <c r="A3504" s="24" t="s">
        <v>8536</v>
      </c>
      <c r="B3504" s="1" t="s">
        <v>8537</v>
      </c>
      <c r="C3504" s="24" t="s">
        <v>13792</v>
      </c>
      <c r="D3504" s="24" t="s">
        <v>13792</v>
      </c>
    </row>
    <row r="3505" hidden="1">
      <c r="A3505" s="24" t="s">
        <v>8538</v>
      </c>
      <c r="B3505" s="1" t="s">
        <v>8539</v>
      </c>
      <c r="C3505" s="24" t="s">
        <v>13792</v>
      </c>
      <c r="D3505" s="24" t="s">
        <v>13792</v>
      </c>
    </row>
    <row r="3506" hidden="1">
      <c r="A3506" s="24" t="s">
        <v>8540</v>
      </c>
      <c r="B3506" s="1" t="s">
        <v>8541</v>
      </c>
      <c r="C3506" s="24" t="s">
        <v>13792</v>
      </c>
      <c r="D3506" s="24" t="s">
        <v>13792</v>
      </c>
    </row>
    <row r="3507" hidden="1">
      <c r="A3507" s="24" t="s">
        <v>8542</v>
      </c>
      <c r="B3507" s="1" t="s">
        <v>8543</v>
      </c>
      <c r="C3507" s="24" t="s">
        <v>13792</v>
      </c>
      <c r="D3507" s="24" t="s">
        <v>13792</v>
      </c>
    </row>
    <row r="3508" hidden="1">
      <c r="A3508" s="24" t="s">
        <v>8544</v>
      </c>
      <c r="B3508" s="1" t="s">
        <v>8545</v>
      </c>
      <c r="C3508" s="24" t="s">
        <v>13792</v>
      </c>
      <c r="D3508" s="24" t="s">
        <v>13792</v>
      </c>
    </row>
    <row r="3509" hidden="1">
      <c r="A3509" s="24" t="s">
        <v>8546</v>
      </c>
      <c r="B3509" s="1" t="s">
        <v>8547</v>
      </c>
      <c r="C3509" s="24" t="s">
        <v>13792</v>
      </c>
      <c r="D3509" s="24" t="s">
        <v>13792</v>
      </c>
    </row>
    <row r="3510" hidden="1">
      <c r="A3510" s="24" t="s">
        <v>8548</v>
      </c>
      <c r="B3510" s="1" t="s">
        <v>8549</v>
      </c>
      <c r="C3510" s="24" t="s">
        <v>13792</v>
      </c>
      <c r="D3510" s="24" t="s">
        <v>13792</v>
      </c>
    </row>
    <row r="3511" hidden="1">
      <c r="A3511" s="24" t="s">
        <v>8550</v>
      </c>
      <c r="B3511" s="1" t="s">
        <v>8551</v>
      </c>
      <c r="C3511" s="24" t="s">
        <v>13792</v>
      </c>
      <c r="D3511" s="24" t="s">
        <v>13792</v>
      </c>
    </row>
    <row r="3512" hidden="1">
      <c r="A3512" s="24" t="s">
        <v>8554</v>
      </c>
      <c r="B3512" s="1" t="s">
        <v>8555</v>
      </c>
      <c r="C3512" s="24" t="s">
        <v>13792</v>
      </c>
      <c r="D3512" s="24" t="s">
        <v>13792</v>
      </c>
    </row>
    <row r="3513" hidden="1">
      <c r="A3513" s="24" t="s">
        <v>8556</v>
      </c>
      <c r="B3513" s="1" t="s">
        <v>8557</v>
      </c>
      <c r="C3513" s="24" t="s">
        <v>13792</v>
      </c>
      <c r="D3513" s="24" t="s">
        <v>13792</v>
      </c>
    </row>
    <row r="3514" hidden="1">
      <c r="A3514" s="24" t="s">
        <v>8558</v>
      </c>
      <c r="B3514" s="1" t="s">
        <v>8559</v>
      </c>
      <c r="C3514" s="24" t="s">
        <v>13792</v>
      </c>
      <c r="D3514" s="24" t="s">
        <v>13792</v>
      </c>
    </row>
    <row r="3515" hidden="1">
      <c r="A3515" s="24" t="s">
        <v>8560</v>
      </c>
      <c r="B3515" s="1" t="s">
        <v>8561</v>
      </c>
      <c r="C3515" s="24" t="s">
        <v>13792</v>
      </c>
      <c r="D3515" s="24" t="s">
        <v>13792</v>
      </c>
    </row>
    <row r="3516" hidden="1">
      <c r="A3516" s="24" t="s">
        <v>8562</v>
      </c>
      <c r="B3516" s="1" t="s">
        <v>8563</v>
      </c>
      <c r="C3516" s="24" t="s">
        <v>13792</v>
      </c>
      <c r="D3516" s="24" t="s">
        <v>13792</v>
      </c>
    </row>
    <row r="3517" hidden="1">
      <c r="A3517" s="24" t="s">
        <v>8564</v>
      </c>
      <c r="B3517" s="1" t="s">
        <v>8565</v>
      </c>
      <c r="C3517" s="24" t="s">
        <v>13792</v>
      </c>
      <c r="D3517" s="24" t="s">
        <v>13792</v>
      </c>
    </row>
    <row r="3518" hidden="1">
      <c r="A3518" s="24" t="s">
        <v>8566</v>
      </c>
      <c r="B3518" s="1" t="s">
        <v>8567</v>
      </c>
      <c r="C3518" s="24" t="s">
        <v>13792</v>
      </c>
      <c r="D3518" s="24" t="s">
        <v>13792</v>
      </c>
    </row>
    <row r="3519" hidden="1">
      <c r="A3519" s="24" t="s">
        <v>8568</v>
      </c>
      <c r="B3519" s="1" t="s">
        <v>8569</v>
      </c>
      <c r="C3519" s="24" t="s">
        <v>13792</v>
      </c>
      <c r="D3519" s="24" t="s">
        <v>13792</v>
      </c>
    </row>
    <row r="3520" hidden="1">
      <c r="A3520" s="24" t="s">
        <v>8570</v>
      </c>
      <c r="B3520" s="1" t="s">
        <v>8571</v>
      </c>
      <c r="C3520" s="24" t="s">
        <v>13792</v>
      </c>
      <c r="D3520" s="24" t="s">
        <v>13792</v>
      </c>
    </row>
    <row r="3521" hidden="1">
      <c r="A3521" s="24" t="s">
        <v>8572</v>
      </c>
      <c r="B3521" s="1" t="s">
        <v>8573</v>
      </c>
      <c r="C3521" s="24" t="s">
        <v>13792</v>
      </c>
      <c r="D3521" s="24" t="s">
        <v>13792</v>
      </c>
    </row>
    <row r="3522" hidden="1">
      <c r="A3522" s="24" t="s">
        <v>8574</v>
      </c>
      <c r="B3522" s="1" t="s">
        <v>8575</v>
      </c>
      <c r="C3522" s="24" t="s">
        <v>13792</v>
      </c>
      <c r="D3522" s="24" t="s">
        <v>13792</v>
      </c>
    </row>
    <row r="3523" hidden="1">
      <c r="A3523" s="24" t="s">
        <v>8576</v>
      </c>
      <c r="B3523" s="1" t="s">
        <v>8577</v>
      </c>
      <c r="C3523" s="24" t="s">
        <v>13792</v>
      </c>
      <c r="D3523" s="24" t="s">
        <v>13792</v>
      </c>
    </row>
    <row r="3524" hidden="1">
      <c r="A3524" s="24" t="s">
        <v>8580</v>
      </c>
      <c r="B3524" s="1" t="s">
        <v>8581</v>
      </c>
      <c r="C3524" s="24" t="s">
        <v>13792</v>
      </c>
      <c r="D3524" s="24" t="s">
        <v>13792</v>
      </c>
    </row>
    <row r="3525" hidden="1">
      <c r="A3525" s="24" t="s">
        <v>8582</v>
      </c>
      <c r="B3525" s="1" t="s">
        <v>8583</v>
      </c>
      <c r="C3525" s="24" t="s">
        <v>13792</v>
      </c>
      <c r="D3525" s="24" t="s">
        <v>13792</v>
      </c>
    </row>
    <row r="3526" hidden="1">
      <c r="A3526" s="24" t="s">
        <v>8584</v>
      </c>
      <c r="B3526" s="1" t="s">
        <v>8585</v>
      </c>
      <c r="C3526" s="24" t="s">
        <v>13792</v>
      </c>
      <c r="D3526" s="24" t="s">
        <v>13792</v>
      </c>
    </row>
    <row r="3527" hidden="1">
      <c r="A3527" s="24" t="s">
        <v>8586</v>
      </c>
      <c r="B3527" s="1" t="s">
        <v>8587</v>
      </c>
      <c r="C3527" s="24" t="s">
        <v>13792</v>
      </c>
      <c r="D3527" s="24" t="s">
        <v>13792</v>
      </c>
    </row>
    <row r="3528" hidden="1">
      <c r="A3528" s="24" t="s">
        <v>8588</v>
      </c>
      <c r="B3528" s="1" t="s">
        <v>8589</v>
      </c>
      <c r="C3528" s="24" t="s">
        <v>13792</v>
      </c>
      <c r="D3528" s="24" t="s">
        <v>13792</v>
      </c>
    </row>
    <row r="3529" hidden="1">
      <c r="A3529" s="24" t="s">
        <v>8590</v>
      </c>
      <c r="B3529" s="1" t="s">
        <v>8591</v>
      </c>
      <c r="C3529" s="24" t="s">
        <v>13792</v>
      </c>
      <c r="D3529" s="24" t="s">
        <v>13792</v>
      </c>
    </row>
    <row r="3530" hidden="1">
      <c r="A3530" s="24" t="s">
        <v>8592</v>
      </c>
      <c r="B3530" s="1" t="s">
        <v>8593</v>
      </c>
      <c r="C3530" s="24" t="s">
        <v>13792</v>
      </c>
      <c r="D3530" s="24" t="s">
        <v>13792</v>
      </c>
    </row>
    <row r="3531" hidden="1">
      <c r="A3531" s="24" t="s">
        <v>8594</v>
      </c>
      <c r="B3531" s="1" t="s">
        <v>8595</v>
      </c>
      <c r="C3531" s="24" t="s">
        <v>13792</v>
      </c>
      <c r="D3531" s="24" t="s">
        <v>13792</v>
      </c>
    </row>
    <row r="3532" hidden="1">
      <c r="A3532" s="24" t="s">
        <v>8596</v>
      </c>
      <c r="B3532" s="1" t="s">
        <v>8597</v>
      </c>
      <c r="C3532" s="24" t="s">
        <v>13792</v>
      </c>
      <c r="D3532" s="24" t="s">
        <v>13792</v>
      </c>
    </row>
    <row r="3533" hidden="1">
      <c r="A3533" s="24" t="s">
        <v>8598</v>
      </c>
      <c r="B3533" s="1" t="s">
        <v>8599</v>
      </c>
      <c r="C3533" s="24" t="s">
        <v>13792</v>
      </c>
      <c r="D3533" s="24" t="s">
        <v>13792</v>
      </c>
    </row>
    <row r="3534" hidden="1">
      <c r="A3534" s="24" t="s">
        <v>8600</v>
      </c>
      <c r="B3534" s="1" t="s">
        <v>8602</v>
      </c>
      <c r="C3534" s="24" t="s">
        <v>13792</v>
      </c>
      <c r="D3534" s="24" t="s">
        <v>13792</v>
      </c>
    </row>
    <row r="3535" hidden="1">
      <c r="A3535" s="24" t="s">
        <v>8604</v>
      </c>
      <c r="B3535" s="1" t="s">
        <v>8605</v>
      </c>
      <c r="C3535" s="24" t="s">
        <v>13792</v>
      </c>
      <c r="D3535" s="24" t="s">
        <v>13792</v>
      </c>
    </row>
    <row r="3536" hidden="1">
      <c r="A3536" s="24" t="s">
        <v>8606</v>
      </c>
      <c r="B3536" s="1" t="s">
        <v>8607</v>
      </c>
      <c r="C3536" s="24" t="s">
        <v>13792</v>
      </c>
      <c r="D3536" s="24" t="s">
        <v>13792</v>
      </c>
    </row>
    <row r="3537" hidden="1">
      <c r="A3537" s="24" t="s">
        <v>8608</v>
      </c>
      <c r="B3537" s="1" t="s">
        <v>8609</v>
      </c>
      <c r="C3537" s="24" t="s">
        <v>13792</v>
      </c>
      <c r="D3537" s="24" t="s">
        <v>13792</v>
      </c>
    </row>
    <row r="3538" hidden="1">
      <c r="A3538" s="24" t="s">
        <v>8610</v>
      </c>
      <c r="B3538" s="1" t="s">
        <v>8611</v>
      </c>
      <c r="C3538" s="24" t="s">
        <v>13792</v>
      </c>
      <c r="D3538" s="24" t="s">
        <v>13792</v>
      </c>
    </row>
    <row r="3539" hidden="1">
      <c r="A3539" s="24" t="s">
        <v>8612</v>
      </c>
      <c r="B3539" s="1" t="s">
        <v>8613</v>
      </c>
      <c r="C3539" s="24" t="s">
        <v>13792</v>
      </c>
      <c r="D3539" s="24" t="s">
        <v>13792</v>
      </c>
    </row>
    <row r="3540" hidden="1">
      <c r="A3540" s="24" t="s">
        <v>8616</v>
      </c>
      <c r="B3540" s="1" t="s">
        <v>8617</v>
      </c>
      <c r="C3540" s="24" t="s">
        <v>13792</v>
      </c>
      <c r="D3540" s="24" t="s">
        <v>13792</v>
      </c>
    </row>
    <row r="3541" hidden="1">
      <c r="A3541" s="24" t="s">
        <v>8620</v>
      </c>
      <c r="B3541" s="1" t="s">
        <v>8621</v>
      </c>
      <c r="C3541" s="24" t="s">
        <v>13792</v>
      </c>
      <c r="D3541" s="24" t="s">
        <v>13792</v>
      </c>
    </row>
    <row r="3542" hidden="1">
      <c r="A3542" s="24" t="s">
        <v>8622</v>
      </c>
      <c r="B3542" s="1" t="s">
        <v>8623</v>
      </c>
      <c r="C3542" s="24" t="s">
        <v>13792</v>
      </c>
      <c r="D3542" s="24" t="s">
        <v>13792</v>
      </c>
    </row>
    <row r="3543" hidden="1">
      <c r="A3543" s="24" t="s">
        <v>8630</v>
      </c>
      <c r="B3543" s="1" t="s">
        <v>8631</v>
      </c>
      <c r="C3543" s="24" t="s">
        <v>13792</v>
      </c>
      <c r="D3543" s="24" t="s">
        <v>13792</v>
      </c>
    </row>
    <row r="3544" hidden="1">
      <c r="A3544" s="24" t="s">
        <v>8632</v>
      </c>
      <c r="B3544" s="1" t="s">
        <v>8633</v>
      </c>
      <c r="C3544" s="24" t="s">
        <v>13792</v>
      </c>
      <c r="D3544" s="24" t="s">
        <v>13792</v>
      </c>
    </row>
    <row r="3545" hidden="1">
      <c r="A3545" s="24" t="s">
        <v>8634</v>
      </c>
      <c r="B3545" s="1" t="s">
        <v>8635</v>
      </c>
      <c r="C3545" s="24" t="s">
        <v>13792</v>
      </c>
      <c r="D3545" s="24" t="s">
        <v>13792</v>
      </c>
    </row>
    <row r="3546" hidden="1">
      <c r="A3546" s="24" t="s">
        <v>8636</v>
      </c>
      <c r="B3546" s="1" t="s">
        <v>8637</v>
      </c>
      <c r="C3546" s="24" t="s">
        <v>13792</v>
      </c>
      <c r="D3546" s="24" t="s">
        <v>13792</v>
      </c>
    </row>
    <row r="3547" hidden="1">
      <c r="A3547" s="24" t="s">
        <v>8638</v>
      </c>
      <c r="B3547" s="1" t="s">
        <v>8639</v>
      </c>
      <c r="C3547" s="24" t="s">
        <v>13792</v>
      </c>
      <c r="D3547" s="24" t="s">
        <v>13792</v>
      </c>
    </row>
    <row r="3548" hidden="1">
      <c r="A3548" s="24" t="s">
        <v>8640</v>
      </c>
      <c r="B3548" s="1" t="s">
        <v>8641</v>
      </c>
      <c r="C3548" s="24" t="s">
        <v>13792</v>
      </c>
      <c r="D3548" s="24" t="s">
        <v>13792</v>
      </c>
    </row>
    <row r="3549" hidden="1">
      <c r="A3549" s="24" t="s">
        <v>8642</v>
      </c>
      <c r="B3549" s="1" t="s">
        <v>8643</v>
      </c>
      <c r="C3549" s="24" t="s">
        <v>13792</v>
      </c>
      <c r="D3549" s="24" t="s">
        <v>13792</v>
      </c>
    </row>
    <row r="3550" hidden="1">
      <c r="A3550" s="24" t="s">
        <v>8644</v>
      </c>
      <c r="B3550" s="1" t="s">
        <v>8645</v>
      </c>
      <c r="C3550" s="24" t="s">
        <v>13792</v>
      </c>
      <c r="D3550" s="24" t="s">
        <v>13792</v>
      </c>
    </row>
    <row r="3551" hidden="1">
      <c r="A3551" s="24" t="s">
        <v>8646</v>
      </c>
      <c r="B3551" s="1" t="s">
        <v>8647</v>
      </c>
      <c r="C3551" s="24" t="s">
        <v>13792</v>
      </c>
      <c r="D3551" s="24" t="s">
        <v>13792</v>
      </c>
    </row>
    <row r="3552" hidden="1">
      <c r="A3552" s="24" t="s">
        <v>8648</v>
      </c>
      <c r="B3552" s="1" t="s">
        <v>8649</v>
      </c>
      <c r="C3552" s="24" t="s">
        <v>13792</v>
      </c>
      <c r="D3552" s="24" t="s">
        <v>13792</v>
      </c>
    </row>
    <row r="3553" hidden="1">
      <c r="A3553" s="24" t="s">
        <v>8650</v>
      </c>
      <c r="B3553" s="1" t="s">
        <v>8651</v>
      </c>
      <c r="C3553" s="24" t="s">
        <v>13792</v>
      </c>
      <c r="D3553" s="24" t="s">
        <v>13792</v>
      </c>
    </row>
    <row r="3554" hidden="1">
      <c r="A3554" s="24" t="s">
        <v>8652</v>
      </c>
      <c r="B3554" s="1" t="s">
        <v>8653</v>
      </c>
      <c r="C3554" s="24" t="s">
        <v>13792</v>
      </c>
      <c r="D3554" s="24" t="s">
        <v>13792</v>
      </c>
    </row>
    <row r="3555" hidden="1">
      <c r="A3555" s="24" t="s">
        <v>8654</v>
      </c>
      <c r="B3555" s="1" t="s">
        <v>8655</v>
      </c>
      <c r="C3555" s="24" t="s">
        <v>13792</v>
      </c>
      <c r="D3555" s="24" t="s">
        <v>13792</v>
      </c>
    </row>
    <row r="3556" hidden="1">
      <c r="A3556" s="24" t="s">
        <v>8656</v>
      </c>
      <c r="B3556" s="1" t="s">
        <v>8657</v>
      </c>
      <c r="C3556" s="24" t="s">
        <v>13792</v>
      </c>
      <c r="D3556" s="24" t="s">
        <v>13792</v>
      </c>
    </row>
    <row r="3557" hidden="1">
      <c r="A3557" s="24" t="s">
        <v>8658</v>
      </c>
      <c r="B3557" s="1" t="s">
        <v>8659</v>
      </c>
      <c r="C3557" s="24" t="s">
        <v>13792</v>
      </c>
      <c r="D3557" s="24" t="s">
        <v>13792</v>
      </c>
    </row>
    <row r="3558" hidden="1">
      <c r="A3558" s="24" t="s">
        <v>8660</v>
      </c>
      <c r="B3558" s="1" t="s">
        <v>8661</v>
      </c>
      <c r="C3558" s="24" t="s">
        <v>13792</v>
      </c>
      <c r="D3558" s="24" t="s">
        <v>13792</v>
      </c>
    </row>
    <row r="3559" hidden="1">
      <c r="A3559" s="24" t="s">
        <v>8664</v>
      </c>
      <c r="B3559" s="1" t="s">
        <v>8665</v>
      </c>
      <c r="C3559" s="24" t="s">
        <v>13792</v>
      </c>
      <c r="D3559" s="24" t="s">
        <v>13792</v>
      </c>
    </row>
    <row r="3560" hidden="1">
      <c r="A3560" s="24" t="s">
        <v>8666</v>
      </c>
      <c r="B3560" s="1" t="s">
        <v>8667</v>
      </c>
      <c r="C3560" s="24" t="s">
        <v>13792</v>
      </c>
      <c r="D3560" s="24" t="s">
        <v>13792</v>
      </c>
    </row>
    <row r="3561" hidden="1">
      <c r="A3561" s="24" t="s">
        <v>8668</v>
      </c>
      <c r="B3561" s="1" t="s">
        <v>8669</v>
      </c>
      <c r="C3561" s="24" t="s">
        <v>13792</v>
      </c>
      <c r="D3561" s="24" t="s">
        <v>13792</v>
      </c>
    </row>
    <row r="3562" hidden="1">
      <c r="A3562" s="24" t="s">
        <v>19430</v>
      </c>
      <c r="B3562" s="1" t="s">
        <v>19433</v>
      </c>
      <c r="C3562" s="24" t="s">
        <v>13792</v>
      </c>
      <c r="D3562" s="24" t="s">
        <v>13792</v>
      </c>
    </row>
    <row r="3563" hidden="1">
      <c r="A3563" s="24" t="s">
        <v>8670</v>
      </c>
      <c r="B3563" s="1" t="s">
        <v>8671</v>
      </c>
      <c r="C3563" s="24" t="s">
        <v>13792</v>
      </c>
      <c r="D3563" s="24" t="s">
        <v>13792</v>
      </c>
    </row>
    <row r="3564" hidden="1">
      <c r="A3564" s="24" t="s">
        <v>19438</v>
      </c>
      <c r="B3564" s="1" t="s">
        <v>19441</v>
      </c>
      <c r="C3564" s="24" t="s">
        <v>13792</v>
      </c>
      <c r="D3564" s="24" t="s">
        <v>13792</v>
      </c>
    </row>
    <row r="3565" hidden="1">
      <c r="A3565" s="24" t="s">
        <v>8672</v>
      </c>
      <c r="B3565" s="1" t="s">
        <v>8673</v>
      </c>
      <c r="C3565" s="24" t="s">
        <v>13792</v>
      </c>
      <c r="D3565" s="24" t="s">
        <v>13792</v>
      </c>
    </row>
    <row r="3566" hidden="1">
      <c r="A3566" s="24" t="s">
        <v>8674</v>
      </c>
      <c r="B3566" s="1" t="s">
        <v>8675</v>
      </c>
      <c r="C3566" s="24" t="s">
        <v>13792</v>
      </c>
      <c r="D3566" s="24" t="s">
        <v>13792</v>
      </c>
    </row>
    <row r="3567" hidden="1">
      <c r="A3567" s="24" t="s">
        <v>8676</v>
      </c>
      <c r="B3567" s="1" t="s">
        <v>8677</v>
      </c>
      <c r="C3567" s="24" t="s">
        <v>13792</v>
      </c>
      <c r="D3567" s="24" t="s">
        <v>13792</v>
      </c>
    </row>
    <row r="3568" hidden="1">
      <c r="A3568" s="24" t="s">
        <v>8678</v>
      </c>
      <c r="B3568" s="1" t="s">
        <v>8679</v>
      </c>
      <c r="C3568" s="24" t="s">
        <v>13792</v>
      </c>
      <c r="D3568" s="24" t="s">
        <v>13792</v>
      </c>
    </row>
    <row r="3569" hidden="1">
      <c r="A3569" s="24" t="s">
        <v>8680</v>
      </c>
      <c r="B3569" s="1" t="s">
        <v>8681</v>
      </c>
      <c r="C3569" s="24" t="s">
        <v>13792</v>
      </c>
      <c r="D3569" s="24" t="s">
        <v>13792</v>
      </c>
    </row>
    <row r="3570" hidden="1">
      <c r="A3570" s="24" t="s">
        <v>8682</v>
      </c>
      <c r="B3570" s="1" t="s">
        <v>8683</v>
      </c>
      <c r="C3570" s="24" t="s">
        <v>13792</v>
      </c>
      <c r="D3570" s="24" t="s">
        <v>13792</v>
      </c>
    </row>
    <row r="3571" hidden="1">
      <c r="A3571" s="24" t="s">
        <v>8684</v>
      </c>
      <c r="B3571" s="1" t="s">
        <v>8685</v>
      </c>
      <c r="C3571" s="24" t="s">
        <v>13792</v>
      </c>
      <c r="D3571" s="24" t="s">
        <v>13792</v>
      </c>
    </row>
    <row r="3572" hidden="1">
      <c r="A3572" s="24" t="s">
        <v>8688</v>
      </c>
      <c r="B3572" s="1" t="s">
        <v>8689</v>
      </c>
      <c r="C3572" s="24" t="s">
        <v>13792</v>
      </c>
      <c r="D3572" s="24" t="s">
        <v>13792</v>
      </c>
    </row>
    <row r="3573" hidden="1">
      <c r="A3573" s="24" t="s">
        <v>13095</v>
      </c>
      <c r="B3573" s="1" t="s">
        <v>13096</v>
      </c>
      <c r="C3573" s="24" t="s">
        <v>13792</v>
      </c>
      <c r="D3573" s="24" t="s">
        <v>13792</v>
      </c>
    </row>
    <row r="3574" hidden="1">
      <c r="A3574" s="24" t="s">
        <v>13099</v>
      </c>
      <c r="B3574" s="1" t="s">
        <v>13100</v>
      </c>
      <c r="C3574" s="24" t="s">
        <v>13792</v>
      </c>
      <c r="D3574" s="24" t="s">
        <v>13792</v>
      </c>
    </row>
    <row r="3575" hidden="1">
      <c r="A3575" s="24" t="s">
        <v>8690</v>
      </c>
      <c r="B3575" s="1" t="s">
        <v>8691</v>
      </c>
      <c r="C3575" s="24" t="s">
        <v>13792</v>
      </c>
      <c r="D3575" s="24" t="s">
        <v>13792</v>
      </c>
    </row>
    <row r="3576" hidden="1">
      <c r="A3576" s="24" t="s">
        <v>8692</v>
      </c>
      <c r="B3576" s="1" t="s">
        <v>8693</v>
      </c>
      <c r="C3576" s="24" t="s">
        <v>13792</v>
      </c>
      <c r="D3576" s="24" t="s">
        <v>13792</v>
      </c>
    </row>
    <row r="3577" hidden="1">
      <c r="A3577" s="24" t="s">
        <v>8694</v>
      </c>
      <c r="B3577" s="1" t="s">
        <v>8695</v>
      </c>
      <c r="C3577" s="24" t="s">
        <v>13792</v>
      </c>
      <c r="D3577" s="24" t="s">
        <v>13792</v>
      </c>
    </row>
    <row r="3578" hidden="1">
      <c r="A3578" s="24" t="s">
        <v>8696</v>
      </c>
      <c r="B3578" s="1" t="s">
        <v>8697</v>
      </c>
      <c r="C3578" s="24" t="s">
        <v>13792</v>
      </c>
      <c r="D3578" s="24" t="s">
        <v>13792</v>
      </c>
    </row>
    <row r="3579" hidden="1">
      <c r="A3579" s="24" t="s">
        <v>8698</v>
      </c>
      <c r="B3579" s="1" t="s">
        <v>8699</v>
      </c>
      <c r="C3579" s="24" t="s">
        <v>13792</v>
      </c>
      <c r="D3579" s="24" t="s">
        <v>13792</v>
      </c>
    </row>
    <row r="3580" hidden="1">
      <c r="A3580" s="24" t="s">
        <v>8700</v>
      </c>
      <c r="B3580" s="1" t="s">
        <v>8701</v>
      </c>
      <c r="C3580" s="24" t="s">
        <v>13792</v>
      </c>
      <c r="D3580" s="24" t="s">
        <v>13792</v>
      </c>
    </row>
    <row r="3581" hidden="1">
      <c r="A3581" s="24" t="s">
        <v>8702</v>
      </c>
      <c r="B3581" s="1" t="s">
        <v>8703</v>
      </c>
      <c r="C3581" s="24" t="s">
        <v>13792</v>
      </c>
      <c r="D3581" s="24" t="s">
        <v>13792</v>
      </c>
    </row>
    <row r="3582" hidden="1">
      <c r="A3582" s="24" t="s">
        <v>8704</v>
      </c>
      <c r="B3582" s="1" t="s">
        <v>8705</v>
      </c>
      <c r="C3582" s="24" t="s">
        <v>13792</v>
      </c>
      <c r="D3582" s="24" t="s">
        <v>13792</v>
      </c>
    </row>
    <row r="3583" hidden="1">
      <c r="A3583" s="24" t="s">
        <v>8706</v>
      </c>
      <c r="B3583" s="1" t="s">
        <v>8707</v>
      </c>
      <c r="C3583" s="24" t="s">
        <v>13792</v>
      </c>
      <c r="D3583" s="24" t="s">
        <v>13792</v>
      </c>
    </row>
    <row r="3584" hidden="1">
      <c r="A3584" s="24" t="s">
        <v>8709</v>
      </c>
      <c r="B3584" s="1" t="s">
        <v>8711</v>
      </c>
      <c r="C3584" s="24" t="s">
        <v>13792</v>
      </c>
      <c r="D3584" s="24" t="s">
        <v>13792</v>
      </c>
    </row>
    <row r="3585" hidden="1">
      <c r="A3585" s="24" t="s">
        <v>8712</v>
      </c>
      <c r="B3585" s="1" t="s">
        <v>8713</v>
      </c>
      <c r="C3585" s="24" t="s">
        <v>13792</v>
      </c>
      <c r="D3585" s="24" t="s">
        <v>13792</v>
      </c>
    </row>
    <row r="3586" hidden="1">
      <c r="A3586" s="24" t="s">
        <v>8714</v>
      </c>
      <c r="B3586" s="1" t="s">
        <v>8715</v>
      </c>
      <c r="C3586" s="24" t="s">
        <v>13792</v>
      </c>
      <c r="D3586" s="24" t="s">
        <v>13792</v>
      </c>
    </row>
    <row r="3587" hidden="1">
      <c r="A3587" s="24" t="s">
        <v>8716</v>
      </c>
      <c r="B3587" s="1" t="s">
        <v>8717</v>
      </c>
      <c r="C3587" s="24" t="s">
        <v>13792</v>
      </c>
      <c r="D3587" s="24" t="s">
        <v>13792</v>
      </c>
    </row>
    <row r="3588" hidden="1">
      <c r="A3588" s="24" t="s">
        <v>8718</v>
      </c>
      <c r="B3588" s="1" t="s">
        <v>8719</v>
      </c>
      <c r="C3588" s="24" t="s">
        <v>13792</v>
      </c>
      <c r="D3588" s="24" t="s">
        <v>13792</v>
      </c>
    </row>
    <row r="3589" hidden="1">
      <c r="A3589" s="24" t="s">
        <v>8720</v>
      </c>
      <c r="B3589" s="1" t="s">
        <v>8721</v>
      </c>
      <c r="C3589" s="24" t="s">
        <v>13792</v>
      </c>
      <c r="D3589" s="24" t="s">
        <v>13792</v>
      </c>
    </row>
    <row r="3590" hidden="1">
      <c r="A3590" s="24" t="s">
        <v>13130</v>
      </c>
      <c r="B3590" s="1" t="s">
        <v>13132</v>
      </c>
      <c r="C3590" s="24" t="s">
        <v>13792</v>
      </c>
      <c r="D3590" s="24" t="s">
        <v>13792</v>
      </c>
    </row>
    <row r="3591" hidden="1">
      <c r="A3591" s="24" t="s">
        <v>8722</v>
      </c>
      <c r="B3591" s="1" t="s">
        <v>8723</v>
      </c>
      <c r="C3591" s="24" t="s">
        <v>13792</v>
      </c>
      <c r="D3591" s="24" t="s">
        <v>13792</v>
      </c>
    </row>
    <row r="3592" hidden="1">
      <c r="A3592" s="24" t="s">
        <v>13135</v>
      </c>
      <c r="B3592" s="1" t="s">
        <v>13136</v>
      </c>
      <c r="C3592" s="24" t="s">
        <v>13792</v>
      </c>
      <c r="D3592" s="24" t="s">
        <v>13792</v>
      </c>
    </row>
    <row r="3593" hidden="1">
      <c r="A3593" s="24" t="s">
        <v>8724</v>
      </c>
      <c r="B3593" s="1" t="s">
        <v>8725</v>
      </c>
      <c r="C3593" s="24" t="s">
        <v>13792</v>
      </c>
      <c r="D3593" s="24" t="s">
        <v>13792</v>
      </c>
    </row>
    <row r="3594" hidden="1">
      <c r="A3594" s="24" t="s">
        <v>8726</v>
      </c>
      <c r="B3594" s="1" t="s">
        <v>8727</v>
      </c>
      <c r="C3594" s="24" t="s">
        <v>13792</v>
      </c>
      <c r="D3594" s="24" t="s">
        <v>13792</v>
      </c>
    </row>
    <row r="3595" hidden="1">
      <c r="A3595" s="24" t="s">
        <v>8728</v>
      </c>
      <c r="B3595" s="1" t="s">
        <v>8729</v>
      </c>
      <c r="C3595" s="24" t="s">
        <v>13792</v>
      </c>
      <c r="D3595" s="24" t="s">
        <v>13792</v>
      </c>
    </row>
    <row r="3596" hidden="1">
      <c r="A3596" s="24" t="s">
        <v>8730</v>
      </c>
      <c r="B3596" s="1" t="s">
        <v>8731</v>
      </c>
      <c r="C3596" s="24" t="s">
        <v>13792</v>
      </c>
      <c r="D3596" s="24" t="s">
        <v>13792</v>
      </c>
    </row>
    <row r="3597" hidden="1">
      <c r="A3597" s="24" t="s">
        <v>8732</v>
      </c>
      <c r="B3597" s="1" t="s">
        <v>8733</v>
      </c>
      <c r="C3597" s="24" t="s">
        <v>13792</v>
      </c>
      <c r="D3597" s="24" t="s">
        <v>13792</v>
      </c>
    </row>
    <row r="3598" hidden="1">
      <c r="A3598" s="24" t="s">
        <v>8734</v>
      </c>
      <c r="B3598" s="1" t="s">
        <v>8735</v>
      </c>
      <c r="C3598" s="24" t="s">
        <v>13792</v>
      </c>
      <c r="D3598" s="24" t="s">
        <v>13792</v>
      </c>
    </row>
    <row r="3599" hidden="1">
      <c r="A3599" s="24" t="s">
        <v>8736</v>
      </c>
      <c r="B3599" s="1" t="s">
        <v>8737</v>
      </c>
      <c r="C3599" s="24" t="s">
        <v>13792</v>
      </c>
      <c r="D3599" s="24" t="s">
        <v>13792</v>
      </c>
    </row>
    <row r="3600" hidden="1">
      <c r="A3600" s="24" t="s">
        <v>8738</v>
      </c>
      <c r="B3600" s="1" t="s">
        <v>8739</v>
      </c>
      <c r="C3600" s="24" t="s">
        <v>13792</v>
      </c>
      <c r="D3600" s="24" t="s">
        <v>13792</v>
      </c>
    </row>
    <row r="3601" hidden="1">
      <c r="A3601" s="24" t="s">
        <v>8740</v>
      </c>
      <c r="B3601" s="1" t="s">
        <v>8741</v>
      </c>
      <c r="C3601" s="24" t="s">
        <v>13792</v>
      </c>
      <c r="D3601" s="24" t="s">
        <v>13792</v>
      </c>
    </row>
    <row r="3602" hidden="1">
      <c r="A3602" s="24" t="s">
        <v>8752</v>
      </c>
      <c r="B3602" s="1" t="s">
        <v>8753</v>
      </c>
      <c r="C3602" s="24" t="s">
        <v>13792</v>
      </c>
      <c r="D3602" s="24" t="s">
        <v>13792</v>
      </c>
    </row>
    <row r="3603" hidden="1">
      <c r="A3603" s="24" t="s">
        <v>8754</v>
      </c>
      <c r="B3603" s="1" t="s">
        <v>8755</v>
      </c>
      <c r="C3603" s="24" t="s">
        <v>13792</v>
      </c>
      <c r="D3603" s="24" t="s">
        <v>13792</v>
      </c>
    </row>
    <row r="3604" hidden="1">
      <c r="A3604" s="24" t="s">
        <v>8756</v>
      </c>
      <c r="B3604" s="1" t="s">
        <v>8757</v>
      </c>
      <c r="C3604" s="24" t="s">
        <v>13792</v>
      </c>
      <c r="D3604" s="24" t="s">
        <v>13792</v>
      </c>
    </row>
    <row r="3605" hidden="1">
      <c r="A3605" s="24" t="s">
        <v>8764</v>
      </c>
      <c r="B3605" s="1" t="s">
        <v>8765</v>
      </c>
      <c r="C3605" s="24" t="s">
        <v>13792</v>
      </c>
      <c r="D3605" s="24" t="s">
        <v>13792</v>
      </c>
    </row>
    <row r="3606" hidden="1">
      <c r="A3606" s="24" t="s">
        <v>8766</v>
      </c>
      <c r="B3606" s="1" t="s">
        <v>8767</v>
      </c>
      <c r="C3606" s="24" t="s">
        <v>13792</v>
      </c>
      <c r="D3606" s="24" t="s">
        <v>13792</v>
      </c>
    </row>
    <row r="3607" hidden="1">
      <c r="A3607" s="24" t="s">
        <v>8776</v>
      </c>
      <c r="B3607" s="1" t="s">
        <v>8777</v>
      </c>
      <c r="C3607" s="24" t="s">
        <v>13792</v>
      </c>
      <c r="D3607" s="24" t="s">
        <v>13792</v>
      </c>
    </row>
    <row r="3608" hidden="1">
      <c r="A3608" s="24" t="s">
        <v>8778</v>
      </c>
      <c r="B3608" s="1" t="s">
        <v>8779</v>
      </c>
      <c r="C3608" s="24" t="s">
        <v>13792</v>
      </c>
      <c r="D3608" s="24" t="s">
        <v>13792</v>
      </c>
    </row>
    <row r="3609" hidden="1">
      <c r="A3609" s="24" t="s">
        <v>8780</v>
      </c>
      <c r="B3609" s="1" t="s">
        <v>8781</v>
      </c>
      <c r="C3609" s="24" t="s">
        <v>13792</v>
      </c>
      <c r="D3609" s="24" t="s">
        <v>13792</v>
      </c>
    </row>
    <row r="3610" hidden="1">
      <c r="A3610" s="24" t="s">
        <v>8782</v>
      </c>
      <c r="B3610" s="1" t="s">
        <v>8783</v>
      </c>
      <c r="C3610" s="24" t="s">
        <v>13792</v>
      </c>
      <c r="D3610" s="24" t="s">
        <v>13792</v>
      </c>
    </row>
    <row r="3611" hidden="1">
      <c r="A3611" s="24" t="s">
        <v>8788</v>
      </c>
      <c r="B3611" s="1" t="s">
        <v>8789</v>
      </c>
      <c r="C3611" s="24" t="s">
        <v>13792</v>
      </c>
      <c r="D3611" s="24" t="s">
        <v>13792</v>
      </c>
    </row>
    <row r="3612" hidden="1">
      <c r="A3612" s="24" t="s">
        <v>8790</v>
      </c>
      <c r="B3612" s="1" t="s">
        <v>8791</v>
      </c>
      <c r="C3612" s="24" t="s">
        <v>13792</v>
      </c>
      <c r="D3612" s="24" t="s">
        <v>13792</v>
      </c>
    </row>
    <row r="3613" hidden="1">
      <c r="A3613" s="24" t="s">
        <v>8792</v>
      </c>
      <c r="B3613" s="1" t="s">
        <v>8793</v>
      </c>
      <c r="C3613" s="24" t="s">
        <v>13792</v>
      </c>
      <c r="D3613" s="24" t="s">
        <v>13792</v>
      </c>
    </row>
    <row r="3614" hidden="1">
      <c r="A3614" s="24" t="s">
        <v>8794</v>
      </c>
      <c r="B3614" s="1" t="s">
        <v>8795</v>
      </c>
      <c r="C3614" s="24" t="s">
        <v>13792</v>
      </c>
      <c r="D3614" s="24" t="s">
        <v>13792</v>
      </c>
    </row>
    <row r="3615" hidden="1">
      <c r="A3615" s="24" t="s">
        <v>1155</v>
      </c>
      <c r="B3615" s="1" t="s">
        <v>1156</v>
      </c>
      <c r="C3615" s="24" t="s">
        <v>13792</v>
      </c>
      <c r="D3615" s="24" t="s">
        <v>13792</v>
      </c>
    </row>
    <row r="3616" hidden="1">
      <c r="A3616" s="24" t="s">
        <v>1157</v>
      </c>
      <c r="B3616" s="1" t="s">
        <v>1158</v>
      </c>
      <c r="C3616" s="24" t="s">
        <v>13792</v>
      </c>
      <c r="D3616" s="24" t="s">
        <v>13792</v>
      </c>
    </row>
    <row r="3617" hidden="1">
      <c r="A3617" s="24" t="s">
        <v>1159</v>
      </c>
      <c r="B3617" s="1" t="s">
        <v>1160</v>
      </c>
      <c r="C3617" s="24" t="s">
        <v>13792</v>
      </c>
      <c r="D3617" s="24" t="s">
        <v>13792</v>
      </c>
    </row>
    <row r="3618" hidden="1">
      <c r="A3618" s="24" t="s">
        <v>1161</v>
      </c>
      <c r="B3618" s="1" t="s">
        <v>1162</v>
      </c>
      <c r="C3618" s="24" t="s">
        <v>13792</v>
      </c>
      <c r="D3618" s="24" t="s">
        <v>13792</v>
      </c>
    </row>
    <row r="3619" hidden="1">
      <c r="A3619" s="24" t="s">
        <v>8796</v>
      </c>
      <c r="B3619" s="1" t="s">
        <v>8797</v>
      </c>
      <c r="C3619" s="24" t="s">
        <v>13792</v>
      </c>
      <c r="D3619" s="24" t="s">
        <v>13792</v>
      </c>
    </row>
    <row r="3620" hidden="1">
      <c r="A3620" s="24" t="s">
        <v>8798</v>
      </c>
      <c r="B3620" s="1" t="s">
        <v>8799</v>
      </c>
      <c r="C3620" s="24" t="s">
        <v>13792</v>
      </c>
      <c r="D3620" s="24" t="s">
        <v>13792</v>
      </c>
    </row>
    <row r="3621" hidden="1">
      <c r="A3621" s="24" t="s">
        <v>8800</v>
      </c>
      <c r="B3621" s="1" t="s">
        <v>8801</v>
      </c>
      <c r="C3621" s="24" t="s">
        <v>13792</v>
      </c>
      <c r="D3621" s="24" t="s">
        <v>13792</v>
      </c>
    </row>
    <row r="3622" hidden="1">
      <c r="A3622" s="24" t="s">
        <v>8802</v>
      </c>
      <c r="B3622" s="1" t="s">
        <v>8803</v>
      </c>
      <c r="C3622" s="24" t="s">
        <v>13792</v>
      </c>
      <c r="D3622" s="24" t="s">
        <v>13792</v>
      </c>
    </row>
    <row r="3623" hidden="1">
      <c r="A3623" s="24" t="s">
        <v>8806</v>
      </c>
      <c r="B3623" s="1" t="s">
        <v>8807</v>
      </c>
      <c r="C3623" s="24" t="s">
        <v>13792</v>
      </c>
      <c r="D3623" s="24" t="s">
        <v>13792</v>
      </c>
    </row>
    <row r="3624" hidden="1">
      <c r="A3624" s="24" t="s">
        <v>8808</v>
      </c>
      <c r="B3624" s="1" t="s">
        <v>8809</v>
      </c>
      <c r="C3624" s="24" t="s">
        <v>13792</v>
      </c>
      <c r="D3624" s="24" t="s">
        <v>13792</v>
      </c>
    </row>
    <row r="3625" hidden="1">
      <c r="A3625" s="24" t="s">
        <v>1195</v>
      </c>
      <c r="B3625" s="1" t="s">
        <v>1196</v>
      </c>
      <c r="C3625" s="24" t="s">
        <v>13792</v>
      </c>
      <c r="D3625" s="24" t="s">
        <v>13792</v>
      </c>
    </row>
    <row r="3626" hidden="1">
      <c r="A3626" s="24" t="s">
        <v>8810</v>
      </c>
      <c r="B3626" s="1" t="s">
        <v>8811</v>
      </c>
      <c r="C3626" s="24" t="s">
        <v>13792</v>
      </c>
      <c r="D3626" s="24" t="s">
        <v>13792</v>
      </c>
    </row>
    <row r="3627" hidden="1">
      <c r="A3627" s="24" t="s">
        <v>1197</v>
      </c>
      <c r="B3627" s="1" t="s">
        <v>1199</v>
      </c>
      <c r="C3627" s="24" t="s">
        <v>13792</v>
      </c>
      <c r="D3627" s="24" t="s">
        <v>13792</v>
      </c>
    </row>
    <row r="3628" hidden="1">
      <c r="A3628" s="24" t="s">
        <v>653</v>
      </c>
      <c r="B3628" s="1" t="s">
        <v>654</v>
      </c>
      <c r="C3628" s="24" t="s">
        <v>13792</v>
      </c>
      <c r="D3628" s="24" t="s">
        <v>13792</v>
      </c>
    </row>
    <row r="3629" hidden="1">
      <c r="A3629" s="24" t="s">
        <v>1201</v>
      </c>
      <c r="B3629" s="1" t="s">
        <v>1202</v>
      </c>
      <c r="C3629" s="24" t="s">
        <v>13792</v>
      </c>
      <c r="D3629" s="24" t="s">
        <v>13792</v>
      </c>
    </row>
    <row r="3630" hidden="1">
      <c r="A3630" s="24" t="s">
        <v>8812</v>
      </c>
      <c r="B3630" s="1" t="s">
        <v>8813</v>
      </c>
      <c r="C3630" s="24" t="s">
        <v>13792</v>
      </c>
      <c r="D3630" s="24" t="s">
        <v>13792</v>
      </c>
    </row>
    <row r="3631" hidden="1">
      <c r="A3631" s="24" t="s">
        <v>1203</v>
      </c>
      <c r="B3631" s="1" t="s">
        <v>1204</v>
      </c>
      <c r="C3631" s="24" t="s">
        <v>13792</v>
      </c>
      <c r="D3631" s="24" t="s">
        <v>13792</v>
      </c>
    </row>
    <row r="3632" hidden="1">
      <c r="A3632" s="24" t="s">
        <v>1163</v>
      </c>
      <c r="B3632" s="1" t="s">
        <v>1164</v>
      </c>
      <c r="C3632" s="24" t="s">
        <v>13792</v>
      </c>
      <c r="D3632" s="24" t="s">
        <v>13792</v>
      </c>
    </row>
    <row r="3633" hidden="1">
      <c r="A3633" s="24" t="s">
        <v>1165</v>
      </c>
      <c r="B3633" s="1" t="s">
        <v>1166</v>
      </c>
      <c r="C3633" s="24" t="s">
        <v>13792</v>
      </c>
      <c r="D3633" s="24" t="s">
        <v>13792</v>
      </c>
    </row>
    <row r="3634" hidden="1">
      <c r="A3634" s="24" t="s">
        <v>1167</v>
      </c>
      <c r="B3634" s="1" t="s">
        <v>1168</v>
      </c>
      <c r="C3634" s="24" t="s">
        <v>13792</v>
      </c>
      <c r="D3634" s="24" t="s">
        <v>13792</v>
      </c>
    </row>
    <row r="3635" hidden="1">
      <c r="A3635" s="24" t="s">
        <v>1169</v>
      </c>
      <c r="B3635" s="1" t="s">
        <v>1170</v>
      </c>
      <c r="C3635" s="24" t="s">
        <v>13792</v>
      </c>
      <c r="D3635" s="24" t="s">
        <v>13792</v>
      </c>
    </row>
    <row r="3636" hidden="1">
      <c r="A3636" s="24" t="s">
        <v>1171</v>
      </c>
      <c r="B3636" s="1" t="s">
        <v>1172</v>
      </c>
      <c r="C3636" s="24" t="s">
        <v>13792</v>
      </c>
      <c r="D3636" s="24" t="s">
        <v>13792</v>
      </c>
    </row>
    <row r="3637" hidden="1">
      <c r="A3637" s="24" t="s">
        <v>1173</v>
      </c>
      <c r="B3637" s="1" t="s">
        <v>1174</v>
      </c>
      <c r="C3637" s="24" t="s">
        <v>13792</v>
      </c>
      <c r="D3637" s="24" t="s">
        <v>13792</v>
      </c>
    </row>
    <row r="3638" hidden="1">
      <c r="A3638" s="24" t="s">
        <v>1238</v>
      </c>
      <c r="B3638" s="1" t="s">
        <v>1239</v>
      </c>
      <c r="C3638" s="24" t="s">
        <v>13792</v>
      </c>
      <c r="D3638" s="24" t="s">
        <v>13792</v>
      </c>
    </row>
    <row r="3639" hidden="1">
      <c r="A3639" s="24" t="s">
        <v>1175</v>
      </c>
      <c r="B3639" s="1" t="s">
        <v>1176</v>
      </c>
      <c r="C3639" s="24" t="s">
        <v>13792</v>
      </c>
      <c r="D3639" s="24" t="s">
        <v>13792</v>
      </c>
    </row>
    <row r="3640" hidden="1">
      <c r="A3640" s="24" t="s">
        <v>1240</v>
      </c>
      <c r="B3640" s="1" t="s">
        <v>1241</v>
      </c>
      <c r="C3640" s="24" t="s">
        <v>13792</v>
      </c>
      <c r="D3640" s="24" t="s">
        <v>13792</v>
      </c>
    </row>
    <row r="3641" hidden="1">
      <c r="A3641" s="24" t="s">
        <v>1177</v>
      </c>
      <c r="B3641" s="1" t="s">
        <v>1178</v>
      </c>
      <c r="C3641" s="24" t="s">
        <v>13792</v>
      </c>
      <c r="D3641" s="24" t="s">
        <v>13792</v>
      </c>
    </row>
    <row r="3642" hidden="1">
      <c r="A3642" s="24" t="s">
        <v>1179</v>
      </c>
      <c r="B3642" s="1" t="s">
        <v>1180</v>
      </c>
      <c r="C3642" s="24" t="s">
        <v>13792</v>
      </c>
      <c r="D3642" s="24" t="s">
        <v>13792</v>
      </c>
    </row>
    <row r="3643" hidden="1">
      <c r="A3643" s="24" t="s">
        <v>1181</v>
      </c>
      <c r="B3643" s="1" t="s">
        <v>1182</v>
      </c>
      <c r="C3643" s="24" t="s">
        <v>13792</v>
      </c>
      <c r="D3643" s="24" t="s">
        <v>13792</v>
      </c>
    </row>
    <row r="3644" hidden="1">
      <c r="A3644" s="24" t="s">
        <v>282</v>
      </c>
      <c r="B3644" s="1" t="s">
        <v>117</v>
      </c>
      <c r="C3644" s="24" t="s">
        <v>13792</v>
      </c>
      <c r="D3644" s="24" t="s">
        <v>13792</v>
      </c>
    </row>
    <row r="3645" hidden="1">
      <c r="A3645" s="24" t="s">
        <v>284</v>
      </c>
      <c r="B3645" s="1" t="s">
        <v>125</v>
      </c>
      <c r="C3645" s="24" t="s">
        <v>13792</v>
      </c>
      <c r="D3645" s="24" t="s">
        <v>13792</v>
      </c>
    </row>
    <row r="3646" hidden="1">
      <c r="A3646" s="24" t="s">
        <v>1183</v>
      </c>
      <c r="B3646" s="1" t="s">
        <v>1184</v>
      </c>
      <c r="C3646" s="24" t="s">
        <v>13792</v>
      </c>
      <c r="D3646" s="24" t="s">
        <v>13792</v>
      </c>
    </row>
    <row r="3647" hidden="1">
      <c r="A3647" s="24" t="s">
        <v>8822</v>
      </c>
      <c r="B3647" s="1" t="s">
        <v>8823</v>
      </c>
      <c r="C3647" s="24" t="s">
        <v>13792</v>
      </c>
      <c r="D3647" s="24" t="s">
        <v>13792</v>
      </c>
    </row>
    <row r="3648" hidden="1">
      <c r="A3648" s="24" t="s">
        <v>8824</v>
      </c>
      <c r="B3648" s="1" t="s">
        <v>8825</v>
      </c>
      <c r="C3648" s="24" t="s">
        <v>13792</v>
      </c>
      <c r="D3648" s="24" t="s">
        <v>13792</v>
      </c>
    </row>
    <row r="3649" hidden="1">
      <c r="A3649" s="24" t="s">
        <v>8826</v>
      </c>
      <c r="B3649" s="1" t="s">
        <v>8827</v>
      </c>
      <c r="C3649" s="24" t="s">
        <v>13792</v>
      </c>
      <c r="D3649" s="24" t="s">
        <v>13792</v>
      </c>
    </row>
    <row r="3650" hidden="1">
      <c r="A3650" s="24" t="s">
        <v>8828</v>
      </c>
      <c r="B3650" s="1" t="s">
        <v>8829</v>
      </c>
      <c r="C3650" s="24" t="s">
        <v>13792</v>
      </c>
      <c r="D3650" s="24" t="s">
        <v>13792</v>
      </c>
    </row>
    <row r="3651" hidden="1">
      <c r="A3651" s="24" t="s">
        <v>8832</v>
      </c>
      <c r="B3651" s="1" t="s">
        <v>8833</v>
      </c>
      <c r="C3651" s="24" t="s">
        <v>13792</v>
      </c>
      <c r="D3651" s="24" t="s">
        <v>13792</v>
      </c>
    </row>
    <row r="3652" hidden="1">
      <c r="A3652" s="24" t="s">
        <v>8834</v>
      </c>
      <c r="B3652" s="1" t="s">
        <v>8835</v>
      </c>
      <c r="C3652" s="24" t="s">
        <v>13792</v>
      </c>
      <c r="D3652" s="24" t="s">
        <v>13792</v>
      </c>
    </row>
    <row r="3653" hidden="1">
      <c r="A3653" s="24" t="s">
        <v>8836</v>
      </c>
      <c r="B3653" s="1" t="s">
        <v>8837</v>
      </c>
      <c r="C3653" s="24" t="s">
        <v>13792</v>
      </c>
      <c r="D3653" s="24" t="s">
        <v>13792</v>
      </c>
    </row>
    <row r="3654" hidden="1">
      <c r="A3654" s="24" t="s">
        <v>8838</v>
      </c>
      <c r="B3654" s="1" t="s">
        <v>8839</v>
      </c>
      <c r="C3654" s="24" t="s">
        <v>13792</v>
      </c>
      <c r="D3654" s="24" t="s">
        <v>13792</v>
      </c>
    </row>
    <row r="3655" hidden="1">
      <c r="A3655" s="24" t="s">
        <v>8840</v>
      </c>
      <c r="B3655" s="1" t="s">
        <v>8841</v>
      </c>
      <c r="C3655" s="24" t="s">
        <v>13792</v>
      </c>
      <c r="D3655" s="24" t="s">
        <v>13792</v>
      </c>
    </row>
    <row r="3656" hidden="1">
      <c r="A3656" s="24" t="s">
        <v>8842</v>
      </c>
      <c r="B3656" s="1" t="s">
        <v>8843</v>
      </c>
      <c r="C3656" s="24" t="s">
        <v>13792</v>
      </c>
      <c r="D3656" s="24" t="s">
        <v>13792</v>
      </c>
    </row>
    <row r="3657" hidden="1">
      <c r="A3657" s="24" t="s">
        <v>8844</v>
      </c>
      <c r="B3657" s="1" t="s">
        <v>8845</v>
      </c>
      <c r="C3657" s="24" t="s">
        <v>13792</v>
      </c>
      <c r="D3657" s="24" t="s">
        <v>13792</v>
      </c>
    </row>
    <row r="3658" hidden="1">
      <c r="A3658" s="24" t="s">
        <v>8846</v>
      </c>
      <c r="B3658" s="1" t="s">
        <v>8847</v>
      </c>
      <c r="C3658" s="24" t="s">
        <v>13792</v>
      </c>
      <c r="D3658" s="24" t="s">
        <v>13792</v>
      </c>
    </row>
    <row r="3659" hidden="1">
      <c r="A3659" s="24" t="s">
        <v>8848</v>
      </c>
      <c r="B3659" s="1" t="s">
        <v>8849</v>
      </c>
      <c r="C3659" s="24" t="s">
        <v>13792</v>
      </c>
      <c r="D3659" s="24" t="s">
        <v>13792</v>
      </c>
    </row>
    <row r="3660" hidden="1">
      <c r="A3660" s="24" t="s">
        <v>8850</v>
      </c>
      <c r="B3660" s="1" t="s">
        <v>8851</v>
      </c>
      <c r="C3660" s="24" t="s">
        <v>13792</v>
      </c>
      <c r="D3660" s="24" t="s">
        <v>13792</v>
      </c>
    </row>
    <row r="3661" hidden="1">
      <c r="A3661" s="24" t="s">
        <v>8852</v>
      </c>
      <c r="B3661" s="1" t="s">
        <v>8853</v>
      </c>
      <c r="C3661" s="24" t="s">
        <v>13792</v>
      </c>
      <c r="D3661" s="24" t="s">
        <v>13792</v>
      </c>
    </row>
    <row r="3662" hidden="1">
      <c r="A3662" s="24" t="s">
        <v>8854</v>
      </c>
      <c r="B3662" s="1" t="s">
        <v>8855</v>
      </c>
      <c r="C3662" s="24" t="s">
        <v>13792</v>
      </c>
      <c r="D3662" s="24" t="s">
        <v>13792</v>
      </c>
    </row>
    <row r="3663" hidden="1">
      <c r="A3663" s="24" t="s">
        <v>8856</v>
      </c>
      <c r="B3663" s="1" t="s">
        <v>8857</v>
      </c>
      <c r="C3663" s="24" t="s">
        <v>13792</v>
      </c>
      <c r="D3663" s="24" t="s">
        <v>13792</v>
      </c>
    </row>
    <row r="3664" hidden="1">
      <c r="A3664" s="24" t="s">
        <v>8858</v>
      </c>
      <c r="B3664" s="1" t="s">
        <v>8859</v>
      </c>
      <c r="C3664" s="24" t="s">
        <v>13792</v>
      </c>
      <c r="D3664" s="24" t="s">
        <v>13792</v>
      </c>
    </row>
    <row r="3665" hidden="1">
      <c r="A3665" s="24" t="s">
        <v>8860</v>
      </c>
      <c r="B3665" s="1" t="s">
        <v>8861</v>
      </c>
      <c r="C3665" s="24" t="s">
        <v>13792</v>
      </c>
      <c r="D3665" s="24" t="s">
        <v>13792</v>
      </c>
    </row>
    <row r="3666" hidden="1">
      <c r="A3666" s="24" t="s">
        <v>1242</v>
      </c>
      <c r="B3666" s="1" t="s">
        <v>1243</v>
      </c>
      <c r="C3666" s="24" t="s">
        <v>13792</v>
      </c>
      <c r="D3666" s="24" t="s">
        <v>13792</v>
      </c>
    </row>
    <row r="3667" hidden="1">
      <c r="A3667" s="24" t="s">
        <v>1244</v>
      </c>
      <c r="B3667" s="1" t="s">
        <v>1245</v>
      </c>
      <c r="C3667" s="24" t="s">
        <v>13792</v>
      </c>
      <c r="D3667" s="24" t="s">
        <v>13792</v>
      </c>
    </row>
    <row r="3668" hidden="1">
      <c r="A3668" s="24" t="s">
        <v>1246</v>
      </c>
      <c r="B3668" s="1" t="s">
        <v>1247</v>
      </c>
      <c r="C3668" s="24" t="s">
        <v>13792</v>
      </c>
      <c r="D3668" s="24" t="s">
        <v>13792</v>
      </c>
    </row>
    <row r="3669" hidden="1">
      <c r="A3669" s="24" t="s">
        <v>1248</v>
      </c>
      <c r="B3669" s="1" t="s">
        <v>1249</v>
      </c>
      <c r="C3669" s="24" t="s">
        <v>13792</v>
      </c>
      <c r="D3669" s="24" t="s">
        <v>13792</v>
      </c>
    </row>
    <row r="3670" hidden="1">
      <c r="A3670" s="24" t="s">
        <v>338</v>
      </c>
      <c r="B3670" s="1" t="s">
        <v>339</v>
      </c>
      <c r="C3670" s="24" t="s">
        <v>13792</v>
      </c>
      <c r="D3670" s="24" t="s">
        <v>13792</v>
      </c>
    </row>
    <row r="3671" hidden="1">
      <c r="A3671" s="24" t="s">
        <v>8864</v>
      </c>
      <c r="B3671" s="1" t="s">
        <v>8865</v>
      </c>
      <c r="C3671" s="24" t="s">
        <v>13792</v>
      </c>
      <c r="D3671" s="24" t="s">
        <v>13792</v>
      </c>
    </row>
    <row r="3672" hidden="1">
      <c r="A3672" s="24" t="s">
        <v>8866</v>
      </c>
      <c r="B3672" s="1" t="s">
        <v>8867</v>
      </c>
      <c r="C3672" s="24" t="s">
        <v>13792</v>
      </c>
      <c r="D3672" s="24" t="s">
        <v>13792</v>
      </c>
    </row>
    <row r="3673" hidden="1">
      <c r="A3673" s="24" t="s">
        <v>8868</v>
      </c>
      <c r="B3673" s="1" t="s">
        <v>8869</v>
      </c>
      <c r="C3673" s="24" t="s">
        <v>13792</v>
      </c>
      <c r="D3673" s="24" t="s">
        <v>13792</v>
      </c>
    </row>
    <row r="3674" hidden="1">
      <c r="A3674" s="24" t="s">
        <v>8870</v>
      </c>
      <c r="B3674" s="1" t="s">
        <v>8871</v>
      </c>
      <c r="C3674" s="24" t="s">
        <v>13792</v>
      </c>
      <c r="D3674" s="24" t="s">
        <v>13792</v>
      </c>
    </row>
    <row r="3675" hidden="1">
      <c r="A3675" s="24" t="s">
        <v>8872</v>
      </c>
      <c r="B3675" s="1" t="s">
        <v>8873</v>
      </c>
      <c r="C3675" s="24" t="s">
        <v>13792</v>
      </c>
      <c r="D3675" s="24" t="s">
        <v>13792</v>
      </c>
    </row>
    <row r="3676" hidden="1">
      <c r="A3676" s="24" t="s">
        <v>8874</v>
      </c>
      <c r="B3676" s="1" t="s">
        <v>8875</v>
      </c>
      <c r="C3676" s="24" t="s">
        <v>13792</v>
      </c>
      <c r="D3676" s="24" t="s">
        <v>13792</v>
      </c>
    </row>
    <row r="3677" hidden="1">
      <c r="A3677" s="24" t="s">
        <v>8876</v>
      </c>
      <c r="B3677" s="1" t="s">
        <v>8877</v>
      </c>
      <c r="C3677" s="24" t="s">
        <v>13792</v>
      </c>
      <c r="D3677" s="24" t="s">
        <v>13792</v>
      </c>
    </row>
    <row r="3678" hidden="1">
      <c r="A3678" s="24" t="s">
        <v>8878</v>
      </c>
      <c r="B3678" s="1" t="s">
        <v>8879</v>
      </c>
      <c r="C3678" s="24" t="s">
        <v>13792</v>
      </c>
      <c r="D3678" s="24" t="s">
        <v>13792</v>
      </c>
    </row>
    <row r="3679" hidden="1">
      <c r="A3679" s="24" t="s">
        <v>8882</v>
      </c>
      <c r="B3679" s="1" t="s">
        <v>8883</v>
      </c>
      <c r="C3679" s="24" t="s">
        <v>13792</v>
      </c>
      <c r="D3679" s="24" t="s">
        <v>13792</v>
      </c>
    </row>
    <row r="3680" hidden="1">
      <c r="A3680" s="24" t="s">
        <v>8884</v>
      </c>
      <c r="B3680" s="1" t="s">
        <v>8885</v>
      </c>
      <c r="C3680" s="24" t="s">
        <v>13792</v>
      </c>
      <c r="D3680" s="24" t="s">
        <v>13792</v>
      </c>
    </row>
    <row r="3681" hidden="1">
      <c r="A3681" s="24" t="s">
        <v>8886</v>
      </c>
      <c r="B3681" s="1" t="s">
        <v>8887</v>
      </c>
      <c r="C3681" s="24" t="s">
        <v>13792</v>
      </c>
      <c r="D3681" s="24" t="s">
        <v>13792</v>
      </c>
    </row>
    <row r="3682" hidden="1">
      <c r="A3682" s="24" t="s">
        <v>8890</v>
      </c>
      <c r="B3682" s="1" t="s">
        <v>8891</v>
      </c>
      <c r="C3682" s="24" t="s">
        <v>13792</v>
      </c>
      <c r="D3682" s="24" t="s">
        <v>13792</v>
      </c>
    </row>
    <row r="3683" hidden="1">
      <c r="A3683" s="24" t="s">
        <v>8892</v>
      </c>
      <c r="B3683" s="1" t="s">
        <v>8893</v>
      </c>
      <c r="C3683" s="24" t="s">
        <v>13792</v>
      </c>
      <c r="D3683" s="24" t="s">
        <v>13792</v>
      </c>
    </row>
    <row r="3684" hidden="1">
      <c r="A3684" s="24" t="s">
        <v>8896</v>
      </c>
      <c r="B3684" s="1" t="s">
        <v>8897</v>
      </c>
      <c r="C3684" s="24" t="s">
        <v>13792</v>
      </c>
      <c r="D3684" s="24" t="s">
        <v>13792</v>
      </c>
    </row>
    <row r="3685" hidden="1">
      <c r="A3685" s="24" t="s">
        <v>8898</v>
      </c>
      <c r="B3685" s="1" t="s">
        <v>8899</v>
      </c>
      <c r="C3685" s="24" t="s">
        <v>13792</v>
      </c>
      <c r="D3685" s="24" t="s">
        <v>13792</v>
      </c>
    </row>
    <row r="3686" hidden="1">
      <c r="A3686" s="24" t="s">
        <v>8900</v>
      </c>
      <c r="B3686" s="1" t="s">
        <v>8901</v>
      </c>
      <c r="C3686" s="24" t="s">
        <v>13792</v>
      </c>
      <c r="D3686" s="24" t="s">
        <v>13792</v>
      </c>
    </row>
    <row r="3687" hidden="1">
      <c r="A3687" s="24" t="s">
        <v>8902</v>
      </c>
      <c r="B3687" s="1" t="s">
        <v>8903</v>
      </c>
      <c r="C3687" s="24" t="s">
        <v>13792</v>
      </c>
      <c r="D3687" s="24" t="s">
        <v>13792</v>
      </c>
    </row>
    <row r="3688" hidden="1">
      <c r="A3688" s="24" t="s">
        <v>8904</v>
      </c>
      <c r="B3688" s="1" t="s">
        <v>8905</v>
      </c>
      <c r="C3688" s="24" t="s">
        <v>13792</v>
      </c>
      <c r="D3688" s="24" t="s">
        <v>13792</v>
      </c>
    </row>
    <row r="3689" hidden="1">
      <c r="A3689" s="24" t="s">
        <v>8906</v>
      </c>
      <c r="B3689" s="1" t="s">
        <v>8907</v>
      </c>
      <c r="C3689" s="24" t="s">
        <v>13792</v>
      </c>
      <c r="D3689" s="24" t="s">
        <v>13792</v>
      </c>
    </row>
    <row r="3690" hidden="1">
      <c r="A3690" s="24" t="s">
        <v>8908</v>
      </c>
      <c r="B3690" s="1" t="s">
        <v>8909</v>
      </c>
      <c r="C3690" s="24" t="s">
        <v>13792</v>
      </c>
      <c r="D3690" s="24" t="s">
        <v>13792</v>
      </c>
    </row>
    <row r="3691" hidden="1">
      <c r="A3691" s="24" t="s">
        <v>8912</v>
      </c>
      <c r="B3691" s="1" t="s">
        <v>8913</v>
      </c>
      <c r="C3691" s="24" t="s">
        <v>13792</v>
      </c>
      <c r="D3691" s="24" t="s">
        <v>13792</v>
      </c>
    </row>
    <row r="3692" hidden="1">
      <c r="A3692" s="24" t="s">
        <v>8914</v>
      </c>
      <c r="B3692" s="1" t="s">
        <v>8915</v>
      </c>
      <c r="C3692" s="24" t="s">
        <v>13792</v>
      </c>
      <c r="D3692" s="24" t="s">
        <v>13792</v>
      </c>
    </row>
    <row r="3693" hidden="1">
      <c r="A3693" s="24" t="s">
        <v>8916</v>
      </c>
      <c r="B3693" s="1" t="s">
        <v>8917</v>
      </c>
      <c r="C3693" s="24" t="s">
        <v>13792</v>
      </c>
      <c r="D3693" s="24" t="s">
        <v>13792</v>
      </c>
    </row>
    <row r="3694" hidden="1">
      <c r="A3694" s="24" t="s">
        <v>8918</v>
      </c>
      <c r="B3694" s="1" t="s">
        <v>8919</v>
      </c>
      <c r="C3694" s="24" t="s">
        <v>13792</v>
      </c>
      <c r="D3694" s="24" t="s">
        <v>13792</v>
      </c>
    </row>
    <row r="3695" hidden="1">
      <c r="A3695" s="24" t="s">
        <v>8920</v>
      </c>
      <c r="B3695" s="1" t="s">
        <v>8921</v>
      </c>
      <c r="C3695" s="24" t="s">
        <v>13792</v>
      </c>
      <c r="D3695" s="24" t="s">
        <v>13792</v>
      </c>
    </row>
    <row r="3696" hidden="1">
      <c r="A3696" s="24" t="s">
        <v>8922</v>
      </c>
      <c r="B3696" s="1" t="s">
        <v>8923</v>
      </c>
      <c r="C3696" s="24" t="s">
        <v>13792</v>
      </c>
      <c r="D3696" s="24" t="s">
        <v>13792</v>
      </c>
    </row>
    <row r="3697" hidden="1">
      <c r="A3697" s="24" t="s">
        <v>8924</v>
      </c>
      <c r="B3697" s="1" t="s">
        <v>8925</v>
      </c>
      <c r="C3697" s="24" t="s">
        <v>13792</v>
      </c>
      <c r="D3697" s="24" t="s">
        <v>13792</v>
      </c>
    </row>
    <row r="3698" hidden="1">
      <c r="A3698" s="24" t="s">
        <v>1252</v>
      </c>
      <c r="B3698" s="1" t="s">
        <v>1253</v>
      </c>
      <c r="C3698" s="24" t="s">
        <v>13792</v>
      </c>
      <c r="D3698" s="24" t="s">
        <v>13792</v>
      </c>
    </row>
    <row r="3699" hidden="1">
      <c r="A3699" s="24" t="s">
        <v>1255</v>
      </c>
      <c r="B3699" s="1" t="s">
        <v>1256</v>
      </c>
      <c r="C3699" s="24" t="s">
        <v>13792</v>
      </c>
      <c r="D3699" s="24" t="s">
        <v>13792</v>
      </c>
    </row>
    <row r="3700" hidden="1">
      <c r="A3700" s="24" t="s">
        <v>1257</v>
      </c>
      <c r="B3700" s="1" t="s">
        <v>1258</v>
      </c>
      <c r="C3700" s="24" t="s">
        <v>13792</v>
      </c>
      <c r="D3700" s="24" t="s">
        <v>13792</v>
      </c>
    </row>
    <row r="3701" hidden="1">
      <c r="A3701" s="24" t="s">
        <v>287</v>
      </c>
      <c r="B3701" s="1" t="s">
        <v>134</v>
      </c>
      <c r="C3701" s="24" t="s">
        <v>13792</v>
      </c>
      <c r="D3701" s="24" t="s">
        <v>13792</v>
      </c>
    </row>
    <row r="3702" hidden="1">
      <c r="A3702" s="24" t="s">
        <v>288</v>
      </c>
      <c r="B3702" s="1" t="s">
        <v>141</v>
      </c>
      <c r="C3702" s="24" t="s">
        <v>13792</v>
      </c>
      <c r="D3702" s="24" t="s">
        <v>13792</v>
      </c>
    </row>
    <row r="3703" hidden="1">
      <c r="A3703" s="24" t="s">
        <v>291</v>
      </c>
      <c r="B3703" s="1" t="s">
        <v>146</v>
      </c>
      <c r="C3703" s="24" t="s">
        <v>13792</v>
      </c>
      <c r="D3703" s="24" t="s">
        <v>13792</v>
      </c>
    </row>
    <row r="3704" hidden="1">
      <c r="A3704" s="24" t="s">
        <v>1259</v>
      </c>
      <c r="B3704" s="1" t="s">
        <v>1260</v>
      </c>
      <c r="C3704" s="24" t="s">
        <v>13792</v>
      </c>
      <c r="D3704" s="24" t="s">
        <v>13792</v>
      </c>
    </row>
    <row r="3705" hidden="1">
      <c r="A3705" s="24" t="s">
        <v>8926</v>
      </c>
      <c r="B3705" s="1" t="s">
        <v>8927</v>
      </c>
      <c r="C3705" s="24" t="s">
        <v>13792</v>
      </c>
      <c r="D3705" s="24" t="s">
        <v>13792</v>
      </c>
    </row>
    <row r="3706" hidden="1">
      <c r="A3706" s="24" t="s">
        <v>8928</v>
      </c>
      <c r="B3706" s="1" t="s">
        <v>8929</v>
      </c>
      <c r="C3706" s="24" t="s">
        <v>13792</v>
      </c>
      <c r="D3706" s="24" t="s">
        <v>13792</v>
      </c>
    </row>
    <row r="3707" hidden="1">
      <c r="A3707" s="24" t="s">
        <v>8930</v>
      </c>
      <c r="B3707" s="1" t="s">
        <v>8931</v>
      </c>
      <c r="C3707" s="24" t="s">
        <v>13792</v>
      </c>
      <c r="D3707" s="24" t="s">
        <v>13792</v>
      </c>
    </row>
    <row r="3708" hidden="1">
      <c r="A3708" s="24" t="s">
        <v>8932</v>
      </c>
      <c r="B3708" s="1" t="s">
        <v>8933</v>
      </c>
      <c r="C3708" s="24" t="s">
        <v>13792</v>
      </c>
      <c r="D3708" s="24" t="s">
        <v>13792</v>
      </c>
    </row>
    <row r="3709" hidden="1">
      <c r="A3709" s="24" t="s">
        <v>8934</v>
      </c>
      <c r="B3709" s="1" t="s">
        <v>8935</v>
      </c>
      <c r="C3709" s="24" t="s">
        <v>13792</v>
      </c>
      <c r="D3709" s="24" t="s">
        <v>13792</v>
      </c>
    </row>
    <row r="3710" hidden="1">
      <c r="A3710" s="24" t="s">
        <v>8938</v>
      </c>
      <c r="B3710" s="1" t="s">
        <v>8939</v>
      </c>
      <c r="C3710" s="24" t="s">
        <v>13792</v>
      </c>
      <c r="D3710" s="24" t="s">
        <v>13792</v>
      </c>
    </row>
    <row r="3711" hidden="1">
      <c r="A3711" s="24" t="s">
        <v>8940</v>
      </c>
      <c r="B3711" s="1" t="s">
        <v>8941</v>
      </c>
      <c r="C3711" s="24" t="s">
        <v>13792</v>
      </c>
      <c r="D3711" s="24" t="s">
        <v>13792</v>
      </c>
    </row>
    <row r="3712" hidden="1">
      <c r="A3712" s="24" t="s">
        <v>8942</v>
      </c>
      <c r="B3712" s="1" t="s">
        <v>8943</v>
      </c>
      <c r="C3712" s="24" t="s">
        <v>13792</v>
      </c>
      <c r="D3712" s="24" t="s">
        <v>13792</v>
      </c>
    </row>
    <row r="3713" hidden="1">
      <c r="A3713" s="24" t="s">
        <v>13331</v>
      </c>
      <c r="B3713" s="1" t="s">
        <v>13332</v>
      </c>
      <c r="C3713" s="24" t="s">
        <v>13792</v>
      </c>
      <c r="D3713" s="24" t="s">
        <v>13792</v>
      </c>
    </row>
    <row r="3714" hidden="1">
      <c r="A3714" s="24" t="s">
        <v>8944</v>
      </c>
      <c r="B3714" s="1" t="s">
        <v>8945</v>
      </c>
      <c r="C3714" s="24" t="s">
        <v>13792</v>
      </c>
      <c r="D3714" s="24" t="s">
        <v>13792</v>
      </c>
    </row>
    <row r="3715" hidden="1">
      <c r="A3715" s="24" t="s">
        <v>8946</v>
      </c>
      <c r="B3715" s="1" t="s">
        <v>8947</v>
      </c>
      <c r="C3715" s="24" t="s">
        <v>13792</v>
      </c>
      <c r="D3715" s="24" t="s">
        <v>13792</v>
      </c>
    </row>
    <row r="3716" hidden="1">
      <c r="A3716" s="24" t="s">
        <v>8948</v>
      </c>
      <c r="B3716" s="1" t="s">
        <v>8949</v>
      </c>
      <c r="C3716" s="24" t="s">
        <v>13792</v>
      </c>
      <c r="D3716" s="24" t="s">
        <v>13792</v>
      </c>
    </row>
    <row r="3717" hidden="1">
      <c r="A3717" s="24" t="s">
        <v>1261</v>
      </c>
      <c r="B3717" s="1" t="s">
        <v>1262</v>
      </c>
      <c r="C3717" s="24" t="s">
        <v>13792</v>
      </c>
      <c r="D3717" s="24" t="s">
        <v>13792</v>
      </c>
    </row>
    <row r="3718" hidden="1">
      <c r="A3718" s="24" t="s">
        <v>1263</v>
      </c>
      <c r="B3718" s="1" t="s">
        <v>1264</v>
      </c>
      <c r="C3718" s="24" t="s">
        <v>13792</v>
      </c>
      <c r="D3718" s="24" t="s">
        <v>13792</v>
      </c>
    </row>
    <row r="3719" hidden="1">
      <c r="A3719" s="24" t="s">
        <v>1265</v>
      </c>
      <c r="B3719" s="1" t="s">
        <v>1266</v>
      </c>
      <c r="C3719" s="24" t="s">
        <v>13792</v>
      </c>
      <c r="D3719" s="24" t="s">
        <v>13792</v>
      </c>
    </row>
    <row r="3720" hidden="1">
      <c r="A3720" s="24" t="s">
        <v>1267</v>
      </c>
      <c r="B3720" s="1" t="s">
        <v>1268</v>
      </c>
      <c r="C3720" s="24" t="s">
        <v>13792</v>
      </c>
      <c r="D3720" s="24" t="s">
        <v>13792</v>
      </c>
    </row>
    <row r="3721" hidden="1">
      <c r="A3721" s="24" t="s">
        <v>1269</v>
      </c>
      <c r="B3721" s="1" t="s">
        <v>1270</v>
      </c>
      <c r="C3721" s="24" t="s">
        <v>13792</v>
      </c>
      <c r="D3721" s="24" t="s">
        <v>13792</v>
      </c>
    </row>
    <row r="3722" hidden="1">
      <c r="A3722" s="24" t="s">
        <v>1271</v>
      </c>
      <c r="B3722" s="1" t="s">
        <v>1272</v>
      </c>
      <c r="C3722" s="24" t="s">
        <v>13792</v>
      </c>
      <c r="D3722" s="24" t="s">
        <v>13792</v>
      </c>
    </row>
    <row r="3723" hidden="1">
      <c r="A3723" s="24" t="s">
        <v>1273</v>
      </c>
      <c r="B3723" s="1" t="s">
        <v>1274</v>
      </c>
      <c r="C3723" s="24" t="s">
        <v>13792</v>
      </c>
      <c r="D3723" s="24" t="s">
        <v>13792</v>
      </c>
    </row>
    <row r="3724" hidden="1">
      <c r="A3724" s="24" t="s">
        <v>8950</v>
      </c>
      <c r="B3724" s="1" t="s">
        <v>8951</v>
      </c>
      <c r="C3724" s="24" t="s">
        <v>13792</v>
      </c>
      <c r="D3724" s="24" t="s">
        <v>13792</v>
      </c>
    </row>
    <row r="3725" hidden="1">
      <c r="A3725" s="24" t="s">
        <v>8952</v>
      </c>
      <c r="B3725" s="1" t="s">
        <v>8953</v>
      </c>
      <c r="C3725" s="24" t="s">
        <v>13792</v>
      </c>
      <c r="D3725" s="24" t="s">
        <v>13792</v>
      </c>
    </row>
    <row r="3726" hidden="1">
      <c r="A3726" s="24" t="s">
        <v>8954</v>
      </c>
      <c r="B3726" s="1" t="s">
        <v>8955</v>
      </c>
      <c r="C3726" s="24" t="s">
        <v>13792</v>
      </c>
      <c r="D3726" s="24" t="s">
        <v>13792</v>
      </c>
    </row>
    <row r="3727" hidden="1">
      <c r="A3727" s="24" t="s">
        <v>776</v>
      </c>
      <c r="B3727" s="1" t="s">
        <v>777</v>
      </c>
      <c r="C3727" s="24" t="s">
        <v>13792</v>
      </c>
      <c r="D3727" s="24" t="s">
        <v>13792</v>
      </c>
    </row>
    <row r="3728" hidden="1">
      <c r="A3728" s="24" t="s">
        <v>778</v>
      </c>
      <c r="B3728" s="1" t="s">
        <v>779</v>
      </c>
      <c r="C3728" s="24" t="s">
        <v>13792</v>
      </c>
      <c r="D3728" s="24" t="s">
        <v>13792</v>
      </c>
    </row>
    <row r="3729" hidden="1">
      <c r="A3729" s="24" t="s">
        <v>725</v>
      </c>
      <c r="B3729" s="1" t="s">
        <v>726</v>
      </c>
      <c r="C3729" s="24" t="s">
        <v>13792</v>
      </c>
      <c r="D3729" s="24" t="s">
        <v>13792</v>
      </c>
    </row>
    <row r="3730" hidden="1">
      <c r="A3730" s="24" t="s">
        <v>1275</v>
      </c>
      <c r="B3730" s="1" t="s">
        <v>1276</v>
      </c>
      <c r="C3730" s="24" t="s">
        <v>13792</v>
      </c>
      <c r="D3730" s="24" t="s">
        <v>13792</v>
      </c>
    </row>
    <row r="3731" hidden="1">
      <c r="A3731" s="24" t="s">
        <v>8956</v>
      </c>
      <c r="B3731" s="1" t="s">
        <v>8957</v>
      </c>
      <c r="C3731" s="24" t="s">
        <v>13792</v>
      </c>
      <c r="D3731" s="24" t="s">
        <v>13792</v>
      </c>
    </row>
    <row r="3732" hidden="1">
      <c r="A3732" s="24" t="s">
        <v>8958</v>
      </c>
      <c r="B3732" s="1" t="s">
        <v>8959</v>
      </c>
      <c r="C3732" s="24" t="s">
        <v>13792</v>
      </c>
      <c r="D3732" s="24" t="s">
        <v>13792</v>
      </c>
    </row>
    <row r="3733" hidden="1">
      <c r="A3733" s="24" t="s">
        <v>8960</v>
      </c>
      <c r="B3733" s="1" t="s">
        <v>8961</v>
      </c>
      <c r="C3733" s="24" t="s">
        <v>13792</v>
      </c>
      <c r="D3733" s="24" t="s">
        <v>13792</v>
      </c>
    </row>
    <row r="3734" hidden="1">
      <c r="A3734" s="24" t="s">
        <v>8962</v>
      </c>
      <c r="B3734" s="1" t="s">
        <v>8963</v>
      </c>
      <c r="C3734" s="24" t="s">
        <v>13792</v>
      </c>
      <c r="D3734" s="24" t="s">
        <v>13792</v>
      </c>
    </row>
    <row r="3735" hidden="1">
      <c r="A3735" s="24" t="s">
        <v>8964</v>
      </c>
      <c r="B3735" s="1" t="s">
        <v>8965</v>
      </c>
      <c r="C3735" s="24" t="s">
        <v>13792</v>
      </c>
      <c r="D3735" s="24" t="s">
        <v>13792</v>
      </c>
    </row>
    <row r="3736" hidden="1">
      <c r="A3736" s="24" t="s">
        <v>8966</v>
      </c>
      <c r="B3736" s="1" t="s">
        <v>8967</v>
      </c>
      <c r="C3736" s="24" t="s">
        <v>13792</v>
      </c>
      <c r="D3736" s="24" t="s">
        <v>13792</v>
      </c>
    </row>
    <row r="3737" hidden="1">
      <c r="A3737" s="24" t="s">
        <v>8968</v>
      </c>
      <c r="B3737" s="1" t="s">
        <v>8969</v>
      </c>
      <c r="C3737" s="24" t="s">
        <v>13792</v>
      </c>
      <c r="D3737" s="24" t="s">
        <v>13792</v>
      </c>
    </row>
    <row r="3738" hidden="1">
      <c r="A3738" s="24" t="s">
        <v>1277</v>
      </c>
      <c r="B3738" s="1" t="s">
        <v>1278</v>
      </c>
      <c r="C3738" s="24" t="s">
        <v>13792</v>
      </c>
      <c r="D3738" s="24" t="s">
        <v>13792</v>
      </c>
    </row>
    <row r="3739" hidden="1">
      <c r="A3739" s="24" t="s">
        <v>8970</v>
      </c>
      <c r="B3739" s="1" t="s">
        <v>8971</v>
      </c>
      <c r="C3739" s="24" t="s">
        <v>13792</v>
      </c>
      <c r="D3739" s="24" t="s">
        <v>13792</v>
      </c>
    </row>
    <row r="3740" hidden="1">
      <c r="A3740" s="24" t="s">
        <v>1279</v>
      </c>
      <c r="B3740" s="1" t="s">
        <v>1280</v>
      </c>
      <c r="C3740" s="24" t="s">
        <v>13792</v>
      </c>
      <c r="D3740" s="24" t="s">
        <v>13792</v>
      </c>
    </row>
    <row r="3741" hidden="1">
      <c r="A3741" s="24" t="s">
        <v>8972</v>
      </c>
      <c r="B3741" s="1" t="s">
        <v>8973</v>
      </c>
      <c r="C3741" s="24" t="s">
        <v>13792</v>
      </c>
      <c r="D3741" s="24" t="s">
        <v>13792</v>
      </c>
    </row>
    <row r="3742" hidden="1">
      <c r="A3742" s="24" t="s">
        <v>8974</v>
      </c>
      <c r="B3742" s="1" t="s">
        <v>8975</v>
      </c>
      <c r="C3742" s="24" t="s">
        <v>13792</v>
      </c>
      <c r="D3742" s="24" t="s">
        <v>13792</v>
      </c>
    </row>
    <row r="3743" hidden="1">
      <c r="A3743" s="24" t="s">
        <v>8976</v>
      </c>
      <c r="B3743" s="1" t="s">
        <v>8977</v>
      </c>
      <c r="C3743" s="24" t="s">
        <v>13792</v>
      </c>
      <c r="D3743" s="24" t="s">
        <v>13792</v>
      </c>
    </row>
    <row r="3744" hidden="1">
      <c r="A3744" s="24" t="s">
        <v>8978</v>
      </c>
      <c r="B3744" s="1" t="s">
        <v>8979</v>
      </c>
      <c r="C3744" s="24" t="s">
        <v>13792</v>
      </c>
      <c r="D3744" s="24" t="s">
        <v>13792</v>
      </c>
    </row>
    <row r="3745" hidden="1">
      <c r="A3745" s="24" t="s">
        <v>8980</v>
      </c>
      <c r="B3745" s="1" t="s">
        <v>8981</v>
      </c>
      <c r="C3745" s="24" t="s">
        <v>13792</v>
      </c>
      <c r="D3745" s="24" t="s">
        <v>13792</v>
      </c>
    </row>
    <row r="3746" hidden="1">
      <c r="A3746" s="24" t="s">
        <v>8982</v>
      </c>
      <c r="B3746" s="1" t="s">
        <v>8983</v>
      </c>
      <c r="C3746" s="24" t="s">
        <v>13792</v>
      </c>
      <c r="D3746" s="24" t="s">
        <v>13792</v>
      </c>
    </row>
    <row r="3747" hidden="1">
      <c r="A3747" s="24" t="s">
        <v>8984</v>
      </c>
      <c r="B3747" s="1" t="s">
        <v>8985</v>
      </c>
      <c r="C3747" s="24" t="s">
        <v>13792</v>
      </c>
      <c r="D3747" s="24" t="s">
        <v>13792</v>
      </c>
    </row>
    <row r="3748" hidden="1">
      <c r="A3748" s="24" t="s">
        <v>8986</v>
      </c>
      <c r="B3748" s="1" t="s">
        <v>8987</v>
      </c>
      <c r="C3748" s="24" t="s">
        <v>13792</v>
      </c>
      <c r="D3748" s="24" t="s">
        <v>13792</v>
      </c>
    </row>
    <row r="3749" hidden="1">
      <c r="A3749" s="24" t="s">
        <v>8988</v>
      </c>
      <c r="B3749" s="1" t="s">
        <v>8989</v>
      </c>
      <c r="C3749" s="24" t="s">
        <v>13792</v>
      </c>
      <c r="D3749" s="24" t="s">
        <v>13792</v>
      </c>
    </row>
    <row r="3750" hidden="1">
      <c r="A3750" s="24" t="s">
        <v>8992</v>
      </c>
      <c r="B3750" s="1" t="s">
        <v>8993</v>
      </c>
      <c r="C3750" s="24" t="s">
        <v>13792</v>
      </c>
      <c r="D3750" s="24" t="s">
        <v>13792</v>
      </c>
    </row>
    <row r="3751" hidden="1">
      <c r="A3751" s="24" t="s">
        <v>292</v>
      </c>
      <c r="B3751" s="1" t="s">
        <v>293</v>
      </c>
      <c r="C3751" s="24" t="s">
        <v>13792</v>
      </c>
      <c r="D3751" s="24" t="s">
        <v>13792</v>
      </c>
    </row>
    <row r="3752" hidden="1">
      <c r="A3752" s="24" t="s">
        <v>8994</v>
      </c>
      <c r="B3752" s="1" t="s">
        <v>8995</v>
      </c>
      <c r="C3752" s="24" t="s">
        <v>13792</v>
      </c>
      <c r="D3752" s="24" t="s">
        <v>13792</v>
      </c>
    </row>
    <row r="3753" hidden="1">
      <c r="A3753" s="24" t="s">
        <v>8996</v>
      </c>
      <c r="B3753" s="1" t="s">
        <v>8997</v>
      </c>
      <c r="C3753" s="24" t="s">
        <v>13792</v>
      </c>
      <c r="D3753" s="24" t="s">
        <v>13792</v>
      </c>
    </row>
    <row r="3754" hidden="1">
      <c r="A3754" s="24" t="s">
        <v>8998</v>
      </c>
      <c r="B3754" s="1" t="s">
        <v>8999</v>
      </c>
      <c r="C3754" s="24" t="s">
        <v>13792</v>
      </c>
      <c r="D3754" s="24" t="s">
        <v>13792</v>
      </c>
    </row>
    <row r="3755" hidden="1">
      <c r="A3755" s="24" t="s">
        <v>9000</v>
      </c>
      <c r="B3755" s="1" t="s">
        <v>9001</v>
      </c>
      <c r="C3755" s="24" t="s">
        <v>13792</v>
      </c>
      <c r="D3755" s="24" t="s">
        <v>13792</v>
      </c>
    </row>
    <row r="3756" hidden="1">
      <c r="A3756" s="24" t="s">
        <v>9002</v>
      </c>
      <c r="B3756" s="1" t="s">
        <v>9003</v>
      </c>
      <c r="C3756" s="24" t="s">
        <v>13792</v>
      </c>
      <c r="D3756" s="24" t="s">
        <v>13792</v>
      </c>
    </row>
    <row r="3757" hidden="1">
      <c r="A3757" s="24" t="s">
        <v>9004</v>
      </c>
      <c r="B3757" s="1" t="s">
        <v>9005</v>
      </c>
      <c r="C3757" s="24" t="s">
        <v>13792</v>
      </c>
      <c r="D3757" s="24" t="s">
        <v>13792</v>
      </c>
    </row>
    <row r="3758" hidden="1">
      <c r="A3758" s="24" t="s">
        <v>9006</v>
      </c>
      <c r="B3758" s="1" t="s">
        <v>9007</v>
      </c>
      <c r="C3758" s="24" t="s">
        <v>13792</v>
      </c>
      <c r="D3758" s="24" t="s">
        <v>13792</v>
      </c>
    </row>
    <row r="3759" hidden="1">
      <c r="A3759" s="24" t="s">
        <v>9008</v>
      </c>
      <c r="B3759" s="1" t="s">
        <v>9009</v>
      </c>
      <c r="C3759" s="24" t="s">
        <v>13792</v>
      </c>
      <c r="D3759" s="24" t="s">
        <v>13792</v>
      </c>
    </row>
    <row r="3760" hidden="1">
      <c r="A3760" s="24" t="s">
        <v>9012</v>
      </c>
      <c r="B3760" s="1" t="s">
        <v>9013</v>
      </c>
      <c r="C3760" s="24" t="s">
        <v>13792</v>
      </c>
      <c r="D3760" s="24" t="s">
        <v>13792</v>
      </c>
    </row>
    <row r="3761" hidden="1">
      <c r="A3761" s="24" t="s">
        <v>9014</v>
      </c>
      <c r="B3761" s="1" t="s">
        <v>9015</v>
      </c>
      <c r="C3761" s="24" t="s">
        <v>13792</v>
      </c>
      <c r="D3761" s="24" t="s">
        <v>13792</v>
      </c>
    </row>
    <row r="3762" hidden="1">
      <c r="A3762" s="24" t="s">
        <v>9016</v>
      </c>
      <c r="B3762" s="1" t="s">
        <v>9017</v>
      </c>
      <c r="C3762" s="24" t="s">
        <v>13792</v>
      </c>
      <c r="D3762" s="24" t="s">
        <v>13792</v>
      </c>
    </row>
    <row r="3763" hidden="1">
      <c r="A3763" s="24" t="s">
        <v>9018</v>
      </c>
      <c r="B3763" s="1" t="s">
        <v>9019</v>
      </c>
      <c r="C3763" s="24" t="s">
        <v>13792</v>
      </c>
      <c r="D3763" s="24" t="s">
        <v>13792</v>
      </c>
    </row>
    <row r="3764" hidden="1">
      <c r="A3764" s="24" t="s">
        <v>9020</v>
      </c>
      <c r="B3764" s="1" t="s">
        <v>9021</v>
      </c>
      <c r="C3764" s="24" t="s">
        <v>13792</v>
      </c>
      <c r="D3764" s="24" t="s">
        <v>13792</v>
      </c>
    </row>
    <row r="3765" hidden="1">
      <c r="A3765" s="24" t="s">
        <v>9022</v>
      </c>
      <c r="B3765" s="1" t="s">
        <v>9023</v>
      </c>
      <c r="C3765" s="24" t="s">
        <v>13792</v>
      </c>
      <c r="D3765" s="24" t="s">
        <v>13792</v>
      </c>
    </row>
    <row r="3766" hidden="1">
      <c r="A3766" s="24" t="s">
        <v>9024</v>
      </c>
      <c r="B3766" s="1" t="s">
        <v>9025</v>
      </c>
      <c r="C3766" s="24" t="s">
        <v>13792</v>
      </c>
      <c r="D3766" s="24" t="s">
        <v>13792</v>
      </c>
    </row>
    <row r="3767" hidden="1">
      <c r="A3767" s="24" t="s">
        <v>9026</v>
      </c>
      <c r="B3767" s="1" t="s">
        <v>9027</v>
      </c>
      <c r="C3767" s="24" t="s">
        <v>13792</v>
      </c>
      <c r="D3767" s="24" t="s">
        <v>13792</v>
      </c>
    </row>
    <row r="3768" hidden="1">
      <c r="A3768" s="24" t="s">
        <v>294</v>
      </c>
      <c r="B3768" s="1" t="s">
        <v>295</v>
      </c>
      <c r="C3768" s="24" t="s">
        <v>13792</v>
      </c>
      <c r="D3768" s="24" t="s">
        <v>13792</v>
      </c>
    </row>
    <row r="3769" hidden="1">
      <c r="A3769" s="24" t="s">
        <v>9028</v>
      </c>
      <c r="B3769" s="1" t="s">
        <v>9029</v>
      </c>
      <c r="C3769" s="24" t="s">
        <v>13792</v>
      </c>
      <c r="D3769" s="24" t="s">
        <v>13792</v>
      </c>
    </row>
    <row r="3770" hidden="1">
      <c r="A3770" s="24" t="s">
        <v>9030</v>
      </c>
      <c r="B3770" s="1" t="s">
        <v>9031</v>
      </c>
      <c r="C3770" s="24" t="s">
        <v>13792</v>
      </c>
      <c r="D3770" s="24" t="s">
        <v>13792</v>
      </c>
    </row>
    <row r="3771" hidden="1">
      <c r="A3771" s="24" t="s">
        <v>9032</v>
      </c>
      <c r="B3771" s="1" t="s">
        <v>9033</v>
      </c>
      <c r="C3771" s="24" t="s">
        <v>13792</v>
      </c>
      <c r="D3771" s="24" t="s">
        <v>13792</v>
      </c>
    </row>
    <row r="3772" hidden="1">
      <c r="A3772" s="24" t="s">
        <v>9034</v>
      </c>
      <c r="B3772" s="1" t="s">
        <v>9035</v>
      </c>
      <c r="C3772" s="24" t="s">
        <v>13792</v>
      </c>
      <c r="D3772" s="24" t="s">
        <v>13792</v>
      </c>
    </row>
    <row r="3773" hidden="1">
      <c r="A3773" s="24" t="s">
        <v>9036</v>
      </c>
      <c r="B3773" s="1" t="s">
        <v>9037</v>
      </c>
      <c r="C3773" s="24" t="s">
        <v>13792</v>
      </c>
      <c r="D3773" s="24" t="s">
        <v>13792</v>
      </c>
    </row>
    <row r="3774" hidden="1">
      <c r="A3774" s="24" t="s">
        <v>9038</v>
      </c>
      <c r="B3774" s="1" t="s">
        <v>9039</v>
      </c>
      <c r="C3774" s="24" t="s">
        <v>13792</v>
      </c>
      <c r="D3774" s="24" t="s">
        <v>13792</v>
      </c>
    </row>
    <row r="3775" hidden="1">
      <c r="A3775" s="24" t="s">
        <v>9040</v>
      </c>
      <c r="B3775" s="1" t="s">
        <v>9041</v>
      </c>
      <c r="C3775" s="24" t="s">
        <v>13792</v>
      </c>
      <c r="D3775" s="24" t="s">
        <v>13792</v>
      </c>
    </row>
    <row r="3776" hidden="1">
      <c r="A3776" s="24" t="s">
        <v>9042</v>
      </c>
      <c r="B3776" s="1" t="s">
        <v>9043</v>
      </c>
      <c r="C3776" s="24" t="s">
        <v>13792</v>
      </c>
      <c r="D3776" s="24" t="s">
        <v>13792</v>
      </c>
    </row>
    <row r="3777" hidden="1">
      <c r="A3777" s="24" t="s">
        <v>9044</v>
      </c>
      <c r="B3777" s="1" t="s">
        <v>9045</v>
      </c>
      <c r="C3777" s="24" t="s">
        <v>13792</v>
      </c>
      <c r="D3777" s="24" t="s">
        <v>13792</v>
      </c>
    </row>
    <row r="3778" hidden="1">
      <c r="A3778" s="24" t="s">
        <v>9046</v>
      </c>
      <c r="B3778" s="1" t="s">
        <v>9047</v>
      </c>
      <c r="C3778" s="24" t="s">
        <v>13792</v>
      </c>
      <c r="D3778" s="24" t="s">
        <v>13792</v>
      </c>
    </row>
    <row r="3779" hidden="1">
      <c r="A3779" s="24" t="s">
        <v>9050</v>
      </c>
      <c r="B3779" s="1" t="s">
        <v>9051</v>
      </c>
      <c r="C3779" s="24" t="s">
        <v>13792</v>
      </c>
      <c r="D3779" s="24" t="s">
        <v>13792</v>
      </c>
    </row>
    <row r="3780" hidden="1">
      <c r="A3780" s="24" t="s">
        <v>9052</v>
      </c>
      <c r="B3780" s="1" t="s">
        <v>9053</v>
      </c>
      <c r="C3780" s="24" t="s">
        <v>13792</v>
      </c>
      <c r="D3780" s="24" t="s">
        <v>13792</v>
      </c>
    </row>
    <row r="3781" hidden="1">
      <c r="A3781" s="24" t="s">
        <v>9054</v>
      </c>
      <c r="B3781" s="1" t="s">
        <v>9055</v>
      </c>
      <c r="C3781" s="24" t="s">
        <v>13792</v>
      </c>
      <c r="D3781" s="24" t="s">
        <v>13792</v>
      </c>
    </row>
    <row r="3782" hidden="1">
      <c r="A3782" s="24" t="s">
        <v>9056</v>
      </c>
      <c r="B3782" s="1" t="s">
        <v>9057</v>
      </c>
      <c r="C3782" s="24" t="s">
        <v>13792</v>
      </c>
      <c r="D3782" s="24" t="s">
        <v>13792</v>
      </c>
    </row>
    <row r="3783" hidden="1">
      <c r="A3783" s="24" t="s">
        <v>9062</v>
      </c>
      <c r="B3783" s="1" t="s">
        <v>9063</v>
      </c>
      <c r="C3783" s="24" t="s">
        <v>13792</v>
      </c>
      <c r="D3783" s="24" t="s">
        <v>13792</v>
      </c>
    </row>
    <row r="3784" hidden="1">
      <c r="A3784" s="24" t="s">
        <v>9064</v>
      </c>
      <c r="B3784" s="1" t="s">
        <v>9065</v>
      </c>
      <c r="C3784" s="24" t="s">
        <v>13792</v>
      </c>
      <c r="D3784" s="24" t="s">
        <v>13792</v>
      </c>
    </row>
    <row r="3785" hidden="1">
      <c r="A3785" s="24" t="s">
        <v>9066</v>
      </c>
      <c r="B3785" s="1" t="s">
        <v>9067</v>
      </c>
      <c r="C3785" s="24" t="s">
        <v>13792</v>
      </c>
      <c r="D3785" s="24" t="s">
        <v>13792</v>
      </c>
    </row>
    <row r="3786" hidden="1">
      <c r="A3786" s="24" t="s">
        <v>9068</v>
      </c>
      <c r="B3786" s="1" t="s">
        <v>9069</v>
      </c>
      <c r="C3786" s="24" t="s">
        <v>13792</v>
      </c>
      <c r="D3786" s="24" t="s">
        <v>13792</v>
      </c>
    </row>
    <row r="3787" hidden="1">
      <c r="A3787" s="24" t="s">
        <v>9070</v>
      </c>
      <c r="B3787" s="1" t="s">
        <v>9071</v>
      </c>
      <c r="C3787" s="24" t="s">
        <v>13792</v>
      </c>
      <c r="D3787" s="24" t="s">
        <v>13792</v>
      </c>
    </row>
    <row r="3788" hidden="1">
      <c r="A3788" s="24" t="s">
        <v>9072</v>
      </c>
      <c r="B3788" s="1" t="s">
        <v>9073</v>
      </c>
      <c r="C3788" s="24" t="s">
        <v>13792</v>
      </c>
      <c r="D3788" s="24" t="s">
        <v>13792</v>
      </c>
    </row>
    <row r="3789" hidden="1">
      <c r="A3789" s="24" t="s">
        <v>9074</v>
      </c>
      <c r="B3789" s="1" t="s">
        <v>9075</v>
      </c>
      <c r="C3789" s="24" t="s">
        <v>13792</v>
      </c>
      <c r="D3789" s="24" t="s">
        <v>13792</v>
      </c>
    </row>
    <row r="3790" hidden="1">
      <c r="A3790" s="24" t="s">
        <v>9076</v>
      </c>
      <c r="B3790" s="1" t="s">
        <v>9077</v>
      </c>
      <c r="C3790" s="24" t="s">
        <v>13792</v>
      </c>
      <c r="D3790" s="24" t="s">
        <v>13792</v>
      </c>
    </row>
    <row r="3791" hidden="1">
      <c r="A3791" s="24" t="s">
        <v>9078</v>
      </c>
      <c r="B3791" s="1" t="s">
        <v>9079</v>
      </c>
      <c r="C3791" s="24" t="s">
        <v>13792</v>
      </c>
      <c r="D3791" s="24" t="s">
        <v>13792</v>
      </c>
    </row>
    <row r="3792" hidden="1">
      <c r="A3792" s="24" t="s">
        <v>9080</v>
      </c>
      <c r="B3792" s="1" t="s">
        <v>9081</v>
      </c>
      <c r="C3792" s="24" t="s">
        <v>13792</v>
      </c>
      <c r="D3792" s="24" t="s">
        <v>13792</v>
      </c>
    </row>
    <row r="3793" hidden="1">
      <c r="A3793" s="24" t="s">
        <v>9082</v>
      </c>
      <c r="B3793" s="1" t="s">
        <v>9083</v>
      </c>
      <c r="C3793" s="24" t="s">
        <v>13792</v>
      </c>
      <c r="D3793" s="24" t="s">
        <v>13792</v>
      </c>
    </row>
    <row r="3794" hidden="1">
      <c r="A3794" s="24" t="s">
        <v>9084</v>
      </c>
      <c r="B3794" s="1" t="s">
        <v>9085</v>
      </c>
      <c r="C3794" s="24" t="s">
        <v>13792</v>
      </c>
      <c r="D3794" s="24" t="s">
        <v>13792</v>
      </c>
    </row>
    <row r="3795" hidden="1">
      <c r="A3795" s="24" t="s">
        <v>9087</v>
      </c>
      <c r="B3795" s="1" t="s">
        <v>9089</v>
      </c>
      <c r="C3795" s="24" t="s">
        <v>13792</v>
      </c>
      <c r="D3795" s="24" t="s">
        <v>13792</v>
      </c>
    </row>
    <row r="3796" hidden="1">
      <c r="A3796" s="24" t="s">
        <v>9090</v>
      </c>
      <c r="B3796" s="1" t="s">
        <v>9091</v>
      </c>
      <c r="C3796" s="24" t="s">
        <v>13792</v>
      </c>
      <c r="D3796" s="24" t="s">
        <v>13792</v>
      </c>
    </row>
    <row r="3797" hidden="1">
      <c r="A3797" s="24" t="s">
        <v>9092</v>
      </c>
      <c r="B3797" s="1" t="s">
        <v>9093</v>
      </c>
      <c r="C3797" s="24" t="s">
        <v>13792</v>
      </c>
      <c r="D3797" s="24" t="s">
        <v>13792</v>
      </c>
    </row>
    <row r="3798" hidden="1">
      <c r="A3798" s="24" t="s">
        <v>9094</v>
      </c>
      <c r="B3798" s="1" t="s">
        <v>9095</v>
      </c>
      <c r="C3798" s="24" t="s">
        <v>13792</v>
      </c>
      <c r="D3798" s="24" t="s">
        <v>13792</v>
      </c>
    </row>
    <row r="3799" hidden="1">
      <c r="A3799" s="24" t="s">
        <v>9096</v>
      </c>
      <c r="B3799" s="1" t="s">
        <v>9097</v>
      </c>
      <c r="C3799" s="24" t="s">
        <v>13792</v>
      </c>
      <c r="D3799" s="24" t="s">
        <v>13792</v>
      </c>
    </row>
    <row r="3800" hidden="1">
      <c r="A3800" s="24" t="s">
        <v>9098</v>
      </c>
      <c r="B3800" s="1" t="s">
        <v>9099</v>
      </c>
      <c r="C3800" s="24" t="s">
        <v>13792</v>
      </c>
      <c r="D3800" s="24" t="s">
        <v>13792</v>
      </c>
    </row>
    <row r="3801" hidden="1">
      <c r="A3801" s="24" t="s">
        <v>9100</v>
      </c>
      <c r="B3801" s="1" t="s">
        <v>9101</v>
      </c>
      <c r="C3801" s="24" t="s">
        <v>13792</v>
      </c>
      <c r="D3801" s="24" t="s">
        <v>13792</v>
      </c>
    </row>
    <row r="3802" hidden="1">
      <c r="A3802" s="24" t="s">
        <v>9102</v>
      </c>
      <c r="B3802" s="1" t="s">
        <v>9103</v>
      </c>
      <c r="C3802" s="24" t="s">
        <v>13792</v>
      </c>
      <c r="D3802" s="24" t="s">
        <v>13792</v>
      </c>
    </row>
    <row r="3803" hidden="1">
      <c r="A3803" s="24" t="s">
        <v>9104</v>
      </c>
      <c r="B3803" s="1" t="s">
        <v>9105</v>
      </c>
      <c r="C3803" s="24" t="s">
        <v>13792</v>
      </c>
      <c r="D3803" s="24" t="s">
        <v>13792</v>
      </c>
    </row>
    <row r="3804" hidden="1">
      <c r="A3804" s="24" t="s">
        <v>9106</v>
      </c>
      <c r="B3804" s="1" t="s">
        <v>9107</v>
      </c>
      <c r="C3804" s="24" t="s">
        <v>13792</v>
      </c>
      <c r="D3804" s="24" t="s">
        <v>13792</v>
      </c>
    </row>
    <row r="3805" hidden="1">
      <c r="A3805" s="24" t="s">
        <v>9108</v>
      </c>
      <c r="B3805" s="1" t="s">
        <v>9109</v>
      </c>
      <c r="C3805" s="24" t="s">
        <v>13792</v>
      </c>
      <c r="D3805" s="24" t="s">
        <v>13792</v>
      </c>
    </row>
    <row r="3806" hidden="1">
      <c r="A3806" s="24" t="s">
        <v>9110</v>
      </c>
      <c r="B3806" s="1" t="s">
        <v>9111</v>
      </c>
      <c r="C3806" s="24" t="s">
        <v>13792</v>
      </c>
      <c r="D3806" s="24" t="s">
        <v>13792</v>
      </c>
    </row>
    <row r="3807" hidden="1">
      <c r="A3807" s="24" t="s">
        <v>9112</v>
      </c>
      <c r="B3807" s="1" t="s">
        <v>9113</v>
      </c>
      <c r="C3807" s="24" t="s">
        <v>13792</v>
      </c>
      <c r="D3807" s="24" t="s">
        <v>13792</v>
      </c>
    </row>
    <row r="3808" hidden="1">
      <c r="A3808" s="24" t="s">
        <v>9114</v>
      </c>
      <c r="B3808" s="1" t="s">
        <v>9115</v>
      </c>
      <c r="C3808" s="24" t="s">
        <v>13792</v>
      </c>
      <c r="D3808" s="24" t="s">
        <v>13792</v>
      </c>
    </row>
    <row r="3809" hidden="1">
      <c r="A3809" s="24" t="s">
        <v>9116</v>
      </c>
      <c r="B3809" s="1" t="s">
        <v>9117</v>
      </c>
      <c r="C3809" s="24" t="s">
        <v>13792</v>
      </c>
      <c r="D3809" s="24" t="s">
        <v>13792</v>
      </c>
    </row>
    <row r="3810" hidden="1">
      <c r="A3810" s="24" t="s">
        <v>9120</v>
      </c>
      <c r="B3810" s="1" t="s">
        <v>9121</v>
      </c>
      <c r="C3810" s="24" t="s">
        <v>13792</v>
      </c>
      <c r="D3810" s="24" t="s">
        <v>13792</v>
      </c>
    </row>
    <row r="3811" hidden="1">
      <c r="A3811" s="24" t="s">
        <v>9122</v>
      </c>
      <c r="B3811" s="1" t="s">
        <v>9123</v>
      </c>
      <c r="C3811" s="24" t="s">
        <v>13792</v>
      </c>
      <c r="D3811" s="24" t="s">
        <v>13792</v>
      </c>
    </row>
    <row r="3812" hidden="1">
      <c r="A3812" s="24" t="s">
        <v>9124</v>
      </c>
      <c r="B3812" s="1" t="s">
        <v>9125</v>
      </c>
      <c r="C3812" s="24" t="s">
        <v>13792</v>
      </c>
      <c r="D3812" s="24" t="s">
        <v>13792</v>
      </c>
    </row>
    <row r="3813" hidden="1">
      <c r="A3813" s="24" t="s">
        <v>9126</v>
      </c>
      <c r="B3813" s="1" t="s">
        <v>9127</v>
      </c>
      <c r="C3813" s="24" t="s">
        <v>13792</v>
      </c>
      <c r="D3813" s="24" t="s">
        <v>13792</v>
      </c>
    </row>
    <row r="3814" hidden="1">
      <c r="A3814" s="24" t="s">
        <v>9128</v>
      </c>
      <c r="B3814" s="1" t="s">
        <v>9129</v>
      </c>
      <c r="C3814" s="24" t="s">
        <v>13792</v>
      </c>
      <c r="D3814" s="24" t="s">
        <v>13792</v>
      </c>
    </row>
    <row r="3815" hidden="1">
      <c r="A3815" s="24" t="s">
        <v>9130</v>
      </c>
      <c r="B3815" s="1" t="s">
        <v>9131</v>
      </c>
      <c r="C3815" s="24" t="s">
        <v>13792</v>
      </c>
      <c r="D3815" s="24" t="s">
        <v>13792</v>
      </c>
    </row>
    <row r="3816" hidden="1">
      <c r="A3816" s="24" t="s">
        <v>9132</v>
      </c>
      <c r="B3816" s="1" t="s">
        <v>9133</v>
      </c>
      <c r="C3816" s="24" t="s">
        <v>13792</v>
      </c>
      <c r="D3816" s="24" t="s">
        <v>13792</v>
      </c>
    </row>
    <row r="3817" hidden="1">
      <c r="A3817" s="24" t="s">
        <v>9134</v>
      </c>
      <c r="B3817" s="1" t="s">
        <v>9135</v>
      </c>
      <c r="C3817" s="24" t="s">
        <v>13792</v>
      </c>
      <c r="D3817" s="24" t="s">
        <v>13792</v>
      </c>
    </row>
    <row r="3818" hidden="1">
      <c r="A3818" s="24" t="s">
        <v>9136</v>
      </c>
      <c r="B3818" s="1" t="s">
        <v>9137</v>
      </c>
      <c r="C3818" s="24" t="s">
        <v>13792</v>
      </c>
      <c r="D3818" s="24" t="s">
        <v>13792</v>
      </c>
    </row>
    <row r="3819" hidden="1">
      <c r="A3819" s="24" t="s">
        <v>9138</v>
      </c>
      <c r="B3819" s="1" t="s">
        <v>9139</v>
      </c>
      <c r="C3819" s="24" t="s">
        <v>13792</v>
      </c>
      <c r="D3819" s="24" t="s">
        <v>13792</v>
      </c>
    </row>
    <row r="3820" hidden="1">
      <c r="A3820" s="24" t="s">
        <v>9140</v>
      </c>
      <c r="B3820" s="1" t="s">
        <v>9141</v>
      </c>
      <c r="C3820" s="24" t="s">
        <v>13792</v>
      </c>
      <c r="D3820" s="24" t="s">
        <v>13792</v>
      </c>
    </row>
    <row r="3821" hidden="1">
      <c r="A3821" s="24" t="s">
        <v>9142</v>
      </c>
      <c r="B3821" s="1" t="s">
        <v>9143</v>
      </c>
      <c r="C3821" s="24" t="s">
        <v>13792</v>
      </c>
      <c r="D3821" s="24" t="s">
        <v>13792</v>
      </c>
    </row>
    <row r="3822" hidden="1">
      <c r="A3822" s="24" t="s">
        <v>9144</v>
      </c>
      <c r="B3822" s="1" t="s">
        <v>9145</v>
      </c>
      <c r="C3822" s="24" t="s">
        <v>13792</v>
      </c>
      <c r="D3822" s="24" t="s">
        <v>13792</v>
      </c>
    </row>
    <row r="3823" hidden="1">
      <c r="A3823" s="24" t="s">
        <v>9146</v>
      </c>
      <c r="B3823" s="1" t="s">
        <v>9147</v>
      </c>
      <c r="C3823" s="24" t="s">
        <v>13792</v>
      </c>
      <c r="D3823" s="24" t="s">
        <v>13792</v>
      </c>
    </row>
    <row r="3824" hidden="1">
      <c r="A3824" s="24" t="s">
        <v>9148</v>
      </c>
      <c r="B3824" s="1" t="s">
        <v>9149</v>
      </c>
      <c r="C3824" s="24" t="s">
        <v>13792</v>
      </c>
      <c r="D3824" s="24" t="s">
        <v>13792</v>
      </c>
    </row>
    <row r="3825" hidden="1">
      <c r="A3825" s="24" t="s">
        <v>9150</v>
      </c>
      <c r="B3825" s="1" t="s">
        <v>9151</v>
      </c>
      <c r="C3825" s="24" t="s">
        <v>13792</v>
      </c>
      <c r="D3825" s="24" t="s">
        <v>13792</v>
      </c>
    </row>
    <row r="3826" hidden="1">
      <c r="A3826" s="24" t="s">
        <v>9152</v>
      </c>
      <c r="B3826" s="1" t="s">
        <v>9153</v>
      </c>
      <c r="C3826" s="24" t="s">
        <v>13792</v>
      </c>
      <c r="D3826" s="24" t="s">
        <v>13792</v>
      </c>
    </row>
    <row r="3827" hidden="1">
      <c r="A3827" s="24" t="s">
        <v>9156</v>
      </c>
      <c r="B3827" s="1" t="s">
        <v>9157</v>
      </c>
      <c r="C3827" s="24" t="s">
        <v>13792</v>
      </c>
      <c r="D3827" s="24" t="s">
        <v>13792</v>
      </c>
    </row>
    <row r="3828" hidden="1">
      <c r="A3828" s="24" t="s">
        <v>9158</v>
      </c>
      <c r="B3828" s="1" t="s">
        <v>9159</v>
      </c>
      <c r="C3828" s="24" t="s">
        <v>13792</v>
      </c>
      <c r="D3828" s="24" t="s">
        <v>13792</v>
      </c>
    </row>
    <row r="3829" hidden="1">
      <c r="A3829" s="24" t="s">
        <v>9160</v>
      </c>
      <c r="B3829" s="1" t="s">
        <v>9161</v>
      </c>
      <c r="C3829" s="24" t="s">
        <v>13792</v>
      </c>
      <c r="D3829" s="24" t="s">
        <v>13792</v>
      </c>
    </row>
    <row r="3830" hidden="1">
      <c r="A3830" s="24" t="s">
        <v>9162</v>
      </c>
      <c r="B3830" s="1" t="s">
        <v>9163</v>
      </c>
      <c r="C3830" s="24" t="s">
        <v>13792</v>
      </c>
      <c r="D3830" s="24" t="s">
        <v>13792</v>
      </c>
    </row>
    <row r="3831" hidden="1">
      <c r="A3831" s="24" t="s">
        <v>9164</v>
      </c>
      <c r="B3831" s="1" t="s">
        <v>9165</v>
      </c>
      <c r="C3831" s="24" t="s">
        <v>13792</v>
      </c>
      <c r="D3831" s="24" t="s">
        <v>13792</v>
      </c>
    </row>
    <row r="3832" hidden="1">
      <c r="A3832" s="24" t="s">
        <v>9166</v>
      </c>
      <c r="B3832" s="1" t="s">
        <v>9167</v>
      </c>
      <c r="C3832" s="24" t="s">
        <v>13792</v>
      </c>
      <c r="D3832" s="24" t="s">
        <v>13792</v>
      </c>
    </row>
    <row r="3833" hidden="1">
      <c r="A3833" s="24" t="s">
        <v>1281</v>
      </c>
      <c r="B3833" s="1" t="s">
        <v>1282</v>
      </c>
      <c r="C3833" s="24" t="s">
        <v>13792</v>
      </c>
      <c r="D3833" s="24" t="s">
        <v>13792</v>
      </c>
    </row>
    <row r="3834" hidden="1">
      <c r="A3834" s="24" t="s">
        <v>9168</v>
      </c>
      <c r="B3834" s="1" t="s">
        <v>9169</v>
      </c>
      <c r="C3834" s="24" t="s">
        <v>13792</v>
      </c>
      <c r="D3834" s="24" t="s">
        <v>13792</v>
      </c>
    </row>
    <row r="3835" hidden="1">
      <c r="A3835" s="24" t="s">
        <v>9170</v>
      </c>
      <c r="B3835" s="1" t="s">
        <v>9171</v>
      </c>
      <c r="C3835" s="24" t="s">
        <v>13792</v>
      </c>
      <c r="D3835" s="24" t="s">
        <v>13792</v>
      </c>
    </row>
    <row r="3836" hidden="1">
      <c r="A3836" s="24" t="s">
        <v>9172</v>
      </c>
      <c r="B3836" s="1" t="s">
        <v>9173</v>
      </c>
      <c r="C3836" s="24" t="s">
        <v>13792</v>
      </c>
      <c r="D3836" s="24" t="s">
        <v>13792</v>
      </c>
    </row>
    <row r="3837" hidden="1">
      <c r="A3837" s="24" t="s">
        <v>13540</v>
      </c>
      <c r="B3837" s="1" t="s">
        <v>13541</v>
      </c>
      <c r="C3837" s="24" t="s">
        <v>13792</v>
      </c>
      <c r="D3837" s="24" t="s">
        <v>13792</v>
      </c>
    </row>
    <row r="3838" hidden="1">
      <c r="A3838" s="24" t="s">
        <v>9176</v>
      </c>
      <c r="B3838" s="1" t="s">
        <v>9177</v>
      </c>
      <c r="C3838" s="24" t="s">
        <v>13792</v>
      </c>
      <c r="D3838" s="24" t="s">
        <v>13792</v>
      </c>
    </row>
    <row r="3839" hidden="1">
      <c r="A3839" s="24" t="s">
        <v>9184</v>
      </c>
      <c r="B3839" s="1" t="s">
        <v>9185</v>
      </c>
      <c r="C3839" s="24" t="s">
        <v>13792</v>
      </c>
      <c r="D3839" s="24" t="s">
        <v>13792</v>
      </c>
    </row>
    <row r="3840" hidden="1">
      <c r="A3840" s="1" t="s">
        <v>20191</v>
      </c>
      <c r="B3840" s="1" t="s">
        <v>20191</v>
      </c>
      <c r="C3840" s="24" t="s">
        <v>13792</v>
      </c>
      <c r="D3840" s="1" t="s">
        <v>20191</v>
      </c>
    </row>
    <row r="3841" hidden="1">
      <c r="A3841" s="1" t="s">
        <v>20191</v>
      </c>
      <c r="B3841" s="1" t="s">
        <v>20191</v>
      </c>
      <c r="C3841" s="24" t="s">
        <v>13792</v>
      </c>
      <c r="D3841" s="1" t="s">
        <v>20191</v>
      </c>
    </row>
    <row r="3842" hidden="1">
      <c r="A3842" s="1" t="s">
        <v>20191</v>
      </c>
      <c r="B3842" s="1" t="s">
        <v>20191</v>
      </c>
      <c r="C3842" s="24" t="s">
        <v>13792</v>
      </c>
      <c r="D3842" s="1" t="s">
        <v>20191</v>
      </c>
    </row>
    <row r="3843" hidden="1">
      <c r="A3843" s="1" t="s">
        <v>20191</v>
      </c>
      <c r="B3843" s="1" t="s">
        <v>20191</v>
      </c>
      <c r="C3843" s="24" t="s">
        <v>13792</v>
      </c>
      <c r="D3843" s="1" t="s">
        <v>20191</v>
      </c>
    </row>
    <row r="3844" hidden="1">
      <c r="A3844" s="1" t="s">
        <v>20191</v>
      </c>
      <c r="B3844" s="1" t="s">
        <v>20191</v>
      </c>
      <c r="C3844" s="24" t="s">
        <v>13792</v>
      </c>
      <c r="D3844" s="1" t="s">
        <v>20191</v>
      </c>
    </row>
    <row r="3845" hidden="1">
      <c r="A3845" s="1" t="s">
        <v>20191</v>
      </c>
      <c r="B3845" s="1" t="s">
        <v>20191</v>
      </c>
      <c r="C3845" s="24" t="s">
        <v>13792</v>
      </c>
      <c r="D3845" s="1" t="s">
        <v>20191</v>
      </c>
    </row>
    <row r="3846" hidden="1">
      <c r="A3846" s="1" t="s">
        <v>20191</v>
      </c>
      <c r="B3846" s="1" t="s">
        <v>20191</v>
      </c>
      <c r="C3846" s="24" t="s">
        <v>13792</v>
      </c>
      <c r="D3846" s="1" t="s">
        <v>20191</v>
      </c>
    </row>
    <row r="3847" hidden="1">
      <c r="A3847" s="1" t="s">
        <v>20191</v>
      </c>
      <c r="B3847" s="1" t="s">
        <v>20191</v>
      </c>
      <c r="C3847" s="24" t="s">
        <v>13792</v>
      </c>
      <c r="D3847" s="1" t="s">
        <v>20191</v>
      </c>
    </row>
    <row r="3848" hidden="1">
      <c r="A3848" s="1" t="s">
        <v>20191</v>
      </c>
      <c r="B3848" s="1" t="s">
        <v>20191</v>
      </c>
      <c r="C3848" s="24" t="s">
        <v>13792</v>
      </c>
      <c r="D3848" s="1" t="s">
        <v>20191</v>
      </c>
    </row>
    <row r="3849" hidden="1">
      <c r="A3849" s="1" t="s">
        <v>20191</v>
      </c>
      <c r="B3849" s="1" t="s">
        <v>20191</v>
      </c>
      <c r="C3849" s="24" t="s">
        <v>13792</v>
      </c>
      <c r="D3849" s="1" t="s">
        <v>20191</v>
      </c>
    </row>
    <row r="3850" hidden="1">
      <c r="A3850" s="1" t="s">
        <v>20191</v>
      </c>
      <c r="B3850" s="1" t="s">
        <v>20191</v>
      </c>
      <c r="C3850" s="24" t="s">
        <v>13792</v>
      </c>
      <c r="D3850" s="1" t="s">
        <v>20191</v>
      </c>
    </row>
    <row r="3851" hidden="1">
      <c r="A3851" s="1" t="s">
        <v>20191</v>
      </c>
      <c r="B3851" s="1" t="s">
        <v>20191</v>
      </c>
      <c r="C3851" s="24" t="s">
        <v>13792</v>
      </c>
      <c r="D3851" s="1" t="s">
        <v>20191</v>
      </c>
    </row>
    <row r="3852" hidden="1">
      <c r="A3852" s="1" t="s">
        <v>20191</v>
      </c>
      <c r="B3852" s="1" t="s">
        <v>20191</v>
      </c>
      <c r="C3852" s="24" t="s">
        <v>13792</v>
      </c>
      <c r="D3852" s="1" t="s">
        <v>20191</v>
      </c>
    </row>
    <row r="3853" hidden="1">
      <c r="A3853" s="1" t="s">
        <v>20191</v>
      </c>
      <c r="B3853" s="1" t="s">
        <v>20191</v>
      </c>
      <c r="C3853" s="24" t="s">
        <v>13792</v>
      </c>
      <c r="D3853" s="1" t="s">
        <v>20191</v>
      </c>
    </row>
    <row r="3854" hidden="1">
      <c r="A3854" s="1" t="s">
        <v>20191</v>
      </c>
      <c r="B3854" s="1" t="s">
        <v>20191</v>
      </c>
      <c r="C3854" s="24" t="s">
        <v>13792</v>
      </c>
      <c r="D3854" s="1" t="s">
        <v>20191</v>
      </c>
    </row>
    <row r="3855" hidden="1">
      <c r="A3855" s="1" t="s">
        <v>20191</v>
      </c>
      <c r="B3855" s="1" t="s">
        <v>20191</v>
      </c>
      <c r="C3855" s="24" t="s">
        <v>13792</v>
      </c>
      <c r="D3855" s="1" t="s">
        <v>20191</v>
      </c>
    </row>
    <row r="3856" hidden="1">
      <c r="A3856" s="1" t="s">
        <v>20191</v>
      </c>
      <c r="B3856" s="1" t="s">
        <v>20191</v>
      </c>
      <c r="C3856" s="24" t="s">
        <v>13792</v>
      </c>
      <c r="D3856" s="1" t="s">
        <v>20191</v>
      </c>
    </row>
    <row r="3857" hidden="1">
      <c r="A3857" s="1" t="s">
        <v>20191</v>
      </c>
      <c r="B3857" s="1" t="s">
        <v>20191</v>
      </c>
      <c r="C3857" s="24" t="s">
        <v>13792</v>
      </c>
      <c r="D3857" s="1" t="s">
        <v>20191</v>
      </c>
    </row>
    <row r="3858" hidden="1">
      <c r="A3858" s="1" t="s">
        <v>20191</v>
      </c>
      <c r="B3858" s="1" t="s">
        <v>20191</v>
      </c>
      <c r="C3858" s="24" t="s">
        <v>13792</v>
      </c>
      <c r="D3858" s="1" t="s">
        <v>20191</v>
      </c>
    </row>
    <row r="3859" hidden="1">
      <c r="A3859" s="1" t="s">
        <v>20191</v>
      </c>
      <c r="B3859" s="1" t="s">
        <v>20191</v>
      </c>
      <c r="C3859" s="24" t="s">
        <v>13792</v>
      </c>
      <c r="D3859" s="1" t="s">
        <v>20191</v>
      </c>
    </row>
    <row r="3860" hidden="1">
      <c r="A3860" s="1" t="s">
        <v>20191</v>
      </c>
      <c r="B3860" s="1" t="s">
        <v>20191</v>
      </c>
      <c r="C3860" s="24" t="s">
        <v>13792</v>
      </c>
      <c r="D3860" s="1" t="s">
        <v>20191</v>
      </c>
    </row>
    <row r="3861" hidden="1">
      <c r="A3861" s="1" t="s">
        <v>20191</v>
      </c>
      <c r="B3861" s="1" t="s">
        <v>20191</v>
      </c>
      <c r="C3861" s="24" t="s">
        <v>13792</v>
      </c>
      <c r="D3861" s="1" t="s">
        <v>20191</v>
      </c>
    </row>
    <row r="3862" hidden="1">
      <c r="A3862" s="1" t="s">
        <v>20191</v>
      </c>
      <c r="B3862" s="1" t="s">
        <v>20191</v>
      </c>
      <c r="C3862" s="24" t="s">
        <v>13792</v>
      </c>
      <c r="D3862" s="1" t="s">
        <v>20191</v>
      </c>
    </row>
    <row r="3863" hidden="1">
      <c r="A3863" s="1" t="s">
        <v>20191</v>
      </c>
      <c r="B3863" s="1" t="s">
        <v>20191</v>
      </c>
      <c r="C3863" s="24" t="s">
        <v>13792</v>
      </c>
      <c r="D3863" s="1" t="s">
        <v>20191</v>
      </c>
    </row>
    <row r="3864" hidden="1">
      <c r="A3864" s="1" t="s">
        <v>20191</v>
      </c>
      <c r="B3864" s="1" t="s">
        <v>20191</v>
      </c>
      <c r="C3864" s="24" t="s">
        <v>13792</v>
      </c>
      <c r="D3864" s="1" t="s">
        <v>20191</v>
      </c>
    </row>
    <row r="3865" hidden="1">
      <c r="A3865" s="1" t="s">
        <v>20191</v>
      </c>
      <c r="B3865" s="1" t="s">
        <v>20191</v>
      </c>
      <c r="C3865" s="24" t="s">
        <v>13792</v>
      </c>
      <c r="D3865" s="1" t="s">
        <v>20191</v>
      </c>
    </row>
    <row r="3866" hidden="1">
      <c r="A3866" s="1" t="s">
        <v>20191</v>
      </c>
      <c r="B3866" s="1" t="s">
        <v>20191</v>
      </c>
      <c r="C3866" s="24" t="s">
        <v>13792</v>
      </c>
      <c r="D3866" s="1" t="s">
        <v>20191</v>
      </c>
    </row>
    <row r="3867" hidden="1">
      <c r="A3867" s="1" t="s">
        <v>20191</v>
      </c>
      <c r="B3867" s="1" t="s">
        <v>20191</v>
      </c>
      <c r="C3867" s="24" t="s">
        <v>13792</v>
      </c>
      <c r="D3867" s="1" t="s">
        <v>20191</v>
      </c>
    </row>
    <row r="3868" hidden="1">
      <c r="A3868" s="1" t="s">
        <v>20191</v>
      </c>
      <c r="B3868" s="1" t="s">
        <v>20191</v>
      </c>
      <c r="C3868" s="24" t="s">
        <v>13792</v>
      </c>
      <c r="D3868" s="1" t="s">
        <v>20191</v>
      </c>
    </row>
    <row r="3869" hidden="1">
      <c r="A3869" s="1" t="s">
        <v>20191</v>
      </c>
      <c r="B3869" s="1" t="s">
        <v>20191</v>
      </c>
      <c r="C3869" s="24" t="s">
        <v>13792</v>
      </c>
      <c r="D3869" s="1" t="s">
        <v>20191</v>
      </c>
    </row>
    <row r="3870" hidden="1">
      <c r="A3870" s="1" t="s">
        <v>20191</v>
      </c>
      <c r="B3870" s="1" t="s">
        <v>20191</v>
      </c>
      <c r="C3870" s="24" t="s">
        <v>13792</v>
      </c>
      <c r="D3870" s="1" t="s">
        <v>20191</v>
      </c>
    </row>
    <row r="3871" hidden="1">
      <c r="A3871" s="1" t="s">
        <v>20191</v>
      </c>
      <c r="B3871" s="1" t="s">
        <v>20191</v>
      </c>
      <c r="C3871" s="24" t="s">
        <v>13792</v>
      </c>
      <c r="D3871" s="1" t="s">
        <v>20191</v>
      </c>
    </row>
    <row r="3872" hidden="1">
      <c r="A3872" s="1" t="s">
        <v>20191</v>
      </c>
      <c r="B3872" s="1" t="s">
        <v>20191</v>
      </c>
      <c r="C3872" s="24" t="s">
        <v>13792</v>
      </c>
      <c r="D3872" s="1" t="s">
        <v>20191</v>
      </c>
    </row>
    <row r="3873" hidden="1">
      <c r="A3873" s="1" t="s">
        <v>20191</v>
      </c>
      <c r="B3873" s="1" t="s">
        <v>20191</v>
      </c>
      <c r="C3873" s="24" t="s">
        <v>13792</v>
      </c>
      <c r="D3873" s="1" t="s">
        <v>20191</v>
      </c>
    </row>
    <row r="3874" hidden="1">
      <c r="A3874" s="1" t="s">
        <v>20191</v>
      </c>
      <c r="B3874" s="1" t="s">
        <v>20191</v>
      </c>
      <c r="C3874" s="24" t="s">
        <v>13792</v>
      </c>
      <c r="D3874" s="1" t="s">
        <v>20191</v>
      </c>
    </row>
    <row r="3875" hidden="1">
      <c r="A3875" s="1" t="s">
        <v>20191</v>
      </c>
      <c r="B3875" s="1" t="s">
        <v>20191</v>
      </c>
      <c r="C3875" s="24" t="s">
        <v>13792</v>
      </c>
      <c r="D3875" s="1" t="s">
        <v>20191</v>
      </c>
    </row>
    <row r="3876" hidden="1">
      <c r="A3876" s="1" t="s">
        <v>20191</v>
      </c>
      <c r="B3876" s="1" t="s">
        <v>20191</v>
      </c>
      <c r="C3876" s="24" t="s">
        <v>13792</v>
      </c>
      <c r="D3876" s="1" t="s">
        <v>20191</v>
      </c>
    </row>
    <row r="3877" hidden="1">
      <c r="A3877" s="1" t="s">
        <v>20191</v>
      </c>
      <c r="B3877" s="1" t="s">
        <v>20191</v>
      </c>
      <c r="C3877" s="24" t="s">
        <v>13792</v>
      </c>
      <c r="D3877" s="1" t="s">
        <v>20191</v>
      </c>
    </row>
    <row r="3878" hidden="1">
      <c r="A3878" s="1" t="s">
        <v>20191</v>
      </c>
      <c r="B3878" s="1" t="s">
        <v>20191</v>
      </c>
      <c r="C3878" s="24" t="s">
        <v>13792</v>
      </c>
      <c r="D3878" s="1" t="s">
        <v>20191</v>
      </c>
    </row>
    <row r="3879" hidden="1">
      <c r="A3879" s="1" t="s">
        <v>20191</v>
      </c>
      <c r="B3879" s="1" t="s">
        <v>20191</v>
      </c>
      <c r="C3879" s="24" t="s">
        <v>13792</v>
      </c>
      <c r="D3879" s="1" t="s">
        <v>20191</v>
      </c>
    </row>
    <row r="3880" hidden="1">
      <c r="A3880" s="1" t="s">
        <v>20191</v>
      </c>
      <c r="B3880" s="1" t="s">
        <v>20191</v>
      </c>
      <c r="C3880" s="24" t="s">
        <v>13792</v>
      </c>
      <c r="D3880" s="1" t="s">
        <v>20191</v>
      </c>
    </row>
    <row r="3881" hidden="1">
      <c r="A3881" s="1" t="s">
        <v>20191</v>
      </c>
      <c r="B3881" s="1" t="s">
        <v>20191</v>
      </c>
      <c r="C3881" s="24" t="s">
        <v>13792</v>
      </c>
      <c r="D3881" s="1" t="s">
        <v>20191</v>
      </c>
    </row>
    <row r="3882" hidden="1">
      <c r="A3882" s="1" t="s">
        <v>20191</v>
      </c>
      <c r="B3882" s="1" t="s">
        <v>20191</v>
      </c>
      <c r="C3882" s="24" t="s">
        <v>13792</v>
      </c>
      <c r="D3882" s="1" t="s">
        <v>20191</v>
      </c>
    </row>
    <row r="3883" hidden="1">
      <c r="A3883" s="1" t="s">
        <v>20191</v>
      </c>
      <c r="B3883" s="1" t="s">
        <v>20191</v>
      </c>
      <c r="C3883" s="24" t="s">
        <v>13792</v>
      </c>
      <c r="D3883" s="1" t="s">
        <v>20191</v>
      </c>
    </row>
    <row r="3884" hidden="1">
      <c r="A3884" s="1" t="s">
        <v>20191</v>
      </c>
      <c r="B3884" s="1" t="s">
        <v>20191</v>
      </c>
      <c r="C3884" s="24" t="s">
        <v>13792</v>
      </c>
      <c r="D3884" s="1" t="s">
        <v>20191</v>
      </c>
    </row>
    <row r="3885" hidden="1">
      <c r="A3885" s="1" t="s">
        <v>20191</v>
      </c>
      <c r="B3885" s="1" t="s">
        <v>20191</v>
      </c>
      <c r="C3885" s="24" t="s">
        <v>13792</v>
      </c>
      <c r="D3885" s="1" t="s">
        <v>20191</v>
      </c>
    </row>
    <row r="3886" hidden="1">
      <c r="A3886" s="1" t="s">
        <v>20191</v>
      </c>
      <c r="B3886" s="1" t="s">
        <v>20191</v>
      </c>
      <c r="C3886" s="24" t="s">
        <v>13792</v>
      </c>
      <c r="D3886" s="1" t="s">
        <v>20191</v>
      </c>
    </row>
    <row r="3887" hidden="1">
      <c r="A3887" s="1" t="s">
        <v>20191</v>
      </c>
      <c r="B3887" s="1" t="s">
        <v>20191</v>
      </c>
      <c r="C3887" s="24" t="s">
        <v>13792</v>
      </c>
      <c r="D3887" s="1" t="s">
        <v>20191</v>
      </c>
    </row>
    <row r="3888" hidden="1">
      <c r="A3888" s="1" t="s">
        <v>20191</v>
      </c>
      <c r="B3888" s="1" t="s">
        <v>20191</v>
      </c>
      <c r="C3888" s="24" t="s">
        <v>13792</v>
      </c>
      <c r="D3888" s="1" t="s">
        <v>20191</v>
      </c>
    </row>
    <row r="3889" hidden="1">
      <c r="A3889" s="1" t="s">
        <v>20191</v>
      </c>
      <c r="B3889" s="1" t="s">
        <v>20191</v>
      </c>
      <c r="C3889" s="24" t="s">
        <v>13792</v>
      </c>
      <c r="D3889" s="1" t="s">
        <v>20191</v>
      </c>
    </row>
    <row r="3890" hidden="1">
      <c r="A3890" s="1" t="s">
        <v>20191</v>
      </c>
      <c r="B3890" s="1" t="s">
        <v>20191</v>
      </c>
      <c r="C3890" s="24" t="s">
        <v>13792</v>
      </c>
      <c r="D3890" s="1" t="s">
        <v>20191</v>
      </c>
    </row>
    <row r="3891" hidden="1">
      <c r="A3891" s="1" t="s">
        <v>20191</v>
      </c>
      <c r="B3891" s="1" t="s">
        <v>20191</v>
      </c>
      <c r="C3891" s="24" t="s">
        <v>13792</v>
      </c>
      <c r="D3891" s="1" t="s">
        <v>20191</v>
      </c>
    </row>
    <row r="3892" hidden="1">
      <c r="A3892" s="1" t="s">
        <v>20191</v>
      </c>
      <c r="B3892" s="1" t="s">
        <v>20191</v>
      </c>
      <c r="C3892" s="24" t="s">
        <v>13792</v>
      </c>
      <c r="D3892" s="1" t="s">
        <v>20191</v>
      </c>
    </row>
    <row r="3893" hidden="1">
      <c r="A3893" s="1" t="s">
        <v>20191</v>
      </c>
      <c r="B3893" s="1" t="s">
        <v>20191</v>
      </c>
      <c r="C3893" s="24" t="s">
        <v>13792</v>
      </c>
      <c r="D3893" s="1" t="s">
        <v>20191</v>
      </c>
    </row>
    <row r="3894" hidden="1">
      <c r="A3894" s="1" t="s">
        <v>20191</v>
      </c>
      <c r="B3894" s="1" t="s">
        <v>20191</v>
      </c>
      <c r="C3894" s="24" t="s">
        <v>13792</v>
      </c>
      <c r="D3894" s="1" t="s">
        <v>20191</v>
      </c>
    </row>
    <row r="3895" hidden="1">
      <c r="A3895" s="1" t="s">
        <v>20191</v>
      </c>
      <c r="B3895" s="1" t="s">
        <v>20191</v>
      </c>
      <c r="C3895" s="24" t="s">
        <v>13792</v>
      </c>
      <c r="D3895" s="1" t="s">
        <v>20191</v>
      </c>
    </row>
    <row r="3896" hidden="1">
      <c r="A3896" s="1" t="s">
        <v>20191</v>
      </c>
      <c r="B3896" s="1" t="s">
        <v>20191</v>
      </c>
      <c r="C3896" s="24" t="s">
        <v>13883</v>
      </c>
      <c r="D3896" s="1" t="s">
        <v>20191</v>
      </c>
    </row>
    <row r="3897" hidden="1">
      <c r="A3897" s="1" t="s">
        <v>20191</v>
      </c>
      <c r="B3897" s="1" t="s">
        <v>20191</v>
      </c>
      <c r="C3897" s="24" t="s">
        <v>13883</v>
      </c>
      <c r="D3897" s="1" t="s">
        <v>20191</v>
      </c>
    </row>
    <row r="3898" hidden="1">
      <c r="A3898" s="1" t="s">
        <v>20191</v>
      </c>
      <c r="B3898" s="1" t="s">
        <v>20191</v>
      </c>
      <c r="C3898" s="24" t="s">
        <v>13883</v>
      </c>
      <c r="D3898" s="1" t="s">
        <v>20191</v>
      </c>
    </row>
    <row r="3899" hidden="1">
      <c r="A3899" s="1" t="s">
        <v>20191</v>
      </c>
      <c r="B3899" s="1" t="s">
        <v>20191</v>
      </c>
      <c r="C3899" s="24" t="s">
        <v>13883</v>
      </c>
      <c r="D3899" s="1" t="s">
        <v>20191</v>
      </c>
    </row>
    <row r="3900" hidden="1">
      <c r="A3900" s="1" t="s">
        <v>20191</v>
      </c>
      <c r="B3900" s="1" t="s">
        <v>20191</v>
      </c>
      <c r="C3900" s="24" t="s">
        <v>13883</v>
      </c>
      <c r="D3900" s="1" t="s">
        <v>20191</v>
      </c>
    </row>
    <row r="3901" hidden="1">
      <c r="A3901" s="1" t="s">
        <v>20191</v>
      </c>
      <c r="B3901" s="1" t="s">
        <v>20191</v>
      </c>
      <c r="C3901" s="24" t="s">
        <v>13883</v>
      </c>
      <c r="D3901" s="1" t="s">
        <v>20191</v>
      </c>
    </row>
    <row r="3902" hidden="1">
      <c r="A3902" s="1" t="s">
        <v>20191</v>
      </c>
      <c r="B3902" s="1" t="s">
        <v>20191</v>
      </c>
      <c r="C3902" s="24" t="s">
        <v>13883</v>
      </c>
      <c r="D3902" s="1" t="s">
        <v>20191</v>
      </c>
    </row>
    <row r="3903" hidden="1">
      <c r="A3903" s="1" t="s">
        <v>20191</v>
      </c>
      <c r="B3903" s="1" t="s">
        <v>20191</v>
      </c>
      <c r="C3903" s="24" t="s">
        <v>13883</v>
      </c>
      <c r="D3903" s="1" t="s">
        <v>20191</v>
      </c>
    </row>
    <row r="3904" hidden="1">
      <c r="A3904" s="1" t="s">
        <v>20191</v>
      </c>
      <c r="B3904" s="1" t="s">
        <v>20191</v>
      </c>
      <c r="C3904" s="24" t="s">
        <v>13883</v>
      </c>
      <c r="D3904" s="1" t="s">
        <v>20191</v>
      </c>
    </row>
    <row r="3905" hidden="1">
      <c r="A3905" s="1" t="s">
        <v>20191</v>
      </c>
      <c r="B3905" s="1" t="s">
        <v>20191</v>
      </c>
      <c r="C3905" s="24" t="s">
        <v>13883</v>
      </c>
      <c r="D3905" s="1" t="s">
        <v>20191</v>
      </c>
    </row>
    <row r="3906" hidden="1">
      <c r="A3906" s="1" t="s">
        <v>20191</v>
      </c>
      <c r="B3906" s="1" t="s">
        <v>20191</v>
      </c>
      <c r="C3906" s="24" t="s">
        <v>13883</v>
      </c>
      <c r="D3906" s="1" t="s">
        <v>20191</v>
      </c>
    </row>
    <row r="3907" hidden="1">
      <c r="A3907" s="1" t="s">
        <v>20191</v>
      </c>
      <c r="B3907" s="1" t="s">
        <v>20191</v>
      </c>
      <c r="C3907" s="24" t="s">
        <v>13883</v>
      </c>
      <c r="D3907" s="1" t="s">
        <v>20191</v>
      </c>
    </row>
    <row r="3908" hidden="1">
      <c r="A3908" s="1" t="s">
        <v>20191</v>
      </c>
      <c r="B3908" s="1" t="s">
        <v>20191</v>
      </c>
      <c r="C3908" s="24" t="s">
        <v>13883</v>
      </c>
      <c r="D3908" s="1" t="s">
        <v>20191</v>
      </c>
    </row>
    <row r="3909" hidden="1">
      <c r="A3909" s="1" t="s">
        <v>20191</v>
      </c>
      <c r="B3909" s="1" t="s">
        <v>20191</v>
      </c>
      <c r="C3909" s="24" t="s">
        <v>13883</v>
      </c>
      <c r="D3909" s="1" t="s">
        <v>20191</v>
      </c>
    </row>
    <row r="3910" hidden="1">
      <c r="A3910" s="1" t="s">
        <v>20191</v>
      </c>
      <c r="B3910" s="1" t="s">
        <v>20191</v>
      </c>
      <c r="C3910" s="24" t="s">
        <v>13883</v>
      </c>
      <c r="D3910" s="1" t="s">
        <v>20191</v>
      </c>
    </row>
    <row r="3911" hidden="1">
      <c r="A3911" s="1" t="s">
        <v>20191</v>
      </c>
      <c r="B3911" s="1" t="s">
        <v>20191</v>
      </c>
      <c r="C3911" s="24" t="s">
        <v>13883</v>
      </c>
      <c r="D3911" s="1" t="s">
        <v>20191</v>
      </c>
    </row>
    <row r="3912" hidden="1">
      <c r="A3912" s="1" t="s">
        <v>20191</v>
      </c>
      <c r="B3912" s="1" t="s">
        <v>20191</v>
      </c>
      <c r="C3912" s="24" t="s">
        <v>13883</v>
      </c>
      <c r="D3912" s="1" t="s">
        <v>20191</v>
      </c>
    </row>
    <row r="3913" hidden="1">
      <c r="A3913" s="1" t="s">
        <v>20191</v>
      </c>
      <c r="B3913" s="1" t="s">
        <v>20191</v>
      </c>
      <c r="C3913" s="24" t="s">
        <v>13883</v>
      </c>
      <c r="D3913" s="1" t="s">
        <v>20191</v>
      </c>
    </row>
    <row r="3914" hidden="1">
      <c r="A3914" s="1" t="s">
        <v>20191</v>
      </c>
      <c r="B3914" s="1" t="s">
        <v>20191</v>
      </c>
      <c r="C3914" s="24" t="s">
        <v>13883</v>
      </c>
      <c r="D3914" s="1" t="s">
        <v>20191</v>
      </c>
    </row>
    <row r="3915" hidden="1">
      <c r="A3915" s="1" t="s">
        <v>20191</v>
      </c>
      <c r="B3915" s="1" t="s">
        <v>20191</v>
      </c>
      <c r="C3915" s="24" t="s">
        <v>13883</v>
      </c>
      <c r="D3915" s="1" t="s">
        <v>20191</v>
      </c>
    </row>
    <row r="3916" hidden="1">
      <c r="A3916" s="1" t="s">
        <v>20191</v>
      </c>
      <c r="B3916" s="1" t="s">
        <v>20191</v>
      </c>
      <c r="C3916" s="24" t="s">
        <v>13883</v>
      </c>
      <c r="D3916" s="1" t="s">
        <v>20191</v>
      </c>
    </row>
    <row r="3917" hidden="1">
      <c r="A3917" s="1" t="s">
        <v>20191</v>
      </c>
      <c r="B3917" s="1" t="s">
        <v>20191</v>
      </c>
      <c r="C3917" s="24" t="s">
        <v>13883</v>
      </c>
      <c r="D3917" s="1" t="s">
        <v>20191</v>
      </c>
    </row>
    <row r="3918" hidden="1">
      <c r="A3918" s="1" t="s">
        <v>20191</v>
      </c>
      <c r="B3918" s="1" t="s">
        <v>20191</v>
      </c>
      <c r="C3918" s="24" t="s">
        <v>13883</v>
      </c>
      <c r="D3918" s="1" t="s">
        <v>20191</v>
      </c>
    </row>
    <row r="3919" hidden="1">
      <c r="A3919" s="1" t="s">
        <v>20191</v>
      </c>
      <c r="B3919" s="1" t="s">
        <v>20191</v>
      </c>
      <c r="C3919" s="24" t="s">
        <v>13883</v>
      </c>
      <c r="D3919" s="1" t="s">
        <v>20191</v>
      </c>
    </row>
    <row r="3920" hidden="1">
      <c r="A3920" s="1" t="s">
        <v>20191</v>
      </c>
      <c r="B3920" s="1" t="s">
        <v>20191</v>
      </c>
      <c r="C3920" s="24" t="s">
        <v>13883</v>
      </c>
      <c r="D3920" s="1" t="s">
        <v>20191</v>
      </c>
    </row>
    <row r="3921" hidden="1">
      <c r="A3921" s="1" t="s">
        <v>20191</v>
      </c>
      <c r="B3921" s="1" t="s">
        <v>20191</v>
      </c>
      <c r="C3921" s="24" t="s">
        <v>13883</v>
      </c>
      <c r="D3921" s="1" t="s">
        <v>20191</v>
      </c>
    </row>
    <row r="3922" hidden="1">
      <c r="A3922" s="1" t="s">
        <v>20191</v>
      </c>
      <c r="B3922" s="1" t="s">
        <v>20191</v>
      </c>
      <c r="C3922" s="24" t="s">
        <v>13883</v>
      </c>
      <c r="D3922" s="1" t="s">
        <v>20191</v>
      </c>
    </row>
    <row r="3923" hidden="1">
      <c r="A3923" s="1" t="s">
        <v>20191</v>
      </c>
      <c r="B3923" s="1" t="s">
        <v>20191</v>
      </c>
      <c r="C3923" s="24" t="s">
        <v>13883</v>
      </c>
      <c r="D3923" s="1" t="s">
        <v>20191</v>
      </c>
    </row>
    <row r="3924" hidden="1">
      <c r="A3924" s="1" t="s">
        <v>20191</v>
      </c>
      <c r="B3924" s="1" t="s">
        <v>20191</v>
      </c>
      <c r="C3924" s="24" t="s">
        <v>13883</v>
      </c>
      <c r="D3924" s="1" t="s">
        <v>20191</v>
      </c>
    </row>
    <row r="3925" hidden="1">
      <c r="A3925" s="1" t="s">
        <v>20191</v>
      </c>
      <c r="B3925" s="1" t="s">
        <v>20191</v>
      </c>
      <c r="C3925" s="24" t="s">
        <v>13883</v>
      </c>
      <c r="D3925" s="1" t="s">
        <v>20191</v>
      </c>
    </row>
    <row r="3926" hidden="1">
      <c r="A3926" s="1" t="s">
        <v>20191</v>
      </c>
      <c r="B3926" s="1" t="s">
        <v>20191</v>
      </c>
      <c r="C3926" s="24" t="s">
        <v>13883</v>
      </c>
      <c r="D3926" s="1" t="s">
        <v>20191</v>
      </c>
    </row>
    <row r="3927">
      <c r="A3927" s="24" t="s">
        <v>1729</v>
      </c>
      <c r="B3927" s="1" t="s">
        <v>1730</v>
      </c>
      <c r="C3927" s="24" t="s">
        <v>13866</v>
      </c>
      <c r="D3927" s="24" t="s">
        <v>1102</v>
      </c>
    </row>
    <row r="3928">
      <c r="A3928" s="24" t="s">
        <v>1731</v>
      </c>
      <c r="B3928" s="1" t="s">
        <v>1732</v>
      </c>
      <c r="C3928" s="24" t="s">
        <v>13866</v>
      </c>
      <c r="D3928" s="24" t="s">
        <v>1102</v>
      </c>
    </row>
    <row r="3929">
      <c r="A3929" s="24" t="s">
        <v>2573</v>
      </c>
      <c r="B3929" s="1" t="s">
        <v>2574</v>
      </c>
      <c r="C3929" s="24" t="s">
        <v>13792</v>
      </c>
      <c r="D3929" s="24" t="s">
        <v>1102</v>
      </c>
    </row>
    <row r="3930">
      <c r="A3930" s="24" t="s">
        <v>2575</v>
      </c>
      <c r="B3930" s="1" t="s">
        <v>2576</v>
      </c>
      <c r="C3930" s="24" t="s">
        <v>13792</v>
      </c>
      <c r="D3930" s="24" t="s">
        <v>1102</v>
      </c>
    </row>
    <row r="3931">
      <c r="A3931" s="24" t="s">
        <v>2581</v>
      </c>
      <c r="B3931" s="1" t="s">
        <v>2582</v>
      </c>
      <c r="C3931" s="24" t="s">
        <v>13866</v>
      </c>
      <c r="D3931" s="24" t="s">
        <v>1102</v>
      </c>
    </row>
    <row r="3932">
      <c r="A3932" s="24" t="s">
        <v>2645</v>
      </c>
      <c r="B3932" s="1" t="s">
        <v>2646</v>
      </c>
      <c r="C3932" s="24" t="s">
        <v>13792</v>
      </c>
      <c r="D3932" s="24" t="s">
        <v>1102</v>
      </c>
    </row>
    <row r="3933">
      <c r="A3933" s="24" t="s">
        <v>20353</v>
      </c>
      <c r="B3933" s="1" t="s">
        <v>20354</v>
      </c>
      <c r="C3933" s="24" t="s">
        <v>13792</v>
      </c>
      <c r="D3933" s="24" t="s">
        <v>1102</v>
      </c>
    </row>
    <row r="3934">
      <c r="A3934" s="24" t="s">
        <v>20357</v>
      </c>
      <c r="B3934" s="1" t="s">
        <v>20358</v>
      </c>
      <c r="C3934" s="24" t="s">
        <v>13792</v>
      </c>
      <c r="D3934" s="24" t="s">
        <v>1102</v>
      </c>
    </row>
    <row r="3935">
      <c r="A3935" s="24" t="s">
        <v>2663</v>
      </c>
      <c r="B3935" s="1" t="s">
        <v>2664</v>
      </c>
      <c r="C3935" s="24" t="s">
        <v>13845</v>
      </c>
      <c r="D3935" s="24" t="s">
        <v>1102</v>
      </c>
    </row>
    <row r="3936">
      <c r="A3936" s="24" t="s">
        <v>2715</v>
      </c>
      <c r="B3936" s="1" t="s">
        <v>2716</v>
      </c>
      <c r="C3936" s="24" t="s">
        <v>13792</v>
      </c>
      <c r="D3936" s="24" t="s">
        <v>1102</v>
      </c>
    </row>
    <row r="3937">
      <c r="A3937" s="24" t="s">
        <v>20367</v>
      </c>
      <c r="B3937" s="1" t="s">
        <v>20368</v>
      </c>
      <c r="C3937" s="24" t="s">
        <v>13792</v>
      </c>
      <c r="D3937" s="24" t="s">
        <v>1102</v>
      </c>
    </row>
    <row r="3938">
      <c r="A3938" s="24" t="s">
        <v>2717</v>
      </c>
      <c r="B3938" s="1" t="s">
        <v>2718</v>
      </c>
      <c r="C3938" s="24" t="s">
        <v>13792</v>
      </c>
      <c r="D3938" s="24" t="s">
        <v>1102</v>
      </c>
    </row>
    <row r="3939">
      <c r="A3939" s="24" t="s">
        <v>2729</v>
      </c>
      <c r="B3939" s="1" t="s">
        <v>2730</v>
      </c>
      <c r="C3939" s="24" t="s">
        <v>13992</v>
      </c>
      <c r="D3939" s="24" t="s">
        <v>1102</v>
      </c>
    </row>
    <row r="3940">
      <c r="A3940" s="24" t="s">
        <v>2781</v>
      </c>
      <c r="B3940" s="1" t="s">
        <v>2782</v>
      </c>
      <c r="C3940" s="24" t="s">
        <v>13866</v>
      </c>
      <c r="D3940" s="24" t="s">
        <v>1102</v>
      </c>
    </row>
    <row r="3941" hidden="1">
      <c r="A3941" s="24" t="s">
        <v>20377</v>
      </c>
      <c r="B3941" s="1" t="s">
        <v>20378</v>
      </c>
      <c r="C3941" s="24" t="s">
        <v>13845</v>
      </c>
      <c r="D3941" s="24" t="s">
        <v>13792</v>
      </c>
    </row>
    <row r="3942">
      <c r="A3942" s="24" t="s">
        <v>3035</v>
      </c>
      <c r="B3942" s="1" t="s">
        <v>3036</v>
      </c>
      <c r="C3942" s="24" t="s">
        <v>13992</v>
      </c>
      <c r="D3942" s="24" t="s">
        <v>1102</v>
      </c>
    </row>
    <row r="3943">
      <c r="A3943" s="24" t="s">
        <v>3077</v>
      </c>
      <c r="B3943" s="1" t="s">
        <v>3078</v>
      </c>
      <c r="C3943" s="24" t="s">
        <v>13792</v>
      </c>
      <c r="D3943" s="24" t="s">
        <v>1102</v>
      </c>
    </row>
    <row r="3944" hidden="1">
      <c r="A3944" s="24" t="s">
        <v>3083</v>
      </c>
      <c r="B3944" s="1" t="s">
        <v>3084</v>
      </c>
      <c r="D3944" s="24" t="s">
        <v>13792</v>
      </c>
    </row>
    <row r="3945">
      <c r="A3945" s="24" t="s">
        <v>3109</v>
      </c>
      <c r="B3945" s="1" t="s">
        <v>3110</v>
      </c>
      <c r="C3945" s="24" t="s">
        <v>13792</v>
      </c>
      <c r="D3945" s="24" t="s">
        <v>1102</v>
      </c>
    </row>
    <row r="3946">
      <c r="A3946" s="24" t="s">
        <v>20391</v>
      </c>
      <c r="B3946" s="1" t="s">
        <v>20392</v>
      </c>
      <c r="C3946" s="24" t="s">
        <v>13792</v>
      </c>
      <c r="D3946" s="24" t="s">
        <v>1102</v>
      </c>
    </row>
    <row r="3947">
      <c r="A3947" s="24" t="s">
        <v>3145</v>
      </c>
      <c r="B3947" s="1" t="s">
        <v>3146</v>
      </c>
      <c r="C3947" s="24" t="s">
        <v>13792</v>
      </c>
      <c r="D3947" s="24" t="s">
        <v>1102</v>
      </c>
    </row>
    <row r="3948">
      <c r="A3948" s="24" t="s">
        <v>5410</v>
      </c>
      <c r="B3948" s="1" t="s">
        <v>5411</v>
      </c>
      <c r="C3948" s="24" t="s">
        <v>13866</v>
      </c>
      <c r="D3948" s="24" t="s">
        <v>1102</v>
      </c>
    </row>
    <row r="3949">
      <c r="A3949" s="24" t="s">
        <v>5412</v>
      </c>
      <c r="B3949" s="1" t="s">
        <v>5413</v>
      </c>
      <c r="C3949" s="24" t="s">
        <v>13866</v>
      </c>
      <c r="D3949" s="24" t="s">
        <v>1102</v>
      </c>
    </row>
    <row r="3950">
      <c r="A3950" s="24" t="s">
        <v>5414</v>
      </c>
      <c r="B3950" s="1" t="s">
        <v>5415</v>
      </c>
      <c r="C3950" s="24" t="s">
        <v>13866</v>
      </c>
      <c r="D3950" s="24" t="s">
        <v>1102</v>
      </c>
    </row>
    <row r="3951">
      <c r="A3951" s="24" t="s">
        <v>6852</v>
      </c>
      <c r="B3951" s="1" t="s">
        <v>6853</v>
      </c>
      <c r="C3951" s="24" t="s">
        <v>13792</v>
      </c>
      <c r="D3951" s="24" t="s">
        <v>1102</v>
      </c>
    </row>
    <row r="3952">
      <c r="A3952" s="24" t="s">
        <v>6854</v>
      </c>
      <c r="B3952" s="1" t="s">
        <v>6855</v>
      </c>
      <c r="C3952" s="24" t="s">
        <v>13792</v>
      </c>
      <c r="D3952" s="24" t="s">
        <v>1102</v>
      </c>
    </row>
    <row r="3953">
      <c r="A3953" s="24" t="s">
        <v>8486</v>
      </c>
      <c r="B3953" s="1" t="s">
        <v>8487</v>
      </c>
      <c r="C3953" s="24" t="s">
        <v>13792</v>
      </c>
      <c r="D3953" s="24" t="s">
        <v>1102</v>
      </c>
    </row>
    <row r="3954">
      <c r="A3954" s="24" t="s">
        <v>8488</v>
      </c>
      <c r="B3954" s="1" t="s">
        <v>8489</v>
      </c>
      <c r="C3954" s="24" t="s">
        <v>13792</v>
      </c>
      <c r="D3954" s="24" t="s">
        <v>1102</v>
      </c>
    </row>
    <row r="3955">
      <c r="A3955" s="24" t="s">
        <v>8742</v>
      </c>
      <c r="B3955" s="1" t="s">
        <v>8743</v>
      </c>
      <c r="C3955" s="24" t="s">
        <v>13792</v>
      </c>
      <c r="D3955" s="24" t="s">
        <v>1102</v>
      </c>
    </row>
    <row r="3956">
      <c r="A3956" s="24" t="s">
        <v>8744</v>
      </c>
      <c r="B3956" s="1" t="s">
        <v>8745</v>
      </c>
      <c r="C3956" s="24" t="s">
        <v>13792</v>
      </c>
      <c r="D3956" s="24" t="s">
        <v>1102</v>
      </c>
    </row>
    <row r="3957">
      <c r="A3957" s="24" t="s">
        <v>8746</v>
      </c>
      <c r="B3957" s="1" t="s">
        <v>8747</v>
      </c>
      <c r="C3957" s="24" t="s">
        <v>13792</v>
      </c>
      <c r="D3957" s="24" t="s">
        <v>1102</v>
      </c>
    </row>
    <row r="3958">
      <c r="A3958" s="24" t="s">
        <v>20425</v>
      </c>
      <c r="B3958" s="1" t="s">
        <v>20427</v>
      </c>
      <c r="C3958" s="24" t="s">
        <v>13792</v>
      </c>
      <c r="D3958" s="24" t="s">
        <v>1102</v>
      </c>
    </row>
    <row r="3959">
      <c r="A3959" s="24" t="s">
        <v>8748</v>
      </c>
      <c r="B3959" s="1" t="s">
        <v>8749</v>
      </c>
      <c r="C3959" s="24" t="s">
        <v>13792</v>
      </c>
      <c r="D3959" s="24" t="s">
        <v>1102</v>
      </c>
    </row>
    <row r="3960">
      <c r="A3960" s="24" t="s">
        <v>20433</v>
      </c>
      <c r="B3960" s="1" t="s">
        <v>20434</v>
      </c>
      <c r="C3960" s="24" t="s">
        <v>13792</v>
      </c>
      <c r="D3960" s="24" t="s">
        <v>1102</v>
      </c>
    </row>
    <row r="3961">
      <c r="A3961" s="24" t="s">
        <v>8750</v>
      </c>
      <c r="B3961" s="1" t="s">
        <v>8751</v>
      </c>
      <c r="C3961" s="24" t="s">
        <v>13792</v>
      </c>
      <c r="D3961" s="24" t="s">
        <v>1102</v>
      </c>
    </row>
    <row r="3962">
      <c r="A3962" s="24" t="s">
        <v>8758</v>
      </c>
      <c r="B3962" s="1" t="s">
        <v>8759</v>
      </c>
      <c r="C3962" s="24" t="s">
        <v>13792</v>
      </c>
      <c r="D3962" s="24" t="s">
        <v>1102</v>
      </c>
    </row>
    <row r="3963">
      <c r="A3963" s="24" t="s">
        <v>8760</v>
      </c>
      <c r="B3963" s="1" t="s">
        <v>8761</v>
      </c>
      <c r="C3963" s="24" t="s">
        <v>13792</v>
      </c>
      <c r="D3963" s="24" t="s">
        <v>1102</v>
      </c>
    </row>
    <row r="3964">
      <c r="A3964" s="24" t="s">
        <v>8762</v>
      </c>
      <c r="B3964" s="1" t="s">
        <v>8763</v>
      </c>
      <c r="C3964" s="24" t="s">
        <v>13792</v>
      </c>
      <c r="D3964" s="24" t="s">
        <v>1102</v>
      </c>
    </row>
    <row r="3965">
      <c r="A3965" s="24" t="s">
        <v>8768</v>
      </c>
      <c r="B3965" s="1" t="s">
        <v>8769</v>
      </c>
      <c r="C3965" s="24" t="s">
        <v>13792</v>
      </c>
      <c r="D3965" s="24" t="s">
        <v>1102</v>
      </c>
    </row>
    <row r="3966">
      <c r="A3966" s="24" t="s">
        <v>8770</v>
      </c>
      <c r="B3966" s="1" t="s">
        <v>8771</v>
      </c>
      <c r="C3966" s="24" t="s">
        <v>13792</v>
      </c>
      <c r="D3966" s="24" t="s">
        <v>1102</v>
      </c>
    </row>
    <row r="3967">
      <c r="A3967" s="24" t="s">
        <v>8772</v>
      </c>
      <c r="B3967" s="1" t="s">
        <v>8773</v>
      </c>
      <c r="C3967" s="24" t="s">
        <v>13792</v>
      </c>
      <c r="D3967" s="24" t="s">
        <v>1102</v>
      </c>
    </row>
    <row r="3968">
      <c r="A3968" s="24" t="s">
        <v>8774</v>
      </c>
      <c r="B3968" s="1" t="s">
        <v>8775</v>
      </c>
      <c r="C3968" s="24" t="s">
        <v>13792</v>
      </c>
      <c r="D3968" s="24" t="s">
        <v>1102</v>
      </c>
    </row>
    <row r="3969">
      <c r="A3969" s="24" t="s">
        <v>20443</v>
      </c>
      <c r="B3969" s="1" t="s">
        <v>20444</v>
      </c>
      <c r="C3969" s="24" t="s">
        <v>13792</v>
      </c>
      <c r="D3969" s="24" t="s">
        <v>1102</v>
      </c>
    </row>
    <row r="3970">
      <c r="A3970" s="24" t="s">
        <v>20447</v>
      </c>
      <c r="B3970" s="1" t="s">
        <v>20448</v>
      </c>
      <c r="C3970" s="24" t="s">
        <v>13792</v>
      </c>
      <c r="D3970" s="24" t="s">
        <v>1102</v>
      </c>
    </row>
    <row r="3971" hidden="1">
      <c r="A3971" s="24" t="s">
        <v>11457</v>
      </c>
      <c r="B3971" s="1" t="s">
        <v>11458</v>
      </c>
      <c r="D3971" s="24" t="s">
        <v>13792</v>
      </c>
    </row>
    <row r="3972" hidden="1">
      <c r="A3972" s="24" t="s">
        <v>5756</v>
      </c>
      <c r="B3972" s="1" t="s">
        <v>5757</v>
      </c>
      <c r="D3972" s="24" t="s">
        <v>13792</v>
      </c>
    </row>
    <row r="3973" hidden="1">
      <c r="A3973" s="24" t="s">
        <v>11594</v>
      </c>
      <c r="B3973" s="1" t="s">
        <v>11595</v>
      </c>
      <c r="D3973" s="24" t="s">
        <v>13792</v>
      </c>
    </row>
    <row r="3974" hidden="1">
      <c r="A3974" s="24" t="s">
        <v>11603</v>
      </c>
      <c r="B3974" s="1" t="s">
        <v>11605</v>
      </c>
      <c r="D3974" s="24" t="s">
        <v>13792</v>
      </c>
    </row>
    <row r="3975" hidden="1">
      <c r="A3975" s="24" t="s">
        <v>11648</v>
      </c>
      <c r="B3975" s="1" t="s">
        <v>11649</v>
      </c>
      <c r="D3975" s="24" t="s">
        <v>13792</v>
      </c>
    </row>
    <row r="3976" hidden="1">
      <c r="A3976" s="24" t="s">
        <v>3226</v>
      </c>
      <c r="B3976" s="1" t="s">
        <v>3227</v>
      </c>
      <c r="C3976" s="24" t="s">
        <v>13792</v>
      </c>
      <c r="D3976" s="24" t="s">
        <v>13792</v>
      </c>
    </row>
    <row r="3977">
      <c r="A3977" s="24" t="s">
        <v>3310</v>
      </c>
      <c r="B3977" s="1" t="s">
        <v>3311</v>
      </c>
      <c r="C3977" s="24" t="s">
        <v>13792</v>
      </c>
      <c r="D3977" s="24" t="s">
        <v>1102</v>
      </c>
    </row>
    <row r="3978" hidden="1">
      <c r="A3978" s="24" t="s">
        <v>5682</v>
      </c>
      <c r="B3978" s="1" t="s">
        <v>5683</v>
      </c>
      <c r="D3978" s="24" t="s">
        <v>13792</v>
      </c>
    </row>
    <row r="3979" hidden="1">
      <c r="A3979" s="24" t="s">
        <v>20469</v>
      </c>
      <c r="B3979" s="1" t="s">
        <v>20470</v>
      </c>
      <c r="D3979" s="24" t="s">
        <v>13792</v>
      </c>
    </row>
    <row r="3980">
      <c r="A3980" s="24" t="s">
        <v>3312</v>
      </c>
      <c r="B3980" s="1" t="s">
        <v>3313</v>
      </c>
      <c r="C3980" s="24" t="s">
        <v>13792</v>
      </c>
      <c r="D3980" s="24" t="s">
        <v>1102</v>
      </c>
    </row>
    <row r="3981">
      <c r="A3981" s="24" t="s">
        <v>3262</v>
      </c>
      <c r="B3981" s="1" t="s">
        <v>3263</v>
      </c>
      <c r="C3981" s="24" t="s">
        <v>13792</v>
      </c>
      <c r="D3981" s="24" t="s">
        <v>1102</v>
      </c>
    </row>
    <row r="3982" hidden="1">
      <c r="A3982" s="24" t="s">
        <v>20475</v>
      </c>
      <c r="B3982" s="1" t="s">
        <v>20477</v>
      </c>
      <c r="D3982" s="24" t="s">
        <v>13792</v>
      </c>
    </row>
    <row r="3983" hidden="1">
      <c r="A3983" s="24" t="s">
        <v>11435</v>
      </c>
      <c r="B3983" s="1" t="s">
        <v>11436</v>
      </c>
      <c r="D3983" s="24" t="s">
        <v>13792</v>
      </c>
    </row>
    <row r="3984" hidden="1">
      <c r="A3984" s="24" t="s">
        <v>5894</v>
      </c>
      <c r="B3984" s="1" t="s">
        <v>5895</v>
      </c>
      <c r="D3984" s="24" t="s">
        <v>13792</v>
      </c>
    </row>
    <row r="3985" hidden="1">
      <c r="A3985" s="24" t="s">
        <v>11570</v>
      </c>
      <c r="B3985" s="1" t="s">
        <v>11571</v>
      </c>
      <c r="D3985" s="24" t="s">
        <v>13792</v>
      </c>
    </row>
    <row r="3986" hidden="1">
      <c r="A3986" s="24" t="s">
        <v>5936</v>
      </c>
      <c r="B3986" s="1" t="s">
        <v>5937</v>
      </c>
      <c r="D3986" s="24" t="s">
        <v>13792</v>
      </c>
    </row>
    <row r="3987" hidden="1">
      <c r="A3987" s="24" t="s">
        <v>11664</v>
      </c>
      <c r="B3987" s="1" t="s">
        <v>11665</v>
      </c>
      <c r="D3987" s="24" t="s">
        <v>13792</v>
      </c>
    </row>
    <row r="3988">
      <c r="A3988" s="24" t="s">
        <v>8333</v>
      </c>
      <c r="B3988" s="1" t="s">
        <v>8334</v>
      </c>
      <c r="C3988" s="24" t="s">
        <v>13792</v>
      </c>
      <c r="D3988" s="24" t="s">
        <v>1102</v>
      </c>
    </row>
    <row r="3989">
      <c r="A3989" s="24" t="s">
        <v>6512</v>
      </c>
      <c r="B3989" s="1" t="s">
        <v>6513</v>
      </c>
      <c r="C3989" s="24" t="s">
        <v>13866</v>
      </c>
      <c r="D3989" s="24" t="s">
        <v>1102</v>
      </c>
    </row>
    <row r="3990">
      <c r="A3990" s="24" t="s">
        <v>1329</v>
      </c>
      <c r="B3990" s="1" t="s">
        <v>1330</v>
      </c>
      <c r="C3990" s="24" t="s">
        <v>13836</v>
      </c>
      <c r="D3990" s="24" t="s">
        <v>1102</v>
      </c>
    </row>
    <row r="3991">
      <c r="A3991" s="24" t="s">
        <v>2271</v>
      </c>
      <c r="B3991" s="1" t="s">
        <v>2272</v>
      </c>
      <c r="C3991" s="24" t="s">
        <v>13992</v>
      </c>
      <c r="D3991" s="24" t="s">
        <v>1102</v>
      </c>
    </row>
    <row r="3992">
      <c r="A3992" s="24" t="s">
        <v>7326</v>
      </c>
      <c r="B3992" s="1" t="s">
        <v>7327</v>
      </c>
      <c r="C3992" s="24" t="s">
        <v>13792</v>
      </c>
      <c r="D3992" s="24" t="s">
        <v>1102</v>
      </c>
    </row>
    <row r="3993">
      <c r="A3993" s="24" t="s">
        <v>7328</v>
      </c>
      <c r="B3993" s="1" t="s">
        <v>7329</v>
      </c>
      <c r="C3993" s="24" t="s">
        <v>13792</v>
      </c>
      <c r="D3993" s="24" t="s">
        <v>1102</v>
      </c>
    </row>
    <row r="3994">
      <c r="A3994" s="24" t="s">
        <v>7322</v>
      </c>
      <c r="B3994" s="1" t="s">
        <v>7323</v>
      </c>
      <c r="C3994" s="24" t="s">
        <v>13792</v>
      </c>
      <c r="D3994" s="24" t="s">
        <v>1102</v>
      </c>
    </row>
    <row r="3995">
      <c r="A3995" s="24" t="s">
        <v>7338</v>
      </c>
      <c r="B3995" s="1" t="s">
        <v>7339</v>
      </c>
      <c r="C3995" s="24" t="s">
        <v>13792</v>
      </c>
      <c r="D3995" s="24" t="s">
        <v>1102</v>
      </c>
    </row>
    <row r="3996">
      <c r="A3996" s="24" t="s">
        <v>7340</v>
      </c>
      <c r="B3996" s="1" t="s">
        <v>7341</v>
      </c>
      <c r="C3996" s="24" t="s">
        <v>13792</v>
      </c>
      <c r="D3996" s="24" t="s">
        <v>1102</v>
      </c>
    </row>
    <row r="3997">
      <c r="A3997" s="24" t="s">
        <v>2783</v>
      </c>
      <c r="B3997" s="1" t="s">
        <v>2784</v>
      </c>
      <c r="C3997" s="24" t="s">
        <v>13866</v>
      </c>
      <c r="D3997" s="24" t="s">
        <v>1102</v>
      </c>
    </row>
    <row r="3998">
      <c r="A3998" s="24" t="s">
        <v>2787</v>
      </c>
      <c r="B3998" s="1" t="s">
        <v>2788</v>
      </c>
      <c r="C3998" s="24" t="s">
        <v>13866</v>
      </c>
      <c r="D3998" s="24" t="s">
        <v>1102</v>
      </c>
    </row>
    <row r="3999">
      <c r="A3999" s="24" t="s">
        <v>2795</v>
      </c>
      <c r="B3999" s="1" t="s">
        <v>2796</v>
      </c>
      <c r="C3999" s="24" t="s">
        <v>13866</v>
      </c>
      <c r="D3999" s="24" t="s">
        <v>1102</v>
      </c>
    </row>
    <row r="4000">
      <c r="A4000" s="24" t="s">
        <v>2797</v>
      </c>
      <c r="B4000" s="1" t="s">
        <v>2798</v>
      </c>
      <c r="C4000" s="24" t="s">
        <v>13866</v>
      </c>
      <c r="D4000" s="24" t="s">
        <v>1102</v>
      </c>
    </row>
    <row r="4001">
      <c r="A4001" s="24" t="s">
        <v>2801</v>
      </c>
      <c r="B4001" s="1" t="s">
        <v>2802</v>
      </c>
      <c r="C4001" s="24" t="s">
        <v>13866</v>
      </c>
      <c r="D4001" s="24" t="s">
        <v>1102</v>
      </c>
    </row>
    <row r="4002">
      <c r="A4002" s="24" t="s">
        <v>2803</v>
      </c>
      <c r="B4002" s="1" t="s">
        <v>2804</v>
      </c>
      <c r="C4002" s="24" t="s">
        <v>13866</v>
      </c>
      <c r="D4002" s="24" t="s">
        <v>1102</v>
      </c>
    </row>
    <row r="4003">
      <c r="A4003" s="24" t="s">
        <v>2809</v>
      </c>
      <c r="B4003" s="1" t="s">
        <v>2810</v>
      </c>
      <c r="C4003" s="24" t="s">
        <v>13845</v>
      </c>
      <c r="D4003" s="24" t="s">
        <v>1102</v>
      </c>
    </row>
    <row r="4004">
      <c r="A4004" s="24" t="s">
        <v>2811</v>
      </c>
      <c r="B4004" s="1" t="s">
        <v>2812</v>
      </c>
      <c r="C4004" s="24" t="s">
        <v>13845</v>
      </c>
      <c r="D4004" s="24" t="s">
        <v>1102</v>
      </c>
    </row>
    <row r="4005">
      <c r="A4005" s="24" t="s">
        <v>2815</v>
      </c>
      <c r="B4005" s="1" t="s">
        <v>2816</v>
      </c>
      <c r="C4005" s="24" t="s">
        <v>13836</v>
      </c>
      <c r="D4005" s="24" t="s">
        <v>1102</v>
      </c>
    </row>
    <row r="4006">
      <c r="A4006" s="24" t="s">
        <v>2817</v>
      </c>
      <c r="B4006" s="1" t="s">
        <v>2818</v>
      </c>
      <c r="C4006" s="24" t="s">
        <v>13836</v>
      </c>
      <c r="D4006" s="24" t="s">
        <v>1102</v>
      </c>
    </row>
    <row r="4007">
      <c r="A4007" s="24" t="s">
        <v>2829</v>
      </c>
      <c r="B4007" s="1" t="s">
        <v>2830</v>
      </c>
      <c r="C4007" s="24" t="s">
        <v>13866</v>
      </c>
      <c r="D4007" s="24" t="s">
        <v>1102</v>
      </c>
    </row>
    <row r="4008">
      <c r="A4008" s="24" t="s">
        <v>2831</v>
      </c>
      <c r="B4008" s="1" t="s">
        <v>2832</v>
      </c>
      <c r="C4008" s="24" t="s">
        <v>13866</v>
      </c>
      <c r="D4008" s="24" t="s">
        <v>1102</v>
      </c>
    </row>
    <row r="4009">
      <c r="A4009" s="24" t="s">
        <v>2837</v>
      </c>
      <c r="B4009" s="1" t="s">
        <v>2838</v>
      </c>
      <c r="C4009" s="24" t="s">
        <v>13866</v>
      </c>
      <c r="D4009" s="24" t="s">
        <v>1102</v>
      </c>
    </row>
    <row r="4010">
      <c r="A4010" s="24" t="s">
        <v>2839</v>
      </c>
      <c r="B4010" s="1" t="s">
        <v>2840</v>
      </c>
      <c r="C4010" s="24" t="s">
        <v>13866</v>
      </c>
      <c r="D4010" s="24" t="s">
        <v>1102</v>
      </c>
    </row>
    <row r="4011">
      <c r="A4011" s="24" t="s">
        <v>2711</v>
      </c>
      <c r="B4011" s="1" t="s">
        <v>2712</v>
      </c>
      <c r="C4011" s="24" t="s">
        <v>13792</v>
      </c>
      <c r="D4011" s="24" t="s">
        <v>1102</v>
      </c>
    </row>
    <row r="4012" hidden="1">
      <c r="A4012" s="24" t="s">
        <v>2847</v>
      </c>
      <c r="B4012" s="1" t="s">
        <v>2848</v>
      </c>
      <c r="D4012" s="24" t="s">
        <v>13792</v>
      </c>
    </row>
    <row r="4013" hidden="1">
      <c r="A4013" s="24" t="s">
        <v>20542</v>
      </c>
      <c r="B4013" s="1" t="s">
        <v>20544</v>
      </c>
      <c r="C4013" s="24" t="s">
        <v>13792</v>
      </c>
      <c r="D4013" s="24" t="s">
        <v>13792</v>
      </c>
    </row>
    <row r="4014">
      <c r="A4014" s="24" t="s">
        <v>2855</v>
      </c>
      <c r="B4014" s="1" t="s">
        <v>2856</v>
      </c>
      <c r="C4014" s="24" t="s">
        <v>13792</v>
      </c>
      <c r="D4014" s="24" t="s">
        <v>1102</v>
      </c>
    </row>
    <row r="4015">
      <c r="A4015" s="24" t="s">
        <v>2857</v>
      </c>
      <c r="B4015" s="1" t="s">
        <v>2858</v>
      </c>
      <c r="C4015" s="24" t="s">
        <v>13792</v>
      </c>
      <c r="D4015" s="24" t="s">
        <v>1102</v>
      </c>
    </row>
    <row r="4016">
      <c r="A4016" s="24" t="s">
        <v>2859</v>
      </c>
      <c r="B4016" s="1" t="s">
        <v>2860</v>
      </c>
      <c r="C4016" s="24" t="s">
        <v>13792</v>
      </c>
      <c r="D4016" s="24" t="s">
        <v>1102</v>
      </c>
    </row>
    <row r="4017">
      <c r="A4017" s="24" t="s">
        <v>8624</v>
      </c>
      <c r="B4017" s="1" t="s">
        <v>8625</v>
      </c>
      <c r="C4017" s="24" t="s">
        <v>13792</v>
      </c>
      <c r="D4017" s="24" t="s">
        <v>1102</v>
      </c>
    </row>
    <row r="4018">
      <c r="A4018" s="24" t="s">
        <v>8626</v>
      </c>
      <c r="B4018" s="1" t="s">
        <v>8627</v>
      </c>
      <c r="C4018" s="24" t="s">
        <v>13792</v>
      </c>
      <c r="D4018" s="24" t="s">
        <v>1102</v>
      </c>
    </row>
    <row r="4019">
      <c r="A4019" s="24" t="s">
        <v>8628</v>
      </c>
      <c r="B4019" s="1" t="s">
        <v>8629</v>
      </c>
      <c r="C4019" s="24" t="s">
        <v>13792</v>
      </c>
      <c r="D4019" s="24" t="s">
        <v>1102</v>
      </c>
    </row>
    <row r="4020" hidden="1">
      <c r="A4020" s="24" t="s">
        <v>5102</v>
      </c>
      <c r="B4020" s="1" t="s">
        <v>5103</v>
      </c>
      <c r="C4020" s="24" t="s">
        <v>13866</v>
      </c>
      <c r="D4020" s="24" t="s">
        <v>13792</v>
      </c>
    </row>
    <row r="4021">
      <c r="A4021" s="24" t="s">
        <v>5156</v>
      </c>
      <c r="B4021" s="1" t="s">
        <v>5157</v>
      </c>
      <c r="C4021" s="24" t="s">
        <v>13792</v>
      </c>
      <c r="D4021" s="24" t="s">
        <v>1102</v>
      </c>
    </row>
    <row r="4022">
      <c r="A4022" s="24" t="s">
        <v>4972</v>
      </c>
      <c r="B4022" s="1" t="s">
        <v>4973</v>
      </c>
      <c r="C4022" s="24" t="s">
        <v>13845</v>
      </c>
      <c r="D4022" s="24" t="s">
        <v>1102</v>
      </c>
    </row>
    <row r="4023">
      <c r="A4023" s="24" t="s">
        <v>4974</v>
      </c>
      <c r="B4023" s="1" t="s">
        <v>4975</v>
      </c>
      <c r="C4023" s="24" t="s">
        <v>13845</v>
      </c>
      <c r="D4023" s="24" t="s">
        <v>1102</v>
      </c>
    </row>
    <row r="4024">
      <c r="A4024" s="24" t="s">
        <v>4978</v>
      </c>
      <c r="B4024" s="1" t="s">
        <v>4979</v>
      </c>
      <c r="C4024" s="24" t="s">
        <v>13992</v>
      </c>
      <c r="D4024" s="24" t="s">
        <v>1102</v>
      </c>
    </row>
    <row r="4025">
      <c r="A4025" s="24" t="s">
        <v>4996</v>
      </c>
      <c r="B4025" s="1" t="s">
        <v>4997</v>
      </c>
      <c r="C4025" s="24" t="s">
        <v>13845</v>
      </c>
      <c r="D4025" s="24" t="s">
        <v>1102</v>
      </c>
    </row>
    <row r="4026">
      <c r="A4026" s="24" t="s">
        <v>4998</v>
      </c>
      <c r="B4026" s="1" t="s">
        <v>4999</v>
      </c>
      <c r="C4026" s="24" t="s">
        <v>13845</v>
      </c>
      <c r="D4026" s="24" t="s">
        <v>1102</v>
      </c>
    </row>
    <row r="4027">
      <c r="A4027" s="24" t="s">
        <v>5004</v>
      </c>
      <c r="B4027" s="1" t="s">
        <v>5005</v>
      </c>
      <c r="C4027" s="24" t="s">
        <v>13845</v>
      </c>
      <c r="D4027" s="24" t="s">
        <v>1102</v>
      </c>
    </row>
    <row r="4028">
      <c r="A4028" s="24" t="s">
        <v>5012</v>
      </c>
      <c r="B4028" s="1" t="s">
        <v>5013</v>
      </c>
      <c r="C4028" s="24" t="s">
        <v>13845</v>
      </c>
      <c r="D4028" s="24" t="s">
        <v>1102</v>
      </c>
    </row>
    <row r="4029">
      <c r="A4029" s="24" t="s">
        <v>20569</v>
      </c>
      <c r="B4029" s="1" t="s">
        <v>20571</v>
      </c>
      <c r="C4029" s="24" t="s">
        <v>13845</v>
      </c>
      <c r="D4029" s="24" t="s">
        <v>1102</v>
      </c>
    </row>
    <row r="4030">
      <c r="A4030" s="24" t="s">
        <v>4964</v>
      </c>
      <c r="B4030" s="1" t="s">
        <v>4965</v>
      </c>
      <c r="C4030" s="24" t="s">
        <v>13845</v>
      </c>
      <c r="D4030" s="24" t="s">
        <v>1102</v>
      </c>
    </row>
    <row r="4031">
      <c r="A4031" s="24" t="s">
        <v>4962</v>
      </c>
      <c r="B4031" s="1" t="s">
        <v>4963</v>
      </c>
      <c r="C4031" s="24" t="s">
        <v>13845</v>
      </c>
      <c r="D4031" s="24" t="s">
        <v>1102</v>
      </c>
    </row>
    <row r="4032">
      <c r="A4032" s="24" t="s">
        <v>6170</v>
      </c>
      <c r="B4032" s="1" t="s">
        <v>6171</v>
      </c>
      <c r="C4032" s="24" t="s">
        <v>13866</v>
      </c>
      <c r="D4032" s="24" t="s">
        <v>1102</v>
      </c>
    </row>
    <row r="4033">
      <c r="A4033" s="24" t="s">
        <v>1609</v>
      </c>
      <c r="B4033" s="1" t="s">
        <v>1610</v>
      </c>
      <c r="C4033" s="24" t="s">
        <v>13836</v>
      </c>
      <c r="D4033" s="24" t="s">
        <v>1102</v>
      </c>
    </row>
    <row r="4034">
      <c r="A4034" s="24" t="s">
        <v>6784</v>
      </c>
      <c r="B4034" s="1" t="s">
        <v>6785</v>
      </c>
      <c r="C4034" s="24" t="s">
        <v>13992</v>
      </c>
      <c r="D4034" s="24" t="s">
        <v>1102</v>
      </c>
    </row>
    <row r="4035">
      <c r="A4035" s="24" t="s">
        <v>6786</v>
      </c>
      <c r="B4035" s="1" t="s">
        <v>6787</v>
      </c>
      <c r="C4035" s="24" t="s">
        <v>13992</v>
      </c>
      <c r="D4035" s="24" t="s">
        <v>1102</v>
      </c>
    </row>
    <row r="4036">
      <c r="A4036" s="24" t="s">
        <v>6782</v>
      </c>
      <c r="B4036" s="1" t="s">
        <v>6783</v>
      </c>
      <c r="C4036" s="24" t="s">
        <v>13992</v>
      </c>
      <c r="D4036" s="24" t="s">
        <v>1102</v>
      </c>
    </row>
    <row r="4037">
      <c r="A4037" s="24" t="s">
        <v>20585</v>
      </c>
      <c r="B4037" s="1" t="s">
        <v>20587</v>
      </c>
      <c r="C4037" s="24" t="s">
        <v>13992</v>
      </c>
      <c r="D4037" s="24" t="s">
        <v>1102</v>
      </c>
    </row>
    <row r="4038">
      <c r="A4038" s="24" t="s">
        <v>20589</v>
      </c>
      <c r="B4038" s="1" t="s">
        <v>20591</v>
      </c>
      <c r="C4038" s="24" t="s">
        <v>13992</v>
      </c>
      <c r="D4038" s="24" t="s">
        <v>1102</v>
      </c>
    </row>
    <row r="4039">
      <c r="A4039" s="24" t="s">
        <v>6788</v>
      </c>
      <c r="B4039" s="1" t="s">
        <v>6789</v>
      </c>
      <c r="C4039" s="24" t="s">
        <v>13992</v>
      </c>
      <c r="D4039" s="24" t="s">
        <v>1102</v>
      </c>
    </row>
    <row r="4040">
      <c r="A4040" s="24" t="s">
        <v>6884</v>
      </c>
      <c r="B4040" s="1" t="s">
        <v>6885</v>
      </c>
      <c r="C4040" s="24" t="s">
        <v>13866</v>
      </c>
      <c r="D4040" s="24" t="s">
        <v>1102</v>
      </c>
    </row>
    <row r="4041">
      <c r="A4041" s="24" t="s">
        <v>6888</v>
      </c>
      <c r="B4041" s="1" t="s">
        <v>6889</v>
      </c>
      <c r="C4041" s="24" t="s">
        <v>13866</v>
      </c>
      <c r="D4041" s="24" t="s">
        <v>1102</v>
      </c>
    </row>
    <row r="4042">
      <c r="A4042" s="24" t="s">
        <v>6890</v>
      </c>
      <c r="B4042" s="1" t="s">
        <v>6891</v>
      </c>
      <c r="C4042" s="24" t="s">
        <v>13866</v>
      </c>
      <c r="D4042" s="24" t="s">
        <v>1102</v>
      </c>
    </row>
    <row r="4043">
      <c r="A4043" s="24" t="s">
        <v>6892</v>
      </c>
      <c r="B4043" s="1" t="s">
        <v>6893</v>
      </c>
      <c r="C4043" s="24" t="s">
        <v>13866</v>
      </c>
      <c r="D4043" s="24" t="s">
        <v>1102</v>
      </c>
    </row>
    <row r="4044">
      <c r="A4044" s="24" t="s">
        <v>6780</v>
      </c>
      <c r="B4044" s="1" t="s">
        <v>6781</v>
      </c>
      <c r="C4044" s="24" t="s">
        <v>13992</v>
      </c>
      <c r="D4044" s="24" t="s">
        <v>1102</v>
      </c>
    </row>
    <row r="4045">
      <c r="A4045" s="24" t="s">
        <v>20605</v>
      </c>
      <c r="B4045" s="1" t="s">
        <v>20606</v>
      </c>
      <c r="C4045" s="24" t="s">
        <v>13992</v>
      </c>
      <c r="D4045" s="24" t="s">
        <v>1102</v>
      </c>
    </row>
    <row r="4046">
      <c r="A4046" s="24" t="s">
        <v>6792</v>
      </c>
      <c r="B4046" s="1" t="s">
        <v>6793</v>
      </c>
      <c r="C4046" s="24" t="s">
        <v>13992</v>
      </c>
      <c r="D4046" s="24" t="s">
        <v>1102</v>
      </c>
    </row>
    <row r="4047">
      <c r="A4047" s="24" t="s">
        <v>6718</v>
      </c>
      <c r="B4047" s="1" t="s">
        <v>6719</v>
      </c>
      <c r="C4047" s="24" t="s">
        <v>13792</v>
      </c>
      <c r="D4047" s="24" t="s">
        <v>1102</v>
      </c>
    </row>
    <row r="4048">
      <c r="A4048" s="24" t="s">
        <v>6720</v>
      </c>
      <c r="B4048" s="1" t="s">
        <v>6721</v>
      </c>
      <c r="C4048" s="24" t="s">
        <v>13792</v>
      </c>
      <c r="D4048" s="24" t="s">
        <v>1102</v>
      </c>
    </row>
    <row r="4049">
      <c r="A4049" s="24" t="s">
        <v>7217</v>
      </c>
      <c r="B4049" s="1" t="s">
        <v>7218</v>
      </c>
      <c r="C4049" s="24" t="s">
        <v>13792</v>
      </c>
      <c r="D4049" s="24" t="s">
        <v>1102</v>
      </c>
    </row>
    <row r="4050">
      <c r="A4050" s="24" t="s">
        <v>7219</v>
      </c>
      <c r="B4050" s="1" t="s">
        <v>7220</v>
      </c>
      <c r="C4050" s="24" t="s">
        <v>13792</v>
      </c>
      <c r="D4050" s="24" t="s">
        <v>1102</v>
      </c>
    </row>
    <row r="4051">
      <c r="A4051" s="24" t="s">
        <v>7221</v>
      </c>
      <c r="B4051" s="1" t="s">
        <v>7222</v>
      </c>
      <c r="C4051" s="24" t="s">
        <v>13792</v>
      </c>
      <c r="D4051" s="24" t="s">
        <v>1102</v>
      </c>
    </row>
    <row r="4052">
      <c r="A4052" s="24" t="s">
        <v>6848</v>
      </c>
      <c r="B4052" s="1" t="s">
        <v>6849</v>
      </c>
      <c r="C4052" s="24" t="s">
        <v>13792</v>
      </c>
      <c r="D4052" s="24" t="s">
        <v>1102</v>
      </c>
    </row>
    <row r="4053">
      <c r="A4053" s="24" t="s">
        <v>6778</v>
      </c>
      <c r="B4053" s="1" t="s">
        <v>6779</v>
      </c>
      <c r="C4053" s="24" t="s">
        <v>13992</v>
      </c>
      <c r="D4053" s="24" t="s">
        <v>1102</v>
      </c>
    </row>
    <row r="4054">
      <c r="A4054" s="24" t="s">
        <v>4031</v>
      </c>
      <c r="B4054" s="1" t="s">
        <v>4032</v>
      </c>
      <c r="C4054" s="24" t="s">
        <v>13792</v>
      </c>
      <c r="D4054" s="24" t="s">
        <v>1102</v>
      </c>
    </row>
    <row r="4055">
      <c r="A4055" s="24" t="s">
        <v>4033</v>
      </c>
      <c r="B4055" s="1" t="s">
        <v>4034</v>
      </c>
      <c r="C4055" s="24" t="s">
        <v>13792</v>
      </c>
      <c r="D4055" s="24" t="s">
        <v>1102</v>
      </c>
    </row>
    <row r="4056">
      <c r="A4056" s="24" t="s">
        <v>4266</v>
      </c>
      <c r="B4056" s="1" t="s">
        <v>4267</v>
      </c>
      <c r="C4056" s="24" t="s">
        <v>13836</v>
      </c>
      <c r="D4056" s="24" t="s">
        <v>1102</v>
      </c>
    </row>
    <row r="4057">
      <c r="A4057" s="24" t="s">
        <v>4268</v>
      </c>
      <c r="B4057" s="1" t="s">
        <v>4269</v>
      </c>
      <c r="C4057" s="24" t="s">
        <v>13836</v>
      </c>
      <c r="D4057" s="24" t="s">
        <v>1102</v>
      </c>
    </row>
    <row r="4058">
      <c r="A4058" s="24" t="s">
        <v>4464</v>
      </c>
      <c r="B4058" s="1" t="s">
        <v>4465</v>
      </c>
      <c r="C4058" s="24" t="s">
        <v>13866</v>
      </c>
      <c r="D4058" s="24" t="s">
        <v>1102</v>
      </c>
    </row>
    <row r="4059">
      <c r="A4059" s="24" t="s">
        <v>4476</v>
      </c>
      <c r="B4059" s="1" t="s">
        <v>4477</v>
      </c>
      <c r="C4059" s="24" t="s">
        <v>13836</v>
      </c>
      <c r="D4059" s="24" t="s">
        <v>1102</v>
      </c>
    </row>
    <row r="4060">
      <c r="A4060" s="24" t="s">
        <v>4256</v>
      </c>
      <c r="B4060" s="1" t="s">
        <v>4257</v>
      </c>
      <c r="C4060" s="24" t="s">
        <v>13836</v>
      </c>
      <c r="D4060" s="24" t="s">
        <v>1102</v>
      </c>
    </row>
    <row r="4061">
      <c r="A4061" s="24" t="s">
        <v>4260</v>
      </c>
      <c r="B4061" s="1" t="s">
        <v>4261</v>
      </c>
      <c r="C4061" s="24" t="s">
        <v>13836</v>
      </c>
      <c r="D4061" s="24" t="s">
        <v>1102</v>
      </c>
    </row>
    <row r="4062">
      <c r="A4062" s="24" t="s">
        <v>4262</v>
      </c>
      <c r="B4062" s="1" t="s">
        <v>4263</v>
      </c>
      <c r="C4062" s="24" t="s">
        <v>13836</v>
      </c>
      <c r="D4062" s="24" t="s">
        <v>1102</v>
      </c>
    </row>
    <row r="4063">
      <c r="A4063" s="24" t="s">
        <v>4348</v>
      </c>
      <c r="B4063" s="1" t="s">
        <v>4349</v>
      </c>
      <c r="C4063" s="24" t="s">
        <v>13866</v>
      </c>
      <c r="D4063" s="24" t="s">
        <v>1102</v>
      </c>
    </row>
    <row r="4064">
      <c r="A4064" s="24" t="s">
        <v>4352</v>
      </c>
      <c r="B4064" s="1" t="s">
        <v>4353</v>
      </c>
      <c r="C4064" s="24" t="s">
        <v>13866</v>
      </c>
      <c r="D4064" s="24" t="s">
        <v>1102</v>
      </c>
    </row>
    <row r="4065">
      <c r="A4065" s="24" t="s">
        <v>4364</v>
      </c>
      <c r="B4065" s="1" t="s">
        <v>4365</v>
      </c>
      <c r="C4065" s="24" t="s">
        <v>13866</v>
      </c>
      <c r="D4065" s="24" t="s">
        <v>1102</v>
      </c>
    </row>
    <row r="4066">
      <c r="A4066" s="24" t="s">
        <v>20657</v>
      </c>
      <c r="B4066" s="1" t="s">
        <v>20658</v>
      </c>
      <c r="C4066" s="24" t="s">
        <v>13866</v>
      </c>
      <c r="D4066" s="24" t="s">
        <v>1102</v>
      </c>
    </row>
    <row r="4067">
      <c r="A4067" s="24" t="s">
        <v>4358</v>
      </c>
      <c r="B4067" s="1" t="s">
        <v>4359</v>
      </c>
      <c r="C4067" s="24" t="s">
        <v>13866</v>
      </c>
      <c r="D4067" s="24" t="s">
        <v>1102</v>
      </c>
    </row>
    <row r="4068">
      <c r="A4068" s="24" t="s">
        <v>4376</v>
      </c>
      <c r="B4068" s="1" t="s">
        <v>4377</v>
      </c>
      <c r="C4068" s="24" t="s">
        <v>13866</v>
      </c>
      <c r="D4068" s="24" t="s">
        <v>1102</v>
      </c>
    </row>
    <row r="4069">
      <c r="A4069" s="24" t="s">
        <v>4380</v>
      </c>
      <c r="B4069" s="1" t="s">
        <v>4381</v>
      </c>
      <c r="C4069" s="24" t="s">
        <v>13866</v>
      </c>
      <c r="D4069" s="24" t="s">
        <v>1102</v>
      </c>
    </row>
    <row r="4070">
      <c r="A4070" s="24" t="s">
        <v>4382</v>
      </c>
      <c r="B4070" s="1" t="s">
        <v>4383</v>
      </c>
      <c r="C4070" s="24" t="s">
        <v>13866</v>
      </c>
      <c r="D4070" s="24" t="s">
        <v>1102</v>
      </c>
    </row>
    <row r="4071">
      <c r="A4071" s="24" t="s">
        <v>20671</v>
      </c>
      <c r="B4071" s="1" t="s">
        <v>20673</v>
      </c>
      <c r="C4071" s="24" t="s">
        <v>13866</v>
      </c>
      <c r="D4071" s="24" t="s">
        <v>1102</v>
      </c>
    </row>
    <row r="4072">
      <c r="A4072" s="24" t="s">
        <v>20676</v>
      </c>
      <c r="B4072" s="1" t="s">
        <v>20678</v>
      </c>
      <c r="C4072" s="24" t="s">
        <v>13992</v>
      </c>
      <c r="D4072" s="24" t="s">
        <v>1102</v>
      </c>
    </row>
    <row r="4073">
      <c r="A4073" s="24" t="s">
        <v>20679</v>
      </c>
      <c r="B4073" s="1" t="s">
        <v>20681</v>
      </c>
      <c r="C4073" s="24" t="s">
        <v>13992</v>
      </c>
      <c r="D4073" s="24" t="s">
        <v>1102</v>
      </c>
    </row>
    <row r="4074">
      <c r="A4074" s="24" t="s">
        <v>4494</v>
      </c>
      <c r="B4074" s="1" t="s">
        <v>4495</v>
      </c>
      <c r="C4074" s="24" t="s">
        <v>13836</v>
      </c>
      <c r="D4074" s="24" t="s">
        <v>1102</v>
      </c>
    </row>
    <row r="4075">
      <c r="A4075" s="24" t="s">
        <v>4486</v>
      </c>
      <c r="B4075" s="1" t="s">
        <v>4487</v>
      </c>
      <c r="C4075" s="24" t="s">
        <v>13866</v>
      </c>
      <c r="D4075" s="24" t="s">
        <v>1102</v>
      </c>
    </row>
    <row r="4076">
      <c r="A4076" s="24" t="s">
        <v>4294</v>
      </c>
      <c r="B4076" s="1" t="s">
        <v>4295</v>
      </c>
      <c r="C4076" s="24" t="s">
        <v>13866</v>
      </c>
      <c r="D4076" s="24" t="s">
        <v>1102</v>
      </c>
    </row>
    <row r="4077">
      <c r="A4077" s="24" t="s">
        <v>3975</v>
      </c>
      <c r="B4077" s="1" t="s">
        <v>3976</v>
      </c>
      <c r="C4077" s="24" t="s">
        <v>13866</v>
      </c>
      <c r="D4077" s="24" t="s">
        <v>1102</v>
      </c>
    </row>
    <row r="4078">
      <c r="A4078" s="24" t="s">
        <v>3977</v>
      </c>
      <c r="B4078" s="1" t="s">
        <v>3978</v>
      </c>
      <c r="C4078" s="24" t="s">
        <v>13866</v>
      </c>
      <c r="D4078" s="24" t="s">
        <v>1102</v>
      </c>
    </row>
    <row r="4079">
      <c r="A4079" s="24" t="s">
        <v>4384</v>
      </c>
      <c r="B4079" s="1" t="s">
        <v>4385</v>
      </c>
      <c r="C4079" s="24" t="s">
        <v>13866</v>
      </c>
      <c r="D4079" s="24" t="s">
        <v>1102</v>
      </c>
    </row>
    <row r="4080">
      <c r="A4080" s="24" t="s">
        <v>4386</v>
      </c>
      <c r="B4080" s="1" t="s">
        <v>4387</v>
      </c>
      <c r="C4080" s="24" t="s">
        <v>13866</v>
      </c>
      <c r="D4080" s="24" t="s">
        <v>1102</v>
      </c>
    </row>
    <row r="4081">
      <c r="A4081" s="24" t="s">
        <v>4400</v>
      </c>
      <c r="B4081" s="1" t="s">
        <v>4401</v>
      </c>
      <c r="C4081" s="24" t="s">
        <v>13866</v>
      </c>
      <c r="D4081" s="24" t="s">
        <v>1102</v>
      </c>
    </row>
    <row r="4082">
      <c r="A4082" s="24" t="s">
        <v>20701</v>
      </c>
      <c r="B4082" s="1" t="s">
        <v>20703</v>
      </c>
      <c r="C4082" s="24" t="s">
        <v>13992</v>
      </c>
      <c r="D4082" s="24" t="s">
        <v>1102</v>
      </c>
    </row>
    <row r="4083">
      <c r="A4083" s="24" t="s">
        <v>20705</v>
      </c>
      <c r="B4083" s="1" t="s">
        <v>20708</v>
      </c>
      <c r="C4083" s="24" t="s">
        <v>13992</v>
      </c>
      <c r="D4083" s="24" t="s">
        <v>1102</v>
      </c>
    </row>
    <row r="4084">
      <c r="A4084" s="24" t="s">
        <v>20709</v>
      </c>
      <c r="B4084" s="1" t="s">
        <v>20710</v>
      </c>
      <c r="C4084" s="24" t="s">
        <v>13992</v>
      </c>
      <c r="D4084" s="24" t="s">
        <v>1102</v>
      </c>
    </row>
    <row r="4085">
      <c r="A4085" s="24" t="s">
        <v>20713</v>
      </c>
      <c r="B4085" s="1" t="s">
        <v>20714</v>
      </c>
      <c r="C4085" s="24" t="s">
        <v>13866</v>
      </c>
      <c r="D4085" s="24" t="s">
        <v>1102</v>
      </c>
    </row>
    <row r="4086">
      <c r="A4086" s="24" t="s">
        <v>4490</v>
      </c>
      <c r="B4086" s="1" t="s">
        <v>4491</v>
      </c>
      <c r="C4086" s="24" t="s">
        <v>13866</v>
      </c>
      <c r="D4086" s="24" t="s">
        <v>1102</v>
      </c>
    </row>
    <row r="4087">
      <c r="A4087" s="24" t="s">
        <v>4496</v>
      </c>
      <c r="B4087" s="1" t="s">
        <v>4497</v>
      </c>
      <c r="C4087" s="24" t="s">
        <v>13836</v>
      </c>
      <c r="D4087" s="24" t="s">
        <v>1102</v>
      </c>
    </row>
    <row r="4088">
      <c r="A4088" s="24" t="s">
        <v>4544</v>
      </c>
      <c r="B4088" s="1" t="s">
        <v>4545</v>
      </c>
      <c r="C4088" s="24" t="s">
        <v>13792</v>
      </c>
      <c r="D4088" s="24" t="s">
        <v>1102</v>
      </c>
    </row>
    <row r="4089">
      <c r="A4089" s="24" t="s">
        <v>4546</v>
      </c>
      <c r="B4089" s="1" t="s">
        <v>4547</v>
      </c>
      <c r="C4089" s="24" t="s">
        <v>13792</v>
      </c>
      <c r="D4089" s="24" t="s">
        <v>1102</v>
      </c>
    </row>
    <row r="4090">
      <c r="A4090" s="24" t="s">
        <v>4558</v>
      </c>
      <c r="B4090" s="1" t="s">
        <v>4559</v>
      </c>
      <c r="C4090" s="24" t="s">
        <v>13866</v>
      </c>
      <c r="D4090" s="24" t="s">
        <v>1102</v>
      </c>
    </row>
    <row r="4091">
      <c r="A4091" s="24" t="s">
        <v>4560</v>
      </c>
      <c r="B4091" s="1" t="s">
        <v>4561</v>
      </c>
      <c r="C4091" s="24" t="s">
        <v>13866</v>
      </c>
      <c r="D4091" s="24" t="s">
        <v>1102</v>
      </c>
    </row>
    <row r="4092">
      <c r="A4092" s="24" t="s">
        <v>4562</v>
      </c>
      <c r="B4092" s="1" t="s">
        <v>4563</v>
      </c>
      <c r="C4092" s="24" t="s">
        <v>13866</v>
      </c>
      <c r="D4092" s="24" t="s">
        <v>1102</v>
      </c>
    </row>
    <row r="4093">
      <c r="A4093" s="24" t="s">
        <v>4564</v>
      </c>
      <c r="B4093" s="1" t="s">
        <v>4565</v>
      </c>
      <c r="C4093" s="24" t="s">
        <v>13866</v>
      </c>
      <c r="D4093" s="24" t="s">
        <v>1102</v>
      </c>
    </row>
    <row r="4094">
      <c r="A4094" s="24" t="s">
        <v>4566</v>
      </c>
      <c r="B4094" s="1" t="s">
        <v>4567</v>
      </c>
      <c r="C4094" s="24" t="s">
        <v>13866</v>
      </c>
      <c r="D4094" s="24" t="s">
        <v>1102</v>
      </c>
    </row>
    <row r="4095">
      <c r="A4095" s="24" t="s">
        <v>4568</v>
      </c>
      <c r="B4095" s="1" t="s">
        <v>4569</v>
      </c>
      <c r="C4095" s="24" t="s">
        <v>13866</v>
      </c>
      <c r="D4095" s="24" t="s">
        <v>1102</v>
      </c>
    </row>
    <row r="4096">
      <c r="A4096" s="24" t="s">
        <v>4570</v>
      </c>
      <c r="B4096" s="1" t="s">
        <v>4571</v>
      </c>
      <c r="C4096" s="24" t="s">
        <v>13866</v>
      </c>
      <c r="D4096" s="24" t="s">
        <v>1102</v>
      </c>
    </row>
    <row r="4097">
      <c r="A4097" s="24" t="s">
        <v>4578</v>
      </c>
      <c r="B4097" s="1" t="s">
        <v>4579</v>
      </c>
      <c r="C4097" s="24" t="s">
        <v>13845</v>
      </c>
      <c r="D4097" s="24" t="s">
        <v>1102</v>
      </c>
    </row>
    <row r="4098">
      <c r="A4098" s="24" t="s">
        <v>4580</v>
      </c>
      <c r="B4098" s="1" t="s">
        <v>4581</v>
      </c>
      <c r="C4098" s="24" t="s">
        <v>13845</v>
      </c>
      <c r="D4098" s="24" t="s">
        <v>1102</v>
      </c>
    </row>
    <row r="4099">
      <c r="A4099" s="24" t="s">
        <v>4582</v>
      </c>
      <c r="B4099" s="1" t="s">
        <v>4583</v>
      </c>
      <c r="C4099" s="24" t="s">
        <v>13845</v>
      </c>
      <c r="D4099" s="24" t="s">
        <v>1102</v>
      </c>
    </row>
    <row r="4100">
      <c r="A4100" s="24" t="s">
        <v>4406</v>
      </c>
      <c r="B4100" s="1" t="s">
        <v>4407</v>
      </c>
      <c r="C4100" s="24" t="s">
        <v>13992</v>
      </c>
      <c r="D4100" s="24" t="s">
        <v>1102</v>
      </c>
    </row>
    <row r="4101">
      <c r="A4101" s="24" t="s">
        <v>4408</v>
      </c>
      <c r="B4101" s="1" t="s">
        <v>4409</v>
      </c>
      <c r="C4101" s="24" t="s">
        <v>13992</v>
      </c>
      <c r="D4101" s="24" t="s">
        <v>1102</v>
      </c>
    </row>
    <row r="4102">
      <c r="A4102" s="24" t="s">
        <v>20759</v>
      </c>
      <c r="B4102" s="1" t="s">
        <v>20761</v>
      </c>
      <c r="C4102" s="24" t="s">
        <v>13992</v>
      </c>
      <c r="D4102" s="24" t="s">
        <v>1102</v>
      </c>
    </row>
    <row r="4103">
      <c r="A4103" s="24" t="s">
        <v>20763</v>
      </c>
      <c r="B4103" s="1" t="s">
        <v>20766</v>
      </c>
      <c r="C4103" s="24" t="s">
        <v>13866</v>
      </c>
      <c r="D4103" s="24" t="s">
        <v>1102</v>
      </c>
    </row>
    <row r="4104">
      <c r="A4104" s="24" t="s">
        <v>4320</v>
      </c>
      <c r="B4104" s="1" t="s">
        <v>4321</v>
      </c>
      <c r="C4104" s="24" t="s">
        <v>13866</v>
      </c>
      <c r="D4104" s="24" t="s">
        <v>1102</v>
      </c>
    </row>
    <row r="4105">
      <c r="A4105" s="24" t="s">
        <v>4322</v>
      </c>
      <c r="B4105" s="1" t="s">
        <v>4323</v>
      </c>
      <c r="C4105" s="24" t="s">
        <v>13866</v>
      </c>
      <c r="D4105" s="24" t="s">
        <v>1102</v>
      </c>
    </row>
    <row r="4106">
      <c r="A4106" s="24" t="s">
        <v>4438</v>
      </c>
      <c r="B4106" s="1" t="s">
        <v>4439</v>
      </c>
      <c r="C4106" s="24" t="s">
        <v>13845</v>
      </c>
      <c r="D4106" s="24" t="s">
        <v>1102</v>
      </c>
    </row>
    <row r="4107">
      <c r="A4107" s="24" t="s">
        <v>4502</v>
      </c>
      <c r="B4107" s="1" t="s">
        <v>4503</v>
      </c>
      <c r="C4107" s="24" t="s">
        <v>13866</v>
      </c>
      <c r="D4107" s="24" t="s">
        <v>1102</v>
      </c>
    </row>
    <row r="4108">
      <c r="A4108" s="24" t="s">
        <v>20783</v>
      </c>
      <c r="B4108" s="1" t="s">
        <v>20784</v>
      </c>
      <c r="C4108" s="24" t="s">
        <v>13992</v>
      </c>
      <c r="D4108" s="24" t="s">
        <v>1102</v>
      </c>
    </row>
    <row r="4109">
      <c r="A4109" s="24" t="s">
        <v>20787</v>
      </c>
      <c r="B4109" s="1" t="s">
        <v>20788</v>
      </c>
      <c r="C4109" s="24" t="s">
        <v>13866</v>
      </c>
      <c r="D4109" s="24" t="s">
        <v>1102</v>
      </c>
    </row>
    <row r="4110">
      <c r="A4110" s="24" t="s">
        <v>4326</v>
      </c>
      <c r="B4110" s="1" t="s">
        <v>4327</v>
      </c>
      <c r="C4110" s="24" t="s">
        <v>13866</v>
      </c>
      <c r="D4110" s="24" t="s">
        <v>1102</v>
      </c>
    </row>
    <row r="4111">
      <c r="A4111" s="24" t="s">
        <v>4324</v>
      </c>
      <c r="B4111" s="1" t="s">
        <v>4325</v>
      </c>
      <c r="C4111" s="24" t="s">
        <v>13866</v>
      </c>
      <c r="D4111" s="24" t="s">
        <v>1102</v>
      </c>
    </row>
    <row r="4112">
      <c r="A4112" s="24" t="s">
        <v>6910</v>
      </c>
      <c r="B4112" s="1" t="s">
        <v>6911</v>
      </c>
      <c r="C4112" s="24" t="s">
        <v>1102</v>
      </c>
      <c r="D4112" s="24" t="s">
        <v>1102</v>
      </c>
    </row>
    <row r="4113">
      <c r="A4113" s="24" t="s">
        <v>8784</v>
      </c>
      <c r="B4113" s="1" t="s">
        <v>8785</v>
      </c>
      <c r="C4113" s="24" t="s">
        <v>13792</v>
      </c>
      <c r="D4113" s="24" t="s">
        <v>1102</v>
      </c>
    </row>
    <row r="4114">
      <c r="A4114" s="24" t="s">
        <v>3887</v>
      </c>
      <c r="B4114" s="1" t="s">
        <v>3888</v>
      </c>
      <c r="C4114" s="24" t="s">
        <v>13883</v>
      </c>
      <c r="D4114" s="24" t="s">
        <v>1102</v>
      </c>
    </row>
    <row r="4115">
      <c r="A4115" s="24" t="s">
        <v>9179</v>
      </c>
      <c r="B4115" s="1" t="s">
        <v>9181</v>
      </c>
      <c r="C4115" s="24" t="s">
        <v>13792</v>
      </c>
      <c r="D4115" s="24" t="s">
        <v>1102</v>
      </c>
    </row>
    <row r="4116">
      <c r="A4116" s="24" t="s">
        <v>9182</v>
      </c>
      <c r="B4116" s="1" t="s">
        <v>9183</v>
      </c>
      <c r="C4116" s="24" t="s">
        <v>13792</v>
      </c>
      <c r="D4116" s="24" t="s">
        <v>1102</v>
      </c>
    </row>
    <row r="4117">
      <c r="A4117" s="24" t="s">
        <v>3929</v>
      </c>
      <c r="B4117" s="1" t="s">
        <v>3930</v>
      </c>
      <c r="C4117" s="24" t="s">
        <v>13866</v>
      </c>
      <c r="D4117" s="24" t="s">
        <v>1102</v>
      </c>
    </row>
    <row r="4118">
      <c r="A4118" s="24" t="s">
        <v>3931</v>
      </c>
      <c r="B4118" s="1" t="s">
        <v>3932</v>
      </c>
      <c r="C4118" s="24" t="s">
        <v>13866</v>
      </c>
      <c r="D4118" s="24" t="s">
        <v>1102</v>
      </c>
    </row>
    <row r="4119">
      <c r="A4119" s="24" t="s">
        <v>20815</v>
      </c>
      <c r="B4119" s="1" t="s">
        <v>4214</v>
      </c>
      <c r="C4119" s="24" t="s">
        <v>13866</v>
      </c>
      <c r="D4119" s="24" t="s">
        <v>1102</v>
      </c>
    </row>
    <row r="4120">
      <c r="A4120" s="24" t="s">
        <v>3933</v>
      </c>
      <c r="B4120" s="1" t="s">
        <v>3934</v>
      </c>
      <c r="C4120" s="24" t="s">
        <v>13866</v>
      </c>
      <c r="D4120" s="24" t="s">
        <v>1102</v>
      </c>
    </row>
    <row r="4121">
      <c r="A4121" s="24" t="s">
        <v>20820</v>
      </c>
      <c r="B4121" s="1" t="s">
        <v>4217</v>
      </c>
      <c r="C4121" s="24" t="s">
        <v>13866</v>
      </c>
      <c r="D4121" s="24" t="s">
        <v>1102</v>
      </c>
    </row>
    <row r="4122">
      <c r="A4122" s="24" t="s">
        <v>4250</v>
      </c>
      <c r="B4122" s="1" t="s">
        <v>4251</v>
      </c>
      <c r="C4122" s="24" t="s">
        <v>13866</v>
      </c>
      <c r="D4122" s="24" t="s">
        <v>1102</v>
      </c>
    </row>
    <row r="4123">
      <c r="A4123" s="24" t="s">
        <v>4338</v>
      </c>
      <c r="B4123" s="1" t="s">
        <v>4339</v>
      </c>
      <c r="C4123" s="24" t="s">
        <v>13792</v>
      </c>
      <c r="D4123" s="24" t="s">
        <v>1102</v>
      </c>
    </row>
    <row r="4124">
      <c r="A4124" s="24" t="s">
        <v>4340</v>
      </c>
      <c r="B4124" s="1" t="s">
        <v>4341</v>
      </c>
      <c r="C4124" s="24" t="s">
        <v>13792</v>
      </c>
      <c r="D4124" s="24" t="s">
        <v>1102</v>
      </c>
    </row>
    <row r="4125">
      <c r="A4125" s="24" t="s">
        <v>4354</v>
      </c>
      <c r="B4125" s="1" t="s">
        <v>4355</v>
      </c>
      <c r="C4125" s="24" t="s">
        <v>13866</v>
      </c>
      <c r="D4125" s="24" t="s">
        <v>1102</v>
      </c>
    </row>
    <row r="4126">
      <c r="A4126" s="24" t="s">
        <v>4416</v>
      </c>
      <c r="B4126" s="1" t="s">
        <v>4417</v>
      </c>
      <c r="C4126" s="24" t="s">
        <v>13866</v>
      </c>
      <c r="D4126" s="24" t="s">
        <v>1102</v>
      </c>
    </row>
    <row r="4127">
      <c r="A4127" s="24" t="s">
        <v>4418</v>
      </c>
      <c r="B4127" s="1" t="s">
        <v>4419</v>
      </c>
      <c r="C4127" s="24" t="s">
        <v>13866</v>
      </c>
      <c r="D4127" s="24" t="s">
        <v>1102</v>
      </c>
    </row>
    <row r="4128">
      <c r="A4128" s="24" t="s">
        <v>4424</v>
      </c>
      <c r="B4128" s="1" t="s">
        <v>4425</v>
      </c>
      <c r="C4128" s="24" t="s">
        <v>13845</v>
      </c>
      <c r="D4128" s="24" t="s">
        <v>1102</v>
      </c>
    </row>
    <row r="4129">
      <c r="A4129" s="24" t="s">
        <v>4430</v>
      </c>
      <c r="B4129" s="1" t="s">
        <v>4431</v>
      </c>
      <c r="C4129" s="24" t="s">
        <v>13992</v>
      </c>
      <c r="D4129" s="24" t="s">
        <v>1102</v>
      </c>
    </row>
    <row r="4130">
      <c r="A4130" s="24" t="s">
        <v>20841</v>
      </c>
      <c r="B4130" s="1" t="s">
        <v>20842</v>
      </c>
      <c r="C4130" s="24" t="s">
        <v>13836</v>
      </c>
      <c r="D4130" s="24" t="s">
        <v>1102</v>
      </c>
    </row>
    <row r="4131">
      <c r="A4131" s="24" t="s">
        <v>4470</v>
      </c>
      <c r="B4131" s="1" t="s">
        <v>4471</v>
      </c>
      <c r="C4131" s="24" t="s">
        <v>13836</v>
      </c>
      <c r="D4131" s="24" t="s">
        <v>1102</v>
      </c>
    </row>
    <row r="4132">
      <c r="A4132" s="24" t="s">
        <v>4472</v>
      </c>
      <c r="B4132" s="1" t="s">
        <v>4473</v>
      </c>
      <c r="C4132" s="24" t="s">
        <v>13836</v>
      </c>
      <c r="D4132" s="24" t="s">
        <v>1102</v>
      </c>
    </row>
    <row r="4133">
      <c r="A4133" s="24" t="s">
        <v>20853</v>
      </c>
      <c r="B4133" s="1" t="s">
        <v>20854</v>
      </c>
      <c r="C4133" s="24" t="s">
        <v>13836</v>
      </c>
      <c r="D4133" s="24" t="s">
        <v>1102</v>
      </c>
    </row>
    <row r="4134">
      <c r="A4134" s="24" t="s">
        <v>20857</v>
      </c>
      <c r="B4134" s="1" t="s">
        <v>20858</v>
      </c>
      <c r="C4134" s="24" t="s">
        <v>13836</v>
      </c>
      <c r="D4134" s="24" t="s">
        <v>1102</v>
      </c>
    </row>
    <row r="4135">
      <c r="A4135" s="24" t="s">
        <v>20861</v>
      </c>
      <c r="B4135" s="1" t="s">
        <v>20863</v>
      </c>
      <c r="C4135" s="24" t="s">
        <v>13836</v>
      </c>
      <c r="D4135" s="24" t="s">
        <v>1102</v>
      </c>
    </row>
    <row r="4136">
      <c r="A4136" s="24" t="s">
        <v>4512</v>
      </c>
      <c r="B4136" s="1" t="s">
        <v>4513</v>
      </c>
      <c r="C4136" s="24" t="s">
        <v>13792</v>
      </c>
      <c r="D4136" s="24" t="s">
        <v>1102</v>
      </c>
    </row>
    <row r="4137">
      <c r="A4137" s="24" t="s">
        <v>4518</v>
      </c>
      <c r="B4137" s="1" t="s">
        <v>4519</v>
      </c>
      <c r="C4137" s="24" t="s">
        <v>13992</v>
      </c>
      <c r="D4137" s="24" t="s">
        <v>1102</v>
      </c>
    </row>
    <row r="4138">
      <c r="A4138" s="24" t="s">
        <v>4630</v>
      </c>
      <c r="B4138" s="1" t="s">
        <v>4631</v>
      </c>
      <c r="C4138" s="24" t="s">
        <v>13845</v>
      </c>
      <c r="D4138" s="24" t="s">
        <v>1102</v>
      </c>
    </row>
    <row r="4139">
      <c r="A4139" s="24" t="s">
        <v>7182</v>
      </c>
      <c r="B4139" s="1" t="s">
        <v>7183</v>
      </c>
      <c r="C4139" s="24" t="s">
        <v>13792</v>
      </c>
      <c r="D4139" s="24" t="s">
        <v>1102</v>
      </c>
    </row>
    <row r="4140">
      <c r="A4140" s="24" t="s">
        <v>8936</v>
      </c>
      <c r="B4140" s="1" t="s">
        <v>8937</v>
      </c>
      <c r="C4140" s="24" t="s">
        <v>13792</v>
      </c>
      <c r="D4140" s="24" t="s">
        <v>1102</v>
      </c>
    </row>
    <row r="4141">
      <c r="A4141" s="24" t="s">
        <v>3449</v>
      </c>
      <c r="B4141" s="1" t="s">
        <v>3450</v>
      </c>
      <c r="C4141" s="24" t="s">
        <v>13883</v>
      </c>
      <c r="D4141" s="24" t="s">
        <v>1102</v>
      </c>
    </row>
    <row r="4142">
      <c r="A4142" s="24" t="s">
        <v>3531</v>
      </c>
      <c r="B4142" s="1" t="s">
        <v>3532</v>
      </c>
      <c r="C4142" s="24" t="s">
        <v>13883</v>
      </c>
      <c r="D4142" s="24" t="s">
        <v>1102</v>
      </c>
    </row>
    <row r="4143">
      <c r="A4143" s="24" t="s">
        <v>3533</v>
      </c>
      <c r="B4143" s="1" t="s">
        <v>3534</v>
      </c>
      <c r="C4143" s="24" t="s">
        <v>13883</v>
      </c>
      <c r="D4143" s="24" t="s">
        <v>1102</v>
      </c>
    </row>
    <row r="4144">
      <c r="A4144" s="24" t="s">
        <v>3549</v>
      </c>
      <c r="B4144" s="1" t="s">
        <v>3550</v>
      </c>
      <c r="C4144" s="24" t="s">
        <v>13883</v>
      </c>
      <c r="D4144" s="24" t="s">
        <v>1102</v>
      </c>
    </row>
    <row r="4145">
      <c r="A4145" s="24" t="s">
        <v>3161</v>
      </c>
      <c r="B4145" s="1" t="s">
        <v>20885</v>
      </c>
      <c r="C4145" s="24" t="s">
        <v>13845</v>
      </c>
      <c r="D4145" s="24" t="s">
        <v>1102</v>
      </c>
    </row>
    <row r="4146">
      <c r="A4146" s="24" t="s">
        <v>20888</v>
      </c>
      <c r="B4146" s="1" t="s">
        <v>20889</v>
      </c>
      <c r="C4146" s="24" t="s">
        <v>13845</v>
      </c>
      <c r="D4146" s="24" t="s">
        <v>1102</v>
      </c>
    </row>
    <row r="4147">
      <c r="A4147" s="24" t="s">
        <v>3163</v>
      </c>
      <c r="B4147" s="1" t="s">
        <v>20892</v>
      </c>
      <c r="C4147" s="24" t="s">
        <v>13845</v>
      </c>
      <c r="D4147" s="24" t="s">
        <v>1102</v>
      </c>
    </row>
    <row r="4148">
      <c r="A4148" s="24" t="s">
        <v>3165</v>
      </c>
      <c r="B4148" s="1" t="s">
        <v>20895</v>
      </c>
      <c r="C4148" s="24" t="s">
        <v>13845</v>
      </c>
      <c r="D4148" s="24" t="s">
        <v>1102</v>
      </c>
    </row>
    <row r="4149">
      <c r="A4149" s="24" t="s">
        <v>20897</v>
      </c>
      <c r="B4149" s="1" t="s">
        <v>20899</v>
      </c>
      <c r="C4149" s="24" t="s">
        <v>13845</v>
      </c>
      <c r="D4149" s="24" t="s">
        <v>1102</v>
      </c>
    </row>
    <row r="4150">
      <c r="A4150" s="24" t="s">
        <v>20902</v>
      </c>
      <c r="B4150" s="1" t="s">
        <v>20903</v>
      </c>
      <c r="C4150" s="24" t="s">
        <v>13845</v>
      </c>
      <c r="D4150" s="24" t="s">
        <v>1102</v>
      </c>
    </row>
    <row r="4151">
      <c r="A4151" s="24" t="s">
        <v>20906</v>
      </c>
      <c r="B4151" s="1" t="s">
        <v>20908</v>
      </c>
      <c r="C4151" s="24" t="s">
        <v>13866</v>
      </c>
      <c r="D4151" s="24" t="s">
        <v>1102</v>
      </c>
    </row>
    <row r="4152">
      <c r="A4152" s="24" t="s">
        <v>3258</v>
      </c>
      <c r="B4152" s="1" t="s">
        <v>3259</v>
      </c>
      <c r="C4152" s="24" t="s">
        <v>13792</v>
      </c>
      <c r="D4152" s="24" t="s">
        <v>1102</v>
      </c>
    </row>
    <row r="4153">
      <c r="A4153" s="24" t="s">
        <v>20912</v>
      </c>
      <c r="B4153" s="1" t="s">
        <v>20913</v>
      </c>
      <c r="C4153" s="24" t="s">
        <v>13836</v>
      </c>
      <c r="D4153" s="24" t="s">
        <v>1102</v>
      </c>
    </row>
    <row r="4154">
      <c r="A4154" s="24" t="s">
        <v>3354</v>
      </c>
      <c r="B4154" s="1" t="s">
        <v>20916</v>
      </c>
      <c r="C4154" s="24" t="s">
        <v>13866</v>
      </c>
      <c r="D4154" s="24" t="s">
        <v>1102</v>
      </c>
    </row>
    <row r="4155">
      <c r="A4155" s="24" t="s">
        <v>3356</v>
      </c>
      <c r="B4155" s="1" t="s">
        <v>20919</v>
      </c>
      <c r="C4155" s="24" t="s">
        <v>13866</v>
      </c>
      <c r="D4155" s="24" t="s">
        <v>1102</v>
      </c>
    </row>
    <row r="4156">
      <c r="A4156" s="24" t="s">
        <v>3357</v>
      </c>
      <c r="B4156" s="1" t="s">
        <v>20922</v>
      </c>
      <c r="C4156" s="24" t="s">
        <v>13866</v>
      </c>
      <c r="D4156" s="24" t="s">
        <v>1102</v>
      </c>
    </row>
    <row r="4157">
      <c r="A4157" s="24" t="s">
        <v>3358</v>
      </c>
      <c r="B4157" s="1" t="s">
        <v>20925</v>
      </c>
      <c r="C4157" s="24" t="s">
        <v>13866</v>
      </c>
      <c r="D4157" s="24" t="s">
        <v>1102</v>
      </c>
    </row>
    <row r="4158">
      <c r="A4158" s="24" t="s">
        <v>20928</v>
      </c>
      <c r="B4158" s="1" t="s">
        <v>20929</v>
      </c>
      <c r="C4158" s="24" t="s">
        <v>13866</v>
      </c>
      <c r="D4158" s="24" t="s">
        <v>1102</v>
      </c>
    </row>
    <row r="4159">
      <c r="A4159" s="24" t="s">
        <v>3359</v>
      </c>
      <c r="B4159" s="1" t="s">
        <v>20931</v>
      </c>
      <c r="C4159" s="24" t="s">
        <v>13866</v>
      </c>
      <c r="D4159" s="24" t="s">
        <v>1102</v>
      </c>
    </row>
    <row r="4160">
      <c r="A4160" s="24" t="s">
        <v>3362</v>
      </c>
      <c r="B4160" s="1" t="s">
        <v>20934</v>
      </c>
      <c r="C4160" s="24" t="s">
        <v>13845</v>
      </c>
      <c r="D4160" s="24" t="s">
        <v>1102</v>
      </c>
    </row>
    <row r="4161">
      <c r="A4161" s="24" t="s">
        <v>3364</v>
      </c>
      <c r="B4161" s="1" t="s">
        <v>20936</v>
      </c>
      <c r="C4161" s="24" t="s">
        <v>13845</v>
      </c>
      <c r="D4161" s="24" t="s">
        <v>1102</v>
      </c>
    </row>
    <row r="4162">
      <c r="A4162" s="24" t="s">
        <v>3369</v>
      </c>
      <c r="B4162" s="1" t="s">
        <v>3370</v>
      </c>
      <c r="C4162" s="24" t="s">
        <v>13845</v>
      </c>
      <c r="D4162" s="24" t="s">
        <v>1102</v>
      </c>
    </row>
    <row r="4163">
      <c r="A4163" s="24" t="s">
        <v>20937</v>
      </c>
      <c r="B4163" s="1" t="s">
        <v>20938</v>
      </c>
      <c r="C4163" s="24" t="s">
        <v>13883</v>
      </c>
      <c r="D4163" s="24" t="s">
        <v>1102</v>
      </c>
    </row>
    <row r="4164">
      <c r="A4164" s="24" t="s">
        <v>7330</v>
      </c>
      <c r="B4164" s="1" t="s">
        <v>7331</v>
      </c>
      <c r="C4164" s="24" t="s">
        <v>13792</v>
      </c>
      <c r="D4164" s="24" t="s">
        <v>1102</v>
      </c>
    </row>
    <row r="4165">
      <c r="A4165" s="24" t="s">
        <v>7332</v>
      </c>
      <c r="B4165" s="1" t="s">
        <v>7333</v>
      </c>
      <c r="C4165" s="24" t="s">
        <v>13792</v>
      </c>
      <c r="D4165" s="24" t="s">
        <v>1102</v>
      </c>
    </row>
    <row r="4166">
      <c r="A4166" s="24" t="s">
        <v>20941</v>
      </c>
      <c r="B4166" s="1" t="s">
        <v>20942</v>
      </c>
      <c r="C4166" s="24" t="s">
        <v>13792</v>
      </c>
      <c r="D4166" s="24" t="s">
        <v>1102</v>
      </c>
    </row>
    <row r="4167">
      <c r="A4167" s="24" t="s">
        <v>7334</v>
      </c>
      <c r="B4167" s="1" t="s">
        <v>7335</v>
      </c>
      <c r="C4167" s="24" t="s">
        <v>13792</v>
      </c>
      <c r="D4167" s="24" t="s">
        <v>1102</v>
      </c>
    </row>
    <row r="4168">
      <c r="A4168" s="24" t="s">
        <v>1327</v>
      </c>
      <c r="B4168" s="1" t="s">
        <v>1328</v>
      </c>
      <c r="C4168" s="24" t="s">
        <v>13836</v>
      </c>
      <c r="D4168" s="24" t="s">
        <v>1102</v>
      </c>
    </row>
    <row r="4169" hidden="1">
      <c r="A4169" s="24" t="s">
        <v>3991</v>
      </c>
      <c r="B4169" s="1" t="s">
        <v>3992</v>
      </c>
      <c r="C4169" s="24" t="s">
        <v>13845</v>
      </c>
      <c r="D4169" s="24" t="s">
        <v>13792</v>
      </c>
    </row>
    <row r="4170">
      <c r="A4170" s="24" t="s">
        <v>8578</v>
      </c>
      <c r="B4170" s="1" t="s">
        <v>8579</v>
      </c>
      <c r="C4170" s="24" t="s">
        <v>13792</v>
      </c>
      <c r="D4170" s="24" t="s">
        <v>1102</v>
      </c>
    </row>
    <row r="4171">
      <c r="A4171" s="24" t="s">
        <v>4199</v>
      </c>
      <c r="B4171" s="1" t="s">
        <v>156</v>
      </c>
      <c r="C4171" s="24" t="s">
        <v>13883</v>
      </c>
      <c r="D4171" s="24" t="s">
        <v>1102</v>
      </c>
    </row>
    <row r="4172">
      <c r="A4172" s="24" t="s">
        <v>4202</v>
      </c>
      <c r="B4172" s="1" t="s">
        <v>169</v>
      </c>
      <c r="C4172" s="24" t="s">
        <v>13883</v>
      </c>
      <c r="D4172" s="24" t="s">
        <v>1102</v>
      </c>
    </row>
    <row r="4173">
      <c r="A4173" s="24" t="s">
        <v>4205</v>
      </c>
      <c r="B4173" s="1" t="s">
        <v>171</v>
      </c>
      <c r="C4173" s="24" t="s">
        <v>13883</v>
      </c>
      <c r="D4173" s="24" t="s">
        <v>1102</v>
      </c>
    </row>
    <row r="4174">
      <c r="A4174" s="24" t="s">
        <v>1829</v>
      </c>
      <c r="B4174" s="1" t="s">
        <v>1830</v>
      </c>
      <c r="C4174" s="24" t="s">
        <v>13866</v>
      </c>
      <c r="D4174" s="24" t="s">
        <v>1102</v>
      </c>
    </row>
    <row r="4175">
      <c r="A4175" s="24" t="s">
        <v>1859</v>
      </c>
      <c r="B4175" s="1" t="s">
        <v>1860</v>
      </c>
      <c r="C4175" s="24" t="s">
        <v>13845</v>
      </c>
      <c r="D4175" s="24" t="s">
        <v>1102</v>
      </c>
    </row>
    <row r="4176">
      <c r="A4176" s="24" t="s">
        <v>4067</v>
      </c>
      <c r="B4176" s="1" t="s">
        <v>4068</v>
      </c>
      <c r="C4176" s="24" t="s">
        <v>13866</v>
      </c>
      <c r="D4176" s="24" t="s">
        <v>1102</v>
      </c>
    </row>
    <row r="4177">
      <c r="A4177" s="24" t="s">
        <v>4069</v>
      </c>
      <c r="B4177" s="1" t="s">
        <v>4070</v>
      </c>
      <c r="C4177" s="24" t="s">
        <v>13866</v>
      </c>
      <c r="D4177" s="24" t="s">
        <v>1102</v>
      </c>
    </row>
    <row r="4178">
      <c r="A4178" s="24" t="s">
        <v>4209</v>
      </c>
      <c r="B4178" s="1" t="s">
        <v>4210</v>
      </c>
      <c r="C4178" s="24" t="s">
        <v>13792</v>
      </c>
      <c r="D4178" s="24" t="s">
        <v>1102</v>
      </c>
    </row>
    <row r="4179">
      <c r="A4179" s="24" t="s">
        <v>4211</v>
      </c>
      <c r="B4179" s="1" t="s">
        <v>4212</v>
      </c>
      <c r="C4179" s="24" t="s">
        <v>13792</v>
      </c>
      <c r="D4179" s="24" t="s">
        <v>1102</v>
      </c>
    </row>
    <row r="4180">
      <c r="A4180" s="24" t="s">
        <v>4213</v>
      </c>
      <c r="B4180" s="1" t="s">
        <v>4214</v>
      </c>
      <c r="C4180" s="24" t="s">
        <v>13792</v>
      </c>
      <c r="D4180" s="24" t="s">
        <v>1102</v>
      </c>
    </row>
    <row r="4181">
      <c r="A4181" s="24" t="s">
        <v>4215</v>
      </c>
      <c r="B4181" s="1" t="s">
        <v>3934</v>
      </c>
      <c r="C4181" s="24" t="s">
        <v>13792</v>
      </c>
      <c r="D4181" s="24" t="s">
        <v>1102</v>
      </c>
    </row>
    <row r="4182">
      <c r="A4182" s="24" t="s">
        <v>4216</v>
      </c>
      <c r="B4182" s="1" t="s">
        <v>4217</v>
      </c>
      <c r="C4182" s="24" t="s">
        <v>13792</v>
      </c>
      <c r="D4182" s="24" t="s">
        <v>1102</v>
      </c>
    </row>
    <row r="4183">
      <c r="A4183" s="24" t="s">
        <v>4468</v>
      </c>
      <c r="B4183" s="1" t="s">
        <v>4469</v>
      </c>
      <c r="C4183" s="24" t="s">
        <v>13883</v>
      </c>
      <c r="D4183" s="24" t="s">
        <v>1102</v>
      </c>
    </row>
    <row r="4184">
      <c r="A4184" s="24" t="s">
        <v>2521</v>
      </c>
      <c r="B4184" s="1" t="s">
        <v>2522</v>
      </c>
      <c r="C4184" s="24" t="s">
        <v>13845</v>
      </c>
      <c r="D4184" s="24" t="s">
        <v>1102</v>
      </c>
    </row>
    <row r="4185">
      <c r="A4185" s="24" t="s">
        <v>4200</v>
      </c>
      <c r="B4185" s="1" t="s">
        <v>4201</v>
      </c>
      <c r="C4185" s="24" t="s">
        <v>13792</v>
      </c>
      <c r="D4185" s="24" t="s">
        <v>1102</v>
      </c>
    </row>
    <row r="4186">
      <c r="A4186" s="24" t="s">
        <v>4662</v>
      </c>
      <c r="B4186" s="1" t="s">
        <v>4663</v>
      </c>
      <c r="C4186" s="24" t="s">
        <v>13866</v>
      </c>
      <c r="D4186" s="24" t="s">
        <v>1102</v>
      </c>
    </row>
    <row r="4187">
      <c r="A4187" s="24" t="s">
        <v>4664</v>
      </c>
      <c r="B4187" s="1" t="s">
        <v>4665</v>
      </c>
      <c r="C4187" s="24" t="s">
        <v>13866</v>
      </c>
      <c r="D4187" s="24" t="s">
        <v>1102</v>
      </c>
    </row>
    <row r="4188">
      <c r="A4188" s="24" t="s">
        <v>4666</v>
      </c>
      <c r="B4188" s="1" t="s">
        <v>4667</v>
      </c>
      <c r="C4188" s="24" t="s">
        <v>13866</v>
      </c>
      <c r="D4188" s="24" t="s">
        <v>1102</v>
      </c>
    </row>
    <row r="4189">
      <c r="A4189" s="24" t="s">
        <v>20967</v>
      </c>
      <c r="B4189" s="1" t="s">
        <v>20968</v>
      </c>
      <c r="C4189" s="24" t="s">
        <v>13866</v>
      </c>
      <c r="D4189" s="24" t="s">
        <v>1102</v>
      </c>
    </row>
    <row r="4190">
      <c r="A4190" s="24" t="s">
        <v>4670</v>
      </c>
      <c r="B4190" s="1" t="s">
        <v>4671</v>
      </c>
      <c r="C4190" s="24" t="s">
        <v>13866</v>
      </c>
      <c r="D4190" s="24" t="s">
        <v>1102</v>
      </c>
    </row>
    <row r="4191">
      <c r="A4191" s="24" t="s">
        <v>4738</v>
      </c>
      <c r="B4191" s="1" t="s">
        <v>4739</v>
      </c>
      <c r="C4191" s="24" t="s">
        <v>13845</v>
      </c>
      <c r="D4191" s="24" t="s">
        <v>1102</v>
      </c>
    </row>
    <row r="4192">
      <c r="A4192" s="24" t="s">
        <v>4750</v>
      </c>
      <c r="B4192" s="1" t="s">
        <v>4751</v>
      </c>
      <c r="C4192" s="24" t="s">
        <v>13845</v>
      </c>
      <c r="D4192" s="24" t="s">
        <v>1102</v>
      </c>
    </row>
    <row r="4193">
      <c r="A4193" s="24" t="s">
        <v>4752</v>
      </c>
      <c r="B4193" s="1" t="s">
        <v>4753</v>
      </c>
      <c r="C4193" s="24" t="s">
        <v>13845</v>
      </c>
      <c r="D4193" s="24" t="s">
        <v>1102</v>
      </c>
    </row>
    <row r="4194">
      <c r="A4194" s="24" t="s">
        <v>4756</v>
      </c>
      <c r="B4194" s="1" t="s">
        <v>4757</v>
      </c>
      <c r="C4194" s="24" t="s">
        <v>13845</v>
      </c>
      <c r="D4194" s="24" t="s">
        <v>1102</v>
      </c>
    </row>
    <row r="4195">
      <c r="A4195" s="24" t="s">
        <v>4758</v>
      </c>
      <c r="B4195" s="1" t="s">
        <v>4759</v>
      </c>
      <c r="C4195" s="24" t="s">
        <v>13845</v>
      </c>
      <c r="D4195" s="24" t="s">
        <v>1102</v>
      </c>
    </row>
    <row r="4196">
      <c r="A4196" s="24" t="s">
        <v>4762</v>
      </c>
      <c r="B4196" s="1" t="s">
        <v>4763</v>
      </c>
      <c r="C4196" s="24" t="s">
        <v>13845</v>
      </c>
      <c r="D4196" s="24" t="s">
        <v>1102</v>
      </c>
    </row>
    <row r="4197">
      <c r="A4197" s="24" t="s">
        <v>4766</v>
      </c>
      <c r="B4197" s="1" t="s">
        <v>4767</v>
      </c>
      <c r="C4197" s="24" t="s">
        <v>13992</v>
      </c>
      <c r="D4197" s="24" t="s">
        <v>1102</v>
      </c>
    </row>
    <row r="4198">
      <c r="A4198" s="24" t="s">
        <v>4768</v>
      </c>
      <c r="B4198" s="1" t="s">
        <v>4769</v>
      </c>
      <c r="C4198" s="24" t="s">
        <v>13992</v>
      </c>
      <c r="D4198" s="24" t="s">
        <v>1102</v>
      </c>
    </row>
    <row r="4199">
      <c r="A4199" s="24" t="s">
        <v>4770</v>
      </c>
      <c r="B4199" s="1" t="s">
        <v>4771</v>
      </c>
      <c r="C4199" s="24" t="s">
        <v>13992</v>
      </c>
      <c r="D4199" s="24" t="s">
        <v>1102</v>
      </c>
    </row>
    <row r="4200">
      <c r="A4200" s="24" t="s">
        <v>20983</v>
      </c>
      <c r="B4200" s="1" t="s">
        <v>20984</v>
      </c>
      <c r="C4200" s="24" t="s">
        <v>13792</v>
      </c>
      <c r="D4200" s="24" t="s">
        <v>1102</v>
      </c>
    </row>
    <row r="4201">
      <c r="A4201" s="24" t="s">
        <v>20986</v>
      </c>
      <c r="B4201" s="1" t="s">
        <v>20988</v>
      </c>
      <c r="C4201" s="24" t="s">
        <v>13792</v>
      </c>
      <c r="D4201" s="24" t="s">
        <v>1102</v>
      </c>
    </row>
    <row r="4202">
      <c r="A4202" s="24" t="s">
        <v>4784</v>
      </c>
      <c r="B4202" s="1" t="s">
        <v>4785</v>
      </c>
      <c r="C4202" s="24" t="s">
        <v>13792</v>
      </c>
      <c r="D4202" s="24" t="s">
        <v>1102</v>
      </c>
    </row>
    <row r="4203">
      <c r="A4203" s="24" t="s">
        <v>4786</v>
      </c>
      <c r="B4203" s="1" t="s">
        <v>4787</v>
      </c>
      <c r="C4203" s="24" t="s">
        <v>13992</v>
      </c>
      <c r="D4203" s="24" t="s">
        <v>1102</v>
      </c>
    </row>
    <row r="4204">
      <c r="A4204" s="24" t="s">
        <v>20991</v>
      </c>
      <c r="B4204" s="1" t="s">
        <v>20993</v>
      </c>
      <c r="C4204" s="24" t="s">
        <v>13836</v>
      </c>
      <c r="D4204" s="24" t="s">
        <v>1102</v>
      </c>
    </row>
    <row r="4205">
      <c r="A4205" s="24" t="s">
        <v>4792</v>
      </c>
      <c r="B4205" s="1" t="s">
        <v>4793</v>
      </c>
      <c r="C4205" s="24" t="s">
        <v>13992</v>
      </c>
      <c r="D4205" s="24" t="s">
        <v>1102</v>
      </c>
    </row>
    <row r="4206">
      <c r="A4206" s="24" t="s">
        <v>4794</v>
      </c>
      <c r="B4206" s="1" t="s">
        <v>4795</v>
      </c>
      <c r="C4206" s="24" t="s">
        <v>13992</v>
      </c>
      <c r="D4206" s="24" t="s">
        <v>1102</v>
      </c>
    </row>
    <row r="4207">
      <c r="A4207" s="24" t="s">
        <v>4796</v>
      </c>
      <c r="B4207" s="1" t="s">
        <v>4797</v>
      </c>
      <c r="C4207" s="24" t="s">
        <v>13992</v>
      </c>
      <c r="D4207" s="24" t="s">
        <v>1102</v>
      </c>
    </row>
    <row r="4208">
      <c r="A4208" s="24" t="s">
        <v>20999</v>
      </c>
      <c r="B4208" s="1" t="s">
        <v>21000</v>
      </c>
      <c r="C4208" s="24" t="s">
        <v>13992</v>
      </c>
      <c r="D4208" s="24" t="s">
        <v>1102</v>
      </c>
    </row>
    <row r="4209">
      <c r="A4209" s="24" t="s">
        <v>21001</v>
      </c>
      <c r="B4209" s="1" t="s">
        <v>21003</v>
      </c>
      <c r="C4209" s="24" t="s">
        <v>13992</v>
      </c>
      <c r="D4209" s="24" t="s">
        <v>1102</v>
      </c>
    </row>
    <row r="4210">
      <c r="A4210" s="24" t="s">
        <v>4842</v>
      </c>
      <c r="B4210" s="1" t="s">
        <v>4843</v>
      </c>
      <c r="C4210" s="24" t="s">
        <v>13992</v>
      </c>
      <c r="D4210" s="24" t="s">
        <v>1102</v>
      </c>
    </row>
    <row r="4211">
      <c r="A4211" s="24" t="s">
        <v>4846</v>
      </c>
      <c r="B4211" s="1" t="s">
        <v>4847</v>
      </c>
      <c r="C4211" s="24" t="s">
        <v>13845</v>
      </c>
      <c r="D4211" s="24" t="s">
        <v>1102</v>
      </c>
    </row>
    <row r="4212">
      <c r="A4212" s="24" t="s">
        <v>4856</v>
      </c>
      <c r="B4212" s="1" t="s">
        <v>4857</v>
      </c>
      <c r="C4212" s="24" t="s">
        <v>13845</v>
      </c>
      <c r="D4212" s="24" t="s">
        <v>1102</v>
      </c>
    </row>
    <row r="4213">
      <c r="A4213" s="24" t="s">
        <v>4860</v>
      </c>
      <c r="B4213" s="1" t="s">
        <v>4861</v>
      </c>
      <c r="C4213" s="24" t="s">
        <v>13845</v>
      </c>
      <c r="D4213" s="24" t="s">
        <v>1102</v>
      </c>
    </row>
    <row r="4214">
      <c r="A4214" s="24" t="s">
        <v>4864</v>
      </c>
      <c r="B4214" s="1" t="s">
        <v>4865</v>
      </c>
      <c r="C4214" s="24" t="s">
        <v>13845</v>
      </c>
      <c r="D4214" s="24" t="s">
        <v>1102</v>
      </c>
    </row>
    <row r="4215">
      <c r="A4215" s="24" t="s">
        <v>4874</v>
      </c>
      <c r="B4215" s="1" t="s">
        <v>4875</v>
      </c>
      <c r="C4215" s="24" t="s">
        <v>13792</v>
      </c>
      <c r="D4215" s="24" t="s">
        <v>1102</v>
      </c>
    </row>
    <row r="4216">
      <c r="A4216" s="24" t="s">
        <v>21013</v>
      </c>
      <c r="B4216" s="1" t="s">
        <v>21014</v>
      </c>
      <c r="C4216" s="24" t="s">
        <v>13992</v>
      </c>
      <c r="D4216" s="24" t="s">
        <v>1102</v>
      </c>
    </row>
    <row r="4217">
      <c r="A4217" s="24" t="s">
        <v>21017</v>
      </c>
      <c r="B4217" s="1" t="s">
        <v>21018</v>
      </c>
      <c r="C4217" s="24" t="s">
        <v>13792</v>
      </c>
      <c r="D4217" s="24" t="s">
        <v>1102</v>
      </c>
    </row>
    <row r="4218">
      <c r="A4218" s="24" t="s">
        <v>21020</v>
      </c>
      <c r="B4218" s="1" t="s">
        <v>21022</v>
      </c>
      <c r="C4218" s="24" t="s">
        <v>13792</v>
      </c>
      <c r="D4218" s="24" t="s">
        <v>1102</v>
      </c>
    </row>
    <row r="4219">
      <c r="A4219" s="24" t="s">
        <v>6878</v>
      </c>
      <c r="B4219" s="1" t="s">
        <v>6879</v>
      </c>
      <c r="C4219" s="24" t="s">
        <v>13866</v>
      </c>
      <c r="D4219" s="24" t="s">
        <v>1102</v>
      </c>
    </row>
    <row r="4220">
      <c r="A4220" s="24" t="s">
        <v>6880</v>
      </c>
      <c r="B4220" s="1" t="s">
        <v>6881</v>
      </c>
      <c r="C4220" s="24" t="s">
        <v>13866</v>
      </c>
      <c r="D4220" s="24" t="s">
        <v>1102</v>
      </c>
    </row>
    <row r="4221">
      <c r="A4221" s="24" t="s">
        <v>7205</v>
      </c>
      <c r="B4221" s="1" t="s">
        <v>7206</v>
      </c>
      <c r="C4221" s="24" t="s">
        <v>13792</v>
      </c>
      <c r="D4221" s="24" t="s">
        <v>1102</v>
      </c>
    </row>
    <row r="4222">
      <c r="A4222" s="24" t="s">
        <v>7207</v>
      </c>
      <c r="B4222" s="1" t="s">
        <v>7208</v>
      </c>
      <c r="C4222" s="24" t="s">
        <v>13792</v>
      </c>
      <c r="D4222" s="24" t="s">
        <v>1102</v>
      </c>
    </row>
    <row r="4223">
      <c r="A4223" s="24" t="s">
        <v>9174</v>
      </c>
      <c r="B4223" s="1" t="s">
        <v>9175</v>
      </c>
      <c r="C4223" s="24" t="s">
        <v>13792</v>
      </c>
      <c r="D4223" s="24" t="s">
        <v>1102</v>
      </c>
    </row>
    <row r="4224">
      <c r="A4224" s="24" t="s">
        <v>4678</v>
      </c>
      <c r="B4224" s="1" t="s">
        <v>4679</v>
      </c>
      <c r="C4224" s="24" t="s">
        <v>13883</v>
      </c>
      <c r="D4224" s="24" t="s">
        <v>1102</v>
      </c>
    </row>
    <row r="4225">
      <c r="A4225" s="24" t="s">
        <v>5140</v>
      </c>
      <c r="B4225" s="1" t="s">
        <v>5141</v>
      </c>
      <c r="C4225" s="24" t="s">
        <v>13845</v>
      </c>
      <c r="D4225" s="24" t="s">
        <v>1102</v>
      </c>
    </row>
    <row r="4226">
      <c r="A4226" s="24" t="s">
        <v>5216</v>
      </c>
      <c r="B4226" s="1" t="s">
        <v>5217</v>
      </c>
      <c r="C4226" s="24" t="s">
        <v>13845</v>
      </c>
      <c r="D4226" s="24" t="s">
        <v>1102</v>
      </c>
    </row>
    <row r="4227">
      <c r="A4227" s="24" t="s">
        <v>7223</v>
      </c>
      <c r="B4227" s="1" t="s">
        <v>7224</v>
      </c>
      <c r="C4227" s="24" t="s">
        <v>13792</v>
      </c>
      <c r="D4227" s="24" t="s">
        <v>1102</v>
      </c>
    </row>
    <row r="4228" hidden="1">
      <c r="A4228" s="24" t="s">
        <v>2559</v>
      </c>
      <c r="B4228" s="1" t="s">
        <v>2560</v>
      </c>
      <c r="C4228" s="24" t="s">
        <v>13792</v>
      </c>
      <c r="D4228" s="24" t="s">
        <v>13792</v>
      </c>
    </row>
    <row r="4229" hidden="1">
      <c r="A4229" s="24" t="s">
        <v>3511</v>
      </c>
      <c r="B4229" s="1" t="s">
        <v>3512</v>
      </c>
      <c r="C4229" s="24" t="s">
        <v>13836</v>
      </c>
      <c r="D4229" s="24" t="s">
        <v>13792</v>
      </c>
    </row>
    <row r="4230" hidden="1">
      <c r="A4230" s="24" t="s">
        <v>3613</v>
      </c>
      <c r="B4230" s="1" t="s">
        <v>3614</v>
      </c>
      <c r="C4230" s="24" t="s">
        <v>13883</v>
      </c>
      <c r="D4230" s="24" t="s">
        <v>13792</v>
      </c>
    </row>
    <row r="4231" hidden="1">
      <c r="A4231" s="24" t="s">
        <v>3905</v>
      </c>
      <c r="B4231" s="1" t="s">
        <v>3906</v>
      </c>
      <c r="C4231" s="24" t="s">
        <v>13792</v>
      </c>
      <c r="D4231" s="24" t="s">
        <v>13792</v>
      </c>
    </row>
    <row r="4232">
      <c r="A4232" s="24" t="s">
        <v>4007</v>
      </c>
      <c r="B4232" s="1" t="s">
        <v>4008</v>
      </c>
      <c r="C4232" s="24" t="s">
        <v>13866</v>
      </c>
      <c r="D4232" s="24" t="s">
        <v>1102</v>
      </c>
    </row>
    <row r="4233">
      <c r="A4233" s="24" t="s">
        <v>4009</v>
      </c>
      <c r="B4233" s="1" t="s">
        <v>4010</v>
      </c>
      <c r="C4233" s="24" t="s">
        <v>13866</v>
      </c>
      <c r="D4233" s="24" t="s">
        <v>1102</v>
      </c>
    </row>
    <row r="4234">
      <c r="A4234" s="24" t="s">
        <v>4011</v>
      </c>
      <c r="B4234" s="1" t="s">
        <v>4012</v>
      </c>
      <c r="C4234" s="24" t="s">
        <v>13866</v>
      </c>
      <c r="D4234" s="24" t="s">
        <v>1102</v>
      </c>
    </row>
    <row r="4235">
      <c r="A4235" s="24" t="s">
        <v>21043</v>
      </c>
      <c r="B4235" s="1" t="s">
        <v>21044</v>
      </c>
      <c r="C4235" s="24" t="s">
        <v>13866</v>
      </c>
      <c r="D4235" s="24" t="s">
        <v>1102</v>
      </c>
    </row>
    <row r="4236">
      <c r="A4236" s="24" t="s">
        <v>4013</v>
      </c>
      <c r="B4236" s="1" t="s">
        <v>4014</v>
      </c>
      <c r="C4236" s="24" t="s">
        <v>13866</v>
      </c>
      <c r="D4236" s="24" t="s">
        <v>1102</v>
      </c>
    </row>
    <row r="4237">
      <c r="A4237" s="24" t="s">
        <v>21047</v>
      </c>
      <c r="B4237" s="1" t="s">
        <v>21048</v>
      </c>
      <c r="C4237" s="24" t="s">
        <v>13866</v>
      </c>
      <c r="D4237" s="24" t="s">
        <v>1102</v>
      </c>
    </row>
    <row r="4238">
      <c r="A4238" s="24" t="s">
        <v>4015</v>
      </c>
      <c r="B4238" s="1" t="s">
        <v>4016</v>
      </c>
      <c r="C4238" s="24" t="s">
        <v>13866</v>
      </c>
      <c r="D4238" s="24" t="s">
        <v>1102</v>
      </c>
    </row>
    <row r="4239">
      <c r="A4239" s="24" t="s">
        <v>9920</v>
      </c>
      <c r="B4239" s="1" t="s">
        <v>9921</v>
      </c>
      <c r="C4239" s="24" t="s">
        <v>13866</v>
      </c>
      <c r="D4239" s="24" t="s">
        <v>1102</v>
      </c>
    </row>
    <row r="4240">
      <c r="A4240" s="24" t="s">
        <v>4017</v>
      </c>
      <c r="B4240" s="1" t="s">
        <v>4018</v>
      </c>
      <c r="C4240" s="24" t="s">
        <v>13866</v>
      </c>
      <c r="D4240" s="24" t="s">
        <v>1102</v>
      </c>
    </row>
    <row r="4241" hidden="1">
      <c r="A4241" s="24" t="s">
        <v>6372</v>
      </c>
      <c r="B4241" s="1" t="s">
        <v>6373</v>
      </c>
      <c r="C4241" s="24" t="s">
        <v>13836</v>
      </c>
      <c r="D4241" s="24" t="s">
        <v>13792</v>
      </c>
    </row>
    <row r="4242">
      <c r="A4242" s="24" t="s">
        <v>6894</v>
      </c>
      <c r="B4242" s="1" t="s">
        <v>6895</v>
      </c>
      <c r="C4242" s="24" t="s">
        <v>13866</v>
      </c>
      <c r="D4242" s="24" t="s">
        <v>1102</v>
      </c>
    </row>
    <row r="4243" hidden="1">
      <c r="A4243" s="24" t="s">
        <v>6914</v>
      </c>
      <c r="B4243" s="1" t="s">
        <v>6915</v>
      </c>
      <c r="C4243" s="24" t="s">
        <v>13992</v>
      </c>
      <c r="D4243" s="24" t="s">
        <v>13792</v>
      </c>
    </row>
    <row r="4244" hidden="1">
      <c r="A4244" s="24" t="s">
        <v>7438</v>
      </c>
      <c r="B4244" s="1" t="s">
        <v>7439</v>
      </c>
      <c r="C4244" s="24" t="s">
        <v>13792</v>
      </c>
      <c r="D4244" s="24" t="s">
        <v>13792</v>
      </c>
    </row>
    <row r="4245" hidden="1">
      <c r="A4245" s="24" t="s">
        <v>7440</v>
      </c>
      <c r="B4245" s="1" t="s">
        <v>7441</v>
      </c>
      <c r="C4245" s="24" t="s">
        <v>13792</v>
      </c>
      <c r="D4245" s="24" t="s">
        <v>13792</v>
      </c>
    </row>
    <row r="4246" hidden="1">
      <c r="A4246" s="24" t="s">
        <v>7480</v>
      </c>
      <c r="B4246" s="1" t="s">
        <v>7481</v>
      </c>
      <c r="C4246" s="24" t="s">
        <v>13792</v>
      </c>
      <c r="D4246" s="24" t="s">
        <v>13792</v>
      </c>
    </row>
    <row r="4247" hidden="1">
      <c r="A4247" s="24" t="s">
        <v>7482</v>
      </c>
      <c r="B4247" s="1" t="s">
        <v>7483</v>
      </c>
      <c r="C4247" s="24" t="s">
        <v>13792</v>
      </c>
      <c r="D4247" s="24" t="s">
        <v>13792</v>
      </c>
    </row>
    <row r="4248" hidden="1">
      <c r="A4248" s="24" t="s">
        <v>21065</v>
      </c>
      <c r="B4248" s="1" t="s">
        <v>21066</v>
      </c>
      <c r="C4248" s="24" t="s">
        <v>13792</v>
      </c>
      <c r="D4248" s="24" t="s">
        <v>13792</v>
      </c>
    </row>
    <row r="4249" hidden="1">
      <c r="A4249" s="24" t="s">
        <v>7518</v>
      </c>
      <c r="B4249" s="1" t="s">
        <v>7519</v>
      </c>
      <c r="C4249" s="24" t="s">
        <v>13792</v>
      </c>
      <c r="D4249" s="24" t="s">
        <v>13792</v>
      </c>
    </row>
    <row r="4250" hidden="1">
      <c r="A4250" s="24" t="s">
        <v>21069</v>
      </c>
      <c r="B4250" s="1" t="s">
        <v>21070</v>
      </c>
      <c r="C4250" s="24" t="s">
        <v>13792</v>
      </c>
      <c r="D4250" s="24" t="s">
        <v>13792</v>
      </c>
    </row>
    <row r="4251" hidden="1">
      <c r="A4251" s="24" t="s">
        <v>7562</v>
      </c>
      <c r="B4251" s="1" t="s">
        <v>7563</v>
      </c>
      <c r="C4251" s="24" t="s">
        <v>13792</v>
      </c>
      <c r="D4251" s="24" t="s">
        <v>13792</v>
      </c>
    </row>
    <row r="4252" hidden="1">
      <c r="A4252" s="24" t="s">
        <v>7616</v>
      </c>
      <c r="B4252" s="1" t="s">
        <v>7617</v>
      </c>
      <c r="C4252" s="24" t="s">
        <v>13792</v>
      </c>
      <c r="D4252" s="24" t="s">
        <v>13792</v>
      </c>
    </row>
    <row r="4253" hidden="1">
      <c r="A4253" s="24" t="s">
        <v>7618</v>
      </c>
      <c r="B4253" s="1" t="s">
        <v>7619</v>
      </c>
      <c r="C4253" s="24" t="s">
        <v>13792</v>
      </c>
      <c r="D4253" s="24" t="s">
        <v>13792</v>
      </c>
    </row>
    <row r="4254">
      <c r="A4254" s="24" t="s">
        <v>7676</v>
      </c>
      <c r="B4254" s="1" t="s">
        <v>7677</v>
      </c>
      <c r="C4254" s="24" t="s">
        <v>13792</v>
      </c>
      <c r="D4254" s="24" t="s">
        <v>1102</v>
      </c>
    </row>
    <row r="4255" hidden="1">
      <c r="A4255" s="24" t="s">
        <v>7678</v>
      </c>
      <c r="B4255" s="1" t="s">
        <v>7679</v>
      </c>
      <c r="C4255" s="24" t="s">
        <v>13792</v>
      </c>
      <c r="D4255" s="24" t="s">
        <v>13792</v>
      </c>
    </row>
    <row r="4256" hidden="1">
      <c r="A4256" s="24" t="s">
        <v>7724</v>
      </c>
      <c r="B4256" s="1" t="s">
        <v>7725</v>
      </c>
      <c r="C4256" s="24" t="s">
        <v>13792</v>
      </c>
      <c r="D4256" s="24" t="s">
        <v>13792</v>
      </c>
    </row>
    <row r="4257" hidden="1">
      <c r="A4257" s="24" t="s">
        <v>7726</v>
      </c>
      <c r="B4257" s="1" t="s">
        <v>7727</v>
      </c>
      <c r="C4257" s="24" t="s">
        <v>13792</v>
      </c>
      <c r="D4257" s="24" t="s">
        <v>13792</v>
      </c>
    </row>
    <row r="4258" hidden="1">
      <c r="A4258" s="24" t="s">
        <v>7764</v>
      </c>
      <c r="B4258" s="1" t="s">
        <v>7765</v>
      </c>
      <c r="C4258" s="24" t="s">
        <v>13792</v>
      </c>
      <c r="D4258" s="24" t="s">
        <v>13792</v>
      </c>
    </row>
    <row r="4259" hidden="1">
      <c r="A4259" s="24" t="s">
        <v>7766</v>
      </c>
      <c r="B4259" s="1" t="s">
        <v>7767</v>
      </c>
      <c r="C4259" s="24" t="s">
        <v>13792</v>
      </c>
      <c r="D4259" s="24" t="s">
        <v>13792</v>
      </c>
    </row>
    <row r="4260" hidden="1">
      <c r="A4260" s="24" t="s">
        <v>21087</v>
      </c>
      <c r="B4260" s="1" t="s">
        <v>21088</v>
      </c>
      <c r="C4260" s="24" t="s">
        <v>13792</v>
      </c>
      <c r="D4260" s="24" t="s">
        <v>13792</v>
      </c>
    </row>
    <row r="4261" hidden="1">
      <c r="A4261" s="24" t="s">
        <v>7802</v>
      </c>
      <c r="B4261" s="1" t="s">
        <v>7803</v>
      </c>
      <c r="C4261" s="24" t="s">
        <v>13792</v>
      </c>
      <c r="D4261" s="24" t="s">
        <v>13792</v>
      </c>
    </row>
    <row r="4262" hidden="1">
      <c r="A4262" s="24" t="s">
        <v>21093</v>
      </c>
      <c r="B4262" s="1" t="s">
        <v>21094</v>
      </c>
      <c r="C4262" s="24" t="s">
        <v>13792</v>
      </c>
      <c r="D4262" s="24" t="s">
        <v>13792</v>
      </c>
    </row>
    <row r="4263" hidden="1">
      <c r="A4263" s="24" t="s">
        <v>7853</v>
      </c>
      <c r="B4263" s="1" t="s">
        <v>7854</v>
      </c>
      <c r="C4263" s="24" t="s">
        <v>13792</v>
      </c>
      <c r="D4263" s="24" t="s">
        <v>13792</v>
      </c>
    </row>
    <row r="4264">
      <c r="A4264" s="24" t="s">
        <v>21099</v>
      </c>
      <c r="B4264" s="1" t="s">
        <v>164</v>
      </c>
      <c r="C4264" s="24" t="s">
        <v>13883</v>
      </c>
      <c r="D4264" s="24" t="s">
        <v>1102</v>
      </c>
    </row>
    <row r="4265">
      <c r="A4265" s="24" t="s">
        <v>9058</v>
      </c>
      <c r="B4265" s="1" t="s">
        <v>9059</v>
      </c>
      <c r="C4265" s="24" t="s">
        <v>13792</v>
      </c>
      <c r="D4265" s="24" t="s">
        <v>1102</v>
      </c>
    </row>
    <row r="4266">
      <c r="A4266" s="24" t="s">
        <v>7192</v>
      </c>
      <c r="B4266" s="1" t="s">
        <v>7193</v>
      </c>
      <c r="C4266" s="24" t="s">
        <v>13792</v>
      </c>
      <c r="D4266" s="24" t="s">
        <v>1102</v>
      </c>
    </row>
    <row r="4267">
      <c r="A4267" s="24" t="s">
        <v>7194</v>
      </c>
      <c r="B4267" s="1" t="s">
        <v>7195</v>
      </c>
      <c r="C4267" s="24" t="s">
        <v>13792</v>
      </c>
      <c r="D4267" s="24" t="s">
        <v>1102</v>
      </c>
    </row>
    <row r="4268">
      <c r="A4268" s="24" t="s">
        <v>7412</v>
      </c>
      <c r="B4268" s="1" t="s">
        <v>7413</v>
      </c>
      <c r="C4268" s="24" t="s">
        <v>13792</v>
      </c>
      <c r="D4268" s="24" t="s">
        <v>1102</v>
      </c>
    </row>
    <row r="4269">
      <c r="A4269" s="24" t="s">
        <v>7414</v>
      </c>
      <c r="B4269" s="1" t="s">
        <v>7415</v>
      </c>
      <c r="C4269" s="24" t="s">
        <v>13792</v>
      </c>
      <c r="D4269" s="24" t="s">
        <v>1102</v>
      </c>
    </row>
    <row r="4270">
      <c r="A4270" s="24" t="s">
        <v>7416</v>
      </c>
      <c r="B4270" s="1" t="s">
        <v>7417</v>
      </c>
      <c r="C4270" s="24" t="s">
        <v>13792</v>
      </c>
      <c r="D4270" s="24" t="s">
        <v>1102</v>
      </c>
    </row>
    <row r="4271">
      <c r="A4271" s="24" t="s">
        <v>7418</v>
      </c>
      <c r="B4271" s="1" t="s">
        <v>7419</v>
      </c>
      <c r="C4271" s="24" t="s">
        <v>13792</v>
      </c>
      <c r="D4271" s="24" t="s">
        <v>1102</v>
      </c>
    </row>
    <row r="4272">
      <c r="A4272" s="24" t="s">
        <v>7420</v>
      </c>
      <c r="B4272" s="1" t="s">
        <v>7421</v>
      </c>
      <c r="C4272" s="24" t="s">
        <v>13792</v>
      </c>
      <c r="D4272" s="24" t="s">
        <v>1102</v>
      </c>
    </row>
    <row r="4273">
      <c r="A4273" s="24" t="s">
        <v>7426</v>
      </c>
      <c r="B4273" s="1" t="s">
        <v>7427</v>
      </c>
      <c r="C4273" s="24" t="s">
        <v>13792</v>
      </c>
      <c r="D4273" s="24" t="s">
        <v>1102</v>
      </c>
    </row>
    <row r="4274">
      <c r="A4274" s="24" t="s">
        <v>7434</v>
      </c>
      <c r="B4274" s="1" t="s">
        <v>7435</v>
      </c>
      <c r="C4274" s="24" t="s">
        <v>13792</v>
      </c>
      <c r="D4274" s="24" t="s">
        <v>1102</v>
      </c>
    </row>
    <row r="4275">
      <c r="A4275" s="24" t="s">
        <v>7436</v>
      </c>
      <c r="B4275" s="1" t="s">
        <v>7437</v>
      </c>
      <c r="C4275" s="24" t="s">
        <v>13792</v>
      </c>
      <c r="D4275" s="24" t="s">
        <v>1102</v>
      </c>
    </row>
    <row r="4276">
      <c r="A4276" s="24" t="s">
        <v>7444</v>
      </c>
      <c r="B4276" s="1" t="s">
        <v>7445</v>
      </c>
      <c r="C4276" s="24" t="s">
        <v>13792</v>
      </c>
      <c r="D4276" s="24" t="s">
        <v>1102</v>
      </c>
    </row>
    <row r="4277">
      <c r="A4277" s="24" t="s">
        <v>21133</v>
      </c>
      <c r="B4277" s="1" t="s">
        <v>21135</v>
      </c>
      <c r="C4277" s="24" t="s">
        <v>13792</v>
      </c>
      <c r="D4277" s="24" t="s">
        <v>1102</v>
      </c>
    </row>
    <row r="4278">
      <c r="A4278" s="24" t="s">
        <v>21138</v>
      </c>
      <c r="B4278" s="1" t="s">
        <v>21139</v>
      </c>
      <c r="C4278" s="24" t="s">
        <v>13792</v>
      </c>
      <c r="D4278" s="24" t="s">
        <v>1102</v>
      </c>
    </row>
    <row r="4279">
      <c r="A4279" s="24" t="s">
        <v>21142</v>
      </c>
      <c r="B4279" s="1" t="s">
        <v>21143</v>
      </c>
      <c r="C4279" s="24" t="s">
        <v>13792</v>
      </c>
      <c r="D4279" s="24" t="s">
        <v>1102</v>
      </c>
    </row>
    <row r="4280">
      <c r="A4280" s="24" t="s">
        <v>7446</v>
      </c>
      <c r="B4280" s="1" t="s">
        <v>7447</v>
      </c>
      <c r="C4280" s="24" t="s">
        <v>13792</v>
      </c>
      <c r="D4280" s="24" t="s">
        <v>1102</v>
      </c>
    </row>
    <row r="4281">
      <c r="A4281" s="24" t="s">
        <v>21148</v>
      </c>
      <c r="B4281" s="1" t="s">
        <v>21149</v>
      </c>
      <c r="C4281" s="24" t="s">
        <v>13792</v>
      </c>
      <c r="D4281" s="24" t="s">
        <v>1102</v>
      </c>
    </row>
    <row r="4282" hidden="1">
      <c r="A4282" s="1" t="s">
        <v>20191</v>
      </c>
      <c r="B4282" s="1" t="s">
        <v>20191</v>
      </c>
      <c r="C4282" s="24" t="s">
        <v>13792</v>
      </c>
      <c r="D4282" s="1" t="s">
        <v>20191</v>
      </c>
    </row>
    <row r="4283" hidden="1">
      <c r="A4283" s="1" t="s">
        <v>20191</v>
      </c>
      <c r="B4283" s="1" t="s">
        <v>20191</v>
      </c>
      <c r="C4283" s="24" t="s">
        <v>13792</v>
      </c>
      <c r="D4283" s="1" t="s">
        <v>20191</v>
      </c>
    </row>
    <row r="4284">
      <c r="A4284" s="24" t="s">
        <v>7450</v>
      </c>
      <c r="B4284" s="1" t="s">
        <v>7451</v>
      </c>
      <c r="C4284" s="24" t="s">
        <v>13792</v>
      </c>
      <c r="D4284" s="24" t="s">
        <v>1102</v>
      </c>
    </row>
    <row r="4285">
      <c r="A4285" s="24" t="s">
        <v>21160</v>
      </c>
      <c r="B4285" s="1" t="s">
        <v>21161</v>
      </c>
      <c r="C4285" s="24" t="s">
        <v>13792</v>
      </c>
      <c r="D4285" s="24" t="s">
        <v>1102</v>
      </c>
    </row>
    <row r="4286">
      <c r="A4286" s="24" t="s">
        <v>21162</v>
      </c>
      <c r="B4286" s="1" t="s">
        <v>21163</v>
      </c>
      <c r="C4286" s="24" t="s">
        <v>13792</v>
      </c>
      <c r="D4286" s="24" t="s">
        <v>1102</v>
      </c>
    </row>
    <row r="4287">
      <c r="A4287" s="24" t="s">
        <v>21166</v>
      </c>
      <c r="B4287" s="1" t="s">
        <v>21169</v>
      </c>
      <c r="C4287" s="24" t="s">
        <v>13792</v>
      </c>
      <c r="D4287" s="24" t="s">
        <v>1102</v>
      </c>
    </row>
    <row r="4288">
      <c r="A4288" s="24" t="s">
        <v>21171</v>
      </c>
      <c r="B4288" s="1" t="s">
        <v>21173</v>
      </c>
      <c r="C4288" s="24" t="s">
        <v>13792</v>
      </c>
      <c r="D4288" s="24" t="s">
        <v>1102</v>
      </c>
    </row>
    <row r="4289">
      <c r="A4289" s="24" t="s">
        <v>7460</v>
      </c>
      <c r="B4289" s="1" t="s">
        <v>7461</v>
      </c>
      <c r="C4289" s="24" t="s">
        <v>13792</v>
      </c>
      <c r="D4289" s="24" t="s">
        <v>1102</v>
      </c>
    </row>
    <row r="4290">
      <c r="A4290" s="24" t="s">
        <v>7466</v>
      </c>
      <c r="B4290" s="1" t="s">
        <v>7467</v>
      </c>
      <c r="C4290" s="24" t="s">
        <v>13792</v>
      </c>
      <c r="D4290" s="24" t="s">
        <v>1102</v>
      </c>
    </row>
    <row r="4291">
      <c r="A4291" s="24" t="s">
        <v>7476</v>
      </c>
      <c r="B4291" s="1" t="s">
        <v>7477</v>
      </c>
      <c r="C4291" s="24" t="s">
        <v>13792</v>
      </c>
      <c r="D4291" s="24" t="s">
        <v>1102</v>
      </c>
    </row>
    <row r="4292">
      <c r="A4292" s="24" t="s">
        <v>7478</v>
      </c>
      <c r="B4292" s="1" t="s">
        <v>7479</v>
      </c>
      <c r="C4292" s="24" t="s">
        <v>13792</v>
      </c>
      <c r="D4292" s="24" t="s">
        <v>1102</v>
      </c>
    </row>
    <row r="4293">
      <c r="A4293" s="24" t="s">
        <v>7486</v>
      </c>
      <c r="B4293" s="1" t="s">
        <v>7487</v>
      </c>
      <c r="C4293" s="24" t="s">
        <v>13792</v>
      </c>
      <c r="D4293" s="24" t="s">
        <v>1102</v>
      </c>
    </row>
    <row r="4294">
      <c r="A4294" s="24" t="s">
        <v>21186</v>
      </c>
      <c r="B4294" s="1" t="s">
        <v>21187</v>
      </c>
      <c r="C4294" s="24" t="s">
        <v>13792</v>
      </c>
      <c r="D4294" s="24" t="s">
        <v>1102</v>
      </c>
    </row>
    <row r="4295">
      <c r="A4295" s="24" t="s">
        <v>7488</v>
      </c>
      <c r="B4295" s="1" t="s">
        <v>7489</v>
      </c>
      <c r="C4295" s="24" t="s">
        <v>13792</v>
      </c>
      <c r="D4295" s="24" t="s">
        <v>1102</v>
      </c>
    </row>
    <row r="4296">
      <c r="A4296" s="24" t="s">
        <v>21192</v>
      </c>
      <c r="B4296" s="1" t="s">
        <v>21194</v>
      </c>
      <c r="C4296" s="24" t="s">
        <v>13792</v>
      </c>
      <c r="D4296" s="24" t="s">
        <v>1102</v>
      </c>
    </row>
    <row r="4297">
      <c r="A4297" s="24" t="s">
        <v>21196</v>
      </c>
      <c r="B4297" s="1" t="s">
        <v>21198</v>
      </c>
      <c r="C4297" s="24" t="s">
        <v>13792</v>
      </c>
      <c r="D4297" s="24" t="s">
        <v>1102</v>
      </c>
    </row>
    <row r="4298">
      <c r="A4298" s="24" t="s">
        <v>7490</v>
      </c>
      <c r="B4298" s="1" t="s">
        <v>7491</v>
      </c>
      <c r="C4298" s="24" t="s">
        <v>13792</v>
      </c>
      <c r="D4298" s="24" t="s">
        <v>1102</v>
      </c>
    </row>
    <row r="4299" hidden="1">
      <c r="A4299" s="1" t="s">
        <v>20191</v>
      </c>
      <c r="B4299" s="1" t="s">
        <v>20191</v>
      </c>
      <c r="C4299" s="24" t="s">
        <v>13792</v>
      </c>
      <c r="D4299" s="1" t="s">
        <v>20191</v>
      </c>
    </row>
    <row r="4300" hidden="1">
      <c r="A4300" s="1" t="s">
        <v>20191</v>
      </c>
      <c r="B4300" s="1" t="s">
        <v>20191</v>
      </c>
      <c r="C4300" s="24" t="s">
        <v>13792</v>
      </c>
      <c r="D4300" s="1" t="s">
        <v>20191</v>
      </c>
    </row>
    <row r="4301">
      <c r="A4301" s="24" t="s">
        <v>7494</v>
      </c>
      <c r="B4301" s="1" t="s">
        <v>7495</v>
      </c>
      <c r="C4301" s="24" t="s">
        <v>13792</v>
      </c>
      <c r="D4301" s="24" t="s">
        <v>1102</v>
      </c>
    </row>
    <row r="4302">
      <c r="A4302" s="24" t="s">
        <v>7504</v>
      </c>
      <c r="B4302" s="1" t="s">
        <v>7505</v>
      </c>
      <c r="C4302" s="24" t="s">
        <v>13792</v>
      </c>
      <c r="D4302" s="24" t="s">
        <v>1102</v>
      </c>
    </row>
    <row r="4303">
      <c r="A4303" s="24" t="s">
        <v>21210</v>
      </c>
      <c r="B4303" s="1" t="s">
        <v>21211</v>
      </c>
      <c r="C4303" s="24" t="s">
        <v>13792</v>
      </c>
      <c r="D4303" s="24" t="s">
        <v>1102</v>
      </c>
    </row>
    <row r="4304">
      <c r="A4304" s="24" t="s">
        <v>21214</v>
      </c>
      <c r="B4304" s="1" t="s">
        <v>21215</v>
      </c>
      <c r="C4304" s="24" t="s">
        <v>13792</v>
      </c>
      <c r="D4304" s="24" t="s">
        <v>1102</v>
      </c>
    </row>
    <row r="4305">
      <c r="A4305" s="24" t="s">
        <v>21218</v>
      </c>
      <c r="B4305" s="1" t="s">
        <v>21219</v>
      </c>
      <c r="C4305" s="24" t="s">
        <v>13792</v>
      </c>
      <c r="D4305" s="24" t="s">
        <v>1102</v>
      </c>
    </row>
    <row r="4306">
      <c r="A4306" s="24" t="s">
        <v>21222</v>
      </c>
      <c r="B4306" s="1" t="s">
        <v>21223</v>
      </c>
      <c r="C4306" s="24" t="s">
        <v>13792</v>
      </c>
      <c r="D4306" s="24" t="s">
        <v>1102</v>
      </c>
    </row>
    <row r="4307">
      <c r="A4307" s="24" t="s">
        <v>7510</v>
      </c>
      <c r="B4307" s="1" t="s">
        <v>7511</v>
      </c>
      <c r="C4307" s="24" t="s">
        <v>13792</v>
      </c>
      <c r="D4307" s="24" t="s">
        <v>1102</v>
      </c>
    </row>
    <row r="4308">
      <c r="A4308" s="24" t="s">
        <v>21228</v>
      </c>
      <c r="B4308" s="1" t="s">
        <v>21230</v>
      </c>
      <c r="C4308" s="24" t="s">
        <v>13792</v>
      </c>
      <c r="D4308" s="24" t="s">
        <v>1102</v>
      </c>
    </row>
    <row r="4309">
      <c r="A4309" s="24" t="s">
        <v>7516</v>
      </c>
      <c r="B4309" s="1" t="s">
        <v>7517</v>
      </c>
      <c r="C4309" s="24" t="s">
        <v>13792</v>
      </c>
      <c r="D4309" s="24" t="s">
        <v>1102</v>
      </c>
    </row>
    <row r="4310">
      <c r="A4310" s="24" t="s">
        <v>7522</v>
      </c>
      <c r="B4310" s="1" t="s">
        <v>7523</v>
      </c>
      <c r="C4310" s="24" t="s">
        <v>13792</v>
      </c>
      <c r="D4310" s="24" t="s">
        <v>1102</v>
      </c>
    </row>
    <row r="4311">
      <c r="A4311" s="24" t="s">
        <v>7524</v>
      </c>
      <c r="B4311" s="1" t="s">
        <v>7525</v>
      </c>
      <c r="C4311" s="24" t="s">
        <v>13792</v>
      </c>
      <c r="D4311" s="24" t="s">
        <v>1102</v>
      </c>
    </row>
    <row r="4312">
      <c r="A4312" s="24" t="s">
        <v>21234</v>
      </c>
      <c r="B4312" s="1" t="s">
        <v>21235</v>
      </c>
      <c r="C4312" s="24" t="s">
        <v>13792</v>
      </c>
      <c r="D4312" s="24" t="s">
        <v>1102</v>
      </c>
    </row>
    <row r="4313">
      <c r="A4313" s="24" t="s">
        <v>21238</v>
      </c>
      <c r="B4313" s="1" t="s">
        <v>21239</v>
      </c>
      <c r="C4313" s="24" t="s">
        <v>13792</v>
      </c>
      <c r="D4313" s="24" t="s">
        <v>1102</v>
      </c>
    </row>
    <row r="4314">
      <c r="A4314" s="24" t="s">
        <v>21242</v>
      </c>
      <c r="B4314" s="1" t="s">
        <v>21243</v>
      </c>
      <c r="C4314" s="24" t="s">
        <v>13792</v>
      </c>
      <c r="D4314" s="24" t="s">
        <v>1102</v>
      </c>
    </row>
    <row r="4315">
      <c r="A4315" s="24" t="s">
        <v>21246</v>
      </c>
      <c r="B4315" s="1" t="s">
        <v>21247</v>
      </c>
      <c r="C4315" s="24" t="s">
        <v>13792</v>
      </c>
      <c r="D4315" s="24" t="s">
        <v>1102</v>
      </c>
    </row>
    <row r="4316" hidden="1">
      <c r="A4316" s="1" t="s">
        <v>20191</v>
      </c>
      <c r="B4316" s="1" t="s">
        <v>20191</v>
      </c>
      <c r="C4316" s="24" t="s">
        <v>13792</v>
      </c>
      <c r="D4316" s="1" t="s">
        <v>20191</v>
      </c>
    </row>
    <row r="4317" hidden="1">
      <c r="A4317" s="1" t="s">
        <v>20191</v>
      </c>
      <c r="B4317" s="1" t="s">
        <v>20191</v>
      </c>
      <c r="C4317" s="24" t="s">
        <v>13792</v>
      </c>
      <c r="D4317" s="1" t="s">
        <v>20191</v>
      </c>
    </row>
    <row r="4318">
      <c r="A4318" s="24" t="s">
        <v>7528</v>
      </c>
      <c r="B4318" s="1" t="s">
        <v>7529</v>
      </c>
      <c r="C4318" s="24" t="s">
        <v>13792</v>
      </c>
      <c r="D4318" s="24" t="s">
        <v>1102</v>
      </c>
    </row>
    <row r="4319">
      <c r="A4319" s="24" t="s">
        <v>7538</v>
      </c>
      <c r="B4319" s="1" t="s">
        <v>7539</v>
      </c>
      <c r="C4319" s="24" t="s">
        <v>13792</v>
      </c>
      <c r="D4319" s="24" t="s">
        <v>1102</v>
      </c>
    </row>
    <row r="4320">
      <c r="A4320" s="24" t="s">
        <v>7540</v>
      </c>
      <c r="B4320" s="1" t="s">
        <v>7541</v>
      </c>
      <c r="C4320" s="24" t="s">
        <v>13792</v>
      </c>
      <c r="D4320" s="24" t="s">
        <v>1102</v>
      </c>
    </row>
    <row r="4321">
      <c r="A4321" s="24" t="s">
        <v>7542</v>
      </c>
      <c r="B4321" s="1" t="s">
        <v>7543</v>
      </c>
      <c r="C4321" s="24" t="s">
        <v>13792</v>
      </c>
      <c r="D4321" s="24" t="s">
        <v>1102</v>
      </c>
    </row>
    <row r="4322">
      <c r="A4322" s="24" t="s">
        <v>21261</v>
      </c>
      <c r="B4322" s="1" t="s">
        <v>21263</v>
      </c>
      <c r="C4322" s="24" t="s">
        <v>13792</v>
      </c>
      <c r="D4322" s="24" t="s">
        <v>1102</v>
      </c>
    </row>
    <row r="4323">
      <c r="A4323" s="24" t="s">
        <v>7544</v>
      </c>
      <c r="B4323" s="1" t="s">
        <v>7545</v>
      </c>
      <c r="C4323" s="24" t="s">
        <v>13792</v>
      </c>
      <c r="D4323" s="24" t="s">
        <v>1102</v>
      </c>
    </row>
    <row r="4324">
      <c r="A4324" s="24" t="s">
        <v>7550</v>
      </c>
      <c r="B4324" s="1" t="s">
        <v>7551</v>
      </c>
      <c r="C4324" s="24" t="s">
        <v>13792</v>
      </c>
      <c r="D4324" s="24" t="s">
        <v>1102</v>
      </c>
    </row>
    <row r="4325">
      <c r="A4325" s="24" t="s">
        <v>7558</v>
      </c>
      <c r="B4325" s="1" t="s">
        <v>7559</v>
      </c>
      <c r="C4325" s="24" t="s">
        <v>13792</v>
      </c>
      <c r="D4325" s="24" t="s">
        <v>1102</v>
      </c>
    </row>
    <row r="4326">
      <c r="A4326" s="24" t="s">
        <v>7560</v>
      </c>
      <c r="B4326" s="1" t="s">
        <v>7561</v>
      </c>
      <c r="C4326" s="24" t="s">
        <v>13792</v>
      </c>
      <c r="D4326" s="24" t="s">
        <v>1102</v>
      </c>
    </row>
    <row r="4327">
      <c r="A4327" s="24" t="s">
        <v>7568</v>
      </c>
      <c r="B4327" s="1" t="s">
        <v>7569</v>
      </c>
      <c r="C4327" s="24" t="s">
        <v>13792</v>
      </c>
      <c r="D4327" s="24" t="s">
        <v>1102</v>
      </c>
    </row>
    <row r="4328">
      <c r="A4328" s="24" t="s">
        <v>7570</v>
      </c>
      <c r="B4328" s="1" t="s">
        <v>7571</v>
      </c>
      <c r="C4328" s="24" t="s">
        <v>13792</v>
      </c>
      <c r="D4328" s="24" t="s">
        <v>1102</v>
      </c>
    </row>
    <row r="4329">
      <c r="A4329" s="24" t="s">
        <v>7572</v>
      </c>
      <c r="B4329" s="1" t="s">
        <v>7573</v>
      </c>
      <c r="C4329" s="24" t="s">
        <v>13792</v>
      </c>
      <c r="D4329" s="24" t="s">
        <v>1102</v>
      </c>
    </row>
    <row r="4330">
      <c r="A4330" s="24" t="s">
        <v>7574</v>
      </c>
      <c r="B4330" s="1" t="s">
        <v>7575</v>
      </c>
      <c r="C4330" s="24" t="s">
        <v>13792</v>
      </c>
      <c r="D4330" s="24" t="s">
        <v>1102</v>
      </c>
    </row>
    <row r="4331">
      <c r="A4331" s="24" t="s">
        <v>21282</v>
      </c>
      <c r="B4331" s="1" t="s">
        <v>21283</v>
      </c>
      <c r="C4331" s="24" t="s">
        <v>13792</v>
      </c>
      <c r="D4331" s="24" t="s">
        <v>1102</v>
      </c>
    </row>
    <row r="4332">
      <c r="A4332" s="24" t="s">
        <v>21284</v>
      </c>
      <c r="B4332" s="1" t="s">
        <v>21287</v>
      </c>
      <c r="C4332" s="24" t="s">
        <v>13792</v>
      </c>
      <c r="D4332" s="24" t="s">
        <v>1102</v>
      </c>
    </row>
    <row r="4333" hidden="1">
      <c r="A4333" s="1" t="s">
        <v>20191</v>
      </c>
      <c r="B4333" s="1" t="s">
        <v>20191</v>
      </c>
      <c r="C4333" s="24" t="s">
        <v>13792</v>
      </c>
      <c r="D4333" s="1" t="s">
        <v>20191</v>
      </c>
    </row>
    <row r="4334" hidden="1">
      <c r="A4334" s="1" t="s">
        <v>20191</v>
      </c>
      <c r="B4334" s="1" t="s">
        <v>20191</v>
      </c>
      <c r="C4334" s="24" t="s">
        <v>13792</v>
      </c>
      <c r="D4334" s="1" t="s">
        <v>20191</v>
      </c>
    </row>
    <row r="4335">
      <c r="A4335" s="24" t="s">
        <v>7578</v>
      </c>
      <c r="B4335" s="1" t="s">
        <v>7579</v>
      </c>
      <c r="C4335" s="24" t="s">
        <v>13792</v>
      </c>
      <c r="D4335" s="24" t="s">
        <v>1102</v>
      </c>
    </row>
    <row r="4336">
      <c r="A4336" s="24" t="s">
        <v>7588</v>
      </c>
      <c r="B4336" s="1" t="s">
        <v>7589</v>
      </c>
      <c r="C4336" s="24" t="s">
        <v>13792</v>
      </c>
      <c r="D4336" s="24" t="s">
        <v>1102</v>
      </c>
    </row>
    <row r="4337">
      <c r="A4337" s="24" t="s">
        <v>7590</v>
      </c>
      <c r="B4337" s="1" t="s">
        <v>7591</v>
      </c>
      <c r="C4337" s="24" t="s">
        <v>13792</v>
      </c>
      <c r="D4337" s="24" t="s">
        <v>1102</v>
      </c>
    </row>
    <row r="4338">
      <c r="A4338" s="24" t="s">
        <v>7592</v>
      </c>
      <c r="B4338" s="1" t="s">
        <v>7593</v>
      </c>
      <c r="C4338" s="24" t="s">
        <v>13792</v>
      </c>
      <c r="D4338" s="24" t="s">
        <v>1102</v>
      </c>
    </row>
    <row r="4339">
      <c r="A4339" s="24" t="s">
        <v>7594</v>
      </c>
      <c r="B4339" s="1" t="s">
        <v>7595</v>
      </c>
      <c r="C4339" s="24" t="s">
        <v>13792</v>
      </c>
      <c r="D4339" s="24" t="s">
        <v>1102</v>
      </c>
    </row>
    <row r="4340">
      <c r="A4340" s="24" t="s">
        <v>7596</v>
      </c>
      <c r="B4340" s="1" t="s">
        <v>7597</v>
      </c>
      <c r="C4340" s="24" t="s">
        <v>13792</v>
      </c>
      <c r="D4340" s="24" t="s">
        <v>1102</v>
      </c>
    </row>
    <row r="4341">
      <c r="A4341" s="24" t="s">
        <v>7602</v>
      </c>
      <c r="B4341" s="1" t="s">
        <v>7603</v>
      </c>
      <c r="C4341" s="24" t="s">
        <v>13792</v>
      </c>
      <c r="D4341" s="24" t="s">
        <v>1102</v>
      </c>
    </row>
    <row r="4342">
      <c r="A4342" s="24" t="s">
        <v>7612</v>
      </c>
      <c r="B4342" s="1" t="s">
        <v>7613</v>
      </c>
      <c r="C4342" s="24" t="s">
        <v>13792</v>
      </c>
      <c r="D4342" s="24" t="s">
        <v>1102</v>
      </c>
    </row>
    <row r="4343">
      <c r="A4343" s="24" t="s">
        <v>7614</v>
      </c>
      <c r="B4343" s="1" t="s">
        <v>7615</v>
      </c>
      <c r="C4343" s="24" t="s">
        <v>13792</v>
      </c>
      <c r="D4343" s="24" t="s">
        <v>1102</v>
      </c>
    </row>
    <row r="4344">
      <c r="A4344" s="24" t="s">
        <v>7622</v>
      </c>
      <c r="B4344" s="1" t="s">
        <v>7623</v>
      </c>
      <c r="C4344" s="24" t="s">
        <v>13792</v>
      </c>
      <c r="D4344" s="24" t="s">
        <v>1102</v>
      </c>
    </row>
    <row r="4345">
      <c r="A4345" s="24" t="s">
        <v>7624</v>
      </c>
      <c r="B4345" s="1" t="s">
        <v>7625</v>
      </c>
      <c r="C4345" s="24" t="s">
        <v>13792</v>
      </c>
      <c r="D4345" s="24" t="s">
        <v>1102</v>
      </c>
    </row>
    <row r="4346">
      <c r="A4346" s="24" t="s">
        <v>7626</v>
      </c>
      <c r="B4346" s="1" t="s">
        <v>7627</v>
      </c>
      <c r="C4346" s="24" t="s">
        <v>13792</v>
      </c>
      <c r="D4346" s="24" t="s">
        <v>1102</v>
      </c>
    </row>
    <row r="4347">
      <c r="A4347" s="24" t="s">
        <v>7628</v>
      </c>
      <c r="B4347" s="1" t="s">
        <v>7629</v>
      </c>
      <c r="C4347" s="24" t="s">
        <v>13792</v>
      </c>
      <c r="D4347" s="24" t="s">
        <v>1102</v>
      </c>
    </row>
    <row r="4348">
      <c r="A4348" s="24" t="s">
        <v>7630</v>
      </c>
      <c r="B4348" s="1" t="s">
        <v>7631</v>
      </c>
      <c r="C4348" s="24" t="s">
        <v>13792</v>
      </c>
      <c r="D4348" s="24" t="s">
        <v>1102</v>
      </c>
    </row>
    <row r="4349">
      <c r="A4349" s="24" t="s">
        <v>7632</v>
      </c>
      <c r="B4349" s="1" t="s">
        <v>7633</v>
      </c>
      <c r="C4349" s="24" t="s">
        <v>13792</v>
      </c>
      <c r="D4349" s="24" t="s">
        <v>1102</v>
      </c>
    </row>
    <row r="4350" hidden="1">
      <c r="A4350" s="1" t="s">
        <v>20191</v>
      </c>
      <c r="B4350" s="1" t="s">
        <v>20191</v>
      </c>
      <c r="C4350" s="24" t="s">
        <v>13792</v>
      </c>
      <c r="D4350" s="1" t="s">
        <v>20191</v>
      </c>
    </row>
    <row r="4351" hidden="1">
      <c r="A4351" s="1" t="s">
        <v>20191</v>
      </c>
      <c r="B4351" s="1" t="s">
        <v>20191</v>
      </c>
      <c r="C4351" s="24" t="s">
        <v>13792</v>
      </c>
      <c r="D4351" s="1" t="s">
        <v>20191</v>
      </c>
    </row>
    <row r="4352">
      <c r="A4352" s="24" t="s">
        <v>7636</v>
      </c>
      <c r="B4352" s="1" t="s">
        <v>7637</v>
      </c>
      <c r="C4352" s="24" t="s">
        <v>13792</v>
      </c>
      <c r="D4352" s="24" t="s">
        <v>1102</v>
      </c>
    </row>
    <row r="4353">
      <c r="A4353" s="24" t="s">
        <v>7646</v>
      </c>
      <c r="B4353" s="1" t="s">
        <v>7647</v>
      </c>
      <c r="C4353" s="24" t="s">
        <v>13792</v>
      </c>
      <c r="D4353" s="24" t="s">
        <v>1102</v>
      </c>
    </row>
    <row r="4354">
      <c r="A4354" s="24" t="s">
        <v>7648</v>
      </c>
      <c r="B4354" s="1" t="s">
        <v>7649</v>
      </c>
      <c r="C4354" s="24" t="s">
        <v>13792</v>
      </c>
      <c r="D4354" s="24" t="s">
        <v>1102</v>
      </c>
    </row>
    <row r="4355">
      <c r="A4355" s="24" t="s">
        <v>7650</v>
      </c>
      <c r="B4355" s="1" t="s">
        <v>7651</v>
      </c>
      <c r="C4355" s="24" t="s">
        <v>13792</v>
      </c>
      <c r="D4355" s="24" t="s">
        <v>1102</v>
      </c>
    </row>
    <row r="4356">
      <c r="A4356" s="24" t="s">
        <v>7652</v>
      </c>
      <c r="B4356" s="1" t="s">
        <v>7653</v>
      </c>
      <c r="C4356" s="24" t="s">
        <v>13792</v>
      </c>
      <c r="D4356" s="24" t="s">
        <v>1102</v>
      </c>
    </row>
    <row r="4357">
      <c r="A4357" s="24" t="s">
        <v>7654</v>
      </c>
      <c r="B4357" s="1" t="s">
        <v>7655</v>
      </c>
      <c r="C4357" s="24" t="s">
        <v>13792</v>
      </c>
      <c r="D4357" s="24" t="s">
        <v>1102</v>
      </c>
    </row>
    <row r="4358">
      <c r="A4358" s="24" t="s">
        <v>7660</v>
      </c>
      <c r="B4358" s="1" t="s">
        <v>7661</v>
      </c>
      <c r="C4358" s="24" t="s">
        <v>13792</v>
      </c>
      <c r="D4358" s="24" t="s">
        <v>1102</v>
      </c>
    </row>
    <row r="4359">
      <c r="A4359" s="24" t="s">
        <v>7672</v>
      </c>
      <c r="B4359" s="1" t="s">
        <v>7673</v>
      </c>
      <c r="C4359" s="24" t="s">
        <v>13792</v>
      </c>
      <c r="D4359" s="24" t="s">
        <v>1102</v>
      </c>
    </row>
    <row r="4360">
      <c r="A4360" s="24" t="s">
        <v>7674</v>
      </c>
      <c r="B4360" s="1" t="s">
        <v>7675</v>
      </c>
      <c r="C4360" s="24" t="s">
        <v>13792</v>
      </c>
      <c r="D4360" s="24" t="s">
        <v>1102</v>
      </c>
    </row>
    <row r="4361">
      <c r="A4361" s="24" t="s">
        <v>7682</v>
      </c>
      <c r="B4361" s="1" t="s">
        <v>7683</v>
      </c>
      <c r="C4361" s="24" t="s">
        <v>13792</v>
      </c>
      <c r="D4361" s="24" t="s">
        <v>1102</v>
      </c>
    </row>
    <row r="4362">
      <c r="A4362" s="24" t="s">
        <v>7684</v>
      </c>
      <c r="B4362" s="1" t="s">
        <v>7685</v>
      </c>
      <c r="C4362" s="24" t="s">
        <v>13792</v>
      </c>
      <c r="D4362" s="24" t="s">
        <v>1102</v>
      </c>
    </row>
    <row r="4363">
      <c r="A4363" s="24" t="s">
        <v>7686</v>
      </c>
      <c r="B4363" s="1" t="s">
        <v>7687</v>
      </c>
      <c r="C4363" s="24" t="s">
        <v>13792</v>
      </c>
      <c r="D4363" s="24" t="s">
        <v>1102</v>
      </c>
    </row>
    <row r="4364">
      <c r="A4364" s="24" t="s">
        <v>7688</v>
      </c>
      <c r="B4364" s="1" t="s">
        <v>7689</v>
      </c>
      <c r="C4364" s="24" t="s">
        <v>13792</v>
      </c>
      <c r="D4364" s="24" t="s">
        <v>1102</v>
      </c>
    </row>
    <row r="4365">
      <c r="A4365" s="24" t="s">
        <v>7690</v>
      </c>
      <c r="B4365" s="1" t="s">
        <v>7691</v>
      </c>
      <c r="C4365" s="24" t="s">
        <v>13792</v>
      </c>
      <c r="D4365" s="24" t="s">
        <v>1102</v>
      </c>
    </row>
    <row r="4366">
      <c r="A4366" s="24" t="s">
        <v>7692</v>
      </c>
      <c r="B4366" s="1" t="s">
        <v>7693</v>
      </c>
      <c r="C4366" s="24" t="s">
        <v>13792</v>
      </c>
      <c r="D4366" s="24" t="s">
        <v>1102</v>
      </c>
    </row>
    <row r="4367" hidden="1">
      <c r="A4367" s="1" t="s">
        <v>20191</v>
      </c>
      <c r="B4367" s="1" t="s">
        <v>20191</v>
      </c>
      <c r="C4367" s="24" t="s">
        <v>13792</v>
      </c>
      <c r="D4367" s="1" t="s">
        <v>20191</v>
      </c>
    </row>
    <row r="4368">
      <c r="A4368" s="24" t="s">
        <v>7696</v>
      </c>
      <c r="B4368" s="1" t="s">
        <v>7697</v>
      </c>
      <c r="C4368" s="24" t="s">
        <v>13792</v>
      </c>
      <c r="D4368" s="24" t="s">
        <v>1102</v>
      </c>
    </row>
    <row r="4369">
      <c r="A4369" s="24" t="s">
        <v>21366</v>
      </c>
      <c r="B4369" s="1" t="s">
        <v>21368</v>
      </c>
      <c r="C4369" s="24" t="s">
        <v>13792</v>
      </c>
      <c r="D4369" s="24" t="s">
        <v>1102</v>
      </c>
    </row>
    <row r="4370">
      <c r="A4370" s="24" t="s">
        <v>21370</v>
      </c>
      <c r="B4370" s="1" t="s">
        <v>21371</v>
      </c>
      <c r="C4370" s="24" t="s">
        <v>13792</v>
      </c>
      <c r="D4370" s="24" t="s">
        <v>1102</v>
      </c>
    </row>
    <row r="4371">
      <c r="A4371" s="24" t="s">
        <v>21374</v>
      </c>
      <c r="B4371" s="1" t="s">
        <v>21375</v>
      </c>
      <c r="C4371" s="24" t="s">
        <v>13792</v>
      </c>
      <c r="D4371" s="24" t="s">
        <v>1102</v>
      </c>
    </row>
    <row r="4372">
      <c r="A4372" s="24" t="s">
        <v>21378</v>
      </c>
      <c r="B4372" s="1" t="s">
        <v>21379</v>
      </c>
      <c r="C4372" s="24" t="s">
        <v>13792</v>
      </c>
      <c r="D4372" s="24" t="s">
        <v>1102</v>
      </c>
    </row>
    <row r="4373">
      <c r="A4373" s="24" t="s">
        <v>7706</v>
      </c>
      <c r="B4373" s="1" t="s">
        <v>7707</v>
      </c>
      <c r="C4373" s="24" t="s">
        <v>13792</v>
      </c>
      <c r="D4373" s="24" t="s">
        <v>1102</v>
      </c>
    </row>
    <row r="4374">
      <c r="A4374" s="24" t="s">
        <v>7712</v>
      </c>
      <c r="B4374" s="1" t="s">
        <v>7713</v>
      </c>
      <c r="C4374" s="24" t="s">
        <v>13792</v>
      </c>
      <c r="D4374" s="24" t="s">
        <v>1102</v>
      </c>
    </row>
    <row r="4375">
      <c r="A4375" s="24" t="s">
        <v>21390</v>
      </c>
      <c r="B4375" s="1" t="s">
        <v>21391</v>
      </c>
      <c r="C4375" s="24" t="s">
        <v>13792</v>
      </c>
      <c r="D4375" s="24" t="s">
        <v>1102</v>
      </c>
    </row>
    <row r="4376">
      <c r="A4376" s="24" t="s">
        <v>7722</v>
      </c>
      <c r="B4376" s="1" t="s">
        <v>7723</v>
      </c>
      <c r="C4376" s="24" t="s">
        <v>13792</v>
      </c>
      <c r="D4376" s="24" t="s">
        <v>1102</v>
      </c>
    </row>
    <row r="4377">
      <c r="A4377" s="24" t="s">
        <v>7730</v>
      </c>
      <c r="B4377" s="1" t="s">
        <v>7731</v>
      </c>
      <c r="C4377" s="24" t="s">
        <v>13792</v>
      </c>
      <c r="D4377" s="24" t="s">
        <v>1102</v>
      </c>
    </row>
    <row r="4378">
      <c r="A4378" s="24" t="s">
        <v>21400</v>
      </c>
      <c r="B4378" s="1" t="s">
        <v>21403</v>
      </c>
      <c r="C4378" s="24" t="s">
        <v>13792</v>
      </c>
      <c r="D4378" s="24" t="s">
        <v>1102</v>
      </c>
    </row>
    <row r="4379">
      <c r="A4379" s="24" t="s">
        <v>21405</v>
      </c>
      <c r="B4379" s="1" t="s">
        <v>21407</v>
      </c>
      <c r="C4379" s="24" t="s">
        <v>13792</v>
      </c>
      <c r="D4379" s="24" t="s">
        <v>1102</v>
      </c>
    </row>
    <row r="4380">
      <c r="A4380" s="24" t="s">
        <v>21410</v>
      </c>
      <c r="B4380" s="1" t="s">
        <v>21411</v>
      </c>
      <c r="C4380" s="24" t="s">
        <v>13792</v>
      </c>
      <c r="D4380" s="24" t="s">
        <v>1102</v>
      </c>
    </row>
    <row r="4381">
      <c r="A4381" s="24" t="s">
        <v>7732</v>
      </c>
      <c r="B4381" s="1" t="s">
        <v>7733</v>
      </c>
      <c r="C4381" s="24" t="s">
        <v>13792</v>
      </c>
      <c r="D4381" s="24" t="s">
        <v>1102</v>
      </c>
    </row>
    <row r="4382">
      <c r="A4382" s="24" t="s">
        <v>21414</v>
      </c>
      <c r="B4382" s="1" t="s">
        <v>21415</v>
      </c>
      <c r="C4382" s="24" t="s">
        <v>13792</v>
      </c>
      <c r="D4382" s="24" t="s">
        <v>1102</v>
      </c>
    </row>
    <row r="4383" hidden="1">
      <c r="A4383" s="1" t="s">
        <v>20191</v>
      </c>
      <c r="B4383" s="1" t="s">
        <v>20191</v>
      </c>
      <c r="C4383" s="24" t="s">
        <v>13792</v>
      </c>
      <c r="D4383" s="1" t="s">
        <v>20191</v>
      </c>
    </row>
    <row r="4384" hidden="1">
      <c r="A4384" s="1" t="s">
        <v>20191</v>
      </c>
      <c r="B4384" s="1" t="s">
        <v>20191</v>
      </c>
      <c r="C4384" s="24" t="s">
        <v>13792</v>
      </c>
      <c r="D4384" s="1" t="s">
        <v>20191</v>
      </c>
    </row>
    <row r="4385">
      <c r="A4385" s="24" t="s">
        <v>7736</v>
      </c>
      <c r="B4385" s="1" t="s">
        <v>7737</v>
      </c>
      <c r="C4385" s="24" t="s">
        <v>13792</v>
      </c>
      <c r="D4385" s="24" t="s">
        <v>1102</v>
      </c>
    </row>
    <row r="4386">
      <c r="A4386" s="24" t="s">
        <v>7746</v>
      </c>
      <c r="B4386" s="1" t="s">
        <v>7747</v>
      </c>
      <c r="C4386" s="24" t="s">
        <v>13792</v>
      </c>
      <c r="D4386" s="24" t="s">
        <v>1102</v>
      </c>
    </row>
    <row r="4387">
      <c r="A4387" s="24" t="s">
        <v>21421</v>
      </c>
      <c r="B4387" s="1" t="s">
        <v>21423</v>
      </c>
      <c r="C4387" s="24" t="s">
        <v>13792</v>
      </c>
      <c r="D4387" s="24" t="s">
        <v>1102</v>
      </c>
    </row>
    <row r="4388">
      <c r="A4388" s="24" t="s">
        <v>21424</v>
      </c>
      <c r="B4388" s="1" t="s">
        <v>21425</v>
      </c>
      <c r="C4388" s="24" t="s">
        <v>13792</v>
      </c>
      <c r="D4388" s="24" t="s">
        <v>1102</v>
      </c>
    </row>
    <row r="4389">
      <c r="A4389" s="24" t="s">
        <v>7748</v>
      </c>
      <c r="B4389" s="1" t="s">
        <v>7749</v>
      </c>
      <c r="C4389" s="24" t="s">
        <v>13792</v>
      </c>
      <c r="D4389" s="24" t="s">
        <v>1102</v>
      </c>
    </row>
    <row r="4390">
      <c r="A4390" s="24" t="s">
        <v>7750</v>
      </c>
      <c r="B4390" s="1" t="s">
        <v>7751</v>
      </c>
      <c r="C4390" s="24" t="s">
        <v>13792</v>
      </c>
      <c r="D4390" s="24" t="s">
        <v>1102</v>
      </c>
    </row>
    <row r="4391">
      <c r="A4391" s="24" t="s">
        <v>7756</v>
      </c>
      <c r="B4391" s="1" t="s">
        <v>7757</v>
      </c>
      <c r="C4391" s="24" t="s">
        <v>13792</v>
      </c>
      <c r="D4391" s="24" t="s">
        <v>1102</v>
      </c>
    </row>
    <row r="4392">
      <c r="A4392" s="24" t="s">
        <v>21432</v>
      </c>
      <c r="B4392" s="1" t="s">
        <v>21433</v>
      </c>
      <c r="C4392" s="24" t="s">
        <v>13792</v>
      </c>
      <c r="D4392" s="24" t="s">
        <v>1102</v>
      </c>
    </row>
    <row r="4393">
      <c r="A4393" s="24" t="s">
        <v>7762</v>
      </c>
      <c r="B4393" s="1" t="s">
        <v>7763</v>
      </c>
      <c r="C4393" s="24" t="s">
        <v>13792</v>
      </c>
      <c r="D4393" s="24" t="s">
        <v>1102</v>
      </c>
    </row>
    <row r="4394">
      <c r="A4394" s="24" t="s">
        <v>7770</v>
      </c>
      <c r="B4394" s="1" t="s">
        <v>7771</v>
      </c>
      <c r="C4394" s="24" t="s">
        <v>13792</v>
      </c>
      <c r="D4394" s="24" t="s">
        <v>1102</v>
      </c>
    </row>
    <row r="4395">
      <c r="A4395" s="24" t="s">
        <v>21438</v>
      </c>
      <c r="B4395" s="1" t="s">
        <v>21439</v>
      </c>
      <c r="C4395" s="24" t="s">
        <v>13792</v>
      </c>
      <c r="D4395" s="24" t="s">
        <v>1102</v>
      </c>
    </row>
    <row r="4396">
      <c r="A4396" s="24" t="s">
        <v>21440</v>
      </c>
      <c r="B4396" s="1" t="s">
        <v>21441</v>
      </c>
      <c r="C4396" s="24" t="s">
        <v>13792</v>
      </c>
      <c r="D4396" s="24" t="s">
        <v>1102</v>
      </c>
    </row>
    <row r="4397">
      <c r="A4397" s="24" t="s">
        <v>21442</v>
      </c>
      <c r="B4397" s="1" t="s">
        <v>21443</v>
      </c>
      <c r="C4397" s="24" t="s">
        <v>13792</v>
      </c>
      <c r="D4397" s="24" t="s">
        <v>1102</v>
      </c>
    </row>
    <row r="4398">
      <c r="A4398" s="24" t="s">
        <v>21444</v>
      </c>
      <c r="B4398" s="1" t="s">
        <v>21445</v>
      </c>
      <c r="C4398" s="24" t="s">
        <v>13792</v>
      </c>
      <c r="D4398" s="24" t="s">
        <v>1102</v>
      </c>
    </row>
    <row r="4399">
      <c r="A4399" s="24" t="s">
        <v>21446</v>
      </c>
      <c r="B4399" s="1" t="s">
        <v>21448</v>
      </c>
      <c r="C4399" s="24" t="s">
        <v>13792</v>
      </c>
      <c r="D4399" s="24" t="s">
        <v>1102</v>
      </c>
    </row>
    <row r="4400" hidden="1">
      <c r="A4400" s="1" t="s">
        <v>20191</v>
      </c>
      <c r="B4400" s="1" t="s">
        <v>20191</v>
      </c>
      <c r="C4400" s="24" t="s">
        <v>13792</v>
      </c>
      <c r="D4400" s="1" t="s">
        <v>20191</v>
      </c>
    </row>
    <row r="4401" hidden="1">
      <c r="A4401" s="1" t="s">
        <v>20191</v>
      </c>
      <c r="B4401" s="1" t="s">
        <v>20191</v>
      </c>
      <c r="C4401" s="24" t="s">
        <v>13792</v>
      </c>
      <c r="D4401" s="1" t="s">
        <v>20191</v>
      </c>
    </row>
    <row r="4402">
      <c r="A4402" s="24" t="s">
        <v>7774</v>
      </c>
      <c r="B4402" s="1" t="s">
        <v>7775</v>
      </c>
      <c r="C4402" s="24" t="s">
        <v>13792</v>
      </c>
      <c r="D4402" s="24" t="s">
        <v>1102</v>
      </c>
    </row>
    <row r="4403">
      <c r="A4403" s="24" t="s">
        <v>7784</v>
      </c>
      <c r="B4403" s="1" t="s">
        <v>7785</v>
      </c>
      <c r="C4403" s="24" t="s">
        <v>13792</v>
      </c>
      <c r="D4403" s="24" t="s">
        <v>1102</v>
      </c>
    </row>
    <row r="4404">
      <c r="A4404" s="24" t="s">
        <v>21454</v>
      </c>
      <c r="B4404" s="1" t="s">
        <v>21455</v>
      </c>
      <c r="C4404" s="24" t="s">
        <v>13792</v>
      </c>
      <c r="D4404" s="24" t="s">
        <v>1102</v>
      </c>
    </row>
    <row r="4405">
      <c r="A4405" s="24" t="s">
        <v>21457</v>
      </c>
      <c r="B4405" s="1" t="s">
        <v>21459</v>
      </c>
      <c r="C4405" s="24" t="s">
        <v>13792</v>
      </c>
      <c r="D4405" s="24" t="s">
        <v>1102</v>
      </c>
    </row>
    <row r="4406">
      <c r="A4406" s="24" t="s">
        <v>21460</v>
      </c>
      <c r="B4406" s="1" t="s">
        <v>21461</v>
      </c>
      <c r="C4406" s="24" t="s">
        <v>13792</v>
      </c>
      <c r="D4406" s="24" t="s">
        <v>1102</v>
      </c>
    </row>
    <row r="4407">
      <c r="A4407" s="24" t="s">
        <v>7786</v>
      </c>
      <c r="B4407" s="1" t="s">
        <v>7787</v>
      </c>
      <c r="C4407" s="24" t="s">
        <v>13792</v>
      </c>
      <c r="D4407" s="24" t="s">
        <v>1102</v>
      </c>
    </row>
    <row r="4408">
      <c r="A4408" s="24" t="s">
        <v>7792</v>
      </c>
      <c r="B4408" s="1" t="s">
        <v>7793</v>
      </c>
      <c r="C4408" s="24" t="s">
        <v>13792</v>
      </c>
      <c r="D4408" s="24" t="s">
        <v>1102</v>
      </c>
    </row>
    <row r="4409">
      <c r="A4409" s="24" t="s">
        <v>21466</v>
      </c>
      <c r="B4409" s="1" t="s">
        <v>21467</v>
      </c>
      <c r="C4409" s="24" t="s">
        <v>13792</v>
      </c>
      <c r="D4409" s="24" t="s">
        <v>1102</v>
      </c>
    </row>
    <row r="4410">
      <c r="A4410" s="24" t="s">
        <v>7800</v>
      </c>
      <c r="B4410" s="1" t="s">
        <v>7801</v>
      </c>
      <c r="C4410" s="24" t="s">
        <v>13792</v>
      </c>
      <c r="D4410" s="24" t="s">
        <v>1102</v>
      </c>
    </row>
    <row r="4411">
      <c r="A4411" s="24" t="s">
        <v>7806</v>
      </c>
      <c r="B4411" s="1" t="s">
        <v>7807</v>
      </c>
      <c r="C4411" s="24" t="s">
        <v>13792</v>
      </c>
      <c r="D4411" s="24" t="s">
        <v>1102</v>
      </c>
    </row>
    <row r="4412">
      <c r="A4412" s="24" t="s">
        <v>21472</v>
      </c>
      <c r="B4412" s="1" t="s">
        <v>21474</v>
      </c>
      <c r="C4412" s="24" t="s">
        <v>13792</v>
      </c>
      <c r="D4412" s="24" t="s">
        <v>1102</v>
      </c>
    </row>
    <row r="4413">
      <c r="A4413" s="24" t="s">
        <v>21476</v>
      </c>
      <c r="B4413" s="1" t="s">
        <v>21477</v>
      </c>
      <c r="C4413" s="24" t="s">
        <v>13792</v>
      </c>
      <c r="D4413" s="24" t="s">
        <v>1102</v>
      </c>
    </row>
    <row r="4414">
      <c r="A4414" s="24" t="s">
        <v>7808</v>
      </c>
      <c r="B4414" s="1" t="s">
        <v>7809</v>
      </c>
      <c r="C4414" s="24" t="s">
        <v>13792</v>
      </c>
      <c r="D4414" s="24" t="s">
        <v>1102</v>
      </c>
    </row>
    <row r="4415">
      <c r="A4415" s="24" t="s">
        <v>21480</v>
      </c>
      <c r="B4415" s="1" t="s">
        <v>21481</v>
      </c>
      <c r="C4415" s="24" t="s">
        <v>13792</v>
      </c>
      <c r="D4415" s="24" t="s">
        <v>1102</v>
      </c>
    </row>
    <row r="4416">
      <c r="A4416" s="24" t="s">
        <v>21483</v>
      </c>
      <c r="B4416" s="1" t="s">
        <v>21485</v>
      </c>
      <c r="C4416" s="24" t="s">
        <v>13792</v>
      </c>
      <c r="D4416" s="24" t="s">
        <v>1102</v>
      </c>
    </row>
    <row r="4417" hidden="1">
      <c r="A4417" s="1" t="s">
        <v>20191</v>
      </c>
      <c r="B4417" s="1" t="s">
        <v>20191</v>
      </c>
      <c r="C4417" s="24" t="s">
        <v>13792</v>
      </c>
      <c r="D4417" s="1" t="s">
        <v>20191</v>
      </c>
    </row>
    <row r="4418" hidden="1">
      <c r="A4418" s="1" t="s">
        <v>20191</v>
      </c>
      <c r="B4418" s="1" t="s">
        <v>20191</v>
      </c>
      <c r="C4418" s="24" t="s">
        <v>13792</v>
      </c>
      <c r="D4418" s="1" t="s">
        <v>20191</v>
      </c>
    </row>
    <row r="4419">
      <c r="A4419" s="24" t="s">
        <v>7812</v>
      </c>
      <c r="B4419" s="1" t="s">
        <v>7813</v>
      </c>
      <c r="C4419" s="24" t="s">
        <v>13792</v>
      </c>
      <c r="D4419" s="24" t="s">
        <v>1102</v>
      </c>
    </row>
    <row r="4420">
      <c r="A4420" s="24" t="s">
        <v>7824</v>
      </c>
      <c r="B4420" s="1" t="s">
        <v>7825</v>
      </c>
      <c r="C4420" s="24" t="s">
        <v>13792</v>
      </c>
      <c r="D4420" s="24" t="s">
        <v>1102</v>
      </c>
    </row>
    <row r="4421">
      <c r="A4421" s="24" t="s">
        <v>7826</v>
      </c>
      <c r="B4421" s="1" t="s">
        <v>7827</v>
      </c>
      <c r="C4421" s="24" t="s">
        <v>13792</v>
      </c>
      <c r="D4421" s="24" t="s">
        <v>1102</v>
      </c>
    </row>
    <row r="4422">
      <c r="A4422" s="24" t="s">
        <v>7828</v>
      </c>
      <c r="B4422" s="1" t="s">
        <v>7829</v>
      </c>
      <c r="C4422" s="24" t="s">
        <v>13792</v>
      </c>
      <c r="D4422" s="24" t="s">
        <v>1102</v>
      </c>
    </row>
    <row r="4423">
      <c r="A4423" s="24" t="s">
        <v>7830</v>
      </c>
      <c r="B4423" s="1" t="s">
        <v>7831</v>
      </c>
      <c r="C4423" s="24" t="s">
        <v>13792</v>
      </c>
      <c r="D4423" s="24" t="s">
        <v>1102</v>
      </c>
    </row>
    <row r="4424">
      <c r="A4424" s="24" t="s">
        <v>7832</v>
      </c>
      <c r="B4424" s="1" t="s">
        <v>7833</v>
      </c>
      <c r="C4424" s="24" t="s">
        <v>13792</v>
      </c>
      <c r="D4424" s="24" t="s">
        <v>1102</v>
      </c>
    </row>
    <row r="4425">
      <c r="A4425" s="24" t="s">
        <v>7838</v>
      </c>
      <c r="B4425" s="1" t="s">
        <v>7840</v>
      </c>
      <c r="C4425" s="24" t="s">
        <v>13792</v>
      </c>
      <c r="D4425" s="24" t="s">
        <v>1102</v>
      </c>
    </row>
    <row r="4426">
      <c r="A4426" s="24" t="s">
        <v>7849</v>
      </c>
      <c r="B4426" s="1" t="s">
        <v>7850</v>
      </c>
      <c r="C4426" s="24" t="s">
        <v>13792</v>
      </c>
      <c r="D4426" s="24" t="s">
        <v>1102</v>
      </c>
    </row>
    <row r="4427">
      <c r="A4427" s="24" t="s">
        <v>7851</v>
      </c>
      <c r="B4427" s="1" t="s">
        <v>7852</v>
      </c>
      <c r="C4427" s="24" t="s">
        <v>13792</v>
      </c>
      <c r="D4427" s="24" t="s">
        <v>1102</v>
      </c>
    </row>
    <row r="4428">
      <c r="A4428" s="24" t="s">
        <v>7857</v>
      </c>
      <c r="B4428" s="1" t="s">
        <v>7858</v>
      </c>
      <c r="C4428" s="24" t="s">
        <v>13792</v>
      </c>
      <c r="D4428" s="24" t="s">
        <v>1102</v>
      </c>
    </row>
    <row r="4429">
      <c r="A4429" s="24" t="s">
        <v>7859</v>
      </c>
      <c r="B4429" s="1" t="s">
        <v>7860</v>
      </c>
      <c r="C4429" s="24" t="s">
        <v>13792</v>
      </c>
      <c r="D4429" s="24" t="s">
        <v>1102</v>
      </c>
    </row>
    <row r="4430">
      <c r="A4430" s="24" t="s">
        <v>21506</v>
      </c>
      <c r="B4430" s="1" t="s">
        <v>21507</v>
      </c>
      <c r="C4430" s="24" t="s">
        <v>13792</v>
      </c>
      <c r="D4430" s="24" t="s">
        <v>1102</v>
      </c>
    </row>
    <row r="4431">
      <c r="A4431" s="24" t="s">
        <v>7861</v>
      </c>
      <c r="B4431" s="1" t="s">
        <v>7862</v>
      </c>
      <c r="C4431" s="24" t="s">
        <v>13792</v>
      </c>
      <c r="D4431" s="24" t="s">
        <v>1102</v>
      </c>
    </row>
    <row r="4432">
      <c r="A4432" s="24" t="s">
        <v>7863</v>
      </c>
      <c r="B4432" s="1" t="s">
        <v>7864</v>
      </c>
      <c r="C4432" s="24" t="s">
        <v>13792</v>
      </c>
      <c r="D4432" s="24" t="s">
        <v>1102</v>
      </c>
    </row>
    <row r="4433">
      <c r="A4433" s="24" t="s">
        <v>21512</v>
      </c>
      <c r="B4433" s="1" t="s">
        <v>21513</v>
      </c>
      <c r="C4433" s="24" t="s">
        <v>13792</v>
      </c>
      <c r="D4433" s="24" t="s">
        <v>1102</v>
      </c>
    </row>
    <row r="4434" hidden="1">
      <c r="A4434" s="1" t="s">
        <v>20191</v>
      </c>
      <c r="B4434" s="1" t="s">
        <v>20191</v>
      </c>
      <c r="C4434" s="24" t="s">
        <v>13792</v>
      </c>
      <c r="D4434" s="1" t="s">
        <v>20191</v>
      </c>
    </row>
    <row r="4435" hidden="1">
      <c r="A4435" s="1" t="s">
        <v>20191</v>
      </c>
      <c r="B4435" s="1" t="s">
        <v>20191</v>
      </c>
      <c r="C4435" s="24" t="s">
        <v>13792</v>
      </c>
      <c r="D4435" s="1" t="s">
        <v>20191</v>
      </c>
    </row>
    <row r="4436">
      <c r="A4436" s="24" t="s">
        <v>7867</v>
      </c>
      <c r="B4436" s="1" t="s">
        <v>7868</v>
      </c>
      <c r="C4436" s="24" t="s">
        <v>13792</v>
      </c>
      <c r="D4436" s="24" t="s">
        <v>1102</v>
      </c>
    </row>
    <row r="4437">
      <c r="A4437" s="24" t="s">
        <v>7877</v>
      </c>
      <c r="B4437" s="1" t="s">
        <v>7878</v>
      </c>
      <c r="C4437" s="24" t="s">
        <v>13792</v>
      </c>
      <c r="D4437" s="24" t="s">
        <v>1102</v>
      </c>
    </row>
    <row r="4438">
      <c r="A4438" s="24" t="s">
        <v>21518</v>
      </c>
      <c r="B4438" s="1" t="s">
        <v>21519</v>
      </c>
      <c r="C4438" s="24" t="s">
        <v>13792</v>
      </c>
      <c r="D4438" s="24" t="s">
        <v>1102</v>
      </c>
    </row>
    <row r="4439">
      <c r="A4439" s="24" t="s">
        <v>21522</v>
      </c>
      <c r="B4439" s="1" t="s">
        <v>21523</v>
      </c>
      <c r="C4439" s="24" t="s">
        <v>13792</v>
      </c>
      <c r="D4439" s="24" t="s">
        <v>1102</v>
      </c>
    </row>
    <row r="4440">
      <c r="A4440" s="24" t="s">
        <v>21524</v>
      </c>
      <c r="B4440" s="1" t="s">
        <v>21526</v>
      </c>
      <c r="C4440" s="24" t="s">
        <v>13792</v>
      </c>
      <c r="D4440" s="24" t="s">
        <v>1102</v>
      </c>
    </row>
    <row r="4441">
      <c r="A4441" s="24" t="s">
        <v>21528</v>
      </c>
      <c r="B4441" s="1" t="s">
        <v>21529</v>
      </c>
      <c r="C4441" s="24" t="s">
        <v>13792</v>
      </c>
      <c r="D4441" s="24" t="s">
        <v>1102</v>
      </c>
    </row>
    <row r="4442">
      <c r="A4442" s="24" t="s">
        <v>7883</v>
      </c>
      <c r="B4442" s="1" t="s">
        <v>7884</v>
      </c>
      <c r="C4442" s="24" t="s">
        <v>13792</v>
      </c>
      <c r="D4442" s="24" t="s">
        <v>1102</v>
      </c>
    </row>
    <row r="4443">
      <c r="A4443" s="24" t="s">
        <v>7893</v>
      </c>
      <c r="B4443" s="1" t="s">
        <v>7894</v>
      </c>
      <c r="C4443" s="24" t="s">
        <v>13792</v>
      </c>
      <c r="D4443" s="24" t="s">
        <v>1102</v>
      </c>
    </row>
    <row r="4444">
      <c r="A4444" s="24" t="s">
        <v>7895</v>
      </c>
      <c r="B4444" s="1" t="s">
        <v>7896</v>
      </c>
      <c r="C4444" s="24" t="s">
        <v>13792</v>
      </c>
      <c r="D4444" s="24" t="s">
        <v>1102</v>
      </c>
    </row>
    <row r="4445">
      <c r="A4445" s="24" t="s">
        <v>7901</v>
      </c>
      <c r="B4445" s="1" t="s">
        <v>7902</v>
      </c>
      <c r="C4445" s="24" t="s">
        <v>13792</v>
      </c>
      <c r="D4445" s="24" t="s">
        <v>1102</v>
      </c>
    </row>
    <row r="4446">
      <c r="A4446" s="24" t="s">
        <v>7903</v>
      </c>
      <c r="B4446" s="1" t="s">
        <v>7904</v>
      </c>
      <c r="C4446" s="24" t="s">
        <v>13792</v>
      </c>
      <c r="D4446" s="24" t="s">
        <v>1102</v>
      </c>
    </row>
    <row r="4447">
      <c r="A4447" s="24" t="s">
        <v>7905</v>
      </c>
      <c r="B4447" s="1" t="s">
        <v>7906</v>
      </c>
      <c r="C4447" s="24" t="s">
        <v>13792</v>
      </c>
      <c r="D4447" s="24" t="s">
        <v>1102</v>
      </c>
    </row>
    <row r="4448">
      <c r="A4448" s="24" t="s">
        <v>21538</v>
      </c>
      <c r="B4448" s="1" t="s">
        <v>21539</v>
      </c>
      <c r="C4448" s="24" t="s">
        <v>13792</v>
      </c>
      <c r="D4448" s="24" t="s">
        <v>1102</v>
      </c>
    </row>
    <row r="4449">
      <c r="A4449" s="24" t="s">
        <v>21542</v>
      </c>
      <c r="B4449" s="1" t="s">
        <v>21543</v>
      </c>
      <c r="C4449" s="24" t="s">
        <v>13792</v>
      </c>
      <c r="D4449" s="24" t="s">
        <v>1102</v>
      </c>
    </row>
    <row r="4450">
      <c r="A4450" s="24" t="s">
        <v>21544</v>
      </c>
      <c r="B4450" s="1" t="s">
        <v>21546</v>
      </c>
      <c r="C4450" s="24" t="s">
        <v>13792</v>
      </c>
      <c r="D4450" s="24" t="s">
        <v>1102</v>
      </c>
    </row>
    <row r="4451" hidden="1">
      <c r="A4451" s="1" t="s">
        <v>20191</v>
      </c>
      <c r="B4451" s="1" t="s">
        <v>20191</v>
      </c>
      <c r="C4451" s="24" t="s">
        <v>13792</v>
      </c>
      <c r="D4451" s="1" t="s">
        <v>20191</v>
      </c>
    </row>
    <row r="4452" hidden="1">
      <c r="A4452" s="1" t="s">
        <v>20191</v>
      </c>
      <c r="B4452" s="1" t="s">
        <v>20191</v>
      </c>
      <c r="C4452" s="24" t="s">
        <v>13792</v>
      </c>
      <c r="D4452" s="1" t="s">
        <v>20191</v>
      </c>
    </row>
    <row r="4453">
      <c r="A4453" s="24" t="s">
        <v>7909</v>
      </c>
      <c r="B4453" s="1" t="s">
        <v>7910</v>
      </c>
      <c r="C4453" s="24" t="s">
        <v>13792</v>
      </c>
      <c r="D4453" s="24" t="s">
        <v>1102</v>
      </c>
    </row>
    <row r="4454">
      <c r="A4454" s="24" t="s">
        <v>7919</v>
      </c>
      <c r="B4454" s="1" t="s">
        <v>7920</v>
      </c>
      <c r="C4454" s="24" t="s">
        <v>13792</v>
      </c>
      <c r="D4454" s="24" t="s">
        <v>1102</v>
      </c>
    </row>
    <row r="4455">
      <c r="A4455" s="24" t="s">
        <v>21552</v>
      </c>
      <c r="B4455" s="1" t="s">
        <v>21553</v>
      </c>
      <c r="C4455" s="24" t="s">
        <v>13792</v>
      </c>
      <c r="D4455" s="24" t="s">
        <v>1102</v>
      </c>
    </row>
    <row r="4456">
      <c r="A4456" s="24" t="s">
        <v>21554</v>
      </c>
      <c r="B4456" s="1" t="s">
        <v>21556</v>
      </c>
      <c r="C4456" s="24" t="s">
        <v>13792</v>
      </c>
      <c r="D4456" s="24" t="s">
        <v>1102</v>
      </c>
    </row>
    <row r="4457">
      <c r="A4457" s="24" t="s">
        <v>7921</v>
      </c>
      <c r="B4457" s="1" t="s">
        <v>7922</v>
      </c>
      <c r="C4457" s="24" t="s">
        <v>13792</v>
      </c>
      <c r="D4457" s="24" t="s">
        <v>1102</v>
      </c>
    </row>
    <row r="4458">
      <c r="A4458" s="24" t="s">
        <v>7927</v>
      </c>
      <c r="B4458" s="1" t="s">
        <v>7928</v>
      </c>
      <c r="C4458" s="24" t="s">
        <v>13792</v>
      </c>
      <c r="D4458" s="24" t="s">
        <v>1102</v>
      </c>
    </row>
    <row r="4459">
      <c r="A4459" s="24" t="s">
        <v>7935</v>
      </c>
      <c r="B4459" s="1" t="s">
        <v>7936</v>
      </c>
      <c r="C4459" s="24" t="s">
        <v>13792</v>
      </c>
      <c r="D4459" s="24" t="s">
        <v>1102</v>
      </c>
    </row>
    <row r="4460">
      <c r="A4460" s="24" t="s">
        <v>7937</v>
      </c>
      <c r="B4460" s="1" t="s">
        <v>7938</v>
      </c>
      <c r="C4460" s="24" t="s">
        <v>13792</v>
      </c>
      <c r="D4460" s="24" t="s">
        <v>1102</v>
      </c>
    </row>
    <row r="4461">
      <c r="A4461" s="24" t="s">
        <v>7943</v>
      </c>
      <c r="B4461" s="1" t="s">
        <v>7944</v>
      </c>
      <c r="C4461" s="24" t="s">
        <v>13792</v>
      </c>
      <c r="D4461" s="24" t="s">
        <v>1102</v>
      </c>
    </row>
    <row r="4462">
      <c r="A4462" s="24" t="s">
        <v>7945</v>
      </c>
      <c r="B4462" s="1" t="s">
        <v>7946</v>
      </c>
      <c r="C4462" s="24" t="s">
        <v>13792</v>
      </c>
      <c r="D4462" s="24" t="s">
        <v>1102</v>
      </c>
    </row>
    <row r="4463">
      <c r="A4463" s="24" t="s">
        <v>21565</v>
      </c>
      <c r="B4463" s="1" t="s">
        <v>21567</v>
      </c>
      <c r="C4463" s="24" t="s">
        <v>13792</v>
      </c>
      <c r="D4463" s="24" t="s">
        <v>1102</v>
      </c>
    </row>
    <row r="4464">
      <c r="A4464" s="24" t="s">
        <v>21568</v>
      </c>
      <c r="B4464" s="1" t="s">
        <v>21570</v>
      </c>
      <c r="C4464" s="24" t="s">
        <v>13792</v>
      </c>
      <c r="D4464" s="24" t="s">
        <v>1102</v>
      </c>
    </row>
    <row r="4465">
      <c r="A4465" s="24" t="s">
        <v>21572</v>
      </c>
      <c r="B4465" s="1" t="s">
        <v>21573</v>
      </c>
      <c r="C4465" s="24" t="s">
        <v>13792</v>
      </c>
      <c r="D4465" s="24" t="s">
        <v>1102</v>
      </c>
    </row>
    <row r="4466">
      <c r="A4466" s="24" t="s">
        <v>21574</v>
      </c>
      <c r="B4466" s="1" t="s">
        <v>21576</v>
      </c>
      <c r="C4466" s="24" t="s">
        <v>13792</v>
      </c>
      <c r="D4466" s="24" t="s">
        <v>1102</v>
      </c>
    </row>
    <row r="4467" hidden="1">
      <c r="A4467" s="1" t="s">
        <v>20191</v>
      </c>
      <c r="B4467" s="1" t="s">
        <v>20191</v>
      </c>
      <c r="C4467" s="24" t="s">
        <v>13792</v>
      </c>
      <c r="D4467" s="1" t="s">
        <v>20191</v>
      </c>
    </row>
    <row r="4468" hidden="1">
      <c r="A4468" s="1" t="s">
        <v>20191</v>
      </c>
      <c r="B4468" s="1" t="s">
        <v>20191</v>
      </c>
      <c r="C4468" s="24" t="s">
        <v>13792</v>
      </c>
      <c r="D4468" s="1" t="s">
        <v>20191</v>
      </c>
    </row>
    <row r="4469">
      <c r="A4469" s="24" t="s">
        <v>7949</v>
      </c>
      <c r="B4469" s="1" t="s">
        <v>7950</v>
      </c>
      <c r="C4469" s="24" t="s">
        <v>13792</v>
      </c>
      <c r="D4469" s="24" t="s">
        <v>1102</v>
      </c>
    </row>
    <row r="4470">
      <c r="A4470" s="24" t="s">
        <v>7959</v>
      </c>
      <c r="B4470" s="1" t="s">
        <v>7960</v>
      </c>
      <c r="C4470" s="24" t="s">
        <v>13792</v>
      </c>
      <c r="D4470" s="24" t="s">
        <v>1102</v>
      </c>
    </row>
    <row r="4471">
      <c r="A4471" s="24" t="s">
        <v>21582</v>
      </c>
      <c r="B4471" s="1" t="s">
        <v>21583</v>
      </c>
      <c r="C4471" s="24" t="s">
        <v>13792</v>
      </c>
      <c r="D4471" s="24" t="s">
        <v>1102</v>
      </c>
    </row>
    <row r="4472">
      <c r="A4472" s="24" t="s">
        <v>21584</v>
      </c>
      <c r="B4472" s="1" t="s">
        <v>21585</v>
      </c>
      <c r="C4472" s="24" t="s">
        <v>13792</v>
      </c>
      <c r="D4472" s="24" t="s">
        <v>1102</v>
      </c>
    </row>
    <row r="4473">
      <c r="A4473" s="24" t="s">
        <v>21587</v>
      </c>
      <c r="B4473" s="1" t="s">
        <v>21589</v>
      </c>
      <c r="C4473" s="24" t="s">
        <v>13792</v>
      </c>
      <c r="D4473" s="24" t="s">
        <v>1102</v>
      </c>
    </row>
    <row r="4474">
      <c r="A4474" s="24" t="s">
        <v>21590</v>
      </c>
      <c r="B4474" s="1" t="s">
        <v>21591</v>
      </c>
      <c r="C4474" s="24" t="s">
        <v>13792</v>
      </c>
      <c r="D4474" s="24" t="s">
        <v>1102</v>
      </c>
    </row>
    <row r="4475">
      <c r="A4475" s="24" t="s">
        <v>7965</v>
      </c>
      <c r="B4475" s="1" t="s">
        <v>7966</v>
      </c>
      <c r="C4475" s="24" t="s">
        <v>13792</v>
      </c>
      <c r="D4475" s="24" t="s">
        <v>1102</v>
      </c>
    </row>
    <row r="4476">
      <c r="A4476" s="24" t="s">
        <v>21595</v>
      </c>
      <c r="B4476" s="1" t="s">
        <v>21596</v>
      </c>
      <c r="C4476" s="24" t="s">
        <v>13792</v>
      </c>
      <c r="D4476" s="24" t="s">
        <v>1102</v>
      </c>
    </row>
    <row r="4477">
      <c r="A4477" s="24" t="s">
        <v>7971</v>
      </c>
      <c r="B4477" s="1" t="s">
        <v>7972</v>
      </c>
      <c r="C4477" s="24" t="s">
        <v>13792</v>
      </c>
      <c r="D4477" s="24" t="s">
        <v>1102</v>
      </c>
    </row>
    <row r="4478">
      <c r="A4478" s="24" t="s">
        <v>7977</v>
      </c>
      <c r="B4478" s="1" t="s">
        <v>7978</v>
      </c>
      <c r="C4478" s="24" t="s">
        <v>13792</v>
      </c>
      <c r="D4478" s="24" t="s">
        <v>1102</v>
      </c>
    </row>
    <row r="4479">
      <c r="A4479" s="24" t="s">
        <v>7979</v>
      </c>
      <c r="B4479" s="1" t="s">
        <v>7980</v>
      </c>
      <c r="C4479" s="24" t="s">
        <v>13792</v>
      </c>
      <c r="D4479" s="24" t="s">
        <v>1102</v>
      </c>
    </row>
    <row r="4480">
      <c r="A4480" s="24" t="s">
        <v>7981</v>
      </c>
      <c r="B4480" s="1" t="s">
        <v>7982</v>
      </c>
      <c r="C4480" s="24" t="s">
        <v>13792</v>
      </c>
      <c r="D4480" s="24" t="s">
        <v>1102</v>
      </c>
    </row>
    <row r="4481">
      <c r="A4481" s="24" t="s">
        <v>21606</v>
      </c>
      <c r="B4481" s="1" t="s">
        <v>21608</v>
      </c>
      <c r="C4481" s="24" t="s">
        <v>13792</v>
      </c>
      <c r="D4481" s="24" t="s">
        <v>1102</v>
      </c>
    </row>
    <row r="4482">
      <c r="A4482" s="24" t="s">
        <v>21610</v>
      </c>
      <c r="B4482" s="1" t="s">
        <v>21613</v>
      </c>
      <c r="C4482" s="24" t="s">
        <v>13792</v>
      </c>
      <c r="D4482" s="24" t="s">
        <v>1102</v>
      </c>
    </row>
    <row r="4483">
      <c r="A4483" s="24" t="s">
        <v>21615</v>
      </c>
      <c r="B4483" s="1" t="s">
        <v>21617</v>
      </c>
      <c r="C4483" s="24" t="s">
        <v>13792</v>
      </c>
      <c r="D4483" s="24" t="s">
        <v>1102</v>
      </c>
    </row>
    <row r="4484" hidden="1">
      <c r="A4484" s="1" t="s">
        <v>20191</v>
      </c>
      <c r="B4484" s="1" t="s">
        <v>20191</v>
      </c>
      <c r="C4484" s="24" t="s">
        <v>13792</v>
      </c>
      <c r="D4484" s="1" t="s">
        <v>20191</v>
      </c>
    </row>
    <row r="4485" hidden="1">
      <c r="A4485" s="1" t="s">
        <v>20191</v>
      </c>
      <c r="B4485" s="1" t="s">
        <v>20191</v>
      </c>
      <c r="C4485" s="24" t="s">
        <v>13792</v>
      </c>
      <c r="D4485" s="1" t="s">
        <v>20191</v>
      </c>
    </row>
    <row r="4486">
      <c r="A4486" s="24" t="s">
        <v>7985</v>
      </c>
      <c r="B4486" s="1" t="s">
        <v>7986</v>
      </c>
      <c r="C4486" s="24" t="s">
        <v>13792</v>
      </c>
      <c r="D4486" s="24" t="s">
        <v>1102</v>
      </c>
    </row>
    <row r="4487">
      <c r="A4487" s="24" t="s">
        <v>7995</v>
      </c>
      <c r="B4487" s="1" t="s">
        <v>7996</v>
      </c>
      <c r="C4487" s="24" t="s">
        <v>13792</v>
      </c>
      <c r="D4487" s="24" t="s">
        <v>1102</v>
      </c>
    </row>
    <row r="4488">
      <c r="A4488" s="24" t="s">
        <v>7997</v>
      </c>
      <c r="B4488" s="1" t="s">
        <v>7998</v>
      </c>
      <c r="C4488" s="24" t="s">
        <v>13792</v>
      </c>
      <c r="D4488" s="24" t="s">
        <v>1102</v>
      </c>
    </row>
    <row r="4489">
      <c r="A4489" s="24" t="s">
        <v>7999</v>
      </c>
      <c r="B4489" s="1" t="s">
        <v>8000</v>
      </c>
      <c r="C4489" s="24" t="s">
        <v>13792</v>
      </c>
      <c r="D4489" s="24" t="s">
        <v>1102</v>
      </c>
    </row>
    <row r="4490">
      <c r="A4490" s="24" t="s">
        <v>8003</v>
      </c>
      <c r="B4490" s="1" t="s">
        <v>8004</v>
      </c>
      <c r="C4490" s="24" t="s">
        <v>13792</v>
      </c>
      <c r="D4490" s="24" t="s">
        <v>1102</v>
      </c>
    </row>
    <row r="4491">
      <c r="A4491" s="24" t="s">
        <v>8009</v>
      </c>
      <c r="B4491" s="1" t="s">
        <v>8010</v>
      </c>
      <c r="C4491" s="24" t="s">
        <v>13792</v>
      </c>
      <c r="D4491" s="24" t="s">
        <v>1102</v>
      </c>
    </row>
    <row r="4492">
      <c r="A4492" s="24" t="s">
        <v>8019</v>
      </c>
      <c r="B4492" s="1" t="s">
        <v>8020</v>
      </c>
      <c r="C4492" s="24" t="s">
        <v>13792</v>
      </c>
      <c r="D4492" s="24" t="s">
        <v>1102</v>
      </c>
    </row>
    <row r="4493">
      <c r="A4493" s="24" t="s">
        <v>8021</v>
      </c>
      <c r="B4493" s="1" t="s">
        <v>8022</v>
      </c>
      <c r="C4493" s="24" t="s">
        <v>13792</v>
      </c>
      <c r="D4493" s="24" t="s">
        <v>1102</v>
      </c>
    </row>
    <row r="4494">
      <c r="A4494" s="24" t="s">
        <v>8027</v>
      </c>
      <c r="B4494" s="1" t="s">
        <v>8028</v>
      </c>
      <c r="C4494" s="24" t="s">
        <v>13792</v>
      </c>
      <c r="D4494" s="24" t="s">
        <v>1102</v>
      </c>
    </row>
    <row r="4495">
      <c r="A4495" s="24" t="s">
        <v>8029</v>
      </c>
      <c r="B4495" s="1" t="s">
        <v>8030</v>
      </c>
      <c r="C4495" s="24" t="s">
        <v>13792</v>
      </c>
      <c r="D4495" s="24" t="s">
        <v>1102</v>
      </c>
    </row>
    <row r="4496">
      <c r="A4496" s="24" t="s">
        <v>8031</v>
      </c>
      <c r="B4496" s="1" t="s">
        <v>8032</v>
      </c>
      <c r="C4496" s="24" t="s">
        <v>13792</v>
      </c>
      <c r="D4496" s="24" t="s">
        <v>1102</v>
      </c>
    </row>
    <row r="4497">
      <c r="A4497" s="24" t="s">
        <v>8033</v>
      </c>
      <c r="B4497" s="1" t="s">
        <v>8034</v>
      </c>
      <c r="C4497" s="24" t="s">
        <v>13792</v>
      </c>
      <c r="D4497" s="24" t="s">
        <v>1102</v>
      </c>
    </row>
    <row r="4498">
      <c r="A4498" s="24" t="s">
        <v>8035</v>
      </c>
      <c r="B4498" s="1" t="s">
        <v>8036</v>
      </c>
      <c r="C4498" s="24" t="s">
        <v>13792</v>
      </c>
      <c r="D4498" s="24" t="s">
        <v>1102</v>
      </c>
    </row>
    <row r="4499">
      <c r="A4499" s="24" t="s">
        <v>8037</v>
      </c>
      <c r="B4499" s="1" t="s">
        <v>8038</v>
      </c>
      <c r="C4499" s="24" t="s">
        <v>13792</v>
      </c>
      <c r="D4499" s="24" t="s">
        <v>1102</v>
      </c>
    </row>
    <row r="4500" hidden="1">
      <c r="A4500" s="1" t="s">
        <v>20191</v>
      </c>
      <c r="B4500" s="1" t="s">
        <v>20191</v>
      </c>
      <c r="C4500" s="24" t="s">
        <v>13792</v>
      </c>
      <c r="D4500" s="1" t="s">
        <v>20191</v>
      </c>
    </row>
    <row r="4501" hidden="1">
      <c r="A4501" s="1" t="s">
        <v>20191</v>
      </c>
      <c r="B4501" s="1" t="s">
        <v>20191</v>
      </c>
      <c r="C4501" s="24" t="s">
        <v>13792</v>
      </c>
      <c r="D4501" s="1" t="s">
        <v>20191</v>
      </c>
    </row>
    <row r="4502">
      <c r="A4502" s="24" t="s">
        <v>8041</v>
      </c>
      <c r="B4502" s="1" t="s">
        <v>8042</v>
      </c>
      <c r="C4502" s="24" t="s">
        <v>13792</v>
      </c>
      <c r="D4502" s="24" t="s">
        <v>1102</v>
      </c>
    </row>
    <row r="4503">
      <c r="A4503" s="24" t="s">
        <v>8051</v>
      </c>
      <c r="B4503" s="1" t="s">
        <v>8052</v>
      </c>
      <c r="C4503" s="24" t="s">
        <v>13792</v>
      </c>
      <c r="D4503" s="24" t="s">
        <v>1102</v>
      </c>
    </row>
    <row r="4504">
      <c r="A4504" s="24" t="s">
        <v>8053</v>
      </c>
      <c r="B4504" s="1" t="s">
        <v>8054</v>
      </c>
      <c r="C4504" s="24" t="s">
        <v>13792</v>
      </c>
      <c r="D4504" s="24" t="s">
        <v>1102</v>
      </c>
    </row>
    <row r="4505">
      <c r="A4505" s="24" t="s">
        <v>21652</v>
      </c>
      <c r="B4505" s="1" t="s">
        <v>21654</v>
      </c>
      <c r="C4505" s="24" t="s">
        <v>13792</v>
      </c>
      <c r="D4505" s="24" t="s">
        <v>1102</v>
      </c>
    </row>
    <row r="4506">
      <c r="A4506" s="24" t="s">
        <v>8055</v>
      </c>
      <c r="B4506" s="1" t="s">
        <v>8056</v>
      </c>
      <c r="C4506" s="24" t="s">
        <v>13792</v>
      </c>
      <c r="D4506" s="24" t="s">
        <v>1102</v>
      </c>
    </row>
    <row r="4507">
      <c r="A4507" s="24" t="s">
        <v>8061</v>
      </c>
      <c r="B4507" s="1" t="s">
        <v>8062</v>
      </c>
      <c r="C4507" s="24" t="s">
        <v>13792</v>
      </c>
      <c r="D4507" s="24" t="s">
        <v>1102</v>
      </c>
    </row>
    <row r="4508">
      <c r="A4508" s="24" t="s">
        <v>8069</v>
      </c>
      <c r="B4508" s="1" t="s">
        <v>8070</v>
      </c>
      <c r="C4508" s="24" t="s">
        <v>13792</v>
      </c>
      <c r="D4508" s="24" t="s">
        <v>1102</v>
      </c>
    </row>
    <row r="4509">
      <c r="A4509" s="24" t="s">
        <v>8071</v>
      </c>
      <c r="B4509" s="1" t="s">
        <v>8072</v>
      </c>
      <c r="C4509" s="24" t="s">
        <v>13792</v>
      </c>
      <c r="D4509" s="24" t="s">
        <v>1102</v>
      </c>
    </row>
    <row r="4510">
      <c r="A4510" s="24" t="s">
        <v>8077</v>
      </c>
      <c r="B4510" s="1" t="s">
        <v>8078</v>
      </c>
      <c r="C4510" s="24" t="s">
        <v>13792</v>
      </c>
      <c r="D4510" s="24" t="s">
        <v>1102</v>
      </c>
    </row>
    <row r="4511">
      <c r="A4511" s="24" t="s">
        <v>8079</v>
      </c>
      <c r="B4511" s="1" t="s">
        <v>8080</v>
      </c>
      <c r="C4511" s="24" t="s">
        <v>13792</v>
      </c>
      <c r="D4511" s="24" t="s">
        <v>1102</v>
      </c>
    </row>
    <row r="4512">
      <c r="A4512" s="24" t="s">
        <v>8081</v>
      </c>
      <c r="B4512" s="1" t="s">
        <v>8082</v>
      </c>
      <c r="C4512" s="24" t="s">
        <v>13792</v>
      </c>
      <c r="D4512" s="24" t="s">
        <v>1102</v>
      </c>
    </row>
    <row r="4513">
      <c r="A4513" s="24" t="s">
        <v>21674</v>
      </c>
      <c r="B4513" s="1" t="s">
        <v>21675</v>
      </c>
      <c r="C4513" s="24" t="s">
        <v>13792</v>
      </c>
      <c r="D4513" s="24" t="s">
        <v>1102</v>
      </c>
    </row>
    <row r="4514">
      <c r="A4514" s="24" t="s">
        <v>21677</v>
      </c>
      <c r="B4514" s="1" t="s">
        <v>21679</v>
      </c>
      <c r="C4514" s="24" t="s">
        <v>13792</v>
      </c>
      <c r="D4514" s="24" t="s">
        <v>1102</v>
      </c>
    </row>
    <row r="4515">
      <c r="A4515" s="24" t="s">
        <v>21681</v>
      </c>
      <c r="B4515" s="1" t="s">
        <v>21683</v>
      </c>
      <c r="C4515" s="24" t="s">
        <v>13792</v>
      </c>
      <c r="D4515" s="24" t="s">
        <v>1102</v>
      </c>
    </row>
    <row r="4516" hidden="1">
      <c r="A4516" s="1" t="s">
        <v>20191</v>
      </c>
      <c r="B4516" s="1" t="s">
        <v>20191</v>
      </c>
      <c r="C4516" s="24" t="s">
        <v>13792</v>
      </c>
      <c r="D4516" s="1" t="s">
        <v>20191</v>
      </c>
    </row>
    <row r="4517" hidden="1">
      <c r="A4517" s="1" t="s">
        <v>20191</v>
      </c>
      <c r="B4517" s="1" t="s">
        <v>20191</v>
      </c>
      <c r="C4517" s="24" t="s">
        <v>13792</v>
      </c>
      <c r="D4517" s="1" t="s">
        <v>20191</v>
      </c>
    </row>
    <row r="4518">
      <c r="A4518" s="24" t="s">
        <v>8085</v>
      </c>
      <c r="B4518" s="1" t="s">
        <v>8086</v>
      </c>
      <c r="C4518" s="24" t="s">
        <v>13792</v>
      </c>
      <c r="D4518" s="24" t="s">
        <v>1102</v>
      </c>
    </row>
    <row r="4519">
      <c r="A4519" s="24" t="s">
        <v>8095</v>
      </c>
      <c r="B4519" s="1" t="s">
        <v>8096</v>
      </c>
      <c r="C4519" s="24" t="s">
        <v>13792</v>
      </c>
      <c r="D4519" s="24" t="s">
        <v>1102</v>
      </c>
    </row>
    <row r="4520">
      <c r="A4520" s="24" t="s">
        <v>21688</v>
      </c>
      <c r="B4520" s="1" t="s">
        <v>21689</v>
      </c>
      <c r="C4520" s="24" t="s">
        <v>13792</v>
      </c>
      <c r="D4520" s="24" t="s">
        <v>1102</v>
      </c>
    </row>
    <row r="4521">
      <c r="A4521" s="24" t="s">
        <v>21691</v>
      </c>
      <c r="B4521" s="1" t="s">
        <v>21693</v>
      </c>
      <c r="C4521" s="24" t="s">
        <v>13792</v>
      </c>
      <c r="D4521" s="24" t="s">
        <v>1102</v>
      </c>
    </row>
    <row r="4522">
      <c r="A4522" s="24" t="s">
        <v>8097</v>
      </c>
      <c r="B4522" s="1" t="s">
        <v>8098</v>
      </c>
      <c r="C4522" s="24" t="s">
        <v>13792</v>
      </c>
      <c r="D4522" s="24" t="s">
        <v>1102</v>
      </c>
    </row>
    <row r="4523">
      <c r="A4523" s="24" t="s">
        <v>8103</v>
      </c>
      <c r="B4523" s="1" t="s">
        <v>8104</v>
      </c>
      <c r="C4523" s="24" t="s">
        <v>13792</v>
      </c>
      <c r="D4523" s="24" t="s">
        <v>1102</v>
      </c>
    </row>
    <row r="4524">
      <c r="A4524" s="24" t="s">
        <v>21696</v>
      </c>
      <c r="B4524" s="1" t="s">
        <v>21698</v>
      </c>
      <c r="C4524" s="24" t="s">
        <v>13792</v>
      </c>
      <c r="D4524" s="24" t="s">
        <v>1102</v>
      </c>
    </row>
    <row r="4525">
      <c r="A4525" s="24" t="s">
        <v>8113</v>
      </c>
      <c r="B4525" s="1" t="s">
        <v>8114</v>
      </c>
      <c r="C4525" s="24" t="s">
        <v>13792</v>
      </c>
      <c r="D4525" s="24" t="s">
        <v>1102</v>
      </c>
    </row>
    <row r="4526">
      <c r="A4526" s="24" t="s">
        <v>8119</v>
      </c>
      <c r="B4526" s="1" t="s">
        <v>8120</v>
      </c>
      <c r="C4526" s="24" t="s">
        <v>13792</v>
      </c>
      <c r="D4526" s="24" t="s">
        <v>1102</v>
      </c>
    </row>
    <row r="4527">
      <c r="A4527" s="24" t="s">
        <v>8121</v>
      </c>
      <c r="B4527" s="1" t="s">
        <v>8122</v>
      </c>
      <c r="C4527" s="24" t="s">
        <v>13792</v>
      </c>
      <c r="D4527" s="24" t="s">
        <v>1102</v>
      </c>
    </row>
    <row r="4528">
      <c r="A4528" s="24" t="s">
        <v>21704</v>
      </c>
      <c r="B4528" s="1" t="s">
        <v>21706</v>
      </c>
      <c r="C4528" s="24" t="s">
        <v>13792</v>
      </c>
      <c r="D4528" s="24" t="s">
        <v>1102</v>
      </c>
    </row>
    <row r="4529">
      <c r="A4529" s="24" t="s">
        <v>8123</v>
      </c>
      <c r="B4529" s="1" t="s">
        <v>8124</v>
      </c>
      <c r="C4529" s="24" t="s">
        <v>13792</v>
      </c>
      <c r="D4529" s="24" t="s">
        <v>1102</v>
      </c>
    </row>
    <row r="4530">
      <c r="A4530" s="24" t="s">
        <v>8125</v>
      </c>
      <c r="B4530" s="1" t="s">
        <v>8126</v>
      </c>
      <c r="C4530" s="24" t="s">
        <v>13792</v>
      </c>
      <c r="D4530" s="24" t="s">
        <v>1102</v>
      </c>
    </row>
    <row r="4531">
      <c r="A4531" s="24" t="s">
        <v>21710</v>
      </c>
      <c r="B4531" s="1" t="s">
        <v>21711</v>
      </c>
      <c r="C4531" s="24" t="s">
        <v>13792</v>
      </c>
      <c r="D4531" s="24" t="s">
        <v>1102</v>
      </c>
    </row>
    <row r="4532" hidden="1">
      <c r="A4532" s="1" t="s">
        <v>20191</v>
      </c>
      <c r="B4532" s="1" t="s">
        <v>20191</v>
      </c>
      <c r="C4532" s="24" t="s">
        <v>13792</v>
      </c>
      <c r="D4532" s="1" t="s">
        <v>20191</v>
      </c>
    </row>
    <row r="4533" hidden="1">
      <c r="A4533" s="1" t="s">
        <v>20191</v>
      </c>
      <c r="B4533" s="1" t="s">
        <v>20191</v>
      </c>
      <c r="C4533" s="24" t="s">
        <v>13792</v>
      </c>
      <c r="D4533" s="1" t="s">
        <v>20191</v>
      </c>
    </row>
    <row r="4534">
      <c r="A4534" s="24" t="s">
        <v>8129</v>
      </c>
      <c r="B4534" s="1" t="s">
        <v>8130</v>
      </c>
      <c r="C4534" s="24" t="s">
        <v>13792</v>
      </c>
      <c r="D4534" s="24" t="s">
        <v>1102</v>
      </c>
    </row>
    <row r="4535">
      <c r="A4535" s="24" t="s">
        <v>8139</v>
      </c>
      <c r="B4535" s="1" t="s">
        <v>8140</v>
      </c>
      <c r="C4535" s="24" t="s">
        <v>13792</v>
      </c>
      <c r="D4535" s="24" t="s">
        <v>1102</v>
      </c>
    </row>
    <row r="4536">
      <c r="A4536" s="24" t="s">
        <v>8141</v>
      </c>
      <c r="B4536" s="1" t="s">
        <v>8142</v>
      </c>
      <c r="C4536" s="24" t="s">
        <v>13792</v>
      </c>
      <c r="D4536" s="24" t="s">
        <v>1102</v>
      </c>
    </row>
    <row r="4537">
      <c r="A4537" s="24" t="s">
        <v>8143</v>
      </c>
      <c r="B4537" s="1" t="s">
        <v>8144</v>
      </c>
      <c r="C4537" s="24" t="s">
        <v>13792</v>
      </c>
      <c r="D4537" s="24" t="s">
        <v>1102</v>
      </c>
    </row>
    <row r="4538">
      <c r="A4538" s="24" t="s">
        <v>8147</v>
      </c>
      <c r="B4538" s="1" t="s">
        <v>8148</v>
      </c>
      <c r="C4538" s="24" t="s">
        <v>13792</v>
      </c>
      <c r="D4538" s="24" t="s">
        <v>1102</v>
      </c>
    </row>
    <row r="4539">
      <c r="A4539" s="24" t="s">
        <v>8153</v>
      </c>
      <c r="B4539" s="1" t="s">
        <v>8154</v>
      </c>
      <c r="C4539" s="24" t="s">
        <v>13792</v>
      </c>
      <c r="D4539" s="24" t="s">
        <v>1102</v>
      </c>
    </row>
    <row r="4540">
      <c r="A4540" s="24" t="s">
        <v>8163</v>
      </c>
      <c r="B4540" s="1" t="s">
        <v>8164</v>
      </c>
      <c r="C4540" s="24" t="s">
        <v>13792</v>
      </c>
      <c r="D4540" s="24" t="s">
        <v>1102</v>
      </c>
    </row>
    <row r="4541">
      <c r="A4541" s="24" t="s">
        <v>8165</v>
      </c>
      <c r="B4541" s="1" t="s">
        <v>8166</v>
      </c>
      <c r="C4541" s="24" t="s">
        <v>13792</v>
      </c>
      <c r="D4541" s="24" t="s">
        <v>1102</v>
      </c>
    </row>
    <row r="4542">
      <c r="A4542" s="24" t="s">
        <v>8169</v>
      </c>
      <c r="B4542" s="1" t="s">
        <v>8170</v>
      </c>
      <c r="C4542" s="24" t="s">
        <v>13792</v>
      </c>
      <c r="D4542" s="24" t="s">
        <v>1102</v>
      </c>
    </row>
    <row r="4543">
      <c r="A4543" s="24" t="s">
        <v>8171</v>
      </c>
      <c r="B4543" s="1" t="s">
        <v>8172</v>
      </c>
      <c r="C4543" s="24" t="s">
        <v>13792</v>
      </c>
      <c r="D4543" s="24" t="s">
        <v>1102</v>
      </c>
    </row>
    <row r="4544">
      <c r="A4544" s="24" t="s">
        <v>8173</v>
      </c>
      <c r="B4544" s="1" t="s">
        <v>8174</v>
      </c>
      <c r="C4544" s="24" t="s">
        <v>13792</v>
      </c>
      <c r="D4544" s="24" t="s">
        <v>1102</v>
      </c>
    </row>
    <row r="4545">
      <c r="A4545" s="24" t="s">
        <v>8175</v>
      </c>
      <c r="B4545" s="1" t="s">
        <v>8176</v>
      </c>
      <c r="C4545" s="24" t="s">
        <v>13792</v>
      </c>
      <c r="D4545" s="24" t="s">
        <v>1102</v>
      </c>
    </row>
    <row r="4546">
      <c r="A4546" s="24" t="s">
        <v>8177</v>
      </c>
      <c r="B4546" s="1" t="s">
        <v>8178</v>
      </c>
      <c r="C4546" s="24" t="s">
        <v>13792</v>
      </c>
      <c r="D4546" s="24" t="s">
        <v>1102</v>
      </c>
    </row>
    <row r="4547">
      <c r="A4547" s="24" t="s">
        <v>8179</v>
      </c>
      <c r="B4547" s="1" t="s">
        <v>8180</v>
      </c>
      <c r="C4547" s="24" t="s">
        <v>13792</v>
      </c>
      <c r="D4547" s="24" t="s">
        <v>1102</v>
      </c>
    </row>
    <row r="4548" hidden="1">
      <c r="A4548" s="1" t="s">
        <v>20191</v>
      </c>
      <c r="B4548" s="1" t="s">
        <v>20191</v>
      </c>
      <c r="C4548" s="24" t="s">
        <v>13792</v>
      </c>
      <c r="D4548" s="1" t="s">
        <v>20191</v>
      </c>
    </row>
    <row r="4549" hidden="1">
      <c r="A4549" s="1" t="s">
        <v>20191</v>
      </c>
      <c r="B4549" s="1" t="s">
        <v>20191</v>
      </c>
      <c r="C4549" s="24" t="s">
        <v>13792</v>
      </c>
      <c r="D4549" s="1" t="s">
        <v>20191</v>
      </c>
    </row>
    <row r="4550">
      <c r="A4550" s="24" t="s">
        <v>8183</v>
      </c>
      <c r="B4550" s="1" t="s">
        <v>8184</v>
      </c>
      <c r="C4550" s="24" t="s">
        <v>13792</v>
      </c>
      <c r="D4550" s="24" t="s">
        <v>1102</v>
      </c>
    </row>
    <row r="4551">
      <c r="A4551" s="24" t="s">
        <v>8193</v>
      </c>
      <c r="B4551" s="1" t="s">
        <v>8194</v>
      </c>
      <c r="C4551" s="24" t="s">
        <v>13792</v>
      </c>
      <c r="D4551" s="24" t="s">
        <v>1102</v>
      </c>
    </row>
    <row r="4552">
      <c r="A4552" s="24" t="s">
        <v>21744</v>
      </c>
      <c r="B4552" s="1" t="s">
        <v>21747</v>
      </c>
      <c r="C4552" s="24" t="s">
        <v>13792</v>
      </c>
      <c r="D4552" s="24" t="s">
        <v>1102</v>
      </c>
    </row>
    <row r="4553">
      <c r="A4553" s="24" t="s">
        <v>8195</v>
      </c>
      <c r="B4553" s="1" t="s">
        <v>8196</v>
      </c>
      <c r="C4553" s="24" t="s">
        <v>13792</v>
      </c>
      <c r="D4553" s="24" t="s">
        <v>1102</v>
      </c>
    </row>
    <row r="4554">
      <c r="A4554" s="24" t="s">
        <v>8197</v>
      </c>
      <c r="B4554" s="1" t="s">
        <v>8198</v>
      </c>
      <c r="C4554" s="24" t="s">
        <v>13792</v>
      </c>
      <c r="D4554" s="24" t="s">
        <v>1102</v>
      </c>
    </row>
    <row r="4555">
      <c r="A4555" s="24" t="s">
        <v>8203</v>
      </c>
      <c r="B4555" s="1" t="s">
        <v>8204</v>
      </c>
      <c r="C4555" s="24" t="s">
        <v>13792</v>
      </c>
      <c r="D4555" s="24" t="s">
        <v>1102</v>
      </c>
    </row>
    <row r="4556">
      <c r="A4556" s="24" t="s">
        <v>8213</v>
      </c>
      <c r="B4556" s="1" t="s">
        <v>8214</v>
      </c>
      <c r="C4556" s="24" t="s">
        <v>13792</v>
      </c>
      <c r="D4556" s="24" t="s">
        <v>1102</v>
      </c>
    </row>
    <row r="4557">
      <c r="A4557" s="24" t="s">
        <v>8215</v>
      </c>
      <c r="B4557" s="1" t="s">
        <v>8216</v>
      </c>
      <c r="C4557" s="24" t="s">
        <v>13792</v>
      </c>
      <c r="D4557" s="24" t="s">
        <v>1102</v>
      </c>
    </row>
    <row r="4558">
      <c r="A4558" s="24" t="s">
        <v>8221</v>
      </c>
      <c r="B4558" s="1" t="s">
        <v>8222</v>
      </c>
      <c r="C4558" s="24" t="s">
        <v>13792</v>
      </c>
      <c r="D4558" s="24" t="s">
        <v>1102</v>
      </c>
    </row>
    <row r="4559">
      <c r="A4559" s="24" t="s">
        <v>8223</v>
      </c>
      <c r="B4559" s="1" t="s">
        <v>8224</v>
      </c>
      <c r="C4559" s="24" t="s">
        <v>13792</v>
      </c>
      <c r="D4559" s="24" t="s">
        <v>1102</v>
      </c>
    </row>
    <row r="4560">
      <c r="A4560" s="24" t="s">
        <v>8225</v>
      </c>
      <c r="B4560" s="1" t="s">
        <v>8226</v>
      </c>
      <c r="C4560" s="24" t="s">
        <v>13792</v>
      </c>
      <c r="D4560" s="24" t="s">
        <v>1102</v>
      </c>
    </row>
    <row r="4561">
      <c r="A4561" s="24" t="s">
        <v>21764</v>
      </c>
      <c r="B4561" s="1" t="s">
        <v>21765</v>
      </c>
      <c r="C4561" s="24" t="s">
        <v>13792</v>
      </c>
      <c r="D4561" s="24" t="s">
        <v>1102</v>
      </c>
    </row>
    <row r="4562">
      <c r="A4562" s="24" t="s">
        <v>21768</v>
      </c>
      <c r="B4562" s="1" t="s">
        <v>21770</v>
      </c>
      <c r="C4562" s="24" t="s">
        <v>13792</v>
      </c>
      <c r="D4562" s="24" t="s">
        <v>1102</v>
      </c>
    </row>
    <row r="4563">
      <c r="A4563" s="24" t="s">
        <v>21772</v>
      </c>
      <c r="B4563" s="1" t="s">
        <v>21774</v>
      </c>
      <c r="C4563" s="24" t="s">
        <v>13792</v>
      </c>
      <c r="D4563" s="24" t="s">
        <v>1102</v>
      </c>
    </row>
    <row r="4564" hidden="1">
      <c r="A4564" s="1" t="s">
        <v>20191</v>
      </c>
      <c r="B4564" s="1" t="s">
        <v>20191</v>
      </c>
      <c r="C4564" s="24" t="s">
        <v>13792</v>
      </c>
      <c r="D4564" s="1" t="s">
        <v>20191</v>
      </c>
    </row>
    <row r="4565" hidden="1">
      <c r="A4565" s="1" t="s">
        <v>20191</v>
      </c>
      <c r="B4565" s="1" t="s">
        <v>20191</v>
      </c>
      <c r="C4565" s="24" t="s">
        <v>13792</v>
      </c>
      <c r="D4565" s="1" t="s">
        <v>20191</v>
      </c>
    </row>
    <row r="4566">
      <c r="A4566" s="24" t="s">
        <v>8229</v>
      </c>
      <c r="B4566" s="1" t="s">
        <v>8230</v>
      </c>
      <c r="C4566" s="24" t="s">
        <v>13792</v>
      </c>
      <c r="D4566" s="24" t="s">
        <v>1102</v>
      </c>
    </row>
    <row r="4567">
      <c r="A4567" s="24" t="s">
        <v>8239</v>
      </c>
      <c r="B4567" s="1" t="s">
        <v>8240</v>
      </c>
      <c r="C4567" s="24" t="s">
        <v>13792</v>
      </c>
      <c r="D4567" s="24" t="s">
        <v>1102</v>
      </c>
    </row>
    <row r="4568">
      <c r="A4568" s="24" t="s">
        <v>21784</v>
      </c>
      <c r="B4568" s="1" t="s">
        <v>21786</v>
      </c>
      <c r="C4568" s="24" t="s">
        <v>13792</v>
      </c>
      <c r="D4568" s="24" t="s">
        <v>1102</v>
      </c>
    </row>
    <row r="4569">
      <c r="A4569" s="24" t="s">
        <v>8241</v>
      </c>
      <c r="B4569" s="1" t="s">
        <v>8242</v>
      </c>
      <c r="C4569" s="24" t="s">
        <v>13792</v>
      </c>
      <c r="D4569" s="24" t="s">
        <v>1102</v>
      </c>
    </row>
    <row r="4570">
      <c r="A4570" s="24" t="s">
        <v>8243</v>
      </c>
      <c r="B4570" s="1" t="s">
        <v>8244</v>
      </c>
      <c r="C4570" s="24" t="s">
        <v>13792</v>
      </c>
      <c r="D4570" s="24" t="s">
        <v>1102</v>
      </c>
    </row>
    <row r="4571">
      <c r="A4571" s="24" t="s">
        <v>8249</v>
      </c>
      <c r="B4571" s="1" t="s">
        <v>8250</v>
      </c>
      <c r="C4571" s="24" t="s">
        <v>13792</v>
      </c>
      <c r="D4571" s="24" t="s">
        <v>1102</v>
      </c>
    </row>
    <row r="4572">
      <c r="A4572" s="24" t="s">
        <v>8261</v>
      </c>
      <c r="B4572" s="1" t="s">
        <v>8262</v>
      </c>
      <c r="C4572" s="24" t="s">
        <v>13792</v>
      </c>
      <c r="D4572" s="24" t="s">
        <v>1102</v>
      </c>
    </row>
    <row r="4573">
      <c r="A4573" s="24" t="s">
        <v>8263</v>
      </c>
      <c r="B4573" s="1" t="s">
        <v>8264</v>
      </c>
      <c r="C4573" s="24" t="s">
        <v>13792</v>
      </c>
      <c r="D4573" s="24" t="s">
        <v>1102</v>
      </c>
    </row>
    <row r="4574">
      <c r="A4574" s="24" t="s">
        <v>8269</v>
      </c>
      <c r="B4574" s="1" t="s">
        <v>8270</v>
      </c>
      <c r="C4574" s="24" t="s">
        <v>13792</v>
      </c>
      <c r="D4574" s="24" t="s">
        <v>1102</v>
      </c>
    </row>
    <row r="4575">
      <c r="A4575" s="24" t="s">
        <v>8271</v>
      </c>
      <c r="B4575" s="1" t="s">
        <v>8272</v>
      </c>
      <c r="C4575" s="24" t="s">
        <v>13792</v>
      </c>
      <c r="D4575" s="24" t="s">
        <v>1102</v>
      </c>
    </row>
    <row r="4576">
      <c r="A4576" s="24" t="s">
        <v>21800</v>
      </c>
      <c r="B4576" s="1" t="s">
        <v>21801</v>
      </c>
      <c r="C4576" s="24" t="s">
        <v>13792</v>
      </c>
      <c r="D4576" s="24" t="s">
        <v>1102</v>
      </c>
    </row>
    <row r="4577">
      <c r="A4577" s="24" t="s">
        <v>21804</v>
      </c>
      <c r="B4577" s="1" t="s">
        <v>21805</v>
      </c>
      <c r="C4577" s="24" t="s">
        <v>13792</v>
      </c>
      <c r="D4577" s="24" t="s">
        <v>1102</v>
      </c>
    </row>
    <row r="4578">
      <c r="A4578" s="24" t="s">
        <v>8273</v>
      </c>
      <c r="B4578" s="1" t="s">
        <v>8274</v>
      </c>
      <c r="C4578" s="24" t="s">
        <v>13792</v>
      </c>
      <c r="D4578" s="24" t="s">
        <v>1102</v>
      </c>
    </row>
    <row r="4579">
      <c r="A4579" s="24" t="s">
        <v>21810</v>
      </c>
      <c r="B4579" s="1" t="s">
        <v>21812</v>
      </c>
      <c r="C4579" s="24" t="s">
        <v>13792</v>
      </c>
      <c r="D4579" s="24" t="s">
        <v>1102</v>
      </c>
    </row>
    <row r="4580" hidden="1">
      <c r="A4580" s="1" t="s">
        <v>20191</v>
      </c>
      <c r="B4580" s="1" t="s">
        <v>20191</v>
      </c>
      <c r="C4580" s="24" t="s">
        <v>13792</v>
      </c>
      <c r="D4580" s="1" t="s">
        <v>20191</v>
      </c>
    </row>
    <row r="4581" hidden="1">
      <c r="A4581" s="1" t="s">
        <v>20191</v>
      </c>
      <c r="B4581" s="1" t="s">
        <v>20191</v>
      </c>
      <c r="C4581" s="24" t="s">
        <v>13792</v>
      </c>
      <c r="D4581" s="1" t="s">
        <v>20191</v>
      </c>
    </row>
    <row r="4582">
      <c r="A4582" s="24" t="s">
        <v>8275</v>
      </c>
      <c r="B4582" s="1" t="s">
        <v>8276</v>
      </c>
      <c r="C4582" s="24" t="s">
        <v>13792</v>
      </c>
      <c r="D4582" s="24" t="s">
        <v>1102</v>
      </c>
    </row>
    <row r="4583">
      <c r="A4583" s="24" t="s">
        <v>21820</v>
      </c>
      <c r="B4583" s="1" t="s">
        <v>21821</v>
      </c>
      <c r="C4583" s="24" t="s">
        <v>13792</v>
      </c>
      <c r="D4583" s="24" t="s">
        <v>1102</v>
      </c>
    </row>
    <row r="4584">
      <c r="A4584" s="24" t="s">
        <v>21824</v>
      </c>
      <c r="B4584" s="1" t="s">
        <v>21825</v>
      </c>
      <c r="C4584" s="24" t="s">
        <v>13792</v>
      </c>
      <c r="D4584" s="24" t="s">
        <v>1102</v>
      </c>
    </row>
    <row r="4585">
      <c r="A4585" s="24" t="s">
        <v>21828</v>
      </c>
      <c r="B4585" s="1" t="s">
        <v>21830</v>
      </c>
      <c r="C4585" s="24" t="s">
        <v>13792</v>
      </c>
      <c r="D4585" s="24" t="s">
        <v>1102</v>
      </c>
    </row>
    <row r="4586">
      <c r="A4586" s="24" t="s">
        <v>8285</v>
      </c>
      <c r="B4586" s="1" t="s">
        <v>8286</v>
      </c>
      <c r="C4586" s="24" t="s">
        <v>13792</v>
      </c>
      <c r="D4586" s="24" t="s">
        <v>1102</v>
      </c>
    </row>
    <row r="4587">
      <c r="A4587" s="24" t="s">
        <v>8291</v>
      </c>
      <c r="B4587" s="1" t="s">
        <v>8292</v>
      </c>
      <c r="C4587" s="24" t="s">
        <v>13792</v>
      </c>
      <c r="D4587" s="24" t="s">
        <v>1102</v>
      </c>
    </row>
    <row r="4588">
      <c r="A4588" s="24" t="s">
        <v>21835</v>
      </c>
      <c r="B4588" s="1" t="s">
        <v>21836</v>
      </c>
      <c r="C4588" s="24" t="s">
        <v>13792</v>
      </c>
      <c r="D4588" s="24" t="s">
        <v>1102</v>
      </c>
    </row>
    <row r="4589">
      <c r="A4589" s="24" t="s">
        <v>8299</v>
      </c>
      <c r="B4589" s="1" t="s">
        <v>8300</v>
      </c>
      <c r="C4589" s="24" t="s">
        <v>13792</v>
      </c>
      <c r="D4589" s="24" t="s">
        <v>1102</v>
      </c>
    </row>
    <row r="4590">
      <c r="A4590" s="24" t="s">
        <v>8305</v>
      </c>
      <c r="B4590" s="1" t="s">
        <v>8306</v>
      </c>
      <c r="C4590" s="24" t="s">
        <v>13792</v>
      </c>
      <c r="D4590" s="24" t="s">
        <v>1102</v>
      </c>
    </row>
    <row r="4591">
      <c r="A4591" s="24" t="s">
        <v>21841</v>
      </c>
      <c r="B4591" s="1" t="s">
        <v>21843</v>
      </c>
      <c r="C4591" s="24" t="s">
        <v>13792</v>
      </c>
      <c r="D4591" s="24" t="s">
        <v>1102</v>
      </c>
    </row>
    <row r="4592">
      <c r="A4592" s="24" t="s">
        <v>21844</v>
      </c>
      <c r="B4592" s="1" t="s">
        <v>21845</v>
      </c>
      <c r="C4592" s="24" t="s">
        <v>13792</v>
      </c>
      <c r="D4592" s="24" t="s">
        <v>1102</v>
      </c>
    </row>
    <row r="4593">
      <c r="A4593" s="24" t="s">
        <v>8307</v>
      </c>
      <c r="B4593" s="1" t="s">
        <v>8308</v>
      </c>
      <c r="C4593" s="24" t="s">
        <v>13792</v>
      </c>
      <c r="D4593" s="24" t="s">
        <v>1102</v>
      </c>
    </row>
    <row r="4594">
      <c r="A4594" s="24" t="s">
        <v>21848</v>
      </c>
      <c r="B4594" s="1" t="s">
        <v>21849</v>
      </c>
      <c r="C4594" s="24" t="s">
        <v>13792</v>
      </c>
      <c r="D4594" s="24" t="s">
        <v>1102</v>
      </c>
    </row>
    <row r="4595">
      <c r="A4595" s="24" t="s">
        <v>21852</v>
      </c>
      <c r="B4595" s="1" t="s">
        <v>21853</v>
      </c>
      <c r="C4595" s="24" t="s">
        <v>13792</v>
      </c>
      <c r="D4595" s="24" t="s">
        <v>1102</v>
      </c>
    </row>
    <row r="4596" hidden="1">
      <c r="A4596" s="1" t="s">
        <v>20191</v>
      </c>
      <c r="B4596" s="1" t="s">
        <v>20191</v>
      </c>
      <c r="C4596" s="24" t="s">
        <v>13792</v>
      </c>
      <c r="D4596" s="1" t="s">
        <v>20191</v>
      </c>
    </row>
    <row r="4597" hidden="1">
      <c r="A4597" s="1" t="s">
        <v>20191</v>
      </c>
      <c r="B4597" s="1" t="s">
        <v>20191</v>
      </c>
      <c r="C4597" s="24" t="s">
        <v>13792</v>
      </c>
      <c r="D4597" s="1" t="s">
        <v>20191</v>
      </c>
    </row>
    <row r="4598">
      <c r="A4598" s="24" t="s">
        <v>8311</v>
      </c>
      <c r="B4598" s="1" t="s">
        <v>8312</v>
      </c>
      <c r="C4598" s="24" t="s">
        <v>13792</v>
      </c>
      <c r="D4598" s="24" t="s">
        <v>1102</v>
      </c>
    </row>
    <row r="4599" hidden="1">
      <c r="A4599" s="1" t="s">
        <v>20191</v>
      </c>
      <c r="B4599" s="1" t="s">
        <v>20191</v>
      </c>
      <c r="C4599" s="24" t="s">
        <v>13792</v>
      </c>
      <c r="D4599" s="1" t="s">
        <v>20191</v>
      </c>
    </row>
    <row r="4600" hidden="1">
      <c r="A4600" s="1" t="s">
        <v>20191</v>
      </c>
      <c r="B4600" s="1" t="s">
        <v>20191</v>
      </c>
      <c r="C4600" s="24" t="s">
        <v>13792</v>
      </c>
      <c r="D4600" s="1" t="s">
        <v>20191</v>
      </c>
    </row>
    <row r="4601" hidden="1">
      <c r="A4601" s="1" t="s">
        <v>20191</v>
      </c>
      <c r="B4601" s="1" t="s">
        <v>20191</v>
      </c>
      <c r="C4601" s="24" t="s">
        <v>13883</v>
      </c>
      <c r="D4601" s="1" t="s">
        <v>20191</v>
      </c>
    </row>
    <row r="4602" hidden="1">
      <c r="A4602" s="1" t="s">
        <v>20191</v>
      </c>
      <c r="B4602" s="1" t="s">
        <v>20191</v>
      </c>
      <c r="C4602" s="24" t="s">
        <v>13883</v>
      </c>
      <c r="D4602" s="1" t="s">
        <v>20191</v>
      </c>
    </row>
    <row r="4603" hidden="1">
      <c r="A4603" s="1" t="s">
        <v>20191</v>
      </c>
      <c r="B4603" s="1" t="s">
        <v>20191</v>
      </c>
      <c r="C4603" s="24" t="s">
        <v>13883</v>
      </c>
      <c r="D4603" s="1" t="s">
        <v>20191</v>
      </c>
    </row>
    <row r="4604" hidden="1">
      <c r="A4604" s="1" t="s">
        <v>20191</v>
      </c>
      <c r="B4604" s="1" t="s">
        <v>20191</v>
      </c>
      <c r="C4604" s="24" t="s">
        <v>13883</v>
      </c>
      <c r="D4604" s="1" t="s">
        <v>20191</v>
      </c>
    </row>
    <row r="4605" hidden="1">
      <c r="A4605" s="1" t="s">
        <v>20191</v>
      </c>
      <c r="B4605" s="1" t="s">
        <v>20191</v>
      </c>
      <c r="C4605" s="24" t="s">
        <v>13883</v>
      </c>
      <c r="D4605" s="1" t="s">
        <v>20191</v>
      </c>
    </row>
    <row r="4606" hidden="1">
      <c r="A4606" s="1" t="s">
        <v>20191</v>
      </c>
      <c r="B4606" s="1" t="s">
        <v>20191</v>
      </c>
      <c r="C4606" s="24" t="s">
        <v>13883</v>
      </c>
      <c r="D4606" s="1" t="s">
        <v>20191</v>
      </c>
    </row>
    <row r="4607" hidden="1">
      <c r="A4607" s="1" t="s">
        <v>20191</v>
      </c>
      <c r="B4607" s="1" t="s">
        <v>20191</v>
      </c>
      <c r="C4607" s="24" t="s">
        <v>13883</v>
      </c>
      <c r="D4607" s="1" t="s">
        <v>20191</v>
      </c>
    </row>
    <row r="4608" hidden="1">
      <c r="A4608" s="1" t="s">
        <v>20191</v>
      </c>
      <c r="B4608" s="1" t="s">
        <v>20191</v>
      </c>
      <c r="C4608" s="24" t="s">
        <v>13883</v>
      </c>
      <c r="D4608" s="1" t="s">
        <v>20191</v>
      </c>
    </row>
    <row r="4609" hidden="1">
      <c r="A4609" s="1" t="s">
        <v>20191</v>
      </c>
      <c r="B4609" s="1" t="s">
        <v>20191</v>
      </c>
      <c r="C4609" s="24" t="s">
        <v>13883</v>
      </c>
      <c r="D4609" s="1" t="s">
        <v>20191</v>
      </c>
    </row>
    <row r="4610" hidden="1">
      <c r="A4610" s="1" t="s">
        <v>20191</v>
      </c>
      <c r="B4610" s="1" t="s">
        <v>20191</v>
      </c>
      <c r="C4610" s="24" t="s">
        <v>13883</v>
      </c>
      <c r="D4610" s="1" t="s">
        <v>20191</v>
      </c>
    </row>
    <row r="4611" hidden="1">
      <c r="A4611" s="1" t="s">
        <v>20191</v>
      </c>
      <c r="B4611" s="1" t="s">
        <v>20191</v>
      </c>
      <c r="C4611" s="24" t="s">
        <v>13883</v>
      </c>
      <c r="D4611" s="1" t="s">
        <v>20191</v>
      </c>
    </row>
    <row r="4612" hidden="1">
      <c r="A4612" s="1" t="s">
        <v>20191</v>
      </c>
      <c r="B4612" s="1" t="s">
        <v>20191</v>
      </c>
      <c r="C4612" s="24" t="s">
        <v>13883</v>
      </c>
      <c r="D4612" s="1" t="s">
        <v>20191</v>
      </c>
    </row>
    <row r="4613" hidden="1">
      <c r="A4613" s="1" t="s">
        <v>20191</v>
      </c>
      <c r="B4613" s="1" t="s">
        <v>20191</v>
      </c>
      <c r="C4613" s="24" t="s">
        <v>13883</v>
      </c>
      <c r="D4613" s="1" t="s">
        <v>20191</v>
      </c>
    </row>
    <row r="4614" hidden="1">
      <c r="A4614" s="1" t="s">
        <v>20191</v>
      </c>
      <c r="B4614" s="1" t="s">
        <v>20191</v>
      </c>
      <c r="C4614" s="24" t="s">
        <v>13883</v>
      </c>
      <c r="D4614" s="1" t="s">
        <v>20191</v>
      </c>
    </row>
    <row r="4615" hidden="1">
      <c r="A4615" s="1" t="s">
        <v>20191</v>
      </c>
      <c r="B4615" s="1" t="s">
        <v>20191</v>
      </c>
      <c r="C4615" s="24" t="s">
        <v>13883</v>
      </c>
      <c r="D4615" s="1" t="s">
        <v>20191</v>
      </c>
    </row>
    <row r="4616" hidden="1">
      <c r="A4616" s="1" t="s">
        <v>20191</v>
      </c>
      <c r="B4616" s="1" t="s">
        <v>20191</v>
      </c>
      <c r="C4616" s="24" t="s">
        <v>13883</v>
      </c>
      <c r="D4616" s="1" t="s">
        <v>20191</v>
      </c>
    </row>
    <row r="4617" hidden="1">
      <c r="A4617" s="1" t="s">
        <v>20191</v>
      </c>
      <c r="B4617" s="1" t="s">
        <v>20191</v>
      </c>
      <c r="D4617" s="1" t="s">
        <v>20191</v>
      </c>
    </row>
    <row r="4618" hidden="1">
      <c r="A4618" s="1" t="s">
        <v>20191</v>
      </c>
      <c r="B4618" s="1" t="s">
        <v>20191</v>
      </c>
      <c r="C4618" s="24" t="s">
        <v>13836</v>
      </c>
      <c r="D4618" s="1" t="s">
        <v>20191</v>
      </c>
    </row>
    <row r="4619" hidden="1">
      <c r="A4619" s="1" t="s">
        <v>20191</v>
      </c>
      <c r="B4619" s="1" t="s">
        <v>20191</v>
      </c>
      <c r="C4619" s="24" t="s">
        <v>13836</v>
      </c>
      <c r="D4619" s="1" t="s">
        <v>20191</v>
      </c>
    </row>
    <row r="4620" hidden="1">
      <c r="A4620" s="1" t="s">
        <v>20191</v>
      </c>
      <c r="B4620" s="1" t="s">
        <v>20191</v>
      </c>
      <c r="C4620" s="24" t="s">
        <v>13836</v>
      </c>
      <c r="D4620" s="1" t="s">
        <v>20191</v>
      </c>
    </row>
    <row r="4621" hidden="1">
      <c r="A4621" s="1" t="s">
        <v>20191</v>
      </c>
      <c r="B4621" s="1" t="s">
        <v>20191</v>
      </c>
      <c r="C4621" s="24" t="s">
        <v>13836</v>
      </c>
      <c r="D4621" s="1" t="s">
        <v>20191</v>
      </c>
    </row>
    <row r="4622" hidden="1">
      <c r="A4622" s="1" t="s">
        <v>20191</v>
      </c>
      <c r="B4622" s="1" t="s">
        <v>20191</v>
      </c>
      <c r="C4622" s="24" t="s">
        <v>13836</v>
      </c>
      <c r="D4622" s="1" t="s">
        <v>20191</v>
      </c>
    </row>
    <row r="4623">
      <c r="A4623" s="24" t="s">
        <v>7268</v>
      </c>
      <c r="B4623" s="1" t="s">
        <v>7269</v>
      </c>
      <c r="C4623" s="24" t="s">
        <v>13792</v>
      </c>
      <c r="D4623" s="24" t="s">
        <v>1102</v>
      </c>
    </row>
    <row r="4624">
      <c r="A4624" s="24" t="s">
        <v>7270</v>
      </c>
      <c r="B4624" s="1" t="s">
        <v>7271</v>
      </c>
      <c r="C4624" s="24" t="s">
        <v>13792</v>
      </c>
      <c r="D4624" s="24" t="s">
        <v>1102</v>
      </c>
    </row>
    <row r="4625">
      <c r="A4625" s="24" t="s">
        <v>21894</v>
      </c>
      <c r="B4625" s="1" t="s">
        <v>21895</v>
      </c>
      <c r="C4625" s="24" t="s">
        <v>13792</v>
      </c>
      <c r="D4625" s="24" t="s">
        <v>1102</v>
      </c>
    </row>
    <row r="4626">
      <c r="A4626" s="24" t="s">
        <v>21898</v>
      </c>
      <c r="B4626" s="1" t="s">
        <v>21900</v>
      </c>
      <c r="C4626" s="24" t="s">
        <v>13792</v>
      </c>
      <c r="D4626" s="24" t="s">
        <v>1102</v>
      </c>
    </row>
    <row r="4627">
      <c r="A4627" s="24" t="s">
        <v>8410</v>
      </c>
      <c r="B4627" s="1" t="s">
        <v>8411</v>
      </c>
      <c r="C4627" s="24" t="s">
        <v>13792</v>
      </c>
      <c r="D4627" s="24" t="s">
        <v>1102</v>
      </c>
    </row>
    <row r="4628">
      <c r="A4628" s="24" t="s">
        <v>3147</v>
      </c>
      <c r="B4628" s="1" t="s">
        <v>3148</v>
      </c>
      <c r="C4628" s="24" t="s">
        <v>13792</v>
      </c>
      <c r="D4628" s="24" t="s">
        <v>1102</v>
      </c>
    </row>
    <row r="4629">
      <c r="A4629" s="24" t="s">
        <v>3601</v>
      </c>
      <c r="B4629" s="1" t="s">
        <v>3602</v>
      </c>
      <c r="C4629" s="24" t="s">
        <v>13883</v>
      </c>
      <c r="D4629" s="24" t="s">
        <v>1102</v>
      </c>
    </row>
    <row r="4630">
      <c r="A4630" s="24" t="s">
        <v>3603</v>
      </c>
      <c r="B4630" s="1" t="s">
        <v>3604</v>
      </c>
      <c r="C4630" s="24" t="s">
        <v>13883</v>
      </c>
      <c r="D4630" s="24" t="s">
        <v>1102</v>
      </c>
    </row>
    <row r="4631">
      <c r="A4631" s="24" t="s">
        <v>3607</v>
      </c>
      <c r="B4631" s="1" t="s">
        <v>3608</v>
      </c>
      <c r="C4631" s="24" t="s">
        <v>13883</v>
      </c>
      <c r="D4631" s="24" t="s">
        <v>1102</v>
      </c>
    </row>
    <row r="4632">
      <c r="A4632" s="1" t="s">
        <v>21912</v>
      </c>
      <c r="B4632" s="1" t="s">
        <v>21913</v>
      </c>
      <c r="C4632" s="24" t="s">
        <v>13792</v>
      </c>
      <c r="D4632" s="24" t="s">
        <v>1102</v>
      </c>
    </row>
    <row r="4633">
      <c r="A4633" s="1" t="s">
        <v>21916</v>
      </c>
      <c r="B4633" s="1" t="s">
        <v>21917</v>
      </c>
      <c r="C4633" s="24" t="s">
        <v>13792</v>
      </c>
      <c r="D4633" s="24" t="s">
        <v>1102</v>
      </c>
    </row>
    <row r="4634">
      <c r="A4634" s="1" t="s">
        <v>21918</v>
      </c>
      <c r="B4634" s="1" t="s">
        <v>21921</v>
      </c>
      <c r="C4634" s="24" t="s">
        <v>13792</v>
      </c>
      <c r="D4634" s="24" t="s">
        <v>1102</v>
      </c>
    </row>
    <row r="4635">
      <c r="A4635" s="1" t="s">
        <v>21923</v>
      </c>
      <c r="B4635" s="1" t="s">
        <v>21925</v>
      </c>
      <c r="C4635" s="24" t="s">
        <v>13792</v>
      </c>
      <c r="D4635" s="24" t="s">
        <v>1102</v>
      </c>
    </row>
    <row r="4636">
      <c r="A4636" s="1" t="s">
        <v>21928</v>
      </c>
      <c r="B4636" s="1" t="s">
        <v>21929</v>
      </c>
      <c r="C4636" s="24" t="s">
        <v>13792</v>
      </c>
      <c r="D4636" s="24" t="s">
        <v>1102</v>
      </c>
    </row>
    <row r="4637">
      <c r="A4637" s="1" t="s">
        <v>21932</v>
      </c>
      <c r="B4637" s="1" t="s">
        <v>21933</v>
      </c>
      <c r="C4637" s="24" t="s">
        <v>13792</v>
      </c>
      <c r="D4637" s="24" t="s">
        <v>1102</v>
      </c>
    </row>
    <row r="4638">
      <c r="A4638" s="1" t="s">
        <v>21936</v>
      </c>
      <c r="B4638" s="1" t="s">
        <v>21937</v>
      </c>
      <c r="C4638" s="24" t="s">
        <v>13792</v>
      </c>
      <c r="D4638" s="24" t="s">
        <v>1102</v>
      </c>
    </row>
    <row r="4639">
      <c r="A4639" s="1" t="s">
        <v>21940</v>
      </c>
      <c r="B4639" s="1" t="s">
        <v>21941</v>
      </c>
      <c r="C4639" s="24" t="s">
        <v>13792</v>
      </c>
      <c r="D4639" s="24" t="s">
        <v>1102</v>
      </c>
    </row>
    <row r="4640">
      <c r="A4640" s="1" t="s">
        <v>21944</v>
      </c>
      <c r="B4640" s="1" t="s">
        <v>21946</v>
      </c>
      <c r="C4640" s="24" t="s">
        <v>13792</v>
      </c>
      <c r="D4640" s="24" t="s">
        <v>1102</v>
      </c>
    </row>
    <row r="4641">
      <c r="A4641" s="1" t="s">
        <v>21948</v>
      </c>
      <c r="B4641" s="1" t="s">
        <v>21949</v>
      </c>
      <c r="C4641" s="24" t="s">
        <v>13792</v>
      </c>
      <c r="D4641" s="24" t="s">
        <v>1102</v>
      </c>
    </row>
    <row r="4642">
      <c r="A4642" s="1" t="s">
        <v>21952</v>
      </c>
      <c r="B4642" s="1" t="s">
        <v>21954</v>
      </c>
      <c r="C4642" s="24" t="s">
        <v>13792</v>
      </c>
      <c r="D4642" s="24" t="s">
        <v>1102</v>
      </c>
    </row>
    <row r="4643">
      <c r="A4643" s="1" t="s">
        <v>21956</v>
      </c>
      <c r="B4643" s="1" t="s">
        <v>21959</v>
      </c>
      <c r="C4643" s="24" t="s">
        <v>13792</v>
      </c>
      <c r="D4643" s="24" t="s">
        <v>1102</v>
      </c>
    </row>
    <row r="4644">
      <c r="A4644" s="1" t="s">
        <v>21961</v>
      </c>
      <c r="B4644" s="1" t="s">
        <v>21963</v>
      </c>
      <c r="C4644" s="24" t="s">
        <v>13792</v>
      </c>
      <c r="D4644" s="24" t="s">
        <v>1102</v>
      </c>
    </row>
    <row r="4645">
      <c r="A4645" s="1" t="s">
        <v>21966</v>
      </c>
      <c r="B4645" s="1" t="s">
        <v>21967</v>
      </c>
      <c r="C4645" s="24" t="s">
        <v>13792</v>
      </c>
      <c r="D4645" s="24" t="s">
        <v>1102</v>
      </c>
    </row>
    <row r="4646">
      <c r="A4646" s="1" t="s">
        <v>21970</v>
      </c>
      <c r="B4646" s="1" t="s">
        <v>21971</v>
      </c>
      <c r="C4646" s="24" t="s">
        <v>13792</v>
      </c>
      <c r="D4646" s="24" t="s">
        <v>1102</v>
      </c>
    </row>
    <row r="4647">
      <c r="A4647" s="1" t="s">
        <v>21973</v>
      </c>
      <c r="B4647" s="1" t="s">
        <v>21975</v>
      </c>
      <c r="C4647" s="24" t="s">
        <v>13792</v>
      </c>
      <c r="D4647" s="24" t="s">
        <v>1102</v>
      </c>
    </row>
    <row r="4648">
      <c r="A4648" s="1" t="s">
        <v>21978</v>
      </c>
      <c r="B4648" s="1" t="s">
        <v>21979</v>
      </c>
      <c r="C4648" s="24" t="s">
        <v>13792</v>
      </c>
      <c r="D4648" s="24" t="s">
        <v>1102</v>
      </c>
    </row>
    <row r="4649">
      <c r="A4649" s="1" t="s">
        <v>21980</v>
      </c>
      <c r="B4649" s="1" t="s">
        <v>21981</v>
      </c>
      <c r="C4649" s="24" t="s">
        <v>13792</v>
      </c>
      <c r="D4649" s="24" t="s">
        <v>1102</v>
      </c>
    </row>
    <row r="4650">
      <c r="A4650" s="1" t="s">
        <v>21983</v>
      </c>
      <c r="B4650" s="1" t="s">
        <v>21985</v>
      </c>
      <c r="C4650" s="24" t="s">
        <v>13792</v>
      </c>
      <c r="D4650" s="24" t="s">
        <v>1102</v>
      </c>
    </row>
    <row r="4651">
      <c r="A4651" s="1" t="s">
        <v>19232</v>
      </c>
      <c r="B4651" s="1" t="s">
        <v>19233</v>
      </c>
      <c r="C4651" s="24" t="s">
        <v>13792</v>
      </c>
      <c r="D4651" s="24" t="s">
        <v>1102</v>
      </c>
    </row>
    <row r="4652">
      <c r="A4652" s="1" t="s">
        <v>21988</v>
      </c>
      <c r="B4652" s="1" t="s">
        <v>21990</v>
      </c>
      <c r="C4652" s="24" t="s">
        <v>13792</v>
      </c>
      <c r="D4652" s="24" t="s">
        <v>1102</v>
      </c>
    </row>
    <row r="4653">
      <c r="A4653" s="1" t="s">
        <v>21992</v>
      </c>
      <c r="B4653" s="1" t="s">
        <v>21994</v>
      </c>
      <c r="C4653" s="24" t="s">
        <v>13792</v>
      </c>
      <c r="D4653" s="24" t="s">
        <v>1102</v>
      </c>
    </row>
    <row r="4654">
      <c r="A4654" s="1" t="s">
        <v>21996</v>
      </c>
      <c r="B4654" s="1" t="s">
        <v>21998</v>
      </c>
      <c r="C4654" s="24" t="s">
        <v>13792</v>
      </c>
      <c r="D4654" s="24" t="s">
        <v>1102</v>
      </c>
    </row>
    <row r="4655">
      <c r="A4655" s="1" t="s">
        <v>19234</v>
      </c>
      <c r="B4655" s="1" t="s">
        <v>19235</v>
      </c>
      <c r="C4655" s="24" t="s">
        <v>13792</v>
      </c>
      <c r="D4655" s="24" t="s">
        <v>1102</v>
      </c>
    </row>
    <row r="4656">
      <c r="A4656" s="1" t="s">
        <v>19236</v>
      </c>
      <c r="B4656" s="1" t="s">
        <v>19237</v>
      </c>
      <c r="C4656" s="24" t="s">
        <v>13792</v>
      </c>
      <c r="D4656" s="24" t="s">
        <v>1102</v>
      </c>
    </row>
    <row r="4657">
      <c r="A4657" s="1" t="s">
        <v>22005</v>
      </c>
      <c r="B4657" s="1" t="s">
        <v>22007</v>
      </c>
      <c r="C4657" s="24" t="s">
        <v>13792</v>
      </c>
      <c r="D4657" s="24" t="s">
        <v>1102</v>
      </c>
    </row>
    <row r="4658">
      <c r="A4658" s="1" t="s">
        <v>19238</v>
      </c>
      <c r="B4658" s="1" t="s">
        <v>19239</v>
      </c>
      <c r="C4658" s="24" t="s">
        <v>13792</v>
      </c>
      <c r="D4658" s="24" t="s">
        <v>1102</v>
      </c>
    </row>
    <row r="4659">
      <c r="A4659" s="1" t="s">
        <v>22010</v>
      </c>
      <c r="B4659" s="1" t="s">
        <v>22011</v>
      </c>
      <c r="C4659" s="24" t="s">
        <v>13792</v>
      </c>
      <c r="D4659" s="24" t="s">
        <v>1102</v>
      </c>
    </row>
    <row r="4660">
      <c r="A4660" s="1" t="s">
        <v>22014</v>
      </c>
      <c r="B4660" s="1" t="s">
        <v>22015</v>
      </c>
      <c r="C4660" s="24" t="s">
        <v>13792</v>
      </c>
      <c r="D4660" s="24" t="s">
        <v>1102</v>
      </c>
    </row>
    <row r="4661">
      <c r="A4661" s="1" t="s">
        <v>22018</v>
      </c>
      <c r="B4661" s="1" t="s">
        <v>22019</v>
      </c>
      <c r="C4661" s="24" t="s">
        <v>13792</v>
      </c>
      <c r="D4661" s="24" t="s">
        <v>1102</v>
      </c>
    </row>
    <row r="4662">
      <c r="A4662" s="1" t="s">
        <v>22021</v>
      </c>
      <c r="B4662" s="1" t="s">
        <v>22023</v>
      </c>
      <c r="C4662" s="24" t="s">
        <v>13792</v>
      </c>
      <c r="D4662" s="24" t="s">
        <v>1102</v>
      </c>
    </row>
    <row r="4663">
      <c r="A4663" s="1" t="s">
        <v>22025</v>
      </c>
      <c r="B4663" s="1" t="s">
        <v>22007</v>
      </c>
      <c r="C4663" s="24" t="s">
        <v>13792</v>
      </c>
      <c r="D4663" s="24" t="s">
        <v>1102</v>
      </c>
    </row>
    <row r="4664">
      <c r="A4664" s="1" t="s">
        <v>22027</v>
      </c>
      <c r="B4664" s="1" t="s">
        <v>22028</v>
      </c>
      <c r="C4664" s="24" t="s">
        <v>13792</v>
      </c>
      <c r="D4664" s="24" t="s">
        <v>1102</v>
      </c>
    </row>
    <row r="4665">
      <c r="A4665" s="1" t="s">
        <v>22031</v>
      </c>
      <c r="B4665" s="1" t="s">
        <v>22032</v>
      </c>
      <c r="C4665" s="24" t="s">
        <v>13792</v>
      </c>
      <c r="D4665" s="24" t="s">
        <v>1102</v>
      </c>
    </row>
    <row r="4666">
      <c r="A4666" s="1" t="s">
        <v>22036</v>
      </c>
      <c r="B4666" s="1" t="s">
        <v>22038</v>
      </c>
      <c r="C4666" s="24" t="s">
        <v>13792</v>
      </c>
      <c r="D4666" s="24" t="s">
        <v>1102</v>
      </c>
    </row>
    <row r="4667">
      <c r="A4667" s="1" t="s">
        <v>22040</v>
      </c>
      <c r="B4667" s="1" t="s">
        <v>22042</v>
      </c>
      <c r="C4667" s="24" t="s">
        <v>13792</v>
      </c>
      <c r="D4667" s="24" t="s">
        <v>1102</v>
      </c>
    </row>
    <row r="4668">
      <c r="A4668" s="1" t="s">
        <v>22044</v>
      </c>
      <c r="B4668" s="1" t="s">
        <v>22046</v>
      </c>
      <c r="C4668" s="24" t="s">
        <v>13792</v>
      </c>
      <c r="D4668" s="24" t="s">
        <v>1102</v>
      </c>
    </row>
    <row r="4669">
      <c r="A4669" s="1" t="s">
        <v>22048</v>
      </c>
      <c r="B4669" s="1" t="s">
        <v>22007</v>
      </c>
      <c r="C4669" s="24" t="s">
        <v>13792</v>
      </c>
      <c r="D4669" s="24" t="s">
        <v>1102</v>
      </c>
    </row>
    <row r="4670">
      <c r="A4670" s="1" t="s">
        <v>22050</v>
      </c>
      <c r="B4670" s="1" t="s">
        <v>22053</v>
      </c>
      <c r="C4670" s="24" t="s">
        <v>13792</v>
      </c>
      <c r="D4670" s="24" t="s">
        <v>1102</v>
      </c>
    </row>
    <row r="4671">
      <c r="A4671" s="1" t="s">
        <v>22054</v>
      </c>
      <c r="B4671" s="1" t="s">
        <v>22056</v>
      </c>
      <c r="C4671" s="24" t="s">
        <v>13792</v>
      </c>
      <c r="D4671" s="24" t="s">
        <v>1102</v>
      </c>
    </row>
    <row r="4672">
      <c r="A4672" s="24" t="s">
        <v>7428</v>
      </c>
      <c r="B4672" s="1" t="s">
        <v>7429</v>
      </c>
      <c r="C4672" s="24" t="s">
        <v>13792</v>
      </c>
      <c r="D4672" s="24" t="s">
        <v>1102</v>
      </c>
    </row>
    <row r="4673">
      <c r="A4673" s="24" t="s">
        <v>7430</v>
      </c>
      <c r="B4673" s="1" t="s">
        <v>7431</v>
      </c>
      <c r="C4673" s="24" t="s">
        <v>13792</v>
      </c>
      <c r="D4673" s="24" t="s">
        <v>1102</v>
      </c>
    </row>
    <row r="4674">
      <c r="A4674" s="24" t="s">
        <v>7432</v>
      </c>
      <c r="B4674" s="1" t="s">
        <v>7433</v>
      </c>
      <c r="C4674" s="24" t="s">
        <v>13792</v>
      </c>
      <c r="D4674" s="24" t="s">
        <v>1102</v>
      </c>
    </row>
    <row r="4675">
      <c r="A4675" s="24" t="s">
        <v>22064</v>
      </c>
      <c r="B4675" s="1" t="s">
        <v>22065</v>
      </c>
      <c r="C4675" s="24" t="s">
        <v>13792</v>
      </c>
      <c r="D4675" s="24" t="s">
        <v>1102</v>
      </c>
    </row>
    <row r="4676">
      <c r="A4676" s="24" t="s">
        <v>7448</v>
      </c>
      <c r="B4676" s="1" t="s">
        <v>7449</v>
      </c>
      <c r="C4676" s="24" t="s">
        <v>13792</v>
      </c>
      <c r="D4676" s="24" t="s">
        <v>1102</v>
      </c>
    </row>
    <row r="4677">
      <c r="A4677" s="24" t="s">
        <v>7468</v>
      </c>
      <c r="B4677" s="1" t="s">
        <v>7469</v>
      </c>
      <c r="C4677" s="24" t="s">
        <v>13792</v>
      </c>
      <c r="D4677" s="24" t="s">
        <v>1102</v>
      </c>
    </row>
    <row r="4678">
      <c r="A4678" s="24" t="s">
        <v>7470</v>
      </c>
      <c r="B4678" s="1" t="s">
        <v>7471</v>
      </c>
      <c r="C4678" s="24" t="s">
        <v>13792</v>
      </c>
      <c r="D4678" s="24" t="s">
        <v>1102</v>
      </c>
    </row>
    <row r="4679">
      <c r="A4679" s="24" t="s">
        <v>7472</v>
      </c>
      <c r="B4679" s="1" t="s">
        <v>7473</v>
      </c>
      <c r="C4679" s="24" t="s">
        <v>13792</v>
      </c>
      <c r="D4679" s="24" t="s">
        <v>1102</v>
      </c>
    </row>
    <row r="4680">
      <c r="A4680" s="24" t="s">
        <v>7474</v>
      </c>
      <c r="B4680" s="1" t="s">
        <v>7475</v>
      </c>
      <c r="C4680" s="24" t="s">
        <v>13792</v>
      </c>
      <c r="D4680" s="24" t="s">
        <v>1102</v>
      </c>
    </row>
    <row r="4681">
      <c r="A4681" s="24" t="s">
        <v>7492</v>
      </c>
      <c r="B4681" s="1" t="s">
        <v>7493</v>
      </c>
      <c r="C4681" s="24" t="s">
        <v>13792</v>
      </c>
      <c r="D4681" s="24" t="s">
        <v>1102</v>
      </c>
    </row>
    <row r="4682">
      <c r="A4682" s="24" t="s">
        <v>22082</v>
      </c>
      <c r="B4682" s="1" t="s">
        <v>22083</v>
      </c>
      <c r="C4682" s="24" t="s">
        <v>13792</v>
      </c>
      <c r="D4682" s="24" t="s">
        <v>1102</v>
      </c>
    </row>
    <row r="4683">
      <c r="A4683" s="24" t="s">
        <v>7512</v>
      </c>
      <c r="B4683" s="1" t="s">
        <v>7513</v>
      </c>
      <c r="C4683" s="24" t="s">
        <v>13792</v>
      </c>
      <c r="D4683" s="24" t="s">
        <v>1102</v>
      </c>
    </row>
    <row r="4684">
      <c r="A4684" s="24" t="s">
        <v>7514</v>
      </c>
      <c r="B4684" s="1" t="s">
        <v>7515</v>
      </c>
      <c r="C4684" s="24" t="s">
        <v>13792</v>
      </c>
      <c r="D4684" s="24" t="s">
        <v>1102</v>
      </c>
    </row>
    <row r="4685">
      <c r="A4685" s="24" t="s">
        <v>22092</v>
      </c>
      <c r="B4685" s="1" t="s">
        <v>22093</v>
      </c>
      <c r="C4685" s="24" t="s">
        <v>13792</v>
      </c>
      <c r="D4685" s="24" t="s">
        <v>1102</v>
      </c>
    </row>
    <row r="4686">
      <c r="A4686" s="24" t="s">
        <v>7526</v>
      </c>
      <c r="B4686" s="1" t="s">
        <v>7527</v>
      </c>
      <c r="C4686" s="24" t="s">
        <v>13792</v>
      </c>
      <c r="D4686" s="24" t="s">
        <v>1102</v>
      </c>
    </row>
    <row r="4687">
      <c r="A4687" s="24" t="s">
        <v>7552</v>
      </c>
      <c r="B4687" s="1" t="s">
        <v>7553</v>
      </c>
      <c r="C4687" s="24" t="s">
        <v>13792</v>
      </c>
      <c r="D4687" s="24" t="s">
        <v>1102</v>
      </c>
    </row>
    <row r="4688">
      <c r="A4688" s="24" t="s">
        <v>7554</v>
      </c>
      <c r="B4688" s="1" t="s">
        <v>7555</v>
      </c>
      <c r="C4688" s="24" t="s">
        <v>13792</v>
      </c>
      <c r="D4688" s="24" t="s">
        <v>1102</v>
      </c>
    </row>
    <row r="4689">
      <c r="A4689" s="24" t="s">
        <v>7556</v>
      </c>
      <c r="B4689" s="1" t="s">
        <v>7557</v>
      </c>
      <c r="C4689" s="24" t="s">
        <v>13792</v>
      </c>
      <c r="D4689" s="24" t="s">
        <v>1102</v>
      </c>
    </row>
    <row r="4690">
      <c r="A4690" s="24" t="s">
        <v>22104</v>
      </c>
      <c r="B4690" s="1" t="s">
        <v>22105</v>
      </c>
      <c r="C4690" s="24" t="s">
        <v>13792</v>
      </c>
      <c r="D4690" s="24" t="s">
        <v>1102</v>
      </c>
    </row>
    <row r="4691">
      <c r="A4691" s="24" t="s">
        <v>7576</v>
      </c>
      <c r="B4691" s="1" t="s">
        <v>7577</v>
      </c>
      <c r="C4691" s="24" t="s">
        <v>13792</v>
      </c>
      <c r="D4691" s="24" t="s">
        <v>1102</v>
      </c>
    </row>
    <row r="4692">
      <c r="A4692" s="24" t="s">
        <v>7604</v>
      </c>
      <c r="B4692" s="1" t="s">
        <v>7605</v>
      </c>
      <c r="C4692" s="24" t="s">
        <v>13792</v>
      </c>
      <c r="D4692" s="24" t="s">
        <v>1102</v>
      </c>
    </row>
    <row r="4693">
      <c r="A4693" s="24" t="s">
        <v>7606</v>
      </c>
      <c r="B4693" s="1" t="s">
        <v>7607</v>
      </c>
      <c r="C4693" s="24" t="s">
        <v>13792</v>
      </c>
      <c r="D4693" s="24" t="s">
        <v>1102</v>
      </c>
    </row>
    <row r="4694">
      <c r="A4694" s="24" t="s">
        <v>7608</v>
      </c>
      <c r="B4694" s="1" t="s">
        <v>7609</v>
      </c>
      <c r="C4694" s="24" t="s">
        <v>13792</v>
      </c>
      <c r="D4694" s="24" t="s">
        <v>1102</v>
      </c>
    </row>
    <row r="4695">
      <c r="A4695" s="24" t="s">
        <v>7610</v>
      </c>
      <c r="B4695" s="1" t="s">
        <v>7611</v>
      </c>
      <c r="C4695" s="24" t="s">
        <v>13792</v>
      </c>
      <c r="D4695" s="24" t="s">
        <v>1102</v>
      </c>
    </row>
    <row r="4696">
      <c r="A4696" s="24" t="s">
        <v>7634</v>
      </c>
      <c r="B4696" s="1" t="s">
        <v>7635</v>
      </c>
      <c r="C4696" s="24" t="s">
        <v>13792</v>
      </c>
      <c r="D4696" s="24" t="s">
        <v>1102</v>
      </c>
    </row>
    <row r="4697">
      <c r="A4697" s="24" t="s">
        <v>7662</v>
      </c>
      <c r="B4697" s="1" t="s">
        <v>7663</v>
      </c>
      <c r="C4697" s="24" t="s">
        <v>13792</v>
      </c>
      <c r="D4697" s="24" t="s">
        <v>1102</v>
      </c>
    </row>
    <row r="4698">
      <c r="A4698" s="24" t="s">
        <v>7664</v>
      </c>
      <c r="B4698" s="1" t="s">
        <v>7665</v>
      </c>
      <c r="C4698" s="24" t="s">
        <v>13792</v>
      </c>
      <c r="D4698" s="24" t="s">
        <v>1102</v>
      </c>
    </row>
    <row r="4699">
      <c r="A4699" s="24" t="s">
        <v>7666</v>
      </c>
      <c r="B4699" s="1" t="s">
        <v>7667</v>
      </c>
      <c r="C4699" s="24" t="s">
        <v>13792</v>
      </c>
      <c r="D4699" s="24" t="s">
        <v>1102</v>
      </c>
    </row>
    <row r="4700">
      <c r="A4700" s="24" t="s">
        <v>7668</v>
      </c>
      <c r="B4700" s="1" t="s">
        <v>7669</v>
      </c>
      <c r="C4700" s="24" t="s">
        <v>13792</v>
      </c>
      <c r="D4700" s="24" t="s">
        <v>1102</v>
      </c>
    </row>
    <row r="4701">
      <c r="A4701" s="24" t="s">
        <v>7694</v>
      </c>
      <c r="B4701" s="1" t="s">
        <v>7695</v>
      </c>
      <c r="C4701" s="24" t="s">
        <v>13792</v>
      </c>
      <c r="D4701" s="24" t="s">
        <v>1102</v>
      </c>
    </row>
    <row r="4702">
      <c r="A4702" s="24" t="s">
        <v>7714</v>
      </c>
      <c r="B4702" s="1" t="s">
        <v>7715</v>
      </c>
      <c r="C4702" s="24" t="s">
        <v>13792</v>
      </c>
      <c r="D4702" s="24" t="s">
        <v>1102</v>
      </c>
    </row>
    <row r="4703">
      <c r="A4703" s="24" t="s">
        <v>7716</v>
      </c>
      <c r="B4703" s="1" t="s">
        <v>7717</v>
      </c>
      <c r="C4703" s="24" t="s">
        <v>13792</v>
      </c>
      <c r="D4703" s="24" t="s">
        <v>1102</v>
      </c>
    </row>
    <row r="4704">
      <c r="A4704" s="24" t="s">
        <v>7718</v>
      </c>
      <c r="B4704" s="1" t="s">
        <v>7719</v>
      </c>
      <c r="C4704" s="24" t="s">
        <v>13792</v>
      </c>
      <c r="D4704" s="24" t="s">
        <v>1102</v>
      </c>
    </row>
    <row r="4705">
      <c r="A4705" s="24" t="s">
        <v>7720</v>
      </c>
      <c r="B4705" s="1" t="s">
        <v>7721</v>
      </c>
      <c r="C4705" s="24" t="s">
        <v>13792</v>
      </c>
      <c r="D4705" s="24" t="s">
        <v>1102</v>
      </c>
    </row>
    <row r="4706">
      <c r="A4706" s="24" t="s">
        <v>7734</v>
      </c>
      <c r="B4706" s="1" t="s">
        <v>7735</v>
      </c>
      <c r="C4706" s="24" t="s">
        <v>13792</v>
      </c>
      <c r="D4706" s="24" t="s">
        <v>1102</v>
      </c>
    </row>
    <row r="4707">
      <c r="A4707" s="24" t="s">
        <v>22146</v>
      </c>
      <c r="B4707" s="1" t="s">
        <v>22149</v>
      </c>
      <c r="C4707" s="24" t="s">
        <v>13792</v>
      </c>
      <c r="D4707" s="24" t="s">
        <v>1102</v>
      </c>
    </row>
    <row r="4708">
      <c r="A4708" s="24" t="s">
        <v>7758</v>
      </c>
      <c r="B4708" s="1" t="s">
        <v>7759</v>
      </c>
      <c r="C4708" s="24" t="s">
        <v>13792</v>
      </c>
      <c r="D4708" s="24" t="s">
        <v>1102</v>
      </c>
    </row>
    <row r="4709">
      <c r="A4709" s="24" t="s">
        <v>7760</v>
      </c>
      <c r="B4709" s="1" t="s">
        <v>7761</v>
      </c>
      <c r="C4709" s="24" t="s">
        <v>13792</v>
      </c>
      <c r="D4709" s="24" t="s">
        <v>1102</v>
      </c>
    </row>
    <row r="4710">
      <c r="A4710" s="24" t="s">
        <v>22155</v>
      </c>
      <c r="B4710" s="1" t="s">
        <v>22157</v>
      </c>
      <c r="C4710" s="24" t="s">
        <v>13792</v>
      </c>
      <c r="D4710" s="24" t="s">
        <v>1102</v>
      </c>
    </row>
    <row r="4711">
      <c r="A4711" s="24" t="s">
        <v>7772</v>
      </c>
      <c r="B4711" s="1" t="s">
        <v>7773</v>
      </c>
      <c r="C4711" s="24" t="s">
        <v>13792</v>
      </c>
      <c r="D4711" s="24" t="s">
        <v>1102</v>
      </c>
    </row>
    <row r="4712">
      <c r="A4712" s="24" t="s">
        <v>7794</v>
      </c>
      <c r="B4712" s="1" t="s">
        <v>7795</v>
      </c>
      <c r="C4712" s="24" t="s">
        <v>13792</v>
      </c>
      <c r="D4712" s="24" t="s">
        <v>1102</v>
      </c>
    </row>
    <row r="4713">
      <c r="A4713" s="24" t="s">
        <v>7796</v>
      </c>
      <c r="B4713" s="1" t="s">
        <v>7797</v>
      </c>
      <c r="C4713" s="24" t="s">
        <v>13792</v>
      </c>
      <c r="D4713" s="24" t="s">
        <v>1102</v>
      </c>
    </row>
    <row r="4714">
      <c r="A4714" s="24" t="s">
        <v>7798</v>
      </c>
      <c r="B4714" s="1" t="s">
        <v>7799</v>
      </c>
      <c r="C4714" s="24" t="s">
        <v>13792</v>
      </c>
      <c r="D4714" s="24" t="s">
        <v>1102</v>
      </c>
    </row>
    <row r="4715">
      <c r="A4715" s="24" t="s">
        <v>22168</v>
      </c>
      <c r="B4715" s="1" t="s">
        <v>22170</v>
      </c>
      <c r="C4715" s="24" t="s">
        <v>13792</v>
      </c>
      <c r="D4715" s="24" t="s">
        <v>1102</v>
      </c>
    </row>
    <row r="4716">
      <c r="A4716" s="24" t="s">
        <v>7810</v>
      </c>
      <c r="B4716" s="1" t="s">
        <v>7811</v>
      </c>
      <c r="C4716" s="24" t="s">
        <v>13792</v>
      </c>
      <c r="D4716" s="24" t="s">
        <v>1102</v>
      </c>
    </row>
    <row r="4717">
      <c r="A4717" s="24" t="s">
        <v>7841</v>
      </c>
      <c r="B4717" s="1" t="s">
        <v>7842</v>
      </c>
      <c r="C4717" s="24" t="s">
        <v>13792</v>
      </c>
      <c r="D4717" s="24" t="s">
        <v>1102</v>
      </c>
    </row>
    <row r="4718">
      <c r="A4718" s="24" t="s">
        <v>7843</v>
      </c>
      <c r="B4718" s="1" t="s">
        <v>7844</v>
      </c>
      <c r="C4718" s="24" t="s">
        <v>13792</v>
      </c>
      <c r="D4718" s="24" t="s">
        <v>1102</v>
      </c>
    </row>
    <row r="4719">
      <c r="A4719" s="24" t="s">
        <v>7845</v>
      </c>
      <c r="B4719" s="1" t="s">
        <v>7846</v>
      </c>
      <c r="C4719" s="24" t="s">
        <v>13792</v>
      </c>
      <c r="D4719" s="24" t="s">
        <v>1102</v>
      </c>
    </row>
    <row r="4720">
      <c r="A4720" s="24" t="s">
        <v>7847</v>
      </c>
      <c r="B4720" s="1" t="s">
        <v>7848</v>
      </c>
      <c r="C4720" s="24" t="s">
        <v>13792</v>
      </c>
      <c r="D4720" s="24" t="s">
        <v>1102</v>
      </c>
    </row>
    <row r="4721">
      <c r="A4721" s="24" t="s">
        <v>7865</v>
      </c>
      <c r="B4721" s="1" t="s">
        <v>7866</v>
      </c>
      <c r="C4721" s="24" t="s">
        <v>13792</v>
      </c>
      <c r="D4721" s="24" t="s">
        <v>1102</v>
      </c>
    </row>
    <row r="4722">
      <c r="A4722" s="24" t="s">
        <v>7885</v>
      </c>
      <c r="B4722" s="1" t="s">
        <v>7886</v>
      </c>
      <c r="C4722" s="24" t="s">
        <v>13792</v>
      </c>
      <c r="D4722" s="24" t="s">
        <v>1102</v>
      </c>
    </row>
    <row r="4723">
      <c r="A4723" s="24" t="s">
        <v>7887</v>
      </c>
      <c r="B4723" s="1" t="s">
        <v>7888</v>
      </c>
      <c r="C4723" s="24" t="s">
        <v>13792</v>
      </c>
      <c r="D4723" s="24" t="s">
        <v>1102</v>
      </c>
    </row>
    <row r="4724">
      <c r="A4724" s="24" t="s">
        <v>7889</v>
      </c>
      <c r="B4724" s="1" t="s">
        <v>7890</v>
      </c>
      <c r="C4724" s="24" t="s">
        <v>13792</v>
      </c>
      <c r="D4724" s="24" t="s">
        <v>1102</v>
      </c>
    </row>
    <row r="4725">
      <c r="A4725" s="24" t="s">
        <v>7891</v>
      </c>
      <c r="B4725" s="1" t="s">
        <v>7892</v>
      </c>
      <c r="C4725" s="24" t="s">
        <v>13792</v>
      </c>
      <c r="D4725" s="24" t="s">
        <v>1102</v>
      </c>
    </row>
    <row r="4726">
      <c r="A4726" s="24" t="s">
        <v>7897</v>
      </c>
      <c r="B4726" s="1" t="s">
        <v>7898</v>
      </c>
      <c r="C4726" s="24" t="s">
        <v>13792</v>
      </c>
      <c r="D4726" s="24" t="s">
        <v>1102</v>
      </c>
    </row>
    <row r="4727">
      <c r="A4727" s="24" t="s">
        <v>7907</v>
      </c>
      <c r="B4727" s="1" t="s">
        <v>7908</v>
      </c>
      <c r="C4727" s="24" t="s">
        <v>13792</v>
      </c>
      <c r="D4727" s="24" t="s">
        <v>1102</v>
      </c>
    </row>
    <row r="4728">
      <c r="A4728" s="24" t="s">
        <v>22200</v>
      </c>
      <c r="B4728" s="1" t="s">
        <v>22201</v>
      </c>
      <c r="C4728" s="24" t="s">
        <v>13792</v>
      </c>
      <c r="D4728" s="24" t="s">
        <v>1102</v>
      </c>
    </row>
    <row r="4729">
      <c r="A4729" s="24" t="s">
        <v>7929</v>
      </c>
      <c r="B4729" s="1" t="s">
        <v>7930</v>
      </c>
      <c r="C4729" s="24" t="s">
        <v>13792</v>
      </c>
      <c r="D4729" s="24" t="s">
        <v>1102</v>
      </c>
    </row>
    <row r="4730">
      <c r="A4730" s="24" t="s">
        <v>7931</v>
      </c>
      <c r="B4730" s="1" t="s">
        <v>7932</v>
      </c>
      <c r="C4730" s="24" t="s">
        <v>13792</v>
      </c>
      <c r="D4730" s="24" t="s">
        <v>1102</v>
      </c>
    </row>
    <row r="4731">
      <c r="A4731" s="24" t="s">
        <v>7933</v>
      </c>
      <c r="B4731" s="1" t="s">
        <v>7934</v>
      </c>
      <c r="C4731" s="24" t="s">
        <v>13792</v>
      </c>
      <c r="D4731" s="24" t="s">
        <v>1102</v>
      </c>
    </row>
    <row r="4732">
      <c r="A4732" s="24" t="s">
        <v>22210</v>
      </c>
      <c r="B4732" s="1" t="s">
        <v>22211</v>
      </c>
      <c r="C4732" s="24" t="s">
        <v>13792</v>
      </c>
      <c r="D4732" s="24" t="s">
        <v>1102</v>
      </c>
    </row>
    <row r="4733">
      <c r="A4733" s="24" t="s">
        <v>7939</v>
      </c>
      <c r="B4733" s="1" t="s">
        <v>7940</v>
      </c>
      <c r="C4733" s="24" t="s">
        <v>13792</v>
      </c>
      <c r="D4733" s="24" t="s">
        <v>1102</v>
      </c>
    </row>
    <row r="4734">
      <c r="A4734" s="24" t="s">
        <v>7947</v>
      </c>
      <c r="B4734" s="1" t="s">
        <v>7948</v>
      </c>
      <c r="C4734" s="24" t="s">
        <v>13792</v>
      </c>
      <c r="D4734" s="24" t="s">
        <v>1102</v>
      </c>
    </row>
    <row r="4735">
      <c r="A4735" s="24" t="s">
        <v>22216</v>
      </c>
      <c r="B4735" s="1" t="s">
        <v>22219</v>
      </c>
      <c r="C4735" s="24" t="s">
        <v>13792</v>
      </c>
      <c r="D4735" s="24" t="s">
        <v>1102</v>
      </c>
    </row>
    <row r="4736">
      <c r="A4736" s="24" t="s">
        <v>7967</v>
      </c>
      <c r="B4736" s="1" t="s">
        <v>7968</v>
      </c>
      <c r="C4736" s="24" t="s">
        <v>13792</v>
      </c>
      <c r="D4736" s="24" t="s">
        <v>1102</v>
      </c>
    </row>
    <row r="4737">
      <c r="A4737" s="24" t="s">
        <v>7969</v>
      </c>
      <c r="B4737" s="1" t="s">
        <v>7970</v>
      </c>
      <c r="C4737" s="24" t="s">
        <v>13792</v>
      </c>
      <c r="D4737" s="24" t="s">
        <v>1102</v>
      </c>
    </row>
    <row r="4738">
      <c r="A4738" s="24" t="s">
        <v>22226</v>
      </c>
      <c r="B4738" s="1" t="s">
        <v>22228</v>
      </c>
      <c r="C4738" s="24" t="s">
        <v>13792</v>
      </c>
      <c r="D4738" s="24" t="s">
        <v>1102</v>
      </c>
    </row>
    <row r="4739">
      <c r="A4739" s="24" t="s">
        <v>7973</v>
      </c>
      <c r="B4739" s="1" t="s">
        <v>7974</v>
      </c>
      <c r="C4739" s="24" t="s">
        <v>13792</v>
      </c>
      <c r="D4739" s="24" t="s">
        <v>1102</v>
      </c>
    </row>
    <row r="4740">
      <c r="A4740" s="24" t="s">
        <v>7983</v>
      </c>
      <c r="B4740" s="1" t="s">
        <v>7984</v>
      </c>
      <c r="C4740" s="24" t="s">
        <v>13792</v>
      </c>
      <c r="D4740" s="24" t="s">
        <v>1102</v>
      </c>
    </row>
    <row r="4741">
      <c r="A4741" s="24" t="s">
        <v>8001</v>
      </c>
      <c r="B4741" s="1" t="s">
        <v>8002</v>
      </c>
      <c r="C4741" s="24" t="s">
        <v>13792</v>
      </c>
      <c r="D4741" s="24" t="s">
        <v>1102</v>
      </c>
    </row>
    <row r="4742">
      <c r="A4742" s="24" t="s">
        <v>8011</v>
      </c>
      <c r="B4742" s="1" t="s">
        <v>8012</v>
      </c>
      <c r="C4742" s="24" t="s">
        <v>13792</v>
      </c>
      <c r="D4742" s="24" t="s">
        <v>1102</v>
      </c>
    </row>
    <row r="4743">
      <c r="A4743" s="24" t="s">
        <v>8013</v>
      </c>
      <c r="B4743" s="1" t="s">
        <v>8014</v>
      </c>
      <c r="C4743" s="24" t="s">
        <v>13792</v>
      </c>
      <c r="D4743" s="24" t="s">
        <v>1102</v>
      </c>
    </row>
    <row r="4744">
      <c r="A4744" s="24" t="s">
        <v>8015</v>
      </c>
      <c r="B4744" s="1" t="s">
        <v>8016</v>
      </c>
      <c r="C4744" s="24" t="s">
        <v>13792</v>
      </c>
      <c r="D4744" s="24" t="s">
        <v>1102</v>
      </c>
    </row>
    <row r="4745">
      <c r="A4745" s="24" t="s">
        <v>8017</v>
      </c>
      <c r="B4745" s="1" t="s">
        <v>8018</v>
      </c>
      <c r="C4745" s="24" t="s">
        <v>13792</v>
      </c>
      <c r="D4745" s="24" t="s">
        <v>1102</v>
      </c>
    </row>
    <row r="4746">
      <c r="A4746" s="24" t="s">
        <v>8023</v>
      </c>
      <c r="B4746" s="1" t="s">
        <v>8024</v>
      </c>
      <c r="C4746" s="24" t="s">
        <v>13792</v>
      </c>
      <c r="D4746" s="24" t="s">
        <v>1102</v>
      </c>
    </row>
    <row r="4747">
      <c r="A4747" s="24" t="s">
        <v>8039</v>
      </c>
      <c r="B4747" s="1" t="s">
        <v>8040</v>
      </c>
      <c r="C4747" s="24" t="s">
        <v>13792</v>
      </c>
      <c r="D4747" s="24" t="s">
        <v>1102</v>
      </c>
    </row>
    <row r="4748">
      <c r="A4748" s="24" t="s">
        <v>22252</v>
      </c>
      <c r="B4748" s="1" t="s">
        <v>22253</v>
      </c>
      <c r="C4748" s="24" t="s">
        <v>13792</v>
      </c>
      <c r="D4748" s="24" t="s">
        <v>1102</v>
      </c>
    </row>
    <row r="4749">
      <c r="A4749" s="24" t="s">
        <v>8063</v>
      </c>
      <c r="B4749" s="1" t="s">
        <v>8064</v>
      </c>
      <c r="C4749" s="24" t="s">
        <v>13792</v>
      </c>
      <c r="D4749" s="24" t="s">
        <v>1102</v>
      </c>
    </row>
    <row r="4750">
      <c r="A4750" s="24" t="s">
        <v>8065</v>
      </c>
      <c r="B4750" s="1" t="s">
        <v>8066</v>
      </c>
      <c r="C4750" s="24" t="s">
        <v>13792</v>
      </c>
      <c r="D4750" s="24" t="s">
        <v>1102</v>
      </c>
    </row>
    <row r="4751">
      <c r="A4751" s="24" t="s">
        <v>8067</v>
      </c>
      <c r="B4751" s="1" t="s">
        <v>8068</v>
      </c>
      <c r="C4751" s="24" t="s">
        <v>13792</v>
      </c>
      <c r="D4751" s="24" t="s">
        <v>1102</v>
      </c>
    </row>
    <row r="4752">
      <c r="A4752" s="24" t="s">
        <v>22262</v>
      </c>
      <c r="B4752" s="1" t="s">
        <v>22265</v>
      </c>
      <c r="C4752" s="24" t="s">
        <v>13792</v>
      </c>
      <c r="D4752" s="24" t="s">
        <v>1102</v>
      </c>
    </row>
    <row r="4753">
      <c r="A4753" s="24" t="s">
        <v>8073</v>
      </c>
      <c r="B4753" s="1" t="s">
        <v>8074</v>
      </c>
      <c r="C4753" s="24" t="s">
        <v>13792</v>
      </c>
      <c r="D4753" s="24" t="s">
        <v>1102</v>
      </c>
    </row>
    <row r="4754">
      <c r="A4754" s="24" t="s">
        <v>8083</v>
      </c>
      <c r="B4754" s="1" t="s">
        <v>8084</v>
      </c>
      <c r="C4754" s="24" t="s">
        <v>13792</v>
      </c>
      <c r="D4754" s="24" t="s">
        <v>1102</v>
      </c>
    </row>
    <row r="4755">
      <c r="A4755" s="24" t="s">
        <v>8105</v>
      </c>
      <c r="B4755" s="1" t="s">
        <v>8106</v>
      </c>
      <c r="C4755" s="24" t="s">
        <v>13792</v>
      </c>
      <c r="D4755" s="24" t="s">
        <v>1102</v>
      </c>
    </row>
    <row r="4756">
      <c r="A4756" s="24" t="s">
        <v>8107</v>
      </c>
      <c r="B4756" s="1" t="s">
        <v>8108</v>
      </c>
      <c r="C4756" s="24" t="s">
        <v>13792</v>
      </c>
      <c r="D4756" s="24" t="s">
        <v>1102</v>
      </c>
    </row>
    <row r="4757">
      <c r="A4757" s="24" t="s">
        <v>8109</v>
      </c>
      <c r="B4757" s="1" t="s">
        <v>8110</v>
      </c>
      <c r="C4757" s="24" t="s">
        <v>13792</v>
      </c>
      <c r="D4757" s="24" t="s">
        <v>1102</v>
      </c>
    </row>
    <row r="4758">
      <c r="A4758" s="24" t="s">
        <v>8111</v>
      </c>
      <c r="B4758" s="1" t="s">
        <v>8112</v>
      </c>
      <c r="C4758" s="24" t="s">
        <v>13792</v>
      </c>
      <c r="D4758" s="24" t="s">
        <v>1102</v>
      </c>
    </row>
    <row r="4759">
      <c r="A4759" s="24" t="s">
        <v>8115</v>
      </c>
      <c r="B4759" s="1" t="s">
        <v>8116</v>
      </c>
      <c r="C4759" s="24" t="s">
        <v>13792</v>
      </c>
      <c r="D4759" s="24" t="s">
        <v>1102</v>
      </c>
    </row>
    <row r="4760">
      <c r="A4760" s="24" t="s">
        <v>8127</v>
      </c>
      <c r="B4760" s="1" t="s">
        <v>8128</v>
      </c>
      <c r="C4760" s="24" t="s">
        <v>13792</v>
      </c>
      <c r="D4760" s="24" t="s">
        <v>1102</v>
      </c>
    </row>
    <row r="4761">
      <c r="A4761" s="24" t="s">
        <v>8145</v>
      </c>
      <c r="B4761" s="1" t="s">
        <v>8146</v>
      </c>
      <c r="C4761" s="24" t="s">
        <v>13792</v>
      </c>
      <c r="D4761" s="24" t="s">
        <v>1102</v>
      </c>
    </row>
    <row r="4762">
      <c r="A4762" s="24" t="s">
        <v>8155</v>
      </c>
      <c r="B4762" s="1" t="s">
        <v>8156</v>
      </c>
      <c r="C4762" s="24" t="s">
        <v>13792</v>
      </c>
      <c r="D4762" s="24" t="s">
        <v>1102</v>
      </c>
    </row>
    <row r="4763">
      <c r="A4763" s="24" t="s">
        <v>8157</v>
      </c>
      <c r="B4763" s="1" t="s">
        <v>8158</v>
      </c>
      <c r="C4763" s="24" t="s">
        <v>13792</v>
      </c>
      <c r="D4763" s="24" t="s">
        <v>1102</v>
      </c>
    </row>
    <row r="4764">
      <c r="A4764" s="24" t="s">
        <v>8159</v>
      </c>
      <c r="B4764" s="1" t="s">
        <v>8160</v>
      </c>
      <c r="C4764" s="24" t="s">
        <v>13792</v>
      </c>
      <c r="D4764" s="24" t="s">
        <v>1102</v>
      </c>
    </row>
    <row r="4765">
      <c r="A4765" s="24" t="s">
        <v>8161</v>
      </c>
      <c r="B4765" s="1" t="s">
        <v>8162</v>
      </c>
      <c r="C4765" s="24" t="s">
        <v>13792</v>
      </c>
      <c r="D4765" s="24" t="s">
        <v>1102</v>
      </c>
    </row>
    <row r="4766">
      <c r="A4766" s="24" t="s">
        <v>22296</v>
      </c>
      <c r="B4766" s="1" t="s">
        <v>22298</v>
      </c>
      <c r="C4766" s="24" t="s">
        <v>13792</v>
      </c>
      <c r="D4766" s="24" t="s">
        <v>1102</v>
      </c>
    </row>
    <row r="4767">
      <c r="A4767" s="24" t="s">
        <v>8181</v>
      </c>
      <c r="B4767" s="1" t="s">
        <v>8182</v>
      </c>
      <c r="C4767" s="24" t="s">
        <v>13792</v>
      </c>
      <c r="D4767" s="24" t="s">
        <v>1102</v>
      </c>
    </row>
    <row r="4768">
      <c r="A4768" s="24" t="s">
        <v>22302</v>
      </c>
      <c r="B4768" s="1" t="s">
        <v>22305</v>
      </c>
      <c r="C4768" s="24" t="s">
        <v>13792</v>
      </c>
      <c r="D4768" s="24" t="s">
        <v>1102</v>
      </c>
    </row>
    <row r="4769">
      <c r="A4769" s="24" t="s">
        <v>8205</v>
      </c>
      <c r="B4769" s="1" t="s">
        <v>8206</v>
      </c>
      <c r="C4769" s="24" t="s">
        <v>13792</v>
      </c>
      <c r="D4769" s="24" t="s">
        <v>1102</v>
      </c>
    </row>
    <row r="4770">
      <c r="A4770" s="24" t="s">
        <v>8207</v>
      </c>
      <c r="B4770" s="1" t="s">
        <v>8208</v>
      </c>
      <c r="C4770" s="24" t="s">
        <v>13792</v>
      </c>
      <c r="D4770" s="24" t="s">
        <v>1102</v>
      </c>
    </row>
    <row r="4771">
      <c r="A4771" s="24" t="s">
        <v>8209</v>
      </c>
      <c r="B4771" s="1" t="s">
        <v>8210</v>
      </c>
      <c r="C4771" s="24" t="s">
        <v>13792</v>
      </c>
      <c r="D4771" s="24" t="s">
        <v>1102</v>
      </c>
    </row>
    <row r="4772">
      <c r="A4772" s="24" t="s">
        <v>8211</v>
      </c>
      <c r="B4772" s="1" t="s">
        <v>8212</v>
      </c>
      <c r="C4772" s="24" t="s">
        <v>13792</v>
      </c>
      <c r="D4772" s="24" t="s">
        <v>1102</v>
      </c>
    </row>
    <row r="4773">
      <c r="A4773" s="24" t="s">
        <v>8217</v>
      </c>
      <c r="B4773" s="1" t="s">
        <v>8218</v>
      </c>
      <c r="C4773" s="24" t="s">
        <v>13792</v>
      </c>
      <c r="D4773" s="24" t="s">
        <v>1102</v>
      </c>
    </row>
    <row r="4774">
      <c r="A4774" s="24" t="s">
        <v>8227</v>
      </c>
      <c r="B4774" s="1" t="s">
        <v>8228</v>
      </c>
      <c r="C4774" s="24" t="s">
        <v>13792</v>
      </c>
      <c r="D4774" s="24" t="s">
        <v>1102</v>
      </c>
    </row>
    <row r="4775">
      <c r="A4775" s="24" t="s">
        <v>22324</v>
      </c>
      <c r="B4775" s="1" t="s">
        <v>22327</v>
      </c>
      <c r="C4775" s="24" t="s">
        <v>13792</v>
      </c>
      <c r="D4775" s="24" t="s">
        <v>1102</v>
      </c>
    </row>
    <row r="4776">
      <c r="A4776" s="24" t="s">
        <v>8251</v>
      </c>
      <c r="B4776" s="1" t="s">
        <v>8252</v>
      </c>
      <c r="C4776" s="24" t="s">
        <v>13792</v>
      </c>
      <c r="D4776" s="24" t="s">
        <v>1102</v>
      </c>
    </row>
    <row r="4777">
      <c r="A4777" s="24" t="s">
        <v>8253</v>
      </c>
      <c r="B4777" s="1" t="s">
        <v>8255</v>
      </c>
      <c r="C4777" s="24" t="s">
        <v>13792</v>
      </c>
      <c r="D4777" s="24" t="s">
        <v>1102</v>
      </c>
    </row>
    <row r="4778">
      <c r="A4778" s="24" t="s">
        <v>8257</v>
      </c>
      <c r="B4778" s="1" t="s">
        <v>8258</v>
      </c>
      <c r="C4778" s="24" t="s">
        <v>13792</v>
      </c>
      <c r="D4778" s="24" t="s">
        <v>1102</v>
      </c>
    </row>
    <row r="4779">
      <c r="A4779" s="24" t="s">
        <v>8259</v>
      </c>
      <c r="B4779" s="1" t="s">
        <v>8260</v>
      </c>
      <c r="C4779" s="24" t="s">
        <v>13792</v>
      </c>
      <c r="D4779" s="24" t="s">
        <v>1102</v>
      </c>
    </row>
    <row r="4780">
      <c r="A4780" s="24" t="s">
        <v>8265</v>
      </c>
      <c r="B4780" s="1" t="s">
        <v>8266</v>
      </c>
      <c r="C4780" s="24" t="s">
        <v>13792</v>
      </c>
      <c r="D4780" s="24" t="s">
        <v>1102</v>
      </c>
    </row>
    <row r="4781">
      <c r="A4781" s="24" t="s">
        <v>22344</v>
      </c>
      <c r="B4781" s="1" t="s">
        <v>22345</v>
      </c>
      <c r="C4781" s="24" t="s">
        <v>13792</v>
      </c>
      <c r="D4781" s="24" t="s">
        <v>1102</v>
      </c>
    </row>
    <row r="4782">
      <c r="A4782" s="24" t="s">
        <v>8293</v>
      </c>
      <c r="B4782" s="1" t="s">
        <v>8294</v>
      </c>
      <c r="C4782" s="24" t="s">
        <v>13792</v>
      </c>
      <c r="D4782" s="24" t="s">
        <v>1102</v>
      </c>
    </row>
    <row r="4783">
      <c r="A4783" s="24" t="s">
        <v>8295</v>
      </c>
      <c r="B4783" s="1" t="s">
        <v>8296</v>
      </c>
      <c r="C4783" s="24" t="s">
        <v>13792</v>
      </c>
      <c r="D4783" s="24" t="s">
        <v>1102</v>
      </c>
    </row>
    <row r="4784">
      <c r="A4784" s="24" t="s">
        <v>8297</v>
      </c>
      <c r="B4784" s="1" t="s">
        <v>8298</v>
      </c>
      <c r="C4784" s="24" t="s">
        <v>13792</v>
      </c>
      <c r="D4784" s="24" t="s">
        <v>1102</v>
      </c>
    </row>
    <row r="4785">
      <c r="A4785" s="24" t="s">
        <v>22356</v>
      </c>
      <c r="B4785" s="1" t="s">
        <v>22359</v>
      </c>
      <c r="C4785" s="24" t="s">
        <v>13792</v>
      </c>
      <c r="D4785" s="24" t="s">
        <v>1102</v>
      </c>
    </row>
    <row r="4786">
      <c r="A4786" s="24" t="s">
        <v>8301</v>
      </c>
      <c r="B4786" s="1" t="s">
        <v>8302</v>
      </c>
      <c r="C4786" s="24" t="s">
        <v>13792</v>
      </c>
      <c r="D4786" s="24" t="s">
        <v>1102</v>
      </c>
    </row>
    <row r="4787">
      <c r="A4787" s="24" t="s">
        <v>8309</v>
      </c>
      <c r="B4787" s="1" t="s">
        <v>8310</v>
      </c>
      <c r="C4787" s="24" t="s">
        <v>13792</v>
      </c>
      <c r="D4787" s="24" t="s">
        <v>1102</v>
      </c>
    </row>
    <row r="4788">
      <c r="A4788" s="24" t="s">
        <v>8348</v>
      </c>
      <c r="B4788" s="1" t="s">
        <v>8349</v>
      </c>
      <c r="C4788" s="24" t="s">
        <v>13792</v>
      </c>
      <c r="D4788" s="24" t="s">
        <v>1102</v>
      </c>
    </row>
    <row r="4789">
      <c r="A4789" s="24" t="s">
        <v>8350</v>
      </c>
      <c r="B4789" s="1" t="s">
        <v>8351</v>
      </c>
      <c r="C4789" s="24" t="s">
        <v>13792</v>
      </c>
      <c r="D4789" s="24" t="s">
        <v>1102</v>
      </c>
    </row>
    <row r="4790">
      <c r="A4790" s="24" t="s">
        <v>8352</v>
      </c>
      <c r="B4790" s="1" t="s">
        <v>8353</v>
      </c>
      <c r="C4790" s="24" t="s">
        <v>13792</v>
      </c>
      <c r="D4790" s="24" t="s">
        <v>1102</v>
      </c>
    </row>
    <row r="4791">
      <c r="A4791" s="24" t="s">
        <v>8354</v>
      </c>
      <c r="B4791" s="1" t="s">
        <v>8355</v>
      </c>
      <c r="C4791" s="24" t="s">
        <v>13792</v>
      </c>
      <c r="D4791" s="24" t="s">
        <v>1102</v>
      </c>
    </row>
    <row r="4792">
      <c r="A4792" s="24" t="s">
        <v>8358</v>
      </c>
      <c r="B4792" s="1" t="s">
        <v>8359</v>
      </c>
      <c r="C4792" s="24" t="s">
        <v>13792</v>
      </c>
      <c r="D4792" s="24" t="s">
        <v>1102</v>
      </c>
    </row>
    <row r="4793">
      <c r="A4793" s="24" t="s">
        <v>8360</v>
      </c>
      <c r="B4793" s="1" t="s">
        <v>8361</v>
      </c>
      <c r="C4793" s="24" t="s">
        <v>13792</v>
      </c>
      <c r="D4793" s="24" t="s">
        <v>1102</v>
      </c>
    </row>
    <row r="4794">
      <c r="A4794" s="24" t="s">
        <v>8362</v>
      </c>
      <c r="B4794" s="1" t="s">
        <v>8363</v>
      </c>
      <c r="C4794" s="24" t="s">
        <v>13792</v>
      </c>
      <c r="D4794" s="24" t="s">
        <v>1102</v>
      </c>
    </row>
    <row r="4795">
      <c r="A4795" s="24" t="s">
        <v>8364</v>
      </c>
      <c r="B4795" s="1" t="s">
        <v>8365</v>
      </c>
      <c r="C4795" s="24" t="s">
        <v>13792</v>
      </c>
      <c r="D4795" s="24" t="s">
        <v>1102</v>
      </c>
    </row>
    <row r="4796">
      <c r="A4796" s="24" t="s">
        <v>8366</v>
      </c>
      <c r="B4796" s="1" t="s">
        <v>8367</v>
      </c>
      <c r="C4796" s="24" t="s">
        <v>13792</v>
      </c>
      <c r="D4796" s="24" t="s">
        <v>1102</v>
      </c>
    </row>
    <row r="4797">
      <c r="A4797" s="24" t="s">
        <v>8368</v>
      </c>
      <c r="B4797" s="1" t="s">
        <v>8369</v>
      </c>
      <c r="C4797" s="24" t="s">
        <v>13792</v>
      </c>
      <c r="D4797" s="24" t="s">
        <v>1102</v>
      </c>
    </row>
    <row r="4798">
      <c r="A4798" s="24" t="s">
        <v>8370</v>
      </c>
      <c r="B4798" s="1" t="s">
        <v>8371</v>
      </c>
      <c r="C4798" s="24" t="s">
        <v>13792</v>
      </c>
      <c r="D4798" s="24" t="s">
        <v>1102</v>
      </c>
    </row>
    <row r="4799">
      <c r="A4799" s="24" t="s">
        <v>22392</v>
      </c>
      <c r="B4799" s="1" t="s">
        <v>22394</v>
      </c>
      <c r="C4799" s="24" t="s">
        <v>13792</v>
      </c>
      <c r="D4799" s="24" t="s">
        <v>1102</v>
      </c>
    </row>
    <row r="4800">
      <c r="A4800" s="24" t="s">
        <v>8374</v>
      </c>
      <c r="B4800" s="1" t="s">
        <v>8375</v>
      </c>
      <c r="C4800" s="24" t="s">
        <v>13792</v>
      </c>
      <c r="D4800" s="24" t="s">
        <v>1102</v>
      </c>
    </row>
    <row r="4801">
      <c r="A4801" s="24" t="s">
        <v>22398</v>
      </c>
      <c r="B4801" s="1" t="s">
        <v>22400</v>
      </c>
      <c r="C4801" s="24" t="s">
        <v>13792</v>
      </c>
      <c r="D4801" s="24" t="s">
        <v>1102</v>
      </c>
    </row>
    <row r="4802">
      <c r="A4802" s="24" t="s">
        <v>8378</v>
      </c>
      <c r="B4802" s="1" t="s">
        <v>8379</v>
      </c>
      <c r="C4802" s="24" t="s">
        <v>13792</v>
      </c>
      <c r="D4802" s="24" t="s">
        <v>1102</v>
      </c>
    </row>
    <row r="4803">
      <c r="A4803" s="24" t="s">
        <v>8380</v>
      </c>
      <c r="B4803" s="1" t="s">
        <v>8381</v>
      </c>
      <c r="C4803" s="24" t="s">
        <v>13792</v>
      </c>
      <c r="D4803" s="24" t="s">
        <v>1102</v>
      </c>
    </row>
    <row r="4804">
      <c r="A4804" s="24" t="s">
        <v>8382</v>
      </c>
      <c r="B4804" s="1" t="s">
        <v>8383</v>
      </c>
      <c r="C4804" s="24" t="s">
        <v>13792</v>
      </c>
      <c r="D4804" s="24" t="s">
        <v>1102</v>
      </c>
    </row>
    <row r="4805">
      <c r="A4805" s="24" t="s">
        <v>8384</v>
      </c>
      <c r="B4805" s="1" t="s">
        <v>8385</v>
      </c>
      <c r="C4805" s="24" t="s">
        <v>13792</v>
      </c>
      <c r="D4805" s="24" t="s">
        <v>1102</v>
      </c>
    </row>
    <row r="4806">
      <c r="A4806" s="24" t="s">
        <v>8386</v>
      </c>
      <c r="B4806" s="1" t="s">
        <v>8387</v>
      </c>
      <c r="C4806" s="24" t="s">
        <v>13792</v>
      </c>
      <c r="D4806" s="24" t="s">
        <v>1102</v>
      </c>
    </row>
    <row r="4807">
      <c r="A4807" s="24" t="s">
        <v>8388</v>
      </c>
      <c r="B4807" s="1" t="s">
        <v>8389</v>
      </c>
      <c r="C4807" s="24" t="s">
        <v>13792</v>
      </c>
      <c r="D4807" s="24" t="s">
        <v>1102</v>
      </c>
    </row>
    <row r="4808">
      <c r="A4808" s="24" t="s">
        <v>8398</v>
      </c>
      <c r="B4808" s="1" t="s">
        <v>8399</v>
      </c>
      <c r="C4808" s="24" t="s">
        <v>1102</v>
      </c>
      <c r="D4808" s="24" t="s">
        <v>1102</v>
      </c>
    </row>
    <row r="4809">
      <c r="A4809" s="24" t="s">
        <v>8400</v>
      </c>
      <c r="B4809" s="1" t="s">
        <v>8401</v>
      </c>
      <c r="C4809" s="24" t="s">
        <v>1102</v>
      </c>
      <c r="D4809" s="24" t="s">
        <v>1102</v>
      </c>
    </row>
    <row r="4810">
      <c r="A4810" s="24" t="s">
        <v>8402</v>
      </c>
      <c r="B4810" s="1" t="s">
        <v>8403</v>
      </c>
      <c r="C4810" s="24" t="s">
        <v>1102</v>
      </c>
      <c r="D4810" s="24" t="s">
        <v>1102</v>
      </c>
    </row>
    <row r="4811">
      <c r="A4811" s="24" t="s">
        <v>8404</v>
      </c>
      <c r="B4811" s="1" t="s">
        <v>8405</v>
      </c>
      <c r="C4811" s="24" t="s">
        <v>1102</v>
      </c>
      <c r="D4811" s="24" t="s">
        <v>1102</v>
      </c>
    </row>
    <row r="4812">
      <c r="A4812" s="24" t="s">
        <v>1409</v>
      </c>
      <c r="B4812" s="1" t="s">
        <v>1410</v>
      </c>
      <c r="C4812" s="24" t="s">
        <v>13792</v>
      </c>
      <c r="D4812" s="24" t="s">
        <v>1102</v>
      </c>
    </row>
    <row r="4813">
      <c r="A4813" s="24" t="s">
        <v>1413</v>
      </c>
      <c r="B4813" s="1" t="s">
        <v>1414</v>
      </c>
      <c r="C4813" s="24" t="s">
        <v>13792</v>
      </c>
      <c r="D4813" s="24" t="s">
        <v>1102</v>
      </c>
    </row>
    <row r="4814">
      <c r="A4814" s="24" t="s">
        <v>1417</v>
      </c>
      <c r="B4814" s="1" t="s">
        <v>1418</v>
      </c>
      <c r="C4814" s="24" t="s">
        <v>13792</v>
      </c>
      <c r="D4814" s="24" t="s">
        <v>1102</v>
      </c>
    </row>
    <row r="4815">
      <c r="A4815" s="24" t="s">
        <v>1421</v>
      </c>
      <c r="B4815" s="1" t="s">
        <v>1422</v>
      </c>
      <c r="C4815" s="24" t="s">
        <v>13792</v>
      </c>
      <c r="D4815" s="24" t="s">
        <v>1102</v>
      </c>
    </row>
    <row r="4816">
      <c r="A4816" s="24" t="s">
        <v>1547</v>
      </c>
      <c r="B4816" s="1" t="s">
        <v>1548</v>
      </c>
      <c r="C4816" s="24" t="s">
        <v>13836</v>
      </c>
      <c r="D4816" s="24" t="s">
        <v>1102</v>
      </c>
    </row>
    <row r="4817">
      <c r="A4817" s="24" t="s">
        <v>1561</v>
      </c>
      <c r="B4817" s="1" t="s">
        <v>1562</v>
      </c>
      <c r="C4817" s="24" t="s">
        <v>13836</v>
      </c>
      <c r="D4817" s="24" t="s">
        <v>1102</v>
      </c>
    </row>
    <row r="4818">
      <c r="A4818" s="24" t="s">
        <v>1563</v>
      </c>
      <c r="B4818" s="1" t="s">
        <v>1564</v>
      </c>
      <c r="C4818" s="24" t="s">
        <v>13836</v>
      </c>
      <c r="D4818" s="24" t="s">
        <v>1102</v>
      </c>
    </row>
    <row r="4819">
      <c r="A4819" s="24" t="s">
        <v>1577</v>
      </c>
      <c r="B4819" s="1" t="s">
        <v>1578</v>
      </c>
      <c r="C4819" s="24" t="s">
        <v>13883</v>
      </c>
      <c r="D4819" s="24" t="s">
        <v>1102</v>
      </c>
    </row>
    <row r="4820">
      <c r="A4820" s="24" t="s">
        <v>22444</v>
      </c>
      <c r="B4820" s="1" t="s">
        <v>22446</v>
      </c>
      <c r="C4820" s="24" t="s">
        <v>13836</v>
      </c>
      <c r="D4820" s="24" t="s">
        <v>1102</v>
      </c>
    </row>
    <row r="4821">
      <c r="A4821" s="24" t="s">
        <v>22448</v>
      </c>
      <c r="B4821" s="1" t="s">
        <v>22451</v>
      </c>
      <c r="C4821" s="24" t="s">
        <v>13836</v>
      </c>
      <c r="D4821" s="24" t="s">
        <v>1102</v>
      </c>
    </row>
    <row r="4822">
      <c r="A4822" s="24" t="s">
        <v>3519</v>
      </c>
      <c r="B4822" s="1" t="s">
        <v>3520</v>
      </c>
      <c r="C4822" s="24" t="s">
        <v>13792</v>
      </c>
      <c r="D4822" s="24" t="s">
        <v>1102</v>
      </c>
    </row>
    <row r="4823">
      <c r="A4823" s="24" t="s">
        <v>3521</v>
      </c>
      <c r="B4823" s="1" t="s">
        <v>3522</v>
      </c>
      <c r="C4823" s="24" t="s">
        <v>13792</v>
      </c>
      <c r="D4823" s="24" t="s">
        <v>1102</v>
      </c>
    </row>
    <row r="4824">
      <c r="A4824" s="24" t="s">
        <v>3735</v>
      </c>
      <c r="B4824" s="1" t="s">
        <v>3736</v>
      </c>
      <c r="C4824" s="24" t="s">
        <v>13845</v>
      </c>
      <c r="D4824" s="24" t="s">
        <v>1102</v>
      </c>
    </row>
    <row r="4825">
      <c r="A4825" s="24" t="s">
        <v>3737</v>
      </c>
      <c r="B4825" s="1" t="s">
        <v>3738</v>
      </c>
      <c r="C4825" s="24" t="s">
        <v>13845</v>
      </c>
      <c r="D4825" s="24" t="s">
        <v>1102</v>
      </c>
    </row>
    <row r="4826">
      <c r="A4826" s="24" t="s">
        <v>3741</v>
      </c>
      <c r="B4826" s="1" t="s">
        <v>3742</v>
      </c>
      <c r="C4826" s="24" t="s">
        <v>13883</v>
      </c>
      <c r="D4826" s="24" t="s">
        <v>1102</v>
      </c>
    </row>
    <row r="4827">
      <c r="A4827" s="24" t="s">
        <v>3743</v>
      </c>
      <c r="B4827" s="1" t="s">
        <v>3744</v>
      </c>
      <c r="C4827" s="24" t="s">
        <v>13883</v>
      </c>
      <c r="D4827" s="24" t="s">
        <v>1102</v>
      </c>
    </row>
    <row r="4828">
      <c r="A4828" s="24" t="s">
        <v>3747</v>
      </c>
      <c r="B4828" s="1" t="s">
        <v>3748</v>
      </c>
      <c r="C4828" s="24" t="s">
        <v>13866</v>
      </c>
      <c r="D4828" s="24" t="s">
        <v>1102</v>
      </c>
    </row>
    <row r="4829">
      <c r="A4829" s="24" t="s">
        <v>3749</v>
      </c>
      <c r="B4829" s="1" t="s">
        <v>3750</v>
      </c>
      <c r="C4829" s="24" t="s">
        <v>13866</v>
      </c>
      <c r="D4829" s="24" t="s">
        <v>1102</v>
      </c>
    </row>
    <row r="4830">
      <c r="A4830" s="24" t="s">
        <v>3753</v>
      </c>
      <c r="B4830" s="1" t="s">
        <v>3754</v>
      </c>
      <c r="C4830" s="24" t="s">
        <v>13866</v>
      </c>
      <c r="D4830" s="24" t="s">
        <v>1102</v>
      </c>
    </row>
    <row r="4831">
      <c r="A4831" s="24" t="s">
        <v>3755</v>
      </c>
      <c r="B4831" s="1" t="s">
        <v>3756</v>
      </c>
      <c r="C4831" s="24" t="s">
        <v>13866</v>
      </c>
      <c r="D4831" s="24" t="s">
        <v>1102</v>
      </c>
    </row>
    <row r="4832">
      <c r="A4832" s="24" t="s">
        <v>3759</v>
      </c>
      <c r="B4832" s="1" t="s">
        <v>3760</v>
      </c>
      <c r="C4832" s="24" t="s">
        <v>13883</v>
      </c>
      <c r="D4832" s="24" t="s">
        <v>1102</v>
      </c>
    </row>
    <row r="4833">
      <c r="A4833" s="24" t="s">
        <v>22480</v>
      </c>
      <c r="B4833" s="1" t="s">
        <v>22483</v>
      </c>
      <c r="C4833" s="24" t="s">
        <v>13883</v>
      </c>
      <c r="D4833" s="24" t="s">
        <v>1102</v>
      </c>
    </row>
    <row r="4834">
      <c r="A4834" s="24" t="s">
        <v>3763</v>
      </c>
      <c r="B4834" s="1" t="s">
        <v>3764</v>
      </c>
      <c r="C4834" s="24" t="s">
        <v>13883</v>
      </c>
      <c r="D4834" s="24" t="s">
        <v>1102</v>
      </c>
    </row>
    <row r="4835">
      <c r="A4835" s="24" t="s">
        <v>3765</v>
      </c>
      <c r="B4835" s="1" t="s">
        <v>3766</v>
      </c>
      <c r="C4835" s="24" t="s">
        <v>13883</v>
      </c>
      <c r="D4835" s="24" t="s">
        <v>1102</v>
      </c>
    </row>
    <row r="4836">
      <c r="A4836" s="24" t="s">
        <v>3769</v>
      </c>
      <c r="B4836" s="1" t="s">
        <v>3770</v>
      </c>
      <c r="C4836" s="24" t="s">
        <v>13866</v>
      </c>
      <c r="D4836" s="24" t="s">
        <v>1102</v>
      </c>
    </row>
    <row r="4837">
      <c r="A4837" s="24" t="s">
        <v>22490</v>
      </c>
      <c r="B4837" s="1" t="s">
        <v>22493</v>
      </c>
      <c r="C4837" s="24" t="s">
        <v>13866</v>
      </c>
      <c r="D4837" s="24" t="s">
        <v>1102</v>
      </c>
    </row>
    <row r="4838">
      <c r="A4838" s="24" t="s">
        <v>22496</v>
      </c>
      <c r="B4838" s="1" t="s">
        <v>22497</v>
      </c>
      <c r="C4838" s="24" t="s">
        <v>13866</v>
      </c>
      <c r="D4838" s="24" t="s">
        <v>1102</v>
      </c>
    </row>
    <row r="4839">
      <c r="A4839" s="24" t="s">
        <v>22498</v>
      </c>
      <c r="B4839" s="1" t="s">
        <v>22503</v>
      </c>
      <c r="C4839" s="24" t="s">
        <v>13866</v>
      </c>
      <c r="D4839" s="24" t="s">
        <v>1102</v>
      </c>
    </row>
    <row r="4840">
      <c r="A4840" s="24" t="s">
        <v>3773</v>
      </c>
      <c r="B4840" s="1" t="s">
        <v>3774</v>
      </c>
      <c r="C4840" s="24" t="s">
        <v>13836</v>
      </c>
      <c r="D4840" s="24" t="s">
        <v>1102</v>
      </c>
    </row>
    <row r="4841">
      <c r="A4841" s="24" t="s">
        <v>3775</v>
      </c>
      <c r="B4841" s="1" t="s">
        <v>3776</v>
      </c>
      <c r="C4841" s="24" t="s">
        <v>13836</v>
      </c>
      <c r="D4841" s="24" t="s">
        <v>1102</v>
      </c>
    </row>
    <row r="4842">
      <c r="A4842" s="24" t="s">
        <v>3779</v>
      </c>
      <c r="B4842" s="1" t="s">
        <v>3780</v>
      </c>
      <c r="C4842" s="24" t="s">
        <v>13845</v>
      </c>
      <c r="D4842" s="24" t="s">
        <v>1102</v>
      </c>
    </row>
    <row r="4843">
      <c r="A4843" s="24" t="s">
        <v>3781</v>
      </c>
      <c r="B4843" s="1" t="s">
        <v>3782</v>
      </c>
      <c r="C4843" s="24" t="s">
        <v>13845</v>
      </c>
      <c r="D4843" s="24" t="s">
        <v>1102</v>
      </c>
    </row>
    <row r="4844">
      <c r="A4844" s="24" t="s">
        <v>3819</v>
      </c>
      <c r="B4844" s="1" t="s">
        <v>3820</v>
      </c>
      <c r="C4844" s="24" t="s">
        <v>13845</v>
      </c>
      <c r="D4844" s="24" t="s">
        <v>1102</v>
      </c>
    </row>
    <row r="4845">
      <c r="A4845" s="24" t="s">
        <v>3821</v>
      </c>
      <c r="B4845" s="1" t="s">
        <v>3822</v>
      </c>
      <c r="C4845" s="24" t="s">
        <v>13845</v>
      </c>
      <c r="D4845" s="24" t="s">
        <v>1102</v>
      </c>
    </row>
    <row r="4846">
      <c r="A4846" s="24" t="s">
        <v>3825</v>
      </c>
      <c r="B4846" s="1" t="s">
        <v>3826</v>
      </c>
      <c r="C4846" s="24" t="s">
        <v>13883</v>
      </c>
      <c r="D4846" s="24" t="s">
        <v>1102</v>
      </c>
    </row>
    <row r="4847">
      <c r="A4847" s="24" t="s">
        <v>3827</v>
      </c>
      <c r="B4847" s="1" t="s">
        <v>3828</v>
      </c>
      <c r="C4847" s="24" t="s">
        <v>13883</v>
      </c>
      <c r="D4847" s="24" t="s">
        <v>1102</v>
      </c>
    </row>
    <row r="4848">
      <c r="A4848" s="24" t="s">
        <v>3831</v>
      </c>
      <c r="B4848" s="1" t="s">
        <v>3832</v>
      </c>
      <c r="C4848" s="24" t="s">
        <v>13845</v>
      </c>
      <c r="D4848" s="24" t="s">
        <v>1102</v>
      </c>
    </row>
    <row r="4849">
      <c r="A4849" s="24" t="s">
        <v>3833</v>
      </c>
      <c r="B4849" s="1" t="s">
        <v>3834</v>
      </c>
      <c r="C4849" s="24" t="s">
        <v>13845</v>
      </c>
      <c r="D4849" s="24" t="s">
        <v>1102</v>
      </c>
    </row>
    <row r="4850">
      <c r="A4850" s="24" t="s">
        <v>3837</v>
      </c>
      <c r="B4850" s="1" t="s">
        <v>3838</v>
      </c>
      <c r="C4850" s="24" t="s">
        <v>13845</v>
      </c>
      <c r="D4850" s="24" t="s">
        <v>1102</v>
      </c>
    </row>
    <row r="4851">
      <c r="A4851" s="24" t="s">
        <v>3839</v>
      </c>
      <c r="B4851" s="1" t="s">
        <v>3840</v>
      </c>
      <c r="C4851" s="24" t="s">
        <v>13845</v>
      </c>
      <c r="D4851" s="24" t="s">
        <v>1102</v>
      </c>
    </row>
    <row r="4852">
      <c r="A4852" s="24" t="s">
        <v>3843</v>
      </c>
      <c r="B4852" s="1" t="s">
        <v>3844</v>
      </c>
      <c r="C4852" s="24" t="s">
        <v>13883</v>
      </c>
      <c r="D4852" s="24" t="s">
        <v>1102</v>
      </c>
    </row>
    <row r="4853">
      <c r="A4853" s="24" t="s">
        <v>3845</v>
      </c>
      <c r="B4853" s="1" t="s">
        <v>3846</v>
      </c>
      <c r="C4853" s="24" t="s">
        <v>13883</v>
      </c>
      <c r="D4853" s="24" t="s">
        <v>1102</v>
      </c>
    </row>
    <row r="4854">
      <c r="A4854" s="24" t="s">
        <v>3849</v>
      </c>
      <c r="B4854" s="1" t="s">
        <v>3850</v>
      </c>
      <c r="C4854" s="24" t="s">
        <v>13866</v>
      </c>
      <c r="D4854" s="24" t="s">
        <v>1102</v>
      </c>
    </row>
    <row r="4855">
      <c r="A4855" s="24" t="s">
        <v>3851</v>
      </c>
      <c r="B4855" s="1" t="s">
        <v>3852</v>
      </c>
      <c r="C4855" s="24" t="s">
        <v>13866</v>
      </c>
      <c r="D4855" s="24" t="s">
        <v>1102</v>
      </c>
    </row>
    <row r="4856">
      <c r="A4856" s="24" t="s">
        <v>3853</v>
      </c>
      <c r="B4856" s="1" t="s">
        <v>3854</v>
      </c>
      <c r="C4856" s="24" t="s">
        <v>13866</v>
      </c>
      <c r="D4856" s="24" t="s">
        <v>1102</v>
      </c>
    </row>
    <row r="4857">
      <c r="A4857" s="24" t="s">
        <v>22569</v>
      </c>
      <c r="B4857" s="1" t="s">
        <v>22570</v>
      </c>
      <c r="C4857" s="24" t="s">
        <v>13866</v>
      </c>
      <c r="D4857" s="24" t="s">
        <v>1102</v>
      </c>
    </row>
    <row r="4858">
      <c r="A4858" s="24" t="s">
        <v>3857</v>
      </c>
      <c r="B4858" s="1" t="s">
        <v>3858</v>
      </c>
      <c r="C4858" s="24" t="s">
        <v>13866</v>
      </c>
      <c r="D4858" s="24" t="s">
        <v>1102</v>
      </c>
    </row>
    <row r="4859">
      <c r="A4859" s="24" t="s">
        <v>3859</v>
      </c>
      <c r="B4859" s="1" t="s">
        <v>3860</v>
      </c>
      <c r="C4859" s="24" t="s">
        <v>13866</v>
      </c>
      <c r="D4859" s="24" t="s">
        <v>1102</v>
      </c>
    </row>
    <row r="4860">
      <c r="A4860" s="24" t="s">
        <v>3863</v>
      </c>
      <c r="B4860" s="1" t="s">
        <v>3864</v>
      </c>
      <c r="C4860" s="24" t="s">
        <v>13866</v>
      </c>
      <c r="D4860" s="24" t="s">
        <v>1102</v>
      </c>
    </row>
    <row r="4861">
      <c r="A4861" s="24" t="s">
        <v>3865</v>
      </c>
      <c r="B4861" s="1" t="s">
        <v>3866</v>
      </c>
      <c r="C4861" s="24" t="s">
        <v>13866</v>
      </c>
      <c r="D4861" s="24" t="s">
        <v>1102</v>
      </c>
    </row>
    <row r="4862">
      <c r="A4862" s="24" t="s">
        <v>3869</v>
      </c>
      <c r="B4862" s="1" t="s">
        <v>3870</v>
      </c>
      <c r="C4862" s="24" t="s">
        <v>13845</v>
      </c>
      <c r="D4862" s="24" t="s">
        <v>1102</v>
      </c>
    </row>
    <row r="4863">
      <c r="A4863" s="24" t="s">
        <v>3871</v>
      </c>
      <c r="B4863" s="1" t="s">
        <v>3872</v>
      </c>
      <c r="C4863" s="24" t="s">
        <v>13845</v>
      </c>
      <c r="D4863" s="24" t="s">
        <v>1102</v>
      </c>
    </row>
    <row r="4864">
      <c r="A4864" s="24" t="s">
        <v>22604</v>
      </c>
      <c r="B4864" s="1" t="s">
        <v>22605</v>
      </c>
      <c r="C4864" s="24" t="s">
        <v>13836</v>
      </c>
      <c r="D4864" s="24" t="s">
        <v>1102</v>
      </c>
    </row>
    <row r="4865" hidden="1">
      <c r="A4865" s="24" t="s">
        <v>12171</v>
      </c>
      <c r="B4865" s="1" t="s">
        <v>12172</v>
      </c>
      <c r="C4865" s="24" t="s">
        <v>13992</v>
      </c>
      <c r="D4865" s="24" t="s">
        <v>13792</v>
      </c>
    </row>
    <row r="4866">
      <c r="A4866" s="24" t="s">
        <v>7114</v>
      </c>
      <c r="B4866" s="1" t="s">
        <v>7115</v>
      </c>
      <c r="C4866" s="24" t="s">
        <v>13792</v>
      </c>
      <c r="D4866" s="24" t="s">
        <v>1102</v>
      </c>
    </row>
    <row r="4867">
      <c r="A4867" s="24" t="s">
        <v>7116</v>
      </c>
      <c r="B4867" s="1" t="s">
        <v>7117</v>
      </c>
      <c r="C4867" s="24" t="s">
        <v>13792</v>
      </c>
      <c r="D4867" s="24" t="s">
        <v>1102</v>
      </c>
    </row>
    <row r="4868">
      <c r="A4868" s="24" t="s">
        <v>7118</v>
      </c>
      <c r="B4868" s="1" t="s">
        <v>7119</v>
      </c>
      <c r="C4868" s="24" t="s">
        <v>13792</v>
      </c>
      <c r="D4868" s="24" t="s">
        <v>1102</v>
      </c>
    </row>
    <row r="4869">
      <c r="A4869" s="24" t="s">
        <v>7120</v>
      </c>
      <c r="B4869" s="1" t="s">
        <v>7121</v>
      </c>
      <c r="C4869" s="24" t="s">
        <v>13792</v>
      </c>
      <c r="D4869" s="24" t="s">
        <v>1102</v>
      </c>
    </row>
    <row r="4870">
      <c r="A4870" s="24" t="s">
        <v>7122</v>
      </c>
      <c r="B4870" s="1" t="s">
        <v>7123</v>
      </c>
      <c r="C4870" s="24" t="s">
        <v>13792</v>
      </c>
      <c r="D4870" s="24" t="s">
        <v>1102</v>
      </c>
    </row>
    <row r="4871">
      <c r="A4871" s="24" t="s">
        <v>7126</v>
      </c>
      <c r="B4871" s="1" t="s">
        <v>7127</v>
      </c>
      <c r="C4871" s="24" t="s">
        <v>13792</v>
      </c>
      <c r="D4871" s="24" t="s">
        <v>1102</v>
      </c>
    </row>
    <row r="4872">
      <c r="A4872" s="24" t="s">
        <v>7186</v>
      </c>
      <c r="B4872" s="1" t="s">
        <v>7187</v>
      </c>
      <c r="C4872" s="24" t="s">
        <v>13792</v>
      </c>
      <c r="D4872" s="24" t="s">
        <v>1102</v>
      </c>
    </row>
    <row r="4873">
      <c r="A4873" s="24" t="s">
        <v>7188</v>
      </c>
      <c r="B4873" s="1" t="s">
        <v>7189</v>
      </c>
      <c r="C4873" s="24" t="s">
        <v>13792</v>
      </c>
      <c r="D4873" s="24" t="s">
        <v>1102</v>
      </c>
    </row>
    <row r="4874">
      <c r="A4874" s="24" t="s">
        <v>7198</v>
      </c>
      <c r="B4874" s="1" t="s">
        <v>7199</v>
      </c>
      <c r="C4874" s="24" t="s">
        <v>13792</v>
      </c>
      <c r="D4874" s="24" t="s">
        <v>1102</v>
      </c>
    </row>
    <row r="4875">
      <c r="A4875" s="24" t="s">
        <v>7211</v>
      </c>
      <c r="B4875" s="1" t="s">
        <v>7212</v>
      </c>
      <c r="C4875" s="24" t="s">
        <v>13792</v>
      </c>
      <c r="D4875" s="24" t="s">
        <v>1102</v>
      </c>
    </row>
    <row r="4876">
      <c r="A4876" s="24" t="s">
        <v>9048</v>
      </c>
      <c r="B4876" s="1" t="s">
        <v>9049</v>
      </c>
      <c r="C4876" s="24" t="s">
        <v>13792</v>
      </c>
      <c r="D4876" s="24" t="s">
        <v>1102</v>
      </c>
    </row>
    <row r="4877">
      <c r="A4877" s="1" t="s">
        <v>22634</v>
      </c>
      <c r="B4877" s="1" t="s">
        <v>22635</v>
      </c>
      <c r="C4877" s="24" t="s">
        <v>13792</v>
      </c>
      <c r="D4877" s="24" t="s">
        <v>1102</v>
      </c>
    </row>
    <row r="4878">
      <c r="A4878" s="1" t="s">
        <v>22638</v>
      </c>
      <c r="B4878" s="1" t="s">
        <v>22639</v>
      </c>
      <c r="C4878" s="24" t="s">
        <v>13792</v>
      </c>
      <c r="D4878" s="24" t="s">
        <v>1102</v>
      </c>
    </row>
    <row r="4879">
      <c r="A4879" s="1" t="s">
        <v>22642</v>
      </c>
      <c r="B4879" s="1" t="s">
        <v>22645</v>
      </c>
      <c r="C4879" s="24" t="s">
        <v>13792</v>
      </c>
      <c r="D4879" s="24" t="s">
        <v>1102</v>
      </c>
    </row>
  </sheetData>
  <autoFilter ref="$A$1:$D$4879">
    <filterColumn colId="3">
      <filters>
        <filter val="1"/>
      </filters>
    </filterColumn>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c r="B1" s="20"/>
      <c r="C1" s="20"/>
      <c r="D1" s="20"/>
      <c r="E1" s="20"/>
      <c r="F1" s="20"/>
      <c r="G1" s="20"/>
      <c r="H1" s="20"/>
      <c r="I1" s="20" t="s">
        <v>22494</v>
      </c>
      <c r="J1" s="20"/>
      <c r="K1" s="20"/>
      <c r="L1" s="20" t="s">
        <v>22495</v>
      </c>
      <c r="M1" s="20"/>
      <c r="N1" s="20"/>
      <c r="O1" s="20"/>
      <c r="P1" s="20"/>
      <c r="Q1" s="20"/>
      <c r="R1" s="20"/>
      <c r="S1" s="20"/>
      <c r="T1" s="20"/>
      <c r="U1" s="20"/>
      <c r="V1" s="20"/>
      <c r="W1" s="20"/>
      <c r="X1" s="20"/>
      <c r="Y1" s="20"/>
      <c r="Z1" s="20"/>
      <c r="AA1" s="20"/>
      <c r="AB1" s="20"/>
      <c r="AC1" s="20"/>
      <c r="AD1" s="20"/>
      <c r="AE1" s="20"/>
    </row>
    <row r="2">
      <c r="A2" s="15" t="s">
        <v>22522</v>
      </c>
      <c r="B2" s="15" t="s">
        <v>22528</v>
      </c>
      <c r="C2" s="15" t="s">
        <v>1068</v>
      </c>
      <c r="D2" s="15" t="s">
        <v>22531</v>
      </c>
      <c r="E2" s="15" t="s">
        <v>22533</v>
      </c>
      <c r="F2" s="15" t="s">
        <v>22536</v>
      </c>
      <c r="G2" s="15" t="s">
        <v>22537</v>
      </c>
      <c r="H2" s="15" t="s">
        <v>1092</v>
      </c>
      <c r="I2" s="15" t="s">
        <v>22543</v>
      </c>
      <c r="J2" s="15" t="s">
        <v>22545</v>
      </c>
      <c r="K2" s="15" t="s">
        <v>22547</v>
      </c>
      <c r="L2" s="15" t="s">
        <v>22543</v>
      </c>
      <c r="M2" s="15" t="s">
        <v>22545</v>
      </c>
      <c r="N2" s="15" t="s">
        <v>22552</v>
      </c>
      <c r="O2" s="15" t="s">
        <v>22547</v>
      </c>
      <c r="P2" s="15" t="s">
        <v>22554</v>
      </c>
      <c r="Q2" s="15" t="s">
        <v>22574</v>
      </c>
      <c r="R2" s="15" t="s">
        <v>22576</v>
      </c>
      <c r="S2" s="15" t="s">
        <v>22579</v>
      </c>
      <c r="T2" s="15" t="s">
        <v>22522</v>
      </c>
      <c r="U2" s="15" t="s">
        <v>22528</v>
      </c>
      <c r="V2" s="20"/>
      <c r="W2" s="20"/>
      <c r="X2" s="20"/>
      <c r="Y2" s="20"/>
      <c r="Z2" s="20"/>
      <c r="AA2" s="20"/>
      <c r="AB2" s="20"/>
      <c r="AC2" s="20"/>
      <c r="AD2" s="20"/>
      <c r="AE2" s="20"/>
    </row>
    <row r="3">
      <c r="A3" s="20" t="str">
        <f t="shared" ref="A3:B3" si="1">T3</f>
        <v>00CX</v>
      </c>
      <c r="B3" s="20" t="str">
        <f t="shared" si="1"/>
        <v>Liver Transplant</v>
      </c>
      <c r="C3" s="20" t="str">
        <f t="shared" ref="C3:C1365" si="3">MID(F3,6,1)</f>
        <v>1</v>
      </c>
      <c r="D3" s="20" t="str">
        <f t="shared" ref="D3:D1365" si="4">LEFT(F3,2)</f>
        <v>10</v>
      </c>
      <c r="E3" s="20" t="str">
        <f t="shared" ref="E3:E1365" si="5">LEFT(F3,5)</f>
        <v>10011</v>
      </c>
      <c r="F3" s="25">
        <v>1001119.0</v>
      </c>
      <c r="G3" s="20" t="s">
        <v>22678</v>
      </c>
      <c r="H3" s="25">
        <v>5.0</v>
      </c>
      <c r="I3" s="26">
        <v>8037060.0</v>
      </c>
      <c r="J3" s="25">
        <v>48.89</v>
      </c>
      <c r="K3" s="26">
        <v>3.92931863E8</v>
      </c>
      <c r="L3" s="26">
        <v>8037060.0</v>
      </c>
      <c r="M3" s="25">
        <v>48.89</v>
      </c>
      <c r="N3" s="25">
        <v>1.0</v>
      </c>
      <c r="O3" s="26">
        <v>3.92931863E8</v>
      </c>
      <c r="P3" s="26">
        <v>1.8395187E9</v>
      </c>
      <c r="Q3" s="26">
        <v>1.975609317E9</v>
      </c>
      <c r="R3" s="26">
        <v>1.36090617E8</v>
      </c>
      <c r="S3" s="27">
        <v>0.074</v>
      </c>
      <c r="T3" s="20" t="str">
        <f t="array" ref="T3">INDEX(Sheet10!D:D,MATCH(C3&amp;E3,INDEX(Sheet10!A:A&amp;Sheet10!B:B,0),0))</f>
        <v>00CX</v>
      </c>
      <c r="U3" s="20" t="str">
        <f>VLOOKUP(T3,Sheet10!D:E,2,FALSE)</f>
        <v>Liver Transplant</v>
      </c>
      <c r="V3" s="20"/>
      <c r="W3" s="20"/>
      <c r="X3" s="20"/>
      <c r="Y3" s="20"/>
      <c r="Z3" s="20"/>
      <c r="AA3" s="20"/>
      <c r="AB3" s="20"/>
      <c r="AC3" s="20"/>
      <c r="AD3" s="20"/>
      <c r="AE3" s="20"/>
    </row>
    <row r="4">
      <c r="A4" s="20" t="str">
        <f t="shared" ref="A4:B4" si="2">T4</f>
        <v>00DX</v>
      </c>
      <c r="B4" s="20" t="str">
        <f t="shared" si="2"/>
        <v>Heart-Lung Transplant</v>
      </c>
      <c r="C4" s="20" t="str">
        <f t="shared" si="3"/>
        <v>1</v>
      </c>
      <c r="D4" s="20" t="str">
        <f t="shared" si="4"/>
        <v>10</v>
      </c>
      <c r="E4" s="20" t="str">
        <f t="shared" si="5"/>
        <v>10021</v>
      </c>
      <c r="F4" s="25">
        <v>1002119.0</v>
      </c>
      <c r="G4" s="20" t="s">
        <v>22765</v>
      </c>
      <c r="H4" s="18" t="e">
        <v>#N/A</v>
      </c>
      <c r="I4" s="26">
        <v>8037060.0</v>
      </c>
      <c r="J4" s="25">
        <v>57.86</v>
      </c>
      <c r="K4" s="26">
        <v>4.65024292E8</v>
      </c>
      <c r="L4" s="26">
        <v>8037060.0</v>
      </c>
      <c r="M4" s="25">
        <v>57.86</v>
      </c>
      <c r="N4" s="25">
        <v>1.0</v>
      </c>
      <c r="O4" s="26">
        <v>4.65024292E8</v>
      </c>
      <c r="P4" s="18" t="e">
        <v>#N/A</v>
      </c>
      <c r="Q4" s="18" t="e">
        <v>#N/A</v>
      </c>
      <c r="R4" s="18" t="e">
        <v>#N/A</v>
      </c>
      <c r="S4" s="18" t="e">
        <v>#N/A</v>
      </c>
      <c r="T4" s="20" t="str">
        <f t="array" ref="T4">INDEX(Sheet10!D:D,MATCH(C4&amp;E4,INDEX(Sheet10!A:A&amp;Sheet10!B:B,0),0))</f>
        <v>00DX</v>
      </c>
      <c r="U4" s="20" t="str">
        <f>VLOOKUP(T4,Sheet10!D:E,2,FALSE)</f>
        <v>Heart-Lung Transplant</v>
      </c>
      <c r="V4" s="20"/>
      <c r="W4" s="20"/>
      <c r="X4" s="20"/>
      <c r="Y4" s="20"/>
      <c r="Z4" s="20"/>
      <c r="AA4" s="20"/>
      <c r="AB4" s="20"/>
      <c r="AC4" s="20"/>
      <c r="AD4" s="20"/>
      <c r="AE4" s="20"/>
    </row>
    <row r="5">
      <c r="A5" s="20" t="str">
        <f t="shared" ref="A5:B5" si="6">T5</f>
        <v>00EX</v>
      </c>
      <c r="B5" s="20" t="str">
        <f t="shared" si="6"/>
        <v>Bone Marrow Transplant</v>
      </c>
      <c r="C5" s="20" t="str">
        <f t="shared" si="3"/>
        <v>1</v>
      </c>
      <c r="D5" s="20" t="str">
        <f t="shared" si="4"/>
        <v>10</v>
      </c>
      <c r="E5" s="20" t="str">
        <f t="shared" si="5"/>
        <v>10031</v>
      </c>
      <c r="F5" s="25">
        <v>1003119.0</v>
      </c>
      <c r="G5" s="20" t="s">
        <v>22814</v>
      </c>
      <c r="H5" s="25">
        <v>4.0</v>
      </c>
      <c r="I5" s="26">
        <v>8037060.0</v>
      </c>
      <c r="J5" s="25">
        <v>15.26</v>
      </c>
      <c r="K5" s="26">
        <v>1.22645536E8</v>
      </c>
      <c r="L5" s="26">
        <v>8037060.0</v>
      </c>
      <c r="M5" s="25">
        <v>15.26</v>
      </c>
      <c r="N5" s="25">
        <v>1.0</v>
      </c>
      <c r="O5" s="26">
        <v>1.22645536E8</v>
      </c>
      <c r="P5" s="26">
        <v>2.979324E8</v>
      </c>
      <c r="Q5" s="26">
        <v>4.92794142E8</v>
      </c>
      <c r="R5" s="26">
        <v>1.94861742E8</v>
      </c>
      <c r="S5" s="27">
        <v>0.654</v>
      </c>
      <c r="T5" s="20" t="str">
        <f t="array" ref="T5">INDEX(Sheet10!D:D,MATCH(C5&amp;E5,INDEX(Sheet10!A:A&amp;Sheet10!B:B,0),0))</f>
        <v>00EX</v>
      </c>
      <c r="U5" s="20" t="str">
        <f>VLOOKUP(T5,Sheet10!D:E,2,FALSE)</f>
        <v>Bone Marrow Transplant</v>
      </c>
      <c r="V5" s="20"/>
      <c r="W5" s="20"/>
      <c r="X5" s="20"/>
      <c r="Y5" s="20"/>
      <c r="Z5" s="20"/>
      <c r="AA5" s="20"/>
      <c r="AB5" s="20"/>
      <c r="AC5" s="20"/>
      <c r="AD5" s="20"/>
      <c r="AE5" s="20"/>
    </row>
    <row r="6">
      <c r="A6" s="20" t="str">
        <f t="shared" ref="A6:B6" si="7">T6</f>
        <v>99PCX</v>
      </c>
      <c r="B6" s="20" t="str">
        <f t="shared" si="7"/>
        <v>Trach w Mech Vent Support 96+ Hr w LOS 21+ days</v>
      </c>
      <c r="C6" s="20" t="str">
        <f t="shared" si="3"/>
        <v>1</v>
      </c>
      <c r="D6" s="20" t="str">
        <f t="shared" si="4"/>
        <v>10</v>
      </c>
      <c r="E6" s="20" t="str">
        <f t="shared" si="5"/>
        <v>10111</v>
      </c>
      <c r="F6" s="25">
        <v>1011110.0</v>
      </c>
      <c r="G6" s="20" t="s">
        <v>22878</v>
      </c>
      <c r="H6" s="25">
        <v>385.0</v>
      </c>
      <c r="I6" s="26">
        <v>8037060.0</v>
      </c>
      <c r="J6" s="25">
        <v>15.16</v>
      </c>
      <c r="K6" s="26">
        <v>1.2184183E8</v>
      </c>
      <c r="L6" s="26">
        <v>8037060.0</v>
      </c>
      <c r="M6" s="25">
        <v>15.16</v>
      </c>
      <c r="N6" s="25">
        <v>1.0</v>
      </c>
      <c r="O6" s="26">
        <v>1.2184183E8</v>
      </c>
      <c r="P6" s="26">
        <v>3.54463108E10</v>
      </c>
      <c r="Q6" s="26">
        <v>4.7212869396E10</v>
      </c>
      <c r="R6" s="26">
        <v>1.1766558596E10</v>
      </c>
      <c r="S6" s="27">
        <v>0.332</v>
      </c>
      <c r="T6" s="20" t="str">
        <f t="array" ref="T6">INDEX(Sheet10!D:D,MATCH(C6&amp;E6,INDEX(Sheet10!A:A&amp;Sheet10!B:B,0),0))</f>
        <v>99PCX</v>
      </c>
      <c r="U6" s="20" t="str">
        <f>VLOOKUP(T6,Sheet10!D:E,2,FALSE)</f>
        <v>Trach w Mech Vent Support 96+ Hr w LOS 21+ days</v>
      </c>
      <c r="V6" s="20"/>
      <c r="W6" s="20"/>
      <c r="X6" s="20"/>
      <c r="Y6" s="20"/>
      <c r="Z6" s="20"/>
      <c r="AA6" s="20"/>
      <c r="AB6" s="20"/>
      <c r="AC6" s="20"/>
      <c r="AD6" s="20"/>
      <c r="AE6" s="20"/>
    </row>
    <row r="7">
      <c r="A7" s="20" t="str">
        <f t="shared" ref="A7:B7" si="8">T7</f>
        <v>99PCX</v>
      </c>
      <c r="B7" s="20" t="str">
        <f t="shared" si="8"/>
        <v>Trach w Mech Vent Support 96+ Hr w LOS 21+ days</v>
      </c>
      <c r="C7" s="20" t="str">
        <f t="shared" si="3"/>
        <v>1</v>
      </c>
      <c r="D7" s="20" t="str">
        <f t="shared" si="4"/>
        <v>10</v>
      </c>
      <c r="E7" s="20" t="str">
        <f t="shared" si="5"/>
        <v>10111</v>
      </c>
      <c r="F7" s="25">
        <v>1011111.0</v>
      </c>
      <c r="G7" s="20" t="s">
        <v>22902</v>
      </c>
      <c r="H7" s="26">
        <v>4817.0</v>
      </c>
      <c r="I7" s="26">
        <v>8037060.0</v>
      </c>
      <c r="J7" s="25">
        <v>17.87</v>
      </c>
      <c r="K7" s="26">
        <v>1.43622262E8</v>
      </c>
      <c r="L7" s="26">
        <v>8037060.0</v>
      </c>
      <c r="M7" s="25">
        <v>17.87</v>
      </c>
      <c r="N7" s="25">
        <v>0.93</v>
      </c>
      <c r="O7" s="26">
        <v>1.33568704E8</v>
      </c>
      <c r="P7" s="26">
        <v>6.047429569E11</v>
      </c>
      <c r="Q7" s="26">
        <v>6.47975312926E11</v>
      </c>
      <c r="R7" s="26">
        <v>4.3232356026E10</v>
      </c>
      <c r="S7" s="27">
        <v>0.071</v>
      </c>
      <c r="T7" s="20" t="str">
        <f t="array" ref="T7">INDEX(Sheet10!D:D,MATCH(C7&amp;E7,INDEX(Sheet10!A:A&amp;Sheet10!B:B,0),0))</f>
        <v>99PCX</v>
      </c>
      <c r="U7" s="20" t="str">
        <f>VLOOKUP(T7,Sheet10!D:E,2,FALSE)</f>
        <v>Trach w Mech Vent Support 96+ Hr w LOS 21+ days</v>
      </c>
      <c r="V7" s="20"/>
      <c r="W7" s="20"/>
      <c r="X7" s="20"/>
      <c r="Y7" s="20"/>
      <c r="Z7" s="20"/>
      <c r="AA7" s="20"/>
      <c r="AB7" s="20"/>
      <c r="AC7" s="20"/>
      <c r="AD7" s="20"/>
      <c r="AE7" s="20"/>
    </row>
    <row r="8">
      <c r="A8" s="20" t="str">
        <f t="shared" ref="A8:B8" si="9">T8</f>
        <v>99PCX</v>
      </c>
      <c r="B8" s="20" t="str">
        <f t="shared" si="9"/>
        <v>Trach w Mech Vent Support 96+ Hr w LOS 21+ days</v>
      </c>
      <c r="C8" s="20" t="str">
        <f t="shared" si="3"/>
        <v>1</v>
      </c>
      <c r="D8" s="20" t="str">
        <f t="shared" si="4"/>
        <v>10</v>
      </c>
      <c r="E8" s="20" t="str">
        <f t="shared" si="5"/>
        <v>10111</v>
      </c>
      <c r="F8" s="25">
        <v>1011112.0</v>
      </c>
      <c r="G8" s="20" t="s">
        <v>22925</v>
      </c>
      <c r="H8" s="26">
        <v>1150.0</v>
      </c>
      <c r="I8" s="26">
        <v>8037060.0</v>
      </c>
      <c r="J8" s="25">
        <v>26.65</v>
      </c>
      <c r="K8" s="26">
        <v>2.14187649E8</v>
      </c>
      <c r="L8" s="26">
        <v>8037060.0</v>
      </c>
      <c r="M8" s="25">
        <v>26.65</v>
      </c>
      <c r="N8" s="25">
        <v>0.74</v>
      </c>
      <c r="O8" s="26">
        <v>1.5849886E8</v>
      </c>
      <c r="P8" s="26">
        <v>1.72169274E11</v>
      </c>
      <c r="Q8" s="26">
        <v>1.83685979299E11</v>
      </c>
      <c r="R8" s="26">
        <v>1.1516705299E10</v>
      </c>
      <c r="S8" s="27">
        <v>0.067</v>
      </c>
      <c r="T8" s="20" t="str">
        <f t="array" ref="T8">INDEX(Sheet10!D:D,MATCH(C8&amp;E8,INDEX(Sheet10!A:A&amp;Sheet10!B:B,0),0))</f>
        <v>99PCX</v>
      </c>
      <c r="U8" s="20" t="str">
        <f>VLOOKUP(T8,Sheet10!D:E,2,FALSE)</f>
        <v>Trach w Mech Vent Support 96+ Hr w LOS 21+ days</v>
      </c>
      <c r="V8" s="20"/>
      <c r="W8" s="20"/>
      <c r="X8" s="20"/>
      <c r="Y8" s="20"/>
      <c r="Z8" s="20"/>
      <c r="AA8" s="20"/>
      <c r="AB8" s="20"/>
      <c r="AC8" s="20"/>
      <c r="AD8" s="20"/>
      <c r="AE8" s="20"/>
    </row>
    <row r="9">
      <c r="A9" s="20" t="str">
        <f t="shared" ref="A9:B9" si="10">T9</f>
        <v>99PCX</v>
      </c>
      <c r="B9" s="20" t="str">
        <f t="shared" si="10"/>
        <v>Trach w Mech Vent Support 96+ Hr w LOS 21+ days</v>
      </c>
      <c r="C9" s="20" t="str">
        <f t="shared" si="3"/>
        <v>1</v>
      </c>
      <c r="D9" s="20" t="str">
        <f t="shared" si="4"/>
        <v>10</v>
      </c>
      <c r="E9" s="20" t="str">
        <f t="shared" si="5"/>
        <v>10112</v>
      </c>
      <c r="F9" s="25">
        <v>1011210.0</v>
      </c>
      <c r="G9" s="20" t="s">
        <v>22962</v>
      </c>
      <c r="H9" s="26">
        <v>5731.0</v>
      </c>
      <c r="I9" s="26">
        <v>8037060.0</v>
      </c>
      <c r="J9" s="25">
        <v>12.87</v>
      </c>
      <c r="K9" s="26">
        <v>1.03436962E8</v>
      </c>
      <c r="L9" s="26">
        <v>8037060.0</v>
      </c>
      <c r="M9" s="25">
        <v>12.87</v>
      </c>
      <c r="N9" s="25">
        <v>0.86</v>
      </c>
      <c r="O9" s="26">
        <v>8.8955787E7</v>
      </c>
      <c r="P9" s="26">
        <v>3.393803586E11</v>
      </c>
      <c r="Q9" s="26">
        <v>5.13539874359E11</v>
      </c>
      <c r="R9" s="26">
        <v>1.74159515759E11</v>
      </c>
      <c r="S9" s="27">
        <v>0.513</v>
      </c>
      <c r="T9" s="20" t="str">
        <f t="array" ref="T9">INDEX(Sheet10!D:D,MATCH(C9&amp;E9,INDEX(Sheet10!A:A&amp;Sheet10!B:B,0),0))</f>
        <v>99PCX</v>
      </c>
      <c r="U9" s="20" t="str">
        <f>VLOOKUP(T9,Sheet10!D:E,2,FALSE)</f>
        <v>Trach w Mech Vent Support 96+ Hr w LOS 21+ days</v>
      </c>
      <c r="V9" s="20"/>
      <c r="W9" s="20"/>
      <c r="X9" s="20"/>
      <c r="Y9" s="20"/>
      <c r="Z9" s="20"/>
      <c r="AA9" s="20"/>
      <c r="AB9" s="20"/>
      <c r="AC9" s="20"/>
      <c r="AD9" s="20"/>
      <c r="AE9" s="20"/>
    </row>
    <row r="10">
      <c r="A10" s="20" t="str">
        <f t="shared" ref="A10:B10" si="11">T10</f>
        <v>99PCX</v>
      </c>
      <c r="B10" s="20" t="str">
        <f t="shared" si="11"/>
        <v>Trach w Mech Vent Support 96+ Hr w LOS 21+ days</v>
      </c>
      <c r="C10" s="20" t="str">
        <f t="shared" si="3"/>
        <v>1</v>
      </c>
      <c r="D10" s="20" t="str">
        <f t="shared" si="4"/>
        <v>10</v>
      </c>
      <c r="E10" s="20" t="str">
        <f t="shared" si="5"/>
        <v>10112</v>
      </c>
      <c r="F10" s="25">
        <v>1011211.0</v>
      </c>
      <c r="G10" s="20" t="s">
        <v>23004</v>
      </c>
      <c r="H10" s="26">
        <v>4134.0</v>
      </c>
      <c r="I10" s="26">
        <v>8037060.0</v>
      </c>
      <c r="J10" s="25">
        <v>14.76</v>
      </c>
      <c r="K10" s="26">
        <v>1.18627006E8</v>
      </c>
      <c r="L10" s="26">
        <v>8037060.0</v>
      </c>
      <c r="M10" s="25">
        <v>14.76</v>
      </c>
      <c r="N10" s="25">
        <v>0.93</v>
      </c>
      <c r="O10" s="26">
        <v>1.10323115E8</v>
      </c>
      <c r="P10" s="26">
        <v>3.380406113E11</v>
      </c>
      <c r="Q10" s="26">
        <v>4.59799647479E11</v>
      </c>
      <c r="R10" s="26">
        <v>1.21759036179E11</v>
      </c>
      <c r="S10" s="27">
        <v>0.36</v>
      </c>
      <c r="T10" s="20" t="str">
        <f t="array" ref="T10">INDEX(Sheet10!D:D,MATCH(C10&amp;E10,INDEX(Sheet10!A:A&amp;Sheet10!B:B,0),0))</f>
        <v>99PCX</v>
      </c>
      <c r="U10" s="20" t="str">
        <f>VLOOKUP(T10,Sheet10!D:E,2,FALSE)</f>
        <v>Trach w Mech Vent Support 96+ Hr w LOS 21+ days</v>
      </c>
      <c r="V10" s="20"/>
      <c r="W10" s="20"/>
      <c r="X10" s="20"/>
      <c r="Y10" s="20"/>
      <c r="Z10" s="20"/>
      <c r="AA10" s="20"/>
      <c r="AB10" s="20"/>
      <c r="AC10" s="20"/>
      <c r="AD10" s="20"/>
      <c r="AE10" s="20"/>
    </row>
    <row r="11">
      <c r="A11" s="20" t="str">
        <f t="shared" ref="A11:B11" si="12">T11</f>
        <v>99PCX</v>
      </c>
      <c r="B11" s="20" t="str">
        <f t="shared" si="12"/>
        <v>Trach w Mech Vent Support 96+ Hr w LOS 21+ days</v>
      </c>
      <c r="C11" s="20" t="str">
        <f t="shared" si="3"/>
        <v>1</v>
      </c>
      <c r="D11" s="20" t="str">
        <f t="shared" si="4"/>
        <v>10</v>
      </c>
      <c r="E11" s="20" t="str">
        <f t="shared" si="5"/>
        <v>10112</v>
      </c>
      <c r="F11" s="25">
        <v>1011212.0</v>
      </c>
      <c r="G11" s="20" t="s">
        <v>23066</v>
      </c>
      <c r="H11" s="26">
        <v>1069.0</v>
      </c>
      <c r="I11" s="26">
        <v>8037060.0</v>
      </c>
      <c r="J11" s="25">
        <v>18.25</v>
      </c>
      <c r="K11" s="26">
        <v>1.46676345E8</v>
      </c>
      <c r="L11" s="26">
        <v>8037060.0</v>
      </c>
      <c r="M11" s="25">
        <v>18.25</v>
      </c>
      <c r="N11" s="25">
        <v>1.0</v>
      </c>
      <c r="O11" s="26">
        <v>1.46676345E8</v>
      </c>
      <c r="P11" s="26">
        <v>1.055460582E11</v>
      </c>
      <c r="Q11" s="26">
        <v>1.58185302857E11</v>
      </c>
      <c r="R11" s="26">
        <v>5.2639244657E10</v>
      </c>
      <c r="S11" s="27">
        <v>0.499</v>
      </c>
      <c r="T11" s="20" t="str">
        <f t="array" ref="T11">INDEX(Sheet10!D:D,MATCH(C11&amp;E11,INDEX(Sheet10!A:A&amp;Sheet10!B:B,0),0))</f>
        <v>99PCX</v>
      </c>
      <c r="U11" s="20" t="str">
        <f>VLOOKUP(T11,Sheet10!D:E,2,FALSE)</f>
        <v>Trach w Mech Vent Support 96+ Hr w LOS 21+ days</v>
      </c>
      <c r="V11" s="20"/>
      <c r="W11" s="20"/>
      <c r="X11" s="20"/>
      <c r="Y11" s="20"/>
      <c r="Z11" s="20"/>
      <c r="AA11" s="20"/>
      <c r="AB11" s="20"/>
      <c r="AC11" s="20"/>
      <c r="AD11" s="20"/>
      <c r="AE11" s="20"/>
    </row>
    <row r="12">
      <c r="A12" s="20" t="str">
        <f t="shared" ref="A12:B12" si="13">T12</f>
        <v>99PCX</v>
      </c>
      <c r="B12" s="20" t="str">
        <f t="shared" si="13"/>
        <v>Trach w Mech Vent Support 96+ Hr w LOS 21+ days</v>
      </c>
      <c r="C12" s="20" t="str">
        <f t="shared" si="3"/>
        <v>1</v>
      </c>
      <c r="D12" s="20" t="str">
        <f t="shared" si="4"/>
        <v>10</v>
      </c>
      <c r="E12" s="20" t="str">
        <f t="shared" si="5"/>
        <v>10121</v>
      </c>
      <c r="F12" s="25">
        <v>1012110.0</v>
      </c>
      <c r="G12" s="20" t="s">
        <v>23117</v>
      </c>
      <c r="H12" s="26">
        <v>1160.0</v>
      </c>
      <c r="I12" s="26">
        <v>8037060.0</v>
      </c>
      <c r="J12" s="25">
        <v>9.12</v>
      </c>
      <c r="K12" s="26">
        <v>7.3297987E7</v>
      </c>
      <c r="L12" s="26">
        <v>8037060.0</v>
      </c>
      <c r="M12" s="25">
        <v>9.12</v>
      </c>
      <c r="N12" s="25">
        <v>1.12</v>
      </c>
      <c r="O12" s="26">
        <v>8.2093746E7</v>
      </c>
      <c r="P12" s="26">
        <v>9.52877611E10</v>
      </c>
      <c r="Q12" s="26">
        <v>9.557690497E10</v>
      </c>
      <c r="R12" s="26">
        <v>2.8914387E8</v>
      </c>
      <c r="S12" s="27">
        <v>0.003</v>
      </c>
      <c r="T12" s="20" t="str">
        <f t="array" ref="T12">INDEX(Sheet10!D:D,MATCH(C12&amp;E12,INDEX(Sheet10!A:A&amp;Sheet10!B:B,0),0))</f>
        <v>99PCX</v>
      </c>
      <c r="U12" s="20" t="str">
        <f>VLOOKUP(T12,Sheet10!D:E,2,FALSE)</f>
        <v>Trach w Mech Vent Support 96+ Hr w LOS 21+ days</v>
      </c>
      <c r="V12" s="20"/>
      <c r="W12" s="20"/>
      <c r="X12" s="20"/>
      <c r="Y12" s="20"/>
      <c r="Z12" s="20"/>
      <c r="AA12" s="20"/>
      <c r="AB12" s="20"/>
      <c r="AC12" s="20"/>
      <c r="AD12" s="20"/>
      <c r="AE12" s="20"/>
    </row>
    <row r="13">
      <c r="A13" s="20" t="str">
        <f t="shared" ref="A13:B13" si="14">T13</f>
        <v>99PCX</v>
      </c>
      <c r="B13" s="20" t="str">
        <f t="shared" si="14"/>
        <v>Trach w Mech Vent Support 96+ Hr w LOS 21+ days</v>
      </c>
      <c r="C13" s="20" t="str">
        <f t="shared" si="3"/>
        <v>1</v>
      </c>
      <c r="D13" s="20" t="str">
        <f t="shared" si="4"/>
        <v>10</v>
      </c>
      <c r="E13" s="20" t="str">
        <f t="shared" si="5"/>
        <v>10121</v>
      </c>
      <c r="F13" s="25">
        <v>1012111.0</v>
      </c>
      <c r="G13" s="20" t="s">
        <v>23158</v>
      </c>
      <c r="H13" s="26">
        <v>6672.0</v>
      </c>
      <c r="I13" s="26">
        <v>8037060.0</v>
      </c>
      <c r="J13" s="25">
        <v>11.64</v>
      </c>
      <c r="K13" s="26">
        <v>9.3551378E7</v>
      </c>
      <c r="L13" s="26">
        <v>8037060.0</v>
      </c>
      <c r="M13" s="25">
        <v>11.64</v>
      </c>
      <c r="N13" s="25">
        <v>1.16</v>
      </c>
      <c r="O13" s="26">
        <v>1.08519599E8</v>
      </c>
      <c r="P13" s="26">
        <v>7.254621239E11</v>
      </c>
      <c r="Q13" s="26">
        <v>7.26269884154E11</v>
      </c>
      <c r="R13" s="26">
        <v>8.07760254E8</v>
      </c>
      <c r="S13" s="27">
        <v>0.001</v>
      </c>
      <c r="T13" s="20" t="str">
        <f t="array" ref="T13">INDEX(Sheet10!D:D,MATCH(C13&amp;E13,INDEX(Sheet10!A:A&amp;Sheet10!B:B,0),0))</f>
        <v>99PCX</v>
      </c>
      <c r="U13" s="20" t="str">
        <f>VLOOKUP(T13,Sheet10!D:E,2,FALSE)</f>
        <v>Trach w Mech Vent Support 96+ Hr w LOS 21+ days</v>
      </c>
      <c r="V13" s="20"/>
      <c r="W13" s="20"/>
      <c r="X13" s="20"/>
      <c r="Y13" s="20"/>
      <c r="Z13" s="20"/>
      <c r="AA13" s="20"/>
      <c r="AB13" s="20"/>
      <c r="AC13" s="20"/>
      <c r="AD13" s="20"/>
      <c r="AE13" s="20"/>
    </row>
    <row r="14">
      <c r="A14" s="20" t="str">
        <f t="shared" ref="A14:B14" si="15">T14</f>
        <v>99PCX</v>
      </c>
      <c r="B14" s="20" t="str">
        <f t="shared" si="15"/>
        <v>Trach w Mech Vent Support 96+ Hr w LOS 21+ days</v>
      </c>
      <c r="C14" s="20" t="str">
        <f t="shared" si="3"/>
        <v>1</v>
      </c>
      <c r="D14" s="20" t="str">
        <f t="shared" si="4"/>
        <v>10</v>
      </c>
      <c r="E14" s="20" t="str">
        <f t="shared" si="5"/>
        <v>10121</v>
      </c>
      <c r="F14" s="25">
        <v>1012112.0</v>
      </c>
      <c r="G14" s="20" t="s">
        <v>23208</v>
      </c>
      <c r="H14" s="25">
        <v>904.0</v>
      </c>
      <c r="I14" s="26">
        <v>8037060.0</v>
      </c>
      <c r="J14" s="25">
        <v>15.49</v>
      </c>
      <c r="K14" s="26">
        <v>1.24494059E8</v>
      </c>
      <c r="L14" s="26">
        <v>8037060.0</v>
      </c>
      <c r="M14" s="25">
        <v>15.49</v>
      </c>
      <c r="N14" s="25">
        <v>1.08</v>
      </c>
      <c r="O14" s="26">
        <v>1.34453584E8</v>
      </c>
      <c r="P14" s="26">
        <v>1.213918943E11</v>
      </c>
      <c r="Q14" s="26">
        <v>1.21962140073E11</v>
      </c>
      <c r="R14" s="26">
        <v>5.70245773E8</v>
      </c>
      <c r="S14" s="27">
        <v>0.005</v>
      </c>
      <c r="T14" s="20" t="str">
        <f t="array" ref="T14">INDEX(Sheet10!D:D,MATCH(C14&amp;E14,INDEX(Sheet10!A:A&amp;Sheet10!B:B,0),0))</f>
        <v>99PCX</v>
      </c>
      <c r="U14" s="20" t="str">
        <f>VLOOKUP(T14,Sheet10!D:E,2,FALSE)</f>
        <v>Trach w Mech Vent Support 96+ Hr w LOS 21+ days</v>
      </c>
      <c r="V14" s="20"/>
      <c r="W14" s="20"/>
      <c r="X14" s="20"/>
      <c r="Y14" s="20"/>
      <c r="Z14" s="20"/>
      <c r="AA14" s="20"/>
      <c r="AB14" s="20"/>
      <c r="AC14" s="20"/>
      <c r="AD14" s="20"/>
      <c r="AE14" s="20"/>
    </row>
    <row r="15">
      <c r="A15" s="20" t="str">
        <f t="shared" ref="A15:B15" si="16">T15</f>
        <v>99PCX</v>
      </c>
      <c r="B15" s="20" t="str">
        <f t="shared" si="16"/>
        <v>Trach w Mech Vent Support 96+ Hr w LOS 21+ days</v>
      </c>
      <c r="C15" s="20" t="str">
        <f t="shared" si="3"/>
        <v>1</v>
      </c>
      <c r="D15" s="20" t="str">
        <f t="shared" si="4"/>
        <v>10</v>
      </c>
      <c r="E15" s="20" t="str">
        <f t="shared" si="5"/>
        <v>10122</v>
      </c>
      <c r="F15" s="25">
        <v>1012210.0</v>
      </c>
      <c r="G15" s="20" t="s">
        <v>23292</v>
      </c>
      <c r="H15" s="26">
        <v>53018.0</v>
      </c>
      <c r="I15" s="26">
        <v>8037060.0</v>
      </c>
      <c r="J15" s="25">
        <v>6.11</v>
      </c>
      <c r="K15" s="26">
        <v>4.9106437E7</v>
      </c>
      <c r="L15" s="26">
        <v>8037060.0</v>
      </c>
      <c r="M15" s="25">
        <v>6.11</v>
      </c>
      <c r="N15" s="25">
        <v>1.18</v>
      </c>
      <c r="O15" s="26">
        <v>5.7945595E7</v>
      </c>
      <c r="P15" s="26">
        <v>3.0642249638E12</v>
      </c>
      <c r="Q15" s="26">
        <v>3.085276774359E12</v>
      </c>
      <c r="R15" s="26">
        <v>2.1051810559E10</v>
      </c>
      <c r="S15" s="27">
        <v>0.007</v>
      </c>
      <c r="T15" s="20" t="str">
        <f t="array" ref="T15">INDEX(Sheet10!D:D,MATCH(C15&amp;E15,INDEX(Sheet10!A:A&amp;Sheet10!B:B,0),0))</f>
        <v>99PCX</v>
      </c>
      <c r="U15" s="20" t="str">
        <f>VLOOKUP(T15,Sheet10!D:E,2,FALSE)</f>
        <v>Trach w Mech Vent Support 96+ Hr w LOS 21+ days</v>
      </c>
      <c r="V15" s="20"/>
      <c r="W15" s="20"/>
      <c r="X15" s="20"/>
      <c r="Y15" s="20"/>
      <c r="Z15" s="20"/>
      <c r="AA15" s="20"/>
      <c r="AB15" s="20"/>
      <c r="AC15" s="20"/>
      <c r="AD15" s="20"/>
      <c r="AE15" s="20"/>
    </row>
    <row r="16">
      <c r="A16" s="20" t="str">
        <f t="shared" ref="A16:B16" si="17">T16</f>
        <v>99PCX</v>
      </c>
      <c r="B16" s="20" t="str">
        <f t="shared" si="17"/>
        <v>Trach w Mech Vent Support 96+ Hr w LOS 21+ days</v>
      </c>
      <c r="C16" s="20" t="str">
        <f t="shared" si="3"/>
        <v>1</v>
      </c>
      <c r="D16" s="20" t="str">
        <f t="shared" si="4"/>
        <v>10</v>
      </c>
      <c r="E16" s="20" t="str">
        <f t="shared" si="5"/>
        <v>10122</v>
      </c>
      <c r="F16" s="25">
        <v>1012211.0</v>
      </c>
      <c r="G16" s="20" t="s">
        <v>23354</v>
      </c>
      <c r="H16" s="26">
        <v>4174.0</v>
      </c>
      <c r="I16" s="26">
        <v>8037060.0</v>
      </c>
      <c r="J16" s="25">
        <v>9.23</v>
      </c>
      <c r="K16" s="26">
        <v>7.4182064E7</v>
      </c>
      <c r="L16" s="26">
        <v>8037060.0</v>
      </c>
      <c r="M16" s="25">
        <v>9.23</v>
      </c>
      <c r="N16" s="25">
        <v>1.07</v>
      </c>
      <c r="O16" s="26">
        <v>7.9374808E7</v>
      </c>
      <c r="P16" s="26">
        <v>3.30750364E11</v>
      </c>
      <c r="Q16" s="26">
        <v>3.32562126702E11</v>
      </c>
      <c r="R16" s="26">
        <v>1.811762702E9</v>
      </c>
      <c r="S16" s="27">
        <v>0.005</v>
      </c>
      <c r="T16" s="20" t="str">
        <f t="array" ref="T16">INDEX(Sheet10!D:D,MATCH(C16&amp;E16,INDEX(Sheet10!A:A&amp;Sheet10!B:B,0),0))</f>
        <v>99PCX</v>
      </c>
      <c r="U16" s="20" t="str">
        <f>VLOOKUP(T16,Sheet10!D:E,2,FALSE)</f>
        <v>Trach w Mech Vent Support 96+ Hr w LOS 21+ days</v>
      </c>
      <c r="V16" s="20"/>
      <c r="W16" s="20"/>
      <c r="X16" s="20"/>
      <c r="Y16" s="20"/>
      <c r="Z16" s="20"/>
      <c r="AA16" s="20"/>
      <c r="AB16" s="20"/>
      <c r="AC16" s="20"/>
      <c r="AD16" s="20"/>
      <c r="AE16" s="20"/>
    </row>
    <row r="17">
      <c r="A17" s="20" t="str">
        <f t="shared" ref="A17:B17" si="18">T17</f>
        <v>P11AB</v>
      </c>
      <c r="B17" s="20" t="str">
        <f t="shared" si="18"/>
        <v>Complex Craniotomy Proc.</v>
      </c>
      <c r="C17" s="20" t="str">
        <f t="shared" si="3"/>
        <v>1</v>
      </c>
      <c r="D17" s="20" t="str">
        <f t="shared" si="4"/>
        <v>11</v>
      </c>
      <c r="E17" s="20" t="str">
        <f t="shared" si="5"/>
        <v>11021</v>
      </c>
      <c r="F17" s="25">
        <v>1102110.0</v>
      </c>
      <c r="G17" s="20" t="s">
        <v>23391</v>
      </c>
      <c r="H17" s="26">
        <v>8963.0</v>
      </c>
      <c r="I17" s="26">
        <v>8037060.0</v>
      </c>
      <c r="J17" s="25">
        <v>4.13</v>
      </c>
      <c r="K17" s="26">
        <v>3.3193058E7</v>
      </c>
      <c r="L17" s="26">
        <v>8037060.0</v>
      </c>
      <c r="M17" s="25">
        <v>4.13</v>
      </c>
      <c r="N17" s="25">
        <v>0.99</v>
      </c>
      <c r="O17" s="26">
        <v>3.2861127E7</v>
      </c>
      <c r="P17" s="26">
        <v>2.774555189E11</v>
      </c>
      <c r="Q17" s="26">
        <v>2.96142578791E11</v>
      </c>
      <c r="R17" s="26">
        <v>1.8687059891E10</v>
      </c>
      <c r="S17" s="27">
        <v>0.067</v>
      </c>
      <c r="T17" s="20" t="str">
        <f t="array" ref="T17">INDEX(Sheet10!D:D,MATCH(C17&amp;E17,INDEX(Sheet10!A:A&amp;Sheet10!B:B,0),0))</f>
        <v>P11AB</v>
      </c>
      <c r="U17" s="20" t="str">
        <f>VLOOKUP(T17,Sheet10!D:E,2,FALSE)</f>
        <v>Complex Craniotomy Proc.</v>
      </c>
      <c r="V17" s="20"/>
      <c r="W17" s="20"/>
      <c r="X17" s="20"/>
      <c r="Y17" s="20"/>
      <c r="Z17" s="20"/>
      <c r="AA17" s="20"/>
      <c r="AB17" s="20"/>
      <c r="AC17" s="20"/>
      <c r="AD17" s="20"/>
      <c r="AE17" s="20"/>
    </row>
    <row r="18">
      <c r="A18" s="20" t="str">
        <f t="shared" ref="A18:B18" si="19">T18</f>
        <v>P11AB</v>
      </c>
      <c r="B18" s="20" t="str">
        <f t="shared" si="19"/>
        <v>Complex Craniotomy Proc.</v>
      </c>
      <c r="C18" s="20" t="str">
        <f t="shared" si="3"/>
        <v>1</v>
      </c>
      <c r="D18" s="20" t="str">
        <f t="shared" si="4"/>
        <v>11</v>
      </c>
      <c r="E18" s="20" t="str">
        <f t="shared" si="5"/>
        <v>11021</v>
      </c>
      <c r="F18" s="25">
        <v>1102111.0</v>
      </c>
      <c r="G18" s="20" t="s">
        <v>23449</v>
      </c>
      <c r="H18" s="26">
        <v>4294.0</v>
      </c>
      <c r="I18" s="26">
        <v>8037060.0</v>
      </c>
      <c r="J18" s="25">
        <v>5.16</v>
      </c>
      <c r="K18" s="26">
        <v>4.147123E7</v>
      </c>
      <c r="L18" s="26">
        <v>8037060.0</v>
      </c>
      <c r="M18" s="25">
        <v>5.16</v>
      </c>
      <c r="N18" s="25">
        <v>0.98</v>
      </c>
      <c r="O18" s="26">
        <v>4.0641805E7</v>
      </c>
      <c r="P18" s="26">
        <v>1.651278504E11</v>
      </c>
      <c r="Q18" s="26">
        <v>1.75515720704E11</v>
      </c>
      <c r="R18" s="26">
        <v>1.0387870304E10</v>
      </c>
      <c r="S18" s="27">
        <v>0.063</v>
      </c>
      <c r="T18" s="20" t="str">
        <f t="array" ref="T18">INDEX(Sheet10!D:D,MATCH(C18&amp;E18,INDEX(Sheet10!A:A&amp;Sheet10!B:B,0),0))</f>
        <v>P11AB</v>
      </c>
      <c r="U18" s="20" t="str">
        <f>VLOOKUP(T18,Sheet10!D:E,2,FALSE)</f>
        <v>Complex Craniotomy Proc.</v>
      </c>
      <c r="V18" s="20"/>
      <c r="W18" s="20"/>
      <c r="X18" s="20"/>
      <c r="Y18" s="20"/>
      <c r="Z18" s="20"/>
      <c r="AA18" s="20"/>
      <c r="AB18" s="20"/>
      <c r="AC18" s="20"/>
      <c r="AD18" s="20"/>
      <c r="AE18" s="20"/>
    </row>
    <row r="19">
      <c r="A19" s="20" t="str">
        <f t="shared" ref="A19:B19" si="20">T19</f>
        <v>P11AB</v>
      </c>
      <c r="B19" s="20" t="str">
        <f t="shared" si="20"/>
        <v>Complex Craniotomy Proc.</v>
      </c>
      <c r="C19" s="20" t="str">
        <f t="shared" si="3"/>
        <v>1</v>
      </c>
      <c r="D19" s="20" t="str">
        <f t="shared" si="4"/>
        <v>11</v>
      </c>
      <c r="E19" s="20" t="str">
        <f t="shared" si="5"/>
        <v>11021</v>
      </c>
      <c r="F19" s="25">
        <v>1102112.0</v>
      </c>
      <c r="G19" s="20" t="s">
        <v>23493</v>
      </c>
      <c r="H19" s="26">
        <v>1955.0</v>
      </c>
      <c r="I19" s="26">
        <v>8037060.0</v>
      </c>
      <c r="J19" s="25">
        <v>7.61</v>
      </c>
      <c r="K19" s="26">
        <v>6.1162027E7</v>
      </c>
      <c r="L19" s="26">
        <v>8037060.0</v>
      </c>
      <c r="M19" s="25">
        <v>7.61</v>
      </c>
      <c r="N19" s="25">
        <v>1.0</v>
      </c>
      <c r="O19" s="26">
        <v>6.1162027E7</v>
      </c>
      <c r="P19" s="26">
        <v>1.018288104E11</v>
      </c>
      <c r="Q19" s="26">
        <v>1.20132714003E11</v>
      </c>
      <c r="R19" s="26">
        <v>1.8303903603E10</v>
      </c>
      <c r="S19" s="27">
        <v>0.18</v>
      </c>
      <c r="T19" s="20" t="str">
        <f t="array" ref="T19">INDEX(Sheet10!D:D,MATCH(C19&amp;E19,INDEX(Sheet10!A:A&amp;Sheet10!B:B,0),0))</f>
        <v>P11AB</v>
      </c>
      <c r="U19" s="20" t="str">
        <f>VLOOKUP(T19,Sheet10!D:E,2,FALSE)</f>
        <v>Complex Craniotomy Proc.</v>
      </c>
      <c r="V19" s="20"/>
      <c r="W19" s="20"/>
      <c r="X19" s="20"/>
      <c r="Y19" s="20"/>
      <c r="Z19" s="20"/>
      <c r="AA19" s="20"/>
      <c r="AB19" s="20"/>
      <c r="AC19" s="20"/>
      <c r="AD19" s="20"/>
      <c r="AE19" s="20"/>
    </row>
    <row r="20">
      <c r="A20" s="20" t="str">
        <f t="shared" ref="A20:B20" si="21">T20</f>
        <v>P11AC</v>
      </c>
      <c r="B20" s="20" t="str">
        <f t="shared" si="21"/>
        <v>Endovascular Proc. for Neurologic Diseases</v>
      </c>
      <c r="C20" s="20" t="str">
        <f t="shared" si="3"/>
        <v>1</v>
      </c>
      <c r="D20" s="20" t="str">
        <f t="shared" si="4"/>
        <v>11</v>
      </c>
      <c r="E20" s="20" t="str">
        <f t="shared" si="5"/>
        <v>11031</v>
      </c>
      <c r="F20" s="25">
        <v>1103119.0</v>
      </c>
      <c r="G20" s="20" t="s">
        <v>23540</v>
      </c>
      <c r="H20" s="26">
        <v>1354.0</v>
      </c>
      <c r="I20" s="26">
        <v>8037060.0</v>
      </c>
      <c r="J20" s="25">
        <v>9.3</v>
      </c>
      <c r="K20" s="26">
        <v>7.4744658E7</v>
      </c>
      <c r="L20" s="26">
        <v>8037060.0</v>
      </c>
      <c r="M20" s="25">
        <v>9.3</v>
      </c>
      <c r="N20" s="25">
        <v>1.0</v>
      </c>
      <c r="O20" s="26">
        <v>7.4744658E7</v>
      </c>
      <c r="P20" s="26">
        <v>4.77022497E10</v>
      </c>
      <c r="Q20" s="26">
        <v>1.15556761324E11</v>
      </c>
      <c r="R20" s="26">
        <v>6.7854511624E10</v>
      </c>
      <c r="S20" s="27">
        <v>1.422</v>
      </c>
      <c r="T20" s="20" t="str">
        <f t="array" ref="T20">INDEX(Sheet10!D:D,MATCH(C20&amp;E20,INDEX(Sheet10!A:A&amp;Sheet10!B:B,0),0))</f>
        <v>P11AC</v>
      </c>
      <c r="U20" s="20" t="str">
        <f>VLOOKUP(T20,Sheet10!D:E,2,FALSE)</f>
        <v>Endovascular Proc. for Neurologic Diseases</v>
      </c>
      <c r="V20" s="20"/>
      <c r="W20" s="20"/>
      <c r="X20" s="20"/>
      <c r="Y20" s="20"/>
      <c r="Z20" s="20"/>
      <c r="AA20" s="20"/>
      <c r="AB20" s="20"/>
      <c r="AC20" s="20"/>
      <c r="AD20" s="20"/>
      <c r="AE20" s="20"/>
    </row>
    <row r="21">
      <c r="A21" s="20" t="str">
        <f t="shared" ref="A21:B21" si="22">T21</f>
        <v>P11AD</v>
      </c>
      <c r="B21" s="20" t="str">
        <f t="shared" si="22"/>
        <v>Complex Spinal Proc.</v>
      </c>
      <c r="C21" s="20" t="str">
        <f t="shared" si="3"/>
        <v>1</v>
      </c>
      <c r="D21" s="20" t="str">
        <f t="shared" si="4"/>
        <v>11</v>
      </c>
      <c r="E21" s="20" t="str">
        <f t="shared" si="5"/>
        <v>11041</v>
      </c>
      <c r="F21" s="25">
        <v>1104110.0</v>
      </c>
      <c r="G21" s="20" t="s">
        <v>23637</v>
      </c>
      <c r="H21" s="26">
        <v>1663.0</v>
      </c>
      <c r="I21" s="26">
        <v>8037060.0</v>
      </c>
      <c r="J21" s="25">
        <v>5.25</v>
      </c>
      <c r="K21" s="26">
        <v>4.2194565E7</v>
      </c>
      <c r="L21" s="26">
        <v>8037060.0</v>
      </c>
      <c r="M21" s="25">
        <v>5.25</v>
      </c>
      <c r="N21" s="25">
        <v>1.02</v>
      </c>
      <c r="O21" s="26">
        <v>4.3038456E7</v>
      </c>
      <c r="P21" s="26">
        <v>7.16161284E10</v>
      </c>
      <c r="Q21" s="26">
        <v>7.1976126827E10</v>
      </c>
      <c r="R21" s="26">
        <v>3.59998427E8</v>
      </c>
      <c r="S21" s="27">
        <v>0.005</v>
      </c>
      <c r="T21" s="20" t="str">
        <f t="array" ref="T21">INDEX(Sheet10!D:D,MATCH(C21&amp;E21,INDEX(Sheet10!A:A&amp;Sheet10!B:B,0),0))</f>
        <v>P11AD</v>
      </c>
      <c r="U21" s="20" t="str">
        <f>VLOOKUP(T21,Sheet10!D:E,2,FALSE)</f>
        <v>Complex Spinal Proc.</v>
      </c>
      <c r="V21" s="20"/>
      <c r="W21" s="20"/>
      <c r="X21" s="20"/>
      <c r="Y21" s="20"/>
      <c r="Z21" s="20"/>
      <c r="AA21" s="20"/>
      <c r="AB21" s="20"/>
      <c r="AC21" s="20"/>
      <c r="AD21" s="20"/>
      <c r="AE21" s="20"/>
    </row>
    <row r="22">
      <c r="A22" s="20" t="str">
        <f t="shared" ref="A22:B22" si="23">T22</f>
        <v>P11AD</v>
      </c>
      <c r="B22" s="20" t="str">
        <f t="shared" si="23"/>
        <v>Complex Spinal Proc.</v>
      </c>
      <c r="C22" s="20" t="str">
        <f t="shared" si="3"/>
        <v>1</v>
      </c>
      <c r="D22" s="20" t="str">
        <f t="shared" si="4"/>
        <v>11</v>
      </c>
      <c r="E22" s="20" t="str">
        <f t="shared" si="5"/>
        <v>11041</v>
      </c>
      <c r="F22" s="25">
        <v>1104111.0</v>
      </c>
      <c r="G22" s="20" t="s">
        <v>23686</v>
      </c>
      <c r="H22" s="25">
        <v>388.0</v>
      </c>
      <c r="I22" s="26">
        <v>8037060.0</v>
      </c>
      <c r="J22" s="25">
        <v>6.63</v>
      </c>
      <c r="K22" s="26">
        <v>5.3285708E7</v>
      </c>
      <c r="L22" s="26">
        <v>8037060.0</v>
      </c>
      <c r="M22" s="25">
        <v>6.63</v>
      </c>
      <c r="N22" s="25">
        <v>1.01</v>
      </c>
      <c r="O22" s="26">
        <v>5.3818565E7</v>
      </c>
      <c r="P22" s="26">
        <v>2.08518125E10</v>
      </c>
      <c r="Q22" s="26">
        <v>2.0993803173E10</v>
      </c>
      <c r="R22" s="26">
        <v>1.41990673E8</v>
      </c>
      <c r="S22" s="27">
        <v>0.007</v>
      </c>
      <c r="T22" s="20" t="str">
        <f t="array" ref="T22">INDEX(Sheet10!D:D,MATCH(C22&amp;E22,INDEX(Sheet10!A:A&amp;Sheet10!B:B,0),0))</f>
        <v>P11AD</v>
      </c>
      <c r="U22" s="20" t="str">
        <f>VLOOKUP(T22,Sheet10!D:E,2,FALSE)</f>
        <v>Complex Spinal Proc.</v>
      </c>
      <c r="V22" s="20"/>
      <c r="W22" s="20"/>
      <c r="X22" s="20"/>
      <c r="Y22" s="20"/>
      <c r="Z22" s="20"/>
      <c r="AA22" s="20"/>
      <c r="AB22" s="20"/>
      <c r="AC22" s="20"/>
      <c r="AD22" s="20"/>
      <c r="AE22" s="20"/>
    </row>
    <row r="23">
      <c r="A23" s="20" t="str">
        <f t="shared" ref="A23:B23" si="24">T23</f>
        <v>P11AD</v>
      </c>
      <c r="B23" s="20" t="str">
        <f t="shared" si="24"/>
        <v>Complex Spinal Proc.</v>
      </c>
      <c r="C23" s="20" t="str">
        <f t="shared" si="3"/>
        <v>1</v>
      </c>
      <c r="D23" s="20" t="str">
        <f t="shared" si="4"/>
        <v>11</v>
      </c>
      <c r="E23" s="20" t="str">
        <f t="shared" si="5"/>
        <v>11041</v>
      </c>
      <c r="F23" s="25">
        <v>1104112.0</v>
      </c>
      <c r="G23" s="20" t="s">
        <v>23749</v>
      </c>
      <c r="H23" s="25">
        <v>184.0</v>
      </c>
      <c r="I23" s="26">
        <v>8037060.0</v>
      </c>
      <c r="J23" s="25">
        <v>9.35</v>
      </c>
      <c r="K23" s="26">
        <v>7.5146511E7</v>
      </c>
      <c r="L23" s="26">
        <v>8037060.0</v>
      </c>
      <c r="M23" s="25">
        <v>9.35</v>
      </c>
      <c r="N23" s="25">
        <v>1.0</v>
      </c>
      <c r="O23" s="26">
        <v>7.5146511E7</v>
      </c>
      <c r="P23" s="26">
        <v>1.18872852E10</v>
      </c>
      <c r="Q23" s="26">
        <v>1.3903042024E10</v>
      </c>
      <c r="R23" s="26">
        <v>2.015756824E9</v>
      </c>
      <c r="S23" s="27">
        <v>0.17</v>
      </c>
      <c r="T23" s="20" t="str">
        <f t="array" ref="T23">INDEX(Sheet10!D:D,MATCH(C23&amp;E23,INDEX(Sheet10!A:A&amp;Sheet10!B:B,0),0))</f>
        <v>P11AD</v>
      </c>
      <c r="U23" s="20" t="str">
        <f>VLOOKUP(T23,Sheet10!D:E,2,FALSE)</f>
        <v>Complex Spinal Proc.</v>
      </c>
      <c r="V23" s="20"/>
      <c r="W23" s="20"/>
      <c r="X23" s="20"/>
      <c r="Y23" s="20"/>
      <c r="Z23" s="20"/>
      <c r="AA23" s="20"/>
      <c r="AB23" s="20"/>
      <c r="AC23" s="20"/>
      <c r="AD23" s="20"/>
      <c r="AE23" s="20"/>
    </row>
    <row r="24">
      <c r="A24" s="20" t="str">
        <f t="shared" ref="A24:B24" si="25">T24</f>
        <v>P11AE</v>
      </c>
      <c r="B24" s="20" t="str">
        <f t="shared" si="25"/>
        <v>Simple Craniotomy Proc.</v>
      </c>
      <c r="C24" s="20" t="str">
        <f t="shared" si="3"/>
        <v>1</v>
      </c>
      <c r="D24" s="20" t="str">
        <f t="shared" si="4"/>
        <v>11</v>
      </c>
      <c r="E24" s="20" t="str">
        <f t="shared" si="5"/>
        <v>11051</v>
      </c>
      <c r="F24" s="25">
        <v>1105110.0</v>
      </c>
      <c r="G24" s="20" t="s">
        <v>23803</v>
      </c>
      <c r="H24" s="26">
        <v>21518.0</v>
      </c>
      <c r="I24" s="26">
        <v>8037060.0</v>
      </c>
      <c r="J24" s="25">
        <v>3.27</v>
      </c>
      <c r="K24" s="26">
        <v>2.6281186E7</v>
      </c>
      <c r="L24" s="26">
        <v>8037060.0</v>
      </c>
      <c r="M24" s="25">
        <v>3.27</v>
      </c>
      <c r="N24" s="25">
        <v>1.0</v>
      </c>
      <c r="O24" s="26">
        <v>2.6281186E7</v>
      </c>
      <c r="P24" s="26">
        <v>5.525291394E11</v>
      </c>
      <c r="Q24" s="26">
        <v>5.68436096152E11</v>
      </c>
      <c r="R24" s="26">
        <v>1.5906956752E10</v>
      </c>
      <c r="S24" s="27">
        <v>0.029</v>
      </c>
      <c r="T24" s="20" t="str">
        <f t="array" ref="T24">INDEX(Sheet10!D:D,MATCH(C24&amp;E24,INDEX(Sheet10!A:A&amp;Sheet10!B:B,0),0))</f>
        <v>P11AE</v>
      </c>
      <c r="U24" s="20" t="str">
        <f>VLOOKUP(T24,Sheet10!D:E,2,FALSE)</f>
        <v>Simple Craniotomy Proc.</v>
      </c>
      <c r="V24" s="20"/>
      <c r="W24" s="20"/>
      <c r="X24" s="20"/>
      <c r="Y24" s="20"/>
      <c r="Z24" s="20"/>
      <c r="AA24" s="20"/>
      <c r="AB24" s="20"/>
      <c r="AC24" s="20"/>
      <c r="AD24" s="20"/>
      <c r="AE24" s="20"/>
    </row>
    <row r="25">
      <c r="A25" s="20" t="str">
        <f t="shared" ref="A25:B25" si="26">T25</f>
        <v>P11AE</v>
      </c>
      <c r="B25" s="20" t="str">
        <f t="shared" si="26"/>
        <v>Simple Craniotomy Proc.</v>
      </c>
      <c r="C25" s="20" t="str">
        <f t="shared" si="3"/>
        <v>1</v>
      </c>
      <c r="D25" s="20" t="str">
        <f t="shared" si="4"/>
        <v>11</v>
      </c>
      <c r="E25" s="20" t="str">
        <f t="shared" si="5"/>
        <v>11051</v>
      </c>
      <c r="F25" s="25">
        <v>1105111.0</v>
      </c>
      <c r="G25" s="20" t="s">
        <v>23857</v>
      </c>
      <c r="H25" s="26">
        <v>4722.0</v>
      </c>
      <c r="I25" s="26">
        <v>8037060.0</v>
      </c>
      <c r="J25" s="25">
        <v>4.91</v>
      </c>
      <c r="K25" s="26">
        <v>3.9461965E7</v>
      </c>
      <c r="L25" s="26">
        <v>8037060.0</v>
      </c>
      <c r="M25" s="25">
        <v>4.91</v>
      </c>
      <c r="N25" s="25">
        <v>0.85</v>
      </c>
      <c r="O25" s="26">
        <v>3.354267E7</v>
      </c>
      <c r="P25" s="26">
        <v>1.496612735E11</v>
      </c>
      <c r="Q25" s="26">
        <v>1.59179161815E11</v>
      </c>
      <c r="R25" s="26">
        <v>9.517888315E9</v>
      </c>
      <c r="S25" s="27">
        <v>0.064</v>
      </c>
      <c r="T25" s="20" t="str">
        <f t="array" ref="T25">INDEX(Sheet10!D:D,MATCH(C25&amp;E25,INDEX(Sheet10!A:A&amp;Sheet10!B:B,0),0))</f>
        <v>P11AE</v>
      </c>
      <c r="U25" s="20" t="str">
        <f>VLOOKUP(T25,Sheet10!D:E,2,FALSE)</f>
        <v>Simple Craniotomy Proc.</v>
      </c>
      <c r="V25" s="20"/>
      <c r="W25" s="20"/>
      <c r="X25" s="20"/>
      <c r="Y25" s="20"/>
      <c r="Z25" s="20"/>
      <c r="AA25" s="20"/>
      <c r="AB25" s="20"/>
      <c r="AC25" s="20"/>
      <c r="AD25" s="20"/>
      <c r="AE25" s="20"/>
    </row>
    <row r="26">
      <c r="A26" s="20" t="str">
        <f t="shared" ref="A26:B26" si="27">T26</f>
        <v>P11AE</v>
      </c>
      <c r="B26" s="20" t="str">
        <f t="shared" si="27"/>
        <v>Simple Craniotomy Proc.</v>
      </c>
      <c r="C26" s="20" t="str">
        <f t="shared" si="3"/>
        <v>1</v>
      </c>
      <c r="D26" s="20" t="str">
        <f t="shared" si="4"/>
        <v>11</v>
      </c>
      <c r="E26" s="20" t="str">
        <f t="shared" si="5"/>
        <v>11051</v>
      </c>
      <c r="F26" s="25">
        <v>1105112.0</v>
      </c>
      <c r="G26" s="20" t="s">
        <v>23908</v>
      </c>
      <c r="H26" s="26">
        <v>1696.0</v>
      </c>
      <c r="I26" s="26">
        <v>8037060.0</v>
      </c>
      <c r="J26" s="25">
        <v>5.86</v>
      </c>
      <c r="K26" s="26">
        <v>4.7097172E7</v>
      </c>
      <c r="L26" s="26">
        <v>8037060.0</v>
      </c>
      <c r="M26" s="25">
        <v>5.86</v>
      </c>
      <c r="N26" s="25">
        <v>1.0</v>
      </c>
      <c r="O26" s="26">
        <v>4.7097172E7</v>
      </c>
      <c r="P26" s="26">
        <v>6.17538822E10</v>
      </c>
      <c r="Q26" s="26">
        <v>8.0255905534E10</v>
      </c>
      <c r="R26" s="26">
        <v>1.8502023334E10</v>
      </c>
      <c r="S26" s="27">
        <v>0.3</v>
      </c>
      <c r="T26" s="20" t="str">
        <f t="array" ref="T26">INDEX(Sheet10!D:D,MATCH(C26&amp;E26,INDEX(Sheet10!A:A&amp;Sheet10!B:B,0),0))</f>
        <v>P11AE</v>
      </c>
      <c r="U26" s="20" t="str">
        <f>VLOOKUP(T26,Sheet10!D:E,2,FALSE)</f>
        <v>Simple Craniotomy Proc.</v>
      </c>
      <c r="V26" s="20"/>
      <c r="W26" s="20"/>
      <c r="X26" s="20"/>
      <c r="Y26" s="20"/>
      <c r="Z26" s="20"/>
      <c r="AA26" s="20"/>
      <c r="AB26" s="20"/>
      <c r="AC26" s="20"/>
      <c r="AD26" s="20"/>
      <c r="AE26" s="20"/>
    </row>
    <row r="27">
      <c r="A27" s="20" t="str">
        <f t="shared" ref="A27:B27" si="28">T27</f>
        <v>P11AF</v>
      </c>
      <c r="B27" s="20" t="str">
        <f t="shared" si="28"/>
        <v>Ventricular System Proc.</v>
      </c>
      <c r="C27" s="20" t="str">
        <f t="shared" si="3"/>
        <v>1</v>
      </c>
      <c r="D27" s="20" t="str">
        <f t="shared" si="4"/>
        <v>11</v>
      </c>
      <c r="E27" s="20" t="str">
        <f t="shared" si="5"/>
        <v>11061</v>
      </c>
      <c r="F27" s="25">
        <v>1106110.0</v>
      </c>
      <c r="G27" s="20" t="s">
        <v>23955</v>
      </c>
      <c r="H27" s="26">
        <v>7428.0</v>
      </c>
      <c r="I27" s="26">
        <v>8037060.0</v>
      </c>
      <c r="J27" s="25">
        <v>2.72</v>
      </c>
      <c r="K27" s="26">
        <v>2.1860803E7</v>
      </c>
      <c r="L27" s="26">
        <v>8037060.0</v>
      </c>
      <c r="M27" s="25">
        <v>2.72</v>
      </c>
      <c r="N27" s="25">
        <v>0.91</v>
      </c>
      <c r="O27" s="26">
        <v>1.9893331E7</v>
      </c>
      <c r="P27" s="26">
        <v>1.393621138E11</v>
      </c>
      <c r="Q27" s="26">
        <v>1.48879921014E11</v>
      </c>
      <c r="R27" s="26">
        <v>9.517807214E9</v>
      </c>
      <c r="S27" s="27">
        <v>0.068</v>
      </c>
      <c r="T27" s="20" t="str">
        <f t="array" ref="T27">INDEX(Sheet10!D:D,MATCH(C27&amp;E27,INDEX(Sheet10!A:A&amp;Sheet10!B:B,0),0))</f>
        <v>P11AF</v>
      </c>
      <c r="U27" s="20" t="str">
        <f>VLOOKUP(T27,Sheet10!D:E,2,FALSE)</f>
        <v>Ventricular System Proc.</v>
      </c>
      <c r="V27" s="20"/>
      <c r="W27" s="20"/>
      <c r="X27" s="20"/>
      <c r="Y27" s="20"/>
      <c r="Z27" s="20"/>
      <c r="AA27" s="20"/>
      <c r="AB27" s="20"/>
      <c r="AC27" s="20"/>
      <c r="AD27" s="20"/>
      <c r="AE27" s="20"/>
    </row>
    <row r="28">
      <c r="A28" s="20" t="str">
        <f t="shared" ref="A28:B28" si="29">T28</f>
        <v>P11AF</v>
      </c>
      <c r="B28" s="20" t="str">
        <f t="shared" si="29"/>
        <v>Ventricular System Proc.</v>
      </c>
      <c r="C28" s="20" t="str">
        <f t="shared" si="3"/>
        <v>1</v>
      </c>
      <c r="D28" s="20" t="str">
        <f t="shared" si="4"/>
        <v>11</v>
      </c>
      <c r="E28" s="20" t="str">
        <f t="shared" si="5"/>
        <v>11061</v>
      </c>
      <c r="F28" s="25">
        <v>1106111.0</v>
      </c>
      <c r="G28" s="20" t="s">
        <v>24003</v>
      </c>
      <c r="H28" s="26">
        <v>6184.0</v>
      </c>
      <c r="I28" s="26">
        <v>8037060.0</v>
      </c>
      <c r="J28" s="25">
        <v>3.93</v>
      </c>
      <c r="K28" s="26">
        <v>3.1585646E7</v>
      </c>
      <c r="L28" s="26">
        <v>8037060.0</v>
      </c>
      <c r="M28" s="25">
        <v>3.93</v>
      </c>
      <c r="N28" s="25">
        <v>1.03</v>
      </c>
      <c r="O28" s="26">
        <v>3.2533215E7</v>
      </c>
      <c r="P28" s="26">
        <v>2.014140757E11</v>
      </c>
      <c r="Q28" s="26">
        <v>2.02199324636E11</v>
      </c>
      <c r="R28" s="26">
        <v>7.85248936E8</v>
      </c>
      <c r="S28" s="27">
        <v>0.004</v>
      </c>
      <c r="T28" s="20" t="str">
        <f t="array" ref="T28">INDEX(Sheet10!D:D,MATCH(C28&amp;E28,INDEX(Sheet10!A:A&amp;Sheet10!B:B,0),0))</f>
        <v>P11AF</v>
      </c>
      <c r="U28" s="20" t="str">
        <f>VLOOKUP(T28,Sheet10!D:E,2,FALSE)</f>
        <v>Ventricular System Proc.</v>
      </c>
      <c r="V28" s="20"/>
      <c r="W28" s="20"/>
      <c r="X28" s="20"/>
      <c r="Y28" s="20"/>
      <c r="Z28" s="20"/>
      <c r="AA28" s="20"/>
      <c r="AB28" s="20"/>
      <c r="AC28" s="20"/>
      <c r="AD28" s="20"/>
      <c r="AE28" s="20"/>
    </row>
    <row r="29">
      <c r="A29" s="20" t="str">
        <f t="shared" ref="A29:B29" si="30">T29</f>
        <v>P11AF</v>
      </c>
      <c r="B29" s="20" t="str">
        <f t="shared" si="30"/>
        <v>Ventricular System Proc.</v>
      </c>
      <c r="C29" s="20" t="str">
        <f t="shared" si="3"/>
        <v>1</v>
      </c>
      <c r="D29" s="20" t="str">
        <f t="shared" si="4"/>
        <v>11</v>
      </c>
      <c r="E29" s="20" t="str">
        <f t="shared" si="5"/>
        <v>11061</v>
      </c>
      <c r="F29" s="25">
        <v>1106112.0</v>
      </c>
      <c r="G29" s="20" t="s">
        <v>24054</v>
      </c>
      <c r="H29" s="26">
        <v>3200.0</v>
      </c>
      <c r="I29" s="26">
        <v>8037060.0</v>
      </c>
      <c r="J29" s="25">
        <v>5.54</v>
      </c>
      <c r="K29" s="26">
        <v>4.4525312E7</v>
      </c>
      <c r="L29" s="26">
        <v>8037060.0</v>
      </c>
      <c r="M29" s="25">
        <v>5.54</v>
      </c>
      <c r="N29" s="25">
        <v>0.98</v>
      </c>
      <c r="O29" s="26">
        <v>4.3634806E7</v>
      </c>
      <c r="P29" s="26">
        <v>1.319511547E11</v>
      </c>
      <c r="Q29" s="26">
        <v>1.40343475686E11</v>
      </c>
      <c r="R29" s="26">
        <v>8.392320986E9</v>
      </c>
      <c r="S29" s="27">
        <v>0.064</v>
      </c>
      <c r="T29" s="20" t="str">
        <f t="array" ref="T29">INDEX(Sheet10!D:D,MATCH(C29&amp;E29,INDEX(Sheet10!A:A&amp;Sheet10!B:B,0),0))</f>
        <v>P11AF</v>
      </c>
      <c r="U29" s="20" t="str">
        <f>VLOOKUP(T29,Sheet10!D:E,2,FALSE)</f>
        <v>Ventricular System Proc.</v>
      </c>
      <c r="V29" s="20"/>
      <c r="W29" s="20"/>
      <c r="X29" s="20"/>
      <c r="Y29" s="20"/>
      <c r="Z29" s="20"/>
      <c r="AA29" s="20"/>
      <c r="AB29" s="20"/>
      <c r="AC29" s="20"/>
      <c r="AD29" s="20"/>
      <c r="AE29" s="20"/>
    </row>
    <row r="30">
      <c r="A30" s="20" t="str">
        <f t="shared" ref="A30:B30" si="31">T30</f>
        <v>P11AG</v>
      </c>
      <c r="B30" s="20" t="str">
        <f t="shared" si="31"/>
        <v>Intracranial Proc.</v>
      </c>
      <c r="C30" s="20" t="str">
        <f t="shared" si="3"/>
        <v>1</v>
      </c>
      <c r="D30" s="20" t="str">
        <f t="shared" si="4"/>
        <v>11</v>
      </c>
      <c r="E30" s="20" t="str">
        <f t="shared" si="5"/>
        <v>11071</v>
      </c>
      <c r="F30" s="25">
        <v>1107110.0</v>
      </c>
      <c r="G30" s="20" t="s">
        <v>24100</v>
      </c>
      <c r="H30" s="25">
        <v>738.0</v>
      </c>
      <c r="I30" s="26">
        <v>8037060.0</v>
      </c>
      <c r="J30" s="25">
        <v>5.74</v>
      </c>
      <c r="K30" s="26">
        <v>4.6132724E7</v>
      </c>
      <c r="L30" s="26">
        <v>8037060.0</v>
      </c>
      <c r="M30" s="25">
        <v>5.74</v>
      </c>
      <c r="N30" s="25">
        <v>1.0</v>
      </c>
      <c r="O30" s="26">
        <v>4.6132724E7</v>
      </c>
      <c r="P30" s="26">
        <v>2.36186835E10</v>
      </c>
      <c r="Q30" s="26">
        <v>3.4201742607E10</v>
      </c>
      <c r="R30" s="26">
        <v>1.0583059107E10</v>
      </c>
      <c r="S30" s="27">
        <v>0.448</v>
      </c>
      <c r="T30" s="20" t="str">
        <f t="array" ref="T30">INDEX(Sheet10!D:D,MATCH(C30&amp;E30,INDEX(Sheet10!A:A&amp;Sheet10!B:B,0),0))</f>
        <v>P11AG</v>
      </c>
      <c r="U30" s="20" t="str">
        <f>VLOOKUP(T30,Sheet10!D:E,2,FALSE)</f>
        <v>Intracranial Proc.</v>
      </c>
      <c r="V30" s="20"/>
      <c r="W30" s="20"/>
      <c r="X30" s="20"/>
      <c r="Y30" s="20"/>
      <c r="Z30" s="20"/>
      <c r="AA30" s="20"/>
      <c r="AB30" s="20"/>
      <c r="AC30" s="20"/>
      <c r="AD30" s="20"/>
      <c r="AE30" s="20"/>
    </row>
    <row r="31">
      <c r="A31" s="20" t="str">
        <f t="shared" ref="A31:B31" si="32">T31</f>
        <v>P11AG</v>
      </c>
      <c r="B31" s="20" t="str">
        <f t="shared" si="32"/>
        <v>Intracranial Proc.</v>
      </c>
      <c r="C31" s="20" t="str">
        <f t="shared" si="3"/>
        <v>1</v>
      </c>
      <c r="D31" s="20" t="str">
        <f t="shared" si="4"/>
        <v>11</v>
      </c>
      <c r="E31" s="20" t="str">
        <f t="shared" si="5"/>
        <v>11071</v>
      </c>
      <c r="F31" s="25">
        <v>1107111.0</v>
      </c>
      <c r="G31" s="20" t="s">
        <v>24148</v>
      </c>
      <c r="H31" s="25">
        <v>695.0</v>
      </c>
      <c r="I31" s="26">
        <v>8037060.0</v>
      </c>
      <c r="J31" s="25">
        <v>7.66</v>
      </c>
      <c r="K31" s="26">
        <v>6.156388E7</v>
      </c>
      <c r="L31" s="26">
        <v>8037060.0</v>
      </c>
      <c r="M31" s="25">
        <v>7.66</v>
      </c>
      <c r="N31" s="25">
        <v>1.0</v>
      </c>
      <c r="O31" s="26">
        <v>6.156388E7</v>
      </c>
      <c r="P31" s="26">
        <v>3.02907608E10</v>
      </c>
      <c r="Q31" s="26">
        <v>4.2951844322E10</v>
      </c>
      <c r="R31" s="26">
        <v>1.2661083522E10</v>
      </c>
      <c r="S31" s="27">
        <v>0.418</v>
      </c>
      <c r="T31" s="20" t="str">
        <f t="array" ref="T31">INDEX(Sheet10!D:D,MATCH(C31&amp;E31,INDEX(Sheet10!A:A&amp;Sheet10!B:B,0),0))</f>
        <v>P11AG</v>
      </c>
      <c r="U31" s="20" t="str">
        <f>VLOOKUP(T31,Sheet10!D:E,2,FALSE)</f>
        <v>Intracranial Proc.</v>
      </c>
      <c r="V31" s="20"/>
      <c r="W31" s="20"/>
      <c r="X31" s="20"/>
      <c r="Y31" s="20"/>
      <c r="Z31" s="20"/>
      <c r="AA31" s="20"/>
      <c r="AB31" s="20"/>
      <c r="AC31" s="20"/>
      <c r="AD31" s="20"/>
      <c r="AE31" s="20"/>
    </row>
    <row r="32">
      <c r="A32" s="20" t="str">
        <f t="shared" ref="A32:B32" si="33">T32</f>
        <v>P11AH</v>
      </c>
      <c r="B32" s="20" t="str">
        <f t="shared" si="33"/>
        <v>Complex Peripheral Nervous Proc.</v>
      </c>
      <c r="C32" s="20" t="str">
        <f t="shared" si="3"/>
        <v>1</v>
      </c>
      <c r="D32" s="20" t="str">
        <f t="shared" si="4"/>
        <v>11</v>
      </c>
      <c r="E32" s="20" t="str">
        <f t="shared" si="5"/>
        <v>11081</v>
      </c>
      <c r="F32" s="25">
        <v>1108119.0</v>
      </c>
      <c r="G32" s="20" t="s">
        <v>23760</v>
      </c>
      <c r="H32" s="26">
        <v>1999.0</v>
      </c>
      <c r="I32" s="26">
        <v>8037060.0</v>
      </c>
      <c r="J32" s="25">
        <v>2.77</v>
      </c>
      <c r="K32" s="26">
        <v>2.2262656E7</v>
      </c>
      <c r="L32" s="26">
        <v>8037060.0</v>
      </c>
      <c r="M32" s="25">
        <v>2.77</v>
      </c>
      <c r="N32" s="25">
        <v>1.0</v>
      </c>
      <c r="O32" s="26">
        <v>2.2262656E7</v>
      </c>
      <c r="P32" s="26">
        <v>3.17942154E10</v>
      </c>
      <c r="Q32" s="26">
        <v>4.4828520704E10</v>
      </c>
      <c r="R32" s="26">
        <v>1.3034305304E10</v>
      </c>
      <c r="S32" s="27">
        <v>0.41</v>
      </c>
      <c r="T32" s="20" t="str">
        <f t="array" ref="T32">INDEX(Sheet10!D:D,MATCH(C32&amp;E32,INDEX(Sheet10!A:A&amp;Sheet10!B:B,0),0))</f>
        <v>P11AH</v>
      </c>
      <c r="U32" s="20" t="str">
        <f>VLOOKUP(T32,Sheet10!D:E,2,FALSE)</f>
        <v>Complex Peripheral Nervous Proc.</v>
      </c>
      <c r="V32" s="20"/>
      <c r="W32" s="20"/>
      <c r="X32" s="20"/>
      <c r="Y32" s="20"/>
      <c r="Z32" s="20"/>
      <c r="AA32" s="20"/>
      <c r="AB32" s="20"/>
      <c r="AC32" s="20"/>
      <c r="AD32" s="20"/>
      <c r="AE32" s="20"/>
    </row>
    <row r="33">
      <c r="A33" s="20" t="str">
        <f t="shared" ref="A33:B33" si="34">T33</f>
        <v>P11AJ</v>
      </c>
      <c r="B33" s="20" t="str">
        <f t="shared" si="34"/>
        <v>Simple Spinal Proc.</v>
      </c>
      <c r="C33" s="20" t="str">
        <f t="shared" si="3"/>
        <v>1</v>
      </c>
      <c r="D33" s="20" t="str">
        <f t="shared" si="4"/>
        <v>11</v>
      </c>
      <c r="E33" s="20" t="str">
        <f t="shared" si="5"/>
        <v>11091</v>
      </c>
      <c r="F33" s="25">
        <v>1109119.0</v>
      </c>
      <c r="G33" s="20" t="s">
        <v>23770</v>
      </c>
      <c r="H33" s="25">
        <v>177.0</v>
      </c>
      <c r="I33" s="26">
        <v>8037060.0</v>
      </c>
      <c r="J33" s="25">
        <v>3.4</v>
      </c>
      <c r="K33" s="26">
        <v>2.7326004E7</v>
      </c>
      <c r="L33" s="26">
        <v>8037060.0</v>
      </c>
      <c r="M33" s="25">
        <v>3.4</v>
      </c>
      <c r="N33" s="25">
        <v>1.0</v>
      </c>
      <c r="O33" s="26">
        <v>2.7326004E7</v>
      </c>
      <c r="P33" s="26">
        <v>4.0957251E9</v>
      </c>
      <c r="Q33" s="26">
        <v>4.881420208E9</v>
      </c>
      <c r="R33" s="26">
        <v>7.85695108E8</v>
      </c>
      <c r="S33" s="27">
        <v>0.192</v>
      </c>
      <c r="T33" s="20" t="str">
        <f t="array" ref="T33">INDEX(Sheet10!D:D,MATCH(C33&amp;E33,INDEX(Sheet10!A:A&amp;Sheet10!B:B,0),0))</f>
        <v>P11AJ</v>
      </c>
      <c r="U33" s="20" t="str">
        <f>VLOOKUP(T33,Sheet10!D:E,2,FALSE)</f>
        <v>Simple Spinal Proc.</v>
      </c>
      <c r="V33" s="20"/>
      <c r="W33" s="20"/>
      <c r="X33" s="20"/>
      <c r="Y33" s="20"/>
      <c r="Z33" s="20"/>
      <c r="AA33" s="20"/>
      <c r="AB33" s="20"/>
      <c r="AC33" s="20"/>
      <c r="AD33" s="20"/>
      <c r="AE33" s="20"/>
    </row>
    <row r="34">
      <c r="A34" s="20" t="str">
        <f t="shared" ref="A34:B34" si="35">T34</f>
        <v>P11AL</v>
      </c>
      <c r="B34" s="20" t="str">
        <f t="shared" si="35"/>
        <v>Extracranial Vascular Proc.</v>
      </c>
      <c r="C34" s="20" t="str">
        <f t="shared" si="3"/>
        <v>1</v>
      </c>
      <c r="D34" s="20" t="str">
        <f t="shared" si="4"/>
        <v>11</v>
      </c>
      <c r="E34" s="20" t="str">
        <f t="shared" si="5"/>
        <v>11101</v>
      </c>
      <c r="F34" s="25">
        <v>1110119.0</v>
      </c>
      <c r="G34" s="20" t="s">
        <v>23779</v>
      </c>
      <c r="H34" s="25">
        <v>787.0</v>
      </c>
      <c r="I34" s="26">
        <v>8037060.0</v>
      </c>
      <c r="J34" s="25">
        <v>3.05</v>
      </c>
      <c r="K34" s="26">
        <v>2.4513033E7</v>
      </c>
      <c r="L34" s="26">
        <v>8037060.0</v>
      </c>
      <c r="M34" s="25">
        <v>3.05</v>
      </c>
      <c r="N34" s="25">
        <v>1.0</v>
      </c>
      <c r="O34" s="26">
        <v>2.4513033E7</v>
      </c>
      <c r="P34" s="26">
        <v>1.29090912E10</v>
      </c>
      <c r="Q34" s="26">
        <v>1.9725745926E10</v>
      </c>
      <c r="R34" s="26">
        <v>6.816654726E9</v>
      </c>
      <c r="S34" s="27">
        <v>0.528</v>
      </c>
      <c r="T34" s="20" t="str">
        <f t="array" ref="T34">INDEX(Sheet10!D:D,MATCH(C34&amp;E34,INDEX(Sheet10!A:A&amp;Sheet10!B:B,0),0))</f>
        <v>P11AL</v>
      </c>
      <c r="U34" s="20" t="str">
        <f>VLOOKUP(T34,Sheet10!D:E,2,FALSE)</f>
        <v>Extracranial Vascular Proc.</v>
      </c>
      <c r="V34" s="20"/>
      <c r="W34" s="20"/>
      <c r="X34" s="20"/>
      <c r="Y34" s="20"/>
      <c r="Z34" s="20"/>
      <c r="AA34" s="20"/>
      <c r="AB34" s="20"/>
      <c r="AC34" s="20"/>
      <c r="AD34" s="20"/>
      <c r="AE34" s="20"/>
    </row>
    <row r="35">
      <c r="A35" s="20" t="str">
        <f t="shared" ref="A35:B35" si="36">T35</f>
        <v>P11AM</v>
      </c>
      <c r="B35" s="20" t="str">
        <f t="shared" si="36"/>
        <v>Simple Peripheral Nerve Proc.</v>
      </c>
      <c r="C35" s="20" t="str">
        <f t="shared" si="3"/>
        <v>1</v>
      </c>
      <c r="D35" s="20" t="str">
        <f t="shared" si="4"/>
        <v>11</v>
      </c>
      <c r="E35" s="20" t="str">
        <f t="shared" si="5"/>
        <v>11121</v>
      </c>
      <c r="F35" s="25">
        <v>1112110.0</v>
      </c>
      <c r="G35" s="20" t="s">
        <v>24310</v>
      </c>
      <c r="H35" s="26">
        <v>5216.0</v>
      </c>
      <c r="I35" s="26">
        <v>8037060.0</v>
      </c>
      <c r="J35" s="25">
        <v>1.13</v>
      </c>
      <c r="K35" s="26">
        <v>9081878.0</v>
      </c>
      <c r="L35" s="26">
        <v>8037060.0</v>
      </c>
      <c r="M35" s="25">
        <v>1.13</v>
      </c>
      <c r="N35" s="25">
        <v>1.0</v>
      </c>
      <c r="O35" s="26">
        <v>9081878.0</v>
      </c>
      <c r="P35" s="26">
        <v>3.62873807E10</v>
      </c>
      <c r="Q35" s="26">
        <v>4.7964426605E10</v>
      </c>
      <c r="R35" s="26">
        <v>1.1677045905E10</v>
      </c>
      <c r="S35" s="27">
        <v>0.322</v>
      </c>
      <c r="T35" s="20" t="str">
        <f t="array" ref="T35">INDEX(Sheet10!D:D,MATCH(C35&amp;E35,INDEX(Sheet10!A:A&amp;Sheet10!B:B,0),0))</f>
        <v>P11AM</v>
      </c>
      <c r="U35" s="20" t="str">
        <f>VLOOKUP(T35,Sheet10!D:E,2,FALSE)</f>
        <v>Simple Peripheral Nerve Proc.</v>
      </c>
      <c r="V35" s="20"/>
      <c r="W35" s="20"/>
      <c r="X35" s="20"/>
      <c r="Y35" s="20"/>
      <c r="Z35" s="20"/>
      <c r="AA35" s="20"/>
      <c r="AB35" s="20"/>
      <c r="AC35" s="20"/>
      <c r="AD35" s="20"/>
      <c r="AE35" s="20"/>
    </row>
    <row r="36">
      <c r="A36" s="20" t="str">
        <f t="shared" ref="A36:B36" si="37">T36</f>
        <v>P11AM</v>
      </c>
      <c r="B36" s="20" t="str">
        <f t="shared" si="37"/>
        <v>Simple Peripheral Nerve Proc.</v>
      </c>
      <c r="C36" s="20" t="str">
        <f t="shared" si="3"/>
        <v>1</v>
      </c>
      <c r="D36" s="20" t="str">
        <f t="shared" si="4"/>
        <v>11</v>
      </c>
      <c r="E36" s="20" t="str">
        <f t="shared" si="5"/>
        <v>11121</v>
      </c>
      <c r="F36" s="25">
        <v>1112111.0</v>
      </c>
      <c r="G36" s="20" t="s">
        <v>24371</v>
      </c>
      <c r="H36" s="26">
        <v>1092.0</v>
      </c>
      <c r="I36" s="26">
        <v>8037060.0</v>
      </c>
      <c r="J36" s="25">
        <v>1.7</v>
      </c>
      <c r="K36" s="26">
        <v>1.3663002E7</v>
      </c>
      <c r="L36" s="26">
        <v>8037060.0</v>
      </c>
      <c r="M36" s="25">
        <v>1.7</v>
      </c>
      <c r="N36" s="25">
        <v>1.0</v>
      </c>
      <c r="O36" s="26">
        <v>1.3663002E7</v>
      </c>
      <c r="P36" s="26">
        <v>1.04448348E10</v>
      </c>
      <c r="Q36" s="26">
        <v>1.5124478184E10</v>
      </c>
      <c r="R36" s="26">
        <v>4.679643384E9</v>
      </c>
      <c r="S36" s="27">
        <v>0.448</v>
      </c>
      <c r="T36" s="20" t="str">
        <f t="array" ref="T36">INDEX(Sheet10!D:D,MATCH(C36&amp;E36,INDEX(Sheet10!A:A&amp;Sheet10!B:B,0),0))</f>
        <v>P11AM</v>
      </c>
      <c r="U36" s="20" t="str">
        <f>VLOOKUP(T36,Sheet10!D:E,2,FALSE)</f>
        <v>Simple Peripheral Nerve Proc.</v>
      </c>
      <c r="V36" s="20"/>
      <c r="W36" s="20"/>
      <c r="X36" s="20"/>
      <c r="Y36" s="20"/>
      <c r="Z36" s="20"/>
      <c r="AA36" s="20"/>
      <c r="AB36" s="20"/>
      <c r="AC36" s="20"/>
      <c r="AD36" s="20"/>
      <c r="AE36" s="20"/>
    </row>
    <row r="37">
      <c r="A37" s="20" t="str">
        <f t="shared" ref="A37:B37" si="38">T37</f>
        <v>D11AA</v>
      </c>
      <c r="B37" s="20" t="str">
        <f t="shared" si="38"/>
        <v>Nervous System Infections</v>
      </c>
      <c r="C37" s="20" t="str">
        <f t="shared" si="3"/>
        <v>1</v>
      </c>
      <c r="D37" s="20" t="str">
        <f t="shared" si="4"/>
        <v>11</v>
      </c>
      <c r="E37" s="20" t="str">
        <f t="shared" si="5"/>
        <v>11611</v>
      </c>
      <c r="F37" s="25">
        <v>1161110.0</v>
      </c>
      <c r="G37" s="20" t="s">
        <v>24407</v>
      </c>
      <c r="H37" s="26">
        <v>13379.0</v>
      </c>
      <c r="I37" s="26">
        <v>8037060.0</v>
      </c>
      <c r="J37" s="25">
        <v>0.91</v>
      </c>
      <c r="K37" s="26">
        <v>7313725.0</v>
      </c>
      <c r="L37" s="26">
        <v>8037060.0</v>
      </c>
      <c r="M37" s="25">
        <v>0.91</v>
      </c>
      <c r="N37" s="25">
        <v>1.0</v>
      </c>
      <c r="O37" s="26">
        <v>7313725.0</v>
      </c>
      <c r="P37" s="26">
        <v>6.86007636E10</v>
      </c>
      <c r="Q37" s="26">
        <v>9.9551503432E10</v>
      </c>
      <c r="R37" s="26">
        <v>3.0950739832E10</v>
      </c>
      <c r="S37" s="27">
        <v>0.451</v>
      </c>
      <c r="T37" s="20" t="str">
        <f t="array" ref="T37">INDEX(Sheet10!D:D,MATCH(C37&amp;E37,INDEX(Sheet10!A:A&amp;Sheet10!B:B,0),0))</f>
        <v>D11AA</v>
      </c>
      <c r="U37" s="20" t="str">
        <f>VLOOKUP(T37,Sheet10!D:E,2,FALSE)</f>
        <v>Nervous System Infections</v>
      </c>
      <c r="V37" s="20"/>
      <c r="W37" s="20"/>
      <c r="X37" s="20"/>
      <c r="Y37" s="20"/>
      <c r="Z37" s="20"/>
      <c r="AA37" s="20"/>
      <c r="AB37" s="20"/>
      <c r="AC37" s="20"/>
      <c r="AD37" s="20"/>
      <c r="AE37" s="20"/>
    </row>
    <row r="38">
      <c r="A38" s="20" t="str">
        <f t="shared" ref="A38:B38" si="39">T38</f>
        <v>D11AA</v>
      </c>
      <c r="B38" s="20" t="str">
        <f t="shared" si="39"/>
        <v>Nervous System Infections</v>
      </c>
      <c r="C38" s="20" t="str">
        <f t="shared" si="3"/>
        <v>1</v>
      </c>
      <c r="D38" s="20" t="str">
        <f t="shared" si="4"/>
        <v>11</v>
      </c>
      <c r="E38" s="20" t="str">
        <f t="shared" si="5"/>
        <v>11611</v>
      </c>
      <c r="F38" s="25">
        <v>1161111.0</v>
      </c>
      <c r="G38" s="20" t="s">
        <v>24450</v>
      </c>
      <c r="H38" s="26">
        <v>8790.0</v>
      </c>
      <c r="I38" s="26">
        <v>8037060.0</v>
      </c>
      <c r="J38" s="25">
        <v>1.55</v>
      </c>
      <c r="K38" s="26">
        <v>1.2457443E7</v>
      </c>
      <c r="L38" s="26">
        <v>8037060.0</v>
      </c>
      <c r="M38" s="25">
        <v>1.55</v>
      </c>
      <c r="N38" s="25">
        <v>1.0</v>
      </c>
      <c r="O38" s="26">
        <v>1.2457443E7</v>
      </c>
      <c r="P38" s="26">
        <v>7.92803309E10</v>
      </c>
      <c r="Q38" s="26">
        <v>1.10680203373E11</v>
      </c>
      <c r="R38" s="26">
        <v>3.1399872473E10</v>
      </c>
      <c r="S38" s="27">
        <v>0.396</v>
      </c>
      <c r="T38" s="20" t="str">
        <f t="array" ref="T38">INDEX(Sheet10!D:D,MATCH(C38&amp;E38,INDEX(Sheet10!A:A&amp;Sheet10!B:B,0),0))</f>
        <v>D11AA</v>
      </c>
      <c r="U38" s="20" t="str">
        <f>VLOOKUP(T38,Sheet10!D:E,2,FALSE)</f>
        <v>Nervous System Infections</v>
      </c>
      <c r="V38" s="20"/>
      <c r="W38" s="20"/>
      <c r="X38" s="20"/>
      <c r="Y38" s="20"/>
      <c r="Z38" s="20"/>
      <c r="AA38" s="20"/>
      <c r="AB38" s="20"/>
      <c r="AC38" s="20"/>
      <c r="AD38" s="20"/>
      <c r="AE38" s="20"/>
    </row>
    <row r="39">
      <c r="A39" s="20" t="str">
        <f t="shared" ref="A39:B39" si="40">T39</f>
        <v>D11AA</v>
      </c>
      <c r="B39" s="20" t="str">
        <f t="shared" si="40"/>
        <v>Nervous System Infections</v>
      </c>
      <c r="C39" s="20" t="str">
        <f t="shared" si="3"/>
        <v>1</v>
      </c>
      <c r="D39" s="20" t="str">
        <f t="shared" si="4"/>
        <v>11</v>
      </c>
      <c r="E39" s="20" t="str">
        <f t="shared" si="5"/>
        <v>11611</v>
      </c>
      <c r="F39" s="25">
        <v>1161112.0</v>
      </c>
      <c r="G39" s="20" t="s">
        <v>24484</v>
      </c>
      <c r="H39" s="26">
        <v>2246.0</v>
      </c>
      <c r="I39" s="26">
        <v>8037060.0</v>
      </c>
      <c r="J39" s="25">
        <v>2.12</v>
      </c>
      <c r="K39" s="26">
        <v>1.7038567E7</v>
      </c>
      <c r="L39" s="26">
        <v>8037060.0</v>
      </c>
      <c r="M39" s="25">
        <v>2.12</v>
      </c>
      <c r="N39" s="25">
        <v>1.0</v>
      </c>
      <c r="O39" s="26">
        <v>1.7038567E7</v>
      </c>
      <c r="P39" s="26">
        <v>3.20504375E10</v>
      </c>
      <c r="Q39" s="26">
        <v>3.8630506931E10</v>
      </c>
      <c r="R39" s="26">
        <v>6.580069431E9</v>
      </c>
      <c r="S39" s="27">
        <v>0.205</v>
      </c>
      <c r="T39" s="20" t="str">
        <f t="array" ref="T39">INDEX(Sheet10!D:D,MATCH(C39&amp;E39,INDEX(Sheet10!A:A&amp;Sheet10!B:B,0),0))</f>
        <v>D11AA</v>
      </c>
      <c r="U39" s="20" t="str">
        <f>VLOOKUP(T39,Sheet10!D:E,2,FALSE)</f>
        <v>Nervous System Infections</v>
      </c>
      <c r="V39" s="20"/>
      <c r="W39" s="20"/>
      <c r="X39" s="20"/>
      <c r="Y39" s="20"/>
      <c r="Z39" s="20"/>
      <c r="AA39" s="20"/>
      <c r="AB39" s="20"/>
      <c r="AC39" s="20"/>
      <c r="AD39" s="20"/>
      <c r="AE39" s="20"/>
    </row>
    <row r="40">
      <c r="A40" s="20" t="str">
        <f t="shared" ref="A40:B40" si="41">T40</f>
        <v>D11AB</v>
      </c>
      <c r="B40" s="20" t="str">
        <f t="shared" si="41"/>
        <v>Nervous System Neoplasms</v>
      </c>
      <c r="C40" s="20" t="str">
        <f t="shared" si="3"/>
        <v>1</v>
      </c>
      <c r="D40" s="20" t="str">
        <f t="shared" si="4"/>
        <v>11</v>
      </c>
      <c r="E40" s="20" t="str">
        <f t="shared" si="5"/>
        <v>11621</v>
      </c>
      <c r="F40" s="25">
        <v>1162110.0</v>
      </c>
      <c r="G40" s="20" t="s">
        <v>24518</v>
      </c>
      <c r="H40" s="26">
        <v>11092.0</v>
      </c>
      <c r="I40" s="26">
        <v>8037060.0</v>
      </c>
      <c r="J40" s="25">
        <v>0.81</v>
      </c>
      <c r="K40" s="26">
        <v>6510019.0</v>
      </c>
      <c r="L40" s="26">
        <v>8037060.0</v>
      </c>
      <c r="M40" s="25">
        <v>0.81</v>
      </c>
      <c r="N40" s="25">
        <v>1.0</v>
      </c>
      <c r="O40" s="26">
        <v>6510019.0</v>
      </c>
      <c r="P40" s="26">
        <v>5.51490643E10</v>
      </c>
      <c r="Q40" s="26">
        <v>7.3679787268E10</v>
      </c>
      <c r="R40" s="26">
        <v>1.8530722968E10</v>
      </c>
      <c r="S40" s="27">
        <v>0.336</v>
      </c>
      <c r="T40" s="20" t="str">
        <f t="array" ref="T40">INDEX(Sheet10!D:D,MATCH(C40&amp;E40,INDEX(Sheet10!A:A&amp;Sheet10!B:B,0),0))</f>
        <v>D11AB</v>
      </c>
      <c r="U40" s="20" t="str">
        <f>VLOOKUP(T40,Sheet10!D:E,2,FALSE)</f>
        <v>Nervous System Neoplasms</v>
      </c>
      <c r="V40" s="20"/>
      <c r="W40" s="20"/>
      <c r="X40" s="20"/>
      <c r="Y40" s="20"/>
      <c r="Z40" s="20"/>
      <c r="AA40" s="20"/>
      <c r="AB40" s="20"/>
      <c r="AC40" s="20"/>
      <c r="AD40" s="20"/>
      <c r="AE40" s="20"/>
    </row>
    <row r="41">
      <c r="A41" s="20" t="str">
        <f t="shared" ref="A41:B41" si="42">T41</f>
        <v>D11AB</v>
      </c>
      <c r="B41" s="20" t="str">
        <f t="shared" si="42"/>
        <v>Nervous System Neoplasms</v>
      </c>
      <c r="C41" s="20" t="str">
        <f t="shared" si="3"/>
        <v>1</v>
      </c>
      <c r="D41" s="20" t="str">
        <f t="shared" si="4"/>
        <v>11</v>
      </c>
      <c r="E41" s="20" t="str">
        <f t="shared" si="5"/>
        <v>11621</v>
      </c>
      <c r="F41" s="25">
        <v>1162111.0</v>
      </c>
      <c r="G41" s="20" t="s">
        <v>24535</v>
      </c>
      <c r="H41" s="26">
        <v>4281.0</v>
      </c>
      <c r="I41" s="26">
        <v>8037060.0</v>
      </c>
      <c r="J41" s="25">
        <v>1.27</v>
      </c>
      <c r="K41" s="26">
        <v>1.0207066E7</v>
      </c>
      <c r="L41" s="26">
        <v>8037060.0</v>
      </c>
      <c r="M41" s="25">
        <v>1.27</v>
      </c>
      <c r="N41" s="25">
        <v>1.0</v>
      </c>
      <c r="O41" s="26">
        <v>1.0207066E7</v>
      </c>
      <c r="P41" s="26">
        <v>3.38514467E10</v>
      </c>
      <c r="Q41" s="26">
        <v>4.4397249291E10</v>
      </c>
      <c r="R41" s="26">
        <v>1.0545802591E10</v>
      </c>
      <c r="S41" s="27">
        <v>0.312</v>
      </c>
      <c r="T41" s="20" t="str">
        <f t="array" ref="T41">INDEX(Sheet10!D:D,MATCH(C41&amp;E41,INDEX(Sheet10!A:A&amp;Sheet10!B:B,0),0))</f>
        <v>D11AB</v>
      </c>
      <c r="U41" s="20" t="str">
        <f>VLOOKUP(T41,Sheet10!D:E,2,FALSE)</f>
        <v>Nervous System Neoplasms</v>
      </c>
      <c r="V41" s="20"/>
      <c r="W41" s="20"/>
      <c r="X41" s="20"/>
      <c r="Y41" s="20"/>
      <c r="Z41" s="20"/>
      <c r="AA41" s="20"/>
      <c r="AB41" s="20"/>
      <c r="AC41" s="20"/>
      <c r="AD41" s="20"/>
      <c r="AE41" s="20"/>
    </row>
    <row r="42">
      <c r="A42" s="20" t="str">
        <f t="shared" ref="A42:B42" si="43">T42</f>
        <v>D11AB</v>
      </c>
      <c r="B42" s="20" t="str">
        <f t="shared" si="43"/>
        <v>Nervous System Neoplasms</v>
      </c>
      <c r="C42" s="20" t="str">
        <f t="shared" si="3"/>
        <v>1</v>
      </c>
      <c r="D42" s="20" t="str">
        <f t="shared" si="4"/>
        <v>11</v>
      </c>
      <c r="E42" s="20" t="str">
        <f t="shared" si="5"/>
        <v>11621</v>
      </c>
      <c r="F42" s="25">
        <v>1162112.0</v>
      </c>
      <c r="G42" s="20" t="s">
        <v>24571</v>
      </c>
      <c r="H42" s="26">
        <v>1022.0</v>
      </c>
      <c r="I42" s="26">
        <v>8037060.0</v>
      </c>
      <c r="J42" s="25">
        <v>2.22</v>
      </c>
      <c r="K42" s="26">
        <v>1.7842273E7</v>
      </c>
      <c r="L42" s="26">
        <v>8037060.0</v>
      </c>
      <c r="M42" s="25">
        <v>2.22</v>
      </c>
      <c r="N42" s="25">
        <v>1.0</v>
      </c>
      <c r="O42" s="26">
        <v>1.7842273E7</v>
      </c>
      <c r="P42" s="26">
        <v>1.3328617E10</v>
      </c>
      <c r="Q42" s="26">
        <v>1.845467771E10</v>
      </c>
      <c r="R42" s="26">
        <v>5.12606071E9</v>
      </c>
      <c r="S42" s="27">
        <v>0.385</v>
      </c>
      <c r="T42" s="20" t="str">
        <f t="array" ref="T42">INDEX(Sheet10!D:D,MATCH(C42&amp;E42,INDEX(Sheet10!A:A&amp;Sheet10!B:B,0),0))</f>
        <v>D11AB</v>
      </c>
      <c r="U42" s="20" t="str">
        <f>VLOOKUP(T42,Sheet10!D:E,2,FALSE)</f>
        <v>Nervous System Neoplasms</v>
      </c>
      <c r="V42" s="20"/>
      <c r="W42" s="20"/>
      <c r="X42" s="20"/>
      <c r="Y42" s="20"/>
      <c r="Z42" s="20"/>
      <c r="AA42" s="20"/>
      <c r="AB42" s="20"/>
      <c r="AC42" s="20"/>
      <c r="AD42" s="20"/>
      <c r="AE42" s="20"/>
    </row>
    <row r="43">
      <c r="A43" s="20" t="str">
        <f t="shared" ref="A43:B43" si="44">T43</f>
        <v>D11AC</v>
      </c>
      <c r="B43" s="20" t="str">
        <f t="shared" si="44"/>
        <v>Systemic Atrophy</v>
      </c>
      <c r="C43" s="20" t="str">
        <f t="shared" si="3"/>
        <v>1</v>
      </c>
      <c r="D43" s="20" t="str">
        <f t="shared" si="4"/>
        <v>11</v>
      </c>
      <c r="E43" s="20" t="str">
        <f t="shared" si="5"/>
        <v>11631</v>
      </c>
      <c r="F43" s="25">
        <v>1163119.0</v>
      </c>
      <c r="G43" s="20" t="s">
        <v>23820</v>
      </c>
      <c r="H43" s="25">
        <v>245.0</v>
      </c>
      <c r="I43" s="26">
        <v>8037060.0</v>
      </c>
      <c r="J43" s="25">
        <v>0.89</v>
      </c>
      <c r="K43" s="26">
        <v>7152983.0</v>
      </c>
      <c r="L43" s="26">
        <v>8037060.0</v>
      </c>
      <c r="M43" s="25">
        <v>0.89</v>
      </c>
      <c r="N43" s="25">
        <v>1.13</v>
      </c>
      <c r="O43" s="26">
        <v>8082871.0</v>
      </c>
      <c r="P43" s="26">
        <v>1.9739294E9</v>
      </c>
      <c r="Q43" s="26">
        <v>2.016480954E9</v>
      </c>
      <c r="R43" s="26">
        <v>4.2551554E7</v>
      </c>
      <c r="S43" s="27">
        <v>0.022</v>
      </c>
      <c r="T43" s="20" t="str">
        <f t="array" ref="T43">INDEX(Sheet10!D:D,MATCH(C43&amp;E43,INDEX(Sheet10!A:A&amp;Sheet10!B:B,0),0))</f>
        <v>D11AC</v>
      </c>
      <c r="U43" s="20" t="str">
        <f>VLOOKUP(T43,Sheet10!D:E,2,FALSE)</f>
        <v>Systemic Atrophy</v>
      </c>
      <c r="V43" s="20"/>
      <c r="W43" s="20"/>
      <c r="X43" s="20"/>
      <c r="Y43" s="20"/>
      <c r="Z43" s="20"/>
      <c r="AA43" s="20"/>
      <c r="AB43" s="20"/>
      <c r="AC43" s="20"/>
      <c r="AD43" s="20"/>
      <c r="AE43" s="20"/>
    </row>
    <row r="44">
      <c r="A44" s="20" t="str">
        <f t="shared" ref="A44:B44" si="45">T44</f>
        <v>D11AD</v>
      </c>
      <c r="B44" s="20" t="str">
        <f t="shared" si="45"/>
        <v>Multiple Sclerosis &amp; Other Nervous Diseases</v>
      </c>
      <c r="C44" s="20" t="str">
        <f t="shared" si="3"/>
        <v>1</v>
      </c>
      <c r="D44" s="20" t="str">
        <f t="shared" si="4"/>
        <v>11</v>
      </c>
      <c r="E44" s="20" t="str">
        <f t="shared" si="5"/>
        <v>11641</v>
      </c>
      <c r="F44" s="25">
        <v>1164110.0</v>
      </c>
      <c r="G44" s="20" t="s">
        <v>24650</v>
      </c>
      <c r="H44" s="26">
        <v>2822.0</v>
      </c>
      <c r="I44" s="26">
        <v>8037060.0</v>
      </c>
      <c r="J44" s="25">
        <v>0.95</v>
      </c>
      <c r="K44" s="26">
        <v>7635207.0</v>
      </c>
      <c r="L44" s="26">
        <v>8037060.0</v>
      </c>
      <c r="M44" s="25">
        <v>0.95</v>
      </c>
      <c r="N44" s="25">
        <v>1.0</v>
      </c>
      <c r="O44" s="26">
        <v>7635207.0</v>
      </c>
      <c r="P44" s="26">
        <v>1.74605848E10</v>
      </c>
      <c r="Q44" s="26">
        <v>2.1985910154E10</v>
      </c>
      <c r="R44" s="26">
        <v>4.525325354E9</v>
      </c>
      <c r="S44" s="27">
        <v>0.259</v>
      </c>
      <c r="T44" s="20" t="str">
        <f t="array" ref="T44">INDEX(Sheet10!D:D,MATCH(C44&amp;E44,INDEX(Sheet10!A:A&amp;Sheet10!B:B,0),0))</f>
        <v>D11AD</v>
      </c>
      <c r="U44" s="20" t="str">
        <f>VLOOKUP(T44,Sheet10!D:E,2,FALSE)</f>
        <v>Multiple Sclerosis &amp; Other Nervous Diseases</v>
      </c>
      <c r="V44" s="20"/>
      <c r="W44" s="20"/>
      <c r="X44" s="20"/>
      <c r="Y44" s="20"/>
      <c r="Z44" s="20"/>
      <c r="AA44" s="20"/>
      <c r="AB44" s="20"/>
      <c r="AC44" s="20"/>
      <c r="AD44" s="20"/>
      <c r="AE44" s="20"/>
    </row>
    <row r="45">
      <c r="A45" s="20" t="str">
        <f t="shared" ref="A45:B45" si="46">T45</f>
        <v>D11AD</v>
      </c>
      <c r="B45" s="20" t="str">
        <f t="shared" si="46"/>
        <v>Multiple Sclerosis &amp; Other Nervous Diseases</v>
      </c>
      <c r="C45" s="20" t="str">
        <f t="shared" si="3"/>
        <v>1</v>
      </c>
      <c r="D45" s="20" t="str">
        <f t="shared" si="4"/>
        <v>11</v>
      </c>
      <c r="E45" s="20" t="str">
        <f t="shared" si="5"/>
        <v>11641</v>
      </c>
      <c r="F45" s="25">
        <v>1164111.0</v>
      </c>
      <c r="G45" s="20" t="s">
        <v>24683</v>
      </c>
      <c r="H45" s="26">
        <v>1169.0</v>
      </c>
      <c r="I45" s="26">
        <v>8037060.0</v>
      </c>
      <c r="J45" s="25">
        <v>2.12</v>
      </c>
      <c r="K45" s="26">
        <v>1.7038567E7</v>
      </c>
      <c r="L45" s="26">
        <v>8037060.0</v>
      </c>
      <c r="M45" s="25">
        <v>2.12</v>
      </c>
      <c r="N45" s="25">
        <v>1.0</v>
      </c>
      <c r="O45" s="26">
        <v>1.7038567E7</v>
      </c>
      <c r="P45" s="26">
        <v>1.40157656E10</v>
      </c>
      <c r="Q45" s="26">
        <v>2.0186061057E10</v>
      </c>
      <c r="R45" s="26">
        <v>6.170295457E9</v>
      </c>
      <c r="S45" s="27">
        <v>0.44</v>
      </c>
      <c r="T45" s="20" t="str">
        <f t="array" ref="T45">INDEX(Sheet10!D:D,MATCH(C45&amp;E45,INDEX(Sheet10!A:A&amp;Sheet10!B:B,0),0))</f>
        <v>D11AD</v>
      </c>
      <c r="U45" s="20" t="str">
        <f>VLOOKUP(T45,Sheet10!D:E,2,FALSE)</f>
        <v>Multiple Sclerosis &amp; Other Nervous Diseases</v>
      </c>
      <c r="V45" s="20"/>
      <c r="W45" s="20"/>
      <c r="X45" s="20"/>
      <c r="Y45" s="20"/>
      <c r="Z45" s="20"/>
      <c r="AA45" s="20"/>
      <c r="AB45" s="20"/>
      <c r="AC45" s="20"/>
      <c r="AD45" s="20"/>
      <c r="AE45" s="20"/>
    </row>
    <row r="46">
      <c r="A46" s="20" t="str">
        <f t="shared" ref="A46:B46" si="47">T46</f>
        <v>D11AE</v>
      </c>
      <c r="B46" s="20" t="str">
        <f t="shared" si="47"/>
        <v>Extrapyramidal &amp; Movement Disorders</v>
      </c>
      <c r="C46" s="20" t="str">
        <f t="shared" si="3"/>
        <v>1</v>
      </c>
      <c r="D46" s="20" t="str">
        <f t="shared" si="4"/>
        <v>11</v>
      </c>
      <c r="E46" s="20" t="str">
        <f t="shared" si="5"/>
        <v>11651</v>
      </c>
      <c r="F46" s="25">
        <v>1165110.0</v>
      </c>
      <c r="G46" s="20" t="s">
        <v>24722</v>
      </c>
      <c r="H46" s="26">
        <v>3684.0</v>
      </c>
      <c r="I46" s="26">
        <v>8037060.0</v>
      </c>
      <c r="J46" s="25">
        <v>0.47</v>
      </c>
      <c r="K46" s="26">
        <v>3777418.0</v>
      </c>
      <c r="L46" s="26">
        <v>8037060.0</v>
      </c>
      <c r="M46" s="25">
        <v>0.47</v>
      </c>
      <c r="N46" s="25">
        <v>1.19</v>
      </c>
      <c r="O46" s="26">
        <v>4495128.0</v>
      </c>
      <c r="P46" s="26">
        <v>1.64969158E10</v>
      </c>
      <c r="Q46" s="26">
        <v>1.6961650292E10</v>
      </c>
      <c r="R46" s="26">
        <v>4.64734492E8</v>
      </c>
      <c r="S46" s="27">
        <v>0.028</v>
      </c>
      <c r="T46" s="20" t="str">
        <f t="array" ref="T46">INDEX(Sheet10!D:D,MATCH(C46&amp;E46,INDEX(Sheet10!A:A&amp;Sheet10!B:B,0),0))</f>
        <v>D11AE</v>
      </c>
      <c r="U46" s="20" t="str">
        <f>VLOOKUP(T46,Sheet10!D:E,2,FALSE)</f>
        <v>Extrapyramidal &amp; Movement Disorders</v>
      </c>
      <c r="V46" s="20"/>
      <c r="W46" s="20"/>
      <c r="X46" s="20"/>
      <c r="Y46" s="20"/>
      <c r="Z46" s="20"/>
      <c r="AA46" s="20"/>
      <c r="AB46" s="20"/>
      <c r="AC46" s="20"/>
      <c r="AD46" s="20"/>
      <c r="AE46" s="20"/>
    </row>
    <row r="47">
      <c r="A47" s="20" t="str">
        <f t="shared" ref="A47:B47" si="48">T47</f>
        <v>D11AE</v>
      </c>
      <c r="B47" s="20" t="str">
        <f t="shared" si="48"/>
        <v>Extrapyramidal &amp; Movement Disorders</v>
      </c>
      <c r="C47" s="20" t="str">
        <f t="shared" si="3"/>
        <v>1</v>
      </c>
      <c r="D47" s="20" t="str">
        <f t="shared" si="4"/>
        <v>11</v>
      </c>
      <c r="E47" s="20" t="str">
        <f t="shared" si="5"/>
        <v>11651</v>
      </c>
      <c r="F47" s="25">
        <v>1165111.0</v>
      </c>
      <c r="G47" s="20" t="s">
        <v>24747</v>
      </c>
      <c r="H47" s="26">
        <v>1378.0</v>
      </c>
      <c r="I47" s="26">
        <v>8037060.0</v>
      </c>
      <c r="J47" s="25">
        <v>0.75</v>
      </c>
      <c r="K47" s="26">
        <v>6027795.0</v>
      </c>
      <c r="L47" s="26">
        <v>8037060.0</v>
      </c>
      <c r="M47" s="25">
        <v>0.75</v>
      </c>
      <c r="N47" s="25">
        <v>1.07</v>
      </c>
      <c r="O47" s="26">
        <v>6449741.0</v>
      </c>
      <c r="P47" s="26">
        <v>8.8709328E9</v>
      </c>
      <c r="Q47" s="26">
        <v>9.104980616E9</v>
      </c>
      <c r="R47" s="26">
        <v>2.34047816E8</v>
      </c>
      <c r="S47" s="27">
        <v>0.026</v>
      </c>
      <c r="T47" s="20" t="str">
        <f t="array" ref="T47">INDEX(Sheet10!D:D,MATCH(C47&amp;E47,INDEX(Sheet10!A:A&amp;Sheet10!B:B,0),0))</f>
        <v>D11AE</v>
      </c>
      <c r="U47" s="20" t="str">
        <f>VLOOKUP(T47,Sheet10!D:E,2,FALSE)</f>
        <v>Extrapyramidal &amp; Movement Disorders</v>
      </c>
      <c r="V47" s="20"/>
      <c r="W47" s="20"/>
      <c r="X47" s="20"/>
      <c r="Y47" s="20"/>
      <c r="Z47" s="20"/>
      <c r="AA47" s="20"/>
      <c r="AB47" s="20"/>
      <c r="AC47" s="20"/>
      <c r="AD47" s="20"/>
      <c r="AE47" s="20"/>
    </row>
    <row r="48">
      <c r="A48" s="20" t="str">
        <f t="shared" ref="A48:B48" si="49">T48</f>
        <v>D11AF</v>
      </c>
      <c r="B48" s="20" t="str">
        <f t="shared" si="49"/>
        <v>Neurobehaviour &amp; Other Neurodegenerative Diseases</v>
      </c>
      <c r="C48" s="20" t="str">
        <f t="shared" si="3"/>
        <v>1</v>
      </c>
      <c r="D48" s="20" t="str">
        <f t="shared" si="4"/>
        <v>11</v>
      </c>
      <c r="E48" s="20" t="str">
        <f t="shared" si="5"/>
        <v>11661</v>
      </c>
      <c r="F48" s="25">
        <v>1166119.0</v>
      </c>
      <c r="G48" s="20" t="s">
        <v>23854</v>
      </c>
      <c r="H48" s="26">
        <v>3934.0</v>
      </c>
      <c r="I48" s="26">
        <v>8037060.0</v>
      </c>
      <c r="J48" s="25">
        <v>0.77</v>
      </c>
      <c r="K48" s="26">
        <v>6188536.0</v>
      </c>
      <c r="L48" s="26">
        <v>8037060.0</v>
      </c>
      <c r="M48" s="25">
        <v>0.77</v>
      </c>
      <c r="N48" s="25">
        <v>1.0</v>
      </c>
      <c r="O48" s="26">
        <v>6188536.0</v>
      </c>
      <c r="P48" s="26">
        <v>2.1665716E10</v>
      </c>
      <c r="Q48" s="26">
        <v>2.4856489411E10</v>
      </c>
      <c r="R48" s="26">
        <v>3.190773411E9</v>
      </c>
      <c r="S48" s="27">
        <v>0.147</v>
      </c>
      <c r="T48" s="20" t="str">
        <f t="array" ref="T48">INDEX(Sheet10!D:D,MATCH(C48&amp;E48,INDEX(Sheet10!A:A&amp;Sheet10!B:B,0),0))</f>
        <v>D11AF</v>
      </c>
      <c r="U48" s="20" t="str">
        <f>VLOOKUP(T48,Sheet10!D:E,2,FALSE)</f>
        <v>Neurobehaviour &amp; Other Neurodegenerative Diseases</v>
      </c>
      <c r="V48" s="20"/>
      <c r="W48" s="20"/>
      <c r="X48" s="20"/>
      <c r="Y48" s="20"/>
      <c r="Z48" s="20"/>
      <c r="AA48" s="20"/>
      <c r="AB48" s="20"/>
      <c r="AC48" s="20"/>
      <c r="AD48" s="20"/>
      <c r="AE48" s="20"/>
    </row>
    <row r="49">
      <c r="A49" s="20" t="str">
        <f t="shared" ref="A49:B49" si="50">T49</f>
        <v>D11AG</v>
      </c>
      <c r="B49" s="20" t="str">
        <f t="shared" si="50"/>
        <v>Epilepsy &amp; Convulsion Attack</v>
      </c>
      <c r="C49" s="20" t="str">
        <f t="shared" si="3"/>
        <v>1</v>
      </c>
      <c r="D49" s="20" t="str">
        <f t="shared" si="4"/>
        <v>11</v>
      </c>
      <c r="E49" s="20" t="str">
        <f t="shared" si="5"/>
        <v>11671</v>
      </c>
      <c r="F49" s="25">
        <v>1167110.0</v>
      </c>
      <c r="G49" s="20" t="s">
        <v>24820</v>
      </c>
      <c r="H49" s="26">
        <v>168717.0</v>
      </c>
      <c r="I49" s="26">
        <v>8037060.0</v>
      </c>
      <c r="J49" s="25">
        <v>0.44</v>
      </c>
      <c r="K49" s="26">
        <v>3536306.0</v>
      </c>
      <c r="L49" s="26">
        <v>8037060.0</v>
      </c>
      <c r="M49" s="25">
        <v>0.44</v>
      </c>
      <c r="N49" s="25">
        <v>0.92</v>
      </c>
      <c r="O49" s="26">
        <v>3253402.0</v>
      </c>
      <c r="P49" s="26">
        <v>5.192839386E11</v>
      </c>
      <c r="Q49" s="26">
        <v>5.66344590338E11</v>
      </c>
      <c r="R49" s="26">
        <v>4.7060651738E10</v>
      </c>
      <c r="S49" s="27">
        <v>0.091</v>
      </c>
      <c r="T49" s="20" t="str">
        <f t="array" ref="T49">INDEX(Sheet10!D:D,MATCH(C49&amp;E49,INDEX(Sheet10!A:A&amp;Sheet10!B:B,0),0))</f>
        <v>D11AG</v>
      </c>
      <c r="U49" s="20" t="str">
        <f>VLOOKUP(T49,Sheet10!D:E,2,FALSE)</f>
        <v>Epilepsy &amp; Convulsion Attack</v>
      </c>
      <c r="V49" s="20"/>
      <c r="W49" s="20"/>
      <c r="X49" s="20"/>
      <c r="Y49" s="20"/>
      <c r="Z49" s="20"/>
      <c r="AA49" s="20"/>
      <c r="AB49" s="20"/>
      <c r="AC49" s="20"/>
      <c r="AD49" s="20"/>
      <c r="AE49" s="20"/>
    </row>
    <row r="50">
      <c r="A50" s="20" t="str">
        <f t="shared" ref="A50:B50" si="51">T50</f>
        <v>D11AG</v>
      </c>
      <c r="B50" s="20" t="str">
        <f t="shared" si="51"/>
        <v>Epilepsy &amp; Convulsion Attack</v>
      </c>
      <c r="C50" s="20" t="str">
        <f t="shared" si="3"/>
        <v>1</v>
      </c>
      <c r="D50" s="20" t="str">
        <f t="shared" si="4"/>
        <v>11</v>
      </c>
      <c r="E50" s="20" t="str">
        <f t="shared" si="5"/>
        <v>11671</v>
      </c>
      <c r="F50" s="25">
        <v>1167111.0</v>
      </c>
      <c r="G50" s="20" t="s">
        <v>24846</v>
      </c>
      <c r="H50" s="26">
        <v>26199.0</v>
      </c>
      <c r="I50" s="26">
        <v>8037060.0</v>
      </c>
      <c r="J50" s="25">
        <v>0.58</v>
      </c>
      <c r="K50" s="26">
        <v>4661495.0</v>
      </c>
      <c r="L50" s="26">
        <v>8037060.0</v>
      </c>
      <c r="M50" s="25">
        <v>0.58</v>
      </c>
      <c r="N50" s="25">
        <v>0.92</v>
      </c>
      <c r="O50" s="26">
        <v>4288575.0</v>
      </c>
      <c r="P50" s="26">
        <v>1.061162632E11</v>
      </c>
      <c r="Q50" s="26">
        <v>1.15281502084E11</v>
      </c>
      <c r="R50" s="26">
        <v>9.165238884E9</v>
      </c>
      <c r="S50" s="27">
        <v>0.086</v>
      </c>
      <c r="T50" s="20" t="str">
        <f t="array" ref="T50">INDEX(Sheet10!D:D,MATCH(C50&amp;E50,INDEX(Sheet10!A:A&amp;Sheet10!B:B,0),0))</f>
        <v>D11AG</v>
      </c>
      <c r="U50" s="20" t="str">
        <f>VLOOKUP(T50,Sheet10!D:E,2,FALSE)</f>
        <v>Epilepsy &amp; Convulsion Attack</v>
      </c>
      <c r="V50" s="20"/>
      <c r="W50" s="20"/>
      <c r="X50" s="20"/>
      <c r="Y50" s="20"/>
      <c r="Z50" s="20"/>
      <c r="AA50" s="20"/>
      <c r="AB50" s="20"/>
      <c r="AC50" s="20"/>
      <c r="AD50" s="20"/>
      <c r="AE50" s="20"/>
    </row>
    <row r="51">
      <c r="A51" s="20" t="str">
        <f t="shared" ref="A51:B51" si="52">T51</f>
        <v>D11AG</v>
      </c>
      <c r="B51" s="20" t="str">
        <f t="shared" si="52"/>
        <v>Epilepsy &amp; Convulsion Attack</v>
      </c>
      <c r="C51" s="20" t="str">
        <f t="shared" si="3"/>
        <v>1</v>
      </c>
      <c r="D51" s="20" t="str">
        <f t="shared" si="4"/>
        <v>11</v>
      </c>
      <c r="E51" s="20" t="str">
        <f t="shared" si="5"/>
        <v>11671</v>
      </c>
      <c r="F51" s="25">
        <v>1167112.0</v>
      </c>
      <c r="G51" s="20" t="s">
        <v>24866</v>
      </c>
      <c r="H51" s="26">
        <v>1582.0</v>
      </c>
      <c r="I51" s="26">
        <v>8037060.0</v>
      </c>
      <c r="J51" s="25">
        <v>1.08</v>
      </c>
      <c r="K51" s="26">
        <v>8680025.0</v>
      </c>
      <c r="L51" s="26">
        <v>8037060.0</v>
      </c>
      <c r="M51" s="25">
        <v>1.08</v>
      </c>
      <c r="N51" s="25">
        <v>1.07</v>
      </c>
      <c r="O51" s="26">
        <v>9287627.0</v>
      </c>
      <c r="P51" s="26">
        <v>1.47147299E10</v>
      </c>
      <c r="Q51" s="26">
        <v>1.491435568E10</v>
      </c>
      <c r="R51" s="26">
        <v>1.9962578E8</v>
      </c>
      <c r="S51" s="27">
        <v>0.014</v>
      </c>
      <c r="T51" s="20" t="str">
        <f t="array" ref="T51">INDEX(Sheet10!D:D,MATCH(C51&amp;E51,INDEX(Sheet10!A:A&amp;Sheet10!B:B,0),0))</f>
        <v>D11AG</v>
      </c>
      <c r="U51" s="20" t="str">
        <f>VLOOKUP(T51,Sheet10!D:E,2,FALSE)</f>
        <v>Epilepsy &amp; Convulsion Attack</v>
      </c>
      <c r="V51" s="20"/>
      <c r="W51" s="20"/>
      <c r="X51" s="20"/>
      <c r="Y51" s="20"/>
      <c r="Z51" s="20"/>
      <c r="AA51" s="20"/>
      <c r="AB51" s="20"/>
      <c r="AC51" s="20"/>
      <c r="AD51" s="20"/>
      <c r="AE51" s="20"/>
    </row>
    <row r="52">
      <c r="A52" s="20" t="str">
        <f t="shared" ref="A52:B52" si="53">T52</f>
        <v>D11AH</v>
      </c>
      <c r="B52" s="20" t="str">
        <f t="shared" si="53"/>
        <v>Nerves, Radix &amp; Plexus Disorders</v>
      </c>
      <c r="C52" s="20" t="str">
        <f t="shared" si="3"/>
        <v>1</v>
      </c>
      <c r="D52" s="20" t="str">
        <f t="shared" si="4"/>
        <v>11</v>
      </c>
      <c r="E52" s="20" t="str">
        <f t="shared" si="5"/>
        <v>11681</v>
      </c>
      <c r="F52" s="25">
        <v>1168119.0</v>
      </c>
      <c r="G52" s="20" t="s">
        <v>23875</v>
      </c>
      <c r="H52" s="26">
        <v>34561.0</v>
      </c>
      <c r="I52" s="26">
        <v>8037060.0</v>
      </c>
      <c r="J52" s="25">
        <v>0.63</v>
      </c>
      <c r="K52" s="26">
        <v>5063348.0</v>
      </c>
      <c r="L52" s="26">
        <v>8037060.0</v>
      </c>
      <c r="M52" s="25">
        <v>0.63</v>
      </c>
      <c r="N52" s="25">
        <v>1.0</v>
      </c>
      <c r="O52" s="26">
        <v>5063348.0</v>
      </c>
      <c r="P52" s="26">
        <v>1.748497848E11</v>
      </c>
      <c r="Q52" s="26">
        <v>1.78965890816E11</v>
      </c>
      <c r="R52" s="26">
        <v>4.116106016E9</v>
      </c>
      <c r="S52" s="27">
        <v>0.024</v>
      </c>
      <c r="T52" s="20" t="str">
        <f t="array" ref="T52">INDEX(Sheet10!D:D,MATCH(C52&amp;E52,INDEX(Sheet10!A:A&amp;Sheet10!B:B,0),0))</f>
        <v>D11AH</v>
      </c>
      <c r="U52" s="20" t="str">
        <f>VLOOKUP(T52,Sheet10!D:E,2,FALSE)</f>
        <v>Nerves, Radix &amp; Plexus Disorders</v>
      </c>
      <c r="V52" s="20"/>
      <c r="W52" s="20"/>
      <c r="X52" s="20"/>
      <c r="Y52" s="20"/>
      <c r="Z52" s="20"/>
      <c r="AA52" s="20"/>
      <c r="AB52" s="20"/>
      <c r="AC52" s="20"/>
      <c r="AD52" s="20"/>
      <c r="AE52" s="20"/>
    </row>
    <row r="53">
      <c r="A53" s="20" t="str">
        <f t="shared" ref="A53:B53" si="54">T53</f>
        <v>D11AJ</v>
      </c>
      <c r="B53" s="20" t="str">
        <f t="shared" si="54"/>
        <v>Myoneural Junction &amp; Muscle Diseases</v>
      </c>
      <c r="C53" s="20" t="str">
        <f t="shared" si="3"/>
        <v>1</v>
      </c>
      <c r="D53" s="20" t="str">
        <f t="shared" si="4"/>
        <v>11</v>
      </c>
      <c r="E53" s="20" t="str">
        <f t="shared" si="5"/>
        <v>11692</v>
      </c>
      <c r="F53" s="25">
        <v>1169210.0</v>
      </c>
      <c r="G53" s="20" t="s">
        <v>24889</v>
      </c>
      <c r="H53" s="26">
        <v>11289.0</v>
      </c>
      <c r="I53" s="26">
        <v>8037060.0</v>
      </c>
      <c r="J53" s="25">
        <v>0.59</v>
      </c>
      <c r="K53" s="26">
        <v>4741865.0</v>
      </c>
      <c r="L53" s="26">
        <v>8037060.0</v>
      </c>
      <c r="M53" s="25">
        <v>0.59</v>
      </c>
      <c r="N53" s="25">
        <v>1.0</v>
      </c>
      <c r="O53" s="26">
        <v>4741865.0</v>
      </c>
      <c r="P53" s="26">
        <v>4.39479258E10</v>
      </c>
      <c r="Q53" s="26">
        <v>5.4625008001E10</v>
      </c>
      <c r="R53" s="26">
        <v>1.0677082201E10</v>
      </c>
      <c r="S53" s="27">
        <v>0.243</v>
      </c>
      <c r="T53" s="20" t="str">
        <f t="array" ref="T53">INDEX(Sheet10!D:D,MATCH(C53&amp;E53,INDEX(Sheet10!A:A&amp;Sheet10!B:B,0),0))</f>
        <v>D11AJ</v>
      </c>
      <c r="U53" s="20" t="str">
        <f>VLOOKUP(T53,Sheet10!D:E,2,FALSE)</f>
        <v>Myoneural Junction &amp; Muscle Diseases</v>
      </c>
      <c r="V53" s="20"/>
      <c r="W53" s="20"/>
      <c r="X53" s="20"/>
      <c r="Y53" s="20"/>
      <c r="Z53" s="20"/>
      <c r="AA53" s="20"/>
      <c r="AB53" s="20"/>
      <c r="AC53" s="20"/>
      <c r="AD53" s="20"/>
      <c r="AE53" s="20"/>
    </row>
    <row r="54">
      <c r="A54" s="20" t="str">
        <f t="shared" ref="A54:B54" si="55">T54</f>
        <v>D11AJ</v>
      </c>
      <c r="B54" s="20" t="str">
        <f t="shared" si="55"/>
        <v>Myoneural Junction &amp; Muscle Diseases</v>
      </c>
      <c r="C54" s="20" t="str">
        <f t="shared" si="3"/>
        <v>1</v>
      </c>
      <c r="D54" s="20" t="str">
        <f t="shared" si="4"/>
        <v>11</v>
      </c>
      <c r="E54" s="20" t="str">
        <f t="shared" si="5"/>
        <v>11692</v>
      </c>
      <c r="F54" s="25">
        <v>1169211.0</v>
      </c>
      <c r="G54" s="20" t="s">
        <v>24906</v>
      </c>
      <c r="H54" s="26">
        <v>3137.0</v>
      </c>
      <c r="I54" s="26">
        <v>8037060.0</v>
      </c>
      <c r="J54" s="25">
        <v>0.76</v>
      </c>
      <c r="K54" s="26">
        <v>6108166.0</v>
      </c>
      <c r="L54" s="26">
        <v>8037060.0</v>
      </c>
      <c r="M54" s="25">
        <v>0.76</v>
      </c>
      <c r="N54" s="25">
        <v>1.0</v>
      </c>
      <c r="O54" s="26">
        <v>6108166.0</v>
      </c>
      <c r="P54" s="26">
        <v>1.76233886E10</v>
      </c>
      <c r="Q54" s="26">
        <v>1.9499571487E10</v>
      </c>
      <c r="R54" s="26">
        <v>1.876182887E9</v>
      </c>
      <c r="S54" s="27">
        <v>0.106</v>
      </c>
      <c r="T54" s="20" t="str">
        <f t="array" ref="T54">INDEX(Sheet10!D:D,MATCH(C54&amp;E54,INDEX(Sheet10!A:A&amp;Sheet10!B:B,0),0))</f>
        <v>D11AJ</v>
      </c>
      <c r="U54" s="20" t="str">
        <f>VLOOKUP(T54,Sheet10!D:E,2,FALSE)</f>
        <v>Myoneural Junction &amp; Muscle Diseases</v>
      </c>
      <c r="V54" s="20"/>
      <c r="W54" s="20"/>
      <c r="X54" s="20"/>
      <c r="Y54" s="20"/>
      <c r="Z54" s="20"/>
      <c r="AA54" s="20"/>
      <c r="AB54" s="20"/>
      <c r="AC54" s="20"/>
      <c r="AD54" s="20"/>
      <c r="AE54" s="20"/>
    </row>
    <row r="55">
      <c r="A55" s="20" t="str">
        <f t="shared" ref="A55:B55" si="56">T55</f>
        <v>D11AK</v>
      </c>
      <c r="B55" s="20" t="str">
        <f t="shared" si="56"/>
        <v>Cerebral Palsy &amp; Other Paralytic Syndrome</v>
      </c>
      <c r="C55" s="20" t="str">
        <f t="shared" si="3"/>
        <v>1</v>
      </c>
      <c r="D55" s="20" t="str">
        <f t="shared" si="4"/>
        <v>11</v>
      </c>
      <c r="E55" s="20" t="str">
        <f t="shared" si="5"/>
        <v>11701</v>
      </c>
      <c r="F55" s="25">
        <v>1170110.0</v>
      </c>
      <c r="G55" s="20" t="s">
        <v>24921</v>
      </c>
      <c r="H55" s="26">
        <v>13405.0</v>
      </c>
      <c r="I55" s="26">
        <v>8037060.0</v>
      </c>
      <c r="J55" s="25">
        <v>0.66</v>
      </c>
      <c r="K55" s="26">
        <v>5304460.0</v>
      </c>
      <c r="L55" s="26">
        <v>8037060.0</v>
      </c>
      <c r="M55" s="25">
        <v>0.66</v>
      </c>
      <c r="N55" s="25">
        <v>1.0</v>
      </c>
      <c r="O55" s="26">
        <v>5304460.0</v>
      </c>
      <c r="P55" s="26">
        <v>6.05250101E10</v>
      </c>
      <c r="Q55" s="26">
        <v>7.2495927938E10</v>
      </c>
      <c r="R55" s="26">
        <v>1.1970917838E10</v>
      </c>
      <c r="S55" s="27">
        <v>0.198</v>
      </c>
      <c r="T55" s="20" t="str">
        <f t="array" ref="T55">INDEX(Sheet10!D:D,MATCH(C55&amp;E55,INDEX(Sheet10!A:A&amp;Sheet10!B:B,0),0))</f>
        <v>D11AK</v>
      </c>
      <c r="U55" s="20" t="str">
        <f>VLOOKUP(T55,Sheet10!D:E,2,FALSE)</f>
        <v>Cerebral Palsy &amp; Other Paralytic Syndrome</v>
      </c>
      <c r="V55" s="20"/>
      <c r="W55" s="20"/>
      <c r="X55" s="20"/>
      <c r="Y55" s="20"/>
      <c r="Z55" s="20"/>
      <c r="AA55" s="20"/>
      <c r="AB55" s="20"/>
      <c r="AC55" s="20"/>
      <c r="AD55" s="20"/>
      <c r="AE55" s="20"/>
    </row>
    <row r="56">
      <c r="A56" s="20" t="str">
        <f t="shared" ref="A56:B56" si="57">T56</f>
        <v>D11AK</v>
      </c>
      <c r="B56" s="20" t="str">
        <f t="shared" si="57"/>
        <v>Cerebral Palsy &amp; Other Paralytic Syndrome</v>
      </c>
      <c r="C56" s="20" t="str">
        <f t="shared" si="3"/>
        <v>1</v>
      </c>
      <c r="D56" s="20" t="str">
        <f t="shared" si="4"/>
        <v>11</v>
      </c>
      <c r="E56" s="20" t="str">
        <f t="shared" si="5"/>
        <v>11701</v>
      </c>
      <c r="F56" s="25">
        <v>1170111.0</v>
      </c>
      <c r="G56" s="20" t="s">
        <v>24931</v>
      </c>
      <c r="H56" s="25">
        <v>276.0</v>
      </c>
      <c r="I56" s="26">
        <v>8037060.0</v>
      </c>
      <c r="J56" s="25">
        <v>1.23</v>
      </c>
      <c r="K56" s="26">
        <v>9885584.0</v>
      </c>
      <c r="L56" s="26">
        <v>8037060.0</v>
      </c>
      <c r="M56" s="25">
        <v>1.23</v>
      </c>
      <c r="N56" s="25">
        <v>1.0</v>
      </c>
      <c r="O56" s="26">
        <v>9885584.0</v>
      </c>
      <c r="P56" s="26">
        <v>2.6050821E9</v>
      </c>
      <c r="Q56" s="26">
        <v>2.778476129E9</v>
      </c>
      <c r="R56" s="26">
        <v>1.73394029E8</v>
      </c>
      <c r="S56" s="27">
        <v>0.067</v>
      </c>
      <c r="T56" s="20" t="str">
        <f t="array" ref="T56">INDEX(Sheet10!D:D,MATCH(C56&amp;E56,INDEX(Sheet10!A:A&amp;Sheet10!B:B,0),0))</f>
        <v>D11AK</v>
      </c>
      <c r="U56" s="20" t="str">
        <f>VLOOKUP(T56,Sheet10!D:E,2,FALSE)</f>
        <v>Cerebral Palsy &amp; Other Paralytic Syndrome</v>
      </c>
      <c r="V56" s="20"/>
      <c r="W56" s="20"/>
      <c r="X56" s="20"/>
      <c r="Y56" s="20"/>
      <c r="Z56" s="20"/>
      <c r="AA56" s="20"/>
      <c r="AB56" s="20"/>
      <c r="AC56" s="20"/>
      <c r="AD56" s="20"/>
      <c r="AE56" s="20"/>
    </row>
    <row r="57">
      <c r="A57" s="20" t="str">
        <f t="shared" ref="A57:B57" si="58">T57</f>
        <v>D11AL</v>
      </c>
      <c r="B57" s="20" t="str">
        <f t="shared" si="58"/>
        <v>Congenital Nervous System Disorders</v>
      </c>
      <c r="C57" s="20" t="str">
        <f t="shared" si="3"/>
        <v>1</v>
      </c>
      <c r="D57" s="20" t="str">
        <f t="shared" si="4"/>
        <v>11</v>
      </c>
      <c r="E57" s="20" t="str">
        <f t="shared" si="5"/>
        <v>11711</v>
      </c>
      <c r="F57" s="25">
        <v>1171110.0</v>
      </c>
      <c r="G57" s="20" t="s">
        <v>24948</v>
      </c>
      <c r="H57" s="26">
        <v>1368.0</v>
      </c>
      <c r="I57" s="26">
        <v>8037060.0</v>
      </c>
      <c r="J57" s="25">
        <v>0.95</v>
      </c>
      <c r="K57" s="26">
        <v>7635207.0</v>
      </c>
      <c r="L57" s="26">
        <v>8037060.0</v>
      </c>
      <c r="M57" s="25">
        <v>0.95</v>
      </c>
      <c r="N57" s="25">
        <v>1.0</v>
      </c>
      <c r="O57" s="26">
        <v>7635207.0</v>
      </c>
      <c r="P57" s="26">
        <v>8.5626757E9</v>
      </c>
      <c r="Q57" s="26">
        <v>1.0601510011E10</v>
      </c>
      <c r="R57" s="26">
        <v>2.038834311E9</v>
      </c>
      <c r="S57" s="27">
        <v>0.238</v>
      </c>
      <c r="T57" s="20" t="str">
        <f t="array" ref="T57">INDEX(Sheet10!D:D,MATCH(C57&amp;E57,INDEX(Sheet10!A:A&amp;Sheet10!B:B,0),0))</f>
        <v>D11AL</v>
      </c>
      <c r="U57" s="20" t="str">
        <f>VLOOKUP(T57,Sheet10!D:E,2,FALSE)</f>
        <v>Congenital Nervous System Disorders</v>
      </c>
      <c r="V57" s="20"/>
      <c r="W57" s="20"/>
      <c r="X57" s="20"/>
      <c r="Y57" s="20"/>
      <c r="Z57" s="20"/>
      <c r="AA57" s="20"/>
      <c r="AB57" s="20"/>
      <c r="AC57" s="20"/>
      <c r="AD57" s="20"/>
      <c r="AE57" s="20"/>
    </row>
    <row r="58">
      <c r="A58" s="20" t="str">
        <f t="shared" ref="A58:B58" si="59">T58</f>
        <v>D11AL</v>
      </c>
      <c r="B58" s="20" t="str">
        <f t="shared" si="59"/>
        <v>Congenital Nervous System Disorders</v>
      </c>
      <c r="C58" s="20" t="str">
        <f t="shared" si="3"/>
        <v>1</v>
      </c>
      <c r="D58" s="20" t="str">
        <f t="shared" si="4"/>
        <v>11</v>
      </c>
      <c r="E58" s="20" t="str">
        <f t="shared" si="5"/>
        <v>11711</v>
      </c>
      <c r="F58" s="25">
        <v>1171111.0</v>
      </c>
      <c r="G58" s="20" t="s">
        <v>24960</v>
      </c>
      <c r="H58" s="25">
        <v>292.0</v>
      </c>
      <c r="I58" s="26">
        <v>8037060.0</v>
      </c>
      <c r="J58" s="25">
        <v>1.3</v>
      </c>
      <c r="K58" s="26">
        <v>1.0448178E7</v>
      </c>
      <c r="L58" s="26">
        <v>8037060.0</v>
      </c>
      <c r="M58" s="25">
        <v>1.3</v>
      </c>
      <c r="N58" s="25">
        <v>1.0</v>
      </c>
      <c r="O58" s="26">
        <v>1.0448178E7</v>
      </c>
      <c r="P58" s="26">
        <v>2.5602665E9</v>
      </c>
      <c r="Q58" s="26">
        <v>3.087950976E9</v>
      </c>
      <c r="R58" s="26">
        <v>5.27684476E8</v>
      </c>
      <c r="S58" s="27">
        <v>0.206</v>
      </c>
      <c r="T58" s="20" t="str">
        <f t="array" ref="T58">INDEX(Sheet10!D:D,MATCH(C58&amp;E58,INDEX(Sheet10!A:A&amp;Sheet10!B:B,0),0))</f>
        <v>D11AL</v>
      </c>
      <c r="U58" s="20" t="str">
        <f>VLOOKUP(T58,Sheet10!D:E,2,FALSE)</f>
        <v>Congenital Nervous System Disorders</v>
      </c>
      <c r="V58" s="20"/>
      <c r="W58" s="20"/>
      <c r="X58" s="20"/>
      <c r="Y58" s="20"/>
      <c r="Z58" s="20"/>
      <c r="AA58" s="20"/>
      <c r="AB58" s="20"/>
      <c r="AC58" s="20"/>
      <c r="AD58" s="20"/>
      <c r="AE58" s="20"/>
    </row>
    <row r="59">
      <c r="A59" s="20" t="str">
        <f t="shared" ref="A59:B59" si="60">T59</f>
        <v>D11AM</v>
      </c>
      <c r="B59" s="20" t="str">
        <f t="shared" si="60"/>
        <v>Hemorrhagic Stroke</v>
      </c>
      <c r="C59" s="20" t="str">
        <f t="shared" si="3"/>
        <v>1</v>
      </c>
      <c r="D59" s="20" t="str">
        <f t="shared" si="4"/>
        <v>11</v>
      </c>
      <c r="E59" s="20" t="str">
        <f t="shared" si="5"/>
        <v>11721</v>
      </c>
      <c r="F59" s="25">
        <v>1172110.0</v>
      </c>
      <c r="G59" s="20" t="s">
        <v>24972</v>
      </c>
      <c r="H59" s="26">
        <v>52339.0</v>
      </c>
      <c r="I59" s="26">
        <v>8037060.0</v>
      </c>
      <c r="J59" s="25">
        <v>0.99</v>
      </c>
      <c r="K59" s="26">
        <v>7956689.0</v>
      </c>
      <c r="L59" s="26">
        <v>8037060.0</v>
      </c>
      <c r="M59" s="25">
        <v>0.99</v>
      </c>
      <c r="N59" s="25">
        <v>0.74</v>
      </c>
      <c r="O59" s="26">
        <v>5887950.0</v>
      </c>
      <c r="P59" s="26">
        <v>2.889299405E11</v>
      </c>
      <c r="Q59" s="26">
        <v>3.12744408215E11</v>
      </c>
      <c r="R59" s="26">
        <v>2.3814467715E10</v>
      </c>
      <c r="S59" s="27">
        <v>0.082</v>
      </c>
      <c r="T59" s="20" t="str">
        <f t="array" ref="T59">INDEX(Sheet10!D:D,MATCH(C59&amp;E59,INDEX(Sheet10!A:A&amp;Sheet10!B:B,0),0))</f>
        <v>D11AM</v>
      </c>
      <c r="U59" s="20" t="str">
        <f>VLOOKUP(T59,Sheet10!D:E,2,FALSE)</f>
        <v>Hemorrhagic Stroke</v>
      </c>
      <c r="V59" s="20"/>
      <c r="W59" s="20"/>
      <c r="X59" s="20"/>
      <c r="Y59" s="20"/>
      <c r="Z59" s="20"/>
      <c r="AA59" s="20"/>
      <c r="AB59" s="20"/>
      <c r="AC59" s="20"/>
      <c r="AD59" s="20"/>
      <c r="AE59" s="20"/>
    </row>
    <row r="60">
      <c r="A60" s="20" t="str">
        <f t="shared" ref="A60:B60" si="61">T60</f>
        <v>D11AM</v>
      </c>
      <c r="B60" s="20" t="str">
        <f t="shared" si="61"/>
        <v>Hemorrhagic Stroke</v>
      </c>
      <c r="C60" s="20" t="str">
        <f t="shared" si="3"/>
        <v>1</v>
      </c>
      <c r="D60" s="20" t="str">
        <f t="shared" si="4"/>
        <v>11</v>
      </c>
      <c r="E60" s="20" t="str">
        <f t="shared" si="5"/>
        <v>11721</v>
      </c>
      <c r="F60" s="25">
        <v>1172111.0</v>
      </c>
      <c r="G60" s="20" t="s">
        <v>24984</v>
      </c>
      <c r="H60" s="26">
        <v>17401.0</v>
      </c>
      <c r="I60" s="26">
        <v>8037060.0</v>
      </c>
      <c r="J60" s="25">
        <v>1.34</v>
      </c>
      <c r="K60" s="26">
        <v>1.076966E7</v>
      </c>
      <c r="L60" s="26">
        <v>8037060.0</v>
      </c>
      <c r="M60" s="25">
        <v>1.34</v>
      </c>
      <c r="N60" s="25">
        <v>0.98</v>
      </c>
      <c r="O60" s="26">
        <v>1.0554267E7</v>
      </c>
      <c r="P60" s="26">
        <v>1.739600081E11</v>
      </c>
      <c r="Q60" s="26">
        <v>1.85706159908E11</v>
      </c>
      <c r="R60" s="26">
        <v>1.1746151808E10</v>
      </c>
      <c r="S60" s="27">
        <v>0.068</v>
      </c>
      <c r="T60" s="20" t="str">
        <f t="array" ref="T60">INDEX(Sheet10!D:D,MATCH(C60&amp;E60,INDEX(Sheet10!A:A&amp;Sheet10!B:B,0),0))</f>
        <v>D11AM</v>
      </c>
      <c r="U60" s="20" t="str">
        <f>VLOOKUP(T60,Sheet10!D:E,2,FALSE)</f>
        <v>Hemorrhagic Stroke</v>
      </c>
      <c r="V60" s="20"/>
      <c r="W60" s="20"/>
      <c r="X60" s="20"/>
      <c r="Y60" s="20"/>
      <c r="Z60" s="20"/>
      <c r="AA60" s="20"/>
      <c r="AB60" s="20"/>
      <c r="AC60" s="20"/>
      <c r="AD60" s="20"/>
      <c r="AE60" s="20"/>
    </row>
    <row r="61">
      <c r="A61" s="20" t="str">
        <f t="shared" ref="A61:B61" si="62">T61</f>
        <v>D11AM</v>
      </c>
      <c r="B61" s="20" t="str">
        <f t="shared" si="62"/>
        <v>Hemorrhagic Stroke</v>
      </c>
      <c r="C61" s="20" t="str">
        <f t="shared" si="3"/>
        <v>1</v>
      </c>
      <c r="D61" s="20" t="str">
        <f t="shared" si="4"/>
        <v>11</v>
      </c>
      <c r="E61" s="20" t="str">
        <f t="shared" si="5"/>
        <v>11721</v>
      </c>
      <c r="F61" s="25">
        <v>1172112.0</v>
      </c>
      <c r="G61" s="20" t="s">
        <v>24993</v>
      </c>
      <c r="H61" s="26">
        <v>2582.0</v>
      </c>
      <c r="I61" s="26">
        <v>8037060.0</v>
      </c>
      <c r="J61" s="25">
        <v>2.14</v>
      </c>
      <c r="K61" s="26">
        <v>1.7199308E7</v>
      </c>
      <c r="L61" s="26">
        <v>8037060.0</v>
      </c>
      <c r="M61" s="25">
        <v>2.14</v>
      </c>
      <c r="N61" s="25">
        <v>1.0</v>
      </c>
      <c r="O61" s="26">
        <v>1.7199308E7</v>
      </c>
      <c r="P61" s="26">
        <v>4.42138823E10</v>
      </c>
      <c r="Q61" s="26">
        <v>4.4781394289E10</v>
      </c>
      <c r="R61" s="26">
        <v>5.67511989E8</v>
      </c>
      <c r="S61" s="27">
        <v>0.013</v>
      </c>
      <c r="T61" s="20" t="str">
        <f t="array" ref="T61">INDEX(Sheet10!D:D,MATCH(C61&amp;E61,INDEX(Sheet10!A:A&amp;Sheet10!B:B,0),0))</f>
        <v>D11AM</v>
      </c>
      <c r="U61" s="20" t="str">
        <f>VLOOKUP(T61,Sheet10!D:E,2,FALSE)</f>
        <v>Hemorrhagic Stroke</v>
      </c>
      <c r="V61" s="20"/>
      <c r="W61" s="20"/>
      <c r="X61" s="20"/>
      <c r="Y61" s="20"/>
      <c r="Z61" s="20"/>
      <c r="AA61" s="20"/>
      <c r="AB61" s="20"/>
      <c r="AC61" s="20"/>
      <c r="AD61" s="20"/>
      <c r="AE61" s="20"/>
    </row>
    <row r="62">
      <c r="A62" s="20" t="str">
        <f t="shared" ref="A62:B62" si="63">T62</f>
        <v>D11AN</v>
      </c>
      <c r="B62" s="20" t="str">
        <f t="shared" si="63"/>
        <v>Subarachnoid Hemorrhage</v>
      </c>
      <c r="C62" s="20" t="str">
        <f t="shared" si="3"/>
        <v>1</v>
      </c>
      <c r="D62" s="20" t="str">
        <f t="shared" si="4"/>
        <v>11</v>
      </c>
      <c r="E62" s="20" t="str">
        <f t="shared" si="5"/>
        <v>11731</v>
      </c>
      <c r="F62" s="25">
        <v>1173110.0</v>
      </c>
      <c r="G62" s="20" t="s">
        <v>25000</v>
      </c>
      <c r="H62" s="26">
        <v>4153.0</v>
      </c>
      <c r="I62" s="26">
        <v>8037060.0</v>
      </c>
      <c r="J62" s="25">
        <v>1.0</v>
      </c>
      <c r="K62" s="26">
        <v>8037060.0</v>
      </c>
      <c r="L62" s="26">
        <v>8037060.0</v>
      </c>
      <c r="M62" s="25">
        <v>1.0</v>
      </c>
      <c r="N62" s="25">
        <v>1.0</v>
      </c>
      <c r="O62" s="26">
        <v>8037060.0</v>
      </c>
      <c r="P62" s="26">
        <v>2.50596322E10</v>
      </c>
      <c r="Q62" s="26">
        <v>3.384489768E10</v>
      </c>
      <c r="R62" s="26">
        <v>8.78526548E9</v>
      </c>
      <c r="S62" s="27">
        <v>0.351</v>
      </c>
      <c r="T62" s="20" t="str">
        <f t="array" ref="T62">INDEX(Sheet10!D:D,MATCH(C62&amp;E62,INDEX(Sheet10!A:A&amp;Sheet10!B:B,0),0))</f>
        <v>D11AN</v>
      </c>
      <c r="U62" s="20" t="str">
        <f>VLOOKUP(T62,Sheet10!D:E,2,FALSE)</f>
        <v>Subarachnoid Hemorrhage</v>
      </c>
      <c r="V62" s="20"/>
      <c r="W62" s="20"/>
      <c r="X62" s="20"/>
      <c r="Y62" s="20"/>
      <c r="Z62" s="20"/>
      <c r="AA62" s="20"/>
      <c r="AB62" s="20"/>
      <c r="AC62" s="20"/>
      <c r="AD62" s="20"/>
      <c r="AE62" s="20"/>
    </row>
    <row r="63">
      <c r="A63" s="20" t="str">
        <f t="shared" ref="A63:B63" si="64">T63</f>
        <v>D11AN</v>
      </c>
      <c r="B63" s="20" t="str">
        <f t="shared" si="64"/>
        <v>Subarachnoid Hemorrhage</v>
      </c>
      <c r="C63" s="20" t="str">
        <f t="shared" si="3"/>
        <v>1</v>
      </c>
      <c r="D63" s="20" t="str">
        <f t="shared" si="4"/>
        <v>11</v>
      </c>
      <c r="E63" s="20" t="str">
        <f t="shared" si="5"/>
        <v>11731</v>
      </c>
      <c r="F63" s="25">
        <v>1173111.0</v>
      </c>
      <c r="G63" s="20" t="s">
        <v>25011</v>
      </c>
      <c r="H63" s="26">
        <v>2002.0</v>
      </c>
      <c r="I63" s="26">
        <v>8037060.0</v>
      </c>
      <c r="J63" s="25">
        <v>1.85</v>
      </c>
      <c r="K63" s="26">
        <v>1.4868561E7</v>
      </c>
      <c r="L63" s="26">
        <v>8037060.0</v>
      </c>
      <c r="M63" s="25">
        <v>1.85</v>
      </c>
      <c r="N63" s="25">
        <v>1.0</v>
      </c>
      <c r="O63" s="26">
        <v>1.4868561E7</v>
      </c>
      <c r="P63" s="26">
        <v>2.27027159E10</v>
      </c>
      <c r="Q63" s="26">
        <v>3.0074239122E10</v>
      </c>
      <c r="R63" s="26">
        <v>7.371523222E9</v>
      </c>
      <c r="S63" s="27">
        <v>0.325</v>
      </c>
      <c r="T63" s="20" t="str">
        <f t="array" ref="T63">INDEX(Sheet10!D:D,MATCH(C63&amp;E63,INDEX(Sheet10!A:A&amp;Sheet10!B:B,0),0))</f>
        <v>D11AN</v>
      </c>
      <c r="U63" s="20" t="str">
        <f>VLOOKUP(T63,Sheet10!D:E,2,FALSE)</f>
        <v>Subarachnoid Hemorrhage</v>
      </c>
      <c r="V63" s="20"/>
      <c r="W63" s="20"/>
      <c r="X63" s="20"/>
      <c r="Y63" s="20"/>
      <c r="Z63" s="20"/>
      <c r="AA63" s="20"/>
      <c r="AB63" s="20"/>
      <c r="AC63" s="20"/>
      <c r="AD63" s="20"/>
      <c r="AE63" s="20"/>
    </row>
    <row r="64">
      <c r="A64" s="20" t="str">
        <f t="shared" ref="A64:B64" si="65">T64</f>
        <v>11PDX</v>
      </c>
      <c r="B64" s="20" t="str">
        <f t="shared" si="65"/>
        <v>Ischemic Stroke w Thrombolytic</v>
      </c>
      <c r="C64" s="20" t="str">
        <f t="shared" si="3"/>
        <v>1</v>
      </c>
      <c r="D64" s="20" t="str">
        <f t="shared" si="4"/>
        <v>11</v>
      </c>
      <c r="E64" s="20" t="str">
        <f t="shared" si="5"/>
        <v>11741</v>
      </c>
      <c r="F64" s="25">
        <v>1174119.0</v>
      </c>
      <c r="G64" s="20" t="s">
        <v>23939</v>
      </c>
      <c r="H64" s="26">
        <v>1946.0</v>
      </c>
      <c r="I64" s="26">
        <v>8037060.0</v>
      </c>
      <c r="J64" s="25">
        <v>2.17</v>
      </c>
      <c r="K64" s="26">
        <v>1.744042E7</v>
      </c>
      <c r="L64" s="26">
        <v>8037060.0</v>
      </c>
      <c r="M64" s="25">
        <v>2.17</v>
      </c>
      <c r="N64" s="25">
        <v>1.0</v>
      </c>
      <c r="O64" s="26">
        <v>1.744042E7</v>
      </c>
      <c r="P64" s="26">
        <v>1.86643287E10</v>
      </c>
      <c r="Q64" s="26">
        <v>3.4287496709E10</v>
      </c>
      <c r="R64" s="26">
        <v>1.5623168009E10</v>
      </c>
      <c r="S64" s="27">
        <v>0.837</v>
      </c>
      <c r="T64" s="20" t="str">
        <f t="array" ref="T64">INDEX(Sheet10!D:D,MATCH(C64&amp;E64,INDEX(Sheet10!A:A&amp;Sheet10!B:B,0),0))</f>
        <v>11PDX</v>
      </c>
      <c r="U64" s="20" t="str">
        <f>VLOOKUP(T64,Sheet10!D:E,2,FALSE)</f>
        <v>Ischemic Stroke w Thrombolytic</v>
      </c>
      <c r="V64" s="20"/>
      <c r="W64" s="20"/>
      <c r="X64" s="20"/>
      <c r="Y64" s="20"/>
      <c r="Z64" s="20"/>
      <c r="AA64" s="20"/>
      <c r="AB64" s="20"/>
      <c r="AC64" s="20"/>
      <c r="AD64" s="20"/>
      <c r="AE64" s="20"/>
    </row>
    <row r="65">
      <c r="A65" s="20" t="str">
        <f t="shared" ref="A65:B65" si="66">T65</f>
        <v>D11AP</v>
      </c>
      <c r="B65" s="20" t="str">
        <f t="shared" si="66"/>
        <v>Ischemic Stroke w Thrombolytic</v>
      </c>
      <c r="C65" s="20" t="str">
        <f t="shared" si="3"/>
        <v>1</v>
      </c>
      <c r="D65" s="20" t="str">
        <f t="shared" si="4"/>
        <v>11</v>
      </c>
      <c r="E65" s="20" t="str">
        <f t="shared" si="5"/>
        <v>11742</v>
      </c>
      <c r="F65" s="25">
        <v>1174210.0</v>
      </c>
      <c r="G65" s="20" t="s">
        <v>25033</v>
      </c>
      <c r="H65" s="26">
        <v>337056.0</v>
      </c>
      <c r="I65" s="26">
        <v>8037060.0</v>
      </c>
      <c r="J65" s="25">
        <v>0.72</v>
      </c>
      <c r="K65" s="26">
        <v>5786683.0</v>
      </c>
      <c r="L65" s="26">
        <v>8037060.0</v>
      </c>
      <c r="M65" s="25">
        <v>0.72</v>
      </c>
      <c r="N65" s="25">
        <v>1.01</v>
      </c>
      <c r="O65" s="26">
        <v>5844550.0</v>
      </c>
      <c r="P65" s="26">
        <v>1.8495938983E12</v>
      </c>
      <c r="Q65" s="26">
        <v>2.008734266586E12</v>
      </c>
      <c r="R65" s="26">
        <v>1.59140368286E11</v>
      </c>
      <c r="S65" s="27">
        <v>0.086</v>
      </c>
      <c r="T65" s="20" t="str">
        <f t="array" ref="T65">INDEX(Sheet10!D:D,MATCH(C65&amp;E65,INDEX(Sheet10!A:A&amp;Sheet10!B:B,0),0))</f>
        <v>D11AP</v>
      </c>
      <c r="U65" s="20" t="str">
        <f>VLOOKUP(T65,Sheet10!D:E,2,FALSE)</f>
        <v>Ischemic Stroke w Thrombolytic</v>
      </c>
      <c r="V65" s="20"/>
      <c r="W65" s="20"/>
      <c r="X65" s="20"/>
      <c r="Y65" s="20"/>
      <c r="Z65" s="20"/>
      <c r="AA65" s="20"/>
      <c r="AB65" s="20"/>
      <c r="AC65" s="20"/>
      <c r="AD65" s="20"/>
      <c r="AE65" s="20"/>
    </row>
    <row r="66">
      <c r="A66" s="20" t="str">
        <f t="shared" ref="A66:B66" si="67">T66</f>
        <v>D11AP</v>
      </c>
      <c r="B66" s="20" t="str">
        <f t="shared" si="67"/>
        <v>Ischemic Stroke w Thrombolytic</v>
      </c>
      <c r="C66" s="20" t="str">
        <f t="shared" si="3"/>
        <v>1</v>
      </c>
      <c r="D66" s="20" t="str">
        <f t="shared" si="4"/>
        <v>11</v>
      </c>
      <c r="E66" s="20" t="str">
        <f t="shared" si="5"/>
        <v>11742</v>
      </c>
      <c r="F66" s="25">
        <v>1174211.0</v>
      </c>
      <c r="G66" s="20" t="s">
        <v>25036</v>
      </c>
      <c r="H66" s="26">
        <v>112368.0</v>
      </c>
      <c r="I66" s="26">
        <v>8037060.0</v>
      </c>
      <c r="J66" s="25">
        <v>0.95</v>
      </c>
      <c r="K66" s="26">
        <v>7635207.0</v>
      </c>
      <c r="L66" s="26">
        <v>8037060.0</v>
      </c>
      <c r="M66" s="25">
        <v>0.95</v>
      </c>
      <c r="N66" s="25">
        <v>1.06</v>
      </c>
      <c r="O66" s="26">
        <v>8093319.0</v>
      </c>
      <c r="P66" s="26">
        <v>9.123385921E11</v>
      </c>
      <c r="Q66" s="26">
        <v>9.25225302587E11</v>
      </c>
      <c r="R66" s="26">
        <v>1.2886710487E10</v>
      </c>
      <c r="S66" s="27">
        <v>0.014</v>
      </c>
      <c r="T66" s="20" t="str">
        <f t="array" ref="T66">INDEX(Sheet10!D:D,MATCH(C66&amp;E66,INDEX(Sheet10!A:A&amp;Sheet10!B:B,0),0))</f>
        <v>D11AP</v>
      </c>
      <c r="U66" s="20" t="str">
        <f>VLOOKUP(T66,Sheet10!D:E,2,FALSE)</f>
        <v>Ischemic Stroke w Thrombolytic</v>
      </c>
      <c r="V66" s="20"/>
      <c r="W66" s="20"/>
      <c r="X66" s="20"/>
      <c r="Y66" s="20"/>
      <c r="Z66" s="20"/>
      <c r="AA66" s="20"/>
      <c r="AB66" s="20"/>
      <c r="AC66" s="20"/>
      <c r="AD66" s="20"/>
      <c r="AE66" s="20"/>
    </row>
    <row r="67">
      <c r="A67" s="20" t="str">
        <f t="shared" ref="A67:B67" si="68">T67</f>
        <v>D11AP</v>
      </c>
      <c r="B67" s="20" t="str">
        <f t="shared" si="68"/>
        <v>Ischemic Stroke w Thrombolytic</v>
      </c>
      <c r="C67" s="20" t="str">
        <f t="shared" si="3"/>
        <v>1</v>
      </c>
      <c r="D67" s="20" t="str">
        <f t="shared" si="4"/>
        <v>11</v>
      </c>
      <c r="E67" s="20" t="str">
        <f t="shared" si="5"/>
        <v>11742</v>
      </c>
      <c r="F67" s="25">
        <v>1174212.0</v>
      </c>
      <c r="G67" s="20" t="s">
        <v>25037</v>
      </c>
      <c r="H67" s="26">
        <v>16156.0</v>
      </c>
      <c r="I67" s="26">
        <v>8037060.0</v>
      </c>
      <c r="J67" s="25">
        <v>1.68</v>
      </c>
      <c r="K67" s="26">
        <v>1.3502261E7</v>
      </c>
      <c r="L67" s="26">
        <v>8037060.0</v>
      </c>
      <c r="M67" s="25">
        <v>1.68</v>
      </c>
      <c r="N67" s="25">
        <v>1.0</v>
      </c>
      <c r="O67" s="26">
        <v>1.3502261E7</v>
      </c>
      <c r="P67" s="26">
        <v>2.174764757E11</v>
      </c>
      <c r="Q67" s="26">
        <v>2.21073768485E11</v>
      </c>
      <c r="R67" s="26">
        <v>3.597292785E9</v>
      </c>
      <c r="S67" s="27">
        <v>0.017</v>
      </c>
      <c r="T67" s="20" t="str">
        <f t="array" ref="T67">INDEX(Sheet10!D:D,MATCH(C67&amp;E67,INDEX(Sheet10!A:A&amp;Sheet10!B:B,0),0))</f>
        <v>D11AP</v>
      </c>
      <c r="U67" s="20" t="str">
        <f>VLOOKUP(T67,Sheet10!D:E,2,FALSE)</f>
        <v>Ischemic Stroke w Thrombolytic</v>
      </c>
      <c r="V67" s="20"/>
      <c r="W67" s="20"/>
      <c r="X67" s="20"/>
      <c r="Y67" s="20"/>
      <c r="Z67" s="20"/>
      <c r="AA67" s="20"/>
      <c r="AB67" s="20"/>
      <c r="AC67" s="20"/>
      <c r="AD67" s="20"/>
      <c r="AE67" s="20"/>
    </row>
    <row r="68">
      <c r="A68" s="20" t="str">
        <f t="shared" ref="A68:B68" si="69">T68</f>
        <v>D11AQ</v>
      </c>
      <c r="B68" s="20" t="str">
        <f t="shared" si="69"/>
        <v>Transient Ischemic Attack &amp; Other Neurovascular Disorders</v>
      </c>
      <c r="C68" s="20" t="str">
        <f t="shared" si="3"/>
        <v>1</v>
      </c>
      <c r="D68" s="20" t="str">
        <f t="shared" si="4"/>
        <v>11</v>
      </c>
      <c r="E68" s="20" t="str">
        <f t="shared" si="5"/>
        <v>11751</v>
      </c>
      <c r="F68" s="25">
        <v>1175119.0</v>
      </c>
      <c r="G68" s="20" t="s">
        <v>23971</v>
      </c>
      <c r="H68" s="26">
        <v>11636.0</v>
      </c>
      <c r="I68" s="26">
        <v>8037060.0</v>
      </c>
      <c r="J68" s="25">
        <v>0.57</v>
      </c>
      <c r="K68" s="26">
        <v>4581124.0</v>
      </c>
      <c r="L68" s="26">
        <v>8037060.0</v>
      </c>
      <c r="M68" s="25">
        <v>0.57</v>
      </c>
      <c r="N68" s="25">
        <v>1.0</v>
      </c>
      <c r="O68" s="26">
        <v>4581124.0</v>
      </c>
      <c r="P68" s="26">
        <v>5.14939621E10</v>
      </c>
      <c r="Q68" s="26">
        <v>5.4880271191E10</v>
      </c>
      <c r="R68" s="26">
        <v>3.386309091E9</v>
      </c>
      <c r="S68" s="27">
        <v>0.066</v>
      </c>
      <c r="T68" s="20" t="str">
        <f t="array" ref="T68">INDEX(Sheet10!D:D,MATCH(C68&amp;E68,INDEX(Sheet10!A:A&amp;Sheet10!B:B,0),0))</f>
        <v>D11AQ</v>
      </c>
      <c r="U68" s="20" t="str">
        <f>VLOOKUP(T68,Sheet10!D:E,2,FALSE)</f>
        <v>Transient Ischemic Attack &amp; Other Neurovascular Disorders</v>
      </c>
      <c r="V68" s="20"/>
      <c r="W68" s="20"/>
      <c r="X68" s="20"/>
      <c r="Y68" s="20"/>
      <c r="Z68" s="20"/>
      <c r="AA68" s="20"/>
      <c r="AB68" s="20"/>
      <c r="AC68" s="20"/>
      <c r="AD68" s="20"/>
      <c r="AE68" s="20"/>
    </row>
    <row r="69">
      <c r="A69" s="20" t="str">
        <f t="shared" ref="A69:B69" si="70">T69</f>
        <v>D11AR</v>
      </c>
      <c r="B69" s="20" t="str">
        <f t="shared" si="70"/>
        <v>Head Trauma</v>
      </c>
      <c r="C69" s="20" t="str">
        <f t="shared" si="3"/>
        <v>1</v>
      </c>
      <c r="D69" s="20" t="str">
        <f t="shared" si="4"/>
        <v>11</v>
      </c>
      <c r="E69" s="20" t="str">
        <f t="shared" si="5"/>
        <v>11761</v>
      </c>
      <c r="F69" s="25">
        <v>1176110.0</v>
      </c>
      <c r="G69" s="20" t="s">
        <v>25043</v>
      </c>
      <c r="H69" s="26">
        <v>63583.0</v>
      </c>
      <c r="I69" s="26">
        <v>8037060.0</v>
      </c>
      <c r="J69" s="25">
        <v>0.49</v>
      </c>
      <c r="K69" s="26">
        <v>3938159.0</v>
      </c>
      <c r="L69" s="26">
        <v>8037060.0</v>
      </c>
      <c r="M69" s="25">
        <v>0.49</v>
      </c>
      <c r="N69" s="25">
        <v>0.87</v>
      </c>
      <c r="O69" s="26">
        <v>3426199.0</v>
      </c>
      <c r="P69" s="26">
        <v>2.0626002E11</v>
      </c>
      <c r="Q69" s="26">
        <v>2.23419005543E11</v>
      </c>
      <c r="R69" s="26">
        <v>1.7158985543E10</v>
      </c>
      <c r="S69" s="27">
        <v>0.083</v>
      </c>
      <c r="T69" s="20" t="str">
        <f t="array" ref="T69">INDEX(Sheet10!D:D,MATCH(C69&amp;E69,INDEX(Sheet10!A:A&amp;Sheet10!B:B,0),0))</f>
        <v>D11AR</v>
      </c>
      <c r="U69" s="20" t="str">
        <f>VLOOKUP(T69,Sheet10!D:E,2,FALSE)</f>
        <v>Head Trauma</v>
      </c>
      <c r="V69" s="20"/>
      <c r="W69" s="20"/>
      <c r="X69" s="20"/>
      <c r="Y69" s="20"/>
      <c r="Z69" s="20"/>
      <c r="AA69" s="20"/>
      <c r="AB69" s="20"/>
      <c r="AC69" s="20"/>
      <c r="AD69" s="20"/>
      <c r="AE69" s="20"/>
    </row>
    <row r="70">
      <c r="A70" s="20" t="str">
        <f t="shared" ref="A70:B70" si="71">T70</f>
        <v>D11AR</v>
      </c>
      <c r="B70" s="20" t="str">
        <f t="shared" si="71"/>
        <v>Head Trauma</v>
      </c>
      <c r="C70" s="20" t="str">
        <f t="shared" si="3"/>
        <v>1</v>
      </c>
      <c r="D70" s="20" t="str">
        <f t="shared" si="4"/>
        <v>11</v>
      </c>
      <c r="E70" s="20" t="str">
        <f t="shared" si="5"/>
        <v>11761</v>
      </c>
      <c r="F70" s="25">
        <v>1176111.0</v>
      </c>
      <c r="G70" s="20" t="s">
        <v>25047</v>
      </c>
      <c r="H70" s="26">
        <v>7469.0</v>
      </c>
      <c r="I70" s="26">
        <v>8037060.0</v>
      </c>
      <c r="J70" s="25">
        <v>0.85</v>
      </c>
      <c r="K70" s="26">
        <v>6831501.0</v>
      </c>
      <c r="L70" s="26">
        <v>8037060.0</v>
      </c>
      <c r="M70" s="25">
        <v>0.85</v>
      </c>
      <c r="N70" s="25">
        <v>1.02</v>
      </c>
      <c r="O70" s="26">
        <v>6968131.0</v>
      </c>
      <c r="P70" s="26">
        <v>5.22281365E10</v>
      </c>
      <c r="Q70" s="26">
        <v>5.2928995588E10</v>
      </c>
      <c r="R70" s="26">
        <v>7.00859088E8</v>
      </c>
      <c r="S70" s="27">
        <v>0.013</v>
      </c>
      <c r="T70" s="20" t="str">
        <f t="array" ref="T70">INDEX(Sheet10!D:D,MATCH(C70&amp;E70,INDEX(Sheet10!A:A&amp;Sheet10!B:B,0),0))</f>
        <v>D11AR</v>
      </c>
      <c r="U70" s="20" t="str">
        <f>VLOOKUP(T70,Sheet10!D:E,2,FALSE)</f>
        <v>Head Trauma</v>
      </c>
      <c r="V70" s="20"/>
      <c r="W70" s="20"/>
      <c r="X70" s="20"/>
      <c r="Y70" s="20"/>
      <c r="Z70" s="20"/>
      <c r="AA70" s="20"/>
      <c r="AB70" s="20"/>
      <c r="AC70" s="20"/>
      <c r="AD70" s="20"/>
      <c r="AE70" s="20"/>
    </row>
    <row r="71">
      <c r="A71" s="20" t="str">
        <f t="shared" ref="A71:B71" si="72">T71</f>
        <v>D11AS</v>
      </c>
      <c r="B71" s="20" t="str">
        <f t="shared" si="72"/>
        <v>Medula Spinalis, Spine &amp; Peripheral Nervous Trauma</v>
      </c>
      <c r="C71" s="20" t="str">
        <f t="shared" si="3"/>
        <v>1</v>
      </c>
      <c r="D71" s="20" t="str">
        <f t="shared" si="4"/>
        <v>11</v>
      </c>
      <c r="E71" s="20" t="str">
        <f t="shared" si="5"/>
        <v>11771</v>
      </c>
      <c r="F71" s="25">
        <v>1177110.0</v>
      </c>
      <c r="G71" s="20" t="s">
        <v>25057</v>
      </c>
      <c r="H71" s="26">
        <v>2190.0</v>
      </c>
      <c r="I71" s="26">
        <v>8037060.0</v>
      </c>
      <c r="J71" s="25">
        <v>0.64</v>
      </c>
      <c r="K71" s="26">
        <v>5143718.0</v>
      </c>
      <c r="L71" s="26">
        <v>8037060.0</v>
      </c>
      <c r="M71" s="25">
        <v>0.64</v>
      </c>
      <c r="N71" s="25">
        <v>1.0</v>
      </c>
      <c r="O71" s="26">
        <v>5143718.0</v>
      </c>
      <c r="P71" s="26">
        <v>1.00007395E10</v>
      </c>
      <c r="Q71" s="26">
        <v>1.1422482796E10</v>
      </c>
      <c r="R71" s="26">
        <v>1.421743296E9</v>
      </c>
      <c r="S71" s="27">
        <v>0.142</v>
      </c>
      <c r="T71" s="20" t="str">
        <f t="array" ref="T71">INDEX(Sheet10!D:D,MATCH(C71&amp;E71,INDEX(Sheet10!A:A&amp;Sheet10!B:B,0),0))</f>
        <v>D11AS</v>
      </c>
      <c r="U71" s="20" t="str">
        <f>VLOOKUP(T71,Sheet10!D:E,2,FALSE)</f>
        <v>Medula Spinalis, Spine &amp; Peripheral Nervous Trauma</v>
      </c>
      <c r="V71" s="20"/>
      <c r="W71" s="20"/>
      <c r="X71" s="20"/>
      <c r="Y71" s="20"/>
      <c r="Z71" s="20"/>
      <c r="AA71" s="20"/>
      <c r="AB71" s="20"/>
      <c r="AC71" s="20"/>
      <c r="AD71" s="20"/>
      <c r="AE71" s="20"/>
    </row>
    <row r="72">
      <c r="A72" s="20" t="str">
        <f t="shared" ref="A72:B72" si="73">T72</f>
        <v>D11AS</v>
      </c>
      <c r="B72" s="20" t="str">
        <f t="shared" si="73"/>
        <v>Medula Spinalis, Spine &amp; Peripheral Nervous Trauma</v>
      </c>
      <c r="C72" s="20" t="str">
        <f t="shared" si="3"/>
        <v>1</v>
      </c>
      <c r="D72" s="20" t="str">
        <f t="shared" si="4"/>
        <v>11</v>
      </c>
      <c r="E72" s="20" t="str">
        <f t="shared" si="5"/>
        <v>11771</v>
      </c>
      <c r="F72" s="25">
        <v>1177111.0</v>
      </c>
      <c r="G72" s="20" t="s">
        <v>25063</v>
      </c>
      <c r="H72" s="25">
        <v>446.0</v>
      </c>
      <c r="I72" s="26">
        <v>8037060.0</v>
      </c>
      <c r="J72" s="25">
        <v>1.06</v>
      </c>
      <c r="K72" s="26">
        <v>8519284.0</v>
      </c>
      <c r="L72" s="26">
        <v>8037060.0</v>
      </c>
      <c r="M72" s="25">
        <v>1.06</v>
      </c>
      <c r="N72" s="25">
        <v>1.0</v>
      </c>
      <c r="O72" s="26">
        <v>8519284.0</v>
      </c>
      <c r="P72" s="26">
        <v>3.7995695E9</v>
      </c>
      <c r="Q72" s="26">
        <v>3.840674986E9</v>
      </c>
      <c r="R72" s="26">
        <v>4.1105486E7</v>
      </c>
      <c r="S72" s="27">
        <v>0.011</v>
      </c>
      <c r="T72" s="20" t="str">
        <f t="array" ref="T72">INDEX(Sheet10!D:D,MATCH(C72&amp;E72,INDEX(Sheet10!A:A&amp;Sheet10!B:B,0),0))</f>
        <v>D11AS</v>
      </c>
      <c r="U72" s="20" t="str">
        <f>VLOOKUP(T72,Sheet10!D:E,2,FALSE)</f>
        <v>Medula Spinalis, Spine &amp; Peripheral Nervous Trauma</v>
      </c>
      <c r="V72" s="20"/>
      <c r="W72" s="20"/>
      <c r="X72" s="20"/>
      <c r="Y72" s="20"/>
      <c r="Z72" s="20"/>
      <c r="AA72" s="20"/>
      <c r="AB72" s="20"/>
      <c r="AC72" s="20"/>
      <c r="AD72" s="20"/>
      <c r="AE72" s="20"/>
    </row>
    <row r="73">
      <c r="A73" s="20" t="str">
        <f t="shared" ref="A73:B73" si="74">T73</f>
        <v>D11AT</v>
      </c>
      <c r="B73" s="20" t="str">
        <f t="shared" si="74"/>
        <v>Headache</v>
      </c>
      <c r="C73" s="20" t="str">
        <f t="shared" si="3"/>
        <v>1</v>
      </c>
      <c r="D73" s="20" t="str">
        <f t="shared" si="4"/>
        <v>11</v>
      </c>
      <c r="E73" s="20" t="str">
        <f t="shared" si="5"/>
        <v>11781</v>
      </c>
      <c r="F73" s="25">
        <v>1178119.0</v>
      </c>
      <c r="G73" s="20" t="s">
        <v>23997</v>
      </c>
      <c r="H73" s="26">
        <v>90283.0</v>
      </c>
      <c r="I73" s="26">
        <v>8037060.0</v>
      </c>
      <c r="J73" s="25">
        <v>0.4</v>
      </c>
      <c r="K73" s="26">
        <v>3214824.0</v>
      </c>
      <c r="L73" s="26">
        <v>8037060.0</v>
      </c>
      <c r="M73" s="25">
        <v>0.4</v>
      </c>
      <c r="N73" s="25">
        <v>0.9</v>
      </c>
      <c r="O73" s="26">
        <v>2893342.0</v>
      </c>
      <c r="P73" s="26">
        <v>2.464349963E11</v>
      </c>
      <c r="Q73" s="26">
        <v>2.71008774173E11</v>
      </c>
      <c r="R73" s="26">
        <v>2.4573777873E10</v>
      </c>
      <c r="S73" s="27">
        <v>0.1</v>
      </c>
      <c r="T73" s="20" t="str">
        <f t="array" ref="T73">INDEX(Sheet10!D:D,MATCH(C73&amp;E73,INDEX(Sheet10!A:A&amp;Sheet10!B:B,0),0))</f>
        <v>D11AT</v>
      </c>
      <c r="U73" s="20" t="str">
        <f>VLOOKUP(T73,Sheet10!D:E,2,FALSE)</f>
        <v>Headache</v>
      </c>
      <c r="V73" s="20"/>
      <c r="W73" s="20"/>
      <c r="X73" s="20"/>
      <c r="Y73" s="20"/>
      <c r="Z73" s="20"/>
      <c r="AA73" s="20"/>
      <c r="AB73" s="20"/>
      <c r="AC73" s="20"/>
      <c r="AD73" s="20"/>
      <c r="AE73" s="20"/>
    </row>
    <row r="74">
      <c r="A74" s="20" t="str">
        <f t="shared" ref="A74:B74" si="75">T74</f>
        <v>D11AU</v>
      </c>
      <c r="B74" s="20" t="str">
        <f t="shared" si="75"/>
        <v>Delirium &amp; Coma</v>
      </c>
      <c r="C74" s="20" t="str">
        <f t="shared" si="3"/>
        <v>1</v>
      </c>
      <c r="D74" s="20" t="str">
        <f t="shared" si="4"/>
        <v>11</v>
      </c>
      <c r="E74" s="20" t="str">
        <f t="shared" si="5"/>
        <v>11791</v>
      </c>
      <c r="F74" s="25">
        <v>1179110.0</v>
      </c>
      <c r="G74" s="20" t="s">
        <v>25074</v>
      </c>
      <c r="H74" s="26">
        <v>12622.0</v>
      </c>
      <c r="I74" s="26">
        <v>8037060.0</v>
      </c>
      <c r="J74" s="25">
        <v>0.67</v>
      </c>
      <c r="K74" s="26">
        <v>5384830.0</v>
      </c>
      <c r="L74" s="26">
        <v>8037060.0</v>
      </c>
      <c r="M74" s="25">
        <v>0.67</v>
      </c>
      <c r="N74" s="25">
        <v>1.0</v>
      </c>
      <c r="O74" s="26">
        <v>5384830.0</v>
      </c>
      <c r="P74" s="26">
        <v>5.92652841E10</v>
      </c>
      <c r="Q74" s="26">
        <v>6.9002964784E10</v>
      </c>
      <c r="R74" s="26">
        <v>9.737680684E9</v>
      </c>
      <c r="S74" s="27">
        <v>0.164</v>
      </c>
      <c r="T74" s="20" t="str">
        <f t="array" ref="T74">INDEX(Sheet10!D:D,MATCH(C74&amp;E74,INDEX(Sheet10!A:A&amp;Sheet10!B:B,0),0))</f>
        <v>D11AU</v>
      </c>
      <c r="U74" s="20" t="str">
        <f>VLOOKUP(T74,Sheet10!D:E,2,FALSE)</f>
        <v>Delirium &amp; Coma</v>
      </c>
      <c r="V74" s="20"/>
      <c r="W74" s="20"/>
      <c r="X74" s="20"/>
      <c r="Y74" s="20"/>
      <c r="Z74" s="20"/>
      <c r="AA74" s="20"/>
      <c r="AB74" s="20"/>
      <c r="AC74" s="20"/>
      <c r="AD74" s="20"/>
      <c r="AE74" s="20"/>
    </row>
    <row r="75">
      <c r="A75" s="20" t="str">
        <f t="shared" ref="A75:B75" si="76">T75</f>
        <v>D11AU</v>
      </c>
      <c r="B75" s="20" t="str">
        <f t="shared" si="76"/>
        <v>Delirium &amp; Coma</v>
      </c>
      <c r="C75" s="20" t="str">
        <f t="shared" si="3"/>
        <v>1</v>
      </c>
      <c r="D75" s="20" t="str">
        <f t="shared" si="4"/>
        <v>11</v>
      </c>
      <c r="E75" s="20" t="str">
        <f t="shared" si="5"/>
        <v>11791</v>
      </c>
      <c r="F75" s="25">
        <v>1179111.0</v>
      </c>
      <c r="G75" s="20" t="s">
        <v>25079</v>
      </c>
      <c r="H75" s="26">
        <v>6495.0</v>
      </c>
      <c r="I75" s="26">
        <v>8037060.0</v>
      </c>
      <c r="J75" s="25">
        <v>0.99</v>
      </c>
      <c r="K75" s="26">
        <v>7956689.0</v>
      </c>
      <c r="L75" s="26">
        <v>8037060.0</v>
      </c>
      <c r="M75" s="25">
        <v>0.99</v>
      </c>
      <c r="N75" s="25">
        <v>1.0</v>
      </c>
      <c r="O75" s="26">
        <v>7956689.0</v>
      </c>
      <c r="P75" s="26">
        <v>4.85650799E10</v>
      </c>
      <c r="Q75" s="26">
        <v>5.2342485153E10</v>
      </c>
      <c r="R75" s="26">
        <v>3.777405253E9</v>
      </c>
      <c r="S75" s="27">
        <v>0.078</v>
      </c>
      <c r="T75" s="20" t="str">
        <f t="array" ref="T75">INDEX(Sheet10!D:D,MATCH(C75&amp;E75,INDEX(Sheet10!A:A&amp;Sheet10!B:B,0),0))</f>
        <v>D11AU</v>
      </c>
      <c r="U75" s="20" t="str">
        <f>VLOOKUP(T75,Sheet10!D:E,2,FALSE)</f>
        <v>Delirium &amp; Coma</v>
      </c>
      <c r="V75" s="20"/>
      <c r="W75" s="20"/>
      <c r="X75" s="20"/>
      <c r="Y75" s="20"/>
      <c r="Z75" s="20"/>
      <c r="AA75" s="20"/>
      <c r="AB75" s="20"/>
      <c r="AC75" s="20"/>
      <c r="AD75" s="20"/>
      <c r="AE75" s="20"/>
    </row>
    <row r="76">
      <c r="A76" s="20" t="str">
        <f t="shared" ref="A76:B76" si="77">T76</f>
        <v>D11AU</v>
      </c>
      <c r="B76" s="20" t="str">
        <f t="shared" si="77"/>
        <v>Delirium &amp; Coma</v>
      </c>
      <c r="C76" s="20" t="str">
        <f t="shared" si="3"/>
        <v>1</v>
      </c>
      <c r="D76" s="20" t="str">
        <f t="shared" si="4"/>
        <v>11</v>
      </c>
      <c r="E76" s="20" t="str">
        <f t="shared" si="5"/>
        <v>11791</v>
      </c>
      <c r="F76" s="25">
        <v>1179112.0</v>
      </c>
      <c r="G76" s="20" t="s">
        <v>25086</v>
      </c>
      <c r="H76" s="26">
        <v>2871.0</v>
      </c>
      <c r="I76" s="26">
        <v>8037060.0</v>
      </c>
      <c r="J76" s="25">
        <v>1.55</v>
      </c>
      <c r="K76" s="26">
        <v>1.2457443E7</v>
      </c>
      <c r="L76" s="26">
        <v>8037060.0</v>
      </c>
      <c r="M76" s="25">
        <v>1.55</v>
      </c>
      <c r="N76" s="25">
        <v>1.0</v>
      </c>
      <c r="O76" s="26">
        <v>1.2457443E7</v>
      </c>
      <c r="P76" s="26">
        <v>3.60082579E10</v>
      </c>
      <c r="Q76" s="26">
        <v>3.6127830353E10</v>
      </c>
      <c r="R76" s="26">
        <v>1.19572453E8</v>
      </c>
      <c r="S76" s="27">
        <v>0.003</v>
      </c>
      <c r="T76" s="20" t="str">
        <f t="array" ref="T76">INDEX(Sheet10!D:D,MATCH(C76&amp;E76,INDEX(Sheet10!A:A&amp;Sheet10!B:B,0),0))</f>
        <v>D11AU</v>
      </c>
      <c r="U76" s="20" t="str">
        <f>VLOOKUP(T76,Sheet10!D:E,2,FALSE)</f>
        <v>Delirium &amp; Coma</v>
      </c>
      <c r="V76" s="20"/>
      <c r="W76" s="20"/>
      <c r="X76" s="20"/>
      <c r="Y76" s="20"/>
      <c r="Z76" s="20"/>
      <c r="AA76" s="20"/>
      <c r="AB76" s="20"/>
      <c r="AC76" s="20"/>
      <c r="AD76" s="20"/>
      <c r="AE76" s="20"/>
    </row>
    <row r="77">
      <c r="A77" s="20" t="str">
        <f t="shared" ref="A77:B77" si="78">T77</f>
        <v>D11AU</v>
      </c>
      <c r="B77" s="20" t="str">
        <f t="shared" si="78"/>
        <v>Delirium &amp; Coma</v>
      </c>
      <c r="C77" s="20" t="str">
        <f t="shared" si="3"/>
        <v>1</v>
      </c>
      <c r="D77" s="20" t="str">
        <f t="shared" si="4"/>
        <v>11</v>
      </c>
      <c r="E77" s="20" t="str">
        <f t="shared" si="5"/>
        <v>11791</v>
      </c>
      <c r="F77" s="25">
        <v>1179113.0</v>
      </c>
      <c r="G77" s="20" t="s">
        <v>25092</v>
      </c>
      <c r="H77" s="25">
        <v>56.0</v>
      </c>
      <c r="I77" s="26">
        <v>8037060.0</v>
      </c>
      <c r="J77" s="25">
        <v>4.65</v>
      </c>
      <c r="K77" s="26">
        <v>3.7372329E7</v>
      </c>
      <c r="L77" s="26">
        <v>8037060.0</v>
      </c>
      <c r="M77" s="25">
        <v>4.65</v>
      </c>
      <c r="N77" s="25">
        <v>1.0</v>
      </c>
      <c r="O77" s="26">
        <v>3.7372329E7</v>
      </c>
      <c r="P77" s="26">
        <v>1.3138187E9</v>
      </c>
      <c r="Q77" s="26">
        <v>2.109090424E9</v>
      </c>
      <c r="R77" s="26">
        <v>7.95271724E8</v>
      </c>
      <c r="S77" s="27">
        <v>0.605</v>
      </c>
      <c r="T77" s="20" t="str">
        <f t="array" ref="T77">INDEX(Sheet10!D:D,MATCH(C77&amp;E77,INDEX(Sheet10!A:A&amp;Sheet10!B:B,0),0))</f>
        <v>D11AU</v>
      </c>
      <c r="U77" s="20" t="str">
        <f>VLOOKUP(T77,Sheet10!D:E,2,FALSE)</f>
        <v>Delirium &amp; Coma</v>
      </c>
      <c r="V77" s="20"/>
      <c r="W77" s="20"/>
      <c r="X77" s="20"/>
      <c r="Y77" s="20"/>
      <c r="Z77" s="20"/>
      <c r="AA77" s="20"/>
      <c r="AB77" s="20"/>
      <c r="AC77" s="20"/>
      <c r="AD77" s="20"/>
      <c r="AE77" s="20"/>
    </row>
    <row r="78">
      <c r="A78" s="20" t="str">
        <f t="shared" ref="A78:B78" si="79">T78</f>
        <v>D11AV</v>
      </c>
      <c r="B78" s="20" t="str">
        <f t="shared" si="79"/>
        <v>Other Nervous System Disorders</v>
      </c>
      <c r="C78" s="20" t="str">
        <f t="shared" si="3"/>
        <v>1</v>
      </c>
      <c r="D78" s="20" t="str">
        <f t="shared" si="4"/>
        <v>11</v>
      </c>
      <c r="E78" s="20" t="str">
        <f t="shared" si="5"/>
        <v>11801</v>
      </c>
      <c r="F78" s="25">
        <v>1180110.0</v>
      </c>
      <c r="G78" s="20" t="s">
        <v>25098</v>
      </c>
      <c r="H78" s="26">
        <v>77111.0</v>
      </c>
      <c r="I78" s="26">
        <v>8037060.0</v>
      </c>
      <c r="J78" s="25">
        <v>0.6</v>
      </c>
      <c r="K78" s="26">
        <v>4822236.0</v>
      </c>
      <c r="L78" s="26">
        <v>8037060.0</v>
      </c>
      <c r="M78" s="25">
        <v>0.6</v>
      </c>
      <c r="N78" s="25">
        <v>0.94</v>
      </c>
      <c r="O78" s="26">
        <v>4532902.0</v>
      </c>
      <c r="P78" s="26">
        <v>3.287117024E11</v>
      </c>
      <c r="Q78" s="26">
        <v>3.58890434784E11</v>
      </c>
      <c r="R78" s="26">
        <v>3.0178732384E10</v>
      </c>
      <c r="S78" s="27">
        <v>0.092</v>
      </c>
      <c r="T78" s="20" t="str">
        <f t="array" ref="T78">INDEX(Sheet10!D:D,MATCH(C78&amp;E78,INDEX(Sheet10!A:A&amp;Sheet10!B:B,0),0))</f>
        <v>D11AV</v>
      </c>
      <c r="U78" s="20" t="str">
        <f>VLOOKUP(T78,Sheet10!D:E,2,FALSE)</f>
        <v>Other Nervous System Disorders</v>
      </c>
      <c r="V78" s="20"/>
      <c r="W78" s="20"/>
      <c r="X78" s="20"/>
      <c r="Y78" s="20"/>
      <c r="Z78" s="20"/>
      <c r="AA78" s="20"/>
      <c r="AB78" s="20"/>
      <c r="AC78" s="20"/>
      <c r="AD78" s="20"/>
      <c r="AE78" s="20"/>
    </row>
    <row r="79">
      <c r="A79" s="20" t="str">
        <f t="shared" ref="A79:B79" si="80">T79</f>
        <v>D11AV</v>
      </c>
      <c r="B79" s="20" t="str">
        <f t="shared" si="80"/>
        <v>Other Nervous System Disorders</v>
      </c>
      <c r="C79" s="20" t="str">
        <f t="shared" si="3"/>
        <v>1</v>
      </c>
      <c r="D79" s="20" t="str">
        <f t="shared" si="4"/>
        <v>11</v>
      </c>
      <c r="E79" s="20" t="str">
        <f t="shared" si="5"/>
        <v>11801</v>
      </c>
      <c r="F79" s="25">
        <v>1180111.0</v>
      </c>
      <c r="G79" s="20" t="s">
        <v>25102</v>
      </c>
      <c r="H79" s="26">
        <v>26711.0</v>
      </c>
      <c r="I79" s="26">
        <v>8037060.0</v>
      </c>
      <c r="J79" s="25">
        <v>0.84</v>
      </c>
      <c r="K79" s="26">
        <v>6751130.0</v>
      </c>
      <c r="L79" s="26">
        <v>8037060.0</v>
      </c>
      <c r="M79" s="25">
        <v>0.84</v>
      </c>
      <c r="N79" s="25">
        <v>0.95</v>
      </c>
      <c r="O79" s="26">
        <v>6413574.0</v>
      </c>
      <c r="P79" s="26">
        <v>1.624421229E11</v>
      </c>
      <c r="Q79" s="26">
        <v>1.75500161909E11</v>
      </c>
      <c r="R79" s="26">
        <v>1.3058039009E10</v>
      </c>
      <c r="S79" s="27">
        <v>0.08</v>
      </c>
      <c r="T79" s="20" t="str">
        <f t="array" ref="T79">INDEX(Sheet10!D:D,MATCH(C79&amp;E79,INDEX(Sheet10!A:A&amp;Sheet10!B:B,0),0))</f>
        <v>D11AV</v>
      </c>
      <c r="U79" s="20" t="str">
        <f>VLOOKUP(T79,Sheet10!D:E,2,FALSE)</f>
        <v>Other Nervous System Disorders</v>
      </c>
      <c r="V79" s="20"/>
      <c r="W79" s="20"/>
      <c r="X79" s="20"/>
      <c r="Y79" s="20"/>
      <c r="Z79" s="20"/>
      <c r="AA79" s="20"/>
      <c r="AB79" s="20"/>
      <c r="AC79" s="20"/>
      <c r="AD79" s="20"/>
      <c r="AE79" s="20"/>
    </row>
    <row r="80">
      <c r="A80" s="20" t="str">
        <f t="shared" ref="A80:B80" si="81">T80</f>
        <v>D11AV</v>
      </c>
      <c r="B80" s="20" t="str">
        <f t="shared" si="81"/>
        <v>Other Nervous System Disorders</v>
      </c>
      <c r="C80" s="20" t="str">
        <f t="shared" si="3"/>
        <v>1</v>
      </c>
      <c r="D80" s="20" t="str">
        <f t="shared" si="4"/>
        <v>11</v>
      </c>
      <c r="E80" s="20" t="str">
        <f t="shared" si="5"/>
        <v>11801</v>
      </c>
      <c r="F80" s="25">
        <v>1180112.0</v>
      </c>
      <c r="G80" s="20" t="s">
        <v>25111</v>
      </c>
      <c r="H80" s="26">
        <v>2964.0</v>
      </c>
      <c r="I80" s="26">
        <v>8037060.0</v>
      </c>
      <c r="J80" s="25">
        <v>1.47</v>
      </c>
      <c r="K80" s="26">
        <v>1.1814478E7</v>
      </c>
      <c r="L80" s="26">
        <v>8037060.0</v>
      </c>
      <c r="M80" s="25">
        <v>1.47</v>
      </c>
      <c r="N80" s="25">
        <v>1.0</v>
      </c>
      <c r="O80" s="26">
        <v>1.1814478E7</v>
      </c>
      <c r="P80" s="26">
        <v>3.05744202E10</v>
      </c>
      <c r="Q80" s="26">
        <v>3.5599918385E10</v>
      </c>
      <c r="R80" s="26">
        <v>5.025498185E9</v>
      </c>
      <c r="S80" s="27">
        <v>0.164</v>
      </c>
      <c r="T80" s="20" t="str">
        <f t="array" ref="T80">INDEX(Sheet10!D:D,MATCH(C80&amp;E80,INDEX(Sheet10!A:A&amp;Sheet10!B:B,0),0))</f>
        <v>D11AV</v>
      </c>
      <c r="U80" s="20" t="str">
        <f>VLOOKUP(T80,Sheet10!D:E,2,FALSE)</f>
        <v>Other Nervous System Disorders</v>
      </c>
      <c r="V80" s="20"/>
      <c r="W80" s="20"/>
      <c r="X80" s="20"/>
      <c r="Y80" s="20"/>
      <c r="Z80" s="20"/>
      <c r="AA80" s="20"/>
      <c r="AB80" s="20"/>
      <c r="AC80" s="20"/>
      <c r="AD80" s="20"/>
      <c r="AE80" s="20"/>
    </row>
    <row r="81">
      <c r="A81" s="20" t="str">
        <f t="shared" ref="A81:B81" si="82">T81</f>
        <v>P12AA</v>
      </c>
      <c r="B81" s="20" t="str">
        <f t="shared" si="82"/>
        <v>Retinal Procedures</v>
      </c>
      <c r="C81" s="20" t="str">
        <f t="shared" si="3"/>
        <v>1</v>
      </c>
      <c r="D81" s="20" t="str">
        <f t="shared" si="4"/>
        <v>12</v>
      </c>
      <c r="E81" s="20" t="str">
        <f t="shared" si="5"/>
        <v>12011</v>
      </c>
      <c r="F81" s="25">
        <v>1201110.0</v>
      </c>
      <c r="G81" s="20" t="s">
        <v>25118</v>
      </c>
      <c r="H81" s="26">
        <v>43530.0</v>
      </c>
      <c r="I81" s="26">
        <v>8037060.0</v>
      </c>
      <c r="J81" s="25">
        <v>1.46</v>
      </c>
      <c r="K81" s="26">
        <v>1.1734108E7</v>
      </c>
      <c r="L81" s="26">
        <v>8037060.0</v>
      </c>
      <c r="M81" s="25">
        <v>1.46</v>
      </c>
      <c r="N81" s="25">
        <v>0.81</v>
      </c>
      <c r="O81" s="26">
        <v>9504627.0</v>
      </c>
      <c r="P81" s="26">
        <v>6.807325868E11</v>
      </c>
      <c r="Q81" s="26">
        <v>7.23750113219E11</v>
      </c>
      <c r="R81" s="26">
        <v>4.3017526419E10</v>
      </c>
      <c r="S81" s="27">
        <v>0.063</v>
      </c>
      <c r="T81" s="20" t="str">
        <f t="array" ref="T81">INDEX(Sheet10!D:D,MATCH(C81&amp;E81,INDEX(Sheet10!A:A&amp;Sheet10!B:B,0),0))</f>
        <v>P12AA</v>
      </c>
      <c r="U81" s="20" t="str">
        <f>VLOOKUP(T81,Sheet10!D:E,2,FALSE)</f>
        <v>Retinal Procedures</v>
      </c>
      <c r="V81" s="20"/>
      <c r="W81" s="20"/>
      <c r="X81" s="20"/>
      <c r="Y81" s="20"/>
      <c r="Z81" s="20"/>
      <c r="AA81" s="20"/>
      <c r="AB81" s="20"/>
      <c r="AC81" s="20"/>
      <c r="AD81" s="20"/>
      <c r="AE81" s="20"/>
    </row>
    <row r="82">
      <c r="A82" s="20" t="str">
        <f t="shared" ref="A82:B82" si="83">T82</f>
        <v>P12AA</v>
      </c>
      <c r="B82" s="20" t="str">
        <f t="shared" si="83"/>
        <v>Retinal Procedures</v>
      </c>
      <c r="C82" s="20" t="str">
        <f t="shared" si="3"/>
        <v>1</v>
      </c>
      <c r="D82" s="20" t="str">
        <f t="shared" si="4"/>
        <v>12</v>
      </c>
      <c r="E82" s="20" t="str">
        <f t="shared" si="5"/>
        <v>12011</v>
      </c>
      <c r="F82" s="25">
        <v>1201111.0</v>
      </c>
      <c r="G82" s="20" t="s">
        <v>25125</v>
      </c>
      <c r="H82" s="26">
        <v>2272.0</v>
      </c>
      <c r="I82" s="26">
        <v>8037060.0</v>
      </c>
      <c r="J82" s="25">
        <v>1.71</v>
      </c>
      <c r="K82" s="26">
        <v>1.3743373E7</v>
      </c>
      <c r="L82" s="26">
        <v>8037060.0</v>
      </c>
      <c r="M82" s="25">
        <v>1.71</v>
      </c>
      <c r="N82" s="25">
        <v>1.0</v>
      </c>
      <c r="O82" s="26">
        <v>1.3743373E7</v>
      </c>
      <c r="P82" s="26">
        <v>4.17064813E10</v>
      </c>
      <c r="Q82" s="26">
        <v>4.7741844637E10</v>
      </c>
      <c r="R82" s="26">
        <v>6.035363337E9</v>
      </c>
      <c r="S82" s="27">
        <v>0.145</v>
      </c>
      <c r="T82" s="20" t="str">
        <f t="array" ref="T82">INDEX(Sheet10!D:D,MATCH(C82&amp;E82,INDEX(Sheet10!A:A&amp;Sheet10!B:B,0),0))</f>
        <v>P12AA</v>
      </c>
      <c r="U82" s="20" t="str">
        <f>VLOOKUP(T82,Sheet10!D:E,2,FALSE)</f>
        <v>Retinal Procedures</v>
      </c>
      <c r="V82" s="20"/>
      <c r="W82" s="20"/>
      <c r="X82" s="20"/>
      <c r="Y82" s="20"/>
      <c r="Z82" s="20"/>
      <c r="AA82" s="20"/>
      <c r="AB82" s="20"/>
      <c r="AC82" s="20"/>
      <c r="AD82" s="20"/>
      <c r="AE82" s="20"/>
    </row>
    <row r="83">
      <c r="A83" s="20" t="str">
        <f t="shared" ref="A83:B83" si="84">T83</f>
        <v>P12AB</v>
      </c>
      <c r="B83" s="20" t="str">
        <f t="shared" si="84"/>
        <v>Major Corneal, Scleral &amp; Conjunctival Procedures</v>
      </c>
      <c r="C83" s="20" t="str">
        <f t="shared" si="3"/>
        <v>1</v>
      </c>
      <c r="D83" s="20" t="str">
        <f t="shared" si="4"/>
        <v>12</v>
      </c>
      <c r="E83" s="20" t="str">
        <f t="shared" si="5"/>
        <v>12021</v>
      </c>
      <c r="F83" s="25">
        <v>1202119.0</v>
      </c>
      <c r="G83" s="20" t="s">
        <v>24042</v>
      </c>
      <c r="H83" s="26">
        <v>1700.0</v>
      </c>
      <c r="I83" s="26">
        <v>8037060.0</v>
      </c>
      <c r="J83" s="25">
        <v>1.07</v>
      </c>
      <c r="K83" s="26">
        <v>8599654.0</v>
      </c>
      <c r="L83" s="26">
        <v>8037060.0</v>
      </c>
      <c r="M83" s="25">
        <v>1.07</v>
      </c>
      <c r="N83" s="25">
        <v>1.03</v>
      </c>
      <c r="O83" s="26">
        <v>8857644.0</v>
      </c>
      <c r="P83" s="26">
        <v>2.39128093E10</v>
      </c>
      <c r="Q83" s="26">
        <v>2.3663933134E10</v>
      </c>
      <c r="R83" s="26">
        <v>-2.48876166E8</v>
      </c>
      <c r="S83" s="27">
        <v>-0.01</v>
      </c>
      <c r="T83" s="20" t="str">
        <f t="array" ref="T83">INDEX(Sheet10!D:D,MATCH(C83&amp;E83,INDEX(Sheet10!A:A&amp;Sheet10!B:B,0),0))</f>
        <v>P12AB</v>
      </c>
      <c r="U83" s="20" t="str">
        <f>VLOOKUP(T83,Sheet10!D:E,2,FALSE)</f>
        <v>Major Corneal, Scleral &amp; Conjunctival Procedures</v>
      </c>
      <c r="V83" s="20"/>
      <c r="W83" s="20"/>
      <c r="X83" s="20"/>
      <c r="Y83" s="20"/>
      <c r="Z83" s="20"/>
      <c r="AA83" s="20"/>
      <c r="AB83" s="20"/>
      <c r="AC83" s="20"/>
      <c r="AD83" s="20"/>
      <c r="AE83" s="20"/>
    </row>
    <row r="84">
      <c r="A84" s="20" t="str">
        <f t="shared" ref="A84:B84" si="85">T84</f>
        <v>P12AC</v>
      </c>
      <c r="B84" s="20" t="str">
        <f t="shared" si="85"/>
        <v>Glaucoma Procedures</v>
      </c>
      <c r="C84" s="20" t="str">
        <f t="shared" si="3"/>
        <v>1</v>
      </c>
      <c r="D84" s="20" t="str">
        <f t="shared" si="4"/>
        <v>12</v>
      </c>
      <c r="E84" s="20" t="str">
        <f t="shared" si="5"/>
        <v>12031</v>
      </c>
      <c r="F84" s="25">
        <v>1203119.0</v>
      </c>
      <c r="G84" s="20" t="s">
        <v>24050</v>
      </c>
      <c r="H84" s="26">
        <v>12860.0</v>
      </c>
      <c r="I84" s="26">
        <v>8037060.0</v>
      </c>
      <c r="J84" s="25">
        <v>0.95</v>
      </c>
      <c r="K84" s="26">
        <v>7635207.0</v>
      </c>
      <c r="L84" s="26">
        <v>8037060.0</v>
      </c>
      <c r="M84" s="25">
        <v>0.95</v>
      </c>
      <c r="N84" s="25">
        <v>1.11</v>
      </c>
      <c r="O84" s="26">
        <v>8475080.0</v>
      </c>
      <c r="P84" s="26">
        <v>1.089199974E11</v>
      </c>
      <c r="Q84" s="26">
        <v>1.09873449842E11</v>
      </c>
      <c r="R84" s="26">
        <v>9.53452442E8</v>
      </c>
      <c r="S84" s="27">
        <v>0.009</v>
      </c>
      <c r="T84" s="20" t="str">
        <f t="array" ref="T84">INDEX(Sheet10!D:D,MATCH(C84&amp;E84,INDEX(Sheet10!A:A&amp;Sheet10!B:B,0),0))</f>
        <v>P12AC</v>
      </c>
      <c r="U84" s="20" t="str">
        <f>VLOOKUP(T84,Sheet10!D:E,2,FALSE)</f>
        <v>Glaucoma Procedures</v>
      </c>
      <c r="V84" s="20"/>
      <c r="W84" s="20"/>
      <c r="X84" s="20"/>
      <c r="Y84" s="20"/>
      <c r="Z84" s="20"/>
      <c r="AA84" s="20"/>
      <c r="AB84" s="20"/>
      <c r="AC84" s="20"/>
      <c r="AD84" s="20"/>
      <c r="AE84" s="20"/>
    </row>
    <row r="85">
      <c r="A85" s="20" t="str">
        <f t="shared" ref="A85:B85" si="86">T85</f>
        <v>P12AD</v>
      </c>
      <c r="B85" s="20" t="str">
        <f t="shared" si="86"/>
        <v>Lens Procedures</v>
      </c>
      <c r="C85" s="20" t="str">
        <f t="shared" si="3"/>
        <v>1</v>
      </c>
      <c r="D85" s="20" t="str">
        <f t="shared" si="4"/>
        <v>12</v>
      </c>
      <c r="E85" s="20" t="str">
        <f t="shared" si="5"/>
        <v>12041</v>
      </c>
      <c r="F85" s="25">
        <v>1204110.0</v>
      </c>
      <c r="G85" s="20" t="s">
        <v>25154</v>
      </c>
      <c r="H85" s="26">
        <v>29983.0</v>
      </c>
      <c r="I85" s="26">
        <v>8037060.0</v>
      </c>
      <c r="J85" s="25">
        <v>0.9</v>
      </c>
      <c r="K85" s="26">
        <v>7233354.0</v>
      </c>
      <c r="L85" s="26">
        <v>8037060.0</v>
      </c>
      <c r="M85" s="25">
        <v>0.9</v>
      </c>
      <c r="N85" s="25">
        <v>1.09</v>
      </c>
      <c r="O85" s="26">
        <v>7884356.0</v>
      </c>
      <c r="P85" s="26">
        <v>2.3900976E11</v>
      </c>
      <c r="Q85" s="26">
        <v>2.40423009106E11</v>
      </c>
      <c r="R85" s="26">
        <v>1.413249106E9</v>
      </c>
      <c r="S85" s="27">
        <v>0.006</v>
      </c>
      <c r="T85" s="20" t="str">
        <f t="array" ref="T85">INDEX(Sheet10!D:D,MATCH(C85&amp;E85,INDEX(Sheet10!A:A&amp;Sheet10!B:B,0),0))</f>
        <v>P12AD</v>
      </c>
      <c r="U85" s="20" t="str">
        <f>VLOOKUP(T85,Sheet10!D:E,2,FALSE)</f>
        <v>Lens Procedures</v>
      </c>
      <c r="V85" s="20"/>
      <c r="W85" s="20"/>
      <c r="X85" s="20"/>
      <c r="Y85" s="20"/>
      <c r="Z85" s="20"/>
      <c r="AA85" s="20"/>
      <c r="AB85" s="20"/>
      <c r="AC85" s="20"/>
      <c r="AD85" s="20"/>
      <c r="AE85" s="20"/>
    </row>
    <row r="86">
      <c r="A86" s="20" t="str">
        <f t="shared" ref="A86:B86" si="87">T86</f>
        <v>P12AD</v>
      </c>
      <c r="B86" s="20" t="str">
        <f t="shared" si="87"/>
        <v>Lens Procedures</v>
      </c>
      <c r="C86" s="20" t="str">
        <f t="shared" si="3"/>
        <v>1</v>
      </c>
      <c r="D86" s="20" t="str">
        <f t="shared" si="4"/>
        <v>12</v>
      </c>
      <c r="E86" s="20" t="str">
        <f t="shared" si="5"/>
        <v>12041</v>
      </c>
      <c r="F86" s="25">
        <v>1204111.0</v>
      </c>
      <c r="G86" s="20" t="s">
        <v>25166</v>
      </c>
      <c r="H86" s="26">
        <v>1002.0</v>
      </c>
      <c r="I86" s="26">
        <v>8037060.0</v>
      </c>
      <c r="J86" s="25">
        <v>1.09</v>
      </c>
      <c r="K86" s="26">
        <v>8760395.0</v>
      </c>
      <c r="L86" s="26">
        <v>8037060.0</v>
      </c>
      <c r="M86" s="25">
        <v>1.09</v>
      </c>
      <c r="N86" s="25">
        <v>1.15</v>
      </c>
      <c r="O86" s="26">
        <v>1.0074455E7</v>
      </c>
      <c r="P86" s="26">
        <v>1.03383497E10</v>
      </c>
      <c r="Q86" s="26">
        <v>1.0448524661E10</v>
      </c>
      <c r="R86" s="26">
        <v>1.10174961E8</v>
      </c>
      <c r="S86" s="27">
        <v>0.011</v>
      </c>
      <c r="T86" s="20" t="str">
        <f t="array" ref="T86">INDEX(Sheet10!D:D,MATCH(C86&amp;E86,INDEX(Sheet10!A:A&amp;Sheet10!B:B,0),0))</f>
        <v>P12AD</v>
      </c>
      <c r="U86" s="20" t="str">
        <f>VLOOKUP(T86,Sheet10!D:E,2,FALSE)</f>
        <v>Lens Procedures</v>
      </c>
      <c r="V86" s="20"/>
      <c r="W86" s="20"/>
      <c r="X86" s="20"/>
      <c r="Y86" s="20"/>
      <c r="Z86" s="20"/>
      <c r="AA86" s="20"/>
      <c r="AB86" s="20"/>
      <c r="AC86" s="20"/>
      <c r="AD86" s="20"/>
      <c r="AE86" s="20"/>
    </row>
    <row r="87">
      <c r="A87" s="20" t="str">
        <f t="shared" ref="A87:B87" si="88">T87</f>
        <v>P12AE</v>
      </c>
      <c r="B87" s="20" t="str">
        <f t="shared" si="88"/>
        <v>Eyelid and Lacrymal Proc.</v>
      </c>
      <c r="C87" s="20" t="str">
        <f t="shared" si="3"/>
        <v>1</v>
      </c>
      <c r="D87" s="20" t="str">
        <f t="shared" si="4"/>
        <v>12</v>
      </c>
      <c r="E87" s="20" t="str">
        <f t="shared" si="5"/>
        <v>12051</v>
      </c>
      <c r="F87" s="25">
        <v>1205110.0</v>
      </c>
      <c r="G87" s="20" t="s">
        <v>25175</v>
      </c>
      <c r="H87" s="26">
        <v>4349.0</v>
      </c>
      <c r="I87" s="26">
        <v>8037060.0</v>
      </c>
      <c r="J87" s="25">
        <v>1.16</v>
      </c>
      <c r="K87" s="26">
        <v>9322990.0</v>
      </c>
      <c r="L87" s="26">
        <v>8037060.0</v>
      </c>
      <c r="M87" s="25">
        <v>1.16</v>
      </c>
      <c r="N87" s="25">
        <v>1.03</v>
      </c>
      <c r="O87" s="26">
        <v>9602679.0</v>
      </c>
      <c r="P87" s="26">
        <v>4.19046677E10</v>
      </c>
      <c r="Q87" s="26">
        <v>4.2114003224E10</v>
      </c>
      <c r="R87" s="26">
        <v>2.09335524E8</v>
      </c>
      <c r="S87" s="27">
        <v>0.005</v>
      </c>
      <c r="T87" s="20" t="str">
        <f t="array" ref="T87">INDEX(Sheet10!D:D,MATCH(C87&amp;E87,INDEX(Sheet10!A:A&amp;Sheet10!B:B,0),0))</f>
        <v>P12AE</v>
      </c>
      <c r="U87" s="20" t="str">
        <f>VLOOKUP(T87,Sheet10!D:E,2,FALSE)</f>
        <v>Eyelid and Lacrymal Proc.</v>
      </c>
      <c r="V87" s="20"/>
      <c r="W87" s="20"/>
      <c r="X87" s="20"/>
      <c r="Y87" s="20"/>
      <c r="Z87" s="20"/>
      <c r="AA87" s="20"/>
      <c r="AB87" s="20"/>
      <c r="AC87" s="20"/>
      <c r="AD87" s="20"/>
      <c r="AE87" s="20"/>
    </row>
    <row r="88">
      <c r="A88" s="20" t="str">
        <f t="shared" ref="A88:B88" si="89">T88</f>
        <v>P12AE</v>
      </c>
      <c r="B88" s="20" t="str">
        <f t="shared" si="89"/>
        <v>Eyelid and Lacrymal Proc.</v>
      </c>
      <c r="C88" s="20" t="str">
        <f t="shared" si="3"/>
        <v>1</v>
      </c>
      <c r="D88" s="20" t="str">
        <f t="shared" si="4"/>
        <v>12</v>
      </c>
      <c r="E88" s="20" t="str">
        <f t="shared" si="5"/>
        <v>12051</v>
      </c>
      <c r="F88" s="25">
        <v>1205111.0</v>
      </c>
      <c r="G88" s="20" t="s">
        <v>25188</v>
      </c>
      <c r="H88" s="25">
        <v>266.0</v>
      </c>
      <c r="I88" s="26">
        <v>8037060.0</v>
      </c>
      <c r="J88" s="25">
        <v>1.54</v>
      </c>
      <c r="K88" s="26">
        <v>1.2377072E7</v>
      </c>
      <c r="L88" s="26">
        <v>8037060.0</v>
      </c>
      <c r="M88" s="25">
        <v>1.54</v>
      </c>
      <c r="N88" s="25">
        <v>1.0</v>
      </c>
      <c r="O88" s="26">
        <v>1.2377072E7</v>
      </c>
      <c r="P88" s="26">
        <v>2.975402E9</v>
      </c>
      <c r="Q88" s="26">
        <v>3.315101258E9</v>
      </c>
      <c r="R88" s="26">
        <v>3.39699258E8</v>
      </c>
      <c r="S88" s="27">
        <v>0.114</v>
      </c>
      <c r="T88" s="20" t="str">
        <f t="array" ref="T88">INDEX(Sheet10!D:D,MATCH(C88&amp;E88,INDEX(Sheet10!A:A&amp;Sheet10!B:B,0),0))</f>
        <v>P12AE</v>
      </c>
      <c r="U88" s="20" t="str">
        <f>VLOOKUP(T88,Sheet10!D:E,2,FALSE)</f>
        <v>Eyelid and Lacrymal Proc.</v>
      </c>
      <c r="V88" s="20"/>
      <c r="W88" s="20"/>
      <c r="X88" s="20"/>
      <c r="Y88" s="20"/>
      <c r="Z88" s="20"/>
      <c r="AA88" s="20"/>
      <c r="AB88" s="20"/>
      <c r="AC88" s="20"/>
      <c r="AD88" s="20"/>
      <c r="AE88" s="20"/>
    </row>
    <row r="89">
      <c r="A89" s="20" t="str">
        <f t="shared" ref="A89:B89" si="90">T89</f>
        <v>P12AG</v>
      </c>
      <c r="B89" s="20" t="str">
        <f t="shared" si="90"/>
        <v>Enucleations &amp; Orbital Procedures</v>
      </c>
      <c r="C89" s="20" t="str">
        <f t="shared" si="3"/>
        <v>1</v>
      </c>
      <c r="D89" s="20" t="str">
        <f t="shared" si="4"/>
        <v>12</v>
      </c>
      <c r="E89" s="20" t="str">
        <f t="shared" si="5"/>
        <v>12071</v>
      </c>
      <c r="F89" s="25">
        <v>1207110.0</v>
      </c>
      <c r="G89" s="20" t="s">
        <v>25211</v>
      </c>
      <c r="H89" s="26">
        <v>4861.0</v>
      </c>
      <c r="I89" s="26">
        <v>8037060.0</v>
      </c>
      <c r="J89" s="25">
        <v>1.22</v>
      </c>
      <c r="K89" s="26">
        <v>9805213.0</v>
      </c>
      <c r="L89" s="26">
        <v>8037060.0</v>
      </c>
      <c r="M89" s="25">
        <v>1.22</v>
      </c>
      <c r="N89" s="25">
        <v>1.07</v>
      </c>
      <c r="O89" s="26">
        <v>1.0491578E7</v>
      </c>
      <c r="P89" s="26">
        <v>5.08240401E10</v>
      </c>
      <c r="Q89" s="26">
        <v>5.1259538174E10</v>
      </c>
      <c r="R89" s="26">
        <v>4.35498074E8</v>
      </c>
      <c r="S89" s="27">
        <v>0.009</v>
      </c>
      <c r="T89" s="20" t="str">
        <f t="array" ref="T89">INDEX(Sheet10!D:D,MATCH(C89&amp;E89,INDEX(Sheet10!A:A&amp;Sheet10!B:B,0),0))</f>
        <v>P12AG</v>
      </c>
      <c r="U89" s="20" t="str">
        <f>VLOOKUP(T89,Sheet10!D:E,2,FALSE)</f>
        <v>Enucleations &amp; Orbital Procedures</v>
      </c>
      <c r="V89" s="20"/>
      <c r="W89" s="20"/>
      <c r="X89" s="20"/>
      <c r="Y89" s="20"/>
      <c r="Z89" s="20"/>
      <c r="AA89" s="20"/>
      <c r="AB89" s="20"/>
      <c r="AC89" s="20"/>
      <c r="AD89" s="20"/>
      <c r="AE89" s="20"/>
    </row>
    <row r="90">
      <c r="A90" s="20" t="str">
        <f t="shared" ref="A90:B90" si="91">T90</f>
        <v>P12AG</v>
      </c>
      <c r="B90" s="20" t="str">
        <f t="shared" si="91"/>
        <v>Enucleations &amp; Orbital Procedures</v>
      </c>
      <c r="C90" s="20" t="str">
        <f t="shared" si="3"/>
        <v>1</v>
      </c>
      <c r="D90" s="20" t="str">
        <f t="shared" si="4"/>
        <v>12</v>
      </c>
      <c r="E90" s="20" t="str">
        <f t="shared" si="5"/>
        <v>12071</v>
      </c>
      <c r="F90" s="25">
        <v>1207111.0</v>
      </c>
      <c r="G90" s="20" t="s">
        <v>25236</v>
      </c>
      <c r="H90" s="25">
        <v>361.0</v>
      </c>
      <c r="I90" s="26">
        <v>8037060.0</v>
      </c>
      <c r="J90" s="25">
        <v>1.7</v>
      </c>
      <c r="K90" s="26">
        <v>1.3663002E7</v>
      </c>
      <c r="L90" s="26">
        <v>8037060.0</v>
      </c>
      <c r="M90" s="25">
        <v>1.7</v>
      </c>
      <c r="N90" s="25">
        <v>1.07</v>
      </c>
      <c r="O90" s="26">
        <v>1.4619412E7</v>
      </c>
      <c r="P90" s="26">
        <v>5.266523E9</v>
      </c>
      <c r="Q90" s="26">
        <v>5.316385783E9</v>
      </c>
      <c r="R90" s="26">
        <v>4.9862783E7</v>
      </c>
      <c r="S90" s="27">
        <v>0.009</v>
      </c>
      <c r="T90" s="20" t="str">
        <f t="array" ref="T90">INDEX(Sheet10!D:D,MATCH(C90&amp;E90,INDEX(Sheet10!A:A&amp;Sheet10!B:B,0),0))</f>
        <v>P12AG</v>
      </c>
      <c r="U90" s="20" t="str">
        <f>VLOOKUP(T90,Sheet10!D:E,2,FALSE)</f>
        <v>Enucleations &amp; Orbital Procedures</v>
      </c>
      <c r="V90" s="20"/>
      <c r="W90" s="20"/>
      <c r="X90" s="20"/>
      <c r="Y90" s="20"/>
      <c r="Z90" s="20"/>
      <c r="AA90" s="20"/>
      <c r="AB90" s="20"/>
      <c r="AC90" s="20"/>
      <c r="AD90" s="20"/>
      <c r="AE90" s="20"/>
    </row>
    <row r="91">
      <c r="A91" s="20" t="str">
        <f t="shared" ref="A91:B91" si="92">T91</f>
        <v>P12AH</v>
      </c>
      <c r="B91" s="20" t="str">
        <f t="shared" si="92"/>
        <v>Strabismus Procedures</v>
      </c>
      <c r="C91" s="20" t="str">
        <f t="shared" si="3"/>
        <v>1</v>
      </c>
      <c r="D91" s="20" t="str">
        <f t="shared" si="4"/>
        <v>12</v>
      </c>
      <c r="E91" s="20" t="str">
        <f t="shared" si="5"/>
        <v>12081</v>
      </c>
      <c r="F91" s="25">
        <v>1208119.0</v>
      </c>
      <c r="G91" s="20" t="s">
        <v>24077</v>
      </c>
      <c r="H91" s="26">
        <v>2269.0</v>
      </c>
      <c r="I91" s="26">
        <v>8037060.0</v>
      </c>
      <c r="J91" s="25">
        <v>1.2</v>
      </c>
      <c r="K91" s="26">
        <v>9644472.0</v>
      </c>
      <c r="L91" s="26">
        <v>8037060.0</v>
      </c>
      <c r="M91" s="25">
        <v>1.2</v>
      </c>
      <c r="N91" s="25">
        <v>1.28</v>
      </c>
      <c r="O91" s="26">
        <v>1.2344924E7</v>
      </c>
      <c r="P91" s="26">
        <v>2.80880362E10</v>
      </c>
      <c r="Q91" s="26">
        <v>2.8263532919E10</v>
      </c>
      <c r="R91" s="26">
        <v>1.75496719E8</v>
      </c>
      <c r="S91" s="27">
        <v>0.006</v>
      </c>
      <c r="T91" s="20" t="str">
        <f t="array" ref="T91">INDEX(Sheet10!D:D,MATCH(C91&amp;E91,INDEX(Sheet10!A:A&amp;Sheet10!B:B,0),0))</f>
        <v>P12AH</v>
      </c>
      <c r="U91" s="20" t="str">
        <f>VLOOKUP(T91,Sheet10!D:E,2,FALSE)</f>
        <v>Strabismus Procedures</v>
      </c>
      <c r="V91" s="20"/>
      <c r="W91" s="20"/>
      <c r="X91" s="20"/>
      <c r="Y91" s="20"/>
      <c r="Z91" s="20"/>
      <c r="AA91" s="20"/>
      <c r="AB91" s="20"/>
      <c r="AC91" s="20"/>
      <c r="AD91" s="20"/>
      <c r="AE91" s="20"/>
    </row>
    <row r="92">
      <c r="A92" s="20" t="str">
        <f t="shared" ref="A92:B92" si="93">T92</f>
        <v>P12AJ</v>
      </c>
      <c r="B92" s="20" t="str">
        <f t="shared" si="93"/>
        <v>Minor Corneal, Scleral &amp; Conjunctival Procedures</v>
      </c>
      <c r="C92" s="20" t="str">
        <f t="shared" si="3"/>
        <v>1</v>
      </c>
      <c r="D92" s="20" t="str">
        <f t="shared" si="4"/>
        <v>12</v>
      </c>
      <c r="E92" s="20" t="str">
        <f t="shared" si="5"/>
        <v>12091</v>
      </c>
      <c r="F92" s="25">
        <v>1209110.0</v>
      </c>
      <c r="G92" s="20" t="s">
        <v>25293</v>
      </c>
      <c r="H92" s="26">
        <v>28707.0</v>
      </c>
      <c r="I92" s="26">
        <v>8037060.0</v>
      </c>
      <c r="J92" s="25">
        <v>0.73</v>
      </c>
      <c r="K92" s="26">
        <v>5867054.0</v>
      </c>
      <c r="L92" s="26">
        <v>8037060.0</v>
      </c>
      <c r="M92" s="25">
        <v>0.73</v>
      </c>
      <c r="N92" s="25">
        <v>1.22</v>
      </c>
      <c r="O92" s="26">
        <v>7157806.0</v>
      </c>
      <c r="P92" s="26">
        <v>2.046837975E11</v>
      </c>
      <c r="Q92" s="26">
        <v>2.06875626393E11</v>
      </c>
      <c r="R92" s="26">
        <v>2.191828893E9</v>
      </c>
      <c r="S92" s="27">
        <v>0.011</v>
      </c>
      <c r="T92" s="20" t="str">
        <f t="array" ref="T92">INDEX(Sheet10!D:D,MATCH(C92&amp;E92,INDEX(Sheet10!A:A&amp;Sheet10!B:B,0),0))</f>
        <v>P12AJ</v>
      </c>
      <c r="U92" s="20" t="str">
        <f>VLOOKUP(T92,Sheet10!D:E,2,FALSE)</f>
        <v>Minor Corneal, Scleral &amp; Conjunctival Procedures</v>
      </c>
      <c r="V92" s="20"/>
      <c r="W92" s="20"/>
      <c r="X92" s="20"/>
      <c r="Y92" s="20"/>
      <c r="Z92" s="20"/>
      <c r="AA92" s="20"/>
      <c r="AB92" s="20"/>
      <c r="AC92" s="20"/>
      <c r="AD92" s="20"/>
      <c r="AE92" s="20"/>
    </row>
    <row r="93">
      <c r="A93" s="20" t="str">
        <f t="shared" ref="A93:B93" si="94">T93</f>
        <v>P12AJ</v>
      </c>
      <c r="B93" s="20" t="str">
        <f t="shared" si="94"/>
        <v>Minor Corneal, Scleral &amp; Conjunctival Procedures</v>
      </c>
      <c r="C93" s="20" t="str">
        <f t="shared" si="3"/>
        <v>1</v>
      </c>
      <c r="D93" s="20" t="str">
        <f t="shared" si="4"/>
        <v>12</v>
      </c>
      <c r="E93" s="20" t="str">
        <f t="shared" si="5"/>
        <v>12091</v>
      </c>
      <c r="F93" s="25">
        <v>1209111.0</v>
      </c>
      <c r="G93" s="20" t="s">
        <v>25318</v>
      </c>
      <c r="H93" s="25">
        <v>498.0</v>
      </c>
      <c r="I93" s="26">
        <v>8037060.0</v>
      </c>
      <c r="J93" s="25">
        <v>1.12</v>
      </c>
      <c r="K93" s="26">
        <v>9001507.0</v>
      </c>
      <c r="L93" s="26">
        <v>8037060.0</v>
      </c>
      <c r="M93" s="25">
        <v>1.12</v>
      </c>
      <c r="N93" s="25">
        <v>1.24</v>
      </c>
      <c r="O93" s="26">
        <v>1.1161869E7</v>
      </c>
      <c r="P93" s="26">
        <v>5.5753646E9</v>
      </c>
      <c r="Q93" s="26">
        <v>5.603904639E9</v>
      </c>
      <c r="R93" s="26">
        <v>2.8540039E7</v>
      </c>
      <c r="S93" s="27">
        <v>0.005</v>
      </c>
      <c r="T93" s="20" t="str">
        <f t="array" ref="T93">INDEX(Sheet10!D:D,MATCH(C93&amp;E93,INDEX(Sheet10!A:A&amp;Sheet10!B:B,0),0))</f>
        <v>P12AJ</v>
      </c>
      <c r="U93" s="20" t="str">
        <f>VLOOKUP(T93,Sheet10!D:E,2,FALSE)</f>
        <v>Minor Corneal, Scleral &amp; Conjunctival Procedures</v>
      </c>
      <c r="V93" s="20"/>
      <c r="W93" s="20"/>
      <c r="X93" s="20"/>
      <c r="Y93" s="20"/>
      <c r="Z93" s="20"/>
      <c r="AA93" s="20"/>
      <c r="AB93" s="20"/>
      <c r="AC93" s="20"/>
      <c r="AD93" s="20"/>
      <c r="AE93" s="20"/>
    </row>
    <row r="94">
      <c r="A94" s="20" t="str">
        <f t="shared" ref="A94:B94" si="95">T94</f>
        <v>P12AK</v>
      </c>
      <c r="B94" s="20" t="str">
        <f t="shared" si="95"/>
        <v>Other Eye Procedures</v>
      </c>
      <c r="C94" s="20" t="str">
        <f t="shared" si="3"/>
        <v>1</v>
      </c>
      <c r="D94" s="20" t="str">
        <f t="shared" si="4"/>
        <v>12</v>
      </c>
      <c r="E94" s="20" t="str">
        <f t="shared" si="5"/>
        <v>12101</v>
      </c>
      <c r="F94" s="25">
        <v>1210119.0</v>
      </c>
      <c r="G94" s="20" t="s">
        <v>24098</v>
      </c>
      <c r="H94" s="26">
        <v>4434.0</v>
      </c>
      <c r="I94" s="26">
        <v>8037060.0</v>
      </c>
      <c r="J94" s="25">
        <v>0.71</v>
      </c>
      <c r="K94" s="26">
        <v>5706313.0</v>
      </c>
      <c r="L94" s="26">
        <v>8037060.0</v>
      </c>
      <c r="M94" s="25">
        <v>0.71</v>
      </c>
      <c r="N94" s="25">
        <v>1.46</v>
      </c>
      <c r="O94" s="26">
        <v>8331216.0</v>
      </c>
      <c r="P94" s="26">
        <v>3.69115191E10</v>
      </c>
      <c r="Q94" s="26">
        <v>3.7251171E10</v>
      </c>
      <c r="R94" s="26">
        <v>3.396519E8</v>
      </c>
      <c r="S94" s="27">
        <v>0.009</v>
      </c>
      <c r="T94" s="20" t="str">
        <f t="array" ref="T94">INDEX(Sheet10!D:D,MATCH(C94&amp;E94,INDEX(Sheet10!A:A&amp;Sheet10!B:B,0),0))</f>
        <v>P12AK</v>
      </c>
      <c r="U94" s="20" t="str">
        <f>VLOOKUP(T94,Sheet10!D:E,2,FALSE)</f>
        <v>Other Eye Procedures</v>
      </c>
      <c r="V94" s="20"/>
      <c r="W94" s="20"/>
      <c r="X94" s="20"/>
      <c r="Y94" s="20"/>
      <c r="Z94" s="20"/>
      <c r="AA94" s="20"/>
      <c r="AB94" s="20"/>
      <c r="AC94" s="20"/>
      <c r="AD94" s="20"/>
      <c r="AE94" s="20"/>
    </row>
    <row r="95">
      <c r="A95" s="20" t="str">
        <f t="shared" ref="A95:B95" si="96">T95</f>
        <v>P12AL</v>
      </c>
      <c r="B95" s="20" t="str">
        <f t="shared" si="96"/>
        <v>Non Surgical Eye Procedures</v>
      </c>
      <c r="C95" s="20" t="str">
        <f t="shared" si="3"/>
        <v>1</v>
      </c>
      <c r="D95" s="20" t="str">
        <f t="shared" si="4"/>
        <v>12</v>
      </c>
      <c r="E95" s="20" t="str">
        <f t="shared" si="5"/>
        <v>12411</v>
      </c>
      <c r="F95" s="25">
        <v>1241119.0</v>
      </c>
      <c r="G95" s="20" t="s">
        <v>24108</v>
      </c>
      <c r="H95" s="25">
        <v>605.0</v>
      </c>
      <c r="I95" s="26">
        <v>8037060.0</v>
      </c>
      <c r="J95" s="25">
        <v>0.67</v>
      </c>
      <c r="K95" s="26">
        <v>5384830.0</v>
      </c>
      <c r="L95" s="26">
        <v>8037060.0</v>
      </c>
      <c r="M95" s="25">
        <v>0.67</v>
      </c>
      <c r="N95" s="25">
        <v>1.05</v>
      </c>
      <c r="O95" s="26">
        <v>5654072.0</v>
      </c>
      <c r="P95" s="26">
        <v>3.4344691E9</v>
      </c>
      <c r="Q95" s="26">
        <v>3.457643885E9</v>
      </c>
      <c r="R95" s="26">
        <v>2.3174785E7</v>
      </c>
      <c r="S95" s="27">
        <v>0.007</v>
      </c>
      <c r="T95" s="20" t="str">
        <f t="array" ref="T95">INDEX(Sheet10!D:D,MATCH(C95&amp;E95,INDEX(Sheet10!A:A&amp;Sheet10!B:B,0),0))</f>
        <v>P12AL</v>
      </c>
      <c r="U95" s="20" t="str">
        <f>VLOOKUP(T95,Sheet10!D:E,2,FALSE)</f>
        <v>Non Surgical Eye Procedures</v>
      </c>
      <c r="V95" s="20"/>
      <c r="W95" s="20"/>
      <c r="X95" s="20"/>
      <c r="Y95" s="20"/>
      <c r="Z95" s="20"/>
      <c r="AA95" s="20"/>
      <c r="AB95" s="20"/>
      <c r="AC95" s="20"/>
      <c r="AD95" s="20"/>
      <c r="AE95" s="20"/>
    </row>
    <row r="96">
      <c r="A96" s="20" t="str">
        <f t="shared" ref="A96:B96" si="97">T96</f>
        <v>D12AA</v>
      </c>
      <c r="B96" s="20" t="str">
        <f t="shared" si="97"/>
        <v>Acute Eye Infections or Inflammation</v>
      </c>
      <c r="C96" s="20" t="str">
        <f t="shared" si="3"/>
        <v>1</v>
      </c>
      <c r="D96" s="20" t="str">
        <f t="shared" si="4"/>
        <v>12</v>
      </c>
      <c r="E96" s="20" t="str">
        <f t="shared" si="5"/>
        <v>12611</v>
      </c>
      <c r="F96" s="25">
        <v>1261119.0</v>
      </c>
      <c r="G96" s="20" t="s">
        <v>24117</v>
      </c>
      <c r="H96" s="26">
        <v>6179.0</v>
      </c>
      <c r="I96" s="26">
        <v>8037060.0</v>
      </c>
      <c r="J96" s="25">
        <v>0.62</v>
      </c>
      <c r="K96" s="26">
        <v>4982977.0</v>
      </c>
      <c r="L96" s="26">
        <v>8037060.0</v>
      </c>
      <c r="M96" s="25">
        <v>0.62</v>
      </c>
      <c r="N96" s="25">
        <v>1.0</v>
      </c>
      <c r="O96" s="26">
        <v>4982977.0</v>
      </c>
      <c r="P96" s="26">
        <v>2.21616546E10</v>
      </c>
      <c r="Q96" s="26">
        <v>3.1284590119E10</v>
      </c>
      <c r="R96" s="26">
        <v>9.122935519E9</v>
      </c>
      <c r="S96" s="27">
        <v>0.412</v>
      </c>
      <c r="T96" s="20" t="str">
        <f t="array" ref="T96">INDEX(Sheet10!D:D,MATCH(C96&amp;E96,INDEX(Sheet10!A:A&amp;Sheet10!B:B,0),0))</f>
        <v>D12AA</v>
      </c>
      <c r="U96" s="20" t="str">
        <f>VLOOKUP(T96,Sheet10!D:E,2,FALSE)</f>
        <v>Acute Eye Infections or Inflammation</v>
      </c>
      <c r="V96" s="20"/>
      <c r="W96" s="20"/>
      <c r="X96" s="20"/>
      <c r="Y96" s="20"/>
      <c r="Z96" s="20"/>
      <c r="AA96" s="20"/>
      <c r="AB96" s="20"/>
      <c r="AC96" s="20"/>
      <c r="AD96" s="20"/>
      <c r="AE96" s="20"/>
    </row>
    <row r="97">
      <c r="A97" s="20" t="str">
        <f t="shared" ref="A97:B97" si="98">T97</f>
        <v>D12AB</v>
      </c>
      <c r="B97" s="20" t="str">
        <f t="shared" si="98"/>
        <v>Neurological &amp; Vascular Disorders of Eye</v>
      </c>
      <c r="C97" s="20" t="str">
        <f t="shared" si="3"/>
        <v>1</v>
      </c>
      <c r="D97" s="20" t="str">
        <f t="shared" si="4"/>
        <v>12</v>
      </c>
      <c r="E97" s="20" t="str">
        <f t="shared" si="5"/>
        <v>12621</v>
      </c>
      <c r="F97" s="25">
        <v>1262119.0</v>
      </c>
      <c r="G97" s="20" t="s">
        <v>24128</v>
      </c>
      <c r="H97" s="26">
        <v>3050.0</v>
      </c>
      <c r="I97" s="26">
        <v>8037060.0</v>
      </c>
      <c r="J97" s="25">
        <v>0.63</v>
      </c>
      <c r="K97" s="26">
        <v>5063348.0</v>
      </c>
      <c r="L97" s="26">
        <v>8037060.0</v>
      </c>
      <c r="M97" s="25">
        <v>0.63</v>
      </c>
      <c r="N97" s="25">
        <v>1.0</v>
      </c>
      <c r="O97" s="26">
        <v>5063348.0</v>
      </c>
      <c r="P97" s="26">
        <v>1.17348613E10</v>
      </c>
      <c r="Q97" s="26">
        <v>1.580522679E10</v>
      </c>
      <c r="R97" s="26">
        <v>4.07036549E9</v>
      </c>
      <c r="S97" s="27">
        <v>0.347</v>
      </c>
      <c r="T97" s="20" t="str">
        <f t="array" ref="T97">INDEX(Sheet10!D:D,MATCH(C97&amp;E97,INDEX(Sheet10!A:A&amp;Sheet10!B:B,0),0))</f>
        <v>D12AB</v>
      </c>
      <c r="U97" s="20" t="str">
        <f>VLOOKUP(T97,Sheet10!D:E,2,FALSE)</f>
        <v>Neurological &amp; Vascular Disorders of Eye</v>
      </c>
      <c r="V97" s="20"/>
      <c r="W97" s="20"/>
      <c r="X97" s="20"/>
      <c r="Y97" s="20"/>
      <c r="Z97" s="20"/>
      <c r="AA97" s="20"/>
      <c r="AB97" s="20"/>
      <c r="AC97" s="20"/>
      <c r="AD97" s="20"/>
      <c r="AE97" s="20"/>
    </row>
    <row r="98">
      <c r="A98" s="20" t="str">
        <f t="shared" ref="A98:B98" si="99">T98</f>
        <v>D12AC</v>
      </c>
      <c r="B98" s="20" t="str">
        <f t="shared" si="99"/>
        <v>Hyphema &amp; Medically Managed Trauma</v>
      </c>
      <c r="C98" s="20" t="str">
        <f t="shared" si="3"/>
        <v>1</v>
      </c>
      <c r="D98" s="20" t="str">
        <f t="shared" si="4"/>
        <v>12</v>
      </c>
      <c r="E98" s="20" t="str">
        <f t="shared" si="5"/>
        <v>12631</v>
      </c>
      <c r="F98" s="25">
        <v>1263119.0</v>
      </c>
      <c r="G98" s="20" t="s">
        <v>24138</v>
      </c>
      <c r="H98" s="26">
        <v>3483.0</v>
      </c>
      <c r="I98" s="26">
        <v>8037060.0</v>
      </c>
      <c r="J98" s="25">
        <v>0.39</v>
      </c>
      <c r="K98" s="26">
        <v>3134453.0</v>
      </c>
      <c r="L98" s="26">
        <v>8037060.0</v>
      </c>
      <c r="M98" s="25">
        <v>0.39</v>
      </c>
      <c r="N98" s="25">
        <v>1.16</v>
      </c>
      <c r="O98" s="26">
        <v>3635966.0</v>
      </c>
      <c r="P98" s="26">
        <v>1.26223622E10</v>
      </c>
      <c r="Q98" s="26">
        <v>1.2896701383E10</v>
      </c>
      <c r="R98" s="26">
        <v>2.74339183E8</v>
      </c>
      <c r="S98" s="27">
        <v>0.022</v>
      </c>
      <c r="T98" s="20" t="str">
        <f t="array" ref="T98">INDEX(Sheet10!D:D,MATCH(C98&amp;E98,INDEX(Sheet10!A:A&amp;Sheet10!B:B,0),0))</f>
        <v>D12AC</v>
      </c>
      <c r="U98" s="20" t="str">
        <f>VLOOKUP(T98,Sheet10!D:E,2,FALSE)</f>
        <v>Hyphema &amp; Medically Managed Trauma</v>
      </c>
      <c r="V98" s="20"/>
      <c r="W98" s="20"/>
      <c r="X98" s="20"/>
      <c r="Y98" s="20"/>
      <c r="Z98" s="20"/>
      <c r="AA98" s="20"/>
      <c r="AB98" s="20"/>
      <c r="AC98" s="20"/>
      <c r="AD98" s="20"/>
      <c r="AE98" s="20"/>
    </row>
    <row r="99">
      <c r="A99" s="20" t="str">
        <f t="shared" ref="A99:B99" si="100">T99</f>
        <v>D12AD</v>
      </c>
      <c r="B99" s="20" t="str">
        <f t="shared" si="100"/>
        <v>Glaucoma Disorders</v>
      </c>
      <c r="C99" s="20" t="str">
        <f t="shared" si="3"/>
        <v>1</v>
      </c>
      <c r="D99" s="20" t="str">
        <f t="shared" si="4"/>
        <v>12</v>
      </c>
      <c r="E99" s="20" t="str">
        <f t="shared" si="5"/>
        <v>12641</v>
      </c>
      <c r="F99" s="25">
        <v>1264119.0</v>
      </c>
      <c r="G99" s="20" t="s">
        <v>24151</v>
      </c>
      <c r="H99" s="26">
        <v>2095.0</v>
      </c>
      <c r="I99" s="26">
        <v>8037060.0</v>
      </c>
      <c r="J99" s="25">
        <v>0.42</v>
      </c>
      <c r="K99" s="26">
        <v>3375565.0</v>
      </c>
      <c r="L99" s="26">
        <v>8037060.0</v>
      </c>
      <c r="M99" s="25">
        <v>0.42</v>
      </c>
      <c r="N99" s="25">
        <v>1.06</v>
      </c>
      <c r="O99" s="26">
        <v>3578099.0</v>
      </c>
      <c r="P99" s="26">
        <v>7.4792653E9</v>
      </c>
      <c r="Q99" s="26">
        <v>7.67210814E9</v>
      </c>
      <c r="R99" s="26">
        <v>1.9284284E8</v>
      </c>
      <c r="S99" s="27">
        <v>0.026</v>
      </c>
      <c r="T99" s="20" t="str">
        <f t="array" ref="T99">INDEX(Sheet10!D:D,MATCH(C99&amp;E99,INDEX(Sheet10!A:A&amp;Sheet10!B:B,0),0))</f>
        <v>D12AD</v>
      </c>
      <c r="U99" s="20" t="str">
        <f>VLOOKUP(T99,Sheet10!D:E,2,FALSE)</f>
        <v>Glaucoma Disorders</v>
      </c>
      <c r="V99" s="20"/>
      <c r="W99" s="20"/>
      <c r="X99" s="20"/>
      <c r="Y99" s="20"/>
      <c r="Z99" s="20"/>
      <c r="AA99" s="20"/>
      <c r="AB99" s="20"/>
      <c r="AC99" s="20"/>
      <c r="AD99" s="20"/>
      <c r="AE99" s="20"/>
    </row>
    <row r="100">
      <c r="A100" s="20" t="str">
        <f t="shared" ref="A100:B100" si="101">T100</f>
        <v>D12AE</v>
      </c>
      <c r="B100" s="20" t="str">
        <f t="shared" si="101"/>
        <v>Choroid, Vitreus &amp; Retinal Disorders</v>
      </c>
      <c r="C100" s="20" t="str">
        <f t="shared" si="3"/>
        <v>1</v>
      </c>
      <c r="D100" s="20" t="str">
        <f t="shared" si="4"/>
        <v>12</v>
      </c>
      <c r="E100" s="20" t="str">
        <f t="shared" si="5"/>
        <v>12651</v>
      </c>
      <c r="F100" s="25">
        <v>1265119.0</v>
      </c>
      <c r="G100" s="20" t="s">
        <v>24161</v>
      </c>
      <c r="H100" s="25">
        <v>986.0</v>
      </c>
      <c r="I100" s="26">
        <v>8037060.0</v>
      </c>
      <c r="J100" s="25">
        <v>0.5</v>
      </c>
      <c r="K100" s="26">
        <v>4018530.0</v>
      </c>
      <c r="L100" s="26">
        <v>8037060.0</v>
      </c>
      <c r="M100" s="25">
        <v>0.5</v>
      </c>
      <c r="N100" s="25">
        <v>1.12</v>
      </c>
      <c r="O100" s="26">
        <v>4500754.0</v>
      </c>
      <c r="P100" s="26">
        <v>4.4232956E9</v>
      </c>
      <c r="Q100" s="26">
        <v>4.54984305E9</v>
      </c>
      <c r="R100" s="26">
        <v>1.2654745E8</v>
      </c>
      <c r="S100" s="27">
        <v>0.029</v>
      </c>
      <c r="T100" s="20" t="str">
        <f t="array" ref="T100">INDEX(Sheet10!D:D,MATCH(C100&amp;E100,INDEX(Sheet10!A:A&amp;Sheet10!B:B,0),0))</f>
        <v>D12AE</v>
      </c>
      <c r="U100" s="20" t="str">
        <f>VLOOKUP(T100,Sheet10!D:E,2,FALSE)</f>
        <v>Choroid, Vitreus &amp; Retinal Disorders</v>
      </c>
      <c r="V100" s="20"/>
      <c r="W100" s="20"/>
      <c r="X100" s="20"/>
      <c r="Y100" s="20"/>
      <c r="Z100" s="20"/>
      <c r="AA100" s="20"/>
      <c r="AB100" s="20"/>
      <c r="AC100" s="20"/>
      <c r="AD100" s="20"/>
      <c r="AE100" s="20"/>
    </row>
    <row r="101">
      <c r="A101" s="20" t="str">
        <f t="shared" ref="A101:B101" si="102">T101</f>
        <v>D12AF</v>
      </c>
      <c r="B101" s="20" t="str">
        <f t="shared" si="102"/>
        <v>Lens &amp; Corneal Disorders</v>
      </c>
      <c r="C101" s="20" t="str">
        <f t="shared" si="3"/>
        <v>1</v>
      </c>
      <c r="D101" s="20" t="str">
        <f t="shared" si="4"/>
        <v>12</v>
      </c>
      <c r="E101" s="20" t="str">
        <f t="shared" si="5"/>
        <v>12661</v>
      </c>
      <c r="F101" s="25">
        <v>1266119.0</v>
      </c>
      <c r="G101" s="20" t="s">
        <v>24173</v>
      </c>
      <c r="H101" s="25">
        <v>562.0</v>
      </c>
      <c r="I101" s="26">
        <v>8037060.0</v>
      </c>
      <c r="J101" s="25">
        <v>0.41</v>
      </c>
      <c r="K101" s="26">
        <v>3295195.0</v>
      </c>
      <c r="L101" s="26">
        <v>8037060.0</v>
      </c>
      <c r="M101" s="25">
        <v>0.41</v>
      </c>
      <c r="N101" s="25">
        <v>1.14</v>
      </c>
      <c r="O101" s="26">
        <v>3756522.0</v>
      </c>
      <c r="P101" s="26">
        <v>2.1139461E9</v>
      </c>
      <c r="Q101" s="26">
        <v>2.143265276E9</v>
      </c>
      <c r="R101" s="26">
        <v>2.9319176E7</v>
      </c>
      <c r="S101" s="27">
        <v>0.014</v>
      </c>
      <c r="T101" s="20" t="str">
        <f t="array" ref="T101">INDEX(Sheet10!D:D,MATCH(C101&amp;E101,INDEX(Sheet10!A:A&amp;Sheet10!B:B,0),0))</f>
        <v>D12AF</v>
      </c>
      <c r="U101" s="20" t="str">
        <f>VLOOKUP(T101,Sheet10!D:E,2,FALSE)</f>
        <v>Lens &amp; Corneal Disorders</v>
      </c>
      <c r="V101" s="20"/>
      <c r="W101" s="20"/>
      <c r="X101" s="20"/>
      <c r="Y101" s="20"/>
      <c r="Z101" s="20"/>
      <c r="AA101" s="20"/>
      <c r="AB101" s="20"/>
      <c r="AC101" s="20"/>
      <c r="AD101" s="20"/>
      <c r="AE101" s="20"/>
    </row>
    <row r="102">
      <c r="A102" s="20" t="str">
        <f t="shared" ref="A102:B102" si="103">T102</f>
        <v>D12AH</v>
      </c>
      <c r="B102" s="20" t="str">
        <f t="shared" si="103"/>
        <v>Eyelid &amp; Conjunctival Disorders</v>
      </c>
      <c r="C102" s="20" t="str">
        <f t="shared" si="3"/>
        <v>1</v>
      </c>
      <c r="D102" s="20" t="str">
        <f t="shared" si="4"/>
        <v>12</v>
      </c>
      <c r="E102" s="20" t="str">
        <f t="shared" si="5"/>
        <v>12681</v>
      </c>
      <c r="F102" s="25">
        <v>1268119.0</v>
      </c>
      <c r="G102" s="20" t="s">
        <v>24184</v>
      </c>
      <c r="H102" s="25">
        <v>169.0</v>
      </c>
      <c r="I102" s="26">
        <v>8037060.0</v>
      </c>
      <c r="J102" s="25">
        <v>0.48</v>
      </c>
      <c r="K102" s="26">
        <v>3857789.0</v>
      </c>
      <c r="L102" s="26">
        <v>8037060.0</v>
      </c>
      <c r="M102" s="25">
        <v>0.48</v>
      </c>
      <c r="N102" s="25">
        <v>1.17</v>
      </c>
      <c r="O102" s="26">
        <v>4513613.0</v>
      </c>
      <c r="P102" s="26">
        <v>7.6391E8</v>
      </c>
      <c r="Q102" s="26">
        <v>7.80527579E8</v>
      </c>
      <c r="R102" s="26">
        <v>1.6617579E7</v>
      </c>
      <c r="S102" s="27">
        <v>0.022</v>
      </c>
      <c r="T102" s="20" t="str">
        <f t="array" ref="T102">INDEX(Sheet10!D:D,MATCH(C102&amp;E102,INDEX(Sheet10!A:A&amp;Sheet10!B:B,0),0))</f>
        <v>D12AH</v>
      </c>
      <c r="U102" s="20" t="str">
        <f>VLOOKUP(T102,Sheet10!D:E,2,FALSE)</f>
        <v>Eyelid &amp; Conjunctival Disorders</v>
      </c>
      <c r="V102" s="20"/>
      <c r="W102" s="20"/>
      <c r="X102" s="20"/>
      <c r="Y102" s="20"/>
      <c r="Z102" s="20"/>
      <c r="AA102" s="20"/>
      <c r="AB102" s="20"/>
      <c r="AC102" s="20"/>
      <c r="AD102" s="20"/>
      <c r="AE102" s="20"/>
    </row>
    <row r="103">
      <c r="A103" s="20" t="str">
        <f t="shared" ref="A103:B103" si="104">T103</f>
        <v>D12AJ</v>
      </c>
      <c r="B103" s="20" t="str">
        <f t="shared" si="104"/>
        <v>Eye Neoplasms</v>
      </c>
      <c r="C103" s="20" t="str">
        <f t="shared" si="3"/>
        <v>1</v>
      </c>
      <c r="D103" s="20" t="str">
        <f t="shared" si="4"/>
        <v>12</v>
      </c>
      <c r="E103" s="20" t="str">
        <f t="shared" si="5"/>
        <v>12691</v>
      </c>
      <c r="F103" s="25">
        <v>1269119.0</v>
      </c>
      <c r="G103" s="20" t="s">
        <v>24193</v>
      </c>
      <c r="H103" s="26">
        <v>1082.0</v>
      </c>
      <c r="I103" s="26">
        <v>8037060.0</v>
      </c>
      <c r="J103" s="25">
        <v>0.66</v>
      </c>
      <c r="K103" s="26">
        <v>5304460.0</v>
      </c>
      <c r="L103" s="26">
        <v>8037060.0</v>
      </c>
      <c r="M103" s="25">
        <v>0.66</v>
      </c>
      <c r="N103" s="25">
        <v>1.0</v>
      </c>
      <c r="O103" s="26">
        <v>5304460.0</v>
      </c>
      <c r="P103" s="26">
        <v>5.3584942E9</v>
      </c>
      <c r="Q103" s="26">
        <v>5.805081787E9</v>
      </c>
      <c r="R103" s="26">
        <v>4.46587587E8</v>
      </c>
      <c r="S103" s="27">
        <v>0.083</v>
      </c>
      <c r="T103" s="20" t="str">
        <f t="array" ref="T103">INDEX(Sheet10!D:D,MATCH(C103&amp;E103,INDEX(Sheet10!A:A&amp;Sheet10!B:B,0),0))</f>
        <v>D12AJ</v>
      </c>
      <c r="U103" s="20" t="str">
        <f>VLOOKUP(T103,Sheet10!D:E,2,FALSE)</f>
        <v>Eye Neoplasms</v>
      </c>
      <c r="V103" s="20"/>
      <c r="W103" s="20"/>
      <c r="X103" s="20"/>
      <c r="Y103" s="20"/>
      <c r="Z103" s="20"/>
      <c r="AA103" s="20"/>
      <c r="AB103" s="20"/>
      <c r="AC103" s="20"/>
      <c r="AD103" s="20"/>
      <c r="AE103" s="20"/>
    </row>
    <row r="104">
      <c r="A104" s="20" t="str">
        <f t="shared" ref="A104:B104" si="105">T104</f>
        <v>D12AK</v>
      </c>
      <c r="B104" s="20" t="str">
        <f t="shared" si="105"/>
        <v>Other Disorders of the Eye</v>
      </c>
      <c r="C104" s="20" t="str">
        <f t="shared" si="3"/>
        <v>1</v>
      </c>
      <c r="D104" s="20" t="str">
        <f t="shared" si="4"/>
        <v>12</v>
      </c>
      <c r="E104" s="20" t="str">
        <f t="shared" si="5"/>
        <v>12701</v>
      </c>
      <c r="F104" s="25">
        <v>1270119.0</v>
      </c>
      <c r="G104" s="20" t="s">
        <v>24208</v>
      </c>
      <c r="H104" s="26">
        <v>2946.0</v>
      </c>
      <c r="I104" s="26">
        <v>8037060.0</v>
      </c>
      <c r="J104" s="25">
        <v>0.47</v>
      </c>
      <c r="K104" s="26">
        <v>3777418.0</v>
      </c>
      <c r="L104" s="26">
        <v>8037060.0</v>
      </c>
      <c r="M104" s="25">
        <v>0.47</v>
      </c>
      <c r="N104" s="25">
        <v>1.15</v>
      </c>
      <c r="O104" s="26">
        <v>4344031.0</v>
      </c>
      <c r="P104" s="26">
        <v>1.277025E10</v>
      </c>
      <c r="Q104" s="26">
        <v>1.305211512E10</v>
      </c>
      <c r="R104" s="26">
        <v>2.8186512E8</v>
      </c>
      <c r="S104" s="27">
        <v>0.022</v>
      </c>
      <c r="T104" s="20" t="str">
        <f t="array" ref="T104">INDEX(Sheet10!D:D,MATCH(C104&amp;E104,INDEX(Sheet10!A:A&amp;Sheet10!B:B,0),0))</f>
        <v>D12AK</v>
      </c>
      <c r="U104" s="20" t="str">
        <f>VLOOKUP(T104,Sheet10!D:E,2,FALSE)</f>
        <v>Other Disorders of the Eye</v>
      </c>
      <c r="V104" s="20"/>
      <c r="W104" s="20"/>
      <c r="X104" s="20"/>
      <c r="Y104" s="20"/>
      <c r="Z104" s="20"/>
      <c r="AA104" s="20"/>
      <c r="AB104" s="20"/>
      <c r="AC104" s="20"/>
      <c r="AD104" s="20"/>
      <c r="AE104" s="20"/>
    </row>
    <row r="105">
      <c r="A105" s="20" t="str">
        <f t="shared" ref="A105:B105" si="106">T105</f>
        <v>P13AA</v>
      </c>
      <c r="B105" s="20" t="str">
        <f t="shared" si="106"/>
        <v>Laryngectomy Proc.</v>
      </c>
      <c r="C105" s="20" t="str">
        <f t="shared" si="3"/>
        <v>1</v>
      </c>
      <c r="D105" s="20" t="str">
        <f t="shared" si="4"/>
        <v>13</v>
      </c>
      <c r="E105" s="20" t="str">
        <f t="shared" si="5"/>
        <v>13011</v>
      </c>
      <c r="F105" s="25">
        <v>1301119.0</v>
      </c>
      <c r="G105" s="20" t="s">
        <v>24218</v>
      </c>
      <c r="H105" s="25">
        <v>355.0</v>
      </c>
      <c r="I105" s="26">
        <v>8037060.0</v>
      </c>
      <c r="J105" s="25">
        <v>4.57</v>
      </c>
      <c r="K105" s="26">
        <v>3.6729364E7</v>
      </c>
      <c r="L105" s="26">
        <v>8037060.0</v>
      </c>
      <c r="M105" s="25">
        <v>4.57</v>
      </c>
      <c r="N105" s="25">
        <v>1.0</v>
      </c>
      <c r="O105" s="26">
        <v>3.6729364E7</v>
      </c>
      <c r="P105" s="26">
        <v>7.5038808E9</v>
      </c>
      <c r="Q105" s="26">
        <v>1.3140831291E10</v>
      </c>
      <c r="R105" s="26">
        <v>5.636950491E9</v>
      </c>
      <c r="S105" s="27">
        <v>0.751</v>
      </c>
      <c r="T105" s="20" t="str">
        <f t="array" ref="T105">INDEX(Sheet10!D:D,MATCH(C105&amp;E105,INDEX(Sheet10!A:A&amp;Sheet10!B:B,0),0))</f>
        <v>P13AA</v>
      </c>
      <c r="U105" s="20" t="str">
        <f>VLOOKUP(T105,Sheet10!D:E,2,FALSE)</f>
        <v>Laryngectomy Proc.</v>
      </c>
      <c r="V105" s="20"/>
      <c r="W105" s="20"/>
      <c r="X105" s="20"/>
      <c r="Y105" s="20"/>
      <c r="Z105" s="20"/>
      <c r="AA105" s="20"/>
      <c r="AB105" s="20"/>
      <c r="AC105" s="20"/>
      <c r="AD105" s="20"/>
      <c r="AE105" s="20"/>
    </row>
    <row r="106">
      <c r="A106" s="20" t="str">
        <f t="shared" ref="A106:B106" si="107">T106</f>
        <v>P13AB</v>
      </c>
      <c r="B106" s="20" t="str">
        <f t="shared" si="107"/>
        <v>Major Head &amp; Neck Proc.</v>
      </c>
      <c r="C106" s="20" t="str">
        <f t="shared" si="3"/>
        <v>1</v>
      </c>
      <c r="D106" s="20" t="str">
        <f t="shared" si="4"/>
        <v>13</v>
      </c>
      <c r="E106" s="20" t="str">
        <f t="shared" si="5"/>
        <v>13021</v>
      </c>
      <c r="F106" s="25">
        <v>1302110.0</v>
      </c>
      <c r="G106" s="20" t="s">
        <v>25481</v>
      </c>
      <c r="H106" s="25">
        <v>953.0</v>
      </c>
      <c r="I106" s="26">
        <v>8037060.0</v>
      </c>
      <c r="J106" s="25">
        <v>2.45</v>
      </c>
      <c r="K106" s="26">
        <v>1.9690797E7</v>
      </c>
      <c r="L106" s="26">
        <v>8037060.0</v>
      </c>
      <c r="M106" s="25">
        <v>2.45</v>
      </c>
      <c r="N106" s="25">
        <v>1.0</v>
      </c>
      <c r="O106" s="26">
        <v>1.9690797E7</v>
      </c>
      <c r="P106" s="26">
        <v>1.70584729E10</v>
      </c>
      <c r="Q106" s="26">
        <v>1.8895709541E10</v>
      </c>
      <c r="R106" s="26">
        <v>1.837236641E9</v>
      </c>
      <c r="S106" s="27">
        <v>0.108</v>
      </c>
      <c r="T106" s="20" t="str">
        <f t="array" ref="T106">INDEX(Sheet10!D:D,MATCH(C106&amp;E106,INDEX(Sheet10!A:A&amp;Sheet10!B:B,0),0))</f>
        <v>P13AB</v>
      </c>
      <c r="U106" s="20" t="str">
        <f>VLOOKUP(T106,Sheet10!D:E,2,FALSE)</f>
        <v>Major Head &amp; Neck Proc.</v>
      </c>
      <c r="V106" s="20"/>
      <c r="W106" s="20"/>
      <c r="X106" s="20"/>
      <c r="Y106" s="20"/>
      <c r="Z106" s="20"/>
      <c r="AA106" s="20"/>
      <c r="AB106" s="20"/>
      <c r="AC106" s="20"/>
      <c r="AD106" s="20"/>
      <c r="AE106" s="20"/>
    </row>
    <row r="107">
      <c r="A107" s="20" t="str">
        <f t="shared" ref="A107:B107" si="108">T107</f>
        <v>P13AB</v>
      </c>
      <c r="B107" s="20" t="str">
        <f t="shared" si="108"/>
        <v>Major Head &amp; Neck Proc.</v>
      </c>
      <c r="C107" s="20" t="str">
        <f t="shared" si="3"/>
        <v>1</v>
      </c>
      <c r="D107" s="20" t="str">
        <f t="shared" si="4"/>
        <v>13</v>
      </c>
      <c r="E107" s="20" t="str">
        <f t="shared" si="5"/>
        <v>13021</v>
      </c>
      <c r="F107" s="25">
        <v>1302111.0</v>
      </c>
      <c r="G107" s="20" t="s">
        <v>25497</v>
      </c>
      <c r="H107" s="25">
        <v>259.0</v>
      </c>
      <c r="I107" s="26">
        <v>8037060.0</v>
      </c>
      <c r="J107" s="25">
        <v>5.16</v>
      </c>
      <c r="K107" s="26">
        <v>4.147123E7</v>
      </c>
      <c r="L107" s="26">
        <v>8037060.0</v>
      </c>
      <c r="M107" s="25">
        <v>5.16</v>
      </c>
      <c r="N107" s="25">
        <v>1.0</v>
      </c>
      <c r="O107" s="26">
        <v>4.147123E7</v>
      </c>
      <c r="P107" s="26">
        <v>8.663242E9</v>
      </c>
      <c r="Q107" s="26">
        <v>1.083555656E10</v>
      </c>
      <c r="R107" s="26">
        <v>2.17231456E9</v>
      </c>
      <c r="S107" s="27">
        <v>0.251</v>
      </c>
      <c r="T107" s="20" t="str">
        <f t="array" ref="T107">INDEX(Sheet10!D:D,MATCH(C107&amp;E107,INDEX(Sheet10!A:A&amp;Sheet10!B:B,0),0))</f>
        <v>P13AB</v>
      </c>
      <c r="U107" s="20" t="str">
        <f>VLOOKUP(T107,Sheet10!D:E,2,FALSE)</f>
        <v>Major Head &amp; Neck Proc.</v>
      </c>
      <c r="V107" s="20"/>
      <c r="W107" s="20"/>
      <c r="X107" s="20"/>
      <c r="Y107" s="20"/>
      <c r="Z107" s="20"/>
      <c r="AA107" s="20"/>
      <c r="AB107" s="20"/>
      <c r="AC107" s="20"/>
      <c r="AD107" s="20"/>
      <c r="AE107" s="20"/>
    </row>
    <row r="108">
      <c r="A108" s="20" t="str">
        <f t="shared" ref="A108:B108" si="109">T108</f>
        <v>P13AC</v>
      </c>
      <c r="B108" s="20" t="str">
        <f t="shared" si="109"/>
        <v>Major Nose &amp; Sinus Proc.</v>
      </c>
      <c r="C108" s="20" t="str">
        <f t="shared" si="3"/>
        <v>1</v>
      </c>
      <c r="D108" s="20" t="str">
        <f t="shared" si="4"/>
        <v>13</v>
      </c>
      <c r="E108" s="20" t="str">
        <f t="shared" si="5"/>
        <v>13031</v>
      </c>
      <c r="F108" s="25">
        <v>1303119.0</v>
      </c>
      <c r="G108" s="20" t="s">
        <v>24234</v>
      </c>
      <c r="H108" s="26">
        <v>2213.0</v>
      </c>
      <c r="I108" s="26">
        <v>8037060.0</v>
      </c>
      <c r="J108" s="25">
        <v>1.26</v>
      </c>
      <c r="K108" s="26">
        <v>1.0126696E7</v>
      </c>
      <c r="L108" s="26">
        <v>8037060.0</v>
      </c>
      <c r="M108" s="25">
        <v>1.26</v>
      </c>
      <c r="N108" s="25">
        <v>1.0</v>
      </c>
      <c r="O108" s="26">
        <v>1.0126696E7</v>
      </c>
      <c r="P108" s="26">
        <v>1.84193171E10</v>
      </c>
      <c r="Q108" s="26">
        <v>2.2746335363E10</v>
      </c>
      <c r="R108" s="26">
        <v>4.327018263E9</v>
      </c>
      <c r="S108" s="27">
        <v>0.235</v>
      </c>
      <c r="T108" s="20" t="str">
        <f t="array" ref="T108">INDEX(Sheet10!D:D,MATCH(C108&amp;E108,INDEX(Sheet10!A:A&amp;Sheet10!B:B,0),0))</f>
        <v>P13AC</v>
      </c>
      <c r="U108" s="20" t="str">
        <f>VLOOKUP(T108,Sheet10!D:E,2,FALSE)</f>
        <v>Major Nose &amp; Sinus Proc.</v>
      </c>
      <c r="V108" s="20"/>
      <c r="W108" s="20"/>
      <c r="X108" s="20"/>
      <c r="Y108" s="20"/>
      <c r="Z108" s="20"/>
      <c r="AA108" s="20"/>
      <c r="AB108" s="20"/>
      <c r="AC108" s="20"/>
      <c r="AD108" s="20"/>
      <c r="AE108" s="20"/>
    </row>
    <row r="109">
      <c r="A109" s="20" t="str">
        <f t="shared" ref="A109:B109" si="110">T109</f>
        <v>P13AD</v>
      </c>
      <c r="B109" s="20" t="str">
        <f t="shared" si="110"/>
        <v>Maxillo-Facial Proc.</v>
      </c>
      <c r="C109" s="20" t="str">
        <f t="shared" si="3"/>
        <v>1</v>
      </c>
      <c r="D109" s="20" t="str">
        <f t="shared" si="4"/>
        <v>13</v>
      </c>
      <c r="E109" s="20" t="str">
        <f t="shared" si="5"/>
        <v>13041</v>
      </c>
      <c r="F109" s="25">
        <v>1304110.0</v>
      </c>
      <c r="G109" s="20" t="s">
        <v>25525</v>
      </c>
      <c r="H109" s="26">
        <v>14618.0</v>
      </c>
      <c r="I109" s="26">
        <v>8037060.0</v>
      </c>
      <c r="J109" s="25">
        <v>1.45</v>
      </c>
      <c r="K109" s="26">
        <v>1.1653737E7</v>
      </c>
      <c r="L109" s="26">
        <v>8037060.0</v>
      </c>
      <c r="M109" s="25">
        <v>1.45</v>
      </c>
      <c r="N109" s="25">
        <v>0.87</v>
      </c>
      <c r="O109" s="26">
        <v>1.0138751E7</v>
      </c>
      <c r="P109" s="26">
        <v>1.4052517E11</v>
      </c>
      <c r="Q109" s="26">
        <v>1.49859968469E11</v>
      </c>
      <c r="R109" s="26">
        <v>9.334798469E9</v>
      </c>
      <c r="S109" s="27">
        <v>0.066</v>
      </c>
      <c r="T109" s="20" t="str">
        <f t="array" ref="T109">INDEX(Sheet10!D:D,MATCH(C109&amp;E109,INDEX(Sheet10!A:A&amp;Sheet10!B:B,0),0))</f>
        <v>P13AD</v>
      </c>
      <c r="U109" s="20" t="str">
        <f>VLOOKUP(T109,Sheet10!D:E,2,FALSE)</f>
        <v>Maxillo-Facial Proc.</v>
      </c>
      <c r="V109" s="20"/>
      <c r="W109" s="20"/>
      <c r="X109" s="20"/>
      <c r="Y109" s="20"/>
      <c r="Z109" s="20"/>
      <c r="AA109" s="20"/>
      <c r="AB109" s="20"/>
      <c r="AC109" s="20"/>
      <c r="AD109" s="20"/>
      <c r="AE109" s="20"/>
    </row>
    <row r="110">
      <c r="A110" s="20" t="str">
        <f t="shared" ref="A110:B110" si="111">T110</f>
        <v>P13AD</v>
      </c>
      <c r="B110" s="20" t="str">
        <f t="shared" si="111"/>
        <v>Maxillo-Facial Proc.</v>
      </c>
      <c r="C110" s="20" t="str">
        <f t="shared" si="3"/>
        <v>1</v>
      </c>
      <c r="D110" s="20" t="str">
        <f t="shared" si="4"/>
        <v>13</v>
      </c>
      <c r="E110" s="20" t="str">
        <f t="shared" si="5"/>
        <v>13041</v>
      </c>
      <c r="F110" s="25">
        <v>1304111.0</v>
      </c>
      <c r="G110" s="20" t="s">
        <v>25544</v>
      </c>
      <c r="H110" s="26">
        <v>2457.0</v>
      </c>
      <c r="I110" s="26">
        <v>8037060.0</v>
      </c>
      <c r="J110" s="25">
        <v>3.08</v>
      </c>
      <c r="K110" s="26">
        <v>2.4754145E7</v>
      </c>
      <c r="L110" s="26">
        <v>8037060.0</v>
      </c>
      <c r="M110" s="25">
        <v>3.08</v>
      </c>
      <c r="N110" s="25">
        <v>1.35</v>
      </c>
      <c r="O110" s="26">
        <v>3.3418095E7</v>
      </c>
      <c r="P110" s="26">
        <v>8.22609999E10</v>
      </c>
      <c r="Q110" s="26">
        <v>8.2444985391E10</v>
      </c>
      <c r="R110" s="26">
        <v>1.83985491E8</v>
      </c>
      <c r="S110" s="27">
        <v>0.002</v>
      </c>
      <c r="T110" s="20" t="str">
        <f t="array" ref="T110">INDEX(Sheet10!D:D,MATCH(C110&amp;E110,INDEX(Sheet10!A:A&amp;Sheet10!B:B,0),0))</f>
        <v>P13AD</v>
      </c>
      <c r="U110" s="20" t="str">
        <f>VLOOKUP(T110,Sheet10!D:E,2,FALSE)</f>
        <v>Maxillo-Facial Proc.</v>
      </c>
      <c r="V110" s="20"/>
      <c r="W110" s="20"/>
      <c r="X110" s="20"/>
      <c r="Y110" s="20"/>
      <c r="Z110" s="20"/>
      <c r="AA110" s="20"/>
      <c r="AB110" s="20"/>
      <c r="AC110" s="20"/>
      <c r="AD110" s="20"/>
      <c r="AE110" s="20"/>
    </row>
    <row r="111">
      <c r="A111" s="20" t="str">
        <f t="shared" ref="A111:B111" si="112">T111</f>
        <v>P13AE</v>
      </c>
      <c r="B111" s="20" t="str">
        <f t="shared" si="112"/>
        <v>Middle &amp; Inner Ear Proc.</v>
      </c>
      <c r="C111" s="20" t="str">
        <f t="shared" si="3"/>
        <v>1</v>
      </c>
      <c r="D111" s="20" t="str">
        <f t="shared" si="4"/>
        <v>13</v>
      </c>
      <c r="E111" s="20" t="str">
        <f t="shared" si="5"/>
        <v>13051</v>
      </c>
      <c r="F111" s="25">
        <v>1305119.0</v>
      </c>
      <c r="G111" s="20" t="s">
        <v>24246</v>
      </c>
      <c r="H111" s="26">
        <v>14584.0</v>
      </c>
      <c r="I111" s="26">
        <v>8037060.0</v>
      </c>
      <c r="J111" s="25">
        <v>0.98</v>
      </c>
      <c r="K111" s="26">
        <v>7876319.0</v>
      </c>
      <c r="L111" s="26">
        <v>8037060.0</v>
      </c>
      <c r="M111" s="25">
        <v>0.98</v>
      </c>
      <c r="N111" s="25">
        <v>1.08</v>
      </c>
      <c r="O111" s="26">
        <v>8506424.0</v>
      </c>
      <c r="P111" s="26">
        <v>1.24206109E11</v>
      </c>
      <c r="Q111" s="26">
        <v>1.25563246847E11</v>
      </c>
      <c r="R111" s="26">
        <v>1.357137847E9</v>
      </c>
      <c r="S111" s="27">
        <v>0.011</v>
      </c>
      <c r="T111" s="20" t="str">
        <f t="array" ref="T111">INDEX(Sheet10!D:D,MATCH(C111&amp;E111,INDEX(Sheet10!A:A&amp;Sheet10!B:B,0),0))</f>
        <v>P13AE</v>
      </c>
      <c r="U111" s="20" t="str">
        <f>VLOOKUP(T111,Sheet10!D:E,2,FALSE)</f>
        <v>Middle &amp; Inner Ear Proc.</v>
      </c>
      <c r="V111" s="20"/>
      <c r="W111" s="20"/>
      <c r="X111" s="20"/>
      <c r="Y111" s="20"/>
      <c r="Z111" s="20"/>
      <c r="AA111" s="20"/>
      <c r="AB111" s="20"/>
      <c r="AC111" s="20"/>
      <c r="AD111" s="20"/>
      <c r="AE111" s="20"/>
    </row>
    <row r="112">
      <c r="A112" s="20" t="str">
        <f t="shared" ref="A112:B112" si="113">T112</f>
        <v>13PCX&gt;3</v>
      </c>
      <c r="B112" s="20" t="str">
        <f t="shared" si="113"/>
        <v>Rhinosinusitis &amp; Nasal Polyp Complex Proc.</v>
      </c>
      <c r="C112" s="20" t="str">
        <f t="shared" si="3"/>
        <v>1</v>
      </c>
      <c r="D112" s="20" t="str">
        <f t="shared" si="4"/>
        <v>13</v>
      </c>
      <c r="E112" s="20" t="str">
        <f t="shared" si="5"/>
        <v>13071</v>
      </c>
      <c r="F112" s="25">
        <v>1307119.0</v>
      </c>
      <c r="G112" s="20" t="s">
        <v>24253</v>
      </c>
      <c r="H112" s="25">
        <v>121.0</v>
      </c>
      <c r="I112" s="26">
        <v>8037060.0</v>
      </c>
      <c r="J112" s="25">
        <v>3.0</v>
      </c>
      <c r="K112" s="26">
        <v>2.411118E7</v>
      </c>
      <c r="L112" s="26">
        <v>8037060.0</v>
      </c>
      <c r="M112" s="25">
        <v>3.0</v>
      </c>
      <c r="N112" s="25">
        <v>1.0</v>
      </c>
      <c r="O112" s="26">
        <v>2.411118E7</v>
      </c>
      <c r="P112" s="26">
        <v>1.3632027E9</v>
      </c>
      <c r="Q112" s="26">
        <v>2.93987478E9</v>
      </c>
      <c r="R112" s="26">
        <v>1.57667208E9</v>
      </c>
      <c r="S112" s="27">
        <v>1.157</v>
      </c>
      <c r="T112" s="20" t="str">
        <f t="array" ref="T112">INDEX(Sheet10!D:D,MATCH(C112&amp;E112,INDEX(Sheet10!A:A&amp;Sheet10!B:B,0),0))</f>
        <v>13PCX&gt;3</v>
      </c>
      <c r="U112" s="20" t="str">
        <f>VLOOKUP(T112,Sheet10!D:E,2,FALSE)</f>
        <v>Rhinosinusitis &amp; Nasal Polyp Complex Proc.</v>
      </c>
      <c r="V112" s="20"/>
      <c r="W112" s="20"/>
      <c r="X112" s="20"/>
      <c r="Y112" s="20"/>
      <c r="Z112" s="20"/>
      <c r="AA112" s="20"/>
      <c r="AB112" s="20"/>
      <c r="AC112" s="20"/>
      <c r="AD112" s="20"/>
      <c r="AE112" s="20"/>
    </row>
    <row r="113">
      <c r="A113" s="20" t="str">
        <f t="shared" ref="A113:B113" si="114">T113</f>
        <v>P13AG</v>
      </c>
      <c r="B113" s="20" t="str">
        <f t="shared" si="114"/>
        <v>Rhinosinusitis &amp; Nasal Polyp Complex Proc.</v>
      </c>
      <c r="C113" s="20" t="str">
        <f t="shared" si="3"/>
        <v>1</v>
      </c>
      <c r="D113" s="20" t="str">
        <f t="shared" si="4"/>
        <v>13</v>
      </c>
      <c r="E113" s="20" t="str">
        <f t="shared" si="5"/>
        <v>13072</v>
      </c>
      <c r="F113" s="25">
        <v>1307210.0</v>
      </c>
      <c r="G113" s="20" t="s">
        <v>25637</v>
      </c>
      <c r="H113" s="26">
        <v>18734.0</v>
      </c>
      <c r="I113" s="26">
        <v>8037060.0</v>
      </c>
      <c r="J113" s="25">
        <v>1.02</v>
      </c>
      <c r="K113" s="26">
        <v>8197801.0</v>
      </c>
      <c r="L113" s="26">
        <v>8037060.0</v>
      </c>
      <c r="M113" s="25">
        <v>1.02</v>
      </c>
      <c r="N113" s="25">
        <v>0.93</v>
      </c>
      <c r="O113" s="26">
        <v>7623955.0</v>
      </c>
      <c r="P113" s="26">
        <v>1.346482183E11</v>
      </c>
      <c r="Q113" s="26">
        <v>1.45018238643E11</v>
      </c>
      <c r="R113" s="26">
        <v>1.0370020343E10</v>
      </c>
      <c r="S113" s="27">
        <v>0.077</v>
      </c>
      <c r="T113" s="20" t="str">
        <f t="array" ref="T113">INDEX(Sheet10!D:D,MATCH(C113&amp;E113,INDEX(Sheet10!A:A&amp;Sheet10!B:B,0),0))</f>
        <v>P13AG</v>
      </c>
      <c r="U113" s="20" t="str">
        <f>VLOOKUP(T113,Sheet10!D:E,2,FALSE)</f>
        <v>Rhinosinusitis &amp; Nasal Polyp Complex Proc.</v>
      </c>
      <c r="V113" s="20"/>
      <c r="W113" s="20"/>
      <c r="X113" s="20"/>
      <c r="Y113" s="20"/>
      <c r="Z113" s="20"/>
      <c r="AA113" s="20"/>
      <c r="AB113" s="20"/>
      <c r="AC113" s="20"/>
      <c r="AD113" s="20"/>
      <c r="AE113" s="20"/>
    </row>
    <row r="114">
      <c r="A114" s="20" t="str">
        <f t="shared" ref="A114:B114" si="115">T114</f>
        <v>P13AG</v>
      </c>
      <c r="B114" s="20" t="str">
        <f t="shared" si="115"/>
        <v>Rhinosinusitis &amp; Nasal Polyp Complex Proc.</v>
      </c>
      <c r="C114" s="20" t="str">
        <f t="shared" si="3"/>
        <v>1</v>
      </c>
      <c r="D114" s="20" t="str">
        <f t="shared" si="4"/>
        <v>13</v>
      </c>
      <c r="E114" s="20" t="str">
        <f t="shared" si="5"/>
        <v>13072</v>
      </c>
      <c r="F114" s="25">
        <v>1307211.0</v>
      </c>
      <c r="G114" s="20" t="s">
        <v>25663</v>
      </c>
      <c r="H114" s="25">
        <v>567.0</v>
      </c>
      <c r="I114" s="26">
        <v>8037060.0</v>
      </c>
      <c r="J114" s="25">
        <v>1.48</v>
      </c>
      <c r="K114" s="26">
        <v>1.1894849E7</v>
      </c>
      <c r="L114" s="26">
        <v>8037060.0</v>
      </c>
      <c r="M114" s="25">
        <v>1.48</v>
      </c>
      <c r="N114" s="25">
        <v>1.05</v>
      </c>
      <c r="O114" s="26">
        <v>1.2489591E7</v>
      </c>
      <c r="P114" s="26">
        <v>7.1327519E9</v>
      </c>
      <c r="Q114" s="26">
        <v>7.18845703E9</v>
      </c>
      <c r="R114" s="26">
        <v>5.570513E7</v>
      </c>
      <c r="S114" s="27">
        <v>0.008</v>
      </c>
      <c r="T114" s="20" t="str">
        <f t="array" ref="T114">INDEX(Sheet10!D:D,MATCH(C114&amp;E114,INDEX(Sheet10!A:A&amp;Sheet10!B:B,0),0))</f>
        <v>P13AG</v>
      </c>
      <c r="U114" s="20" t="str">
        <f>VLOOKUP(T114,Sheet10!D:E,2,FALSE)</f>
        <v>Rhinosinusitis &amp; Nasal Polyp Complex Proc.</v>
      </c>
      <c r="V114" s="20"/>
      <c r="W114" s="20"/>
      <c r="X114" s="20"/>
      <c r="Y114" s="20"/>
      <c r="Z114" s="20"/>
      <c r="AA114" s="20"/>
      <c r="AB114" s="20"/>
      <c r="AC114" s="20"/>
      <c r="AD114" s="20"/>
      <c r="AE114" s="20"/>
    </row>
    <row r="115">
      <c r="A115" s="20" t="str">
        <f t="shared" ref="A115:B115" si="116">T115</f>
        <v>P13AH</v>
      </c>
      <c r="B115" s="20" t="str">
        <f t="shared" si="116"/>
        <v>Pharyngeal &amp; Laryngeal Proc.</v>
      </c>
      <c r="C115" s="20" t="str">
        <f t="shared" si="3"/>
        <v>1</v>
      </c>
      <c r="D115" s="20" t="str">
        <f t="shared" si="4"/>
        <v>13</v>
      </c>
      <c r="E115" s="20" t="str">
        <f t="shared" si="5"/>
        <v>13081</v>
      </c>
      <c r="F115" s="25">
        <v>1308110.0</v>
      </c>
      <c r="G115" s="20" t="s">
        <v>25686</v>
      </c>
      <c r="H115" s="26">
        <v>6371.0</v>
      </c>
      <c r="I115" s="26">
        <v>8037060.0</v>
      </c>
      <c r="J115" s="25">
        <v>0.89</v>
      </c>
      <c r="K115" s="26">
        <v>7152983.0</v>
      </c>
      <c r="L115" s="26">
        <v>8037060.0</v>
      </c>
      <c r="M115" s="25">
        <v>0.89</v>
      </c>
      <c r="N115" s="25">
        <v>1.11</v>
      </c>
      <c r="O115" s="26">
        <v>7939812.0</v>
      </c>
      <c r="P115" s="26">
        <v>5.05512461E10</v>
      </c>
      <c r="Q115" s="26">
        <v>5.1322628538E10</v>
      </c>
      <c r="R115" s="26">
        <v>7.71382438E8</v>
      </c>
      <c r="S115" s="27">
        <v>0.015</v>
      </c>
      <c r="T115" s="20" t="str">
        <f t="array" ref="T115">INDEX(Sheet10!D:D,MATCH(C115&amp;E115,INDEX(Sheet10!A:A&amp;Sheet10!B:B,0),0))</f>
        <v>P13AH</v>
      </c>
      <c r="U115" s="20" t="str">
        <f>VLOOKUP(T115,Sheet10!D:E,2,FALSE)</f>
        <v>Pharyngeal &amp; Laryngeal Proc.</v>
      </c>
      <c r="V115" s="20"/>
      <c r="W115" s="20"/>
      <c r="X115" s="20"/>
      <c r="Y115" s="20"/>
      <c r="Z115" s="20"/>
      <c r="AA115" s="20"/>
      <c r="AB115" s="20"/>
      <c r="AC115" s="20"/>
      <c r="AD115" s="20"/>
      <c r="AE115" s="20"/>
    </row>
    <row r="116">
      <c r="A116" s="20" t="str">
        <f t="shared" ref="A116:B116" si="117">T116</f>
        <v>P13AH</v>
      </c>
      <c r="B116" s="20" t="str">
        <f t="shared" si="117"/>
        <v>Pharyngeal &amp; Laryngeal Proc.</v>
      </c>
      <c r="C116" s="20" t="str">
        <f t="shared" si="3"/>
        <v>1</v>
      </c>
      <c r="D116" s="20" t="str">
        <f t="shared" si="4"/>
        <v>13</v>
      </c>
      <c r="E116" s="20" t="str">
        <f t="shared" si="5"/>
        <v>13081</v>
      </c>
      <c r="F116" s="25">
        <v>1308111.0</v>
      </c>
      <c r="G116" s="20" t="s">
        <v>25707</v>
      </c>
      <c r="H116" s="26">
        <v>1110.0</v>
      </c>
      <c r="I116" s="26">
        <v>8037060.0</v>
      </c>
      <c r="J116" s="25">
        <v>1.62</v>
      </c>
      <c r="K116" s="26">
        <v>1.3020037E7</v>
      </c>
      <c r="L116" s="26">
        <v>8037060.0</v>
      </c>
      <c r="M116" s="25">
        <v>1.62</v>
      </c>
      <c r="N116" s="25">
        <v>1.0</v>
      </c>
      <c r="O116" s="26">
        <v>1.3020037E7</v>
      </c>
      <c r="P116" s="26">
        <v>1.42407024E10</v>
      </c>
      <c r="Q116" s="26">
        <v>1.4612241292E10</v>
      </c>
      <c r="R116" s="26">
        <v>3.71538892E8</v>
      </c>
      <c r="S116" s="27">
        <v>0.026</v>
      </c>
      <c r="T116" s="20" t="str">
        <f t="array" ref="T116">INDEX(Sheet10!D:D,MATCH(C116&amp;E116,INDEX(Sheet10!A:A&amp;Sheet10!B:B,0),0))</f>
        <v>P13AH</v>
      </c>
      <c r="U116" s="20" t="str">
        <f>VLOOKUP(T116,Sheet10!D:E,2,FALSE)</f>
        <v>Pharyngeal &amp; Laryngeal Proc.</v>
      </c>
      <c r="V116" s="20"/>
      <c r="W116" s="20"/>
      <c r="X116" s="20"/>
      <c r="Y116" s="20"/>
      <c r="Z116" s="20"/>
      <c r="AA116" s="20"/>
      <c r="AB116" s="20"/>
      <c r="AC116" s="20"/>
      <c r="AD116" s="20"/>
      <c r="AE116" s="20"/>
    </row>
    <row r="117">
      <c r="A117" s="20" t="str">
        <f t="shared" ref="A117:B117" si="118">T117</f>
        <v>P13AH</v>
      </c>
      <c r="B117" s="20" t="str">
        <f t="shared" si="118"/>
        <v>Pharyngeal &amp; Laryngeal Proc.</v>
      </c>
      <c r="C117" s="20" t="str">
        <f t="shared" si="3"/>
        <v>1</v>
      </c>
      <c r="D117" s="20" t="str">
        <f t="shared" si="4"/>
        <v>13</v>
      </c>
      <c r="E117" s="20" t="str">
        <f t="shared" si="5"/>
        <v>13081</v>
      </c>
      <c r="F117" s="25">
        <v>1308112.0</v>
      </c>
      <c r="G117" s="20" t="s">
        <v>25732</v>
      </c>
      <c r="H117" s="25">
        <v>128.0</v>
      </c>
      <c r="I117" s="26">
        <v>8037060.0</v>
      </c>
      <c r="J117" s="25">
        <v>3.62</v>
      </c>
      <c r="K117" s="26">
        <v>2.9094157E7</v>
      </c>
      <c r="L117" s="26">
        <v>8037060.0</v>
      </c>
      <c r="M117" s="25">
        <v>3.62</v>
      </c>
      <c r="N117" s="25">
        <v>1.0</v>
      </c>
      <c r="O117" s="26">
        <v>2.9094157E7</v>
      </c>
      <c r="P117" s="26">
        <v>3.6882839E9</v>
      </c>
      <c r="Q117" s="26">
        <v>3.749009122E9</v>
      </c>
      <c r="R117" s="26">
        <v>6.0725222E7</v>
      </c>
      <c r="S117" s="27">
        <v>0.016</v>
      </c>
      <c r="T117" s="20" t="str">
        <f t="array" ref="T117">INDEX(Sheet10!D:D,MATCH(C117&amp;E117,INDEX(Sheet10!A:A&amp;Sheet10!B:B,0),0))</f>
        <v>P13AH</v>
      </c>
      <c r="U117" s="20" t="str">
        <f>VLOOKUP(T117,Sheet10!D:E,2,FALSE)</f>
        <v>Pharyngeal &amp; Laryngeal Proc.</v>
      </c>
      <c r="V117" s="20"/>
      <c r="W117" s="20"/>
      <c r="X117" s="20"/>
      <c r="Y117" s="20"/>
      <c r="Z117" s="20"/>
      <c r="AA117" s="20"/>
      <c r="AB117" s="20"/>
      <c r="AC117" s="20"/>
      <c r="AD117" s="20"/>
      <c r="AE117" s="20"/>
    </row>
    <row r="118">
      <c r="A118" s="20" t="str">
        <f t="shared" ref="A118:B118" si="119">T118</f>
        <v>P13AJ</v>
      </c>
      <c r="B118" s="20" t="str">
        <f t="shared" si="119"/>
        <v>Tracheostomy Proc.</v>
      </c>
      <c r="C118" s="20" t="str">
        <f t="shared" si="3"/>
        <v>1</v>
      </c>
      <c r="D118" s="20" t="str">
        <f t="shared" si="4"/>
        <v>13</v>
      </c>
      <c r="E118" s="20" t="str">
        <f t="shared" si="5"/>
        <v>13091</v>
      </c>
      <c r="F118" s="25">
        <v>1309110.0</v>
      </c>
      <c r="G118" s="20" t="s">
        <v>25766</v>
      </c>
      <c r="H118" s="26">
        <v>1281.0</v>
      </c>
      <c r="I118" s="26">
        <v>8037060.0</v>
      </c>
      <c r="J118" s="25">
        <v>1.53</v>
      </c>
      <c r="K118" s="26">
        <v>1.2296702E7</v>
      </c>
      <c r="L118" s="26">
        <v>8037060.0</v>
      </c>
      <c r="M118" s="25">
        <v>1.53</v>
      </c>
      <c r="N118" s="25">
        <v>1.12</v>
      </c>
      <c r="O118" s="26">
        <v>1.3772306E7</v>
      </c>
      <c r="P118" s="26">
        <v>1.76020244E10</v>
      </c>
      <c r="Q118" s="26">
        <v>1.7773880007E10</v>
      </c>
      <c r="R118" s="26">
        <v>1.71855607E8</v>
      </c>
      <c r="S118" s="27">
        <v>0.01</v>
      </c>
      <c r="T118" s="20" t="str">
        <f t="array" ref="T118">INDEX(Sheet10!D:D,MATCH(C118&amp;E118,INDEX(Sheet10!A:A&amp;Sheet10!B:B,0),0))</f>
        <v>P13AJ</v>
      </c>
      <c r="U118" s="20" t="str">
        <f>VLOOKUP(T118,Sheet10!D:E,2,FALSE)</f>
        <v>Tracheostomy Proc.</v>
      </c>
      <c r="V118" s="20"/>
      <c r="W118" s="20"/>
      <c r="X118" s="20"/>
      <c r="Y118" s="20"/>
      <c r="Z118" s="20"/>
      <c r="AA118" s="20"/>
      <c r="AB118" s="20"/>
      <c r="AC118" s="20"/>
      <c r="AD118" s="20"/>
      <c r="AE118" s="20"/>
    </row>
    <row r="119">
      <c r="A119" s="20" t="str">
        <f t="shared" ref="A119:B119" si="120">T119</f>
        <v>P13AJ</v>
      </c>
      <c r="B119" s="20" t="str">
        <f t="shared" si="120"/>
        <v>Tracheostomy Proc.</v>
      </c>
      <c r="C119" s="20" t="str">
        <f t="shared" si="3"/>
        <v>1</v>
      </c>
      <c r="D119" s="20" t="str">
        <f t="shared" si="4"/>
        <v>13</v>
      </c>
      <c r="E119" s="20" t="str">
        <f t="shared" si="5"/>
        <v>13091</v>
      </c>
      <c r="F119" s="25">
        <v>1309111.0</v>
      </c>
      <c r="G119" s="20" t="s">
        <v>25794</v>
      </c>
      <c r="H119" s="25">
        <v>540.0</v>
      </c>
      <c r="I119" s="26">
        <v>8037060.0</v>
      </c>
      <c r="J119" s="25">
        <v>2.67</v>
      </c>
      <c r="K119" s="26">
        <v>2.145895E7</v>
      </c>
      <c r="L119" s="26">
        <v>8037060.0</v>
      </c>
      <c r="M119" s="25">
        <v>2.67</v>
      </c>
      <c r="N119" s="25">
        <v>1.13</v>
      </c>
      <c r="O119" s="26">
        <v>2.4248614E7</v>
      </c>
      <c r="P119" s="26">
        <v>1.30976031E10</v>
      </c>
      <c r="Q119" s="26">
        <v>1.3193431412E10</v>
      </c>
      <c r="R119" s="26">
        <v>9.5828312E7</v>
      </c>
      <c r="S119" s="27">
        <v>0.007</v>
      </c>
      <c r="T119" s="20" t="str">
        <f t="array" ref="T119">INDEX(Sheet10!D:D,MATCH(C119&amp;E119,INDEX(Sheet10!A:A&amp;Sheet10!B:B,0),0))</f>
        <v>P13AJ</v>
      </c>
      <c r="U119" s="20" t="str">
        <f>VLOOKUP(T119,Sheet10!D:E,2,FALSE)</f>
        <v>Tracheostomy Proc.</v>
      </c>
      <c r="V119" s="20"/>
      <c r="W119" s="20"/>
      <c r="X119" s="20"/>
      <c r="Y119" s="20"/>
      <c r="Z119" s="20"/>
      <c r="AA119" s="20"/>
      <c r="AB119" s="20"/>
      <c r="AC119" s="20"/>
      <c r="AD119" s="20"/>
      <c r="AE119" s="20"/>
    </row>
    <row r="120">
      <c r="A120" s="20" t="str">
        <f t="shared" ref="A120:B120" si="121">T120</f>
        <v>P13AK</v>
      </c>
      <c r="B120" s="20" t="str">
        <f t="shared" si="121"/>
        <v>Cleft Lip &amp; Palate Repair Proc.</v>
      </c>
      <c r="C120" s="20" t="str">
        <f t="shared" si="3"/>
        <v>1</v>
      </c>
      <c r="D120" s="20" t="str">
        <f t="shared" si="4"/>
        <v>13</v>
      </c>
      <c r="E120" s="20" t="str">
        <f t="shared" si="5"/>
        <v>13101</v>
      </c>
      <c r="F120" s="25">
        <v>1310119.0</v>
      </c>
      <c r="G120" s="20" t="s">
        <v>24292</v>
      </c>
      <c r="H120" s="26">
        <v>4043.0</v>
      </c>
      <c r="I120" s="26">
        <v>8037060.0</v>
      </c>
      <c r="J120" s="25">
        <v>1.06</v>
      </c>
      <c r="K120" s="26">
        <v>8519284.0</v>
      </c>
      <c r="L120" s="26">
        <v>8037060.0</v>
      </c>
      <c r="M120" s="25">
        <v>1.06</v>
      </c>
      <c r="N120" s="25">
        <v>1.0</v>
      </c>
      <c r="O120" s="26">
        <v>8519284.0</v>
      </c>
      <c r="P120" s="26">
        <v>2.68103773E10</v>
      </c>
      <c r="Q120" s="26">
        <v>3.4790651595E10</v>
      </c>
      <c r="R120" s="26">
        <v>7.980274295E9</v>
      </c>
      <c r="S120" s="27">
        <v>0.298</v>
      </c>
      <c r="T120" s="20" t="str">
        <f t="array" ref="T120">INDEX(Sheet10!D:D,MATCH(C120&amp;E120,INDEX(Sheet10!A:A&amp;Sheet10!B:B,0),0))</f>
        <v>P13AK</v>
      </c>
      <c r="U120" s="20" t="str">
        <f>VLOOKUP(T120,Sheet10!D:E,2,FALSE)</f>
        <v>Cleft Lip &amp; Palate Repair Proc.</v>
      </c>
      <c r="V120" s="20"/>
      <c r="W120" s="20"/>
      <c r="X120" s="20"/>
      <c r="Y120" s="20"/>
      <c r="Z120" s="20"/>
      <c r="AA120" s="20"/>
      <c r="AB120" s="20"/>
      <c r="AC120" s="20"/>
      <c r="AD120" s="20"/>
      <c r="AE120" s="20"/>
    </row>
    <row r="121">
      <c r="A121" s="20" t="str">
        <f t="shared" ref="A121:B121" si="122">T121</f>
        <v>P13AL</v>
      </c>
      <c r="B121" s="20" t="str">
        <f t="shared" si="122"/>
        <v>Rhinoplasty Proc.</v>
      </c>
      <c r="C121" s="20" t="str">
        <f t="shared" si="3"/>
        <v>1</v>
      </c>
      <c r="D121" s="20" t="str">
        <f t="shared" si="4"/>
        <v>13</v>
      </c>
      <c r="E121" s="20" t="str">
        <f t="shared" si="5"/>
        <v>13111</v>
      </c>
      <c r="F121" s="25">
        <v>1311119.0</v>
      </c>
      <c r="G121" s="20" t="s">
        <v>24302</v>
      </c>
      <c r="H121" s="26">
        <v>1327.0</v>
      </c>
      <c r="I121" s="26">
        <v>8037060.0</v>
      </c>
      <c r="J121" s="25">
        <v>1.15</v>
      </c>
      <c r="K121" s="26">
        <v>9242619.0</v>
      </c>
      <c r="L121" s="26">
        <v>8037060.0</v>
      </c>
      <c r="M121" s="25">
        <v>1.15</v>
      </c>
      <c r="N121" s="25">
        <v>1.12</v>
      </c>
      <c r="O121" s="26">
        <v>1.0351733E7</v>
      </c>
      <c r="P121" s="26">
        <v>1.37123252E10</v>
      </c>
      <c r="Q121" s="26">
        <v>1.3880942063E10</v>
      </c>
      <c r="R121" s="26">
        <v>1.68616863E8</v>
      </c>
      <c r="S121" s="27">
        <v>0.012</v>
      </c>
      <c r="T121" s="20" t="str">
        <f t="array" ref="T121">INDEX(Sheet10!D:D,MATCH(C121&amp;E121,INDEX(Sheet10!A:A&amp;Sheet10!B:B,0),0))</f>
        <v>P13AL</v>
      </c>
      <c r="U121" s="20" t="str">
        <f>VLOOKUP(T121,Sheet10!D:E,2,FALSE)</f>
        <v>Rhinoplasty Proc.</v>
      </c>
      <c r="V121" s="20"/>
      <c r="W121" s="20"/>
      <c r="X121" s="20"/>
      <c r="Y121" s="20"/>
      <c r="Z121" s="20"/>
      <c r="AA121" s="20"/>
      <c r="AB121" s="20"/>
      <c r="AC121" s="20"/>
      <c r="AD121" s="20"/>
      <c r="AE121" s="20"/>
    </row>
    <row r="122">
      <c r="A122" s="20" t="str">
        <f t="shared" ref="A122:B122" si="123">T122</f>
        <v>P13AM</v>
      </c>
      <c r="B122" s="20" t="str">
        <f t="shared" si="123"/>
        <v>Tonsil and Adenoid Procedures</v>
      </c>
      <c r="C122" s="20" t="str">
        <f t="shared" si="3"/>
        <v>1</v>
      </c>
      <c r="D122" s="20" t="str">
        <f t="shared" si="4"/>
        <v>13</v>
      </c>
      <c r="E122" s="20" t="str">
        <f t="shared" si="5"/>
        <v>13121</v>
      </c>
      <c r="F122" s="25">
        <v>1312119.0</v>
      </c>
      <c r="G122" s="20" t="s">
        <v>24313</v>
      </c>
      <c r="H122" s="26">
        <v>75862.0</v>
      </c>
      <c r="I122" s="26">
        <v>8037060.0</v>
      </c>
      <c r="J122" s="25">
        <v>0.7</v>
      </c>
      <c r="K122" s="26">
        <v>5625942.0</v>
      </c>
      <c r="L122" s="26">
        <v>8037060.0</v>
      </c>
      <c r="M122" s="25">
        <v>0.7</v>
      </c>
      <c r="N122" s="25">
        <v>0.84</v>
      </c>
      <c r="O122" s="26">
        <v>4725791.0</v>
      </c>
      <c r="P122" s="26">
        <v>3.38206836E11</v>
      </c>
      <c r="Q122" s="26">
        <v>3.67140893083E11</v>
      </c>
      <c r="R122" s="26">
        <v>2.8934057083E10</v>
      </c>
      <c r="S122" s="27">
        <v>0.086</v>
      </c>
      <c r="T122" s="20" t="str">
        <f t="array" ref="T122">INDEX(Sheet10!D:D,MATCH(C122&amp;E122,INDEX(Sheet10!A:A&amp;Sheet10!B:B,0),0))</f>
        <v>P13AM</v>
      </c>
      <c r="U122" s="20" t="str">
        <f>VLOOKUP(T122,Sheet10!D:E,2,FALSE)</f>
        <v>Tonsil and Adenoid Procedures</v>
      </c>
      <c r="V122" s="20"/>
      <c r="W122" s="20"/>
      <c r="X122" s="20"/>
      <c r="Y122" s="20"/>
      <c r="Z122" s="20"/>
      <c r="AA122" s="20"/>
      <c r="AB122" s="20"/>
      <c r="AC122" s="20"/>
      <c r="AD122" s="20"/>
      <c r="AE122" s="20"/>
    </row>
    <row r="123">
      <c r="A123" s="20" t="str">
        <f t="shared" ref="A123:B123" si="124">T123</f>
        <v>P13AN</v>
      </c>
      <c r="B123" s="20" t="str">
        <f t="shared" si="124"/>
        <v>Minor Nose &amp; Sinus Proc.</v>
      </c>
      <c r="C123" s="20" t="str">
        <f t="shared" si="3"/>
        <v>1</v>
      </c>
      <c r="D123" s="20" t="str">
        <f t="shared" si="4"/>
        <v>13</v>
      </c>
      <c r="E123" s="20" t="str">
        <f t="shared" si="5"/>
        <v>13131</v>
      </c>
      <c r="F123" s="25">
        <v>1313119.0</v>
      </c>
      <c r="G123" s="20" t="s">
        <v>24321</v>
      </c>
      <c r="H123" s="26">
        <v>26154.0</v>
      </c>
      <c r="I123" s="26">
        <v>8037060.0</v>
      </c>
      <c r="J123" s="25">
        <v>0.95</v>
      </c>
      <c r="K123" s="26">
        <v>7635207.0</v>
      </c>
      <c r="L123" s="26">
        <v>8037060.0</v>
      </c>
      <c r="M123" s="25">
        <v>0.95</v>
      </c>
      <c r="N123" s="25">
        <v>0.94</v>
      </c>
      <c r="O123" s="26">
        <v>7177095.0</v>
      </c>
      <c r="P123" s="26">
        <v>1.770482135E11</v>
      </c>
      <c r="Q123" s="26">
        <v>1.90878969145E11</v>
      </c>
      <c r="R123" s="26">
        <v>1.3830755645E10</v>
      </c>
      <c r="S123" s="27">
        <v>0.078</v>
      </c>
      <c r="T123" s="20" t="str">
        <f t="array" ref="T123">INDEX(Sheet10!D:D,MATCH(C123&amp;E123,INDEX(Sheet10!A:A&amp;Sheet10!B:B,0),0))</f>
        <v>P13AN</v>
      </c>
      <c r="U123" s="20" t="str">
        <f>VLOOKUP(T123,Sheet10!D:E,2,FALSE)</f>
        <v>Minor Nose &amp; Sinus Proc.</v>
      </c>
      <c r="V123" s="20"/>
      <c r="W123" s="20"/>
      <c r="X123" s="20"/>
      <c r="Y123" s="20"/>
      <c r="Z123" s="20"/>
      <c r="AA123" s="20"/>
      <c r="AB123" s="20"/>
      <c r="AC123" s="20"/>
      <c r="AD123" s="20"/>
      <c r="AE123" s="20"/>
    </row>
    <row r="124">
      <c r="A124" s="20" t="str">
        <f t="shared" ref="A124:B124" si="125">T124</f>
        <v>P13AP</v>
      </c>
      <c r="B124" s="20" t="str">
        <f t="shared" si="125"/>
        <v>Myringotomy w/ Ear Insertion &amp; Other Ear Proc.</v>
      </c>
      <c r="C124" s="20" t="str">
        <f t="shared" si="3"/>
        <v>1</v>
      </c>
      <c r="D124" s="20" t="str">
        <f t="shared" si="4"/>
        <v>13</v>
      </c>
      <c r="E124" s="20" t="str">
        <f t="shared" si="5"/>
        <v>13141</v>
      </c>
      <c r="F124" s="25">
        <v>1314119.0</v>
      </c>
      <c r="G124" s="20" t="s">
        <v>24331</v>
      </c>
      <c r="H124" s="26">
        <v>5304.0</v>
      </c>
      <c r="I124" s="26">
        <v>8037060.0</v>
      </c>
      <c r="J124" s="25">
        <v>0.68</v>
      </c>
      <c r="K124" s="26">
        <v>5465201.0</v>
      </c>
      <c r="L124" s="26">
        <v>8037060.0</v>
      </c>
      <c r="M124" s="25">
        <v>0.68</v>
      </c>
      <c r="N124" s="25">
        <v>1.0</v>
      </c>
      <c r="O124" s="26">
        <v>5465201.0</v>
      </c>
      <c r="P124" s="26">
        <v>1.74546679E10</v>
      </c>
      <c r="Q124" s="26">
        <v>2.9473929043E10</v>
      </c>
      <c r="R124" s="26">
        <v>1.2019261143E10</v>
      </c>
      <c r="S124" s="27">
        <v>0.689</v>
      </c>
      <c r="T124" s="20" t="str">
        <f t="array" ref="T124">INDEX(Sheet10!D:D,MATCH(C124&amp;E124,INDEX(Sheet10!A:A&amp;Sheet10!B:B,0),0))</f>
        <v>P13AP</v>
      </c>
      <c r="U124" s="20" t="str">
        <f>VLOOKUP(T124,Sheet10!D:E,2,FALSE)</f>
        <v>Myringotomy w/ Ear Insertion &amp; Other Ear Proc.</v>
      </c>
      <c r="V124" s="20"/>
      <c r="W124" s="20"/>
      <c r="X124" s="20"/>
      <c r="Y124" s="20"/>
      <c r="Z124" s="20"/>
      <c r="AA124" s="20"/>
      <c r="AB124" s="20"/>
      <c r="AC124" s="20"/>
      <c r="AD124" s="20"/>
      <c r="AE124" s="20"/>
    </row>
    <row r="125">
      <c r="A125" s="20" t="str">
        <f t="shared" ref="A125:B125" si="126">T125</f>
        <v>P13AR</v>
      </c>
      <c r="B125" s="20" t="str">
        <f t="shared" si="126"/>
        <v>Oral Surgery Proc.</v>
      </c>
      <c r="C125" s="20" t="str">
        <f t="shared" si="3"/>
        <v>1</v>
      </c>
      <c r="D125" s="20" t="str">
        <f t="shared" si="4"/>
        <v>13</v>
      </c>
      <c r="E125" s="20" t="str">
        <f t="shared" si="5"/>
        <v>13161</v>
      </c>
      <c r="F125" s="25">
        <v>1316119.0</v>
      </c>
      <c r="G125" s="20" t="s">
        <v>24341</v>
      </c>
      <c r="H125" s="26">
        <v>56957.0</v>
      </c>
      <c r="I125" s="26">
        <v>8037060.0</v>
      </c>
      <c r="J125" s="25">
        <v>0.77</v>
      </c>
      <c r="K125" s="26">
        <v>6188536.0</v>
      </c>
      <c r="L125" s="26">
        <v>8037060.0</v>
      </c>
      <c r="M125" s="25">
        <v>0.77</v>
      </c>
      <c r="N125" s="25">
        <v>0.88</v>
      </c>
      <c r="O125" s="26">
        <v>5445912.0</v>
      </c>
      <c r="P125" s="26">
        <v>2.935146529E11</v>
      </c>
      <c r="Q125" s="26">
        <v>3.15185841582E11</v>
      </c>
      <c r="R125" s="26">
        <v>2.1671188682E10</v>
      </c>
      <c r="S125" s="27">
        <v>0.074</v>
      </c>
      <c r="T125" s="20" t="str">
        <f t="array" ref="T125">INDEX(Sheet10!D:D,MATCH(C125&amp;E125,INDEX(Sheet10!A:A&amp;Sheet10!B:B,0),0))</f>
        <v>P13AR</v>
      </c>
      <c r="U125" s="20" t="str">
        <f>VLOOKUP(T125,Sheet10!D:E,2,FALSE)</f>
        <v>Oral Surgery Proc.</v>
      </c>
      <c r="V125" s="20"/>
      <c r="W125" s="20"/>
      <c r="X125" s="20"/>
      <c r="Y125" s="20"/>
      <c r="Z125" s="20"/>
      <c r="AA125" s="20"/>
      <c r="AB125" s="20"/>
      <c r="AC125" s="20"/>
      <c r="AD125" s="20"/>
      <c r="AE125" s="20"/>
    </row>
    <row r="126">
      <c r="A126" s="20" t="str">
        <f t="shared" ref="A126:B126" si="127">T126</f>
        <v>P13AS</v>
      </c>
      <c r="B126" s="20" t="str">
        <f t="shared" si="127"/>
        <v>Misc. ENT &amp; Mouth Proc.</v>
      </c>
      <c r="C126" s="20" t="str">
        <f t="shared" si="3"/>
        <v>1</v>
      </c>
      <c r="D126" s="20" t="str">
        <f t="shared" si="4"/>
        <v>13</v>
      </c>
      <c r="E126" s="20" t="str">
        <f t="shared" si="5"/>
        <v>13171</v>
      </c>
      <c r="F126" s="25">
        <v>1317119.0</v>
      </c>
      <c r="G126" s="20" t="s">
        <v>24351</v>
      </c>
      <c r="H126" s="26">
        <v>7516.0</v>
      </c>
      <c r="I126" s="26">
        <v>8037060.0</v>
      </c>
      <c r="J126" s="25">
        <v>0.96</v>
      </c>
      <c r="K126" s="26">
        <v>7715578.0</v>
      </c>
      <c r="L126" s="26">
        <v>8037060.0</v>
      </c>
      <c r="M126" s="25">
        <v>0.96</v>
      </c>
      <c r="N126" s="25">
        <v>1.0</v>
      </c>
      <c r="O126" s="26">
        <v>7715578.0</v>
      </c>
      <c r="P126" s="26">
        <v>5.55105116E10</v>
      </c>
      <c r="Q126" s="26">
        <v>5.8700081242E10</v>
      </c>
      <c r="R126" s="26">
        <v>3.189569642E9</v>
      </c>
      <c r="S126" s="27">
        <v>0.057</v>
      </c>
      <c r="T126" s="20" t="str">
        <f t="array" ref="T126">INDEX(Sheet10!D:D,MATCH(C126&amp;E126,INDEX(Sheet10!A:A&amp;Sheet10!B:B,0),0))</f>
        <v>P13AS</v>
      </c>
      <c r="U126" s="20" t="str">
        <f>VLOOKUP(T126,Sheet10!D:E,2,FALSE)</f>
        <v>Misc. ENT &amp; Mouth Proc.</v>
      </c>
      <c r="V126" s="20"/>
      <c r="W126" s="20"/>
      <c r="X126" s="20"/>
      <c r="Y126" s="20"/>
      <c r="Z126" s="20"/>
      <c r="AA126" s="20"/>
      <c r="AB126" s="20"/>
      <c r="AC126" s="20"/>
      <c r="AD126" s="20"/>
      <c r="AE126" s="20"/>
    </row>
    <row r="127">
      <c r="A127" s="20" t="str">
        <f t="shared" ref="A127:B127" si="128">T127</f>
        <v>P13AT</v>
      </c>
      <c r="B127" s="20" t="str">
        <f t="shared" si="128"/>
        <v>Minor Head &amp; Neck Proc.</v>
      </c>
      <c r="C127" s="20" t="str">
        <f t="shared" si="3"/>
        <v>1</v>
      </c>
      <c r="D127" s="20" t="str">
        <f t="shared" si="4"/>
        <v>13</v>
      </c>
      <c r="E127" s="20" t="str">
        <f t="shared" si="5"/>
        <v>13181</v>
      </c>
      <c r="F127" s="25">
        <v>1318119.0</v>
      </c>
      <c r="G127" s="20" t="s">
        <v>24361</v>
      </c>
      <c r="H127" s="26">
        <v>10762.0</v>
      </c>
      <c r="I127" s="26">
        <v>8037060.0</v>
      </c>
      <c r="J127" s="25">
        <v>0.87</v>
      </c>
      <c r="K127" s="26">
        <v>6992242.0</v>
      </c>
      <c r="L127" s="26">
        <v>8037060.0</v>
      </c>
      <c r="M127" s="25">
        <v>0.87</v>
      </c>
      <c r="N127" s="25">
        <v>1.0</v>
      </c>
      <c r="O127" s="26">
        <v>6992242.0</v>
      </c>
      <c r="P127" s="26">
        <v>7.29350955E10</v>
      </c>
      <c r="Q127" s="26">
        <v>7.6126511556E10</v>
      </c>
      <c r="R127" s="26">
        <v>3.191416056E9</v>
      </c>
      <c r="S127" s="27">
        <v>0.044</v>
      </c>
      <c r="T127" s="20" t="str">
        <f t="array" ref="T127">INDEX(Sheet10!D:D,MATCH(C127&amp;E127,INDEX(Sheet10!A:A&amp;Sheet10!B:B,0),0))</f>
        <v>P13AT</v>
      </c>
      <c r="U127" s="20" t="str">
        <f>VLOOKUP(T127,Sheet10!D:E,2,FALSE)</f>
        <v>Minor Head &amp; Neck Proc.</v>
      </c>
      <c r="V127" s="20"/>
      <c r="W127" s="20"/>
      <c r="X127" s="20"/>
      <c r="Y127" s="20"/>
      <c r="Z127" s="20"/>
      <c r="AA127" s="20"/>
      <c r="AB127" s="20"/>
      <c r="AC127" s="20"/>
      <c r="AD127" s="20"/>
      <c r="AE127" s="20"/>
    </row>
    <row r="128">
      <c r="A128" s="20" t="str">
        <f t="shared" ref="A128:B128" si="129">T128</f>
        <v>D13AA</v>
      </c>
      <c r="B128" s="20" t="str">
        <f t="shared" si="129"/>
        <v>ENT Malignant Neoplasms</v>
      </c>
      <c r="C128" s="20" t="str">
        <f t="shared" si="3"/>
        <v>1</v>
      </c>
      <c r="D128" s="20" t="str">
        <f t="shared" si="4"/>
        <v>13</v>
      </c>
      <c r="E128" s="20" t="str">
        <f t="shared" si="5"/>
        <v>13611</v>
      </c>
      <c r="F128" s="25">
        <v>1361110.0</v>
      </c>
      <c r="G128" s="20" t="s">
        <v>25979</v>
      </c>
      <c r="H128" s="26">
        <v>5839.0</v>
      </c>
      <c r="I128" s="26">
        <v>8037060.0</v>
      </c>
      <c r="J128" s="25">
        <v>0.67</v>
      </c>
      <c r="K128" s="26">
        <v>5384830.0</v>
      </c>
      <c r="L128" s="26">
        <v>8037060.0</v>
      </c>
      <c r="M128" s="25">
        <v>0.67</v>
      </c>
      <c r="N128" s="25">
        <v>1.0</v>
      </c>
      <c r="O128" s="26">
        <v>5384830.0</v>
      </c>
      <c r="P128" s="26">
        <v>3.09386571E10</v>
      </c>
      <c r="Q128" s="26">
        <v>3.1901170538E10</v>
      </c>
      <c r="R128" s="26">
        <v>9.62513438E8</v>
      </c>
      <c r="S128" s="27">
        <v>0.031</v>
      </c>
      <c r="T128" s="20" t="str">
        <f t="array" ref="T128">INDEX(Sheet10!D:D,MATCH(C128&amp;E128,INDEX(Sheet10!A:A&amp;Sheet10!B:B,0),0))</f>
        <v>D13AA</v>
      </c>
      <c r="U128" s="20" t="str">
        <f>VLOOKUP(T128,Sheet10!D:E,2,FALSE)</f>
        <v>ENT Malignant Neoplasms</v>
      </c>
      <c r="V128" s="20"/>
      <c r="W128" s="20"/>
      <c r="X128" s="20"/>
      <c r="Y128" s="20"/>
      <c r="Z128" s="20"/>
      <c r="AA128" s="20"/>
      <c r="AB128" s="20"/>
      <c r="AC128" s="20"/>
      <c r="AD128" s="20"/>
      <c r="AE128" s="20"/>
    </row>
    <row r="129">
      <c r="A129" s="20" t="str">
        <f t="shared" ref="A129:B129" si="130">T129</f>
        <v>D13AA</v>
      </c>
      <c r="B129" s="20" t="str">
        <f t="shared" si="130"/>
        <v>ENT Malignant Neoplasms</v>
      </c>
      <c r="C129" s="20" t="str">
        <f t="shared" si="3"/>
        <v>1</v>
      </c>
      <c r="D129" s="20" t="str">
        <f t="shared" si="4"/>
        <v>13</v>
      </c>
      <c r="E129" s="20" t="str">
        <f t="shared" si="5"/>
        <v>13611</v>
      </c>
      <c r="F129" s="25">
        <v>1361111.0</v>
      </c>
      <c r="G129" s="20" t="s">
        <v>25996</v>
      </c>
      <c r="H129" s="26">
        <v>3475.0</v>
      </c>
      <c r="I129" s="26">
        <v>8037060.0</v>
      </c>
      <c r="J129" s="25">
        <v>1.44</v>
      </c>
      <c r="K129" s="26">
        <v>1.1573366E7</v>
      </c>
      <c r="L129" s="26">
        <v>8037060.0</v>
      </c>
      <c r="M129" s="25">
        <v>1.44</v>
      </c>
      <c r="N129" s="25">
        <v>1.0</v>
      </c>
      <c r="O129" s="26">
        <v>1.1573366E7</v>
      </c>
      <c r="P129" s="26">
        <v>4.01831535E10</v>
      </c>
      <c r="Q129" s="26">
        <v>4.0630818424E10</v>
      </c>
      <c r="R129" s="26">
        <v>4.47664924E8</v>
      </c>
      <c r="S129" s="27">
        <v>0.011</v>
      </c>
      <c r="T129" s="20" t="str">
        <f t="array" ref="T129">INDEX(Sheet10!D:D,MATCH(C129&amp;E129,INDEX(Sheet10!A:A&amp;Sheet10!B:B,0),0))</f>
        <v>D13AA</v>
      </c>
      <c r="U129" s="20" t="str">
        <f>VLOOKUP(T129,Sheet10!D:E,2,FALSE)</f>
        <v>ENT Malignant Neoplasms</v>
      </c>
      <c r="V129" s="20"/>
      <c r="W129" s="20"/>
      <c r="X129" s="20"/>
      <c r="Y129" s="20"/>
      <c r="Z129" s="20"/>
      <c r="AA129" s="20"/>
      <c r="AB129" s="20"/>
      <c r="AC129" s="20"/>
      <c r="AD129" s="20"/>
      <c r="AE129" s="20"/>
    </row>
    <row r="130">
      <c r="A130" s="20" t="str">
        <f t="shared" ref="A130:B130" si="131">T130</f>
        <v>D13AA</v>
      </c>
      <c r="B130" s="20" t="str">
        <f t="shared" si="131"/>
        <v>ENT Malignant Neoplasms</v>
      </c>
      <c r="C130" s="20" t="str">
        <f t="shared" si="3"/>
        <v>1</v>
      </c>
      <c r="D130" s="20" t="str">
        <f t="shared" si="4"/>
        <v>13</v>
      </c>
      <c r="E130" s="20" t="str">
        <f t="shared" si="5"/>
        <v>13611</v>
      </c>
      <c r="F130" s="25">
        <v>1361112.0</v>
      </c>
      <c r="G130" s="20" t="s">
        <v>26010</v>
      </c>
      <c r="H130" s="25">
        <v>396.0</v>
      </c>
      <c r="I130" s="26">
        <v>8037060.0</v>
      </c>
      <c r="J130" s="25">
        <v>1.95</v>
      </c>
      <c r="K130" s="26">
        <v>1.5672267E7</v>
      </c>
      <c r="L130" s="26">
        <v>8037060.0</v>
      </c>
      <c r="M130" s="25">
        <v>1.95</v>
      </c>
      <c r="N130" s="25">
        <v>1.35</v>
      </c>
      <c r="O130" s="26">
        <v>2.115756E7</v>
      </c>
      <c r="P130" s="26">
        <v>8.3776815E9</v>
      </c>
      <c r="Q130" s="26">
        <v>8.471028735E9</v>
      </c>
      <c r="R130" s="26">
        <v>9.3347235E7</v>
      </c>
      <c r="S130" s="27">
        <v>0.011</v>
      </c>
      <c r="T130" s="20" t="str">
        <f t="array" ref="T130">INDEX(Sheet10!D:D,MATCH(C130&amp;E130,INDEX(Sheet10!A:A&amp;Sheet10!B:B,0),0))</f>
        <v>D13AA</v>
      </c>
      <c r="U130" s="20" t="str">
        <f>VLOOKUP(T130,Sheet10!D:E,2,FALSE)</f>
        <v>ENT Malignant Neoplasms</v>
      </c>
      <c r="V130" s="20"/>
      <c r="W130" s="20"/>
      <c r="X130" s="20"/>
      <c r="Y130" s="20"/>
      <c r="Z130" s="20"/>
      <c r="AA130" s="20"/>
      <c r="AB130" s="20"/>
      <c r="AC130" s="20"/>
      <c r="AD130" s="20"/>
      <c r="AE130" s="20"/>
    </row>
    <row r="131">
      <c r="A131" s="20" t="str">
        <f t="shared" ref="A131:B131" si="132">T131</f>
        <v>D13AB</v>
      </c>
      <c r="B131" s="20" t="str">
        <f t="shared" si="132"/>
        <v>ENT Trauma &amp; Deformity</v>
      </c>
      <c r="C131" s="20" t="str">
        <f t="shared" si="3"/>
        <v>1</v>
      </c>
      <c r="D131" s="20" t="str">
        <f t="shared" si="4"/>
        <v>13</v>
      </c>
      <c r="E131" s="20" t="str">
        <f t="shared" si="5"/>
        <v>13621</v>
      </c>
      <c r="F131" s="25">
        <v>1362119.0</v>
      </c>
      <c r="G131" s="20" t="s">
        <v>24376</v>
      </c>
      <c r="H131" s="26">
        <v>11026.0</v>
      </c>
      <c r="I131" s="26">
        <v>8037060.0</v>
      </c>
      <c r="J131" s="25">
        <v>0.6</v>
      </c>
      <c r="K131" s="26">
        <v>4822236.0</v>
      </c>
      <c r="L131" s="26">
        <v>8037060.0</v>
      </c>
      <c r="M131" s="25">
        <v>0.6</v>
      </c>
      <c r="N131" s="25">
        <v>1.0</v>
      </c>
      <c r="O131" s="26">
        <v>4822236.0</v>
      </c>
      <c r="P131" s="26">
        <v>4.60904992E10</v>
      </c>
      <c r="Q131" s="26">
        <v>5.4098929136E10</v>
      </c>
      <c r="R131" s="26">
        <v>8.008429936E9</v>
      </c>
      <c r="S131" s="27">
        <v>0.174</v>
      </c>
      <c r="T131" s="20" t="str">
        <f t="array" ref="T131">INDEX(Sheet10!D:D,MATCH(C131&amp;E131,INDEX(Sheet10!A:A&amp;Sheet10!B:B,0),0))</f>
        <v>D13AB</v>
      </c>
      <c r="U131" s="20" t="str">
        <f>VLOOKUP(T131,Sheet10!D:E,2,FALSE)</f>
        <v>ENT Trauma &amp; Deformity</v>
      </c>
      <c r="V131" s="20"/>
      <c r="W131" s="20"/>
      <c r="X131" s="20"/>
      <c r="Y131" s="20"/>
      <c r="Z131" s="20"/>
      <c r="AA131" s="20"/>
      <c r="AB131" s="20"/>
      <c r="AC131" s="20"/>
      <c r="AD131" s="20"/>
      <c r="AE131" s="20"/>
    </row>
    <row r="132">
      <c r="A132" s="20" t="str">
        <f t="shared" ref="A132:B132" si="133">T132</f>
        <v>D13AC</v>
      </c>
      <c r="B132" s="20" t="str">
        <f t="shared" si="133"/>
        <v>OM &amp; URI</v>
      </c>
      <c r="C132" s="20" t="str">
        <f t="shared" si="3"/>
        <v>1</v>
      </c>
      <c r="D132" s="20" t="str">
        <f t="shared" si="4"/>
        <v>13</v>
      </c>
      <c r="E132" s="20" t="str">
        <f t="shared" si="5"/>
        <v>13631</v>
      </c>
      <c r="F132" s="25">
        <v>1363119.0</v>
      </c>
      <c r="G132" s="20" t="s">
        <v>24382</v>
      </c>
      <c r="H132" s="26">
        <v>407703.0</v>
      </c>
      <c r="I132" s="26">
        <v>8037060.0</v>
      </c>
      <c r="J132" s="25">
        <v>0.38</v>
      </c>
      <c r="K132" s="26">
        <v>3054083.0</v>
      </c>
      <c r="L132" s="26">
        <v>8037060.0</v>
      </c>
      <c r="M132" s="25">
        <v>0.38</v>
      </c>
      <c r="N132" s="25">
        <v>0.81</v>
      </c>
      <c r="O132" s="26">
        <v>2473807.0</v>
      </c>
      <c r="P132" s="26">
        <v>9.476453249E11</v>
      </c>
      <c r="Q132" s="26">
        <v>1.066188026045E12</v>
      </c>
      <c r="R132" s="26">
        <v>1.18542701145E11</v>
      </c>
      <c r="S132" s="27">
        <v>0.125</v>
      </c>
      <c r="T132" s="20" t="str">
        <f t="array" ref="T132">INDEX(Sheet10!D:D,MATCH(C132&amp;E132,INDEX(Sheet10!A:A&amp;Sheet10!B:B,0),0))</f>
        <v>D13AC</v>
      </c>
      <c r="U132" s="20" t="str">
        <f>VLOOKUP(T132,Sheet10!D:E,2,FALSE)</f>
        <v>OM &amp; URI</v>
      </c>
      <c r="V132" s="20"/>
      <c r="W132" s="20"/>
      <c r="X132" s="20"/>
      <c r="Y132" s="20"/>
      <c r="Z132" s="20"/>
      <c r="AA132" s="20"/>
      <c r="AB132" s="20"/>
      <c r="AC132" s="20"/>
      <c r="AD132" s="20"/>
      <c r="AE132" s="20"/>
    </row>
    <row r="133">
      <c r="A133" s="20" t="str">
        <f t="shared" ref="A133:B133" si="134">T133</f>
        <v>D13AD</v>
      </c>
      <c r="B133" s="20" t="str">
        <f t="shared" si="134"/>
        <v>Epiglottitis &amp; Cellulitis of Face-Neck</v>
      </c>
      <c r="C133" s="20" t="str">
        <f t="shared" si="3"/>
        <v>1</v>
      </c>
      <c r="D133" s="20" t="str">
        <f t="shared" si="4"/>
        <v>13</v>
      </c>
      <c r="E133" s="20" t="str">
        <f t="shared" si="5"/>
        <v>13641</v>
      </c>
      <c r="F133" s="25">
        <v>1364110.0</v>
      </c>
      <c r="G133" s="20" t="s">
        <v>26083</v>
      </c>
      <c r="H133" s="26">
        <v>7466.0</v>
      </c>
      <c r="I133" s="26">
        <v>8037060.0</v>
      </c>
      <c r="J133" s="25">
        <v>0.51</v>
      </c>
      <c r="K133" s="26">
        <v>4098901.0</v>
      </c>
      <c r="L133" s="26">
        <v>8037060.0</v>
      </c>
      <c r="M133" s="25">
        <v>0.51</v>
      </c>
      <c r="N133" s="25">
        <v>1.0</v>
      </c>
      <c r="O133" s="26">
        <v>4098901.0</v>
      </c>
      <c r="P133" s="26">
        <v>1.72576894E10</v>
      </c>
      <c r="Q133" s="26">
        <v>3.154856788E10</v>
      </c>
      <c r="R133" s="26">
        <v>1.429087848E10</v>
      </c>
      <c r="S133" s="27">
        <v>0.828</v>
      </c>
      <c r="T133" s="20" t="str">
        <f t="array" ref="T133">INDEX(Sheet10!D:D,MATCH(C133&amp;E133,INDEX(Sheet10!A:A&amp;Sheet10!B:B,0),0))</f>
        <v>D13AD</v>
      </c>
      <c r="U133" s="20" t="str">
        <f>VLOOKUP(T133,Sheet10!D:E,2,FALSE)</f>
        <v>Epiglottitis &amp; Cellulitis of Face-Neck</v>
      </c>
      <c r="V133" s="20"/>
      <c r="W133" s="20"/>
      <c r="X133" s="20"/>
      <c r="Y133" s="20"/>
      <c r="Z133" s="20"/>
      <c r="AA133" s="20"/>
      <c r="AB133" s="20"/>
      <c r="AC133" s="20"/>
      <c r="AD133" s="20"/>
      <c r="AE133" s="20"/>
    </row>
    <row r="134">
      <c r="A134" s="20" t="str">
        <f t="shared" ref="A134:B134" si="135">T134</f>
        <v>D13AD</v>
      </c>
      <c r="B134" s="20" t="str">
        <f t="shared" si="135"/>
        <v>Epiglottitis &amp; Cellulitis of Face-Neck</v>
      </c>
      <c r="C134" s="20" t="str">
        <f t="shared" si="3"/>
        <v>1</v>
      </c>
      <c r="D134" s="20" t="str">
        <f t="shared" si="4"/>
        <v>13</v>
      </c>
      <c r="E134" s="20" t="str">
        <f t="shared" si="5"/>
        <v>13641</v>
      </c>
      <c r="F134" s="25">
        <v>1364111.0</v>
      </c>
      <c r="G134" s="20" t="s">
        <v>26096</v>
      </c>
      <c r="H134" s="25">
        <v>752.0</v>
      </c>
      <c r="I134" s="26">
        <v>8037060.0</v>
      </c>
      <c r="J134" s="25">
        <v>0.79</v>
      </c>
      <c r="K134" s="26">
        <v>6349277.0</v>
      </c>
      <c r="L134" s="26">
        <v>8037060.0</v>
      </c>
      <c r="M134" s="25">
        <v>0.79</v>
      </c>
      <c r="N134" s="25">
        <v>1.0</v>
      </c>
      <c r="O134" s="26">
        <v>6349277.0</v>
      </c>
      <c r="P134" s="26">
        <v>3.264461E9</v>
      </c>
      <c r="Q134" s="26">
        <v>4.879547105E9</v>
      </c>
      <c r="R134" s="26">
        <v>1.615086105E9</v>
      </c>
      <c r="S134" s="27">
        <v>0.495</v>
      </c>
      <c r="T134" s="20" t="str">
        <f t="array" ref="T134">INDEX(Sheet10!D:D,MATCH(C134&amp;E134,INDEX(Sheet10!A:A&amp;Sheet10!B:B,0),0))</f>
        <v>D13AD</v>
      </c>
      <c r="U134" s="20" t="str">
        <f>VLOOKUP(T134,Sheet10!D:E,2,FALSE)</f>
        <v>Epiglottitis &amp; Cellulitis of Face-Neck</v>
      </c>
      <c r="V134" s="20"/>
      <c r="W134" s="20"/>
      <c r="X134" s="20"/>
      <c r="Y134" s="20"/>
      <c r="Z134" s="20"/>
      <c r="AA134" s="20"/>
      <c r="AB134" s="20"/>
      <c r="AC134" s="20"/>
      <c r="AD134" s="20"/>
      <c r="AE134" s="20"/>
    </row>
    <row r="135">
      <c r="A135" s="20" t="str">
        <f t="shared" ref="A135:B135" si="136">T135</f>
        <v>D13AE</v>
      </c>
      <c r="B135" s="20" t="str">
        <f t="shared" si="136"/>
        <v>ENT Benign Neoplasms</v>
      </c>
      <c r="C135" s="20" t="str">
        <f t="shared" si="3"/>
        <v>1</v>
      </c>
      <c r="D135" s="20" t="str">
        <f t="shared" si="4"/>
        <v>13</v>
      </c>
      <c r="E135" s="20" t="str">
        <f t="shared" si="5"/>
        <v>13651</v>
      </c>
      <c r="F135" s="25">
        <v>1365110.0</v>
      </c>
      <c r="G135" s="20" t="s">
        <v>26111</v>
      </c>
      <c r="H135" s="26">
        <v>4939.0</v>
      </c>
      <c r="I135" s="26">
        <v>8037060.0</v>
      </c>
      <c r="J135" s="25">
        <v>0.61</v>
      </c>
      <c r="K135" s="26">
        <v>4902607.0</v>
      </c>
      <c r="L135" s="26">
        <v>8037060.0</v>
      </c>
      <c r="M135" s="25">
        <v>0.61</v>
      </c>
      <c r="N135" s="25">
        <v>1.0</v>
      </c>
      <c r="O135" s="26">
        <v>4902607.0</v>
      </c>
      <c r="P135" s="26">
        <v>2.14702044E10</v>
      </c>
      <c r="Q135" s="26">
        <v>2.4573108997E10</v>
      </c>
      <c r="R135" s="26">
        <v>3.102904597E9</v>
      </c>
      <c r="S135" s="27">
        <v>0.145</v>
      </c>
      <c r="T135" s="20" t="str">
        <f t="array" ref="T135">INDEX(Sheet10!D:D,MATCH(C135&amp;E135,INDEX(Sheet10!A:A&amp;Sheet10!B:B,0),0))</f>
        <v>D13AE</v>
      </c>
      <c r="U135" s="20" t="str">
        <f>VLOOKUP(T135,Sheet10!D:E,2,FALSE)</f>
        <v>ENT Benign Neoplasms</v>
      </c>
      <c r="V135" s="20"/>
      <c r="W135" s="20"/>
      <c r="X135" s="20"/>
      <c r="Y135" s="20"/>
      <c r="Z135" s="20"/>
      <c r="AA135" s="20"/>
      <c r="AB135" s="20"/>
      <c r="AC135" s="20"/>
      <c r="AD135" s="20"/>
      <c r="AE135" s="20"/>
    </row>
    <row r="136">
      <c r="A136" s="20" t="str">
        <f t="shared" ref="A136:B136" si="137">T136</f>
        <v>D13AE</v>
      </c>
      <c r="B136" s="20" t="str">
        <f t="shared" si="137"/>
        <v>ENT Benign Neoplasms</v>
      </c>
      <c r="C136" s="20" t="str">
        <f t="shared" si="3"/>
        <v>1</v>
      </c>
      <c r="D136" s="20" t="str">
        <f t="shared" si="4"/>
        <v>13</v>
      </c>
      <c r="E136" s="20" t="str">
        <f t="shared" si="5"/>
        <v>13651</v>
      </c>
      <c r="F136" s="25">
        <v>1365111.0</v>
      </c>
      <c r="G136" s="20" t="s">
        <v>26126</v>
      </c>
      <c r="H136" s="25">
        <v>773.0</v>
      </c>
      <c r="I136" s="26">
        <v>8037060.0</v>
      </c>
      <c r="J136" s="25">
        <v>0.93</v>
      </c>
      <c r="K136" s="26">
        <v>7474466.0</v>
      </c>
      <c r="L136" s="26">
        <v>8037060.0</v>
      </c>
      <c r="M136" s="25">
        <v>0.93</v>
      </c>
      <c r="N136" s="25">
        <v>1.0</v>
      </c>
      <c r="O136" s="26">
        <v>7474466.0</v>
      </c>
      <c r="P136" s="26">
        <v>5.6076259E9</v>
      </c>
      <c r="Q136" s="26">
        <v>5.858975758E9</v>
      </c>
      <c r="R136" s="26">
        <v>2.51349858E8</v>
      </c>
      <c r="S136" s="27">
        <v>0.045</v>
      </c>
      <c r="T136" s="20" t="str">
        <f t="array" ref="T136">INDEX(Sheet10!D:D,MATCH(C136&amp;E136,INDEX(Sheet10!A:A&amp;Sheet10!B:B,0),0))</f>
        <v>D13AE</v>
      </c>
      <c r="U136" s="20" t="str">
        <f>VLOOKUP(T136,Sheet10!D:E,2,FALSE)</f>
        <v>ENT Benign Neoplasms</v>
      </c>
      <c r="V136" s="20"/>
      <c r="W136" s="20"/>
      <c r="X136" s="20"/>
      <c r="Y136" s="20"/>
      <c r="Z136" s="20"/>
      <c r="AA136" s="20"/>
      <c r="AB136" s="20"/>
      <c r="AC136" s="20"/>
      <c r="AD136" s="20"/>
      <c r="AE136" s="20"/>
    </row>
    <row r="137">
      <c r="A137" s="20" t="str">
        <f t="shared" ref="A137:B137" si="138">T137</f>
        <v>D13AG</v>
      </c>
      <c r="B137" s="20" t="str">
        <f t="shared" si="138"/>
        <v>Epistaxis</v>
      </c>
      <c r="C137" s="20" t="str">
        <f t="shared" si="3"/>
        <v>1</v>
      </c>
      <c r="D137" s="20" t="str">
        <f t="shared" si="4"/>
        <v>13</v>
      </c>
      <c r="E137" s="20" t="str">
        <f t="shared" si="5"/>
        <v>13671</v>
      </c>
      <c r="F137" s="25">
        <v>1367119.0</v>
      </c>
      <c r="G137" s="20" t="s">
        <v>24413</v>
      </c>
      <c r="H137" s="26">
        <v>5931.0</v>
      </c>
      <c r="I137" s="26">
        <v>8037060.0</v>
      </c>
      <c r="J137" s="25">
        <v>0.41</v>
      </c>
      <c r="K137" s="26">
        <v>3295195.0</v>
      </c>
      <c r="L137" s="26">
        <v>8037060.0</v>
      </c>
      <c r="M137" s="25">
        <v>0.41</v>
      </c>
      <c r="N137" s="25">
        <v>1.0</v>
      </c>
      <c r="O137" s="26">
        <v>3295195.0</v>
      </c>
      <c r="P137" s="26">
        <v>1.70374475E10</v>
      </c>
      <c r="Q137" s="26">
        <v>2.0030680173E10</v>
      </c>
      <c r="R137" s="26">
        <v>2.993232673E9</v>
      </c>
      <c r="S137" s="27">
        <v>0.176</v>
      </c>
      <c r="T137" s="20" t="str">
        <f t="array" ref="T137">INDEX(Sheet10!D:D,MATCH(C137&amp;E137,INDEX(Sheet10!A:A&amp;Sheet10!B:B,0),0))</f>
        <v>D13AG</v>
      </c>
      <c r="U137" s="20" t="str">
        <f>VLOOKUP(T137,Sheet10!D:E,2,FALSE)</f>
        <v>Epistaxis</v>
      </c>
      <c r="V137" s="20"/>
      <c r="W137" s="20"/>
      <c r="X137" s="20"/>
      <c r="Y137" s="20"/>
      <c r="Z137" s="20"/>
      <c r="AA137" s="20"/>
      <c r="AB137" s="20"/>
      <c r="AC137" s="20"/>
      <c r="AD137" s="20"/>
      <c r="AE137" s="20"/>
    </row>
    <row r="138">
      <c r="A138" s="20" t="str">
        <f t="shared" ref="A138:B138" si="139">T138</f>
        <v>D13AH</v>
      </c>
      <c r="B138" s="20" t="str">
        <f t="shared" si="139"/>
        <v>Hard Tissue in Oral Cavity</v>
      </c>
      <c r="C138" s="20" t="str">
        <f t="shared" si="3"/>
        <v>1</v>
      </c>
      <c r="D138" s="20" t="str">
        <f t="shared" si="4"/>
        <v>13</v>
      </c>
      <c r="E138" s="20" t="str">
        <f t="shared" si="5"/>
        <v>13681</v>
      </c>
      <c r="F138" s="25">
        <v>1368110.0</v>
      </c>
      <c r="G138" s="20" t="s">
        <v>26150</v>
      </c>
      <c r="H138" s="26">
        <v>50401.0</v>
      </c>
      <c r="I138" s="26">
        <v>8037060.0</v>
      </c>
      <c r="J138" s="25">
        <v>0.67</v>
      </c>
      <c r="K138" s="26">
        <v>5384830.0</v>
      </c>
      <c r="L138" s="26">
        <v>8037060.0</v>
      </c>
      <c r="M138" s="25">
        <v>0.67</v>
      </c>
      <c r="N138" s="25">
        <v>0.93</v>
      </c>
      <c r="O138" s="26">
        <v>5007892.0</v>
      </c>
      <c r="P138" s="26">
        <v>2.375644167E11</v>
      </c>
      <c r="Q138" s="26">
        <v>2.57971078526E11</v>
      </c>
      <c r="R138" s="26">
        <v>2.0406661826E10</v>
      </c>
      <c r="S138" s="27">
        <v>0.086</v>
      </c>
      <c r="T138" s="20" t="str">
        <f t="array" ref="T138">INDEX(Sheet10!D:D,MATCH(C138&amp;E138,INDEX(Sheet10!A:A&amp;Sheet10!B:B,0),0))</f>
        <v>D13AH</v>
      </c>
      <c r="U138" s="20" t="str">
        <f>VLOOKUP(T138,Sheet10!D:E,2,FALSE)</f>
        <v>Hard Tissue in Oral Cavity</v>
      </c>
      <c r="V138" s="20"/>
      <c r="W138" s="20"/>
      <c r="X138" s="20"/>
      <c r="Y138" s="20"/>
      <c r="Z138" s="20"/>
      <c r="AA138" s="20"/>
      <c r="AB138" s="20"/>
      <c r="AC138" s="20"/>
      <c r="AD138" s="20"/>
      <c r="AE138" s="20"/>
    </row>
    <row r="139">
      <c r="A139" s="20" t="str">
        <f t="shared" ref="A139:B139" si="140">T139</f>
        <v>D13AH</v>
      </c>
      <c r="B139" s="20" t="str">
        <f t="shared" si="140"/>
        <v>Hard Tissue in Oral Cavity</v>
      </c>
      <c r="C139" s="20" t="str">
        <f t="shared" si="3"/>
        <v>1</v>
      </c>
      <c r="D139" s="20" t="str">
        <f t="shared" si="4"/>
        <v>13</v>
      </c>
      <c r="E139" s="20" t="str">
        <f t="shared" si="5"/>
        <v>13681</v>
      </c>
      <c r="F139" s="25">
        <v>1368111.0</v>
      </c>
      <c r="G139" s="20" t="s">
        <v>26164</v>
      </c>
      <c r="H139" s="26">
        <v>1384.0</v>
      </c>
      <c r="I139" s="26">
        <v>8037060.0</v>
      </c>
      <c r="J139" s="25">
        <v>0.9</v>
      </c>
      <c r="K139" s="26">
        <v>7233354.0</v>
      </c>
      <c r="L139" s="26">
        <v>8037060.0</v>
      </c>
      <c r="M139" s="25">
        <v>0.9</v>
      </c>
      <c r="N139" s="25">
        <v>1.0</v>
      </c>
      <c r="O139" s="26">
        <v>7233354.0</v>
      </c>
      <c r="P139" s="26">
        <v>9.3711811E9</v>
      </c>
      <c r="Q139" s="26">
        <v>1.0166457436E10</v>
      </c>
      <c r="R139" s="26">
        <v>7.95276336E8</v>
      </c>
      <c r="S139" s="27">
        <v>0.085</v>
      </c>
      <c r="T139" s="20" t="str">
        <f t="array" ref="T139">INDEX(Sheet10!D:D,MATCH(C139&amp;E139,INDEX(Sheet10!A:A&amp;Sheet10!B:B,0),0))</f>
        <v>D13AH</v>
      </c>
      <c r="U139" s="20" t="str">
        <f>VLOOKUP(T139,Sheet10!D:E,2,FALSE)</f>
        <v>Hard Tissue in Oral Cavity</v>
      </c>
      <c r="V139" s="20"/>
      <c r="W139" s="20"/>
      <c r="X139" s="20"/>
      <c r="Y139" s="20"/>
      <c r="Z139" s="20"/>
      <c r="AA139" s="20"/>
      <c r="AB139" s="20"/>
      <c r="AC139" s="20"/>
      <c r="AD139" s="20"/>
      <c r="AE139" s="20"/>
    </row>
    <row r="140">
      <c r="A140" s="20" t="str">
        <f t="shared" ref="A140:B140" si="141">T140</f>
        <v>D13AF</v>
      </c>
      <c r="B140" s="20" t="str">
        <f t="shared" si="141"/>
        <v>Other ENT-Mouth Diagnosis</v>
      </c>
      <c r="C140" s="20" t="str">
        <f t="shared" si="3"/>
        <v>1</v>
      </c>
      <c r="D140" s="20" t="str">
        <f t="shared" si="4"/>
        <v>13</v>
      </c>
      <c r="E140" s="20" t="str">
        <f t="shared" si="5"/>
        <v>13691</v>
      </c>
      <c r="F140" s="25">
        <v>1369119.0</v>
      </c>
      <c r="G140" s="20" t="s">
        <v>24437</v>
      </c>
      <c r="H140" s="26">
        <v>10428.0</v>
      </c>
      <c r="I140" s="26">
        <v>8037060.0</v>
      </c>
      <c r="J140" s="25">
        <v>0.53</v>
      </c>
      <c r="K140" s="26">
        <v>4259642.0</v>
      </c>
      <c r="L140" s="26">
        <v>8037060.0</v>
      </c>
      <c r="M140" s="25">
        <v>0.53</v>
      </c>
      <c r="N140" s="25">
        <v>1.0</v>
      </c>
      <c r="O140" s="26">
        <v>4259642.0</v>
      </c>
      <c r="P140" s="26">
        <v>3.65094161E10</v>
      </c>
      <c r="Q140" s="26">
        <v>4.544509469E10</v>
      </c>
      <c r="R140" s="26">
        <v>8.93567859E9</v>
      </c>
      <c r="S140" s="27">
        <v>0.245</v>
      </c>
      <c r="T140" s="20" t="str">
        <f t="array" ref="T140">INDEX(Sheet10!D:D,MATCH(C140&amp;E140,INDEX(Sheet10!A:A&amp;Sheet10!B:B,0),0))</f>
        <v>D13AF</v>
      </c>
      <c r="U140" s="20" t="str">
        <f>VLOOKUP(T140,Sheet10!D:E,2,FALSE)</f>
        <v>Other ENT-Mouth Diagnosis</v>
      </c>
      <c r="V140" s="20"/>
      <c r="W140" s="20"/>
      <c r="X140" s="20"/>
      <c r="Y140" s="20"/>
      <c r="Z140" s="20"/>
      <c r="AA140" s="20"/>
      <c r="AB140" s="20"/>
      <c r="AC140" s="20"/>
      <c r="AD140" s="20"/>
      <c r="AE140" s="20"/>
    </row>
    <row r="141">
      <c r="A141" s="20" t="str">
        <f t="shared" ref="A141:B141" si="142">T141</f>
        <v>D13AK</v>
      </c>
      <c r="B141" s="20" t="str">
        <f t="shared" si="142"/>
        <v>Disequilibrium</v>
      </c>
      <c r="C141" s="20" t="str">
        <f t="shared" si="3"/>
        <v>1</v>
      </c>
      <c r="D141" s="20" t="str">
        <f t="shared" si="4"/>
        <v>13</v>
      </c>
      <c r="E141" s="20" t="str">
        <f t="shared" si="5"/>
        <v>13701</v>
      </c>
      <c r="F141" s="25">
        <v>1370119.0</v>
      </c>
      <c r="G141" s="20" t="s">
        <v>24453</v>
      </c>
      <c r="H141" s="26">
        <v>156037.0</v>
      </c>
      <c r="I141" s="26">
        <v>8037060.0</v>
      </c>
      <c r="J141" s="25">
        <v>0.3</v>
      </c>
      <c r="K141" s="26">
        <v>2411118.0</v>
      </c>
      <c r="L141" s="26">
        <v>8037060.0</v>
      </c>
      <c r="M141" s="25">
        <v>0.3</v>
      </c>
      <c r="N141" s="25">
        <v>0.75</v>
      </c>
      <c r="O141" s="26">
        <v>1808339.0</v>
      </c>
      <c r="P141" s="26">
        <v>2.60333081E11</v>
      </c>
      <c r="Q141" s="26">
        <v>2.99576540525E11</v>
      </c>
      <c r="R141" s="26">
        <v>3.9243459525E10</v>
      </c>
      <c r="S141" s="27">
        <v>0.151</v>
      </c>
      <c r="T141" s="20" t="str">
        <f t="array" ref="T141">INDEX(Sheet10!D:D,MATCH(C141&amp;E141,INDEX(Sheet10!A:A&amp;Sheet10!B:B,0),0))</f>
        <v>D13AK</v>
      </c>
      <c r="U141" s="20" t="str">
        <f>VLOOKUP(T141,Sheet10!D:E,2,FALSE)</f>
        <v>Disequilibrium</v>
      </c>
      <c r="V141" s="20"/>
      <c r="W141" s="20"/>
      <c r="X141" s="20"/>
      <c r="Y141" s="20"/>
      <c r="Z141" s="20"/>
      <c r="AA141" s="20"/>
      <c r="AB141" s="20"/>
      <c r="AC141" s="20"/>
      <c r="AD141" s="20"/>
      <c r="AE141" s="20"/>
    </row>
    <row r="142">
      <c r="A142" s="20" t="str">
        <f t="shared" ref="A142:B142" si="143">T142</f>
        <v>D13AL</v>
      </c>
      <c r="B142" s="20" t="str">
        <f t="shared" si="143"/>
        <v>Soft Tissue in Oral Cavity</v>
      </c>
      <c r="C142" s="20" t="str">
        <f t="shared" si="3"/>
        <v>1</v>
      </c>
      <c r="D142" s="20" t="str">
        <f t="shared" si="4"/>
        <v>13</v>
      </c>
      <c r="E142" s="20" t="str">
        <f t="shared" si="5"/>
        <v>13711</v>
      </c>
      <c r="F142" s="25">
        <v>1371110.0</v>
      </c>
      <c r="G142" s="20" t="s">
        <v>26219</v>
      </c>
      <c r="H142" s="26">
        <v>8358.0</v>
      </c>
      <c r="I142" s="26">
        <v>8037060.0</v>
      </c>
      <c r="J142" s="25">
        <v>0.5</v>
      </c>
      <c r="K142" s="26">
        <v>4018530.0</v>
      </c>
      <c r="L142" s="26">
        <v>8037060.0</v>
      </c>
      <c r="M142" s="25">
        <v>0.5</v>
      </c>
      <c r="N142" s="25">
        <v>1.05</v>
      </c>
      <c r="O142" s="26">
        <v>4219457.0</v>
      </c>
      <c r="P142" s="26">
        <v>3.53213605E10</v>
      </c>
      <c r="Q142" s="26">
        <v>3.6293875927E10</v>
      </c>
      <c r="R142" s="26">
        <v>9.72515427E8</v>
      </c>
      <c r="S142" s="27">
        <v>0.028</v>
      </c>
      <c r="T142" s="20" t="str">
        <f t="array" ref="T142">INDEX(Sheet10!D:D,MATCH(C142&amp;E142,INDEX(Sheet10!A:A&amp;Sheet10!B:B,0),0))</f>
        <v>D13AL</v>
      </c>
      <c r="U142" s="20" t="str">
        <f>VLOOKUP(T142,Sheet10!D:E,2,FALSE)</f>
        <v>Soft Tissue in Oral Cavity</v>
      </c>
      <c r="V142" s="20"/>
      <c r="W142" s="20"/>
      <c r="X142" s="20"/>
      <c r="Y142" s="20"/>
      <c r="Z142" s="20"/>
      <c r="AA142" s="20"/>
      <c r="AB142" s="20"/>
      <c r="AC142" s="20"/>
      <c r="AD142" s="20"/>
      <c r="AE142" s="20"/>
    </row>
    <row r="143">
      <c r="A143" s="20" t="str">
        <f t="shared" ref="A143:B143" si="144">T143</f>
        <v>D13AL</v>
      </c>
      <c r="B143" s="20" t="str">
        <f t="shared" si="144"/>
        <v>Soft Tissue in Oral Cavity</v>
      </c>
      <c r="C143" s="20" t="str">
        <f t="shared" si="3"/>
        <v>1</v>
      </c>
      <c r="D143" s="20" t="str">
        <f t="shared" si="4"/>
        <v>13</v>
      </c>
      <c r="E143" s="20" t="str">
        <f t="shared" si="5"/>
        <v>13711</v>
      </c>
      <c r="F143" s="25">
        <v>1371111.0</v>
      </c>
      <c r="G143" s="20" t="s">
        <v>26243</v>
      </c>
      <c r="H143" s="25">
        <v>507.0</v>
      </c>
      <c r="I143" s="26">
        <v>8037060.0</v>
      </c>
      <c r="J143" s="25">
        <v>0.82</v>
      </c>
      <c r="K143" s="26">
        <v>6590389.0</v>
      </c>
      <c r="L143" s="26">
        <v>8037060.0</v>
      </c>
      <c r="M143" s="25">
        <v>0.82</v>
      </c>
      <c r="N143" s="25">
        <v>1.0</v>
      </c>
      <c r="O143" s="26">
        <v>6590389.0</v>
      </c>
      <c r="P143" s="26">
        <v>3.008657E9</v>
      </c>
      <c r="Q143" s="26">
        <v>3.415567324E9</v>
      </c>
      <c r="R143" s="26">
        <v>4.06910324E8</v>
      </c>
      <c r="S143" s="27">
        <v>0.135</v>
      </c>
      <c r="T143" s="20" t="str">
        <f t="array" ref="T143">INDEX(Sheet10!D:D,MATCH(C143&amp;E143,INDEX(Sheet10!A:A&amp;Sheet10!B:B,0),0))</f>
        <v>D13AL</v>
      </c>
      <c r="U143" s="20" t="str">
        <f>VLOOKUP(T143,Sheet10!D:E,2,FALSE)</f>
        <v>Soft Tissue in Oral Cavity</v>
      </c>
      <c r="V143" s="20"/>
      <c r="W143" s="20"/>
      <c r="X143" s="20"/>
      <c r="Y143" s="20"/>
      <c r="Z143" s="20"/>
      <c r="AA143" s="20"/>
      <c r="AB143" s="20"/>
      <c r="AC143" s="20"/>
      <c r="AD143" s="20"/>
      <c r="AE143" s="20"/>
    </row>
    <row r="144">
      <c r="A144" s="20" t="str">
        <f t="shared" ref="A144:B144" si="145">T144</f>
        <v>P14AA</v>
      </c>
      <c r="B144" s="20" t="str">
        <f t="shared" si="145"/>
        <v>Major Thorax Procedures</v>
      </c>
      <c r="C144" s="20" t="str">
        <f t="shared" si="3"/>
        <v>1</v>
      </c>
      <c r="D144" s="20" t="str">
        <f t="shared" si="4"/>
        <v>14</v>
      </c>
      <c r="E144" s="20" t="str">
        <f t="shared" si="5"/>
        <v>14021</v>
      </c>
      <c r="F144" s="25">
        <v>1402110.0</v>
      </c>
      <c r="G144" s="20" t="s">
        <v>26267</v>
      </c>
      <c r="H144" s="26">
        <v>2622.0</v>
      </c>
      <c r="I144" s="26">
        <v>8037060.0</v>
      </c>
      <c r="J144" s="25">
        <v>3.5</v>
      </c>
      <c r="K144" s="26">
        <v>2.812971E7</v>
      </c>
      <c r="L144" s="26">
        <v>8037060.0</v>
      </c>
      <c r="M144" s="25">
        <v>3.5</v>
      </c>
      <c r="N144" s="25">
        <v>1.0</v>
      </c>
      <c r="O144" s="26">
        <v>2.812971E7</v>
      </c>
      <c r="P144" s="26">
        <v>6.27666453E10</v>
      </c>
      <c r="Q144" s="26">
        <v>8.0216784538E10</v>
      </c>
      <c r="R144" s="26">
        <v>1.7450139238E10</v>
      </c>
      <c r="S144" s="27">
        <v>0.278</v>
      </c>
      <c r="T144" s="20" t="str">
        <f t="array" ref="T144">INDEX(Sheet10!D:D,MATCH(C144&amp;E144,INDEX(Sheet10!A:A&amp;Sheet10!B:B,0),0))</f>
        <v>P14AA</v>
      </c>
      <c r="U144" s="20" t="str">
        <f>VLOOKUP(T144,Sheet10!D:E,2,FALSE)</f>
        <v>Major Thorax Procedures</v>
      </c>
      <c r="V144" s="20"/>
      <c r="W144" s="20"/>
      <c r="X144" s="20"/>
      <c r="Y144" s="20"/>
      <c r="Z144" s="20"/>
      <c r="AA144" s="20"/>
      <c r="AB144" s="20"/>
      <c r="AC144" s="20"/>
      <c r="AD144" s="20"/>
      <c r="AE144" s="20"/>
    </row>
    <row r="145">
      <c r="A145" s="20" t="str">
        <f t="shared" ref="A145:B145" si="146">T145</f>
        <v>P14AA</v>
      </c>
      <c r="B145" s="20" t="str">
        <f t="shared" si="146"/>
        <v>Major Thorax Procedures</v>
      </c>
      <c r="C145" s="20" t="str">
        <f t="shared" si="3"/>
        <v>1</v>
      </c>
      <c r="D145" s="20" t="str">
        <f t="shared" si="4"/>
        <v>14</v>
      </c>
      <c r="E145" s="20" t="str">
        <f t="shared" si="5"/>
        <v>14021</v>
      </c>
      <c r="F145" s="25">
        <v>1402111.0</v>
      </c>
      <c r="G145" s="20" t="s">
        <v>26305</v>
      </c>
      <c r="H145" s="26">
        <v>2773.0</v>
      </c>
      <c r="I145" s="26">
        <v>8037060.0</v>
      </c>
      <c r="J145" s="25">
        <v>5.24</v>
      </c>
      <c r="K145" s="26">
        <v>4.2114194E7</v>
      </c>
      <c r="L145" s="26">
        <v>8037060.0</v>
      </c>
      <c r="M145" s="25">
        <v>5.24</v>
      </c>
      <c r="N145" s="25">
        <v>0.93</v>
      </c>
      <c r="O145" s="26">
        <v>3.9166201E7</v>
      </c>
      <c r="P145" s="26">
        <v>1.099656093E11</v>
      </c>
      <c r="Q145" s="26">
        <v>1.16647995749E11</v>
      </c>
      <c r="R145" s="26">
        <v>6.682386449E9</v>
      </c>
      <c r="S145" s="27">
        <v>0.061</v>
      </c>
      <c r="T145" s="20" t="str">
        <f t="array" ref="T145">INDEX(Sheet10!D:D,MATCH(C145&amp;E145,INDEX(Sheet10!A:A&amp;Sheet10!B:B,0),0))</f>
        <v>P14AA</v>
      </c>
      <c r="U145" s="20" t="str">
        <f>VLOOKUP(T145,Sheet10!D:E,2,FALSE)</f>
        <v>Major Thorax Procedures</v>
      </c>
      <c r="V145" s="20"/>
      <c r="W145" s="20"/>
      <c r="X145" s="20"/>
      <c r="Y145" s="20"/>
      <c r="Z145" s="20"/>
      <c r="AA145" s="20"/>
      <c r="AB145" s="20"/>
      <c r="AC145" s="20"/>
      <c r="AD145" s="20"/>
      <c r="AE145" s="20"/>
    </row>
    <row r="146">
      <c r="A146" s="20" t="str">
        <f t="shared" ref="A146:B146" si="147">T146</f>
        <v>P14AC</v>
      </c>
      <c r="B146" s="20" t="str">
        <f t="shared" si="147"/>
        <v>Major Chest Procedures</v>
      </c>
      <c r="C146" s="20" t="str">
        <f t="shared" si="3"/>
        <v>1</v>
      </c>
      <c r="D146" s="20" t="str">
        <f t="shared" si="4"/>
        <v>14</v>
      </c>
      <c r="E146" s="20" t="str">
        <f t="shared" si="5"/>
        <v>14031</v>
      </c>
      <c r="F146" s="25">
        <v>1403119.0</v>
      </c>
      <c r="G146" s="20" t="s">
        <v>24469</v>
      </c>
      <c r="H146" s="25">
        <v>143.0</v>
      </c>
      <c r="I146" s="26">
        <v>8037060.0</v>
      </c>
      <c r="J146" s="25">
        <v>3.03</v>
      </c>
      <c r="K146" s="26">
        <v>2.4352292E7</v>
      </c>
      <c r="L146" s="26">
        <v>8037060.0</v>
      </c>
      <c r="M146" s="25">
        <v>3.03</v>
      </c>
      <c r="N146" s="25">
        <v>1.0</v>
      </c>
      <c r="O146" s="26">
        <v>2.4352292E7</v>
      </c>
      <c r="P146" s="26">
        <v>1.9445873E9</v>
      </c>
      <c r="Q146" s="26">
        <v>3.508091727E9</v>
      </c>
      <c r="R146" s="26">
        <v>1.563504427E9</v>
      </c>
      <c r="S146" s="27">
        <v>0.804</v>
      </c>
      <c r="T146" s="20" t="str">
        <f t="array" ref="T146">INDEX(Sheet10!D:D,MATCH(C146&amp;E146,INDEX(Sheet10!A:A&amp;Sheet10!B:B,0),0))</f>
        <v>P14AC</v>
      </c>
      <c r="U146" s="20" t="str">
        <f>VLOOKUP(T146,Sheet10!D:E,2,FALSE)</f>
        <v>Major Chest Procedures</v>
      </c>
      <c r="V146" s="20"/>
      <c r="W146" s="20"/>
      <c r="X146" s="20"/>
      <c r="Y146" s="20"/>
      <c r="Z146" s="20"/>
      <c r="AA146" s="20"/>
      <c r="AB146" s="20"/>
      <c r="AC146" s="20"/>
      <c r="AD146" s="20"/>
      <c r="AE146" s="20"/>
    </row>
    <row r="147">
      <c r="A147" s="20" t="str">
        <f t="shared" ref="A147:B147" si="148">T147</f>
        <v>P14AD</v>
      </c>
      <c r="B147" s="20" t="str">
        <f t="shared" si="148"/>
        <v>Moderate Thorax Procedures</v>
      </c>
      <c r="C147" s="20" t="str">
        <f t="shared" si="3"/>
        <v>1</v>
      </c>
      <c r="D147" s="20" t="str">
        <f t="shared" si="4"/>
        <v>14</v>
      </c>
      <c r="E147" s="20" t="str">
        <f t="shared" si="5"/>
        <v>14041</v>
      </c>
      <c r="F147" s="25">
        <v>1404110.0</v>
      </c>
      <c r="G147" s="20" t="s">
        <v>26344</v>
      </c>
      <c r="H147" s="26">
        <v>2670.0</v>
      </c>
      <c r="I147" s="26">
        <v>8037060.0</v>
      </c>
      <c r="J147" s="25">
        <v>1.33</v>
      </c>
      <c r="K147" s="26">
        <v>1.068929E7</v>
      </c>
      <c r="L147" s="26">
        <v>8037060.0</v>
      </c>
      <c r="M147" s="25">
        <v>1.33</v>
      </c>
      <c r="N147" s="25">
        <v>1.0</v>
      </c>
      <c r="O147" s="26">
        <v>1.068929E7</v>
      </c>
      <c r="P147" s="26">
        <v>1.85341375E10</v>
      </c>
      <c r="Q147" s="26">
        <v>2.9113632985E10</v>
      </c>
      <c r="R147" s="26">
        <v>1.0579495485E10</v>
      </c>
      <c r="S147" s="27">
        <v>0.571</v>
      </c>
      <c r="T147" s="20" t="str">
        <f t="array" ref="T147">INDEX(Sheet10!D:D,MATCH(C147&amp;E147,INDEX(Sheet10!A:A&amp;Sheet10!B:B,0),0))</f>
        <v>P14AD</v>
      </c>
      <c r="U147" s="20" t="str">
        <f>VLOOKUP(T147,Sheet10!D:E,2,FALSE)</f>
        <v>Moderate Thorax Procedures</v>
      </c>
      <c r="V147" s="20"/>
      <c r="W147" s="20"/>
      <c r="X147" s="20"/>
      <c r="Y147" s="20"/>
      <c r="Z147" s="20"/>
      <c r="AA147" s="20"/>
      <c r="AB147" s="20"/>
      <c r="AC147" s="20"/>
      <c r="AD147" s="20"/>
      <c r="AE147" s="20"/>
    </row>
    <row r="148">
      <c r="A148" s="20" t="str">
        <f t="shared" ref="A148:B148" si="149">T148</f>
        <v>P14AD</v>
      </c>
      <c r="B148" s="20" t="str">
        <f t="shared" si="149"/>
        <v>Moderate Thorax Procedures</v>
      </c>
      <c r="C148" s="20" t="str">
        <f t="shared" si="3"/>
        <v>1</v>
      </c>
      <c r="D148" s="20" t="str">
        <f t="shared" si="4"/>
        <v>14</v>
      </c>
      <c r="E148" s="20" t="str">
        <f t="shared" si="5"/>
        <v>14041</v>
      </c>
      <c r="F148" s="25">
        <v>1404111.0</v>
      </c>
      <c r="G148" s="20" t="s">
        <v>26357</v>
      </c>
      <c r="H148" s="26">
        <v>1850.0</v>
      </c>
      <c r="I148" s="26">
        <v>8037060.0</v>
      </c>
      <c r="J148" s="25">
        <v>2.65</v>
      </c>
      <c r="K148" s="26">
        <v>2.1298209E7</v>
      </c>
      <c r="L148" s="26">
        <v>8037060.0</v>
      </c>
      <c r="M148" s="25">
        <v>2.65</v>
      </c>
      <c r="N148" s="25">
        <v>1.0</v>
      </c>
      <c r="O148" s="26">
        <v>2.1298209E7</v>
      </c>
      <c r="P148" s="26">
        <v>2.66054135E10</v>
      </c>
      <c r="Q148" s="26">
        <v>4.0000896605E10</v>
      </c>
      <c r="R148" s="26">
        <v>1.3395483105E10</v>
      </c>
      <c r="S148" s="27">
        <v>0.503</v>
      </c>
      <c r="T148" s="20" t="str">
        <f t="array" ref="T148">INDEX(Sheet10!D:D,MATCH(C148&amp;E148,INDEX(Sheet10!A:A&amp;Sheet10!B:B,0),0))</f>
        <v>P14AD</v>
      </c>
      <c r="U148" s="20" t="str">
        <f>VLOOKUP(T148,Sheet10!D:E,2,FALSE)</f>
        <v>Moderate Thorax Procedures</v>
      </c>
      <c r="V148" s="20"/>
      <c r="W148" s="20"/>
      <c r="X148" s="20"/>
      <c r="Y148" s="20"/>
      <c r="Z148" s="20"/>
      <c r="AA148" s="20"/>
      <c r="AB148" s="20"/>
      <c r="AC148" s="20"/>
      <c r="AD148" s="20"/>
      <c r="AE148" s="20"/>
    </row>
    <row r="149">
      <c r="A149" s="20" t="str">
        <f t="shared" ref="A149:B149" si="150">T149</f>
        <v>P14AE</v>
      </c>
      <c r="B149" s="20" t="str">
        <f t="shared" si="150"/>
        <v>Moderate Chest Procedures</v>
      </c>
      <c r="C149" s="20" t="str">
        <f t="shared" si="3"/>
        <v>1</v>
      </c>
      <c r="D149" s="20" t="str">
        <f t="shared" si="4"/>
        <v>14</v>
      </c>
      <c r="E149" s="20" t="str">
        <f t="shared" si="5"/>
        <v>14051</v>
      </c>
      <c r="F149" s="25">
        <v>1405110.0</v>
      </c>
      <c r="G149" s="20" t="s">
        <v>26372</v>
      </c>
      <c r="H149" s="26">
        <v>6292.0</v>
      </c>
      <c r="I149" s="26">
        <v>8037060.0</v>
      </c>
      <c r="J149" s="25">
        <v>1.02</v>
      </c>
      <c r="K149" s="26">
        <v>8197801.0</v>
      </c>
      <c r="L149" s="26">
        <v>8037060.0</v>
      </c>
      <c r="M149" s="25">
        <v>1.02</v>
      </c>
      <c r="N149" s="25">
        <v>1.0</v>
      </c>
      <c r="O149" s="26">
        <v>8197801.0</v>
      </c>
      <c r="P149" s="26">
        <v>4.01458364E10</v>
      </c>
      <c r="Q149" s="26">
        <v>5.239572215E10</v>
      </c>
      <c r="R149" s="26">
        <v>1.224988575E10</v>
      </c>
      <c r="S149" s="27">
        <v>0.305</v>
      </c>
      <c r="T149" s="20" t="str">
        <f t="array" ref="T149">INDEX(Sheet10!D:D,MATCH(C149&amp;E149,INDEX(Sheet10!A:A&amp;Sheet10!B:B,0),0))</f>
        <v>P14AE</v>
      </c>
      <c r="U149" s="20" t="str">
        <f>VLOOKUP(T149,Sheet10!D:E,2,FALSE)</f>
        <v>Moderate Chest Procedures</v>
      </c>
      <c r="V149" s="20"/>
      <c r="W149" s="20"/>
      <c r="X149" s="20"/>
      <c r="Y149" s="20"/>
      <c r="Z149" s="20"/>
      <c r="AA149" s="20"/>
      <c r="AB149" s="20"/>
      <c r="AC149" s="20"/>
      <c r="AD149" s="20"/>
      <c r="AE149" s="20"/>
    </row>
    <row r="150">
      <c r="A150" s="20" t="str">
        <f t="shared" ref="A150:B150" si="151">T150</f>
        <v>P14AE</v>
      </c>
      <c r="B150" s="20" t="str">
        <f t="shared" si="151"/>
        <v>Moderate Chest Procedures</v>
      </c>
      <c r="C150" s="20" t="str">
        <f t="shared" si="3"/>
        <v>1</v>
      </c>
      <c r="D150" s="20" t="str">
        <f t="shared" si="4"/>
        <v>14</v>
      </c>
      <c r="E150" s="20" t="str">
        <f t="shared" si="5"/>
        <v>14051</v>
      </c>
      <c r="F150" s="25">
        <v>1405111.0</v>
      </c>
      <c r="G150" s="20" t="s">
        <v>26390</v>
      </c>
      <c r="H150" s="26">
        <v>4289.0</v>
      </c>
      <c r="I150" s="26">
        <v>8037060.0</v>
      </c>
      <c r="J150" s="25">
        <v>1.67</v>
      </c>
      <c r="K150" s="26">
        <v>1.342189E7</v>
      </c>
      <c r="L150" s="26">
        <v>8037060.0</v>
      </c>
      <c r="M150" s="25">
        <v>1.67</v>
      </c>
      <c r="N150" s="25">
        <v>1.0</v>
      </c>
      <c r="O150" s="26">
        <v>1.342189E7</v>
      </c>
      <c r="P150" s="26">
        <v>4.28661887E10</v>
      </c>
      <c r="Q150" s="26">
        <v>5.8291359846E10</v>
      </c>
      <c r="R150" s="26">
        <v>1.5425171146E10</v>
      </c>
      <c r="S150" s="27">
        <v>0.36</v>
      </c>
      <c r="T150" s="20" t="str">
        <f t="array" ref="T150">INDEX(Sheet10!D:D,MATCH(C150&amp;E150,INDEX(Sheet10!A:A&amp;Sheet10!B:B,0),0))</f>
        <v>P14AE</v>
      </c>
      <c r="U150" s="20" t="str">
        <f>VLOOKUP(T150,Sheet10!D:E,2,FALSE)</f>
        <v>Moderate Chest Procedures</v>
      </c>
      <c r="V150" s="20"/>
      <c r="W150" s="20"/>
      <c r="X150" s="20"/>
      <c r="Y150" s="20"/>
      <c r="Z150" s="20"/>
      <c r="AA150" s="20"/>
      <c r="AB150" s="20"/>
      <c r="AC150" s="20"/>
      <c r="AD150" s="20"/>
      <c r="AE150" s="20"/>
    </row>
    <row r="151">
      <c r="A151" s="20" t="str">
        <f t="shared" ref="A151:B151" si="152">T151</f>
        <v>P14AF</v>
      </c>
      <c r="B151" s="20" t="str">
        <f t="shared" si="152"/>
        <v>Minor Thorax Procedures</v>
      </c>
      <c r="C151" s="20" t="str">
        <f t="shared" si="3"/>
        <v>1</v>
      </c>
      <c r="D151" s="20" t="str">
        <f t="shared" si="4"/>
        <v>14</v>
      </c>
      <c r="E151" s="20" t="str">
        <f t="shared" si="5"/>
        <v>14061</v>
      </c>
      <c r="F151" s="25">
        <v>1406110.0</v>
      </c>
      <c r="G151" s="20" t="s">
        <v>26414</v>
      </c>
      <c r="H151" s="26">
        <v>20868.0</v>
      </c>
      <c r="I151" s="26">
        <v>8037060.0</v>
      </c>
      <c r="J151" s="25">
        <v>1.25</v>
      </c>
      <c r="K151" s="26">
        <v>1.0046325E7</v>
      </c>
      <c r="L151" s="26">
        <v>8037060.0</v>
      </c>
      <c r="M151" s="25">
        <v>1.25</v>
      </c>
      <c r="N151" s="25">
        <v>0.76</v>
      </c>
      <c r="O151" s="26">
        <v>7635207.0</v>
      </c>
      <c r="P151" s="26">
        <v>1.091560211E11</v>
      </c>
      <c r="Q151" s="26">
        <v>1.61895067676E11</v>
      </c>
      <c r="R151" s="26">
        <v>5.2739046576E10</v>
      </c>
      <c r="S151" s="27">
        <v>0.483</v>
      </c>
      <c r="T151" s="20" t="str">
        <f t="array" ref="T151">INDEX(Sheet10!D:D,MATCH(C151&amp;E151,INDEX(Sheet10!A:A&amp;Sheet10!B:B,0),0))</f>
        <v>P14AF</v>
      </c>
      <c r="U151" s="20" t="str">
        <f>VLOOKUP(T151,Sheet10!D:E,2,FALSE)</f>
        <v>Minor Thorax Procedures</v>
      </c>
      <c r="V151" s="20"/>
      <c r="W151" s="20"/>
      <c r="X151" s="20"/>
      <c r="Y151" s="20"/>
      <c r="Z151" s="20"/>
      <c r="AA151" s="20"/>
      <c r="AB151" s="20"/>
      <c r="AC151" s="20"/>
      <c r="AD151" s="20"/>
      <c r="AE151" s="20"/>
    </row>
    <row r="152">
      <c r="A152" s="20" t="str">
        <f t="shared" ref="A152:B152" si="153">T152</f>
        <v>P14AF</v>
      </c>
      <c r="B152" s="20" t="str">
        <f t="shared" si="153"/>
        <v>Minor Thorax Procedures</v>
      </c>
      <c r="C152" s="20" t="str">
        <f t="shared" si="3"/>
        <v>1</v>
      </c>
      <c r="D152" s="20" t="str">
        <f t="shared" si="4"/>
        <v>14</v>
      </c>
      <c r="E152" s="20" t="str">
        <f t="shared" si="5"/>
        <v>14061</v>
      </c>
      <c r="F152" s="25">
        <v>1406111.0</v>
      </c>
      <c r="G152" s="20" t="s">
        <v>26437</v>
      </c>
      <c r="H152" s="26">
        <v>12922.0</v>
      </c>
      <c r="I152" s="26">
        <v>8037060.0</v>
      </c>
      <c r="J152" s="25">
        <v>1.85</v>
      </c>
      <c r="K152" s="26">
        <v>1.4868561E7</v>
      </c>
      <c r="L152" s="26">
        <v>8037060.0</v>
      </c>
      <c r="M152" s="25">
        <v>1.85</v>
      </c>
      <c r="N152" s="25">
        <v>0.62</v>
      </c>
      <c r="O152" s="26">
        <v>9218508.0</v>
      </c>
      <c r="P152" s="26">
        <v>1.129335787E11</v>
      </c>
      <c r="Q152" s="26">
        <v>1.21482989439E11</v>
      </c>
      <c r="R152" s="26">
        <v>8.549410739E9</v>
      </c>
      <c r="S152" s="27">
        <v>0.076</v>
      </c>
      <c r="T152" s="20" t="str">
        <f t="array" ref="T152">INDEX(Sheet10!D:D,MATCH(C152&amp;E152,INDEX(Sheet10!A:A&amp;Sheet10!B:B,0),0))</f>
        <v>P14AF</v>
      </c>
      <c r="U152" s="20" t="str">
        <f>VLOOKUP(T152,Sheet10!D:E,2,FALSE)</f>
        <v>Minor Thorax Procedures</v>
      </c>
      <c r="V152" s="20"/>
      <c r="W152" s="20"/>
      <c r="X152" s="20"/>
      <c r="Y152" s="20"/>
      <c r="Z152" s="20"/>
      <c r="AA152" s="20"/>
      <c r="AB152" s="20"/>
      <c r="AC152" s="20"/>
      <c r="AD152" s="20"/>
      <c r="AE152" s="20"/>
    </row>
    <row r="153">
      <c r="A153" s="20" t="str">
        <f t="shared" ref="A153:B153" si="154">T153</f>
        <v>P14AF</v>
      </c>
      <c r="B153" s="20" t="str">
        <f t="shared" si="154"/>
        <v>Minor Thorax Procedures</v>
      </c>
      <c r="C153" s="20" t="str">
        <f t="shared" si="3"/>
        <v>1</v>
      </c>
      <c r="D153" s="20" t="str">
        <f t="shared" si="4"/>
        <v>14</v>
      </c>
      <c r="E153" s="20" t="str">
        <f t="shared" si="5"/>
        <v>14061</v>
      </c>
      <c r="F153" s="25">
        <v>1406112.0</v>
      </c>
      <c r="G153" s="20" t="s">
        <v>26463</v>
      </c>
      <c r="H153" s="25">
        <v>302.0</v>
      </c>
      <c r="I153" s="26">
        <v>8037060.0</v>
      </c>
      <c r="J153" s="25">
        <v>4.09</v>
      </c>
      <c r="K153" s="26">
        <v>3.2871575E7</v>
      </c>
      <c r="L153" s="26">
        <v>8037060.0</v>
      </c>
      <c r="M153" s="25">
        <v>4.09</v>
      </c>
      <c r="N153" s="25">
        <v>1.0</v>
      </c>
      <c r="O153" s="26">
        <v>3.2871575E7</v>
      </c>
      <c r="P153" s="26">
        <v>7.5432811E9</v>
      </c>
      <c r="Q153" s="26">
        <v>1.0021300771E10</v>
      </c>
      <c r="R153" s="26">
        <v>2.478019671E9</v>
      </c>
      <c r="S153" s="27">
        <v>0.329</v>
      </c>
      <c r="T153" s="20" t="str">
        <f t="array" ref="T153">INDEX(Sheet10!D:D,MATCH(C153&amp;E153,INDEX(Sheet10!A:A&amp;Sheet10!B:B,0),0))</f>
        <v>P14AF</v>
      </c>
      <c r="U153" s="20" t="str">
        <f>VLOOKUP(T153,Sheet10!D:E,2,FALSE)</f>
        <v>Minor Thorax Procedures</v>
      </c>
      <c r="V153" s="20"/>
      <c r="W153" s="20"/>
      <c r="X153" s="20"/>
      <c r="Y153" s="20"/>
      <c r="Z153" s="20"/>
      <c r="AA153" s="20"/>
      <c r="AB153" s="20"/>
      <c r="AC153" s="20"/>
      <c r="AD153" s="20"/>
      <c r="AE153" s="20"/>
    </row>
    <row r="154">
      <c r="A154" s="20" t="str">
        <f t="shared" ref="A154:B154" si="155">T154</f>
        <v>P14AG</v>
      </c>
      <c r="B154" s="20" t="str">
        <f t="shared" si="155"/>
        <v>Minor Chest Procedures</v>
      </c>
      <c r="C154" s="20" t="str">
        <f t="shared" si="3"/>
        <v>1</v>
      </c>
      <c r="D154" s="20" t="str">
        <f t="shared" si="4"/>
        <v>14</v>
      </c>
      <c r="E154" s="20" t="str">
        <f t="shared" si="5"/>
        <v>14071</v>
      </c>
      <c r="F154" s="25">
        <v>1407110.0</v>
      </c>
      <c r="G154" s="20" t="s">
        <v>26486</v>
      </c>
      <c r="H154" s="26">
        <v>41365.0</v>
      </c>
      <c r="I154" s="26">
        <v>8037060.0</v>
      </c>
      <c r="J154" s="25">
        <v>0.87</v>
      </c>
      <c r="K154" s="26">
        <v>6992242.0</v>
      </c>
      <c r="L154" s="26">
        <v>8037060.0</v>
      </c>
      <c r="M154" s="25">
        <v>0.87</v>
      </c>
      <c r="N154" s="25">
        <v>0.77</v>
      </c>
      <c r="O154" s="26">
        <v>5384026.0</v>
      </c>
      <c r="P154" s="26">
        <v>2.111945247E11</v>
      </c>
      <c r="Q154" s="26">
        <v>2.26952505924E11</v>
      </c>
      <c r="R154" s="26">
        <v>1.5757981224E10</v>
      </c>
      <c r="S154" s="27">
        <v>0.075</v>
      </c>
      <c r="T154" s="20" t="str">
        <f t="array" ref="T154">INDEX(Sheet10!D:D,MATCH(C154&amp;E154,INDEX(Sheet10!A:A&amp;Sheet10!B:B,0),0))</f>
        <v>P14AG</v>
      </c>
      <c r="U154" s="20" t="str">
        <f>VLOOKUP(T154,Sheet10!D:E,2,FALSE)</f>
        <v>Minor Chest Procedures</v>
      </c>
      <c r="V154" s="20"/>
      <c r="W154" s="20"/>
      <c r="X154" s="20"/>
      <c r="Y154" s="20"/>
      <c r="Z154" s="20"/>
      <c r="AA154" s="20"/>
      <c r="AB154" s="20"/>
      <c r="AC154" s="20"/>
      <c r="AD154" s="20"/>
      <c r="AE154" s="20"/>
    </row>
    <row r="155">
      <c r="A155" s="20" t="str">
        <f t="shared" ref="A155:B155" si="156">T155</f>
        <v>P14AG</v>
      </c>
      <c r="B155" s="20" t="str">
        <f t="shared" si="156"/>
        <v>Minor Chest Procedures</v>
      </c>
      <c r="C155" s="20" t="str">
        <f t="shared" si="3"/>
        <v>1</v>
      </c>
      <c r="D155" s="20" t="str">
        <f t="shared" si="4"/>
        <v>14</v>
      </c>
      <c r="E155" s="20" t="str">
        <f t="shared" si="5"/>
        <v>14071</v>
      </c>
      <c r="F155" s="25">
        <v>1407111.0</v>
      </c>
      <c r="G155" s="20" t="s">
        <v>26513</v>
      </c>
      <c r="H155" s="26">
        <v>25041.0</v>
      </c>
      <c r="I155" s="26">
        <v>8037060.0</v>
      </c>
      <c r="J155" s="25">
        <v>1.17</v>
      </c>
      <c r="K155" s="26">
        <v>9403360.0</v>
      </c>
      <c r="L155" s="26">
        <v>8037060.0</v>
      </c>
      <c r="M155" s="25">
        <v>1.17</v>
      </c>
      <c r="N155" s="25">
        <v>0.84</v>
      </c>
      <c r="O155" s="26">
        <v>7898823.0</v>
      </c>
      <c r="P155" s="26">
        <v>1.859508549E11</v>
      </c>
      <c r="Q155" s="26">
        <v>2.01397134509E11</v>
      </c>
      <c r="R155" s="26">
        <v>1.5446279609E10</v>
      </c>
      <c r="S155" s="27">
        <v>0.083</v>
      </c>
      <c r="T155" s="20" t="str">
        <f t="array" ref="T155">INDEX(Sheet10!D:D,MATCH(C155&amp;E155,INDEX(Sheet10!A:A&amp;Sheet10!B:B,0),0))</f>
        <v>P14AG</v>
      </c>
      <c r="U155" s="20" t="str">
        <f>VLOOKUP(T155,Sheet10!D:E,2,FALSE)</f>
        <v>Minor Chest Procedures</v>
      </c>
      <c r="V155" s="20"/>
      <c r="W155" s="20"/>
      <c r="X155" s="20"/>
      <c r="Y155" s="20"/>
      <c r="Z155" s="20"/>
      <c r="AA155" s="20"/>
      <c r="AB155" s="20"/>
      <c r="AC155" s="20"/>
      <c r="AD155" s="20"/>
      <c r="AE155" s="20"/>
    </row>
    <row r="156">
      <c r="A156" s="20" t="str">
        <f t="shared" ref="A156:B156" si="157">T156</f>
        <v>P14AG</v>
      </c>
      <c r="B156" s="20" t="str">
        <f t="shared" si="157"/>
        <v>Minor Chest Procedures</v>
      </c>
      <c r="C156" s="20" t="str">
        <f t="shared" si="3"/>
        <v>1</v>
      </c>
      <c r="D156" s="20" t="str">
        <f t="shared" si="4"/>
        <v>14</v>
      </c>
      <c r="E156" s="20" t="str">
        <f t="shared" si="5"/>
        <v>14071</v>
      </c>
      <c r="F156" s="25">
        <v>1407112.0</v>
      </c>
      <c r="G156" s="20" t="s">
        <v>26534</v>
      </c>
      <c r="H156" s="25">
        <v>546.0</v>
      </c>
      <c r="I156" s="26">
        <v>8037060.0</v>
      </c>
      <c r="J156" s="25">
        <v>2.21</v>
      </c>
      <c r="K156" s="26">
        <v>1.7761903E7</v>
      </c>
      <c r="L156" s="26">
        <v>8037060.0</v>
      </c>
      <c r="M156" s="25">
        <v>2.21</v>
      </c>
      <c r="N156" s="25">
        <v>1.0</v>
      </c>
      <c r="O156" s="26">
        <v>1.7761903E7</v>
      </c>
      <c r="P156" s="26">
        <v>5.9791004E9</v>
      </c>
      <c r="Q156" s="26">
        <v>9.84297682E9</v>
      </c>
      <c r="R156" s="26">
        <v>3.86387642E9</v>
      </c>
      <c r="S156" s="27">
        <v>0.646</v>
      </c>
      <c r="T156" s="20" t="str">
        <f t="array" ref="T156">INDEX(Sheet10!D:D,MATCH(C156&amp;E156,INDEX(Sheet10!A:A&amp;Sheet10!B:B,0),0))</f>
        <v>P14AG</v>
      </c>
      <c r="U156" s="20" t="str">
        <f>VLOOKUP(T156,Sheet10!D:E,2,FALSE)</f>
        <v>Minor Chest Procedures</v>
      </c>
      <c r="V156" s="20"/>
      <c r="W156" s="20"/>
      <c r="X156" s="20"/>
      <c r="Y156" s="20"/>
      <c r="Z156" s="20"/>
      <c r="AA156" s="20"/>
      <c r="AB156" s="20"/>
      <c r="AC156" s="20"/>
      <c r="AD156" s="20"/>
      <c r="AE156" s="20"/>
    </row>
    <row r="157">
      <c r="A157" s="20" t="str">
        <f t="shared" ref="A157:B157" si="158">T157</f>
        <v>P14AH</v>
      </c>
      <c r="B157" s="20" t="str">
        <f t="shared" si="158"/>
        <v>Airway Procedures</v>
      </c>
      <c r="C157" s="20" t="str">
        <f t="shared" si="3"/>
        <v>1</v>
      </c>
      <c r="D157" s="20" t="str">
        <f t="shared" si="4"/>
        <v>14</v>
      </c>
      <c r="E157" s="20" t="str">
        <f t="shared" si="5"/>
        <v>14081</v>
      </c>
      <c r="F157" s="25">
        <v>1408110.0</v>
      </c>
      <c r="G157" s="20" t="s">
        <v>26560</v>
      </c>
      <c r="H157" s="26">
        <v>1095.0</v>
      </c>
      <c r="I157" s="26">
        <v>8037060.0</v>
      </c>
      <c r="J157" s="25">
        <v>0.84</v>
      </c>
      <c r="K157" s="26">
        <v>6751130.0</v>
      </c>
      <c r="L157" s="26">
        <v>8037060.0</v>
      </c>
      <c r="M157" s="25">
        <v>0.84</v>
      </c>
      <c r="N157" s="25">
        <v>1.0</v>
      </c>
      <c r="O157" s="26">
        <v>6751130.0</v>
      </c>
      <c r="P157" s="26">
        <v>8.3260406E9</v>
      </c>
      <c r="Q157" s="26">
        <v>7.450390288E9</v>
      </c>
      <c r="R157" s="26">
        <v>-8.75650312E8</v>
      </c>
      <c r="S157" s="27">
        <v>-0.105</v>
      </c>
      <c r="T157" s="20" t="str">
        <f t="array" ref="T157">INDEX(Sheet10!D:D,MATCH(C157&amp;E157,INDEX(Sheet10!A:A&amp;Sheet10!B:B,0),0))</f>
        <v>P14AH</v>
      </c>
      <c r="U157" s="20" t="str">
        <f>VLOOKUP(T157,Sheet10!D:E,2,FALSE)</f>
        <v>Airway Procedures</v>
      </c>
      <c r="V157" s="20"/>
      <c r="W157" s="20"/>
      <c r="X157" s="20"/>
      <c r="Y157" s="20"/>
      <c r="Z157" s="20"/>
      <c r="AA157" s="20"/>
      <c r="AB157" s="20"/>
      <c r="AC157" s="20"/>
      <c r="AD157" s="20"/>
      <c r="AE157" s="20"/>
    </row>
    <row r="158">
      <c r="A158" s="20" t="str">
        <f t="shared" ref="A158:B158" si="159">T158</f>
        <v>P14AH</v>
      </c>
      <c r="B158" s="20" t="str">
        <f t="shared" si="159"/>
        <v>Airway Procedures</v>
      </c>
      <c r="C158" s="20" t="str">
        <f t="shared" si="3"/>
        <v>1</v>
      </c>
      <c r="D158" s="20" t="str">
        <f t="shared" si="4"/>
        <v>14</v>
      </c>
      <c r="E158" s="20" t="str">
        <f t="shared" si="5"/>
        <v>14081</v>
      </c>
      <c r="F158" s="25">
        <v>1408111.0</v>
      </c>
      <c r="G158" s="20" t="s">
        <v>26580</v>
      </c>
      <c r="H158" s="26">
        <v>1092.0</v>
      </c>
      <c r="I158" s="26">
        <v>8037060.0</v>
      </c>
      <c r="J158" s="25">
        <v>0.9</v>
      </c>
      <c r="K158" s="26">
        <v>7233354.0</v>
      </c>
      <c r="L158" s="26">
        <v>8037060.0</v>
      </c>
      <c r="M158" s="25">
        <v>0.9</v>
      </c>
      <c r="N158" s="25">
        <v>1.0</v>
      </c>
      <c r="O158" s="26">
        <v>7233354.0</v>
      </c>
      <c r="P158" s="26">
        <v>1.60398959E10</v>
      </c>
      <c r="Q158" s="26">
        <v>7.971062568E9</v>
      </c>
      <c r="R158" s="26">
        <v>-8.068833332E9</v>
      </c>
      <c r="S158" s="27">
        <v>-0.503</v>
      </c>
      <c r="T158" s="20" t="str">
        <f t="array" ref="T158">INDEX(Sheet10!D:D,MATCH(C158&amp;E158,INDEX(Sheet10!A:A&amp;Sheet10!B:B,0),0))</f>
        <v>P14AH</v>
      </c>
      <c r="U158" s="20" t="str">
        <f>VLOOKUP(T158,Sheet10!D:E,2,FALSE)</f>
        <v>Airway Procedures</v>
      </c>
      <c r="V158" s="20"/>
      <c r="W158" s="20"/>
      <c r="X158" s="20"/>
      <c r="Y158" s="20"/>
      <c r="Z158" s="20"/>
      <c r="AA158" s="20"/>
      <c r="AB158" s="20"/>
      <c r="AC158" s="20"/>
      <c r="AD158" s="20"/>
      <c r="AE158" s="20"/>
    </row>
    <row r="159">
      <c r="A159" s="20" t="str">
        <f t="shared" ref="A159:B159" si="160">T159</f>
        <v>P14AH</v>
      </c>
      <c r="B159" s="20" t="str">
        <f t="shared" si="160"/>
        <v>Airway Procedures</v>
      </c>
      <c r="C159" s="20" t="str">
        <f t="shared" si="3"/>
        <v>1</v>
      </c>
      <c r="D159" s="20" t="str">
        <f t="shared" si="4"/>
        <v>14</v>
      </c>
      <c r="E159" s="20" t="str">
        <f t="shared" si="5"/>
        <v>14081</v>
      </c>
      <c r="F159" s="25">
        <v>1408112.0</v>
      </c>
      <c r="G159" s="20" t="s">
        <v>26604</v>
      </c>
      <c r="H159" s="25">
        <v>49.0</v>
      </c>
      <c r="I159" s="26">
        <v>8037060.0</v>
      </c>
      <c r="J159" s="25">
        <v>1.44</v>
      </c>
      <c r="K159" s="26">
        <v>1.1573366E7</v>
      </c>
      <c r="L159" s="26">
        <v>8037060.0</v>
      </c>
      <c r="M159" s="25">
        <v>1.44</v>
      </c>
      <c r="N159" s="25">
        <v>1.0</v>
      </c>
      <c r="O159" s="26">
        <v>1.1573366E7</v>
      </c>
      <c r="P159" s="26">
        <v>1.1246512E9</v>
      </c>
      <c r="Q159" s="26">
        <v>5.72586454E8</v>
      </c>
      <c r="R159" s="26">
        <v>-5.52064746E8</v>
      </c>
      <c r="S159" s="27">
        <v>-0.491</v>
      </c>
      <c r="T159" s="20" t="str">
        <f t="array" ref="T159">INDEX(Sheet10!D:D,MATCH(C159&amp;E159,INDEX(Sheet10!A:A&amp;Sheet10!B:B,0),0))</f>
        <v>P14AH</v>
      </c>
      <c r="U159" s="20" t="str">
        <f>VLOOKUP(T159,Sheet10!D:E,2,FALSE)</f>
        <v>Airway Procedures</v>
      </c>
      <c r="V159" s="20"/>
      <c r="W159" s="20"/>
      <c r="X159" s="20"/>
      <c r="Y159" s="20"/>
      <c r="Z159" s="20"/>
      <c r="AA159" s="20"/>
      <c r="AB159" s="20"/>
      <c r="AC159" s="20"/>
      <c r="AD159" s="20"/>
      <c r="AE159" s="20"/>
    </row>
    <row r="160">
      <c r="A160" s="20" t="str">
        <f t="shared" ref="A160:B160" si="161">T160</f>
        <v>P14AJ</v>
      </c>
      <c r="B160" s="20" t="str">
        <f t="shared" si="161"/>
        <v>Pulmonary Physiology Procedures</v>
      </c>
      <c r="C160" s="20" t="str">
        <f t="shared" si="3"/>
        <v>1</v>
      </c>
      <c r="D160" s="20" t="str">
        <f t="shared" si="4"/>
        <v>14</v>
      </c>
      <c r="E160" s="20" t="str">
        <f t="shared" si="5"/>
        <v>14091</v>
      </c>
      <c r="F160" s="25">
        <v>1409110.0</v>
      </c>
      <c r="G160" s="20" t="s">
        <v>26615</v>
      </c>
      <c r="H160" s="26">
        <v>82224.0</v>
      </c>
      <c r="I160" s="26">
        <v>8037060.0</v>
      </c>
      <c r="J160" s="25">
        <v>0.85</v>
      </c>
      <c r="K160" s="26">
        <v>6831501.0</v>
      </c>
      <c r="L160" s="26">
        <v>8037060.0</v>
      </c>
      <c r="M160" s="25">
        <v>0.85</v>
      </c>
      <c r="N160" s="25">
        <v>0.58</v>
      </c>
      <c r="O160" s="26">
        <v>3962271.0</v>
      </c>
      <c r="P160" s="26">
        <v>3.068203616E11</v>
      </c>
      <c r="Q160" s="26">
        <v>3.3221649817E11</v>
      </c>
      <c r="R160" s="26">
        <v>2.539613657E10</v>
      </c>
      <c r="S160" s="27">
        <v>0.083</v>
      </c>
      <c r="T160" s="20" t="str">
        <f t="array" ref="T160">INDEX(Sheet10!D:D,MATCH(C160&amp;E160,INDEX(Sheet10!A:A&amp;Sheet10!B:B,0),0))</f>
        <v>P14AJ</v>
      </c>
      <c r="U160" s="20" t="str">
        <f>VLOOKUP(T160,Sheet10!D:E,2,FALSE)</f>
        <v>Pulmonary Physiology Procedures</v>
      </c>
      <c r="V160" s="20"/>
      <c r="W160" s="20"/>
      <c r="X160" s="20"/>
      <c r="Y160" s="20"/>
      <c r="Z160" s="20"/>
      <c r="AA160" s="20"/>
      <c r="AB160" s="20"/>
      <c r="AC160" s="20"/>
      <c r="AD160" s="20"/>
      <c r="AE160" s="20"/>
    </row>
    <row r="161">
      <c r="A161" s="20" t="str">
        <f t="shared" ref="A161:B161" si="162">T161</f>
        <v>P14AJ</v>
      </c>
      <c r="B161" s="20" t="str">
        <f t="shared" si="162"/>
        <v>Pulmonary Physiology Procedures</v>
      </c>
      <c r="C161" s="20" t="str">
        <f t="shared" si="3"/>
        <v>1</v>
      </c>
      <c r="D161" s="20" t="str">
        <f t="shared" si="4"/>
        <v>14</v>
      </c>
      <c r="E161" s="20" t="str">
        <f t="shared" si="5"/>
        <v>14091</v>
      </c>
      <c r="F161" s="25">
        <v>1409111.0</v>
      </c>
      <c r="G161" s="20" t="s">
        <v>26637</v>
      </c>
      <c r="H161" s="26">
        <v>22310.0</v>
      </c>
      <c r="I161" s="26">
        <v>8037060.0</v>
      </c>
      <c r="J161" s="25">
        <v>0.91</v>
      </c>
      <c r="K161" s="26">
        <v>7313725.0</v>
      </c>
      <c r="L161" s="26">
        <v>8037060.0</v>
      </c>
      <c r="M161" s="25">
        <v>0.91</v>
      </c>
      <c r="N161" s="25">
        <v>0.74</v>
      </c>
      <c r="O161" s="26">
        <v>5412156.0</v>
      </c>
      <c r="P161" s="26">
        <v>1.139585473E11</v>
      </c>
      <c r="Q161" s="26">
        <v>1.22968137919E11</v>
      </c>
      <c r="R161" s="26">
        <v>9.009590619E9</v>
      </c>
      <c r="S161" s="27">
        <v>0.079</v>
      </c>
      <c r="T161" s="20" t="str">
        <f t="array" ref="T161">INDEX(Sheet10!D:D,MATCH(C161&amp;E161,INDEX(Sheet10!A:A&amp;Sheet10!B:B,0),0))</f>
        <v>P14AJ</v>
      </c>
      <c r="U161" s="20" t="str">
        <f>VLOOKUP(T161,Sheet10!D:E,2,FALSE)</f>
        <v>Pulmonary Physiology Procedures</v>
      </c>
      <c r="V161" s="20"/>
      <c r="W161" s="20"/>
      <c r="X161" s="20"/>
      <c r="Y161" s="20"/>
      <c r="Z161" s="20"/>
      <c r="AA161" s="20"/>
      <c r="AB161" s="20"/>
      <c r="AC161" s="20"/>
      <c r="AD161" s="20"/>
      <c r="AE161" s="20"/>
    </row>
    <row r="162">
      <c r="A162" s="20" t="str">
        <f t="shared" ref="A162:B162" si="163">T162</f>
        <v>P14AK</v>
      </c>
      <c r="B162" s="20" t="str">
        <f t="shared" si="163"/>
        <v>Non Invasive Ventilation and Oxygen Procedures</v>
      </c>
      <c r="C162" s="20" t="str">
        <f t="shared" si="3"/>
        <v>1</v>
      </c>
      <c r="D162" s="20" t="str">
        <f t="shared" si="4"/>
        <v>14</v>
      </c>
      <c r="E162" s="20" t="str">
        <f t="shared" si="5"/>
        <v>14101</v>
      </c>
      <c r="F162" s="25">
        <v>1410110.0</v>
      </c>
      <c r="G162" s="20" t="s">
        <v>26657</v>
      </c>
      <c r="H162" s="26">
        <v>3808.0</v>
      </c>
      <c r="I162" s="26">
        <v>8037060.0</v>
      </c>
      <c r="J162" s="25">
        <v>1.57</v>
      </c>
      <c r="K162" s="26">
        <v>1.2618184E7</v>
      </c>
      <c r="L162" s="26">
        <v>8037060.0</v>
      </c>
      <c r="M162" s="25">
        <v>1.57</v>
      </c>
      <c r="N162" s="25">
        <v>1.0</v>
      </c>
      <c r="O162" s="26">
        <v>1.2618184E7</v>
      </c>
      <c r="P162" s="26">
        <v>1.64584482E10</v>
      </c>
      <c r="Q162" s="26">
        <v>4.8507872434E10</v>
      </c>
      <c r="R162" s="26">
        <v>3.2049424234E10</v>
      </c>
      <c r="S162" s="27">
        <v>1.947</v>
      </c>
      <c r="T162" s="20" t="str">
        <f t="array" ref="T162">INDEX(Sheet10!D:D,MATCH(C162&amp;E162,INDEX(Sheet10!A:A&amp;Sheet10!B:B,0),0))</f>
        <v>P14AK</v>
      </c>
      <c r="U162" s="20" t="str">
        <f>VLOOKUP(T162,Sheet10!D:E,2,FALSE)</f>
        <v>Non Invasive Ventilation and Oxygen Procedures</v>
      </c>
      <c r="V162" s="20"/>
      <c r="W162" s="20"/>
      <c r="X162" s="20"/>
      <c r="Y162" s="20"/>
      <c r="Z162" s="20"/>
      <c r="AA162" s="20"/>
      <c r="AB162" s="20"/>
      <c r="AC162" s="20"/>
      <c r="AD162" s="20"/>
      <c r="AE162" s="20"/>
    </row>
    <row r="163">
      <c r="A163" s="20" t="str">
        <f t="shared" ref="A163:B163" si="164">T163</f>
        <v>P14AK</v>
      </c>
      <c r="B163" s="20" t="str">
        <f t="shared" si="164"/>
        <v>Non Invasive Ventilation and Oxygen Procedures</v>
      </c>
      <c r="C163" s="20" t="str">
        <f t="shared" si="3"/>
        <v>1</v>
      </c>
      <c r="D163" s="20" t="str">
        <f t="shared" si="4"/>
        <v>14</v>
      </c>
      <c r="E163" s="20" t="str">
        <f t="shared" si="5"/>
        <v>14101</v>
      </c>
      <c r="F163" s="25">
        <v>1410111.0</v>
      </c>
      <c r="G163" s="20" t="s">
        <v>26682</v>
      </c>
      <c r="H163" s="26">
        <v>5403.0</v>
      </c>
      <c r="I163" s="26">
        <v>8037060.0</v>
      </c>
      <c r="J163" s="25">
        <v>2.87</v>
      </c>
      <c r="K163" s="26">
        <v>2.3066362E7</v>
      </c>
      <c r="L163" s="26">
        <v>8037060.0</v>
      </c>
      <c r="M163" s="25">
        <v>2.87</v>
      </c>
      <c r="N163" s="25">
        <v>0.77</v>
      </c>
      <c r="O163" s="26">
        <v>1.7761099E7</v>
      </c>
      <c r="P163" s="26">
        <v>5.3155044E10</v>
      </c>
      <c r="Q163" s="26">
        <v>9.6777642824E10</v>
      </c>
      <c r="R163" s="26">
        <v>4.3622598824E10</v>
      </c>
      <c r="S163" s="27">
        <v>0.821</v>
      </c>
      <c r="T163" s="20" t="str">
        <f t="array" ref="T163">INDEX(Sheet10!D:D,MATCH(C163&amp;E163,INDEX(Sheet10!A:A&amp;Sheet10!B:B,0),0))</f>
        <v>P14AK</v>
      </c>
      <c r="U163" s="20" t="str">
        <f>VLOOKUP(T163,Sheet10!D:E,2,FALSE)</f>
        <v>Non Invasive Ventilation and Oxygen Procedures</v>
      </c>
      <c r="V163" s="20"/>
      <c r="W163" s="20"/>
      <c r="X163" s="20"/>
      <c r="Y163" s="20"/>
      <c r="Z163" s="20"/>
      <c r="AA163" s="20"/>
      <c r="AB163" s="20"/>
      <c r="AC163" s="20"/>
      <c r="AD163" s="20"/>
      <c r="AE163" s="20"/>
    </row>
    <row r="164">
      <c r="A164" s="20" t="str">
        <f t="shared" ref="A164:B164" si="165">T164</f>
        <v>P14AK</v>
      </c>
      <c r="B164" s="20" t="str">
        <f t="shared" si="165"/>
        <v>Non Invasive Ventilation and Oxygen Procedures</v>
      </c>
      <c r="C164" s="20" t="str">
        <f t="shared" si="3"/>
        <v>1</v>
      </c>
      <c r="D164" s="20" t="str">
        <f t="shared" si="4"/>
        <v>14</v>
      </c>
      <c r="E164" s="20" t="str">
        <f t="shared" si="5"/>
        <v>14101</v>
      </c>
      <c r="F164" s="25">
        <v>1410112.0</v>
      </c>
      <c r="G164" s="20" t="s">
        <v>26707</v>
      </c>
      <c r="H164" s="25">
        <v>50.0</v>
      </c>
      <c r="I164" s="26">
        <v>8037060.0</v>
      </c>
      <c r="J164" s="25">
        <v>4.93</v>
      </c>
      <c r="K164" s="26">
        <v>3.9622706E7</v>
      </c>
      <c r="L164" s="26">
        <v>8037060.0</v>
      </c>
      <c r="M164" s="25">
        <v>4.93</v>
      </c>
      <c r="N164" s="25">
        <v>1.0</v>
      </c>
      <c r="O164" s="26">
        <v>3.9622706E7</v>
      </c>
      <c r="P164" s="26">
        <v>8.744017E8</v>
      </c>
      <c r="Q164" s="26">
        <v>1.99990329E9</v>
      </c>
      <c r="R164" s="26">
        <v>1.12550159E9</v>
      </c>
      <c r="S164" s="27">
        <v>1.287</v>
      </c>
      <c r="T164" s="20" t="str">
        <f t="array" ref="T164">INDEX(Sheet10!D:D,MATCH(C164&amp;E164,INDEX(Sheet10!A:A&amp;Sheet10!B:B,0),0))</f>
        <v>P14AK</v>
      </c>
      <c r="U164" s="20" t="str">
        <f>VLOOKUP(T164,Sheet10!D:E,2,FALSE)</f>
        <v>Non Invasive Ventilation and Oxygen Procedures</v>
      </c>
      <c r="V164" s="20"/>
      <c r="W164" s="20"/>
      <c r="X164" s="20"/>
      <c r="Y164" s="20"/>
      <c r="Z164" s="20"/>
      <c r="AA164" s="20"/>
      <c r="AB164" s="20"/>
      <c r="AC164" s="20"/>
      <c r="AD164" s="20"/>
      <c r="AE164" s="20"/>
    </row>
    <row r="165">
      <c r="A165" s="20" t="str">
        <f t="shared" ref="A165:B165" si="166">T165</f>
        <v>P14AM</v>
      </c>
      <c r="B165" s="20" t="str">
        <f t="shared" si="166"/>
        <v>Other Respiratory System OR Procedures</v>
      </c>
      <c r="C165" s="20" t="str">
        <f t="shared" si="3"/>
        <v>1</v>
      </c>
      <c r="D165" s="20" t="str">
        <f t="shared" si="4"/>
        <v>14</v>
      </c>
      <c r="E165" s="20" t="str">
        <f t="shared" si="5"/>
        <v>14121</v>
      </c>
      <c r="F165" s="25">
        <v>1412119.0</v>
      </c>
      <c r="G165" s="20" t="s">
        <v>24521</v>
      </c>
      <c r="H165" s="26">
        <v>4357.0</v>
      </c>
      <c r="I165" s="26">
        <v>8037060.0</v>
      </c>
      <c r="J165" s="25">
        <v>2.0</v>
      </c>
      <c r="K165" s="26">
        <v>1.607412E7</v>
      </c>
      <c r="L165" s="26">
        <v>8037060.0</v>
      </c>
      <c r="M165" s="25">
        <v>2.0</v>
      </c>
      <c r="N165" s="25">
        <v>1.0</v>
      </c>
      <c r="O165" s="26">
        <v>1.607412E7</v>
      </c>
      <c r="P165" s="26">
        <v>1.273802624E11</v>
      </c>
      <c r="Q165" s="26">
        <v>7.070500584E10</v>
      </c>
      <c r="R165" s="26">
        <v>-5.667525656E10</v>
      </c>
      <c r="S165" s="27">
        <v>-0.445</v>
      </c>
      <c r="T165" s="20" t="str">
        <f t="array" ref="T165">INDEX(Sheet10!D:D,MATCH(C165&amp;E165,INDEX(Sheet10!A:A&amp;Sheet10!B:B,0),0))</f>
        <v>P14AM</v>
      </c>
      <c r="U165" s="20" t="str">
        <f>VLOOKUP(T165,Sheet10!D:E,2,FALSE)</f>
        <v>Other Respiratory System OR Procedures</v>
      </c>
      <c r="V165" s="20"/>
      <c r="W165" s="20"/>
      <c r="X165" s="20"/>
      <c r="Y165" s="20"/>
      <c r="Z165" s="20"/>
      <c r="AA165" s="20"/>
      <c r="AB165" s="20"/>
      <c r="AC165" s="20"/>
      <c r="AD165" s="20"/>
      <c r="AE165" s="20"/>
    </row>
    <row r="166">
      <c r="A166" s="20" t="str">
        <f t="shared" ref="A166:B166" si="167">T166</f>
        <v>P14AN</v>
      </c>
      <c r="B166" s="20" t="str">
        <f t="shared" si="167"/>
        <v>Ventilator Support</v>
      </c>
      <c r="C166" s="20" t="str">
        <f t="shared" si="3"/>
        <v>1</v>
      </c>
      <c r="D166" s="20" t="str">
        <f t="shared" si="4"/>
        <v>14</v>
      </c>
      <c r="E166" s="20" t="str">
        <f t="shared" si="5"/>
        <v>14131</v>
      </c>
      <c r="F166" s="25">
        <v>1413119.0</v>
      </c>
      <c r="G166" s="20" t="s">
        <v>24525</v>
      </c>
      <c r="H166" s="26">
        <v>49030.0</v>
      </c>
      <c r="I166" s="26">
        <v>8037060.0</v>
      </c>
      <c r="J166" s="25">
        <v>2.71</v>
      </c>
      <c r="K166" s="26">
        <v>2.1780433E7</v>
      </c>
      <c r="L166" s="26">
        <v>8037060.0</v>
      </c>
      <c r="M166" s="25">
        <v>2.71</v>
      </c>
      <c r="N166" s="25">
        <v>1.23</v>
      </c>
      <c r="O166" s="26">
        <v>2.6789932E7</v>
      </c>
      <c r="P166" s="26">
        <v>1.3120416182E12</v>
      </c>
      <c r="Q166" s="26">
        <v>1.318053657448E12</v>
      </c>
      <c r="R166" s="26">
        <v>6.012039248E9</v>
      </c>
      <c r="S166" s="27">
        <v>0.005</v>
      </c>
      <c r="T166" s="20" t="str">
        <f t="array" ref="T166">INDEX(Sheet10!D:D,MATCH(C166&amp;E166,INDEX(Sheet10!A:A&amp;Sheet10!B:B,0),0))</f>
        <v>P14AN</v>
      </c>
      <c r="U166" s="20" t="str">
        <f>VLOOKUP(T166,Sheet10!D:E,2,FALSE)</f>
        <v>Ventilator Support</v>
      </c>
      <c r="V166" s="20"/>
      <c r="W166" s="20"/>
      <c r="X166" s="20"/>
      <c r="Y166" s="20"/>
      <c r="Z166" s="20"/>
      <c r="AA166" s="20"/>
      <c r="AB166" s="20"/>
      <c r="AC166" s="20"/>
      <c r="AD166" s="20"/>
      <c r="AE166" s="20"/>
    </row>
    <row r="167">
      <c r="A167" s="20" t="str">
        <f t="shared" ref="A167:B167" si="168">T167</f>
        <v>D14AA</v>
      </c>
      <c r="B167" s="20" t="str">
        <f t="shared" si="168"/>
        <v>Major Chest Trauma</v>
      </c>
      <c r="C167" s="20" t="str">
        <f t="shared" si="3"/>
        <v>1</v>
      </c>
      <c r="D167" s="20" t="str">
        <f t="shared" si="4"/>
        <v>14</v>
      </c>
      <c r="E167" s="20" t="str">
        <f t="shared" si="5"/>
        <v>14611</v>
      </c>
      <c r="F167" s="25">
        <v>1461110.0</v>
      </c>
      <c r="G167" s="20" t="s">
        <v>26750</v>
      </c>
      <c r="H167" s="26">
        <v>4343.0</v>
      </c>
      <c r="I167" s="26">
        <v>8037060.0</v>
      </c>
      <c r="J167" s="25">
        <v>0.4</v>
      </c>
      <c r="K167" s="26">
        <v>3214824.0</v>
      </c>
      <c r="L167" s="26">
        <v>8037060.0</v>
      </c>
      <c r="M167" s="25">
        <v>0.4</v>
      </c>
      <c r="N167" s="25">
        <v>1.3</v>
      </c>
      <c r="O167" s="26">
        <v>4179271.0</v>
      </c>
      <c r="P167" s="26">
        <v>1.82631112E10</v>
      </c>
      <c r="Q167" s="26">
        <v>1.8603337363E10</v>
      </c>
      <c r="R167" s="26">
        <v>3.40226163E8</v>
      </c>
      <c r="S167" s="27">
        <v>0.019</v>
      </c>
      <c r="T167" s="20" t="str">
        <f t="array" ref="T167">INDEX(Sheet10!D:D,MATCH(C167&amp;E167,INDEX(Sheet10!A:A&amp;Sheet10!B:B,0),0))</f>
        <v>D14AA</v>
      </c>
      <c r="U167" s="20" t="str">
        <f>VLOOKUP(T167,Sheet10!D:E,2,FALSE)</f>
        <v>Major Chest Trauma</v>
      </c>
      <c r="V167" s="20"/>
      <c r="W167" s="20"/>
      <c r="X167" s="20"/>
      <c r="Y167" s="20"/>
      <c r="Z167" s="20"/>
      <c r="AA167" s="20"/>
      <c r="AB167" s="20"/>
      <c r="AC167" s="20"/>
      <c r="AD167" s="20"/>
      <c r="AE167" s="20"/>
    </row>
    <row r="168">
      <c r="A168" s="20" t="str">
        <f t="shared" ref="A168:B168" si="169">T168</f>
        <v>D14AA</v>
      </c>
      <c r="B168" s="20" t="str">
        <f t="shared" si="169"/>
        <v>Major Chest Trauma</v>
      </c>
      <c r="C168" s="20" t="str">
        <f t="shared" si="3"/>
        <v>1</v>
      </c>
      <c r="D168" s="20" t="str">
        <f t="shared" si="4"/>
        <v>14</v>
      </c>
      <c r="E168" s="20" t="str">
        <f t="shared" si="5"/>
        <v>14611</v>
      </c>
      <c r="F168" s="25">
        <v>1461111.0</v>
      </c>
      <c r="G168" s="20" t="s">
        <v>26771</v>
      </c>
      <c r="H168" s="25">
        <v>611.0</v>
      </c>
      <c r="I168" s="26">
        <v>8037060.0</v>
      </c>
      <c r="J168" s="25">
        <v>0.88</v>
      </c>
      <c r="K168" s="26">
        <v>7072613.0</v>
      </c>
      <c r="L168" s="26">
        <v>8037060.0</v>
      </c>
      <c r="M168" s="25">
        <v>0.88</v>
      </c>
      <c r="N168" s="25">
        <v>1.1</v>
      </c>
      <c r="O168" s="26">
        <v>7779874.0</v>
      </c>
      <c r="P168" s="26">
        <v>4.7904648E9</v>
      </c>
      <c r="Q168" s="26">
        <v>4.837846071E9</v>
      </c>
      <c r="R168" s="26">
        <v>4.7381271E7</v>
      </c>
      <c r="S168" s="27">
        <v>0.01</v>
      </c>
      <c r="T168" s="20" t="str">
        <f t="array" ref="T168">INDEX(Sheet10!D:D,MATCH(C168&amp;E168,INDEX(Sheet10!A:A&amp;Sheet10!B:B,0),0))</f>
        <v>D14AA</v>
      </c>
      <c r="U168" s="20" t="str">
        <f>VLOOKUP(T168,Sheet10!D:E,2,FALSE)</f>
        <v>Major Chest Trauma</v>
      </c>
      <c r="V168" s="20"/>
      <c r="W168" s="20"/>
      <c r="X168" s="20"/>
      <c r="Y168" s="20"/>
      <c r="Z168" s="20"/>
      <c r="AA168" s="20"/>
      <c r="AB168" s="20"/>
      <c r="AC168" s="20"/>
      <c r="AD168" s="20"/>
      <c r="AE168" s="20"/>
    </row>
    <row r="169">
      <c r="A169" s="20" t="str">
        <f t="shared" ref="A169:B169" si="170">T169</f>
        <v>D14AB</v>
      </c>
      <c r="B169" s="20" t="str">
        <f t="shared" si="170"/>
        <v>Pulmonary Edema dan Respiratory Distress</v>
      </c>
      <c r="C169" s="20" t="str">
        <f t="shared" si="3"/>
        <v>1</v>
      </c>
      <c r="D169" s="20" t="str">
        <f t="shared" si="4"/>
        <v>14</v>
      </c>
      <c r="E169" s="20" t="str">
        <f t="shared" si="5"/>
        <v>14621</v>
      </c>
      <c r="F169" s="25">
        <v>1462110.0</v>
      </c>
      <c r="G169" s="20" t="s">
        <v>26796</v>
      </c>
      <c r="H169" s="26">
        <v>38784.0</v>
      </c>
      <c r="I169" s="26">
        <v>8037060.0</v>
      </c>
      <c r="J169" s="25">
        <v>0.53</v>
      </c>
      <c r="K169" s="26">
        <v>4259642.0</v>
      </c>
      <c r="L169" s="26">
        <v>8037060.0</v>
      </c>
      <c r="M169" s="25">
        <v>0.53</v>
      </c>
      <c r="N169" s="25">
        <v>0.75</v>
      </c>
      <c r="O169" s="26">
        <v>3194731.0</v>
      </c>
      <c r="P169" s="26">
        <v>1.161787201E11</v>
      </c>
      <c r="Q169" s="26">
        <v>1.27339813687E11</v>
      </c>
      <c r="R169" s="26">
        <v>1.1161093587E10</v>
      </c>
      <c r="S169" s="27">
        <v>0.096</v>
      </c>
      <c r="T169" s="20" t="str">
        <f t="array" ref="T169">INDEX(Sheet10!D:D,MATCH(C169&amp;E169,INDEX(Sheet10!A:A&amp;Sheet10!B:B,0),0))</f>
        <v>D14AB</v>
      </c>
      <c r="U169" s="20" t="str">
        <f>VLOOKUP(T169,Sheet10!D:E,2,FALSE)</f>
        <v>Pulmonary Edema dan Respiratory Distress</v>
      </c>
      <c r="V169" s="20"/>
      <c r="W169" s="20"/>
      <c r="X169" s="20"/>
      <c r="Y169" s="20"/>
      <c r="Z169" s="20"/>
      <c r="AA169" s="20"/>
      <c r="AB169" s="20"/>
      <c r="AC169" s="20"/>
      <c r="AD169" s="20"/>
      <c r="AE169" s="20"/>
    </row>
    <row r="170">
      <c r="A170" s="20" t="str">
        <f t="shared" ref="A170:B170" si="171">T170</f>
        <v>D14AB</v>
      </c>
      <c r="B170" s="20" t="str">
        <f t="shared" si="171"/>
        <v>Pulmonary Edema dan Respiratory Distress</v>
      </c>
      <c r="C170" s="20" t="str">
        <f t="shared" si="3"/>
        <v>1</v>
      </c>
      <c r="D170" s="20" t="str">
        <f t="shared" si="4"/>
        <v>14</v>
      </c>
      <c r="E170" s="20" t="str">
        <f t="shared" si="5"/>
        <v>14621</v>
      </c>
      <c r="F170" s="25">
        <v>1462111.0</v>
      </c>
      <c r="G170" s="20" t="s">
        <v>26811</v>
      </c>
      <c r="H170" s="26">
        <v>27038.0</v>
      </c>
      <c r="I170" s="26">
        <v>8037060.0</v>
      </c>
      <c r="J170" s="25">
        <v>0.84</v>
      </c>
      <c r="K170" s="26">
        <v>6751130.0</v>
      </c>
      <c r="L170" s="26">
        <v>8037060.0</v>
      </c>
      <c r="M170" s="25">
        <v>0.84</v>
      </c>
      <c r="N170" s="25">
        <v>0.87</v>
      </c>
      <c r="O170" s="26">
        <v>5873483.0</v>
      </c>
      <c r="P170" s="26">
        <v>1.49673675E11</v>
      </c>
      <c r="Q170" s="26">
        <v>1.61435691467E11</v>
      </c>
      <c r="R170" s="26">
        <v>1.1762016467E10</v>
      </c>
      <c r="S170" s="27">
        <v>0.079</v>
      </c>
      <c r="T170" s="20" t="str">
        <f t="array" ref="T170">INDEX(Sheet10!D:D,MATCH(C170&amp;E170,INDEX(Sheet10!A:A&amp;Sheet10!B:B,0),0))</f>
        <v>D14AB</v>
      </c>
      <c r="U170" s="20" t="str">
        <f>VLOOKUP(T170,Sheet10!D:E,2,FALSE)</f>
        <v>Pulmonary Edema dan Respiratory Distress</v>
      </c>
      <c r="V170" s="20"/>
      <c r="W170" s="20"/>
      <c r="X170" s="20"/>
      <c r="Y170" s="20"/>
      <c r="Z170" s="20"/>
      <c r="AA170" s="20"/>
      <c r="AB170" s="20"/>
      <c r="AC170" s="20"/>
      <c r="AD170" s="20"/>
      <c r="AE170" s="20"/>
    </row>
    <row r="171">
      <c r="A171" s="20" t="str">
        <f t="shared" ref="A171:B171" si="172">T171</f>
        <v>14BX</v>
      </c>
      <c r="B171" s="20" t="str">
        <f t="shared" si="172"/>
        <v>Respiratory Drug Resistance TB</v>
      </c>
      <c r="C171" s="20" t="str">
        <f t="shared" si="3"/>
        <v>1</v>
      </c>
      <c r="D171" s="20" t="str">
        <f t="shared" si="4"/>
        <v>14</v>
      </c>
      <c r="E171" s="20" t="str">
        <f t="shared" si="5"/>
        <v>14631</v>
      </c>
      <c r="F171" s="25">
        <v>1463119.0</v>
      </c>
      <c r="G171" s="20" t="s">
        <v>24544</v>
      </c>
      <c r="H171" s="18" t="e">
        <v>#N/A</v>
      </c>
      <c r="I171" s="26">
        <v>8037060.0</v>
      </c>
      <c r="J171" s="25">
        <v>0.86</v>
      </c>
      <c r="K171" s="26">
        <v>6911872.0</v>
      </c>
      <c r="L171" s="26">
        <v>8037060.0</v>
      </c>
      <c r="M171" s="25">
        <v>0.86</v>
      </c>
      <c r="N171" s="25">
        <v>1.0</v>
      </c>
      <c r="O171" s="26">
        <v>6911872.0</v>
      </c>
      <c r="P171" s="18" t="e">
        <v>#N/A</v>
      </c>
      <c r="Q171" s="18" t="e">
        <v>#N/A</v>
      </c>
      <c r="R171" s="18" t="e">
        <v>#N/A</v>
      </c>
      <c r="S171" s="18" t="e">
        <v>#N/A</v>
      </c>
      <c r="T171" s="20" t="str">
        <f t="array" ref="T171">INDEX(Sheet10!D:D,MATCH(C171&amp;E171,INDEX(Sheet10!A:A&amp;Sheet10!B:B,0),0))</f>
        <v>14BX</v>
      </c>
      <c r="U171" s="20" t="str">
        <f>VLOOKUP(T171,Sheet10!D:E,2,FALSE)</f>
        <v>Respiratory Drug Resistance TB</v>
      </c>
      <c r="V171" s="20"/>
      <c r="W171" s="20"/>
      <c r="X171" s="20"/>
      <c r="Y171" s="20"/>
      <c r="Z171" s="20"/>
      <c r="AA171" s="20"/>
      <c r="AB171" s="20"/>
      <c r="AC171" s="20"/>
      <c r="AD171" s="20"/>
      <c r="AE171" s="20"/>
    </row>
    <row r="172">
      <c r="A172" s="20" t="str">
        <f t="shared" ref="A172:B172" si="173">T172</f>
        <v>14CX</v>
      </c>
      <c r="B172" s="20" t="str">
        <f t="shared" si="173"/>
        <v>Respiratory Drug Resistance TB</v>
      </c>
      <c r="C172" s="20" t="str">
        <f t="shared" si="3"/>
        <v>1</v>
      </c>
      <c r="D172" s="20" t="str">
        <f t="shared" si="4"/>
        <v>14</v>
      </c>
      <c r="E172" s="20" t="str">
        <f t="shared" si="5"/>
        <v>14632</v>
      </c>
      <c r="F172" s="25">
        <v>1463219.0</v>
      </c>
      <c r="G172" s="20" t="s">
        <v>24558</v>
      </c>
      <c r="H172" s="18" t="e">
        <v>#N/A</v>
      </c>
      <c r="I172" s="26">
        <v>8037060.0</v>
      </c>
      <c r="J172" s="25">
        <v>0.83</v>
      </c>
      <c r="K172" s="26">
        <v>6670760.0</v>
      </c>
      <c r="L172" s="26">
        <v>8037060.0</v>
      </c>
      <c r="M172" s="25">
        <v>0.83</v>
      </c>
      <c r="N172" s="25">
        <v>1.0</v>
      </c>
      <c r="O172" s="26">
        <v>6670760.0</v>
      </c>
      <c r="P172" s="18" t="e">
        <v>#N/A</v>
      </c>
      <c r="Q172" s="18" t="e">
        <v>#N/A</v>
      </c>
      <c r="R172" s="18" t="e">
        <v>#N/A</v>
      </c>
      <c r="S172" s="18" t="e">
        <v>#N/A</v>
      </c>
      <c r="T172" s="20" t="str">
        <f t="array" ref="T172">INDEX(Sheet10!D:D,MATCH(C172&amp;E172,INDEX(Sheet10!A:A&amp;Sheet10!B:B,0),0))</f>
        <v>14CX</v>
      </c>
      <c r="U172" s="20" t="str">
        <f>VLOOKUP(T172,Sheet10!D:E,2,FALSE)</f>
        <v>Respiratory Drug Resistance TB</v>
      </c>
      <c r="V172" s="20"/>
      <c r="W172" s="20"/>
      <c r="X172" s="20"/>
      <c r="Y172" s="20"/>
      <c r="Z172" s="20"/>
      <c r="AA172" s="20"/>
      <c r="AB172" s="20"/>
      <c r="AC172" s="20"/>
      <c r="AD172" s="20"/>
      <c r="AE172" s="20"/>
    </row>
    <row r="173">
      <c r="A173" s="20" t="str">
        <f t="shared" ref="A173:B173" si="174">T173</f>
        <v>D14AD</v>
      </c>
      <c r="B173" s="20" t="str">
        <f t="shared" si="174"/>
        <v>Respiratory System Neoplasms</v>
      </c>
      <c r="C173" s="20" t="str">
        <f t="shared" si="3"/>
        <v>1</v>
      </c>
      <c r="D173" s="20" t="str">
        <f t="shared" si="4"/>
        <v>14</v>
      </c>
      <c r="E173" s="20" t="str">
        <f t="shared" si="5"/>
        <v>14641</v>
      </c>
      <c r="F173" s="25">
        <v>1464110.0</v>
      </c>
      <c r="G173" s="20" t="s">
        <v>26870</v>
      </c>
      <c r="H173" s="26">
        <v>16874.0</v>
      </c>
      <c r="I173" s="26">
        <v>8037060.0</v>
      </c>
      <c r="J173" s="25">
        <v>0.75</v>
      </c>
      <c r="K173" s="26">
        <v>6027795.0</v>
      </c>
      <c r="L173" s="26">
        <v>8037060.0</v>
      </c>
      <c r="M173" s="25">
        <v>0.75</v>
      </c>
      <c r="N173" s="25">
        <v>1.0</v>
      </c>
      <c r="O173" s="26">
        <v>6027795.0</v>
      </c>
      <c r="P173" s="26">
        <v>7.66159975E10</v>
      </c>
      <c r="Q173" s="26">
        <v>1.0331490333E11</v>
      </c>
      <c r="R173" s="26">
        <v>2.669890583E10</v>
      </c>
      <c r="S173" s="27">
        <v>0.348</v>
      </c>
      <c r="T173" s="20" t="str">
        <f t="array" ref="T173">INDEX(Sheet10!D:D,MATCH(C173&amp;E173,INDEX(Sheet10!A:A&amp;Sheet10!B:B,0),0))</f>
        <v>D14AD</v>
      </c>
      <c r="U173" s="20" t="str">
        <f>VLOOKUP(T173,Sheet10!D:E,2,FALSE)</f>
        <v>Respiratory System Neoplasms</v>
      </c>
      <c r="V173" s="20"/>
      <c r="W173" s="20"/>
      <c r="X173" s="20"/>
      <c r="Y173" s="20"/>
      <c r="Z173" s="20"/>
      <c r="AA173" s="20"/>
      <c r="AB173" s="20"/>
      <c r="AC173" s="20"/>
      <c r="AD173" s="20"/>
      <c r="AE173" s="20"/>
    </row>
    <row r="174">
      <c r="A174" s="20" t="str">
        <f t="shared" ref="A174:B174" si="175">T174</f>
        <v>D14AD</v>
      </c>
      <c r="B174" s="20" t="str">
        <f t="shared" si="175"/>
        <v>Respiratory System Neoplasms</v>
      </c>
      <c r="C174" s="20" t="str">
        <f t="shared" si="3"/>
        <v>1</v>
      </c>
      <c r="D174" s="20" t="str">
        <f t="shared" si="4"/>
        <v>14</v>
      </c>
      <c r="E174" s="20" t="str">
        <f t="shared" si="5"/>
        <v>14641</v>
      </c>
      <c r="F174" s="25">
        <v>1464111.0</v>
      </c>
      <c r="G174" s="20" t="s">
        <v>26885</v>
      </c>
      <c r="H174" s="26">
        <v>9966.0</v>
      </c>
      <c r="I174" s="26">
        <v>8037060.0</v>
      </c>
      <c r="J174" s="25">
        <v>1.2</v>
      </c>
      <c r="K174" s="26">
        <v>9644472.0</v>
      </c>
      <c r="L174" s="26">
        <v>8037060.0</v>
      </c>
      <c r="M174" s="25">
        <v>1.2</v>
      </c>
      <c r="N174" s="25">
        <v>1.0</v>
      </c>
      <c r="O174" s="26">
        <v>9644472.0</v>
      </c>
      <c r="P174" s="26">
        <v>9.00782216E10</v>
      </c>
      <c r="Q174" s="26">
        <v>9.7554151544E10</v>
      </c>
      <c r="R174" s="26">
        <v>7.475929944E9</v>
      </c>
      <c r="S174" s="27">
        <v>0.083</v>
      </c>
      <c r="T174" s="20" t="str">
        <f t="array" ref="T174">INDEX(Sheet10!D:D,MATCH(C174&amp;E174,INDEX(Sheet10!A:A&amp;Sheet10!B:B,0),0))</f>
        <v>D14AD</v>
      </c>
      <c r="U174" s="20" t="str">
        <f>VLOOKUP(T174,Sheet10!D:E,2,FALSE)</f>
        <v>Respiratory System Neoplasms</v>
      </c>
      <c r="V174" s="20"/>
      <c r="W174" s="20"/>
      <c r="X174" s="20"/>
      <c r="Y174" s="20"/>
      <c r="Z174" s="20"/>
      <c r="AA174" s="20"/>
      <c r="AB174" s="20"/>
      <c r="AC174" s="20"/>
      <c r="AD174" s="20"/>
      <c r="AE174" s="20"/>
    </row>
    <row r="175">
      <c r="A175" s="20" t="str">
        <f t="shared" ref="A175:B175" si="176">T175</f>
        <v>D14AD</v>
      </c>
      <c r="B175" s="20" t="str">
        <f t="shared" si="176"/>
        <v>Respiratory System Neoplasms</v>
      </c>
      <c r="C175" s="20" t="str">
        <f t="shared" si="3"/>
        <v>1</v>
      </c>
      <c r="D175" s="20" t="str">
        <f t="shared" si="4"/>
        <v>14</v>
      </c>
      <c r="E175" s="20" t="str">
        <f t="shared" si="5"/>
        <v>14641</v>
      </c>
      <c r="F175" s="25">
        <v>1464112.0</v>
      </c>
      <c r="G175" s="20" t="s">
        <v>26900</v>
      </c>
      <c r="H175" s="26">
        <v>3165.0</v>
      </c>
      <c r="I175" s="26">
        <v>8037060.0</v>
      </c>
      <c r="J175" s="25">
        <v>1.73</v>
      </c>
      <c r="K175" s="26">
        <v>1.3904114E7</v>
      </c>
      <c r="L175" s="26">
        <v>8037060.0</v>
      </c>
      <c r="M175" s="25">
        <v>1.73</v>
      </c>
      <c r="N175" s="25">
        <v>1.0</v>
      </c>
      <c r="O175" s="26">
        <v>1.3904114E7</v>
      </c>
      <c r="P175" s="26">
        <v>3.62527942E10</v>
      </c>
      <c r="Q175" s="26">
        <v>4.4636342566E10</v>
      </c>
      <c r="R175" s="26">
        <v>8.383548366E9</v>
      </c>
      <c r="S175" s="27">
        <v>0.231</v>
      </c>
      <c r="T175" s="20" t="str">
        <f t="array" ref="T175">INDEX(Sheet10!D:D,MATCH(C175&amp;E175,INDEX(Sheet10!A:A&amp;Sheet10!B:B,0),0))</f>
        <v>D14AD</v>
      </c>
      <c r="U175" s="20" t="str">
        <f>VLOOKUP(T175,Sheet10!D:E,2,FALSE)</f>
        <v>Respiratory System Neoplasms</v>
      </c>
      <c r="V175" s="20"/>
      <c r="W175" s="20"/>
      <c r="X175" s="20"/>
      <c r="Y175" s="20"/>
      <c r="Z175" s="20"/>
      <c r="AA175" s="20"/>
      <c r="AB175" s="20"/>
      <c r="AC175" s="20"/>
      <c r="AD175" s="20"/>
      <c r="AE175" s="20"/>
    </row>
    <row r="176">
      <c r="A176" s="20" t="str">
        <f t="shared" ref="A176:B176" si="177">T176</f>
        <v>D14AE</v>
      </c>
      <c r="B176" s="20" t="str">
        <f t="shared" si="177"/>
        <v>Pneumothorax</v>
      </c>
      <c r="C176" s="20" t="str">
        <f t="shared" si="3"/>
        <v>1</v>
      </c>
      <c r="D176" s="20" t="str">
        <f t="shared" si="4"/>
        <v>14</v>
      </c>
      <c r="E176" s="20" t="str">
        <f t="shared" si="5"/>
        <v>14651</v>
      </c>
      <c r="F176" s="25">
        <v>1465110.0</v>
      </c>
      <c r="G176" s="20" t="s">
        <v>26914</v>
      </c>
      <c r="H176" s="25">
        <v>659.0</v>
      </c>
      <c r="I176" s="26">
        <v>8037060.0</v>
      </c>
      <c r="J176" s="25">
        <v>0.68</v>
      </c>
      <c r="K176" s="26">
        <v>5465201.0</v>
      </c>
      <c r="L176" s="26">
        <v>8037060.0</v>
      </c>
      <c r="M176" s="25">
        <v>0.68</v>
      </c>
      <c r="N176" s="25">
        <v>1.0</v>
      </c>
      <c r="O176" s="26">
        <v>5465201.0</v>
      </c>
      <c r="P176" s="26">
        <v>3.151176E9</v>
      </c>
      <c r="Q176" s="26">
        <v>3.643062327E9</v>
      </c>
      <c r="R176" s="26">
        <v>4.91886327E8</v>
      </c>
      <c r="S176" s="27">
        <v>0.156</v>
      </c>
      <c r="T176" s="20" t="str">
        <f t="array" ref="T176">INDEX(Sheet10!D:D,MATCH(C176&amp;E176,INDEX(Sheet10!A:A&amp;Sheet10!B:B,0),0))</f>
        <v>D14AE</v>
      </c>
      <c r="U176" s="20" t="str">
        <f>VLOOKUP(T176,Sheet10!D:E,2,FALSE)</f>
        <v>Pneumothorax</v>
      </c>
      <c r="V176" s="20"/>
      <c r="W176" s="20"/>
      <c r="X176" s="20"/>
      <c r="Y176" s="20"/>
      <c r="Z176" s="20"/>
      <c r="AA176" s="20"/>
      <c r="AB176" s="20"/>
      <c r="AC176" s="20"/>
      <c r="AD176" s="20"/>
      <c r="AE176" s="20"/>
    </row>
    <row r="177">
      <c r="A177" s="20" t="str">
        <f t="shared" ref="A177:B177" si="178">T177</f>
        <v>D14AE</v>
      </c>
      <c r="B177" s="20" t="str">
        <f t="shared" si="178"/>
        <v>Pneumothorax</v>
      </c>
      <c r="C177" s="20" t="str">
        <f t="shared" si="3"/>
        <v>1</v>
      </c>
      <c r="D177" s="20" t="str">
        <f t="shared" si="4"/>
        <v>14</v>
      </c>
      <c r="E177" s="20" t="str">
        <f t="shared" si="5"/>
        <v>14651</v>
      </c>
      <c r="F177" s="25">
        <v>1465111.0</v>
      </c>
      <c r="G177" s="20" t="s">
        <v>26927</v>
      </c>
      <c r="H177" s="25">
        <v>295.0</v>
      </c>
      <c r="I177" s="26">
        <v>8037060.0</v>
      </c>
      <c r="J177" s="25">
        <v>1.01</v>
      </c>
      <c r="K177" s="26">
        <v>8117431.0</v>
      </c>
      <c r="L177" s="26">
        <v>8037060.0</v>
      </c>
      <c r="M177" s="25">
        <v>1.01</v>
      </c>
      <c r="N177" s="25">
        <v>1.0</v>
      </c>
      <c r="O177" s="26">
        <v>8117431.0</v>
      </c>
      <c r="P177" s="26">
        <v>2.1251225E9</v>
      </c>
      <c r="Q177" s="26">
        <v>2.423379527E9</v>
      </c>
      <c r="R177" s="26">
        <v>2.98257027E8</v>
      </c>
      <c r="S177" s="27">
        <v>0.14</v>
      </c>
      <c r="T177" s="20" t="str">
        <f t="array" ref="T177">INDEX(Sheet10!D:D,MATCH(C177&amp;E177,INDEX(Sheet10!A:A&amp;Sheet10!B:B,0),0))</f>
        <v>D14AE</v>
      </c>
      <c r="U177" s="20" t="str">
        <f>VLOOKUP(T177,Sheet10!D:E,2,FALSE)</f>
        <v>Pneumothorax</v>
      </c>
      <c r="V177" s="20"/>
      <c r="W177" s="20"/>
      <c r="X177" s="20"/>
      <c r="Y177" s="20"/>
      <c r="Z177" s="20"/>
      <c r="AA177" s="20"/>
      <c r="AB177" s="20"/>
      <c r="AC177" s="20"/>
      <c r="AD177" s="20"/>
      <c r="AE177" s="20"/>
    </row>
    <row r="178">
      <c r="A178" s="20" t="str">
        <f t="shared" ref="A178:B178" si="179">T178</f>
        <v>D14AF</v>
      </c>
      <c r="B178" s="20" t="str">
        <f t="shared" si="179"/>
        <v>Pleural Effusion</v>
      </c>
      <c r="C178" s="20" t="str">
        <f t="shared" si="3"/>
        <v>1</v>
      </c>
      <c r="D178" s="20" t="str">
        <f t="shared" si="4"/>
        <v>14</v>
      </c>
      <c r="E178" s="20" t="str">
        <f t="shared" si="5"/>
        <v>14661</v>
      </c>
      <c r="F178" s="25">
        <v>1466110.0</v>
      </c>
      <c r="G178" s="20" t="s">
        <v>26946</v>
      </c>
      <c r="H178" s="26">
        <v>5431.0</v>
      </c>
      <c r="I178" s="26">
        <v>8037060.0</v>
      </c>
      <c r="J178" s="25">
        <v>0.71</v>
      </c>
      <c r="K178" s="26">
        <v>5706313.0</v>
      </c>
      <c r="L178" s="26">
        <v>8037060.0</v>
      </c>
      <c r="M178" s="25">
        <v>0.71</v>
      </c>
      <c r="N178" s="25">
        <v>1.0</v>
      </c>
      <c r="O178" s="26">
        <v>5706313.0</v>
      </c>
      <c r="P178" s="26">
        <v>2.51302303E10</v>
      </c>
      <c r="Q178" s="26">
        <v>3.1477001731E10</v>
      </c>
      <c r="R178" s="26">
        <v>6.346771431E9</v>
      </c>
      <c r="S178" s="27">
        <v>0.253</v>
      </c>
      <c r="T178" s="20" t="str">
        <f t="array" ref="T178">INDEX(Sheet10!D:D,MATCH(C178&amp;E178,INDEX(Sheet10!A:A&amp;Sheet10!B:B,0),0))</f>
        <v>D14AF</v>
      </c>
      <c r="U178" s="20" t="str">
        <f>VLOOKUP(T178,Sheet10!D:E,2,FALSE)</f>
        <v>Pleural Effusion</v>
      </c>
      <c r="V178" s="20"/>
      <c r="W178" s="20"/>
      <c r="X178" s="20"/>
      <c r="Y178" s="20"/>
      <c r="Z178" s="20"/>
      <c r="AA178" s="20"/>
      <c r="AB178" s="20"/>
      <c r="AC178" s="20"/>
      <c r="AD178" s="20"/>
      <c r="AE178" s="20"/>
    </row>
    <row r="179">
      <c r="A179" s="20" t="str">
        <f t="shared" ref="A179:B179" si="180">T179</f>
        <v>D14AF</v>
      </c>
      <c r="B179" s="20" t="str">
        <f t="shared" si="180"/>
        <v>Pleural Effusion</v>
      </c>
      <c r="C179" s="20" t="str">
        <f t="shared" si="3"/>
        <v>1</v>
      </c>
      <c r="D179" s="20" t="str">
        <f t="shared" si="4"/>
        <v>14</v>
      </c>
      <c r="E179" s="20" t="str">
        <f t="shared" si="5"/>
        <v>14661</v>
      </c>
      <c r="F179" s="25">
        <v>1466111.0</v>
      </c>
      <c r="G179" s="20" t="s">
        <v>26965</v>
      </c>
      <c r="H179" s="26">
        <v>2557.0</v>
      </c>
      <c r="I179" s="26">
        <v>8037060.0</v>
      </c>
      <c r="J179" s="25">
        <v>1.05</v>
      </c>
      <c r="K179" s="26">
        <v>8438913.0</v>
      </c>
      <c r="L179" s="26">
        <v>8037060.0</v>
      </c>
      <c r="M179" s="25">
        <v>1.05</v>
      </c>
      <c r="N179" s="25">
        <v>1.0</v>
      </c>
      <c r="O179" s="26">
        <v>8438913.0</v>
      </c>
      <c r="P179" s="26">
        <v>1.70189415E10</v>
      </c>
      <c r="Q179" s="26">
        <v>2.1872928541E10</v>
      </c>
      <c r="R179" s="26">
        <v>4.853987041E9</v>
      </c>
      <c r="S179" s="27">
        <v>0.285</v>
      </c>
      <c r="T179" s="20" t="str">
        <f t="array" ref="T179">INDEX(Sheet10!D:D,MATCH(C179&amp;E179,INDEX(Sheet10!A:A&amp;Sheet10!B:B,0),0))</f>
        <v>D14AF</v>
      </c>
      <c r="U179" s="20" t="str">
        <f>VLOOKUP(T179,Sheet10!D:E,2,FALSE)</f>
        <v>Pleural Effusion</v>
      </c>
      <c r="V179" s="20"/>
      <c r="W179" s="20"/>
      <c r="X179" s="20"/>
      <c r="Y179" s="20"/>
      <c r="Z179" s="20"/>
      <c r="AA179" s="20"/>
      <c r="AB179" s="20"/>
      <c r="AC179" s="20"/>
      <c r="AD179" s="20"/>
      <c r="AE179" s="20"/>
    </row>
    <row r="180">
      <c r="A180" s="20" t="str">
        <f t="shared" ref="A180:B180" si="181">T180</f>
        <v>D14AG</v>
      </c>
      <c r="B180" s="20" t="str">
        <f t="shared" si="181"/>
        <v>Respiratory Drug Resistance TB</v>
      </c>
      <c r="C180" s="20" t="str">
        <f t="shared" si="3"/>
        <v>1</v>
      </c>
      <c r="D180" s="20" t="str">
        <f t="shared" si="4"/>
        <v>14</v>
      </c>
      <c r="E180" s="20" t="str">
        <f t="shared" si="5"/>
        <v>14671</v>
      </c>
      <c r="F180" s="25">
        <v>1467110.0</v>
      </c>
      <c r="G180" s="20" t="s">
        <v>27004</v>
      </c>
      <c r="H180" s="26">
        <v>170384.0</v>
      </c>
      <c r="I180" s="26">
        <v>8037060.0</v>
      </c>
      <c r="J180" s="25">
        <v>0.68</v>
      </c>
      <c r="K180" s="26">
        <v>5465201.0</v>
      </c>
      <c r="L180" s="26">
        <v>8037060.0</v>
      </c>
      <c r="M180" s="25">
        <v>0.68</v>
      </c>
      <c r="N180" s="25">
        <v>0.91</v>
      </c>
      <c r="O180" s="26">
        <v>4973333.0</v>
      </c>
      <c r="P180" s="26">
        <v>8.03667378E11</v>
      </c>
      <c r="Q180" s="26">
        <v>8.58271616528E11</v>
      </c>
      <c r="R180" s="26">
        <v>5.4604238528E10</v>
      </c>
      <c r="S180" s="27">
        <v>0.068</v>
      </c>
      <c r="T180" s="20" t="str">
        <f t="array" ref="T180">INDEX(Sheet10!D:D,MATCH(C180&amp;E180,INDEX(Sheet10!A:A&amp;Sheet10!B:B,0),0))</f>
        <v>D14AG</v>
      </c>
      <c r="U180" s="20" t="str">
        <f>VLOOKUP(T180,Sheet10!D:E,2,FALSE)</f>
        <v>Respiratory Drug Resistance TB</v>
      </c>
      <c r="V180" s="20"/>
      <c r="W180" s="20"/>
      <c r="X180" s="20"/>
      <c r="Y180" s="20"/>
      <c r="Z180" s="20"/>
      <c r="AA180" s="20"/>
      <c r="AB180" s="20"/>
      <c r="AC180" s="20"/>
      <c r="AD180" s="20"/>
      <c r="AE180" s="20"/>
    </row>
    <row r="181">
      <c r="A181" s="20" t="str">
        <f t="shared" ref="A181:B181" si="182">T181</f>
        <v>D14AG</v>
      </c>
      <c r="B181" s="20" t="str">
        <f t="shared" si="182"/>
        <v>Respiratory Drug Resistance TB</v>
      </c>
      <c r="C181" s="20" t="str">
        <f t="shared" si="3"/>
        <v>1</v>
      </c>
      <c r="D181" s="20" t="str">
        <f t="shared" si="4"/>
        <v>14</v>
      </c>
      <c r="E181" s="20" t="str">
        <f t="shared" si="5"/>
        <v>14671</v>
      </c>
      <c r="F181" s="25">
        <v>1467111.0</v>
      </c>
      <c r="G181" s="20" t="s">
        <v>27031</v>
      </c>
      <c r="H181" s="26">
        <v>62781.0</v>
      </c>
      <c r="I181" s="26">
        <v>8037060.0</v>
      </c>
      <c r="J181" s="25">
        <v>1.09</v>
      </c>
      <c r="K181" s="26">
        <v>8760395.0</v>
      </c>
      <c r="L181" s="26">
        <v>8037060.0</v>
      </c>
      <c r="M181" s="25">
        <v>1.09</v>
      </c>
      <c r="N181" s="25">
        <v>0.75</v>
      </c>
      <c r="O181" s="26">
        <v>6570297.0</v>
      </c>
      <c r="P181" s="26">
        <v>3.871900498E11</v>
      </c>
      <c r="Q181" s="26">
        <v>4.17390577714E11</v>
      </c>
      <c r="R181" s="26">
        <v>3.0200527914E10</v>
      </c>
      <c r="S181" s="27">
        <v>0.078</v>
      </c>
      <c r="T181" s="20" t="str">
        <f t="array" ref="T181">INDEX(Sheet10!D:D,MATCH(C181&amp;E181,INDEX(Sheet10!A:A&amp;Sheet10!B:B,0),0))</f>
        <v>D14AG</v>
      </c>
      <c r="U181" s="20" t="str">
        <f>VLOOKUP(T181,Sheet10!D:E,2,FALSE)</f>
        <v>Respiratory Drug Resistance TB</v>
      </c>
      <c r="V181" s="20"/>
      <c r="W181" s="20"/>
      <c r="X181" s="20"/>
      <c r="Y181" s="20"/>
      <c r="Z181" s="20"/>
      <c r="AA181" s="20"/>
      <c r="AB181" s="20"/>
      <c r="AC181" s="20"/>
      <c r="AD181" s="20"/>
      <c r="AE181" s="20"/>
    </row>
    <row r="182">
      <c r="A182" s="20" t="str">
        <f t="shared" ref="A182:B182" si="183">T182</f>
        <v>D14AG</v>
      </c>
      <c r="B182" s="20" t="str">
        <f t="shared" si="183"/>
        <v>Respiratory Drug Resistance TB</v>
      </c>
      <c r="C182" s="20" t="str">
        <f t="shared" si="3"/>
        <v>1</v>
      </c>
      <c r="D182" s="20" t="str">
        <f t="shared" si="4"/>
        <v>14</v>
      </c>
      <c r="E182" s="20" t="str">
        <f t="shared" si="5"/>
        <v>14671</v>
      </c>
      <c r="F182" s="25">
        <v>1467112.0</v>
      </c>
      <c r="G182" s="20" t="s">
        <v>27056</v>
      </c>
      <c r="H182" s="25">
        <v>18.0</v>
      </c>
      <c r="I182" s="26">
        <v>8037060.0</v>
      </c>
      <c r="J182" s="25">
        <v>2.26</v>
      </c>
      <c r="K182" s="26">
        <v>1.8163756E7</v>
      </c>
      <c r="L182" s="26">
        <v>8037060.0</v>
      </c>
      <c r="M182" s="25">
        <v>2.26</v>
      </c>
      <c r="N182" s="25">
        <v>1.0</v>
      </c>
      <c r="O182" s="26">
        <v>1.8163756E7</v>
      </c>
      <c r="P182" s="26">
        <v>1.757677E8</v>
      </c>
      <c r="Q182" s="26">
        <v>3.32422601E8</v>
      </c>
      <c r="R182" s="26">
        <v>1.56654901E8</v>
      </c>
      <c r="S182" s="27">
        <v>0.891</v>
      </c>
      <c r="T182" s="20" t="str">
        <f t="array" ref="T182">INDEX(Sheet10!D:D,MATCH(C182&amp;E182,INDEX(Sheet10!A:A&amp;Sheet10!B:B,0),0))</f>
        <v>D14AG</v>
      </c>
      <c r="U182" s="20" t="str">
        <f>VLOOKUP(T182,Sheet10!D:E,2,FALSE)</f>
        <v>Respiratory Drug Resistance TB</v>
      </c>
      <c r="V182" s="20"/>
      <c r="W182" s="20"/>
      <c r="X182" s="20"/>
      <c r="Y182" s="20"/>
      <c r="Z182" s="20"/>
      <c r="AA182" s="20"/>
      <c r="AB182" s="20"/>
      <c r="AC182" s="20"/>
      <c r="AD182" s="20"/>
      <c r="AE182" s="20"/>
    </row>
    <row r="183">
      <c r="A183" s="20" t="str">
        <f t="shared" ref="A183:B183" si="184">T183</f>
        <v>D14AH</v>
      </c>
      <c r="B183" s="20" t="str">
        <f t="shared" si="184"/>
        <v>Respiratory Infections and Inflammation</v>
      </c>
      <c r="C183" s="20" t="str">
        <f t="shared" si="3"/>
        <v>1</v>
      </c>
      <c r="D183" s="20" t="str">
        <f t="shared" si="4"/>
        <v>14</v>
      </c>
      <c r="E183" s="20" t="str">
        <f t="shared" si="5"/>
        <v>14681</v>
      </c>
      <c r="F183" s="25">
        <v>1468110.0</v>
      </c>
      <c r="G183" s="20" t="s">
        <v>27079</v>
      </c>
      <c r="H183" s="26">
        <v>1020145.0</v>
      </c>
      <c r="I183" s="26">
        <v>8037060.0</v>
      </c>
      <c r="J183" s="25">
        <v>0.57</v>
      </c>
      <c r="K183" s="26">
        <v>4581124.0</v>
      </c>
      <c r="L183" s="26">
        <v>8037060.0</v>
      </c>
      <c r="M183" s="25">
        <v>0.57</v>
      </c>
      <c r="N183" s="25">
        <v>0.87</v>
      </c>
      <c r="O183" s="26">
        <v>3985578.0</v>
      </c>
      <c r="P183" s="26">
        <v>3.8389687601E12</v>
      </c>
      <c r="Q183" s="26">
        <v>4.205224951898E12</v>
      </c>
      <c r="R183" s="26">
        <v>3.66256191798E11</v>
      </c>
      <c r="S183" s="27">
        <v>0.095</v>
      </c>
      <c r="T183" s="20" t="str">
        <f t="array" ref="T183">INDEX(Sheet10!D:D,MATCH(C183&amp;E183,INDEX(Sheet10!A:A&amp;Sheet10!B:B,0),0))</f>
        <v>D14AH</v>
      </c>
      <c r="U183" s="20" t="str">
        <f>VLOOKUP(T183,Sheet10!D:E,2,FALSE)</f>
        <v>Respiratory Infections and Inflammation</v>
      </c>
      <c r="V183" s="20"/>
      <c r="W183" s="20"/>
      <c r="X183" s="20"/>
      <c r="Y183" s="20"/>
      <c r="Z183" s="20"/>
      <c r="AA183" s="20"/>
      <c r="AB183" s="20"/>
      <c r="AC183" s="20"/>
      <c r="AD183" s="20"/>
      <c r="AE183" s="20"/>
    </row>
    <row r="184">
      <c r="A184" s="20" t="str">
        <f t="shared" ref="A184:B184" si="185">T184</f>
        <v>D14AH</v>
      </c>
      <c r="B184" s="20" t="str">
        <f t="shared" si="185"/>
        <v>Respiratory Infections and Inflammation</v>
      </c>
      <c r="C184" s="20" t="str">
        <f t="shared" si="3"/>
        <v>1</v>
      </c>
      <c r="D184" s="20" t="str">
        <f t="shared" si="4"/>
        <v>14</v>
      </c>
      <c r="E184" s="20" t="str">
        <f t="shared" si="5"/>
        <v>14681</v>
      </c>
      <c r="F184" s="25">
        <v>1468111.0</v>
      </c>
      <c r="G184" s="20" t="s">
        <v>27101</v>
      </c>
      <c r="H184" s="26">
        <v>246193.0</v>
      </c>
      <c r="I184" s="26">
        <v>8037060.0</v>
      </c>
      <c r="J184" s="25">
        <v>0.76</v>
      </c>
      <c r="K184" s="26">
        <v>6108166.0</v>
      </c>
      <c r="L184" s="26">
        <v>8037060.0</v>
      </c>
      <c r="M184" s="25">
        <v>0.76</v>
      </c>
      <c r="N184" s="25">
        <v>0.93</v>
      </c>
      <c r="O184" s="26">
        <v>5680594.0</v>
      </c>
      <c r="P184" s="26">
        <v>1.3142027939E12</v>
      </c>
      <c r="Q184" s="26">
        <v>1.430172000612E12</v>
      </c>
      <c r="R184" s="26">
        <v>1.15969206712E11</v>
      </c>
      <c r="S184" s="27">
        <v>0.088</v>
      </c>
      <c r="T184" s="20" t="str">
        <f t="array" ref="T184">INDEX(Sheet10!D:D,MATCH(C184&amp;E184,INDEX(Sheet10!A:A&amp;Sheet10!B:B,0),0))</f>
        <v>D14AH</v>
      </c>
      <c r="U184" s="20" t="str">
        <f>VLOOKUP(T184,Sheet10!D:E,2,FALSE)</f>
        <v>Respiratory Infections and Inflammation</v>
      </c>
      <c r="V184" s="20"/>
      <c r="W184" s="20"/>
      <c r="X184" s="20"/>
      <c r="Y184" s="20"/>
      <c r="Z184" s="20"/>
      <c r="AA184" s="20"/>
      <c r="AB184" s="20"/>
      <c r="AC184" s="20"/>
      <c r="AD184" s="20"/>
      <c r="AE184" s="20"/>
    </row>
    <row r="185">
      <c r="A185" s="20" t="str">
        <f t="shared" ref="A185:B185" si="186">T185</f>
        <v>D14AH</v>
      </c>
      <c r="B185" s="20" t="str">
        <f t="shared" si="186"/>
        <v>Respiratory Infections and Inflammation</v>
      </c>
      <c r="C185" s="20" t="str">
        <f t="shared" si="3"/>
        <v>1</v>
      </c>
      <c r="D185" s="20" t="str">
        <f t="shared" si="4"/>
        <v>14</v>
      </c>
      <c r="E185" s="20" t="str">
        <f t="shared" si="5"/>
        <v>14681</v>
      </c>
      <c r="F185" s="25">
        <v>1468112.0</v>
      </c>
      <c r="G185" s="20" t="s">
        <v>27121</v>
      </c>
      <c r="H185" s="26">
        <v>1056.0</v>
      </c>
      <c r="I185" s="26">
        <v>8037060.0</v>
      </c>
      <c r="J185" s="25">
        <v>1.22</v>
      </c>
      <c r="K185" s="26">
        <v>9805213.0</v>
      </c>
      <c r="L185" s="26">
        <v>8037060.0</v>
      </c>
      <c r="M185" s="25">
        <v>1.22</v>
      </c>
      <c r="N185" s="25">
        <v>1.0</v>
      </c>
      <c r="O185" s="26">
        <v>9805213.0</v>
      </c>
      <c r="P185" s="26">
        <v>9.1014534E9</v>
      </c>
      <c r="Q185" s="26">
        <v>1.0470967639E10</v>
      </c>
      <c r="R185" s="26">
        <v>1.369514239E9</v>
      </c>
      <c r="S185" s="27">
        <v>0.15</v>
      </c>
      <c r="T185" s="20" t="str">
        <f t="array" ref="T185">INDEX(Sheet10!D:D,MATCH(C185&amp;E185,INDEX(Sheet10!A:A&amp;Sheet10!B:B,0),0))</f>
        <v>D14AH</v>
      </c>
      <c r="U185" s="20" t="str">
        <f>VLOOKUP(T185,Sheet10!D:E,2,FALSE)</f>
        <v>Respiratory Infections and Inflammation</v>
      </c>
      <c r="V185" s="20"/>
      <c r="W185" s="20"/>
      <c r="X185" s="20"/>
      <c r="Y185" s="20"/>
      <c r="Z185" s="20"/>
      <c r="AA185" s="20"/>
      <c r="AB185" s="20"/>
      <c r="AC185" s="20"/>
      <c r="AD185" s="20"/>
      <c r="AE185" s="20"/>
    </row>
    <row r="186">
      <c r="A186" s="20" t="str">
        <f t="shared" ref="A186:B186" si="187">T186</f>
        <v>D14AJ</v>
      </c>
      <c r="B186" s="20" t="str">
        <f t="shared" si="187"/>
        <v>Chronic Obstructive Pulmonary Disease (COPD)</v>
      </c>
      <c r="C186" s="20" t="str">
        <f t="shared" si="3"/>
        <v>1</v>
      </c>
      <c r="D186" s="20" t="str">
        <f t="shared" si="4"/>
        <v>14</v>
      </c>
      <c r="E186" s="20" t="str">
        <f t="shared" si="5"/>
        <v>14691</v>
      </c>
      <c r="F186" s="25">
        <v>1469110.0</v>
      </c>
      <c r="G186" s="20" t="s">
        <v>27142</v>
      </c>
      <c r="H186" s="26">
        <v>68922.0</v>
      </c>
      <c r="I186" s="26">
        <v>8037060.0</v>
      </c>
      <c r="J186" s="25">
        <v>0.6</v>
      </c>
      <c r="K186" s="26">
        <v>4822236.0</v>
      </c>
      <c r="L186" s="26">
        <v>8037060.0</v>
      </c>
      <c r="M186" s="25">
        <v>0.6</v>
      </c>
      <c r="N186" s="25">
        <v>0.79</v>
      </c>
      <c r="O186" s="26">
        <v>3809566.0</v>
      </c>
      <c r="P186" s="26">
        <v>2.473826424E11</v>
      </c>
      <c r="Q186" s="26">
        <v>2.68980097178E11</v>
      </c>
      <c r="R186" s="26">
        <v>2.1597454778E10</v>
      </c>
      <c r="S186" s="27">
        <v>0.087</v>
      </c>
      <c r="T186" s="20" t="str">
        <f t="array" ref="T186">INDEX(Sheet10!D:D,MATCH(C186&amp;E186,INDEX(Sheet10!A:A&amp;Sheet10!B:B,0),0))</f>
        <v>D14AJ</v>
      </c>
      <c r="U186" s="20" t="str">
        <f>VLOOKUP(T186,Sheet10!D:E,2,FALSE)</f>
        <v>Chronic Obstructive Pulmonary Disease (COPD)</v>
      </c>
      <c r="V186" s="20"/>
      <c r="W186" s="20"/>
      <c r="X186" s="20"/>
      <c r="Y186" s="20"/>
      <c r="Z186" s="20"/>
      <c r="AA186" s="20"/>
      <c r="AB186" s="20"/>
      <c r="AC186" s="20"/>
      <c r="AD186" s="20"/>
      <c r="AE186" s="20"/>
    </row>
    <row r="187">
      <c r="A187" s="20" t="str">
        <f t="shared" ref="A187:B187" si="188">T187</f>
        <v>D14AJ</v>
      </c>
      <c r="B187" s="20" t="str">
        <f t="shared" si="188"/>
        <v>Chronic Obstructive Pulmonary Disease (COPD)</v>
      </c>
      <c r="C187" s="20" t="str">
        <f t="shared" si="3"/>
        <v>1</v>
      </c>
      <c r="D187" s="20" t="str">
        <f t="shared" si="4"/>
        <v>14</v>
      </c>
      <c r="E187" s="20" t="str">
        <f t="shared" si="5"/>
        <v>14691</v>
      </c>
      <c r="F187" s="25">
        <v>1469111.0</v>
      </c>
      <c r="G187" s="20" t="s">
        <v>27158</v>
      </c>
      <c r="H187" s="26">
        <v>16491.0</v>
      </c>
      <c r="I187" s="26">
        <v>8037060.0</v>
      </c>
      <c r="J187" s="25">
        <v>0.77</v>
      </c>
      <c r="K187" s="26">
        <v>6188536.0</v>
      </c>
      <c r="L187" s="26">
        <v>8037060.0</v>
      </c>
      <c r="M187" s="25">
        <v>0.77</v>
      </c>
      <c r="N187" s="25">
        <v>1.0</v>
      </c>
      <c r="O187" s="26">
        <v>6188536.0</v>
      </c>
      <c r="P187" s="26">
        <v>7.81199346E10</v>
      </c>
      <c r="Q187" s="26">
        <v>1.03890644474E11</v>
      </c>
      <c r="R187" s="26">
        <v>2.5770709874E10</v>
      </c>
      <c r="S187" s="27">
        <v>0.33</v>
      </c>
      <c r="T187" s="20" t="str">
        <f t="array" ref="T187">INDEX(Sheet10!D:D,MATCH(C187&amp;E187,INDEX(Sheet10!A:A&amp;Sheet10!B:B,0),0))</f>
        <v>D14AJ</v>
      </c>
      <c r="U187" s="20" t="str">
        <f>VLOOKUP(T187,Sheet10!D:E,2,FALSE)</f>
        <v>Chronic Obstructive Pulmonary Disease (COPD)</v>
      </c>
      <c r="V187" s="20"/>
      <c r="W187" s="20"/>
      <c r="X187" s="20"/>
      <c r="Y187" s="20"/>
      <c r="Z187" s="20"/>
      <c r="AA187" s="20"/>
      <c r="AB187" s="20"/>
      <c r="AC187" s="20"/>
      <c r="AD187" s="20"/>
      <c r="AE187" s="20"/>
    </row>
    <row r="188">
      <c r="A188" s="20" t="str">
        <f t="shared" ref="A188:B188" si="189">T188</f>
        <v>D14AK</v>
      </c>
      <c r="B188" s="20" t="str">
        <f t="shared" si="189"/>
        <v>Bronchitis and Asthma</v>
      </c>
      <c r="C188" s="20" t="str">
        <f t="shared" si="3"/>
        <v>1</v>
      </c>
      <c r="D188" s="20" t="str">
        <f t="shared" si="4"/>
        <v>14</v>
      </c>
      <c r="E188" s="20" t="str">
        <f t="shared" si="5"/>
        <v>14701</v>
      </c>
      <c r="F188" s="25">
        <v>1470110.0</v>
      </c>
      <c r="G188" s="20" t="s">
        <v>27183</v>
      </c>
      <c r="H188" s="26">
        <v>126465.0</v>
      </c>
      <c r="I188" s="26">
        <v>8037060.0</v>
      </c>
      <c r="J188" s="25">
        <v>0.42</v>
      </c>
      <c r="K188" s="26">
        <v>3375565.0</v>
      </c>
      <c r="L188" s="26">
        <v>8037060.0</v>
      </c>
      <c r="M188" s="25">
        <v>0.42</v>
      </c>
      <c r="N188" s="25">
        <v>0.78</v>
      </c>
      <c r="O188" s="26">
        <v>2632941.0</v>
      </c>
      <c r="P188" s="26">
        <v>3.138888688E11</v>
      </c>
      <c r="Q188" s="26">
        <v>3.47432420354E11</v>
      </c>
      <c r="R188" s="26">
        <v>3.3543551554E10</v>
      </c>
      <c r="S188" s="27">
        <v>0.107</v>
      </c>
      <c r="T188" s="20" t="str">
        <f t="array" ref="T188">INDEX(Sheet10!D:D,MATCH(C188&amp;E188,INDEX(Sheet10!A:A&amp;Sheet10!B:B,0),0))</f>
        <v>D14AK</v>
      </c>
      <c r="U188" s="20" t="str">
        <f>VLOOKUP(T188,Sheet10!D:E,2,FALSE)</f>
        <v>Bronchitis and Asthma</v>
      </c>
      <c r="V188" s="20"/>
      <c r="W188" s="20"/>
      <c r="X188" s="20"/>
      <c r="Y188" s="20"/>
      <c r="Z188" s="20"/>
      <c r="AA188" s="20"/>
      <c r="AB188" s="20"/>
      <c r="AC188" s="20"/>
      <c r="AD188" s="20"/>
      <c r="AE188" s="20"/>
    </row>
    <row r="189">
      <c r="A189" s="20" t="str">
        <f t="shared" ref="A189:B189" si="190">T189</f>
        <v>D14AK</v>
      </c>
      <c r="B189" s="20" t="str">
        <f t="shared" si="190"/>
        <v>Bronchitis and Asthma</v>
      </c>
      <c r="C189" s="20" t="str">
        <f t="shared" si="3"/>
        <v>1</v>
      </c>
      <c r="D189" s="20" t="str">
        <f t="shared" si="4"/>
        <v>14</v>
      </c>
      <c r="E189" s="20" t="str">
        <f t="shared" si="5"/>
        <v>14701</v>
      </c>
      <c r="F189" s="25">
        <v>1470111.0</v>
      </c>
      <c r="G189" s="20" t="s">
        <v>27207</v>
      </c>
      <c r="H189" s="26">
        <v>12108.0</v>
      </c>
      <c r="I189" s="26">
        <v>8037060.0</v>
      </c>
      <c r="J189" s="25">
        <v>0.58</v>
      </c>
      <c r="K189" s="26">
        <v>4661495.0</v>
      </c>
      <c r="L189" s="26">
        <v>8037060.0</v>
      </c>
      <c r="M189" s="25">
        <v>0.58</v>
      </c>
      <c r="N189" s="25">
        <v>1.0</v>
      </c>
      <c r="O189" s="26">
        <v>4661495.0</v>
      </c>
      <c r="P189" s="26">
        <v>4.22147544E10</v>
      </c>
      <c r="Q189" s="26">
        <v>5.7860811038E10</v>
      </c>
      <c r="R189" s="26">
        <v>1.5646056638E10</v>
      </c>
      <c r="S189" s="27">
        <v>0.371</v>
      </c>
      <c r="T189" s="20" t="str">
        <f t="array" ref="T189">INDEX(Sheet10!D:D,MATCH(C189&amp;E189,INDEX(Sheet10!A:A&amp;Sheet10!B:B,0),0))</f>
        <v>D14AK</v>
      </c>
      <c r="U189" s="20" t="str">
        <f>VLOOKUP(T189,Sheet10!D:E,2,FALSE)</f>
        <v>Bronchitis and Asthma</v>
      </c>
      <c r="V189" s="20"/>
      <c r="W189" s="20"/>
      <c r="X189" s="20"/>
      <c r="Y189" s="20"/>
      <c r="Z189" s="20"/>
      <c r="AA189" s="20"/>
      <c r="AB189" s="20"/>
      <c r="AC189" s="20"/>
      <c r="AD189" s="20"/>
      <c r="AE189" s="20"/>
    </row>
    <row r="190">
      <c r="A190" s="20" t="str">
        <f t="shared" ref="A190:B190" si="191">T190</f>
        <v>D14AL</v>
      </c>
      <c r="B190" s="20" t="str">
        <f t="shared" si="191"/>
        <v>Cystic Lung Diseases</v>
      </c>
      <c r="C190" s="20" t="str">
        <f t="shared" si="3"/>
        <v>1</v>
      </c>
      <c r="D190" s="20" t="str">
        <f t="shared" si="4"/>
        <v>14</v>
      </c>
      <c r="E190" s="20" t="str">
        <f t="shared" si="5"/>
        <v>14711</v>
      </c>
      <c r="F190" s="25">
        <v>1471110.0</v>
      </c>
      <c r="G190" s="20" t="s">
        <v>27212</v>
      </c>
      <c r="H190" s="26">
        <v>8673.0</v>
      </c>
      <c r="I190" s="26">
        <v>8037060.0</v>
      </c>
      <c r="J190" s="25">
        <v>0.62</v>
      </c>
      <c r="K190" s="26">
        <v>4982977.0</v>
      </c>
      <c r="L190" s="26">
        <v>8037060.0</v>
      </c>
      <c r="M190" s="25">
        <v>0.62</v>
      </c>
      <c r="N190" s="25">
        <v>1.0</v>
      </c>
      <c r="O190" s="26">
        <v>4982977.0</v>
      </c>
      <c r="P190" s="26">
        <v>3.39902011E10</v>
      </c>
      <c r="Q190" s="26">
        <v>4.3918542256E10</v>
      </c>
      <c r="R190" s="26">
        <v>9.928341156E9</v>
      </c>
      <c r="S190" s="27">
        <v>0.292</v>
      </c>
      <c r="T190" s="20" t="str">
        <f t="array" ref="T190">INDEX(Sheet10!D:D,MATCH(C190&amp;E190,INDEX(Sheet10!A:A&amp;Sheet10!B:B,0),0))</f>
        <v>D14AL</v>
      </c>
      <c r="U190" s="20" t="str">
        <f>VLOOKUP(T190,Sheet10!D:E,2,FALSE)</f>
        <v>Cystic Lung Diseases</v>
      </c>
      <c r="V190" s="20"/>
      <c r="W190" s="20"/>
      <c r="X190" s="20"/>
      <c r="Y190" s="20"/>
      <c r="Z190" s="20"/>
      <c r="AA190" s="20"/>
      <c r="AB190" s="20"/>
      <c r="AC190" s="20"/>
      <c r="AD190" s="20"/>
      <c r="AE190" s="20"/>
    </row>
    <row r="191">
      <c r="A191" s="20" t="str">
        <f t="shared" ref="A191:B191" si="192">T191</f>
        <v>D14AL</v>
      </c>
      <c r="B191" s="20" t="str">
        <f t="shared" si="192"/>
        <v>Cystic Lung Diseases</v>
      </c>
      <c r="C191" s="20" t="str">
        <f t="shared" si="3"/>
        <v>1</v>
      </c>
      <c r="D191" s="20" t="str">
        <f t="shared" si="4"/>
        <v>14</v>
      </c>
      <c r="E191" s="20" t="str">
        <f t="shared" si="5"/>
        <v>14711</v>
      </c>
      <c r="F191" s="25">
        <v>1471111.0</v>
      </c>
      <c r="G191" s="20" t="s">
        <v>27219</v>
      </c>
      <c r="H191" s="26">
        <v>2292.0</v>
      </c>
      <c r="I191" s="26">
        <v>8037060.0</v>
      </c>
      <c r="J191" s="25">
        <v>0.82</v>
      </c>
      <c r="K191" s="26">
        <v>6590389.0</v>
      </c>
      <c r="L191" s="26">
        <v>8037060.0</v>
      </c>
      <c r="M191" s="25">
        <v>0.82</v>
      </c>
      <c r="N191" s="25">
        <v>1.0</v>
      </c>
      <c r="O191" s="26">
        <v>6590389.0</v>
      </c>
      <c r="P191" s="26">
        <v>1.14098732E10</v>
      </c>
      <c r="Q191" s="26">
        <v>1.5343591046E10</v>
      </c>
      <c r="R191" s="26">
        <v>3.933717846E9</v>
      </c>
      <c r="S191" s="27">
        <v>0.345</v>
      </c>
      <c r="T191" s="20" t="str">
        <f t="array" ref="T191">INDEX(Sheet10!D:D,MATCH(C191&amp;E191,INDEX(Sheet10!A:A&amp;Sheet10!B:B,0),0))</f>
        <v>D14AL</v>
      </c>
      <c r="U191" s="20" t="str">
        <f>VLOOKUP(T191,Sheet10!D:E,2,FALSE)</f>
        <v>Cystic Lung Diseases</v>
      </c>
      <c r="V191" s="20"/>
      <c r="W191" s="20"/>
      <c r="X191" s="20"/>
      <c r="Y191" s="20"/>
      <c r="Z191" s="20"/>
      <c r="AA191" s="20"/>
      <c r="AB191" s="20"/>
      <c r="AC191" s="20"/>
      <c r="AD191" s="20"/>
      <c r="AE191" s="20"/>
    </row>
    <row r="192">
      <c r="A192" s="20" t="str">
        <f t="shared" ref="A192:B192" si="193">T192</f>
        <v>D14AL</v>
      </c>
      <c r="B192" s="20" t="str">
        <f t="shared" si="193"/>
        <v>Cystic Lung Diseases</v>
      </c>
      <c r="C192" s="20" t="str">
        <f t="shared" si="3"/>
        <v>1</v>
      </c>
      <c r="D192" s="20" t="str">
        <f t="shared" si="4"/>
        <v>14</v>
      </c>
      <c r="E192" s="20" t="str">
        <f t="shared" si="5"/>
        <v>14711</v>
      </c>
      <c r="F192" s="25">
        <v>1471112.0</v>
      </c>
      <c r="G192" s="20" t="s">
        <v>27223</v>
      </c>
      <c r="H192" s="25">
        <v>269.0</v>
      </c>
      <c r="I192" s="26">
        <v>8037060.0</v>
      </c>
      <c r="J192" s="25">
        <v>1.04</v>
      </c>
      <c r="K192" s="26">
        <v>8358542.0</v>
      </c>
      <c r="L192" s="26">
        <v>8037060.0</v>
      </c>
      <c r="M192" s="25">
        <v>1.04</v>
      </c>
      <c r="N192" s="25">
        <v>1.0</v>
      </c>
      <c r="O192" s="26">
        <v>8358542.0</v>
      </c>
      <c r="P192" s="26">
        <v>1.6842076E9</v>
      </c>
      <c r="Q192" s="26">
        <v>2.279184406E9</v>
      </c>
      <c r="R192" s="26">
        <v>5.94976806E8</v>
      </c>
      <c r="S192" s="27">
        <v>0.353</v>
      </c>
      <c r="T192" s="20" t="str">
        <f t="array" ref="T192">INDEX(Sheet10!D:D,MATCH(C192&amp;E192,INDEX(Sheet10!A:A&amp;Sheet10!B:B,0),0))</f>
        <v>D14AL</v>
      </c>
      <c r="U192" s="20" t="str">
        <f>VLOOKUP(T192,Sheet10!D:E,2,FALSE)</f>
        <v>Cystic Lung Diseases</v>
      </c>
      <c r="V192" s="20"/>
      <c r="W192" s="20"/>
      <c r="X192" s="20"/>
      <c r="Y192" s="20"/>
      <c r="Z192" s="20"/>
      <c r="AA192" s="20"/>
      <c r="AB192" s="20"/>
      <c r="AC192" s="20"/>
      <c r="AD192" s="20"/>
      <c r="AE192" s="20"/>
    </row>
    <row r="193">
      <c r="A193" s="20" t="str">
        <f t="shared" ref="A193:B193" si="194">T193</f>
        <v>D14AM</v>
      </c>
      <c r="B193" s="20" t="str">
        <f t="shared" si="194"/>
        <v>Interstitial Lung Disease</v>
      </c>
      <c r="C193" s="20" t="str">
        <f t="shared" si="3"/>
        <v>1</v>
      </c>
      <c r="D193" s="20" t="str">
        <f t="shared" si="4"/>
        <v>14</v>
      </c>
      <c r="E193" s="20" t="str">
        <f t="shared" si="5"/>
        <v>14721</v>
      </c>
      <c r="F193" s="25">
        <v>1472110.0</v>
      </c>
      <c r="G193" s="20" t="s">
        <v>27227</v>
      </c>
      <c r="H193" s="26">
        <v>41928.0</v>
      </c>
      <c r="I193" s="26">
        <v>8037060.0</v>
      </c>
      <c r="J193" s="25">
        <v>0.62</v>
      </c>
      <c r="K193" s="26">
        <v>4982977.0</v>
      </c>
      <c r="L193" s="26">
        <v>8037060.0</v>
      </c>
      <c r="M193" s="25">
        <v>0.62</v>
      </c>
      <c r="N193" s="25">
        <v>1.01</v>
      </c>
      <c r="O193" s="26">
        <v>5032807.0</v>
      </c>
      <c r="P193" s="26">
        <v>1.989342883E11</v>
      </c>
      <c r="Q193" s="26">
        <v>2.13813339722E11</v>
      </c>
      <c r="R193" s="26">
        <v>1.4879051422E10</v>
      </c>
      <c r="S193" s="27">
        <v>0.075</v>
      </c>
      <c r="T193" s="20" t="str">
        <f t="array" ref="T193">INDEX(Sheet10!D:D,MATCH(C193&amp;E193,INDEX(Sheet10!A:A&amp;Sheet10!B:B,0),0))</f>
        <v>D14AM</v>
      </c>
      <c r="U193" s="20" t="str">
        <f>VLOOKUP(T193,Sheet10!D:E,2,FALSE)</f>
        <v>Interstitial Lung Disease</v>
      </c>
      <c r="V193" s="20"/>
      <c r="W193" s="20"/>
      <c r="X193" s="20"/>
      <c r="Y193" s="20"/>
      <c r="Z193" s="20"/>
      <c r="AA193" s="20"/>
      <c r="AB193" s="20"/>
      <c r="AC193" s="20"/>
      <c r="AD193" s="20"/>
      <c r="AE193" s="20"/>
    </row>
    <row r="194">
      <c r="A194" s="20" t="str">
        <f t="shared" ref="A194:B194" si="195">T194</f>
        <v>D14AM</v>
      </c>
      <c r="B194" s="20" t="str">
        <f t="shared" si="195"/>
        <v>Interstitial Lung Disease</v>
      </c>
      <c r="C194" s="20" t="str">
        <f t="shared" si="3"/>
        <v>1</v>
      </c>
      <c r="D194" s="20" t="str">
        <f t="shared" si="4"/>
        <v>14</v>
      </c>
      <c r="E194" s="20" t="str">
        <f t="shared" si="5"/>
        <v>14721</v>
      </c>
      <c r="F194" s="25">
        <v>1472111.0</v>
      </c>
      <c r="G194" s="20" t="s">
        <v>27231</v>
      </c>
      <c r="H194" s="26">
        <v>10967.0</v>
      </c>
      <c r="I194" s="26">
        <v>8037060.0</v>
      </c>
      <c r="J194" s="25">
        <v>0.79</v>
      </c>
      <c r="K194" s="26">
        <v>6349277.0</v>
      </c>
      <c r="L194" s="26">
        <v>8037060.0</v>
      </c>
      <c r="M194" s="25">
        <v>0.79</v>
      </c>
      <c r="N194" s="25">
        <v>1.0</v>
      </c>
      <c r="O194" s="26">
        <v>6349277.0</v>
      </c>
      <c r="P194" s="26">
        <v>6.07465727E10</v>
      </c>
      <c r="Q194" s="26">
        <v>7.0520150246E10</v>
      </c>
      <c r="R194" s="26">
        <v>9.773577546E9</v>
      </c>
      <c r="S194" s="27">
        <v>0.161</v>
      </c>
      <c r="T194" s="20" t="str">
        <f t="array" ref="T194">INDEX(Sheet10!D:D,MATCH(C194&amp;E194,INDEX(Sheet10!A:A&amp;Sheet10!B:B,0),0))</f>
        <v>D14AM</v>
      </c>
      <c r="U194" s="20" t="str">
        <f>VLOOKUP(T194,Sheet10!D:E,2,FALSE)</f>
        <v>Interstitial Lung Disease</v>
      </c>
      <c r="V194" s="20"/>
      <c r="W194" s="20"/>
      <c r="X194" s="20"/>
      <c r="Y194" s="20"/>
      <c r="Z194" s="20"/>
      <c r="AA194" s="20"/>
      <c r="AB194" s="20"/>
      <c r="AC194" s="20"/>
      <c r="AD194" s="20"/>
      <c r="AE194" s="20"/>
    </row>
    <row r="195">
      <c r="A195" s="20" t="str">
        <f t="shared" ref="A195:B195" si="196">T195</f>
        <v>D14AN</v>
      </c>
      <c r="B195" s="20" t="str">
        <f t="shared" si="196"/>
        <v>Sleep Related Breathing Disorders</v>
      </c>
      <c r="C195" s="20" t="str">
        <f t="shared" si="3"/>
        <v>1</v>
      </c>
      <c r="D195" s="20" t="str">
        <f t="shared" si="4"/>
        <v>14</v>
      </c>
      <c r="E195" s="20" t="str">
        <f t="shared" si="5"/>
        <v>14731</v>
      </c>
      <c r="F195" s="25">
        <v>1473119.0</v>
      </c>
      <c r="G195" s="20" t="s">
        <v>24610</v>
      </c>
      <c r="H195" s="25">
        <v>117.0</v>
      </c>
      <c r="I195" s="26">
        <v>8037060.0</v>
      </c>
      <c r="J195" s="25">
        <v>0.48</v>
      </c>
      <c r="K195" s="26">
        <v>3857789.0</v>
      </c>
      <c r="L195" s="26">
        <v>8037060.0</v>
      </c>
      <c r="M195" s="25">
        <v>0.48</v>
      </c>
      <c r="N195" s="25">
        <v>1.35</v>
      </c>
      <c r="O195" s="26">
        <v>5208015.0</v>
      </c>
      <c r="P195" s="26">
        <v>6.092727E8</v>
      </c>
      <c r="Q195" s="26">
        <v>6.28685241E8</v>
      </c>
      <c r="R195" s="26">
        <v>1.9412541E7</v>
      </c>
      <c r="S195" s="27">
        <v>0.032</v>
      </c>
      <c r="T195" s="20" t="str">
        <f t="array" ref="T195">INDEX(Sheet10!D:D,MATCH(C195&amp;E195,INDEX(Sheet10!A:A&amp;Sheet10!B:B,0),0))</f>
        <v>D14AN</v>
      </c>
      <c r="U195" s="20" t="str">
        <f>VLOOKUP(T195,Sheet10!D:E,2,FALSE)</f>
        <v>Sleep Related Breathing Disorders</v>
      </c>
      <c r="V195" s="20"/>
      <c r="W195" s="20"/>
      <c r="X195" s="20"/>
      <c r="Y195" s="20"/>
      <c r="Z195" s="20"/>
      <c r="AA195" s="20"/>
      <c r="AB195" s="20"/>
      <c r="AC195" s="20"/>
      <c r="AD195" s="20"/>
      <c r="AE195" s="20"/>
    </row>
    <row r="196">
      <c r="A196" s="20" t="str">
        <f t="shared" ref="A196:B196" si="197">T196</f>
        <v>D14AP</v>
      </c>
      <c r="B196" s="20" t="str">
        <f t="shared" si="197"/>
        <v>Respiratory Signs and Symptoms &amp; Other Respiratory Diseases</v>
      </c>
      <c r="C196" s="20" t="str">
        <f t="shared" si="3"/>
        <v>1</v>
      </c>
      <c r="D196" s="20" t="str">
        <f t="shared" si="4"/>
        <v>14</v>
      </c>
      <c r="E196" s="20" t="str">
        <f t="shared" si="5"/>
        <v>14741</v>
      </c>
      <c r="F196" s="25">
        <v>1474110.0</v>
      </c>
      <c r="G196" s="20" t="s">
        <v>27235</v>
      </c>
      <c r="H196" s="26">
        <v>64744.0</v>
      </c>
      <c r="I196" s="26">
        <v>8037060.0</v>
      </c>
      <c r="J196" s="25">
        <v>0.49</v>
      </c>
      <c r="K196" s="26">
        <v>3938159.0</v>
      </c>
      <c r="L196" s="26">
        <v>8037060.0</v>
      </c>
      <c r="M196" s="25">
        <v>0.49</v>
      </c>
      <c r="N196" s="25">
        <v>0.84</v>
      </c>
      <c r="O196" s="26">
        <v>3308054.0</v>
      </c>
      <c r="P196" s="26">
        <v>2.01439216E11</v>
      </c>
      <c r="Q196" s="26">
        <v>2.18931391443E11</v>
      </c>
      <c r="R196" s="26">
        <v>1.7492175443E10</v>
      </c>
      <c r="S196" s="27">
        <v>0.087</v>
      </c>
      <c r="T196" s="20" t="str">
        <f t="array" ref="T196">INDEX(Sheet10!D:D,MATCH(C196&amp;E196,INDEX(Sheet10!A:A&amp;Sheet10!B:B,0),0))</f>
        <v>D14AP</v>
      </c>
      <c r="U196" s="20" t="str">
        <f>VLOOKUP(T196,Sheet10!D:E,2,FALSE)</f>
        <v>Respiratory Signs and Symptoms &amp; Other Respiratory Diseases</v>
      </c>
      <c r="V196" s="20"/>
      <c r="W196" s="20"/>
      <c r="X196" s="20"/>
      <c r="Y196" s="20"/>
      <c r="Z196" s="20"/>
      <c r="AA196" s="20"/>
      <c r="AB196" s="20"/>
      <c r="AC196" s="20"/>
      <c r="AD196" s="20"/>
      <c r="AE196" s="20"/>
    </row>
    <row r="197">
      <c r="A197" s="20" t="str">
        <f t="shared" ref="A197:B197" si="198">T197</f>
        <v>D14AP</v>
      </c>
      <c r="B197" s="20" t="str">
        <f t="shared" si="198"/>
        <v>Respiratory Signs and Symptoms &amp; Other Respiratory Diseases</v>
      </c>
      <c r="C197" s="20" t="str">
        <f t="shared" si="3"/>
        <v>1</v>
      </c>
      <c r="D197" s="20" t="str">
        <f t="shared" si="4"/>
        <v>14</v>
      </c>
      <c r="E197" s="20" t="str">
        <f t="shared" si="5"/>
        <v>14741</v>
      </c>
      <c r="F197" s="25">
        <v>1474111.0</v>
      </c>
      <c r="G197" s="20" t="s">
        <v>27239</v>
      </c>
      <c r="H197" s="26">
        <v>8885.0</v>
      </c>
      <c r="I197" s="26">
        <v>8037060.0</v>
      </c>
      <c r="J197" s="25">
        <v>0.65</v>
      </c>
      <c r="K197" s="26">
        <v>5224089.0</v>
      </c>
      <c r="L197" s="26">
        <v>8037060.0</v>
      </c>
      <c r="M197" s="25">
        <v>0.65</v>
      </c>
      <c r="N197" s="25">
        <v>1.0</v>
      </c>
      <c r="O197" s="26">
        <v>5224089.0</v>
      </c>
      <c r="P197" s="26">
        <v>3.48925154E10</v>
      </c>
      <c r="Q197" s="26">
        <v>4.7196108765E10</v>
      </c>
      <c r="R197" s="26">
        <v>1.2303593365E10</v>
      </c>
      <c r="S197" s="27">
        <v>0.353</v>
      </c>
      <c r="T197" s="20" t="str">
        <f t="array" ref="T197">INDEX(Sheet10!D:D,MATCH(C197&amp;E197,INDEX(Sheet10!A:A&amp;Sheet10!B:B,0),0))</f>
        <v>D14AP</v>
      </c>
      <c r="U197" s="20" t="str">
        <f>VLOOKUP(T197,Sheet10!D:E,2,FALSE)</f>
        <v>Respiratory Signs and Symptoms &amp; Other Respiratory Diseases</v>
      </c>
      <c r="V197" s="20"/>
      <c r="W197" s="20"/>
      <c r="X197" s="20"/>
      <c r="Y197" s="20"/>
      <c r="Z197" s="20"/>
      <c r="AA197" s="20"/>
      <c r="AB197" s="20"/>
      <c r="AC197" s="20"/>
      <c r="AD197" s="20"/>
      <c r="AE197" s="20"/>
    </row>
    <row r="198">
      <c r="A198" s="20" t="str">
        <f t="shared" ref="A198:B198" si="199">T198</f>
        <v>15PLX</v>
      </c>
      <c r="B198" s="20" t="str">
        <f t="shared" si="199"/>
        <v>Acute MI w PTCA w (+Stent)</v>
      </c>
      <c r="C198" s="20" t="str">
        <f t="shared" si="3"/>
        <v>1</v>
      </c>
      <c r="D198" s="20" t="str">
        <f t="shared" si="4"/>
        <v>15</v>
      </c>
      <c r="E198" s="20" t="str">
        <f t="shared" si="5"/>
        <v>15011</v>
      </c>
      <c r="F198" s="25">
        <v>1501110.0</v>
      </c>
      <c r="G198" s="20" t="s">
        <v>27254</v>
      </c>
      <c r="H198" s="26">
        <v>11085.0</v>
      </c>
      <c r="I198" s="26">
        <v>8037060.0</v>
      </c>
      <c r="J198" s="25">
        <v>5.6</v>
      </c>
      <c r="K198" s="26">
        <v>4.5007536E7</v>
      </c>
      <c r="L198" s="26">
        <v>8037060.0</v>
      </c>
      <c r="M198" s="25">
        <v>5.6</v>
      </c>
      <c r="N198" s="25">
        <v>1.0</v>
      </c>
      <c r="O198" s="26">
        <v>4.5007536E7</v>
      </c>
      <c r="P198" s="26">
        <v>3.41558636E11</v>
      </c>
      <c r="Q198" s="26">
        <v>5.0042562656E11</v>
      </c>
      <c r="R198" s="26">
        <v>1.5886699056E11</v>
      </c>
      <c r="S198" s="27">
        <v>0.465</v>
      </c>
      <c r="T198" s="20" t="str">
        <f t="array" ref="T198">INDEX(Sheet10!D:D,MATCH(C198&amp;E198,INDEX(Sheet10!A:A&amp;Sheet10!B:B,0),0))</f>
        <v>15PLX</v>
      </c>
      <c r="U198" s="20" t="str">
        <f>VLOOKUP(T198,Sheet10!D:E,2,FALSE)</f>
        <v>Acute MI w PTCA w (+Stent)</v>
      </c>
      <c r="V198" s="20"/>
      <c r="W198" s="20"/>
      <c r="X198" s="20"/>
      <c r="Y198" s="20"/>
      <c r="Z198" s="20"/>
      <c r="AA198" s="20"/>
      <c r="AB198" s="20"/>
      <c r="AC198" s="20"/>
      <c r="AD198" s="20"/>
      <c r="AE198" s="20"/>
    </row>
    <row r="199">
      <c r="A199" s="20" t="str">
        <f t="shared" ref="A199:B199" si="200">T199</f>
        <v>15PLX</v>
      </c>
      <c r="B199" s="20" t="str">
        <f t="shared" si="200"/>
        <v>Acute MI w PTCA w (+Stent)</v>
      </c>
      <c r="C199" s="20" t="str">
        <f t="shared" si="3"/>
        <v>1</v>
      </c>
      <c r="D199" s="20" t="str">
        <f t="shared" si="4"/>
        <v>15</v>
      </c>
      <c r="E199" s="20" t="str">
        <f t="shared" si="5"/>
        <v>15011</v>
      </c>
      <c r="F199" s="25">
        <v>1501111.0</v>
      </c>
      <c r="G199" s="20" t="s">
        <v>27262</v>
      </c>
      <c r="H199" s="26">
        <v>7329.0</v>
      </c>
      <c r="I199" s="26">
        <v>8037060.0</v>
      </c>
      <c r="J199" s="25">
        <v>6.23</v>
      </c>
      <c r="K199" s="26">
        <v>5.0070884E7</v>
      </c>
      <c r="L199" s="26">
        <v>8037060.0</v>
      </c>
      <c r="M199" s="25">
        <v>6.23</v>
      </c>
      <c r="N199" s="25">
        <v>1.0</v>
      </c>
      <c r="O199" s="26">
        <v>5.0070884E7</v>
      </c>
      <c r="P199" s="26">
        <v>3.451185312E11</v>
      </c>
      <c r="Q199" s="26">
        <v>3.6798091537E11</v>
      </c>
      <c r="R199" s="26">
        <v>2.286238417E10</v>
      </c>
      <c r="S199" s="27">
        <v>0.066</v>
      </c>
      <c r="T199" s="20" t="str">
        <f t="array" ref="T199">INDEX(Sheet10!D:D,MATCH(C199&amp;E199,INDEX(Sheet10!A:A&amp;Sheet10!B:B,0),0))</f>
        <v>15PLX</v>
      </c>
      <c r="U199" s="20" t="str">
        <f>VLOOKUP(T199,Sheet10!D:E,2,FALSE)</f>
        <v>Acute MI w PTCA w (+Stent)</v>
      </c>
      <c r="V199" s="20"/>
      <c r="W199" s="20"/>
      <c r="X199" s="20"/>
      <c r="Y199" s="20"/>
      <c r="Z199" s="20"/>
      <c r="AA199" s="20"/>
      <c r="AB199" s="20"/>
      <c r="AC199" s="20"/>
      <c r="AD199" s="20"/>
      <c r="AE199" s="20"/>
    </row>
    <row r="200">
      <c r="A200" s="20" t="str">
        <f t="shared" ref="A200:B200" si="201">T200</f>
        <v>15PLX</v>
      </c>
      <c r="B200" s="20" t="str">
        <f t="shared" si="201"/>
        <v>Acute MI w PTCA w (+Stent)</v>
      </c>
      <c r="C200" s="20" t="str">
        <f t="shared" si="3"/>
        <v>1</v>
      </c>
      <c r="D200" s="20" t="str">
        <f t="shared" si="4"/>
        <v>15</v>
      </c>
      <c r="E200" s="20" t="str">
        <f t="shared" si="5"/>
        <v>15011</v>
      </c>
      <c r="F200" s="25">
        <v>1501112.0</v>
      </c>
      <c r="G200" s="20" t="s">
        <v>27275</v>
      </c>
      <c r="H200" s="26">
        <v>2693.0</v>
      </c>
      <c r="I200" s="26">
        <v>8037060.0</v>
      </c>
      <c r="J200" s="25">
        <v>6.48</v>
      </c>
      <c r="K200" s="26">
        <v>5.2080149E7</v>
      </c>
      <c r="L200" s="26">
        <v>8037060.0</v>
      </c>
      <c r="M200" s="25">
        <v>6.48</v>
      </c>
      <c r="N200" s="25">
        <v>1.04</v>
      </c>
      <c r="O200" s="26">
        <v>5.4163355E7</v>
      </c>
      <c r="P200" s="26">
        <v>1.456657989E11</v>
      </c>
      <c r="Q200" s="26">
        <v>1.46359982847E11</v>
      </c>
      <c r="R200" s="26">
        <v>6.94183947E8</v>
      </c>
      <c r="S200" s="27">
        <v>0.005</v>
      </c>
      <c r="T200" s="20" t="str">
        <f t="array" ref="T200">INDEX(Sheet10!D:D,MATCH(C200&amp;E200,INDEX(Sheet10!A:A&amp;Sheet10!B:B,0),0))</f>
        <v>15PLX</v>
      </c>
      <c r="U200" s="20" t="str">
        <f>VLOOKUP(T200,Sheet10!D:E,2,FALSE)</f>
        <v>Acute MI w PTCA w (+Stent)</v>
      </c>
      <c r="V200" s="20"/>
      <c r="W200" s="20"/>
      <c r="X200" s="20"/>
      <c r="Y200" s="20"/>
      <c r="Z200" s="20"/>
      <c r="AA200" s="20"/>
      <c r="AB200" s="20"/>
      <c r="AC200" s="20"/>
      <c r="AD200" s="20"/>
      <c r="AE200" s="20"/>
    </row>
    <row r="201">
      <c r="A201" s="20" t="str">
        <f t="shared" ref="A201:B201" si="202">T201</f>
        <v>D15AA</v>
      </c>
      <c r="B201" s="20" t="str">
        <f t="shared" si="202"/>
        <v>Acute MI w PTCA w (+Stent)</v>
      </c>
      <c r="C201" s="20" t="str">
        <f t="shared" si="3"/>
        <v>1</v>
      </c>
      <c r="D201" s="20" t="str">
        <f t="shared" si="4"/>
        <v>15</v>
      </c>
      <c r="E201" s="20" t="str">
        <f t="shared" si="5"/>
        <v>15012</v>
      </c>
      <c r="F201" s="25">
        <v>1501219.0</v>
      </c>
      <c r="G201" s="20" t="s">
        <v>24642</v>
      </c>
      <c r="H201" s="26">
        <v>1734.0</v>
      </c>
      <c r="I201" s="26">
        <v>8037060.0</v>
      </c>
      <c r="J201" s="25">
        <v>4.67</v>
      </c>
      <c r="K201" s="26">
        <v>3.753307E7</v>
      </c>
      <c r="L201" s="26">
        <v>8037060.0</v>
      </c>
      <c r="M201" s="25">
        <v>4.67</v>
      </c>
      <c r="N201" s="25">
        <v>1.0</v>
      </c>
      <c r="O201" s="26">
        <v>3.753307E7</v>
      </c>
      <c r="P201" s="26">
        <v>5.55562059E10</v>
      </c>
      <c r="Q201" s="26">
        <v>6.5405551227E10</v>
      </c>
      <c r="R201" s="26">
        <v>9.849345327E9</v>
      </c>
      <c r="S201" s="27">
        <v>0.177</v>
      </c>
      <c r="T201" s="20" t="str">
        <f t="array" ref="T201">INDEX(Sheet10!D:D,MATCH(C201&amp;E201,INDEX(Sheet10!A:A&amp;Sheet10!B:B,0),0))</f>
        <v>D15AA</v>
      </c>
      <c r="U201" s="20" t="str">
        <f>VLOOKUP(T201,Sheet10!D:E,2,FALSE)</f>
        <v>Acute MI w PTCA w (+Stent)</v>
      </c>
      <c r="V201" s="20"/>
      <c r="W201" s="20"/>
      <c r="X201" s="20"/>
      <c r="Y201" s="20"/>
      <c r="Z201" s="20"/>
      <c r="AA201" s="20"/>
      <c r="AB201" s="20"/>
      <c r="AC201" s="20"/>
      <c r="AD201" s="20"/>
      <c r="AE201" s="20"/>
    </row>
    <row r="202">
      <c r="A202" s="20" t="str">
        <f t="shared" ref="A202:B202" si="203">T202</f>
        <v>D15AA</v>
      </c>
      <c r="B202" s="20" t="str">
        <f t="shared" si="203"/>
        <v>Acute MI w PTCA w (+Stent)</v>
      </c>
      <c r="C202" s="20" t="str">
        <f t="shared" si="3"/>
        <v>1</v>
      </c>
      <c r="D202" s="20" t="str">
        <f t="shared" si="4"/>
        <v>15</v>
      </c>
      <c r="E202" s="20" t="str">
        <f t="shared" si="5"/>
        <v>15021</v>
      </c>
      <c r="F202" s="25">
        <v>1502110.0</v>
      </c>
      <c r="G202" s="20" t="s">
        <v>27378</v>
      </c>
      <c r="H202" s="26">
        <v>8720.0</v>
      </c>
      <c r="I202" s="26">
        <v>8037060.0</v>
      </c>
      <c r="J202" s="25">
        <v>1.97</v>
      </c>
      <c r="K202" s="26">
        <v>1.5833008E7</v>
      </c>
      <c r="L202" s="26">
        <v>8037060.0</v>
      </c>
      <c r="M202" s="25">
        <v>1.97</v>
      </c>
      <c r="N202" s="25">
        <v>1.0</v>
      </c>
      <c r="O202" s="26">
        <v>1.5833008E7</v>
      </c>
      <c r="P202" s="26">
        <v>7.55792411E10</v>
      </c>
      <c r="Q202" s="26">
        <v>1.39432695504E11</v>
      </c>
      <c r="R202" s="26">
        <v>6.3853454404E10</v>
      </c>
      <c r="S202" s="27">
        <v>0.845</v>
      </c>
      <c r="T202" s="20" t="str">
        <f t="array" ref="T202">INDEX(Sheet10!D:D,MATCH(C202&amp;E202,INDEX(Sheet10!A:A&amp;Sheet10!B:B,0),0))</f>
        <v>D15AA</v>
      </c>
      <c r="U202" s="20" t="str">
        <f>VLOOKUP(T202,Sheet10!D:E,2,FALSE)</f>
        <v>Acute MI w PTCA w (+Stent)</v>
      </c>
      <c r="V202" s="20"/>
      <c r="W202" s="20"/>
      <c r="X202" s="20"/>
      <c r="Y202" s="20"/>
      <c r="Z202" s="20"/>
      <c r="AA202" s="20"/>
      <c r="AB202" s="20"/>
      <c r="AC202" s="20"/>
      <c r="AD202" s="20"/>
      <c r="AE202" s="20"/>
    </row>
    <row r="203">
      <c r="A203" s="20" t="str">
        <f t="shared" ref="A203:B203" si="204">T203</f>
        <v>D15AA</v>
      </c>
      <c r="B203" s="20" t="str">
        <f t="shared" si="204"/>
        <v>Acute MI w PTCA w (+Stent)</v>
      </c>
      <c r="C203" s="20" t="str">
        <f t="shared" si="3"/>
        <v>1</v>
      </c>
      <c r="D203" s="20" t="str">
        <f t="shared" si="4"/>
        <v>15</v>
      </c>
      <c r="E203" s="20" t="str">
        <f t="shared" si="5"/>
        <v>15021</v>
      </c>
      <c r="F203" s="25">
        <v>1502111.0</v>
      </c>
      <c r="G203" s="20" t="s">
        <v>27645</v>
      </c>
      <c r="H203" s="26">
        <v>1520.0</v>
      </c>
      <c r="I203" s="26">
        <v>8037060.0</v>
      </c>
      <c r="J203" s="25">
        <v>2.83</v>
      </c>
      <c r="K203" s="26">
        <v>2.274488E7</v>
      </c>
      <c r="L203" s="26">
        <v>8037060.0</v>
      </c>
      <c r="M203" s="25">
        <v>2.83</v>
      </c>
      <c r="N203" s="25">
        <v>1.0</v>
      </c>
      <c r="O203" s="26">
        <v>2.274488E7</v>
      </c>
      <c r="P203" s="26">
        <v>2.67499402E10</v>
      </c>
      <c r="Q203" s="26">
        <v>3.4920340304E10</v>
      </c>
      <c r="R203" s="26">
        <v>8.170400104E9</v>
      </c>
      <c r="S203" s="27">
        <v>0.305</v>
      </c>
      <c r="T203" s="20" t="str">
        <f t="array" ref="T203">INDEX(Sheet10!D:D,MATCH(C203&amp;E203,INDEX(Sheet10!A:A&amp;Sheet10!B:B,0),0))</f>
        <v>D15AA</v>
      </c>
      <c r="U203" s="20" t="str">
        <f>VLOOKUP(T203,Sheet10!D:E,2,FALSE)</f>
        <v>Acute MI w PTCA w (+Stent)</v>
      </c>
      <c r="V203" s="20"/>
      <c r="W203" s="20"/>
      <c r="X203" s="20"/>
      <c r="Y203" s="20"/>
      <c r="Z203" s="20"/>
      <c r="AA203" s="20"/>
      <c r="AB203" s="20"/>
      <c r="AC203" s="20"/>
      <c r="AD203" s="20"/>
      <c r="AE203" s="20"/>
    </row>
    <row r="204">
      <c r="A204" s="20" t="str">
        <f t="shared" ref="A204:B204" si="205">T204</f>
        <v>P15AA</v>
      </c>
      <c r="B204" s="20" t="str">
        <f t="shared" si="205"/>
        <v>Thoracoabdominal Procedures Combination</v>
      </c>
      <c r="C204" s="20" t="str">
        <f t="shared" si="3"/>
        <v>1</v>
      </c>
      <c r="D204" s="20" t="str">
        <f t="shared" si="4"/>
        <v>15</v>
      </c>
      <c r="E204" s="20" t="str">
        <f t="shared" si="5"/>
        <v>15031</v>
      </c>
      <c r="F204" s="25">
        <v>1503119.0</v>
      </c>
      <c r="G204" s="20" t="s">
        <v>24652</v>
      </c>
      <c r="H204" s="25">
        <v>12.0</v>
      </c>
      <c r="I204" s="26">
        <v>8037060.0</v>
      </c>
      <c r="J204" s="25">
        <v>33.98</v>
      </c>
      <c r="K204" s="26">
        <v>2.73099299E8</v>
      </c>
      <c r="L204" s="26">
        <v>8037060.0</v>
      </c>
      <c r="M204" s="25">
        <v>33.98</v>
      </c>
      <c r="N204" s="25">
        <v>1.0</v>
      </c>
      <c r="O204" s="26">
        <v>2.73099299E8</v>
      </c>
      <c r="P204" s="26">
        <v>1.6099242E9</v>
      </c>
      <c r="Q204" s="26">
        <v>3.289691586E9</v>
      </c>
      <c r="R204" s="26">
        <v>1.679767386E9</v>
      </c>
      <c r="S204" s="27">
        <v>1.043</v>
      </c>
      <c r="T204" s="20" t="str">
        <f t="array" ref="T204">INDEX(Sheet10!D:D,MATCH(C204&amp;E204,INDEX(Sheet10!A:A&amp;Sheet10!B:B,0),0))</f>
        <v>P15AA</v>
      </c>
      <c r="U204" s="20" t="str">
        <f>VLOOKUP(T204,Sheet10!D:E,2,FALSE)</f>
        <v>Thoracoabdominal Procedures Combination</v>
      </c>
      <c r="V204" s="20"/>
      <c r="W204" s="20"/>
      <c r="X204" s="20"/>
      <c r="Y204" s="20"/>
      <c r="Z204" s="20"/>
      <c r="AA204" s="20"/>
      <c r="AB204" s="20"/>
      <c r="AC204" s="20"/>
      <c r="AD204" s="20"/>
      <c r="AE204" s="20"/>
    </row>
    <row r="205">
      <c r="A205" s="20" t="str">
        <f t="shared" ref="A205:B205" si="206">T205</f>
        <v>15PBX</v>
      </c>
      <c r="B205" s="20" t="str">
        <f t="shared" si="206"/>
        <v>Multiple Valve Procedures w Cath</v>
      </c>
      <c r="C205" s="20" t="str">
        <f t="shared" si="3"/>
        <v>1</v>
      </c>
      <c r="D205" s="20" t="str">
        <f t="shared" si="4"/>
        <v>15</v>
      </c>
      <c r="E205" s="20" t="str">
        <f t="shared" si="5"/>
        <v>15041</v>
      </c>
      <c r="F205" s="25">
        <v>1504119.0</v>
      </c>
      <c r="G205" s="20" t="s">
        <v>24656</v>
      </c>
      <c r="H205" s="25">
        <v>35.0</v>
      </c>
      <c r="I205" s="26">
        <v>8037060.0</v>
      </c>
      <c r="J205" s="25">
        <v>20.02</v>
      </c>
      <c r="K205" s="26">
        <v>1.60901941E8</v>
      </c>
      <c r="L205" s="26">
        <v>8037060.0</v>
      </c>
      <c r="M205" s="25">
        <v>20.02</v>
      </c>
      <c r="N205" s="25">
        <v>1.0</v>
      </c>
      <c r="O205" s="26">
        <v>1.60901941E8</v>
      </c>
      <c r="P205" s="26">
        <v>4.8760591E9</v>
      </c>
      <c r="Q205" s="26">
        <v>5.653927942E9</v>
      </c>
      <c r="R205" s="26">
        <v>7.77868842E8</v>
      </c>
      <c r="S205" s="27">
        <v>0.16</v>
      </c>
      <c r="T205" s="20" t="str">
        <f t="array" ref="T205">INDEX(Sheet10!D:D,MATCH(C205&amp;E205,INDEX(Sheet10!A:A&amp;Sheet10!B:B,0),0))</f>
        <v>15PBX</v>
      </c>
      <c r="U205" s="20" t="str">
        <f>VLOOKUP(T205,Sheet10!D:E,2,FALSE)</f>
        <v>Multiple Valve Procedures w Cath</v>
      </c>
      <c r="V205" s="20"/>
      <c r="W205" s="20"/>
      <c r="X205" s="20"/>
      <c r="Y205" s="20"/>
      <c r="Z205" s="20"/>
      <c r="AA205" s="20"/>
      <c r="AB205" s="20"/>
      <c r="AC205" s="20"/>
      <c r="AD205" s="20"/>
      <c r="AE205" s="20"/>
    </row>
    <row r="206">
      <c r="A206" s="20" t="str">
        <f t="shared" ref="A206:B206" si="207">T206</f>
        <v>P15AB</v>
      </c>
      <c r="B206" s="20" t="str">
        <f t="shared" si="207"/>
        <v>Multiple Valve Procedures w Cath</v>
      </c>
      <c r="C206" s="20" t="str">
        <f t="shared" si="3"/>
        <v>1</v>
      </c>
      <c r="D206" s="20" t="str">
        <f t="shared" si="4"/>
        <v>15</v>
      </c>
      <c r="E206" s="20" t="str">
        <f t="shared" si="5"/>
        <v>15042</v>
      </c>
      <c r="F206" s="25">
        <v>1504219.0</v>
      </c>
      <c r="G206" s="20" t="s">
        <v>24661</v>
      </c>
      <c r="H206" s="25">
        <v>678.0</v>
      </c>
      <c r="I206" s="26">
        <v>8037060.0</v>
      </c>
      <c r="J206" s="25">
        <v>15.48</v>
      </c>
      <c r="K206" s="26">
        <v>1.24413689E8</v>
      </c>
      <c r="L206" s="26">
        <v>8037060.0</v>
      </c>
      <c r="M206" s="25">
        <v>15.48</v>
      </c>
      <c r="N206" s="25">
        <v>1.09</v>
      </c>
      <c r="O206" s="26">
        <v>1.35610921E8</v>
      </c>
      <c r="P206" s="26">
        <v>9.23365556E10</v>
      </c>
      <c r="Q206" s="26">
        <v>9.2183614797E10</v>
      </c>
      <c r="R206" s="26">
        <v>-1.52940803E8</v>
      </c>
      <c r="S206" s="27">
        <v>-0.002</v>
      </c>
      <c r="T206" s="20" t="str">
        <f t="array" ref="T206">INDEX(Sheet10!D:D,MATCH(C206&amp;E206,INDEX(Sheet10!A:A&amp;Sheet10!B:B,0),0))</f>
        <v>P15AB</v>
      </c>
      <c r="U206" s="20" t="str">
        <f>VLOOKUP(T206,Sheet10!D:E,2,FALSE)</f>
        <v>Multiple Valve Procedures w Cath</v>
      </c>
      <c r="V206" s="20"/>
      <c r="W206" s="20"/>
      <c r="X206" s="20"/>
      <c r="Y206" s="20"/>
      <c r="Z206" s="20"/>
      <c r="AA206" s="20"/>
      <c r="AB206" s="20"/>
      <c r="AC206" s="20"/>
      <c r="AD206" s="20"/>
      <c r="AE206" s="20"/>
    </row>
    <row r="207">
      <c r="A207" s="20" t="str">
        <f t="shared" ref="A207:B207" si="208">T207</f>
        <v>15PBX</v>
      </c>
      <c r="B207" s="20" t="str">
        <f t="shared" si="208"/>
        <v>Multiple Valve Procedures w Cath</v>
      </c>
      <c r="C207" s="20" t="str">
        <f t="shared" si="3"/>
        <v>1</v>
      </c>
      <c r="D207" s="20" t="str">
        <f t="shared" si="4"/>
        <v>15</v>
      </c>
      <c r="E207" s="20" t="str">
        <f t="shared" si="5"/>
        <v>15051</v>
      </c>
      <c r="F207" s="25">
        <v>1505119.0</v>
      </c>
      <c r="G207" s="20" t="s">
        <v>24664</v>
      </c>
      <c r="H207" s="25">
        <v>48.0</v>
      </c>
      <c r="I207" s="26">
        <v>8037060.0</v>
      </c>
      <c r="J207" s="25">
        <v>17.87</v>
      </c>
      <c r="K207" s="26">
        <v>1.43622262E8</v>
      </c>
      <c r="L207" s="26">
        <v>8037060.0</v>
      </c>
      <c r="M207" s="25">
        <v>17.87</v>
      </c>
      <c r="N207" s="25">
        <v>1.0</v>
      </c>
      <c r="O207" s="26">
        <v>1.43622262E8</v>
      </c>
      <c r="P207" s="26">
        <v>6.8858411E9</v>
      </c>
      <c r="Q207" s="26">
        <v>6.978511828E9</v>
      </c>
      <c r="R207" s="26">
        <v>9.2670728E7</v>
      </c>
      <c r="S207" s="27">
        <v>0.013</v>
      </c>
      <c r="T207" s="20" t="str">
        <f t="array" ref="T207">INDEX(Sheet10!D:D,MATCH(C207&amp;E207,INDEX(Sheet10!A:A&amp;Sheet10!B:B,0),0))</f>
        <v>15PBX</v>
      </c>
      <c r="U207" s="20" t="str">
        <f>VLOOKUP(T207,Sheet10!D:E,2,FALSE)</f>
        <v>Multiple Valve Procedures w Cath</v>
      </c>
      <c r="V207" s="20"/>
      <c r="W207" s="20"/>
      <c r="X207" s="20"/>
      <c r="Y207" s="20"/>
      <c r="Z207" s="20"/>
      <c r="AA207" s="20"/>
      <c r="AB207" s="20"/>
      <c r="AC207" s="20"/>
      <c r="AD207" s="20"/>
      <c r="AE207" s="20"/>
    </row>
    <row r="208">
      <c r="A208" s="20" t="str">
        <f t="shared" ref="A208:B208" si="209">T208</f>
        <v>P15AC</v>
      </c>
      <c r="B208" s="20" t="str">
        <f t="shared" si="209"/>
        <v>Valve Replacement &amp; Open Valvuloplasty w Cath</v>
      </c>
      <c r="C208" s="20" t="str">
        <f t="shared" si="3"/>
        <v>1</v>
      </c>
      <c r="D208" s="20" t="str">
        <f t="shared" si="4"/>
        <v>15</v>
      </c>
      <c r="E208" s="20" t="str">
        <f t="shared" si="5"/>
        <v>15052</v>
      </c>
      <c r="F208" s="25">
        <v>1505219.0</v>
      </c>
      <c r="G208" s="20" t="s">
        <v>24672</v>
      </c>
      <c r="H208" s="26">
        <v>1319.0</v>
      </c>
      <c r="I208" s="26">
        <v>8037060.0</v>
      </c>
      <c r="J208" s="25">
        <v>15.02</v>
      </c>
      <c r="K208" s="26">
        <v>1.20716641E8</v>
      </c>
      <c r="L208" s="26">
        <v>8037060.0</v>
      </c>
      <c r="M208" s="25">
        <v>15.02</v>
      </c>
      <c r="N208" s="25">
        <v>1.02</v>
      </c>
      <c r="O208" s="26">
        <v>1.23130974E8</v>
      </c>
      <c r="P208" s="26">
        <v>1.623555713E11</v>
      </c>
      <c r="Q208" s="26">
        <v>1.63196619432E11</v>
      </c>
      <c r="R208" s="26">
        <v>8.41048132E8</v>
      </c>
      <c r="S208" s="27">
        <v>0.005</v>
      </c>
      <c r="T208" s="20" t="str">
        <f t="array" ref="T208">INDEX(Sheet10!D:D,MATCH(C208&amp;E208,INDEX(Sheet10!A:A&amp;Sheet10!B:B,0),0))</f>
        <v>P15AC</v>
      </c>
      <c r="U208" s="20" t="str">
        <f>VLOOKUP(T208,Sheet10!D:E,2,FALSE)</f>
        <v>Valve Replacement &amp; Open Valvuloplasty w Cath</v>
      </c>
      <c r="V208" s="20"/>
      <c r="W208" s="20"/>
      <c r="X208" s="20"/>
      <c r="Y208" s="20"/>
      <c r="Z208" s="20"/>
      <c r="AA208" s="20"/>
      <c r="AB208" s="20"/>
      <c r="AC208" s="20"/>
      <c r="AD208" s="20"/>
      <c r="AE208" s="20"/>
    </row>
    <row r="209">
      <c r="A209" s="20" t="str">
        <f t="shared" ref="A209:B209" si="210">T209</f>
        <v>P15AD</v>
      </c>
      <c r="B209" s="20" t="str">
        <f t="shared" si="210"/>
        <v>Complex Cardiothoracic Procedures</v>
      </c>
      <c r="C209" s="20" t="str">
        <f t="shared" si="3"/>
        <v>1</v>
      </c>
      <c r="D209" s="20" t="str">
        <f t="shared" si="4"/>
        <v>15</v>
      </c>
      <c r="E209" s="20" t="str">
        <f t="shared" si="5"/>
        <v>15061</v>
      </c>
      <c r="F209" s="25">
        <v>1506110.0</v>
      </c>
      <c r="G209" s="20" t="s">
        <v>27820</v>
      </c>
      <c r="H209" s="25">
        <v>319.0</v>
      </c>
      <c r="I209" s="26">
        <v>8037060.0</v>
      </c>
      <c r="J209" s="25">
        <v>16.22</v>
      </c>
      <c r="K209" s="26">
        <v>1.30361113E8</v>
      </c>
      <c r="L209" s="26">
        <v>8037060.0</v>
      </c>
      <c r="M209" s="25">
        <v>16.22</v>
      </c>
      <c r="N209" s="25">
        <v>1.0</v>
      </c>
      <c r="O209" s="26">
        <v>1.30361113E8</v>
      </c>
      <c r="P209" s="26">
        <v>2.53804977E10</v>
      </c>
      <c r="Q209" s="26">
        <v>4.3182866498E10</v>
      </c>
      <c r="R209" s="26">
        <v>1.7802368798E10</v>
      </c>
      <c r="S209" s="27">
        <v>0.701</v>
      </c>
      <c r="T209" s="20" t="str">
        <f t="array" ref="T209">INDEX(Sheet10!D:D,MATCH(C209&amp;E209,INDEX(Sheet10!A:A&amp;Sheet10!B:B,0),0))</f>
        <v>P15AD</v>
      </c>
      <c r="U209" s="20" t="str">
        <f>VLOOKUP(T209,Sheet10!D:E,2,FALSE)</f>
        <v>Complex Cardiothoracic Procedures</v>
      </c>
      <c r="V209" s="20"/>
      <c r="W209" s="20"/>
      <c r="X209" s="20"/>
      <c r="Y209" s="20"/>
      <c r="Z209" s="20"/>
      <c r="AA209" s="20"/>
      <c r="AB209" s="20"/>
      <c r="AC209" s="20"/>
      <c r="AD209" s="20"/>
      <c r="AE209" s="20"/>
    </row>
    <row r="210">
      <c r="A210" s="20" t="str">
        <f t="shared" ref="A210:B210" si="211">T210</f>
        <v>P15AD</v>
      </c>
      <c r="B210" s="20" t="str">
        <f t="shared" si="211"/>
        <v>Complex Cardiothoracic Procedures</v>
      </c>
      <c r="C210" s="20" t="str">
        <f t="shared" si="3"/>
        <v>1</v>
      </c>
      <c r="D210" s="20" t="str">
        <f t="shared" si="4"/>
        <v>15</v>
      </c>
      <c r="E210" s="20" t="str">
        <f t="shared" si="5"/>
        <v>15061</v>
      </c>
      <c r="F210" s="25">
        <v>1506111.0</v>
      </c>
      <c r="G210" s="20" t="s">
        <v>27838</v>
      </c>
      <c r="H210" s="25">
        <v>749.0</v>
      </c>
      <c r="I210" s="26">
        <v>8037060.0</v>
      </c>
      <c r="J210" s="25">
        <v>17.42</v>
      </c>
      <c r="K210" s="26">
        <v>1.40005585E8</v>
      </c>
      <c r="L210" s="26">
        <v>8037060.0</v>
      </c>
      <c r="M210" s="25">
        <v>17.42</v>
      </c>
      <c r="N210" s="25">
        <v>1.0</v>
      </c>
      <c r="O210" s="26">
        <v>1.40005585E8</v>
      </c>
      <c r="P210" s="26">
        <v>7.28730673E10</v>
      </c>
      <c r="Q210" s="26">
        <v>1.09558242731E11</v>
      </c>
      <c r="R210" s="26">
        <v>3.6685175431E10</v>
      </c>
      <c r="S210" s="27">
        <v>0.503</v>
      </c>
      <c r="T210" s="20" t="str">
        <f t="array" ref="T210">INDEX(Sheet10!D:D,MATCH(C210&amp;E210,INDEX(Sheet10!A:A&amp;Sheet10!B:B,0),0))</f>
        <v>P15AD</v>
      </c>
      <c r="U210" s="20" t="str">
        <f>VLOOKUP(T210,Sheet10!D:E,2,FALSE)</f>
        <v>Complex Cardiothoracic Procedures</v>
      </c>
      <c r="V210" s="20"/>
      <c r="W210" s="20"/>
      <c r="X210" s="20"/>
      <c r="Y210" s="20"/>
      <c r="Z210" s="20"/>
      <c r="AA210" s="20"/>
      <c r="AB210" s="20"/>
      <c r="AC210" s="20"/>
      <c r="AD210" s="20"/>
      <c r="AE210" s="20"/>
    </row>
    <row r="211">
      <c r="A211" s="20" t="str">
        <f t="shared" ref="A211:B211" si="212">T211</f>
        <v>15PCX</v>
      </c>
      <c r="B211" s="20" t="str">
        <f t="shared" si="212"/>
        <v>Coronary Bypass w PTCA</v>
      </c>
      <c r="C211" s="20" t="str">
        <f t="shared" si="3"/>
        <v>1</v>
      </c>
      <c r="D211" s="20" t="str">
        <f t="shared" si="4"/>
        <v>15</v>
      </c>
      <c r="E211" s="20" t="str">
        <f t="shared" si="5"/>
        <v>15071</v>
      </c>
      <c r="F211" s="25">
        <v>1507119.0</v>
      </c>
      <c r="G211" s="20" t="s">
        <v>24679</v>
      </c>
      <c r="H211" s="25">
        <v>35.0</v>
      </c>
      <c r="I211" s="26">
        <v>8037060.0</v>
      </c>
      <c r="J211" s="25">
        <v>20.72</v>
      </c>
      <c r="K211" s="26">
        <v>1.66527883E8</v>
      </c>
      <c r="L211" s="26">
        <v>8037060.0</v>
      </c>
      <c r="M211" s="25">
        <v>20.72</v>
      </c>
      <c r="N211" s="25">
        <v>1.0</v>
      </c>
      <c r="O211" s="26">
        <v>1.66527883E8</v>
      </c>
      <c r="P211" s="26">
        <v>5.097866E9</v>
      </c>
      <c r="Q211" s="26">
        <v>5.860650912E9</v>
      </c>
      <c r="R211" s="26">
        <v>7.62784912E8</v>
      </c>
      <c r="S211" s="27">
        <v>0.15</v>
      </c>
      <c r="T211" s="20" t="str">
        <f t="array" ref="T211">INDEX(Sheet10!D:D,MATCH(C211&amp;E211,INDEX(Sheet10!A:A&amp;Sheet10!B:B,0),0))</f>
        <v>15PCX</v>
      </c>
      <c r="U211" s="20" t="str">
        <f>VLOOKUP(T211,Sheet10!D:E,2,FALSE)</f>
        <v>Coronary Bypass w PTCA</v>
      </c>
      <c r="V211" s="20"/>
      <c r="W211" s="20"/>
      <c r="X211" s="20"/>
      <c r="Y211" s="20"/>
      <c r="Z211" s="20"/>
      <c r="AA211" s="20"/>
      <c r="AB211" s="20"/>
      <c r="AC211" s="20"/>
      <c r="AD211" s="20"/>
      <c r="AE211" s="20"/>
    </row>
    <row r="212">
      <c r="A212" s="20" t="str">
        <f t="shared" ref="A212:B212" si="213">T212</f>
        <v>15PBX</v>
      </c>
      <c r="B212" s="20" t="str">
        <f t="shared" si="213"/>
        <v>Multiple Valve Procedures w Cath</v>
      </c>
      <c r="C212" s="20" t="str">
        <f t="shared" si="3"/>
        <v>1</v>
      </c>
      <c r="D212" s="20" t="str">
        <f t="shared" si="4"/>
        <v>15</v>
      </c>
      <c r="E212" s="20" t="str">
        <f t="shared" si="5"/>
        <v>15072</v>
      </c>
      <c r="F212" s="25">
        <v>1507219.0</v>
      </c>
      <c r="G212" s="20" t="s">
        <v>24687</v>
      </c>
      <c r="H212" s="25">
        <v>159.0</v>
      </c>
      <c r="I212" s="26">
        <v>8037060.0</v>
      </c>
      <c r="J212" s="25">
        <v>17.55</v>
      </c>
      <c r="K212" s="26">
        <v>1.41050403E8</v>
      </c>
      <c r="L212" s="26">
        <v>8037060.0</v>
      </c>
      <c r="M212" s="25">
        <v>17.55</v>
      </c>
      <c r="N212" s="25">
        <v>1.04</v>
      </c>
      <c r="O212" s="26">
        <v>1.46692419E8</v>
      </c>
      <c r="P212" s="26">
        <v>2.32765364E10</v>
      </c>
      <c r="Q212" s="26">
        <v>2.347959064E10</v>
      </c>
      <c r="R212" s="26">
        <v>2.0305424E8</v>
      </c>
      <c r="S212" s="27">
        <v>0.009</v>
      </c>
      <c r="T212" s="20" t="str">
        <f t="array" ref="T212">INDEX(Sheet10!D:D,MATCH(C212&amp;E212,INDEX(Sheet10!A:A&amp;Sheet10!B:B,0),0))</f>
        <v>15PBX</v>
      </c>
      <c r="U212" s="20" t="str">
        <f>VLOOKUP(T212,Sheet10!D:E,2,FALSE)</f>
        <v>Multiple Valve Procedures w Cath</v>
      </c>
      <c r="V212" s="20"/>
      <c r="W212" s="20"/>
      <c r="X212" s="20"/>
      <c r="Y212" s="20"/>
      <c r="Z212" s="20"/>
      <c r="AA212" s="20"/>
      <c r="AB212" s="20"/>
      <c r="AC212" s="20"/>
      <c r="AD212" s="20"/>
      <c r="AE212" s="20"/>
    </row>
    <row r="213">
      <c r="A213" s="20" t="str">
        <f t="shared" ref="A213:B213" si="214">T213</f>
        <v>P15AE</v>
      </c>
      <c r="B213" s="20" t="str">
        <f t="shared" si="214"/>
        <v>Coronary Bypass w PTCA</v>
      </c>
      <c r="C213" s="20" t="str">
        <f t="shared" si="3"/>
        <v>1</v>
      </c>
      <c r="D213" s="20" t="str">
        <f t="shared" si="4"/>
        <v>15</v>
      </c>
      <c r="E213" s="20" t="str">
        <f t="shared" si="5"/>
        <v>15073</v>
      </c>
      <c r="F213" s="25">
        <v>1507310.0</v>
      </c>
      <c r="G213" s="20" t="s">
        <v>27899</v>
      </c>
      <c r="H213" s="26">
        <v>1843.0</v>
      </c>
      <c r="I213" s="26">
        <v>8037060.0</v>
      </c>
      <c r="J213" s="25">
        <v>14.07</v>
      </c>
      <c r="K213" s="26">
        <v>1.13081434E8</v>
      </c>
      <c r="L213" s="26">
        <v>8037060.0</v>
      </c>
      <c r="M213" s="25">
        <v>14.07</v>
      </c>
      <c r="N213" s="25">
        <v>1.0</v>
      </c>
      <c r="O213" s="26">
        <v>1.13081434E8</v>
      </c>
      <c r="P213" s="26">
        <v>2.01919193E11</v>
      </c>
      <c r="Q213" s="26">
        <v>2.09474729715E11</v>
      </c>
      <c r="R213" s="26">
        <v>7.555536715E9</v>
      </c>
      <c r="S213" s="27">
        <v>0.037</v>
      </c>
      <c r="T213" s="20" t="str">
        <f t="array" ref="T213">INDEX(Sheet10!D:D,MATCH(C213&amp;E213,INDEX(Sheet10!A:A&amp;Sheet10!B:B,0),0))</f>
        <v>P15AE</v>
      </c>
      <c r="U213" s="20" t="str">
        <f>VLOOKUP(T213,Sheet10!D:E,2,FALSE)</f>
        <v>Coronary Bypass w PTCA</v>
      </c>
      <c r="V213" s="20"/>
      <c r="W213" s="20"/>
      <c r="X213" s="20"/>
      <c r="Y213" s="20"/>
      <c r="Z213" s="20"/>
      <c r="AA213" s="20"/>
      <c r="AB213" s="20"/>
      <c r="AC213" s="20"/>
      <c r="AD213" s="20"/>
      <c r="AE213" s="20"/>
    </row>
    <row r="214">
      <c r="A214" s="20" t="str">
        <f t="shared" ref="A214:B214" si="215">T214</f>
        <v>P15AE</v>
      </c>
      <c r="B214" s="20" t="str">
        <f t="shared" si="215"/>
        <v>Coronary Bypass w PTCA</v>
      </c>
      <c r="C214" s="20" t="str">
        <f t="shared" si="3"/>
        <v>1</v>
      </c>
      <c r="D214" s="20" t="str">
        <f t="shared" si="4"/>
        <v>15</v>
      </c>
      <c r="E214" s="20" t="str">
        <f t="shared" si="5"/>
        <v>15073</v>
      </c>
      <c r="F214" s="25">
        <v>1507311.0</v>
      </c>
      <c r="G214" s="20" t="s">
        <v>27954</v>
      </c>
      <c r="H214" s="26">
        <v>1978.0</v>
      </c>
      <c r="I214" s="26">
        <v>8037060.0</v>
      </c>
      <c r="J214" s="25">
        <v>17.24</v>
      </c>
      <c r="K214" s="26">
        <v>1.38558914E8</v>
      </c>
      <c r="L214" s="26">
        <v>8037060.0</v>
      </c>
      <c r="M214" s="25">
        <v>17.24</v>
      </c>
      <c r="N214" s="25">
        <v>1.09</v>
      </c>
      <c r="O214" s="26">
        <v>1.51029217E8</v>
      </c>
      <c r="P214" s="26">
        <v>3.001588784E11</v>
      </c>
      <c r="Q214" s="26">
        <v>2.99976090351E11</v>
      </c>
      <c r="R214" s="26">
        <v>-1.82788049E8</v>
      </c>
      <c r="S214" s="27">
        <v>-0.001</v>
      </c>
      <c r="T214" s="20" t="str">
        <f t="array" ref="T214">INDEX(Sheet10!D:D,MATCH(C214&amp;E214,INDEX(Sheet10!A:A&amp;Sheet10!B:B,0),0))</f>
        <v>P15AE</v>
      </c>
      <c r="U214" s="20" t="str">
        <f>VLOOKUP(T214,Sheet10!D:E,2,FALSE)</f>
        <v>Coronary Bypass w PTCA</v>
      </c>
      <c r="V214" s="20"/>
      <c r="W214" s="20"/>
      <c r="X214" s="20"/>
      <c r="Y214" s="20"/>
      <c r="Z214" s="20"/>
      <c r="AA214" s="20"/>
      <c r="AB214" s="20"/>
      <c r="AC214" s="20"/>
      <c r="AD214" s="20"/>
      <c r="AE214" s="20"/>
    </row>
    <row r="215">
      <c r="A215" s="20" t="str">
        <f t="shared" ref="A215:B215" si="216">T215</f>
        <v>P15AF</v>
      </c>
      <c r="B215" s="20" t="str">
        <f t="shared" si="216"/>
        <v>Complex Cardiovascular Procedures</v>
      </c>
      <c r="C215" s="20" t="str">
        <f t="shared" si="3"/>
        <v>1</v>
      </c>
      <c r="D215" s="20" t="str">
        <f t="shared" si="4"/>
        <v>15</v>
      </c>
      <c r="E215" s="20" t="str">
        <f t="shared" si="5"/>
        <v>15081</v>
      </c>
      <c r="F215" s="25">
        <v>1508110.0</v>
      </c>
      <c r="G215" s="20" t="s">
        <v>27998</v>
      </c>
      <c r="H215" s="25">
        <v>303.0</v>
      </c>
      <c r="I215" s="26">
        <v>8037060.0</v>
      </c>
      <c r="J215" s="25">
        <v>11.69</v>
      </c>
      <c r="K215" s="26">
        <v>9.3953231E7</v>
      </c>
      <c r="L215" s="26">
        <v>8037060.0</v>
      </c>
      <c r="M215" s="25">
        <v>11.69</v>
      </c>
      <c r="N215" s="25">
        <v>1.0</v>
      </c>
      <c r="O215" s="26">
        <v>9.3953231E7</v>
      </c>
      <c r="P215" s="26">
        <v>2.87352561E10</v>
      </c>
      <c r="Q215" s="26">
        <v>4.7434545259E10</v>
      </c>
      <c r="R215" s="26">
        <v>1.8699289159E10</v>
      </c>
      <c r="S215" s="27">
        <v>0.651</v>
      </c>
      <c r="T215" s="20" t="str">
        <f t="array" ref="T215">INDEX(Sheet10!D:D,MATCH(C215&amp;E215,INDEX(Sheet10!A:A&amp;Sheet10!B:B,0),0))</f>
        <v>P15AF</v>
      </c>
      <c r="U215" s="20" t="str">
        <f>VLOOKUP(T215,Sheet10!D:E,2,FALSE)</f>
        <v>Complex Cardiovascular Procedures</v>
      </c>
      <c r="V215" s="20"/>
      <c r="W215" s="20"/>
      <c r="X215" s="20"/>
      <c r="Y215" s="20"/>
      <c r="Z215" s="20"/>
      <c r="AA215" s="20"/>
      <c r="AB215" s="20"/>
      <c r="AC215" s="20"/>
      <c r="AD215" s="20"/>
      <c r="AE215" s="20"/>
    </row>
    <row r="216">
      <c r="A216" s="20" t="str">
        <f t="shared" ref="A216:B216" si="217">T216</f>
        <v>P15AF</v>
      </c>
      <c r="B216" s="20" t="str">
        <f t="shared" si="217"/>
        <v>Complex Cardiovascular Procedures</v>
      </c>
      <c r="C216" s="20" t="str">
        <f t="shared" si="3"/>
        <v>1</v>
      </c>
      <c r="D216" s="20" t="str">
        <f t="shared" si="4"/>
        <v>15</v>
      </c>
      <c r="E216" s="20" t="str">
        <f t="shared" si="5"/>
        <v>15081</v>
      </c>
      <c r="F216" s="25">
        <v>1508111.0</v>
      </c>
      <c r="G216" s="20" t="s">
        <v>28026</v>
      </c>
      <c r="H216" s="25">
        <v>225.0</v>
      </c>
      <c r="I216" s="26">
        <v>8037060.0</v>
      </c>
      <c r="J216" s="25">
        <v>12.68</v>
      </c>
      <c r="K216" s="26">
        <v>1.01909921E8</v>
      </c>
      <c r="L216" s="26">
        <v>8037060.0</v>
      </c>
      <c r="M216" s="25">
        <v>12.68</v>
      </c>
      <c r="N216" s="25">
        <v>1.0</v>
      </c>
      <c r="O216" s="26">
        <v>1.01909921E8</v>
      </c>
      <c r="P216" s="26">
        <v>2.07898124E10</v>
      </c>
      <c r="Q216" s="26">
        <v>3.1327362693E10</v>
      </c>
      <c r="R216" s="26">
        <v>1.0537550293E10</v>
      </c>
      <c r="S216" s="27">
        <v>0.507</v>
      </c>
      <c r="T216" s="20" t="str">
        <f t="array" ref="T216">INDEX(Sheet10!D:D,MATCH(C216&amp;E216,INDEX(Sheet10!A:A&amp;Sheet10!B:B,0),0))</f>
        <v>P15AF</v>
      </c>
      <c r="U216" s="20" t="str">
        <f>VLOOKUP(T216,Sheet10!D:E,2,FALSE)</f>
        <v>Complex Cardiovascular Procedures</v>
      </c>
      <c r="V216" s="20"/>
      <c r="W216" s="20"/>
      <c r="X216" s="20"/>
      <c r="Y216" s="20"/>
      <c r="Z216" s="20"/>
      <c r="AA216" s="20"/>
      <c r="AB216" s="20"/>
      <c r="AC216" s="20"/>
      <c r="AD216" s="20"/>
      <c r="AE216" s="20"/>
    </row>
    <row r="217">
      <c r="A217" s="20" t="str">
        <f t="shared" ref="A217:B217" si="218">T217</f>
        <v>P15AF</v>
      </c>
      <c r="B217" s="20" t="str">
        <f t="shared" si="218"/>
        <v>Complex Cardiovascular Procedures</v>
      </c>
      <c r="C217" s="20" t="str">
        <f t="shared" si="3"/>
        <v>1</v>
      </c>
      <c r="D217" s="20" t="str">
        <f t="shared" si="4"/>
        <v>15</v>
      </c>
      <c r="E217" s="20" t="str">
        <f t="shared" si="5"/>
        <v>15081</v>
      </c>
      <c r="F217" s="25">
        <v>1508112.0</v>
      </c>
      <c r="G217" s="20" t="s">
        <v>28041</v>
      </c>
      <c r="H217" s="25">
        <v>353.0</v>
      </c>
      <c r="I217" s="26">
        <v>8037060.0</v>
      </c>
      <c r="J217" s="25">
        <v>13.29</v>
      </c>
      <c r="K217" s="26">
        <v>1.06812527E8</v>
      </c>
      <c r="L217" s="26">
        <v>8037060.0</v>
      </c>
      <c r="M217" s="25">
        <v>13.29</v>
      </c>
      <c r="N217" s="25">
        <v>1.0</v>
      </c>
      <c r="O217" s="26">
        <v>1.06812527E8</v>
      </c>
      <c r="P217" s="26">
        <v>3.05410499E10</v>
      </c>
      <c r="Q217" s="26">
        <v>4.3721256822E10</v>
      </c>
      <c r="R217" s="26">
        <v>1.3180206922E10</v>
      </c>
      <c r="S217" s="27">
        <v>0.432</v>
      </c>
      <c r="T217" s="20" t="str">
        <f t="array" ref="T217">INDEX(Sheet10!D:D,MATCH(C217&amp;E217,INDEX(Sheet10!A:A&amp;Sheet10!B:B,0),0))</f>
        <v>P15AF</v>
      </c>
      <c r="U217" s="20" t="str">
        <f>VLOOKUP(T217,Sheet10!D:E,2,FALSE)</f>
        <v>Complex Cardiovascular Procedures</v>
      </c>
      <c r="V217" s="20"/>
      <c r="W217" s="20"/>
      <c r="X217" s="20"/>
      <c r="Y217" s="20"/>
      <c r="Z217" s="20"/>
      <c r="AA217" s="20"/>
      <c r="AB217" s="20"/>
      <c r="AC217" s="20"/>
      <c r="AD217" s="20"/>
      <c r="AE217" s="20"/>
    </row>
    <row r="218">
      <c r="A218" s="20" t="str">
        <f t="shared" ref="A218:B218" si="219">T218</f>
        <v>P15AG</v>
      </c>
      <c r="B218" s="20" t="str">
        <f t="shared" si="219"/>
        <v>Major Cardiothoracic Procedures</v>
      </c>
      <c r="C218" s="20" t="str">
        <f t="shared" si="3"/>
        <v>1</v>
      </c>
      <c r="D218" s="20" t="str">
        <f t="shared" si="4"/>
        <v>15</v>
      </c>
      <c r="E218" s="20" t="str">
        <f t="shared" si="5"/>
        <v>15091</v>
      </c>
      <c r="F218" s="25">
        <v>1509110.0</v>
      </c>
      <c r="G218" s="20" t="s">
        <v>28055</v>
      </c>
      <c r="H218" s="26">
        <v>2823.0</v>
      </c>
      <c r="I218" s="26">
        <v>8037060.0</v>
      </c>
      <c r="J218" s="25">
        <v>8.73</v>
      </c>
      <c r="K218" s="26">
        <v>7.0163534E7</v>
      </c>
      <c r="L218" s="26">
        <v>8037060.0</v>
      </c>
      <c r="M218" s="25">
        <v>8.73</v>
      </c>
      <c r="N218" s="25">
        <v>0.94</v>
      </c>
      <c r="O218" s="26">
        <v>6.5953722E7</v>
      </c>
      <c r="P218" s="26">
        <v>2.994363803E11</v>
      </c>
      <c r="Q218" s="26">
        <v>3.02938871242E11</v>
      </c>
      <c r="R218" s="26">
        <v>3.502490942E9</v>
      </c>
      <c r="S218" s="27">
        <v>0.012</v>
      </c>
      <c r="T218" s="20" t="str">
        <f t="array" ref="T218">INDEX(Sheet10!D:D,MATCH(C218&amp;E218,INDEX(Sheet10!A:A&amp;Sheet10!B:B,0),0))</f>
        <v>P15AG</v>
      </c>
      <c r="U218" s="20" t="str">
        <f>VLOOKUP(T218,Sheet10!D:E,2,FALSE)</f>
        <v>Major Cardiothoracic Procedures</v>
      </c>
      <c r="V218" s="20"/>
      <c r="W218" s="20"/>
      <c r="X218" s="20"/>
      <c r="Y218" s="20"/>
      <c r="Z218" s="20"/>
      <c r="AA218" s="20"/>
      <c r="AB218" s="20"/>
      <c r="AC218" s="20"/>
      <c r="AD218" s="20"/>
      <c r="AE218" s="20"/>
    </row>
    <row r="219">
      <c r="A219" s="20" t="str">
        <f t="shared" ref="A219:B219" si="220">T219</f>
        <v>P15AG</v>
      </c>
      <c r="B219" s="20" t="str">
        <f t="shared" si="220"/>
        <v>Major Cardiothoracic Procedures</v>
      </c>
      <c r="C219" s="20" t="str">
        <f t="shared" si="3"/>
        <v>1</v>
      </c>
      <c r="D219" s="20" t="str">
        <f t="shared" si="4"/>
        <v>15</v>
      </c>
      <c r="E219" s="20" t="str">
        <f t="shared" si="5"/>
        <v>15091</v>
      </c>
      <c r="F219" s="25">
        <v>1509111.0</v>
      </c>
      <c r="G219" s="20" t="s">
        <v>28074</v>
      </c>
      <c r="H219" s="25">
        <v>722.0</v>
      </c>
      <c r="I219" s="26">
        <v>8037060.0</v>
      </c>
      <c r="J219" s="25">
        <v>11.85</v>
      </c>
      <c r="K219" s="26">
        <v>9.5239161E7</v>
      </c>
      <c r="L219" s="26">
        <v>8037060.0</v>
      </c>
      <c r="M219" s="25">
        <v>11.85</v>
      </c>
      <c r="N219" s="25">
        <v>1.0</v>
      </c>
      <c r="O219" s="26">
        <v>9.5239161E7</v>
      </c>
      <c r="P219" s="26">
        <v>8.82211779E10</v>
      </c>
      <c r="Q219" s="26">
        <v>9.0128963046E10</v>
      </c>
      <c r="R219" s="26">
        <v>1.907785146E9</v>
      </c>
      <c r="S219" s="27">
        <v>0.022</v>
      </c>
      <c r="T219" s="20" t="str">
        <f t="array" ref="T219">INDEX(Sheet10!D:D,MATCH(C219&amp;E219,INDEX(Sheet10!A:A&amp;Sheet10!B:B,0),0))</f>
        <v>P15AG</v>
      </c>
      <c r="U219" s="20" t="str">
        <f>VLOOKUP(T219,Sheet10!D:E,2,FALSE)</f>
        <v>Major Cardiothoracic Procedures</v>
      </c>
      <c r="V219" s="20"/>
      <c r="W219" s="20"/>
      <c r="X219" s="20"/>
      <c r="Y219" s="20"/>
      <c r="Z219" s="20"/>
      <c r="AA219" s="20"/>
      <c r="AB219" s="20"/>
      <c r="AC219" s="20"/>
      <c r="AD219" s="20"/>
      <c r="AE219" s="20"/>
    </row>
    <row r="220">
      <c r="A220" s="20" t="str">
        <f t="shared" ref="A220:B220" si="221">T220</f>
        <v>P15AH</v>
      </c>
      <c r="B220" s="20" t="str">
        <f t="shared" si="221"/>
        <v>Other Cardiothoracic Procedures</v>
      </c>
      <c r="C220" s="20" t="str">
        <f t="shared" si="3"/>
        <v>1</v>
      </c>
      <c r="D220" s="20" t="str">
        <f t="shared" si="4"/>
        <v>15</v>
      </c>
      <c r="E220" s="20" t="str">
        <f t="shared" si="5"/>
        <v>15101</v>
      </c>
      <c r="F220" s="25">
        <v>1510119.0</v>
      </c>
      <c r="G220" s="20" t="s">
        <v>24703</v>
      </c>
      <c r="H220" s="25">
        <v>27.0</v>
      </c>
      <c r="I220" s="26">
        <v>8037060.0</v>
      </c>
      <c r="J220" s="25">
        <v>6.06</v>
      </c>
      <c r="K220" s="26">
        <v>4.8704584E7</v>
      </c>
      <c r="L220" s="26">
        <v>8037060.0</v>
      </c>
      <c r="M220" s="25">
        <v>6.06</v>
      </c>
      <c r="N220" s="25">
        <v>1.26</v>
      </c>
      <c r="O220" s="26">
        <v>6.1367775E7</v>
      </c>
      <c r="P220" s="26">
        <v>1.7507559E9</v>
      </c>
      <c r="Q220" s="26">
        <v>1.754000918E9</v>
      </c>
      <c r="R220" s="26">
        <v>3245018.0</v>
      </c>
      <c r="S220" s="27">
        <v>0.002</v>
      </c>
      <c r="T220" s="20" t="str">
        <f t="array" ref="T220">INDEX(Sheet10!D:D,MATCH(C220&amp;E220,INDEX(Sheet10!A:A&amp;Sheet10!B:B,0),0))</f>
        <v>P15AH</v>
      </c>
      <c r="U220" s="20" t="str">
        <f>VLOOKUP(T220,Sheet10!D:E,2,FALSE)</f>
        <v>Other Cardiothoracic Procedures</v>
      </c>
      <c r="V220" s="20"/>
      <c r="W220" s="20"/>
      <c r="X220" s="20"/>
      <c r="Y220" s="20"/>
      <c r="Z220" s="20"/>
      <c r="AA220" s="20"/>
      <c r="AB220" s="20"/>
      <c r="AC220" s="20"/>
      <c r="AD220" s="20"/>
      <c r="AE220" s="20"/>
    </row>
    <row r="221">
      <c r="A221" s="20" t="str">
        <f t="shared" ref="A221:B221" si="222">T221</f>
        <v>P15AJ</v>
      </c>
      <c r="B221" s="20" t="str">
        <f t="shared" si="222"/>
        <v>Cardioverter Procedures</v>
      </c>
      <c r="C221" s="20" t="str">
        <f t="shared" si="3"/>
        <v>1</v>
      </c>
      <c r="D221" s="20" t="str">
        <f t="shared" si="4"/>
        <v>15</v>
      </c>
      <c r="E221" s="20" t="str">
        <f t="shared" si="5"/>
        <v>15111</v>
      </c>
      <c r="F221" s="25">
        <v>1511119.0</v>
      </c>
      <c r="G221" s="20" t="s">
        <v>24707</v>
      </c>
      <c r="H221" s="25">
        <v>82.0</v>
      </c>
      <c r="I221" s="26">
        <v>8037060.0</v>
      </c>
      <c r="J221" s="25">
        <v>8.58</v>
      </c>
      <c r="K221" s="26">
        <v>6.8957975E7</v>
      </c>
      <c r="L221" s="26">
        <v>8037060.0</v>
      </c>
      <c r="M221" s="25">
        <v>8.58</v>
      </c>
      <c r="N221" s="25">
        <v>1.0</v>
      </c>
      <c r="O221" s="26">
        <v>6.8957975E7</v>
      </c>
      <c r="P221" s="26">
        <v>2.5714844E9</v>
      </c>
      <c r="Q221" s="26">
        <v>5.675942934E9</v>
      </c>
      <c r="R221" s="26">
        <v>3.104458534E9</v>
      </c>
      <c r="S221" s="27">
        <v>1.207</v>
      </c>
      <c r="T221" s="20" t="str">
        <f t="array" ref="T221">INDEX(Sheet10!D:D,MATCH(C221&amp;E221,INDEX(Sheet10!A:A&amp;Sheet10!B:B,0),0))</f>
        <v>P15AJ</v>
      </c>
      <c r="U221" s="20" t="str">
        <f>VLOOKUP(T221,Sheet10!D:E,2,FALSE)</f>
        <v>Cardioverter Procedures</v>
      </c>
      <c r="V221" s="20"/>
      <c r="W221" s="20"/>
      <c r="X221" s="20"/>
      <c r="Y221" s="20"/>
      <c r="Z221" s="20"/>
      <c r="AA221" s="20"/>
      <c r="AB221" s="20"/>
      <c r="AC221" s="20"/>
      <c r="AD221" s="20"/>
      <c r="AE221" s="20"/>
    </row>
    <row r="222">
      <c r="A222" s="20" t="str">
        <f t="shared" ref="A222:B222" si="223">T222</f>
        <v>P15AK</v>
      </c>
      <c r="B222" s="20" t="str">
        <f t="shared" si="223"/>
        <v>Major Cardiovascular Procedures</v>
      </c>
      <c r="C222" s="20" t="str">
        <f t="shared" si="3"/>
        <v>1</v>
      </c>
      <c r="D222" s="20" t="str">
        <f t="shared" si="4"/>
        <v>15</v>
      </c>
      <c r="E222" s="20" t="str">
        <f t="shared" si="5"/>
        <v>15121</v>
      </c>
      <c r="F222" s="25">
        <v>1512110.0</v>
      </c>
      <c r="G222" s="20" t="s">
        <v>28124</v>
      </c>
      <c r="H222" s="26">
        <v>6796.0</v>
      </c>
      <c r="I222" s="26">
        <v>8037060.0</v>
      </c>
      <c r="J222" s="25">
        <v>3.08</v>
      </c>
      <c r="K222" s="26">
        <v>2.4754145E7</v>
      </c>
      <c r="L222" s="26">
        <v>8037060.0</v>
      </c>
      <c r="M222" s="25">
        <v>3.08</v>
      </c>
      <c r="N222" s="25">
        <v>0.98</v>
      </c>
      <c r="O222" s="26">
        <v>2.4259062E7</v>
      </c>
      <c r="P222" s="26">
        <v>1.573973766E11</v>
      </c>
      <c r="Q222" s="26">
        <v>1.67777404864E11</v>
      </c>
      <c r="R222" s="26">
        <v>1.0380028264E10</v>
      </c>
      <c r="S222" s="27">
        <v>0.066</v>
      </c>
      <c r="T222" s="20" t="str">
        <f t="array" ref="T222">INDEX(Sheet10!D:D,MATCH(C222&amp;E222,INDEX(Sheet10!A:A&amp;Sheet10!B:B,0),0))</f>
        <v>P15AK</v>
      </c>
      <c r="U222" s="20" t="str">
        <f>VLOOKUP(T222,Sheet10!D:E,2,FALSE)</f>
        <v>Major Cardiovascular Procedures</v>
      </c>
      <c r="V222" s="20"/>
      <c r="W222" s="20"/>
      <c r="X222" s="20"/>
      <c r="Y222" s="20"/>
      <c r="Z222" s="20"/>
      <c r="AA222" s="20"/>
      <c r="AB222" s="20"/>
      <c r="AC222" s="20"/>
      <c r="AD222" s="20"/>
      <c r="AE222" s="20"/>
    </row>
    <row r="223">
      <c r="A223" s="20" t="str">
        <f t="shared" ref="A223:B223" si="224">T223</f>
        <v>P15AK</v>
      </c>
      <c r="B223" s="20" t="str">
        <f t="shared" si="224"/>
        <v>Major Cardiovascular Procedures</v>
      </c>
      <c r="C223" s="20" t="str">
        <f t="shared" si="3"/>
        <v>1</v>
      </c>
      <c r="D223" s="20" t="str">
        <f t="shared" si="4"/>
        <v>15</v>
      </c>
      <c r="E223" s="20" t="str">
        <f t="shared" si="5"/>
        <v>15121</v>
      </c>
      <c r="F223" s="25">
        <v>1512111.0</v>
      </c>
      <c r="G223" s="20" t="s">
        <v>28151</v>
      </c>
      <c r="H223" s="26">
        <v>1871.0</v>
      </c>
      <c r="I223" s="26">
        <v>8037060.0</v>
      </c>
      <c r="J223" s="25">
        <v>4.19</v>
      </c>
      <c r="K223" s="26">
        <v>3.3675281E7</v>
      </c>
      <c r="L223" s="26">
        <v>8037060.0</v>
      </c>
      <c r="M223" s="25">
        <v>4.19</v>
      </c>
      <c r="N223" s="25">
        <v>1.0</v>
      </c>
      <c r="O223" s="26">
        <v>3.3675281E7</v>
      </c>
      <c r="P223" s="26">
        <v>5.79578591E10</v>
      </c>
      <c r="Q223" s="26">
        <v>6.3599248193E10</v>
      </c>
      <c r="R223" s="26">
        <v>5.641389093E9</v>
      </c>
      <c r="S223" s="27">
        <v>0.097</v>
      </c>
      <c r="T223" s="20" t="str">
        <f t="array" ref="T223">INDEX(Sheet10!D:D,MATCH(C223&amp;E223,INDEX(Sheet10!A:A&amp;Sheet10!B:B,0),0))</f>
        <v>P15AK</v>
      </c>
      <c r="U223" s="20" t="str">
        <f>VLOOKUP(T223,Sheet10!D:E,2,FALSE)</f>
        <v>Major Cardiovascular Procedures</v>
      </c>
      <c r="V223" s="20"/>
      <c r="W223" s="20"/>
      <c r="X223" s="20"/>
      <c r="Y223" s="20"/>
      <c r="Z223" s="20"/>
      <c r="AA223" s="20"/>
      <c r="AB223" s="20"/>
      <c r="AC223" s="20"/>
      <c r="AD223" s="20"/>
      <c r="AE223" s="20"/>
    </row>
    <row r="224">
      <c r="A224" s="20" t="str">
        <f t="shared" ref="A224:B224" si="225">T224</f>
        <v>P15AL</v>
      </c>
      <c r="B224" s="20" t="str">
        <f t="shared" si="225"/>
        <v>Other Cardiovascular Procedures</v>
      </c>
      <c r="C224" s="20" t="str">
        <f t="shared" si="3"/>
        <v>1</v>
      </c>
      <c r="D224" s="20" t="str">
        <f t="shared" si="4"/>
        <v>15</v>
      </c>
      <c r="E224" s="20" t="str">
        <f t="shared" si="5"/>
        <v>15131</v>
      </c>
      <c r="F224" s="25">
        <v>1513119.0</v>
      </c>
      <c r="G224" s="20" t="s">
        <v>24715</v>
      </c>
      <c r="H224" s="26">
        <v>2539.0</v>
      </c>
      <c r="I224" s="26">
        <v>8037060.0</v>
      </c>
      <c r="J224" s="25">
        <v>4.19</v>
      </c>
      <c r="K224" s="26">
        <v>3.3675281E7</v>
      </c>
      <c r="L224" s="26">
        <v>8037060.0</v>
      </c>
      <c r="M224" s="25">
        <v>4.19</v>
      </c>
      <c r="N224" s="25">
        <v>1.0</v>
      </c>
      <c r="O224" s="26">
        <v>3.3675281E7</v>
      </c>
      <c r="P224" s="26">
        <v>7.40299443E10</v>
      </c>
      <c r="Q224" s="26">
        <v>8.5903539475E10</v>
      </c>
      <c r="R224" s="26">
        <v>1.1873595175E10</v>
      </c>
      <c r="S224" s="27">
        <v>0.16</v>
      </c>
      <c r="T224" s="20" t="str">
        <f t="array" ref="T224">INDEX(Sheet10!D:D,MATCH(C224&amp;E224,INDEX(Sheet10!A:A&amp;Sheet10!B:B,0),0))</f>
        <v>P15AL</v>
      </c>
      <c r="U224" s="20" t="str">
        <f>VLOOKUP(T224,Sheet10!D:E,2,FALSE)</f>
        <v>Other Cardiovascular Procedures</v>
      </c>
      <c r="V224" s="20"/>
      <c r="W224" s="20"/>
      <c r="X224" s="20"/>
      <c r="Y224" s="20"/>
      <c r="Z224" s="20"/>
      <c r="AA224" s="20"/>
      <c r="AB224" s="20"/>
      <c r="AC224" s="20"/>
      <c r="AD224" s="20"/>
      <c r="AE224" s="20"/>
    </row>
    <row r="225">
      <c r="A225" s="20" t="str">
        <f t="shared" ref="A225:B225" si="226">T225</f>
        <v>P15AM</v>
      </c>
      <c r="B225" s="20" t="str">
        <f t="shared" si="226"/>
        <v>Permanent Pacemaker Insertion</v>
      </c>
      <c r="C225" s="20" t="str">
        <f t="shared" si="3"/>
        <v>1</v>
      </c>
      <c r="D225" s="20" t="str">
        <f t="shared" si="4"/>
        <v>15</v>
      </c>
      <c r="E225" s="20" t="str">
        <f t="shared" si="5"/>
        <v>15141</v>
      </c>
      <c r="F225" s="25">
        <v>1514119.0</v>
      </c>
      <c r="G225" s="20" t="s">
        <v>24719</v>
      </c>
      <c r="H225" s="26">
        <v>2381.0</v>
      </c>
      <c r="I225" s="26">
        <v>8037060.0</v>
      </c>
      <c r="J225" s="25">
        <v>5.91</v>
      </c>
      <c r="K225" s="26">
        <v>4.7499025E7</v>
      </c>
      <c r="L225" s="26">
        <v>8037060.0</v>
      </c>
      <c r="M225" s="25">
        <v>5.91</v>
      </c>
      <c r="N225" s="25">
        <v>1.01</v>
      </c>
      <c r="O225" s="26">
        <v>4.7974015E7</v>
      </c>
      <c r="P225" s="26">
        <v>1.147416524E11</v>
      </c>
      <c r="Q225" s="26">
        <v>1.14829430848E11</v>
      </c>
      <c r="R225" s="26">
        <v>8.7778448E7</v>
      </c>
      <c r="S225" s="27">
        <v>0.001</v>
      </c>
      <c r="T225" s="20" t="str">
        <f t="array" ref="T225">INDEX(Sheet10!D:D,MATCH(C225&amp;E225,INDEX(Sheet10!A:A&amp;Sheet10!B:B,0),0))</f>
        <v>P15AM</v>
      </c>
      <c r="U225" s="20" t="str">
        <f>VLOOKUP(T225,Sheet10!D:E,2,FALSE)</f>
        <v>Permanent Pacemaker Insertion</v>
      </c>
      <c r="V225" s="20"/>
      <c r="W225" s="20"/>
      <c r="X225" s="20"/>
      <c r="Y225" s="20"/>
      <c r="Z225" s="20"/>
      <c r="AA225" s="20"/>
      <c r="AB225" s="20"/>
      <c r="AC225" s="20"/>
      <c r="AD225" s="20"/>
      <c r="AE225" s="20"/>
    </row>
    <row r="226">
      <c r="A226" s="20" t="str">
        <f t="shared" ref="A226:B226" si="227">T226</f>
        <v>P15AN</v>
      </c>
      <c r="B226" s="20" t="str">
        <f t="shared" si="227"/>
        <v>Major Cardiac Electrophysiologic Proc.</v>
      </c>
      <c r="C226" s="20" t="str">
        <f t="shared" si="3"/>
        <v>1</v>
      </c>
      <c r="D226" s="20" t="str">
        <f t="shared" si="4"/>
        <v>15</v>
      </c>
      <c r="E226" s="20" t="str">
        <f t="shared" si="5"/>
        <v>15151</v>
      </c>
      <c r="F226" s="25">
        <v>1515119.0</v>
      </c>
      <c r="G226" s="20" t="s">
        <v>24724</v>
      </c>
      <c r="H226" s="18" t="e">
        <v>#N/A</v>
      </c>
      <c r="I226" s="26">
        <v>8037060.0</v>
      </c>
      <c r="J226" s="25">
        <v>4.19</v>
      </c>
      <c r="K226" s="26">
        <v>3.3675281E7</v>
      </c>
      <c r="L226" s="26">
        <v>8037060.0</v>
      </c>
      <c r="M226" s="25">
        <v>4.19</v>
      </c>
      <c r="N226" s="25">
        <v>1.0</v>
      </c>
      <c r="O226" s="26">
        <v>3.3675281E7</v>
      </c>
      <c r="P226" s="18" t="e">
        <v>#N/A</v>
      </c>
      <c r="Q226" s="18" t="e">
        <v>#N/A</v>
      </c>
      <c r="R226" s="18" t="e">
        <v>#N/A</v>
      </c>
      <c r="S226" s="18" t="e">
        <v>#N/A</v>
      </c>
      <c r="T226" s="20" t="str">
        <f t="array" ref="T226">INDEX(Sheet10!D:D,MATCH(C226&amp;E226,INDEX(Sheet10!A:A&amp;Sheet10!B:B,0),0))</f>
        <v>P15AN</v>
      </c>
      <c r="U226" s="20" t="str">
        <f>VLOOKUP(T226,Sheet10!D:E,2,FALSE)</f>
        <v>Major Cardiac Electrophysiologic Proc.</v>
      </c>
      <c r="V226" s="20"/>
      <c r="W226" s="20"/>
      <c r="X226" s="20"/>
      <c r="Y226" s="20"/>
      <c r="Z226" s="20"/>
      <c r="AA226" s="20"/>
      <c r="AB226" s="20"/>
      <c r="AC226" s="20"/>
      <c r="AD226" s="20"/>
      <c r="AE226" s="20"/>
    </row>
    <row r="227">
      <c r="A227" s="20" t="str">
        <f t="shared" ref="A227:B227" si="228">T227</f>
        <v>15PLX</v>
      </c>
      <c r="B227" s="20" t="str">
        <f t="shared" si="228"/>
        <v>Acute MI w PTCA w (+Stent)</v>
      </c>
      <c r="C227" s="20" t="str">
        <f t="shared" si="3"/>
        <v>1</v>
      </c>
      <c r="D227" s="20" t="str">
        <f t="shared" si="4"/>
        <v>15</v>
      </c>
      <c r="E227" s="20" t="str">
        <f t="shared" si="5"/>
        <v>15163</v>
      </c>
      <c r="F227" s="25">
        <v>1516319.0</v>
      </c>
      <c r="G227" s="20" t="s">
        <v>24728</v>
      </c>
      <c r="H227" s="26">
        <v>17993.0</v>
      </c>
      <c r="I227" s="26">
        <v>8037060.0</v>
      </c>
      <c r="J227" s="25">
        <v>4.74</v>
      </c>
      <c r="K227" s="26">
        <v>3.8095664E7</v>
      </c>
      <c r="L227" s="26">
        <v>8037060.0</v>
      </c>
      <c r="M227" s="25">
        <v>4.74</v>
      </c>
      <c r="N227" s="25">
        <v>1.0</v>
      </c>
      <c r="O227" s="26">
        <v>3.8095664E7</v>
      </c>
      <c r="P227" s="26">
        <v>6.791306598E11</v>
      </c>
      <c r="Q227" s="26">
        <v>6.88228677049E11</v>
      </c>
      <c r="R227" s="26">
        <v>9.098017249E9</v>
      </c>
      <c r="S227" s="27">
        <v>0.013</v>
      </c>
      <c r="T227" s="20" t="str">
        <f t="array" ref="T227">INDEX(Sheet10!D:D,MATCH(C227&amp;E227,INDEX(Sheet10!A:A&amp;Sheet10!B:B,0),0))</f>
        <v>15PLX</v>
      </c>
      <c r="U227" s="20" t="str">
        <f>VLOOKUP(T227,Sheet10!D:E,2,FALSE)</f>
        <v>Acute MI w PTCA w (+Stent)</v>
      </c>
      <c r="V227" s="20"/>
      <c r="W227" s="20"/>
      <c r="X227" s="20"/>
      <c r="Y227" s="20"/>
      <c r="Z227" s="20"/>
      <c r="AA227" s="20"/>
      <c r="AB227" s="20"/>
      <c r="AC227" s="20"/>
      <c r="AD227" s="20"/>
      <c r="AE227" s="20"/>
    </row>
    <row r="228">
      <c r="A228" s="20" t="str">
        <f t="shared" ref="A228:B228" si="229">T228</f>
        <v>P15AP</v>
      </c>
      <c r="B228" s="20" t="str">
        <f t="shared" si="229"/>
        <v>Acute MI w PTCA w (+Stent)</v>
      </c>
      <c r="C228" s="20" t="str">
        <f t="shared" si="3"/>
        <v>1</v>
      </c>
      <c r="D228" s="20" t="str">
        <f t="shared" si="4"/>
        <v>15</v>
      </c>
      <c r="E228" s="20" t="str">
        <f t="shared" si="5"/>
        <v>15164</v>
      </c>
      <c r="F228" s="25">
        <v>1516410.0</v>
      </c>
      <c r="G228" s="20" t="s">
        <v>28275</v>
      </c>
      <c r="H228" s="26">
        <v>1657.0</v>
      </c>
      <c r="I228" s="26">
        <v>8037060.0</v>
      </c>
      <c r="J228" s="25">
        <v>3.82</v>
      </c>
      <c r="K228" s="26">
        <v>3.0701569E7</v>
      </c>
      <c r="L228" s="26">
        <v>8037060.0</v>
      </c>
      <c r="M228" s="25">
        <v>3.82</v>
      </c>
      <c r="N228" s="25">
        <v>1.0</v>
      </c>
      <c r="O228" s="26">
        <v>3.0701569E7</v>
      </c>
      <c r="P228" s="26">
        <v>3.66759523E10</v>
      </c>
      <c r="Q228" s="26">
        <v>5.1146630164E10</v>
      </c>
      <c r="R228" s="26">
        <v>1.4470677864E10</v>
      </c>
      <c r="S228" s="27">
        <v>0.395</v>
      </c>
      <c r="T228" s="20" t="str">
        <f t="array" ref="T228">INDEX(Sheet10!D:D,MATCH(C228&amp;E228,INDEX(Sheet10!A:A&amp;Sheet10!B:B,0),0))</f>
        <v>P15AP</v>
      </c>
      <c r="U228" s="20" t="str">
        <f>VLOOKUP(T228,Sheet10!D:E,2,FALSE)</f>
        <v>Acute MI w PTCA w (+Stent)</v>
      </c>
      <c r="V228" s="20"/>
      <c r="W228" s="20"/>
      <c r="X228" s="20"/>
      <c r="Y228" s="20"/>
      <c r="Z228" s="20"/>
      <c r="AA228" s="20"/>
      <c r="AB228" s="20"/>
      <c r="AC228" s="20"/>
      <c r="AD228" s="20"/>
      <c r="AE228" s="20"/>
    </row>
    <row r="229">
      <c r="A229" s="20" t="str">
        <f t="shared" ref="A229:B229" si="230">T229</f>
        <v>P15AP</v>
      </c>
      <c r="B229" s="20" t="str">
        <f t="shared" si="230"/>
        <v>Acute MI w PTCA w (+Stent)</v>
      </c>
      <c r="C229" s="20" t="str">
        <f t="shared" si="3"/>
        <v>1</v>
      </c>
      <c r="D229" s="20" t="str">
        <f t="shared" si="4"/>
        <v>15</v>
      </c>
      <c r="E229" s="20" t="str">
        <f t="shared" si="5"/>
        <v>15164</v>
      </c>
      <c r="F229" s="25">
        <v>1516411.0</v>
      </c>
      <c r="G229" s="20" t="s">
        <v>28293</v>
      </c>
      <c r="H229" s="25">
        <v>876.0</v>
      </c>
      <c r="I229" s="26">
        <v>8037060.0</v>
      </c>
      <c r="J229" s="25">
        <v>4.31</v>
      </c>
      <c r="K229" s="26">
        <v>3.4639729E7</v>
      </c>
      <c r="L229" s="26">
        <v>8037060.0</v>
      </c>
      <c r="M229" s="25">
        <v>4.31</v>
      </c>
      <c r="N229" s="25">
        <v>1.25</v>
      </c>
      <c r="O229" s="26">
        <v>4.3299661E7</v>
      </c>
      <c r="P229" s="26">
        <v>3.77862953E10</v>
      </c>
      <c r="Q229" s="26">
        <v>3.8091638817E10</v>
      </c>
      <c r="R229" s="26">
        <v>3.05343517E8</v>
      </c>
      <c r="S229" s="27">
        <v>0.008</v>
      </c>
      <c r="T229" s="20" t="str">
        <f t="array" ref="T229">INDEX(Sheet10!D:D,MATCH(C229&amp;E229,INDEX(Sheet10!A:A&amp;Sheet10!B:B,0),0))</f>
        <v>P15AP</v>
      </c>
      <c r="U229" s="20" t="str">
        <f>VLOOKUP(T229,Sheet10!D:E,2,FALSE)</f>
        <v>Acute MI w PTCA w (+Stent)</v>
      </c>
      <c r="V229" s="20"/>
      <c r="W229" s="20"/>
      <c r="X229" s="20"/>
      <c r="Y229" s="20"/>
      <c r="Z229" s="20"/>
      <c r="AA229" s="20"/>
      <c r="AB229" s="20"/>
      <c r="AC229" s="20"/>
      <c r="AD229" s="20"/>
      <c r="AE229" s="20"/>
    </row>
    <row r="230">
      <c r="A230" s="20" t="str">
        <f t="shared" ref="A230:B230" si="231">T230</f>
        <v>15PJX</v>
      </c>
      <c r="B230" s="20" t="str">
        <f t="shared" si="231"/>
        <v>PTA (+Stent)</v>
      </c>
      <c r="C230" s="20" t="str">
        <f t="shared" si="3"/>
        <v>1</v>
      </c>
      <c r="D230" s="20" t="str">
        <f t="shared" si="4"/>
        <v>15</v>
      </c>
      <c r="E230" s="20" t="str">
        <f t="shared" si="5"/>
        <v>15171</v>
      </c>
      <c r="F230" s="25">
        <v>1517119.0</v>
      </c>
      <c r="G230" s="20" t="s">
        <v>24738</v>
      </c>
      <c r="H230" s="25">
        <v>98.0</v>
      </c>
      <c r="I230" s="26">
        <v>8037060.0</v>
      </c>
      <c r="J230" s="25">
        <v>6.23</v>
      </c>
      <c r="K230" s="26">
        <v>5.0070884E7</v>
      </c>
      <c r="L230" s="26">
        <v>8037060.0</v>
      </c>
      <c r="M230" s="25">
        <v>6.23</v>
      </c>
      <c r="N230" s="25">
        <v>1.0</v>
      </c>
      <c r="O230" s="26">
        <v>5.0070884E7</v>
      </c>
      <c r="P230" s="26">
        <v>4.1111755E9</v>
      </c>
      <c r="Q230" s="26">
        <v>4.934930612E9</v>
      </c>
      <c r="R230" s="26">
        <v>8.23755112E8</v>
      </c>
      <c r="S230" s="27">
        <v>0.2</v>
      </c>
      <c r="T230" s="20" t="str">
        <f t="array" ref="T230">INDEX(Sheet10!D:D,MATCH(C230&amp;E230,INDEX(Sheet10!A:A&amp;Sheet10!B:B,0),0))</f>
        <v>15PJX</v>
      </c>
      <c r="U230" s="20" t="str">
        <f>VLOOKUP(T230,Sheet10!D:E,2,FALSE)</f>
        <v>PTA (+Stent)</v>
      </c>
      <c r="V230" s="20"/>
      <c r="W230" s="20"/>
      <c r="X230" s="20"/>
      <c r="Y230" s="20"/>
      <c r="Z230" s="20"/>
      <c r="AA230" s="20"/>
      <c r="AB230" s="20"/>
      <c r="AC230" s="20"/>
      <c r="AD230" s="20"/>
      <c r="AE230" s="20"/>
    </row>
    <row r="231">
      <c r="A231" s="20" t="str">
        <f t="shared" ref="A231:B231" si="232">T231</f>
        <v>P15AQ</v>
      </c>
      <c r="B231" s="20" t="str">
        <f t="shared" si="232"/>
        <v>PTA (+Stent)</v>
      </c>
      <c r="C231" s="20" t="str">
        <f t="shared" si="3"/>
        <v>1</v>
      </c>
      <c r="D231" s="20" t="str">
        <f t="shared" si="4"/>
        <v>15</v>
      </c>
      <c r="E231" s="20" t="str">
        <f t="shared" si="5"/>
        <v>15172</v>
      </c>
      <c r="F231" s="25">
        <v>1517219.0</v>
      </c>
      <c r="G231" s="20" t="s">
        <v>24748</v>
      </c>
      <c r="H231" s="26">
        <v>2887.0</v>
      </c>
      <c r="I231" s="26">
        <v>8037060.0</v>
      </c>
      <c r="J231" s="25">
        <v>4.76</v>
      </c>
      <c r="K231" s="26">
        <v>3.8256406E7</v>
      </c>
      <c r="L231" s="26">
        <v>8037060.0</v>
      </c>
      <c r="M231" s="25">
        <v>4.76</v>
      </c>
      <c r="N231" s="25">
        <v>1.0</v>
      </c>
      <c r="O231" s="26">
        <v>3.8256406E7</v>
      </c>
      <c r="P231" s="26">
        <v>7.20947246E10</v>
      </c>
      <c r="Q231" s="26">
        <v>1.10983380967E11</v>
      </c>
      <c r="R231" s="26">
        <v>3.8888656367E10</v>
      </c>
      <c r="S231" s="27">
        <v>0.539</v>
      </c>
      <c r="T231" s="20" t="str">
        <f t="array" ref="T231">INDEX(Sheet10!D:D,MATCH(C231&amp;E231,INDEX(Sheet10!A:A&amp;Sheet10!B:B,0),0))</f>
        <v>P15AQ</v>
      </c>
      <c r="U231" s="20" t="str">
        <f>VLOOKUP(T231,Sheet10!D:E,2,FALSE)</f>
        <v>PTA (+Stent)</v>
      </c>
      <c r="V231" s="20"/>
      <c r="W231" s="20"/>
      <c r="X231" s="20"/>
      <c r="Y231" s="20"/>
      <c r="Z231" s="20"/>
      <c r="AA231" s="20"/>
      <c r="AB231" s="20"/>
      <c r="AC231" s="20"/>
      <c r="AD231" s="20"/>
      <c r="AE231" s="20"/>
    </row>
    <row r="232">
      <c r="A232" s="20" t="str">
        <f t="shared" ref="A232:B232" si="233">T232</f>
        <v>P15AR</v>
      </c>
      <c r="B232" s="20" t="str">
        <f t="shared" si="233"/>
        <v>Permanent Pacemaker Revision</v>
      </c>
      <c r="C232" s="20" t="str">
        <f t="shared" si="3"/>
        <v>1</v>
      </c>
      <c r="D232" s="20" t="str">
        <f t="shared" si="4"/>
        <v>15</v>
      </c>
      <c r="E232" s="20" t="str">
        <f t="shared" si="5"/>
        <v>15181</v>
      </c>
      <c r="F232" s="25">
        <v>1518119.0</v>
      </c>
      <c r="G232" s="20" t="s">
        <v>24751</v>
      </c>
      <c r="H232" s="25">
        <v>127.0</v>
      </c>
      <c r="I232" s="26">
        <v>8037060.0</v>
      </c>
      <c r="J232" s="25">
        <v>5.08</v>
      </c>
      <c r="K232" s="26">
        <v>4.0828265E7</v>
      </c>
      <c r="L232" s="26">
        <v>8037060.0</v>
      </c>
      <c r="M232" s="25">
        <v>5.08</v>
      </c>
      <c r="N232" s="25">
        <v>1.0</v>
      </c>
      <c r="O232" s="26">
        <v>4.0828265E7</v>
      </c>
      <c r="P232" s="26">
        <v>4.575369E9</v>
      </c>
      <c r="Q232" s="26">
        <v>5.22052163E9</v>
      </c>
      <c r="R232" s="26">
        <v>6.4515263E8</v>
      </c>
      <c r="S232" s="27">
        <v>0.141</v>
      </c>
      <c r="T232" s="20" t="str">
        <f t="array" ref="T232">INDEX(Sheet10!D:D,MATCH(C232&amp;E232,INDEX(Sheet10!A:A&amp;Sheet10!B:B,0),0))</f>
        <v>P15AR</v>
      </c>
      <c r="U232" s="20" t="str">
        <f>VLOOKUP(T232,Sheet10!D:E,2,FALSE)</f>
        <v>Permanent Pacemaker Revision</v>
      </c>
      <c r="V232" s="20"/>
      <c r="W232" s="20"/>
      <c r="X232" s="20"/>
      <c r="Y232" s="20"/>
      <c r="Z232" s="20"/>
      <c r="AA232" s="20"/>
      <c r="AB232" s="20"/>
      <c r="AC232" s="20"/>
      <c r="AD232" s="20"/>
      <c r="AE232" s="20"/>
    </row>
    <row r="233">
      <c r="A233" s="20" t="str">
        <f t="shared" ref="A233:B233" si="234">T233</f>
        <v>P15AS</v>
      </c>
      <c r="B233" s="20" t="str">
        <f t="shared" si="234"/>
        <v>Permanent Pacemaker Replacement</v>
      </c>
      <c r="C233" s="20" t="str">
        <f t="shared" si="3"/>
        <v>1</v>
      </c>
      <c r="D233" s="20" t="str">
        <f t="shared" si="4"/>
        <v>15</v>
      </c>
      <c r="E233" s="20" t="str">
        <f t="shared" si="5"/>
        <v>15191</v>
      </c>
      <c r="F233" s="25">
        <v>1519119.0</v>
      </c>
      <c r="G233" s="20" t="s">
        <v>24755</v>
      </c>
      <c r="H233" s="25">
        <v>265.0</v>
      </c>
      <c r="I233" s="26">
        <v>8037060.0</v>
      </c>
      <c r="J233" s="25">
        <v>5.59</v>
      </c>
      <c r="K233" s="26">
        <v>4.4927165E7</v>
      </c>
      <c r="L233" s="26">
        <v>8037060.0</v>
      </c>
      <c r="M233" s="25">
        <v>5.59</v>
      </c>
      <c r="N233" s="25">
        <v>1.0</v>
      </c>
      <c r="O233" s="26">
        <v>4.4927165E7</v>
      </c>
      <c r="P233" s="26">
        <v>9.5370743E9</v>
      </c>
      <c r="Q233" s="26">
        <v>1.1980623831E10</v>
      </c>
      <c r="R233" s="26">
        <v>2.443549531E9</v>
      </c>
      <c r="S233" s="27">
        <v>0.256</v>
      </c>
      <c r="T233" s="20" t="str">
        <f t="array" ref="T233">INDEX(Sheet10!D:D,MATCH(C233&amp;E233,INDEX(Sheet10!A:A&amp;Sheet10!B:B,0),0))</f>
        <v>P15AS</v>
      </c>
      <c r="U233" s="20" t="str">
        <f>VLOOKUP(T233,Sheet10!D:E,2,FALSE)</f>
        <v>Permanent Pacemaker Replacement</v>
      </c>
      <c r="V233" s="20"/>
      <c r="W233" s="20"/>
      <c r="X233" s="20"/>
      <c r="Y233" s="20"/>
      <c r="Z233" s="20"/>
      <c r="AA233" s="20"/>
      <c r="AB233" s="20"/>
      <c r="AC233" s="20"/>
      <c r="AD233" s="20"/>
      <c r="AE233" s="20"/>
    </row>
    <row r="234">
      <c r="A234" s="20" t="str">
        <f t="shared" ref="A234:B234" si="235">T234</f>
        <v>P15AT</v>
      </c>
      <c r="B234" s="20" t="str">
        <f t="shared" si="235"/>
        <v>Minor Cardiac Electrophysiologic Proc.</v>
      </c>
      <c r="C234" s="20" t="str">
        <f t="shared" si="3"/>
        <v>1</v>
      </c>
      <c r="D234" s="20" t="str">
        <f t="shared" si="4"/>
        <v>15</v>
      </c>
      <c r="E234" s="20" t="str">
        <f t="shared" si="5"/>
        <v>15201</v>
      </c>
      <c r="F234" s="25">
        <v>1520119.0</v>
      </c>
      <c r="G234" s="20" t="s">
        <v>24759</v>
      </c>
      <c r="H234" s="26">
        <v>1500.0</v>
      </c>
      <c r="I234" s="26">
        <v>8037060.0</v>
      </c>
      <c r="J234" s="25">
        <v>3.46</v>
      </c>
      <c r="K234" s="26">
        <v>2.7808228E7</v>
      </c>
      <c r="L234" s="26">
        <v>8037060.0</v>
      </c>
      <c r="M234" s="25">
        <v>3.46</v>
      </c>
      <c r="N234" s="25">
        <v>1.0</v>
      </c>
      <c r="O234" s="26">
        <v>2.7808228E7</v>
      </c>
      <c r="P234" s="26">
        <v>3.55883519E10</v>
      </c>
      <c r="Q234" s="26">
        <v>4.19527914E10</v>
      </c>
      <c r="R234" s="26">
        <v>6.3644395E9</v>
      </c>
      <c r="S234" s="27">
        <v>0.179</v>
      </c>
      <c r="T234" s="20" t="str">
        <f t="array" ref="T234">INDEX(Sheet10!D:D,MATCH(C234&amp;E234,INDEX(Sheet10!A:A&amp;Sheet10!B:B,0),0))</f>
        <v>P15AT</v>
      </c>
      <c r="U234" s="20" t="str">
        <f>VLOOKUP(T234,Sheet10!D:E,2,FALSE)</f>
        <v>Minor Cardiac Electrophysiologic Proc.</v>
      </c>
      <c r="V234" s="20"/>
      <c r="W234" s="20"/>
      <c r="X234" s="20"/>
      <c r="Y234" s="20"/>
      <c r="Z234" s="20"/>
      <c r="AA234" s="20"/>
      <c r="AB234" s="20"/>
      <c r="AC234" s="20"/>
      <c r="AD234" s="20"/>
      <c r="AE234" s="20"/>
    </row>
    <row r="235">
      <c r="A235" s="20" t="str">
        <f t="shared" ref="A235:B235" si="236">T235</f>
        <v>P15AU</v>
      </c>
      <c r="B235" s="20" t="str">
        <f t="shared" si="236"/>
        <v>Major Cardiac Diagnostic Procedures</v>
      </c>
      <c r="C235" s="20" t="str">
        <f t="shared" si="3"/>
        <v>1</v>
      </c>
      <c r="D235" s="20" t="str">
        <f t="shared" si="4"/>
        <v>15</v>
      </c>
      <c r="E235" s="20" t="str">
        <f t="shared" si="5"/>
        <v>15211</v>
      </c>
      <c r="F235" s="25">
        <v>1521119.0</v>
      </c>
      <c r="G235" s="20" t="s">
        <v>24763</v>
      </c>
      <c r="H235" s="25">
        <v>28.0</v>
      </c>
      <c r="I235" s="26">
        <v>8037060.0</v>
      </c>
      <c r="J235" s="25">
        <v>4.17</v>
      </c>
      <c r="K235" s="26">
        <v>3.351454E7</v>
      </c>
      <c r="L235" s="26">
        <v>8037060.0</v>
      </c>
      <c r="M235" s="25">
        <v>4.17</v>
      </c>
      <c r="N235" s="25">
        <v>1.0</v>
      </c>
      <c r="O235" s="26">
        <v>3.351454E7</v>
      </c>
      <c r="P235" s="26">
        <v>9.407868E8</v>
      </c>
      <c r="Q235" s="26">
        <v>9.44117626E8</v>
      </c>
      <c r="R235" s="26">
        <v>3330826.0</v>
      </c>
      <c r="S235" s="27">
        <v>0.004</v>
      </c>
      <c r="T235" s="20" t="str">
        <f t="array" ref="T235">INDEX(Sheet10!D:D,MATCH(C235&amp;E235,INDEX(Sheet10!A:A&amp;Sheet10!B:B,0),0))</f>
        <v>P15AU</v>
      </c>
      <c r="U235" s="20" t="str">
        <f>VLOOKUP(T235,Sheet10!D:E,2,FALSE)</f>
        <v>Major Cardiac Diagnostic Procedures</v>
      </c>
      <c r="V235" s="20"/>
      <c r="W235" s="20"/>
      <c r="X235" s="20"/>
      <c r="Y235" s="20"/>
      <c r="Z235" s="20"/>
      <c r="AA235" s="20"/>
      <c r="AB235" s="20"/>
      <c r="AC235" s="20"/>
      <c r="AD235" s="20"/>
      <c r="AE235" s="20"/>
    </row>
    <row r="236">
      <c r="A236" s="20" t="str">
        <f t="shared" ref="A236:B236" si="237">T236</f>
        <v>P15AV</v>
      </c>
      <c r="B236" s="20" t="str">
        <f t="shared" si="237"/>
        <v>Other Vascular Procedures</v>
      </c>
      <c r="C236" s="20" t="str">
        <f t="shared" si="3"/>
        <v>1</v>
      </c>
      <c r="D236" s="20" t="str">
        <f t="shared" si="4"/>
        <v>15</v>
      </c>
      <c r="E236" s="20" t="str">
        <f t="shared" si="5"/>
        <v>15221</v>
      </c>
      <c r="F236" s="25">
        <v>1522110.0</v>
      </c>
      <c r="G236" s="20" t="s">
        <v>28445</v>
      </c>
      <c r="H236" s="26">
        <v>8715.0</v>
      </c>
      <c r="I236" s="26">
        <v>8037060.0</v>
      </c>
      <c r="J236" s="25">
        <v>1.96</v>
      </c>
      <c r="K236" s="26">
        <v>1.5752638E7</v>
      </c>
      <c r="L236" s="26">
        <v>8037060.0</v>
      </c>
      <c r="M236" s="25">
        <v>1.96</v>
      </c>
      <c r="N236" s="25">
        <v>1.27</v>
      </c>
      <c r="O236" s="26">
        <v>2.000585E7</v>
      </c>
      <c r="P236" s="26">
        <v>1.750406731E11</v>
      </c>
      <c r="Q236" s="26">
        <v>1.75474620548E11</v>
      </c>
      <c r="R236" s="26">
        <v>4.33947448E8</v>
      </c>
      <c r="S236" s="27">
        <v>0.002</v>
      </c>
      <c r="T236" s="20" t="str">
        <f t="array" ref="T236">INDEX(Sheet10!D:D,MATCH(C236&amp;E236,INDEX(Sheet10!A:A&amp;Sheet10!B:B,0),0))</f>
        <v>P15AV</v>
      </c>
      <c r="U236" s="20" t="str">
        <f>VLOOKUP(T236,Sheet10!D:E,2,FALSE)</f>
        <v>Other Vascular Procedures</v>
      </c>
      <c r="V236" s="20"/>
      <c r="W236" s="20"/>
      <c r="X236" s="20"/>
      <c r="Y236" s="20"/>
      <c r="Z236" s="20"/>
      <c r="AA236" s="20"/>
      <c r="AB236" s="20"/>
      <c r="AC236" s="20"/>
      <c r="AD236" s="20"/>
      <c r="AE236" s="20"/>
    </row>
    <row r="237">
      <c r="A237" s="20" t="str">
        <f t="shared" ref="A237:B237" si="238">T237</f>
        <v>P15AV</v>
      </c>
      <c r="B237" s="20" t="str">
        <f t="shared" si="238"/>
        <v>Other Vascular Procedures</v>
      </c>
      <c r="C237" s="20" t="str">
        <f t="shared" si="3"/>
        <v>1</v>
      </c>
      <c r="D237" s="20" t="str">
        <f t="shared" si="4"/>
        <v>15</v>
      </c>
      <c r="E237" s="20" t="str">
        <f t="shared" si="5"/>
        <v>15221</v>
      </c>
      <c r="F237" s="25">
        <v>1522111.0</v>
      </c>
      <c r="G237" s="20" t="s">
        <v>28462</v>
      </c>
      <c r="H237" s="26">
        <v>3745.0</v>
      </c>
      <c r="I237" s="26">
        <v>8037060.0</v>
      </c>
      <c r="J237" s="25">
        <v>2.68</v>
      </c>
      <c r="K237" s="26">
        <v>2.1539321E7</v>
      </c>
      <c r="L237" s="26">
        <v>8037060.0</v>
      </c>
      <c r="M237" s="25">
        <v>2.68</v>
      </c>
      <c r="N237" s="25">
        <v>1.23</v>
      </c>
      <c r="O237" s="26">
        <v>2.6493365E7</v>
      </c>
      <c r="P237" s="26">
        <v>9.98209997E10</v>
      </c>
      <c r="Q237" s="26">
        <v>9.9968113285E10</v>
      </c>
      <c r="R237" s="26">
        <v>1.47113585E8</v>
      </c>
      <c r="S237" s="27">
        <v>0.001</v>
      </c>
      <c r="T237" s="20" t="str">
        <f t="array" ref="T237">INDEX(Sheet10!D:D,MATCH(C237&amp;E237,INDEX(Sheet10!A:A&amp;Sheet10!B:B,0),0))</f>
        <v>P15AV</v>
      </c>
      <c r="U237" s="20" t="str">
        <f>VLOOKUP(T237,Sheet10!D:E,2,FALSE)</f>
        <v>Other Vascular Procedures</v>
      </c>
      <c r="V237" s="20"/>
      <c r="W237" s="20"/>
      <c r="X237" s="20"/>
      <c r="Y237" s="20"/>
      <c r="Z237" s="20"/>
      <c r="AA237" s="20"/>
      <c r="AB237" s="20"/>
      <c r="AC237" s="20"/>
      <c r="AD237" s="20"/>
      <c r="AE237" s="20"/>
    </row>
    <row r="238">
      <c r="A238" s="20" t="str">
        <f t="shared" ref="A238:B238" si="239">T238</f>
        <v>P15AV</v>
      </c>
      <c r="B238" s="20" t="str">
        <f t="shared" si="239"/>
        <v>Other Vascular Procedures</v>
      </c>
      <c r="C238" s="20" t="str">
        <f t="shared" si="3"/>
        <v>1</v>
      </c>
      <c r="D238" s="20" t="str">
        <f t="shared" si="4"/>
        <v>15</v>
      </c>
      <c r="E238" s="20" t="str">
        <f t="shared" si="5"/>
        <v>15221</v>
      </c>
      <c r="F238" s="25">
        <v>1522112.0</v>
      </c>
      <c r="G238" s="20" t="s">
        <v>28481</v>
      </c>
      <c r="H238" s="26">
        <v>1401.0</v>
      </c>
      <c r="I238" s="26">
        <v>8037060.0</v>
      </c>
      <c r="J238" s="25">
        <v>3.82</v>
      </c>
      <c r="K238" s="26">
        <v>3.0701569E7</v>
      </c>
      <c r="L238" s="26">
        <v>8037060.0</v>
      </c>
      <c r="M238" s="25">
        <v>3.82</v>
      </c>
      <c r="N238" s="25">
        <v>1.01</v>
      </c>
      <c r="O238" s="26">
        <v>3.1008585E7</v>
      </c>
      <c r="P238" s="26">
        <v>4.38077351E10</v>
      </c>
      <c r="Q238" s="26">
        <v>4.4141028811E10</v>
      </c>
      <c r="R238" s="26">
        <v>3.33293711E8</v>
      </c>
      <c r="S238" s="27">
        <v>0.008</v>
      </c>
      <c r="T238" s="20" t="str">
        <f t="array" ref="T238">INDEX(Sheet10!D:D,MATCH(C238&amp;E238,INDEX(Sheet10!A:A&amp;Sheet10!B:B,0),0))</f>
        <v>P15AV</v>
      </c>
      <c r="U238" s="20" t="str">
        <f>VLOOKUP(T238,Sheet10!D:E,2,FALSE)</f>
        <v>Other Vascular Procedures</v>
      </c>
      <c r="V238" s="20"/>
      <c r="W238" s="20"/>
      <c r="X238" s="20"/>
      <c r="Y238" s="20"/>
      <c r="Z238" s="20"/>
      <c r="AA238" s="20"/>
      <c r="AB238" s="20"/>
      <c r="AC238" s="20"/>
      <c r="AD238" s="20"/>
      <c r="AE238" s="20"/>
    </row>
    <row r="239">
      <c r="A239" s="20" t="str">
        <f t="shared" ref="A239:B239" si="240">T239</f>
        <v>P15AW</v>
      </c>
      <c r="B239" s="20" t="str">
        <f t="shared" si="240"/>
        <v>Vein Procedures</v>
      </c>
      <c r="C239" s="20" t="str">
        <f t="shared" si="3"/>
        <v>1</v>
      </c>
      <c r="D239" s="20" t="str">
        <f t="shared" si="4"/>
        <v>15</v>
      </c>
      <c r="E239" s="20" t="str">
        <f t="shared" si="5"/>
        <v>15231</v>
      </c>
      <c r="F239" s="25">
        <v>1523119.0</v>
      </c>
      <c r="G239" s="20" t="s">
        <v>24771</v>
      </c>
      <c r="H239" s="26">
        <v>6112.0</v>
      </c>
      <c r="I239" s="26">
        <v>8037060.0</v>
      </c>
      <c r="J239" s="25">
        <v>1.58</v>
      </c>
      <c r="K239" s="26">
        <v>1.2698555E7</v>
      </c>
      <c r="L239" s="26">
        <v>8037060.0</v>
      </c>
      <c r="M239" s="25">
        <v>1.58</v>
      </c>
      <c r="N239" s="25">
        <v>1.33</v>
      </c>
      <c r="O239" s="26">
        <v>1.6889078E7</v>
      </c>
      <c r="P239" s="26">
        <v>1.032607877E11</v>
      </c>
      <c r="Q239" s="26">
        <v>1.03941772027E11</v>
      </c>
      <c r="R239" s="26">
        <v>6.80984327E8</v>
      </c>
      <c r="S239" s="27">
        <v>0.007</v>
      </c>
      <c r="T239" s="20" t="str">
        <f t="array" ref="T239">INDEX(Sheet10!D:D,MATCH(C239&amp;E239,INDEX(Sheet10!A:A&amp;Sheet10!B:B,0),0))</f>
        <v>P15AW</v>
      </c>
      <c r="U239" s="20" t="str">
        <f>VLOOKUP(T239,Sheet10!D:E,2,FALSE)</f>
        <v>Vein Procedures</v>
      </c>
      <c r="V239" s="20"/>
      <c r="W239" s="20"/>
      <c r="X239" s="20"/>
      <c r="Y239" s="20"/>
      <c r="Z239" s="20"/>
      <c r="AA239" s="20"/>
      <c r="AB239" s="20"/>
      <c r="AC239" s="20"/>
      <c r="AD239" s="20"/>
      <c r="AE239" s="20"/>
    </row>
    <row r="240">
      <c r="A240" s="20" t="str">
        <f t="shared" ref="A240:B240" si="241">T240</f>
        <v>P15AY</v>
      </c>
      <c r="B240" s="20" t="str">
        <f t="shared" si="241"/>
        <v>Major Amputation</v>
      </c>
      <c r="C240" s="20" t="str">
        <f t="shared" si="3"/>
        <v>1</v>
      </c>
      <c r="D240" s="20" t="str">
        <f t="shared" si="4"/>
        <v>15</v>
      </c>
      <c r="E240" s="20" t="str">
        <f t="shared" si="5"/>
        <v>15241</v>
      </c>
      <c r="F240" s="25">
        <v>1524110.0</v>
      </c>
      <c r="G240" s="20" t="s">
        <v>28526</v>
      </c>
      <c r="H240" s="26">
        <v>6751.0</v>
      </c>
      <c r="I240" s="26">
        <v>8037060.0</v>
      </c>
      <c r="J240" s="25">
        <v>1.67</v>
      </c>
      <c r="K240" s="26">
        <v>1.342189E7</v>
      </c>
      <c r="L240" s="26">
        <v>8037060.0</v>
      </c>
      <c r="M240" s="25">
        <v>1.67</v>
      </c>
      <c r="N240" s="25">
        <v>1.0</v>
      </c>
      <c r="O240" s="26">
        <v>1.342189E7</v>
      </c>
      <c r="P240" s="26">
        <v>8.48921822E10</v>
      </c>
      <c r="Q240" s="26">
        <v>9.136467074E10</v>
      </c>
      <c r="R240" s="26">
        <v>6.47248854E9</v>
      </c>
      <c r="S240" s="27">
        <v>0.076</v>
      </c>
      <c r="T240" s="20" t="str">
        <f t="array" ref="T240">INDEX(Sheet10!D:D,MATCH(C240&amp;E240,INDEX(Sheet10!A:A&amp;Sheet10!B:B,0),0))</f>
        <v>P15AY</v>
      </c>
      <c r="U240" s="20" t="str">
        <f>VLOOKUP(T240,Sheet10!D:E,2,FALSE)</f>
        <v>Major Amputation</v>
      </c>
      <c r="V240" s="20"/>
      <c r="W240" s="20"/>
      <c r="X240" s="20"/>
      <c r="Y240" s="20"/>
      <c r="Z240" s="20"/>
      <c r="AA240" s="20"/>
      <c r="AB240" s="20"/>
      <c r="AC240" s="20"/>
      <c r="AD240" s="20"/>
      <c r="AE240" s="20"/>
    </row>
    <row r="241">
      <c r="A241" s="20" t="str">
        <f t="shared" ref="A241:B241" si="242">T241</f>
        <v>P15AY</v>
      </c>
      <c r="B241" s="20" t="str">
        <f t="shared" si="242"/>
        <v>Major Amputation</v>
      </c>
      <c r="C241" s="20" t="str">
        <f t="shared" si="3"/>
        <v>1</v>
      </c>
      <c r="D241" s="20" t="str">
        <f t="shared" si="4"/>
        <v>15</v>
      </c>
      <c r="E241" s="20" t="str">
        <f t="shared" si="5"/>
        <v>15241</v>
      </c>
      <c r="F241" s="25">
        <v>1524111.0</v>
      </c>
      <c r="G241" s="20" t="s">
        <v>28542</v>
      </c>
      <c r="H241" s="26">
        <v>1248.0</v>
      </c>
      <c r="I241" s="26">
        <v>8037060.0</v>
      </c>
      <c r="J241" s="25">
        <v>2.33</v>
      </c>
      <c r="K241" s="26">
        <v>1.872635E7</v>
      </c>
      <c r="L241" s="26">
        <v>8037060.0</v>
      </c>
      <c r="M241" s="25">
        <v>2.33</v>
      </c>
      <c r="N241" s="25">
        <v>1.0</v>
      </c>
      <c r="O241" s="26">
        <v>1.872635E7</v>
      </c>
      <c r="P241" s="26">
        <v>2.2860794E10</v>
      </c>
      <c r="Q241" s="26">
        <v>2.359914855E10</v>
      </c>
      <c r="R241" s="26">
        <v>7.3835455E8</v>
      </c>
      <c r="S241" s="27">
        <v>0.032</v>
      </c>
      <c r="T241" s="20" t="str">
        <f t="array" ref="T241">INDEX(Sheet10!D:D,MATCH(C241&amp;E241,INDEX(Sheet10!A:A&amp;Sheet10!B:B,0),0))</f>
        <v>P15AY</v>
      </c>
      <c r="U241" s="20" t="str">
        <f>VLOOKUP(T241,Sheet10!D:E,2,FALSE)</f>
        <v>Major Amputation</v>
      </c>
      <c r="V241" s="20"/>
      <c r="W241" s="20"/>
      <c r="X241" s="20"/>
      <c r="Y241" s="20"/>
      <c r="Z241" s="20"/>
      <c r="AA241" s="20"/>
      <c r="AB241" s="20"/>
      <c r="AC241" s="20"/>
      <c r="AD241" s="20"/>
      <c r="AE241" s="20"/>
    </row>
    <row r="242">
      <c r="A242" s="20" t="str">
        <f t="shared" ref="A242:B242" si="243">T242</f>
        <v>P15AY</v>
      </c>
      <c r="B242" s="20" t="str">
        <f t="shared" si="243"/>
        <v>Major Amputation</v>
      </c>
      <c r="C242" s="20" t="str">
        <f t="shared" si="3"/>
        <v>1</v>
      </c>
      <c r="D242" s="20" t="str">
        <f t="shared" si="4"/>
        <v>15</v>
      </c>
      <c r="E242" s="20" t="str">
        <f t="shared" si="5"/>
        <v>15241</v>
      </c>
      <c r="F242" s="25">
        <v>1524112.0</v>
      </c>
      <c r="G242" s="20" t="s">
        <v>28557</v>
      </c>
      <c r="H242" s="26">
        <v>3677.0</v>
      </c>
      <c r="I242" s="26">
        <v>8037060.0</v>
      </c>
      <c r="J242" s="25">
        <v>2.94</v>
      </c>
      <c r="K242" s="26">
        <v>2.3628956E7</v>
      </c>
      <c r="L242" s="26">
        <v>8037060.0</v>
      </c>
      <c r="M242" s="25">
        <v>2.94</v>
      </c>
      <c r="N242" s="25">
        <v>1.0</v>
      </c>
      <c r="O242" s="26">
        <v>2.3628956E7</v>
      </c>
      <c r="P242" s="26">
        <v>8.0969562E10</v>
      </c>
      <c r="Q242" s="26">
        <v>8.7693702683E10</v>
      </c>
      <c r="R242" s="26">
        <v>6.724140683E9</v>
      </c>
      <c r="S242" s="27">
        <v>0.083</v>
      </c>
      <c r="T242" s="20" t="str">
        <f t="array" ref="T242">INDEX(Sheet10!D:D,MATCH(C242&amp;E242,INDEX(Sheet10!A:A&amp;Sheet10!B:B,0),0))</f>
        <v>P15AY</v>
      </c>
      <c r="U242" s="20" t="str">
        <f>VLOOKUP(T242,Sheet10!D:E,2,FALSE)</f>
        <v>Major Amputation</v>
      </c>
      <c r="V242" s="20"/>
      <c r="W242" s="20"/>
      <c r="X242" s="20"/>
      <c r="Y242" s="20"/>
      <c r="Z242" s="20"/>
      <c r="AA242" s="20"/>
      <c r="AB242" s="20"/>
      <c r="AC242" s="20"/>
      <c r="AD242" s="20"/>
      <c r="AE242" s="20"/>
    </row>
    <row r="243">
      <c r="A243" s="20" t="str">
        <f t="shared" ref="A243:B243" si="244">T243</f>
        <v>P15AZ</v>
      </c>
      <c r="B243" s="20" t="str">
        <f t="shared" si="244"/>
        <v>Acute MI w Cath</v>
      </c>
      <c r="C243" s="20" t="str">
        <f t="shared" si="3"/>
        <v>1</v>
      </c>
      <c r="D243" s="20" t="str">
        <f t="shared" si="4"/>
        <v>15</v>
      </c>
      <c r="E243" s="20" t="str">
        <f t="shared" si="5"/>
        <v>15251</v>
      </c>
      <c r="F243" s="25">
        <v>1525119.0</v>
      </c>
      <c r="G243" s="20" t="s">
        <v>24783</v>
      </c>
      <c r="H243" s="26">
        <v>35678.0</v>
      </c>
      <c r="I243" s="26">
        <v>8037060.0</v>
      </c>
      <c r="J243" s="25">
        <v>1.2</v>
      </c>
      <c r="K243" s="26">
        <v>9644472.0</v>
      </c>
      <c r="L243" s="26">
        <v>8037060.0</v>
      </c>
      <c r="M243" s="25">
        <v>1.2</v>
      </c>
      <c r="N243" s="25">
        <v>0.98</v>
      </c>
      <c r="O243" s="26">
        <v>9451583.0</v>
      </c>
      <c r="P243" s="26">
        <v>3.179546317E11</v>
      </c>
      <c r="Q243" s="26">
        <v>3.41598092576E11</v>
      </c>
      <c r="R243" s="26">
        <v>2.3643460876E10</v>
      </c>
      <c r="S243" s="27">
        <v>0.074</v>
      </c>
      <c r="T243" s="20" t="str">
        <f t="array" ref="T243">INDEX(Sheet10!D:D,MATCH(C243&amp;E243,INDEX(Sheet10!A:A&amp;Sheet10!B:B,0),0))</f>
        <v>P15AZ</v>
      </c>
      <c r="U243" s="20" t="str">
        <f>VLOOKUP(T243,Sheet10!D:E,2,FALSE)</f>
        <v>Acute MI w Cath</v>
      </c>
      <c r="V243" s="20"/>
      <c r="W243" s="20"/>
      <c r="X243" s="20"/>
      <c r="Y243" s="20"/>
      <c r="Z243" s="20"/>
      <c r="AA243" s="20"/>
      <c r="AB243" s="20"/>
      <c r="AC243" s="20"/>
      <c r="AD243" s="20"/>
      <c r="AE243" s="20"/>
    </row>
    <row r="244">
      <c r="A244" s="20" t="str">
        <f t="shared" ref="A244:B244" si="245">T244</f>
        <v>P15BA</v>
      </c>
      <c r="B244" s="20" t="str">
        <f t="shared" si="245"/>
        <v>Other Circulatory Procedures</v>
      </c>
      <c r="C244" s="20" t="str">
        <f t="shared" si="3"/>
        <v>1</v>
      </c>
      <c r="D244" s="20" t="str">
        <f t="shared" si="4"/>
        <v>15</v>
      </c>
      <c r="E244" s="20" t="str">
        <f t="shared" si="5"/>
        <v>15261</v>
      </c>
      <c r="F244" s="25">
        <v>1526110.0</v>
      </c>
      <c r="G244" s="20" t="s">
        <v>28583</v>
      </c>
      <c r="H244" s="26">
        <v>7511.0</v>
      </c>
      <c r="I244" s="26">
        <v>8037060.0</v>
      </c>
      <c r="J244" s="25">
        <v>1.14</v>
      </c>
      <c r="K244" s="26">
        <v>9162248.0</v>
      </c>
      <c r="L244" s="26">
        <v>8037060.0</v>
      </c>
      <c r="M244" s="25">
        <v>1.14</v>
      </c>
      <c r="N244" s="25">
        <v>1.0</v>
      </c>
      <c r="O244" s="26">
        <v>9162248.0</v>
      </c>
      <c r="P244" s="26">
        <v>5.53432148E10</v>
      </c>
      <c r="Q244" s="26">
        <v>6.9558985232E10</v>
      </c>
      <c r="R244" s="26">
        <v>1.4215770432E10</v>
      </c>
      <c r="S244" s="27">
        <v>0.257</v>
      </c>
      <c r="T244" s="20" t="str">
        <f t="array" ref="T244">INDEX(Sheet10!D:D,MATCH(C244&amp;E244,INDEX(Sheet10!A:A&amp;Sheet10!B:B,0),0))</f>
        <v>P15BA</v>
      </c>
      <c r="U244" s="20" t="str">
        <f>VLOOKUP(T244,Sheet10!D:E,2,FALSE)</f>
        <v>Other Circulatory Procedures</v>
      </c>
      <c r="V244" s="20"/>
      <c r="W244" s="20"/>
      <c r="X244" s="20"/>
      <c r="Y244" s="20"/>
      <c r="Z244" s="20"/>
      <c r="AA244" s="20"/>
      <c r="AB244" s="20"/>
      <c r="AC244" s="20"/>
      <c r="AD244" s="20"/>
      <c r="AE244" s="20"/>
    </row>
    <row r="245">
      <c r="A245" s="20" t="str">
        <f t="shared" ref="A245:B245" si="246">T245</f>
        <v>P15BA</v>
      </c>
      <c r="B245" s="20" t="str">
        <f t="shared" si="246"/>
        <v>Other Circulatory Procedures</v>
      </c>
      <c r="C245" s="20" t="str">
        <f t="shared" si="3"/>
        <v>1</v>
      </c>
      <c r="D245" s="20" t="str">
        <f t="shared" si="4"/>
        <v>15</v>
      </c>
      <c r="E245" s="20" t="str">
        <f t="shared" si="5"/>
        <v>15261</v>
      </c>
      <c r="F245" s="25">
        <v>1526111.0</v>
      </c>
      <c r="G245" s="20" t="s">
        <v>28602</v>
      </c>
      <c r="H245" s="26">
        <v>4405.0</v>
      </c>
      <c r="I245" s="26">
        <v>8037060.0</v>
      </c>
      <c r="J245" s="25">
        <v>1.72</v>
      </c>
      <c r="K245" s="26">
        <v>1.3823743E7</v>
      </c>
      <c r="L245" s="26">
        <v>8037060.0</v>
      </c>
      <c r="M245" s="25">
        <v>1.72</v>
      </c>
      <c r="N245" s="25">
        <v>1.0</v>
      </c>
      <c r="O245" s="26">
        <v>1.3823743E7</v>
      </c>
      <c r="P245" s="26">
        <v>5.0679029E10</v>
      </c>
      <c r="Q245" s="26">
        <v>6.1496045449E10</v>
      </c>
      <c r="R245" s="26">
        <v>1.0817016449E10</v>
      </c>
      <c r="S245" s="27">
        <v>0.213</v>
      </c>
      <c r="T245" s="20" t="str">
        <f t="array" ref="T245">INDEX(Sheet10!D:D,MATCH(C245&amp;E245,INDEX(Sheet10!A:A&amp;Sheet10!B:B,0),0))</f>
        <v>P15BA</v>
      </c>
      <c r="U245" s="20" t="str">
        <f>VLOOKUP(T245,Sheet10!D:E,2,FALSE)</f>
        <v>Other Circulatory Procedures</v>
      </c>
      <c r="V245" s="20"/>
      <c r="W245" s="20"/>
      <c r="X245" s="20"/>
      <c r="Y245" s="20"/>
      <c r="Z245" s="20"/>
      <c r="AA245" s="20"/>
      <c r="AB245" s="20"/>
      <c r="AC245" s="20"/>
      <c r="AD245" s="20"/>
      <c r="AE245" s="20"/>
    </row>
    <row r="246">
      <c r="A246" s="20" t="str">
        <f t="shared" ref="A246:B246" si="247">T246</f>
        <v>P15BA</v>
      </c>
      <c r="B246" s="20" t="str">
        <f t="shared" si="247"/>
        <v>Other Circulatory Procedures</v>
      </c>
      <c r="C246" s="20" t="str">
        <f t="shared" si="3"/>
        <v>1</v>
      </c>
      <c r="D246" s="20" t="str">
        <f t="shared" si="4"/>
        <v>15</v>
      </c>
      <c r="E246" s="20" t="str">
        <f t="shared" si="5"/>
        <v>15261</v>
      </c>
      <c r="F246" s="25">
        <v>1526112.0</v>
      </c>
      <c r="G246" s="20" t="s">
        <v>28626</v>
      </c>
      <c r="H246" s="26">
        <v>2268.0</v>
      </c>
      <c r="I246" s="26">
        <v>8037060.0</v>
      </c>
      <c r="J246" s="25">
        <v>2.52</v>
      </c>
      <c r="K246" s="26">
        <v>2.0253391E7</v>
      </c>
      <c r="L246" s="26">
        <v>8037060.0</v>
      </c>
      <c r="M246" s="25">
        <v>2.52</v>
      </c>
      <c r="N246" s="25">
        <v>1.0</v>
      </c>
      <c r="O246" s="26">
        <v>2.0253391E7</v>
      </c>
      <c r="P246" s="26">
        <v>3.74674913E10</v>
      </c>
      <c r="Q246" s="26">
        <v>4.641477219E10</v>
      </c>
      <c r="R246" s="26">
        <v>8.94728089E9</v>
      </c>
      <c r="S246" s="27">
        <v>0.239</v>
      </c>
      <c r="T246" s="20" t="str">
        <f t="array" ref="T246">INDEX(Sheet10!D:D,MATCH(C246&amp;E246,INDEX(Sheet10!A:A&amp;Sheet10!B:B,0),0))</f>
        <v>P15BA</v>
      </c>
      <c r="U246" s="20" t="str">
        <f>VLOOKUP(T246,Sheet10!D:E,2,FALSE)</f>
        <v>Other Circulatory Procedures</v>
      </c>
      <c r="V246" s="20"/>
      <c r="W246" s="20"/>
      <c r="X246" s="20"/>
      <c r="Y246" s="20"/>
      <c r="Z246" s="20"/>
      <c r="AA246" s="20"/>
      <c r="AB246" s="20"/>
      <c r="AC246" s="20"/>
      <c r="AD246" s="20"/>
      <c r="AE246" s="20"/>
    </row>
    <row r="247">
      <c r="A247" s="20" t="str">
        <f t="shared" ref="A247:B247" si="248">T247</f>
        <v>15EX</v>
      </c>
      <c r="B247" s="20" t="str">
        <f t="shared" si="248"/>
        <v>Gangrene w Wound Debridement</v>
      </c>
      <c r="C247" s="20" t="str">
        <f t="shared" si="3"/>
        <v>1</v>
      </c>
      <c r="D247" s="20" t="str">
        <f t="shared" si="4"/>
        <v>15</v>
      </c>
      <c r="E247" s="20" t="str">
        <f t="shared" si="5"/>
        <v>15272</v>
      </c>
      <c r="F247" s="25">
        <v>1527210.0</v>
      </c>
      <c r="G247" s="20" t="s">
        <v>28642</v>
      </c>
      <c r="H247" s="26">
        <v>100629.0</v>
      </c>
      <c r="I247" s="26">
        <v>8037060.0</v>
      </c>
      <c r="J247" s="25">
        <v>0.86</v>
      </c>
      <c r="K247" s="26">
        <v>6911872.0</v>
      </c>
      <c r="L247" s="26">
        <v>8037060.0</v>
      </c>
      <c r="M247" s="25">
        <v>0.86</v>
      </c>
      <c r="N247" s="25">
        <v>0.8</v>
      </c>
      <c r="O247" s="26">
        <v>5529497.0</v>
      </c>
      <c r="P247" s="26">
        <v>5.223184465E11</v>
      </c>
      <c r="Q247" s="26">
        <v>5.65906431789E11</v>
      </c>
      <c r="R247" s="26">
        <v>4.3587985289E10</v>
      </c>
      <c r="S247" s="27">
        <v>0.083</v>
      </c>
      <c r="T247" s="20" t="str">
        <f t="array" ref="T247">INDEX(Sheet10!D:D,MATCH(C247&amp;E247,INDEX(Sheet10!A:A&amp;Sheet10!B:B,0),0))</f>
        <v>15EX</v>
      </c>
      <c r="U247" s="20" t="str">
        <f>VLOOKUP(T247,Sheet10!D:E,2,FALSE)</f>
        <v>Gangrene w Wound Debridement</v>
      </c>
      <c r="V247" s="20"/>
      <c r="W247" s="20"/>
      <c r="X247" s="20"/>
      <c r="Y247" s="20"/>
      <c r="Z247" s="20"/>
      <c r="AA247" s="20"/>
      <c r="AB247" s="20"/>
      <c r="AC247" s="20"/>
      <c r="AD247" s="20"/>
      <c r="AE247" s="20"/>
    </row>
    <row r="248">
      <c r="A248" s="20" t="str">
        <f t="shared" ref="A248:B248" si="249">T248</f>
        <v>15EX</v>
      </c>
      <c r="B248" s="20" t="str">
        <f t="shared" si="249"/>
        <v>Gangrene w Wound Debridement</v>
      </c>
      <c r="C248" s="20" t="str">
        <f t="shared" si="3"/>
        <v>1</v>
      </c>
      <c r="D248" s="20" t="str">
        <f t="shared" si="4"/>
        <v>15</v>
      </c>
      <c r="E248" s="20" t="str">
        <f t="shared" si="5"/>
        <v>15272</v>
      </c>
      <c r="F248" s="25">
        <v>1527211.0</v>
      </c>
      <c r="G248" s="20" t="s">
        <v>28659</v>
      </c>
      <c r="H248" s="26">
        <v>17688.0</v>
      </c>
      <c r="I248" s="26">
        <v>8037060.0</v>
      </c>
      <c r="J248" s="25">
        <v>1.25</v>
      </c>
      <c r="K248" s="26">
        <v>1.0046325E7</v>
      </c>
      <c r="L248" s="26">
        <v>8037060.0</v>
      </c>
      <c r="M248" s="25">
        <v>1.25</v>
      </c>
      <c r="N248" s="25">
        <v>0.79</v>
      </c>
      <c r="O248" s="26">
        <v>7936597.0</v>
      </c>
      <c r="P248" s="26">
        <v>1.321314163E11</v>
      </c>
      <c r="Q248" s="26">
        <v>1.42652703314E11</v>
      </c>
      <c r="R248" s="26">
        <v>1.0521287014E10</v>
      </c>
      <c r="S248" s="27">
        <v>0.08</v>
      </c>
      <c r="T248" s="20" t="str">
        <f t="array" ref="T248">INDEX(Sheet10!D:D,MATCH(C248&amp;E248,INDEX(Sheet10!A:A&amp;Sheet10!B:B,0),0))</f>
        <v>15EX</v>
      </c>
      <c r="U248" s="20" t="str">
        <f>VLOOKUP(T248,Sheet10!D:E,2,FALSE)</f>
        <v>Gangrene w Wound Debridement</v>
      </c>
      <c r="V248" s="20"/>
      <c r="W248" s="20"/>
      <c r="X248" s="20"/>
      <c r="Y248" s="20"/>
      <c r="Z248" s="20"/>
      <c r="AA248" s="20"/>
      <c r="AB248" s="20"/>
      <c r="AC248" s="20"/>
      <c r="AD248" s="20"/>
      <c r="AE248" s="20"/>
    </row>
    <row r="249">
      <c r="A249" s="20" t="str">
        <f t="shared" ref="A249:B249" si="250">T249</f>
        <v>~15EX</v>
      </c>
      <c r="B249" s="20" t="str">
        <f t="shared" si="250"/>
        <v>Other Circulatory Wound Debridement</v>
      </c>
      <c r="C249" s="20" t="str">
        <f t="shared" si="3"/>
        <v>1</v>
      </c>
      <c r="D249" s="20" t="str">
        <f t="shared" si="4"/>
        <v>15</v>
      </c>
      <c r="E249" s="20" t="str">
        <f t="shared" si="5"/>
        <v>15273</v>
      </c>
      <c r="F249" s="25">
        <v>1527310.0</v>
      </c>
      <c r="G249" s="20" t="s">
        <v>28678</v>
      </c>
      <c r="H249" s="26">
        <v>17474.0</v>
      </c>
      <c r="I249" s="26">
        <v>8037060.0</v>
      </c>
      <c r="J249" s="25">
        <v>0.7</v>
      </c>
      <c r="K249" s="26">
        <v>5625942.0</v>
      </c>
      <c r="L249" s="26">
        <v>8037060.0</v>
      </c>
      <c r="M249" s="25">
        <v>0.7</v>
      </c>
      <c r="N249" s="25">
        <v>1.0</v>
      </c>
      <c r="O249" s="26">
        <v>5625942.0</v>
      </c>
      <c r="P249" s="26">
        <v>8.76697452E10</v>
      </c>
      <c r="Q249" s="26">
        <v>9.9740971508E10</v>
      </c>
      <c r="R249" s="26">
        <v>1.2071226308E10</v>
      </c>
      <c r="S249" s="27">
        <v>0.138</v>
      </c>
      <c r="T249" s="20" t="str">
        <f t="array" ref="T249">INDEX(Sheet10!D:D,MATCH(C249&amp;E249,INDEX(Sheet10!A:A&amp;Sheet10!B:B,0),0))</f>
        <v>~15EX</v>
      </c>
      <c r="U249" s="20" t="str">
        <f>VLOOKUP(T249,Sheet10!D:E,2,FALSE)</f>
        <v>Other Circulatory Wound Debridement</v>
      </c>
      <c r="V249" s="20"/>
      <c r="W249" s="20"/>
      <c r="X249" s="20"/>
      <c r="Y249" s="20"/>
      <c r="Z249" s="20"/>
      <c r="AA249" s="20"/>
      <c r="AB249" s="20"/>
      <c r="AC249" s="20"/>
      <c r="AD249" s="20"/>
      <c r="AE249" s="20"/>
    </row>
    <row r="250">
      <c r="A250" s="20" t="str">
        <f t="shared" ref="A250:B250" si="251">T250</f>
        <v>~15EX</v>
      </c>
      <c r="B250" s="20" t="str">
        <f t="shared" si="251"/>
        <v>Other Circulatory Wound Debridement</v>
      </c>
      <c r="C250" s="20" t="str">
        <f t="shared" si="3"/>
        <v>1</v>
      </c>
      <c r="D250" s="20" t="str">
        <f t="shared" si="4"/>
        <v>15</v>
      </c>
      <c r="E250" s="20" t="str">
        <f t="shared" si="5"/>
        <v>15273</v>
      </c>
      <c r="F250" s="25">
        <v>1527311.0</v>
      </c>
      <c r="G250" s="20" t="s">
        <v>28709</v>
      </c>
      <c r="H250" s="26">
        <v>1674.0</v>
      </c>
      <c r="I250" s="26">
        <v>8037060.0</v>
      </c>
      <c r="J250" s="25">
        <v>1.1</v>
      </c>
      <c r="K250" s="26">
        <v>8840766.0</v>
      </c>
      <c r="L250" s="26">
        <v>8037060.0</v>
      </c>
      <c r="M250" s="25">
        <v>1.1</v>
      </c>
      <c r="N250" s="25">
        <v>1.0</v>
      </c>
      <c r="O250" s="26">
        <v>8840766.0</v>
      </c>
      <c r="P250" s="26">
        <v>1.02750317E10</v>
      </c>
      <c r="Q250" s="26">
        <v>1.5054663274E10</v>
      </c>
      <c r="R250" s="26">
        <v>4.779631574E9</v>
      </c>
      <c r="S250" s="27">
        <v>0.465</v>
      </c>
      <c r="T250" s="20" t="str">
        <f t="array" ref="T250">INDEX(Sheet10!D:D,MATCH(C250&amp;E250,INDEX(Sheet10!A:A&amp;Sheet10!B:B,0),0))</f>
        <v>~15EX</v>
      </c>
      <c r="U250" s="20" t="str">
        <f>VLOOKUP(T250,Sheet10!D:E,2,FALSE)</f>
        <v>Other Circulatory Wound Debridement</v>
      </c>
      <c r="V250" s="20"/>
      <c r="W250" s="20"/>
      <c r="X250" s="20"/>
      <c r="Y250" s="20"/>
      <c r="Z250" s="20"/>
      <c r="AA250" s="20"/>
      <c r="AB250" s="20"/>
      <c r="AC250" s="20"/>
      <c r="AD250" s="20"/>
      <c r="AE250" s="20"/>
    </row>
    <row r="251">
      <c r="A251" s="20" t="str">
        <f t="shared" ref="A251:B251" si="252">T251</f>
        <v>P15BC</v>
      </c>
      <c r="B251" s="20" t="str">
        <f t="shared" si="252"/>
        <v>Minor Amputation</v>
      </c>
      <c r="C251" s="20" t="str">
        <f t="shared" si="3"/>
        <v>1</v>
      </c>
      <c r="D251" s="20" t="str">
        <f t="shared" si="4"/>
        <v>15</v>
      </c>
      <c r="E251" s="20" t="str">
        <f t="shared" si="5"/>
        <v>15281</v>
      </c>
      <c r="F251" s="25">
        <v>1528110.0</v>
      </c>
      <c r="G251" s="20" t="s">
        <v>28739</v>
      </c>
      <c r="H251" s="26">
        <v>30043.0</v>
      </c>
      <c r="I251" s="26">
        <v>8037060.0</v>
      </c>
      <c r="J251" s="25">
        <v>1.24</v>
      </c>
      <c r="K251" s="26">
        <v>9965954.0</v>
      </c>
      <c r="L251" s="26">
        <v>8037060.0</v>
      </c>
      <c r="M251" s="25">
        <v>1.24</v>
      </c>
      <c r="N251" s="25">
        <v>0.93</v>
      </c>
      <c r="O251" s="26">
        <v>9268338.0</v>
      </c>
      <c r="P251" s="26">
        <v>2.626206214E11</v>
      </c>
      <c r="Q251" s="26">
        <v>2.80860195785E11</v>
      </c>
      <c r="R251" s="26">
        <v>1.8239574385E10</v>
      </c>
      <c r="S251" s="27">
        <v>0.069</v>
      </c>
      <c r="T251" s="20" t="str">
        <f t="array" ref="T251">INDEX(Sheet10!D:D,MATCH(C251&amp;E251,INDEX(Sheet10!A:A&amp;Sheet10!B:B,0),0))</f>
        <v>P15BC</v>
      </c>
      <c r="U251" s="20" t="str">
        <f>VLOOKUP(T251,Sheet10!D:E,2,FALSE)</f>
        <v>Minor Amputation</v>
      </c>
      <c r="V251" s="20"/>
      <c r="W251" s="20"/>
      <c r="X251" s="20"/>
      <c r="Y251" s="20"/>
      <c r="Z251" s="20"/>
      <c r="AA251" s="20"/>
      <c r="AB251" s="20"/>
      <c r="AC251" s="20"/>
      <c r="AD251" s="20"/>
      <c r="AE251" s="20"/>
    </row>
    <row r="252">
      <c r="A252" s="20" t="str">
        <f t="shared" ref="A252:B252" si="253">T252</f>
        <v>P15BC</v>
      </c>
      <c r="B252" s="20" t="str">
        <f t="shared" si="253"/>
        <v>Minor Amputation</v>
      </c>
      <c r="C252" s="20" t="str">
        <f t="shared" si="3"/>
        <v>1</v>
      </c>
      <c r="D252" s="20" t="str">
        <f t="shared" si="4"/>
        <v>15</v>
      </c>
      <c r="E252" s="20" t="str">
        <f t="shared" si="5"/>
        <v>15281</v>
      </c>
      <c r="F252" s="25">
        <v>1528111.0</v>
      </c>
      <c r="G252" s="20" t="s">
        <v>28781</v>
      </c>
      <c r="H252" s="26">
        <v>7084.0</v>
      </c>
      <c r="I252" s="26">
        <v>8037060.0</v>
      </c>
      <c r="J252" s="25">
        <v>1.93</v>
      </c>
      <c r="K252" s="26">
        <v>1.5511526E7</v>
      </c>
      <c r="L252" s="26">
        <v>8037060.0</v>
      </c>
      <c r="M252" s="25">
        <v>1.93</v>
      </c>
      <c r="N252" s="25">
        <v>1.0</v>
      </c>
      <c r="O252" s="26">
        <v>1.5511526E7</v>
      </c>
      <c r="P252" s="26">
        <v>1.043908755E11</v>
      </c>
      <c r="Q252" s="26">
        <v>1.10910700267E11</v>
      </c>
      <c r="R252" s="26">
        <v>6.519824767E9</v>
      </c>
      <c r="S252" s="27">
        <v>0.062</v>
      </c>
      <c r="T252" s="20" t="str">
        <f t="array" ref="T252">INDEX(Sheet10!D:D,MATCH(C252&amp;E252,INDEX(Sheet10!A:A&amp;Sheet10!B:B,0),0))</f>
        <v>P15BC</v>
      </c>
      <c r="U252" s="20" t="str">
        <f>VLOOKUP(T252,Sheet10!D:E,2,FALSE)</f>
        <v>Minor Amputation</v>
      </c>
      <c r="V252" s="20"/>
      <c r="W252" s="20"/>
      <c r="X252" s="20"/>
      <c r="Y252" s="20"/>
      <c r="Z252" s="20"/>
      <c r="AA252" s="20"/>
      <c r="AB252" s="20"/>
      <c r="AC252" s="20"/>
      <c r="AD252" s="20"/>
      <c r="AE252" s="20"/>
    </row>
    <row r="253">
      <c r="A253" s="20" t="str">
        <f t="shared" ref="A253:B253" si="254">T253</f>
        <v>15PHX</v>
      </c>
      <c r="B253" s="20" t="str">
        <f t="shared" si="254"/>
        <v>Acute MI w Thrombolitic Injection</v>
      </c>
      <c r="C253" s="20" t="str">
        <f t="shared" si="3"/>
        <v>1</v>
      </c>
      <c r="D253" s="20" t="str">
        <f t="shared" si="4"/>
        <v>15</v>
      </c>
      <c r="E253" s="20" t="str">
        <f t="shared" si="5"/>
        <v>15611</v>
      </c>
      <c r="F253" s="25">
        <v>1561110.0</v>
      </c>
      <c r="G253" s="20" t="s">
        <v>28817</v>
      </c>
      <c r="H253" s="26">
        <v>3475.0</v>
      </c>
      <c r="I253" s="26">
        <v>8037060.0</v>
      </c>
      <c r="J253" s="25">
        <v>1.28</v>
      </c>
      <c r="K253" s="26">
        <v>1.0287437E7</v>
      </c>
      <c r="L253" s="26">
        <v>8037060.0</v>
      </c>
      <c r="M253" s="25">
        <v>1.28</v>
      </c>
      <c r="N253" s="25">
        <v>1.0</v>
      </c>
      <c r="O253" s="26">
        <v>1.0287437E7</v>
      </c>
      <c r="P253" s="26">
        <v>3.01866528E10</v>
      </c>
      <c r="Q253" s="26">
        <v>4.1080395444E10</v>
      </c>
      <c r="R253" s="26">
        <v>1.0893742644E10</v>
      </c>
      <c r="S253" s="27">
        <v>0.361</v>
      </c>
      <c r="T253" s="20" t="str">
        <f t="array" ref="T253">INDEX(Sheet10!D:D,MATCH(C253&amp;E253,INDEX(Sheet10!A:A&amp;Sheet10!B:B,0),0))</f>
        <v>15PHX</v>
      </c>
      <c r="U253" s="20" t="str">
        <f>VLOOKUP(T253,Sheet10!D:E,2,FALSE)</f>
        <v>Acute MI w Thrombolitic Injection</v>
      </c>
      <c r="V253" s="20"/>
      <c r="W253" s="20"/>
      <c r="X253" s="20"/>
      <c r="Y253" s="20"/>
      <c r="Z253" s="20"/>
      <c r="AA253" s="20"/>
      <c r="AB253" s="20"/>
      <c r="AC253" s="20"/>
      <c r="AD253" s="20"/>
      <c r="AE253" s="20"/>
    </row>
    <row r="254">
      <c r="A254" s="20" t="str">
        <f t="shared" ref="A254:B254" si="255">T254</f>
        <v>15PHX</v>
      </c>
      <c r="B254" s="20" t="str">
        <f t="shared" si="255"/>
        <v>Acute MI w Thrombolitic Injection</v>
      </c>
      <c r="C254" s="20" t="str">
        <f t="shared" si="3"/>
        <v>1</v>
      </c>
      <c r="D254" s="20" t="str">
        <f t="shared" si="4"/>
        <v>15</v>
      </c>
      <c r="E254" s="20" t="str">
        <f t="shared" si="5"/>
        <v>15611</v>
      </c>
      <c r="F254" s="25">
        <v>1561111.0</v>
      </c>
      <c r="G254" s="20" t="s">
        <v>28862</v>
      </c>
      <c r="H254" s="26">
        <v>2604.0</v>
      </c>
      <c r="I254" s="26">
        <v>8037060.0</v>
      </c>
      <c r="J254" s="25">
        <v>1.66</v>
      </c>
      <c r="K254" s="26">
        <v>1.334152E7</v>
      </c>
      <c r="L254" s="26">
        <v>8037060.0</v>
      </c>
      <c r="M254" s="25">
        <v>1.66</v>
      </c>
      <c r="N254" s="25">
        <v>1.0</v>
      </c>
      <c r="O254" s="26">
        <v>1.334152E7</v>
      </c>
      <c r="P254" s="26">
        <v>3.24061642E10</v>
      </c>
      <c r="Q254" s="26">
        <v>3.8690052509E10</v>
      </c>
      <c r="R254" s="26">
        <v>6.283888309E9</v>
      </c>
      <c r="S254" s="27">
        <v>0.194</v>
      </c>
      <c r="T254" s="20" t="str">
        <f t="array" ref="T254">INDEX(Sheet10!D:D,MATCH(C254&amp;E254,INDEX(Sheet10!A:A&amp;Sheet10!B:B,0),0))</f>
        <v>15PHX</v>
      </c>
      <c r="U254" s="20" t="str">
        <f>VLOOKUP(T254,Sheet10!D:E,2,FALSE)</f>
        <v>Acute MI w Thrombolitic Injection</v>
      </c>
      <c r="V254" s="20"/>
      <c r="W254" s="20"/>
      <c r="X254" s="20"/>
      <c r="Y254" s="20"/>
      <c r="Z254" s="20"/>
      <c r="AA254" s="20"/>
      <c r="AB254" s="20"/>
      <c r="AC254" s="20"/>
      <c r="AD254" s="20"/>
      <c r="AE254" s="20"/>
    </row>
    <row r="255">
      <c r="A255" s="20" t="str">
        <f t="shared" ref="A255:B255" si="256">T255</f>
        <v>15PHX</v>
      </c>
      <c r="B255" s="20" t="str">
        <f t="shared" si="256"/>
        <v>Acute MI w Thrombolitic Injection</v>
      </c>
      <c r="C255" s="20" t="str">
        <f t="shared" si="3"/>
        <v>1</v>
      </c>
      <c r="D255" s="20" t="str">
        <f t="shared" si="4"/>
        <v>15</v>
      </c>
      <c r="E255" s="20" t="str">
        <f t="shared" si="5"/>
        <v>15611</v>
      </c>
      <c r="F255" s="25">
        <v>1561112.0</v>
      </c>
      <c r="G255" s="20" t="s">
        <v>28891</v>
      </c>
      <c r="H255" s="25">
        <v>405.0</v>
      </c>
      <c r="I255" s="26">
        <v>8037060.0</v>
      </c>
      <c r="J255" s="25">
        <v>2.23</v>
      </c>
      <c r="K255" s="26">
        <v>1.7922644E7</v>
      </c>
      <c r="L255" s="26">
        <v>8037060.0</v>
      </c>
      <c r="M255" s="25">
        <v>2.23</v>
      </c>
      <c r="N255" s="25">
        <v>1.0</v>
      </c>
      <c r="O255" s="26">
        <v>1.7922644E7</v>
      </c>
      <c r="P255" s="26">
        <v>6.7482809E9</v>
      </c>
      <c r="Q255" s="26">
        <v>7.788433409E9</v>
      </c>
      <c r="R255" s="26">
        <v>1.040152509E9</v>
      </c>
      <c r="S255" s="27">
        <v>0.154</v>
      </c>
      <c r="T255" s="20" t="str">
        <f t="array" ref="T255">INDEX(Sheet10!D:D,MATCH(C255&amp;E255,INDEX(Sheet10!A:A&amp;Sheet10!B:B,0),0))</f>
        <v>15PHX</v>
      </c>
      <c r="U255" s="20" t="str">
        <f>VLOOKUP(T255,Sheet10!D:E,2,FALSE)</f>
        <v>Acute MI w Thrombolitic Injection</v>
      </c>
      <c r="V255" s="20"/>
      <c r="W255" s="20"/>
      <c r="X255" s="20"/>
      <c r="Y255" s="20"/>
      <c r="Z255" s="20"/>
      <c r="AA255" s="20"/>
      <c r="AB255" s="20"/>
      <c r="AC255" s="20"/>
      <c r="AD255" s="20"/>
      <c r="AE255" s="20"/>
    </row>
    <row r="256">
      <c r="A256" s="20" t="str">
        <f t="shared" ref="A256:B256" si="257">T256</f>
        <v>D15AA</v>
      </c>
      <c r="B256" s="20" t="str">
        <f t="shared" si="257"/>
        <v>Acute MI w PTCA w (+Stent)</v>
      </c>
      <c r="C256" s="20" t="str">
        <f t="shared" si="3"/>
        <v>1</v>
      </c>
      <c r="D256" s="20" t="str">
        <f t="shared" si="4"/>
        <v>15</v>
      </c>
      <c r="E256" s="20" t="str">
        <f t="shared" si="5"/>
        <v>15612</v>
      </c>
      <c r="F256" s="25">
        <v>1561210.0</v>
      </c>
      <c r="G256" s="20" t="s">
        <v>28909</v>
      </c>
      <c r="H256" s="26">
        <v>125401.0</v>
      </c>
      <c r="I256" s="26">
        <v>8037060.0</v>
      </c>
      <c r="J256" s="25">
        <v>1.13</v>
      </c>
      <c r="K256" s="26">
        <v>9081878.0</v>
      </c>
      <c r="L256" s="26">
        <v>8037060.0</v>
      </c>
      <c r="M256" s="25">
        <v>1.13</v>
      </c>
      <c r="N256" s="25">
        <v>0.76</v>
      </c>
      <c r="O256" s="26">
        <v>6902227.0</v>
      </c>
      <c r="P256" s="26">
        <v>8.628140159E11</v>
      </c>
      <c r="Q256" s="26">
        <v>8.95254535835E11</v>
      </c>
      <c r="R256" s="26">
        <v>3.2440519935E10</v>
      </c>
      <c r="S256" s="27">
        <v>0.038</v>
      </c>
      <c r="T256" s="20" t="str">
        <f t="array" ref="T256">INDEX(Sheet10!D:D,MATCH(C256&amp;E256,INDEX(Sheet10!A:A&amp;Sheet10!B:B,0),0))</f>
        <v>D15AA</v>
      </c>
      <c r="U256" s="20" t="str">
        <f>VLOOKUP(T256,Sheet10!D:E,2,FALSE)</f>
        <v>Acute MI w PTCA w (+Stent)</v>
      </c>
      <c r="V256" s="20"/>
      <c r="W256" s="20"/>
      <c r="X256" s="20"/>
      <c r="Y256" s="20"/>
      <c r="Z256" s="20"/>
      <c r="AA256" s="20"/>
      <c r="AB256" s="20"/>
      <c r="AC256" s="20"/>
      <c r="AD256" s="20"/>
      <c r="AE256" s="20"/>
    </row>
    <row r="257">
      <c r="A257" s="20" t="str">
        <f t="shared" ref="A257:B257" si="258">T257</f>
        <v>D15AA</v>
      </c>
      <c r="B257" s="20" t="str">
        <f t="shared" si="258"/>
        <v>Acute MI w PTCA w (+Stent)</v>
      </c>
      <c r="C257" s="20" t="str">
        <f t="shared" si="3"/>
        <v>1</v>
      </c>
      <c r="D257" s="20" t="str">
        <f t="shared" si="4"/>
        <v>15</v>
      </c>
      <c r="E257" s="20" t="str">
        <f t="shared" si="5"/>
        <v>15612</v>
      </c>
      <c r="F257" s="25">
        <v>1561211.0</v>
      </c>
      <c r="G257" s="20" t="s">
        <v>28926</v>
      </c>
      <c r="H257" s="26">
        <v>13193.0</v>
      </c>
      <c r="I257" s="26">
        <v>8037060.0</v>
      </c>
      <c r="J257" s="25">
        <v>1.62</v>
      </c>
      <c r="K257" s="26">
        <v>1.3020037E7</v>
      </c>
      <c r="L257" s="26">
        <v>8037060.0</v>
      </c>
      <c r="M257" s="25">
        <v>1.62</v>
      </c>
      <c r="N257" s="25">
        <v>1.05</v>
      </c>
      <c r="O257" s="26">
        <v>1.3671039E7</v>
      </c>
      <c r="P257" s="26">
        <v>1.83417457E11</v>
      </c>
      <c r="Q257" s="26">
        <v>1.83096852604E11</v>
      </c>
      <c r="R257" s="26">
        <v>-3.20604396E8</v>
      </c>
      <c r="S257" s="27">
        <v>-0.002</v>
      </c>
      <c r="T257" s="20" t="str">
        <f t="array" ref="T257">INDEX(Sheet10!D:D,MATCH(C257&amp;E257,INDEX(Sheet10!A:A&amp;Sheet10!B:B,0),0))</f>
        <v>D15AA</v>
      </c>
      <c r="U257" s="20" t="str">
        <f>VLOOKUP(T257,Sheet10!D:E,2,FALSE)</f>
        <v>Acute MI w PTCA w (+Stent)</v>
      </c>
      <c r="V257" s="20"/>
      <c r="W257" s="20"/>
      <c r="X257" s="20"/>
      <c r="Y257" s="20"/>
      <c r="Z257" s="20"/>
      <c r="AA257" s="20"/>
      <c r="AB257" s="20"/>
      <c r="AC257" s="20"/>
      <c r="AD257" s="20"/>
      <c r="AE257" s="20"/>
    </row>
    <row r="258">
      <c r="A258" s="20" t="str">
        <f t="shared" ref="A258:B258" si="259">T258</f>
        <v>D15AB</v>
      </c>
      <c r="B258" s="20" t="str">
        <f t="shared" si="259"/>
        <v>Infective Endocarditive</v>
      </c>
      <c r="C258" s="20" t="str">
        <f t="shared" si="3"/>
        <v>1</v>
      </c>
      <c r="D258" s="20" t="str">
        <f t="shared" si="4"/>
        <v>15</v>
      </c>
      <c r="E258" s="20" t="str">
        <f t="shared" si="5"/>
        <v>15621</v>
      </c>
      <c r="F258" s="25">
        <v>1562119.0</v>
      </c>
      <c r="G258" s="20" t="s">
        <v>24817</v>
      </c>
      <c r="H258" s="25">
        <v>482.0</v>
      </c>
      <c r="I258" s="26">
        <v>8037060.0</v>
      </c>
      <c r="J258" s="25">
        <v>2.45</v>
      </c>
      <c r="K258" s="26">
        <v>1.9690797E7</v>
      </c>
      <c r="L258" s="26">
        <v>8037060.0</v>
      </c>
      <c r="M258" s="25">
        <v>2.45</v>
      </c>
      <c r="N258" s="25">
        <v>1.0</v>
      </c>
      <c r="O258" s="26">
        <v>1.9690797E7</v>
      </c>
      <c r="P258" s="26">
        <v>7.4894509E9</v>
      </c>
      <c r="Q258" s="26">
        <v>9.625730654E9</v>
      </c>
      <c r="R258" s="26">
        <v>2.136279754E9</v>
      </c>
      <c r="S258" s="27">
        <v>0.285</v>
      </c>
      <c r="T258" s="20" t="str">
        <f t="array" ref="T258">INDEX(Sheet10!D:D,MATCH(C258&amp;E258,INDEX(Sheet10!A:A&amp;Sheet10!B:B,0),0))</f>
        <v>D15AB</v>
      </c>
      <c r="U258" s="20" t="str">
        <f>VLOOKUP(T258,Sheet10!D:E,2,FALSE)</f>
        <v>Infective Endocarditive</v>
      </c>
      <c r="V258" s="20"/>
      <c r="W258" s="20"/>
      <c r="X258" s="20"/>
      <c r="Y258" s="20"/>
      <c r="Z258" s="20"/>
      <c r="AA258" s="20"/>
      <c r="AB258" s="20"/>
      <c r="AC258" s="20"/>
      <c r="AD258" s="20"/>
      <c r="AE258" s="20"/>
    </row>
    <row r="259">
      <c r="A259" s="20" t="str">
        <f t="shared" ref="A259:B259" si="260">T259</f>
        <v>D15AC</v>
      </c>
      <c r="B259" s="20" t="str">
        <f t="shared" si="260"/>
        <v>Heart Failure</v>
      </c>
      <c r="C259" s="20" t="str">
        <f t="shared" si="3"/>
        <v>1</v>
      </c>
      <c r="D259" s="20" t="str">
        <f t="shared" si="4"/>
        <v>15</v>
      </c>
      <c r="E259" s="20" t="str">
        <f t="shared" si="5"/>
        <v>15631</v>
      </c>
      <c r="F259" s="25">
        <v>1563110.0</v>
      </c>
      <c r="G259" s="20" t="s">
        <v>28980</v>
      </c>
      <c r="H259" s="26">
        <v>104758.0</v>
      </c>
      <c r="I259" s="26">
        <v>8037060.0</v>
      </c>
      <c r="J259" s="25">
        <v>0.58</v>
      </c>
      <c r="K259" s="26">
        <v>4661495.0</v>
      </c>
      <c r="L259" s="26">
        <v>8037060.0</v>
      </c>
      <c r="M259" s="25">
        <v>0.58</v>
      </c>
      <c r="N259" s="25">
        <v>0.89</v>
      </c>
      <c r="O259" s="26">
        <v>4148730.0</v>
      </c>
      <c r="P259" s="26">
        <v>4.097015489E11</v>
      </c>
      <c r="Q259" s="26">
        <v>4.45816937318E11</v>
      </c>
      <c r="R259" s="26">
        <v>3.6115388418E10</v>
      </c>
      <c r="S259" s="27">
        <v>0.088</v>
      </c>
      <c r="T259" s="20" t="str">
        <f t="array" ref="T259">INDEX(Sheet10!D:D,MATCH(C259&amp;E259,INDEX(Sheet10!A:A&amp;Sheet10!B:B,0),0))</f>
        <v>D15AC</v>
      </c>
      <c r="U259" s="20" t="str">
        <f>VLOOKUP(T259,Sheet10!D:E,2,FALSE)</f>
        <v>Heart Failure</v>
      </c>
      <c r="V259" s="20"/>
      <c r="W259" s="20"/>
      <c r="X259" s="20"/>
      <c r="Y259" s="20"/>
      <c r="Z259" s="20"/>
      <c r="AA259" s="20"/>
      <c r="AB259" s="20"/>
      <c r="AC259" s="20"/>
      <c r="AD259" s="20"/>
      <c r="AE259" s="20"/>
    </row>
    <row r="260">
      <c r="A260" s="20" t="str">
        <f t="shared" ref="A260:B260" si="261">T260</f>
        <v>D15AC</v>
      </c>
      <c r="B260" s="20" t="str">
        <f t="shared" si="261"/>
        <v>Heart Failure</v>
      </c>
      <c r="C260" s="20" t="str">
        <f t="shared" si="3"/>
        <v>1</v>
      </c>
      <c r="D260" s="20" t="str">
        <f t="shared" si="4"/>
        <v>15</v>
      </c>
      <c r="E260" s="20" t="str">
        <f t="shared" si="5"/>
        <v>15631</v>
      </c>
      <c r="F260" s="25">
        <v>1563111.0</v>
      </c>
      <c r="G260" s="20" t="s">
        <v>29009</v>
      </c>
      <c r="H260" s="26">
        <v>62885.0</v>
      </c>
      <c r="I260" s="26">
        <v>8037060.0</v>
      </c>
      <c r="J260" s="25">
        <v>0.82</v>
      </c>
      <c r="K260" s="26">
        <v>6590389.0</v>
      </c>
      <c r="L260" s="26">
        <v>8037060.0</v>
      </c>
      <c r="M260" s="25">
        <v>0.82</v>
      </c>
      <c r="N260" s="25">
        <v>0.9</v>
      </c>
      <c r="O260" s="26">
        <v>5931350.0</v>
      </c>
      <c r="P260" s="26">
        <v>3.52157883E11</v>
      </c>
      <c r="Q260" s="26">
        <v>3.80966359358E11</v>
      </c>
      <c r="R260" s="26">
        <v>2.8808476358E10</v>
      </c>
      <c r="S260" s="27">
        <v>0.082</v>
      </c>
      <c r="T260" s="20" t="str">
        <f t="array" ref="T260">INDEX(Sheet10!D:D,MATCH(C260&amp;E260,INDEX(Sheet10!A:A&amp;Sheet10!B:B,0),0))</f>
        <v>D15AC</v>
      </c>
      <c r="U260" s="20" t="str">
        <f>VLOOKUP(T260,Sheet10!D:E,2,FALSE)</f>
        <v>Heart Failure</v>
      </c>
      <c r="V260" s="20"/>
      <c r="W260" s="20"/>
      <c r="X260" s="20"/>
      <c r="Y260" s="20"/>
      <c r="Z260" s="20"/>
      <c r="AA260" s="20"/>
      <c r="AB260" s="20"/>
      <c r="AC260" s="20"/>
      <c r="AD260" s="20"/>
      <c r="AE260" s="20"/>
    </row>
    <row r="261">
      <c r="A261" s="20" t="str">
        <f t="shared" ref="A261:B261" si="262">T261</f>
        <v>D15AC</v>
      </c>
      <c r="B261" s="20" t="str">
        <f t="shared" si="262"/>
        <v>Heart Failure</v>
      </c>
      <c r="C261" s="20" t="str">
        <f t="shared" si="3"/>
        <v>1</v>
      </c>
      <c r="D261" s="20" t="str">
        <f t="shared" si="4"/>
        <v>15</v>
      </c>
      <c r="E261" s="20" t="str">
        <f t="shared" si="5"/>
        <v>15631</v>
      </c>
      <c r="F261" s="25">
        <v>1563112.0</v>
      </c>
      <c r="G261" s="20" t="s">
        <v>29038</v>
      </c>
      <c r="H261" s="26">
        <v>11397.0</v>
      </c>
      <c r="I261" s="26">
        <v>8037060.0</v>
      </c>
      <c r="J261" s="25">
        <v>1.34</v>
      </c>
      <c r="K261" s="26">
        <v>1.076966E7</v>
      </c>
      <c r="L261" s="26">
        <v>8037060.0</v>
      </c>
      <c r="M261" s="25">
        <v>1.34</v>
      </c>
      <c r="N261" s="25">
        <v>0.95</v>
      </c>
      <c r="O261" s="26">
        <v>1.0231177E7</v>
      </c>
      <c r="P261" s="26">
        <v>1.097738942E11</v>
      </c>
      <c r="Q261" s="26">
        <v>1.18567783743E11</v>
      </c>
      <c r="R261" s="26">
        <v>8.793889543E9</v>
      </c>
      <c r="S261" s="27">
        <v>0.08</v>
      </c>
      <c r="T261" s="20" t="str">
        <f t="array" ref="T261">INDEX(Sheet10!D:D,MATCH(C261&amp;E261,INDEX(Sheet10!A:A&amp;Sheet10!B:B,0),0))</f>
        <v>D15AC</v>
      </c>
      <c r="U261" s="20" t="str">
        <f>VLOOKUP(T261,Sheet10!D:E,2,FALSE)</f>
        <v>Heart Failure</v>
      </c>
      <c r="V261" s="20"/>
      <c r="W261" s="20"/>
      <c r="X261" s="20"/>
      <c r="Y261" s="20"/>
      <c r="Z261" s="20"/>
      <c r="AA261" s="20"/>
      <c r="AB261" s="20"/>
      <c r="AC261" s="20"/>
      <c r="AD261" s="20"/>
      <c r="AE261" s="20"/>
    </row>
    <row r="262">
      <c r="A262" s="20" t="str">
        <f t="shared" ref="A262:B262" si="263">T262</f>
        <v>D15AD</v>
      </c>
      <c r="B262" s="20" t="str">
        <f t="shared" si="263"/>
        <v>Venous Thrombosis</v>
      </c>
      <c r="C262" s="20" t="str">
        <f t="shared" si="3"/>
        <v>1</v>
      </c>
      <c r="D262" s="20" t="str">
        <f t="shared" si="4"/>
        <v>15</v>
      </c>
      <c r="E262" s="20" t="str">
        <f t="shared" si="5"/>
        <v>15641</v>
      </c>
      <c r="F262" s="25">
        <v>1564110.0</v>
      </c>
      <c r="G262" s="20" t="s">
        <v>29070</v>
      </c>
      <c r="H262" s="26">
        <v>3040.0</v>
      </c>
      <c r="I262" s="26">
        <v>8037060.0</v>
      </c>
      <c r="J262" s="25">
        <v>0.7</v>
      </c>
      <c r="K262" s="26">
        <v>5625942.0</v>
      </c>
      <c r="L262" s="26">
        <v>8037060.0</v>
      </c>
      <c r="M262" s="25">
        <v>0.7</v>
      </c>
      <c r="N262" s="25">
        <v>1.0</v>
      </c>
      <c r="O262" s="26">
        <v>5625942.0</v>
      </c>
      <c r="P262" s="26">
        <v>1.69864928E10</v>
      </c>
      <c r="Q262" s="26">
        <v>1.768589118E10</v>
      </c>
      <c r="R262" s="26">
        <v>6.9939838E8</v>
      </c>
      <c r="S262" s="27">
        <v>0.041</v>
      </c>
      <c r="T262" s="20" t="str">
        <f t="array" ref="T262">INDEX(Sheet10!D:D,MATCH(C262&amp;E262,INDEX(Sheet10!A:A&amp;Sheet10!B:B,0),0))</f>
        <v>D15AD</v>
      </c>
      <c r="U262" s="20" t="str">
        <f>VLOOKUP(T262,Sheet10!D:E,2,FALSE)</f>
        <v>Venous Thrombosis</v>
      </c>
      <c r="V262" s="20"/>
      <c r="W262" s="20"/>
      <c r="X262" s="20"/>
      <c r="Y262" s="20"/>
      <c r="Z262" s="20"/>
      <c r="AA262" s="20"/>
      <c r="AB262" s="20"/>
      <c r="AC262" s="20"/>
      <c r="AD262" s="20"/>
      <c r="AE262" s="20"/>
    </row>
    <row r="263">
      <c r="A263" s="20" t="str">
        <f t="shared" ref="A263:B263" si="264">T263</f>
        <v>D15AD</v>
      </c>
      <c r="B263" s="20" t="str">
        <f t="shared" si="264"/>
        <v>Venous Thrombosis</v>
      </c>
      <c r="C263" s="20" t="str">
        <f t="shared" si="3"/>
        <v>1</v>
      </c>
      <c r="D263" s="20" t="str">
        <f t="shared" si="4"/>
        <v>15</v>
      </c>
      <c r="E263" s="20" t="str">
        <f t="shared" si="5"/>
        <v>15641</v>
      </c>
      <c r="F263" s="25">
        <v>1564111.0</v>
      </c>
      <c r="G263" s="20" t="s">
        <v>29104</v>
      </c>
      <c r="H263" s="26">
        <v>1855.0</v>
      </c>
      <c r="I263" s="26">
        <v>8037060.0</v>
      </c>
      <c r="J263" s="25">
        <v>1.3</v>
      </c>
      <c r="K263" s="26">
        <v>1.0448178E7</v>
      </c>
      <c r="L263" s="26">
        <v>8037060.0</v>
      </c>
      <c r="M263" s="25">
        <v>1.3</v>
      </c>
      <c r="N263" s="25">
        <v>1.0</v>
      </c>
      <c r="O263" s="26">
        <v>1.0448178E7</v>
      </c>
      <c r="P263" s="26">
        <v>1.62654974E10</v>
      </c>
      <c r="Q263" s="26">
        <v>1.980452819E10</v>
      </c>
      <c r="R263" s="26">
        <v>3.53903079E9</v>
      </c>
      <c r="S263" s="27">
        <v>0.218</v>
      </c>
      <c r="T263" s="20" t="str">
        <f t="array" ref="T263">INDEX(Sheet10!D:D,MATCH(C263&amp;E263,INDEX(Sheet10!A:A&amp;Sheet10!B:B,0),0))</f>
        <v>D15AD</v>
      </c>
      <c r="U263" s="20" t="str">
        <f>VLOOKUP(T263,Sheet10!D:E,2,FALSE)</f>
        <v>Venous Thrombosis</v>
      </c>
      <c r="V263" s="20"/>
      <c r="W263" s="20"/>
      <c r="X263" s="20"/>
      <c r="Y263" s="20"/>
      <c r="Z263" s="20"/>
      <c r="AA263" s="20"/>
      <c r="AB263" s="20"/>
      <c r="AC263" s="20"/>
      <c r="AD263" s="20"/>
      <c r="AE263" s="20"/>
    </row>
    <row r="264">
      <c r="A264" s="20" t="str">
        <f t="shared" ref="A264:B264" si="265">T264</f>
        <v>D15AE</v>
      </c>
      <c r="B264" s="20" t="str">
        <f t="shared" si="265"/>
        <v>Skin Ulcer for Circulatory Disorders</v>
      </c>
      <c r="C264" s="20" t="str">
        <f t="shared" si="3"/>
        <v>1</v>
      </c>
      <c r="D264" s="20" t="str">
        <f t="shared" si="4"/>
        <v>15</v>
      </c>
      <c r="E264" s="20" t="str">
        <f t="shared" si="5"/>
        <v>15651</v>
      </c>
      <c r="F264" s="25">
        <v>1565119.0</v>
      </c>
      <c r="G264" s="20" t="s">
        <v>24833</v>
      </c>
      <c r="H264" s="25">
        <v>125.0</v>
      </c>
      <c r="I264" s="26">
        <v>8037060.0</v>
      </c>
      <c r="J264" s="25">
        <v>0.69</v>
      </c>
      <c r="K264" s="26">
        <v>5545571.0</v>
      </c>
      <c r="L264" s="26">
        <v>8037060.0</v>
      </c>
      <c r="M264" s="25">
        <v>0.69</v>
      </c>
      <c r="N264" s="25">
        <v>1.1</v>
      </c>
      <c r="O264" s="26">
        <v>6100129.0</v>
      </c>
      <c r="P264" s="26">
        <v>7.635137E8</v>
      </c>
      <c r="Q264" s="26">
        <v>7.74164068E8</v>
      </c>
      <c r="R264" s="26">
        <v>1.0650368E7</v>
      </c>
      <c r="S264" s="27">
        <v>0.014</v>
      </c>
      <c r="T264" s="20" t="str">
        <f t="array" ref="T264">INDEX(Sheet10!D:D,MATCH(C264&amp;E264,INDEX(Sheet10!A:A&amp;Sheet10!B:B,0),0))</f>
        <v>D15AE</v>
      </c>
      <c r="U264" s="20" t="str">
        <f>VLOOKUP(T264,Sheet10!D:E,2,FALSE)</f>
        <v>Skin Ulcer for Circulatory Disorders</v>
      </c>
      <c r="V264" s="20"/>
      <c r="W264" s="20"/>
      <c r="X264" s="20"/>
      <c r="Y264" s="20"/>
      <c r="Z264" s="20"/>
      <c r="AA264" s="20"/>
      <c r="AB264" s="20"/>
      <c r="AC264" s="20"/>
      <c r="AD264" s="20"/>
      <c r="AE264" s="20"/>
    </row>
    <row r="265">
      <c r="A265" s="20" t="str">
        <f t="shared" ref="A265:B265" si="266">T265</f>
        <v>D15AF</v>
      </c>
      <c r="B265" s="20" t="str">
        <f t="shared" si="266"/>
        <v>Peripheral Vascular</v>
      </c>
      <c r="C265" s="20" t="str">
        <f t="shared" si="3"/>
        <v>1</v>
      </c>
      <c r="D265" s="20" t="str">
        <f t="shared" si="4"/>
        <v>15</v>
      </c>
      <c r="E265" s="20" t="str">
        <f t="shared" si="5"/>
        <v>15661</v>
      </c>
      <c r="F265" s="25">
        <v>1566110.0</v>
      </c>
      <c r="G265" s="20" t="s">
        <v>29173</v>
      </c>
      <c r="H265" s="26">
        <v>48101.0</v>
      </c>
      <c r="I265" s="26">
        <v>8037060.0</v>
      </c>
      <c r="J265" s="25">
        <v>0.7</v>
      </c>
      <c r="K265" s="26">
        <v>5625942.0</v>
      </c>
      <c r="L265" s="26">
        <v>8037060.0</v>
      </c>
      <c r="M265" s="25">
        <v>0.7</v>
      </c>
      <c r="N265" s="25">
        <v>1.02</v>
      </c>
      <c r="O265" s="26">
        <v>5738461.0</v>
      </c>
      <c r="P265" s="26">
        <v>2.593690594E11</v>
      </c>
      <c r="Q265" s="26">
        <v>2.81149575865E11</v>
      </c>
      <c r="R265" s="26">
        <v>2.1780516465E10</v>
      </c>
      <c r="S265" s="27">
        <v>0.084</v>
      </c>
      <c r="T265" s="20" t="str">
        <f t="array" ref="T265">INDEX(Sheet10!D:D,MATCH(C265&amp;E265,INDEX(Sheet10!A:A&amp;Sheet10!B:B,0),0))</f>
        <v>D15AF</v>
      </c>
      <c r="U265" s="20" t="str">
        <f>VLOOKUP(T265,Sheet10!D:E,2,FALSE)</f>
        <v>Peripheral Vascular</v>
      </c>
      <c r="V265" s="20"/>
      <c r="W265" s="20"/>
      <c r="X265" s="20"/>
      <c r="Y265" s="20"/>
      <c r="Z265" s="20"/>
      <c r="AA265" s="20"/>
      <c r="AB265" s="20"/>
      <c r="AC265" s="20"/>
      <c r="AD265" s="20"/>
      <c r="AE265" s="20"/>
    </row>
    <row r="266">
      <c r="A266" s="20" t="str">
        <f t="shared" ref="A266:B266" si="267">T266</f>
        <v>D15AF</v>
      </c>
      <c r="B266" s="20" t="str">
        <f t="shared" si="267"/>
        <v>Peripheral Vascular</v>
      </c>
      <c r="C266" s="20" t="str">
        <f t="shared" si="3"/>
        <v>1</v>
      </c>
      <c r="D266" s="20" t="str">
        <f t="shared" si="4"/>
        <v>15</v>
      </c>
      <c r="E266" s="20" t="str">
        <f t="shared" si="5"/>
        <v>15661</v>
      </c>
      <c r="F266" s="25">
        <v>1566111.0</v>
      </c>
      <c r="G266" s="20" t="s">
        <v>29204</v>
      </c>
      <c r="H266" s="26">
        <v>17586.0</v>
      </c>
      <c r="I266" s="26">
        <v>8037060.0</v>
      </c>
      <c r="J266" s="25">
        <v>0.95</v>
      </c>
      <c r="K266" s="26">
        <v>7635207.0</v>
      </c>
      <c r="L266" s="26">
        <v>8037060.0</v>
      </c>
      <c r="M266" s="25">
        <v>0.95</v>
      </c>
      <c r="N266" s="25">
        <v>1.02</v>
      </c>
      <c r="O266" s="26">
        <v>7787911.0</v>
      </c>
      <c r="P266" s="26">
        <v>1.375680695E11</v>
      </c>
      <c r="Q266" s="26">
        <v>1.39297734808E11</v>
      </c>
      <c r="R266" s="26">
        <v>1.729665308E9</v>
      </c>
      <c r="S266" s="27">
        <v>0.013</v>
      </c>
      <c r="T266" s="20" t="str">
        <f t="array" ref="T266">INDEX(Sheet10!D:D,MATCH(C266&amp;E266,INDEX(Sheet10!A:A&amp;Sheet10!B:B,0),0))</f>
        <v>D15AF</v>
      </c>
      <c r="U266" s="20" t="str">
        <f>VLOOKUP(T266,Sheet10!D:E,2,FALSE)</f>
        <v>Peripheral Vascular</v>
      </c>
      <c r="V266" s="20"/>
      <c r="W266" s="20"/>
      <c r="X266" s="20"/>
      <c r="Y266" s="20"/>
      <c r="Z266" s="20"/>
      <c r="AA266" s="20"/>
      <c r="AB266" s="20"/>
      <c r="AC266" s="20"/>
      <c r="AD266" s="20"/>
      <c r="AE266" s="20"/>
    </row>
    <row r="267">
      <c r="A267" s="20" t="str">
        <f t="shared" ref="A267:B267" si="268">T267</f>
        <v>D15AF</v>
      </c>
      <c r="B267" s="20" t="str">
        <f t="shared" si="268"/>
        <v>Peripheral Vascular</v>
      </c>
      <c r="C267" s="20" t="str">
        <f t="shared" si="3"/>
        <v>1</v>
      </c>
      <c r="D267" s="20" t="str">
        <f t="shared" si="4"/>
        <v>15</v>
      </c>
      <c r="E267" s="20" t="str">
        <f t="shared" si="5"/>
        <v>15661</v>
      </c>
      <c r="F267" s="25">
        <v>1566112.0</v>
      </c>
      <c r="G267" s="20" t="s">
        <v>29233</v>
      </c>
      <c r="H267" s="26">
        <v>3696.0</v>
      </c>
      <c r="I267" s="26">
        <v>8037060.0</v>
      </c>
      <c r="J267" s="25">
        <v>1.5</v>
      </c>
      <c r="K267" s="26">
        <v>1.205559E7</v>
      </c>
      <c r="L267" s="26">
        <v>8037060.0</v>
      </c>
      <c r="M267" s="25">
        <v>1.5</v>
      </c>
      <c r="N267" s="25">
        <v>1.0</v>
      </c>
      <c r="O267" s="26">
        <v>1.205559E7</v>
      </c>
      <c r="P267" s="26">
        <v>4.36597772E10</v>
      </c>
      <c r="Q267" s="26">
        <v>4.5346074648E10</v>
      </c>
      <c r="R267" s="26">
        <v>1.686297448E9</v>
      </c>
      <c r="S267" s="27">
        <v>0.039</v>
      </c>
      <c r="T267" s="20" t="str">
        <f t="array" ref="T267">INDEX(Sheet10!D:D,MATCH(C267&amp;E267,INDEX(Sheet10!A:A&amp;Sheet10!B:B,0),0))</f>
        <v>D15AF</v>
      </c>
      <c r="U267" s="20" t="str">
        <f>VLOOKUP(T267,Sheet10!D:E,2,FALSE)</f>
        <v>Peripheral Vascular</v>
      </c>
      <c r="V267" s="20"/>
      <c r="W267" s="20"/>
      <c r="X267" s="20"/>
      <c r="Y267" s="20"/>
      <c r="Z267" s="20"/>
      <c r="AA267" s="20"/>
      <c r="AB267" s="20"/>
      <c r="AC267" s="20"/>
      <c r="AD267" s="20"/>
      <c r="AE267" s="20"/>
    </row>
    <row r="268">
      <c r="A268" s="20" t="str">
        <f t="shared" ref="A268:B268" si="269">T268</f>
        <v>D15AG</v>
      </c>
      <c r="B268" s="20" t="str">
        <f t="shared" si="269"/>
        <v>Coronary Atherosclerosis</v>
      </c>
      <c r="C268" s="20" t="str">
        <f t="shared" si="3"/>
        <v>1</v>
      </c>
      <c r="D268" s="20" t="str">
        <f t="shared" si="4"/>
        <v>15</v>
      </c>
      <c r="E268" s="20" t="str">
        <f t="shared" si="5"/>
        <v>15671</v>
      </c>
      <c r="F268" s="25">
        <v>1567119.0</v>
      </c>
      <c r="G268" s="20" t="s">
        <v>24840</v>
      </c>
      <c r="H268" s="26">
        <v>163590.0</v>
      </c>
      <c r="I268" s="26">
        <v>8037060.0</v>
      </c>
      <c r="J268" s="25">
        <v>0.7</v>
      </c>
      <c r="K268" s="26">
        <v>5625942.0</v>
      </c>
      <c r="L268" s="26">
        <v>8037060.0</v>
      </c>
      <c r="M268" s="25">
        <v>0.7</v>
      </c>
      <c r="N268" s="25">
        <v>1.52</v>
      </c>
      <c r="O268" s="26">
        <v>8551432.0</v>
      </c>
      <c r="P268" s="26">
        <v>1.8295285065E12</v>
      </c>
      <c r="Q268" s="26">
        <v>1.419740364706E12</v>
      </c>
      <c r="R268" s="26">
        <v>-4.09788141794E11</v>
      </c>
      <c r="S268" s="27">
        <v>-0.224</v>
      </c>
      <c r="T268" s="20" t="str">
        <f t="array" ref="T268">INDEX(Sheet10!D:D,MATCH(C268&amp;E268,INDEX(Sheet10!A:A&amp;Sheet10!B:B,0),0))</f>
        <v>D15AG</v>
      </c>
      <c r="U268" s="20" t="str">
        <f>VLOOKUP(T268,Sheet10!D:E,2,FALSE)</f>
        <v>Coronary Atherosclerosis</v>
      </c>
      <c r="V268" s="20"/>
      <c r="W268" s="20"/>
      <c r="X268" s="20"/>
      <c r="Y268" s="20"/>
      <c r="Z268" s="20"/>
      <c r="AA268" s="20"/>
      <c r="AB268" s="20"/>
      <c r="AC268" s="20"/>
      <c r="AD268" s="20"/>
      <c r="AE268" s="20"/>
    </row>
    <row r="269">
      <c r="A269" s="20" t="str">
        <f t="shared" ref="A269:B269" si="270">T269</f>
        <v>D15AH</v>
      </c>
      <c r="B269" s="20" t="str">
        <f t="shared" si="270"/>
        <v>Hypertension</v>
      </c>
      <c r="C269" s="20" t="str">
        <f t="shared" si="3"/>
        <v>1</v>
      </c>
      <c r="D269" s="20" t="str">
        <f t="shared" si="4"/>
        <v>15</v>
      </c>
      <c r="E269" s="20" t="str">
        <f t="shared" si="5"/>
        <v>15681</v>
      </c>
      <c r="F269" s="25">
        <v>1568110.0</v>
      </c>
      <c r="G269" s="20" t="s">
        <v>29281</v>
      </c>
      <c r="H269" s="26">
        <v>197401.0</v>
      </c>
      <c r="I269" s="26">
        <v>8037060.0</v>
      </c>
      <c r="J269" s="25">
        <v>0.39</v>
      </c>
      <c r="K269" s="26">
        <v>3134453.0</v>
      </c>
      <c r="L269" s="26">
        <v>8037060.0</v>
      </c>
      <c r="M269" s="25">
        <v>0.39</v>
      </c>
      <c r="N269" s="25">
        <v>0.79</v>
      </c>
      <c r="O269" s="26">
        <v>2476218.0</v>
      </c>
      <c r="P269" s="26">
        <v>4.623224025E11</v>
      </c>
      <c r="Q269" s="26">
        <v>5.06915904135E11</v>
      </c>
      <c r="R269" s="26">
        <v>4.4593501635E10</v>
      </c>
      <c r="S269" s="27">
        <v>0.096</v>
      </c>
      <c r="T269" s="20" t="str">
        <f t="array" ref="T269">INDEX(Sheet10!D:D,MATCH(C269&amp;E269,INDEX(Sheet10!A:A&amp;Sheet10!B:B,0),0))</f>
        <v>D15AH</v>
      </c>
      <c r="U269" s="20" t="str">
        <f>VLOOKUP(T269,Sheet10!D:E,2,FALSE)</f>
        <v>Hypertension</v>
      </c>
      <c r="V269" s="20"/>
      <c r="W269" s="20"/>
      <c r="X269" s="20"/>
      <c r="Y269" s="20"/>
      <c r="Z269" s="20"/>
      <c r="AA269" s="20"/>
      <c r="AB269" s="20"/>
      <c r="AC269" s="20"/>
      <c r="AD269" s="20"/>
      <c r="AE269" s="20"/>
    </row>
    <row r="270">
      <c r="A270" s="20" t="str">
        <f t="shared" ref="A270:B270" si="271">T270</f>
        <v>D15AH</v>
      </c>
      <c r="B270" s="20" t="str">
        <f t="shared" si="271"/>
        <v>Hypertension</v>
      </c>
      <c r="C270" s="20" t="str">
        <f t="shared" si="3"/>
        <v>1</v>
      </c>
      <c r="D270" s="20" t="str">
        <f t="shared" si="4"/>
        <v>15</v>
      </c>
      <c r="E270" s="20" t="str">
        <f t="shared" si="5"/>
        <v>15681</v>
      </c>
      <c r="F270" s="25">
        <v>1568111.0</v>
      </c>
      <c r="G270" s="20" t="s">
        <v>29325</v>
      </c>
      <c r="H270" s="26">
        <v>25197.0</v>
      </c>
      <c r="I270" s="26">
        <v>8037060.0</v>
      </c>
      <c r="J270" s="25">
        <v>0.54</v>
      </c>
      <c r="K270" s="26">
        <v>4340012.0</v>
      </c>
      <c r="L270" s="26">
        <v>8037060.0</v>
      </c>
      <c r="M270" s="25">
        <v>0.54</v>
      </c>
      <c r="N270" s="25">
        <v>1.0</v>
      </c>
      <c r="O270" s="26">
        <v>4340012.0</v>
      </c>
      <c r="P270" s="26">
        <v>7.67982095E10</v>
      </c>
      <c r="Q270" s="26">
        <v>1.12042411443E11</v>
      </c>
      <c r="R270" s="26">
        <v>3.5244201943E10</v>
      </c>
      <c r="S270" s="27">
        <v>0.459</v>
      </c>
      <c r="T270" s="20" t="str">
        <f t="array" ref="T270">INDEX(Sheet10!D:D,MATCH(C270&amp;E270,INDEX(Sheet10!A:A&amp;Sheet10!B:B,0),0))</f>
        <v>D15AH</v>
      </c>
      <c r="U270" s="20" t="str">
        <f>VLOOKUP(T270,Sheet10!D:E,2,FALSE)</f>
        <v>Hypertension</v>
      </c>
      <c r="V270" s="20"/>
      <c r="W270" s="20"/>
      <c r="X270" s="20"/>
      <c r="Y270" s="20"/>
      <c r="Z270" s="20"/>
      <c r="AA270" s="20"/>
      <c r="AB270" s="20"/>
      <c r="AC270" s="20"/>
      <c r="AD270" s="20"/>
      <c r="AE270" s="20"/>
    </row>
    <row r="271">
      <c r="A271" s="20" t="str">
        <f t="shared" ref="A271:B271" si="272">T271</f>
        <v>D15AJ</v>
      </c>
      <c r="B271" s="20" t="str">
        <f t="shared" si="272"/>
        <v>Congenital Heart Diseases</v>
      </c>
      <c r="C271" s="20" t="str">
        <f t="shared" si="3"/>
        <v>1</v>
      </c>
      <c r="D271" s="20" t="str">
        <f t="shared" si="4"/>
        <v>15</v>
      </c>
      <c r="E271" s="20" t="str">
        <f t="shared" si="5"/>
        <v>15691</v>
      </c>
      <c r="F271" s="25">
        <v>1569110.0</v>
      </c>
      <c r="G271" s="20" t="s">
        <v>29358</v>
      </c>
      <c r="H271" s="26">
        <v>4619.0</v>
      </c>
      <c r="I271" s="26">
        <v>8037060.0</v>
      </c>
      <c r="J271" s="25">
        <v>0.68</v>
      </c>
      <c r="K271" s="26">
        <v>5465201.0</v>
      </c>
      <c r="L271" s="26">
        <v>8037060.0</v>
      </c>
      <c r="M271" s="25">
        <v>0.68</v>
      </c>
      <c r="N271" s="25">
        <v>1.18</v>
      </c>
      <c r="O271" s="26">
        <v>6448937.0</v>
      </c>
      <c r="P271" s="26">
        <v>2.98353985E10</v>
      </c>
      <c r="Q271" s="26">
        <v>3.0175443744E10</v>
      </c>
      <c r="R271" s="26">
        <v>3.40045244E8</v>
      </c>
      <c r="S271" s="27">
        <v>0.011</v>
      </c>
      <c r="T271" s="20" t="str">
        <f t="array" ref="T271">INDEX(Sheet10!D:D,MATCH(C271&amp;E271,INDEX(Sheet10!A:A&amp;Sheet10!B:B,0),0))</f>
        <v>D15AJ</v>
      </c>
      <c r="U271" s="20" t="str">
        <f>VLOOKUP(T271,Sheet10!D:E,2,FALSE)</f>
        <v>Congenital Heart Diseases</v>
      </c>
      <c r="V271" s="20"/>
      <c r="W271" s="20"/>
      <c r="X271" s="20"/>
      <c r="Y271" s="20"/>
      <c r="Z271" s="20"/>
      <c r="AA271" s="20"/>
      <c r="AB271" s="20"/>
      <c r="AC271" s="20"/>
      <c r="AD271" s="20"/>
      <c r="AE271" s="20"/>
    </row>
    <row r="272">
      <c r="A272" s="20" t="str">
        <f t="shared" ref="A272:B272" si="273">T272</f>
        <v>D15AJ</v>
      </c>
      <c r="B272" s="20" t="str">
        <f t="shared" si="273"/>
        <v>Congenital Heart Diseases</v>
      </c>
      <c r="C272" s="20" t="str">
        <f t="shared" si="3"/>
        <v>1</v>
      </c>
      <c r="D272" s="20" t="str">
        <f t="shared" si="4"/>
        <v>15</v>
      </c>
      <c r="E272" s="20" t="str">
        <f t="shared" si="5"/>
        <v>15691</v>
      </c>
      <c r="F272" s="25">
        <v>1569111.0</v>
      </c>
      <c r="G272" s="20" t="s">
        <v>29386</v>
      </c>
      <c r="H272" s="26">
        <v>4885.0</v>
      </c>
      <c r="I272" s="26">
        <v>8037060.0</v>
      </c>
      <c r="J272" s="25">
        <v>1.24</v>
      </c>
      <c r="K272" s="26">
        <v>9965954.0</v>
      </c>
      <c r="L272" s="26">
        <v>8037060.0</v>
      </c>
      <c r="M272" s="25">
        <v>1.24</v>
      </c>
      <c r="N272" s="25">
        <v>1.08</v>
      </c>
      <c r="O272" s="26">
        <v>1.0763231E7</v>
      </c>
      <c r="P272" s="26">
        <v>5.25395962E10</v>
      </c>
      <c r="Q272" s="26">
        <v>5.3199542224E10</v>
      </c>
      <c r="R272" s="26">
        <v>6.59946024E8</v>
      </c>
      <c r="S272" s="27">
        <v>0.013</v>
      </c>
      <c r="T272" s="20" t="str">
        <f t="array" ref="T272">INDEX(Sheet10!D:D,MATCH(C272&amp;E272,INDEX(Sheet10!A:A&amp;Sheet10!B:B,0),0))</f>
        <v>D15AJ</v>
      </c>
      <c r="U272" s="20" t="str">
        <f>VLOOKUP(T272,Sheet10!D:E,2,FALSE)</f>
        <v>Congenital Heart Diseases</v>
      </c>
      <c r="V272" s="20"/>
      <c r="W272" s="20"/>
      <c r="X272" s="20"/>
      <c r="Y272" s="20"/>
      <c r="Z272" s="20"/>
      <c r="AA272" s="20"/>
      <c r="AB272" s="20"/>
      <c r="AC272" s="20"/>
      <c r="AD272" s="20"/>
      <c r="AE272" s="20"/>
    </row>
    <row r="273">
      <c r="A273" s="20" t="str">
        <f t="shared" ref="A273:B273" si="274">T273</f>
        <v>D15AJ</v>
      </c>
      <c r="B273" s="20" t="str">
        <f t="shared" si="274"/>
        <v>Congenital Heart Diseases</v>
      </c>
      <c r="C273" s="20" t="str">
        <f t="shared" si="3"/>
        <v>1</v>
      </c>
      <c r="D273" s="20" t="str">
        <f t="shared" si="4"/>
        <v>15</v>
      </c>
      <c r="E273" s="20" t="str">
        <f t="shared" si="5"/>
        <v>15691</v>
      </c>
      <c r="F273" s="25">
        <v>1569112.0</v>
      </c>
      <c r="G273" s="20" t="s">
        <v>29409</v>
      </c>
      <c r="H273" s="25">
        <v>870.0</v>
      </c>
      <c r="I273" s="26">
        <v>8037060.0</v>
      </c>
      <c r="J273" s="25">
        <v>1.99</v>
      </c>
      <c r="K273" s="26">
        <v>1.5993749E7</v>
      </c>
      <c r="L273" s="26">
        <v>8037060.0</v>
      </c>
      <c r="M273" s="25">
        <v>1.99</v>
      </c>
      <c r="N273" s="25">
        <v>1.0</v>
      </c>
      <c r="O273" s="26">
        <v>1.5993749E7</v>
      </c>
      <c r="P273" s="26">
        <v>1.29111814E10</v>
      </c>
      <c r="Q273" s="26">
        <v>1.4058849478E10</v>
      </c>
      <c r="R273" s="26">
        <v>1.147668078E9</v>
      </c>
      <c r="S273" s="27">
        <v>0.089</v>
      </c>
      <c r="T273" s="20" t="str">
        <f t="array" ref="T273">INDEX(Sheet10!D:D,MATCH(C273&amp;E273,INDEX(Sheet10!A:A&amp;Sheet10!B:B,0),0))</f>
        <v>D15AJ</v>
      </c>
      <c r="U273" s="20" t="str">
        <f>VLOOKUP(T273,Sheet10!D:E,2,FALSE)</f>
        <v>Congenital Heart Diseases</v>
      </c>
      <c r="V273" s="20"/>
      <c r="W273" s="20"/>
      <c r="X273" s="20"/>
      <c r="Y273" s="20"/>
      <c r="Z273" s="20"/>
      <c r="AA273" s="20"/>
      <c r="AB273" s="20"/>
      <c r="AC273" s="20"/>
      <c r="AD273" s="20"/>
      <c r="AE273" s="20"/>
    </row>
    <row r="274">
      <c r="A274" s="20" t="str">
        <f t="shared" ref="A274:B274" si="275">T274</f>
        <v>D15AK</v>
      </c>
      <c r="B274" s="20" t="str">
        <f t="shared" si="275"/>
        <v>Valvular Disorders</v>
      </c>
      <c r="C274" s="20" t="str">
        <f t="shared" si="3"/>
        <v>1</v>
      </c>
      <c r="D274" s="20" t="str">
        <f t="shared" si="4"/>
        <v>15</v>
      </c>
      <c r="E274" s="20" t="str">
        <f t="shared" si="5"/>
        <v>15701</v>
      </c>
      <c r="F274" s="25">
        <v>1570110.0</v>
      </c>
      <c r="G274" s="20" t="s">
        <v>29502</v>
      </c>
      <c r="H274" s="26">
        <v>18758.0</v>
      </c>
      <c r="I274" s="26">
        <v>8037060.0</v>
      </c>
      <c r="J274" s="25">
        <v>0.7</v>
      </c>
      <c r="K274" s="26">
        <v>5625942.0</v>
      </c>
      <c r="L274" s="26">
        <v>8037060.0</v>
      </c>
      <c r="M274" s="25">
        <v>0.7</v>
      </c>
      <c r="N274" s="25">
        <v>1.14</v>
      </c>
      <c r="O274" s="26">
        <v>6413574.0</v>
      </c>
      <c r="P274" s="26">
        <v>1.207032229E11</v>
      </c>
      <c r="Q274" s="26">
        <v>1.21941529841E11</v>
      </c>
      <c r="R274" s="26">
        <v>1.238306941E9</v>
      </c>
      <c r="S274" s="27">
        <v>0.01</v>
      </c>
      <c r="T274" s="20" t="str">
        <f t="array" ref="T274">INDEX(Sheet10!D:D,MATCH(C274&amp;E274,INDEX(Sheet10!A:A&amp;Sheet10!B:B,0),0))</f>
        <v>D15AK</v>
      </c>
      <c r="U274" s="20" t="str">
        <f>VLOOKUP(T274,Sheet10!D:E,2,FALSE)</f>
        <v>Valvular Disorders</v>
      </c>
      <c r="V274" s="20"/>
      <c r="W274" s="20"/>
      <c r="X274" s="20"/>
      <c r="Y274" s="20"/>
      <c r="Z274" s="20"/>
      <c r="AA274" s="20"/>
      <c r="AB274" s="20"/>
      <c r="AC274" s="20"/>
      <c r="AD274" s="20"/>
      <c r="AE274" s="20"/>
    </row>
    <row r="275">
      <c r="A275" s="20" t="str">
        <f t="shared" ref="A275:B275" si="276">T275</f>
        <v>D15AK</v>
      </c>
      <c r="B275" s="20" t="str">
        <f t="shared" si="276"/>
        <v>Valvular Disorders</v>
      </c>
      <c r="C275" s="20" t="str">
        <f t="shared" si="3"/>
        <v>1</v>
      </c>
      <c r="D275" s="20" t="str">
        <f t="shared" si="4"/>
        <v>15</v>
      </c>
      <c r="E275" s="20" t="str">
        <f t="shared" si="5"/>
        <v>15701</v>
      </c>
      <c r="F275" s="25">
        <v>1570111.0</v>
      </c>
      <c r="G275" s="20" t="s">
        <v>29540</v>
      </c>
      <c r="H275" s="26">
        <v>3174.0</v>
      </c>
      <c r="I275" s="26">
        <v>8037060.0</v>
      </c>
      <c r="J275" s="25">
        <v>1.29</v>
      </c>
      <c r="K275" s="26">
        <v>1.0367807E7</v>
      </c>
      <c r="L275" s="26">
        <v>8037060.0</v>
      </c>
      <c r="M275" s="25">
        <v>1.29</v>
      </c>
      <c r="N275" s="25">
        <v>1.0</v>
      </c>
      <c r="O275" s="26">
        <v>1.0367807E7</v>
      </c>
      <c r="P275" s="26">
        <v>3.1981107E10</v>
      </c>
      <c r="Q275" s="26">
        <v>3.3275067688E10</v>
      </c>
      <c r="R275" s="26">
        <v>1.293960688E9</v>
      </c>
      <c r="S275" s="27">
        <v>0.04</v>
      </c>
      <c r="T275" s="20" t="str">
        <f t="array" ref="T275">INDEX(Sheet10!D:D,MATCH(C275&amp;E275,INDEX(Sheet10!A:A&amp;Sheet10!B:B,0),0))</f>
        <v>D15AK</v>
      </c>
      <c r="U275" s="20" t="str">
        <f>VLOOKUP(T275,Sheet10!D:E,2,FALSE)</f>
        <v>Valvular Disorders</v>
      </c>
      <c r="V275" s="20"/>
      <c r="W275" s="20"/>
      <c r="X275" s="20"/>
      <c r="Y275" s="20"/>
      <c r="Z275" s="20"/>
      <c r="AA275" s="20"/>
      <c r="AB275" s="20"/>
      <c r="AC275" s="20"/>
      <c r="AD275" s="20"/>
      <c r="AE275" s="20"/>
    </row>
    <row r="276">
      <c r="A276" s="20" t="str">
        <f t="shared" ref="A276:B276" si="277">T276</f>
        <v>D15AL</v>
      </c>
      <c r="B276" s="20" t="str">
        <f t="shared" si="277"/>
        <v>Major Arrhythmia and Cardiac Arrest</v>
      </c>
      <c r="C276" s="20" t="str">
        <f t="shared" si="3"/>
        <v>1</v>
      </c>
      <c r="D276" s="20" t="str">
        <f t="shared" si="4"/>
        <v>15</v>
      </c>
      <c r="E276" s="20" t="str">
        <f t="shared" si="5"/>
        <v>15711</v>
      </c>
      <c r="F276" s="25">
        <v>1571110.0</v>
      </c>
      <c r="G276" s="20" t="s">
        <v>29561</v>
      </c>
      <c r="H276" s="26">
        <v>40449.0</v>
      </c>
      <c r="I276" s="26">
        <v>8037060.0</v>
      </c>
      <c r="J276" s="25">
        <v>0.57</v>
      </c>
      <c r="K276" s="26">
        <v>4581124.0</v>
      </c>
      <c r="L276" s="26">
        <v>8037060.0</v>
      </c>
      <c r="M276" s="25">
        <v>0.57</v>
      </c>
      <c r="N276" s="25">
        <v>0.96</v>
      </c>
      <c r="O276" s="26">
        <v>4397879.0</v>
      </c>
      <c r="P276" s="26">
        <v>1.68472623E11</v>
      </c>
      <c r="Q276" s="26">
        <v>1.81716797055E11</v>
      </c>
      <c r="R276" s="26">
        <v>1.3244174055E10</v>
      </c>
      <c r="S276" s="27">
        <v>0.079</v>
      </c>
      <c r="T276" s="20" t="str">
        <f t="array" ref="T276">INDEX(Sheet10!D:D,MATCH(C276&amp;E276,INDEX(Sheet10!A:A&amp;Sheet10!B:B,0),0))</f>
        <v>D15AL</v>
      </c>
      <c r="U276" s="20" t="str">
        <f>VLOOKUP(T276,Sheet10!D:E,2,FALSE)</f>
        <v>Major Arrhythmia and Cardiac Arrest</v>
      </c>
      <c r="V276" s="20"/>
      <c r="W276" s="20"/>
      <c r="X276" s="20"/>
      <c r="Y276" s="20"/>
      <c r="Z276" s="20"/>
      <c r="AA276" s="20"/>
      <c r="AB276" s="20"/>
      <c r="AC276" s="20"/>
      <c r="AD276" s="20"/>
      <c r="AE276" s="20"/>
    </row>
    <row r="277">
      <c r="A277" s="20" t="str">
        <f t="shared" ref="A277:B277" si="278">T277</f>
        <v>D15AL</v>
      </c>
      <c r="B277" s="20" t="str">
        <f t="shared" si="278"/>
        <v>Major Arrhythmia and Cardiac Arrest</v>
      </c>
      <c r="C277" s="20" t="str">
        <f t="shared" si="3"/>
        <v>1</v>
      </c>
      <c r="D277" s="20" t="str">
        <f t="shared" si="4"/>
        <v>15</v>
      </c>
      <c r="E277" s="20" t="str">
        <f t="shared" si="5"/>
        <v>15711</v>
      </c>
      <c r="F277" s="25">
        <v>1571111.0</v>
      </c>
      <c r="G277" s="20" t="s">
        <v>29592</v>
      </c>
      <c r="H277" s="26">
        <v>32351.0</v>
      </c>
      <c r="I277" s="26">
        <v>8037060.0</v>
      </c>
      <c r="J277" s="25">
        <v>0.9</v>
      </c>
      <c r="K277" s="26">
        <v>7233354.0</v>
      </c>
      <c r="L277" s="26">
        <v>8037060.0</v>
      </c>
      <c r="M277" s="25">
        <v>0.9</v>
      </c>
      <c r="N277" s="25">
        <v>0.97</v>
      </c>
      <c r="O277" s="26">
        <v>7016353.0</v>
      </c>
      <c r="P277" s="26">
        <v>2.152394894E11</v>
      </c>
      <c r="Q277" s="26">
        <v>2.30282088196E11</v>
      </c>
      <c r="R277" s="26">
        <v>1.5042598796E10</v>
      </c>
      <c r="S277" s="27">
        <v>0.07</v>
      </c>
      <c r="T277" s="20" t="str">
        <f t="array" ref="T277">INDEX(Sheet10!D:D,MATCH(C277&amp;E277,INDEX(Sheet10!A:A&amp;Sheet10!B:B,0),0))</f>
        <v>D15AL</v>
      </c>
      <c r="U277" s="20" t="str">
        <f>VLOOKUP(T277,Sheet10!D:E,2,FALSE)</f>
        <v>Major Arrhythmia and Cardiac Arrest</v>
      </c>
      <c r="V277" s="20"/>
      <c r="W277" s="20"/>
      <c r="X277" s="20"/>
      <c r="Y277" s="20"/>
      <c r="Z277" s="20"/>
      <c r="AA277" s="20"/>
      <c r="AB277" s="20"/>
      <c r="AC277" s="20"/>
      <c r="AD277" s="20"/>
      <c r="AE277" s="20"/>
    </row>
    <row r="278">
      <c r="A278" s="20" t="str">
        <f t="shared" ref="A278:B278" si="279">T278</f>
        <v>D15AL</v>
      </c>
      <c r="B278" s="20" t="str">
        <f t="shared" si="279"/>
        <v>Major Arrhythmia and Cardiac Arrest</v>
      </c>
      <c r="C278" s="20" t="str">
        <f t="shared" si="3"/>
        <v>1</v>
      </c>
      <c r="D278" s="20" t="str">
        <f t="shared" si="4"/>
        <v>15</v>
      </c>
      <c r="E278" s="20" t="str">
        <f t="shared" si="5"/>
        <v>15711</v>
      </c>
      <c r="F278" s="25">
        <v>1571112.0</v>
      </c>
      <c r="G278" s="20" t="s">
        <v>29631</v>
      </c>
      <c r="H278" s="26">
        <v>5542.0</v>
      </c>
      <c r="I278" s="26">
        <v>8037060.0</v>
      </c>
      <c r="J278" s="25">
        <v>1.27</v>
      </c>
      <c r="K278" s="26">
        <v>1.0207066E7</v>
      </c>
      <c r="L278" s="26">
        <v>8037060.0</v>
      </c>
      <c r="M278" s="25">
        <v>1.27</v>
      </c>
      <c r="N278" s="25">
        <v>1.0</v>
      </c>
      <c r="O278" s="26">
        <v>1.0207066E7</v>
      </c>
      <c r="P278" s="26">
        <v>5.42188557E10</v>
      </c>
      <c r="Q278" s="26">
        <v>5.719373588E10</v>
      </c>
      <c r="R278" s="26">
        <v>2.97488018E9</v>
      </c>
      <c r="S278" s="27">
        <v>0.055</v>
      </c>
      <c r="T278" s="20" t="str">
        <f t="array" ref="T278">INDEX(Sheet10!D:D,MATCH(C278&amp;E278,INDEX(Sheet10!A:A&amp;Sheet10!B:B,0),0))</f>
        <v>D15AL</v>
      </c>
      <c r="U278" s="20" t="str">
        <f>VLOOKUP(T278,Sheet10!D:E,2,FALSE)</f>
        <v>Major Arrhythmia and Cardiac Arrest</v>
      </c>
      <c r="V278" s="20"/>
      <c r="W278" s="20"/>
      <c r="X278" s="20"/>
      <c r="Y278" s="20"/>
      <c r="Z278" s="20"/>
      <c r="AA278" s="20"/>
      <c r="AB278" s="20"/>
      <c r="AC278" s="20"/>
      <c r="AD278" s="20"/>
      <c r="AE278" s="20"/>
    </row>
    <row r="279">
      <c r="A279" s="20" t="str">
        <f t="shared" ref="A279:B279" si="280">T279</f>
        <v>D15AM</v>
      </c>
      <c r="B279" s="20" t="str">
        <f t="shared" si="280"/>
        <v>Non-Major Arrhythmia and Conduction Disorders</v>
      </c>
      <c r="C279" s="20" t="str">
        <f t="shared" si="3"/>
        <v>1</v>
      </c>
      <c r="D279" s="20" t="str">
        <f t="shared" si="4"/>
        <v>15</v>
      </c>
      <c r="E279" s="20" t="str">
        <f t="shared" si="5"/>
        <v>15721</v>
      </c>
      <c r="F279" s="25">
        <v>1572110.0</v>
      </c>
      <c r="G279" s="20" t="s">
        <v>29670</v>
      </c>
      <c r="H279" s="26">
        <v>8419.0</v>
      </c>
      <c r="I279" s="26">
        <v>8037060.0</v>
      </c>
      <c r="J279" s="25">
        <v>0.51</v>
      </c>
      <c r="K279" s="26">
        <v>4098901.0</v>
      </c>
      <c r="L279" s="26">
        <v>8037060.0</v>
      </c>
      <c r="M279" s="25">
        <v>0.51</v>
      </c>
      <c r="N279" s="25">
        <v>1.0</v>
      </c>
      <c r="O279" s="26">
        <v>4098901.0</v>
      </c>
      <c r="P279" s="26">
        <v>3.37339611E10</v>
      </c>
      <c r="Q279" s="26">
        <v>3.5305986151E10</v>
      </c>
      <c r="R279" s="26">
        <v>1.572025051E9</v>
      </c>
      <c r="S279" s="27">
        <v>0.047</v>
      </c>
      <c r="T279" s="20" t="str">
        <f t="array" ref="T279">INDEX(Sheet10!D:D,MATCH(C279&amp;E279,INDEX(Sheet10!A:A&amp;Sheet10!B:B,0),0))</f>
        <v>D15AM</v>
      </c>
      <c r="U279" s="20" t="str">
        <f>VLOOKUP(T279,Sheet10!D:E,2,FALSE)</f>
        <v>Non-Major Arrhythmia and Conduction Disorders</v>
      </c>
      <c r="V279" s="20"/>
      <c r="W279" s="20"/>
      <c r="X279" s="20"/>
      <c r="Y279" s="20"/>
      <c r="Z279" s="20"/>
      <c r="AA279" s="20"/>
      <c r="AB279" s="20"/>
      <c r="AC279" s="20"/>
      <c r="AD279" s="20"/>
      <c r="AE279" s="20"/>
    </row>
    <row r="280">
      <c r="A280" s="20" t="str">
        <f t="shared" ref="A280:B280" si="281">T280</f>
        <v>D15AM</v>
      </c>
      <c r="B280" s="20" t="str">
        <f t="shared" si="281"/>
        <v>Non-Major Arrhythmia and Conduction Disorders</v>
      </c>
      <c r="C280" s="20" t="str">
        <f t="shared" si="3"/>
        <v>1</v>
      </c>
      <c r="D280" s="20" t="str">
        <f t="shared" si="4"/>
        <v>15</v>
      </c>
      <c r="E280" s="20" t="str">
        <f t="shared" si="5"/>
        <v>15721</v>
      </c>
      <c r="F280" s="25">
        <v>1572111.0</v>
      </c>
      <c r="G280" s="20" t="s">
        <v>29713</v>
      </c>
      <c r="H280" s="26">
        <v>4191.0</v>
      </c>
      <c r="I280" s="26">
        <v>8037060.0</v>
      </c>
      <c r="J280" s="25">
        <v>0.76</v>
      </c>
      <c r="K280" s="26">
        <v>6108166.0</v>
      </c>
      <c r="L280" s="26">
        <v>8037060.0</v>
      </c>
      <c r="M280" s="25">
        <v>0.76</v>
      </c>
      <c r="N280" s="25">
        <v>1.0</v>
      </c>
      <c r="O280" s="26">
        <v>6108166.0</v>
      </c>
      <c r="P280" s="26">
        <v>2.6036548E10</v>
      </c>
      <c r="Q280" s="26">
        <v>2.612131853E10</v>
      </c>
      <c r="R280" s="26">
        <v>8.477053E7</v>
      </c>
      <c r="S280" s="27">
        <v>0.003</v>
      </c>
      <c r="T280" s="20" t="str">
        <f t="array" ref="T280">INDEX(Sheet10!D:D,MATCH(C280&amp;E280,INDEX(Sheet10!A:A&amp;Sheet10!B:B,0),0))</f>
        <v>D15AM</v>
      </c>
      <c r="U280" s="20" t="str">
        <f>VLOOKUP(T280,Sheet10!D:E,2,FALSE)</f>
        <v>Non-Major Arrhythmia and Conduction Disorders</v>
      </c>
      <c r="V280" s="20"/>
      <c r="W280" s="20"/>
      <c r="X280" s="20"/>
      <c r="Y280" s="20"/>
      <c r="Z280" s="20"/>
      <c r="AA280" s="20"/>
      <c r="AB280" s="20"/>
      <c r="AC280" s="20"/>
      <c r="AD280" s="20"/>
      <c r="AE280" s="20"/>
    </row>
    <row r="281">
      <c r="A281" s="20" t="str">
        <f t="shared" ref="A281:B281" si="282">T281</f>
        <v>P15AN</v>
      </c>
      <c r="B281" s="20" t="str">
        <f t="shared" si="282"/>
        <v>Major Cardiac Electrophysiologic Proc.</v>
      </c>
      <c r="C281" s="20" t="str">
        <f t="shared" si="3"/>
        <v>1</v>
      </c>
      <c r="D281" s="20" t="str">
        <f t="shared" si="4"/>
        <v>15</v>
      </c>
      <c r="E281" s="20" t="str">
        <f t="shared" si="5"/>
        <v>15731</v>
      </c>
      <c r="F281" s="25">
        <v>1573110.0</v>
      </c>
      <c r="G281" s="20" t="s">
        <v>29739</v>
      </c>
      <c r="H281" s="26">
        <v>104720.0</v>
      </c>
      <c r="I281" s="26">
        <v>8037060.0</v>
      </c>
      <c r="J281" s="25">
        <v>0.62</v>
      </c>
      <c r="K281" s="26">
        <v>4982977.0</v>
      </c>
      <c r="L281" s="26">
        <v>8037060.0</v>
      </c>
      <c r="M281" s="25">
        <v>0.62</v>
      </c>
      <c r="N281" s="25">
        <v>0.96</v>
      </c>
      <c r="O281" s="26">
        <v>4783658.0</v>
      </c>
      <c r="P281" s="26">
        <v>4.709025854E11</v>
      </c>
      <c r="Q281" s="26">
        <v>5.13750729489E11</v>
      </c>
      <c r="R281" s="26">
        <v>4.2848144089E10</v>
      </c>
      <c r="S281" s="27">
        <v>0.091</v>
      </c>
      <c r="T281" s="20" t="str">
        <f t="array" ref="T281">INDEX(Sheet10!D:D,MATCH(C281&amp;E281,INDEX(Sheet10!A:A&amp;Sheet10!B:B,0),0))</f>
        <v>P15AN</v>
      </c>
      <c r="U281" s="20" t="str">
        <f>VLOOKUP(T281,Sheet10!D:E,2,FALSE)</f>
        <v>Major Cardiac Electrophysiologic Proc.</v>
      </c>
      <c r="V281" s="20"/>
      <c r="W281" s="20"/>
      <c r="X281" s="20"/>
      <c r="Y281" s="20"/>
      <c r="Z281" s="20"/>
      <c r="AA281" s="20"/>
      <c r="AB281" s="20"/>
      <c r="AC281" s="20"/>
      <c r="AD281" s="20"/>
      <c r="AE281" s="20"/>
    </row>
    <row r="282">
      <c r="A282" s="20" t="str">
        <f t="shared" ref="A282:B282" si="283">T282</f>
        <v>P15AN</v>
      </c>
      <c r="B282" s="20" t="str">
        <f t="shared" si="283"/>
        <v>Major Cardiac Electrophysiologic Proc.</v>
      </c>
      <c r="C282" s="20" t="str">
        <f t="shared" si="3"/>
        <v>1</v>
      </c>
      <c r="D282" s="20" t="str">
        <f t="shared" si="4"/>
        <v>15</v>
      </c>
      <c r="E282" s="20" t="str">
        <f t="shared" si="5"/>
        <v>15731</v>
      </c>
      <c r="F282" s="25">
        <v>1573111.0</v>
      </c>
      <c r="G282" s="20" t="s">
        <v>29777</v>
      </c>
      <c r="H282" s="26">
        <v>47677.0</v>
      </c>
      <c r="I282" s="26">
        <v>8037060.0</v>
      </c>
      <c r="J282" s="25">
        <v>0.85</v>
      </c>
      <c r="K282" s="26">
        <v>6831501.0</v>
      </c>
      <c r="L282" s="26">
        <v>8037060.0</v>
      </c>
      <c r="M282" s="25">
        <v>0.85</v>
      </c>
      <c r="N282" s="25">
        <v>0.9</v>
      </c>
      <c r="O282" s="26">
        <v>6148351.0</v>
      </c>
      <c r="P282" s="26">
        <v>2.763089938E11</v>
      </c>
      <c r="Q282" s="26">
        <v>2.99027029859E11</v>
      </c>
      <c r="R282" s="26">
        <v>2.2718036059E10</v>
      </c>
      <c r="S282" s="27">
        <v>0.082</v>
      </c>
      <c r="T282" s="20" t="str">
        <f t="array" ref="T282">INDEX(Sheet10!D:D,MATCH(C282&amp;E282,INDEX(Sheet10!A:A&amp;Sheet10!B:B,0),0))</f>
        <v>P15AN</v>
      </c>
      <c r="U282" s="20" t="str">
        <f>VLOOKUP(T282,Sheet10!D:E,2,FALSE)</f>
        <v>Major Cardiac Electrophysiologic Proc.</v>
      </c>
      <c r="V282" s="20"/>
      <c r="W282" s="20"/>
      <c r="X282" s="20"/>
      <c r="Y282" s="20"/>
      <c r="Z282" s="20"/>
      <c r="AA282" s="20"/>
      <c r="AB282" s="20"/>
      <c r="AC282" s="20"/>
      <c r="AD282" s="20"/>
      <c r="AE282" s="20"/>
    </row>
    <row r="283">
      <c r="A283" s="20" t="str">
        <f t="shared" ref="A283:B283" si="284">T283</f>
        <v>P15AP</v>
      </c>
      <c r="B283" s="20" t="str">
        <f t="shared" si="284"/>
        <v>Acute MI w PTCA w (+Stent)</v>
      </c>
      <c r="C283" s="20" t="str">
        <f t="shared" si="3"/>
        <v>1</v>
      </c>
      <c r="D283" s="20" t="str">
        <f t="shared" si="4"/>
        <v>15</v>
      </c>
      <c r="E283" s="20" t="str">
        <f t="shared" si="5"/>
        <v>15741</v>
      </c>
      <c r="F283" s="25">
        <v>1574119.0</v>
      </c>
      <c r="G283" s="20" t="s">
        <v>24875</v>
      </c>
      <c r="H283" s="26">
        <v>3569.0</v>
      </c>
      <c r="I283" s="26">
        <v>8037060.0</v>
      </c>
      <c r="J283" s="25">
        <v>0.4</v>
      </c>
      <c r="K283" s="26">
        <v>3214824.0</v>
      </c>
      <c r="L283" s="26">
        <v>8037060.0</v>
      </c>
      <c r="M283" s="25">
        <v>0.4</v>
      </c>
      <c r="N283" s="25">
        <v>1.0</v>
      </c>
      <c r="O283" s="26">
        <v>3214824.0</v>
      </c>
      <c r="P283" s="26">
        <v>1.09786844E10</v>
      </c>
      <c r="Q283" s="26">
        <v>1.1815810856E10</v>
      </c>
      <c r="R283" s="26">
        <v>8.37126456E8</v>
      </c>
      <c r="S283" s="27">
        <v>0.076</v>
      </c>
      <c r="T283" s="20" t="str">
        <f t="array" ref="T283">INDEX(Sheet10!D:D,MATCH(C283&amp;E283,INDEX(Sheet10!A:A&amp;Sheet10!B:B,0),0))</f>
        <v>P15AP</v>
      </c>
      <c r="U283" s="20" t="str">
        <f>VLOOKUP(T283,Sheet10!D:E,2,FALSE)</f>
        <v>Acute MI w PTCA w (+Stent)</v>
      </c>
      <c r="V283" s="20"/>
      <c r="W283" s="20"/>
      <c r="X283" s="20"/>
      <c r="Y283" s="20"/>
      <c r="Z283" s="20"/>
      <c r="AA283" s="20"/>
      <c r="AB283" s="20"/>
      <c r="AC283" s="20"/>
      <c r="AD283" s="20"/>
      <c r="AE283" s="20"/>
    </row>
    <row r="284">
      <c r="A284" s="20" t="str">
        <f t="shared" ref="A284:B284" si="285">T284</f>
        <v>P15AQ</v>
      </c>
      <c r="B284" s="20" t="str">
        <f t="shared" si="285"/>
        <v>PTA (+Stent)</v>
      </c>
      <c r="C284" s="20" t="str">
        <f t="shared" si="3"/>
        <v>1</v>
      </c>
      <c r="D284" s="20" t="str">
        <f t="shared" si="4"/>
        <v>15</v>
      </c>
      <c r="E284" s="20" t="str">
        <f t="shared" si="5"/>
        <v>15751</v>
      </c>
      <c r="F284" s="25">
        <v>1575119.0</v>
      </c>
      <c r="G284" s="20" t="s">
        <v>24878</v>
      </c>
      <c r="H284" s="26">
        <v>24061.0</v>
      </c>
      <c r="I284" s="26">
        <v>8037060.0</v>
      </c>
      <c r="J284" s="25">
        <v>0.44</v>
      </c>
      <c r="K284" s="26">
        <v>3536306.0</v>
      </c>
      <c r="L284" s="26">
        <v>8037060.0</v>
      </c>
      <c r="M284" s="25">
        <v>0.44</v>
      </c>
      <c r="N284" s="25">
        <v>1.12</v>
      </c>
      <c r="O284" s="26">
        <v>3960663.0</v>
      </c>
      <c r="P284" s="26">
        <v>9.53278767E10</v>
      </c>
      <c r="Q284" s="26">
        <v>9.7332604485E10</v>
      </c>
      <c r="R284" s="26">
        <v>2.004727785E9</v>
      </c>
      <c r="S284" s="27">
        <v>0.021</v>
      </c>
      <c r="T284" s="20" t="str">
        <f t="array" ref="T284">INDEX(Sheet10!D:D,MATCH(C284&amp;E284,INDEX(Sheet10!A:A&amp;Sheet10!B:B,0),0))</f>
        <v>P15AQ</v>
      </c>
      <c r="U284" s="20" t="str">
        <f>VLOOKUP(T284,Sheet10!D:E,2,FALSE)</f>
        <v>PTA (+Stent)</v>
      </c>
      <c r="V284" s="20"/>
      <c r="W284" s="20"/>
      <c r="X284" s="20"/>
      <c r="Y284" s="20"/>
      <c r="Z284" s="20"/>
      <c r="AA284" s="20"/>
      <c r="AB284" s="20"/>
      <c r="AC284" s="20"/>
      <c r="AD284" s="20"/>
      <c r="AE284" s="20"/>
    </row>
    <row r="285">
      <c r="A285" s="20" t="str">
        <f t="shared" ref="A285:B285" si="286">T285</f>
        <v>P15AR</v>
      </c>
      <c r="B285" s="20" t="str">
        <f t="shared" si="286"/>
        <v>Permanent Pacemaker Revision</v>
      </c>
      <c r="C285" s="20" t="str">
        <f t="shared" si="3"/>
        <v>1</v>
      </c>
      <c r="D285" s="20" t="str">
        <f t="shared" si="4"/>
        <v>15</v>
      </c>
      <c r="E285" s="20" t="str">
        <f t="shared" si="5"/>
        <v>15761</v>
      </c>
      <c r="F285" s="25">
        <v>1576110.0</v>
      </c>
      <c r="G285" s="20" t="s">
        <v>29935</v>
      </c>
      <c r="H285" s="26">
        <v>17283.0</v>
      </c>
      <c r="I285" s="26">
        <v>8037060.0</v>
      </c>
      <c r="J285" s="25">
        <v>0.64</v>
      </c>
      <c r="K285" s="26">
        <v>5143718.0</v>
      </c>
      <c r="L285" s="26">
        <v>8037060.0</v>
      </c>
      <c r="M285" s="25">
        <v>0.64</v>
      </c>
      <c r="N285" s="25">
        <v>1.0</v>
      </c>
      <c r="O285" s="26">
        <v>5143718.0</v>
      </c>
      <c r="P285" s="26">
        <v>7.49945595E10</v>
      </c>
      <c r="Q285" s="26">
        <v>9.0398625107E10</v>
      </c>
      <c r="R285" s="26">
        <v>1.5404065607E10</v>
      </c>
      <c r="S285" s="27">
        <v>0.205</v>
      </c>
      <c r="T285" s="20" t="str">
        <f t="array" ref="T285">INDEX(Sheet10!D:D,MATCH(C285&amp;E285,INDEX(Sheet10!A:A&amp;Sheet10!B:B,0),0))</f>
        <v>P15AR</v>
      </c>
      <c r="U285" s="20" t="str">
        <f>VLOOKUP(T285,Sheet10!D:E,2,FALSE)</f>
        <v>Permanent Pacemaker Revision</v>
      </c>
      <c r="V285" s="20"/>
      <c r="W285" s="20"/>
      <c r="X285" s="20"/>
      <c r="Y285" s="20"/>
      <c r="Z285" s="20"/>
      <c r="AA285" s="20"/>
      <c r="AB285" s="20"/>
      <c r="AC285" s="20"/>
      <c r="AD285" s="20"/>
      <c r="AE285" s="20"/>
    </row>
    <row r="286">
      <c r="A286" s="20" t="str">
        <f t="shared" ref="A286:B286" si="287">T286</f>
        <v>P15AR</v>
      </c>
      <c r="B286" s="20" t="str">
        <f t="shared" si="287"/>
        <v>Permanent Pacemaker Revision</v>
      </c>
      <c r="C286" s="20" t="str">
        <f t="shared" si="3"/>
        <v>1</v>
      </c>
      <c r="D286" s="20" t="str">
        <f t="shared" si="4"/>
        <v>15</v>
      </c>
      <c r="E286" s="20" t="str">
        <f t="shared" si="5"/>
        <v>15761</v>
      </c>
      <c r="F286" s="25">
        <v>1576111.0</v>
      </c>
      <c r="G286" s="20" t="s">
        <v>29997</v>
      </c>
      <c r="H286" s="26">
        <v>19149.0</v>
      </c>
      <c r="I286" s="26">
        <v>8037060.0</v>
      </c>
      <c r="J286" s="25">
        <v>0.97</v>
      </c>
      <c r="K286" s="26">
        <v>7795948.0</v>
      </c>
      <c r="L286" s="26">
        <v>8037060.0</v>
      </c>
      <c r="M286" s="25">
        <v>0.97</v>
      </c>
      <c r="N286" s="25">
        <v>1.09</v>
      </c>
      <c r="O286" s="26">
        <v>8497584.0</v>
      </c>
      <c r="P286" s="26">
        <v>1.625529487E11</v>
      </c>
      <c r="Q286" s="26">
        <v>1.64916524669E11</v>
      </c>
      <c r="R286" s="26">
        <v>2.363575969E9</v>
      </c>
      <c r="S286" s="27">
        <v>0.015</v>
      </c>
      <c r="T286" s="20" t="str">
        <f t="array" ref="T286">INDEX(Sheet10!D:D,MATCH(C286&amp;E286,INDEX(Sheet10!A:A&amp;Sheet10!B:B,0),0))</f>
        <v>P15AR</v>
      </c>
      <c r="U286" s="20" t="str">
        <f>VLOOKUP(T286,Sheet10!D:E,2,FALSE)</f>
        <v>Permanent Pacemaker Revision</v>
      </c>
      <c r="V286" s="20"/>
      <c r="W286" s="20"/>
      <c r="X286" s="20"/>
      <c r="Y286" s="20"/>
      <c r="Z286" s="20"/>
      <c r="AA286" s="20"/>
      <c r="AB286" s="20"/>
      <c r="AC286" s="20"/>
      <c r="AD286" s="20"/>
      <c r="AE286" s="20"/>
    </row>
    <row r="287">
      <c r="A287" s="20" t="str">
        <f t="shared" ref="A287:B287" si="288">T287</f>
        <v>P15AR</v>
      </c>
      <c r="B287" s="20" t="str">
        <f t="shared" si="288"/>
        <v>Permanent Pacemaker Revision</v>
      </c>
      <c r="C287" s="20" t="str">
        <f t="shared" si="3"/>
        <v>1</v>
      </c>
      <c r="D287" s="20" t="str">
        <f t="shared" si="4"/>
        <v>15</v>
      </c>
      <c r="E287" s="20" t="str">
        <f t="shared" si="5"/>
        <v>15761</v>
      </c>
      <c r="F287" s="25">
        <v>1576112.0</v>
      </c>
      <c r="G287" s="20" t="s">
        <v>30049</v>
      </c>
      <c r="H287" s="26">
        <v>3405.0</v>
      </c>
      <c r="I287" s="26">
        <v>8037060.0</v>
      </c>
      <c r="J287" s="25">
        <v>1.7</v>
      </c>
      <c r="K287" s="26">
        <v>1.3663002E7</v>
      </c>
      <c r="L287" s="26">
        <v>8037060.0</v>
      </c>
      <c r="M287" s="25">
        <v>1.7</v>
      </c>
      <c r="N287" s="25">
        <v>1.0</v>
      </c>
      <c r="O287" s="26">
        <v>1.3663002E7</v>
      </c>
      <c r="P287" s="26">
        <v>4.36048678E10</v>
      </c>
      <c r="Q287" s="26">
        <v>4.700123181E10</v>
      </c>
      <c r="R287" s="26">
        <v>3.39636401E9</v>
      </c>
      <c r="S287" s="27">
        <v>0.078</v>
      </c>
      <c r="T287" s="20" t="str">
        <f t="array" ref="T287">INDEX(Sheet10!D:D,MATCH(C287&amp;E287,INDEX(Sheet10!A:A&amp;Sheet10!B:B,0),0))</f>
        <v>P15AR</v>
      </c>
      <c r="U287" s="20" t="str">
        <f>VLOOKUP(T287,Sheet10!D:E,2,FALSE)</f>
        <v>Permanent Pacemaker Revision</v>
      </c>
      <c r="V287" s="20"/>
      <c r="W287" s="20"/>
      <c r="X287" s="20"/>
      <c r="Y287" s="20"/>
      <c r="Z287" s="20"/>
      <c r="AA287" s="20"/>
      <c r="AB287" s="20"/>
      <c r="AC287" s="20"/>
      <c r="AD287" s="20"/>
      <c r="AE287" s="20"/>
    </row>
    <row r="288">
      <c r="A288" s="20" t="str">
        <f t="shared" ref="A288:B288" si="289">T288</f>
        <v>P16AA</v>
      </c>
      <c r="B288" s="20" t="str">
        <f t="shared" si="289"/>
        <v>Laparoscopic for Gastrointestinal Tract Proc.</v>
      </c>
      <c r="C288" s="20" t="str">
        <f t="shared" si="3"/>
        <v>1</v>
      </c>
      <c r="D288" s="20" t="str">
        <f t="shared" si="4"/>
        <v>16</v>
      </c>
      <c r="E288" s="20" t="str">
        <f t="shared" si="5"/>
        <v>16014</v>
      </c>
      <c r="F288" s="25">
        <v>1601419.0</v>
      </c>
      <c r="G288" s="20" t="s">
        <v>24885</v>
      </c>
      <c r="H288" s="25">
        <v>73.0</v>
      </c>
      <c r="I288" s="26">
        <v>8037060.0</v>
      </c>
      <c r="J288" s="25">
        <v>3.67</v>
      </c>
      <c r="K288" s="26">
        <v>2.949601E7</v>
      </c>
      <c r="L288" s="26">
        <v>8037060.0</v>
      </c>
      <c r="M288" s="25">
        <v>3.67</v>
      </c>
      <c r="N288" s="25">
        <v>1.0</v>
      </c>
      <c r="O288" s="26">
        <v>2.949601E7</v>
      </c>
      <c r="P288" s="26">
        <v>1.5149582E9</v>
      </c>
      <c r="Q288" s="26">
        <v>2.176974745E9</v>
      </c>
      <c r="R288" s="26">
        <v>6.62016545E8</v>
      </c>
      <c r="S288" s="27">
        <v>0.437</v>
      </c>
      <c r="T288" s="20" t="str">
        <f t="array" ref="T288">INDEX(Sheet10!D:D,MATCH(C288&amp;E288,INDEX(Sheet10!A:A&amp;Sheet10!B:B,0),0))</f>
        <v>P16AA</v>
      </c>
      <c r="U288" s="20" t="str">
        <f>VLOOKUP(T288,Sheet10!D:E,2,FALSE)</f>
        <v>Laparoscopic for Gastrointestinal Tract Proc.</v>
      </c>
      <c r="V288" s="20"/>
      <c r="W288" s="20"/>
      <c r="X288" s="20"/>
      <c r="Y288" s="20"/>
      <c r="Z288" s="20"/>
      <c r="AA288" s="20"/>
      <c r="AB288" s="20"/>
      <c r="AC288" s="20"/>
      <c r="AD288" s="20"/>
      <c r="AE288" s="20"/>
    </row>
    <row r="289">
      <c r="A289" s="20" t="str">
        <f t="shared" ref="A289:B289" si="290">T289</f>
        <v>D16AA</v>
      </c>
      <c r="B289" s="20" t="str">
        <f t="shared" si="290"/>
        <v>Stomach, Eso &amp; Duodenum Resection Open Proc. w Malignancy</v>
      </c>
      <c r="C289" s="20" t="str">
        <f t="shared" si="3"/>
        <v>1</v>
      </c>
      <c r="D289" s="20" t="str">
        <f t="shared" si="4"/>
        <v>16</v>
      </c>
      <c r="E289" s="20" t="str">
        <f t="shared" si="5"/>
        <v>16022</v>
      </c>
      <c r="F289" s="25">
        <v>1602219.0</v>
      </c>
      <c r="G289" s="20" t="s">
        <v>24886</v>
      </c>
      <c r="H289" s="25">
        <v>311.0</v>
      </c>
      <c r="I289" s="26">
        <v>8037060.0</v>
      </c>
      <c r="J289" s="25">
        <v>5.21</v>
      </c>
      <c r="K289" s="26">
        <v>4.1873083E7</v>
      </c>
      <c r="L289" s="26">
        <v>8037060.0</v>
      </c>
      <c r="M289" s="25">
        <v>5.21</v>
      </c>
      <c r="N289" s="25">
        <v>1.0</v>
      </c>
      <c r="O289" s="26">
        <v>4.1873083E7</v>
      </c>
      <c r="P289" s="26">
        <v>8.1587311E9</v>
      </c>
      <c r="Q289" s="26">
        <v>1.322641357E10</v>
      </c>
      <c r="R289" s="26">
        <v>5.06768247E9</v>
      </c>
      <c r="S289" s="27">
        <v>0.621</v>
      </c>
      <c r="T289" s="20" t="str">
        <f t="array" ref="T289">INDEX(Sheet10!D:D,MATCH(C289&amp;E289,INDEX(Sheet10!A:A&amp;Sheet10!B:B,0),0))</f>
        <v>D16AA</v>
      </c>
      <c r="U289" s="20" t="str">
        <f>VLOOKUP(T289,Sheet10!D:E,2,FALSE)</f>
        <v>Stomach, Eso &amp; Duodenum Resection Open Proc. w Malignancy</v>
      </c>
      <c r="V289" s="20"/>
      <c r="W289" s="20"/>
      <c r="X289" s="20"/>
      <c r="Y289" s="20"/>
      <c r="Z289" s="20"/>
      <c r="AA289" s="20"/>
      <c r="AB289" s="20"/>
      <c r="AC289" s="20"/>
      <c r="AD289" s="20"/>
      <c r="AE289" s="20"/>
    </row>
    <row r="290">
      <c r="A290" s="20" t="str">
        <f t="shared" ref="A290:B290" si="291">T290</f>
        <v>P16AB</v>
      </c>
      <c r="B290" s="20" t="str">
        <f t="shared" si="291"/>
        <v>Stomach, Eso &amp; Duodenum Resection Open Proc. w Malignancy</v>
      </c>
      <c r="C290" s="20" t="str">
        <f t="shared" si="3"/>
        <v>1</v>
      </c>
      <c r="D290" s="20" t="str">
        <f t="shared" si="4"/>
        <v>16</v>
      </c>
      <c r="E290" s="20" t="str">
        <f t="shared" si="5"/>
        <v>16024</v>
      </c>
      <c r="F290" s="25">
        <v>1602410.0</v>
      </c>
      <c r="G290" s="20" t="s">
        <v>30207</v>
      </c>
      <c r="H290" s="26">
        <v>2707.0</v>
      </c>
      <c r="I290" s="26">
        <v>8037060.0</v>
      </c>
      <c r="J290" s="25">
        <v>2.3</v>
      </c>
      <c r="K290" s="26">
        <v>1.8485238E7</v>
      </c>
      <c r="L290" s="26">
        <v>8037060.0</v>
      </c>
      <c r="M290" s="25">
        <v>2.3</v>
      </c>
      <c r="N290" s="25">
        <v>1.0</v>
      </c>
      <c r="O290" s="26">
        <v>1.8485238E7</v>
      </c>
      <c r="P290" s="26">
        <v>3.82371849E10</v>
      </c>
      <c r="Q290" s="26">
        <v>5.0460628732E10</v>
      </c>
      <c r="R290" s="26">
        <v>1.2223443832E10</v>
      </c>
      <c r="S290" s="27">
        <v>0.32</v>
      </c>
      <c r="T290" s="20" t="str">
        <f t="array" ref="T290">INDEX(Sheet10!D:D,MATCH(C290&amp;E290,INDEX(Sheet10!A:A&amp;Sheet10!B:B,0),0))</f>
        <v>P16AB</v>
      </c>
      <c r="U290" s="20" t="str">
        <f>VLOOKUP(T290,Sheet10!D:E,2,FALSE)</f>
        <v>Stomach, Eso &amp; Duodenum Resection Open Proc. w Malignancy</v>
      </c>
      <c r="V290" s="20"/>
      <c r="W290" s="20"/>
      <c r="X290" s="20"/>
      <c r="Y290" s="20"/>
      <c r="Z290" s="20"/>
      <c r="AA290" s="20"/>
      <c r="AB290" s="20"/>
      <c r="AC290" s="20"/>
      <c r="AD290" s="20"/>
      <c r="AE290" s="20"/>
    </row>
    <row r="291">
      <c r="A291" s="20" t="str">
        <f t="shared" ref="A291:B291" si="292">T291</f>
        <v>P16AB</v>
      </c>
      <c r="B291" s="20" t="str">
        <f t="shared" si="292"/>
        <v>Stomach, Eso &amp; Duodenum Resection Open Proc. w Malignancy</v>
      </c>
      <c r="C291" s="20" t="str">
        <f t="shared" si="3"/>
        <v>1</v>
      </c>
      <c r="D291" s="20" t="str">
        <f t="shared" si="4"/>
        <v>16</v>
      </c>
      <c r="E291" s="20" t="str">
        <f t="shared" si="5"/>
        <v>16024</v>
      </c>
      <c r="F291" s="25">
        <v>1602411.0</v>
      </c>
      <c r="G291" s="20" t="s">
        <v>30233</v>
      </c>
      <c r="H291" s="26">
        <v>2150.0</v>
      </c>
      <c r="I291" s="26">
        <v>8037060.0</v>
      </c>
      <c r="J291" s="25">
        <v>3.52</v>
      </c>
      <c r="K291" s="26">
        <v>2.8290451E7</v>
      </c>
      <c r="L291" s="26">
        <v>8037060.0</v>
      </c>
      <c r="M291" s="25">
        <v>3.52</v>
      </c>
      <c r="N291" s="25">
        <v>1.0</v>
      </c>
      <c r="O291" s="26">
        <v>2.8290451E7</v>
      </c>
      <c r="P291" s="26">
        <v>5.0088882E10</v>
      </c>
      <c r="Q291" s="26">
        <v>6.1231578813E10</v>
      </c>
      <c r="R291" s="26">
        <v>1.1142696813E10</v>
      </c>
      <c r="S291" s="27">
        <v>0.222</v>
      </c>
      <c r="T291" s="20" t="str">
        <f t="array" ref="T291">INDEX(Sheet10!D:D,MATCH(C291&amp;E291,INDEX(Sheet10!A:A&amp;Sheet10!B:B,0),0))</f>
        <v>P16AB</v>
      </c>
      <c r="U291" s="20" t="str">
        <f>VLOOKUP(T291,Sheet10!D:E,2,FALSE)</f>
        <v>Stomach, Eso &amp; Duodenum Resection Open Proc. w Malignancy</v>
      </c>
      <c r="V291" s="20"/>
      <c r="W291" s="20"/>
      <c r="X291" s="20"/>
      <c r="Y291" s="20"/>
      <c r="Z291" s="20"/>
      <c r="AA291" s="20"/>
      <c r="AB291" s="20"/>
      <c r="AC291" s="20"/>
      <c r="AD291" s="20"/>
      <c r="AE291" s="20"/>
    </row>
    <row r="292">
      <c r="A292" s="20" t="str">
        <f t="shared" ref="A292:B292" si="293">T292</f>
        <v>D16AA</v>
      </c>
      <c r="B292" s="20" t="str">
        <f t="shared" si="293"/>
        <v>Stomach, Eso &amp; Duodenum Resection Open Proc. w Malignancy</v>
      </c>
      <c r="C292" s="20" t="str">
        <f t="shared" si="3"/>
        <v>1</v>
      </c>
      <c r="D292" s="20" t="str">
        <f t="shared" si="4"/>
        <v>16</v>
      </c>
      <c r="E292" s="20" t="str">
        <f t="shared" si="5"/>
        <v>16031</v>
      </c>
      <c r="F292" s="25">
        <v>1603119.0</v>
      </c>
      <c r="G292" s="20" t="s">
        <v>24890</v>
      </c>
      <c r="H292" s="25">
        <v>603.0</v>
      </c>
      <c r="I292" s="26">
        <v>8037060.0</v>
      </c>
      <c r="J292" s="25">
        <v>4.12</v>
      </c>
      <c r="K292" s="26">
        <v>3.3112687E7</v>
      </c>
      <c r="L292" s="26">
        <v>8037060.0</v>
      </c>
      <c r="M292" s="25">
        <v>4.12</v>
      </c>
      <c r="N292" s="25">
        <v>1.0</v>
      </c>
      <c r="O292" s="26">
        <v>3.3112687E7</v>
      </c>
      <c r="P292" s="26">
        <v>1.2963459E10</v>
      </c>
      <c r="Q292" s="26">
        <v>2.0195325565E10</v>
      </c>
      <c r="R292" s="26">
        <v>7.231866565E9</v>
      </c>
      <c r="S292" s="27">
        <v>0.558</v>
      </c>
      <c r="T292" s="20" t="str">
        <f t="array" ref="T292">INDEX(Sheet10!D:D,MATCH(C292&amp;E292,INDEX(Sheet10!A:A&amp;Sheet10!B:B,0),0))</f>
        <v>D16AA</v>
      </c>
      <c r="U292" s="20" t="str">
        <f>VLOOKUP(T292,Sheet10!D:E,2,FALSE)</f>
        <v>Stomach, Eso &amp; Duodenum Resection Open Proc. w Malignancy</v>
      </c>
      <c r="V292" s="20"/>
      <c r="W292" s="20"/>
      <c r="X292" s="20"/>
      <c r="Y292" s="20"/>
      <c r="Z292" s="20"/>
      <c r="AA292" s="20"/>
      <c r="AB292" s="20"/>
      <c r="AC292" s="20"/>
      <c r="AD292" s="20"/>
      <c r="AE292" s="20"/>
    </row>
    <row r="293">
      <c r="A293" s="20" t="str">
        <f t="shared" ref="A293:B293" si="294">T293</f>
        <v>P16AC</v>
      </c>
      <c r="B293" s="20" t="str">
        <f t="shared" si="294"/>
        <v>Other Stomach, Eso &amp; Duodenum Proc. w Malignancy</v>
      </c>
      <c r="C293" s="20" t="str">
        <f t="shared" si="3"/>
        <v>1</v>
      </c>
      <c r="D293" s="20" t="str">
        <f t="shared" si="4"/>
        <v>16</v>
      </c>
      <c r="E293" s="20" t="str">
        <f t="shared" si="5"/>
        <v>16032</v>
      </c>
      <c r="F293" s="25">
        <v>1603210.0</v>
      </c>
      <c r="G293" s="20" t="s">
        <v>30299</v>
      </c>
      <c r="H293" s="26">
        <v>3257.0</v>
      </c>
      <c r="I293" s="26">
        <v>8037060.0</v>
      </c>
      <c r="J293" s="25">
        <v>2.15</v>
      </c>
      <c r="K293" s="26">
        <v>1.7279679E7</v>
      </c>
      <c r="L293" s="26">
        <v>8037060.0</v>
      </c>
      <c r="M293" s="25">
        <v>2.15</v>
      </c>
      <c r="N293" s="25">
        <v>1.0</v>
      </c>
      <c r="O293" s="26">
        <v>1.7279679E7</v>
      </c>
      <c r="P293" s="26">
        <v>4.45499165E10</v>
      </c>
      <c r="Q293" s="26">
        <v>5.6621357003E10</v>
      </c>
      <c r="R293" s="26">
        <v>1.2071440503E10</v>
      </c>
      <c r="S293" s="27">
        <v>0.271</v>
      </c>
      <c r="T293" s="20" t="str">
        <f t="array" ref="T293">INDEX(Sheet10!D:D,MATCH(C293&amp;E293,INDEX(Sheet10!A:A&amp;Sheet10!B:B,0),0))</f>
        <v>P16AC</v>
      </c>
      <c r="U293" s="20" t="str">
        <f>VLOOKUP(T293,Sheet10!D:E,2,FALSE)</f>
        <v>Other Stomach, Eso &amp; Duodenum Proc. w Malignancy</v>
      </c>
      <c r="V293" s="20"/>
      <c r="W293" s="20"/>
      <c r="X293" s="20"/>
      <c r="Y293" s="20"/>
      <c r="Z293" s="20"/>
      <c r="AA293" s="20"/>
      <c r="AB293" s="20"/>
      <c r="AC293" s="20"/>
      <c r="AD293" s="20"/>
      <c r="AE293" s="20"/>
    </row>
    <row r="294">
      <c r="A294" s="20" t="str">
        <f t="shared" ref="A294:B294" si="295">T294</f>
        <v>P16AC</v>
      </c>
      <c r="B294" s="20" t="str">
        <f t="shared" si="295"/>
        <v>Other Stomach, Eso &amp; Duodenum Proc. w Malignancy</v>
      </c>
      <c r="C294" s="20" t="str">
        <f t="shared" si="3"/>
        <v>1</v>
      </c>
      <c r="D294" s="20" t="str">
        <f t="shared" si="4"/>
        <v>16</v>
      </c>
      <c r="E294" s="20" t="str">
        <f t="shared" si="5"/>
        <v>16032</v>
      </c>
      <c r="F294" s="25">
        <v>1603211.0</v>
      </c>
      <c r="G294" s="20" t="s">
        <v>30330</v>
      </c>
      <c r="H294" s="26">
        <v>2596.0</v>
      </c>
      <c r="I294" s="26">
        <v>8037060.0</v>
      </c>
      <c r="J294" s="25">
        <v>3.23</v>
      </c>
      <c r="K294" s="26">
        <v>2.5959704E7</v>
      </c>
      <c r="L294" s="26">
        <v>8037060.0</v>
      </c>
      <c r="M294" s="25">
        <v>3.23</v>
      </c>
      <c r="N294" s="25">
        <v>1.0</v>
      </c>
      <c r="O294" s="26">
        <v>2.5959704E7</v>
      </c>
      <c r="P294" s="26">
        <v>5.57887522E10</v>
      </c>
      <c r="Q294" s="26">
        <v>6.7701619114E10</v>
      </c>
      <c r="R294" s="26">
        <v>1.1912866914E10</v>
      </c>
      <c r="S294" s="27">
        <v>0.214</v>
      </c>
      <c r="T294" s="20" t="str">
        <f t="array" ref="T294">INDEX(Sheet10!D:D,MATCH(C294&amp;E294,INDEX(Sheet10!A:A&amp;Sheet10!B:B,0),0))</f>
        <v>P16AC</v>
      </c>
      <c r="U294" s="20" t="str">
        <f>VLOOKUP(T294,Sheet10!D:E,2,FALSE)</f>
        <v>Other Stomach, Eso &amp; Duodenum Proc. w Malignancy</v>
      </c>
      <c r="V294" s="20"/>
      <c r="W294" s="20"/>
      <c r="X294" s="20"/>
      <c r="Y294" s="20"/>
      <c r="Z294" s="20"/>
      <c r="AA294" s="20"/>
      <c r="AB294" s="20"/>
      <c r="AC294" s="20"/>
      <c r="AD294" s="20"/>
      <c r="AE294" s="20"/>
    </row>
    <row r="295">
      <c r="A295" s="20" t="str">
        <f t="shared" ref="A295:B295" si="296">T295</f>
        <v>P16AD</v>
      </c>
      <c r="B295" s="20" t="str">
        <f t="shared" si="296"/>
        <v>Rectal Resection Proc.</v>
      </c>
      <c r="C295" s="20" t="str">
        <f t="shared" si="3"/>
        <v>1</v>
      </c>
      <c r="D295" s="20" t="str">
        <f t="shared" si="4"/>
        <v>16</v>
      </c>
      <c r="E295" s="20" t="str">
        <f t="shared" si="5"/>
        <v>16041</v>
      </c>
      <c r="F295" s="25">
        <v>1604110.0</v>
      </c>
      <c r="G295" s="20" t="s">
        <v>30367</v>
      </c>
      <c r="H295" s="26">
        <v>4402.0</v>
      </c>
      <c r="I295" s="26">
        <v>8037060.0</v>
      </c>
      <c r="J295" s="25">
        <v>2.37</v>
      </c>
      <c r="K295" s="26">
        <v>1.9047832E7</v>
      </c>
      <c r="L295" s="26">
        <v>8037060.0</v>
      </c>
      <c r="M295" s="25">
        <v>2.37</v>
      </c>
      <c r="N295" s="25">
        <v>1.0</v>
      </c>
      <c r="O295" s="26">
        <v>1.9047832E7</v>
      </c>
      <c r="P295" s="26">
        <v>8.00176242E10</v>
      </c>
      <c r="Q295" s="26">
        <v>8.4723714344E10</v>
      </c>
      <c r="R295" s="26">
        <v>4.706090144E9</v>
      </c>
      <c r="S295" s="27">
        <v>0.059</v>
      </c>
      <c r="T295" s="20" t="str">
        <f t="array" ref="T295">INDEX(Sheet10!D:D,MATCH(C295&amp;E295,INDEX(Sheet10!A:A&amp;Sheet10!B:B,0),0))</f>
        <v>P16AD</v>
      </c>
      <c r="U295" s="20" t="str">
        <f>VLOOKUP(T295,Sheet10!D:E,2,FALSE)</f>
        <v>Rectal Resection Proc.</v>
      </c>
      <c r="V295" s="20"/>
      <c r="W295" s="20"/>
      <c r="X295" s="20"/>
      <c r="Y295" s="20"/>
      <c r="Z295" s="20"/>
      <c r="AA295" s="20"/>
      <c r="AB295" s="20"/>
      <c r="AC295" s="20"/>
      <c r="AD295" s="20"/>
      <c r="AE295" s="20"/>
    </row>
    <row r="296">
      <c r="A296" s="20" t="str">
        <f t="shared" ref="A296:B296" si="297">T296</f>
        <v>P16AD</v>
      </c>
      <c r="B296" s="20" t="str">
        <f t="shared" si="297"/>
        <v>Rectal Resection Proc.</v>
      </c>
      <c r="C296" s="20" t="str">
        <f t="shared" si="3"/>
        <v>1</v>
      </c>
      <c r="D296" s="20" t="str">
        <f t="shared" si="4"/>
        <v>16</v>
      </c>
      <c r="E296" s="20" t="str">
        <f t="shared" si="5"/>
        <v>16041</v>
      </c>
      <c r="F296" s="25">
        <v>1604111.0</v>
      </c>
      <c r="G296" s="20" t="s">
        <v>30393</v>
      </c>
      <c r="H296" s="26">
        <v>1261.0</v>
      </c>
      <c r="I296" s="26">
        <v>8037060.0</v>
      </c>
      <c r="J296" s="25">
        <v>3.56</v>
      </c>
      <c r="K296" s="26">
        <v>2.8611934E7</v>
      </c>
      <c r="L296" s="26">
        <v>8037060.0</v>
      </c>
      <c r="M296" s="25">
        <v>3.56</v>
      </c>
      <c r="N296" s="25">
        <v>1.0</v>
      </c>
      <c r="O296" s="26">
        <v>2.8611934E7</v>
      </c>
      <c r="P296" s="26">
        <v>3.22325717E10</v>
      </c>
      <c r="Q296" s="26">
        <v>3.647234827E10</v>
      </c>
      <c r="R296" s="26">
        <v>4.23977657E9</v>
      </c>
      <c r="S296" s="27">
        <v>0.132</v>
      </c>
      <c r="T296" s="20" t="str">
        <f t="array" ref="T296">INDEX(Sheet10!D:D,MATCH(C296&amp;E296,INDEX(Sheet10!A:A&amp;Sheet10!B:B,0),0))</f>
        <v>P16AD</v>
      </c>
      <c r="U296" s="20" t="str">
        <f>VLOOKUP(T296,Sheet10!D:E,2,FALSE)</f>
        <v>Rectal Resection Proc.</v>
      </c>
      <c r="V296" s="20"/>
      <c r="W296" s="20"/>
      <c r="X296" s="20"/>
      <c r="Y296" s="20"/>
      <c r="Z296" s="20"/>
      <c r="AA296" s="20"/>
      <c r="AB296" s="20"/>
      <c r="AC296" s="20"/>
      <c r="AD296" s="20"/>
      <c r="AE296" s="20"/>
    </row>
    <row r="297">
      <c r="A297" s="20" t="str">
        <f t="shared" ref="A297:B297" si="298">T297</f>
        <v>P16AD</v>
      </c>
      <c r="B297" s="20" t="str">
        <f t="shared" si="298"/>
        <v>Rectal Resection Proc.</v>
      </c>
      <c r="C297" s="20" t="str">
        <f t="shared" si="3"/>
        <v>1</v>
      </c>
      <c r="D297" s="20" t="str">
        <f t="shared" si="4"/>
        <v>16</v>
      </c>
      <c r="E297" s="20" t="str">
        <f t="shared" si="5"/>
        <v>16041</v>
      </c>
      <c r="F297" s="25">
        <v>1604112.0</v>
      </c>
      <c r="G297" s="20" t="s">
        <v>30416</v>
      </c>
      <c r="H297" s="25">
        <v>343.0</v>
      </c>
      <c r="I297" s="26">
        <v>8037060.0</v>
      </c>
      <c r="J297" s="25">
        <v>5.16</v>
      </c>
      <c r="K297" s="26">
        <v>4.147123E7</v>
      </c>
      <c r="L297" s="26">
        <v>8037060.0</v>
      </c>
      <c r="M297" s="25">
        <v>5.16</v>
      </c>
      <c r="N297" s="25">
        <v>1.0</v>
      </c>
      <c r="O297" s="26">
        <v>4.147123E7</v>
      </c>
      <c r="P297" s="26">
        <v>1.02332233E10</v>
      </c>
      <c r="Q297" s="26">
        <v>1.4383043436E10</v>
      </c>
      <c r="R297" s="26">
        <v>4.149820136E9</v>
      </c>
      <c r="S297" s="27">
        <v>0.406</v>
      </c>
      <c r="T297" s="20" t="str">
        <f t="array" ref="T297">INDEX(Sheet10!D:D,MATCH(C297&amp;E297,INDEX(Sheet10!A:A&amp;Sheet10!B:B,0),0))</f>
        <v>P16AD</v>
      </c>
      <c r="U297" s="20" t="str">
        <f>VLOOKUP(T297,Sheet10!D:E,2,FALSE)</f>
        <v>Rectal Resection Proc.</v>
      </c>
      <c r="V297" s="20"/>
      <c r="W297" s="20"/>
      <c r="X297" s="20"/>
      <c r="Y297" s="20"/>
      <c r="Z297" s="20"/>
      <c r="AA297" s="20"/>
      <c r="AB297" s="20"/>
      <c r="AC297" s="20"/>
      <c r="AD297" s="20"/>
      <c r="AE297" s="20"/>
    </row>
    <row r="298">
      <c r="A298" s="20" t="str">
        <f t="shared" ref="A298:B298" si="299">T298</f>
        <v>P16AF</v>
      </c>
      <c r="B298" s="20" t="str">
        <f t="shared" si="299"/>
        <v>Major Small &amp; Large Bowel Open Proc.</v>
      </c>
      <c r="C298" s="20" t="str">
        <f t="shared" si="3"/>
        <v>1</v>
      </c>
      <c r="D298" s="20" t="str">
        <f t="shared" si="4"/>
        <v>16</v>
      </c>
      <c r="E298" s="20" t="str">
        <f t="shared" si="5"/>
        <v>16062</v>
      </c>
      <c r="F298" s="25">
        <v>1606210.0</v>
      </c>
      <c r="G298" s="20" t="s">
        <v>30436</v>
      </c>
      <c r="H298" s="26">
        <v>23933.0</v>
      </c>
      <c r="I298" s="26">
        <v>8037060.0</v>
      </c>
      <c r="J298" s="25">
        <v>2.04</v>
      </c>
      <c r="K298" s="26">
        <v>1.6395602E7</v>
      </c>
      <c r="L298" s="26">
        <v>8037060.0</v>
      </c>
      <c r="M298" s="25">
        <v>2.04</v>
      </c>
      <c r="N298" s="25">
        <v>0.96</v>
      </c>
      <c r="O298" s="26">
        <v>1.5739778E7</v>
      </c>
      <c r="P298" s="26">
        <v>3.538480089E11</v>
      </c>
      <c r="Q298" s="26">
        <v>3.8054969615E11</v>
      </c>
      <c r="R298" s="26">
        <v>2.670168725E10</v>
      </c>
      <c r="S298" s="27">
        <v>0.075</v>
      </c>
      <c r="T298" s="20" t="str">
        <f t="array" ref="T298">INDEX(Sheet10!D:D,MATCH(C298&amp;E298,INDEX(Sheet10!A:A&amp;Sheet10!B:B,0),0))</f>
        <v>P16AF</v>
      </c>
      <c r="U298" s="20" t="str">
        <f>VLOOKUP(T298,Sheet10!D:E,2,FALSE)</f>
        <v>Major Small &amp; Large Bowel Open Proc.</v>
      </c>
      <c r="V298" s="20"/>
      <c r="W298" s="20"/>
      <c r="X298" s="20"/>
      <c r="Y298" s="20"/>
      <c r="Z298" s="20"/>
      <c r="AA298" s="20"/>
      <c r="AB298" s="20"/>
      <c r="AC298" s="20"/>
      <c r="AD298" s="20"/>
      <c r="AE298" s="20"/>
    </row>
    <row r="299">
      <c r="A299" s="20" t="str">
        <f t="shared" ref="A299:B299" si="300">T299</f>
        <v>P16AF</v>
      </c>
      <c r="B299" s="20" t="str">
        <f t="shared" si="300"/>
        <v>Major Small &amp; Large Bowel Open Proc.</v>
      </c>
      <c r="C299" s="20" t="str">
        <f t="shared" si="3"/>
        <v>1</v>
      </c>
      <c r="D299" s="20" t="str">
        <f t="shared" si="4"/>
        <v>16</v>
      </c>
      <c r="E299" s="20" t="str">
        <f t="shared" si="5"/>
        <v>16062</v>
      </c>
      <c r="F299" s="25">
        <v>1606211.0</v>
      </c>
      <c r="G299" s="20" t="s">
        <v>30452</v>
      </c>
      <c r="H299" s="26">
        <v>9052.0</v>
      </c>
      <c r="I299" s="26">
        <v>8037060.0</v>
      </c>
      <c r="J299" s="25">
        <v>2.87</v>
      </c>
      <c r="K299" s="26">
        <v>2.3066362E7</v>
      </c>
      <c r="L299" s="26">
        <v>8037060.0</v>
      </c>
      <c r="M299" s="25">
        <v>2.87</v>
      </c>
      <c r="N299" s="25">
        <v>0.98</v>
      </c>
      <c r="O299" s="26">
        <v>2.2605035E7</v>
      </c>
      <c r="P299" s="26">
        <v>1.92654745E11</v>
      </c>
      <c r="Q299" s="26">
        <v>2.06560268422E11</v>
      </c>
      <c r="R299" s="26">
        <v>1.3905523422E10</v>
      </c>
      <c r="S299" s="27">
        <v>0.072</v>
      </c>
      <c r="T299" s="20" t="str">
        <f t="array" ref="T299">INDEX(Sheet10!D:D,MATCH(C299&amp;E299,INDEX(Sheet10!A:A&amp;Sheet10!B:B,0),0))</f>
        <v>P16AF</v>
      </c>
      <c r="U299" s="20" t="str">
        <f>VLOOKUP(T299,Sheet10!D:E,2,FALSE)</f>
        <v>Major Small &amp; Large Bowel Open Proc.</v>
      </c>
      <c r="V299" s="20"/>
      <c r="W299" s="20"/>
      <c r="X299" s="20"/>
      <c r="Y299" s="20"/>
      <c r="Z299" s="20"/>
      <c r="AA299" s="20"/>
      <c r="AB299" s="20"/>
      <c r="AC299" s="20"/>
      <c r="AD299" s="20"/>
      <c r="AE299" s="20"/>
    </row>
    <row r="300">
      <c r="A300" s="20" t="str">
        <f t="shared" ref="A300:B300" si="301">T300</f>
        <v>P16AF</v>
      </c>
      <c r="B300" s="20" t="str">
        <f t="shared" si="301"/>
        <v>Major Small &amp; Large Bowel Open Proc.</v>
      </c>
      <c r="C300" s="20" t="str">
        <f t="shared" si="3"/>
        <v>1</v>
      </c>
      <c r="D300" s="20" t="str">
        <f t="shared" si="4"/>
        <v>16</v>
      </c>
      <c r="E300" s="20" t="str">
        <f t="shared" si="5"/>
        <v>16062</v>
      </c>
      <c r="F300" s="25">
        <v>1606212.0</v>
      </c>
      <c r="G300" s="20" t="s">
        <v>30468</v>
      </c>
      <c r="H300" s="26">
        <v>3672.0</v>
      </c>
      <c r="I300" s="26">
        <v>8037060.0</v>
      </c>
      <c r="J300" s="25">
        <v>3.8</v>
      </c>
      <c r="K300" s="26">
        <v>3.0540828E7</v>
      </c>
      <c r="L300" s="26">
        <v>8037060.0</v>
      </c>
      <c r="M300" s="25">
        <v>3.8</v>
      </c>
      <c r="N300" s="25">
        <v>1.0</v>
      </c>
      <c r="O300" s="26">
        <v>3.0540828E7</v>
      </c>
      <c r="P300" s="26">
        <v>9.60695966E10</v>
      </c>
      <c r="Q300" s="26">
        <v>1.13152285466E11</v>
      </c>
      <c r="R300" s="26">
        <v>1.7082688866E10</v>
      </c>
      <c r="S300" s="27">
        <v>0.178</v>
      </c>
      <c r="T300" s="20" t="str">
        <f t="array" ref="T300">INDEX(Sheet10!D:D,MATCH(C300&amp;E300,INDEX(Sheet10!A:A&amp;Sheet10!B:B,0),0))</f>
        <v>P16AF</v>
      </c>
      <c r="U300" s="20" t="str">
        <f>VLOOKUP(T300,Sheet10!D:E,2,FALSE)</f>
        <v>Major Small &amp; Large Bowel Open Proc.</v>
      </c>
      <c r="V300" s="20"/>
      <c r="W300" s="20"/>
      <c r="X300" s="20"/>
      <c r="Y300" s="20"/>
      <c r="Z300" s="20"/>
      <c r="AA300" s="20"/>
      <c r="AB300" s="20"/>
      <c r="AC300" s="20"/>
      <c r="AD300" s="20"/>
      <c r="AE300" s="20"/>
    </row>
    <row r="301">
      <c r="A301" s="20" t="str">
        <f t="shared" ref="A301:B301" si="302">T301</f>
        <v>P16AG</v>
      </c>
      <c r="B301" s="20" t="str">
        <f t="shared" si="302"/>
        <v>Other Digestive System OR Proc.</v>
      </c>
      <c r="C301" s="20" t="str">
        <f t="shared" si="3"/>
        <v>1</v>
      </c>
      <c r="D301" s="20" t="str">
        <f t="shared" si="4"/>
        <v>16</v>
      </c>
      <c r="E301" s="20" t="str">
        <f t="shared" si="5"/>
        <v>16071</v>
      </c>
      <c r="F301" s="25">
        <v>1607110.0</v>
      </c>
      <c r="G301" s="20" t="s">
        <v>30487</v>
      </c>
      <c r="H301" s="26">
        <v>49258.0</v>
      </c>
      <c r="I301" s="26">
        <v>8037060.0</v>
      </c>
      <c r="J301" s="25">
        <v>1.1</v>
      </c>
      <c r="K301" s="26">
        <v>8840766.0</v>
      </c>
      <c r="L301" s="26">
        <v>8037060.0</v>
      </c>
      <c r="M301" s="25">
        <v>1.1</v>
      </c>
      <c r="N301" s="25">
        <v>0.89</v>
      </c>
      <c r="O301" s="26">
        <v>7868282.0</v>
      </c>
      <c r="P301" s="26">
        <v>3.63813115E11</v>
      </c>
      <c r="Q301" s="26">
        <v>3.93541450949E11</v>
      </c>
      <c r="R301" s="26">
        <v>2.9728335949E10</v>
      </c>
      <c r="S301" s="27">
        <v>0.082</v>
      </c>
      <c r="T301" s="20" t="str">
        <f t="array" ref="T301">INDEX(Sheet10!D:D,MATCH(C301&amp;E301,INDEX(Sheet10!A:A&amp;Sheet10!B:B,0),0))</f>
        <v>P16AG</v>
      </c>
      <c r="U301" s="20" t="str">
        <f>VLOOKUP(T301,Sheet10!D:E,2,FALSE)</f>
        <v>Other Digestive System OR Proc.</v>
      </c>
      <c r="V301" s="20"/>
      <c r="W301" s="20"/>
      <c r="X301" s="20"/>
      <c r="Y301" s="20"/>
      <c r="Z301" s="20"/>
      <c r="AA301" s="20"/>
      <c r="AB301" s="20"/>
      <c r="AC301" s="20"/>
      <c r="AD301" s="20"/>
      <c r="AE301" s="20"/>
    </row>
    <row r="302">
      <c r="A302" s="20" t="str">
        <f t="shared" ref="A302:B302" si="303">T302</f>
        <v>P16AG</v>
      </c>
      <c r="B302" s="20" t="str">
        <f t="shared" si="303"/>
        <v>Other Digestive System OR Proc.</v>
      </c>
      <c r="C302" s="20" t="str">
        <f t="shared" si="3"/>
        <v>1</v>
      </c>
      <c r="D302" s="20" t="str">
        <f t="shared" si="4"/>
        <v>16</v>
      </c>
      <c r="E302" s="20" t="str">
        <f t="shared" si="5"/>
        <v>16071</v>
      </c>
      <c r="F302" s="25">
        <v>1607111.0</v>
      </c>
      <c r="G302" s="20" t="s">
        <v>30500</v>
      </c>
      <c r="H302" s="26">
        <v>1676.0</v>
      </c>
      <c r="I302" s="26">
        <v>8037060.0</v>
      </c>
      <c r="J302" s="25">
        <v>1.38</v>
      </c>
      <c r="K302" s="26">
        <v>1.1091143E7</v>
      </c>
      <c r="L302" s="26">
        <v>8037060.0</v>
      </c>
      <c r="M302" s="25">
        <v>1.38</v>
      </c>
      <c r="N302" s="25">
        <v>1.0</v>
      </c>
      <c r="O302" s="26">
        <v>1.1091143E7</v>
      </c>
      <c r="P302" s="26">
        <v>1.52163146E10</v>
      </c>
      <c r="Q302" s="26">
        <v>1.8819095333E10</v>
      </c>
      <c r="R302" s="26">
        <v>3.602780733E9</v>
      </c>
      <c r="S302" s="27">
        <v>0.237</v>
      </c>
      <c r="T302" s="20" t="str">
        <f t="array" ref="T302">INDEX(Sheet10!D:D,MATCH(C302&amp;E302,INDEX(Sheet10!A:A&amp;Sheet10!B:B,0),0))</f>
        <v>P16AG</v>
      </c>
      <c r="U302" s="20" t="str">
        <f>VLOOKUP(T302,Sheet10!D:E,2,FALSE)</f>
        <v>Other Digestive System OR Proc.</v>
      </c>
      <c r="V302" s="20"/>
      <c r="W302" s="20"/>
      <c r="X302" s="20"/>
      <c r="Y302" s="20"/>
      <c r="Z302" s="20"/>
      <c r="AA302" s="20"/>
      <c r="AB302" s="20"/>
      <c r="AC302" s="20"/>
      <c r="AD302" s="20"/>
      <c r="AE302" s="20"/>
    </row>
    <row r="303">
      <c r="A303" s="20" t="str">
        <f t="shared" ref="A303:B303" si="304">T303</f>
        <v>P16AG</v>
      </c>
      <c r="B303" s="20" t="str">
        <f t="shared" si="304"/>
        <v>Other Digestive System OR Proc.</v>
      </c>
      <c r="C303" s="20" t="str">
        <f t="shared" si="3"/>
        <v>1</v>
      </c>
      <c r="D303" s="20" t="str">
        <f t="shared" si="4"/>
        <v>16</v>
      </c>
      <c r="E303" s="20" t="str">
        <f t="shared" si="5"/>
        <v>16071</v>
      </c>
      <c r="F303" s="25">
        <v>1607112.0</v>
      </c>
      <c r="G303" s="20" t="s">
        <v>30520</v>
      </c>
      <c r="H303" s="26">
        <v>6494.0</v>
      </c>
      <c r="I303" s="26">
        <v>8037060.0</v>
      </c>
      <c r="J303" s="25">
        <v>1.67</v>
      </c>
      <c r="K303" s="26">
        <v>1.342189E7</v>
      </c>
      <c r="L303" s="26">
        <v>8037060.0</v>
      </c>
      <c r="M303" s="25">
        <v>1.67</v>
      </c>
      <c r="N303" s="25">
        <v>1.0</v>
      </c>
      <c r="O303" s="26">
        <v>1.342189E7</v>
      </c>
      <c r="P303" s="26">
        <v>6.82001795E10</v>
      </c>
      <c r="Q303" s="26">
        <v>8.8172339959E10</v>
      </c>
      <c r="R303" s="26">
        <v>1.9972160459E10</v>
      </c>
      <c r="S303" s="27">
        <v>0.293</v>
      </c>
      <c r="T303" s="20" t="str">
        <f t="array" ref="T303">INDEX(Sheet10!D:D,MATCH(C303&amp;E303,INDEX(Sheet10!A:A&amp;Sheet10!B:B,0),0))</f>
        <v>P16AG</v>
      </c>
      <c r="U303" s="20" t="str">
        <f>VLOOKUP(T303,Sheet10!D:E,2,FALSE)</f>
        <v>Other Digestive System OR Proc.</v>
      </c>
      <c r="V303" s="20"/>
      <c r="W303" s="20"/>
      <c r="X303" s="20"/>
      <c r="Y303" s="20"/>
      <c r="Z303" s="20"/>
      <c r="AA303" s="20"/>
      <c r="AB303" s="20"/>
      <c r="AC303" s="20"/>
      <c r="AD303" s="20"/>
      <c r="AE303" s="20"/>
    </row>
    <row r="304">
      <c r="A304" s="20" t="str">
        <f t="shared" ref="A304:B304" si="305">T304</f>
        <v>P16AG</v>
      </c>
      <c r="B304" s="20" t="str">
        <f t="shared" si="305"/>
        <v>Other Digestive System OR Proc.</v>
      </c>
      <c r="C304" s="20" t="str">
        <f t="shared" si="3"/>
        <v>1</v>
      </c>
      <c r="D304" s="20" t="str">
        <f t="shared" si="4"/>
        <v>16</v>
      </c>
      <c r="E304" s="20" t="str">
        <f t="shared" si="5"/>
        <v>16071</v>
      </c>
      <c r="F304" s="25">
        <v>1607113.0</v>
      </c>
      <c r="G304" s="20" t="s">
        <v>30542</v>
      </c>
      <c r="H304" s="26">
        <v>1983.0</v>
      </c>
      <c r="I304" s="26">
        <v>8037060.0</v>
      </c>
      <c r="J304" s="25">
        <v>2.33</v>
      </c>
      <c r="K304" s="26">
        <v>1.872635E7</v>
      </c>
      <c r="L304" s="26">
        <v>8037060.0</v>
      </c>
      <c r="M304" s="25">
        <v>2.33</v>
      </c>
      <c r="N304" s="25">
        <v>1.0</v>
      </c>
      <c r="O304" s="26">
        <v>1.872635E7</v>
      </c>
      <c r="P304" s="26">
        <v>2.49179901E10</v>
      </c>
      <c r="Q304" s="26">
        <v>3.7578758337E10</v>
      </c>
      <c r="R304" s="26">
        <v>1.2660768237E10</v>
      </c>
      <c r="S304" s="27">
        <v>0.508</v>
      </c>
      <c r="T304" s="20" t="str">
        <f t="array" ref="T304">INDEX(Sheet10!D:D,MATCH(C304&amp;E304,INDEX(Sheet10!A:A&amp;Sheet10!B:B,0),0))</f>
        <v>P16AG</v>
      </c>
      <c r="U304" s="20" t="str">
        <f>VLOOKUP(T304,Sheet10!D:E,2,FALSE)</f>
        <v>Other Digestive System OR Proc.</v>
      </c>
      <c r="V304" s="20"/>
      <c r="W304" s="20"/>
      <c r="X304" s="20"/>
      <c r="Y304" s="20"/>
      <c r="Z304" s="20"/>
      <c r="AA304" s="20"/>
      <c r="AB304" s="20"/>
      <c r="AC304" s="20"/>
      <c r="AD304" s="20"/>
      <c r="AE304" s="20"/>
    </row>
    <row r="305">
      <c r="A305" s="20" t="str">
        <f t="shared" ref="A305:B305" si="306">T305</f>
        <v>P16AH</v>
      </c>
      <c r="B305" s="20" t="str">
        <f t="shared" si="306"/>
        <v>Other Gastroscopy</v>
      </c>
      <c r="C305" s="20" t="str">
        <f t="shared" si="3"/>
        <v>1</v>
      </c>
      <c r="D305" s="20" t="str">
        <f t="shared" si="4"/>
        <v>16</v>
      </c>
      <c r="E305" s="20" t="str">
        <f t="shared" si="5"/>
        <v>16081</v>
      </c>
      <c r="F305" s="25">
        <v>1608110.0</v>
      </c>
      <c r="G305" s="20" t="s">
        <v>30557</v>
      </c>
      <c r="H305" s="26">
        <v>24905.0</v>
      </c>
      <c r="I305" s="26">
        <v>8037060.0</v>
      </c>
      <c r="J305" s="25">
        <v>0.59</v>
      </c>
      <c r="K305" s="26">
        <v>4741865.0</v>
      </c>
      <c r="L305" s="26">
        <v>8037060.0</v>
      </c>
      <c r="M305" s="25">
        <v>0.59</v>
      </c>
      <c r="N305" s="25">
        <v>0.97</v>
      </c>
      <c r="O305" s="26">
        <v>4599609.0</v>
      </c>
      <c r="P305" s="26">
        <v>1.084799495E11</v>
      </c>
      <c r="Q305" s="26">
        <v>1.17839013553E11</v>
      </c>
      <c r="R305" s="26">
        <v>9.359064053E9</v>
      </c>
      <c r="S305" s="27">
        <v>0.086</v>
      </c>
      <c r="T305" s="20" t="str">
        <f t="array" ref="T305">INDEX(Sheet10!D:D,MATCH(C305&amp;E305,INDEX(Sheet10!A:A&amp;Sheet10!B:B,0),0))</f>
        <v>P16AH</v>
      </c>
      <c r="U305" s="20" t="str">
        <f>VLOOKUP(T305,Sheet10!D:E,2,FALSE)</f>
        <v>Other Gastroscopy</v>
      </c>
      <c r="V305" s="20"/>
      <c r="W305" s="20"/>
      <c r="X305" s="20"/>
      <c r="Y305" s="20"/>
      <c r="Z305" s="20"/>
      <c r="AA305" s="20"/>
      <c r="AB305" s="20"/>
      <c r="AC305" s="20"/>
      <c r="AD305" s="20"/>
      <c r="AE305" s="20"/>
    </row>
    <row r="306">
      <c r="A306" s="20" t="str">
        <f t="shared" ref="A306:B306" si="307">T306</f>
        <v>P16AH</v>
      </c>
      <c r="B306" s="20" t="str">
        <f t="shared" si="307"/>
        <v>Other Gastroscopy</v>
      </c>
      <c r="C306" s="20" t="str">
        <f t="shared" si="3"/>
        <v>1</v>
      </c>
      <c r="D306" s="20" t="str">
        <f t="shared" si="4"/>
        <v>16</v>
      </c>
      <c r="E306" s="20" t="str">
        <f t="shared" si="5"/>
        <v>16081</v>
      </c>
      <c r="F306" s="25">
        <v>1608111.0</v>
      </c>
      <c r="G306" s="20" t="s">
        <v>30585</v>
      </c>
      <c r="H306" s="26">
        <v>11209.0</v>
      </c>
      <c r="I306" s="26">
        <v>8037060.0</v>
      </c>
      <c r="J306" s="25">
        <v>1.04</v>
      </c>
      <c r="K306" s="26">
        <v>8358542.0</v>
      </c>
      <c r="L306" s="26">
        <v>8037060.0</v>
      </c>
      <c r="M306" s="25">
        <v>1.04</v>
      </c>
      <c r="N306" s="25">
        <v>1.0</v>
      </c>
      <c r="O306" s="26">
        <v>8358542.0</v>
      </c>
      <c r="P306" s="26">
        <v>7.60964234E10</v>
      </c>
      <c r="Q306" s="26">
        <v>9.5826139504E10</v>
      </c>
      <c r="R306" s="26">
        <v>1.9729716104E10</v>
      </c>
      <c r="S306" s="27">
        <v>0.259</v>
      </c>
      <c r="T306" s="20" t="str">
        <f t="array" ref="T306">INDEX(Sheet10!D:D,MATCH(C306&amp;E306,INDEX(Sheet10!A:A&amp;Sheet10!B:B,0),0))</f>
        <v>P16AH</v>
      </c>
      <c r="U306" s="20" t="str">
        <f>VLOOKUP(T306,Sheet10!D:E,2,FALSE)</f>
        <v>Other Gastroscopy</v>
      </c>
      <c r="V306" s="20"/>
      <c r="W306" s="20"/>
      <c r="X306" s="20"/>
      <c r="Y306" s="20"/>
      <c r="Z306" s="20"/>
      <c r="AA306" s="20"/>
      <c r="AB306" s="20"/>
      <c r="AC306" s="20"/>
      <c r="AD306" s="20"/>
      <c r="AE306" s="20"/>
    </row>
    <row r="307">
      <c r="A307" s="20" t="str">
        <f t="shared" ref="A307:B307" si="308">T307</f>
        <v>P16AJ</v>
      </c>
      <c r="B307" s="20" t="str">
        <f t="shared" si="308"/>
        <v>Minor Small &amp; Large Bowel Proc.</v>
      </c>
      <c r="C307" s="20" t="str">
        <f t="shared" si="3"/>
        <v>1</v>
      </c>
      <c r="D307" s="20" t="str">
        <f t="shared" si="4"/>
        <v>16</v>
      </c>
      <c r="E307" s="20" t="str">
        <f t="shared" si="5"/>
        <v>16091</v>
      </c>
      <c r="F307" s="25">
        <v>1609110.0</v>
      </c>
      <c r="G307" s="20" t="s">
        <v>30620</v>
      </c>
      <c r="H307" s="26">
        <v>7938.0</v>
      </c>
      <c r="I307" s="26">
        <v>8037060.0</v>
      </c>
      <c r="J307" s="25">
        <v>0.91</v>
      </c>
      <c r="K307" s="26">
        <v>7313725.0</v>
      </c>
      <c r="L307" s="26">
        <v>8037060.0</v>
      </c>
      <c r="M307" s="25">
        <v>0.91</v>
      </c>
      <c r="N307" s="25">
        <v>1.0</v>
      </c>
      <c r="O307" s="26">
        <v>7313725.0</v>
      </c>
      <c r="P307" s="26">
        <v>5.52085341E10</v>
      </c>
      <c r="Q307" s="26">
        <v>5.8887345875E10</v>
      </c>
      <c r="R307" s="26">
        <v>3.678811775E9</v>
      </c>
      <c r="S307" s="27">
        <v>0.067</v>
      </c>
      <c r="T307" s="20" t="str">
        <f t="array" ref="T307">INDEX(Sheet10!D:D,MATCH(C307&amp;E307,INDEX(Sheet10!A:A&amp;Sheet10!B:B,0),0))</f>
        <v>P16AJ</v>
      </c>
      <c r="U307" s="20" t="str">
        <f>VLOOKUP(T307,Sheet10!D:E,2,FALSE)</f>
        <v>Minor Small &amp; Large Bowel Proc.</v>
      </c>
      <c r="V307" s="20"/>
      <c r="W307" s="20"/>
      <c r="X307" s="20"/>
      <c r="Y307" s="20"/>
      <c r="Z307" s="20"/>
      <c r="AA307" s="20"/>
      <c r="AB307" s="20"/>
      <c r="AC307" s="20"/>
      <c r="AD307" s="20"/>
      <c r="AE307" s="20"/>
    </row>
    <row r="308">
      <c r="A308" s="20" t="str">
        <f t="shared" ref="A308:B308" si="309">T308</f>
        <v>P16AJ</v>
      </c>
      <c r="B308" s="20" t="str">
        <f t="shared" si="309"/>
        <v>Minor Small &amp; Large Bowel Proc.</v>
      </c>
      <c r="C308" s="20" t="str">
        <f t="shared" si="3"/>
        <v>1</v>
      </c>
      <c r="D308" s="20" t="str">
        <f t="shared" si="4"/>
        <v>16</v>
      </c>
      <c r="E308" s="20" t="str">
        <f t="shared" si="5"/>
        <v>16091</v>
      </c>
      <c r="F308" s="25">
        <v>1609111.0</v>
      </c>
      <c r="G308" s="20" t="s">
        <v>30650</v>
      </c>
      <c r="H308" s="26">
        <v>1540.0</v>
      </c>
      <c r="I308" s="26">
        <v>8037060.0</v>
      </c>
      <c r="J308" s="25">
        <v>1.33</v>
      </c>
      <c r="K308" s="26">
        <v>1.068929E7</v>
      </c>
      <c r="L308" s="26">
        <v>8037060.0</v>
      </c>
      <c r="M308" s="25">
        <v>1.33</v>
      </c>
      <c r="N308" s="25">
        <v>1.0</v>
      </c>
      <c r="O308" s="26">
        <v>1.068929E7</v>
      </c>
      <c r="P308" s="26">
        <v>1.43968233E10</v>
      </c>
      <c r="Q308" s="26">
        <v>1.6689942292E10</v>
      </c>
      <c r="R308" s="26">
        <v>2.293118992E9</v>
      </c>
      <c r="S308" s="27">
        <v>0.159</v>
      </c>
      <c r="T308" s="20" t="str">
        <f t="array" ref="T308">INDEX(Sheet10!D:D,MATCH(C308&amp;E308,INDEX(Sheet10!A:A&amp;Sheet10!B:B,0),0))</f>
        <v>P16AJ</v>
      </c>
      <c r="U308" s="20" t="str">
        <f>VLOOKUP(T308,Sheet10!D:E,2,FALSE)</f>
        <v>Minor Small &amp; Large Bowel Proc.</v>
      </c>
      <c r="V308" s="20"/>
      <c r="W308" s="20"/>
      <c r="X308" s="20"/>
      <c r="Y308" s="20"/>
      <c r="Z308" s="20"/>
      <c r="AA308" s="20"/>
      <c r="AB308" s="20"/>
      <c r="AC308" s="20"/>
      <c r="AD308" s="20"/>
      <c r="AE308" s="20"/>
    </row>
    <row r="309">
      <c r="A309" s="20" t="str">
        <f t="shared" ref="A309:B309" si="310">T309</f>
        <v>P16AK</v>
      </c>
      <c r="B309" s="20" t="str">
        <f t="shared" si="310"/>
        <v>Peritoneal Adhesiolysis Proc.</v>
      </c>
      <c r="C309" s="20" t="str">
        <f t="shared" si="3"/>
        <v>1</v>
      </c>
      <c r="D309" s="20" t="str">
        <f t="shared" si="4"/>
        <v>16</v>
      </c>
      <c r="E309" s="20" t="str">
        <f t="shared" si="5"/>
        <v>16101</v>
      </c>
      <c r="F309" s="25">
        <v>1610110.0</v>
      </c>
      <c r="G309" s="20" t="s">
        <v>30675</v>
      </c>
      <c r="H309" s="26">
        <v>8003.0</v>
      </c>
      <c r="I309" s="26">
        <v>8037060.0</v>
      </c>
      <c r="J309" s="25">
        <v>1.07</v>
      </c>
      <c r="K309" s="26">
        <v>8599654.0</v>
      </c>
      <c r="L309" s="26">
        <v>8037060.0</v>
      </c>
      <c r="M309" s="25">
        <v>1.07</v>
      </c>
      <c r="N309" s="25">
        <v>1.02</v>
      </c>
      <c r="O309" s="26">
        <v>8771647.0</v>
      </c>
      <c r="P309" s="26">
        <v>7.03658811E10</v>
      </c>
      <c r="Q309" s="26">
        <v>7.1041780397E10</v>
      </c>
      <c r="R309" s="26">
        <v>6.75899297E8</v>
      </c>
      <c r="S309" s="27">
        <v>0.01</v>
      </c>
      <c r="T309" s="20" t="str">
        <f t="array" ref="T309">INDEX(Sheet10!D:D,MATCH(C309&amp;E309,INDEX(Sheet10!A:A&amp;Sheet10!B:B,0),0))</f>
        <v>P16AK</v>
      </c>
      <c r="U309" s="20" t="str">
        <f>VLOOKUP(T309,Sheet10!D:E,2,FALSE)</f>
        <v>Peritoneal Adhesiolysis Proc.</v>
      </c>
      <c r="V309" s="20"/>
      <c r="W309" s="20"/>
      <c r="X309" s="20"/>
      <c r="Y309" s="20"/>
      <c r="Z309" s="20"/>
      <c r="AA309" s="20"/>
      <c r="AB309" s="20"/>
      <c r="AC309" s="20"/>
      <c r="AD309" s="20"/>
      <c r="AE309" s="20"/>
    </row>
    <row r="310">
      <c r="A310" s="20" t="str">
        <f t="shared" ref="A310:B310" si="311">T310</f>
        <v>P16AK</v>
      </c>
      <c r="B310" s="20" t="str">
        <f t="shared" si="311"/>
        <v>Peritoneal Adhesiolysis Proc.</v>
      </c>
      <c r="C310" s="20" t="str">
        <f t="shared" si="3"/>
        <v>1</v>
      </c>
      <c r="D310" s="20" t="str">
        <f t="shared" si="4"/>
        <v>16</v>
      </c>
      <c r="E310" s="20" t="str">
        <f t="shared" si="5"/>
        <v>16101</v>
      </c>
      <c r="F310" s="25">
        <v>1610111.0</v>
      </c>
      <c r="G310" s="20" t="s">
        <v>30695</v>
      </c>
      <c r="H310" s="25">
        <v>162.0</v>
      </c>
      <c r="I310" s="26">
        <v>8037060.0</v>
      </c>
      <c r="J310" s="25">
        <v>1.48</v>
      </c>
      <c r="K310" s="26">
        <v>1.1894849E7</v>
      </c>
      <c r="L310" s="26">
        <v>8037060.0</v>
      </c>
      <c r="M310" s="25">
        <v>1.48</v>
      </c>
      <c r="N310" s="25">
        <v>1.0</v>
      </c>
      <c r="O310" s="26">
        <v>1.1894849E7</v>
      </c>
      <c r="P310" s="26">
        <v>1.8046633E9</v>
      </c>
      <c r="Q310" s="26">
        <v>1.939019506E9</v>
      </c>
      <c r="R310" s="26">
        <v>1.34356206E8</v>
      </c>
      <c r="S310" s="27">
        <v>0.074</v>
      </c>
      <c r="T310" s="20" t="str">
        <f t="array" ref="T310">INDEX(Sheet10!D:D,MATCH(C310&amp;E310,INDEX(Sheet10!A:A&amp;Sheet10!B:B,0),0))</f>
        <v>P16AK</v>
      </c>
      <c r="U310" s="20" t="str">
        <f>VLOOKUP(T310,Sheet10!D:E,2,FALSE)</f>
        <v>Peritoneal Adhesiolysis Proc.</v>
      </c>
      <c r="V310" s="20"/>
      <c r="W310" s="20"/>
      <c r="X310" s="20"/>
      <c r="Y310" s="20"/>
      <c r="Z310" s="20"/>
      <c r="AA310" s="20"/>
      <c r="AB310" s="20"/>
      <c r="AC310" s="20"/>
      <c r="AD310" s="20"/>
      <c r="AE310" s="20"/>
    </row>
    <row r="311">
      <c r="A311" s="20" t="str">
        <f t="shared" ref="A311:B311" si="312">T311</f>
        <v>P16AK</v>
      </c>
      <c r="B311" s="20" t="str">
        <f t="shared" si="312"/>
        <v>Peritoneal Adhesiolysis Proc.</v>
      </c>
      <c r="C311" s="20" t="str">
        <f t="shared" si="3"/>
        <v>1</v>
      </c>
      <c r="D311" s="20" t="str">
        <f t="shared" si="4"/>
        <v>16</v>
      </c>
      <c r="E311" s="20" t="str">
        <f t="shared" si="5"/>
        <v>16101</v>
      </c>
      <c r="F311" s="25">
        <v>1610112.0</v>
      </c>
      <c r="G311" s="20" t="s">
        <v>30708</v>
      </c>
      <c r="H311" s="26">
        <v>2199.0</v>
      </c>
      <c r="I311" s="26">
        <v>8037060.0</v>
      </c>
      <c r="J311" s="25">
        <v>1.94</v>
      </c>
      <c r="K311" s="26">
        <v>1.5591896E7</v>
      </c>
      <c r="L311" s="26">
        <v>8037060.0</v>
      </c>
      <c r="M311" s="25">
        <v>1.94</v>
      </c>
      <c r="N311" s="25">
        <v>1.0</v>
      </c>
      <c r="O311" s="26">
        <v>1.5591896E7</v>
      </c>
      <c r="P311" s="26">
        <v>2.89699228E10</v>
      </c>
      <c r="Q311" s="26">
        <v>3.4624068184E10</v>
      </c>
      <c r="R311" s="26">
        <v>5.654145384E9</v>
      </c>
      <c r="S311" s="27">
        <v>0.195</v>
      </c>
      <c r="T311" s="20" t="str">
        <f t="array" ref="T311">INDEX(Sheet10!D:D,MATCH(C311&amp;E311,INDEX(Sheet10!A:A&amp;Sheet10!B:B,0),0))</f>
        <v>P16AK</v>
      </c>
      <c r="U311" s="20" t="str">
        <f>VLOOKUP(T311,Sheet10!D:E,2,FALSE)</f>
        <v>Peritoneal Adhesiolysis Proc.</v>
      </c>
      <c r="V311" s="20"/>
      <c r="W311" s="20"/>
      <c r="X311" s="20"/>
      <c r="Y311" s="20"/>
      <c r="Z311" s="20"/>
      <c r="AA311" s="20"/>
      <c r="AB311" s="20"/>
      <c r="AC311" s="20"/>
      <c r="AD311" s="20"/>
      <c r="AE311" s="20"/>
    </row>
    <row r="312">
      <c r="A312" s="20" t="str">
        <f t="shared" ref="A312:B312" si="313">T312</f>
        <v>P16AK</v>
      </c>
      <c r="B312" s="20" t="str">
        <f t="shared" si="313"/>
        <v>Peritoneal Adhesiolysis Proc.</v>
      </c>
      <c r="C312" s="20" t="str">
        <f t="shared" si="3"/>
        <v>1</v>
      </c>
      <c r="D312" s="20" t="str">
        <f t="shared" si="4"/>
        <v>16</v>
      </c>
      <c r="E312" s="20" t="str">
        <f t="shared" si="5"/>
        <v>16101</v>
      </c>
      <c r="F312" s="25">
        <v>1610113.0</v>
      </c>
      <c r="G312" s="20" t="s">
        <v>30719</v>
      </c>
      <c r="H312" s="25">
        <v>609.0</v>
      </c>
      <c r="I312" s="26">
        <v>8037060.0</v>
      </c>
      <c r="J312" s="25">
        <v>2.58</v>
      </c>
      <c r="K312" s="26">
        <v>2.0735615E7</v>
      </c>
      <c r="L312" s="26">
        <v>8037060.0</v>
      </c>
      <c r="M312" s="25">
        <v>2.58</v>
      </c>
      <c r="N312" s="25">
        <v>1.0</v>
      </c>
      <c r="O312" s="26">
        <v>2.0735615E7</v>
      </c>
      <c r="P312" s="26">
        <v>1.06556852E10</v>
      </c>
      <c r="Q312" s="26">
        <v>1.2779982913E10</v>
      </c>
      <c r="R312" s="26">
        <v>2.124297713E9</v>
      </c>
      <c r="S312" s="27">
        <v>0.199</v>
      </c>
      <c r="T312" s="20" t="str">
        <f t="array" ref="T312">INDEX(Sheet10!D:D,MATCH(C312&amp;E312,INDEX(Sheet10!A:A&amp;Sheet10!B:B,0),0))</f>
        <v>P16AK</v>
      </c>
      <c r="U312" s="20" t="str">
        <f>VLOOKUP(T312,Sheet10!D:E,2,FALSE)</f>
        <v>Peritoneal Adhesiolysis Proc.</v>
      </c>
      <c r="V312" s="20"/>
      <c r="W312" s="20"/>
      <c r="X312" s="20"/>
      <c r="Y312" s="20"/>
      <c r="Z312" s="20"/>
      <c r="AA312" s="20"/>
      <c r="AB312" s="20"/>
      <c r="AC312" s="20"/>
      <c r="AD312" s="20"/>
      <c r="AE312" s="20"/>
    </row>
    <row r="313">
      <c r="A313" s="20" t="str">
        <f t="shared" ref="A313:B313" si="314">T313</f>
        <v>16BX</v>
      </c>
      <c r="B313" s="20" t="str">
        <f t="shared" si="314"/>
        <v>Appendectomy Procedures w Complicating PDx</v>
      </c>
      <c r="C313" s="20" t="str">
        <f t="shared" si="3"/>
        <v>1</v>
      </c>
      <c r="D313" s="20" t="str">
        <f t="shared" si="4"/>
        <v>16</v>
      </c>
      <c r="E313" s="20" t="str">
        <f t="shared" si="5"/>
        <v>16121</v>
      </c>
      <c r="F313" s="25">
        <v>1612110.0</v>
      </c>
      <c r="G313" s="20" t="s">
        <v>30734</v>
      </c>
      <c r="H313" s="26">
        <v>19505.0</v>
      </c>
      <c r="I313" s="26">
        <v>8037060.0</v>
      </c>
      <c r="J313" s="25">
        <v>0.79</v>
      </c>
      <c r="K313" s="26">
        <v>6349277.0</v>
      </c>
      <c r="L313" s="26">
        <v>8037060.0</v>
      </c>
      <c r="M313" s="25">
        <v>0.79</v>
      </c>
      <c r="N313" s="25">
        <v>0.8</v>
      </c>
      <c r="O313" s="26">
        <v>5079422.0</v>
      </c>
      <c r="P313" s="26">
        <v>9.37569113E10</v>
      </c>
      <c r="Q313" s="26">
        <v>1.0147122055E11</v>
      </c>
      <c r="R313" s="26">
        <v>7.71430925E9</v>
      </c>
      <c r="S313" s="27">
        <v>0.082</v>
      </c>
      <c r="T313" s="20" t="str">
        <f t="array" ref="T313">INDEX(Sheet10!D:D,MATCH(C313&amp;E313,INDEX(Sheet10!A:A&amp;Sheet10!B:B,0),0))</f>
        <v>16BX</v>
      </c>
      <c r="U313" s="20" t="str">
        <f>VLOOKUP(T313,Sheet10!D:E,2,FALSE)</f>
        <v>Appendectomy Procedures w Complicating PDx</v>
      </c>
      <c r="V313" s="20"/>
      <c r="W313" s="20"/>
      <c r="X313" s="20"/>
      <c r="Y313" s="20"/>
      <c r="Z313" s="20"/>
      <c r="AA313" s="20"/>
      <c r="AB313" s="20"/>
      <c r="AC313" s="20"/>
      <c r="AD313" s="20"/>
      <c r="AE313" s="20"/>
    </row>
    <row r="314">
      <c r="A314" s="20" t="str">
        <f t="shared" ref="A314:B314" si="315">T314</f>
        <v>16BX</v>
      </c>
      <c r="B314" s="20" t="str">
        <f t="shared" si="315"/>
        <v>Appendectomy Procedures w Complicating PDx</v>
      </c>
      <c r="C314" s="20" t="str">
        <f t="shared" si="3"/>
        <v>1</v>
      </c>
      <c r="D314" s="20" t="str">
        <f t="shared" si="4"/>
        <v>16</v>
      </c>
      <c r="E314" s="20" t="str">
        <f t="shared" si="5"/>
        <v>16121</v>
      </c>
      <c r="F314" s="25">
        <v>1612111.0</v>
      </c>
      <c r="G314" s="20" t="s">
        <v>30753</v>
      </c>
      <c r="H314" s="26">
        <v>1780.0</v>
      </c>
      <c r="I314" s="26">
        <v>8037060.0</v>
      </c>
      <c r="J314" s="25">
        <v>1.33</v>
      </c>
      <c r="K314" s="26">
        <v>1.068929E7</v>
      </c>
      <c r="L314" s="26">
        <v>8037060.0</v>
      </c>
      <c r="M314" s="25">
        <v>1.33</v>
      </c>
      <c r="N314" s="25">
        <v>1.0</v>
      </c>
      <c r="O314" s="26">
        <v>1.068929E7</v>
      </c>
      <c r="P314" s="26">
        <v>1.64821797E10</v>
      </c>
      <c r="Q314" s="26">
        <v>1.9290127844E10</v>
      </c>
      <c r="R314" s="26">
        <v>2.807948144E9</v>
      </c>
      <c r="S314" s="27">
        <v>0.17</v>
      </c>
      <c r="T314" s="20" t="str">
        <f t="array" ref="T314">INDEX(Sheet10!D:D,MATCH(C314&amp;E314,INDEX(Sheet10!A:A&amp;Sheet10!B:B,0),0))</f>
        <v>16BX</v>
      </c>
      <c r="U314" s="20" t="str">
        <f>VLOOKUP(T314,Sheet10!D:E,2,FALSE)</f>
        <v>Appendectomy Procedures w Complicating PDx</v>
      </c>
      <c r="V314" s="20"/>
      <c r="W314" s="20"/>
      <c r="X314" s="20"/>
      <c r="Y314" s="20"/>
      <c r="Z314" s="20"/>
      <c r="AA314" s="20"/>
      <c r="AB314" s="20"/>
      <c r="AC314" s="20"/>
      <c r="AD314" s="20"/>
      <c r="AE314" s="20"/>
    </row>
    <row r="315">
      <c r="A315" s="20" t="str">
        <f t="shared" ref="A315:B315" si="316">T315</f>
        <v>P16AM</v>
      </c>
      <c r="B315" s="20" t="str">
        <f t="shared" si="316"/>
        <v>Appendectomy Procedures w Complicating PDx</v>
      </c>
      <c r="C315" s="20" t="str">
        <f t="shared" si="3"/>
        <v>1</v>
      </c>
      <c r="D315" s="20" t="str">
        <f t="shared" si="4"/>
        <v>16</v>
      </c>
      <c r="E315" s="20" t="str">
        <f t="shared" si="5"/>
        <v>16122</v>
      </c>
      <c r="F315" s="25">
        <v>1612210.0</v>
      </c>
      <c r="G315" s="20" t="s">
        <v>30772</v>
      </c>
      <c r="H315" s="26">
        <v>118599.0</v>
      </c>
      <c r="I315" s="26">
        <v>8037060.0</v>
      </c>
      <c r="J315" s="25">
        <v>0.69</v>
      </c>
      <c r="K315" s="26">
        <v>5545571.0</v>
      </c>
      <c r="L315" s="26">
        <v>8037060.0</v>
      </c>
      <c r="M315" s="25">
        <v>0.69</v>
      </c>
      <c r="N315" s="25">
        <v>0.84</v>
      </c>
      <c r="O315" s="26">
        <v>4658280.0</v>
      </c>
      <c r="P315" s="26">
        <v>5.191186993E11</v>
      </c>
      <c r="Q315" s="26">
        <v>5.67106187874E11</v>
      </c>
      <c r="R315" s="26">
        <v>4.7987488574E10</v>
      </c>
      <c r="S315" s="27">
        <v>0.092</v>
      </c>
      <c r="T315" s="20" t="str">
        <f t="array" ref="T315">INDEX(Sheet10!D:D,MATCH(C315&amp;E315,INDEX(Sheet10!A:A&amp;Sheet10!B:B,0),0))</f>
        <v>P16AM</v>
      </c>
      <c r="U315" s="20" t="str">
        <f>VLOOKUP(T315,Sheet10!D:E,2,FALSE)</f>
        <v>Appendectomy Procedures w Complicating PDx</v>
      </c>
      <c r="V315" s="20"/>
      <c r="W315" s="20"/>
      <c r="X315" s="20"/>
      <c r="Y315" s="20"/>
      <c r="Z315" s="20"/>
      <c r="AA315" s="20"/>
      <c r="AB315" s="20"/>
      <c r="AC315" s="20"/>
      <c r="AD315" s="20"/>
      <c r="AE315" s="20"/>
    </row>
    <row r="316">
      <c r="A316" s="20" t="str">
        <f t="shared" ref="A316:B316" si="317">T316</f>
        <v>P16AM</v>
      </c>
      <c r="B316" s="20" t="str">
        <f t="shared" si="317"/>
        <v>Appendectomy Procedures w Complicating PDx</v>
      </c>
      <c r="C316" s="20" t="str">
        <f t="shared" si="3"/>
        <v>1</v>
      </c>
      <c r="D316" s="20" t="str">
        <f t="shared" si="4"/>
        <v>16</v>
      </c>
      <c r="E316" s="20" t="str">
        <f t="shared" si="5"/>
        <v>16122</v>
      </c>
      <c r="F316" s="25">
        <v>1612211.0</v>
      </c>
      <c r="G316" s="20" t="s">
        <v>30796</v>
      </c>
      <c r="H316" s="26">
        <v>1064.0</v>
      </c>
      <c r="I316" s="26">
        <v>8037060.0</v>
      </c>
      <c r="J316" s="25">
        <v>0.73</v>
      </c>
      <c r="K316" s="26">
        <v>5867054.0</v>
      </c>
      <c r="L316" s="26">
        <v>8037060.0</v>
      </c>
      <c r="M316" s="25">
        <v>0.73</v>
      </c>
      <c r="N316" s="25">
        <v>1.0</v>
      </c>
      <c r="O316" s="26">
        <v>5867054.0</v>
      </c>
      <c r="P316" s="26">
        <v>5.0131715E9</v>
      </c>
      <c r="Q316" s="26">
        <v>6.389212743E9</v>
      </c>
      <c r="R316" s="26">
        <v>1.376041243E9</v>
      </c>
      <c r="S316" s="27">
        <v>0.274</v>
      </c>
      <c r="T316" s="20" t="str">
        <f t="array" ref="T316">INDEX(Sheet10!D:D,MATCH(C316&amp;E316,INDEX(Sheet10!A:A&amp;Sheet10!B:B,0),0))</f>
        <v>P16AM</v>
      </c>
      <c r="U316" s="20" t="str">
        <f>VLOOKUP(T316,Sheet10!D:E,2,FALSE)</f>
        <v>Appendectomy Procedures w Complicating PDx</v>
      </c>
      <c r="V316" s="20"/>
      <c r="W316" s="20"/>
      <c r="X316" s="20"/>
      <c r="Y316" s="20"/>
      <c r="Z316" s="20"/>
      <c r="AA316" s="20"/>
      <c r="AB316" s="20"/>
      <c r="AC316" s="20"/>
      <c r="AD316" s="20"/>
      <c r="AE316" s="20"/>
    </row>
    <row r="317">
      <c r="A317" s="20" t="str">
        <f t="shared" ref="A317:B317" si="318">T317</f>
        <v>P16AM</v>
      </c>
      <c r="B317" s="20" t="str">
        <f t="shared" si="318"/>
        <v>Appendectomy Procedures w Complicating PDx</v>
      </c>
      <c r="C317" s="20" t="str">
        <f t="shared" si="3"/>
        <v>1</v>
      </c>
      <c r="D317" s="20" t="str">
        <f t="shared" si="4"/>
        <v>16</v>
      </c>
      <c r="E317" s="20" t="str">
        <f t="shared" si="5"/>
        <v>16122</v>
      </c>
      <c r="F317" s="25">
        <v>1612212.0</v>
      </c>
      <c r="G317" s="20" t="s">
        <v>30808</v>
      </c>
      <c r="H317" s="26">
        <v>4888.0</v>
      </c>
      <c r="I317" s="26">
        <v>8037060.0</v>
      </c>
      <c r="J317" s="25">
        <v>0.94</v>
      </c>
      <c r="K317" s="26">
        <v>7554836.0</v>
      </c>
      <c r="L317" s="26">
        <v>8037060.0</v>
      </c>
      <c r="M317" s="25">
        <v>0.94</v>
      </c>
      <c r="N317" s="25">
        <v>1.0</v>
      </c>
      <c r="O317" s="26">
        <v>7554836.0</v>
      </c>
      <c r="P317" s="26">
        <v>3.09614081E10</v>
      </c>
      <c r="Q317" s="26">
        <v>3.7719068323E10</v>
      </c>
      <c r="R317" s="26">
        <v>6.757660223E9</v>
      </c>
      <c r="S317" s="27">
        <v>0.218</v>
      </c>
      <c r="T317" s="20" t="str">
        <f t="array" ref="T317">INDEX(Sheet10!D:D,MATCH(C317&amp;E317,INDEX(Sheet10!A:A&amp;Sheet10!B:B,0),0))</f>
        <v>P16AM</v>
      </c>
      <c r="U317" s="20" t="str">
        <f>VLOOKUP(T317,Sheet10!D:E,2,FALSE)</f>
        <v>Appendectomy Procedures w Complicating PDx</v>
      </c>
      <c r="V317" s="20"/>
      <c r="W317" s="20"/>
      <c r="X317" s="20"/>
      <c r="Y317" s="20"/>
      <c r="Z317" s="20"/>
      <c r="AA317" s="20"/>
      <c r="AB317" s="20"/>
      <c r="AC317" s="20"/>
      <c r="AD317" s="20"/>
      <c r="AE317" s="20"/>
    </row>
    <row r="318">
      <c r="A318" s="20" t="str">
        <f t="shared" ref="A318:B318" si="319">T318</f>
        <v>P16AN</v>
      </c>
      <c r="B318" s="20" t="str">
        <f t="shared" si="319"/>
        <v>Hernia Procedures</v>
      </c>
      <c r="C318" s="20" t="str">
        <f t="shared" si="3"/>
        <v>1</v>
      </c>
      <c r="D318" s="20" t="str">
        <f t="shared" si="4"/>
        <v>16</v>
      </c>
      <c r="E318" s="20" t="str">
        <f t="shared" si="5"/>
        <v>16131</v>
      </c>
      <c r="F318" s="25">
        <v>1613110.0</v>
      </c>
      <c r="G318" s="20" t="s">
        <v>30823</v>
      </c>
      <c r="H318" s="26">
        <v>157349.0</v>
      </c>
      <c r="I318" s="26">
        <v>8037060.0</v>
      </c>
      <c r="J318" s="25">
        <v>0.79</v>
      </c>
      <c r="K318" s="26">
        <v>6349277.0</v>
      </c>
      <c r="L318" s="26">
        <v>8037060.0</v>
      </c>
      <c r="M318" s="25">
        <v>0.79</v>
      </c>
      <c r="N318" s="25">
        <v>0.91</v>
      </c>
      <c r="O318" s="26">
        <v>5777842.0</v>
      </c>
      <c r="P318" s="26">
        <v>8.597553979E11</v>
      </c>
      <c r="Q318" s="26">
        <v>9.19931528137E11</v>
      </c>
      <c r="R318" s="26">
        <v>6.0176130237E10</v>
      </c>
      <c r="S318" s="27">
        <v>0.07</v>
      </c>
      <c r="T318" s="20" t="str">
        <f t="array" ref="T318">INDEX(Sheet10!D:D,MATCH(C318&amp;E318,INDEX(Sheet10!A:A&amp;Sheet10!B:B,0),0))</f>
        <v>P16AN</v>
      </c>
      <c r="U318" s="20" t="str">
        <f>VLOOKUP(T318,Sheet10!D:E,2,FALSE)</f>
        <v>Hernia Procedures</v>
      </c>
      <c r="V318" s="20"/>
      <c r="W318" s="20"/>
      <c r="X318" s="20"/>
      <c r="Y318" s="20"/>
      <c r="Z318" s="20"/>
      <c r="AA318" s="20"/>
      <c r="AB318" s="20"/>
      <c r="AC318" s="20"/>
      <c r="AD318" s="20"/>
      <c r="AE318" s="20"/>
    </row>
    <row r="319">
      <c r="A319" s="20" t="str">
        <f t="shared" ref="A319:B319" si="320">T319</f>
        <v>P16AN</v>
      </c>
      <c r="B319" s="20" t="str">
        <f t="shared" si="320"/>
        <v>Hernia Procedures</v>
      </c>
      <c r="C319" s="20" t="str">
        <f t="shared" si="3"/>
        <v>1</v>
      </c>
      <c r="D319" s="20" t="str">
        <f t="shared" si="4"/>
        <v>16</v>
      </c>
      <c r="E319" s="20" t="str">
        <f t="shared" si="5"/>
        <v>16131</v>
      </c>
      <c r="F319" s="25">
        <v>1613111.0</v>
      </c>
      <c r="G319" s="20" t="s">
        <v>30845</v>
      </c>
      <c r="H319" s="26">
        <v>5195.0</v>
      </c>
      <c r="I319" s="26">
        <v>8037060.0</v>
      </c>
      <c r="J319" s="25">
        <v>1.17</v>
      </c>
      <c r="K319" s="26">
        <v>9403360.0</v>
      </c>
      <c r="L319" s="26">
        <v>8037060.0</v>
      </c>
      <c r="M319" s="25">
        <v>1.17</v>
      </c>
      <c r="N319" s="25">
        <v>1.0</v>
      </c>
      <c r="O319" s="26">
        <v>9403360.0</v>
      </c>
      <c r="P319" s="26">
        <v>4.50927609E10</v>
      </c>
      <c r="Q319" s="26">
        <v>4.9397785697E10</v>
      </c>
      <c r="R319" s="26">
        <v>4.305024797E9</v>
      </c>
      <c r="S319" s="27">
        <v>0.095</v>
      </c>
      <c r="T319" s="20" t="str">
        <f t="array" ref="T319">INDEX(Sheet10!D:D,MATCH(C319&amp;E319,INDEX(Sheet10!A:A&amp;Sheet10!B:B,0),0))</f>
        <v>P16AN</v>
      </c>
      <c r="U319" s="20" t="str">
        <f>VLOOKUP(T319,Sheet10!D:E,2,FALSE)</f>
        <v>Hernia Procedures</v>
      </c>
      <c r="V319" s="20"/>
      <c r="W319" s="20"/>
      <c r="X319" s="20"/>
      <c r="Y319" s="20"/>
      <c r="Z319" s="20"/>
      <c r="AA319" s="20"/>
      <c r="AB319" s="20"/>
      <c r="AC319" s="20"/>
      <c r="AD319" s="20"/>
      <c r="AE319" s="20"/>
    </row>
    <row r="320">
      <c r="A320" s="20" t="str">
        <f t="shared" ref="A320:B320" si="321">T320</f>
        <v>P16AR</v>
      </c>
      <c r="B320" s="20" t="str">
        <f t="shared" si="321"/>
        <v>Complex Therapeutic Colonoscopy Proc.</v>
      </c>
      <c r="C320" s="20" t="str">
        <f t="shared" si="3"/>
        <v>1</v>
      </c>
      <c r="D320" s="20" t="str">
        <f t="shared" si="4"/>
        <v>16</v>
      </c>
      <c r="E320" s="20" t="str">
        <f t="shared" si="5"/>
        <v>16161</v>
      </c>
      <c r="F320" s="25">
        <v>1616119.0</v>
      </c>
      <c r="G320" s="20" t="s">
        <v>24954</v>
      </c>
      <c r="H320" s="25">
        <v>459.0</v>
      </c>
      <c r="I320" s="26">
        <v>8037060.0</v>
      </c>
      <c r="J320" s="25">
        <v>0.6</v>
      </c>
      <c r="K320" s="26">
        <v>4822236.0</v>
      </c>
      <c r="L320" s="26">
        <v>8037060.0</v>
      </c>
      <c r="M320" s="25">
        <v>0.6</v>
      </c>
      <c r="N320" s="25">
        <v>1.0</v>
      </c>
      <c r="O320" s="26">
        <v>4822236.0</v>
      </c>
      <c r="P320" s="26">
        <v>1.4511128E9</v>
      </c>
      <c r="Q320" s="26">
        <v>2.295093324E9</v>
      </c>
      <c r="R320" s="26">
        <v>8.43980524E8</v>
      </c>
      <c r="S320" s="27">
        <v>0.582</v>
      </c>
      <c r="T320" s="20" t="str">
        <f t="array" ref="T320">INDEX(Sheet10!D:D,MATCH(C320&amp;E320,INDEX(Sheet10!A:A&amp;Sheet10!B:B,0),0))</f>
        <v>P16AR</v>
      </c>
      <c r="U320" s="20" t="str">
        <f>VLOOKUP(T320,Sheet10!D:E,2,FALSE)</f>
        <v>Complex Therapeutic Colonoscopy Proc.</v>
      </c>
      <c r="V320" s="20"/>
      <c r="W320" s="20"/>
      <c r="X320" s="20"/>
      <c r="Y320" s="20"/>
      <c r="Z320" s="20"/>
      <c r="AA320" s="20"/>
      <c r="AB320" s="20"/>
      <c r="AC320" s="20"/>
      <c r="AD320" s="20"/>
      <c r="AE320" s="20"/>
    </row>
    <row r="321">
      <c r="A321" s="20" t="str">
        <f t="shared" ref="A321:B321" si="322">T321</f>
        <v>P16AS</v>
      </c>
      <c r="B321" s="20" t="str">
        <f t="shared" si="322"/>
        <v>Colonoscopy Proc.</v>
      </c>
      <c r="C321" s="20" t="str">
        <f t="shared" si="3"/>
        <v>1</v>
      </c>
      <c r="D321" s="20" t="str">
        <f t="shared" si="4"/>
        <v>16</v>
      </c>
      <c r="E321" s="20" t="str">
        <f t="shared" si="5"/>
        <v>16171</v>
      </c>
      <c r="F321" s="25">
        <v>1617110.0</v>
      </c>
      <c r="G321" s="20" t="s">
        <v>30879</v>
      </c>
      <c r="H321" s="26">
        <v>11111.0</v>
      </c>
      <c r="I321" s="26">
        <v>8037060.0</v>
      </c>
      <c r="J321" s="25">
        <v>0.56</v>
      </c>
      <c r="K321" s="26">
        <v>4500754.0</v>
      </c>
      <c r="L321" s="26">
        <v>8037060.0</v>
      </c>
      <c r="M321" s="25">
        <v>0.56</v>
      </c>
      <c r="N321" s="25">
        <v>1.0</v>
      </c>
      <c r="O321" s="26">
        <v>4500754.0</v>
      </c>
      <c r="P321" s="26">
        <v>4.33944748E10</v>
      </c>
      <c r="Q321" s="26">
        <v>5.146803025E10</v>
      </c>
      <c r="R321" s="26">
        <v>8.07355545E9</v>
      </c>
      <c r="S321" s="27">
        <v>0.186</v>
      </c>
      <c r="T321" s="20" t="str">
        <f t="array" ref="T321">INDEX(Sheet10!D:D,MATCH(C321&amp;E321,INDEX(Sheet10!A:A&amp;Sheet10!B:B,0),0))</f>
        <v>P16AS</v>
      </c>
      <c r="U321" s="20" t="str">
        <f>VLOOKUP(T321,Sheet10!D:E,2,FALSE)</f>
        <v>Colonoscopy Proc.</v>
      </c>
      <c r="V321" s="20"/>
      <c r="W321" s="20"/>
      <c r="X321" s="20"/>
      <c r="Y321" s="20"/>
      <c r="Z321" s="20"/>
      <c r="AA321" s="20"/>
      <c r="AB321" s="20"/>
      <c r="AC321" s="20"/>
      <c r="AD321" s="20"/>
      <c r="AE321" s="20"/>
    </row>
    <row r="322">
      <c r="A322" s="20" t="str">
        <f t="shared" ref="A322:B322" si="323">T322</f>
        <v>P16AS</v>
      </c>
      <c r="B322" s="20" t="str">
        <f t="shared" si="323"/>
        <v>Colonoscopy Proc.</v>
      </c>
      <c r="C322" s="20" t="str">
        <f t="shared" si="3"/>
        <v>1</v>
      </c>
      <c r="D322" s="20" t="str">
        <f t="shared" si="4"/>
        <v>16</v>
      </c>
      <c r="E322" s="20" t="str">
        <f t="shared" si="5"/>
        <v>16171</v>
      </c>
      <c r="F322" s="25">
        <v>1617111.0</v>
      </c>
      <c r="G322" s="20" t="s">
        <v>30895</v>
      </c>
      <c r="H322" s="26">
        <v>1532.0</v>
      </c>
      <c r="I322" s="26">
        <v>8037060.0</v>
      </c>
      <c r="J322" s="25">
        <v>0.59</v>
      </c>
      <c r="K322" s="26">
        <v>4741865.0</v>
      </c>
      <c r="L322" s="26">
        <v>8037060.0</v>
      </c>
      <c r="M322" s="25">
        <v>0.59</v>
      </c>
      <c r="N322" s="25">
        <v>1.0</v>
      </c>
      <c r="O322" s="26">
        <v>4741865.0</v>
      </c>
      <c r="P322" s="26">
        <v>5.3573461E9</v>
      </c>
      <c r="Q322" s="26">
        <v>7.564862793E9</v>
      </c>
      <c r="R322" s="26">
        <v>2.207516693E9</v>
      </c>
      <c r="S322" s="27">
        <v>0.412</v>
      </c>
      <c r="T322" s="20" t="str">
        <f t="array" ref="T322">INDEX(Sheet10!D:D,MATCH(C322&amp;E322,INDEX(Sheet10!A:A&amp;Sheet10!B:B,0),0))</f>
        <v>P16AS</v>
      </c>
      <c r="U322" s="20" t="str">
        <f>VLOOKUP(T322,Sheet10!D:E,2,FALSE)</f>
        <v>Colonoscopy Proc.</v>
      </c>
      <c r="V322" s="20"/>
      <c r="W322" s="20"/>
      <c r="X322" s="20"/>
      <c r="Y322" s="20"/>
      <c r="Z322" s="20"/>
      <c r="AA322" s="20"/>
      <c r="AB322" s="20"/>
      <c r="AC322" s="20"/>
      <c r="AD322" s="20"/>
      <c r="AE322" s="20"/>
    </row>
    <row r="323">
      <c r="A323" s="20" t="str">
        <f t="shared" ref="A323:B323" si="324">T323</f>
        <v>P16AW</v>
      </c>
      <c r="B323" s="20" t="str">
        <f t="shared" si="324"/>
        <v>Major Anal and Stomal Procedures</v>
      </c>
      <c r="C323" s="20" t="str">
        <f t="shared" si="3"/>
        <v>1</v>
      </c>
      <c r="D323" s="20" t="str">
        <f t="shared" si="4"/>
        <v>16</v>
      </c>
      <c r="E323" s="20" t="str">
        <f t="shared" si="5"/>
        <v>16181</v>
      </c>
      <c r="F323" s="25">
        <v>1618110.0</v>
      </c>
      <c r="G323" s="20" t="s">
        <v>30917</v>
      </c>
      <c r="H323" s="26">
        <v>4444.0</v>
      </c>
      <c r="I323" s="26">
        <v>8037060.0</v>
      </c>
      <c r="J323" s="25">
        <v>0.78</v>
      </c>
      <c r="K323" s="26">
        <v>6268907.0</v>
      </c>
      <c r="L323" s="26">
        <v>8037060.0</v>
      </c>
      <c r="M323" s="25">
        <v>0.78</v>
      </c>
      <c r="N323" s="25">
        <v>1.25</v>
      </c>
      <c r="O323" s="26">
        <v>7836134.0</v>
      </c>
      <c r="P323" s="26">
        <v>3.47220814E10</v>
      </c>
      <c r="Q323" s="26">
        <v>3.5321303274E10</v>
      </c>
      <c r="R323" s="26">
        <v>5.99221874E8</v>
      </c>
      <c r="S323" s="27">
        <v>0.017</v>
      </c>
      <c r="T323" s="20" t="str">
        <f t="array" ref="T323">INDEX(Sheet10!D:D,MATCH(C323&amp;E323,INDEX(Sheet10!A:A&amp;Sheet10!B:B,0),0))</f>
        <v>P16AW</v>
      </c>
      <c r="U323" s="20" t="str">
        <f>VLOOKUP(T323,Sheet10!D:E,2,FALSE)</f>
        <v>Major Anal and Stomal Procedures</v>
      </c>
      <c r="V323" s="20"/>
      <c r="W323" s="20"/>
      <c r="X323" s="20"/>
      <c r="Y323" s="20"/>
      <c r="Z323" s="20"/>
      <c r="AA323" s="20"/>
      <c r="AB323" s="20"/>
      <c r="AC323" s="20"/>
      <c r="AD323" s="20"/>
      <c r="AE323" s="20"/>
    </row>
    <row r="324">
      <c r="A324" s="20" t="str">
        <f t="shared" ref="A324:B324" si="325">T324</f>
        <v>P16AW</v>
      </c>
      <c r="B324" s="20" t="str">
        <f t="shared" si="325"/>
        <v>Major Anal and Stomal Procedures</v>
      </c>
      <c r="C324" s="20" t="str">
        <f t="shared" si="3"/>
        <v>1</v>
      </c>
      <c r="D324" s="20" t="str">
        <f t="shared" si="4"/>
        <v>16</v>
      </c>
      <c r="E324" s="20" t="str">
        <f t="shared" si="5"/>
        <v>16181</v>
      </c>
      <c r="F324" s="25">
        <v>1618111.0</v>
      </c>
      <c r="G324" s="20" t="s">
        <v>30939</v>
      </c>
      <c r="H324" s="25">
        <v>626.0</v>
      </c>
      <c r="I324" s="26">
        <v>8037060.0</v>
      </c>
      <c r="J324" s="25">
        <v>1.31</v>
      </c>
      <c r="K324" s="26">
        <v>1.0528549E7</v>
      </c>
      <c r="L324" s="26">
        <v>8037060.0</v>
      </c>
      <c r="M324" s="25">
        <v>1.31</v>
      </c>
      <c r="N324" s="25">
        <v>1.05</v>
      </c>
      <c r="O324" s="26">
        <v>1.1054976E7</v>
      </c>
      <c r="P324" s="26">
        <v>6.9029315E9</v>
      </c>
      <c r="Q324" s="26">
        <v>7.029621495E9</v>
      </c>
      <c r="R324" s="26">
        <v>1.26689995E8</v>
      </c>
      <c r="S324" s="27">
        <v>0.018</v>
      </c>
      <c r="T324" s="20" t="str">
        <f t="array" ref="T324">INDEX(Sheet10!D:D,MATCH(C324&amp;E324,INDEX(Sheet10!A:A&amp;Sheet10!B:B,0),0))</f>
        <v>P16AW</v>
      </c>
      <c r="U324" s="20" t="str">
        <f>VLOOKUP(T324,Sheet10!D:E,2,FALSE)</f>
        <v>Major Anal and Stomal Procedures</v>
      </c>
      <c r="V324" s="20"/>
      <c r="W324" s="20"/>
      <c r="X324" s="20"/>
      <c r="Y324" s="20"/>
      <c r="Z324" s="20"/>
      <c r="AA324" s="20"/>
      <c r="AB324" s="20"/>
      <c r="AC324" s="20"/>
      <c r="AD324" s="20"/>
      <c r="AE324" s="20"/>
    </row>
    <row r="325">
      <c r="A325" s="20" t="str">
        <f t="shared" ref="A325:B325" si="326">T325</f>
        <v>P16AT</v>
      </c>
      <c r="B325" s="20" t="str">
        <f t="shared" si="326"/>
        <v>Minor Anal and Stomal Procedures</v>
      </c>
      <c r="C325" s="20" t="str">
        <f t="shared" si="3"/>
        <v>1</v>
      </c>
      <c r="D325" s="20" t="str">
        <f t="shared" si="4"/>
        <v>16</v>
      </c>
      <c r="E325" s="20" t="str">
        <f t="shared" si="5"/>
        <v>16182</v>
      </c>
      <c r="F325" s="25">
        <v>1618210.0</v>
      </c>
      <c r="G325" s="20" t="s">
        <v>30960</v>
      </c>
      <c r="H325" s="26">
        <v>93723.0</v>
      </c>
      <c r="I325" s="26">
        <v>8037060.0</v>
      </c>
      <c r="J325" s="25">
        <v>0.67</v>
      </c>
      <c r="K325" s="26">
        <v>5384830.0</v>
      </c>
      <c r="L325" s="26">
        <v>8037060.0</v>
      </c>
      <c r="M325" s="25">
        <v>0.67</v>
      </c>
      <c r="N325" s="25">
        <v>1.25</v>
      </c>
      <c r="O325" s="26">
        <v>6731038.0</v>
      </c>
      <c r="P325" s="26">
        <v>6.301739655E11</v>
      </c>
      <c r="Q325" s="26">
        <v>6.41193953043E11</v>
      </c>
      <c r="R325" s="26">
        <v>1.1019987543E10</v>
      </c>
      <c r="S325" s="27">
        <v>0.017</v>
      </c>
      <c r="T325" s="20" t="str">
        <f t="array" ref="T325">INDEX(Sheet10!D:D,MATCH(C325&amp;E325,INDEX(Sheet10!A:A&amp;Sheet10!B:B,0),0))</f>
        <v>P16AT</v>
      </c>
      <c r="U325" s="20" t="str">
        <f>VLOOKUP(T325,Sheet10!D:E,2,FALSE)</f>
        <v>Minor Anal and Stomal Procedures</v>
      </c>
      <c r="V325" s="20"/>
      <c r="W325" s="20"/>
      <c r="X325" s="20"/>
      <c r="Y325" s="20"/>
      <c r="Z325" s="20"/>
      <c r="AA325" s="20"/>
      <c r="AB325" s="20"/>
      <c r="AC325" s="20"/>
      <c r="AD325" s="20"/>
      <c r="AE325" s="20"/>
    </row>
    <row r="326">
      <c r="A326" s="20" t="str">
        <f t="shared" ref="A326:B326" si="327">T326</f>
        <v>P16AT</v>
      </c>
      <c r="B326" s="20" t="str">
        <f t="shared" si="327"/>
        <v>Minor Anal and Stomal Procedures</v>
      </c>
      <c r="C326" s="20" t="str">
        <f t="shared" si="3"/>
        <v>1</v>
      </c>
      <c r="D326" s="20" t="str">
        <f t="shared" si="4"/>
        <v>16</v>
      </c>
      <c r="E326" s="20" t="str">
        <f t="shared" si="5"/>
        <v>16182</v>
      </c>
      <c r="F326" s="25">
        <v>1618211.0</v>
      </c>
      <c r="G326" s="20" t="s">
        <v>30980</v>
      </c>
      <c r="H326" s="25">
        <v>329.0</v>
      </c>
      <c r="I326" s="26">
        <v>8037060.0</v>
      </c>
      <c r="J326" s="25">
        <v>0.72</v>
      </c>
      <c r="K326" s="26">
        <v>5786683.0</v>
      </c>
      <c r="L326" s="26">
        <v>8037060.0</v>
      </c>
      <c r="M326" s="25">
        <v>0.72</v>
      </c>
      <c r="N326" s="25">
        <v>1.23</v>
      </c>
      <c r="O326" s="26">
        <v>7117620.0</v>
      </c>
      <c r="P326" s="26">
        <v>2.3369223E9</v>
      </c>
      <c r="Q326" s="26">
        <v>2.381581091E9</v>
      </c>
      <c r="R326" s="26">
        <v>4.4658791E7</v>
      </c>
      <c r="S326" s="27">
        <v>0.019</v>
      </c>
      <c r="T326" s="20" t="str">
        <f t="array" ref="T326">INDEX(Sheet10!D:D,MATCH(C326&amp;E326,INDEX(Sheet10!A:A&amp;Sheet10!B:B,0),0))</f>
        <v>P16AT</v>
      </c>
      <c r="U326" s="20" t="str">
        <f>VLOOKUP(T326,Sheet10!D:E,2,FALSE)</f>
        <v>Minor Anal and Stomal Procedures</v>
      </c>
      <c r="V326" s="20"/>
      <c r="W326" s="20"/>
      <c r="X326" s="20"/>
      <c r="Y326" s="20"/>
      <c r="Z326" s="20"/>
      <c r="AA326" s="20"/>
      <c r="AB326" s="20"/>
      <c r="AC326" s="20"/>
      <c r="AD326" s="20"/>
      <c r="AE326" s="20"/>
    </row>
    <row r="327">
      <c r="A327" s="20" t="str">
        <f t="shared" ref="A327:B327" si="328">T327</f>
        <v>P16AT</v>
      </c>
      <c r="B327" s="20" t="str">
        <f t="shared" si="328"/>
        <v>Minor Anal and Stomal Procedures</v>
      </c>
      <c r="C327" s="20" t="str">
        <f t="shared" si="3"/>
        <v>1</v>
      </c>
      <c r="D327" s="20" t="str">
        <f t="shared" si="4"/>
        <v>16</v>
      </c>
      <c r="E327" s="20" t="str">
        <f t="shared" si="5"/>
        <v>16182</v>
      </c>
      <c r="F327" s="25">
        <v>1618212.0</v>
      </c>
      <c r="G327" s="20" t="s">
        <v>31001</v>
      </c>
      <c r="H327" s="26">
        <v>3723.0</v>
      </c>
      <c r="I327" s="26">
        <v>8037060.0</v>
      </c>
      <c r="J327" s="25">
        <v>0.92</v>
      </c>
      <c r="K327" s="26">
        <v>7394095.0</v>
      </c>
      <c r="L327" s="26">
        <v>8037060.0</v>
      </c>
      <c r="M327" s="25">
        <v>0.92</v>
      </c>
      <c r="N327" s="25">
        <v>1.12</v>
      </c>
      <c r="O327" s="26">
        <v>8281387.0</v>
      </c>
      <c r="P327" s="26">
        <v>3.08290055E10</v>
      </c>
      <c r="Q327" s="26">
        <v>3.1359218401E10</v>
      </c>
      <c r="R327" s="26">
        <v>5.30212901E8</v>
      </c>
      <c r="S327" s="27">
        <v>0.017</v>
      </c>
      <c r="T327" s="20" t="str">
        <f t="array" ref="T327">INDEX(Sheet10!D:D,MATCH(C327&amp;E327,INDEX(Sheet10!A:A&amp;Sheet10!B:B,0),0))</f>
        <v>P16AT</v>
      </c>
      <c r="U327" s="20" t="str">
        <f>VLOOKUP(T327,Sheet10!D:E,2,FALSE)</f>
        <v>Minor Anal and Stomal Procedures</v>
      </c>
      <c r="V327" s="20"/>
      <c r="W327" s="20"/>
      <c r="X327" s="20"/>
      <c r="Y327" s="20"/>
      <c r="Z327" s="20"/>
      <c r="AA327" s="20"/>
      <c r="AB327" s="20"/>
      <c r="AC327" s="20"/>
      <c r="AD327" s="20"/>
      <c r="AE327" s="20"/>
    </row>
    <row r="328">
      <c r="A328" s="20" t="str">
        <f t="shared" ref="A328:B328" si="329">T328</f>
        <v>P16AT</v>
      </c>
      <c r="B328" s="20" t="str">
        <f t="shared" si="329"/>
        <v>Minor Anal and Stomal Procedures</v>
      </c>
      <c r="C328" s="20" t="str">
        <f t="shared" si="3"/>
        <v>1</v>
      </c>
      <c r="D328" s="20" t="str">
        <f t="shared" si="4"/>
        <v>16</v>
      </c>
      <c r="E328" s="20" t="str">
        <f t="shared" si="5"/>
        <v>16182</v>
      </c>
      <c r="F328" s="25">
        <v>1618213.0</v>
      </c>
      <c r="G328" s="20" t="s">
        <v>31020</v>
      </c>
      <c r="H328" s="25">
        <v>375.0</v>
      </c>
      <c r="I328" s="26">
        <v>8037060.0</v>
      </c>
      <c r="J328" s="25">
        <v>1.25</v>
      </c>
      <c r="K328" s="26">
        <v>1.0046325E7</v>
      </c>
      <c r="L328" s="26">
        <v>8037060.0</v>
      </c>
      <c r="M328" s="25">
        <v>1.25</v>
      </c>
      <c r="N328" s="25">
        <v>1.17</v>
      </c>
      <c r="O328" s="26">
        <v>1.17542E7</v>
      </c>
      <c r="P328" s="26">
        <v>4.4002169E9</v>
      </c>
      <c r="Q328" s="26">
        <v>4.484737094E9</v>
      </c>
      <c r="R328" s="26">
        <v>8.4520194E7</v>
      </c>
      <c r="S328" s="27">
        <v>0.019</v>
      </c>
      <c r="T328" s="20" t="str">
        <f t="array" ref="T328">INDEX(Sheet10!D:D,MATCH(C328&amp;E328,INDEX(Sheet10!A:A&amp;Sheet10!B:B,0),0))</f>
        <v>P16AT</v>
      </c>
      <c r="U328" s="20" t="str">
        <f>VLOOKUP(T328,Sheet10!D:E,2,FALSE)</f>
        <v>Minor Anal and Stomal Procedures</v>
      </c>
      <c r="V328" s="20"/>
      <c r="W328" s="20"/>
      <c r="X328" s="20"/>
      <c r="Y328" s="20"/>
      <c r="Z328" s="20"/>
      <c r="AA328" s="20"/>
      <c r="AB328" s="20"/>
      <c r="AC328" s="20"/>
      <c r="AD328" s="20"/>
      <c r="AE328" s="20"/>
    </row>
    <row r="329">
      <c r="A329" s="20" t="str">
        <f t="shared" ref="A329:B329" si="330">T329</f>
        <v>P16AV</v>
      </c>
      <c r="B329" s="20" t="str">
        <f t="shared" si="330"/>
        <v>Other Esophageal Procedures</v>
      </c>
      <c r="C329" s="20" t="str">
        <f t="shared" si="3"/>
        <v>1</v>
      </c>
      <c r="D329" s="20" t="str">
        <f t="shared" si="4"/>
        <v>16</v>
      </c>
      <c r="E329" s="20" t="str">
        <f t="shared" si="5"/>
        <v>16201</v>
      </c>
      <c r="F329" s="25">
        <v>1620119.0</v>
      </c>
      <c r="G329" s="20" t="s">
        <v>6901</v>
      </c>
      <c r="H329" s="25">
        <v>410.0</v>
      </c>
      <c r="I329" s="26">
        <v>8037060.0</v>
      </c>
      <c r="J329" s="25">
        <v>2.23</v>
      </c>
      <c r="K329" s="26">
        <v>1.7922644E7</v>
      </c>
      <c r="L329" s="26">
        <v>8037060.0</v>
      </c>
      <c r="M329" s="25">
        <v>2.23</v>
      </c>
      <c r="N329" s="25">
        <v>1.15</v>
      </c>
      <c r="O329" s="26">
        <v>2.061104E7</v>
      </c>
      <c r="P329" s="26">
        <v>8.4283827E9</v>
      </c>
      <c r="Q329" s="26">
        <v>8.519439552E9</v>
      </c>
      <c r="R329" s="26">
        <v>9.1056852E7</v>
      </c>
      <c r="S329" s="27">
        <v>0.011</v>
      </c>
      <c r="T329" s="20" t="str">
        <f t="array" ref="T329">INDEX(Sheet10!D:D,MATCH(C329&amp;E329,INDEX(Sheet10!A:A&amp;Sheet10!B:B,0),0))</f>
        <v>P16AV</v>
      </c>
      <c r="U329" s="20" t="str">
        <f>VLOOKUP(T329,Sheet10!D:E,2,FALSE)</f>
        <v>Other Esophageal Procedures</v>
      </c>
      <c r="V329" s="20"/>
      <c r="W329" s="20"/>
      <c r="X329" s="20"/>
      <c r="Y329" s="20"/>
      <c r="Z329" s="20"/>
      <c r="AA329" s="20"/>
      <c r="AB329" s="20"/>
      <c r="AC329" s="20"/>
      <c r="AD329" s="20"/>
      <c r="AE329" s="20"/>
    </row>
    <row r="330">
      <c r="A330" s="20" t="str">
        <f t="shared" ref="A330:B330" si="331">T330</f>
        <v>D16AA</v>
      </c>
      <c r="B330" s="20" t="str">
        <f t="shared" si="331"/>
        <v>Stomach, Eso &amp; Duodenum Resection Open Proc. w Malignancy</v>
      </c>
      <c r="C330" s="20" t="str">
        <f t="shared" si="3"/>
        <v>1</v>
      </c>
      <c r="D330" s="20" t="str">
        <f t="shared" si="4"/>
        <v>16</v>
      </c>
      <c r="E330" s="20" t="str">
        <f t="shared" si="5"/>
        <v>16611</v>
      </c>
      <c r="F330" s="25">
        <v>1661110.0</v>
      </c>
      <c r="G330" s="20" t="s">
        <v>31049</v>
      </c>
      <c r="H330" s="26">
        <v>5411.0</v>
      </c>
      <c r="I330" s="26">
        <v>8037060.0</v>
      </c>
      <c r="J330" s="25">
        <v>0.55</v>
      </c>
      <c r="K330" s="26">
        <v>4420383.0</v>
      </c>
      <c r="L330" s="26">
        <v>8037060.0</v>
      </c>
      <c r="M330" s="25">
        <v>0.55</v>
      </c>
      <c r="N330" s="25">
        <v>1.0</v>
      </c>
      <c r="O330" s="26">
        <v>4420383.0</v>
      </c>
      <c r="P330" s="26">
        <v>2.40861386E10</v>
      </c>
      <c r="Q330" s="26">
        <v>2.4483748413E10</v>
      </c>
      <c r="R330" s="26">
        <v>3.97609813E8</v>
      </c>
      <c r="S330" s="27">
        <v>0.017</v>
      </c>
      <c r="T330" s="20" t="str">
        <f t="array" ref="T330">INDEX(Sheet10!D:D,MATCH(C330&amp;E330,INDEX(Sheet10!A:A&amp;Sheet10!B:B,0),0))</f>
        <v>D16AA</v>
      </c>
      <c r="U330" s="20" t="str">
        <f>VLOOKUP(T330,Sheet10!D:E,2,FALSE)</f>
        <v>Stomach, Eso &amp; Duodenum Resection Open Proc. w Malignancy</v>
      </c>
      <c r="V330" s="20"/>
      <c r="W330" s="20"/>
      <c r="X330" s="20"/>
      <c r="Y330" s="20"/>
      <c r="Z330" s="20"/>
      <c r="AA330" s="20"/>
      <c r="AB330" s="20"/>
      <c r="AC330" s="20"/>
      <c r="AD330" s="20"/>
      <c r="AE330" s="20"/>
    </row>
    <row r="331">
      <c r="A331" s="20" t="str">
        <f t="shared" ref="A331:B331" si="332">T331</f>
        <v>D16AA</v>
      </c>
      <c r="B331" s="20" t="str">
        <f t="shared" si="332"/>
        <v>Stomach, Eso &amp; Duodenum Resection Open Proc. w Malignancy</v>
      </c>
      <c r="C331" s="20" t="str">
        <f t="shared" si="3"/>
        <v>1</v>
      </c>
      <c r="D331" s="20" t="str">
        <f t="shared" si="4"/>
        <v>16</v>
      </c>
      <c r="E331" s="20" t="str">
        <f t="shared" si="5"/>
        <v>16611</v>
      </c>
      <c r="F331" s="25">
        <v>1661111.0</v>
      </c>
      <c r="G331" s="20" t="s">
        <v>31067</v>
      </c>
      <c r="H331" s="26">
        <v>4267.0</v>
      </c>
      <c r="I331" s="26">
        <v>8037060.0</v>
      </c>
      <c r="J331" s="25">
        <v>0.99</v>
      </c>
      <c r="K331" s="26">
        <v>7956689.0</v>
      </c>
      <c r="L331" s="26">
        <v>8037060.0</v>
      </c>
      <c r="M331" s="25">
        <v>0.99</v>
      </c>
      <c r="N331" s="25">
        <v>1.06</v>
      </c>
      <c r="O331" s="26">
        <v>8434091.0</v>
      </c>
      <c r="P331" s="26">
        <v>3.59159109E10</v>
      </c>
      <c r="Q331" s="26">
        <v>3.676704329E10</v>
      </c>
      <c r="R331" s="26">
        <v>8.5113239E8</v>
      </c>
      <c r="S331" s="27">
        <v>0.024</v>
      </c>
      <c r="T331" s="20" t="str">
        <f t="array" ref="T331">INDEX(Sheet10!D:D,MATCH(C331&amp;E331,INDEX(Sheet10!A:A&amp;Sheet10!B:B,0),0))</f>
        <v>D16AA</v>
      </c>
      <c r="U331" s="20" t="str">
        <f>VLOOKUP(T331,Sheet10!D:E,2,FALSE)</f>
        <v>Stomach, Eso &amp; Duodenum Resection Open Proc. w Malignancy</v>
      </c>
      <c r="V331" s="20"/>
      <c r="W331" s="20"/>
      <c r="X331" s="20"/>
      <c r="Y331" s="20"/>
      <c r="Z331" s="20"/>
      <c r="AA331" s="20"/>
      <c r="AB331" s="20"/>
      <c r="AC331" s="20"/>
      <c r="AD331" s="20"/>
      <c r="AE331" s="20"/>
    </row>
    <row r="332">
      <c r="A332" s="20" t="str">
        <f t="shared" ref="A332:B332" si="333">T332</f>
        <v>D16AA</v>
      </c>
      <c r="B332" s="20" t="str">
        <f t="shared" si="333"/>
        <v>Stomach, Eso &amp; Duodenum Resection Open Proc. w Malignancy</v>
      </c>
      <c r="C332" s="20" t="str">
        <f t="shared" si="3"/>
        <v>1</v>
      </c>
      <c r="D332" s="20" t="str">
        <f t="shared" si="4"/>
        <v>16</v>
      </c>
      <c r="E332" s="20" t="str">
        <f t="shared" si="5"/>
        <v>16611</v>
      </c>
      <c r="F332" s="25">
        <v>1661112.0</v>
      </c>
      <c r="G332" s="20" t="s">
        <v>31086</v>
      </c>
      <c r="H332" s="26">
        <v>1217.0</v>
      </c>
      <c r="I332" s="26">
        <v>8037060.0</v>
      </c>
      <c r="J332" s="25">
        <v>1.48</v>
      </c>
      <c r="K332" s="26">
        <v>1.1894849E7</v>
      </c>
      <c r="L332" s="26">
        <v>8037060.0</v>
      </c>
      <c r="M332" s="25">
        <v>1.48</v>
      </c>
      <c r="N332" s="25">
        <v>1.03</v>
      </c>
      <c r="O332" s="26">
        <v>1.2251694E7</v>
      </c>
      <c r="P332" s="26">
        <v>1.48734484E10</v>
      </c>
      <c r="Q332" s="26">
        <v>1.5177349114E10</v>
      </c>
      <c r="R332" s="26">
        <v>3.03900714E8</v>
      </c>
      <c r="S332" s="27">
        <v>0.02</v>
      </c>
      <c r="T332" s="20" t="str">
        <f t="array" ref="T332">INDEX(Sheet10!D:D,MATCH(C332&amp;E332,INDEX(Sheet10!A:A&amp;Sheet10!B:B,0),0))</f>
        <v>D16AA</v>
      </c>
      <c r="U332" s="20" t="str">
        <f>VLOOKUP(T332,Sheet10!D:E,2,FALSE)</f>
        <v>Stomach, Eso &amp; Duodenum Resection Open Proc. w Malignancy</v>
      </c>
      <c r="V332" s="20"/>
      <c r="W332" s="20"/>
      <c r="X332" s="20"/>
      <c r="Y332" s="20"/>
      <c r="Z332" s="20"/>
      <c r="AA332" s="20"/>
      <c r="AB332" s="20"/>
      <c r="AC332" s="20"/>
      <c r="AD332" s="20"/>
      <c r="AE332" s="20"/>
    </row>
    <row r="333">
      <c r="A333" s="20" t="str">
        <f t="shared" ref="A333:B333" si="334">T333</f>
        <v>D16AB</v>
      </c>
      <c r="B333" s="20" t="str">
        <f t="shared" si="334"/>
        <v>Gastrointestinal Hemorrhage</v>
      </c>
      <c r="C333" s="20" t="str">
        <f t="shared" si="3"/>
        <v>1</v>
      </c>
      <c r="D333" s="20" t="str">
        <f t="shared" si="4"/>
        <v>16</v>
      </c>
      <c r="E333" s="20" t="str">
        <f t="shared" si="5"/>
        <v>16621</v>
      </c>
      <c r="F333" s="25">
        <v>1662110.0</v>
      </c>
      <c r="G333" s="20" t="s">
        <v>31104</v>
      </c>
      <c r="H333" s="26">
        <v>65830.0</v>
      </c>
      <c r="I333" s="26">
        <v>8037060.0</v>
      </c>
      <c r="J333" s="25">
        <v>0.5</v>
      </c>
      <c r="K333" s="26">
        <v>4018530.0</v>
      </c>
      <c r="L333" s="26">
        <v>8037060.0</v>
      </c>
      <c r="M333" s="25">
        <v>0.5</v>
      </c>
      <c r="N333" s="25">
        <v>0.53</v>
      </c>
      <c r="O333" s="26">
        <v>2129821.0</v>
      </c>
      <c r="P333" s="26">
        <v>1.255681391E11</v>
      </c>
      <c r="Q333" s="26">
        <v>1.45985633847E11</v>
      </c>
      <c r="R333" s="26">
        <v>2.0417494747E10</v>
      </c>
      <c r="S333" s="27">
        <v>0.163</v>
      </c>
      <c r="T333" s="20" t="str">
        <f t="array" ref="T333">INDEX(Sheet10!D:D,MATCH(C333&amp;E333,INDEX(Sheet10!A:A&amp;Sheet10!B:B,0),0))</f>
        <v>D16AB</v>
      </c>
      <c r="U333" s="20" t="str">
        <f>VLOOKUP(T333,Sheet10!D:E,2,FALSE)</f>
        <v>Gastrointestinal Hemorrhage</v>
      </c>
      <c r="V333" s="20"/>
      <c r="W333" s="20"/>
      <c r="X333" s="20"/>
      <c r="Y333" s="20"/>
      <c r="Z333" s="20"/>
      <c r="AA333" s="20"/>
      <c r="AB333" s="20"/>
      <c r="AC333" s="20"/>
      <c r="AD333" s="20"/>
      <c r="AE333" s="20"/>
    </row>
    <row r="334">
      <c r="A334" s="20" t="str">
        <f t="shared" ref="A334:B334" si="335">T334</f>
        <v>D16AB</v>
      </c>
      <c r="B334" s="20" t="str">
        <f t="shared" si="335"/>
        <v>Gastrointestinal Hemorrhage</v>
      </c>
      <c r="C334" s="20" t="str">
        <f t="shared" si="3"/>
        <v>1</v>
      </c>
      <c r="D334" s="20" t="str">
        <f t="shared" si="4"/>
        <v>16</v>
      </c>
      <c r="E334" s="20" t="str">
        <f t="shared" si="5"/>
        <v>16621</v>
      </c>
      <c r="F334" s="25">
        <v>1662111.0</v>
      </c>
      <c r="G334" s="20" t="s">
        <v>31123</v>
      </c>
      <c r="H334" s="26">
        <v>12596.0</v>
      </c>
      <c r="I334" s="26">
        <v>8037060.0</v>
      </c>
      <c r="J334" s="25">
        <v>0.67</v>
      </c>
      <c r="K334" s="26">
        <v>5384830.0</v>
      </c>
      <c r="L334" s="26">
        <v>8037060.0</v>
      </c>
      <c r="M334" s="25">
        <v>0.67</v>
      </c>
      <c r="N334" s="25">
        <v>1.0</v>
      </c>
      <c r="O334" s="26">
        <v>5384830.0</v>
      </c>
      <c r="P334" s="26">
        <v>3.42715279E10</v>
      </c>
      <c r="Q334" s="26">
        <v>6.9107621199E10</v>
      </c>
      <c r="R334" s="26">
        <v>3.4836093299E10</v>
      </c>
      <c r="S334" s="27">
        <v>1.016</v>
      </c>
      <c r="T334" s="20" t="str">
        <f t="array" ref="T334">INDEX(Sheet10!D:D,MATCH(C334&amp;E334,INDEX(Sheet10!A:A&amp;Sheet10!B:B,0),0))</f>
        <v>D16AB</v>
      </c>
      <c r="U334" s="20" t="str">
        <f>VLOOKUP(T334,Sheet10!D:E,2,FALSE)</f>
        <v>Gastrointestinal Hemorrhage</v>
      </c>
      <c r="V334" s="20"/>
      <c r="W334" s="20"/>
      <c r="X334" s="20"/>
      <c r="Y334" s="20"/>
      <c r="Z334" s="20"/>
      <c r="AA334" s="20"/>
      <c r="AB334" s="20"/>
      <c r="AC334" s="20"/>
      <c r="AD334" s="20"/>
      <c r="AE334" s="20"/>
    </row>
    <row r="335">
      <c r="A335" s="20" t="str">
        <f t="shared" ref="A335:B335" si="336">T335</f>
        <v>D16AB</v>
      </c>
      <c r="B335" s="20" t="str">
        <f t="shared" si="336"/>
        <v>Gastrointestinal Hemorrhage</v>
      </c>
      <c r="C335" s="20" t="str">
        <f t="shared" si="3"/>
        <v>1</v>
      </c>
      <c r="D335" s="20" t="str">
        <f t="shared" si="4"/>
        <v>16</v>
      </c>
      <c r="E335" s="20" t="str">
        <f t="shared" si="5"/>
        <v>16621</v>
      </c>
      <c r="F335" s="25">
        <v>1662112.0</v>
      </c>
      <c r="G335" s="20" t="s">
        <v>31144</v>
      </c>
      <c r="H335" s="26">
        <v>20301.0</v>
      </c>
      <c r="I335" s="26">
        <v>8037060.0</v>
      </c>
      <c r="J335" s="25">
        <v>0.81</v>
      </c>
      <c r="K335" s="26">
        <v>6510019.0</v>
      </c>
      <c r="L335" s="26">
        <v>8037060.0</v>
      </c>
      <c r="M335" s="25">
        <v>0.81</v>
      </c>
      <c r="N335" s="25">
        <v>1.2</v>
      </c>
      <c r="O335" s="26">
        <v>7812022.0</v>
      </c>
      <c r="P335" s="26">
        <v>7.25120495E10</v>
      </c>
      <c r="Q335" s="26">
        <v>1.60940072618E11</v>
      </c>
      <c r="R335" s="26">
        <v>8.8428023118E10</v>
      </c>
      <c r="S335" s="27">
        <v>1.219</v>
      </c>
      <c r="T335" s="20" t="str">
        <f t="array" ref="T335">INDEX(Sheet10!D:D,MATCH(C335&amp;E335,INDEX(Sheet10!A:A&amp;Sheet10!B:B,0),0))</f>
        <v>D16AB</v>
      </c>
      <c r="U335" s="20" t="str">
        <f>VLOOKUP(T335,Sheet10!D:E,2,FALSE)</f>
        <v>Gastrointestinal Hemorrhage</v>
      </c>
      <c r="V335" s="20"/>
      <c r="W335" s="20"/>
      <c r="X335" s="20"/>
      <c r="Y335" s="20"/>
      <c r="Z335" s="20"/>
      <c r="AA335" s="20"/>
      <c r="AB335" s="20"/>
      <c r="AC335" s="20"/>
      <c r="AD335" s="20"/>
      <c r="AE335" s="20"/>
    </row>
    <row r="336">
      <c r="A336" s="20" t="str">
        <f t="shared" ref="A336:B336" si="337">T336</f>
        <v>D16AC</v>
      </c>
      <c r="B336" s="20" t="str">
        <f t="shared" si="337"/>
        <v>Complicated Peptic Ulcer</v>
      </c>
      <c r="C336" s="20" t="str">
        <f t="shared" si="3"/>
        <v>1</v>
      </c>
      <c r="D336" s="20" t="str">
        <f t="shared" si="4"/>
        <v>16</v>
      </c>
      <c r="E336" s="20" t="str">
        <f t="shared" si="5"/>
        <v>16631</v>
      </c>
      <c r="F336" s="25">
        <v>1663110.0</v>
      </c>
      <c r="G336" s="20" t="s">
        <v>31163</v>
      </c>
      <c r="H336" s="26">
        <v>2301.0</v>
      </c>
      <c r="I336" s="26">
        <v>8037060.0</v>
      </c>
      <c r="J336" s="25">
        <v>0.48</v>
      </c>
      <c r="K336" s="26">
        <v>3857789.0</v>
      </c>
      <c r="L336" s="26">
        <v>8037060.0</v>
      </c>
      <c r="M336" s="25">
        <v>0.48</v>
      </c>
      <c r="N336" s="25">
        <v>1.0</v>
      </c>
      <c r="O336" s="26">
        <v>3857789.0</v>
      </c>
      <c r="P336" s="26">
        <v>7.4045623E9</v>
      </c>
      <c r="Q336" s="26">
        <v>9.079692029E9</v>
      </c>
      <c r="R336" s="26">
        <v>1.675129729E9</v>
      </c>
      <c r="S336" s="27">
        <v>0.226</v>
      </c>
      <c r="T336" s="20" t="str">
        <f t="array" ref="T336">INDEX(Sheet10!D:D,MATCH(C336&amp;E336,INDEX(Sheet10!A:A&amp;Sheet10!B:B,0),0))</f>
        <v>D16AC</v>
      </c>
      <c r="U336" s="20" t="str">
        <f>VLOOKUP(T336,Sheet10!D:E,2,FALSE)</f>
        <v>Complicated Peptic Ulcer</v>
      </c>
      <c r="V336" s="20"/>
      <c r="W336" s="20"/>
      <c r="X336" s="20"/>
      <c r="Y336" s="20"/>
      <c r="Z336" s="20"/>
      <c r="AA336" s="20"/>
      <c r="AB336" s="20"/>
      <c r="AC336" s="20"/>
      <c r="AD336" s="20"/>
      <c r="AE336" s="20"/>
    </row>
    <row r="337">
      <c r="A337" s="20" t="str">
        <f t="shared" ref="A337:B337" si="338">T337</f>
        <v>D16AC</v>
      </c>
      <c r="B337" s="20" t="str">
        <f t="shared" si="338"/>
        <v>Complicated Peptic Ulcer</v>
      </c>
      <c r="C337" s="20" t="str">
        <f t="shared" si="3"/>
        <v>1</v>
      </c>
      <c r="D337" s="20" t="str">
        <f t="shared" si="4"/>
        <v>16</v>
      </c>
      <c r="E337" s="20" t="str">
        <f t="shared" si="5"/>
        <v>16631</v>
      </c>
      <c r="F337" s="25">
        <v>1663111.0</v>
      </c>
      <c r="G337" s="20" t="s">
        <v>31184</v>
      </c>
      <c r="H337" s="26">
        <v>1109.0</v>
      </c>
      <c r="I337" s="26">
        <v>8037060.0</v>
      </c>
      <c r="J337" s="25">
        <v>0.66</v>
      </c>
      <c r="K337" s="26">
        <v>5304460.0</v>
      </c>
      <c r="L337" s="26">
        <v>8037060.0</v>
      </c>
      <c r="M337" s="25">
        <v>0.66</v>
      </c>
      <c r="N337" s="25">
        <v>1.0</v>
      </c>
      <c r="O337" s="26">
        <v>5304460.0</v>
      </c>
      <c r="P337" s="26">
        <v>5.7402424E9</v>
      </c>
      <c r="Q337" s="26">
        <v>5.991151696E9</v>
      </c>
      <c r="R337" s="26">
        <v>2.50909296E8</v>
      </c>
      <c r="S337" s="27">
        <v>0.044</v>
      </c>
      <c r="T337" s="20" t="str">
        <f t="array" ref="T337">INDEX(Sheet10!D:D,MATCH(C337&amp;E337,INDEX(Sheet10!A:A&amp;Sheet10!B:B,0),0))</f>
        <v>D16AC</v>
      </c>
      <c r="U337" s="20" t="str">
        <f>VLOOKUP(T337,Sheet10!D:E,2,FALSE)</f>
        <v>Complicated Peptic Ulcer</v>
      </c>
      <c r="V337" s="20"/>
      <c r="W337" s="20"/>
      <c r="X337" s="20"/>
      <c r="Y337" s="20"/>
      <c r="Z337" s="20"/>
      <c r="AA337" s="20"/>
      <c r="AB337" s="20"/>
      <c r="AC337" s="20"/>
      <c r="AD337" s="20"/>
      <c r="AE337" s="20"/>
    </row>
    <row r="338">
      <c r="A338" s="20" t="str">
        <f t="shared" ref="A338:B338" si="339">T338</f>
        <v>D16AC</v>
      </c>
      <c r="B338" s="20" t="str">
        <f t="shared" si="339"/>
        <v>Complicated Peptic Ulcer</v>
      </c>
      <c r="C338" s="20" t="str">
        <f t="shared" si="3"/>
        <v>1</v>
      </c>
      <c r="D338" s="20" t="str">
        <f t="shared" si="4"/>
        <v>16</v>
      </c>
      <c r="E338" s="20" t="str">
        <f t="shared" si="5"/>
        <v>16631</v>
      </c>
      <c r="F338" s="25">
        <v>1663112.0</v>
      </c>
      <c r="G338" s="20" t="s">
        <v>31209</v>
      </c>
      <c r="H338" s="25">
        <v>93.0</v>
      </c>
      <c r="I338" s="26">
        <v>8037060.0</v>
      </c>
      <c r="J338" s="25">
        <v>0.79</v>
      </c>
      <c r="K338" s="26">
        <v>6349277.0</v>
      </c>
      <c r="L338" s="26">
        <v>8037060.0</v>
      </c>
      <c r="M338" s="25">
        <v>0.79</v>
      </c>
      <c r="N338" s="25">
        <v>1.48</v>
      </c>
      <c r="O338" s="26">
        <v>9396931.0</v>
      </c>
      <c r="P338" s="26">
        <v>8.747552E8</v>
      </c>
      <c r="Q338" s="26">
        <v>8.91568541E8</v>
      </c>
      <c r="R338" s="26">
        <v>1.6813341E7</v>
      </c>
      <c r="S338" s="27">
        <v>0.019</v>
      </c>
      <c r="T338" s="20" t="str">
        <f t="array" ref="T338">INDEX(Sheet10!D:D,MATCH(C338&amp;E338,INDEX(Sheet10!A:A&amp;Sheet10!B:B,0),0))</f>
        <v>D16AC</v>
      </c>
      <c r="U338" s="20" t="str">
        <f>VLOOKUP(T338,Sheet10!D:E,2,FALSE)</f>
        <v>Complicated Peptic Ulcer</v>
      </c>
      <c r="V338" s="20"/>
      <c r="W338" s="20"/>
      <c r="X338" s="20"/>
      <c r="Y338" s="20"/>
      <c r="Z338" s="20"/>
      <c r="AA338" s="20"/>
      <c r="AB338" s="20"/>
      <c r="AC338" s="20"/>
      <c r="AD338" s="20"/>
      <c r="AE338" s="20"/>
    </row>
    <row r="339">
      <c r="A339" s="20" t="str">
        <f t="shared" ref="A339:B339" si="340">T339</f>
        <v>D16AD</v>
      </c>
      <c r="B339" s="20" t="str">
        <f t="shared" si="340"/>
        <v>Uncomplicated Peptic Ulcer</v>
      </c>
      <c r="C339" s="20" t="str">
        <f t="shared" si="3"/>
        <v>1</v>
      </c>
      <c r="D339" s="20" t="str">
        <f t="shared" si="4"/>
        <v>16</v>
      </c>
      <c r="E339" s="20" t="str">
        <f t="shared" si="5"/>
        <v>16641</v>
      </c>
      <c r="F339" s="25">
        <v>1664119.0</v>
      </c>
      <c r="G339" s="20" t="s">
        <v>24991</v>
      </c>
      <c r="H339" s="25">
        <v>251.0</v>
      </c>
      <c r="I339" s="26">
        <v>8037060.0</v>
      </c>
      <c r="J339" s="25">
        <v>0.38</v>
      </c>
      <c r="K339" s="26">
        <v>3054083.0</v>
      </c>
      <c r="L339" s="26">
        <v>8037060.0</v>
      </c>
      <c r="M339" s="25">
        <v>0.38</v>
      </c>
      <c r="N339" s="25">
        <v>1.07</v>
      </c>
      <c r="O339" s="26">
        <v>3267869.0</v>
      </c>
      <c r="P339" s="26">
        <v>8.183706E8</v>
      </c>
      <c r="Q339" s="26">
        <v>8.46933518E8</v>
      </c>
      <c r="R339" s="26">
        <v>2.8562918E7</v>
      </c>
      <c r="S339" s="27">
        <v>0.035</v>
      </c>
      <c r="T339" s="20" t="str">
        <f t="array" ref="T339">INDEX(Sheet10!D:D,MATCH(C339&amp;E339,INDEX(Sheet10!A:A&amp;Sheet10!B:B,0),0))</f>
        <v>D16AD</v>
      </c>
      <c r="U339" s="20" t="str">
        <f>VLOOKUP(T339,Sheet10!D:E,2,FALSE)</f>
        <v>Uncomplicated Peptic Ulcer</v>
      </c>
      <c r="V339" s="20"/>
      <c r="W339" s="20"/>
      <c r="X339" s="20"/>
      <c r="Y339" s="20"/>
      <c r="Z339" s="20"/>
      <c r="AA339" s="20"/>
      <c r="AB339" s="20"/>
      <c r="AC339" s="20"/>
      <c r="AD339" s="20"/>
      <c r="AE339" s="20"/>
    </row>
    <row r="340">
      <c r="A340" s="20" t="str">
        <f t="shared" ref="A340:B340" si="341">T340</f>
        <v>D16AE</v>
      </c>
      <c r="B340" s="20" t="str">
        <f t="shared" si="341"/>
        <v>Inflammatory Bowel Diseases</v>
      </c>
      <c r="C340" s="20" t="str">
        <f t="shared" si="3"/>
        <v>1</v>
      </c>
      <c r="D340" s="20" t="str">
        <f t="shared" si="4"/>
        <v>16</v>
      </c>
      <c r="E340" s="20" t="str">
        <f t="shared" si="5"/>
        <v>16651</v>
      </c>
      <c r="F340" s="25">
        <v>1665110.0</v>
      </c>
      <c r="G340" s="20" t="s">
        <v>31248</v>
      </c>
      <c r="H340" s="26">
        <v>4003.0</v>
      </c>
      <c r="I340" s="26">
        <v>8037060.0</v>
      </c>
      <c r="J340" s="25">
        <v>0.53</v>
      </c>
      <c r="K340" s="26">
        <v>4259642.0</v>
      </c>
      <c r="L340" s="26">
        <v>8037060.0</v>
      </c>
      <c r="M340" s="25">
        <v>0.53</v>
      </c>
      <c r="N340" s="25">
        <v>1.0</v>
      </c>
      <c r="O340" s="26">
        <v>4259642.0</v>
      </c>
      <c r="P340" s="26">
        <v>1.35513504E10</v>
      </c>
      <c r="Q340" s="26">
        <v>1.7556052125E10</v>
      </c>
      <c r="R340" s="26">
        <v>4.004701725E9</v>
      </c>
      <c r="S340" s="27">
        <v>0.296</v>
      </c>
      <c r="T340" s="20" t="str">
        <f t="array" ref="T340">INDEX(Sheet10!D:D,MATCH(C340&amp;E340,INDEX(Sheet10!A:A&amp;Sheet10!B:B,0),0))</f>
        <v>D16AE</v>
      </c>
      <c r="U340" s="20" t="str">
        <f>VLOOKUP(T340,Sheet10!D:E,2,FALSE)</f>
        <v>Inflammatory Bowel Diseases</v>
      </c>
      <c r="V340" s="20"/>
      <c r="W340" s="20"/>
      <c r="X340" s="20"/>
      <c r="Y340" s="20"/>
      <c r="Z340" s="20"/>
      <c r="AA340" s="20"/>
      <c r="AB340" s="20"/>
      <c r="AC340" s="20"/>
      <c r="AD340" s="20"/>
      <c r="AE340" s="20"/>
    </row>
    <row r="341">
      <c r="A341" s="20" t="str">
        <f t="shared" ref="A341:B341" si="342">T341</f>
        <v>D16AE</v>
      </c>
      <c r="B341" s="20" t="str">
        <f t="shared" si="342"/>
        <v>Inflammatory Bowel Diseases</v>
      </c>
      <c r="C341" s="20" t="str">
        <f t="shared" si="3"/>
        <v>1</v>
      </c>
      <c r="D341" s="20" t="str">
        <f t="shared" si="4"/>
        <v>16</v>
      </c>
      <c r="E341" s="20" t="str">
        <f t="shared" si="5"/>
        <v>16651</v>
      </c>
      <c r="F341" s="25">
        <v>1665111.0</v>
      </c>
      <c r="G341" s="20" t="s">
        <v>31269</v>
      </c>
      <c r="H341" s="26">
        <v>2025.0</v>
      </c>
      <c r="I341" s="26">
        <v>8037060.0</v>
      </c>
      <c r="J341" s="25">
        <v>1.08</v>
      </c>
      <c r="K341" s="26">
        <v>8680025.0</v>
      </c>
      <c r="L341" s="26">
        <v>8037060.0</v>
      </c>
      <c r="M341" s="25">
        <v>1.08</v>
      </c>
      <c r="N341" s="25">
        <v>1.0</v>
      </c>
      <c r="O341" s="26">
        <v>8680025.0</v>
      </c>
      <c r="P341" s="26">
        <v>1.53921328E10</v>
      </c>
      <c r="Q341" s="26">
        <v>1.799176522E10</v>
      </c>
      <c r="R341" s="26">
        <v>2.59963242E9</v>
      </c>
      <c r="S341" s="27">
        <v>0.169</v>
      </c>
      <c r="T341" s="20" t="str">
        <f t="array" ref="T341">INDEX(Sheet10!D:D,MATCH(C341&amp;E341,INDEX(Sheet10!A:A&amp;Sheet10!B:B,0),0))</f>
        <v>D16AE</v>
      </c>
      <c r="U341" s="20" t="str">
        <f>VLOOKUP(T341,Sheet10!D:E,2,FALSE)</f>
        <v>Inflammatory Bowel Diseases</v>
      </c>
      <c r="V341" s="20"/>
      <c r="W341" s="20"/>
      <c r="X341" s="20"/>
      <c r="Y341" s="20"/>
      <c r="Z341" s="20"/>
      <c r="AA341" s="20"/>
      <c r="AB341" s="20"/>
      <c r="AC341" s="20"/>
      <c r="AD341" s="20"/>
      <c r="AE341" s="20"/>
    </row>
    <row r="342">
      <c r="A342" s="20" t="str">
        <f t="shared" ref="A342:B342" si="343">T342</f>
        <v>D16AF</v>
      </c>
      <c r="B342" s="20" t="str">
        <f t="shared" si="343"/>
        <v>Gastrointestinal Obstruction</v>
      </c>
      <c r="C342" s="20" t="str">
        <f t="shared" si="3"/>
        <v>1</v>
      </c>
      <c r="D342" s="20" t="str">
        <f t="shared" si="4"/>
        <v>16</v>
      </c>
      <c r="E342" s="20" t="str">
        <f t="shared" si="5"/>
        <v>16661</v>
      </c>
      <c r="F342" s="25">
        <v>1666110.0</v>
      </c>
      <c r="G342" s="20" t="s">
        <v>31292</v>
      </c>
      <c r="H342" s="26">
        <v>30294.0</v>
      </c>
      <c r="I342" s="26">
        <v>8037060.0</v>
      </c>
      <c r="J342" s="25">
        <v>0.47</v>
      </c>
      <c r="K342" s="26">
        <v>3777418.0</v>
      </c>
      <c r="L342" s="26">
        <v>8037060.0</v>
      </c>
      <c r="M342" s="25">
        <v>0.47</v>
      </c>
      <c r="N342" s="25">
        <v>1.0</v>
      </c>
      <c r="O342" s="26">
        <v>3777418.0</v>
      </c>
      <c r="P342" s="26">
        <v>9.20339694E10</v>
      </c>
      <c r="Q342" s="26">
        <v>1.16883028951E11</v>
      </c>
      <c r="R342" s="26">
        <v>2.4849059551E10</v>
      </c>
      <c r="S342" s="27">
        <v>0.27</v>
      </c>
      <c r="T342" s="20" t="str">
        <f t="array" ref="T342">INDEX(Sheet10!D:D,MATCH(C342&amp;E342,INDEX(Sheet10!A:A&amp;Sheet10!B:B,0),0))</f>
        <v>D16AF</v>
      </c>
      <c r="U342" s="20" t="str">
        <f>VLOOKUP(T342,Sheet10!D:E,2,FALSE)</f>
        <v>Gastrointestinal Obstruction</v>
      </c>
      <c r="V342" s="20"/>
      <c r="W342" s="20"/>
      <c r="X342" s="20"/>
      <c r="Y342" s="20"/>
      <c r="Z342" s="20"/>
      <c r="AA342" s="20"/>
      <c r="AB342" s="20"/>
      <c r="AC342" s="20"/>
      <c r="AD342" s="20"/>
      <c r="AE342" s="20"/>
    </row>
    <row r="343">
      <c r="A343" s="20" t="str">
        <f t="shared" ref="A343:B343" si="344">T343</f>
        <v>D16AF</v>
      </c>
      <c r="B343" s="20" t="str">
        <f t="shared" si="344"/>
        <v>Gastrointestinal Obstruction</v>
      </c>
      <c r="C343" s="20" t="str">
        <f t="shared" si="3"/>
        <v>1</v>
      </c>
      <c r="D343" s="20" t="str">
        <f t="shared" si="4"/>
        <v>16</v>
      </c>
      <c r="E343" s="20" t="str">
        <f t="shared" si="5"/>
        <v>16661</v>
      </c>
      <c r="F343" s="25">
        <v>1666111.0</v>
      </c>
      <c r="G343" s="20" t="s">
        <v>31313</v>
      </c>
      <c r="H343" s="26">
        <v>9071.0</v>
      </c>
      <c r="I343" s="26">
        <v>8037060.0</v>
      </c>
      <c r="J343" s="25">
        <v>0.76</v>
      </c>
      <c r="K343" s="26">
        <v>6108166.0</v>
      </c>
      <c r="L343" s="26">
        <v>8037060.0</v>
      </c>
      <c r="M343" s="25">
        <v>0.76</v>
      </c>
      <c r="N343" s="25">
        <v>1.0</v>
      </c>
      <c r="O343" s="26">
        <v>6108166.0</v>
      </c>
      <c r="P343" s="26">
        <v>5.04351351E10</v>
      </c>
      <c r="Q343" s="26">
        <v>5.6423230158E10</v>
      </c>
      <c r="R343" s="26">
        <v>5.988095058E9</v>
      </c>
      <c r="S343" s="27">
        <v>0.119</v>
      </c>
      <c r="T343" s="20" t="str">
        <f t="array" ref="T343">INDEX(Sheet10!D:D,MATCH(C343&amp;E343,INDEX(Sheet10!A:A&amp;Sheet10!B:B,0),0))</f>
        <v>D16AF</v>
      </c>
      <c r="U343" s="20" t="str">
        <f>VLOOKUP(T343,Sheet10!D:E,2,FALSE)</f>
        <v>Gastrointestinal Obstruction</v>
      </c>
      <c r="V343" s="20"/>
      <c r="W343" s="20"/>
      <c r="X343" s="20"/>
      <c r="Y343" s="20"/>
      <c r="Z343" s="20"/>
      <c r="AA343" s="20"/>
      <c r="AB343" s="20"/>
      <c r="AC343" s="20"/>
      <c r="AD343" s="20"/>
      <c r="AE343" s="20"/>
    </row>
    <row r="344">
      <c r="A344" s="20" t="str">
        <f t="shared" ref="A344:B344" si="345">T344</f>
        <v>D16AF</v>
      </c>
      <c r="B344" s="20" t="str">
        <f t="shared" si="345"/>
        <v>Gastrointestinal Obstruction</v>
      </c>
      <c r="C344" s="20" t="str">
        <f t="shared" si="3"/>
        <v>1</v>
      </c>
      <c r="D344" s="20" t="str">
        <f t="shared" si="4"/>
        <v>16</v>
      </c>
      <c r="E344" s="20" t="str">
        <f t="shared" si="5"/>
        <v>16661</v>
      </c>
      <c r="F344" s="25">
        <v>1666112.0</v>
      </c>
      <c r="G344" s="20" t="s">
        <v>31332</v>
      </c>
      <c r="H344" s="26">
        <v>1171.0</v>
      </c>
      <c r="I344" s="26">
        <v>8037060.0</v>
      </c>
      <c r="J344" s="25">
        <v>1.26</v>
      </c>
      <c r="K344" s="26">
        <v>1.0126696E7</v>
      </c>
      <c r="L344" s="26">
        <v>8037060.0</v>
      </c>
      <c r="M344" s="25">
        <v>1.26</v>
      </c>
      <c r="N344" s="25">
        <v>1.09</v>
      </c>
      <c r="O344" s="26">
        <v>1.1038098E7</v>
      </c>
      <c r="P344" s="26">
        <v>1.29427507E10</v>
      </c>
      <c r="Q344" s="26">
        <v>1.3089712997E10</v>
      </c>
      <c r="R344" s="26">
        <v>1.46962297E8</v>
      </c>
      <c r="S344" s="27">
        <v>0.011</v>
      </c>
      <c r="T344" s="20" t="str">
        <f t="array" ref="T344">INDEX(Sheet10!D:D,MATCH(C344&amp;E344,INDEX(Sheet10!A:A&amp;Sheet10!B:B,0),0))</f>
        <v>D16AF</v>
      </c>
      <c r="U344" s="20" t="str">
        <f>VLOOKUP(T344,Sheet10!D:E,2,FALSE)</f>
        <v>Gastrointestinal Obstruction</v>
      </c>
      <c r="V344" s="20"/>
      <c r="W344" s="20"/>
      <c r="X344" s="20"/>
      <c r="Y344" s="20"/>
      <c r="Z344" s="20"/>
      <c r="AA344" s="20"/>
      <c r="AB344" s="20"/>
      <c r="AC344" s="20"/>
      <c r="AD344" s="20"/>
      <c r="AE344" s="20"/>
    </row>
    <row r="345">
      <c r="A345" s="20" t="str">
        <f t="shared" ref="A345:B345" si="346">T345</f>
        <v>D16AG</v>
      </c>
      <c r="B345" s="20" t="str">
        <f t="shared" si="346"/>
        <v>Gastroenteritis Disorders</v>
      </c>
      <c r="C345" s="20" t="str">
        <f t="shared" si="3"/>
        <v>1</v>
      </c>
      <c r="D345" s="20" t="str">
        <f t="shared" si="4"/>
        <v>16</v>
      </c>
      <c r="E345" s="20" t="str">
        <f t="shared" si="5"/>
        <v>16671</v>
      </c>
      <c r="F345" s="25">
        <v>1667119.0</v>
      </c>
      <c r="G345" s="20" t="s">
        <v>24998</v>
      </c>
      <c r="H345" s="26">
        <v>1208820.0</v>
      </c>
      <c r="I345" s="26">
        <v>8037060.0</v>
      </c>
      <c r="J345" s="25">
        <v>0.37</v>
      </c>
      <c r="K345" s="26">
        <v>2973712.0</v>
      </c>
      <c r="L345" s="26">
        <v>8037060.0</v>
      </c>
      <c r="M345" s="25">
        <v>0.37</v>
      </c>
      <c r="N345" s="25">
        <v>0.66</v>
      </c>
      <c r="O345" s="26">
        <v>1962650.0</v>
      </c>
      <c r="P345" s="26">
        <v>2.2438946359E12</v>
      </c>
      <c r="Q345" s="26">
        <v>2.518669695859E12</v>
      </c>
      <c r="R345" s="26">
        <v>2.74775059959E11</v>
      </c>
      <c r="S345" s="27">
        <v>0.122</v>
      </c>
      <c r="T345" s="20" t="str">
        <f t="array" ref="T345">INDEX(Sheet10!D:D,MATCH(C345&amp;E345,INDEX(Sheet10!A:A&amp;Sheet10!B:B,0),0))</f>
        <v>D16AG</v>
      </c>
      <c r="U345" s="20" t="str">
        <f>VLOOKUP(T345,Sheet10!D:E,2,FALSE)</f>
        <v>Gastroenteritis Disorders</v>
      </c>
      <c r="V345" s="20"/>
      <c r="W345" s="20"/>
      <c r="X345" s="20"/>
      <c r="Y345" s="20"/>
      <c r="Z345" s="20"/>
      <c r="AA345" s="20"/>
      <c r="AB345" s="20"/>
      <c r="AC345" s="20"/>
      <c r="AD345" s="20"/>
      <c r="AE345" s="20"/>
    </row>
    <row r="346">
      <c r="A346" s="20" t="str">
        <f t="shared" ref="A346:B346" si="347">T346</f>
        <v>D16AH</v>
      </c>
      <c r="B346" s="20" t="str">
        <f t="shared" si="347"/>
        <v>Misc. Digestive Disorders</v>
      </c>
      <c r="C346" s="20" t="str">
        <f t="shared" si="3"/>
        <v>1</v>
      </c>
      <c r="D346" s="20" t="str">
        <f t="shared" si="4"/>
        <v>16</v>
      </c>
      <c r="E346" s="20" t="str">
        <f t="shared" si="5"/>
        <v>16681</v>
      </c>
      <c r="F346" s="25">
        <v>1668110.0</v>
      </c>
      <c r="G346" s="20" t="s">
        <v>31369</v>
      </c>
      <c r="H346" s="26">
        <v>63697.0</v>
      </c>
      <c r="I346" s="26">
        <v>8037060.0</v>
      </c>
      <c r="J346" s="25">
        <v>0.36</v>
      </c>
      <c r="K346" s="26">
        <v>2893342.0</v>
      </c>
      <c r="L346" s="26">
        <v>8037060.0</v>
      </c>
      <c r="M346" s="25">
        <v>0.36</v>
      </c>
      <c r="N346" s="25">
        <v>0.66</v>
      </c>
      <c r="O346" s="26">
        <v>1909605.0</v>
      </c>
      <c r="P346" s="26">
        <v>1.151042088E11</v>
      </c>
      <c r="Q346" s="26">
        <v>1.27078668731E11</v>
      </c>
      <c r="R346" s="26">
        <v>1.1974459931E10</v>
      </c>
      <c r="S346" s="27">
        <v>0.104</v>
      </c>
      <c r="T346" s="20" t="str">
        <f t="array" ref="T346">INDEX(Sheet10!D:D,MATCH(C346&amp;E346,INDEX(Sheet10!A:A&amp;Sheet10!B:B,0),0))</f>
        <v>D16AH</v>
      </c>
      <c r="U346" s="20" t="str">
        <f>VLOOKUP(T346,Sheet10!D:E,2,FALSE)</f>
        <v>Misc. Digestive Disorders</v>
      </c>
      <c r="V346" s="20"/>
      <c r="W346" s="20"/>
      <c r="X346" s="20"/>
      <c r="Y346" s="20"/>
      <c r="Z346" s="20"/>
      <c r="AA346" s="20"/>
      <c r="AB346" s="20"/>
      <c r="AC346" s="20"/>
      <c r="AD346" s="20"/>
      <c r="AE346" s="20"/>
    </row>
    <row r="347">
      <c r="A347" s="20" t="str">
        <f t="shared" ref="A347:B347" si="348">T347</f>
        <v>D16AH</v>
      </c>
      <c r="B347" s="20" t="str">
        <f t="shared" si="348"/>
        <v>Misc. Digestive Disorders</v>
      </c>
      <c r="C347" s="20" t="str">
        <f t="shared" si="3"/>
        <v>1</v>
      </c>
      <c r="D347" s="20" t="str">
        <f t="shared" si="4"/>
        <v>16</v>
      </c>
      <c r="E347" s="20" t="str">
        <f t="shared" si="5"/>
        <v>16681</v>
      </c>
      <c r="F347" s="25">
        <v>1668111.0</v>
      </c>
      <c r="G347" s="20" t="s">
        <v>31390</v>
      </c>
      <c r="H347" s="26">
        <v>9889.0</v>
      </c>
      <c r="I347" s="26">
        <v>8037060.0</v>
      </c>
      <c r="J347" s="25">
        <v>0.49</v>
      </c>
      <c r="K347" s="26">
        <v>3938159.0</v>
      </c>
      <c r="L347" s="26">
        <v>8037060.0</v>
      </c>
      <c r="M347" s="25">
        <v>0.49</v>
      </c>
      <c r="N347" s="25">
        <v>1.0</v>
      </c>
      <c r="O347" s="26">
        <v>3938159.0</v>
      </c>
      <c r="P347" s="26">
        <v>3.03044158E10</v>
      </c>
      <c r="Q347" s="26">
        <v>3.9940123307E10</v>
      </c>
      <c r="R347" s="26">
        <v>9.635707507E9</v>
      </c>
      <c r="S347" s="27">
        <v>0.318</v>
      </c>
      <c r="T347" s="20" t="str">
        <f t="array" ref="T347">INDEX(Sheet10!D:D,MATCH(C347&amp;E347,INDEX(Sheet10!A:A&amp;Sheet10!B:B,0),0))</f>
        <v>D16AH</v>
      </c>
      <c r="U347" s="20" t="str">
        <f>VLOOKUP(T347,Sheet10!D:E,2,FALSE)</f>
        <v>Misc. Digestive Disorders</v>
      </c>
      <c r="V347" s="20"/>
      <c r="W347" s="20"/>
      <c r="X347" s="20"/>
      <c r="Y347" s="20"/>
      <c r="Z347" s="20"/>
      <c r="AA347" s="20"/>
      <c r="AB347" s="20"/>
      <c r="AC347" s="20"/>
      <c r="AD347" s="20"/>
      <c r="AE347" s="20"/>
    </row>
    <row r="348">
      <c r="A348" s="20" t="str">
        <f t="shared" ref="A348:B348" si="349">T348</f>
        <v>D16AH</v>
      </c>
      <c r="B348" s="20" t="str">
        <f t="shared" si="349"/>
        <v>Misc. Digestive Disorders</v>
      </c>
      <c r="C348" s="20" t="str">
        <f t="shared" si="3"/>
        <v>1</v>
      </c>
      <c r="D348" s="20" t="str">
        <f t="shared" si="4"/>
        <v>16</v>
      </c>
      <c r="E348" s="20" t="str">
        <f t="shared" si="5"/>
        <v>16681</v>
      </c>
      <c r="F348" s="25">
        <v>1668112.0</v>
      </c>
      <c r="G348" s="20" t="s">
        <v>31409</v>
      </c>
      <c r="H348" s="26">
        <v>1198.0</v>
      </c>
      <c r="I348" s="26">
        <v>8037060.0</v>
      </c>
      <c r="J348" s="25">
        <v>0.75</v>
      </c>
      <c r="K348" s="26">
        <v>6027795.0</v>
      </c>
      <c r="L348" s="26">
        <v>8037060.0</v>
      </c>
      <c r="M348" s="25">
        <v>0.75</v>
      </c>
      <c r="N348" s="25">
        <v>1.05</v>
      </c>
      <c r="O348" s="26">
        <v>6329185.0</v>
      </c>
      <c r="P348" s="26">
        <v>7.5782401E9</v>
      </c>
      <c r="Q348" s="26">
        <v>7.711450831E9</v>
      </c>
      <c r="R348" s="26">
        <v>1.33210731E8</v>
      </c>
      <c r="S348" s="27">
        <v>0.018</v>
      </c>
      <c r="T348" s="20" t="str">
        <f t="array" ref="T348">INDEX(Sheet10!D:D,MATCH(C348&amp;E348,INDEX(Sheet10!A:A&amp;Sheet10!B:B,0),0))</f>
        <v>D16AH</v>
      </c>
      <c r="U348" s="20" t="str">
        <f>VLOOKUP(T348,Sheet10!D:E,2,FALSE)</f>
        <v>Misc. Digestive Disorders</v>
      </c>
      <c r="V348" s="20"/>
      <c r="W348" s="20"/>
      <c r="X348" s="20"/>
      <c r="Y348" s="20"/>
      <c r="Z348" s="20"/>
      <c r="AA348" s="20"/>
      <c r="AB348" s="20"/>
      <c r="AC348" s="20"/>
      <c r="AD348" s="20"/>
      <c r="AE348" s="20"/>
    </row>
    <row r="349">
      <c r="A349" s="20" t="str">
        <f t="shared" ref="A349:B349" si="350">T349</f>
        <v>D16AJ</v>
      </c>
      <c r="B349" s="20" t="str">
        <f t="shared" si="350"/>
        <v>Digestive System Disorders</v>
      </c>
      <c r="C349" s="20" t="str">
        <f t="shared" si="3"/>
        <v>1</v>
      </c>
      <c r="D349" s="20" t="str">
        <f t="shared" si="4"/>
        <v>16</v>
      </c>
      <c r="E349" s="20" t="str">
        <f t="shared" si="5"/>
        <v>16691</v>
      </c>
      <c r="F349" s="25">
        <v>1669119.0</v>
      </c>
      <c r="G349" s="20" t="s">
        <v>25003</v>
      </c>
      <c r="H349" s="26">
        <v>44984.0</v>
      </c>
      <c r="I349" s="26">
        <v>8037060.0</v>
      </c>
      <c r="J349" s="25">
        <v>0.35</v>
      </c>
      <c r="K349" s="26">
        <v>2812971.0</v>
      </c>
      <c r="L349" s="26">
        <v>8037060.0</v>
      </c>
      <c r="M349" s="25">
        <v>0.35</v>
      </c>
      <c r="N349" s="25">
        <v>1.02</v>
      </c>
      <c r="O349" s="26">
        <v>2869230.0</v>
      </c>
      <c r="P349" s="26">
        <v>1.215533156E11</v>
      </c>
      <c r="Q349" s="26">
        <v>1.33298817713E11</v>
      </c>
      <c r="R349" s="26">
        <v>1.1745502113E10</v>
      </c>
      <c r="S349" s="27">
        <v>0.097</v>
      </c>
      <c r="T349" s="20" t="str">
        <f t="array" ref="T349">INDEX(Sheet10!D:D,MATCH(C349&amp;E349,INDEX(Sheet10!A:A&amp;Sheet10!B:B,0),0))</f>
        <v>D16AJ</v>
      </c>
      <c r="U349" s="20" t="str">
        <f>VLOOKUP(T349,Sheet10!D:E,2,FALSE)</f>
        <v>Digestive System Disorders</v>
      </c>
      <c r="V349" s="20"/>
      <c r="W349" s="20"/>
      <c r="X349" s="20"/>
      <c r="Y349" s="20"/>
      <c r="Z349" s="20"/>
      <c r="AA349" s="20"/>
      <c r="AB349" s="20"/>
      <c r="AC349" s="20"/>
      <c r="AD349" s="20"/>
      <c r="AE349" s="20"/>
    </row>
    <row r="350">
      <c r="A350" s="20" t="str">
        <f t="shared" ref="A350:B350" si="351">T350</f>
        <v>D16AK</v>
      </c>
      <c r="B350" s="20" t="str">
        <f t="shared" si="351"/>
        <v>Abdominal Pain or Mesenteric Adenitis</v>
      </c>
      <c r="C350" s="20" t="str">
        <f t="shared" si="3"/>
        <v>1</v>
      </c>
      <c r="D350" s="20" t="str">
        <f t="shared" si="4"/>
        <v>16</v>
      </c>
      <c r="E350" s="20" t="str">
        <f t="shared" si="5"/>
        <v>16701</v>
      </c>
      <c r="F350" s="25">
        <v>1670119.0</v>
      </c>
      <c r="G350" s="20" t="s">
        <v>25005</v>
      </c>
      <c r="H350" s="26">
        <v>21983.0</v>
      </c>
      <c r="I350" s="26">
        <v>8037060.0</v>
      </c>
      <c r="J350" s="25">
        <v>0.34</v>
      </c>
      <c r="K350" s="26">
        <v>2732600.0</v>
      </c>
      <c r="L350" s="26">
        <v>8037060.0</v>
      </c>
      <c r="M350" s="25">
        <v>0.34</v>
      </c>
      <c r="N350" s="25">
        <v>1.0</v>
      </c>
      <c r="O350" s="26">
        <v>2732600.0</v>
      </c>
      <c r="P350" s="26">
        <v>4.08450715E10</v>
      </c>
      <c r="Q350" s="26">
        <v>6.1861522093E10</v>
      </c>
      <c r="R350" s="26">
        <v>2.1016450593E10</v>
      </c>
      <c r="S350" s="27">
        <v>0.515</v>
      </c>
      <c r="T350" s="20" t="str">
        <f t="array" ref="T350">INDEX(Sheet10!D:D,MATCH(C350&amp;E350,INDEX(Sheet10!A:A&amp;Sheet10!B:B,0),0))</f>
        <v>D16AK</v>
      </c>
      <c r="U350" s="20" t="str">
        <f>VLOOKUP(T350,Sheet10!D:E,2,FALSE)</f>
        <v>Abdominal Pain or Mesenteric Adenitis</v>
      </c>
      <c r="V350" s="20"/>
      <c r="W350" s="20"/>
      <c r="X350" s="20"/>
      <c r="Y350" s="20"/>
      <c r="Z350" s="20"/>
      <c r="AA350" s="20"/>
      <c r="AB350" s="20"/>
      <c r="AC350" s="20"/>
      <c r="AD350" s="20"/>
      <c r="AE350" s="20"/>
    </row>
    <row r="351">
      <c r="A351" s="20" t="str">
        <f t="shared" ref="A351:B351" si="352">T351</f>
        <v>D16AL</v>
      </c>
      <c r="B351" s="20" t="str">
        <f t="shared" si="352"/>
        <v>Intestinal Helminthiasis</v>
      </c>
      <c r="C351" s="20" t="str">
        <f t="shared" si="3"/>
        <v>1</v>
      </c>
      <c r="D351" s="20" t="str">
        <f t="shared" si="4"/>
        <v>16</v>
      </c>
      <c r="E351" s="20" t="str">
        <f t="shared" si="5"/>
        <v>16711</v>
      </c>
      <c r="F351" s="25">
        <v>1671110.0</v>
      </c>
      <c r="G351" s="20" t="s">
        <v>31462</v>
      </c>
      <c r="H351" s="25">
        <v>998.0</v>
      </c>
      <c r="I351" s="26">
        <v>8037060.0</v>
      </c>
      <c r="J351" s="25">
        <v>0.33</v>
      </c>
      <c r="K351" s="26">
        <v>2652230.0</v>
      </c>
      <c r="L351" s="26">
        <v>8037060.0</v>
      </c>
      <c r="M351" s="25">
        <v>0.33</v>
      </c>
      <c r="N351" s="25">
        <v>1.0</v>
      </c>
      <c r="O351" s="26">
        <v>2652230.0</v>
      </c>
      <c r="P351" s="26">
        <v>2.3494419E9</v>
      </c>
      <c r="Q351" s="26">
        <v>2.74325234E9</v>
      </c>
      <c r="R351" s="26">
        <v>3.9381044E8</v>
      </c>
      <c r="S351" s="27">
        <v>0.168</v>
      </c>
      <c r="T351" s="20" t="str">
        <f t="array" ref="T351">INDEX(Sheet10!D:D,MATCH(C351&amp;E351,INDEX(Sheet10!A:A&amp;Sheet10!B:B,0),0))</f>
        <v>D16AL</v>
      </c>
      <c r="U351" s="20" t="str">
        <f>VLOOKUP(T351,Sheet10!D:E,2,FALSE)</f>
        <v>Intestinal Helminthiasis</v>
      </c>
      <c r="V351" s="20"/>
      <c r="W351" s="20"/>
      <c r="X351" s="20"/>
      <c r="Y351" s="20"/>
      <c r="Z351" s="20"/>
      <c r="AA351" s="20"/>
      <c r="AB351" s="20"/>
      <c r="AC351" s="20"/>
      <c r="AD351" s="20"/>
      <c r="AE351" s="20"/>
    </row>
    <row r="352">
      <c r="A352" s="20" t="str">
        <f t="shared" ref="A352:B352" si="353">T352</f>
        <v>D16AL</v>
      </c>
      <c r="B352" s="20" t="str">
        <f t="shared" si="353"/>
        <v>Intestinal Helminthiasis</v>
      </c>
      <c r="C352" s="20" t="str">
        <f t="shared" si="3"/>
        <v>1</v>
      </c>
      <c r="D352" s="20" t="str">
        <f t="shared" si="4"/>
        <v>16</v>
      </c>
      <c r="E352" s="20" t="str">
        <f t="shared" si="5"/>
        <v>16711</v>
      </c>
      <c r="F352" s="25">
        <v>1671111.0</v>
      </c>
      <c r="G352" s="20" t="s">
        <v>31473</v>
      </c>
      <c r="H352" s="25">
        <v>287.0</v>
      </c>
      <c r="I352" s="26">
        <v>8037060.0</v>
      </c>
      <c r="J352" s="25">
        <v>0.38</v>
      </c>
      <c r="K352" s="26">
        <v>3054083.0</v>
      </c>
      <c r="L352" s="26">
        <v>8037060.0</v>
      </c>
      <c r="M352" s="25">
        <v>0.38</v>
      </c>
      <c r="N352" s="25">
        <v>1.0</v>
      </c>
      <c r="O352" s="26">
        <v>3054083.0</v>
      </c>
      <c r="P352" s="26">
        <v>8.486591E8</v>
      </c>
      <c r="Q352" s="26">
        <v>9.03374264E8</v>
      </c>
      <c r="R352" s="26">
        <v>5.4715164E7</v>
      </c>
      <c r="S352" s="27">
        <v>0.064</v>
      </c>
      <c r="T352" s="20" t="str">
        <f t="array" ref="T352">INDEX(Sheet10!D:D,MATCH(C352&amp;E352,INDEX(Sheet10!A:A&amp;Sheet10!B:B,0),0))</f>
        <v>D16AL</v>
      </c>
      <c r="U352" s="20" t="str">
        <f>VLOOKUP(T352,Sheet10!D:E,2,FALSE)</f>
        <v>Intestinal Helminthiasis</v>
      </c>
      <c r="V352" s="20"/>
      <c r="W352" s="20"/>
      <c r="X352" s="20"/>
      <c r="Y352" s="20"/>
      <c r="Z352" s="20"/>
      <c r="AA352" s="20"/>
      <c r="AB352" s="20"/>
      <c r="AC352" s="20"/>
      <c r="AD352" s="20"/>
      <c r="AE352" s="20"/>
    </row>
    <row r="353">
      <c r="A353" s="20" t="str">
        <f t="shared" ref="A353:B353" si="354">T353</f>
        <v>D16AM</v>
      </c>
      <c r="B353" s="20" t="str">
        <f t="shared" si="354"/>
        <v>Esophagitis, Gastritis &amp; Dyspepsia</v>
      </c>
      <c r="C353" s="20" t="str">
        <f t="shared" si="3"/>
        <v>1</v>
      </c>
      <c r="D353" s="20" t="str">
        <f t="shared" si="4"/>
        <v>16</v>
      </c>
      <c r="E353" s="20" t="str">
        <f t="shared" si="5"/>
        <v>16721</v>
      </c>
      <c r="F353" s="25">
        <v>1672110.0</v>
      </c>
      <c r="G353" s="20" t="s">
        <v>31484</v>
      </c>
      <c r="H353" s="26">
        <v>339417.0</v>
      </c>
      <c r="I353" s="26">
        <v>8037060.0</v>
      </c>
      <c r="J353" s="25">
        <v>0.26</v>
      </c>
      <c r="K353" s="26">
        <v>2089636.0</v>
      </c>
      <c r="L353" s="26">
        <v>8037060.0</v>
      </c>
      <c r="M353" s="25">
        <v>0.26</v>
      </c>
      <c r="N353" s="25">
        <v>0.84</v>
      </c>
      <c r="O353" s="26">
        <v>1755294.0</v>
      </c>
      <c r="P353" s="26">
        <v>5.259869209E11</v>
      </c>
      <c r="Q353" s="26">
        <v>6.29695959014E11</v>
      </c>
      <c r="R353" s="26">
        <v>1.03709038114E11</v>
      </c>
      <c r="S353" s="27">
        <v>0.197</v>
      </c>
      <c r="T353" s="20" t="str">
        <f t="array" ref="T353">INDEX(Sheet10!D:D,MATCH(C353&amp;E353,INDEX(Sheet10!A:A&amp;Sheet10!B:B,0),0))</f>
        <v>D16AM</v>
      </c>
      <c r="U353" s="20" t="str">
        <f>VLOOKUP(T353,Sheet10!D:E,2,FALSE)</f>
        <v>Esophagitis, Gastritis &amp; Dyspepsia</v>
      </c>
      <c r="V353" s="20"/>
      <c r="W353" s="20"/>
      <c r="X353" s="20"/>
      <c r="Y353" s="20"/>
      <c r="Z353" s="20"/>
      <c r="AA353" s="20"/>
      <c r="AB353" s="20"/>
      <c r="AC353" s="20"/>
      <c r="AD353" s="20"/>
      <c r="AE353" s="20"/>
    </row>
    <row r="354">
      <c r="A354" s="20" t="str">
        <f t="shared" ref="A354:B354" si="355">T354</f>
        <v>D16AM</v>
      </c>
      <c r="B354" s="20" t="str">
        <f t="shared" si="355"/>
        <v>Esophagitis, Gastritis &amp; Dyspepsia</v>
      </c>
      <c r="C354" s="20" t="str">
        <f t="shared" si="3"/>
        <v>1</v>
      </c>
      <c r="D354" s="20" t="str">
        <f t="shared" si="4"/>
        <v>16</v>
      </c>
      <c r="E354" s="20" t="str">
        <f t="shared" si="5"/>
        <v>16721</v>
      </c>
      <c r="F354" s="25">
        <v>1672111.0</v>
      </c>
      <c r="G354" s="20" t="s">
        <v>31503</v>
      </c>
      <c r="H354" s="26">
        <v>38812.0</v>
      </c>
      <c r="I354" s="26">
        <v>8037060.0</v>
      </c>
      <c r="J354" s="25">
        <v>0.32</v>
      </c>
      <c r="K354" s="26">
        <v>2571859.0</v>
      </c>
      <c r="L354" s="26">
        <v>8037060.0</v>
      </c>
      <c r="M354" s="25">
        <v>0.32</v>
      </c>
      <c r="N354" s="25">
        <v>1.0</v>
      </c>
      <c r="O354" s="26">
        <v>2571859.0</v>
      </c>
      <c r="P354" s="26">
        <v>9.15158897E10</v>
      </c>
      <c r="Q354" s="26">
        <v>1.0412062127E11</v>
      </c>
      <c r="R354" s="26">
        <v>1.260473157E10</v>
      </c>
      <c r="S354" s="27">
        <v>0.138</v>
      </c>
      <c r="T354" s="20" t="str">
        <f t="array" ref="T354">INDEX(Sheet10!D:D,MATCH(C354&amp;E354,INDEX(Sheet10!A:A&amp;Sheet10!B:B,0),0))</f>
        <v>D16AM</v>
      </c>
      <c r="U354" s="20" t="str">
        <f>VLOOKUP(T354,Sheet10!D:E,2,FALSE)</f>
        <v>Esophagitis, Gastritis &amp; Dyspepsia</v>
      </c>
      <c r="V354" s="20"/>
      <c r="W354" s="20"/>
      <c r="X354" s="20"/>
      <c r="Y354" s="20"/>
      <c r="Z354" s="20"/>
      <c r="AA354" s="20"/>
      <c r="AB354" s="20"/>
      <c r="AC354" s="20"/>
      <c r="AD354" s="20"/>
      <c r="AE354" s="20"/>
    </row>
    <row r="355">
      <c r="A355" s="20" t="str">
        <f t="shared" ref="A355:B355" si="356">T355</f>
        <v>P17AA</v>
      </c>
      <c r="B355" s="20" t="str">
        <f t="shared" si="356"/>
        <v>Pancreas, Liver Resection &amp; Shunt Proc.</v>
      </c>
      <c r="C355" s="20" t="str">
        <f t="shared" si="3"/>
        <v>1</v>
      </c>
      <c r="D355" s="20" t="str">
        <f t="shared" si="4"/>
        <v>17</v>
      </c>
      <c r="E355" s="20" t="str">
        <f t="shared" si="5"/>
        <v>17014</v>
      </c>
      <c r="F355" s="25">
        <v>1701410.0</v>
      </c>
      <c r="G355" s="20" t="s">
        <v>31520</v>
      </c>
      <c r="H355" s="25">
        <v>571.0</v>
      </c>
      <c r="I355" s="26">
        <v>8037060.0</v>
      </c>
      <c r="J355" s="25">
        <v>2.86</v>
      </c>
      <c r="K355" s="26">
        <v>2.2985992E7</v>
      </c>
      <c r="L355" s="26">
        <v>8037060.0</v>
      </c>
      <c r="M355" s="25">
        <v>2.86</v>
      </c>
      <c r="N355" s="25">
        <v>1.0</v>
      </c>
      <c r="O355" s="26">
        <v>2.2985992E7</v>
      </c>
      <c r="P355" s="26">
        <v>9.7268111E9</v>
      </c>
      <c r="Q355" s="26">
        <v>1.367759726E10</v>
      </c>
      <c r="R355" s="26">
        <v>3.95078616E9</v>
      </c>
      <c r="S355" s="27">
        <v>0.406</v>
      </c>
      <c r="T355" s="20" t="str">
        <f t="array" ref="T355">INDEX(Sheet10!D:D,MATCH(C355&amp;E355,INDEX(Sheet10!A:A&amp;Sheet10!B:B,0),0))</f>
        <v>P17AA</v>
      </c>
      <c r="U355" s="20" t="str">
        <f>VLOOKUP(T355,Sheet10!D:E,2,FALSE)</f>
        <v>Pancreas, Liver Resection &amp; Shunt Proc.</v>
      </c>
      <c r="V355" s="20"/>
      <c r="W355" s="20"/>
      <c r="X355" s="20"/>
      <c r="Y355" s="20"/>
      <c r="Z355" s="20"/>
      <c r="AA355" s="20"/>
      <c r="AB355" s="20"/>
      <c r="AC355" s="20"/>
      <c r="AD355" s="20"/>
      <c r="AE355" s="20"/>
    </row>
    <row r="356">
      <c r="A356" s="20" t="str">
        <f t="shared" ref="A356:B356" si="357">T356</f>
        <v>P17AA</v>
      </c>
      <c r="B356" s="20" t="str">
        <f t="shared" si="357"/>
        <v>Pancreas, Liver Resection &amp; Shunt Proc.</v>
      </c>
      <c r="C356" s="20" t="str">
        <f t="shared" si="3"/>
        <v>1</v>
      </c>
      <c r="D356" s="20" t="str">
        <f t="shared" si="4"/>
        <v>17</v>
      </c>
      <c r="E356" s="20" t="str">
        <f t="shared" si="5"/>
        <v>17014</v>
      </c>
      <c r="F356" s="25">
        <v>1701411.0</v>
      </c>
      <c r="G356" s="20" t="s">
        <v>31543</v>
      </c>
      <c r="H356" s="25">
        <v>611.0</v>
      </c>
      <c r="I356" s="26">
        <v>8037060.0</v>
      </c>
      <c r="J356" s="25">
        <v>4.79</v>
      </c>
      <c r="K356" s="26">
        <v>3.8497517E7</v>
      </c>
      <c r="L356" s="26">
        <v>8037060.0</v>
      </c>
      <c r="M356" s="25">
        <v>4.79</v>
      </c>
      <c r="N356" s="25">
        <v>1.0</v>
      </c>
      <c r="O356" s="26">
        <v>3.8497517E7</v>
      </c>
      <c r="P356" s="26">
        <v>1.67991658E10</v>
      </c>
      <c r="Q356" s="26">
        <v>2.4096096223E10</v>
      </c>
      <c r="R356" s="26">
        <v>7.296930423E9</v>
      </c>
      <c r="S356" s="27">
        <v>0.434</v>
      </c>
      <c r="T356" s="20" t="str">
        <f t="array" ref="T356">INDEX(Sheet10!D:D,MATCH(C356&amp;E356,INDEX(Sheet10!A:A&amp;Sheet10!B:B,0),0))</f>
        <v>P17AA</v>
      </c>
      <c r="U356" s="20" t="str">
        <f>VLOOKUP(T356,Sheet10!D:E,2,FALSE)</f>
        <v>Pancreas, Liver Resection &amp; Shunt Proc.</v>
      </c>
      <c r="V356" s="20"/>
      <c r="W356" s="20"/>
      <c r="X356" s="20"/>
      <c r="Y356" s="20"/>
      <c r="Z356" s="20"/>
      <c r="AA356" s="20"/>
      <c r="AB356" s="20"/>
      <c r="AC356" s="20"/>
      <c r="AD356" s="20"/>
      <c r="AE356" s="20"/>
    </row>
    <row r="357">
      <c r="A357" s="20" t="str">
        <f t="shared" ref="A357:B357" si="358">T357</f>
        <v>D17AB</v>
      </c>
      <c r="B357" s="20" t="str">
        <f t="shared" si="358"/>
        <v>Biliary Tract Proc. w Malignancy</v>
      </c>
      <c r="C357" s="20" t="str">
        <f t="shared" si="3"/>
        <v>1</v>
      </c>
      <c r="D357" s="20" t="str">
        <f t="shared" si="4"/>
        <v>17</v>
      </c>
      <c r="E357" s="20" t="str">
        <f t="shared" si="5"/>
        <v>17021</v>
      </c>
      <c r="F357" s="25">
        <v>1702110.0</v>
      </c>
      <c r="G357" s="20" t="s">
        <v>31562</v>
      </c>
      <c r="H357" s="25">
        <v>452.0</v>
      </c>
      <c r="I357" s="26">
        <v>8037060.0</v>
      </c>
      <c r="J357" s="25">
        <v>2.83</v>
      </c>
      <c r="K357" s="26">
        <v>2.274488E7</v>
      </c>
      <c r="L357" s="26">
        <v>8037060.0</v>
      </c>
      <c r="M357" s="25">
        <v>2.83</v>
      </c>
      <c r="N357" s="25">
        <v>1.32</v>
      </c>
      <c r="O357" s="26">
        <v>3.0023241E7</v>
      </c>
      <c r="P357" s="26">
        <v>1.35424236E10</v>
      </c>
      <c r="Q357" s="26">
        <v>1.3684345584E10</v>
      </c>
      <c r="R357" s="26">
        <v>1.41921984E8</v>
      </c>
      <c r="S357" s="27">
        <v>0.01</v>
      </c>
      <c r="T357" s="20" t="str">
        <f t="array" ref="T357">INDEX(Sheet10!D:D,MATCH(C357&amp;E357,INDEX(Sheet10!A:A&amp;Sheet10!B:B,0),0))</f>
        <v>D17AB</v>
      </c>
      <c r="U357" s="20" t="str">
        <f>VLOOKUP(T357,Sheet10!D:E,2,FALSE)</f>
        <v>Biliary Tract Proc. w Malignancy</v>
      </c>
      <c r="V357" s="20"/>
      <c r="W357" s="20"/>
      <c r="X357" s="20"/>
      <c r="Y357" s="20"/>
      <c r="Z357" s="20"/>
      <c r="AA357" s="20"/>
      <c r="AB357" s="20"/>
      <c r="AC357" s="20"/>
      <c r="AD357" s="20"/>
      <c r="AE357" s="20"/>
    </row>
    <row r="358">
      <c r="A358" s="20" t="str">
        <f t="shared" ref="A358:B358" si="359">T358</f>
        <v>D17AB</v>
      </c>
      <c r="B358" s="20" t="str">
        <f t="shared" si="359"/>
        <v>Biliary Tract Proc. w Malignancy</v>
      </c>
      <c r="C358" s="20" t="str">
        <f t="shared" si="3"/>
        <v>1</v>
      </c>
      <c r="D358" s="20" t="str">
        <f t="shared" si="4"/>
        <v>17</v>
      </c>
      <c r="E358" s="20" t="str">
        <f t="shared" si="5"/>
        <v>17021</v>
      </c>
      <c r="F358" s="25">
        <v>1702111.0</v>
      </c>
      <c r="G358" s="20" t="s">
        <v>31589</v>
      </c>
      <c r="H358" s="25">
        <v>570.0</v>
      </c>
      <c r="I358" s="26">
        <v>8037060.0</v>
      </c>
      <c r="J358" s="25">
        <v>4.63</v>
      </c>
      <c r="K358" s="26">
        <v>3.7211588E7</v>
      </c>
      <c r="L358" s="26">
        <v>8037060.0</v>
      </c>
      <c r="M358" s="25">
        <v>4.63</v>
      </c>
      <c r="N358" s="25">
        <v>1.0</v>
      </c>
      <c r="O358" s="26">
        <v>3.7211588E7</v>
      </c>
      <c r="P358" s="26">
        <v>1.96221578E10</v>
      </c>
      <c r="Q358" s="26">
        <v>2.1443894046E10</v>
      </c>
      <c r="R358" s="26">
        <v>1.821736246E9</v>
      </c>
      <c r="S358" s="27">
        <v>0.093</v>
      </c>
      <c r="T358" s="20" t="str">
        <f t="array" ref="T358">INDEX(Sheet10!D:D,MATCH(C358&amp;E358,INDEX(Sheet10!A:A&amp;Sheet10!B:B,0),0))</f>
        <v>D17AB</v>
      </c>
      <c r="U358" s="20" t="str">
        <f>VLOOKUP(T358,Sheet10!D:E,2,FALSE)</f>
        <v>Biliary Tract Proc. w Malignancy</v>
      </c>
      <c r="V358" s="20"/>
      <c r="W358" s="20"/>
      <c r="X358" s="20"/>
      <c r="Y358" s="20"/>
      <c r="Z358" s="20"/>
      <c r="AA358" s="20"/>
      <c r="AB358" s="20"/>
      <c r="AC358" s="20"/>
      <c r="AD358" s="20"/>
      <c r="AE358" s="20"/>
    </row>
    <row r="359">
      <c r="A359" s="20" t="str">
        <f t="shared" ref="A359:B359" si="360">T359</f>
        <v>P17AB</v>
      </c>
      <c r="B359" s="20" t="str">
        <f t="shared" si="360"/>
        <v>Biliary Tract Proc. w Malignancy</v>
      </c>
      <c r="C359" s="20" t="str">
        <f t="shared" si="3"/>
        <v>1</v>
      </c>
      <c r="D359" s="20" t="str">
        <f t="shared" si="4"/>
        <v>17</v>
      </c>
      <c r="E359" s="20" t="str">
        <f t="shared" si="5"/>
        <v>17022</v>
      </c>
      <c r="F359" s="25">
        <v>1702210.0</v>
      </c>
      <c r="G359" s="20" t="s">
        <v>31610</v>
      </c>
      <c r="H359" s="26">
        <v>6503.0</v>
      </c>
      <c r="I359" s="26">
        <v>8037060.0</v>
      </c>
      <c r="J359" s="25">
        <v>2.44</v>
      </c>
      <c r="K359" s="26">
        <v>1.9610426E7</v>
      </c>
      <c r="L359" s="26">
        <v>8037060.0</v>
      </c>
      <c r="M359" s="25">
        <v>2.44</v>
      </c>
      <c r="N359" s="25">
        <v>1.12</v>
      </c>
      <c r="O359" s="26">
        <v>2.1963678E7</v>
      </c>
      <c r="P359" s="26">
        <v>1.429952347E11</v>
      </c>
      <c r="Q359" s="26">
        <v>1.44408287225E11</v>
      </c>
      <c r="R359" s="26">
        <v>1.413052525E9</v>
      </c>
      <c r="S359" s="27">
        <v>0.01</v>
      </c>
      <c r="T359" s="20" t="str">
        <f t="array" ref="T359">INDEX(Sheet10!D:D,MATCH(C359&amp;E359,INDEX(Sheet10!A:A&amp;Sheet10!B:B,0),0))</f>
        <v>P17AB</v>
      </c>
      <c r="U359" s="20" t="str">
        <f>VLOOKUP(T359,Sheet10!D:E,2,FALSE)</f>
        <v>Biliary Tract Proc. w Malignancy</v>
      </c>
      <c r="V359" s="20"/>
      <c r="W359" s="20"/>
      <c r="X359" s="20"/>
      <c r="Y359" s="20"/>
      <c r="Z359" s="20"/>
      <c r="AA359" s="20"/>
      <c r="AB359" s="20"/>
      <c r="AC359" s="20"/>
      <c r="AD359" s="20"/>
      <c r="AE359" s="20"/>
    </row>
    <row r="360">
      <c r="A360" s="20" t="str">
        <f t="shared" ref="A360:B360" si="361">T360</f>
        <v>P17AB</v>
      </c>
      <c r="B360" s="20" t="str">
        <f t="shared" si="361"/>
        <v>Biliary Tract Proc. w Malignancy</v>
      </c>
      <c r="C360" s="20" t="str">
        <f t="shared" si="3"/>
        <v>1</v>
      </c>
      <c r="D360" s="20" t="str">
        <f t="shared" si="4"/>
        <v>17</v>
      </c>
      <c r="E360" s="20" t="str">
        <f t="shared" si="5"/>
        <v>17022</v>
      </c>
      <c r="F360" s="25">
        <v>1702211.0</v>
      </c>
      <c r="G360" s="20" t="s">
        <v>31625</v>
      </c>
      <c r="H360" s="26">
        <v>2389.0</v>
      </c>
      <c r="I360" s="26">
        <v>8037060.0</v>
      </c>
      <c r="J360" s="25">
        <v>3.38</v>
      </c>
      <c r="K360" s="26">
        <v>2.7165263E7</v>
      </c>
      <c r="L360" s="26">
        <v>8037060.0</v>
      </c>
      <c r="M360" s="25">
        <v>3.38</v>
      </c>
      <c r="N360" s="25">
        <v>1.15</v>
      </c>
      <c r="O360" s="26">
        <v>3.1240052E7</v>
      </c>
      <c r="P360" s="26">
        <v>7.47977592E10</v>
      </c>
      <c r="Q360" s="26">
        <v>7.5394883754E10</v>
      </c>
      <c r="R360" s="26">
        <v>5.97124554E8</v>
      </c>
      <c r="S360" s="27">
        <v>0.008</v>
      </c>
      <c r="T360" s="20" t="str">
        <f t="array" ref="T360">INDEX(Sheet10!D:D,MATCH(C360&amp;E360,INDEX(Sheet10!A:A&amp;Sheet10!B:B,0),0))</f>
        <v>P17AB</v>
      </c>
      <c r="U360" s="20" t="str">
        <f>VLOOKUP(T360,Sheet10!D:E,2,FALSE)</f>
        <v>Biliary Tract Proc. w Malignancy</v>
      </c>
      <c r="V360" s="20"/>
      <c r="W360" s="20"/>
      <c r="X360" s="20"/>
      <c r="Y360" s="20"/>
      <c r="Z360" s="20"/>
      <c r="AA360" s="20"/>
      <c r="AB360" s="20"/>
      <c r="AC360" s="20"/>
      <c r="AD360" s="20"/>
      <c r="AE360" s="20"/>
    </row>
    <row r="361">
      <c r="A361" s="20" t="str">
        <f t="shared" ref="A361:B361" si="362">T361</f>
        <v>D17AB</v>
      </c>
      <c r="B361" s="20" t="str">
        <f t="shared" si="362"/>
        <v>Biliary Tract Proc. w Malignancy</v>
      </c>
      <c r="C361" s="20" t="str">
        <f t="shared" si="3"/>
        <v>1</v>
      </c>
      <c r="D361" s="20" t="str">
        <f t="shared" si="4"/>
        <v>17</v>
      </c>
      <c r="E361" s="20" t="str">
        <f t="shared" si="5"/>
        <v>17031</v>
      </c>
      <c r="F361" s="25">
        <v>1703119.0</v>
      </c>
      <c r="G361" s="20" t="s">
        <v>25025</v>
      </c>
      <c r="H361" s="25">
        <v>222.0</v>
      </c>
      <c r="I361" s="26">
        <v>8037060.0</v>
      </c>
      <c r="J361" s="25">
        <v>2.42</v>
      </c>
      <c r="K361" s="26">
        <v>1.9449685E7</v>
      </c>
      <c r="L361" s="26">
        <v>8037060.0</v>
      </c>
      <c r="M361" s="25">
        <v>2.42</v>
      </c>
      <c r="N361" s="25">
        <v>1.0</v>
      </c>
      <c r="O361" s="26">
        <v>1.9449685E7</v>
      </c>
      <c r="P361" s="26">
        <v>3.0749359E9</v>
      </c>
      <c r="Q361" s="26">
        <v>4.368490114E9</v>
      </c>
      <c r="R361" s="26">
        <v>1.293554214E9</v>
      </c>
      <c r="S361" s="27">
        <v>0.421</v>
      </c>
      <c r="T361" s="20" t="str">
        <f t="array" ref="T361">INDEX(Sheet10!D:D,MATCH(C361&amp;E361,INDEX(Sheet10!A:A&amp;Sheet10!B:B,0),0))</f>
        <v>D17AB</v>
      </c>
      <c r="U361" s="20" t="str">
        <f>VLOOKUP(T361,Sheet10!D:E,2,FALSE)</f>
        <v>Biliary Tract Proc. w Malignancy</v>
      </c>
      <c r="V361" s="20"/>
      <c r="W361" s="20"/>
      <c r="X361" s="20"/>
      <c r="Y361" s="20"/>
      <c r="Z361" s="20"/>
      <c r="AA361" s="20"/>
      <c r="AB361" s="20"/>
      <c r="AC361" s="20"/>
      <c r="AD361" s="20"/>
      <c r="AE361" s="20"/>
    </row>
    <row r="362">
      <c r="A362" s="20" t="str">
        <f t="shared" ref="A362:B362" si="363">T362</f>
        <v>P17AC</v>
      </c>
      <c r="B362" s="20" t="str">
        <f t="shared" si="363"/>
        <v>Pancreas &amp; Liver Proc. except Resection w Malignancy</v>
      </c>
      <c r="C362" s="20" t="str">
        <f t="shared" si="3"/>
        <v>1</v>
      </c>
      <c r="D362" s="20" t="str">
        <f t="shared" si="4"/>
        <v>17</v>
      </c>
      <c r="E362" s="20" t="str">
        <f t="shared" si="5"/>
        <v>17032</v>
      </c>
      <c r="F362" s="25">
        <v>1703210.0</v>
      </c>
      <c r="G362" s="20" t="s">
        <v>31654</v>
      </c>
      <c r="H362" s="26">
        <v>1221.0</v>
      </c>
      <c r="I362" s="26">
        <v>8037060.0</v>
      </c>
      <c r="J362" s="25">
        <v>1.95</v>
      </c>
      <c r="K362" s="26">
        <v>1.5672267E7</v>
      </c>
      <c r="L362" s="26">
        <v>8037060.0</v>
      </c>
      <c r="M362" s="25">
        <v>1.95</v>
      </c>
      <c r="N362" s="25">
        <v>1.0</v>
      </c>
      <c r="O362" s="26">
        <v>1.5672267E7</v>
      </c>
      <c r="P362" s="26">
        <v>1.64972796E10</v>
      </c>
      <c r="Q362" s="26">
        <v>1.9324622007E10</v>
      </c>
      <c r="R362" s="26">
        <v>2.827342407E9</v>
      </c>
      <c r="S362" s="27">
        <v>0.171</v>
      </c>
      <c r="T362" s="20" t="str">
        <f t="array" ref="T362">INDEX(Sheet10!D:D,MATCH(C362&amp;E362,INDEX(Sheet10!A:A&amp;Sheet10!B:B,0),0))</f>
        <v>P17AC</v>
      </c>
      <c r="U362" s="20" t="str">
        <f>VLOOKUP(T362,Sheet10!D:E,2,FALSE)</f>
        <v>Pancreas &amp; Liver Proc. except Resection w Malignancy</v>
      </c>
      <c r="V362" s="20"/>
      <c r="W362" s="20"/>
      <c r="X362" s="20"/>
      <c r="Y362" s="20"/>
      <c r="Z362" s="20"/>
      <c r="AA362" s="20"/>
      <c r="AB362" s="20"/>
      <c r="AC362" s="20"/>
      <c r="AD362" s="20"/>
      <c r="AE362" s="20"/>
    </row>
    <row r="363">
      <c r="A363" s="20" t="str">
        <f t="shared" ref="A363:B363" si="364">T363</f>
        <v>P17AC</v>
      </c>
      <c r="B363" s="20" t="str">
        <f t="shared" si="364"/>
        <v>Pancreas &amp; Liver Proc. except Resection w Malignancy</v>
      </c>
      <c r="C363" s="20" t="str">
        <f t="shared" si="3"/>
        <v>1</v>
      </c>
      <c r="D363" s="20" t="str">
        <f t="shared" si="4"/>
        <v>17</v>
      </c>
      <c r="E363" s="20" t="str">
        <f t="shared" si="5"/>
        <v>17032</v>
      </c>
      <c r="F363" s="25">
        <v>1703211.0</v>
      </c>
      <c r="G363" s="20" t="s">
        <v>31663</v>
      </c>
      <c r="H363" s="25">
        <v>665.0</v>
      </c>
      <c r="I363" s="26">
        <v>8037060.0</v>
      </c>
      <c r="J363" s="25">
        <v>2.71</v>
      </c>
      <c r="K363" s="26">
        <v>2.1780433E7</v>
      </c>
      <c r="L363" s="26">
        <v>8037060.0</v>
      </c>
      <c r="M363" s="25">
        <v>2.71</v>
      </c>
      <c r="N363" s="25">
        <v>1.22</v>
      </c>
      <c r="O363" s="26">
        <v>2.6572128E7</v>
      </c>
      <c r="P363" s="26">
        <v>1.76546001E10</v>
      </c>
      <c r="Q363" s="26">
        <v>1.7828489468E10</v>
      </c>
      <c r="R363" s="26">
        <v>1.73889368E8</v>
      </c>
      <c r="S363" s="27">
        <v>0.01</v>
      </c>
      <c r="T363" s="20" t="str">
        <f t="array" ref="T363">INDEX(Sheet10!D:D,MATCH(C363&amp;E363,INDEX(Sheet10!A:A&amp;Sheet10!B:B,0),0))</f>
        <v>P17AC</v>
      </c>
      <c r="U363" s="20" t="str">
        <f>VLOOKUP(T363,Sheet10!D:E,2,FALSE)</f>
        <v>Pancreas &amp; Liver Proc. except Resection w Malignancy</v>
      </c>
      <c r="V363" s="20"/>
      <c r="W363" s="20"/>
      <c r="X363" s="20"/>
      <c r="Y363" s="20"/>
      <c r="Z363" s="20"/>
      <c r="AA363" s="20"/>
      <c r="AB363" s="20"/>
      <c r="AC363" s="20"/>
      <c r="AD363" s="20"/>
      <c r="AE363" s="20"/>
    </row>
    <row r="364">
      <c r="A364" s="20" t="str">
        <f t="shared" ref="A364:B364" si="365">T364</f>
        <v>P17AD</v>
      </c>
      <c r="B364" s="20" t="str">
        <f t="shared" si="365"/>
        <v>Laparoscopic Cholecystectomy Proc.</v>
      </c>
      <c r="C364" s="20" t="str">
        <f t="shared" si="3"/>
        <v>1</v>
      </c>
      <c r="D364" s="20" t="str">
        <f t="shared" si="4"/>
        <v>17</v>
      </c>
      <c r="E364" s="20" t="str">
        <f t="shared" si="5"/>
        <v>17042</v>
      </c>
      <c r="F364" s="25">
        <v>1704210.0</v>
      </c>
      <c r="G364" s="20" t="s">
        <v>31675</v>
      </c>
      <c r="H364" s="26">
        <v>27394.0</v>
      </c>
      <c r="I364" s="26">
        <v>8037060.0</v>
      </c>
      <c r="J364" s="25">
        <v>1.65</v>
      </c>
      <c r="K364" s="26">
        <v>1.3261149E7</v>
      </c>
      <c r="L364" s="26">
        <v>8037060.0</v>
      </c>
      <c r="M364" s="25">
        <v>1.65</v>
      </c>
      <c r="N364" s="25">
        <v>1.23</v>
      </c>
      <c r="O364" s="26">
        <v>1.6311213E7</v>
      </c>
      <c r="P364" s="26">
        <v>4.467819615E11</v>
      </c>
      <c r="Q364" s="26">
        <v>4.51653520318E11</v>
      </c>
      <c r="R364" s="26">
        <v>4.871558818E9</v>
      </c>
      <c r="S364" s="27">
        <v>0.011</v>
      </c>
      <c r="T364" s="20" t="str">
        <f t="array" ref="T364">INDEX(Sheet10!D:D,MATCH(C364&amp;E364,INDEX(Sheet10!A:A&amp;Sheet10!B:B,0),0))</f>
        <v>P17AD</v>
      </c>
      <c r="U364" s="20" t="str">
        <f>VLOOKUP(T364,Sheet10!D:E,2,FALSE)</f>
        <v>Laparoscopic Cholecystectomy Proc.</v>
      </c>
      <c r="V364" s="20"/>
      <c r="W364" s="20"/>
      <c r="X364" s="20"/>
      <c r="Y364" s="20"/>
      <c r="Z364" s="20"/>
      <c r="AA364" s="20"/>
      <c r="AB364" s="20"/>
      <c r="AC364" s="20"/>
      <c r="AD364" s="20"/>
      <c r="AE364" s="20"/>
    </row>
    <row r="365">
      <c r="A365" s="20" t="str">
        <f t="shared" ref="A365:B365" si="366">T365</f>
        <v>P17AD</v>
      </c>
      <c r="B365" s="20" t="str">
        <f t="shared" si="366"/>
        <v>Laparoscopic Cholecystectomy Proc.</v>
      </c>
      <c r="C365" s="20" t="str">
        <f t="shared" si="3"/>
        <v>1</v>
      </c>
      <c r="D365" s="20" t="str">
        <f t="shared" si="4"/>
        <v>17</v>
      </c>
      <c r="E365" s="20" t="str">
        <f t="shared" si="5"/>
        <v>17042</v>
      </c>
      <c r="F365" s="25">
        <v>1704211.0</v>
      </c>
      <c r="G365" s="20" t="s">
        <v>31689</v>
      </c>
      <c r="H365" s="26">
        <v>1374.0</v>
      </c>
      <c r="I365" s="26">
        <v>8037060.0</v>
      </c>
      <c r="J365" s="25">
        <v>2.0</v>
      </c>
      <c r="K365" s="26">
        <v>1.607412E7</v>
      </c>
      <c r="L365" s="26">
        <v>8037060.0</v>
      </c>
      <c r="M365" s="25">
        <v>2.0</v>
      </c>
      <c r="N365" s="25">
        <v>1.19</v>
      </c>
      <c r="O365" s="26">
        <v>1.9128203E7</v>
      </c>
      <c r="P365" s="26">
        <v>2.62505445E10</v>
      </c>
      <c r="Q365" s="26">
        <v>2.6676350647E10</v>
      </c>
      <c r="R365" s="26">
        <v>4.25806147E8</v>
      </c>
      <c r="S365" s="27">
        <v>0.016</v>
      </c>
      <c r="T365" s="20" t="str">
        <f t="array" ref="T365">INDEX(Sheet10!D:D,MATCH(C365&amp;E365,INDEX(Sheet10!A:A&amp;Sheet10!B:B,0),0))</f>
        <v>P17AD</v>
      </c>
      <c r="U365" s="20" t="str">
        <f>VLOOKUP(T365,Sheet10!D:E,2,FALSE)</f>
        <v>Laparoscopic Cholecystectomy Proc.</v>
      </c>
      <c r="V365" s="20"/>
      <c r="W365" s="20"/>
      <c r="X365" s="20"/>
      <c r="Y365" s="20"/>
      <c r="Z365" s="20"/>
      <c r="AA365" s="20"/>
      <c r="AB365" s="20"/>
      <c r="AC365" s="20"/>
      <c r="AD365" s="20"/>
      <c r="AE365" s="20"/>
    </row>
    <row r="366">
      <c r="A366" s="20" t="str">
        <f t="shared" ref="A366:B366" si="367">T366</f>
        <v>P17AD</v>
      </c>
      <c r="B366" s="20" t="str">
        <f t="shared" si="367"/>
        <v>Laparoscopic Cholecystectomy Proc.</v>
      </c>
      <c r="C366" s="20" t="str">
        <f t="shared" si="3"/>
        <v>1</v>
      </c>
      <c r="D366" s="20" t="str">
        <f t="shared" si="4"/>
        <v>17</v>
      </c>
      <c r="E366" s="20" t="str">
        <f t="shared" si="5"/>
        <v>17042</v>
      </c>
      <c r="F366" s="25">
        <v>1704212.0</v>
      </c>
      <c r="G366" s="20" t="s">
        <v>31704</v>
      </c>
      <c r="H366" s="25">
        <v>252.0</v>
      </c>
      <c r="I366" s="26">
        <v>8037060.0</v>
      </c>
      <c r="J366" s="25">
        <v>2.98</v>
      </c>
      <c r="K366" s="26">
        <v>2.3950439E7</v>
      </c>
      <c r="L366" s="26">
        <v>8037060.0</v>
      </c>
      <c r="M366" s="25">
        <v>2.98</v>
      </c>
      <c r="N366" s="25">
        <v>1.08</v>
      </c>
      <c r="O366" s="26">
        <v>2.5866474E7</v>
      </c>
      <c r="P366" s="26">
        <v>6.5714027E9</v>
      </c>
      <c r="Q366" s="26">
        <v>6.644131932E9</v>
      </c>
      <c r="R366" s="26">
        <v>7.2729232E7</v>
      </c>
      <c r="S366" s="27">
        <v>0.011</v>
      </c>
      <c r="T366" s="20" t="str">
        <f t="array" ref="T366">INDEX(Sheet10!D:D,MATCH(C366&amp;E366,INDEX(Sheet10!A:A&amp;Sheet10!B:B,0),0))</f>
        <v>P17AD</v>
      </c>
      <c r="U366" s="20" t="str">
        <f>VLOOKUP(T366,Sheet10!D:E,2,FALSE)</f>
        <v>Laparoscopic Cholecystectomy Proc.</v>
      </c>
      <c r="V366" s="20"/>
      <c r="W366" s="20"/>
      <c r="X366" s="20"/>
      <c r="Y366" s="20"/>
      <c r="Z366" s="20"/>
      <c r="AA366" s="20"/>
      <c r="AB366" s="20"/>
      <c r="AC366" s="20"/>
      <c r="AD366" s="20"/>
      <c r="AE366" s="20"/>
    </row>
    <row r="367">
      <c r="A367" s="20" t="str">
        <f t="shared" ref="A367:B367" si="368">T367</f>
        <v>17PCX</v>
      </c>
      <c r="B367" s="20" t="str">
        <f t="shared" si="368"/>
        <v>Cholecystectomy Proc. w CDE Proc.</v>
      </c>
      <c r="C367" s="20" t="str">
        <f t="shared" si="3"/>
        <v>1</v>
      </c>
      <c r="D367" s="20" t="str">
        <f t="shared" si="4"/>
        <v>17</v>
      </c>
      <c r="E367" s="20" t="str">
        <f t="shared" si="5"/>
        <v>17051</v>
      </c>
      <c r="F367" s="25">
        <v>1705119.0</v>
      </c>
      <c r="G367" s="20" t="s">
        <v>25034</v>
      </c>
      <c r="H367" s="25">
        <v>134.0</v>
      </c>
      <c r="I367" s="26">
        <v>8037060.0</v>
      </c>
      <c r="J367" s="25">
        <v>3.17</v>
      </c>
      <c r="K367" s="26">
        <v>2.547748E7</v>
      </c>
      <c r="L367" s="26">
        <v>8037060.0</v>
      </c>
      <c r="M367" s="25">
        <v>3.17</v>
      </c>
      <c r="N367" s="25">
        <v>1.0</v>
      </c>
      <c r="O367" s="26">
        <v>2.547748E7</v>
      </c>
      <c r="P367" s="26">
        <v>2.258473E9</v>
      </c>
      <c r="Q367" s="26">
        <v>3.454557347E9</v>
      </c>
      <c r="R367" s="26">
        <v>1.196084347E9</v>
      </c>
      <c r="S367" s="27">
        <v>0.53</v>
      </c>
      <c r="T367" s="20" t="str">
        <f t="array" ref="T367">INDEX(Sheet10!D:D,MATCH(C367&amp;E367,INDEX(Sheet10!A:A&amp;Sheet10!B:B,0),0))</f>
        <v>17PCX</v>
      </c>
      <c r="U367" s="20" t="str">
        <f>VLOOKUP(T367,Sheet10!D:E,2,FALSE)</f>
        <v>Cholecystectomy Proc. w CDE Proc.</v>
      </c>
      <c r="V367" s="20"/>
      <c r="W367" s="20"/>
      <c r="X367" s="20"/>
      <c r="Y367" s="20"/>
      <c r="Z367" s="20"/>
      <c r="AA367" s="20"/>
      <c r="AB367" s="20"/>
      <c r="AC367" s="20"/>
      <c r="AD367" s="20"/>
      <c r="AE367" s="20"/>
    </row>
    <row r="368">
      <c r="A368" s="20" t="str">
        <f t="shared" ref="A368:B368" si="369">T368</f>
        <v>P17AE</v>
      </c>
      <c r="B368" s="20" t="str">
        <f t="shared" si="369"/>
        <v>Cholecystectomy Proc. w CDE Proc.</v>
      </c>
      <c r="C368" s="20" t="str">
        <f t="shared" si="3"/>
        <v>1</v>
      </c>
      <c r="D368" s="20" t="str">
        <f t="shared" si="4"/>
        <v>17</v>
      </c>
      <c r="E368" s="20" t="str">
        <f t="shared" si="5"/>
        <v>17052</v>
      </c>
      <c r="F368" s="25">
        <v>1705210.0</v>
      </c>
      <c r="G368" s="20" t="s">
        <v>31729</v>
      </c>
      <c r="H368" s="26">
        <v>24979.0</v>
      </c>
      <c r="I368" s="26">
        <v>8037060.0</v>
      </c>
      <c r="J368" s="25">
        <v>1.12</v>
      </c>
      <c r="K368" s="26">
        <v>9001507.0</v>
      </c>
      <c r="L368" s="26">
        <v>8037060.0</v>
      </c>
      <c r="M368" s="25">
        <v>1.12</v>
      </c>
      <c r="N368" s="25">
        <v>0.87</v>
      </c>
      <c r="O368" s="26">
        <v>7831311.0</v>
      </c>
      <c r="P368" s="26">
        <v>1.845970468E11</v>
      </c>
      <c r="Q368" s="26">
        <v>1.99193634563E11</v>
      </c>
      <c r="R368" s="26">
        <v>1.4596587763E10</v>
      </c>
      <c r="S368" s="27">
        <v>0.079</v>
      </c>
      <c r="T368" s="20" t="str">
        <f t="array" ref="T368">INDEX(Sheet10!D:D,MATCH(C368&amp;E368,INDEX(Sheet10!A:A&amp;Sheet10!B:B,0),0))</f>
        <v>P17AE</v>
      </c>
      <c r="U368" s="20" t="str">
        <f>VLOOKUP(T368,Sheet10!D:E,2,FALSE)</f>
        <v>Cholecystectomy Proc. w CDE Proc.</v>
      </c>
      <c r="V368" s="20"/>
      <c r="W368" s="20"/>
      <c r="X368" s="20"/>
      <c r="Y368" s="20"/>
      <c r="Z368" s="20"/>
      <c r="AA368" s="20"/>
      <c r="AB368" s="20"/>
      <c r="AC368" s="20"/>
      <c r="AD368" s="20"/>
      <c r="AE368" s="20"/>
    </row>
    <row r="369">
      <c r="A369" s="20" t="str">
        <f t="shared" ref="A369:B369" si="370">T369</f>
        <v>P17AE</v>
      </c>
      <c r="B369" s="20" t="str">
        <f t="shared" si="370"/>
        <v>Cholecystectomy Proc. w CDE Proc.</v>
      </c>
      <c r="C369" s="20" t="str">
        <f t="shared" si="3"/>
        <v>1</v>
      </c>
      <c r="D369" s="20" t="str">
        <f t="shared" si="4"/>
        <v>17</v>
      </c>
      <c r="E369" s="20" t="str">
        <f t="shared" si="5"/>
        <v>17052</v>
      </c>
      <c r="F369" s="25">
        <v>1705211.0</v>
      </c>
      <c r="G369" s="20" t="s">
        <v>31736</v>
      </c>
      <c r="H369" s="26">
        <v>2240.0</v>
      </c>
      <c r="I369" s="26">
        <v>8037060.0</v>
      </c>
      <c r="J369" s="25">
        <v>1.69</v>
      </c>
      <c r="K369" s="26">
        <v>1.3582631E7</v>
      </c>
      <c r="L369" s="26">
        <v>8037060.0</v>
      </c>
      <c r="M369" s="25">
        <v>1.69</v>
      </c>
      <c r="N369" s="25">
        <v>1.0</v>
      </c>
      <c r="O369" s="26">
        <v>1.3582631E7</v>
      </c>
      <c r="P369" s="26">
        <v>2.277694E10</v>
      </c>
      <c r="Q369" s="26">
        <v>3.0882908336E10</v>
      </c>
      <c r="R369" s="26">
        <v>8.105968336E9</v>
      </c>
      <c r="S369" s="27">
        <v>0.356</v>
      </c>
      <c r="T369" s="20" t="str">
        <f t="array" ref="T369">INDEX(Sheet10!D:D,MATCH(C369&amp;E369,INDEX(Sheet10!A:A&amp;Sheet10!B:B,0),0))</f>
        <v>P17AE</v>
      </c>
      <c r="U369" s="20" t="str">
        <f>VLOOKUP(T369,Sheet10!D:E,2,FALSE)</f>
        <v>Cholecystectomy Proc. w CDE Proc.</v>
      </c>
      <c r="V369" s="20"/>
      <c r="W369" s="20"/>
      <c r="X369" s="20"/>
      <c r="Y369" s="20"/>
      <c r="Z369" s="20"/>
      <c r="AA369" s="20"/>
      <c r="AB369" s="20"/>
      <c r="AC369" s="20"/>
      <c r="AD369" s="20"/>
      <c r="AE369" s="20"/>
    </row>
    <row r="370">
      <c r="A370" s="20" t="str">
        <f t="shared" ref="A370:B370" si="371">T370</f>
        <v>P17AF</v>
      </c>
      <c r="B370" s="20" t="str">
        <f t="shared" si="371"/>
        <v>Hepatobiliary Diagnostic Proc.</v>
      </c>
      <c r="C370" s="20" t="str">
        <f t="shared" si="3"/>
        <v>1</v>
      </c>
      <c r="D370" s="20" t="str">
        <f t="shared" si="4"/>
        <v>17</v>
      </c>
      <c r="E370" s="20" t="str">
        <f t="shared" si="5"/>
        <v>17061</v>
      </c>
      <c r="F370" s="25">
        <v>1706119.0</v>
      </c>
      <c r="G370" s="20" t="s">
        <v>523</v>
      </c>
      <c r="H370" s="25">
        <v>833.0</v>
      </c>
      <c r="I370" s="26">
        <v>8037060.0</v>
      </c>
      <c r="J370" s="25">
        <v>2.25</v>
      </c>
      <c r="K370" s="26">
        <v>1.8083385E7</v>
      </c>
      <c r="L370" s="26">
        <v>8037060.0</v>
      </c>
      <c r="M370" s="25">
        <v>2.25</v>
      </c>
      <c r="N370" s="25">
        <v>1.0</v>
      </c>
      <c r="O370" s="26">
        <v>1.8083385E7</v>
      </c>
      <c r="P370" s="26">
        <v>1.13416858E10</v>
      </c>
      <c r="Q370" s="26">
        <v>1.5336363705E10</v>
      </c>
      <c r="R370" s="26">
        <v>3.994677905E9</v>
      </c>
      <c r="S370" s="27">
        <v>0.352</v>
      </c>
      <c r="T370" s="20" t="str">
        <f t="array" ref="T370">INDEX(Sheet10!D:D,MATCH(C370&amp;E370,INDEX(Sheet10!A:A&amp;Sheet10!B:B,0),0))</f>
        <v>P17AF</v>
      </c>
      <c r="U370" s="20" t="str">
        <f>VLOOKUP(T370,Sheet10!D:E,2,FALSE)</f>
        <v>Hepatobiliary Diagnostic Proc.</v>
      </c>
      <c r="V370" s="20"/>
      <c r="W370" s="20"/>
      <c r="X370" s="20"/>
      <c r="Y370" s="20"/>
      <c r="Z370" s="20"/>
      <c r="AA370" s="20"/>
      <c r="AB370" s="20"/>
      <c r="AC370" s="20"/>
      <c r="AD370" s="20"/>
      <c r="AE370" s="20"/>
    </row>
    <row r="371">
      <c r="A371" s="20" t="str">
        <f t="shared" ref="A371:B371" si="372">T371</f>
        <v>P17AG</v>
      </c>
      <c r="B371" s="20" t="str">
        <f t="shared" si="372"/>
        <v>Other Hepatobiliary &amp; Pancreas Proc.</v>
      </c>
      <c r="C371" s="20" t="str">
        <f t="shared" si="3"/>
        <v>1</v>
      </c>
      <c r="D371" s="20" t="str">
        <f t="shared" si="4"/>
        <v>17</v>
      </c>
      <c r="E371" s="20" t="str">
        <f t="shared" si="5"/>
        <v>17071</v>
      </c>
      <c r="F371" s="25">
        <v>1707110.0</v>
      </c>
      <c r="G371" s="20" t="s">
        <v>31748</v>
      </c>
      <c r="H371" s="26">
        <v>4423.0</v>
      </c>
      <c r="I371" s="26">
        <v>8037060.0</v>
      </c>
      <c r="J371" s="25">
        <v>1.67</v>
      </c>
      <c r="K371" s="26">
        <v>1.342189E7</v>
      </c>
      <c r="L371" s="26">
        <v>8037060.0</v>
      </c>
      <c r="M371" s="25">
        <v>1.67</v>
      </c>
      <c r="N371" s="25">
        <v>1.0</v>
      </c>
      <c r="O371" s="26">
        <v>1.342189E7</v>
      </c>
      <c r="P371" s="26">
        <v>4.419722E10</v>
      </c>
      <c r="Q371" s="26">
        <v>6.0125389637E10</v>
      </c>
      <c r="R371" s="26">
        <v>1.5928169637E10</v>
      </c>
      <c r="S371" s="27">
        <v>0.36</v>
      </c>
      <c r="T371" s="20" t="str">
        <f t="array" ref="T371">INDEX(Sheet10!D:D,MATCH(C371&amp;E371,INDEX(Sheet10!A:A&amp;Sheet10!B:B,0),0))</f>
        <v>P17AG</v>
      </c>
      <c r="U371" s="20" t="str">
        <f>VLOOKUP(T371,Sheet10!D:E,2,FALSE)</f>
        <v>Other Hepatobiliary &amp; Pancreas Proc.</v>
      </c>
      <c r="V371" s="20"/>
      <c r="W371" s="20"/>
      <c r="X371" s="20"/>
      <c r="Y371" s="20"/>
      <c r="Z371" s="20"/>
      <c r="AA371" s="20"/>
      <c r="AB371" s="20"/>
      <c r="AC371" s="20"/>
      <c r="AD371" s="20"/>
      <c r="AE371" s="20"/>
    </row>
    <row r="372">
      <c r="A372" s="20" t="str">
        <f t="shared" ref="A372:B372" si="373">T372</f>
        <v>P17AG</v>
      </c>
      <c r="B372" s="20" t="str">
        <f t="shared" si="373"/>
        <v>Other Hepatobiliary &amp; Pancreas Proc.</v>
      </c>
      <c r="C372" s="20" t="str">
        <f t="shared" si="3"/>
        <v>1</v>
      </c>
      <c r="D372" s="20" t="str">
        <f t="shared" si="4"/>
        <v>17</v>
      </c>
      <c r="E372" s="20" t="str">
        <f t="shared" si="5"/>
        <v>17071</v>
      </c>
      <c r="F372" s="25">
        <v>1707111.0</v>
      </c>
      <c r="G372" s="20" t="s">
        <v>31767</v>
      </c>
      <c r="H372" s="26">
        <v>2744.0</v>
      </c>
      <c r="I372" s="26">
        <v>8037060.0</v>
      </c>
      <c r="J372" s="25">
        <v>2.18</v>
      </c>
      <c r="K372" s="26">
        <v>1.7520791E7</v>
      </c>
      <c r="L372" s="26">
        <v>8037060.0</v>
      </c>
      <c r="M372" s="25">
        <v>2.18</v>
      </c>
      <c r="N372" s="25">
        <v>1.0</v>
      </c>
      <c r="O372" s="26">
        <v>1.7520791E7</v>
      </c>
      <c r="P372" s="26">
        <v>4.5260617E10</v>
      </c>
      <c r="Q372" s="26">
        <v>4.8719415871E10</v>
      </c>
      <c r="R372" s="26">
        <v>3.458798871E9</v>
      </c>
      <c r="S372" s="27">
        <v>0.076</v>
      </c>
      <c r="T372" s="20" t="str">
        <f t="array" ref="T372">INDEX(Sheet10!D:D,MATCH(C372&amp;E372,INDEX(Sheet10!A:A&amp;Sheet10!B:B,0),0))</f>
        <v>P17AG</v>
      </c>
      <c r="U372" s="20" t="str">
        <f>VLOOKUP(T372,Sheet10!D:E,2,FALSE)</f>
        <v>Other Hepatobiliary &amp; Pancreas Proc.</v>
      </c>
      <c r="V372" s="20"/>
      <c r="W372" s="20"/>
      <c r="X372" s="20"/>
      <c r="Y372" s="20"/>
      <c r="Z372" s="20"/>
      <c r="AA372" s="20"/>
      <c r="AB372" s="20"/>
      <c r="AC372" s="20"/>
      <c r="AD372" s="20"/>
      <c r="AE372" s="20"/>
    </row>
    <row r="373">
      <c r="A373" s="20" t="str">
        <f t="shared" ref="A373:B373" si="374">T373</f>
        <v>P17AH</v>
      </c>
      <c r="B373" s="20" t="str">
        <f t="shared" si="374"/>
        <v>ERCP w Therapeutic Procedures</v>
      </c>
      <c r="C373" s="20" t="str">
        <f t="shared" si="3"/>
        <v>1</v>
      </c>
      <c r="D373" s="20" t="str">
        <f t="shared" si="4"/>
        <v>17</v>
      </c>
      <c r="E373" s="20" t="str">
        <f t="shared" si="5"/>
        <v>17081</v>
      </c>
      <c r="F373" s="25">
        <v>1708110.0</v>
      </c>
      <c r="G373" s="20" t="s">
        <v>31786</v>
      </c>
      <c r="H373" s="26">
        <v>2547.0</v>
      </c>
      <c r="I373" s="26">
        <v>8037060.0</v>
      </c>
      <c r="J373" s="25">
        <v>1.44</v>
      </c>
      <c r="K373" s="26">
        <v>1.1573366E7</v>
      </c>
      <c r="L373" s="26">
        <v>8037060.0</v>
      </c>
      <c r="M373" s="25">
        <v>1.44</v>
      </c>
      <c r="N373" s="25">
        <v>1.0</v>
      </c>
      <c r="O373" s="26">
        <v>1.1573366E7</v>
      </c>
      <c r="P373" s="26">
        <v>2.44523064E10</v>
      </c>
      <c r="Q373" s="26">
        <v>3.0045372221E10</v>
      </c>
      <c r="R373" s="26">
        <v>5.593065821E9</v>
      </c>
      <c r="S373" s="27">
        <v>0.229</v>
      </c>
      <c r="T373" s="20" t="str">
        <f t="array" ref="T373">INDEX(Sheet10!D:D,MATCH(C373&amp;E373,INDEX(Sheet10!A:A&amp;Sheet10!B:B,0),0))</f>
        <v>P17AH</v>
      </c>
      <c r="U373" s="20" t="str">
        <f>VLOOKUP(T373,Sheet10!D:E,2,FALSE)</f>
        <v>ERCP w Therapeutic Procedures</v>
      </c>
      <c r="V373" s="20"/>
      <c r="W373" s="20"/>
      <c r="X373" s="20"/>
      <c r="Y373" s="20"/>
      <c r="Z373" s="20"/>
      <c r="AA373" s="20"/>
      <c r="AB373" s="20"/>
      <c r="AC373" s="20"/>
      <c r="AD373" s="20"/>
      <c r="AE373" s="20"/>
    </row>
    <row r="374">
      <c r="A374" s="20" t="str">
        <f t="shared" ref="A374:B374" si="375">T374</f>
        <v>P17AH</v>
      </c>
      <c r="B374" s="20" t="str">
        <f t="shared" si="375"/>
        <v>ERCP w Therapeutic Procedures</v>
      </c>
      <c r="C374" s="20" t="str">
        <f t="shared" si="3"/>
        <v>1</v>
      </c>
      <c r="D374" s="20" t="str">
        <f t="shared" si="4"/>
        <v>17</v>
      </c>
      <c r="E374" s="20" t="str">
        <f t="shared" si="5"/>
        <v>17081</v>
      </c>
      <c r="F374" s="25">
        <v>1708111.0</v>
      </c>
      <c r="G374" s="20" t="s">
        <v>31807</v>
      </c>
      <c r="H374" s="25">
        <v>933.0</v>
      </c>
      <c r="I374" s="26">
        <v>8037060.0</v>
      </c>
      <c r="J374" s="25">
        <v>2.15</v>
      </c>
      <c r="K374" s="26">
        <v>1.7279679E7</v>
      </c>
      <c r="L374" s="26">
        <v>8037060.0</v>
      </c>
      <c r="M374" s="25">
        <v>2.15</v>
      </c>
      <c r="N374" s="25">
        <v>1.0</v>
      </c>
      <c r="O374" s="26">
        <v>1.7279679E7</v>
      </c>
      <c r="P374" s="26">
        <v>1.37780282E10</v>
      </c>
      <c r="Q374" s="26">
        <v>1.6448463007E10</v>
      </c>
      <c r="R374" s="26">
        <v>2.670434807E9</v>
      </c>
      <c r="S374" s="27">
        <v>0.194</v>
      </c>
      <c r="T374" s="20" t="str">
        <f t="array" ref="T374">INDEX(Sheet10!D:D,MATCH(C374&amp;E374,INDEX(Sheet10!A:A&amp;Sheet10!B:B,0),0))</f>
        <v>P17AH</v>
      </c>
      <c r="U374" s="20" t="str">
        <f>VLOOKUP(T374,Sheet10!D:E,2,FALSE)</f>
        <v>ERCP w Therapeutic Procedures</v>
      </c>
      <c r="V374" s="20"/>
      <c r="W374" s="20"/>
      <c r="X374" s="20"/>
      <c r="Y374" s="20"/>
      <c r="Z374" s="20"/>
      <c r="AA374" s="20"/>
      <c r="AB374" s="20"/>
      <c r="AC374" s="20"/>
      <c r="AD374" s="20"/>
      <c r="AE374" s="20"/>
    </row>
    <row r="375">
      <c r="A375" s="20" t="str">
        <f t="shared" ref="A375:B375" si="376">T375</f>
        <v>P17AJ</v>
      </c>
      <c r="B375" s="20" t="str">
        <f t="shared" si="376"/>
        <v>ERCP Procedures</v>
      </c>
      <c r="C375" s="20" t="str">
        <f t="shared" si="3"/>
        <v>1</v>
      </c>
      <c r="D375" s="20" t="str">
        <f t="shared" si="4"/>
        <v>17</v>
      </c>
      <c r="E375" s="20" t="str">
        <f t="shared" si="5"/>
        <v>17091</v>
      </c>
      <c r="F375" s="25">
        <v>1709110.0</v>
      </c>
      <c r="G375" s="20" t="s">
        <v>31826</v>
      </c>
      <c r="H375" s="25">
        <v>715.0</v>
      </c>
      <c r="I375" s="26">
        <v>8037060.0</v>
      </c>
      <c r="J375" s="25">
        <v>1.32</v>
      </c>
      <c r="K375" s="26">
        <v>1.0608919E7</v>
      </c>
      <c r="L375" s="26">
        <v>8037060.0</v>
      </c>
      <c r="M375" s="25">
        <v>1.32</v>
      </c>
      <c r="N375" s="25">
        <v>1.0</v>
      </c>
      <c r="O375" s="26">
        <v>1.0608919E7</v>
      </c>
      <c r="P375" s="26">
        <v>5.6714988E9</v>
      </c>
      <c r="Q375" s="26">
        <v>7.734625228E9</v>
      </c>
      <c r="R375" s="26">
        <v>2.063126428E9</v>
      </c>
      <c r="S375" s="27">
        <v>0.364</v>
      </c>
      <c r="T375" s="20" t="str">
        <f t="array" ref="T375">INDEX(Sheet10!D:D,MATCH(C375&amp;E375,INDEX(Sheet10!A:A&amp;Sheet10!B:B,0),0))</f>
        <v>P17AJ</v>
      </c>
      <c r="U375" s="20" t="str">
        <f>VLOOKUP(T375,Sheet10!D:E,2,FALSE)</f>
        <v>ERCP Procedures</v>
      </c>
      <c r="V375" s="20"/>
      <c r="W375" s="20"/>
      <c r="X375" s="20"/>
      <c r="Y375" s="20"/>
      <c r="Z375" s="20"/>
      <c r="AA375" s="20"/>
      <c r="AB375" s="20"/>
      <c r="AC375" s="20"/>
      <c r="AD375" s="20"/>
      <c r="AE375" s="20"/>
    </row>
    <row r="376">
      <c r="A376" s="20" t="str">
        <f t="shared" ref="A376:B376" si="377">T376</f>
        <v>P17AJ</v>
      </c>
      <c r="B376" s="20" t="str">
        <f t="shared" si="377"/>
        <v>ERCP Procedures</v>
      </c>
      <c r="C376" s="20" t="str">
        <f t="shared" si="3"/>
        <v>1</v>
      </c>
      <c r="D376" s="20" t="str">
        <f t="shared" si="4"/>
        <v>17</v>
      </c>
      <c r="E376" s="20" t="str">
        <f t="shared" si="5"/>
        <v>17091</v>
      </c>
      <c r="F376" s="25">
        <v>1709111.0</v>
      </c>
      <c r="G376" s="20" t="s">
        <v>31851</v>
      </c>
      <c r="H376" s="25">
        <v>418.0</v>
      </c>
      <c r="I376" s="26">
        <v>8037060.0</v>
      </c>
      <c r="J376" s="25">
        <v>2.1</v>
      </c>
      <c r="K376" s="26">
        <v>1.6877826E7</v>
      </c>
      <c r="L376" s="26">
        <v>8037060.0</v>
      </c>
      <c r="M376" s="25">
        <v>2.1</v>
      </c>
      <c r="N376" s="25">
        <v>1.0</v>
      </c>
      <c r="O376" s="26">
        <v>1.6877826E7</v>
      </c>
      <c r="P376" s="26">
        <v>5.3382324E9</v>
      </c>
      <c r="Q376" s="26">
        <v>7.181346268E9</v>
      </c>
      <c r="R376" s="26">
        <v>1.843113868E9</v>
      </c>
      <c r="S376" s="27">
        <v>0.345</v>
      </c>
      <c r="T376" s="20" t="str">
        <f t="array" ref="T376">INDEX(Sheet10!D:D,MATCH(C376&amp;E376,INDEX(Sheet10!A:A&amp;Sheet10!B:B,0),0))</f>
        <v>P17AJ</v>
      </c>
      <c r="U376" s="20" t="str">
        <f>VLOOKUP(T376,Sheet10!D:E,2,FALSE)</f>
        <v>ERCP Procedures</v>
      </c>
      <c r="V376" s="20"/>
      <c r="W376" s="20"/>
      <c r="X376" s="20"/>
      <c r="Y376" s="20"/>
      <c r="Z376" s="20"/>
      <c r="AA376" s="20"/>
      <c r="AB376" s="20"/>
      <c r="AC376" s="20"/>
      <c r="AD376" s="20"/>
      <c r="AE376" s="20"/>
    </row>
    <row r="377">
      <c r="A377" s="20" t="str">
        <f t="shared" ref="A377:B377" si="378">T377</f>
        <v>D17AA</v>
      </c>
      <c r="B377" s="20" t="str">
        <f t="shared" si="378"/>
        <v>Cirrhosis &amp; Alcoholic Hepatitis</v>
      </c>
      <c r="C377" s="20" t="str">
        <f t="shared" si="3"/>
        <v>1</v>
      </c>
      <c r="D377" s="20" t="str">
        <f t="shared" si="4"/>
        <v>17</v>
      </c>
      <c r="E377" s="20" t="str">
        <f t="shared" si="5"/>
        <v>17611</v>
      </c>
      <c r="F377" s="25">
        <v>1761110.0</v>
      </c>
      <c r="G377" s="20" t="s">
        <v>31868</v>
      </c>
      <c r="H377" s="26">
        <v>14633.0</v>
      </c>
      <c r="I377" s="26">
        <v>8037060.0</v>
      </c>
      <c r="J377" s="25">
        <v>0.68</v>
      </c>
      <c r="K377" s="26">
        <v>5465201.0</v>
      </c>
      <c r="L377" s="26">
        <v>8037060.0</v>
      </c>
      <c r="M377" s="25">
        <v>0.68</v>
      </c>
      <c r="N377" s="25">
        <v>1.0</v>
      </c>
      <c r="O377" s="26">
        <v>5465201.0</v>
      </c>
      <c r="P377" s="26">
        <v>7.08781115E10</v>
      </c>
      <c r="Q377" s="26">
        <v>8.1394994806E10</v>
      </c>
      <c r="R377" s="26">
        <v>1.0516883306E10</v>
      </c>
      <c r="S377" s="27">
        <v>0.148</v>
      </c>
      <c r="T377" s="20" t="str">
        <f t="array" ref="T377">INDEX(Sheet10!D:D,MATCH(C377&amp;E377,INDEX(Sheet10!A:A&amp;Sheet10!B:B,0),0))</f>
        <v>D17AA</v>
      </c>
      <c r="U377" s="20" t="str">
        <f>VLOOKUP(T377,Sheet10!D:E,2,FALSE)</f>
        <v>Cirrhosis &amp; Alcoholic Hepatitis</v>
      </c>
      <c r="V377" s="20"/>
      <c r="W377" s="20"/>
      <c r="X377" s="20"/>
      <c r="Y377" s="20"/>
      <c r="Z377" s="20"/>
      <c r="AA377" s="20"/>
      <c r="AB377" s="20"/>
      <c r="AC377" s="20"/>
      <c r="AD377" s="20"/>
      <c r="AE377" s="20"/>
    </row>
    <row r="378">
      <c r="A378" s="20" t="str">
        <f t="shared" ref="A378:B378" si="379">T378</f>
        <v>D17AA</v>
      </c>
      <c r="B378" s="20" t="str">
        <f t="shared" si="379"/>
        <v>Cirrhosis &amp; Alcoholic Hepatitis</v>
      </c>
      <c r="C378" s="20" t="str">
        <f t="shared" si="3"/>
        <v>1</v>
      </c>
      <c r="D378" s="20" t="str">
        <f t="shared" si="4"/>
        <v>17</v>
      </c>
      <c r="E378" s="20" t="str">
        <f t="shared" si="5"/>
        <v>17611</v>
      </c>
      <c r="F378" s="25">
        <v>1761111.0</v>
      </c>
      <c r="G378" s="20" t="s">
        <v>31885</v>
      </c>
      <c r="H378" s="26">
        <v>19508.0</v>
      </c>
      <c r="I378" s="26">
        <v>8037060.0</v>
      </c>
      <c r="J378" s="25">
        <v>1.03</v>
      </c>
      <c r="K378" s="26">
        <v>8278172.0</v>
      </c>
      <c r="L378" s="26">
        <v>8037060.0</v>
      </c>
      <c r="M378" s="25">
        <v>1.03</v>
      </c>
      <c r="N378" s="25">
        <v>0.86</v>
      </c>
      <c r="O378" s="26">
        <v>7119228.0</v>
      </c>
      <c r="P378" s="26">
        <v>1.315731501E11</v>
      </c>
      <c r="Q378" s="26">
        <v>1.41177527408E11</v>
      </c>
      <c r="R378" s="26">
        <v>9.604377308E9</v>
      </c>
      <c r="S378" s="27">
        <v>0.073</v>
      </c>
      <c r="T378" s="20" t="str">
        <f t="array" ref="T378">INDEX(Sheet10!D:D,MATCH(C378&amp;E378,INDEX(Sheet10!A:A&amp;Sheet10!B:B,0),0))</f>
        <v>D17AA</v>
      </c>
      <c r="U378" s="20" t="str">
        <f>VLOOKUP(T378,Sheet10!D:E,2,FALSE)</f>
        <v>Cirrhosis &amp; Alcoholic Hepatitis</v>
      </c>
      <c r="V378" s="20"/>
      <c r="W378" s="20"/>
      <c r="X378" s="20"/>
      <c r="Y378" s="20"/>
      <c r="Z378" s="20"/>
      <c r="AA378" s="20"/>
      <c r="AB378" s="20"/>
      <c r="AC378" s="20"/>
      <c r="AD378" s="20"/>
      <c r="AE378" s="20"/>
    </row>
    <row r="379">
      <c r="A379" s="20" t="str">
        <f t="shared" ref="A379:B379" si="380">T379</f>
        <v>D17AA</v>
      </c>
      <c r="B379" s="20" t="str">
        <f t="shared" si="380"/>
        <v>Cirrhosis &amp; Alcoholic Hepatitis</v>
      </c>
      <c r="C379" s="20" t="str">
        <f t="shared" si="3"/>
        <v>1</v>
      </c>
      <c r="D379" s="20" t="str">
        <f t="shared" si="4"/>
        <v>17</v>
      </c>
      <c r="E379" s="20" t="str">
        <f t="shared" si="5"/>
        <v>17611</v>
      </c>
      <c r="F379" s="25">
        <v>1761112.0</v>
      </c>
      <c r="G379" s="20" t="s">
        <v>31900</v>
      </c>
      <c r="H379" s="25">
        <v>34.0</v>
      </c>
      <c r="I379" s="26">
        <v>8037060.0</v>
      </c>
      <c r="J379" s="25">
        <v>1.63</v>
      </c>
      <c r="K379" s="26">
        <v>1.3100408E7</v>
      </c>
      <c r="L379" s="26">
        <v>8037060.0</v>
      </c>
      <c r="M379" s="25">
        <v>1.63</v>
      </c>
      <c r="N379" s="25">
        <v>1.33</v>
      </c>
      <c r="O379" s="26">
        <v>1.7423542E7</v>
      </c>
      <c r="P379" s="26">
        <v>5.944193E8</v>
      </c>
      <c r="Q379" s="26">
        <v>5.99192441E8</v>
      </c>
      <c r="R379" s="26">
        <v>4773141.0</v>
      </c>
      <c r="S379" s="27">
        <v>0.008</v>
      </c>
      <c r="T379" s="20" t="str">
        <f t="array" ref="T379">INDEX(Sheet10!D:D,MATCH(C379&amp;E379,INDEX(Sheet10!A:A&amp;Sheet10!B:B,0),0))</f>
        <v>D17AA</v>
      </c>
      <c r="U379" s="20" t="str">
        <f>VLOOKUP(T379,Sheet10!D:E,2,FALSE)</f>
        <v>Cirrhosis &amp; Alcoholic Hepatitis</v>
      </c>
      <c r="V379" s="20"/>
      <c r="W379" s="20"/>
      <c r="X379" s="20"/>
      <c r="Y379" s="20"/>
      <c r="Z379" s="20"/>
      <c r="AA379" s="20"/>
      <c r="AB379" s="20"/>
      <c r="AC379" s="20"/>
      <c r="AD379" s="20"/>
      <c r="AE379" s="20"/>
    </row>
    <row r="380">
      <c r="A380" s="20" t="str">
        <f t="shared" ref="A380:B380" si="381">T380</f>
        <v>D17AB</v>
      </c>
      <c r="B380" s="20" t="str">
        <f t="shared" si="381"/>
        <v>Biliary Tract Proc. w Malignancy</v>
      </c>
      <c r="C380" s="20" t="str">
        <f t="shared" si="3"/>
        <v>1</v>
      </c>
      <c r="D380" s="20" t="str">
        <f t="shared" si="4"/>
        <v>17</v>
      </c>
      <c r="E380" s="20" t="str">
        <f t="shared" si="5"/>
        <v>17621</v>
      </c>
      <c r="F380" s="25">
        <v>1762110.0</v>
      </c>
      <c r="G380" s="20" t="s">
        <v>31917</v>
      </c>
      <c r="H380" s="26">
        <v>6316.0</v>
      </c>
      <c r="I380" s="26">
        <v>8037060.0</v>
      </c>
      <c r="J380" s="25">
        <v>0.76</v>
      </c>
      <c r="K380" s="26">
        <v>6108166.0</v>
      </c>
      <c r="L380" s="26">
        <v>8037060.0</v>
      </c>
      <c r="M380" s="25">
        <v>0.76</v>
      </c>
      <c r="N380" s="25">
        <v>1.0</v>
      </c>
      <c r="O380" s="26">
        <v>6108166.0</v>
      </c>
      <c r="P380" s="26">
        <v>3.36600714E10</v>
      </c>
      <c r="Q380" s="26">
        <v>3.924140393E10</v>
      </c>
      <c r="R380" s="26">
        <v>5.58133253E9</v>
      </c>
      <c r="S380" s="27">
        <v>0.166</v>
      </c>
      <c r="T380" s="20" t="str">
        <f t="array" ref="T380">INDEX(Sheet10!D:D,MATCH(C380&amp;E380,INDEX(Sheet10!A:A&amp;Sheet10!B:B,0),0))</f>
        <v>D17AB</v>
      </c>
      <c r="U380" s="20" t="str">
        <f>VLOOKUP(T380,Sheet10!D:E,2,FALSE)</f>
        <v>Biliary Tract Proc. w Malignancy</v>
      </c>
      <c r="V380" s="20"/>
      <c r="W380" s="20"/>
      <c r="X380" s="20"/>
      <c r="Y380" s="20"/>
      <c r="Z380" s="20"/>
      <c r="AA380" s="20"/>
      <c r="AB380" s="20"/>
      <c r="AC380" s="20"/>
      <c r="AD380" s="20"/>
      <c r="AE380" s="20"/>
    </row>
    <row r="381">
      <c r="A381" s="20" t="str">
        <f t="shared" ref="A381:B381" si="382">T381</f>
        <v>D17AB</v>
      </c>
      <c r="B381" s="20" t="str">
        <f t="shared" si="382"/>
        <v>Biliary Tract Proc. w Malignancy</v>
      </c>
      <c r="C381" s="20" t="str">
        <f t="shared" si="3"/>
        <v>1</v>
      </c>
      <c r="D381" s="20" t="str">
        <f t="shared" si="4"/>
        <v>17</v>
      </c>
      <c r="E381" s="20" t="str">
        <f t="shared" si="5"/>
        <v>17621</v>
      </c>
      <c r="F381" s="25">
        <v>1762111.0</v>
      </c>
      <c r="G381" s="20" t="s">
        <v>31936</v>
      </c>
      <c r="H381" s="26">
        <v>4012.0</v>
      </c>
      <c r="I381" s="26">
        <v>8037060.0</v>
      </c>
      <c r="J381" s="25">
        <v>1.19</v>
      </c>
      <c r="K381" s="26">
        <v>9564101.0</v>
      </c>
      <c r="L381" s="26">
        <v>8037060.0</v>
      </c>
      <c r="M381" s="25">
        <v>1.19</v>
      </c>
      <c r="N381" s="25">
        <v>1.0</v>
      </c>
      <c r="O381" s="26">
        <v>9564101.0</v>
      </c>
      <c r="P381" s="26">
        <v>3.45807485E10</v>
      </c>
      <c r="Q381" s="26">
        <v>3.8955589817E10</v>
      </c>
      <c r="R381" s="26">
        <v>4.374841317E9</v>
      </c>
      <c r="S381" s="27">
        <v>0.127</v>
      </c>
      <c r="T381" s="20" t="str">
        <f t="array" ref="T381">INDEX(Sheet10!D:D,MATCH(C381&amp;E381,INDEX(Sheet10!A:A&amp;Sheet10!B:B,0),0))</f>
        <v>D17AB</v>
      </c>
      <c r="U381" s="20" t="str">
        <f>VLOOKUP(T381,Sheet10!D:E,2,FALSE)</f>
        <v>Biliary Tract Proc. w Malignancy</v>
      </c>
      <c r="V381" s="20"/>
      <c r="W381" s="20"/>
      <c r="X381" s="20"/>
      <c r="Y381" s="20"/>
      <c r="Z381" s="20"/>
      <c r="AA381" s="20"/>
      <c r="AB381" s="20"/>
      <c r="AC381" s="20"/>
      <c r="AD381" s="20"/>
      <c r="AE381" s="20"/>
    </row>
    <row r="382">
      <c r="A382" s="20" t="str">
        <f t="shared" ref="A382:B382" si="383">T382</f>
        <v>D17AB</v>
      </c>
      <c r="B382" s="20" t="str">
        <f t="shared" si="383"/>
        <v>Biliary Tract Proc. w Malignancy</v>
      </c>
      <c r="C382" s="20" t="str">
        <f t="shared" si="3"/>
        <v>1</v>
      </c>
      <c r="D382" s="20" t="str">
        <f t="shared" si="4"/>
        <v>17</v>
      </c>
      <c r="E382" s="20" t="str">
        <f t="shared" si="5"/>
        <v>17621</v>
      </c>
      <c r="F382" s="25">
        <v>1762112.0</v>
      </c>
      <c r="G382" s="20" t="s">
        <v>31951</v>
      </c>
      <c r="H382" s="26">
        <v>1715.0</v>
      </c>
      <c r="I382" s="26">
        <v>8037060.0</v>
      </c>
      <c r="J382" s="25">
        <v>1.66</v>
      </c>
      <c r="K382" s="26">
        <v>1.334152E7</v>
      </c>
      <c r="L382" s="26">
        <v>8037060.0</v>
      </c>
      <c r="M382" s="25">
        <v>1.66</v>
      </c>
      <c r="N382" s="25">
        <v>1.0</v>
      </c>
      <c r="O382" s="26">
        <v>1.334152E7</v>
      </c>
      <c r="P382" s="26">
        <v>2.04879667E10</v>
      </c>
      <c r="Q382" s="26">
        <v>2.3174818614E10</v>
      </c>
      <c r="R382" s="26">
        <v>2.686851914E9</v>
      </c>
      <c r="S382" s="27">
        <v>0.131</v>
      </c>
      <c r="T382" s="20" t="str">
        <f t="array" ref="T382">INDEX(Sheet10!D:D,MATCH(C382&amp;E382,INDEX(Sheet10!A:A&amp;Sheet10!B:B,0),0))</f>
        <v>D17AB</v>
      </c>
      <c r="U382" s="20" t="str">
        <f>VLOOKUP(T382,Sheet10!D:E,2,FALSE)</f>
        <v>Biliary Tract Proc. w Malignancy</v>
      </c>
      <c r="V382" s="20"/>
      <c r="W382" s="20"/>
      <c r="X382" s="20"/>
      <c r="Y382" s="20"/>
      <c r="Z382" s="20"/>
      <c r="AA382" s="20"/>
      <c r="AB382" s="20"/>
      <c r="AC382" s="20"/>
      <c r="AD382" s="20"/>
      <c r="AE382" s="20"/>
    </row>
    <row r="383">
      <c r="A383" s="20" t="str">
        <f t="shared" ref="A383:B383" si="384">T383</f>
        <v>D17AC</v>
      </c>
      <c r="B383" s="20" t="str">
        <f t="shared" si="384"/>
        <v>Pancreas Disorders except malignancy</v>
      </c>
      <c r="C383" s="20" t="str">
        <f t="shared" si="3"/>
        <v>1</v>
      </c>
      <c r="D383" s="20" t="str">
        <f t="shared" si="4"/>
        <v>17</v>
      </c>
      <c r="E383" s="20" t="str">
        <f t="shared" si="5"/>
        <v>17631</v>
      </c>
      <c r="F383" s="25">
        <v>1763110.0</v>
      </c>
      <c r="G383" s="20" t="s">
        <v>31974</v>
      </c>
      <c r="H383" s="26">
        <v>1812.0</v>
      </c>
      <c r="I383" s="26">
        <v>8037060.0</v>
      </c>
      <c r="J383" s="25">
        <v>0.75</v>
      </c>
      <c r="K383" s="26">
        <v>6027795.0</v>
      </c>
      <c r="L383" s="26">
        <v>8037060.0</v>
      </c>
      <c r="M383" s="25">
        <v>0.75</v>
      </c>
      <c r="N383" s="25">
        <v>1.0</v>
      </c>
      <c r="O383" s="26">
        <v>6027795.0</v>
      </c>
      <c r="P383" s="26">
        <v>1.06508498E10</v>
      </c>
      <c r="Q383" s="26">
        <v>1.117827954E10</v>
      </c>
      <c r="R383" s="26">
        <v>5.2742974E8</v>
      </c>
      <c r="S383" s="27">
        <v>0.05</v>
      </c>
      <c r="T383" s="20" t="str">
        <f t="array" ref="T383">INDEX(Sheet10!D:D,MATCH(C383&amp;E383,INDEX(Sheet10!A:A&amp;Sheet10!B:B,0),0))</f>
        <v>D17AC</v>
      </c>
      <c r="U383" s="20" t="str">
        <f>VLOOKUP(T383,Sheet10!D:E,2,FALSE)</f>
        <v>Pancreas Disorders except malignancy</v>
      </c>
      <c r="V383" s="20"/>
      <c r="W383" s="20"/>
      <c r="X383" s="20"/>
      <c r="Y383" s="20"/>
      <c r="Z383" s="20"/>
      <c r="AA383" s="20"/>
      <c r="AB383" s="20"/>
      <c r="AC383" s="20"/>
      <c r="AD383" s="20"/>
      <c r="AE383" s="20"/>
    </row>
    <row r="384">
      <c r="A384" s="20" t="str">
        <f t="shared" ref="A384:B384" si="385">T384</f>
        <v>D17AC</v>
      </c>
      <c r="B384" s="20" t="str">
        <f t="shared" si="385"/>
        <v>Pancreas Disorders except malignancy</v>
      </c>
      <c r="C384" s="20" t="str">
        <f t="shared" si="3"/>
        <v>1</v>
      </c>
      <c r="D384" s="20" t="str">
        <f t="shared" si="4"/>
        <v>17</v>
      </c>
      <c r="E384" s="20" t="str">
        <f t="shared" si="5"/>
        <v>17631</v>
      </c>
      <c r="F384" s="25">
        <v>1763111.0</v>
      </c>
      <c r="G384" s="20" t="s">
        <v>31993</v>
      </c>
      <c r="H384" s="26">
        <v>1032.0</v>
      </c>
      <c r="I384" s="26">
        <v>8037060.0</v>
      </c>
      <c r="J384" s="25">
        <v>1.14</v>
      </c>
      <c r="K384" s="26">
        <v>9162248.0</v>
      </c>
      <c r="L384" s="26">
        <v>8037060.0</v>
      </c>
      <c r="M384" s="25">
        <v>1.14</v>
      </c>
      <c r="N384" s="25">
        <v>1.0</v>
      </c>
      <c r="O384" s="26">
        <v>9162248.0</v>
      </c>
      <c r="P384" s="26">
        <v>9.1068923E9</v>
      </c>
      <c r="Q384" s="26">
        <v>9.665980349E9</v>
      </c>
      <c r="R384" s="26">
        <v>5.59088049E8</v>
      </c>
      <c r="S384" s="27">
        <v>0.061</v>
      </c>
      <c r="T384" s="20" t="str">
        <f t="array" ref="T384">INDEX(Sheet10!D:D,MATCH(C384&amp;E384,INDEX(Sheet10!A:A&amp;Sheet10!B:B,0),0))</f>
        <v>D17AC</v>
      </c>
      <c r="U384" s="20" t="str">
        <f>VLOOKUP(T384,Sheet10!D:E,2,FALSE)</f>
        <v>Pancreas Disorders except malignancy</v>
      </c>
      <c r="V384" s="20"/>
      <c r="W384" s="20"/>
      <c r="X384" s="20"/>
      <c r="Y384" s="20"/>
      <c r="Z384" s="20"/>
      <c r="AA384" s="20"/>
      <c r="AB384" s="20"/>
      <c r="AC384" s="20"/>
      <c r="AD384" s="20"/>
      <c r="AE384" s="20"/>
    </row>
    <row r="385">
      <c r="A385" s="20" t="str">
        <f t="shared" ref="A385:B385" si="386">T385</f>
        <v>D17AC</v>
      </c>
      <c r="B385" s="20" t="str">
        <f t="shared" si="386"/>
        <v>Pancreas Disorders except malignancy</v>
      </c>
      <c r="C385" s="20" t="str">
        <f t="shared" si="3"/>
        <v>1</v>
      </c>
      <c r="D385" s="20" t="str">
        <f t="shared" si="4"/>
        <v>17</v>
      </c>
      <c r="E385" s="20" t="str">
        <f t="shared" si="5"/>
        <v>17631</v>
      </c>
      <c r="F385" s="25">
        <v>1763112.0</v>
      </c>
      <c r="G385" s="20" t="s">
        <v>32016</v>
      </c>
      <c r="H385" s="25">
        <v>155.0</v>
      </c>
      <c r="I385" s="26">
        <v>8037060.0</v>
      </c>
      <c r="J385" s="25">
        <v>1.64</v>
      </c>
      <c r="K385" s="26">
        <v>1.3180778E7</v>
      </c>
      <c r="L385" s="26">
        <v>8037060.0</v>
      </c>
      <c r="M385" s="25">
        <v>1.64</v>
      </c>
      <c r="N385" s="25">
        <v>1.0</v>
      </c>
      <c r="O385" s="26">
        <v>1.3180778E7</v>
      </c>
      <c r="P385" s="26">
        <v>1.9191619E9</v>
      </c>
      <c r="Q385" s="26">
        <v>2.080068652E9</v>
      </c>
      <c r="R385" s="26">
        <v>1.60906752E8</v>
      </c>
      <c r="S385" s="27">
        <v>0.084</v>
      </c>
      <c r="T385" s="20" t="str">
        <f t="array" ref="T385">INDEX(Sheet10!D:D,MATCH(C385&amp;E385,INDEX(Sheet10!A:A&amp;Sheet10!B:B,0),0))</f>
        <v>D17AC</v>
      </c>
      <c r="U385" s="20" t="str">
        <f>VLOOKUP(T385,Sheet10!D:E,2,FALSE)</f>
        <v>Pancreas Disorders except malignancy</v>
      </c>
      <c r="V385" s="20"/>
      <c r="W385" s="20"/>
      <c r="X385" s="20"/>
      <c r="Y385" s="20"/>
      <c r="Z385" s="20"/>
      <c r="AA385" s="20"/>
      <c r="AB385" s="20"/>
      <c r="AC385" s="20"/>
      <c r="AD385" s="20"/>
      <c r="AE385" s="20"/>
    </row>
    <row r="386">
      <c r="A386" s="20" t="str">
        <f t="shared" ref="A386:B386" si="387">T386</f>
        <v>D17AD</v>
      </c>
      <c r="B386" s="20" t="str">
        <f t="shared" si="387"/>
        <v>Liver Disorders except Malignancy, Cirrhosis, Hepatitis Alcoholic</v>
      </c>
      <c r="C386" s="20" t="str">
        <f t="shared" si="3"/>
        <v>1</v>
      </c>
      <c r="D386" s="20" t="str">
        <f t="shared" si="4"/>
        <v>17</v>
      </c>
      <c r="E386" s="20" t="str">
        <f t="shared" si="5"/>
        <v>17641</v>
      </c>
      <c r="F386" s="25">
        <v>1764110.0</v>
      </c>
      <c r="G386" s="20" t="s">
        <v>32033</v>
      </c>
      <c r="H386" s="26">
        <v>60784.0</v>
      </c>
      <c r="I386" s="26">
        <v>8037060.0</v>
      </c>
      <c r="J386" s="25">
        <v>0.54</v>
      </c>
      <c r="K386" s="26">
        <v>4340012.0</v>
      </c>
      <c r="L386" s="26">
        <v>8037060.0</v>
      </c>
      <c r="M386" s="25">
        <v>0.54</v>
      </c>
      <c r="N386" s="25">
        <v>1.0</v>
      </c>
      <c r="O386" s="26">
        <v>4340012.0</v>
      </c>
      <c r="P386" s="26">
        <v>2.548492216E11</v>
      </c>
      <c r="Q386" s="26">
        <v>2.69973295722E11</v>
      </c>
      <c r="R386" s="26">
        <v>1.5124074122E10</v>
      </c>
      <c r="S386" s="27">
        <v>0.059</v>
      </c>
      <c r="T386" s="20" t="str">
        <f t="array" ref="T386">INDEX(Sheet10!D:D,MATCH(C386&amp;E386,INDEX(Sheet10!A:A&amp;Sheet10!B:B,0),0))</f>
        <v>D17AD</v>
      </c>
      <c r="U386" s="20" t="str">
        <f>VLOOKUP(T386,Sheet10!D:E,2,FALSE)</f>
        <v>Liver Disorders except Malignancy, Cirrhosis, Hepatitis Alcoholic</v>
      </c>
      <c r="V386" s="20"/>
      <c r="W386" s="20"/>
      <c r="X386" s="20"/>
      <c r="Y386" s="20"/>
      <c r="Z386" s="20"/>
      <c r="AA386" s="20"/>
      <c r="AB386" s="20"/>
      <c r="AC386" s="20"/>
      <c r="AD386" s="20"/>
      <c r="AE386" s="20"/>
    </row>
    <row r="387">
      <c r="A387" s="20" t="str">
        <f t="shared" ref="A387:B387" si="388">T387</f>
        <v>D17AD</v>
      </c>
      <c r="B387" s="20" t="str">
        <f t="shared" si="388"/>
        <v>Liver Disorders except Malignancy, Cirrhosis, Hepatitis Alcoholic</v>
      </c>
      <c r="C387" s="20" t="str">
        <f t="shared" si="3"/>
        <v>1</v>
      </c>
      <c r="D387" s="20" t="str">
        <f t="shared" si="4"/>
        <v>17</v>
      </c>
      <c r="E387" s="20" t="str">
        <f t="shared" si="5"/>
        <v>17641</v>
      </c>
      <c r="F387" s="25">
        <v>1764111.0</v>
      </c>
      <c r="G387" s="20" t="s">
        <v>32144</v>
      </c>
      <c r="H387" s="26">
        <v>25823.0</v>
      </c>
      <c r="I387" s="26">
        <v>8037060.0</v>
      </c>
      <c r="J387" s="25">
        <v>0.73</v>
      </c>
      <c r="K387" s="26">
        <v>5867054.0</v>
      </c>
      <c r="L387" s="26">
        <v>8037060.0</v>
      </c>
      <c r="M387" s="25">
        <v>0.73</v>
      </c>
      <c r="N387" s="25">
        <v>0.98</v>
      </c>
      <c r="O387" s="26">
        <v>5749713.0</v>
      </c>
      <c r="P387" s="26">
        <v>1.40365433E11</v>
      </c>
      <c r="Q387" s="26">
        <v>1.51393630672E11</v>
      </c>
      <c r="R387" s="26">
        <v>1.1028197672E10</v>
      </c>
      <c r="S387" s="27">
        <v>0.079</v>
      </c>
      <c r="T387" s="20" t="str">
        <f t="array" ref="T387">INDEX(Sheet10!D:D,MATCH(C387&amp;E387,INDEX(Sheet10!A:A&amp;Sheet10!B:B,0),0))</f>
        <v>D17AD</v>
      </c>
      <c r="U387" s="20" t="str">
        <f>VLOOKUP(T387,Sheet10!D:E,2,FALSE)</f>
        <v>Liver Disorders except Malignancy, Cirrhosis, Hepatitis Alcoholic</v>
      </c>
      <c r="V387" s="20"/>
      <c r="W387" s="20"/>
      <c r="X387" s="20"/>
      <c r="Y387" s="20"/>
      <c r="Z387" s="20"/>
      <c r="AA387" s="20"/>
      <c r="AB387" s="20"/>
      <c r="AC387" s="20"/>
      <c r="AD387" s="20"/>
      <c r="AE387" s="20"/>
    </row>
    <row r="388">
      <c r="A388" s="20" t="str">
        <f t="shared" ref="A388:B388" si="389">T388</f>
        <v>D17AE</v>
      </c>
      <c r="B388" s="20" t="str">
        <f t="shared" si="389"/>
        <v>Biliary Tract Disorders</v>
      </c>
      <c r="C388" s="20" t="str">
        <f t="shared" si="3"/>
        <v>1</v>
      </c>
      <c r="D388" s="20" t="str">
        <f t="shared" si="4"/>
        <v>17</v>
      </c>
      <c r="E388" s="20" t="str">
        <f t="shared" si="5"/>
        <v>17651</v>
      </c>
      <c r="F388" s="25">
        <v>1765110.0</v>
      </c>
      <c r="G388" s="20" t="s">
        <v>32171</v>
      </c>
      <c r="H388" s="26">
        <v>134442.0</v>
      </c>
      <c r="I388" s="26">
        <v>8037060.0</v>
      </c>
      <c r="J388" s="25">
        <v>0.57</v>
      </c>
      <c r="K388" s="26">
        <v>4581124.0</v>
      </c>
      <c r="L388" s="26">
        <v>8037060.0</v>
      </c>
      <c r="M388" s="25">
        <v>0.57</v>
      </c>
      <c r="N388" s="25">
        <v>0.96</v>
      </c>
      <c r="O388" s="26">
        <v>4397879.0</v>
      </c>
      <c r="P388" s="26">
        <v>5.579919558E11</v>
      </c>
      <c r="Q388" s="26">
        <v>6.08136938209E11</v>
      </c>
      <c r="R388" s="26">
        <v>5.0144982409E10</v>
      </c>
      <c r="S388" s="27">
        <v>0.09</v>
      </c>
      <c r="T388" s="20" t="str">
        <f t="array" ref="T388">INDEX(Sheet10!D:D,MATCH(C388&amp;E388,INDEX(Sheet10!A:A&amp;Sheet10!B:B,0),0))</f>
        <v>D17AE</v>
      </c>
      <c r="U388" s="20" t="str">
        <f>VLOOKUP(T388,Sheet10!D:E,2,FALSE)</f>
        <v>Biliary Tract Disorders</v>
      </c>
      <c r="V388" s="20"/>
      <c r="W388" s="20"/>
      <c r="X388" s="20"/>
      <c r="Y388" s="20"/>
      <c r="Z388" s="20"/>
      <c r="AA388" s="20"/>
      <c r="AB388" s="20"/>
      <c r="AC388" s="20"/>
      <c r="AD388" s="20"/>
      <c r="AE388" s="20"/>
    </row>
    <row r="389">
      <c r="A389" s="20" t="str">
        <f t="shared" ref="A389:B389" si="390">T389</f>
        <v>D17AE</v>
      </c>
      <c r="B389" s="20" t="str">
        <f t="shared" si="390"/>
        <v>Biliary Tract Disorders</v>
      </c>
      <c r="C389" s="20" t="str">
        <f t="shared" si="3"/>
        <v>1</v>
      </c>
      <c r="D389" s="20" t="str">
        <f t="shared" si="4"/>
        <v>17</v>
      </c>
      <c r="E389" s="20" t="str">
        <f t="shared" si="5"/>
        <v>17651</v>
      </c>
      <c r="F389" s="25">
        <v>1765111.0</v>
      </c>
      <c r="G389" s="20" t="s">
        <v>32190</v>
      </c>
      <c r="H389" s="26">
        <v>37329.0</v>
      </c>
      <c r="I389" s="26">
        <v>8037060.0</v>
      </c>
      <c r="J389" s="25">
        <v>0.75</v>
      </c>
      <c r="K389" s="26">
        <v>6027795.0</v>
      </c>
      <c r="L389" s="26">
        <v>8037060.0</v>
      </c>
      <c r="M389" s="25">
        <v>0.75</v>
      </c>
      <c r="N389" s="25">
        <v>0.99</v>
      </c>
      <c r="O389" s="26">
        <v>5967517.0</v>
      </c>
      <c r="P389" s="26">
        <v>2.108474301E11</v>
      </c>
      <c r="Q389" s="26">
        <v>2.27774061959E11</v>
      </c>
      <c r="R389" s="26">
        <v>1.6926631859E10</v>
      </c>
      <c r="S389" s="27">
        <v>0.08</v>
      </c>
      <c r="T389" s="20" t="str">
        <f t="array" ref="T389">INDEX(Sheet10!D:D,MATCH(C389&amp;E389,INDEX(Sheet10!A:A&amp;Sheet10!B:B,0),0))</f>
        <v>D17AE</v>
      </c>
      <c r="U389" s="20" t="str">
        <f>VLOOKUP(T389,Sheet10!D:E,2,FALSE)</f>
        <v>Biliary Tract Disorders</v>
      </c>
      <c r="V389" s="20"/>
      <c r="W389" s="20"/>
      <c r="X389" s="20"/>
      <c r="Y389" s="20"/>
      <c r="Z389" s="20"/>
      <c r="AA389" s="20"/>
      <c r="AB389" s="20"/>
      <c r="AC389" s="20"/>
      <c r="AD389" s="20"/>
      <c r="AE389" s="20"/>
    </row>
    <row r="390">
      <c r="A390" s="20" t="str">
        <f t="shared" ref="A390:B390" si="391">T390</f>
        <v>P18AC</v>
      </c>
      <c r="B390" s="20" t="str">
        <f t="shared" si="391"/>
        <v>Bilateral or Multiple Major Joint or Lower Extremity Proc.</v>
      </c>
      <c r="C390" s="20" t="str">
        <f t="shared" si="3"/>
        <v>1</v>
      </c>
      <c r="D390" s="20" t="str">
        <f t="shared" si="4"/>
        <v>18</v>
      </c>
      <c r="E390" s="20" t="str">
        <f t="shared" si="5"/>
        <v>18031</v>
      </c>
      <c r="F390" s="25">
        <v>1803110.0</v>
      </c>
      <c r="G390" s="20" t="s">
        <v>32211</v>
      </c>
      <c r="H390" s="26">
        <v>2138.0</v>
      </c>
      <c r="I390" s="26">
        <v>8037060.0</v>
      </c>
      <c r="J390" s="25">
        <v>6.51</v>
      </c>
      <c r="K390" s="26">
        <v>5.2321261E7</v>
      </c>
      <c r="L390" s="26">
        <v>8037060.0</v>
      </c>
      <c r="M390" s="25">
        <v>6.51</v>
      </c>
      <c r="N390" s="25">
        <v>1.1</v>
      </c>
      <c r="O390" s="26">
        <v>5.7553387E7</v>
      </c>
      <c r="P390" s="26">
        <v>1.233945577E11</v>
      </c>
      <c r="Q390" s="26">
        <v>1.23587887679E11</v>
      </c>
      <c r="R390" s="26">
        <v>1.93329979E8</v>
      </c>
      <c r="S390" s="27">
        <v>0.002</v>
      </c>
      <c r="T390" s="20" t="str">
        <f t="array" ref="T390">INDEX(Sheet10!D:D,MATCH(C390&amp;E390,INDEX(Sheet10!A:A&amp;Sheet10!B:B,0),0))</f>
        <v>P18AC</v>
      </c>
      <c r="U390" s="20" t="str">
        <f>VLOOKUP(T390,Sheet10!D:E,2,FALSE)</f>
        <v>Bilateral or Multiple Major Joint or Lower Extremity Proc.</v>
      </c>
      <c r="V390" s="20"/>
      <c r="W390" s="20"/>
      <c r="X390" s="20"/>
      <c r="Y390" s="20"/>
      <c r="Z390" s="20"/>
      <c r="AA390" s="20"/>
      <c r="AB390" s="20"/>
      <c r="AC390" s="20"/>
      <c r="AD390" s="20"/>
      <c r="AE390" s="20"/>
    </row>
    <row r="391">
      <c r="A391" s="20" t="str">
        <f t="shared" ref="A391:B391" si="392">T391</f>
        <v>P18AC</v>
      </c>
      <c r="B391" s="20" t="str">
        <f t="shared" si="392"/>
        <v>Bilateral or Multiple Major Joint or Lower Extremity Proc.</v>
      </c>
      <c r="C391" s="20" t="str">
        <f t="shared" si="3"/>
        <v>1</v>
      </c>
      <c r="D391" s="20" t="str">
        <f t="shared" si="4"/>
        <v>18</v>
      </c>
      <c r="E391" s="20" t="str">
        <f t="shared" si="5"/>
        <v>18031</v>
      </c>
      <c r="F391" s="25">
        <v>1803111.0</v>
      </c>
      <c r="G391" s="20" t="s">
        <v>32232</v>
      </c>
      <c r="H391" s="25">
        <v>443.0</v>
      </c>
      <c r="I391" s="26">
        <v>8037060.0</v>
      </c>
      <c r="J391" s="25">
        <v>8.6</v>
      </c>
      <c r="K391" s="26">
        <v>6.9118716E7</v>
      </c>
      <c r="L391" s="26">
        <v>8037060.0</v>
      </c>
      <c r="M391" s="25">
        <v>8.6</v>
      </c>
      <c r="N391" s="25">
        <v>1.02</v>
      </c>
      <c r="O391" s="26">
        <v>7.050109E7</v>
      </c>
      <c r="P391" s="26">
        <v>3.11503294E10</v>
      </c>
      <c r="Q391" s="26">
        <v>3.1425438012E10</v>
      </c>
      <c r="R391" s="26">
        <v>2.75108612E8</v>
      </c>
      <c r="S391" s="27">
        <v>0.009</v>
      </c>
      <c r="T391" s="20" t="str">
        <f t="array" ref="T391">INDEX(Sheet10!D:D,MATCH(C391&amp;E391,INDEX(Sheet10!A:A&amp;Sheet10!B:B,0),0))</f>
        <v>P18AC</v>
      </c>
      <c r="U391" s="20" t="str">
        <f>VLOOKUP(T391,Sheet10!D:E,2,FALSE)</f>
        <v>Bilateral or Multiple Major Joint or Lower Extremity Proc.</v>
      </c>
      <c r="V391" s="20"/>
      <c r="W391" s="20"/>
      <c r="X391" s="20"/>
      <c r="Y391" s="20"/>
      <c r="Z391" s="20"/>
      <c r="AA391" s="20"/>
      <c r="AB391" s="20"/>
      <c r="AC391" s="20"/>
      <c r="AD391" s="20"/>
      <c r="AE391" s="20"/>
    </row>
    <row r="392">
      <c r="A392" s="20" t="str">
        <f t="shared" ref="A392:B392" si="393">T392</f>
        <v>P18AE</v>
      </c>
      <c r="B392" s="20" t="str">
        <f t="shared" si="393"/>
        <v>Long Spinal Fusion Proc.</v>
      </c>
      <c r="C392" s="20" t="str">
        <f t="shared" si="3"/>
        <v>1</v>
      </c>
      <c r="D392" s="20" t="str">
        <f t="shared" si="4"/>
        <v>18</v>
      </c>
      <c r="E392" s="20" t="str">
        <f t="shared" si="5"/>
        <v>18051</v>
      </c>
      <c r="F392" s="25">
        <v>1805119.0</v>
      </c>
      <c r="G392" s="20" t="s">
        <v>25050</v>
      </c>
      <c r="H392" s="26">
        <v>1682.0</v>
      </c>
      <c r="I392" s="26">
        <v>8037060.0</v>
      </c>
      <c r="J392" s="25">
        <v>7.43</v>
      </c>
      <c r="K392" s="26">
        <v>5.9715356E7</v>
      </c>
      <c r="L392" s="26">
        <v>8037060.0</v>
      </c>
      <c r="M392" s="25">
        <v>7.43</v>
      </c>
      <c r="N392" s="25">
        <v>1.03</v>
      </c>
      <c r="O392" s="26">
        <v>6.1506816E7</v>
      </c>
      <c r="P392" s="26">
        <v>1.031918206E11</v>
      </c>
      <c r="Q392" s="26">
        <v>1.03929345309E11</v>
      </c>
      <c r="R392" s="26">
        <v>7.37524709E8</v>
      </c>
      <c r="S392" s="27">
        <v>0.007</v>
      </c>
      <c r="T392" s="20" t="str">
        <f t="array" ref="T392">INDEX(Sheet10!D:D,MATCH(C392&amp;E392,INDEX(Sheet10!A:A&amp;Sheet10!B:B,0),0))</f>
        <v>P18AE</v>
      </c>
      <c r="U392" s="20" t="str">
        <f>VLOOKUP(T392,Sheet10!D:E,2,FALSE)</f>
        <v>Long Spinal Fusion Proc.</v>
      </c>
      <c r="V392" s="20"/>
      <c r="W392" s="20"/>
      <c r="X392" s="20"/>
      <c r="Y392" s="20"/>
      <c r="Z392" s="20"/>
      <c r="AA392" s="20"/>
      <c r="AB392" s="20"/>
      <c r="AC392" s="20"/>
      <c r="AD392" s="20"/>
      <c r="AE392" s="20"/>
    </row>
    <row r="393">
      <c r="A393" s="20" t="str">
        <f t="shared" ref="A393:B393" si="394">T393</f>
        <v>P18AF</v>
      </c>
      <c r="B393" s="20" t="str">
        <f t="shared" si="394"/>
        <v>Spinal Fusion Proc.</v>
      </c>
      <c r="C393" s="20" t="str">
        <f t="shared" si="3"/>
        <v>1</v>
      </c>
      <c r="D393" s="20" t="str">
        <f t="shared" si="4"/>
        <v>18</v>
      </c>
      <c r="E393" s="20" t="str">
        <f t="shared" si="5"/>
        <v>18061</v>
      </c>
      <c r="F393" s="25">
        <v>1806110.0</v>
      </c>
      <c r="G393" s="20" t="s">
        <v>32271</v>
      </c>
      <c r="H393" s="26">
        <v>9923.0</v>
      </c>
      <c r="I393" s="26">
        <v>8037060.0</v>
      </c>
      <c r="J393" s="25">
        <v>4.97</v>
      </c>
      <c r="K393" s="26">
        <v>3.9944188E7</v>
      </c>
      <c r="L393" s="26">
        <v>8037060.0</v>
      </c>
      <c r="M393" s="25">
        <v>4.97</v>
      </c>
      <c r="N393" s="25">
        <v>1.18</v>
      </c>
      <c r="O393" s="26">
        <v>4.7134142E7</v>
      </c>
      <c r="P393" s="26">
        <v>4.681333046E11</v>
      </c>
      <c r="Q393" s="26">
        <v>4.7015887382E11</v>
      </c>
      <c r="R393" s="26">
        <v>2.02556922E9</v>
      </c>
      <c r="S393" s="27">
        <v>0.004</v>
      </c>
      <c r="T393" s="20" t="str">
        <f t="array" ref="T393">INDEX(Sheet10!D:D,MATCH(C393&amp;E393,INDEX(Sheet10!A:A&amp;Sheet10!B:B,0),0))</f>
        <v>P18AF</v>
      </c>
      <c r="U393" s="20" t="str">
        <f>VLOOKUP(T393,Sheet10!D:E,2,FALSE)</f>
        <v>Spinal Fusion Proc.</v>
      </c>
      <c r="V393" s="20"/>
      <c r="W393" s="20"/>
      <c r="X393" s="20"/>
      <c r="Y393" s="20"/>
      <c r="Z393" s="20"/>
      <c r="AA393" s="20"/>
      <c r="AB393" s="20"/>
      <c r="AC393" s="20"/>
      <c r="AD393" s="20"/>
      <c r="AE393" s="20"/>
    </row>
    <row r="394">
      <c r="A394" s="20" t="str">
        <f t="shared" ref="A394:B394" si="395">T394</f>
        <v>P18AF</v>
      </c>
      <c r="B394" s="20" t="str">
        <f t="shared" si="395"/>
        <v>Spinal Fusion Proc.</v>
      </c>
      <c r="C394" s="20" t="str">
        <f t="shared" si="3"/>
        <v>1</v>
      </c>
      <c r="D394" s="20" t="str">
        <f t="shared" si="4"/>
        <v>18</v>
      </c>
      <c r="E394" s="20" t="str">
        <f t="shared" si="5"/>
        <v>18061</v>
      </c>
      <c r="F394" s="25">
        <v>1806111.0</v>
      </c>
      <c r="G394" s="20" t="s">
        <v>32292</v>
      </c>
      <c r="H394" s="26">
        <v>1788.0</v>
      </c>
      <c r="I394" s="26">
        <v>8037060.0</v>
      </c>
      <c r="J394" s="25">
        <v>5.73</v>
      </c>
      <c r="K394" s="26">
        <v>4.6052354E7</v>
      </c>
      <c r="L394" s="26">
        <v>8037060.0</v>
      </c>
      <c r="M394" s="25">
        <v>5.73</v>
      </c>
      <c r="N394" s="25">
        <v>1.2</v>
      </c>
      <c r="O394" s="26">
        <v>5.5262825E7</v>
      </c>
      <c r="P394" s="26">
        <v>9.86070523E10</v>
      </c>
      <c r="Q394" s="26">
        <v>9.9319213813E10</v>
      </c>
      <c r="R394" s="26">
        <v>7.12161513E8</v>
      </c>
      <c r="S394" s="27">
        <v>0.007</v>
      </c>
      <c r="T394" s="20" t="str">
        <f t="array" ref="T394">INDEX(Sheet10!D:D,MATCH(C394&amp;E394,INDEX(Sheet10!A:A&amp;Sheet10!B:B,0),0))</f>
        <v>P18AF</v>
      </c>
      <c r="U394" s="20" t="str">
        <f>VLOOKUP(T394,Sheet10!D:E,2,FALSE)</f>
        <v>Spinal Fusion Proc.</v>
      </c>
      <c r="V394" s="20"/>
      <c r="W394" s="20"/>
      <c r="X394" s="20"/>
      <c r="Y394" s="20"/>
      <c r="Z394" s="20"/>
      <c r="AA394" s="20"/>
      <c r="AB394" s="20"/>
      <c r="AC394" s="20"/>
      <c r="AD394" s="20"/>
      <c r="AE394" s="20"/>
    </row>
    <row r="395">
      <c r="A395" s="20" t="str">
        <f t="shared" ref="A395:B395" si="396">T395</f>
        <v>P18AG</v>
      </c>
      <c r="B395" s="20" t="str">
        <f t="shared" si="396"/>
        <v>Hip Revision Proc.</v>
      </c>
      <c r="C395" s="20" t="str">
        <f t="shared" si="3"/>
        <v>1</v>
      </c>
      <c r="D395" s="20" t="str">
        <f t="shared" si="4"/>
        <v>18</v>
      </c>
      <c r="E395" s="20" t="str">
        <f t="shared" si="5"/>
        <v>18071</v>
      </c>
      <c r="F395" s="25">
        <v>1807119.0</v>
      </c>
      <c r="G395" s="20" t="s">
        <v>25054</v>
      </c>
      <c r="H395" s="26">
        <v>1107.0</v>
      </c>
      <c r="I395" s="26">
        <v>8037060.0</v>
      </c>
      <c r="J395" s="25">
        <v>5.14</v>
      </c>
      <c r="K395" s="26">
        <v>4.1310488E7</v>
      </c>
      <c r="L395" s="26">
        <v>8037060.0</v>
      </c>
      <c r="M395" s="25">
        <v>5.14</v>
      </c>
      <c r="N395" s="25">
        <v>1.0</v>
      </c>
      <c r="O395" s="26">
        <v>4.1310488E7</v>
      </c>
      <c r="P395" s="26">
        <v>3.57621302E10</v>
      </c>
      <c r="Q395" s="26">
        <v>5.2023532775E10</v>
      </c>
      <c r="R395" s="26">
        <v>1.6261402575E10</v>
      </c>
      <c r="S395" s="27">
        <v>0.455</v>
      </c>
      <c r="T395" s="20" t="str">
        <f t="array" ref="T395">INDEX(Sheet10!D:D,MATCH(C395&amp;E395,INDEX(Sheet10!A:A&amp;Sheet10!B:B,0),0))</f>
        <v>P18AG</v>
      </c>
      <c r="U395" s="20" t="str">
        <f>VLOOKUP(T395,Sheet10!D:E,2,FALSE)</f>
        <v>Hip Revision Proc.</v>
      </c>
      <c r="V395" s="20"/>
      <c r="W395" s="20"/>
      <c r="X395" s="20"/>
      <c r="Y395" s="20"/>
      <c r="Z395" s="20"/>
      <c r="AA395" s="20"/>
      <c r="AB395" s="20"/>
      <c r="AC395" s="20"/>
      <c r="AD395" s="20"/>
      <c r="AE395" s="20"/>
    </row>
    <row r="396">
      <c r="A396" s="20" t="str">
        <f t="shared" ref="A396:B396" si="397">T396</f>
        <v>P18AH</v>
      </c>
      <c r="B396" s="20" t="str">
        <f t="shared" si="397"/>
        <v>Knee Revision Proc.</v>
      </c>
      <c r="C396" s="20" t="str">
        <f t="shared" si="3"/>
        <v>1</v>
      </c>
      <c r="D396" s="20" t="str">
        <f t="shared" si="4"/>
        <v>18</v>
      </c>
      <c r="E396" s="20" t="str">
        <f t="shared" si="5"/>
        <v>18081</v>
      </c>
      <c r="F396" s="25">
        <v>1808119.0</v>
      </c>
      <c r="G396" s="20" t="s">
        <v>25058</v>
      </c>
      <c r="H396" s="25">
        <v>199.0</v>
      </c>
      <c r="I396" s="26">
        <v>8037060.0</v>
      </c>
      <c r="J396" s="25">
        <v>4.86</v>
      </c>
      <c r="K396" s="26">
        <v>3.9060112E7</v>
      </c>
      <c r="L396" s="26">
        <v>8037060.0</v>
      </c>
      <c r="M396" s="25">
        <v>4.86</v>
      </c>
      <c r="N396" s="25">
        <v>1.0</v>
      </c>
      <c r="O396" s="26">
        <v>3.9060112E7</v>
      </c>
      <c r="P396" s="26">
        <v>9.3232447E9</v>
      </c>
      <c r="Q396" s="26">
        <v>1.0053778356E10</v>
      </c>
      <c r="R396" s="26">
        <v>7.30533656E8</v>
      </c>
      <c r="S396" s="27">
        <v>0.078</v>
      </c>
      <c r="T396" s="20" t="str">
        <f t="array" ref="T396">INDEX(Sheet10!D:D,MATCH(C396&amp;E396,INDEX(Sheet10!A:A&amp;Sheet10!B:B,0),0))</f>
        <v>P18AH</v>
      </c>
      <c r="U396" s="20" t="str">
        <f>VLOOKUP(T396,Sheet10!D:E,2,FALSE)</f>
        <v>Knee Revision Proc.</v>
      </c>
      <c r="V396" s="20"/>
      <c r="W396" s="20"/>
      <c r="X396" s="20"/>
      <c r="Y396" s="20"/>
      <c r="Z396" s="20"/>
      <c r="AA396" s="20"/>
      <c r="AB396" s="20"/>
      <c r="AC396" s="20"/>
      <c r="AD396" s="20"/>
      <c r="AE396" s="20"/>
    </row>
    <row r="397">
      <c r="A397" s="20" t="str">
        <f t="shared" ref="A397:B397" si="398">T397</f>
        <v>P18AL</v>
      </c>
      <c r="B397" s="20" t="str">
        <f t="shared" si="398"/>
        <v>Other Major Joint Replacement &amp; Limb Reattachment of Lower/Upper Extremities Proc.</v>
      </c>
      <c r="C397" s="20" t="str">
        <f t="shared" si="3"/>
        <v>1</v>
      </c>
      <c r="D397" s="20" t="str">
        <f t="shared" si="4"/>
        <v>18</v>
      </c>
      <c r="E397" s="20" t="str">
        <f t="shared" si="5"/>
        <v>18111</v>
      </c>
      <c r="F397" s="25">
        <v>1811119.0</v>
      </c>
      <c r="G397" s="20" t="s">
        <v>25061</v>
      </c>
      <c r="H397" s="25">
        <v>272.0</v>
      </c>
      <c r="I397" s="26">
        <v>8037060.0</v>
      </c>
      <c r="J397" s="25">
        <v>2.79</v>
      </c>
      <c r="K397" s="26">
        <v>2.2423397E7</v>
      </c>
      <c r="L397" s="26">
        <v>8037060.0</v>
      </c>
      <c r="M397" s="25">
        <v>2.79</v>
      </c>
      <c r="N397" s="25">
        <v>1.0</v>
      </c>
      <c r="O397" s="26">
        <v>2.2423397E7</v>
      </c>
      <c r="P397" s="26">
        <v>5.0823552E9</v>
      </c>
      <c r="Q397" s="26">
        <v>6.152297093E9</v>
      </c>
      <c r="R397" s="26">
        <v>1.069941893E9</v>
      </c>
      <c r="S397" s="27">
        <v>0.211</v>
      </c>
      <c r="T397" s="20" t="str">
        <f t="array" ref="T397">INDEX(Sheet10!D:D,MATCH(C397&amp;E397,INDEX(Sheet10!A:A&amp;Sheet10!B:B,0),0))</f>
        <v>P18AL</v>
      </c>
      <c r="U397" s="20" t="str">
        <f>VLOOKUP(T397,Sheet10!D:E,2,FALSE)</f>
        <v>Other Major Joint Replacement &amp; Limb Reattachment of Lower/Upper Extremities Proc.</v>
      </c>
      <c r="V397" s="20"/>
      <c r="W397" s="20"/>
      <c r="X397" s="20"/>
      <c r="Y397" s="20"/>
      <c r="Z397" s="20"/>
      <c r="AA397" s="20"/>
      <c r="AB397" s="20"/>
      <c r="AC397" s="20"/>
      <c r="AD397" s="20"/>
      <c r="AE397" s="20"/>
    </row>
    <row r="398">
      <c r="A398" s="20" t="str">
        <f t="shared" ref="A398:B398" si="399">T398</f>
        <v>P18AM</v>
      </c>
      <c r="B398" s="20" t="str">
        <f t="shared" si="399"/>
        <v>Reattachment of Finger Proc.</v>
      </c>
      <c r="C398" s="20" t="str">
        <f t="shared" si="3"/>
        <v>1</v>
      </c>
      <c r="D398" s="20" t="str">
        <f t="shared" si="4"/>
        <v>18</v>
      </c>
      <c r="E398" s="20" t="str">
        <f t="shared" si="5"/>
        <v>18121</v>
      </c>
      <c r="F398" s="25">
        <v>1812119.0</v>
      </c>
      <c r="G398" s="20" t="s">
        <v>25064</v>
      </c>
      <c r="H398" s="25">
        <v>251.0</v>
      </c>
      <c r="I398" s="26">
        <v>8037060.0</v>
      </c>
      <c r="J398" s="25">
        <v>1.04</v>
      </c>
      <c r="K398" s="26">
        <v>8358542.0</v>
      </c>
      <c r="L398" s="26">
        <v>8037060.0</v>
      </c>
      <c r="M398" s="25">
        <v>1.04</v>
      </c>
      <c r="N398" s="25">
        <v>1.05</v>
      </c>
      <c r="O398" s="26">
        <v>8776470.0</v>
      </c>
      <c r="P398" s="26">
        <v>2.2133419E9</v>
      </c>
      <c r="Q398" s="26">
        <v>2.21937185E9</v>
      </c>
      <c r="R398" s="26">
        <v>6029950.0</v>
      </c>
      <c r="S398" s="27">
        <v>0.003</v>
      </c>
      <c r="T398" s="20" t="str">
        <f t="array" ref="T398">INDEX(Sheet10!D:D,MATCH(C398&amp;E398,INDEX(Sheet10!A:A&amp;Sheet10!B:B,0),0))</f>
        <v>P18AM</v>
      </c>
      <c r="U398" s="20" t="str">
        <f>VLOOKUP(T398,Sheet10!D:E,2,FALSE)</f>
        <v>Reattachment of Finger Proc.</v>
      </c>
      <c r="V398" s="20"/>
      <c r="W398" s="20"/>
      <c r="X398" s="20"/>
      <c r="Y398" s="20"/>
      <c r="Z398" s="20"/>
      <c r="AA398" s="20"/>
      <c r="AB398" s="20"/>
      <c r="AC398" s="20"/>
      <c r="AD398" s="20"/>
      <c r="AE398" s="20"/>
    </row>
    <row r="399">
      <c r="A399" s="20" t="str">
        <f t="shared" ref="A399:B399" si="400">T399</f>
        <v>P18AN</v>
      </c>
      <c r="B399" s="20" t="str">
        <f t="shared" si="400"/>
        <v>Knee Replacement Proc.</v>
      </c>
      <c r="C399" s="20" t="str">
        <f t="shared" si="3"/>
        <v>1</v>
      </c>
      <c r="D399" s="20" t="str">
        <f t="shared" si="4"/>
        <v>18</v>
      </c>
      <c r="E399" s="20" t="str">
        <f t="shared" si="5"/>
        <v>18131</v>
      </c>
      <c r="F399" s="25">
        <v>1813110.0</v>
      </c>
      <c r="G399" s="20" t="s">
        <v>32391</v>
      </c>
      <c r="H399" s="26">
        <v>11614.0</v>
      </c>
      <c r="I399" s="26">
        <v>8037060.0</v>
      </c>
      <c r="J399" s="25">
        <v>5.66</v>
      </c>
      <c r="K399" s="26">
        <v>4.548976E7</v>
      </c>
      <c r="L399" s="26">
        <v>8037060.0</v>
      </c>
      <c r="M399" s="25">
        <v>5.66</v>
      </c>
      <c r="N399" s="25">
        <v>0.99</v>
      </c>
      <c r="O399" s="26">
        <v>4.5034862E7</v>
      </c>
      <c r="P399" s="26">
        <v>4.915188088E11</v>
      </c>
      <c r="Q399" s="26">
        <v>7.05625898516E11</v>
      </c>
      <c r="R399" s="26">
        <v>2.14107089716E11</v>
      </c>
      <c r="S399" s="27">
        <v>0.436</v>
      </c>
      <c r="T399" s="20" t="str">
        <f t="array" ref="T399">INDEX(Sheet10!D:D,MATCH(C399&amp;E399,INDEX(Sheet10!A:A&amp;Sheet10!B:B,0),0))</f>
        <v>P18AN</v>
      </c>
      <c r="U399" s="20" t="str">
        <f>VLOOKUP(T399,Sheet10!D:E,2,FALSE)</f>
        <v>Knee Replacement Proc.</v>
      </c>
      <c r="V399" s="20"/>
      <c r="W399" s="20"/>
      <c r="X399" s="20"/>
      <c r="Y399" s="20"/>
      <c r="Z399" s="20"/>
      <c r="AA399" s="20"/>
      <c r="AB399" s="20"/>
      <c r="AC399" s="20"/>
      <c r="AD399" s="20"/>
      <c r="AE399" s="20"/>
    </row>
    <row r="400">
      <c r="A400" s="20" t="str">
        <f t="shared" ref="A400:B400" si="401">T400</f>
        <v>P18AN</v>
      </c>
      <c r="B400" s="20" t="str">
        <f t="shared" si="401"/>
        <v>Knee Replacement Proc.</v>
      </c>
      <c r="C400" s="20" t="str">
        <f t="shared" si="3"/>
        <v>1</v>
      </c>
      <c r="D400" s="20" t="str">
        <f t="shared" si="4"/>
        <v>18</v>
      </c>
      <c r="E400" s="20" t="str">
        <f t="shared" si="5"/>
        <v>18131</v>
      </c>
      <c r="F400" s="25">
        <v>1813111.0</v>
      </c>
      <c r="G400" s="20" t="s">
        <v>32402</v>
      </c>
      <c r="H400" s="25">
        <v>453.0</v>
      </c>
      <c r="I400" s="26">
        <v>8037060.0</v>
      </c>
      <c r="J400" s="25">
        <v>5.86</v>
      </c>
      <c r="K400" s="26">
        <v>4.7097172E7</v>
      </c>
      <c r="L400" s="26">
        <v>8037060.0</v>
      </c>
      <c r="M400" s="25">
        <v>5.86</v>
      </c>
      <c r="N400" s="25">
        <v>1.0</v>
      </c>
      <c r="O400" s="26">
        <v>4.7097172E7</v>
      </c>
      <c r="P400" s="26">
        <v>2.0190092E10</v>
      </c>
      <c r="Q400" s="26">
        <v>2.8433869335E10</v>
      </c>
      <c r="R400" s="26">
        <v>8.243777335E9</v>
      </c>
      <c r="S400" s="27">
        <v>0.408</v>
      </c>
      <c r="T400" s="20" t="str">
        <f t="array" ref="T400">INDEX(Sheet10!D:D,MATCH(C400&amp;E400,INDEX(Sheet10!A:A&amp;Sheet10!B:B,0),0))</f>
        <v>P18AN</v>
      </c>
      <c r="U400" s="20" t="str">
        <f>VLOOKUP(T400,Sheet10!D:E,2,FALSE)</f>
        <v>Knee Replacement Proc.</v>
      </c>
      <c r="V400" s="20"/>
      <c r="W400" s="20"/>
      <c r="X400" s="20"/>
      <c r="Y400" s="20"/>
      <c r="Z400" s="20"/>
      <c r="AA400" s="20"/>
      <c r="AB400" s="20"/>
      <c r="AC400" s="20"/>
      <c r="AD400" s="20"/>
      <c r="AE400" s="20"/>
    </row>
    <row r="401">
      <c r="A401" s="20" t="str">
        <f t="shared" ref="A401:B401" si="402">T401</f>
        <v>P18AP</v>
      </c>
      <c r="B401" s="20" t="str">
        <f t="shared" si="402"/>
        <v>Hip Replacement Proc.</v>
      </c>
      <c r="C401" s="20" t="str">
        <f t="shared" si="3"/>
        <v>1</v>
      </c>
      <c r="D401" s="20" t="str">
        <f t="shared" si="4"/>
        <v>18</v>
      </c>
      <c r="E401" s="20" t="str">
        <f t="shared" si="5"/>
        <v>18141</v>
      </c>
      <c r="F401" s="25">
        <v>1814110.0</v>
      </c>
      <c r="G401" s="20" t="s">
        <v>32415</v>
      </c>
      <c r="H401" s="26">
        <v>23588.0</v>
      </c>
      <c r="I401" s="26">
        <v>8037060.0</v>
      </c>
      <c r="J401" s="25">
        <v>6.23</v>
      </c>
      <c r="K401" s="26">
        <v>5.0070884E7</v>
      </c>
      <c r="L401" s="26">
        <v>8037060.0</v>
      </c>
      <c r="M401" s="25">
        <v>6.23</v>
      </c>
      <c r="N401" s="25">
        <v>0.93</v>
      </c>
      <c r="O401" s="26">
        <v>4.6565922E7</v>
      </c>
      <c r="P401" s="26">
        <v>1.0390424086E12</v>
      </c>
      <c r="Q401" s="26">
        <v>1.462256983399E12</v>
      </c>
      <c r="R401" s="26">
        <v>4.23214574799E11</v>
      </c>
      <c r="S401" s="27">
        <v>0.407</v>
      </c>
      <c r="T401" s="20" t="str">
        <f t="array" ref="T401">INDEX(Sheet10!D:D,MATCH(C401&amp;E401,INDEX(Sheet10!A:A&amp;Sheet10!B:B,0),0))</f>
        <v>P18AP</v>
      </c>
      <c r="U401" s="20" t="str">
        <f>VLOOKUP(T401,Sheet10!D:E,2,FALSE)</f>
        <v>Hip Replacement Proc.</v>
      </c>
      <c r="V401" s="20"/>
      <c r="W401" s="20"/>
      <c r="X401" s="20"/>
      <c r="Y401" s="20"/>
      <c r="Z401" s="20"/>
      <c r="AA401" s="20"/>
      <c r="AB401" s="20"/>
      <c r="AC401" s="20"/>
      <c r="AD401" s="20"/>
      <c r="AE401" s="20"/>
    </row>
    <row r="402">
      <c r="A402" s="20" t="str">
        <f t="shared" ref="A402:B402" si="403">T402</f>
        <v>P18AP</v>
      </c>
      <c r="B402" s="20" t="str">
        <f t="shared" si="403"/>
        <v>Hip Replacement Proc.</v>
      </c>
      <c r="C402" s="20" t="str">
        <f t="shared" si="3"/>
        <v>1</v>
      </c>
      <c r="D402" s="20" t="str">
        <f t="shared" si="4"/>
        <v>18</v>
      </c>
      <c r="E402" s="20" t="str">
        <f t="shared" si="5"/>
        <v>18141</v>
      </c>
      <c r="F402" s="25">
        <v>1814111.0</v>
      </c>
      <c r="G402" s="20" t="s">
        <v>32425</v>
      </c>
      <c r="H402" s="25">
        <v>522.0</v>
      </c>
      <c r="I402" s="26">
        <v>8037060.0</v>
      </c>
      <c r="J402" s="25">
        <v>6.56</v>
      </c>
      <c r="K402" s="26">
        <v>5.2723114E7</v>
      </c>
      <c r="L402" s="26">
        <v>8037060.0</v>
      </c>
      <c r="M402" s="25">
        <v>6.56</v>
      </c>
      <c r="N402" s="25">
        <v>1.0</v>
      </c>
      <c r="O402" s="26">
        <v>5.2723114E7</v>
      </c>
      <c r="P402" s="26">
        <v>2.75144221E10</v>
      </c>
      <c r="Q402" s="26">
        <v>3.5414855776E10</v>
      </c>
      <c r="R402" s="26">
        <v>7.900433676E9</v>
      </c>
      <c r="S402" s="27">
        <v>0.287</v>
      </c>
      <c r="T402" s="20" t="str">
        <f t="array" ref="T402">INDEX(Sheet10!D:D,MATCH(C402&amp;E402,INDEX(Sheet10!A:A&amp;Sheet10!B:B,0),0))</f>
        <v>P18AP</v>
      </c>
      <c r="U402" s="20" t="str">
        <f>VLOOKUP(T402,Sheet10!D:E,2,FALSE)</f>
        <v>Hip Replacement Proc.</v>
      </c>
      <c r="V402" s="20"/>
      <c r="W402" s="20"/>
      <c r="X402" s="20"/>
      <c r="Y402" s="20"/>
      <c r="Z402" s="20"/>
      <c r="AA402" s="20"/>
      <c r="AB402" s="20"/>
      <c r="AC402" s="20"/>
      <c r="AD402" s="20"/>
      <c r="AE402" s="20"/>
    </row>
    <row r="403">
      <c r="A403" s="20" t="str">
        <f t="shared" ref="A403:B403" si="404">T403</f>
        <v>18PBX</v>
      </c>
      <c r="B403" s="20" t="str">
        <f t="shared" si="404"/>
        <v>Arthroscopy w/ Complex Proc.</v>
      </c>
      <c r="C403" s="20" t="str">
        <f t="shared" si="3"/>
        <v>1</v>
      </c>
      <c r="D403" s="20" t="str">
        <f t="shared" si="4"/>
        <v>18</v>
      </c>
      <c r="E403" s="20" t="str">
        <f t="shared" si="5"/>
        <v>18161</v>
      </c>
      <c r="F403" s="25">
        <v>1816119.0</v>
      </c>
      <c r="G403" s="20" t="s">
        <v>25071</v>
      </c>
      <c r="H403" s="25">
        <v>317.0</v>
      </c>
      <c r="I403" s="26">
        <v>8037060.0</v>
      </c>
      <c r="J403" s="25">
        <v>3.3</v>
      </c>
      <c r="K403" s="26">
        <v>2.6522298E7</v>
      </c>
      <c r="L403" s="26">
        <v>8037060.0</v>
      </c>
      <c r="M403" s="25">
        <v>3.3</v>
      </c>
      <c r="N403" s="25">
        <v>1.0</v>
      </c>
      <c r="O403" s="26">
        <v>2.6522298E7</v>
      </c>
      <c r="P403" s="26">
        <v>4.2388743E9</v>
      </c>
      <c r="Q403" s="26">
        <v>8.477603466E9</v>
      </c>
      <c r="R403" s="26">
        <v>4.238729166E9</v>
      </c>
      <c r="S403" s="27">
        <v>1.0</v>
      </c>
      <c r="T403" s="20" t="str">
        <f t="array" ref="T403">INDEX(Sheet10!D:D,MATCH(C403&amp;E403,INDEX(Sheet10!A:A&amp;Sheet10!B:B,0),0))</f>
        <v>18PBX</v>
      </c>
      <c r="U403" s="20" t="str">
        <f>VLOOKUP(T403,Sheet10!D:E,2,FALSE)</f>
        <v>Arthroscopy w/ Complex Proc.</v>
      </c>
      <c r="V403" s="20"/>
      <c r="W403" s="20"/>
      <c r="X403" s="20"/>
      <c r="Y403" s="20"/>
      <c r="Z403" s="20"/>
      <c r="AA403" s="20"/>
      <c r="AB403" s="20"/>
      <c r="AC403" s="20"/>
      <c r="AD403" s="20"/>
      <c r="AE403" s="20"/>
    </row>
    <row r="404">
      <c r="A404" s="20" t="str">
        <f t="shared" ref="A404:B404" si="405">T404</f>
        <v>P18AR</v>
      </c>
      <c r="B404" s="20" t="str">
        <f t="shared" si="405"/>
        <v>Arthroscopy w/ Complex Proc.</v>
      </c>
      <c r="C404" s="20" t="str">
        <f t="shared" si="3"/>
        <v>1</v>
      </c>
      <c r="D404" s="20" t="str">
        <f t="shared" si="4"/>
        <v>18</v>
      </c>
      <c r="E404" s="20" t="str">
        <f t="shared" si="5"/>
        <v>18162</v>
      </c>
      <c r="F404" s="25">
        <v>1816219.0</v>
      </c>
      <c r="G404" s="20" t="s">
        <v>25075</v>
      </c>
      <c r="H404" s="26">
        <v>1089.0</v>
      </c>
      <c r="I404" s="26">
        <v>8037060.0</v>
      </c>
      <c r="J404" s="25">
        <v>1.81</v>
      </c>
      <c r="K404" s="26">
        <v>1.4547079E7</v>
      </c>
      <c r="L404" s="26">
        <v>8037060.0</v>
      </c>
      <c r="M404" s="25">
        <v>1.81</v>
      </c>
      <c r="N404" s="25">
        <v>1.0</v>
      </c>
      <c r="O404" s="26">
        <v>1.4547079E7</v>
      </c>
      <c r="P404" s="26">
        <v>1.2693315E10</v>
      </c>
      <c r="Q404" s="26">
        <v>1.6056658595E10</v>
      </c>
      <c r="R404" s="26">
        <v>3.363343595E9</v>
      </c>
      <c r="S404" s="27">
        <v>0.265</v>
      </c>
      <c r="T404" s="20" t="str">
        <f t="array" ref="T404">INDEX(Sheet10!D:D,MATCH(C404&amp;E404,INDEX(Sheet10!A:A&amp;Sheet10!B:B,0),0))</f>
        <v>P18AR</v>
      </c>
      <c r="U404" s="20" t="str">
        <f>VLOOKUP(T404,Sheet10!D:E,2,FALSE)</f>
        <v>Arthroscopy w/ Complex Proc.</v>
      </c>
      <c r="V404" s="20"/>
      <c r="W404" s="20"/>
      <c r="X404" s="20"/>
      <c r="Y404" s="20"/>
      <c r="Z404" s="20"/>
      <c r="AA404" s="20"/>
      <c r="AB404" s="20"/>
      <c r="AC404" s="20"/>
      <c r="AD404" s="20"/>
      <c r="AE404" s="20"/>
    </row>
    <row r="405">
      <c r="A405" s="20" t="str">
        <f t="shared" ref="A405:B405" si="406">T405</f>
        <v>P18AS</v>
      </c>
      <c r="B405" s="20" t="str">
        <f t="shared" si="406"/>
        <v>Hip &amp; Femur Proc. except Replacement Proc. (Age Above 18)</v>
      </c>
      <c r="C405" s="20" t="str">
        <f t="shared" si="3"/>
        <v>1</v>
      </c>
      <c r="D405" s="20" t="str">
        <f t="shared" si="4"/>
        <v>18</v>
      </c>
      <c r="E405" s="20" t="str">
        <f t="shared" si="5"/>
        <v>18171</v>
      </c>
      <c r="F405" s="25">
        <v>1817110.0</v>
      </c>
      <c r="G405" s="20" t="s">
        <v>32464</v>
      </c>
      <c r="H405" s="26">
        <v>21554.0</v>
      </c>
      <c r="I405" s="26">
        <v>8037060.0</v>
      </c>
      <c r="J405" s="25">
        <v>2.16</v>
      </c>
      <c r="K405" s="26">
        <v>1.736005E7</v>
      </c>
      <c r="L405" s="26">
        <v>8037060.0</v>
      </c>
      <c r="M405" s="25">
        <v>2.16</v>
      </c>
      <c r="N405" s="25">
        <v>0.91</v>
      </c>
      <c r="O405" s="26">
        <v>1.5797645E7</v>
      </c>
      <c r="P405" s="26">
        <v>3.214642052E11</v>
      </c>
      <c r="Q405" s="26">
        <v>3.43408240261E11</v>
      </c>
      <c r="R405" s="26">
        <v>2.1944035061E10</v>
      </c>
      <c r="S405" s="27">
        <v>0.068</v>
      </c>
      <c r="T405" s="20" t="str">
        <f t="array" ref="T405">INDEX(Sheet10!D:D,MATCH(C405&amp;E405,INDEX(Sheet10!A:A&amp;Sheet10!B:B,0),0))</f>
        <v>P18AS</v>
      </c>
      <c r="U405" s="20" t="str">
        <f>VLOOKUP(T405,Sheet10!D:E,2,FALSE)</f>
        <v>Hip &amp; Femur Proc. except Replacement Proc. (Age Above 18)</v>
      </c>
      <c r="V405" s="20"/>
      <c r="W405" s="20"/>
      <c r="X405" s="20"/>
      <c r="Y405" s="20"/>
      <c r="Z405" s="20"/>
      <c r="AA405" s="20"/>
      <c r="AB405" s="20"/>
      <c r="AC405" s="20"/>
      <c r="AD405" s="20"/>
      <c r="AE405" s="20"/>
    </row>
    <row r="406">
      <c r="A406" s="20" t="str">
        <f t="shared" ref="A406:B406" si="407">T406</f>
        <v>P18AS</v>
      </c>
      <c r="B406" s="20" t="str">
        <f t="shared" si="407"/>
        <v>Hip &amp; Femur Proc. except Replacement Proc. (Age Above 18)</v>
      </c>
      <c r="C406" s="20" t="str">
        <f t="shared" si="3"/>
        <v>1</v>
      </c>
      <c r="D406" s="20" t="str">
        <f t="shared" si="4"/>
        <v>18</v>
      </c>
      <c r="E406" s="20" t="str">
        <f t="shared" si="5"/>
        <v>18171</v>
      </c>
      <c r="F406" s="25">
        <v>1817111.0</v>
      </c>
      <c r="G406" s="20" t="s">
        <v>32483</v>
      </c>
      <c r="H406" s="26">
        <v>3457.0</v>
      </c>
      <c r="I406" s="26">
        <v>8037060.0</v>
      </c>
      <c r="J406" s="25">
        <v>3.12</v>
      </c>
      <c r="K406" s="26">
        <v>2.5075627E7</v>
      </c>
      <c r="L406" s="26">
        <v>8037060.0</v>
      </c>
      <c r="M406" s="25">
        <v>3.12</v>
      </c>
      <c r="N406" s="25">
        <v>1.0</v>
      </c>
      <c r="O406" s="26">
        <v>2.5075627E7</v>
      </c>
      <c r="P406" s="26">
        <v>8.10975091E10</v>
      </c>
      <c r="Q406" s="26">
        <v>8.733927323E10</v>
      </c>
      <c r="R406" s="26">
        <v>6.24176413E9</v>
      </c>
      <c r="S406" s="27">
        <v>0.077</v>
      </c>
      <c r="T406" s="20" t="str">
        <f t="array" ref="T406">INDEX(Sheet10!D:D,MATCH(C406&amp;E406,INDEX(Sheet10!A:A&amp;Sheet10!B:B,0),0))</f>
        <v>P18AS</v>
      </c>
      <c r="U406" s="20" t="str">
        <f>VLOOKUP(T406,Sheet10!D:E,2,FALSE)</f>
        <v>Hip &amp; Femur Proc. except Replacement Proc. (Age Above 18)</v>
      </c>
      <c r="V406" s="20"/>
      <c r="W406" s="20"/>
      <c r="X406" s="20"/>
      <c r="Y406" s="20"/>
      <c r="Z406" s="20"/>
      <c r="AA406" s="20"/>
      <c r="AB406" s="20"/>
      <c r="AC406" s="20"/>
      <c r="AD406" s="20"/>
      <c r="AE406" s="20"/>
    </row>
    <row r="407">
      <c r="A407" s="20" t="str">
        <f t="shared" ref="A407:B407" si="408">T407</f>
        <v>P18AS</v>
      </c>
      <c r="B407" s="20" t="str">
        <f t="shared" si="408"/>
        <v>Hip &amp; Femur Proc. except Replacement Proc. (Age Above 18)</v>
      </c>
      <c r="C407" s="20" t="str">
        <f t="shared" si="3"/>
        <v>1</v>
      </c>
      <c r="D407" s="20" t="str">
        <f t="shared" si="4"/>
        <v>18</v>
      </c>
      <c r="E407" s="20" t="str">
        <f t="shared" si="5"/>
        <v>18171</v>
      </c>
      <c r="F407" s="25">
        <v>1817112.0</v>
      </c>
      <c r="G407" s="20" t="s">
        <v>32500</v>
      </c>
      <c r="H407" s="25">
        <v>452.0</v>
      </c>
      <c r="I407" s="26">
        <v>8037060.0</v>
      </c>
      <c r="J407" s="25">
        <v>4.6</v>
      </c>
      <c r="K407" s="26">
        <v>3.6970476E7</v>
      </c>
      <c r="L407" s="26">
        <v>8037060.0</v>
      </c>
      <c r="M407" s="25">
        <v>4.6</v>
      </c>
      <c r="N407" s="25">
        <v>1.02</v>
      </c>
      <c r="O407" s="26">
        <v>3.7709886E7</v>
      </c>
      <c r="P407" s="26">
        <v>1.69899416E10</v>
      </c>
      <c r="Q407" s="26">
        <v>1.7189441255E10</v>
      </c>
      <c r="R407" s="26">
        <v>1.99499655E8</v>
      </c>
      <c r="S407" s="27">
        <v>0.012</v>
      </c>
      <c r="T407" s="20" t="str">
        <f t="array" ref="T407">INDEX(Sheet10!D:D,MATCH(C407&amp;E407,INDEX(Sheet10!A:A&amp;Sheet10!B:B,0),0))</f>
        <v>P18AS</v>
      </c>
      <c r="U407" s="20" t="str">
        <f>VLOOKUP(T407,Sheet10!D:E,2,FALSE)</f>
        <v>Hip &amp; Femur Proc. except Replacement Proc. (Age Above 18)</v>
      </c>
      <c r="V407" s="20"/>
      <c r="W407" s="20"/>
      <c r="X407" s="20"/>
      <c r="Y407" s="20"/>
      <c r="Z407" s="20"/>
      <c r="AA407" s="20"/>
      <c r="AB407" s="20"/>
      <c r="AC407" s="20"/>
      <c r="AD407" s="20"/>
      <c r="AE407" s="20"/>
    </row>
    <row r="408">
      <c r="A408" s="20" t="str">
        <f t="shared" ref="A408:B408" si="409">T408</f>
        <v>P18AS</v>
      </c>
      <c r="B408" s="20" t="str">
        <f t="shared" si="409"/>
        <v>Hip &amp; Femur Proc. except Replacement Proc. (Age Above 18)</v>
      </c>
      <c r="C408" s="20" t="str">
        <f t="shared" si="3"/>
        <v>1</v>
      </c>
      <c r="D408" s="20" t="str">
        <f t="shared" si="4"/>
        <v>18</v>
      </c>
      <c r="E408" s="20" t="str">
        <f t="shared" si="5"/>
        <v>18172</v>
      </c>
      <c r="F408" s="25">
        <v>1817210.0</v>
      </c>
      <c r="G408" s="20" t="s">
        <v>32513</v>
      </c>
      <c r="H408" s="26">
        <v>5800.0</v>
      </c>
      <c r="I408" s="26">
        <v>8037060.0</v>
      </c>
      <c r="J408" s="25">
        <v>1.91</v>
      </c>
      <c r="K408" s="26">
        <v>1.5350785E7</v>
      </c>
      <c r="L408" s="26">
        <v>8037060.0</v>
      </c>
      <c r="M408" s="25">
        <v>1.91</v>
      </c>
      <c r="N408" s="25">
        <v>1.0</v>
      </c>
      <c r="O408" s="26">
        <v>1.5350785E7</v>
      </c>
      <c r="P408" s="26">
        <v>8.0852582E10</v>
      </c>
      <c r="Q408" s="26">
        <v>8.9725807847E10</v>
      </c>
      <c r="R408" s="26">
        <v>8.873225847E9</v>
      </c>
      <c r="S408" s="27">
        <v>0.11</v>
      </c>
      <c r="T408" s="20" t="str">
        <f t="array" ref="T408">INDEX(Sheet10!D:D,MATCH(C408&amp;E408,INDEX(Sheet10!A:A&amp;Sheet10!B:B,0),0))</f>
        <v>P18AS</v>
      </c>
      <c r="U408" s="20" t="str">
        <f>VLOOKUP(T408,Sheet10!D:E,2,FALSE)</f>
        <v>Hip &amp; Femur Proc. except Replacement Proc. (Age Above 18)</v>
      </c>
      <c r="V408" s="20"/>
      <c r="W408" s="20"/>
      <c r="X408" s="20"/>
      <c r="Y408" s="20"/>
      <c r="Z408" s="20"/>
      <c r="AA408" s="20"/>
      <c r="AB408" s="20"/>
      <c r="AC408" s="20"/>
      <c r="AD408" s="20"/>
      <c r="AE408" s="20"/>
    </row>
    <row r="409">
      <c r="A409" s="20" t="str">
        <f t="shared" ref="A409:B409" si="410">T409</f>
        <v>P18AS</v>
      </c>
      <c r="B409" s="20" t="str">
        <f t="shared" si="410"/>
        <v>Hip &amp; Femur Proc. except Replacement Proc. (Age Above 18)</v>
      </c>
      <c r="C409" s="20" t="str">
        <f t="shared" si="3"/>
        <v>1</v>
      </c>
      <c r="D409" s="20" t="str">
        <f t="shared" si="4"/>
        <v>18</v>
      </c>
      <c r="E409" s="20" t="str">
        <f t="shared" si="5"/>
        <v>18172</v>
      </c>
      <c r="F409" s="25">
        <v>1817211.0</v>
      </c>
      <c r="G409" s="20" t="s">
        <v>32520</v>
      </c>
      <c r="H409" s="25">
        <v>656.0</v>
      </c>
      <c r="I409" s="26">
        <v>8037060.0</v>
      </c>
      <c r="J409" s="25">
        <v>2.54</v>
      </c>
      <c r="K409" s="26">
        <v>2.0414132E7</v>
      </c>
      <c r="L409" s="26">
        <v>8037060.0</v>
      </c>
      <c r="M409" s="25">
        <v>2.54</v>
      </c>
      <c r="N409" s="25">
        <v>1.11</v>
      </c>
      <c r="O409" s="26">
        <v>2.2659687E7</v>
      </c>
      <c r="P409" s="26">
        <v>1.48482694E10</v>
      </c>
      <c r="Q409" s="26">
        <v>1.4953575648E10</v>
      </c>
      <c r="R409" s="26">
        <v>1.05306248E8</v>
      </c>
      <c r="S409" s="27">
        <v>0.007</v>
      </c>
      <c r="T409" s="20" t="str">
        <f t="array" ref="T409">INDEX(Sheet10!D:D,MATCH(C409&amp;E409,INDEX(Sheet10!A:A&amp;Sheet10!B:B,0),0))</f>
        <v>P18AS</v>
      </c>
      <c r="U409" s="20" t="str">
        <f>VLOOKUP(T409,Sheet10!D:E,2,FALSE)</f>
        <v>Hip &amp; Femur Proc. except Replacement Proc. (Age Above 18)</v>
      </c>
      <c r="V409" s="20"/>
      <c r="W409" s="20"/>
      <c r="X409" s="20"/>
      <c r="Y409" s="20"/>
      <c r="Z409" s="20"/>
      <c r="AA409" s="20"/>
      <c r="AB409" s="20"/>
      <c r="AC409" s="20"/>
      <c r="AD409" s="20"/>
      <c r="AE409" s="20"/>
    </row>
    <row r="410">
      <c r="A410" s="20" t="str">
        <f t="shared" ref="A410:B410" si="411">T410</f>
        <v>P18AT</v>
      </c>
      <c r="B410" s="20" t="str">
        <f t="shared" si="411"/>
        <v>Knee Proc. except Replacement Proc.</v>
      </c>
      <c r="C410" s="20" t="str">
        <f t="shared" si="3"/>
        <v>1</v>
      </c>
      <c r="D410" s="20" t="str">
        <f t="shared" si="4"/>
        <v>18</v>
      </c>
      <c r="E410" s="20" t="str">
        <f t="shared" si="5"/>
        <v>18181</v>
      </c>
      <c r="F410" s="25">
        <v>1818119.0</v>
      </c>
      <c r="G410" s="20" t="s">
        <v>25080</v>
      </c>
      <c r="H410" s="26">
        <v>17988.0</v>
      </c>
      <c r="I410" s="26">
        <v>8037060.0</v>
      </c>
      <c r="J410" s="25">
        <v>1.98</v>
      </c>
      <c r="K410" s="26">
        <v>1.5913379E7</v>
      </c>
      <c r="L410" s="26">
        <v>8037060.0</v>
      </c>
      <c r="M410" s="25">
        <v>1.98</v>
      </c>
      <c r="N410" s="25">
        <v>1.1</v>
      </c>
      <c r="O410" s="26">
        <v>1.7504717E7</v>
      </c>
      <c r="P410" s="26">
        <v>3.15500545E11</v>
      </c>
      <c r="Q410" s="26">
        <v>3.1755586264E11</v>
      </c>
      <c r="R410" s="26">
        <v>2.05531764E9</v>
      </c>
      <c r="S410" s="27">
        <v>0.007</v>
      </c>
      <c r="T410" s="20" t="str">
        <f t="array" ref="T410">INDEX(Sheet10!D:D,MATCH(C410&amp;E410,INDEX(Sheet10!A:A&amp;Sheet10!B:B,0),0))</f>
        <v>P18AT</v>
      </c>
      <c r="U410" s="20" t="str">
        <f>VLOOKUP(T410,Sheet10!D:E,2,FALSE)</f>
        <v>Knee Proc. except Replacement Proc.</v>
      </c>
      <c r="V410" s="20"/>
      <c r="W410" s="20"/>
      <c r="X410" s="20"/>
      <c r="Y410" s="20"/>
      <c r="Z410" s="20"/>
      <c r="AA410" s="20"/>
      <c r="AB410" s="20"/>
      <c r="AC410" s="20"/>
      <c r="AD410" s="20"/>
      <c r="AE410" s="20"/>
    </row>
    <row r="411">
      <c r="A411" s="20" t="str">
        <f t="shared" ref="A411:B411" si="412">T411</f>
        <v>P18AU</v>
      </c>
      <c r="B411" s="20" t="str">
        <f t="shared" si="412"/>
        <v>Back &amp; Neck Proc. except Spinal Fusion Proc.</v>
      </c>
      <c r="C411" s="20" t="str">
        <f t="shared" si="3"/>
        <v>1</v>
      </c>
      <c r="D411" s="20" t="str">
        <f t="shared" si="4"/>
        <v>18</v>
      </c>
      <c r="E411" s="20" t="str">
        <f t="shared" si="5"/>
        <v>18191</v>
      </c>
      <c r="F411" s="25">
        <v>1819110.0</v>
      </c>
      <c r="G411" s="20" t="s">
        <v>32547</v>
      </c>
      <c r="H411" s="26">
        <v>8379.0</v>
      </c>
      <c r="I411" s="26">
        <v>8037060.0</v>
      </c>
      <c r="J411" s="25">
        <v>2.12</v>
      </c>
      <c r="K411" s="26">
        <v>1.7038567E7</v>
      </c>
      <c r="L411" s="26">
        <v>8037060.0</v>
      </c>
      <c r="M411" s="25">
        <v>2.12</v>
      </c>
      <c r="N411" s="25">
        <v>1.49</v>
      </c>
      <c r="O411" s="26">
        <v>2.5387465E7</v>
      </c>
      <c r="P411" s="26">
        <v>2.128687944E11</v>
      </c>
      <c r="Q411" s="26">
        <v>2.14257062308E11</v>
      </c>
      <c r="R411" s="26">
        <v>1.388267908E9</v>
      </c>
      <c r="S411" s="27">
        <v>0.007</v>
      </c>
      <c r="T411" s="20" t="str">
        <f t="array" ref="T411">INDEX(Sheet10!D:D,MATCH(C411&amp;E411,INDEX(Sheet10!A:A&amp;Sheet10!B:B,0),0))</f>
        <v>P18AU</v>
      </c>
      <c r="U411" s="20" t="str">
        <f>VLOOKUP(T411,Sheet10!D:E,2,FALSE)</f>
        <v>Back &amp; Neck Proc. except Spinal Fusion Proc.</v>
      </c>
      <c r="V411" s="20"/>
      <c r="W411" s="20"/>
      <c r="X411" s="20"/>
      <c r="Y411" s="20"/>
      <c r="Z411" s="20"/>
      <c r="AA411" s="20"/>
      <c r="AB411" s="20"/>
      <c r="AC411" s="20"/>
      <c r="AD411" s="20"/>
      <c r="AE411" s="20"/>
    </row>
    <row r="412">
      <c r="A412" s="20" t="str">
        <f t="shared" ref="A412:B412" si="413">T412</f>
        <v>P18AU</v>
      </c>
      <c r="B412" s="20" t="str">
        <f t="shared" si="413"/>
        <v>Back &amp; Neck Proc. except Spinal Fusion Proc.</v>
      </c>
      <c r="C412" s="20" t="str">
        <f t="shared" si="3"/>
        <v>1</v>
      </c>
      <c r="D412" s="20" t="str">
        <f t="shared" si="4"/>
        <v>18</v>
      </c>
      <c r="E412" s="20" t="str">
        <f t="shared" si="5"/>
        <v>18191</v>
      </c>
      <c r="F412" s="25">
        <v>1819111.0</v>
      </c>
      <c r="G412" s="20" t="s">
        <v>32568</v>
      </c>
      <c r="H412" s="25">
        <v>948.0</v>
      </c>
      <c r="I412" s="26">
        <v>8037060.0</v>
      </c>
      <c r="J412" s="25">
        <v>4.02</v>
      </c>
      <c r="K412" s="26">
        <v>3.2308981E7</v>
      </c>
      <c r="L412" s="26">
        <v>8037060.0</v>
      </c>
      <c r="M412" s="25">
        <v>4.02</v>
      </c>
      <c r="N412" s="25">
        <v>1.23</v>
      </c>
      <c r="O412" s="26">
        <v>3.9740047E7</v>
      </c>
      <c r="P412" s="26">
        <v>3.77299979E10</v>
      </c>
      <c r="Q412" s="26">
        <v>3.7938083438E10</v>
      </c>
      <c r="R412" s="26">
        <v>2.08085538E8</v>
      </c>
      <c r="S412" s="27">
        <v>0.006</v>
      </c>
      <c r="T412" s="20" t="str">
        <f t="array" ref="T412">INDEX(Sheet10!D:D,MATCH(C412&amp;E412,INDEX(Sheet10!A:A&amp;Sheet10!B:B,0),0))</f>
        <v>P18AU</v>
      </c>
      <c r="U412" s="20" t="str">
        <f>VLOOKUP(T412,Sheet10!D:E,2,FALSE)</f>
        <v>Back &amp; Neck Proc. except Spinal Fusion Proc.</v>
      </c>
      <c r="V412" s="20"/>
      <c r="W412" s="20"/>
      <c r="X412" s="20"/>
      <c r="Y412" s="20"/>
      <c r="Z412" s="20"/>
      <c r="AA412" s="20"/>
      <c r="AB412" s="20"/>
      <c r="AC412" s="20"/>
      <c r="AD412" s="20"/>
      <c r="AE412" s="20"/>
    </row>
    <row r="413">
      <c r="A413" s="20" t="str">
        <f t="shared" ref="A413:B413" si="414">T413</f>
        <v>P18AV</v>
      </c>
      <c r="B413" s="20" t="str">
        <f t="shared" si="414"/>
        <v>Humerus, Tibia, Fibula, Ankle Proc. (Age Above 18)</v>
      </c>
      <c r="C413" s="20" t="str">
        <f t="shared" si="3"/>
        <v>1</v>
      </c>
      <c r="D413" s="20" t="str">
        <f t="shared" si="4"/>
        <v>18</v>
      </c>
      <c r="E413" s="20" t="str">
        <f t="shared" si="5"/>
        <v>18201</v>
      </c>
      <c r="F413" s="25">
        <v>1820110.0</v>
      </c>
      <c r="G413" s="20" t="s">
        <v>32588</v>
      </c>
      <c r="H413" s="26">
        <v>49037.0</v>
      </c>
      <c r="I413" s="26">
        <v>8037060.0</v>
      </c>
      <c r="J413" s="25">
        <v>1.61</v>
      </c>
      <c r="K413" s="26">
        <v>1.2939667E7</v>
      </c>
      <c r="L413" s="26">
        <v>8037060.0</v>
      </c>
      <c r="M413" s="25">
        <v>1.61</v>
      </c>
      <c r="N413" s="25">
        <v>1.0</v>
      </c>
      <c r="O413" s="26">
        <v>1.2939667E7</v>
      </c>
      <c r="P413" s="26">
        <v>6.286966529E11</v>
      </c>
      <c r="Q413" s="26">
        <v>6.40569301064E11</v>
      </c>
      <c r="R413" s="26">
        <v>1.1872648164E10</v>
      </c>
      <c r="S413" s="27">
        <v>0.019</v>
      </c>
      <c r="T413" s="20" t="str">
        <f t="array" ref="T413">INDEX(Sheet10!D:D,MATCH(C413&amp;E413,INDEX(Sheet10!A:A&amp;Sheet10!B:B,0),0))</f>
        <v>P18AV</v>
      </c>
      <c r="U413" s="20" t="str">
        <f>VLOOKUP(T413,Sheet10!D:E,2,FALSE)</f>
        <v>Humerus, Tibia, Fibula, Ankle Proc. (Age Above 18)</v>
      </c>
      <c r="V413" s="20"/>
      <c r="W413" s="20"/>
      <c r="X413" s="20"/>
      <c r="Y413" s="20"/>
      <c r="Z413" s="20"/>
      <c r="AA413" s="20"/>
      <c r="AB413" s="20"/>
      <c r="AC413" s="20"/>
      <c r="AD413" s="20"/>
      <c r="AE413" s="20"/>
    </row>
    <row r="414">
      <c r="A414" s="20" t="str">
        <f t="shared" ref="A414:B414" si="415">T414</f>
        <v>P18AV</v>
      </c>
      <c r="B414" s="20" t="str">
        <f t="shared" si="415"/>
        <v>Humerus, Tibia, Fibula, Ankle Proc. (Age Above 18)</v>
      </c>
      <c r="C414" s="20" t="str">
        <f t="shared" si="3"/>
        <v>1</v>
      </c>
      <c r="D414" s="20" t="str">
        <f t="shared" si="4"/>
        <v>18</v>
      </c>
      <c r="E414" s="20" t="str">
        <f t="shared" si="5"/>
        <v>18201</v>
      </c>
      <c r="F414" s="25">
        <v>1820111.0</v>
      </c>
      <c r="G414" s="20" t="s">
        <v>32607</v>
      </c>
      <c r="H414" s="26">
        <v>3573.0</v>
      </c>
      <c r="I414" s="26">
        <v>8037060.0</v>
      </c>
      <c r="J414" s="25">
        <v>2.41</v>
      </c>
      <c r="K414" s="26">
        <v>1.9369315E7</v>
      </c>
      <c r="L414" s="26">
        <v>8037060.0</v>
      </c>
      <c r="M414" s="25">
        <v>2.41</v>
      </c>
      <c r="N414" s="25">
        <v>1.0</v>
      </c>
      <c r="O414" s="26">
        <v>1.9369315E7</v>
      </c>
      <c r="P414" s="26">
        <v>5.73405249E10</v>
      </c>
      <c r="Q414" s="26">
        <v>6.9810783566E10</v>
      </c>
      <c r="R414" s="26">
        <v>1.2470258666E10</v>
      </c>
      <c r="S414" s="27">
        <v>0.217</v>
      </c>
      <c r="T414" s="20" t="str">
        <f t="array" ref="T414">INDEX(Sheet10!D:D,MATCH(C414&amp;E414,INDEX(Sheet10!A:A&amp;Sheet10!B:B,0),0))</f>
        <v>P18AV</v>
      </c>
      <c r="U414" s="20" t="str">
        <f>VLOOKUP(T414,Sheet10!D:E,2,FALSE)</f>
        <v>Humerus, Tibia, Fibula, Ankle Proc. (Age Above 18)</v>
      </c>
      <c r="V414" s="20"/>
      <c r="W414" s="20"/>
      <c r="X414" s="20"/>
      <c r="Y414" s="20"/>
      <c r="Z414" s="20"/>
      <c r="AA414" s="20"/>
      <c r="AB414" s="20"/>
      <c r="AC414" s="20"/>
      <c r="AD414" s="20"/>
      <c r="AE414" s="20"/>
    </row>
    <row r="415">
      <c r="A415" s="20" t="str">
        <f t="shared" ref="A415:B415" si="416">T415</f>
        <v>P18AV</v>
      </c>
      <c r="B415" s="20" t="str">
        <f t="shared" si="416"/>
        <v>Humerus, Tibia, Fibula, Ankle Proc. (Age Above 18)</v>
      </c>
      <c r="C415" s="20" t="str">
        <f t="shared" si="3"/>
        <v>1</v>
      </c>
      <c r="D415" s="20" t="str">
        <f t="shared" si="4"/>
        <v>18</v>
      </c>
      <c r="E415" s="20" t="str">
        <f t="shared" si="5"/>
        <v>18202</v>
      </c>
      <c r="F415" s="25">
        <v>1820210.0</v>
      </c>
      <c r="G415" s="20" t="s">
        <v>32631</v>
      </c>
      <c r="H415" s="26">
        <v>19494.0</v>
      </c>
      <c r="I415" s="26">
        <v>8037060.0</v>
      </c>
      <c r="J415" s="25">
        <v>1.17</v>
      </c>
      <c r="K415" s="26">
        <v>9403360.0</v>
      </c>
      <c r="L415" s="26">
        <v>8037060.0</v>
      </c>
      <c r="M415" s="25">
        <v>1.17</v>
      </c>
      <c r="N415" s="25">
        <v>1.04</v>
      </c>
      <c r="O415" s="26">
        <v>9779495.0</v>
      </c>
      <c r="P415" s="26">
        <v>1.906461297E11</v>
      </c>
      <c r="Q415" s="26">
        <v>1.92822085388E11</v>
      </c>
      <c r="R415" s="26">
        <v>2.175955688E9</v>
      </c>
      <c r="S415" s="27">
        <v>0.011</v>
      </c>
      <c r="T415" s="20" t="str">
        <f t="array" ref="T415">INDEX(Sheet10!D:D,MATCH(C415&amp;E415,INDEX(Sheet10!A:A&amp;Sheet10!B:B,0),0))</f>
        <v>P18AV</v>
      </c>
      <c r="U415" s="20" t="str">
        <f>VLOOKUP(T415,Sheet10!D:E,2,FALSE)</f>
        <v>Humerus, Tibia, Fibula, Ankle Proc. (Age Above 18)</v>
      </c>
      <c r="V415" s="20"/>
      <c r="W415" s="20"/>
      <c r="X415" s="20"/>
      <c r="Y415" s="20"/>
      <c r="Z415" s="20"/>
      <c r="AA415" s="20"/>
      <c r="AB415" s="20"/>
      <c r="AC415" s="20"/>
      <c r="AD415" s="20"/>
      <c r="AE415" s="20"/>
    </row>
    <row r="416">
      <c r="A416" s="20" t="str">
        <f t="shared" ref="A416:B416" si="417">T416</f>
        <v>P18AV</v>
      </c>
      <c r="B416" s="20" t="str">
        <f t="shared" si="417"/>
        <v>Humerus, Tibia, Fibula, Ankle Proc. (Age Above 18)</v>
      </c>
      <c r="C416" s="20" t="str">
        <f t="shared" si="3"/>
        <v>1</v>
      </c>
      <c r="D416" s="20" t="str">
        <f t="shared" si="4"/>
        <v>18</v>
      </c>
      <c r="E416" s="20" t="str">
        <f t="shared" si="5"/>
        <v>18202</v>
      </c>
      <c r="F416" s="25">
        <v>1820211.0</v>
      </c>
      <c r="G416" s="20" t="s">
        <v>32642</v>
      </c>
      <c r="H416" s="25">
        <v>395.0</v>
      </c>
      <c r="I416" s="26">
        <v>8037060.0</v>
      </c>
      <c r="J416" s="25">
        <v>1.92</v>
      </c>
      <c r="K416" s="26">
        <v>1.5431155E7</v>
      </c>
      <c r="L416" s="26">
        <v>8037060.0</v>
      </c>
      <c r="M416" s="25">
        <v>1.92</v>
      </c>
      <c r="N416" s="25">
        <v>1.0</v>
      </c>
      <c r="O416" s="26">
        <v>1.5431155E7</v>
      </c>
      <c r="P416" s="26">
        <v>5.9283179E9</v>
      </c>
      <c r="Q416" s="26">
        <v>6.143188304E9</v>
      </c>
      <c r="R416" s="26">
        <v>2.14870404E8</v>
      </c>
      <c r="S416" s="27">
        <v>0.036</v>
      </c>
      <c r="T416" s="20" t="str">
        <f t="array" ref="T416">INDEX(Sheet10!D:D,MATCH(C416&amp;E416,INDEX(Sheet10!A:A&amp;Sheet10!B:B,0),0))</f>
        <v>P18AV</v>
      </c>
      <c r="U416" s="20" t="str">
        <f>VLOOKUP(T416,Sheet10!D:E,2,FALSE)</f>
        <v>Humerus, Tibia, Fibula, Ankle Proc. (Age Above 18)</v>
      </c>
      <c r="V416" s="20"/>
      <c r="W416" s="20"/>
      <c r="X416" s="20"/>
      <c r="Y416" s="20"/>
      <c r="Z416" s="20"/>
      <c r="AA416" s="20"/>
      <c r="AB416" s="20"/>
      <c r="AC416" s="20"/>
      <c r="AD416" s="20"/>
      <c r="AE416" s="20"/>
    </row>
    <row r="417">
      <c r="A417" s="20" t="str">
        <f t="shared" ref="A417:B417" si="418">T417</f>
        <v>P18AW</v>
      </c>
      <c r="B417" s="20" t="str">
        <f t="shared" si="418"/>
        <v>Shoulder, Elbow &amp; Forearm Proc.</v>
      </c>
      <c r="C417" s="20" t="str">
        <f t="shared" si="3"/>
        <v>1</v>
      </c>
      <c r="D417" s="20" t="str">
        <f t="shared" si="4"/>
        <v>18</v>
      </c>
      <c r="E417" s="20" t="str">
        <f t="shared" si="5"/>
        <v>18211</v>
      </c>
      <c r="F417" s="25">
        <v>1821110.0</v>
      </c>
      <c r="G417" s="20" t="s">
        <v>32661</v>
      </c>
      <c r="H417" s="26">
        <v>75584.0</v>
      </c>
      <c r="I417" s="26">
        <v>8037060.0</v>
      </c>
      <c r="J417" s="25">
        <v>1.05</v>
      </c>
      <c r="K417" s="26">
        <v>8438913.0</v>
      </c>
      <c r="L417" s="26">
        <v>8037060.0</v>
      </c>
      <c r="M417" s="25">
        <v>1.05</v>
      </c>
      <c r="N417" s="25">
        <v>0.96</v>
      </c>
      <c r="O417" s="26">
        <v>8101356.0</v>
      </c>
      <c r="P417" s="26">
        <v>5.757978426E11</v>
      </c>
      <c r="Q417" s="26">
        <v>6.20556086539E11</v>
      </c>
      <c r="R417" s="26">
        <v>4.4758243939E10</v>
      </c>
      <c r="S417" s="27">
        <v>0.078</v>
      </c>
      <c r="T417" s="20" t="str">
        <f t="array" ref="T417">INDEX(Sheet10!D:D,MATCH(C417&amp;E417,INDEX(Sheet10!A:A&amp;Sheet10!B:B,0),0))</f>
        <v>P18AW</v>
      </c>
      <c r="U417" s="20" t="str">
        <f>VLOOKUP(T417,Sheet10!D:E,2,FALSE)</f>
        <v>Shoulder, Elbow &amp; Forearm Proc.</v>
      </c>
      <c r="V417" s="20"/>
      <c r="W417" s="20"/>
      <c r="X417" s="20"/>
      <c r="Y417" s="20"/>
      <c r="Z417" s="20"/>
      <c r="AA417" s="20"/>
      <c r="AB417" s="20"/>
      <c r="AC417" s="20"/>
      <c r="AD417" s="20"/>
      <c r="AE417" s="20"/>
    </row>
    <row r="418">
      <c r="A418" s="20" t="str">
        <f t="shared" ref="A418:B418" si="419">T418</f>
        <v>P18AW</v>
      </c>
      <c r="B418" s="20" t="str">
        <f t="shared" si="419"/>
        <v>Shoulder, Elbow &amp; Forearm Proc.</v>
      </c>
      <c r="C418" s="20" t="str">
        <f t="shared" si="3"/>
        <v>1</v>
      </c>
      <c r="D418" s="20" t="str">
        <f t="shared" si="4"/>
        <v>18</v>
      </c>
      <c r="E418" s="20" t="str">
        <f t="shared" si="5"/>
        <v>18211</v>
      </c>
      <c r="F418" s="25">
        <v>1821111.0</v>
      </c>
      <c r="G418" s="20" t="s">
        <v>32676</v>
      </c>
      <c r="H418" s="26">
        <v>2053.0</v>
      </c>
      <c r="I418" s="26">
        <v>8037060.0</v>
      </c>
      <c r="J418" s="25">
        <v>1.77</v>
      </c>
      <c r="K418" s="26">
        <v>1.4225596E7</v>
      </c>
      <c r="L418" s="26">
        <v>8037060.0</v>
      </c>
      <c r="M418" s="25">
        <v>1.77</v>
      </c>
      <c r="N418" s="25">
        <v>1.0</v>
      </c>
      <c r="O418" s="26">
        <v>1.4225596E7</v>
      </c>
      <c r="P418" s="26">
        <v>2.44354786E10</v>
      </c>
      <c r="Q418" s="26">
        <v>2.9493739999E10</v>
      </c>
      <c r="R418" s="26">
        <v>5.058261399E9</v>
      </c>
      <c r="S418" s="27">
        <v>0.207</v>
      </c>
      <c r="T418" s="20" t="str">
        <f t="array" ref="T418">INDEX(Sheet10!D:D,MATCH(C418&amp;E418,INDEX(Sheet10!A:A&amp;Sheet10!B:B,0),0))</f>
        <v>P18AW</v>
      </c>
      <c r="U418" s="20" t="str">
        <f>VLOOKUP(T418,Sheet10!D:E,2,FALSE)</f>
        <v>Shoulder, Elbow &amp; Forearm Proc.</v>
      </c>
      <c r="V418" s="20"/>
      <c r="W418" s="20"/>
      <c r="X418" s="20"/>
      <c r="Y418" s="20"/>
      <c r="Z418" s="20"/>
      <c r="AA418" s="20"/>
      <c r="AB418" s="20"/>
      <c r="AC418" s="20"/>
      <c r="AD418" s="20"/>
      <c r="AE418" s="20"/>
    </row>
    <row r="419">
      <c r="A419" s="20" t="str">
        <f t="shared" ref="A419:B419" si="420">T419</f>
        <v>P18AY</v>
      </c>
      <c r="B419" s="20" t="str">
        <f t="shared" si="420"/>
        <v>Wrist &amp; Hand Proc.</v>
      </c>
      <c r="C419" s="20" t="str">
        <f t="shared" si="3"/>
        <v>1</v>
      </c>
      <c r="D419" s="20" t="str">
        <f t="shared" si="4"/>
        <v>18</v>
      </c>
      <c r="E419" s="20" t="str">
        <f t="shared" si="5"/>
        <v>18221</v>
      </c>
      <c r="F419" s="25">
        <v>1822110.0</v>
      </c>
      <c r="G419" s="20" t="s">
        <v>32693</v>
      </c>
      <c r="H419" s="26">
        <v>58281.0</v>
      </c>
      <c r="I419" s="26">
        <v>8037060.0</v>
      </c>
      <c r="J419" s="25">
        <v>0.93</v>
      </c>
      <c r="K419" s="26">
        <v>7474466.0</v>
      </c>
      <c r="L419" s="26">
        <v>8037060.0</v>
      </c>
      <c r="M419" s="25">
        <v>0.93</v>
      </c>
      <c r="N419" s="25">
        <v>1.11</v>
      </c>
      <c r="O419" s="26">
        <v>8296657.0</v>
      </c>
      <c r="P419" s="26">
        <v>4.838894525E11</v>
      </c>
      <c r="Q419" s="26">
        <v>4.88474958832E11</v>
      </c>
      <c r="R419" s="26">
        <v>4.585506332E9</v>
      </c>
      <c r="S419" s="27">
        <v>0.009</v>
      </c>
      <c r="T419" s="20" t="str">
        <f t="array" ref="T419">INDEX(Sheet10!D:D,MATCH(C419&amp;E419,INDEX(Sheet10!A:A&amp;Sheet10!B:B,0),0))</f>
        <v>P18AY</v>
      </c>
      <c r="U419" s="20" t="str">
        <f>VLOOKUP(T419,Sheet10!D:E,2,FALSE)</f>
        <v>Wrist &amp; Hand Proc.</v>
      </c>
      <c r="V419" s="20"/>
      <c r="W419" s="20"/>
      <c r="X419" s="20"/>
      <c r="Y419" s="20"/>
      <c r="Z419" s="20"/>
      <c r="AA419" s="20"/>
      <c r="AB419" s="20"/>
      <c r="AC419" s="20"/>
      <c r="AD419" s="20"/>
      <c r="AE419" s="20"/>
    </row>
    <row r="420">
      <c r="A420" s="20" t="str">
        <f t="shared" ref="A420:B420" si="421">T420</f>
        <v>P18AY</v>
      </c>
      <c r="B420" s="20" t="str">
        <f t="shared" si="421"/>
        <v>Wrist &amp; Hand Proc.</v>
      </c>
      <c r="C420" s="20" t="str">
        <f t="shared" si="3"/>
        <v>1</v>
      </c>
      <c r="D420" s="20" t="str">
        <f t="shared" si="4"/>
        <v>18</v>
      </c>
      <c r="E420" s="20" t="str">
        <f t="shared" si="5"/>
        <v>18221</v>
      </c>
      <c r="F420" s="25">
        <v>1822111.0</v>
      </c>
      <c r="G420" s="20" t="s">
        <v>32707</v>
      </c>
      <c r="H420" s="25">
        <v>801.0</v>
      </c>
      <c r="I420" s="26">
        <v>8037060.0</v>
      </c>
      <c r="J420" s="25">
        <v>1.36</v>
      </c>
      <c r="K420" s="26">
        <v>1.0930402E7</v>
      </c>
      <c r="L420" s="26">
        <v>8037060.0</v>
      </c>
      <c r="M420" s="25">
        <v>1.36</v>
      </c>
      <c r="N420" s="25">
        <v>1.07</v>
      </c>
      <c r="O420" s="26">
        <v>1.169553E7</v>
      </c>
      <c r="P420" s="26">
        <v>9.3784375E9</v>
      </c>
      <c r="Q420" s="26">
        <v>9.459271299E9</v>
      </c>
      <c r="R420" s="26">
        <v>8.0833799E7</v>
      </c>
      <c r="S420" s="27">
        <v>0.009</v>
      </c>
      <c r="T420" s="20" t="str">
        <f t="array" ref="T420">INDEX(Sheet10!D:D,MATCH(C420&amp;E420,INDEX(Sheet10!A:A&amp;Sheet10!B:B,0),0))</f>
        <v>P18AY</v>
      </c>
      <c r="U420" s="20" t="str">
        <f>VLOOKUP(T420,Sheet10!D:E,2,FALSE)</f>
        <v>Wrist &amp; Hand Proc.</v>
      </c>
      <c r="V420" s="20"/>
      <c r="W420" s="20"/>
      <c r="X420" s="20"/>
      <c r="Y420" s="20"/>
      <c r="Z420" s="20"/>
      <c r="AA420" s="20"/>
      <c r="AB420" s="20"/>
      <c r="AC420" s="20"/>
      <c r="AD420" s="20"/>
      <c r="AE420" s="20"/>
    </row>
    <row r="421">
      <c r="A421" s="20" t="str">
        <f t="shared" ref="A421:B421" si="422">T421</f>
        <v>P18AZ</v>
      </c>
      <c r="B421" s="20" t="str">
        <f t="shared" si="422"/>
        <v>Foot Procedures</v>
      </c>
      <c r="C421" s="20" t="str">
        <f t="shared" si="3"/>
        <v>1</v>
      </c>
      <c r="D421" s="20" t="str">
        <f t="shared" si="4"/>
        <v>18</v>
      </c>
      <c r="E421" s="20" t="str">
        <f t="shared" si="5"/>
        <v>18231</v>
      </c>
      <c r="F421" s="25">
        <v>1823110.0</v>
      </c>
      <c r="G421" s="20" t="s">
        <v>32721</v>
      </c>
      <c r="H421" s="26">
        <v>23346.0</v>
      </c>
      <c r="I421" s="26">
        <v>8037060.0</v>
      </c>
      <c r="J421" s="25">
        <v>0.98</v>
      </c>
      <c r="K421" s="26">
        <v>7876319.0</v>
      </c>
      <c r="L421" s="26">
        <v>8037060.0</v>
      </c>
      <c r="M421" s="25">
        <v>0.98</v>
      </c>
      <c r="N421" s="25">
        <v>1.05</v>
      </c>
      <c r="O421" s="26">
        <v>8270135.0</v>
      </c>
      <c r="P421" s="26">
        <v>1.937227884E11</v>
      </c>
      <c r="Q421" s="26">
        <v>1.9540079964E11</v>
      </c>
      <c r="R421" s="26">
        <v>1.67801124E9</v>
      </c>
      <c r="S421" s="27">
        <v>0.009</v>
      </c>
      <c r="T421" s="20" t="str">
        <f t="array" ref="T421">INDEX(Sheet10!D:D,MATCH(C421&amp;E421,INDEX(Sheet10!A:A&amp;Sheet10!B:B,0),0))</f>
        <v>P18AZ</v>
      </c>
      <c r="U421" s="20" t="str">
        <f>VLOOKUP(T421,Sheet10!D:E,2,FALSE)</f>
        <v>Foot Procedures</v>
      </c>
      <c r="V421" s="20"/>
      <c r="W421" s="20"/>
      <c r="X421" s="20"/>
      <c r="Y421" s="20"/>
      <c r="Z421" s="20"/>
      <c r="AA421" s="20"/>
      <c r="AB421" s="20"/>
      <c r="AC421" s="20"/>
      <c r="AD421" s="20"/>
      <c r="AE421" s="20"/>
    </row>
    <row r="422">
      <c r="A422" s="20" t="str">
        <f t="shared" ref="A422:B422" si="423">T422</f>
        <v>P18AZ</v>
      </c>
      <c r="B422" s="20" t="str">
        <f t="shared" si="423"/>
        <v>Foot Procedures</v>
      </c>
      <c r="C422" s="20" t="str">
        <f t="shared" si="3"/>
        <v>1</v>
      </c>
      <c r="D422" s="20" t="str">
        <f t="shared" si="4"/>
        <v>18</v>
      </c>
      <c r="E422" s="20" t="str">
        <f t="shared" si="5"/>
        <v>18231</v>
      </c>
      <c r="F422" s="25">
        <v>1823111.0</v>
      </c>
      <c r="G422" s="20" t="s">
        <v>32744</v>
      </c>
      <c r="H422" s="25">
        <v>755.0</v>
      </c>
      <c r="I422" s="26">
        <v>8037060.0</v>
      </c>
      <c r="J422" s="25">
        <v>1.41</v>
      </c>
      <c r="K422" s="26">
        <v>1.1332255E7</v>
      </c>
      <c r="L422" s="26">
        <v>8037060.0</v>
      </c>
      <c r="M422" s="25">
        <v>1.41</v>
      </c>
      <c r="N422" s="25">
        <v>1.28</v>
      </c>
      <c r="O422" s="26">
        <v>1.4505286E7</v>
      </c>
      <c r="P422" s="26">
        <v>1.09835661E10</v>
      </c>
      <c r="Q422" s="26">
        <v>1.1054457345E10</v>
      </c>
      <c r="R422" s="26">
        <v>7.0891245E7</v>
      </c>
      <c r="S422" s="27">
        <v>0.006</v>
      </c>
      <c r="T422" s="20" t="str">
        <f t="array" ref="T422">INDEX(Sheet10!D:D,MATCH(C422&amp;E422,INDEX(Sheet10!A:A&amp;Sheet10!B:B,0),0))</f>
        <v>P18AZ</v>
      </c>
      <c r="U422" s="20" t="str">
        <f>VLOOKUP(T422,Sheet10!D:E,2,FALSE)</f>
        <v>Foot Procedures</v>
      </c>
      <c r="V422" s="20"/>
      <c r="W422" s="20"/>
      <c r="X422" s="20"/>
      <c r="Y422" s="20"/>
      <c r="Z422" s="20"/>
      <c r="AA422" s="20"/>
      <c r="AB422" s="20"/>
      <c r="AC422" s="20"/>
      <c r="AD422" s="20"/>
      <c r="AE422" s="20"/>
    </row>
    <row r="423">
      <c r="A423" s="20" t="str">
        <f t="shared" ref="A423:B423" si="424">T423</f>
        <v>D18AU</v>
      </c>
      <c r="B423" s="20" t="str">
        <f t="shared" si="424"/>
        <v>Malignancy of Soft Tissue Proc.</v>
      </c>
      <c r="C423" s="20" t="str">
        <f t="shared" si="3"/>
        <v>1</v>
      </c>
      <c r="D423" s="20" t="str">
        <f t="shared" si="4"/>
        <v>18</v>
      </c>
      <c r="E423" s="20" t="str">
        <f t="shared" si="5"/>
        <v>18241</v>
      </c>
      <c r="F423" s="25">
        <v>1824119.0</v>
      </c>
      <c r="G423" s="20" t="s">
        <v>25095</v>
      </c>
      <c r="H423" s="25">
        <v>134.0</v>
      </c>
      <c r="I423" s="26">
        <v>8037060.0</v>
      </c>
      <c r="J423" s="25">
        <v>2.8</v>
      </c>
      <c r="K423" s="26">
        <v>2.2503768E7</v>
      </c>
      <c r="L423" s="26">
        <v>8037060.0</v>
      </c>
      <c r="M423" s="25">
        <v>2.8</v>
      </c>
      <c r="N423" s="25">
        <v>1.0</v>
      </c>
      <c r="O423" s="26">
        <v>2.2503768E7</v>
      </c>
      <c r="P423" s="26">
        <v>1.8514173E9</v>
      </c>
      <c r="Q423" s="26">
        <v>3.041772912E9</v>
      </c>
      <c r="R423" s="26">
        <v>1.190355612E9</v>
      </c>
      <c r="S423" s="27">
        <v>0.643</v>
      </c>
      <c r="T423" s="20" t="str">
        <f t="array" ref="T423">INDEX(Sheet10!D:D,MATCH(C423&amp;E423,INDEX(Sheet10!A:A&amp;Sheet10!B:B,0),0))</f>
        <v>D18AU</v>
      </c>
      <c r="U423" s="20" t="str">
        <f>VLOOKUP(T423,Sheet10!D:E,2,FALSE)</f>
        <v>Malignancy of Soft Tissue Proc.</v>
      </c>
      <c r="V423" s="20"/>
      <c r="W423" s="20"/>
      <c r="X423" s="20"/>
      <c r="Y423" s="20"/>
      <c r="Z423" s="20"/>
      <c r="AA423" s="20"/>
      <c r="AB423" s="20"/>
      <c r="AC423" s="20"/>
      <c r="AD423" s="20"/>
      <c r="AE423" s="20"/>
    </row>
    <row r="424">
      <c r="A424" s="20" t="str">
        <f t="shared" ref="A424:B424" si="425">T424</f>
        <v>P18BA</v>
      </c>
      <c r="B424" s="20" t="str">
        <f t="shared" si="425"/>
        <v>Malignancy of Soft Tissue Proc.</v>
      </c>
      <c r="C424" s="20" t="str">
        <f t="shared" si="3"/>
        <v>1</v>
      </c>
      <c r="D424" s="20" t="str">
        <f t="shared" si="4"/>
        <v>18</v>
      </c>
      <c r="E424" s="20" t="str">
        <f t="shared" si="5"/>
        <v>18242</v>
      </c>
      <c r="F424" s="25">
        <v>1824210.0</v>
      </c>
      <c r="G424" s="20" t="s">
        <v>32778</v>
      </c>
      <c r="H424" s="26">
        <v>2689.0</v>
      </c>
      <c r="I424" s="26">
        <v>8037060.0</v>
      </c>
      <c r="J424" s="25">
        <v>0.94</v>
      </c>
      <c r="K424" s="26">
        <v>7554836.0</v>
      </c>
      <c r="L424" s="26">
        <v>8037060.0</v>
      </c>
      <c r="M424" s="25">
        <v>0.94</v>
      </c>
      <c r="N424" s="25">
        <v>1.29</v>
      </c>
      <c r="O424" s="26">
        <v>9745739.0</v>
      </c>
      <c r="P424" s="26">
        <v>2.62745838E10</v>
      </c>
      <c r="Q424" s="26">
        <v>2.6396214013E10</v>
      </c>
      <c r="R424" s="26">
        <v>1.21630213E8</v>
      </c>
      <c r="S424" s="27">
        <v>0.005</v>
      </c>
      <c r="T424" s="20" t="str">
        <f t="array" ref="T424">INDEX(Sheet10!D:D,MATCH(C424&amp;E424,INDEX(Sheet10!A:A&amp;Sheet10!B:B,0),0))</f>
        <v>P18BA</v>
      </c>
      <c r="U424" s="20" t="str">
        <f>VLOOKUP(T424,Sheet10!D:E,2,FALSE)</f>
        <v>Malignancy of Soft Tissue Proc.</v>
      </c>
      <c r="V424" s="20"/>
      <c r="W424" s="20"/>
      <c r="X424" s="20"/>
      <c r="Y424" s="20"/>
      <c r="Z424" s="20"/>
      <c r="AA424" s="20"/>
      <c r="AB424" s="20"/>
      <c r="AC424" s="20"/>
      <c r="AD424" s="20"/>
      <c r="AE424" s="20"/>
    </row>
    <row r="425">
      <c r="A425" s="20" t="str">
        <f t="shared" ref="A425:B425" si="426">T425</f>
        <v>P18BA</v>
      </c>
      <c r="B425" s="20" t="str">
        <f t="shared" si="426"/>
        <v>Malignancy of Soft Tissue Proc.</v>
      </c>
      <c r="C425" s="20" t="str">
        <f t="shared" si="3"/>
        <v>1</v>
      </c>
      <c r="D425" s="20" t="str">
        <f t="shared" si="4"/>
        <v>18</v>
      </c>
      <c r="E425" s="20" t="str">
        <f t="shared" si="5"/>
        <v>18242</v>
      </c>
      <c r="F425" s="25">
        <v>1824211.0</v>
      </c>
      <c r="G425" s="20" t="s">
        <v>32793</v>
      </c>
      <c r="H425" s="25">
        <v>203.0</v>
      </c>
      <c r="I425" s="26">
        <v>8037060.0</v>
      </c>
      <c r="J425" s="25">
        <v>1.92</v>
      </c>
      <c r="K425" s="26">
        <v>1.5431155E7</v>
      </c>
      <c r="L425" s="26">
        <v>8037060.0</v>
      </c>
      <c r="M425" s="25">
        <v>1.92</v>
      </c>
      <c r="N425" s="25">
        <v>1.07</v>
      </c>
      <c r="O425" s="26">
        <v>1.6511336E7</v>
      </c>
      <c r="P425" s="26">
        <v>3.3534908E9</v>
      </c>
      <c r="Q425" s="26">
        <v>3.397314682E9</v>
      </c>
      <c r="R425" s="26">
        <v>4.3823882E7</v>
      </c>
      <c r="S425" s="27">
        <v>0.013</v>
      </c>
      <c r="T425" s="20" t="str">
        <f t="array" ref="T425">INDEX(Sheet10!D:D,MATCH(C425&amp;E425,INDEX(Sheet10!A:A&amp;Sheet10!B:B,0),0))</f>
        <v>P18BA</v>
      </c>
      <c r="U425" s="20" t="str">
        <f>VLOOKUP(T425,Sheet10!D:E,2,FALSE)</f>
        <v>Malignancy of Soft Tissue Proc.</v>
      </c>
      <c r="V425" s="20"/>
      <c r="W425" s="20"/>
      <c r="X425" s="20"/>
      <c r="Y425" s="20"/>
      <c r="Z425" s="20"/>
      <c r="AA425" s="20"/>
      <c r="AB425" s="20"/>
      <c r="AC425" s="20"/>
      <c r="AD425" s="20"/>
      <c r="AE425" s="20"/>
    </row>
    <row r="426">
      <c r="A426" s="20" t="str">
        <f t="shared" ref="A426:B426" si="427">T426</f>
        <v>P18BB</v>
      </c>
      <c r="B426" s="20" t="str">
        <f t="shared" si="427"/>
        <v>Maxillofacial Fracture Proc.</v>
      </c>
      <c r="C426" s="20" t="str">
        <f t="shared" si="3"/>
        <v>1</v>
      </c>
      <c r="D426" s="20" t="str">
        <f t="shared" si="4"/>
        <v>18</v>
      </c>
      <c r="E426" s="20" t="str">
        <f t="shared" si="5"/>
        <v>18251</v>
      </c>
      <c r="F426" s="25">
        <v>1825110.0</v>
      </c>
      <c r="G426" s="20" t="s">
        <v>32823</v>
      </c>
      <c r="H426" s="26">
        <v>3221.0</v>
      </c>
      <c r="I426" s="26">
        <v>8037060.0</v>
      </c>
      <c r="J426" s="25">
        <v>2.65</v>
      </c>
      <c r="K426" s="26">
        <v>2.1298209E7</v>
      </c>
      <c r="L426" s="26">
        <v>8037060.0</v>
      </c>
      <c r="M426" s="25">
        <v>2.65</v>
      </c>
      <c r="N426" s="25">
        <v>1.11</v>
      </c>
      <c r="O426" s="26">
        <v>2.3641012E7</v>
      </c>
      <c r="P426" s="26">
        <v>7.61526007E10</v>
      </c>
      <c r="Q426" s="26">
        <v>7.646229412E10</v>
      </c>
      <c r="R426" s="26">
        <v>3.0969342E8</v>
      </c>
      <c r="S426" s="27">
        <v>0.004</v>
      </c>
      <c r="T426" s="20" t="str">
        <f t="array" ref="T426">INDEX(Sheet10!D:D,MATCH(C426&amp;E426,INDEX(Sheet10!A:A&amp;Sheet10!B:B,0),0))</f>
        <v>P18BB</v>
      </c>
      <c r="U426" s="20" t="str">
        <f>VLOOKUP(T426,Sheet10!D:E,2,FALSE)</f>
        <v>Maxillofacial Fracture Proc.</v>
      </c>
      <c r="V426" s="20"/>
      <c r="W426" s="20"/>
      <c r="X426" s="20"/>
      <c r="Y426" s="20"/>
      <c r="Z426" s="20"/>
      <c r="AA426" s="20"/>
      <c r="AB426" s="20"/>
      <c r="AC426" s="20"/>
      <c r="AD426" s="20"/>
      <c r="AE426" s="20"/>
    </row>
    <row r="427">
      <c r="A427" s="20" t="str">
        <f t="shared" ref="A427:B427" si="428">T427</f>
        <v>P18BB</v>
      </c>
      <c r="B427" s="20" t="str">
        <f t="shared" si="428"/>
        <v>Maxillofacial Fracture Proc.</v>
      </c>
      <c r="C427" s="20" t="str">
        <f t="shared" si="3"/>
        <v>1</v>
      </c>
      <c r="D427" s="20" t="str">
        <f t="shared" si="4"/>
        <v>18</v>
      </c>
      <c r="E427" s="20" t="str">
        <f t="shared" si="5"/>
        <v>18251</v>
      </c>
      <c r="F427" s="25">
        <v>1825111.0</v>
      </c>
      <c r="G427" s="20" t="s">
        <v>32843</v>
      </c>
      <c r="H427" s="25">
        <v>354.0</v>
      </c>
      <c r="I427" s="26">
        <v>8037060.0</v>
      </c>
      <c r="J427" s="25">
        <v>3.71</v>
      </c>
      <c r="K427" s="26">
        <v>2.9817493E7</v>
      </c>
      <c r="L427" s="26">
        <v>8037060.0</v>
      </c>
      <c r="M427" s="25">
        <v>3.71</v>
      </c>
      <c r="N427" s="25">
        <v>1.04</v>
      </c>
      <c r="O427" s="26">
        <v>3.1010192E7</v>
      </c>
      <c r="P427" s="26">
        <v>1.10173204E10</v>
      </c>
      <c r="Q427" s="26">
        <v>1.1025782076E10</v>
      </c>
      <c r="R427" s="26">
        <v>8461676.0</v>
      </c>
      <c r="S427" s="27">
        <v>0.001</v>
      </c>
      <c r="T427" s="20" t="str">
        <f t="array" ref="T427">INDEX(Sheet10!D:D,MATCH(C427&amp;E427,INDEX(Sheet10!A:A&amp;Sheet10!B:B,0),0))</f>
        <v>P18BB</v>
      </c>
      <c r="U427" s="20" t="str">
        <f>VLOOKUP(T427,Sheet10!D:E,2,FALSE)</f>
        <v>Maxillofacial Fracture Proc.</v>
      </c>
      <c r="V427" s="20"/>
      <c r="W427" s="20"/>
      <c r="X427" s="20"/>
      <c r="Y427" s="20"/>
      <c r="Z427" s="20"/>
      <c r="AA427" s="20"/>
      <c r="AB427" s="20"/>
      <c r="AC427" s="20"/>
      <c r="AD427" s="20"/>
      <c r="AE427" s="20"/>
    </row>
    <row r="428">
      <c r="A428" s="20" t="str">
        <f t="shared" ref="A428:B428" si="429">T428</f>
        <v>P18BC</v>
      </c>
      <c r="B428" s="20" t="str">
        <f t="shared" si="429"/>
        <v>Amputation for Musculoskeletal &amp; Connective Tissue Disorders Proc.</v>
      </c>
      <c r="C428" s="20" t="str">
        <f t="shared" si="3"/>
        <v>1</v>
      </c>
      <c r="D428" s="20" t="str">
        <f t="shared" si="4"/>
        <v>18</v>
      </c>
      <c r="E428" s="20" t="str">
        <f t="shared" si="5"/>
        <v>18261</v>
      </c>
      <c r="F428" s="25">
        <v>1826110.0</v>
      </c>
      <c r="G428" s="20" t="s">
        <v>32874</v>
      </c>
      <c r="H428" s="26">
        <v>10773.0</v>
      </c>
      <c r="I428" s="26">
        <v>8037060.0</v>
      </c>
      <c r="J428" s="25">
        <v>1.05</v>
      </c>
      <c r="K428" s="26">
        <v>8438913.0</v>
      </c>
      <c r="L428" s="26">
        <v>8037060.0</v>
      </c>
      <c r="M428" s="25">
        <v>1.05</v>
      </c>
      <c r="N428" s="25">
        <v>1.0</v>
      </c>
      <c r="O428" s="26">
        <v>8438913.0</v>
      </c>
      <c r="P428" s="26">
        <v>8.90945806E10</v>
      </c>
      <c r="Q428" s="26">
        <v>9.1427287749E10</v>
      </c>
      <c r="R428" s="26">
        <v>2.332707149E9</v>
      </c>
      <c r="S428" s="27">
        <v>0.026</v>
      </c>
      <c r="T428" s="20" t="str">
        <f t="array" ref="T428">INDEX(Sheet10!D:D,MATCH(C428&amp;E428,INDEX(Sheet10!A:A&amp;Sheet10!B:B,0),0))</f>
        <v>P18BC</v>
      </c>
      <c r="U428" s="20" t="str">
        <f>VLOOKUP(T428,Sheet10!D:E,2,FALSE)</f>
        <v>Amputation for Musculoskeletal &amp; Connective Tissue Disorders Proc.</v>
      </c>
      <c r="V428" s="20"/>
      <c r="W428" s="20"/>
      <c r="X428" s="20"/>
      <c r="Y428" s="20"/>
      <c r="Z428" s="20"/>
      <c r="AA428" s="20"/>
      <c r="AB428" s="20"/>
      <c r="AC428" s="20"/>
      <c r="AD428" s="20"/>
      <c r="AE428" s="20"/>
    </row>
    <row r="429">
      <c r="A429" s="20" t="str">
        <f t="shared" ref="A429:B429" si="430">T429</f>
        <v>P18BC</v>
      </c>
      <c r="B429" s="20" t="str">
        <f t="shared" si="430"/>
        <v>Amputation for Musculoskeletal &amp; Connective Tissue Disorders Proc.</v>
      </c>
      <c r="C429" s="20" t="str">
        <f t="shared" si="3"/>
        <v>1</v>
      </c>
      <c r="D429" s="20" t="str">
        <f t="shared" si="4"/>
        <v>18</v>
      </c>
      <c r="E429" s="20" t="str">
        <f t="shared" si="5"/>
        <v>18261</v>
      </c>
      <c r="F429" s="25">
        <v>1826111.0</v>
      </c>
      <c r="G429" s="20" t="s">
        <v>32890</v>
      </c>
      <c r="H429" s="26">
        <v>1844.0</v>
      </c>
      <c r="I429" s="26">
        <v>8037060.0</v>
      </c>
      <c r="J429" s="25">
        <v>1.97</v>
      </c>
      <c r="K429" s="26">
        <v>1.5833008E7</v>
      </c>
      <c r="L429" s="26">
        <v>8037060.0</v>
      </c>
      <c r="M429" s="25">
        <v>1.97</v>
      </c>
      <c r="N429" s="25">
        <v>1.12</v>
      </c>
      <c r="O429" s="26">
        <v>1.7732969E7</v>
      </c>
      <c r="P429" s="26">
        <v>3.26734419E10</v>
      </c>
      <c r="Q429" s="26">
        <v>3.2947529675E10</v>
      </c>
      <c r="R429" s="26">
        <v>2.74087775E8</v>
      </c>
      <c r="S429" s="27">
        <v>0.008</v>
      </c>
      <c r="T429" s="20" t="str">
        <f t="array" ref="T429">INDEX(Sheet10!D:D,MATCH(C429&amp;E429,INDEX(Sheet10!A:A&amp;Sheet10!B:B,0),0))</f>
        <v>P18BC</v>
      </c>
      <c r="U429" s="20" t="str">
        <f>VLOOKUP(T429,Sheet10!D:E,2,FALSE)</f>
        <v>Amputation for Musculoskeletal &amp; Connective Tissue Disorders Proc.</v>
      </c>
      <c r="V429" s="20"/>
      <c r="W429" s="20"/>
      <c r="X429" s="20"/>
      <c r="Y429" s="20"/>
      <c r="Z429" s="20"/>
      <c r="AA429" s="20"/>
      <c r="AB429" s="20"/>
      <c r="AC429" s="20"/>
      <c r="AD429" s="20"/>
      <c r="AE429" s="20"/>
    </row>
    <row r="430">
      <c r="A430" s="20" t="str">
        <f t="shared" ref="A430:B430" si="431">T430</f>
        <v>P18BD</v>
      </c>
      <c r="B430" s="20" t="str">
        <f t="shared" si="431"/>
        <v>Biopsy of Musculoskeletal &amp; Connective Tissue Disorders Proc.</v>
      </c>
      <c r="C430" s="20" t="str">
        <f t="shared" si="3"/>
        <v>1</v>
      </c>
      <c r="D430" s="20" t="str">
        <f t="shared" si="4"/>
        <v>18</v>
      </c>
      <c r="E430" s="20" t="str">
        <f t="shared" si="5"/>
        <v>18271</v>
      </c>
      <c r="F430" s="25">
        <v>1827110.0</v>
      </c>
      <c r="G430" s="20" t="s">
        <v>32922</v>
      </c>
      <c r="H430" s="26">
        <v>13095.0</v>
      </c>
      <c r="I430" s="26">
        <v>8037060.0</v>
      </c>
      <c r="J430" s="25">
        <v>0.87</v>
      </c>
      <c r="K430" s="26">
        <v>6992242.0</v>
      </c>
      <c r="L430" s="26">
        <v>8037060.0</v>
      </c>
      <c r="M430" s="25">
        <v>0.87</v>
      </c>
      <c r="N430" s="25">
        <v>1.0</v>
      </c>
      <c r="O430" s="26">
        <v>6992242.0</v>
      </c>
      <c r="P430" s="26">
        <v>7.44166437E10</v>
      </c>
      <c r="Q430" s="26">
        <v>9.2579376578E10</v>
      </c>
      <c r="R430" s="26">
        <v>1.8162732878E10</v>
      </c>
      <c r="S430" s="27">
        <v>0.244</v>
      </c>
      <c r="T430" s="20" t="str">
        <f t="array" ref="T430">INDEX(Sheet10!D:D,MATCH(C430&amp;E430,INDEX(Sheet10!A:A&amp;Sheet10!B:B,0),0))</f>
        <v>P18BD</v>
      </c>
      <c r="U430" s="20" t="str">
        <f>VLOOKUP(T430,Sheet10!D:E,2,FALSE)</f>
        <v>Biopsy of Musculoskeletal &amp; Connective Tissue Disorders Proc.</v>
      </c>
      <c r="V430" s="20"/>
      <c r="W430" s="20"/>
      <c r="X430" s="20"/>
      <c r="Y430" s="20"/>
      <c r="Z430" s="20"/>
      <c r="AA430" s="20"/>
      <c r="AB430" s="20"/>
      <c r="AC430" s="20"/>
      <c r="AD430" s="20"/>
      <c r="AE430" s="20"/>
    </row>
    <row r="431">
      <c r="A431" s="20" t="str">
        <f t="shared" ref="A431:B431" si="432">T431</f>
        <v>P18BD</v>
      </c>
      <c r="B431" s="20" t="str">
        <f t="shared" si="432"/>
        <v>Biopsy of Musculoskeletal &amp; Connective Tissue Disorders Proc.</v>
      </c>
      <c r="C431" s="20" t="str">
        <f t="shared" si="3"/>
        <v>1</v>
      </c>
      <c r="D431" s="20" t="str">
        <f t="shared" si="4"/>
        <v>18</v>
      </c>
      <c r="E431" s="20" t="str">
        <f t="shared" si="5"/>
        <v>18271</v>
      </c>
      <c r="F431" s="25">
        <v>1827111.0</v>
      </c>
      <c r="G431" s="20" t="s">
        <v>32939</v>
      </c>
      <c r="H431" s="25">
        <v>471.0</v>
      </c>
      <c r="I431" s="26">
        <v>8037060.0</v>
      </c>
      <c r="J431" s="25">
        <v>1.43</v>
      </c>
      <c r="K431" s="26">
        <v>1.1492996E7</v>
      </c>
      <c r="L431" s="26">
        <v>8037060.0</v>
      </c>
      <c r="M431" s="25">
        <v>1.43</v>
      </c>
      <c r="N431" s="25">
        <v>1.0</v>
      </c>
      <c r="O431" s="26">
        <v>1.1492996E7</v>
      </c>
      <c r="P431" s="26">
        <v>5.3156202E9</v>
      </c>
      <c r="Q431" s="26">
        <v>5.500462511E9</v>
      </c>
      <c r="R431" s="26">
        <v>1.84842311E8</v>
      </c>
      <c r="S431" s="27">
        <v>0.035</v>
      </c>
      <c r="T431" s="20" t="str">
        <f t="array" ref="T431">INDEX(Sheet10!D:D,MATCH(C431&amp;E431,INDEX(Sheet10!A:A&amp;Sheet10!B:B,0),0))</f>
        <v>P18BD</v>
      </c>
      <c r="U431" s="20" t="str">
        <f>VLOOKUP(T431,Sheet10!D:E,2,FALSE)</f>
        <v>Biopsy of Musculoskeletal &amp; Connective Tissue Disorders Proc.</v>
      </c>
      <c r="V431" s="20"/>
      <c r="W431" s="20"/>
      <c r="X431" s="20"/>
      <c r="Y431" s="20"/>
      <c r="Z431" s="20"/>
      <c r="AA431" s="20"/>
      <c r="AB431" s="20"/>
      <c r="AC431" s="20"/>
      <c r="AD431" s="20"/>
      <c r="AE431" s="20"/>
    </row>
    <row r="432">
      <c r="A432" s="20" t="str">
        <f t="shared" ref="A432:B432" si="433">T432</f>
        <v>P18BE</v>
      </c>
      <c r="B432" s="20" t="str">
        <f t="shared" si="433"/>
        <v>Skin Graft except Hand Proc. for MS&amp;CT w Debridement</v>
      </c>
      <c r="C432" s="20" t="str">
        <f t="shared" si="3"/>
        <v>1</v>
      </c>
      <c r="D432" s="20" t="str">
        <f t="shared" si="4"/>
        <v>18</v>
      </c>
      <c r="E432" s="20" t="str">
        <f t="shared" si="5"/>
        <v>18281</v>
      </c>
      <c r="F432" s="25">
        <v>1828119.0</v>
      </c>
      <c r="G432" s="20" t="s">
        <v>25107</v>
      </c>
      <c r="H432" s="25">
        <v>404.0</v>
      </c>
      <c r="I432" s="26">
        <v>8037060.0</v>
      </c>
      <c r="J432" s="25">
        <v>1.69</v>
      </c>
      <c r="K432" s="26">
        <v>1.3582631E7</v>
      </c>
      <c r="L432" s="26">
        <v>8037060.0</v>
      </c>
      <c r="M432" s="25">
        <v>1.69</v>
      </c>
      <c r="N432" s="25">
        <v>1.01</v>
      </c>
      <c r="O432" s="26">
        <v>1.3718458E7</v>
      </c>
      <c r="P432" s="26">
        <v>5.5689894E9</v>
      </c>
      <c r="Q432" s="26">
        <v>5.580812916E9</v>
      </c>
      <c r="R432" s="26">
        <v>1.1823516E7</v>
      </c>
      <c r="S432" s="27">
        <v>0.002</v>
      </c>
      <c r="T432" s="20" t="str">
        <f t="array" ref="T432">INDEX(Sheet10!D:D,MATCH(C432&amp;E432,INDEX(Sheet10!A:A&amp;Sheet10!B:B,0),0))</f>
        <v>P18BE</v>
      </c>
      <c r="U432" s="20" t="str">
        <f>VLOOKUP(T432,Sheet10!D:E,2,FALSE)</f>
        <v>Skin Graft except Hand Proc. for MS&amp;CT w Debridement</v>
      </c>
      <c r="V432" s="20"/>
      <c r="W432" s="20"/>
      <c r="X432" s="20"/>
      <c r="Y432" s="20"/>
      <c r="Z432" s="20"/>
      <c r="AA432" s="20"/>
      <c r="AB432" s="20"/>
      <c r="AC432" s="20"/>
      <c r="AD432" s="20"/>
      <c r="AE432" s="20"/>
    </row>
    <row r="433">
      <c r="A433" s="20" t="str">
        <f t="shared" ref="A433:B433" si="434">T433</f>
        <v>P18BE</v>
      </c>
      <c r="B433" s="20" t="str">
        <f t="shared" si="434"/>
        <v>Skin Graft except Hand Proc. for MS&amp;CT w Debridement</v>
      </c>
      <c r="C433" s="20" t="str">
        <f t="shared" si="3"/>
        <v>1</v>
      </c>
      <c r="D433" s="20" t="str">
        <f t="shared" si="4"/>
        <v>18</v>
      </c>
      <c r="E433" s="20" t="str">
        <f t="shared" si="5"/>
        <v>18282</v>
      </c>
      <c r="F433" s="25">
        <v>1828210.0</v>
      </c>
      <c r="G433" s="20" t="s">
        <v>32965</v>
      </c>
      <c r="H433" s="26">
        <v>2301.0</v>
      </c>
      <c r="I433" s="26">
        <v>8037060.0</v>
      </c>
      <c r="J433" s="25">
        <v>1.17</v>
      </c>
      <c r="K433" s="26">
        <v>9403360.0</v>
      </c>
      <c r="L433" s="26">
        <v>8037060.0</v>
      </c>
      <c r="M433" s="25">
        <v>1.17</v>
      </c>
      <c r="N433" s="25">
        <v>1.22</v>
      </c>
      <c r="O433" s="26">
        <v>1.1472099E7</v>
      </c>
      <c r="P433" s="26">
        <v>2.64700514E10</v>
      </c>
      <c r="Q433" s="26">
        <v>2.6558460821E10</v>
      </c>
      <c r="R433" s="26">
        <v>8.8409421E7</v>
      </c>
      <c r="S433" s="27">
        <v>0.003</v>
      </c>
      <c r="T433" s="20" t="str">
        <f t="array" ref="T433">INDEX(Sheet10!D:D,MATCH(C433&amp;E433,INDEX(Sheet10!A:A&amp;Sheet10!B:B,0),0))</f>
        <v>P18BE</v>
      </c>
      <c r="U433" s="20" t="str">
        <f>VLOOKUP(T433,Sheet10!D:E,2,FALSE)</f>
        <v>Skin Graft except Hand Proc. for MS&amp;CT w Debridement</v>
      </c>
      <c r="V433" s="20"/>
      <c r="W433" s="20"/>
      <c r="X433" s="20"/>
      <c r="Y433" s="20"/>
      <c r="Z433" s="20"/>
      <c r="AA433" s="20"/>
      <c r="AB433" s="20"/>
      <c r="AC433" s="20"/>
      <c r="AD433" s="20"/>
      <c r="AE433" s="20"/>
    </row>
    <row r="434">
      <c r="A434" s="20" t="str">
        <f t="shared" ref="A434:B434" si="435">T434</f>
        <v>P18BE</v>
      </c>
      <c r="B434" s="20" t="str">
        <f t="shared" si="435"/>
        <v>Skin Graft except Hand Proc. for MS&amp;CT w Debridement</v>
      </c>
      <c r="C434" s="20" t="str">
        <f t="shared" si="3"/>
        <v>1</v>
      </c>
      <c r="D434" s="20" t="str">
        <f t="shared" si="4"/>
        <v>18</v>
      </c>
      <c r="E434" s="20" t="str">
        <f t="shared" si="5"/>
        <v>18282</v>
      </c>
      <c r="F434" s="25">
        <v>1828211.0</v>
      </c>
      <c r="G434" s="20" t="s">
        <v>32977</v>
      </c>
      <c r="H434" s="25">
        <v>340.0</v>
      </c>
      <c r="I434" s="26">
        <v>8037060.0</v>
      </c>
      <c r="J434" s="25">
        <v>2.99</v>
      </c>
      <c r="K434" s="26">
        <v>2.4030809E7</v>
      </c>
      <c r="L434" s="26">
        <v>8037060.0</v>
      </c>
      <c r="M434" s="25">
        <v>2.99</v>
      </c>
      <c r="N434" s="25">
        <v>1.0</v>
      </c>
      <c r="O434" s="26">
        <v>2.4030809E7</v>
      </c>
      <c r="P434" s="26">
        <v>8.2208786E9</v>
      </c>
      <c r="Q434" s="26">
        <v>8.257926339E9</v>
      </c>
      <c r="R434" s="26">
        <v>3.7047739E7</v>
      </c>
      <c r="S434" s="27">
        <v>0.005</v>
      </c>
      <c r="T434" s="20" t="str">
        <f t="array" ref="T434">INDEX(Sheet10!D:D,MATCH(C434&amp;E434,INDEX(Sheet10!A:A&amp;Sheet10!B:B,0),0))</f>
        <v>P18BE</v>
      </c>
      <c r="U434" s="20" t="str">
        <f>VLOOKUP(T434,Sheet10!D:E,2,FALSE)</f>
        <v>Skin Graft except Hand Proc. for MS&amp;CT w Debridement</v>
      </c>
      <c r="V434" s="20"/>
      <c r="W434" s="20"/>
      <c r="X434" s="20"/>
      <c r="Y434" s="20"/>
      <c r="Z434" s="20"/>
      <c r="AA434" s="20"/>
      <c r="AB434" s="20"/>
      <c r="AC434" s="20"/>
      <c r="AD434" s="20"/>
      <c r="AE434" s="20"/>
    </row>
    <row r="435">
      <c r="A435" s="20" t="str">
        <f t="shared" ref="A435:B435" si="436">T435</f>
        <v>P18BF</v>
      </c>
      <c r="B435" s="20" t="str">
        <f t="shared" si="436"/>
        <v>Other Musculoskeletal System &amp; Connective Tissue OR Proc.</v>
      </c>
      <c r="C435" s="20" t="str">
        <f t="shared" si="3"/>
        <v>1</v>
      </c>
      <c r="D435" s="20" t="str">
        <f t="shared" si="4"/>
        <v>18</v>
      </c>
      <c r="E435" s="20" t="str">
        <f t="shared" si="5"/>
        <v>18291</v>
      </c>
      <c r="F435" s="25">
        <v>1829110.0</v>
      </c>
      <c r="G435" s="20" t="s">
        <v>32991</v>
      </c>
      <c r="H435" s="26">
        <v>48066.0</v>
      </c>
      <c r="I435" s="26">
        <v>8037060.0</v>
      </c>
      <c r="J435" s="25">
        <v>0.93</v>
      </c>
      <c r="K435" s="26">
        <v>7474466.0</v>
      </c>
      <c r="L435" s="26">
        <v>8037060.0</v>
      </c>
      <c r="M435" s="25">
        <v>0.93</v>
      </c>
      <c r="N435" s="25">
        <v>1.03</v>
      </c>
      <c r="O435" s="26">
        <v>7698700.0</v>
      </c>
      <c r="P435" s="26">
        <v>3.696150088E11</v>
      </c>
      <c r="Q435" s="26">
        <v>3.75344912668E11</v>
      </c>
      <c r="R435" s="26">
        <v>5.729903868E9</v>
      </c>
      <c r="S435" s="27">
        <v>0.016</v>
      </c>
      <c r="T435" s="20" t="str">
        <f t="array" ref="T435">INDEX(Sheet10!D:D,MATCH(C435&amp;E435,INDEX(Sheet10!A:A&amp;Sheet10!B:B,0),0))</f>
        <v>P18BF</v>
      </c>
      <c r="U435" s="20" t="str">
        <f>VLOOKUP(T435,Sheet10!D:E,2,FALSE)</f>
        <v>Other Musculoskeletal System &amp; Connective Tissue OR Proc.</v>
      </c>
      <c r="V435" s="20"/>
      <c r="W435" s="20"/>
      <c r="X435" s="20"/>
      <c r="Y435" s="20"/>
      <c r="Z435" s="20"/>
      <c r="AA435" s="20"/>
      <c r="AB435" s="20"/>
      <c r="AC435" s="20"/>
      <c r="AD435" s="20"/>
      <c r="AE435" s="20"/>
    </row>
    <row r="436">
      <c r="A436" s="20" t="str">
        <f t="shared" ref="A436:B436" si="437">T436</f>
        <v>P18BF</v>
      </c>
      <c r="B436" s="20" t="str">
        <f t="shared" si="437"/>
        <v>Other Musculoskeletal System &amp; Connective Tissue OR Proc.</v>
      </c>
      <c r="C436" s="20" t="str">
        <f t="shared" si="3"/>
        <v>1</v>
      </c>
      <c r="D436" s="20" t="str">
        <f t="shared" si="4"/>
        <v>18</v>
      </c>
      <c r="E436" s="20" t="str">
        <f t="shared" si="5"/>
        <v>18291</v>
      </c>
      <c r="F436" s="25">
        <v>1829111.0</v>
      </c>
      <c r="G436" s="20" t="s">
        <v>33009</v>
      </c>
      <c r="H436" s="26">
        <v>4722.0</v>
      </c>
      <c r="I436" s="26">
        <v>8037060.0</v>
      </c>
      <c r="J436" s="25">
        <v>1.79</v>
      </c>
      <c r="K436" s="26">
        <v>1.4386337E7</v>
      </c>
      <c r="L436" s="26">
        <v>8037060.0</v>
      </c>
      <c r="M436" s="25">
        <v>1.79</v>
      </c>
      <c r="N436" s="25">
        <v>1.0</v>
      </c>
      <c r="O436" s="26">
        <v>1.4386337E7</v>
      </c>
      <c r="P436" s="26">
        <v>5.81343169E10</v>
      </c>
      <c r="Q436" s="26">
        <v>6.8685339153E10</v>
      </c>
      <c r="R436" s="26">
        <v>1.0551022253E10</v>
      </c>
      <c r="S436" s="27">
        <v>0.181</v>
      </c>
      <c r="T436" s="20" t="str">
        <f t="array" ref="T436">INDEX(Sheet10!D:D,MATCH(C436&amp;E436,INDEX(Sheet10!A:A&amp;Sheet10!B:B,0),0))</f>
        <v>P18BF</v>
      </c>
      <c r="U436" s="20" t="str">
        <f>VLOOKUP(T436,Sheet10!D:E,2,FALSE)</f>
        <v>Other Musculoskeletal System &amp; Connective Tissue OR Proc.</v>
      </c>
      <c r="V436" s="20"/>
      <c r="W436" s="20"/>
      <c r="X436" s="20"/>
      <c r="Y436" s="20"/>
      <c r="Z436" s="20"/>
      <c r="AA436" s="20"/>
      <c r="AB436" s="20"/>
      <c r="AC436" s="20"/>
      <c r="AD436" s="20"/>
      <c r="AE436" s="20"/>
    </row>
    <row r="437">
      <c r="A437" s="20" t="str">
        <f t="shared" ref="A437:B437" si="438">T437</f>
        <v>P18BG</v>
      </c>
      <c r="B437" s="20" t="str">
        <f t="shared" si="438"/>
        <v>Skin Graft except Hand Proc. for MS&amp;CT w Debridement</v>
      </c>
      <c r="C437" s="20" t="str">
        <f t="shared" si="3"/>
        <v>1</v>
      </c>
      <c r="D437" s="20" t="str">
        <f t="shared" si="4"/>
        <v>18</v>
      </c>
      <c r="E437" s="20" t="str">
        <f t="shared" si="5"/>
        <v>18301</v>
      </c>
      <c r="F437" s="25">
        <v>1830110.0</v>
      </c>
      <c r="G437" s="20" t="s">
        <v>33027</v>
      </c>
      <c r="H437" s="26">
        <v>20452.0</v>
      </c>
      <c r="I437" s="26">
        <v>8037060.0</v>
      </c>
      <c r="J437" s="25">
        <v>0.97</v>
      </c>
      <c r="K437" s="26">
        <v>7795948.0</v>
      </c>
      <c r="L437" s="26">
        <v>8037060.0</v>
      </c>
      <c r="M437" s="25">
        <v>0.97</v>
      </c>
      <c r="N437" s="25">
        <v>0.64</v>
      </c>
      <c r="O437" s="26">
        <v>4989407.0</v>
      </c>
      <c r="P437" s="26">
        <v>9.65113823E10</v>
      </c>
      <c r="Q437" s="26">
        <v>1.03643771855E11</v>
      </c>
      <c r="R437" s="26">
        <v>7.132389555E9</v>
      </c>
      <c r="S437" s="27">
        <v>0.074</v>
      </c>
      <c r="T437" s="20" t="str">
        <f t="array" ref="T437">INDEX(Sheet10!D:D,MATCH(C437&amp;E437,INDEX(Sheet10!A:A&amp;Sheet10!B:B,0),0))</f>
        <v>P18BG</v>
      </c>
      <c r="U437" s="20" t="str">
        <f>VLOOKUP(T437,Sheet10!D:E,2,FALSE)</f>
        <v>Skin Graft except Hand Proc. for MS&amp;CT w Debridement</v>
      </c>
      <c r="V437" s="20"/>
      <c r="W437" s="20"/>
      <c r="X437" s="20"/>
      <c r="Y437" s="20"/>
      <c r="Z437" s="20"/>
      <c r="AA437" s="20"/>
      <c r="AB437" s="20"/>
      <c r="AC437" s="20"/>
      <c r="AD437" s="20"/>
      <c r="AE437" s="20"/>
    </row>
    <row r="438">
      <c r="A438" s="20" t="str">
        <f t="shared" ref="A438:B438" si="439">T438</f>
        <v>P18BG</v>
      </c>
      <c r="B438" s="20" t="str">
        <f t="shared" si="439"/>
        <v>Skin Graft except Hand Proc. for MS&amp;CT w Debridement</v>
      </c>
      <c r="C438" s="20" t="str">
        <f t="shared" si="3"/>
        <v>1</v>
      </c>
      <c r="D438" s="20" t="str">
        <f t="shared" si="4"/>
        <v>18</v>
      </c>
      <c r="E438" s="20" t="str">
        <f t="shared" si="5"/>
        <v>18301</v>
      </c>
      <c r="F438" s="25">
        <v>1830111.0</v>
      </c>
      <c r="G438" s="20" t="s">
        <v>33042</v>
      </c>
      <c r="H438" s="26">
        <v>2249.0</v>
      </c>
      <c r="I438" s="26">
        <v>8037060.0</v>
      </c>
      <c r="J438" s="25">
        <v>1.42</v>
      </c>
      <c r="K438" s="26">
        <v>1.1412625E7</v>
      </c>
      <c r="L438" s="26">
        <v>8037060.0</v>
      </c>
      <c r="M438" s="25">
        <v>1.42</v>
      </c>
      <c r="N438" s="25">
        <v>1.0</v>
      </c>
      <c r="O438" s="26">
        <v>1.1412625E7</v>
      </c>
      <c r="P438" s="26">
        <v>1.80857339E10</v>
      </c>
      <c r="Q438" s="26">
        <v>2.5976516564E10</v>
      </c>
      <c r="R438" s="26">
        <v>7.890782664E9</v>
      </c>
      <c r="S438" s="27">
        <v>0.436</v>
      </c>
      <c r="T438" s="20" t="str">
        <f t="array" ref="T438">INDEX(Sheet10!D:D,MATCH(C438&amp;E438,INDEX(Sheet10!A:A&amp;Sheet10!B:B,0),0))</f>
        <v>P18BG</v>
      </c>
      <c r="U438" s="20" t="str">
        <f>VLOOKUP(T438,Sheet10!D:E,2,FALSE)</f>
        <v>Skin Graft except Hand Proc. for MS&amp;CT w Debridement</v>
      </c>
      <c r="V438" s="20"/>
      <c r="W438" s="20"/>
      <c r="X438" s="20"/>
      <c r="Y438" s="20"/>
      <c r="Z438" s="20"/>
      <c r="AA438" s="20"/>
      <c r="AB438" s="20"/>
      <c r="AC438" s="20"/>
      <c r="AD438" s="20"/>
      <c r="AE438" s="20"/>
    </row>
    <row r="439">
      <c r="A439" s="20" t="str">
        <f t="shared" ref="A439:B439" si="440">T439</f>
        <v>P18BH</v>
      </c>
      <c r="B439" s="20" t="str">
        <f t="shared" si="440"/>
        <v>Soft Tissue Proc.</v>
      </c>
      <c r="C439" s="20" t="str">
        <f t="shared" si="3"/>
        <v>1</v>
      </c>
      <c r="D439" s="20" t="str">
        <f t="shared" si="4"/>
        <v>18</v>
      </c>
      <c r="E439" s="20" t="str">
        <f t="shared" si="5"/>
        <v>18311</v>
      </c>
      <c r="F439" s="25">
        <v>1831110.0</v>
      </c>
      <c r="G439" s="20" t="s">
        <v>33055</v>
      </c>
      <c r="H439" s="26">
        <v>71898.0</v>
      </c>
      <c r="I439" s="26">
        <v>8037060.0</v>
      </c>
      <c r="J439" s="25">
        <v>0.83</v>
      </c>
      <c r="K439" s="26">
        <v>6670760.0</v>
      </c>
      <c r="L439" s="26">
        <v>8037060.0</v>
      </c>
      <c r="M439" s="25">
        <v>0.83</v>
      </c>
      <c r="N439" s="25">
        <v>0.86</v>
      </c>
      <c r="O439" s="26">
        <v>5736853.0</v>
      </c>
      <c r="P439" s="26">
        <v>3.902253888E11</v>
      </c>
      <c r="Q439" s="26">
        <v>4.17678554563E11</v>
      </c>
      <c r="R439" s="26">
        <v>2.7453165763E10</v>
      </c>
      <c r="S439" s="27">
        <v>0.07</v>
      </c>
      <c r="T439" s="20" t="str">
        <f t="array" ref="T439">INDEX(Sheet10!D:D,MATCH(C439&amp;E439,INDEX(Sheet10!A:A&amp;Sheet10!B:B,0),0))</f>
        <v>P18BH</v>
      </c>
      <c r="U439" s="20" t="str">
        <f>VLOOKUP(T439,Sheet10!D:E,2,FALSE)</f>
        <v>Soft Tissue Proc.</v>
      </c>
      <c r="V439" s="20"/>
      <c r="W439" s="20"/>
      <c r="X439" s="20"/>
      <c r="Y439" s="20"/>
      <c r="Z439" s="20"/>
      <c r="AA439" s="20"/>
      <c r="AB439" s="20"/>
      <c r="AC439" s="20"/>
      <c r="AD439" s="20"/>
      <c r="AE439" s="20"/>
    </row>
    <row r="440">
      <c r="A440" s="20" t="str">
        <f t="shared" ref="A440:B440" si="441">T440</f>
        <v>P18BH</v>
      </c>
      <c r="B440" s="20" t="str">
        <f t="shared" si="441"/>
        <v>Soft Tissue Proc.</v>
      </c>
      <c r="C440" s="20" t="str">
        <f t="shared" si="3"/>
        <v>1</v>
      </c>
      <c r="D440" s="20" t="str">
        <f t="shared" si="4"/>
        <v>18</v>
      </c>
      <c r="E440" s="20" t="str">
        <f t="shared" si="5"/>
        <v>18311</v>
      </c>
      <c r="F440" s="25">
        <v>1831111.0</v>
      </c>
      <c r="G440" s="20" t="s">
        <v>33074</v>
      </c>
      <c r="H440" s="26">
        <v>3464.0</v>
      </c>
      <c r="I440" s="26">
        <v>8037060.0</v>
      </c>
      <c r="J440" s="25">
        <v>1.36</v>
      </c>
      <c r="K440" s="26">
        <v>1.0930402E7</v>
      </c>
      <c r="L440" s="26">
        <v>8037060.0</v>
      </c>
      <c r="M440" s="25">
        <v>1.36</v>
      </c>
      <c r="N440" s="25">
        <v>1.0</v>
      </c>
      <c r="O440" s="26">
        <v>1.0930402E7</v>
      </c>
      <c r="P440" s="26">
        <v>3.64339625E10</v>
      </c>
      <c r="Q440" s="26">
        <v>3.8288319142E10</v>
      </c>
      <c r="R440" s="26">
        <v>1.854356642E9</v>
      </c>
      <c r="S440" s="27">
        <v>0.051</v>
      </c>
      <c r="T440" s="20" t="str">
        <f t="array" ref="T440">INDEX(Sheet10!D:D,MATCH(C440&amp;E440,INDEX(Sheet10!A:A&amp;Sheet10!B:B,0),0))</f>
        <v>P18BH</v>
      </c>
      <c r="U440" s="20" t="str">
        <f>VLOOKUP(T440,Sheet10!D:E,2,FALSE)</f>
        <v>Soft Tissue Proc.</v>
      </c>
      <c r="V440" s="20"/>
      <c r="W440" s="20"/>
      <c r="X440" s="20"/>
      <c r="Y440" s="20"/>
      <c r="Z440" s="20"/>
      <c r="AA440" s="20"/>
      <c r="AB440" s="20"/>
      <c r="AC440" s="20"/>
      <c r="AD440" s="20"/>
      <c r="AE440" s="20"/>
    </row>
    <row r="441">
      <c r="A441" s="20" t="str">
        <f t="shared" ref="A441:B441" si="442">T441</f>
        <v>P18BJ</v>
      </c>
      <c r="B441" s="20" t="str">
        <f t="shared" si="442"/>
        <v>Hip &amp; Femur Local Excision &amp; Removal of Internal Fixation Devices Proc.</v>
      </c>
      <c r="C441" s="20" t="str">
        <f t="shared" si="3"/>
        <v>1</v>
      </c>
      <c r="D441" s="20" t="str">
        <f t="shared" si="4"/>
        <v>18</v>
      </c>
      <c r="E441" s="20" t="str">
        <f t="shared" si="5"/>
        <v>18321</v>
      </c>
      <c r="F441" s="25">
        <v>1832110.0</v>
      </c>
      <c r="G441" s="20" t="s">
        <v>33090</v>
      </c>
      <c r="H441" s="26">
        <v>8732.0</v>
      </c>
      <c r="I441" s="26">
        <v>8037060.0</v>
      </c>
      <c r="J441" s="25">
        <v>1.01</v>
      </c>
      <c r="K441" s="26">
        <v>8117431.0</v>
      </c>
      <c r="L441" s="26">
        <v>8037060.0</v>
      </c>
      <c r="M441" s="25">
        <v>1.01</v>
      </c>
      <c r="N441" s="25">
        <v>1.0</v>
      </c>
      <c r="O441" s="26">
        <v>8117431.0</v>
      </c>
      <c r="P441" s="26">
        <v>4.71138312E10</v>
      </c>
      <c r="Q441" s="26">
        <v>7.1608272999E10</v>
      </c>
      <c r="R441" s="26">
        <v>2.4494441799E10</v>
      </c>
      <c r="S441" s="27">
        <v>0.52</v>
      </c>
      <c r="T441" s="20" t="str">
        <f t="array" ref="T441">INDEX(Sheet10!D:D,MATCH(C441&amp;E441,INDEX(Sheet10!A:A&amp;Sheet10!B:B,0),0))</f>
        <v>P18BJ</v>
      </c>
      <c r="U441" s="20" t="str">
        <f>VLOOKUP(T441,Sheet10!D:E,2,FALSE)</f>
        <v>Hip &amp; Femur Local Excision &amp; Removal of Internal Fixation Devices Proc.</v>
      </c>
      <c r="V441" s="20"/>
      <c r="W441" s="20"/>
      <c r="X441" s="20"/>
      <c r="Y441" s="20"/>
      <c r="Z441" s="20"/>
      <c r="AA441" s="20"/>
      <c r="AB441" s="20"/>
      <c r="AC441" s="20"/>
      <c r="AD441" s="20"/>
      <c r="AE441" s="20"/>
    </row>
    <row r="442">
      <c r="A442" s="20" t="str">
        <f t="shared" ref="A442:B442" si="443">T442</f>
        <v>P18BJ</v>
      </c>
      <c r="B442" s="20" t="str">
        <f t="shared" si="443"/>
        <v>Hip &amp; Femur Local Excision &amp; Removal of Internal Fixation Devices Proc.</v>
      </c>
      <c r="C442" s="20" t="str">
        <f t="shared" si="3"/>
        <v>1</v>
      </c>
      <c r="D442" s="20" t="str">
        <f t="shared" si="4"/>
        <v>18</v>
      </c>
      <c r="E442" s="20" t="str">
        <f t="shared" si="5"/>
        <v>18321</v>
      </c>
      <c r="F442" s="25">
        <v>1832111.0</v>
      </c>
      <c r="G442" s="20" t="s">
        <v>33106</v>
      </c>
      <c r="H442" s="25">
        <v>169.0</v>
      </c>
      <c r="I442" s="26">
        <v>8037060.0</v>
      </c>
      <c r="J442" s="25">
        <v>1.47</v>
      </c>
      <c r="K442" s="26">
        <v>1.1814478E7</v>
      </c>
      <c r="L442" s="26">
        <v>8037060.0</v>
      </c>
      <c r="M442" s="25">
        <v>1.47</v>
      </c>
      <c r="N442" s="25">
        <v>1.0</v>
      </c>
      <c r="O442" s="26">
        <v>1.1814478E7</v>
      </c>
      <c r="P442" s="26">
        <v>1.6564973E9</v>
      </c>
      <c r="Q442" s="26">
        <v>2.021789816E9</v>
      </c>
      <c r="R442" s="26">
        <v>3.65292516E8</v>
      </c>
      <c r="S442" s="27">
        <v>0.221</v>
      </c>
      <c r="T442" s="20" t="str">
        <f t="array" ref="T442">INDEX(Sheet10!D:D,MATCH(C442&amp;E442,INDEX(Sheet10!A:A&amp;Sheet10!B:B,0),0))</f>
        <v>P18BJ</v>
      </c>
      <c r="U442" s="20" t="str">
        <f>VLOOKUP(T442,Sheet10!D:E,2,FALSE)</f>
        <v>Hip &amp; Femur Local Excision &amp; Removal of Internal Fixation Devices Proc.</v>
      </c>
      <c r="V442" s="20"/>
      <c r="W442" s="20"/>
      <c r="X442" s="20"/>
      <c r="Y442" s="20"/>
      <c r="Z442" s="20"/>
      <c r="AA442" s="20"/>
      <c r="AB442" s="20"/>
      <c r="AC442" s="20"/>
      <c r="AD442" s="20"/>
      <c r="AE442" s="20"/>
    </row>
    <row r="443">
      <c r="A443" s="20" t="str">
        <f t="shared" ref="A443:B443" si="444">T443</f>
        <v>P18BK</v>
      </c>
      <c r="B443" s="20" t="str">
        <f t="shared" si="444"/>
        <v>Other Local Excision &amp; Removal of Internal Fixation Devices Proc.</v>
      </c>
      <c r="C443" s="20" t="str">
        <f t="shared" si="3"/>
        <v>1</v>
      </c>
      <c r="D443" s="20" t="str">
        <f t="shared" si="4"/>
        <v>18</v>
      </c>
      <c r="E443" s="20" t="str">
        <f t="shared" si="5"/>
        <v>18331</v>
      </c>
      <c r="F443" s="25">
        <v>1833110.0</v>
      </c>
      <c r="G443" s="20" t="s">
        <v>33119</v>
      </c>
      <c r="H443" s="26">
        <v>105978.0</v>
      </c>
      <c r="I443" s="26">
        <v>8037060.0</v>
      </c>
      <c r="J443" s="25">
        <v>0.84</v>
      </c>
      <c r="K443" s="26">
        <v>6751130.0</v>
      </c>
      <c r="L443" s="26">
        <v>8037060.0</v>
      </c>
      <c r="M443" s="25">
        <v>0.84</v>
      </c>
      <c r="N443" s="25">
        <v>0.84</v>
      </c>
      <c r="O443" s="26">
        <v>5670950.0</v>
      </c>
      <c r="P443" s="26">
        <v>5.661242589E11</v>
      </c>
      <c r="Q443" s="26">
        <v>6.10124495905E11</v>
      </c>
      <c r="R443" s="26">
        <v>4.4000237005E10</v>
      </c>
      <c r="S443" s="27">
        <v>0.078</v>
      </c>
      <c r="T443" s="20" t="str">
        <f t="array" ref="T443">INDEX(Sheet10!D:D,MATCH(C443&amp;E443,INDEX(Sheet10!A:A&amp;Sheet10!B:B,0),0))</f>
        <v>P18BK</v>
      </c>
      <c r="U443" s="20" t="str">
        <f>VLOOKUP(T443,Sheet10!D:E,2,FALSE)</f>
        <v>Other Local Excision &amp; Removal of Internal Fixation Devices Proc.</v>
      </c>
      <c r="V443" s="20"/>
      <c r="W443" s="20"/>
      <c r="X443" s="20"/>
      <c r="Y443" s="20"/>
      <c r="Z443" s="20"/>
      <c r="AA443" s="20"/>
      <c r="AB443" s="20"/>
      <c r="AC443" s="20"/>
      <c r="AD443" s="20"/>
      <c r="AE443" s="20"/>
    </row>
    <row r="444">
      <c r="A444" s="20" t="str">
        <f t="shared" ref="A444:B444" si="445">T444</f>
        <v>P18BK</v>
      </c>
      <c r="B444" s="20" t="str">
        <f t="shared" si="445"/>
        <v>Other Local Excision &amp; Removal of Internal Fixation Devices Proc.</v>
      </c>
      <c r="C444" s="20" t="str">
        <f t="shared" si="3"/>
        <v>1</v>
      </c>
      <c r="D444" s="20" t="str">
        <f t="shared" si="4"/>
        <v>18</v>
      </c>
      <c r="E444" s="20" t="str">
        <f t="shared" si="5"/>
        <v>18331</v>
      </c>
      <c r="F444" s="25">
        <v>1833111.0</v>
      </c>
      <c r="G444" s="20" t="s">
        <v>33131</v>
      </c>
      <c r="H444" s="26">
        <v>1040.0</v>
      </c>
      <c r="I444" s="26">
        <v>8037060.0</v>
      </c>
      <c r="J444" s="25">
        <v>1.29</v>
      </c>
      <c r="K444" s="26">
        <v>1.0367807E7</v>
      </c>
      <c r="L444" s="26">
        <v>8037060.0</v>
      </c>
      <c r="M444" s="25">
        <v>1.29</v>
      </c>
      <c r="N444" s="25">
        <v>1.0</v>
      </c>
      <c r="O444" s="26">
        <v>1.0367807E7</v>
      </c>
      <c r="P444" s="26">
        <v>9.8484892E9</v>
      </c>
      <c r="Q444" s="26">
        <v>1.0923180686E10</v>
      </c>
      <c r="R444" s="26">
        <v>1.074691486E9</v>
      </c>
      <c r="S444" s="27">
        <v>0.109</v>
      </c>
      <c r="T444" s="20" t="str">
        <f t="array" ref="T444">INDEX(Sheet10!D:D,MATCH(C444&amp;E444,INDEX(Sheet10!A:A&amp;Sheet10!B:B,0),0))</f>
        <v>P18BK</v>
      </c>
      <c r="U444" s="20" t="str">
        <f>VLOOKUP(T444,Sheet10!D:E,2,FALSE)</f>
        <v>Other Local Excision &amp; Removal of Internal Fixation Devices Proc.</v>
      </c>
      <c r="V444" s="20"/>
      <c r="W444" s="20"/>
      <c r="X444" s="20"/>
      <c r="Y444" s="20"/>
      <c r="Z444" s="20"/>
      <c r="AA444" s="20"/>
      <c r="AB444" s="20"/>
      <c r="AC444" s="20"/>
      <c r="AD444" s="20"/>
      <c r="AE444" s="20"/>
    </row>
    <row r="445">
      <c r="A445" s="20" t="str">
        <f t="shared" ref="A445:B445" si="446">T445</f>
        <v>D18AA</v>
      </c>
      <c r="B445" s="20" t="str">
        <f t="shared" si="446"/>
        <v>Fracture of Femur</v>
      </c>
      <c r="C445" s="20" t="str">
        <f t="shared" si="3"/>
        <v>1</v>
      </c>
      <c r="D445" s="20" t="str">
        <f t="shared" si="4"/>
        <v>18</v>
      </c>
      <c r="E445" s="20" t="str">
        <f t="shared" si="5"/>
        <v>18611</v>
      </c>
      <c r="F445" s="25">
        <v>1861110.0</v>
      </c>
      <c r="G445" s="20" t="s">
        <v>33143</v>
      </c>
      <c r="H445" s="26">
        <v>3024.0</v>
      </c>
      <c r="I445" s="26">
        <v>8037060.0</v>
      </c>
      <c r="J445" s="25">
        <v>0.39</v>
      </c>
      <c r="K445" s="26">
        <v>3134453.0</v>
      </c>
      <c r="L445" s="26">
        <v>8037060.0</v>
      </c>
      <c r="M445" s="25">
        <v>0.39</v>
      </c>
      <c r="N445" s="25">
        <v>1.13</v>
      </c>
      <c r="O445" s="26">
        <v>3541932.0</v>
      </c>
      <c r="P445" s="26">
        <v>1.0739991E10</v>
      </c>
      <c r="Q445" s="26">
        <v>1.0989851402E10</v>
      </c>
      <c r="R445" s="26">
        <v>2.49860402E8</v>
      </c>
      <c r="S445" s="27">
        <v>0.023</v>
      </c>
      <c r="T445" s="20" t="str">
        <f t="array" ref="T445">INDEX(Sheet10!D:D,MATCH(C445&amp;E445,INDEX(Sheet10!A:A&amp;Sheet10!B:B,0),0))</f>
        <v>D18AA</v>
      </c>
      <c r="U445" s="20" t="str">
        <f>VLOOKUP(T445,Sheet10!D:E,2,FALSE)</f>
        <v>Fracture of Femur</v>
      </c>
      <c r="V445" s="20"/>
      <c r="W445" s="20"/>
      <c r="X445" s="20"/>
      <c r="Y445" s="20"/>
      <c r="Z445" s="20"/>
      <c r="AA445" s="20"/>
      <c r="AB445" s="20"/>
      <c r="AC445" s="20"/>
      <c r="AD445" s="20"/>
      <c r="AE445" s="20"/>
    </row>
    <row r="446">
      <c r="A446" s="20" t="str">
        <f t="shared" ref="A446:B446" si="447">T446</f>
        <v>D18AA</v>
      </c>
      <c r="B446" s="20" t="str">
        <f t="shared" si="447"/>
        <v>Fracture of Femur</v>
      </c>
      <c r="C446" s="20" t="str">
        <f t="shared" si="3"/>
        <v>1</v>
      </c>
      <c r="D446" s="20" t="str">
        <f t="shared" si="4"/>
        <v>18</v>
      </c>
      <c r="E446" s="20" t="str">
        <f t="shared" si="5"/>
        <v>18611</v>
      </c>
      <c r="F446" s="25">
        <v>1861111.0</v>
      </c>
      <c r="G446" s="20" t="s">
        <v>33155</v>
      </c>
      <c r="H446" s="25">
        <v>625.0</v>
      </c>
      <c r="I446" s="26">
        <v>8037060.0</v>
      </c>
      <c r="J446" s="25">
        <v>0.87</v>
      </c>
      <c r="K446" s="26">
        <v>6992242.0</v>
      </c>
      <c r="L446" s="26">
        <v>8037060.0</v>
      </c>
      <c r="M446" s="25">
        <v>0.87</v>
      </c>
      <c r="N446" s="25">
        <v>1.0</v>
      </c>
      <c r="O446" s="26">
        <v>6992242.0</v>
      </c>
      <c r="P446" s="26">
        <v>4.1645197E9</v>
      </c>
      <c r="Q446" s="26">
        <v>4.476328875E9</v>
      </c>
      <c r="R446" s="26">
        <v>3.11809175E8</v>
      </c>
      <c r="S446" s="27">
        <v>0.075</v>
      </c>
      <c r="T446" s="20" t="str">
        <f t="array" ref="T446">INDEX(Sheet10!D:D,MATCH(C446&amp;E446,INDEX(Sheet10!A:A&amp;Sheet10!B:B,0),0))</f>
        <v>D18AA</v>
      </c>
      <c r="U446" s="20" t="str">
        <f>VLOOKUP(T446,Sheet10!D:E,2,FALSE)</f>
        <v>Fracture of Femur</v>
      </c>
      <c r="V446" s="20"/>
      <c r="W446" s="20"/>
      <c r="X446" s="20"/>
      <c r="Y446" s="20"/>
      <c r="Z446" s="20"/>
      <c r="AA446" s="20"/>
      <c r="AB446" s="20"/>
      <c r="AC446" s="20"/>
      <c r="AD446" s="20"/>
      <c r="AE446" s="20"/>
    </row>
    <row r="447">
      <c r="A447" s="20" t="str">
        <f t="shared" ref="A447:B447" si="448">T447</f>
        <v>D18AA</v>
      </c>
      <c r="B447" s="20" t="str">
        <f t="shared" si="448"/>
        <v>Fracture of Femur</v>
      </c>
      <c r="C447" s="20" t="str">
        <f t="shared" si="3"/>
        <v>1</v>
      </c>
      <c r="D447" s="20" t="str">
        <f t="shared" si="4"/>
        <v>18</v>
      </c>
      <c r="E447" s="20" t="str">
        <f t="shared" si="5"/>
        <v>18611</v>
      </c>
      <c r="F447" s="25">
        <v>1861112.0</v>
      </c>
      <c r="G447" s="20" t="s">
        <v>33167</v>
      </c>
      <c r="H447" s="25">
        <v>69.0</v>
      </c>
      <c r="I447" s="26">
        <v>8037060.0</v>
      </c>
      <c r="J447" s="25">
        <v>1.44</v>
      </c>
      <c r="K447" s="26">
        <v>1.1573366E7</v>
      </c>
      <c r="L447" s="26">
        <v>8037060.0</v>
      </c>
      <c r="M447" s="25">
        <v>1.44</v>
      </c>
      <c r="N447" s="25">
        <v>1.22</v>
      </c>
      <c r="O447" s="26">
        <v>1.4119507E7</v>
      </c>
      <c r="P447" s="26">
        <v>9.740016E8</v>
      </c>
      <c r="Q447" s="26">
        <v>9.95245984E8</v>
      </c>
      <c r="R447" s="26">
        <v>2.1244384E7</v>
      </c>
      <c r="S447" s="27">
        <v>0.022</v>
      </c>
      <c r="T447" s="20" t="str">
        <f t="array" ref="T447">INDEX(Sheet10!D:D,MATCH(C447&amp;E447,INDEX(Sheet10!A:A&amp;Sheet10!B:B,0),0))</f>
        <v>D18AA</v>
      </c>
      <c r="U447" s="20" t="str">
        <f>VLOOKUP(T447,Sheet10!D:E,2,FALSE)</f>
        <v>Fracture of Femur</v>
      </c>
      <c r="V447" s="20"/>
      <c r="W447" s="20"/>
      <c r="X447" s="20"/>
      <c r="Y447" s="20"/>
      <c r="Z447" s="20"/>
      <c r="AA447" s="20"/>
      <c r="AB447" s="20"/>
      <c r="AC447" s="20"/>
      <c r="AD447" s="20"/>
      <c r="AE447" s="20"/>
    </row>
    <row r="448">
      <c r="A448" s="20" t="str">
        <f t="shared" ref="A448:B448" si="449">T448</f>
        <v>D18AB</v>
      </c>
      <c r="B448" s="20" t="str">
        <f t="shared" si="449"/>
        <v>Sprain, Dislocation and Fracture of Hip, Pelvis &amp; Thigh</v>
      </c>
      <c r="C448" s="20" t="str">
        <f t="shared" si="3"/>
        <v>1</v>
      </c>
      <c r="D448" s="20" t="str">
        <f t="shared" si="4"/>
        <v>18</v>
      </c>
      <c r="E448" s="20" t="str">
        <f t="shared" si="5"/>
        <v>18631</v>
      </c>
      <c r="F448" s="25">
        <v>1863110.0</v>
      </c>
      <c r="G448" s="20" t="s">
        <v>33179</v>
      </c>
      <c r="H448" s="26">
        <v>1579.0</v>
      </c>
      <c r="I448" s="26">
        <v>8037060.0</v>
      </c>
      <c r="J448" s="25">
        <v>0.5</v>
      </c>
      <c r="K448" s="26">
        <v>4018530.0</v>
      </c>
      <c r="L448" s="26">
        <v>8037060.0</v>
      </c>
      <c r="M448" s="25">
        <v>0.5</v>
      </c>
      <c r="N448" s="25">
        <v>1.19</v>
      </c>
      <c r="O448" s="26">
        <v>4782051.0</v>
      </c>
      <c r="P448" s="26">
        <v>7.5488941E9</v>
      </c>
      <c r="Q448" s="26">
        <v>7.721242055E9</v>
      </c>
      <c r="R448" s="26">
        <v>1.72347955E8</v>
      </c>
      <c r="S448" s="27">
        <v>0.023</v>
      </c>
      <c r="T448" s="20" t="str">
        <f t="array" ref="T448">INDEX(Sheet10!D:D,MATCH(C448&amp;E448,INDEX(Sheet10!A:A&amp;Sheet10!B:B,0),0))</f>
        <v>D18AB</v>
      </c>
      <c r="U448" s="20" t="str">
        <f>VLOOKUP(T448,Sheet10!D:E,2,FALSE)</f>
        <v>Sprain, Dislocation and Fracture of Hip, Pelvis &amp; Thigh</v>
      </c>
      <c r="V448" s="20"/>
      <c r="W448" s="20"/>
      <c r="X448" s="20"/>
      <c r="Y448" s="20"/>
      <c r="Z448" s="20"/>
      <c r="AA448" s="20"/>
      <c r="AB448" s="20"/>
      <c r="AC448" s="20"/>
      <c r="AD448" s="20"/>
      <c r="AE448" s="20"/>
    </row>
    <row r="449">
      <c r="A449" s="20" t="str">
        <f t="shared" ref="A449:B449" si="450">T449</f>
        <v>D18AB</v>
      </c>
      <c r="B449" s="20" t="str">
        <f t="shared" si="450"/>
        <v>Sprain, Dislocation and Fracture of Hip, Pelvis &amp; Thigh</v>
      </c>
      <c r="C449" s="20" t="str">
        <f t="shared" si="3"/>
        <v>1</v>
      </c>
      <c r="D449" s="20" t="str">
        <f t="shared" si="4"/>
        <v>18</v>
      </c>
      <c r="E449" s="20" t="str">
        <f t="shared" si="5"/>
        <v>18631</v>
      </c>
      <c r="F449" s="25">
        <v>1863111.0</v>
      </c>
      <c r="G449" s="20" t="s">
        <v>33197</v>
      </c>
      <c r="H449" s="25">
        <v>171.0</v>
      </c>
      <c r="I449" s="26">
        <v>8037060.0</v>
      </c>
      <c r="J449" s="25">
        <v>0.89</v>
      </c>
      <c r="K449" s="26">
        <v>7152983.0</v>
      </c>
      <c r="L449" s="26">
        <v>8037060.0</v>
      </c>
      <c r="M449" s="25">
        <v>0.89</v>
      </c>
      <c r="N449" s="25">
        <v>1.29</v>
      </c>
      <c r="O449" s="26">
        <v>9227349.0</v>
      </c>
      <c r="P449" s="26">
        <v>1.5821562E9</v>
      </c>
      <c r="Q449" s="26">
        <v>1.605299608E9</v>
      </c>
      <c r="R449" s="26">
        <v>2.3143408E7</v>
      </c>
      <c r="S449" s="27">
        <v>0.015</v>
      </c>
      <c r="T449" s="20" t="str">
        <f t="array" ref="T449">INDEX(Sheet10!D:D,MATCH(C449&amp;E449,INDEX(Sheet10!A:A&amp;Sheet10!B:B,0),0))</f>
        <v>D18AB</v>
      </c>
      <c r="U449" s="20" t="str">
        <f>VLOOKUP(T449,Sheet10!D:E,2,FALSE)</f>
        <v>Sprain, Dislocation and Fracture of Hip, Pelvis &amp; Thigh</v>
      </c>
      <c r="V449" s="20"/>
      <c r="W449" s="20"/>
      <c r="X449" s="20"/>
      <c r="Y449" s="20"/>
      <c r="Z449" s="20"/>
      <c r="AA449" s="20"/>
      <c r="AB449" s="20"/>
      <c r="AC449" s="20"/>
      <c r="AD449" s="20"/>
      <c r="AE449" s="20"/>
    </row>
    <row r="450">
      <c r="A450" s="20" t="str">
        <f t="shared" ref="A450:B450" si="451">T450</f>
        <v>D18AD</v>
      </c>
      <c r="B450" s="20" t="str">
        <f t="shared" si="451"/>
        <v>Osteomyelitis</v>
      </c>
      <c r="C450" s="20" t="str">
        <f t="shared" si="3"/>
        <v>1</v>
      </c>
      <c r="D450" s="20" t="str">
        <f t="shared" si="4"/>
        <v>18</v>
      </c>
      <c r="E450" s="20" t="str">
        <f t="shared" si="5"/>
        <v>18641</v>
      </c>
      <c r="F450" s="25">
        <v>1864110.0</v>
      </c>
      <c r="G450" s="20" t="s">
        <v>33217</v>
      </c>
      <c r="H450" s="26">
        <v>2277.0</v>
      </c>
      <c r="I450" s="26">
        <v>8037060.0</v>
      </c>
      <c r="J450" s="25">
        <v>0.77</v>
      </c>
      <c r="K450" s="26">
        <v>6188536.0</v>
      </c>
      <c r="L450" s="26">
        <v>8037060.0</v>
      </c>
      <c r="M450" s="25">
        <v>0.77</v>
      </c>
      <c r="N450" s="25">
        <v>1.0</v>
      </c>
      <c r="O450" s="26">
        <v>6188536.0</v>
      </c>
      <c r="P450" s="26">
        <v>1.27621202E10</v>
      </c>
      <c r="Q450" s="26">
        <v>1.4321869427E10</v>
      </c>
      <c r="R450" s="26">
        <v>1.559749227E9</v>
      </c>
      <c r="S450" s="27">
        <v>0.122</v>
      </c>
      <c r="T450" s="20" t="str">
        <f t="array" ref="T450">INDEX(Sheet10!D:D,MATCH(C450&amp;E450,INDEX(Sheet10!A:A&amp;Sheet10!B:B,0),0))</f>
        <v>D18AD</v>
      </c>
      <c r="U450" s="20" t="str">
        <f>VLOOKUP(T450,Sheet10!D:E,2,FALSE)</f>
        <v>Osteomyelitis</v>
      </c>
      <c r="V450" s="20"/>
      <c r="W450" s="20"/>
      <c r="X450" s="20"/>
      <c r="Y450" s="20"/>
      <c r="Z450" s="20"/>
      <c r="AA450" s="20"/>
      <c r="AB450" s="20"/>
      <c r="AC450" s="20"/>
      <c r="AD450" s="20"/>
      <c r="AE450" s="20"/>
    </row>
    <row r="451">
      <c r="A451" s="20" t="str">
        <f t="shared" ref="A451:B451" si="452">T451</f>
        <v>D18AD</v>
      </c>
      <c r="B451" s="20" t="str">
        <f t="shared" si="452"/>
        <v>Osteomyelitis</v>
      </c>
      <c r="C451" s="20" t="str">
        <f t="shared" si="3"/>
        <v>1</v>
      </c>
      <c r="D451" s="20" t="str">
        <f t="shared" si="4"/>
        <v>18</v>
      </c>
      <c r="E451" s="20" t="str">
        <f t="shared" si="5"/>
        <v>18641</v>
      </c>
      <c r="F451" s="25">
        <v>1864111.0</v>
      </c>
      <c r="G451" s="20" t="s">
        <v>33236</v>
      </c>
      <c r="H451" s="26">
        <v>1466.0</v>
      </c>
      <c r="I451" s="26">
        <v>8037060.0</v>
      </c>
      <c r="J451" s="25">
        <v>1.51</v>
      </c>
      <c r="K451" s="26">
        <v>1.2135961E7</v>
      </c>
      <c r="L451" s="26">
        <v>8037060.0</v>
      </c>
      <c r="M451" s="25">
        <v>1.51</v>
      </c>
      <c r="N451" s="25">
        <v>1.0</v>
      </c>
      <c r="O451" s="26">
        <v>1.2135961E7</v>
      </c>
      <c r="P451" s="26">
        <v>1.47660547E10</v>
      </c>
      <c r="Q451" s="26">
        <v>1.799023674E10</v>
      </c>
      <c r="R451" s="26">
        <v>3.22418204E9</v>
      </c>
      <c r="S451" s="27">
        <v>0.218</v>
      </c>
      <c r="T451" s="20" t="str">
        <f t="array" ref="T451">INDEX(Sheet10!D:D,MATCH(C451&amp;E451,INDEX(Sheet10!A:A&amp;Sheet10!B:B,0),0))</f>
        <v>D18AD</v>
      </c>
      <c r="U451" s="20" t="str">
        <f>VLOOKUP(T451,Sheet10!D:E,2,FALSE)</f>
        <v>Osteomyelitis</v>
      </c>
      <c r="V451" s="20"/>
      <c r="W451" s="20"/>
      <c r="X451" s="20"/>
      <c r="Y451" s="20"/>
      <c r="Z451" s="20"/>
      <c r="AA451" s="20"/>
      <c r="AB451" s="20"/>
      <c r="AC451" s="20"/>
      <c r="AD451" s="20"/>
      <c r="AE451" s="20"/>
    </row>
    <row r="452">
      <c r="A452" s="20" t="str">
        <f t="shared" ref="A452:B452" si="453">T452</f>
        <v>D18AE</v>
      </c>
      <c r="B452" s="20" t="str">
        <f t="shared" si="453"/>
        <v>Pathological Fracture &amp; Malignancy</v>
      </c>
      <c r="C452" s="20" t="str">
        <f t="shared" si="3"/>
        <v>1</v>
      </c>
      <c r="D452" s="20" t="str">
        <f t="shared" si="4"/>
        <v>18</v>
      </c>
      <c r="E452" s="20" t="str">
        <f t="shared" si="5"/>
        <v>18656</v>
      </c>
      <c r="F452" s="25">
        <v>1865610.0</v>
      </c>
      <c r="G452" s="20" t="s">
        <v>33257</v>
      </c>
      <c r="H452" s="26">
        <v>5473.0</v>
      </c>
      <c r="I452" s="26">
        <v>8037060.0</v>
      </c>
      <c r="J452" s="25">
        <v>0.82</v>
      </c>
      <c r="K452" s="26">
        <v>6590389.0</v>
      </c>
      <c r="L452" s="26">
        <v>8037060.0</v>
      </c>
      <c r="M452" s="25">
        <v>0.82</v>
      </c>
      <c r="N452" s="25">
        <v>1.0</v>
      </c>
      <c r="O452" s="26">
        <v>6590389.0</v>
      </c>
      <c r="P452" s="26">
        <v>3.44090846E10</v>
      </c>
      <c r="Q452" s="26">
        <v>3.6485906092E10</v>
      </c>
      <c r="R452" s="26">
        <v>2.076821492E9</v>
      </c>
      <c r="S452" s="27">
        <v>0.06</v>
      </c>
      <c r="T452" s="20" t="str">
        <f t="array" ref="T452">INDEX(Sheet10!D:D,MATCH(C452&amp;E452,INDEX(Sheet10!A:A&amp;Sheet10!B:B,0),0))</f>
        <v>D18AE</v>
      </c>
      <c r="U452" s="20" t="str">
        <f>VLOOKUP(T452,Sheet10!D:E,2,FALSE)</f>
        <v>Pathological Fracture &amp; Malignancy</v>
      </c>
      <c r="V452" s="20"/>
      <c r="W452" s="20"/>
      <c r="X452" s="20"/>
      <c r="Y452" s="20"/>
      <c r="Z452" s="20"/>
      <c r="AA452" s="20"/>
      <c r="AB452" s="20"/>
      <c r="AC452" s="20"/>
      <c r="AD452" s="20"/>
      <c r="AE452" s="20"/>
    </row>
    <row r="453">
      <c r="A453" s="20" t="str">
        <f t="shared" ref="A453:B453" si="454">T453</f>
        <v>D18AE</v>
      </c>
      <c r="B453" s="20" t="str">
        <f t="shared" si="454"/>
        <v>Pathological Fracture &amp; Malignancy</v>
      </c>
      <c r="C453" s="20" t="str">
        <f t="shared" si="3"/>
        <v>1</v>
      </c>
      <c r="D453" s="20" t="str">
        <f t="shared" si="4"/>
        <v>18</v>
      </c>
      <c r="E453" s="20" t="str">
        <f t="shared" si="5"/>
        <v>18656</v>
      </c>
      <c r="F453" s="25">
        <v>1865611.0</v>
      </c>
      <c r="G453" s="20" t="s">
        <v>33275</v>
      </c>
      <c r="H453" s="26">
        <v>2119.0</v>
      </c>
      <c r="I453" s="26">
        <v>8037060.0</v>
      </c>
      <c r="J453" s="25">
        <v>1.8</v>
      </c>
      <c r="K453" s="26">
        <v>1.4466708E7</v>
      </c>
      <c r="L453" s="26">
        <v>8037060.0</v>
      </c>
      <c r="M453" s="25">
        <v>1.8</v>
      </c>
      <c r="N453" s="25">
        <v>1.02</v>
      </c>
      <c r="O453" s="26">
        <v>1.4756042E7</v>
      </c>
      <c r="P453" s="26">
        <v>3.12994815E10</v>
      </c>
      <c r="Q453" s="26">
        <v>3.1793718827E10</v>
      </c>
      <c r="R453" s="26">
        <v>4.94237327E8</v>
      </c>
      <c r="S453" s="27">
        <v>0.016</v>
      </c>
      <c r="T453" s="20" t="str">
        <f t="array" ref="T453">INDEX(Sheet10!D:D,MATCH(C453&amp;E453,INDEX(Sheet10!A:A&amp;Sheet10!B:B,0),0))</f>
        <v>D18AE</v>
      </c>
      <c r="U453" s="20" t="str">
        <f>VLOOKUP(T453,Sheet10!D:E,2,FALSE)</f>
        <v>Pathological Fracture &amp; Malignancy</v>
      </c>
      <c r="V453" s="20"/>
      <c r="W453" s="20"/>
      <c r="X453" s="20"/>
      <c r="Y453" s="20"/>
      <c r="Z453" s="20"/>
      <c r="AA453" s="20"/>
      <c r="AB453" s="20"/>
      <c r="AC453" s="20"/>
      <c r="AD453" s="20"/>
      <c r="AE453" s="20"/>
    </row>
    <row r="454">
      <c r="A454" s="20" t="str">
        <f t="shared" ref="A454:B454" si="455">T454</f>
        <v>D18AF</v>
      </c>
      <c r="B454" s="20" t="str">
        <f t="shared" si="455"/>
        <v>Connective Tissue</v>
      </c>
      <c r="C454" s="20" t="str">
        <f t="shared" si="3"/>
        <v>1</v>
      </c>
      <c r="D454" s="20" t="str">
        <f t="shared" si="4"/>
        <v>18</v>
      </c>
      <c r="E454" s="20" t="str">
        <f t="shared" si="5"/>
        <v>18661</v>
      </c>
      <c r="F454" s="25">
        <v>1866119.0</v>
      </c>
      <c r="G454" s="20" t="s">
        <v>25144</v>
      </c>
      <c r="H454" s="25">
        <v>448.0</v>
      </c>
      <c r="I454" s="26">
        <v>8037060.0</v>
      </c>
      <c r="J454" s="25">
        <v>0.51</v>
      </c>
      <c r="K454" s="26">
        <v>4098901.0</v>
      </c>
      <c r="L454" s="26">
        <v>8037060.0</v>
      </c>
      <c r="M454" s="25">
        <v>0.51</v>
      </c>
      <c r="N454" s="25">
        <v>1.0</v>
      </c>
      <c r="O454" s="26">
        <v>4098901.0</v>
      </c>
      <c r="P454" s="26">
        <v>1.8903147E9</v>
      </c>
      <c r="Q454" s="26">
        <v>1.891817469E9</v>
      </c>
      <c r="R454" s="26">
        <v>1502769.0</v>
      </c>
      <c r="S454" s="27">
        <v>0.001</v>
      </c>
      <c r="T454" s="20" t="str">
        <f t="array" ref="T454">INDEX(Sheet10!D:D,MATCH(C454&amp;E454,INDEX(Sheet10!A:A&amp;Sheet10!B:B,0),0))</f>
        <v>D18AF</v>
      </c>
      <c r="U454" s="20" t="str">
        <f>VLOOKUP(T454,Sheet10!D:E,2,FALSE)</f>
        <v>Connective Tissue</v>
      </c>
      <c r="V454" s="20"/>
      <c r="W454" s="20"/>
      <c r="X454" s="20"/>
      <c r="Y454" s="20"/>
      <c r="Z454" s="20"/>
      <c r="AA454" s="20"/>
      <c r="AB454" s="20"/>
      <c r="AC454" s="20"/>
      <c r="AD454" s="20"/>
      <c r="AE454" s="20"/>
    </row>
    <row r="455">
      <c r="A455" s="20" t="str">
        <f t="shared" ref="A455:B455" si="456">T455</f>
        <v>D18AG</v>
      </c>
      <c r="B455" s="20" t="str">
        <f t="shared" si="456"/>
        <v>Septic Arthritis</v>
      </c>
      <c r="C455" s="20" t="str">
        <f t="shared" si="3"/>
        <v>1</v>
      </c>
      <c r="D455" s="20" t="str">
        <f t="shared" si="4"/>
        <v>18</v>
      </c>
      <c r="E455" s="20" t="str">
        <f t="shared" si="5"/>
        <v>18671</v>
      </c>
      <c r="F455" s="25">
        <v>1867110.0</v>
      </c>
      <c r="G455" s="20" t="s">
        <v>33319</v>
      </c>
      <c r="H455" s="26">
        <v>2163.0</v>
      </c>
      <c r="I455" s="26">
        <v>8037060.0</v>
      </c>
      <c r="J455" s="25">
        <v>0.6</v>
      </c>
      <c r="K455" s="26">
        <v>4822236.0</v>
      </c>
      <c r="L455" s="26">
        <v>8037060.0</v>
      </c>
      <c r="M455" s="25">
        <v>0.6</v>
      </c>
      <c r="N455" s="25">
        <v>1.0</v>
      </c>
      <c r="O455" s="26">
        <v>4822236.0</v>
      </c>
      <c r="P455" s="26">
        <v>9.5092515E9</v>
      </c>
      <c r="Q455" s="26">
        <v>1.0700668968E10</v>
      </c>
      <c r="R455" s="26">
        <v>1.191417468E9</v>
      </c>
      <c r="S455" s="27">
        <v>0.125</v>
      </c>
      <c r="T455" s="20" t="str">
        <f t="array" ref="T455">INDEX(Sheet10!D:D,MATCH(C455&amp;E455,INDEX(Sheet10!A:A&amp;Sheet10!B:B,0),0))</f>
        <v>D18AG</v>
      </c>
      <c r="U455" s="20" t="str">
        <f>VLOOKUP(T455,Sheet10!D:E,2,FALSE)</f>
        <v>Septic Arthritis</v>
      </c>
      <c r="V455" s="20"/>
      <c r="W455" s="20"/>
      <c r="X455" s="20"/>
      <c r="Y455" s="20"/>
      <c r="Z455" s="20"/>
      <c r="AA455" s="20"/>
      <c r="AB455" s="20"/>
      <c r="AC455" s="20"/>
      <c r="AD455" s="20"/>
      <c r="AE455" s="20"/>
    </row>
    <row r="456">
      <c r="A456" s="20" t="str">
        <f t="shared" ref="A456:B456" si="457">T456</f>
        <v>D18AG</v>
      </c>
      <c r="B456" s="20" t="str">
        <f t="shared" si="457"/>
        <v>Septic Arthritis</v>
      </c>
      <c r="C456" s="20" t="str">
        <f t="shared" si="3"/>
        <v>1</v>
      </c>
      <c r="D456" s="20" t="str">
        <f t="shared" si="4"/>
        <v>18</v>
      </c>
      <c r="E456" s="20" t="str">
        <f t="shared" si="5"/>
        <v>18671</v>
      </c>
      <c r="F456" s="25">
        <v>1867111.0</v>
      </c>
      <c r="G456" s="20" t="s">
        <v>33338</v>
      </c>
      <c r="H456" s="25">
        <v>645.0</v>
      </c>
      <c r="I456" s="26">
        <v>8037060.0</v>
      </c>
      <c r="J456" s="25">
        <v>1.03</v>
      </c>
      <c r="K456" s="26">
        <v>8278172.0</v>
      </c>
      <c r="L456" s="26">
        <v>8037060.0</v>
      </c>
      <c r="M456" s="25">
        <v>1.03</v>
      </c>
      <c r="N456" s="25">
        <v>1.0</v>
      </c>
      <c r="O456" s="26">
        <v>8278172.0</v>
      </c>
      <c r="P456" s="26">
        <v>4.47746E9</v>
      </c>
      <c r="Q456" s="26">
        <v>5.436690811E9</v>
      </c>
      <c r="R456" s="26">
        <v>9.59230811E8</v>
      </c>
      <c r="S456" s="27">
        <v>0.214</v>
      </c>
      <c r="T456" s="20" t="str">
        <f t="array" ref="T456">INDEX(Sheet10!D:D,MATCH(C456&amp;E456,INDEX(Sheet10!A:A&amp;Sheet10!B:B,0),0))</f>
        <v>D18AG</v>
      </c>
      <c r="U456" s="20" t="str">
        <f>VLOOKUP(T456,Sheet10!D:E,2,FALSE)</f>
        <v>Septic Arthritis</v>
      </c>
      <c r="V456" s="20"/>
      <c r="W456" s="20"/>
      <c r="X456" s="20"/>
      <c r="Y456" s="20"/>
      <c r="Z456" s="20"/>
      <c r="AA456" s="20"/>
      <c r="AB456" s="20"/>
      <c r="AC456" s="20"/>
      <c r="AD456" s="20"/>
      <c r="AE456" s="20"/>
    </row>
    <row r="457">
      <c r="A457" s="20" t="str">
        <f t="shared" ref="A457:B457" si="458">T457</f>
        <v>D18AH</v>
      </c>
      <c r="B457" s="20" t="str">
        <f t="shared" si="458"/>
        <v>Medical Back Problems</v>
      </c>
      <c r="C457" s="20" t="str">
        <f t="shared" si="3"/>
        <v>1</v>
      </c>
      <c r="D457" s="20" t="str">
        <f t="shared" si="4"/>
        <v>18</v>
      </c>
      <c r="E457" s="20" t="str">
        <f t="shared" si="5"/>
        <v>18681</v>
      </c>
      <c r="F457" s="25">
        <v>1868110.0</v>
      </c>
      <c r="G457" s="20" t="s">
        <v>33355</v>
      </c>
      <c r="H457" s="26">
        <v>62222.0</v>
      </c>
      <c r="I457" s="26">
        <v>8037060.0</v>
      </c>
      <c r="J457" s="25">
        <v>0.51</v>
      </c>
      <c r="K457" s="26">
        <v>4098901.0</v>
      </c>
      <c r="L457" s="26">
        <v>8037060.0</v>
      </c>
      <c r="M457" s="25">
        <v>0.51</v>
      </c>
      <c r="N457" s="25">
        <v>0.95</v>
      </c>
      <c r="O457" s="26">
        <v>3893956.0</v>
      </c>
      <c r="P457" s="26">
        <v>2.296359533E11</v>
      </c>
      <c r="Q457" s="26">
        <v>2.49439529477E11</v>
      </c>
      <c r="R457" s="26">
        <v>1.9803576177E10</v>
      </c>
      <c r="S457" s="27">
        <v>0.086</v>
      </c>
      <c r="T457" s="20" t="str">
        <f t="array" ref="T457">INDEX(Sheet10!D:D,MATCH(C457&amp;E457,INDEX(Sheet10!A:A&amp;Sheet10!B:B,0),0))</f>
        <v>D18AH</v>
      </c>
      <c r="U457" s="20" t="str">
        <f>VLOOKUP(T457,Sheet10!D:E,2,FALSE)</f>
        <v>Medical Back Problems</v>
      </c>
      <c r="V457" s="20"/>
      <c r="W457" s="20"/>
      <c r="X457" s="20"/>
      <c r="Y457" s="20"/>
      <c r="Z457" s="20"/>
      <c r="AA457" s="20"/>
      <c r="AB457" s="20"/>
      <c r="AC457" s="20"/>
      <c r="AD457" s="20"/>
      <c r="AE457" s="20"/>
    </row>
    <row r="458">
      <c r="A458" s="20" t="str">
        <f t="shared" ref="A458:B458" si="459">T458</f>
        <v>D18AH</v>
      </c>
      <c r="B458" s="20" t="str">
        <f t="shared" si="459"/>
        <v>Medical Back Problems</v>
      </c>
      <c r="C458" s="20" t="str">
        <f t="shared" si="3"/>
        <v>1</v>
      </c>
      <c r="D458" s="20" t="str">
        <f t="shared" si="4"/>
        <v>18</v>
      </c>
      <c r="E458" s="20" t="str">
        <f t="shared" si="5"/>
        <v>18681</v>
      </c>
      <c r="F458" s="25">
        <v>1868111.0</v>
      </c>
      <c r="G458" s="20" t="s">
        <v>33376</v>
      </c>
      <c r="H458" s="26">
        <v>7151.0</v>
      </c>
      <c r="I458" s="26">
        <v>8037060.0</v>
      </c>
      <c r="J458" s="25">
        <v>0.66</v>
      </c>
      <c r="K458" s="26">
        <v>5304460.0</v>
      </c>
      <c r="L458" s="26">
        <v>8037060.0</v>
      </c>
      <c r="M458" s="25">
        <v>0.66</v>
      </c>
      <c r="N458" s="25">
        <v>1.0</v>
      </c>
      <c r="O458" s="26">
        <v>5304460.0</v>
      </c>
      <c r="P458" s="26">
        <v>3.69756131E10</v>
      </c>
      <c r="Q458" s="26">
        <v>3.88763366E10</v>
      </c>
      <c r="R458" s="26">
        <v>1.9007235E9</v>
      </c>
      <c r="S458" s="27">
        <v>0.051</v>
      </c>
      <c r="T458" s="20" t="str">
        <f t="array" ref="T458">INDEX(Sheet10!D:D,MATCH(C458&amp;E458,INDEX(Sheet10!A:A&amp;Sheet10!B:B,0),0))</f>
        <v>D18AH</v>
      </c>
      <c r="U458" s="20" t="str">
        <f>VLOOKUP(T458,Sheet10!D:E,2,FALSE)</f>
        <v>Medical Back Problems</v>
      </c>
      <c r="V458" s="20"/>
      <c r="W458" s="20"/>
      <c r="X458" s="20"/>
      <c r="Y458" s="20"/>
      <c r="Z458" s="20"/>
      <c r="AA458" s="20"/>
      <c r="AB458" s="20"/>
      <c r="AC458" s="20"/>
      <c r="AD458" s="20"/>
      <c r="AE458" s="20"/>
    </row>
    <row r="459">
      <c r="A459" s="20" t="str">
        <f t="shared" ref="A459:B459" si="460">T459</f>
        <v>D18AJ</v>
      </c>
      <c r="B459" s="20" t="str">
        <f t="shared" si="460"/>
        <v>Bone Diseases &amp; Specific Arthropathies</v>
      </c>
      <c r="C459" s="20" t="str">
        <f t="shared" si="3"/>
        <v>1</v>
      </c>
      <c r="D459" s="20" t="str">
        <f t="shared" si="4"/>
        <v>18</v>
      </c>
      <c r="E459" s="20" t="str">
        <f t="shared" si="5"/>
        <v>18691</v>
      </c>
      <c r="F459" s="25">
        <v>1869110.0</v>
      </c>
      <c r="G459" s="20" t="s">
        <v>33393</v>
      </c>
      <c r="H459" s="26">
        <v>103133.0</v>
      </c>
      <c r="I459" s="26">
        <v>8037060.0</v>
      </c>
      <c r="J459" s="25">
        <v>0.52</v>
      </c>
      <c r="K459" s="26">
        <v>4179271.0</v>
      </c>
      <c r="L459" s="26">
        <v>8037060.0</v>
      </c>
      <c r="M459" s="25">
        <v>0.52</v>
      </c>
      <c r="N459" s="25">
        <v>0.91</v>
      </c>
      <c r="O459" s="26">
        <v>3803137.0</v>
      </c>
      <c r="P459" s="26">
        <v>3.709930435E11</v>
      </c>
      <c r="Q459" s="26">
        <v>4.04283140442E11</v>
      </c>
      <c r="R459" s="26">
        <v>3.3290096942E10</v>
      </c>
      <c r="S459" s="27">
        <v>0.09</v>
      </c>
      <c r="T459" s="20" t="str">
        <f t="array" ref="T459">INDEX(Sheet10!D:D,MATCH(C459&amp;E459,INDEX(Sheet10!A:A&amp;Sheet10!B:B,0),0))</f>
        <v>D18AJ</v>
      </c>
      <c r="U459" s="20" t="str">
        <f>VLOOKUP(T459,Sheet10!D:E,2,FALSE)</f>
        <v>Bone Diseases &amp; Specific Arthropathies</v>
      </c>
      <c r="V459" s="20"/>
      <c r="W459" s="20"/>
      <c r="X459" s="20"/>
      <c r="Y459" s="20"/>
      <c r="Z459" s="20"/>
      <c r="AA459" s="20"/>
      <c r="AB459" s="20"/>
      <c r="AC459" s="20"/>
      <c r="AD459" s="20"/>
      <c r="AE459" s="20"/>
    </row>
    <row r="460">
      <c r="A460" s="20" t="str">
        <f t="shared" ref="A460:B460" si="461">T460</f>
        <v>D18AJ</v>
      </c>
      <c r="B460" s="20" t="str">
        <f t="shared" si="461"/>
        <v>Bone Diseases &amp; Specific Arthropathies</v>
      </c>
      <c r="C460" s="20" t="str">
        <f t="shared" si="3"/>
        <v>1</v>
      </c>
      <c r="D460" s="20" t="str">
        <f t="shared" si="4"/>
        <v>18</v>
      </c>
      <c r="E460" s="20" t="str">
        <f t="shared" si="5"/>
        <v>18691</v>
      </c>
      <c r="F460" s="25">
        <v>1869111.0</v>
      </c>
      <c r="G460" s="20" t="s">
        <v>33408</v>
      </c>
      <c r="H460" s="26">
        <v>13252.0</v>
      </c>
      <c r="I460" s="26">
        <v>8037060.0</v>
      </c>
      <c r="J460" s="25">
        <v>0.73</v>
      </c>
      <c r="K460" s="26">
        <v>5867054.0</v>
      </c>
      <c r="L460" s="26">
        <v>8037060.0</v>
      </c>
      <c r="M460" s="25">
        <v>0.73</v>
      </c>
      <c r="N460" s="25">
        <v>1.0</v>
      </c>
      <c r="O460" s="26">
        <v>5867054.0</v>
      </c>
      <c r="P460" s="26">
        <v>6.74576746E10</v>
      </c>
      <c r="Q460" s="26">
        <v>7.9652747957E10</v>
      </c>
      <c r="R460" s="26">
        <v>1.2195073357E10</v>
      </c>
      <c r="S460" s="27">
        <v>0.181</v>
      </c>
      <c r="T460" s="20" t="str">
        <f t="array" ref="T460">INDEX(Sheet10!D:D,MATCH(C460&amp;E460,INDEX(Sheet10!A:A&amp;Sheet10!B:B,0),0))</f>
        <v>D18AJ</v>
      </c>
      <c r="U460" s="20" t="str">
        <f>VLOOKUP(T460,Sheet10!D:E,2,FALSE)</f>
        <v>Bone Diseases &amp; Specific Arthropathies</v>
      </c>
      <c r="V460" s="20"/>
      <c r="W460" s="20"/>
      <c r="X460" s="20"/>
      <c r="Y460" s="20"/>
      <c r="Z460" s="20"/>
      <c r="AA460" s="20"/>
      <c r="AB460" s="20"/>
      <c r="AC460" s="20"/>
      <c r="AD460" s="20"/>
      <c r="AE460" s="20"/>
    </row>
    <row r="461">
      <c r="A461" s="20" t="str">
        <f t="shared" ref="A461:B461" si="462">T461</f>
        <v>D18AK</v>
      </c>
      <c r="B461" s="20" t="str">
        <f t="shared" si="462"/>
        <v>Non Specific Arthropathies</v>
      </c>
      <c r="C461" s="20" t="str">
        <f t="shared" si="3"/>
        <v>1</v>
      </c>
      <c r="D461" s="20" t="str">
        <f t="shared" si="4"/>
        <v>18</v>
      </c>
      <c r="E461" s="20" t="str">
        <f t="shared" si="5"/>
        <v>18701</v>
      </c>
      <c r="F461" s="25">
        <v>1870119.0</v>
      </c>
      <c r="G461" s="20" t="s">
        <v>25161</v>
      </c>
      <c r="H461" s="26">
        <v>6768.0</v>
      </c>
      <c r="I461" s="26">
        <v>8037060.0</v>
      </c>
      <c r="J461" s="25">
        <v>0.5</v>
      </c>
      <c r="K461" s="26">
        <v>4018530.0</v>
      </c>
      <c r="L461" s="26">
        <v>8037060.0</v>
      </c>
      <c r="M461" s="25">
        <v>0.5</v>
      </c>
      <c r="N461" s="25">
        <v>1.0</v>
      </c>
      <c r="O461" s="26">
        <v>4018530.0</v>
      </c>
      <c r="P461" s="26">
        <v>2.4082824E10</v>
      </c>
      <c r="Q461" s="26">
        <v>2.809921104E10</v>
      </c>
      <c r="R461" s="26">
        <v>4.01638704E9</v>
      </c>
      <c r="S461" s="27">
        <v>0.167</v>
      </c>
      <c r="T461" s="20" t="str">
        <f t="array" ref="T461">INDEX(Sheet10!D:D,MATCH(C461&amp;E461,INDEX(Sheet10!A:A&amp;Sheet10!B:B,0),0))</f>
        <v>D18AK</v>
      </c>
      <c r="U461" s="20" t="str">
        <f>VLOOKUP(T461,Sheet10!D:E,2,FALSE)</f>
        <v>Non Specific Arthropathies</v>
      </c>
      <c r="V461" s="20"/>
      <c r="W461" s="20"/>
      <c r="X461" s="20"/>
      <c r="Y461" s="20"/>
      <c r="Z461" s="20"/>
      <c r="AA461" s="20"/>
      <c r="AB461" s="20"/>
      <c r="AC461" s="20"/>
      <c r="AD461" s="20"/>
      <c r="AE461" s="20"/>
    </row>
    <row r="462">
      <c r="A462" s="20" t="str">
        <f t="shared" ref="A462:B462" si="463">T462</f>
        <v>D18AL</v>
      </c>
      <c r="B462" s="20" t="str">
        <f t="shared" si="463"/>
        <v>Signs &amp; Symptoms for MS&amp;CT Disorders</v>
      </c>
      <c r="C462" s="20" t="str">
        <f t="shared" si="3"/>
        <v>1</v>
      </c>
      <c r="D462" s="20" t="str">
        <f t="shared" si="4"/>
        <v>18</v>
      </c>
      <c r="E462" s="20" t="str">
        <f t="shared" si="5"/>
        <v>18711</v>
      </c>
      <c r="F462" s="25">
        <v>1871119.0</v>
      </c>
      <c r="G462" s="20" t="s">
        <v>25164</v>
      </c>
      <c r="H462" s="26">
        <v>6513.0</v>
      </c>
      <c r="I462" s="26">
        <v>8037060.0</v>
      </c>
      <c r="J462" s="25">
        <v>0.44</v>
      </c>
      <c r="K462" s="26">
        <v>3536306.0</v>
      </c>
      <c r="L462" s="26">
        <v>8037060.0</v>
      </c>
      <c r="M462" s="25">
        <v>0.44</v>
      </c>
      <c r="N462" s="25">
        <v>1.0</v>
      </c>
      <c r="O462" s="26">
        <v>3536306.0</v>
      </c>
      <c r="P462" s="26">
        <v>1.99621082E10</v>
      </c>
      <c r="Q462" s="26">
        <v>2.3800969583E10</v>
      </c>
      <c r="R462" s="26">
        <v>3.838861383E9</v>
      </c>
      <c r="S462" s="27">
        <v>0.192</v>
      </c>
      <c r="T462" s="20" t="str">
        <f t="array" ref="T462">INDEX(Sheet10!D:D,MATCH(C462&amp;E462,INDEX(Sheet10!A:A&amp;Sheet10!B:B,0),0))</f>
        <v>D18AL</v>
      </c>
      <c r="U462" s="20" t="str">
        <f>VLOOKUP(T462,Sheet10!D:E,2,FALSE)</f>
        <v>Signs &amp; Symptoms for MS&amp;CT Disorders</v>
      </c>
      <c r="V462" s="20"/>
      <c r="W462" s="20"/>
      <c r="X462" s="20"/>
      <c r="Y462" s="20"/>
      <c r="Z462" s="20"/>
      <c r="AA462" s="20"/>
      <c r="AB462" s="20"/>
      <c r="AC462" s="20"/>
      <c r="AD462" s="20"/>
      <c r="AE462" s="20"/>
    </row>
    <row r="463">
      <c r="A463" s="20" t="str">
        <f t="shared" ref="A463:B463" si="464">T463</f>
        <v>D18AM</v>
      </c>
      <c r="B463" s="20" t="str">
        <f t="shared" si="464"/>
        <v>Tendonitis, Myositis &amp; Bursitis</v>
      </c>
      <c r="C463" s="20" t="str">
        <f t="shared" si="3"/>
        <v>1</v>
      </c>
      <c r="D463" s="20" t="str">
        <f t="shared" si="4"/>
        <v>18</v>
      </c>
      <c r="E463" s="20" t="str">
        <f t="shared" si="5"/>
        <v>18721</v>
      </c>
      <c r="F463" s="25">
        <v>1872110.0</v>
      </c>
      <c r="G463" s="20" t="s">
        <v>33461</v>
      </c>
      <c r="H463" s="26">
        <v>10132.0</v>
      </c>
      <c r="I463" s="26">
        <v>8037060.0</v>
      </c>
      <c r="J463" s="25">
        <v>0.57</v>
      </c>
      <c r="K463" s="26">
        <v>4581124.0</v>
      </c>
      <c r="L463" s="26">
        <v>8037060.0</v>
      </c>
      <c r="M463" s="25">
        <v>0.57</v>
      </c>
      <c r="N463" s="25">
        <v>1.0</v>
      </c>
      <c r="O463" s="26">
        <v>4581124.0</v>
      </c>
      <c r="P463" s="26">
        <v>4.37304066E10</v>
      </c>
      <c r="Q463" s="26">
        <v>4.7232608894E10</v>
      </c>
      <c r="R463" s="26">
        <v>3.502202294E9</v>
      </c>
      <c r="S463" s="27">
        <v>0.08</v>
      </c>
      <c r="T463" s="20" t="str">
        <f t="array" ref="T463">INDEX(Sheet10!D:D,MATCH(C463&amp;E463,INDEX(Sheet10!A:A&amp;Sheet10!B:B,0),0))</f>
        <v>D18AM</v>
      </c>
      <c r="U463" s="20" t="str">
        <f>VLOOKUP(T463,Sheet10!D:E,2,FALSE)</f>
        <v>Tendonitis, Myositis &amp; Bursitis</v>
      </c>
      <c r="V463" s="20"/>
      <c r="W463" s="20"/>
      <c r="X463" s="20"/>
      <c r="Y463" s="20"/>
      <c r="Z463" s="20"/>
      <c r="AA463" s="20"/>
      <c r="AB463" s="20"/>
      <c r="AC463" s="20"/>
      <c r="AD463" s="20"/>
      <c r="AE463" s="20"/>
    </row>
    <row r="464">
      <c r="A464" s="20" t="str">
        <f t="shared" ref="A464:B464" si="465">T464</f>
        <v>D18AM</v>
      </c>
      <c r="B464" s="20" t="str">
        <f t="shared" si="465"/>
        <v>Tendonitis, Myositis &amp; Bursitis</v>
      </c>
      <c r="C464" s="20" t="str">
        <f t="shared" si="3"/>
        <v>1</v>
      </c>
      <c r="D464" s="20" t="str">
        <f t="shared" si="4"/>
        <v>18</v>
      </c>
      <c r="E464" s="20" t="str">
        <f t="shared" si="5"/>
        <v>18721</v>
      </c>
      <c r="F464" s="25">
        <v>1872111.0</v>
      </c>
      <c r="G464" s="20" t="s">
        <v>33474</v>
      </c>
      <c r="H464" s="25">
        <v>489.0</v>
      </c>
      <c r="I464" s="26">
        <v>8037060.0</v>
      </c>
      <c r="J464" s="25">
        <v>0.94</v>
      </c>
      <c r="K464" s="26">
        <v>7554836.0</v>
      </c>
      <c r="L464" s="26">
        <v>8037060.0</v>
      </c>
      <c r="M464" s="25">
        <v>0.94</v>
      </c>
      <c r="N464" s="25">
        <v>1.0</v>
      </c>
      <c r="O464" s="26">
        <v>7554836.0</v>
      </c>
      <c r="P464" s="26">
        <v>3.2554673E9</v>
      </c>
      <c r="Q464" s="26">
        <v>3.762045E9</v>
      </c>
      <c r="R464" s="26">
        <v>5.065777E8</v>
      </c>
      <c r="S464" s="27">
        <v>0.156</v>
      </c>
      <c r="T464" s="20" t="str">
        <f t="array" ref="T464">INDEX(Sheet10!D:D,MATCH(C464&amp;E464,INDEX(Sheet10!A:A&amp;Sheet10!B:B,0),0))</f>
        <v>D18AM</v>
      </c>
      <c r="U464" s="20" t="str">
        <f>VLOOKUP(T464,Sheet10!D:E,2,FALSE)</f>
        <v>Tendonitis, Myositis &amp; Bursitis</v>
      </c>
      <c r="V464" s="20"/>
      <c r="W464" s="20"/>
      <c r="X464" s="20"/>
      <c r="Y464" s="20"/>
      <c r="Z464" s="20"/>
      <c r="AA464" s="20"/>
      <c r="AB464" s="20"/>
      <c r="AC464" s="20"/>
      <c r="AD464" s="20"/>
      <c r="AE464" s="20"/>
    </row>
    <row r="465">
      <c r="A465" s="20" t="str">
        <f t="shared" ref="A465:B465" si="466">T465</f>
        <v>D18AM</v>
      </c>
      <c r="B465" s="20" t="str">
        <f t="shared" si="466"/>
        <v>Tendonitis, Myositis &amp; Bursitis</v>
      </c>
      <c r="C465" s="20" t="str">
        <f t="shared" si="3"/>
        <v>1</v>
      </c>
      <c r="D465" s="20" t="str">
        <f t="shared" si="4"/>
        <v>18</v>
      </c>
      <c r="E465" s="20" t="str">
        <f t="shared" si="5"/>
        <v>18721</v>
      </c>
      <c r="F465" s="25">
        <v>1872112.0</v>
      </c>
      <c r="G465" s="20" t="s">
        <v>33475</v>
      </c>
      <c r="H465" s="25">
        <v>414.0</v>
      </c>
      <c r="I465" s="26">
        <v>8037060.0</v>
      </c>
      <c r="J465" s="25">
        <v>2.02</v>
      </c>
      <c r="K465" s="26">
        <v>1.6234861E7</v>
      </c>
      <c r="L465" s="26">
        <v>8037060.0</v>
      </c>
      <c r="M465" s="25">
        <v>2.02</v>
      </c>
      <c r="N465" s="25">
        <v>1.0</v>
      </c>
      <c r="O465" s="26">
        <v>1.6234861E7</v>
      </c>
      <c r="P465" s="26">
        <v>6.670173E9</v>
      </c>
      <c r="Q465" s="26">
        <v>6.797316537E9</v>
      </c>
      <c r="R465" s="26">
        <v>1.27143537E8</v>
      </c>
      <c r="S465" s="27">
        <v>0.019</v>
      </c>
      <c r="T465" s="20" t="str">
        <f t="array" ref="T465">INDEX(Sheet10!D:D,MATCH(C465&amp;E465,INDEX(Sheet10!A:A&amp;Sheet10!B:B,0),0))</f>
        <v>D18AM</v>
      </c>
      <c r="U465" s="20" t="str">
        <f>VLOOKUP(T465,Sheet10!D:E,2,FALSE)</f>
        <v>Tendonitis, Myositis &amp; Bursitis</v>
      </c>
      <c r="V465" s="20"/>
      <c r="W465" s="20"/>
      <c r="X465" s="20"/>
      <c r="Y465" s="20"/>
      <c r="Z465" s="20"/>
      <c r="AA465" s="20"/>
      <c r="AB465" s="20"/>
      <c r="AC465" s="20"/>
      <c r="AD465" s="20"/>
      <c r="AE465" s="20"/>
    </row>
    <row r="466">
      <c r="A466" s="20" t="str">
        <f t="shared" ref="A466:B466" si="467">T466</f>
        <v>D18AN</v>
      </c>
      <c r="B466" s="20" t="str">
        <f t="shared" si="467"/>
        <v>Aftercare for MS&amp;CT</v>
      </c>
      <c r="C466" s="20" t="str">
        <f t="shared" si="3"/>
        <v>1</v>
      </c>
      <c r="D466" s="20" t="str">
        <f t="shared" si="4"/>
        <v>18</v>
      </c>
      <c r="E466" s="20" t="str">
        <f t="shared" si="5"/>
        <v>18731</v>
      </c>
      <c r="F466" s="25">
        <v>1873110.0</v>
      </c>
      <c r="G466" s="20" t="s">
        <v>33489</v>
      </c>
      <c r="H466" s="26">
        <v>2372.0</v>
      </c>
      <c r="I466" s="26">
        <v>8037060.0</v>
      </c>
      <c r="J466" s="25">
        <v>0.53</v>
      </c>
      <c r="K466" s="26">
        <v>4259642.0</v>
      </c>
      <c r="L466" s="26">
        <v>8037060.0</v>
      </c>
      <c r="M466" s="25">
        <v>0.53</v>
      </c>
      <c r="N466" s="25">
        <v>1.14</v>
      </c>
      <c r="O466" s="26">
        <v>4855992.0</v>
      </c>
      <c r="P466" s="26">
        <v>1.15435917E10</v>
      </c>
      <c r="Q466" s="26">
        <v>1.1665297699E10</v>
      </c>
      <c r="R466" s="26">
        <v>1.21705999E8</v>
      </c>
      <c r="S466" s="27">
        <v>0.011</v>
      </c>
      <c r="T466" s="20" t="str">
        <f t="array" ref="T466">INDEX(Sheet10!D:D,MATCH(C466&amp;E466,INDEX(Sheet10!A:A&amp;Sheet10!B:B,0),0))</f>
        <v>D18AN</v>
      </c>
      <c r="U466" s="20" t="str">
        <f>VLOOKUP(T466,Sheet10!D:E,2,FALSE)</f>
        <v>Aftercare for MS&amp;CT</v>
      </c>
      <c r="V466" s="20"/>
      <c r="W466" s="20"/>
      <c r="X466" s="20"/>
      <c r="Y466" s="20"/>
      <c r="Z466" s="20"/>
      <c r="AA466" s="20"/>
      <c r="AB466" s="20"/>
      <c r="AC466" s="20"/>
      <c r="AD466" s="20"/>
      <c r="AE466" s="20"/>
    </row>
    <row r="467">
      <c r="A467" s="20" t="str">
        <f t="shared" ref="A467:B467" si="468">T467</f>
        <v>D18AN</v>
      </c>
      <c r="B467" s="20" t="str">
        <f t="shared" si="468"/>
        <v>Aftercare for MS&amp;CT</v>
      </c>
      <c r="C467" s="20" t="str">
        <f t="shared" si="3"/>
        <v>1</v>
      </c>
      <c r="D467" s="20" t="str">
        <f t="shared" si="4"/>
        <v>18</v>
      </c>
      <c r="E467" s="20" t="str">
        <f t="shared" si="5"/>
        <v>18731</v>
      </c>
      <c r="F467" s="25">
        <v>1873111.0</v>
      </c>
      <c r="G467" s="20" t="s">
        <v>33503</v>
      </c>
      <c r="H467" s="25">
        <v>117.0</v>
      </c>
      <c r="I467" s="26">
        <v>8037060.0</v>
      </c>
      <c r="J467" s="25">
        <v>0.82</v>
      </c>
      <c r="K467" s="26">
        <v>6590389.0</v>
      </c>
      <c r="L467" s="26">
        <v>8037060.0</v>
      </c>
      <c r="M467" s="25">
        <v>0.82</v>
      </c>
      <c r="N467" s="25">
        <v>1.65</v>
      </c>
      <c r="O467" s="26">
        <v>1.0874142E7</v>
      </c>
      <c r="P467" s="26">
        <v>1.268743E9</v>
      </c>
      <c r="Q467" s="26">
        <v>1.283488635E9</v>
      </c>
      <c r="R467" s="26">
        <v>1.4745635E7</v>
      </c>
      <c r="S467" s="27">
        <v>0.012</v>
      </c>
      <c r="T467" s="20" t="str">
        <f t="array" ref="T467">INDEX(Sheet10!D:D,MATCH(C467&amp;E467,INDEX(Sheet10!A:A&amp;Sheet10!B:B,0),0))</f>
        <v>D18AN</v>
      </c>
      <c r="U467" s="20" t="str">
        <f>VLOOKUP(T467,Sheet10!D:E,2,FALSE)</f>
        <v>Aftercare for MS&amp;CT</v>
      </c>
      <c r="V467" s="20"/>
      <c r="W467" s="20"/>
      <c r="X467" s="20"/>
      <c r="Y467" s="20"/>
      <c r="Z467" s="20"/>
      <c r="AA467" s="20"/>
      <c r="AB467" s="20"/>
      <c r="AC467" s="20"/>
      <c r="AD467" s="20"/>
      <c r="AE467" s="20"/>
    </row>
    <row r="468">
      <c r="A468" s="20" t="str">
        <f t="shared" ref="A468:B468" si="469">T468</f>
        <v>D18AP</v>
      </c>
      <c r="B468" s="20" t="str">
        <f t="shared" si="469"/>
        <v>Fracture, Sprain, Strain &amp; Dislocation of Forearm, Hand &amp; Foot</v>
      </c>
      <c r="C468" s="20" t="str">
        <f t="shared" si="3"/>
        <v>1</v>
      </c>
      <c r="D468" s="20" t="str">
        <f t="shared" si="4"/>
        <v>18</v>
      </c>
      <c r="E468" s="20" t="str">
        <f t="shared" si="5"/>
        <v>18741</v>
      </c>
      <c r="F468" s="25">
        <v>1874110.0</v>
      </c>
      <c r="G468" s="20" t="s">
        <v>33524</v>
      </c>
      <c r="H468" s="26">
        <v>3823.0</v>
      </c>
      <c r="I468" s="26">
        <v>8037060.0</v>
      </c>
      <c r="J468" s="25">
        <v>0.49</v>
      </c>
      <c r="K468" s="26">
        <v>3938159.0</v>
      </c>
      <c r="L468" s="26">
        <v>8037060.0</v>
      </c>
      <c r="M468" s="25">
        <v>0.49</v>
      </c>
      <c r="N468" s="25">
        <v>1.0</v>
      </c>
      <c r="O468" s="26">
        <v>3938159.0</v>
      </c>
      <c r="P468" s="26">
        <v>1.52686652E10</v>
      </c>
      <c r="Q468" s="26">
        <v>1.5318219386E10</v>
      </c>
      <c r="R468" s="26">
        <v>4.9554186E7</v>
      </c>
      <c r="S468" s="27">
        <v>0.003</v>
      </c>
      <c r="T468" s="20" t="str">
        <f t="array" ref="T468">INDEX(Sheet10!D:D,MATCH(C468&amp;E468,INDEX(Sheet10!A:A&amp;Sheet10!B:B,0),0))</f>
        <v>D18AP</v>
      </c>
      <c r="U468" s="20" t="str">
        <f>VLOOKUP(T468,Sheet10!D:E,2,FALSE)</f>
        <v>Fracture, Sprain, Strain &amp; Dislocation of Forearm, Hand &amp; Foot</v>
      </c>
      <c r="V468" s="20"/>
      <c r="W468" s="20"/>
      <c r="X468" s="20"/>
      <c r="Y468" s="20"/>
      <c r="Z468" s="20"/>
      <c r="AA468" s="20"/>
      <c r="AB468" s="20"/>
      <c r="AC468" s="20"/>
      <c r="AD468" s="20"/>
      <c r="AE468" s="20"/>
    </row>
    <row r="469">
      <c r="A469" s="20" t="str">
        <f t="shared" ref="A469:B469" si="470">T469</f>
        <v>D18AP</v>
      </c>
      <c r="B469" s="20" t="str">
        <f t="shared" si="470"/>
        <v>Fracture, Sprain, Strain &amp; Dislocation of Forearm, Hand &amp; Foot</v>
      </c>
      <c r="C469" s="20" t="str">
        <f t="shared" si="3"/>
        <v>1</v>
      </c>
      <c r="D469" s="20" t="str">
        <f t="shared" si="4"/>
        <v>18</v>
      </c>
      <c r="E469" s="20" t="str">
        <f t="shared" si="5"/>
        <v>18741</v>
      </c>
      <c r="F469" s="25">
        <v>1874111.0</v>
      </c>
      <c r="G469" s="20" t="s">
        <v>33560</v>
      </c>
      <c r="H469" s="25">
        <v>181.0</v>
      </c>
      <c r="I469" s="26">
        <v>8037060.0</v>
      </c>
      <c r="J469" s="25">
        <v>0.68</v>
      </c>
      <c r="K469" s="26">
        <v>5465201.0</v>
      </c>
      <c r="L469" s="26">
        <v>8037060.0</v>
      </c>
      <c r="M469" s="25">
        <v>0.68</v>
      </c>
      <c r="N469" s="25">
        <v>1.18</v>
      </c>
      <c r="O469" s="26">
        <v>6448937.0</v>
      </c>
      <c r="P469" s="26">
        <v>1.16245E9</v>
      </c>
      <c r="Q469" s="26">
        <v>1.183376587E9</v>
      </c>
      <c r="R469" s="26">
        <v>2.0926587E7</v>
      </c>
      <c r="S469" s="27">
        <v>0.018</v>
      </c>
      <c r="T469" s="20" t="str">
        <f t="array" ref="T469">INDEX(Sheet10!D:D,MATCH(C469&amp;E469,INDEX(Sheet10!A:A&amp;Sheet10!B:B,0),0))</f>
        <v>D18AP</v>
      </c>
      <c r="U469" s="20" t="str">
        <f>VLOOKUP(T469,Sheet10!D:E,2,FALSE)</f>
        <v>Fracture, Sprain, Strain &amp; Dislocation of Forearm, Hand &amp; Foot</v>
      </c>
      <c r="V469" s="20"/>
      <c r="W469" s="20"/>
      <c r="X469" s="20"/>
      <c r="Y469" s="20"/>
      <c r="Z469" s="20"/>
      <c r="AA469" s="20"/>
      <c r="AB469" s="20"/>
      <c r="AC469" s="20"/>
      <c r="AD469" s="20"/>
      <c r="AE469" s="20"/>
    </row>
    <row r="470">
      <c r="A470" s="20" t="str">
        <f t="shared" ref="A470:B470" si="471">T470</f>
        <v>D18AQ</v>
      </c>
      <c r="B470" s="20" t="str">
        <f t="shared" si="471"/>
        <v>Fracture, Sprain, Strain &amp; Dislocation of Upper Arm &amp; Lower Leg</v>
      </c>
      <c r="C470" s="20" t="str">
        <f t="shared" si="3"/>
        <v>1</v>
      </c>
      <c r="D470" s="20" t="str">
        <f t="shared" si="4"/>
        <v>18</v>
      </c>
      <c r="E470" s="20" t="str">
        <f t="shared" si="5"/>
        <v>18751</v>
      </c>
      <c r="F470" s="25">
        <v>1875110.0</v>
      </c>
      <c r="G470" s="20" t="s">
        <v>33594</v>
      </c>
      <c r="H470" s="26">
        <v>6584.0</v>
      </c>
      <c r="I470" s="26">
        <v>8037060.0</v>
      </c>
      <c r="J470" s="25">
        <v>0.77</v>
      </c>
      <c r="K470" s="26">
        <v>6188536.0</v>
      </c>
      <c r="L470" s="26">
        <v>8037060.0</v>
      </c>
      <c r="M470" s="25">
        <v>0.77</v>
      </c>
      <c r="N470" s="25">
        <v>1.0</v>
      </c>
      <c r="O470" s="26">
        <v>6188536.0</v>
      </c>
      <c r="P470" s="26">
        <v>3.08185924E10</v>
      </c>
      <c r="Q470" s="26">
        <v>4.1432102841E10</v>
      </c>
      <c r="R470" s="26">
        <v>1.0613510441E10</v>
      </c>
      <c r="S470" s="27">
        <v>0.344</v>
      </c>
      <c r="T470" s="20" t="str">
        <f t="array" ref="T470">INDEX(Sheet10!D:D,MATCH(C470&amp;E470,INDEX(Sheet10!A:A&amp;Sheet10!B:B,0),0))</f>
        <v>D18AQ</v>
      </c>
      <c r="U470" s="20" t="str">
        <f>VLOOKUP(T470,Sheet10!D:E,2,FALSE)</f>
        <v>Fracture, Sprain, Strain &amp; Dislocation of Upper Arm &amp; Lower Leg</v>
      </c>
      <c r="V470" s="20"/>
      <c r="W470" s="20"/>
      <c r="X470" s="20"/>
      <c r="Y470" s="20"/>
      <c r="Z470" s="20"/>
      <c r="AA470" s="20"/>
      <c r="AB470" s="20"/>
      <c r="AC470" s="20"/>
      <c r="AD470" s="20"/>
      <c r="AE470" s="20"/>
    </row>
    <row r="471">
      <c r="A471" s="20" t="str">
        <f t="shared" ref="A471:B471" si="472">T471</f>
        <v>D18AQ</v>
      </c>
      <c r="B471" s="20" t="str">
        <f t="shared" si="472"/>
        <v>Fracture, Sprain, Strain &amp; Dislocation of Upper Arm &amp; Lower Leg</v>
      </c>
      <c r="C471" s="20" t="str">
        <f t="shared" si="3"/>
        <v>1</v>
      </c>
      <c r="D471" s="20" t="str">
        <f t="shared" si="4"/>
        <v>18</v>
      </c>
      <c r="E471" s="20" t="str">
        <f t="shared" si="5"/>
        <v>18751</v>
      </c>
      <c r="F471" s="25">
        <v>1875111.0</v>
      </c>
      <c r="G471" s="20" t="s">
        <v>33633</v>
      </c>
      <c r="H471" s="25">
        <v>452.0</v>
      </c>
      <c r="I471" s="26">
        <v>8037060.0</v>
      </c>
      <c r="J471" s="25">
        <v>0.85</v>
      </c>
      <c r="K471" s="26">
        <v>6831501.0</v>
      </c>
      <c r="L471" s="26">
        <v>8037060.0</v>
      </c>
      <c r="M471" s="25">
        <v>0.85</v>
      </c>
      <c r="N471" s="25">
        <v>1.0</v>
      </c>
      <c r="O471" s="26">
        <v>6831501.0</v>
      </c>
      <c r="P471" s="26">
        <v>2.7894793E9</v>
      </c>
      <c r="Q471" s="26">
        <v>3.138916952E9</v>
      </c>
      <c r="R471" s="26">
        <v>3.49437652E8</v>
      </c>
      <c r="S471" s="27">
        <v>0.125</v>
      </c>
      <c r="T471" s="20" t="str">
        <f t="array" ref="T471">INDEX(Sheet10!D:D,MATCH(C471&amp;E471,INDEX(Sheet10!A:A&amp;Sheet10!B:B,0),0))</f>
        <v>D18AQ</v>
      </c>
      <c r="U471" s="20" t="str">
        <f>VLOOKUP(T471,Sheet10!D:E,2,FALSE)</f>
        <v>Fracture, Sprain, Strain &amp; Dislocation of Upper Arm &amp; Lower Leg</v>
      </c>
      <c r="V471" s="20"/>
      <c r="W471" s="20"/>
      <c r="X471" s="20"/>
      <c r="Y471" s="20"/>
      <c r="Z471" s="20"/>
      <c r="AA471" s="20"/>
      <c r="AB471" s="20"/>
      <c r="AC471" s="20"/>
      <c r="AD471" s="20"/>
      <c r="AE471" s="20"/>
    </row>
    <row r="472">
      <c r="A472" s="20" t="str">
        <f t="shared" ref="A472:B472" si="473">T472</f>
        <v>D18AQ</v>
      </c>
      <c r="B472" s="20" t="str">
        <f t="shared" si="473"/>
        <v>Fracture, Sprain, Strain &amp; Dislocation of Upper Arm &amp; Lower Leg</v>
      </c>
      <c r="C472" s="20" t="str">
        <f t="shared" si="3"/>
        <v>1</v>
      </c>
      <c r="D472" s="20" t="str">
        <f t="shared" si="4"/>
        <v>18</v>
      </c>
      <c r="E472" s="20" t="str">
        <f t="shared" si="5"/>
        <v>18751</v>
      </c>
      <c r="F472" s="25">
        <v>1875112.0</v>
      </c>
      <c r="G472" s="20" t="s">
        <v>33664</v>
      </c>
      <c r="H472" s="25">
        <v>35.0</v>
      </c>
      <c r="I472" s="26">
        <v>8037060.0</v>
      </c>
      <c r="J472" s="25">
        <v>1.43</v>
      </c>
      <c r="K472" s="26">
        <v>1.1492996E7</v>
      </c>
      <c r="L472" s="26">
        <v>8037060.0</v>
      </c>
      <c r="M472" s="25">
        <v>1.43</v>
      </c>
      <c r="N472" s="25">
        <v>1.0</v>
      </c>
      <c r="O472" s="26">
        <v>1.1492996E7</v>
      </c>
      <c r="P472" s="26">
        <v>3.868794E8</v>
      </c>
      <c r="Q472" s="26">
        <v>4.05877353E8</v>
      </c>
      <c r="R472" s="26">
        <v>1.8997953E7</v>
      </c>
      <c r="S472" s="27">
        <v>0.049</v>
      </c>
      <c r="T472" s="20" t="str">
        <f t="array" ref="T472">INDEX(Sheet10!D:D,MATCH(C472&amp;E472,INDEX(Sheet10!A:A&amp;Sheet10!B:B,0),0))</f>
        <v>D18AQ</v>
      </c>
      <c r="U472" s="20" t="str">
        <f>VLOOKUP(T472,Sheet10!D:E,2,FALSE)</f>
        <v>Fracture, Sprain, Strain &amp; Dislocation of Upper Arm &amp; Lower Leg</v>
      </c>
      <c r="V472" s="20"/>
      <c r="W472" s="20"/>
      <c r="X472" s="20"/>
      <c r="Y472" s="20"/>
      <c r="Z472" s="20"/>
      <c r="AA472" s="20"/>
      <c r="AB472" s="20"/>
      <c r="AC472" s="20"/>
      <c r="AD472" s="20"/>
      <c r="AE472" s="20"/>
    </row>
    <row r="473">
      <c r="A473" s="20" t="str">
        <f t="shared" ref="A473:B473" si="474">T473</f>
        <v>D18AR</v>
      </c>
      <c r="B473" s="20" t="str">
        <f t="shared" si="474"/>
        <v>Other Musculoskeletal &amp; Connective Tissue Diagnoses</v>
      </c>
      <c r="C473" s="20" t="str">
        <f t="shared" si="3"/>
        <v>1</v>
      </c>
      <c r="D473" s="20" t="str">
        <f t="shared" si="4"/>
        <v>18</v>
      </c>
      <c r="E473" s="20" t="str">
        <f t="shared" si="5"/>
        <v>18761</v>
      </c>
      <c r="F473" s="25">
        <v>1876110.0</v>
      </c>
      <c r="G473" s="20" t="s">
        <v>33685</v>
      </c>
      <c r="H473" s="26">
        <v>92547.0</v>
      </c>
      <c r="I473" s="26">
        <v>8037060.0</v>
      </c>
      <c r="J473" s="25">
        <v>0.57</v>
      </c>
      <c r="K473" s="26">
        <v>4581124.0</v>
      </c>
      <c r="L473" s="26">
        <v>8037060.0</v>
      </c>
      <c r="M473" s="25">
        <v>0.57</v>
      </c>
      <c r="N473" s="25">
        <v>1.0</v>
      </c>
      <c r="O473" s="26">
        <v>4581124.0</v>
      </c>
      <c r="P473" s="26">
        <v>4.090478168E11</v>
      </c>
      <c r="Q473" s="26">
        <v>4.30901171337E11</v>
      </c>
      <c r="R473" s="26">
        <v>2.1853354537E10</v>
      </c>
      <c r="S473" s="27">
        <v>0.053</v>
      </c>
      <c r="T473" s="20" t="str">
        <f t="array" ref="T473">INDEX(Sheet10!D:D,MATCH(C473&amp;E473,INDEX(Sheet10!A:A&amp;Sheet10!B:B,0),0))</f>
        <v>D18AR</v>
      </c>
      <c r="U473" s="20" t="str">
        <f>VLOOKUP(T473,Sheet10!D:E,2,FALSE)</f>
        <v>Other Musculoskeletal &amp; Connective Tissue Diagnoses</v>
      </c>
      <c r="V473" s="20"/>
      <c r="W473" s="20"/>
      <c r="X473" s="20"/>
      <c r="Y473" s="20"/>
      <c r="Z473" s="20"/>
      <c r="AA473" s="20"/>
      <c r="AB473" s="20"/>
      <c r="AC473" s="20"/>
      <c r="AD473" s="20"/>
      <c r="AE473" s="20"/>
    </row>
    <row r="474">
      <c r="A474" s="20" t="str">
        <f t="shared" ref="A474:B474" si="475">T474</f>
        <v>D18AR</v>
      </c>
      <c r="B474" s="20" t="str">
        <f t="shared" si="475"/>
        <v>Other Musculoskeletal &amp; Connective Tissue Diagnoses</v>
      </c>
      <c r="C474" s="20" t="str">
        <f t="shared" si="3"/>
        <v>1</v>
      </c>
      <c r="D474" s="20" t="str">
        <f t="shared" si="4"/>
        <v>18</v>
      </c>
      <c r="E474" s="20" t="str">
        <f t="shared" si="5"/>
        <v>18761</v>
      </c>
      <c r="F474" s="25">
        <v>1876111.0</v>
      </c>
      <c r="G474" s="20" t="s">
        <v>33700</v>
      </c>
      <c r="H474" s="26">
        <v>1812.0</v>
      </c>
      <c r="I474" s="26">
        <v>8037060.0</v>
      </c>
      <c r="J474" s="25">
        <v>0.87</v>
      </c>
      <c r="K474" s="26">
        <v>6992242.0</v>
      </c>
      <c r="L474" s="26">
        <v>8037060.0</v>
      </c>
      <c r="M474" s="25">
        <v>0.87</v>
      </c>
      <c r="N474" s="25">
        <v>1.0</v>
      </c>
      <c r="O474" s="26">
        <v>6992242.0</v>
      </c>
      <c r="P474" s="26">
        <v>1.2333101E10</v>
      </c>
      <c r="Q474" s="26">
        <v>1.2881382839E10</v>
      </c>
      <c r="R474" s="26">
        <v>5.48281839E8</v>
      </c>
      <c r="S474" s="27">
        <v>0.044</v>
      </c>
      <c r="T474" s="20" t="str">
        <f t="array" ref="T474">INDEX(Sheet10!D:D,MATCH(C474&amp;E474,INDEX(Sheet10!A:A&amp;Sheet10!B:B,0),0))</f>
        <v>D18AR</v>
      </c>
      <c r="U474" s="20" t="str">
        <f>VLOOKUP(T474,Sheet10!D:E,2,FALSE)</f>
        <v>Other Musculoskeletal &amp; Connective Tissue Diagnoses</v>
      </c>
      <c r="V474" s="20"/>
      <c r="W474" s="20"/>
      <c r="X474" s="20"/>
      <c r="Y474" s="20"/>
      <c r="Z474" s="20"/>
      <c r="AA474" s="20"/>
      <c r="AB474" s="20"/>
      <c r="AC474" s="20"/>
      <c r="AD474" s="20"/>
      <c r="AE474" s="20"/>
    </row>
    <row r="475">
      <c r="A475" s="20" t="str">
        <f t="shared" ref="A475:B475" si="476">T475</f>
        <v>D18AS</v>
      </c>
      <c r="B475" s="20" t="str">
        <f t="shared" si="476"/>
        <v>Major Connective Tissue</v>
      </c>
      <c r="C475" s="20" t="str">
        <f t="shared" si="3"/>
        <v>1</v>
      </c>
      <c r="D475" s="20" t="str">
        <f t="shared" si="4"/>
        <v>18</v>
      </c>
      <c r="E475" s="20" t="str">
        <f t="shared" si="5"/>
        <v>18771</v>
      </c>
      <c r="F475" s="25">
        <v>1877110.0</v>
      </c>
      <c r="G475" s="20" t="s">
        <v>33713</v>
      </c>
      <c r="H475" s="26">
        <v>12576.0</v>
      </c>
      <c r="I475" s="26">
        <v>8037060.0</v>
      </c>
      <c r="J475" s="25">
        <v>0.63</v>
      </c>
      <c r="K475" s="26">
        <v>5063348.0</v>
      </c>
      <c r="L475" s="26">
        <v>8037060.0</v>
      </c>
      <c r="M475" s="25">
        <v>0.63</v>
      </c>
      <c r="N475" s="25">
        <v>1.0</v>
      </c>
      <c r="O475" s="26">
        <v>5063348.0</v>
      </c>
      <c r="P475" s="26">
        <v>5.48234795E10</v>
      </c>
      <c r="Q475" s="26">
        <v>6.5472931433E10</v>
      </c>
      <c r="R475" s="26">
        <v>1.0649451933E10</v>
      </c>
      <c r="S475" s="27">
        <v>0.194</v>
      </c>
      <c r="T475" s="20" t="str">
        <f t="array" ref="T475">INDEX(Sheet10!D:D,MATCH(C475&amp;E475,INDEX(Sheet10!A:A&amp;Sheet10!B:B,0),0))</f>
        <v>D18AS</v>
      </c>
      <c r="U475" s="20" t="str">
        <f>VLOOKUP(T475,Sheet10!D:E,2,FALSE)</f>
        <v>Major Connective Tissue</v>
      </c>
      <c r="V475" s="20"/>
      <c r="W475" s="20"/>
      <c r="X475" s="20"/>
      <c r="Y475" s="20"/>
      <c r="Z475" s="20"/>
      <c r="AA475" s="20"/>
      <c r="AB475" s="20"/>
      <c r="AC475" s="20"/>
      <c r="AD475" s="20"/>
      <c r="AE475" s="20"/>
    </row>
    <row r="476">
      <c r="A476" s="20" t="str">
        <f t="shared" ref="A476:B476" si="477">T476</f>
        <v>D18AS</v>
      </c>
      <c r="B476" s="20" t="str">
        <f t="shared" si="477"/>
        <v>Major Connective Tissue</v>
      </c>
      <c r="C476" s="20" t="str">
        <f t="shared" si="3"/>
        <v>1</v>
      </c>
      <c r="D476" s="20" t="str">
        <f t="shared" si="4"/>
        <v>18</v>
      </c>
      <c r="E476" s="20" t="str">
        <f t="shared" si="5"/>
        <v>18771</v>
      </c>
      <c r="F476" s="25">
        <v>1877111.0</v>
      </c>
      <c r="G476" s="20" t="s">
        <v>33730</v>
      </c>
      <c r="H476" s="26">
        <v>4706.0</v>
      </c>
      <c r="I476" s="26">
        <v>8037060.0</v>
      </c>
      <c r="J476" s="25">
        <v>1.05</v>
      </c>
      <c r="K476" s="26">
        <v>8438913.0</v>
      </c>
      <c r="L476" s="26">
        <v>8037060.0</v>
      </c>
      <c r="M476" s="25">
        <v>1.05</v>
      </c>
      <c r="N476" s="25">
        <v>1.0</v>
      </c>
      <c r="O476" s="26">
        <v>8438913.0</v>
      </c>
      <c r="P476" s="26">
        <v>3.61311889E10</v>
      </c>
      <c r="Q476" s="26">
        <v>4.0507918578E10</v>
      </c>
      <c r="R476" s="26">
        <v>4.376729678E9</v>
      </c>
      <c r="S476" s="27">
        <v>0.121</v>
      </c>
      <c r="T476" s="20" t="str">
        <f t="array" ref="T476">INDEX(Sheet10!D:D,MATCH(C476&amp;E476,INDEX(Sheet10!A:A&amp;Sheet10!B:B,0),0))</f>
        <v>D18AS</v>
      </c>
      <c r="U476" s="20" t="str">
        <f>VLOOKUP(T476,Sheet10!D:E,2,FALSE)</f>
        <v>Major Connective Tissue</v>
      </c>
      <c r="V476" s="20"/>
      <c r="W476" s="20"/>
      <c r="X476" s="20"/>
      <c r="Y476" s="20"/>
      <c r="Z476" s="20"/>
      <c r="AA476" s="20"/>
      <c r="AB476" s="20"/>
      <c r="AC476" s="20"/>
      <c r="AD476" s="20"/>
      <c r="AE476" s="20"/>
    </row>
    <row r="477">
      <c r="A477" s="20" t="str">
        <f t="shared" ref="A477:B477" si="478">T477</f>
        <v>D18AS</v>
      </c>
      <c r="B477" s="20" t="str">
        <f t="shared" si="478"/>
        <v>Major Connective Tissue</v>
      </c>
      <c r="C477" s="20" t="str">
        <f t="shared" si="3"/>
        <v>1</v>
      </c>
      <c r="D477" s="20" t="str">
        <f t="shared" si="4"/>
        <v>18</v>
      </c>
      <c r="E477" s="20" t="str">
        <f t="shared" si="5"/>
        <v>18771</v>
      </c>
      <c r="F477" s="25">
        <v>1877112.0</v>
      </c>
      <c r="G477" s="20" t="s">
        <v>33753</v>
      </c>
      <c r="H477" s="25">
        <v>751.0</v>
      </c>
      <c r="I477" s="26">
        <v>8037060.0</v>
      </c>
      <c r="J477" s="25">
        <v>2.21</v>
      </c>
      <c r="K477" s="26">
        <v>1.7761903E7</v>
      </c>
      <c r="L477" s="26">
        <v>8037060.0</v>
      </c>
      <c r="M477" s="25">
        <v>2.21</v>
      </c>
      <c r="N477" s="25">
        <v>1.0</v>
      </c>
      <c r="O477" s="26">
        <v>1.7761903E7</v>
      </c>
      <c r="P477" s="26">
        <v>1.13778715E10</v>
      </c>
      <c r="Q477" s="26">
        <v>1.3519133853E10</v>
      </c>
      <c r="R477" s="26">
        <v>2.141262353E9</v>
      </c>
      <c r="S477" s="27">
        <v>0.188</v>
      </c>
      <c r="T477" s="20" t="str">
        <f t="array" ref="T477">INDEX(Sheet10!D:D,MATCH(C477&amp;E477,INDEX(Sheet10!A:A&amp;Sheet10!B:B,0),0))</f>
        <v>D18AS</v>
      </c>
      <c r="U477" s="20" t="str">
        <f>VLOOKUP(T477,Sheet10!D:E,2,FALSE)</f>
        <v>Major Connective Tissue</v>
      </c>
      <c r="V477" s="20"/>
      <c r="W477" s="20"/>
      <c r="X477" s="20"/>
      <c r="Y477" s="20"/>
      <c r="Z477" s="20"/>
      <c r="AA477" s="20"/>
      <c r="AB477" s="20"/>
      <c r="AC477" s="20"/>
      <c r="AD477" s="20"/>
      <c r="AE477" s="20"/>
    </row>
    <row r="478">
      <c r="A478" s="20" t="str">
        <f t="shared" ref="A478:B478" si="479">T478</f>
        <v>D18AT</v>
      </c>
      <c r="B478" s="20" t="str">
        <f t="shared" si="479"/>
        <v>Joint Pathology</v>
      </c>
      <c r="C478" s="20" t="str">
        <f t="shared" si="3"/>
        <v>1</v>
      </c>
      <c r="D478" s="20" t="str">
        <f t="shared" si="4"/>
        <v>18</v>
      </c>
      <c r="E478" s="20" t="str">
        <f t="shared" si="5"/>
        <v>18781</v>
      </c>
      <c r="F478" s="25">
        <v>1878119.0</v>
      </c>
      <c r="G478" s="20" t="s">
        <v>25190</v>
      </c>
      <c r="H478" s="26">
        <v>2796.0</v>
      </c>
      <c r="I478" s="26">
        <v>8037060.0</v>
      </c>
      <c r="J478" s="25">
        <v>0.45</v>
      </c>
      <c r="K478" s="26">
        <v>3616677.0</v>
      </c>
      <c r="L478" s="26">
        <v>8037060.0</v>
      </c>
      <c r="M478" s="25">
        <v>0.45</v>
      </c>
      <c r="N478" s="25">
        <v>1.12</v>
      </c>
      <c r="O478" s="26">
        <v>4050678.0</v>
      </c>
      <c r="P478" s="26">
        <v>1.1360854E10</v>
      </c>
      <c r="Q478" s="26">
        <v>1.1723178359E10</v>
      </c>
      <c r="R478" s="26">
        <v>3.62324359E8</v>
      </c>
      <c r="S478" s="27">
        <v>0.032</v>
      </c>
      <c r="T478" s="20" t="str">
        <f t="array" ref="T478">INDEX(Sheet10!D:D,MATCH(C478&amp;E478,INDEX(Sheet10!A:A&amp;Sheet10!B:B,0),0))</f>
        <v>D18AT</v>
      </c>
      <c r="U478" s="20" t="str">
        <f>VLOOKUP(T478,Sheet10!D:E,2,FALSE)</f>
        <v>Joint Pathology</v>
      </c>
      <c r="V478" s="20"/>
      <c r="W478" s="20"/>
      <c r="X478" s="20"/>
      <c r="Y478" s="20"/>
      <c r="Z478" s="20"/>
      <c r="AA478" s="20"/>
      <c r="AB478" s="20"/>
      <c r="AC478" s="20"/>
      <c r="AD478" s="20"/>
      <c r="AE478" s="20"/>
    </row>
    <row r="479">
      <c r="A479" s="20" t="str">
        <f t="shared" ref="A479:B479" si="480">T479</f>
        <v>D18AU</v>
      </c>
      <c r="B479" s="20" t="str">
        <f t="shared" si="480"/>
        <v>Malignancy of Soft Tissue Proc.</v>
      </c>
      <c r="C479" s="20" t="str">
        <f t="shared" si="3"/>
        <v>1</v>
      </c>
      <c r="D479" s="20" t="str">
        <f t="shared" si="4"/>
        <v>18</v>
      </c>
      <c r="E479" s="20" t="str">
        <f t="shared" si="5"/>
        <v>18791</v>
      </c>
      <c r="F479" s="25">
        <v>1879110.0</v>
      </c>
      <c r="G479" s="20" t="s">
        <v>33816</v>
      </c>
      <c r="H479" s="26">
        <v>6007.0</v>
      </c>
      <c r="I479" s="26">
        <v>8037060.0</v>
      </c>
      <c r="J479" s="25">
        <v>1.25</v>
      </c>
      <c r="K479" s="26">
        <v>1.0046325E7</v>
      </c>
      <c r="L479" s="26">
        <v>8037060.0</v>
      </c>
      <c r="M479" s="25">
        <v>1.25</v>
      </c>
      <c r="N479" s="25">
        <v>1.0</v>
      </c>
      <c r="O479" s="26">
        <v>1.0046325E7</v>
      </c>
      <c r="P479" s="26">
        <v>3.46007745E10</v>
      </c>
      <c r="Q479" s="26">
        <v>6.077610847E10</v>
      </c>
      <c r="R479" s="26">
        <v>2.617533397E10</v>
      </c>
      <c r="S479" s="27">
        <v>0.756</v>
      </c>
      <c r="T479" s="20" t="str">
        <f t="array" ref="T479">INDEX(Sheet10!D:D,MATCH(C479&amp;E479,INDEX(Sheet10!A:A&amp;Sheet10!B:B,0),0))</f>
        <v>D18AU</v>
      </c>
      <c r="U479" s="20" t="str">
        <f>VLOOKUP(T479,Sheet10!D:E,2,FALSE)</f>
        <v>Malignancy of Soft Tissue Proc.</v>
      </c>
      <c r="V479" s="20"/>
      <c r="W479" s="20"/>
      <c r="X479" s="20"/>
      <c r="Y479" s="20"/>
      <c r="Z479" s="20"/>
      <c r="AA479" s="20"/>
      <c r="AB479" s="20"/>
      <c r="AC479" s="20"/>
      <c r="AD479" s="20"/>
      <c r="AE479" s="20"/>
    </row>
    <row r="480">
      <c r="A480" s="20" t="str">
        <f t="shared" ref="A480:B480" si="481">T480</f>
        <v>D18AU</v>
      </c>
      <c r="B480" s="20" t="str">
        <f t="shared" si="481"/>
        <v>Malignancy of Soft Tissue Proc.</v>
      </c>
      <c r="C480" s="20" t="str">
        <f t="shared" si="3"/>
        <v>1</v>
      </c>
      <c r="D480" s="20" t="str">
        <f t="shared" si="4"/>
        <v>18</v>
      </c>
      <c r="E480" s="20" t="str">
        <f t="shared" si="5"/>
        <v>18791</v>
      </c>
      <c r="F480" s="25">
        <v>1879111.0</v>
      </c>
      <c r="G480" s="20" t="s">
        <v>33829</v>
      </c>
      <c r="H480" s="25">
        <v>405.0</v>
      </c>
      <c r="I480" s="26">
        <v>8037060.0</v>
      </c>
      <c r="J480" s="25">
        <v>1.95</v>
      </c>
      <c r="K480" s="26">
        <v>1.5672267E7</v>
      </c>
      <c r="L480" s="26">
        <v>8037060.0</v>
      </c>
      <c r="M480" s="25">
        <v>1.95</v>
      </c>
      <c r="N480" s="25">
        <v>1.0</v>
      </c>
      <c r="O480" s="26">
        <v>1.5672267E7</v>
      </c>
      <c r="P480" s="26">
        <v>6.326786E9</v>
      </c>
      <c r="Q480" s="26">
        <v>6.435544114E9</v>
      </c>
      <c r="R480" s="26">
        <v>1.08758114E8</v>
      </c>
      <c r="S480" s="27">
        <v>0.017</v>
      </c>
      <c r="T480" s="20" t="str">
        <f t="array" ref="T480">INDEX(Sheet10!D:D,MATCH(C480&amp;E480,INDEX(Sheet10!A:A&amp;Sheet10!B:B,0),0))</f>
        <v>D18AU</v>
      </c>
      <c r="U480" s="20" t="str">
        <f>VLOOKUP(T480,Sheet10!D:E,2,FALSE)</f>
        <v>Malignancy of Soft Tissue Proc.</v>
      </c>
      <c r="V480" s="20"/>
      <c r="W480" s="20"/>
      <c r="X480" s="20"/>
      <c r="Y480" s="20"/>
      <c r="Z480" s="20"/>
      <c r="AA480" s="20"/>
      <c r="AB480" s="20"/>
      <c r="AC480" s="20"/>
      <c r="AD480" s="20"/>
      <c r="AE480" s="20"/>
    </row>
    <row r="481">
      <c r="A481" s="20" t="str">
        <f t="shared" ref="A481:B481" si="482">T481</f>
        <v>D18AU</v>
      </c>
      <c r="B481" s="20" t="str">
        <f t="shared" si="482"/>
        <v>Malignancy of Soft Tissue Proc.</v>
      </c>
      <c r="C481" s="20" t="str">
        <f t="shared" si="3"/>
        <v>1</v>
      </c>
      <c r="D481" s="20" t="str">
        <f t="shared" si="4"/>
        <v>18</v>
      </c>
      <c r="E481" s="20" t="str">
        <f t="shared" si="5"/>
        <v>18791</v>
      </c>
      <c r="F481" s="25">
        <v>1879112.0</v>
      </c>
      <c r="G481" s="20" t="s">
        <v>33852</v>
      </c>
      <c r="H481" s="25">
        <v>66.0</v>
      </c>
      <c r="I481" s="26">
        <v>8037060.0</v>
      </c>
      <c r="J481" s="25">
        <v>3.26</v>
      </c>
      <c r="K481" s="26">
        <v>2.6200816E7</v>
      </c>
      <c r="L481" s="26">
        <v>8037060.0</v>
      </c>
      <c r="M481" s="25">
        <v>3.26</v>
      </c>
      <c r="N481" s="25">
        <v>1.16</v>
      </c>
      <c r="O481" s="26">
        <v>3.0392946E7</v>
      </c>
      <c r="P481" s="26">
        <v>2.0215896E9</v>
      </c>
      <c r="Q481" s="26">
        <v>2.041955585E9</v>
      </c>
      <c r="R481" s="26">
        <v>2.0365985E7</v>
      </c>
      <c r="S481" s="27">
        <v>0.01</v>
      </c>
      <c r="T481" s="20" t="str">
        <f t="array" ref="T481">INDEX(Sheet10!D:D,MATCH(C481&amp;E481,INDEX(Sheet10!A:A&amp;Sheet10!B:B,0),0))</f>
        <v>D18AU</v>
      </c>
      <c r="U481" s="20" t="str">
        <f>VLOOKUP(T481,Sheet10!D:E,2,FALSE)</f>
        <v>Malignancy of Soft Tissue Proc.</v>
      </c>
      <c r="V481" s="20"/>
      <c r="W481" s="20"/>
      <c r="X481" s="20"/>
      <c r="Y481" s="20"/>
      <c r="Z481" s="20"/>
      <c r="AA481" s="20"/>
      <c r="AB481" s="20"/>
      <c r="AC481" s="20"/>
      <c r="AD481" s="20"/>
      <c r="AE481" s="20"/>
    </row>
    <row r="482">
      <c r="A482" s="20" t="str">
        <f t="shared" ref="A482:B482" si="483">T482</f>
        <v>P19AB</v>
      </c>
      <c r="B482" s="20" t="str">
        <f t="shared" si="483"/>
        <v>Microsurgery Proc.</v>
      </c>
      <c r="C482" s="20" t="str">
        <f t="shared" si="3"/>
        <v>1</v>
      </c>
      <c r="D482" s="20" t="str">
        <f t="shared" si="4"/>
        <v>19</v>
      </c>
      <c r="E482" s="20" t="str">
        <f t="shared" si="5"/>
        <v>19021</v>
      </c>
      <c r="F482" s="25">
        <v>1902110.0</v>
      </c>
      <c r="G482" s="20" t="s">
        <v>33877</v>
      </c>
      <c r="H482" s="25">
        <v>717.0</v>
      </c>
      <c r="I482" s="26">
        <v>8037060.0</v>
      </c>
      <c r="J482" s="25">
        <v>1.51</v>
      </c>
      <c r="K482" s="26">
        <v>1.2135961E7</v>
      </c>
      <c r="L482" s="26">
        <v>8037060.0</v>
      </c>
      <c r="M482" s="25">
        <v>1.51</v>
      </c>
      <c r="N482" s="25">
        <v>1.0</v>
      </c>
      <c r="O482" s="26">
        <v>1.2135961E7</v>
      </c>
      <c r="P482" s="26">
        <v>5.9799091E9</v>
      </c>
      <c r="Q482" s="26">
        <v>8.79350875E9</v>
      </c>
      <c r="R482" s="26">
        <v>2.81359965E9</v>
      </c>
      <c r="S482" s="27">
        <v>0.471</v>
      </c>
      <c r="T482" s="20" t="str">
        <f t="array" ref="T482">INDEX(Sheet10!D:D,MATCH(C482&amp;E482,INDEX(Sheet10!A:A&amp;Sheet10!B:B,0),0))</f>
        <v>P19AB</v>
      </c>
      <c r="U482" s="20" t="str">
        <f>VLOOKUP(T482,Sheet10!D:E,2,FALSE)</f>
        <v>Microsurgery Proc.</v>
      </c>
      <c r="V482" s="20"/>
      <c r="W482" s="20"/>
      <c r="X482" s="20"/>
      <c r="Y482" s="20"/>
      <c r="Z482" s="20"/>
      <c r="AA482" s="20"/>
      <c r="AB482" s="20"/>
      <c r="AC482" s="20"/>
      <c r="AD482" s="20"/>
      <c r="AE482" s="20"/>
    </row>
    <row r="483">
      <c r="A483" s="20" t="str">
        <f t="shared" ref="A483:B483" si="484">T483</f>
        <v>P19AB</v>
      </c>
      <c r="B483" s="20" t="str">
        <f t="shared" si="484"/>
        <v>Microsurgery Proc.</v>
      </c>
      <c r="C483" s="20" t="str">
        <f t="shared" si="3"/>
        <v>1</v>
      </c>
      <c r="D483" s="20" t="str">
        <f t="shared" si="4"/>
        <v>19</v>
      </c>
      <c r="E483" s="20" t="str">
        <f t="shared" si="5"/>
        <v>19021</v>
      </c>
      <c r="F483" s="25">
        <v>1902111.0</v>
      </c>
      <c r="G483" s="20" t="s">
        <v>33901</v>
      </c>
      <c r="H483" s="25">
        <v>121.0</v>
      </c>
      <c r="I483" s="26">
        <v>8037060.0</v>
      </c>
      <c r="J483" s="25">
        <v>2.39</v>
      </c>
      <c r="K483" s="26">
        <v>1.9208573E7</v>
      </c>
      <c r="L483" s="26">
        <v>8037060.0</v>
      </c>
      <c r="M483" s="25">
        <v>2.39</v>
      </c>
      <c r="N483" s="25">
        <v>1.0</v>
      </c>
      <c r="O483" s="26">
        <v>1.9208573E7</v>
      </c>
      <c r="P483" s="26">
        <v>2.026347E9</v>
      </c>
      <c r="Q483" s="26">
        <v>2.343232381E9</v>
      </c>
      <c r="R483" s="26">
        <v>3.16885381E8</v>
      </c>
      <c r="S483" s="27">
        <v>0.156</v>
      </c>
      <c r="T483" s="20" t="str">
        <f t="array" ref="T483">INDEX(Sheet10!D:D,MATCH(C483&amp;E483,INDEX(Sheet10!A:A&amp;Sheet10!B:B,0),0))</f>
        <v>P19AB</v>
      </c>
      <c r="U483" s="20" t="str">
        <f>VLOOKUP(T483,Sheet10!D:E,2,FALSE)</f>
        <v>Microsurgery Proc.</v>
      </c>
      <c r="V483" s="20"/>
      <c r="W483" s="20"/>
      <c r="X483" s="20"/>
      <c r="Y483" s="20"/>
      <c r="Z483" s="20"/>
      <c r="AA483" s="20"/>
      <c r="AB483" s="20"/>
      <c r="AC483" s="20"/>
      <c r="AD483" s="20"/>
      <c r="AE483" s="20"/>
    </row>
    <row r="484">
      <c r="A484" s="20" t="str">
        <f t="shared" ref="A484:B484" si="485">T484</f>
        <v>P19AC</v>
      </c>
      <c r="B484" s="20" t="str">
        <f t="shared" si="485"/>
        <v>Distant Flap and Pedicle Graft Plastic Proc.</v>
      </c>
      <c r="C484" s="20" t="str">
        <f t="shared" si="3"/>
        <v>1</v>
      </c>
      <c r="D484" s="20" t="str">
        <f t="shared" si="4"/>
        <v>19</v>
      </c>
      <c r="E484" s="20" t="str">
        <f t="shared" si="5"/>
        <v>19041</v>
      </c>
      <c r="F484" s="25">
        <v>1904110.0</v>
      </c>
      <c r="G484" s="20" t="s">
        <v>33924</v>
      </c>
      <c r="H484" s="26">
        <v>1935.0</v>
      </c>
      <c r="I484" s="26">
        <v>8037060.0</v>
      </c>
      <c r="J484" s="25">
        <v>1.31</v>
      </c>
      <c r="K484" s="26">
        <v>1.0528549E7</v>
      </c>
      <c r="L484" s="26">
        <v>8037060.0</v>
      </c>
      <c r="M484" s="25">
        <v>1.31</v>
      </c>
      <c r="N484" s="25">
        <v>1.11</v>
      </c>
      <c r="O484" s="26">
        <v>1.1686689E7</v>
      </c>
      <c r="P484" s="26">
        <v>2.25427967E10</v>
      </c>
      <c r="Q484" s="26">
        <v>2.2821050611E10</v>
      </c>
      <c r="R484" s="26">
        <v>2.78253911E8</v>
      </c>
      <c r="S484" s="27">
        <v>0.012</v>
      </c>
      <c r="T484" s="20" t="str">
        <f t="array" ref="T484">INDEX(Sheet10!D:D,MATCH(C484&amp;E484,INDEX(Sheet10!A:A&amp;Sheet10!B:B,0),0))</f>
        <v>P19AC</v>
      </c>
      <c r="U484" s="20" t="str">
        <f>VLOOKUP(T484,Sheet10!D:E,2,FALSE)</f>
        <v>Distant Flap and Pedicle Graft Plastic Proc.</v>
      </c>
      <c r="V484" s="20"/>
      <c r="W484" s="20"/>
      <c r="X484" s="20"/>
      <c r="Y484" s="20"/>
      <c r="Z484" s="20"/>
      <c r="AA484" s="20"/>
      <c r="AB484" s="20"/>
      <c r="AC484" s="20"/>
      <c r="AD484" s="20"/>
      <c r="AE484" s="20"/>
    </row>
    <row r="485">
      <c r="A485" s="20" t="str">
        <f t="shared" ref="A485:B485" si="486">T485</f>
        <v>P19AC</v>
      </c>
      <c r="B485" s="20" t="str">
        <f t="shared" si="486"/>
        <v>Distant Flap and Pedicle Graft Plastic Proc.</v>
      </c>
      <c r="C485" s="20" t="str">
        <f t="shared" si="3"/>
        <v>1</v>
      </c>
      <c r="D485" s="20" t="str">
        <f t="shared" si="4"/>
        <v>19</v>
      </c>
      <c r="E485" s="20" t="str">
        <f t="shared" si="5"/>
        <v>19041</v>
      </c>
      <c r="F485" s="25">
        <v>1904111.0</v>
      </c>
      <c r="G485" s="20" t="s">
        <v>33962</v>
      </c>
      <c r="H485" s="25">
        <v>254.0</v>
      </c>
      <c r="I485" s="26">
        <v>8037060.0</v>
      </c>
      <c r="J485" s="25">
        <v>2.25</v>
      </c>
      <c r="K485" s="26">
        <v>1.8083385E7</v>
      </c>
      <c r="L485" s="26">
        <v>8037060.0</v>
      </c>
      <c r="M485" s="25">
        <v>2.25</v>
      </c>
      <c r="N485" s="25">
        <v>1.25</v>
      </c>
      <c r="O485" s="26">
        <v>2.2604231E7</v>
      </c>
      <c r="P485" s="26">
        <v>5.7480727E9</v>
      </c>
      <c r="Q485" s="26">
        <v>5.795713238E9</v>
      </c>
      <c r="R485" s="26">
        <v>4.7640538E7</v>
      </c>
      <c r="S485" s="27">
        <v>0.008</v>
      </c>
      <c r="T485" s="20" t="str">
        <f t="array" ref="T485">INDEX(Sheet10!D:D,MATCH(C485&amp;E485,INDEX(Sheet10!A:A&amp;Sheet10!B:B,0),0))</f>
        <v>P19AC</v>
      </c>
      <c r="U485" s="20" t="str">
        <f>VLOOKUP(T485,Sheet10!D:E,2,FALSE)</f>
        <v>Distant Flap and Pedicle Graft Plastic Proc.</v>
      </c>
      <c r="V485" s="20"/>
      <c r="W485" s="20"/>
      <c r="X485" s="20"/>
      <c r="Y485" s="20"/>
      <c r="Z485" s="20"/>
      <c r="AA485" s="20"/>
      <c r="AB485" s="20"/>
      <c r="AC485" s="20"/>
      <c r="AD485" s="20"/>
      <c r="AE485" s="20"/>
    </row>
    <row r="486">
      <c r="A486" s="20" t="str">
        <f t="shared" ref="A486:B486" si="487">T486</f>
        <v>P19AE</v>
      </c>
      <c r="B486" s="20" t="str">
        <f t="shared" si="487"/>
        <v>Skin Graft Proc.</v>
      </c>
      <c r="C486" s="20" t="str">
        <f t="shared" si="3"/>
        <v>1</v>
      </c>
      <c r="D486" s="20" t="str">
        <f t="shared" si="4"/>
        <v>19</v>
      </c>
      <c r="E486" s="20" t="str">
        <f t="shared" si="5"/>
        <v>19051</v>
      </c>
      <c r="F486" s="25">
        <v>1905119.0</v>
      </c>
      <c r="G486" s="20" t="s">
        <v>25233</v>
      </c>
      <c r="H486" s="26">
        <v>5920.0</v>
      </c>
      <c r="I486" s="26">
        <v>8037060.0</v>
      </c>
      <c r="J486" s="25">
        <v>1.14</v>
      </c>
      <c r="K486" s="26">
        <v>9162248.0</v>
      </c>
      <c r="L486" s="26">
        <v>8037060.0</v>
      </c>
      <c r="M486" s="25">
        <v>1.14</v>
      </c>
      <c r="N486" s="25">
        <v>1.28</v>
      </c>
      <c r="O486" s="26">
        <v>1.1727678E7</v>
      </c>
      <c r="P486" s="26">
        <v>6.93877595E10</v>
      </c>
      <c r="Q486" s="26">
        <v>7.0000761476E10</v>
      </c>
      <c r="R486" s="26">
        <v>6.13001976E8</v>
      </c>
      <c r="S486" s="27">
        <v>0.009</v>
      </c>
      <c r="T486" s="20" t="str">
        <f t="array" ref="T486">INDEX(Sheet10!D:D,MATCH(C486&amp;E486,INDEX(Sheet10!A:A&amp;Sheet10!B:B,0),0))</f>
        <v>P19AE</v>
      </c>
      <c r="U486" s="20" t="str">
        <f>VLOOKUP(T486,Sheet10!D:E,2,FALSE)</f>
        <v>Skin Graft Proc.</v>
      </c>
      <c r="V486" s="20"/>
      <c r="W486" s="20"/>
      <c r="X486" s="20"/>
      <c r="Y486" s="20"/>
      <c r="Z486" s="20"/>
      <c r="AA486" s="20"/>
      <c r="AB486" s="20"/>
      <c r="AC486" s="20"/>
      <c r="AD486" s="20"/>
      <c r="AE486" s="20"/>
    </row>
    <row r="487">
      <c r="A487" s="20" t="str">
        <f t="shared" ref="A487:B487" si="488">T487</f>
        <v>P19AF</v>
      </c>
      <c r="B487" s="20" t="str">
        <f t="shared" si="488"/>
        <v>Breast Conserving Surgery Proc.</v>
      </c>
      <c r="C487" s="20" t="str">
        <f t="shared" si="3"/>
        <v>1</v>
      </c>
      <c r="D487" s="20" t="str">
        <f t="shared" si="4"/>
        <v>19</v>
      </c>
      <c r="E487" s="20" t="str">
        <f t="shared" si="5"/>
        <v>19061</v>
      </c>
      <c r="F487" s="25">
        <v>1906119.0</v>
      </c>
      <c r="G487" s="20" t="s">
        <v>25242</v>
      </c>
      <c r="H487" s="26">
        <v>16472.0</v>
      </c>
      <c r="I487" s="26">
        <v>8037060.0</v>
      </c>
      <c r="J487" s="25">
        <v>0.84</v>
      </c>
      <c r="K487" s="26">
        <v>6751130.0</v>
      </c>
      <c r="L487" s="26">
        <v>8037060.0</v>
      </c>
      <c r="M487" s="25">
        <v>0.84</v>
      </c>
      <c r="N487" s="25">
        <v>1.0</v>
      </c>
      <c r="O487" s="26">
        <v>6751130.0</v>
      </c>
      <c r="P487" s="26">
        <v>1.048697662E11</v>
      </c>
      <c r="Q487" s="26">
        <v>1.12513548449E11</v>
      </c>
      <c r="R487" s="26">
        <v>7.643782249E9</v>
      </c>
      <c r="S487" s="27">
        <v>0.073</v>
      </c>
      <c r="T487" s="20" t="str">
        <f t="array" ref="T487">INDEX(Sheet10!D:D,MATCH(C487&amp;E487,INDEX(Sheet10!A:A&amp;Sheet10!B:B,0),0))</f>
        <v>P19AF</v>
      </c>
      <c r="U487" s="20" t="str">
        <f>VLOOKUP(T487,Sheet10!D:E,2,FALSE)</f>
        <v>Breast Conserving Surgery Proc.</v>
      </c>
      <c r="V487" s="20"/>
      <c r="W487" s="20"/>
      <c r="X487" s="20"/>
      <c r="Y487" s="20"/>
      <c r="Z487" s="20"/>
      <c r="AA487" s="20"/>
      <c r="AB487" s="20"/>
      <c r="AC487" s="20"/>
      <c r="AD487" s="20"/>
      <c r="AE487" s="20"/>
    </row>
    <row r="488">
      <c r="A488" s="20" t="str">
        <f t="shared" ref="A488:B488" si="489">T488</f>
        <v>P19AG</v>
      </c>
      <c r="B488" s="20" t="str">
        <f t="shared" si="489"/>
        <v>Total Mastectomy Proc.</v>
      </c>
      <c r="C488" s="20" t="str">
        <f t="shared" si="3"/>
        <v>1</v>
      </c>
      <c r="D488" s="20" t="str">
        <f t="shared" si="4"/>
        <v>19</v>
      </c>
      <c r="E488" s="20" t="str">
        <f t="shared" si="5"/>
        <v>19071</v>
      </c>
      <c r="F488" s="25">
        <v>1907110.0</v>
      </c>
      <c r="G488" s="20" t="s">
        <v>34034</v>
      </c>
      <c r="H488" s="26">
        <v>31740.0</v>
      </c>
      <c r="I488" s="26">
        <v>8037060.0</v>
      </c>
      <c r="J488" s="25">
        <v>1.03</v>
      </c>
      <c r="K488" s="26">
        <v>8278172.0</v>
      </c>
      <c r="L488" s="26">
        <v>8037060.0</v>
      </c>
      <c r="M488" s="25">
        <v>1.03</v>
      </c>
      <c r="N488" s="25">
        <v>0.99</v>
      </c>
      <c r="O488" s="26">
        <v>8195390.0</v>
      </c>
      <c r="P488" s="26">
        <v>2.460791574E11</v>
      </c>
      <c r="Q488" s="26">
        <v>2.63839265203E11</v>
      </c>
      <c r="R488" s="26">
        <v>1.7760107803E10</v>
      </c>
      <c r="S488" s="27">
        <v>0.072</v>
      </c>
      <c r="T488" s="20" t="str">
        <f t="array" ref="T488">INDEX(Sheet10!D:D,MATCH(C488&amp;E488,INDEX(Sheet10!A:A&amp;Sheet10!B:B,0),0))</f>
        <v>P19AG</v>
      </c>
      <c r="U488" s="20" t="str">
        <f>VLOOKUP(T488,Sheet10!D:E,2,FALSE)</f>
        <v>Total Mastectomy Proc.</v>
      </c>
      <c r="V488" s="20"/>
      <c r="W488" s="20"/>
      <c r="X488" s="20"/>
      <c r="Y488" s="20"/>
      <c r="Z488" s="20"/>
      <c r="AA488" s="20"/>
      <c r="AB488" s="20"/>
      <c r="AC488" s="20"/>
      <c r="AD488" s="20"/>
      <c r="AE488" s="20"/>
    </row>
    <row r="489">
      <c r="A489" s="20" t="str">
        <f t="shared" ref="A489:B489" si="490">T489</f>
        <v>P19AG</v>
      </c>
      <c r="B489" s="20" t="str">
        <f t="shared" si="490"/>
        <v>Total Mastectomy Proc.</v>
      </c>
      <c r="C489" s="20" t="str">
        <f t="shared" si="3"/>
        <v>1</v>
      </c>
      <c r="D489" s="20" t="str">
        <f t="shared" si="4"/>
        <v>19</v>
      </c>
      <c r="E489" s="20" t="str">
        <f t="shared" si="5"/>
        <v>19071</v>
      </c>
      <c r="F489" s="25">
        <v>1907111.0</v>
      </c>
      <c r="G489" s="20" t="s">
        <v>34071</v>
      </c>
      <c r="H489" s="26">
        <v>4025.0</v>
      </c>
      <c r="I489" s="26">
        <v>8037060.0</v>
      </c>
      <c r="J489" s="25">
        <v>1.65</v>
      </c>
      <c r="K489" s="26">
        <v>1.3261149E7</v>
      </c>
      <c r="L489" s="26">
        <v>8037060.0</v>
      </c>
      <c r="M489" s="25">
        <v>1.65</v>
      </c>
      <c r="N489" s="25">
        <v>1.09</v>
      </c>
      <c r="O489" s="26">
        <v>1.4454652E7</v>
      </c>
      <c r="P489" s="26">
        <v>5.82021247E10</v>
      </c>
      <c r="Q489" s="26">
        <v>5.8796878583E10</v>
      </c>
      <c r="R489" s="26">
        <v>5.94753883E8</v>
      </c>
      <c r="S489" s="27">
        <v>0.01</v>
      </c>
      <c r="T489" s="20" t="str">
        <f t="array" ref="T489">INDEX(Sheet10!D:D,MATCH(C489&amp;E489,INDEX(Sheet10!A:A&amp;Sheet10!B:B,0),0))</f>
        <v>P19AG</v>
      </c>
      <c r="U489" s="20" t="str">
        <f>VLOOKUP(T489,Sheet10!D:E,2,FALSE)</f>
        <v>Total Mastectomy Proc.</v>
      </c>
      <c r="V489" s="20"/>
      <c r="W489" s="20"/>
      <c r="X489" s="20"/>
      <c r="Y489" s="20"/>
      <c r="Z489" s="20"/>
      <c r="AA489" s="20"/>
      <c r="AB489" s="20"/>
      <c r="AC489" s="20"/>
      <c r="AD489" s="20"/>
      <c r="AE489" s="20"/>
    </row>
    <row r="490">
      <c r="A490" s="20" t="str">
        <f t="shared" ref="A490:B490" si="491">T490</f>
        <v>P19AH</v>
      </c>
      <c r="B490" s="20" t="str">
        <f t="shared" si="491"/>
        <v>Plastic Proc.</v>
      </c>
      <c r="C490" s="20" t="str">
        <f t="shared" si="3"/>
        <v>1</v>
      </c>
      <c r="D490" s="20" t="str">
        <f t="shared" si="4"/>
        <v>19</v>
      </c>
      <c r="E490" s="20" t="str">
        <f t="shared" si="5"/>
        <v>19081</v>
      </c>
      <c r="F490" s="25">
        <v>1908110.0</v>
      </c>
      <c r="G490" s="20" t="s">
        <v>34112</v>
      </c>
      <c r="H490" s="26">
        <v>13850.0</v>
      </c>
      <c r="I490" s="26">
        <v>8037060.0</v>
      </c>
      <c r="J490" s="25">
        <v>0.76</v>
      </c>
      <c r="K490" s="26">
        <v>6108166.0</v>
      </c>
      <c r="L490" s="26">
        <v>8037060.0</v>
      </c>
      <c r="M490" s="25">
        <v>0.76</v>
      </c>
      <c r="N490" s="25">
        <v>1.0</v>
      </c>
      <c r="O490" s="26">
        <v>6108166.0</v>
      </c>
      <c r="P490" s="26">
        <v>6.92061563E10</v>
      </c>
      <c r="Q490" s="26">
        <v>8.573348156E10</v>
      </c>
      <c r="R490" s="26">
        <v>1.652732526E10</v>
      </c>
      <c r="S490" s="27">
        <v>0.239</v>
      </c>
      <c r="T490" s="20" t="str">
        <f t="array" ref="T490">INDEX(Sheet10!D:D,MATCH(C490&amp;E490,INDEX(Sheet10!A:A&amp;Sheet10!B:B,0),0))</f>
        <v>P19AH</v>
      </c>
      <c r="U490" s="20" t="str">
        <f>VLOOKUP(T490,Sheet10!D:E,2,FALSE)</f>
        <v>Plastic Proc.</v>
      </c>
      <c r="V490" s="20"/>
      <c r="W490" s="20"/>
      <c r="X490" s="20"/>
      <c r="Y490" s="20"/>
      <c r="Z490" s="20"/>
      <c r="AA490" s="20"/>
      <c r="AB490" s="20"/>
      <c r="AC490" s="20"/>
      <c r="AD490" s="20"/>
      <c r="AE490" s="20"/>
    </row>
    <row r="491">
      <c r="A491" s="20" t="str">
        <f t="shared" ref="A491:B491" si="492">T491</f>
        <v>P19AH</v>
      </c>
      <c r="B491" s="20" t="str">
        <f t="shared" si="492"/>
        <v>Plastic Proc.</v>
      </c>
      <c r="C491" s="20" t="str">
        <f t="shared" si="3"/>
        <v>1</v>
      </c>
      <c r="D491" s="20" t="str">
        <f t="shared" si="4"/>
        <v>19</v>
      </c>
      <c r="E491" s="20" t="str">
        <f t="shared" si="5"/>
        <v>19081</v>
      </c>
      <c r="F491" s="25">
        <v>1908111.0</v>
      </c>
      <c r="G491" s="20" t="s">
        <v>34151</v>
      </c>
      <c r="H491" s="25">
        <v>300.0</v>
      </c>
      <c r="I491" s="26">
        <v>8037060.0</v>
      </c>
      <c r="J491" s="25">
        <v>1.22</v>
      </c>
      <c r="K491" s="26">
        <v>9805213.0</v>
      </c>
      <c r="L491" s="26">
        <v>8037060.0</v>
      </c>
      <c r="M491" s="25">
        <v>1.22</v>
      </c>
      <c r="N491" s="25">
        <v>1.0</v>
      </c>
      <c r="O491" s="26">
        <v>9805213.0</v>
      </c>
      <c r="P491" s="26">
        <v>2.8514182E9</v>
      </c>
      <c r="Q491" s="26">
        <v>2.97728946E9</v>
      </c>
      <c r="R491" s="26">
        <v>1.2587126E8</v>
      </c>
      <c r="S491" s="27">
        <v>0.044</v>
      </c>
      <c r="T491" s="20" t="str">
        <f t="array" ref="T491">INDEX(Sheet10!D:D,MATCH(C491&amp;E491,INDEX(Sheet10!A:A&amp;Sheet10!B:B,0),0))</f>
        <v>P19AH</v>
      </c>
      <c r="U491" s="20" t="str">
        <f>VLOOKUP(T491,Sheet10!D:E,2,FALSE)</f>
        <v>Plastic Proc.</v>
      </c>
      <c r="V491" s="20"/>
      <c r="W491" s="20"/>
      <c r="X491" s="20"/>
      <c r="Y491" s="20"/>
      <c r="Z491" s="20"/>
      <c r="AA491" s="20"/>
      <c r="AB491" s="20"/>
      <c r="AC491" s="20"/>
      <c r="AD491" s="20"/>
      <c r="AE491" s="20"/>
    </row>
    <row r="492">
      <c r="A492" s="20" t="str">
        <f t="shared" ref="A492:B492" si="493">T492</f>
        <v>P19AJ</v>
      </c>
      <c r="B492" s="20" t="str">
        <f t="shared" si="493"/>
        <v>Biopsy &amp; Local Excision of Breast Proc.</v>
      </c>
      <c r="C492" s="20" t="str">
        <f t="shared" si="3"/>
        <v>1</v>
      </c>
      <c r="D492" s="20" t="str">
        <f t="shared" si="4"/>
        <v>19</v>
      </c>
      <c r="E492" s="20" t="str">
        <f t="shared" si="5"/>
        <v>19091</v>
      </c>
      <c r="F492" s="25">
        <v>1909110.0</v>
      </c>
      <c r="G492" s="20" t="s">
        <v>34190</v>
      </c>
      <c r="H492" s="26">
        <v>115100.0</v>
      </c>
      <c r="I492" s="26">
        <v>8037060.0</v>
      </c>
      <c r="J492" s="25">
        <v>0.8</v>
      </c>
      <c r="K492" s="26">
        <v>6429648.0</v>
      </c>
      <c r="L492" s="26">
        <v>8037060.0</v>
      </c>
      <c r="M492" s="25">
        <v>0.8</v>
      </c>
      <c r="N492" s="25">
        <v>1.0</v>
      </c>
      <c r="O492" s="26">
        <v>6429648.0</v>
      </c>
      <c r="P492" s="26">
        <v>7.246252664E11</v>
      </c>
      <c r="Q492" s="26">
        <v>7.488109308E11</v>
      </c>
      <c r="R492" s="26">
        <v>2.41856644E10</v>
      </c>
      <c r="S492" s="27">
        <v>0.033</v>
      </c>
      <c r="T492" s="20" t="str">
        <f t="array" ref="T492">INDEX(Sheet10!D:D,MATCH(C492&amp;E492,INDEX(Sheet10!A:A&amp;Sheet10!B:B,0),0))</f>
        <v>P19AJ</v>
      </c>
      <c r="U492" s="20" t="str">
        <f>VLOOKUP(T492,Sheet10!D:E,2,FALSE)</f>
        <v>Biopsy &amp; Local Excision of Breast Proc.</v>
      </c>
      <c r="V492" s="20"/>
      <c r="W492" s="20"/>
      <c r="X492" s="20"/>
      <c r="Y492" s="20"/>
      <c r="Z492" s="20"/>
      <c r="AA492" s="20"/>
      <c r="AB492" s="20"/>
      <c r="AC492" s="20"/>
      <c r="AD492" s="20"/>
      <c r="AE492" s="20"/>
    </row>
    <row r="493">
      <c r="A493" s="20" t="str">
        <f t="shared" ref="A493:B493" si="494">T493</f>
        <v>P19AJ</v>
      </c>
      <c r="B493" s="20" t="str">
        <f t="shared" si="494"/>
        <v>Biopsy &amp; Local Excision of Breast Proc.</v>
      </c>
      <c r="C493" s="20" t="str">
        <f t="shared" si="3"/>
        <v>1</v>
      </c>
      <c r="D493" s="20" t="str">
        <f t="shared" si="4"/>
        <v>19</v>
      </c>
      <c r="E493" s="20" t="str">
        <f t="shared" si="5"/>
        <v>19091</v>
      </c>
      <c r="F493" s="25">
        <v>1909111.0</v>
      </c>
      <c r="G493" s="20" t="s">
        <v>34233</v>
      </c>
      <c r="H493" s="26">
        <v>2470.0</v>
      </c>
      <c r="I493" s="26">
        <v>8037060.0</v>
      </c>
      <c r="J493" s="25">
        <v>1.14</v>
      </c>
      <c r="K493" s="26">
        <v>9162248.0</v>
      </c>
      <c r="L493" s="26">
        <v>8037060.0</v>
      </c>
      <c r="M493" s="25">
        <v>1.14</v>
      </c>
      <c r="N493" s="25">
        <v>1.28</v>
      </c>
      <c r="O493" s="26">
        <v>1.1727678E7</v>
      </c>
      <c r="P493" s="26">
        <v>2.88838265E10</v>
      </c>
      <c r="Q493" s="26">
        <v>2.9204316541E10</v>
      </c>
      <c r="R493" s="26">
        <v>3.20490041E8</v>
      </c>
      <c r="S493" s="27">
        <v>0.011</v>
      </c>
      <c r="T493" s="20" t="str">
        <f t="array" ref="T493">INDEX(Sheet10!D:D,MATCH(C493&amp;E493,INDEX(Sheet10!A:A&amp;Sheet10!B:B,0),0))</f>
        <v>P19AJ</v>
      </c>
      <c r="U493" s="20" t="str">
        <f>VLOOKUP(T493,Sheet10!D:E,2,FALSE)</f>
        <v>Biopsy &amp; Local Excision of Breast Proc.</v>
      </c>
      <c r="V493" s="20"/>
      <c r="W493" s="20"/>
      <c r="X493" s="20"/>
      <c r="Y493" s="20"/>
      <c r="Z493" s="20"/>
      <c r="AA493" s="20"/>
      <c r="AB493" s="20"/>
      <c r="AC493" s="20"/>
      <c r="AD493" s="20"/>
      <c r="AE493" s="20"/>
    </row>
    <row r="494">
      <c r="A494" s="20" t="str">
        <f t="shared" ref="A494:B494" si="495">T494</f>
        <v>P19AK</v>
      </c>
      <c r="B494" s="20" t="str">
        <f t="shared" si="495"/>
        <v>Excisional Surgery &amp; Repair, Flaps &amp; Grafts, Nail Surgery</v>
      </c>
      <c r="C494" s="20" t="str">
        <f t="shared" si="3"/>
        <v>1</v>
      </c>
      <c r="D494" s="20" t="str">
        <f t="shared" si="4"/>
        <v>19</v>
      </c>
      <c r="E494" s="20" t="str">
        <f t="shared" si="5"/>
        <v>19101</v>
      </c>
      <c r="F494" s="25">
        <v>1910110.0</v>
      </c>
      <c r="G494" s="20" t="s">
        <v>34274</v>
      </c>
      <c r="H494" s="26">
        <v>106936.0</v>
      </c>
      <c r="I494" s="26">
        <v>8037060.0</v>
      </c>
      <c r="J494" s="25">
        <v>0.76</v>
      </c>
      <c r="K494" s="26">
        <v>6108166.0</v>
      </c>
      <c r="L494" s="26">
        <v>8037060.0</v>
      </c>
      <c r="M494" s="25">
        <v>0.76</v>
      </c>
      <c r="N494" s="25">
        <v>0.41</v>
      </c>
      <c r="O494" s="26">
        <v>2504348.0</v>
      </c>
      <c r="P494" s="26">
        <v>2.51817937E11</v>
      </c>
      <c r="Q494" s="26">
        <v>2.78269036607E11</v>
      </c>
      <c r="R494" s="26">
        <v>2.6451099607E10</v>
      </c>
      <c r="S494" s="27">
        <v>0.105</v>
      </c>
      <c r="T494" s="20" t="str">
        <f t="array" ref="T494">INDEX(Sheet10!D:D,MATCH(C494&amp;E494,INDEX(Sheet10!A:A&amp;Sheet10!B:B,0),0))</f>
        <v>P19AK</v>
      </c>
      <c r="U494" s="20" t="str">
        <f>VLOOKUP(T494,Sheet10!D:E,2,FALSE)</f>
        <v>Excisional Surgery &amp; Repair, Flaps &amp; Grafts, Nail Surgery</v>
      </c>
      <c r="V494" s="20"/>
      <c r="W494" s="20"/>
      <c r="X494" s="20"/>
      <c r="Y494" s="20"/>
      <c r="Z494" s="20"/>
      <c r="AA494" s="20"/>
      <c r="AB494" s="20"/>
      <c r="AC494" s="20"/>
      <c r="AD494" s="20"/>
      <c r="AE494" s="20"/>
    </row>
    <row r="495">
      <c r="A495" s="20" t="str">
        <f t="shared" ref="A495:B495" si="496">T495</f>
        <v>P19AK</v>
      </c>
      <c r="B495" s="20" t="str">
        <f t="shared" si="496"/>
        <v>Excisional Surgery &amp; Repair, Flaps &amp; Grafts, Nail Surgery</v>
      </c>
      <c r="C495" s="20" t="str">
        <f t="shared" si="3"/>
        <v>1</v>
      </c>
      <c r="D495" s="20" t="str">
        <f t="shared" si="4"/>
        <v>19</v>
      </c>
      <c r="E495" s="20" t="str">
        <f t="shared" si="5"/>
        <v>19101</v>
      </c>
      <c r="F495" s="25">
        <v>1910111.0</v>
      </c>
      <c r="G495" s="20" t="s">
        <v>34297</v>
      </c>
      <c r="H495" s="26">
        <v>10587.0</v>
      </c>
      <c r="I495" s="26">
        <v>8037060.0</v>
      </c>
      <c r="J495" s="25">
        <v>1.26</v>
      </c>
      <c r="K495" s="26">
        <v>1.0126696E7</v>
      </c>
      <c r="L495" s="26">
        <v>8037060.0</v>
      </c>
      <c r="M495" s="25">
        <v>1.26</v>
      </c>
      <c r="N495" s="25">
        <v>1.0</v>
      </c>
      <c r="O495" s="26">
        <v>1.0126696E7</v>
      </c>
      <c r="P495" s="26">
        <v>5.59606045E10</v>
      </c>
      <c r="Q495" s="26">
        <v>1.08542277614E11</v>
      </c>
      <c r="R495" s="26">
        <v>5.2581673114E10</v>
      </c>
      <c r="S495" s="27">
        <v>0.94</v>
      </c>
      <c r="T495" s="20" t="str">
        <f t="array" ref="T495">INDEX(Sheet10!D:D,MATCH(C495&amp;E495,INDEX(Sheet10!A:A&amp;Sheet10!B:B,0),0))</f>
        <v>P19AK</v>
      </c>
      <c r="U495" s="20" t="str">
        <f>VLOOKUP(T495,Sheet10!D:E,2,FALSE)</f>
        <v>Excisional Surgery &amp; Repair, Flaps &amp; Grafts, Nail Surgery</v>
      </c>
      <c r="V495" s="20"/>
      <c r="W495" s="20"/>
      <c r="X495" s="20"/>
      <c r="Y495" s="20"/>
      <c r="Z495" s="20"/>
      <c r="AA495" s="20"/>
      <c r="AB495" s="20"/>
      <c r="AC495" s="20"/>
      <c r="AD495" s="20"/>
      <c r="AE495" s="20"/>
    </row>
    <row r="496">
      <c r="A496" s="20" t="str">
        <f t="shared" ref="A496:B496" si="497">T496</f>
        <v>P19AN</v>
      </c>
      <c r="B496" s="20" t="str">
        <f t="shared" si="497"/>
        <v>Wound Care Proc.</v>
      </c>
      <c r="C496" s="20" t="str">
        <f t="shared" si="3"/>
        <v>1</v>
      </c>
      <c r="D496" s="20" t="str">
        <f t="shared" si="4"/>
        <v>19</v>
      </c>
      <c r="E496" s="20" t="str">
        <f t="shared" si="5"/>
        <v>19131</v>
      </c>
      <c r="F496" s="25">
        <v>1913110.0</v>
      </c>
      <c r="G496" s="20" t="s">
        <v>34330</v>
      </c>
      <c r="H496" s="26">
        <v>47852.0</v>
      </c>
      <c r="I496" s="26">
        <v>8037060.0</v>
      </c>
      <c r="J496" s="25">
        <v>0.76</v>
      </c>
      <c r="K496" s="26">
        <v>6108166.0</v>
      </c>
      <c r="L496" s="26">
        <v>8037060.0</v>
      </c>
      <c r="M496" s="25">
        <v>0.76</v>
      </c>
      <c r="N496" s="25">
        <v>0.78</v>
      </c>
      <c r="O496" s="26">
        <v>4764369.0</v>
      </c>
      <c r="P496" s="26">
        <v>2.158133695E11</v>
      </c>
      <c r="Q496" s="26">
        <v>2.32203183427E11</v>
      </c>
      <c r="R496" s="26">
        <v>1.6389813927E10</v>
      </c>
      <c r="S496" s="27">
        <v>0.076</v>
      </c>
      <c r="T496" s="20" t="str">
        <f t="array" ref="T496">INDEX(Sheet10!D:D,MATCH(C496&amp;E496,INDEX(Sheet10!A:A&amp;Sheet10!B:B,0),0))</f>
        <v>P19AN</v>
      </c>
      <c r="U496" s="20" t="str">
        <f>VLOOKUP(T496,Sheet10!D:E,2,FALSE)</f>
        <v>Wound Care Proc.</v>
      </c>
      <c r="V496" s="20"/>
      <c r="W496" s="20"/>
      <c r="X496" s="20"/>
      <c r="Y496" s="20"/>
      <c r="Z496" s="20"/>
      <c r="AA496" s="20"/>
      <c r="AB496" s="20"/>
      <c r="AC496" s="20"/>
      <c r="AD496" s="20"/>
      <c r="AE496" s="20"/>
    </row>
    <row r="497">
      <c r="A497" s="20" t="str">
        <f t="shared" ref="A497:B497" si="498">T497</f>
        <v>P19AN</v>
      </c>
      <c r="B497" s="20" t="str">
        <f t="shared" si="498"/>
        <v>Wound Care Proc.</v>
      </c>
      <c r="C497" s="20" t="str">
        <f t="shared" si="3"/>
        <v>1</v>
      </c>
      <c r="D497" s="20" t="str">
        <f t="shared" si="4"/>
        <v>19</v>
      </c>
      <c r="E497" s="20" t="str">
        <f t="shared" si="5"/>
        <v>19131</v>
      </c>
      <c r="F497" s="25">
        <v>1913111.0</v>
      </c>
      <c r="G497" s="20" t="s">
        <v>34369</v>
      </c>
      <c r="H497" s="26">
        <v>1383.0</v>
      </c>
      <c r="I497" s="26">
        <v>8037060.0</v>
      </c>
      <c r="J497" s="25">
        <v>0.99</v>
      </c>
      <c r="K497" s="26">
        <v>7956689.0</v>
      </c>
      <c r="L497" s="26">
        <v>8037060.0</v>
      </c>
      <c r="M497" s="25">
        <v>0.99</v>
      </c>
      <c r="N497" s="25">
        <v>1.0</v>
      </c>
      <c r="O497" s="26">
        <v>7956689.0</v>
      </c>
      <c r="P497" s="26">
        <v>9.1194108E9</v>
      </c>
      <c r="Q497" s="26">
        <v>1.115354044E10</v>
      </c>
      <c r="R497" s="26">
        <v>2.03412964E9</v>
      </c>
      <c r="S497" s="27">
        <v>0.223</v>
      </c>
      <c r="T497" s="20" t="str">
        <f t="array" ref="T497">INDEX(Sheet10!D:D,MATCH(C497&amp;E497,INDEX(Sheet10!A:A&amp;Sheet10!B:B,0),0))</f>
        <v>P19AN</v>
      </c>
      <c r="U497" s="20" t="str">
        <f>VLOOKUP(T497,Sheet10!D:E,2,FALSE)</f>
        <v>Wound Care Proc.</v>
      </c>
      <c r="V497" s="20"/>
      <c r="W497" s="20"/>
      <c r="X497" s="20"/>
      <c r="Y497" s="20"/>
      <c r="Z497" s="20"/>
      <c r="AA497" s="20"/>
      <c r="AB497" s="20"/>
      <c r="AC497" s="20"/>
      <c r="AD497" s="20"/>
      <c r="AE497" s="20"/>
    </row>
    <row r="498">
      <c r="A498" s="20" t="str">
        <f t="shared" ref="A498:B498" si="499">T498</f>
        <v>P19AP</v>
      </c>
      <c r="B498" s="20" t="str">
        <f t="shared" si="499"/>
        <v>Skin, Subcutaneous Tissue &amp; Breast Proc.</v>
      </c>
      <c r="C498" s="20" t="str">
        <f t="shared" si="3"/>
        <v>1</v>
      </c>
      <c r="D498" s="20" t="str">
        <f t="shared" si="4"/>
        <v>19</v>
      </c>
      <c r="E498" s="20" t="str">
        <f t="shared" si="5"/>
        <v>19151</v>
      </c>
      <c r="F498" s="25">
        <v>1915110.0</v>
      </c>
      <c r="G498" s="20" t="s">
        <v>34397</v>
      </c>
      <c r="H498" s="26">
        <v>52539.0</v>
      </c>
      <c r="I498" s="26">
        <v>8037060.0</v>
      </c>
      <c r="J498" s="25">
        <v>0.8</v>
      </c>
      <c r="K498" s="26">
        <v>6429648.0</v>
      </c>
      <c r="L498" s="26">
        <v>8037060.0</v>
      </c>
      <c r="M498" s="25">
        <v>0.8</v>
      </c>
      <c r="N498" s="25">
        <v>0.88</v>
      </c>
      <c r="O498" s="26">
        <v>5658090.0</v>
      </c>
      <c r="P498" s="26">
        <v>2.810680975E11</v>
      </c>
      <c r="Q498" s="26">
        <v>3.01617382099E11</v>
      </c>
      <c r="R498" s="26">
        <v>2.0549284599E10</v>
      </c>
      <c r="S498" s="27">
        <v>0.073</v>
      </c>
      <c r="T498" s="20" t="str">
        <f t="array" ref="T498">INDEX(Sheet10!D:D,MATCH(C498&amp;E498,INDEX(Sheet10!A:A&amp;Sheet10!B:B,0),0))</f>
        <v>P19AP</v>
      </c>
      <c r="U498" s="20" t="str">
        <f>VLOOKUP(T498,Sheet10!D:E,2,FALSE)</f>
        <v>Skin, Subcutaneous Tissue &amp; Breast Proc.</v>
      </c>
      <c r="V498" s="20"/>
      <c r="W498" s="20"/>
      <c r="X498" s="20"/>
      <c r="Y498" s="20"/>
      <c r="Z498" s="20"/>
      <c r="AA498" s="20"/>
      <c r="AB498" s="20"/>
      <c r="AC498" s="20"/>
      <c r="AD498" s="20"/>
      <c r="AE498" s="20"/>
    </row>
    <row r="499">
      <c r="A499" s="20" t="str">
        <f t="shared" ref="A499:B499" si="500">T499</f>
        <v>P19AP</v>
      </c>
      <c r="B499" s="20" t="str">
        <f t="shared" si="500"/>
        <v>Skin, Subcutaneous Tissue &amp; Breast Proc.</v>
      </c>
      <c r="C499" s="20" t="str">
        <f t="shared" si="3"/>
        <v>1</v>
      </c>
      <c r="D499" s="20" t="str">
        <f t="shared" si="4"/>
        <v>19</v>
      </c>
      <c r="E499" s="20" t="str">
        <f t="shared" si="5"/>
        <v>19151</v>
      </c>
      <c r="F499" s="25">
        <v>1915111.0</v>
      </c>
      <c r="G499" s="20" t="s">
        <v>34421</v>
      </c>
      <c r="H499" s="26">
        <v>4232.0</v>
      </c>
      <c r="I499" s="26">
        <v>8037060.0</v>
      </c>
      <c r="J499" s="25">
        <v>1.29</v>
      </c>
      <c r="K499" s="26">
        <v>1.0367807E7</v>
      </c>
      <c r="L499" s="26">
        <v>8037060.0</v>
      </c>
      <c r="M499" s="25">
        <v>1.29</v>
      </c>
      <c r="N499" s="25">
        <v>1.07</v>
      </c>
      <c r="O499" s="26">
        <v>1.1093554E7</v>
      </c>
      <c r="P499" s="26">
        <v>4.70572792E10</v>
      </c>
      <c r="Q499" s="26">
        <v>4.756492139E10</v>
      </c>
      <c r="R499" s="26">
        <v>5.0764219E8</v>
      </c>
      <c r="S499" s="27">
        <v>0.011</v>
      </c>
      <c r="T499" s="20" t="str">
        <f t="array" ref="T499">INDEX(Sheet10!D:D,MATCH(C499&amp;E499,INDEX(Sheet10!A:A&amp;Sheet10!B:B,0),0))</f>
        <v>P19AP</v>
      </c>
      <c r="U499" s="20" t="str">
        <f>VLOOKUP(T499,Sheet10!D:E,2,FALSE)</f>
        <v>Skin, Subcutaneous Tissue &amp; Breast Proc.</v>
      </c>
      <c r="V499" s="20"/>
      <c r="W499" s="20"/>
      <c r="X499" s="20"/>
      <c r="Y499" s="20"/>
      <c r="Z499" s="20"/>
      <c r="AA499" s="20"/>
      <c r="AB499" s="20"/>
      <c r="AC499" s="20"/>
      <c r="AD499" s="20"/>
      <c r="AE499" s="20"/>
    </row>
    <row r="500">
      <c r="A500" s="20" t="str">
        <f t="shared" ref="A500:B500" si="501">T500</f>
        <v>P19AP</v>
      </c>
      <c r="B500" s="20" t="str">
        <f t="shared" si="501"/>
        <v>Skin, Subcutaneous Tissue &amp; Breast Proc.</v>
      </c>
      <c r="C500" s="20" t="str">
        <f t="shared" si="3"/>
        <v>1</v>
      </c>
      <c r="D500" s="20" t="str">
        <f t="shared" si="4"/>
        <v>19</v>
      </c>
      <c r="E500" s="20" t="str">
        <f t="shared" si="5"/>
        <v>19151</v>
      </c>
      <c r="F500" s="25">
        <v>1915112.0</v>
      </c>
      <c r="G500" s="20" t="s">
        <v>34447</v>
      </c>
      <c r="H500" s="26">
        <v>1068.0</v>
      </c>
      <c r="I500" s="26">
        <v>8037060.0</v>
      </c>
      <c r="J500" s="25">
        <v>2.15</v>
      </c>
      <c r="K500" s="26">
        <v>1.7279679E7</v>
      </c>
      <c r="L500" s="26">
        <v>8037060.0</v>
      </c>
      <c r="M500" s="25">
        <v>2.15</v>
      </c>
      <c r="N500" s="25">
        <v>1.04</v>
      </c>
      <c r="O500" s="26">
        <v>1.7970866E7</v>
      </c>
      <c r="P500" s="26">
        <v>1.92657676E10</v>
      </c>
      <c r="Q500" s="26">
        <v>1.9484957038E10</v>
      </c>
      <c r="R500" s="26">
        <v>2.19189438E8</v>
      </c>
      <c r="S500" s="27">
        <v>0.011</v>
      </c>
      <c r="T500" s="20" t="str">
        <f t="array" ref="T500">INDEX(Sheet10!D:D,MATCH(C500&amp;E500,INDEX(Sheet10!A:A&amp;Sheet10!B:B,0),0))</f>
        <v>P19AP</v>
      </c>
      <c r="U500" s="20" t="str">
        <f>VLOOKUP(T500,Sheet10!D:E,2,FALSE)</f>
        <v>Skin, Subcutaneous Tissue &amp; Breast Proc.</v>
      </c>
      <c r="V500" s="20"/>
      <c r="W500" s="20"/>
      <c r="X500" s="20"/>
      <c r="Y500" s="20"/>
      <c r="Z500" s="20"/>
      <c r="AA500" s="20"/>
      <c r="AB500" s="20"/>
      <c r="AC500" s="20"/>
      <c r="AD500" s="20"/>
      <c r="AE500" s="20"/>
    </row>
    <row r="501">
      <c r="A501" s="20" t="str">
        <f t="shared" ref="A501:B501" si="502">T501</f>
        <v>D19AA</v>
      </c>
      <c r="B501" s="20" t="str">
        <f t="shared" si="502"/>
        <v>Skin Ulcer</v>
      </c>
      <c r="C501" s="20" t="str">
        <f t="shared" si="3"/>
        <v>1</v>
      </c>
      <c r="D501" s="20" t="str">
        <f t="shared" si="4"/>
        <v>19</v>
      </c>
      <c r="E501" s="20" t="str">
        <f t="shared" si="5"/>
        <v>19611</v>
      </c>
      <c r="F501" s="25">
        <v>1961110.0</v>
      </c>
      <c r="G501" s="20" t="s">
        <v>34493</v>
      </c>
      <c r="H501" s="26">
        <v>1706.0</v>
      </c>
      <c r="I501" s="26">
        <v>8037060.0</v>
      </c>
      <c r="J501" s="25">
        <v>0.5</v>
      </c>
      <c r="K501" s="26">
        <v>4018530.0</v>
      </c>
      <c r="L501" s="26">
        <v>8037060.0</v>
      </c>
      <c r="M501" s="25">
        <v>0.5</v>
      </c>
      <c r="N501" s="25">
        <v>1.0</v>
      </c>
      <c r="O501" s="26">
        <v>4018530.0</v>
      </c>
      <c r="P501" s="26">
        <v>4.3319497E9</v>
      </c>
      <c r="Q501" s="26">
        <v>7.02538768E9</v>
      </c>
      <c r="R501" s="26">
        <v>2.69343798E9</v>
      </c>
      <c r="S501" s="27">
        <v>0.622</v>
      </c>
      <c r="T501" s="20" t="str">
        <f t="array" ref="T501">INDEX(Sheet10!D:D,MATCH(C501&amp;E501,INDEX(Sheet10!A:A&amp;Sheet10!B:B,0),0))</f>
        <v>D19AA</v>
      </c>
      <c r="U501" s="20" t="str">
        <f>VLOOKUP(T501,Sheet10!D:E,2,FALSE)</f>
        <v>Skin Ulcer</v>
      </c>
      <c r="V501" s="20"/>
      <c r="W501" s="20"/>
      <c r="X501" s="20"/>
      <c r="Y501" s="20"/>
      <c r="Z501" s="20"/>
      <c r="AA501" s="20"/>
      <c r="AB501" s="20"/>
      <c r="AC501" s="20"/>
      <c r="AD501" s="20"/>
      <c r="AE501" s="20"/>
    </row>
    <row r="502">
      <c r="A502" s="20" t="str">
        <f t="shared" ref="A502:B502" si="503">T502</f>
        <v>D19AA</v>
      </c>
      <c r="B502" s="20" t="str">
        <f t="shared" si="503"/>
        <v>Skin Ulcer</v>
      </c>
      <c r="C502" s="20" t="str">
        <f t="shared" si="3"/>
        <v>1</v>
      </c>
      <c r="D502" s="20" t="str">
        <f t="shared" si="4"/>
        <v>19</v>
      </c>
      <c r="E502" s="20" t="str">
        <f t="shared" si="5"/>
        <v>19611</v>
      </c>
      <c r="F502" s="25">
        <v>1961111.0</v>
      </c>
      <c r="G502" s="20" t="s">
        <v>34518</v>
      </c>
      <c r="H502" s="26">
        <v>1085.0</v>
      </c>
      <c r="I502" s="26">
        <v>8037060.0</v>
      </c>
      <c r="J502" s="25">
        <v>0.8</v>
      </c>
      <c r="K502" s="26">
        <v>6429648.0</v>
      </c>
      <c r="L502" s="26">
        <v>8037060.0</v>
      </c>
      <c r="M502" s="25">
        <v>0.8</v>
      </c>
      <c r="N502" s="25">
        <v>1.0</v>
      </c>
      <c r="O502" s="26">
        <v>6429648.0</v>
      </c>
      <c r="P502" s="26">
        <v>4.6716364E9</v>
      </c>
      <c r="Q502" s="26">
        <v>7.13671258E9</v>
      </c>
      <c r="R502" s="26">
        <v>2.46507618E9</v>
      </c>
      <c r="S502" s="27">
        <v>0.528</v>
      </c>
      <c r="T502" s="20" t="str">
        <f t="array" ref="T502">INDEX(Sheet10!D:D,MATCH(C502&amp;E502,INDEX(Sheet10!A:A&amp;Sheet10!B:B,0),0))</f>
        <v>D19AA</v>
      </c>
      <c r="U502" s="20" t="str">
        <f>VLOOKUP(T502,Sheet10!D:E,2,FALSE)</f>
        <v>Skin Ulcer</v>
      </c>
      <c r="V502" s="20"/>
      <c r="W502" s="20"/>
      <c r="X502" s="20"/>
      <c r="Y502" s="20"/>
      <c r="Z502" s="20"/>
      <c r="AA502" s="20"/>
      <c r="AB502" s="20"/>
      <c r="AC502" s="20"/>
      <c r="AD502" s="20"/>
      <c r="AE502" s="20"/>
    </row>
    <row r="503">
      <c r="A503" s="20" t="str">
        <f t="shared" ref="A503:B503" si="504">T503</f>
        <v>D19AB</v>
      </c>
      <c r="B503" s="20" t="str">
        <f t="shared" si="504"/>
        <v>Skin Malignancy</v>
      </c>
      <c r="C503" s="20" t="str">
        <f t="shared" si="3"/>
        <v>1</v>
      </c>
      <c r="D503" s="20" t="str">
        <f t="shared" si="4"/>
        <v>19</v>
      </c>
      <c r="E503" s="20" t="str">
        <f t="shared" si="5"/>
        <v>19626</v>
      </c>
      <c r="F503" s="25">
        <v>1962610.0</v>
      </c>
      <c r="G503" s="20" t="s">
        <v>34542</v>
      </c>
      <c r="H503" s="26">
        <v>1949.0</v>
      </c>
      <c r="I503" s="26">
        <v>8037060.0</v>
      </c>
      <c r="J503" s="25">
        <v>0.73</v>
      </c>
      <c r="K503" s="26">
        <v>5867054.0</v>
      </c>
      <c r="L503" s="26">
        <v>8037060.0</v>
      </c>
      <c r="M503" s="25">
        <v>0.73</v>
      </c>
      <c r="N503" s="25">
        <v>1.0</v>
      </c>
      <c r="O503" s="26">
        <v>5867054.0</v>
      </c>
      <c r="P503" s="26">
        <v>6.9013715E9</v>
      </c>
      <c r="Q503" s="26">
        <v>1.1501537856E10</v>
      </c>
      <c r="R503" s="26">
        <v>4.600166356E9</v>
      </c>
      <c r="S503" s="27">
        <v>0.667</v>
      </c>
      <c r="T503" s="20" t="str">
        <f t="array" ref="T503">INDEX(Sheet10!D:D,MATCH(C503&amp;E503,INDEX(Sheet10!A:A&amp;Sheet10!B:B,0),0))</f>
        <v>D19AB</v>
      </c>
      <c r="U503" s="20" t="str">
        <f>VLOOKUP(T503,Sheet10!D:E,2,FALSE)</f>
        <v>Skin Malignancy</v>
      </c>
      <c r="V503" s="20"/>
      <c r="W503" s="20"/>
      <c r="X503" s="20"/>
      <c r="Y503" s="20"/>
      <c r="Z503" s="20"/>
      <c r="AA503" s="20"/>
      <c r="AB503" s="20"/>
      <c r="AC503" s="20"/>
      <c r="AD503" s="20"/>
      <c r="AE503" s="20"/>
    </row>
    <row r="504">
      <c r="A504" s="20" t="str">
        <f t="shared" ref="A504:B504" si="505">T504</f>
        <v>D19AB</v>
      </c>
      <c r="B504" s="20" t="str">
        <f t="shared" si="505"/>
        <v>Skin Malignancy</v>
      </c>
      <c r="C504" s="20" t="str">
        <f t="shared" si="3"/>
        <v>1</v>
      </c>
      <c r="D504" s="20" t="str">
        <f t="shared" si="4"/>
        <v>19</v>
      </c>
      <c r="E504" s="20" t="str">
        <f t="shared" si="5"/>
        <v>19626</v>
      </c>
      <c r="F504" s="25">
        <v>1962611.0</v>
      </c>
      <c r="G504" s="20" t="s">
        <v>34574</v>
      </c>
      <c r="H504" s="25">
        <v>222.0</v>
      </c>
      <c r="I504" s="26">
        <v>8037060.0</v>
      </c>
      <c r="J504" s="25">
        <v>1.05</v>
      </c>
      <c r="K504" s="26">
        <v>8438913.0</v>
      </c>
      <c r="L504" s="26">
        <v>8037060.0</v>
      </c>
      <c r="M504" s="25">
        <v>1.05</v>
      </c>
      <c r="N504" s="25">
        <v>1.0</v>
      </c>
      <c r="O504" s="26">
        <v>8438913.0</v>
      </c>
      <c r="P504" s="26">
        <v>1.8916698E9</v>
      </c>
      <c r="Q504" s="26">
        <v>1.919638483E9</v>
      </c>
      <c r="R504" s="26">
        <v>2.7968683E7</v>
      </c>
      <c r="S504" s="27">
        <v>0.015</v>
      </c>
      <c r="T504" s="20" t="str">
        <f t="array" ref="T504">INDEX(Sheet10!D:D,MATCH(C504&amp;E504,INDEX(Sheet10!A:A&amp;Sheet10!B:B,0),0))</f>
        <v>D19AB</v>
      </c>
      <c r="U504" s="20" t="str">
        <f>VLOOKUP(T504,Sheet10!D:E,2,FALSE)</f>
        <v>Skin Malignancy</v>
      </c>
      <c r="V504" s="20"/>
      <c r="W504" s="20"/>
      <c r="X504" s="20"/>
      <c r="Y504" s="20"/>
      <c r="Z504" s="20"/>
      <c r="AA504" s="20"/>
      <c r="AB504" s="20"/>
      <c r="AC504" s="20"/>
      <c r="AD504" s="20"/>
      <c r="AE504" s="20"/>
    </row>
    <row r="505">
      <c r="A505" s="20" t="str">
        <f t="shared" ref="A505:B505" si="506">T505</f>
        <v>D19AC</v>
      </c>
      <c r="B505" s="20" t="str">
        <f t="shared" si="506"/>
        <v>Dermatology Emergency &amp; Skin Bullous Disorders</v>
      </c>
      <c r="C505" s="20" t="str">
        <f t="shared" si="3"/>
        <v>1</v>
      </c>
      <c r="D505" s="20" t="str">
        <f t="shared" si="4"/>
        <v>19</v>
      </c>
      <c r="E505" s="20" t="str">
        <f t="shared" si="5"/>
        <v>19631</v>
      </c>
      <c r="F505" s="25">
        <v>1963110.0</v>
      </c>
      <c r="G505" s="20" t="s">
        <v>34613</v>
      </c>
      <c r="H505" s="26">
        <v>10578.0</v>
      </c>
      <c r="I505" s="26">
        <v>8037060.0</v>
      </c>
      <c r="J505" s="25">
        <v>0.52</v>
      </c>
      <c r="K505" s="26">
        <v>4179271.0</v>
      </c>
      <c r="L505" s="26">
        <v>8037060.0</v>
      </c>
      <c r="M505" s="25">
        <v>0.52</v>
      </c>
      <c r="N505" s="25">
        <v>1.0</v>
      </c>
      <c r="O505" s="26">
        <v>4179271.0</v>
      </c>
      <c r="P505" s="26">
        <v>2.71373888E10</v>
      </c>
      <c r="Q505" s="26">
        <v>4.5389906754E10</v>
      </c>
      <c r="R505" s="26">
        <v>1.8252517954E10</v>
      </c>
      <c r="S505" s="27">
        <v>0.673</v>
      </c>
      <c r="T505" s="20" t="str">
        <f t="array" ref="T505">INDEX(Sheet10!D:D,MATCH(C505&amp;E505,INDEX(Sheet10!A:A&amp;Sheet10!B:B,0),0))</f>
        <v>D19AC</v>
      </c>
      <c r="U505" s="20" t="str">
        <f>VLOOKUP(T505,Sheet10!D:E,2,FALSE)</f>
        <v>Dermatology Emergency &amp; Skin Bullous Disorders</v>
      </c>
      <c r="V505" s="20"/>
      <c r="W505" s="20"/>
      <c r="X505" s="20"/>
      <c r="Y505" s="20"/>
      <c r="Z505" s="20"/>
      <c r="AA505" s="20"/>
      <c r="AB505" s="20"/>
      <c r="AC505" s="20"/>
      <c r="AD505" s="20"/>
      <c r="AE505" s="20"/>
    </row>
    <row r="506">
      <c r="A506" s="20" t="str">
        <f t="shared" ref="A506:B506" si="507">T506</f>
        <v>D19AC</v>
      </c>
      <c r="B506" s="20" t="str">
        <f t="shared" si="507"/>
        <v>Dermatology Emergency &amp; Skin Bullous Disorders</v>
      </c>
      <c r="C506" s="20" t="str">
        <f t="shared" si="3"/>
        <v>1</v>
      </c>
      <c r="D506" s="20" t="str">
        <f t="shared" si="4"/>
        <v>19</v>
      </c>
      <c r="E506" s="20" t="str">
        <f t="shared" si="5"/>
        <v>19631</v>
      </c>
      <c r="F506" s="25">
        <v>1963111.0</v>
      </c>
      <c r="G506" s="20" t="s">
        <v>34642</v>
      </c>
      <c r="H506" s="26">
        <v>2246.0</v>
      </c>
      <c r="I506" s="26">
        <v>8037060.0</v>
      </c>
      <c r="J506" s="25">
        <v>0.77</v>
      </c>
      <c r="K506" s="26">
        <v>6188536.0</v>
      </c>
      <c r="L506" s="26">
        <v>8037060.0</v>
      </c>
      <c r="M506" s="25">
        <v>0.77</v>
      </c>
      <c r="N506" s="25">
        <v>1.0</v>
      </c>
      <c r="O506" s="26">
        <v>6188536.0</v>
      </c>
      <c r="P506" s="26">
        <v>9.1102299E9</v>
      </c>
      <c r="Q506" s="26">
        <v>1.4203967305E10</v>
      </c>
      <c r="R506" s="26">
        <v>5.093737405E9</v>
      </c>
      <c r="S506" s="27">
        <v>0.559</v>
      </c>
      <c r="T506" s="20" t="str">
        <f t="array" ref="T506">INDEX(Sheet10!D:D,MATCH(C506&amp;E506,INDEX(Sheet10!A:A&amp;Sheet10!B:B,0),0))</f>
        <v>D19AC</v>
      </c>
      <c r="U506" s="20" t="str">
        <f>VLOOKUP(T506,Sheet10!D:E,2,FALSE)</f>
        <v>Dermatology Emergency &amp; Skin Bullous Disorders</v>
      </c>
      <c r="V506" s="20"/>
      <c r="W506" s="20"/>
      <c r="X506" s="20"/>
      <c r="Y506" s="20"/>
      <c r="Z506" s="20"/>
      <c r="AA506" s="20"/>
      <c r="AB506" s="20"/>
      <c r="AC506" s="20"/>
      <c r="AD506" s="20"/>
      <c r="AE506" s="20"/>
    </row>
    <row r="507">
      <c r="A507" s="20" t="str">
        <f t="shared" ref="A507:B507" si="508">T507</f>
        <v>D19AD</v>
      </c>
      <c r="B507" s="20" t="str">
        <f t="shared" si="508"/>
        <v>Papulosquamous Disorders</v>
      </c>
      <c r="C507" s="20" t="str">
        <f t="shared" si="3"/>
        <v>1</v>
      </c>
      <c r="D507" s="20" t="str">
        <f t="shared" si="4"/>
        <v>19</v>
      </c>
      <c r="E507" s="20" t="str">
        <f t="shared" si="5"/>
        <v>19641</v>
      </c>
      <c r="F507" s="25">
        <v>1964110.0</v>
      </c>
      <c r="G507" s="20" t="s">
        <v>34667</v>
      </c>
      <c r="H507" s="26">
        <v>1258.0</v>
      </c>
      <c r="I507" s="26">
        <v>8037060.0</v>
      </c>
      <c r="J507" s="25">
        <v>0.44</v>
      </c>
      <c r="K507" s="26">
        <v>3536306.0</v>
      </c>
      <c r="L507" s="26">
        <v>8037060.0</v>
      </c>
      <c r="M507" s="25">
        <v>0.44</v>
      </c>
      <c r="N507" s="25">
        <v>1.0</v>
      </c>
      <c r="O507" s="26">
        <v>3536306.0</v>
      </c>
      <c r="P507" s="26">
        <v>3.3792353E9</v>
      </c>
      <c r="Q507" s="26">
        <v>4.585427451E9</v>
      </c>
      <c r="R507" s="26">
        <v>1.206192151E9</v>
      </c>
      <c r="S507" s="27">
        <v>0.357</v>
      </c>
      <c r="T507" s="20" t="str">
        <f t="array" ref="T507">INDEX(Sheet10!D:D,MATCH(C507&amp;E507,INDEX(Sheet10!A:A&amp;Sheet10!B:B,0),0))</f>
        <v>D19AD</v>
      </c>
      <c r="U507" s="20" t="str">
        <f>VLOOKUP(T507,Sheet10!D:E,2,FALSE)</f>
        <v>Papulosquamous Disorders</v>
      </c>
      <c r="V507" s="20"/>
      <c r="W507" s="20"/>
      <c r="X507" s="20"/>
      <c r="Y507" s="20"/>
      <c r="Z507" s="20"/>
      <c r="AA507" s="20"/>
      <c r="AB507" s="20"/>
      <c r="AC507" s="20"/>
      <c r="AD507" s="20"/>
      <c r="AE507" s="20"/>
    </row>
    <row r="508">
      <c r="A508" s="20" t="str">
        <f t="shared" ref="A508:B508" si="509">T508</f>
        <v>D19AD</v>
      </c>
      <c r="B508" s="20" t="str">
        <f t="shared" si="509"/>
        <v>Papulosquamous Disorders</v>
      </c>
      <c r="C508" s="20" t="str">
        <f t="shared" si="3"/>
        <v>1</v>
      </c>
      <c r="D508" s="20" t="str">
        <f t="shared" si="4"/>
        <v>19</v>
      </c>
      <c r="E508" s="20" t="str">
        <f t="shared" si="5"/>
        <v>19641</v>
      </c>
      <c r="F508" s="25">
        <v>1964111.0</v>
      </c>
      <c r="G508" s="20" t="s">
        <v>34696</v>
      </c>
      <c r="H508" s="25">
        <v>303.0</v>
      </c>
      <c r="I508" s="26">
        <v>8037060.0</v>
      </c>
      <c r="J508" s="25">
        <v>0.67</v>
      </c>
      <c r="K508" s="26">
        <v>5384830.0</v>
      </c>
      <c r="L508" s="26">
        <v>8037060.0</v>
      </c>
      <c r="M508" s="25">
        <v>0.67</v>
      </c>
      <c r="N508" s="25">
        <v>1.0</v>
      </c>
      <c r="O508" s="26">
        <v>5384830.0</v>
      </c>
      <c r="P508" s="26">
        <v>1.1939115E9</v>
      </c>
      <c r="Q508" s="26">
        <v>1.671455551E9</v>
      </c>
      <c r="R508" s="26">
        <v>4.77544051E8</v>
      </c>
      <c r="S508" s="27">
        <v>0.4</v>
      </c>
      <c r="T508" s="20" t="str">
        <f t="array" ref="T508">INDEX(Sheet10!D:D,MATCH(C508&amp;E508,INDEX(Sheet10!A:A&amp;Sheet10!B:B,0),0))</f>
        <v>D19AD</v>
      </c>
      <c r="U508" s="20" t="str">
        <f>VLOOKUP(T508,Sheet10!D:E,2,FALSE)</f>
        <v>Papulosquamous Disorders</v>
      </c>
      <c r="V508" s="20"/>
      <c r="W508" s="20"/>
      <c r="X508" s="20"/>
      <c r="Y508" s="20"/>
      <c r="Z508" s="20"/>
      <c r="AA508" s="20"/>
      <c r="AB508" s="20"/>
      <c r="AC508" s="20"/>
      <c r="AD508" s="20"/>
      <c r="AE508" s="20"/>
    </row>
    <row r="509">
      <c r="A509" s="20" t="str">
        <f t="shared" ref="A509:B509" si="510">T509</f>
        <v>D19AE</v>
      </c>
      <c r="B509" s="20" t="str">
        <f t="shared" si="510"/>
        <v>Cellulitis</v>
      </c>
      <c r="C509" s="20" t="str">
        <f t="shared" si="3"/>
        <v>1</v>
      </c>
      <c r="D509" s="20" t="str">
        <f t="shared" si="4"/>
        <v>19</v>
      </c>
      <c r="E509" s="20" t="str">
        <f t="shared" si="5"/>
        <v>19651</v>
      </c>
      <c r="F509" s="25">
        <v>1965110.0</v>
      </c>
      <c r="G509" s="20" t="s">
        <v>34713</v>
      </c>
      <c r="H509" s="26">
        <v>22651.0</v>
      </c>
      <c r="I509" s="26">
        <v>8037060.0</v>
      </c>
      <c r="J509" s="25">
        <v>0.33</v>
      </c>
      <c r="K509" s="26">
        <v>2652230.0</v>
      </c>
      <c r="L509" s="26">
        <v>8037060.0</v>
      </c>
      <c r="M509" s="25">
        <v>0.33</v>
      </c>
      <c r="N509" s="25">
        <v>1.0</v>
      </c>
      <c r="O509" s="26">
        <v>2652230.0</v>
      </c>
      <c r="P509" s="26">
        <v>4.7215511E10</v>
      </c>
      <c r="Q509" s="26">
        <v>6.25210302E10</v>
      </c>
      <c r="R509" s="26">
        <v>1.53055192E10</v>
      </c>
      <c r="S509" s="27">
        <v>0.324</v>
      </c>
      <c r="T509" s="20" t="str">
        <f t="array" ref="T509">INDEX(Sheet10!D:D,MATCH(C509&amp;E509,INDEX(Sheet10!A:A&amp;Sheet10!B:B,0),0))</f>
        <v>D19AE</v>
      </c>
      <c r="U509" s="20" t="str">
        <f>VLOOKUP(T509,Sheet10!D:E,2,FALSE)</f>
        <v>Cellulitis</v>
      </c>
      <c r="V509" s="20"/>
      <c r="W509" s="20"/>
      <c r="X509" s="20"/>
      <c r="Y509" s="20"/>
      <c r="Z509" s="20"/>
      <c r="AA509" s="20"/>
      <c r="AB509" s="20"/>
      <c r="AC509" s="20"/>
      <c r="AD509" s="20"/>
      <c r="AE509" s="20"/>
    </row>
    <row r="510">
      <c r="A510" s="20" t="str">
        <f t="shared" ref="A510:B510" si="511">T510</f>
        <v>D19AE</v>
      </c>
      <c r="B510" s="20" t="str">
        <f t="shared" si="511"/>
        <v>Cellulitis</v>
      </c>
      <c r="C510" s="20" t="str">
        <f t="shared" si="3"/>
        <v>1</v>
      </c>
      <c r="D510" s="20" t="str">
        <f t="shared" si="4"/>
        <v>19</v>
      </c>
      <c r="E510" s="20" t="str">
        <f t="shared" si="5"/>
        <v>19651</v>
      </c>
      <c r="F510" s="25">
        <v>1965111.0</v>
      </c>
      <c r="G510" s="20" t="s">
        <v>34738</v>
      </c>
      <c r="H510" s="26">
        <v>5487.0</v>
      </c>
      <c r="I510" s="26">
        <v>8037060.0</v>
      </c>
      <c r="J510" s="25">
        <v>0.58</v>
      </c>
      <c r="K510" s="26">
        <v>4661495.0</v>
      </c>
      <c r="L510" s="26">
        <v>8037060.0</v>
      </c>
      <c r="M510" s="25">
        <v>0.58</v>
      </c>
      <c r="N510" s="25">
        <v>1.0</v>
      </c>
      <c r="O510" s="26">
        <v>4661495.0</v>
      </c>
      <c r="P510" s="26">
        <v>2.16823372E10</v>
      </c>
      <c r="Q510" s="26">
        <v>2.6324169968E10</v>
      </c>
      <c r="R510" s="26">
        <v>4.641832768E9</v>
      </c>
      <c r="S510" s="27">
        <v>0.214</v>
      </c>
      <c r="T510" s="20" t="str">
        <f t="array" ref="T510">INDEX(Sheet10!D:D,MATCH(C510&amp;E510,INDEX(Sheet10!A:A&amp;Sheet10!B:B,0),0))</f>
        <v>D19AE</v>
      </c>
      <c r="U510" s="20" t="str">
        <f>VLOOKUP(T510,Sheet10!D:E,2,FALSE)</f>
        <v>Cellulitis</v>
      </c>
      <c r="V510" s="20"/>
      <c r="W510" s="20"/>
      <c r="X510" s="20"/>
      <c r="Y510" s="20"/>
      <c r="Z510" s="20"/>
      <c r="AA510" s="20"/>
      <c r="AB510" s="20"/>
      <c r="AC510" s="20"/>
      <c r="AD510" s="20"/>
      <c r="AE510" s="20"/>
    </row>
    <row r="511">
      <c r="A511" s="20" t="str">
        <f t="shared" ref="A511:B511" si="512">T511</f>
        <v>D19AE</v>
      </c>
      <c r="B511" s="20" t="str">
        <f t="shared" si="512"/>
        <v>Cellulitis</v>
      </c>
      <c r="C511" s="20" t="str">
        <f t="shared" si="3"/>
        <v>1</v>
      </c>
      <c r="D511" s="20" t="str">
        <f t="shared" si="4"/>
        <v>19</v>
      </c>
      <c r="E511" s="20" t="str">
        <f t="shared" si="5"/>
        <v>19651</v>
      </c>
      <c r="F511" s="25">
        <v>1965112.0</v>
      </c>
      <c r="G511" s="20" t="s">
        <v>34769</v>
      </c>
      <c r="H511" s="26">
        <v>1102.0</v>
      </c>
      <c r="I511" s="26">
        <v>8037060.0</v>
      </c>
      <c r="J511" s="25">
        <v>1.39</v>
      </c>
      <c r="K511" s="26">
        <v>1.1171513E7</v>
      </c>
      <c r="L511" s="26">
        <v>8037060.0</v>
      </c>
      <c r="M511" s="25">
        <v>1.39</v>
      </c>
      <c r="N511" s="25">
        <v>1.0</v>
      </c>
      <c r="O511" s="26">
        <v>1.1171513E7</v>
      </c>
      <c r="P511" s="26">
        <v>1.04941588E10</v>
      </c>
      <c r="Q511" s="26">
        <v>1.2476780267E10</v>
      </c>
      <c r="R511" s="26">
        <v>1.982621467E9</v>
      </c>
      <c r="S511" s="27">
        <v>0.189</v>
      </c>
      <c r="T511" s="20" t="str">
        <f t="array" ref="T511">INDEX(Sheet10!D:D,MATCH(C511&amp;E511,INDEX(Sheet10!A:A&amp;Sheet10!B:B,0),0))</f>
        <v>D19AE</v>
      </c>
      <c r="U511" s="20" t="str">
        <f>VLOOKUP(T511,Sheet10!D:E,2,FALSE)</f>
        <v>Cellulitis</v>
      </c>
      <c r="V511" s="20"/>
      <c r="W511" s="20"/>
      <c r="X511" s="20"/>
      <c r="Y511" s="20"/>
      <c r="Z511" s="20"/>
      <c r="AA511" s="20"/>
      <c r="AB511" s="20"/>
      <c r="AC511" s="20"/>
      <c r="AD511" s="20"/>
      <c r="AE511" s="20"/>
    </row>
    <row r="512">
      <c r="A512" s="20" t="str">
        <f t="shared" ref="A512:B512" si="513">T512</f>
        <v>D19AF</v>
      </c>
      <c r="B512" s="20" t="str">
        <f t="shared" si="513"/>
        <v>Skin Manifestation of Systemic Diseases</v>
      </c>
      <c r="C512" s="20" t="str">
        <f t="shared" si="3"/>
        <v>1</v>
      </c>
      <c r="D512" s="20" t="str">
        <f t="shared" si="4"/>
        <v>19</v>
      </c>
      <c r="E512" s="20" t="str">
        <f t="shared" si="5"/>
        <v>19661</v>
      </c>
      <c r="F512" s="25">
        <v>1966110.0</v>
      </c>
      <c r="G512" s="20" t="s">
        <v>34806</v>
      </c>
      <c r="H512" s="26">
        <v>1736.0</v>
      </c>
      <c r="I512" s="26">
        <v>8037060.0</v>
      </c>
      <c r="J512" s="25">
        <v>0.37</v>
      </c>
      <c r="K512" s="26">
        <v>2973712.0</v>
      </c>
      <c r="L512" s="26">
        <v>8037060.0</v>
      </c>
      <c r="M512" s="25">
        <v>0.37</v>
      </c>
      <c r="N512" s="25">
        <v>1.0</v>
      </c>
      <c r="O512" s="26">
        <v>2973712.0</v>
      </c>
      <c r="P512" s="26">
        <v>4.1651408E9</v>
      </c>
      <c r="Q512" s="26">
        <v>5.310364379E9</v>
      </c>
      <c r="R512" s="26">
        <v>1.145223579E9</v>
      </c>
      <c r="S512" s="27">
        <v>0.275</v>
      </c>
      <c r="T512" s="20" t="str">
        <f t="array" ref="T512">INDEX(Sheet10!D:D,MATCH(C512&amp;E512,INDEX(Sheet10!A:A&amp;Sheet10!B:B,0),0))</f>
        <v>D19AF</v>
      </c>
      <c r="U512" s="20" t="str">
        <f>VLOOKUP(T512,Sheet10!D:E,2,FALSE)</f>
        <v>Skin Manifestation of Systemic Diseases</v>
      </c>
      <c r="V512" s="20"/>
      <c r="W512" s="20"/>
      <c r="X512" s="20"/>
      <c r="Y512" s="20"/>
      <c r="Z512" s="20"/>
      <c r="AA512" s="20"/>
      <c r="AB512" s="20"/>
      <c r="AC512" s="20"/>
      <c r="AD512" s="20"/>
      <c r="AE512" s="20"/>
    </row>
    <row r="513">
      <c r="A513" s="20" t="str">
        <f t="shared" ref="A513:B513" si="514">T513</f>
        <v>D19AF</v>
      </c>
      <c r="B513" s="20" t="str">
        <f t="shared" si="514"/>
        <v>Skin Manifestation of Systemic Diseases</v>
      </c>
      <c r="C513" s="20" t="str">
        <f t="shared" si="3"/>
        <v>1</v>
      </c>
      <c r="D513" s="20" t="str">
        <f t="shared" si="4"/>
        <v>19</v>
      </c>
      <c r="E513" s="20" t="str">
        <f t="shared" si="5"/>
        <v>19661</v>
      </c>
      <c r="F513" s="25">
        <v>1966111.0</v>
      </c>
      <c r="G513" s="20" t="s">
        <v>34838</v>
      </c>
      <c r="H513" s="25">
        <v>613.0</v>
      </c>
      <c r="I513" s="26">
        <v>8037060.0</v>
      </c>
      <c r="J513" s="25">
        <v>0.53</v>
      </c>
      <c r="K513" s="26">
        <v>4259642.0</v>
      </c>
      <c r="L513" s="26">
        <v>8037060.0</v>
      </c>
      <c r="M513" s="25">
        <v>0.53</v>
      </c>
      <c r="N513" s="25">
        <v>1.0</v>
      </c>
      <c r="O513" s="26">
        <v>4259642.0</v>
      </c>
      <c r="P513" s="26">
        <v>2.3271852E9</v>
      </c>
      <c r="Q513" s="26">
        <v>2.680814423E9</v>
      </c>
      <c r="R513" s="26">
        <v>3.53629223E8</v>
      </c>
      <c r="S513" s="27">
        <v>0.152</v>
      </c>
      <c r="T513" s="20" t="str">
        <f t="array" ref="T513">INDEX(Sheet10!D:D,MATCH(C513&amp;E513,INDEX(Sheet10!A:A&amp;Sheet10!B:B,0),0))</f>
        <v>D19AF</v>
      </c>
      <c r="U513" s="20" t="str">
        <f>VLOOKUP(T513,Sheet10!D:E,2,FALSE)</f>
        <v>Skin Manifestation of Systemic Diseases</v>
      </c>
      <c r="V513" s="20"/>
      <c r="W513" s="20"/>
      <c r="X513" s="20"/>
      <c r="Y513" s="20"/>
      <c r="Z513" s="20"/>
      <c r="AA513" s="20"/>
      <c r="AB513" s="20"/>
      <c r="AC513" s="20"/>
      <c r="AD513" s="20"/>
      <c r="AE513" s="20"/>
    </row>
    <row r="514">
      <c r="A514" s="20" t="str">
        <f t="shared" ref="A514:B514" si="515">T514</f>
        <v>D19AG</v>
      </c>
      <c r="B514" s="20" t="str">
        <f t="shared" si="515"/>
        <v>Dermatitis, Urticaria &amp; Erythema</v>
      </c>
      <c r="C514" s="20" t="str">
        <f t="shared" si="3"/>
        <v>1</v>
      </c>
      <c r="D514" s="20" t="str">
        <f t="shared" si="4"/>
        <v>19</v>
      </c>
      <c r="E514" s="20" t="str">
        <f t="shared" si="5"/>
        <v>19671</v>
      </c>
      <c r="F514" s="25">
        <v>1967110.0</v>
      </c>
      <c r="G514" s="20" t="s">
        <v>34867</v>
      </c>
      <c r="H514" s="26">
        <v>8588.0</v>
      </c>
      <c r="I514" s="26">
        <v>8037060.0</v>
      </c>
      <c r="J514" s="25">
        <v>0.44</v>
      </c>
      <c r="K514" s="26">
        <v>3536306.0</v>
      </c>
      <c r="L514" s="26">
        <v>8037060.0</v>
      </c>
      <c r="M514" s="25">
        <v>0.44</v>
      </c>
      <c r="N514" s="25">
        <v>1.0</v>
      </c>
      <c r="O514" s="26">
        <v>3536306.0</v>
      </c>
      <c r="P514" s="26">
        <v>2.72242147E10</v>
      </c>
      <c r="Q514" s="26">
        <v>3.1266499363E10</v>
      </c>
      <c r="R514" s="26">
        <v>4.042284663E9</v>
      </c>
      <c r="S514" s="27">
        <v>0.148</v>
      </c>
      <c r="T514" s="20" t="str">
        <f t="array" ref="T514">INDEX(Sheet10!D:D,MATCH(C514&amp;E514,INDEX(Sheet10!A:A&amp;Sheet10!B:B,0),0))</f>
        <v>D19AG</v>
      </c>
      <c r="U514" s="20" t="str">
        <f>VLOOKUP(T514,Sheet10!D:E,2,FALSE)</f>
        <v>Dermatitis, Urticaria &amp; Erythema</v>
      </c>
      <c r="V514" s="20"/>
      <c r="W514" s="20"/>
      <c r="X514" s="20"/>
      <c r="Y514" s="20"/>
      <c r="Z514" s="20"/>
      <c r="AA514" s="20"/>
      <c r="AB514" s="20"/>
      <c r="AC514" s="20"/>
      <c r="AD514" s="20"/>
      <c r="AE514" s="20"/>
    </row>
    <row r="515">
      <c r="A515" s="20" t="str">
        <f t="shared" ref="A515:B515" si="516">T515</f>
        <v>D19AG</v>
      </c>
      <c r="B515" s="20" t="str">
        <f t="shared" si="516"/>
        <v>Dermatitis, Urticaria &amp; Erythema</v>
      </c>
      <c r="C515" s="20" t="str">
        <f t="shared" si="3"/>
        <v>1</v>
      </c>
      <c r="D515" s="20" t="str">
        <f t="shared" si="4"/>
        <v>19</v>
      </c>
      <c r="E515" s="20" t="str">
        <f t="shared" si="5"/>
        <v>19671</v>
      </c>
      <c r="F515" s="25">
        <v>1967111.0</v>
      </c>
      <c r="G515" s="20" t="s">
        <v>34909</v>
      </c>
      <c r="H515" s="26">
        <v>1509.0</v>
      </c>
      <c r="I515" s="26">
        <v>8037060.0</v>
      </c>
      <c r="J515" s="25">
        <v>0.64</v>
      </c>
      <c r="K515" s="26">
        <v>5143718.0</v>
      </c>
      <c r="L515" s="26">
        <v>8037060.0</v>
      </c>
      <c r="M515" s="25">
        <v>0.64</v>
      </c>
      <c r="N515" s="25">
        <v>1.0</v>
      </c>
      <c r="O515" s="26">
        <v>5143718.0</v>
      </c>
      <c r="P515" s="26">
        <v>6.4367379E9</v>
      </c>
      <c r="Q515" s="26">
        <v>7.934671066E9</v>
      </c>
      <c r="R515" s="26">
        <v>1.497933166E9</v>
      </c>
      <c r="S515" s="27">
        <v>0.233</v>
      </c>
      <c r="T515" s="20" t="str">
        <f t="array" ref="T515">INDEX(Sheet10!D:D,MATCH(C515&amp;E515,INDEX(Sheet10!A:A&amp;Sheet10!B:B,0),0))</f>
        <v>D19AG</v>
      </c>
      <c r="U515" s="20" t="str">
        <f>VLOOKUP(T515,Sheet10!D:E,2,FALSE)</f>
        <v>Dermatitis, Urticaria &amp; Erythema</v>
      </c>
      <c r="V515" s="20"/>
      <c r="W515" s="20"/>
      <c r="X515" s="20"/>
      <c r="Y515" s="20"/>
      <c r="Z515" s="20"/>
      <c r="AA515" s="20"/>
      <c r="AB515" s="20"/>
      <c r="AC515" s="20"/>
      <c r="AD515" s="20"/>
      <c r="AE515" s="20"/>
    </row>
    <row r="516">
      <c r="A516" s="20" t="str">
        <f t="shared" ref="A516:B516" si="517">T516</f>
        <v>D19AH</v>
      </c>
      <c r="B516" s="20" t="str">
        <f t="shared" si="517"/>
        <v>Skin &amp; Mucosa Infections &amp; Parasitic Infestations</v>
      </c>
      <c r="C516" s="20" t="str">
        <f t="shared" si="3"/>
        <v>1</v>
      </c>
      <c r="D516" s="20" t="str">
        <f t="shared" si="4"/>
        <v>19</v>
      </c>
      <c r="E516" s="20" t="str">
        <f t="shared" si="5"/>
        <v>19681</v>
      </c>
      <c r="F516" s="25">
        <v>1968110.0</v>
      </c>
      <c r="G516" s="20" t="s">
        <v>34942</v>
      </c>
      <c r="H516" s="26">
        <v>1678.0</v>
      </c>
      <c r="I516" s="26">
        <v>8037060.0</v>
      </c>
      <c r="J516" s="25">
        <v>0.46</v>
      </c>
      <c r="K516" s="26">
        <v>3697048.0</v>
      </c>
      <c r="L516" s="26">
        <v>8037060.0</v>
      </c>
      <c r="M516" s="25">
        <v>0.46</v>
      </c>
      <c r="N516" s="25">
        <v>1.0</v>
      </c>
      <c r="O516" s="26">
        <v>3697048.0</v>
      </c>
      <c r="P516" s="26">
        <v>4.7386318E9</v>
      </c>
      <c r="Q516" s="26">
        <v>6.394555373E9</v>
      </c>
      <c r="R516" s="26">
        <v>1.655923573E9</v>
      </c>
      <c r="S516" s="27">
        <v>0.349</v>
      </c>
      <c r="T516" s="20" t="str">
        <f t="array" ref="T516">INDEX(Sheet10!D:D,MATCH(C516&amp;E516,INDEX(Sheet10!A:A&amp;Sheet10!B:B,0),0))</f>
        <v>D19AH</v>
      </c>
      <c r="U516" s="20" t="str">
        <f>VLOOKUP(T516,Sheet10!D:E,2,FALSE)</f>
        <v>Skin &amp; Mucosa Infections &amp; Parasitic Infestations</v>
      </c>
      <c r="V516" s="20"/>
      <c r="W516" s="20"/>
      <c r="X516" s="20"/>
      <c r="Y516" s="20"/>
      <c r="Z516" s="20"/>
      <c r="AA516" s="20"/>
      <c r="AB516" s="20"/>
      <c r="AC516" s="20"/>
      <c r="AD516" s="20"/>
      <c r="AE516" s="20"/>
    </row>
    <row r="517">
      <c r="A517" s="20" t="str">
        <f t="shared" ref="A517:B517" si="518">T517</f>
        <v>D19AH</v>
      </c>
      <c r="B517" s="20" t="str">
        <f t="shared" si="518"/>
        <v>Skin &amp; Mucosa Infections &amp; Parasitic Infestations</v>
      </c>
      <c r="C517" s="20" t="str">
        <f t="shared" si="3"/>
        <v>1</v>
      </c>
      <c r="D517" s="20" t="str">
        <f t="shared" si="4"/>
        <v>19</v>
      </c>
      <c r="E517" s="20" t="str">
        <f t="shared" si="5"/>
        <v>19681</v>
      </c>
      <c r="F517" s="25">
        <v>1968111.0</v>
      </c>
      <c r="G517" s="20" t="s">
        <v>34991</v>
      </c>
      <c r="H517" s="25">
        <v>300.0</v>
      </c>
      <c r="I517" s="26">
        <v>8037060.0</v>
      </c>
      <c r="J517" s="25">
        <v>0.63</v>
      </c>
      <c r="K517" s="26">
        <v>5063348.0</v>
      </c>
      <c r="L517" s="26">
        <v>8037060.0</v>
      </c>
      <c r="M517" s="25">
        <v>0.63</v>
      </c>
      <c r="N517" s="25">
        <v>1.0</v>
      </c>
      <c r="O517" s="26">
        <v>5063348.0</v>
      </c>
      <c r="P517" s="26">
        <v>1.3943644E9</v>
      </c>
      <c r="Q517" s="26">
        <v>1.56151684E9</v>
      </c>
      <c r="R517" s="26">
        <v>1.6715244E8</v>
      </c>
      <c r="S517" s="27">
        <v>0.12</v>
      </c>
      <c r="T517" s="20" t="str">
        <f t="array" ref="T517">INDEX(Sheet10!D:D,MATCH(C517&amp;E517,INDEX(Sheet10!A:A&amp;Sheet10!B:B,0),0))</f>
        <v>D19AH</v>
      </c>
      <c r="U517" s="20" t="str">
        <f>VLOOKUP(T517,Sheet10!D:E,2,FALSE)</f>
        <v>Skin &amp; Mucosa Infections &amp; Parasitic Infestations</v>
      </c>
      <c r="V517" s="20"/>
      <c r="W517" s="20"/>
      <c r="X517" s="20"/>
      <c r="Y517" s="20"/>
      <c r="Z517" s="20"/>
      <c r="AA517" s="20"/>
      <c r="AB517" s="20"/>
      <c r="AC517" s="20"/>
      <c r="AD517" s="20"/>
      <c r="AE517" s="20"/>
    </row>
    <row r="518">
      <c r="A518" s="20" t="str">
        <f t="shared" ref="A518:B518" si="519">T518</f>
        <v>D19AJ</v>
      </c>
      <c r="B518" s="20" t="str">
        <f t="shared" si="519"/>
        <v>Benign Skin Neoplasms &amp; Vascular Lesions</v>
      </c>
      <c r="C518" s="20" t="str">
        <f t="shared" si="3"/>
        <v>1</v>
      </c>
      <c r="D518" s="20" t="str">
        <f t="shared" si="4"/>
        <v>19</v>
      </c>
      <c r="E518" s="20" t="str">
        <f t="shared" si="5"/>
        <v>19691</v>
      </c>
      <c r="F518" s="25">
        <v>1969119.0</v>
      </c>
      <c r="G518" s="20" t="s">
        <v>25335</v>
      </c>
      <c r="H518" s="26">
        <v>5749.0</v>
      </c>
      <c r="I518" s="26">
        <v>8037060.0</v>
      </c>
      <c r="J518" s="25">
        <v>0.58</v>
      </c>
      <c r="K518" s="26">
        <v>4661495.0</v>
      </c>
      <c r="L518" s="26">
        <v>8037060.0</v>
      </c>
      <c r="M518" s="25">
        <v>0.58</v>
      </c>
      <c r="N518" s="25">
        <v>1.0</v>
      </c>
      <c r="O518" s="26">
        <v>4661495.0</v>
      </c>
      <c r="P518" s="26">
        <v>1.85468202E10</v>
      </c>
      <c r="Q518" s="26">
        <v>2.7223054578E10</v>
      </c>
      <c r="R518" s="26">
        <v>8.676234378E9</v>
      </c>
      <c r="S518" s="27">
        <v>0.468</v>
      </c>
      <c r="T518" s="20" t="str">
        <f t="array" ref="T518">INDEX(Sheet10!D:D,MATCH(C518&amp;E518,INDEX(Sheet10!A:A&amp;Sheet10!B:B,0),0))</f>
        <v>D19AJ</v>
      </c>
      <c r="U518" s="20" t="str">
        <f>VLOOKUP(T518,Sheet10!D:E,2,FALSE)</f>
        <v>Benign Skin Neoplasms &amp; Vascular Lesions</v>
      </c>
      <c r="V518" s="20"/>
      <c r="W518" s="20"/>
      <c r="X518" s="20"/>
      <c r="Y518" s="20"/>
      <c r="Z518" s="20"/>
      <c r="AA518" s="20"/>
      <c r="AB518" s="20"/>
      <c r="AC518" s="20"/>
      <c r="AD518" s="20"/>
      <c r="AE518" s="20"/>
    </row>
    <row r="519">
      <c r="A519" s="20" t="str">
        <f t="shared" ref="A519:B519" si="520">T519</f>
        <v>D19AK</v>
      </c>
      <c r="B519" s="20" t="str">
        <f t="shared" si="520"/>
        <v>Disorders of Skin Appendages</v>
      </c>
      <c r="C519" s="20" t="str">
        <f t="shared" si="3"/>
        <v>1</v>
      </c>
      <c r="D519" s="20" t="str">
        <f t="shared" si="4"/>
        <v>19</v>
      </c>
      <c r="E519" s="20" t="str">
        <f t="shared" si="5"/>
        <v>19701</v>
      </c>
      <c r="F519" s="25">
        <v>1970119.0</v>
      </c>
      <c r="G519" s="20" t="s">
        <v>25337</v>
      </c>
      <c r="H519" s="25">
        <v>198.0</v>
      </c>
      <c r="I519" s="26">
        <v>8037060.0</v>
      </c>
      <c r="J519" s="25">
        <v>0.45</v>
      </c>
      <c r="K519" s="26">
        <v>3616677.0</v>
      </c>
      <c r="L519" s="26">
        <v>8037060.0</v>
      </c>
      <c r="M519" s="25">
        <v>0.45</v>
      </c>
      <c r="N519" s="25">
        <v>1.07</v>
      </c>
      <c r="O519" s="26">
        <v>3869844.0</v>
      </c>
      <c r="P519" s="26">
        <v>7.642874E8</v>
      </c>
      <c r="Q519" s="26">
        <v>7.83193689E8</v>
      </c>
      <c r="R519" s="26">
        <v>1.8906289E7</v>
      </c>
      <c r="S519" s="27">
        <v>0.025</v>
      </c>
      <c r="T519" s="20" t="str">
        <f t="array" ref="T519">INDEX(Sheet10!D:D,MATCH(C519&amp;E519,INDEX(Sheet10!A:A&amp;Sheet10!B:B,0),0))</f>
        <v>D19AK</v>
      </c>
      <c r="U519" s="20" t="str">
        <f>VLOOKUP(T519,Sheet10!D:E,2,FALSE)</f>
        <v>Disorders of Skin Appendages</v>
      </c>
      <c r="V519" s="20"/>
      <c r="W519" s="20"/>
      <c r="X519" s="20"/>
      <c r="Y519" s="20"/>
      <c r="Z519" s="20"/>
      <c r="AA519" s="20"/>
      <c r="AB519" s="20"/>
      <c r="AC519" s="20"/>
      <c r="AD519" s="20"/>
      <c r="AE519" s="20"/>
    </row>
    <row r="520">
      <c r="A520" s="20" t="str">
        <f t="shared" ref="A520:B520" si="521">T520</f>
        <v>D19AL</v>
      </c>
      <c r="B520" s="20" t="str">
        <f t="shared" si="521"/>
        <v>Other Skin Diseases</v>
      </c>
      <c r="C520" s="20" t="str">
        <f t="shared" si="3"/>
        <v>1</v>
      </c>
      <c r="D520" s="20" t="str">
        <f t="shared" si="4"/>
        <v>19</v>
      </c>
      <c r="E520" s="20" t="str">
        <f t="shared" si="5"/>
        <v>19711</v>
      </c>
      <c r="F520" s="25">
        <v>1971119.0</v>
      </c>
      <c r="G520" s="20" t="s">
        <v>25343</v>
      </c>
      <c r="H520" s="25">
        <v>495.0</v>
      </c>
      <c r="I520" s="26">
        <v>8037060.0</v>
      </c>
      <c r="J520" s="25">
        <v>0.41</v>
      </c>
      <c r="K520" s="26">
        <v>3295195.0</v>
      </c>
      <c r="L520" s="26">
        <v>8037060.0</v>
      </c>
      <c r="M520" s="25">
        <v>0.41</v>
      </c>
      <c r="N520" s="25">
        <v>1.39</v>
      </c>
      <c r="O520" s="26">
        <v>4580320.0</v>
      </c>
      <c r="P520" s="26">
        <v>2.2620242E9</v>
      </c>
      <c r="Q520" s="26">
        <v>2.308468145E9</v>
      </c>
      <c r="R520" s="26">
        <v>4.6443945E7</v>
      </c>
      <c r="S520" s="27">
        <v>0.021</v>
      </c>
      <c r="T520" s="20" t="str">
        <f t="array" ref="T520">INDEX(Sheet10!D:D,MATCH(C520&amp;E520,INDEX(Sheet10!A:A&amp;Sheet10!B:B,0),0))</f>
        <v>D19AL</v>
      </c>
      <c r="U520" s="20" t="str">
        <f>VLOOKUP(T520,Sheet10!D:E,2,FALSE)</f>
        <v>Other Skin Diseases</v>
      </c>
      <c r="V520" s="20"/>
      <c r="W520" s="20"/>
      <c r="X520" s="20"/>
      <c r="Y520" s="20"/>
      <c r="Z520" s="20"/>
      <c r="AA520" s="20"/>
      <c r="AB520" s="20"/>
      <c r="AC520" s="20"/>
      <c r="AD520" s="20"/>
      <c r="AE520" s="20"/>
    </row>
    <row r="521">
      <c r="A521" s="20" t="str">
        <f t="shared" ref="A521:B521" si="522">T521</f>
        <v>D19AM</v>
      </c>
      <c r="B521" s="20" t="str">
        <f t="shared" si="522"/>
        <v>Breast Malignancy</v>
      </c>
      <c r="C521" s="20" t="str">
        <f t="shared" si="3"/>
        <v>1</v>
      </c>
      <c r="D521" s="20" t="str">
        <f t="shared" si="4"/>
        <v>19</v>
      </c>
      <c r="E521" s="20" t="str">
        <f t="shared" si="5"/>
        <v>19726</v>
      </c>
      <c r="F521" s="25">
        <v>1972610.0</v>
      </c>
      <c r="G521" s="20" t="s">
        <v>35156</v>
      </c>
      <c r="H521" s="26">
        <v>32391.0</v>
      </c>
      <c r="I521" s="26">
        <v>8037060.0</v>
      </c>
      <c r="J521" s="25">
        <v>0.75</v>
      </c>
      <c r="K521" s="26">
        <v>6027795.0</v>
      </c>
      <c r="L521" s="26">
        <v>8037060.0</v>
      </c>
      <c r="M521" s="25">
        <v>0.75</v>
      </c>
      <c r="N521" s="25">
        <v>0.66</v>
      </c>
      <c r="O521" s="26">
        <v>3978345.0</v>
      </c>
      <c r="P521" s="26">
        <v>1.215998722E11</v>
      </c>
      <c r="Q521" s="26">
        <v>1.30722637591E11</v>
      </c>
      <c r="R521" s="26">
        <v>9.122765391E9</v>
      </c>
      <c r="S521" s="27">
        <v>0.075</v>
      </c>
      <c r="T521" s="20" t="str">
        <f t="array" ref="T521">INDEX(Sheet10!D:D,MATCH(C521&amp;E521,INDEX(Sheet10!A:A&amp;Sheet10!B:B,0),0))</f>
        <v>D19AM</v>
      </c>
      <c r="U521" s="20" t="str">
        <f>VLOOKUP(T521,Sheet10!D:E,2,FALSE)</f>
        <v>Breast Malignancy</v>
      </c>
      <c r="V521" s="20"/>
      <c r="W521" s="20"/>
      <c r="X521" s="20"/>
      <c r="Y521" s="20"/>
      <c r="Z521" s="20"/>
      <c r="AA521" s="20"/>
      <c r="AB521" s="20"/>
      <c r="AC521" s="20"/>
      <c r="AD521" s="20"/>
      <c r="AE521" s="20"/>
    </row>
    <row r="522">
      <c r="A522" s="20" t="str">
        <f t="shared" ref="A522:B522" si="523">T522</f>
        <v>D19AM</v>
      </c>
      <c r="B522" s="20" t="str">
        <f t="shared" si="523"/>
        <v>Breast Malignancy</v>
      </c>
      <c r="C522" s="20" t="str">
        <f t="shared" si="3"/>
        <v>1</v>
      </c>
      <c r="D522" s="20" t="str">
        <f t="shared" si="4"/>
        <v>19</v>
      </c>
      <c r="E522" s="20" t="str">
        <f t="shared" si="5"/>
        <v>19726</v>
      </c>
      <c r="F522" s="25">
        <v>1972611.0</v>
      </c>
      <c r="G522" s="20" t="s">
        <v>35183</v>
      </c>
      <c r="H522" s="26">
        <v>5214.0</v>
      </c>
      <c r="I522" s="26">
        <v>8037060.0</v>
      </c>
      <c r="J522" s="25">
        <v>1.24</v>
      </c>
      <c r="K522" s="26">
        <v>9965954.0</v>
      </c>
      <c r="L522" s="26">
        <v>8037060.0</v>
      </c>
      <c r="M522" s="25">
        <v>1.24</v>
      </c>
      <c r="N522" s="25">
        <v>1.12</v>
      </c>
      <c r="O522" s="26">
        <v>1.1161869E7</v>
      </c>
      <c r="P522" s="26">
        <v>5.83095022E10</v>
      </c>
      <c r="Q522" s="26">
        <v>5.9064064588E10</v>
      </c>
      <c r="R522" s="26">
        <v>7.54562388E8</v>
      </c>
      <c r="S522" s="27">
        <v>0.013</v>
      </c>
      <c r="T522" s="20" t="str">
        <f t="array" ref="T522">INDEX(Sheet10!D:D,MATCH(C522&amp;E522,INDEX(Sheet10!A:A&amp;Sheet10!B:B,0),0))</f>
        <v>D19AM</v>
      </c>
      <c r="U522" s="20" t="str">
        <f>VLOOKUP(T522,Sheet10!D:E,2,FALSE)</f>
        <v>Breast Malignancy</v>
      </c>
      <c r="V522" s="20"/>
      <c r="W522" s="20"/>
      <c r="X522" s="20"/>
      <c r="Y522" s="20"/>
      <c r="Z522" s="20"/>
      <c r="AA522" s="20"/>
      <c r="AB522" s="20"/>
      <c r="AC522" s="20"/>
      <c r="AD522" s="20"/>
      <c r="AE522" s="20"/>
    </row>
    <row r="523">
      <c r="A523" s="20" t="str">
        <f t="shared" ref="A523:B523" si="524">T523</f>
        <v>D19AN</v>
      </c>
      <c r="B523" s="20" t="str">
        <f t="shared" si="524"/>
        <v>Non-Malignant Breast Disorders</v>
      </c>
      <c r="C523" s="20" t="str">
        <f t="shared" si="3"/>
        <v>1</v>
      </c>
      <c r="D523" s="20" t="str">
        <f t="shared" si="4"/>
        <v>19</v>
      </c>
      <c r="E523" s="20" t="str">
        <f t="shared" si="5"/>
        <v>19731</v>
      </c>
      <c r="F523" s="25">
        <v>1973110.0</v>
      </c>
      <c r="G523" s="20" t="s">
        <v>35246</v>
      </c>
      <c r="H523" s="26">
        <v>2642.0</v>
      </c>
      <c r="I523" s="26">
        <v>8037060.0</v>
      </c>
      <c r="J523" s="25">
        <v>0.41</v>
      </c>
      <c r="K523" s="26">
        <v>3295195.0</v>
      </c>
      <c r="L523" s="26">
        <v>8037060.0</v>
      </c>
      <c r="M523" s="25">
        <v>0.41</v>
      </c>
      <c r="N523" s="25">
        <v>1.0</v>
      </c>
      <c r="O523" s="26">
        <v>3295195.0</v>
      </c>
      <c r="P523" s="26">
        <v>8.7841767E9</v>
      </c>
      <c r="Q523" s="26">
        <v>8.915046633E9</v>
      </c>
      <c r="R523" s="26">
        <v>1.30869933E8</v>
      </c>
      <c r="S523" s="27">
        <v>0.015</v>
      </c>
      <c r="T523" s="20" t="str">
        <f t="array" ref="T523">INDEX(Sheet10!D:D,MATCH(C523&amp;E523,INDEX(Sheet10!A:A&amp;Sheet10!B:B,0),0))</f>
        <v>D19AN</v>
      </c>
      <c r="U523" s="20" t="str">
        <f>VLOOKUP(T523,Sheet10!D:E,2,FALSE)</f>
        <v>Non-Malignant Breast Disorders</v>
      </c>
      <c r="V523" s="20"/>
      <c r="W523" s="20"/>
      <c r="X523" s="20"/>
      <c r="Y523" s="20"/>
      <c r="Z523" s="20"/>
      <c r="AA523" s="20"/>
      <c r="AB523" s="20"/>
      <c r="AC523" s="20"/>
      <c r="AD523" s="20"/>
      <c r="AE523" s="20"/>
    </row>
    <row r="524">
      <c r="A524" s="20" t="str">
        <f t="shared" ref="A524:B524" si="525">T524</f>
        <v>D19AN</v>
      </c>
      <c r="B524" s="20" t="str">
        <f t="shared" si="525"/>
        <v>Non-Malignant Breast Disorders</v>
      </c>
      <c r="C524" s="20" t="str">
        <f t="shared" si="3"/>
        <v>1</v>
      </c>
      <c r="D524" s="20" t="str">
        <f t="shared" si="4"/>
        <v>19</v>
      </c>
      <c r="E524" s="20" t="str">
        <f t="shared" si="5"/>
        <v>19731</v>
      </c>
      <c r="F524" s="25">
        <v>1973111.0</v>
      </c>
      <c r="G524" s="20" t="s">
        <v>35283</v>
      </c>
      <c r="H524" s="25">
        <v>532.0</v>
      </c>
      <c r="I524" s="26">
        <v>8037060.0</v>
      </c>
      <c r="J524" s="25">
        <v>0.66</v>
      </c>
      <c r="K524" s="26">
        <v>5304460.0</v>
      </c>
      <c r="L524" s="26">
        <v>8037060.0</v>
      </c>
      <c r="M524" s="25">
        <v>0.66</v>
      </c>
      <c r="N524" s="25">
        <v>1.15</v>
      </c>
      <c r="O524" s="26">
        <v>6100129.0</v>
      </c>
      <c r="P524" s="26">
        <v>3.2398017E9</v>
      </c>
      <c r="Q524" s="26">
        <v>3.311038883E9</v>
      </c>
      <c r="R524" s="26">
        <v>7.1237183E7</v>
      </c>
      <c r="S524" s="27">
        <v>0.022</v>
      </c>
      <c r="T524" s="20" t="str">
        <f t="array" ref="T524">INDEX(Sheet10!D:D,MATCH(C524&amp;E524,INDEX(Sheet10!A:A&amp;Sheet10!B:B,0),0))</f>
        <v>D19AN</v>
      </c>
      <c r="U524" s="20" t="str">
        <f>VLOOKUP(T524,Sheet10!D:E,2,FALSE)</f>
        <v>Non-Malignant Breast Disorders</v>
      </c>
      <c r="V524" s="20"/>
      <c r="W524" s="20"/>
      <c r="X524" s="20"/>
      <c r="Y524" s="20"/>
      <c r="Z524" s="20"/>
      <c r="AA524" s="20"/>
      <c r="AB524" s="20"/>
      <c r="AC524" s="20"/>
      <c r="AD524" s="20"/>
      <c r="AE524" s="20"/>
    </row>
    <row r="525">
      <c r="A525" s="20" t="str">
        <f t="shared" ref="A525:B525" si="526">T525</f>
        <v>D19AP</v>
      </c>
      <c r="B525" s="20" t="str">
        <f t="shared" si="526"/>
        <v>Trauma</v>
      </c>
      <c r="C525" s="20" t="str">
        <f t="shared" si="3"/>
        <v>1</v>
      </c>
      <c r="D525" s="20" t="str">
        <f t="shared" si="4"/>
        <v>19</v>
      </c>
      <c r="E525" s="20" t="str">
        <f t="shared" si="5"/>
        <v>19741</v>
      </c>
      <c r="F525" s="25">
        <v>1974110.0</v>
      </c>
      <c r="G525" s="20" t="s">
        <v>35312</v>
      </c>
      <c r="H525" s="26">
        <v>16812.0</v>
      </c>
      <c r="I525" s="26">
        <v>8037060.0</v>
      </c>
      <c r="J525" s="25">
        <v>0.46</v>
      </c>
      <c r="K525" s="26">
        <v>3697048.0</v>
      </c>
      <c r="L525" s="26">
        <v>8037060.0</v>
      </c>
      <c r="M525" s="25">
        <v>0.46</v>
      </c>
      <c r="N525" s="25">
        <v>1.0</v>
      </c>
      <c r="O525" s="26">
        <v>3697048.0</v>
      </c>
      <c r="P525" s="26">
        <v>4.92102504E10</v>
      </c>
      <c r="Q525" s="26">
        <v>6.3651098251E10</v>
      </c>
      <c r="R525" s="26">
        <v>1.4440847851E10</v>
      </c>
      <c r="S525" s="27">
        <v>0.293</v>
      </c>
      <c r="T525" s="20" t="str">
        <f t="array" ref="T525">INDEX(Sheet10!D:D,MATCH(C525&amp;E525,INDEX(Sheet10!A:A&amp;Sheet10!B:B,0),0))</f>
        <v>D19AP</v>
      </c>
      <c r="U525" s="20" t="str">
        <f>VLOOKUP(T525,Sheet10!D:E,2,FALSE)</f>
        <v>Trauma</v>
      </c>
      <c r="V525" s="20"/>
      <c r="W525" s="20"/>
      <c r="X525" s="20"/>
      <c r="Y525" s="20"/>
      <c r="Z525" s="20"/>
      <c r="AA525" s="20"/>
      <c r="AB525" s="20"/>
      <c r="AC525" s="20"/>
      <c r="AD525" s="20"/>
      <c r="AE525" s="20"/>
    </row>
    <row r="526">
      <c r="A526" s="20" t="str">
        <f t="shared" ref="A526:B526" si="527">T526</f>
        <v>D19AP</v>
      </c>
      <c r="B526" s="20" t="str">
        <f t="shared" si="527"/>
        <v>Trauma</v>
      </c>
      <c r="C526" s="20" t="str">
        <f t="shared" si="3"/>
        <v>1</v>
      </c>
      <c r="D526" s="20" t="str">
        <f t="shared" si="4"/>
        <v>19</v>
      </c>
      <c r="E526" s="20" t="str">
        <f t="shared" si="5"/>
        <v>19741</v>
      </c>
      <c r="F526" s="25">
        <v>1974111.0</v>
      </c>
      <c r="G526" s="20" t="s">
        <v>35355</v>
      </c>
      <c r="H526" s="26">
        <v>1262.0</v>
      </c>
      <c r="I526" s="26">
        <v>8037060.0</v>
      </c>
      <c r="J526" s="25">
        <v>0.65</v>
      </c>
      <c r="K526" s="26">
        <v>5224089.0</v>
      </c>
      <c r="L526" s="26">
        <v>8037060.0</v>
      </c>
      <c r="M526" s="25">
        <v>0.65</v>
      </c>
      <c r="N526" s="25">
        <v>1.0</v>
      </c>
      <c r="O526" s="26">
        <v>5224089.0</v>
      </c>
      <c r="P526" s="26">
        <v>5.3116927E9</v>
      </c>
      <c r="Q526" s="26">
        <v>6.749698818E9</v>
      </c>
      <c r="R526" s="26">
        <v>1.438006118E9</v>
      </c>
      <c r="S526" s="27">
        <v>0.271</v>
      </c>
      <c r="T526" s="20" t="str">
        <f t="array" ref="T526">INDEX(Sheet10!D:D,MATCH(C526&amp;E526,INDEX(Sheet10!A:A&amp;Sheet10!B:B,0),0))</f>
        <v>D19AP</v>
      </c>
      <c r="U526" s="20" t="str">
        <f>VLOOKUP(T526,Sheet10!D:E,2,FALSE)</f>
        <v>Trauma</v>
      </c>
      <c r="V526" s="20"/>
      <c r="W526" s="20"/>
      <c r="X526" s="20"/>
      <c r="Y526" s="20"/>
      <c r="Z526" s="20"/>
      <c r="AA526" s="20"/>
      <c r="AB526" s="20"/>
      <c r="AC526" s="20"/>
      <c r="AD526" s="20"/>
      <c r="AE526" s="20"/>
    </row>
    <row r="527">
      <c r="A527" s="20" t="str">
        <f t="shared" ref="A527:B527" si="528">T527</f>
        <v>P20AA</v>
      </c>
      <c r="B527" s="20" t="str">
        <f t="shared" si="528"/>
        <v>Pituitary and Thymus Proc.</v>
      </c>
      <c r="C527" s="20" t="str">
        <f t="shared" si="3"/>
        <v>1</v>
      </c>
      <c r="D527" s="20" t="str">
        <f t="shared" si="4"/>
        <v>20</v>
      </c>
      <c r="E527" s="20" t="str">
        <f t="shared" si="5"/>
        <v>20011</v>
      </c>
      <c r="F527" s="25">
        <v>2001119.0</v>
      </c>
      <c r="G527" s="20" t="s">
        <v>25367</v>
      </c>
      <c r="H527" s="25">
        <v>435.0</v>
      </c>
      <c r="I527" s="26">
        <v>8037060.0</v>
      </c>
      <c r="J527" s="25">
        <v>4.34</v>
      </c>
      <c r="K527" s="26">
        <v>3.488084E7</v>
      </c>
      <c r="L527" s="26">
        <v>8037060.0</v>
      </c>
      <c r="M527" s="25">
        <v>4.34</v>
      </c>
      <c r="N527" s="25">
        <v>1.0</v>
      </c>
      <c r="O527" s="26">
        <v>3.488084E7</v>
      </c>
      <c r="P527" s="26">
        <v>1.09370172E10</v>
      </c>
      <c r="Q527" s="26">
        <v>1.5366710574E10</v>
      </c>
      <c r="R527" s="26">
        <v>4.429693374E9</v>
      </c>
      <c r="S527" s="27">
        <v>0.405</v>
      </c>
      <c r="T527" s="20" t="str">
        <f t="array" ref="T527">INDEX(Sheet10!D:D,MATCH(C527&amp;E527,INDEX(Sheet10!A:A&amp;Sheet10!B:B,0),0))</f>
        <v>P20AA</v>
      </c>
      <c r="U527" s="20" t="str">
        <f>VLOOKUP(T527,Sheet10!D:E,2,FALSE)</f>
        <v>Pituitary and Thymus Proc.</v>
      </c>
      <c r="V527" s="20"/>
      <c r="W527" s="20"/>
      <c r="X527" s="20"/>
      <c r="Y527" s="20"/>
      <c r="Z527" s="20"/>
      <c r="AA527" s="20"/>
      <c r="AB527" s="20"/>
      <c r="AC527" s="20"/>
      <c r="AD527" s="20"/>
      <c r="AE527" s="20"/>
    </row>
    <row r="528">
      <c r="A528" s="20" t="str">
        <f t="shared" ref="A528:B528" si="529">T528</f>
        <v>P20AB</v>
      </c>
      <c r="B528" s="20" t="str">
        <f t="shared" si="529"/>
        <v>Obesity Proc.</v>
      </c>
      <c r="C528" s="20" t="str">
        <f t="shared" si="3"/>
        <v>1</v>
      </c>
      <c r="D528" s="20" t="str">
        <f t="shared" si="4"/>
        <v>20</v>
      </c>
      <c r="E528" s="20" t="str">
        <f t="shared" si="5"/>
        <v>20021</v>
      </c>
      <c r="F528" s="25">
        <v>2002119.0</v>
      </c>
      <c r="G528" s="20" t="s">
        <v>25370</v>
      </c>
      <c r="H528" s="25">
        <v>30.0</v>
      </c>
      <c r="I528" s="26">
        <v>8037060.0</v>
      </c>
      <c r="J528" s="25">
        <v>2.45</v>
      </c>
      <c r="K528" s="26">
        <v>1.9690797E7</v>
      </c>
      <c r="L528" s="26">
        <v>8037060.0</v>
      </c>
      <c r="M528" s="25">
        <v>2.45</v>
      </c>
      <c r="N528" s="25">
        <v>1.02</v>
      </c>
      <c r="O528" s="26">
        <v>2.0084613E7</v>
      </c>
      <c r="P528" s="26">
        <v>6.346013E8</v>
      </c>
      <c r="Q528" s="26">
        <v>6.30000621E8</v>
      </c>
      <c r="R528" s="26">
        <v>-4600679.0</v>
      </c>
      <c r="S528" s="27">
        <v>-0.007</v>
      </c>
      <c r="T528" s="20" t="str">
        <f t="array" ref="T528">INDEX(Sheet10!D:D,MATCH(C528&amp;E528,INDEX(Sheet10!A:A&amp;Sheet10!B:B,0),0))</f>
        <v>P20AB</v>
      </c>
      <c r="U528" s="20" t="str">
        <f>VLOOKUP(T528,Sheet10!D:E,2,FALSE)</f>
        <v>Obesity Proc.</v>
      </c>
      <c r="V528" s="20"/>
      <c r="W528" s="20"/>
      <c r="X528" s="20"/>
      <c r="Y528" s="20"/>
      <c r="Z528" s="20"/>
      <c r="AA528" s="20"/>
      <c r="AB528" s="20"/>
      <c r="AC528" s="20"/>
      <c r="AD528" s="20"/>
      <c r="AE528" s="20"/>
    </row>
    <row r="529">
      <c r="A529" s="20" t="str">
        <f t="shared" ref="A529:B529" si="530">T529</f>
        <v>P20AC</v>
      </c>
      <c r="B529" s="20" t="str">
        <f t="shared" si="530"/>
        <v>Adrenal Proc.</v>
      </c>
      <c r="C529" s="20" t="str">
        <f t="shared" si="3"/>
        <v>1</v>
      </c>
      <c r="D529" s="20" t="str">
        <f t="shared" si="4"/>
        <v>20</v>
      </c>
      <c r="E529" s="20" t="str">
        <f t="shared" si="5"/>
        <v>20031</v>
      </c>
      <c r="F529" s="25">
        <v>2003119.0</v>
      </c>
      <c r="G529" s="20" t="s">
        <v>25372</v>
      </c>
      <c r="H529" s="25">
        <v>159.0</v>
      </c>
      <c r="I529" s="26">
        <v>8037060.0</v>
      </c>
      <c r="J529" s="25">
        <v>3.13</v>
      </c>
      <c r="K529" s="26">
        <v>2.5155998E7</v>
      </c>
      <c r="L529" s="26">
        <v>8037060.0</v>
      </c>
      <c r="M529" s="25">
        <v>3.13</v>
      </c>
      <c r="N529" s="25">
        <v>1.0</v>
      </c>
      <c r="O529" s="26">
        <v>2.5155998E7</v>
      </c>
      <c r="P529" s="26">
        <v>3.0660741E9</v>
      </c>
      <c r="Q529" s="26">
        <v>4.0559792E9</v>
      </c>
      <c r="R529" s="26">
        <v>9.899051E8</v>
      </c>
      <c r="S529" s="27">
        <v>0.323</v>
      </c>
      <c r="T529" s="20" t="str">
        <f t="array" ref="T529">INDEX(Sheet10!D:D,MATCH(C529&amp;E529,INDEX(Sheet10!A:A&amp;Sheet10!B:B,0),0))</f>
        <v>P20AC</v>
      </c>
      <c r="U529" s="20" t="str">
        <f>VLOOKUP(T529,Sheet10!D:E,2,FALSE)</f>
        <v>Adrenal Proc.</v>
      </c>
      <c r="V529" s="20"/>
      <c r="W529" s="20"/>
      <c r="X529" s="20"/>
      <c r="Y529" s="20"/>
      <c r="Z529" s="20"/>
      <c r="AA529" s="20"/>
      <c r="AB529" s="20"/>
      <c r="AC529" s="20"/>
      <c r="AD529" s="20"/>
      <c r="AE529" s="20"/>
    </row>
    <row r="530">
      <c r="A530" s="20" t="str">
        <f t="shared" ref="A530:B530" si="531">T530</f>
        <v>P20AE</v>
      </c>
      <c r="B530" s="20" t="str">
        <f t="shared" si="531"/>
        <v>Neck Disection Proc.</v>
      </c>
      <c r="C530" s="20" t="str">
        <f t="shared" si="3"/>
        <v>1</v>
      </c>
      <c r="D530" s="20" t="str">
        <f t="shared" si="4"/>
        <v>20</v>
      </c>
      <c r="E530" s="20" t="str">
        <f t="shared" si="5"/>
        <v>20051</v>
      </c>
      <c r="F530" s="25">
        <v>2005110.0</v>
      </c>
      <c r="G530" s="20" t="s">
        <v>35508</v>
      </c>
      <c r="H530" s="26">
        <v>1642.0</v>
      </c>
      <c r="I530" s="26">
        <v>8037060.0</v>
      </c>
      <c r="J530" s="25">
        <v>1.64</v>
      </c>
      <c r="K530" s="26">
        <v>1.3180778E7</v>
      </c>
      <c r="L530" s="26">
        <v>8037060.0</v>
      </c>
      <c r="M530" s="25">
        <v>1.64</v>
      </c>
      <c r="N530" s="25">
        <v>1.03</v>
      </c>
      <c r="O530" s="26">
        <v>1.3576202E7</v>
      </c>
      <c r="P530" s="26">
        <v>2.23133687E10</v>
      </c>
      <c r="Q530" s="26">
        <v>2.2489009777E10</v>
      </c>
      <c r="R530" s="26">
        <v>1.75641077E8</v>
      </c>
      <c r="S530" s="27">
        <v>0.008</v>
      </c>
      <c r="T530" s="20" t="str">
        <f t="array" ref="T530">INDEX(Sheet10!D:D,MATCH(C530&amp;E530,INDEX(Sheet10!A:A&amp;Sheet10!B:B,0),0))</f>
        <v>P20AE</v>
      </c>
      <c r="U530" s="20" t="str">
        <f>VLOOKUP(T530,Sheet10!D:E,2,FALSE)</f>
        <v>Neck Disection Proc.</v>
      </c>
      <c r="V530" s="20"/>
      <c r="W530" s="20"/>
      <c r="X530" s="20"/>
      <c r="Y530" s="20"/>
      <c r="Z530" s="20"/>
      <c r="AA530" s="20"/>
      <c r="AB530" s="20"/>
      <c r="AC530" s="20"/>
      <c r="AD530" s="20"/>
      <c r="AE530" s="20"/>
    </row>
    <row r="531">
      <c r="A531" s="20" t="str">
        <f t="shared" ref="A531:B531" si="532">T531</f>
        <v>P20AE</v>
      </c>
      <c r="B531" s="20" t="str">
        <f t="shared" si="532"/>
        <v>Neck Disection Proc.</v>
      </c>
      <c r="C531" s="20" t="str">
        <f t="shared" si="3"/>
        <v>1</v>
      </c>
      <c r="D531" s="20" t="str">
        <f t="shared" si="4"/>
        <v>20</v>
      </c>
      <c r="E531" s="20" t="str">
        <f t="shared" si="5"/>
        <v>20051</v>
      </c>
      <c r="F531" s="25">
        <v>2005111.0</v>
      </c>
      <c r="G531" s="20" t="s">
        <v>35543</v>
      </c>
      <c r="H531" s="25">
        <v>237.0</v>
      </c>
      <c r="I531" s="26">
        <v>8037060.0</v>
      </c>
      <c r="J531" s="25">
        <v>3.41</v>
      </c>
      <c r="K531" s="26">
        <v>2.7406375E7</v>
      </c>
      <c r="L531" s="26">
        <v>8037060.0</v>
      </c>
      <c r="M531" s="25">
        <v>3.41</v>
      </c>
      <c r="N531" s="25">
        <v>1.06</v>
      </c>
      <c r="O531" s="26">
        <v>2.9050757E7</v>
      </c>
      <c r="P531" s="26">
        <v>6.8720851E9</v>
      </c>
      <c r="Q531" s="26">
        <v>6.933350427E9</v>
      </c>
      <c r="R531" s="26">
        <v>6.1265327E7</v>
      </c>
      <c r="S531" s="27">
        <v>0.009</v>
      </c>
      <c r="T531" s="20" t="str">
        <f t="array" ref="T531">INDEX(Sheet10!D:D,MATCH(C531&amp;E531,INDEX(Sheet10!A:A&amp;Sheet10!B:B,0),0))</f>
        <v>P20AE</v>
      </c>
      <c r="U531" s="20" t="str">
        <f>VLOOKUP(T531,Sheet10!D:E,2,FALSE)</f>
        <v>Neck Disection Proc.</v>
      </c>
      <c r="V531" s="20"/>
      <c r="W531" s="20"/>
      <c r="X531" s="20"/>
      <c r="Y531" s="20"/>
      <c r="Z531" s="20"/>
      <c r="AA531" s="20"/>
      <c r="AB531" s="20"/>
      <c r="AC531" s="20"/>
      <c r="AD531" s="20"/>
      <c r="AE531" s="20"/>
    </row>
    <row r="532">
      <c r="A532" s="20" t="str">
        <f t="shared" ref="A532:B532" si="533">T532</f>
        <v>P20AF</v>
      </c>
      <c r="B532" s="20" t="str">
        <f t="shared" si="533"/>
        <v>Thyroid and Parathyroid Proc.</v>
      </c>
      <c r="C532" s="20" t="str">
        <f t="shared" si="3"/>
        <v>1</v>
      </c>
      <c r="D532" s="20" t="str">
        <f t="shared" si="4"/>
        <v>20</v>
      </c>
      <c r="E532" s="20" t="str">
        <f t="shared" si="5"/>
        <v>20071</v>
      </c>
      <c r="F532" s="25">
        <v>2007110.0</v>
      </c>
      <c r="G532" s="20" t="s">
        <v>35593</v>
      </c>
      <c r="H532" s="26">
        <v>32278.0</v>
      </c>
      <c r="I532" s="26">
        <v>8037060.0</v>
      </c>
      <c r="J532" s="25">
        <v>1.16</v>
      </c>
      <c r="K532" s="26">
        <v>9322990.0</v>
      </c>
      <c r="L532" s="26">
        <v>8037060.0</v>
      </c>
      <c r="M532" s="25">
        <v>1.16</v>
      </c>
      <c r="N532" s="25">
        <v>1.0</v>
      </c>
      <c r="O532" s="26">
        <v>9322990.0</v>
      </c>
      <c r="P532" s="26">
        <v>3.040758529E11</v>
      </c>
      <c r="Q532" s="26">
        <v>3.04313328288E11</v>
      </c>
      <c r="R532" s="26">
        <v>2.37475388E8</v>
      </c>
      <c r="S532" s="27">
        <v>0.001</v>
      </c>
      <c r="T532" s="20" t="str">
        <f t="array" ref="T532">INDEX(Sheet10!D:D,MATCH(C532&amp;E532,INDEX(Sheet10!A:A&amp;Sheet10!B:B,0),0))</f>
        <v>P20AF</v>
      </c>
      <c r="U532" s="20" t="str">
        <f>VLOOKUP(T532,Sheet10!D:E,2,FALSE)</f>
        <v>Thyroid and Parathyroid Proc.</v>
      </c>
      <c r="V532" s="20"/>
      <c r="W532" s="20"/>
      <c r="X532" s="20"/>
      <c r="Y532" s="20"/>
      <c r="Z532" s="20"/>
      <c r="AA532" s="20"/>
      <c r="AB532" s="20"/>
      <c r="AC532" s="20"/>
      <c r="AD532" s="20"/>
      <c r="AE532" s="20"/>
    </row>
    <row r="533">
      <c r="A533" s="20" t="str">
        <f t="shared" ref="A533:B533" si="534">T533</f>
        <v>P20AF</v>
      </c>
      <c r="B533" s="20" t="str">
        <f t="shared" si="534"/>
        <v>Thyroid and Parathyroid Proc.</v>
      </c>
      <c r="C533" s="20" t="str">
        <f t="shared" si="3"/>
        <v>1</v>
      </c>
      <c r="D533" s="20" t="str">
        <f t="shared" si="4"/>
        <v>20</v>
      </c>
      <c r="E533" s="20" t="str">
        <f t="shared" si="5"/>
        <v>20071</v>
      </c>
      <c r="F533" s="25">
        <v>2007111.0</v>
      </c>
      <c r="G533" s="20" t="s">
        <v>35635</v>
      </c>
      <c r="H533" s="26">
        <v>1155.0</v>
      </c>
      <c r="I533" s="26">
        <v>8037060.0</v>
      </c>
      <c r="J533" s="25">
        <v>1.82</v>
      </c>
      <c r="K533" s="26">
        <v>1.4627449E7</v>
      </c>
      <c r="L533" s="26">
        <v>8037060.0</v>
      </c>
      <c r="M533" s="25">
        <v>1.82</v>
      </c>
      <c r="N533" s="25">
        <v>1.27</v>
      </c>
      <c r="O533" s="26">
        <v>1.857686E7</v>
      </c>
      <c r="P533" s="26">
        <v>2.14279766E10</v>
      </c>
      <c r="Q533" s="26">
        <v>2.1642163859E10</v>
      </c>
      <c r="R533" s="26">
        <v>2.14187259E8</v>
      </c>
      <c r="S533" s="27">
        <v>0.01</v>
      </c>
      <c r="T533" s="20" t="str">
        <f t="array" ref="T533">INDEX(Sheet10!D:D,MATCH(C533&amp;E533,INDEX(Sheet10!A:A&amp;Sheet10!B:B,0),0))</f>
        <v>P20AF</v>
      </c>
      <c r="U533" s="20" t="str">
        <f>VLOOKUP(T533,Sheet10!D:E,2,FALSE)</f>
        <v>Thyroid and Parathyroid Proc.</v>
      </c>
      <c r="V533" s="20"/>
      <c r="W533" s="20"/>
      <c r="X533" s="20"/>
      <c r="Y533" s="20"/>
      <c r="Z533" s="20"/>
      <c r="AA533" s="20"/>
      <c r="AB533" s="20"/>
      <c r="AC533" s="20"/>
      <c r="AD533" s="20"/>
      <c r="AE533" s="20"/>
    </row>
    <row r="534">
      <c r="A534" s="20" t="str">
        <f t="shared" ref="A534:B534" si="535">T534</f>
        <v>P20AH</v>
      </c>
      <c r="B534" s="20" t="str">
        <f t="shared" si="535"/>
        <v>Other Endocrine, Nutritional &amp; Metabolic OR Proc.</v>
      </c>
      <c r="C534" s="20" t="str">
        <f t="shared" si="3"/>
        <v>1</v>
      </c>
      <c r="D534" s="20" t="str">
        <f t="shared" si="4"/>
        <v>20</v>
      </c>
      <c r="E534" s="20" t="str">
        <f t="shared" si="5"/>
        <v>20081</v>
      </c>
      <c r="F534" s="25">
        <v>2008110.0</v>
      </c>
      <c r="G534" s="20" t="s">
        <v>35684</v>
      </c>
      <c r="H534" s="26">
        <v>3256.0</v>
      </c>
      <c r="I534" s="26">
        <v>8037060.0</v>
      </c>
      <c r="J534" s="25">
        <v>0.79</v>
      </c>
      <c r="K534" s="26">
        <v>6349277.0</v>
      </c>
      <c r="L534" s="26">
        <v>8037060.0</v>
      </c>
      <c r="M534" s="25">
        <v>0.79</v>
      </c>
      <c r="N534" s="25">
        <v>1.0</v>
      </c>
      <c r="O534" s="26">
        <v>6349277.0</v>
      </c>
      <c r="P534" s="26">
        <v>1.68489073E10</v>
      </c>
      <c r="Q534" s="26">
        <v>2.1044287214E10</v>
      </c>
      <c r="R534" s="26">
        <v>4.195379914E9</v>
      </c>
      <c r="S534" s="27">
        <v>0.249</v>
      </c>
      <c r="T534" s="20" t="str">
        <f t="array" ref="T534">INDEX(Sheet10!D:D,MATCH(C534&amp;E534,INDEX(Sheet10!A:A&amp;Sheet10!B:B,0),0))</f>
        <v>P20AH</v>
      </c>
      <c r="U534" s="20" t="str">
        <f>VLOOKUP(T534,Sheet10!D:E,2,FALSE)</f>
        <v>Other Endocrine, Nutritional &amp; Metabolic OR Proc.</v>
      </c>
      <c r="V534" s="20"/>
      <c r="W534" s="20"/>
      <c r="X534" s="20"/>
      <c r="Y534" s="20"/>
      <c r="Z534" s="20"/>
      <c r="AA534" s="20"/>
      <c r="AB534" s="20"/>
      <c r="AC534" s="20"/>
      <c r="AD534" s="20"/>
      <c r="AE534" s="20"/>
    </row>
    <row r="535">
      <c r="A535" s="20" t="str">
        <f t="shared" ref="A535:B535" si="536">T535</f>
        <v>P20AH</v>
      </c>
      <c r="B535" s="20" t="str">
        <f t="shared" si="536"/>
        <v>Other Endocrine, Nutritional &amp; Metabolic OR Proc.</v>
      </c>
      <c r="C535" s="20" t="str">
        <f t="shared" si="3"/>
        <v>1</v>
      </c>
      <c r="D535" s="20" t="str">
        <f t="shared" si="4"/>
        <v>20</v>
      </c>
      <c r="E535" s="20" t="str">
        <f t="shared" si="5"/>
        <v>20081</v>
      </c>
      <c r="F535" s="25">
        <v>2008111.0</v>
      </c>
      <c r="G535" s="20" t="s">
        <v>35733</v>
      </c>
      <c r="H535" s="26">
        <v>1179.0</v>
      </c>
      <c r="I535" s="26">
        <v>8037060.0</v>
      </c>
      <c r="J535" s="25">
        <v>1.28</v>
      </c>
      <c r="K535" s="26">
        <v>1.0287437E7</v>
      </c>
      <c r="L535" s="26">
        <v>8037060.0</v>
      </c>
      <c r="M535" s="25">
        <v>1.28</v>
      </c>
      <c r="N535" s="25">
        <v>1.0</v>
      </c>
      <c r="O535" s="26">
        <v>1.0287437E7</v>
      </c>
      <c r="P535" s="26">
        <v>1.02607456E10</v>
      </c>
      <c r="Q535" s="26">
        <v>1.233586696E10</v>
      </c>
      <c r="R535" s="26">
        <v>2.07512136E9</v>
      </c>
      <c r="S535" s="27">
        <v>0.202</v>
      </c>
      <c r="T535" s="20" t="str">
        <f t="array" ref="T535">INDEX(Sheet10!D:D,MATCH(C535&amp;E535,INDEX(Sheet10!A:A&amp;Sheet10!B:B,0),0))</f>
        <v>P20AH</v>
      </c>
      <c r="U535" s="20" t="str">
        <f>VLOOKUP(T535,Sheet10!D:E,2,FALSE)</f>
        <v>Other Endocrine, Nutritional &amp; Metabolic OR Proc.</v>
      </c>
      <c r="V535" s="20"/>
      <c r="W535" s="20"/>
      <c r="X535" s="20"/>
      <c r="Y535" s="20"/>
      <c r="Z535" s="20"/>
      <c r="AA535" s="20"/>
      <c r="AB535" s="20"/>
      <c r="AC535" s="20"/>
      <c r="AD535" s="20"/>
      <c r="AE535" s="20"/>
    </row>
    <row r="536">
      <c r="A536" s="20" t="str">
        <f t="shared" ref="A536:B536" si="537">T536</f>
        <v>P20AJ</v>
      </c>
      <c r="B536" s="20" t="str">
        <f t="shared" si="537"/>
        <v>Thyroglosus Proc.</v>
      </c>
      <c r="C536" s="20" t="str">
        <f t="shared" si="3"/>
        <v>1</v>
      </c>
      <c r="D536" s="20" t="str">
        <f t="shared" si="4"/>
        <v>20</v>
      </c>
      <c r="E536" s="20" t="str">
        <f t="shared" si="5"/>
        <v>20091</v>
      </c>
      <c r="F536" s="25">
        <v>2009110.0</v>
      </c>
      <c r="G536" s="20" t="s">
        <v>35794</v>
      </c>
      <c r="H536" s="26">
        <v>1099.0</v>
      </c>
      <c r="I536" s="26">
        <v>8037060.0</v>
      </c>
      <c r="J536" s="25">
        <v>0.79</v>
      </c>
      <c r="K536" s="26">
        <v>6349277.0</v>
      </c>
      <c r="L536" s="26">
        <v>8037060.0</v>
      </c>
      <c r="M536" s="25">
        <v>0.79</v>
      </c>
      <c r="N536" s="25">
        <v>1.15</v>
      </c>
      <c r="O536" s="26">
        <v>7301669.0</v>
      </c>
      <c r="P536" s="26">
        <v>7.992513E9</v>
      </c>
      <c r="Q536" s="26">
        <v>8.116246742E9</v>
      </c>
      <c r="R536" s="26">
        <v>1.23733742E8</v>
      </c>
      <c r="S536" s="27">
        <v>0.015</v>
      </c>
      <c r="T536" s="20" t="str">
        <f t="array" ref="T536">INDEX(Sheet10!D:D,MATCH(C536&amp;E536,INDEX(Sheet10!A:A&amp;Sheet10!B:B,0),0))</f>
        <v>P20AJ</v>
      </c>
      <c r="U536" s="20" t="str">
        <f>VLOOKUP(T536,Sheet10!D:E,2,FALSE)</f>
        <v>Thyroglosus Proc.</v>
      </c>
      <c r="V536" s="20"/>
      <c r="W536" s="20"/>
      <c r="X536" s="20"/>
      <c r="Y536" s="20"/>
      <c r="Z536" s="20"/>
      <c r="AA536" s="20"/>
      <c r="AB536" s="20"/>
      <c r="AC536" s="20"/>
      <c r="AD536" s="20"/>
      <c r="AE536" s="20"/>
    </row>
    <row r="537">
      <c r="A537" s="20" t="str">
        <f t="shared" ref="A537:B537" si="538">T537</f>
        <v>P20AJ</v>
      </c>
      <c r="B537" s="20" t="str">
        <f t="shared" si="538"/>
        <v>Thyroglosus Proc.</v>
      </c>
      <c r="C537" s="20" t="str">
        <f t="shared" si="3"/>
        <v>1</v>
      </c>
      <c r="D537" s="20" t="str">
        <f t="shared" si="4"/>
        <v>20</v>
      </c>
      <c r="E537" s="20" t="str">
        <f t="shared" si="5"/>
        <v>20091</v>
      </c>
      <c r="F537" s="25">
        <v>2009111.0</v>
      </c>
      <c r="G537" s="20" t="s">
        <v>35825</v>
      </c>
      <c r="H537" s="25">
        <v>212.0</v>
      </c>
      <c r="I537" s="26">
        <v>8037060.0</v>
      </c>
      <c r="J537" s="25">
        <v>1.84</v>
      </c>
      <c r="K537" s="26">
        <v>1.478819E7</v>
      </c>
      <c r="L537" s="26">
        <v>8037060.0</v>
      </c>
      <c r="M537" s="25">
        <v>1.84</v>
      </c>
      <c r="N537" s="25">
        <v>1.17</v>
      </c>
      <c r="O537" s="26">
        <v>1.7302183E7</v>
      </c>
      <c r="P537" s="26">
        <v>3.6728173E9</v>
      </c>
      <c r="Q537" s="26">
        <v>3.702472747E9</v>
      </c>
      <c r="R537" s="26">
        <v>2.9655447E7</v>
      </c>
      <c r="S537" s="27">
        <v>0.008</v>
      </c>
      <c r="T537" s="20" t="str">
        <f t="array" ref="T537">INDEX(Sheet10!D:D,MATCH(C537&amp;E537,INDEX(Sheet10!A:A&amp;Sheet10!B:B,0),0))</f>
        <v>P20AJ</v>
      </c>
      <c r="U537" s="20" t="str">
        <f>VLOOKUP(T537,Sheet10!D:E,2,FALSE)</f>
        <v>Thyroglosus Proc.</v>
      </c>
      <c r="V537" s="20"/>
      <c r="W537" s="20"/>
      <c r="X537" s="20"/>
      <c r="Y537" s="20"/>
      <c r="Z537" s="20"/>
      <c r="AA537" s="20"/>
      <c r="AB537" s="20"/>
      <c r="AC537" s="20"/>
      <c r="AD537" s="20"/>
      <c r="AE537" s="20"/>
    </row>
    <row r="538">
      <c r="A538" s="20" t="str">
        <f t="shared" ref="A538:B538" si="539">T538</f>
        <v>D20AA</v>
      </c>
      <c r="B538" s="20" t="str">
        <f t="shared" si="539"/>
        <v>Diabetes with Complicated PDx</v>
      </c>
      <c r="C538" s="20" t="str">
        <f t="shared" si="3"/>
        <v>1</v>
      </c>
      <c r="D538" s="20" t="str">
        <f t="shared" si="4"/>
        <v>20</v>
      </c>
      <c r="E538" s="20" t="str">
        <f t="shared" si="5"/>
        <v>20611</v>
      </c>
      <c r="F538" s="25">
        <v>2061110.0</v>
      </c>
      <c r="G538" s="20" t="s">
        <v>35840</v>
      </c>
      <c r="H538" s="26">
        <v>44613.0</v>
      </c>
      <c r="I538" s="26">
        <v>8037060.0</v>
      </c>
      <c r="J538" s="25">
        <v>0.67</v>
      </c>
      <c r="K538" s="26">
        <v>5384830.0</v>
      </c>
      <c r="L538" s="26">
        <v>8037060.0</v>
      </c>
      <c r="M538" s="25">
        <v>0.67</v>
      </c>
      <c r="N538" s="25">
        <v>1.0</v>
      </c>
      <c r="O538" s="26">
        <v>5384830.0</v>
      </c>
      <c r="P538" s="26">
        <v>1.950740212E11</v>
      </c>
      <c r="Q538" s="26">
        <v>2.44544829713E11</v>
      </c>
      <c r="R538" s="26">
        <v>4.9470808513E10</v>
      </c>
      <c r="S538" s="27">
        <v>0.254</v>
      </c>
      <c r="T538" s="20" t="str">
        <f t="array" ref="T538">INDEX(Sheet10!D:D,MATCH(C538&amp;E538,INDEX(Sheet10!A:A&amp;Sheet10!B:B,0),0))</f>
        <v>D20AA</v>
      </c>
      <c r="U538" s="20" t="str">
        <f>VLOOKUP(T538,Sheet10!D:E,2,FALSE)</f>
        <v>Diabetes with Complicated PDx</v>
      </c>
      <c r="V538" s="20"/>
      <c r="W538" s="20"/>
      <c r="X538" s="20"/>
      <c r="Y538" s="20"/>
      <c r="Z538" s="20"/>
      <c r="AA538" s="20"/>
      <c r="AB538" s="20"/>
      <c r="AC538" s="20"/>
      <c r="AD538" s="20"/>
      <c r="AE538" s="20"/>
    </row>
    <row r="539">
      <c r="A539" s="20" t="str">
        <f t="shared" ref="A539:B539" si="540">T539</f>
        <v>D20AA</v>
      </c>
      <c r="B539" s="20" t="str">
        <f t="shared" si="540"/>
        <v>Diabetes with Complicated PDx</v>
      </c>
      <c r="C539" s="20" t="str">
        <f t="shared" si="3"/>
        <v>1</v>
      </c>
      <c r="D539" s="20" t="str">
        <f t="shared" si="4"/>
        <v>20</v>
      </c>
      <c r="E539" s="20" t="str">
        <f t="shared" si="5"/>
        <v>20611</v>
      </c>
      <c r="F539" s="25">
        <v>2061111.0</v>
      </c>
      <c r="G539" s="20" t="s">
        <v>35857</v>
      </c>
      <c r="H539" s="26">
        <v>33281.0</v>
      </c>
      <c r="I539" s="26">
        <v>8037060.0</v>
      </c>
      <c r="J539" s="25">
        <v>0.99</v>
      </c>
      <c r="K539" s="26">
        <v>7956689.0</v>
      </c>
      <c r="L539" s="26">
        <v>8037060.0</v>
      </c>
      <c r="M539" s="25">
        <v>0.99</v>
      </c>
      <c r="N539" s="25">
        <v>1.0</v>
      </c>
      <c r="O539" s="26">
        <v>7956689.0</v>
      </c>
      <c r="P539" s="26">
        <v>2.608262705E11</v>
      </c>
      <c r="Q539" s="26">
        <v>2.68321384921E11</v>
      </c>
      <c r="R539" s="26">
        <v>7.495114421E9</v>
      </c>
      <c r="S539" s="27">
        <v>0.029</v>
      </c>
      <c r="T539" s="20" t="str">
        <f t="array" ref="T539">INDEX(Sheet10!D:D,MATCH(C539&amp;E539,INDEX(Sheet10!A:A&amp;Sheet10!B:B,0),0))</f>
        <v>D20AA</v>
      </c>
      <c r="U539" s="20" t="str">
        <f>VLOOKUP(T539,Sheet10!D:E,2,FALSE)</f>
        <v>Diabetes with Complicated PDx</v>
      </c>
      <c r="V539" s="20"/>
      <c r="W539" s="20"/>
      <c r="X539" s="20"/>
      <c r="Y539" s="20"/>
      <c r="Z539" s="20"/>
      <c r="AA539" s="20"/>
      <c r="AB539" s="20"/>
      <c r="AC539" s="20"/>
      <c r="AD539" s="20"/>
      <c r="AE539" s="20"/>
    </row>
    <row r="540">
      <c r="A540" s="20" t="str">
        <f t="shared" ref="A540:B540" si="541">T540</f>
        <v>D20AC</v>
      </c>
      <c r="B540" s="20" t="str">
        <f t="shared" si="541"/>
        <v>Nutritional and Misc. Metabolic Disorders</v>
      </c>
      <c r="C540" s="20" t="str">
        <f t="shared" si="3"/>
        <v>1</v>
      </c>
      <c r="D540" s="20" t="str">
        <f t="shared" si="4"/>
        <v>20</v>
      </c>
      <c r="E540" s="20" t="str">
        <f t="shared" si="5"/>
        <v>20631</v>
      </c>
      <c r="F540" s="25">
        <v>2063110.0</v>
      </c>
      <c r="G540" s="20" t="s">
        <v>35874</v>
      </c>
      <c r="H540" s="26">
        <v>52364.0</v>
      </c>
      <c r="I540" s="26">
        <v>8037060.0</v>
      </c>
      <c r="J540" s="25">
        <v>0.53</v>
      </c>
      <c r="K540" s="26">
        <v>4259642.0</v>
      </c>
      <c r="L540" s="26">
        <v>8037060.0</v>
      </c>
      <c r="M540" s="25">
        <v>0.53</v>
      </c>
      <c r="N540" s="25">
        <v>1.0</v>
      </c>
      <c r="O540" s="26">
        <v>4259642.0</v>
      </c>
      <c r="P540" s="26">
        <v>2.097576914E11</v>
      </c>
      <c r="Q540" s="26">
        <v>2.28840383215E11</v>
      </c>
      <c r="R540" s="26">
        <v>1.9082691815E10</v>
      </c>
      <c r="S540" s="27">
        <v>0.091</v>
      </c>
      <c r="T540" s="20" t="str">
        <f t="array" ref="T540">INDEX(Sheet10!D:D,MATCH(C540&amp;E540,INDEX(Sheet10!A:A&amp;Sheet10!B:B,0),0))</f>
        <v>D20AC</v>
      </c>
      <c r="U540" s="20" t="str">
        <f>VLOOKUP(T540,Sheet10!D:E,2,FALSE)</f>
        <v>Nutritional and Misc. Metabolic Disorders</v>
      </c>
      <c r="V540" s="20"/>
      <c r="W540" s="20"/>
      <c r="X540" s="20"/>
      <c r="Y540" s="20"/>
      <c r="Z540" s="20"/>
      <c r="AA540" s="20"/>
      <c r="AB540" s="20"/>
      <c r="AC540" s="20"/>
      <c r="AD540" s="20"/>
      <c r="AE540" s="20"/>
    </row>
    <row r="541">
      <c r="A541" s="20" t="str">
        <f t="shared" ref="A541:B541" si="542">T541</f>
        <v>D20AC</v>
      </c>
      <c r="B541" s="20" t="str">
        <f t="shared" si="542"/>
        <v>Nutritional and Misc. Metabolic Disorders</v>
      </c>
      <c r="C541" s="20" t="str">
        <f t="shared" si="3"/>
        <v>1</v>
      </c>
      <c r="D541" s="20" t="str">
        <f t="shared" si="4"/>
        <v>20</v>
      </c>
      <c r="E541" s="20" t="str">
        <f t="shared" si="5"/>
        <v>20631</v>
      </c>
      <c r="F541" s="25">
        <v>2063111.0</v>
      </c>
      <c r="G541" s="20" t="s">
        <v>35893</v>
      </c>
      <c r="H541" s="26">
        <v>17096.0</v>
      </c>
      <c r="I541" s="26">
        <v>8037060.0</v>
      </c>
      <c r="J541" s="25">
        <v>0.67</v>
      </c>
      <c r="K541" s="26">
        <v>5384830.0</v>
      </c>
      <c r="L541" s="26">
        <v>8037060.0</v>
      </c>
      <c r="M541" s="25">
        <v>0.67</v>
      </c>
      <c r="N541" s="25">
        <v>1.12</v>
      </c>
      <c r="O541" s="26">
        <v>6031010.0</v>
      </c>
      <c r="P541" s="26">
        <v>1.027709131E11</v>
      </c>
      <c r="Q541" s="26">
        <v>1.05208073451E11</v>
      </c>
      <c r="R541" s="26">
        <v>2.437160351E9</v>
      </c>
      <c r="S541" s="27">
        <v>0.024</v>
      </c>
      <c r="T541" s="20" t="str">
        <f t="array" ref="T541">INDEX(Sheet10!D:D,MATCH(C541&amp;E541,INDEX(Sheet10!A:A&amp;Sheet10!B:B,0),0))</f>
        <v>D20AC</v>
      </c>
      <c r="U541" s="20" t="str">
        <f>VLOOKUP(T541,Sheet10!D:E,2,FALSE)</f>
        <v>Nutritional and Misc. Metabolic Disorders</v>
      </c>
      <c r="V541" s="20"/>
      <c r="W541" s="20"/>
      <c r="X541" s="20"/>
      <c r="Y541" s="20"/>
      <c r="Z541" s="20"/>
      <c r="AA541" s="20"/>
      <c r="AB541" s="20"/>
      <c r="AC541" s="20"/>
      <c r="AD541" s="20"/>
      <c r="AE541" s="20"/>
    </row>
    <row r="542">
      <c r="A542" s="20" t="str">
        <f t="shared" ref="A542:B542" si="543">T542</f>
        <v>D20AD</v>
      </c>
      <c r="B542" s="20" t="str">
        <f t="shared" si="543"/>
        <v>Endocrine Neoplasms</v>
      </c>
      <c r="C542" s="20" t="str">
        <f t="shared" si="3"/>
        <v>1</v>
      </c>
      <c r="D542" s="20" t="str">
        <f t="shared" si="4"/>
        <v>20</v>
      </c>
      <c r="E542" s="20" t="str">
        <f t="shared" si="5"/>
        <v>20646</v>
      </c>
      <c r="F542" s="25">
        <v>2064619.0</v>
      </c>
      <c r="G542" s="20" t="s">
        <v>25401</v>
      </c>
      <c r="H542" s="26">
        <v>2647.0</v>
      </c>
      <c r="I542" s="26">
        <v>8037060.0</v>
      </c>
      <c r="J542" s="25">
        <v>0.78</v>
      </c>
      <c r="K542" s="26">
        <v>6268907.0</v>
      </c>
      <c r="L542" s="26">
        <v>8037060.0</v>
      </c>
      <c r="M542" s="25">
        <v>0.78</v>
      </c>
      <c r="N542" s="25">
        <v>1.04</v>
      </c>
      <c r="O542" s="26">
        <v>6519663.0</v>
      </c>
      <c r="P542" s="26">
        <v>1.73326814E10</v>
      </c>
      <c r="Q542" s="26">
        <v>1.7572591319E10</v>
      </c>
      <c r="R542" s="26">
        <v>2.39909919E8</v>
      </c>
      <c r="S542" s="27">
        <v>0.014</v>
      </c>
      <c r="T542" s="20" t="str">
        <f t="array" ref="T542">INDEX(Sheet10!D:D,MATCH(C542&amp;E542,INDEX(Sheet10!A:A&amp;Sheet10!B:B,0),0))</f>
        <v>D20AD</v>
      </c>
      <c r="U542" s="20" t="str">
        <f>VLOOKUP(T542,Sheet10!D:E,2,FALSE)</f>
        <v>Endocrine Neoplasms</v>
      </c>
      <c r="V542" s="20"/>
      <c r="W542" s="20"/>
      <c r="X542" s="20"/>
      <c r="Y542" s="20"/>
      <c r="Z542" s="20"/>
      <c r="AA542" s="20"/>
      <c r="AB542" s="20"/>
      <c r="AC542" s="20"/>
      <c r="AD542" s="20"/>
      <c r="AE542" s="20"/>
    </row>
    <row r="543">
      <c r="A543" s="20" t="str">
        <f t="shared" ref="A543:B543" si="544">T543</f>
        <v>D20AB</v>
      </c>
      <c r="B543" s="20" t="str">
        <f t="shared" si="544"/>
        <v>Metabolic Disorders</v>
      </c>
      <c r="C543" s="20" t="str">
        <f t="shared" si="3"/>
        <v>1</v>
      </c>
      <c r="D543" s="20" t="str">
        <f t="shared" si="4"/>
        <v>20</v>
      </c>
      <c r="E543" s="20" t="str">
        <f t="shared" si="5"/>
        <v>20651</v>
      </c>
      <c r="F543" s="25">
        <v>2065110.0</v>
      </c>
      <c r="G543" s="20" t="s">
        <v>35987</v>
      </c>
      <c r="H543" s="26">
        <v>3715.0</v>
      </c>
      <c r="I543" s="26">
        <v>8037060.0</v>
      </c>
      <c r="J543" s="25">
        <v>0.52</v>
      </c>
      <c r="K543" s="26">
        <v>4179271.0</v>
      </c>
      <c r="L543" s="26">
        <v>8037060.0</v>
      </c>
      <c r="M543" s="25">
        <v>0.52</v>
      </c>
      <c r="N543" s="25">
        <v>1.0</v>
      </c>
      <c r="O543" s="26">
        <v>4179271.0</v>
      </c>
      <c r="P543" s="26">
        <v>1.36322394E10</v>
      </c>
      <c r="Q543" s="26">
        <v>1.5905098508E10</v>
      </c>
      <c r="R543" s="26">
        <v>2.272859108E9</v>
      </c>
      <c r="S543" s="27">
        <v>0.167</v>
      </c>
      <c r="T543" s="20" t="str">
        <f t="array" ref="T543">INDEX(Sheet10!D:D,MATCH(C543&amp;E543,INDEX(Sheet10!A:A&amp;Sheet10!B:B,0),0))</f>
        <v>D20AB</v>
      </c>
      <c r="U543" s="20" t="str">
        <f>VLOOKUP(T543,Sheet10!D:E,2,FALSE)</f>
        <v>Metabolic Disorders</v>
      </c>
      <c r="V543" s="20"/>
      <c r="W543" s="20"/>
      <c r="X543" s="20"/>
      <c r="Y543" s="20"/>
      <c r="Z543" s="20"/>
      <c r="AA543" s="20"/>
      <c r="AB543" s="20"/>
      <c r="AC543" s="20"/>
      <c r="AD543" s="20"/>
      <c r="AE543" s="20"/>
    </row>
    <row r="544">
      <c r="A544" s="20" t="str">
        <f t="shared" ref="A544:B544" si="545">T544</f>
        <v>D20AB</v>
      </c>
      <c r="B544" s="20" t="str">
        <f t="shared" si="545"/>
        <v>Metabolic Disorders</v>
      </c>
      <c r="C544" s="20" t="str">
        <f t="shared" si="3"/>
        <v>1</v>
      </c>
      <c r="D544" s="20" t="str">
        <f t="shared" si="4"/>
        <v>20</v>
      </c>
      <c r="E544" s="20" t="str">
        <f t="shared" si="5"/>
        <v>20651</v>
      </c>
      <c r="F544" s="25">
        <v>2065111.0</v>
      </c>
      <c r="G544" s="20" t="s">
        <v>36027</v>
      </c>
      <c r="H544" s="26">
        <v>1061.0</v>
      </c>
      <c r="I544" s="26">
        <v>8037060.0</v>
      </c>
      <c r="J544" s="25">
        <v>0.66</v>
      </c>
      <c r="K544" s="26">
        <v>5304460.0</v>
      </c>
      <c r="L544" s="26">
        <v>8037060.0</v>
      </c>
      <c r="M544" s="25">
        <v>0.66</v>
      </c>
      <c r="N544" s="25">
        <v>1.06</v>
      </c>
      <c r="O544" s="26">
        <v>5622727.0</v>
      </c>
      <c r="P544" s="26">
        <v>5.9834543E9</v>
      </c>
      <c r="Q544" s="26">
        <v>6.093871534E9</v>
      </c>
      <c r="R544" s="26">
        <v>1.10417234E8</v>
      </c>
      <c r="S544" s="27">
        <v>0.018</v>
      </c>
      <c r="T544" s="20" t="str">
        <f t="array" ref="T544">INDEX(Sheet10!D:D,MATCH(C544&amp;E544,INDEX(Sheet10!A:A&amp;Sheet10!B:B,0),0))</f>
        <v>D20AB</v>
      </c>
      <c r="U544" s="20" t="str">
        <f>VLOOKUP(T544,Sheet10!D:E,2,FALSE)</f>
        <v>Metabolic Disorders</v>
      </c>
      <c r="V544" s="20"/>
      <c r="W544" s="20"/>
      <c r="X544" s="20"/>
      <c r="Y544" s="20"/>
      <c r="Z544" s="20"/>
      <c r="AA544" s="20"/>
      <c r="AB544" s="20"/>
      <c r="AC544" s="20"/>
      <c r="AD544" s="20"/>
      <c r="AE544" s="20"/>
    </row>
    <row r="545">
      <c r="A545" s="20" t="str">
        <f t="shared" ref="A545:B545" si="546">T545</f>
        <v>D20AB</v>
      </c>
      <c r="B545" s="20" t="str">
        <f t="shared" si="546"/>
        <v>Metabolic Disorders</v>
      </c>
      <c r="C545" s="20" t="str">
        <f t="shared" si="3"/>
        <v>1</v>
      </c>
      <c r="D545" s="20" t="str">
        <f t="shared" si="4"/>
        <v>20</v>
      </c>
      <c r="E545" s="20" t="str">
        <f t="shared" si="5"/>
        <v>20651</v>
      </c>
      <c r="F545" s="25">
        <v>2065112.0</v>
      </c>
      <c r="G545" s="20" t="s">
        <v>36062</v>
      </c>
      <c r="H545" s="25">
        <v>87.0</v>
      </c>
      <c r="I545" s="26">
        <v>8037060.0</v>
      </c>
      <c r="J545" s="25">
        <v>1.08</v>
      </c>
      <c r="K545" s="26">
        <v>8680025.0</v>
      </c>
      <c r="L545" s="26">
        <v>8037060.0</v>
      </c>
      <c r="M545" s="25">
        <v>1.08</v>
      </c>
      <c r="N545" s="25">
        <v>1.08</v>
      </c>
      <c r="O545" s="26">
        <v>9374427.0</v>
      </c>
      <c r="P545" s="26">
        <v>8.17797E8</v>
      </c>
      <c r="Q545" s="26">
        <v>8.3013063E8</v>
      </c>
      <c r="R545" s="26">
        <v>1.233363E7</v>
      </c>
      <c r="S545" s="27">
        <v>0.015</v>
      </c>
      <c r="T545" s="20" t="str">
        <f t="array" ref="T545">INDEX(Sheet10!D:D,MATCH(C545&amp;E545,INDEX(Sheet10!A:A&amp;Sheet10!B:B,0),0))</f>
        <v>D20AB</v>
      </c>
      <c r="U545" s="20" t="str">
        <f>VLOOKUP(T545,Sheet10!D:E,2,FALSE)</f>
        <v>Metabolic Disorders</v>
      </c>
      <c r="V545" s="20"/>
      <c r="W545" s="20"/>
      <c r="X545" s="20"/>
      <c r="Y545" s="20"/>
      <c r="Z545" s="20"/>
      <c r="AA545" s="20"/>
      <c r="AB545" s="20"/>
      <c r="AC545" s="20"/>
      <c r="AD545" s="20"/>
      <c r="AE545" s="20"/>
    </row>
    <row r="546">
      <c r="A546" s="20" t="str">
        <f t="shared" ref="A546:B546" si="547">T546</f>
        <v>D20AF</v>
      </c>
      <c r="B546" s="20" t="str">
        <f t="shared" si="547"/>
        <v>Endocrine Disorders</v>
      </c>
      <c r="C546" s="20" t="str">
        <f t="shared" si="3"/>
        <v>1</v>
      </c>
      <c r="D546" s="20" t="str">
        <f t="shared" si="4"/>
        <v>20</v>
      </c>
      <c r="E546" s="20" t="str">
        <f t="shared" si="5"/>
        <v>20661</v>
      </c>
      <c r="F546" s="25">
        <v>2066110.0</v>
      </c>
      <c r="G546" s="20" t="s">
        <v>36105</v>
      </c>
      <c r="H546" s="26">
        <v>55733.0</v>
      </c>
      <c r="I546" s="26">
        <v>8037060.0</v>
      </c>
      <c r="J546" s="25">
        <v>0.52</v>
      </c>
      <c r="K546" s="26">
        <v>4179271.0</v>
      </c>
      <c r="L546" s="26">
        <v>8037060.0</v>
      </c>
      <c r="M546" s="25">
        <v>0.52</v>
      </c>
      <c r="N546" s="25">
        <v>1.02</v>
      </c>
      <c r="O546" s="26">
        <v>4262857.0</v>
      </c>
      <c r="P546" s="26">
        <v>2.233425378E11</v>
      </c>
      <c r="Q546" s="26">
        <v>2.42277109225E11</v>
      </c>
      <c r="R546" s="26">
        <v>1.8934571425E10</v>
      </c>
      <c r="S546" s="27">
        <v>0.085</v>
      </c>
      <c r="T546" s="20" t="str">
        <f t="array" ref="T546">INDEX(Sheet10!D:D,MATCH(C546&amp;E546,INDEX(Sheet10!A:A&amp;Sheet10!B:B,0),0))</f>
        <v>D20AF</v>
      </c>
      <c r="U546" s="20" t="str">
        <f>VLOOKUP(T546,Sheet10!D:E,2,FALSE)</f>
        <v>Endocrine Disorders</v>
      </c>
      <c r="V546" s="20"/>
      <c r="W546" s="20"/>
      <c r="X546" s="20"/>
      <c r="Y546" s="20"/>
      <c r="Z546" s="20"/>
      <c r="AA546" s="20"/>
      <c r="AB546" s="20"/>
      <c r="AC546" s="20"/>
      <c r="AD546" s="20"/>
      <c r="AE546" s="20"/>
    </row>
    <row r="547">
      <c r="A547" s="20" t="str">
        <f t="shared" ref="A547:B547" si="548">T547</f>
        <v>D20AF</v>
      </c>
      <c r="B547" s="20" t="str">
        <f t="shared" si="548"/>
        <v>Endocrine Disorders</v>
      </c>
      <c r="C547" s="20" t="str">
        <f t="shared" si="3"/>
        <v>1</v>
      </c>
      <c r="D547" s="20" t="str">
        <f t="shared" si="4"/>
        <v>20</v>
      </c>
      <c r="E547" s="20" t="str">
        <f t="shared" si="5"/>
        <v>20661</v>
      </c>
      <c r="F547" s="25">
        <v>2066111.0</v>
      </c>
      <c r="G547" s="20" t="s">
        <v>36128</v>
      </c>
      <c r="H547" s="26">
        <v>25443.0</v>
      </c>
      <c r="I547" s="26">
        <v>8037060.0</v>
      </c>
      <c r="J547" s="25">
        <v>0.71</v>
      </c>
      <c r="K547" s="26">
        <v>5706313.0</v>
      </c>
      <c r="L547" s="26">
        <v>8037060.0</v>
      </c>
      <c r="M547" s="25">
        <v>0.71</v>
      </c>
      <c r="N547" s="25">
        <v>1.06</v>
      </c>
      <c r="O547" s="26">
        <v>6048691.0</v>
      </c>
      <c r="P547" s="26">
        <v>1.538066136E11</v>
      </c>
      <c r="Q547" s="26">
        <v>1.56467847255E11</v>
      </c>
      <c r="R547" s="26">
        <v>2.661233655E9</v>
      </c>
      <c r="S547" s="27">
        <v>0.017</v>
      </c>
      <c r="T547" s="20" t="str">
        <f t="array" ref="T547">INDEX(Sheet10!D:D,MATCH(C547&amp;E547,INDEX(Sheet10!A:A&amp;Sheet10!B:B,0),0))</f>
        <v>D20AF</v>
      </c>
      <c r="U547" s="20" t="str">
        <f>VLOOKUP(T547,Sheet10!D:E,2,FALSE)</f>
        <v>Endocrine Disorders</v>
      </c>
      <c r="V547" s="20"/>
      <c r="W547" s="20"/>
      <c r="X547" s="20"/>
      <c r="Y547" s="20"/>
      <c r="Z547" s="20"/>
      <c r="AA547" s="20"/>
      <c r="AB547" s="20"/>
      <c r="AC547" s="20"/>
      <c r="AD547" s="20"/>
      <c r="AE547" s="20"/>
    </row>
    <row r="548">
      <c r="A548" s="20" t="str">
        <f t="shared" ref="A548:B548" si="549">T548</f>
        <v>D20AF</v>
      </c>
      <c r="B548" s="20" t="str">
        <f t="shared" si="549"/>
        <v>Endocrine Disorders</v>
      </c>
      <c r="C548" s="20" t="str">
        <f t="shared" si="3"/>
        <v>1</v>
      </c>
      <c r="D548" s="20" t="str">
        <f t="shared" si="4"/>
        <v>20</v>
      </c>
      <c r="E548" s="20" t="str">
        <f t="shared" si="5"/>
        <v>20661</v>
      </c>
      <c r="F548" s="25">
        <v>2066112.0</v>
      </c>
      <c r="G548" s="20" t="s">
        <v>36171</v>
      </c>
      <c r="H548" s="26">
        <v>3260.0</v>
      </c>
      <c r="I548" s="26">
        <v>8037060.0</v>
      </c>
      <c r="J548" s="25">
        <v>0.97</v>
      </c>
      <c r="K548" s="26">
        <v>7795948.0</v>
      </c>
      <c r="L548" s="26">
        <v>8037060.0</v>
      </c>
      <c r="M548" s="25">
        <v>0.97</v>
      </c>
      <c r="N548" s="25">
        <v>1.18</v>
      </c>
      <c r="O548" s="26">
        <v>9199219.0</v>
      </c>
      <c r="P548" s="26">
        <v>2.99714477E10</v>
      </c>
      <c r="Q548" s="26">
        <v>3.0345833536E10</v>
      </c>
      <c r="R548" s="26">
        <v>3.74385836E8</v>
      </c>
      <c r="S548" s="27">
        <v>0.012</v>
      </c>
      <c r="T548" s="20" t="str">
        <f t="array" ref="T548">INDEX(Sheet10!D:D,MATCH(C548&amp;E548,INDEX(Sheet10!A:A&amp;Sheet10!B:B,0),0))</f>
        <v>D20AF</v>
      </c>
      <c r="U548" s="20" t="str">
        <f>VLOOKUP(T548,Sheet10!D:E,2,FALSE)</f>
        <v>Endocrine Disorders</v>
      </c>
      <c r="V548" s="20"/>
      <c r="W548" s="20"/>
      <c r="X548" s="20"/>
      <c r="Y548" s="20"/>
      <c r="Z548" s="20"/>
      <c r="AA548" s="20"/>
      <c r="AB548" s="20"/>
      <c r="AC548" s="20"/>
      <c r="AD548" s="20"/>
      <c r="AE548" s="20"/>
    </row>
    <row r="549">
      <c r="A549" s="20" t="str">
        <f t="shared" ref="A549:B549" si="550">T549</f>
        <v>D20AG</v>
      </c>
      <c r="B549" s="20" t="str">
        <f t="shared" si="550"/>
        <v>Diabetes without Complicated PDx</v>
      </c>
      <c r="C549" s="20" t="str">
        <f t="shared" si="3"/>
        <v>1</v>
      </c>
      <c r="D549" s="20" t="str">
        <f t="shared" si="4"/>
        <v>20</v>
      </c>
      <c r="E549" s="20" t="str">
        <f t="shared" si="5"/>
        <v>20671</v>
      </c>
      <c r="F549" s="25">
        <v>2067119.0</v>
      </c>
      <c r="G549" s="20" t="s">
        <v>25432</v>
      </c>
      <c r="H549" s="26">
        <v>241598.0</v>
      </c>
      <c r="I549" s="26">
        <v>8037060.0</v>
      </c>
      <c r="J549" s="25">
        <v>0.63</v>
      </c>
      <c r="K549" s="26">
        <v>5063348.0</v>
      </c>
      <c r="L549" s="26">
        <v>8037060.0</v>
      </c>
      <c r="M549" s="25">
        <v>0.63</v>
      </c>
      <c r="N549" s="25">
        <v>0.99</v>
      </c>
      <c r="O549" s="26">
        <v>5012714.0</v>
      </c>
      <c r="P549" s="26">
        <v>1.1472939593E12</v>
      </c>
      <c r="Q549" s="26">
        <v>1.237824004767E12</v>
      </c>
      <c r="R549" s="26">
        <v>9.0530045467E10</v>
      </c>
      <c r="S549" s="27">
        <v>0.079</v>
      </c>
      <c r="T549" s="20" t="str">
        <f t="array" ref="T549">INDEX(Sheet10!D:D,MATCH(C549&amp;E549,INDEX(Sheet10!A:A&amp;Sheet10!B:B,0),0))</f>
        <v>D20AG</v>
      </c>
      <c r="U549" s="20" t="str">
        <f>VLOOKUP(T549,Sheet10!D:E,2,FALSE)</f>
        <v>Diabetes without Complicated PDx</v>
      </c>
      <c r="V549" s="20"/>
      <c r="W549" s="20"/>
      <c r="X549" s="20"/>
      <c r="Y549" s="20"/>
      <c r="Z549" s="20"/>
      <c r="AA549" s="20"/>
      <c r="AB549" s="20"/>
      <c r="AC549" s="20"/>
      <c r="AD549" s="20"/>
      <c r="AE549" s="20"/>
    </row>
    <row r="550">
      <c r="A550" s="20" t="str">
        <f t="shared" ref="A550:B550" si="551">T550</f>
        <v>99PZX</v>
      </c>
      <c r="B550" s="20" t="str">
        <f t="shared" si="551"/>
        <v>Kidney Transplant Proc.</v>
      </c>
      <c r="C550" s="20" t="str">
        <f t="shared" si="3"/>
        <v>1</v>
      </c>
      <c r="D550" s="20" t="str">
        <f t="shared" si="4"/>
        <v>21</v>
      </c>
      <c r="E550" s="20" t="str">
        <f t="shared" si="5"/>
        <v>21011</v>
      </c>
      <c r="F550" s="25">
        <v>2101119.0</v>
      </c>
      <c r="G550" s="20" t="s">
        <v>25442</v>
      </c>
      <c r="H550" s="25">
        <v>113.0</v>
      </c>
      <c r="I550" s="26">
        <v>8037060.0</v>
      </c>
      <c r="J550" s="25">
        <v>37.32</v>
      </c>
      <c r="K550" s="26">
        <v>2.99943079E8</v>
      </c>
      <c r="L550" s="26">
        <v>8037060.0</v>
      </c>
      <c r="M550" s="25">
        <v>37.32</v>
      </c>
      <c r="N550" s="25">
        <v>1.28</v>
      </c>
      <c r="O550" s="26">
        <v>3.83927141E8</v>
      </c>
      <c r="P550" s="26">
        <v>4.33863561E10</v>
      </c>
      <c r="Q550" s="26">
        <v>4.3515688975E10</v>
      </c>
      <c r="R550" s="26">
        <v>1.29332875E8</v>
      </c>
      <c r="S550" s="27">
        <v>0.003</v>
      </c>
      <c r="T550" s="20" t="str">
        <f t="array" ref="T550">INDEX(Sheet10!D:D,MATCH(C550&amp;E550,INDEX(Sheet10!A:A&amp;Sheet10!B:B,0),0))</f>
        <v>99PZX</v>
      </c>
      <c r="U550" s="20" t="str">
        <f>VLOOKUP(T550,Sheet10!D:E,2,FALSE)</f>
        <v>Kidney Transplant Proc.</v>
      </c>
      <c r="V550" s="20"/>
      <c r="W550" s="20"/>
      <c r="X550" s="20"/>
      <c r="Y550" s="20"/>
      <c r="Z550" s="20"/>
      <c r="AA550" s="20"/>
      <c r="AB550" s="20"/>
      <c r="AC550" s="20"/>
      <c r="AD550" s="20"/>
      <c r="AE550" s="20"/>
    </row>
    <row r="551">
      <c r="A551" s="20" t="str">
        <f t="shared" ref="A551:B551" si="552">T551</f>
        <v>21BX</v>
      </c>
      <c r="B551" s="20" t="str">
        <f t="shared" si="552"/>
        <v>Kidney Donor Proc.</v>
      </c>
      <c r="C551" s="20" t="str">
        <f t="shared" si="3"/>
        <v>1</v>
      </c>
      <c r="D551" s="20" t="str">
        <f t="shared" si="4"/>
        <v>21</v>
      </c>
      <c r="E551" s="20" t="str">
        <f t="shared" si="5"/>
        <v>21021</v>
      </c>
      <c r="F551" s="25">
        <v>2102119.0</v>
      </c>
      <c r="G551" s="20" t="s">
        <v>25451</v>
      </c>
      <c r="H551" s="18" t="e">
        <v>#N/A</v>
      </c>
      <c r="I551" s="26">
        <v>8037060.0</v>
      </c>
      <c r="J551" s="25">
        <v>2.29</v>
      </c>
      <c r="K551" s="26">
        <v>1.8404867E7</v>
      </c>
      <c r="L551" s="26">
        <v>8037060.0</v>
      </c>
      <c r="M551" s="25">
        <v>2.29</v>
      </c>
      <c r="N551" s="25">
        <v>1.0</v>
      </c>
      <c r="O551" s="26">
        <v>1.8404867E7</v>
      </c>
      <c r="P551" s="18" t="e">
        <v>#N/A</v>
      </c>
      <c r="Q551" s="18" t="e">
        <v>#N/A</v>
      </c>
      <c r="R551" s="18" t="e">
        <v>#N/A</v>
      </c>
      <c r="S551" s="18" t="e">
        <v>#N/A</v>
      </c>
      <c r="T551" s="20" t="str">
        <f t="array" ref="T551">INDEX(Sheet10!D:D,MATCH(C551&amp;E551,INDEX(Sheet10!A:A&amp;Sheet10!B:B,0),0))</f>
        <v>21BX</v>
      </c>
      <c r="U551" s="20" t="str">
        <f>VLOOKUP(T551,Sheet10!D:E,2,FALSE)</f>
        <v>Kidney Donor Proc.</v>
      </c>
      <c r="V551" s="20"/>
      <c r="W551" s="20"/>
      <c r="X551" s="20"/>
      <c r="Y551" s="20"/>
      <c r="Z551" s="20"/>
      <c r="AA551" s="20"/>
      <c r="AB551" s="20"/>
      <c r="AC551" s="20"/>
      <c r="AD551" s="20"/>
      <c r="AE551" s="20"/>
    </row>
    <row r="552">
      <c r="A552" s="20" t="str">
        <f t="shared" ref="A552:B552" si="553">T552</f>
        <v>D21AD</v>
      </c>
      <c r="B552" s="20" t="str">
        <f t="shared" si="553"/>
        <v>Kidney, Ureter and Bladder - Major Proc. w/ Neoplasms</v>
      </c>
      <c r="C552" s="20" t="str">
        <f t="shared" si="3"/>
        <v>1</v>
      </c>
      <c r="D552" s="20" t="str">
        <f t="shared" si="4"/>
        <v>21</v>
      </c>
      <c r="E552" s="20" t="str">
        <f t="shared" si="5"/>
        <v>21041</v>
      </c>
      <c r="F552" s="25">
        <v>2104110.0</v>
      </c>
      <c r="G552" s="20" t="s">
        <v>36343</v>
      </c>
      <c r="H552" s="25">
        <v>598.0</v>
      </c>
      <c r="I552" s="26">
        <v>8037060.0</v>
      </c>
      <c r="J552" s="25">
        <v>2.37</v>
      </c>
      <c r="K552" s="26">
        <v>1.9047832E7</v>
      </c>
      <c r="L552" s="26">
        <v>8037060.0</v>
      </c>
      <c r="M552" s="25">
        <v>2.37</v>
      </c>
      <c r="N552" s="25">
        <v>1.0</v>
      </c>
      <c r="O552" s="26">
        <v>1.9047832E7</v>
      </c>
      <c r="P552" s="26">
        <v>9.7755959E9</v>
      </c>
      <c r="Q552" s="26">
        <v>1.1529670339E10</v>
      </c>
      <c r="R552" s="26">
        <v>1.754074439E9</v>
      </c>
      <c r="S552" s="27">
        <v>0.179</v>
      </c>
      <c r="T552" s="20" t="str">
        <f t="array" ref="T552">INDEX(Sheet10!D:D,MATCH(C552&amp;E552,INDEX(Sheet10!A:A&amp;Sheet10!B:B,0),0))</f>
        <v>D21AD</v>
      </c>
      <c r="U552" s="20" t="str">
        <f>VLOOKUP(T552,Sheet10!D:E,2,FALSE)</f>
        <v>Kidney, Ureter and Bladder - Major Proc. w/ Neoplasms</v>
      </c>
      <c r="V552" s="20"/>
      <c r="W552" s="20"/>
      <c r="X552" s="20"/>
      <c r="Y552" s="20"/>
      <c r="Z552" s="20"/>
      <c r="AA552" s="20"/>
      <c r="AB552" s="20"/>
      <c r="AC552" s="20"/>
      <c r="AD552" s="20"/>
      <c r="AE552" s="20"/>
    </row>
    <row r="553">
      <c r="A553" s="20" t="str">
        <f t="shared" ref="A553:B553" si="554">T553</f>
        <v>D21AD</v>
      </c>
      <c r="B553" s="20" t="str">
        <f t="shared" si="554"/>
        <v>Kidney, Ureter and Bladder - Major Proc. w/ Neoplasms</v>
      </c>
      <c r="C553" s="20" t="str">
        <f t="shared" si="3"/>
        <v>1</v>
      </c>
      <c r="D553" s="20" t="str">
        <f t="shared" si="4"/>
        <v>21</v>
      </c>
      <c r="E553" s="20" t="str">
        <f t="shared" si="5"/>
        <v>21041</v>
      </c>
      <c r="F553" s="25">
        <v>2104111.0</v>
      </c>
      <c r="G553" s="20" t="s">
        <v>36388</v>
      </c>
      <c r="H553" s="25">
        <v>457.0</v>
      </c>
      <c r="I553" s="26">
        <v>8037060.0</v>
      </c>
      <c r="J553" s="25">
        <v>3.4</v>
      </c>
      <c r="K553" s="26">
        <v>2.7326004E7</v>
      </c>
      <c r="L553" s="26">
        <v>8037060.0</v>
      </c>
      <c r="M553" s="25">
        <v>3.4</v>
      </c>
      <c r="N553" s="25">
        <v>1.0</v>
      </c>
      <c r="O553" s="26">
        <v>2.7326004E7</v>
      </c>
      <c r="P553" s="26">
        <v>9.9385849E9</v>
      </c>
      <c r="Q553" s="26">
        <v>1.2591301328E10</v>
      </c>
      <c r="R553" s="26">
        <v>2.652716428E9</v>
      </c>
      <c r="S553" s="27">
        <v>0.267</v>
      </c>
      <c r="T553" s="20" t="str">
        <f t="array" ref="T553">INDEX(Sheet10!D:D,MATCH(C553&amp;E553,INDEX(Sheet10!A:A&amp;Sheet10!B:B,0),0))</f>
        <v>D21AD</v>
      </c>
      <c r="U553" s="20" t="str">
        <f>VLOOKUP(T553,Sheet10!D:E,2,FALSE)</f>
        <v>Kidney, Ureter and Bladder - Major Proc. w/ Neoplasms</v>
      </c>
      <c r="V553" s="20"/>
      <c r="W553" s="20"/>
      <c r="X553" s="20"/>
      <c r="Y553" s="20"/>
      <c r="Z553" s="20"/>
      <c r="AA553" s="20"/>
      <c r="AB553" s="20"/>
      <c r="AC553" s="20"/>
      <c r="AD553" s="20"/>
      <c r="AE553" s="20"/>
    </row>
    <row r="554">
      <c r="A554" s="20" t="str">
        <f t="shared" ref="A554:B554" si="555">T554</f>
        <v>D21AD</v>
      </c>
      <c r="B554" s="20" t="str">
        <f t="shared" si="555"/>
        <v>Kidney, Ureter and Bladder - Major Proc. w/ Neoplasms</v>
      </c>
      <c r="C554" s="20" t="str">
        <f t="shared" si="3"/>
        <v>1</v>
      </c>
      <c r="D554" s="20" t="str">
        <f t="shared" si="4"/>
        <v>21</v>
      </c>
      <c r="E554" s="20" t="str">
        <f t="shared" si="5"/>
        <v>21041</v>
      </c>
      <c r="F554" s="25">
        <v>2104112.0</v>
      </c>
      <c r="G554" s="20" t="s">
        <v>36430</v>
      </c>
      <c r="H554" s="25">
        <v>210.0</v>
      </c>
      <c r="I554" s="26">
        <v>8037060.0</v>
      </c>
      <c r="J554" s="25">
        <v>5.42</v>
      </c>
      <c r="K554" s="26">
        <v>4.3560865E7</v>
      </c>
      <c r="L554" s="26">
        <v>8037060.0</v>
      </c>
      <c r="M554" s="25">
        <v>5.42</v>
      </c>
      <c r="N554" s="25">
        <v>1.0</v>
      </c>
      <c r="O554" s="26">
        <v>4.3560865E7</v>
      </c>
      <c r="P554" s="26">
        <v>5.6055673E9</v>
      </c>
      <c r="Q554" s="26">
        <v>9.215713692E9</v>
      </c>
      <c r="R554" s="26">
        <v>3.610146392E9</v>
      </c>
      <c r="S554" s="27">
        <v>0.644</v>
      </c>
      <c r="T554" s="20" t="str">
        <f t="array" ref="T554">INDEX(Sheet10!D:D,MATCH(C554&amp;E554,INDEX(Sheet10!A:A&amp;Sheet10!B:B,0),0))</f>
        <v>D21AD</v>
      </c>
      <c r="U554" s="20" t="str">
        <f>VLOOKUP(T554,Sheet10!D:E,2,FALSE)</f>
        <v>Kidney, Ureter and Bladder - Major Proc. w/ Neoplasms</v>
      </c>
      <c r="V554" s="20"/>
      <c r="W554" s="20"/>
      <c r="X554" s="20"/>
      <c r="Y554" s="20"/>
      <c r="Z554" s="20"/>
      <c r="AA554" s="20"/>
      <c r="AB554" s="20"/>
      <c r="AC554" s="20"/>
      <c r="AD554" s="20"/>
      <c r="AE554" s="20"/>
    </row>
    <row r="555">
      <c r="A555" s="20" t="str">
        <f t="shared" ref="A555:B555" si="556">T555</f>
        <v>P21AC</v>
      </c>
      <c r="B555" s="20" t="str">
        <f t="shared" si="556"/>
        <v>Kidney, Ureter and Bladder - Major Proc. w/ Neoplasms</v>
      </c>
      <c r="C555" s="20" t="str">
        <f t="shared" si="3"/>
        <v>1</v>
      </c>
      <c r="D555" s="20" t="str">
        <f t="shared" si="4"/>
        <v>21</v>
      </c>
      <c r="E555" s="20" t="str">
        <f t="shared" si="5"/>
        <v>21042</v>
      </c>
      <c r="F555" s="25">
        <v>2104219.0</v>
      </c>
      <c r="G555" s="20" t="s">
        <v>25458</v>
      </c>
      <c r="H555" s="26">
        <v>7191.0</v>
      </c>
      <c r="I555" s="26">
        <v>8037060.0</v>
      </c>
      <c r="J555" s="25">
        <v>2.29</v>
      </c>
      <c r="K555" s="26">
        <v>1.8404867E7</v>
      </c>
      <c r="L555" s="26">
        <v>8037060.0</v>
      </c>
      <c r="M555" s="25">
        <v>2.29</v>
      </c>
      <c r="N555" s="25">
        <v>0.9</v>
      </c>
      <c r="O555" s="26">
        <v>1.6564381E7</v>
      </c>
      <c r="P555" s="26">
        <v>1.119411361E11</v>
      </c>
      <c r="Q555" s="26">
        <v>1.20322568009E11</v>
      </c>
      <c r="R555" s="26">
        <v>8.381431909E9</v>
      </c>
      <c r="S555" s="27">
        <v>0.075</v>
      </c>
      <c r="T555" s="20" t="str">
        <f t="array" ref="T555">INDEX(Sheet10!D:D,MATCH(C555&amp;E555,INDEX(Sheet10!A:A&amp;Sheet10!B:B,0),0))</f>
        <v>P21AC</v>
      </c>
      <c r="U555" s="20" t="str">
        <f>VLOOKUP(T555,Sheet10!D:E,2,FALSE)</f>
        <v>Kidney, Ureter and Bladder - Major Proc. w/ Neoplasms</v>
      </c>
      <c r="V555" s="20"/>
      <c r="W555" s="20"/>
      <c r="X555" s="20"/>
      <c r="Y555" s="20"/>
      <c r="Z555" s="20"/>
      <c r="AA555" s="20"/>
      <c r="AB555" s="20"/>
      <c r="AC555" s="20"/>
      <c r="AD555" s="20"/>
      <c r="AE555" s="20"/>
    </row>
    <row r="556">
      <c r="A556" s="20" t="str">
        <f t="shared" ref="A556:B556" si="557">T556</f>
        <v>D21AD</v>
      </c>
      <c r="B556" s="20" t="str">
        <f t="shared" si="557"/>
        <v>Kidney, Ureter and Bladder - Major Proc. w/ Neoplasms</v>
      </c>
      <c r="C556" s="20" t="str">
        <f t="shared" si="3"/>
        <v>1</v>
      </c>
      <c r="D556" s="20" t="str">
        <f t="shared" si="4"/>
        <v>21</v>
      </c>
      <c r="E556" s="20" t="str">
        <f t="shared" si="5"/>
        <v>21051</v>
      </c>
      <c r="F556" s="25">
        <v>2105119.0</v>
      </c>
      <c r="G556" s="20" t="s">
        <v>25462</v>
      </c>
      <c r="H556" s="25">
        <v>305.0</v>
      </c>
      <c r="I556" s="26">
        <v>8037060.0</v>
      </c>
      <c r="J556" s="25">
        <v>2.88</v>
      </c>
      <c r="K556" s="26">
        <v>2.3146733E7</v>
      </c>
      <c r="L556" s="26">
        <v>8037060.0</v>
      </c>
      <c r="M556" s="25">
        <v>2.88</v>
      </c>
      <c r="N556" s="25">
        <v>1.0</v>
      </c>
      <c r="O556" s="26">
        <v>2.3146733E7</v>
      </c>
      <c r="P556" s="26">
        <v>6.1498076E9</v>
      </c>
      <c r="Q556" s="26">
        <v>7.120816004E9</v>
      </c>
      <c r="R556" s="26">
        <v>9.71008404E8</v>
      </c>
      <c r="S556" s="27">
        <v>0.158</v>
      </c>
      <c r="T556" s="20" t="str">
        <f t="array" ref="T556">INDEX(Sheet10!D:D,MATCH(C556&amp;E556,INDEX(Sheet10!A:A&amp;Sheet10!B:B,0),0))</f>
        <v>D21AD</v>
      </c>
      <c r="U556" s="20" t="str">
        <f>VLOOKUP(T556,Sheet10!D:E,2,FALSE)</f>
        <v>Kidney, Ureter and Bladder - Major Proc. w/ Neoplasms</v>
      </c>
      <c r="V556" s="20"/>
      <c r="W556" s="20"/>
      <c r="X556" s="20"/>
      <c r="Y556" s="20"/>
      <c r="Z556" s="20"/>
      <c r="AA556" s="20"/>
      <c r="AB556" s="20"/>
      <c r="AC556" s="20"/>
      <c r="AD556" s="20"/>
      <c r="AE556" s="20"/>
    </row>
    <row r="557">
      <c r="A557" s="20" t="str">
        <f t="shared" ref="A557:B557" si="558">T557</f>
        <v>P21AN</v>
      </c>
      <c r="B557" s="20" t="str">
        <f t="shared" si="558"/>
        <v>Kidney, Ureter and Bladder - Moderate Proc. w/ Neoplasms</v>
      </c>
      <c r="C557" s="20" t="str">
        <f t="shared" si="3"/>
        <v>1</v>
      </c>
      <c r="D557" s="20" t="str">
        <f t="shared" si="4"/>
        <v>21</v>
      </c>
      <c r="E557" s="20" t="str">
        <f t="shared" si="5"/>
        <v>21052</v>
      </c>
      <c r="F557" s="25">
        <v>2105210.0</v>
      </c>
      <c r="G557" s="20" t="s">
        <v>36507</v>
      </c>
      <c r="H557" s="26">
        <v>14050.0</v>
      </c>
      <c r="I557" s="26">
        <v>8037060.0</v>
      </c>
      <c r="J557" s="25">
        <v>1.27</v>
      </c>
      <c r="K557" s="26">
        <v>1.0207066E7</v>
      </c>
      <c r="L557" s="26">
        <v>8037060.0</v>
      </c>
      <c r="M557" s="25">
        <v>1.27</v>
      </c>
      <c r="N557" s="25">
        <v>1.26</v>
      </c>
      <c r="O557" s="26">
        <v>1.2860903E7</v>
      </c>
      <c r="P557" s="26">
        <v>1.811895852E11</v>
      </c>
      <c r="Q557" s="26">
        <v>1.82542870939E11</v>
      </c>
      <c r="R557" s="26">
        <v>1.353285739E9</v>
      </c>
      <c r="S557" s="27">
        <v>0.007</v>
      </c>
      <c r="T557" s="20" t="str">
        <f t="array" ref="T557">INDEX(Sheet10!D:D,MATCH(C557&amp;E557,INDEX(Sheet10!A:A&amp;Sheet10!B:B,0),0))</f>
        <v>P21AN</v>
      </c>
      <c r="U557" s="20" t="str">
        <f>VLOOKUP(T557,Sheet10!D:E,2,FALSE)</f>
        <v>Kidney, Ureter and Bladder - Moderate Proc. w/ Neoplasms</v>
      </c>
      <c r="V557" s="20"/>
      <c r="W557" s="20"/>
      <c r="X557" s="20"/>
      <c r="Y557" s="20"/>
      <c r="Z557" s="20"/>
      <c r="AA557" s="20"/>
      <c r="AB557" s="20"/>
      <c r="AC557" s="20"/>
      <c r="AD557" s="20"/>
      <c r="AE557" s="20"/>
    </row>
    <row r="558">
      <c r="A558" s="20" t="str">
        <f t="shared" ref="A558:B558" si="559">T558</f>
        <v>P21AN</v>
      </c>
      <c r="B558" s="20" t="str">
        <f t="shared" si="559"/>
        <v>Kidney, Ureter and Bladder - Moderate Proc. w/ Neoplasms</v>
      </c>
      <c r="C558" s="20" t="str">
        <f t="shared" si="3"/>
        <v>1</v>
      </c>
      <c r="D558" s="20" t="str">
        <f t="shared" si="4"/>
        <v>21</v>
      </c>
      <c r="E558" s="20" t="str">
        <f t="shared" si="5"/>
        <v>21052</v>
      </c>
      <c r="F558" s="25">
        <v>2105211.0</v>
      </c>
      <c r="G558" s="20" t="s">
        <v>36536</v>
      </c>
      <c r="H558" s="26">
        <v>2540.0</v>
      </c>
      <c r="I558" s="26">
        <v>8037060.0</v>
      </c>
      <c r="J558" s="25">
        <v>1.97</v>
      </c>
      <c r="K558" s="26">
        <v>1.5833008E7</v>
      </c>
      <c r="L558" s="26">
        <v>8037060.0</v>
      </c>
      <c r="M558" s="25">
        <v>1.97</v>
      </c>
      <c r="N558" s="25">
        <v>1.2</v>
      </c>
      <c r="O558" s="26">
        <v>1.899961E7</v>
      </c>
      <c r="P558" s="26">
        <v>4.83123177E10</v>
      </c>
      <c r="Q558" s="26">
        <v>4.8733662994E10</v>
      </c>
      <c r="R558" s="26">
        <v>4.21345294E8</v>
      </c>
      <c r="S558" s="27">
        <v>0.009</v>
      </c>
      <c r="T558" s="20" t="str">
        <f t="array" ref="T558">INDEX(Sheet10!D:D,MATCH(C558&amp;E558,INDEX(Sheet10!A:A&amp;Sheet10!B:B,0),0))</f>
        <v>P21AN</v>
      </c>
      <c r="U558" s="20" t="str">
        <f>VLOOKUP(T558,Sheet10!D:E,2,FALSE)</f>
        <v>Kidney, Ureter and Bladder - Moderate Proc. w/ Neoplasms</v>
      </c>
      <c r="V558" s="20"/>
      <c r="W558" s="20"/>
      <c r="X558" s="20"/>
      <c r="Y558" s="20"/>
      <c r="Z558" s="20"/>
      <c r="AA558" s="20"/>
      <c r="AB558" s="20"/>
      <c r="AC558" s="20"/>
      <c r="AD558" s="20"/>
      <c r="AE558" s="20"/>
    </row>
    <row r="559">
      <c r="A559" s="20" t="str">
        <f t="shared" ref="A559:B559" si="560">T559</f>
        <v>P21AD</v>
      </c>
      <c r="B559" s="20" t="str">
        <f t="shared" si="560"/>
        <v>Operative Insertion of Peritoneal Catheter for Dialysis</v>
      </c>
      <c r="C559" s="20" t="str">
        <f t="shared" si="3"/>
        <v>1</v>
      </c>
      <c r="D559" s="20" t="str">
        <f t="shared" si="4"/>
        <v>21</v>
      </c>
      <c r="E559" s="20" t="str">
        <f t="shared" si="5"/>
        <v>21061</v>
      </c>
      <c r="F559" s="25">
        <v>2106119.0</v>
      </c>
      <c r="G559" s="20" t="s">
        <v>25473</v>
      </c>
      <c r="H559" s="25">
        <v>195.0</v>
      </c>
      <c r="I559" s="26">
        <v>8037060.0</v>
      </c>
      <c r="J559" s="25">
        <v>2.51</v>
      </c>
      <c r="K559" s="26">
        <v>2.0173021E7</v>
      </c>
      <c r="L559" s="26">
        <v>8037060.0</v>
      </c>
      <c r="M559" s="25">
        <v>2.51</v>
      </c>
      <c r="N559" s="25">
        <v>1.0</v>
      </c>
      <c r="O559" s="26">
        <v>2.0173021E7</v>
      </c>
      <c r="P559" s="26">
        <v>2.8315208E9</v>
      </c>
      <c r="Q559" s="26">
        <v>3.973918517E9</v>
      </c>
      <c r="R559" s="26">
        <v>1.142397717E9</v>
      </c>
      <c r="S559" s="27">
        <v>0.403</v>
      </c>
      <c r="T559" s="20" t="str">
        <f t="array" ref="T559">INDEX(Sheet10!D:D,MATCH(C559&amp;E559,INDEX(Sheet10!A:A&amp;Sheet10!B:B,0),0))</f>
        <v>P21AD</v>
      </c>
      <c r="U559" s="20" t="str">
        <f>VLOOKUP(T559,Sheet10!D:E,2,FALSE)</f>
        <v>Operative Insertion of Peritoneal Catheter for Dialysis</v>
      </c>
      <c r="V559" s="20"/>
      <c r="W559" s="20"/>
      <c r="X559" s="20"/>
      <c r="Y559" s="20"/>
      <c r="Z559" s="20"/>
      <c r="AA559" s="20"/>
      <c r="AB559" s="20"/>
      <c r="AC559" s="20"/>
      <c r="AD559" s="20"/>
      <c r="AE559" s="20"/>
    </row>
    <row r="560">
      <c r="A560" s="20" t="str">
        <f t="shared" ref="A560:B560" si="561">T560</f>
        <v>P21AE</v>
      </c>
      <c r="B560" s="20" t="str">
        <f t="shared" si="561"/>
        <v>Transurethral Prostatectomy</v>
      </c>
      <c r="C560" s="20" t="str">
        <f t="shared" si="3"/>
        <v>1</v>
      </c>
      <c r="D560" s="20" t="str">
        <f t="shared" si="4"/>
        <v>21</v>
      </c>
      <c r="E560" s="20" t="str">
        <f t="shared" si="5"/>
        <v>21071</v>
      </c>
      <c r="F560" s="25">
        <v>2107119.0</v>
      </c>
      <c r="G560" s="20" t="s">
        <v>25477</v>
      </c>
      <c r="H560" s="26">
        <v>1607.0</v>
      </c>
      <c r="I560" s="26">
        <v>8037060.0</v>
      </c>
      <c r="J560" s="25">
        <v>1.32</v>
      </c>
      <c r="K560" s="26">
        <v>1.0608919E7</v>
      </c>
      <c r="L560" s="26">
        <v>8037060.0</v>
      </c>
      <c r="M560" s="25">
        <v>1.32</v>
      </c>
      <c r="N560" s="25">
        <v>1.0</v>
      </c>
      <c r="O560" s="26">
        <v>1.0608919E7</v>
      </c>
      <c r="P560" s="26">
        <v>1.5795501E10</v>
      </c>
      <c r="Q560" s="26">
        <v>1.7249447154E10</v>
      </c>
      <c r="R560" s="26">
        <v>1.453946154E9</v>
      </c>
      <c r="S560" s="27">
        <v>0.092</v>
      </c>
      <c r="T560" s="20" t="str">
        <f t="array" ref="T560">INDEX(Sheet10!D:D,MATCH(C560&amp;E560,INDEX(Sheet10!A:A&amp;Sheet10!B:B,0),0))</f>
        <v>P21AE</v>
      </c>
      <c r="U560" s="20" t="str">
        <f>VLOOKUP(T560,Sheet10!D:E,2,FALSE)</f>
        <v>Transurethral Prostatectomy</v>
      </c>
      <c r="V560" s="20"/>
      <c r="W560" s="20"/>
      <c r="X560" s="20"/>
      <c r="Y560" s="20"/>
      <c r="Z560" s="20"/>
      <c r="AA560" s="20"/>
      <c r="AB560" s="20"/>
      <c r="AC560" s="20"/>
      <c r="AD560" s="20"/>
      <c r="AE560" s="20"/>
    </row>
    <row r="561">
      <c r="A561" s="20" t="str">
        <f t="shared" ref="A561:B561" si="562">T561</f>
        <v>D21AD</v>
      </c>
      <c r="B561" s="20" t="str">
        <f t="shared" si="562"/>
        <v>Kidney, Ureter and Bladder - Major Proc. w/ Neoplasms</v>
      </c>
      <c r="C561" s="20" t="str">
        <f t="shared" si="3"/>
        <v>1</v>
      </c>
      <c r="D561" s="20" t="str">
        <f t="shared" si="4"/>
        <v>21</v>
      </c>
      <c r="E561" s="20" t="str">
        <f t="shared" si="5"/>
        <v>21081</v>
      </c>
      <c r="F561" s="25">
        <v>2108110.0</v>
      </c>
      <c r="G561" s="20" t="s">
        <v>36609</v>
      </c>
      <c r="H561" s="25">
        <v>46.0</v>
      </c>
      <c r="I561" s="26">
        <v>8037060.0</v>
      </c>
      <c r="J561" s="25">
        <v>1.67</v>
      </c>
      <c r="K561" s="26">
        <v>1.342189E7</v>
      </c>
      <c r="L561" s="26">
        <v>8037060.0</v>
      </c>
      <c r="M561" s="25">
        <v>1.67</v>
      </c>
      <c r="N561" s="25">
        <v>1.0</v>
      </c>
      <c r="O561" s="26">
        <v>1.342189E7</v>
      </c>
      <c r="P561" s="26">
        <v>5.567481E8</v>
      </c>
      <c r="Q561" s="26">
        <v>6.24893449E8</v>
      </c>
      <c r="R561" s="26">
        <v>6.8145349E7</v>
      </c>
      <c r="S561" s="27">
        <v>0.122</v>
      </c>
      <c r="T561" s="20" t="str">
        <f t="array" ref="T561">INDEX(Sheet10!D:D,MATCH(C561&amp;E561,INDEX(Sheet10!A:A&amp;Sheet10!B:B,0),0))</f>
        <v>D21AD</v>
      </c>
      <c r="U561" s="20" t="str">
        <f>VLOOKUP(T561,Sheet10!D:E,2,FALSE)</f>
        <v>Kidney, Ureter and Bladder - Major Proc. w/ Neoplasms</v>
      </c>
      <c r="V561" s="20"/>
      <c r="W561" s="20"/>
      <c r="X561" s="20"/>
      <c r="Y561" s="20"/>
      <c r="Z561" s="20"/>
      <c r="AA561" s="20"/>
      <c r="AB561" s="20"/>
      <c r="AC561" s="20"/>
      <c r="AD561" s="20"/>
      <c r="AE561" s="20"/>
    </row>
    <row r="562">
      <c r="A562" s="20" t="str">
        <f t="shared" ref="A562:B562" si="563">T562</f>
        <v>D21AD</v>
      </c>
      <c r="B562" s="20" t="str">
        <f t="shared" si="563"/>
        <v>Kidney, Ureter and Bladder - Major Proc. w/ Neoplasms</v>
      </c>
      <c r="C562" s="20" t="str">
        <f t="shared" si="3"/>
        <v>1</v>
      </c>
      <c r="D562" s="20" t="str">
        <f t="shared" si="4"/>
        <v>21</v>
      </c>
      <c r="E562" s="20" t="str">
        <f t="shared" si="5"/>
        <v>21081</v>
      </c>
      <c r="F562" s="25">
        <v>2108111.0</v>
      </c>
      <c r="G562" s="20" t="s">
        <v>36625</v>
      </c>
      <c r="H562" s="25">
        <v>1.0</v>
      </c>
      <c r="I562" s="26">
        <v>8037060.0</v>
      </c>
      <c r="J562" s="25">
        <v>2.51</v>
      </c>
      <c r="K562" s="26">
        <v>2.0173021E7</v>
      </c>
      <c r="L562" s="26">
        <v>8037060.0</v>
      </c>
      <c r="M562" s="25">
        <v>2.51</v>
      </c>
      <c r="N562" s="25">
        <v>1.0</v>
      </c>
      <c r="O562" s="26">
        <v>2.0173021E7</v>
      </c>
      <c r="P562" s="26">
        <v>7992300.0</v>
      </c>
      <c r="Q562" s="26">
        <v>2.0173021E7</v>
      </c>
      <c r="R562" s="26">
        <v>1.2180721E7</v>
      </c>
      <c r="S562" s="27">
        <v>1.524</v>
      </c>
      <c r="T562" s="20" t="str">
        <f t="array" ref="T562">INDEX(Sheet10!D:D,MATCH(C562&amp;E562,INDEX(Sheet10!A:A&amp;Sheet10!B:B,0),0))</f>
        <v>D21AD</v>
      </c>
      <c r="U562" s="20" t="str">
        <f>VLOOKUP(T562,Sheet10!D:E,2,FALSE)</f>
        <v>Kidney, Ureter and Bladder - Major Proc. w/ Neoplasms</v>
      </c>
      <c r="V562" s="20"/>
      <c r="W562" s="20"/>
      <c r="X562" s="20"/>
      <c r="Y562" s="20"/>
      <c r="Z562" s="20"/>
      <c r="AA562" s="20"/>
      <c r="AB562" s="20"/>
      <c r="AC562" s="20"/>
      <c r="AD562" s="20"/>
      <c r="AE562" s="20"/>
    </row>
    <row r="563">
      <c r="A563" s="20" t="str">
        <f t="shared" ref="A563:B563" si="564">T563</f>
        <v>D21AD</v>
      </c>
      <c r="B563" s="20" t="str">
        <f t="shared" si="564"/>
        <v>Kidney, Ureter and Bladder - Major Proc. w/ Neoplasms</v>
      </c>
      <c r="C563" s="20" t="str">
        <f t="shared" si="3"/>
        <v>1</v>
      </c>
      <c r="D563" s="20" t="str">
        <f t="shared" si="4"/>
        <v>21</v>
      </c>
      <c r="E563" s="20" t="str">
        <f t="shared" si="5"/>
        <v>21081</v>
      </c>
      <c r="F563" s="25">
        <v>2108112.0</v>
      </c>
      <c r="G563" s="20" t="s">
        <v>36658</v>
      </c>
      <c r="H563" s="25">
        <v>44.0</v>
      </c>
      <c r="I563" s="26">
        <v>8037060.0</v>
      </c>
      <c r="J563" s="25">
        <v>3.09</v>
      </c>
      <c r="K563" s="26">
        <v>2.4834515E7</v>
      </c>
      <c r="L563" s="26">
        <v>8037060.0</v>
      </c>
      <c r="M563" s="25">
        <v>3.09</v>
      </c>
      <c r="N563" s="25">
        <v>1.0</v>
      </c>
      <c r="O563" s="26">
        <v>2.4834515E7</v>
      </c>
      <c r="P563" s="26">
        <v>7.48297E8</v>
      </c>
      <c r="Q563" s="26">
        <v>1.101881178E9</v>
      </c>
      <c r="R563" s="26">
        <v>3.53584178E8</v>
      </c>
      <c r="S563" s="27">
        <v>0.473</v>
      </c>
      <c r="T563" s="20" t="str">
        <f t="array" ref="T563">INDEX(Sheet10!D:D,MATCH(C563&amp;E563,INDEX(Sheet10!A:A&amp;Sheet10!B:B,0),0))</f>
        <v>D21AD</v>
      </c>
      <c r="U563" s="20" t="str">
        <f>VLOOKUP(T563,Sheet10!D:E,2,FALSE)</f>
        <v>Kidney, Ureter and Bladder - Major Proc. w/ Neoplasms</v>
      </c>
      <c r="V563" s="20"/>
      <c r="W563" s="20"/>
      <c r="X563" s="20"/>
      <c r="Y563" s="20"/>
      <c r="Z563" s="20"/>
      <c r="AA563" s="20"/>
      <c r="AB563" s="20"/>
      <c r="AC563" s="20"/>
      <c r="AD563" s="20"/>
      <c r="AE563" s="20"/>
    </row>
    <row r="564">
      <c r="A564" s="20" t="str">
        <f t="shared" ref="A564:B564" si="565">T564</f>
        <v>P21AF</v>
      </c>
      <c r="B564" s="20" t="str">
        <f t="shared" si="565"/>
        <v>Other Kidney and Urinary Tract OR Proc. w/ Neoplasms</v>
      </c>
      <c r="C564" s="20" t="str">
        <f t="shared" si="3"/>
        <v>1</v>
      </c>
      <c r="D564" s="20" t="str">
        <f t="shared" si="4"/>
        <v>21</v>
      </c>
      <c r="E564" s="20" t="str">
        <f t="shared" si="5"/>
        <v>21082</v>
      </c>
      <c r="F564" s="25">
        <v>2108210.0</v>
      </c>
      <c r="G564" s="20" t="s">
        <v>36694</v>
      </c>
      <c r="H564" s="26">
        <v>38640.0</v>
      </c>
      <c r="I564" s="26">
        <v>8037060.0</v>
      </c>
      <c r="J564" s="25">
        <v>1.14</v>
      </c>
      <c r="K564" s="26">
        <v>9162248.0</v>
      </c>
      <c r="L564" s="26">
        <v>8037060.0</v>
      </c>
      <c r="M564" s="25">
        <v>1.14</v>
      </c>
      <c r="N564" s="25">
        <v>1.03</v>
      </c>
      <c r="O564" s="26">
        <v>9437116.0</v>
      </c>
      <c r="P564" s="26">
        <v>3.64866373E11</v>
      </c>
      <c r="Q564" s="26">
        <v>3.68201364521E11</v>
      </c>
      <c r="R564" s="26">
        <v>3.334991521E9</v>
      </c>
      <c r="S564" s="27">
        <v>0.009</v>
      </c>
      <c r="T564" s="20" t="str">
        <f t="array" ref="T564">INDEX(Sheet10!D:D,MATCH(C564&amp;E564,INDEX(Sheet10!A:A&amp;Sheet10!B:B,0),0))</f>
        <v>P21AF</v>
      </c>
      <c r="U564" s="20" t="str">
        <f>VLOOKUP(T564,Sheet10!D:E,2,FALSE)</f>
        <v>Other Kidney and Urinary Tract OR Proc. w/ Neoplasms</v>
      </c>
      <c r="V564" s="20"/>
      <c r="W564" s="20"/>
      <c r="X564" s="20"/>
      <c r="Y564" s="20"/>
      <c r="Z564" s="20"/>
      <c r="AA564" s="20"/>
      <c r="AB564" s="20"/>
      <c r="AC564" s="20"/>
      <c r="AD564" s="20"/>
      <c r="AE564" s="20"/>
    </row>
    <row r="565">
      <c r="A565" s="20" t="str">
        <f t="shared" ref="A565:B565" si="566">T565</f>
        <v>P21AF</v>
      </c>
      <c r="B565" s="20" t="str">
        <f t="shared" si="566"/>
        <v>Other Kidney and Urinary Tract OR Proc. w/ Neoplasms</v>
      </c>
      <c r="C565" s="20" t="str">
        <f t="shared" si="3"/>
        <v>1</v>
      </c>
      <c r="D565" s="20" t="str">
        <f t="shared" si="4"/>
        <v>21</v>
      </c>
      <c r="E565" s="20" t="str">
        <f t="shared" si="5"/>
        <v>21082</v>
      </c>
      <c r="F565" s="25">
        <v>2108211.0</v>
      </c>
      <c r="G565" s="20" t="s">
        <v>36723</v>
      </c>
      <c r="H565" s="26">
        <v>11437.0</v>
      </c>
      <c r="I565" s="26">
        <v>8037060.0</v>
      </c>
      <c r="J565" s="25">
        <v>1.72</v>
      </c>
      <c r="K565" s="26">
        <v>1.3823743E7</v>
      </c>
      <c r="L565" s="26">
        <v>8037060.0</v>
      </c>
      <c r="M565" s="25">
        <v>1.72</v>
      </c>
      <c r="N565" s="25">
        <v>1.08</v>
      </c>
      <c r="O565" s="26">
        <v>1.4929643E7</v>
      </c>
      <c r="P565" s="26">
        <v>1.713427691E11</v>
      </c>
      <c r="Q565" s="26">
        <v>1.71959906065E11</v>
      </c>
      <c r="R565" s="26">
        <v>6.17136965E8</v>
      </c>
      <c r="S565" s="27">
        <v>0.004</v>
      </c>
      <c r="T565" s="20" t="str">
        <f t="array" ref="T565">INDEX(Sheet10!D:D,MATCH(C565&amp;E565,INDEX(Sheet10!A:A&amp;Sheet10!B:B,0),0))</f>
        <v>P21AF</v>
      </c>
      <c r="U565" s="20" t="str">
        <f>VLOOKUP(T565,Sheet10!D:E,2,FALSE)</f>
        <v>Other Kidney and Urinary Tract OR Proc. w/ Neoplasms</v>
      </c>
      <c r="V565" s="20"/>
      <c r="W565" s="20"/>
      <c r="X565" s="20"/>
      <c r="Y565" s="20"/>
      <c r="Z565" s="20"/>
      <c r="AA565" s="20"/>
      <c r="AB565" s="20"/>
      <c r="AC565" s="20"/>
      <c r="AD565" s="20"/>
      <c r="AE565" s="20"/>
    </row>
    <row r="566">
      <c r="A566" s="20" t="str">
        <f t="shared" ref="A566:B566" si="567">T566</f>
        <v>P21AG</v>
      </c>
      <c r="B566" s="20" t="str">
        <f t="shared" si="567"/>
        <v>Transurethral Proc. except Prostatectomy</v>
      </c>
      <c r="C566" s="20" t="str">
        <f t="shared" si="3"/>
        <v>1</v>
      </c>
      <c r="D566" s="20" t="str">
        <f t="shared" si="4"/>
        <v>21</v>
      </c>
      <c r="E566" s="20" t="str">
        <f t="shared" si="5"/>
        <v>21091</v>
      </c>
      <c r="F566" s="25">
        <v>2109110.0</v>
      </c>
      <c r="G566" s="20" t="s">
        <v>36748</v>
      </c>
      <c r="H566" s="26">
        <v>99253.0</v>
      </c>
      <c r="I566" s="26">
        <v>8037060.0</v>
      </c>
      <c r="J566" s="25">
        <v>1.14</v>
      </c>
      <c r="K566" s="26">
        <v>9162248.0</v>
      </c>
      <c r="L566" s="26">
        <v>8037060.0</v>
      </c>
      <c r="M566" s="25">
        <v>1.14</v>
      </c>
      <c r="N566" s="25">
        <v>1.0</v>
      </c>
      <c r="O566" s="26">
        <v>9162248.0</v>
      </c>
      <c r="P566" s="26">
        <v>8.709087558E11</v>
      </c>
      <c r="Q566" s="26">
        <v>9.19345908445E11</v>
      </c>
      <c r="R566" s="26">
        <v>4.8437152645E10</v>
      </c>
      <c r="S566" s="27">
        <v>0.056</v>
      </c>
      <c r="T566" s="20" t="str">
        <f t="array" ref="T566">INDEX(Sheet10!D:D,MATCH(C566&amp;E566,INDEX(Sheet10!A:A&amp;Sheet10!B:B,0),0))</f>
        <v>P21AG</v>
      </c>
      <c r="U566" s="20" t="str">
        <f>VLOOKUP(T566,Sheet10!D:E,2,FALSE)</f>
        <v>Transurethral Proc. except Prostatectomy</v>
      </c>
      <c r="V566" s="20"/>
      <c r="W566" s="20"/>
      <c r="X566" s="20"/>
      <c r="Y566" s="20"/>
      <c r="Z566" s="20"/>
      <c r="AA566" s="20"/>
      <c r="AB566" s="20"/>
      <c r="AC566" s="20"/>
      <c r="AD566" s="20"/>
      <c r="AE566" s="20"/>
    </row>
    <row r="567">
      <c r="A567" s="20" t="str">
        <f t="shared" ref="A567:B567" si="568">T567</f>
        <v>P21AG</v>
      </c>
      <c r="B567" s="20" t="str">
        <f t="shared" si="568"/>
        <v>Transurethral Proc. except Prostatectomy</v>
      </c>
      <c r="C567" s="20" t="str">
        <f t="shared" si="3"/>
        <v>1</v>
      </c>
      <c r="D567" s="20" t="str">
        <f t="shared" si="4"/>
        <v>21</v>
      </c>
      <c r="E567" s="20" t="str">
        <f t="shared" si="5"/>
        <v>21091</v>
      </c>
      <c r="F567" s="25">
        <v>2109111.0</v>
      </c>
      <c r="G567" s="20" t="s">
        <v>36769</v>
      </c>
      <c r="H567" s="26">
        <v>9367.0</v>
      </c>
      <c r="I567" s="26">
        <v>8037060.0</v>
      </c>
      <c r="J567" s="25">
        <v>1.6</v>
      </c>
      <c r="K567" s="26">
        <v>1.2859296E7</v>
      </c>
      <c r="L567" s="26">
        <v>8037060.0</v>
      </c>
      <c r="M567" s="25">
        <v>1.6</v>
      </c>
      <c r="N567" s="25">
        <v>1.0</v>
      </c>
      <c r="O567" s="26">
        <v>1.2859296E7</v>
      </c>
      <c r="P567" s="26">
        <v>1.174233353E11</v>
      </c>
      <c r="Q567" s="26">
        <v>1.21755477648E11</v>
      </c>
      <c r="R567" s="26">
        <v>4.332142348E9</v>
      </c>
      <c r="S567" s="27">
        <v>0.037</v>
      </c>
      <c r="T567" s="20" t="str">
        <f t="array" ref="T567">INDEX(Sheet10!D:D,MATCH(C567&amp;E567,INDEX(Sheet10!A:A&amp;Sheet10!B:B,0),0))</f>
        <v>P21AG</v>
      </c>
      <c r="U567" s="20" t="str">
        <f>VLOOKUP(T567,Sheet10!D:E,2,FALSE)</f>
        <v>Transurethral Proc. except Prostatectomy</v>
      </c>
      <c r="V567" s="20"/>
      <c r="W567" s="20"/>
      <c r="X567" s="20"/>
      <c r="Y567" s="20"/>
      <c r="Z567" s="20"/>
      <c r="AA567" s="20"/>
      <c r="AB567" s="20"/>
      <c r="AC567" s="20"/>
      <c r="AD567" s="20"/>
      <c r="AE567" s="20"/>
    </row>
    <row r="568">
      <c r="A568" s="20" t="str">
        <f t="shared" ref="A568:B568" si="569">T568</f>
        <v>21PEX</v>
      </c>
      <c r="B568" s="20" t="str">
        <f t="shared" si="569"/>
        <v>Ureteroscopy Proc. w/ ESWL</v>
      </c>
      <c r="C568" s="20" t="str">
        <f t="shared" si="3"/>
        <v>1</v>
      </c>
      <c r="D568" s="20" t="str">
        <f t="shared" si="4"/>
        <v>21</v>
      </c>
      <c r="E568" s="20" t="str">
        <f t="shared" si="5"/>
        <v>21101</v>
      </c>
      <c r="F568" s="25">
        <v>2110119.0</v>
      </c>
      <c r="G568" s="20" t="s">
        <v>25498</v>
      </c>
      <c r="H568" s="25">
        <v>35.0</v>
      </c>
      <c r="I568" s="26">
        <v>8037060.0</v>
      </c>
      <c r="J568" s="25">
        <v>1.47</v>
      </c>
      <c r="K568" s="26">
        <v>1.1814478E7</v>
      </c>
      <c r="L568" s="26">
        <v>8037060.0</v>
      </c>
      <c r="M568" s="25">
        <v>1.47</v>
      </c>
      <c r="N568" s="25">
        <v>1.0</v>
      </c>
      <c r="O568" s="26">
        <v>1.1814478E7</v>
      </c>
      <c r="P568" s="26">
        <v>4.044548E8</v>
      </c>
      <c r="Q568" s="26">
        <v>4.19456737E8</v>
      </c>
      <c r="R568" s="26">
        <v>1.5001937E7</v>
      </c>
      <c r="S568" s="27">
        <v>0.037</v>
      </c>
      <c r="T568" s="20" t="str">
        <f t="array" ref="T568">INDEX(Sheet10!D:D,MATCH(C568&amp;E568,INDEX(Sheet10!A:A&amp;Sheet10!B:B,0),0))</f>
        <v>21PEX</v>
      </c>
      <c r="U568" s="20" t="str">
        <f>VLOOKUP(T568,Sheet10!D:E,2,FALSE)</f>
        <v>Ureteroscopy Proc. w/ ESWL</v>
      </c>
      <c r="V568" s="20"/>
      <c r="W568" s="20"/>
      <c r="X568" s="20"/>
      <c r="Y568" s="20"/>
      <c r="Z568" s="20"/>
      <c r="AA568" s="20"/>
      <c r="AB568" s="20"/>
      <c r="AC568" s="20"/>
      <c r="AD568" s="20"/>
      <c r="AE568" s="20"/>
    </row>
    <row r="569">
      <c r="A569" s="20" t="str">
        <f t="shared" ref="A569:B569" si="570">T569</f>
        <v>P21AH</v>
      </c>
      <c r="B569" s="20" t="str">
        <f t="shared" si="570"/>
        <v>Ureteroscopy Proc. w/ ESWL</v>
      </c>
      <c r="C569" s="20" t="str">
        <f t="shared" si="3"/>
        <v>1</v>
      </c>
      <c r="D569" s="20" t="str">
        <f t="shared" si="4"/>
        <v>21</v>
      </c>
      <c r="E569" s="20" t="str">
        <f t="shared" si="5"/>
        <v>21102</v>
      </c>
      <c r="F569" s="25">
        <v>2110210.0</v>
      </c>
      <c r="G569" s="20" t="s">
        <v>36830</v>
      </c>
      <c r="H569" s="26">
        <v>6919.0</v>
      </c>
      <c r="I569" s="26">
        <v>8037060.0</v>
      </c>
      <c r="J569" s="25">
        <v>0.64</v>
      </c>
      <c r="K569" s="26">
        <v>5143718.0</v>
      </c>
      <c r="L569" s="26">
        <v>8037060.0</v>
      </c>
      <c r="M569" s="25">
        <v>0.64</v>
      </c>
      <c r="N569" s="25">
        <v>1.0</v>
      </c>
      <c r="O569" s="26">
        <v>5143718.0</v>
      </c>
      <c r="P569" s="26">
        <v>3.01126008E10</v>
      </c>
      <c r="Q569" s="26">
        <v>3.628640261E10</v>
      </c>
      <c r="R569" s="26">
        <v>6.17380181E9</v>
      </c>
      <c r="S569" s="27">
        <v>0.205</v>
      </c>
      <c r="T569" s="20" t="str">
        <f t="array" ref="T569">INDEX(Sheet10!D:D,MATCH(C569&amp;E569,INDEX(Sheet10!A:A&amp;Sheet10!B:B,0),0))</f>
        <v>P21AH</v>
      </c>
      <c r="U569" s="20" t="str">
        <f>VLOOKUP(T569,Sheet10!D:E,2,FALSE)</f>
        <v>Ureteroscopy Proc. w/ ESWL</v>
      </c>
      <c r="V569" s="20"/>
      <c r="W569" s="20"/>
      <c r="X569" s="20"/>
      <c r="Y569" s="20"/>
      <c r="Z569" s="20"/>
      <c r="AA569" s="20"/>
      <c r="AB569" s="20"/>
      <c r="AC569" s="20"/>
      <c r="AD569" s="20"/>
      <c r="AE569" s="20"/>
    </row>
    <row r="570">
      <c r="A570" s="20" t="str">
        <f t="shared" ref="A570:B570" si="571">T570</f>
        <v>P21AH</v>
      </c>
      <c r="B570" s="20" t="str">
        <f t="shared" si="571"/>
        <v>Ureteroscopy Proc. w/ ESWL</v>
      </c>
      <c r="C570" s="20" t="str">
        <f t="shared" si="3"/>
        <v>1</v>
      </c>
      <c r="D570" s="20" t="str">
        <f t="shared" si="4"/>
        <v>21</v>
      </c>
      <c r="E570" s="20" t="str">
        <f t="shared" si="5"/>
        <v>21102</v>
      </c>
      <c r="F570" s="25">
        <v>2110211.0</v>
      </c>
      <c r="G570" s="20" t="s">
        <v>36853</v>
      </c>
      <c r="H570" s="25">
        <v>615.0</v>
      </c>
      <c r="I570" s="26">
        <v>8037060.0</v>
      </c>
      <c r="J570" s="25">
        <v>1.1</v>
      </c>
      <c r="K570" s="26">
        <v>8840766.0</v>
      </c>
      <c r="L570" s="26">
        <v>8037060.0</v>
      </c>
      <c r="M570" s="25">
        <v>1.1</v>
      </c>
      <c r="N570" s="25">
        <v>1.0</v>
      </c>
      <c r="O570" s="26">
        <v>8840766.0</v>
      </c>
      <c r="P570" s="26">
        <v>4.4491208E9</v>
      </c>
      <c r="Q570" s="26">
        <v>5.52941509E9</v>
      </c>
      <c r="R570" s="26">
        <v>1.08029429E9</v>
      </c>
      <c r="S570" s="27">
        <v>0.243</v>
      </c>
      <c r="T570" s="20" t="str">
        <f t="array" ref="T570">INDEX(Sheet10!D:D,MATCH(C570&amp;E570,INDEX(Sheet10!A:A&amp;Sheet10!B:B,0),0))</f>
        <v>P21AH</v>
      </c>
      <c r="U570" s="20" t="str">
        <f>VLOOKUP(T570,Sheet10!D:E,2,FALSE)</f>
        <v>Ureteroscopy Proc. w/ ESWL</v>
      </c>
      <c r="V570" s="20"/>
      <c r="W570" s="20"/>
      <c r="X570" s="20"/>
      <c r="Y570" s="20"/>
      <c r="Z570" s="20"/>
      <c r="AA570" s="20"/>
      <c r="AB570" s="20"/>
      <c r="AC570" s="20"/>
      <c r="AD570" s="20"/>
      <c r="AE570" s="20"/>
    </row>
    <row r="571">
      <c r="A571" s="20" t="str">
        <f t="shared" ref="A571:B571" si="572">T571</f>
        <v>21PEX</v>
      </c>
      <c r="B571" s="20" t="str">
        <f t="shared" si="572"/>
        <v>Ureteroscopy Proc. w/ ESWL</v>
      </c>
      <c r="C571" s="20" t="str">
        <f t="shared" si="3"/>
        <v>1</v>
      </c>
      <c r="D571" s="20" t="str">
        <f t="shared" si="4"/>
        <v>21</v>
      </c>
      <c r="E571" s="20" t="str">
        <f t="shared" si="5"/>
        <v>21111</v>
      </c>
      <c r="F571" s="25">
        <v>2111119.0</v>
      </c>
      <c r="G571" s="20" t="s">
        <v>25510</v>
      </c>
      <c r="H571" s="25">
        <v>55.0</v>
      </c>
      <c r="I571" s="26">
        <v>8037060.0</v>
      </c>
      <c r="J571" s="25">
        <v>1.95</v>
      </c>
      <c r="K571" s="26">
        <v>1.5672267E7</v>
      </c>
      <c r="L571" s="26">
        <v>8037060.0</v>
      </c>
      <c r="M571" s="25">
        <v>1.95</v>
      </c>
      <c r="N571" s="25">
        <v>1.0</v>
      </c>
      <c r="O571" s="26">
        <v>1.5672267E7</v>
      </c>
      <c r="P571" s="26">
        <v>8.154795E8</v>
      </c>
      <c r="Q571" s="26">
        <v>8.71918685E8</v>
      </c>
      <c r="R571" s="26">
        <v>5.6439185E7</v>
      </c>
      <c r="S571" s="27">
        <v>0.069</v>
      </c>
      <c r="T571" s="20" t="str">
        <f t="array" ref="T571">INDEX(Sheet10!D:D,MATCH(C571&amp;E571,INDEX(Sheet10!A:A&amp;Sheet10!B:B,0),0))</f>
        <v>21PEX</v>
      </c>
      <c r="U571" s="20" t="str">
        <f>VLOOKUP(T571,Sheet10!D:E,2,FALSE)</f>
        <v>Ureteroscopy Proc. w/ ESWL</v>
      </c>
      <c r="V571" s="20"/>
      <c r="W571" s="20"/>
      <c r="X571" s="20"/>
      <c r="Y571" s="20"/>
      <c r="Z571" s="20"/>
      <c r="AA571" s="20"/>
      <c r="AB571" s="20"/>
      <c r="AC571" s="20"/>
      <c r="AD571" s="20"/>
      <c r="AE571" s="20"/>
    </row>
    <row r="572">
      <c r="A572" s="20" t="str">
        <f t="shared" ref="A572:B572" si="573">T572</f>
        <v>P21AJ</v>
      </c>
      <c r="B572" s="20" t="str">
        <f t="shared" si="573"/>
        <v>Cystourethroscopy Proc. w/ ESWL</v>
      </c>
      <c r="C572" s="20" t="str">
        <f t="shared" si="3"/>
        <v>1</v>
      </c>
      <c r="D572" s="20" t="str">
        <f t="shared" si="4"/>
        <v>21</v>
      </c>
      <c r="E572" s="20" t="str">
        <f t="shared" si="5"/>
        <v>21112</v>
      </c>
      <c r="F572" s="25">
        <v>2111210.0</v>
      </c>
      <c r="G572" s="20" t="s">
        <v>36904</v>
      </c>
      <c r="H572" s="26">
        <v>10293.0</v>
      </c>
      <c r="I572" s="26">
        <v>8037060.0</v>
      </c>
      <c r="J572" s="25">
        <v>0.82</v>
      </c>
      <c r="K572" s="26">
        <v>6590389.0</v>
      </c>
      <c r="L572" s="26">
        <v>8037060.0</v>
      </c>
      <c r="M572" s="25">
        <v>0.82</v>
      </c>
      <c r="N572" s="25">
        <v>1.0</v>
      </c>
      <c r="O572" s="26">
        <v>6590389.0</v>
      </c>
      <c r="P572" s="26">
        <v>4.43649073E10</v>
      </c>
      <c r="Q572" s="26">
        <v>6.8894818036E10</v>
      </c>
      <c r="R572" s="26">
        <v>2.4529910736E10</v>
      </c>
      <c r="S572" s="27">
        <v>0.553</v>
      </c>
      <c r="T572" s="20" t="str">
        <f t="array" ref="T572">INDEX(Sheet10!D:D,MATCH(C572&amp;E572,INDEX(Sheet10!A:A&amp;Sheet10!B:B,0),0))</f>
        <v>P21AJ</v>
      </c>
      <c r="U572" s="20" t="str">
        <f>VLOOKUP(T572,Sheet10!D:E,2,FALSE)</f>
        <v>Cystourethroscopy Proc. w/ ESWL</v>
      </c>
      <c r="V572" s="20"/>
      <c r="W572" s="20"/>
      <c r="X572" s="20"/>
      <c r="Y572" s="20"/>
      <c r="Z572" s="20"/>
      <c r="AA572" s="20"/>
      <c r="AB572" s="20"/>
      <c r="AC572" s="20"/>
      <c r="AD572" s="20"/>
      <c r="AE572" s="20"/>
    </row>
    <row r="573">
      <c r="A573" s="20" t="str">
        <f t="shared" ref="A573:B573" si="574">T573</f>
        <v>P21AJ</v>
      </c>
      <c r="B573" s="20" t="str">
        <f t="shared" si="574"/>
        <v>Cystourethroscopy Proc. w/ ESWL</v>
      </c>
      <c r="C573" s="20" t="str">
        <f t="shared" si="3"/>
        <v>1</v>
      </c>
      <c r="D573" s="20" t="str">
        <f t="shared" si="4"/>
        <v>21</v>
      </c>
      <c r="E573" s="20" t="str">
        <f t="shared" si="5"/>
        <v>21112</v>
      </c>
      <c r="F573" s="25">
        <v>2111211.0</v>
      </c>
      <c r="G573" s="20" t="s">
        <v>36928</v>
      </c>
      <c r="H573" s="26">
        <v>3261.0</v>
      </c>
      <c r="I573" s="26">
        <v>8037060.0</v>
      </c>
      <c r="J573" s="25">
        <v>1.39</v>
      </c>
      <c r="K573" s="26">
        <v>1.1171513E7</v>
      </c>
      <c r="L573" s="26">
        <v>8037060.0</v>
      </c>
      <c r="M573" s="25">
        <v>1.39</v>
      </c>
      <c r="N573" s="25">
        <v>1.0</v>
      </c>
      <c r="O573" s="26">
        <v>1.1171513E7</v>
      </c>
      <c r="P573" s="26">
        <v>3.45408958E10</v>
      </c>
      <c r="Q573" s="26">
        <v>3.6851661197E10</v>
      </c>
      <c r="R573" s="26">
        <v>2.310765397E9</v>
      </c>
      <c r="S573" s="27">
        <v>0.067</v>
      </c>
      <c r="T573" s="20" t="str">
        <f t="array" ref="T573">INDEX(Sheet10!D:D,MATCH(C573&amp;E573,INDEX(Sheet10!A:A&amp;Sheet10!B:B,0),0))</f>
        <v>P21AJ</v>
      </c>
      <c r="U573" s="20" t="str">
        <f>VLOOKUP(T573,Sheet10!D:E,2,FALSE)</f>
        <v>Cystourethroscopy Proc. w/ ESWL</v>
      </c>
      <c r="V573" s="20"/>
      <c r="W573" s="20"/>
      <c r="X573" s="20"/>
      <c r="Y573" s="20"/>
      <c r="Z573" s="20"/>
      <c r="AA573" s="20"/>
      <c r="AB573" s="20"/>
      <c r="AC573" s="20"/>
      <c r="AD573" s="20"/>
      <c r="AE573" s="20"/>
    </row>
    <row r="574">
      <c r="A574" s="20" t="str">
        <f t="shared" ref="A574:B574" si="575">T574</f>
        <v>P21AK</v>
      </c>
      <c r="B574" s="20" t="str">
        <f t="shared" si="575"/>
        <v>Urethral Proc.</v>
      </c>
      <c r="C574" s="20" t="str">
        <f t="shared" si="3"/>
        <v>1</v>
      </c>
      <c r="D574" s="20" t="str">
        <f t="shared" si="4"/>
        <v>21</v>
      </c>
      <c r="E574" s="20" t="str">
        <f t="shared" si="5"/>
        <v>21121</v>
      </c>
      <c r="F574" s="25">
        <v>2112119.0</v>
      </c>
      <c r="G574" s="20" t="s">
        <v>25528</v>
      </c>
      <c r="H574" s="26">
        <v>82420.0</v>
      </c>
      <c r="I574" s="26">
        <v>8037060.0</v>
      </c>
      <c r="J574" s="25">
        <v>1.1</v>
      </c>
      <c r="K574" s="26">
        <v>8840766.0</v>
      </c>
      <c r="L574" s="26">
        <v>8037060.0</v>
      </c>
      <c r="M574" s="25">
        <v>1.1</v>
      </c>
      <c r="N574" s="25">
        <v>1.0</v>
      </c>
      <c r="O574" s="26">
        <v>8840766.0</v>
      </c>
      <c r="P574" s="26">
        <v>6.987738258E11</v>
      </c>
      <c r="Q574" s="26">
        <v>7.3615115772E11</v>
      </c>
      <c r="R574" s="26">
        <v>3.737733192E10</v>
      </c>
      <c r="S574" s="27">
        <v>0.053</v>
      </c>
      <c r="T574" s="20" t="str">
        <f t="array" ref="T574">INDEX(Sheet10!D:D,MATCH(C574&amp;E574,INDEX(Sheet10!A:A&amp;Sheet10!B:B,0),0))</f>
        <v>P21AK</v>
      </c>
      <c r="U574" s="20" t="str">
        <f>VLOOKUP(T574,Sheet10!D:E,2,FALSE)</f>
        <v>Urethral Proc.</v>
      </c>
      <c r="V574" s="20"/>
      <c r="W574" s="20"/>
      <c r="X574" s="20"/>
      <c r="Y574" s="20"/>
      <c r="Z574" s="20"/>
      <c r="AA574" s="20"/>
      <c r="AB574" s="20"/>
      <c r="AC574" s="20"/>
      <c r="AD574" s="20"/>
      <c r="AE574" s="20"/>
    </row>
    <row r="575">
      <c r="A575" s="20" t="str">
        <f t="shared" ref="A575:B575" si="576">T575</f>
        <v>P21AL</v>
      </c>
      <c r="B575" s="20" t="str">
        <f t="shared" si="576"/>
        <v>Other Bladder Proc.</v>
      </c>
      <c r="C575" s="20" t="str">
        <f t="shared" si="3"/>
        <v>1</v>
      </c>
      <c r="D575" s="20" t="str">
        <f t="shared" si="4"/>
        <v>21</v>
      </c>
      <c r="E575" s="20" t="str">
        <f t="shared" si="5"/>
        <v>21131</v>
      </c>
      <c r="F575" s="25">
        <v>2113119.0</v>
      </c>
      <c r="G575" s="20" t="s">
        <v>25534</v>
      </c>
      <c r="H575" s="26">
        <v>86473.0</v>
      </c>
      <c r="I575" s="26">
        <v>8037060.0</v>
      </c>
      <c r="J575" s="25">
        <v>1.19</v>
      </c>
      <c r="K575" s="26">
        <v>9564101.0</v>
      </c>
      <c r="L575" s="26">
        <v>8037060.0</v>
      </c>
      <c r="M575" s="25">
        <v>1.19</v>
      </c>
      <c r="N575" s="25">
        <v>1.15</v>
      </c>
      <c r="O575" s="26">
        <v>1.0998717E7</v>
      </c>
      <c r="P575" s="26">
        <v>9.54960056E11</v>
      </c>
      <c r="Q575" s="26">
        <v>9.59494149417E11</v>
      </c>
      <c r="R575" s="26">
        <v>4.534093417E9</v>
      </c>
      <c r="S575" s="27">
        <v>0.005</v>
      </c>
      <c r="T575" s="20" t="str">
        <f t="array" ref="T575">INDEX(Sheet10!D:D,MATCH(C575&amp;E575,INDEX(Sheet10!A:A&amp;Sheet10!B:B,0),0))</f>
        <v>P21AL</v>
      </c>
      <c r="U575" s="20" t="str">
        <f>VLOOKUP(T575,Sheet10!D:E,2,FALSE)</f>
        <v>Other Bladder Proc.</v>
      </c>
      <c r="V575" s="20"/>
      <c r="W575" s="20"/>
      <c r="X575" s="20"/>
      <c r="Y575" s="20"/>
      <c r="Z575" s="20"/>
      <c r="AA575" s="20"/>
      <c r="AB575" s="20"/>
      <c r="AC575" s="20"/>
      <c r="AD575" s="20"/>
      <c r="AE575" s="20"/>
    </row>
    <row r="576">
      <c r="A576" s="20" t="str">
        <f t="shared" ref="A576:B576" si="577">T576</f>
        <v>D21AA</v>
      </c>
      <c r="B576" s="20" t="str">
        <f t="shared" si="577"/>
        <v>Chronic Renal Failure</v>
      </c>
      <c r="C576" s="20" t="str">
        <f t="shared" si="3"/>
        <v>1</v>
      </c>
      <c r="D576" s="20" t="str">
        <f t="shared" si="4"/>
        <v>21</v>
      </c>
      <c r="E576" s="20" t="str">
        <f t="shared" si="5"/>
        <v>21611</v>
      </c>
      <c r="F576" s="25">
        <v>2161110.0</v>
      </c>
      <c r="G576" s="20" t="s">
        <v>37027</v>
      </c>
      <c r="H576" s="26">
        <v>272568.0</v>
      </c>
      <c r="I576" s="26">
        <v>8037060.0</v>
      </c>
      <c r="J576" s="25">
        <v>0.63</v>
      </c>
      <c r="K576" s="26">
        <v>5063348.0</v>
      </c>
      <c r="L576" s="26">
        <v>8037060.0</v>
      </c>
      <c r="M576" s="25">
        <v>0.63</v>
      </c>
      <c r="N576" s="25">
        <v>1.0</v>
      </c>
      <c r="O576" s="26">
        <v>5063348.0</v>
      </c>
      <c r="P576" s="26">
        <v>1.3083476772E12</v>
      </c>
      <c r="Q576" s="26">
        <v>1.409550496159E12</v>
      </c>
      <c r="R576" s="26">
        <v>1.01202818959E11</v>
      </c>
      <c r="S576" s="27">
        <v>0.077</v>
      </c>
      <c r="T576" s="20" t="str">
        <f t="array" ref="T576">INDEX(Sheet10!D:D,MATCH(C576&amp;E576,INDEX(Sheet10!A:A&amp;Sheet10!B:B,0),0))</f>
        <v>D21AA</v>
      </c>
      <c r="U576" s="20" t="str">
        <f>VLOOKUP(T576,Sheet10!D:E,2,FALSE)</f>
        <v>Chronic Renal Failure</v>
      </c>
      <c r="V576" s="20"/>
      <c r="W576" s="20"/>
      <c r="X576" s="20"/>
      <c r="Y576" s="20"/>
      <c r="Z576" s="20"/>
      <c r="AA576" s="20"/>
      <c r="AB576" s="20"/>
      <c r="AC576" s="20"/>
      <c r="AD576" s="20"/>
      <c r="AE576" s="20"/>
    </row>
    <row r="577">
      <c r="A577" s="20" t="str">
        <f t="shared" ref="A577:B577" si="578">T577</f>
        <v>D21AA</v>
      </c>
      <c r="B577" s="20" t="str">
        <f t="shared" si="578"/>
        <v>Chronic Renal Failure</v>
      </c>
      <c r="C577" s="20" t="str">
        <f t="shared" si="3"/>
        <v>1</v>
      </c>
      <c r="D577" s="20" t="str">
        <f t="shared" si="4"/>
        <v>21</v>
      </c>
      <c r="E577" s="20" t="str">
        <f t="shared" si="5"/>
        <v>21611</v>
      </c>
      <c r="F577" s="25">
        <v>2161111.0</v>
      </c>
      <c r="G577" s="20" t="s">
        <v>37076</v>
      </c>
      <c r="H577" s="26">
        <v>27796.0</v>
      </c>
      <c r="I577" s="26">
        <v>8037060.0</v>
      </c>
      <c r="J577" s="25">
        <v>1.32</v>
      </c>
      <c r="K577" s="26">
        <v>1.0608919E7</v>
      </c>
      <c r="L577" s="26">
        <v>8037060.0</v>
      </c>
      <c r="M577" s="25">
        <v>1.32</v>
      </c>
      <c r="N577" s="25">
        <v>1.14</v>
      </c>
      <c r="O577" s="26">
        <v>1.2094168E7</v>
      </c>
      <c r="P577" s="26">
        <v>3.374551006E11</v>
      </c>
      <c r="Q577" s="26">
        <v>3.40584436615E11</v>
      </c>
      <c r="R577" s="26">
        <v>3.129336015E9</v>
      </c>
      <c r="S577" s="27">
        <v>0.009</v>
      </c>
      <c r="T577" s="20" t="str">
        <f t="array" ref="T577">INDEX(Sheet10!D:D,MATCH(C577&amp;E577,INDEX(Sheet10!A:A&amp;Sheet10!B:B,0),0))</f>
        <v>D21AA</v>
      </c>
      <c r="U577" s="20" t="str">
        <f>VLOOKUP(T577,Sheet10!D:E,2,FALSE)</f>
        <v>Chronic Renal Failure</v>
      </c>
      <c r="V577" s="20"/>
      <c r="W577" s="20"/>
      <c r="X577" s="20"/>
      <c r="Y577" s="20"/>
      <c r="Z577" s="20"/>
      <c r="AA577" s="20"/>
      <c r="AB577" s="20"/>
      <c r="AC577" s="20"/>
      <c r="AD577" s="20"/>
      <c r="AE577" s="20"/>
    </row>
    <row r="578">
      <c r="A578" s="20" t="str">
        <f t="shared" ref="A578:B578" si="579">T578</f>
        <v>D21AB</v>
      </c>
      <c r="B578" s="20" t="str">
        <f t="shared" si="579"/>
        <v>Acute Renal Failure</v>
      </c>
      <c r="C578" s="20" t="str">
        <f t="shared" si="3"/>
        <v>1</v>
      </c>
      <c r="D578" s="20" t="str">
        <f t="shared" si="4"/>
        <v>21</v>
      </c>
      <c r="E578" s="20" t="str">
        <f t="shared" si="5"/>
        <v>21621</v>
      </c>
      <c r="F578" s="25">
        <v>2162110.0</v>
      </c>
      <c r="G578" s="20" t="s">
        <v>37110</v>
      </c>
      <c r="H578" s="26">
        <v>3935.0</v>
      </c>
      <c r="I578" s="26">
        <v>8037060.0</v>
      </c>
      <c r="J578" s="25">
        <v>0.56</v>
      </c>
      <c r="K578" s="26">
        <v>4500754.0</v>
      </c>
      <c r="L578" s="26">
        <v>8037060.0</v>
      </c>
      <c r="M578" s="25">
        <v>0.56</v>
      </c>
      <c r="N578" s="25">
        <v>1.0</v>
      </c>
      <c r="O578" s="26">
        <v>4500754.0</v>
      </c>
      <c r="P578" s="26">
        <v>1.23247722E10</v>
      </c>
      <c r="Q578" s="26">
        <v>1.8136185416E10</v>
      </c>
      <c r="R578" s="26">
        <v>5.811413216E9</v>
      </c>
      <c r="S578" s="27">
        <v>0.472</v>
      </c>
      <c r="T578" s="20" t="str">
        <f t="array" ref="T578">INDEX(Sheet10!D:D,MATCH(C578&amp;E578,INDEX(Sheet10!A:A&amp;Sheet10!B:B,0),0))</f>
        <v>D21AB</v>
      </c>
      <c r="U578" s="20" t="str">
        <f>VLOOKUP(T578,Sheet10!D:E,2,FALSE)</f>
        <v>Acute Renal Failure</v>
      </c>
      <c r="V578" s="20"/>
      <c r="W578" s="20"/>
      <c r="X578" s="20"/>
      <c r="Y578" s="20"/>
      <c r="Z578" s="20"/>
      <c r="AA578" s="20"/>
      <c r="AB578" s="20"/>
      <c r="AC578" s="20"/>
      <c r="AD578" s="20"/>
      <c r="AE578" s="20"/>
    </row>
    <row r="579">
      <c r="A579" s="20" t="str">
        <f t="shared" ref="A579:B579" si="580">T579</f>
        <v>D21AB</v>
      </c>
      <c r="B579" s="20" t="str">
        <f t="shared" si="580"/>
        <v>Acute Renal Failure</v>
      </c>
      <c r="C579" s="20" t="str">
        <f t="shared" si="3"/>
        <v>1</v>
      </c>
      <c r="D579" s="20" t="str">
        <f t="shared" si="4"/>
        <v>21</v>
      </c>
      <c r="E579" s="20" t="str">
        <f t="shared" si="5"/>
        <v>21621</v>
      </c>
      <c r="F579" s="25">
        <v>2162111.0</v>
      </c>
      <c r="G579" s="20" t="s">
        <v>37137</v>
      </c>
      <c r="H579" s="26">
        <v>1216.0</v>
      </c>
      <c r="I579" s="26">
        <v>8037060.0</v>
      </c>
      <c r="J579" s="25">
        <v>0.85</v>
      </c>
      <c r="K579" s="26">
        <v>6831501.0</v>
      </c>
      <c r="L579" s="26">
        <v>8037060.0</v>
      </c>
      <c r="M579" s="25">
        <v>0.85</v>
      </c>
      <c r="N579" s="25">
        <v>1.0</v>
      </c>
      <c r="O579" s="26">
        <v>6831501.0</v>
      </c>
      <c r="P579" s="26">
        <v>6.4187374E9</v>
      </c>
      <c r="Q579" s="26">
        <v>8.448330216E9</v>
      </c>
      <c r="R579" s="26">
        <v>2.029592816E9</v>
      </c>
      <c r="S579" s="27">
        <v>0.316</v>
      </c>
      <c r="T579" s="20" t="str">
        <f t="array" ref="T579">INDEX(Sheet10!D:D,MATCH(C579&amp;E579,INDEX(Sheet10!A:A&amp;Sheet10!B:B,0),0))</f>
        <v>D21AB</v>
      </c>
      <c r="U579" s="20" t="str">
        <f>VLOOKUP(T579,Sheet10!D:E,2,FALSE)</f>
        <v>Acute Renal Failure</v>
      </c>
      <c r="V579" s="20"/>
      <c r="W579" s="20"/>
      <c r="X579" s="20"/>
      <c r="Y579" s="20"/>
      <c r="Z579" s="20"/>
      <c r="AA579" s="20"/>
      <c r="AB579" s="20"/>
      <c r="AC579" s="20"/>
      <c r="AD579" s="20"/>
      <c r="AE579" s="20"/>
    </row>
    <row r="580">
      <c r="A580" s="20" t="str">
        <f t="shared" ref="A580:B580" si="581">T580</f>
        <v>D21AB</v>
      </c>
      <c r="B580" s="20" t="str">
        <f t="shared" si="581"/>
        <v>Acute Renal Failure</v>
      </c>
      <c r="C580" s="20" t="str">
        <f t="shared" si="3"/>
        <v>1</v>
      </c>
      <c r="D580" s="20" t="str">
        <f t="shared" si="4"/>
        <v>21</v>
      </c>
      <c r="E580" s="20" t="str">
        <f t="shared" si="5"/>
        <v>21621</v>
      </c>
      <c r="F580" s="25">
        <v>2162112.0</v>
      </c>
      <c r="G580" s="20" t="s">
        <v>37166</v>
      </c>
      <c r="H580" s="25">
        <v>140.0</v>
      </c>
      <c r="I580" s="26">
        <v>8037060.0</v>
      </c>
      <c r="J580" s="25">
        <v>1.45</v>
      </c>
      <c r="K580" s="26">
        <v>1.1653737E7</v>
      </c>
      <c r="L580" s="26">
        <v>8037060.0</v>
      </c>
      <c r="M580" s="25">
        <v>1.45</v>
      </c>
      <c r="N580" s="25">
        <v>1.05</v>
      </c>
      <c r="O580" s="26">
        <v>1.2236424E7</v>
      </c>
      <c r="P580" s="26">
        <v>1.7197423E9</v>
      </c>
      <c r="Q580" s="26">
        <v>1.733385339E9</v>
      </c>
      <c r="R580" s="26">
        <v>1.3643039E7</v>
      </c>
      <c r="S580" s="27">
        <v>0.008</v>
      </c>
      <c r="T580" s="20" t="str">
        <f t="array" ref="T580">INDEX(Sheet10!D:D,MATCH(C580&amp;E580,INDEX(Sheet10!A:A&amp;Sheet10!B:B,0),0))</f>
        <v>D21AB</v>
      </c>
      <c r="U580" s="20" t="str">
        <f>VLOOKUP(T580,Sheet10!D:E,2,FALSE)</f>
        <v>Acute Renal Failure</v>
      </c>
      <c r="V580" s="20"/>
      <c r="W580" s="20"/>
      <c r="X580" s="20"/>
      <c r="Y580" s="20"/>
      <c r="Z580" s="20"/>
      <c r="AA580" s="20"/>
      <c r="AB580" s="20"/>
      <c r="AC580" s="20"/>
      <c r="AD580" s="20"/>
      <c r="AE580" s="20"/>
    </row>
    <row r="581">
      <c r="A581" s="20" t="str">
        <f t="shared" ref="A581:B581" si="582">T581</f>
        <v>D21AD</v>
      </c>
      <c r="B581" s="20" t="str">
        <f t="shared" si="582"/>
        <v>Kidney, Ureter and Bladder - Major Proc. w/ Neoplasms</v>
      </c>
      <c r="C581" s="20" t="str">
        <f t="shared" si="3"/>
        <v>1</v>
      </c>
      <c r="D581" s="20" t="str">
        <f t="shared" si="4"/>
        <v>21</v>
      </c>
      <c r="E581" s="20" t="str">
        <f t="shared" si="5"/>
        <v>21646</v>
      </c>
      <c r="F581" s="25">
        <v>2164610.0</v>
      </c>
      <c r="G581" s="20" t="s">
        <v>37291</v>
      </c>
      <c r="H581" s="26">
        <v>1305.0</v>
      </c>
      <c r="I581" s="26">
        <v>8037060.0</v>
      </c>
      <c r="J581" s="25">
        <v>0.6</v>
      </c>
      <c r="K581" s="26">
        <v>4822236.0</v>
      </c>
      <c r="L581" s="26">
        <v>8037060.0</v>
      </c>
      <c r="M581" s="25">
        <v>0.6</v>
      </c>
      <c r="N581" s="25">
        <v>1.0</v>
      </c>
      <c r="O581" s="26">
        <v>4822236.0</v>
      </c>
      <c r="P581" s="26">
        <v>6.312877E9</v>
      </c>
      <c r="Q581" s="26">
        <v>6.41453598E9</v>
      </c>
      <c r="R581" s="26">
        <v>1.0165898E8</v>
      </c>
      <c r="S581" s="27">
        <v>0.016</v>
      </c>
      <c r="T581" s="20" t="str">
        <f t="array" ref="T581">INDEX(Sheet10!D:D,MATCH(C581&amp;E581,INDEX(Sheet10!A:A&amp;Sheet10!B:B,0),0))</f>
        <v>D21AD</v>
      </c>
      <c r="U581" s="20" t="str">
        <f>VLOOKUP(T581,Sheet10!D:E,2,FALSE)</f>
        <v>Kidney, Ureter and Bladder - Major Proc. w/ Neoplasms</v>
      </c>
      <c r="V581" s="20"/>
      <c r="W581" s="20"/>
      <c r="X581" s="20"/>
      <c r="Y581" s="20"/>
      <c r="Z581" s="20"/>
      <c r="AA581" s="20"/>
      <c r="AB581" s="20"/>
      <c r="AC581" s="20"/>
      <c r="AD581" s="20"/>
      <c r="AE581" s="20"/>
    </row>
    <row r="582">
      <c r="A582" s="20" t="str">
        <f t="shared" ref="A582:B582" si="583">T582</f>
        <v>D21AD</v>
      </c>
      <c r="B582" s="20" t="str">
        <f t="shared" si="583"/>
        <v>Kidney, Ureter and Bladder - Major Proc. w/ Neoplasms</v>
      </c>
      <c r="C582" s="20" t="str">
        <f t="shared" si="3"/>
        <v>1</v>
      </c>
      <c r="D582" s="20" t="str">
        <f t="shared" si="4"/>
        <v>21</v>
      </c>
      <c r="E582" s="20" t="str">
        <f t="shared" si="5"/>
        <v>21646</v>
      </c>
      <c r="F582" s="25">
        <v>2164611.0</v>
      </c>
      <c r="G582" s="20" t="s">
        <v>37314</v>
      </c>
      <c r="H582" s="25">
        <v>731.0</v>
      </c>
      <c r="I582" s="26">
        <v>8037060.0</v>
      </c>
      <c r="J582" s="25">
        <v>0.75</v>
      </c>
      <c r="K582" s="26">
        <v>6027795.0</v>
      </c>
      <c r="L582" s="26">
        <v>8037060.0</v>
      </c>
      <c r="M582" s="25">
        <v>0.75</v>
      </c>
      <c r="N582" s="25">
        <v>1.09</v>
      </c>
      <c r="O582" s="26">
        <v>6570297.0</v>
      </c>
      <c r="P582" s="26">
        <v>4.7986614E9</v>
      </c>
      <c r="Q582" s="26">
        <v>4.883911778E9</v>
      </c>
      <c r="R582" s="26">
        <v>8.5250378E7</v>
      </c>
      <c r="S582" s="27">
        <v>0.018</v>
      </c>
      <c r="T582" s="20" t="str">
        <f t="array" ref="T582">INDEX(Sheet10!D:D,MATCH(C582&amp;E582,INDEX(Sheet10!A:A&amp;Sheet10!B:B,0),0))</f>
        <v>D21AD</v>
      </c>
      <c r="U582" s="20" t="str">
        <f>VLOOKUP(T582,Sheet10!D:E,2,FALSE)</f>
        <v>Kidney, Ureter and Bladder - Major Proc. w/ Neoplasms</v>
      </c>
      <c r="V582" s="20"/>
      <c r="W582" s="20"/>
      <c r="X582" s="20"/>
      <c r="Y582" s="20"/>
      <c r="Z582" s="20"/>
      <c r="AA582" s="20"/>
      <c r="AB582" s="20"/>
      <c r="AC582" s="20"/>
      <c r="AD582" s="20"/>
      <c r="AE582" s="20"/>
    </row>
    <row r="583">
      <c r="A583" s="20" t="str">
        <f t="shared" ref="A583:B583" si="584">T583</f>
        <v>D21AD</v>
      </c>
      <c r="B583" s="20" t="str">
        <f t="shared" si="584"/>
        <v>Kidney, Ureter and Bladder - Major Proc. w/ Neoplasms</v>
      </c>
      <c r="C583" s="20" t="str">
        <f t="shared" si="3"/>
        <v>1</v>
      </c>
      <c r="D583" s="20" t="str">
        <f t="shared" si="4"/>
        <v>21</v>
      </c>
      <c r="E583" s="20" t="str">
        <f t="shared" si="5"/>
        <v>21646</v>
      </c>
      <c r="F583" s="25">
        <v>2164612.0</v>
      </c>
      <c r="G583" s="20" t="s">
        <v>37385</v>
      </c>
      <c r="H583" s="25">
        <v>350.0</v>
      </c>
      <c r="I583" s="26">
        <v>8037060.0</v>
      </c>
      <c r="J583" s="25">
        <v>1.39</v>
      </c>
      <c r="K583" s="26">
        <v>1.1171513E7</v>
      </c>
      <c r="L583" s="26">
        <v>8037060.0</v>
      </c>
      <c r="M583" s="25">
        <v>1.39</v>
      </c>
      <c r="N583" s="25">
        <v>1.25</v>
      </c>
      <c r="O583" s="26">
        <v>1.3964392E7</v>
      </c>
      <c r="P583" s="26">
        <v>4.8918659E9</v>
      </c>
      <c r="Q583" s="26">
        <v>4.945383113E9</v>
      </c>
      <c r="R583" s="26">
        <v>5.3517213E7</v>
      </c>
      <c r="S583" s="27">
        <v>0.011</v>
      </c>
      <c r="T583" s="20" t="str">
        <f t="array" ref="T583">INDEX(Sheet10!D:D,MATCH(C583&amp;E583,INDEX(Sheet10!A:A&amp;Sheet10!B:B,0),0))</f>
        <v>D21AD</v>
      </c>
      <c r="U583" s="20" t="str">
        <f>VLOOKUP(T583,Sheet10!D:E,2,FALSE)</f>
        <v>Kidney, Ureter and Bladder - Major Proc. w/ Neoplasms</v>
      </c>
      <c r="V583" s="20"/>
      <c r="W583" s="20"/>
      <c r="X583" s="20"/>
      <c r="Y583" s="20"/>
      <c r="Z583" s="20"/>
      <c r="AA583" s="20"/>
      <c r="AB583" s="20"/>
      <c r="AC583" s="20"/>
      <c r="AD583" s="20"/>
      <c r="AE583" s="20"/>
    </row>
    <row r="584">
      <c r="A584" s="20" t="str">
        <f t="shared" ref="A584:B584" si="585">T584</f>
        <v>D21AE</v>
      </c>
      <c r="B584" s="20" t="str">
        <f t="shared" si="585"/>
        <v>Kidney &amp; Urinary Tract Infections</v>
      </c>
      <c r="C584" s="20" t="str">
        <f t="shared" si="3"/>
        <v>1</v>
      </c>
      <c r="D584" s="20" t="str">
        <f t="shared" si="4"/>
        <v>21</v>
      </c>
      <c r="E584" s="20" t="str">
        <f t="shared" si="5"/>
        <v>21651</v>
      </c>
      <c r="F584" s="25">
        <v>2165110.0</v>
      </c>
      <c r="G584" s="20" t="s">
        <v>37415</v>
      </c>
      <c r="H584" s="26">
        <v>156702.0</v>
      </c>
      <c r="I584" s="26">
        <v>8037060.0</v>
      </c>
      <c r="J584" s="25">
        <v>0.42</v>
      </c>
      <c r="K584" s="26">
        <v>3375565.0</v>
      </c>
      <c r="L584" s="26">
        <v>8037060.0</v>
      </c>
      <c r="M584" s="25">
        <v>0.42</v>
      </c>
      <c r="N584" s="25">
        <v>0.88</v>
      </c>
      <c r="O584" s="26">
        <v>2970497.0</v>
      </c>
      <c r="P584" s="26">
        <v>4.37544742E11</v>
      </c>
      <c r="Q584" s="26">
        <v>4.82961166314E11</v>
      </c>
      <c r="R584" s="26">
        <v>4.5416424314E10</v>
      </c>
      <c r="S584" s="27">
        <v>0.104</v>
      </c>
      <c r="T584" s="20" t="str">
        <f t="array" ref="T584">INDEX(Sheet10!D:D,MATCH(C584&amp;E584,INDEX(Sheet10!A:A&amp;Sheet10!B:B,0),0))</f>
        <v>D21AE</v>
      </c>
      <c r="U584" s="20" t="str">
        <f>VLOOKUP(T584,Sheet10!D:E,2,FALSE)</f>
        <v>Kidney &amp; Urinary Tract Infections</v>
      </c>
      <c r="V584" s="20"/>
      <c r="W584" s="20"/>
      <c r="X584" s="20"/>
      <c r="Y584" s="20"/>
      <c r="Z584" s="20"/>
      <c r="AA584" s="20"/>
      <c r="AB584" s="20"/>
      <c r="AC584" s="20"/>
      <c r="AD584" s="20"/>
      <c r="AE584" s="20"/>
    </row>
    <row r="585">
      <c r="A585" s="20" t="str">
        <f t="shared" ref="A585:B585" si="586">T585</f>
        <v>D21AE</v>
      </c>
      <c r="B585" s="20" t="str">
        <f t="shared" si="586"/>
        <v>Kidney &amp; Urinary Tract Infections</v>
      </c>
      <c r="C585" s="20" t="str">
        <f t="shared" si="3"/>
        <v>1</v>
      </c>
      <c r="D585" s="20" t="str">
        <f t="shared" si="4"/>
        <v>21</v>
      </c>
      <c r="E585" s="20" t="str">
        <f t="shared" si="5"/>
        <v>21651</v>
      </c>
      <c r="F585" s="25">
        <v>2165111.0</v>
      </c>
      <c r="G585" s="20" t="s">
        <v>37433</v>
      </c>
      <c r="H585" s="26">
        <v>28814.0</v>
      </c>
      <c r="I585" s="26">
        <v>8037060.0</v>
      </c>
      <c r="J585" s="25">
        <v>0.65</v>
      </c>
      <c r="K585" s="26">
        <v>5224089.0</v>
      </c>
      <c r="L585" s="26">
        <v>8037060.0</v>
      </c>
      <c r="M585" s="25">
        <v>0.65</v>
      </c>
      <c r="N585" s="25">
        <v>0.92</v>
      </c>
      <c r="O585" s="26">
        <v>4806162.0</v>
      </c>
      <c r="P585" s="26">
        <v>1.312185751E11</v>
      </c>
      <c r="Q585" s="26">
        <v>1.4210007541E11</v>
      </c>
      <c r="R585" s="26">
        <v>1.088150031E10</v>
      </c>
      <c r="S585" s="27">
        <v>0.083</v>
      </c>
      <c r="T585" s="20" t="str">
        <f t="array" ref="T585">INDEX(Sheet10!D:D,MATCH(C585&amp;E585,INDEX(Sheet10!A:A&amp;Sheet10!B:B,0),0))</f>
        <v>D21AE</v>
      </c>
      <c r="U585" s="20" t="str">
        <f>VLOOKUP(T585,Sheet10!D:E,2,FALSE)</f>
        <v>Kidney &amp; Urinary Tract Infections</v>
      </c>
      <c r="V585" s="20"/>
      <c r="W585" s="20"/>
      <c r="X585" s="20"/>
      <c r="Y585" s="20"/>
      <c r="Z585" s="20"/>
      <c r="AA585" s="20"/>
      <c r="AB585" s="20"/>
      <c r="AC585" s="20"/>
      <c r="AD585" s="20"/>
      <c r="AE585" s="20"/>
    </row>
    <row r="586">
      <c r="A586" s="20" t="str">
        <f t="shared" ref="A586:B586" si="587">T586</f>
        <v>21PEX</v>
      </c>
      <c r="B586" s="20" t="str">
        <f t="shared" si="587"/>
        <v>Ureteroscopy Proc. w/ ESWL</v>
      </c>
      <c r="C586" s="20" t="str">
        <f t="shared" si="3"/>
        <v>1</v>
      </c>
      <c r="D586" s="20" t="str">
        <f t="shared" si="4"/>
        <v>21</v>
      </c>
      <c r="E586" s="20" t="str">
        <f t="shared" si="5"/>
        <v>21661</v>
      </c>
      <c r="F586" s="25">
        <v>2166110.0</v>
      </c>
      <c r="G586" s="20" t="s">
        <v>37462</v>
      </c>
      <c r="H586" s="25">
        <v>659.0</v>
      </c>
      <c r="I586" s="26">
        <v>8037060.0</v>
      </c>
      <c r="J586" s="25">
        <v>1.17</v>
      </c>
      <c r="K586" s="26">
        <v>9403360.0</v>
      </c>
      <c r="L586" s="26">
        <v>8037060.0</v>
      </c>
      <c r="M586" s="25">
        <v>1.17</v>
      </c>
      <c r="N586" s="25">
        <v>1.21</v>
      </c>
      <c r="O586" s="26">
        <v>1.1378066E7</v>
      </c>
      <c r="P586" s="26">
        <v>7.4757145E9</v>
      </c>
      <c r="Q586" s="26">
        <v>7.57020989E9</v>
      </c>
      <c r="R586" s="26">
        <v>9.449539E7</v>
      </c>
      <c r="S586" s="27">
        <v>0.013</v>
      </c>
      <c r="T586" s="20" t="str">
        <f t="array" ref="T586">INDEX(Sheet10!D:D,MATCH(C586&amp;E586,INDEX(Sheet10!A:A&amp;Sheet10!B:B,0),0))</f>
        <v>21PEX</v>
      </c>
      <c r="U586" s="20" t="str">
        <f>VLOOKUP(T586,Sheet10!D:E,2,FALSE)</f>
        <v>Ureteroscopy Proc. w/ ESWL</v>
      </c>
      <c r="V586" s="20"/>
      <c r="W586" s="20"/>
      <c r="X586" s="20"/>
      <c r="Y586" s="20"/>
      <c r="Z586" s="20"/>
      <c r="AA586" s="20"/>
      <c r="AB586" s="20"/>
      <c r="AC586" s="20"/>
      <c r="AD586" s="20"/>
      <c r="AE586" s="20"/>
    </row>
    <row r="587">
      <c r="A587" s="20" t="str">
        <f t="shared" ref="A587:B587" si="588">T587</f>
        <v>21PEX</v>
      </c>
      <c r="B587" s="20" t="str">
        <f t="shared" si="588"/>
        <v>Ureteroscopy Proc. w/ ESWL</v>
      </c>
      <c r="C587" s="20" t="str">
        <f t="shared" si="3"/>
        <v>1</v>
      </c>
      <c r="D587" s="20" t="str">
        <f t="shared" si="4"/>
        <v>21</v>
      </c>
      <c r="E587" s="20" t="str">
        <f t="shared" si="5"/>
        <v>21661</v>
      </c>
      <c r="F587" s="25">
        <v>2166111.0</v>
      </c>
      <c r="G587" s="20" t="s">
        <v>37484</v>
      </c>
      <c r="H587" s="25">
        <v>61.0</v>
      </c>
      <c r="I587" s="26">
        <v>8037060.0</v>
      </c>
      <c r="J587" s="25">
        <v>1.59</v>
      </c>
      <c r="K587" s="26">
        <v>1.2778925E7</v>
      </c>
      <c r="L587" s="26">
        <v>8037060.0</v>
      </c>
      <c r="M587" s="25">
        <v>1.59</v>
      </c>
      <c r="N587" s="25">
        <v>1.25</v>
      </c>
      <c r="O587" s="26">
        <v>1.5973657E7</v>
      </c>
      <c r="P587" s="26">
        <v>9.78092E8</v>
      </c>
      <c r="Q587" s="26">
        <v>9.82569062E8</v>
      </c>
      <c r="R587" s="26">
        <v>4477062.0</v>
      </c>
      <c r="S587" s="27">
        <v>0.005</v>
      </c>
      <c r="T587" s="20" t="str">
        <f t="array" ref="T587">INDEX(Sheet10!D:D,MATCH(C587&amp;E587,INDEX(Sheet10!A:A&amp;Sheet10!B:B,0),0))</f>
        <v>21PEX</v>
      </c>
      <c r="U587" s="20" t="str">
        <f>VLOOKUP(T587,Sheet10!D:E,2,FALSE)</f>
        <v>Ureteroscopy Proc. w/ ESWL</v>
      </c>
      <c r="V587" s="20"/>
      <c r="W587" s="20"/>
      <c r="X587" s="20"/>
      <c r="Y587" s="20"/>
      <c r="Z587" s="20"/>
      <c r="AA587" s="20"/>
      <c r="AB587" s="20"/>
      <c r="AC587" s="20"/>
      <c r="AD587" s="20"/>
      <c r="AE587" s="20"/>
    </row>
    <row r="588">
      <c r="A588" s="20" t="str">
        <f t="shared" ref="A588:B588" si="589">T588</f>
        <v>D21AF</v>
      </c>
      <c r="B588" s="20" t="str">
        <f t="shared" si="589"/>
        <v>Urinary Stone/Obstruction w/ ESWL</v>
      </c>
      <c r="C588" s="20" t="str">
        <f t="shared" si="3"/>
        <v>1</v>
      </c>
      <c r="D588" s="20" t="str">
        <f t="shared" si="4"/>
        <v>21</v>
      </c>
      <c r="E588" s="20" t="str">
        <f t="shared" si="5"/>
        <v>21662</v>
      </c>
      <c r="F588" s="25">
        <v>2166219.0</v>
      </c>
      <c r="G588" s="20" t="s">
        <v>25606</v>
      </c>
      <c r="H588" s="26">
        <v>135059.0</v>
      </c>
      <c r="I588" s="26">
        <v>8037060.0</v>
      </c>
      <c r="J588" s="25">
        <v>0.57</v>
      </c>
      <c r="K588" s="26">
        <v>4581124.0</v>
      </c>
      <c r="L588" s="26">
        <v>8037060.0</v>
      </c>
      <c r="M588" s="25">
        <v>0.57</v>
      </c>
      <c r="N588" s="25">
        <v>0.93</v>
      </c>
      <c r="O588" s="26">
        <v>4260446.0</v>
      </c>
      <c r="P588" s="26">
        <v>5.450800825E11</v>
      </c>
      <c r="Q588" s="26">
        <v>5.88325515595E11</v>
      </c>
      <c r="R588" s="26">
        <v>4.3245433095E10</v>
      </c>
      <c r="S588" s="27">
        <v>0.079</v>
      </c>
      <c r="T588" s="20" t="str">
        <f t="array" ref="T588">INDEX(Sheet10!D:D,MATCH(C588&amp;E588,INDEX(Sheet10!A:A&amp;Sheet10!B:B,0),0))</f>
        <v>D21AF</v>
      </c>
      <c r="U588" s="20" t="str">
        <f>VLOOKUP(T588,Sheet10!D:E,2,FALSE)</f>
        <v>Urinary Stone/Obstruction w/ ESWL</v>
      </c>
      <c r="V588" s="20"/>
      <c r="W588" s="20"/>
      <c r="X588" s="20"/>
      <c r="Y588" s="20"/>
      <c r="Z588" s="20"/>
      <c r="AA588" s="20"/>
      <c r="AB588" s="20"/>
      <c r="AC588" s="20"/>
      <c r="AD588" s="20"/>
      <c r="AE588" s="20"/>
    </row>
    <row r="589">
      <c r="A589" s="20" t="str">
        <f t="shared" ref="A589:B589" si="590">T589</f>
        <v>D21AG</v>
      </c>
      <c r="B589" s="20" t="str">
        <f t="shared" si="590"/>
        <v>Major Kidney Diagnosis</v>
      </c>
      <c r="C589" s="20" t="str">
        <f t="shared" si="3"/>
        <v>1</v>
      </c>
      <c r="D589" s="20" t="str">
        <f t="shared" si="4"/>
        <v>21</v>
      </c>
      <c r="E589" s="20" t="str">
        <f t="shared" si="5"/>
        <v>21671</v>
      </c>
      <c r="F589" s="25">
        <v>2167119.0</v>
      </c>
      <c r="G589" s="20" t="s">
        <v>25614</v>
      </c>
      <c r="H589" s="25">
        <v>273.0</v>
      </c>
      <c r="I589" s="26">
        <v>8037060.0</v>
      </c>
      <c r="J589" s="25">
        <v>0.61</v>
      </c>
      <c r="K589" s="26">
        <v>4902607.0</v>
      </c>
      <c r="L589" s="26">
        <v>8037060.0</v>
      </c>
      <c r="M589" s="25">
        <v>0.61</v>
      </c>
      <c r="N589" s="25">
        <v>1.0</v>
      </c>
      <c r="O589" s="26">
        <v>4902607.0</v>
      </c>
      <c r="P589" s="26">
        <v>1.2727558E9</v>
      </c>
      <c r="Q589" s="26">
        <v>1.373369602E9</v>
      </c>
      <c r="R589" s="26">
        <v>1.00613802E8</v>
      </c>
      <c r="S589" s="27">
        <v>0.079</v>
      </c>
      <c r="T589" s="20" t="str">
        <f t="array" ref="T589">INDEX(Sheet10!D:D,MATCH(C589&amp;E589,INDEX(Sheet10!A:A&amp;Sheet10!B:B,0),0))</f>
        <v>D21AG</v>
      </c>
      <c r="U589" s="20" t="str">
        <f>VLOOKUP(T589,Sheet10!D:E,2,FALSE)</f>
        <v>Major Kidney Diagnosis</v>
      </c>
      <c r="V589" s="20"/>
      <c r="W589" s="20"/>
      <c r="X589" s="20"/>
      <c r="Y589" s="20"/>
      <c r="Z589" s="20"/>
      <c r="AA589" s="20"/>
      <c r="AB589" s="20"/>
      <c r="AC589" s="20"/>
      <c r="AD589" s="20"/>
      <c r="AE589" s="20"/>
    </row>
    <row r="590">
      <c r="A590" s="20" t="str">
        <f t="shared" ref="A590:B590" si="591">T590</f>
        <v>D21AH</v>
      </c>
      <c r="B590" s="20" t="str">
        <f t="shared" si="591"/>
        <v>Incontinentia Urine</v>
      </c>
      <c r="C590" s="20" t="str">
        <f t="shared" si="3"/>
        <v>1</v>
      </c>
      <c r="D590" s="20" t="str">
        <f t="shared" si="4"/>
        <v>21</v>
      </c>
      <c r="E590" s="20" t="str">
        <f t="shared" si="5"/>
        <v>21681</v>
      </c>
      <c r="F590" s="25">
        <v>2168110.0</v>
      </c>
      <c r="G590" s="20" t="s">
        <v>37562</v>
      </c>
      <c r="H590" s="25">
        <v>927.0</v>
      </c>
      <c r="I590" s="26">
        <v>8037060.0</v>
      </c>
      <c r="J590" s="25">
        <v>0.58</v>
      </c>
      <c r="K590" s="26">
        <v>4661495.0</v>
      </c>
      <c r="L590" s="26">
        <v>8037060.0</v>
      </c>
      <c r="M590" s="25">
        <v>0.58</v>
      </c>
      <c r="N590" s="25">
        <v>1.08</v>
      </c>
      <c r="O590" s="26">
        <v>5034414.0</v>
      </c>
      <c r="P590" s="26">
        <v>4.6660684E9</v>
      </c>
      <c r="Q590" s="26">
        <v>4.767201134E9</v>
      </c>
      <c r="R590" s="26">
        <v>1.01132734E8</v>
      </c>
      <c r="S590" s="27">
        <v>0.022</v>
      </c>
      <c r="T590" s="20" t="str">
        <f t="array" ref="T590">INDEX(Sheet10!D:D,MATCH(C590&amp;E590,INDEX(Sheet10!A:A&amp;Sheet10!B:B,0),0))</f>
        <v>D21AH</v>
      </c>
      <c r="U590" s="20" t="str">
        <f>VLOOKUP(T590,Sheet10!D:E,2,FALSE)</f>
        <v>Incontinentia Urine</v>
      </c>
      <c r="V590" s="20"/>
      <c r="W590" s="20"/>
      <c r="X590" s="20"/>
      <c r="Y590" s="20"/>
      <c r="Z590" s="20"/>
      <c r="AA590" s="20"/>
      <c r="AB590" s="20"/>
      <c r="AC590" s="20"/>
      <c r="AD590" s="20"/>
      <c r="AE590" s="20"/>
    </row>
    <row r="591">
      <c r="A591" s="20" t="str">
        <f t="shared" ref="A591:B591" si="592">T591</f>
        <v>D21AH</v>
      </c>
      <c r="B591" s="20" t="str">
        <f t="shared" si="592"/>
        <v>Incontinentia Urine</v>
      </c>
      <c r="C591" s="20" t="str">
        <f t="shared" si="3"/>
        <v>1</v>
      </c>
      <c r="D591" s="20" t="str">
        <f t="shared" si="4"/>
        <v>21</v>
      </c>
      <c r="E591" s="20" t="str">
        <f t="shared" si="5"/>
        <v>21681</v>
      </c>
      <c r="F591" s="25">
        <v>2168111.0</v>
      </c>
      <c r="G591" s="20" t="s">
        <v>37589</v>
      </c>
      <c r="H591" s="25">
        <v>389.0</v>
      </c>
      <c r="I591" s="26">
        <v>8037060.0</v>
      </c>
      <c r="J591" s="25">
        <v>0.89</v>
      </c>
      <c r="K591" s="26">
        <v>7152983.0</v>
      </c>
      <c r="L591" s="26">
        <v>8037060.0</v>
      </c>
      <c r="M591" s="25">
        <v>0.89</v>
      </c>
      <c r="N591" s="25">
        <v>1.0</v>
      </c>
      <c r="O591" s="26">
        <v>7152983.0</v>
      </c>
      <c r="P591" s="26">
        <v>2.8060883E9</v>
      </c>
      <c r="Q591" s="26">
        <v>2.835939543E9</v>
      </c>
      <c r="R591" s="26">
        <v>2.9851243E7</v>
      </c>
      <c r="S591" s="27">
        <v>0.011</v>
      </c>
      <c r="T591" s="20" t="str">
        <f t="array" ref="T591">INDEX(Sheet10!D:D,MATCH(C591&amp;E591,INDEX(Sheet10!A:A&amp;Sheet10!B:B,0),0))</f>
        <v>D21AH</v>
      </c>
      <c r="U591" s="20" t="str">
        <f>VLOOKUP(T591,Sheet10!D:E,2,FALSE)</f>
        <v>Incontinentia Urine</v>
      </c>
      <c r="V591" s="20"/>
      <c r="W591" s="20"/>
      <c r="X591" s="20"/>
      <c r="Y591" s="20"/>
      <c r="Z591" s="20"/>
      <c r="AA591" s="20"/>
      <c r="AB591" s="20"/>
      <c r="AC591" s="20"/>
      <c r="AD591" s="20"/>
      <c r="AE591" s="20"/>
    </row>
    <row r="592">
      <c r="A592" s="20" t="str">
        <f t="shared" ref="A592:B592" si="593">T592</f>
        <v>D21AJ</v>
      </c>
      <c r="B592" s="20" t="str">
        <f t="shared" si="593"/>
        <v>Kidney &amp; Urinary Tract Signs &amp; Symptoms</v>
      </c>
      <c r="C592" s="20" t="str">
        <f t="shared" si="3"/>
        <v>1</v>
      </c>
      <c r="D592" s="20" t="str">
        <f t="shared" si="4"/>
        <v>21</v>
      </c>
      <c r="E592" s="20" t="str">
        <f t="shared" si="5"/>
        <v>21691</v>
      </c>
      <c r="F592" s="25">
        <v>2169119.0</v>
      </c>
      <c r="G592" s="20" t="s">
        <v>25633</v>
      </c>
      <c r="H592" s="26">
        <v>9217.0</v>
      </c>
      <c r="I592" s="26">
        <v>8037060.0</v>
      </c>
      <c r="J592" s="25">
        <v>0.45</v>
      </c>
      <c r="K592" s="26">
        <v>3616677.0</v>
      </c>
      <c r="L592" s="26">
        <v>8037060.0</v>
      </c>
      <c r="M592" s="25">
        <v>0.45</v>
      </c>
      <c r="N592" s="25">
        <v>1.0</v>
      </c>
      <c r="O592" s="26">
        <v>3616677.0</v>
      </c>
      <c r="P592" s="26">
        <v>2.82301274E10</v>
      </c>
      <c r="Q592" s="26">
        <v>3.4147478909E10</v>
      </c>
      <c r="R592" s="26">
        <v>5.917351509E9</v>
      </c>
      <c r="S592" s="27">
        <v>0.21</v>
      </c>
      <c r="T592" s="20" t="str">
        <f t="array" ref="T592">INDEX(Sheet10!D:D,MATCH(C592&amp;E592,INDEX(Sheet10!A:A&amp;Sheet10!B:B,0),0))</f>
        <v>D21AJ</v>
      </c>
      <c r="U592" s="20" t="str">
        <f>VLOOKUP(T592,Sheet10!D:E,2,FALSE)</f>
        <v>Kidney &amp; Urinary Tract Signs &amp; Symptoms</v>
      </c>
      <c r="V592" s="20"/>
      <c r="W592" s="20"/>
      <c r="X592" s="20"/>
      <c r="Y592" s="20"/>
      <c r="Z592" s="20"/>
      <c r="AA592" s="20"/>
      <c r="AB592" s="20"/>
      <c r="AC592" s="20"/>
      <c r="AD592" s="20"/>
      <c r="AE592" s="20"/>
    </row>
    <row r="593">
      <c r="A593" s="20" t="str">
        <f t="shared" ref="A593:B593" si="594">T593</f>
        <v>D21AK</v>
      </c>
      <c r="B593" s="20" t="str">
        <f t="shared" si="594"/>
        <v>Other Kidney &amp; Urinary Tract Diagnosis</v>
      </c>
      <c r="C593" s="20" t="str">
        <f t="shared" si="3"/>
        <v>1</v>
      </c>
      <c r="D593" s="20" t="str">
        <f t="shared" si="4"/>
        <v>21</v>
      </c>
      <c r="E593" s="20" t="str">
        <f t="shared" si="5"/>
        <v>21701</v>
      </c>
      <c r="F593" s="25">
        <v>2170110.0</v>
      </c>
      <c r="G593" s="20" t="s">
        <v>37696</v>
      </c>
      <c r="H593" s="26">
        <v>15205.0</v>
      </c>
      <c r="I593" s="26">
        <v>8037060.0</v>
      </c>
      <c r="J593" s="25">
        <v>0.5</v>
      </c>
      <c r="K593" s="26">
        <v>4018530.0</v>
      </c>
      <c r="L593" s="26">
        <v>8037060.0</v>
      </c>
      <c r="M593" s="25">
        <v>0.5</v>
      </c>
      <c r="N593" s="25">
        <v>1.03</v>
      </c>
      <c r="O593" s="26">
        <v>4139086.0</v>
      </c>
      <c r="P593" s="26">
        <v>6.28533643E10</v>
      </c>
      <c r="Q593" s="26">
        <v>6.428743261E10</v>
      </c>
      <c r="R593" s="26">
        <v>1.43406831E9</v>
      </c>
      <c r="S593" s="27">
        <v>0.023</v>
      </c>
      <c r="T593" s="20" t="str">
        <f t="array" ref="T593">INDEX(Sheet10!D:D,MATCH(C593&amp;E593,INDEX(Sheet10!A:A&amp;Sheet10!B:B,0),0))</f>
        <v>D21AK</v>
      </c>
      <c r="U593" s="20" t="str">
        <f>VLOOKUP(T593,Sheet10!D:E,2,FALSE)</f>
        <v>Other Kidney &amp; Urinary Tract Diagnosis</v>
      </c>
      <c r="V593" s="20"/>
      <c r="W593" s="20"/>
      <c r="X593" s="20"/>
      <c r="Y593" s="20"/>
      <c r="Z593" s="20"/>
      <c r="AA593" s="20"/>
      <c r="AB593" s="20"/>
      <c r="AC593" s="20"/>
      <c r="AD593" s="20"/>
      <c r="AE593" s="20"/>
    </row>
    <row r="594">
      <c r="A594" s="20" t="str">
        <f t="shared" ref="A594:B594" si="595">T594</f>
        <v>D21AK</v>
      </c>
      <c r="B594" s="20" t="str">
        <f t="shared" si="595"/>
        <v>Other Kidney &amp; Urinary Tract Diagnosis</v>
      </c>
      <c r="C594" s="20" t="str">
        <f t="shared" si="3"/>
        <v>1</v>
      </c>
      <c r="D594" s="20" t="str">
        <f t="shared" si="4"/>
        <v>21</v>
      </c>
      <c r="E594" s="20" t="str">
        <f t="shared" si="5"/>
        <v>21701</v>
      </c>
      <c r="F594" s="25">
        <v>2170111.0</v>
      </c>
      <c r="G594" s="20" t="s">
        <v>37721</v>
      </c>
      <c r="H594" s="26">
        <v>1915.0</v>
      </c>
      <c r="I594" s="26">
        <v>8037060.0</v>
      </c>
      <c r="J594" s="25">
        <v>0.82</v>
      </c>
      <c r="K594" s="26">
        <v>6590389.0</v>
      </c>
      <c r="L594" s="26">
        <v>8037060.0</v>
      </c>
      <c r="M594" s="25">
        <v>0.82</v>
      </c>
      <c r="N594" s="25">
        <v>1.0</v>
      </c>
      <c r="O594" s="26">
        <v>6590389.0</v>
      </c>
      <c r="P594" s="26">
        <v>1.12616676E10</v>
      </c>
      <c r="Q594" s="26">
        <v>1.2872468318E10</v>
      </c>
      <c r="R594" s="26">
        <v>1.610800718E9</v>
      </c>
      <c r="S594" s="27">
        <v>0.143</v>
      </c>
      <c r="T594" s="20" t="str">
        <f t="array" ref="T594">INDEX(Sheet10!D:D,MATCH(C594&amp;E594,INDEX(Sheet10!A:A&amp;Sheet10!B:B,0),0))</f>
        <v>D21AK</v>
      </c>
      <c r="U594" s="20" t="str">
        <f>VLOOKUP(T594,Sheet10!D:E,2,FALSE)</f>
        <v>Other Kidney &amp; Urinary Tract Diagnosis</v>
      </c>
      <c r="V594" s="20"/>
      <c r="W594" s="20"/>
      <c r="X594" s="20"/>
      <c r="Y594" s="20"/>
      <c r="Z594" s="20"/>
      <c r="AA594" s="20"/>
      <c r="AB594" s="20"/>
      <c r="AC594" s="20"/>
      <c r="AD594" s="20"/>
      <c r="AE594" s="20"/>
    </row>
    <row r="595">
      <c r="A595" s="20" t="str">
        <f t="shared" ref="A595:B595" si="596">T595</f>
        <v>D21AL</v>
      </c>
      <c r="B595" s="20" t="str">
        <f t="shared" si="596"/>
        <v>Urethral Stricture</v>
      </c>
      <c r="C595" s="20" t="str">
        <f t="shared" si="3"/>
        <v>1</v>
      </c>
      <c r="D595" s="20" t="str">
        <f t="shared" si="4"/>
        <v>21</v>
      </c>
      <c r="E595" s="20" t="str">
        <f t="shared" si="5"/>
        <v>21711</v>
      </c>
      <c r="F595" s="25">
        <v>2171110.0</v>
      </c>
      <c r="G595" s="20" t="s">
        <v>37766</v>
      </c>
      <c r="H595" s="26">
        <v>2497.0</v>
      </c>
      <c r="I595" s="26">
        <v>8037060.0</v>
      </c>
      <c r="J595" s="25">
        <v>0.59</v>
      </c>
      <c r="K595" s="26">
        <v>4741865.0</v>
      </c>
      <c r="L595" s="26">
        <v>8037060.0</v>
      </c>
      <c r="M595" s="25">
        <v>0.59</v>
      </c>
      <c r="N595" s="25">
        <v>1.33</v>
      </c>
      <c r="O595" s="26">
        <v>6306681.0</v>
      </c>
      <c r="P595" s="26">
        <v>1.57847516E10</v>
      </c>
      <c r="Q595" s="26">
        <v>1.5951369412E10</v>
      </c>
      <c r="R595" s="26">
        <v>1.66617812E8</v>
      </c>
      <c r="S595" s="27">
        <v>0.011</v>
      </c>
      <c r="T595" s="20" t="str">
        <f t="array" ref="T595">INDEX(Sheet10!D:D,MATCH(C595&amp;E595,INDEX(Sheet10!A:A&amp;Sheet10!B:B,0),0))</f>
        <v>D21AL</v>
      </c>
      <c r="U595" s="20" t="str">
        <f>VLOOKUP(T595,Sheet10!D:E,2,FALSE)</f>
        <v>Urethral Stricture</v>
      </c>
      <c r="V595" s="20"/>
      <c r="W595" s="20"/>
      <c r="X595" s="20"/>
      <c r="Y595" s="20"/>
      <c r="Z595" s="20"/>
      <c r="AA595" s="20"/>
      <c r="AB595" s="20"/>
      <c r="AC595" s="20"/>
      <c r="AD595" s="20"/>
      <c r="AE595" s="20"/>
    </row>
    <row r="596">
      <c r="A596" s="20" t="str">
        <f t="shared" ref="A596:B596" si="597">T596</f>
        <v>D21AL</v>
      </c>
      <c r="B596" s="20" t="str">
        <f t="shared" si="597"/>
        <v>Urethral Stricture</v>
      </c>
      <c r="C596" s="20" t="str">
        <f t="shared" si="3"/>
        <v>1</v>
      </c>
      <c r="D596" s="20" t="str">
        <f t="shared" si="4"/>
        <v>21</v>
      </c>
      <c r="E596" s="20" t="str">
        <f t="shared" si="5"/>
        <v>21711</v>
      </c>
      <c r="F596" s="25">
        <v>2171111.0</v>
      </c>
      <c r="G596" s="20" t="s">
        <v>37785</v>
      </c>
      <c r="H596" s="26">
        <v>1192.0</v>
      </c>
      <c r="I596" s="26">
        <v>8037060.0</v>
      </c>
      <c r="J596" s="25">
        <v>1.13</v>
      </c>
      <c r="K596" s="26">
        <v>9081878.0</v>
      </c>
      <c r="L596" s="26">
        <v>8037060.0</v>
      </c>
      <c r="M596" s="25">
        <v>1.13</v>
      </c>
      <c r="N596" s="25">
        <v>1.2</v>
      </c>
      <c r="O596" s="26">
        <v>1.0898253E7</v>
      </c>
      <c r="P596" s="26">
        <v>1.303257E10</v>
      </c>
      <c r="Q596" s="26">
        <v>1.3140938005E10</v>
      </c>
      <c r="R596" s="26">
        <v>1.08368005E8</v>
      </c>
      <c r="S596" s="27">
        <v>0.008</v>
      </c>
      <c r="T596" s="20" t="str">
        <f t="array" ref="T596">INDEX(Sheet10!D:D,MATCH(C596&amp;E596,INDEX(Sheet10!A:A&amp;Sheet10!B:B,0),0))</f>
        <v>D21AL</v>
      </c>
      <c r="U596" s="20" t="str">
        <f>VLOOKUP(T596,Sheet10!D:E,2,FALSE)</f>
        <v>Urethral Stricture</v>
      </c>
      <c r="V596" s="20"/>
      <c r="W596" s="20"/>
      <c r="X596" s="20"/>
      <c r="Y596" s="20"/>
      <c r="Z596" s="20"/>
      <c r="AA596" s="20"/>
      <c r="AB596" s="20"/>
      <c r="AC596" s="20"/>
      <c r="AD596" s="20"/>
      <c r="AE596" s="20"/>
    </row>
    <row r="597">
      <c r="A597" s="20" t="str">
        <f t="shared" ref="A597:B597" si="598">T597</f>
        <v>22PBX</v>
      </c>
      <c r="B597" s="20" t="str">
        <f t="shared" si="598"/>
        <v>Radical Prostatectomy Proc. w Laparascopy</v>
      </c>
      <c r="C597" s="20" t="str">
        <f t="shared" si="3"/>
        <v>1</v>
      </c>
      <c r="D597" s="20" t="str">
        <f t="shared" si="4"/>
        <v>22</v>
      </c>
      <c r="E597" s="20" t="str">
        <f t="shared" si="5"/>
        <v>22011</v>
      </c>
      <c r="F597" s="25">
        <v>2201119.0</v>
      </c>
      <c r="G597" s="20" t="s">
        <v>25660</v>
      </c>
      <c r="H597" s="18" t="e">
        <v>#N/A</v>
      </c>
      <c r="I597" s="26">
        <v>8037060.0</v>
      </c>
      <c r="J597" s="25">
        <v>1.45</v>
      </c>
      <c r="K597" s="26">
        <v>1.1653737E7</v>
      </c>
      <c r="L597" s="26">
        <v>8037060.0</v>
      </c>
      <c r="M597" s="25">
        <v>1.45</v>
      </c>
      <c r="N597" s="25">
        <v>1.0</v>
      </c>
      <c r="O597" s="26">
        <v>1.1653737E7</v>
      </c>
      <c r="P597" s="18" t="e">
        <v>#N/A</v>
      </c>
      <c r="Q597" s="18" t="e">
        <v>#N/A</v>
      </c>
      <c r="R597" s="18" t="e">
        <v>#N/A</v>
      </c>
      <c r="S597" s="18" t="e">
        <v>#N/A</v>
      </c>
      <c r="T597" s="20" t="str">
        <f t="array" ref="T597">INDEX(Sheet10!D:D,MATCH(C597&amp;E597,INDEX(Sheet10!A:A&amp;Sheet10!B:B,0),0))</f>
        <v>22PBX</v>
      </c>
      <c r="U597" s="20" t="str">
        <f>VLOOKUP(T597,Sheet10!D:E,2,FALSE)</f>
        <v>Radical Prostatectomy Proc. w Laparascopy</v>
      </c>
      <c r="V597" s="20"/>
      <c r="W597" s="20"/>
      <c r="X597" s="20"/>
      <c r="Y597" s="20"/>
      <c r="Z597" s="20"/>
      <c r="AA597" s="20"/>
      <c r="AB597" s="20"/>
      <c r="AC597" s="20"/>
      <c r="AD597" s="20"/>
      <c r="AE597" s="20"/>
    </row>
    <row r="598">
      <c r="A598" s="20" t="str">
        <f t="shared" ref="A598:B598" si="599">T598</f>
        <v>P22AA</v>
      </c>
      <c r="B598" s="20" t="str">
        <f t="shared" si="599"/>
        <v>Radical Prostatectomy Proc. w Laparascopy</v>
      </c>
      <c r="C598" s="20" t="str">
        <f t="shared" si="3"/>
        <v>1</v>
      </c>
      <c r="D598" s="20" t="str">
        <f t="shared" si="4"/>
        <v>22</v>
      </c>
      <c r="E598" s="20" t="str">
        <f t="shared" si="5"/>
        <v>22012</v>
      </c>
      <c r="F598" s="25">
        <v>2201219.0</v>
      </c>
      <c r="G598" s="20" t="s">
        <v>25685</v>
      </c>
      <c r="H598" s="25">
        <v>63.0</v>
      </c>
      <c r="I598" s="26">
        <v>8037060.0</v>
      </c>
      <c r="J598" s="25">
        <v>1.24</v>
      </c>
      <c r="K598" s="26">
        <v>9965954.0</v>
      </c>
      <c r="L598" s="26">
        <v>8037060.0</v>
      </c>
      <c r="M598" s="25">
        <v>1.24</v>
      </c>
      <c r="N598" s="25">
        <v>1.0</v>
      </c>
      <c r="O598" s="26">
        <v>9965954.0</v>
      </c>
      <c r="P598" s="26">
        <v>5.316326E8</v>
      </c>
      <c r="Q598" s="26">
        <v>6.42702127E8</v>
      </c>
      <c r="R598" s="26">
        <v>1.11069527E8</v>
      </c>
      <c r="S598" s="27">
        <v>0.209</v>
      </c>
      <c r="T598" s="20" t="str">
        <f t="array" ref="T598">INDEX(Sheet10!D:D,MATCH(C598&amp;E598,INDEX(Sheet10!A:A&amp;Sheet10!B:B,0),0))</f>
        <v>P22AA</v>
      </c>
      <c r="U598" s="20" t="str">
        <f>VLOOKUP(T598,Sheet10!D:E,2,FALSE)</f>
        <v>Radical Prostatectomy Proc. w Laparascopy</v>
      </c>
      <c r="V598" s="20"/>
      <c r="W598" s="20"/>
      <c r="X598" s="20"/>
      <c r="Y598" s="20"/>
      <c r="Z598" s="20"/>
      <c r="AA598" s="20"/>
      <c r="AB598" s="20"/>
      <c r="AC598" s="20"/>
      <c r="AD598" s="20"/>
      <c r="AE598" s="20"/>
    </row>
    <row r="599">
      <c r="A599" s="20" t="str">
        <f t="shared" ref="A599:B599" si="600">T599</f>
        <v>22BX</v>
      </c>
      <c r="B599" s="20" t="str">
        <f t="shared" si="600"/>
        <v>Male Reproductive Minimal Invasive Proc. w Neoplasms</v>
      </c>
      <c r="C599" s="20" t="str">
        <f t="shared" si="3"/>
        <v>1</v>
      </c>
      <c r="D599" s="20" t="str">
        <f t="shared" si="4"/>
        <v>22</v>
      </c>
      <c r="E599" s="20" t="str">
        <f t="shared" si="5"/>
        <v>22031</v>
      </c>
      <c r="F599" s="25">
        <v>2203119.0</v>
      </c>
      <c r="G599" s="20" t="s">
        <v>25693</v>
      </c>
      <c r="H599" s="25">
        <v>383.0</v>
      </c>
      <c r="I599" s="26">
        <v>8037060.0</v>
      </c>
      <c r="J599" s="25">
        <v>1.08</v>
      </c>
      <c r="K599" s="26">
        <v>8680025.0</v>
      </c>
      <c r="L599" s="26">
        <v>8037060.0</v>
      </c>
      <c r="M599" s="25">
        <v>1.08</v>
      </c>
      <c r="N599" s="25">
        <v>1.04</v>
      </c>
      <c r="O599" s="26">
        <v>9027226.0</v>
      </c>
      <c r="P599" s="26">
        <v>3.4640092E9</v>
      </c>
      <c r="Q599" s="26">
        <v>3.494227478E9</v>
      </c>
      <c r="R599" s="26">
        <v>3.0218278E7</v>
      </c>
      <c r="S599" s="27">
        <v>0.009</v>
      </c>
      <c r="T599" s="20" t="str">
        <f t="array" ref="T599">INDEX(Sheet10!D:D,MATCH(C599&amp;E599,INDEX(Sheet10!A:A&amp;Sheet10!B:B,0),0))</f>
        <v>22BX</v>
      </c>
      <c r="U599" s="20" t="str">
        <f>VLOOKUP(T599,Sheet10!D:E,2,FALSE)</f>
        <v>Male Reproductive Minimal Invasive Proc. w Neoplasms</v>
      </c>
      <c r="V599" s="20"/>
      <c r="W599" s="20"/>
      <c r="X599" s="20"/>
      <c r="Y599" s="20"/>
      <c r="Z599" s="20"/>
      <c r="AA599" s="20"/>
      <c r="AB599" s="20"/>
      <c r="AC599" s="20"/>
      <c r="AD599" s="20"/>
      <c r="AE599" s="20"/>
    </row>
    <row r="600">
      <c r="A600" s="20" t="str">
        <f t="shared" ref="A600:B600" si="601">T600</f>
        <v>P22AC</v>
      </c>
      <c r="B600" s="20" t="str">
        <f t="shared" si="601"/>
        <v>Male Reproductive Minimal Invasive Proc. w Neoplasms</v>
      </c>
      <c r="C600" s="20" t="str">
        <f t="shared" si="3"/>
        <v>1</v>
      </c>
      <c r="D600" s="20" t="str">
        <f t="shared" si="4"/>
        <v>22</v>
      </c>
      <c r="E600" s="20" t="str">
        <f t="shared" si="5"/>
        <v>22032</v>
      </c>
      <c r="F600" s="25">
        <v>2203219.0</v>
      </c>
      <c r="G600" s="20" t="s">
        <v>25709</v>
      </c>
      <c r="H600" s="25">
        <v>578.0</v>
      </c>
      <c r="I600" s="26">
        <v>8037060.0</v>
      </c>
      <c r="J600" s="25">
        <v>1.0</v>
      </c>
      <c r="K600" s="26">
        <v>8037060.0</v>
      </c>
      <c r="L600" s="26">
        <v>8037060.0</v>
      </c>
      <c r="M600" s="25">
        <v>1.0</v>
      </c>
      <c r="N600" s="25">
        <v>1.15</v>
      </c>
      <c r="O600" s="26">
        <v>9242619.0</v>
      </c>
      <c r="P600" s="26">
        <v>5.3551155E9</v>
      </c>
      <c r="Q600" s="26">
        <v>5.403151782E9</v>
      </c>
      <c r="R600" s="26">
        <v>4.8036282E7</v>
      </c>
      <c r="S600" s="27">
        <v>0.009</v>
      </c>
      <c r="T600" s="20" t="str">
        <f t="array" ref="T600">INDEX(Sheet10!D:D,MATCH(C600&amp;E600,INDEX(Sheet10!A:A&amp;Sheet10!B:B,0),0))</f>
        <v>P22AC</v>
      </c>
      <c r="U600" s="20" t="str">
        <f>VLOOKUP(T600,Sheet10!D:E,2,FALSE)</f>
        <v>Male Reproductive Minimal Invasive Proc. w Neoplasms</v>
      </c>
      <c r="V600" s="20"/>
      <c r="W600" s="20"/>
      <c r="X600" s="20"/>
      <c r="Y600" s="20"/>
      <c r="Z600" s="20"/>
      <c r="AA600" s="20"/>
      <c r="AB600" s="20"/>
      <c r="AC600" s="20"/>
      <c r="AD600" s="20"/>
      <c r="AE600" s="20"/>
    </row>
    <row r="601">
      <c r="A601" s="20" t="str">
        <f t="shared" ref="A601:B601" si="602">T601</f>
        <v>P22AD</v>
      </c>
      <c r="B601" s="20" t="str">
        <f t="shared" si="602"/>
        <v>Transurethral Prostatectomy Proc.</v>
      </c>
      <c r="C601" s="20" t="str">
        <f t="shared" si="3"/>
        <v>1</v>
      </c>
      <c r="D601" s="20" t="str">
        <f t="shared" si="4"/>
        <v>22</v>
      </c>
      <c r="E601" s="20" t="str">
        <f t="shared" si="5"/>
        <v>22042</v>
      </c>
      <c r="F601" s="25">
        <v>2204210.0</v>
      </c>
      <c r="G601" s="20" t="s">
        <v>37967</v>
      </c>
      <c r="H601" s="26">
        <v>57089.0</v>
      </c>
      <c r="I601" s="26">
        <v>8037060.0</v>
      </c>
      <c r="J601" s="25">
        <v>1.25</v>
      </c>
      <c r="K601" s="26">
        <v>1.0046325E7</v>
      </c>
      <c r="L601" s="26">
        <v>8037060.0</v>
      </c>
      <c r="M601" s="25">
        <v>1.25</v>
      </c>
      <c r="N601" s="25">
        <v>0.9</v>
      </c>
      <c r="O601" s="26">
        <v>9041693.0</v>
      </c>
      <c r="P601" s="26">
        <v>4.896205307E11</v>
      </c>
      <c r="Q601" s="26">
        <v>5.21329641133E11</v>
      </c>
      <c r="R601" s="26">
        <v>3.1709110433E10</v>
      </c>
      <c r="S601" s="27">
        <v>0.065</v>
      </c>
      <c r="T601" s="20" t="str">
        <f t="array" ref="T601">INDEX(Sheet10!D:D,MATCH(C601&amp;E601,INDEX(Sheet10!A:A&amp;Sheet10!B:B,0),0))</f>
        <v>P22AD</v>
      </c>
      <c r="U601" s="20" t="str">
        <f>VLOOKUP(T601,Sheet10!D:E,2,FALSE)</f>
        <v>Transurethral Prostatectomy Proc.</v>
      </c>
      <c r="V601" s="20"/>
      <c r="W601" s="20"/>
      <c r="X601" s="20"/>
      <c r="Y601" s="20"/>
      <c r="Z601" s="20"/>
      <c r="AA601" s="20"/>
      <c r="AB601" s="20"/>
      <c r="AC601" s="20"/>
      <c r="AD601" s="20"/>
      <c r="AE601" s="20"/>
    </row>
    <row r="602">
      <c r="A602" s="20" t="str">
        <f t="shared" ref="A602:B602" si="603">T602</f>
        <v>P22AD</v>
      </c>
      <c r="B602" s="20" t="str">
        <f t="shared" si="603"/>
        <v>Transurethral Prostatectomy Proc.</v>
      </c>
      <c r="C602" s="20" t="str">
        <f t="shared" si="3"/>
        <v>1</v>
      </c>
      <c r="D602" s="20" t="str">
        <f t="shared" si="4"/>
        <v>22</v>
      </c>
      <c r="E602" s="20" t="str">
        <f t="shared" si="5"/>
        <v>22042</v>
      </c>
      <c r="F602" s="25">
        <v>2204211.0</v>
      </c>
      <c r="G602" s="20" t="s">
        <v>38009</v>
      </c>
      <c r="H602" s="26">
        <v>12055.0</v>
      </c>
      <c r="I602" s="26">
        <v>8037060.0</v>
      </c>
      <c r="J602" s="25">
        <v>1.66</v>
      </c>
      <c r="K602" s="26">
        <v>1.334152E7</v>
      </c>
      <c r="L602" s="26">
        <v>8037060.0</v>
      </c>
      <c r="M602" s="25">
        <v>1.66</v>
      </c>
      <c r="N602" s="25">
        <v>1.0</v>
      </c>
      <c r="O602" s="26">
        <v>1.334152E7</v>
      </c>
      <c r="P602" s="26">
        <v>1.571421841E11</v>
      </c>
      <c r="Q602" s="26">
        <v>1.62280263778E11</v>
      </c>
      <c r="R602" s="26">
        <v>5.138079678E9</v>
      </c>
      <c r="S602" s="27">
        <v>0.033</v>
      </c>
      <c r="T602" s="20" t="str">
        <f t="array" ref="T602">INDEX(Sheet10!D:D,MATCH(C602&amp;E602,INDEX(Sheet10!A:A&amp;Sheet10!B:B,0),0))</f>
        <v>P22AD</v>
      </c>
      <c r="U602" s="20" t="str">
        <f>VLOOKUP(T602,Sheet10!D:E,2,FALSE)</f>
        <v>Transurethral Prostatectomy Proc.</v>
      </c>
      <c r="V602" s="20"/>
      <c r="W602" s="20"/>
      <c r="X602" s="20"/>
      <c r="Y602" s="20"/>
      <c r="Z602" s="20"/>
      <c r="AA602" s="20"/>
      <c r="AB602" s="20"/>
      <c r="AC602" s="20"/>
      <c r="AD602" s="20"/>
      <c r="AE602" s="20"/>
    </row>
    <row r="603">
      <c r="A603" s="20" t="str">
        <f t="shared" ref="A603:B603" si="604">T603</f>
        <v>P22AE</v>
      </c>
      <c r="B603" s="20" t="str">
        <f t="shared" si="604"/>
        <v>Scrotal, Inguinal, and Testis Minimal Invasive Proc.</v>
      </c>
      <c r="C603" s="20" t="str">
        <f t="shared" si="3"/>
        <v>1</v>
      </c>
      <c r="D603" s="20" t="str">
        <f t="shared" si="4"/>
        <v>22</v>
      </c>
      <c r="E603" s="20" t="str">
        <f t="shared" si="5"/>
        <v>22051</v>
      </c>
      <c r="F603" s="25">
        <v>2205110.0</v>
      </c>
      <c r="G603" s="20" t="s">
        <v>38048</v>
      </c>
      <c r="H603" s="25">
        <v>286.0</v>
      </c>
      <c r="I603" s="26">
        <v>8037060.0</v>
      </c>
      <c r="J603" s="25">
        <v>0.89</v>
      </c>
      <c r="K603" s="26">
        <v>7152983.0</v>
      </c>
      <c r="L603" s="26">
        <v>8037060.0</v>
      </c>
      <c r="M603" s="25">
        <v>0.89</v>
      </c>
      <c r="N603" s="25">
        <v>1.0</v>
      </c>
      <c r="O603" s="26">
        <v>7152983.0</v>
      </c>
      <c r="P603" s="26">
        <v>1.9013787E9</v>
      </c>
      <c r="Q603" s="26">
        <v>2.096631752E9</v>
      </c>
      <c r="R603" s="26">
        <v>1.95253052E8</v>
      </c>
      <c r="S603" s="27">
        <v>0.103</v>
      </c>
      <c r="T603" s="20" t="str">
        <f t="array" ref="T603">INDEX(Sheet10!D:D,MATCH(C603&amp;E603,INDEX(Sheet10!A:A&amp;Sheet10!B:B,0),0))</f>
        <v>P22AE</v>
      </c>
      <c r="U603" s="20" t="str">
        <f>VLOOKUP(T603,Sheet10!D:E,2,FALSE)</f>
        <v>Scrotal, Inguinal, and Testis Minimal Invasive Proc.</v>
      </c>
      <c r="V603" s="20"/>
      <c r="W603" s="20"/>
      <c r="X603" s="20"/>
      <c r="Y603" s="20"/>
      <c r="Z603" s="20"/>
      <c r="AA603" s="20"/>
      <c r="AB603" s="20"/>
      <c r="AC603" s="20"/>
      <c r="AD603" s="20"/>
      <c r="AE603" s="20"/>
    </row>
    <row r="604">
      <c r="A604" s="20" t="str">
        <f t="shared" ref="A604:B604" si="605">T604</f>
        <v>P22AE</v>
      </c>
      <c r="B604" s="20" t="str">
        <f t="shared" si="605"/>
        <v>Scrotal, Inguinal, and Testis Minimal Invasive Proc.</v>
      </c>
      <c r="C604" s="20" t="str">
        <f t="shared" si="3"/>
        <v>1</v>
      </c>
      <c r="D604" s="20" t="str">
        <f t="shared" si="4"/>
        <v>22</v>
      </c>
      <c r="E604" s="20" t="str">
        <f t="shared" si="5"/>
        <v>22051</v>
      </c>
      <c r="F604" s="25">
        <v>2205111.0</v>
      </c>
      <c r="G604" s="20" t="s">
        <v>38101</v>
      </c>
      <c r="H604" s="25">
        <v>176.0</v>
      </c>
      <c r="I604" s="26">
        <v>8037060.0</v>
      </c>
      <c r="J604" s="25">
        <v>1.67</v>
      </c>
      <c r="K604" s="26">
        <v>1.342189E7</v>
      </c>
      <c r="L604" s="26">
        <v>8037060.0</v>
      </c>
      <c r="M604" s="25">
        <v>1.67</v>
      </c>
      <c r="N604" s="25">
        <v>1.16</v>
      </c>
      <c r="O604" s="26">
        <v>1.5569393E7</v>
      </c>
      <c r="P604" s="26">
        <v>2.7309092E9</v>
      </c>
      <c r="Q604" s="26">
        <v>2.788569103E9</v>
      </c>
      <c r="R604" s="26">
        <v>5.7659903E7</v>
      </c>
      <c r="S604" s="27">
        <v>0.021</v>
      </c>
      <c r="T604" s="20" t="str">
        <f t="array" ref="T604">INDEX(Sheet10!D:D,MATCH(C604&amp;E604,INDEX(Sheet10!A:A&amp;Sheet10!B:B,0),0))</f>
        <v>P22AE</v>
      </c>
      <c r="U604" s="20" t="str">
        <f>VLOOKUP(T604,Sheet10!D:E,2,FALSE)</f>
        <v>Scrotal, Inguinal, and Testis Minimal Invasive Proc.</v>
      </c>
      <c r="V604" s="20"/>
      <c r="W604" s="20"/>
      <c r="X604" s="20"/>
      <c r="Y604" s="20"/>
      <c r="Z604" s="20"/>
      <c r="AA604" s="20"/>
      <c r="AB604" s="20"/>
      <c r="AC604" s="20"/>
      <c r="AD604" s="20"/>
      <c r="AE604" s="20"/>
    </row>
    <row r="605">
      <c r="A605" s="20" t="str">
        <f t="shared" ref="A605:B605" si="606">T605</f>
        <v>P22AF</v>
      </c>
      <c r="B605" s="20" t="str">
        <f t="shared" si="606"/>
        <v>Open Prostatectomy Proc.</v>
      </c>
      <c r="C605" s="20" t="str">
        <f t="shared" si="3"/>
        <v>1</v>
      </c>
      <c r="D605" s="20" t="str">
        <f t="shared" si="4"/>
        <v>22</v>
      </c>
      <c r="E605" s="20" t="str">
        <f t="shared" si="5"/>
        <v>22061</v>
      </c>
      <c r="F605" s="25">
        <v>2206110.0</v>
      </c>
      <c r="G605" s="20" t="s">
        <v>38138</v>
      </c>
      <c r="H605" s="26">
        <v>2229.0</v>
      </c>
      <c r="I605" s="26">
        <v>8037060.0</v>
      </c>
      <c r="J605" s="25">
        <v>1.1</v>
      </c>
      <c r="K605" s="26">
        <v>8840766.0</v>
      </c>
      <c r="L605" s="26">
        <v>8037060.0</v>
      </c>
      <c r="M605" s="25">
        <v>1.1</v>
      </c>
      <c r="N605" s="25">
        <v>1.0</v>
      </c>
      <c r="O605" s="26">
        <v>8840766.0</v>
      </c>
      <c r="P605" s="26">
        <v>1.27225939E10</v>
      </c>
      <c r="Q605" s="26">
        <v>1.9876569414E10</v>
      </c>
      <c r="R605" s="26">
        <v>7.153975514E9</v>
      </c>
      <c r="S605" s="27">
        <v>0.562</v>
      </c>
      <c r="T605" s="20" t="str">
        <f t="array" ref="T605">INDEX(Sheet10!D:D,MATCH(C605&amp;E605,INDEX(Sheet10!A:A&amp;Sheet10!B:B,0),0))</f>
        <v>P22AF</v>
      </c>
      <c r="U605" s="20" t="str">
        <f>VLOOKUP(T605,Sheet10!D:E,2,FALSE)</f>
        <v>Open Prostatectomy Proc.</v>
      </c>
      <c r="V605" s="20"/>
      <c r="W605" s="20"/>
      <c r="X605" s="20"/>
      <c r="Y605" s="20"/>
      <c r="Z605" s="20"/>
      <c r="AA605" s="20"/>
      <c r="AB605" s="20"/>
      <c r="AC605" s="20"/>
      <c r="AD605" s="20"/>
      <c r="AE605" s="20"/>
    </row>
    <row r="606">
      <c r="A606" s="20" t="str">
        <f t="shared" ref="A606:B606" si="607">T606</f>
        <v>P22AF</v>
      </c>
      <c r="B606" s="20" t="str">
        <f t="shared" si="607"/>
        <v>Open Prostatectomy Proc.</v>
      </c>
      <c r="C606" s="20" t="str">
        <f t="shared" si="3"/>
        <v>1</v>
      </c>
      <c r="D606" s="20" t="str">
        <f t="shared" si="4"/>
        <v>22</v>
      </c>
      <c r="E606" s="20" t="str">
        <f t="shared" si="5"/>
        <v>22061</v>
      </c>
      <c r="F606" s="25">
        <v>2206111.0</v>
      </c>
      <c r="G606" s="20" t="s">
        <v>38171</v>
      </c>
      <c r="H606" s="25">
        <v>683.0</v>
      </c>
      <c r="I606" s="26">
        <v>8037060.0</v>
      </c>
      <c r="J606" s="25">
        <v>1.48</v>
      </c>
      <c r="K606" s="26">
        <v>1.1894849E7</v>
      </c>
      <c r="L606" s="26">
        <v>8037060.0</v>
      </c>
      <c r="M606" s="25">
        <v>1.48</v>
      </c>
      <c r="N606" s="25">
        <v>1.0</v>
      </c>
      <c r="O606" s="26">
        <v>1.1894849E7</v>
      </c>
      <c r="P606" s="26">
        <v>6.0981705E9</v>
      </c>
      <c r="Q606" s="26">
        <v>8.18953073E9</v>
      </c>
      <c r="R606" s="26">
        <v>2.09136023E9</v>
      </c>
      <c r="S606" s="27">
        <v>0.343</v>
      </c>
      <c r="T606" s="20" t="str">
        <f t="array" ref="T606">INDEX(Sheet10!D:D,MATCH(C606&amp;E606,INDEX(Sheet10!A:A&amp;Sheet10!B:B,0),0))</f>
        <v>P22AF</v>
      </c>
      <c r="U606" s="20" t="str">
        <f>VLOOKUP(T606,Sheet10!D:E,2,FALSE)</f>
        <v>Open Prostatectomy Proc.</v>
      </c>
      <c r="V606" s="20"/>
      <c r="W606" s="20"/>
      <c r="X606" s="20"/>
      <c r="Y606" s="20"/>
      <c r="Z606" s="20"/>
      <c r="AA606" s="20"/>
      <c r="AB606" s="20"/>
      <c r="AC606" s="20"/>
      <c r="AD606" s="20"/>
      <c r="AE606" s="20"/>
    </row>
    <row r="607">
      <c r="A607" s="20" t="str">
        <f t="shared" ref="A607:B607" si="608">T607</f>
        <v>P22AB</v>
      </c>
      <c r="B607" s="20" t="str">
        <f t="shared" si="608"/>
        <v>Major Penis Proc.</v>
      </c>
      <c r="C607" s="20" t="str">
        <f t="shared" si="3"/>
        <v>1</v>
      </c>
      <c r="D607" s="20" t="str">
        <f t="shared" si="4"/>
        <v>22</v>
      </c>
      <c r="E607" s="20" t="str">
        <f t="shared" si="5"/>
        <v>22071</v>
      </c>
      <c r="F607" s="25">
        <v>2207119.0</v>
      </c>
      <c r="G607" s="20" t="s">
        <v>25755</v>
      </c>
      <c r="H607" s="26">
        <v>5871.0</v>
      </c>
      <c r="I607" s="26">
        <v>8037060.0</v>
      </c>
      <c r="J607" s="25">
        <v>1.27</v>
      </c>
      <c r="K607" s="26">
        <v>1.0207066E7</v>
      </c>
      <c r="L607" s="26">
        <v>8037060.0</v>
      </c>
      <c r="M607" s="25">
        <v>1.27</v>
      </c>
      <c r="N607" s="25">
        <v>1.08</v>
      </c>
      <c r="O607" s="26">
        <v>1.1023631E7</v>
      </c>
      <c r="P607" s="26">
        <v>6.45051909E10</v>
      </c>
      <c r="Q607" s="26">
        <v>6.5552834513E10</v>
      </c>
      <c r="R607" s="26">
        <v>1.047643613E9</v>
      </c>
      <c r="S607" s="27">
        <v>0.016</v>
      </c>
      <c r="T607" s="20" t="str">
        <f t="array" ref="T607">INDEX(Sheet10!D:D,MATCH(C607&amp;E607,INDEX(Sheet10!A:A&amp;Sheet10!B:B,0),0))</f>
        <v>P22AB</v>
      </c>
      <c r="U607" s="20" t="str">
        <f>VLOOKUP(T607,Sheet10!D:E,2,FALSE)</f>
        <v>Major Penis Proc.</v>
      </c>
      <c r="V607" s="20"/>
      <c r="W607" s="20"/>
      <c r="X607" s="20"/>
      <c r="Y607" s="20"/>
      <c r="Z607" s="20"/>
      <c r="AA607" s="20"/>
      <c r="AB607" s="20"/>
      <c r="AC607" s="20"/>
      <c r="AD607" s="20"/>
      <c r="AE607" s="20"/>
    </row>
    <row r="608">
      <c r="A608" s="20" t="str">
        <f t="shared" ref="A608:B608" si="609">T608</f>
        <v>22BX</v>
      </c>
      <c r="B608" s="20" t="str">
        <f t="shared" si="609"/>
        <v>Male Reproductive Minimal Invasive Proc. w Neoplasms</v>
      </c>
      <c r="C608" s="20" t="str">
        <f t="shared" si="3"/>
        <v>1</v>
      </c>
      <c r="D608" s="20" t="str">
        <f t="shared" si="4"/>
        <v>22</v>
      </c>
      <c r="E608" s="20" t="str">
        <f t="shared" si="5"/>
        <v>22081</v>
      </c>
      <c r="F608" s="25">
        <v>2208119.0</v>
      </c>
      <c r="G608" s="20" t="s">
        <v>25774</v>
      </c>
      <c r="H608" s="25">
        <v>178.0</v>
      </c>
      <c r="I608" s="26">
        <v>8037060.0</v>
      </c>
      <c r="J608" s="25">
        <v>1.43</v>
      </c>
      <c r="K608" s="26">
        <v>1.1492996E7</v>
      </c>
      <c r="L608" s="26">
        <v>8037060.0</v>
      </c>
      <c r="M608" s="25">
        <v>1.43</v>
      </c>
      <c r="N608" s="25">
        <v>1.0</v>
      </c>
      <c r="O608" s="26">
        <v>1.1492996E7</v>
      </c>
      <c r="P608" s="26">
        <v>1.4112409E9</v>
      </c>
      <c r="Q608" s="26">
        <v>2.073210752E9</v>
      </c>
      <c r="R608" s="26">
        <v>6.61969852E8</v>
      </c>
      <c r="S608" s="27">
        <v>0.469</v>
      </c>
      <c r="T608" s="20" t="str">
        <f t="array" ref="T608">INDEX(Sheet10!D:D,MATCH(C608&amp;E608,INDEX(Sheet10!A:A&amp;Sheet10!B:B,0),0))</f>
        <v>22BX</v>
      </c>
      <c r="U608" s="20" t="str">
        <f>VLOOKUP(T608,Sheet10!D:E,2,FALSE)</f>
        <v>Male Reproductive Minimal Invasive Proc. w Neoplasms</v>
      </c>
      <c r="V608" s="20"/>
      <c r="W608" s="20"/>
      <c r="X608" s="20"/>
      <c r="Y608" s="20"/>
      <c r="Z608" s="20"/>
      <c r="AA608" s="20"/>
      <c r="AB608" s="20"/>
      <c r="AC608" s="20"/>
      <c r="AD608" s="20"/>
      <c r="AE608" s="20"/>
    </row>
    <row r="609">
      <c r="A609" s="20" t="str">
        <f t="shared" ref="A609:B609" si="610">T609</f>
        <v>P22AH</v>
      </c>
      <c r="B609" s="20" t="str">
        <f t="shared" si="610"/>
        <v>Male Reproductive Open Proc. w Neoplasms</v>
      </c>
      <c r="C609" s="20" t="str">
        <f t="shared" si="3"/>
        <v>1</v>
      </c>
      <c r="D609" s="20" t="str">
        <f t="shared" si="4"/>
        <v>22</v>
      </c>
      <c r="E609" s="20" t="str">
        <f t="shared" si="5"/>
        <v>22082</v>
      </c>
      <c r="F609" s="25">
        <v>2208210.0</v>
      </c>
      <c r="G609" s="20" t="s">
        <v>38253</v>
      </c>
      <c r="H609" s="26">
        <v>22033.0</v>
      </c>
      <c r="I609" s="26">
        <v>8037060.0</v>
      </c>
      <c r="J609" s="25">
        <v>0.95</v>
      </c>
      <c r="K609" s="26">
        <v>7635207.0</v>
      </c>
      <c r="L609" s="26">
        <v>8037060.0</v>
      </c>
      <c r="M609" s="25">
        <v>0.95</v>
      </c>
      <c r="N609" s="25">
        <v>1.06</v>
      </c>
      <c r="O609" s="26">
        <v>8093319.0</v>
      </c>
      <c r="P609" s="26">
        <v>1.776327493E11</v>
      </c>
      <c r="Q609" s="26">
        <v>1.80544356781E11</v>
      </c>
      <c r="R609" s="26">
        <v>2.911607481E9</v>
      </c>
      <c r="S609" s="27">
        <v>0.016</v>
      </c>
      <c r="T609" s="20" t="str">
        <f t="array" ref="T609">INDEX(Sheet10!D:D,MATCH(C609&amp;E609,INDEX(Sheet10!A:A&amp;Sheet10!B:B,0),0))</f>
        <v>P22AH</v>
      </c>
      <c r="U609" s="20" t="str">
        <f>VLOOKUP(T609,Sheet10!D:E,2,FALSE)</f>
        <v>Male Reproductive Open Proc. w Neoplasms</v>
      </c>
      <c r="V609" s="20"/>
      <c r="W609" s="20"/>
      <c r="X609" s="20"/>
      <c r="Y609" s="20"/>
      <c r="Z609" s="20"/>
      <c r="AA609" s="20"/>
      <c r="AB609" s="20"/>
      <c r="AC609" s="20"/>
      <c r="AD609" s="20"/>
      <c r="AE609" s="20"/>
    </row>
    <row r="610">
      <c r="A610" s="20" t="str">
        <f t="shared" ref="A610:B610" si="611">T610</f>
        <v>P22AH</v>
      </c>
      <c r="B610" s="20" t="str">
        <f t="shared" si="611"/>
        <v>Male Reproductive Open Proc. w Neoplasms</v>
      </c>
      <c r="C610" s="20" t="str">
        <f t="shared" si="3"/>
        <v>1</v>
      </c>
      <c r="D610" s="20" t="str">
        <f t="shared" si="4"/>
        <v>22</v>
      </c>
      <c r="E610" s="20" t="str">
        <f t="shared" si="5"/>
        <v>22082</v>
      </c>
      <c r="F610" s="25">
        <v>2208211.0</v>
      </c>
      <c r="G610" s="20" t="s">
        <v>38282</v>
      </c>
      <c r="H610" s="25">
        <v>832.0</v>
      </c>
      <c r="I610" s="26">
        <v>8037060.0</v>
      </c>
      <c r="J610" s="25">
        <v>1.42</v>
      </c>
      <c r="K610" s="26">
        <v>1.1412625E7</v>
      </c>
      <c r="L610" s="26">
        <v>8037060.0</v>
      </c>
      <c r="M610" s="25">
        <v>1.42</v>
      </c>
      <c r="N610" s="25">
        <v>1.0</v>
      </c>
      <c r="O610" s="26">
        <v>1.1412625E7</v>
      </c>
      <c r="P610" s="26">
        <v>8.6579857E9</v>
      </c>
      <c r="Q610" s="26">
        <v>9.588024166E9</v>
      </c>
      <c r="R610" s="26">
        <v>9.30038466E8</v>
      </c>
      <c r="S610" s="27">
        <v>0.107</v>
      </c>
      <c r="T610" s="20" t="str">
        <f t="array" ref="T610">INDEX(Sheet10!D:D,MATCH(C610&amp;E610,INDEX(Sheet10!A:A&amp;Sheet10!B:B,0),0))</f>
        <v>P22AH</v>
      </c>
      <c r="U610" s="20" t="str">
        <f>VLOOKUP(T610,Sheet10!D:E,2,FALSE)</f>
        <v>Male Reproductive Open Proc. w Neoplasms</v>
      </c>
      <c r="V610" s="20"/>
      <c r="W610" s="20"/>
      <c r="X610" s="20"/>
      <c r="Y610" s="20"/>
      <c r="Z610" s="20"/>
      <c r="AA610" s="20"/>
      <c r="AB610" s="20"/>
      <c r="AC610" s="20"/>
      <c r="AD610" s="20"/>
      <c r="AE610" s="20"/>
    </row>
    <row r="611">
      <c r="A611" s="20" t="str">
        <f t="shared" ref="A611:B611" si="612">T611</f>
        <v>P22AJ</v>
      </c>
      <c r="B611" s="20" t="str">
        <f t="shared" si="612"/>
        <v>Scrotal, Inguinal, and Testis Open Proc.</v>
      </c>
      <c r="C611" s="20" t="str">
        <f t="shared" si="3"/>
        <v>1</v>
      </c>
      <c r="D611" s="20" t="str">
        <f t="shared" si="4"/>
        <v>22</v>
      </c>
      <c r="E611" s="20" t="str">
        <f t="shared" si="5"/>
        <v>22091</v>
      </c>
      <c r="F611" s="25">
        <v>2209110.0</v>
      </c>
      <c r="G611" s="20" t="s">
        <v>38311</v>
      </c>
      <c r="H611" s="26">
        <v>14937.0</v>
      </c>
      <c r="I611" s="26">
        <v>8037060.0</v>
      </c>
      <c r="J611" s="25">
        <v>0.91</v>
      </c>
      <c r="K611" s="26">
        <v>7313725.0</v>
      </c>
      <c r="L611" s="26">
        <v>8037060.0</v>
      </c>
      <c r="M611" s="25">
        <v>0.91</v>
      </c>
      <c r="N611" s="25">
        <v>1.07</v>
      </c>
      <c r="O611" s="26">
        <v>7825685.0</v>
      </c>
      <c r="P611" s="26">
        <v>1.173352764E11</v>
      </c>
      <c r="Q611" s="26">
        <v>1.18384989655E11</v>
      </c>
      <c r="R611" s="26">
        <v>1.049713255E9</v>
      </c>
      <c r="S611" s="27">
        <v>0.009</v>
      </c>
      <c r="T611" s="20" t="str">
        <f t="array" ref="T611">INDEX(Sheet10!D:D,MATCH(C611&amp;E611,INDEX(Sheet10!A:A&amp;Sheet10!B:B,0),0))</f>
        <v>P22AJ</v>
      </c>
      <c r="U611" s="20" t="str">
        <f>VLOOKUP(T611,Sheet10!D:E,2,FALSE)</f>
        <v>Scrotal, Inguinal, and Testis Open Proc.</v>
      </c>
      <c r="V611" s="20"/>
      <c r="W611" s="20"/>
      <c r="X611" s="20"/>
      <c r="Y611" s="20"/>
      <c r="Z611" s="20"/>
      <c r="AA611" s="20"/>
      <c r="AB611" s="20"/>
      <c r="AC611" s="20"/>
      <c r="AD611" s="20"/>
      <c r="AE611" s="20"/>
    </row>
    <row r="612">
      <c r="A612" s="20" t="str">
        <f t="shared" ref="A612:B612" si="613">T612</f>
        <v>P22AJ</v>
      </c>
      <c r="B612" s="20" t="str">
        <f t="shared" si="613"/>
        <v>Scrotal, Inguinal, and Testis Open Proc.</v>
      </c>
      <c r="C612" s="20" t="str">
        <f t="shared" si="3"/>
        <v>1</v>
      </c>
      <c r="D612" s="20" t="str">
        <f t="shared" si="4"/>
        <v>22</v>
      </c>
      <c r="E612" s="20" t="str">
        <f t="shared" si="5"/>
        <v>22091</v>
      </c>
      <c r="F612" s="25">
        <v>2209111.0</v>
      </c>
      <c r="G612" s="20" t="s">
        <v>38348</v>
      </c>
      <c r="H612" s="26">
        <v>1169.0</v>
      </c>
      <c r="I612" s="26">
        <v>8037060.0</v>
      </c>
      <c r="J612" s="25">
        <v>1.56</v>
      </c>
      <c r="K612" s="26">
        <v>1.2537814E7</v>
      </c>
      <c r="L612" s="26">
        <v>8037060.0</v>
      </c>
      <c r="M612" s="25">
        <v>1.56</v>
      </c>
      <c r="N612" s="25">
        <v>1.0</v>
      </c>
      <c r="O612" s="26">
        <v>1.2537814E7</v>
      </c>
      <c r="P612" s="26">
        <v>1.4356727E10</v>
      </c>
      <c r="Q612" s="26">
        <v>1.4807634098E10</v>
      </c>
      <c r="R612" s="26">
        <v>4.50907098E8</v>
      </c>
      <c r="S612" s="27">
        <v>0.031</v>
      </c>
      <c r="T612" s="20" t="str">
        <f t="array" ref="T612">INDEX(Sheet10!D:D,MATCH(C612&amp;E612,INDEX(Sheet10!A:A&amp;Sheet10!B:B,0),0))</f>
        <v>P22AJ</v>
      </c>
      <c r="U612" s="20" t="str">
        <f>VLOOKUP(T612,Sheet10!D:E,2,FALSE)</f>
        <v>Scrotal, Inguinal, and Testis Open Proc.</v>
      </c>
      <c r="V612" s="20"/>
      <c r="W612" s="20"/>
      <c r="X612" s="20"/>
      <c r="Y612" s="20"/>
      <c r="Z612" s="20"/>
      <c r="AA612" s="20"/>
      <c r="AB612" s="20"/>
      <c r="AC612" s="20"/>
      <c r="AD612" s="20"/>
      <c r="AE612" s="20"/>
    </row>
    <row r="613">
      <c r="A613" s="20" t="str">
        <f t="shared" ref="A613:B613" si="614">T613</f>
        <v>P22AK</v>
      </c>
      <c r="B613" s="20" t="str">
        <f t="shared" si="614"/>
        <v>Urethrocystoscopy Proc.</v>
      </c>
      <c r="C613" s="20" t="str">
        <f t="shared" si="3"/>
        <v>1</v>
      </c>
      <c r="D613" s="20" t="str">
        <f t="shared" si="4"/>
        <v>22</v>
      </c>
      <c r="E613" s="20" t="str">
        <f t="shared" si="5"/>
        <v>22101</v>
      </c>
      <c r="F613" s="25">
        <v>2210119.0</v>
      </c>
      <c r="G613" s="20" t="s">
        <v>25807</v>
      </c>
      <c r="H613" s="25">
        <v>330.0</v>
      </c>
      <c r="I613" s="26">
        <v>8037060.0</v>
      </c>
      <c r="J613" s="25">
        <v>1.52</v>
      </c>
      <c r="K613" s="26">
        <v>1.2216331E7</v>
      </c>
      <c r="L613" s="26">
        <v>8037060.0</v>
      </c>
      <c r="M613" s="25">
        <v>1.52</v>
      </c>
      <c r="N613" s="25">
        <v>1.0</v>
      </c>
      <c r="O613" s="26">
        <v>1.2216331E7</v>
      </c>
      <c r="P613" s="26">
        <v>3.7386886E9</v>
      </c>
      <c r="Q613" s="26">
        <v>4.083329296E9</v>
      </c>
      <c r="R613" s="26">
        <v>3.44640696E8</v>
      </c>
      <c r="S613" s="27">
        <v>0.092</v>
      </c>
      <c r="T613" s="20" t="str">
        <f t="array" ref="T613">INDEX(Sheet10!D:D,MATCH(C613&amp;E613,INDEX(Sheet10!A:A&amp;Sheet10!B:B,0),0))</f>
        <v>P22AK</v>
      </c>
      <c r="U613" s="20" t="str">
        <f>VLOOKUP(T613,Sheet10!D:E,2,FALSE)</f>
        <v>Urethrocystoscopy Proc.</v>
      </c>
      <c r="V613" s="20"/>
      <c r="W613" s="20"/>
      <c r="X613" s="20"/>
      <c r="Y613" s="20"/>
      <c r="Z613" s="20"/>
      <c r="AA613" s="20"/>
      <c r="AB613" s="20"/>
      <c r="AC613" s="20"/>
      <c r="AD613" s="20"/>
      <c r="AE613" s="20"/>
    </row>
    <row r="614">
      <c r="A614" s="20" t="str">
        <f t="shared" ref="A614:B614" si="615">T614</f>
        <v>P22AL</v>
      </c>
      <c r="B614" s="20" t="str">
        <f t="shared" si="615"/>
        <v>Male Reproductive Proc.</v>
      </c>
      <c r="C614" s="20" t="str">
        <f t="shared" si="3"/>
        <v>1</v>
      </c>
      <c r="D614" s="20" t="str">
        <f t="shared" si="4"/>
        <v>22</v>
      </c>
      <c r="E614" s="20" t="str">
        <f t="shared" si="5"/>
        <v>22111</v>
      </c>
      <c r="F614" s="25">
        <v>2211119.0</v>
      </c>
      <c r="G614" s="20" t="s">
        <v>25817</v>
      </c>
      <c r="H614" s="25">
        <v>153.0</v>
      </c>
      <c r="I614" s="26">
        <v>8037060.0</v>
      </c>
      <c r="J614" s="25">
        <v>1.17</v>
      </c>
      <c r="K614" s="26">
        <v>9403360.0</v>
      </c>
      <c r="L614" s="26">
        <v>8037060.0</v>
      </c>
      <c r="M614" s="25">
        <v>1.17</v>
      </c>
      <c r="N614" s="25">
        <v>1.0</v>
      </c>
      <c r="O614" s="26">
        <v>9403360.0</v>
      </c>
      <c r="P614" s="26">
        <v>1.135006E9</v>
      </c>
      <c r="Q614" s="26">
        <v>1.458588111E9</v>
      </c>
      <c r="R614" s="26">
        <v>3.23582111E8</v>
      </c>
      <c r="S614" s="27">
        <v>0.285</v>
      </c>
      <c r="T614" s="20" t="str">
        <f t="array" ref="T614">INDEX(Sheet10!D:D,MATCH(C614&amp;E614,INDEX(Sheet10!A:A&amp;Sheet10!B:B,0),0))</f>
        <v>P22AL</v>
      </c>
      <c r="U614" s="20" t="str">
        <f>VLOOKUP(T614,Sheet10!D:E,2,FALSE)</f>
        <v>Male Reproductive Proc.</v>
      </c>
      <c r="V614" s="20"/>
      <c r="W614" s="20"/>
      <c r="X614" s="20"/>
      <c r="Y614" s="20"/>
      <c r="Z614" s="20"/>
      <c r="AA614" s="20"/>
      <c r="AB614" s="20"/>
      <c r="AC614" s="20"/>
      <c r="AD614" s="20"/>
      <c r="AE614" s="20"/>
    </row>
    <row r="615">
      <c r="A615" s="20" t="str">
        <f t="shared" ref="A615:B615" si="616">T615</f>
        <v>P22AM</v>
      </c>
      <c r="B615" s="20" t="str">
        <f t="shared" si="616"/>
        <v>Minor Penis Proc.</v>
      </c>
      <c r="C615" s="20" t="str">
        <f t="shared" si="3"/>
        <v>1</v>
      </c>
      <c r="D615" s="20" t="str">
        <f t="shared" si="4"/>
        <v>22</v>
      </c>
      <c r="E615" s="20" t="str">
        <f t="shared" si="5"/>
        <v>22121</v>
      </c>
      <c r="F615" s="25">
        <v>2212110.0</v>
      </c>
      <c r="G615" s="20" t="s">
        <v>38417</v>
      </c>
      <c r="H615" s="26">
        <v>17130.0</v>
      </c>
      <c r="I615" s="26">
        <v>8037060.0</v>
      </c>
      <c r="J615" s="25">
        <v>0.68</v>
      </c>
      <c r="K615" s="26">
        <v>5465201.0</v>
      </c>
      <c r="L615" s="26">
        <v>8037060.0</v>
      </c>
      <c r="M615" s="25">
        <v>0.68</v>
      </c>
      <c r="N615" s="25">
        <v>1.0</v>
      </c>
      <c r="O615" s="26">
        <v>5465201.0</v>
      </c>
      <c r="P615" s="26">
        <v>9.26502923E10</v>
      </c>
      <c r="Q615" s="26">
        <v>9.5477324204E10</v>
      </c>
      <c r="R615" s="26">
        <v>2.827031904E9</v>
      </c>
      <c r="S615" s="27">
        <v>0.031</v>
      </c>
      <c r="T615" s="20" t="str">
        <f t="array" ref="T615">INDEX(Sheet10!D:D,MATCH(C615&amp;E615,INDEX(Sheet10!A:A&amp;Sheet10!B:B,0),0))</f>
        <v>P22AM</v>
      </c>
      <c r="U615" s="20" t="str">
        <f>VLOOKUP(T615,Sheet10!D:E,2,FALSE)</f>
        <v>Minor Penis Proc.</v>
      </c>
      <c r="V615" s="20"/>
      <c r="W615" s="20"/>
      <c r="X615" s="20"/>
      <c r="Y615" s="20"/>
      <c r="Z615" s="20"/>
      <c r="AA615" s="20"/>
      <c r="AB615" s="20"/>
      <c r="AC615" s="20"/>
      <c r="AD615" s="20"/>
      <c r="AE615" s="20"/>
    </row>
    <row r="616">
      <c r="A616" s="20" t="str">
        <f t="shared" ref="A616:B616" si="617">T616</f>
        <v>P22AM</v>
      </c>
      <c r="B616" s="20" t="str">
        <f t="shared" si="617"/>
        <v>Minor Penis Proc.</v>
      </c>
      <c r="C616" s="20" t="str">
        <f t="shared" si="3"/>
        <v>1</v>
      </c>
      <c r="D616" s="20" t="str">
        <f t="shared" si="4"/>
        <v>22</v>
      </c>
      <c r="E616" s="20" t="str">
        <f t="shared" si="5"/>
        <v>22121</v>
      </c>
      <c r="F616" s="25">
        <v>2212111.0</v>
      </c>
      <c r="G616" s="20" t="s">
        <v>38446</v>
      </c>
      <c r="H616" s="25">
        <v>647.0</v>
      </c>
      <c r="I616" s="26">
        <v>8037060.0</v>
      </c>
      <c r="J616" s="25">
        <v>0.75</v>
      </c>
      <c r="K616" s="26">
        <v>6027795.0</v>
      </c>
      <c r="L616" s="26">
        <v>8037060.0</v>
      </c>
      <c r="M616" s="25">
        <v>0.75</v>
      </c>
      <c r="N616" s="25">
        <v>1.0</v>
      </c>
      <c r="O616" s="26">
        <v>6027795.0</v>
      </c>
      <c r="P616" s="26">
        <v>2.8880395E9</v>
      </c>
      <c r="Q616" s="26">
        <v>3.994508365E9</v>
      </c>
      <c r="R616" s="26">
        <v>1.106468865E9</v>
      </c>
      <c r="S616" s="27">
        <v>0.383</v>
      </c>
      <c r="T616" s="20" t="str">
        <f t="array" ref="T616">INDEX(Sheet10!D:D,MATCH(C616&amp;E616,INDEX(Sheet10!A:A&amp;Sheet10!B:B,0),0))</f>
        <v>P22AM</v>
      </c>
      <c r="U616" s="20" t="str">
        <f>VLOOKUP(T616,Sheet10!D:E,2,FALSE)</f>
        <v>Minor Penis Proc.</v>
      </c>
      <c r="V616" s="20"/>
      <c r="W616" s="20"/>
      <c r="X616" s="20"/>
      <c r="Y616" s="20"/>
      <c r="Z616" s="20"/>
      <c r="AA616" s="20"/>
      <c r="AB616" s="20"/>
      <c r="AC616" s="20"/>
      <c r="AD616" s="20"/>
      <c r="AE616" s="20"/>
    </row>
    <row r="617">
      <c r="A617" s="20" t="str">
        <f t="shared" ref="A617:B617" si="618">T617</f>
        <v>D22AA</v>
      </c>
      <c r="B617" s="20" t="str">
        <f t="shared" si="618"/>
        <v>Malignancy of Male Reproductive System</v>
      </c>
      <c r="C617" s="20" t="str">
        <f t="shared" si="3"/>
        <v>1</v>
      </c>
      <c r="D617" s="20" t="str">
        <f t="shared" si="4"/>
        <v>22</v>
      </c>
      <c r="E617" s="20" t="str">
        <f t="shared" si="5"/>
        <v>22611</v>
      </c>
      <c r="F617" s="25">
        <v>2261110.0</v>
      </c>
      <c r="G617" s="20" t="s">
        <v>38462</v>
      </c>
      <c r="H617" s="25">
        <v>533.0</v>
      </c>
      <c r="I617" s="26">
        <v>8037060.0</v>
      </c>
      <c r="J617" s="25">
        <v>0.67</v>
      </c>
      <c r="K617" s="26">
        <v>5384830.0</v>
      </c>
      <c r="L617" s="26">
        <v>8037060.0</v>
      </c>
      <c r="M617" s="25">
        <v>0.67</v>
      </c>
      <c r="N617" s="25">
        <v>1.03</v>
      </c>
      <c r="O617" s="26">
        <v>5546375.0</v>
      </c>
      <c r="P617" s="26">
        <v>2.9552179E9</v>
      </c>
      <c r="Q617" s="26">
        <v>3.019930932E9</v>
      </c>
      <c r="R617" s="26">
        <v>6.4713032E7</v>
      </c>
      <c r="S617" s="27">
        <v>0.022</v>
      </c>
      <c r="T617" s="20" t="str">
        <f t="array" ref="T617">INDEX(Sheet10!D:D,MATCH(C617&amp;E617,INDEX(Sheet10!A:A&amp;Sheet10!B:B,0),0))</f>
        <v>D22AA</v>
      </c>
      <c r="U617" s="20" t="str">
        <f>VLOOKUP(T617,Sheet10!D:E,2,FALSE)</f>
        <v>Malignancy of Male Reproductive System</v>
      </c>
      <c r="V617" s="20"/>
      <c r="W617" s="20"/>
      <c r="X617" s="20"/>
      <c r="Y617" s="20"/>
      <c r="Z617" s="20"/>
      <c r="AA617" s="20"/>
      <c r="AB617" s="20"/>
      <c r="AC617" s="20"/>
      <c r="AD617" s="20"/>
      <c r="AE617" s="20"/>
    </row>
    <row r="618">
      <c r="A618" s="20" t="str">
        <f t="shared" ref="A618:B618" si="619">T618</f>
        <v>D22AA</v>
      </c>
      <c r="B618" s="20" t="str">
        <f t="shared" si="619"/>
        <v>Malignancy of Male Reproductive System</v>
      </c>
      <c r="C618" s="20" t="str">
        <f t="shared" si="3"/>
        <v>1</v>
      </c>
      <c r="D618" s="20" t="str">
        <f t="shared" si="4"/>
        <v>22</v>
      </c>
      <c r="E618" s="20" t="str">
        <f t="shared" si="5"/>
        <v>22611</v>
      </c>
      <c r="F618" s="25">
        <v>2261111.0</v>
      </c>
      <c r="G618" s="20" t="s">
        <v>38485</v>
      </c>
      <c r="H618" s="26">
        <v>1062.0</v>
      </c>
      <c r="I618" s="26">
        <v>8037060.0</v>
      </c>
      <c r="J618" s="25">
        <v>1.53</v>
      </c>
      <c r="K618" s="26">
        <v>1.2296702E7</v>
      </c>
      <c r="L618" s="26">
        <v>8037060.0</v>
      </c>
      <c r="M618" s="25">
        <v>1.53</v>
      </c>
      <c r="N618" s="25">
        <v>1.02</v>
      </c>
      <c r="O618" s="26">
        <v>1.2542636E7</v>
      </c>
      <c r="P618" s="26">
        <v>1.32717891E10</v>
      </c>
      <c r="Q618" s="26">
        <v>1.3503351758E10</v>
      </c>
      <c r="R618" s="26">
        <v>2.31562658E8</v>
      </c>
      <c r="S618" s="27">
        <v>0.017</v>
      </c>
      <c r="T618" s="20" t="str">
        <f t="array" ref="T618">INDEX(Sheet10!D:D,MATCH(C618&amp;E618,INDEX(Sheet10!A:A&amp;Sheet10!B:B,0),0))</f>
        <v>D22AA</v>
      </c>
      <c r="U618" s="20" t="str">
        <f>VLOOKUP(T618,Sheet10!D:E,2,FALSE)</f>
        <v>Malignancy of Male Reproductive System</v>
      </c>
      <c r="V618" s="20"/>
      <c r="W618" s="20"/>
      <c r="X618" s="20"/>
      <c r="Y618" s="20"/>
      <c r="Z618" s="20"/>
      <c r="AA618" s="20"/>
      <c r="AB618" s="20"/>
      <c r="AC618" s="20"/>
      <c r="AD618" s="20"/>
      <c r="AE618" s="20"/>
    </row>
    <row r="619">
      <c r="A619" s="20" t="str">
        <f t="shared" ref="A619:B619" si="620">T619</f>
        <v>D22AC</v>
      </c>
      <c r="B619" s="20" t="str">
        <f t="shared" si="620"/>
        <v>Benign Prostatic Hypertrophy</v>
      </c>
      <c r="C619" s="20" t="str">
        <f t="shared" si="3"/>
        <v>1</v>
      </c>
      <c r="D619" s="20" t="str">
        <f t="shared" si="4"/>
        <v>22</v>
      </c>
      <c r="E619" s="20" t="str">
        <f t="shared" si="5"/>
        <v>22631</v>
      </c>
      <c r="F619" s="25">
        <v>2263110.0</v>
      </c>
      <c r="G619" s="20" t="s">
        <v>38509</v>
      </c>
      <c r="H619" s="25">
        <v>265.0</v>
      </c>
      <c r="I619" s="26">
        <v>8037060.0</v>
      </c>
      <c r="J619" s="25">
        <v>0.57</v>
      </c>
      <c r="K619" s="26">
        <v>4581124.0</v>
      </c>
      <c r="L619" s="26">
        <v>8037060.0</v>
      </c>
      <c r="M619" s="25">
        <v>0.57</v>
      </c>
      <c r="N619" s="25">
        <v>1.0</v>
      </c>
      <c r="O619" s="26">
        <v>4581124.0</v>
      </c>
      <c r="P619" s="26">
        <v>1.0863493E9</v>
      </c>
      <c r="Q619" s="26">
        <v>1.241190913E9</v>
      </c>
      <c r="R619" s="26">
        <v>1.54841613E8</v>
      </c>
      <c r="S619" s="27">
        <v>0.143</v>
      </c>
      <c r="T619" s="20" t="str">
        <f t="array" ref="T619">INDEX(Sheet10!D:D,MATCH(C619&amp;E619,INDEX(Sheet10!A:A&amp;Sheet10!B:B,0),0))</f>
        <v>D22AC</v>
      </c>
      <c r="U619" s="20" t="str">
        <f>VLOOKUP(T619,Sheet10!D:E,2,FALSE)</f>
        <v>Benign Prostatic Hypertrophy</v>
      </c>
      <c r="V619" s="20"/>
      <c r="W619" s="20"/>
      <c r="X619" s="20"/>
      <c r="Y619" s="20"/>
      <c r="Z619" s="20"/>
      <c r="AA619" s="20"/>
      <c r="AB619" s="20"/>
      <c r="AC619" s="20"/>
      <c r="AD619" s="20"/>
      <c r="AE619" s="20"/>
    </row>
    <row r="620">
      <c r="A620" s="20" t="str">
        <f t="shared" ref="A620:B620" si="621">T620</f>
        <v>D22AC</v>
      </c>
      <c r="B620" s="20" t="str">
        <f t="shared" si="621"/>
        <v>Benign Prostatic Hypertrophy</v>
      </c>
      <c r="C620" s="20" t="str">
        <f t="shared" si="3"/>
        <v>1</v>
      </c>
      <c r="D620" s="20" t="str">
        <f t="shared" si="4"/>
        <v>22</v>
      </c>
      <c r="E620" s="20" t="str">
        <f t="shared" si="5"/>
        <v>22631</v>
      </c>
      <c r="F620" s="25">
        <v>2263111.0</v>
      </c>
      <c r="G620" s="20" t="s">
        <v>38531</v>
      </c>
      <c r="H620" s="25">
        <v>3.0</v>
      </c>
      <c r="I620" s="26">
        <v>8037060.0</v>
      </c>
      <c r="J620" s="25">
        <v>1.09</v>
      </c>
      <c r="K620" s="26">
        <v>8760395.0</v>
      </c>
      <c r="L620" s="26">
        <v>8037060.0</v>
      </c>
      <c r="M620" s="25">
        <v>1.09</v>
      </c>
      <c r="N620" s="25">
        <v>1.0</v>
      </c>
      <c r="O620" s="26">
        <v>8760395.0</v>
      </c>
      <c r="P620" s="26">
        <v>2.37388E7</v>
      </c>
      <c r="Q620" s="26">
        <v>2.6914186E7</v>
      </c>
      <c r="R620" s="26">
        <v>3175386.0</v>
      </c>
      <c r="S620" s="27">
        <v>0.134</v>
      </c>
      <c r="T620" s="20" t="str">
        <f t="array" ref="T620">INDEX(Sheet10!D:D,MATCH(C620&amp;E620,INDEX(Sheet10!A:A&amp;Sheet10!B:B,0),0))</f>
        <v>D22AC</v>
      </c>
      <c r="U620" s="20" t="str">
        <f>VLOOKUP(T620,Sheet10!D:E,2,FALSE)</f>
        <v>Benign Prostatic Hypertrophy</v>
      </c>
      <c r="V620" s="20"/>
      <c r="W620" s="20"/>
      <c r="X620" s="20"/>
      <c r="Y620" s="20"/>
      <c r="Z620" s="20"/>
      <c r="AA620" s="20"/>
      <c r="AB620" s="20"/>
      <c r="AC620" s="20"/>
      <c r="AD620" s="20"/>
      <c r="AE620" s="20"/>
    </row>
    <row r="621">
      <c r="A621" s="20" t="str">
        <f t="shared" ref="A621:B621" si="622">T621</f>
        <v>D22AE</v>
      </c>
      <c r="B621" s="20" t="str">
        <f t="shared" si="622"/>
        <v>Inflammation of Male Reproductive System</v>
      </c>
      <c r="C621" s="20" t="str">
        <f t="shared" si="3"/>
        <v>1</v>
      </c>
      <c r="D621" s="20" t="str">
        <f t="shared" si="4"/>
        <v>22</v>
      </c>
      <c r="E621" s="20" t="str">
        <f t="shared" si="5"/>
        <v>22651</v>
      </c>
      <c r="F621" s="25">
        <v>2265110.0</v>
      </c>
      <c r="G621" s="20" t="s">
        <v>38544</v>
      </c>
      <c r="H621" s="26">
        <v>24603.0</v>
      </c>
      <c r="I621" s="26">
        <v>8037060.0</v>
      </c>
      <c r="J621" s="25">
        <v>0.49</v>
      </c>
      <c r="K621" s="26">
        <v>3938159.0</v>
      </c>
      <c r="L621" s="26">
        <v>8037060.0</v>
      </c>
      <c r="M621" s="25">
        <v>0.49</v>
      </c>
      <c r="N621" s="25">
        <v>1.0</v>
      </c>
      <c r="O621" s="26">
        <v>3938159.0</v>
      </c>
      <c r="P621" s="26">
        <v>8.78521587E10</v>
      </c>
      <c r="Q621" s="26">
        <v>9.9391215718E10</v>
      </c>
      <c r="R621" s="26">
        <v>1.1539057018E10</v>
      </c>
      <c r="S621" s="27">
        <v>0.131</v>
      </c>
      <c r="T621" s="20" t="str">
        <f t="array" ref="T621">INDEX(Sheet10!D:D,MATCH(C621&amp;E621,INDEX(Sheet10!A:A&amp;Sheet10!B:B,0),0))</f>
        <v>D22AE</v>
      </c>
      <c r="U621" s="20" t="str">
        <f>VLOOKUP(T621,Sheet10!D:E,2,FALSE)</f>
        <v>Inflammation of Male Reproductive System</v>
      </c>
      <c r="V621" s="20"/>
      <c r="W621" s="20"/>
      <c r="X621" s="20"/>
      <c r="Y621" s="20"/>
      <c r="Z621" s="20"/>
      <c r="AA621" s="20"/>
      <c r="AB621" s="20"/>
      <c r="AC621" s="20"/>
      <c r="AD621" s="20"/>
      <c r="AE621" s="20"/>
    </row>
    <row r="622">
      <c r="A622" s="20" t="str">
        <f t="shared" ref="A622:B622" si="623">T622</f>
        <v>D22AE</v>
      </c>
      <c r="B622" s="20" t="str">
        <f t="shared" si="623"/>
        <v>Inflammation of Male Reproductive System</v>
      </c>
      <c r="C622" s="20" t="str">
        <f t="shared" si="3"/>
        <v>1</v>
      </c>
      <c r="D622" s="20" t="str">
        <f t="shared" si="4"/>
        <v>22</v>
      </c>
      <c r="E622" s="20" t="str">
        <f t="shared" si="5"/>
        <v>22651</v>
      </c>
      <c r="F622" s="25">
        <v>2265111.0</v>
      </c>
      <c r="G622" s="20" t="s">
        <v>38567</v>
      </c>
      <c r="H622" s="26">
        <v>4540.0</v>
      </c>
      <c r="I622" s="26">
        <v>8037060.0</v>
      </c>
      <c r="J622" s="25">
        <v>0.72</v>
      </c>
      <c r="K622" s="26">
        <v>5786683.0</v>
      </c>
      <c r="L622" s="26">
        <v>8037060.0</v>
      </c>
      <c r="M622" s="25">
        <v>0.72</v>
      </c>
      <c r="N622" s="25">
        <v>1.0</v>
      </c>
      <c r="O622" s="26">
        <v>5786683.0</v>
      </c>
      <c r="P622" s="26">
        <v>2.32893134E10</v>
      </c>
      <c r="Q622" s="26">
        <v>2.6798084228E10</v>
      </c>
      <c r="R622" s="26">
        <v>3.508770828E9</v>
      </c>
      <c r="S622" s="27">
        <v>0.151</v>
      </c>
      <c r="T622" s="20" t="str">
        <f t="array" ref="T622">INDEX(Sheet10!D:D,MATCH(C622&amp;E622,INDEX(Sheet10!A:A&amp;Sheet10!B:B,0),0))</f>
        <v>D22AE</v>
      </c>
      <c r="U622" s="20" t="str">
        <f>VLOOKUP(T622,Sheet10!D:E,2,FALSE)</f>
        <v>Inflammation of Male Reproductive System</v>
      </c>
      <c r="V622" s="20"/>
      <c r="W622" s="20"/>
      <c r="X622" s="20"/>
      <c r="Y622" s="20"/>
      <c r="Z622" s="20"/>
      <c r="AA622" s="20"/>
      <c r="AB622" s="20"/>
      <c r="AC622" s="20"/>
      <c r="AD622" s="20"/>
      <c r="AE622" s="20"/>
    </row>
    <row r="623">
      <c r="A623" s="20" t="str">
        <f t="shared" ref="A623:B623" si="624">T623</f>
        <v>D22AB</v>
      </c>
      <c r="B623" s="20" t="str">
        <f t="shared" si="624"/>
        <v>Other Male Reproductive System Diagnosis</v>
      </c>
      <c r="C623" s="20" t="str">
        <f t="shared" si="3"/>
        <v>1</v>
      </c>
      <c r="D623" s="20" t="str">
        <f t="shared" si="4"/>
        <v>22</v>
      </c>
      <c r="E623" s="20" t="str">
        <f t="shared" si="5"/>
        <v>22671</v>
      </c>
      <c r="F623" s="25">
        <v>2267119.0</v>
      </c>
      <c r="G623" s="20" t="s">
        <v>25865</v>
      </c>
      <c r="H623" s="26">
        <v>2534.0</v>
      </c>
      <c r="I623" s="26">
        <v>8037060.0</v>
      </c>
      <c r="J623" s="25">
        <v>0.46</v>
      </c>
      <c r="K623" s="26">
        <v>3697048.0</v>
      </c>
      <c r="L623" s="26">
        <v>8037060.0</v>
      </c>
      <c r="M623" s="25">
        <v>0.46</v>
      </c>
      <c r="N623" s="25">
        <v>1.1</v>
      </c>
      <c r="O623" s="26">
        <v>4066752.0</v>
      </c>
      <c r="P623" s="26">
        <v>1.03181542E10</v>
      </c>
      <c r="Q623" s="26">
        <v>1.051900848E10</v>
      </c>
      <c r="R623" s="26">
        <v>2.0085428E8</v>
      </c>
      <c r="S623" s="27">
        <v>0.019</v>
      </c>
      <c r="T623" s="20" t="str">
        <f t="array" ref="T623">INDEX(Sheet10!D:D,MATCH(C623&amp;E623,INDEX(Sheet10!A:A&amp;Sheet10!B:B,0),0))</f>
        <v>D22AB</v>
      </c>
      <c r="U623" s="20" t="str">
        <f>VLOOKUP(T623,Sheet10!D:E,2,FALSE)</f>
        <v>Other Male Reproductive System Diagnosis</v>
      </c>
      <c r="V623" s="20"/>
      <c r="W623" s="20"/>
      <c r="X623" s="20"/>
      <c r="Y623" s="20"/>
      <c r="Z623" s="20"/>
      <c r="AA623" s="20"/>
      <c r="AB623" s="20"/>
      <c r="AC623" s="20"/>
      <c r="AD623" s="20"/>
      <c r="AE623" s="20"/>
    </row>
    <row r="624">
      <c r="A624" s="20" t="str">
        <f t="shared" ref="A624:B624" si="625">T624</f>
        <v>P23AA</v>
      </c>
      <c r="B624" s="20" t="str">
        <f t="shared" si="625"/>
        <v>Pelvic Evisceration Proc.</v>
      </c>
      <c r="C624" s="20" t="str">
        <f t="shared" si="3"/>
        <v>1</v>
      </c>
      <c r="D624" s="20" t="str">
        <f t="shared" si="4"/>
        <v>23</v>
      </c>
      <c r="E624" s="20" t="str">
        <f t="shared" si="5"/>
        <v>23011</v>
      </c>
      <c r="F624" s="25">
        <v>2301119.0</v>
      </c>
      <c r="G624" s="20" t="s">
        <v>25898</v>
      </c>
      <c r="H624" s="25">
        <v>14.0</v>
      </c>
      <c r="I624" s="26">
        <v>8037060.0</v>
      </c>
      <c r="J624" s="25">
        <v>1.55</v>
      </c>
      <c r="K624" s="26">
        <v>1.2457443E7</v>
      </c>
      <c r="L624" s="26">
        <v>8037060.0</v>
      </c>
      <c r="M624" s="25">
        <v>1.55</v>
      </c>
      <c r="N624" s="25">
        <v>1.0</v>
      </c>
      <c r="O624" s="26">
        <v>1.2457443E7</v>
      </c>
      <c r="P624" s="26">
        <v>1.746177E8</v>
      </c>
      <c r="Q624" s="26">
        <v>1.76112202E8</v>
      </c>
      <c r="R624" s="26">
        <v>1494502.0</v>
      </c>
      <c r="S624" s="27">
        <v>0.009</v>
      </c>
      <c r="T624" s="20" t="str">
        <f t="array" ref="T624">INDEX(Sheet10!D:D,MATCH(C624&amp;E624,INDEX(Sheet10!A:A&amp;Sheet10!B:B,0),0))</f>
        <v>P23AA</v>
      </c>
      <c r="U624" s="20" t="str">
        <f>VLOOKUP(T624,Sheet10!D:E,2,FALSE)</f>
        <v>Pelvic Evisceration Proc.</v>
      </c>
      <c r="V624" s="20"/>
      <c r="W624" s="20"/>
      <c r="X624" s="20"/>
      <c r="Y624" s="20"/>
      <c r="Z624" s="20"/>
      <c r="AA624" s="20"/>
      <c r="AB624" s="20"/>
      <c r="AC624" s="20"/>
      <c r="AD624" s="20"/>
      <c r="AE624" s="20"/>
    </row>
    <row r="625">
      <c r="A625" s="20" t="str">
        <f t="shared" ref="A625:B625" si="626">T625</f>
        <v>P23AB</v>
      </c>
      <c r="B625" s="20" t="str">
        <f t="shared" si="626"/>
        <v>Laparoscopic Radical Hysterectomy Proc.</v>
      </c>
      <c r="C625" s="20" t="str">
        <f t="shared" si="3"/>
        <v>1</v>
      </c>
      <c r="D625" s="20" t="str">
        <f t="shared" si="4"/>
        <v>23</v>
      </c>
      <c r="E625" s="20" t="str">
        <f t="shared" si="5"/>
        <v>23021</v>
      </c>
      <c r="F625" s="25">
        <v>2302119.0</v>
      </c>
      <c r="G625" s="20" t="s">
        <v>25906</v>
      </c>
      <c r="H625" s="25">
        <v>105.0</v>
      </c>
      <c r="I625" s="26">
        <v>8037060.0</v>
      </c>
      <c r="J625" s="25">
        <v>2.74</v>
      </c>
      <c r="K625" s="26">
        <v>2.2021544E7</v>
      </c>
      <c r="L625" s="26">
        <v>8037060.0</v>
      </c>
      <c r="M625" s="25">
        <v>2.74</v>
      </c>
      <c r="N625" s="25">
        <v>1.0</v>
      </c>
      <c r="O625" s="26">
        <v>2.2021544E7</v>
      </c>
      <c r="P625" s="26">
        <v>1.1979286E9</v>
      </c>
      <c r="Q625" s="26">
        <v>2.328606162E9</v>
      </c>
      <c r="R625" s="26">
        <v>1.130677562E9</v>
      </c>
      <c r="S625" s="27">
        <v>0.944</v>
      </c>
      <c r="T625" s="20" t="str">
        <f t="array" ref="T625">INDEX(Sheet10!D:D,MATCH(C625&amp;E625,INDEX(Sheet10!A:A&amp;Sheet10!B:B,0),0))</f>
        <v>P23AB</v>
      </c>
      <c r="U625" s="20" t="str">
        <f>VLOOKUP(T625,Sheet10!D:E,2,FALSE)</f>
        <v>Laparoscopic Radical Hysterectomy Proc.</v>
      </c>
      <c r="V625" s="20"/>
      <c r="W625" s="20"/>
      <c r="X625" s="20"/>
      <c r="Y625" s="20"/>
      <c r="Z625" s="20"/>
      <c r="AA625" s="20"/>
      <c r="AB625" s="20"/>
      <c r="AC625" s="20"/>
      <c r="AD625" s="20"/>
      <c r="AE625" s="20"/>
    </row>
    <row r="626">
      <c r="A626" s="20" t="str">
        <f t="shared" ref="A626:B626" si="627">T626</f>
        <v>P23AC</v>
      </c>
      <c r="B626" s="20" t="str">
        <f t="shared" si="627"/>
        <v>Radical Hysterectomy and Radical Vulvectomy Proc.</v>
      </c>
      <c r="C626" s="20" t="str">
        <f t="shared" si="3"/>
        <v>1</v>
      </c>
      <c r="D626" s="20" t="str">
        <f t="shared" si="4"/>
        <v>23</v>
      </c>
      <c r="E626" s="20" t="str">
        <f t="shared" si="5"/>
        <v>23031</v>
      </c>
      <c r="F626" s="25">
        <v>2303110.0</v>
      </c>
      <c r="G626" s="20" t="s">
        <v>38646</v>
      </c>
      <c r="H626" s="26">
        <v>2083.0</v>
      </c>
      <c r="I626" s="26">
        <v>8037060.0</v>
      </c>
      <c r="J626" s="25">
        <v>1.91</v>
      </c>
      <c r="K626" s="26">
        <v>1.5350785E7</v>
      </c>
      <c r="L626" s="26">
        <v>8037060.0</v>
      </c>
      <c r="M626" s="25">
        <v>1.91</v>
      </c>
      <c r="N626" s="25">
        <v>1.0</v>
      </c>
      <c r="O626" s="26">
        <v>1.5350785E7</v>
      </c>
      <c r="P626" s="26">
        <v>2.54195348E10</v>
      </c>
      <c r="Q626" s="26">
        <v>3.2289424322E10</v>
      </c>
      <c r="R626" s="26">
        <v>6.869889522E9</v>
      </c>
      <c r="S626" s="27">
        <v>0.27</v>
      </c>
      <c r="T626" s="20" t="str">
        <f t="array" ref="T626">INDEX(Sheet10!D:D,MATCH(C626&amp;E626,INDEX(Sheet10!A:A&amp;Sheet10!B:B,0),0))</f>
        <v>P23AC</v>
      </c>
      <c r="U626" s="20" t="str">
        <f>VLOOKUP(T626,Sheet10!D:E,2,FALSE)</f>
        <v>Radical Hysterectomy and Radical Vulvectomy Proc.</v>
      </c>
      <c r="V626" s="20"/>
      <c r="W626" s="20"/>
      <c r="X626" s="20"/>
      <c r="Y626" s="20"/>
      <c r="Z626" s="20"/>
      <c r="AA626" s="20"/>
      <c r="AB626" s="20"/>
      <c r="AC626" s="20"/>
      <c r="AD626" s="20"/>
      <c r="AE626" s="20"/>
    </row>
    <row r="627">
      <c r="A627" s="20" t="str">
        <f t="shared" ref="A627:B627" si="628">T627</f>
        <v>P23AC</v>
      </c>
      <c r="B627" s="20" t="str">
        <f t="shared" si="628"/>
        <v>Radical Hysterectomy and Radical Vulvectomy Proc.</v>
      </c>
      <c r="C627" s="20" t="str">
        <f t="shared" si="3"/>
        <v>1</v>
      </c>
      <c r="D627" s="20" t="str">
        <f t="shared" si="4"/>
        <v>23</v>
      </c>
      <c r="E627" s="20" t="str">
        <f t="shared" si="5"/>
        <v>23031</v>
      </c>
      <c r="F627" s="25">
        <v>2303111.0</v>
      </c>
      <c r="G627" s="20" t="s">
        <v>38669</v>
      </c>
      <c r="H627" s="25">
        <v>575.0</v>
      </c>
      <c r="I627" s="26">
        <v>8037060.0</v>
      </c>
      <c r="J627" s="25">
        <v>3.63</v>
      </c>
      <c r="K627" s="26">
        <v>2.9174528E7</v>
      </c>
      <c r="L627" s="26">
        <v>8037060.0</v>
      </c>
      <c r="M627" s="25">
        <v>3.63</v>
      </c>
      <c r="N627" s="25">
        <v>1.0</v>
      </c>
      <c r="O627" s="26">
        <v>2.9174528E7</v>
      </c>
      <c r="P627" s="26">
        <v>1.04675578E10</v>
      </c>
      <c r="Q627" s="26">
        <v>1.6868809485E10</v>
      </c>
      <c r="R627" s="26">
        <v>6.401251685E9</v>
      </c>
      <c r="S627" s="27">
        <v>0.612</v>
      </c>
      <c r="T627" s="20" t="str">
        <f t="array" ref="T627">INDEX(Sheet10!D:D,MATCH(C627&amp;E627,INDEX(Sheet10!A:A&amp;Sheet10!B:B,0),0))</f>
        <v>P23AC</v>
      </c>
      <c r="U627" s="20" t="str">
        <f>VLOOKUP(T627,Sheet10!D:E,2,FALSE)</f>
        <v>Radical Hysterectomy and Radical Vulvectomy Proc.</v>
      </c>
      <c r="V627" s="20"/>
      <c r="W627" s="20"/>
      <c r="X627" s="20"/>
      <c r="Y627" s="20"/>
      <c r="Z627" s="20"/>
      <c r="AA627" s="20"/>
      <c r="AB627" s="20"/>
      <c r="AC627" s="20"/>
      <c r="AD627" s="20"/>
      <c r="AE627" s="20"/>
    </row>
    <row r="628">
      <c r="A628" s="20" t="str">
        <f t="shared" ref="A628:B628" si="629">T628</f>
        <v>P23AC</v>
      </c>
      <c r="B628" s="20" t="str">
        <f t="shared" si="629"/>
        <v>Radical Hysterectomy and Radical Vulvectomy Proc.</v>
      </c>
      <c r="C628" s="20" t="str">
        <f t="shared" si="3"/>
        <v>1</v>
      </c>
      <c r="D628" s="20" t="str">
        <f t="shared" si="4"/>
        <v>23</v>
      </c>
      <c r="E628" s="20" t="str">
        <f t="shared" si="5"/>
        <v>23031</v>
      </c>
      <c r="F628" s="25">
        <v>2303112.0</v>
      </c>
      <c r="G628" s="20" t="s">
        <v>38702</v>
      </c>
      <c r="H628" s="25">
        <v>54.0</v>
      </c>
      <c r="I628" s="26">
        <v>8037060.0</v>
      </c>
      <c r="J628" s="25">
        <v>5.19</v>
      </c>
      <c r="K628" s="26">
        <v>4.1712341E7</v>
      </c>
      <c r="L628" s="26">
        <v>8037060.0</v>
      </c>
      <c r="M628" s="25">
        <v>5.19</v>
      </c>
      <c r="N628" s="25">
        <v>1.0</v>
      </c>
      <c r="O628" s="26">
        <v>4.1712341E7</v>
      </c>
      <c r="P628" s="26">
        <v>1.8194237E9</v>
      </c>
      <c r="Q628" s="26">
        <v>2.278034436E9</v>
      </c>
      <c r="R628" s="26">
        <v>4.58610736E8</v>
      </c>
      <c r="S628" s="27">
        <v>0.252</v>
      </c>
      <c r="T628" s="20" t="str">
        <f t="array" ref="T628">INDEX(Sheet10!D:D,MATCH(C628&amp;E628,INDEX(Sheet10!A:A&amp;Sheet10!B:B,0),0))</f>
        <v>P23AC</v>
      </c>
      <c r="U628" s="20" t="str">
        <f>VLOOKUP(T628,Sheet10!D:E,2,FALSE)</f>
        <v>Radical Hysterectomy and Radical Vulvectomy Proc.</v>
      </c>
      <c r="V628" s="20"/>
      <c r="W628" s="20"/>
      <c r="X628" s="20"/>
      <c r="Y628" s="20"/>
      <c r="Z628" s="20"/>
      <c r="AA628" s="20"/>
      <c r="AB628" s="20"/>
      <c r="AC628" s="20"/>
      <c r="AD628" s="20"/>
      <c r="AE628" s="20"/>
    </row>
    <row r="629">
      <c r="A629" s="20" t="str">
        <f t="shared" ref="A629:B629" si="630">T629</f>
        <v>D23AB</v>
      </c>
      <c r="B629" s="20" t="str">
        <f t="shared" si="630"/>
        <v>Lap. Uterine &amp; Adnexa Proc. w Ovarian/Adnexal Neoplasms</v>
      </c>
      <c r="C629" s="20" t="str">
        <f t="shared" si="3"/>
        <v>1</v>
      </c>
      <c r="D629" s="20" t="str">
        <f t="shared" si="4"/>
        <v>23</v>
      </c>
      <c r="E629" s="20" t="str">
        <f t="shared" si="5"/>
        <v>23041</v>
      </c>
      <c r="F629" s="25">
        <v>2304119.0</v>
      </c>
      <c r="G629" s="20" t="s">
        <v>25915</v>
      </c>
      <c r="H629" s="25">
        <v>176.0</v>
      </c>
      <c r="I629" s="26">
        <v>8037060.0</v>
      </c>
      <c r="J629" s="25">
        <v>2.4</v>
      </c>
      <c r="K629" s="26">
        <v>1.9288944E7</v>
      </c>
      <c r="L629" s="26">
        <v>8037060.0</v>
      </c>
      <c r="M629" s="25">
        <v>2.4</v>
      </c>
      <c r="N629" s="25">
        <v>1.0</v>
      </c>
      <c r="O629" s="26">
        <v>1.9288944E7</v>
      </c>
      <c r="P629" s="26">
        <v>2.2863707E9</v>
      </c>
      <c r="Q629" s="26">
        <v>3.424550144E9</v>
      </c>
      <c r="R629" s="26">
        <v>1.138179444E9</v>
      </c>
      <c r="S629" s="27">
        <v>0.498</v>
      </c>
      <c r="T629" s="20" t="str">
        <f t="array" ref="T629">INDEX(Sheet10!D:D,MATCH(C629&amp;E629,INDEX(Sheet10!A:A&amp;Sheet10!B:B,0),0))</f>
        <v>D23AB</v>
      </c>
      <c r="U629" s="20" t="str">
        <f>VLOOKUP(T629,Sheet10!D:E,2,FALSE)</f>
        <v>Lap. Uterine &amp; Adnexa Proc. w Ovarian/Adnexal Neoplasms</v>
      </c>
      <c r="V629" s="20"/>
      <c r="W629" s="20"/>
      <c r="X629" s="20"/>
      <c r="Y629" s="20"/>
      <c r="Z629" s="20"/>
      <c r="AA629" s="20"/>
      <c r="AB629" s="20"/>
      <c r="AC629" s="20"/>
      <c r="AD629" s="20"/>
      <c r="AE629" s="20"/>
    </row>
    <row r="630">
      <c r="A630" s="20" t="str">
        <f t="shared" ref="A630:B630" si="631">T630</f>
        <v>D23AA</v>
      </c>
      <c r="B630" s="20" t="str">
        <f t="shared" si="631"/>
        <v>Lap. Uterine &amp; Adnexa Proc. w Non Ovarian/Adnexal Neoplasms</v>
      </c>
      <c r="C630" s="20" t="str">
        <f t="shared" si="3"/>
        <v>1</v>
      </c>
      <c r="D630" s="20" t="str">
        <f t="shared" si="4"/>
        <v>23</v>
      </c>
      <c r="E630" s="20" t="str">
        <f t="shared" si="5"/>
        <v>23042</v>
      </c>
      <c r="F630" s="25">
        <v>2304219.0</v>
      </c>
      <c r="G630" s="20" t="s">
        <v>25928</v>
      </c>
      <c r="H630" s="25">
        <v>136.0</v>
      </c>
      <c r="I630" s="26">
        <v>8037060.0</v>
      </c>
      <c r="J630" s="25">
        <v>2.38</v>
      </c>
      <c r="K630" s="26">
        <v>1.9128203E7</v>
      </c>
      <c r="L630" s="26">
        <v>8037060.0</v>
      </c>
      <c r="M630" s="25">
        <v>2.38</v>
      </c>
      <c r="N630" s="25">
        <v>1.0</v>
      </c>
      <c r="O630" s="26">
        <v>1.9128203E7</v>
      </c>
      <c r="P630" s="26">
        <v>1.9542747E9</v>
      </c>
      <c r="Q630" s="26">
        <v>2.629536581E9</v>
      </c>
      <c r="R630" s="26">
        <v>6.75261881E8</v>
      </c>
      <c r="S630" s="27">
        <v>0.346</v>
      </c>
      <c r="T630" s="20" t="str">
        <f t="array" ref="T630">INDEX(Sheet10!D:D,MATCH(C630&amp;E630,INDEX(Sheet10!A:A&amp;Sheet10!B:B,0),0))</f>
        <v>D23AA</v>
      </c>
      <c r="U630" s="20" t="str">
        <f>VLOOKUP(T630,Sheet10!D:E,2,FALSE)</f>
        <v>Lap. Uterine &amp; Adnexa Proc. w Non Ovarian/Adnexal Neoplasms</v>
      </c>
      <c r="V630" s="20"/>
      <c r="W630" s="20"/>
      <c r="X630" s="20"/>
      <c r="Y630" s="20"/>
      <c r="Z630" s="20"/>
      <c r="AA630" s="20"/>
      <c r="AB630" s="20"/>
      <c r="AC630" s="20"/>
      <c r="AD630" s="20"/>
      <c r="AE630" s="20"/>
    </row>
    <row r="631">
      <c r="A631" s="20" t="str">
        <f t="shared" ref="A631:B631" si="632">T631</f>
        <v>P23AD</v>
      </c>
      <c r="B631" s="20" t="str">
        <f t="shared" si="632"/>
        <v>Lap. Uterine &amp; Adnexa Proc. w Ovarian/Adnexal Neoplasms</v>
      </c>
      <c r="C631" s="20" t="str">
        <f t="shared" si="3"/>
        <v>1</v>
      </c>
      <c r="D631" s="20" t="str">
        <f t="shared" si="4"/>
        <v>23</v>
      </c>
      <c r="E631" s="20" t="str">
        <f t="shared" si="5"/>
        <v>23044</v>
      </c>
      <c r="F631" s="25">
        <v>2304410.0</v>
      </c>
      <c r="G631" s="20" t="s">
        <v>38789</v>
      </c>
      <c r="H631" s="26">
        <v>6516.0</v>
      </c>
      <c r="I631" s="26">
        <v>8037060.0</v>
      </c>
      <c r="J631" s="25">
        <v>1.62</v>
      </c>
      <c r="K631" s="26">
        <v>1.3020037E7</v>
      </c>
      <c r="L631" s="26">
        <v>8037060.0</v>
      </c>
      <c r="M631" s="25">
        <v>1.62</v>
      </c>
      <c r="N631" s="25">
        <v>1.0</v>
      </c>
      <c r="O631" s="26">
        <v>1.3020037E7</v>
      </c>
      <c r="P631" s="26">
        <v>6.95892453E10</v>
      </c>
      <c r="Q631" s="26">
        <v>8.5862716395E10</v>
      </c>
      <c r="R631" s="26">
        <v>1.6273471095E10</v>
      </c>
      <c r="S631" s="27">
        <v>0.234</v>
      </c>
      <c r="T631" s="20" t="str">
        <f t="array" ref="T631">INDEX(Sheet10!D:D,MATCH(C631&amp;E631,INDEX(Sheet10!A:A&amp;Sheet10!B:B,0),0))</f>
        <v>P23AD</v>
      </c>
      <c r="U631" s="20" t="str">
        <f>VLOOKUP(T631,Sheet10!D:E,2,FALSE)</f>
        <v>Lap. Uterine &amp; Adnexa Proc. w Ovarian/Adnexal Neoplasms</v>
      </c>
      <c r="V631" s="20"/>
      <c r="W631" s="20"/>
      <c r="X631" s="20"/>
      <c r="Y631" s="20"/>
      <c r="Z631" s="20"/>
      <c r="AA631" s="20"/>
      <c r="AB631" s="20"/>
      <c r="AC631" s="20"/>
      <c r="AD631" s="20"/>
      <c r="AE631" s="20"/>
    </row>
    <row r="632">
      <c r="A632" s="20" t="str">
        <f t="shared" ref="A632:B632" si="633">T632</f>
        <v>P23AD</v>
      </c>
      <c r="B632" s="20" t="str">
        <f t="shared" si="633"/>
        <v>Lap. Uterine &amp; Adnexa Proc. w Ovarian/Adnexal Neoplasms</v>
      </c>
      <c r="C632" s="20" t="str">
        <f t="shared" si="3"/>
        <v>1</v>
      </c>
      <c r="D632" s="20" t="str">
        <f t="shared" si="4"/>
        <v>23</v>
      </c>
      <c r="E632" s="20" t="str">
        <f t="shared" si="5"/>
        <v>23044</v>
      </c>
      <c r="F632" s="25">
        <v>2304411.0</v>
      </c>
      <c r="G632" s="20" t="s">
        <v>38809</v>
      </c>
      <c r="H632" s="25">
        <v>388.0</v>
      </c>
      <c r="I632" s="26">
        <v>8037060.0</v>
      </c>
      <c r="J632" s="25">
        <v>2.3</v>
      </c>
      <c r="K632" s="26">
        <v>1.8485238E7</v>
      </c>
      <c r="L632" s="26">
        <v>8037060.0</v>
      </c>
      <c r="M632" s="25">
        <v>2.3</v>
      </c>
      <c r="N632" s="25">
        <v>1.0</v>
      </c>
      <c r="O632" s="26">
        <v>1.8485238E7</v>
      </c>
      <c r="P632" s="26">
        <v>5.7225424E9</v>
      </c>
      <c r="Q632" s="26">
        <v>7.241662344E9</v>
      </c>
      <c r="R632" s="26">
        <v>1.519119944E9</v>
      </c>
      <c r="S632" s="27">
        <v>0.265</v>
      </c>
      <c r="T632" s="20" t="str">
        <f t="array" ref="T632">INDEX(Sheet10!D:D,MATCH(C632&amp;E632,INDEX(Sheet10!A:A&amp;Sheet10!B:B,0),0))</f>
        <v>P23AD</v>
      </c>
      <c r="U632" s="20" t="str">
        <f>VLOOKUP(T632,Sheet10!D:E,2,FALSE)</f>
        <v>Lap. Uterine &amp; Adnexa Proc. w Ovarian/Adnexal Neoplasms</v>
      </c>
      <c r="V632" s="20"/>
      <c r="W632" s="20"/>
      <c r="X632" s="20"/>
      <c r="Y632" s="20"/>
      <c r="Z632" s="20"/>
      <c r="AA632" s="20"/>
      <c r="AB632" s="20"/>
      <c r="AC632" s="20"/>
      <c r="AD632" s="20"/>
      <c r="AE632" s="20"/>
    </row>
    <row r="633">
      <c r="A633" s="20" t="str">
        <f t="shared" ref="A633:B633" si="634">T633</f>
        <v>D23AB</v>
      </c>
      <c r="B633" s="20" t="str">
        <f t="shared" si="634"/>
        <v>Lap. Uterine &amp; Adnexa Proc. w Ovarian/Adnexal Neoplasms</v>
      </c>
      <c r="C633" s="20" t="str">
        <f t="shared" si="3"/>
        <v>1</v>
      </c>
      <c r="D633" s="20" t="str">
        <f t="shared" si="4"/>
        <v>23</v>
      </c>
      <c r="E633" s="20" t="str">
        <f t="shared" si="5"/>
        <v>23051</v>
      </c>
      <c r="F633" s="25">
        <v>2305110.0</v>
      </c>
      <c r="G633" s="20" t="s">
        <v>38844</v>
      </c>
      <c r="H633" s="26">
        <v>4968.0</v>
      </c>
      <c r="I633" s="26">
        <v>8037060.0</v>
      </c>
      <c r="J633" s="25">
        <v>1.71</v>
      </c>
      <c r="K633" s="26">
        <v>1.3743373E7</v>
      </c>
      <c r="L633" s="26">
        <v>8037060.0</v>
      </c>
      <c r="M633" s="25">
        <v>1.71</v>
      </c>
      <c r="N633" s="25">
        <v>1.0</v>
      </c>
      <c r="O633" s="26">
        <v>1.3743373E7</v>
      </c>
      <c r="P633" s="26">
        <v>6.2119958E10</v>
      </c>
      <c r="Q633" s="26">
        <v>6.8974537577E10</v>
      </c>
      <c r="R633" s="26">
        <v>6.854579577E9</v>
      </c>
      <c r="S633" s="27">
        <v>0.11</v>
      </c>
      <c r="T633" s="20" t="str">
        <f t="array" ref="T633">INDEX(Sheet10!D:D,MATCH(C633&amp;E633,INDEX(Sheet10!A:A&amp;Sheet10!B:B,0),0))</f>
        <v>D23AB</v>
      </c>
      <c r="U633" s="20" t="str">
        <f>VLOOKUP(T633,Sheet10!D:E,2,FALSE)</f>
        <v>Lap. Uterine &amp; Adnexa Proc. w Ovarian/Adnexal Neoplasms</v>
      </c>
      <c r="V633" s="20"/>
      <c r="W633" s="20"/>
      <c r="X633" s="20"/>
      <c r="Y633" s="20"/>
      <c r="Z633" s="20"/>
      <c r="AA633" s="20"/>
      <c r="AB633" s="20"/>
      <c r="AC633" s="20"/>
      <c r="AD633" s="20"/>
      <c r="AE633" s="20"/>
    </row>
    <row r="634">
      <c r="A634" s="20" t="str">
        <f t="shared" ref="A634:B634" si="635">T634</f>
        <v>D23AB</v>
      </c>
      <c r="B634" s="20" t="str">
        <f t="shared" si="635"/>
        <v>Lap. Uterine &amp; Adnexa Proc. w Ovarian/Adnexal Neoplasms</v>
      </c>
      <c r="C634" s="20" t="str">
        <f t="shared" si="3"/>
        <v>1</v>
      </c>
      <c r="D634" s="20" t="str">
        <f t="shared" si="4"/>
        <v>23</v>
      </c>
      <c r="E634" s="20" t="str">
        <f t="shared" si="5"/>
        <v>23051</v>
      </c>
      <c r="F634" s="25">
        <v>2305111.0</v>
      </c>
      <c r="G634" s="20" t="s">
        <v>38861</v>
      </c>
      <c r="H634" s="26">
        <v>2145.0</v>
      </c>
      <c r="I634" s="26">
        <v>8037060.0</v>
      </c>
      <c r="J634" s="25">
        <v>2.31</v>
      </c>
      <c r="K634" s="26">
        <v>1.8565609E7</v>
      </c>
      <c r="L634" s="26">
        <v>8037060.0</v>
      </c>
      <c r="M634" s="25">
        <v>2.31</v>
      </c>
      <c r="N634" s="25">
        <v>1.0</v>
      </c>
      <c r="O634" s="26">
        <v>1.8565609E7</v>
      </c>
      <c r="P634" s="26">
        <v>3.86384945E10</v>
      </c>
      <c r="Q634" s="26">
        <v>4.0204145447E10</v>
      </c>
      <c r="R634" s="26">
        <v>1.565650947E9</v>
      </c>
      <c r="S634" s="27">
        <v>0.041</v>
      </c>
      <c r="T634" s="20" t="str">
        <f t="array" ref="T634">INDEX(Sheet10!D:D,MATCH(C634&amp;E634,INDEX(Sheet10!A:A&amp;Sheet10!B:B,0),0))</f>
        <v>D23AB</v>
      </c>
      <c r="U634" s="20" t="str">
        <f>VLOOKUP(T634,Sheet10!D:E,2,FALSE)</f>
        <v>Lap. Uterine &amp; Adnexa Proc. w Ovarian/Adnexal Neoplasms</v>
      </c>
      <c r="V634" s="20"/>
      <c r="W634" s="20"/>
      <c r="X634" s="20"/>
      <c r="Y634" s="20"/>
      <c r="Z634" s="20"/>
      <c r="AA634" s="20"/>
      <c r="AB634" s="20"/>
      <c r="AC634" s="20"/>
      <c r="AD634" s="20"/>
      <c r="AE634" s="20"/>
    </row>
    <row r="635">
      <c r="A635" s="20" t="str">
        <f t="shared" ref="A635:B635" si="636">T635</f>
        <v>D23AB</v>
      </c>
      <c r="B635" s="20" t="str">
        <f t="shared" si="636"/>
        <v>Lap. Uterine &amp; Adnexa Proc. w Ovarian/Adnexal Neoplasms</v>
      </c>
      <c r="C635" s="20" t="str">
        <f t="shared" si="3"/>
        <v>1</v>
      </c>
      <c r="D635" s="20" t="str">
        <f t="shared" si="4"/>
        <v>23</v>
      </c>
      <c r="E635" s="20" t="str">
        <f t="shared" si="5"/>
        <v>23051</v>
      </c>
      <c r="F635" s="25">
        <v>2305112.0</v>
      </c>
      <c r="G635" s="20" t="s">
        <v>38889</v>
      </c>
      <c r="H635" s="25">
        <v>335.0</v>
      </c>
      <c r="I635" s="26">
        <v>8037060.0</v>
      </c>
      <c r="J635" s="25">
        <v>3.77</v>
      </c>
      <c r="K635" s="26">
        <v>3.0299716E7</v>
      </c>
      <c r="L635" s="26">
        <v>8037060.0</v>
      </c>
      <c r="M635" s="25">
        <v>3.77</v>
      </c>
      <c r="N635" s="25">
        <v>1.0</v>
      </c>
      <c r="O635" s="26">
        <v>3.0299716E7</v>
      </c>
      <c r="P635" s="26">
        <v>9.9903221E9</v>
      </c>
      <c r="Q635" s="26">
        <v>1.0275631927E10</v>
      </c>
      <c r="R635" s="26">
        <v>2.85309827E8</v>
      </c>
      <c r="S635" s="27">
        <v>0.029</v>
      </c>
      <c r="T635" s="20" t="str">
        <f t="array" ref="T635">INDEX(Sheet10!D:D,MATCH(C635&amp;E635,INDEX(Sheet10!A:A&amp;Sheet10!B:B,0),0))</f>
        <v>D23AB</v>
      </c>
      <c r="U635" s="20" t="str">
        <f>VLOOKUP(T635,Sheet10!D:E,2,FALSE)</f>
        <v>Lap. Uterine &amp; Adnexa Proc. w Ovarian/Adnexal Neoplasms</v>
      </c>
      <c r="V635" s="20"/>
      <c r="W635" s="20"/>
      <c r="X635" s="20"/>
      <c r="Y635" s="20"/>
      <c r="Z635" s="20"/>
      <c r="AA635" s="20"/>
      <c r="AB635" s="20"/>
      <c r="AC635" s="20"/>
      <c r="AD635" s="20"/>
      <c r="AE635" s="20"/>
    </row>
    <row r="636">
      <c r="A636" s="20" t="str">
        <f t="shared" ref="A636:B636" si="637">T636</f>
        <v>D23AA</v>
      </c>
      <c r="B636" s="20" t="str">
        <f t="shared" si="637"/>
        <v>Lap. Uterine &amp; Adnexa Proc. w Non Ovarian/Adnexal Neoplasms</v>
      </c>
      <c r="C636" s="20" t="str">
        <f t="shared" si="3"/>
        <v>1</v>
      </c>
      <c r="D636" s="20" t="str">
        <f t="shared" si="4"/>
        <v>23</v>
      </c>
      <c r="E636" s="20" t="str">
        <f t="shared" si="5"/>
        <v>23052</v>
      </c>
      <c r="F636" s="25">
        <v>2305210.0</v>
      </c>
      <c r="G636" s="20" t="s">
        <v>38901</v>
      </c>
      <c r="H636" s="26">
        <v>2977.0</v>
      </c>
      <c r="I636" s="26">
        <v>8037060.0</v>
      </c>
      <c r="J636" s="25">
        <v>1.61</v>
      </c>
      <c r="K636" s="26">
        <v>1.2939667E7</v>
      </c>
      <c r="L636" s="26">
        <v>8037060.0</v>
      </c>
      <c r="M636" s="25">
        <v>1.61</v>
      </c>
      <c r="N636" s="25">
        <v>1.0</v>
      </c>
      <c r="O636" s="26">
        <v>1.2939667E7</v>
      </c>
      <c r="P636" s="26">
        <v>3.59596567E10</v>
      </c>
      <c r="Q636" s="26">
        <v>3.8996015468E10</v>
      </c>
      <c r="R636" s="26">
        <v>3.036358768E9</v>
      </c>
      <c r="S636" s="27">
        <v>0.084</v>
      </c>
      <c r="T636" s="20" t="str">
        <f t="array" ref="T636">INDEX(Sheet10!D:D,MATCH(C636&amp;E636,INDEX(Sheet10!A:A&amp;Sheet10!B:B,0),0))</f>
        <v>D23AA</v>
      </c>
      <c r="U636" s="20" t="str">
        <f>VLOOKUP(T636,Sheet10!D:E,2,FALSE)</f>
        <v>Lap. Uterine &amp; Adnexa Proc. w Non Ovarian/Adnexal Neoplasms</v>
      </c>
      <c r="V636" s="20"/>
      <c r="W636" s="20"/>
      <c r="X636" s="20"/>
      <c r="Y636" s="20"/>
      <c r="Z636" s="20"/>
      <c r="AA636" s="20"/>
      <c r="AB636" s="20"/>
      <c r="AC636" s="20"/>
      <c r="AD636" s="20"/>
      <c r="AE636" s="20"/>
    </row>
    <row r="637">
      <c r="A637" s="20" t="str">
        <f t="shared" ref="A637:B637" si="638">T637</f>
        <v>D23AA</v>
      </c>
      <c r="B637" s="20" t="str">
        <f t="shared" si="638"/>
        <v>Lap. Uterine &amp; Adnexa Proc. w Non Ovarian/Adnexal Neoplasms</v>
      </c>
      <c r="C637" s="20" t="str">
        <f t="shared" si="3"/>
        <v>1</v>
      </c>
      <c r="D637" s="20" t="str">
        <f t="shared" si="4"/>
        <v>23</v>
      </c>
      <c r="E637" s="20" t="str">
        <f t="shared" si="5"/>
        <v>23052</v>
      </c>
      <c r="F637" s="25">
        <v>2305211.0</v>
      </c>
      <c r="G637" s="20" t="s">
        <v>38920</v>
      </c>
      <c r="H637" s="25">
        <v>625.0</v>
      </c>
      <c r="I637" s="26">
        <v>8037060.0</v>
      </c>
      <c r="J637" s="25">
        <v>2.18</v>
      </c>
      <c r="K637" s="26">
        <v>1.7520791E7</v>
      </c>
      <c r="L637" s="26">
        <v>8037060.0</v>
      </c>
      <c r="M637" s="25">
        <v>2.18</v>
      </c>
      <c r="N637" s="25">
        <v>1.0</v>
      </c>
      <c r="O637" s="26">
        <v>1.7520791E7</v>
      </c>
      <c r="P637" s="26">
        <v>9.7292333E9</v>
      </c>
      <c r="Q637" s="26">
        <v>1.104363275E10</v>
      </c>
      <c r="R637" s="26">
        <v>1.31439945E9</v>
      </c>
      <c r="S637" s="27">
        <v>0.135</v>
      </c>
      <c r="T637" s="20" t="str">
        <f t="array" ref="T637">INDEX(Sheet10!D:D,MATCH(C637&amp;E637,INDEX(Sheet10!A:A&amp;Sheet10!B:B,0),0))</f>
        <v>D23AA</v>
      </c>
      <c r="U637" s="20" t="str">
        <f>VLOOKUP(T637,Sheet10!D:E,2,FALSE)</f>
        <v>Lap. Uterine &amp; Adnexa Proc. w Non Ovarian/Adnexal Neoplasms</v>
      </c>
      <c r="V637" s="20"/>
      <c r="W637" s="20"/>
      <c r="X637" s="20"/>
      <c r="Y637" s="20"/>
      <c r="Z637" s="20"/>
      <c r="AA637" s="20"/>
      <c r="AB637" s="20"/>
      <c r="AC637" s="20"/>
      <c r="AD637" s="20"/>
      <c r="AE637" s="20"/>
    </row>
    <row r="638">
      <c r="A638" s="20" t="str">
        <f t="shared" ref="A638:B638" si="639">T638</f>
        <v>D23AA</v>
      </c>
      <c r="B638" s="20" t="str">
        <f t="shared" si="639"/>
        <v>Lap. Uterine &amp; Adnexa Proc. w Non Ovarian/Adnexal Neoplasms</v>
      </c>
      <c r="C638" s="20" t="str">
        <f t="shared" si="3"/>
        <v>1</v>
      </c>
      <c r="D638" s="20" t="str">
        <f t="shared" si="4"/>
        <v>23</v>
      </c>
      <c r="E638" s="20" t="str">
        <f t="shared" si="5"/>
        <v>23052</v>
      </c>
      <c r="F638" s="25">
        <v>2305212.0</v>
      </c>
      <c r="G638" s="20" t="s">
        <v>38946</v>
      </c>
      <c r="H638" s="25">
        <v>394.0</v>
      </c>
      <c r="I638" s="26">
        <v>8037060.0</v>
      </c>
      <c r="J638" s="25">
        <v>2.86</v>
      </c>
      <c r="K638" s="26">
        <v>2.2985992E7</v>
      </c>
      <c r="L638" s="26">
        <v>8037060.0</v>
      </c>
      <c r="M638" s="25">
        <v>2.86</v>
      </c>
      <c r="N638" s="25">
        <v>1.0</v>
      </c>
      <c r="O638" s="26">
        <v>2.2985992E7</v>
      </c>
      <c r="P638" s="26">
        <v>8.1429003E9</v>
      </c>
      <c r="Q638" s="26">
        <v>9.14426069E9</v>
      </c>
      <c r="R638" s="26">
        <v>1.00136039E9</v>
      </c>
      <c r="S638" s="27">
        <v>0.123</v>
      </c>
      <c r="T638" s="20" t="str">
        <f t="array" ref="T638">INDEX(Sheet10!D:D,MATCH(C638&amp;E638,INDEX(Sheet10!A:A&amp;Sheet10!B:B,0),0))</f>
        <v>D23AA</v>
      </c>
      <c r="U638" s="20" t="str">
        <f>VLOOKUP(T638,Sheet10!D:E,2,FALSE)</f>
        <v>Lap. Uterine &amp; Adnexa Proc. w Non Ovarian/Adnexal Neoplasms</v>
      </c>
      <c r="V638" s="20"/>
      <c r="W638" s="20"/>
      <c r="X638" s="20"/>
      <c r="Y638" s="20"/>
      <c r="Z638" s="20"/>
      <c r="AA638" s="20"/>
      <c r="AB638" s="20"/>
      <c r="AC638" s="20"/>
      <c r="AD638" s="20"/>
      <c r="AE638" s="20"/>
    </row>
    <row r="639">
      <c r="A639" s="20" t="str">
        <f t="shared" ref="A639:B639" si="640">T639</f>
        <v>P23AE</v>
      </c>
      <c r="B639" s="20" t="str">
        <f t="shared" si="640"/>
        <v>Uterine &amp; Adnexa Proc. w Ovarian/Adnexal Neoplasms</v>
      </c>
      <c r="C639" s="20" t="str">
        <f t="shared" si="3"/>
        <v>1</v>
      </c>
      <c r="D639" s="20" t="str">
        <f t="shared" si="4"/>
        <v>23</v>
      </c>
      <c r="E639" s="20" t="str">
        <f t="shared" si="5"/>
        <v>23054</v>
      </c>
      <c r="F639" s="25">
        <v>2305410.0</v>
      </c>
      <c r="G639" s="20" t="s">
        <v>38961</v>
      </c>
      <c r="H639" s="26">
        <v>82684.0</v>
      </c>
      <c r="I639" s="26">
        <v>8037060.0</v>
      </c>
      <c r="J639" s="25">
        <v>1.15</v>
      </c>
      <c r="K639" s="26">
        <v>9242619.0</v>
      </c>
      <c r="L639" s="26">
        <v>8037060.0</v>
      </c>
      <c r="M639" s="25">
        <v>1.15</v>
      </c>
      <c r="N639" s="25">
        <v>1.0</v>
      </c>
      <c r="O639" s="26">
        <v>9242619.0</v>
      </c>
      <c r="P639" s="26">
        <v>7.396589936E11</v>
      </c>
      <c r="Q639" s="26">
        <v>7.74333444886E11</v>
      </c>
      <c r="R639" s="26">
        <v>3.4674451286E10</v>
      </c>
      <c r="S639" s="27">
        <v>0.047</v>
      </c>
      <c r="T639" s="20" t="str">
        <f t="array" ref="T639">INDEX(Sheet10!D:D,MATCH(C639&amp;E639,INDEX(Sheet10!A:A&amp;Sheet10!B:B,0),0))</f>
        <v>P23AE</v>
      </c>
      <c r="U639" s="20" t="str">
        <f>VLOOKUP(T639,Sheet10!D:E,2,FALSE)</f>
        <v>Uterine &amp; Adnexa Proc. w Ovarian/Adnexal Neoplasms</v>
      </c>
      <c r="V639" s="20"/>
      <c r="W639" s="20"/>
      <c r="X639" s="20"/>
      <c r="Y639" s="20"/>
      <c r="Z639" s="20"/>
      <c r="AA639" s="20"/>
      <c r="AB639" s="20"/>
      <c r="AC639" s="20"/>
      <c r="AD639" s="20"/>
      <c r="AE639" s="20"/>
    </row>
    <row r="640">
      <c r="A640" s="20" t="str">
        <f t="shared" ref="A640:B640" si="641">T640</f>
        <v>P23AE</v>
      </c>
      <c r="B640" s="20" t="str">
        <f t="shared" si="641"/>
        <v>Uterine &amp; Adnexa Proc. w Ovarian/Adnexal Neoplasms</v>
      </c>
      <c r="C640" s="20" t="str">
        <f t="shared" si="3"/>
        <v>1</v>
      </c>
      <c r="D640" s="20" t="str">
        <f t="shared" si="4"/>
        <v>23</v>
      </c>
      <c r="E640" s="20" t="str">
        <f t="shared" si="5"/>
        <v>23054</v>
      </c>
      <c r="F640" s="25">
        <v>2305411.0</v>
      </c>
      <c r="G640" s="20" t="s">
        <v>38978</v>
      </c>
      <c r="H640" s="26">
        <v>8207.0</v>
      </c>
      <c r="I640" s="26">
        <v>8037060.0</v>
      </c>
      <c r="J640" s="25">
        <v>1.47</v>
      </c>
      <c r="K640" s="26">
        <v>1.1814478E7</v>
      </c>
      <c r="L640" s="26">
        <v>8037060.0</v>
      </c>
      <c r="M640" s="25">
        <v>1.47</v>
      </c>
      <c r="N640" s="25">
        <v>1.02</v>
      </c>
      <c r="O640" s="26">
        <v>1.2050768E7</v>
      </c>
      <c r="P640" s="26">
        <v>9.87687145E10</v>
      </c>
      <c r="Q640" s="26">
        <v>1.00107558539E11</v>
      </c>
      <c r="R640" s="26">
        <v>1.338844039E9</v>
      </c>
      <c r="S640" s="27">
        <v>0.014</v>
      </c>
      <c r="T640" s="20" t="str">
        <f t="array" ref="T640">INDEX(Sheet10!D:D,MATCH(C640&amp;E640,INDEX(Sheet10!A:A&amp;Sheet10!B:B,0),0))</f>
        <v>P23AE</v>
      </c>
      <c r="U640" s="20" t="str">
        <f>VLOOKUP(T640,Sheet10!D:E,2,FALSE)</f>
        <v>Uterine &amp; Adnexa Proc. w Ovarian/Adnexal Neoplasms</v>
      </c>
      <c r="V640" s="20"/>
      <c r="W640" s="20"/>
      <c r="X640" s="20"/>
      <c r="Y640" s="20"/>
      <c r="Z640" s="20"/>
      <c r="AA640" s="20"/>
      <c r="AB640" s="20"/>
      <c r="AC640" s="20"/>
      <c r="AD640" s="20"/>
      <c r="AE640" s="20"/>
    </row>
    <row r="641">
      <c r="A641" s="20" t="str">
        <f t="shared" ref="A641:B641" si="642">T641</f>
        <v>P23AE</v>
      </c>
      <c r="B641" s="20" t="str">
        <f t="shared" si="642"/>
        <v>Uterine &amp; Adnexa Proc. w Ovarian/Adnexal Neoplasms</v>
      </c>
      <c r="C641" s="20" t="str">
        <f t="shared" si="3"/>
        <v>1</v>
      </c>
      <c r="D641" s="20" t="str">
        <f t="shared" si="4"/>
        <v>23</v>
      </c>
      <c r="E641" s="20" t="str">
        <f t="shared" si="5"/>
        <v>23054</v>
      </c>
      <c r="F641" s="25">
        <v>2305412.0</v>
      </c>
      <c r="G641" s="20" t="s">
        <v>38991</v>
      </c>
      <c r="H641" s="25">
        <v>478.0</v>
      </c>
      <c r="I641" s="26">
        <v>8037060.0</v>
      </c>
      <c r="J641" s="25">
        <v>3.3</v>
      </c>
      <c r="K641" s="26">
        <v>2.6522298E7</v>
      </c>
      <c r="L641" s="26">
        <v>8037060.0</v>
      </c>
      <c r="M641" s="25">
        <v>3.3</v>
      </c>
      <c r="N641" s="25">
        <v>1.0</v>
      </c>
      <c r="O641" s="26">
        <v>2.6522298E7</v>
      </c>
      <c r="P641" s="26">
        <v>9.8759139E9</v>
      </c>
      <c r="Q641" s="26">
        <v>1.2797305944E10</v>
      </c>
      <c r="R641" s="26">
        <v>2.921392044E9</v>
      </c>
      <c r="S641" s="27">
        <v>0.296</v>
      </c>
      <c r="T641" s="20" t="str">
        <f t="array" ref="T641">INDEX(Sheet10!D:D,MATCH(C641&amp;E641,INDEX(Sheet10!A:A&amp;Sheet10!B:B,0),0))</f>
        <v>P23AE</v>
      </c>
      <c r="U641" s="20" t="str">
        <f>VLOOKUP(T641,Sheet10!D:E,2,FALSE)</f>
        <v>Uterine &amp; Adnexa Proc. w Ovarian/Adnexal Neoplasms</v>
      </c>
      <c r="V641" s="20"/>
      <c r="W641" s="20"/>
      <c r="X641" s="20"/>
      <c r="Y641" s="20"/>
      <c r="Z641" s="20"/>
      <c r="AA641" s="20"/>
      <c r="AB641" s="20"/>
      <c r="AC641" s="20"/>
      <c r="AD641" s="20"/>
      <c r="AE641" s="20"/>
    </row>
    <row r="642">
      <c r="A642" s="20" t="str">
        <f t="shared" ref="A642:B642" si="643">T642</f>
        <v>P23AF</v>
      </c>
      <c r="B642" s="20" t="str">
        <f t="shared" si="643"/>
        <v>Other Female Reproductive System OR Proc.</v>
      </c>
      <c r="C642" s="20" t="str">
        <f t="shared" si="3"/>
        <v>1</v>
      </c>
      <c r="D642" s="20" t="str">
        <f t="shared" si="4"/>
        <v>23</v>
      </c>
      <c r="E642" s="20" t="str">
        <f t="shared" si="5"/>
        <v>23061</v>
      </c>
      <c r="F642" s="25">
        <v>2306110.0</v>
      </c>
      <c r="G642" s="20" t="s">
        <v>39013</v>
      </c>
      <c r="H642" s="26">
        <v>8913.0</v>
      </c>
      <c r="I642" s="26">
        <v>8037060.0</v>
      </c>
      <c r="J642" s="25">
        <v>1.41</v>
      </c>
      <c r="K642" s="26">
        <v>1.1332255E7</v>
      </c>
      <c r="L642" s="26">
        <v>8037060.0</v>
      </c>
      <c r="M642" s="25">
        <v>1.41</v>
      </c>
      <c r="N642" s="25">
        <v>1.0</v>
      </c>
      <c r="O642" s="26">
        <v>1.1332255E7</v>
      </c>
      <c r="P642" s="26">
        <v>8.6242117E10</v>
      </c>
      <c r="Q642" s="26">
        <v>1.0209837375E11</v>
      </c>
      <c r="R642" s="26">
        <v>1.585625675E10</v>
      </c>
      <c r="S642" s="27">
        <v>0.184</v>
      </c>
      <c r="T642" s="20" t="str">
        <f t="array" ref="T642">INDEX(Sheet10!D:D,MATCH(C642&amp;E642,INDEX(Sheet10!A:A&amp;Sheet10!B:B,0),0))</f>
        <v>P23AF</v>
      </c>
      <c r="U642" s="20" t="str">
        <f>VLOOKUP(T642,Sheet10!D:E,2,FALSE)</f>
        <v>Other Female Reproductive System OR Proc.</v>
      </c>
      <c r="V642" s="20"/>
      <c r="W642" s="20"/>
      <c r="X642" s="20"/>
      <c r="Y642" s="20"/>
      <c r="Z642" s="20"/>
      <c r="AA642" s="20"/>
      <c r="AB642" s="20"/>
      <c r="AC642" s="20"/>
      <c r="AD642" s="20"/>
      <c r="AE642" s="20"/>
    </row>
    <row r="643">
      <c r="A643" s="20" t="str">
        <f t="shared" ref="A643:B643" si="644">T643</f>
        <v>P23AF</v>
      </c>
      <c r="B643" s="20" t="str">
        <f t="shared" si="644"/>
        <v>Other Female Reproductive System OR Proc.</v>
      </c>
      <c r="C643" s="20" t="str">
        <f t="shared" si="3"/>
        <v>1</v>
      </c>
      <c r="D643" s="20" t="str">
        <f t="shared" si="4"/>
        <v>23</v>
      </c>
      <c r="E643" s="20" t="str">
        <f t="shared" si="5"/>
        <v>23061</v>
      </c>
      <c r="F643" s="25">
        <v>2306111.0</v>
      </c>
      <c r="G643" s="20" t="s">
        <v>39040</v>
      </c>
      <c r="H643" s="26">
        <v>2475.0</v>
      </c>
      <c r="I643" s="26">
        <v>8037060.0</v>
      </c>
      <c r="J643" s="25">
        <v>2.07</v>
      </c>
      <c r="K643" s="26">
        <v>1.6636714E7</v>
      </c>
      <c r="L643" s="26">
        <v>8037060.0</v>
      </c>
      <c r="M643" s="25">
        <v>2.07</v>
      </c>
      <c r="N643" s="25">
        <v>1.0</v>
      </c>
      <c r="O643" s="26">
        <v>1.6636714E7</v>
      </c>
      <c r="P643" s="26">
        <v>3.59410232E10</v>
      </c>
      <c r="Q643" s="26">
        <v>4.1609520034E10</v>
      </c>
      <c r="R643" s="26">
        <v>5.668496834E9</v>
      </c>
      <c r="S643" s="27">
        <v>0.158</v>
      </c>
      <c r="T643" s="20" t="str">
        <f t="array" ref="T643">INDEX(Sheet10!D:D,MATCH(C643&amp;E643,INDEX(Sheet10!A:A&amp;Sheet10!B:B,0),0))</f>
        <v>P23AF</v>
      </c>
      <c r="U643" s="20" t="str">
        <f>VLOOKUP(T643,Sheet10!D:E,2,FALSE)</f>
        <v>Other Female Reproductive System OR Proc.</v>
      </c>
      <c r="V643" s="20"/>
      <c r="W643" s="20"/>
      <c r="X643" s="20"/>
      <c r="Y643" s="20"/>
      <c r="Z643" s="20"/>
      <c r="AA643" s="20"/>
      <c r="AB643" s="20"/>
      <c r="AC643" s="20"/>
      <c r="AD643" s="20"/>
      <c r="AE643" s="20"/>
    </row>
    <row r="644">
      <c r="A644" s="20" t="str">
        <f t="shared" ref="A644:B644" si="645">T644</f>
        <v>P23AF</v>
      </c>
      <c r="B644" s="20" t="str">
        <f t="shared" si="645"/>
        <v>Other Female Reproductive System OR Proc.</v>
      </c>
      <c r="C644" s="20" t="str">
        <f t="shared" si="3"/>
        <v>1</v>
      </c>
      <c r="D644" s="20" t="str">
        <f t="shared" si="4"/>
        <v>23</v>
      </c>
      <c r="E644" s="20" t="str">
        <f t="shared" si="5"/>
        <v>23061</v>
      </c>
      <c r="F644" s="25">
        <v>2306112.0</v>
      </c>
      <c r="G644" s="20" t="s">
        <v>39067</v>
      </c>
      <c r="H644" s="25">
        <v>251.0</v>
      </c>
      <c r="I644" s="26">
        <v>8037060.0</v>
      </c>
      <c r="J644" s="25">
        <v>2.84</v>
      </c>
      <c r="K644" s="26">
        <v>2.282525E7</v>
      </c>
      <c r="L644" s="26">
        <v>8037060.0</v>
      </c>
      <c r="M644" s="25">
        <v>2.84</v>
      </c>
      <c r="N644" s="25">
        <v>1.0</v>
      </c>
      <c r="O644" s="26">
        <v>2.282525E7</v>
      </c>
      <c r="P644" s="26">
        <v>5.5756201E9</v>
      </c>
      <c r="Q644" s="26">
        <v>5.80195385E9</v>
      </c>
      <c r="R644" s="26">
        <v>2.2633375E8</v>
      </c>
      <c r="S644" s="27">
        <v>0.041</v>
      </c>
      <c r="T644" s="20" t="str">
        <f t="array" ref="T644">INDEX(Sheet10!D:D,MATCH(C644&amp;E644,INDEX(Sheet10!A:A&amp;Sheet10!B:B,0),0))</f>
        <v>P23AF</v>
      </c>
      <c r="U644" s="20" t="str">
        <f>VLOOKUP(T644,Sheet10!D:E,2,FALSE)</f>
        <v>Other Female Reproductive System OR Proc.</v>
      </c>
      <c r="V644" s="20"/>
      <c r="W644" s="20"/>
      <c r="X644" s="20"/>
      <c r="Y644" s="20"/>
      <c r="Z644" s="20"/>
      <c r="AA644" s="20"/>
      <c r="AB644" s="20"/>
      <c r="AC644" s="20"/>
      <c r="AD644" s="20"/>
      <c r="AE644" s="20"/>
    </row>
    <row r="645">
      <c r="A645" s="20" t="str">
        <f t="shared" ref="A645:B645" si="646">T645</f>
        <v>P23AG</v>
      </c>
      <c r="B645" s="20" t="str">
        <f t="shared" si="646"/>
        <v>Reconstructive Procedures for Female Reproductive System</v>
      </c>
      <c r="C645" s="20" t="str">
        <f t="shared" si="3"/>
        <v>1</v>
      </c>
      <c r="D645" s="20" t="str">
        <f t="shared" si="4"/>
        <v>23</v>
      </c>
      <c r="E645" s="20" t="str">
        <f t="shared" si="5"/>
        <v>23081</v>
      </c>
      <c r="F645" s="25">
        <v>2308110.0</v>
      </c>
      <c r="G645" s="20" t="s">
        <v>39080</v>
      </c>
      <c r="H645" s="26">
        <v>5248.0</v>
      </c>
      <c r="I645" s="26">
        <v>8037060.0</v>
      </c>
      <c r="J645" s="25">
        <v>1.21</v>
      </c>
      <c r="K645" s="26">
        <v>9724843.0</v>
      </c>
      <c r="L645" s="26">
        <v>8037060.0</v>
      </c>
      <c r="M645" s="25">
        <v>1.21</v>
      </c>
      <c r="N645" s="25">
        <v>1.0</v>
      </c>
      <c r="O645" s="26">
        <v>9724843.0</v>
      </c>
      <c r="P645" s="26">
        <v>4.11784727E10</v>
      </c>
      <c r="Q645" s="26">
        <v>5.1648305465E10</v>
      </c>
      <c r="R645" s="26">
        <v>1.0469832765E10</v>
      </c>
      <c r="S645" s="27">
        <v>0.254</v>
      </c>
      <c r="T645" s="20" t="str">
        <f t="array" ref="T645">INDEX(Sheet10!D:D,MATCH(C645&amp;E645,INDEX(Sheet10!A:A&amp;Sheet10!B:B,0),0))</f>
        <v>P23AG</v>
      </c>
      <c r="U645" s="20" t="str">
        <f>VLOOKUP(T645,Sheet10!D:E,2,FALSE)</f>
        <v>Reconstructive Procedures for Female Reproductive System</v>
      </c>
      <c r="V645" s="20"/>
      <c r="W645" s="20"/>
      <c r="X645" s="20"/>
      <c r="Y645" s="20"/>
      <c r="Z645" s="20"/>
      <c r="AA645" s="20"/>
      <c r="AB645" s="20"/>
      <c r="AC645" s="20"/>
      <c r="AD645" s="20"/>
      <c r="AE645" s="20"/>
    </row>
    <row r="646">
      <c r="A646" s="20" t="str">
        <f t="shared" ref="A646:B646" si="647">T646</f>
        <v>P23AG</v>
      </c>
      <c r="B646" s="20" t="str">
        <f t="shared" si="647"/>
        <v>Reconstructive Procedures for Female Reproductive System</v>
      </c>
      <c r="C646" s="20" t="str">
        <f t="shared" si="3"/>
        <v>1</v>
      </c>
      <c r="D646" s="20" t="str">
        <f t="shared" si="4"/>
        <v>23</v>
      </c>
      <c r="E646" s="20" t="str">
        <f t="shared" si="5"/>
        <v>23081</v>
      </c>
      <c r="F646" s="25">
        <v>2308111.0</v>
      </c>
      <c r="G646" s="20" t="s">
        <v>39089</v>
      </c>
      <c r="H646" s="25">
        <v>388.0</v>
      </c>
      <c r="I646" s="26">
        <v>8037060.0</v>
      </c>
      <c r="J646" s="25">
        <v>2.05</v>
      </c>
      <c r="K646" s="26">
        <v>1.6475973E7</v>
      </c>
      <c r="L646" s="26">
        <v>8037060.0</v>
      </c>
      <c r="M646" s="25">
        <v>2.05</v>
      </c>
      <c r="N646" s="25">
        <v>1.0</v>
      </c>
      <c r="O646" s="26">
        <v>1.6475973E7</v>
      </c>
      <c r="P646" s="26">
        <v>5.5649643E9</v>
      </c>
      <c r="Q646" s="26">
        <v>6.452977524E9</v>
      </c>
      <c r="R646" s="26">
        <v>8.88013224E8</v>
      </c>
      <c r="S646" s="27">
        <v>0.16</v>
      </c>
      <c r="T646" s="20" t="str">
        <f t="array" ref="T646">INDEX(Sheet10!D:D,MATCH(C646&amp;E646,INDEX(Sheet10!A:A&amp;Sheet10!B:B,0),0))</f>
        <v>P23AG</v>
      </c>
      <c r="U646" s="20" t="str">
        <f>VLOOKUP(T646,Sheet10!D:E,2,FALSE)</f>
        <v>Reconstructive Procedures for Female Reproductive System</v>
      </c>
      <c r="V646" s="20"/>
      <c r="W646" s="20"/>
      <c r="X646" s="20"/>
      <c r="Y646" s="20"/>
      <c r="Z646" s="20"/>
      <c r="AA646" s="20"/>
      <c r="AB646" s="20"/>
      <c r="AC646" s="20"/>
      <c r="AD646" s="20"/>
      <c r="AE646" s="20"/>
    </row>
    <row r="647">
      <c r="A647" s="20" t="str">
        <f t="shared" ref="A647:B647" si="648">T647</f>
        <v>P23AJ</v>
      </c>
      <c r="B647" s="20" t="str">
        <f t="shared" si="648"/>
        <v>Endoscopic and Incisional Tubal Interruption Proc.</v>
      </c>
      <c r="C647" s="20" t="str">
        <f t="shared" si="3"/>
        <v>1</v>
      </c>
      <c r="D647" s="20" t="str">
        <f t="shared" si="4"/>
        <v>23</v>
      </c>
      <c r="E647" s="20" t="str">
        <f t="shared" si="5"/>
        <v>23091</v>
      </c>
      <c r="F647" s="25">
        <v>2309119.0</v>
      </c>
      <c r="G647" s="20" t="s">
        <v>26001</v>
      </c>
      <c r="H647" s="25">
        <v>263.0</v>
      </c>
      <c r="I647" s="26">
        <v>8037060.0</v>
      </c>
      <c r="J647" s="25">
        <v>0.9</v>
      </c>
      <c r="K647" s="26">
        <v>7233354.0</v>
      </c>
      <c r="L647" s="26">
        <v>8037060.0</v>
      </c>
      <c r="M647" s="25">
        <v>0.9</v>
      </c>
      <c r="N647" s="25">
        <v>1.0</v>
      </c>
      <c r="O647" s="26">
        <v>7233354.0</v>
      </c>
      <c r="P647" s="26">
        <v>1.0101241E9</v>
      </c>
      <c r="Q647" s="26">
        <v>1.928126102E9</v>
      </c>
      <c r="R647" s="26">
        <v>9.18002002E8</v>
      </c>
      <c r="S647" s="27">
        <v>0.909</v>
      </c>
      <c r="T647" s="20" t="str">
        <f t="array" ref="T647">INDEX(Sheet10!D:D,MATCH(C647&amp;E647,INDEX(Sheet10!A:A&amp;Sheet10!B:B,0),0))</f>
        <v>P23AJ</v>
      </c>
      <c r="U647" s="20" t="str">
        <f>VLOOKUP(T647,Sheet10!D:E,2,FALSE)</f>
        <v>Endoscopic and Incisional Tubal Interruption Proc.</v>
      </c>
      <c r="V647" s="20"/>
      <c r="W647" s="20"/>
      <c r="X647" s="20"/>
      <c r="Y647" s="20"/>
      <c r="Z647" s="20"/>
      <c r="AA647" s="20"/>
      <c r="AB647" s="20"/>
      <c r="AC647" s="20"/>
      <c r="AD647" s="20"/>
      <c r="AE647" s="20"/>
    </row>
    <row r="648">
      <c r="A648" s="20" t="str">
        <f t="shared" ref="A648:B648" si="649">T648</f>
        <v>P23AK</v>
      </c>
      <c r="B648" s="20" t="str">
        <f t="shared" si="649"/>
        <v>Vagina, Cervix &amp; Vulva Proc.</v>
      </c>
      <c r="C648" s="20" t="str">
        <f t="shared" si="3"/>
        <v>1</v>
      </c>
      <c r="D648" s="20" t="str">
        <f t="shared" si="4"/>
        <v>23</v>
      </c>
      <c r="E648" s="20" t="str">
        <f t="shared" si="5"/>
        <v>23101</v>
      </c>
      <c r="F648" s="25">
        <v>2310110.0</v>
      </c>
      <c r="G648" s="20" t="s">
        <v>39104</v>
      </c>
      <c r="H648" s="26">
        <v>31293.0</v>
      </c>
      <c r="I648" s="26">
        <v>8037060.0</v>
      </c>
      <c r="J648" s="25">
        <v>0.59</v>
      </c>
      <c r="K648" s="26">
        <v>4741865.0</v>
      </c>
      <c r="L648" s="26">
        <v>8037060.0</v>
      </c>
      <c r="M648" s="25">
        <v>0.59</v>
      </c>
      <c r="N648" s="25">
        <v>1.02</v>
      </c>
      <c r="O648" s="26">
        <v>4836703.0</v>
      </c>
      <c r="P648" s="26">
        <v>1.508155911E11</v>
      </c>
      <c r="Q648" s="26">
        <v>1.53656312841E11</v>
      </c>
      <c r="R648" s="26">
        <v>2.840721741E9</v>
      </c>
      <c r="S648" s="27">
        <v>0.019</v>
      </c>
      <c r="T648" s="20" t="str">
        <f t="array" ref="T648">INDEX(Sheet10!D:D,MATCH(C648&amp;E648,INDEX(Sheet10!A:A&amp;Sheet10!B:B,0),0))</f>
        <v>P23AK</v>
      </c>
      <c r="U648" s="20" t="str">
        <f>VLOOKUP(T648,Sheet10!D:E,2,FALSE)</f>
        <v>Vagina, Cervix &amp; Vulva Proc.</v>
      </c>
      <c r="V648" s="20"/>
      <c r="W648" s="20"/>
      <c r="X648" s="20"/>
      <c r="Y648" s="20"/>
      <c r="Z648" s="20"/>
      <c r="AA648" s="20"/>
      <c r="AB648" s="20"/>
      <c r="AC648" s="20"/>
      <c r="AD648" s="20"/>
      <c r="AE648" s="20"/>
    </row>
    <row r="649">
      <c r="A649" s="20" t="str">
        <f t="shared" ref="A649:B649" si="650">T649</f>
        <v>P23AK</v>
      </c>
      <c r="B649" s="20" t="str">
        <f t="shared" si="650"/>
        <v>Vagina, Cervix &amp; Vulva Proc.</v>
      </c>
      <c r="C649" s="20" t="str">
        <f t="shared" si="3"/>
        <v>1</v>
      </c>
      <c r="D649" s="20" t="str">
        <f t="shared" si="4"/>
        <v>23</v>
      </c>
      <c r="E649" s="20" t="str">
        <f t="shared" si="5"/>
        <v>23101</v>
      </c>
      <c r="F649" s="25">
        <v>2310111.0</v>
      </c>
      <c r="G649" s="20" t="s">
        <v>39111</v>
      </c>
      <c r="H649" s="26">
        <v>2351.0</v>
      </c>
      <c r="I649" s="26">
        <v>8037060.0</v>
      </c>
      <c r="J649" s="25">
        <v>0.98</v>
      </c>
      <c r="K649" s="26">
        <v>7876319.0</v>
      </c>
      <c r="L649" s="26">
        <v>8037060.0</v>
      </c>
      <c r="M649" s="25">
        <v>0.98</v>
      </c>
      <c r="N649" s="25">
        <v>1.17</v>
      </c>
      <c r="O649" s="26">
        <v>9215293.0</v>
      </c>
      <c r="P649" s="26">
        <v>2.17014924E10</v>
      </c>
      <c r="Q649" s="26">
        <v>2.1850745834E10</v>
      </c>
      <c r="R649" s="26">
        <v>1.49253434E8</v>
      </c>
      <c r="S649" s="27">
        <v>0.007</v>
      </c>
      <c r="T649" s="20" t="str">
        <f t="array" ref="T649">INDEX(Sheet10!D:D,MATCH(C649&amp;E649,INDEX(Sheet10!A:A&amp;Sheet10!B:B,0),0))</f>
        <v>P23AK</v>
      </c>
      <c r="U649" s="20" t="str">
        <f>VLOOKUP(T649,Sheet10!D:E,2,FALSE)</f>
        <v>Vagina, Cervix &amp; Vulva Proc.</v>
      </c>
      <c r="V649" s="20"/>
      <c r="W649" s="20"/>
      <c r="X649" s="20"/>
      <c r="Y649" s="20"/>
      <c r="Z649" s="20"/>
      <c r="AA649" s="20"/>
      <c r="AB649" s="20"/>
      <c r="AC649" s="20"/>
      <c r="AD649" s="20"/>
      <c r="AE649" s="20"/>
    </row>
    <row r="650">
      <c r="A650" s="20" t="str">
        <f t="shared" ref="A650:B650" si="651">T650</f>
        <v>P23AK</v>
      </c>
      <c r="B650" s="20" t="str">
        <f t="shared" si="651"/>
        <v>Vagina, Cervix &amp; Vulva Proc.</v>
      </c>
      <c r="C650" s="20" t="str">
        <f t="shared" si="3"/>
        <v>1</v>
      </c>
      <c r="D650" s="20" t="str">
        <f t="shared" si="4"/>
        <v>23</v>
      </c>
      <c r="E650" s="20" t="str">
        <f t="shared" si="5"/>
        <v>23101</v>
      </c>
      <c r="F650" s="25">
        <v>2310112.0</v>
      </c>
      <c r="G650" s="20" t="s">
        <v>39118</v>
      </c>
      <c r="H650" s="25">
        <v>170.0</v>
      </c>
      <c r="I650" s="26">
        <v>8037060.0</v>
      </c>
      <c r="J650" s="25">
        <v>2.02</v>
      </c>
      <c r="K650" s="26">
        <v>1.6234861E7</v>
      </c>
      <c r="L650" s="26">
        <v>8037060.0</v>
      </c>
      <c r="M650" s="25">
        <v>2.02</v>
      </c>
      <c r="N650" s="25">
        <v>1.15</v>
      </c>
      <c r="O650" s="26">
        <v>1.867009E7</v>
      </c>
      <c r="P650" s="26">
        <v>3.1760264E9</v>
      </c>
      <c r="Q650" s="26">
        <v>3.200045365E9</v>
      </c>
      <c r="R650" s="26">
        <v>2.4018965E7</v>
      </c>
      <c r="S650" s="27">
        <v>0.008</v>
      </c>
      <c r="T650" s="20" t="str">
        <f t="array" ref="T650">INDEX(Sheet10!D:D,MATCH(C650&amp;E650,INDEX(Sheet10!A:A&amp;Sheet10!B:B,0),0))</f>
        <v>P23AK</v>
      </c>
      <c r="U650" s="20" t="str">
        <f>VLOOKUP(T650,Sheet10!D:E,2,FALSE)</f>
        <v>Vagina, Cervix &amp; Vulva Proc.</v>
      </c>
      <c r="V650" s="20"/>
      <c r="W650" s="20"/>
      <c r="X650" s="20"/>
      <c r="Y650" s="20"/>
      <c r="Z650" s="20"/>
      <c r="AA650" s="20"/>
      <c r="AB650" s="20"/>
      <c r="AC650" s="20"/>
      <c r="AD650" s="20"/>
      <c r="AE650" s="20"/>
    </row>
    <row r="651">
      <c r="A651" s="20" t="str">
        <f t="shared" ref="A651:B651" si="652">T651</f>
        <v>P23AM</v>
      </c>
      <c r="B651" s="20" t="str">
        <f t="shared" si="652"/>
        <v>Dilatation &amp; Curretage Proc.</v>
      </c>
      <c r="C651" s="20" t="str">
        <f t="shared" si="3"/>
        <v>1</v>
      </c>
      <c r="D651" s="20" t="str">
        <f t="shared" si="4"/>
        <v>23</v>
      </c>
      <c r="E651" s="20" t="str">
        <f t="shared" si="5"/>
        <v>23121</v>
      </c>
      <c r="F651" s="25">
        <v>2312110.0</v>
      </c>
      <c r="G651" s="20" t="s">
        <v>39126</v>
      </c>
      <c r="H651" s="26">
        <v>43608.0</v>
      </c>
      <c r="I651" s="26">
        <v>8037060.0</v>
      </c>
      <c r="J651" s="25">
        <v>0.54</v>
      </c>
      <c r="K651" s="26">
        <v>4340012.0</v>
      </c>
      <c r="L651" s="26">
        <v>8037060.0</v>
      </c>
      <c r="M651" s="25">
        <v>0.54</v>
      </c>
      <c r="N651" s="25">
        <v>0.87</v>
      </c>
      <c r="O651" s="26">
        <v>3775811.0</v>
      </c>
      <c r="P651" s="26">
        <v>1.559368571E11</v>
      </c>
      <c r="Q651" s="26">
        <v>1.67811961843E11</v>
      </c>
      <c r="R651" s="26">
        <v>1.1875104743E10</v>
      </c>
      <c r="S651" s="27">
        <v>0.076</v>
      </c>
      <c r="T651" s="20" t="str">
        <f t="array" ref="T651">INDEX(Sheet10!D:D,MATCH(C651&amp;E651,INDEX(Sheet10!A:A&amp;Sheet10!B:B,0),0))</f>
        <v>P23AM</v>
      </c>
      <c r="U651" s="20" t="str">
        <f>VLOOKUP(T651,Sheet10!D:E,2,FALSE)</f>
        <v>Dilatation &amp; Curretage Proc.</v>
      </c>
      <c r="V651" s="20"/>
      <c r="W651" s="20"/>
      <c r="X651" s="20"/>
      <c r="Y651" s="20"/>
      <c r="Z651" s="20"/>
      <c r="AA651" s="20"/>
      <c r="AB651" s="20"/>
      <c r="AC651" s="20"/>
      <c r="AD651" s="20"/>
      <c r="AE651" s="20"/>
    </row>
    <row r="652">
      <c r="A652" s="20" t="str">
        <f t="shared" ref="A652:B652" si="653">T652</f>
        <v>P23AM</v>
      </c>
      <c r="B652" s="20" t="str">
        <f t="shared" si="653"/>
        <v>Dilatation &amp; Curretage Proc.</v>
      </c>
      <c r="C652" s="20" t="str">
        <f t="shared" si="3"/>
        <v>1</v>
      </c>
      <c r="D652" s="20" t="str">
        <f t="shared" si="4"/>
        <v>23</v>
      </c>
      <c r="E652" s="20" t="str">
        <f t="shared" si="5"/>
        <v>23121</v>
      </c>
      <c r="F652" s="25">
        <v>2312111.0</v>
      </c>
      <c r="G652" s="20" t="s">
        <v>39134</v>
      </c>
      <c r="H652" s="26">
        <v>1967.0</v>
      </c>
      <c r="I652" s="26">
        <v>8037060.0</v>
      </c>
      <c r="J652" s="25">
        <v>0.75</v>
      </c>
      <c r="K652" s="26">
        <v>6027795.0</v>
      </c>
      <c r="L652" s="26">
        <v>8037060.0</v>
      </c>
      <c r="M652" s="25">
        <v>0.75</v>
      </c>
      <c r="N652" s="25">
        <v>1.0</v>
      </c>
      <c r="O652" s="26">
        <v>6027795.0</v>
      </c>
      <c r="P652" s="26">
        <v>1.00124182E10</v>
      </c>
      <c r="Q652" s="26">
        <v>1.2052242765E10</v>
      </c>
      <c r="R652" s="26">
        <v>2.039824565E9</v>
      </c>
      <c r="S652" s="27">
        <v>0.204</v>
      </c>
      <c r="T652" s="20" t="str">
        <f t="array" ref="T652">INDEX(Sheet10!D:D,MATCH(C652&amp;E652,INDEX(Sheet10!A:A&amp;Sheet10!B:B,0),0))</f>
        <v>P23AM</v>
      </c>
      <c r="U652" s="20" t="str">
        <f>VLOOKUP(T652,Sheet10!D:E,2,FALSE)</f>
        <v>Dilatation &amp; Curretage Proc.</v>
      </c>
      <c r="V652" s="20"/>
      <c r="W652" s="20"/>
      <c r="X652" s="20"/>
      <c r="Y652" s="20"/>
      <c r="Z652" s="20"/>
      <c r="AA652" s="20"/>
      <c r="AB652" s="20"/>
      <c r="AC652" s="20"/>
      <c r="AD652" s="20"/>
      <c r="AE652" s="20"/>
    </row>
    <row r="653">
      <c r="A653" s="20" t="str">
        <f t="shared" ref="A653:B653" si="654">T653</f>
        <v>P23AM</v>
      </c>
      <c r="B653" s="20" t="str">
        <f t="shared" si="654"/>
        <v>Dilatation &amp; Curretage Proc.</v>
      </c>
      <c r="C653" s="20" t="str">
        <f t="shared" si="3"/>
        <v>1</v>
      </c>
      <c r="D653" s="20" t="str">
        <f t="shared" si="4"/>
        <v>23</v>
      </c>
      <c r="E653" s="20" t="str">
        <f t="shared" si="5"/>
        <v>23121</v>
      </c>
      <c r="F653" s="25">
        <v>2312112.0</v>
      </c>
      <c r="G653" s="20" t="s">
        <v>39143</v>
      </c>
      <c r="H653" s="25">
        <v>67.0</v>
      </c>
      <c r="I653" s="26">
        <v>8037060.0</v>
      </c>
      <c r="J653" s="25">
        <v>0.9</v>
      </c>
      <c r="K653" s="26">
        <v>7233354.0</v>
      </c>
      <c r="L653" s="26">
        <v>8037060.0</v>
      </c>
      <c r="M653" s="25">
        <v>0.9</v>
      </c>
      <c r="N653" s="25">
        <v>1.0</v>
      </c>
      <c r="O653" s="26">
        <v>7233354.0</v>
      </c>
      <c r="P653" s="26">
        <v>4.519045E8</v>
      </c>
      <c r="Q653" s="26">
        <v>4.94574718E8</v>
      </c>
      <c r="R653" s="26">
        <v>4.2670218E7</v>
      </c>
      <c r="S653" s="27">
        <v>0.094</v>
      </c>
      <c r="T653" s="20" t="str">
        <f t="array" ref="T653">INDEX(Sheet10!D:D,MATCH(C653&amp;E653,INDEX(Sheet10!A:A&amp;Sheet10!B:B,0),0))</f>
        <v>P23AM</v>
      </c>
      <c r="U653" s="20" t="str">
        <f>VLOOKUP(T653,Sheet10!D:E,2,FALSE)</f>
        <v>Dilatation &amp; Curretage Proc.</v>
      </c>
      <c r="V653" s="20"/>
      <c r="W653" s="20"/>
      <c r="X653" s="20"/>
      <c r="Y653" s="20"/>
      <c r="Z653" s="20"/>
      <c r="AA653" s="20"/>
      <c r="AB653" s="20"/>
      <c r="AC653" s="20"/>
      <c r="AD653" s="20"/>
      <c r="AE653" s="20"/>
    </row>
    <row r="654">
      <c r="A654" s="20" t="str">
        <f t="shared" ref="A654:B654" si="655">T654</f>
        <v>D23AA</v>
      </c>
      <c r="B654" s="20" t="str">
        <f t="shared" si="655"/>
        <v>Lap. Uterine &amp; Adnexa Proc. w Non Ovarian/Adnexal Neoplasms</v>
      </c>
      <c r="C654" s="20" t="str">
        <f t="shared" si="3"/>
        <v>1</v>
      </c>
      <c r="D654" s="20" t="str">
        <f t="shared" si="4"/>
        <v>23</v>
      </c>
      <c r="E654" s="20" t="str">
        <f t="shared" si="5"/>
        <v>23611</v>
      </c>
      <c r="F654" s="25">
        <v>2361110.0</v>
      </c>
      <c r="G654" s="20" t="s">
        <v>39150</v>
      </c>
      <c r="H654" s="26">
        <v>1944.0</v>
      </c>
      <c r="I654" s="26">
        <v>8037060.0</v>
      </c>
      <c r="J654" s="25">
        <v>0.53</v>
      </c>
      <c r="K654" s="26">
        <v>4259642.0</v>
      </c>
      <c r="L654" s="26">
        <v>8037060.0</v>
      </c>
      <c r="M654" s="25">
        <v>0.53</v>
      </c>
      <c r="N654" s="25">
        <v>1.07</v>
      </c>
      <c r="O654" s="26">
        <v>4557817.0</v>
      </c>
      <c r="P654" s="26">
        <v>8.8564071E9</v>
      </c>
      <c r="Q654" s="26">
        <v>9.016883215E9</v>
      </c>
      <c r="R654" s="26">
        <v>1.60476115E8</v>
      </c>
      <c r="S654" s="27">
        <v>0.018</v>
      </c>
      <c r="T654" s="20" t="str">
        <f t="array" ref="T654">INDEX(Sheet10!D:D,MATCH(C654&amp;E654,INDEX(Sheet10!A:A&amp;Sheet10!B:B,0),0))</f>
        <v>D23AA</v>
      </c>
      <c r="U654" s="20" t="str">
        <f>VLOOKUP(T654,Sheet10!D:E,2,FALSE)</f>
        <v>Lap. Uterine &amp; Adnexa Proc. w Non Ovarian/Adnexal Neoplasms</v>
      </c>
      <c r="V654" s="20"/>
      <c r="W654" s="20"/>
      <c r="X654" s="20"/>
      <c r="Y654" s="20"/>
      <c r="Z654" s="20"/>
      <c r="AA654" s="20"/>
      <c r="AB654" s="20"/>
      <c r="AC654" s="20"/>
      <c r="AD654" s="20"/>
      <c r="AE654" s="20"/>
    </row>
    <row r="655">
      <c r="A655" s="20" t="str">
        <f t="shared" ref="A655:B655" si="656">T655</f>
        <v>D23AA</v>
      </c>
      <c r="B655" s="20" t="str">
        <f t="shared" si="656"/>
        <v>Lap. Uterine &amp; Adnexa Proc. w Non Ovarian/Adnexal Neoplasms</v>
      </c>
      <c r="C655" s="20" t="str">
        <f t="shared" si="3"/>
        <v>1</v>
      </c>
      <c r="D655" s="20" t="str">
        <f t="shared" si="4"/>
        <v>23</v>
      </c>
      <c r="E655" s="20" t="str">
        <f t="shared" si="5"/>
        <v>23611</v>
      </c>
      <c r="F655" s="25">
        <v>2361111.0</v>
      </c>
      <c r="G655" s="20" t="s">
        <v>39159</v>
      </c>
      <c r="H655" s="26">
        <v>1002.0</v>
      </c>
      <c r="I655" s="26">
        <v>8037060.0</v>
      </c>
      <c r="J655" s="25">
        <v>0.8</v>
      </c>
      <c r="K655" s="26">
        <v>6429648.0</v>
      </c>
      <c r="L655" s="26">
        <v>8037060.0</v>
      </c>
      <c r="M655" s="25">
        <v>0.8</v>
      </c>
      <c r="N655" s="25">
        <v>1.36</v>
      </c>
      <c r="O655" s="26">
        <v>8744321.0</v>
      </c>
      <c r="P655" s="26">
        <v>8.7566132E9</v>
      </c>
      <c r="Q655" s="26">
        <v>8.868752923E9</v>
      </c>
      <c r="R655" s="26">
        <v>1.12139723E8</v>
      </c>
      <c r="S655" s="27">
        <v>0.013</v>
      </c>
      <c r="T655" s="20" t="str">
        <f t="array" ref="T655">INDEX(Sheet10!D:D,MATCH(C655&amp;E655,INDEX(Sheet10!A:A&amp;Sheet10!B:B,0),0))</f>
        <v>D23AA</v>
      </c>
      <c r="U655" s="20" t="str">
        <f>VLOOKUP(T655,Sheet10!D:E,2,FALSE)</f>
        <v>Lap. Uterine &amp; Adnexa Proc. w Non Ovarian/Adnexal Neoplasms</v>
      </c>
      <c r="V655" s="20"/>
      <c r="W655" s="20"/>
      <c r="X655" s="20"/>
      <c r="Y655" s="20"/>
      <c r="Z655" s="20"/>
      <c r="AA655" s="20"/>
      <c r="AB655" s="20"/>
      <c r="AC655" s="20"/>
      <c r="AD655" s="20"/>
      <c r="AE655" s="20"/>
    </row>
    <row r="656">
      <c r="A656" s="20" t="str">
        <f t="shared" ref="A656:B656" si="657">T656</f>
        <v>D23AA</v>
      </c>
      <c r="B656" s="20" t="str">
        <f t="shared" si="657"/>
        <v>Lap. Uterine &amp; Adnexa Proc. w Non Ovarian/Adnexal Neoplasms</v>
      </c>
      <c r="C656" s="20" t="str">
        <f t="shared" si="3"/>
        <v>1</v>
      </c>
      <c r="D656" s="20" t="str">
        <f t="shared" si="4"/>
        <v>23</v>
      </c>
      <c r="E656" s="20" t="str">
        <f t="shared" si="5"/>
        <v>23611</v>
      </c>
      <c r="F656" s="25">
        <v>2361112.0</v>
      </c>
      <c r="G656" s="20" t="s">
        <v>39166</v>
      </c>
      <c r="H656" s="25">
        <v>638.0</v>
      </c>
      <c r="I656" s="26">
        <v>8037060.0</v>
      </c>
      <c r="J656" s="25">
        <v>1.56</v>
      </c>
      <c r="K656" s="26">
        <v>1.2537814E7</v>
      </c>
      <c r="L656" s="26">
        <v>8037060.0</v>
      </c>
      <c r="M656" s="25">
        <v>1.56</v>
      </c>
      <c r="N656" s="25">
        <v>1.3</v>
      </c>
      <c r="O656" s="26">
        <v>1.6299158E7</v>
      </c>
      <c r="P656" s="26">
        <v>1.04276804E10</v>
      </c>
      <c r="Q656" s="26">
        <v>1.0498454989E10</v>
      </c>
      <c r="R656" s="26">
        <v>7.0774589E7</v>
      </c>
      <c r="S656" s="27">
        <v>0.007</v>
      </c>
      <c r="T656" s="20" t="str">
        <f t="array" ref="T656">INDEX(Sheet10!D:D,MATCH(C656&amp;E656,INDEX(Sheet10!A:A&amp;Sheet10!B:B,0),0))</f>
        <v>D23AA</v>
      </c>
      <c r="U656" s="20" t="str">
        <f>VLOOKUP(T656,Sheet10!D:E,2,FALSE)</f>
        <v>Lap. Uterine &amp; Adnexa Proc. w Non Ovarian/Adnexal Neoplasms</v>
      </c>
      <c r="V656" s="20"/>
      <c r="W656" s="20"/>
      <c r="X656" s="20"/>
      <c r="Y656" s="20"/>
      <c r="Z656" s="20"/>
      <c r="AA656" s="20"/>
      <c r="AB656" s="20"/>
      <c r="AC656" s="20"/>
      <c r="AD656" s="20"/>
      <c r="AE656" s="20"/>
    </row>
    <row r="657">
      <c r="A657" s="20" t="str">
        <f t="shared" ref="A657:B657" si="658">T657</f>
        <v>D23AB</v>
      </c>
      <c r="B657" s="20" t="str">
        <f t="shared" si="658"/>
        <v>Lap. Uterine &amp; Adnexa Proc. w Ovarian/Adnexal Neoplasms</v>
      </c>
      <c r="C657" s="20" t="str">
        <f t="shared" si="3"/>
        <v>1</v>
      </c>
      <c r="D657" s="20" t="str">
        <f t="shared" si="4"/>
        <v>23</v>
      </c>
      <c r="E657" s="20" t="str">
        <f t="shared" si="5"/>
        <v>23621</v>
      </c>
      <c r="F657" s="25">
        <v>2362110.0</v>
      </c>
      <c r="G657" s="20" t="s">
        <v>39175</v>
      </c>
      <c r="H657" s="26">
        <v>1487.0</v>
      </c>
      <c r="I657" s="26">
        <v>8037060.0</v>
      </c>
      <c r="J657" s="25">
        <v>0.54</v>
      </c>
      <c r="K657" s="26">
        <v>4340012.0</v>
      </c>
      <c r="L657" s="26">
        <v>8037060.0</v>
      </c>
      <c r="M657" s="25">
        <v>0.54</v>
      </c>
      <c r="N657" s="25">
        <v>1.0</v>
      </c>
      <c r="O657" s="26">
        <v>4340012.0</v>
      </c>
      <c r="P657" s="26">
        <v>6.5405622E9</v>
      </c>
      <c r="Q657" s="26">
        <v>6.590419439E9</v>
      </c>
      <c r="R657" s="26">
        <v>4.9857239E7</v>
      </c>
      <c r="S657" s="27">
        <v>0.008</v>
      </c>
      <c r="T657" s="20" t="str">
        <f t="array" ref="T657">INDEX(Sheet10!D:D,MATCH(C657&amp;E657,INDEX(Sheet10!A:A&amp;Sheet10!B:B,0),0))</f>
        <v>D23AB</v>
      </c>
      <c r="U657" s="20" t="str">
        <f>VLOOKUP(T657,Sheet10!D:E,2,FALSE)</f>
        <v>Lap. Uterine &amp; Adnexa Proc. w Ovarian/Adnexal Neoplasms</v>
      </c>
      <c r="V657" s="20"/>
      <c r="W657" s="20"/>
      <c r="X657" s="20"/>
      <c r="Y657" s="20"/>
      <c r="Z657" s="20"/>
      <c r="AA657" s="20"/>
      <c r="AB657" s="20"/>
      <c r="AC657" s="20"/>
      <c r="AD657" s="20"/>
      <c r="AE657" s="20"/>
    </row>
    <row r="658">
      <c r="A658" s="20" t="str">
        <f t="shared" ref="A658:B658" si="659">T658</f>
        <v>D23AB</v>
      </c>
      <c r="B658" s="20" t="str">
        <f t="shared" si="659"/>
        <v>Lap. Uterine &amp; Adnexa Proc. w Ovarian/Adnexal Neoplasms</v>
      </c>
      <c r="C658" s="20" t="str">
        <f t="shared" si="3"/>
        <v>1</v>
      </c>
      <c r="D658" s="20" t="str">
        <f t="shared" si="4"/>
        <v>23</v>
      </c>
      <c r="E658" s="20" t="str">
        <f t="shared" si="5"/>
        <v>23621</v>
      </c>
      <c r="F658" s="25">
        <v>2362111.0</v>
      </c>
      <c r="G658" s="20" t="s">
        <v>39190</v>
      </c>
      <c r="H658" s="26">
        <v>1791.0</v>
      </c>
      <c r="I658" s="26">
        <v>8037060.0</v>
      </c>
      <c r="J658" s="25">
        <v>0.8</v>
      </c>
      <c r="K658" s="26">
        <v>6429648.0</v>
      </c>
      <c r="L658" s="26">
        <v>8037060.0</v>
      </c>
      <c r="M658" s="25">
        <v>0.8</v>
      </c>
      <c r="N658" s="25">
        <v>1.19</v>
      </c>
      <c r="O658" s="26">
        <v>7651281.0</v>
      </c>
      <c r="P658" s="26">
        <v>1.36753027E10</v>
      </c>
      <c r="Q658" s="26">
        <v>1.3916124486E10</v>
      </c>
      <c r="R658" s="26">
        <v>2.40821786E8</v>
      </c>
      <c r="S658" s="27">
        <v>0.018</v>
      </c>
      <c r="T658" s="20" t="str">
        <f t="array" ref="T658">INDEX(Sheet10!D:D,MATCH(C658&amp;E658,INDEX(Sheet10!A:A&amp;Sheet10!B:B,0),0))</f>
        <v>D23AB</v>
      </c>
      <c r="U658" s="20" t="str">
        <f>VLOOKUP(T658,Sheet10!D:E,2,FALSE)</f>
        <v>Lap. Uterine &amp; Adnexa Proc. w Ovarian/Adnexal Neoplasms</v>
      </c>
      <c r="V658" s="20"/>
      <c r="W658" s="20"/>
      <c r="X658" s="20"/>
      <c r="Y658" s="20"/>
      <c r="Z658" s="20"/>
      <c r="AA658" s="20"/>
      <c r="AB658" s="20"/>
      <c r="AC658" s="20"/>
      <c r="AD658" s="20"/>
      <c r="AE658" s="20"/>
    </row>
    <row r="659">
      <c r="A659" s="20" t="str">
        <f t="shared" ref="A659:B659" si="660">T659</f>
        <v>D23AB</v>
      </c>
      <c r="B659" s="20" t="str">
        <f t="shared" si="660"/>
        <v>Lap. Uterine &amp; Adnexa Proc. w Ovarian/Adnexal Neoplasms</v>
      </c>
      <c r="C659" s="20" t="str">
        <f t="shared" si="3"/>
        <v>1</v>
      </c>
      <c r="D659" s="20" t="str">
        <f t="shared" si="4"/>
        <v>23</v>
      </c>
      <c r="E659" s="20" t="str">
        <f t="shared" si="5"/>
        <v>23621</v>
      </c>
      <c r="F659" s="25">
        <v>2362112.0</v>
      </c>
      <c r="G659" s="20" t="s">
        <v>39203</v>
      </c>
      <c r="H659" s="25">
        <v>628.0</v>
      </c>
      <c r="I659" s="26">
        <v>8037060.0</v>
      </c>
      <c r="J659" s="25">
        <v>1.47</v>
      </c>
      <c r="K659" s="26">
        <v>1.1814478E7</v>
      </c>
      <c r="L659" s="26">
        <v>8037060.0</v>
      </c>
      <c r="M659" s="25">
        <v>1.47</v>
      </c>
      <c r="N659" s="25">
        <v>1.34</v>
      </c>
      <c r="O659" s="26">
        <v>1.5831401E7</v>
      </c>
      <c r="P659" s="26">
        <v>9.9185375E9</v>
      </c>
      <c r="Q659" s="26">
        <v>1.0068258684E10</v>
      </c>
      <c r="R659" s="26">
        <v>1.49721184E8</v>
      </c>
      <c r="S659" s="27">
        <v>0.015</v>
      </c>
      <c r="T659" s="20" t="str">
        <f t="array" ref="T659">INDEX(Sheet10!D:D,MATCH(C659&amp;E659,INDEX(Sheet10!A:A&amp;Sheet10!B:B,0),0))</f>
        <v>D23AB</v>
      </c>
      <c r="U659" s="20" t="str">
        <f>VLOOKUP(T659,Sheet10!D:E,2,FALSE)</f>
        <v>Lap. Uterine &amp; Adnexa Proc. w Ovarian/Adnexal Neoplasms</v>
      </c>
      <c r="V659" s="20"/>
      <c r="W659" s="20"/>
      <c r="X659" s="20"/>
      <c r="Y659" s="20"/>
      <c r="Z659" s="20"/>
      <c r="AA659" s="20"/>
      <c r="AB659" s="20"/>
      <c r="AC659" s="20"/>
      <c r="AD659" s="20"/>
      <c r="AE659" s="20"/>
    </row>
    <row r="660">
      <c r="A660" s="20" t="str">
        <f t="shared" ref="A660:B660" si="661">T660</f>
        <v>D23AC</v>
      </c>
      <c r="B660" s="20" t="str">
        <f t="shared" si="661"/>
        <v>Other Neoplasms of Female Reproductive System</v>
      </c>
      <c r="C660" s="20" t="str">
        <f t="shared" si="3"/>
        <v>1</v>
      </c>
      <c r="D660" s="20" t="str">
        <f t="shared" si="4"/>
        <v>23</v>
      </c>
      <c r="E660" s="20" t="str">
        <f t="shared" si="5"/>
        <v>23631</v>
      </c>
      <c r="F660" s="25">
        <v>2363119.0</v>
      </c>
      <c r="G660" s="20" t="s">
        <v>26055</v>
      </c>
      <c r="H660" s="25">
        <v>139.0</v>
      </c>
      <c r="I660" s="26">
        <v>8037060.0</v>
      </c>
      <c r="J660" s="25">
        <v>0.41</v>
      </c>
      <c r="K660" s="26">
        <v>3295195.0</v>
      </c>
      <c r="L660" s="26">
        <v>8037060.0</v>
      </c>
      <c r="M660" s="25">
        <v>0.41</v>
      </c>
      <c r="N660" s="25">
        <v>1.35</v>
      </c>
      <c r="O660" s="26">
        <v>4448513.0</v>
      </c>
      <c r="P660" s="26">
        <v>6.254011E8</v>
      </c>
      <c r="Q660" s="26">
        <v>6.32612461E8</v>
      </c>
      <c r="R660" s="26">
        <v>7211361.0</v>
      </c>
      <c r="S660" s="27">
        <v>0.012</v>
      </c>
      <c r="T660" s="20" t="str">
        <f t="array" ref="T660">INDEX(Sheet10!D:D,MATCH(C660&amp;E660,INDEX(Sheet10!A:A&amp;Sheet10!B:B,0),0))</f>
        <v>D23AC</v>
      </c>
      <c r="U660" s="20" t="str">
        <f>VLOOKUP(T660,Sheet10!D:E,2,FALSE)</f>
        <v>Other Neoplasms of Female Reproductive System</v>
      </c>
      <c r="V660" s="20"/>
      <c r="W660" s="20"/>
      <c r="X660" s="20"/>
      <c r="Y660" s="20"/>
      <c r="Z660" s="20"/>
      <c r="AA660" s="20"/>
      <c r="AB660" s="20"/>
      <c r="AC660" s="20"/>
      <c r="AD660" s="20"/>
      <c r="AE660" s="20"/>
    </row>
    <row r="661">
      <c r="A661" s="20" t="str">
        <f t="shared" ref="A661:B661" si="662">T661</f>
        <v>D23AD</v>
      </c>
      <c r="B661" s="20" t="str">
        <f t="shared" si="662"/>
        <v>Female Pelvic Infections</v>
      </c>
      <c r="C661" s="20" t="str">
        <f t="shared" si="3"/>
        <v>1</v>
      </c>
      <c r="D661" s="20" t="str">
        <f t="shared" si="4"/>
        <v>23</v>
      </c>
      <c r="E661" s="20" t="str">
        <f t="shared" si="5"/>
        <v>23641</v>
      </c>
      <c r="F661" s="25">
        <v>2364110.0</v>
      </c>
      <c r="G661" s="20" t="s">
        <v>39244</v>
      </c>
      <c r="H661" s="26">
        <v>7911.0</v>
      </c>
      <c r="I661" s="26">
        <v>8037060.0</v>
      </c>
      <c r="J661" s="25">
        <v>0.49</v>
      </c>
      <c r="K661" s="26">
        <v>3938159.0</v>
      </c>
      <c r="L661" s="26">
        <v>8037060.0</v>
      </c>
      <c r="M661" s="25">
        <v>0.49</v>
      </c>
      <c r="N661" s="25">
        <v>1.0</v>
      </c>
      <c r="O661" s="26">
        <v>3938159.0</v>
      </c>
      <c r="P661" s="26">
        <v>2.44900652E10</v>
      </c>
      <c r="Q661" s="26">
        <v>3.1953461513E10</v>
      </c>
      <c r="R661" s="26">
        <v>7.463396313E9</v>
      </c>
      <c r="S661" s="27">
        <v>0.305</v>
      </c>
      <c r="T661" s="20" t="str">
        <f t="array" ref="T661">INDEX(Sheet10!D:D,MATCH(C661&amp;E661,INDEX(Sheet10!A:A&amp;Sheet10!B:B,0),0))</f>
        <v>D23AD</v>
      </c>
      <c r="U661" s="20" t="str">
        <f>VLOOKUP(T661,Sheet10!D:E,2,FALSE)</f>
        <v>Female Pelvic Infections</v>
      </c>
      <c r="V661" s="20"/>
      <c r="W661" s="20"/>
      <c r="X661" s="20"/>
      <c r="Y661" s="20"/>
      <c r="Z661" s="20"/>
      <c r="AA661" s="20"/>
      <c r="AB661" s="20"/>
      <c r="AC661" s="20"/>
      <c r="AD661" s="20"/>
      <c r="AE661" s="20"/>
    </row>
    <row r="662">
      <c r="A662" s="20" t="str">
        <f t="shared" ref="A662:B662" si="663">T662</f>
        <v>D23AD</v>
      </c>
      <c r="B662" s="20" t="str">
        <f t="shared" si="663"/>
        <v>Female Pelvic Infections</v>
      </c>
      <c r="C662" s="20" t="str">
        <f t="shared" si="3"/>
        <v>1</v>
      </c>
      <c r="D662" s="20" t="str">
        <f t="shared" si="4"/>
        <v>23</v>
      </c>
      <c r="E662" s="20" t="str">
        <f t="shared" si="5"/>
        <v>23641</v>
      </c>
      <c r="F662" s="25">
        <v>2364111.0</v>
      </c>
      <c r="G662" s="20" t="s">
        <v>39259</v>
      </c>
      <c r="H662" s="25">
        <v>818.0</v>
      </c>
      <c r="I662" s="26">
        <v>8037060.0</v>
      </c>
      <c r="J662" s="25">
        <v>0.61</v>
      </c>
      <c r="K662" s="26">
        <v>4902607.0</v>
      </c>
      <c r="L662" s="26">
        <v>8037060.0</v>
      </c>
      <c r="M662" s="25">
        <v>0.61</v>
      </c>
      <c r="N662" s="25">
        <v>1.0</v>
      </c>
      <c r="O662" s="26">
        <v>4902607.0</v>
      </c>
      <c r="P662" s="26">
        <v>3.7731336E9</v>
      </c>
      <c r="Q662" s="26">
        <v>4.110902199E9</v>
      </c>
      <c r="R662" s="26">
        <v>3.37768599E8</v>
      </c>
      <c r="S662" s="27">
        <v>0.09</v>
      </c>
      <c r="T662" s="20" t="str">
        <f t="array" ref="T662">INDEX(Sheet10!D:D,MATCH(C662&amp;E662,INDEX(Sheet10!A:A&amp;Sheet10!B:B,0),0))</f>
        <v>D23AD</v>
      </c>
      <c r="U662" s="20" t="str">
        <f>VLOOKUP(T662,Sheet10!D:E,2,FALSE)</f>
        <v>Female Pelvic Infections</v>
      </c>
      <c r="V662" s="20"/>
      <c r="W662" s="20"/>
      <c r="X662" s="20"/>
      <c r="Y662" s="20"/>
      <c r="Z662" s="20"/>
      <c r="AA662" s="20"/>
      <c r="AB662" s="20"/>
      <c r="AC662" s="20"/>
      <c r="AD662" s="20"/>
      <c r="AE662" s="20"/>
    </row>
    <row r="663">
      <c r="A663" s="20" t="str">
        <f t="shared" ref="A663:B663" si="664">T663</f>
        <v>D23AE</v>
      </c>
      <c r="B663" s="20" t="str">
        <f t="shared" si="664"/>
        <v>Lower Genitourinary Tract Infections</v>
      </c>
      <c r="C663" s="20" t="str">
        <f t="shared" si="3"/>
        <v>1</v>
      </c>
      <c r="D663" s="20" t="str">
        <f t="shared" si="4"/>
        <v>23</v>
      </c>
      <c r="E663" s="20" t="str">
        <f t="shared" si="5"/>
        <v>23651</v>
      </c>
      <c r="F663" s="25">
        <v>2365110.0</v>
      </c>
      <c r="G663" s="20" t="s">
        <v>39272</v>
      </c>
      <c r="H663" s="26">
        <v>1808.0</v>
      </c>
      <c r="I663" s="26">
        <v>8037060.0</v>
      </c>
      <c r="J663" s="25">
        <v>0.44</v>
      </c>
      <c r="K663" s="26">
        <v>3536306.0</v>
      </c>
      <c r="L663" s="26">
        <v>8037060.0</v>
      </c>
      <c r="M663" s="25">
        <v>0.44</v>
      </c>
      <c r="N663" s="25">
        <v>1.0</v>
      </c>
      <c r="O663" s="26">
        <v>3536306.0</v>
      </c>
      <c r="P663" s="26">
        <v>5.6490434E9</v>
      </c>
      <c r="Q663" s="26">
        <v>6.533323971E9</v>
      </c>
      <c r="R663" s="26">
        <v>8.84280571E8</v>
      </c>
      <c r="S663" s="27">
        <v>0.157</v>
      </c>
      <c r="T663" s="20" t="str">
        <f t="array" ref="T663">INDEX(Sheet10!D:D,MATCH(C663&amp;E663,INDEX(Sheet10!A:A&amp;Sheet10!B:B,0),0))</f>
        <v>D23AE</v>
      </c>
      <c r="U663" s="20" t="str">
        <f>VLOOKUP(T663,Sheet10!D:E,2,FALSE)</f>
        <v>Lower Genitourinary Tract Infections</v>
      </c>
      <c r="V663" s="20"/>
      <c r="W663" s="20"/>
      <c r="X663" s="20"/>
      <c r="Y663" s="20"/>
      <c r="Z663" s="20"/>
      <c r="AA663" s="20"/>
      <c r="AB663" s="20"/>
      <c r="AC663" s="20"/>
      <c r="AD663" s="20"/>
      <c r="AE663" s="20"/>
    </row>
    <row r="664">
      <c r="A664" s="20" t="str">
        <f t="shared" ref="A664:B664" si="665">T664</f>
        <v>D23AE</v>
      </c>
      <c r="B664" s="20" t="str">
        <f t="shared" si="665"/>
        <v>Lower Genitourinary Tract Infections</v>
      </c>
      <c r="C664" s="20" t="str">
        <f t="shared" si="3"/>
        <v>1</v>
      </c>
      <c r="D664" s="20" t="str">
        <f t="shared" si="4"/>
        <v>23</v>
      </c>
      <c r="E664" s="20" t="str">
        <f t="shared" si="5"/>
        <v>23651</v>
      </c>
      <c r="F664" s="25">
        <v>2365111.0</v>
      </c>
      <c r="G664" s="20" t="s">
        <v>39285</v>
      </c>
      <c r="H664" s="25">
        <v>231.0</v>
      </c>
      <c r="I664" s="26">
        <v>8037060.0</v>
      </c>
      <c r="J664" s="25">
        <v>0.67</v>
      </c>
      <c r="K664" s="26">
        <v>5384830.0</v>
      </c>
      <c r="L664" s="26">
        <v>8037060.0</v>
      </c>
      <c r="M664" s="25">
        <v>0.67</v>
      </c>
      <c r="N664" s="25">
        <v>1.0</v>
      </c>
      <c r="O664" s="26">
        <v>5384830.0</v>
      </c>
      <c r="P664" s="26">
        <v>1.1875831E9</v>
      </c>
      <c r="Q664" s="26">
        <v>1.267547776E9</v>
      </c>
      <c r="R664" s="26">
        <v>7.9964676E7</v>
      </c>
      <c r="S664" s="27">
        <v>0.067</v>
      </c>
      <c r="T664" s="20" t="str">
        <f t="array" ref="T664">INDEX(Sheet10!D:D,MATCH(C664&amp;E664,INDEX(Sheet10!A:A&amp;Sheet10!B:B,0),0))</f>
        <v>D23AE</v>
      </c>
      <c r="U664" s="20" t="str">
        <f>VLOOKUP(T664,Sheet10!D:E,2,FALSE)</f>
        <v>Lower Genitourinary Tract Infections</v>
      </c>
      <c r="V664" s="20"/>
      <c r="W664" s="20"/>
      <c r="X664" s="20"/>
      <c r="Y664" s="20"/>
      <c r="Z664" s="20"/>
      <c r="AA664" s="20"/>
      <c r="AB664" s="20"/>
      <c r="AC664" s="20"/>
      <c r="AD664" s="20"/>
      <c r="AE664" s="20"/>
    </row>
    <row r="665">
      <c r="A665" s="20" t="str">
        <f t="shared" ref="A665:B665" si="666">T665</f>
        <v>D23AF</v>
      </c>
      <c r="B665" s="20" t="str">
        <f t="shared" si="666"/>
        <v>Menstrual and Other Female Reproductive System Disorders</v>
      </c>
      <c r="C665" s="20" t="str">
        <f t="shared" si="3"/>
        <v>1</v>
      </c>
      <c r="D665" s="20" t="str">
        <f t="shared" si="4"/>
        <v>23</v>
      </c>
      <c r="E665" s="20" t="str">
        <f t="shared" si="5"/>
        <v>23661</v>
      </c>
      <c r="F665" s="25">
        <v>2366110.0</v>
      </c>
      <c r="G665" s="20" t="s">
        <v>39298</v>
      </c>
      <c r="H665" s="26">
        <v>60985.0</v>
      </c>
      <c r="I665" s="26">
        <v>8037060.0</v>
      </c>
      <c r="J665" s="25">
        <v>0.48</v>
      </c>
      <c r="K665" s="26">
        <v>3857789.0</v>
      </c>
      <c r="L665" s="26">
        <v>8037060.0</v>
      </c>
      <c r="M665" s="25">
        <v>0.48</v>
      </c>
      <c r="N665" s="25">
        <v>1.01</v>
      </c>
      <c r="O665" s="26">
        <v>3896367.0</v>
      </c>
      <c r="P665" s="26">
        <v>2.24815625E11</v>
      </c>
      <c r="Q665" s="26">
        <v>2.42276717968E11</v>
      </c>
      <c r="R665" s="26">
        <v>1.7461092968E10</v>
      </c>
      <c r="S665" s="27">
        <v>0.078</v>
      </c>
      <c r="T665" s="20" t="str">
        <f t="array" ref="T665">INDEX(Sheet10!D:D,MATCH(C665&amp;E665,INDEX(Sheet10!A:A&amp;Sheet10!B:B,0),0))</f>
        <v>D23AF</v>
      </c>
      <c r="U665" s="20" t="str">
        <f>VLOOKUP(T665,Sheet10!D:E,2,FALSE)</f>
        <v>Menstrual and Other Female Reproductive System Disorders</v>
      </c>
      <c r="V665" s="20"/>
      <c r="W665" s="20"/>
      <c r="X665" s="20"/>
      <c r="Y665" s="20"/>
      <c r="Z665" s="20"/>
      <c r="AA665" s="20"/>
      <c r="AB665" s="20"/>
      <c r="AC665" s="20"/>
      <c r="AD665" s="20"/>
      <c r="AE665" s="20"/>
    </row>
    <row r="666">
      <c r="A666" s="20" t="str">
        <f t="shared" ref="A666:B666" si="667">T666</f>
        <v>D23AF</v>
      </c>
      <c r="B666" s="20" t="str">
        <f t="shared" si="667"/>
        <v>Menstrual and Other Female Reproductive System Disorders</v>
      </c>
      <c r="C666" s="20" t="str">
        <f t="shared" si="3"/>
        <v>1</v>
      </c>
      <c r="D666" s="20" t="str">
        <f t="shared" si="4"/>
        <v>23</v>
      </c>
      <c r="E666" s="20" t="str">
        <f t="shared" si="5"/>
        <v>23661</v>
      </c>
      <c r="F666" s="25">
        <v>2366111.0</v>
      </c>
      <c r="G666" s="20" t="s">
        <v>39315</v>
      </c>
      <c r="H666" s="26">
        <v>3386.0</v>
      </c>
      <c r="I666" s="26">
        <v>8037060.0</v>
      </c>
      <c r="J666" s="25">
        <v>0.68</v>
      </c>
      <c r="K666" s="26">
        <v>5465201.0</v>
      </c>
      <c r="L666" s="26">
        <v>8037060.0</v>
      </c>
      <c r="M666" s="25">
        <v>0.68</v>
      </c>
      <c r="N666" s="25">
        <v>1.0</v>
      </c>
      <c r="O666" s="26">
        <v>5465201.0</v>
      </c>
      <c r="P666" s="26">
        <v>1.77916907E10</v>
      </c>
      <c r="Q666" s="26">
        <v>1.8825715103E10</v>
      </c>
      <c r="R666" s="26">
        <v>1.034024403E9</v>
      </c>
      <c r="S666" s="27">
        <v>0.058</v>
      </c>
      <c r="T666" s="20" t="str">
        <f t="array" ref="T666">INDEX(Sheet10!D:D,MATCH(C666&amp;E666,INDEX(Sheet10!A:A&amp;Sheet10!B:B,0),0))</f>
        <v>D23AF</v>
      </c>
      <c r="U666" s="20" t="str">
        <f>VLOOKUP(T666,Sheet10!D:E,2,FALSE)</f>
        <v>Menstrual and Other Female Reproductive System Disorders</v>
      </c>
      <c r="V666" s="20"/>
      <c r="W666" s="20"/>
      <c r="X666" s="20"/>
      <c r="Y666" s="20"/>
      <c r="Z666" s="20"/>
      <c r="AA666" s="20"/>
      <c r="AB666" s="20"/>
      <c r="AC666" s="20"/>
      <c r="AD666" s="20"/>
      <c r="AE666" s="20"/>
    </row>
    <row r="667">
      <c r="A667" s="20" t="str">
        <f t="shared" ref="A667:B667" si="668">T667</f>
        <v>24BX</v>
      </c>
      <c r="B667" s="20" t="str">
        <f t="shared" si="668"/>
        <v>Complicating OR Proc. for Cesarean Section</v>
      </c>
      <c r="C667" s="20" t="str">
        <f t="shared" si="3"/>
        <v>1</v>
      </c>
      <c r="D667" s="20" t="str">
        <f t="shared" si="4"/>
        <v>24</v>
      </c>
      <c r="E667" s="20" t="str">
        <f t="shared" si="5"/>
        <v>24011</v>
      </c>
      <c r="F667" s="25">
        <v>2401110.0</v>
      </c>
      <c r="G667" s="20" t="s">
        <v>39330</v>
      </c>
      <c r="H667" s="26">
        <v>3864.0</v>
      </c>
      <c r="I667" s="26">
        <v>8037060.0</v>
      </c>
      <c r="J667" s="25">
        <v>1.08</v>
      </c>
      <c r="K667" s="26">
        <v>8680025.0</v>
      </c>
      <c r="L667" s="26">
        <v>8037060.0</v>
      </c>
      <c r="M667" s="25">
        <v>1.08</v>
      </c>
      <c r="N667" s="25">
        <v>1.0</v>
      </c>
      <c r="O667" s="26">
        <v>8680025.0</v>
      </c>
      <c r="P667" s="26">
        <v>3.11384187E10</v>
      </c>
      <c r="Q667" s="26">
        <v>3.4018996327E10</v>
      </c>
      <c r="R667" s="26">
        <v>2.880577627E9</v>
      </c>
      <c r="S667" s="27">
        <v>0.093</v>
      </c>
      <c r="T667" s="20" t="str">
        <f t="array" ref="T667">INDEX(Sheet10!D:D,MATCH(C667&amp;E667,INDEX(Sheet10!A:A&amp;Sheet10!B:B,0),0))</f>
        <v>24BX</v>
      </c>
      <c r="U667" s="20" t="str">
        <f>VLOOKUP(T667,Sheet10!D:E,2,FALSE)</f>
        <v>Complicating OR Proc. for Cesarean Section</v>
      </c>
      <c r="V667" s="20"/>
      <c r="W667" s="20"/>
      <c r="X667" s="20"/>
      <c r="Y667" s="20"/>
      <c r="Z667" s="20"/>
      <c r="AA667" s="20"/>
      <c r="AB667" s="20"/>
      <c r="AC667" s="20"/>
      <c r="AD667" s="20"/>
      <c r="AE667" s="20"/>
    </row>
    <row r="668">
      <c r="A668" s="20" t="str">
        <f t="shared" ref="A668:B668" si="669">T668</f>
        <v>24BX</v>
      </c>
      <c r="B668" s="20" t="str">
        <f t="shared" si="669"/>
        <v>Complicating OR Proc. for Cesarean Section</v>
      </c>
      <c r="C668" s="20" t="str">
        <f t="shared" si="3"/>
        <v>1</v>
      </c>
      <c r="D668" s="20" t="str">
        <f t="shared" si="4"/>
        <v>24</v>
      </c>
      <c r="E668" s="20" t="str">
        <f t="shared" si="5"/>
        <v>24011</v>
      </c>
      <c r="F668" s="25">
        <v>2401111.0</v>
      </c>
      <c r="G668" s="20" t="s">
        <v>39343</v>
      </c>
      <c r="H668" s="26">
        <v>4921.0</v>
      </c>
      <c r="I668" s="26">
        <v>8037060.0</v>
      </c>
      <c r="J668" s="25">
        <v>1.29</v>
      </c>
      <c r="K668" s="26">
        <v>1.0367807E7</v>
      </c>
      <c r="L668" s="26">
        <v>8037060.0</v>
      </c>
      <c r="M668" s="25">
        <v>1.29</v>
      </c>
      <c r="N668" s="25">
        <v>1.0</v>
      </c>
      <c r="O668" s="26">
        <v>1.0367807E7</v>
      </c>
      <c r="P668" s="26">
        <v>4.81401291E10</v>
      </c>
      <c r="Q668" s="26">
        <v>5.1541767715E10</v>
      </c>
      <c r="R668" s="26">
        <v>3.401638615E9</v>
      </c>
      <c r="S668" s="27">
        <v>0.071</v>
      </c>
      <c r="T668" s="20" t="str">
        <f t="array" ref="T668">INDEX(Sheet10!D:D,MATCH(C668&amp;E668,INDEX(Sheet10!A:A&amp;Sheet10!B:B,0),0))</f>
        <v>24BX</v>
      </c>
      <c r="U668" s="20" t="str">
        <f>VLOOKUP(T668,Sheet10!D:E,2,FALSE)</f>
        <v>Complicating OR Proc. for Cesarean Section</v>
      </c>
      <c r="V668" s="20"/>
      <c r="W668" s="20"/>
      <c r="X668" s="20"/>
      <c r="Y668" s="20"/>
      <c r="Z668" s="20"/>
      <c r="AA668" s="20"/>
      <c r="AB668" s="20"/>
      <c r="AC668" s="20"/>
      <c r="AD668" s="20"/>
      <c r="AE668" s="20"/>
    </row>
    <row r="669">
      <c r="A669" s="20" t="str">
        <f t="shared" ref="A669:B669" si="670">T669</f>
        <v>24BX</v>
      </c>
      <c r="B669" s="20" t="str">
        <f t="shared" si="670"/>
        <v>Complicating OR Proc. for Cesarean Section</v>
      </c>
      <c r="C669" s="20" t="str">
        <f t="shared" si="3"/>
        <v>1</v>
      </c>
      <c r="D669" s="20" t="str">
        <f t="shared" si="4"/>
        <v>24</v>
      </c>
      <c r="E669" s="20" t="str">
        <f t="shared" si="5"/>
        <v>24011</v>
      </c>
      <c r="F669" s="25">
        <v>2401112.0</v>
      </c>
      <c r="G669" s="20" t="s">
        <v>39350</v>
      </c>
      <c r="H669" s="26">
        <v>3249.0</v>
      </c>
      <c r="I669" s="26">
        <v>8037060.0</v>
      </c>
      <c r="J669" s="25">
        <v>1.69</v>
      </c>
      <c r="K669" s="26">
        <v>1.3582631E7</v>
      </c>
      <c r="L669" s="26">
        <v>8037060.0</v>
      </c>
      <c r="M669" s="25">
        <v>1.69</v>
      </c>
      <c r="N669" s="25">
        <v>1.0</v>
      </c>
      <c r="O669" s="26">
        <v>1.3582631E7</v>
      </c>
      <c r="P669" s="26">
        <v>4.11494161E10</v>
      </c>
      <c r="Q669" s="26">
        <v>4.4449369419E10</v>
      </c>
      <c r="R669" s="26">
        <v>3.299953319E9</v>
      </c>
      <c r="S669" s="27">
        <v>0.08</v>
      </c>
      <c r="T669" s="20" t="str">
        <f t="array" ref="T669">INDEX(Sheet10!D:D,MATCH(C669&amp;E669,INDEX(Sheet10!A:A&amp;Sheet10!B:B,0),0))</f>
        <v>24BX</v>
      </c>
      <c r="U669" s="20" t="str">
        <f>VLOOKUP(T669,Sheet10!D:E,2,FALSE)</f>
        <v>Complicating OR Proc. for Cesarean Section</v>
      </c>
      <c r="V669" s="20"/>
      <c r="W669" s="20"/>
      <c r="X669" s="20"/>
      <c r="Y669" s="20"/>
      <c r="Z669" s="20"/>
      <c r="AA669" s="20"/>
      <c r="AB669" s="20"/>
      <c r="AC669" s="20"/>
      <c r="AD669" s="20"/>
      <c r="AE669" s="20"/>
    </row>
    <row r="670">
      <c r="A670" s="20" t="str">
        <f t="shared" ref="A670:B670" si="671">T670</f>
        <v>24BX</v>
      </c>
      <c r="B670" s="20" t="str">
        <f t="shared" si="671"/>
        <v>Complicating OR Proc. for Cesarean Section</v>
      </c>
      <c r="C670" s="20" t="str">
        <f t="shared" si="3"/>
        <v>1</v>
      </c>
      <c r="D670" s="20" t="str">
        <f t="shared" si="4"/>
        <v>24</v>
      </c>
      <c r="E670" s="20" t="str">
        <f t="shared" si="5"/>
        <v>24012</v>
      </c>
      <c r="F670" s="25">
        <v>2401210.0</v>
      </c>
      <c r="G670" s="20" t="s">
        <v>39364</v>
      </c>
      <c r="H670" s="26">
        <v>870393.0</v>
      </c>
      <c r="I670" s="26">
        <v>8037060.0</v>
      </c>
      <c r="J670" s="25">
        <v>0.85</v>
      </c>
      <c r="K670" s="26">
        <v>6831501.0</v>
      </c>
      <c r="L670" s="26">
        <v>8037060.0</v>
      </c>
      <c r="M670" s="25">
        <v>0.85</v>
      </c>
      <c r="N670" s="25">
        <v>0.83</v>
      </c>
      <c r="O670" s="26">
        <v>5670146.0</v>
      </c>
      <c r="P670" s="26">
        <v>4.9340043286E12</v>
      </c>
      <c r="Q670" s="26">
        <v>5.014428453411E12</v>
      </c>
      <c r="R670" s="26">
        <v>8.0424124811E10</v>
      </c>
      <c r="S670" s="27">
        <v>0.016</v>
      </c>
      <c r="T670" s="20" t="str">
        <f t="array" ref="T670">INDEX(Sheet10!D:D,MATCH(C670&amp;E670,INDEX(Sheet10!A:A&amp;Sheet10!B:B,0),0))</f>
        <v>24BX</v>
      </c>
      <c r="U670" s="20" t="str">
        <f>VLOOKUP(T670,Sheet10!D:E,2,FALSE)</f>
        <v>Complicating OR Proc. for Cesarean Section</v>
      </c>
      <c r="V670" s="20"/>
      <c r="W670" s="20"/>
      <c r="X670" s="20"/>
      <c r="Y670" s="20"/>
      <c r="Z670" s="20"/>
      <c r="AA670" s="20"/>
      <c r="AB670" s="20"/>
      <c r="AC670" s="20"/>
      <c r="AD670" s="20"/>
      <c r="AE670" s="20"/>
    </row>
    <row r="671">
      <c r="A671" s="20" t="str">
        <f t="shared" ref="A671:B671" si="672">T671</f>
        <v>24BX</v>
      </c>
      <c r="B671" s="20" t="str">
        <f t="shared" si="672"/>
        <v>Complicating OR Proc. for Cesarean Section</v>
      </c>
      <c r="C671" s="20" t="str">
        <f t="shared" si="3"/>
        <v>1</v>
      </c>
      <c r="D671" s="20" t="str">
        <f t="shared" si="4"/>
        <v>24</v>
      </c>
      <c r="E671" s="20" t="str">
        <f t="shared" si="5"/>
        <v>24012</v>
      </c>
      <c r="F671" s="25">
        <v>2401211.0</v>
      </c>
      <c r="G671" s="20" t="s">
        <v>39376</v>
      </c>
      <c r="H671" s="26">
        <v>387159.0</v>
      </c>
      <c r="I671" s="26">
        <v>8037060.0</v>
      </c>
      <c r="J671" s="25">
        <v>0.89</v>
      </c>
      <c r="K671" s="26">
        <v>7152983.0</v>
      </c>
      <c r="L671" s="26">
        <v>8037060.0</v>
      </c>
      <c r="M671" s="25">
        <v>0.89</v>
      </c>
      <c r="N671" s="25">
        <v>0.85</v>
      </c>
      <c r="O671" s="26">
        <v>6080036.0</v>
      </c>
      <c r="P671" s="26">
        <v>2.2314152461E12</v>
      </c>
      <c r="Q671" s="26">
        <v>2.387878782637E12</v>
      </c>
      <c r="R671" s="26">
        <v>1.56463536537E11</v>
      </c>
      <c r="S671" s="27">
        <v>0.07</v>
      </c>
      <c r="T671" s="20" t="str">
        <f t="array" ref="T671">INDEX(Sheet10!D:D,MATCH(C671&amp;E671,INDEX(Sheet10!A:A&amp;Sheet10!B:B,0),0))</f>
        <v>24BX</v>
      </c>
      <c r="U671" s="20" t="str">
        <f>VLOOKUP(T671,Sheet10!D:E,2,FALSE)</f>
        <v>Complicating OR Proc. for Cesarean Section</v>
      </c>
      <c r="V671" s="20"/>
      <c r="W671" s="20"/>
      <c r="X671" s="20"/>
      <c r="Y671" s="20"/>
      <c r="Z671" s="20"/>
      <c r="AA671" s="20"/>
      <c r="AB671" s="20"/>
      <c r="AC671" s="20"/>
      <c r="AD671" s="20"/>
      <c r="AE671" s="20"/>
    </row>
    <row r="672">
      <c r="A672" s="20" t="str">
        <f t="shared" ref="A672:B672" si="673">T672</f>
        <v>24BX</v>
      </c>
      <c r="B672" s="20" t="str">
        <f t="shared" si="673"/>
        <v>Complicating OR Proc. for Cesarean Section</v>
      </c>
      <c r="C672" s="20" t="str">
        <f t="shared" si="3"/>
        <v>1</v>
      </c>
      <c r="D672" s="20" t="str">
        <f t="shared" si="4"/>
        <v>24</v>
      </c>
      <c r="E672" s="20" t="str">
        <f t="shared" si="5"/>
        <v>24012</v>
      </c>
      <c r="F672" s="25">
        <v>2401212.0</v>
      </c>
      <c r="G672" s="20" t="s">
        <v>39391</v>
      </c>
      <c r="H672" s="26">
        <v>19311.0</v>
      </c>
      <c r="I672" s="26">
        <v>8037060.0</v>
      </c>
      <c r="J672" s="25">
        <v>1.08</v>
      </c>
      <c r="K672" s="26">
        <v>8680025.0</v>
      </c>
      <c r="L672" s="26">
        <v>8037060.0</v>
      </c>
      <c r="M672" s="25">
        <v>1.08</v>
      </c>
      <c r="N672" s="25">
        <v>0.91</v>
      </c>
      <c r="O672" s="26">
        <v>7898823.0</v>
      </c>
      <c r="P672" s="26">
        <v>1.440414153E11</v>
      </c>
      <c r="Q672" s="26">
        <v>1.54379096111E11</v>
      </c>
      <c r="R672" s="26">
        <v>1.0337680811E10</v>
      </c>
      <c r="S672" s="27">
        <v>0.072</v>
      </c>
      <c r="T672" s="20" t="str">
        <f t="array" ref="T672">INDEX(Sheet10!D:D,MATCH(C672&amp;E672,INDEX(Sheet10!A:A&amp;Sheet10!B:B,0),0))</f>
        <v>24BX</v>
      </c>
      <c r="U672" s="20" t="str">
        <f>VLOOKUP(T672,Sheet10!D:E,2,FALSE)</f>
        <v>Complicating OR Proc. for Cesarean Section</v>
      </c>
      <c r="V672" s="20"/>
      <c r="W672" s="20"/>
      <c r="X672" s="20"/>
      <c r="Y672" s="20"/>
      <c r="Z672" s="20"/>
      <c r="AA672" s="20"/>
      <c r="AB672" s="20"/>
      <c r="AC672" s="20"/>
      <c r="AD672" s="20"/>
      <c r="AE672" s="20"/>
    </row>
    <row r="673">
      <c r="A673" s="20" t="str">
        <f t="shared" ref="A673:B673" si="674">T673</f>
        <v>24BX</v>
      </c>
      <c r="B673" s="20" t="str">
        <f t="shared" si="674"/>
        <v>Complicating OR Proc. for Cesarean Section</v>
      </c>
      <c r="C673" s="20" t="str">
        <f t="shared" si="3"/>
        <v>1</v>
      </c>
      <c r="D673" s="20" t="str">
        <f t="shared" si="4"/>
        <v>24</v>
      </c>
      <c r="E673" s="20" t="str">
        <f t="shared" si="5"/>
        <v>24013</v>
      </c>
      <c r="F673" s="25">
        <v>2401310.0</v>
      </c>
      <c r="G673" s="20" t="s">
        <v>39404</v>
      </c>
      <c r="H673" s="26">
        <v>47819.0</v>
      </c>
      <c r="I673" s="26">
        <v>8037060.0</v>
      </c>
      <c r="J673" s="25">
        <v>0.93</v>
      </c>
      <c r="K673" s="26">
        <v>7474466.0</v>
      </c>
      <c r="L673" s="26">
        <v>8037060.0</v>
      </c>
      <c r="M673" s="25">
        <v>0.93</v>
      </c>
      <c r="N673" s="25">
        <v>0.8</v>
      </c>
      <c r="O673" s="26">
        <v>5979573.0</v>
      </c>
      <c r="P673" s="26">
        <v>2.710243912E11</v>
      </c>
      <c r="Q673" s="26">
        <v>2.90280078572E11</v>
      </c>
      <c r="R673" s="26">
        <v>1.9255687372E10</v>
      </c>
      <c r="S673" s="27">
        <v>0.071</v>
      </c>
      <c r="T673" s="20" t="str">
        <f t="array" ref="T673">INDEX(Sheet10!D:D,MATCH(C673&amp;E673,INDEX(Sheet10!A:A&amp;Sheet10!B:B,0),0))</f>
        <v>24BX</v>
      </c>
      <c r="U673" s="20" t="str">
        <f>VLOOKUP(T673,Sheet10!D:E,2,FALSE)</f>
        <v>Complicating OR Proc. for Cesarean Section</v>
      </c>
      <c r="V673" s="20"/>
      <c r="W673" s="20"/>
      <c r="X673" s="20"/>
      <c r="Y673" s="20"/>
      <c r="Z673" s="20"/>
      <c r="AA673" s="20"/>
      <c r="AB673" s="20"/>
      <c r="AC673" s="20"/>
      <c r="AD673" s="20"/>
      <c r="AE673" s="20"/>
    </row>
    <row r="674">
      <c r="A674" s="20" t="str">
        <f t="shared" ref="A674:B674" si="675">T674</f>
        <v>24BX</v>
      </c>
      <c r="B674" s="20" t="str">
        <f t="shared" si="675"/>
        <v>Complicating OR Proc. for Cesarean Section</v>
      </c>
      <c r="C674" s="20" t="str">
        <f t="shared" si="3"/>
        <v>1</v>
      </c>
      <c r="D674" s="20" t="str">
        <f t="shared" si="4"/>
        <v>24</v>
      </c>
      <c r="E674" s="20" t="str">
        <f t="shared" si="5"/>
        <v>24013</v>
      </c>
      <c r="F674" s="25">
        <v>2401311.0</v>
      </c>
      <c r="G674" s="20" t="s">
        <v>39420</v>
      </c>
      <c r="H674" s="26">
        <v>21322.0</v>
      </c>
      <c r="I674" s="26">
        <v>8037060.0</v>
      </c>
      <c r="J674" s="25">
        <v>1.0</v>
      </c>
      <c r="K674" s="26">
        <v>8037060.0</v>
      </c>
      <c r="L674" s="26">
        <v>8037060.0</v>
      </c>
      <c r="M674" s="25">
        <v>1.0</v>
      </c>
      <c r="N674" s="25">
        <v>0.84</v>
      </c>
      <c r="O674" s="26">
        <v>6751130.0</v>
      </c>
      <c r="P674" s="26">
        <v>1.222315368E11</v>
      </c>
      <c r="Q674" s="26">
        <v>1.45536048389E11</v>
      </c>
      <c r="R674" s="26">
        <v>2.3304511589E10</v>
      </c>
      <c r="S674" s="27">
        <v>0.191</v>
      </c>
      <c r="T674" s="20" t="str">
        <f t="array" ref="T674">INDEX(Sheet10!D:D,MATCH(C674&amp;E674,INDEX(Sheet10!A:A&amp;Sheet10!B:B,0),0))</f>
        <v>24BX</v>
      </c>
      <c r="U674" s="20" t="str">
        <f>VLOOKUP(T674,Sheet10!D:E,2,FALSE)</f>
        <v>Complicating OR Proc. for Cesarean Section</v>
      </c>
      <c r="V674" s="20"/>
      <c r="W674" s="20"/>
      <c r="X674" s="20"/>
      <c r="Y674" s="20"/>
      <c r="Z674" s="20"/>
      <c r="AA674" s="20"/>
      <c r="AB674" s="20"/>
      <c r="AC674" s="20"/>
      <c r="AD674" s="20"/>
      <c r="AE674" s="20"/>
    </row>
    <row r="675">
      <c r="A675" s="20" t="str">
        <f t="shared" ref="A675:B675" si="676">T675</f>
        <v>24BX</v>
      </c>
      <c r="B675" s="20" t="str">
        <f t="shared" si="676"/>
        <v>Complicating OR Proc. for Cesarean Section</v>
      </c>
      <c r="C675" s="20" t="str">
        <f t="shared" si="3"/>
        <v>1</v>
      </c>
      <c r="D675" s="20" t="str">
        <f t="shared" si="4"/>
        <v>24</v>
      </c>
      <c r="E675" s="20" t="str">
        <f t="shared" si="5"/>
        <v>24013</v>
      </c>
      <c r="F675" s="25">
        <v>2401312.0</v>
      </c>
      <c r="G675" s="20" t="s">
        <v>39434</v>
      </c>
      <c r="H675" s="26">
        <v>10742.0</v>
      </c>
      <c r="I675" s="26">
        <v>8037060.0</v>
      </c>
      <c r="J675" s="25">
        <v>1.17</v>
      </c>
      <c r="K675" s="26">
        <v>9403360.0</v>
      </c>
      <c r="L675" s="26">
        <v>8037060.0</v>
      </c>
      <c r="M675" s="25">
        <v>1.17</v>
      </c>
      <c r="N675" s="25">
        <v>1.0</v>
      </c>
      <c r="O675" s="26">
        <v>9403360.0</v>
      </c>
      <c r="P675" s="26">
        <v>6.36704376E10</v>
      </c>
      <c r="Q675" s="26">
        <v>1.01786948268E11</v>
      </c>
      <c r="R675" s="26">
        <v>3.8116510668E10</v>
      </c>
      <c r="S675" s="27">
        <v>0.599</v>
      </c>
      <c r="T675" s="20" t="str">
        <f t="array" ref="T675">INDEX(Sheet10!D:D,MATCH(C675&amp;E675,INDEX(Sheet10!A:A&amp;Sheet10!B:B,0),0))</f>
        <v>24BX</v>
      </c>
      <c r="U675" s="20" t="str">
        <f>VLOOKUP(T675,Sheet10!D:E,2,FALSE)</f>
        <v>Complicating OR Proc. for Cesarean Section</v>
      </c>
      <c r="V675" s="20"/>
      <c r="W675" s="20"/>
      <c r="X675" s="20"/>
      <c r="Y675" s="20"/>
      <c r="Z675" s="20"/>
      <c r="AA675" s="20"/>
      <c r="AB675" s="20"/>
      <c r="AC675" s="20"/>
      <c r="AD675" s="20"/>
      <c r="AE675" s="20"/>
    </row>
    <row r="676">
      <c r="A676" s="20" t="str">
        <f t="shared" ref="A676:B676" si="677">T676</f>
        <v>24BX</v>
      </c>
      <c r="B676" s="20" t="str">
        <f t="shared" si="677"/>
        <v>Complicating OR Proc. for Cesarean Section</v>
      </c>
      <c r="C676" s="20" t="str">
        <f t="shared" si="3"/>
        <v>1</v>
      </c>
      <c r="D676" s="20" t="str">
        <f t="shared" si="4"/>
        <v>24</v>
      </c>
      <c r="E676" s="20" t="str">
        <f t="shared" si="5"/>
        <v>24013</v>
      </c>
      <c r="F676" s="25">
        <v>2401313.0</v>
      </c>
      <c r="G676" s="20" t="s">
        <v>39447</v>
      </c>
      <c r="H676" s="26">
        <v>2208.0</v>
      </c>
      <c r="I676" s="26">
        <v>8037060.0</v>
      </c>
      <c r="J676" s="25">
        <v>1.33</v>
      </c>
      <c r="K676" s="26">
        <v>1.068929E7</v>
      </c>
      <c r="L676" s="26">
        <v>8037060.0</v>
      </c>
      <c r="M676" s="25">
        <v>1.33</v>
      </c>
      <c r="N676" s="25">
        <v>1.0</v>
      </c>
      <c r="O676" s="26">
        <v>1.068929E7</v>
      </c>
      <c r="P676" s="26">
        <v>1.72136441E10</v>
      </c>
      <c r="Q676" s="26">
        <v>2.3811615878E10</v>
      </c>
      <c r="R676" s="26">
        <v>6.597971778E9</v>
      </c>
      <c r="S676" s="27">
        <v>0.383</v>
      </c>
      <c r="T676" s="20" t="str">
        <f t="array" ref="T676">INDEX(Sheet10!D:D,MATCH(C676&amp;E676,INDEX(Sheet10!A:A&amp;Sheet10!B:B,0),0))</f>
        <v>24BX</v>
      </c>
      <c r="U676" s="20" t="str">
        <f>VLOOKUP(T676,Sheet10!D:E,2,FALSE)</f>
        <v>Complicating OR Proc. for Cesarean Section</v>
      </c>
      <c r="V676" s="20"/>
      <c r="W676" s="20"/>
      <c r="X676" s="20"/>
      <c r="Y676" s="20"/>
      <c r="Z676" s="20"/>
      <c r="AA676" s="20"/>
      <c r="AB676" s="20"/>
      <c r="AC676" s="20"/>
      <c r="AD676" s="20"/>
      <c r="AE676" s="20"/>
    </row>
    <row r="677">
      <c r="A677" s="20" t="str">
        <f t="shared" ref="A677:B677" si="678">T677</f>
        <v>24BX</v>
      </c>
      <c r="B677" s="20" t="str">
        <f t="shared" si="678"/>
        <v>Complicating OR Proc. for Cesarean Section</v>
      </c>
      <c r="C677" s="20" t="str">
        <f t="shared" si="3"/>
        <v>1</v>
      </c>
      <c r="D677" s="20" t="str">
        <f t="shared" si="4"/>
        <v>24</v>
      </c>
      <c r="E677" s="20" t="str">
        <f t="shared" si="5"/>
        <v>24021</v>
      </c>
      <c r="F677" s="25">
        <v>2402110.0</v>
      </c>
      <c r="G677" s="20" t="s">
        <v>39460</v>
      </c>
      <c r="H677" s="25">
        <v>328.0</v>
      </c>
      <c r="I677" s="26">
        <v>8037060.0</v>
      </c>
      <c r="J677" s="25">
        <v>0.88</v>
      </c>
      <c r="K677" s="26">
        <v>7072613.0</v>
      </c>
      <c r="L677" s="26">
        <v>8037060.0</v>
      </c>
      <c r="M677" s="25">
        <v>0.88</v>
      </c>
      <c r="N677" s="25">
        <v>1.0</v>
      </c>
      <c r="O677" s="26">
        <v>7072613.0</v>
      </c>
      <c r="P677" s="26">
        <v>2.234083E9</v>
      </c>
      <c r="Q677" s="26">
        <v>2.339988998E9</v>
      </c>
      <c r="R677" s="26">
        <v>1.05905998E8</v>
      </c>
      <c r="S677" s="27">
        <v>0.047</v>
      </c>
      <c r="T677" s="20" t="str">
        <f t="array" ref="T677">INDEX(Sheet10!D:D,MATCH(C677&amp;E677,INDEX(Sheet10!A:A&amp;Sheet10!B:B,0),0))</f>
        <v>24BX</v>
      </c>
      <c r="U677" s="20" t="str">
        <f>VLOOKUP(T677,Sheet10!D:E,2,FALSE)</f>
        <v>Complicating OR Proc. for Cesarean Section</v>
      </c>
      <c r="V677" s="20"/>
      <c r="W677" s="20"/>
      <c r="X677" s="20"/>
      <c r="Y677" s="20"/>
      <c r="Z677" s="20"/>
      <c r="AA677" s="20"/>
      <c r="AB677" s="20"/>
      <c r="AC677" s="20"/>
      <c r="AD677" s="20"/>
      <c r="AE677" s="20"/>
    </row>
    <row r="678">
      <c r="A678" s="20" t="str">
        <f t="shared" ref="A678:B678" si="679">T678</f>
        <v>24BX</v>
      </c>
      <c r="B678" s="20" t="str">
        <f t="shared" si="679"/>
        <v>Complicating OR Proc. for Cesarean Section</v>
      </c>
      <c r="C678" s="20" t="str">
        <f t="shared" si="3"/>
        <v>1</v>
      </c>
      <c r="D678" s="20" t="str">
        <f t="shared" si="4"/>
        <v>24</v>
      </c>
      <c r="E678" s="20" t="str">
        <f t="shared" si="5"/>
        <v>24021</v>
      </c>
      <c r="F678" s="25">
        <v>2402111.0</v>
      </c>
      <c r="G678" s="20" t="s">
        <v>39471</v>
      </c>
      <c r="H678" s="25">
        <v>440.0</v>
      </c>
      <c r="I678" s="26">
        <v>8037060.0</v>
      </c>
      <c r="J678" s="25">
        <v>1.24</v>
      </c>
      <c r="K678" s="26">
        <v>9965954.0</v>
      </c>
      <c r="L678" s="26">
        <v>8037060.0</v>
      </c>
      <c r="M678" s="25">
        <v>1.24</v>
      </c>
      <c r="N678" s="25">
        <v>1.0</v>
      </c>
      <c r="O678" s="26">
        <v>9965954.0</v>
      </c>
      <c r="P678" s="26">
        <v>4.5655841E9</v>
      </c>
      <c r="Q678" s="26">
        <v>4.414587936E9</v>
      </c>
      <c r="R678" s="26">
        <v>-1.50996164E8</v>
      </c>
      <c r="S678" s="27">
        <v>-0.033</v>
      </c>
      <c r="T678" s="20" t="str">
        <f t="array" ref="T678">INDEX(Sheet10!D:D,MATCH(C678&amp;E678,INDEX(Sheet10!A:A&amp;Sheet10!B:B,0),0))</f>
        <v>24BX</v>
      </c>
      <c r="U678" s="20" t="str">
        <f>VLOOKUP(T678,Sheet10!D:E,2,FALSE)</f>
        <v>Complicating OR Proc. for Cesarean Section</v>
      </c>
      <c r="V678" s="20"/>
      <c r="W678" s="20"/>
      <c r="X678" s="20"/>
      <c r="Y678" s="20"/>
      <c r="Z678" s="20"/>
      <c r="AA678" s="20"/>
      <c r="AB678" s="20"/>
      <c r="AC678" s="20"/>
      <c r="AD678" s="20"/>
      <c r="AE678" s="20"/>
    </row>
    <row r="679">
      <c r="A679" s="20" t="str">
        <f t="shared" ref="A679:B679" si="680">T679</f>
        <v>24BX</v>
      </c>
      <c r="B679" s="20" t="str">
        <f t="shared" si="680"/>
        <v>Complicating OR Proc. for Cesarean Section</v>
      </c>
      <c r="C679" s="20" t="str">
        <f t="shared" si="3"/>
        <v>1</v>
      </c>
      <c r="D679" s="20" t="str">
        <f t="shared" si="4"/>
        <v>24</v>
      </c>
      <c r="E679" s="20" t="str">
        <f t="shared" si="5"/>
        <v>24021</v>
      </c>
      <c r="F679" s="25">
        <v>2402112.0</v>
      </c>
      <c r="G679" s="20" t="s">
        <v>39484</v>
      </c>
      <c r="H679" s="25">
        <v>502.0</v>
      </c>
      <c r="I679" s="26">
        <v>8037060.0</v>
      </c>
      <c r="J679" s="25">
        <v>1.66</v>
      </c>
      <c r="K679" s="26">
        <v>1.334152E7</v>
      </c>
      <c r="L679" s="26">
        <v>8037060.0</v>
      </c>
      <c r="M679" s="25">
        <v>1.66</v>
      </c>
      <c r="N679" s="25">
        <v>1.0</v>
      </c>
      <c r="O679" s="26">
        <v>1.334152E7</v>
      </c>
      <c r="P679" s="26">
        <v>6.9282995E9</v>
      </c>
      <c r="Q679" s="26">
        <v>6.739106839E9</v>
      </c>
      <c r="R679" s="26">
        <v>-1.89192661E8</v>
      </c>
      <c r="S679" s="27">
        <v>-0.027</v>
      </c>
      <c r="T679" s="20" t="str">
        <f t="array" ref="T679">INDEX(Sheet10!D:D,MATCH(C679&amp;E679,INDEX(Sheet10!A:A&amp;Sheet10!B:B,0),0))</f>
        <v>24BX</v>
      </c>
      <c r="U679" s="20" t="str">
        <f>VLOOKUP(T679,Sheet10!D:E,2,FALSE)</f>
        <v>Complicating OR Proc. for Cesarean Section</v>
      </c>
      <c r="V679" s="20"/>
      <c r="W679" s="20"/>
      <c r="X679" s="20"/>
      <c r="Y679" s="20"/>
      <c r="Z679" s="20"/>
      <c r="AA679" s="20"/>
      <c r="AB679" s="20"/>
      <c r="AC679" s="20"/>
      <c r="AD679" s="20"/>
      <c r="AE679" s="20"/>
    </row>
    <row r="680">
      <c r="A680" s="20" t="str">
        <f t="shared" ref="A680:B680" si="681">T680</f>
        <v>24BX</v>
      </c>
      <c r="B680" s="20" t="str">
        <f t="shared" si="681"/>
        <v>Complicating OR Proc. for Cesarean Section</v>
      </c>
      <c r="C680" s="20" t="str">
        <f t="shared" si="3"/>
        <v>1</v>
      </c>
      <c r="D680" s="20" t="str">
        <f t="shared" si="4"/>
        <v>24</v>
      </c>
      <c r="E680" s="20" t="str">
        <f t="shared" si="5"/>
        <v>24031</v>
      </c>
      <c r="F680" s="25">
        <v>2403110.0</v>
      </c>
      <c r="G680" s="20" t="s">
        <v>39497</v>
      </c>
      <c r="H680" s="26">
        <v>1209.0</v>
      </c>
      <c r="I680" s="26">
        <v>8037060.0</v>
      </c>
      <c r="J680" s="25">
        <v>0.55</v>
      </c>
      <c r="K680" s="26">
        <v>4420383.0</v>
      </c>
      <c r="L680" s="26">
        <v>8037060.0</v>
      </c>
      <c r="M680" s="25">
        <v>0.55</v>
      </c>
      <c r="N680" s="25">
        <v>1.0</v>
      </c>
      <c r="O680" s="26">
        <v>4420383.0</v>
      </c>
      <c r="P680" s="26">
        <v>5.3638421E9</v>
      </c>
      <c r="Q680" s="26">
        <v>5.416270047E9</v>
      </c>
      <c r="R680" s="26">
        <v>5.2427947E7</v>
      </c>
      <c r="S680" s="27">
        <v>0.01</v>
      </c>
      <c r="T680" s="20" t="str">
        <f t="array" ref="T680">INDEX(Sheet10!D:D,MATCH(C680&amp;E680,INDEX(Sheet10!A:A&amp;Sheet10!B:B,0),0))</f>
        <v>24BX</v>
      </c>
      <c r="U680" s="20" t="str">
        <f>VLOOKUP(T680,Sheet10!D:E,2,FALSE)</f>
        <v>Complicating OR Proc. for Cesarean Section</v>
      </c>
      <c r="V680" s="20"/>
      <c r="W680" s="20"/>
      <c r="X680" s="20"/>
      <c r="Y680" s="20"/>
      <c r="Z680" s="20"/>
      <c r="AA680" s="20"/>
      <c r="AB680" s="20"/>
      <c r="AC680" s="20"/>
      <c r="AD680" s="20"/>
      <c r="AE680" s="20"/>
    </row>
    <row r="681">
      <c r="A681" s="20" t="str">
        <f t="shared" ref="A681:B681" si="682">T681</f>
        <v>24BX</v>
      </c>
      <c r="B681" s="20" t="str">
        <f t="shared" si="682"/>
        <v>Complicating OR Proc. for Cesarean Section</v>
      </c>
      <c r="C681" s="20" t="str">
        <f t="shared" si="3"/>
        <v>1</v>
      </c>
      <c r="D681" s="20" t="str">
        <f t="shared" si="4"/>
        <v>24</v>
      </c>
      <c r="E681" s="20" t="str">
        <f t="shared" si="5"/>
        <v>24031</v>
      </c>
      <c r="F681" s="25">
        <v>2403111.0</v>
      </c>
      <c r="G681" s="20" t="s">
        <v>39514</v>
      </c>
      <c r="H681" s="25">
        <v>731.0</v>
      </c>
      <c r="I681" s="26">
        <v>8037060.0</v>
      </c>
      <c r="J681" s="25">
        <v>0.75</v>
      </c>
      <c r="K681" s="26">
        <v>6027795.0</v>
      </c>
      <c r="L681" s="26">
        <v>8037060.0</v>
      </c>
      <c r="M681" s="25">
        <v>0.75</v>
      </c>
      <c r="N681" s="25">
        <v>1.0</v>
      </c>
      <c r="O681" s="26">
        <v>6027795.0</v>
      </c>
      <c r="P681" s="26">
        <v>3.5341533E9</v>
      </c>
      <c r="Q681" s="26">
        <v>4.443311145E9</v>
      </c>
      <c r="R681" s="26">
        <v>9.09157845E8</v>
      </c>
      <c r="S681" s="27">
        <v>0.257</v>
      </c>
      <c r="T681" s="20" t="str">
        <f t="array" ref="T681">INDEX(Sheet10!D:D,MATCH(C681&amp;E681,INDEX(Sheet10!A:A&amp;Sheet10!B:B,0),0))</f>
        <v>24BX</v>
      </c>
      <c r="U681" s="20" t="str">
        <f>VLOOKUP(T681,Sheet10!D:E,2,FALSE)</f>
        <v>Complicating OR Proc. for Cesarean Section</v>
      </c>
      <c r="V681" s="20"/>
      <c r="W681" s="20"/>
      <c r="X681" s="20"/>
      <c r="Y681" s="20"/>
      <c r="Z681" s="20"/>
      <c r="AA681" s="20"/>
      <c r="AB681" s="20"/>
      <c r="AC681" s="20"/>
      <c r="AD681" s="20"/>
      <c r="AE681" s="20"/>
    </row>
    <row r="682">
      <c r="A682" s="20" t="str">
        <f t="shared" ref="A682:B682" si="683">T682</f>
        <v>24BX</v>
      </c>
      <c r="B682" s="20" t="str">
        <f t="shared" si="683"/>
        <v>Complicating OR Proc. for Cesarean Section</v>
      </c>
      <c r="C682" s="20" t="str">
        <f t="shared" si="3"/>
        <v>1</v>
      </c>
      <c r="D682" s="20" t="str">
        <f t="shared" si="4"/>
        <v>24</v>
      </c>
      <c r="E682" s="20" t="str">
        <f t="shared" si="5"/>
        <v>24031</v>
      </c>
      <c r="F682" s="25">
        <v>2403112.0</v>
      </c>
      <c r="G682" s="20" t="s">
        <v>39527</v>
      </c>
      <c r="H682" s="25">
        <v>31.0</v>
      </c>
      <c r="I682" s="26">
        <v>8037060.0</v>
      </c>
      <c r="J682" s="25">
        <v>0.89</v>
      </c>
      <c r="K682" s="26">
        <v>7152983.0</v>
      </c>
      <c r="L682" s="26">
        <v>8037060.0</v>
      </c>
      <c r="M682" s="25">
        <v>0.89</v>
      </c>
      <c r="N682" s="25">
        <v>1.0</v>
      </c>
      <c r="O682" s="26">
        <v>7152983.0</v>
      </c>
      <c r="P682" s="26">
        <v>1.581134E8</v>
      </c>
      <c r="Q682" s="26">
        <v>2.24217485E8</v>
      </c>
      <c r="R682" s="26">
        <v>6.6104085E7</v>
      </c>
      <c r="S682" s="27">
        <v>0.418</v>
      </c>
      <c r="T682" s="20" t="str">
        <f t="array" ref="T682">INDEX(Sheet10!D:D,MATCH(C682&amp;E682,INDEX(Sheet10!A:A&amp;Sheet10!B:B,0),0))</f>
        <v>24BX</v>
      </c>
      <c r="U682" s="20" t="str">
        <f>VLOOKUP(T682,Sheet10!D:E,2,FALSE)</f>
        <v>Complicating OR Proc. for Cesarean Section</v>
      </c>
      <c r="V682" s="20"/>
      <c r="W682" s="20"/>
      <c r="X682" s="20"/>
      <c r="Y682" s="20"/>
      <c r="Z682" s="20"/>
      <c r="AA682" s="20"/>
      <c r="AB682" s="20"/>
      <c r="AC682" s="20"/>
      <c r="AD682" s="20"/>
      <c r="AE682" s="20"/>
    </row>
    <row r="683">
      <c r="A683" s="20" t="str">
        <f t="shared" ref="A683:B683" si="684">T683</f>
        <v>24BX</v>
      </c>
      <c r="B683" s="20" t="str">
        <f t="shared" si="684"/>
        <v>Complicating OR Proc. for Cesarean Section</v>
      </c>
      <c r="C683" s="20" t="str">
        <f t="shared" si="3"/>
        <v>1</v>
      </c>
      <c r="D683" s="20" t="str">
        <f t="shared" si="4"/>
        <v>24</v>
      </c>
      <c r="E683" s="20" t="str">
        <f t="shared" si="5"/>
        <v>24041</v>
      </c>
      <c r="F683" s="25">
        <v>2404110.0</v>
      </c>
      <c r="G683" s="20" t="s">
        <v>39540</v>
      </c>
      <c r="H683" s="26">
        <v>20990.0</v>
      </c>
      <c r="I683" s="26">
        <v>8037060.0</v>
      </c>
      <c r="J683" s="25">
        <v>0.43</v>
      </c>
      <c r="K683" s="26">
        <v>3455936.0</v>
      </c>
      <c r="L683" s="26">
        <v>8037060.0</v>
      </c>
      <c r="M683" s="25">
        <v>0.43</v>
      </c>
      <c r="N683" s="25">
        <v>1.0</v>
      </c>
      <c r="O683" s="26">
        <v>3455936.0</v>
      </c>
      <c r="P683" s="26">
        <v>7.06861645E10</v>
      </c>
      <c r="Q683" s="26">
        <v>7.3407092442E10</v>
      </c>
      <c r="R683" s="26">
        <v>2.720927942E9</v>
      </c>
      <c r="S683" s="27">
        <v>0.038</v>
      </c>
      <c r="T683" s="20" t="str">
        <f t="array" ref="T683">INDEX(Sheet10!D:D,MATCH(C683&amp;E683,INDEX(Sheet10!A:A&amp;Sheet10!B:B,0),0))</f>
        <v>24BX</v>
      </c>
      <c r="U683" s="20" t="str">
        <f>VLOOKUP(T683,Sheet10!D:E,2,FALSE)</f>
        <v>Complicating OR Proc. for Cesarean Section</v>
      </c>
      <c r="V683" s="20"/>
      <c r="W683" s="20"/>
      <c r="X683" s="20"/>
      <c r="Y683" s="20"/>
      <c r="Z683" s="20"/>
      <c r="AA683" s="20"/>
      <c r="AB683" s="20"/>
      <c r="AC683" s="20"/>
      <c r="AD683" s="20"/>
      <c r="AE683" s="20"/>
    </row>
    <row r="684">
      <c r="A684" s="20" t="str">
        <f t="shared" ref="A684:B684" si="685">T684</f>
        <v>24BX</v>
      </c>
      <c r="B684" s="20" t="str">
        <f t="shared" si="685"/>
        <v>Complicating OR Proc. for Cesarean Section</v>
      </c>
      <c r="C684" s="20" t="str">
        <f t="shared" si="3"/>
        <v>1</v>
      </c>
      <c r="D684" s="20" t="str">
        <f t="shared" si="4"/>
        <v>24</v>
      </c>
      <c r="E684" s="20" t="str">
        <f t="shared" si="5"/>
        <v>24041</v>
      </c>
      <c r="F684" s="25">
        <v>2404111.0</v>
      </c>
      <c r="G684" s="20" t="s">
        <v>39551</v>
      </c>
      <c r="H684" s="26">
        <v>12886.0</v>
      </c>
      <c r="I684" s="26">
        <v>8037060.0</v>
      </c>
      <c r="J684" s="25">
        <v>0.58</v>
      </c>
      <c r="K684" s="26">
        <v>4661495.0</v>
      </c>
      <c r="L684" s="26">
        <v>8037060.0</v>
      </c>
      <c r="M684" s="25">
        <v>0.58</v>
      </c>
      <c r="N684" s="25">
        <v>1.0</v>
      </c>
      <c r="O684" s="26">
        <v>4661495.0</v>
      </c>
      <c r="P684" s="26">
        <v>5.07581474E10</v>
      </c>
      <c r="Q684" s="26">
        <v>6.0679256993E10</v>
      </c>
      <c r="R684" s="26">
        <v>9.921109593E9</v>
      </c>
      <c r="S684" s="27">
        <v>0.195</v>
      </c>
      <c r="T684" s="20" t="str">
        <f t="array" ref="T684">INDEX(Sheet10!D:D,MATCH(C684&amp;E684,INDEX(Sheet10!A:A&amp;Sheet10!B:B,0),0))</f>
        <v>24BX</v>
      </c>
      <c r="U684" s="20" t="str">
        <f>VLOOKUP(T684,Sheet10!D:E,2,FALSE)</f>
        <v>Complicating OR Proc. for Cesarean Section</v>
      </c>
      <c r="V684" s="20"/>
      <c r="W684" s="20"/>
      <c r="X684" s="20"/>
      <c r="Y684" s="20"/>
      <c r="Z684" s="20"/>
      <c r="AA684" s="20"/>
      <c r="AB684" s="20"/>
      <c r="AC684" s="20"/>
      <c r="AD684" s="20"/>
      <c r="AE684" s="20"/>
    </row>
    <row r="685">
      <c r="A685" s="20" t="str">
        <f t="shared" ref="A685:B685" si="686">T685</f>
        <v>24BX</v>
      </c>
      <c r="B685" s="20" t="str">
        <f t="shared" si="686"/>
        <v>Complicating OR Proc. for Cesarean Section</v>
      </c>
      <c r="C685" s="20" t="str">
        <f t="shared" si="3"/>
        <v>1</v>
      </c>
      <c r="D685" s="20" t="str">
        <f t="shared" si="4"/>
        <v>24</v>
      </c>
      <c r="E685" s="20" t="str">
        <f t="shared" si="5"/>
        <v>24051</v>
      </c>
      <c r="F685" s="25">
        <v>2405119.0</v>
      </c>
      <c r="G685" s="20" t="s">
        <v>26324</v>
      </c>
      <c r="H685" s="26">
        <v>18678.0</v>
      </c>
      <c r="I685" s="26">
        <v>8037060.0</v>
      </c>
      <c r="J685" s="25">
        <v>0.59</v>
      </c>
      <c r="K685" s="26">
        <v>4741865.0</v>
      </c>
      <c r="L685" s="26">
        <v>8037060.0</v>
      </c>
      <c r="M685" s="25">
        <v>0.59</v>
      </c>
      <c r="N685" s="25">
        <v>1.0</v>
      </c>
      <c r="O685" s="26">
        <v>4741865.0</v>
      </c>
      <c r="P685" s="26">
        <v>6.21260756E10</v>
      </c>
      <c r="Q685" s="26">
        <v>8.9449528441E10</v>
      </c>
      <c r="R685" s="26">
        <v>2.7323452841E10</v>
      </c>
      <c r="S685" s="27">
        <v>0.44</v>
      </c>
      <c r="T685" s="20" t="str">
        <f t="array" ref="T685">INDEX(Sheet10!D:D,MATCH(C685&amp;E685,INDEX(Sheet10!A:A&amp;Sheet10!B:B,0),0))</f>
        <v>24BX</v>
      </c>
      <c r="U685" s="20" t="str">
        <f>VLOOKUP(T685,Sheet10!D:E,2,FALSE)</f>
        <v>Complicating OR Proc. for Cesarean Section</v>
      </c>
      <c r="V685" s="20"/>
      <c r="W685" s="20"/>
      <c r="X685" s="20"/>
      <c r="Y685" s="20"/>
      <c r="Z685" s="20"/>
      <c r="AA685" s="20"/>
      <c r="AB685" s="20"/>
      <c r="AC685" s="20"/>
      <c r="AD685" s="20"/>
      <c r="AE685" s="20"/>
    </row>
    <row r="686">
      <c r="A686" s="20" t="str">
        <f t="shared" ref="A686:B686" si="687">T686</f>
        <v>24PMX</v>
      </c>
      <c r="B686" s="20" t="str">
        <f t="shared" si="687"/>
        <v>Endoscopic Fetal Surgery</v>
      </c>
      <c r="C686" s="20" t="str">
        <f t="shared" si="3"/>
        <v>1</v>
      </c>
      <c r="D686" s="20" t="str">
        <f t="shared" si="4"/>
        <v>24</v>
      </c>
      <c r="E686" s="20" t="str">
        <f t="shared" si="5"/>
        <v>24061</v>
      </c>
      <c r="F686" s="25">
        <v>2406119.0</v>
      </c>
      <c r="G686" s="20" t="s">
        <v>26353</v>
      </c>
      <c r="H686" s="25">
        <v>31.0</v>
      </c>
      <c r="I686" s="26">
        <v>8037060.0</v>
      </c>
      <c r="J686" s="25">
        <v>2.69</v>
      </c>
      <c r="K686" s="26">
        <v>2.1619691E7</v>
      </c>
      <c r="L686" s="26">
        <v>8037060.0</v>
      </c>
      <c r="M686" s="25">
        <v>2.69</v>
      </c>
      <c r="N686" s="25">
        <v>1.0</v>
      </c>
      <c r="O686" s="26">
        <v>2.1619691E7</v>
      </c>
      <c r="P686" s="26">
        <v>4.002346E8</v>
      </c>
      <c r="Q686" s="26">
        <v>6.76222933E8</v>
      </c>
      <c r="R686" s="26">
        <v>2.75988333E8</v>
      </c>
      <c r="S686" s="27">
        <v>0.69</v>
      </c>
      <c r="T686" s="20" t="str">
        <f t="array" ref="T686">INDEX(Sheet10!D:D,MATCH(C686&amp;E686,INDEX(Sheet10!A:A&amp;Sheet10!B:B,0),0))</f>
        <v>24PMX</v>
      </c>
      <c r="U686" s="20" t="str">
        <f>VLOOKUP(T686,Sheet10!D:E,2,FALSE)</f>
        <v>Endoscopic Fetal Surgery</v>
      </c>
      <c r="V686" s="20"/>
      <c r="W686" s="20"/>
      <c r="X686" s="20"/>
      <c r="Y686" s="20"/>
      <c r="Z686" s="20"/>
      <c r="AA686" s="20"/>
      <c r="AB686" s="20"/>
      <c r="AC686" s="20"/>
      <c r="AD686" s="20"/>
      <c r="AE686" s="20"/>
    </row>
    <row r="687">
      <c r="A687" s="20" t="str">
        <f t="shared" ref="A687:B687" si="688">T687</f>
        <v>24PNX</v>
      </c>
      <c r="B687" s="20" t="str">
        <f t="shared" si="688"/>
        <v>Other Proc. for Fetal</v>
      </c>
      <c r="C687" s="20" t="str">
        <f t="shared" si="3"/>
        <v>1</v>
      </c>
      <c r="D687" s="20" t="str">
        <f t="shared" si="4"/>
        <v>24</v>
      </c>
      <c r="E687" s="20" t="str">
        <f t="shared" si="5"/>
        <v>24071</v>
      </c>
      <c r="F687" s="25">
        <v>2407119.0</v>
      </c>
      <c r="G687" s="20" t="s">
        <v>26366</v>
      </c>
      <c r="H687" s="25">
        <v>584.0</v>
      </c>
      <c r="I687" s="26">
        <v>8037060.0</v>
      </c>
      <c r="J687" s="25">
        <v>0.67</v>
      </c>
      <c r="K687" s="26">
        <v>5384830.0</v>
      </c>
      <c r="L687" s="26">
        <v>8037060.0</v>
      </c>
      <c r="M687" s="25">
        <v>0.67</v>
      </c>
      <c r="N687" s="25">
        <v>1.48</v>
      </c>
      <c r="O687" s="26">
        <v>7969549.0</v>
      </c>
      <c r="P687" s="26">
        <v>4.6583706E9</v>
      </c>
      <c r="Q687" s="26">
        <v>4.738177438E9</v>
      </c>
      <c r="R687" s="26">
        <v>7.9806838E7</v>
      </c>
      <c r="S687" s="27">
        <v>0.017</v>
      </c>
      <c r="T687" s="20" t="str">
        <f t="array" ref="T687">INDEX(Sheet10!D:D,MATCH(C687&amp;E687,INDEX(Sheet10!A:A&amp;Sheet10!B:B,0),0))</f>
        <v>24PNX</v>
      </c>
      <c r="U687" s="20" t="str">
        <f>VLOOKUP(T687,Sheet10!D:E,2,FALSE)</f>
        <v>Other Proc. for Fetal</v>
      </c>
      <c r="V687" s="20"/>
      <c r="W687" s="20"/>
      <c r="X687" s="20"/>
      <c r="Y687" s="20"/>
      <c r="Z687" s="20"/>
      <c r="AA687" s="20"/>
      <c r="AB687" s="20"/>
      <c r="AC687" s="20"/>
      <c r="AD687" s="20"/>
      <c r="AE687" s="20"/>
    </row>
    <row r="688">
      <c r="A688" s="20" t="str">
        <f t="shared" ref="A688:B688" si="689">T688</f>
        <v>24PHX</v>
      </c>
      <c r="B688" s="20" t="str">
        <f t="shared" si="689"/>
        <v>Complicating OR Proc. for Obstetry</v>
      </c>
      <c r="C688" s="20" t="str">
        <f t="shared" si="3"/>
        <v>1</v>
      </c>
      <c r="D688" s="20" t="str">
        <f t="shared" si="4"/>
        <v>24</v>
      </c>
      <c r="E688" s="20" t="str">
        <f t="shared" si="5"/>
        <v>24081</v>
      </c>
      <c r="F688" s="25">
        <v>2408110.0</v>
      </c>
      <c r="G688" s="20" t="s">
        <v>39598</v>
      </c>
      <c r="H688" s="25">
        <v>465.0</v>
      </c>
      <c r="I688" s="26">
        <v>8037060.0</v>
      </c>
      <c r="J688" s="25">
        <v>1.28</v>
      </c>
      <c r="K688" s="26">
        <v>1.0287437E7</v>
      </c>
      <c r="L688" s="26">
        <v>8037060.0</v>
      </c>
      <c r="M688" s="25">
        <v>1.28</v>
      </c>
      <c r="N688" s="25">
        <v>1.0</v>
      </c>
      <c r="O688" s="26">
        <v>1.0287437E7</v>
      </c>
      <c r="P688" s="26">
        <v>4.4177577E9</v>
      </c>
      <c r="Q688" s="26">
        <v>4.829772612E9</v>
      </c>
      <c r="R688" s="26">
        <v>4.12014912E8</v>
      </c>
      <c r="S688" s="27">
        <v>0.093</v>
      </c>
      <c r="T688" s="20" t="str">
        <f t="array" ref="T688">INDEX(Sheet10!D:D,MATCH(C688&amp;E688,INDEX(Sheet10!A:A&amp;Sheet10!B:B,0),0))</f>
        <v>24PHX</v>
      </c>
      <c r="U688" s="20" t="str">
        <f>VLOOKUP(T688,Sheet10!D:E,2,FALSE)</f>
        <v>Complicating OR Proc. for Obstetry</v>
      </c>
      <c r="V688" s="20"/>
      <c r="W688" s="20"/>
      <c r="X688" s="20"/>
      <c r="Y688" s="20"/>
      <c r="Z688" s="20"/>
      <c r="AA688" s="20"/>
      <c r="AB688" s="20"/>
      <c r="AC688" s="20"/>
      <c r="AD688" s="20"/>
      <c r="AE688" s="20"/>
    </row>
    <row r="689">
      <c r="A689" s="20" t="str">
        <f t="shared" ref="A689:B689" si="690">T689</f>
        <v>24PHX</v>
      </c>
      <c r="B689" s="20" t="str">
        <f t="shared" si="690"/>
        <v>Complicating OR Proc. for Obstetry</v>
      </c>
      <c r="C689" s="20" t="str">
        <f t="shared" si="3"/>
        <v>1</v>
      </c>
      <c r="D689" s="20" t="str">
        <f t="shared" si="4"/>
        <v>24</v>
      </c>
      <c r="E689" s="20" t="str">
        <f t="shared" si="5"/>
        <v>24081</v>
      </c>
      <c r="F689" s="25">
        <v>2408111.0</v>
      </c>
      <c r="G689" s="20" t="s">
        <v>39609</v>
      </c>
      <c r="H689" s="25">
        <v>41.0</v>
      </c>
      <c r="I689" s="26">
        <v>8037060.0</v>
      </c>
      <c r="J689" s="25">
        <v>2.32</v>
      </c>
      <c r="K689" s="26">
        <v>1.8645979E7</v>
      </c>
      <c r="L689" s="26">
        <v>8037060.0</v>
      </c>
      <c r="M689" s="25">
        <v>2.32</v>
      </c>
      <c r="N689" s="25">
        <v>1.26</v>
      </c>
      <c r="O689" s="26">
        <v>2.3493934E7</v>
      </c>
      <c r="P689" s="26">
        <v>9.661826E8</v>
      </c>
      <c r="Q689" s="26">
        <v>9.67177285E8</v>
      </c>
      <c r="R689" s="26">
        <v>994685.0</v>
      </c>
      <c r="S689" s="27">
        <v>0.001</v>
      </c>
      <c r="T689" s="20" t="str">
        <f t="array" ref="T689">INDEX(Sheet10!D:D,MATCH(C689&amp;E689,INDEX(Sheet10!A:A&amp;Sheet10!B:B,0),0))</f>
        <v>24PHX</v>
      </c>
      <c r="U689" s="20" t="str">
        <f>VLOOKUP(T689,Sheet10!D:E,2,FALSE)</f>
        <v>Complicating OR Proc. for Obstetry</v>
      </c>
      <c r="V689" s="20"/>
      <c r="W689" s="20"/>
      <c r="X689" s="20"/>
      <c r="Y689" s="20"/>
      <c r="Z689" s="20"/>
      <c r="AA689" s="20"/>
      <c r="AB689" s="20"/>
      <c r="AC689" s="20"/>
      <c r="AD689" s="20"/>
      <c r="AE689" s="20"/>
    </row>
    <row r="690">
      <c r="A690" s="20" t="str">
        <f t="shared" ref="A690:B690" si="691">T690</f>
        <v>24PJX</v>
      </c>
      <c r="B690" s="20" t="str">
        <f t="shared" si="691"/>
        <v>Cesarean Section w/ Sterilization</v>
      </c>
      <c r="C690" s="20" t="str">
        <f t="shared" si="3"/>
        <v>1</v>
      </c>
      <c r="D690" s="20" t="str">
        <f t="shared" si="4"/>
        <v>24</v>
      </c>
      <c r="E690" s="20" t="str">
        <f t="shared" si="5"/>
        <v>24091</v>
      </c>
      <c r="F690" s="25">
        <v>2409119.0</v>
      </c>
      <c r="G690" s="20" t="s">
        <v>26399</v>
      </c>
      <c r="H690" s="25">
        <v>25.0</v>
      </c>
      <c r="I690" s="26">
        <v>8037060.0</v>
      </c>
      <c r="J690" s="25">
        <v>0.52</v>
      </c>
      <c r="K690" s="26">
        <v>4179271.0</v>
      </c>
      <c r="L690" s="26">
        <v>8037060.0</v>
      </c>
      <c r="M690" s="25">
        <v>0.52</v>
      </c>
      <c r="N690" s="25">
        <v>1.0</v>
      </c>
      <c r="O690" s="26">
        <v>4179271.0</v>
      </c>
      <c r="P690" s="26">
        <v>8.1627E7</v>
      </c>
      <c r="Q690" s="26">
        <v>1.0540178E8</v>
      </c>
      <c r="R690" s="26">
        <v>2.377478E7</v>
      </c>
      <c r="S690" s="27">
        <v>0.291</v>
      </c>
      <c r="T690" s="20" t="str">
        <f t="array" ref="T690">INDEX(Sheet10!D:D,MATCH(C690&amp;E690,INDEX(Sheet10!A:A&amp;Sheet10!B:B,0),0))</f>
        <v>24PJX</v>
      </c>
      <c r="U690" s="20" t="str">
        <f>VLOOKUP(T690,Sheet10!D:E,2,FALSE)</f>
        <v>Cesarean Section w/ Sterilization</v>
      </c>
      <c r="V690" s="20"/>
      <c r="W690" s="20"/>
      <c r="X690" s="20"/>
      <c r="Y690" s="20"/>
      <c r="Z690" s="20"/>
      <c r="AA690" s="20"/>
      <c r="AB690" s="20"/>
      <c r="AC690" s="20"/>
      <c r="AD690" s="20"/>
      <c r="AE690" s="20"/>
    </row>
    <row r="691">
      <c r="A691" s="20" t="str">
        <f t="shared" ref="A691:B691" si="692">T691</f>
        <v>24PPX</v>
      </c>
      <c r="B691" s="20" t="str">
        <f t="shared" si="692"/>
        <v>Post Partum/Post Abortion w/ Proc.</v>
      </c>
      <c r="C691" s="20" t="str">
        <f t="shared" si="3"/>
        <v>1</v>
      </c>
      <c r="D691" s="20" t="str">
        <f t="shared" si="4"/>
        <v>24</v>
      </c>
      <c r="E691" s="20" t="str">
        <f t="shared" si="5"/>
        <v>24101</v>
      </c>
      <c r="F691" s="25">
        <v>2410110.0</v>
      </c>
      <c r="G691" s="20" t="s">
        <v>39626</v>
      </c>
      <c r="H691" s="26">
        <v>5847.0</v>
      </c>
      <c r="I691" s="26">
        <v>8037060.0</v>
      </c>
      <c r="J691" s="25">
        <v>0.54</v>
      </c>
      <c r="K691" s="26">
        <v>4340012.0</v>
      </c>
      <c r="L691" s="26">
        <v>8037060.0</v>
      </c>
      <c r="M691" s="25">
        <v>0.54</v>
      </c>
      <c r="N691" s="25">
        <v>1.0</v>
      </c>
      <c r="O691" s="26">
        <v>4340012.0</v>
      </c>
      <c r="P691" s="26">
        <v>1.70495361E10</v>
      </c>
      <c r="Q691" s="26">
        <v>2.5626408503E10</v>
      </c>
      <c r="R691" s="26">
        <v>8.576872403E9</v>
      </c>
      <c r="S691" s="27">
        <v>0.503</v>
      </c>
      <c r="T691" s="20" t="str">
        <f t="array" ref="T691">INDEX(Sheet10!D:D,MATCH(C691&amp;E691,INDEX(Sheet10!A:A&amp;Sheet10!B:B,0),0))</f>
        <v>24PPX</v>
      </c>
      <c r="U691" s="20" t="str">
        <f>VLOOKUP(T691,Sheet10!D:E,2,FALSE)</f>
        <v>Post Partum/Post Abortion w/ Proc.</v>
      </c>
      <c r="V691" s="20"/>
      <c r="W691" s="20"/>
      <c r="X691" s="20"/>
      <c r="Y691" s="20"/>
      <c r="Z691" s="20"/>
      <c r="AA691" s="20"/>
      <c r="AB691" s="20"/>
      <c r="AC691" s="20"/>
      <c r="AD691" s="20"/>
      <c r="AE691" s="20"/>
    </row>
    <row r="692">
      <c r="A692" s="20" t="str">
        <f t="shared" ref="A692:B692" si="693">T692</f>
        <v>24PPX</v>
      </c>
      <c r="B692" s="20" t="str">
        <f t="shared" si="693"/>
        <v>Post Partum/Post Abortion w/ Proc.</v>
      </c>
      <c r="C692" s="20" t="str">
        <f t="shared" si="3"/>
        <v>1</v>
      </c>
      <c r="D692" s="20" t="str">
        <f t="shared" si="4"/>
        <v>24</v>
      </c>
      <c r="E692" s="20" t="str">
        <f t="shared" si="5"/>
        <v>24101</v>
      </c>
      <c r="F692" s="25">
        <v>2410111.0</v>
      </c>
      <c r="G692" s="20" t="s">
        <v>39633</v>
      </c>
      <c r="H692" s="26">
        <v>2695.0</v>
      </c>
      <c r="I692" s="26">
        <v>8037060.0</v>
      </c>
      <c r="J692" s="25">
        <v>0.7</v>
      </c>
      <c r="K692" s="26">
        <v>5625942.0</v>
      </c>
      <c r="L692" s="26">
        <v>8037060.0</v>
      </c>
      <c r="M692" s="25">
        <v>0.7</v>
      </c>
      <c r="N692" s="25">
        <v>1.0</v>
      </c>
      <c r="O692" s="26">
        <v>5625942.0</v>
      </c>
      <c r="P692" s="26">
        <v>1.1426269E10</v>
      </c>
      <c r="Q692" s="26">
        <v>1.527793869E10</v>
      </c>
      <c r="R692" s="26">
        <v>3.85166969E9</v>
      </c>
      <c r="S692" s="27">
        <v>0.337</v>
      </c>
      <c r="T692" s="20" t="str">
        <f t="array" ref="T692">INDEX(Sheet10!D:D,MATCH(C692&amp;E692,INDEX(Sheet10!A:A&amp;Sheet10!B:B,0),0))</f>
        <v>24PPX</v>
      </c>
      <c r="U692" s="20" t="str">
        <f>VLOOKUP(T692,Sheet10!D:E,2,FALSE)</f>
        <v>Post Partum/Post Abortion w/ Proc.</v>
      </c>
      <c r="V692" s="20"/>
      <c r="W692" s="20"/>
      <c r="X692" s="20"/>
      <c r="Y692" s="20"/>
      <c r="Z692" s="20"/>
      <c r="AA692" s="20"/>
      <c r="AB692" s="20"/>
      <c r="AC692" s="20"/>
      <c r="AD692" s="20"/>
      <c r="AE692" s="20"/>
    </row>
    <row r="693">
      <c r="A693" s="20" t="str">
        <f t="shared" ref="A693:B693" si="694">T693</f>
        <v>24PPX</v>
      </c>
      <c r="B693" s="20" t="str">
        <f t="shared" si="694"/>
        <v>Post Partum/Post Abortion w/ Proc.</v>
      </c>
      <c r="C693" s="20" t="str">
        <f t="shared" si="3"/>
        <v>1</v>
      </c>
      <c r="D693" s="20" t="str">
        <f t="shared" si="4"/>
        <v>24</v>
      </c>
      <c r="E693" s="20" t="str">
        <f t="shared" si="5"/>
        <v>24101</v>
      </c>
      <c r="F693" s="25">
        <v>2410112.0</v>
      </c>
      <c r="G693" s="20" t="s">
        <v>39648</v>
      </c>
      <c r="H693" s="25">
        <v>110.0</v>
      </c>
      <c r="I693" s="26">
        <v>8037060.0</v>
      </c>
      <c r="J693" s="25">
        <v>0.83</v>
      </c>
      <c r="K693" s="26">
        <v>6670760.0</v>
      </c>
      <c r="L693" s="26">
        <v>8037060.0</v>
      </c>
      <c r="M693" s="25">
        <v>0.83</v>
      </c>
      <c r="N693" s="25">
        <v>1.0</v>
      </c>
      <c r="O693" s="26">
        <v>6670760.0</v>
      </c>
      <c r="P693" s="26">
        <v>5.105418E8</v>
      </c>
      <c r="Q693" s="26">
        <v>7.39879578E8</v>
      </c>
      <c r="R693" s="26">
        <v>2.29337778E8</v>
      </c>
      <c r="S693" s="27">
        <v>0.449</v>
      </c>
      <c r="T693" s="20" t="str">
        <f t="array" ref="T693">INDEX(Sheet10!D:D,MATCH(C693&amp;E693,INDEX(Sheet10!A:A&amp;Sheet10!B:B,0),0))</f>
        <v>24PPX</v>
      </c>
      <c r="U693" s="20" t="str">
        <f>VLOOKUP(T693,Sheet10!D:E,2,FALSE)</f>
        <v>Post Partum/Post Abortion w/ Proc.</v>
      </c>
      <c r="V693" s="20"/>
      <c r="W693" s="20"/>
      <c r="X693" s="20"/>
      <c r="Y693" s="20"/>
      <c r="Z693" s="20"/>
      <c r="AA693" s="20"/>
      <c r="AB693" s="20"/>
      <c r="AC693" s="20"/>
      <c r="AD693" s="20"/>
      <c r="AE693" s="20"/>
    </row>
    <row r="694">
      <c r="A694" s="20" t="str">
        <f t="shared" ref="A694:B694" si="695">T694</f>
        <v>24PPX</v>
      </c>
      <c r="B694" s="20" t="str">
        <f t="shared" si="695"/>
        <v>Post Partum/Post Abortion w/ Proc.</v>
      </c>
      <c r="C694" s="20" t="str">
        <f t="shared" si="3"/>
        <v>1</v>
      </c>
      <c r="D694" s="20" t="str">
        <f t="shared" si="4"/>
        <v>24</v>
      </c>
      <c r="E694" s="20" t="str">
        <f t="shared" si="5"/>
        <v>24101</v>
      </c>
      <c r="F694" s="25">
        <v>2410113.0</v>
      </c>
      <c r="G694" s="20" t="s">
        <v>39661</v>
      </c>
      <c r="H694" s="25">
        <v>35.0</v>
      </c>
      <c r="I694" s="26">
        <v>8037060.0</v>
      </c>
      <c r="J694" s="25">
        <v>0.88</v>
      </c>
      <c r="K694" s="26">
        <v>7072613.0</v>
      </c>
      <c r="L694" s="26">
        <v>8037060.0</v>
      </c>
      <c r="M694" s="25">
        <v>0.88</v>
      </c>
      <c r="N694" s="25">
        <v>1.0</v>
      </c>
      <c r="O694" s="26">
        <v>7072613.0</v>
      </c>
      <c r="P694" s="26">
        <v>2.269954E8</v>
      </c>
      <c r="Q694" s="26">
        <v>2.49779948E8</v>
      </c>
      <c r="R694" s="26">
        <v>2.2784548E7</v>
      </c>
      <c r="S694" s="27">
        <v>0.1</v>
      </c>
      <c r="T694" s="20" t="str">
        <f t="array" ref="T694">INDEX(Sheet10!D:D,MATCH(C694&amp;E694,INDEX(Sheet10!A:A&amp;Sheet10!B:B,0),0))</f>
        <v>24PPX</v>
      </c>
      <c r="U694" s="20" t="str">
        <f>VLOOKUP(T694,Sheet10!D:E,2,FALSE)</f>
        <v>Post Partum/Post Abortion w/ Proc.</v>
      </c>
      <c r="V694" s="20"/>
      <c r="W694" s="20"/>
      <c r="X694" s="20"/>
      <c r="Y694" s="20"/>
      <c r="Z694" s="20"/>
      <c r="AA694" s="20"/>
      <c r="AB694" s="20"/>
      <c r="AC694" s="20"/>
      <c r="AD694" s="20"/>
      <c r="AE694" s="20"/>
    </row>
    <row r="695">
      <c r="A695" s="20" t="str">
        <f t="shared" ref="A695:B695" si="696">T695</f>
        <v>24PBX</v>
      </c>
      <c r="B695" s="20" t="str">
        <f t="shared" si="696"/>
        <v>Ectopic Pregnancy w/ OR Proc.</v>
      </c>
      <c r="C695" s="20" t="str">
        <f t="shared" si="3"/>
        <v>1</v>
      </c>
      <c r="D695" s="20" t="str">
        <f t="shared" si="4"/>
        <v>24</v>
      </c>
      <c r="E695" s="20" t="str">
        <f t="shared" si="5"/>
        <v>24111</v>
      </c>
      <c r="F695" s="25">
        <v>2411119.0</v>
      </c>
      <c r="G695" s="20" t="s">
        <v>26439</v>
      </c>
      <c r="H695" s="26">
        <v>12935.0</v>
      </c>
      <c r="I695" s="26">
        <v>8037060.0</v>
      </c>
      <c r="J695" s="25">
        <v>1.13</v>
      </c>
      <c r="K695" s="26">
        <v>9081878.0</v>
      </c>
      <c r="L695" s="26">
        <v>8037060.0</v>
      </c>
      <c r="M695" s="25">
        <v>1.13</v>
      </c>
      <c r="N695" s="25">
        <v>1.0</v>
      </c>
      <c r="O695" s="26">
        <v>9081878.0</v>
      </c>
      <c r="P695" s="26">
        <v>1.14792412E11</v>
      </c>
      <c r="Q695" s="26">
        <v>1.18635197343E11</v>
      </c>
      <c r="R695" s="26">
        <v>3.842785343E9</v>
      </c>
      <c r="S695" s="27">
        <v>0.033</v>
      </c>
      <c r="T695" s="20" t="str">
        <f t="array" ref="T695">INDEX(Sheet10!D:D,MATCH(C695&amp;E695,INDEX(Sheet10!A:A&amp;Sheet10!B:B,0),0))</f>
        <v>24PBX</v>
      </c>
      <c r="U695" s="20" t="str">
        <f>VLOOKUP(T695,Sheet10!D:E,2,FALSE)</f>
        <v>Ectopic Pregnancy w/ OR Proc.</v>
      </c>
      <c r="V695" s="20"/>
      <c r="W695" s="20"/>
      <c r="X695" s="20"/>
      <c r="Y695" s="20"/>
      <c r="Z695" s="20"/>
      <c r="AA695" s="20"/>
      <c r="AB695" s="20"/>
      <c r="AC695" s="20"/>
      <c r="AD695" s="20"/>
      <c r="AE695" s="20"/>
    </row>
    <row r="696">
      <c r="A696" s="20" t="str">
        <f t="shared" ref="A696:B696" si="697">T696</f>
        <v>24CX</v>
      </c>
      <c r="B696" s="20" t="str">
        <f t="shared" si="697"/>
        <v>Ectopic Pregnancy w/ OR Proc. w/ Shock</v>
      </c>
      <c r="C696" s="20" t="str">
        <f t="shared" si="3"/>
        <v>1</v>
      </c>
      <c r="D696" s="20" t="str">
        <f t="shared" si="4"/>
        <v>24</v>
      </c>
      <c r="E696" s="20" t="str">
        <f t="shared" si="5"/>
        <v>24112</v>
      </c>
      <c r="F696" s="25">
        <v>2411219.0</v>
      </c>
      <c r="G696" s="20" t="s">
        <v>26457</v>
      </c>
      <c r="H696" s="25">
        <v>314.0</v>
      </c>
      <c r="I696" s="26">
        <v>8037060.0</v>
      </c>
      <c r="J696" s="25">
        <v>2.1</v>
      </c>
      <c r="K696" s="26">
        <v>1.6877826E7</v>
      </c>
      <c r="L696" s="26">
        <v>8037060.0</v>
      </c>
      <c r="M696" s="25">
        <v>2.1</v>
      </c>
      <c r="N696" s="25">
        <v>1.0</v>
      </c>
      <c r="O696" s="26">
        <v>1.6877826E7</v>
      </c>
      <c r="P696" s="26">
        <v>4.8908674E9</v>
      </c>
      <c r="Q696" s="26">
        <v>5.326160364E9</v>
      </c>
      <c r="R696" s="26">
        <v>4.35292964E8</v>
      </c>
      <c r="S696" s="27">
        <v>0.089</v>
      </c>
      <c r="T696" s="20" t="str">
        <f t="array" ref="T696">INDEX(Sheet10!D:D,MATCH(C696&amp;E696,INDEX(Sheet10!A:A&amp;Sheet10!B:B,0),0))</f>
        <v>24CX</v>
      </c>
      <c r="U696" s="20" t="str">
        <f>VLOOKUP(T696,Sheet10!D:E,2,FALSE)</f>
        <v>Ectopic Pregnancy w/ OR Proc. w/ Shock</v>
      </c>
      <c r="V696" s="20"/>
      <c r="W696" s="20"/>
      <c r="X696" s="20"/>
      <c r="Y696" s="20"/>
      <c r="Z696" s="20"/>
      <c r="AA696" s="20"/>
      <c r="AB696" s="20"/>
      <c r="AC696" s="20"/>
      <c r="AD696" s="20"/>
      <c r="AE696" s="20"/>
    </row>
    <row r="697">
      <c r="A697" s="20" t="str">
        <f t="shared" ref="A697:B697" si="698">T697</f>
        <v>24PCX</v>
      </c>
      <c r="B697" s="20" t="str">
        <f t="shared" si="698"/>
        <v>Ectopic Pregnancy w/ Laparoscopic OR Proc.</v>
      </c>
      <c r="C697" s="20" t="str">
        <f t="shared" si="3"/>
        <v>1</v>
      </c>
      <c r="D697" s="20" t="str">
        <f t="shared" si="4"/>
        <v>24</v>
      </c>
      <c r="E697" s="20" t="str">
        <f t="shared" si="5"/>
        <v>24121</v>
      </c>
      <c r="F697" s="25">
        <v>2412119.0</v>
      </c>
      <c r="G697" s="20" t="s">
        <v>26487</v>
      </c>
      <c r="H697" s="18" t="e">
        <v>#N/A</v>
      </c>
      <c r="I697" s="26">
        <v>8037060.0</v>
      </c>
      <c r="J697" s="25">
        <v>1.38</v>
      </c>
      <c r="K697" s="26">
        <v>1.1091143E7</v>
      </c>
      <c r="L697" s="26">
        <v>8037060.0</v>
      </c>
      <c r="M697" s="25">
        <v>1.38</v>
      </c>
      <c r="N697" s="25">
        <v>1.0</v>
      </c>
      <c r="O697" s="26">
        <v>1.1091143E7</v>
      </c>
      <c r="P697" s="18" t="e">
        <v>#N/A</v>
      </c>
      <c r="Q697" s="18" t="e">
        <v>#N/A</v>
      </c>
      <c r="R697" s="18" t="e">
        <v>#N/A</v>
      </c>
      <c r="S697" s="18" t="e">
        <v>#N/A</v>
      </c>
      <c r="T697" s="20" t="str">
        <f t="array" ref="T697">INDEX(Sheet10!D:D,MATCH(C697&amp;E697,INDEX(Sheet10!A:A&amp;Sheet10!B:B,0),0))</f>
        <v>24PCX</v>
      </c>
      <c r="U697" s="20" t="str">
        <f>VLOOKUP(T697,Sheet10!D:E,2,FALSE)</f>
        <v>Ectopic Pregnancy w/ Laparoscopic OR Proc.</v>
      </c>
      <c r="V697" s="20"/>
      <c r="W697" s="20"/>
      <c r="X697" s="20"/>
      <c r="Y697" s="20"/>
      <c r="Z697" s="20"/>
      <c r="AA697" s="20"/>
      <c r="AB697" s="20"/>
      <c r="AC697" s="20"/>
      <c r="AD697" s="20"/>
      <c r="AE697" s="20"/>
    </row>
    <row r="698">
      <c r="A698" s="20" t="str">
        <f t="shared" ref="A698:B698" si="699">T698</f>
        <v>24PDX</v>
      </c>
      <c r="B698" s="20" t="str">
        <f t="shared" si="699"/>
        <v>Abdominal Histerectomy/Histerotomy for Abortion</v>
      </c>
      <c r="C698" s="20" t="str">
        <f t="shared" si="3"/>
        <v>1</v>
      </c>
      <c r="D698" s="20" t="str">
        <f t="shared" si="4"/>
        <v>24</v>
      </c>
      <c r="E698" s="20" t="str">
        <f t="shared" si="5"/>
        <v>24141</v>
      </c>
      <c r="F698" s="25">
        <v>2414119.0</v>
      </c>
      <c r="G698" s="20" t="s">
        <v>26505</v>
      </c>
      <c r="H698" s="25">
        <v>301.0</v>
      </c>
      <c r="I698" s="26">
        <v>8037060.0</v>
      </c>
      <c r="J698" s="25">
        <v>1.73</v>
      </c>
      <c r="K698" s="26">
        <v>1.3904114E7</v>
      </c>
      <c r="L698" s="26">
        <v>8037060.0</v>
      </c>
      <c r="M698" s="25">
        <v>1.73</v>
      </c>
      <c r="N698" s="25">
        <v>1.0</v>
      </c>
      <c r="O698" s="26">
        <v>1.3904114E7</v>
      </c>
      <c r="P698" s="26">
        <v>3.1056198E9</v>
      </c>
      <c r="Q698" s="26">
        <v>4.208403254E9</v>
      </c>
      <c r="R698" s="26">
        <v>1.102783454E9</v>
      </c>
      <c r="S698" s="27">
        <v>0.355</v>
      </c>
      <c r="T698" s="20" t="str">
        <f t="array" ref="T698">INDEX(Sheet10!D:D,MATCH(C698&amp;E698,INDEX(Sheet10!A:A&amp;Sheet10!B:B,0),0))</f>
        <v>24PDX</v>
      </c>
      <c r="U698" s="20" t="str">
        <f>VLOOKUP(T698,Sheet10!D:E,2,FALSE)</f>
        <v>Abdominal Histerectomy/Histerotomy for Abortion</v>
      </c>
      <c r="V698" s="20"/>
      <c r="W698" s="20"/>
      <c r="X698" s="20"/>
      <c r="Y698" s="20"/>
      <c r="Z698" s="20"/>
      <c r="AA698" s="20"/>
      <c r="AB698" s="20"/>
      <c r="AC698" s="20"/>
      <c r="AD698" s="20"/>
      <c r="AE698" s="20"/>
    </row>
    <row r="699">
      <c r="A699" s="20" t="str">
        <f t="shared" ref="A699:B699" si="700">T699</f>
        <v>24PEX</v>
      </c>
      <c r="B699" s="20" t="str">
        <f t="shared" si="700"/>
        <v>Dilatation &amp; Curettage, Aspiration Curettage for Uncomplicated Abortion</v>
      </c>
      <c r="C699" s="20" t="str">
        <f t="shared" si="3"/>
        <v>1</v>
      </c>
      <c r="D699" s="20" t="str">
        <f t="shared" si="4"/>
        <v>24</v>
      </c>
      <c r="E699" s="20" t="str">
        <f t="shared" si="5"/>
        <v>24151</v>
      </c>
      <c r="F699" s="25">
        <v>2415119.0</v>
      </c>
      <c r="G699" s="20" t="s">
        <v>26548</v>
      </c>
      <c r="H699" s="26">
        <v>151319.0</v>
      </c>
      <c r="I699" s="26">
        <v>8037060.0</v>
      </c>
      <c r="J699" s="25">
        <v>0.41</v>
      </c>
      <c r="K699" s="26">
        <v>3295195.0</v>
      </c>
      <c r="L699" s="26">
        <v>8037060.0</v>
      </c>
      <c r="M699" s="25">
        <v>0.41</v>
      </c>
      <c r="N699" s="25">
        <v>0.88</v>
      </c>
      <c r="O699" s="26">
        <v>2899771.0</v>
      </c>
      <c r="P699" s="26">
        <v>4.15987534E11</v>
      </c>
      <c r="Q699" s="26">
        <v>4.47179270476E11</v>
      </c>
      <c r="R699" s="26">
        <v>3.1191736476E10</v>
      </c>
      <c r="S699" s="27">
        <v>0.075</v>
      </c>
      <c r="T699" s="20" t="str">
        <f t="array" ref="T699">INDEX(Sheet10!D:D,MATCH(C699&amp;E699,INDEX(Sheet10!A:A&amp;Sheet10!B:B,0),0))</f>
        <v>24PEX</v>
      </c>
      <c r="U699" s="20" t="str">
        <f>VLOOKUP(T699,Sheet10!D:E,2,FALSE)</f>
        <v>Dilatation &amp; Curettage, Aspiration Curettage for Uncomplicated Abortion</v>
      </c>
      <c r="V699" s="20"/>
      <c r="W699" s="20"/>
      <c r="X699" s="20"/>
      <c r="Y699" s="20"/>
      <c r="Z699" s="20"/>
      <c r="AA699" s="20"/>
      <c r="AB699" s="20"/>
      <c r="AC699" s="20"/>
      <c r="AD699" s="20"/>
      <c r="AE699" s="20"/>
    </row>
    <row r="700">
      <c r="A700" s="20" t="str">
        <f t="shared" ref="A700:B700" si="701">T700</f>
        <v>24PEX</v>
      </c>
      <c r="B700" s="20" t="str">
        <f t="shared" si="701"/>
        <v>Dilatation &amp; Curettage, Aspiration Curettage for Uncomplicated Abortion</v>
      </c>
      <c r="C700" s="20" t="str">
        <f t="shared" si="3"/>
        <v>1</v>
      </c>
      <c r="D700" s="20" t="str">
        <f t="shared" si="4"/>
        <v>24</v>
      </c>
      <c r="E700" s="20" t="str">
        <f t="shared" si="5"/>
        <v>24161</v>
      </c>
      <c r="F700" s="25">
        <v>2416119.0</v>
      </c>
      <c r="G700" s="20" t="s">
        <v>26571</v>
      </c>
      <c r="H700" s="26">
        <v>38022.0</v>
      </c>
      <c r="I700" s="26">
        <v>8037060.0</v>
      </c>
      <c r="J700" s="25">
        <v>0.43</v>
      </c>
      <c r="K700" s="26">
        <v>3455936.0</v>
      </c>
      <c r="L700" s="26">
        <v>8037060.0</v>
      </c>
      <c r="M700" s="25">
        <v>0.43</v>
      </c>
      <c r="N700" s="25">
        <v>1.0</v>
      </c>
      <c r="O700" s="26">
        <v>3455936.0</v>
      </c>
      <c r="P700" s="26">
        <v>1.049998835E11</v>
      </c>
      <c r="Q700" s="26">
        <v>1.33625066488E11</v>
      </c>
      <c r="R700" s="26">
        <v>2.8625182988E10</v>
      </c>
      <c r="S700" s="27">
        <v>0.273</v>
      </c>
      <c r="T700" s="20" t="str">
        <f t="array" ref="T700">INDEX(Sheet10!D:D,MATCH(C700&amp;E700,INDEX(Sheet10!A:A&amp;Sheet10!B:B,0),0))</f>
        <v>24PEX</v>
      </c>
      <c r="U700" s="20" t="str">
        <f>VLOOKUP(T700,Sheet10!D:E,2,FALSE)</f>
        <v>Dilatation &amp; Curettage, Aspiration Curettage for Uncomplicated Abortion</v>
      </c>
      <c r="V700" s="20"/>
      <c r="W700" s="20"/>
      <c r="X700" s="20"/>
      <c r="Y700" s="20"/>
      <c r="Z700" s="20"/>
      <c r="AA700" s="20"/>
      <c r="AB700" s="20"/>
      <c r="AC700" s="20"/>
      <c r="AD700" s="20"/>
      <c r="AE700" s="20"/>
    </row>
    <row r="701">
      <c r="A701" s="20" t="str">
        <f t="shared" ref="A701:B701" si="702">T701</f>
        <v>24PEX</v>
      </c>
      <c r="B701" s="20" t="str">
        <f t="shared" si="702"/>
        <v>Dilatation &amp; Curettage, Aspiration Curettage for Uncomplicated Abortion</v>
      </c>
      <c r="C701" s="20" t="str">
        <f t="shared" si="3"/>
        <v>1</v>
      </c>
      <c r="D701" s="20" t="str">
        <f t="shared" si="4"/>
        <v>24</v>
      </c>
      <c r="E701" s="20" t="str">
        <f t="shared" si="5"/>
        <v>24171</v>
      </c>
      <c r="F701" s="25">
        <v>2417119.0</v>
      </c>
      <c r="G701" s="20" t="s">
        <v>26589</v>
      </c>
      <c r="H701" s="26">
        <v>5090.0</v>
      </c>
      <c r="I701" s="26">
        <v>8037060.0</v>
      </c>
      <c r="J701" s="25">
        <v>0.77</v>
      </c>
      <c r="K701" s="26">
        <v>6188536.0</v>
      </c>
      <c r="L701" s="26">
        <v>8037060.0</v>
      </c>
      <c r="M701" s="25">
        <v>0.77</v>
      </c>
      <c r="N701" s="25">
        <v>1.0</v>
      </c>
      <c r="O701" s="26">
        <v>6188536.0</v>
      </c>
      <c r="P701" s="26">
        <v>1.5778198E10</v>
      </c>
      <c r="Q701" s="26">
        <v>3.1737147258E10</v>
      </c>
      <c r="R701" s="26">
        <v>1.5958949258E10</v>
      </c>
      <c r="S701" s="27">
        <v>1.011</v>
      </c>
      <c r="T701" s="20" t="str">
        <f t="array" ref="T701">INDEX(Sheet10!D:D,MATCH(C701&amp;E701,INDEX(Sheet10!A:A&amp;Sheet10!B:B,0),0))</f>
        <v>24PEX</v>
      </c>
      <c r="U701" s="20" t="str">
        <f>VLOOKUP(T701,Sheet10!D:E,2,FALSE)</f>
        <v>Dilatation &amp; Curettage, Aspiration Curettage for Uncomplicated Abortion</v>
      </c>
      <c r="V701" s="20"/>
      <c r="W701" s="20"/>
      <c r="X701" s="20"/>
      <c r="Y701" s="20"/>
      <c r="Z701" s="20"/>
      <c r="AA701" s="20"/>
      <c r="AB701" s="20"/>
      <c r="AC701" s="20"/>
      <c r="AD701" s="20"/>
      <c r="AE701" s="20"/>
    </row>
    <row r="702">
      <c r="A702" s="20" t="str">
        <f t="shared" ref="A702:B702" si="703">T702</f>
        <v>24PBX</v>
      </c>
      <c r="B702" s="20" t="str">
        <f t="shared" si="703"/>
        <v>Ectopic Pregnancy w/ OR Proc.</v>
      </c>
      <c r="C702" s="20" t="str">
        <f t="shared" si="3"/>
        <v>1</v>
      </c>
      <c r="D702" s="20" t="str">
        <f t="shared" si="4"/>
        <v>24</v>
      </c>
      <c r="E702" s="20" t="str">
        <f t="shared" si="5"/>
        <v>24181</v>
      </c>
      <c r="F702" s="25">
        <v>2418119.0</v>
      </c>
      <c r="G702" s="20" t="s">
        <v>26607</v>
      </c>
      <c r="H702" s="26">
        <v>1344.0</v>
      </c>
      <c r="I702" s="26">
        <v>8037060.0</v>
      </c>
      <c r="J702" s="25">
        <v>1.11</v>
      </c>
      <c r="K702" s="26">
        <v>8921137.0</v>
      </c>
      <c r="L702" s="26">
        <v>8037060.0</v>
      </c>
      <c r="M702" s="25">
        <v>1.11</v>
      </c>
      <c r="N702" s="25">
        <v>1.0</v>
      </c>
      <c r="O702" s="26">
        <v>8921137.0</v>
      </c>
      <c r="P702" s="26">
        <v>1.08169717E10</v>
      </c>
      <c r="Q702" s="26">
        <v>1.211775759E10</v>
      </c>
      <c r="R702" s="26">
        <v>1.30078589E9</v>
      </c>
      <c r="S702" s="27">
        <v>0.12</v>
      </c>
      <c r="T702" s="20" t="str">
        <f t="array" ref="T702">INDEX(Sheet10!D:D,MATCH(C702&amp;E702,INDEX(Sheet10!A:A&amp;Sheet10!B:B,0),0))</f>
        <v>24PBX</v>
      </c>
      <c r="U702" s="20" t="str">
        <f>VLOOKUP(T702,Sheet10!D:E,2,FALSE)</f>
        <v>Ectopic Pregnancy w/ OR Proc.</v>
      </c>
      <c r="V702" s="20"/>
      <c r="W702" s="20"/>
      <c r="X702" s="20"/>
      <c r="Y702" s="20"/>
      <c r="Z702" s="20"/>
      <c r="AA702" s="20"/>
      <c r="AB702" s="20"/>
      <c r="AC702" s="20"/>
      <c r="AD702" s="20"/>
      <c r="AE702" s="20"/>
    </row>
    <row r="703">
      <c r="A703" s="20" t="str">
        <f t="shared" ref="A703:B703" si="704">T703</f>
        <v>~24PQX</v>
      </c>
      <c r="B703" s="20" t="str">
        <f t="shared" si="704"/>
        <v>OR Proc. Level 4 or 5 or 6 w/ Delivery</v>
      </c>
      <c r="C703" s="20" t="str">
        <f t="shared" si="3"/>
        <v>1</v>
      </c>
      <c r="D703" s="20" t="str">
        <f t="shared" si="4"/>
        <v>24</v>
      </c>
      <c r="E703" s="20" t="str">
        <f t="shared" si="5"/>
        <v>24192</v>
      </c>
      <c r="F703" s="25">
        <v>2419219.0</v>
      </c>
      <c r="G703" s="20" t="s">
        <v>26616</v>
      </c>
      <c r="H703" s="26">
        <v>4240.0</v>
      </c>
      <c r="I703" s="26">
        <v>8037060.0</v>
      </c>
      <c r="J703" s="25">
        <v>1.31</v>
      </c>
      <c r="K703" s="26">
        <v>1.0528549E7</v>
      </c>
      <c r="L703" s="26">
        <v>8037060.0</v>
      </c>
      <c r="M703" s="25">
        <v>1.31</v>
      </c>
      <c r="N703" s="25">
        <v>1.0</v>
      </c>
      <c r="O703" s="26">
        <v>1.0528549E7</v>
      </c>
      <c r="P703" s="26">
        <v>4.27805825E10</v>
      </c>
      <c r="Q703" s="26">
        <v>4.5061571064E10</v>
      </c>
      <c r="R703" s="26">
        <v>2.280988564E9</v>
      </c>
      <c r="S703" s="27">
        <v>0.053</v>
      </c>
      <c r="T703" s="20" t="str">
        <f t="array" ref="T703">INDEX(Sheet10!D:D,MATCH(C703&amp;E703,INDEX(Sheet10!A:A&amp;Sheet10!B:B,0),0))</f>
        <v>~24PQX</v>
      </c>
      <c r="U703" s="20" t="str">
        <f>VLOOKUP(T703,Sheet10!D:E,2,FALSE)</f>
        <v>OR Proc. Level 4 or 5 or 6 w/ Delivery</v>
      </c>
      <c r="V703" s="20"/>
      <c r="W703" s="20"/>
      <c r="X703" s="20"/>
      <c r="Y703" s="20"/>
      <c r="Z703" s="20"/>
      <c r="AA703" s="20"/>
      <c r="AB703" s="20"/>
      <c r="AC703" s="20"/>
      <c r="AD703" s="20"/>
      <c r="AE703" s="20"/>
    </row>
    <row r="704">
      <c r="A704" s="20" t="str">
        <f t="shared" ref="A704:B704" si="705">T704</f>
        <v>~24PQX</v>
      </c>
      <c r="B704" s="20" t="str">
        <f t="shared" si="705"/>
        <v>OR Proc. Level 4 or 5 or 6 w/ Delivery</v>
      </c>
      <c r="C704" s="20" t="str">
        <f t="shared" si="3"/>
        <v>1</v>
      </c>
      <c r="D704" s="20" t="str">
        <f t="shared" si="4"/>
        <v>24</v>
      </c>
      <c r="E704" s="20" t="str">
        <f t="shared" si="5"/>
        <v>24193</v>
      </c>
      <c r="F704" s="25">
        <v>2419319.0</v>
      </c>
      <c r="G704" s="20" t="s">
        <v>26672</v>
      </c>
      <c r="H704" s="25">
        <v>422.0</v>
      </c>
      <c r="I704" s="26">
        <v>8037060.0</v>
      </c>
      <c r="J704" s="25">
        <v>0.71</v>
      </c>
      <c r="K704" s="26">
        <v>5706313.0</v>
      </c>
      <c r="L704" s="26">
        <v>8037060.0</v>
      </c>
      <c r="M704" s="25">
        <v>0.71</v>
      </c>
      <c r="N704" s="25">
        <v>1.0</v>
      </c>
      <c r="O704" s="26">
        <v>5706313.0</v>
      </c>
      <c r="P704" s="26">
        <v>1.4821953E9</v>
      </c>
      <c r="Q704" s="26">
        <v>2.423855917E9</v>
      </c>
      <c r="R704" s="26">
        <v>9.41660617E8</v>
      </c>
      <c r="S704" s="27">
        <v>0.635</v>
      </c>
      <c r="T704" s="20" t="str">
        <f t="array" ref="T704">INDEX(Sheet10!D:D,MATCH(C704&amp;E704,INDEX(Sheet10!A:A&amp;Sheet10!B:B,0),0))</f>
        <v>~24PQX</v>
      </c>
      <c r="U704" s="20" t="str">
        <f>VLOOKUP(T704,Sheet10!D:E,2,FALSE)</f>
        <v>OR Proc. Level 4 or 5 or 6 w/ Delivery</v>
      </c>
      <c r="V704" s="20"/>
      <c r="W704" s="20"/>
      <c r="X704" s="20"/>
      <c r="Y704" s="20"/>
      <c r="Z704" s="20"/>
      <c r="AA704" s="20"/>
      <c r="AB704" s="20"/>
      <c r="AC704" s="20"/>
      <c r="AD704" s="20"/>
      <c r="AE704" s="20"/>
    </row>
    <row r="705">
      <c r="A705" s="20" t="str">
        <f t="shared" ref="A705:B705" si="706">T705</f>
        <v>~24PQX</v>
      </c>
      <c r="B705" s="20" t="str">
        <f t="shared" si="706"/>
        <v>OR Proc. Level 4 or 5 or 6 w/ Delivery</v>
      </c>
      <c r="C705" s="20" t="str">
        <f t="shared" si="3"/>
        <v>1</v>
      </c>
      <c r="D705" s="20" t="str">
        <f t="shared" si="4"/>
        <v>24</v>
      </c>
      <c r="E705" s="20" t="str">
        <f t="shared" si="5"/>
        <v>24194</v>
      </c>
      <c r="F705" s="25">
        <v>2419419.0</v>
      </c>
      <c r="G705" s="20" t="s">
        <v>26719</v>
      </c>
      <c r="H705" s="25">
        <v>37.0</v>
      </c>
      <c r="I705" s="26">
        <v>8037060.0</v>
      </c>
      <c r="J705" s="25">
        <v>0.62</v>
      </c>
      <c r="K705" s="26">
        <v>4982977.0</v>
      </c>
      <c r="L705" s="26">
        <v>8037060.0</v>
      </c>
      <c r="M705" s="25">
        <v>0.62</v>
      </c>
      <c r="N705" s="25">
        <v>1.0</v>
      </c>
      <c r="O705" s="26">
        <v>4982977.0</v>
      </c>
      <c r="P705" s="26">
        <v>2.415699E8</v>
      </c>
      <c r="Q705" s="26">
        <v>1.87115656E8</v>
      </c>
      <c r="R705" s="26">
        <v>-5.4454244E7</v>
      </c>
      <c r="S705" s="27">
        <v>-0.225</v>
      </c>
      <c r="T705" s="20" t="str">
        <f t="array" ref="T705">INDEX(Sheet10!D:D,MATCH(C705&amp;E705,INDEX(Sheet10!A:A&amp;Sheet10!B:B,0),0))</f>
        <v>~24PQX</v>
      </c>
      <c r="U705" s="20" t="str">
        <f>VLOOKUP(T705,Sheet10!D:E,2,FALSE)</f>
        <v>OR Proc. Level 4 or 5 or 6 w/ Delivery</v>
      </c>
      <c r="V705" s="20"/>
      <c r="W705" s="20"/>
      <c r="X705" s="20"/>
      <c r="Y705" s="20"/>
      <c r="Z705" s="20"/>
      <c r="AA705" s="20"/>
      <c r="AB705" s="20"/>
      <c r="AC705" s="20"/>
      <c r="AD705" s="20"/>
      <c r="AE705" s="20"/>
    </row>
    <row r="706">
      <c r="A706" s="20" t="str">
        <f t="shared" ref="A706:B706" si="707">T706</f>
        <v>~24PQX</v>
      </c>
      <c r="B706" s="20" t="str">
        <f t="shared" si="707"/>
        <v>OR Proc. Level 4 or 5 or 6 w/ Delivery</v>
      </c>
      <c r="C706" s="20" t="str">
        <f t="shared" si="3"/>
        <v>1</v>
      </c>
      <c r="D706" s="20" t="str">
        <f t="shared" si="4"/>
        <v>24</v>
      </c>
      <c r="E706" s="20" t="str">
        <f t="shared" si="5"/>
        <v>24195</v>
      </c>
      <c r="F706" s="25">
        <v>2419519.0</v>
      </c>
      <c r="G706" s="20" t="s">
        <v>26738</v>
      </c>
      <c r="H706" s="25">
        <v>3.0</v>
      </c>
      <c r="I706" s="26">
        <v>8037060.0</v>
      </c>
      <c r="J706" s="25">
        <v>0.44</v>
      </c>
      <c r="K706" s="26">
        <v>3536306.0</v>
      </c>
      <c r="L706" s="26">
        <v>8037060.0</v>
      </c>
      <c r="M706" s="25">
        <v>0.44</v>
      </c>
      <c r="N706" s="25">
        <v>1.0</v>
      </c>
      <c r="O706" s="26">
        <v>3536306.0</v>
      </c>
      <c r="P706" s="26">
        <v>2.40831E7</v>
      </c>
      <c r="Q706" s="26">
        <v>1.0728419E7</v>
      </c>
      <c r="R706" s="26">
        <v>-1.3354681E7</v>
      </c>
      <c r="S706" s="27">
        <v>-0.555</v>
      </c>
      <c r="T706" s="20" t="str">
        <f t="array" ref="T706">INDEX(Sheet10!D:D,MATCH(C706&amp;E706,INDEX(Sheet10!A:A&amp;Sheet10!B:B,0),0))</f>
        <v>~24PQX</v>
      </c>
      <c r="U706" s="20" t="str">
        <f>VLOOKUP(T706,Sheet10!D:E,2,FALSE)</f>
        <v>OR Proc. Level 4 or 5 or 6 w/ Delivery</v>
      </c>
      <c r="V706" s="20"/>
      <c r="W706" s="20"/>
      <c r="X706" s="20"/>
      <c r="Y706" s="20"/>
      <c r="Z706" s="20"/>
      <c r="AA706" s="20"/>
      <c r="AB706" s="20"/>
      <c r="AC706" s="20"/>
      <c r="AD706" s="20"/>
      <c r="AE706" s="20"/>
    </row>
    <row r="707">
      <c r="A707" s="20" t="str">
        <f t="shared" ref="A707:B707" si="708">T707</f>
        <v>~24PQX</v>
      </c>
      <c r="B707" s="20" t="str">
        <f t="shared" si="708"/>
        <v>OR Proc. Level 4 or 5 or 6 w/ Delivery</v>
      </c>
      <c r="C707" s="20" t="str">
        <f t="shared" si="3"/>
        <v>1</v>
      </c>
      <c r="D707" s="20" t="str">
        <f t="shared" si="4"/>
        <v>24</v>
      </c>
      <c r="E707" s="20" t="str">
        <f t="shared" si="5"/>
        <v>24201</v>
      </c>
      <c r="F707" s="25">
        <v>2420119.0</v>
      </c>
      <c r="G707" s="20" t="s">
        <v>26779</v>
      </c>
      <c r="H707" s="25">
        <v>400.0</v>
      </c>
      <c r="I707" s="26">
        <v>8037060.0</v>
      </c>
      <c r="J707" s="25">
        <v>4.06</v>
      </c>
      <c r="K707" s="26">
        <v>3.2630464E7</v>
      </c>
      <c r="L707" s="26">
        <v>8037060.0</v>
      </c>
      <c r="M707" s="25">
        <v>4.06</v>
      </c>
      <c r="N707" s="25">
        <v>1.0</v>
      </c>
      <c r="O707" s="26">
        <v>3.2630464E7</v>
      </c>
      <c r="P707" s="26">
        <v>9.3100816E9</v>
      </c>
      <c r="Q707" s="26">
        <v>1.313695194E10</v>
      </c>
      <c r="R707" s="26">
        <v>3.82687034E9</v>
      </c>
      <c r="S707" s="27">
        <v>0.411</v>
      </c>
      <c r="T707" s="20" t="str">
        <f t="array" ref="T707">INDEX(Sheet10!D:D,MATCH(C707&amp;E707,INDEX(Sheet10!A:A&amp;Sheet10!B:B,0),0))</f>
        <v>~24PQX</v>
      </c>
      <c r="U707" s="20" t="str">
        <f>VLOOKUP(T707,Sheet10!D:E,2,FALSE)</f>
        <v>OR Proc. Level 4 or 5 or 6 w/ Delivery</v>
      </c>
      <c r="V707" s="20"/>
      <c r="W707" s="20"/>
      <c r="X707" s="20"/>
      <c r="Y707" s="20"/>
      <c r="Z707" s="20"/>
      <c r="AA707" s="20"/>
      <c r="AB707" s="20"/>
      <c r="AC707" s="20"/>
      <c r="AD707" s="20"/>
      <c r="AE707" s="20"/>
    </row>
    <row r="708">
      <c r="A708" s="20" t="str">
        <f t="shared" ref="A708:B708" si="709">T708</f>
        <v>~24PQX</v>
      </c>
      <c r="B708" s="20" t="str">
        <f t="shared" si="709"/>
        <v>OR Proc. Level 4 or 5 or 6 w/ Delivery</v>
      </c>
      <c r="C708" s="20" t="str">
        <f t="shared" si="3"/>
        <v>1</v>
      </c>
      <c r="D708" s="20" t="str">
        <f t="shared" si="4"/>
        <v>24</v>
      </c>
      <c r="E708" s="20" t="str">
        <f t="shared" si="5"/>
        <v>24202</v>
      </c>
      <c r="F708" s="25">
        <v>2420219.0</v>
      </c>
      <c r="G708" s="20" t="s">
        <v>26799</v>
      </c>
      <c r="H708" s="25">
        <v>441.0</v>
      </c>
      <c r="I708" s="26">
        <v>8037060.0</v>
      </c>
      <c r="J708" s="25">
        <v>1.2</v>
      </c>
      <c r="K708" s="26">
        <v>9644472.0</v>
      </c>
      <c r="L708" s="26">
        <v>8037060.0</v>
      </c>
      <c r="M708" s="25">
        <v>1.2</v>
      </c>
      <c r="N708" s="25">
        <v>1.0</v>
      </c>
      <c r="O708" s="26">
        <v>9644472.0</v>
      </c>
      <c r="P708" s="26">
        <v>3.8905068E9</v>
      </c>
      <c r="Q708" s="26">
        <v>4.306044152E9</v>
      </c>
      <c r="R708" s="26">
        <v>4.15537352E8</v>
      </c>
      <c r="S708" s="27">
        <v>0.107</v>
      </c>
      <c r="T708" s="20" t="str">
        <f t="array" ref="T708">INDEX(Sheet10!D:D,MATCH(C708&amp;E708,INDEX(Sheet10!A:A&amp;Sheet10!B:B,0),0))</f>
        <v>~24PQX</v>
      </c>
      <c r="U708" s="20" t="str">
        <f>VLOOKUP(T708,Sheet10!D:E,2,FALSE)</f>
        <v>OR Proc. Level 4 or 5 or 6 w/ Delivery</v>
      </c>
      <c r="V708" s="20"/>
      <c r="W708" s="20"/>
      <c r="X708" s="20"/>
      <c r="Y708" s="20"/>
      <c r="Z708" s="20"/>
      <c r="AA708" s="20"/>
      <c r="AB708" s="20"/>
      <c r="AC708" s="20"/>
      <c r="AD708" s="20"/>
      <c r="AE708" s="20"/>
    </row>
    <row r="709">
      <c r="A709" s="20" t="str">
        <f t="shared" ref="A709:B709" si="710">T709</f>
        <v>~24PQX</v>
      </c>
      <c r="B709" s="20" t="str">
        <f t="shared" si="710"/>
        <v>OR Proc. Level 4 or 5 or 6 w/ Delivery</v>
      </c>
      <c r="C709" s="20" t="str">
        <f t="shared" si="3"/>
        <v>1</v>
      </c>
      <c r="D709" s="20" t="str">
        <f t="shared" si="4"/>
        <v>24</v>
      </c>
      <c r="E709" s="20" t="str">
        <f t="shared" si="5"/>
        <v>24203</v>
      </c>
      <c r="F709" s="25">
        <v>2420319.0</v>
      </c>
      <c r="G709" s="20" t="s">
        <v>26813</v>
      </c>
      <c r="H709" s="26">
        <v>5541.0</v>
      </c>
      <c r="I709" s="26">
        <v>8037060.0</v>
      </c>
      <c r="J709" s="25">
        <v>0.9</v>
      </c>
      <c r="K709" s="26">
        <v>7233354.0</v>
      </c>
      <c r="L709" s="26">
        <v>8037060.0</v>
      </c>
      <c r="M709" s="25">
        <v>0.9</v>
      </c>
      <c r="N709" s="25">
        <v>1.0</v>
      </c>
      <c r="O709" s="26">
        <v>7233354.0</v>
      </c>
      <c r="P709" s="26">
        <v>3.85827539E10</v>
      </c>
      <c r="Q709" s="26">
        <v>4.0654903014E10</v>
      </c>
      <c r="R709" s="26">
        <v>2.072149114E9</v>
      </c>
      <c r="S709" s="27">
        <v>0.054</v>
      </c>
      <c r="T709" s="20" t="str">
        <f t="array" ref="T709">INDEX(Sheet10!D:D,MATCH(C709&amp;E709,INDEX(Sheet10!A:A&amp;Sheet10!B:B,0),0))</f>
        <v>~24PQX</v>
      </c>
      <c r="U709" s="20" t="str">
        <f>VLOOKUP(T709,Sheet10!D:E,2,FALSE)</f>
        <v>OR Proc. Level 4 or 5 or 6 w/ Delivery</v>
      </c>
      <c r="V709" s="20"/>
      <c r="W709" s="20"/>
      <c r="X709" s="20"/>
      <c r="Y709" s="20"/>
      <c r="Z709" s="20"/>
      <c r="AA709" s="20"/>
      <c r="AB709" s="20"/>
      <c r="AC709" s="20"/>
      <c r="AD709" s="20"/>
      <c r="AE709" s="20"/>
    </row>
    <row r="710">
      <c r="A710" s="20" t="str">
        <f t="shared" ref="A710:B710" si="711">T710</f>
        <v>~24PQX</v>
      </c>
      <c r="B710" s="20" t="str">
        <f t="shared" si="711"/>
        <v>OR Proc. Level 4 or 5 or 6 w/ Delivery</v>
      </c>
      <c r="C710" s="20" t="str">
        <f t="shared" si="3"/>
        <v>1</v>
      </c>
      <c r="D710" s="20" t="str">
        <f t="shared" si="4"/>
        <v>24</v>
      </c>
      <c r="E710" s="20" t="str">
        <f t="shared" si="5"/>
        <v>24204</v>
      </c>
      <c r="F710" s="25">
        <v>2420419.0</v>
      </c>
      <c r="G710" s="20" t="s">
        <v>26824</v>
      </c>
      <c r="H710" s="25">
        <v>349.0</v>
      </c>
      <c r="I710" s="26">
        <v>8037060.0</v>
      </c>
      <c r="J710" s="25">
        <v>0.85</v>
      </c>
      <c r="K710" s="26">
        <v>6831501.0</v>
      </c>
      <c r="L710" s="26">
        <v>8037060.0</v>
      </c>
      <c r="M710" s="25">
        <v>0.85</v>
      </c>
      <c r="N710" s="25">
        <v>1.0</v>
      </c>
      <c r="O710" s="26">
        <v>6831501.0</v>
      </c>
      <c r="P710" s="26">
        <v>2.3328569E9</v>
      </c>
      <c r="Q710" s="26">
        <v>2.420928849E9</v>
      </c>
      <c r="R710" s="26">
        <v>8.8071949E7</v>
      </c>
      <c r="S710" s="27">
        <v>0.038</v>
      </c>
      <c r="T710" s="20" t="str">
        <f t="array" ref="T710">INDEX(Sheet10!D:D,MATCH(C710&amp;E710,INDEX(Sheet10!A:A&amp;Sheet10!B:B,0),0))</f>
        <v>~24PQX</v>
      </c>
      <c r="U710" s="20" t="str">
        <f>VLOOKUP(T710,Sheet10!D:E,2,FALSE)</f>
        <v>OR Proc. Level 4 or 5 or 6 w/ Delivery</v>
      </c>
      <c r="V710" s="20"/>
      <c r="W710" s="20"/>
      <c r="X710" s="20"/>
      <c r="Y710" s="20"/>
      <c r="Z710" s="20"/>
      <c r="AA710" s="20"/>
      <c r="AB710" s="20"/>
      <c r="AC710" s="20"/>
      <c r="AD710" s="20"/>
      <c r="AE710" s="20"/>
    </row>
    <row r="711">
      <c r="A711" s="20" t="str">
        <f t="shared" ref="A711:B711" si="712">T711</f>
        <v>~24PQX</v>
      </c>
      <c r="B711" s="20" t="str">
        <f t="shared" si="712"/>
        <v>OR Proc. Level 4 or 5 or 6 w/ Delivery</v>
      </c>
      <c r="C711" s="20" t="str">
        <f t="shared" si="3"/>
        <v>1</v>
      </c>
      <c r="D711" s="20" t="str">
        <f t="shared" si="4"/>
        <v>24</v>
      </c>
      <c r="E711" s="20" t="str">
        <f t="shared" si="5"/>
        <v>24205</v>
      </c>
      <c r="F711" s="25">
        <v>2420519.0</v>
      </c>
      <c r="G711" s="20" t="s">
        <v>26837</v>
      </c>
      <c r="H711" s="25">
        <v>8.0</v>
      </c>
      <c r="I711" s="26">
        <v>8037060.0</v>
      </c>
      <c r="J711" s="25">
        <v>0.76</v>
      </c>
      <c r="K711" s="26">
        <v>6108166.0</v>
      </c>
      <c r="L711" s="26">
        <v>8037060.0</v>
      </c>
      <c r="M711" s="25">
        <v>0.76</v>
      </c>
      <c r="N711" s="25">
        <v>1.08</v>
      </c>
      <c r="O711" s="26">
        <v>6596819.0</v>
      </c>
      <c r="P711" s="26">
        <v>5.2585E7</v>
      </c>
      <c r="Q711" s="26">
        <v>5.3247051E7</v>
      </c>
      <c r="R711" s="26">
        <v>662051.0</v>
      </c>
      <c r="S711" s="27">
        <v>0.013</v>
      </c>
      <c r="T711" s="20" t="str">
        <f t="array" ref="T711">INDEX(Sheet10!D:D,MATCH(C711&amp;E711,INDEX(Sheet10!A:A&amp;Sheet10!B:B,0),0))</f>
        <v>~24PQX</v>
      </c>
      <c r="U711" s="20" t="str">
        <f>VLOOKUP(T711,Sheet10!D:E,2,FALSE)</f>
        <v>OR Proc. Level 4 or 5 or 6 w/ Delivery</v>
      </c>
      <c r="V711" s="20"/>
      <c r="W711" s="20"/>
      <c r="X711" s="20"/>
      <c r="Y711" s="20"/>
      <c r="Z711" s="20"/>
      <c r="AA711" s="20"/>
      <c r="AB711" s="20"/>
      <c r="AC711" s="20"/>
      <c r="AD711" s="20"/>
      <c r="AE711" s="20"/>
    </row>
    <row r="712">
      <c r="A712" s="20" t="str">
        <f t="shared" ref="A712:B712" si="713">T712</f>
        <v>~24PQX</v>
      </c>
      <c r="B712" s="20" t="str">
        <f t="shared" si="713"/>
        <v>OR Proc. Level 4 or 5 or 6 w/ Delivery</v>
      </c>
      <c r="C712" s="20" t="str">
        <f t="shared" si="3"/>
        <v>1</v>
      </c>
      <c r="D712" s="20" t="str">
        <f t="shared" si="4"/>
        <v>24</v>
      </c>
      <c r="E712" s="20" t="str">
        <f t="shared" si="5"/>
        <v>24212</v>
      </c>
      <c r="F712" s="25">
        <v>2421219.0</v>
      </c>
      <c r="G712" s="20" t="s">
        <v>26854</v>
      </c>
      <c r="H712" s="26">
        <v>1007.0</v>
      </c>
      <c r="I712" s="26">
        <v>8037060.0</v>
      </c>
      <c r="J712" s="25">
        <v>1.23</v>
      </c>
      <c r="K712" s="26">
        <v>9885584.0</v>
      </c>
      <c r="L712" s="26">
        <v>8037060.0</v>
      </c>
      <c r="M712" s="25">
        <v>1.23</v>
      </c>
      <c r="N712" s="25">
        <v>1.0</v>
      </c>
      <c r="O712" s="26">
        <v>9885584.0</v>
      </c>
      <c r="P712" s="26">
        <v>3.58822E9</v>
      </c>
      <c r="Q712" s="26">
        <v>1.0060402387E10</v>
      </c>
      <c r="R712" s="26">
        <v>6.472182387E9</v>
      </c>
      <c r="S712" s="27">
        <v>1.804</v>
      </c>
      <c r="T712" s="20" t="str">
        <f t="array" ref="T712">INDEX(Sheet10!D:D,MATCH(C712&amp;E712,INDEX(Sheet10!A:A&amp;Sheet10!B:B,0),0))</f>
        <v>~24PQX</v>
      </c>
      <c r="U712" s="20" t="str">
        <f>VLOOKUP(T712,Sheet10!D:E,2,FALSE)</f>
        <v>OR Proc. Level 4 or 5 or 6 w/ Delivery</v>
      </c>
      <c r="V712" s="20"/>
      <c r="W712" s="20"/>
      <c r="X712" s="20"/>
      <c r="Y712" s="20"/>
      <c r="Z712" s="20"/>
      <c r="AA712" s="20"/>
      <c r="AB712" s="20"/>
      <c r="AC712" s="20"/>
      <c r="AD712" s="20"/>
      <c r="AE712" s="20"/>
    </row>
    <row r="713">
      <c r="A713" s="20" t="str">
        <f t="shared" ref="A713:B713" si="714">T713</f>
        <v>~24PQX</v>
      </c>
      <c r="B713" s="20" t="str">
        <f t="shared" si="714"/>
        <v>OR Proc. Level 4 or 5 or 6 w/ Delivery</v>
      </c>
      <c r="C713" s="20" t="str">
        <f t="shared" si="3"/>
        <v>1</v>
      </c>
      <c r="D713" s="20" t="str">
        <f t="shared" si="4"/>
        <v>24</v>
      </c>
      <c r="E713" s="20" t="str">
        <f t="shared" si="5"/>
        <v>24213</v>
      </c>
      <c r="F713" s="25">
        <v>2421319.0</v>
      </c>
      <c r="G713" s="20" t="s">
        <v>26872</v>
      </c>
      <c r="H713" s="25">
        <v>679.0</v>
      </c>
      <c r="I713" s="26">
        <v>8037060.0</v>
      </c>
      <c r="J713" s="25">
        <v>0.98</v>
      </c>
      <c r="K713" s="26">
        <v>7876319.0</v>
      </c>
      <c r="L713" s="26">
        <v>8037060.0</v>
      </c>
      <c r="M713" s="25">
        <v>0.98</v>
      </c>
      <c r="N713" s="25">
        <v>1.0</v>
      </c>
      <c r="O713" s="26">
        <v>7876319.0</v>
      </c>
      <c r="P713" s="26">
        <v>4.8122186E9</v>
      </c>
      <c r="Q713" s="26">
        <v>5.405007965E9</v>
      </c>
      <c r="R713" s="26">
        <v>5.92789365E8</v>
      </c>
      <c r="S713" s="27">
        <v>0.123</v>
      </c>
      <c r="T713" s="20" t="str">
        <f t="array" ref="T713">INDEX(Sheet10!D:D,MATCH(C713&amp;E713,INDEX(Sheet10!A:A&amp;Sheet10!B:B,0),0))</f>
        <v>~24PQX</v>
      </c>
      <c r="U713" s="20" t="str">
        <f>VLOOKUP(T713,Sheet10!D:E,2,FALSE)</f>
        <v>OR Proc. Level 4 or 5 or 6 w/ Delivery</v>
      </c>
      <c r="V713" s="20"/>
      <c r="W713" s="20"/>
      <c r="X713" s="20"/>
      <c r="Y713" s="20"/>
      <c r="Z713" s="20"/>
      <c r="AA713" s="20"/>
      <c r="AB713" s="20"/>
      <c r="AC713" s="20"/>
      <c r="AD713" s="20"/>
      <c r="AE713" s="20"/>
    </row>
    <row r="714">
      <c r="A714" s="20" t="str">
        <f t="shared" ref="A714:B714" si="715">T714</f>
        <v>~24PQX</v>
      </c>
      <c r="B714" s="20" t="str">
        <f t="shared" si="715"/>
        <v>OR Proc. Level 4 or 5 or 6 w/ Delivery</v>
      </c>
      <c r="C714" s="20" t="str">
        <f t="shared" si="3"/>
        <v>1</v>
      </c>
      <c r="D714" s="20" t="str">
        <f t="shared" si="4"/>
        <v>24</v>
      </c>
      <c r="E714" s="20" t="str">
        <f t="shared" si="5"/>
        <v>24214</v>
      </c>
      <c r="F714" s="25">
        <v>2421419.0</v>
      </c>
      <c r="G714" s="20" t="s">
        <v>26883</v>
      </c>
      <c r="H714" s="25">
        <v>176.0</v>
      </c>
      <c r="I714" s="26">
        <v>8037060.0</v>
      </c>
      <c r="J714" s="25">
        <v>0.88</v>
      </c>
      <c r="K714" s="26">
        <v>7072613.0</v>
      </c>
      <c r="L714" s="26">
        <v>8037060.0</v>
      </c>
      <c r="M714" s="25">
        <v>0.88</v>
      </c>
      <c r="N714" s="25">
        <v>1.0</v>
      </c>
      <c r="O714" s="26">
        <v>7072613.0</v>
      </c>
      <c r="P714" s="26">
        <v>1.1499239E9</v>
      </c>
      <c r="Q714" s="26">
        <v>1.261097853E9</v>
      </c>
      <c r="R714" s="26">
        <v>1.11173953E8</v>
      </c>
      <c r="S714" s="27">
        <v>0.097</v>
      </c>
      <c r="T714" s="20" t="str">
        <f t="array" ref="T714">INDEX(Sheet10!D:D,MATCH(C714&amp;E714,INDEX(Sheet10!A:A&amp;Sheet10!B:B,0),0))</f>
        <v>~24PQX</v>
      </c>
      <c r="U714" s="20" t="str">
        <f>VLOOKUP(T714,Sheet10!D:E,2,FALSE)</f>
        <v>OR Proc. Level 4 or 5 or 6 w/ Delivery</v>
      </c>
      <c r="V714" s="20"/>
      <c r="W714" s="20"/>
      <c r="X714" s="20"/>
      <c r="Y714" s="20"/>
      <c r="Z714" s="20"/>
      <c r="AA714" s="20"/>
      <c r="AB714" s="20"/>
      <c r="AC714" s="20"/>
      <c r="AD714" s="20"/>
      <c r="AE714" s="20"/>
    </row>
    <row r="715">
      <c r="A715" s="20" t="str">
        <f t="shared" ref="A715:B715" si="716">T715</f>
        <v>~24PFX</v>
      </c>
      <c r="B715" s="20" t="str">
        <f t="shared" si="716"/>
        <v>Labour &amp; Delivery Proc.</v>
      </c>
      <c r="C715" s="20" t="str">
        <f t="shared" si="3"/>
        <v>1</v>
      </c>
      <c r="D715" s="20" t="str">
        <f t="shared" si="4"/>
        <v>24</v>
      </c>
      <c r="E715" s="20" t="str">
        <f t="shared" si="5"/>
        <v>24611</v>
      </c>
      <c r="F715" s="25">
        <v>2461110.0</v>
      </c>
      <c r="G715" s="20" t="s">
        <v>39862</v>
      </c>
      <c r="H715" s="26">
        <v>424188.0</v>
      </c>
      <c r="I715" s="26">
        <v>8037060.0</v>
      </c>
      <c r="J715" s="25">
        <v>0.35</v>
      </c>
      <c r="K715" s="26">
        <v>2812971.0</v>
      </c>
      <c r="L715" s="26">
        <v>8037060.0</v>
      </c>
      <c r="M715" s="25">
        <v>0.35</v>
      </c>
      <c r="N715" s="25">
        <v>0.92</v>
      </c>
      <c r="O715" s="26">
        <v>2587933.0</v>
      </c>
      <c r="P715" s="26">
        <v>1.0359193208E12</v>
      </c>
      <c r="Q715" s="26">
        <v>1.118707714144E12</v>
      </c>
      <c r="R715" s="26">
        <v>8.2788393344E10</v>
      </c>
      <c r="S715" s="27">
        <v>0.08</v>
      </c>
      <c r="T715" s="20" t="str">
        <f t="array" ref="T715">INDEX(Sheet10!D:D,MATCH(C715&amp;E715,INDEX(Sheet10!A:A&amp;Sheet10!B:B,0),0))</f>
        <v>~24PFX</v>
      </c>
      <c r="U715" s="20" t="str">
        <f>VLOOKUP(T715,Sheet10!D:E,2,FALSE)</f>
        <v>Labour &amp; Delivery Proc.</v>
      </c>
      <c r="V715" s="20"/>
      <c r="W715" s="20"/>
      <c r="X715" s="20"/>
      <c r="Y715" s="20"/>
      <c r="Z715" s="20"/>
      <c r="AA715" s="20"/>
      <c r="AB715" s="20"/>
      <c r="AC715" s="20"/>
      <c r="AD715" s="20"/>
      <c r="AE715" s="20"/>
    </row>
    <row r="716">
      <c r="A716" s="20" t="str">
        <f t="shared" ref="A716:B716" si="717">T716</f>
        <v>~24PFX</v>
      </c>
      <c r="B716" s="20" t="str">
        <f t="shared" si="717"/>
        <v>Labour &amp; Delivery Proc.</v>
      </c>
      <c r="C716" s="20" t="str">
        <f t="shared" si="3"/>
        <v>1</v>
      </c>
      <c r="D716" s="20" t="str">
        <f t="shared" si="4"/>
        <v>24</v>
      </c>
      <c r="E716" s="20" t="str">
        <f t="shared" si="5"/>
        <v>24611</v>
      </c>
      <c r="F716" s="25">
        <v>2461111.0</v>
      </c>
      <c r="G716" s="20" t="s">
        <v>39867</v>
      </c>
      <c r="H716" s="26">
        <v>94709.0</v>
      </c>
      <c r="I716" s="26">
        <v>8037060.0</v>
      </c>
      <c r="J716" s="25">
        <v>0.39</v>
      </c>
      <c r="K716" s="26">
        <v>3134453.0</v>
      </c>
      <c r="L716" s="26">
        <v>8037060.0</v>
      </c>
      <c r="M716" s="25">
        <v>0.39</v>
      </c>
      <c r="N716" s="25">
        <v>0.92</v>
      </c>
      <c r="O716" s="26">
        <v>2883697.0</v>
      </c>
      <c r="P716" s="26">
        <v>2.588266874E11</v>
      </c>
      <c r="Q716" s="26">
        <v>2.77317295296E11</v>
      </c>
      <c r="R716" s="26">
        <v>1.8490607896E10</v>
      </c>
      <c r="S716" s="27">
        <v>0.071</v>
      </c>
      <c r="T716" s="20" t="str">
        <f t="array" ref="T716">INDEX(Sheet10!D:D,MATCH(C716&amp;E716,INDEX(Sheet10!A:A&amp;Sheet10!B:B,0),0))</f>
        <v>~24PFX</v>
      </c>
      <c r="U716" s="20" t="str">
        <f>VLOOKUP(T716,Sheet10!D:E,2,FALSE)</f>
        <v>Labour &amp; Delivery Proc.</v>
      </c>
      <c r="V716" s="20"/>
      <c r="W716" s="20"/>
      <c r="X716" s="20"/>
      <c r="Y716" s="20"/>
      <c r="Z716" s="20"/>
      <c r="AA716" s="20"/>
      <c r="AB716" s="20"/>
      <c r="AC716" s="20"/>
      <c r="AD716" s="20"/>
      <c r="AE716" s="20"/>
    </row>
    <row r="717">
      <c r="A717" s="20" t="str">
        <f t="shared" ref="A717:B717" si="718">T717</f>
        <v>~24PFX</v>
      </c>
      <c r="B717" s="20" t="str">
        <f t="shared" si="718"/>
        <v>Labour &amp; Delivery Proc.</v>
      </c>
      <c r="C717" s="20" t="str">
        <f t="shared" si="3"/>
        <v>1</v>
      </c>
      <c r="D717" s="20" t="str">
        <f t="shared" si="4"/>
        <v>24</v>
      </c>
      <c r="E717" s="20" t="str">
        <f t="shared" si="5"/>
        <v>24611</v>
      </c>
      <c r="F717" s="25">
        <v>2461112.0</v>
      </c>
      <c r="G717" s="20" t="s">
        <v>39874</v>
      </c>
      <c r="H717" s="26">
        <v>25522.0</v>
      </c>
      <c r="I717" s="26">
        <v>8037060.0</v>
      </c>
      <c r="J717" s="25">
        <v>0.46</v>
      </c>
      <c r="K717" s="26">
        <v>3697048.0</v>
      </c>
      <c r="L717" s="26">
        <v>8037060.0</v>
      </c>
      <c r="M717" s="25">
        <v>0.46</v>
      </c>
      <c r="N717" s="25">
        <v>1.0</v>
      </c>
      <c r="O717" s="26">
        <v>3697048.0</v>
      </c>
      <c r="P717" s="26">
        <v>7.55444222E10</v>
      </c>
      <c r="Q717" s="26">
        <v>9.5367986347E10</v>
      </c>
      <c r="R717" s="26">
        <v>1.9823564147E10</v>
      </c>
      <c r="S717" s="27">
        <v>0.262</v>
      </c>
      <c r="T717" s="20" t="str">
        <f t="array" ref="T717">INDEX(Sheet10!D:D,MATCH(C717&amp;E717,INDEX(Sheet10!A:A&amp;Sheet10!B:B,0),0))</f>
        <v>~24PFX</v>
      </c>
      <c r="U717" s="20" t="str">
        <f>VLOOKUP(T717,Sheet10!D:E,2,FALSE)</f>
        <v>Labour &amp; Delivery Proc.</v>
      </c>
      <c r="V717" s="20"/>
      <c r="W717" s="20"/>
      <c r="X717" s="20"/>
      <c r="Y717" s="20"/>
      <c r="Z717" s="20"/>
      <c r="AA717" s="20"/>
      <c r="AB717" s="20"/>
      <c r="AC717" s="20"/>
      <c r="AD717" s="20"/>
      <c r="AE717" s="20"/>
    </row>
    <row r="718">
      <c r="A718" s="20" t="str">
        <f t="shared" ref="A718:B718" si="719">T718</f>
        <v>D24AB</v>
      </c>
      <c r="B718" s="20" t="str">
        <f t="shared" si="719"/>
        <v>Complicating OR Proc. for Cesarean Section</v>
      </c>
      <c r="C718" s="20" t="str">
        <f t="shared" si="3"/>
        <v>1</v>
      </c>
      <c r="D718" s="20" t="str">
        <f t="shared" si="4"/>
        <v>24</v>
      </c>
      <c r="E718" s="20" t="str">
        <f t="shared" si="5"/>
        <v>24621</v>
      </c>
      <c r="F718" s="25">
        <v>2462110.0</v>
      </c>
      <c r="G718" s="20" t="s">
        <v>39883</v>
      </c>
      <c r="H718" s="26">
        <v>181865.0</v>
      </c>
      <c r="I718" s="26">
        <v>8037060.0</v>
      </c>
      <c r="J718" s="25">
        <v>0.34</v>
      </c>
      <c r="K718" s="26">
        <v>2732600.0</v>
      </c>
      <c r="L718" s="26">
        <v>8037060.0</v>
      </c>
      <c r="M718" s="25">
        <v>0.34</v>
      </c>
      <c r="N718" s="25">
        <v>0.92</v>
      </c>
      <c r="O718" s="26">
        <v>2513992.0</v>
      </c>
      <c r="P718" s="26">
        <v>4.324949349E11</v>
      </c>
      <c r="Q718" s="26">
        <v>4.70913250006E11</v>
      </c>
      <c r="R718" s="26">
        <v>3.8418315106E10</v>
      </c>
      <c r="S718" s="27">
        <v>0.089</v>
      </c>
      <c r="T718" s="20" t="str">
        <f t="array" ref="T718">INDEX(Sheet10!D:D,MATCH(C718&amp;E718,INDEX(Sheet10!A:A&amp;Sheet10!B:B,0),0))</f>
        <v>D24AB</v>
      </c>
      <c r="U718" s="20" t="str">
        <f>VLOOKUP(T718,Sheet10!D:E,2,FALSE)</f>
        <v>Complicating OR Proc. for Cesarean Section</v>
      </c>
      <c r="V718" s="20"/>
      <c r="W718" s="20"/>
      <c r="X718" s="20"/>
      <c r="Y718" s="20"/>
      <c r="Z718" s="20"/>
      <c r="AA718" s="20"/>
      <c r="AB718" s="20"/>
      <c r="AC718" s="20"/>
      <c r="AD718" s="20"/>
      <c r="AE718" s="20"/>
    </row>
    <row r="719">
      <c r="A719" s="20" t="str">
        <f t="shared" ref="A719:B719" si="720">T719</f>
        <v>D24AB</v>
      </c>
      <c r="B719" s="20" t="str">
        <f t="shared" si="720"/>
        <v>Complicating OR Proc. for Cesarean Section</v>
      </c>
      <c r="C719" s="20" t="str">
        <f t="shared" si="3"/>
        <v>1</v>
      </c>
      <c r="D719" s="20" t="str">
        <f t="shared" si="4"/>
        <v>24</v>
      </c>
      <c r="E719" s="20" t="str">
        <f t="shared" si="5"/>
        <v>24621</v>
      </c>
      <c r="F719" s="25">
        <v>2462111.0</v>
      </c>
      <c r="G719" s="20" t="s">
        <v>39890</v>
      </c>
      <c r="H719" s="26">
        <v>83561.0</v>
      </c>
      <c r="I719" s="26">
        <v>8037060.0</v>
      </c>
      <c r="J719" s="25">
        <v>0.37</v>
      </c>
      <c r="K719" s="26">
        <v>2973712.0</v>
      </c>
      <c r="L719" s="26">
        <v>8037060.0</v>
      </c>
      <c r="M719" s="25">
        <v>0.37</v>
      </c>
      <c r="N719" s="25">
        <v>0.96</v>
      </c>
      <c r="O719" s="26">
        <v>2854764.0</v>
      </c>
      <c r="P719" s="26">
        <v>2.248021663E11</v>
      </c>
      <c r="Q719" s="26">
        <v>2.44284398538E11</v>
      </c>
      <c r="R719" s="26">
        <v>1.9482232238E10</v>
      </c>
      <c r="S719" s="27">
        <v>0.087</v>
      </c>
      <c r="T719" s="20" t="str">
        <f t="array" ref="T719">INDEX(Sheet10!D:D,MATCH(C719&amp;E719,INDEX(Sheet10!A:A&amp;Sheet10!B:B,0),0))</f>
        <v>D24AB</v>
      </c>
      <c r="U719" s="20" t="str">
        <f>VLOOKUP(T719,Sheet10!D:E,2,FALSE)</f>
        <v>Complicating OR Proc. for Cesarean Section</v>
      </c>
      <c r="V719" s="20"/>
      <c r="W719" s="20"/>
      <c r="X719" s="20"/>
      <c r="Y719" s="20"/>
      <c r="Z719" s="20"/>
      <c r="AA719" s="20"/>
      <c r="AB719" s="20"/>
      <c r="AC719" s="20"/>
      <c r="AD719" s="20"/>
      <c r="AE719" s="20"/>
    </row>
    <row r="720">
      <c r="A720" s="20" t="str">
        <f t="shared" ref="A720:B720" si="721">T720</f>
        <v>D24AB</v>
      </c>
      <c r="B720" s="20" t="str">
        <f t="shared" si="721"/>
        <v>Complicating OR Proc. for Cesarean Section</v>
      </c>
      <c r="C720" s="20" t="str">
        <f t="shared" si="3"/>
        <v>1</v>
      </c>
      <c r="D720" s="20" t="str">
        <f t="shared" si="4"/>
        <v>24</v>
      </c>
      <c r="E720" s="20" t="str">
        <f t="shared" si="5"/>
        <v>24621</v>
      </c>
      <c r="F720" s="25">
        <v>2462112.0</v>
      </c>
      <c r="G720" s="20" t="s">
        <v>39899</v>
      </c>
      <c r="H720" s="26">
        <v>24184.0</v>
      </c>
      <c r="I720" s="26">
        <v>8037060.0</v>
      </c>
      <c r="J720" s="25">
        <v>0.44</v>
      </c>
      <c r="K720" s="26">
        <v>3536306.0</v>
      </c>
      <c r="L720" s="26">
        <v>8037060.0</v>
      </c>
      <c r="M720" s="25">
        <v>0.44</v>
      </c>
      <c r="N720" s="25">
        <v>1.0</v>
      </c>
      <c r="O720" s="26">
        <v>3536306.0</v>
      </c>
      <c r="P720" s="26">
        <v>7.1770841E10</v>
      </c>
      <c r="Q720" s="26">
        <v>8.7730497978E10</v>
      </c>
      <c r="R720" s="26">
        <v>1.5959656978E10</v>
      </c>
      <c r="S720" s="27">
        <v>0.222</v>
      </c>
      <c r="T720" s="20" t="str">
        <f t="array" ref="T720">INDEX(Sheet10!D:D,MATCH(C720&amp;E720,INDEX(Sheet10!A:A&amp;Sheet10!B:B,0),0))</f>
        <v>D24AB</v>
      </c>
      <c r="U720" s="20" t="str">
        <f>VLOOKUP(T720,Sheet10!D:E,2,FALSE)</f>
        <v>Complicating OR Proc. for Cesarean Section</v>
      </c>
      <c r="V720" s="20"/>
      <c r="W720" s="20"/>
      <c r="X720" s="20"/>
      <c r="Y720" s="20"/>
      <c r="Z720" s="20"/>
      <c r="AA720" s="20"/>
      <c r="AB720" s="20"/>
      <c r="AC720" s="20"/>
      <c r="AD720" s="20"/>
      <c r="AE720" s="20"/>
    </row>
    <row r="721">
      <c r="A721" s="20" t="str">
        <f t="shared" ref="A721:B721" si="722">T721</f>
        <v>D24AC</v>
      </c>
      <c r="B721" s="20" t="str">
        <f t="shared" si="722"/>
        <v>Complicating OR Proc. for Cesarean Section</v>
      </c>
      <c r="C721" s="20" t="str">
        <f t="shared" si="3"/>
        <v>1</v>
      </c>
      <c r="D721" s="20" t="str">
        <f t="shared" si="4"/>
        <v>24</v>
      </c>
      <c r="E721" s="20" t="str">
        <f t="shared" si="5"/>
        <v>24631</v>
      </c>
      <c r="F721" s="25">
        <v>2463110.0</v>
      </c>
      <c r="G721" s="20" t="s">
        <v>39908</v>
      </c>
      <c r="H721" s="26">
        <v>8500.0</v>
      </c>
      <c r="I721" s="26">
        <v>8037060.0</v>
      </c>
      <c r="J721" s="25">
        <v>0.38</v>
      </c>
      <c r="K721" s="26">
        <v>3054083.0</v>
      </c>
      <c r="L721" s="26">
        <v>8037060.0</v>
      </c>
      <c r="M721" s="25">
        <v>0.38</v>
      </c>
      <c r="N721" s="25">
        <v>1.0</v>
      </c>
      <c r="O721" s="26">
        <v>3054083.0</v>
      </c>
      <c r="P721" s="26">
        <v>2.17987666E10</v>
      </c>
      <c r="Q721" s="26">
        <v>2.65398953E10</v>
      </c>
      <c r="R721" s="26">
        <v>4.7411287E9</v>
      </c>
      <c r="S721" s="27">
        <v>0.217</v>
      </c>
      <c r="T721" s="20" t="str">
        <f t="array" ref="T721">INDEX(Sheet10!D:D,MATCH(C721&amp;E721,INDEX(Sheet10!A:A&amp;Sheet10!B:B,0),0))</f>
        <v>D24AC</v>
      </c>
      <c r="U721" s="20" t="str">
        <f>VLOOKUP(T721,Sheet10!D:E,2,FALSE)</f>
        <v>Complicating OR Proc. for Cesarean Section</v>
      </c>
      <c r="V721" s="20"/>
      <c r="W721" s="20"/>
      <c r="X721" s="20"/>
      <c r="Y721" s="20"/>
      <c r="Z721" s="20"/>
      <c r="AA721" s="20"/>
      <c r="AB721" s="20"/>
      <c r="AC721" s="20"/>
      <c r="AD721" s="20"/>
      <c r="AE721" s="20"/>
    </row>
    <row r="722">
      <c r="A722" s="20" t="str">
        <f t="shared" ref="A722:B722" si="723">T722</f>
        <v>D24AC</v>
      </c>
      <c r="B722" s="20" t="str">
        <f t="shared" si="723"/>
        <v>Complicating OR Proc. for Cesarean Section</v>
      </c>
      <c r="C722" s="20" t="str">
        <f t="shared" si="3"/>
        <v>1</v>
      </c>
      <c r="D722" s="20" t="str">
        <f t="shared" si="4"/>
        <v>24</v>
      </c>
      <c r="E722" s="20" t="str">
        <f t="shared" si="5"/>
        <v>24631</v>
      </c>
      <c r="F722" s="25">
        <v>2463111.0</v>
      </c>
      <c r="G722" s="20" t="s">
        <v>39915</v>
      </c>
      <c r="H722" s="26">
        <v>4273.0</v>
      </c>
      <c r="I722" s="26">
        <v>8037060.0</v>
      </c>
      <c r="J722" s="25">
        <v>0.57</v>
      </c>
      <c r="K722" s="26">
        <v>4581124.0</v>
      </c>
      <c r="L722" s="26">
        <v>8037060.0</v>
      </c>
      <c r="M722" s="25">
        <v>0.57</v>
      </c>
      <c r="N722" s="25">
        <v>1.0</v>
      </c>
      <c r="O722" s="26">
        <v>4581124.0</v>
      </c>
      <c r="P722" s="26">
        <v>1.42555656E10</v>
      </c>
      <c r="Q722" s="26">
        <v>1.9885680707E10</v>
      </c>
      <c r="R722" s="26">
        <v>5.630115107E9</v>
      </c>
      <c r="S722" s="27">
        <v>0.395</v>
      </c>
      <c r="T722" s="20" t="str">
        <f t="array" ref="T722">INDEX(Sheet10!D:D,MATCH(C722&amp;E722,INDEX(Sheet10!A:A&amp;Sheet10!B:B,0),0))</f>
        <v>D24AC</v>
      </c>
      <c r="U722" s="20" t="str">
        <f>VLOOKUP(T722,Sheet10!D:E,2,FALSE)</f>
        <v>Complicating OR Proc. for Cesarean Section</v>
      </c>
      <c r="V722" s="20"/>
      <c r="W722" s="20"/>
      <c r="X722" s="20"/>
      <c r="Y722" s="20"/>
      <c r="Z722" s="20"/>
      <c r="AA722" s="20"/>
      <c r="AB722" s="20"/>
      <c r="AC722" s="20"/>
      <c r="AD722" s="20"/>
      <c r="AE722" s="20"/>
    </row>
    <row r="723">
      <c r="A723" s="20" t="str">
        <f t="shared" ref="A723:B723" si="724">T723</f>
        <v>D24AD</v>
      </c>
      <c r="B723" s="20" t="str">
        <f t="shared" si="724"/>
        <v>Ectopic Pregnancy w/ OR Proc.</v>
      </c>
      <c r="C723" s="20" t="str">
        <f t="shared" si="3"/>
        <v>1</v>
      </c>
      <c r="D723" s="20" t="str">
        <f t="shared" si="4"/>
        <v>24</v>
      </c>
      <c r="E723" s="20" t="str">
        <f t="shared" si="5"/>
        <v>24651</v>
      </c>
      <c r="F723" s="25">
        <v>2465119.0</v>
      </c>
      <c r="G723" s="20" t="s">
        <v>26918</v>
      </c>
      <c r="H723" s="26">
        <v>7358.0</v>
      </c>
      <c r="I723" s="26">
        <v>8037060.0</v>
      </c>
      <c r="J723" s="25">
        <v>0.77</v>
      </c>
      <c r="K723" s="26">
        <v>6188536.0</v>
      </c>
      <c r="L723" s="26">
        <v>8037060.0</v>
      </c>
      <c r="M723" s="25">
        <v>0.77</v>
      </c>
      <c r="N723" s="25">
        <v>1.23</v>
      </c>
      <c r="O723" s="26">
        <v>7611900.0</v>
      </c>
      <c r="P723" s="26">
        <v>5.61573888E10</v>
      </c>
      <c r="Q723" s="26">
        <v>5.6633318712E10</v>
      </c>
      <c r="R723" s="26">
        <v>4.75929912E8</v>
      </c>
      <c r="S723" s="27">
        <v>0.008</v>
      </c>
      <c r="T723" s="20" t="str">
        <f t="array" ref="T723">INDEX(Sheet10!D:D,MATCH(C723&amp;E723,INDEX(Sheet10!A:A&amp;Sheet10!B:B,0),0))</f>
        <v>D24AD</v>
      </c>
      <c r="U723" s="20" t="str">
        <f>VLOOKUP(T723,Sheet10!D:E,2,FALSE)</f>
        <v>Ectopic Pregnancy w/ OR Proc.</v>
      </c>
      <c r="V723" s="20"/>
      <c r="W723" s="20"/>
      <c r="X723" s="20"/>
      <c r="Y723" s="20"/>
      <c r="Z723" s="20"/>
      <c r="AA723" s="20"/>
      <c r="AB723" s="20"/>
      <c r="AC723" s="20"/>
      <c r="AD723" s="20"/>
      <c r="AE723" s="20"/>
    </row>
    <row r="724">
      <c r="A724" s="20" t="str">
        <f t="shared" ref="A724:B724" si="725">T724</f>
        <v>24CX</v>
      </c>
      <c r="B724" s="20" t="str">
        <f t="shared" si="725"/>
        <v>Ectopic Pregnancy w/ OR Proc. w/ Shock</v>
      </c>
      <c r="C724" s="20" t="str">
        <f t="shared" si="3"/>
        <v>1</v>
      </c>
      <c r="D724" s="20" t="str">
        <f t="shared" si="4"/>
        <v>24</v>
      </c>
      <c r="E724" s="20" t="str">
        <f t="shared" si="5"/>
        <v>24652</v>
      </c>
      <c r="F724" s="25">
        <v>2465219.0</v>
      </c>
      <c r="G724" s="20" t="s">
        <v>26924</v>
      </c>
      <c r="H724" s="25">
        <v>86.0</v>
      </c>
      <c r="I724" s="26">
        <v>8037060.0</v>
      </c>
      <c r="J724" s="25">
        <v>1.73</v>
      </c>
      <c r="K724" s="26">
        <v>1.3904114E7</v>
      </c>
      <c r="L724" s="26">
        <v>8037060.0</v>
      </c>
      <c r="M724" s="25">
        <v>1.73</v>
      </c>
      <c r="N724" s="25">
        <v>1.06</v>
      </c>
      <c r="O724" s="26">
        <v>1.4738361E7</v>
      </c>
      <c r="P724" s="26">
        <v>1.2693982E9</v>
      </c>
      <c r="Q724" s="26">
        <v>1.274586514E9</v>
      </c>
      <c r="R724" s="26">
        <v>5188314.0</v>
      </c>
      <c r="S724" s="27">
        <v>0.004</v>
      </c>
      <c r="T724" s="20" t="str">
        <f t="array" ref="T724">INDEX(Sheet10!D:D,MATCH(C724&amp;E724,INDEX(Sheet10!A:A&amp;Sheet10!B:B,0),0))</f>
        <v>24CX</v>
      </c>
      <c r="U724" s="20" t="str">
        <f>VLOOKUP(T724,Sheet10!D:E,2,FALSE)</f>
        <v>Ectopic Pregnancy w/ OR Proc. w/ Shock</v>
      </c>
      <c r="V724" s="20"/>
      <c r="W724" s="20"/>
      <c r="X724" s="20"/>
      <c r="Y724" s="20"/>
      <c r="Z724" s="20"/>
      <c r="AA724" s="20"/>
      <c r="AB724" s="20"/>
      <c r="AC724" s="20"/>
      <c r="AD724" s="20"/>
      <c r="AE724" s="20"/>
    </row>
    <row r="725">
      <c r="A725" s="20" t="str">
        <f t="shared" ref="A725:B725" si="726">T725</f>
        <v>D24AE</v>
      </c>
      <c r="B725" s="20" t="str">
        <f t="shared" si="726"/>
        <v>Threatened Abortion</v>
      </c>
      <c r="C725" s="20" t="str">
        <f t="shared" si="3"/>
        <v>1</v>
      </c>
      <c r="D725" s="20" t="str">
        <f t="shared" si="4"/>
        <v>24</v>
      </c>
      <c r="E725" s="20" t="str">
        <f t="shared" si="5"/>
        <v>24661</v>
      </c>
      <c r="F725" s="25">
        <v>2466119.0</v>
      </c>
      <c r="G725" s="20" t="s">
        <v>26932</v>
      </c>
      <c r="H725" s="26">
        <v>48170.0</v>
      </c>
      <c r="I725" s="26">
        <v>8037060.0</v>
      </c>
      <c r="J725" s="25">
        <v>0.3</v>
      </c>
      <c r="K725" s="26">
        <v>2411118.0</v>
      </c>
      <c r="L725" s="26">
        <v>8037060.0</v>
      </c>
      <c r="M725" s="25">
        <v>0.3</v>
      </c>
      <c r="N725" s="25">
        <v>1.04</v>
      </c>
      <c r="O725" s="26">
        <v>2507563.0</v>
      </c>
      <c r="P725" s="26">
        <v>1.212495171E11</v>
      </c>
      <c r="Q725" s="26">
        <v>1.24822522222E11</v>
      </c>
      <c r="R725" s="26">
        <v>3.573005122E9</v>
      </c>
      <c r="S725" s="27">
        <v>0.029</v>
      </c>
      <c r="T725" s="20" t="str">
        <f t="array" ref="T725">INDEX(Sheet10!D:D,MATCH(C725&amp;E725,INDEX(Sheet10!A:A&amp;Sheet10!B:B,0),0))</f>
        <v>D24AE</v>
      </c>
      <c r="U725" s="20" t="str">
        <f>VLOOKUP(T725,Sheet10!D:E,2,FALSE)</f>
        <v>Threatened Abortion</v>
      </c>
      <c r="V725" s="20"/>
      <c r="W725" s="20"/>
      <c r="X725" s="20"/>
      <c r="Y725" s="20"/>
      <c r="Z725" s="20"/>
      <c r="AA725" s="20"/>
      <c r="AB725" s="20"/>
      <c r="AC725" s="20"/>
      <c r="AD725" s="20"/>
      <c r="AE725" s="20"/>
    </row>
    <row r="726">
      <c r="A726" s="20" t="str">
        <f t="shared" ref="A726:B726" si="727">T726</f>
        <v>D24AF</v>
      </c>
      <c r="B726" s="20" t="str">
        <f t="shared" si="727"/>
        <v>Abdominal Histerectomy/Histerotomy for Abortion</v>
      </c>
      <c r="C726" s="20" t="str">
        <f t="shared" si="3"/>
        <v>1</v>
      </c>
      <c r="D726" s="20" t="str">
        <f t="shared" si="4"/>
        <v>24</v>
      </c>
      <c r="E726" s="20" t="str">
        <f t="shared" si="5"/>
        <v>24681</v>
      </c>
      <c r="F726" s="25">
        <v>2468119.0</v>
      </c>
      <c r="G726" s="20" t="s">
        <v>26938</v>
      </c>
      <c r="H726" s="26">
        <v>13977.0</v>
      </c>
      <c r="I726" s="26">
        <v>8037060.0</v>
      </c>
      <c r="J726" s="25">
        <v>0.24</v>
      </c>
      <c r="K726" s="26">
        <v>1928894.0</v>
      </c>
      <c r="L726" s="26">
        <v>8037060.0</v>
      </c>
      <c r="M726" s="25">
        <v>0.24</v>
      </c>
      <c r="N726" s="25">
        <v>1.0</v>
      </c>
      <c r="O726" s="26">
        <v>1928894.0</v>
      </c>
      <c r="P726" s="26">
        <v>2.59784787E10</v>
      </c>
      <c r="Q726" s="26">
        <v>2.7771957029E10</v>
      </c>
      <c r="R726" s="26">
        <v>1.793478329E9</v>
      </c>
      <c r="S726" s="27">
        <v>0.069</v>
      </c>
      <c r="T726" s="20" t="str">
        <f t="array" ref="T726">INDEX(Sheet10!D:D,MATCH(C726&amp;E726,INDEX(Sheet10!A:A&amp;Sheet10!B:B,0),0))</f>
        <v>D24AF</v>
      </c>
      <c r="U726" s="20" t="str">
        <f>VLOOKUP(T726,Sheet10!D:E,2,FALSE)</f>
        <v>Abdominal Histerectomy/Histerotomy for Abortion</v>
      </c>
      <c r="V726" s="20"/>
      <c r="W726" s="20"/>
      <c r="X726" s="20"/>
      <c r="Y726" s="20"/>
      <c r="Z726" s="20"/>
      <c r="AA726" s="20"/>
      <c r="AB726" s="20"/>
      <c r="AC726" s="20"/>
      <c r="AD726" s="20"/>
      <c r="AE726" s="20"/>
    </row>
    <row r="727">
      <c r="A727" s="20" t="str">
        <f t="shared" ref="A727:B727" si="728">T727</f>
        <v>D24AG</v>
      </c>
      <c r="B727" s="20" t="str">
        <f t="shared" si="728"/>
        <v>Abdominal Histerectomy/Histerotomy for Abortion</v>
      </c>
      <c r="C727" s="20" t="str">
        <f t="shared" si="3"/>
        <v>1</v>
      </c>
      <c r="D727" s="20" t="str">
        <f t="shared" si="4"/>
        <v>24</v>
      </c>
      <c r="E727" s="20" t="str">
        <f t="shared" si="5"/>
        <v>24691</v>
      </c>
      <c r="F727" s="25">
        <v>2469119.0</v>
      </c>
      <c r="G727" s="20" t="s">
        <v>26943</v>
      </c>
      <c r="H727" s="26">
        <v>3268.0</v>
      </c>
      <c r="I727" s="26">
        <v>8037060.0</v>
      </c>
      <c r="J727" s="25">
        <v>0.26</v>
      </c>
      <c r="K727" s="26">
        <v>2089636.0</v>
      </c>
      <c r="L727" s="26">
        <v>8037060.0</v>
      </c>
      <c r="M727" s="25">
        <v>0.26</v>
      </c>
      <c r="N727" s="25">
        <v>1.0</v>
      </c>
      <c r="O727" s="26">
        <v>2089636.0</v>
      </c>
      <c r="P727" s="26">
        <v>5.9770149E9</v>
      </c>
      <c r="Q727" s="26">
        <v>7.055769141E9</v>
      </c>
      <c r="R727" s="26">
        <v>1.078754241E9</v>
      </c>
      <c r="S727" s="27">
        <v>0.18</v>
      </c>
      <c r="T727" s="20" t="str">
        <f t="array" ref="T727">INDEX(Sheet10!D:D,MATCH(C727&amp;E727,INDEX(Sheet10!A:A&amp;Sheet10!B:B,0),0))</f>
        <v>D24AG</v>
      </c>
      <c r="U727" s="20" t="str">
        <f>VLOOKUP(T727,Sheet10!D:E,2,FALSE)</f>
        <v>Abdominal Histerectomy/Histerotomy for Abortion</v>
      </c>
      <c r="V727" s="20"/>
      <c r="W727" s="20"/>
      <c r="X727" s="20"/>
      <c r="Y727" s="20"/>
      <c r="Z727" s="20"/>
      <c r="AA727" s="20"/>
      <c r="AB727" s="20"/>
      <c r="AC727" s="20"/>
      <c r="AD727" s="20"/>
      <c r="AE727" s="20"/>
    </row>
    <row r="728">
      <c r="A728" s="20" t="str">
        <f t="shared" ref="A728:B728" si="729">T728</f>
        <v>D24AH</v>
      </c>
      <c r="B728" s="20" t="str">
        <f t="shared" si="729"/>
        <v>Abdominal Histerectomy/Histerotomy for Abortion</v>
      </c>
      <c r="C728" s="20" t="str">
        <f t="shared" si="3"/>
        <v>1</v>
      </c>
      <c r="D728" s="20" t="str">
        <f t="shared" si="4"/>
        <v>24</v>
      </c>
      <c r="E728" s="20" t="str">
        <f t="shared" si="5"/>
        <v>24701</v>
      </c>
      <c r="F728" s="25">
        <v>2470119.0</v>
      </c>
      <c r="G728" s="20" t="s">
        <v>26950</v>
      </c>
      <c r="H728" s="25">
        <v>569.0</v>
      </c>
      <c r="I728" s="26">
        <v>8037060.0</v>
      </c>
      <c r="J728" s="25">
        <v>0.46</v>
      </c>
      <c r="K728" s="26">
        <v>3697048.0</v>
      </c>
      <c r="L728" s="26">
        <v>8037060.0</v>
      </c>
      <c r="M728" s="25">
        <v>0.46</v>
      </c>
      <c r="N728" s="25">
        <v>1.12</v>
      </c>
      <c r="O728" s="26">
        <v>4140693.0</v>
      </c>
      <c r="P728" s="26">
        <v>2.3553006E9</v>
      </c>
      <c r="Q728" s="26">
        <v>2.381429495E9</v>
      </c>
      <c r="R728" s="26">
        <v>2.6128895E7</v>
      </c>
      <c r="S728" s="27">
        <v>0.011</v>
      </c>
      <c r="T728" s="20" t="str">
        <f t="array" ref="T728">INDEX(Sheet10!D:D,MATCH(C728&amp;E728,INDEX(Sheet10!A:A&amp;Sheet10!B:B,0),0))</f>
        <v>D24AH</v>
      </c>
      <c r="U728" s="20" t="str">
        <f>VLOOKUP(T728,Sheet10!D:E,2,FALSE)</f>
        <v>Abdominal Histerectomy/Histerotomy for Abortion</v>
      </c>
      <c r="V728" s="20"/>
      <c r="W728" s="20"/>
      <c r="X728" s="20"/>
      <c r="Y728" s="20"/>
      <c r="Z728" s="20"/>
      <c r="AA728" s="20"/>
      <c r="AB728" s="20"/>
      <c r="AC728" s="20"/>
      <c r="AD728" s="20"/>
      <c r="AE728" s="20"/>
    </row>
    <row r="729">
      <c r="A729" s="20" t="str">
        <f t="shared" ref="A729:B729" si="730">T729</f>
        <v>D24AJ</v>
      </c>
      <c r="B729" s="20" t="str">
        <f t="shared" si="730"/>
        <v>False Labour</v>
      </c>
      <c r="C729" s="20" t="str">
        <f t="shared" si="3"/>
        <v>1</v>
      </c>
      <c r="D729" s="20" t="str">
        <f t="shared" si="4"/>
        <v>24</v>
      </c>
      <c r="E729" s="20" t="str">
        <f t="shared" si="5"/>
        <v>24711</v>
      </c>
      <c r="F729" s="25">
        <v>2471119.0</v>
      </c>
      <c r="G729" s="20" t="s">
        <v>26956</v>
      </c>
      <c r="H729" s="26">
        <v>53051.0</v>
      </c>
      <c r="I729" s="26">
        <v>8037060.0</v>
      </c>
      <c r="J729" s="25">
        <v>0.23</v>
      </c>
      <c r="K729" s="26">
        <v>1848524.0</v>
      </c>
      <c r="L729" s="26">
        <v>8037060.0</v>
      </c>
      <c r="M729" s="25">
        <v>0.23</v>
      </c>
      <c r="N729" s="25">
        <v>1.0</v>
      </c>
      <c r="O729" s="26">
        <v>1848524.0</v>
      </c>
      <c r="P729" s="26">
        <v>9.77405136E10</v>
      </c>
      <c r="Q729" s="26">
        <v>1.01894336114E11</v>
      </c>
      <c r="R729" s="26">
        <v>4.153822514E9</v>
      </c>
      <c r="S729" s="27">
        <v>0.042</v>
      </c>
      <c r="T729" s="20" t="str">
        <f t="array" ref="T729">INDEX(Sheet10!D:D,MATCH(C729&amp;E729,INDEX(Sheet10!A:A&amp;Sheet10!B:B,0),0))</f>
        <v>D24AJ</v>
      </c>
      <c r="U729" s="20" t="str">
        <f>VLOOKUP(T729,Sheet10!D:E,2,FALSE)</f>
        <v>False Labour</v>
      </c>
      <c r="V729" s="20"/>
      <c r="W729" s="20"/>
      <c r="X729" s="20"/>
      <c r="Y729" s="20"/>
      <c r="Z729" s="20"/>
      <c r="AA729" s="20"/>
      <c r="AB729" s="20"/>
      <c r="AC729" s="20"/>
      <c r="AD729" s="20"/>
      <c r="AE729" s="20"/>
    </row>
    <row r="730">
      <c r="A730" s="20" t="str">
        <f t="shared" ref="A730:B730" si="731">T730</f>
        <v>25PBX</v>
      </c>
      <c r="B730" s="20" t="str">
        <f t="shared" si="731"/>
        <v>Newborn Died or Transfered w/ LOS&lt;5d w/ Significant Proc.</v>
      </c>
      <c r="C730" s="20" t="str">
        <f t="shared" si="3"/>
        <v>1</v>
      </c>
      <c r="D730" s="20" t="str">
        <f t="shared" si="4"/>
        <v>25</v>
      </c>
      <c r="E730" s="20" t="str">
        <f t="shared" si="5"/>
        <v>25011</v>
      </c>
      <c r="F730" s="25">
        <v>2501119.0</v>
      </c>
      <c r="G730" s="20" t="s">
        <v>26962</v>
      </c>
      <c r="H730" s="26">
        <v>17335.0</v>
      </c>
      <c r="I730" s="26">
        <v>8037060.0</v>
      </c>
      <c r="J730" s="25">
        <v>1.24</v>
      </c>
      <c r="K730" s="26">
        <v>9965954.0</v>
      </c>
      <c r="L730" s="26">
        <v>8037060.0</v>
      </c>
      <c r="M730" s="25">
        <v>1.24</v>
      </c>
      <c r="N730" s="25">
        <v>1.0</v>
      </c>
      <c r="O730" s="26">
        <v>9965954.0</v>
      </c>
      <c r="P730" s="26">
        <v>1.683886429E11</v>
      </c>
      <c r="Q730" s="26">
        <v>1.73322747524E11</v>
      </c>
      <c r="R730" s="26">
        <v>4.934104624E9</v>
      </c>
      <c r="S730" s="27">
        <v>0.029</v>
      </c>
      <c r="T730" s="20" t="str">
        <f t="array" ref="T730">INDEX(Sheet10!D:D,MATCH(C730&amp;E730,INDEX(Sheet10!A:A&amp;Sheet10!B:B,0),0))</f>
        <v>25PBX</v>
      </c>
      <c r="U730" s="20" t="str">
        <f>VLOOKUP(T730,Sheet10!D:E,2,FALSE)</f>
        <v>Newborn Died or Transfered w/ LOS&lt;5d w/ Significant Proc.</v>
      </c>
      <c r="V730" s="20"/>
      <c r="W730" s="20"/>
      <c r="X730" s="20"/>
      <c r="Y730" s="20"/>
      <c r="Z730" s="20"/>
      <c r="AA730" s="20"/>
      <c r="AB730" s="20"/>
      <c r="AC730" s="20"/>
      <c r="AD730" s="20"/>
      <c r="AE730" s="20"/>
    </row>
    <row r="731">
      <c r="A731" s="20" t="str">
        <f t="shared" ref="A731:B731" si="732">T731</f>
        <v>25PDX</v>
      </c>
      <c r="B731" s="20" t="str">
        <f t="shared" si="732"/>
        <v>Newborn Died or Transfered w/ LOS&lt;5d w/ Major Proc.</v>
      </c>
      <c r="C731" s="20" t="str">
        <f t="shared" si="3"/>
        <v>1</v>
      </c>
      <c r="D731" s="20" t="str">
        <f t="shared" si="4"/>
        <v>25</v>
      </c>
      <c r="E731" s="20" t="str">
        <f t="shared" si="5"/>
        <v>25021</v>
      </c>
      <c r="F731" s="25">
        <v>2502119.0</v>
      </c>
      <c r="G731" s="20" t="s">
        <v>26969</v>
      </c>
      <c r="H731" s="26">
        <v>1059.0</v>
      </c>
      <c r="I731" s="26">
        <v>8037060.0</v>
      </c>
      <c r="J731" s="25">
        <v>0.84</v>
      </c>
      <c r="K731" s="26">
        <v>6751130.0</v>
      </c>
      <c r="L731" s="26">
        <v>8037060.0</v>
      </c>
      <c r="M731" s="25">
        <v>0.84</v>
      </c>
      <c r="N731" s="25">
        <v>1.0</v>
      </c>
      <c r="O731" s="26">
        <v>6751130.0</v>
      </c>
      <c r="P731" s="26">
        <v>8.8717571E9</v>
      </c>
      <c r="Q731" s="26">
        <v>7.170821594E9</v>
      </c>
      <c r="R731" s="26">
        <v>-1.700935506E9</v>
      </c>
      <c r="S731" s="27">
        <v>-0.192</v>
      </c>
      <c r="T731" s="20" t="str">
        <f t="array" ref="T731">INDEX(Sheet10!D:D,MATCH(C731&amp;E731,INDEX(Sheet10!A:A&amp;Sheet10!B:B,0),0))</f>
        <v>25PDX</v>
      </c>
      <c r="U731" s="20" t="str">
        <f>VLOOKUP(T731,Sheet10!D:E,2,FALSE)</f>
        <v>Newborn Died or Transfered w/ LOS&lt;5d w/ Major Proc.</v>
      </c>
      <c r="V731" s="20"/>
      <c r="W731" s="20"/>
      <c r="X731" s="20"/>
      <c r="Y731" s="20"/>
      <c r="Z731" s="20"/>
      <c r="AA731" s="20"/>
      <c r="AB731" s="20"/>
      <c r="AC731" s="20"/>
      <c r="AD731" s="20"/>
      <c r="AE731" s="20"/>
    </row>
    <row r="732">
      <c r="A732" s="20" t="str">
        <f t="shared" ref="A732:B732" si="733">T732</f>
        <v>25PCX</v>
      </c>
      <c r="B732" s="20" t="str">
        <f t="shared" si="733"/>
        <v>Newborn Died or Transfered w/ LOS&lt;5d w/ Minor Proc.</v>
      </c>
      <c r="C732" s="20" t="str">
        <f t="shared" si="3"/>
        <v>1</v>
      </c>
      <c r="D732" s="20" t="str">
        <f t="shared" si="4"/>
        <v>25</v>
      </c>
      <c r="E732" s="20" t="str">
        <f t="shared" si="5"/>
        <v>25031</v>
      </c>
      <c r="F732" s="25">
        <v>2503119.0</v>
      </c>
      <c r="G732" s="20" t="s">
        <v>26975</v>
      </c>
      <c r="H732" s="26">
        <v>3863.0</v>
      </c>
      <c r="I732" s="26">
        <v>8037060.0</v>
      </c>
      <c r="J732" s="25">
        <v>0.61</v>
      </c>
      <c r="K732" s="26">
        <v>4902607.0</v>
      </c>
      <c r="L732" s="26">
        <v>8037060.0</v>
      </c>
      <c r="M732" s="25">
        <v>0.61</v>
      </c>
      <c r="N732" s="25">
        <v>1.0</v>
      </c>
      <c r="O732" s="26">
        <v>4902607.0</v>
      </c>
      <c r="P732" s="26">
        <v>2.42016572E10</v>
      </c>
      <c r="Q732" s="26">
        <v>1.9008411296E10</v>
      </c>
      <c r="R732" s="26">
        <v>-5.193245904E9</v>
      </c>
      <c r="S732" s="27">
        <v>-0.215</v>
      </c>
      <c r="T732" s="20" t="str">
        <f t="array" ref="T732">INDEX(Sheet10!D:D,MATCH(C732&amp;E732,INDEX(Sheet10!A:A&amp;Sheet10!B:B,0),0))</f>
        <v>25PCX</v>
      </c>
      <c r="U732" s="20" t="str">
        <f>VLOOKUP(T732,Sheet10!D:E,2,FALSE)</f>
        <v>Newborn Died or Transfered w/ LOS&lt;5d w/ Minor Proc.</v>
      </c>
      <c r="V732" s="20"/>
      <c r="W732" s="20"/>
      <c r="X732" s="20"/>
      <c r="Y732" s="20"/>
      <c r="Z732" s="20"/>
      <c r="AA732" s="20"/>
      <c r="AB732" s="20"/>
      <c r="AC732" s="20"/>
      <c r="AD732" s="20"/>
      <c r="AE732" s="20"/>
    </row>
    <row r="733">
      <c r="A733" s="20" t="str">
        <f t="shared" ref="A733:B733" si="734">T733</f>
        <v>semua</v>
      </c>
      <c r="B733" s="20" t="str">
        <f t="shared" si="734"/>
        <v>Newborn Died w/ LOS&lt;5d</v>
      </c>
      <c r="C733" s="20" t="str">
        <f t="shared" si="3"/>
        <v>1</v>
      </c>
      <c r="D733" s="20" t="str">
        <f t="shared" si="4"/>
        <v>25</v>
      </c>
      <c r="E733" s="20" t="str">
        <f t="shared" si="5"/>
        <v>25051</v>
      </c>
      <c r="F733" s="25">
        <v>2505119.0</v>
      </c>
      <c r="G733" s="20" t="s">
        <v>26985</v>
      </c>
      <c r="H733" s="26">
        <v>1768.0</v>
      </c>
      <c r="I733" s="26">
        <v>8037060.0</v>
      </c>
      <c r="J733" s="25">
        <v>0.57</v>
      </c>
      <c r="K733" s="26">
        <v>4581124.0</v>
      </c>
      <c r="L733" s="26">
        <v>8037060.0</v>
      </c>
      <c r="M733" s="25">
        <v>0.57</v>
      </c>
      <c r="N733" s="25">
        <v>1.0</v>
      </c>
      <c r="O733" s="26">
        <v>4581124.0</v>
      </c>
      <c r="P733" s="26">
        <v>1.50097719E10</v>
      </c>
      <c r="Q733" s="26">
        <v>8.133433586E9</v>
      </c>
      <c r="R733" s="26">
        <v>-6.876338314E9</v>
      </c>
      <c r="S733" s="27">
        <v>-0.458</v>
      </c>
      <c r="T733" s="20" t="str">
        <f t="array" ref="T733">INDEX(Sheet10!D:D,MATCH(C733&amp;E733,INDEX(Sheet10!A:A&amp;Sheet10!B:B,0),0))</f>
        <v>semua</v>
      </c>
      <c r="U733" s="20" t="str">
        <f>VLOOKUP(T733,Sheet10!D:E,2,FALSE)</f>
        <v>Newborn Died w/ LOS&lt;5d</v>
      </c>
      <c r="V733" s="20"/>
      <c r="W733" s="20"/>
      <c r="X733" s="20"/>
      <c r="Y733" s="20"/>
      <c r="Z733" s="20"/>
      <c r="AA733" s="20"/>
      <c r="AB733" s="20"/>
      <c r="AC733" s="20"/>
      <c r="AD733" s="20"/>
      <c r="AE733" s="20"/>
    </row>
    <row r="734">
      <c r="A734" s="20" t="str">
        <f t="shared" ref="A734:B734" si="735">T734</f>
        <v>semua</v>
      </c>
      <c r="B734" s="20" t="str">
        <f t="shared" si="735"/>
        <v>Newborn Died w/ LOS&lt;5d</v>
      </c>
      <c r="C734" s="20" t="str">
        <f t="shared" si="3"/>
        <v>1</v>
      </c>
      <c r="D734" s="20" t="str">
        <f t="shared" si="4"/>
        <v>25</v>
      </c>
      <c r="E734" s="20" t="str">
        <f t="shared" si="5"/>
        <v>25061</v>
      </c>
      <c r="F734" s="25">
        <v>2506119.0</v>
      </c>
      <c r="G734" s="20" t="s">
        <v>26995</v>
      </c>
      <c r="H734" s="26">
        <v>2905.0</v>
      </c>
      <c r="I734" s="26">
        <v>8037060.0</v>
      </c>
      <c r="J734" s="25">
        <v>0.31</v>
      </c>
      <c r="K734" s="26">
        <v>2491489.0</v>
      </c>
      <c r="L734" s="26">
        <v>8037060.0</v>
      </c>
      <c r="M734" s="25">
        <v>0.31</v>
      </c>
      <c r="N734" s="25">
        <v>1.83</v>
      </c>
      <c r="O734" s="26">
        <v>4559424.0</v>
      </c>
      <c r="P734" s="26">
        <v>1.51416013E10</v>
      </c>
      <c r="Q734" s="26">
        <v>1.3287499121E10</v>
      </c>
      <c r="R734" s="26">
        <v>-1.854102179E9</v>
      </c>
      <c r="S734" s="27">
        <v>-0.122</v>
      </c>
      <c r="T734" s="20" t="str">
        <f t="array" ref="T734">INDEX(Sheet10!D:D,MATCH(C734&amp;E734,INDEX(Sheet10!A:A&amp;Sheet10!B:B,0),0))</f>
        <v>semua</v>
      </c>
      <c r="U734" s="20" t="str">
        <f>VLOOKUP(T734,Sheet10!D:E,2,FALSE)</f>
        <v>Newborn Died w/ LOS&lt;5d</v>
      </c>
      <c r="V734" s="20"/>
      <c r="W734" s="20"/>
      <c r="X734" s="20"/>
      <c r="Y734" s="20"/>
      <c r="Z734" s="20"/>
      <c r="AA734" s="20"/>
      <c r="AB734" s="20"/>
      <c r="AC734" s="20"/>
      <c r="AD734" s="20"/>
      <c r="AE734" s="20"/>
    </row>
    <row r="735">
      <c r="A735" s="20" t="str">
        <f t="shared" ref="A735:B735" si="736">T735</f>
        <v>25PEX</v>
      </c>
      <c r="B735" s="20" t="str">
        <f t="shared" si="736"/>
        <v>Newborn w/ Cardiothoracic Proc.</v>
      </c>
      <c r="C735" s="20" t="str">
        <f t="shared" si="3"/>
        <v>1</v>
      </c>
      <c r="D735" s="20" t="str">
        <f t="shared" si="4"/>
        <v>25</v>
      </c>
      <c r="E735" s="20" t="str">
        <f t="shared" si="5"/>
        <v>25071</v>
      </c>
      <c r="F735" s="25">
        <v>2507119.0</v>
      </c>
      <c r="G735" s="20" t="s">
        <v>27006</v>
      </c>
      <c r="H735" s="25">
        <v>17.0</v>
      </c>
      <c r="I735" s="26">
        <v>8037060.0</v>
      </c>
      <c r="J735" s="25">
        <v>10.18</v>
      </c>
      <c r="K735" s="26">
        <v>8.1817271E7</v>
      </c>
      <c r="L735" s="26">
        <v>8037060.0</v>
      </c>
      <c r="M735" s="25">
        <v>10.18</v>
      </c>
      <c r="N735" s="25">
        <v>1.0</v>
      </c>
      <c r="O735" s="26">
        <v>8.1817271E7</v>
      </c>
      <c r="P735" s="26">
        <v>6.882376E8</v>
      </c>
      <c r="Q735" s="26">
        <v>1.487621688E9</v>
      </c>
      <c r="R735" s="26">
        <v>7.99384088E8</v>
      </c>
      <c r="S735" s="27">
        <v>1.161</v>
      </c>
      <c r="T735" s="20" t="str">
        <f t="array" ref="T735">INDEX(Sheet10!D:D,MATCH(C735&amp;E735,INDEX(Sheet10!A:A&amp;Sheet10!B:B,0),0))</f>
        <v>25PEX</v>
      </c>
      <c r="U735" s="20" t="str">
        <f>VLOOKUP(T735,Sheet10!D:E,2,FALSE)</f>
        <v>Newborn w/ Cardiothoracic Proc.</v>
      </c>
      <c r="V735" s="20"/>
      <c r="W735" s="20"/>
      <c r="X735" s="20"/>
      <c r="Y735" s="20"/>
      <c r="Z735" s="20"/>
      <c r="AA735" s="20"/>
      <c r="AB735" s="20"/>
      <c r="AC735" s="20"/>
      <c r="AD735" s="20"/>
      <c r="AE735" s="20"/>
    </row>
    <row r="736">
      <c r="A736" s="20" t="str">
        <f t="shared" ref="A736:B736" si="737">T736</f>
        <v>25PBX</v>
      </c>
      <c r="B736" s="20" t="str">
        <f t="shared" si="737"/>
        <v>Newborn Died or Transfered w/ LOS&lt;5d w/ Significant Proc.</v>
      </c>
      <c r="C736" s="20" t="str">
        <f t="shared" si="3"/>
        <v>1</v>
      </c>
      <c r="D736" s="20" t="str">
        <f t="shared" si="4"/>
        <v>25</v>
      </c>
      <c r="E736" s="20" t="str">
        <f t="shared" si="5"/>
        <v>25081</v>
      </c>
      <c r="F736" s="25">
        <v>2508119.0</v>
      </c>
      <c r="G736" s="20" t="s">
        <v>27012</v>
      </c>
      <c r="H736" s="26">
        <v>79683.0</v>
      </c>
      <c r="I736" s="26">
        <v>8037060.0</v>
      </c>
      <c r="J736" s="25">
        <v>1.42</v>
      </c>
      <c r="K736" s="26">
        <v>1.1412625E7</v>
      </c>
      <c r="L736" s="26">
        <v>8037060.0</v>
      </c>
      <c r="M736" s="25">
        <v>1.42</v>
      </c>
      <c r="N736" s="25">
        <v>0.96</v>
      </c>
      <c r="O736" s="26">
        <v>1.095612E7</v>
      </c>
      <c r="P736" s="26">
        <v>4.627078782E11</v>
      </c>
      <c r="Q736" s="26">
        <v>8.79810991902E11</v>
      </c>
      <c r="R736" s="26">
        <v>4.17103113702E11</v>
      </c>
      <c r="S736" s="27">
        <v>0.901</v>
      </c>
      <c r="T736" s="20" t="str">
        <f t="array" ref="T736">INDEX(Sheet10!D:D,MATCH(C736&amp;E736,INDEX(Sheet10!A:A&amp;Sheet10!B:B,0),0))</f>
        <v>25PBX</v>
      </c>
      <c r="U736" s="20" t="str">
        <f>VLOOKUP(T736,Sheet10!D:E,2,FALSE)</f>
        <v>Newborn Died or Transfered w/ LOS&lt;5d w/ Significant Proc.</v>
      </c>
      <c r="V736" s="20"/>
      <c r="W736" s="20"/>
      <c r="X736" s="20"/>
      <c r="Y736" s="20"/>
      <c r="Z736" s="20"/>
      <c r="AA736" s="20"/>
      <c r="AB736" s="20"/>
      <c r="AC736" s="20"/>
      <c r="AD736" s="20"/>
      <c r="AE736" s="20"/>
    </row>
    <row r="737">
      <c r="A737" s="20" t="str">
        <f t="shared" ref="A737:B737" si="738">T737</f>
        <v>25PDX</v>
      </c>
      <c r="B737" s="20" t="str">
        <f t="shared" si="738"/>
        <v>Newborn Died or Transfered w/ LOS&lt;5d w/ Major Proc.</v>
      </c>
      <c r="C737" s="20" t="str">
        <f t="shared" si="3"/>
        <v>1</v>
      </c>
      <c r="D737" s="20" t="str">
        <f t="shared" si="4"/>
        <v>25</v>
      </c>
      <c r="E737" s="20" t="str">
        <f t="shared" si="5"/>
        <v>25091</v>
      </c>
      <c r="F737" s="25">
        <v>2509119.0</v>
      </c>
      <c r="G737" s="20" t="s">
        <v>27020</v>
      </c>
      <c r="H737" s="26">
        <v>5634.0</v>
      </c>
      <c r="I737" s="26">
        <v>8037060.0</v>
      </c>
      <c r="J737" s="25">
        <v>1.0</v>
      </c>
      <c r="K737" s="26">
        <v>8037060.0</v>
      </c>
      <c r="L737" s="26">
        <v>8037060.0</v>
      </c>
      <c r="M737" s="25">
        <v>1.0</v>
      </c>
      <c r="N737" s="25">
        <v>1.0</v>
      </c>
      <c r="O737" s="26">
        <v>8037060.0</v>
      </c>
      <c r="P737" s="26">
        <v>3.41873105E10</v>
      </c>
      <c r="Q737" s="26">
        <v>4.564216404E10</v>
      </c>
      <c r="R737" s="26">
        <v>1.145485354E10</v>
      </c>
      <c r="S737" s="27">
        <v>0.335</v>
      </c>
      <c r="T737" s="20" t="str">
        <f t="array" ref="T737">INDEX(Sheet10!D:D,MATCH(C737&amp;E737,INDEX(Sheet10!A:A&amp;Sheet10!B:B,0),0))</f>
        <v>25PDX</v>
      </c>
      <c r="U737" s="20" t="str">
        <f>VLOOKUP(T737,Sheet10!D:E,2,FALSE)</f>
        <v>Newborn Died or Transfered w/ LOS&lt;5d w/ Major Proc.</v>
      </c>
      <c r="V737" s="20"/>
      <c r="W737" s="20"/>
      <c r="X737" s="20"/>
      <c r="Y737" s="20"/>
      <c r="Z737" s="20"/>
      <c r="AA737" s="20"/>
      <c r="AB737" s="20"/>
      <c r="AC737" s="20"/>
      <c r="AD737" s="20"/>
      <c r="AE737" s="20"/>
    </row>
    <row r="738">
      <c r="A738" s="20" t="str">
        <f t="shared" ref="A738:B738" si="739">T738</f>
        <v>25PCX</v>
      </c>
      <c r="B738" s="20" t="str">
        <f t="shared" si="739"/>
        <v>Newborn Died or Transfered w/ LOS&lt;5d w/ Minor Proc.</v>
      </c>
      <c r="C738" s="20" t="str">
        <f t="shared" si="3"/>
        <v>1</v>
      </c>
      <c r="D738" s="20" t="str">
        <f t="shared" si="4"/>
        <v>25</v>
      </c>
      <c r="E738" s="20" t="str">
        <f t="shared" si="5"/>
        <v>25101</v>
      </c>
      <c r="F738" s="25">
        <v>2510110.0</v>
      </c>
      <c r="G738" s="20" t="s">
        <v>40034</v>
      </c>
      <c r="H738" s="26">
        <v>58173.0</v>
      </c>
      <c r="I738" s="26">
        <v>8037060.0</v>
      </c>
      <c r="J738" s="25">
        <v>0.63</v>
      </c>
      <c r="K738" s="26">
        <v>5063348.0</v>
      </c>
      <c r="L738" s="26">
        <v>8037060.0</v>
      </c>
      <c r="M738" s="25">
        <v>0.63</v>
      </c>
      <c r="N738" s="25">
        <v>0.94</v>
      </c>
      <c r="O738" s="26">
        <v>4759547.0</v>
      </c>
      <c r="P738" s="26">
        <v>2.263652768E11</v>
      </c>
      <c r="Q738" s="26">
        <v>2.79261993175E11</v>
      </c>
      <c r="R738" s="26">
        <v>5.2896716375E10</v>
      </c>
      <c r="S738" s="27">
        <v>0.234</v>
      </c>
      <c r="T738" s="20" t="str">
        <f t="array" ref="T738">INDEX(Sheet10!D:D,MATCH(C738&amp;E738,INDEX(Sheet10!A:A&amp;Sheet10!B:B,0),0))</f>
        <v>25PCX</v>
      </c>
      <c r="U738" s="20" t="str">
        <f>VLOOKUP(T738,Sheet10!D:E,2,FALSE)</f>
        <v>Newborn Died or Transfered w/ LOS&lt;5d w/ Minor Proc.</v>
      </c>
      <c r="V738" s="20"/>
      <c r="W738" s="20"/>
      <c r="X738" s="20"/>
      <c r="Y738" s="20"/>
      <c r="Z738" s="20"/>
      <c r="AA738" s="20"/>
      <c r="AB738" s="20"/>
      <c r="AC738" s="20"/>
      <c r="AD738" s="20"/>
      <c r="AE738" s="20"/>
    </row>
    <row r="739">
      <c r="A739" s="20" t="str">
        <f t="shared" ref="A739:B739" si="740">T739</f>
        <v>25PCX</v>
      </c>
      <c r="B739" s="20" t="str">
        <f t="shared" si="740"/>
        <v>Newborn Died or Transfered w/ LOS&lt;5d w/ Minor Proc.</v>
      </c>
      <c r="C739" s="20" t="str">
        <f t="shared" si="3"/>
        <v>1</v>
      </c>
      <c r="D739" s="20" t="str">
        <f t="shared" si="4"/>
        <v>25</v>
      </c>
      <c r="E739" s="20" t="str">
        <f t="shared" si="5"/>
        <v>25101</v>
      </c>
      <c r="F739" s="25">
        <v>2510111.0</v>
      </c>
      <c r="G739" s="20" t="s">
        <v>40041</v>
      </c>
      <c r="H739" s="26">
        <v>31563.0</v>
      </c>
      <c r="I739" s="26">
        <v>8037060.0</v>
      </c>
      <c r="J739" s="25">
        <v>0.83</v>
      </c>
      <c r="K739" s="26">
        <v>6670760.0</v>
      </c>
      <c r="L739" s="26">
        <v>8037060.0</v>
      </c>
      <c r="M739" s="25">
        <v>0.83</v>
      </c>
      <c r="N739" s="25">
        <v>0.86</v>
      </c>
      <c r="O739" s="26">
        <v>5736853.0</v>
      </c>
      <c r="P739" s="26">
        <v>1.522230851E11</v>
      </c>
      <c r="Q739" s="26">
        <v>1.82672456748E11</v>
      </c>
      <c r="R739" s="26">
        <v>3.0449371648E10</v>
      </c>
      <c r="S739" s="27">
        <v>0.2</v>
      </c>
      <c r="T739" s="20" t="str">
        <f t="array" ref="T739">INDEX(Sheet10!D:D,MATCH(C739&amp;E739,INDEX(Sheet10!A:A&amp;Sheet10!B:B,0),0))</f>
        <v>25PCX</v>
      </c>
      <c r="U739" s="20" t="str">
        <f>VLOOKUP(T739,Sheet10!D:E,2,FALSE)</f>
        <v>Newborn Died or Transfered w/ LOS&lt;5d w/ Minor Proc.</v>
      </c>
      <c r="V739" s="20"/>
      <c r="W739" s="20"/>
      <c r="X739" s="20"/>
      <c r="Y739" s="20"/>
      <c r="Z739" s="20"/>
      <c r="AA739" s="20"/>
      <c r="AB739" s="20"/>
      <c r="AC739" s="20"/>
      <c r="AD739" s="20"/>
      <c r="AE739" s="20"/>
    </row>
    <row r="740">
      <c r="A740" s="20" t="str">
        <f t="shared" ref="A740:B740" si="741">T740</f>
        <v>25PCX</v>
      </c>
      <c r="B740" s="20" t="str">
        <f t="shared" si="741"/>
        <v>Newborn Died or Transfered w/ LOS&lt;5d w/ Minor Proc.</v>
      </c>
      <c r="C740" s="20" t="str">
        <f t="shared" si="3"/>
        <v>1</v>
      </c>
      <c r="D740" s="20" t="str">
        <f t="shared" si="4"/>
        <v>25</v>
      </c>
      <c r="E740" s="20" t="str">
        <f t="shared" si="5"/>
        <v>25101</v>
      </c>
      <c r="F740" s="25">
        <v>2510112.0</v>
      </c>
      <c r="G740" s="20" t="s">
        <v>40050</v>
      </c>
      <c r="H740" s="25">
        <v>496.0</v>
      </c>
      <c r="I740" s="26">
        <v>8037060.0</v>
      </c>
      <c r="J740" s="25">
        <v>1.05</v>
      </c>
      <c r="K740" s="26">
        <v>8438913.0</v>
      </c>
      <c r="L740" s="26">
        <v>8037060.0</v>
      </c>
      <c r="M740" s="25">
        <v>1.05</v>
      </c>
      <c r="N740" s="25">
        <v>1.08</v>
      </c>
      <c r="O740" s="26">
        <v>9114026.0</v>
      </c>
      <c r="P740" s="26">
        <v>4.5353136E9</v>
      </c>
      <c r="Q740" s="26">
        <v>4.570256916E9</v>
      </c>
      <c r="R740" s="26">
        <v>3.4943316E7</v>
      </c>
      <c r="S740" s="27">
        <v>0.008</v>
      </c>
      <c r="T740" s="20" t="str">
        <f t="array" ref="T740">INDEX(Sheet10!D:D,MATCH(C740&amp;E740,INDEX(Sheet10!A:A&amp;Sheet10!B:B,0),0))</f>
        <v>25PCX</v>
      </c>
      <c r="U740" s="20" t="str">
        <f>VLOOKUP(T740,Sheet10!D:E,2,FALSE)</f>
        <v>Newborn Died or Transfered w/ LOS&lt;5d w/ Minor Proc.</v>
      </c>
      <c r="V740" s="20"/>
      <c r="W740" s="20"/>
      <c r="X740" s="20"/>
      <c r="Y740" s="20"/>
      <c r="Z740" s="20"/>
      <c r="AA740" s="20"/>
      <c r="AB740" s="20"/>
      <c r="AC740" s="20"/>
      <c r="AD740" s="20"/>
      <c r="AE740" s="20"/>
    </row>
    <row r="741">
      <c r="A741" s="20" t="str">
        <f t="shared" ref="A741:B741" si="742">T741</f>
        <v>semua</v>
      </c>
      <c r="B741" s="20" t="str">
        <f t="shared" si="742"/>
        <v>Newborn Died w/ LOS&lt;5d</v>
      </c>
      <c r="C741" s="20" t="str">
        <f t="shared" si="3"/>
        <v>1</v>
      </c>
      <c r="D741" s="20" t="str">
        <f t="shared" si="4"/>
        <v>25</v>
      </c>
      <c r="E741" s="20" t="str">
        <f t="shared" si="5"/>
        <v>25121</v>
      </c>
      <c r="F741" s="25">
        <v>2512119.0</v>
      </c>
      <c r="G741" s="20" t="s">
        <v>27038</v>
      </c>
      <c r="H741" s="26">
        <v>77088.0</v>
      </c>
      <c r="I741" s="26">
        <v>8037060.0</v>
      </c>
      <c r="J741" s="25">
        <v>0.57</v>
      </c>
      <c r="K741" s="26">
        <v>4581124.0</v>
      </c>
      <c r="L741" s="26">
        <v>8037060.0</v>
      </c>
      <c r="M741" s="25">
        <v>0.57</v>
      </c>
      <c r="N741" s="25">
        <v>0.98</v>
      </c>
      <c r="O741" s="26">
        <v>4489502.0</v>
      </c>
      <c r="P741" s="26">
        <v>3.250895851E11</v>
      </c>
      <c r="Q741" s="26">
        <v>3.48797592283E11</v>
      </c>
      <c r="R741" s="26">
        <v>2.3708007183E10</v>
      </c>
      <c r="S741" s="27">
        <v>0.073</v>
      </c>
      <c r="T741" s="20" t="str">
        <f t="array" ref="T741">INDEX(Sheet10!D:D,MATCH(C741&amp;E741,INDEX(Sheet10!A:A&amp;Sheet10!B:B,0),0))</f>
        <v>semua</v>
      </c>
      <c r="U741" s="20" t="str">
        <f>VLOOKUP(T741,Sheet10!D:E,2,FALSE)</f>
        <v>Newborn Died w/ LOS&lt;5d</v>
      </c>
      <c r="V741" s="20"/>
      <c r="W741" s="20"/>
      <c r="X741" s="20"/>
      <c r="Y741" s="20"/>
      <c r="Z741" s="20"/>
      <c r="AA741" s="20"/>
      <c r="AB741" s="20"/>
      <c r="AC741" s="20"/>
      <c r="AD741" s="20"/>
      <c r="AE741" s="20"/>
    </row>
    <row r="742">
      <c r="A742" s="20" t="str">
        <f t="shared" ref="A742:B742" si="743">T742</f>
        <v>25PBX</v>
      </c>
      <c r="B742" s="20" t="str">
        <f t="shared" si="743"/>
        <v>Newborn Died or Transfered w/ LOS&lt;5d w/ Significant Proc.</v>
      </c>
      <c r="C742" s="20" t="str">
        <f t="shared" si="3"/>
        <v>1</v>
      </c>
      <c r="D742" s="20" t="str">
        <f t="shared" si="4"/>
        <v>25</v>
      </c>
      <c r="E742" s="20" t="str">
        <f t="shared" si="5"/>
        <v>25131</v>
      </c>
      <c r="F742" s="25">
        <v>2513119.0</v>
      </c>
      <c r="G742" s="20" t="s">
        <v>27046</v>
      </c>
      <c r="H742" s="26">
        <v>27273.0</v>
      </c>
      <c r="I742" s="26">
        <v>8037060.0</v>
      </c>
      <c r="J742" s="25">
        <v>1.46</v>
      </c>
      <c r="K742" s="26">
        <v>1.1734108E7</v>
      </c>
      <c r="L742" s="26">
        <v>8037060.0</v>
      </c>
      <c r="M742" s="25">
        <v>1.46</v>
      </c>
      <c r="N742" s="25">
        <v>1.0</v>
      </c>
      <c r="O742" s="26">
        <v>1.1734108E7</v>
      </c>
      <c r="P742" s="26">
        <v>2.08592635E11</v>
      </c>
      <c r="Q742" s="26">
        <v>3.22615611575E11</v>
      </c>
      <c r="R742" s="26">
        <v>1.14022976575E11</v>
      </c>
      <c r="S742" s="27">
        <v>0.547</v>
      </c>
      <c r="T742" s="20" t="str">
        <f t="array" ref="T742">INDEX(Sheet10!D:D,MATCH(C742&amp;E742,INDEX(Sheet10!A:A&amp;Sheet10!B:B,0),0))</f>
        <v>25PBX</v>
      </c>
      <c r="U742" s="20" t="str">
        <f>VLOOKUP(T742,Sheet10!D:E,2,FALSE)</f>
        <v>Newborn Died or Transfered w/ LOS&lt;5d w/ Significant Proc.</v>
      </c>
      <c r="V742" s="20"/>
      <c r="W742" s="20"/>
      <c r="X742" s="20"/>
      <c r="Y742" s="20"/>
      <c r="Z742" s="20"/>
      <c r="AA742" s="20"/>
      <c r="AB742" s="20"/>
      <c r="AC742" s="20"/>
      <c r="AD742" s="20"/>
      <c r="AE742" s="20"/>
    </row>
    <row r="743">
      <c r="A743" s="20" t="str">
        <f t="shared" ref="A743:B743" si="744">T743</f>
        <v>25PDX</v>
      </c>
      <c r="B743" s="20" t="str">
        <f t="shared" si="744"/>
        <v>Newborn Died or Transfered w/ LOS&lt;5d w/ Major Proc.</v>
      </c>
      <c r="C743" s="20" t="str">
        <f t="shared" si="3"/>
        <v>1</v>
      </c>
      <c r="D743" s="20" t="str">
        <f t="shared" si="4"/>
        <v>25</v>
      </c>
      <c r="E743" s="20" t="str">
        <f t="shared" si="5"/>
        <v>25141</v>
      </c>
      <c r="F743" s="25">
        <v>2514119.0</v>
      </c>
      <c r="G743" s="20" t="s">
        <v>27055</v>
      </c>
      <c r="H743" s="26">
        <v>1873.0</v>
      </c>
      <c r="I743" s="26">
        <v>8037060.0</v>
      </c>
      <c r="J743" s="25">
        <v>1.23</v>
      </c>
      <c r="K743" s="26">
        <v>9885584.0</v>
      </c>
      <c r="L743" s="26">
        <v>8037060.0</v>
      </c>
      <c r="M743" s="25">
        <v>1.23</v>
      </c>
      <c r="N743" s="25">
        <v>1.0</v>
      </c>
      <c r="O743" s="26">
        <v>9885584.0</v>
      </c>
      <c r="P743" s="26">
        <v>1.31147559E10</v>
      </c>
      <c r="Q743" s="26">
        <v>1.8629098457E10</v>
      </c>
      <c r="R743" s="26">
        <v>5.514342557E9</v>
      </c>
      <c r="S743" s="27">
        <v>0.42</v>
      </c>
      <c r="T743" s="20" t="str">
        <f t="array" ref="T743">INDEX(Sheet10!D:D,MATCH(C743&amp;E743,INDEX(Sheet10!A:A&amp;Sheet10!B:B,0),0))</f>
        <v>25PDX</v>
      </c>
      <c r="U743" s="20" t="str">
        <f>VLOOKUP(T743,Sheet10!D:E,2,FALSE)</f>
        <v>Newborn Died or Transfered w/ LOS&lt;5d w/ Major Proc.</v>
      </c>
      <c r="V743" s="20"/>
      <c r="W743" s="20"/>
      <c r="X743" s="20"/>
      <c r="Y743" s="20"/>
      <c r="Z743" s="20"/>
      <c r="AA743" s="20"/>
      <c r="AB743" s="20"/>
      <c r="AC743" s="20"/>
      <c r="AD743" s="20"/>
      <c r="AE743" s="20"/>
    </row>
    <row r="744">
      <c r="A744" s="20" t="str">
        <f t="shared" ref="A744:B744" si="745">T744</f>
        <v>25PCX</v>
      </c>
      <c r="B744" s="20" t="str">
        <f t="shared" si="745"/>
        <v>Newborn Died or Transfered w/ LOS&lt;5d w/ Minor Proc.</v>
      </c>
      <c r="C744" s="20" t="str">
        <f t="shared" si="3"/>
        <v>1</v>
      </c>
      <c r="D744" s="20" t="str">
        <f t="shared" si="4"/>
        <v>25</v>
      </c>
      <c r="E744" s="20" t="str">
        <f t="shared" si="5"/>
        <v>25151</v>
      </c>
      <c r="F744" s="25">
        <v>2515110.0</v>
      </c>
      <c r="G744" s="20" t="s">
        <v>40077</v>
      </c>
      <c r="H744" s="26">
        <v>10308.0</v>
      </c>
      <c r="I744" s="26">
        <v>8037060.0</v>
      </c>
      <c r="J744" s="25">
        <v>0.79</v>
      </c>
      <c r="K744" s="26">
        <v>6349277.0</v>
      </c>
      <c r="L744" s="26">
        <v>8037060.0</v>
      </c>
      <c r="M744" s="25">
        <v>0.79</v>
      </c>
      <c r="N744" s="25">
        <v>1.0</v>
      </c>
      <c r="O744" s="26">
        <v>6349277.0</v>
      </c>
      <c r="P744" s="26">
        <v>5.62824847E10</v>
      </c>
      <c r="Q744" s="26">
        <v>6.5815761439E10</v>
      </c>
      <c r="R744" s="26">
        <v>9.533276739E9</v>
      </c>
      <c r="S744" s="27">
        <v>0.169</v>
      </c>
      <c r="T744" s="20" t="str">
        <f t="array" ref="T744">INDEX(Sheet10!D:D,MATCH(C744&amp;E744,INDEX(Sheet10!A:A&amp;Sheet10!B:B,0),0))</f>
        <v>25PCX</v>
      </c>
      <c r="U744" s="20" t="str">
        <f>VLOOKUP(T744,Sheet10!D:E,2,FALSE)</f>
        <v>Newborn Died or Transfered w/ LOS&lt;5d w/ Minor Proc.</v>
      </c>
      <c r="V744" s="20"/>
      <c r="W744" s="20"/>
      <c r="X744" s="20"/>
      <c r="Y744" s="20"/>
      <c r="Z744" s="20"/>
      <c r="AA744" s="20"/>
      <c r="AB744" s="20"/>
      <c r="AC744" s="20"/>
      <c r="AD744" s="20"/>
      <c r="AE744" s="20"/>
    </row>
    <row r="745">
      <c r="A745" s="20" t="str">
        <f t="shared" ref="A745:B745" si="746">T745</f>
        <v>25PCX</v>
      </c>
      <c r="B745" s="20" t="str">
        <f t="shared" si="746"/>
        <v>Newborn Died or Transfered w/ LOS&lt;5d w/ Minor Proc.</v>
      </c>
      <c r="C745" s="20" t="str">
        <f t="shared" si="3"/>
        <v>1</v>
      </c>
      <c r="D745" s="20" t="str">
        <f t="shared" si="4"/>
        <v>25</v>
      </c>
      <c r="E745" s="20" t="str">
        <f t="shared" si="5"/>
        <v>25151</v>
      </c>
      <c r="F745" s="25">
        <v>2515111.0</v>
      </c>
      <c r="G745" s="20" t="s">
        <v>40084</v>
      </c>
      <c r="H745" s="26">
        <v>12790.0</v>
      </c>
      <c r="I745" s="26">
        <v>8037060.0</v>
      </c>
      <c r="J745" s="25">
        <v>0.95</v>
      </c>
      <c r="K745" s="26">
        <v>7635207.0</v>
      </c>
      <c r="L745" s="26">
        <v>8037060.0</v>
      </c>
      <c r="M745" s="25">
        <v>0.95</v>
      </c>
      <c r="N745" s="25">
        <v>1.0</v>
      </c>
      <c r="O745" s="26">
        <v>7635207.0</v>
      </c>
      <c r="P745" s="26">
        <v>8.56136719E10</v>
      </c>
      <c r="Q745" s="26">
        <v>9.814010853E10</v>
      </c>
      <c r="R745" s="26">
        <v>1.252643663E10</v>
      </c>
      <c r="S745" s="27">
        <v>0.146</v>
      </c>
      <c r="T745" s="20" t="str">
        <f t="array" ref="T745">INDEX(Sheet10!D:D,MATCH(C745&amp;E745,INDEX(Sheet10!A:A&amp;Sheet10!B:B,0),0))</f>
        <v>25PCX</v>
      </c>
      <c r="U745" s="20" t="str">
        <f>VLOOKUP(T745,Sheet10!D:E,2,FALSE)</f>
        <v>Newborn Died or Transfered w/ LOS&lt;5d w/ Minor Proc.</v>
      </c>
      <c r="V745" s="20"/>
      <c r="W745" s="20"/>
      <c r="X745" s="20"/>
      <c r="Y745" s="20"/>
      <c r="Z745" s="20"/>
      <c r="AA745" s="20"/>
      <c r="AB745" s="20"/>
      <c r="AC745" s="20"/>
      <c r="AD745" s="20"/>
      <c r="AE745" s="20"/>
    </row>
    <row r="746">
      <c r="A746" s="20" t="str">
        <f t="shared" ref="A746:B746" si="747">T746</f>
        <v>semua</v>
      </c>
      <c r="B746" s="20" t="str">
        <f t="shared" si="747"/>
        <v>Newborn Died w/ LOS&lt;5d</v>
      </c>
      <c r="C746" s="20" t="str">
        <f t="shared" si="3"/>
        <v>1</v>
      </c>
      <c r="D746" s="20" t="str">
        <f t="shared" si="4"/>
        <v>25</v>
      </c>
      <c r="E746" s="20" t="str">
        <f t="shared" si="5"/>
        <v>25171</v>
      </c>
      <c r="F746" s="25">
        <v>2517119.0</v>
      </c>
      <c r="G746" s="20" t="s">
        <v>27072</v>
      </c>
      <c r="H746" s="26">
        <v>23364.0</v>
      </c>
      <c r="I746" s="26">
        <v>8037060.0</v>
      </c>
      <c r="J746" s="25">
        <v>0.7</v>
      </c>
      <c r="K746" s="26">
        <v>5625942.0</v>
      </c>
      <c r="L746" s="26">
        <v>8037060.0</v>
      </c>
      <c r="M746" s="25">
        <v>0.7</v>
      </c>
      <c r="N746" s="25">
        <v>1.07</v>
      </c>
      <c r="O746" s="26">
        <v>6019758.0</v>
      </c>
      <c r="P746" s="26">
        <v>1.400596741E11</v>
      </c>
      <c r="Q746" s="26">
        <v>1.4136419051E11</v>
      </c>
      <c r="R746" s="26">
        <v>1.30451641E9</v>
      </c>
      <c r="S746" s="27">
        <v>0.009</v>
      </c>
      <c r="T746" s="20" t="str">
        <f t="array" ref="T746">INDEX(Sheet10!D:D,MATCH(C746&amp;E746,INDEX(Sheet10!A:A&amp;Sheet10!B:B,0),0))</f>
        <v>semua</v>
      </c>
      <c r="U746" s="20" t="str">
        <f>VLOOKUP(T746,Sheet10!D:E,2,FALSE)</f>
        <v>Newborn Died w/ LOS&lt;5d</v>
      </c>
      <c r="V746" s="20"/>
      <c r="W746" s="20"/>
      <c r="X746" s="20"/>
      <c r="Y746" s="20"/>
      <c r="Z746" s="20"/>
      <c r="AA746" s="20"/>
      <c r="AB746" s="20"/>
      <c r="AC746" s="20"/>
      <c r="AD746" s="20"/>
      <c r="AE746" s="20"/>
    </row>
    <row r="747">
      <c r="A747" s="20" t="str">
        <f t="shared" ref="A747:B747" si="748">T747</f>
        <v>25PBX</v>
      </c>
      <c r="B747" s="20" t="str">
        <f t="shared" si="748"/>
        <v>Newborn Died or Transfered w/ LOS&lt;5d w/ Significant Proc.</v>
      </c>
      <c r="C747" s="20" t="str">
        <f t="shared" si="3"/>
        <v>1</v>
      </c>
      <c r="D747" s="20" t="str">
        <f t="shared" si="4"/>
        <v>25</v>
      </c>
      <c r="E747" s="20" t="str">
        <f t="shared" si="5"/>
        <v>25181</v>
      </c>
      <c r="F747" s="25">
        <v>2518119.0</v>
      </c>
      <c r="G747" s="20" t="s">
        <v>27080</v>
      </c>
      <c r="H747" s="26">
        <v>17144.0</v>
      </c>
      <c r="I747" s="26">
        <v>8037060.0</v>
      </c>
      <c r="J747" s="25">
        <v>2.04</v>
      </c>
      <c r="K747" s="26">
        <v>1.6395602E7</v>
      </c>
      <c r="L747" s="26">
        <v>8037060.0</v>
      </c>
      <c r="M747" s="25">
        <v>2.04</v>
      </c>
      <c r="N747" s="25">
        <v>1.0</v>
      </c>
      <c r="O747" s="26">
        <v>1.6395602E7</v>
      </c>
      <c r="P747" s="26">
        <v>1.924290413E11</v>
      </c>
      <c r="Q747" s="26">
        <v>2.83745221546E11</v>
      </c>
      <c r="R747" s="26">
        <v>9.1316180246E10</v>
      </c>
      <c r="S747" s="27">
        <v>0.475</v>
      </c>
      <c r="T747" s="20" t="str">
        <f t="array" ref="T747">INDEX(Sheet10!D:D,MATCH(C747&amp;E747,INDEX(Sheet10!A:A&amp;Sheet10!B:B,0),0))</f>
        <v>25PBX</v>
      </c>
      <c r="U747" s="20" t="str">
        <f>VLOOKUP(T747,Sheet10!D:E,2,FALSE)</f>
        <v>Newborn Died or Transfered w/ LOS&lt;5d w/ Significant Proc.</v>
      </c>
      <c r="V747" s="20"/>
      <c r="W747" s="20"/>
      <c r="X747" s="20"/>
      <c r="Y747" s="20"/>
      <c r="Z747" s="20"/>
      <c r="AA747" s="20"/>
      <c r="AB747" s="20"/>
      <c r="AC747" s="20"/>
      <c r="AD747" s="20"/>
      <c r="AE747" s="20"/>
    </row>
    <row r="748">
      <c r="A748" s="20" t="str">
        <f t="shared" ref="A748:B748" si="749">T748</f>
        <v>25PDX</v>
      </c>
      <c r="B748" s="20" t="str">
        <f t="shared" si="749"/>
        <v>Newborn Died or Transfered w/ LOS&lt;5d w/ Major Proc.</v>
      </c>
      <c r="C748" s="20" t="str">
        <f t="shared" si="3"/>
        <v>1</v>
      </c>
      <c r="D748" s="20" t="str">
        <f t="shared" si="4"/>
        <v>25</v>
      </c>
      <c r="E748" s="20" t="str">
        <f t="shared" si="5"/>
        <v>25191</v>
      </c>
      <c r="F748" s="25">
        <v>2519110.0</v>
      </c>
      <c r="G748" s="20" t="s">
        <v>40103</v>
      </c>
      <c r="H748" s="25">
        <v>63.0</v>
      </c>
      <c r="I748" s="26">
        <v>8037060.0</v>
      </c>
      <c r="J748" s="25">
        <v>1.26</v>
      </c>
      <c r="K748" s="26">
        <v>1.0126696E7</v>
      </c>
      <c r="L748" s="26">
        <v>8037060.0</v>
      </c>
      <c r="M748" s="25">
        <v>1.26</v>
      </c>
      <c r="N748" s="25">
        <v>1.0</v>
      </c>
      <c r="O748" s="26">
        <v>1.0126696E7</v>
      </c>
      <c r="P748" s="26">
        <v>5.222739E8</v>
      </c>
      <c r="Q748" s="26">
        <v>6.42167323E8</v>
      </c>
      <c r="R748" s="26">
        <v>1.19893423E8</v>
      </c>
      <c r="S748" s="27">
        <v>0.23</v>
      </c>
      <c r="T748" s="20" t="str">
        <f t="array" ref="T748">INDEX(Sheet10!D:D,MATCH(C748&amp;E748,INDEX(Sheet10!A:A&amp;Sheet10!B:B,0),0))</f>
        <v>25PDX</v>
      </c>
      <c r="U748" s="20" t="str">
        <f>VLOOKUP(T748,Sheet10!D:E,2,FALSE)</f>
        <v>Newborn Died or Transfered w/ LOS&lt;5d w/ Major Proc.</v>
      </c>
      <c r="V748" s="20"/>
      <c r="W748" s="20"/>
      <c r="X748" s="20"/>
      <c r="Y748" s="20"/>
      <c r="Z748" s="20"/>
      <c r="AA748" s="20"/>
      <c r="AB748" s="20"/>
      <c r="AC748" s="20"/>
      <c r="AD748" s="20"/>
      <c r="AE748" s="20"/>
    </row>
    <row r="749">
      <c r="A749" s="20" t="str">
        <f t="shared" ref="A749:B749" si="750">T749</f>
        <v>25PDX</v>
      </c>
      <c r="B749" s="20" t="str">
        <f t="shared" si="750"/>
        <v>Newborn Died or Transfered w/ LOS&lt;5d w/ Major Proc.</v>
      </c>
      <c r="C749" s="20" t="str">
        <f t="shared" si="3"/>
        <v>1</v>
      </c>
      <c r="D749" s="20" t="str">
        <f t="shared" si="4"/>
        <v>25</v>
      </c>
      <c r="E749" s="20" t="str">
        <f t="shared" si="5"/>
        <v>25191</v>
      </c>
      <c r="F749" s="25">
        <v>2519111.0</v>
      </c>
      <c r="G749" s="20" t="s">
        <v>40110</v>
      </c>
      <c r="H749" s="25">
        <v>528.0</v>
      </c>
      <c r="I749" s="26">
        <v>8037060.0</v>
      </c>
      <c r="J749" s="25">
        <v>1.56</v>
      </c>
      <c r="K749" s="26">
        <v>1.2537814E7</v>
      </c>
      <c r="L749" s="26">
        <v>8037060.0</v>
      </c>
      <c r="M749" s="25">
        <v>1.56</v>
      </c>
      <c r="N749" s="25">
        <v>1.0</v>
      </c>
      <c r="O749" s="26">
        <v>1.2537814E7</v>
      </c>
      <c r="P749" s="26">
        <v>5.4005139E9</v>
      </c>
      <c r="Q749" s="26">
        <v>6.670748081E9</v>
      </c>
      <c r="R749" s="26">
        <v>1.270234181E9</v>
      </c>
      <c r="S749" s="27">
        <v>0.235</v>
      </c>
      <c r="T749" s="20" t="str">
        <f t="array" ref="T749">INDEX(Sheet10!D:D,MATCH(C749&amp;E749,INDEX(Sheet10!A:A&amp;Sheet10!B:B,0),0))</f>
        <v>25PDX</v>
      </c>
      <c r="U749" s="20" t="str">
        <f>VLOOKUP(T749,Sheet10!D:E,2,FALSE)</f>
        <v>Newborn Died or Transfered w/ LOS&lt;5d w/ Major Proc.</v>
      </c>
      <c r="V749" s="20"/>
      <c r="W749" s="20"/>
      <c r="X749" s="20"/>
      <c r="Y749" s="20"/>
      <c r="Z749" s="20"/>
      <c r="AA749" s="20"/>
      <c r="AB749" s="20"/>
      <c r="AC749" s="20"/>
      <c r="AD749" s="20"/>
      <c r="AE749" s="20"/>
    </row>
    <row r="750">
      <c r="A750" s="20" t="str">
        <f t="shared" ref="A750:B750" si="751">T750</f>
        <v>25PDX</v>
      </c>
      <c r="B750" s="20" t="str">
        <f t="shared" si="751"/>
        <v>Newborn Died or Transfered w/ LOS&lt;5d w/ Major Proc.</v>
      </c>
      <c r="C750" s="20" t="str">
        <f t="shared" si="3"/>
        <v>1</v>
      </c>
      <c r="D750" s="20" t="str">
        <f t="shared" si="4"/>
        <v>25</v>
      </c>
      <c r="E750" s="20" t="str">
        <f t="shared" si="5"/>
        <v>25191</v>
      </c>
      <c r="F750" s="25">
        <v>2519112.0</v>
      </c>
      <c r="G750" s="20" t="s">
        <v>40117</v>
      </c>
      <c r="H750" s="25">
        <v>162.0</v>
      </c>
      <c r="I750" s="26">
        <v>8037060.0</v>
      </c>
      <c r="J750" s="25">
        <v>1.83</v>
      </c>
      <c r="K750" s="26">
        <v>1.470782E7</v>
      </c>
      <c r="L750" s="26">
        <v>8037060.0</v>
      </c>
      <c r="M750" s="25">
        <v>1.83</v>
      </c>
      <c r="N750" s="25">
        <v>1.0</v>
      </c>
      <c r="O750" s="26">
        <v>1.470782E7</v>
      </c>
      <c r="P750" s="26">
        <v>2.2959662E9</v>
      </c>
      <c r="Q750" s="26">
        <v>2.418853308E9</v>
      </c>
      <c r="R750" s="26">
        <v>1.22887108E8</v>
      </c>
      <c r="S750" s="27">
        <v>0.054</v>
      </c>
      <c r="T750" s="20" t="str">
        <f t="array" ref="T750">INDEX(Sheet10!D:D,MATCH(C750&amp;E750,INDEX(Sheet10!A:A&amp;Sheet10!B:B,0),0))</f>
        <v>25PDX</v>
      </c>
      <c r="U750" s="20" t="str">
        <f>VLOOKUP(T750,Sheet10!D:E,2,FALSE)</f>
        <v>Newborn Died or Transfered w/ LOS&lt;5d w/ Major Proc.</v>
      </c>
      <c r="V750" s="20"/>
      <c r="W750" s="20"/>
      <c r="X750" s="20"/>
      <c r="Y750" s="20"/>
      <c r="Z750" s="20"/>
      <c r="AA750" s="20"/>
      <c r="AB750" s="20"/>
      <c r="AC750" s="20"/>
      <c r="AD750" s="20"/>
      <c r="AE750" s="20"/>
    </row>
    <row r="751">
      <c r="A751" s="20" t="str">
        <f t="shared" ref="A751:B751" si="752">T751</f>
        <v>25PCX</v>
      </c>
      <c r="B751" s="20" t="str">
        <f t="shared" si="752"/>
        <v>Newborn Died or Transfered w/ LOS&lt;5d w/ Minor Proc.</v>
      </c>
      <c r="C751" s="20" t="str">
        <f t="shared" si="3"/>
        <v>1</v>
      </c>
      <c r="D751" s="20" t="str">
        <f t="shared" si="4"/>
        <v>25</v>
      </c>
      <c r="E751" s="20" t="str">
        <f t="shared" si="5"/>
        <v>25201</v>
      </c>
      <c r="F751" s="25">
        <v>2520110.0</v>
      </c>
      <c r="G751" s="20" t="s">
        <v>40123</v>
      </c>
      <c r="H751" s="26">
        <v>1426.0</v>
      </c>
      <c r="I751" s="26">
        <v>8037060.0</v>
      </c>
      <c r="J751" s="25">
        <v>1.13</v>
      </c>
      <c r="K751" s="26">
        <v>9081878.0</v>
      </c>
      <c r="L751" s="26">
        <v>8037060.0</v>
      </c>
      <c r="M751" s="25">
        <v>1.13</v>
      </c>
      <c r="N751" s="25">
        <v>1.0</v>
      </c>
      <c r="O751" s="26">
        <v>9081878.0</v>
      </c>
      <c r="P751" s="26">
        <v>9.9876288E9</v>
      </c>
      <c r="Q751" s="26">
        <v>1.2998185743E10</v>
      </c>
      <c r="R751" s="26">
        <v>3.010556943E9</v>
      </c>
      <c r="S751" s="27">
        <v>0.301</v>
      </c>
      <c r="T751" s="20" t="str">
        <f t="array" ref="T751">INDEX(Sheet10!D:D,MATCH(C751&amp;E751,INDEX(Sheet10!A:A&amp;Sheet10!B:B,0),0))</f>
        <v>25PCX</v>
      </c>
      <c r="U751" s="20" t="str">
        <f>VLOOKUP(T751,Sheet10!D:E,2,FALSE)</f>
        <v>Newborn Died or Transfered w/ LOS&lt;5d w/ Minor Proc.</v>
      </c>
      <c r="V751" s="20"/>
      <c r="W751" s="20"/>
      <c r="X751" s="20"/>
      <c r="Y751" s="20"/>
      <c r="Z751" s="20"/>
      <c r="AA751" s="20"/>
      <c r="AB751" s="20"/>
      <c r="AC751" s="20"/>
      <c r="AD751" s="20"/>
      <c r="AE751" s="20"/>
    </row>
    <row r="752">
      <c r="A752" s="20" t="str">
        <f t="shared" ref="A752:B752" si="753">T752</f>
        <v>25PCX</v>
      </c>
      <c r="B752" s="20" t="str">
        <f t="shared" si="753"/>
        <v>Newborn Died or Transfered w/ LOS&lt;5d w/ Minor Proc.</v>
      </c>
      <c r="C752" s="20" t="str">
        <f t="shared" si="3"/>
        <v>1</v>
      </c>
      <c r="D752" s="20" t="str">
        <f t="shared" si="4"/>
        <v>25</v>
      </c>
      <c r="E752" s="20" t="str">
        <f t="shared" si="5"/>
        <v>25201</v>
      </c>
      <c r="F752" s="25">
        <v>2520111.0</v>
      </c>
      <c r="G752" s="20" t="s">
        <v>40130</v>
      </c>
      <c r="H752" s="26">
        <v>5871.0</v>
      </c>
      <c r="I752" s="26">
        <v>8037060.0</v>
      </c>
      <c r="J752" s="25">
        <v>1.23</v>
      </c>
      <c r="K752" s="26">
        <v>9885584.0</v>
      </c>
      <c r="L752" s="26">
        <v>8037060.0</v>
      </c>
      <c r="M752" s="25">
        <v>1.23</v>
      </c>
      <c r="N752" s="25">
        <v>1.0</v>
      </c>
      <c r="O752" s="26">
        <v>9885584.0</v>
      </c>
      <c r="P752" s="26">
        <v>5.41796287E10</v>
      </c>
      <c r="Q752" s="26">
        <v>5.839794099E10</v>
      </c>
      <c r="R752" s="26">
        <v>4.21831229E9</v>
      </c>
      <c r="S752" s="27">
        <v>0.078</v>
      </c>
      <c r="T752" s="20" t="str">
        <f t="array" ref="T752">INDEX(Sheet10!D:D,MATCH(C752&amp;E752,INDEX(Sheet10!A:A&amp;Sheet10!B:B,0),0))</f>
        <v>25PCX</v>
      </c>
      <c r="U752" s="20" t="str">
        <f>VLOOKUP(T752,Sheet10!D:E,2,FALSE)</f>
        <v>Newborn Died or Transfered w/ LOS&lt;5d w/ Minor Proc.</v>
      </c>
      <c r="V752" s="20"/>
      <c r="W752" s="20"/>
      <c r="X752" s="20"/>
      <c r="Y752" s="20"/>
      <c r="Z752" s="20"/>
      <c r="AA752" s="20"/>
      <c r="AB752" s="20"/>
      <c r="AC752" s="20"/>
      <c r="AD752" s="20"/>
      <c r="AE752" s="20"/>
    </row>
    <row r="753">
      <c r="A753" s="20" t="str">
        <f t="shared" ref="A753:B753" si="754">T753</f>
        <v>25PCX</v>
      </c>
      <c r="B753" s="20" t="str">
        <f t="shared" si="754"/>
        <v>Newborn Died or Transfered w/ LOS&lt;5d w/ Minor Proc.</v>
      </c>
      <c r="C753" s="20" t="str">
        <f t="shared" si="3"/>
        <v>1</v>
      </c>
      <c r="D753" s="20" t="str">
        <f t="shared" si="4"/>
        <v>25</v>
      </c>
      <c r="E753" s="20" t="str">
        <f t="shared" si="5"/>
        <v>25201</v>
      </c>
      <c r="F753" s="25">
        <v>2520112.0</v>
      </c>
      <c r="G753" s="20" t="s">
        <v>40138</v>
      </c>
      <c r="H753" s="26">
        <v>1088.0</v>
      </c>
      <c r="I753" s="26">
        <v>8037060.0</v>
      </c>
      <c r="J753" s="25">
        <v>1.45</v>
      </c>
      <c r="K753" s="26">
        <v>1.1653737E7</v>
      </c>
      <c r="L753" s="26">
        <v>8037060.0</v>
      </c>
      <c r="M753" s="25">
        <v>1.45</v>
      </c>
      <c r="N753" s="25">
        <v>1.0</v>
      </c>
      <c r="O753" s="26">
        <v>1.1653737E7</v>
      </c>
      <c r="P753" s="26">
        <v>1.20393478E10</v>
      </c>
      <c r="Q753" s="26">
        <v>1.2779588856E10</v>
      </c>
      <c r="R753" s="26">
        <v>7.40241056E8</v>
      </c>
      <c r="S753" s="27">
        <v>0.061</v>
      </c>
      <c r="T753" s="20" t="str">
        <f t="array" ref="T753">INDEX(Sheet10!D:D,MATCH(C753&amp;E753,INDEX(Sheet10!A:A&amp;Sheet10!B:B,0),0))</f>
        <v>25PCX</v>
      </c>
      <c r="U753" s="20" t="str">
        <f>VLOOKUP(T753,Sheet10!D:E,2,FALSE)</f>
        <v>Newborn Died or Transfered w/ LOS&lt;5d w/ Minor Proc.</v>
      </c>
      <c r="V753" s="20"/>
      <c r="W753" s="20"/>
      <c r="X753" s="20"/>
      <c r="Y753" s="20"/>
      <c r="Z753" s="20"/>
      <c r="AA753" s="20"/>
      <c r="AB753" s="20"/>
      <c r="AC753" s="20"/>
      <c r="AD753" s="20"/>
      <c r="AE753" s="20"/>
    </row>
    <row r="754">
      <c r="A754" s="20" t="str">
        <f t="shared" ref="A754:B754" si="755">T754</f>
        <v>semua</v>
      </c>
      <c r="B754" s="20" t="str">
        <f t="shared" si="755"/>
        <v>Newborn Died w/ LOS&lt;5d</v>
      </c>
      <c r="C754" s="20" t="str">
        <f t="shared" si="3"/>
        <v>1</v>
      </c>
      <c r="D754" s="20" t="str">
        <f t="shared" si="4"/>
        <v>25</v>
      </c>
      <c r="E754" s="20" t="str">
        <f t="shared" si="5"/>
        <v>25221</v>
      </c>
      <c r="F754" s="25">
        <v>2522119.0</v>
      </c>
      <c r="G754" s="20" t="s">
        <v>27102</v>
      </c>
      <c r="H754" s="26">
        <v>8440.0</v>
      </c>
      <c r="I754" s="26">
        <v>8037060.0</v>
      </c>
      <c r="J754" s="25">
        <v>1.03</v>
      </c>
      <c r="K754" s="26">
        <v>8278172.0</v>
      </c>
      <c r="L754" s="26">
        <v>8037060.0</v>
      </c>
      <c r="M754" s="25">
        <v>1.03</v>
      </c>
      <c r="N754" s="25">
        <v>1.07</v>
      </c>
      <c r="O754" s="26">
        <v>8857644.0</v>
      </c>
      <c r="P754" s="26">
        <v>7.46952383E10</v>
      </c>
      <c r="Q754" s="26">
        <v>7.5206682391E10</v>
      </c>
      <c r="R754" s="26">
        <v>5.11444091E8</v>
      </c>
      <c r="S754" s="27">
        <v>0.007</v>
      </c>
      <c r="T754" s="20" t="str">
        <f t="array" ref="T754">INDEX(Sheet10!D:D,MATCH(C754&amp;E754,INDEX(Sheet10!A:A&amp;Sheet10!B:B,0),0))</f>
        <v>semua</v>
      </c>
      <c r="U754" s="20" t="str">
        <f>VLOOKUP(T754,Sheet10!D:E,2,FALSE)</f>
        <v>Newborn Died w/ LOS&lt;5d</v>
      </c>
      <c r="V754" s="20"/>
      <c r="W754" s="20"/>
      <c r="X754" s="20"/>
      <c r="Y754" s="20"/>
      <c r="Z754" s="20"/>
      <c r="AA754" s="20"/>
      <c r="AB754" s="20"/>
      <c r="AC754" s="20"/>
      <c r="AD754" s="20"/>
      <c r="AE754" s="20"/>
    </row>
    <row r="755">
      <c r="A755" s="20" t="str">
        <f t="shared" ref="A755:B755" si="756">T755</f>
        <v>25PBX</v>
      </c>
      <c r="B755" s="20" t="str">
        <f t="shared" si="756"/>
        <v>Newborn Died or Transfered w/ LOS&lt;5d w/ Significant Proc.</v>
      </c>
      <c r="C755" s="20" t="str">
        <f t="shared" si="3"/>
        <v>1</v>
      </c>
      <c r="D755" s="20" t="str">
        <f t="shared" si="4"/>
        <v>25</v>
      </c>
      <c r="E755" s="20" t="str">
        <f t="shared" si="5"/>
        <v>25231</v>
      </c>
      <c r="F755" s="25">
        <v>2523110.0</v>
      </c>
      <c r="G755" s="20" t="s">
        <v>40151</v>
      </c>
      <c r="H755" s="26">
        <v>5096.0</v>
      </c>
      <c r="I755" s="26">
        <v>8037060.0</v>
      </c>
      <c r="J755" s="25">
        <v>2.69</v>
      </c>
      <c r="K755" s="26">
        <v>2.1619691E7</v>
      </c>
      <c r="L755" s="26">
        <v>8037060.0</v>
      </c>
      <c r="M755" s="25">
        <v>2.69</v>
      </c>
      <c r="N755" s="25">
        <v>1.0</v>
      </c>
      <c r="O755" s="26">
        <v>2.1619691E7</v>
      </c>
      <c r="P755" s="26">
        <v>7.37261862E10</v>
      </c>
      <c r="Q755" s="26">
        <v>1.11404505374E11</v>
      </c>
      <c r="R755" s="26">
        <v>3.7678319174E10</v>
      </c>
      <c r="S755" s="27">
        <v>0.511</v>
      </c>
      <c r="T755" s="20" t="str">
        <f t="array" ref="T755">INDEX(Sheet10!D:D,MATCH(C755&amp;E755,INDEX(Sheet10!A:A&amp;Sheet10!B:B,0),0))</f>
        <v>25PBX</v>
      </c>
      <c r="U755" s="20" t="str">
        <f>VLOOKUP(T755,Sheet10!D:E,2,FALSE)</f>
        <v>Newborn Died or Transfered w/ LOS&lt;5d w/ Significant Proc.</v>
      </c>
      <c r="V755" s="20"/>
      <c r="W755" s="20"/>
      <c r="X755" s="20"/>
      <c r="Y755" s="20"/>
      <c r="Z755" s="20"/>
      <c r="AA755" s="20"/>
      <c r="AB755" s="20"/>
      <c r="AC755" s="20"/>
      <c r="AD755" s="20"/>
      <c r="AE755" s="20"/>
    </row>
    <row r="756">
      <c r="A756" s="20" t="str">
        <f t="shared" ref="A756:B756" si="757">T756</f>
        <v>25PBX</v>
      </c>
      <c r="B756" s="20" t="str">
        <f t="shared" si="757"/>
        <v>Newborn Died or Transfered w/ LOS&lt;5d w/ Significant Proc.</v>
      </c>
      <c r="C756" s="20" t="str">
        <f t="shared" si="3"/>
        <v>1</v>
      </c>
      <c r="D756" s="20" t="str">
        <f t="shared" si="4"/>
        <v>25</v>
      </c>
      <c r="E756" s="20" t="str">
        <f t="shared" si="5"/>
        <v>25231</v>
      </c>
      <c r="F756" s="25">
        <v>2523111.0</v>
      </c>
      <c r="G756" s="20" t="s">
        <v>40158</v>
      </c>
      <c r="H756" s="26">
        <v>2111.0</v>
      </c>
      <c r="I756" s="26">
        <v>8037060.0</v>
      </c>
      <c r="J756" s="25">
        <v>4.69</v>
      </c>
      <c r="K756" s="26">
        <v>3.7693811E7</v>
      </c>
      <c r="L756" s="26">
        <v>8037060.0</v>
      </c>
      <c r="M756" s="25">
        <v>4.69</v>
      </c>
      <c r="N756" s="25">
        <v>1.0</v>
      </c>
      <c r="O756" s="26">
        <v>3.7693811E7</v>
      </c>
      <c r="P756" s="26">
        <v>4.19110559E10</v>
      </c>
      <c r="Q756" s="26">
        <v>8.0346660865E10</v>
      </c>
      <c r="R756" s="26">
        <v>3.8435604965E10</v>
      </c>
      <c r="S756" s="27">
        <v>0.917</v>
      </c>
      <c r="T756" s="20" t="str">
        <f t="array" ref="T756">INDEX(Sheet10!D:D,MATCH(C756&amp;E756,INDEX(Sheet10!A:A&amp;Sheet10!B:B,0),0))</f>
        <v>25PBX</v>
      </c>
      <c r="U756" s="20" t="str">
        <f>VLOOKUP(T756,Sheet10!D:E,2,FALSE)</f>
        <v>Newborn Died or Transfered w/ LOS&lt;5d w/ Significant Proc.</v>
      </c>
      <c r="V756" s="20"/>
      <c r="W756" s="20"/>
      <c r="X756" s="20"/>
      <c r="Y756" s="20"/>
      <c r="Z756" s="20"/>
      <c r="AA756" s="20"/>
      <c r="AB756" s="20"/>
      <c r="AC756" s="20"/>
      <c r="AD756" s="20"/>
      <c r="AE756" s="20"/>
    </row>
    <row r="757">
      <c r="A757" s="20" t="str">
        <f t="shared" ref="A757:B757" si="758">T757</f>
        <v>25PDX</v>
      </c>
      <c r="B757" s="20" t="str">
        <f t="shared" si="758"/>
        <v>Newborn Died or Transfered w/ LOS&lt;5d w/ Major Proc.</v>
      </c>
      <c r="C757" s="20" t="str">
        <f t="shared" si="3"/>
        <v>1</v>
      </c>
      <c r="D757" s="20" t="str">
        <f t="shared" si="4"/>
        <v>25</v>
      </c>
      <c r="E757" s="20" t="str">
        <f t="shared" si="5"/>
        <v>25241</v>
      </c>
      <c r="F757" s="25">
        <v>2524110.0</v>
      </c>
      <c r="G757" s="20" t="s">
        <v>40165</v>
      </c>
      <c r="H757" s="25">
        <v>37.0</v>
      </c>
      <c r="I757" s="26">
        <v>8037060.0</v>
      </c>
      <c r="J757" s="25">
        <v>1.68</v>
      </c>
      <c r="K757" s="26">
        <v>1.3502261E7</v>
      </c>
      <c r="L757" s="26">
        <v>8037060.0</v>
      </c>
      <c r="M757" s="25">
        <v>1.68</v>
      </c>
      <c r="N757" s="25">
        <v>1.0</v>
      </c>
      <c r="O757" s="26">
        <v>1.3502261E7</v>
      </c>
      <c r="P757" s="26">
        <v>4.00399E8</v>
      </c>
      <c r="Q757" s="26">
        <v>5.0535965E8</v>
      </c>
      <c r="R757" s="26">
        <v>1.0496065E8</v>
      </c>
      <c r="S757" s="27">
        <v>0.262</v>
      </c>
      <c r="T757" s="20" t="str">
        <f t="array" ref="T757">INDEX(Sheet10!D:D,MATCH(C757&amp;E757,INDEX(Sheet10!A:A&amp;Sheet10!B:B,0),0))</f>
        <v>25PDX</v>
      </c>
      <c r="U757" s="20" t="str">
        <f>VLOOKUP(T757,Sheet10!D:E,2,FALSE)</f>
        <v>Newborn Died or Transfered w/ LOS&lt;5d w/ Major Proc.</v>
      </c>
      <c r="V757" s="20"/>
      <c r="W757" s="20"/>
      <c r="X757" s="20"/>
      <c r="Y757" s="20"/>
      <c r="Z757" s="20"/>
      <c r="AA757" s="20"/>
      <c r="AB757" s="20"/>
      <c r="AC757" s="20"/>
      <c r="AD757" s="20"/>
      <c r="AE757" s="20"/>
    </row>
    <row r="758">
      <c r="A758" s="20" t="str">
        <f t="shared" ref="A758:B758" si="759">T758</f>
        <v>25PDX</v>
      </c>
      <c r="B758" s="20" t="str">
        <f t="shared" si="759"/>
        <v>Newborn Died or Transfered w/ LOS&lt;5d w/ Major Proc.</v>
      </c>
      <c r="C758" s="20" t="str">
        <f t="shared" si="3"/>
        <v>1</v>
      </c>
      <c r="D758" s="20" t="str">
        <f t="shared" si="4"/>
        <v>25</v>
      </c>
      <c r="E758" s="20" t="str">
        <f t="shared" si="5"/>
        <v>25241</v>
      </c>
      <c r="F758" s="25">
        <v>2524111.0</v>
      </c>
      <c r="G758" s="20" t="s">
        <v>40172</v>
      </c>
      <c r="H758" s="25">
        <v>150.0</v>
      </c>
      <c r="I758" s="26">
        <v>8037060.0</v>
      </c>
      <c r="J758" s="25">
        <v>2.15</v>
      </c>
      <c r="K758" s="26">
        <v>1.7279679E7</v>
      </c>
      <c r="L758" s="26">
        <v>8037060.0</v>
      </c>
      <c r="M758" s="25">
        <v>2.15</v>
      </c>
      <c r="N758" s="25">
        <v>1.0</v>
      </c>
      <c r="O758" s="26">
        <v>1.7279679E7</v>
      </c>
      <c r="P758" s="26">
        <v>2.1373495E9</v>
      </c>
      <c r="Q758" s="26">
        <v>2.62564235E9</v>
      </c>
      <c r="R758" s="26">
        <v>4.8829285E8</v>
      </c>
      <c r="S758" s="27">
        <v>0.228</v>
      </c>
      <c r="T758" s="20" t="str">
        <f t="array" ref="T758">INDEX(Sheet10!D:D,MATCH(C758&amp;E758,INDEX(Sheet10!A:A&amp;Sheet10!B:B,0),0))</f>
        <v>25PDX</v>
      </c>
      <c r="U758" s="20" t="str">
        <f>VLOOKUP(T758,Sheet10!D:E,2,FALSE)</f>
        <v>Newborn Died or Transfered w/ LOS&lt;5d w/ Major Proc.</v>
      </c>
      <c r="V758" s="20"/>
      <c r="W758" s="20"/>
      <c r="X758" s="20"/>
      <c r="Y758" s="20"/>
      <c r="Z758" s="20"/>
      <c r="AA758" s="20"/>
      <c r="AB758" s="20"/>
      <c r="AC758" s="20"/>
      <c r="AD758" s="20"/>
      <c r="AE758" s="20"/>
    </row>
    <row r="759">
      <c r="A759" s="20" t="str">
        <f t="shared" ref="A759:B759" si="760">T759</f>
        <v>25PCX</v>
      </c>
      <c r="B759" s="20" t="str">
        <f t="shared" si="760"/>
        <v>Newborn Died or Transfered w/ LOS&lt;5d w/ Minor Proc.</v>
      </c>
      <c r="C759" s="20" t="str">
        <f t="shared" si="3"/>
        <v>1</v>
      </c>
      <c r="D759" s="20" t="str">
        <f t="shared" si="4"/>
        <v>25</v>
      </c>
      <c r="E759" s="20" t="str">
        <f t="shared" si="5"/>
        <v>25251</v>
      </c>
      <c r="F759" s="25">
        <v>2525110.0</v>
      </c>
      <c r="G759" s="20" t="s">
        <v>40179</v>
      </c>
      <c r="H759" s="25">
        <v>177.0</v>
      </c>
      <c r="I759" s="26">
        <v>8037060.0</v>
      </c>
      <c r="J759" s="25">
        <v>1.18</v>
      </c>
      <c r="K759" s="26">
        <v>9483731.0</v>
      </c>
      <c r="L759" s="26">
        <v>8037060.0</v>
      </c>
      <c r="M759" s="25">
        <v>1.18</v>
      </c>
      <c r="N759" s="25">
        <v>1.0</v>
      </c>
      <c r="O759" s="26">
        <v>9483731.0</v>
      </c>
      <c r="P759" s="26">
        <v>1.4717243E9</v>
      </c>
      <c r="Q759" s="26">
        <v>1.693074352E9</v>
      </c>
      <c r="R759" s="26">
        <v>2.21350052E8</v>
      </c>
      <c r="S759" s="27">
        <v>0.15</v>
      </c>
      <c r="T759" s="20" t="str">
        <f t="array" ref="T759">INDEX(Sheet10!D:D,MATCH(C759&amp;E759,INDEX(Sheet10!A:A&amp;Sheet10!B:B,0),0))</f>
        <v>25PCX</v>
      </c>
      <c r="U759" s="20" t="str">
        <f>VLOOKUP(T759,Sheet10!D:E,2,FALSE)</f>
        <v>Newborn Died or Transfered w/ LOS&lt;5d w/ Minor Proc.</v>
      </c>
      <c r="V759" s="20"/>
      <c r="W759" s="20"/>
      <c r="X759" s="20"/>
      <c r="Y759" s="20"/>
      <c r="Z759" s="20"/>
      <c r="AA759" s="20"/>
      <c r="AB759" s="20"/>
      <c r="AC759" s="20"/>
      <c r="AD759" s="20"/>
      <c r="AE759" s="20"/>
    </row>
    <row r="760">
      <c r="A760" s="20" t="str">
        <f t="shared" ref="A760:B760" si="761">T760</f>
        <v>25PCX</v>
      </c>
      <c r="B760" s="20" t="str">
        <f t="shared" si="761"/>
        <v>Newborn Died or Transfered w/ LOS&lt;5d w/ Minor Proc.</v>
      </c>
      <c r="C760" s="20" t="str">
        <f t="shared" si="3"/>
        <v>1</v>
      </c>
      <c r="D760" s="20" t="str">
        <f t="shared" si="4"/>
        <v>25</v>
      </c>
      <c r="E760" s="20" t="str">
        <f t="shared" si="5"/>
        <v>25251</v>
      </c>
      <c r="F760" s="25">
        <v>2525111.0</v>
      </c>
      <c r="G760" s="20" t="s">
        <v>40188</v>
      </c>
      <c r="H760" s="25">
        <v>989.0</v>
      </c>
      <c r="I760" s="26">
        <v>8037060.0</v>
      </c>
      <c r="J760" s="25">
        <v>1.41</v>
      </c>
      <c r="K760" s="26">
        <v>1.1332255E7</v>
      </c>
      <c r="L760" s="26">
        <v>8037060.0</v>
      </c>
      <c r="M760" s="25">
        <v>1.41</v>
      </c>
      <c r="N760" s="25">
        <v>1.0</v>
      </c>
      <c r="O760" s="26">
        <v>1.1332255E7</v>
      </c>
      <c r="P760" s="26">
        <v>1.16209528E10</v>
      </c>
      <c r="Q760" s="26">
        <v>1.1349377799E10</v>
      </c>
      <c r="R760" s="26">
        <v>-2.71575001E8</v>
      </c>
      <c r="S760" s="27">
        <v>-0.023</v>
      </c>
      <c r="T760" s="20" t="str">
        <f t="array" ref="T760">INDEX(Sheet10!D:D,MATCH(C760&amp;E760,INDEX(Sheet10!A:A&amp;Sheet10!B:B,0),0))</f>
        <v>25PCX</v>
      </c>
      <c r="U760" s="20" t="str">
        <f>VLOOKUP(T760,Sheet10!D:E,2,FALSE)</f>
        <v>Newborn Died or Transfered w/ LOS&lt;5d w/ Minor Proc.</v>
      </c>
      <c r="V760" s="20"/>
      <c r="W760" s="20"/>
      <c r="X760" s="20"/>
      <c r="Y760" s="20"/>
      <c r="Z760" s="20"/>
      <c r="AA760" s="20"/>
      <c r="AB760" s="20"/>
      <c r="AC760" s="20"/>
      <c r="AD760" s="20"/>
      <c r="AE760" s="20"/>
    </row>
    <row r="761">
      <c r="A761" s="20" t="str">
        <f t="shared" ref="A761:B761" si="762">T761</f>
        <v>25PCX</v>
      </c>
      <c r="B761" s="20" t="str">
        <f t="shared" si="762"/>
        <v>Newborn Died or Transfered w/ LOS&lt;5d w/ Minor Proc.</v>
      </c>
      <c r="C761" s="20" t="str">
        <f t="shared" si="3"/>
        <v>1</v>
      </c>
      <c r="D761" s="20" t="str">
        <f t="shared" si="4"/>
        <v>25</v>
      </c>
      <c r="E761" s="20" t="str">
        <f t="shared" si="5"/>
        <v>25251</v>
      </c>
      <c r="F761" s="25">
        <v>2525112.0</v>
      </c>
      <c r="G761" s="20" t="s">
        <v>40213</v>
      </c>
      <c r="H761" s="25">
        <v>279.0</v>
      </c>
      <c r="I761" s="26">
        <v>8037060.0</v>
      </c>
      <c r="J761" s="25">
        <v>1.8</v>
      </c>
      <c r="K761" s="26">
        <v>1.4466708E7</v>
      </c>
      <c r="L761" s="26">
        <v>8037060.0</v>
      </c>
      <c r="M761" s="25">
        <v>1.8</v>
      </c>
      <c r="N761" s="25">
        <v>1.06</v>
      </c>
      <c r="O761" s="26">
        <v>1.533471E7</v>
      </c>
      <c r="P761" s="26">
        <v>4.2747069E9</v>
      </c>
      <c r="Q761" s="26">
        <v>4.329474224E9</v>
      </c>
      <c r="R761" s="26">
        <v>5.4767324E7</v>
      </c>
      <c r="S761" s="27">
        <v>0.013</v>
      </c>
      <c r="T761" s="20" t="str">
        <f t="array" ref="T761">INDEX(Sheet10!D:D,MATCH(C761&amp;E761,INDEX(Sheet10!A:A&amp;Sheet10!B:B,0),0))</f>
        <v>25PCX</v>
      </c>
      <c r="U761" s="20" t="str">
        <f>VLOOKUP(T761,Sheet10!D:E,2,FALSE)</f>
        <v>Newborn Died or Transfered w/ LOS&lt;5d w/ Minor Proc.</v>
      </c>
      <c r="V761" s="20"/>
      <c r="W761" s="20"/>
      <c r="X761" s="20"/>
      <c r="Y761" s="20"/>
      <c r="Z761" s="20"/>
      <c r="AA761" s="20"/>
      <c r="AB761" s="20"/>
      <c r="AC761" s="20"/>
      <c r="AD761" s="20"/>
      <c r="AE761" s="20"/>
    </row>
    <row r="762">
      <c r="A762" s="20" t="str">
        <f t="shared" ref="A762:B762" si="763">T762</f>
        <v>semua</v>
      </c>
      <c r="B762" s="20" t="str">
        <f t="shared" si="763"/>
        <v>Newborn Died w/ LOS&lt;5d</v>
      </c>
      <c r="C762" s="20" t="str">
        <f t="shared" si="3"/>
        <v>1</v>
      </c>
      <c r="D762" s="20" t="str">
        <f t="shared" si="4"/>
        <v>25</v>
      </c>
      <c r="E762" s="20" t="str">
        <f t="shared" si="5"/>
        <v>25271</v>
      </c>
      <c r="F762" s="25">
        <v>2527119.0</v>
      </c>
      <c r="G762" s="20" t="s">
        <v>27150</v>
      </c>
      <c r="H762" s="26">
        <v>1875.0</v>
      </c>
      <c r="I762" s="26">
        <v>8037060.0</v>
      </c>
      <c r="J762" s="25">
        <v>1.15</v>
      </c>
      <c r="K762" s="26">
        <v>9242619.0</v>
      </c>
      <c r="L762" s="26">
        <v>8037060.0</v>
      </c>
      <c r="M762" s="25">
        <v>1.15</v>
      </c>
      <c r="N762" s="25">
        <v>1.2</v>
      </c>
      <c r="O762" s="26">
        <v>1.1091143E7</v>
      </c>
      <c r="P762" s="26">
        <v>2.07641554E10</v>
      </c>
      <c r="Q762" s="26">
        <v>2.100867975E10</v>
      </c>
      <c r="R762" s="26">
        <v>2.4452435E8</v>
      </c>
      <c r="S762" s="27">
        <v>0.012</v>
      </c>
      <c r="T762" s="20" t="str">
        <f t="array" ref="T762">INDEX(Sheet10!D:D,MATCH(C762&amp;E762,INDEX(Sheet10!A:A&amp;Sheet10!B:B,0),0))</f>
        <v>semua</v>
      </c>
      <c r="U762" s="20" t="str">
        <f>VLOOKUP(T762,Sheet10!D:E,2,FALSE)</f>
        <v>Newborn Died w/ LOS&lt;5d</v>
      </c>
      <c r="V762" s="20"/>
      <c r="W762" s="20"/>
      <c r="X762" s="20"/>
      <c r="Y762" s="20"/>
      <c r="Z762" s="20"/>
      <c r="AA762" s="20"/>
      <c r="AB762" s="20"/>
      <c r="AC762" s="20"/>
      <c r="AD762" s="20"/>
      <c r="AE762" s="20"/>
    </row>
    <row r="763">
      <c r="A763" s="20" t="str">
        <f t="shared" ref="A763:B763" si="764">T763</f>
        <v>25PBX</v>
      </c>
      <c r="B763" s="20" t="str">
        <f t="shared" si="764"/>
        <v>Newborn Died or Transfered w/ LOS&lt;5d w/ Significant Proc.</v>
      </c>
      <c r="C763" s="20" t="str">
        <f t="shared" si="3"/>
        <v>1</v>
      </c>
      <c r="D763" s="20" t="str">
        <f t="shared" si="4"/>
        <v>25</v>
      </c>
      <c r="E763" s="20" t="str">
        <f t="shared" si="5"/>
        <v>25281</v>
      </c>
      <c r="F763" s="25">
        <v>2528110.0</v>
      </c>
      <c r="G763" s="20" t="s">
        <v>40236</v>
      </c>
      <c r="H763" s="26">
        <v>1044.0</v>
      </c>
      <c r="I763" s="26">
        <v>8037060.0</v>
      </c>
      <c r="J763" s="25">
        <v>2.94</v>
      </c>
      <c r="K763" s="26">
        <v>2.3628956E7</v>
      </c>
      <c r="L763" s="26">
        <v>8037060.0</v>
      </c>
      <c r="M763" s="25">
        <v>2.94</v>
      </c>
      <c r="N763" s="25">
        <v>1.0</v>
      </c>
      <c r="O763" s="26">
        <v>2.3628956E7</v>
      </c>
      <c r="P763" s="26">
        <v>1.69845558E10</v>
      </c>
      <c r="Q763" s="26">
        <v>2.4839371982E10</v>
      </c>
      <c r="R763" s="26">
        <v>7.854816182E9</v>
      </c>
      <c r="S763" s="27">
        <v>0.462</v>
      </c>
      <c r="T763" s="20" t="str">
        <f t="array" ref="T763">INDEX(Sheet10!D:D,MATCH(C763&amp;E763,INDEX(Sheet10!A:A&amp;Sheet10!B:B,0),0))</f>
        <v>25PBX</v>
      </c>
      <c r="U763" s="20" t="str">
        <f>VLOOKUP(T763,Sheet10!D:E,2,FALSE)</f>
        <v>Newborn Died or Transfered w/ LOS&lt;5d w/ Significant Proc.</v>
      </c>
      <c r="V763" s="20"/>
      <c r="W763" s="20"/>
      <c r="X763" s="20"/>
      <c r="Y763" s="20"/>
      <c r="Z763" s="20"/>
      <c r="AA763" s="20"/>
      <c r="AB763" s="20"/>
      <c r="AC763" s="20"/>
      <c r="AD763" s="20"/>
      <c r="AE763" s="20"/>
    </row>
    <row r="764">
      <c r="A764" s="20" t="str">
        <f t="shared" ref="A764:B764" si="765">T764</f>
        <v>25PBX</v>
      </c>
      <c r="B764" s="20" t="str">
        <f t="shared" si="765"/>
        <v>Newborn Died or Transfered w/ LOS&lt;5d w/ Significant Proc.</v>
      </c>
      <c r="C764" s="20" t="str">
        <f t="shared" si="3"/>
        <v>1</v>
      </c>
      <c r="D764" s="20" t="str">
        <f t="shared" si="4"/>
        <v>25</v>
      </c>
      <c r="E764" s="20" t="str">
        <f t="shared" si="5"/>
        <v>25281</v>
      </c>
      <c r="F764" s="25">
        <v>2528111.0</v>
      </c>
      <c r="G764" s="20" t="s">
        <v>40247</v>
      </c>
      <c r="H764" s="25">
        <v>504.0</v>
      </c>
      <c r="I764" s="26">
        <v>8037060.0</v>
      </c>
      <c r="J764" s="25">
        <v>5.39</v>
      </c>
      <c r="K764" s="26">
        <v>4.3319753E7</v>
      </c>
      <c r="L764" s="26">
        <v>8037060.0</v>
      </c>
      <c r="M764" s="25">
        <v>5.39</v>
      </c>
      <c r="N764" s="25">
        <v>1.0</v>
      </c>
      <c r="O764" s="26">
        <v>4.3319753E7</v>
      </c>
      <c r="P764" s="26">
        <v>1.21671507E10</v>
      </c>
      <c r="Q764" s="26">
        <v>2.1962415714E10</v>
      </c>
      <c r="R764" s="26">
        <v>9.795265014E9</v>
      </c>
      <c r="S764" s="27">
        <v>0.805</v>
      </c>
      <c r="T764" s="20" t="str">
        <f t="array" ref="T764">INDEX(Sheet10!D:D,MATCH(C764&amp;E764,INDEX(Sheet10!A:A&amp;Sheet10!B:B,0),0))</f>
        <v>25PBX</v>
      </c>
      <c r="U764" s="20" t="str">
        <f>VLOOKUP(T764,Sheet10!D:E,2,FALSE)</f>
        <v>Newborn Died or Transfered w/ LOS&lt;5d w/ Significant Proc.</v>
      </c>
      <c r="V764" s="20"/>
      <c r="W764" s="20"/>
      <c r="X764" s="20"/>
      <c r="Y764" s="20"/>
      <c r="Z764" s="20"/>
      <c r="AA764" s="20"/>
      <c r="AB764" s="20"/>
      <c r="AC764" s="20"/>
      <c r="AD764" s="20"/>
      <c r="AE764" s="20"/>
    </row>
    <row r="765">
      <c r="A765" s="20" t="str">
        <f t="shared" ref="A765:B765" si="766">T765</f>
        <v>25PDX</v>
      </c>
      <c r="B765" s="20" t="str">
        <f t="shared" si="766"/>
        <v>Newborn Died or Transfered w/ LOS&lt;5d w/ Major Proc.</v>
      </c>
      <c r="C765" s="20" t="str">
        <f t="shared" si="3"/>
        <v>1</v>
      </c>
      <c r="D765" s="20" t="str">
        <f t="shared" si="4"/>
        <v>25</v>
      </c>
      <c r="E765" s="20" t="str">
        <f t="shared" si="5"/>
        <v>25291</v>
      </c>
      <c r="F765" s="25">
        <v>2529119.0</v>
      </c>
      <c r="G765" s="20" t="s">
        <v>27162</v>
      </c>
      <c r="H765" s="25">
        <v>62.0</v>
      </c>
      <c r="I765" s="26">
        <v>8037060.0</v>
      </c>
      <c r="J765" s="25">
        <v>1.9</v>
      </c>
      <c r="K765" s="26">
        <v>1.5270414E7</v>
      </c>
      <c r="L765" s="26">
        <v>8037060.0</v>
      </c>
      <c r="M765" s="25">
        <v>1.9</v>
      </c>
      <c r="N765" s="25">
        <v>1.0</v>
      </c>
      <c r="O765" s="26">
        <v>1.5270414E7</v>
      </c>
      <c r="P765" s="26">
        <v>8.15426E8</v>
      </c>
      <c r="Q765" s="26">
        <v>9.51501168E8</v>
      </c>
      <c r="R765" s="26">
        <v>1.36075168E8</v>
      </c>
      <c r="S765" s="27">
        <v>0.167</v>
      </c>
      <c r="T765" s="20" t="str">
        <f t="array" ref="T765">INDEX(Sheet10!D:D,MATCH(C765&amp;E765,INDEX(Sheet10!A:A&amp;Sheet10!B:B,0),0))</f>
        <v>25PDX</v>
      </c>
      <c r="U765" s="20" t="str">
        <f>VLOOKUP(T765,Sheet10!D:E,2,FALSE)</f>
        <v>Newborn Died or Transfered w/ LOS&lt;5d w/ Major Proc.</v>
      </c>
      <c r="V765" s="20"/>
      <c r="W765" s="20"/>
      <c r="X765" s="20"/>
      <c r="Y765" s="20"/>
      <c r="Z765" s="20"/>
      <c r="AA765" s="20"/>
      <c r="AB765" s="20"/>
      <c r="AC765" s="20"/>
      <c r="AD765" s="20"/>
      <c r="AE765" s="20"/>
    </row>
    <row r="766">
      <c r="A766" s="20" t="str">
        <f t="shared" ref="A766:B766" si="767">T766</f>
        <v>25PCX</v>
      </c>
      <c r="B766" s="20" t="str">
        <f t="shared" si="767"/>
        <v>Newborn Died or Transfered w/ LOS&lt;5d w/ Minor Proc.</v>
      </c>
      <c r="C766" s="20" t="str">
        <f t="shared" si="3"/>
        <v>1</v>
      </c>
      <c r="D766" s="20" t="str">
        <f t="shared" si="4"/>
        <v>25</v>
      </c>
      <c r="E766" s="20" t="str">
        <f t="shared" si="5"/>
        <v>25301</v>
      </c>
      <c r="F766" s="25">
        <v>2530110.0</v>
      </c>
      <c r="G766" s="20" t="s">
        <v>40264</v>
      </c>
      <c r="H766" s="25">
        <v>569.0</v>
      </c>
      <c r="I766" s="26">
        <v>8037060.0</v>
      </c>
      <c r="J766" s="25">
        <v>1.21</v>
      </c>
      <c r="K766" s="26">
        <v>9724843.0</v>
      </c>
      <c r="L766" s="26">
        <v>8037060.0</v>
      </c>
      <c r="M766" s="25">
        <v>1.21</v>
      </c>
      <c r="N766" s="25">
        <v>1.0</v>
      </c>
      <c r="O766" s="26">
        <v>9724843.0</v>
      </c>
      <c r="P766" s="26">
        <v>5.5232948E9</v>
      </c>
      <c r="Q766" s="26">
        <v>5.554098939E9</v>
      </c>
      <c r="R766" s="26">
        <v>3.0804139E7</v>
      </c>
      <c r="S766" s="27">
        <v>0.006</v>
      </c>
      <c r="T766" s="20" t="str">
        <f t="array" ref="T766">INDEX(Sheet10!D:D,MATCH(C766&amp;E766,INDEX(Sheet10!A:A&amp;Sheet10!B:B,0),0))</f>
        <v>25PCX</v>
      </c>
      <c r="U766" s="20" t="str">
        <f>VLOOKUP(T766,Sheet10!D:E,2,FALSE)</f>
        <v>Newborn Died or Transfered w/ LOS&lt;5d w/ Minor Proc.</v>
      </c>
      <c r="V766" s="20"/>
      <c r="W766" s="20"/>
      <c r="X766" s="20"/>
      <c r="Y766" s="20"/>
      <c r="Z766" s="20"/>
      <c r="AA766" s="20"/>
      <c r="AB766" s="20"/>
      <c r="AC766" s="20"/>
      <c r="AD766" s="20"/>
      <c r="AE766" s="20"/>
    </row>
    <row r="767">
      <c r="A767" s="20" t="str">
        <f t="shared" ref="A767:B767" si="768">T767</f>
        <v>25PCX</v>
      </c>
      <c r="B767" s="20" t="str">
        <f t="shared" si="768"/>
        <v>Newborn Died or Transfered w/ LOS&lt;5d w/ Minor Proc.</v>
      </c>
      <c r="C767" s="20" t="str">
        <f t="shared" si="3"/>
        <v>1</v>
      </c>
      <c r="D767" s="20" t="str">
        <f t="shared" si="4"/>
        <v>25</v>
      </c>
      <c r="E767" s="20" t="str">
        <f t="shared" si="5"/>
        <v>25301</v>
      </c>
      <c r="F767" s="25">
        <v>2530111.0</v>
      </c>
      <c r="G767" s="20" t="s">
        <v>40273</v>
      </c>
      <c r="H767" s="25">
        <v>159.0</v>
      </c>
      <c r="I767" s="26">
        <v>8037060.0</v>
      </c>
      <c r="J767" s="25">
        <v>1.44</v>
      </c>
      <c r="K767" s="26">
        <v>1.1573366E7</v>
      </c>
      <c r="L767" s="26">
        <v>8037060.0</v>
      </c>
      <c r="M767" s="25">
        <v>1.44</v>
      </c>
      <c r="N767" s="25">
        <v>1.0</v>
      </c>
      <c r="O767" s="26">
        <v>1.1573366E7</v>
      </c>
      <c r="P767" s="26">
        <v>1.6815613E9</v>
      </c>
      <c r="Q767" s="26">
        <v>1.849345258E9</v>
      </c>
      <c r="R767" s="26">
        <v>1.67783958E8</v>
      </c>
      <c r="S767" s="27">
        <v>0.1</v>
      </c>
      <c r="T767" s="20" t="str">
        <f t="array" ref="T767">INDEX(Sheet10!D:D,MATCH(C767&amp;E767,INDEX(Sheet10!A:A&amp;Sheet10!B:B,0),0))</f>
        <v>25PCX</v>
      </c>
      <c r="U767" s="20" t="str">
        <f>VLOOKUP(T767,Sheet10!D:E,2,FALSE)</f>
        <v>Newborn Died or Transfered w/ LOS&lt;5d w/ Minor Proc.</v>
      </c>
      <c r="V767" s="20"/>
      <c r="W767" s="20"/>
      <c r="X767" s="20"/>
      <c r="Y767" s="20"/>
      <c r="Z767" s="20"/>
      <c r="AA767" s="20"/>
      <c r="AB767" s="20"/>
      <c r="AC767" s="20"/>
      <c r="AD767" s="20"/>
      <c r="AE767" s="20"/>
    </row>
    <row r="768">
      <c r="A768" s="20" t="str">
        <f t="shared" ref="A768:B768" si="769">T768</f>
        <v>25PCX</v>
      </c>
      <c r="B768" s="20" t="str">
        <f t="shared" si="769"/>
        <v>Newborn Died or Transfered w/ LOS&lt;5d w/ Minor Proc.</v>
      </c>
      <c r="C768" s="20" t="str">
        <f t="shared" si="3"/>
        <v>1</v>
      </c>
      <c r="D768" s="20" t="str">
        <f t="shared" si="4"/>
        <v>25</v>
      </c>
      <c r="E768" s="20" t="str">
        <f t="shared" si="5"/>
        <v>25301</v>
      </c>
      <c r="F768" s="25">
        <v>2530112.0</v>
      </c>
      <c r="G768" s="20" t="s">
        <v>40288</v>
      </c>
      <c r="H768" s="25">
        <v>132.0</v>
      </c>
      <c r="I768" s="26">
        <v>8037060.0</v>
      </c>
      <c r="J768" s="25">
        <v>1.88</v>
      </c>
      <c r="K768" s="26">
        <v>1.5109673E7</v>
      </c>
      <c r="L768" s="26">
        <v>8037060.0</v>
      </c>
      <c r="M768" s="25">
        <v>1.88</v>
      </c>
      <c r="N768" s="25">
        <v>1.09</v>
      </c>
      <c r="O768" s="26">
        <v>1.6469543E7</v>
      </c>
      <c r="P768" s="26">
        <v>2.1814296E9</v>
      </c>
      <c r="Q768" s="26">
        <v>2.187437222E9</v>
      </c>
      <c r="R768" s="26">
        <v>6007622.0</v>
      </c>
      <c r="S768" s="27">
        <v>0.003</v>
      </c>
      <c r="T768" s="20" t="str">
        <f t="array" ref="T768">INDEX(Sheet10!D:D,MATCH(C768&amp;E768,INDEX(Sheet10!A:A&amp;Sheet10!B:B,0),0))</f>
        <v>25PCX</v>
      </c>
      <c r="U768" s="20" t="str">
        <f>VLOOKUP(T768,Sheet10!D:E,2,FALSE)</f>
        <v>Newborn Died or Transfered w/ LOS&lt;5d w/ Minor Proc.</v>
      </c>
      <c r="V768" s="20"/>
      <c r="W768" s="20"/>
      <c r="X768" s="20"/>
      <c r="Y768" s="20"/>
      <c r="Z768" s="20"/>
      <c r="AA768" s="20"/>
      <c r="AB768" s="20"/>
      <c r="AC768" s="20"/>
      <c r="AD768" s="20"/>
      <c r="AE768" s="20"/>
    </row>
    <row r="769">
      <c r="A769" s="20" t="str">
        <f t="shared" ref="A769:B769" si="770">T769</f>
        <v>25PCX</v>
      </c>
      <c r="B769" s="20" t="str">
        <f t="shared" si="770"/>
        <v>Newborn Died or Transfered w/ LOS&lt;5d w/ Minor Proc.</v>
      </c>
      <c r="C769" s="20" t="str">
        <f t="shared" si="3"/>
        <v>1</v>
      </c>
      <c r="D769" s="20" t="str">
        <f t="shared" si="4"/>
        <v>25</v>
      </c>
      <c r="E769" s="20" t="str">
        <f t="shared" si="5"/>
        <v>25301</v>
      </c>
      <c r="F769" s="25">
        <v>2530113.0</v>
      </c>
      <c r="G769" s="20" t="s">
        <v>40299</v>
      </c>
      <c r="H769" s="25">
        <v>34.0</v>
      </c>
      <c r="I769" s="26">
        <v>8037060.0</v>
      </c>
      <c r="J769" s="25">
        <v>2.37</v>
      </c>
      <c r="K769" s="26">
        <v>1.9047832E7</v>
      </c>
      <c r="L769" s="26">
        <v>8037060.0</v>
      </c>
      <c r="M769" s="25">
        <v>2.37</v>
      </c>
      <c r="N769" s="25">
        <v>1.0</v>
      </c>
      <c r="O769" s="26">
        <v>1.9047832E7</v>
      </c>
      <c r="P769" s="26">
        <v>6.518058E8</v>
      </c>
      <c r="Q769" s="26">
        <v>6.57221295E8</v>
      </c>
      <c r="R769" s="26">
        <v>5415495.0</v>
      </c>
      <c r="S769" s="27">
        <v>0.008</v>
      </c>
      <c r="T769" s="20" t="str">
        <f t="array" ref="T769">INDEX(Sheet10!D:D,MATCH(C769&amp;E769,INDEX(Sheet10!A:A&amp;Sheet10!B:B,0),0))</f>
        <v>25PCX</v>
      </c>
      <c r="U769" s="20" t="str">
        <f>VLOOKUP(T769,Sheet10!D:E,2,FALSE)</f>
        <v>Newborn Died or Transfered w/ LOS&lt;5d w/ Minor Proc.</v>
      </c>
      <c r="V769" s="20"/>
      <c r="W769" s="20"/>
      <c r="X769" s="20"/>
      <c r="Y769" s="20"/>
      <c r="Z769" s="20"/>
      <c r="AA769" s="20"/>
      <c r="AB769" s="20"/>
      <c r="AC769" s="20"/>
      <c r="AD769" s="20"/>
      <c r="AE769" s="20"/>
    </row>
    <row r="770">
      <c r="A770" s="20" t="str">
        <f t="shared" ref="A770:B770" si="771">T770</f>
        <v>semua</v>
      </c>
      <c r="B770" s="20" t="str">
        <f t="shared" si="771"/>
        <v>Newborn Died w/ LOS&lt;5d</v>
      </c>
      <c r="C770" s="20" t="str">
        <f t="shared" si="3"/>
        <v>1</v>
      </c>
      <c r="D770" s="20" t="str">
        <f t="shared" si="4"/>
        <v>25</v>
      </c>
      <c r="E770" s="20" t="str">
        <f t="shared" si="5"/>
        <v>25321</v>
      </c>
      <c r="F770" s="25">
        <v>2532110.0</v>
      </c>
      <c r="G770" s="20" t="s">
        <v>40306</v>
      </c>
      <c r="H770" s="25">
        <v>117.0</v>
      </c>
      <c r="I770" s="26">
        <v>8037060.0</v>
      </c>
      <c r="J770" s="25">
        <v>0.58</v>
      </c>
      <c r="K770" s="26">
        <v>4661495.0</v>
      </c>
      <c r="L770" s="26">
        <v>8037060.0</v>
      </c>
      <c r="M770" s="25">
        <v>0.58</v>
      </c>
      <c r="N770" s="25">
        <v>1.67</v>
      </c>
      <c r="O770" s="26">
        <v>7784696.0</v>
      </c>
      <c r="P770" s="26">
        <v>9.132808E8</v>
      </c>
      <c r="Q770" s="26">
        <v>9.16569469E8</v>
      </c>
      <c r="R770" s="26">
        <v>3288669.0</v>
      </c>
      <c r="S770" s="27">
        <v>0.004</v>
      </c>
      <c r="T770" s="20" t="str">
        <f t="array" ref="T770">INDEX(Sheet10!D:D,MATCH(C770&amp;E770,INDEX(Sheet10!A:A&amp;Sheet10!B:B,0),0))</f>
        <v>semua</v>
      </c>
      <c r="U770" s="20" t="str">
        <f>VLOOKUP(T770,Sheet10!D:E,2,FALSE)</f>
        <v>Newborn Died w/ LOS&lt;5d</v>
      </c>
      <c r="V770" s="20"/>
      <c r="W770" s="20"/>
      <c r="X770" s="20"/>
      <c r="Y770" s="20"/>
      <c r="Z770" s="20"/>
      <c r="AA770" s="20"/>
      <c r="AB770" s="20"/>
      <c r="AC770" s="20"/>
      <c r="AD770" s="20"/>
      <c r="AE770" s="20"/>
    </row>
    <row r="771">
      <c r="A771" s="20" t="str">
        <f t="shared" ref="A771:B771" si="772">T771</f>
        <v>semua</v>
      </c>
      <c r="B771" s="20" t="str">
        <f t="shared" si="772"/>
        <v>Newborn Died w/ LOS&lt;5d</v>
      </c>
      <c r="C771" s="20" t="str">
        <f t="shared" si="3"/>
        <v>1</v>
      </c>
      <c r="D771" s="20" t="str">
        <f t="shared" si="4"/>
        <v>25</v>
      </c>
      <c r="E771" s="20" t="str">
        <f t="shared" si="5"/>
        <v>25321</v>
      </c>
      <c r="F771" s="25">
        <v>2532111.0</v>
      </c>
      <c r="G771" s="20" t="s">
        <v>40313</v>
      </c>
      <c r="H771" s="25">
        <v>77.0</v>
      </c>
      <c r="I771" s="26">
        <v>8037060.0</v>
      </c>
      <c r="J771" s="25">
        <v>1.01</v>
      </c>
      <c r="K771" s="26">
        <v>8117431.0</v>
      </c>
      <c r="L771" s="26">
        <v>8037060.0</v>
      </c>
      <c r="M771" s="25">
        <v>1.01</v>
      </c>
      <c r="N771" s="25">
        <v>1.0</v>
      </c>
      <c r="O771" s="26">
        <v>8117431.0</v>
      </c>
      <c r="P771" s="26">
        <v>5.868317E8</v>
      </c>
      <c r="Q771" s="26">
        <v>6.29746156E8</v>
      </c>
      <c r="R771" s="26">
        <v>4.2914456E7</v>
      </c>
      <c r="S771" s="27">
        <v>0.073</v>
      </c>
      <c r="T771" s="20" t="str">
        <f t="array" ref="T771">INDEX(Sheet10!D:D,MATCH(C771&amp;E771,INDEX(Sheet10!A:A&amp;Sheet10!B:B,0),0))</f>
        <v>semua</v>
      </c>
      <c r="U771" s="20" t="str">
        <f>VLOOKUP(T771,Sheet10!D:E,2,FALSE)</f>
        <v>Newborn Died w/ LOS&lt;5d</v>
      </c>
      <c r="V771" s="20"/>
      <c r="W771" s="20"/>
      <c r="X771" s="20"/>
      <c r="Y771" s="20"/>
      <c r="Z771" s="20"/>
      <c r="AA771" s="20"/>
      <c r="AB771" s="20"/>
      <c r="AC771" s="20"/>
      <c r="AD771" s="20"/>
      <c r="AE771" s="20"/>
    </row>
    <row r="772">
      <c r="A772" s="20" t="str">
        <f t="shared" ref="A772:B772" si="773">T772</f>
        <v>semua</v>
      </c>
      <c r="B772" s="20" t="str">
        <f t="shared" si="773"/>
        <v>Newborn Died w/ LOS&lt;5d</v>
      </c>
      <c r="C772" s="20" t="str">
        <f t="shared" si="3"/>
        <v>1</v>
      </c>
      <c r="D772" s="20" t="str">
        <f t="shared" si="4"/>
        <v>25</v>
      </c>
      <c r="E772" s="20" t="str">
        <f t="shared" si="5"/>
        <v>25321</v>
      </c>
      <c r="F772" s="25">
        <v>2532112.0</v>
      </c>
      <c r="G772" s="20" t="s">
        <v>40320</v>
      </c>
      <c r="H772" s="25">
        <v>80.0</v>
      </c>
      <c r="I772" s="26">
        <v>8037060.0</v>
      </c>
      <c r="J772" s="25">
        <v>1.44</v>
      </c>
      <c r="K772" s="26">
        <v>1.1573366E7</v>
      </c>
      <c r="L772" s="26">
        <v>8037060.0</v>
      </c>
      <c r="M772" s="25">
        <v>1.44</v>
      </c>
      <c r="N772" s="25">
        <v>1.2</v>
      </c>
      <c r="O772" s="26">
        <v>1.388804E7</v>
      </c>
      <c r="P772" s="26">
        <v>1.1144819E9</v>
      </c>
      <c r="Q772" s="26">
        <v>1.117093174E9</v>
      </c>
      <c r="R772" s="26">
        <v>2611274.0</v>
      </c>
      <c r="S772" s="27">
        <v>0.002</v>
      </c>
      <c r="T772" s="20" t="str">
        <f t="array" ref="T772">INDEX(Sheet10!D:D,MATCH(C772&amp;E772,INDEX(Sheet10!A:A&amp;Sheet10!B:B,0),0))</f>
        <v>semua</v>
      </c>
      <c r="U772" s="20" t="str">
        <f>VLOOKUP(T772,Sheet10!D:E,2,FALSE)</f>
        <v>Newborn Died w/ LOS&lt;5d</v>
      </c>
      <c r="V772" s="20"/>
      <c r="W772" s="20"/>
      <c r="X772" s="20"/>
      <c r="Y772" s="20"/>
      <c r="Z772" s="20"/>
      <c r="AA772" s="20"/>
      <c r="AB772" s="20"/>
      <c r="AC772" s="20"/>
      <c r="AD772" s="20"/>
      <c r="AE772" s="20"/>
    </row>
    <row r="773">
      <c r="A773" s="20" t="str">
        <f t="shared" ref="A773:B773" si="774">T773</f>
        <v>semua</v>
      </c>
      <c r="B773" s="20" t="str">
        <f t="shared" si="774"/>
        <v>Newborn Died w/ LOS&lt;5d</v>
      </c>
      <c r="C773" s="20" t="str">
        <f t="shared" si="3"/>
        <v>1</v>
      </c>
      <c r="D773" s="20" t="str">
        <f t="shared" si="4"/>
        <v>25</v>
      </c>
      <c r="E773" s="20" t="str">
        <f t="shared" si="5"/>
        <v>25321</v>
      </c>
      <c r="F773" s="25">
        <v>2532113.0</v>
      </c>
      <c r="G773" s="20" t="s">
        <v>40328</v>
      </c>
      <c r="H773" s="25">
        <v>27.0</v>
      </c>
      <c r="I773" s="26">
        <v>8037060.0</v>
      </c>
      <c r="J773" s="25">
        <v>1.76</v>
      </c>
      <c r="K773" s="26">
        <v>1.4145226E7</v>
      </c>
      <c r="L773" s="26">
        <v>8037060.0</v>
      </c>
      <c r="M773" s="25">
        <v>1.76</v>
      </c>
      <c r="N773" s="25">
        <v>1.22</v>
      </c>
      <c r="O773" s="26">
        <v>1.7257175E7</v>
      </c>
      <c r="P773" s="26">
        <v>4.658125E8</v>
      </c>
      <c r="Q773" s="26">
        <v>4.70587731E8</v>
      </c>
      <c r="R773" s="26">
        <v>4775231.0</v>
      </c>
      <c r="S773" s="27">
        <v>0.01</v>
      </c>
      <c r="T773" s="20" t="str">
        <f t="array" ref="T773">INDEX(Sheet10!D:D,MATCH(C773&amp;E773,INDEX(Sheet10!A:A&amp;Sheet10!B:B,0),0))</f>
        <v>semua</v>
      </c>
      <c r="U773" s="20" t="str">
        <f>VLOOKUP(T773,Sheet10!D:E,2,FALSE)</f>
        <v>Newborn Died w/ LOS&lt;5d</v>
      </c>
      <c r="V773" s="20"/>
      <c r="W773" s="20"/>
      <c r="X773" s="20"/>
      <c r="Y773" s="20"/>
      <c r="Z773" s="20"/>
      <c r="AA773" s="20"/>
      <c r="AB773" s="20"/>
      <c r="AC773" s="20"/>
      <c r="AD773" s="20"/>
      <c r="AE773" s="20"/>
    </row>
    <row r="774">
      <c r="A774" s="20" t="str">
        <f t="shared" ref="A774:B774" si="775">T774</f>
        <v>P26AA</v>
      </c>
      <c r="B774" s="20" t="str">
        <f t="shared" si="775"/>
        <v>Splenectomy</v>
      </c>
      <c r="C774" s="20" t="str">
        <f t="shared" si="3"/>
        <v>1</v>
      </c>
      <c r="D774" s="20" t="str">
        <f t="shared" si="4"/>
        <v>26</v>
      </c>
      <c r="E774" s="20" t="str">
        <f t="shared" si="5"/>
        <v>26011</v>
      </c>
      <c r="F774" s="25">
        <v>2601119.0</v>
      </c>
      <c r="G774" s="20" t="s">
        <v>27196</v>
      </c>
      <c r="H774" s="25">
        <v>464.0</v>
      </c>
      <c r="I774" s="26">
        <v>8037060.0</v>
      </c>
      <c r="J774" s="25">
        <v>2.74</v>
      </c>
      <c r="K774" s="26">
        <v>2.2021544E7</v>
      </c>
      <c r="L774" s="26">
        <v>8037060.0</v>
      </c>
      <c r="M774" s="25">
        <v>2.74</v>
      </c>
      <c r="N774" s="25">
        <v>1.0</v>
      </c>
      <c r="O774" s="26">
        <v>2.2021544E7</v>
      </c>
      <c r="P774" s="26">
        <v>7.5108082E9</v>
      </c>
      <c r="Q774" s="26">
        <v>1.0318156651E10</v>
      </c>
      <c r="R774" s="26">
        <v>2.807348451E9</v>
      </c>
      <c r="S774" s="27">
        <v>0.374</v>
      </c>
      <c r="T774" s="20" t="str">
        <f t="array" ref="T774">INDEX(Sheet10!D:D,MATCH(C774&amp;E774,INDEX(Sheet10!A:A&amp;Sheet10!B:B,0),0))</f>
        <v>P26AA</v>
      </c>
      <c r="U774" s="20" t="str">
        <f>VLOOKUP(T774,Sheet10!D:E,2,FALSE)</f>
        <v>Splenectomy</v>
      </c>
      <c r="V774" s="20"/>
      <c r="W774" s="20"/>
      <c r="X774" s="20"/>
      <c r="Y774" s="20"/>
      <c r="Z774" s="20"/>
      <c r="AA774" s="20"/>
      <c r="AB774" s="20"/>
      <c r="AC774" s="20"/>
      <c r="AD774" s="20"/>
      <c r="AE774" s="20"/>
    </row>
    <row r="775">
      <c r="A775" s="20" t="str">
        <f t="shared" ref="A775:B775" si="776">T775</f>
        <v>P26AB</v>
      </c>
      <c r="B775" s="20" t="str">
        <f t="shared" si="776"/>
        <v>Major OR Procedures for Blood and Blood Forming Organs</v>
      </c>
      <c r="C775" s="20" t="str">
        <f t="shared" si="3"/>
        <v>1</v>
      </c>
      <c r="D775" s="20" t="str">
        <f t="shared" si="4"/>
        <v>26</v>
      </c>
      <c r="E775" s="20" t="str">
        <f t="shared" si="5"/>
        <v>26021</v>
      </c>
      <c r="F775" s="25">
        <v>2602110.0</v>
      </c>
      <c r="G775" s="20" t="s">
        <v>40342</v>
      </c>
      <c r="H775" s="26">
        <v>8893.0</v>
      </c>
      <c r="I775" s="26">
        <v>8037060.0</v>
      </c>
      <c r="J775" s="25">
        <v>0.94</v>
      </c>
      <c r="K775" s="26">
        <v>7554836.0</v>
      </c>
      <c r="L775" s="26">
        <v>8037060.0</v>
      </c>
      <c r="M775" s="25">
        <v>0.94</v>
      </c>
      <c r="N775" s="25">
        <v>1.0</v>
      </c>
      <c r="O775" s="26">
        <v>7554836.0</v>
      </c>
      <c r="P775" s="26">
        <v>4.87099702E10</v>
      </c>
      <c r="Q775" s="26">
        <v>6.7898147095E10</v>
      </c>
      <c r="R775" s="26">
        <v>1.9188176895E10</v>
      </c>
      <c r="S775" s="27">
        <v>0.394</v>
      </c>
      <c r="T775" s="20" t="str">
        <f t="array" ref="T775">INDEX(Sheet10!D:D,MATCH(C775&amp;E775,INDEX(Sheet10!A:A&amp;Sheet10!B:B,0),0))</f>
        <v>P26AB</v>
      </c>
      <c r="U775" s="20" t="str">
        <f>VLOOKUP(T775,Sheet10!D:E,2,FALSE)</f>
        <v>Major OR Procedures for Blood and Blood Forming Organs</v>
      </c>
      <c r="V775" s="20"/>
      <c r="W775" s="20"/>
      <c r="X775" s="20"/>
      <c r="Y775" s="20"/>
      <c r="Z775" s="20"/>
      <c r="AA775" s="20"/>
      <c r="AB775" s="20"/>
      <c r="AC775" s="20"/>
      <c r="AD775" s="20"/>
      <c r="AE775" s="20"/>
    </row>
    <row r="776">
      <c r="A776" s="20" t="str">
        <f t="shared" ref="A776:B776" si="777">T776</f>
        <v>P26AB</v>
      </c>
      <c r="B776" s="20" t="str">
        <f t="shared" si="777"/>
        <v>Major OR Procedures for Blood and Blood Forming Organs</v>
      </c>
      <c r="C776" s="20" t="str">
        <f t="shared" si="3"/>
        <v>1</v>
      </c>
      <c r="D776" s="20" t="str">
        <f t="shared" si="4"/>
        <v>26</v>
      </c>
      <c r="E776" s="20" t="str">
        <f t="shared" si="5"/>
        <v>26021</v>
      </c>
      <c r="F776" s="25">
        <v>2602111.0</v>
      </c>
      <c r="G776" s="20" t="s">
        <v>40353</v>
      </c>
      <c r="H776" s="25">
        <v>434.0</v>
      </c>
      <c r="I776" s="26">
        <v>8037060.0</v>
      </c>
      <c r="J776" s="25">
        <v>2.08</v>
      </c>
      <c r="K776" s="26">
        <v>1.6717085E7</v>
      </c>
      <c r="L776" s="26">
        <v>8037060.0</v>
      </c>
      <c r="M776" s="25">
        <v>2.08</v>
      </c>
      <c r="N776" s="25">
        <v>1.0</v>
      </c>
      <c r="O776" s="26">
        <v>1.6717085E7</v>
      </c>
      <c r="P776" s="26">
        <v>6.4733827E9</v>
      </c>
      <c r="Q776" s="26">
        <v>7.329597782E9</v>
      </c>
      <c r="R776" s="26">
        <v>8.56215082E8</v>
      </c>
      <c r="S776" s="27">
        <v>0.132</v>
      </c>
      <c r="T776" s="20" t="str">
        <f t="array" ref="T776">INDEX(Sheet10!D:D,MATCH(C776&amp;E776,INDEX(Sheet10!A:A&amp;Sheet10!B:B,0),0))</f>
        <v>P26AB</v>
      </c>
      <c r="U776" s="20" t="str">
        <f>VLOOKUP(T776,Sheet10!D:E,2,FALSE)</f>
        <v>Major OR Procedures for Blood and Blood Forming Organs</v>
      </c>
      <c r="V776" s="20"/>
      <c r="W776" s="20"/>
      <c r="X776" s="20"/>
      <c r="Y776" s="20"/>
      <c r="Z776" s="20"/>
      <c r="AA776" s="20"/>
      <c r="AB776" s="20"/>
      <c r="AC776" s="20"/>
      <c r="AD776" s="20"/>
      <c r="AE776" s="20"/>
    </row>
    <row r="777">
      <c r="A777" s="20" t="str">
        <f t="shared" ref="A777:B777" si="778">T777</f>
        <v>P26AC</v>
      </c>
      <c r="B777" s="20" t="str">
        <f t="shared" si="778"/>
        <v>Minor OR Procedures for Blood and Blood Forming Organs</v>
      </c>
      <c r="C777" s="20" t="str">
        <f t="shared" si="3"/>
        <v>1</v>
      </c>
      <c r="D777" s="20" t="str">
        <f t="shared" si="4"/>
        <v>26</v>
      </c>
      <c r="E777" s="20" t="str">
        <f t="shared" si="5"/>
        <v>26031</v>
      </c>
      <c r="F777" s="25">
        <v>2603110.0</v>
      </c>
      <c r="G777" s="20" t="s">
        <v>40364</v>
      </c>
      <c r="H777" s="26">
        <v>40455.0</v>
      </c>
      <c r="I777" s="26">
        <v>8037060.0</v>
      </c>
      <c r="J777" s="25">
        <v>0.85</v>
      </c>
      <c r="K777" s="26">
        <v>6831501.0</v>
      </c>
      <c r="L777" s="26">
        <v>8037060.0</v>
      </c>
      <c r="M777" s="25">
        <v>0.85</v>
      </c>
      <c r="N777" s="25">
        <v>0.77</v>
      </c>
      <c r="O777" s="26">
        <v>5260256.0</v>
      </c>
      <c r="P777" s="26">
        <v>2.014835639E11</v>
      </c>
      <c r="Q777" s="26">
        <v>2.15792843171E11</v>
      </c>
      <c r="R777" s="26">
        <v>1.4309279271E10</v>
      </c>
      <c r="S777" s="27">
        <v>0.071</v>
      </c>
      <c r="T777" s="20" t="str">
        <f t="array" ref="T777">INDEX(Sheet10!D:D,MATCH(C777&amp;E777,INDEX(Sheet10!A:A&amp;Sheet10!B:B,0),0))</f>
        <v>P26AC</v>
      </c>
      <c r="U777" s="20" t="str">
        <f>VLOOKUP(T777,Sheet10!D:E,2,FALSE)</f>
        <v>Minor OR Procedures for Blood and Blood Forming Organs</v>
      </c>
      <c r="V777" s="20"/>
      <c r="W777" s="20"/>
      <c r="X777" s="20"/>
      <c r="Y777" s="20"/>
      <c r="Z777" s="20"/>
      <c r="AA777" s="20"/>
      <c r="AB777" s="20"/>
      <c r="AC777" s="20"/>
      <c r="AD777" s="20"/>
      <c r="AE777" s="20"/>
    </row>
    <row r="778">
      <c r="A778" s="20" t="str">
        <f t="shared" ref="A778:B778" si="779">T778</f>
        <v>P26AC</v>
      </c>
      <c r="B778" s="20" t="str">
        <f t="shared" si="779"/>
        <v>Minor OR Procedures for Blood and Blood Forming Organs</v>
      </c>
      <c r="C778" s="20" t="str">
        <f t="shared" si="3"/>
        <v>1</v>
      </c>
      <c r="D778" s="20" t="str">
        <f t="shared" si="4"/>
        <v>26</v>
      </c>
      <c r="E778" s="20" t="str">
        <f t="shared" si="5"/>
        <v>26031</v>
      </c>
      <c r="F778" s="25">
        <v>2603111.0</v>
      </c>
      <c r="G778" s="20" t="s">
        <v>40377</v>
      </c>
      <c r="H778" s="26">
        <v>2437.0</v>
      </c>
      <c r="I778" s="26">
        <v>8037060.0</v>
      </c>
      <c r="J778" s="25">
        <v>1.43</v>
      </c>
      <c r="K778" s="26">
        <v>1.1492996E7</v>
      </c>
      <c r="L778" s="26">
        <v>8037060.0</v>
      </c>
      <c r="M778" s="25">
        <v>1.43</v>
      </c>
      <c r="N778" s="25">
        <v>1.0</v>
      </c>
      <c r="O778" s="26">
        <v>1.1492996E7</v>
      </c>
      <c r="P778" s="26">
        <v>2.59242417E10</v>
      </c>
      <c r="Q778" s="26">
        <v>2.845295993E10</v>
      </c>
      <c r="R778" s="26">
        <v>2.52871823E9</v>
      </c>
      <c r="S778" s="27">
        <v>0.098</v>
      </c>
      <c r="T778" s="20" t="str">
        <f t="array" ref="T778">INDEX(Sheet10!D:D,MATCH(C778&amp;E778,INDEX(Sheet10!A:A&amp;Sheet10!B:B,0),0))</f>
        <v>P26AC</v>
      </c>
      <c r="U778" s="20" t="str">
        <f>VLOOKUP(T778,Sheet10!D:E,2,FALSE)</f>
        <v>Minor OR Procedures for Blood and Blood Forming Organs</v>
      </c>
      <c r="V778" s="20"/>
      <c r="W778" s="20"/>
      <c r="X778" s="20"/>
      <c r="Y778" s="20"/>
      <c r="Z778" s="20"/>
      <c r="AA778" s="20"/>
      <c r="AB778" s="20"/>
      <c r="AC778" s="20"/>
      <c r="AD778" s="20"/>
      <c r="AE778" s="20"/>
    </row>
    <row r="779">
      <c r="A779" s="20" t="str">
        <f t="shared" ref="A779:B779" si="780">T779</f>
        <v>P26AC</v>
      </c>
      <c r="B779" s="20" t="str">
        <f t="shared" si="780"/>
        <v>Minor OR Procedures for Blood and Blood Forming Organs</v>
      </c>
      <c r="C779" s="20" t="str">
        <f t="shared" si="3"/>
        <v>1</v>
      </c>
      <c r="D779" s="20" t="str">
        <f t="shared" si="4"/>
        <v>26</v>
      </c>
      <c r="E779" s="20" t="str">
        <f t="shared" si="5"/>
        <v>26031</v>
      </c>
      <c r="F779" s="25">
        <v>2603112.0</v>
      </c>
      <c r="G779" s="20" t="s">
        <v>40386</v>
      </c>
      <c r="H779" s="25">
        <v>980.0</v>
      </c>
      <c r="I779" s="26">
        <v>8037060.0</v>
      </c>
      <c r="J779" s="25">
        <v>2.4</v>
      </c>
      <c r="K779" s="26">
        <v>1.9288944E7</v>
      </c>
      <c r="L779" s="26">
        <v>8037060.0</v>
      </c>
      <c r="M779" s="25">
        <v>2.4</v>
      </c>
      <c r="N779" s="25">
        <v>1.0</v>
      </c>
      <c r="O779" s="26">
        <v>1.9288944E7</v>
      </c>
      <c r="P779" s="26">
        <v>1.60429177E10</v>
      </c>
      <c r="Q779" s="26">
        <v>1.9208110273E10</v>
      </c>
      <c r="R779" s="26">
        <v>3.165192573E9</v>
      </c>
      <c r="S779" s="27">
        <v>0.197</v>
      </c>
      <c r="T779" s="20" t="str">
        <f t="array" ref="T779">INDEX(Sheet10!D:D,MATCH(C779&amp;E779,INDEX(Sheet10!A:A&amp;Sheet10!B:B,0),0))</f>
        <v>P26AC</v>
      </c>
      <c r="U779" s="20" t="str">
        <f>VLOOKUP(T779,Sheet10!D:E,2,FALSE)</f>
        <v>Minor OR Procedures for Blood and Blood Forming Organs</v>
      </c>
      <c r="V779" s="20"/>
      <c r="W779" s="20"/>
      <c r="X779" s="20"/>
      <c r="Y779" s="20"/>
      <c r="Z779" s="20"/>
      <c r="AA779" s="20"/>
      <c r="AB779" s="20"/>
      <c r="AC779" s="20"/>
      <c r="AD779" s="20"/>
      <c r="AE779" s="20"/>
    </row>
    <row r="780">
      <c r="A780" s="20" t="str">
        <f t="shared" ref="A780:B780" si="781">T780</f>
        <v>99PBX</v>
      </c>
      <c r="B780" s="20" t="str">
        <f t="shared" si="781"/>
        <v>Red Blood Cell Disorders w/ Blood Transfusion</v>
      </c>
      <c r="C780" s="20" t="str">
        <f t="shared" si="3"/>
        <v>1</v>
      </c>
      <c r="D780" s="20" t="str">
        <f t="shared" si="4"/>
        <v>26</v>
      </c>
      <c r="E780" s="20" t="str">
        <f t="shared" si="5"/>
        <v>26611</v>
      </c>
      <c r="F780" s="25">
        <v>2661110.0</v>
      </c>
      <c r="G780" s="20" t="s">
        <v>40397</v>
      </c>
      <c r="H780" s="26">
        <v>155772.0</v>
      </c>
      <c r="I780" s="26">
        <v>8037060.0</v>
      </c>
      <c r="J780" s="25">
        <v>0.7</v>
      </c>
      <c r="K780" s="26">
        <v>5625942.0</v>
      </c>
      <c r="L780" s="26">
        <v>8037060.0</v>
      </c>
      <c r="M780" s="25">
        <v>0.7</v>
      </c>
      <c r="N780" s="25">
        <v>0.83</v>
      </c>
      <c r="O780" s="26">
        <v>4669532.0</v>
      </c>
      <c r="P780" s="26">
        <v>4.916330273E11</v>
      </c>
      <c r="Q780" s="26">
        <v>7.57588060947E11</v>
      </c>
      <c r="R780" s="26">
        <v>2.65955033647E11</v>
      </c>
      <c r="S780" s="27">
        <v>0.541</v>
      </c>
      <c r="T780" s="20" t="str">
        <f t="array" ref="T780">INDEX(Sheet10!D:D,MATCH(C780&amp;E780,INDEX(Sheet10!A:A&amp;Sheet10!B:B,0),0))</f>
        <v>99PBX</v>
      </c>
      <c r="U780" s="20" t="str">
        <f>VLOOKUP(T780,Sheet10!D:E,2,FALSE)</f>
        <v>Red Blood Cell Disorders w/ Blood Transfusion</v>
      </c>
      <c r="V780" s="20"/>
      <c r="W780" s="20"/>
      <c r="X780" s="20"/>
      <c r="Y780" s="20"/>
      <c r="Z780" s="20"/>
      <c r="AA780" s="20"/>
      <c r="AB780" s="20"/>
      <c r="AC780" s="20"/>
      <c r="AD780" s="20"/>
      <c r="AE780" s="20"/>
    </row>
    <row r="781">
      <c r="A781" s="20" t="str">
        <f t="shared" ref="A781:B781" si="782">T781</f>
        <v>99PBX</v>
      </c>
      <c r="B781" s="20" t="str">
        <f t="shared" si="782"/>
        <v>Red Blood Cell Disorders w/ Blood Transfusion</v>
      </c>
      <c r="C781" s="20" t="str">
        <f t="shared" si="3"/>
        <v>1</v>
      </c>
      <c r="D781" s="20" t="str">
        <f t="shared" si="4"/>
        <v>26</v>
      </c>
      <c r="E781" s="20" t="str">
        <f t="shared" si="5"/>
        <v>26611</v>
      </c>
      <c r="F781" s="25">
        <v>2661111.0</v>
      </c>
      <c r="G781" s="20" t="s">
        <v>40402</v>
      </c>
      <c r="H781" s="26">
        <v>117232.0</v>
      </c>
      <c r="I781" s="26">
        <v>8037060.0</v>
      </c>
      <c r="J781" s="25">
        <v>0.8</v>
      </c>
      <c r="K781" s="26">
        <v>6429648.0</v>
      </c>
      <c r="L781" s="26">
        <v>8037060.0</v>
      </c>
      <c r="M781" s="25">
        <v>0.8</v>
      </c>
      <c r="N781" s="25">
        <v>0.74</v>
      </c>
      <c r="O781" s="26">
        <v>4757940.0</v>
      </c>
      <c r="P781" s="26">
        <v>5.303998383E11</v>
      </c>
      <c r="Q781" s="26">
        <v>5.7258173212E11</v>
      </c>
      <c r="R781" s="26">
        <v>4.218189382E10</v>
      </c>
      <c r="S781" s="27">
        <v>0.08</v>
      </c>
      <c r="T781" s="20" t="str">
        <f t="array" ref="T781">INDEX(Sheet10!D:D,MATCH(C781&amp;E781,INDEX(Sheet10!A:A&amp;Sheet10!B:B,0),0))</f>
        <v>99PBX</v>
      </c>
      <c r="U781" s="20" t="str">
        <f>VLOOKUP(T781,Sheet10!D:E,2,FALSE)</f>
        <v>Red Blood Cell Disorders w/ Blood Transfusion</v>
      </c>
      <c r="V781" s="20"/>
      <c r="W781" s="20"/>
      <c r="X781" s="20"/>
      <c r="Y781" s="20"/>
      <c r="Z781" s="20"/>
      <c r="AA781" s="20"/>
      <c r="AB781" s="20"/>
      <c r="AC781" s="20"/>
      <c r="AD781" s="20"/>
      <c r="AE781" s="20"/>
    </row>
    <row r="782">
      <c r="A782" s="20" t="str">
        <f t="shared" ref="A782:B782" si="783">T782</f>
        <v>D26AA</v>
      </c>
      <c r="B782" s="20" t="str">
        <f t="shared" si="783"/>
        <v>Red Blood Cell Disorders w/ Blood Transfusion</v>
      </c>
      <c r="C782" s="20" t="str">
        <f t="shared" si="3"/>
        <v>1</v>
      </c>
      <c r="D782" s="20" t="str">
        <f t="shared" si="4"/>
        <v>26</v>
      </c>
      <c r="E782" s="20" t="str">
        <f t="shared" si="5"/>
        <v>26612</v>
      </c>
      <c r="F782" s="25">
        <v>2661219.0</v>
      </c>
      <c r="G782" s="20" t="s">
        <v>27214</v>
      </c>
      <c r="H782" s="26">
        <v>11407.0</v>
      </c>
      <c r="I782" s="26">
        <v>8037060.0</v>
      </c>
      <c r="J782" s="25">
        <v>0.52</v>
      </c>
      <c r="K782" s="26">
        <v>4179271.0</v>
      </c>
      <c r="L782" s="26">
        <v>8037060.0</v>
      </c>
      <c r="M782" s="25">
        <v>0.52</v>
      </c>
      <c r="N782" s="25">
        <v>1.0</v>
      </c>
      <c r="O782" s="26">
        <v>4179271.0</v>
      </c>
      <c r="P782" s="26">
        <v>4.75324876E10</v>
      </c>
      <c r="Q782" s="26">
        <v>4.9275812489E10</v>
      </c>
      <c r="R782" s="26">
        <v>1.743324889E9</v>
      </c>
      <c r="S782" s="27">
        <v>0.037</v>
      </c>
      <c r="T782" s="20" t="str">
        <f t="array" ref="T782">INDEX(Sheet10!D:D,MATCH(C782&amp;E782,INDEX(Sheet10!A:A&amp;Sheet10!B:B,0),0))</f>
        <v>D26AA</v>
      </c>
      <c r="U782" s="20" t="str">
        <f>VLOOKUP(T782,Sheet10!D:E,2,FALSE)</f>
        <v>Red Blood Cell Disorders w/ Blood Transfusion</v>
      </c>
      <c r="V782" s="20"/>
      <c r="W782" s="20"/>
      <c r="X782" s="20"/>
      <c r="Y782" s="20"/>
      <c r="Z782" s="20"/>
      <c r="AA782" s="20"/>
      <c r="AB782" s="20"/>
      <c r="AC782" s="20"/>
      <c r="AD782" s="20"/>
      <c r="AE782" s="20"/>
    </row>
    <row r="783">
      <c r="A783" s="20" t="str">
        <f t="shared" ref="A783:B783" si="784">T783</f>
        <v>26PBX</v>
      </c>
      <c r="B783" s="20" t="str">
        <f t="shared" si="784"/>
        <v>Coagulation Disorders w/ Coagulation Factor Transfusion</v>
      </c>
      <c r="C783" s="20" t="str">
        <f t="shared" si="3"/>
        <v>1</v>
      </c>
      <c r="D783" s="20" t="str">
        <f t="shared" si="4"/>
        <v>26</v>
      </c>
      <c r="E783" s="20" t="str">
        <f t="shared" si="5"/>
        <v>26621</v>
      </c>
      <c r="F783" s="25">
        <v>2662110.0</v>
      </c>
      <c r="G783" s="20" t="s">
        <v>40414</v>
      </c>
      <c r="H783" s="25">
        <v>546.0</v>
      </c>
      <c r="I783" s="26">
        <v>8037060.0</v>
      </c>
      <c r="J783" s="25">
        <v>1.12</v>
      </c>
      <c r="K783" s="26">
        <v>9001507.0</v>
      </c>
      <c r="L783" s="26">
        <v>8037060.0</v>
      </c>
      <c r="M783" s="25">
        <v>1.12</v>
      </c>
      <c r="N783" s="25">
        <v>1.0</v>
      </c>
      <c r="O783" s="26">
        <v>9001507.0</v>
      </c>
      <c r="P783" s="26">
        <v>9.6864408E9</v>
      </c>
      <c r="Q783" s="26">
        <v>1.0984620233E10</v>
      </c>
      <c r="R783" s="26">
        <v>1.298179433E9</v>
      </c>
      <c r="S783" s="27">
        <v>0.134</v>
      </c>
      <c r="T783" s="20" t="str">
        <f t="array" ref="T783">INDEX(Sheet10!D:D,MATCH(C783&amp;E783,INDEX(Sheet10!A:A&amp;Sheet10!B:B,0),0))</f>
        <v>26PBX</v>
      </c>
      <c r="U783" s="20" t="str">
        <f>VLOOKUP(T783,Sheet10!D:E,2,FALSE)</f>
        <v>Coagulation Disorders w/ Coagulation Factor Transfusion</v>
      </c>
      <c r="V783" s="20"/>
      <c r="W783" s="20"/>
      <c r="X783" s="20"/>
      <c r="Y783" s="20"/>
      <c r="Z783" s="20"/>
      <c r="AA783" s="20"/>
      <c r="AB783" s="20"/>
      <c r="AC783" s="20"/>
      <c r="AD783" s="20"/>
      <c r="AE783" s="20"/>
    </row>
    <row r="784">
      <c r="A784" s="20" t="str">
        <f t="shared" ref="A784:B784" si="785">T784</f>
        <v>26PBX</v>
      </c>
      <c r="B784" s="20" t="str">
        <f t="shared" si="785"/>
        <v>Coagulation Disorders w/ Coagulation Factor Transfusion</v>
      </c>
      <c r="C784" s="20" t="str">
        <f t="shared" si="3"/>
        <v>1</v>
      </c>
      <c r="D784" s="20" t="str">
        <f t="shared" si="4"/>
        <v>26</v>
      </c>
      <c r="E784" s="20" t="str">
        <f t="shared" si="5"/>
        <v>26621</v>
      </c>
      <c r="F784" s="25">
        <v>2662111.0</v>
      </c>
      <c r="G784" s="20" t="s">
        <v>40420</v>
      </c>
      <c r="H784" s="25">
        <v>67.0</v>
      </c>
      <c r="I784" s="26">
        <v>8037060.0</v>
      </c>
      <c r="J784" s="25">
        <v>1.92</v>
      </c>
      <c r="K784" s="26">
        <v>1.5431155E7</v>
      </c>
      <c r="L784" s="26">
        <v>8037060.0</v>
      </c>
      <c r="M784" s="25">
        <v>1.92</v>
      </c>
      <c r="N784" s="25">
        <v>1.0</v>
      </c>
      <c r="O784" s="26">
        <v>1.5431155E7</v>
      </c>
      <c r="P784" s="26">
        <v>1.230244E9</v>
      </c>
      <c r="Q784" s="26">
        <v>1.472269896E9</v>
      </c>
      <c r="R784" s="26">
        <v>2.42025896E8</v>
      </c>
      <c r="S784" s="27">
        <v>0.197</v>
      </c>
      <c r="T784" s="20" t="str">
        <f t="array" ref="T784">INDEX(Sheet10!D:D,MATCH(C784&amp;E784,INDEX(Sheet10!A:A&amp;Sheet10!B:B,0),0))</f>
        <v>26PBX</v>
      </c>
      <c r="U784" s="20" t="str">
        <f>VLOOKUP(T784,Sheet10!D:E,2,FALSE)</f>
        <v>Coagulation Disorders w/ Coagulation Factor Transfusion</v>
      </c>
      <c r="V784" s="20"/>
      <c r="W784" s="20"/>
      <c r="X784" s="20"/>
      <c r="Y784" s="20"/>
      <c r="Z784" s="20"/>
      <c r="AA784" s="20"/>
      <c r="AB784" s="20"/>
      <c r="AC784" s="20"/>
      <c r="AD784" s="20"/>
      <c r="AE784" s="20"/>
    </row>
    <row r="785">
      <c r="A785" s="20" t="str">
        <f t="shared" ref="A785:B785" si="786">T785</f>
        <v>99PBX</v>
      </c>
      <c r="B785" s="20" t="str">
        <f t="shared" si="786"/>
        <v>Red Blood Cell Disorders w/ Blood Transfusion</v>
      </c>
      <c r="C785" s="20" t="str">
        <f t="shared" si="3"/>
        <v>1</v>
      </c>
      <c r="D785" s="20" t="str">
        <f t="shared" si="4"/>
        <v>26</v>
      </c>
      <c r="E785" s="20" t="str">
        <f t="shared" si="5"/>
        <v>26622</v>
      </c>
      <c r="F785" s="25">
        <v>2662210.0</v>
      </c>
      <c r="G785" s="20" t="s">
        <v>40427</v>
      </c>
      <c r="H785" s="26">
        <v>9608.0</v>
      </c>
      <c r="I785" s="26">
        <v>8037060.0</v>
      </c>
      <c r="J785" s="25">
        <v>0.8</v>
      </c>
      <c r="K785" s="26">
        <v>6429648.0</v>
      </c>
      <c r="L785" s="26">
        <v>8037060.0</v>
      </c>
      <c r="M785" s="25">
        <v>0.8</v>
      </c>
      <c r="N785" s="25">
        <v>1.0</v>
      </c>
      <c r="O785" s="26">
        <v>6429648.0</v>
      </c>
      <c r="P785" s="26">
        <v>5.8386966E10</v>
      </c>
      <c r="Q785" s="26">
        <v>6.4159504145E10</v>
      </c>
      <c r="R785" s="26">
        <v>5.772538145E9</v>
      </c>
      <c r="S785" s="27">
        <v>0.099</v>
      </c>
      <c r="T785" s="20" t="str">
        <f t="array" ref="T785">INDEX(Sheet10!D:D,MATCH(C785&amp;E785,INDEX(Sheet10!A:A&amp;Sheet10!B:B,0),0))</f>
        <v>99PBX</v>
      </c>
      <c r="U785" s="20" t="str">
        <f>VLOOKUP(T785,Sheet10!D:E,2,FALSE)</f>
        <v>Red Blood Cell Disorders w/ Blood Transfusion</v>
      </c>
      <c r="V785" s="20"/>
      <c r="W785" s="20"/>
      <c r="X785" s="20"/>
      <c r="Y785" s="20"/>
      <c r="Z785" s="20"/>
      <c r="AA785" s="20"/>
      <c r="AB785" s="20"/>
      <c r="AC785" s="20"/>
      <c r="AD785" s="20"/>
      <c r="AE785" s="20"/>
    </row>
    <row r="786">
      <c r="A786" s="20" t="str">
        <f t="shared" ref="A786:B786" si="787">T786</f>
        <v>99PBX</v>
      </c>
      <c r="B786" s="20" t="str">
        <f t="shared" si="787"/>
        <v>Red Blood Cell Disorders w/ Blood Transfusion</v>
      </c>
      <c r="C786" s="20" t="str">
        <f t="shared" si="3"/>
        <v>1</v>
      </c>
      <c r="D786" s="20" t="str">
        <f t="shared" si="4"/>
        <v>26</v>
      </c>
      <c r="E786" s="20" t="str">
        <f t="shared" si="5"/>
        <v>26622</v>
      </c>
      <c r="F786" s="25">
        <v>2662211.0</v>
      </c>
      <c r="G786" s="20" t="s">
        <v>40434</v>
      </c>
      <c r="H786" s="26">
        <v>4299.0</v>
      </c>
      <c r="I786" s="26">
        <v>8037060.0</v>
      </c>
      <c r="J786" s="25">
        <v>1.43</v>
      </c>
      <c r="K786" s="26">
        <v>1.1492996E7</v>
      </c>
      <c r="L786" s="26">
        <v>8037060.0</v>
      </c>
      <c r="M786" s="25">
        <v>1.43</v>
      </c>
      <c r="N786" s="25">
        <v>1.0</v>
      </c>
      <c r="O786" s="26">
        <v>1.1492996E7</v>
      </c>
      <c r="P786" s="26">
        <v>4.61488982E10</v>
      </c>
      <c r="Q786" s="26">
        <v>5.0862252607E10</v>
      </c>
      <c r="R786" s="26">
        <v>4.713354407E9</v>
      </c>
      <c r="S786" s="27">
        <v>0.102</v>
      </c>
      <c r="T786" s="20" t="str">
        <f t="array" ref="T786">INDEX(Sheet10!D:D,MATCH(C786&amp;E786,INDEX(Sheet10!A:A&amp;Sheet10!B:B,0),0))</f>
        <v>99PBX</v>
      </c>
      <c r="U786" s="20" t="str">
        <f>VLOOKUP(T786,Sheet10!D:E,2,FALSE)</f>
        <v>Red Blood Cell Disorders w/ Blood Transfusion</v>
      </c>
      <c r="V786" s="20"/>
      <c r="W786" s="20"/>
      <c r="X786" s="20"/>
      <c r="Y786" s="20"/>
      <c r="Z786" s="20"/>
      <c r="AA786" s="20"/>
      <c r="AB786" s="20"/>
      <c r="AC786" s="20"/>
      <c r="AD786" s="20"/>
      <c r="AE786" s="20"/>
    </row>
    <row r="787">
      <c r="A787" s="20" t="str">
        <f t="shared" ref="A787:B787" si="788">T787</f>
        <v>99PBX</v>
      </c>
      <c r="B787" s="20" t="str">
        <f t="shared" si="788"/>
        <v>Red Blood Cell Disorders w/ Blood Transfusion</v>
      </c>
      <c r="C787" s="20" t="str">
        <f t="shared" si="3"/>
        <v>1</v>
      </c>
      <c r="D787" s="20" t="str">
        <f t="shared" si="4"/>
        <v>26</v>
      </c>
      <c r="E787" s="20" t="str">
        <f t="shared" si="5"/>
        <v>26622</v>
      </c>
      <c r="F787" s="25">
        <v>2662212.0</v>
      </c>
      <c r="G787" s="20" t="s">
        <v>40439</v>
      </c>
      <c r="H787" s="25">
        <v>958.0</v>
      </c>
      <c r="I787" s="26">
        <v>8037060.0</v>
      </c>
      <c r="J787" s="25">
        <v>2.03</v>
      </c>
      <c r="K787" s="26">
        <v>1.6315232E7</v>
      </c>
      <c r="L787" s="26">
        <v>8037060.0</v>
      </c>
      <c r="M787" s="25">
        <v>2.03</v>
      </c>
      <c r="N787" s="25">
        <v>1.0</v>
      </c>
      <c r="O787" s="26">
        <v>1.6315232E7</v>
      </c>
      <c r="P787" s="26">
        <v>1.40251252E10</v>
      </c>
      <c r="Q787" s="26">
        <v>1.5898289397E10</v>
      </c>
      <c r="R787" s="26">
        <v>1.873164197E9</v>
      </c>
      <c r="S787" s="27">
        <v>0.134</v>
      </c>
      <c r="T787" s="20" t="str">
        <f t="array" ref="T787">INDEX(Sheet10!D:D,MATCH(C787&amp;E787,INDEX(Sheet10!A:A&amp;Sheet10!B:B,0),0))</f>
        <v>99PBX</v>
      </c>
      <c r="U787" s="20" t="str">
        <f>VLOOKUP(T787,Sheet10!D:E,2,FALSE)</f>
        <v>Red Blood Cell Disorders w/ Blood Transfusion</v>
      </c>
      <c r="V787" s="20"/>
      <c r="W787" s="20"/>
      <c r="X787" s="20"/>
      <c r="Y787" s="20"/>
      <c r="Z787" s="20"/>
      <c r="AA787" s="20"/>
      <c r="AB787" s="20"/>
      <c r="AC787" s="20"/>
      <c r="AD787" s="20"/>
      <c r="AE787" s="20"/>
    </row>
    <row r="788">
      <c r="A788" s="20" t="str">
        <f t="shared" ref="A788:B788" si="789">T788</f>
        <v>D26AB</v>
      </c>
      <c r="B788" s="20" t="str">
        <f t="shared" si="789"/>
        <v>Coagulation Disorders w/ Coagulation Factor Transfusion</v>
      </c>
      <c r="C788" s="20" t="str">
        <f t="shared" si="3"/>
        <v>1</v>
      </c>
      <c r="D788" s="20" t="str">
        <f t="shared" si="4"/>
        <v>26</v>
      </c>
      <c r="E788" s="20" t="str">
        <f t="shared" si="5"/>
        <v>26623</v>
      </c>
      <c r="F788" s="25">
        <v>2662310.0</v>
      </c>
      <c r="G788" s="20" t="s">
        <v>40446</v>
      </c>
      <c r="H788" s="26">
        <v>7893.0</v>
      </c>
      <c r="I788" s="26">
        <v>8037060.0</v>
      </c>
      <c r="J788" s="25">
        <v>0.68</v>
      </c>
      <c r="K788" s="26">
        <v>5465201.0</v>
      </c>
      <c r="L788" s="26">
        <v>8037060.0</v>
      </c>
      <c r="M788" s="25">
        <v>0.68</v>
      </c>
      <c r="N788" s="25">
        <v>1.0</v>
      </c>
      <c r="O788" s="26">
        <v>5465201.0</v>
      </c>
      <c r="P788" s="26">
        <v>5.0806335E10</v>
      </c>
      <c r="Q788" s="26">
        <v>5.2994645202E10</v>
      </c>
      <c r="R788" s="26">
        <v>2.188310202E9</v>
      </c>
      <c r="S788" s="27">
        <v>0.043</v>
      </c>
      <c r="T788" s="20" t="str">
        <f t="array" ref="T788">INDEX(Sheet10!D:D,MATCH(C788&amp;E788,INDEX(Sheet10!A:A&amp;Sheet10!B:B,0),0))</f>
        <v>D26AB</v>
      </c>
      <c r="U788" s="20" t="str">
        <f>VLOOKUP(T788,Sheet10!D:E,2,FALSE)</f>
        <v>Coagulation Disorders w/ Coagulation Factor Transfusion</v>
      </c>
      <c r="V788" s="20"/>
      <c r="W788" s="20"/>
      <c r="X788" s="20"/>
      <c r="Y788" s="20"/>
      <c r="Z788" s="20"/>
      <c r="AA788" s="20"/>
      <c r="AB788" s="20"/>
      <c r="AC788" s="20"/>
      <c r="AD788" s="20"/>
      <c r="AE788" s="20"/>
    </row>
    <row r="789">
      <c r="A789" s="20" t="str">
        <f t="shared" ref="A789:B789" si="790">T789</f>
        <v>D26AB</v>
      </c>
      <c r="B789" s="20" t="str">
        <f t="shared" si="790"/>
        <v>Coagulation Disorders w/ Coagulation Factor Transfusion</v>
      </c>
      <c r="C789" s="20" t="str">
        <f t="shared" si="3"/>
        <v>1</v>
      </c>
      <c r="D789" s="20" t="str">
        <f t="shared" si="4"/>
        <v>26</v>
      </c>
      <c r="E789" s="20" t="str">
        <f t="shared" si="5"/>
        <v>26623</v>
      </c>
      <c r="F789" s="25">
        <v>2662311.0</v>
      </c>
      <c r="G789" s="20" t="s">
        <v>40453</v>
      </c>
      <c r="H789" s="25">
        <v>140.0</v>
      </c>
      <c r="I789" s="26">
        <v>8037060.0</v>
      </c>
      <c r="J789" s="25">
        <v>1.39</v>
      </c>
      <c r="K789" s="26">
        <v>1.1171513E7</v>
      </c>
      <c r="L789" s="26">
        <v>8037060.0</v>
      </c>
      <c r="M789" s="25">
        <v>1.39</v>
      </c>
      <c r="N789" s="25">
        <v>1.0</v>
      </c>
      <c r="O789" s="26">
        <v>1.1171513E7</v>
      </c>
      <c r="P789" s="26">
        <v>1.8191876E9</v>
      </c>
      <c r="Q789" s="26">
        <v>1.679471542E9</v>
      </c>
      <c r="R789" s="26">
        <v>-1.39716058E8</v>
      </c>
      <c r="S789" s="27">
        <v>-0.077</v>
      </c>
      <c r="T789" s="20" t="str">
        <f t="array" ref="T789">INDEX(Sheet10!D:D,MATCH(C789&amp;E789,INDEX(Sheet10!A:A&amp;Sheet10!B:B,0),0))</f>
        <v>D26AB</v>
      </c>
      <c r="U789" s="20" t="str">
        <f>VLOOKUP(T789,Sheet10!D:E,2,FALSE)</f>
        <v>Coagulation Disorders w/ Coagulation Factor Transfusion</v>
      </c>
      <c r="V789" s="20"/>
      <c r="W789" s="20"/>
      <c r="X789" s="20"/>
      <c r="Y789" s="20"/>
      <c r="Z789" s="20"/>
      <c r="AA789" s="20"/>
      <c r="AB789" s="20"/>
      <c r="AC789" s="20"/>
      <c r="AD789" s="20"/>
      <c r="AE789" s="20"/>
    </row>
    <row r="790">
      <c r="A790" s="20" t="str">
        <f t="shared" ref="A790:B790" si="791">T790</f>
        <v>99PBX</v>
      </c>
      <c r="B790" s="20" t="str">
        <f t="shared" si="791"/>
        <v>Red Blood Cell Disorders w/ Blood Transfusion</v>
      </c>
      <c r="C790" s="20" t="str">
        <f t="shared" si="3"/>
        <v>1</v>
      </c>
      <c r="D790" s="20" t="str">
        <f t="shared" si="4"/>
        <v>26</v>
      </c>
      <c r="E790" s="20" t="str">
        <f t="shared" si="5"/>
        <v>26631</v>
      </c>
      <c r="F790" s="25">
        <v>2663110.0</v>
      </c>
      <c r="G790" s="20" t="s">
        <v>40460</v>
      </c>
      <c r="H790" s="26">
        <v>1960.0</v>
      </c>
      <c r="I790" s="26">
        <v>8037060.0</v>
      </c>
      <c r="J790" s="25">
        <v>0.74</v>
      </c>
      <c r="K790" s="26">
        <v>5947424.0</v>
      </c>
      <c r="L790" s="26">
        <v>8037060.0</v>
      </c>
      <c r="M790" s="25">
        <v>0.74</v>
      </c>
      <c r="N790" s="25">
        <v>1.0</v>
      </c>
      <c r="O790" s="26">
        <v>5947424.0</v>
      </c>
      <c r="P790" s="26">
        <v>1.08360812E10</v>
      </c>
      <c r="Q790" s="26">
        <v>1.1900790324E10</v>
      </c>
      <c r="R790" s="26">
        <v>1.064709124E9</v>
      </c>
      <c r="S790" s="27">
        <v>0.098</v>
      </c>
      <c r="T790" s="20" t="str">
        <f t="array" ref="T790">INDEX(Sheet10!D:D,MATCH(C790&amp;E790,INDEX(Sheet10!A:A&amp;Sheet10!B:B,0),0))</f>
        <v>99PBX</v>
      </c>
      <c r="U790" s="20" t="str">
        <f>VLOOKUP(T790,Sheet10!D:E,2,FALSE)</f>
        <v>Red Blood Cell Disorders w/ Blood Transfusion</v>
      </c>
      <c r="V790" s="20"/>
      <c r="W790" s="20"/>
      <c r="X790" s="20"/>
      <c r="Y790" s="20"/>
      <c r="Z790" s="20"/>
      <c r="AA790" s="20"/>
      <c r="AB790" s="20"/>
      <c r="AC790" s="20"/>
      <c r="AD790" s="20"/>
      <c r="AE790" s="20"/>
    </row>
    <row r="791">
      <c r="A791" s="20" t="str">
        <f t="shared" ref="A791:B791" si="792">T791</f>
        <v>99PBX</v>
      </c>
      <c r="B791" s="20" t="str">
        <f t="shared" si="792"/>
        <v>Red Blood Cell Disorders w/ Blood Transfusion</v>
      </c>
      <c r="C791" s="20" t="str">
        <f t="shared" si="3"/>
        <v>1</v>
      </c>
      <c r="D791" s="20" t="str">
        <f t="shared" si="4"/>
        <v>26</v>
      </c>
      <c r="E791" s="20" t="str">
        <f t="shared" si="5"/>
        <v>26631</v>
      </c>
      <c r="F791" s="25">
        <v>2663111.0</v>
      </c>
      <c r="G791" s="20" t="s">
        <v>40469</v>
      </c>
      <c r="H791" s="25">
        <v>105.0</v>
      </c>
      <c r="I791" s="26">
        <v>8037060.0</v>
      </c>
      <c r="J791" s="25">
        <v>1.26</v>
      </c>
      <c r="K791" s="26">
        <v>1.0126696E7</v>
      </c>
      <c r="L791" s="26">
        <v>8037060.0</v>
      </c>
      <c r="M791" s="25">
        <v>1.26</v>
      </c>
      <c r="N791" s="25">
        <v>1.21</v>
      </c>
      <c r="O791" s="26">
        <v>1.2253302E7</v>
      </c>
      <c r="P791" s="26">
        <v>1.2900121E9</v>
      </c>
      <c r="Q791" s="26">
        <v>1.305292676E9</v>
      </c>
      <c r="R791" s="26">
        <v>1.5280576E7</v>
      </c>
      <c r="S791" s="27">
        <v>0.012</v>
      </c>
      <c r="T791" s="20" t="str">
        <f t="array" ref="T791">INDEX(Sheet10!D:D,MATCH(C791&amp;E791,INDEX(Sheet10!A:A&amp;Sheet10!B:B,0),0))</f>
        <v>99PBX</v>
      </c>
      <c r="U791" s="20" t="str">
        <f>VLOOKUP(T791,Sheet10!D:E,2,FALSE)</f>
        <v>Red Blood Cell Disorders w/ Blood Transfusion</v>
      </c>
      <c r="V791" s="20"/>
      <c r="W791" s="20"/>
      <c r="X791" s="20"/>
      <c r="Y791" s="20"/>
      <c r="Z791" s="20"/>
      <c r="AA791" s="20"/>
      <c r="AB791" s="20"/>
      <c r="AC791" s="20"/>
      <c r="AD791" s="20"/>
      <c r="AE791" s="20"/>
    </row>
    <row r="792">
      <c r="A792" s="20" t="str">
        <f t="shared" ref="A792:B792" si="793">T792</f>
        <v>D26AC</v>
      </c>
      <c r="B792" s="20" t="str">
        <f t="shared" si="793"/>
        <v>Reticuloendothelial and Immunity Disorders w/ Blood Transfusion</v>
      </c>
      <c r="C792" s="20" t="str">
        <f t="shared" si="3"/>
        <v>1</v>
      </c>
      <c r="D792" s="20" t="str">
        <f t="shared" si="4"/>
        <v>26</v>
      </c>
      <c r="E792" s="20" t="str">
        <f t="shared" si="5"/>
        <v>26632</v>
      </c>
      <c r="F792" s="25">
        <v>2663210.0</v>
      </c>
      <c r="G792" s="20" t="s">
        <v>40478</v>
      </c>
      <c r="H792" s="26">
        <v>26165.0</v>
      </c>
      <c r="I792" s="26">
        <v>8037060.0</v>
      </c>
      <c r="J792" s="25">
        <v>0.56</v>
      </c>
      <c r="K792" s="26">
        <v>4500754.0</v>
      </c>
      <c r="L792" s="26">
        <v>8037060.0</v>
      </c>
      <c r="M792" s="25">
        <v>0.56</v>
      </c>
      <c r="N792" s="25">
        <v>1.0</v>
      </c>
      <c r="O792" s="26">
        <v>4500754.0</v>
      </c>
      <c r="P792" s="26">
        <v>1.069367823E11</v>
      </c>
      <c r="Q792" s="26">
        <v>1.20629095944E11</v>
      </c>
      <c r="R792" s="26">
        <v>1.3692313644E10</v>
      </c>
      <c r="S792" s="27">
        <v>0.128</v>
      </c>
      <c r="T792" s="20" t="str">
        <f t="array" ref="T792">INDEX(Sheet10!D:D,MATCH(C792&amp;E792,INDEX(Sheet10!A:A&amp;Sheet10!B:B,0),0))</f>
        <v>D26AC</v>
      </c>
      <c r="U792" s="20" t="str">
        <f>VLOOKUP(T792,Sheet10!D:E,2,FALSE)</f>
        <v>Reticuloendothelial and Immunity Disorders w/ Blood Transfusion</v>
      </c>
      <c r="V792" s="20"/>
      <c r="W792" s="20"/>
      <c r="X792" s="20"/>
      <c r="Y792" s="20"/>
      <c r="Z792" s="20"/>
      <c r="AA792" s="20"/>
      <c r="AB792" s="20"/>
      <c r="AC792" s="20"/>
      <c r="AD792" s="20"/>
      <c r="AE792" s="20"/>
    </row>
    <row r="793">
      <c r="A793" s="20" t="str">
        <f t="shared" ref="A793:B793" si="794">T793</f>
        <v>D26AC</v>
      </c>
      <c r="B793" s="20" t="str">
        <f t="shared" si="794"/>
        <v>Reticuloendothelial and Immunity Disorders w/ Blood Transfusion</v>
      </c>
      <c r="C793" s="20" t="str">
        <f t="shared" si="3"/>
        <v>1</v>
      </c>
      <c r="D793" s="20" t="str">
        <f t="shared" si="4"/>
        <v>26</v>
      </c>
      <c r="E793" s="20" t="str">
        <f t="shared" si="5"/>
        <v>26632</v>
      </c>
      <c r="F793" s="25">
        <v>2663211.0</v>
      </c>
      <c r="G793" s="20" t="s">
        <v>40485</v>
      </c>
      <c r="H793" s="25">
        <v>303.0</v>
      </c>
      <c r="I793" s="26">
        <v>8037060.0</v>
      </c>
      <c r="J793" s="25">
        <v>1.08</v>
      </c>
      <c r="K793" s="26">
        <v>8680025.0</v>
      </c>
      <c r="L793" s="26">
        <v>8037060.0</v>
      </c>
      <c r="M793" s="25">
        <v>1.08</v>
      </c>
      <c r="N793" s="25">
        <v>1.0</v>
      </c>
      <c r="O793" s="26">
        <v>8680025.0</v>
      </c>
      <c r="P793" s="26">
        <v>2.133555E9</v>
      </c>
      <c r="Q793" s="26">
        <v>2.700922514E9</v>
      </c>
      <c r="R793" s="26">
        <v>5.67367514E8</v>
      </c>
      <c r="S793" s="27">
        <v>0.266</v>
      </c>
      <c r="T793" s="20" t="str">
        <f t="array" ref="T793">INDEX(Sheet10!D:D,MATCH(C793&amp;E793,INDEX(Sheet10!A:A&amp;Sheet10!B:B,0),0))</f>
        <v>D26AC</v>
      </c>
      <c r="U793" s="20" t="str">
        <f>VLOOKUP(T793,Sheet10!D:E,2,FALSE)</f>
        <v>Reticuloendothelial and Immunity Disorders w/ Blood Transfusion</v>
      </c>
      <c r="V793" s="20"/>
      <c r="W793" s="20"/>
      <c r="X793" s="20"/>
      <c r="Y793" s="20"/>
      <c r="Z793" s="20"/>
      <c r="AA793" s="20"/>
      <c r="AB793" s="20"/>
      <c r="AC793" s="20"/>
      <c r="AD793" s="20"/>
      <c r="AE793" s="20"/>
    </row>
    <row r="794">
      <c r="A794" s="20" t="str">
        <f t="shared" ref="A794:B794" si="795">T794</f>
        <v>D27AA</v>
      </c>
      <c r="B794" s="20" t="str">
        <f t="shared" si="795"/>
        <v>Myeloproliferatif Major OR Proc.</v>
      </c>
      <c r="C794" s="20" t="str">
        <f t="shared" si="3"/>
        <v>1</v>
      </c>
      <c r="D794" s="20" t="str">
        <f t="shared" si="4"/>
        <v>27</v>
      </c>
      <c r="E794" s="20" t="str">
        <f t="shared" si="5"/>
        <v>27011</v>
      </c>
      <c r="F794" s="25">
        <v>2701119.0</v>
      </c>
      <c r="G794" s="20" t="s">
        <v>27225</v>
      </c>
      <c r="H794" s="25">
        <v>166.0</v>
      </c>
      <c r="I794" s="26">
        <v>8037060.0</v>
      </c>
      <c r="J794" s="25">
        <v>2.8</v>
      </c>
      <c r="K794" s="26">
        <v>2.2503768E7</v>
      </c>
      <c r="L794" s="26">
        <v>8037060.0</v>
      </c>
      <c r="M794" s="25">
        <v>2.8</v>
      </c>
      <c r="N794" s="25">
        <v>1.04</v>
      </c>
      <c r="O794" s="26">
        <v>2.3403919E7</v>
      </c>
      <c r="P794" s="26">
        <v>3.9273028E9</v>
      </c>
      <c r="Q794" s="26">
        <v>3.942867476E9</v>
      </c>
      <c r="R794" s="26">
        <v>1.5564676E7</v>
      </c>
      <c r="S794" s="27">
        <v>0.004</v>
      </c>
      <c r="T794" s="20" t="str">
        <f t="array" ref="T794">INDEX(Sheet10!D:D,MATCH(C794&amp;E794,INDEX(Sheet10!A:A&amp;Sheet10!B:B,0),0))</f>
        <v>D27AA</v>
      </c>
      <c r="U794" s="20" t="str">
        <f>VLOOKUP(T794,Sheet10!D:E,2,FALSE)</f>
        <v>Myeloproliferatif Major OR Proc.</v>
      </c>
      <c r="V794" s="20"/>
      <c r="W794" s="20"/>
      <c r="X794" s="20"/>
      <c r="Y794" s="20"/>
      <c r="Z794" s="20"/>
      <c r="AA794" s="20"/>
      <c r="AB794" s="20"/>
      <c r="AC794" s="20"/>
      <c r="AD794" s="20"/>
      <c r="AE794" s="20"/>
    </row>
    <row r="795">
      <c r="A795" s="20" t="str">
        <f t="shared" ref="A795:B795" si="796">T795</f>
        <v>~ P27AA</v>
      </c>
      <c r="B795" s="20" t="str">
        <f t="shared" si="796"/>
        <v>Myeloproliferatif Other OR Proc.</v>
      </c>
      <c r="C795" s="20" t="str">
        <f t="shared" si="3"/>
        <v>1</v>
      </c>
      <c r="D795" s="20" t="str">
        <f t="shared" si="4"/>
        <v>27</v>
      </c>
      <c r="E795" s="20" t="str">
        <f t="shared" si="5"/>
        <v>27021</v>
      </c>
      <c r="F795" s="25">
        <v>2702110.0</v>
      </c>
      <c r="G795" s="20" t="s">
        <v>40516</v>
      </c>
      <c r="H795" s="25">
        <v>590.0</v>
      </c>
      <c r="I795" s="26">
        <v>8037060.0</v>
      </c>
      <c r="J795" s="25">
        <v>1.76</v>
      </c>
      <c r="K795" s="26">
        <v>1.4145226E7</v>
      </c>
      <c r="L795" s="26">
        <v>8037060.0</v>
      </c>
      <c r="M795" s="25">
        <v>1.76</v>
      </c>
      <c r="N795" s="25">
        <v>1.0</v>
      </c>
      <c r="O795" s="26">
        <v>1.4145226E7</v>
      </c>
      <c r="P795" s="26">
        <v>7.1211573E9</v>
      </c>
      <c r="Q795" s="26">
        <v>8.498247058E9</v>
      </c>
      <c r="R795" s="26">
        <v>1.377089758E9</v>
      </c>
      <c r="S795" s="27">
        <v>0.193</v>
      </c>
      <c r="T795" s="20" t="str">
        <f t="array" ref="T795">INDEX(Sheet10!D:D,MATCH(C795&amp;E795,INDEX(Sheet10!A:A&amp;Sheet10!B:B,0),0))</f>
        <v>~ P27AA</v>
      </c>
      <c r="U795" s="20" t="str">
        <f>VLOOKUP(T795,Sheet10!D:E,2,FALSE)</f>
        <v>Myeloproliferatif Other OR Proc.</v>
      </c>
      <c r="V795" s="20"/>
      <c r="W795" s="20"/>
      <c r="X795" s="20"/>
      <c r="Y795" s="20"/>
      <c r="Z795" s="20"/>
      <c r="AA795" s="20"/>
      <c r="AB795" s="20"/>
      <c r="AC795" s="20"/>
      <c r="AD795" s="20"/>
      <c r="AE795" s="20"/>
    </row>
    <row r="796">
      <c r="A796" s="20" t="str">
        <f t="shared" ref="A796:B796" si="797">T796</f>
        <v>~ P27AA</v>
      </c>
      <c r="B796" s="20" t="str">
        <f t="shared" si="797"/>
        <v>Myeloproliferatif Other OR Proc.</v>
      </c>
      <c r="C796" s="20" t="str">
        <f t="shared" si="3"/>
        <v>1</v>
      </c>
      <c r="D796" s="20" t="str">
        <f t="shared" si="4"/>
        <v>27</v>
      </c>
      <c r="E796" s="20" t="str">
        <f t="shared" si="5"/>
        <v>27021</v>
      </c>
      <c r="F796" s="25">
        <v>2702111.0</v>
      </c>
      <c r="G796" s="20" t="s">
        <v>40525</v>
      </c>
      <c r="H796" s="25">
        <v>195.0</v>
      </c>
      <c r="I796" s="26">
        <v>8037060.0</v>
      </c>
      <c r="J796" s="25">
        <v>3.89</v>
      </c>
      <c r="K796" s="26">
        <v>3.1264163E7</v>
      </c>
      <c r="L796" s="26">
        <v>8037060.0</v>
      </c>
      <c r="M796" s="25">
        <v>3.89</v>
      </c>
      <c r="N796" s="25">
        <v>1.35</v>
      </c>
      <c r="O796" s="26">
        <v>4.2206621E7</v>
      </c>
      <c r="P796" s="26">
        <v>8.3382973E9</v>
      </c>
      <c r="Q796" s="26">
        <v>8.37708704E9</v>
      </c>
      <c r="R796" s="26">
        <v>3.878974E7</v>
      </c>
      <c r="S796" s="27">
        <v>0.005</v>
      </c>
      <c r="T796" s="20" t="str">
        <f t="array" ref="T796">INDEX(Sheet10!D:D,MATCH(C796&amp;E796,INDEX(Sheet10!A:A&amp;Sheet10!B:B,0),0))</f>
        <v>~ P27AA</v>
      </c>
      <c r="U796" s="20" t="str">
        <f>VLOOKUP(T796,Sheet10!D:E,2,FALSE)</f>
        <v>Myeloproliferatif Other OR Proc.</v>
      </c>
      <c r="V796" s="20"/>
      <c r="W796" s="20"/>
      <c r="X796" s="20"/>
      <c r="Y796" s="20"/>
      <c r="Z796" s="20"/>
      <c r="AA796" s="20"/>
      <c r="AB796" s="20"/>
      <c r="AC796" s="20"/>
      <c r="AD796" s="20"/>
      <c r="AE796" s="20"/>
    </row>
    <row r="797">
      <c r="A797" s="20" t="str">
        <f t="shared" ref="A797:B797" si="798">T797</f>
        <v>D27AD</v>
      </c>
      <c r="B797" s="20" t="str">
        <f t="shared" si="798"/>
        <v>Lymphoma Non Hodgkin w/ Major OR Proc.</v>
      </c>
      <c r="C797" s="20" t="str">
        <f t="shared" si="3"/>
        <v>1</v>
      </c>
      <c r="D797" s="20" t="str">
        <f t="shared" si="4"/>
        <v>27</v>
      </c>
      <c r="E797" s="20" t="str">
        <f t="shared" si="5"/>
        <v>27071</v>
      </c>
      <c r="F797" s="25">
        <v>2707110.0</v>
      </c>
      <c r="G797" s="20" t="s">
        <v>40534</v>
      </c>
      <c r="H797" s="25">
        <v>481.0</v>
      </c>
      <c r="I797" s="26">
        <v>8037060.0</v>
      </c>
      <c r="J797" s="25">
        <v>2.31</v>
      </c>
      <c r="K797" s="26">
        <v>1.8565609E7</v>
      </c>
      <c r="L797" s="26">
        <v>8037060.0</v>
      </c>
      <c r="M797" s="25">
        <v>2.31</v>
      </c>
      <c r="N797" s="25">
        <v>1.0</v>
      </c>
      <c r="O797" s="26">
        <v>1.8565609E7</v>
      </c>
      <c r="P797" s="26">
        <v>7.8208053E9</v>
      </c>
      <c r="Q797" s="26">
        <v>9.086067653E9</v>
      </c>
      <c r="R797" s="26">
        <v>1.265262353E9</v>
      </c>
      <c r="S797" s="27">
        <v>0.162</v>
      </c>
      <c r="T797" s="20" t="str">
        <f t="array" ref="T797">INDEX(Sheet10!D:D,MATCH(C797&amp;E797,INDEX(Sheet10!A:A&amp;Sheet10!B:B,0),0))</f>
        <v>D27AD</v>
      </c>
      <c r="U797" s="20" t="str">
        <f>VLOOKUP(T797,Sheet10!D:E,2,FALSE)</f>
        <v>Lymphoma Non Hodgkin w/ Major OR Proc.</v>
      </c>
      <c r="V797" s="20"/>
      <c r="W797" s="20"/>
      <c r="X797" s="20"/>
      <c r="Y797" s="20"/>
      <c r="Z797" s="20"/>
      <c r="AA797" s="20"/>
      <c r="AB797" s="20"/>
      <c r="AC797" s="20"/>
      <c r="AD797" s="20"/>
      <c r="AE797" s="20"/>
    </row>
    <row r="798">
      <c r="A798" s="20" t="str">
        <f t="shared" ref="A798:B798" si="799">T798</f>
        <v>D27AD</v>
      </c>
      <c r="B798" s="20" t="str">
        <f t="shared" si="799"/>
        <v>Lymphoma Non Hodgkin w/ Major OR Proc.</v>
      </c>
      <c r="C798" s="20" t="str">
        <f t="shared" si="3"/>
        <v>1</v>
      </c>
      <c r="D798" s="20" t="str">
        <f t="shared" si="4"/>
        <v>27</v>
      </c>
      <c r="E798" s="20" t="str">
        <f t="shared" si="5"/>
        <v>27071</v>
      </c>
      <c r="F798" s="25">
        <v>2707111.0</v>
      </c>
      <c r="G798" s="20" t="s">
        <v>40541</v>
      </c>
      <c r="H798" s="25">
        <v>425.0</v>
      </c>
      <c r="I798" s="26">
        <v>8037060.0</v>
      </c>
      <c r="J798" s="25">
        <v>4.04</v>
      </c>
      <c r="K798" s="26">
        <v>3.2469722E7</v>
      </c>
      <c r="L798" s="26">
        <v>8037060.0</v>
      </c>
      <c r="M798" s="25">
        <v>4.04</v>
      </c>
      <c r="N798" s="25">
        <v>1.0</v>
      </c>
      <c r="O798" s="26">
        <v>3.2469722E7</v>
      </c>
      <c r="P798" s="26">
        <v>1.31167068E10</v>
      </c>
      <c r="Q798" s="26">
        <v>1.3970655836E10</v>
      </c>
      <c r="R798" s="26">
        <v>8.53949036E8</v>
      </c>
      <c r="S798" s="27">
        <v>0.065</v>
      </c>
      <c r="T798" s="20" t="str">
        <f t="array" ref="T798">INDEX(Sheet10!D:D,MATCH(C798&amp;E798,INDEX(Sheet10!A:A&amp;Sheet10!B:B,0),0))</f>
        <v>D27AD</v>
      </c>
      <c r="U798" s="20" t="str">
        <f>VLOOKUP(T798,Sheet10!D:E,2,FALSE)</f>
        <v>Lymphoma Non Hodgkin w/ Major OR Proc.</v>
      </c>
      <c r="V798" s="20"/>
      <c r="W798" s="20"/>
      <c r="X798" s="20"/>
      <c r="Y798" s="20"/>
      <c r="Z798" s="20"/>
      <c r="AA798" s="20"/>
      <c r="AB798" s="20"/>
      <c r="AC798" s="20"/>
      <c r="AD798" s="20"/>
      <c r="AE798" s="20"/>
    </row>
    <row r="799">
      <c r="A799" s="20" t="str">
        <f t="shared" ref="A799:B799" si="800">T799</f>
        <v>~ P27AA</v>
      </c>
      <c r="B799" s="20" t="str">
        <f t="shared" si="800"/>
        <v>Myeloproliferatif Other OR Proc.</v>
      </c>
      <c r="C799" s="20" t="str">
        <f t="shared" si="3"/>
        <v>1</v>
      </c>
      <c r="D799" s="20" t="str">
        <f t="shared" si="4"/>
        <v>27</v>
      </c>
      <c r="E799" s="20" t="str">
        <f t="shared" si="5"/>
        <v>27081</v>
      </c>
      <c r="F799" s="25">
        <v>2708110.0</v>
      </c>
      <c r="G799" s="20" t="s">
        <v>40548</v>
      </c>
      <c r="H799" s="26">
        <v>2425.0</v>
      </c>
      <c r="I799" s="26">
        <v>8037060.0</v>
      </c>
      <c r="J799" s="25">
        <v>1.01</v>
      </c>
      <c r="K799" s="26">
        <v>8117431.0</v>
      </c>
      <c r="L799" s="26">
        <v>8037060.0</v>
      </c>
      <c r="M799" s="25">
        <v>1.01</v>
      </c>
      <c r="N799" s="25">
        <v>1.0</v>
      </c>
      <c r="O799" s="26">
        <v>8117431.0</v>
      </c>
      <c r="P799" s="26">
        <v>1.86352348E10</v>
      </c>
      <c r="Q799" s="26">
        <v>1.9880353205E10</v>
      </c>
      <c r="R799" s="26">
        <v>1.245118405E9</v>
      </c>
      <c r="S799" s="27">
        <v>0.067</v>
      </c>
      <c r="T799" s="20" t="str">
        <f t="array" ref="T799">INDEX(Sheet10!D:D,MATCH(C799&amp;E799,INDEX(Sheet10!A:A&amp;Sheet10!B:B,0),0))</f>
        <v>~ P27AA</v>
      </c>
      <c r="U799" s="20" t="str">
        <f>VLOOKUP(T799,Sheet10!D:E,2,FALSE)</f>
        <v>Myeloproliferatif Other OR Proc.</v>
      </c>
      <c r="V799" s="20"/>
      <c r="W799" s="20"/>
      <c r="X799" s="20"/>
      <c r="Y799" s="20"/>
      <c r="Z799" s="20"/>
      <c r="AA799" s="20"/>
      <c r="AB799" s="20"/>
      <c r="AC799" s="20"/>
      <c r="AD799" s="20"/>
      <c r="AE799" s="20"/>
    </row>
    <row r="800">
      <c r="A800" s="20" t="str">
        <f t="shared" ref="A800:B800" si="801">T800</f>
        <v>~ P27AA</v>
      </c>
      <c r="B800" s="20" t="str">
        <f t="shared" si="801"/>
        <v>Myeloproliferatif Other OR Proc.</v>
      </c>
      <c r="C800" s="20" t="str">
        <f t="shared" si="3"/>
        <v>1</v>
      </c>
      <c r="D800" s="20" t="str">
        <f t="shared" si="4"/>
        <v>27</v>
      </c>
      <c r="E800" s="20" t="str">
        <f t="shared" si="5"/>
        <v>27081</v>
      </c>
      <c r="F800" s="25">
        <v>2708111.0</v>
      </c>
      <c r="G800" s="20" t="s">
        <v>40555</v>
      </c>
      <c r="H800" s="25">
        <v>566.0</v>
      </c>
      <c r="I800" s="26">
        <v>8037060.0</v>
      </c>
      <c r="J800" s="25">
        <v>2.38</v>
      </c>
      <c r="K800" s="26">
        <v>1.9128203E7</v>
      </c>
      <c r="L800" s="26">
        <v>8037060.0</v>
      </c>
      <c r="M800" s="25">
        <v>2.38</v>
      </c>
      <c r="N800" s="25">
        <v>1.19</v>
      </c>
      <c r="O800" s="26">
        <v>2.2762561E7</v>
      </c>
      <c r="P800" s="26">
        <v>1.28702467E10</v>
      </c>
      <c r="Q800" s="26">
        <v>1.3046157511E10</v>
      </c>
      <c r="R800" s="26">
        <v>1.75910811E8</v>
      </c>
      <c r="S800" s="27">
        <v>0.014</v>
      </c>
      <c r="T800" s="20" t="str">
        <f t="array" ref="T800">INDEX(Sheet10!D:D,MATCH(C800&amp;E800,INDEX(Sheet10!A:A&amp;Sheet10!B:B,0),0))</f>
        <v>~ P27AA</v>
      </c>
      <c r="U800" s="20" t="str">
        <f>VLOOKUP(T800,Sheet10!D:E,2,FALSE)</f>
        <v>Myeloproliferatif Other OR Proc.</v>
      </c>
      <c r="V800" s="20"/>
      <c r="W800" s="20"/>
      <c r="X800" s="20"/>
      <c r="Y800" s="20"/>
      <c r="Z800" s="20"/>
      <c r="AA800" s="20"/>
      <c r="AB800" s="20"/>
      <c r="AC800" s="20"/>
      <c r="AD800" s="20"/>
      <c r="AE800" s="20"/>
    </row>
    <row r="801">
      <c r="A801" s="20" t="str">
        <f t="shared" ref="A801:B801" si="802">T801</f>
        <v>D27AF</v>
      </c>
      <c r="B801" s="20" t="str">
        <f t="shared" si="802"/>
        <v>Other Neoplastic Disorders w/ Major OR Proc.</v>
      </c>
      <c r="C801" s="20" t="str">
        <f t="shared" si="3"/>
        <v>1</v>
      </c>
      <c r="D801" s="20" t="str">
        <f t="shared" si="4"/>
        <v>27</v>
      </c>
      <c r="E801" s="20" t="str">
        <f t="shared" si="5"/>
        <v>27111</v>
      </c>
      <c r="F801" s="25">
        <v>2711110.0</v>
      </c>
      <c r="G801" s="20" t="s">
        <v>40564</v>
      </c>
      <c r="H801" s="26">
        <v>1584.0</v>
      </c>
      <c r="I801" s="26">
        <v>8037060.0</v>
      </c>
      <c r="J801" s="25">
        <v>1.73</v>
      </c>
      <c r="K801" s="26">
        <v>1.3904114E7</v>
      </c>
      <c r="L801" s="26">
        <v>8037060.0</v>
      </c>
      <c r="M801" s="25">
        <v>1.73</v>
      </c>
      <c r="N801" s="25">
        <v>1.0</v>
      </c>
      <c r="O801" s="26">
        <v>1.3904114E7</v>
      </c>
      <c r="P801" s="26">
        <v>2.05991754E10</v>
      </c>
      <c r="Q801" s="26">
        <v>2.2305842155E10</v>
      </c>
      <c r="R801" s="26">
        <v>1.706666755E9</v>
      </c>
      <c r="S801" s="27">
        <v>0.083</v>
      </c>
      <c r="T801" s="20" t="str">
        <f t="array" ref="T801">INDEX(Sheet10!D:D,MATCH(C801&amp;E801,INDEX(Sheet10!A:A&amp;Sheet10!B:B,0),0))</f>
        <v>D27AF</v>
      </c>
      <c r="U801" s="20" t="str">
        <f>VLOOKUP(T801,Sheet10!D:E,2,FALSE)</f>
        <v>Other Neoplastic Disorders w/ Major OR Proc.</v>
      </c>
      <c r="V801" s="20"/>
      <c r="W801" s="20"/>
      <c r="X801" s="20"/>
      <c r="Y801" s="20"/>
      <c r="Z801" s="20"/>
      <c r="AA801" s="20"/>
      <c r="AB801" s="20"/>
      <c r="AC801" s="20"/>
      <c r="AD801" s="20"/>
      <c r="AE801" s="20"/>
    </row>
    <row r="802">
      <c r="A802" s="20" t="str">
        <f t="shared" ref="A802:B802" si="803">T802</f>
        <v>D27AF</v>
      </c>
      <c r="B802" s="20" t="str">
        <f t="shared" si="803"/>
        <v>Other Neoplastic Disorders w/ Major OR Proc.</v>
      </c>
      <c r="C802" s="20" t="str">
        <f t="shared" si="3"/>
        <v>1</v>
      </c>
      <c r="D802" s="20" t="str">
        <f t="shared" si="4"/>
        <v>27</v>
      </c>
      <c r="E802" s="20" t="str">
        <f t="shared" si="5"/>
        <v>27111</v>
      </c>
      <c r="F802" s="25">
        <v>2711111.0</v>
      </c>
      <c r="G802" s="20" t="s">
        <v>40571</v>
      </c>
      <c r="H802" s="25">
        <v>598.0</v>
      </c>
      <c r="I802" s="26">
        <v>8037060.0</v>
      </c>
      <c r="J802" s="25">
        <v>3.08</v>
      </c>
      <c r="K802" s="26">
        <v>2.4754145E7</v>
      </c>
      <c r="L802" s="26">
        <v>8037060.0</v>
      </c>
      <c r="M802" s="25">
        <v>3.08</v>
      </c>
      <c r="N802" s="25">
        <v>1.0</v>
      </c>
      <c r="O802" s="26">
        <v>2.4754145E7</v>
      </c>
      <c r="P802" s="26">
        <v>1.39091057E10</v>
      </c>
      <c r="Q802" s="26">
        <v>1.4982797211E10</v>
      </c>
      <c r="R802" s="26">
        <v>1.073691511E9</v>
      </c>
      <c r="S802" s="27">
        <v>0.077</v>
      </c>
      <c r="T802" s="20" t="str">
        <f t="array" ref="T802">INDEX(Sheet10!D:D,MATCH(C802&amp;E802,INDEX(Sheet10!A:A&amp;Sheet10!B:B,0),0))</f>
        <v>D27AF</v>
      </c>
      <c r="U802" s="20" t="str">
        <f>VLOOKUP(T802,Sheet10!D:E,2,FALSE)</f>
        <v>Other Neoplastic Disorders w/ Major OR Proc.</v>
      </c>
      <c r="V802" s="20"/>
      <c r="W802" s="20"/>
      <c r="X802" s="20"/>
      <c r="Y802" s="20"/>
      <c r="Z802" s="20"/>
      <c r="AA802" s="20"/>
      <c r="AB802" s="20"/>
      <c r="AC802" s="20"/>
      <c r="AD802" s="20"/>
      <c r="AE802" s="20"/>
    </row>
    <row r="803">
      <c r="A803" s="20" t="str">
        <f t="shared" ref="A803:B803" si="804">T803</f>
        <v>D27AF</v>
      </c>
      <c r="B803" s="20" t="str">
        <f t="shared" si="804"/>
        <v>Other Neoplastic Disorders w/ Major OR Proc.</v>
      </c>
      <c r="C803" s="20" t="str">
        <f t="shared" si="3"/>
        <v>1</v>
      </c>
      <c r="D803" s="20" t="str">
        <f t="shared" si="4"/>
        <v>27</v>
      </c>
      <c r="E803" s="20" t="str">
        <f t="shared" si="5"/>
        <v>27111</v>
      </c>
      <c r="F803" s="25">
        <v>2711112.0</v>
      </c>
      <c r="G803" s="20" t="s">
        <v>40576</v>
      </c>
      <c r="H803" s="25">
        <v>167.0</v>
      </c>
      <c r="I803" s="26">
        <v>8037060.0</v>
      </c>
      <c r="J803" s="25">
        <v>4.01</v>
      </c>
      <c r="K803" s="26">
        <v>3.2228611E7</v>
      </c>
      <c r="L803" s="26">
        <v>8037060.0</v>
      </c>
      <c r="M803" s="25">
        <v>4.01</v>
      </c>
      <c r="N803" s="25">
        <v>1.08</v>
      </c>
      <c r="O803" s="26">
        <v>3.4806899E7</v>
      </c>
      <c r="P803" s="26">
        <v>5.8311723E9</v>
      </c>
      <c r="Q803" s="26">
        <v>5.894593023E9</v>
      </c>
      <c r="R803" s="26">
        <v>6.3420723E7</v>
      </c>
      <c r="S803" s="27">
        <v>0.011</v>
      </c>
      <c r="T803" s="20" t="str">
        <f t="array" ref="T803">INDEX(Sheet10!D:D,MATCH(C803&amp;E803,INDEX(Sheet10!A:A&amp;Sheet10!B:B,0),0))</f>
        <v>D27AF</v>
      </c>
      <c r="U803" s="20" t="str">
        <f>VLOOKUP(T803,Sheet10!D:E,2,FALSE)</f>
        <v>Other Neoplastic Disorders w/ Major OR Proc.</v>
      </c>
      <c r="V803" s="20"/>
      <c r="W803" s="20"/>
      <c r="X803" s="20"/>
      <c r="Y803" s="20"/>
      <c r="Z803" s="20"/>
      <c r="AA803" s="20"/>
      <c r="AB803" s="20"/>
      <c r="AC803" s="20"/>
      <c r="AD803" s="20"/>
      <c r="AE803" s="20"/>
    </row>
    <row r="804">
      <c r="A804" s="20" t="str">
        <f t="shared" ref="A804:B804" si="805">T804</f>
        <v>~ P27AA</v>
      </c>
      <c r="B804" s="20" t="str">
        <f t="shared" si="805"/>
        <v>Myeloproliferatif Other OR Proc.</v>
      </c>
      <c r="C804" s="20" t="str">
        <f t="shared" si="3"/>
        <v>1</v>
      </c>
      <c r="D804" s="20" t="str">
        <f t="shared" si="4"/>
        <v>27</v>
      </c>
      <c r="E804" s="20" t="str">
        <f t="shared" si="5"/>
        <v>27121</v>
      </c>
      <c r="F804" s="25">
        <v>2712119.0</v>
      </c>
      <c r="G804" s="20" t="s">
        <v>27261</v>
      </c>
      <c r="H804" s="26">
        <v>15381.0</v>
      </c>
      <c r="I804" s="26">
        <v>8037060.0</v>
      </c>
      <c r="J804" s="25">
        <v>0.8</v>
      </c>
      <c r="K804" s="26">
        <v>6429648.0</v>
      </c>
      <c r="L804" s="26">
        <v>8037060.0</v>
      </c>
      <c r="M804" s="25">
        <v>0.8</v>
      </c>
      <c r="N804" s="25">
        <v>1.07</v>
      </c>
      <c r="O804" s="26">
        <v>6879723.0</v>
      </c>
      <c r="P804" s="26">
        <v>1.063135834E11</v>
      </c>
      <c r="Q804" s="26">
        <v>1.07052493928E11</v>
      </c>
      <c r="R804" s="26">
        <v>7.38910528E8</v>
      </c>
      <c r="S804" s="27">
        <v>0.007</v>
      </c>
      <c r="T804" s="20" t="str">
        <f t="array" ref="T804">INDEX(Sheet10!D:D,MATCH(C804&amp;E804,INDEX(Sheet10!A:A&amp;Sheet10!B:B,0),0))</f>
        <v>~ P27AA</v>
      </c>
      <c r="U804" s="20" t="str">
        <f>VLOOKUP(T804,Sheet10!D:E,2,FALSE)</f>
        <v>Myeloproliferatif Other OR Proc.</v>
      </c>
      <c r="V804" s="20"/>
      <c r="W804" s="20"/>
      <c r="X804" s="20"/>
      <c r="Y804" s="20"/>
      <c r="Z804" s="20"/>
      <c r="AA804" s="20"/>
      <c r="AB804" s="20"/>
      <c r="AC804" s="20"/>
      <c r="AD804" s="20"/>
      <c r="AE804" s="20"/>
    </row>
    <row r="805">
      <c r="A805" s="20" t="str">
        <f t="shared" ref="A805:B805" si="806">T805</f>
        <v>D27AA</v>
      </c>
      <c r="B805" s="20" t="str">
        <f t="shared" si="806"/>
        <v>Myeloproliferatif Major OR Proc.</v>
      </c>
      <c r="C805" s="20" t="str">
        <f t="shared" si="3"/>
        <v>1</v>
      </c>
      <c r="D805" s="20" t="str">
        <f t="shared" si="4"/>
        <v>27</v>
      </c>
      <c r="E805" s="20" t="str">
        <f t="shared" si="5"/>
        <v>27661</v>
      </c>
      <c r="F805" s="25">
        <v>2766110.0</v>
      </c>
      <c r="G805" s="20" t="s">
        <v>40591</v>
      </c>
      <c r="H805" s="26">
        <v>23012.0</v>
      </c>
      <c r="I805" s="26">
        <v>8037060.0</v>
      </c>
      <c r="J805" s="25">
        <v>0.9</v>
      </c>
      <c r="K805" s="26">
        <v>7233354.0</v>
      </c>
      <c r="L805" s="26">
        <v>8037060.0</v>
      </c>
      <c r="M805" s="25">
        <v>0.9</v>
      </c>
      <c r="N805" s="25">
        <v>1.35</v>
      </c>
      <c r="O805" s="26">
        <v>9765028.0</v>
      </c>
      <c r="P805" s="26">
        <v>2.245745283E11</v>
      </c>
      <c r="Q805" s="26">
        <v>2.26224216535E11</v>
      </c>
      <c r="R805" s="26">
        <v>1.649688235E9</v>
      </c>
      <c r="S805" s="27">
        <v>0.007</v>
      </c>
      <c r="T805" s="20" t="str">
        <f t="array" ref="T805">INDEX(Sheet10!D:D,MATCH(C805&amp;E805,INDEX(Sheet10!A:A&amp;Sheet10!B:B,0),0))</f>
        <v>D27AA</v>
      </c>
      <c r="U805" s="20" t="str">
        <f>VLOOKUP(T805,Sheet10!D:E,2,FALSE)</f>
        <v>Myeloproliferatif Major OR Proc.</v>
      </c>
      <c r="V805" s="20"/>
      <c r="W805" s="20"/>
      <c r="X805" s="20"/>
      <c r="Y805" s="20"/>
      <c r="Z805" s="20"/>
      <c r="AA805" s="20"/>
      <c r="AB805" s="20"/>
      <c r="AC805" s="20"/>
      <c r="AD805" s="20"/>
      <c r="AE805" s="20"/>
    </row>
    <row r="806">
      <c r="A806" s="20" t="str">
        <f t="shared" ref="A806:B806" si="807">T806</f>
        <v>D27AA</v>
      </c>
      <c r="B806" s="20" t="str">
        <f t="shared" si="807"/>
        <v>Myeloproliferatif Major OR Proc.</v>
      </c>
      <c r="C806" s="20" t="str">
        <f t="shared" si="3"/>
        <v>1</v>
      </c>
      <c r="D806" s="20" t="str">
        <f t="shared" si="4"/>
        <v>27</v>
      </c>
      <c r="E806" s="20" t="str">
        <f t="shared" si="5"/>
        <v>27661</v>
      </c>
      <c r="F806" s="25">
        <v>2766111.0</v>
      </c>
      <c r="G806" s="20" t="s">
        <v>40598</v>
      </c>
      <c r="H806" s="26">
        <v>5580.0</v>
      </c>
      <c r="I806" s="26">
        <v>8037060.0</v>
      </c>
      <c r="J806" s="25">
        <v>1.74</v>
      </c>
      <c r="K806" s="26">
        <v>1.3984484E7</v>
      </c>
      <c r="L806" s="26">
        <v>8037060.0</v>
      </c>
      <c r="M806" s="25">
        <v>1.74</v>
      </c>
      <c r="N806" s="25">
        <v>1.57</v>
      </c>
      <c r="O806" s="26">
        <v>2.1955641E7</v>
      </c>
      <c r="P806" s="26">
        <v>1.228477747E11</v>
      </c>
      <c r="Q806" s="26">
        <v>1.23572830035E11</v>
      </c>
      <c r="R806" s="26">
        <v>7.25055335E8</v>
      </c>
      <c r="S806" s="27">
        <v>0.006</v>
      </c>
      <c r="T806" s="20" t="str">
        <f t="array" ref="T806">INDEX(Sheet10!D:D,MATCH(C806&amp;E806,INDEX(Sheet10!A:A&amp;Sheet10!B:B,0),0))</f>
        <v>D27AA</v>
      </c>
      <c r="U806" s="20" t="str">
        <f>VLOOKUP(T806,Sheet10!D:E,2,FALSE)</f>
        <v>Myeloproliferatif Major OR Proc.</v>
      </c>
      <c r="V806" s="20"/>
      <c r="W806" s="20"/>
      <c r="X806" s="20"/>
      <c r="Y806" s="20"/>
      <c r="Z806" s="20"/>
      <c r="AA806" s="20"/>
      <c r="AB806" s="20"/>
      <c r="AC806" s="20"/>
      <c r="AD806" s="20"/>
      <c r="AE806" s="20"/>
    </row>
    <row r="807">
      <c r="A807" s="20" t="str">
        <f t="shared" ref="A807:B807" si="808">T807</f>
        <v>D27AB</v>
      </c>
      <c r="B807" s="20" t="str">
        <f t="shared" si="808"/>
        <v>Myeloproliferatif Major OR Proc.</v>
      </c>
      <c r="C807" s="20" t="str">
        <f t="shared" si="3"/>
        <v>1</v>
      </c>
      <c r="D807" s="20" t="str">
        <f t="shared" si="4"/>
        <v>27</v>
      </c>
      <c r="E807" s="20" t="str">
        <f t="shared" si="5"/>
        <v>27721</v>
      </c>
      <c r="F807" s="25">
        <v>2772119.0</v>
      </c>
      <c r="G807" s="20" t="s">
        <v>27270</v>
      </c>
      <c r="H807" s="26">
        <v>12707.0</v>
      </c>
      <c r="I807" s="26">
        <v>8037060.0</v>
      </c>
      <c r="J807" s="25">
        <v>0.88</v>
      </c>
      <c r="K807" s="26">
        <v>7072613.0</v>
      </c>
      <c r="L807" s="26">
        <v>8037060.0</v>
      </c>
      <c r="M807" s="25">
        <v>0.88</v>
      </c>
      <c r="N807" s="25">
        <v>1.0</v>
      </c>
      <c r="O807" s="26">
        <v>7072613.0</v>
      </c>
      <c r="P807" s="26">
        <v>8.94456307E10</v>
      </c>
      <c r="Q807" s="26">
        <v>9.166787485E10</v>
      </c>
      <c r="R807" s="26">
        <v>2.22224415E9</v>
      </c>
      <c r="S807" s="27">
        <v>0.025</v>
      </c>
      <c r="T807" s="20" t="str">
        <f t="array" ref="T807">INDEX(Sheet10!D:D,MATCH(C807&amp;E807,INDEX(Sheet10!A:A&amp;Sheet10!B:B,0),0))</f>
        <v>D27AB</v>
      </c>
      <c r="U807" s="20" t="str">
        <f>VLOOKUP(T807,Sheet10!D:E,2,FALSE)</f>
        <v>Myeloproliferatif Major OR Proc.</v>
      </c>
      <c r="V807" s="20"/>
      <c r="W807" s="20"/>
      <c r="X807" s="20"/>
      <c r="Y807" s="20"/>
      <c r="Z807" s="20"/>
      <c r="AA807" s="20"/>
      <c r="AB807" s="20"/>
      <c r="AC807" s="20"/>
      <c r="AD807" s="20"/>
      <c r="AE807" s="20"/>
    </row>
    <row r="808">
      <c r="A808" s="20" t="str">
        <f t="shared" ref="A808:B808" si="809">T808</f>
        <v>D27AC</v>
      </c>
      <c r="B808" s="20" t="str">
        <f t="shared" si="809"/>
        <v>Myeloproliferatif Major OR Proc.</v>
      </c>
      <c r="C808" s="20" t="str">
        <f t="shared" si="3"/>
        <v>1</v>
      </c>
      <c r="D808" s="20" t="str">
        <f t="shared" si="4"/>
        <v>27</v>
      </c>
      <c r="E808" s="20" t="str">
        <f t="shared" si="5"/>
        <v>27781</v>
      </c>
      <c r="F808" s="25">
        <v>2778119.0</v>
      </c>
      <c r="G808" s="20" t="s">
        <v>27278</v>
      </c>
      <c r="H808" s="26">
        <v>2590.0</v>
      </c>
      <c r="I808" s="26">
        <v>8037060.0</v>
      </c>
      <c r="J808" s="25">
        <v>1.09</v>
      </c>
      <c r="K808" s="26">
        <v>8760395.0</v>
      </c>
      <c r="L808" s="26">
        <v>8037060.0</v>
      </c>
      <c r="M808" s="25">
        <v>1.09</v>
      </c>
      <c r="N808" s="25">
        <v>1.0</v>
      </c>
      <c r="O808" s="26">
        <v>8760395.0</v>
      </c>
      <c r="P808" s="26">
        <v>1.29482448E10</v>
      </c>
      <c r="Q808" s="26">
        <v>2.2941446781E10</v>
      </c>
      <c r="R808" s="26">
        <v>9.993201981E9</v>
      </c>
      <c r="S808" s="27">
        <v>0.772</v>
      </c>
      <c r="T808" s="20" t="str">
        <f t="array" ref="T808">INDEX(Sheet10!D:D,MATCH(C808&amp;E808,INDEX(Sheet10!A:A&amp;Sheet10!B:B,0),0))</f>
        <v>D27AC</v>
      </c>
      <c r="U808" s="20" t="str">
        <f>VLOOKUP(T808,Sheet10!D:E,2,FALSE)</f>
        <v>Myeloproliferatif Major OR Proc.</v>
      </c>
      <c r="V808" s="20"/>
      <c r="W808" s="20"/>
      <c r="X808" s="20"/>
      <c r="Y808" s="20"/>
      <c r="Z808" s="20"/>
      <c r="AA808" s="20"/>
      <c r="AB808" s="20"/>
      <c r="AC808" s="20"/>
      <c r="AD808" s="20"/>
      <c r="AE808" s="20"/>
    </row>
    <row r="809">
      <c r="A809" s="20" t="str">
        <f t="shared" ref="A809:B809" si="810">T809</f>
        <v>D27AD</v>
      </c>
      <c r="B809" s="20" t="str">
        <f t="shared" si="810"/>
        <v>Lymphoma Non Hodgkin w/ Major OR Proc.</v>
      </c>
      <c r="C809" s="20" t="str">
        <f t="shared" si="3"/>
        <v>1</v>
      </c>
      <c r="D809" s="20" t="str">
        <f t="shared" si="4"/>
        <v>27</v>
      </c>
      <c r="E809" s="20" t="str">
        <f t="shared" si="5"/>
        <v>27841</v>
      </c>
      <c r="F809" s="25">
        <v>2784110.0</v>
      </c>
      <c r="G809" s="20" t="s">
        <v>40623</v>
      </c>
      <c r="H809" s="26">
        <v>9218.0</v>
      </c>
      <c r="I809" s="26">
        <v>8037060.0</v>
      </c>
      <c r="J809" s="25">
        <v>0.75</v>
      </c>
      <c r="K809" s="26">
        <v>6027795.0</v>
      </c>
      <c r="L809" s="26">
        <v>8037060.0</v>
      </c>
      <c r="M809" s="25">
        <v>0.75</v>
      </c>
      <c r="N809" s="25">
        <v>1.0</v>
      </c>
      <c r="O809" s="26">
        <v>6027795.0</v>
      </c>
      <c r="P809" s="26">
        <v>3.96702778E10</v>
      </c>
      <c r="Q809" s="26">
        <v>5.640409581E10</v>
      </c>
      <c r="R809" s="26">
        <v>1.673381801E10</v>
      </c>
      <c r="S809" s="27">
        <v>0.422</v>
      </c>
      <c r="T809" s="20" t="str">
        <f t="array" ref="T809">INDEX(Sheet10!D:D,MATCH(C809&amp;E809,INDEX(Sheet10!A:A&amp;Sheet10!B:B,0),0))</f>
        <v>D27AD</v>
      </c>
      <c r="U809" s="20" t="str">
        <f>VLOOKUP(T809,Sheet10!D:E,2,FALSE)</f>
        <v>Lymphoma Non Hodgkin w/ Major OR Proc.</v>
      </c>
      <c r="V809" s="20"/>
      <c r="W809" s="20"/>
      <c r="X809" s="20"/>
      <c r="Y809" s="20"/>
      <c r="Z809" s="20"/>
      <c r="AA809" s="20"/>
      <c r="AB809" s="20"/>
      <c r="AC809" s="20"/>
      <c r="AD809" s="20"/>
      <c r="AE809" s="20"/>
    </row>
    <row r="810">
      <c r="A810" s="20" t="str">
        <f t="shared" ref="A810:B810" si="811">T810</f>
        <v>D27AD</v>
      </c>
      <c r="B810" s="20" t="str">
        <f t="shared" si="811"/>
        <v>Lymphoma Non Hodgkin w/ Major OR Proc.</v>
      </c>
      <c r="C810" s="20" t="str">
        <f t="shared" si="3"/>
        <v>1</v>
      </c>
      <c r="D810" s="20" t="str">
        <f t="shared" si="4"/>
        <v>27</v>
      </c>
      <c r="E810" s="20" t="str">
        <f t="shared" si="5"/>
        <v>27841</v>
      </c>
      <c r="F810" s="25">
        <v>2784111.0</v>
      </c>
      <c r="G810" s="20" t="s">
        <v>40628</v>
      </c>
      <c r="H810" s="26">
        <v>2296.0</v>
      </c>
      <c r="I810" s="26">
        <v>8037060.0</v>
      </c>
      <c r="J810" s="25">
        <v>1.29</v>
      </c>
      <c r="K810" s="26">
        <v>1.0367807E7</v>
      </c>
      <c r="L810" s="26">
        <v>8037060.0</v>
      </c>
      <c r="M810" s="25">
        <v>1.29</v>
      </c>
      <c r="N810" s="25">
        <v>1.08</v>
      </c>
      <c r="O810" s="26">
        <v>1.1197232E7</v>
      </c>
      <c r="P810" s="26">
        <v>2.56815891E10</v>
      </c>
      <c r="Q810" s="26">
        <v>2.6065079654E10</v>
      </c>
      <c r="R810" s="26">
        <v>3.83490554E8</v>
      </c>
      <c r="S810" s="27">
        <v>0.015</v>
      </c>
      <c r="T810" s="20" t="str">
        <f t="array" ref="T810">INDEX(Sheet10!D:D,MATCH(C810&amp;E810,INDEX(Sheet10!A:A&amp;Sheet10!B:B,0),0))</f>
        <v>D27AD</v>
      </c>
      <c r="U810" s="20" t="str">
        <f>VLOOKUP(T810,Sheet10!D:E,2,FALSE)</f>
        <v>Lymphoma Non Hodgkin w/ Major OR Proc.</v>
      </c>
      <c r="V810" s="20"/>
      <c r="W810" s="20"/>
      <c r="X810" s="20"/>
      <c r="Y810" s="20"/>
      <c r="Z810" s="20"/>
      <c r="AA810" s="20"/>
      <c r="AB810" s="20"/>
      <c r="AC810" s="20"/>
      <c r="AD810" s="20"/>
      <c r="AE810" s="20"/>
    </row>
    <row r="811">
      <c r="A811" s="20" t="str">
        <f t="shared" ref="A811:B811" si="812">T811</f>
        <v>D27AE</v>
      </c>
      <c r="B811" s="20" t="str">
        <f t="shared" si="812"/>
        <v>Myeloproliferatif Major OR Proc.</v>
      </c>
      <c r="C811" s="20" t="str">
        <f t="shared" si="3"/>
        <v>1</v>
      </c>
      <c r="D811" s="20" t="str">
        <f t="shared" si="4"/>
        <v>27</v>
      </c>
      <c r="E811" s="20" t="str">
        <f t="shared" si="5"/>
        <v>27901</v>
      </c>
      <c r="F811" s="25">
        <v>2790110.0</v>
      </c>
      <c r="G811" s="20" t="s">
        <v>40635</v>
      </c>
      <c r="H811" s="25">
        <v>259.0</v>
      </c>
      <c r="I811" s="26">
        <v>8037060.0</v>
      </c>
      <c r="J811" s="25">
        <v>0.68</v>
      </c>
      <c r="K811" s="26">
        <v>5465201.0</v>
      </c>
      <c r="L811" s="26">
        <v>8037060.0</v>
      </c>
      <c r="M811" s="25">
        <v>0.68</v>
      </c>
      <c r="N811" s="25">
        <v>1.48</v>
      </c>
      <c r="O811" s="26">
        <v>8088497.0</v>
      </c>
      <c r="P811" s="26">
        <v>2.1013316E9</v>
      </c>
      <c r="Q811" s="26">
        <v>2.142477271E9</v>
      </c>
      <c r="R811" s="26">
        <v>4.1145671E7</v>
      </c>
      <c r="S811" s="27">
        <v>0.02</v>
      </c>
      <c r="T811" s="20" t="str">
        <f t="array" ref="T811">INDEX(Sheet10!D:D,MATCH(C811&amp;E811,INDEX(Sheet10!A:A&amp;Sheet10!B:B,0),0))</f>
        <v>D27AE</v>
      </c>
      <c r="U811" s="20" t="str">
        <f>VLOOKUP(T811,Sheet10!D:E,2,FALSE)</f>
        <v>Myeloproliferatif Major OR Proc.</v>
      </c>
      <c r="V811" s="20"/>
      <c r="W811" s="20"/>
      <c r="X811" s="20"/>
      <c r="Y811" s="20"/>
      <c r="Z811" s="20"/>
      <c r="AA811" s="20"/>
      <c r="AB811" s="20"/>
      <c r="AC811" s="20"/>
      <c r="AD811" s="20"/>
      <c r="AE811" s="20"/>
    </row>
    <row r="812">
      <c r="A812" s="20" t="str">
        <f t="shared" ref="A812:B812" si="813">T812</f>
        <v>D27AE</v>
      </c>
      <c r="B812" s="20" t="str">
        <f t="shared" si="813"/>
        <v>Myeloproliferatif Major OR Proc.</v>
      </c>
      <c r="C812" s="20" t="str">
        <f t="shared" si="3"/>
        <v>1</v>
      </c>
      <c r="D812" s="20" t="str">
        <f t="shared" si="4"/>
        <v>27</v>
      </c>
      <c r="E812" s="20" t="str">
        <f t="shared" si="5"/>
        <v>27901</v>
      </c>
      <c r="F812" s="25">
        <v>2790111.0</v>
      </c>
      <c r="G812" s="20" t="s">
        <v>40643</v>
      </c>
      <c r="H812" s="25">
        <v>376.0</v>
      </c>
      <c r="I812" s="26">
        <v>8037060.0</v>
      </c>
      <c r="J812" s="25">
        <v>1.31</v>
      </c>
      <c r="K812" s="26">
        <v>1.0528549E7</v>
      </c>
      <c r="L812" s="26">
        <v>8037060.0</v>
      </c>
      <c r="M812" s="25">
        <v>1.31</v>
      </c>
      <c r="N812" s="25">
        <v>1.0</v>
      </c>
      <c r="O812" s="26">
        <v>1.0528549E7</v>
      </c>
      <c r="P812" s="26">
        <v>3.8868708E9</v>
      </c>
      <c r="Q812" s="26">
        <v>4.030070274E9</v>
      </c>
      <c r="R812" s="26">
        <v>1.43199474E8</v>
      </c>
      <c r="S812" s="27">
        <v>0.037</v>
      </c>
      <c r="T812" s="20" t="str">
        <f t="array" ref="T812">INDEX(Sheet10!D:D,MATCH(C812&amp;E812,INDEX(Sheet10!A:A&amp;Sheet10!B:B,0),0))</f>
        <v>D27AE</v>
      </c>
      <c r="U812" s="20" t="str">
        <f>VLOOKUP(T812,Sheet10!D:E,2,FALSE)</f>
        <v>Myeloproliferatif Major OR Proc.</v>
      </c>
      <c r="V812" s="20"/>
      <c r="W812" s="20"/>
      <c r="X812" s="20"/>
      <c r="Y812" s="20"/>
      <c r="Z812" s="20"/>
      <c r="AA812" s="20"/>
      <c r="AB812" s="20"/>
      <c r="AC812" s="20"/>
      <c r="AD812" s="20"/>
      <c r="AE812" s="20"/>
    </row>
    <row r="813">
      <c r="A813" s="20" t="str">
        <f t="shared" ref="A813:B813" si="814">T813</f>
        <v>D27AF</v>
      </c>
      <c r="B813" s="20" t="str">
        <f t="shared" si="814"/>
        <v>Other Neoplastic Disorders w/ Major OR Proc.</v>
      </c>
      <c r="C813" s="20" t="str">
        <f t="shared" si="3"/>
        <v>1</v>
      </c>
      <c r="D813" s="20" t="str">
        <f t="shared" si="4"/>
        <v>27</v>
      </c>
      <c r="E813" s="20" t="str">
        <f t="shared" si="5"/>
        <v>27961</v>
      </c>
      <c r="F813" s="25">
        <v>2796119.0</v>
      </c>
      <c r="G813" s="20" t="s">
        <v>27302</v>
      </c>
      <c r="H813" s="26">
        <v>37710.0</v>
      </c>
      <c r="I813" s="26">
        <v>8037060.0</v>
      </c>
      <c r="J813" s="25">
        <v>0.65</v>
      </c>
      <c r="K813" s="26">
        <v>5224089.0</v>
      </c>
      <c r="L813" s="26">
        <v>8037060.0</v>
      </c>
      <c r="M813" s="25">
        <v>0.65</v>
      </c>
      <c r="N813" s="25">
        <v>0.88</v>
      </c>
      <c r="O813" s="26">
        <v>4597198.0</v>
      </c>
      <c r="P813" s="26">
        <v>1.63732429E11</v>
      </c>
      <c r="Q813" s="26">
        <v>1.76136188647E11</v>
      </c>
      <c r="R813" s="26">
        <v>1.2403759647E10</v>
      </c>
      <c r="S813" s="27">
        <v>0.076</v>
      </c>
      <c r="T813" s="20" t="str">
        <f t="array" ref="T813">INDEX(Sheet10!D:D,MATCH(C813&amp;E813,INDEX(Sheet10!A:A&amp;Sheet10!B:B,0),0))</f>
        <v>D27AF</v>
      </c>
      <c r="U813" s="20" t="str">
        <f>VLOOKUP(T813,Sheet10!D:E,2,FALSE)</f>
        <v>Other Neoplastic Disorders w/ Major OR Proc.</v>
      </c>
      <c r="V813" s="20"/>
      <c r="W813" s="20"/>
      <c r="X813" s="20"/>
      <c r="Y813" s="20"/>
      <c r="Z813" s="20"/>
      <c r="AA813" s="20"/>
      <c r="AB813" s="20"/>
      <c r="AC813" s="20"/>
      <c r="AD813" s="20"/>
      <c r="AE813" s="20"/>
    </row>
    <row r="814">
      <c r="A814" s="20" t="str">
        <f t="shared" ref="A814:B814" si="815">T814</f>
        <v>28PHX</v>
      </c>
      <c r="B814" s="20" t="str">
        <f t="shared" si="815"/>
        <v>OR. Proc. Level 6 for Infectious &amp; Parasitic Diseases</v>
      </c>
      <c r="C814" s="20" t="str">
        <f t="shared" si="3"/>
        <v>1</v>
      </c>
      <c r="D814" s="20" t="str">
        <f t="shared" si="4"/>
        <v>28</v>
      </c>
      <c r="E814" s="20" t="str">
        <f t="shared" si="5"/>
        <v>28011</v>
      </c>
      <c r="F814" s="25">
        <v>2801119.0</v>
      </c>
      <c r="G814" s="20" t="s">
        <v>27308</v>
      </c>
      <c r="H814" s="25">
        <v>31.0</v>
      </c>
      <c r="I814" s="26">
        <v>8037060.0</v>
      </c>
      <c r="J814" s="25">
        <v>5.52</v>
      </c>
      <c r="K814" s="26">
        <v>4.4364571E7</v>
      </c>
      <c r="L814" s="26">
        <v>8037060.0</v>
      </c>
      <c r="M814" s="25">
        <v>5.52</v>
      </c>
      <c r="N814" s="25">
        <v>1.0</v>
      </c>
      <c r="O814" s="26">
        <v>4.4364571E7</v>
      </c>
      <c r="P814" s="26">
        <v>1.1867524E9</v>
      </c>
      <c r="Q814" s="26">
        <v>1.391398207E9</v>
      </c>
      <c r="R814" s="26">
        <v>2.04645807E8</v>
      </c>
      <c r="S814" s="27">
        <v>0.172</v>
      </c>
      <c r="T814" s="20" t="str">
        <f t="array" ref="T814">INDEX(Sheet10!D:D,MATCH(C814&amp;E814,INDEX(Sheet10!A:A&amp;Sheet10!B:B,0),0))</f>
        <v>28PHX</v>
      </c>
      <c r="U814" s="20" t="str">
        <f>VLOOKUP(T814,Sheet10!D:E,2,FALSE)</f>
        <v>OR. Proc. Level 6 for Infectious &amp; Parasitic Diseases</v>
      </c>
      <c r="V814" s="20"/>
      <c r="W814" s="20"/>
      <c r="X814" s="20"/>
      <c r="Y814" s="20"/>
      <c r="Z814" s="20"/>
      <c r="AA814" s="20"/>
      <c r="AB814" s="20"/>
      <c r="AC814" s="20"/>
      <c r="AD814" s="20"/>
      <c r="AE814" s="20"/>
    </row>
    <row r="815">
      <c r="A815" s="20" t="str">
        <f t="shared" ref="A815:B815" si="816">T815</f>
        <v>28PGX</v>
      </c>
      <c r="B815" s="20" t="str">
        <f t="shared" si="816"/>
        <v>OR. Proc. Level 5 for Infectious &amp; Parasitic Diseases</v>
      </c>
      <c r="C815" s="20" t="str">
        <f t="shared" si="3"/>
        <v>1</v>
      </c>
      <c r="D815" s="20" t="str">
        <f t="shared" si="4"/>
        <v>28</v>
      </c>
      <c r="E815" s="20" t="str">
        <f t="shared" si="5"/>
        <v>28021</v>
      </c>
      <c r="F815" s="25">
        <v>2802119.0</v>
      </c>
      <c r="G815" s="20" t="s">
        <v>27311</v>
      </c>
      <c r="H815" s="25">
        <v>28.0</v>
      </c>
      <c r="I815" s="26">
        <v>8037060.0</v>
      </c>
      <c r="J815" s="25">
        <v>5.15</v>
      </c>
      <c r="K815" s="26">
        <v>4.1390859E7</v>
      </c>
      <c r="L815" s="26">
        <v>8037060.0</v>
      </c>
      <c r="M815" s="25">
        <v>5.15</v>
      </c>
      <c r="N815" s="25">
        <v>1.0</v>
      </c>
      <c r="O815" s="26">
        <v>4.1390859E7</v>
      </c>
      <c r="P815" s="26">
        <v>6.873514E8</v>
      </c>
      <c r="Q815" s="26">
        <v>1.207403058E9</v>
      </c>
      <c r="R815" s="26">
        <v>5.20051658E8</v>
      </c>
      <c r="S815" s="27">
        <v>0.757</v>
      </c>
      <c r="T815" s="20" t="str">
        <f t="array" ref="T815">INDEX(Sheet10!D:D,MATCH(C815&amp;E815,INDEX(Sheet10!A:A&amp;Sheet10!B:B,0),0))</f>
        <v>28PGX</v>
      </c>
      <c r="U815" s="20" t="str">
        <f>VLOOKUP(T815,Sheet10!D:E,2,FALSE)</f>
        <v>OR. Proc. Level 5 for Infectious &amp; Parasitic Diseases</v>
      </c>
      <c r="V815" s="20"/>
      <c r="W815" s="20"/>
      <c r="X815" s="20"/>
      <c r="Y815" s="20"/>
      <c r="Z815" s="20"/>
      <c r="AA815" s="20"/>
      <c r="AB815" s="20"/>
      <c r="AC815" s="20"/>
      <c r="AD815" s="20"/>
      <c r="AE815" s="20"/>
    </row>
    <row r="816">
      <c r="A816" s="20" t="str">
        <f t="shared" ref="A816:B816" si="817">T816</f>
        <v>28PFX</v>
      </c>
      <c r="B816" s="20" t="str">
        <f t="shared" si="817"/>
        <v>OR. Proc. Level 4 for Infectious &amp; Parasitic Diseases</v>
      </c>
      <c r="C816" s="20" t="str">
        <f t="shared" si="3"/>
        <v>1</v>
      </c>
      <c r="D816" s="20" t="str">
        <f t="shared" si="4"/>
        <v>28</v>
      </c>
      <c r="E816" s="20" t="str">
        <f t="shared" si="5"/>
        <v>28031</v>
      </c>
      <c r="F816" s="25">
        <v>2803119.0</v>
      </c>
      <c r="G816" s="20" t="s">
        <v>27314</v>
      </c>
      <c r="H816" s="25">
        <v>116.0</v>
      </c>
      <c r="I816" s="26">
        <v>8037060.0</v>
      </c>
      <c r="J816" s="25">
        <v>4.28</v>
      </c>
      <c r="K816" s="26">
        <v>3.4398617E7</v>
      </c>
      <c r="L816" s="26">
        <v>8037060.0</v>
      </c>
      <c r="M816" s="25">
        <v>4.28</v>
      </c>
      <c r="N816" s="25">
        <v>1.0</v>
      </c>
      <c r="O816" s="26">
        <v>3.4398617E7</v>
      </c>
      <c r="P816" s="26">
        <v>3.8832369E9</v>
      </c>
      <c r="Q816" s="26">
        <v>4.149828573E9</v>
      </c>
      <c r="R816" s="26">
        <v>2.66591673E8</v>
      </c>
      <c r="S816" s="27">
        <v>0.069</v>
      </c>
      <c r="T816" s="20" t="str">
        <f t="array" ref="T816">INDEX(Sheet10!D:D,MATCH(C816&amp;E816,INDEX(Sheet10!A:A&amp;Sheet10!B:B,0),0))</f>
        <v>28PFX</v>
      </c>
      <c r="U816" s="20" t="str">
        <f>VLOOKUP(T816,Sheet10!D:E,2,FALSE)</f>
        <v>OR. Proc. Level 4 for Infectious &amp; Parasitic Diseases</v>
      </c>
      <c r="V816" s="20"/>
      <c r="W816" s="20"/>
      <c r="X816" s="20"/>
      <c r="Y816" s="20"/>
      <c r="Z816" s="20"/>
      <c r="AA816" s="20"/>
      <c r="AB816" s="20"/>
      <c r="AC816" s="20"/>
      <c r="AD816" s="20"/>
      <c r="AE816" s="20"/>
    </row>
    <row r="817">
      <c r="A817" s="20" t="str">
        <f t="shared" ref="A817:B817" si="818">T817</f>
        <v>28PEX</v>
      </c>
      <c r="B817" s="20" t="str">
        <f t="shared" si="818"/>
        <v>OR. Proc. Level 3 for Infectious &amp; Parasitic Diseases</v>
      </c>
      <c r="C817" s="20" t="str">
        <f t="shared" si="3"/>
        <v>1</v>
      </c>
      <c r="D817" s="20" t="str">
        <f t="shared" si="4"/>
        <v>28</v>
      </c>
      <c r="E817" s="20" t="str">
        <f t="shared" si="5"/>
        <v>28041</v>
      </c>
      <c r="F817" s="25">
        <v>2804119.0</v>
      </c>
      <c r="G817" s="20" t="s">
        <v>27317</v>
      </c>
      <c r="H817" s="25">
        <v>525.0</v>
      </c>
      <c r="I817" s="26">
        <v>8037060.0</v>
      </c>
      <c r="J817" s="25">
        <v>3.41</v>
      </c>
      <c r="K817" s="26">
        <v>2.7406375E7</v>
      </c>
      <c r="L817" s="26">
        <v>8037060.0</v>
      </c>
      <c r="M817" s="25">
        <v>3.41</v>
      </c>
      <c r="N817" s="25">
        <v>1.0</v>
      </c>
      <c r="O817" s="26">
        <v>2.7406375E7</v>
      </c>
      <c r="P817" s="26">
        <v>1.26892803E10</v>
      </c>
      <c r="Q817" s="26">
        <v>1.4624328646E10</v>
      </c>
      <c r="R817" s="26">
        <v>1.935048346E9</v>
      </c>
      <c r="S817" s="27">
        <v>0.152</v>
      </c>
      <c r="T817" s="20" t="str">
        <f t="array" ref="T817">INDEX(Sheet10!D:D,MATCH(C817&amp;E817,INDEX(Sheet10!A:A&amp;Sheet10!B:B,0),0))</f>
        <v>28PEX</v>
      </c>
      <c r="U817" s="20" t="str">
        <f>VLOOKUP(T817,Sheet10!D:E,2,FALSE)</f>
        <v>OR. Proc. Level 3 for Infectious &amp; Parasitic Diseases</v>
      </c>
      <c r="V817" s="20"/>
      <c r="W817" s="20"/>
      <c r="X817" s="20"/>
      <c r="Y817" s="20"/>
      <c r="Z817" s="20"/>
      <c r="AA817" s="20"/>
      <c r="AB817" s="20"/>
      <c r="AC817" s="20"/>
      <c r="AD817" s="20"/>
      <c r="AE817" s="20"/>
    </row>
    <row r="818">
      <c r="A818" s="20" t="str">
        <f t="shared" ref="A818:B818" si="819">T818</f>
        <v>28PDX</v>
      </c>
      <c r="B818" s="20" t="str">
        <f t="shared" si="819"/>
        <v>OR. Proc. Level 2 for Infectious &amp; Parasitic Diseases</v>
      </c>
      <c r="C818" s="20" t="str">
        <f t="shared" si="3"/>
        <v>1</v>
      </c>
      <c r="D818" s="20" t="str">
        <f t="shared" si="4"/>
        <v>28</v>
      </c>
      <c r="E818" s="20" t="str">
        <f t="shared" si="5"/>
        <v>28051</v>
      </c>
      <c r="F818" s="25">
        <v>2805119.0</v>
      </c>
      <c r="G818" s="20" t="s">
        <v>27324</v>
      </c>
      <c r="H818" s="26">
        <v>1514.0</v>
      </c>
      <c r="I818" s="26">
        <v>8037060.0</v>
      </c>
      <c r="J818" s="25">
        <v>1.96</v>
      </c>
      <c r="K818" s="26">
        <v>1.5752638E7</v>
      </c>
      <c r="L818" s="26">
        <v>8037060.0</v>
      </c>
      <c r="M818" s="25">
        <v>1.96</v>
      </c>
      <c r="N818" s="25">
        <v>1.0</v>
      </c>
      <c r="O818" s="26">
        <v>1.5752638E7</v>
      </c>
      <c r="P818" s="26">
        <v>1.90263649E10</v>
      </c>
      <c r="Q818" s="26">
        <v>2.4074755816E10</v>
      </c>
      <c r="R818" s="26">
        <v>5.048390916E9</v>
      </c>
      <c r="S818" s="27">
        <v>0.265</v>
      </c>
      <c r="T818" s="20" t="str">
        <f t="array" ref="T818">INDEX(Sheet10!D:D,MATCH(C818&amp;E818,INDEX(Sheet10!A:A&amp;Sheet10!B:B,0),0))</f>
        <v>28PDX</v>
      </c>
      <c r="U818" s="20" t="str">
        <f>VLOOKUP(T818,Sheet10!D:E,2,FALSE)</f>
        <v>OR. Proc. Level 2 for Infectious &amp; Parasitic Diseases</v>
      </c>
      <c r="V818" s="20"/>
      <c r="W818" s="20"/>
      <c r="X818" s="20"/>
      <c r="Y818" s="20"/>
      <c r="Z818" s="20"/>
      <c r="AA818" s="20"/>
      <c r="AB818" s="20"/>
      <c r="AC818" s="20"/>
      <c r="AD818" s="20"/>
      <c r="AE818" s="20"/>
    </row>
    <row r="819">
      <c r="A819" s="20" t="str">
        <f t="shared" ref="A819:B819" si="820">T819</f>
        <v>28PCX</v>
      </c>
      <c r="B819" s="20" t="str">
        <f t="shared" si="820"/>
        <v>OR. Proc. Level 1 for Infectious &amp; Parasitic Diseases</v>
      </c>
      <c r="C819" s="20" t="str">
        <f t="shared" si="3"/>
        <v>1</v>
      </c>
      <c r="D819" s="20" t="str">
        <f t="shared" si="4"/>
        <v>28</v>
      </c>
      <c r="E819" s="20" t="str">
        <f t="shared" si="5"/>
        <v>28061</v>
      </c>
      <c r="F819" s="25">
        <v>2806119.0</v>
      </c>
      <c r="G819" s="20" t="s">
        <v>27330</v>
      </c>
      <c r="H819" s="26">
        <v>7481.0</v>
      </c>
      <c r="I819" s="26">
        <v>8037060.0</v>
      </c>
      <c r="J819" s="25">
        <v>0.87</v>
      </c>
      <c r="K819" s="26">
        <v>6992242.0</v>
      </c>
      <c r="L819" s="26">
        <v>8037060.0</v>
      </c>
      <c r="M819" s="25">
        <v>0.87</v>
      </c>
      <c r="N819" s="25">
        <v>1.0</v>
      </c>
      <c r="O819" s="26">
        <v>6992242.0</v>
      </c>
      <c r="P819" s="26">
        <v>4.16514173E10</v>
      </c>
      <c r="Q819" s="26">
        <v>5.299807506E10</v>
      </c>
      <c r="R819" s="26">
        <v>1.134665776E10</v>
      </c>
      <c r="S819" s="27">
        <v>0.272</v>
      </c>
      <c r="T819" s="20" t="str">
        <f t="array" ref="T819">INDEX(Sheet10!D:D,MATCH(C819&amp;E819,INDEX(Sheet10!A:A&amp;Sheet10!B:B,0),0))</f>
        <v>28PCX</v>
      </c>
      <c r="U819" s="20" t="str">
        <f>VLOOKUP(T819,Sheet10!D:E,2,FALSE)</f>
        <v>OR. Proc. Level 1 for Infectious &amp; Parasitic Diseases</v>
      </c>
      <c r="V819" s="20"/>
      <c r="W819" s="20"/>
      <c r="X819" s="20"/>
      <c r="Y819" s="20"/>
      <c r="Z819" s="20"/>
      <c r="AA819" s="20"/>
      <c r="AB819" s="20"/>
      <c r="AC819" s="20"/>
      <c r="AD819" s="20"/>
      <c r="AE819" s="20"/>
    </row>
    <row r="820">
      <c r="A820" s="20" t="str">
        <f t="shared" ref="A820:B820" si="821">T820</f>
        <v>D28AA</v>
      </c>
      <c r="B820" s="20" t="str">
        <f t="shared" si="821"/>
        <v>Septicemia, Adult</v>
      </c>
      <c r="C820" s="20" t="str">
        <f t="shared" si="3"/>
        <v>1</v>
      </c>
      <c r="D820" s="20" t="str">
        <f t="shared" si="4"/>
        <v>28</v>
      </c>
      <c r="E820" s="20" t="str">
        <f t="shared" si="5"/>
        <v>28611</v>
      </c>
      <c r="F820" s="25">
        <v>2861110.0</v>
      </c>
      <c r="G820" s="20" t="s">
        <v>40689</v>
      </c>
      <c r="H820" s="26">
        <v>8352.0</v>
      </c>
      <c r="I820" s="26">
        <v>8037060.0</v>
      </c>
      <c r="J820" s="25">
        <v>0.69</v>
      </c>
      <c r="K820" s="26">
        <v>5545571.0</v>
      </c>
      <c r="L820" s="26">
        <v>8037060.0</v>
      </c>
      <c r="M820" s="25">
        <v>0.69</v>
      </c>
      <c r="N820" s="25">
        <v>1.0</v>
      </c>
      <c r="O820" s="26">
        <v>5545571.0</v>
      </c>
      <c r="P820" s="26">
        <v>3.8907634E10</v>
      </c>
      <c r="Q820" s="26">
        <v>4.7387195709E10</v>
      </c>
      <c r="R820" s="26">
        <v>8.479561709E9</v>
      </c>
      <c r="S820" s="27">
        <v>0.218</v>
      </c>
      <c r="T820" s="20" t="str">
        <f t="array" ref="T820">INDEX(Sheet10!D:D,MATCH(C820&amp;E820,INDEX(Sheet10!A:A&amp;Sheet10!B:B,0),0))</f>
        <v>D28AA</v>
      </c>
      <c r="U820" s="20" t="str">
        <f>VLOOKUP(T820,Sheet10!D:E,2,FALSE)</f>
        <v>Septicemia, Adult</v>
      </c>
      <c r="V820" s="20"/>
      <c r="W820" s="20"/>
      <c r="X820" s="20"/>
      <c r="Y820" s="20"/>
      <c r="Z820" s="20"/>
      <c r="AA820" s="20"/>
      <c r="AB820" s="20"/>
      <c r="AC820" s="20"/>
      <c r="AD820" s="20"/>
      <c r="AE820" s="20"/>
    </row>
    <row r="821">
      <c r="A821" s="20" t="str">
        <f t="shared" ref="A821:B821" si="822">T821</f>
        <v>D28AA</v>
      </c>
      <c r="B821" s="20" t="str">
        <f t="shared" si="822"/>
        <v>Septicemia, Adult</v>
      </c>
      <c r="C821" s="20" t="str">
        <f t="shared" si="3"/>
        <v>1</v>
      </c>
      <c r="D821" s="20" t="str">
        <f t="shared" si="4"/>
        <v>28</v>
      </c>
      <c r="E821" s="20" t="str">
        <f t="shared" si="5"/>
        <v>28611</v>
      </c>
      <c r="F821" s="25">
        <v>2861111.0</v>
      </c>
      <c r="G821" s="20" t="s">
        <v>40698</v>
      </c>
      <c r="H821" s="26">
        <v>11137.0</v>
      </c>
      <c r="I821" s="26">
        <v>8037060.0</v>
      </c>
      <c r="J821" s="25">
        <v>1.18</v>
      </c>
      <c r="K821" s="26">
        <v>9483731.0</v>
      </c>
      <c r="L821" s="26">
        <v>8037060.0</v>
      </c>
      <c r="M821" s="25">
        <v>1.18</v>
      </c>
      <c r="N821" s="25">
        <v>1.0</v>
      </c>
      <c r="O821" s="26">
        <v>9483731.0</v>
      </c>
      <c r="P821" s="26">
        <v>8.4787512E10</v>
      </c>
      <c r="Q821" s="26">
        <v>1.08129187282E11</v>
      </c>
      <c r="R821" s="26">
        <v>2.3341675282E10</v>
      </c>
      <c r="S821" s="27">
        <v>0.275</v>
      </c>
      <c r="T821" s="20" t="str">
        <f t="array" ref="T821">INDEX(Sheet10!D:D,MATCH(C821&amp;E821,INDEX(Sheet10!A:A&amp;Sheet10!B:B,0),0))</f>
        <v>D28AA</v>
      </c>
      <c r="U821" s="20" t="str">
        <f>VLOOKUP(T821,Sheet10!D:E,2,FALSE)</f>
        <v>Septicemia, Adult</v>
      </c>
      <c r="V821" s="20"/>
      <c r="W821" s="20"/>
      <c r="X821" s="20"/>
      <c r="Y821" s="20"/>
      <c r="Z821" s="20"/>
      <c r="AA821" s="20"/>
      <c r="AB821" s="20"/>
      <c r="AC821" s="20"/>
      <c r="AD821" s="20"/>
      <c r="AE821" s="20"/>
    </row>
    <row r="822">
      <c r="A822" s="20" t="str">
        <f t="shared" ref="A822:B822" si="823">T822</f>
        <v>D28AA</v>
      </c>
      <c r="B822" s="20" t="str">
        <f t="shared" si="823"/>
        <v>Septicemia, Adult</v>
      </c>
      <c r="C822" s="20" t="str">
        <f t="shared" si="3"/>
        <v>1</v>
      </c>
      <c r="D822" s="20" t="str">
        <f t="shared" si="4"/>
        <v>28</v>
      </c>
      <c r="E822" s="20" t="str">
        <f t="shared" si="5"/>
        <v>28611</v>
      </c>
      <c r="F822" s="25">
        <v>2861112.0</v>
      </c>
      <c r="G822" s="20" t="s">
        <v>40705</v>
      </c>
      <c r="H822" s="26">
        <v>4812.0</v>
      </c>
      <c r="I822" s="26">
        <v>8037060.0</v>
      </c>
      <c r="J822" s="25">
        <v>1.83</v>
      </c>
      <c r="K822" s="26">
        <v>1.470782E7</v>
      </c>
      <c r="L822" s="26">
        <v>8037060.0</v>
      </c>
      <c r="M822" s="25">
        <v>1.83</v>
      </c>
      <c r="N822" s="25">
        <v>1.0</v>
      </c>
      <c r="O822" s="26">
        <v>1.470782E7</v>
      </c>
      <c r="P822" s="26">
        <v>6.08519036E10</v>
      </c>
      <c r="Q822" s="26">
        <v>7.2476551773E10</v>
      </c>
      <c r="R822" s="26">
        <v>1.1624648173E10</v>
      </c>
      <c r="S822" s="27">
        <v>0.191</v>
      </c>
      <c r="T822" s="20" t="str">
        <f t="array" ref="T822">INDEX(Sheet10!D:D,MATCH(C822&amp;E822,INDEX(Sheet10!A:A&amp;Sheet10!B:B,0),0))</f>
        <v>D28AA</v>
      </c>
      <c r="U822" s="20" t="str">
        <f>VLOOKUP(T822,Sheet10!D:E,2,FALSE)</f>
        <v>Septicemia, Adult</v>
      </c>
      <c r="V822" s="20"/>
      <c r="W822" s="20"/>
      <c r="X822" s="20"/>
      <c r="Y822" s="20"/>
      <c r="Z822" s="20"/>
      <c r="AA822" s="20"/>
      <c r="AB822" s="20"/>
      <c r="AC822" s="20"/>
      <c r="AD822" s="20"/>
      <c r="AE822" s="20"/>
    </row>
    <row r="823">
      <c r="A823" s="20" t="str">
        <f t="shared" ref="A823:B823" si="824">T823</f>
        <v>D28AA</v>
      </c>
      <c r="B823" s="20" t="str">
        <f t="shared" si="824"/>
        <v>Septicemia, Adult</v>
      </c>
      <c r="C823" s="20" t="str">
        <f t="shared" si="3"/>
        <v>1</v>
      </c>
      <c r="D823" s="20" t="str">
        <f t="shared" si="4"/>
        <v>28</v>
      </c>
      <c r="E823" s="20" t="str">
        <f t="shared" si="5"/>
        <v>28611</v>
      </c>
      <c r="F823" s="25">
        <v>2861113.0</v>
      </c>
      <c r="G823" s="20" t="s">
        <v>40723</v>
      </c>
      <c r="H823" s="25">
        <v>124.0</v>
      </c>
      <c r="I823" s="26">
        <v>8037060.0</v>
      </c>
      <c r="J823" s="25">
        <v>3.93</v>
      </c>
      <c r="K823" s="26">
        <v>3.1585646E7</v>
      </c>
      <c r="L823" s="26">
        <v>8037060.0</v>
      </c>
      <c r="M823" s="25">
        <v>3.93</v>
      </c>
      <c r="N823" s="25">
        <v>1.0</v>
      </c>
      <c r="O823" s="26">
        <v>3.1585646E7</v>
      </c>
      <c r="P823" s="26">
        <v>2.9018868E9</v>
      </c>
      <c r="Q823" s="26">
        <v>3.994841728E9</v>
      </c>
      <c r="R823" s="26">
        <v>1.092954928E9</v>
      </c>
      <c r="S823" s="27">
        <v>0.377</v>
      </c>
      <c r="T823" s="20" t="str">
        <f t="array" ref="T823">INDEX(Sheet10!D:D,MATCH(C823&amp;E823,INDEX(Sheet10!A:A&amp;Sheet10!B:B,0),0))</f>
        <v>D28AA</v>
      </c>
      <c r="U823" s="20" t="str">
        <f>VLOOKUP(T823,Sheet10!D:E,2,FALSE)</f>
        <v>Septicemia, Adult</v>
      </c>
      <c r="V823" s="20"/>
      <c r="W823" s="20"/>
      <c r="X823" s="20"/>
      <c r="Y823" s="20"/>
      <c r="Z823" s="20"/>
      <c r="AA823" s="20"/>
      <c r="AB823" s="20"/>
      <c r="AC823" s="20"/>
      <c r="AD823" s="20"/>
      <c r="AE823" s="20"/>
    </row>
    <row r="824">
      <c r="A824" s="20" t="str">
        <f t="shared" ref="A824:B824" si="825">T824</f>
        <v>D28AA</v>
      </c>
      <c r="B824" s="20" t="str">
        <f t="shared" si="825"/>
        <v>Septicemia, Adult</v>
      </c>
      <c r="C824" s="20" t="str">
        <f t="shared" si="3"/>
        <v>1</v>
      </c>
      <c r="D824" s="20" t="str">
        <f t="shared" si="4"/>
        <v>28</v>
      </c>
      <c r="E824" s="20" t="str">
        <f t="shared" si="5"/>
        <v>28612</v>
      </c>
      <c r="F824" s="25">
        <v>2861210.0</v>
      </c>
      <c r="G824" s="20" t="s">
        <v>40731</v>
      </c>
      <c r="H824" s="26">
        <v>1829.0</v>
      </c>
      <c r="I824" s="26">
        <v>8037060.0</v>
      </c>
      <c r="J824" s="25">
        <v>0.63</v>
      </c>
      <c r="K824" s="26">
        <v>5063348.0</v>
      </c>
      <c r="L824" s="26">
        <v>8037060.0</v>
      </c>
      <c r="M824" s="25">
        <v>0.63</v>
      </c>
      <c r="N824" s="25">
        <v>1.0</v>
      </c>
      <c r="O824" s="26">
        <v>5063348.0</v>
      </c>
      <c r="P824" s="26">
        <v>8.2590218E9</v>
      </c>
      <c r="Q824" s="26">
        <v>9.551365918E9</v>
      </c>
      <c r="R824" s="26">
        <v>1.292344118E9</v>
      </c>
      <c r="S824" s="27">
        <v>0.156</v>
      </c>
      <c r="T824" s="20" t="str">
        <f t="array" ref="T824">INDEX(Sheet10!D:D,MATCH(C824&amp;E824,INDEX(Sheet10!A:A&amp;Sheet10!B:B,0),0))</f>
        <v>D28AA</v>
      </c>
      <c r="U824" s="20" t="str">
        <f>VLOOKUP(T824,Sheet10!D:E,2,FALSE)</f>
        <v>Septicemia, Adult</v>
      </c>
      <c r="V824" s="20"/>
      <c r="W824" s="20"/>
      <c r="X824" s="20"/>
      <c r="Y824" s="20"/>
      <c r="Z824" s="20"/>
      <c r="AA824" s="20"/>
      <c r="AB824" s="20"/>
      <c r="AC824" s="20"/>
      <c r="AD824" s="20"/>
      <c r="AE824" s="20"/>
    </row>
    <row r="825">
      <c r="A825" s="20" t="str">
        <f t="shared" ref="A825:B825" si="826">T825</f>
        <v>D28AA</v>
      </c>
      <c r="B825" s="20" t="str">
        <f t="shared" si="826"/>
        <v>Septicemia, Adult</v>
      </c>
      <c r="C825" s="20" t="str">
        <f t="shared" si="3"/>
        <v>1</v>
      </c>
      <c r="D825" s="20" t="str">
        <f t="shared" si="4"/>
        <v>28</v>
      </c>
      <c r="E825" s="20" t="str">
        <f t="shared" si="5"/>
        <v>28612</v>
      </c>
      <c r="F825" s="25">
        <v>2861211.0</v>
      </c>
      <c r="G825" s="20" t="s">
        <v>40742</v>
      </c>
      <c r="H825" s="26">
        <v>1789.0</v>
      </c>
      <c r="I825" s="26">
        <v>8037060.0</v>
      </c>
      <c r="J825" s="25">
        <v>1.15</v>
      </c>
      <c r="K825" s="26">
        <v>9242619.0</v>
      </c>
      <c r="L825" s="26">
        <v>8037060.0</v>
      </c>
      <c r="M825" s="25">
        <v>1.15</v>
      </c>
      <c r="N825" s="25">
        <v>1.0</v>
      </c>
      <c r="O825" s="26">
        <v>9242619.0</v>
      </c>
      <c r="P825" s="26">
        <v>1.96504602E10</v>
      </c>
      <c r="Q825" s="26">
        <v>1.6955444974E10</v>
      </c>
      <c r="R825" s="26">
        <v>-2.695015226E9</v>
      </c>
      <c r="S825" s="27">
        <v>-0.137</v>
      </c>
      <c r="T825" s="20" t="str">
        <f t="array" ref="T825">INDEX(Sheet10!D:D,MATCH(C825&amp;E825,INDEX(Sheet10!A:A&amp;Sheet10!B:B,0),0))</f>
        <v>D28AA</v>
      </c>
      <c r="U825" s="20" t="str">
        <f>VLOOKUP(T825,Sheet10!D:E,2,FALSE)</f>
        <v>Septicemia, Adult</v>
      </c>
      <c r="V825" s="20"/>
      <c r="W825" s="20"/>
      <c r="X825" s="20"/>
      <c r="Y825" s="20"/>
      <c r="Z825" s="20"/>
      <c r="AA825" s="20"/>
      <c r="AB825" s="20"/>
      <c r="AC825" s="20"/>
      <c r="AD825" s="20"/>
      <c r="AE825" s="20"/>
    </row>
    <row r="826">
      <c r="A826" s="20" t="str">
        <f t="shared" ref="A826:B826" si="827">T826</f>
        <v>D28AB</v>
      </c>
      <c r="B826" s="20" t="str">
        <f t="shared" si="827"/>
        <v>Post-op and Post-traumatic Infections, Elderly</v>
      </c>
      <c r="C826" s="20" t="str">
        <f t="shared" si="3"/>
        <v>1</v>
      </c>
      <c r="D826" s="20" t="str">
        <f t="shared" si="4"/>
        <v>28</v>
      </c>
      <c r="E826" s="20" t="str">
        <f t="shared" si="5"/>
        <v>28621</v>
      </c>
      <c r="F826" s="25">
        <v>2862110.0</v>
      </c>
      <c r="G826" s="20" t="s">
        <v>40755</v>
      </c>
      <c r="H826" s="25">
        <v>769.0</v>
      </c>
      <c r="I826" s="26">
        <v>8037060.0</v>
      </c>
      <c r="J826" s="25">
        <v>0.62</v>
      </c>
      <c r="K826" s="26">
        <v>4982977.0</v>
      </c>
      <c r="L826" s="26">
        <v>8037060.0</v>
      </c>
      <c r="M826" s="25">
        <v>0.62</v>
      </c>
      <c r="N826" s="25">
        <v>1.0</v>
      </c>
      <c r="O826" s="26">
        <v>4982977.0</v>
      </c>
      <c r="P826" s="26">
        <v>3.3805992E9</v>
      </c>
      <c r="Q826" s="26">
        <v>3.929776467E9</v>
      </c>
      <c r="R826" s="26">
        <v>5.49177267E8</v>
      </c>
      <c r="S826" s="27">
        <v>0.162</v>
      </c>
      <c r="T826" s="20" t="str">
        <f t="array" ref="T826">INDEX(Sheet10!D:D,MATCH(C826&amp;E826,INDEX(Sheet10!A:A&amp;Sheet10!B:B,0),0))</f>
        <v>D28AB</v>
      </c>
      <c r="U826" s="20" t="str">
        <f>VLOOKUP(T826,Sheet10!D:E,2,FALSE)</f>
        <v>Post-op and Post-traumatic Infections, Elderly</v>
      </c>
      <c r="V826" s="20"/>
      <c r="W826" s="20"/>
      <c r="X826" s="20"/>
      <c r="Y826" s="20"/>
      <c r="Z826" s="20"/>
      <c r="AA826" s="20"/>
      <c r="AB826" s="20"/>
      <c r="AC826" s="20"/>
      <c r="AD826" s="20"/>
      <c r="AE826" s="20"/>
    </row>
    <row r="827">
      <c r="A827" s="20" t="str">
        <f t="shared" ref="A827:B827" si="828">T827</f>
        <v>D28AB</v>
      </c>
      <c r="B827" s="20" t="str">
        <f t="shared" si="828"/>
        <v>Post-op and Post-traumatic Infections, Elderly</v>
      </c>
      <c r="C827" s="20" t="str">
        <f t="shared" si="3"/>
        <v>1</v>
      </c>
      <c r="D827" s="20" t="str">
        <f t="shared" si="4"/>
        <v>28</v>
      </c>
      <c r="E827" s="20" t="str">
        <f t="shared" si="5"/>
        <v>28621</v>
      </c>
      <c r="F827" s="25">
        <v>2862111.0</v>
      </c>
      <c r="G827" s="20" t="s">
        <v>40770</v>
      </c>
      <c r="H827" s="25">
        <v>572.0</v>
      </c>
      <c r="I827" s="26">
        <v>8037060.0</v>
      </c>
      <c r="J827" s="25">
        <v>1.26</v>
      </c>
      <c r="K827" s="26">
        <v>1.0126696E7</v>
      </c>
      <c r="L827" s="26">
        <v>8037060.0</v>
      </c>
      <c r="M827" s="25">
        <v>1.26</v>
      </c>
      <c r="N827" s="25">
        <v>1.0</v>
      </c>
      <c r="O827" s="26">
        <v>1.0126696E7</v>
      </c>
      <c r="P827" s="26">
        <v>5.5643925E9</v>
      </c>
      <c r="Q827" s="26">
        <v>5.912413883E9</v>
      </c>
      <c r="R827" s="26">
        <v>3.48021383E8</v>
      </c>
      <c r="S827" s="27">
        <v>0.063</v>
      </c>
      <c r="T827" s="20" t="str">
        <f t="array" ref="T827">INDEX(Sheet10!D:D,MATCH(C827&amp;E827,INDEX(Sheet10!A:A&amp;Sheet10!B:B,0),0))</f>
        <v>D28AB</v>
      </c>
      <c r="U827" s="20" t="str">
        <f>VLOOKUP(T827,Sheet10!D:E,2,FALSE)</f>
        <v>Post-op and Post-traumatic Infections, Elderly</v>
      </c>
      <c r="V827" s="20"/>
      <c r="W827" s="20"/>
      <c r="X827" s="20"/>
      <c r="Y827" s="20"/>
      <c r="Z827" s="20"/>
      <c r="AA827" s="20"/>
      <c r="AB827" s="20"/>
      <c r="AC827" s="20"/>
      <c r="AD827" s="20"/>
      <c r="AE827" s="20"/>
    </row>
    <row r="828">
      <c r="A828" s="20" t="str">
        <f t="shared" ref="A828:B828" si="829">T828</f>
        <v>D28AB</v>
      </c>
      <c r="B828" s="20" t="str">
        <f t="shared" si="829"/>
        <v>Post-op and Post-traumatic Infections, Elderly</v>
      </c>
      <c r="C828" s="20" t="str">
        <f t="shared" si="3"/>
        <v>1</v>
      </c>
      <c r="D828" s="20" t="str">
        <f t="shared" si="4"/>
        <v>28</v>
      </c>
      <c r="E828" s="20" t="str">
        <f t="shared" si="5"/>
        <v>28622</v>
      </c>
      <c r="F828" s="25">
        <v>2862210.0</v>
      </c>
      <c r="G828" s="20" t="s">
        <v>40783</v>
      </c>
      <c r="H828" s="26">
        <v>3785.0</v>
      </c>
      <c r="I828" s="26">
        <v>8037060.0</v>
      </c>
      <c r="J828" s="25">
        <v>0.59</v>
      </c>
      <c r="K828" s="26">
        <v>4741865.0</v>
      </c>
      <c r="L828" s="26">
        <v>8037060.0</v>
      </c>
      <c r="M828" s="25">
        <v>0.59</v>
      </c>
      <c r="N828" s="25">
        <v>1.0</v>
      </c>
      <c r="O828" s="26">
        <v>4741865.0</v>
      </c>
      <c r="P828" s="26">
        <v>1.55291394E10</v>
      </c>
      <c r="Q828" s="26">
        <v>1.8334016539E10</v>
      </c>
      <c r="R828" s="26">
        <v>2.804877139E9</v>
      </c>
      <c r="S828" s="27">
        <v>0.181</v>
      </c>
      <c r="T828" s="20" t="str">
        <f t="array" ref="T828">INDEX(Sheet10!D:D,MATCH(C828&amp;E828,INDEX(Sheet10!A:A&amp;Sheet10!B:B,0),0))</f>
        <v>D28AB</v>
      </c>
      <c r="U828" s="20" t="str">
        <f>VLOOKUP(T828,Sheet10!D:E,2,FALSE)</f>
        <v>Post-op and Post-traumatic Infections, Elderly</v>
      </c>
      <c r="V828" s="20"/>
      <c r="W828" s="20"/>
      <c r="X828" s="20"/>
      <c r="Y828" s="20"/>
      <c r="Z828" s="20"/>
      <c r="AA828" s="20"/>
      <c r="AB828" s="20"/>
      <c r="AC828" s="20"/>
      <c r="AD828" s="20"/>
      <c r="AE828" s="20"/>
    </row>
    <row r="829">
      <c r="A829" s="20" t="str">
        <f t="shared" ref="A829:B829" si="830">T829</f>
        <v>D28AB</v>
      </c>
      <c r="B829" s="20" t="str">
        <f t="shared" si="830"/>
        <v>Post-op and Post-traumatic Infections, Elderly</v>
      </c>
      <c r="C829" s="20" t="str">
        <f t="shared" si="3"/>
        <v>1</v>
      </c>
      <c r="D829" s="20" t="str">
        <f t="shared" si="4"/>
        <v>28</v>
      </c>
      <c r="E829" s="20" t="str">
        <f t="shared" si="5"/>
        <v>28622</v>
      </c>
      <c r="F829" s="25">
        <v>2862211.0</v>
      </c>
      <c r="G829" s="20" t="s">
        <v>40796</v>
      </c>
      <c r="H829" s="26">
        <v>1483.0</v>
      </c>
      <c r="I829" s="26">
        <v>8037060.0</v>
      </c>
      <c r="J829" s="25">
        <v>1.22</v>
      </c>
      <c r="K829" s="26">
        <v>9805213.0</v>
      </c>
      <c r="L829" s="26">
        <v>8037060.0</v>
      </c>
      <c r="M829" s="25">
        <v>1.22</v>
      </c>
      <c r="N829" s="25">
        <v>1.0</v>
      </c>
      <c r="O829" s="26">
        <v>9805213.0</v>
      </c>
      <c r="P829" s="26">
        <v>1.43987168E10</v>
      </c>
      <c r="Q829" s="26">
        <v>1.4774707176E10</v>
      </c>
      <c r="R829" s="26">
        <v>3.75990376E8</v>
      </c>
      <c r="S829" s="27">
        <v>0.026</v>
      </c>
      <c r="T829" s="20" t="str">
        <f t="array" ref="T829">INDEX(Sheet10!D:D,MATCH(C829&amp;E829,INDEX(Sheet10!A:A&amp;Sheet10!B:B,0),0))</f>
        <v>D28AB</v>
      </c>
      <c r="U829" s="20" t="str">
        <f>VLOOKUP(T829,Sheet10!D:E,2,FALSE)</f>
        <v>Post-op and Post-traumatic Infections, Elderly</v>
      </c>
      <c r="V829" s="20"/>
      <c r="W829" s="20"/>
      <c r="X829" s="20"/>
      <c r="Y829" s="20"/>
      <c r="Z829" s="20"/>
      <c r="AA829" s="20"/>
      <c r="AB829" s="20"/>
      <c r="AC829" s="20"/>
      <c r="AD829" s="20"/>
      <c r="AE829" s="20"/>
    </row>
    <row r="830">
      <c r="A830" s="20" t="str">
        <f t="shared" ref="A830:B830" si="831">T830</f>
        <v>D28AC</v>
      </c>
      <c r="B830" s="20" t="str">
        <f t="shared" si="831"/>
        <v>Malaria, Adult</v>
      </c>
      <c r="C830" s="20" t="str">
        <f t="shared" si="3"/>
        <v>1</v>
      </c>
      <c r="D830" s="20" t="str">
        <f t="shared" si="4"/>
        <v>28</v>
      </c>
      <c r="E830" s="20" t="str">
        <f t="shared" si="5"/>
        <v>28631</v>
      </c>
      <c r="F830" s="25">
        <v>2863119.0</v>
      </c>
      <c r="G830" s="20" t="s">
        <v>27358</v>
      </c>
      <c r="H830" s="26">
        <v>23808.0</v>
      </c>
      <c r="I830" s="26">
        <v>8037060.0</v>
      </c>
      <c r="J830" s="25">
        <v>0.45</v>
      </c>
      <c r="K830" s="26">
        <v>3616677.0</v>
      </c>
      <c r="L830" s="26">
        <v>8037060.0</v>
      </c>
      <c r="M830" s="25">
        <v>0.45</v>
      </c>
      <c r="N830" s="25">
        <v>1.0</v>
      </c>
      <c r="O830" s="26">
        <v>3616677.0</v>
      </c>
      <c r="P830" s="26">
        <v>6.44494983E10</v>
      </c>
      <c r="Q830" s="26">
        <v>8.8834464516E10</v>
      </c>
      <c r="R830" s="26">
        <v>2.4384966216E10</v>
      </c>
      <c r="S830" s="27">
        <v>0.378</v>
      </c>
      <c r="T830" s="20" t="str">
        <f t="array" ref="T830">INDEX(Sheet10!D:D,MATCH(C830&amp;E830,INDEX(Sheet10!A:A&amp;Sheet10!B:B,0),0))</f>
        <v>D28AC</v>
      </c>
      <c r="U830" s="20" t="str">
        <f>VLOOKUP(T830,Sheet10!D:E,2,FALSE)</f>
        <v>Malaria, Adult</v>
      </c>
      <c r="V830" s="20"/>
      <c r="W830" s="20"/>
      <c r="X830" s="20"/>
      <c r="Y830" s="20"/>
      <c r="Z830" s="20"/>
      <c r="AA830" s="20"/>
      <c r="AB830" s="20"/>
      <c r="AC830" s="20"/>
      <c r="AD830" s="20"/>
      <c r="AE830" s="20"/>
    </row>
    <row r="831">
      <c r="A831" s="20" t="str">
        <f t="shared" ref="A831:B831" si="832">T831</f>
        <v>D28AC</v>
      </c>
      <c r="B831" s="20" t="str">
        <f t="shared" si="832"/>
        <v>Malaria, Adult</v>
      </c>
      <c r="C831" s="20" t="str">
        <f t="shared" si="3"/>
        <v>1</v>
      </c>
      <c r="D831" s="20" t="str">
        <f t="shared" si="4"/>
        <v>28</v>
      </c>
      <c r="E831" s="20" t="str">
        <f t="shared" si="5"/>
        <v>28632</v>
      </c>
      <c r="F831" s="25">
        <v>2863219.0</v>
      </c>
      <c r="G831" s="20" t="s">
        <v>27364</v>
      </c>
      <c r="H831" s="26">
        <v>5827.0</v>
      </c>
      <c r="I831" s="26">
        <v>8037060.0</v>
      </c>
      <c r="J831" s="25">
        <v>0.39</v>
      </c>
      <c r="K831" s="26">
        <v>3134453.0</v>
      </c>
      <c r="L831" s="26">
        <v>8037060.0</v>
      </c>
      <c r="M831" s="25">
        <v>0.39</v>
      </c>
      <c r="N831" s="25">
        <v>1.0</v>
      </c>
      <c r="O831" s="26">
        <v>3134453.0</v>
      </c>
      <c r="P831" s="26">
        <v>1.57148355E10</v>
      </c>
      <c r="Q831" s="26">
        <v>1.8867078962E10</v>
      </c>
      <c r="R831" s="26">
        <v>3.152243462E9</v>
      </c>
      <c r="S831" s="27">
        <v>0.201</v>
      </c>
      <c r="T831" s="20" t="str">
        <f t="array" ref="T831">INDEX(Sheet10!D:D,MATCH(C831&amp;E831,INDEX(Sheet10!A:A&amp;Sheet10!B:B,0),0))</f>
        <v>D28AC</v>
      </c>
      <c r="U831" s="20" t="str">
        <f>VLOOKUP(T831,Sheet10!D:E,2,FALSE)</f>
        <v>Malaria, Adult</v>
      </c>
      <c r="V831" s="20"/>
      <c r="W831" s="20"/>
      <c r="X831" s="20"/>
      <c r="Y831" s="20"/>
      <c r="Z831" s="20"/>
      <c r="AA831" s="20"/>
      <c r="AB831" s="20"/>
      <c r="AC831" s="20"/>
      <c r="AD831" s="20"/>
      <c r="AE831" s="20"/>
    </row>
    <row r="832">
      <c r="A832" s="20" t="str">
        <f t="shared" ref="A832:B832" si="833">T832</f>
        <v>28BX</v>
      </c>
      <c r="B832" s="20" t="str">
        <f t="shared" si="833"/>
        <v>Dengue with Shock, Adult</v>
      </c>
      <c r="C832" s="20" t="str">
        <f t="shared" si="3"/>
        <v>1</v>
      </c>
      <c r="D832" s="20" t="str">
        <f t="shared" si="4"/>
        <v>28</v>
      </c>
      <c r="E832" s="20" t="str">
        <f t="shared" si="5"/>
        <v>28641</v>
      </c>
      <c r="F832" s="25">
        <v>2864110.0</v>
      </c>
      <c r="G832" s="20" t="s">
        <v>40819</v>
      </c>
      <c r="H832" s="26">
        <v>1769.0</v>
      </c>
      <c r="I832" s="26">
        <v>8037060.0</v>
      </c>
      <c r="J832" s="25">
        <v>0.67</v>
      </c>
      <c r="K832" s="26">
        <v>5384830.0</v>
      </c>
      <c r="L832" s="26">
        <v>8037060.0</v>
      </c>
      <c r="M832" s="25">
        <v>0.67</v>
      </c>
      <c r="N832" s="25">
        <v>1.0</v>
      </c>
      <c r="O832" s="26">
        <v>5384830.0</v>
      </c>
      <c r="P832" s="26">
        <v>6.2432237E9</v>
      </c>
      <c r="Q832" s="26">
        <v>9.753016124E9</v>
      </c>
      <c r="R832" s="26">
        <v>3.509792424E9</v>
      </c>
      <c r="S832" s="27">
        <v>0.562</v>
      </c>
      <c r="T832" s="20" t="str">
        <f t="array" ref="T832">INDEX(Sheet10!D:D,MATCH(C832&amp;E832,INDEX(Sheet10!A:A&amp;Sheet10!B:B,0),0))</f>
        <v>28BX</v>
      </c>
      <c r="U832" s="20" t="str">
        <f>VLOOKUP(T832,Sheet10!D:E,2,FALSE)</f>
        <v>Dengue with Shock, Adult</v>
      </c>
      <c r="V832" s="20"/>
      <c r="W832" s="20"/>
      <c r="X832" s="20"/>
      <c r="Y832" s="20"/>
      <c r="Z832" s="20"/>
      <c r="AA832" s="20"/>
      <c r="AB832" s="20"/>
      <c r="AC832" s="20"/>
      <c r="AD832" s="20"/>
      <c r="AE832" s="20"/>
    </row>
    <row r="833">
      <c r="A833" s="20" t="str">
        <f t="shared" ref="A833:B833" si="834">T833</f>
        <v>28BX</v>
      </c>
      <c r="B833" s="20" t="str">
        <f t="shared" si="834"/>
        <v>Dengue with Shock, Adult</v>
      </c>
      <c r="C833" s="20" t="str">
        <f t="shared" si="3"/>
        <v>1</v>
      </c>
      <c r="D833" s="20" t="str">
        <f t="shared" si="4"/>
        <v>28</v>
      </c>
      <c r="E833" s="20" t="str">
        <f t="shared" si="5"/>
        <v>28641</v>
      </c>
      <c r="F833" s="25">
        <v>2864111.0</v>
      </c>
      <c r="G833" s="20" t="s">
        <v>40834</v>
      </c>
      <c r="H833" s="25">
        <v>41.0</v>
      </c>
      <c r="I833" s="26">
        <v>8037060.0</v>
      </c>
      <c r="J833" s="25">
        <v>1.69</v>
      </c>
      <c r="K833" s="26">
        <v>1.3582631E7</v>
      </c>
      <c r="L833" s="26">
        <v>8037060.0</v>
      </c>
      <c r="M833" s="25">
        <v>1.69</v>
      </c>
      <c r="N833" s="25">
        <v>1.0</v>
      </c>
      <c r="O833" s="26">
        <v>1.3582631E7</v>
      </c>
      <c r="P833" s="26">
        <v>5.494598E8</v>
      </c>
      <c r="Q833" s="26">
        <v>5.61639387E8</v>
      </c>
      <c r="R833" s="26">
        <v>1.2179587E7</v>
      </c>
      <c r="S833" s="27">
        <v>0.022</v>
      </c>
      <c r="T833" s="20" t="str">
        <f t="array" ref="T833">INDEX(Sheet10!D:D,MATCH(C833&amp;E833,INDEX(Sheet10!A:A&amp;Sheet10!B:B,0),0))</f>
        <v>28BX</v>
      </c>
      <c r="U833" s="20" t="str">
        <f>VLOOKUP(T833,Sheet10!D:E,2,FALSE)</f>
        <v>Dengue with Shock, Adult</v>
      </c>
      <c r="V833" s="20"/>
      <c r="W833" s="20"/>
      <c r="X833" s="20"/>
      <c r="Y833" s="20"/>
      <c r="Z833" s="20"/>
      <c r="AA833" s="20"/>
      <c r="AB833" s="20"/>
      <c r="AC833" s="20"/>
      <c r="AD833" s="20"/>
      <c r="AE833" s="20"/>
    </row>
    <row r="834">
      <c r="A834" s="20" t="str">
        <f t="shared" ref="A834:B834" si="835">T834</f>
        <v>28BX</v>
      </c>
      <c r="B834" s="20" t="str">
        <f t="shared" si="835"/>
        <v>Dengue with Shock, Adult</v>
      </c>
      <c r="C834" s="20" t="str">
        <f t="shared" si="3"/>
        <v>1</v>
      </c>
      <c r="D834" s="20" t="str">
        <f t="shared" si="4"/>
        <v>28</v>
      </c>
      <c r="E834" s="20" t="str">
        <f t="shared" si="5"/>
        <v>28642</v>
      </c>
      <c r="F834" s="25">
        <v>2864210.0</v>
      </c>
      <c r="G834" s="20" t="s">
        <v>40845</v>
      </c>
      <c r="H834" s="26">
        <v>2560.0</v>
      </c>
      <c r="I834" s="26">
        <v>8037060.0</v>
      </c>
      <c r="J834" s="25">
        <v>0.64</v>
      </c>
      <c r="K834" s="26">
        <v>5143718.0</v>
      </c>
      <c r="L834" s="26">
        <v>8037060.0</v>
      </c>
      <c r="M834" s="25">
        <v>0.64</v>
      </c>
      <c r="N834" s="25">
        <v>1.0</v>
      </c>
      <c r="O834" s="26">
        <v>5143718.0</v>
      </c>
      <c r="P834" s="26">
        <v>8.2188369E9</v>
      </c>
      <c r="Q834" s="26">
        <v>1.3496750104E10</v>
      </c>
      <c r="R834" s="26">
        <v>5.277913204E9</v>
      </c>
      <c r="S834" s="27">
        <v>0.642</v>
      </c>
      <c r="T834" s="20" t="str">
        <f t="array" ref="T834">INDEX(Sheet10!D:D,MATCH(C834&amp;E834,INDEX(Sheet10!A:A&amp;Sheet10!B:B,0),0))</f>
        <v>28BX</v>
      </c>
      <c r="U834" s="20" t="str">
        <f>VLOOKUP(T834,Sheet10!D:E,2,FALSE)</f>
        <v>Dengue with Shock, Adult</v>
      </c>
      <c r="V834" s="20"/>
      <c r="W834" s="20"/>
      <c r="X834" s="20"/>
      <c r="Y834" s="20"/>
      <c r="Z834" s="20"/>
      <c r="AA834" s="20"/>
      <c r="AB834" s="20"/>
      <c r="AC834" s="20"/>
      <c r="AD834" s="20"/>
      <c r="AE834" s="20"/>
    </row>
    <row r="835">
      <c r="A835" s="20" t="str">
        <f t="shared" ref="A835:B835" si="836">T835</f>
        <v>28BX</v>
      </c>
      <c r="B835" s="20" t="str">
        <f t="shared" si="836"/>
        <v>Dengue with Shock, Adult</v>
      </c>
      <c r="C835" s="20" t="str">
        <f t="shared" si="3"/>
        <v>1</v>
      </c>
      <c r="D835" s="20" t="str">
        <f t="shared" si="4"/>
        <v>28</v>
      </c>
      <c r="E835" s="20" t="str">
        <f t="shared" si="5"/>
        <v>28642</v>
      </c>
      <c r="F835" s="25">
        <v>2864211.0</v>
      </c>
      <c r="G835" s="20" t="s">
        <v>40852</v>
      </c>
      <c r="H835" s="25">
        <v>485.0</v>
      </c>
      <c r="I835" s="26">
        <v>8037060.0</v>
      </c>
      <c r="J835" s="25">
        <v>1.01</v>
      </c>
      <c r="K835" s="26">
        <v>8117431.0</v>
      </c>
      <c r="L835" s="26">
        <v>8037060.0</v>
      </c>
      <c r="M835" s="25">
        <v>1.01</v>
      </c>
      <c r="N835" s="25">
        <v>1.0</v>
      </c>
      <c r="O835" s="26">
        <v>8117431.0</v>
      </c>
      <c r="P835" s="26">
        <v>2.4430478E9</v>
      </c>
      <c r="Q835" s="26">
        <v>4.004307841E9</v>
      </c>
      <c r="R835" s="26">
        <v>1.561260041E9</v>
      </c>
      <c r="S835" s="27">
        <v>0.639</v>
      </c>
      <c r="T835" s="20" t="str">
        <f t="array" ref="T835">INDEX(Sheet10!D:D,MATCH(C835&amp;E835,INDEX(Sheet10!A:A&amp;Sheet10!B:B,0),0))</f>
        <v>28BX</v>
      </c>
      <c r="U835" s="20" t="str">
        <f>VLOOKUP(T835,Sheet10!D:E,2,FALSE)</f>
        <v>Dengue with Shock, Adult</v>
      </c>
      <c r="V835" s="20"/>
      <c r="W835" s="20"/>
      <c r="X835" s="20"/>
      <c r="Y835" s="20"/>
      <c r="Z835" s="20"/>
      <c r="AA835" s="20"/>
      <c r="AB835" s="20"/>
      <c r="AC835" s="20"/>
      <c r="AD835" s="20"/>
      <c r="AE835" s="20"/>
    </row>
    <row r="836">
      <c r="A836" s="20" t="str">
        <f t="shared" ref="A836:B836" si="837">T836</f>
        <v>D28AD</v>
      </c>
      <c r="B836" s="20" t="str">
        <f t="shared" si="837"/>
        <v>Dengue with Shock, Adult</v>
      </c>
      <c r="C836" s="20" t="str">
        <f t="shared" si="3"/>
        <v>1</v>
      </c>
      <c r="D836" s="20" t="str">
        <f t="shared" si="4"/>
        <v>28</v>
      </c>
      <c r="E836" s="20" t="str">
        <f t="shared" si="5"/>
        <v>28643</v>
      </c>
      <c r="F836" s="25">
        <v>2864319.0</v>
      </c>
      <c r="G836" s="20" t="s">
        <v>27386</v>
      </c>
      <c r="H836" s="26">
        <v>405932.0</v>
      </c>
      <c r="I836" s="26">
        <v>8037060.0</v>
      </c>
      <c r="J836" s="25">
        <v>0.35</v>
      </c>
      <c r="K836" s="26">
        <v>2812971.0</v>
      </c>
      <c r="L836" s="26">
        <v>8037060.0</v>
      </c>
      <c r="M836" s="25">
        <v>0.35</v>
      </c>
      <c r="N836" s="25">
        <v>0.87</v>
      </c>
      <c r="O836" s="26">
        <v>2447285.0</v>
      </c>
      <c r="P836" s="26">
        <v>9.341535619E11</v>
      </c>
      <c r="Q836" s="26">
        <v>1.054003989756E12</v>
      </c>
      <c r="R836" s="26">
        <v>1.19850427856E11</v>
      </c>
      <c r="S836" s="27">
        <v>0.128</v>
      </c>
      <c r="T836" s="20" t="str">
        <f t="array" ref="T836">INDEX(Sheet10!D:D,MATCH(C836&amp;E836,INDEX(Sheet10!A:A&amp;Sheet10!B:B,0),0))</f>
        <v>D28AD</v>
      </c>
      <c r="U836" s="20" t="str">
        <f>VLOOKUP(T836,Sheet10!D:E,2,FALSE)</f>
        <v>Dengue with Shock, Adult</v>
      </c>
      <c r="V836" s="20"/>
      <c r="W836" s="20"/>
      <c r="X836" s="20"/>
      <c r="Y836" s="20"/>
      <c r="Z836" s="20"/>
      <c r="AA836" s="20"/>
      <c r="AB836" s="20"/>
      <c r="AC836" s="20"/>
      <c r="AD836" s="20"/>
      <c r="AE836" s="20"/>
    </row>
    <row r="837">
      <c r="A837" s="20" t="str">
        <f t="shared" ref="A837:B837" si="838">T837</f>
        <v>D28AD</v>
      </c>
      <c r="B837" s="20" t="str">
        <f t="shared" si="838"/>
        <v>Dengue with Shock, Adult</v>
      </c>
      <c r="C837" s="20" t="str">
        <f t="shared" si="3"/>
        <v>1</v>
      </c>
      <c r="D837" s="20" t="str">
        <f t="shared" si="4"/>
        <v>28</v>
      </c>
      <c r="E837" s="20" t="str">
        <f t="shared" si="5"/>
        <v>28644</v>
      </c>
      <c r="F837" s="25">
        <v>2864419.0</v>
      </c>
      <c r="G837" s="20" t="s">
        <v>27391</v>
      </c>
      <c r="H837" s="26">
        <v>217088.0</v>
      </c>
      <c r="I837" s="26">
        <v>8037060.0</v>
      </c>
      <c r="J837" s="25">
        <v>0.33</v>
      </c>
      <c r="K837" s="26">
        <v>2652230.0</v>
      </c>
      <c r="L837" s="26">
        <v>8037060.0</v>
      </c>
      <c r="M837" s="25">
        <v>0.33</v>
      </c>
      <c r="N837" s="25">
        <v>0.91</v>
      </c>
      <c r="O837" s="26">
        <v>2413529.0</v>
      </c>
      <c r="P837" s="26">
        <v>4.907220628E11</v>
      </c>
      <c r="Q837" s="26">
        <v>5.58884863668E11</v>
      </c>
      <c r="R837" s="26">
        <v>6.8162800868E10</v>
      </c>
      <c r="S837" s="27">
        <v>0.139</v>
      </c>
      <c r="T837" s="20" t="str">
        <f t="array" ref="T837">INDEX(Sheet10!D:D,MATCH(C837&amp;E837,INDEX(Sheet10!A:A&amp;Sheet10!B:B,0),0))</f>
        <v>D28AD</v>
      </c>
      <c r="U837" s="20" t="str">
        <f>VLOOKUP(T837,Sheet10!D:E,2,FALSE)</f>
        <v>Dengue with Shock, Adult</v>
      </c>
      <c r="V837" s="20"/>
      <c r="W837" s="20"/>
      <c r="X837" s="20"/>
      <c r="Y837" s="20"/>
      <c r="Z837" s="20"/>
      <c r="AA837" s="20"/>
      <c r="AB837" s="20"/>
      <c r="AC837" s="20"/>
      <c r="AD837" s="20"/>
      <c r="AE837" s="20"/>
    </row>
    <row r="838">
      <c r="A838" s="20" t="str">
        <f t="shared" ref="A838:B838" si="839">T838</f>
        <v>D28AE</v>
      </c>
      <c r="B838" s="20" t="str">
        <f t="shared" si="839"/>
        <v>Fever of Unknown Origin, Adult</v>
      </c>
      <c r="C838" s="20" t="str">
        <f t="shared" si="3"/>
        <v>1</v>
      </c>
      <c r="D838" s="20" t="str">
        <f t="shared" si="4"/>
        <v>28</v>
      </c>
      <c r="E838" s="20" t="str">
        <f t="shared" si="5"/>
        <v>28651</v>
      </c>
      <c r="F838" s="25">
        <v>2865119.0</v>
      </c>
      <c r="G838" s="20" t="s">
        <v>27396</v>
      </c>
      <c r="H838" s="26">
        <v>10482.0</v>
      </c>
      <c r="I838" s="26">
        <v>8037060.0</v>
      </c>
      <c r="J838" s="25">
        <v>0.44</v>
      </c>
      <c r="K838" s="26">
        <v>3536306.0</v>
      </c>
      <c r="L838" s="26">
        <v>8037060.0</v>
      </c>
      <c r="M838" s="25">
        <v>0.44</v>
      </c>
      <c r="N838" s="25">
        <v>1.0</v>
      </c>
      <c r="O838" s="26">
        <v>3536306.0</v>
      </c>
      <c r="P838" s="26">
        <v>3.1530158E10</v>
      </c>
      <c r="Q838" s="26">
        <v>3.8201469185E10</v>
      </c>
      <c r="R838" s="26">
        <v>6.671311185E9</v>
      </c>
      <c r="S838" s="27">
        <v>0.212</v>
      </c>
      <c r="T838" s="20" t="str">
        <f t="array" ref="T838">INDEX(Sheet10!D:D,MATCH(C838&amp;E838,INDEX(Sheet10!A:A&amp;Sheet10!B:B,0),0))</f>
        <v>D28AE</v>
      </c>
      <c r="U838" s="20" t="str">
        <f>VLOOKUP(T838,Sheet10!D:E,2,FALSE)</f>
        <v>Fever of Unknown Origin, Adult</v>
      </c>
      <c r="V838" s="20"/>
      <c r="W838" s="20"/>
      <c r="X838" s="20"/>
      <c r="Y838" s="20"/>
      <c r="Z838" s="20"/>
      <c r="AA838" s="20"/>
      <c r="AB838" s="20"/>
      <c r="AC838" s="20"/>
      <c r="AD838" s="20"/>
      <c r="AE838" s="20"/>
    </row>
    <row r="839">
      <c r="A839" s="20" t="str">
        <f t="shared" ref="A839:B839" si="840">T839</f>
        <v>D28AE</v>
      </c>
      <c r="B839" s="20" t="str">
        <f t="shared" si="840"/>
        <v>Fever of Unknown Origin, Adult</v>
      </c>
      <c r="C839" s="20" t="str">
        <f t="shared" si="3"/>
        <v>1</v>
      </c>
      <c r="D839" s="20" t="str">
        <f t="shared" si="4"/>
        <v>28</v>
      </c>
      <c r="E839" s="20" t="str">
        <f t="shared" si="5"/>
        <v>28652</v>
      </c>
      <c r="F839" s="25">
        <v>2865219.0</v>
      </c>
      <c r="G839" s="20" t="s">
        <v>27400</v>
      </c>
      <c r="H839" s="26">
        <v>13927.0</v>
      </c>
      <c r="I839" s="26">
        <v>8037060.0</v>
      </c>
      <c r="J839" s="25">
        <v>0.42</v>
      </c>
      <c r="K839" s="26">
        <v>3375565.0</v>
      </c>
      <c r="L839" s="26">
        <v>8037060.0</v>
      </c>
      <c r="M839" s="25">
        <v>0.42</v>
      </c>
      <c r="N839" s="25">
        <v>1.0</v>
      </c>
      <c r="O839" s="26">
        <v>3375565.0</v>
      </c>
      <c r="P839" s="26">
        <v>4.21184409E10</v>
      </c>
      <c r="Q839" s="26">
        <v>4.869771954E10</v>
      </c>
      <c r="R839" s="26">
        <v>6.57927864E9</v>
      </c>
      <c r="S839" s="27">
        <v>0.156</v>
      </c>
      <c r="T839" s="20" t="str">
        <f t="array" ref="T839">INDEX(Sheet10!D:D,MATCH(C839&amp;E839,INDEX(Sheet10!A:A&amp;Sheet10!B:B,0),0))</f>
        <v>D28AE</v>
      </c>
      <c r="U839" s="20" t="str">
        <f>VLOOKUP(T839,Sheet10!D:E,2,FALSE)</f>
        <v>Fever of Unknown Origin, Adult</v>
      </c>
      <c r="V839" s="20"/>
      <c r="W839" s="20"/>
      <c r="X839" s="20"/>
      <c r="Y839" s="20"/>
      <c r="Z839" s="20"/>
      <c r="AA839" s="20"/>
      <c r="AB839" s="20"/>
      <c r="AC839" s="20"/>
      <c r="AD839" s="20"/>
      <c r="AE839" s="20"/>
    </row>
    <row r="840">
      <c r="A840" s="20" t="str">
        <f t="shared" ref="A840:B840" si="841">T840</f>
        <v>D28AF</v>
      </c>
      <c r="B840" s="20" t="str">
        <f t="shared" si="841"/>
        <v>Viral Illness except Dengue, Adult</v>
      </c>
      <c r="C840" s="20" t="str">
        <f t="shared" si="3"/>
        <v>1</v>
      </c>
      <c r="D840" s="20" t="str">
        <f t="shared" si="4"/>
        <v>28</v>
      </c>
      <c r="E840" s="20" t="str">
        <f t="shared" si="5"/>
        <v>28661</v>
      </c>
      <c r="F840" s="25">
        <v>2866110.0</v>
      </c>
      <c r="G840" s="20" t="s">
        <v>40891</v>
      </c>
      <c r="H840" s="26">
        <v>162163.0</v>
      </c>
      <c r="I840" s="26">
        <v>8037060.0</v>
      </c>
      <c r="J840" s="25">
        <v>0.37</v>
      </c>
      <c r="K840" s="26">
        <v>2973712.0</v>
      </c>
      <c r="L840" s="26">
        <v>8037060.0</v>
      </c>
      <c r="M840" s="25">
        <v>0.37</v>
      </c>
      <c r="N840" s="25">
        <v>0.79</v>
      </c>
      <c r="O840" s="26">
        <v>2349233.0</v>
      </c>
      <c r="P840" s="26">
        <v>3.607130128E11</v>
      </c>
      <c r="Q840" s="26">
        <v>4.01654999284E11</v>
      </c>
      <c r="R840" s="26">
        <v>4.0941986484E10</v>
      </c>
      <c r="S840" s="27">
        <v>0.114</v>
      </c>
      <c r="T840" s="20" t="str">
        <f t="array" ref="T840">INDEX(Sheet10!D:D,MATCH(C840&amp;E840,INDEX(Sheet10!A:A&amp;Sheet10!B:B,0),0))</f>
        <v>D28AF</v>
      </c>
      <c r="U840" s="20" t="str">
        <f>VLOOKUP(T840,Sheet10!D:E,2,FALSE)</f>
        <v>Viral Illness except Dengue, Adult</v>
      </c>
      <c r="V840" s="20"/>
      <c r="W840" s="20"/>
      <c r="X840" s="20"/>
      <c r="Y840" s="20"/>
      <c r="Z840" s="20"/>
      <c r="AA840" s="20"/>
      <c r="AB840" s="20"/>
      <c r="AC840" s="20"/>
      <c r="AD840" s="20"/>
      <c r="AE840" s="20"/>
    </row>
    <row r="841">
      <c r="A841" s="20" t="str">
        <f t="shared" ref="A841:B841" si="842">T841</f>
        <v>D28AF</v>
      </c>
      <c r="B841" s="20" t="str">
        <f t="shared" si="842"/>
        <v>Viral Illness except Dengue, Adult</v>
      </c>
      <c r="C841" s="20" t="str">
        <f t="shared" si="3"/>
        <v>1</v>
      </c>
      <c r="D841" s="20" t="str">
        <f t="shared" si="4"/>
        <v>28</v>
      </c>
      <c r="E841" s="20" t="str">
        <f t="shared" si="5"/>
        <v>28661</v>
      </c>
      <c r="F841" s="25">
        <v>2866111.0</v>
      </c>
      <c r="G841" s="20" t="s">
        <v>40896</v>
      </c>
      <c r="H841" s="25">
        <v>210.0</v>
      </c>
      <c r="I841" s="26">
        <v>8037060.0</v>
      </c>
      <c r="J841" s="25">
        <v>0.77</v>
      </c>
      <c r="K841" s="26">
        <v>6188536.0</v>
      </c>
      <c r="L841" s="26">
        <v>8037060.0</v>
      </c>
      <c r="M841" s="25">
        <v>0.77</v>
      </c>
      <c r="N841" s="25">
        <v>1.0</v>
      </c>
      <c r="O841" s="26">
        <v>6188536.0</v>
      </c>
      <c r="P841" s="26">
        <v>9.083357E8</v>
      </c>
      <c r="Q841" s="26">
        <v>1.337257602E9</v>
      </c>
      <c r="R841" s="26">
        <v>4.28921902E8</v>
      </c>
      <c r="S841" s="27">
        <v>0.472</v>
      </c>
      <c r="T841" s="20" t="str">
        <f t="array" ref="T841">INDEX(Sheet10!D:D,MATCH(C841&amp;E841,INDEX(Sheet10!A:A&amp;Sheet10!B:B,0),0))</f>
        <v>D28AF</v>
      </c>
      <c r="U841" s="20" t="str">
        <f>VLOOKUP(T841,Sheet10!D:E,2,FALSE)</f>
        <v>Viral Illness except Dengue, Adult</v>
      </c>
      <c r="V841" s="20"/>
      <c r="W841" s="20"/>
      <c r="X841" s="20"/>
      <c r="Y841" s="20"/>
      <c r="Z841" s="20"/>
      <c r="AA841" s="20"/>
      <c r="AB841" s="20"/>
      <c r="AC841" s="20"/>
      <c r="AD841" s="20"/>
      <c r="AE841" s="20"/>
    </row>
    <row r="842">
      <c r="A842" s="20" t="str">
        <f t="shared" ref="A842:B842" si="843">T842</f>
        <v>D28AF</v>
      </c>
      <c r="B842" s="20" t="str">
        <f t="shared" si="843"/>
        <v>Viral Illness except Dengue, Adult</v>
      </c>
      <c r="C842" s="20" t="str">
        <f t="shared" si="3"/>
        <v>1</v>
      </c>
      <c r="D842" s="20" t="str">
        <f t="shared" si="4"/>
        <v>28</v>
      </c>
      <c r="E842" s="20" t="str">
        <f t="shared" si="5"/>
        <v>28662</v>
      </c>
      <c r="F842" s="25">
        <v>2866219.0</v>
      </c>
      <c r="G842" s="20" t="s">
        <v>27409</v>
      </c>
      <c r="H842" s="26">
        <v>226719.0</v>
      </c>
      <c r="I842" s="26">
        <v>8037060.0</v>
      </c>
      <c r="J842" s="25">
        <v>0.37</v>
      </c>
      <c r="K842" s="26">
        <v>2973712.0</v>
      </c>
      <c r="L842" s="26">
        <v>8037060.0</v>
      </c>
      <c r="M842" s="25">
        <v>0.37</v>
      </c>
      <c r="N842" s="25">
        <v>0.8</v>
      </c>
      <c r="O842" s="26">
        <v>2378970.0</v>
      </c>
      <c r="P842" s="26">
        <v>5.100670745E11</v>
      </c>
      <c r="Q842" s="26">
        <v>5.69130335017E11</v>
      </c>
      <c r="R842" s="26">
        <v>5.9063260517E10</v>
      </c>
      <c r="S842" s="27">
        <v>0.116</v>
      </c>
      <c r="T842" s="20" t="str">
        <f t="array" ref="T842">INDEX(Sheet10!D:D,MATCH(C842&amp;E842,INDEX(Sheet10!A:A&amp;Sheet10!B:B,0),0))</f>
        <v>D28AF</v>
      </c>
      <c r="U842" s="20" t="str">
        <f>VLOOKUP(T842,Sheet10!D:E,2,FALSE)</f>
        <v>Viral Illness except Dengue, Adult</v>
      </c>
      <c r="V842" s="20"/>
      <c r="W842" s="20"/>
      <c r="X842" s="20"/>
      <c r="Y842" s="20"/>
      <c r="Z842" s="20"/>
      <c r="AA842" s="20"/>
      <c r="AB842" s="20"/>
      <c r="AC842" s="20"/>
      <c r="AD842" s="20"/>
      <c r="AE842" s="20"/>
    </row>
    <row r="843">
      <c r="A843" s="20" t="str">
        <f t="shared" ref="A843:B843" si="844">T843</f>
        <v>D28AG</v>
      </c>
      <c r="B843" s="20" t="str">
        <f t="shared" si="844"/>
        <v>Fungal Diseases, Adult</v>
      </c>
      <c r="C843" s="20" t="str">
        <f t="shared" si="3"/>
        <v>1</v>
      </c>
      <c r="D843" s="20" t="str">
        <f t="shared" si="4"/>
        <v>28</v>
      </c>
      <c r="E843" s="20" t="str">
        <f t="shared" si="5"/>
        <v>28671</v>
      </c>
      <c r="F843" s="25">
        <v>2867110.0</v>
      </c>
      <c r="G843" s="20" t="s">
        <v>40913</v>
      </c>
      <c r="H843" s="25">
        <v>377.0</v>
      </c>
      <c r="I843" s="26">
        <v>8037060.0</v>
      </c>
      <c r="J843" s="25">
        <v>0.47</v>
      </c>
      <c r="K843" s="26">
        <v>3777418.0</v>
      </c>
      <c r="L843" s="26">
        <v>8037060.0</v>
      </c>
      <c r="M843" s="25">
        <v>0.47</v>
      </c>
      <c r="N843" s="25">
        <v>1.0</v>
      </c>
      <c r="O843" s="26">
        <v>3777418.0</v>
      </c>
      <c r="P843" s="26">
        <v>1.0311583E9</v>
      </c>
      <c r="Q843" s="26">
        <v>1.461068661E9</v>
      </c>
      <c r="R843" s="26">
        <v>4.29910361E8</v>
      </c>
      <c r="S843" s="27">
        <v>0.417</v>
      </c>
      <c r="T843" s="20" t="str">
        <f t="array" ref="T843">INDEX(Sheet10!D:D,MATCH(C843&amp;E843,INDEX(Sheet10!A:A&amp;Sheet10!B:B,0),0))</f>
        <v>D28AG</v>
      </c>
      <c r="U843" s="20" t="str">
        <f>VLOOKUP(T843,Sheet10!D:E,2,FALSE)</f>
        <v>Fungal Diseases, Adult</v>
      </c>
      <c r="V843" s="20"/>
      <c r="W843" s="20"/>
      <c r="X843" s="20"/>
      <c r="Y843" s="20"/>
      <c r="Z843" s="20"/>
      <c r="AA843" s="20"/>
      <c r="AB843" s="20"/>
      <c r="AC843" s="20"/>
      <c r="AD843" s="20"/>
      <c r="AE843" s="20"/>
    </row>
    <row r="844">
      <c r="A844" s="20" t="str">
        <f t="shared" ref="A844:B844" si="845">T844</f>
        <v>D28AG</v>
      </c>
      <c r="B844" s="20" t="str">
        <f t="shared" si="845"/>
        <v>Fungal Diseases, Adult</v>
      </c>
      <c r="C844" s="20" t="str">
        <f t="shared" si="3"/>
        <v>1</v>
      </c>
      <c r="D844" s="20" t="str">
        <f t="shared" si="4"/>
        <v>28</v>
      </c>
      <c r="E844" s="20" t="str">
        <f t="shared" si="5"/>
        <v>28671</v>
      </c>
      <c r="F844" s="25">
        <v>2867111.0</v>
      </c>
      <c r="G844" s="20" t="s">
        <v>40923</v>
      </c>
      <c r="H844" s="25">
        <v>216.0</v>
      </c>
      <c r="I844" s="26">
        <v>8037060.0</v>
      </c>
      <c r="J844" s="25">
        <v>0.62</v>
      </c>
      <c r="K844" s="26">
        <v>4982977.0</v>
      </c>
      <c r="L844" s="26">
        <v>8037060.0</v>
      </c>
      <c r="M844" s="25">
        <v>0.62</v>
      </c>
      <c r="N844" s="25">
        <v>1.0</v>
      </c>
      <c r="O844" s="26">
        <v>4982977.0</v>
      </c>
      <c r="P844" s="26">
        <v>9.850939E8</v>
      </c>
      <c r="Q844" s="26">
        <v>1.105838581E9</v>
      </c>
      <c r="R844" s="26">
        <v>1.20744681E8</v>
      </c>
      <c r="S844" s="27">
        <v>0.123</v>
      </c>
      <c r="T844" s="20" t="str">
        <f t="array" ref="T844">INDEX(Sheet10!D:D,MATCH(C844&amp;E844,INDEX(Sheet10!A:A&amp;Sheet10!B:B,0),0))</f>
        <v>D28AG</v>
      </c>
      <c r="U844" s="20" t="str">
        <f>VLOOKUP(T844,Sheet10!D:E,2,FALSE)</f>
        <v>Fungal Diseases, Adult</v>
      </c>
      <c r="V844" s="20"/>
      <c r="W844" s="20"/>
      <c r="X844" s="20"/>
      <c r="Y844" s="20"/>
      <c r="Z844" s="20"/>
      <c r="AA844" s="20"/>
      <c r="AB844" s="20"/>
      <c r="AC844" s="20"/>
      <c r="AD844" s="20"/>
      <c r="AE844" s="20"/>
    </row>
    <row r="845">
      <c r="A845" s="20" t="str">
        <f t="shared" ref="A845:B845" si="846">T845</f>
        <v>D28AG</v>
      </c>
      <c r="B845" s="20" t="str">
        <f t="shared" si="846"/>
        <v>Fungal Diseases, Adult</v>
      </c>
      <c r="C845" s="20" t="str">
        <f t="shared" si="3"/>
        <v>1</v>
      </c>
      <c r="D845" s="20" t="str">
        <f t="shared" si="4"/>
        <v>28</v>
      </c>
      <c r="E845" s="20" t="str">
        <f t="shared" si="5"/>
        <v>28672</v>
      </c>
      <c r="F845" s="25">
        <v>2867219.0</v>
      </c>
      <c r="G845" s="20" t="s">
        <v>27419</v>
      </c>
      <c r="H845" s="25">
        <v>185.0</v>
      </c>
      <c r="I845" s="26">
        <v>8037060.0</v>
      </c>
      <c r="J845" s="25">
        <v>0.39</v>
      </c>
      <c r="K845" s="26">
        <v>3134453.0</v>
      </c>
      <c r="L845" s="26">
        <v>8037060.0</v>
      </c>
      <c r="M845" s="25">
        <v>0.39</v>
      </c>
      <c r="N845" s="25">
        <v>1.15</v>
      </c>
      <c r="O845" s="26">
        <v>3604621.0</v>
      </c>
      <c r="P845" s="26">
        <v>6.709962E8</v>
      </c>
      <c r="Q845" s="26">
        <v>6.94112967E8</v>
      </c>
      <c r="R845" s="26">
        <v>2.3116767E7</v>
      </c>
      <c r="S845" s="27">
        <v>0.034</v>
      </c>
      <c r="T845" s="20" t="str">
        <f t="array" ref="T845">INDEX(Sheet10!D:D,MATCH(C845&amp;E845,INDEX(Sheet10!A:A&amp;Sheet10!B:B,0),0))</f>
        <v>D28AG</v>
      </c>
      <c r="U845" s="20" t="str">
        <f>VLOOKUP(T845,Sheet10!D:E,2,FALSE)</f>
        <v>Fungal Diseases, Adult</v>
      </c>
      <c r="V845" s="20"/>
      <c r="W845" s="20"/>
      <c r="X845" s="20"/>
      <c r="Y845" s="20"/>
      <c r="Z845" s="20"/>
      <c r="AA845" s="20"/>
      <c r="AB845" s="20"/>
      <c r="AC845" s="20"/>
      <c r="AD845" s="20"/>
      <c r="AE845" s="20"/>
    </row>
    <row r="846">
      <c r="A846" s="20" t="str">
        <f t="shared" ref="A846:B846" si="847">T846</f>
        <v>D28AH</v>
      </c>
      <c r="B846" s="20" t="str">
        <f t="shared" si="847"/>
        <v>Other Infectious &amp; Parasitic Diseases, Adult</v>
      </c>
      <c r="C846" s="20" t="str">
        <f t="shared" si="3"/>
        <v>1</v>
      </c>
      <c r="D846" s="20" t="str">
        <f t="shared" si="4"/>
        <v>28</v>
      </c>
      <c r="E846" s="20" t="str">
        <f t="shared" si="5"/>
        <v>28681</v>
      </c>
      <c r="F846" s="25">
        <v>2868119.0</v>
      </c>
      <c r="G846" s="20" t="s">
        <v>27425</v>
      </c>
      <c r="H846" s="26">
        <v>457133.0</v>
      </c>
      <c r="I846" s="26">
        <v>8037060.0</v>
      </c>
      <c r="J846" s="25">
        <v>0.44</v>
      </c>
      <c r="K846" s="26">
        <v>3536306.0</v>
      </c>
      <c r="L846" s="26">
        <v>8037060.0</v>
      </c>
      <c r="M846" s="25">
        <v>0.44</v>
      </c>
      <c r="N846" s="25">
        <v>0.8</v>
      </c>
      <c r="O846" s="26">
        <v>2829045.0</v>
      </c>
      <c r="P846" s="26">
        <v>1.2254151078E12</v>
      </c>
      <c r="Q846" s="26">
        <v>1.353837442341E12</v>
      </c>
      <c r="R846" s="26">
        <v>1.28422334541E11</v>
      </c>
      <c r="S846" s="27">
        <v>0.105</v>
      </c>
      <c r="T846" s="20" t="str">
        <f t="array" ref="T846">INDEX(Sheet10!D:D,MATCH(C846&amp;E846,INDEX(Sheet10!A:A&amp;Sheet10!B:B,0),0))</f>
        <v>D28AH</v>
      </c>
      <c r="U846" s="20" t="str">
        <f>VLOOKUP(T846,Sheet10!D:E,2,FALSE)</f>
        <v>Other Infectious &amp; Parasitic Diseases, Adult</v>
      </c>
      <c r="V846" s="20"/>
      <c r="W846" s="20"/>
      <c r="X846" s="20"/>
      <c r="Y846" s="20"/>
      <c r="Z846" s="20"/>
      <c r="AA846" s="20"/>
      <c r="AB846" s="20"/>
      <c r="AC846" s="20"/>
      <c r="AD846" s="20"/>
      <c r="AE846" s="20"/>
    </row>
    <row r="847">
      <c r="A847" s="20" t="str">
        <f t="shared" ref="A847:B847" si="848">T847</f>
        <v>D28AH</v>
      </c>
      <c r="B847" s="20" t="str">
        <f t="shared" si="848"/>
        <v>Other Infectious &amp; Parasitic Diseases, Adult</v>
      </c>
      <c r="C847" s="20" t="str">
        <f t="shared" si="3"/>
        <v>1</v>
      </c>
      <c r="D847" s="20" t="str">
        <f t="shared" si="4"/>
        <v>28</v>
      </c>
      <c r="E847" s="20" t="str">
        <f t="shared" si="5"/>
        <v>28682</v>
      </c>
      <c r="F847" s="25">
        <v>2868219.0</v>
      </c>
      <c r="G847" s="20" t="s">
        <v>27436</v>
      </c>
      <c r="H847" s="26">
        <v>390552.0</v>
      </c>
      <c r="I847" s="26">
        <v>8037060.0</v>
      </c>
      <c r="J847" s="25">
        <v>0.42</v>
      </c>
      <c r="K847" s="26">
        <v>3375565.0</v>
      </c>
      <c r="L847" s="26">
        <v>8037060.0</v>
      </c>
      <c r="M847" s="25">
        <v>0.42</v>
      </c>
      <c r="N847" s="25">
        <v>0.83</v>
      </c>
      <c r="O847" s="26">
        <v>2801719.0</v>
      </c>
      <c r="P847" s="26">
        <v>1.0345515572E12</v>
      </c>
      <c r="Q847" s="26">
        <v>1.152989889192E12</v>
      </c>
      <c r="R847" s="26">
        <v>1.18438331992E11</v>
      </c>
      <c r="S847" s="27">
        <v>0.114</v>
      </c>
      <c r="T847" s="20" t="str">
        <f t="array" ref="T847">INDEX(Sheet10!D:D,MATCH(C847&amp;E847,INDEX(Sheet10!A:A&amp;Sheet10!B:B,0),0))</f>
        <v>D28AH</v>
      </c>
      <c r="U847" s="20" t="str">
        <f>VLOOKUP(T847,Sheet10!D:E,2,FALSE)</f>
        <v>Other Infectious &amp; Parasitic Diseases, Adult</v>
      </c>
      <c r="V847" s="20"/>
      <c r="W847" s="20"/>
      <c r="X847" s="20"/>
      <c r="Y847" s="20"/>
      <c r="Z847" s="20"/>
      <c r="AA847" s="20"/>
      <c r="AB847" s="20"/>
      <c r="AC847" s="20"/>
      <c r="AD847" s="20"/>
      <c r="AE847" s="20"/>
    </row>
    <row r="848">
      <c r="A848" s="20" t="str">
        <f t="shared" ref="A848:B848" si="849">T848</f>
        <v>D28AK</v>
      </c>
      <c r="B848" s="20" t="str">
        <f t="shared" si="849"/>
        <v>Leptospirosis</v>
      </c>
      <c r="C848" s="20" t="str">
        <f t="shared" si="3"/>
        <v>1</v>
      </c>
      <c r="D848" s="20" t="str">
        <f t="shared" si="4"/>
        <v>28</v>
      </c>
      <c r="E848" s="20" t="str">
        <f t="shared" si="5"/>
        <v>28701</v>
      </c>
      <c r="F848" s="25">
        <v>2870110.0</v>
      </c>
      <c r="G848" s="20" t="s">
        <v>40949</v>
      </c>
      <c r="H848" s="26">
        <v>1175.0</v>
      </c>
      <c r="I848" s="26">
        <v>8037060.0</v>
      </c>
      <c r="J848" s="25">
        <v>0.45</v>
      </c>
      <c r="K848" s="26">
        <v>3616677.0</v>
      </c>
      <c r="L848" s="26">
        <v>8037060.0</v>
      </c>
      <c r="M848" s="25">
        <v>0.45</v>
      </c>
      <c r="N848" s="25">
        <v>1.0</v>
      </c>
      <c r="O848" s="26">
        <v>3616677.0</v>
      </c>
      <c r="P848" s="26">
        <v>3.1679905E9</v>
      </c>
      <c r="Q848" s="26">
        <v>4.326072975E9</v>
      </c>
      <c r="R848" s="26">
        <v>1.158082475E9</v>
      </c>
      <c r="S848" s="27">
        <v>0.366</v>
      </c>
      <c r="T848" s="20" t="str">
        <f t="array" ref="T848">INDEX(Sheet10!D:D,MATCH(C848&amp;E848,INDEX(Sheet10!A:A&amp;Sheet10!B:B,0),0))</f>
        <v>D28AK</v>
      </c>
      <c r="U848" s="20" t="str">
        <f>VLOOKUP(T848,Sheet10!D:E,2,FALSE)</f>
        <v>Leptospirosis</v>
      </c>
      <c r="V848" s="20"/>
      <c r="W848" s="20"/>
      <c r="X848" s="20"/>
      <c r="Y848" s="20"/>
      <c r="Z848" s="20"/>
      <c r="AA848" s="20"/>
      <c r="AB848" s="20"/>
      <c r="AC848" s="20"/>
      <c r="AD848" s="20"/>
      <c r="AE848" s="20"/>
    </row>
    <row r="849">
      <c r="A849" s="20" t="str">
        <f t="shared" ref="A849:B849" si="850">T849</f>
        <v>D28AK</v>
      </c>
      <c r="B849" s="20" t="str">
        <f t="shared" si="850"/>
        <v>Leptospirosis</v>
      </c>
      <c r="C849" s="20" t="str">
        <f t="shared" si="3"/>
        <v>1</v>
      </c>
      <c r="D849" s="20" t="str">
        <f t="shared" si="4"/>
        <v>28</v>
      </c>
      <c r="E849" s="20" t="str">
        <f t="shared" si="5"/>
        <v>28701</v>
      </c>
      <c r="F849" s="25">
        <v>2870111.0</v>
      </c>
      <c r="G849" s="20" t="s">
        <v>40956</v>
      </c>
      <c r="H849" s="26">
        <v>1497.0</v>
      </c>
      <c r="I849" s="26">
        <v>8037060.0</v>
      </c>
      <c r="J849" s="25">
        <v>0.85</v>
      </c>
      <c r="K849" s="26">
        <v>6831501.0</v>
      </c>
      <c r="L849" s="26">
        <v>8037060.0</v>
      </c>
      <c r="M849" s="25">
        <v>0.85</v>
      </c>
      <c r="N849" s="25">
        <v>1.0</v>
      </c>
      <c r="O849" s="26">
        <v>6831501.0</v>
      </c>
      <c r="P849" s="26">
        <v>1.00065365E10</v>
      </c>
      <c r="Q849" s="26">
        <v>1.0323534997E10</v>
      </c>
      <c r="R849" s="26">
        <v>3.16998497E8</v>
      </c>
      <c r="S849" s="27">
        <v>0.032</v>
      </c>
      <c r="T849" s="20" t="str">
        <f t="array" ref="T849">INDEX(Sheet10!D:D,MATCH(C849&amp;E849,INDEX(Sheet10!A:A&amp;Sheet10!B:B,0),0))</f>
        <v>D28AK</v>
      </c>
      <c r="U849" s="20" t="str">
        <f>VLOOKUP(T849,Sheet10!D:E,2,FALSE)</f>
        <v>Leptospirosis</v>
      </c>
      <c r="V849" s="20"/>
      <c r="W849" s="20"/>
      <c r="X849" s="20"/>
      <c r="Y849" s="20"/>
      <c r="Z849" s="20"/>
      <c r="AA849" s="20"/>
      <c r="AB849" s="20"/>
      <c r="AC849" s="20"/>
      <c r="AD849" s="20"/>
      <c r="AE849" s="20"/>
    </row>
    <row r="850">
      <c r="A850" s="20" t="str">
        <f t="shared" ref="A850:B850" si="851">T850</f>
        <v>D28AL</v>
      </c>
      <c r="B850" s="20" t="str">
        <f t="shared" si="851"/>
        <v>HIV, Adult</v>
      </c>
      <c r="C850" s="20" t="str">
        <f t="shared" si="3"/>
        <v>1</v>
      </c>
      <c r="D850" s="20" t="str">
        <f t="shared" si="4"/>
        <v>28</v>
      </c>
      <c r="E850" s="20" t="str">
        <f t="shared" si="5"/>
        <v>28711</v>
      </c>
      <c r="F850" s="25">
        <v>2871110.0</v>
      </c>
      <c r="G850" s="20" t="s">
        <v>40963</v>
      </c>
      <c r="H850" s="26">
        <v>16425.0</v>
      </c>
      <c r="I850" s="26">
        <v>8037060.0</v>
      </c>
      <c r="J850" s="25">
        <v>0.79</v>
      </c>
      <c r="K850" s="26">
        <v>6349277.0</v>
      </c>
      <c r="L850" s="26">
        <v>8037060.0</v>
      </c>
      <c r="M850" s="25">
        <v>0.79</v>
      </c>
      <c r="N850" s="25">
        <v>1.66</v>
      </c>
      <c r="O850" s="26">
        <v>1.05398E7</v>
      </c>
      <c r="P850" s="26">
        <v>1.729232039E11</v>
      </c>
      <c r="Q850" s="26">
        <v>1.7455216295E11</v>
      </c>
      <c r="R850" s="26">
        <v>1.62895905E9</v>
      </c>
      <c r="S850" s="27">
        <v>0.009</v>
      </c>
      <c r="T850" s="20" t="str">
        <f t="array" ref="T850">INDEX(Sheet10!D:D,MATCH(C850&amp;E850,INDEX(Sheet10!A:A&amp;Sheet10!B:B,0),0))</f>
        <v>D28AL</v>
      </c>
      <c r="U850" s="20" t="str">
        <f>VLOOKUP(T850,Sheet10!D:E,2,FALSE)</f>
        <v>HIV, Adult</v>
      </c>
      <c r="V850" s="20"/>
      <c r="W850" s="20"/>
      <c r="X850" s="20"/>
      <c r="Y850" s="20"/>
      <c r="Z850" s="20"/>
      <c r="AA850" s="20"/>
      <c r="AB850" s="20"/>
      <c r="AC850" s="20"/>
      <c r="AD850" s="20"/>
      <c r="AE850" s="20"/>
    </row>
    <row r="851">
      <c r="A851" s="20" t="str">
        <f t="shared" ref="A851:B851" si="852">T851</f>
        <v>D28AL</v>
      </c>
      <c r="B851" s="20" t="str">
        <f t="shared" si="852"/>
        <v>HIV, Adult</v>
      </c>
      <c r="C851" s="20" t="str">
        <f t="shared" si="3"/>
        <v>1</v>
      </c>
      <c r="D851" s="20" t="str">
        <f t="shared" si="4"/>
        <v>28</v>
      </c>
      <c r="E851" s="20" t="str">
        <f t="shared" si="5"/>
        <v>28711</v>
      </c>
      <c r="F851" s="25">
        <v>2871111.0</v>
      </c>
      <c r="G851" s="20" t="s">
        <v>40966</v>
      </c>
      <c r="H851" s="26">
        <v>12089.0</v>
      </c>
      <c r="I851" s="26">
        <v>8037060.0</v>
      </c>
      <c r="J851" s="25">
        <v>1.24</v>
      </c>
      <c r="K851" s="26">
        <v>9965954.0</v>
      </c>
      <c r="L851" s="26">
        <v>8037060.0</v>
      </c>
      <c r="M851" s="25">
        <v>1.24</v>
      </c>
      <c r="N851" s="25">
        <v>1.59</v>
      </c>
      <c r="O851" s="26">
        <v>1.5845867E7</v>
      </c>
      <c r="P851" s="26">
        <v>1.911708439E11</v>
      </c>
      <c r="Q851" s="26">
        <v>1.92923922159E11</v>
      </c>
      <c r="R851" s="26">
        <v>1.753078259E9</v>
      </c>
      <c r="S851" s="27">
        <v>0.009</v>
      </c>
      <c r="T851" s="20" t="str">
        <f t="array" ref="T851">INDEX(Sheet10!D:D,MATCH(C851&amp;E851,INDEX(Sheet10!A:A&amp;Sheet10!B:B,0),0))</f>
        <v>D28AL</v>
      </c>
      <c r="U851" s="20" t="str">
        <f>VLOOKUP(T851,Sheet10!D:E,2,FALSE)</f>
        <v>HIV, Adult</v>
      </c>
      <c r="V851" s="20"/>
      <c r="W851" s="20"/>
      <c r="X851" s="20"/>
      <c r="Y851" s="20"/>
      <c r="Z851" s="20"/>
      <c r="AA851" s="20"/>
      <c r="AB851" s="20"/>
      <c r="AC851" s="20"/>
      <c r="AD851" s="20"/>
      <c r="AE851" s="20"/>
    </row>
    <row r="852">
      <c r="A852" s="20" t="str">
        <f t="shared" ref="A852:B852" si="853">T852</f>
        <v>D28AL</v>
      </c>
      <c r="B852" s="20" t="str">
        <f t="shared" si="853"/>
        <v>HIV, Adult</v>
      </c>
      <c r="C852" s="20" t="str">
        <f t="shared" si="3"/>
        <v>1</v>
      </c>
      <c r="D852" s="20" t="str">
        <f t="shared" si="4"/>
        <v>28</v>
      </c>
      <c r="E852" s="20" t="str">
        <f t="shared" si="5"/>
        <v>28712</v>
      </c>
      <c r="F852" s="25">
        <v>2871210.0</v>
      </c>
      <c r="G852" s="20" t="s">
        <v>40971</v>
      </c>
      <c r="H852" s="25">
        <v>713.0</v>
      </c>
      <c r="I852" s="26">
        <v>8037060.0</v>
      </c>
      <c r="J852" s="25">
        <v>0.67</v>
      </c>
      <c r="K852" s="26">
        <v>5384830.0</v>
      </c>
      <c r="L852" s="26">
        <v>8037060.0</v>
      </c>
      <c r="M852" s="25">
        <v>0.67</v>
      </c>
      <c r="N852" s="25">
        <v>1.95</v>
      </c>
      <c r="O852" s="26">
        <v>1.0500419E7</v>
      </c>
      <c r="P852" s="26">
        <v>8.4952361E9</v>
      </c>
      <c r="Q852" s="26">
        <v>7.534318669E9</v>
      </c>
      <c r="R852" s="26">
        <v>-9.60917431E8</v>
      </c>
      <c r="S852" s="27">
        <v>-0.113</v>
      </c>
      <c r="T852" s="20" t="str">
        <f t="array" ref="T852">INDEX(Sheet10!D:D,MATCH(C852&amp;E852,INDEX(Sheet10!A:A&amp;Sheet10!B:B,0),0))</f>
        <v>D28AL</v>
      </c>
      <c r="U852" s="20" t="str">
        <f>VLOOKUP(T852,Sheet10!D:E,2,FALSE)</f>
        <v>HIV, Adult</v>
      </c>
      <c r="V852" s="20"/>
      <c r="W852" s="20"/>
      <c r="X852" s="20"/>
      <c r="Y852" s="20"/>
      <c r="Z852" s="20"/>
      <c r="AA852" s="20"/>
      <c r="AB852" s="20"/>
      <c r="AC852" s="20"/>
      <c r="AD852" s="20"/>
      <c r="AE852" s="20"/>
    </row>
    <row r="853">
      <c r="A853" s="20" t="str">
        <f t="shared" ref="A853:B853" si="854">T853</f>
        <v>D28AL</v>
      </c>
      <c r="B853" s="20" t="str">
        <f t="shared" si="854"/>
        <v>HIV, Adult</v>
      </c>
      <c r="C853" s="20" t="str">
        <f t="shared" si="3"/>
        <v>1</v>
      </c>
      <c r="D853" s="20" t="str">
        <f t="shared" si="4"/>
        <v>28</v>
      </c>
      <c r="E853" s="20" t="str">
        <f t="shared" si="5"/>
        <v>28712</v>
      </c>
      <c r="F853" s="25">
        <v>2871211.0</v>
      </c>
      <c r="G853" s="20" t="s">
        <v>40982</v>
      </c>
      <c r="H853" s="25">
        <v>493.0</v>
      </c>
      <c r="I853" s="26">
        <v>8037060.0</v>
      </c>
      <c r="J853" s="25">
        <v>1.39</v>
      </c>
      <c r="K853" s="26">
        <v>1.1171513E7</v>
      </c>
      <c r="L853" s="26">
        <v>8037060.0</v>
      </c>
      <c r="M853" s="25">
        <v>1.39</v>
      </c>
      <c r="N853" s="25">
        <v>1.38</v>
      </c>
      <c r="O853" s="26">
        <v>1.5416688E7</v>
      </c>
      <c r="P853" s="26">
        <v>7.5901871E9</v>
      </c>
      <c r="Q853" s="26">
        <v>7.637054927E9</v>
      </c>
      <c r="R853" s="26">
        <v>4.6867827E7</v>
      </c>
      <c r="S853" s="27">
        <v>0.006</v>
      </c>
      <c r="T853" s="20" t="str">
        <f t="array" ref="T853">INDEX(Sheet10!D:D,MATCH(C853&amp;E853,INDEX(Sheet10!A:A&amp;Sheet10!B:B,0),0))</f>
        <v>D28AL</v>
      </c>
      <c r="U853" s="20" t="str">
        <f>VLOOKUP(T853,Sheet10!D:E,2,FALSE)</f>
        <v>HIV, Adult</v>
      </c>
      <c r="V853" s="20"/>
      <c r="W853" s="20"/>
      <c r="X853" s="20"/>
      <c r="Y853" s="20"/>
      <c r="Z853" s="20"/>
      <c r="AA853" s="20"/>
      <c r="AB853" s="20"/>
      <c r="AC853" s="20"/>
      <c r="AD853" s="20"/>
      <c r="AE853" s="20"/>
    </row>
    <row r="854">
      <c r="A854" s="20" t="str">
        <f t="shared" ref="A854:B854" si="855">T854</f>
        <v>D28AM</v>
      </c>
      <c r="B854" s="20" t="str">
        <f t="shared" si="855"/>
        <v>Mycobacteriosis, Adult</v>
      </c>
      <c r="C854" s="20" t="str">
        <f t="shared" si="3"/>
        <v>1</v>
      </c>
      <c r="D854" s="20" t="str">
        <f t="shared" si="4"/>
        <v>28</v>
      </c>
      <c r="E854" s="20" t="str">
        <f t="shared" si="5"/>
        <v>28721</v>
      </c>
      <c r="F854" s="25">
        <v>2872110.0</v>
      </c>
      <c r="G854" s="20" t="s">
        <v>40991</v>
      </c>
      <c r="H854" s="26">
        <v>3598.0</v>
      </c>
      <c r="I854" s="26">
        <v>8037060.0</v>
      </c>
      <c r="J854" s="25">
        <v>0.53</v>
      </c>
      <c r="K854" s="26">
        <v>4259642.0</v>
      </c>
      <c r="L854" s="26">
        <v>8037060.0</v>
      </c>
      <c r="M854" s="25">
        <v>0.53</v>
      </c>
      <c r="N854" s="25">
        <v>1.0</v>
      </c>
      <c r="O854" s="26">
        <v>4259642.0</v>
      </c>
      <c r="P854" s="26">
        <v>1.21847852E10</v>
      </c>
      <c r="Q854" s="26">
        <v>1.5637411196E10</v>
      </c>
      <c r="R854" s="26">
        <v>3.452625996E9</v>
      </c>
      <c r="S854" s="27">
        <v>0.283</v>
      </c>
      <c r="T854" s="20" t="str">
        <f t="array" ref="T854">INDEX(Sheet10!D:D,MATCH(C854&amp;E854,INDEX(Sheet10!A:A&amp;Sheet10!B:B,0),0))</f>
        <v>D28AM</v>
      </c>
      <c r="U854" s="20" t="str">
        <f>VLOOKUP(T854,Sheet10!D:E,2,FALSE)</f>
        <v>Mycobacteriosis, Adult</v>
      </c>
      <c r="V854" s="20"/>
      <c r="W854" s="20"/>
      <c r="X854" s="20"/>
      <c r="Y854" s="20"/>
      <c r="Z854" s="20"/>
      <c r="AA854" s="20"/>
      <c r="AB854" s="20"/>
      <c r="AC854" s="20"/>
      <c r="AD854" s="20"/>
      <c r="AE854" s="20"/>
    </row>
    <row r="855">
      <c r="A855" s="20" t="str">
        <f t="shared" ref="A855:B855" si="856">T855</f>
        <v>D28AM</v>
      </c>
      <c r="B855" s="20" t="str">
        <f t="shared" si="856"/>
        <v>Mycobacteriosis, Adult</v>
      </c>
      <c r="C855" s="20" t="str">
        <f t="shared" si="3"/>
        <v>1</v>
      </c>
      <c r="D855" s="20" t="str">
        <f t="shared" si="4"/>
        <v>28</v>
      </c>
      <c r="E855" s="20" t="str">
        <f t="shared" si="5"/>
        <v>28721</v>
      </c>
      <c r="F855" s="25">
        <v>2872111.0</v>
      </c>
      <c r="G855" s="20" t="s">
        <v>41002</v>
      </c>
      <c r="H855" s="26">
        <v>1682.0</v>
      </c>
      <c r="I855" s="26">
        <v>8037060.0</v>
      </c>
      <c r="J855" s="25">
        <v>0.8</v>
      </c>
      <c r="K855" s="26">
        <v>6429648.0</v>
      </c>
      <c r="L855" s="26">
        <v>8037060.0</v>
      </c>
      <c r="M855" s="25">
        <v>0.8</v>
      </c>
      <c r="N855" s="25">
        <v>1.0</v>
      </c>
      <c r="O855" s="26">
        <v>6429648.0</v>
      </c>
      <c r="P855" s="26">
        <v>9.9029549E9</v>
      </c>
      <c r="Q855" s="26">
        <v>1.0980612936E10</v>
      </c>
      <c r="R855" s="26">
        <v>1.077658036E9</v>
      </c>
      <c r="S855" s="27">
        <v>0.109</v>
      </c>
      <c r="T855" s="20" t="str">
        <f t="array" ref="T855">INDEX(Sheet10!D:D,MATCH(C855&amp;E855,INDEX(Sheet10!A:A&amp;Sheet10!B:B,0),0))</f>
        <v>D28AM</v>
      </c>
      <c r="U855" s="20" t="str">
        <f>VLOOKUP(T855,Sheet10!D:E,2,FALSE)</f>
        <v>Mycobacteriosis, Adult</v>
      </c>
      <c r="V855" s="20"/>
      <c r="W855" s="20"/>
      <c r="X855" s="20"/>
      <c r="Y855" s="20"/>
      <c r="Z855" s="20"/>
      <c r="AA855" s="20"/>
      <c r="AB855" s="20"/>
      <c r="AC855" s="20"/>
      <c r="AD855" s="20"/>
      <c r="AE855" s="20"/>
    </row>
    <row r="856">
      <c r="A856" s="20" t="str">
        <f t="shared" ref="A856:B856" si="857">T856</f>
        <v>D28AM</v>
      </c>
      <c r="B856" s="20" t="str">
        <f t="shared" si="857"/>
        <v>Mycobacteriosis, Adult</v>
      </c>
      <c r="C856" s="20" t="str">
        <f t="shared" si="3"/>
        <v>1</v>
      </c>
      <c r="D856" s="20" t="str">
        <f t="shared" si="4"/>
        <v>28</v>
      </c>
      <c r="E856" s="20" t="str">
        <f t="shared" si="5"/>
        <v>28722</v>
      </c>
      <c r="F856" s="25">
        <v>2872210.0</v>
      </c>
      <c r="G856" s="20" t="s">
        <v>41009</v>
      </c>
      <c r="H856" s="26">
        <v>1200.0</v>
      </c>
      <c r="I856" s="26">
        <v>8037060.0</v>
      </c>
      <c r="J856" s="25">
        <v>0.5</v>
      </c>
      <c r="K856" s="26">
        <v>4018530.0</v>
      </c>
      <c r="L856" s="26">
        <v>8037060.0</v>
      </c>
      <c r="M856" s="25">
        <v>0.5</v>
      </c>
      <c r="N856" s="25">
        <v>1.0</v>
      </c>
      <c r="O856" s="26">
        <v>4018530.0</v>
      </c>
      <c r="P856" s="26">
        <v>4.2454756E9</v>
      </c>
      <c r="Q856" s="26">
        <v>4.941362E9</v>
      </c>
      <c r="R856" s="26">
        <v>6.958864E8</v>
      </c>
      <c r="S856" s="27">
        <v>0.164</v>
      </c>
      <c r="T856" s="20" t="str">
        <f t="array" ref="T856">INDEX(Sheet10!D:D,MATCH(C856&amp;E856,INDEX(Sheet10!A:A&amp;Sheet10!B:B,0),0))</f>
        <v>D28AM</v>
      </c>
      <c r="U856" s="20" t="str">
        <f>VLOOKUP(T856,Sheet10!D:E,2,FALSE)</f>
        <v>Mycobacteriosis, Adult</v>
      </c>
      <c r="V856" s="20"/>
      <c r="W856" s="20"/>
      <c r="X856" s="20"/>
      <c r="Y856" s="20"/>
      <c r="Z856" s="20"/>
      <c r="AA856" s="20"/>
      <c r="AB856" s="20"/>
      <c r="AC856" s="20"/>
      <c r="AD856" s="20"/>
      <c r="AE856" s="20"/>
    </row>
    <row r="857">
      <c r="A857" s="20" t="str">
        <f t="shared" ref="A857:B857" si="858">T857</f>
        <v>D28AM</v>
      </c>
      <c r="B857" s="20" t="str">
        <f t="shared" si="858"/>
        <v>Mycobacteriosis, Adult</v>
      </c>
      <c r="C857" s="20" t="str">
        <f t="shared" si="3"/>
        <v>1</v>
      </c>
      <c r="D857" s="20" t="str">
        <f t="shared" si="4"/>
        <v>28</v>
      </c>
      <c r="E857" s="20" t="str">
        <f t="shared" si="5"/>
        <v>28722</v>
      </c>
      <c r="F857" s="25">
        <v>2872211.0</v>
      </c>
      <c r="G857" s="20" t="s">
        <v>41016</v>
      </c>
      <c r="H857" s="25">
        <v>358.0</v>
      </c>
      <c r="I857" s="26">
        <v>8037060.0</v>
      </c>
      <c r="J857" s="25">
        <v>0.77</v>
      </c>
      <c r="K857" s="26">
        <v>6188536.0</v>
      </c>
      <c r="L857" s="26">
        <v>8037060.0</v>
      </c>
      <c r="M857" s="25">
        <v>0.77</v>
      </c>
      <c r="N857" s="25">
        <v>1.03</v>
      </c>
      <c r="O857" s="26">
        <v>6374192.0</v>
      </c>
      <c r="P857" s="26">
        <v>2.2819896E9</v>
      </c>
      <c r="Q857" s="26">
        <v>2.317438838E9</v>
      </c>
      <c r="R857" s="26">
        <v>3.5449238E7</v>
      </c>
      <c r="S857" s="27">
        <v>0.016</v>
      </c>
      <c r="T857" s="20" t="str">
        <f t="array" ref="T857">INDEX(Sheet10!D:D,MATCH(C857&amp;E857,INDEX(Sheet10!A:A&amp;Sheet10!B:B,0),0))</f>
        <v>D28AM</v>
      </c>
      <c r="U857" s="20" t="str">
        <f>VLOOKUP(T857,Sheet10!D:E,2,FALSE)</f>
        <v>Mycobacteriosis, Adult</v>
      </c>
      <c r="V857" s="20"/>
      <c r="W857" s="20"/>
      <c r="X857" s="20"/>
      <c r="Y857" s="20"/>
      <c r="Z857" s="20"/>
      <c r="AA857" s="20"/>
      <c r="AB857" s="20"/>
      <c r="AC857" s="20"/>
      <c r="AD857" s="20"/>
      <c r="AE857" s="20"/>
    </row>
    <row r="858">
      <c r="A858" s="20" t="str">
        <f t="shared" ref="A858:B858" si="859">T858</f>
        <v>28CX</v>
      </c>
      <c r="B858" s="20" t="str">
        <f t="shared" si="859"/>
        <v>COVID-19, Confirmed</v>
      </c>
      <c r="C858" s="20" t="str">
        <f t="shared" si="3"/>
        <v>1</v>
      </c>
      <c r="D858" s="20" t="str">
        <f t="shared" si="4"/>
        <v>28</v>
      </c>
      <c r="E858" s="20" t="str">
        <f t="shared" si="5"/>
        <v>28731</v>
      </c>
      <c r="F858" s="25">
        <v>2873110.0</v>
      </c>
      <c r="G858" s="20" t="s">
        <v>41025</v>
      </c>
      <c r="H858" s="18" t="e">
        <v>#N/A</v>
      </c>
      <c r="I858" s="26">
        <v>8037060.0</v>
      </c>
      <c r="J858" s="25">
        <v>1.62</v>
      </c>
      <c r="K858" s="26">
        <v>1.3020037E7</v>
      </c>
      <c r="L858" s="26">
        <v>8037060.0</v>
      </c>
      <c r="M858" s="25">
        <v>1.62</v>
      </c>
      <c r="N858" s="25">
        <v>1.0</v>
      </c>
      <c r="O858" s="26">
        <v>1.3020037E7</v>
      </c>
      <c r="P858" s="18" t="e">
        <v>#N/A</v>
      </c>
      <c r="Q858" s="18" t="e">
        <v>#N/A</v>
      </c>
      <c r="R858" s="18" t="e">
        <v>#N/A</v>
      </c>
      <c r="S858" s="18" t="e">
        <v>#N/A</v>
      </c>
      <c r="T858" s="20" t="str">
        <f t="array" ref="T858">INDEX(Sheet10!D:D,MATCH(C858&amp;E858,INDEX(Sheet10!A:A&amp;Sheet10!B:B,0),0))</f>
        <v>28CX</v>
      </c>
      <c r="U858" s="20" t="str">
        <f>VLOOKUP(T858,Sheet10!D:E,2,FALSE)</f>
        <v>COVID-19, Confirmed</v>
      </c>
      <c r="V858" s="20"/>
      <c r="W858" s="20"/>
      <c r="X858" s="20"/>
      <c r="Y858" s="20"/>
      <c r="Z858" s="20"/>
      <c r="AA858" s="20"/>
      <c r="AB858" s="20"/>
      <c r="AC858" s="20"/>
      <c r="AD858" s="20"/>
      <c r="AE858" s="20"/>
    </row>
    <row r="859">
      <c r="A859" s="20" t="str">
        <f t="shared" ref="A859:B859" si="860">T859</f>
        <v>28CX</v>
      </c>
      <c r="B859" s="20" t="str">
        <f t="shared" si="860"/>
        <v>COVID-19, Confirmed</v>
      </c>
      <c r="C859" s="20" t="str">
        <f t="shared" si="3"/>
        <v>1</v>
      </c>
      <c r="D859" s="20" t="str">
        <f t="shared" si="4"/>
        <v>28</v>
      </c>
      <c r="E859" s="20" t="str">
        <f t="shared" si="5"/>
        <v>28731</v>
      </c>
      <c r="F859" s="25">
        <v>2873111.0</v>
      </c>
      <c r="G859" s="20" t="s">
        <v>41032</v>
      </c>
      <c r="H859" s="18" t="e">
        <v>#N/A</v>
      </c>
      <c r="I859" s="26">
        <v>8037060.0</v>
      </c>
      <c r="J859" s="25">
        <v>2.01</v>
      </c>
      <c r="K859" s="26">
        <v>1.6154491E7</v>
      </c>
      <c r="L859" s="26">
        <v>8037060.0</v>
      </c>
      <c r="M859" s="25">
        <v>2.01</v>
      </c>
      <c r="N859" s="25">
        <v>1.0</v>
      </c>
      <c r="O859" s="26">
        <v>1.6154491E7</v>
      </c>
      <c r="P859" s="18" t="e">
        <v>#N/A</v>
      </c>
      <c r="Q859" s="18" t="e">
        <v>#N/A</v>
      </c>
      <c r="R859" s="18" t="e">
        <v>#N/A</v>
      </c>
      <c r="S859" s="18" t="e">
        <v>#N/A</v>
      </c>
      <c r="T859" s="20" t="str">
        <f t="array" ref="T859">INDEX(Sheet10!D:D,MATCH(C859&amp;E859,INDEX(Sheet10!A:A&amp;Sheet10!B:B,0),0))</f>
        <v>28CX</v>
      </c>
      <c r="U859" s="20" t="str">
        <f>VLOOKUP(T859,Sheet10!D:E,2,FALSE)</f>
        <v>COVID-19, Confirmed</v>
      </c>
      <c r="V859" s="20"/>
      <c r="W859" s="20"/>
      <c r="X859" s="20"/>
      <c r="Y859" s="20"/>
      <c r="Z859" s="20"/>
      <c r="AA859" s="20"/>
      <c r="AB859" s="20"/>
      <c r="AC859" s="20"/>
      <c r="AD859" s="20"/>
      <c r="AE859" s="20"/>
    </row>
    <row r="860">
      <c r="A860" s="20" t="str">
        <f t="shared" ref="A860:B860" si="861">T860</f>
        <v>28CX</v>
      </c>
      <c r="B860" s="20" t="str">
        <f t="shared" si="861"/>
        <v>COVID-19, Confirmed</v>
      </c>
      <c r="C860" s="20" t="str">
        <f t="shared" si="3"/>
        <v>1</v>
      </c>
      <c r="D860" s="20" t="str">
        <f t="shared" si="4"/>
        <v>28</v>
      </c>
      <c r="E860" s="20" t="str">
        <f t="shared" si="5"/>
        <v>28731</v>
      </c>
      <c r="F860" s="25">
        <v>2873112.0</v>
      </c>
      <c r="G860" s="20" t="s">
        <v>41039</v>
      </c>
      <c r="H860" s="18" t="e">
        <v>#N/A</v>
      </c>
      <c r="I860" s="26">
        <v>8037060.0</v>
      </c>
      <c r="J860" s="25">
        <v>2.69</v>
      </c>
      <c r="K860" s="26">
        <v>2.1619691E7</v>
      </c>
      <c r="L860" s="26">
        <v>8037060.0</v>
      </c>
      <c r="M860" s="25">
        <v>2.69</v>
      </c>
      <c r="N860" s="25">
        <v>1.0</v>
      </c>
      <c r="O860" s="26">
        <v>2.1619691E7</v>
      </c>
      <c r="P860" s="18" t="e">
        <v>#N/A</v>
      </c>
      <c r="Q860" s="18" t="e">
        <v>#N/A</v>
      </c>
      <c r="R860" s="18" t="e">
        <v>#N/A</v>
      </c>
      <c r="S860" s="18" t="e">
        <v>#N/A</v>
      </c>
      <c r="T860" s="20" t="str">
        <f t="array" ref="T860">INDEX(Sheet10!D:D,MATCH(C860&amp;E860,INDEX(Sheet10!A:A&amp;Sheet10!B:B,0),0))</f>
        <v>28CX</v>
      </c>
      <c r="U860" s="20" t="str">
        <f>VLOOKUP(T860,Sheet10!D:E,2,FALSE)</f>
        <v>COVID-19, Confirmed</v>
      </c>
      <c r="V860" s="20"/>
      <c r="W860" s="20"/>
      <c r="X860" s="20"/>
      <c r="Y860" s="20"/>
      <c r="Z860" s="20"/>
      <c r="AA860" s="20"/>
      <c r="AB860" s="20"/>
      <c r="AC860" s="20"/>
      <c r="AD860" s="20"/>
      <c r="AE860" s="20"/>
    </row>
    <row r="861">
      <c r="A861" s="20" t="str">
        <f t="shared" ref="A861:B861" si="862">T861</f>
        <v>~28CX</v>
      </c>
      <c r="B861" s="20" t="str">
        <f t="shared" si="862"/>
        <v>COVID-19, Suspected</v>
      </c>
      <c r="C861" s="20" t="str">
        <f t="shared" si="3"/>
        <v>1</v>
      </c>
      <c r="D861" s="20" t="str">
        <f t="shared" si="4"/>
        <v>28</v>
      </c>
      <c r="E861" s="20" t="str">
        <f t="shared" si="5"/>
        <v>28741</v>
      </c>
      <c r="F861" s="25">
        <v>2874110.0</v>
      </c>
      <c r="G861" s="20" t="s">
        <v>41046</v>
      </c>
      <c r="H861" s="18" t="e">
        <v>#N/A</v>
      </c>
      <c r="I861" s="26">
        <v>8037060.0</v>
      </c>
      <c r="J861" s="25">
        <v>0.94</v>
      </c>
      <c r="K861" s="26">
        <v>7554836.0</v>
      </c>
      <c r="L861" s="26">
        <v>8037060.0</v>
      </c>
      <c r="M861" s="25">
        <v>0.94</v>
      </c>
      <c r="N861" s="25">
        <v>1.0</v>
      </c>
      <c r="O861" s="26">
        <v>7554836.0</v>
      </c>
      <c r="P861" s="18" t="e">
        <v>#N/A</v>
      </c>
      <c r="Q861" s="18" t="e">
        <v>#N/A</v>
      </c>
      <c r="R861" s="18" t="e">
        <v>#N/A</v>
      </c>
      <c r="S861" s="18" t="e">
        <v>#N/A</v>
      </c>
      <c r="T861" s="20" t="str">
        <f t="array" ref="T861">INDEX(Sheet10!D:D,MATCH(C861&amp;E861,INDEX(Sheet10!A:A&amp;Sheet10!B:B,0),0))</f>
        <v>~28CX</v>
      </c>
      <c r="U861" s="20" t="str">
        <f>VLOOKUP(T861,Sheet10!D:E,2,FALSE)</f>
        <v>COVID-19, Suspected</v>
      </c>
      <c r="V861" s="20"/>
      <c r="W861" s="20"/>
      <c r="X861" s="20"/>
      <c r="Y861" s="20"/>
      <c r="Z861" s="20"/>
      <c r="AA861" s="20"/>
      <c r="AB861" s="20"/>
      <c r="AC861" s="20"/>
      <c r="AD861" s="20"/>
      <c r="AE861" s="20"/>
    </row>
    <row r="862">
      <c r="A862" s="20" t="str">
        <f t="shared" ref="A862:B862" si="863">T862</f>
        <v>~28CX</v>
      </c>
      <c r="B862" s="20" t="str">
        <f t="shared" si="863"/>
        <v>COVID-19, Suspected</v>
      </c>
      <c r="C862" s="20" t="str">
        <f t="shared" si="3"/>
        <v>1</v>
      </c>
      <c r="D862" s="20" t="str">
        <f t="shared" si="4"/>
        <v>28</v>
      </c>
      <c r="E862" s="20" t="str">
        <f t="shared" si="5"/>
        <v>28741</v>
      </c>
      <c r="F862" s="25">
        <v>2874111.0</v>
      </c>
      <c r="G862" s="20" t="s">
        <v>41051</v>
      </c>
      <c r="H862" s="18" t="e">
        <v>#N/A</v>
      </c>
      <c r="I862" s="26">
        <v>8037060.0</v>
      </c>
      <c r="J862" s="25">
        <v>1.17</v>
      </c>
      <c r="K862" s="26">
        <v>9403360.0</v>
      </c>
      <c r="L862" s="26">
        <v>8037060.0</v>
      </c>
      <c r="M862" s="25">
        <v>1.17</v>
      </c>
      <c r="N862" s="25">
        <v>1.0</v>
      </c>
      <c r="O862" s="26">
        <v>9403360.0</v>
      </c>
      <c r="P862" s="18" t="e">
        <v>#N/A</v>
      </c>
      <c r="Q862" s="18" t="e">
        <v>#N/A</v>
      </c>
      <c r="R862" s="18" t="e">
        <v>#N/A</v>
      </c>
      <c r="S862" s="18" t="e">
        <v>#N/A</v>
      </c>
      <c r="T862" s="20" t="str">
        <f t="array" ref="T862">INDEX(Sheet10!D:D,MATCH(C862&amp;E862,INDEX(Sheet10!A:A&amp;Sheet10!B:B,0),0))</f>
        <v>~28CX</v>
      </c>
      <c r="U862" s="20" t="str">
        <f>VLOOKUP(T862,Sheet10!D:E,2,FALSE)</f>
        <v>COVID-19, Suspected</v>
      </c>
      <c r="V862" s="20"/>
      <c r="W862" s="20"/>
      <c r="X862" s="20"/>
      <c r="Y862" s="20"/>
      <c r="Z862" s="20"/>
      <c r="AA862" s="20"/>
      <c r="AB862" s="20"/>
      <c r="AC862" s="20"/>
      <c r="AD862" s="20"/>
      <c r="AE862" s="20"/>
    </row>
    <row r="863">
      <c r="A863" s="20" t="str">
        <f t="shared" ref="A863:B863" si="864">T863</f>
        <v>D28AP</v>
      </c>
      <c r="B863" s="20" t="str">
        <f t="shared" si="864"/>
        <v>Leprosy, Adult - Chronic</v>
      </c>
      <c r="C863" s="20" t="str">
        <f t="shared" si="3"/>
        <v>1</v>
      </c>
      <c r="D863" s="20" t="str">
        <f t="shared" si="4"/>
        <v>28</v>
      </c>
      <c r="E863" s="20" t="str">
        <f t="shared" si="5"/>
        <v>28751</v>
      </c>
      <c r="F863" s="25">
        <v>2875119.0</v>
      </c>
      <c r="G863" s="20" t="s">
        <v>27491</v>
      </c>
      <c r="H863" s="18" t="e">
        <v>#N/A</v>
      </c>
      <c r="I863" s="26">
        <v>8037060.0</v>
      </c>
      <c r="J863" s="25">
        <v>0.51</v>
      </c>
      <c r="K863" s="26">
        <v>4098901.0</v>
      </c>
      <c r="L863" s="26">
        <v>8037060.0</v>
      </c>
      <c r="M863" s="25">
        <v>0.51</v>
      </c>
      <c r="N863" s="25">
        <v>1.0</v>
      </c>
      <c r="O863" s="26">
        <v>4098901.0</v>
      </c>
      <c r="P863" s="18" t="e">
        <v>#N/A</v>
      </c>
      <c r="Q863" s="18" t="e">
        <v>#N/A</v>
      </c>
      <c r="R863" s="18" t="e">
        <v>#N/A</v>
      </c>
      <c r="S863" s="18" t="e">
        <v>#N/A</v>
      </c>
      <c r="T863" s="20" t="str">
        <f t="array" ref="T863">INDEX(Sheet10!D:D,MATCH(C863&amp;E863,INDEX(Sheet10!A:A&amp;Sheet10!B:B,0),0))</f>
        <v>D28AP</v>
      </c>
      <c r="U863" s="20" t="str">
        <f>VLOOKUP(T863,Sheet10!D:E,2,FALSE)</f>
        <v>Leprosy, Adult - Chronic</v>
      </c>
      <c r="V863" s="20"/>
      <c r="W863" s="20"/>
      <c r="X863" s="20"/>
      <c r="Y863" s="20"/>
      <c r="Z863" s="20"/>
      <c r="AA863" s="20"/>
      <c r="AB863" s="20"/>
      <c r="AC863" s="20"/>
      <c r="AD863" s="20"/>
      <c r="AE863" s="20"/>
    </row>
    <row r="864">
      <c r="A864" s="20" t="str">
        <f t="shared" ref="A864:B864" si="865">T864</f>
        <v>D28AP</v>
      </c>
      <c r="B864" s="20" t="str">
        <f t="shared" si="865"/>
        <v>Leprosy, Adult - Chronic</v>
      </c>
      <c r="C864" s="20" t="str">
        <f t="shared" si="3"/>
        <v>1</v>
      </c>
      <c r="D864" s="20" t="str">
        <f t="shared" si="4"/>
        <v>28</v>
      </c>
      <c r="E864" s="20" t="str">
        <f t="shared" si="5"/>
        <v>28752</v>
      </c>
      <c r="F864" s="25">
        <v>2875219.0</v>
      </c>
      <c r="G864" s="20" t="s">
        <v>27496</v>
      </c>
      <c r="H864" s="18" t="e">
        <v>#N/A</v>
      </c>
      <c r="I864" s="26">
        <v>8037060.0</v>
      </c>
      <c r="J864" s="25">
        <v>0.51</v>
      </c>
      <c r="K864" s="26">
        <v>4098901.0</v>
      </c>
      <c r="L864" s="26">
        <v>8037060.0</v>
      </c>
      <c r="M864" s="25">
        <v>0.51</v>
      </c>
      <c r="N864" s="25">
        <v>1.0</v>
      </c>
      <c r="O864" s="26">
        <v>4098901.0</v>
      </c>
      <c r="P864" s="18" t="e">
        <v>#N/A</v>
      </c>
      <c r="Q864" s="18" t="e">
        <v>#N/A</v>
      </c>
      <c r="R864" s="18" t="e">
        <v>#N/A</v>
      </c>
      <c r="S864" s="18" t="e">
        <v>#N/A</v>
      </c>
      <c r="T864" s="20" t="str">
        <f t="array" ref="T864">INDEX(Sheet10!D:D,MATCH(C864&amp;E864,INDEX(Sheet10!A:A&amp;Sheet10!B:B,0),0))</f>
        <v>D28AP</v>
      </c>
      <c r="U864" s="20" t="str">
        <f>VLOOKUP(T864,Sheet10!D:E,2,FALSE)</f>
        <v>Leprosy, Adult - Chronic</v>
      </c>
      <c r="V864" s="20"/>
      <c r="W864" s="20"/>
      <c r="X864" s="20"/>
      <c r="Y864" s="20"/>
      <c r="Z864" s="20"/>
      <c r="AA864" s="20"/>
      <c r="AB864" s="20"/>
      <c r="AC864" s="20"/>
      <c r="AD864" s="20"/>
      <c r="AE864" s="20"/>
    </row>
    <row r="865">
      <c r="A865" s="20" t="str">
        <f t="shared" ref="A865:B865" si="866">T865</f>
        <v>D28AP</v>
      </c>
      <c r="B865" s="20" t="str">
        <f t="shared" si="866"/>
        <v>Leprosy, Adult - Chronic</v>
      </c>
      <c r="C865" s="20" t="str">
        <f t="shared" si="3"/>
        <v>1</v>
      </c>
      <c r="D865" s="20" t="str">
        <f t="shared" si="4"/>
        <v>28</v>
      </c>
      <c r="E865" s="20" t="str">
        <f t="shared" si="5"/>
        <v>28753</v>
      </c>
      <c r="F865" s="25">
        <v>2875319.0</v>
      </c>
      <c r="G865" s="20" t="s">
        <v>27500</v>
      </c>
      <c r="H865" s="26">
        <v>2482.0</v>
      </c>
      <c r="I865" s="26">
        <v>8037060.0</v>
      </c>
      <c r="J865" s="25">
        <v>0.51</v>
      </c>
      <c r="K865" s="26">
        <v>4098901.0</v>
      </c>
      <c r="L865" s="26">
        <v>8037060.0</v>
      </c>
      <c r="M865" s="25">
        <v>0.51</v>
      </c>
      <c r="N865" s="25">
        <v>1.0</v>
      </c>
      <c r="O865" s="26">
        <v>4098901.0</v>
      </c>
      <c r="P865" s="26">
        <v>7.1477977E9</v>
      </c>
      <c r="Q865" s="26">
        <v>1.0298607289E10</v>
      </c>
      <c r="R865" s="26">
        <v>3.150809589E9</v>
      </c>
      <c r="S865" s="27">
        <v>0.441</v>
      </c>
      <c r="T865" s="20" t="str">
        <f t="array" ref="T865">INDEX(Sheet10!D:D,MATCH(C865&amp;E865,INDEX(Sheet10!A:A&amp;Sheet10!B:B,0),0))</f>
        <v>D28AP</v>
      </c>
      <c r="U865" s="20" t="str">
        <f>VLOOKUP(T865,Sheet10!D:E,2,FALSE)</f>
        <v>Leprosy, Adult - Chronic</v>
      </c>
      <c r="V865" s="20"/>
      <c r="W865" s="20"/>
      <c r="X865" s="20"/>
      <c r="Y865" s="20"/>
      <c r="Z865" s="20"/>
      <c r="AA865" s="20"/>
      <c r="AB865" s="20"/>
      <c r="AC865" s="20"/>
      <c r="AD865" s="20"/>
      <c r="AE865" s="20"/>
    </row>
    <row r="866">
      <c r="A866" s="20" t="str">
        <f t="shared" ref="A866:B866" si="867">T866</f>
        <v>D28AP</v>
      </c>
      <c r="B866" s="20" t="str">
        <f t="shared" si="867"/>
        <v>Leprosy, Adult - Chronic</v>
      </c>
      <c r="C866" s="20" t="str">
        <f t="shared" si="3"/>
        <v>1</v>
      </c>
      <c r="D866" s="20" t="str">
        <f t="shared" si="4"/>
        <v>28</v>
      </c>
      <c r="E866" s="20" t="str">
        <f t="shared" si="5"/>
        <v>28761</v>
      </c>
      <c r="F866" s="25">
        <v>2876119.0</v>
      </c>
      <c r="G866" s="20" t="s">
        <v>27505</v>
      </c>
      <c r="H866" s="18" t="e">
        <v>#N/A</v>
      </c>
      <c r="I866" s="26">
        <v>8037060.0</v>
      </c>
      <c r="J866" s="25">
        <v>0.5</v>
      </c>
      <c r="K866" s="26">
        <v>4018530.0</v>
      </c>
      <c r="L866" s="26">
        <v>8037060.0</v>
      </c>
      <c r="M866" s="25">
        <v>0.5</v>
      </c>
      <c r="N866" s="25">
        <v>1.0</v>
      </c>
      <c r="O866" s="26">
        <v>4018530.0</v>
      </c>
      <c r="P866" s="18" t="e">
        <v>#N/A</v>
      </c>
      <c r="Q866" s="18" t="e">
        <v>#N/A</v>
      </c>
      <c r="R866" s="18" t="e">
        <v>#N/A</v>
      </c>
      <c r="S866" s="18" t="e">
        <v>#N/A</v>
      </c>
      <c r="T866" s="20" t="str">
        <f t="array" ref="T866">INDEX(Sheet10!D:D,MATCH(C866&amp;E866,INDEX(Sheet10!A:A&amp;Sheet10!B:B,0),0))</f>
        <v>D28AP</v>
      </c>
      <c r="U866" s="20" t="str">
        <f>VLOOKUP(T866,Sheet10!D:E,2,FALSE)</f>
        <v>Leprosy, Adult - Chronic</v>
      </c>
      <c r="V866" s="20"/>
      <c r="W866" s="20"/>
      <c r="X866" s="20"/>
      <c r="Y866" s="20"/>
      <c r="Z866" s="20"/>
      <c r="AA866" s="20"/>
      <c r="AB866" s="20"/>
      <c r="AC866" s="20"/>
      <c r="AD866" s="20"/>
      <c r="AE866" s="20"/>
    </row>
    <row r="867">
      <c r="A867" s="20" t="str">
        <f t="shared" ref="A867:B867" si="868">T867</f>
        <v>D28AP</v>
      </c>
      <c r="B867" s="20" t="str">
        <f t="shared" si="868"/>
        <v>Leprosy, Adult - Chronic</v>
      </c>
      <c r="C867" s="20" t="str">
        <f t="shared" si="3"/>
        <v>1</v>
      </c>
      <c r="D867" s="20" t="str">
        <f t="shared" si="4"/>
        <v>28</v>
      </c>
      <c r="E867" s="20" t="str">
        <f t="shared" si="5"/>
        <v>28762</v>
      </c>
      <c r="F867" s="25">
        <v>2876219.0</v>
      </c>
      <c r="G867" s="20" t="s">
        <v>27508</v>
      </c>
      <c r="H867" s="18" t="e">
        <v>#N/A</v>
      </c>
      <c r="I867" s="26">
        <v>8037060.0</v>
      </c>
      <c r="J867" s="25">
        <v>0.5</v>
      </c>
      <c r="K867" s="26">
        <v>4018530.0</v>
      </c>
      <c r="L867" s="26">
        <v>8037060.0</v>
      </c>
      <c r="M867" s="25">
        <v>0.5</v>
      </c>
      <c r="N867" s="25">
        <v>1.0</v>
      </c>
      <c r="O867" s="26">
        <v>4018530.0</v>
      </c>
      <c r="P867" s="18" t="e">
        <v>#N/A</v>
      </c>
      <c r="Q867" s="18" t="e">
        <v>#N/A</v>
      </c>
      <c r="R867" s="18" t="e">
        <v>#N/A</v>
      </c>
      <c r="S867" s="18" t="e">
        <v>#N/A</v>
      </c>
      <c r="T867" s="20" t="str">
        <f t="array" ref="T867">INDEX(Sheet10!D:D,MATCH(C867&amp;E867,INDEX(Sheet10!A:A&amp;Sheet10!B:B,0),0))</f>
        <v>D28AP</v>
      </c>
      <c r="U867" s="20" t="str">
        <f>VLOOKUP(T867,Sheet10!D:E,2,FALSE)</f>
        <v>Leprosy, Adult - Chronic</v>
      </c>
      <c r="V867" s="20"/>
      <c r="W867" s="20"/>
      <c r="X867" s="20"/>
      <c r="Y867" s="20"/>
      <c r="Z867" s="20"/>
      <c r="AA867" s="20"/>
      <c r="AB867" s="20"/>
      <c r="AC867" s="20"/>
      <c r="AD867" s="20"/>
      <c r="AE867" s="20"/>
    </row>
    <row r="868">
      <c r="A868" s="20" t="str">
        <f t="shared" ref="A868:B868" si="869">T868</f>
        <v>D28AP</v>
      </c>
      <c r="B868" s="20" t="str">
        <f t="shared" si="869"/>
        <v>Leprosy, Adult - Chronic</v>
      </c>
      <c r="C868" s="20" t="str">
        <f t="shared" si="3"/>
        <v>1</v>
      </c>
      <c r="D868" s="20" t="str">
        <f t="shared" si="4"/>
        <v>28</v>
      </c>
      <c r="E868" s="20" t="str">
        <f t="shared" si="5"/>
        <v>28763</v>
      </c>
      <c r="F868" s="25">
        <v>2876319.0</v>
      </c>
      <c r="G868" s="20" t="s">
        <v>27513</v>
      </c>
      <c r="H868" s="25">
        <v>151.0</v>
      </c>
      <c r="I868" s="26">
        <v>8037060.0</v>
      </c>
      <c r="J868" s="25">
        <v>0.5</v>
      </c>
      <c r="K868" s="26">
        <v>4018530.0</v>
      </c>
      <c r="L868" s="26">
        <v>8037060.0</v>
      </c>
      <c r="M868" s="25">
        <v>0.5</v>
      </c>
      <c r="N868" s="25">
        <v>1.0</v>
      </c>
      <c r="O868" s="26">
        <v>4018530.0</v>
      </c>
      <c r="P868" s="26">
        <v>4.745397E8</v>
      </c>
      <c r="Q868" s="26">
        <v>6.1206803E8</v>
      </c>
      <c r="R868" s="26">
        <v>1.3752833E8</v>
      </c>
      <c r="S868" s="27">
        <v>0.29</v>
      </c>
      <c r="T868" s="20" t="str">
        <f t="array" ref="T868">INDEX(Sheet10!D:D,MATCH(C868&amp;E868,INDEX(Sheet10!A:A&amp;Sheet10!B:B,0),0))</f>
        <v>D28AP</v>
      </c>
      <c r="U868" s="20" t="str">
        <f>VLOOKUP(T868,Sheet10!D:E,2,FALSE)</f>
        <v>Leprosy, Adult - Chronic</v>
      </c>
      <c r="V868" s="20"/>
      <c r="W868" s="20"/>
      <c r="X868" s="20"/>
      <c r="Y868" s="20"/>
      <c r="Z868" s="20"/>
      <c r="AA868" s="20"/>
      <c r="AB868" s="20"/>
      <c r="AC868" s="20"/>
      <c r="AD868" s="20"/>
      <c r="AE868" s="20"/>
    </row>
    <row r="869">
      <c r="A869" s="20" t="str">
        <f t="shared" ref="A869:B869" si="870">T869</f>
        <v>D29AA</v>
      </c>
      <c r="B869" s="20" t="str">
        <f t="shared" si="870"/>
        <v>Dementia and Other Organic Disorders - Chronic</v>
      </c>
      <c r="C869" s="20" t="str">
        <f t="shared" si="3"/>
        <v>1</v>
      </c>
      <c r="D869" s="20" t="str">
        <f t="shared" si="4"/>
        <v>29</v>
      </c>
      <c r="E869" s="20" t="str">
        <f t="shared" si="5"/>
        <v>29611</v>
      </c>
      <c r="F869" s="25">
        <v>2961110.0</v>
      </c>
      <c r="G869" s="20" t="s">
        <v>41088</v>
      </c>
      <c r="H869" s="25">
        <v>16.0</v>
      </c>
      <c r="I869" s="26">
        <v>8037060.0</v>
      </c>
      <c r="J869" s="25">
        <v>0.97</v>
      </c>
      <c r="K869" s="26">
        <v>7795948.0</v>
      </c>
      <c r="L869" s="26">
        <v>8037060.0</v>
      </c>
      <c r="M869" s="25">
        <v>0.97</v>
      </c>
      <c r="N869" s="25">
        <v>1.0</v>
      </c>
      <c r="O869" s="26">
        <v>7795948.0</v>
      </c>
      <c r="P869" s="26">
        <v>3.64036E8</v>
      </c>
      <c r="Q869" s="26">
        <v>3.93385371E8</v>
      </c>
      <c r="R869" s="26">
        <v>2.9349371E7</v>
      </c>
      <c r="S869" s="27">
        <v>0.081</v>
      </c>
      <c r="T869" s="20" t="str">
        <f t="array" ref="T869">INDEX(Sheet10!D:D,MATCH(C869&amp;E869,INDEX(Sheet10!A:A&amp;Sheet10!B:B,0),0))</f>
        <v>D29AA</v>
      </c>
      <c r="U869" s="20" t="str">
        <f>VLOOKUP(T869,Sheet10!D:E,2,FALSE)</f>
        <v>Dementia and Other Organic Disorders - Chronic</v>
      </c>
      <c r="V869" s="20"/>
      <c r="W869" s="20"/>
      <c r="X869" s="20"/>
      <c r="Y869" s="20"/>
      <c r="Z869" s="20"/>
      <c r="AA869" s="20"/>
      <c r="AB869" s="20"/>
      <c r="AC869" s="20"/>
      <c r="AD869" s="20"/>
      <c r="AE869" s="20"/>
    </row>
    <row r="870">
      <c r="A870" s="20" t="str">
        <f t="shared" ref="A870:B870" si="871">T870</f>
        <v>D29AA</v>
      </c>
      <c r="B870" s="20" t="str">
        <f t="shared" si="871"/>
        <v>Dementia and Other Organic Disorders - Chronic</v>
      </c>
      <c r="C870" s="20" t="str">
        <f t="shared" si="3"/>
        <v>1</v>
      </c>
      <c r="D870" s="20" t="str">
        <f t="shared" si="4"/>
        <v>29</v>
      </c>
      <c r="E870" s="20" t="str">
        <f t="shared" si="5"/>
        <v>29611</v>
      </c>
      <c r="F870" s="25">
        <v>2961111.0</v>
      </c>
      <c r="G870" s="20" t="s">
        <v>41093</v>
      </c>
      <c r="H870" s="25">
        <v>1.0</v>
      </c>
      <c r="I870" s="26">
        <v>8037060.0</v>
      </c>
      <c r="J870" s="25">
        <v>1.26</v>
      </c>
      <c r="K870" s="26">
        <v>1.0126696E7</v>
      </c>
      <c r="L870" s="26">
        <v>8037060.0</v>
      </c>
      <c r="M870" s="25">
        <v>1.26</v>
      </c>
      <c r="N870" s="25">
        <v>1.0</v>
      </c>
      <c r="O870" s="26">
        <v>1.0126696E7</v>
      </c>
      <c r="P870" s="26">
        <v>3.02621E7</v>
      </c>
      <c r="Q870" s="26">
        <v>3.0521896E7</v>
      </c>
      <c r="R870" s="26">
        <v>259796.0</v>
      </c>
      <c r="S870" s="27">
        <v>0.009</v>
      </c>
      <c r="T870" s="20" t="str">
        <f t="array" ref="T870">INDEX(Sheet10!D:D,MATCH(C870&amp;E870,INDEX(Sheet10!A:A&amp;Sheet10!B:B,0),0))</f>
        <v>D29AA</v>
      </c>
      <c r="U870" s="20" t="str">
        <f>VLOOKUP(T870,Sheet10!D:E,2,FALSE)</f>
        <v>Dementia and Other Organic Disorders - Chronic</v>
      </c>
      <c r="V870" s="20"/>
      <c r="W870" s="20"/>
      <c r="X870" s="20"/>
      <c r="Y870" s="20"/>
      <c r="Z870" s="20"/>
      <c r="AA870" s="20"/>
      <c r="AB870" s="20"/>
      <c r="AC870" s="20"/>
      <c r="AD870" s="20"/>
      <c r="AE870" s="20"/>
    </row>
    <row r="871">
      <c r="A871" s="20" t="str">
        <f t="shared" ref="A871:B871" si="872">T871</f>
        <v>D29AA</v>
      </c>
      <c r="B871" s="20" t="str">
        <f t="shared" si="872"/>
        <v>Dementia and Other Organic Disorders - Chronic</v>
      </c>
      <c r="C871" s="20" t="str">
        <f t="shared" si="3"/>
        <v>1</v>
      </c>
      <c r="D871" s="20" t="str">
        <f t="shared" si="4"/>
        <v>29</v>
      </c>
      <c r="E871" s="20" t="str">
        <f t="shared" si="5"/>
        <v>29611</v>
      </c>
      <c r="F871" s="25">
        <v>2961112.0</v>
      </c>
      <c r="G871" s="20" t="s">
        <v>41100</v>
      </c>
      <c r="H871" s="18" t="e">
        <v>#N/A</v>
      </c>
      <c r="I871" s="26">
        <v>8037060.0</v>
      </c>
      <c r="J871" s="25">
        <v>1.63</v>
      </c>
      <c r="K871" s="26">
        <v>1.3100408E7</v>
      </c>
      <c r="L871" s="26">
        <v>8037060.0</v>
      </c>
      <c r="M871" s="25">
        <v>1.63</v>
      </c>
      <c r="N871" s="25">
        <v>1.0</v>
      </c>
      <c r="O871" s="26">
        <v>1.3100408E7</v>
      </c>
      <c r="P871" s="18" t="e">
        <v>#N/A</v>
      </c>
      <c r="Q871" s="18" t="e">
        <v>#N/A</v>
      </c>
      <c r="R871" s="18" t="e">
        <v>#N/A</v>
      </c>
      <c r="S871" s="18" t="e">
        <v>#N/A</v>
      </c>
      <c r="T871" s="20" t="str">
        <f t="array" ref="T871">INDEX(Sheet10!D:D,MATCH(C871&amp;E871,INDEX(Sheet10!A:A&amp;Sheet10!B:B,0),0))</f>
        <v>D29AA</v>
      </c>
      <c r="U871" s="20" t="str">
        <f>VLOOKUP(T871,Sheet10!D:E,2,FALSE)</f>
        <v>Dementia and Other Organic Disorders - Chronic</v>
      </c>
      <c r="V871" s="20"/>
      <c r="W871" s="20"/>
      <c r="X871" s="20"/>
      <c r="Y871" s="20"/>
      <c r="Z871" s="20"/>
      <c r="AA871" s="20"/>
      <c r="AB871" s="20"/>
      <c r="AC871" s="20"/>
      <c r="AD871" s="20"/>
      <c r="AE871" s="20"/>
    </row>
    <row r="872">
      <c r="A872" s="20" t="str">
        <f t="shared" ref="A872:B872" si="873">T872</f>
        <v>D29AA</v>
      </c>
      <c r="B872" s="20" t="str">
        <f t="shared" si="873"/>
        <v>Dementia and Other Organic Disorders - Chronic</v>
      </c>
      <c r="C872" s="20" t="str">
        <f t="shared" si="3"/>
        <v>1</v>
      </c>
      <c r="D872" s="20" t="str">
        <f t="shared" si="4"/>
        <v>29</v>
      </c>
      <c r="E872" s="20" t="str">
        <f t="shared" si="5"/>
        <v>29612</v>
      </c>
      <c r="F872" s="25">
        <v>2961210.0</v>
      </c>
      <c r="G872" s="20" t="s">
        <v>41106</v>
      </c>
      <c r="H872" s="25">
        <v>82.0</v>
      </c>
      <c r="I872" s="26">
        <v>8037060.0</v>
      </c>
      <c r="J872" s="25">
        <v>0.97</v>
      </c>
      <c r="K872" s="26">
        <v>7795948.0</v>
      </c>
      <c r="L872" s="26">
        <v>8037060.0</v>
      </c>
      <c r="M872" s="25">
        <v>0.97</v>
      </c>
      <c r="N872" s="25">
        <v>1.0</v>
      </c>
      <c r="O872" s="26">
        <v>7795948.0</v>
      </c>
      <c r="P872" s="26">
        <v>9.296406E8</v>
      </c>
      <c r="Q872" s="26">
        <v>1.041538852E9</v>
      </c>
      <c r="R872" s="26">
        <v>1.11898252E8</v>
      </c>
      <c r="S872" s="27">
        <v>0.12</v>
      </c>
      <c r="T872" s="20" t="str">
        <f t="array" ref="T872">INDEX(Sheet10!D:D,MATCH(C872&amp;E872,INDEX(Sheet10!A:A&amp;Sheet10!B:B,0),0))</f>
        <v>D29AA</v>
      </c>
      <c r="U872" s="20" t="str">
        <f>VLOOKUP(T872,Sheet10!D:E,2,FALSE)</f>
        <v>Dementia and Other Organic Disorders - Chronic</v>
      </c>
      <c r="V872" s="20"/>
      <c r="W872" s="20"/>
      <c r="X872" s="20"/>
      <c r="Y872" s="20"/>
      <c r="Z872" s="20"/>
      <c r="AA872" s="20"/>
      <c r="AB872" s="20"/>
      <c r="AC872" s="20"/>
      <c r="AD872" s="20"/>
      <c r="AE872" s="20"/>
    </row>
    <row r="873">
      <c r="A873" s="20" t="str">
        <f t="shared" ref="A873:B873" si="874">T873</f>
        <v>D29AA</v>
      </c>
      <c r="B873" s="20" t="str">
        <f t="shared" si="874"/>
        <v>Dementia and Other Organic Disorders - Chronic</v>
      </c>
      <c r="C873" s="20" t="str">
        <f t="shared" si="3"/>
        <v>1</v>
      </c>
      <c r="D873" s="20" t="str">
        <f t="shared" si="4"/>
        <v>29</v>
      </c>
      <c r="E873" s="20" t="str">
        <f t="shared" si="5"/>
        <v>29612</v>
      </c>
      <c r="F873" s="25">
        <v>2961211.0</v>
      </c>
      <c r="G873" s="20" t="s">
        <v>41112</v>
      </c>
      <c r="H873" s="25">
        <v>2.0</v>
      </c>
      <c r="I873" s="26">
        <v>8037060.0</v>
      </c>
      <c r="J873" s="25">
        <v>1.26</v>
      </c>
      <c r="K873" s="26">
        <v>1.0126696E7</v>
      </c>
      <c r="L873" s="26">
        <v>8037060.0</v>
      </c>
      <c r="M873" s="25">
        <v>1.26</v>
      </c>
      <c r="N873" s="25">
        <v>1.0</v>
      </c>
      <c r="O873" s="26">
        <v>1.0126696E7</v>
      </c>
      <c r="P873" s="26">
        <v>2.76261E7</v>
      </c>
      <c r="Q873" s="26">
        <v>2.6782491E7</v>
      </c>
      <c r="R873" s="26">
        <v>-843609.0</v>
      </c>
      <c r="S873" s="27">
        <v>-0.031</v>
      </c>
      <c r="T873" s="20" t="str">
        <f t="array" ref="T873">INDEX(Sheet10!D:D,MATCH(C873&amp;E873,INDEX(Sheet10!A:A&amp;Sheet10!B:B,0),0))</f>
        <v>D29AA</v>
      </c>
      <c r="U873" s="20" t="str">
        <f>VLOOKUP(T873,Sheet10!D:E,2,FALSE)</f>
        <v>Dementia and Other Organic Disorders - Chronic</v>
      </c>
      <c r="V873" s="20"/>
      <c r="W873" s="20"/>
      <c r="X873" s="20"/>
      <c r="Y873" s="20"/>
      <c r="Z873" s="20"/>
      <c r="AA873" s="20"/>
      <c r="AB873" s="20"/>
      <c r="AC873" s="20"/>
      <c r="AD873" s="20"/>
      <c r="AE873" s="20"/>
    </row>
    <row r="874">
      <c r="A874" s="20" t="str">
        <f t="shared" ref="A874:B874" si="875">T874</f>
        <v>D29AA</v>
      </c>
      <c r="B874" s="20" t="str">
        <f t="shared" si="875"/>
        <v>Dementia and Other Organic Disorders - Chronic</v>
      </c>
      <c r="C874" s="20" t="str">
        <f t="shared" si="3"/>
        <v>1</v>
      </c>
      <c r="D874" s="20" t="str">
        <f t="shared" si="4"/>
        <v>29</v>
      </c>
      <c r="E874" s="20" t="str">
        <f t="shared" si="5"/>
        <v>29612</v>
      </c>
      <c r="F874" s="25">
        <v>2961212.0</v>
      </c>
      <c r="G874" s="20" t="s">
        <v>41121</v>
      </c>
      <c r="H874" s="25">
        <v>1.0</v>
      </c>
      <c r="I874" s="26">
        <v>8037060.0</v>
      </c>
      <c r="J874" s="25">
        <v>1.63</v>
      </c>
      <c r="K874" s="26">
        <v>1.3100408E7</v>
      </c>
      <c r="L874" s="26">
        <v>8037060.0</v>
      </c>
      <c r="M874" s="25">
        <v>1.63</v>
      </c>
      <c r="N874" s="25">
        <v>1.0</v>
      </c>
      <c r="O874" s="26">
        <v>1.3100408E7</v>
      </c>
      <c r="P874" s="26">
        <v>1.52124E7</v>
      </c>
      <c r="Q874" s="26">
        <v>1.5759708E7</v>
      </c>
      <c r="R874" s="26">
        <v>547308.0</v>
      </c>
      <c r="S874" s="27">
        <v>0.036</v>
      </c>
      <c r="T874" s="20" t="str">
        <f t="array" ref="T874">INDEX(Sheet10!D:D,MATCH(C874&amp;E874,INDEX(Sheet10!A:A&amp;Sheet10!B:B,0),0))</f>
        <v>D29AA</v>
      </c>
      <c r="U874" s="20" t="str">
        <f>VLOOKUP(T874,Sheet10!D:E,2,FALSE)</f>
        <v>Dementia and Other Organic Disorders - Chronic</v>
      </c>
      <c r="V874" s="20"/>
      <c r="W874" s="20"/>
      <c r="X874" s="20"/>
      <c r="Y874" s="20"/>
      <c r="Z874" s="20"/>
      <c r="AA874" s="20"/>
      <c r="AB874" s="20"/>
      <c r="AC874" s="20"/>
      <c r="AD874" s="20"/>
      <c r="AE874" s="20"/>
    </row>
    <row r="875">
      <c r="A875" s="20" t="str">
        <f t="shared" ref="A875:B875" si="876">T875</f>
        <v>D29AA</v>
      </c>
      <c r="B875" s="20" t="str">
        <f t="shared" si="876"/>
        <v>Dementia and Other Organic Disorders - Chronic</v>
      </c>
      <c r="C875" s="20" t="str">
        <f t="shared" si="3"/>
        <v>1</v>
      </c>
      <c r="D875" s="20" t="str">
        <f t="shared" si="4"/>
        <v>29</v>
      </c>
      <c r="E875" s="20" t="str">
        <f t="shared" si="5"/>
        <v>29613</v>
      </c>
      <c r="F875" s="25">
        <v>2961310.0</v>
      </c>
      <c r="G875" s="20" t="s">
        <v>41128</v>
      </c>
      <c r="H875" s="26">
        <v>6133.0</v>
      </c>
      <c r="I875" s="26">
        <v>8037060.0</v>
      </c>
      <c r="J875" s="25">
        <v>0.97</v>
      </c>
      <c r="K875" s="26">
        <v>7795948.0</v>
      </c>
      <c r="L875" s="26">
        <v>8037060.0</v>
      </c>
      <c r="M875" s="25">
        <v>0.97</v>
      </c>
      <c r="N875" s="25">
        <v>1.0</v>
      </c>
      <c r="O875" s="26">
        <v>7795948.0</v>
      </c>
      <c r="P875" s="26">
        <v>3.99717649E10</v>
      </c>
      <c r="Q875" s="26">
        <v>4.8681576811E10</v>
      </c>
      <c r="R875" s="26">
        <v>8.709811911E9</v>
      </c>
      <c r="S875" s="27">
        <v>0.218</v>
      </c>
      <c r="T875" s="20" t="str">
        <f t="array" ref="T875">INDEX(Sheet10!D:D,MATCH(C875&amp;E875,INDEX(Sheet10!A:A&amp;Sheet10!B:B,0),0))</f>
        <v>D29AA</v>
      </c>
      <c r="U875" s="20" t="str">
        <f>VLOOKUP(T875,Sheet10!D:E,2,FALSE)</f>
        <v>Dementia and Other Organic Disorders - Chronic</v>
      </c>
      <c r="V875" s="20"/>
      <c r="W875" s="20"/>
      <c r="X875" s="20"/>
      <c r="Y875" s="20"/>
      <c r="Z875" s="20"/>
      <c r="AA875" s="20"/>
      <c r="AB875" s="20"/>
      <c r="AC875" s="20"/>
      <c r="AD875" s="20"/>
      <c r="AE875" s="20"/>
    </row>
    <row r="876">
      <c r="A876" s="20" t="str">
        <f t="shared" ref="A876:B876" si="877">T876</f>
        <v>D29AA</v>
      </c>
      <c r="B876" s="20" t="str">
        <f t="shared" si="877"/>
        <v>Dementia and Other Organic Disorders - Chronic</v>
      </c>
      <c r="C876" s="20" t="str">
        <f t="shared" si="3"/>
        <v>1</v>
      </c>
      <c r="D876" s="20" t="str">
        <f t="shared" si="4"/>
        <v>29</v>
      </c>
      <c r="E876" s="20" t="str">
        <f t="shared" si="5"/>
        <v>29613</v>
      </c>
      <c r="F876" s="25">
        <v>2961311.0</v>
      </c>
      <c r="G876" s="20" t="s">
        <v>41135</v>
      </c>
      <c r="H876" s="26">
        <v>2600.0</v>
      </c>
      <c r="I876" s="26">
        <v>8037060.0</v>
      </c>
      <c r="J876" s="25">
        <v>1.26</v>
      </c>
      <c r="K876" s="26">
        <v>1.0126696E7</v>
      </c>
      <c r="L876" s="26">
        <v>8037060.0</v>
      </c>
      <c r="M876" s="25">
        <v>1.26</v>
      </c>
      <c r="N876" s="25">
        <v>1.0</v>
      </c>
      <c r="O876" s="26">
        <v>1.0126696E7</v>
      </c>
      <c r="P876" s="26">
        <v>2.20887817E10</v>
      </c>
      <c r="Q876" s="26">
        <v>2.6861544068E10</v>
      </c>
      <c r="R876" s="26">
        <v>4.772762368E9</v>
      </c>
      <c r="S876" s="27">
        <v>0.216</v>
      </c>
      <c r="T876" s="20" t="str">
        <f t="array" ref="T876">INDEX(Sheet10!D:D,MATCH(C876&amp;E876,INDEX(Sheet10!A:A&amp;Sheet10!B:B,0),0))</f>
        <v>D29AA</v>
      </c>
      <c r="U876" s="20" t="str">
        <f>VLOOKUP(T876,Sheet10!D:E,2,FALSE)</f>
        <v>Dementia and Other Organic Disorders - Chronic</v>
      </c>
      <c r="V876" s="20"/>
      <c r="W876" s="20"/>
      <c r="X876" s="20"/>
      <c r="Y876" s="20"/>
      <c r="Z876" s="20"/>
      <c r="AA876" s="20"/>
      <c r="AB876" s="20"/>
      <c r="AC876" s="20"/>
      <c r="AD876" s="20"/>
      <c r="AE876" s="20"/>
    </row>
    <row r="877">
      <c r="A877" s="20" t="str">
        <f t="shared" ref="A877:B877" si="878">T877</f>
        <v>D29AA</v>
      </c>
      <c r="B877" s="20" t="str">
        <f t="shared" si="878"/>
        <v>Dementia and Other Organic Disorders - Chronic</v>
      </c>
      <c r="C877" s="20" t="str">
        <f t="shared" si="3"/>
        <v>1</v>
      </c>
      <c r="D877" s="20" t="str">
        <f t="shared" si="4"/>
        <v>29</v>
      </c>
      <c r="E877" s="20" t="str">
        <f t="shared" si="5"/>
        <v>29613</v>
      </c>
      <c r="F877" s="25">
        <v>2961312.0</v>
      </c>
      <c r="G877" s="20" t="s">
        <v>41144</v>
      </c>
      <c r="H877" s="25">
        <v>607.0</v>
      </c>
      <c r="I877" s="26">
        <v>8037060.0</v>
      </c>
      <c r="J877" s="25">
        <v>1.63</v>
      </c>
      <c r="K877" s="26">
        <v>1.3100408E7</v>
      </c>
      <c r="L877" s="26">
        <v>8037060.0</v>
      </c>
      <c r="M877" s="25">
        <v>1.63</v>
      </c>
      <c r="N877" s="25">
        <v>1.0</v>
      </c>
      <c r="O877" s="26">
        <v>1.3100408E7</v>
      </c>
      <c r="P877" s="26">
        <v>7.7892267E9</v>
      </c>
      <c r="Q877" s="26">
        <v>8.108054535E9</v>
      </c>
      <c r="R877" s="26">
        <v>3.18827835E8</v>
      </c>
      <c r="S877" s="27">
        <v>0.041</v>
      </c>
      <c r="T877" s="20" t="str">
        <f t="array" ref="T877">INDEX(Sheet10!D:D,MATCH(C877&amp;E877,INDEX(Sheet10!A:A&amp;Sheet10!B:B,0),0))</f>
        <v>D29AA</v>
      </c>
      <c r="U877" s="20" t="str">
        <f>VLOOKUP(T877,Sheet10!D:E,2,FALSE)</f>
        <v>Dementia and Other Organic Disorders - Chronic</v>
      </c>
      <c r="V877" s="20"/>
      <c r="W877" s="20"/>
      <c r="X877" s="20"/>
      <c r="Y877" s="20"/>
      <c r="Z877" s="20"/>
      <c r="AA877" s="20"/>
      <c r="AB877" s="20"/>
      <c r="AC877" s="20"/>
      <c r="AD877" s="20"/>
      <c r="AE877" s="20"/>
    </row>
    <row r="878">
      <c r="A878" s="20" t="str">
        <f t="shared" ref="A878:B878" si="879">T878</f>
        <v>D29AB</v>
      </c>
      <c r="B878" s="20" t="str">
        <f t="shared" si="879"/>
        <v>Substance Abuse and Addiction Disorders - Chronic</v>
      </c>
      <c r="C878" s="20" t="str">
        <f t="shared" si="3"/>
        <v>1</v>
      </c>
      <c r="D878" s="20" t="str">
        <f t="shared" si="4"/>
        <v>29</v>
      </c>
      <c r="E878" s="20" t="str">
        <f t="shared" si="5"/>
        <v>29621</v>
      </c>
      <c r="F878" s="25">
        <v>2962119.0</v>
      </c>
      <c r="G878" s="20" t="s">
        <v>27530</v>
      </c>
      <c r="H878" s="18" t="e">
        <v>#N/A</v>
      </c>
      <c r="I878" s="26">
        <v>8037060.0</v>
      </c>
      <c r="J878" s="25">
        <v>0.31</v>
      </c>
      <c r="K878" s="26">
        <v>2491489.0</v>
      </c>
      <c r="L878" s="26">
        <v>8037060.0</v>
      </c>
      <c r="M878" s="25">
        <v>0.31</v>
      </c>
      <c r="N878" s="25">
        <v>1.0</v>
      </c>
      <c r="O878" s="26">
        <v>2491489.0</v>
      </c>
      <c r="P878" s="18" t="e">
        <v>#N/A</v>
      </c>
      <c r="Q878" s="18" t="e">
        <v>#N/A</v>
      </c>
      <c r="R878" s="18" t="e">
        <v>#N/A</v>
      </c>
      <c r="S878" s="18" t="e">
        <v>#N/A</v>
      </c>
      <c r="T878" s="20" t="str">
        <f t="array" ref="T878">INDEX(Sheet10!D:D,MATCH(C878&amp;E878,INDEX(Sheet10!A:A&amp;Sheet10!B:B,0),0))</f>
        <v>D29AB</v>
      </c>
      <c r="U878" s="20" t="str">
        <f>VLOOKUP(T878,Sheet10!D:E,2,FALSE)</f>
        <v>Substance Abuse and Addiction Disorders - Chronic</v>
      </c>
      <c r="V878" s="20"/>
      <c r="W878" s="20"/>
      <c r="X878" s="20"/>
      <c r="Y878" s="20"/>
      <c r="Z878" s="20"/>
      <c r="AA878" s="20"/>
      <c r="AB878" s="20"/>
      <c r="AC878" s="20"/>
      <c r="AD878" s="20"/>
      <c r="AE878" s="20"/>
    </row>
    <row r="879">
      <c r="A879" s="20" t="str">
        <f t="shared" ref="A879:B879" si="880">T879</f>
        <v>D29AB</v>
      </c>
      <c r="B879" s="20" t="str">
        <f t="shared" si="880"/>
        <v>Substance Abuse and Addiction Disorders - Chronic</v>
      </c>
      <c r="C879" s="20" t="str">
        <f t="shared" si="3"/>
        <v>1</v>
      </c>
      <c r="D879" s="20" t="str">
        <f t="shared" si="4"/>
        <v>29</v>
      </c>
      <c r="E879" s="20" t="str">
        <f t="shared" si="5"/>
        <v>29622</v>
      </c>
      <c r="F879" s="25">
        <v>2962219.0</v>
      </c>
      <c r="G879" s="20" t="s">
        <v>27534</v>
      </c>
      <c r="H879" s="18" t="e">
        <v>#N/A</v>
      </c>
      <c r="I879" s="26">
        <v>8037060.0</v>
      </c>
      <c r="J879" s="25">
        <v>0.31</v>
      </c>
      <c r="K879" s="26">
        <v>2491489.0</v>
      </c>
      <c r="L879" s="26">
        <v>8037060.0</v>
      </c>
      <c r="M879" s="25">
        <v>0.31</v>
      </c>
      <c r="N879" s="25">
        <v>1.0</v>
      </c>
      <c r="O879" s="26">
        <v>2491489.0</v>
      </c>
      <c r="P879" s="18" t="e">
        <v>#N/A</v>
      </c>
      <c r="Q879" s="18" t="e">
        <v>#N/A</v>
      </c>
      <c r="R879" s="18" t="e">
        <v>#N/A</v>
      </c>
      <c r="S879" s="18" t="e">
        <v>#N/A</v>
      </c>
      <c r="T879" s="20" t="str">
        <f t="array" ref="T879">INDEX(Sheet10!D:D,MATCH(C879&amp;E879,INDEX(Sheet10!A:A&amp;Sheet10!B:B,0),0))</f>
        <v>D29AB</v>
      </c>
      <c r="U879" s="20" t="str">
        <f>VLOOKUP(T879,Sheet10!D:E,2,FALSE)</f>
        <v>Substance Abuse and Addiction Disorders - Chronic</v>
      </c>
      <c r="V879" s="20"/>
      <c r="W879" s="20"/>
      <c r="X879" s="20"/>
      <c r="Y879" s="20"/>
      <c r="Z879" s="20"/>
      <c r="AA879" s="20"/>
      <c r="AB879" s="20"/>
      <c r="AC879" s="20"/>
      <c r="AD879" s="20"/>
      <c r="AE879" s="20"/>
    </row>
    <row r="880">
      <c r="A880" s="20" t="str">
        <f t="shared" ref="A880:B880" si="881">T880</f>
        <v>D29AB</v>
      </c>
      <c r="B880" s="20" t="str">
        <f t="shared" si="881"/>
        <v>Substance Abuse and Addiction Disorders - Chronic</v>
      </c>
      <c r="C880" s="20" t="str">
        <f t="shared" si="3"/>
        <v>1</v>
      </c>
      <c r="D880" s="20" t="str">
        <f t="shared" si="4"/>
        <v>29</v>
      </c>
      <c r="E880" s="20" t="str">
        <f t="shared" si="5"/>
        <v>29623</v>
      </c>
      <c r="F880" s="25">
        <v>2962319.0</v>
      </c>
      <c r="G880" s="20" t="s">
        <v>27536</v>
      </c>
      <c r="H880" s="25">
        <v>65.0</v>
      </c>
      <c r="I880" s="26">
        <v>8037060.0</v>
      </c>
      <c r="J880" s="25">
        <v>0.31</v>
      </c>
      <c r="K880" s="26">
        <v>2491489.0</v>
      </c>
      <c r="L880" s="26">
        <v>8037060.0</v>
      </c>
      <c r="M880" s="25">
        <v>0.31</v>
      </c>
      <c r="N880" s="25">
        <v>1.15</v>
      </c>
      <c r="O880" s="26">
        <v>2865212.0</v>
      </c>
      <c r="P880" s="26">
        <v>1.862548E8</v>
      </c>
      <c r="Q880" s="26">
        <v>1.89672773E8</v>
      </c>
      <c r="R880" s="26">
        <v>3417973.0</v>
      </c>
      <c r="S880" s="27">
        <v>0.018</v>
      </c>
      <c r="T880" s="20" t="str">
        <f t="array" ref="T880">INDEX(Sheet10!D:D,MATCH(C880&amp;E880,INDEX(Sheet10!A:A&amp;Sheet10!B:B,0),0))</f>
        <v>D29AB</v>
      </c>
      <c r="U880" s="20" t="str">
        <f>VLOOKUP(T880,Sheet10!D:E,2,FALSE)</f>
        <v>Substance Abuse and Addiction Disorders - Chronic</v>
      </c>
      <c r="V880" s="20"/>
      <c r="W880" s="20"/>
      <c r="X880" s="20"/>
      <c r="Y880" s="20"/>
      <c r="Z880" s="20"/>
      <c r="AA880" s="20"/>
      <c r="AB880" s="20"/>
      <c r="AC880" s="20"/>
      <c r="AD880" s="20"/>
      <c r="AE880" s="20"/>
    </row>
    <row r="881">
      <c r="A881" s="20" t="str">
        <f t="shared" ref="A881:B881" si="882">T881</f>
        <v>29PBX</v>
      </c>
      <c r="B881" s="20" t="str">
        <f t="shared" si="882"/>
        <v>Schizophrenia and Schizoaffective Disorders w/ ECT - Chronic</v>
      </c>
      <c r="C881" s="20" t="str">
        <f t="shared" si="3"/>
        <v>1</v>
      </c>
      <c r="D881" s="20" t="str">
        <f t="shared" si="4"/>
        <v>29</v>
      </c>
      <c r="E881" s="20" t="str">
        <f t="shared" si="5"/>
        <v>29631</v>
      </c>
      <c r="F881" s="25">
        <v>2963110.0</v>
      </c>
      <c r="G881" s="20" t="s">
        <v>41171</v>
      </c>
      <c r="H881" s="18" t="e">
        <v>#N/A</v>
      </c>
      <c r="I881" s="26">
        <v>8037060.0</v>
      </c>
      <c r="J881" s="25">
        <v>1.11</v>
      </c>
      <c r="K881" s="26">
        <v>8921137.0</v>
      </c>
      <c r="L881" s="26">
        <v>8037060.0</v>
      </c>
      <c r="M881" s="25">
        <v>1.11</v>
      </c>
      <c r="N881" s="25">
        <v>1.03</v>
      </c>
      <c r="O881" s="26">
        <v>9188771.0</v>
      </c>
      <c r="P881" s="18" t="e">
        <v>#N/A</v>
      </c>
      <c r="Q881" s="18" t="e">
        <v>#N/A</v>
      </c>
      <c r="R881" s="18" t="e">
        <v>#N/A</v>
      </c>
      <c r="S881" s="18" t="e">
        <v>#N/A</v>
      </c>
      <c r="T881" s="20" t="str">
        <f t="array" ref="T881">INDEX(Sheet10!D:D,MATCH(C881&amp;E881,INDEX(Sheet10!A:A&amp;Sheet10!B:B,0),0))</f>
        <v>29PBX</v>
      </c>
      <c r="U881" s="20" t="str">
        <f>VLOOKUP(T881,Sheet10!D:E,2,FALSE)</f>
        <v>Schizophrenia and Schizoaffective Disorders w/ ECT - Chronic</v>
      </c>
      <c r="V881" s="20"/>
      <c r="W881" s="20"/>
      <c r="X881" s="20"/>
      <c r="Y881" s="20"/>
      <c r="Z881" s="20"/>
      <c r="AA881" s="20"/>
      <c r="AB881" s="20"/>
      <c r="AC881" s="20"/>
      <c r="AD881" s="20"/>
      <c r="AE881" s="20"/>
    </row>
    <row r="882">
      <c r="A882" s="20" t="str">
        <f t="shared" ref="A882:B882" si="883">T882</f>
        <v>29PBX</v>
      </c>
      <c r="B882" s="20" t="str">
        <f t="shared" si="883"/>
        <v>Schizophrenia and Schizoaffective Disorders w/ ECT - Chronic</v>
      </c>
      <c r="C882" s="20" t="str">
        <f t="shared" si="3"/>
        <v>1</v>
      </c>
      <c r="D882" s="20" t="str">
        <f t="shared" si="4"/>
        <v>29</v>
      </c>
      <c r="E882" s="20" t="str">
        <f t="shared" si="5"/>
        <v>29631</v>
      </c>
      <c r="F882" s="25">
        <v>2963111.0</v>
      </c>
      <c r="G882" s="20" t="s">
        <v>41178</v>
      </c>
      <c r="H882" s="18" t="e">
        <v>#N/A</v>
      </c>
      <c r="I882" s="26">
        <v>8037060.0</v>
      </c>
      <c r="J882" s="25">
        <v>1.4</v>
      </c>
      <c r="K882" s="26">
        <v>1.1251884E7</v>
      </c>
      <c r="L882" s="26">
        <v>8037060.0</v>
      </c>
      <c r="M882" s="25">
        <v>1.4</v>
      </c>
      <c r="N882" s="25">
        <v>1.0</v>
      </c>
      <c r="O882" s="26">
        <v>1.1251884E7</v>
      </c>
      <c r="P882" s="18" t="e">
        <v>#N/A</v>
      </c>
      <c r="Q882" s="18" t="e">
        <v>#N/A</v>
      </c>
      <c r="R882" s="18" t="e">
        <v>#N/A</v>
      </c>
      <c r="S882" s="18" t="e">
        <v>#N/A</v>
      </c>
      <c r="T882" s="20" t="str">
        <f t="array" ref="T882">INDEX(Sheet10!D:D,MATCH(C882&amp;E882,INDEX(Sheet10!A:A&amp;Sheet10!B:B,0),0))</f>
        <v>29PBX</v>
      </c>
      <c r="U882" s="20" t="str">
        <f>VLOOKUP(T882,Sheet10!D:E,2,FALSE)</f>
        <v>Schizophrenia and Schizoaffective Disorders w/ ECT - Chronic</v>
      </c>
      <c r="V882" s="20"/>
      <c r="W882" s="20"/>
      <c r="X882" s="20"/>
      <c r="Y882" s="20"/>
      <c r="Z882" s="20"/>
      <c r="AA882" s="20"/>
      <c r="AB882" s="20"/>
      <c r="AC882" s="20"/>
      <c r="AD882" s="20"/>
      <c r="AE882" s="20"/>
    </row>
    <row r="883">
      <c r="A883" s="20" t="str">
        <f t="shared" ref="A883:B883" si="884">T883</f>
        <v>29PBX</v>
      </c>
      <c r="B883" s="20" t="str">
        <f t="shared" si="884"/>
        <v>Schizophrenia and Schizoaffective Disorders w/ ECT - Chronic</v>
      </c>
      <c r="C883" s="20" t="str">
        <f t="shared" si="3"/>
        <v>1</v>
      </c>
      <c r="D883" s="20" t="str">
        <f t="shared" si="4"/>
        <v>29</v>
      </c>
      <c r="E883" s="20" t="str">
        <f t="shared" si="5"/>
        <v>29631</v>
      </c>
      <c r="F883" s="25">
        <v>2963112.0</v>
      </c>
      <c r="G883" s="20" t="s">
        <v>41187</v>
      </c>
      <c r="H883" s="18" t="e">
        <v>#N/A</v>
      </c>
      <c r="I883" s="26">
        <v>8037060.0</v>
      </c>
      <c r="J883" s="25">
        <v>1.91</v>
      </c>
      <c r="K883" s="26">
        <v>1.5350785E7</v>
      </c>
      <c r="L883" s="26">
        <v>8037060.0</v>
      </c>
      <c r="M883" s="25">
        <v>1.91</v>
      </c>
      <c r="N883" s="25">
        <v>1.0</v>
      </c>
      <c r="O883" s="26">
        <v>1.5350785E7</v>
      </c>
      <c r="P883" s="18" t="e">
        <v>#N/A</v>
      </c>
      <c r="Q883" s="18" t="e">
        <v>#N/A</v>
      </c>
      <c r="R883" s="18" t="e">
        <v>#N/A</v>
      </c>
      <c r="S883" s="18" t="e">
        <v>#N/A</v>
      </c>
      <c r="T883" s="20" t="str">
        <f t="array" ref="T883">INDEX(Sheet10!D:D,MATCH(C883&amp;E883,INDEX(Sheet10!A:A&amp;Sheet10!B:B,0),0))</f>
        <v>29PBX</v>
      </c>
      <c r="U883" s="20" t="str">
        <f>VLOOKUP(T883,Sheet10!D:E,2,FALSE)</f>
        <v>Schizophrenia and Schizoaffective Disorders w/ ECT - Chronic</v>
      </c>
      <c r="V883" s="20"/>
      <c r="W883" s="20"/>
      <c r="X883" s="20"/>
      <c r="Y883" s="20"/>
      <c r="Z883" s="20"/>
      <c r="AA883" s="20"/>
      <c r="AB883" s="20"/>
      <c r="AC883" s="20"/>
      <c r="AD883" s="20"/>
      <c r="AE883" s="20"/>
    </row>
    <row r="884">
      <c r="A884" s="20" t="str">
        <f t="shared" ref="A884:B884" si="885">T884</f>
        <v>29PBX</v>
      </c>
      <c r="B884" s="20" t="str">
        <f t="shared" si="885"/>
        <v>Schizophrenia and Schizoaffective Disorders w/ ECT - Chronic</v>
      </c>
      <c r="C884" s="20" t="str">
        <f t="shared" si="3"/>
        <v>1</v>
      </c>
      <c r="D884" s="20" t="str">
        <f t="shared" si="4"/>
        <v>29</v>
      </c>
      <c r="E884" s="20" t="str">
        <f t="shared" si="5"/>
        <v>29632</v>
      </c>
      <c r="F884" s="25">
        <v>2963210.0</v>
      </c>
      <c r="G884" s="20" t="s">
        <v>41194</v>
      </c>
      <c r="H884" s="25">
        <v>3.0</v>
      </c>
      <c r="I884" s="26">
        <v>8037060.0</v>
      </c>
      <c r="J884" s="25">
        <v>1.11</v>
      </c>
      <c r="K884" s="26">
        <v>8921137.0</v>
      </c>
      <c r="L884" s="26">
        <v>8037060.0</v>
      </c>
      <c r="M884" s="25">
        <v>1.11</v>
      </c>
      <c r="N884" s="25">
        <v>1.03</v>
      </c>
      <c r="O884" s="26">
        <v>9188771.0</v>
      </c>
      <c r="P884" s="26">
        <v>2.07776E7</v>
      </c>
      <c r="Q884" s="26">
        <v>3.1251812E7</v>
      </c>
      <c r="R884" s="26">
        <v>1.0474212E7</v>
      </c>
      <c r="S884" s="27">
        <v>0.504</v>
      </c>
      <c r="T884" s="20" t="str">
        <f t="array" ref="T884">INDEX(Sheet10!D:D,MATCH(C884&amp;E884,INDEX(Sheet10!A:A&amp;Sheet10!B:B,0),0))</f>
        <v>29PBX</v>
      </c>
      <c r="U884" s="20" t="str">
        <f>VLOOKUP(T884,Sheet10!D:E,2,FALSE)</f>
        <v>Schizophrenia and Schizoaffective Disorders w/ ECT - Chronic</v>
      </c>
      <c r="V884" s="20"/>
      <c r="W884" s="20"/>
      <c r="X884" s="20"/>
      <c r="Y884" s="20"/>
      <c r="Z884" s="20"/>
      <c r="AA884" s="20"/>
      <c r="AB884" s="20"/>
      <c r="AC884" s="20"/>
      <c r="AD884" s="20"/>
      <c r="AE884" s="20"/>
    </row>
    <row r="885">
      <c r="A885" s="20" t="str">
        <f t="shared" ref="A885:B885" si="886">T885</f>
        <v>29PBX</v>
      </c>
      <c r="B885" s="20" t="str">
        <f t="shared" si="886"/>
        <v>Schizophrenia and Schizoaffective Disorders w/ ECT - Chronic</v>
      </c>
      <c r="C885" s="20" t="str">
        <f t="shared" si="3"/>
        <v>1</v>
      </c>
      <c r="D885" s="20" t="str">
        <f t="shared" si="4"/>
        <v>29</v>
      </c>
      <c r="E885" s="20" t="str">
        <f t="shared" si="5"/>
        <v>29632</v>
      </c>
      <c r="F885" s="25">
        <v>2963211.0</v>
      </c>
      <c r="G885" s="20" t="s">
        <v>41201</v>
      </c>
      <c r="H885" s="18" t="e">
        <v>#N/A</v>
      </c>
      <c r="I885" s="26">
        <v>8037060.0</v>
      </c>
      <c r="J885" s="25">
        <v>1.4</v>
      </c>
      <c r="K885" s="26">
        <v>1.1251884E7</v>
      </c>
      <c r="L885" s="26">
        <v>8037060.0</v>
      </c>
      <c r="M885" s="25">
        <v>1.4</v>
      </c>
      <c r="N885" s="25">
        <v>1.0</v>
      </c>
      <c r="O885" s="26">
        <v>1.1251884E7</v>
      </c>
      <c r="P885" s="18" t="e">
        <v>#N/A</v>
      </c>
      <c r="Q885" s="18" t="e">
        <v>#N/A</v>
      </c>
      <c r="R885" s="18" t="e">
        <v>#N/A</v>
      </c>
      <c r="S885" s="18" t="e">
        <v>#N/A</v>
      </c>
      <c r="T885" s="20" t="str">
        <f t="array" ref="T885">INDEX(Sheet10!D:D,MATCH(C885&amp;E885,INDEX(Sheet10!A:A&amp;Sheet10!B:B,0),0))</f>
        <v>29PBX</v>
      </c>
      <c r="U885" s="20" t="str">
        <f>VLOOKUP(T885,Sheet10!D:E,2,FALSE)</f>
        <v>Schizophrenia and Schizoaffective Disorders w/ ECT - Chronic</v>
      </c>
      <c r="V885" s="20"/>
      <c r="W885" s="20"/>
      <c r="X885" s="20"/>
      <c r="Y885" s="20"/>
      <c r="Z885" s="20"/>
      <c r="AA885" s="20"/>
      <c r="AB885" s="20"/>
      <c r="AC885" s="20"/>
      <c r="AD885" s="20"/>
      <c r="AE885" s="20"/>
    </row>
    <row r="886">
      <c r="A886" s="20" t="str">
        <f t="shared" ref="A886:B886" si="887">T886</f>
        <v>29PBX</v>
      </c>
      <c r="B886" s="20" t="str">
        <f t="shared" si="887"/>
        <v>Schizophrenia and Schizoaffective Disorders w/ ECT - Chronic</v>
      </c>
      <c r="C886" s="20" t="str">
        <f t="shared" si="3"/>
        <v>1</v>
      </c>
      <c r="D886" s="20" t="str">
        <f t="shared" si="4"/>
        <v>29</v>
      </c>
      <c r="E886" s="20" t="str">
        <f t="shared" si="5"/>
        <v>29632</v>
      </c>
      <c r="F886" s="25">
        <v>2963212.0</v>
      </c>
      <c r="G886" s="20" t="s">
        <v>41207</v>
      </c>
      <c r="H886" s="18" t="e">
        <v>#N/A</v>
      </c>
      <c r="I886" s="26">
        <v>8037060.0</v>
      </c>
      <c r="J886" s="25">
        <v>1.91</v>
      </c>
      <c r="K886" s="26">
        <v>1.5350785E7</v>
      </c>
      <c r="L886" s="26">
        <v>8037060.0</v>
      </c>
      <c r="M886" s="25">
        <v>1.91</v>
      </c>
      <c r="N886" s="25">
        <v>1.0</v>
      </c>
      <c r="O886" s="26">
        <v>1.5350785E7</v>
      </c>
      <c r="P886" s="18" t="e">
        <v>#N/A</v>
      </c>
      <c r="Q886" s="18" t="e">
        <v>#N/A</v>
      </c>
      <c r="R886" s="18" t="e">
        <v>#N/A</v>
      </c>
      <c r="S886" s="18" t="e">
        <v>#N/A</v>
      </c>
      <c r="T886" s="20" t="str">
        <f t="array" ref="T886">INDEX(Sheet10!D:D,MATCH(C886&amp;E886,INDEX(Sheet10!A:A&amp;Sheet10!B:B,0),0))</f>
        <v>29PBX</v>
      </c>
      <c r="U886" s="20" t="str">
        <f>VLOOKUP(T886,Sheet10!D:E,2,FALSE)</f>
        <v>Schizophrenia and Schizoaffective Disorders w/ ECT - Chronic</v>
      </c>
      <c r="V886" s="20"/>
      <c r="W886" s="20"/>
      <c r="X886" s="20"/>
      <c r="Y886" s="20"/>
      <c r="Z886" s="20"/>
      <c r="AA886" s="20"/>
      <c r="AB886" s="20"/>
      <c r="AC886" s="20"/>
      <c r="AD886" s="20"/>
      <c r="AE886" s="20"/>
    </row>
    <row r="887">
      <c r="A887" s="20" t="str">
        <f t="shared" ref="A887:B887" si="888">T887</f>
        <v>29PBX</v>
      </c>
      <c r="B887" s="20" t="str">
        <f t="shared" si="888"/>
        <v>Schizophrenia and Schizoaffective Disorders w/ ECT - Chronic</v>
      </c>
      <c r="C887" s="20" t="str">
        <f t="shared" si="3"/>
        <v>1</v>
      </c>
      <c r="D887" s="20" t="str">
        <f t="shared" si="4"/>
        <v>29</v>
      </c>
      <c r="E887" s="20" t="str">
        <f t="shared" si="5"/>
        <v>29633</v>
      </c>
      <c r="F887" s="25">
        <v>2963310.0</v>
      </c>
      <c r="G887" s="20" t="s">
        <v>41213</v>
      </c>
      <c r="H887" s="25">
        <v>592.0</v>
      </c>
      <c r="I887" s="26">
        <v>8037060.0</v>
      </c>
      <c r="J887" s="25">
        <v>1.11</v>
      </c>
      <c r="K887" s="26">
        <v>8921137.0</v>
      </c>
      <c r="L887" s="26">
        <v>8037060.0</v>
      </c>
      <c r="M887" s="25">
        <v>1.11</v>
      </c>
      <c r="N887" s="25">
        <v>1.03</v>
      </c>
      <c r="O887" s="26">
        <v>9188771.0</v>
      </c>
      <c r="P887" s="26">
        <v>3.0093295E9</v>
      </c>
      <c r="Q887" s="26">
        <v>5.617844253E9</v>
      </c>
      <c r="R887" s="26">
        <v>2.608514753E9</v>
      </c>
      <c r="S887" s="27">
        <v>0.867</v>
      </c>
      <c r="T887" s="20" t="str">
        <f t="array" ref="T887">INDEX(Sheet10!D:D,MATCH(C887&amp;E887,INDEX(Sheet10!A:A&amp;Sheet10!B:B,0),0))</f>
        <v>29PBX</v>
      </c>
      <c r="U887" s="20" t="str">
        <f>VLOOKUP(T887,Sheet10!D:E,2,FALSE)</f>
        <v>Schizophrenia and Schizoaffective Disorders w/ ECT - Chronic</v>
      </c>
      <c r="V887" s="20"/>
      <c r="W887" s="20"/>
      <c r="X887" s="20"/>
      <c r="Y887" s="20"/>
      <c r="Z887" s="20"/>
      <c r="AA887" s="20"/>
      <c r="AB887" s="20"/>
      <c r="AC887" s="20"/>
      <c r="AD887" s="20"/>
      <c r="AE887" s="20"/>
    </row>
    <row r="888">
      <c r="A888" s="20" t="str">
        <f t="shared" ref="A888:B888" si="889">T888</f>
        <v>29PBX</v>
      </c>
      <c r="B888" s="20" t="str">
        <f t="shared" si="889"/>
        <v>Schizophrenia and Schizoaffective Disorders w/ ECT - Chronic</v>
      </c>
      <c r="C888" s="20" t="str">
        <f t="shared" si="3"/>
        <v>1</v>
      </c>
      <c r="D888" s="20" t="str">
        <f t="shared" si="4"/>
        <v>29</v>
      </c>
      <c r="E888" s="20" t="str">
        <f t="shared" si="5"/>
        <v>29633</v>
      </c>
      <c r="F888" s="25">
        <v>2963311.0</v>
      </c>
      <c r="G888" s="20" t="s">
        <v>41220</v>
      </c>
      <c r="H888" s="25">
        <v>98.0</v>
      </c>
      <c r="I888" s="26">
        <v>8037060.0</v>
      </c>
      <c r="J888" s="25">
        <v>1.4</v>
      </c>
      <c r="K888" s="26">
        <v>1.1251884E7</v>
      </c>
      <c r="L888" s="26">
        <v>8037060.0</v>
      </c>
      <c r="M888" s="25">
        <v>1.4</v>
      </c>
      <c r="N888" s="25">
        <v>1.0</v>
      </c>
      <c r="O888" s="26">
        <v>1.1251884E7</v>
      </c>
      <c r="P888" s="26">
        <v>7.472475E8</v>
      </c>
      <c r="Q888" s="26">
        <v>1.131251132E9</v>
      </c>
      <c r="R888" s="26">
        <v>3.84003632E8</v>
      </c>
      <c r="S888" s="27">
        <v>0.514</v>
      </c>
      <c r="T888" s="20" t="str">
        <f t="array" ref="T888">INDEX(Sheet10!D:D,MATCH(C888&amp;E888,INDEX(Sheet10!A:A&amp;Sheet10!B:B,0),0))</f>
        <v>29PBX</v>
      </c>
      <c r="U888" s="20" t="str">
        <f>VLOOKUP(T888,Sheet10!D:E,2,FALSE)</f>
        <v>Schizophrenia and Schizoaffective Disorders w/ ECT - Chronic</v>
      </c>
      <c r="V888" s="20"/>
      <c r="W888" s="20"/>
      <c r="X888" s="20"/>
      <c r="Y888" s="20"/>
      <c r="Z888" s="20"/>
      <c r="AA888" s="20"/>
      <c r="AB888" s="20"/>
      <c r="AC888" s="20"/>
      <c r="AD888" s="20"/>
      <c r="AE888" s="20"/>
    </row>
    <row r="889">
      <c r="A889" s="20" t="str">
        <f t="shared" ref="A889:B889" si="890">T889</f>
        <v>29PBX</v>
      </c>
      <c r="B889" s="20" t="str">
        <f t="shared" si="890"/>
        <v>Schizophrenia and Schizoaffective Disorders w/ ECT - Chronic</v>
      </c>
      <c r="C889" s="20" t="str">
        <f t="shared" si="3"/>
        <v>1</v>
      </c>
      <c r="D889" s="20" t="str">
        <f t="shared" si="4"/>
        <v>29</v>
      </c>
      <c r="E889" s="20" t="str">
        <f t="shared" si="5"/>
        <v>29633</v>
      </c>
      <c r="F889" s="25">
        <v>2963312.0</v>
      </c>
      <c r="G889" s="20" t="s">
        <v>41227</v>
      </c>
      <c r="H889" s="18" t="e">
        <v>#N/A</v>
      </c>
      <c r="I889" s="26">
        <v>8037060.0</v>
      </c>
      <c r="J889" s="25">
        <v>1.91</v>
      </c>
      <c r="K889" s="26">
        <v>1.5350785E7</v>
      </c>
      <c r="L889" s="26">
        <v>8037060.0</v>
      </c>
      <c r="M889" s="25">
        <v>1.91</v>
      </c>
      <c r="N889" s="25">
        <v>1.0</v>
      </c>
      <c r="O889" s="26">
        <v>1.5350785E7</v>
      </c>
      <c r="P889" s="18" t="e">
        <v>#N/A</v>
      </c>
      <c r="Q889" s="18" t="e">
        <v>#N/A</v>
      </c>
      <c r="R889" s="18" t="e">
        <v>#N/A</v>
      </c>
      <c r="S889" s="18" t="e">
        <v>#N/A</v>
      </c>
      <c r="T889" s="20" t="str">
        <f t="array" ref="T889">INDEX(Sheet10!D:D,MATCH(C889&amp;E889,INDEX(Sheet10!A:A&amp;Sheet10!B:B,0),0))</f>
        <v>29PBX</v>
      </c>
      <c r="U889" s="20" t="str">
        <f>VLOOKUP(T889,Sheet10!D:E,2,FALSE)</f>
        <v>Schizophrenia and Schizoaffective Disorders w/ ECT - Chronic</v>
      </c>
      <c r="V889" s="20"/>
      <c r="W889" s="20"/>
      <c r="X889" s="20"/>
      <c r="Y889" s="20"/>
      <c r="Z889" s="20"/>
      <c r="AA889" s="20"/>
      <c r="AB889" s="20"/>
      <c r="AC889" s="20"/>
      <c r="AD889" s="20"/>
      <c r="AE889" s="20"/>
    </row>
    <row r="890">
      <c r="A890" s="20" t="str">
        <f t="shared" ref="A890:B890" si="891">T890</f>
        <v>D29AC</v>
      </c>
      <c r="B890" s="20" t="str">
        <f t="shared" si="891"/>
        <v>Schizophrenia and Schizoaffective Disorders w/ ECT - Chronic</v>
      </c>
      <c r="C890" s="20" t="str">
        <f t="shared" si="3"/>
        <v>1</v>
      </c>
      <c r="D890" s="20" t="str">
        <f t="shared" si="4"/>
        <v>29</v>
      </c>
      <c r="E890" s="20" t="str">
        <f t="shared" si="5"/>
        <v>29634</v>
      </c>
      <c r="F890" s="25">
        <v>2963410.0</v>
      </c>
      <c r="G890" s="20" t="s">
        <v>41236</v>
      </c>
      <c r="H890" s="25">
        <v>654.0</v>
      </c>
      <c r="I890" s="26">
        <v>8037060.0</v>
      </c>
      <c r="J890" s="25">
        <v>0.88</v>
      </c>
      <c r="K890" s="26">
        <v>7072613.0</v>
      </c>
      <c r="L890" s="26">
        <v>8037060.0</v>
      </c>
      <c r="M890" s="25">
        <v>0.88</v>
      </c>
      <c r="N890" s="25">
        <v>1.01</v>
      </c>
      <c r="O890" s="26">
        <v>7143339.0</v>
      </c>
      <c r="P890" s="26">
        <v>1.18891182E10</v>
      </c>
      <c r="Q890" s="26">
        <v>1.3207313859E10</v>
      </c>
      <c r="R890" s="26">
        <v>1.318195659E9</v>
      </c>
      <c r="S890" s="27">
        <v>0.111</v>
      </c>
      <c r="T890" s="20" t="str">
        <f t="array" ref="T890">INDEX(Sheet10!D:D,MATCH(C890&amp;E890,INDEX(Sheet10!A:A&amp;Sheet10!B:B,0),0))</f>
        <v>D29AC</v>
      </c>
      <c r="U890" s="20" t="str">
        <f>VLOOKUP(T890,Sheet10!D:E,2,FALSE)</f>
        <v>Schizophrenia and Schizoaffective Disorders w/ ECT - Chronic</v>
      </c>
      <c r="V890" s="20"/>
      <c r="W890" s="20"/>
      <c r="X890" s="20"/>
      <c r="Y890" s="20"/>
      <c r="Z890" s="20"/>
      <c r="AA890" s="20"/>
      <c r="AB890" s="20"/>
      <c r="AC890" s="20"/>
      <c r="AD890" s="20"/>
      <c r="AE890" s="20"/>
    </row>
    <row r="891">
      <c r="A891" s="20" t="str">
        <f t="shared" ref="A891:B891" si="892">T891</f>
        <v>D29AC</v>
      </c>
      <c r="B891" s="20" t="str">
        <f t="shared" si="892"/>
        <v>Schizophrenia and Schizoaffective Disorders w/ ECT - Chronic</v>
      </c>
      <c r="C891" s="20" t="str">
        <f t="shared" si="3"/>
        <v>1</v>
      </c>
      <c r="D891" s="20" t="str">
        <f t="shared" si="4"/>
        <v>29</v>
      </c>
      <c r="E891" s="20" t="str">
        <f t="shared" si="5"/>
        <v>29634</v>
      </c>
      <c r="F891" s="25">
        <v>2963411.0</v>
      </c>
      <c r="G891" s="20" t="s">
        <v>41241</v>
      </c>
      <c r="H891" s="25">
        <v>12.0</v>
      </c>
      <c r="I891" s="26">
        <v>8037060.0</v>
      </c>
      <c r="J891" s="25">
        <v>1.07</v>
      </c>
      <c r="K891" s="26">
        <v>8599654.0</v>
      </c>
      <c r="L891" s="26">
        <v>8037060.0</v>
      </c>
      <c r="M891" s="25">
        <v>1.07</v>
      </c>
      <c r="N891" s="25">
        <v>1.0</v>
      </c>
      <c r="O891" s="26">
        <v>8599654.0</v>
      </c>
      <c r="P891" s="26">
        <v>2.520754E8</v>
      </c>
      <c r="Q891" s="26">
        <v>2.7454035E8</v>
      </c>
      <c r="R891" s="26">
        <v>2.246495E7</v>
      </c>
      <c r="S891" s="27">
        <v>0.089</v>
      </c>
      <c r="T891" s="20" t="str">
        <f t="array" ref="T891">INDEX(Sheet10!D:D,MATCH(C891&amp;E891,INDEX(Sheet10!A:A&amp;Sheet10!B:B,0),0))</f>
        <v>D29AC</v>
      </c>
      <c r="U891" s="20" t="str">
        <f>VLOOKUP(T891,Sheet10!D:E,2,FALSE)</f>
        <v>Schizophrenia and Schizoaffective Disorders w/ ECT - Chronic</v>
      </c>
      <c r="V891" s="20"/>
      <c r="W891" s="20"/>
      <c r="X891" s="20"/>
      <c r="Y891" s="20"/>
      <c r="Z891" s="20"/>
      <c r="AA891" s="20"/>
      <c r="AB891" s="20"/>
      <c r="AC891" s="20"/>
      <c r="AD891" s="20"/>
      <c r="AE891" s="20"/>
    </row>
    <row r="892">
      <c r="A892" s="20" t="str">
        <f t="shared" ref="A892:B892" si="893">T892</f>
        <v>D29AC</v>
      </c>
      <c r="B892" s="20" t="str">
        <f t="shared" si="893"/>
        <v>Schizophrenia and Schizoaffective Disorders w/ ECT - Chronic</v>
      </c>
      <c r="C892" s="20" t="str">
        <f t="shared" si="3"/>
        <v>1</v>
      </c>
      <c r="D892" s="20" t="str">
        <f t="shared" si="4"/>
        <v>29</v>
      </c>
      <c r="E892" s="20" t="str">
        <f t="shared" si="5"/>
        <v>29634</v>
      </c>
      <c r="F892" s="25">
        <v>2963412.0</v>
      </c>
      <c r="G892" s="20" t="s">
        <v>41247</v>
      </c>
      <c r="H892" s="18" t="e">
        <v>#N/A</v>
      </c>
      <c r="I892" s="26">
        <v>8037060.0</v>
      </c>
      <c r="J892" s="25">
        <v>1.34</v>
      </c>
      <c r="K892" s="26">
        <v>1.076966E7</v>
      </c>
      <c r="L892" s="26">
        <v>8037060.0</v>
      </c>
      <c r="M892" s="25">
        <v>1.34</v>
      </c>
      <c r="N892" s="25">
        <v>1.0</v>
      </c>
      <c r="O892" s="26">
        <v>1.076966E7</v>
      </c>
      <c r="P892" s="18" t="e">
        <v>#N/A</v>
      </c>
      <c r="Q892" s="18" t="e">
        <v>#N/A</v>
      </c>
      <c r="R892" s="18" t="e">
        <v>#N/A</v>
      </c>
      <c r="S892" s="18" t="e">
        <v>#N/A</v>
      </c>
      <c r="T892" s="20" t="str">
        <f t="array" ref="T892">INDEX(Sheet10!D:D,MATCH(C892&amp;E892,INDEX(Sheet10!A:A&amp;Sheet10!B:B,0),0))</f>
        <v>D29AC</v>
      </c>
      <c r="U892" s="20" t="str">
        <f>VLOOKUP(T892,Sheet10!D:E,2,FALSE)</f>
        <v>Schizophrenia and Schizoaffective Disorders w/ ECT - Chronic</v>
      </c>
      <c r="V892" s="20"/>
      <c r="W892" s="20"/>
      <c r="X892" s="20"/>
      <c r="Y892" s="20"/>
      <c r="Z892" s="20"/>
      <c r="AA892" s="20"/>
      <c r="AB892" s="20"/>
      <c r="AC892" s="20"/>
      <c r="AD892" s="20"/>
      <c r="AE892" s="20"/>
    </row>
    <row r="893">
      <c r="A893" s="20" t="str">
        <f t="shared" ref="A893:B893" si="894">T893</f>
        <v>D29AC</v>
      </c>
      <c r="B893" s="20" t="str">
        <f t="shared" si="894"/>
        <v>Schizophrenia and Schizoaffective Disorders w/ ECT - Chronic</v>
      </c>
      <c r="C893" s="20" t="str">
        <f t="shared" si="3"/>
        <v>1</v>
      </c>
      <c r="D893" s="20" t="str">
        <f t="shared" si="4"/>
        <v>29</v>
      </c>
      <c r="E893" s="20" t="str">
        <f t="shared" si="5"/>
        <v>29635</v>
      </c>
      <c r="F893" s="25">
        <v>2963510.0</v>
      </c>
      <c r="G893" s="20" t="s">
        <v>41259</v>
      </c>
      <c r="H893" s="26">
        <v>2722.0</v>
      </c>
      <c r="I893" s="26">
        <v>8037060.0</v>
      </c>
      <c r="J893" s="25">
        <v>0.88</v>
      </c>
      <c r="K893" s="26">
        <v>7072613.0</v>
      </c>
      <c r="L893" s="26">
        <v>8037060.0</v>
      </c>
      <c r="M893" s="25">
        <v>0.88</v>
      </c>
      <c r="N893" s="25">
        <v>1.01</v>
      </c>
      <c r="O893" s="26">
        <v>7143339.0</v>
      </c>
      <c r="P893" s="26">
        <v>2.52712111E10</v>
      </c>
      <c r="Q893" s="26">
        <v>2.9729491662E10</v>
      </c>
      <c r="R893" s="26">
        <v>4.458280562E9</v>
      </c>
      <c r="S893" s="27">
        <v>0.176</v>
      </c>
      <c r="T893" s="20" t="str">
        <f t="array" ref="T893">INDEX(Sheet10!D:D,MATCH(C893&amp;E893,INDEX(Sheet10!A:A&amp;Sheet10!B:B,0),0))</f>
        <v>D29AC</v>
      </c>
      <c r="U893" s="20" t="str">
        <f>VLOOKUP(T893,Sheet10!D:E,2,FALSE)</f>
        <v>Schizophrenia and Schizoaffective Disorders w/ ECT - Chronic</v>
      </c>
      <c r="V893" s="20"/>
      <c r="W893" s="20"/>
      <c r="X893" s="20"/>
      <c r="Y893" s="20"/>
      <c r="Z893" s="20"/>
      <c r="AA893" s="20"/>
      <c r="AB893" s="20"/>
      <c r="AC893" s="20"/>
      <c r="AD893" s="20"/>
      <c r="AE893" s="20"/>
    </row>
    <row r="894">
      <c r="A894" s="20" t="str">
        <f t="shared" ref="A894:B894" si="895">T894</f>
        <v>D29AC</v>
      </c>
      <c r="B894" s="20" t="str">
        <f t="shared" si="895"/>
        <v>Schizophrenia and Schizoaffective Disorders w/ ECT - Chronic</v>
      </c>
      <c r="C894" s="20" t="str">
        <f t="shared" si="3"/>
        <v>1</v>
      </c>
      <c r="D894" s="20" t="str">
        <f t="shared" si="4"/>
        <v>29</v>
      </c>
      <c r="E894" s="20" t="str">
        <f t="shared" si="5"/>
        <v>29635</v>
      </c>
      <c r="F894" s="25">
        <v>2963511.0</v>
      </c>
      <c r="G894" s="20" t="s">
        <v>41270</v>
      </c>
      <c r="H894" s="25">
        <v>53.0</v>
      </c>
      <c r="I894" s="26">
        <v>8037060.0</v>
      </c>
      <c r="J894" s="25">
        <v>1.07</v>
      </c>
      <c r="K894" s="26">
        <v>8599654.0</v>
      </c>
      <c r="L894" s="26">
        <v>8037060.0</v>
      </c>
      <c r="M894" s="25">
        <v>1.07</v>
      </c>
      <c r="N894" s="25">
        <v>1.0</v>
      </c>
      <c r="O894" s="26">
        <v>8599654.0</v>
      </c>
      <c r="P894" s="26">
        <v>4.96388E8</v>
      </c>
      <c r="Q894" s="26">
        <v>6.16422373E8</v>
      </c>
      <c r="R894" s="26">
        <v>1.20034373E8</v>
      </c>
      <c r="S894" s="27">
        <v>0.242</v>
      </c>
      <c r="T894" s="20" t="str">
        <f t="array" ref="T894">INDEX(Sheet10!D:D,MATCH(C894&amp;E894,INDEX(Sheet10!A:A&amp;Sheet10!B:B,0),0))</f>
        <v>D29AC</v>
      </c>
      <c r="U894" s="20" t="str">
        <f>VLOOKUP(T894,Sheet10!D:E,2,FALSE)</f>
        <v>Schizophrenia and Schizoaffective Disorders w/ ECT - Chronic</v>
      </c>
      <c r="V894" s="20"/>
      <c r="W894" s="20"/>
      <c r="X894" s="20"/>
      <c r="Y894" s="20"/>
      <c r="Z894" s="20"/>
      <c r="AA894" s="20"/>
      <c r="AB894" s="20"/>
      <c r="AC894" s="20"/>
      <c r="AD894" s="20"/>
      <c r="AE894" s="20"/>
    </row>
    <row r="895">
      <c r="A895" s="20" t="str">
        <f t="shared" ref="A895:B895" si="896">T895</f>
        <v>D29AC</v>
      </c>
      <c r="B895" s="20" t="str">
        <f t="shared" si="896"/>
        <v>Schizophrenia and Schizoaffective Disorders w/ ECT - Chronic</v>
      </c>
      <c r="C895" s="20" t="str">
        <f t="shared" si="3"/>
        <v>1</v>
      </c>
      <c r="D895" s="20" t="str">
        <f t="shared" si="4"/>
        <v>29</v>
      </c>
      <c r="E895" s="20" t="str">
        <f t="shared" si="5"/>
        <v>29635</v>
      </c>
      <c r="F895" s="25">
        <v>2963512.0</v>
      </c>
      <c r="G895" s="20" t="s">
        <v>41273</v>
      </c>
      <c r="H895" s="25">
        <v>4.0</v>
      </c>
      <c r="I895" s="26">
        <v>8037060.0</v>
      </c>
      <c r="J895" s="25">
        <v>1.34</v>
      </c>
      <c r="K895" s="26">
        <v>1.076966E7</v>
      </c>
      <c r="L895" s="26">
        <v>8037060.0</v>
      </c>
      <c r="M895" s="25">
        <v>1.34</v>
      </c>
      <c r="N895" s="25">
        <v>1.0</v>
      </c>
      <c r="O895" s="26">
        <v>1.076966E7</v>
      </c>
      <c r="P895" s="26">
        <v>5.30814E7</v>
      </c>
      <c r="Q895" s="26">
        <v>6.3199142E7</v>
      </c>
      <c r="R895" s="26">
        <v>1.0117742E7</v>
      </c>
      <c r="S895" s="27">
        <v>0.191</v>
      </c>
      <c r="T895" s="20" t="str">
        <f t="array" ref="T895">INDEX(Sheet10!D:D,MATCH(C895&amp;E895,INDEX(Sheet10!A:A&amp;Sheet10!B:B,0),0))</f>
        <v>D29AC</v>
      </c>
      <c r="U895" s="20" t="str">
        <f>VLOOKUP(T895,Sheet10!D:E,2,FALSE)</f>
        <v>Schizophrenia and Schizoaffective Disorders w/ ECT - Chronic</v>
      </c>
      <c r="V895" s="20"/>
      <c r="W895" s="20"/>
      <c r="X895" s="20"/>
      <c r="Y895" s="20"/>
      <c r="Z895" s="20"/>
      <c r="AA895" s="20"/>
      <c r="AB895" s="20"/>
      <c r="AC895" s="20"/>
      <c r="AD895" s="20"/>
      <c r="AE895" s="20"/>
    </row>
    <row r="896">
      <c r="A896" s="20" t="str">
        <f t="shared" ref="A896:B896" si="897">T896</f>
        <v>D29AC</v>
      </c>
      <c r="B896" s="20" t="str">
        <f t="shared" si="897"/>
        <v>Schizophrenia and Schizoaffective Disorders w/ ECT - Chronic</v>
      </c>
      <c r="C896" s="20" t="str">
        <f t="shared" si="3"/>
        <v>1</v>
      </c>
      <c r="D896" s="20" t="str">
        <f t="shared" si="4"/>
        <v>29</v>
      </c>
      <c r="E896" s="20" t="str">
        <f t="shared" si="5"/>
        <v>29636</v>
      </c>
      <c r="F896" s="25">
        <v>2963610.0</v>
      </c>
      <c r="G896" s="20" t="s">
        <v>41280</v>
      </c>
      <c r="H896" s="26">
        <v>90376.0</v>
      </c>
      <c r="I896" s="26">
        <v>8037060.0</v>
      </c>
      <c r="J896" s="25">
        <v>0.88</v>
      </c>
      <c r="K896" s="26">
        <v>7072613.0</v>
      </c>
      <c r="L896" s="26">
        <v>8037060.0</v>
      </c>
      <c r="M896" s="25">
        <v>0.88</v>
      </c>
      <c r="N896" s="25">
        <v>1.01</v>
      </c>
      <c r="O896" s="26">
        <v>7143339.0</v>
      </c>
      <c r="P896" s="26">
        <v>4.761354665E11</v>
      </c>
      <c r="Q896" s="26">
        <v>6.54081977957E11</v>
      </c>
      <c r="R896" s="26">
        <v>1.77946511457E11</v>
      </c>
      <c r="S896" s="27">
        <v>0.374</v>
      </c>
      <c r="T896" s="20" t="str">
        <f t="array" ref="T896">INDEX(Sheet10!D:D,MATCH(C896&amp;E896,INDEX(Sheet10!A:A&amp;Sheet10!B:B,0),0))</f>
        <v>D29AC</v>
      </c>
      <c r="U896" s="20" t="str">
        <f>VLOOKUP(T896,Sheet10!D:E,2,FALSE)</f>
        <v>Schizophrenia and Schizoaffective Disorders w/ ECT - Chronic</v>
      </c>
      <c r="V896" s="20"/>
      <c r="W896" s="20"/>
      <c r="X896" s="20"/>
      <c r="Y896" s="20"/>
      <c r="Z896" s="20"/>
      <c r="AA896" s="20"/>
      <c r="AB896" s="20"/>
      <c r="AC896" s="20"/>
      <c r="AD896" s="20"/>
      <c r="AE896" s="20"/>
    </row>
    <row r="897">
      <c r="A897" s="20" t="str">
        <f t="shared" ref="A897:B897" si="898">T897</f>
        <v>D29AC</v>
      </c>
      <c r="B897" s="20" t="str">
        <f t="shared" si="898"/>
        <v>Schizophrenia and Schizoaffective Disorders w/ ECT - Chronic</v>
      </c>
      <c r="C897" s="20" t="str">
        <f t="shared" si="3"/>
        <v>1</v>
      </c>
      <c r="D897" s="20" t="str">
        <f t="shared" si="4"/>
        <v>29</v>
      </c>
      <c r="E897" s="20" t="str">
        <f t="shared" si="5"/>
        <v>29636</v>
      </c>
      <c r="F897" s="25">
        <v>2963611.0</v>
      </c>
      <c r="G897" s="20" t="s">
        <v>41287</v>
      </c>
      <c r="H897" s="26">
        <v>8725.0</v>
      </c>
      <c r="I897" s="26">
        <v>8037060.0</v>
      </c>
      <c r="J897" s="25">
        <v>1.07</v>
      </c>
      <c r="K897" s="26">
        <v>8599654.0</v>
      </c>
      <c r="L897" s="26">
        <v>8037060.0</v>
      </c>
      <c r="M897" s="25">
        <v>1.07</v>
      </c>
      <c r="N897" s="25">
        <v>1.0</v>
      </c>
      <c r="O897" s="26">
        <v>8599654.0</v>
      </c>
      <c r="P897" s="26">
        <v>5.38908366E10</v>
      </c>
      <c r="Q897" s="26">
        <v>7.5807805395E10</v>
      </c>
      <c r="R897" s="26">
        <v>2.1916968795E10</v>
      </c>
      <c r="S897" s="27">
        <v>0.407</v>
      </c>
      <c r="T897" s="20" t="str">
        <f t="array" ref="T897">INDEX(Sheet10!D:D,MATCH(C897&amp;E897,INDEX(Sheet10!A:A&amp;Sheet10!B:B,0),0))</f>
        <v>D29AC</v>
      </c>
      <c r="U897" s="20" t="str">
        <f>VLOOKUP(T897,Sheet10!D:E,2,FALSE)</f>
        <v>Schizophrenia and Schizoaffective Disorders w/ ECT - Chronic</v>
      </c>
      <c r="V897" s="20"/>
      <c r="W897" s="20"/>
      <c r="X897" s="20"/>
      <c r="Y897" s="20"/>
      <c r="Z897" s="20"/>
      <c r="AA897" s="20"/>
      <c r="AB897" s="20"/>
      <c r="AC897" s="20"/>
      <c r="AD897" s="20"/>
      <c r="AE897" s="20"/>
    </row>
    <row r="898">
      <c r="A898" s="20" t="str">
        <f t="shared" ref="A898:B898" si="899">T898</f>
        <v>D29AC</v>
      </c>
      <c r="B898" s="20" t="str">
        <f t="shared" si="899"/>
        <v>Schizophrenia and Schizoaffective Disorders w/ ECT - Chronic</v>
      </c>
      <c r="C898" s="20" t="str">
        <f t="shared" si="3"/>
        <v>1</v>
      </c>
      <c r="D898" s="20" t="str">
        <f t="shared" si="4"/>
        <v>29</v>
      </c>
      <c r="E898" s="20" t="str">
        <f t="shared" si="5"/>
        <v>29636</v>
      </c>
      <c r="F898" s="25">
        <v>2963612.0</v>
      </c>
      <c r="G898" s="20" t="s">
        <v>41296</v>
      </c>
      <c r="H898" s="26">
        <v>1079.0</v>
      </c>
      <c r="I898" s="26">
        <v>8037060.0</v>
      </c>
      <c r="J898" s="25">
        <v>1.34</v>
      </c>
      <c r="K898" s="26">
        <v>1.076966E7</v>
      </c>
      <c r="L898" s="26">
        <v>8037060.0</v>
      </c>
      <c r="M898" s="25">
        <v>1.34</v>
      </c>
      <c r="N898" s="25">
        <v>1.0</v>
      </c>
      <c r="O898" s="26">
        <v>1.076966E7</v>
      </c>
      <c r="P898" s="26">
        <v>8.4552007E9</v>
      </c>
      <c r="Q898" s="26">
        <v>1.1723111572E10</v>
      </c>
      <c r="R898" s="26">
        <v>3.267910872E9</v>
      </c>
      <c r="S898" s="27">
        <v>0.386</v>
      </c>
      <c r="T898" s="20" t="str">
        <f t="array" ref="T898">INDEX(Sheet10!D:D,MATCH(C898&amp;E898,INDEX(Sheet10!A:A&amp;Sheet10!B:B,0),0))</f>
        <v>D29AC</v>
      </c>
      <c r="U898" s="20" t="str">
        <f>VLOOKUP(T898,Sheet10!D:E,2,FALSE)</f>
        <v>Schizophrenia and Schizoaffective Disorders w/ ECT - Chronic</v>
      </c>
      <c r="V898" s="20"/>
      <c r="W898" s="20"/>
      <c r="X898" s="20"/>
      <c r="Y898" s="20"/>
      <c r="Z898" s="20"/>
      <c r="AA898" s="20"/>
      <c r="AB898" s="20"/>
      <c r="AC898" s="20"/>
      <c r="AD898" s="20"/>
      <c r="AE898" s="20"/>
    </row>
    <row r="899">
      <c r="A899" s="20" t="str">
        <f t="shared" ref="A899:B899" si="900">T899</f>
        <v>29PBX</v>
      </c>
      <c r="B899" s="20" t="str">
        <f t="shared" si="900"/>
        <v>Schizophrenia and Schizoaffective Disorders w/ ECT - Chronic</v>
      </c>
      <c r="C899" s="20" t="str">
        <f t="shared" si="3"/>
        <v>1</v>
      </c>
      <c r="D899" s="20" t="str">
        <f t="shared" si="4"/>
        <v>29</v>
      </c>
      <c r="E899" s="20" t="str">
        <f t="shared" si="5"/>
        <v>29641</v>
      </c>
      <c r="F899" s="25">
        <v>2964110.0</v>
      </c>
      <c r="G899" s="20" t="s">
        <v>41303</v>
      </c>
      <c r="H899" s="18" t="e">
        <v>#N/A</v>
      </c>
      <c r="I899" s="26">
        <v>8037060.0</v>
      </c>
      <c r="J899" s="25">
        <v>0.85</v>
      </c>
      <c r="K899" s="26">
        <v>6831501.0</v>
      </c>
      <c r="L899" s="26">
        <v>8037060.0</v>
      </c>
      <c r="M899" s="25">
        <v>0.85</v>
      </c>
      <c r="N899" s="25">
        <v>1.06</v>
      </c>
      <c r="O899" s="26">
        <v>7241391.0</v>
      </c>
      <c r="P899" s="18" t="e">
        <v>#N/A</v>
      </c>
      <c r="Q899" s="18" t="e">
        <v>#N/A</v>
      </c>
      <c r="R899" s="18" t="e">
        <v>#N/A</v>
      </c>
      <c r="S899" s="18" t="e">
        <v>#N/A</v>
      </c>
      <c r="T899" s="20" t="str">
        <f t="array" ref="T899">INDEX(Sheet10!D:D,MATCH(C899&amp;E899,INDEX(Sheet10!A:A&amp;Sheet10!B:B,0),0))</f>
        <v>29PBX</v>
      </c>
      <c r="U899" s="20" t="str">
        <f>VLOOKUP(T899,Sheet10!D:E,2,FALSE)</f>
        <v>Schizophrenia and Schizoaffective Disorders w/ ECT - Chronic</v>
      </c>
      <c r="V899" s="20"/>
      <c r="W899" s="20"/>
      <c r="X899" s="20"/>
      <c r="Y899" s="20"/>
      <c r="Z899" s="20"/>
      <c r="AA899" s="20"/>
      <c r="AB899" s="20"/>
      <c r="AC899" s="20"/>
      <c r="AD899" s="20"/>
      <c r="AE899" s="20"/>
    </row>
    <row r="900">
      <c r="A900" s="20" t="str">
        <f t="shared" ref="A900:B900" si="901">T900</f>
        <v>29PBX</v>
      </c>
      <c r="B900" s="20" t="str">
        <f t="shared" si="901"/>
        <v>Schizophrenia and Schizoaffective Disorders w/ ECT - Chronic</v>
      </c>
      <c r="C900" s="20" t="str">
        <f t="shared" si="3"/>
        <v>1</v>
      </c>
      <c r="D900" s="20" t="str">
        <f t="shared" si="4"/>
        <v>29</v>
      </c>
      <c r="E900" s="20" t="str">
        <f t="shared" si="5"/>
        <v>29641</v>
      </c>
      <c r="F900" s="25">
        <v>2964111.0</v>
      </c>
      <c r="G900" s="20" t="s">
        <v>41310</v>
      </c>
      <c r="H900" s="18" t="e">
        <v>#N/A</v>
      </c>
      <c r="I900" s="26">
        <v>8037060.0</v>
      </c>
      <c r="J900" s="25">
        <v>1.06</v>
      </c>
      <c r="K900" s="26">
        <v>8519284.0</v>
      </c>
      <c r="L900" s="26">
        <v>8037060.0</v>
      </c>
      <c r="M900" s="25">
        <v>1.06</v>
      </c>
      <c r="N900" s="25">
        <v>1.04</v>
      </c>
      <c r="O900" s="26">
        <v>8860055.0</v>
      </c>
      <c r="P900" s="18" t="e">
        <v>#N/A</v>
      </c>
      <c r="Q900" s="18" t="e">
        <v>#N/A</v>
      </c>
      <c r="R900" s="18" t="e">
        <v>#N/A</v>
      </c>
      <c r="S900" s="18" t="e">
        <v>#N/A</v>
      </c>
      <c r="T900" s="20" t="str">
        <f t="array" ref="T900">INDEX(Sheet10!D:D,MATCH(C900&amp;E900,INDEX(Sheet10!A:A&amp;Sheet10!B:B,0),0))</f>
        <v>29PBX</v>
      </c>
      <c r="U900" s="20" t="str">
        <f>VLOOKUP(T900,Sheet10!D:E,2,FALSE)</f>
        <v>Schizophrenia and Schizoaffective Disorders w/ ECT - Chronic</v>
      </c>
      <c r="V900" s="20"/>
      <c r="W900" s="20"/>
      <c r="X900" s="20"/>
      <c r="Y900" s="20"/>
      <c r="Z900" s="20"/>
      <c r="AA900" s="20"/>
      <c r="AB900" s="20"/>
      <c r="AC900" s="20"/>
      <c r="AD900" s="20"/>
      <c r="AE900" s="20"/>
    </row>
    <row r="901">
      <c r="A901" s="20" t="str">
        <f t="shared" ref="A901:B901" si="902">T901</f>
        <v>29PBX</v>
      </c>
      <c r="B901" s="20" t="str">
        <f t="shared" si="902"/>
        <v>Schizophrenia and Schizoaffective Disorders w/ ECT - Chronic</v>
      </c>
      <c r="C901" s="20" t="str">
        <f t="shared" si="3"/>
        <v>1</v>
      </c>
      <c r="D901" s="20" t="str">
        <f t="shared" si="4"/>
        <v>29</v>
      </c>
      <c r="E901" s="20" t="str">
        <f t="shared" si="5"/>
        <v>29641</v>
      </c>
      <c r="F901" s="25">
        <v>2964112.0</v>
      </c>
      <c r="G901" s="20" t="s">
        <v>41317</v>
      </c>
      <c r="H901" s="18" t="e">
        <v>#N/A</v>
      </c>
      <c r="I901" s="26">
        <v>8037060.0</v>
      </c>
      <c r="J901" s="25">
        <v>1.22</v>
      </c>
      <c r="K901" s="26">
        <v>9805213.0</v>
      </c>
      <c r="L901" s="26">
        <v>8037060.0</v>
      </c>
      <c r="M901" s="25">
        <v>1.22</v>
      </c>
      <c r="N901" s="25">
        <v>1.0</v>
      </c>
      <c r="O901" s="26">
        <v>9805213.0</v>
      </c>
      <c r="P901" s="18" t="e">
        <v>#N/A</v>
      </c>
      <c r="Q901" s="18" t="e">
        <v>#N/A</v>
      </c>
      <c r="R901" s="18" t="e">
        <v>#N/A</v>
      </c>
      <c r="S901" s="18" t="e">
        <v>#N/A</v>
      </c>
      <c r="T901" s="20" t="str">
        <f t="array" ref="T901">INDEX(Sheet10!D:D,MATCH(C901&amp;E901,INDEX(Sheet10!A:A&amp;Sheet10!B:B,0),0))</f>
        <v>29PBX</v>
      </c>
      <c r="U901" s="20" t="str">
        <f>VLOOKUP(T901,Sheet10!D:E,2,FALSE)</f>
        <v>Schizophrenia and Schizoaffective Disorders w/ ECT - Chronic</v>
      </c>
      <c r="V901" s="20"/>
      <c r="W901" s="20"/>
      <c r="X901" s="20"/>
      <c r="Y901" s="20"/>
      <c r="Z901" s="20"/>
      <c r="AA901" s="20"/>
      <c r="AB901" s="20"/>
      <c r="AC901" s="20"/>
      <c r="AD901" s="20"/>
      <c r="AE901" s="20"/>
    </row>
    <row r="902">
      <c r="A902" s="20" t="str">
        <f t="shared" ref="A902:B902" si="903">T902</f>
        <v>29PBX</v>
      </c>
      <c r="B902" s="20" t="str">
        <f t="shared" si="903"/>
        <v>Schizophrenia and Schizoaffective Disorders w/ ECT - Chronic</v>
      </c>
      <c r="C902" s="20" t="str">
        <f t="shared" si="3"/>
        <v>1</v>
      </c>
      <c r="D902" s="20" t="str">
        <f t="shared" si="4"/>
        <v>29</v>
      </c>
      <c r="E902" s="20" t="str">
        <f t="shared" si="5"/>
        <v>29642</v>
      </c>
      <c r="F902" s="25">
        <v>2964210.0</v>
      </c>
      <c r="G902" s="20" t="s">
        <v>41322</v>
      </c>
      <c r="H902" s="18" t="e">
        <v>#N/A</v>
      </c>
      <c r="I902" s="26">
        <v>8037060.0</v>
      </c>
      <c r="J902" s="25">
        <v>0.85</v>
      </c>
      <c r="K902" s="26">
        <v>6831501.0</v>
      </c>
      <c r="L902" s="26">
        <v>8037060.0</v>
      </c>
      <c r="M902" s="25">
        <v>0.85</v>
      </c>
      <c r="N902" s="25">
        <v>1.06</v>
      </c>
      <c r="O902" s="26">
        <v>7241391.0</v>
      </c>
      <c r="P902" s="18" t="e">
        <v>#N/A</v>
      </c>
      <c r="Q902" s="18" t="e">
        <v>#N/A</v>
      </c>
      <c r="R902" s="18" t="e">
        <v>#N/A</v>
      </c>
      <c r="S902" s="18" t="e">
        <v>#N/A</v>
      </c>
      <c r="T902" s="20" t="str">
        <f t="array" ref="T902">INDEX(Sheet10!D:D,MATCH(C902&amp;E902,INDEX(Sheet10!A:A&amp;Sheet10!B:B,0),0))</f>
        <v>29PBX</v>
      </c>
      <c r="U902" s="20" t="str">
        <f>VLOOKUP(T902,Sheet10!D:E,2,FALSE)</f>
        <v>Schizophrenia and Schizoaffective Disorders w/ ECT - Chronic</v>
      </c>
      <c r="V902" s="20"/>
      <c r="W902" s="20"/>
      <c r="X902" s="20"/>
      <c r="Y902" s="20"/>
      <c r="Z902" s="20"/>
      <c r="AA902" s="20"/>
      <c r="AB902" s="20"/>
      <c r="AC902" s="20"/>
      <c r="AD902" s="20"/>
      <c r="AE902" s="20"/>
    </row>
    <row r="903">
      <c r="A903" s="20" t="str">
        <f t="shared" ref="A903:B903" si="904">T903</f>
        <v>29PBX</v>
      </c>
      <c r="B903" s="20" t="str">
        <f t="shared" si="904"/>
        <v>Schizophrenia and Schizoaffective Disorders w/ ECT - Chronic</v>
      </c>
      <c r="C903" s="20" t="str">
        <f t="shared" si="3"/>
        <v>1</v>
      </c>
      <c r="D903" s="20" t="str">
        <f t="shared" si="4"/>
        <v>29</v>
      </c>
      <c r="E903" s="20" t="str">
        <f t="shared" si="5"/>
        <v>29642</v>
      </c>
      <c r="F903" s="25">
        <v>2964211.0</v>
      </c>
      <c r="G903" s="20" t="s">
        <v>41329</v>
      </c>
      <c r="H903" s="18" t="e">
        <v>#N/A</v>
      </c>
      <c r="I903" s="26">
        <v>8037060.0</v>
      </c>
      <c r="J903" s="25">
        <v>1.06</v>
      </c>
      <c r="K903" s="26">
        <v>8519284.0</v>
      </c>
      <c r="L903" s="26">
        <v>8037060.0</v>
      </c>
      <c r="M903" s="25">
        <v>1.06</v>
      </c>
      <c r="N903" s="25">
        <v>1.04</v>
      </c>
      <c r="O903" s="26">
        <v>8860055.0</v>
      </c>
      <c r="P903" s="18" t="e">
        <v>#N/A</v>
      </c>
      <c r="Q903" s="18" t="e">
        <v>#N/A</v>
      </c>
      <c r="R903" s="18" t="e">
        <v>#N/A</v>
      </c>
      <c r="S903" s="18" t="e">
        <v>#N/A</v>
      </c>
      <c r="T903" s="20" t="str">
        <f t="array" ref="T903">INDEX(Sheet10!D:D,MATCH(C903&amp;E903,INDEX(Sheet10!A:A&amp;Sheet10!B:B,0),0))</f>
        <v>29PBX</v>
      </c>
      <c r="U903" s="20" t="str">
        <f>VLOOKUP(T903,Sheet10!D:E,2,FALSE)</f>
        <v>Schizophrenia and Schizoaffective Disorders w/ ECT - Chronic</v>
      </c>
      <c r="V903" s="20"/>
      <c r="W903" s="20"/>
      <c r="X903" s="20"/>
      <c r="Y903" s="20"/>
      <c r="Z903" s="20"/>
      <c r="AA903" s="20"/>
      <c r="AB903" s="20"/>
      <c r="AC903" s="20"/>
      <c r="AD903" s="20"/>
      <c r="AE903" s="20"/>
    </row>
    <row r="904">
      <c r="A904" s="20" t="str">
        <f t="shared" ref="A904:B904" si="905">T904</f>
        <v>29PBX</v>
      </c>
      <c r="B904" s="20" t="str">
        <f t="shared" si="905"/>
        <v>Schizophrenia and Schizoaffective Disorders w/ ECT - Chronic</v>
      </c>
      <c r="C904" s="20" t="str">
        <f t="shared" si="3"/>
        <v>1</v>
      </c>
      <c r="D904" s="20" t="str">
        <f t="shared" si="4"/>
        <v>29</v>
      </c>
      <c r="E904" s="20" t="str">
        <f t="shared" si="5"/>
        <v>29642</v>
      </c>
      <c r="F904" s="25">
        <v>2964212.0</v>
      </c>
      <c r="G904" s="20" t="s">
        <v>41334</v>
      </c>
      <c r="H904" s="18" t="e">
        <v>#N/A</v>
      </c>
      <c r="I904" s="26">
        <v>8037060.0</v>
      </c>
      <c r="J904" s="25">
        <v>1.22</v>
      </c>
      <c r="K904" s="26">
        <v>9805213.0</v>
      </c>
      <c r="L904" s="26">
        <v>8037060.0</v>
      </c>
      <c r="M904" s="25">
        <v>1.22</v>
      </c>
      <c r="N904" s="25">
        <v>1.0</v>
      </c>
      <c r="O904" s="26">
        <v>9805213.0</v>
      </c>
      <c r="P904" s="18" t="e">
        <v>#N/A</v>
      </c>
      <c r="Q904" s="18" t="e">
        <v>#N/A</v>
      </c>
      <c r="R904" s="18" t="e">
        <v>#N/A</v>
      </c>
      <c r="S904" s="18" t="e">
        <v>#N/A</v>
      </c>
      <c r="T904" s="20" t="str">
        <f t="array" ref="T904">INDEX(Sheet10!D:D,MATCH(C904&amp;E904,INDEX(Sheet10!A:A&amp;Sheet10!B:B,0),0))</f>
        <v>29PBX</v>
      </c>
      <c r="U904" s="20" t="str">
        <f>VLOOKUP(T904,Sheet10!D:E,2,FALSE)</f>
        <v>Schizophrenia and Schizoaffective Disorders w/ ECT - Chronic</v>
      </c>
      <c r="V904" s="20"/>
      <c r="W904" s="20"/>
      <c r="X904" s="20"/>
      <c r="Y904" s="20"/>
      <c r="Z904" s="20"/>
      <c r="AA904" s="20"/>
      <c r="AB904" s="20"/>
      <c r="AC904" s="20"/>
      <c r="AD904" s="20"/>
      <c r="AE904" s="20"/>
    </row>
    <row r="905">
      <c r="A905" s="20" t="str">
        <f t="shared" ref="A905:B905" si="906">T905</f>
        <v>29PBX</v>
      </c>
      <c r="B905" s="20" t="str">
        <f t="shared" si="906"/>
        <v>Schizophrenia and Schizoaffective Disorders w/ ECT - Chronic</v>
      </c>
      <c r="C905" s="20" t="str">
        <f t="shared" si="3"/>
        <v>1</v>
      </c>
      <c r="D905" s="20" t="str">
        <f t="shared" si="4"/>
        <v>29</v>
      </c>
      <c r="E905" s="20" t="str">
        <f t="shared" si="5"/>
        <v>29643</v>
      </c>
      <c r="F905" s="25">
        <v>2964310.0</v>
      </c>
      <c r="G905" s="20" t="s">
        <v>41341</v>
      </c>
      <c r="H905" s="25">
        <v>363.0</v>
      </c>
      <c r="I905" s="26">
        <v>8037060.0</v>
      </c>
      <c r="J905" s="25">
        <v>0.85</v>
      </c>
      <c r="K905" s="26">
        <v>6831501.0</v>
      </c>
      <c r="L905" s="26">
        <v>8037060.0</v>
      </c>
      <c r="M905" s="25">
        <v>0.85</v>
      </c>
      <c r="N905" s="25">
        <v>1.06</v>
      </c>
      <c r="O905" s="26">
        <v>7241391.0</v>
      </c>
      <c r="P905" s="26">
        <v>1.9849941E9</v>
      </c>
      <c r="Q905" s="26">
        <v>2.818785455E9</v>
      </c>
      <c r="R905" s="26">
        <v>8.33791355E8</v>
      </c>
      <c r="S905" s="27">
        <v>0.42</v>
      </c>
      <c r="T905" s="20" t="str">
        <f t="array" ref="T905">INDEX(Sheet10!D:D,MATCH(C905&amp;E905,INDEX(Sheet10!A:A&amp;Sheet10!B:B,0),0))</f>
        <v>29PBX</v>
      </c>
      <c r="U905" s="20" t="str">
        <f>VLOOKUP(T905,Sheet10!D:E,2,FALSE)</f>
        <v>Schizophrenia and Schizoaffective Disorders w/ ECT - Chronic</v>
      </c>
      <c r="V905" s="20"/>
      <c r="W905" s="20"/>
      <c r="X905" s="20"/>
      <c r="Y905" s="20"/>
      <c r="Z905" s="20"/>
      <c r="AA905" s="20"/>
      <c r="AB905" s="20"/>
      <c r="AC905" s="20"/>
      <c r="AD905" s="20"/>
      <c r="AE905" s="20"/>
    </row>
    <row r="906">
      <c r="A906" s="20" t="str">
        <f t="shared" ref="A906:B906" si="907">T906</f>
        <v>29PBX</v>
      </c>
      <c r="B906" s="20" t="str">
        <f t="shared" si="907"/>
        <v>Schizophrenia and Schizoaffective Disorders w/ ECT - Chronic</v>
      </c>
      <c r="C906" s="20" t="str">
        <f t="shared" si="3"/>
        <v>1</v>
      </c>
      <c r="D906" s="20" t="str">
        <f t="shared" si="4"/>
        <v>29</v>
      </c>
      <c r="E906" s="20" t="str">
        <f t="shared" si="5"/>
        <v>29643</v>
      </c>
      <c r="F906" s="25">
        <v>2964311.0</v>
      </c>
      <c r="G906" s="20" t="s">
        <v>41348</v>
      </c>
      <c r="H906" s="25">
        <v>9.0</v>
      </c>
      <c r="I906" s="26">
        <v>8037060.0</v>
      </c>
      <c r="J906" s="25">
        <v>1.06</v>
      </c>
      <c r="K906" s="26">
        <v>8519284.0</v>
      </c>
      <c r="L906" s="26">
        <v>8037060.0</v>
      </c>
      <c r="M906" s="25">
        <v>1.06</v>
      </c>
      <c r="N906" s="25">
        <v>1.04</v>
      </c>
      <c r="O906" s="26">
        <v>8860055.0</v>
      </c>
      <c r="P906" s="26">
        <v>7.91569E7</v>
      </c>
      <c r="Q906" s="26">
        <v>8.6464495E7</v>
      </c>
      <c r="R906" s="26">
        <v>7307595.0</v>
      </c>
      <c r="S906" s="27">
        <v>0.092</v>
      </c>
      <c r="T906" s="20" t="str">
        <f t="array" ref="T906">INDEX(Sheet10!D:D,MATCH(C906&amp;E906,INDEX(Sheet10!A:A&amp;Sheet10!B:B,0),0))</f>
        <v>29PBX</v>
      </c>
      <c r="U906" s="20" t="str">
        <f>VLOOKUP(T906,Sheet10!D:E,2,FALSE)</f>
        <v>Schizophrenia and Schizoaffective Disorders w/ ECT - Chronic</v>
      </c>
      <c r="V906" s="20"/>
      <c r="W906" s="20"/>
      <c r="X906" s="20"/>
      <c r="Y906" s="20"/>
      <c r="Z906" s="20"/>
      <c r="AA906" s="20"/>
      <c r="AB906" s="20"/>
      <c r="AC906" s="20"/>
      <c r="AD906" s="20"/>
      <c r="AE906" s="20"/>
    </row>
    <row r="907">
      <c r="A907" s="20" t="str">
        <f t="shared" ref="A907:B907" si="908">T907</f>
        <v>29PBX</v>
      </c>
      <c r="B907" s="20" t="str">
        <f t="shared" si="908"/>
        <v>Schizophrenia and Schizoaffective Disorders w/ ECT - Chronic</v>
      </c>
      <c r="C907" s="20" t="str">
        <f t="shared" si="3"/>
        <v>1</v>
      </c>
      <c r="D907" s="20" t="str">
        <f t="shared" si="4"/>
        <v>29</v>
      </c>
      <c r="E907" s="20" t="str">
        <f t="shared" si="5"/>
        <v>29643</v>
      </c>
      <c r="F907" s="25">
        <v>2964312.0</v>
      </c>
      <c r="G907" s="20" t="s">
        <v>41384</v>
      </c>
      <c r="H907" s="18" t="e">
        <v>#N/A</v>
      </c>
      <c r="I907" s="26">
        <v>8037060.0</v>
      </c>
      <c r="J907" s="25">
        <v>1.22</v>
      </c>
      <c r="K907" s="26">
        <v>9805213.0</v>
      </c>
      <c r="L907" s="26">
        <v>8037060.0</v>
      </c>
      <c r="M907" s="25">
        <v>1.22</v>
      </c>
      <c r="N907" s="25">
        <v>1.0</v>
      </c>
      <c r="O907" s="26">
        <v>9805213.0</v>
      </c>
      <c r="P907" s="18" t="e">
        <v>#N/A</v>
      </c>
      <c r="Q907" s="18" t="e">
        <v>#N/A</v>
      </c>
      <c r="R907" s="18" t="e">
        <v>#N/A</v>
      </c>
      <c r="S907" s="18" t="e">
        <v>#N/A</v>
      </c>
      <c r="T907" s="20" t="str">
        <f t="array" ref="T907">INDEX(Sheet10!D:D,MATCH(C907&amp;E907,INDEX(Sheet10!A:A&amp;Sheet10!B:B,0),0))</f>
        <v>29PBX</v>
      </c>
      <c r="U907" s="20" t="str">
        <f>VLOOKUP(T907,Sheet10!D:E,2,FALSE)</f>
        <v>Schizophrenia and Schizoaffective Disorders w/ ECT - Chronic</v>
      </c>
      <c r="V907" s="20"/>
      <c r="W907" s="20"/>
      <c r="X907" s="20"/>
      <c r="Y907" s="20"/>
      <c r="Z907" s="20"/>
      <c r="AA907" s="20"/>
      <c r="AB907" s="20"/>
      <c r="AC907" s="20"/>
      <c r="AD907" s="20"/>
      <c r="AE907" s="20"/>
    </row>
    <row r="908">
      <c r="A908" s="20" t="str">
        <f t="shared" ref="A908:B908" si="909">T908</f>
        <v>D29AD</v>
      </c>
      <c r="B908" s="20" t="str">
        <f t="shared" si="909"/>
        <v>Mood and Bipolar Disorders w/ ECT - Chronic</v>
      </c>
      <c r="C908" s="20" t="str">
        <f t="shared" si="3"/>
        <v>1</v>
      </c>
      <c r="D908" s="20" t="str">
        <f t="shared" si="4"/>
        <v>29</v>
      </c>
      <c r="E908" s="20" t="str">
        <f t="shared" si="5"/>
        <v>29644</v>
      </c>
      <c r="F908" s="25">
        <v>2964410.0</v>
      </c>
      <c r="G908" s="20" t="s">
        <v>41400</v>
      </c>
      <c r="H908" s="18" t="e">
        <v>#N/A</v>
      </c>
      <c r="I908" s="26">
        <v>8037060.0</v>
      </c>
      <c r="J908" s="25">
        <v>0.75</v>
      </c>
      <c r="K908" s="26">
        <v>6027795.0</v>
      </c>
      <c r="L908" s="26">
        <v>8037060.0</v>
      </c>
      <c r="M908" s="25">
        <v>0.75</v>
      </c>
      <c r="N908" s="25">
        <v>1.0</v>
      </c>
      <c r="O908" s="26">
        <v>6027795.0</v>
      </c>
      <c r="P908" s="18" t="e">
        <v>#N/A</v>
      </c>
      <c r="Q908" s="18" t="e">
        <v>#N/A</v>
      </c>
      <c r="R908" s="18" t="e">
        <v>#N/A</v>
      </c>
      <c r="S908" s="18" t="e">
        <v>#N/A</v>
      </c>
      <c r="T908" s="20" t="str">
        <f t="array" ref="T908">INDEX(Sheet10!D:D,MATCH(C908&amp;E908,INDEX(Sheet10!A:A&amp;Sheet10!B:B,0),0))</f>
        <v>D29AD</v>
      </c>
      <c r="U908" s="20" t="str">
        <f>VLOOKUP(T908,Sheet10!D:E,2,FALSE)</f>
        <v>Mood and Bipolar Disorders w/ ECT - Chronic</v>
      </c>
      <c r="V908" s="20"/>
      <c r="W908" s="20"/>
      <c r="X908" s="20"/>
      <c r="Y908" s="20"/>
      <c r="Z908" s="20"/>
      <c r="AA908" s="20"/>
      <c r="AB908" s="20"/>
      <c r="AC908" s="20"/>
      <c r="AD908" s="20"/>
      <c r="AE908" s="20"/>
    </row>
    <row r="909">
      <c r="A909" s="20" t="str">
        <f t="shared" ref="A909:B909" si="910">T909</f>
        <v>D29AD</v>
      </c>
      <c r="B909" s="20" t="str">
        <f t="shared" si="910"/>
        <v>Mood and Bipolar Disorders w/ ECT - Chronic</v>
      </c>
      <c r="C909" s="20" t="str">
        <f t="shared" si="3"/>
        <v>1</v>
      </c>
      <c r="D909" s="20" t="str">
        <f t="shared" si="4"/>
        <v>29</v>
      </c>
      <c r="E909" s="20" t="str">
        <f t="shared" si="5"/>
        <v>29644</v>
      </c>
      <c r="F909" s="25">
        <v>2964411.0</v>
      </c>
      <c r="G909" s="20" t="s">
        <v>41411</v>
      </c>
      <c r="H909" s="18" t="e">
        <v>#N/A</v>
      </c>
      <c r="I909" s="26">
        <v>8037060.0</v>
      </c>
      <c r="J909" s="25">
        <v>0.94</v>
      </c>
      <c r="K909" s="26">
        <v>7554836.0</v>
      </c>
      <c r="L909" s="26">
        <v>8037060.0</v>
      </c>
      <c r="M909" s="25">
        <v>0.94</v>
      </c>
      <c r="N909" s="25">
        <v>1.0</v>
      </c>
      <c r="O909" s="26">
        <v>7554836.0</v>
      </c>
      <c r="P909" s="18" t="e">
        <v>#N/A</v>
      </c>
      <c r="Q909" s="18" t="e">
        <v>#N/A</v>
      </c>
      <c r="R909" s="18" t="e">
        <v>#N/A</v>
      </c>
      <c r="S909" s="18" t="e">
        <v>#N/A</v>
      </c>
      <c r="T909" s="20" t="str">
        <f t="array" ref="T909">INDEX(Sheet10!D:D,MATCH(C909&amp;E909,INDEX(Sheet10!A:A&amp;Sheet10!B:B,0),0))</f>
        <v>D29AD</v>
      </c>
      <c r="U909" s="20" t="str">
        <f>VLOOKUP(T909,Sheet10!D:E,2,FALSE)</f>
        <v>Mood and Bipolar Disorders w/ ECT - Chronic</v>
      </c>
      <c r="V909" s="20"/>
      <c r="W909" s="20"/>
      <c r="X909" s="20"/>
      <c r="Y909" s="20"/>
      <c r="Z909" s="20"/>
      <c r="AA909" s="20"/>
      <c r="AB909" s="20"/>
      <c r="AC909" s="20"/>
      <c r="AD909" s="20"/>
      <c r="AE909" s="20"/>
    </row>
    <row r="910">
      <c r="A910" s="20" t="str">
        <f t="shared" ref="A910:B910" si="911">T910</f>
        <v>D29AD</v>
      </c>
      <c r="B910" s="20" t="str">
        <f t="shared" si="911"/>
        <v>Mood and Bipolar Disorders w/ ECT - Chronic</v>
      </c>
      <c r="C910" s="20" t="str">
        <f t="shared" si="3"/>
        <v>1</v>
      </c>
      <c r="D910" s="20" t="str">
        <f t="shared" si="4"/>
        <v>29</v>
      </c>
      <c r="E910" s="20" t="str">
        <f t="shared" si="5"/>
        <v>29644</v>
      </c>
      <c r="F910" s="25">
        <v>2964412.0</v>
      </c>
      <c r="G910" s="20" t="s">
        <v>41422</v>
      </c>
      <c r="H910" s="18" t="e">
        <v>#N/A</v>
      </c>
      <c r="I910" s="26">
        <v>8037060.0</v>
      </c>
      <c r="J910" s="25">
        <v>1.06</v>
      </c>
      <c r="K910" s="26">
        <v>8519284.0</v>
      </c>
      <c r="L910" s="26">
        <v>8037060.0</v>
      </c>
      <c r="M910" s="25">
        <v>1.06</v>
      </c>
      <c r="N910" s="25">
        <v>1.0</v>
      </c>
      <c r="O910" s="26">
        <v>8519284.0</v>
      </c>
      <c r="P910" s="18" t="e">
        <v>#N/A</v>
      </c>
      <c r="Q910" s="18" t="e">
        <v>#N/A</v>
      </c>
      <c r="R910" s="18" t="e">
        <v>#N/A</v>
      </c>
      <c r="S910" s="18" t="e">
        <v>#N/A</v>
      </c>
      <c r="T910" s="20" t="str">
        <f t="array" ref="T910">INDEX(Sheet10!D:D,MATCH(C910&amp;E910,INDEX(Sheet10!A:A&amp;Sheet10!B:B,0),0))</f>
        <v>D29AD</v>
      </c>
      <c r="U910" s="20" t="str">
        <f>VLOOKUP(T910,Sheet10!D:E,2,FALSE)</f>
        <v>Mood and Bipolar Disorders w/ ECT - Chronic</v>
      </c>
      <c r="V910" s="20"/>
      <c r="W910" s="20"/>
      <c r="X910" s="20"/>
      <c r="Y910" s="20"/>
      <c r="Z910" s="20"/>
      <c r="AA910" s="20"/>
      <c r="AB910" s="20"/>
      <c r="AC910" s="20"/>
      <c r="AD910" s="20"/>
      <c r="AE910" s="20"/>
    </row>
    <row r="911">
      <c r="A911" s="20" t="str">
        <f t="shared" ref="A911:B911" si="912">T911</f>
        <v>D29AD</v>
      </c>
      <c r="B911" s="20" t="str">
        <f t="shared" si="912"/>
        <v>Mood and Bipolar Disorders w/ ECT - Chronic</v>
      </c>
      <c r="C911" s="20" t="str">
        <f t="shared" si="3"/>
        <v>1</v>
      </c>
      <c r="D911" s="20" t="str">
        <f t="shared" si="4"/>
        <v>29</v>
      </c>
      <c r="E911" s="20" t="str">
        <f t="shared" si="5"/>
        <v>29645</v>
      </c>
      <c r="F911" s="25">
        <v>2964510.0</v>
      </c>
      <c r="G911" s="20" t="s">
        <v>41431</v>
      </c>
      <c r="H911" s="25">
        <v>15.0</v>
      </c>
      <c r="I911" s="26">
        <v>8037060.0</v>
      </c>
      <c r="J911" s="25">
        <v>0.75</v>
      </c>
      <c r="K911" s="26">
        <v>6027795.0</v>
      </c>
      <c r="L911" s="26">
        <v>8037060.0</v>
      </c>
      <c r="M911" s="25">
        <v>0.75</v>
      </c>
      <c r="N911" s="25">
        <v>1.0</v>
      </c>
      <c r="O911" s="26">
        <v>6027795.0</v>
      </c>
      <c r="P911" s="26">
        <v>1.311444E8</v>
      </c>
      <c r="Q911" s="26">
        <v>1.42604525E8</v>
      </c>
      <c r="R911" s="26">
        <v>1.1460125E7</v>
      </c>
      <c r="S911" s="27">
        <v>0.087</v>
      </c>
      <c r="T911" s="20" t="str">
        <f t="array" ref="T911">INDEX(Sheet10!D:D,MATCH(C911&amp;E911,INDEX(Sheet10!A:A&amp;Sheet10!B:B,0),0))</f>
        <v>D29AD</v>
      </c>
      <c r="U911" s="20" t="str">
        <f>VLOOKUP(T911,Sheet10!D:E,2,FALSE)</f>
        <v>Mood and Bipolar Disorders w/ ECT - Chronic</v>
      </c>
      <c r="V911" s="20"/>
      <c r="W911" s="20"/>
      <c r="X911" s="20"/>
      <c r="Y911" s="20"/>
      <c r="Z911" s="20"/>
      <c r="AA911" s="20"/>
      <c r="AB911" s="20"/>
      <c r="AC911" s="20"/>
      <c r="AD911" s="20"/>
      <c r="AE911" s="20"/>
    </row>
    <row r="912">
      <c r="A912" s="20" t="str">
        <f t="shared" ref="A912:B912" si="913">T912</f>
        <v>D29AD</v>
      </c>
      <c r="B912" s="20" t="str">
        <f t="shared" si="913"/>
        <v>Mood and Bipolar Disorders w/ ECT - Chronic</v>
      </c>
      <c r="C912" s="20" t="str">
        <f t="shared" si="3"/>
        <v>1</v>
      </c>
      <c r="D912" s="20" t="str">
        <f t="shared" si="4"/>
        <v>29</v>
      </c>
      <c r="E912" s="20" t="str">
        <f t="shared" si="5"/>
        <v>29645</v>
      </c>
      <c r="F912" s="25">
        <v>2964511.0</v>
      </c>
      <c r="G912" s="20" t="s">
        <v>41440</v>
      </c>
      <c r="H912" s="18" t="e">
        <v>#N/A</v>
      </c>
      <c r="I912" s="26">
        <v>8037060.0</v>
      </c>
      <c r="J912" s="25">
        <v>0.94</v>
      </c>
      <c r="K912" s="26">
        <v>7554836.0</v>
      </c>
      <c r="L912" s="26">
        <v>8037060.0</v>
      </c>
      <c r="M912" s="25">
        <v>0.94</v>
      </c>
      <c r="N912" s="25">
        <v>1.0</v>
      </c>
      <c r="O912" s="26">
        <v>7554836.0</v>
      </c>
      <c r="P912" s="18" t="e">
        <v>#N/A</v>
      </c>
      <c r="Q912" s="18" t="e">
        <v>#N/A</v>
      </c>
      <c r="R912" s="18" t="e">
        <v>#N/A</v>
      </c>
      <c r="S912" s="18" t="e">
        <v>#N/A</v>
      </c>
      <c r="T912" s="20" t="str">
        <f t="array" ref="T912">INDEX(Sheet10!D:D,MATCH(C912&amp;E912,INDEX(Sheet10!A:A&amp;Sheet10!B:B,0),0))</f>
        <v>D29AD</v>
      </c>
      <c r="U912" s="20" t="str">
        <f>VLOOKUP(T912,Sheet10!D:E,2,FALSE)</f>
        <v>Mood and Bipolar Disorders w/ ECT - Chronic</v>
      </c>
      <c r="V912" s="20"/>
      <c r="W912" s="20"/>
      <c r="X912" s="20"/>
      <c r="Y912" s="20"/>
      <c r="Z912" s="20"/>
      <c r="AA912" s="20"/>
      <c r="AB912" s="20"/>
      <c r="AC912" s="20"/>
      <c r="AD912" s="20"/>
      <c r="AE912" s="20"/>
    </row>
    <row r="913">
      <c r="A913" s="20" t="str">
        <f t="shared" ref="A913:B913" si="914">T913</f>
        <v>D29AD</v>
      </c>
      <c r="B913" s="20" t="str">
        <f t="shared" si="914"/>
        <v>Mood and Bipolar Disorders w/ ECT - Chronic</v>
      </c>
      <c r="C913" s="20" t="str">
        <f t="shared" si="3"/>
        <v>1</v>
      </c>
      <c r="D913" s="20" t="str">
        <f t="shared" si="4"/>
        <v>29</v>
      </c>
      <c r="E913" s="20" t="str">
        <f t="shared" si="5"/>
        <v>29645</v>
      </c>
      <c r="F913" s="25">
        <v>2964512.0</v>
      </c>
      <c r="G913" s="20" t="s">
        <v>41449</v>
      </c>
      <c r="H913" s="18" t="e">
        <v>#N/A</v>
      </c>
      <c r="I913" s="26">
        <v>8037060.0</v>
      </c>
      <c r="J913" s="25">
        <v>1.06</v>
      </c>
      <c r="K913" s="26">
        <v>8519284.0</v>
      </c>
      <c r="L913" s="26">
        <v>8037060.0</v>
      </c>
      <c r="M913" s="25">
        <v>1.06</v>
      </c>
      <c r="N913" s="25">
        <v>1.0</v>
      </c>
      <c r="O913" s="26">
        <v>8519284.0</v>
      </c>
      <c r="P913" s="18" t="e">
        <v>#N/A</v>
      </c>
      <c r="Q913" s="18" t="e">
        <v>#N/A</v>
      </c>
      <c r="R913" s="18" t="e">
        <v>#N/A</v>
      </c>
      <c r="S913" s="18" t="e">
        <v>#N/A</v>
      </c>
      <c r="T913" s="20" t="str">
        <f t="array" ref="T913">INDEX(Sheet10!D:D,MATCH(C913&amp;E913,INDEX(Sheet10!A:A&amp;Sheet10!B:B,0),0))</f>
        <v>D29AD</v>
      </c>
      <c r="U913" s="20" t="str">
        <f>VLOOKUP(T913,Sheet10!D:E,2,FALSE)</f>
        <v>Mood and Bipolar Disorders w/ ECT - Chronic</v>
      </c>
      <c r="V913" s="20"/>
      <c r="W913" s="20"/>
      <c r="X913" s="20"/>
      <c r="Y913" s="20"/>
      <c r="Z913" s="20"/>
      <c r="AA913" s="20"/>
      <c r="AB913" s="20"/>
      <c r="AC913" s="20"/>
      <c r="AD913" s="20"/>
      <c r="AE913" s="20"/>
    </row>
    <row r="914">
      <c r="A914" s="20" t="str">
        <f t="shared" ref="A914:B914" si="915">T914</f>
        <v>D29AD</v>
      </c>
      <c r="B914" s="20" t="str">
        <f t="shared" si="915"/>
        <v>Mood and Bipolar Disorders w/ ECT - Chronic</v>
      </c>
      <c r="C914" s="20" t="str">
        <f t="shared" si="3"/>
        <v>1</v>
      </c>
      <c r="D914" s="20" t="str">
        <f t="shared" si="4"/>
        <v>29</v>
      </c>
      <c r="E914" s="20" t="str">
        <f t="shared" si="5"/>
        <v>29646</v>
      </c>
      <c r="F914" s="25">
        <v>2964610.0</v>
      </c>
      <c r="G914" s="20" t="s">
        <v>41456</v>
      </c>
      <c r="H914" s="26">
        <v>10295.0</v>
      </c>
      <c r="I914" s="26">
        <v>8037060.0</v>
      </c>
      <c r="J914" s="25">
        <v>0.75</v>
      </c>
      <c r="K914" s="26">
        <v>6027795.0</v>
      </c>
      <c r="L914" s="26">
        <v>8037060.0</v>
      </c>
      <c r="M914" s="25">
        <v>0.75</v>
      </c>
      <c r="N914" s="25">
        <v>1.0</v>
      </c>
      <c r="O914" s="26">
        <v>6027795.0</v>
      </c>
      <c r="P914" s="26">
        <v>4.96828883E10</v>
      </c>
      <c r="Q914" s="26">
        <v>6.4475970525E10</v>
      </c>
      <c r="R914" s="26">
        <v>1.4793082225E10</v>
      </c>
      <c r="S914" s="27">
        <v>0.298</v>
      </c>
      <c r="T914" s="20" t="str">
        <f t="array" ref="T914">INDEX(Sheet10!D:D,MATCH(C914&amp;E914,INDEX(Sheet10!A:A&amp;Sheet10!B:B,0),0))</f>
        <v>D29AD</v>
      </c>
      <c r="U914" s="20" t="str">
        <f>VLOOKUP(T914,Sheet10!D:E,2,FALSE)</f>
        <v>Mood and Bipolar Disorders w/ ECT - Chronic</v>
      </c>
      <c r="V914" s="20"/>
      <c r="W914" s="20"/>
      <c r="X914" s="20"/>
      <c r="Y914" s="20"/>
      <c r="Z914" s="20"/>
      <c r="AA914" s="20"/>
      <c r="AB914" s="20"/>
      <c r="AC914" s="20"/>
      <c r="AD914" s="20"/>
      <c r="AE914" s="20"/>
    </row>
    <row r="915">
      <c r="A915" s="20" t="str">
        <f t="shared" ref="A915:B915" si="916">T915</f>
        <v>D29AD</v>
      </c>
      <c r="B915" s="20" t="str">
        <f t="shared" si="916"/>
        <v>Mood and Bipolar Disorders w/ ECT - Chronic</v>
      </c>
      <c r="C915" s="20" t="str">
        <f t="shared" si="3"/>
        <v>1</v>
      </c>
      <c r="D915" s="20" t="str">
        <f t="shared" si="4"/>
        <v>29</v>
      </c>
      <c r="E915" s="20" t="str">
        <f t="shared" si="5"/>
        <v>29646</v>
      </c>
      <c r="F915" s="25">
        <v>2964611.0</v>
      </c>
      <c r="G915" s="20" t="s">
        <v>41465</v>
      </c>
      <c r="H915" s="25">
        <v>735.0</v>
      </c>
      <c r="I915" s="26">
        <v>8037060.0</v>
      </c>
      <c r="J915" s="25">
        <v>0.94</v>
      </c>
      <c r="K915" s="26">
        <v>7554836.0</v>
      </c>
      <c r="L915" s="26">
        <v>8037060.0</v>
      </c>
      <c r="M915" s="25">
        <v>0.94</v>
      </c>
      <c r="N915" s="25">
        <v>1.0</v>
      </c>
      <c r="O915" s="26">
        <v>7554836.0</v>
      </c>
      <c r="P915" s="26">
        <v>4.3960087E9</v>
      </c>
      <c r="Q915" s="26">
        <v>5.714810754E9</v>
      </c>
      <c r="R915" s="26">
        <v>1.318802054E9</v>
      </c>
      <c r="S915" s="27">
        <v>0.3</v>
      </c>
      <c r="T915" s="20" t="str">
        <f t="array" ref="T915">INDEX(Sheet10!D:D,MATCH(C915&amp;E915,INDEX(Sheet10!A:A&amp;Sheet10!B:B,0),0))</f>
        <v>D29AD</v>
      </c>
      <c r="U915" s="20" t="str">
        <f>VLOOKUP(T915,Sheet10!D:E,2,FALSE)</f>
        <v>Mood and Bipolar Disorders w/ ECT - Chronic</v>
      </c>
      <c r="V915" s="20"/>
      <c r="W915" s="20"/>
      <c r="X915" s="20"/>
      <c r="Y915" s="20"/>
      <c r="Z915" s="20"/>
      <c r="AA915" s="20"/>
      <c r="AB915" s="20"/>
      <c r="AC915" s="20"/>
      <c r="AD915" s="20"/>
      <c r="AE915" s="20"/>
    </row>
    <row r="916">
      <c r="A916" s="20" t="str">
        <f t="shared" ref="A916:B916" si="917">T916</f>
        <v>D29AD</v>
      </c>
      <c r="B916" s="20" t="str">
        <f t="shared" si="917"/>
        <v>Mood and Bipolar Disorders w/ ECT - Chronic</v>
      </c>
      <c r="C916" s="20" t="str">
        <f t="shared" si="3"/>
        <v>1</v>
      </c>
      <c r="D916" s="20" t="str">
        <f t="shared" si="4"/>
        <v>29</v>
      </c>
      <c r="E916" s="20" t="str">
        <f t="shared" si="5"/>
        <v>29646</v>
      </c>
      <c r="F916" s="25">
        <v>2964612.0</v>
      </c>
      <c r="G916" s="20" t="s">
        <v>41476</v>
      </c>
      <c r="H916" s="25">
        <v>66.0</v>
      </c>
      <c r="I916" s="26">
        <v>8037060.0</v>
      </c>
      <c r="J916" s="25">
        <v>1.06</v>
      </c>
      <c r="K916" s="26">
        <v>8519284.0</v>
      </c>
      <c r="L916" s="26">
        <v>8037060.0</v>
      </c>
      <c r="M916" s="25">
        <v>1.06</v>
      </c>
      <c r="N916" s="25">
        <v>1.0</v>
      </c>
      <c r="O916" s="26">
        <v>8519284.0</v>
      </c>
      <c r="P916" s="26">
        <v>4.771825E8</v>
      </c>
      <c r="Q916" s="26">
        <v>5.78215218E8</v>
      </c>
      <c r="R916" s="26">
        <v>1.01032718E8</v>
      </c>
      <c r="S916" s="27">
        <v>0.212</v>
      </c>
      <c r="T916" s="20" t="str">
        <f t="array" ref="T916">INDEX(Sheet10!D:D,MATCH(C916&amp;E916,INDEX(Sheet10!A:A&amp;Sheet10!B:B,0),0))</f>
        <v>D29AD</v>
      </c>
      <c r="U916" s="20" t="str">
        <f>VLOOKUP(T916,Sheet10!D:E,2,FALSE)</f>
        <v>Mood and Bipolar Disorders w/ ECT - Chronic</v>
      </c>
      <c r="V916" s="20"/>
      <c r="W916" s="20"/>
      <c r="X916" s="20"/>
      <c r="Y916" s="20"/>
      <c r="Z916" s="20"/>
      <c r="AA916" s="20"/>
      <c r="AB916" s="20"/>
      <c r="AC916" s="20"/>
      <c r="AD916" s="20"/>
      <c r="AE916" s="20"/>
    </row>
    <row r="917">
      <c r="A917" s="20" t="str">
        <f t="shared" ref="A917:B917" si="918">T917</f>
        <v>D29AE</v>
      </c>
      <c r="B917" s="20" t="str">
        <f t="shared" si="918"/>
        <v>Anxiety Disorders and Other Neurosis - Chronic</v>
      </c>
      <c r="C917" s="20" t="str">
        <f t="shared" si="3"/>
        <v>1</v>
      </c>
      <c r="D917" s="20" t="str">
        <f t="shared" si="4"/>
        <v>29</v>
      </c>
      <c r="E917" s="20" t="str">
        <f t="shared" si="5"/>
        <v>29654</v>
      </c>
      <c r="F917" s="25">
        <v>2965410.0</v>
      </c>
      <c r="G917" s="20" t="s">
        <v>41483</v>
      </c>
      <c r="H917" s="18" t="e">
        <v>#N/A</v>
      </c>
      <c r="I917" s="26">
        <v>8037060.0</v>
      </c>
      <c r="J917" s="25">
        <v>0.48</v>
      </c>
      <c r="K917" s="26">
        <v>3857789.0</v>
      </c>
      <c r="L917" s="26">
        <v>8037060.0</v>
      </c>
      <c r="M917" s="25">
        <v>0.48</v>
      </c>
      <c r="N917" s="25">
        <v>1.0</v>
      </c>
      <c r="O917" s="26">
        <v>3857789.0</v>
      </c>
      <c r="P917" s="18" t="e">
        <v>#N/A</v>
      </c>
      <c r="Q917" s="18" t="e">
        <v>#N/A</v>
      </c>
      <c r="R917" s="18" t="e">
        <v>#N/A</v>
      </c>
      <c r="S917" s="18" t="e">
        <v>#N/A</v>
      </c>
      <c r="T917" s="20" t="str">
        <f t="array" ref="T917">INDEX(Sheet10!D:D,MATCH(C917&amp;E917,INDEX(Sheet10!A:A&amp;Sheet10!B:B,0),0))</f>
        <v>D29AE</v>
      </c>
      <c r="U917" s="20" t="str">
        <f>VLOOKUP(T917,Sheet10!D:E,2,FALSE)</f>
        <v>Anxiety Disorders and Other Neurosis - Chronic</v>
      </c>
      <c r="V917" s="20"/>
      <c r="W917" s="20"/>
      <c r="X917" s="20"/>
      <c r="Y917" s="20"/>
      <c r="Z917" s="20"/>
      <c r="AA917" s="20"/>
      <c r="AB917" s="20"/>
      <c r="AC917" s="20"/>
      <c r="AD917" s="20"/>
      <c r="AE917" s="20"/>
    </row>
    <row r="918">
      <c r="A918" s="20" t="str">
        <f t="shared" ref="A918:B918" si="919">T918</f>
        <v>D29AE</v>
      </c>
      <c r="B918" s="20" t="str">
        <f t="shared" si="919"/>
        <v>Anxiety Disorders and Other Neurosis - Chronic</v>
      </c>
      <c r="C918" s="20" t="str">
        <f t="shared" si="3"/>
        <v>1</v>
      </c>
      <c r="D918" s="20" t="str">
        <f t="shared" si="4"/>
        <v>29</v>
      </c>
      <c r="E918" s="20" t="str">
        <f t="shared" si="5"/>
        <v>29654</v>
      </c>
      <c r="F918" s="25">
        <v>2965411.0</v>
      </c>
      <c r="G918" s="20" t="s">
        <v>41492</v>
      </c>
      <c r="H918" s="18" t="e">
        <v>#N/A</v>
      </c>
      <c r="I918" s="26">
        <v>8037060.0</v>
      </c>
      <c r="J918" s="25">
        <v>0.64</v>
      </c>
      <c r="K918" s="26">
        <v>5143718.0</v>
      </c>
      <c r="L918" s="26">
        <v>8037060.0</v>
      </c>
      <c r="M918" s="25">
        <v>0.64</v>
      </c>
      <c r="N918" s="25">
        <v>1.0</v>
      </c>
      <c r="O918" s="26">
        <v>5143718.0</v>
      </c>
      <c r="P918" s="18" t="e">
        <v>#N/A</v>
      </c>
      <c r="Q918" s="18" t="e">
        <v>#N/A</v>
      </c>
      <c r="R918" s="18" t="e">
        <v>#N/A</v>
      </c>
      <c r="S918" s="18" t="e">
        <v>#N/A</v>
      </c>
      <c r="T918" s="20" t="str">
        <f t="array" ref="T918">INDEX(Sheet10!D:D,MATCH(C918&amp;E918,INDEX(Sheet10!A:A&amp;Sheet10!B:B,0),0))</f>
        <v>D29AE</v>
      </c>
      <c r="U918" s="20" t="str">
        <f>VLOOKUP(T918,Sheet10!D:E,2,FALSE)</f>
        <v>Anxiety Disorders and Other Neurosis - Chronic</v>
      </c>
      <c r="V918" s="20"/>
      <c r="W918" s="20"/>
      <c r="X918" s="20"/>
      <c r="Y918" s="20"/>
      <c r="Z918" s="20"/>
      <c r="AA918" s="20"/>
      <c r="AB918" s="20"/>
      <c r="AC918" s="20"/>
      <c r="AD918" s="20"/>
      <c r="AE918" s="20"/>
    </row>
    <row r="919">
      <c r="A919" s="20" t="str">
        <f t="shared" ref="A919:B919" si="920">T919</f>
        <v>D29AE</v>
      </c>
      <c r="B919" s="20" t="str">
        <f t="shared" si="920"/>
        <v>Anxiety Disorders and Other Neurosis - Chronic</v>
      </c>
      <c r="C919" s="20" t="str">
        <f t="shared" si="3"/>
        <v>1</v>
      </c>
      <c r="D919" s="20" t="str">
        <f t="shared" si="4"/>
        <v>29</v>
      </c>
      <c r="E919" s="20" t="str">
        <f t="shared" si="5"/>
        <v>29655</v>
      </c>
      <c r="F919" s="25">
        <v>2965510.0</v>
      </c>
      <c r="G919" s="20" t="s">
        <v>41501</v>
      </c>
      <c r="H919" s="18" t="e">
        <v>#N/A</v>
      </c>
      <c r="I919" s="26">
        <v>8037060.0</v>
      </c>
      <c r="J919" s="25">
        <v>0.48</v>
      </c>
      <c r="K919" s="26">
        <v>3857789.0</v>
      </c>
      <c r="L919" s="26">
        <v>8037060.0</v>
      </c>
      <c r="M919" s="25">
        <v>0.48</v>
      </c>
      <c r="N919" s="25">
        <v>1.0</v>
      </c>
      <c r="O919" s="26">
        <v>3857789.0</v>
      </c>
      <c r="P919" s="18" t="e">
        <v>#N/A</v>
      </c>
      <c r="Q919" s="18" t="e">
        <v>#N/A</v>
      </c>
      <c r="R919" s="18" t="e">
        <v>#N/A</v>
      </c>
      <c r="S919" s="18" t="e">
        <v>#N/A</v>
      </c>
      <c r="T919" s="20" t="str">
        <f t="array" ref="T919">INDEX(Sheet10!D:D,MATCH(C919&amp;E919,INDEX(Sheet10!A:A&amp;Sheet10!B:B,0),0))</f>
        <v>D29AE</v>
      </c>
      <c r="U919" s="20" t="str">
        <f>VLOOKUP(T919,Sheet10!D:E,2,FALSE)</f>
        <v>Anxiety Disorders and Other Neurosis - Chronic</v>
      </c>
      <c r="V919" s="20"/>
      <c r="W919" s="20"/>
      <c r="X919" s="20"/>
      <c r="Y919" s="20"/>
      <c r="Z919" s="20"/>
      <c r="AA919" s="20"/>
      <c r="AB919" s="20"/>
      <c r="AC919" s="20"/>
      <c r="AD919" s="20"/>
      <c r="AE919" s="20"/>
    </row>
    <row r="920">
      <c r="A920" s="20" t="str">
        <f t="shared" ref="A920:B920" si="921">T920</f>
        <v>D29AE</v>
      </c>
      <c r="B920" s="20" t="str">
        <f t="shared" si="921"/>
        <v>Anxiety Disorders and Other Neurosis - Chronic</v>
      </c>
      <c r="C920" s="20" t="str">
        <f t="shared" si="3"/>
        <v>1</v>
      </c>
      <c r="D920" s="20" t="str">
        <f t="shared" si="4"/>
        <v>29</v>
      </c>
      <c r="E920" s="20" t="str">
        <f t="shared" si="5"/>
        <v>29655</v>
      </c>
      <c r="F920" s="25">
        <v>2965511.0</v>
      </c>
      <c r="G920" s="20" t="s">
        <v>41510</v>
      </c>
      <c r="H920" s="18" t="e">
        <v>#N/A</v>
      </c>
      <c r="I920" s="26">
        <v>8037060.0</v>
      </c>
      <c r="J920" s="25">
        <v>0.64</v>
      </c>
      <c r="K920" s="26">
        <v>5143718.0</v>
      </c>
      <c r="L920" s="26">
        <v>8037060.0</v>
      </c>
      <c r="M920" s="25">
        <v>0.64</v>
      </c>
      <c r="N920" s="25">
        <v>1.0</v>
      </c>
      <c r="O920" s="26">
        <v>5143718.0</v>
      </c>
      <c r="P920" s="18" t="e">
        <v>#N/A</v>
      </c>
      <c r="Q920" s="18" t="e">
        <v>#N/A</v>
      </c>
      <c r="R920" s="18" t="e">
        <v>#N/A</v>
      </c>
      <c r="S920" s="18" t="e">
        <v>#N/A</v>
      </c>
      <c r="T920" s="20" t="str">
        <f t="array" ref="T920">INDEX(Sheet10!D:D,MATCH(C920&amp;E920,INDEX(Sheet10!A:A&amp;Sheet10!B:B,0),0))</f>
        <v>D29AE</v>
      </c>
      <c r="U920" s="20" t="str">
        <f>VLOOKUP(T920,Sheet10!D:E,2,FALSE)</f>
        <v>Anxiety Disorders and Other Neurosis - Chronic</v>
      </c>
      <c r="V920" s="20"/>
      <c r="W920" s="20"/>
      <c r="X920" s="20"/>
      <c r="Y920" s="20"/>
      <c r="Z920" s="20"/>
      <c r="AA920" s="20"/>
      <c r="AB920" s="20"/>
      <c r="AC920" s="20"/>
      <c r="AD920" s="20"/>
      <c r="AE920" s="20"/>
    </row>
    <row r="921">
      <c r="A921" s="20" t="str">
        <f t="shared" ref="A921:B921" si="922">T921</f>
        <v>D29AE</v>
      </c>
      <c r="B921" s="20" t="str">
        <f t="shared" si="922"/>
        <v>Anxiety Disorders and Other Neurosis - Chronic</v>
      </c>
      <c r="C921" s="20" t="str">
        <f t="shared" si="3"/>
        <v>1</v>
      </c>
      <c r="D921" s="20" t="str">
        <f t="shared" si="4"/>
        <v>29</v>
      </c>
      <c r="E921" s="20" t="str">
        <f t="shared" si="5"/>
        <v>29656</v>
      </c>
      <c r="F921" s="25">
        <v>2965610.0</v>
      </c>
      <c r="G921" s="20" t="s">
        <v>41517</v>
      </c>
      <c r="H921" s="26">
        <v>2472.0</v>
      </c>
      <c r="I921" s="26">
        <v>8037060.0</v>
      </c>
      <c r="J921" s="25">
        <v>0.48</v>
      </c>
      <c r="K921" s="26">
        <v>3857789.0</v>
      </c>
      <c r="L921" s="26">
        <v>8037060.0</v>
      </c>
      <c r="M921" s="25">
        <v>0.48</v>
      </c>
      <c r="N921" s="25">
        <v>1.0</v>
      </c>
      <c r="O921" s="26">
        <v>3857789.0</v>
      </c>
      <c r="P921" s="26">
        <v>7.4547731E9</v>
      </c>
      <c r="Q921" s="26">
        <v>9.799976914E9</v>
      </c>
      <c r="R921" s="26">
        <v>2.345203814E9</v>
      </c>
      <c r="S921" s="27">
        <v>0.315</v>
      </c>
      <c r="T921" s="20" t="str">
        <f t="array" ref="T921">INDEX(Sheet10!D:D,MATCH(C921&amp;E921,INDEX(Sheet10!A:A&amp;Sheet10!B:B,0),0))</f>
        <v>D29AE</v>
      </c>
      <c r="U921" s="20" t="str">
        <f>VLOOKUP(T921,Sheet10!D:E,2,FALSE)</f>
        <v>Anxiety Disorders and Other Neurosis - Chronic</v>
      </c>
      <c r="V921" s="20"/>
      <c r="W921" s="20"/>
      <c r="X921" s="20"/>
      <c r="Y921" s="20"/>
      <c r="Z921" s="20"/>
      <c r="AA921" s="20"/>
      <c r="AB921" s="20"/>
      <c r="AC921" s="20"/>
      <c r="AD921" s="20"/>
      <c r="AE921" s="20"/>
    </row>
    <row r="922">
      <c r="A922" s="20" t="str">
        <f t="shared" ref="A922:B922" si="923">T922</f>
        <v>D29AE</v>
      </c>
      <c r="B922" s="20" t="str">
        <f t="shared" si="923"/>
        <v>Anxiety Disorders and Other Neurosis - Chronic</v>
      </c>
      <c r="C922" s="20" t="str">
        <f t="shared" si="3"/>
        <v>1</v>
      </c>
      <c r="D922" s="20" t="str">
        <f t="shared" si="4"/>
        <v>29</v>
      </c>
      <c r="E922" s="20" t="str">
        <f t="shared" si="5"/>
        <v>29656</v>
      </c>
      <c r="F922" s="25">
        <v>2965611.0</v>
      </c>
      <c r="G922" s="20" t="s">
        <v>41526</v>
      </c>
      <c r="H922" s="25">
        <v>268.0</v>
      </c>
      <c r="I922" s="26">
        <v>8037060.0</v>
      </c>
      <c r="J922" s="25">
        <v>0.64</v>
      </c>
      <c r="K922" s="26">
        <v>5143718.0</v>
      </c>
      <c r="L922" s="26">
        <v>8037060.0</v>
      </c>
      <c r="M922" s="25">
        <v>0.64</v>
      </c>
      <c r="N922" s="25">
        <v>1.0</v>
      </c>
      <c r="O922" s="26">
        <v>5143718.0</v>
      </c>
      <c r="P922" s="26">
        <v>1.2171337E9</v>
      </c>
      <c r="Q922" s="26">
        <v>1.419181031E9</v>
      </c>
      <c r="R922" s="26">
        <v>2.02047331E8</v>
      </c>
      <c r="S922" s="27">
        <v>0.166</v>
      </c>
      <c r="T922" s="20" t="str">
        <f t="array" ref="T922">INDEX(Sheet10!D:D,MATCH(C922&amp;E922,INDEX(Sheet10!A:A&amp;Sheet10!B:B,0),0))</f>
        <v>D29AE</v>
      </c>
      <c r="U922" s="20" t="str">
        <f>VLOOKUP(T922,Sheet10!D:E,2,FALSE)</f>
        <v>Anxiety Disorders and Other Neurosis - Chronic</v>
      </c>
      <c r="V922" s="20"/>
      <c r="W922" s="20"/>
      <c r="X922" s="20"/>
      <c r="Y922" s="20"/>
      <c r="Z922" s="20"/>
      <c r="AA922" s="20"/>
      <c r="AB922" s="20"/>
      <c r="AC922" s="20"/>
      <c r="AD922" s="20"/>
      <c r="AE922" s="20"/>
    </row>
    <row r="923">
      <c r="A923" s="20" t="str">
        <f t="shared" ref="A923:B923" si="924">T923</f>
        <v>D29AF</v>
      </c>
      <c r="B923" s="20" t="str">
        <f t="shared" si="924"/>
        <v>Somatoform Disorders - Chronic</v>
      </c>
      <c r="C923" s="20" t="str">
        <f t="shared" si="3"/>
        <v>1</v>
      </c>
      <c r="D923" s="20" t="str">
        <f t="shared" si="4"/>
        <v>29</v>
      </c>
      <c r="E923" s="20" t="str">
        <f t="shared" si="5"/>
        <v>29661</v>
      </c>
      <c r="F923" s="25">
        <v>2966119.0</v>
      </c>
      <c r="G923" s="20" t="s">
        <v>27606</v>
      </c>
      <c r="H923" s="18" t="e">
        <v>#N/A</v>
      </c>
      <c r="I923" s="26">
        <v>8037060.0</v>
      </c>
      <c r="J923" s="25">
        <v>0.3</v>
      </c>
      <c r="K923" s="26">
        <v>2411118.0</v>
      </c>
      <c r="L923" s="26">
        <v>8037060.0</v>
      </c>
      <c r="M923" s="25">
        <v>0.3</v>
      </c>
      <c r="N923" s="25">
        <v>1.0</v>
      </c>
      <c r="O923" s="26">
        <v>2411118.0</v>
      </c>
      <c r="P923" s="18" t="e">
        <v>#N/A</v>
      </c>
      <c r="Q923" s="18" t="e">
        <v>#N/A</v>
      </c>
      <c r="R923" s="18" t="e">
        <v>#N/A</v>
      </c>
      <c r="S923" s="18" t="e">
        <v>#N/A</v>
      </c>
      <c r="T923" s="20" t="str">
        <f t="array" ref="T923">INDEX(Sheet10!D:D,MATCH(C923&amp;E923,INDEX(Sheet10!A:A&amp;Sheet10!B:B,0),0))</f>
        <v>D29AF</v>
      </c>
      <c r="U923" s="20" t="str">
        <f>VLOOKUP(T923,Sheet10!D:E,2,FALSE)</f>
        <v>Somatoform Disorders - Chronic</v>
      </c>
      <c r="V923" s="20"/>
      <c r="W923" s="20"/>
      <c r="X923" s="20"/>
      <c r="Y923" s="20"/>
      <c r="Z923" s="20"/>
      <c r="AA923" s="20"/>
      <c r="AB923" s="20"/>
      <c r="AC923" s="20"/>
      <c r="AD923" s="20"/>
      <c r="AE923" s="20"/>
    </row>
    <row r="924">
      <c r="A924" s="20" t="str">
        <f t="shared" ref="A924:B924" si="925">T924</f>
        <v>D29AF</v>
      </c>
      <c r="B924" s="20" t="str">
        <f t="shared" si="925"/>
        <v>Somatoform Disorders - Chronic</v>
      </c>
      <c r="C924" s="20" t="str">
        <f t="shared" si="3"/>
        <v>1</v>
      </c>
      <c r="D924" s="20" t="str">
        <f t="shared" si="4"/>
        <v>29</v>
      </c>
      <c r="E924" s="20" t="str">
        <f t="shared" si="5"/>
        <v>29662</v>
      </c>
      <c r="F924" s="25">
        <v>2966219.0</v>
      </c>
      <c r="G924" s="20" t="s">
        <v>27618</v>
      </c>
      <c r="H924" s="18" t="e">
        <v>#N/A</v>
      </c>
      <c r="I924" s="26">
        <v>8037060.0</v>
      </c>
      <c r="J924" s="25">
        <v>0.3</v>
      </c>
      <c r="K924" s="26">
        <v>2411118.0</v>
      </c>
      <c r="L924" s="26">
        <v>8037060.0</v>
      </c>
      <c r="M924" s="25">
        <v>0.3</v>
      </c>
      <c r="N924" s="25">
        <v>1.0</v>
      </c>
      <c r="O924" s="26">
        <v>2411118.0</v>
      </c>
      <c r="P924" s="18" t="e">
        <v>#N/A</v>
      </c>
      <c r="Q924" s="18" t="e">
        <v>#N/A</v>
      </c>
      <c r="R924" s="18" t="e">
        <v>#N/A</v>
      </c>
      <c r="S924" s="18" t="e">
        <v>#N/A</v>
      </c>
      <c r="T924" s="20" t="str">
        <f t="array" ref="T924">INDEX(Sheet10!D:D,MATCH(C924&amp;E924,INDEX(Sheet10!A:A&amp;Sheet10!B:B,0),0))</f>
        <v>D29AF</v>
      </c>
      <c r="U924" s="20" t="str">
        <f>VLOOKUP(T924,Sheet10!D:E,2,FALSE)</f>
        <v>Somatoform Disorders - Chronic</v>
      </c>
      <c r="V924" s="20"/>
      <c r="W924" s="20"/>
      <c r="X924" s="20"/>
      <c r="Y924" s="20"/>
      <c r="Z924" s="20"/>
      <c r="AA924" s="20"/>
      <c r="AB924" s="20"/>
      <c r="AC924" s="20"/>
      <c r="AD924" s="20"/>
      <c r="AE924" s="20"/>
    </row>
    <row r="925">
      <c r="A925" s="20" t="str">
        <f t="shared" ref="A925:B925" si="926">T925</f>
        <v>D29AF</v>
      </c>
      <c r="B925" s="20" t="str">
        <f t="shared" si="926"/>
        <v>Somatoform Disorders - Chronic</v>
      </c>
      <c r="C925" s="20" t="str">
        <f t="shared" si="3"/>
        <v>1</v>
      </c>
      <c r="D925" s="20" t="str">
        <f t="shared" si="4"/>
        <v>29</v>
      </c>
      <c r="E925" s="20" t="str">
        <f t="shared" si="5"/>
        <v>29663</v>
      </c>
      <c r="F925" s="25">
        <v>2966319.0</v>
      </c>
      <c r="G925" s="20" t="s">
        <v>27622</v>
      </c>
      <c r="H925" s="25">
        <v>194.0</v>
      </c>
      <c r="I925" s="26">
        <v>8037060.0</v>
      </c>
      <c r="J925" s="25">
        <v>0.3</v>
      </c>
      <c r="K925" s="26">
        <v>2411118.0</v>
      </c>
      <c r="L925" s="26">
        <v>8037060.0</v>
      </c>
      <c r="M925" s="25">
        <v>0.3</v>
      </c>
      <c r="N925" s="25">
        <v>1.0</v>
      </c>
      <c r="O925" s="26">
        <v>2411118.0</v>
      </c>
      <c r="P925" s="26">
        <v>6.184627E8</v>
      </c>
      <c r="Q925" s="26">
        <v>4.91003892E8</v>
      </c>
      <c r="R925" s="26">
        <v>-1.27458808E8</v>
      </c>
      <c r="S925" s="27">
        <v>-0.206</v>
      </c>
      <c r="T925" s="20" t="str">
        <f t="array" ref="T925">INDEX(Sheet10!D:D,MATCH(C925&amp;E925,INDEX(Sheet10!A:A&amp;Sheet10!B:B,0),0))</f>
        <v>D29AF</v>
      </c>
      <c r="U925" s="20" t="str">
        <f>VLOOKUP(T925,Sheet10!D:E,2,FALSE)</f>
        <v>Somatoform Disorders - Chronic</v>
      </c>
      <c r="V925" s="20"/>
      <c r="W925" s="20"/>
      <c r="X925" s="20"/>
      <c r="Y925" s="20"/>
      <c r="Z925" s="20"/>
      <c r="AA925" s="20"/>
      <c r="AB925" s="20"/>
      <c r="AC925" s="20"/>
      <c r="AD925" s="20"/>
      <c r="AE925" s="20"/>
    </row>
    <row r="926">
      <c r="A926" s="20" t="str">
        <f t="shared" ref="A926:B926" si="927">T926</f>
        <v>D29AG</v>
      </c>
      <c r="B926" s="20" t="str">
        <f t="shared" si="927"/>
        <v>Eating Disorders - Chronic</v>
      </c>
      <c r="C926" s="20" t="str">
        <f t="shared" si="3"/>
        <v>1</v>
      </c>
      <c r="D926" s="20" t="str">
        <f t="shared" si="4"/>
        <v>29</v>
      </c>
      <c r="E926" s="20" t="str">
        <f t="shared" si="5"/>
        <v>29671</v>
      </c>
      <c r="F926" s="25">
        <v>2967119.0</v>
      </c>
      <c r="G926" s="20" t="s">
        <v>27627</v>
      </c>
      <c r="H926" s="18" t="e">
        <v>#N/A</v>
      </c>
      <c r="I926" s="26">
        <v>8037060.0</v>
      </c>
      <c r="J926" s="25">
        <v>0.43</v>
      </c>
      <c r="K926" s="26">
        <v>3455936.0</v>
      </c>
      <c r="L926" s="26">
        <v>8037060.0</v>
      </c>
      <c r="M926" s="25">
        <v>0.43</v>
      </c>
      <c r="N926" s="25">
        <v>1.0</v>
      </c>
      <c r="O926" s="26">
        <v>3455936.0</v>
      </c>
      <c r="P926" s="18" t="e">
        <v>#N/A</v>
      </c>
      <c r="Q926" s="18" t="e">
        <v>#N/A</v>
      </c>
      <c r="R926" s="18" t="e">
        <v>#N/A</v>
      </c>
      <c r="S926" s="18" t="e">
        <v>#N/A</v>
      </c>
      <c r="T926" s="20" t="str">
        <f t="array" ref="T926">INDEX(Sheet10!D:D,MATCH(C926&amp;E926,INDEX(Sheet10!A:A&amp;Sheet10!B:B,0),0))</f>
        <v>D29AG</v>
      </c>
      <c r="U926" s="20" t="str">
        <f>VLOOKUP(T926,Sheet10!D:E,2,FALSE)</f>
        <v>Eating Disorders - Chronic</v>
      </c>
      <c r="V926" s="20"/>
      <c r="W926" s="20"/>
      <c r="X926" s="20"/>
      <c r="Y926" s="20"/>
      <c r="Z926" s="20"/>
      <c r="AA926" s="20"/>
      <c r="AB926" s="20"/>
      <c r="AC926" s="20"/>
      <c r="AD926" s="20"/>
      <c r="AE926" s="20"/>
    </row>
    <row r="927">
      <c r="A927" s="20" t="str">
        <f t="shared" ref="A927:B927" si="928">T927</f>
        <v>D29AG</v>
      </c>
      <c r="B927" s="20" t="str">
        <f t="shared" si="928"/>
        <v>Eating Disorders - Chronic</v>
      </c>
      <c r="C927" s="20" t="str">
        <f t="shared" si="3"/>
        <v>1</v>
      </c>
      <c r="D927" s="20" t="str">
        <f t="shared" si="4"/>
        <v>29</v>
      </c>
      <c r="E927" s="20" t="str">
        <f t="shared" si="5"/>
        <v>29672</v>
      </c>
      <c r="F927" s="25">
        <v>2967219.0</v>
      </c>
      <c r="G927" s="20" t="s">
        <v>27632</v>
      </c>
      <c r="H927" s="18" t="e">
        <v>#N/A</v>
      </c>
      <c r="I927" s="26">
        <v>8037060.0</v>
      </c>
      <c r="J927" s="25">
        <v>0.43</v>
      </c>
      <c r="K927" s="26">
        <v>3455936.0</v>
      </c>
      <c r="L927" s="26">
        <v>8037060.0</v>
      </c>
      <c r="M927" s="25">
        <v>0.43</v>
      </c>
      <c r="N927" s="25">
        <v>1.0</v>
      </c>
      <c r="O927" s="26">
        <v>3455936.0</v>
      </c>
      <c r="P927" s="18" t="e">
        <v>#N/A</v>
      </c>
      <c r="Q927" s="18" t="e">
        <v>#N/A</v>
      </c>
      <c r="R927" s="18" t="e">
        <v>#N/A</v>
      </c>
      <c r="S927" s="18" t="e">
        <v>#N/A</v>
      </c>
      <c r="T927" s="20" t="str">
        <f t="array" ref="T927">INDEX(Sheet10!D:D,MATCH(C927&amp;E927,INDEX(Sheet10!A:A&amp;Sheet10!B:B,0),0))</f>
        <v>D29AG</v>
      </c>
      <c r="U927" s="20" t="str">
        <f>VLOOKUP(T927,Sheet10!D:E,2,FALSE)</f>
        <v>Eating Disorders - Chronic</v>
      </c>
      <c r="V927" s="20"/>
      <c r="W927" s="20"/>
      <c r="X927" s="20"/>
      <c r="Y927" s="20"/>
      <c r="Z927" s="20"/>
      <c r="AA927" s="20"/>
      <c r="AB927" s="20"/>
      <c r="AC927" s="20"/>
      <c r="AD927" s="20"/>
      <c r="AE927" s="20"/>
    </row>
    <row r="928">
      <c r="A928" s="20" t="str">
        <f t="shared" ref="A928:B928" si="929">T928</f>
        <v>D29AG</v>
      </c>
      <c r="B928" s="20" t="str">
        <f t="shared" si="929"/>
        <v>Eating Disorders - Chronic</v>
      </c>
      <c r="C928" s="20" t="str">
        <f t="shared" si="3"/>
        <v>1</v>
      </c>
      <c r="D928" s="20" t="str">
        <f t="shared" si="4"/>
        <v>29</v>
      </c>
      <c r="E928" s="20" t="str">
        <f t="shared" si="5"/>
        <v>29673</v>
      </c>
      <c r="F928" s="25">
        <v>2967319.0</v>
      </c>
      <c r="G928" s="20" t="s">
        <v>27636</v>
      </c>
      <c r="H928" s="25">
        <v>160.0</v>
      </c>
      <c r="I928" s="26">
        <v>8037060.0</v>
      </c>
      <c r="J928" s="25">
        <v>0.43</v>
      </c>
      <c r="K928" s="26">
        <v>3455936.0</v>
      </c>
      <c r="L928" s="26">
        <v>8037060.0</v>
      </c>
      <c r="M928" s="25">
        <v>0.43</v>
      </c>
      <c r="N928" s="25">
        <v>1.0</v>
      </c>
      <c r="O928" s="26">
        <v>3455936.0</v>
      </c>
      <c r="P928" s="26">
        <v>6.124189E8</v>
      </c>
      <c r="Q928" s="26">
        <v>5.65896228E8</v>
      </c>
      <c r="R928" s="26">
        <v>-4.6522672E7</v>
      </c>
      <c r="S928" s="27">
        <v>-0.076</v>
      </c>
      <c r="T928" s="20" t="str">
        <f t="array" ref="T928">INDEX(Sheet10!D:D,MATCH(C928&amp;E928,INDEX(Sheet10!A:A&amp;Sheet10!B:B,0),0))</f>
        <v>D29AG</v>
      </c>
      <c r="U928" s="20" t="str">
        <f>VLOOKUP(T928,Sheet10!D:E,2,FALSE)</f>
        <v>Eating Disorders - Chronic</v>
      </c>
      <c r="V928" s="20"/>
      <c r="W928" s="20"/>
      <c r="X928" s="20"/>
      <c r="Y928" s="20"/>
      <c r="Z928" s="20"/>
      <c r="AA928" s="20"/>
      <c r="AB928" s="20"/>
      <c r="AC928" s="20"/>
      <c r="AD928" s="20"/>
      <c r="AE928" s="20"/>
    </row>
    <row r="929">
      <c r="A929" s="20" t="str">
        <f t="shared" ref="A929:B929" si="930">T929</f>
        <v>D29AH</v>
      </c>
      <c r="B929" s="20" t="str">
        <f t="shared" si="930"/>
        <v>Other Mental Disorders - Chronic</v>
      </c>
      <c r="C929" s="20" t="str">
        <f t="shared" si="3"/>
        <v>1</v>
      </c>
      <c r="D929" s="20" t="str">
        <f t="shared" si="4"/>
        <v>29</v>
      </c>
      <c r="E929" s="20" t="str">
        <f t="shared" si="5"/>
        <v>29701</v>
      </c>
      <c r="F929" s="25">
        <v>2970110.0</v>
      </c>
      <c r="G929" s="20" t="s">
        <v>41577</v>
      </c>
      <c r="H929" s="18" t="e">
        <v>#N/A</v>
      </c>
      <c r="I929" s="26">
        <v>8037060.0</v>
      </c>
      <c r="J929" s="25">
        <v>0.49</v>
      </c>
      <c r="K929" s="26">
        <v>3938159.0</v>
      </c>
      <c r="L929" s="26">
        <v>8037060.0</v>
      </c>
      <c r="M929" s="25">
        <v>0.49</v>
      </c>
      <c r="N929" s="25">
        <v>1.0</v>
      </c>
      <c r="O929" s="26">
        <v>3938159.0</v>
      </c>
      <c r="P929" s="18" t="e">
        <v>#N/A</v>
      </c>
      <c r="Q929" s="18" t="e">
        <v>#N/A</v>
      </c>
      <c r="R929" s="18" t="e">
        <v>#N/A</v>
      </c>
      <c r="S929" s="18" t="e">
        <v>#N/A</v>
      </c>
      <c r="T929" s="20" t="str">
        <f t="array" ref="T929">INDEX(Sheet10!D:D,MATCH(C929&amp;E929,INDEX(Sheet10!A:A&amp;Sheet10!B:B,0),0))</f>
        <v>D29AH</v>
      </c>
      <c r="U929" s="20" t="str">
        <f>VLOOKUP(T929,Sheet10!D:E,2,FALSE)</f>
        <v>Other Mental Disorders - Chronic</v>
      </c>
      <c r="V929" s="20"/>
      <c r="W929" s="20"/>
      <c r="X929" s="20"/>
      <c r="Y929" s="20"/>
      <c r="Z929" s="20"/>
      <c r="AA929" s="20"/>
      <c r="AB929" s="20"/>
      <c r="AC929" s="20"/>
      <c r="AD929" s="20"/>
      <c r="AE929" s="20"/>
    </row>
    <row r="930">
      <c r="A930" s="20" t="str">
        <f t="shared" ref="A930:B930" si="931">T930</f>
        <v>D29AH</v>
      </c>
      <c r="B930" s="20" t="str">
        <f t="shared" si="931"/>
        <v>Other Mental Disorders - Chronic</v>
      </c>
      <c r="C930" s="20" t="str">
        <f t="shared" si="3"/>
        <v>1</v>
      </c>
      <c r="D930" s="20" t="str">
        <f t="shared" si="4"/>
        <v>29</v>
      </c>
      <c r="E930" s="20" t="str">
        <f t="shared" si="5"/>
        <v>29701</v>
      </c>
      <c r="F930" s="25">
        <v>2970111.0</v>
      </c>
      <c r="G930" s="20" t="s">
        <v>41584</v>
      </c>
      <c r="H930" s="18" t="e">
        <v>#N/A</v>
      </c>
      <c r="I930" s="26">
        <v>8037060.0</v>
      </c>
      <c r="J930" s="25">
        <v>0.83</v>
      </c>
      <c r="K930" s="26">
        <v>6670760.0</v>
      </c>
      <c r="L930" s="26">
        <v>8037060.0</v>
      </c>
      <c r="M930" s="25">
        <v>0.83</v>
      </c>
      <c r="N930" s="25">
        <v>1.0</v>
      </c>
      <c r="O930" s="26">
        <v>6670760.0</v>
      </c>
      <c r="P930" s="18" t="e">
        <v>#N/A</v>
      </c>
      <c r="Q930" s="18" t="e">
        <v>#N/A</v>
      </c>
      <c r="R930" s="18" t="e">
        <v>#N/A</v>
      </c>
      <c r="S930" s="18" t="e">
        <v>#N/A</v>
      </c>
      <c r="T930" s="20" t="str">
        <f t="array" ref="T930">INDEX(Sheet10!D:D,MATCH(C930&amp;E930,INDEX(Sheet10!A:A&amp;Sheet10!B:B,0),0))</f>
        <v>D29AH</v>
      </c>
      <c r="U930" s="20" t="str">
        <f>VLOOKUP(T930,Sheet10!D:E,2,FALSE)</f>
        <v>Other Mental Disorders - Chronic</v>
      </c>
      <c r="V930" s="20"/>
      <c r="W930" s="20"/>
      <c r="X930" s="20"/>
      <c r="Y930" s="20"/>
      <c r="Z930" s="20"/>
      <c r="AA930" s="20"/>
      <c r="AB930" s="20"/>
      <c r="AC930" s="20"/>
      <c r="AD930" s="20"/>
      <c r="AE930" s="20"/>
    </row>
    <row r="931">
      <c r="A931" s="20" t="str">
        <f t="shared" ref="A931:B931" si="932">T931</f>
        <v>D29AH</v>
      </c>
      <c r="B931" s="20" t="str">
        <f t="shared" si="932"/>
        <v>Other Mental Disorders - Chronic</v>
      </c>
      <c r="C931" s="20" t="str">
        <f t="shared" si="3"/>
        <v>1</v>
      </c>
      <c r="D931" s="20" t="str">
        <f t="shared" si="4"/>
        <v>29</v>
      </c>
      <c r="E931" s="20" t="str">
        <f t="shared" si="5"/>
        <v>29702</v>
      </c>
      <c r="F931" s="25">
        <v>2970210.0</v>
      </c>
      <c r="G931" s="20" t="s">
        <v>41592</v>
      </c>
      <c r="H931" s="18" t="e">
        <v>#N/A</v>
      </c>
      <c r="I931" s="26">
        <v>8037060.0</v>
      </c>
      <c r="J931" s="25">
        <v>0.49</v>
      </c>
      <c r="K931" s="26">
        <v>3938159.0</v>
      </c>
      <c r="L931" s="26">
        <v>8037060.0</v>
      </c>
      <c r="M931" s="25">
        <v>0.49</v>
      </c>
      <c r="N931" s="25">
        <v>1.0</v>
      </c>
      <c r="O931" s="26">
        <v>3938159.0</v>
      </c>
      <c r="P931" s="18" t="e">
        <v>#N/A</v>
      </c>
      <c r="Q931" s="18" t="e">
        <v>#N/A</v>
      </c>
      <c r="R931" s="18" t="e">
        <v>#N/A</v>
      </c>
      <c r="S931" s="18" t="e">
        <v>#N/A</v>
      </c>
      <c r="T931" s="20" t="str">
        <f t="array" ref="T931">INDEX(Sheet10!D:D,MATCH(C931&amp;E931,INDEX(Sheet10!A:A&amp;Sheet10!B:B,0),0))</f>
        <v>D29AH</v>
      </c>
      <c r="U931" s="20" t="str">
        <f>VLOOKUP(T931,Sheet10!D:E,2,FALSE)</f>
        <v>Other Mental Disorders - Chronic</v>
      </c>
      <c r="V931" s="20"/>
      <c r="W931" s="20"/>
      <c r="X931" s="20"/>
      <c r="Y931" s="20"/>
      <c r="Z931" s="20"/>
      <c r="AA931" s="20"/>
      <c r="AB931" s="20"/>
      <c r="AC931" s="20"/>
      <c r="AD931" s="20"/>
      <c r="AE931" s="20"/>
    </row>
    <row r="932">
      <c r="A932" s="20" t="str">
        <f t="shared" ref="A932:B932" si="933">T932</f>
        <v>D29AH</v>
      </c>
      <c r="B932" s="20" t="str">
        <f t="shared" si="933"/>
        <v>Other Mental Disorders - Chronic</v>
      </c>
      <c r="C932" s="20" t="str">
        <f t="shared" si="3"/>
        <v>1</v>
      </c>
      <c r="D932" s="20" t="str">
        <f t="shared" si="4"/>
        <v>29</v>
      </c>
      <c r="E932" s="20" t="str">
        <f t="shared" si="5"/>
        <v>29702</v>
      </c>
      <c r="F932" s="25">
        <v>2970211.0</v>
      </c>
      <c r="G932" s="20" t="s">
        <v>41598</v>
      </c>
      <c r="H932" s="18" t="e">
        <v>#N/A</v>
      </c>
      <c r="I932" s="26">
        <v>8037060.0</v>
      </c>
      <c r="J932" s="25">
        <v>0.83</v>
      </c>
      <c r="K932" s="26">
        <v>6670760.0</v>
      </c>
      <c r="L932" s="26">
        <v>8037060.0</v>
      </c>
      <c r="M932" s="25">
        <v>0.83</v>
      </c>
      <c r="N932" s="25">
        <v>1.0</v>
      </c>
      <c r="O932" s="26">
        <v>6670760.0</v>
      </c>
      <c r="P932" s="18" t="e">
        <v>#N/A</v>
      </c>
      <c r="Q932" s="18" t="e">
        <v>#N/A</v>
      </c>
      <c r="R932" s="18" t="e">
        <v>#N/A</v>
      </c>
      <c r="S932" s="18" t="e">
        <v>#N/A</v>
      </c>
      <c r="T932" s="20" t="str">
        <f t="array" ref="T932">INDEX(Sheet10!D:D,MATCH(C932&amp;E932,INDEX(Sheet10!A:A&amp;Sheet10!B:B,0),0))</f>
        <v>D29AH</v>
      </c>
      <c r="U932" s="20" t="str">
        <f>VLOOKUP(T932,Sheet10!D:E,2,FALSE)</f>
        <v>Other Mental Disorders - Chronic</v>
      </c>
      <c r="V932" s="20"/>
      <c r="W932" s="20"/>
      <c r="X932" s="20"/>
      <c r="Y932" s="20"/>
      <c r="Z932" s="20"/>
      <c r="AA932" s="20"/>
      <c r="AB932" s="20"/>
      <c r="AC932" s="20"/>
      <c r="AD932" s="20"/>
      <c r="AE932" s="20"/>
    </row>
    <row r="933">
      <c r="A933" s="20" t="str">
        <f t="shared" ref="A933:B933" si="934">T933</f>
        <v>D29AH</v>
      </c>
      <c r="B933" s="20" t="str">
        <f t="shared" si="934"/>
        <v>Other Mental Disorders - Chronic</v>
      </c>
      <c r="C933" s="20" t="str">
        <f t="shared" si="3"/>
        <v>1</v>
      </c>
      <c r="D933" s="20" t="str">
        <f t="shared" si="4"/>
        <v>29</v>
      </c>
      <c r="E933" s="20" t="str">
        <f t="shared" si="5"/>
        <v>29703</v>
      </c>
      <c r="F933" s="25">
        <v>2970310.0</v>
      </c>
      <c r="G933" s="20" t="s">
        <v>41605</v>
      </c>
      <c r="H933" s="26">
        <v>2784.0</v>
      </c>
      <c r="I933" s="26">
        <v>8037060.0</v>
      </c>
      <c r="J933" s="25">
        <v>0.49</v>
      </c>
      <c r="K933" s="26">
        <v>3938159.0</v>
      </c>
      <c r="L933" s="26">
        <v>8037060.0</v>
      </c>
      <c r="M933" s="25">
        <v>0.49</v>
      </c>
      <c r="N933" s="25">
        <v>1.0</v>
      </c>
      <c r="O933" s="26">
        <v>3938159.0</v>
      </c>
      <c r="P933" s="26">
        <v>1.08805389E10</v>
      </c>
      <c r="Q933" s="26">
        <v>1.115543677E10</v>
      </c>
      <c r="R933" s="26">
        <v>2.7489787E8</v>
      </c>
      <c r="S933" s="27">
        <v>0.025</v>
      </c>
      <c r="T933" s="20" t="str">
        <f t="array" ref="T933">INDEX(Sheet10!D:D,MATCH(C933&amp;E933,INDEX(Sheet10!A:A&amp;Sheet10!B:B,0),0))</f>
        <v>D29AH</v>
      </c>
      <c r="U933" s="20" t="str">
        <f>VLOOKUP(T933,Sheet10!D:E,2,FALSE)</f>
        <v>Other Mental Disorders - Chronic</v>
      </c>
      <c r="V933" s="20"/>
      <c r="W933" s="20"/>
      <c r="X933" s="20"/>
      <c r="Y933" s="20"/>
      <c r="Z933" s="20"/>
      <c r="AA933" s="20"/>
      <c r="AB933" s="20"/>
      <c r="AC933" s="20"/>
      <c r="AD933" s="20"/>
      <c r="AE933" s="20"/>
    </row>
    <row r="934">
      <c r="A934" s="20" t="str">
        <f t="shared" ref="A934:B934" si="935">T934</f>
        <v>D29AH</v>
      </c>
      <c r="B934" s="20" t="str">
        <f t="shared" si="935"/>
        <v>Other Mental Disorders - Chronic</v>
      </c>
      <c r="C934" s="20" t="str">
        <f t="shared" si="3"/>
        <v>1</v>
      </c>
      <c r="D934" s="20" t="str">
        <f t="shared" si="4"/>
        <v>29</v>
      </c>
      <c r="E934" s="20" t="str">
        <f t="shared" si="5"/>
        <v>29703</v>
      </c>
      <c r="F934" s="25">
        <v>2970311.0</v>
      </c>
      <c r="G934" s="20" t="s">
        <v>41613</v>
      </c>
      <c r="H934" s="25">
        <v>88.0</v>
      </c>
      <c r="I934" s="26">
        <v>8037060.0</v>
      </c>
      <c r="J934" s="25">
        <v>0.83</v>
      </c>
      <c r="K934" s="26">
        <v>6670760.0</v>
      </c>
      <c r="L934" s="26">
        <v>8037060.0</v>
      </c>
      <c r="M934" s="25">
        <v>0.83</v>
      </c>
      <c r="N934" s="25">
        <v>1.0</v>
      </c>
      <c r="O934" s="26">
        <v>6670760.0</v>
      </c>
      <c r="P934" s="26">
        <v>4.562349E8</v>
      </c>
      <c r="Q934" s="26">
        <v>5.95148362E8</v>
      </c>
      <c r="R934" s="26">
        <v>1.38913462E8</v>
      </c>
      <c r="S934" s="27">
        <v>0.304</v>
      </c>
      <c r="T934" s="20" t="str">
        <f t="array" ref="T934">INDEX(Sheet10!D:D,MATCH(C934&amp;E934,INDEX(Sheet10!A:A&amp;Sheet10!B:B,0),0))</f>
        <v>D29AH</v>
      </c>
      <c r="U934" s="20" t="str">
        <f>VLOOKUP(T934,Sheet10!D:E,2,FALSE)</f>
        <v>Other Mental Disorders - Chronic</v>
      </c>
      <c r="V934" s="20"/>
      <c r="W934" s="20"/>
      <c r="X934" s="20"/>
      <c r="Y934" s="20"/>
      <c r="Z934" s="20"/>
      <c r="AA934" s="20"/>
      <c r="AB934" s="20"/>
      <c r="AC934" s="20"/>
      <c r="AD934" s="20"/>
      <c r="AE934" s="20"/>
    </row>
    <row r="935">
      <c r="A935" s="20" t="str">
        <f t="shared" ref="A935:B935" si="936">T935</f>
        <v>D29AN</v>
      </c>
      <c r="B935" s="20" t="str">
        <f t="shared" si="936"/>
        <v>Mental Retardation - Chronic</v>
      </c>
      <c r="C935" s="20" t="str">
        <f t="shared" si="3"/>
        <v>1</v>
      </c>
      <c r="D935" s="20" t="str">
        <f t="shared" si="4"/>
        <v>29</v>
      </c>
      <c r="E935" s="20" t="str">
        <f t="shared" si="5"/>
        <v>29731</v>
      </c>
      <c r="F935" s="25">
        <v>2973110.0</v>
      </c>
      <c r="G935" s="20" t="s">
        <v>41625</v>
      </c>
      <c r="H935" s="25">
        <v>16.0</v>
      </c>
      <c r="I935" s="26">
        <v>8037060.0</v>
      </c>
      <c r="J935" s="25">
        <v>0.92</v>
      </c>
      <c r="K935" s="26">
        <v>7394095.0</v>
      </c>
      <c r="L935" s="26">
        <v>8037060.0</v>
      </c>
      <c r="M935" s="25">
        <v>0.92</v>
      </c>
      <c r="N935" s="25">
        <v>1.0</v>
      </c>
      <c r="O935" s="26">
        <v>7394095.0</v>
      </c>
      <c r="P935" s="26">
        <v>3.761362E8</v>
      </c>
      <c r="Q935" s="26">
        <v>3.73296723E8</v>
      </c>
      <c r="R935" s="26">
        <v>-2839477.0</v>
      </c>
      <c r="S935" s="27">
        <v>-0.008</v>
      </c>
      <c r="T935" s="20" t="str">
        <f t="array" ref="T935">INDEX(Sheet10!D:D,MATCH(C935&amp;E935,INDEX(Sheet10!A:A&amp;Sheet10!B:B,0),0))</f>
        <v>D29AN</v>
      </c>
      <c r="U935" s="20" t="str">
        <f>VLOOKUP(T935,Sheet10!D:E,2,FALSE)</f>
        <v>Mental Retardation - Chronic</v>
      </c>
      <c r="V935" s="20"/>
      <c r="W935" s="20"/>
      <c r="X935" s="20"/>
      <c r="Y935" s="20"/>
      <c r="Z935" s="20"/>
      <c r="AA935" s="20"/>
      <c r="AB935" s="20"/>
      <c r="AC935" s="20"/>
      <c r="AD935" s="20"/>
      <c r="AE935" s="20"/>
    </row>
    <row r="936">
      <c r="A936" s="20" t="str">
        <f t="shared" ref="A936:B936" si="937">T936</f>
        <v>D29AN</v>
      </c>
      <c r="B936" s="20" t="str">
        <f t="shared" si="937"/>
        <v>Mental Retardation - Chronic</v>
      </c>
      <c r="C936" s="20" t="str">
        <f t="shared" si="3"/>
        <v>1</v>
      </c>
      <c r="D936" s="20" t="str">
        <f t="shared" si="4"/>
        <v>29</v>
      </c>
      <c r="E936" s="20" t="str">
        <f t="shared" si="5"/>
        <v>29731</v>
      </c>
      <c r="F936" s="25">
        <v>2973111.0</v>
      </c>
      <c r="G936" s="20" t="s">
        <v>41636</v>
      </c>
      <c r="H936" s="25">
        <v>1.0</v>
      </c>
      <c r="I936" s="26">
        <v>8037060.0</v>
      </c>
      <c r="J936" s="25">
        <v>1.29</v>
      </c>
      <c r="K936" s="26">
        <v>1.0367807E7</v>
      </c>
      <c r="L936" s="26">
        <v>8037060.0</v>
      </c>
      <c r="M936" s="25">
        <v>1.29</v>
      </c>
      <c r="N936" s="25">
        <v>1.0</v>
      </c>
      <c r="O936" s="26">
        <v>1.0367807E7</v>
      </c>
      <c r="P936" s="26">
        <v>1.68739E7</v>
      </c>
      <c r="Q936" s="26">
        <v>1.8942207E7</v>
      </c>
      <c r="R936" s="26">
        <v>2068307.0</v>
      </c>
      <c r="S936" s="27">
        <v>0.123</v>
      </c>
      <c r="T936" s="20" t="str">
        <f t="array" ref="T936">INDEX(Sheet10!D:D,MATCH(C936&amp;E936,INDEX(Sheet10!A:A&amp;Sheet10!B:B,0),0))</f>
        <v>D29AN</v>
      </c>
      <c r="U936" s="20" t="str">
        <f>VLOOKUP(T936,Sheet10!D:E,2,FALSE)</f>
        <v>Mental Retardation - Chronic</v>
      </c>
      <c r="V936" s="20"/>
      <c r="W936" s="20"/>
      <c r="X936" s="20"/>
      <c r="Y936" s="20"/>
      <c r="Z936" s="20"/>
      <c r="AA936" s="20"/>
      <c r="AB936" s="20"/>
      <c r="AC936" s="20"/>
      <c r="AD936" s="20"/>
      <c r="AE936" s="20"/>
    </row>
    <row r="937">
      <c r="A937" s="20" t="str">
        <f t="shared" ref="A937:B937" si="938">T937</f>
        <v>D29AN</v>
      </c>
      <c r="B937" s="20" t="str">
        <f t="shared" si="938"/>
        <v>Mental Retardation - Chronic</v>
      </c>
      <c r="C937" s="20" t="str">
        <f t="shared" si="3"/>
        <v>1</v>
      </c>
      <c r="D937" s="20" t="str">
        <f t="shared" si="4"/>
        <v>29</v>
      </c>
      <c r="E937" s="20" t="str">
        <f t="shared" si="5"/>
        <v>29732</v>
      </c>
      <c r="F937" s="25">
        <v>2973210.0</v>
      </c>
      <c r="G937" s="20" t="s">
        <v>41647</v>
      </c>
      <c r="H937" s="25">
        <v>42.0</v>
      </c>
      <c r="I937" s="26">
        <v>8037060.0</v>
      </c>
      <c r="J937" s="25">
        <v>0.92</v>
      </c>
      <c r="K937" s="26">
        <v>7394095.0</v>
      </c>
      <c r="L937" s="26">
        <v>8037060.0</v>
      </c>
      <c r="M937" s="25">
        <v>0.92</v>
      </c>
      <c r="N937" s="25">
        <v>1.0</v>
      </c>
      <c r="O937" s="26">
        <v>7394095.0</v>
      </c>
      <c r="P937" s="26">
        <v>5.260507E8</v>
      </c>
      <c r="Q937" s="26">
        <v>5.13343998E8</v>
      </c>
      <c r="R937" s="26">
        <v>-1.2706702E7</v>
      </c>
      <c r="S937" s="27">
        <v>-0.024</v>
      </c>
      <c r="T937" s="20" t="str">
        <f t="array" ref="T937">INDEX(Sheet10!D:D,MATCH(C937&amp;E937,INDEX(Sheet10!A:A&amp;Sheet10!B:B,0),0))</f>
        <v>D29AN</v>
      </c>
      <c r="U937" s="20" t="str">
        <f>VLOOKUP(T937,Sheet10!D:E,2,FALSE)</f>
        <v>Mental Retardation - Chronic</v>
      </c>
      <c r="V937" s="20"/>
      <c r="W937" s="20"/>
      <c r="X937" s="20"/>
      <c r="Y937" s="20"/>
      <c r="Z937" s="20"/>
      <c r="AA937" s="20"/>
      <c r="AB937" s="20"/>
      <c r="AC937" s="20"/>
      <c r="AD937" s="20"/>
      <c r="AE937" s="20"/>
    </row>
    <row r="938">
      <c r="A938" s="20" t="str">
        <f t="shared" ref="A938:B938" si="939">T938</f>
        <v>D29AN</v>
      </c>
      <c r="B938" s="20" t="str">
        <f t="shared" si="939"/>
        <v>Mental Retardation - Chronic</v>
      </c>
      <c r="C938" s="20" t="str">
        <f t="shared" si="3"/>
        <v>1</v>
      </c>
      <c r="D938" s="20" t="str">
        <f t="shared" si="4"/>
        <v>29</v>
      </c>
      <c r="E938" s="20" t="str">
        <f t="shared" si="5"/>
        <v>29732</v>
      </c>
      <c r="F938" s="25">
        <v>2973211.0</v>
      </c>
      <c r="G938" s="20" t="s">
        <v>41652</v>
      </c>
      <c r="H938" s="25">
        <v>3.0</v>
      </c>
      <c r="I938" s="26">
        <v>8037060.0</v>
      </c>
      <c r="J938" s="25">
        <v>1.29</v>
      </c>
      <c r="K938" s="26">
        <v>1.0367807E7</v>
      </c>
      <c r="L938" s="26">
        <v>8037060.0</v>
      </c>
      <c r="M938" s="25">
        <v>1.29</v>
      </c>
      <c r="N938" s="25">
        <v>1.0</v>
      </c>
      <c r="O938" s="26">
        <v>1.0367807E7</v>
      </c>
      <c r="P938" s="26">
        <v>4.4884E7</v>
      </c>
      <c r="Q938" s="26">
        <v>4.7311922E7</v>
      </c>
      <c r="R938" s="26">
        <v>2427922.0</v>
      </c>
      <c r="S938" s="27">
        <v>0.054</v>
      </c>
      <c r="T938" s="20" t="str">
        <f t="array" ref="T938">INDEX(Sheet10!D:D,MATCH(C938&amp;E938,INDEX(Sheet10!A:A&amp;Sheet10!B:B,0),0))</f>
        <v>D29AN</v>
      </c>
      <c r="U938" s="20" t="str">
        <f>VLOOKUP(T938,Sheet10!D:E,2,FALSE)</f>
        <v>Mental Retardation - Chronic</v>
      </c>
      <c r="V938" s="20"/>
      <c r="W938" s="20"/>
      <c r="X938" s="20"/>
      <c r="Y938" s="20"/>
      <c r="Z938" s="20"/>
      <c r="AA938" s="20"/>
      <c r="AB938" s="20"/>
      <c r="AC938" s="20"/>
      <c r="AD938" s="20"/>
      <c r="AE938" s="20"/>
    </row>
    <row r="939">
      <c r="A939" s="20" t="str">
        <f t="shared" ref="A939:B939" si="940">T939</f>
        <v>D29AN</v>
      </c>
      <c r="B939" s="20" t="str">
        <f t="shared" si="940"/>
        <v>Mental Retardation - Chronic</v>
      </c>
      <c r="C939" s="20" t="str">
        <f t="shared" si="3"/>
        <v>1</v>
      </c>
      <c r="D939" s="20" t="str">
        <f t="shared" si="4"/>
        <v>29</v>
      </c>
      <c r="E939" s="20" t="str">
        <f t="shared" si="5"/>
        <v>29733</v>
      </c>
      <c r="F939" s="25">
        <v>2973310.0</v>
      </c>
      <c r="G939" s="20" t="s">
        <v>41660</v>
      </c>
      <c r="H939" s="26">
        <v>3473.0</v>
      </c>
      <c r="I939" s="26">
        <v>8037060.0</v>
      </c>
      <c r="J939" s="25">
        <v>0.92</v>
      </c>
      <c r="K939" s="26">
        <v>7394095.0</v>
      </c>
      <c r="L939" s="26">
        <v>8037060.0</v>
      </c>
      <c r="M939" s="25">
        <v>0.92</v>
      </c>
      <c r="N939" s="25">
        <v>1.0</v>
      </c>
      <c r="O939" s="26">
        <v>7394095.0</v>
      </c>
      <c r="P939" s="26">
        <v>2.39231436E10</v>
      </c>
      <c r="Q939" s="26">
        <v>2.629150263E10</v>
      </c>
      <c r="R939" s="26">
        <v>2.36835903E9</v>
      </c>
      <c r="S939" s="27">
        <v>0.099</v>
      </c>
      <c r="T939" s="20" t="str">
        <f t="array" ref="T939">INDEX(Sheet10!D:D,MATCH(C939&amp;E939,INDEX(Sheet10!A:A&amp;Sheet10!B:B,0),0))</f>
        <v>D29AN</v>
      </c>
      <c r="U939" s="20" t="str">
        <f>VLOOKUP(T939,Sheet10!D:E,2,FALSE)</f>
        <v>Mental Retardation - Chronic</v>
      </c>
      <c r="V939" s="20"/>
      <c r="W939" s="20"/>
      <c r="X939" s="20"/>
      <c r="Y939" s="20"/>
      <c r="Z939" s="20"/>
      <c r="AA939" s="20"/>
      <c r="AB939" s="20"/>
      <c r="AC939" s="20"/>
      <c r="AD939" s="20"/>
      <c r="AE939" s="20"/>
    </row>
    <row r="940">
      <c r="A940" s="20" t="str">
        <f t="shared" ref="A940:B940" si="941">T940</f>
        <v>D29AN</v>
      </c>
      <c r="B940" s="20" t="str">
        <f t="shared" si="941"/>
        <v>Mental Retardation - Chronic</v>
      </c>
      <c r="C940" s="20" t="str">
        <f t="shared" si="3"/>
        <v>1</v>
      </c>
      <c r="D940" s="20" t="str">
        <f t="shared" si="4"/>
        <v>29</v>
      </c>
      <c r="E940" s="20" t="str">
        <f t="shared" si="5"/>
        <v>29733</v>
      </c>
      <c r="F940" s="25">
        <v>2973311.0</v>
      </c>
      <c r="G940" s="20" t="s">
        <v>41668</v>
      </c>
      <c r="H940" s="25">
        <v>646.0</v>
      </c>
      <c r="I940" s="26">
        <v>8037060.0</v>
      </c>
      <c r="J940" s="25">
        <v>1.29</v>
      </c>
      <c r="K940" s="26">
        <v>1.0367807E7</v>
      </c>
      <c r="L940" s="26">
        <v>8037060.0</v>
      </c>
      <c r="M940" s="25">
        <v>1.29</v>
      </c>
      <c r="N940" s="25">
        <v>1.0</v>
      </c>
      <c r="O940" s="26">
        <v>1.0367807E7</v>
      </c>
      <c r="P940" s="26">
        <v>5.2655409E9</v>
      </c>
      <c r="Q940" s="26">
        <v>6.87572358E9</v>
      </c>
      <c r="R940" s="26">
        <v>1.61018268E9</v>
      </c>
      <c r="S940" s="27">
        <v>0.306</v>
      </c>
      <c r="T940" s="20" t="str">
        <f t="array" ref="T940">INDEX(Sheet10!D:D,MATCH(C940&amp;E940,INDEX(Sheet10!A:A&amp;Sheet10!B:B,0),0))</f>
        <v>D29AN</v>
      </c>
      <c r="U940" s="20" t="str">
        <f>VLOOKUP(T940,Sheet10!D:E,2,FALSE)</f>
        <v>Mental Retardation - Chronic</v>
      </c>
      <c r="V940" s="20"/>
      <c r="W940" s="20"/>
      <c r="X940" s="20"/>
      <c r="Y940" s="20"/>
      <c r="Z940" s="20"/>
      <c r="AA940" s="20"/>
      <c r="AB940" s="20"/>
      <c r="AC940" s="20"/>
      <c r="AD940" s="20"/>
      <c r="AE940" s="20"/>
    </row>
    <row r="941">
      <c r="A941" s="20" t="str">
        <f t="shared" ref="A941:B941" si="942">T941</f>
        <v>D29AP</v>
      </c>
      <c r="B941" s="20" t="str">
        <f t="shared" si="942"/>
        <v>Childhood and Adolescent Disorders - Chronic</v>
      </c>
      <c r="C941" s="20" t="str">
        <f t="shared" si="3"/>
        <v>1</v>
      </c>
      <c r="D941" s="20" t="str">
        <f t="shared" si="4"/>
        <v>29</v>
      </c>
      <c r="E941" s="20" t="str">
        <f t="shared" si="5"/>
        <v>29741</v>
      </c>
      <c r="F941" s="25">
        <v>2974110.0</v>
      </c>
      <c r="G941" s="20" t="s">
        <v>41680</v>
      </c>
      <c r="H941" s="25">
        <v>1.0</v>
      </c>
      <c r="I941" s="26">
        <v>8037060.0</v>
      </c>
      <c r="J941" s="25">
        <v>0.54</v>
      </c>
      <c r="K941" s="26">
        <v>4340012.0</v>
      </c>
      <c r="L941" s="26">
        <v>8037060.0</v>
      </c>
      <c r="M941" s="25">
        <v>0.54</v>
      </c>
      <c r="N941" s="25">
        <v>1.0</v>
      </c>
      <c r="O941" s="26">
        <v>4340012.0</v>
      </c>
      <c r="P941" s="26">
        <v>1.22235E7</v>
      </c>
      <c r="Q941" s="26">
        <v>1.0708012E7</v>
      </c>
      <c r="R941" s="26">
        <v>-1515488.0</v>
      </c>
      <c r="S941" s="27">
        <v>-0.124</v>
      </c>
      <c r="T941" s="20" t="str">
        <f t="array" ref="T941">INDEX(Sheet10!D:D,MATCH(C941&amp;E941,INDEX(Sheet10!A:A&amp;Sheet10!B:B,0),0))</f>
        <v>D29AP</v>
      </c>
      <c r="U941" s="20" t="str">
        <f>VLOOKUP(T941,Sheet10!D:E,2,FALSE)</f>
        <v>Childhood and Adolescent Disorders - Chronic</v>
      </c>
      <c r="V941" s="20"/>
      <c r="W941" s="20"/>
      <c r="X941" s="20"/>
      <c r="Y941" s="20"/>
      <c r="Z941" s="20"/>
      <c r="AA941" s="20"/>
      <c r="AB941" s="20"/>
      <c r="AC941" s="20"/>
      <c r="AD941" s="20"/>
      <c r="AE941" s="20"/>
    </row>
    <row r="942">
      <c r="A942" s="20" t="str">
        <f t="shared" ref="A942:B942" si="943">T942</f>
        <v>D29AP</v>
      </c>
      <c r="B942" s="20" t="str">
        <f t="shared" si="943"/>
        <v>Childhood and Adolescent Disorders - Chronic</v>
      </c>
      <c r="C942" s="20" t="str">
        <f t="shared" si="3"/>
        <v>1</v>
      </c>
      <c r="D942" s="20" t="str">
        <f t="shared" si="4"/>
        <v>29</v>
      </c>
      <c r="E942" s="20" t="str">
        <f t="shared" si="5"/>
        <v>29741</v>
      </c>
      <c r="F942" s="25">
        <v>2974111.0</v>
      </c>
      <c r="G942" s="20" t="s">
        <v>41692</v>
      </c>
      <c r="H942" s="18" t="e">
        <v>#N/A</v>
      </c>
      <c r="I942" s="26">
        <v>8037060.0</v>
      </c>
      <c r="J942" s="25">
        <v>0.79</v>
      </c>
      <c r="K942" s="26">
        <v>6349277.0</v>
      </c>
      <c r="L942" s="26">
        <v>8037060.0</v>
      </c>
      <c r="M942" s="25">
        <v>0.79</v>
      </c>
      <c r="N942" s="25">
        <v>1.0</v>
      </c>
      <c r="O942" s="26">
        <v>6349277.0</v>
      </c>
      <c r="P942" s="18" t="e">
        <v>#N/A</v>
      </c>
      <c r="Q942" s="18" t="e">
        <v>#N/A</v>
      </c>
      <c r="R942" s="18" t="e">
        <v>#N/A</v>
      </c>
      <c r="S942" s="18" t="e">
        <v>#N/A</v>
      </c>
      <c r="T942" s="20" t="str">
        <f t="array" ref="T942">INDEX(Sheet10!D:D,MATCH(C942&amp;E942,INDEX(Sheet10!A:A&amp;Sheet10!B:B,0),0))</f>
        <v>D29AP</v>
      </c>
      <c r="U942" s="20" t="str">
        <f>VLOOKUP(T942,Sheet10!D:E,2,FALSE)</f>
        <v>Childhood and Adolescent Disorders - Chronic</v>
      </c>
      <c r="V942" s="20"/>
      <c r="W942" s="20"/>
      <c r="X942" s="20"/>
      <c r="Y942" s="20"/>
      <c r="Z942" s="20"/>
      <c r="AA942" s="20"/>
      <c r="AB942" s="20"/>
      <c r="AC942" s="20"/>
      <c r="AD942" s="20"/>
      <c r="AE942" s="20"/>
    </row>
    <row r="943">
      <c r="A943" s="20" t="str">
        <f t="shared" ref="A943:B943" si="944">T943</f>
        <v>D29AP</v>
      </c>
      <c r="B943" s="20" t="str">
        <f t="shared" si="944"/>
        <v>Childhood and Adolescent Disorders - Chronic</v>
      </c>
      <c r="C943" s="20" t="str">
        <f t="shared" si="3"/>
        <v>1</v>
      </c>
      <c r="D943" s="20" t="str">
        <f t="shared" si="4"/>
        <v>29</v>
      </c>
      <c r="E943" s="20" t="str">
        <f t="shared" si="5"/>
        <v>29741</v>
      </c>
      <c r="F943" s="25">
        <v>2974112.0</v>
      </c>
      <c r="G943" s="20" t="s">
        <v>41715</v>
      </c>
      <c r="H943" s="18" t="e">
        <v>#N/A</v>
      </c>
      <c r="I943" s="26">
        <v>8037060.0</v>
      </c>
      <c r="J943" s="25">
        <v>1.05</v>
      </c>
      <c r="K943" s="26">
        <v>8438913.0</v>
      </c>
      <c r="L943" s="26">
        <v>8037060.0</v>
      </c>
      <c r="M943" s="25">
        <v>1.05</v>
      </c>
      <c r="N943" s="25">
        <v>1.0</v>
      </c>
      <c r="O943" s="26">
        <v>8438913.0</v>
      </c>
      <c r="P943" s="18" t="e">
        <v>#N/A</v>
      </c>
      <c r="Q943" s="18" t="e">
        <v>#N/A</v>
      </c>
      <c r="R943" s="18" t="e">
        <v>#N/A</v>
      </c>
      <c r="S943" s="18" t="e">
        <v>#N/A</v>
      </c>
      <c r="T943" s="20" t="str">
        <f t="array" ref="T943">INDEX(Sheet10!D:D,MATCH(C943&amp;E943,INDEX(Sheet10!A:A&amp;Sheet10!B:B,0),0))</f>
        <v>D29AP</v>
      </c>
      <c r="U943" s="20" t="str">
        <f>VLOOKUP(T943,Sheet10!D:E,2,FALSE)</f>
        <v>Childhood and Adolescent Disorders - Chronic</v>
      </c>
      <c r="V943" s="20"/>
      <c r="W943" s="20"/>
      <c r="X943" s="20"/>
      <c r="Y943" s="20"/>
      <c r="Z943" s="20"/>
      <c r="AA943" s="20"/>
      <c r="AB943" s="20"/>
      <c r="AC943" s="20"/>
      <c r="AD943" s="20"/>
      <c r="AE943" s="20"/>
    </row>
    <row r="944">
      <c r="A944" s="20" t="str">
        <f t="shared" ref="A944:B944" si="945">T944</f>
        <v>D29AP</v>
      </c>
      <c r="B944" s="20" t="str">
        <f t="shared" si="945"/>
        <v>Childhood and Adolescent Disorders - Chronic</v>
      </c>
      <c r="C944" s="20" t="str">
        <f t="shared" si="3"/>
        <v>1</v>
      </c>
      <c r="D944" s="20" t="str">
        <f t="shared" si="4"/>
        <v>29</v>
      </c>
      <c r="E944" s="20" t="str">
        <f t="shared" si="5"/>
        <v>29742</v>
      </c>
      <c r="F944" s="25">
        <v>2974210.0</v>
      </c>
      <c r="G944" s="20" t="s">
        <v>41743</v>
      </c>
      <c r="H944" s="25">
        <v>1.0</v>
      </c>
      <c r="I944" s="26">
        <v>8037060.0</v>
      </c>
      <c r="J944" s="25">
        <v>0.54</v>
      </c>
      <c r="K944" s="26">
        <v>4340012.0</v>
      </c>
      <c r="L944" s="26">
        <v>8037060.0</v>
      </c>
      <c r="M944" s="25">
        <v>0.54</v>
      </c>
      <c r="N944" s="25">
        <v>1.0</v>
      </c>
      <c r="O944" s="26">
        <v>4340012.0</v>
      </c>
      <c r="P944" s="26">
        <v>6027900.0</v>
      </c>
      <c r="Q944" s="26">
        <v>8378412.0</v>
      </c>
      <c r="R944" s="26">
        <v>2350512.0</v>
      </c>
      <c r="S944" s="27">
        <v>0.39</v>
      </c>
      <c r="T944" s="20" t="str">
        <f t="array" ref="T944">INDEX(Sheet10!D:D,MATCH(C944&amp;E944,INDEX(Sheet10!A:A&amp;Sheet10!B:B,0),0))</f>
        <v>D29AP</v>
      </c>
      <c r="U944" s="20" t="str">
        <f>VLOOKUP(T944,Sheet10!D:E,2,FALSE)</f>
        <v>Childhood and Adolescent Disorders - Chronic</v>
      </c>
      <c r="V944" s="20"/>
      <c r="W944" s="20"/>
      <c r="X944" s="20"/>
      <c r="Y944" s="20"/>
      <c r="Z944" s="20"/>
      <c r="AA944" s="20"/>
      <c r="AB944" s="20"/>
      <c r="AC944" s="20"/>
      <c r="AD944" s="20"/>
      <c r="AE944" s="20"/>
    </row>
    <row r="945">
      <c r="A945" s="20" t="str">
        <f t="shared" ref="A945:B945" si="946">T945</f>
        <v>D29AP</v>
      </c>
      <c r="B945" s="20" t="str">
        <f t="shared" si="946"/>
        <v>Childhood and Adolescent Disorders - Chronic</v>
      </c>
      <c r="C945" s="20" t="str">
        <f t="shared" si="3"/>
        <v>1</v>
      </c>
      <c r="D945" s="20" t="str">
        <f t="shared" si="4"/>
        <v>29</v>
      </c>
      <c r="E945" s="20" t="str">
        <f t="shared" si="5"/>
        <v>29742</v>
      </c>
      <c r="F945" s="25">
        <v>2974211.0</v>
      </c>
      <c r="G945" s="20" t="s">
        <v>41765</v>
      </c>
      <c r="H945" s="25">
        <v>1.0</v>
      </c>
      <c r="I945" s="26">
        <v>8037060.0</v>
      </c>
      <c r="J945" s="25">
        <v>0.79</v>
      </c>
      <c r="K945" s="26">
        <v>6349277.0</v>
      </c>
      <c r="L945" s="26">
        <v>8037060.0</v>
      </c>
      <c r="M945" s="25">
        <v>0.79</v>
      </c>
      <c r="N945" s="25">
        <v>1.0</v>
      </c>
      <c r="O945" s="26">
        <v>6349277.0</v>
      </c>
      <c r="P945" s="26">
        <v>2.11022E7</v>
      </c>
      <c r="Q945" s="26">
        <v>6956377.0</v>
      </c>
      <c r="R945" s="26">
        <v>-1.4145823E7</v>
      </c>
      <c r="S945" s="27">
        <v>-0.67</v>
      </c>
      <c r="T945" s="20" t="str">
        <f t="array" ref="T945">INDEX(Sheet10!D:D,MATCH(C945&amp;E945,INDEX(Sheet10!A:A&amp;Sheet10!B:B,0),0))</f>
        <v>D29AP</v>
      </c>
      <c r="U945" s="20" t="str">
        <f>VLOOKUP(T945,Sheet10!D:E,2,FALSE)</f>
        <v>Childhood and Adolescent Disorders - Chronic</v>
      </c>
      <c r="V945" s="20"/>
      <c r="W945" s="20"/>
      <c r="X945" s="20"/>
      <c r="Y945" s="20"/>
      <c r="Z945" s="20"/>
      <c r="AA945" s="20"/>
      <c r="AB945" s="20"/>
      <c r="AC945" s="20"/>
      <c r="AD945" s="20"/>
      <c r="AE945" s="20"/>
    </row>
    <row r="946">
      <c r="A946" s="20" t="str">
        <f t="shared" ref="A946:B946" si="947">T946</f>
        <v>D29AP</v>
      </c>
      <c r="B946" s="20" t="str">
        <f t="shared" si="947"/>
        <v>Childhood and Adolescent Disorders - Chronic</v>
      </c>
      <c r="C946" s="20" t="str">
        <f t="shared" si="3"/>
        <v>1</v>
      </c>
      <c r="D946" s="20" t="str">
        <f t="shared" si="4"/>
        <v>29</v>
      </c>
      <c r="E946" s="20" t="str">
        <f t="shared" si="5"/>
        <v>29742</v>
      </c>
      <c r="F946" s="25">
        <v>2974212.0</v>
      </c>
      <c r="G946" s="20" t="s">
        <v>41784</v>
      </c>
      <c r="H946" s="18" t="e">
        <v>#N/A</v>
      </c>
      <c r="I946" s="26">
        <v>8037060.0</v>
      </c>
      <c r="J946" s="25">
        <v>1.05</v>
      </c>
      <c r="K946" s="26">
        <v>8438913.0</v>
      </c>
      <c r="L946" s="26">
        <v>8037060.0</v>
      </c>
      <c r="M946" s="25">
        <v>1.05</v>
      </c>
      <c r="N946" s="25">
        <v>1.0</v>
      </c>
      <c r="O946" s="26">
        <v>8438913.0</v>
      </c>
      <c r="P946" s="18" t="e">
        <v>#N/A</v>
      </c>
      <c r="Q946" s="18" t="e">
        <v>#N/A</v>
      </c>
      <c r="R946" s="18" t="e">
        <v>#N/A</v>
      </c>
      <c r="S946" s="18" t="e">
        <v>#N/A</v>
      </c>
      <c r="T946" s="20" t="str">
        <f t="array" ref="T946">INDEX(Sheet10!D:D,MATCH(C946&amp;E946,INDEX(Sheet10!A:A&amp;Sheet10!B:B,0),0))</f>
        <v>D29AP</v>
      </c>
      <c r="U946" s="20" t="str">
        <f>VLOOKUP(T946,Sheet10!D:E,2,FALSE)</f>
        <v>Childhood and Adolescent Disorders - Chronic</v>
      </c>
      <c r="V946" s="20"/>
      <c r="W946" s="20"/>
      <c r="X946" s="20"/>
      <c r="Y946" s="20"/>
      <c r="Z946" s="20"/>
      <c r="AA946" s="20"/>
      <c r="AB946" s="20"/>
      <c r="AC946" s="20"/>
      <c r="AD946" s="20"/>
      <c r="AE946" s="20"/>
    </row>
    <row r="947">
      <c r="A947" s="20" t="str">
        <f t="shared" ref="A947:B947" si="948">T947</f>
        <v>D29AP</v>
      </c>
      <c r="B947" s="20" t="str">
        <f t="shared" si="948"/>
        <v>Childhood and Adolescent Disorders - Chronic</v>
      </c>
      <c r="C947" s="20" t="str">
        <f t="shared" si="3"/>
        <v>1</v>
      </c>
      <c r="D947" s="20" t="str">
        <f t="shared" si="4"/>
        <v>29</v>
      </c>
      <c r="E947" s="20" t="str">
        <f t="shared" si="5"/>
        <v>29743</v>
      </c>
      <c r="F947" s="25">
        <v>2974310.0</v>
      </c>
      <c r="G947" s="20" t="s">
        <v>41801</v>
      </c>
      <c r="H947" s="26">
        <v>1014.0</v>
      </c>
      <c r="I947" s="26">
        <v>8037060.0</v>
      </c>
      <c r="J947" s="25">
        <v>0.54</v>
      </c>
      <c r="K947" s="26">
        <v>4340012.0</v>
      </c>
      <c r="L947" s="26">
        <v>8037060.0</v>
      </c>
      <c r="M947" s="25">
        <v>0.54</v>
      </c>
      <c r="N947" s="25">
        <v>1.0</v>
      </c>
      <c r="O947" s="26">
        <v>4340012.0</v>
      </c>
      <c r="P947" s="26">
        <v>4.5734236E9</v>
      </c>
      <c r="Q947" s="26">
        <v>4.511748574E9</v>
      </c>
      <c r="R947" s="26">
        <v>-6.1675026E7</v>
      </c>
      <c r="S947" s="27">
        <v>-0.013</v>
      </c>
      <c r="T947" s="20" t="str">
        <f t="array" ref="T947">INDEX(Sheet10!D:D,MATCH(C947&amp;E947,INDEX(Sheet10!A:A&amp;Sheet10!B:B,0),0))</f>
        <v>D29AP</v>
      </c>
      <c r="U947" s="20" t="str">
        <f>VLOOKUP(T947,Sheet10!D:E,2,FALSE)</f>
        <v>Childhood and Adolescent Disorders - Chronic</v>
      </c>
      <c r="V947" s="20"/>
      <c r="W947" s="20"/>
      <c r="X947" s="20"/>
      <c r="Y947" s="20"/>
      <c r="Z947" s="20"/>
      <c r="AA947" s="20"/>
      <c r="AB947" s="20"/>
      <c r="AC947" s="20"/>
      <c r="AD947" s="20"/>
      <c r="AE947" s="20"/>
    </row>
    <row r="948">
      <c r="A948" s="20" t="str">
        <f t="shared" ref="A948:B948" si="949">T948</f>
        <v>D29AP</v>
      </c>
      <c r="B948" s="20" t="str">
        <f t="shared" si="949"/>
        <v>Childhood and Adolescent Disorders - Chronic</v>
      </c>
      <c r="C948" s="20" t="str">
        <f t="shared" si="3"/>
        <v>1</v>
      </c>
      <c r="D948" s="20" t="str">
        <f t="shared" si="4"/>
        <v>29</v>
      </c>
      <c r="E948" s="20" t="str">
        <f t="shared" si="5"/>
        <v>29743</v>
      </c>
      <c r="F948" s="25">
        <v>2974311.0</v>
      </c>
      <c r="G948" s="20" t="s">
        <v>41818</v>
      </c>
      <c r="H948" s="25">
        <v>111.0</v>
      </c>
      <c r="I948" s="26">
        <v>8037060.0</v>
      </c>
      <c r="J948" s="25">
        <v>0.79</v>
      </c>
      <c r="K948" s="26">
        <v>6349277.0</v>
      </c>
      <c r="L948" s="26">
        <v>8037060.0</v>
      </c>
      <c r="M948" s="25">
        <v>0.79</v>
      </c>
      <c r="N948" s="25">
        <v>1.0</v>
      </c>
      <c r="O948" s="26">
        <v>6349277.0</v>
      </c>
      <c r="P948" s="26">
        <v>6.480875E8</v>
      </c>
      <c r="Q948" s="26">
        <v>7.17671291E8</v>
      </c>
      <c r="R948" s="26">
        <v>6.9583791E7</v>
      </c>
      <c r="S948" s="27">
        <v>0.107</v>
      </c>
      <c r="T948" s="20" t="str">
        <f t="array" ref="T948">INDEX(Sheet10!D:D,MATCH(C948&amp;E948,INDEX(Sheet10!A:A&amp;Sheet10!B:B,0),0))</f>
        <v>D29AP</v>
      </c>
      <c r="U948" s="20" t="str">
        <f>VLOOKUP(T948,Sheet10!D:E,2,FALSE)</f>
        <v>Childhood and Adolescent Disorders - Chronic</v>
      </c>
      <c r="V948" s="20"/>
      <c r="W948" s="20"/>
      <c r="X948" s="20"/>
      <c r="Y948" s="20"/>
      <c r="Z948" s="20"/>
      <c r="AA948" s="20"/>
      <c r="AB948" s="20"/>
      <c r="AC948" s="20"/>
      <c r="AD948" s="20"/>
      <c r="AE948" s="20"/>
    </row>
    <row r="949">
      <c r="A949" s="20" t="str">
        <f t="shared" ref="A949:B949" si="950">T949</f>
        <v>D29AP</v>
      </c>
      <c r="B949" s="20" t="str">
        <f t="shared" si="950"/>
        <v>Childhood and Adolescent Disorders - Chronic</v>
      </c>
      <c r="C949" s="20" t="str">
        <f t="shared" si="3"/>
        <v>1</v>
      </c>
      <c r="D949" s="20" t="str">
        <f t="shared" si="4"/>
        <v>29</v>
      </c>
      <c r="E949" s="20" t="str">
        <f t="shared" si="5"/>
        <v>29743</v>
      </c>
      <c r="F949" s="25">
        <v>2974312.0</v>
      </c>
      <c r="G949" s="20" t="s">
        <v>41831</v>
      </c>
      <c r="H949" s="25">
        <v>8.0</v>
      </c>
      <c r="I949" s="26">
        <v>8037060.0</v>
      </c>
      <c r="J949" s="25">
        <v>1.05</v>
      </c>
      <c r="K949" s="26">
        <v>8438913.0</v>
      </c>
      <c r="L949" s="26">
        <v>8037060.0</v>
      </c>
      <c r="M949" s="25">
        <v>1.05</v>
      </c>
      <c r="N949" s="25">
        <v>1.0</v>
      </c>
      <c r="O949" s="26">
        <v>8438913.0</v>
      </c>
      <c r="P949" s="26">
        <v>9.31035E7</v>
      </c>
      <c r="Q949" s="26">
        <v>6.9161304E7</v>
      </c>
      <c r="R949" s="26">
        <v>-2.3942196E7</v>
      </c>
      <c r="S949" s="27">
        <v>-0.257</v>
      </c>
      <c r="T949" s="20" t="str">
        <f t="array" ref="T949">INDEX(Sheet10!D:D,MATCH(C949&amp;E949,INDEX(Sheet10!A:A&amp;Sheet10!B:B,0),0))</f>
        <v>D29AP</v>
      </c>
      <c r="U949" s="20" t="str">
        <f>VLOOKUP(T949,Sheet10!D:E,2,FALSE)</f>
        <v>Childhood and Adolescent Disorders - Chronic</v>
      </c>
      <c r="V949" s="20"/>
      <c r="W949" s="20"/>
      <c r="X949" s="20"/>
      <c r="Y949" s="20"/>
      <c r="Z949" s="20"/>
      <c r="AA949" s="20"/>
      <c r="AB949" s="20"/>
      <c r="AC949" s="20"/>
      <c r="AD949" s="20"/>
      <c r="AE949" s="20"/>
    </row>
    <row r="950">
      <c r="A950" s="20" t="str">
        <f t="shared" ref="A950:B950" si="951">T950</f>
        <v>D30AB</v>
      </c>
      <c r="B950" s="20" t="str">
        <f t="shared" si="951"/>
        <v>Signs, Symptoms &amp; Other Abnormal Findings</v>
      </c>
      <c r="C950" s="20" t="str">
        <f t="shared" si="3"/>
        <v>1</v>
      </c>
      <c r="D950" s="20" t="str">
        <f t="shared" si="4"/>
        <v>30</v>
      </c>
      <c r="E950" s="20" t="str">
        <f t="shared" si="5"/>
        <v>30621</v>
      </c>
      <c r="F950" s="25">
        <v>3062110.0</v>
      </c>
      <c r="G950" s="20" t="s">
        <v>41840</v>
      </c>
      <c r="H950" s="26">
        <v>13910.0</v>
      </c>
      <c r="I950" s="26">
        <v>8037060.0</v>
      </c>
      <c r="J950" s="25">
        <v>0.4</v>
      </c>
      <c r="K950" s="26">
        <v>3214824.0</v>
      </c>
      <c r="L950" s="26">
        <v>8037060.0</v>
      </c>
      <c r="M950" s="25">
        <v>0.4</v>
      </c>
      <c r="N950" s="25">
        <v>1.0</v>
      </c>
      <c r="O950" s="26">
        <v>3214824.0</v>
      </c>
      <c r="P950" s="26">
        <v>3.5727561E10</v>
      </c>
      <c r="Q950" s="26">
        <v>4.596503184E10</v>
      </c>
      <c r="R950" s="26">
        <v>1.023747084E10</v>
      </c>
      <c r="S950" s="27">
        <v>0.287</v>
      </c>
      <c r="T950" s="20" t="str">
        <f t="array" ref="T950">INDEX(Sheet10!D:D,MATCH(C950&amp;E950,INDEX(Sheet10!A:A&amp;Sheet10!B:B,0),0))</f>
        <v>D30AB</v>
      </c>
      <c r="U950" s="20" t="str">
        <f>VLOOKUP(T950,Sheet10!D:E,2,FALSE)</f>
        <v>Signs, Symptoms &amp; Other Abnormal Findings</v>
      </c>
      <c r="V950" s="20"/>
      <c r="W950" s="20"/>
      <c r="X950" s="20"/>
      <c r="Y950" s="20"/>
      <c r="Z950" s="20"/>
      <c r="AA950" s="20"/>
      <c r="AB950" s="20"/>
      <c r="AC950" s="20"/>
      <c r="AD950" s="20"/>
      <c r="AE950" s="20"/>
    </row>
    <row r="951">
      <c r="A951" s="20" t="str">
        <f t="shared" ref="A951:B951" si="952">T951</f>
        <v>D30AB</v>
      </c>
      <c r="B951" s="20" t="str">
        <f t="shared" si="952"/>
        <v>Signs, Symptoms &amp; Other Abnormal Findings</v>
      </c>
      <c r="C951" s="20" t="str">
        <f t="shared" si="3"/>
        <v>1</v>
      </c>
      <c r="D951" s="20" t="str">
        <f t="shared" si="4"/>
        <v>30</v>
      </c>
      <c r="E951" s="20" t="str">
        <f t="shared" si="5"/>
        <v>30621</v>
      </c>
      <c r="F951" s="25">
        <v>3062111.0</v>
      </c>
      <c r="G951" s="20" t="s">
        <v>41855</v>
      </c>
      <c r="H951" s="26">
        <v>1055.0</v>
      </c>
      <c r="I951" s="26">
        <v>8037060.0</v>
      </c>
      <c r="J951" s="25">
        <v>0.76</v>
      </c>
      <c r="K951" s="26">
        <v>6108166.0</v>
      </c>
      <c r="L951" s="26">
        <v>8037060.0</v>
      </c>
      <c r="M951" s="25">
        <v>0.76</v>
      </c>
      <c r="N951" s="25">
        <v>1.0</v>
      </c>
      <c r="O951" s="26">
        <v>6108166.0</v>
      </c>
      <c r="P951" s="26">
        <v>3.2762605E9</v>
      </c>
      <c r="Q951" s="26">
        <v>6.537885708E9</v>
      </c>
      <c r="R951" s="26">
        <v>3.261625208E9</v>
      </c>
      <c r="S951" s="27">
        <v>0.996</v>
      </c>
      <c r="T951" s="20" t="str">
        <f t="array" ref="T951">INDEX(Sheet10!D:D,MATCH(C951&amp;E951,INDEX(Sheet10!A:A&amp;Sheet10!B:B,0),0))</f>
        <v>D30AB</v>
      </c>
      <c r="U951" s="20" t="str">
        <f>VLOOKUP(T951,Sheet10!D:E,2,FALSE)</f>
        <v>Signs, Symptoms &amp; Other Abnormal Findings</v>
      </c>
      <c r="V951" s="20"/>
      <c r="W951" s="20"/>
      <c r="X951" s="20"/>
      <c r="Y951" s="20"/>
      <c r="Z951" s="20"/>
      <c r="AA951" s="20"/>
      <c r="AB951" s="20"/>
      <c r="AC951" s="20"/>
      <c r="AD951" s="20"/>
      <c r="AE951" s="20"/>
    </row>
    <row r="952">
      <c r="A952" s="20" t="str">
        <f t="shared" ref="A952:B952" si="953">T952</f>
        <v>D30AA</v>
      </c>
      <c r="B952" s="20" t="str">
        <f t="shared" si="953"/>
        <v>Aftercare</v>
      </c>
      <c r="C952" s="20" t="str">
        <f t="shared" si="3"/>
        <v>1</v>
      </c>
      <c r="D952" s="20" t="str">
        <f t="shared" si="4"/>
        <v>30</v>
      </c>
      <c r="E952" s="20" t="str">
        <f t="shared" si="5"/>
        <v>30631</v>
      </c>
      <c r="F952" s="25">
        <v>3063119.0</v>
      </c>
      <c r="G952" s="20" t="s">
        <v>27768</v>
      </c>
      <c r="H952" s="25">
        <v>19.0</v>
      </c>
      <c r="I952" s="26">
        <v>8037060.0</v>
      </c>
      <c r="J952" s="25">
        <v>0.69</v>
      </c>
      <c r="K952" s="26">
        <v>5545571.0</v>
      </c>
      <c r="L952" s="26">
        <v>8037060.0</v>
      </c>
      <c r="M952" s="25">
        <v>0.69</v>
      </c>
      <c r="N952" s="25">
        <v>1.22</v>
      </c>
      <c r="O952" s="26">
        <v>6765597.0</v>
      </c>
      <c r="P952" s="26">
        <v>1.2835E8</v>
      </c>
      <c r="Q952" s="26">
        <v>1.30102845E8</v>
      </c>
      <c r="R952" s="26">
        <v>1752845.0</v>
      </c>
      <c r="S952" s="27">
        <v>0.014</v>
      </c>
      <c r="T952" s="20" t="str">
        <f t="array" ref="T952">INDEX(Sheet10!D:D,MATCH(C952&amp;E952,INDEX(Sheet10!A:A&amp;Sheet10!B:B,0),0))</f>
        <v>D30AA</v>
      </c>
      <c r="U952" s="20" t="str">
        <f>VLOOKUP(T952,Sheet10!D:E,2,FALSE)</f>
        <v>Aftercare</v>
      </c>
      <c r="V952" s="20"/>
      <c r="W952" s="20"/>
      <c r="X952" s="20"/>
      <c r="Y952" s="20"/>
      <c r="Z952" s="20"/>
      <c r="AA952" s="20"/>
      <c r="AB952" s="20"/>
      <c r="AC952" s="20"/>
      <c r="AD952" s="20"/>
      <c r="AE952" s="20"/>
    </row>
    <row r="953">
      <c r="A953" s="20" t="str">
        <f t="shared" ref="A953:B953" si="954">T953</f>
        <v>D30AD</v>
      </c>
      <c r="B953" s="20" t="str">
        <f t="shared" si="954"/>
        <v>Other Factors Influencing Health Status, in the Elderly</v>
      </c>
      <c r="C953" s="20" t="str">
        <f t="shared" si="3"/>
        <v>1</v>
      </c>
      <c r="D953" s="20" t="str">
        <f t="shared" si="4"/>
        <v>30</v>
      </c>
      <c r="E953" s="20" t="str">
        <f t="shared" si="5"/>
        <v>30641</v>
      </c>
      <c r="F953" s="25">
        <v>3064110.0</v>
      </c>
      <c r="G953" s="20" t="s">
        <v>41888</v>
      </c>
      <c r="H953" s="26">
        <v>24818.0</v>
      </c>
      <c r="I953" s="26">
        <v>8037060.0</v>
      </c>
      <c r="J953" s="25">
        <v>0.32</v>
      </c>
      <c r="K953" s="26">
        <v>2571859.0</v>
      </c>
      <c r="L953" s="26">
        <v>8037060.0</v>
      </c>
      <c r="M953" s="25">
        <v>0.32</v>
      </c>
      <c r="N953" s="25">
        <v>1.0</v>
      </c>
      <c r="O953" s="26">
        <v>2571859.0</v>
      </c>
      <c r="P953" s="26">
        <v>5.32730624E10</v>
      </c>
      <c r="Q953" s="26">
        <v>6.5462297626E10</v>
      </c>
      <c r="R953" s="26">
        <v>1.2189235226E10</v>
      </c>
      <c r="S953" s="27">
        <v>0.229</v>
      </c>
      <c r="T953" s="20" t="str">
        <f t="array" ref="T953">INDEX(Sheet10!D:D,MATCH(C953&amp;E953,INDEX(Sheet10!A:A&amp;Sheet10!B:B,0),0))</f>
        <v>D30AD</v>
      </c>
      <c r="U953" s="20" t="str">
        <f>VLOOKUP(T953,Sheet10!D:E,2,FALSE)</f>
        <v>Other Factors Influencing Health Status, in the Elderly</v>
      </c>
      <c r="V953" s="20"/>
      <c r="W953" s="20"/>
      <c r="X953" s="20"/>
      <c r="Y953" s="20"/>
      <c r="Z953" s="20"/>
      <c r="AA953" s="20"/>
      <c r="AB953" s="20"/>
      <c r="AC953" s="20"/>
      <c r="AD953" s="20"/>
      <c r="AE953" s="20"/>
    </row>
    <row r="954">
      <c r="A954" s="20" t="str">
        <f t="shared" ref="A954:B954" si="955">T954</f>
        <v>D30AD</v>
      </c>
      <c r="B954" s="20" t="str">
        <f t="shared" si="955"/>
        <v>Other Factors Influencing Health Status, in the Elderly</v>
      </c>
      <c r="C954" s="20" t="str">
        <f t="shared" si="3"/>
        <v>1</v>
      </c>
      <c r="D954" s="20" t="str">
        <f t="shared" si="4"/>
        <v>30</v>
      </c>
      <c r="E954" s="20" t="str">
        <f t="shared" si="5"/>
        <v>30641</v>
      </c>
      <c r="F954" s="25">
        <v>3064111.0</v>
      </c>
      <c r="G954" s="20" t="s">
        <v>41910</v>
      </c>
      <c r="H954" s="26">
        <v>5016.0</v>
      </c>
      <c r="I954" s="26">
        <v>8037060.0</v>
      </c>
      <c r="J954" s="25">
        <v>0.69</v>
      </c>
      <c r="K954" s="26">
        <v>5545571.0</v>
      </c>
      <c r="L954" s="26">
        <v>8037060.0</v>
      </c>
      <c r="M954" s="25">
        <v>0.69</v>
      </c>
      <c r="N954" s="25">
        <v>1.0</v>
      </c>
      <c r="O954" s="26">
        <v>5545571.0</v>
      </c>
      <c r="P954" s="26">
        <v>2.22222347E10</v>
      </c>
      <c r="Q954" s="26">
        <v>2.8449470142E10</v>
      </c>
      <c r="R954" s="26">
        <v>6.227235442E9</v>
      </c>
      <c r="S954" s="27">
        <v>0.28</v>
      </c>
      <c r="T954" s="20" t="str">
        <f t="array" ref="T954">INDEX(Sheet10!D:D,MATCH(C954&amp;E954,INDEX(Sheet10!A:A&amp;Sheet10!B:B,0),0))</f>
        <v>D30AD</v>
      </c>
      <c r="U954" s="20" t="str">
        <f>VLOOKUP(T954,Sheet10!D:E,2,FALSE)</f>
        <v>Other Factors Influencing Health Status, in the Elderly</v>
      </c>
      <c r="V954" s="20"/>
      <c r="W954" s="20"/>
      <c r="X954" s="20"/>
      <c r="Y954" s="20"/>
      <c r="Z954" s="20"/>
      <c r="AA954" s="20"/>
      <c r="AB954" s="20"/>
      <c r="AC954" s="20"/>
      <c r="AD954" s="20"/>
      <c r="AE954" s="20"/>
    </row>
    <row r="955">
      <c r="A955" s="20" t="str">
        <f t="shared" ref="A955:B955" si="956">T955</f>
        <v>D30AD</v>
      </c>
      <c r="B955" s="20" t="str">
        <f t="shared" si="956"/>
        <v>Other Factors Influencing Health Status, in the Elderly</v>
      </c>
      <c r="C955" s="20" t="str">
        <f t="shared" si="3"/>
        <v>1</v>
      </c>
      <c r="D955" s="20" t="str">
        <f t="shared" si="4"/>
        <v>30</v>
      </c>
      <c r="E955" s="20" t="str">
        <f t="shared" si="5"/>
        <v>30642</v>
      </c>
      <c r="F955" s="25">
        <v>3064210.0</v>
      </c>
      <c r="G955" s="20" t="s">
        <v>41942</v>
      </c>
      <c r="H955" s="26">
        <v>92766.0</v>
      </c>
      <c r="I955" s="26">
        <v>8037060.0</v>
      </c>
      <c r="J955" s="25">
        <v>0.3</v>
      </c>
      <c r="K955" s="26">
        <v>2411118.0</v>
      </c>
      <c r="L955" s="26">
        <v>8037060.0</v>
      </c>
      <c r="M955" s="25">
        <v>0.3</v>
      </c>
      <c r="N955" s="25">
        <v>0.88</v>
      </c>
      <c r="O955" s="26">
        <v>2121784.0</v>
      </c>
      <c r="P955" s="26">
        <v>1.858571979E11</v>
      </c>
      <c r="Q955" s="26">
        <v>2.04152286701E11</v>
      </c>
      <c r="R955" s="26">
        <v>1.8295088801E10</v>
      </c>
      <c r="S955" s="27">
        <v>0.098</v>
      </c>
      <c r="T955" s="20" t="str">
        <f t="array" ref="T955">INDEX(Sheet10!D:D,MATCH(C955&amp;E955,INDEX(Sheet10!A:A&amp;Sheet10!B:B,0),0))</f>
        <v>D30AD</v>
      </c>
      <c r="U955" s="20" t="str">
        <f>VLOOKUP(T955,Sheet10!D:E,2,FALSE)</f>
        <v>Other Factors Influencing Health Status, in the Elderly</v>
      </c>
      <c r="V955" s="20"/>
      <c r="W955" s="20"/>
      <c r="X955" s="20"/>
      <c r="Y955" s="20"/>
      <c r="Z955" s="20"/>
      <c r="AA955" s="20"/>
      <c r="AB955" s="20"/>
      <c r="AC955" s="20"/>
      <c r="AD955" s="20"/>
      <c r="AE955" s="20"/>
    </row>
    <row r="956">
      <c r="A956" s="20" t="str">
        <f t="shared" ref="A956:B956" si="957">T956</f>
        <v>D30AD</v>
      </c>
      <c r="B956" s="20" t="str">
        <f t="shared" si="957"/>
        <v>Other Factors Influencing Health Status, in the Elderly</v>
      </c>
      <c r="C956" s="20" t="str">
        <f t="shared" si="3"/>
        <v>1</v>
      </c>
      <c r="D956" s="20" t="str">
        <f t="shared" si="4"/>
        <v>30</v>
      </c>
      <c r="E956" s="20" t="str">
        <f t="shared" si="5"/>
        <v>30642</v>
      </c>
      <c r="F956" s="25">
        <v>3064211.0</v>
      </c>
      <c r="G956" s="20" t="s">
        <v>41959</v>
      </c>
      <c r="H956" s="26">
        <v>13239.0</v>
      </c>
      <c r="I956" s="26">
        <v>8037060.0</v>
      </c>
      <c r="J956" s="25">
        <v>0.57</v>
      </c>
      <c r="K956" s="26">
        <v>4581124.0</v>
      </c>
      <c r="L956" s="26">
        <v>8037060.0</v>
      </c>
      <c r="M956" s="25">
        <v>0.57</v>
      </c>
      <c r="N956" s="25">
        <v>1.0</v>
      </c>
      <c r="O956" s="26">
        <v>4581124.0</v>
      </c>
      <c r="P956" s="26">
        <v>5.8809926E10</v>
      </c>
      <c r="Q956" s="26">
        <v>6.1911978478E10</v>
      </c>
      <c r="R956" s="26">
        <v>3.102052478E9</v>
      </c>
      <c r="S956" s="27">
        <v>0.053</v>
      </c>
      <c r="T956" s="20" t="str">
        <f t="array" ref="T956">INDEX(Sheet10!D:D,MATCH(C956&amp;E956,INDEX(Sheet10!A:A&amp;Sheet10!B:B,0),0))</f>
        <v>D30AD</v>
      </c>
      <c r="U956" s="20" t="str">
        <f>VLOOKUP(T956,Sheet10!D:E,2,FALSE)</f>
        <v>Other Factors Influencing Health Status, in the Elderly</v>
      </c>
      <c r="V956" s="20"/>
      <c r="W956" s="20"/>
      <c r="X956" s="20"/>
      <c r="Y956" s="20"/>
      <c r="Z956" s="20"/>
      <c r="AA956" s="20"/>
      <c r="AB956" s="20"/>
      <c r="AC956" s="20"/>
      <c r="AD956" s="20"/>
      <c r="AE956" s="20"/>
    </row>
    <row r="957">
      <c r="A957" s="20" t="str">
        <f t="shared" ref="A957:B957" si="958">T957</f>
        <v>D30AD</v>
      </c>
      <c r="B957" s="20" t="str">
        <f t="shared" si="958"/>
        <v>Other Factors Influencing Health Status, in the Elderly</v>
      </c>
      <c r="C957" s="20" t="str">
        <f t="shared" si="3"/>
        <v>1</v>
      </c>
      <c r="D957" s="20" t="str">
        <f t="shared" si="4"/>
        <v>30</v>
      </c>
      <c r="E957" s="20" t="str">
        <f t="shared" si="5"/>
        <v>30642</v>
      </c>
      <c r="F957" s="25">
        <v>3064212.0</v>
      </c>
      <c r="G957" s="20" t="s">
        <v>41972</v>
      </c>
      <c r="H957" s="26">
        <v>1481.0</v>
      </c>
      <c r="I957" s="26">
        <v>8037060.0</v>
      </c>
      <c r="J957" s="25">
        <v>0.98</v>
      </c>
      <c r="K957" s="26">
        <v>7876319.0</v>
      </c>
      <c r="L957" s="26">
        <v>8037060.0</v>
      </c>
      <c r="M957" s="25">
        <v>0.98</v>
      </c>
      <c r="N957" s="25">
        <v>1.0</v>
      </c>
      <c r="O957" s="26">
        <v>7876319.0</v>
      </c>
      <c r="P957" s="26">
        <v>1.14429678E10</v>
      </c>
      <c r="Q957" s="26">
        <v>1.1858623143E10</v>
      </c>
      <c r="R957" s="26">
        <v>4.15655343E8</v>
      </c>
      <c r="S957" s="27">
        <v>0.036</v>
      </c>
      <c r="T957" s="20" t="str">
        <f t="array" ref="T957">INDEX(Sheet10!D:D,MATCH(C957&amp;E957,INDEX(Sheet10!A:A&amp;Sheet10!B:B,0),0))</f>
        <v>D30AD</v>
      </c>
      <c r="U957" s="20" t="str">
        <f>VLOOKUP(T957,Sheet10!D:E,2,FALSE)</f>
        <v>Other Factors Influencing Health Status, in the Elderly</v>
      </c>
      <c r="V957" s="20"/>
      <c r="W957" s="20"/>
      <c r="X957" s="20"/>
      <c r="Y957" s="20"/>
      <c r="Z957" s="20"/>
      <c r="AA957" s="20"/>
      <c r="AB957" s="20"/>
      <c r="AC957" s="20"/>
      <c r="AD957" s="20"/>
      <c r="AE957" s="20"/>
    </row>
    <row r="958">
      <c r="A958" s="20" t="str">
        <f t="shared" ref="A958:B958" si="959">T958</f>
        <v>E : Spinal</v>
      </c>
      <c r="B958" s="20" t="str">
        <f t="shared" si="959"/>
        <v>Multiple Significant Trauma w/ Spinal Proc.</v>
      </c>
      <c r="C958" s="20" t="str">
        <f t="shared" si="3"/>
        <v>1</v>
      </c>
      <c r="D958" s="20" t="str">
        <f t="shared" si="4"/>
        <v>31</v>
      </c>
      <c r="E958" s="20" t="str">
        <f t="shared" si="5"/>
        <v>31051</v>
      </c>
      <c r="F958" s="25">
        <v>3105119.0</v>
      </c>
      <c r="G958" s="20" t="s">
        <v>27794</v>
      </c>
      <c r="H958" s="25">
        <v>336.0</v>
      </c>
      <c r="I958" s="26">
        <v>8037060.0</v>
      </c>
      <c r="J958" s="25">
        <v>7.99</v>
      </c>
      <c r="K958" s="26">
        <v>6.4216109E7</v>
      </c>
      <c r="L958" s="26">
        <v>8037060.0</v>
      </c>
      <c r="M958" s="25">
        <v>7.99</v>
      </c>
      <c r="N958" s="25">
        <v>1.0</v>
      </c>
      <c r="O958" s="26">
        <v>6.4216109E7</v>
      </c>
      <c r="P958" s="26">
        <v>1.87548075E10</v>
      </c>
      <c r="Q958" s="26">
        <v>2.1654375767E10</v>
      </c>
      <c r="R958" s="26">
        <v>2.899568267E9</v>
      </c>
      <c r="S958" s="27">
        <v>0.155</v>
      </c>
      <c r="T958" s="20" t="str">
        <f t="array" ref="T958">INDEX(Sheet10!D:D,MATCH(C958&amp;E958,INDEX(Sheet10!A:A&amp;Sheet10!B:B,0),0))</f>
        <v>E : Spinal</v>
      </c>
      <c r="U958" s="20" t="str">
        <f>VLOOKUP(T958,Sheet10!D:E,2,FALSE)</f>
        <v>Multiple Significant Trauma w/ Spinal Proc.</v>
      </c>
      <c r="V958" s="20"/>
      <c r="W958" s="20"/>
      <c r="X958" s="20"/>
      <c r="Y958" s="20"/>
      <c r="Z958" s="20"/>
      <c r="AA958" s="20"/>
      <c r="AB958" s="20"/>
      <c r="AC958" s="20"/>
      <c r="AD958" s="20"/>
      <c r="AE958" s="20"/>
    </row>
    <row r="959">
      <c r="A959" s="20" t="str">
        <f t="shared" ref="A959:B959" si="960">T959</f>
        <v>A : Intracranial</v>
      </c>
      <c r="B959" s="20" t="str">
        <f t="shared" si="960"/>
        <v>Multiple Significant Trauma w/ Other OR Proc.</v>
      </c>
      <c r="C959" s="20" t="str">
        <f t="shared" si="3"/>
        <v>1</v>
      </c>
      <c r="D959" s="20" t="str">
        <f t="shared" si="4"/>
        <v>31</v>
      </c>
      <c r="E959" s="20" t="str">
        <f t="shared" si="5"/>
        <v>31091</v>
      </c>
      <c r="F959" s="25">
        <v>3109119.0</v>
      </c>
      <c r="G959" s="20" t="s">
        <v>27798</v>
      </c>
      <c r="H959" s="26">
        <v>26647.0</v>
      </c>
      <c r="I959" s="26">
        <v>8037060.0</v>
      </c>
      <c r="J959" s="25">
        <v>2.61</v>
      </c>
      <c r="K959" s="26">
        <v>2.0976727E7</v>
      </c>
      <c r="L959" s="26">
        <v>8037060.0</v>
      </c>
      <c r="M959" s="25">
        <v>2.61</v>
      </c>
      <c r="N959" s="25">
        <v>1.61</v>
      </c>
      <c r="O959" s="26">
        <v>3.377253E7</v>
      </c>
      <c r="P959" s="26">
        <v>4.530427803E11</v>
      </c>
      <c r="Q959" s="26">
        <v>9.11442194988E11</v>
      </c>
      <c r="R959" s="26">
        <v>4.58399414688E11</v>
      </c>
      <c r="S959" s="27">
        <v>1.012</v>
      </c>
      <c r="T959" s="20" t="str">
        <f t="array" ref="T959">INDEX(Sheet10!D:D,MATCH(C959&amp;E959,INDEX(Sheet10!A:A&amp;Sheet10!B:B,0),0))</f>
        <v>A : Intracranial</v>
      </c>
      <c r="U959" s="20" t="str">
        <f>VLOOKUP(T959,Sheet10!D:E,2,FALSE)</f>
        <v>Multiple Significant Trauma w/ Other OR Proc.</v>
      </c>
      <c r="V959" s="20"/>
      <c r="W959" s="20"/>
      <c r="X959" s="20"/>
      <c r="Y959" s="20"/>
      <c r="Z959" s="20"/>
      <c r="AA959" s="20"/>
      <c r="AB959" s="20"/>
      <c r="AC959" s="20"/>
      <c r="AD959" s="20"/>
      <c r="AE959" s="20"/>
    </row>
    <row r="960">
      <c r="A960" s="20" t="str">
        <f t="shared" ref="A960:B960" si="961">T960</f>
        <v>0 : Not Significant Trauma</v>
      </c>
      <c r="B960" s="20" t="str">
        <f t="shared" si="961"/>
        <v>Multiple Significant Trauma Diagnosis</v>
      </c>
      <c r="C960" s="20" t="str">
        <f t="shared" si="3"/>
        <v>1</v>
      </c>
      <c r="D960" s="20" t="str">
        <f t="shared" si="4"/>
        <v>31</v>
      </c>
      <c r="E960" s="20" t="str">
        <f t="shared" si="5"/>
        <v>31611</v>
      </c>
      <c r="F960" s="25">
        <v>3161119.0</v>
      </c>
      <c r="G960" s="20" t="s">
        <v>27829</v>
      </c>
      <c r="H960" s="25">
        <v>576.0</v>
      </c>
      <c r="I960" s="26">
        <v>8037060.0</v>
      </c>
      <c r="J960" s="25">
        <v>1.59</v>
      </c>
      <c r="K960" s="26">
        <v>1.2778925E7</v>
      </c>
      <c r="L960" s="26">
        <v>8037060.0</v>
      </c>
      <c r="M960" s="25">
        <v>1.59</v>
      </c>
      <c r="N960" s="25">
        <v>1.0</v>
      </c>
      <c r="O960" s="26">
        <v>1.2778925E7</v>
      </c>
      <c r="P960" s="26">
        <v>5.9018094E9</v>
      </c>
      <c r="Q960" s="26">
        <v>7.40929703E9</v>
      </c>
      <c r="R960" s="26">
        <v>1.50748763E9</v>
      </c>
      <c r="S960" s="27">
        <v>0.255</v>
      </c>
      <c r="T960" s="20" t="str">
        <f t="array" ref="T960">INDEX(Sheet10!D:D,MATCH(C960&amp;E960,INDEX(Sheet10!A:A&amp;Sheet10!B:B,0),0))</f>
        <v>0 : Not Significant Trauma</v>
      </c>
      <c r="U960" s="20" t="str">
        <f>VLOOKUP(T960,Sheet10!D:E,2,FALSE)</f>
        <v>Multiple Significant Trauma Diagnosis</v>
      </c>
      <c r="V960" s="20"/>
      <c r="W960" s="20"/>
      <c r="X960" s="20"/>
      <c r="Y960" s="20"/>
      <c r="Z960" s="20"/>
      <c r="AA960" s="20"/>
      <c r="AB960" s="20"/>
      <c r="AC960" s="20"/>
      <c r="AD960" s="20"/>
      <c r="AE960" s="20"/>
    </row>
    <row r="961">
      <c r="A961" s="20" t="str">
        <f t="shared" ref="A961:B961" si="962">T961</f>
        <v>32CX</v>
      </c>
      <c r="B961" s="20" t="str">
        <f t="shared" si="962"/>
        <v>Electrical Injury w/ Proc.</v>
      </c>
      <c r="C961" s="20" t="str">
        <f t="shared" si="3"/>
        <v>1</v>
      </c>
      <c r="D961" s="20" t="str">
        <f t="shared" si="4"/>
        <v>32</v>
      </c>
      <c r="E961" s="20" t="str">
        <f t="shared" si="5"/>
        <v>32011</v>
      </c>
      <c r="F961" s="25">
        <v>3201119.0</v>
      </c>
      <c r="G961" s="20" t="s">
        <v>27864</v>
      </c>
      <c r="H961" s="25">
        <v>19.0</v>
      </c>
      <c r="I961" s="26">
        <v>8037060.0</v>
      </c>
      <c r="J961" s="25">
        <v>1.23</v>
      </c>
      <c r="K961" s="26">
        <v>9885584.0</v>
      </c>
      <c r="L961" s="26">
        <v>8037060.0</v>
      </c>
      <c r="M961" s="25">
        <v>1.23</v>
      </c>
      <c r="N961" s="25">
        <v>1.0</v>
      </c>
      <c r="O961" s="26">
        <v>9885584.0</v>
      </c>
      <c r="P961" s="26">
        <v>1.375343E8</v>
      </c>
      <c r="Q961" s="26">
        <v>1.89506092E8</v>
      </c>
      <c r="R961" s="26">
        <v>5.1971792E7</v>
      </c>
      <c r="S961" s="27">
        <v>0.378</v>
      </c>
      <c r="T961" s="20" t="str">
        <f t="array" ref="T961">INDEX(Sheet10!D:D,MATCH(C961&amp;E961,INDEX(Sheet10!A:A&amp;Sheet10!B:B,0),0))</f>
        <v>32CX</v>
      </c>
      <c r="U961" s="20" t="str">
        <f>VLOOKUP(T961,Sheet10!D:E,2,FALSE)</f>
        <v>Electrical Injury w/ Proc.</v>
      </c>
      <c r="V961" s="20"/>
      <c r="W961" s="20"/>
      <c r="X961" s="20"/>
      <c r="Y961" s="20"/>
      <c r="Z961" s="20"/>
      <c r="AA961" s="20"/>
      <c r="AB961" s="20"/>
      <c r="AC961" s="20"/>
      <c r="AD961" s="20"/>
      <c r="AE961" s="20"/>
    </row>
    <row r="962">
      <c r="A962" s="20" t="str">
        <f t="shared" ref="A962:B962" si="963">T962</f>
        <v>D32AB</v>
      </c>
      <c r="B962" s="20" t="str">
        <f t="shared" si="963"/>
        <v>Extensive Burns w/ Skin Graft</v>
      </c>
      <c r="C962" s="20" t="str">
        <f t="shared" si="3"/>
        <v>1</v>
      </c>
      <c r="D962" s="20" t="str">
        <f t="shared" si="4"/>
        <v>32</v>
      </c>
      <c r="E962" s="20" t="str">
        <f t="shared" si="5"/>
        <v>32021</v>
      </c>
      <c r="F962" s="25">
        <v>3202119.0</v>
      </c>
      <c r="G962" s="20" t="s">
        <v>27875</v>
      </c>
      <c r="H962" s="25">
        <v>301.0</v>
      </c>
      <c r="I962" s="26">
        <v>8037060.0</v>
      </c>
      <c r="J962" s="25">
        <v>4.47</v>
      </c>
      <c r="K962" s="26">
        <v>3.5925658E7</v>
      </c>
      <c r="L962" s="26">
        <v>8037060.0</v>
      </c>
      <c r="M962" s="25">
        <v>4.47</v>
      </c>
      <c r="N962" s="25">
        <v>1.0</v>
      </c>
      <c r="O962" s="26">
        <v>3.5925658E7</v>
      </c>
      <c r="P962" s="26">
        <v>1.04979297E10</v>
      </c>
      <c r="Q962" s="26">
        <v>1.1226183369E10</v>
      </c>
      <c r="R962" s="26">
        <v>7.28253669E8</v>
      </c>
      <c r="S962" s="27">
        <v>0.069</v>
      </c>
      <c r="T962" s="20" t="str">
        <f t="array" ref="T962">INDEX(Sheet10!D:D,MATCH(C962&amp;E962,INDEX(Sheet10!A:A&amp;Sheet10!B:B,0),0))</f>
        <v>D32AB</v>
      </c>
      <c r="U962" s="20" t="str">
        <f>VLOOKUP(T962,Sheet10!D:E,2,FALSE)</f>
        <v>Extensive Burns w/ Skin Graft</v>
      </c>
      <c r="V962" s="20"/>
      <c r="W962" s="20"/>
      <c r="X962" s="20"/>
      <c r="Y962" s="20"/>
      <c r="Z962" s="20"/>
      <c r="AA962" s="20"/>
      <c r="AB962" s="20"/>
      <c r="AC962" s="20"/>
      <c r="AD962" s="20"/>
      <c r="AE962" s="20"/>
    </row>
    <row r="963">
      <c r="A963" s="20" t="str">
        <f t="shared" ref="A963:B963" si="964">T963</f>
        <v>32BX</v>
      </c>
      <c r="B963" s="20" t="str">
        <f t="shared" si="964"/>
        <v>Full Thickness Burns w/ Skin Graft or Inhalation Injury</v>
      </c>
      <c r="C963" s="20" t="str">
        <f t="shared" si="3"/>
        <v>1</v>
      </c>
      <c r="D963" s="20" t="str">
        <f t="shared" si="4"/>
        <v>32</v>
      </c>
      <c r="E963" s="20" t="str">
        <f t="shared" si="5"/>
        <v>32031</v>
      </c>
      <c r="F963" s="25">
        <v>3203110.0</v>
      </c>
      <c r="G963" s="20" t="s">
        <v>42021</v>
      </c>
      <c r="H963" s="25">
        <v>462.0</v>
      </c>
      <c r="I963" s="26">
        <v>8037060.0</v>
      </c>
      <c r="J963" s="25">
        <v>3.2</v>
      </c>
      <c r="K963" s="26">
        <v>2.5718592E7</v>
      </c>
      <c r="L963" s="26">
        <v>8037060.0</v>
      </c>
      <c r="M963" s="25">
        <v>3.2</v>
      </c>
      <c r="N963" s="25">
        <v>1.0</v>
      </c>
      <c r="O963" s="26">
        <v>2.5718592E7</v>
      </c>
      <c r="P963" s="26">
        <v>1.19768472E10</v>
      </c>
      <c r="Q963" s="26">
        <v>1.2236021858E10</v>
      </c>
      <c r="R963" s="26">
        <v>2.59174658E8</v>
      </c>
      <c r="S963" s="27">
        <v>0.022</v>
      </c>
      <c r="T963" s="20" t="str">
        <f t="array" ref="T963">INDEX(Sheet10!D:D,MATCH(C963&amp;E963,INDEX(Sheet10!A:A&amp;Sheet10!B:B,0),0))</f>
        <v>32BX</v>
      </c>
      <c r="U963" s="20" t="str">
        <f>VLOOKUP(T963,Sheet10!D:E,2,FALSE)</f>
        <v>Full Thickness Burns w/ Skin Graft or Inhalation Injury</v>
      </c>
      <c r="V963" s="20"/>
      <c r="W963" s="20"/>
      <c r="X963" s="20"/>
      <c r="Y963" s="20"/>
      <c r="Z963" s="20"/>
      <c r="AA963" s="20"/>
      <c r="AB963" s="20"/>
      <c r="AC963" s="20"/>
      <c r="AD963" s="20"/>
      <c r="AE963" s="20"/>
    </row>
    <row r="964">
      <c r="A964" s="20" t="str">
        <f t="shared" ref="A964:B964" si="965">T964</f>
        <v>32BX</v>
      </c>
      <c r="B964" s="20" t="str">
        <f t="shared" si="965"/>
        <v>Full Thickness Burns w/ Skin Graft or Inhalation Injury</v>
      </c>
      <c r="C964" s="20" t="str">
        <f t="shared" si="3"/>
        <v>1</v>
      </c>
      <c r="D964" s="20" t="str">
        <f t="shared" si="4"/>
        <v>32</v>
      </c>
      <c r="E964" s="20" t="str">
        <f t="shared" si="5"/>
        <v>32031</v>
      </c>
      <c r="F964" s="25">
        <v>3203111.0</v>
      </c>
      <c r="G964" s="20" t="s">
        <v>42026</v>
      </c>
      <c r="H964" s="25">
        <v>168.0</v>
      </c>
      <c r="I964" s="26">
        <v>8037060.0</v>
      </c>
      <c r="J964" s="25">
        <v>6.3</v>
      </c>
      <c r="K964" s="26">
        <v>5.0633478E7</v>
      </c>
      <c r="L964" s="26">
        <v>8037060.0</v>
      </c>
      <c r="M964" s="25">
        <v>6.3</v>
      </c>
      <c r="N964" s="25">
        <v>1.0</v>
      </c>
      <c r="O964" s="26">
        <v>5.0633478E7</v>
      </c>
      <c r="P964" s="26">
        <v>9.2549055E9</v>
      </c>
      <c r="Q964" s="26">
        <v>9.304867203E9</v>
      </c>
      <c r="R964" s="26">
        <v>4.9961703E7</v>
      </c>
      <c r="S964" s="27">
        <v>0.005</v>
      </c>
      <c r="T964" s="20" t="str">
        <f t="array" ref="T964">INDEX(Sheet10!D:D,MATCH(C964&amp;E964,INDEX(Sheet10!A:A&amp;Sheet10!B:B,0),0))</f>
        <v>32BX</v>
      </c>
      <c r="U964" s="20" t="str">
        <f>VLOOKUP(T964,Sheet10!D:E,2,FALSE)</f>
        <v>Full Thickness Burns w/ Skin Graft or Inhalation Injury</v>
      </c>
      <c r="V964" s="20"/>
      <c r="W964" s="20"/>
      <c r="X964" s="20"/>
      <c r="Y964" s="20"/>
      <c r="Z964" s="20"/>
      <c r="AA964" s="20"/>
      <c r="AB964" s="20"/>
      <c r="AC964" s="20"/>
      <c r="AD964" s="20"/>
      <c r="AE964" s="20"/>
    </row>
    <row r="965">
      <c r="A965" s="20" t="str">
        <f t="shared" ref="A965:B965" si="966">T965</f>
        <v>32PCX</v>
      </c>
      <c r="B965" s="20" t="str">
        <f t="shared" si="966"/>
        <v>Full Thickness Burns w/ Debridement</v>
      </c>
      <c r="C965" s="20" t="str">
        <f t="shared" si="3"/>
        <v>1</v>
      </c>
      <c r="D965" s="20" t="str">
        <f t="shared" si="4"/>
        <v>32</v>
      </c>
      <c r="E965" s="20" t="str">
        <f t="shared" si="5"/>
        <v>32041</v>
      </c>
      <c r="F965" s="25">
        <v>3204110.0</v>
      </c>
      <c r="G965" s="20" t="s">
        <v>42034</v>
      </c>
      <c r="H965" s="26">
        <v>3294.0</v>
      </c>
      <c r="I965" s="26">
        <v>8037060.0</v>
      </c>
      <c r="J965" s="25">
        <v>0.99</v>
      </c>
      <c r="K965" s="26">
        <v>7956689.0</v>
      </c>
      <c r="L965" s="26">
        <v>8037060.0</v>
      </c>
      <c r="M965" s="25">
        <v>0.99</v>
      </c>
      <c r="N965" s="25">
        <v>1.0</v>
      </c>
      <c r="O965" s="26">
        <v>7956689.0</v>
      </c>
      <c r="P965" s="26">
        <v>1.92639464E10</v>
      </c>
      <c r="Q965" s="26">
        <v>2.6840139134E10</v>
      </c>
      <c r="R965" s="26">
        <v>7.576192734E9</v>
      </c>
      <c r="S965" s="27">
        <v>0.393</v>
      </c>
      <c r="T965" s="20" t="str">
        <f t="array" ref="T965">INDEX(Sheet10!D:D,MATCH(C965&amp;E965,INDEX(Sheet10!A:A&amp;Sheet10!B:B,0),0))</f>
        <v>32PCX</v>
      </c>
      <c r="U965" s="20" t="str">
        <f>VLOOKUP(T965,Sheet10!D:E,2,FALSE)</f>
        <v>Full Thickness Burns w/ Debridement</v>
      </c>
      <c r="V965" s="20"/>
      <c r="W965" s="20"/>
      <c r="X965" s="20"/>
      <c r="Y965" s="20"/>
      <c r="Z965" s="20"/>
      <c r="AA965" s="20"/>
      <c r="AB965" s="20"/>
      <c r="AC965" s="20"/>
      <c r="AD965" s="20"/>
      <c r="AE965" s="20"/>
    </row>
    <row r="966">
      <c r="A966" s="20" t="str">
        <f t="shared" ref="A966:B966" si="967">T966</f>
        <v>32PCX</v>
      </c>
      <c r="B966" s="20" t="str">
        <f t="shared" si="967"/>
        <v>Full Thickness Burns w/ Debridement</v>
      </c>
      <c r="C966" s="20" t="str">
        <f t="shared" si="3"/>
        <v>1</v>
      </c>
      <c r="D966" s="20" t="str">
        <f t="shared" si="4"/>
        <v>32</v>
      </c>
      <c r="E966" s="20" t="str">
        <f t="shared" si="5"/>
        <v>32041</v>
      </c>
      <c r="F966" s="25">
        <v>3204111.0</v>
      </c>
      <c r="G966" s="20" t="s">
        <v>42040</v>
      </c>
      <c r="H966" s="18" t="e">
        <v>#N/A</v>
      </c>
      <c r="I966" s="26">
        <v>8037060.0</v>
      </c>
      <c r="J966" s="25">
        <v>1.23</v>
      </c>
      <c r="K966" s="26">
        <v>9885584.0</v>
      </c>
      <c r="L966" s="26">
        <v>8037060.0</v>
      </c>
      <c r="M966" s="25">
        <v>1.23</v>
      </c>
      <c r="N966" s="25">
        <v>1.0</v>
      </c>
      <c r="O966" s="26">
        <v>9885584.0</v>
      </c>
      <c r="P966" s="18" t="e">
        <v>#N/A</v>
      </c>
      <c r="Q966" s="18" t="e">
        <v>#N/A</v>
      </c>
      <c r="R966" s="18" t="e">
        <v>#N/A</v>
      </c>
      <c r="S966" s="18" t="e">
        <v>#N/A</v>
      </c>
      <c r="T966" s="20" t="str">
        <f t="array" ref="T966">INDEX(Sheet10!D:D,MATCH(C966&amp;E966,INDEX(Sheet10!A:A&amp;Sheet10!B:B,0),0))</f>
        <v>32PCX</v>
      </c>
      <c r="U966" s="20" t="str">
        <f>VLOOKUP(T966,Sheet10!D:E,2,FALSE)</f>
        <v>Full Thickness Burns w/ Debridement</v>
      </c>
      <c r="V966" s="20"/>
      <c r="W966" s="20"/>
      <c r="X966" s="20"/>
      <c r="Y966" s="20"/>
      <c r="Z966" s="20"/>
      <c r="AA966" s="20"/>
      <c r="AB966" s="20"/>
      <c r="AC966" s="20"/>
      <c r="AD966" s="20"/>
      <c r="AE966" s="20"/>
    </row>
    <row r="967">
      <c r="A967" s="20" t="str">
        <f t="shared" ref="A967:B967" si="968">T967</f>
        <v>32CX</v>
      </c>
      <c r="B967" s="20" t="str">
        <f t="shared" si="968"/>
        <v>Electrical Injury w/ Proc.</v>
      </c>
      <c r="C967" s="20" t="str">
        <f t="shared" si="3"/>
        <v>1</v>
      </c>
      <c r="D967" s="20" t="str">
        <f t="shared" si="4"/>
        <v>32</v>
      </c>
      <c r="E967" s="20" t="str">
        <f t="shared" si="5"/>
        <v>32611</v>
      </c>
      <c r="F967" s="25">
        <v>3261119.0</v>
      </c>
      <c r="G967" s="20" t="s">
        <v>27908</v>
      </c>
      <c r="H967" s="25">
        <v>280.0</v>
      </c>
      <c r="I967" s="26">
        <v>8037060.0</v>
      </c>
      <c r="J967" s="25">
        <v>0.98</v>
      </c>
      <c r="K967" s="26">
        <v>7876319.0</v>
      </c>
      <c r="L967" s="26">
        <v>8037060.0</v>
      </c>
      <c r="M967" s="25">
        <v>0.98</v>
      </c>
      <c r="N967" s="25">
        <v>1.0</v>
      </c>
      <c r="O967" s="26">
        <v>7876319.0</v>
      </c>
      <c r="P967" s="26">
        <v>2.0092513E9</v>
      </c>
      <c r="Q967" s="26">
        <v>2.219651264E9</v>
      </c>
      <c r="R967" s="26">
        <v>2.10399964E8</v>
      </c>
      <c r="S967" s="27">
        <v>0.105</v>
      </c>
      <c r="T967" s="20" t="str">
        <f t="array" ref="T967">INDEX(Sheet10!D:D,MATCH(C967&amp;E967,INDEX(Sheet10!A:A&amp;Sheet10!B:B,0),0))</f>
        <v>32CX</v>
      </c>
      <c r="U967" s="20" t="str">
        <f>VLOOKUP(T967,Sheet10!D:E,2,FALSE)</f>
        <v>Electrical Injury w/ Proc.</v>
      </c>
      <c r="V967" s="20"/>
      <c r="W967" s="20"/>
      <c r="X967" s="20"/>
      <c r="Y967" s="20"/>
      <c r="Z967" s="20"/>
      <c r="AA967" s="20"/>
      <c r="AB967" s="20"/>
      <c r="AC967" s="20"/>
      <c r="AD967" s="20"/>
      <c r="AE967" s="20"/>
    </row>
    <row r="968">
      <c r="A968" s="20" t="str">
        <f t="shared" ref="A968:B968" si="969">T968</f>
        <v>D32AB</v>
      </c>
      <c r="B968" s="20" t="str">
        <f t="shared" si="969"/>
        <v>Extensive Burns w/ Skin Graft</v>
      </c>
      <c r="C968" s="20" t="str">
        <f t="shared" si="3"/>
        <v>1</v>
      </c>
      <c r="D968" s="20" t="str">
        <f t="shared" si="4"/>
        <v>32</v>
      </c>
      <c r="E968" s="20" t="str">
        <f t="shared" si="5"/>
        <v>32621</v>
      </c>
      <c r="F968" s="25">
        <v>3262110.0</v>
      </c>
      <c r="G968" s="20" t="s">
        <v>42053</v>
      </c>
      <c r="H968" s="26">
        <v>2780.0</v>
      </c>
      <c r="I968" s="26">
        <v>8037060.0</v>
      </c>
      <c r="J968" s="25">
        <v>0.92</v>
      </c>
      <c r="K968" s="26">
        <v>7394095.0</v>
      </c>
      <c r="L968" s="26">
        <v>8037060.0</v>
      </c>
      <c r="M968" s="25">
        <v>0.92</v>
      </c>
      <c r="N968" s="25">
        <v>1.0</v>
      </c>
      <c r="O968" s="26">
        <v>7394095.0</v>
      </c>
      <c r="P968" s="26">
        <v>1.68148473E10</v>
      </c>
      <c r="Q968" s="26">
        <v>2.1210075436E10</v>
      </c>
      <c r="R968" s="26">
        <v>4.395228136E9</v>
      </c>
      <c r="S968" s="27">
        <v>0.261</v>
      </c>
      <c r="T968" s="20" t="str">
        <f t="array" ref="T968">INDEX(Sheet10!D:D,MATCH(C968&amp;E968,INDEX(Sheet10!A:A&amp;Sheet10!B:B,0),0))</f>
        <v>D32AB</v>
      </c>
      <c r="U968" s="20" t="str">
        <f>VLOOKUP(T968,Sheet10!D:E,2,FALSE)</f>
        <v>Extensive Burns w/ Skin Graft</v>
      </c>
      <c r="V968" s="20"/>
      <c r="W968" s="20"/>
      <c r="X968" s="20"/>
      <c r="Y968" s="20"/>
      <c r="Z968" s="20"/>
      <c r="AA968" s="20"/>
      <c r="AB968" s="20"/>
      <c r="AC968" s="20"/>
      <c r="AD968" s="20"/>
      <c r="AE968" s="20"/>
    </row>
    <row r="969">
      <c r="A969" s="20" t="str">
        <f t="shared" ref="A969:B969" si="970">T969</f>
        <v>D32AB</v>
      </c>
      <c r="B969" s="20" t="str">
        <f t="shared" si="970"/>
        <v>Extensive Burns w/ Skin Graft</v>
      </c>
      <c r="C969" s="20" t="str">
        <f t="shared" si="3"/>
        <v>1</v>
      </c>
      <c r="D969" s="20" t="str">
        <f t="shared" si="4"/>
        <v>32</v>
      </c>
      <c r="E969" s="20" t="str">
        <f t="shared" si="5"/>
        <v>32621</v>
      </c>
      <c r="F969" s="25">
        <v>3262111.0</v>
      </c>
      <c r="G969" s="20" t="s">
        <v>42061</v>
      </c>
      <c r="H969" s="25">
        <v>314.0</v>
      </c>
      <c r="I969" s="26">
        <v>8037060.0</v>
      </c>
      <c r="J969" s="25">
        <v>2.05</v>
      </c>
      <c r="K969" s="26">
        <v>1.6475973E7</v>
      </c>
      <c r="L969" s="26">
        <v>8037060.0</v>
      </c>
      <c r="M969" s="25">
        <v>2.05</v>
      </c>
      <c r="N969" s="25">
        <v>1.11</v>
      </c>
      <c r="O969" s="26">
        <v>1.828833E7</v>
      </c>
      <c r="P969" s="26">
        <v>5.8730782E9</v>
      </c>
      <c r="Q969" s="26">
        <v>6.030783784E9</v>
      </c>
      <c r="R969" s="26">
        <v>1.57705584E8</v>
      </c>
      <c r="S969" s="27">
        <v>0.027</v>
      </c>
      <c r="T969" s="20" t="str">
        <f t="array" ref="T969">INDEX(Sheet10!D:D,MATCH(C969&amp;E969,INDEX(Sheet10!A:A&amp;Sheet10!B:B,0),0))</f>
        <v>D32AB</v>
      </c>
      <c r="U969" s="20" t="str">
        <f>VLOOKUP(T969,Sheet10!D:E,2,FALSE)</f>
        <v>Extensive Burns w/ Skin Graft</v>
      </c>
      <c r="V969" s="20"/>
      <c r="W969" s="20"/>
      <c r="X969" s="20"/>
      <c r="Y969" s="20"/>
      <c r="Z969" s="20"/>
      <c r="AA969" s="20"/>
      <c r="AB969" s="20"/>
      <c r="AC969" s="20"/>
      <c r="AD969" s="20"/>
      <c r="AE969" s="20"/>
    </row>
    <row r="970">
      <c r="A970" s="20" t="str">
        <f t="shared" ref="A970:B970" si="971">T970</f>
        <v>D32AC</v>
      </c>
      <c r="B970" s="20" t="str">
        <f t="shared" si="971"/>
        <v>Full Thickness Burns w/ Skin Graft or Inhalation Injury</v>
      </c>
      <c r="C970" s="20" t="str">
        <f t="shared" si="3"/>
        <v>1</v>
      </c>
      <c r="D970" s="20" t="str">
        <f t="shared" si="4"/>
        <v>32</v>
      </c>
      <c r="E970" s="20" t="str">
        <f t="shared" si="5"/>
        <v>32631</v>
      </c>
      <c r="F970" s="25">
        <v>3263110.0</v>
      </c>
      <c r="G970" s="20" t="s">
        <v>42069</v>
      </c>
      <c r="H970" s="25">
        <v>731.0</v>
      </c>
      <c r="I970" s="26">
        <v>8037060.0</v>
      </c>
      <c r="J970" s="25">
        <v>0.81</v>
      </c>
      <c r="K970" s="26">
        <v>6510019.0</v>
      </c>
      <c r="L970" s="26">
        <v>8037060.0</v>
      </c>
      <c r="M970" s="25">
        <v>0.81</v>
      </c>
      <c r="N970" s="25">
        <v>1.0</v>
      </c>
      <c r="O970" s="26">
        <v>6510019.0</v>
      </c>
      <c r="P970" s="26">
        <v>4.3591314E9</v>
      </c>
      <c r="Q970" s="26">
        <v>4.851059861E9</v>
      </c>
      <c r="R970" s="26">
        <v>4.91928461E8</v>
      </c>
      <c r="S970" s="27">
        <v>0.113</v>
      </c>
      <c r="T970" s="20" t="str">
        <f t="array" ref="T970">INDEX(Sheet10!D:D,MATCH(C970&amp;E970,INDEX(Sheet10!A:A&amp;Sheet10!B:B,0),0))</f>
        <v>D32AC</v>
      </c>
      <c r="U970" s="20" t="str">
        <f>VLOOKUP(T970,Sheet10!D:E,2,FALSE)</f>
        <v>Full Thickness Burns w/ Skin Graft or Inhalation Injury</v>
      </c>
      <c r="V970" s="20"/>
      <c r="W970" s="20"/>
      <c r="X970" s="20"/>
      <c r="Y970" s="20"/>
      <c r="Z970" s="20"/>
      <c r="AA970" s="20"/>
      <c r="AB970" s="20"/>
      <c r="AC970" s="20"/>
      <c r="AD970" s="20"/>
      <c r="AE970" s="20"/>
    </row>
    <row r="971">
      <c r="A971" s="20" t="str">
        <f t="shared" ref="A971:B971" si="972">T971</f>
        <v>D32AC</v>
      </c>
      <c r="B971" s="20" t="str">
        <f t="shared" si="972"/>
        <v>Full Thickness Burns w/ Skin Graft or Inhalation Injury</v>
      </c>
      <c r="C971" s="20" t="str">
        <f t="shared" si="3"/>
        <v>1</v>
      </c>
      <c r="D971" s="20" t="str">
        <f t="shared" si="4"/>
        <v>32</v>
      </c>
      <c r="E971" s="20" t="str">
        <f t="shared" si="5"/>
        <v>32631</v>
      </c>
      <c r="F971" s="25">
        <v>3263111.0</v>
      </c>
      <c r="G971" s="20" t="s">
        <v>42080</v>
      </c>
      <c r="H971" s="25">
        <v>323.0</v>
      </c>
      <c r="I971" s="26">
        <v>8037060.0</v>
      </c>
      <c r="J971" s="25">
        <v>1.45</v>
      </c>
      <c r="K971" s="26">
        <v>1.1653737E7</v>
      </c>
      <c r="L971" s="26">
        <v>8037060.0</v>
      </c>
      <c r="M971" s="25">
        <v>1.45</v>
      </c>
      <c r="N971" s="25">
        <v>1.26</v>
      </c>
      <c r="O971" s="26">
        <v>1.4683709E7</v>
      </c>
      <c r="P971" s="26">
        <v>4.8718192E9</v>
      </c>
      <c r="Q971" s="26">
        <v>4.970652142E9</v>
      </c>
      <c r="R971" s="26">
        <v>9.8832942E7</v>
      </c>
      <c r="S971" s="27">
        <v>0.02</v>
      </c>
      <c r="T971" s="20" t="str">
        <f t="array" ref="T971">INDEX(Sheet10!D:D,MATCH(C971&amp;E971,INDEX(Sheet10!A:A&amp;Sheet10!B:B,0),0))</f>
        <v>D32AC</v>
      </c>
      <c r="U971" s="20" t="str">
        <f>VLOOKUP(T971,Sheet10!D:E,2,FALSE)</f>
        <v>Full Thickness Burns w/ Skin Graft or Inhalation Injury</v>
      </c>
      <c r="V971" s="20"/>
      <c r="W971" s="20"/>
      <c r="X971" s="20"/>
      <c r="Y971" s="20"/>
      <c r="Z971" s="20"/>
      <c r="AA971" s="20"/>
      <c r="AB971" s="20"/>
      <c r="AC971" s="20"/>
      <c r="AD971" s="20"/>
      <c r="AE971" s="20"/>
    </row>
    <row r="972">
      <c r="A972" s="20" t="str">
        <f t="shared" ref="A972:B972" si="973">T972</f>
        <v>D32AD</v>
      </c>
      <c r="B972" s="20" t="str">
        <f t="shared" si="973"/>
        <v>Non Extensive Burns</v>
      </c>
      <c r="C972" s="20" t="str">
        <f t="shared" si="3"/>
        <v>1</v>
      </c>
      <c r="D972" s="20" t="str">
        <f t="shared" si="4"/>
        <v>32</v>
      </c>
      <c r="E972" s="20" t="str">
        <f t="shared" si="5"/>
        <v>32641</v>
      </c>
      <c r="F972" s="25">
        <v>3264110.0</v>
      </c>
      <c r="G972" s="20" t="s">
        <v>42087</v>
      </c>
      <c r="H972" s="26">
        <v>13064.0</v>
      </c>
      <c r="I972" s="26">
        <v>8037060.0</v>
      </c>
      <c r="J972" s="25">
        <v>0.78</v>
      </c>
      <c r="K972" s="26">
        <v>6268907.0</v>
      </c>
      <c r="L972" s="26">
        <v>8037060.0</v>
      </c>
      <c r="M972" s="25">
        <v>0.78</v>
      </c>
      <c r="N972" s="25">
        <v>1.04</v>
      </c>
      <c r="O972" s="26">
        <v>6519663.0</v>
      </c>
      <c r="P972" s="26">
        <v>8.52022563E10</v>
      </c>
      <c r="Q972" s="26">
        <v>8.6334432373E10</v>
      </c>
      <c r="R972" s="26">
        <v>1.132176073E9</v>
      </c>
      <c r="S972" s="27">
        <v>0.013</v>
      </c>
      <c r="T972" s="20" t="str">
        <f t="array" ref="T972">INDEX(Sheet10!D:D,MATCH(C972&amp;E972,INDEX(Sheet10!A:A&amp;Sheet10!B:B,0),0))</f>
        <v>D32AD</v>
      </c>
      <c r="U972" s="20" t="str">
        <f>VLOOKUP(T972,Sheet10!D:E,2,FALSE)</f>
        <v>Non Extensive Burns</v>
      </c>
      <c r="V972" s="20"/>
      <c r="W972" s="20"/>
      <c r="X972" s="20"/>
      <c r="Y972" s="20"/>
      <c r="Z972" s="20"/>
      <c r="AA972" s="20"/>
      <c r="AB972" s="20"/>
      <c r="AC972" s="20"/>
      <c r="AD972" s="20"/>
      <c r="AE972" s="20"/>
    </row>
    <row r="973">
      <c r="A973" s="20" t="str">
        <f t="shared" ref="A973:B973" si="974">T973</f>
        <v>D32AD</v>
      </c>
      <c r="B973" s="20" t="str">
        <f t="shared" si="974"/>
        <v>Non Extensive Burns</v>
      </c>
      <c r="C973" s="20" t="str">
        <f t="shared" si="3"/>
        <v>1</v>
      </c>
      <c r="D973" s="20" t="str">
        <f t="shared" si="4"/>
        <v>32</v>
      </c>
      <c r="E973" s="20" t="str">
        <f t="shared" si="5"/>
        <v>32641</v>
      </c>
      <c r="F973" s="25">
        <v>3264111.0</v>
      </c>
      <c r="G973" s="20" t="s">
        <v>42094</v>
      </c>
      <c r="H973" s="25">
        <v>928.0</v>
      </c>
      <c r="I973" s="26">
        <v>8037060.0</v>
      </c>
      <c r="J973" s="25">
        <v>1.41</v>
      </c>
      <c r="K973" s="26">
        <v>1.1332255E7</v>
      </c>
      <c r="L973" s="26">
        <v>8037060.0</v>
      </c>
      <c r="M973" s="25">
        <v>1.41</v>
      </c>
      <c r="N973" s="25">
        <v>1.21</v>
      </c>
      <c r="O973" s="26">
        <v>1.3712028E7</v>
      </c>
      <c r="P973" s="26">
        <v>1.27711882E10</v>
      </c>
      <c r="Q973" s="26">
        <v>1.2828281111E10</v>
      </c>
      <c r="R973" s="26">
        <v>5.7092911E7</v>
      </c>
      <c r="S973" s="27">
        <v>0.004</v>
      </c>
      <c r="T973" s="20" t="str">
        <f t="array" ref="T973">INDEX(Sheet10!D:D,MATCH(C973&amp;E973,INDEX(Sheet10!A:A&amp;Sheet10!B:B,0),0))</f>
        <v>D32AD</v>
      </c>
      <c r="U973" s="20" t="str">
        <f>VLOOKUP(T973,Sheet10!D:E,2,FALSE)</f>
        <v>Non Extensive Burns</v>
      </c>
      <c r="V973" s="20"/>
      <c r="W973" s="20"/>
      <c r="X973" s="20"/>
      <c r="Y973" s="20"/>
      <c r="Z973" s="20"/>
      <c r="AA973" s="20"/>
      <c r="AB973" s="20"/>
      <c r="AC973" s="20"/>
      <c r="AD973" s="20"/>
      <c r="AE973" s="20"/>
    </row>
    <row r="974">
      <c r="A974" s="20" t="str">
        <f t="shared" ref="A974:B974" si="975">T974</f>
        <v>P33AB</v>
      </c>
      <c r="B974" s="20" t="str">
        <f t="shared" si="975"/>
        <v>Skin Grafts for Injuries</v>
      </c>
      <c r="C974" s="20" t="str">
        <f t="shared" si="3"/>
        <v>1</v>
      </c>
      <c r="D974" s="20" t="str">
        <f t="shared" si="4"/>
        <v>33</v>
      </c>
      <c r="E974" s="20" t="str">
        <f t="shared" si="5"/>
        <v>33021</v>
      </c>
      <c r="F974" s="25">
        <v>3302110.0</v>
      </c>
      <c r="G974" s="20" t="s">
        <v>42105</v>
      </c>
      <c r="H974" s="26">
        <v>2770.0</v>
      </c>
      <c r="I974" s="26">
        <v>8037060.0</v>
      </c>
      <c r="J974" s="25">
        <v>1.35</v>
      </c>
      <c r="K974" s="26">
        <v>1.0850031E7</v>
      </c>
      <c r="L974" s="26">
        <v>8037060.0</v>
      </c>
      <c r="M974" s="25">
        <v>1.35</v>
      </c>
      <c r="N974" s="25">
        <v>1.07</v>
      </c>
      <c r="O974" s="26">
        <v>1.1609533E7</v>
      </c>
      <c r="P974" s="26">
        <v>3.20658363E10</v>
      </c>
      <c r="Q974" s="26">
        <v>3.2390876881E10</v>
      </c>
      <c r="R974" s="26">
        <v>3.25040581E8</v>
      </c>
      <c r="S974" s="27">
        <v>0.01</v>
      </c>
      <c r="T974" s="20" t="str">
        <f t="array" ref="T974">INDEX(Sheet10!D:D,MATCH(C974&amp;E974,INDEX(Sheet10!A:A&amp;Sheet10!B:B,0),0))</f>
        <v>P33AB</v>
      </c>
      <c r="U974" s="20" t="str">
        <f>VLOOKUP(T974,Sheet10!D:E,2,FALSE)</f>
        <v>Skin Grafts for Injuries</v>
      </c>
      <c r="V974" s="20"/>
      <c r="W974" s="20"/>
      <c r="X974" s="20"/>
      <c r="Y974" s="20"/>
      <c r="Z974" s="20"/>
      <c r="AA974" s="20"/>
      <c r="AB974" s="20"/>
      <c r="AC974" s="20"/>
      <c r="AD974" s="20"/>
      <c r="AE974" s="20"/>
    </row>
    <row r="975">
      <c r="A975" s="20" t="str">
        <f t="shared" ref="A975:B975" si="976">T975</f>
        <v>P33AB</v>
      </c>
      <c r="B975" s="20" t="str">
        <f t="shared" si="976"/>
        <v>Skin Grafts for Injuries</v>
      </c>
      <c r="C975" s="20" t="str">
        <f t="shared" si="3"/>
        <v>1</v>
      </c>
      <c r="D975" s="20" t="str">
        <f t="shared" si="4"/>
        <v>33</v>
      </c>
      <c r="E975" s="20" t="str">
        <f t="shared" si="5"/>
        <v>33021</v>
      </c>
      <c r="F975" s="25">
        <v>3302111.0</v>
      </c>
      <c r="G975" s="20" t="s">
        <v>42116</v>
      </c>
      <c r="H975" s="25">
        <v>242.0</v>
      </c>
      <c r="I975" s="26">
        <v>8037060.0</v>
      </c>
      <c r="J975" s="25">
        <v>2.54</v>
      </c>
      <c r="K975" s="26">
        <v>2.0414132E7</v>
      </c>
      <c r="L975" s="26">
        <v>8037060.0</v>
      </c>
      <c r="M975" s="25">
        <v>2.54</v>
      </c>
      <c r="N975" s="25">
        <v>1.02</v>
      </c>
      <c r="O975" s="26">
        <v>2.0822415E7</v>
      </c>
      <c r="P975" s="26">
        <v>5.0146425E9</v>
      </c>
      <c r="Q975" s="26">
        <v>5.076420942E9</v>
      </c>
      <c r="R975" s="26">
        <v>6.1778442E7</v>
      </c>
      <c r="S975" s="27">
        <v>0.012</v>
      </c>
      <c r="T975" s="20" t="str">
        <f t="array" ref="T975">INDEX(Sheet10!D:D,MATCH(C975&amp;E975,INDEX(Sheet10!A:A&amp;Sheet10!B:B,0),0))</f>
        <v>P33AB</v>
      </c>
      <c r="U975" s="20" t="str">
        <f>VLOOKUP(T975,Sheet10!D:E,2,FALSE)</f>
        <v>Skin Grafts for Injuries</v>
      </c>
      <c r="V975" s="20"/>
      <c r="W975" s="20"/>
      <c r="X975" s="20"/>
      <c r="Y975" s="20"/>
      <c r="Z975" s="20"/>
      <c r="AA975" s="20"/>
      <c r="AB975" s="20"/>
      <c r="AC975" s="20"/>
      <c r="AD975" s="20"/>
      <c r="AE975" s="20"/>
    </row>
    <row r="976">
      <c r="A976" s="20" t="str">
        <f t="shared" ref="A976:B976" si="977">T976</f>
        <v>P33AD</v>
      </c>
      <c r="B976" s="20" t="str">
        <f t="shared" si="977"/>
        <v>Other OR Procedures for Injuries</v>
      </c>
      <c r="C976" s="20" t="str">
        <f t="shared" si="3"/>
        <v>1</v>
      </c>
      <c r="D976" s="20" t="str">
        <f t="shared" si="4"/>
        <v>33</v>
      </c>
      <c r="E976" s="20" t="str">
        <f t="shared" si="5"/>
        <v>33031</v>
      </c>
      <c r="F976" s="25">
        <v>3303110.0</v>
      </c>
      <c r="G976" s="20" t="s">
        <v>42129</v>
      </c>
      <c r="H976" s="26">
        <v>13755.0</v>
      </c>
      <c r="I976" s="26">
        <v>8037060.0</v>
      </c>
      <c r="J976" s="25">
        <v>1.34</v>
      </c>
      <c r="K976" s="26">
        <v>1.076966E7</v>
      </c>
      <c r="L976" s="26">
        <v>8037060.0</v>
      </c>
      <c r="M976" s="25">
        <v>1.34</v>
      </c>
      <c r="N976" s="25">
        <v>0.93</v>
      </c>
      <c r="O976" s="26">
        <v>1.0015784E7</v>
      </c>
      <c r="P976" s="26">
        <v>1.313582474E11</v>
      </c>
      <c r="Q976" s="26">
        <v>1.39833662618E11</v>
      </c>
      <c r="R976" s="26">
        <v>8.475415218E9</v>
      </c>
      <c r="S976" s="27">
        <v>0.065</v>
      </c>
      <c r="T976" s="20" t="str">
        <f t="array" ref="T976">INDEX(Sheet10!D:D,MATCH(C976&amp;E976,INDEX(Sheet10!A:A&amp;Sheet10!B:B,0),0))</f>
        <v>P33AD</v>
      </c>
      <c r="U976" s="20" t="str">
        <f>VLOOKUP(T976,Sheet10!D:E,2,FALSE)</f>
        <v>Other OR Procedures for Injuries</v>
      </c>
      <c r="V976" s="20"/>
      <c r="W976" s="20"/>
      <c r="X976" s="20"/>
      <c r="Y976" s="20"/>
      <c r="Z976" s="20"/>
      <c r="AA976" s="20"/>
      <c r="AB976" s="20"/>
      <c r="AC976" s="20"/>
      <c r="AD976" s="20"/>
      <c r="AE976" s="20"/>
    </row>
    <row r="977">
      <c r="A977" s="20" t="str">
        <f t="shared" ref="A977:B977" si="978">T977</f>
        <v>P33AD</v>
      </c>
      <c r="B977" s="20" t="str">
        <f t="shared" si="978"/>
        <v>Other OR Procedures for Injuries</v>
      </c>
      <c r="C977" s="20" t="str">
        <f t="shared" si="3"/>
        <v>1</v>
      </c>
      <c r="D977" s="20" t="str">
        <f t="shared" si="4"/>
        <v>33</v>
      </c>
      <c r="E977" s="20" t="str">
        <f t="shared" si="5"/>
        <v>33031</v>
      </c>
      <c r="F977" s="25">
        <v>3303111.0</v>
      </c>
      <c r="G977" s="20" t="s">
        <v>42138</v>
      </c>
      <c r="H977" s="26">
        <v>2655.0</v>
      </c>
      <c r="I977" s="26">
        <v>8037060.0</v>
      </c>
      <c r="J977" s="25">
        <v>2.91</v>
      </c>
      <c r="K977" s="26">
        <v>2.3387845E7</v>
      </c>
      <c r="L977" s="26">
        <v>8037060.0</v>
      </c>
      <c r="M977" s="25">
        <v>2.91</v>
      </c>
      <c r="N977" s="25">
        <v>1.0</v>
      </c>
      <c r="O977" s="26">
        <v>2.3387845E7</v>
      </c>
      <c r="P977" s="26">
        <v>5.52038022E10</v>
      </c>
      <c r="Q977" s="26">
        <v>6.2991744177E10</v>
      </c>
      <c r="R977" s="26">
        <v>7.787941977E9</v>
      </c>
      <c r="S977" s="27">
        <v>0.141</v>
      </c>
      <c r="T977" s="20" t="str">
        <f t="array" ref="T977">INDEX(Sheet10!D:D,MATCH(C977&amp;E977,INDEX(Sheet10!A:A&amp;Sheet10!B:B,0),0))</f>
        <v>P33AD</v>
      </c>
      <c r="U977" s="20" t="str">
        <f>VLOOKUP(T977,Sheet10!D:E,2,FALSE)</f>
        <v>Other OR Procedures for Injuries</v>
      </c>
      <c r="V977" s="20"/>
      <c r="W977" s="20"/>
      <c r="X977" s="20"/>
      <c r="Y977" s="20"/>
      <c r="Z977" s="20"/>
      <c r="AA977" s="20"/>
      <c r="AB977" s="20"/>
      <c r="AC977" s="20"/>
      <c r="AD977" s="20"/>
      <c r="AE977" s="20"/>
    </row>
    <row r="978">
      <c r="A978" s="20" t="str">
        <f t="shared" ref="A978:B978" si="979">T978</f>
        <v>P33AC</v>
      </c>
      <c r="B978" s="20" t="str">
        <f t="shared" si="979"/>
        <v>Hand Procedures for Injuries</v>
      </c>
      <c r="C978" s="20" t="str">
        <f t="shared" si="3"/>
        <v>1</v>
      </c>
      <c r="D978" s="20" t="str">
        <f t="shared" si="4"/>
        <v>33</v>
      </c>
      <c r="E978" s="20" t="str">
        <f t="shared" si="5"/>
        <v>33041</v>
      </c>
      <c r="F978" s="25">
        <v>3304119.0</v>
      </c>
      <c r="G978" s="20" t="s">
        <v>27945</v>
      </c>
      <c r="H978" s="26">
        <v>1908.0</v>
      </c>
      <c r="I978" s="26">
        <v>8037060.0</v>
      </c>
      <c r="J978" s="25">
        <v>0.94</v>
      </c>
      <c r="K978" s="26">
        <v>7554836.0</v>
      </c>
      <c r="L978" s="26">
        <v>8037060.0</v>
      </c>
      <c r="M978" s="25">
        <v>0.94</v>
      </c>
      <c r="N978" s="25">
        <v>1.12</v>
      </c>
      <c r="O978" s="26">
        <v>8461417.0</v>
      </c>
      <c r="P978" s="26">
        <v>1.61958788E10</v>
      </c>
      <c r="Q978" s="26">
        <v>1.6258731193E10</v>
      </c>
      <c r="R978" s="26">
        <v>6.2852393E7</v>
      </c>
      <c r="S978" s="27">
        <v>0.004</v>
      </c>
      <c r="T978" s="20" t="str">
        <f t="array" ref="T978">INDEX(Sheet10!D:D,MATCH(C978&amp;E978,INDEX(Sheet10!A:A&amp;Sheet10!B:B,0),0))</f>
        <v>P33AC</v>
      </c>
      <c r="U978" s="20" t="str">
        <f>VLOOKUP(T978,Sheet10!D:E,2,FALSE)</f>
        <v>Hand Procedures for Injuries</v>
      </c>
      <c r="V978" s="20"/>
      <c r="W978" s="20"/>
      <c r="X978" s="20"/>
      <c r="Y978" s="20"/>
      <c r="Z978" s="20"/>
      <c r="AA978" s="20"/>
      <c r="AB978" s="20"/>
      <c r="AC978" s="20"/>
      <c r="AD978" s="20"/>
      <c r="AE978" s="20"/>
    </row>
    <row r="979">
      <c r="A979" s="20" t="str">
        <f t="shared" ref="A979:B979" si="980">T979</f>
        <v>P33AA</v>
      </c>
      <c r="B979" s="20" t="str">
        <f t="shared" si="980"/>
        <v>Wound Debridements for Injuries</v>
      </c>
      <c r="C979" s="20" t="str">
        <f t="shared" si="3"/>
        <v>1</v>
      </c>
      <c r="D979" s="20" t="str">
        <f t="shared" si="4"/>
        <v>33</v>
      </c>
      <c r="E979" s="20" t="str">
        <f t="shared" si="5"/>
        <v>33051</v>
      </c>
      <c r="F979" s="25">
        <v>3305110.0</v>
      </c>
      <c r="G979" s="20" t="s">
        <v>42159</v>
      </c>
      <c r="H979" s="26">
        <v>14120.0</v>
      </c>
      <c r="I979" s="26">
        <v>8037060.0</v>
      </c>
      <c r="J979" s="25">
        <v>0.67</v>
      </c>
      <c r="K979" s="26">
        <v>5384830.0</v>
      </c>
      <c r="L979" s="26">
        <v>8037060.0</v>
      </c>
      <c r="M979" s="25">
        <v>0.67</v>
      </c>
      <c r="N979" s="25">
        <v>1.0</v>
      </c>
      <c r="O979" s="26">
        <v>5384830.0</v>
      </c>
      <c r="P979" s="26">
        <v>4.59204208E10</v>
      </c>
      <c r="Q979" s="26">
        <v>7.7101566424E10</v>
      </c>
      <c r="R979" s="26">
        <v>3.1181145624E10</v>
      </c>
      <c r="S979" s="27">
        <v>0.679</v>
      </c>
      <c r="T979" s="20" t="str">
        <f t="array" ref="T979">INDEX(Sheet10!D:D,MATCH(C979&amp;E979,INDEX(Sheet10!A:A&amp;Sheet10!B:B,0),0))</f>
        <v>P33AA</v>
      </c>
      <c r="U979" s="20" t="str">
        <f>VLOOKUP(T979,Sheet10!D:E,2,FALSE)</f>
        <v>Wound Debridements for Injuries</v>
      </c>
      <c r="V979" s="20"/>
      <c r="W979" s="20"/>
      <c r="X979" s="20"/>
      <c r="Y979" s="20"/>
      <c r="Z979" s="20"/>
      <c r="AA979" s="20"/>
      <c r="AB979" s="20"/>
      <c r="AC979" s="20"/>
      <c r="AD979" s="20"/>
      <c r="AE979" s="20"/>
    </row>
    <row r="980">
      <c r="A980" s="20" t="str">
        <f t="shared" ref="A980:B980" si="981">T980</f>
        <v>P33AA</v>
      </c>
      <c r="B980" s="20" t="str">
        <f t="shared" si="981"/>
        <v>Wound Debridements for Injuries</v>
      </c>
      <c r="C980" s="20" t="str">
        <f t="shared" si="3"/>
        <v>1</v>
      </c>
      <c r="D980" s="20" t="str">
        <f t="shared" si="4"/>
        <v>33</v>
      </c>
      <c r="E980" s="20" t="str">
        <f t="shared" si="5"/>
        <v>33051</v>
      </c>
      <c r="F980" s="25">
        <v>3305111.0</v>
      </c>
      <c r="G980" s="20" t="s">
        <v>42169</v>
      </c>
      <c r="H980" s="25">
        <v>585.0</v>
      </c>
      <c r="I980" s="26">
        <v>8037060.0</v>
      </c>
      <c r="J980" s="25">
        <v>1.04</v>
      </c>
      <c r="K980" s="26">
        <v>8358542.0</v>
      </c>
      <c r="L980" s="26">
        <v>8037060.0</v>
      </c>
      <c r="M980" s="25">
        <v>1.04</v>
      </c>
      <c r="N980" s="25">
        <v>1.0</v>
      </c>
      <c r="O980" s="26">
        <v>8358542.0</v>
      </c>
      <c r="P980" s="26">
        <v>2.8190616E9</v>
      </c>
      <c r="Q980" s="26">
        <v>4.939035304E9</v>
      </c>
      <c r="R980" s="26">
        <v>2.119973704E9</v>
      </c>
      <c r="S980" s="27">
        <v>0.752</v>
      </c>
      <c r="T980" s="20" t="str">
        <f t="array" ref="T980">INDEX(Sheet10!D:D,MATCH(C980&amp;E980,INDEX(Sheet10!A:A&amp;Sheet10!B:B,0),0))</f>
        <v>P33AA</v>
      </c>
      <c r="U980" s="20" t="str">
        <f>VLOOKUP(T980,Sheet10!D:E,2,FALSE)</f>
        <v>Wound Debridements for Injuries</v>
      </c>
      <c r="V980" s="20"/>
      <c r="W980" s="20"/>
      <c r="X980" s="20"/>
      <c r="Y980" s="20"/>
      <c r="Z980" s="20"/>
      <c r="AA980" s="20"/>
      <c r="AB980" s="20"/>
      <c r="AC980" s="20"/>
      <c r="AD980" s="20"/>
      <c r="AE980" s="20"/>
    </row>
    <row r="981">
      <c r="A981" s="20" t="str">
        <f t="shared" ref="A981:B981" si="982">T981</f>
        <v>D33AA</v>
      </c>
      <c r="B981" s="20" t="str">
        <f t="shared" si="982"/>
        <v>Traumatic Injuries Age &gt;18</v>
      </c>
      <c r="C981" s="20" t="str">
        <f t="shared" si="3"/>
        <v>1</v>
      </c>
      <c r="D981" s="20" t="str">
        <f t="shared" si="4"/>
        <v>33</v>
      </c>
      <c r="E981" s="20" t="str">
        <f t="shared" si="5"/>
        <v>33611</v>
      </c>
      <c r="F981" s="25">
        <v>3361110.0</v>
      </c>
      <c r="G981" s="20" t="s">
        <v>42180</v>
      </c>
      <c r="H981" s="26">
        <v>10312.0</v>
      </c>
      <c r="I981" s="26">
        <v>8037060.0</v>
      </c>
      <c r="J981" s="25">
        <v>0.45</v>
      </c>
      <c r="K981" s="26">
        <v>3616677.0</v>
      </c>
      <c r="L981" s="26">
        <v>8037060.0</v>
      </c>
      <c r="M981" s="25">
        <v>0.45</v>
      </c>
      <c r="N981" s="25">
        <v>1.0</v>
      </c>
      <c r="O981" s="26">
        <v>3616677.0</v>
      </c>
      <c r="P981" s="26">
        <v>3.00890822E10</v>
      </c>
      <c r="Q981" s="26">
        <v>3.7951952724E10</v>
      </c>
      <c r="R981" s="26">
        <v>7.862870524E9</v>
      </c>
      <c r="S981" s="27">
        <v>0.261</v>
      </c>
      <c r="T981" s="20" t="str">
        <f t="array" ref="T981">INDEX(Sheet10!D:D,MATCH(C981&amp;E981,INDEX(Sheet10!A:A&amp;Sheet10!B:B,0),0))</f>
        <v>D33AA</v>
      </c>
      <c r="U981" s="20" t="str">
        <f>VLOOKUP(T981,Sheet10!D:E,2,FALSE)</f>
        <v>Traumatic Injuries Age &gt;18</v>
      </c>
      <c r="V981" s="20"/>
      <c r="W981" s="20"/>
      <c r="X981" s="20"/>
      <c r="Y981" s="20"/>
      <c r="Z981" s="20"/>
      <c r="AA981" s="20"/>
      <c r="AB981" s="20"/>
      <c r="AC981" s="20"/>
      <c r="AD981" s="20"/>
      <c r="AE981" s="20"/>
    </row>
    <row r="982">
      <c r="A982" s="20" t="str">
        <f t="shared" ref="A982:B982" si="983">T982</f>
        <v>D33AA</v>
      </c>
      <c r="B982" s="20" t="str">
        <f t="shared" si="983"/>
        <v>Traumatic Injuries Age &gt;18</v>
      </c>
      <c r="C982" s="20" t="str">
        <f t="shared" si="3"/>
        <v>1</v>
      </c>
      <c r="D982" s="20" t="str">
        <f t="shared" si="4"/>
        <v>33</v>
      </c>
      <c r="E982" s="20" t="str">
        <f t="shared" si="5"/>
        <v>33611</v>
      </c>
      <c r="F982" s="25">
        <v>3361111.0</v>
      </c>
      <c r="G982" s="20" t="s">
        <v>42190</v>
      </c>
      <c r="H982" s="25">
        <v>788.0</v>
      </c>
      <c r="I982" s="26">
        <v>8037060.0</v>
      </c>
      <c r="J982" s="25">
        <v>0.72</v>
      </c>
      <c r="K982" s="26">
        <v>5786683.0</v>
      </c>
      <c r="L982" s="26">
        <v>8037060.0</v>
      </c>
      <c r="M982" s="25">
        <v>0.72</v>
      </c>
      <c r="N982" s="25">
        <v>1.0</v>
      </c>
      <c r="O982" s="26">
        <v>5786683.0</v>
      </c>
      <c r="P982" s="26">
        <v>3.9824001E9</v>
      </c>
      <c r="Q982" s="26">
        <v>4.638699362E9</v>
      </c>
      <c r="R982" s="26">
        <v>6.56299262E8</v>
      </c>
      <c r="S982" s="27">
        <v>0.165</v>
      </c>
      <c r="T982" s="20" t="str">
        <f t="array" ref="T982">INDEX(Sheet10!D:D,MATCH(C982&amp;E982,INDEX(Sheet10!A:A&amp;Sheet10!B:B,0),0))</f>
        <v>D33AA</v>
      </c>
      <c r="U982" s="20" t="str">
        <f>VLOOKUP(T982,Sheet10!D:E,2,FALSE)</f>
        <v>Traumatic Injuries Age &gt;18</v>
      </c>
      <c r="V982" s="20"/>
      <c r="W982" s="20"/>
      <c r="X982" s="20"/>
      <c r="Y982" s="20"/>
      <c r="Z982" s="20"/>
      <c r="AA982" s="20"/>
      <c r="AB982" s="20"/>
      <c r="AC982" s="20"/>
      <c r="AD982" s="20"/>
      <c r="AE982" s="20"/>
    </row>
    <row r="983">
      <c r="A983" s="20" t="str">
        <f t="shared" ref="A983:B983" si="984">T983</f>
        <v>D33AA</v>
      </c>
      <c r="B983" s="20" t="str">
        <f t="shared" si="984"/>
        <v>Traumatic Injuries Age &gt;18</v>
      </c>
      <c r="C983" s="20" t="str">
        <f t="shared" si="3"/>
        <v>1</v>
      </c>
      <c r="D983" s="20" t="str">
        <f t="shared" si="4"/>
        <v>33</v>
      </c>
      <c r="E983" s="20" t="str">
        <f t="shared" si="5"/>
        <v>33612</v>
      </c>
      <c r="F983" s="25">
        <v>3361210.0</v>
      </c>
      <c r="G983" s="20" t="s">
        <v>42201</v>
      </c>
      <c r="H983" s="26">
        <v>3947.0</v>
      </c>
      <c r="I983" s="26">
        <v>8037060.0</v>
      </c>
      <c r="J983" s="25">
        <v>0.44</v>
      </c>
      <c r="K983" s="26">
        <v>3536306.0</v>
      </c>
      <c r="L983" s="26">
        <v>8037060.0</v>
      </c>
      <c r="M983" s="25">
        <v>0.44</v>
      </c>
      <c r="N983" s="25">
        <v>1.0</v>
      </c>
      <c r="O983" s="26">
        <v>3536306.0</v>
      </c>
      <c r="P983" s="26">
        <v>1.16957281E10</v>
      </c>
      <c r="Q983" s="26">
        <v>1.4264993361E10</v>
      </c>
      <c r="R983" s="26">
        <v>2.569265261E9</v>
      </c>
      <c r="S983" s="27">
        <v>0.22</v>
      </c>
      <c r="T983" s="20" t="str">
        <f t="array" ref="T983">INDEX(Sheet10!D:D,MATCH(C983&amp;E983,INDEX(Sheet10!A:A&amp;Sheet10!B:B,0),0))</f>
        <v>D33AA</v>
      </c>
      <c r="U983" s="20" t="str">
        <f>VLOOKUP(T983,Sheet10!D:E,2,FALSE)</f>
        <v>Traumatic Injuries Age &gt;18</v>
      </c>
      <c r="V983" s="20"/>
      <c r="W983" s="20"/>
      <c r="X983" s="20"/>
      <c r="Y983" s="20"/>
      <c r="Z983" s="20"/>
      <c r="AA983" s="20"/>
      <c r="AB983" s="20"/>
      <c r="AC983" s="20"/>
      <c r="AD983" s="20"/>
      <c r="AE983" s="20"/>
    </row>
    <row r="984">
      <c r="A984" s="20" t="str">
        <f t="shared" ref="A984:B984" si="985">T984</f>
        <v>D33AA</v>
      </c>
      <c r="B984" s="20" t="str">
        <f t="shared" si="985"/>
        <v>Traumatic Injuries Age &gt;18</v>
      </c>
      <c r="C984" s="20" t="str">
        <f t="shared" si="3"/>
        <v>1</v>
      </c>
      <c r="D984" s="20" t="str">
        <f t="shared" si="4"/>
        <v>33</v>
      </c>
      <c r="E984" s="20" t="str">
        <f t="shared" si="5"/>
        <v>33612</v>
      </c>
      <c r="F984" s="25">
        <v>3361211.0</v>
      </c>
      <c r="G984" s="20" t="s">
        <v>42212</v>
      </c>
      <c r="H984" s="25">
        <v>163.0</v>
      </c>
      <c r="I984" s="26">
        <v>8037060.0</v>
      </c>
      <c r="J984" s="25">
        <v>0.7</v>
      </c>
      <c r="K984" s="26">
        <v>5625942.0</v>
      </c>
      <c r="L984" s="26">
        <v>8037060.0</v>
      </c>
      <c r="M984" s="25">
        <v>0.7</v>
      </c>
      <c r="N984" s="25">
        <v>1.0</v>
      </c>
      <c r="O984" s="26">
        <v>5625942.0</v>
      </c>
      <c r="P984" s="26">
        <v>7.601698E8</v>
      </c>
      <c r="Q984" s="26">
        <v>9.27627046E8</v>
      </c>
      <c r="R984" s="26">
        <v>1.67457246E8</v>
      </c>
      <c r="S984" s="27">
        <v>0.22</v>
      </c>
      <c r="T984" s="20" t="str">
        <f t="array" ref="T984">INDEX(Sheet10!D:D,MATCH(C984&amp;E984,INDEX(Sheet10!A:A&amp;Sheet10!B:B,0),0))</f>
        <v>D33AA</v>
      </c>
      <c r="U984" s="20" t="str">
        <f>VLOOKUP(T984,Sheet10!D:E,2,FALSE)</f>
        <v>Traumatic Injuries Age &gt;18</v>
      </c>
      <c r="V984" s="20"/>
      <c r="W984" s="20"/>
      <c r="X984" s="20"/>
      <c r="Y984" s="20"/>
      <c r="Z984" s="20"/>
      <c r="AA984" s="20"/>
      <c r="AB984" s="20"/>
      <c r="AC984" s="20"/>
      <c r="AD984" s="20"/>
      <c r="AE984" s="20"/>
    </row>
    <row r="985">
      <c r="A985" s="20" t="str">
        <f t="shared" ref="A985:B985" si="986">T985</f>
        <v>D33AB</v>
      </c>
      <c r="B985" s="20" t="str">
        <f t="shared" si="986"/>
        <v>Allergic Reactions Age &gt;18</v>
      </c>
      <c r="C985" s="20" t="str">
        <f t="shared" si="3"/>
        <v>1</v>
      </c>
      <c r="D985" s="20" t="str">
        <f t="shared" si="4"/>
        <v>33</v>
      </c>
      <c r="E985" s="20" t="str">
        <f t="shared" si="5"/>
        <v>33621</v>
      </c>
      <c r="F985" s="25">
        <v>3362110.0</v>
      </c>
      <c r="G985" s="20" t="s">
        <v>42223</v>
      </c>
      <c r="H985" s="26">
        <v>4451.0</v>
      </c>
      <c r="I985" s="26">
        <v>8037060.0</v>
      </c>
      <c r="J985" s="25">
        <v>0.34</v>
      </c>
      <c r="K985" s="26">
        <v>2732600.0</v>
      </c>
      <c r="L985" s="26">
        <v>8037060.0</v>
      </c>
      <c r="M985" s="25">
        <v>0.34</v>
      </c>
      <c r="N985" s="25">
        <v>1.0</v>
      </c>
      <c r="O985" s="26">
        <v>2732600.0</v>
      </c>
      <c r="P985" s="26">
        <v>8.8812635E9</v>
      </c>
      <c r="Q985" s="26">
        <v>1.262078738E10</v>
      </c>
      <c r="R985" s="26">
        <v>3.73952388E9</v>
      </c>
      <c r="S985" s="27">
        <v>0.421</v>
      </c>
      <c r="T985" s="20" t="str">
        <f t="array" ref="T985">INDEX(Sheet10!D:D,MATCH(C985&amp;E985,INDEX(Sheet10!A:A&amp;Sheet10!B:B,0),0))</f>
        <v>D33AB</v>
      </c>
      <c r="U985" s="20" t="str">
        <f>VLOOKUP(T985,Sheet10!D:E,2,FALSE)</f>
        <v>Allergic Reactions Age &gt;18</v>
      </c>
      <c r="V985" s="20"/>
      <c r="W985" s="20"/>
      <c r="X985" s="20"/>
      <c r="Y985" s="20"/>
      <c r="Z985" s="20"/>
      <c r="AA985" s="20"/>
      <c r="AB985" s="20"/>
      <c r="AC985" s="20"/>
      <c r="AD985" s="20"/>
      <c r="AE985" s="20"/>
    </row>
    <row r="986">
      <c r="A986" s="20" t="str">
        <f t="shared" ref="A986:B986" si="987">T986</f>
        <v>D33AB</v>
      </c>
      <c r="B986" s="20" t="str">
        <f t="shared" si="987"/>
        <v>Allergic Reactions Age &gt;18</v>
      </c>
      <c r="C986" s="20" t="str">
        <f t="shared" si="3"/>
        <v>1</v>
      </c>
      <c r="D986" s="20" t="str">
        <f t="shared" si="4"/>
        <v>33</v>
      </c>
      <c r="E986" s="20" t="str">
        <f t="shared" si="5"/>
        <v>33621</v>
      </c>
      <c r="F986" s="25">
        <v>3362111.0</v>
      </c>
      <c r="G986" s="20" t="s">
        <v>42238</v>
      </c>
      <c r="H986" s="25">
        <v>550.0</v>
      </c>
      <c r="I986" s="26">
        <v>8037060.0</v>
      </c>
      <c r="J986" s="25">
        <v>0.58</v>
      </c>
      <c r="K986" s="26">
        <v>4661495.0</v>
      </c>
      <c r="L986" s="26">
        <v>8037060.0</v>
      </c>
      <c r="M986" s="25">
        <v>0.58</v>
      </c>
      <c r="N986" s="25">
        <v>1.0</v>
      </c>
      <c r="O986" s="26">
        <v>4661495.0</v>
      </c>
      <c r="P986" s="26">
        <v>2.2767373E9</v>
      </c>
      <c r="Q986" s="26">
        <v>2.62159814E9</v>
      </c>
      <c r="R986" s="26">
        <v>3.4486084E8</v>
      </c>
      <c r="S986" s="27">
        <v>0.151</v>
      </c>
      <c r="T986" s="20" t="str">
        <f t="array" ref="T986">INDEX(Sheet10!D:D,MATCH(C986&amp;E986,INDEX(Sheet10!A:A&amp;Sheet10!B:B,0),0))</f>
        <v>D33AB</v>
      </c>
      <c r="U986" s="20" t="str">
        <f>VLOOKUP(T986,Sheet10!D:E,2,FALSE)</f>
        <v>Allergic Reactions Age &gt;18</v>
      </c>
      <c r="V986" s="20"/>
      <c r="W986" s="20"/>
      <c r="X986" s="20"/>
      <c r="Y986" s="20"/>
      <c r="Z986" s="20"/>
      <c r="AA986" s="20"/>
      <c r="AB986" s="20"/>
      <c r="AC986" s="20"/>
      <c r="AD986" s="20"/>
      <c r="AE986" s="20"/>
    </row>
    <row r="987">
      <c r="A987" s="20" t="str">
        <f t="shared" ref="A987:B987" si="988">T987</f>
        <v>D33AB</v>
      </c>
      <c r="B987" s="20" t="str">
        <f t="shared" si="988"/>
        <v>Allergic Reactions Age &gt;18</v>
      </c>
      <c r="C987" s="20" t="str">
        <f t="shared" si="3"/>
        <v>1</v>
      </c>
      <c r="D987" s="20" t="str">
        <f t="shared" si="4"/>
        <v>33</v>
      </c>
      <c r="E987" s="20" t="str">
        <f t="shared" si="5"/>
        <v>33622</v>
      </c>
      <c r="F987" s="25">
        <v>3362219.0</v>
      </c>
      <c r="G987" s="20" t="s">
        <v>27978</v>
      </c>
      <c r="H987" s="26">
        <v>1636.0</v>
      </c>
      <c r="I987" s="26">
        <v>8037060.0</v>
      </c>
      <c r="J987" s="25">
        <v>0.28</v>
      </c>
      <c r="K987" s="26">
        <v>2250377.0</v>
      </c>
      <c r="L987" s="26">
        <v>8037060.0</v>
      </c>
      <c r="M987" s="25">
        <v>0.28</v>
      </c>
      <c r="N987" s="25">
        <v>1.0</v>
      </c>
      <c r="O987" s="26">
        <v>2250377.0</v>
      </c>
      <c r="P987" s="26">
        <v>3.4653323E9</v>
      </c>
      <c r="Q987" s="26">
        <v>3.872723445E9</v>
      </c>
      <c r="R987" s="26">
        <v>4.07391145E8</v>
      </c>
      <c r="S987" s="27">
        <v>0.118</v>
      </c>
      <c r="T987" s="20" t="str">
        <f t="array" ref="T987">INDEX(Sheet10!D:D,MATCH(C987&amp;E987,INDEX(Sheet10!A:A&amp;Sheet10!B:B,0),0))</f>
        <v>D33AB</v>
      </c>
      <c r="U987" s="20" t="str">
        <f>VLOOKUP(T987,Sheet10!D:E,2,FALSE)</f>
        <v>Allergic Reactions Age &gt;18</v>
      </c>
      <c r="V987" s="20"/>
      <c r="W987" s="20"/>
      <c r="X987" s="20"/>
      <c r="Y987" s="20"/>
      <c r="Z987" s="20"/>
      <c r="AA987" s="20"/>
      <c r="AB987" s="20"/>
      <c r="AC987" s="20"/>
      <c r="AD987" s="20"/>
      <c r="AE987" s="20"/>
    </row>
    <row r="988">
      <c r="A988" s="20" t="str">
        <f t="shared" ref="A988:B988" si="989">T988</f>
        <v>D33AC</v>
      </c>
      <c r="B988" s="20" t="str">
        <f t="shared" si="989"/>
        <v>Poisonings &amp; Toxic Effects of Drugs Age &gt;18</v>
      </c>
      <c r="C988" s="20" t="str">
        <f t="shared" si="3"/>
        <v>1</v>
      </c>
      <c r="D988" s="20" t="str">
        <f t="shared" si="4"/>
        <v>33</v>
      </c>
      <c r="E988" s="20" t="str">
        <f t="shared" si="5"/>
        <v>33631</v>
      </c>
      <c r="F988" s="25">
        <v>3363110.0</v>
      </c>
      <c r="G988" s="20" t="s">
        <v>42258</v>
      </c>
      <c r="H988" s="25">
        <v>23.0</v>
      </c>
      <c r="I988" s="26">
        <v>8037060.0</v>
      </c>
      <c r="J988" s="25">
        <v>0.36</v>
      </c>
      <c r="K988" s="26">
        <v>2893342.0</v>
      </c>
      <c r="L988" s="26">
        <v>8037060.0</v>
      </c>
      <c r="M988" s="25">
        <v>0.36</v>
      </c>
      <c r="N988" s="25">
        <v>1.0</v>
      </c>
      <c r="O988" s="26">
        <v>2893342.0</v>
      </c>
      <c r="P988" s="26">
        <v>3.71732E7</v>
      </c>
      <c r="Q988" s="26">
        <v>6.7289357E7</v>
      </c>
      <c r="R988" s="26">
        <v>3.0116157E7</v>
      </c>
      <c r="S988" s="27">
        <v>0.81</v>
      </c>
      <c r="T988" s="20" t="str">
        <f t="array" ref="T988">INDEX(Sheet10!D:D,MATCH(C988&amp;E988,INDEX(Sheet10!A:A&amp;Sheet10!B:B,0),0))</f>
        <v>D33AC</v>
      </c>
      <c r="U988" s="20" t="str">
        <f>VLOOKUP(T988,Sheet10!D:E,2,FALSE)</f>
        <v>Poisonings &amp; Toxic Effects of Drugs Age &gt;18</v>
      </c>
      <c r="V988" s="20"/>
      <c r="W988" s="20"/>
      <c r="X988" s="20"/>
      <c r="Y988" s="20"/>
      <c r="Z988" s="20"/>
      <c r="AA988" s="20"/>
      <c r="AB988" s="20"/>
      <c r="AC988" s="20"/>
      <c r="AD988" s="20"/>
      <c r="AE988" s="20"/>
    </row>
    <row r="989">
      <c r="A989" s="20" t="str">
        <f t="shared" ref="A989:B989" si="990">T989</f>
        <v>D33AC</v>
      </c>
      <c r="B989" s="20" t="str">
        <f t="shared" si="990"/>
        <v>Poisonings &amp; Toxic Effects of Drugs Age &gt;18</v>
      </c>
      <c r="C989" s="20" t="str">
        <f t="shared" si="3"/>
        <v>1</v>
      </c>
      <c r="D989" s="20" t="str">
        <f t="shared" si="4"/>
        <v>33</v>
      </c>
      <c r="E989" s="20" t="str">
        <f t="shared" si="5"/>
        <v>33631</v>
      </c>
      <c r="F989" s="25">
        <v>3363111.0</v>
      </c>
      <c r="G989" s="20" t="s">
        <v>42386</v>
      </c>
      <c r="H989" s="26">
        <v>1720.0</v>
      </c>
      <c r="I989" s="26">
        <v>8037060.0</v>
      </c>
      <c r="J989" s="25">
        <v>0.8</v>
      </c>
      <c r="K989" s="26">
        <v>6429648.0</v>
      </c>
      <c r="L989" s="26">
        <v>8037060.0</v>
      </c>
      <c r="M989" s="25">
        <v>0.8</v>
      </c>
      <c r="N989" s="25">
        <v>1.0</v>
      </c>
      <c r="O989" s="26">
        <v>6429648.0</v>
      </c>
      <c r="P989" s="26">
        <v>8.2134049E9</v>
      </c>
      <c r="Q989" s="26">
        <v>1.121096456E10</v>
      </c>
      <c r="R989" s="26">
        <v>2.99755966E9</v>
      </c>
      <c r="S989" s="27">
        <v>0.365</v>
      </c>
      <c r="T989" s="20" t="str">
        <f t="array" ref="T989">INDEX(Sheet10!D:D,MATCH(C989&amp;E989,INDEX(Sheet10!A:A&amp;Sheet10!B:B,0),0))</f>
        <v>D33AC</v>
      </c>
      <c r="U989" s="20" t="str">
        <f>VLOOKUP(T989,Sheet10!D:E,2,FALSE)</f>
        <v>Poisonings &amp; Toxic Effects of Drugs Age &gt;18</v>
      </c>
      <c r="V989" s="20"/>
      <c r="W989" s="20"/>
      <c r="X989" s="20"/>
      <c r="Y989" s="20"/>
      <c r="Z989" s="20"/>
      <c r="AA989" s="20"/>
      <c r="AB989" s="20"/>
      <c r="AC989" s="20"/>
      <c r="AD989" s="20"/>
      <c r="AE989" s="20"/>
    </row>
    <row r="990">
      <c r="A990" s="20" t="str">
        <f t="shared" ref="A990:B990" si="991">T990</f>
        <v>D33AC</v>
      </c>
      <c r="B990" s="20" t="str">
        <f t="shared" si="991"/>
        <v>Poisonings &amp; Toxic Effects of Drugs Age &gt;18</v>
      </c>
      <c r="C990" s="20" t="str">
        <f t="shared" si="3"/>
        <v>1</v>
      </c>
      <c r="D990" s="20" t="str">
        <f t="shared" si="4"/>
        <v>33</v>
      </c>
      <c r="E990" s="20" t="str">
        <f t="shared" si="5"/>
        <v>33632</v>
      </c>
      <c r="F990" s="25">
        <v>3363219.0</v>
      </c>
      <c r="G990" s="20" t="s">
        <v>27989</v>
      </c>
      <c r="H990" s="26">
        <v>23107.0</v>
      </c>
      <c r="I990" s="26">
        <v>8037060.0</v>
      </c>
      <c r="J990" s="25">
        <v>0.39</v>
      </c>
      <c r="K990" s="26">
        <v>3134453.0</v>
      </c>
      <c r="L990" s="26">
        <v>8037060.0</v>
      </c>
      <c r="M990" s="25">
        <v>0.39</v>
      </c>
      <c r="N990" s="25">
        <v>1.0</v>
      </c>
      <c r="O990" s="26">
        <v>3134453.0</v>
      </c>
      <c r="P990" s="26">
        <v>5.07087935E10</v>
      </c>
      <c r="Q990" s="26">
        <v>7.3608398714E10</v>
      </c>
      <c r="R990" s="26">
        <v>2.2899605214E10</v>
      </c>
      <c r="S990" s="27">
        <v>0.452</v>
      </c>
      <c r="T990" s="20" t="str">
        <f t="array" ref="T990">INDEX(Sheet10!D:D,MATCH(C990&amp;E990,INDEX(Sheet10!A:A&amp;Sheet10!B:B,0),0))</f>
        <v>D33AC</v>
      </c>
      <c r="U990" s="20" t="str">
        <f>VLOOKUP(T990,Sheet10!D:E,2,FALSE)</f>
        <v>Poisonings &amp; Toxic Effects of Drugs Age &gt;18</v>
      </c>
      <c r="V990" s="20"/>
      <c r="W990" s="20"/>
      <c r="X990" s="20"/>
      <c r="Y990" s="20"/>
      <c r="Z990" s="20"/>
      <c r="AA990" s="20"/>
      <c r="AB990" s="20"/>
      <c r="AC990" s="20"/>
      <c r="AD990" s="20"/>
      <c r="AE990" s="20"/>
    </row>
    <row r="991">
      <c r="A991" s="20" t="str">
        <f t="shared" ref="A991:B991" si="992">T991</f>
        <v>D33AD</v>
      </c>
      <c r="B991" s="20" t="str">
        <f t="shared" si="992"/>
        <v>Complications of Treatment</v>
      </c>
      <c r="C991" s="20" t="str">
        <f t="shared" si="3"/>
        <v>1</v>
      </c>
      <c r="D991" s="20" t="str">
        <f t="shared" si="4"/>
        <v>33</v>
      </c>
      <c r="E991" s="20" t="str">
        <f t="shared" si="5"/>
        <v>33641</v>
      </c>
      <c r="F991" s="25">
        <v>3364110.0</v>
      </c>
      <c r="G991" s="20" t="s">
        <v>42441</v>
      </c>
      <c r="H991" s="26">
        <v>7099.0</v>
      </c>
      <c r="I991" s="26">
        <v>8037060.0</v>
      </c>
      <c r="J991" s="25">
        <v>0.61</v>
      </c>
      <c r="K991" s="26">
        <v>4902607.0</v>
      </c>
      <c r="L991" s="26">
        <v>8037060.0</v>
      </c>
      <c r="M991" s="25">
        <v>0.61</v>
      </c>
      <c r="N991" s="25">
        <v>1.0</v>
      </c>
      <c r="O991" s="26">
        <v>4902607.0</v>
      </c>
      <c r="P991" s="26">
        <v>2.90759945E10</v>
      </c>
      <c r="Q991" s="26">
        <v>3.5510404253E10</v>
      </c>
      <c r="R991" s="26">
        <v>6.434409753E9</v>
      </c>
      <c r="S991" s="27">
        <v>0.221</v>
      </c>
      <c r="T991" s="20" t="str">
        <f t="array" ref="T991">INDEX(Sheet10!D:D,MATCH(C991&amp;E991,INDEX(Sheet10!A:A&amp;Sheet10!B:B,0),0))</f>
        <v>D33AD</v>
      </c>
      <c r="U991" s="20" t="str">
        <f>VLOOKUP(T991,Sheet10!D:E,2,FALSE)</f>
        <v>Complications of Treatment</v>
      </c>
      <c r="V991" s="20"/>
      <c r="W991" s="20"/>
      <c r="X991" s="20"/>
      <c r="Y991" s="20"/>
      <c r="Z991" s="20"/>
      <c r="AA991" s="20"/>
      <c r="AB991" s="20"/>
      <c r="AC991" s="20"/>
      <c r="AD991" s="20"/>
      <c r="AE991" s="20"/>
    </row>
    <row r="992">
      <c r="A992" s="20" t="str">
        <f t="shared" ref="A992:B992" si="993">T992</f>
        <v>D33AD</v>
      </c>
      <c r="B992" s="20" t="str">
        <f t="shared" si="993"/>
        <v>Complications of Treatment</v>
      </c>
      <c r="C992" s="20" t="str">
        <f t="shared" si="3"/>
        <v>1</v>
      </c>
      <c r="D992" s="20" t="str">
        <f t="shared" si="4"/>
        <v>33</v>
      </c>
      <c r="E992" s="20" t="str">
        <f t="shared" si="5"/>
        <v>33641</v>
      </c>
      <c r="F992" s="25">
        <v>3364111.0</v>
      </c>
      <c r="G992" s="20" t="s">
        <v>42460</v>
      </c>
      <c r="H992" s="26">
        <v>2450.0</v>
      </c>
      <c r="I992" s="26">
        <v>8037060.0</v>
      </c>
      <c r="J992" s="25">
        <v>1.41</v>
      </c>
      <c r="K992" s="26">
        <v>1.1332255E7</v>
      </c>
      <c r="L992" s="26">
        <v>8037060.0</v>
      </c>
      <c r="M992" s="25">
        <v>1.41</v>
      </c>
      <c r="N992" s="25">
        <v>1.0</v>
      </c>
      <c r="O992" s="26">
        <v>1.1332255E7</v>
      </c>
      <c r="P992" s="26">
        <v>2.06747253E10</v>
      </c>
      <c r="Q992" s="26">
        <v>2.818461627E10</v>
      </c>
      <c r="R992" s="26">
        <v>7.50989097E9</v>
      </c>
      <c r="S992" s="27">
        <v>0.363</v>
      </c>
      <c r="T992" s="20" t="str">
        <f t="array" ref="T992">INDEX(Sheet10!D:D,MATCH(C992&amp;E992,INDEX(Sheet10!A:A&amp;Sheet10!B:B,0),0))</f>
        <v>D33AD</v>
      </c>
      <c r="U992" s="20" t="str">
        <f>VLOOKUP(T992,Sheet10!D:E,2,FALSE)</f>
        <v>Complications of Treatment</v>
      </c>
      <c r="V992" s="20"/>
      <c r="W992" s="20"/>
      <c r="X992" s="20"/>
      <c r="Y992" s="20"/>
      <c r="Z992" s="20"/>
      <c r="AA992" s="20"/>
      <c r="AB992" s="20"/>
      <c r="AC992" s="20"/>
      <c r="AD992" s="20"/>
      <c r="AE992" s="20"/>
    </row>
    <row r="993">
      <c r="A993" s="20" t="str">
        <f t="shared" ref="A993:B993" si="994">T993</f>
        <v>D33AD</v>
      </c>
      <c r="B993" s="20" t="str">
        <f t="shared" si="994"/>
        <v>Complications of Treatment</v>
      </c>
      <c r="C993" s="20" t="str">
        <f t="shared" si="3"/>
        <v>1</v>
      </c>
      <c r="D993" s="20" t="str">
        <f t="shared" si="4"/>
        <v>33</v>
      </c>
      <c r="E993" s="20" t="str">
        <f t="shared" si="5"/>
        <v>33641</v>
      </c>
      <c r="F993" s="25">
        <v>3364112.0</v>
      </c>
      <c r="G993" s="20" t="s">
        <v>42472</v>
      </c>
      <c r="H993" s="25">
        <v>364.0</v>
      </c>
      <c r="I993" s="26">
        <v>8037060.0</v>
      </c>
      <c r="J993" s="25">
        <v>2.04</v>
      </c>
      <c r="K993" s="26">
        <v>1.6395602E7</v>
      </c>
      <c r="L993" s="26">
        <v>8037060.0</v>
      </c>
      <c r="M993" s="25">
        <v>2.04</v>
      </c>
      <c r="N993" s="25">
        <v>1.0</v>
      </c>
      <c r="O993" s="26">
        <v>1.6395602E7</v>
      </c>
      <c r="P993" s="26">
        <v>5.3048316E9</v>
      </c>
      <c r="Q993" s="26">
        <v>6.077277274E9</v>
      </c>
      <c r="R993" s="26">
        <v>7.72445674E8</v>
      </c>
      <c r="S993" s="27">
        <v>0.146</v>
      </c>
      <c r="T993" s="20" t="str">
        <f t="array" ref="T993">INDEX(Sheet10!D:D,MATCH(C993&amp;E993,INDEX(Sheet10!A:A&amp;Sheet10!B:B,0),0))</f>
        <v>D33AD</v>
      </c>
      <c r="U993" s="20" t="str">
        <f>VLOOKUP(T993,Sheet10!D:E,2,FALSE)</f>
        <v>Complications of Treatment</v>
      </c>
      <c r="V993" s="20"/>
      <c r="W993" s="20"/>
      <c r="X993" s="20"/>
      <c r="Y993" s="20"/>
      <c r="Z993" s="20"/>
      <c r="AA993" s="20"/>
      <c r="AB993" s="20"/>
      <c r="AC993" s="20"/>
      <c r="AD993" s="20"/>
      <c r="AE993" s="20"/>
    </row>
    <row r="994">
      <c r="A994" s="20" t="str">
        <f t="shared" ref="A994:B994" si="995">T994</f>
        <v>D33AE</v>
      </c>
      <c r="B994" s="20" t="str">
        <f t="shared" si="995"/>
        <v>Other Injuries, Poisonings &amp; Toxic Effects Diagnosis</v>
      </c>
      <c r="C994" s="20" t="str">
        <f t="shared" si="3"/>
        <v>1</v>
      </c>
      <c r="D994" s="20" t="str">
        <f t="shared" si="4"/>
        <v>33</v>
      </c>
      <c r="E994" s="20" t="str">
        <f t="shared" si="5"/>
        <v>33651</v>
      </c>
      <c r="F994" s="25">
        <v>3365110.0</v>
      </c>
      <c r="G994" s="20" t="s">
        <v>42484</v>
      </c>
      <c r="H994" s="26">
        <v>1987.0</v>
      </c>
      <c r="I994" s="26">
        <v>8037060.0</v>
      </c>
      <c r="J994" s="25">
        <v>0.35</v>
      </c>
      <c r="K994" s="26">
        <v>2812971.0</v>
      </c>
      <c r="L994" s="26">
        <v>8037060.0</v>
      </c>
      <c r="M994" s="25">
        <v>0.35</v>
      </c>
      <c r="N994" s="25">
        <v>1.03</v>
      </c>
      <c r="O994" s="26">
        <v>2897360.0</v>
      </c>
      <c r="P994" s="26">
        <v>5.7800389E9</v>
      </c>
      <c r="Q994" s="26">
        <v>5.866437578E9</v>
      </c>
      <c r="R994" s="26">
        <v>8.6398678E7</v>
      </c>
      <c r="S994" s="27">
        <v>0.015</v>
      </c>
      <c r="T994" s="20" t="str">
        <f t="array" ref="T994">INDEX(Sheet10!D:D,MATCH(C994&amp;E994,INDEX(Sheet10!A:A&amp;Sheet10!B:B,0),0))</f>
        <v>D33AE</v>
      </c>
      <c r="U994" s="20" t="str">
        <f>VLOOKUP(T994,Sheet10!D:E,2,FALSE)</f>
        <v>Other Injuries, Poisonings &amp; Toxic Effects Diagnosis</v>
      </c>
      <c r="V994" s="20"/>
      <c r="W994" s="20"/>
      <c r="X994" s="20"/>
      <c r="Y994" s="20"/>
      <c r="Z994" s="20"/>
      <c r="AA994" s="20"/>
      <c r="AB994" s="20"/>
      <c r="AC994" s="20"/>
      <c r="AD994" s="20"/>
      <c r="AE994" s="20"/>
    </row>
    <row r="995">
      <c r="A995" s="20" t="str">
        <f t="shared" ref="A995:B995" si="996">T995</f>
        <v>D33AE</v>
      </c>
      <c r="B995" s="20" t="str">
        <f t="shared" si="996"/>
        <v>Other Injuries, Poisonings &amp; Toxic Effects Diagnosis</v>
      </c>
      <c r="C995" s="20" t="str">
        <f t="shared" si="3"/>
        <v>1</v>
      </c>
      <c r="D995" s="20" t="str">
        <f t="shared" si="4"/>
        <v>33</v>
      </c>
      <c r="E995" s="20" t="str">
        <f t="shared" si="5"/>
        <v>33651</v>
      </c>
      <c r="F995" s="25">
        <v>3365111.0</v>
      </c>
      <c r="G995" s="20" t="s">
        <v>42495</v>
      </c>
      <c r="H995" s="25">
        <v>323.0</v>
      </c>
      <c r="I995" s="26">
        <v>8037060.0</v>
      </c>
      <c r="J995" s="25">
        <v>0.71</v>
      </c>
      <c r="K995" s="26">
        <v>5706313.0</v>
      </c>
      <c r="L995" s="26">
        <v>8037060.0</v>
      </c>
      <c r="M995" s="25">
        <v>0.71</v>
      </c>
      <c r="N995" s="25">
        <v>1.25</v>
      </c>
      <c r="O995" s="26">
        <v>7132891.0</v>
      </c>
      <c r="P995" s="26">
        <v>2.297734E9</v>
      </c>
      <c r="Q995" s="26">
        <v>2.329861212E9</v>
      </c>
      <c r="R995" s="26">
        <v>3.2127212E7</v>
      </c>
      <c r="S995" s="27">
        <v>0.014</v>
      </c>
      <c r="T995" s="20" t="str">
        <f t="array" ref="T995">INDEX(Sheet10!D:D,MATCH(C995&amp;E995,INDEX(Sheet10!A:A&amp;Sheet10!B:B,0),0))</f>
        <v>D33AE</v>
      </c>
      <c r="U995" s="20" t="str">
        <f>VLOOKUP(T995,Sheet10!D:E,2,FALSE)</f>
        <v>Other Injuries, Poisonings &amp; Toxic Effects Diagnosis</v>
      </c>
      <c r="V995" s="20"/>
      <c r="W995" s="20"/>
      <c r="X995" s="20"/>
      <c r="Y995" s="20"/>
      <c r="Z995" s="20"/>
      <c r="AA995" s="20"/>
      <c r="AB995" s="20"/>
      <c r="AC995" s="20"/>
      <c r="AD995" s="20"/>
      <c r="AE995" s="20"/>
    </row>
    <row r="996">
      <c r="A996" s="20" t="str">
        <f t="shared" ref="A996:B996" si="997">T996</f>
        <v>P34KG</v>
      </c>
      <c r="B996" s="20" t="str">
        <f t="shared" si="997"/>
        <v>Nuclear Medicine</v>
      </c>
      <c r="C996" s="20" t="str">
        <f t="shared" si="3"/>
        <v>1</v>
      </c>
      <c r="D996" s="20" t="str">
        <f t="shared" si="4"/>
        <v>34</v>
      </c>
      <c r="E996" s="20" t="str">
        <f t="shared" si="5"/>
        <v>34421</v>
      </c>
      <c r="F996" s="25">
        <v>3442119.0</v>
      </c>
      <c r="G996" s="20" t="s">
        <v>28007</v>
      </c>
      <c r="H996" s="25">
        <v>210.0</v>
      </c>
      <c r="I996" s="26">
        <v>8037060.0</v>
      </c>
      <c r="J996" s="25">
        <v>0.95</v>
      </c>
      <c r="K996" s="26">
        <v>7635207.0</v>
      </c>
      <c r="L996" s="26">
        <v>8037060.0</v>
      </c>
      <c r="M996" s="25">
        <v>0.95</v>
      </c>
      <c r="N996" s="25">
        <v>1.0</v>
      </c>
      <c r="O996" s="26">
        <v>7635207.0</v>
      </c>
      <c r="P996" s="26">
        <v>1.4170059E9</v>
      </c>
      <c r="Q996" s="26">
        <v>1.61559097E9</v>
      </c>
      <c r="R996" s="26">
        <v>1.9858507E8</v>
      </c>
      <c r="S996" s="27">
        <v>0.14</v>
      </c>
      <c r="T996" s="20" t="str">
        <f t="array" ref="T996">INDEX(Sheet10!D:D,MATCH(C996&amp;E996,INDEX(Sheet10!A:A&amp;Sheet10!B:B,0),0))</f>
        <v>P34KG</v>
      </c>
      <c r="U996" s="20" t="str">
        <f>VLOOKUP(T996,Sheet10!D:E,2,FALSE)</f>
        <v>Nuclear Medicine</v>
      </c>
      <c r="V996" s="20"/>
      <c r="W996" s="20"/>
      <c r="X996" s="20"/>
      <c r="Y996" s="20"/>
      <c r="Z996" s="20"/>
      <c r="AA996" s="20"/>
      <c r="AB996" s="20"/>
      <c r="AC996" s="20"/>
      <c r="AD996" s="20"/>
      <c r="AE996" s="20"/>
    </row>
    <row r="997">
      <c r="A997" s="20" t="str">
        <f t="shared" ref="A997:B997" si="998">T997</f>
        <v>34PJX</v>
      </c>
      <c r="B997" s="20" t="str">
        <f t="shared" si="998"/>
        <v>CT Simulation + TPS</v>
      </c>
      <c r="C997" s="20" t="str">
        <f t="shared" si="3"/>
        <v>1</v>
      </c>
      <c r="D997" s="20" t="str">
        <f t="shared" si="4"/>
        <v>34</v>
      </c>
      <c r="E997" s="20" t="str">
        <f t="shared" si="5"/>
        <v>34461</v>
      </c>
      <c r="F997" s="25">
        <v>3446119.0</v>
      </c>
      <c r="G997" s="20" t="s">
        <v>28013</v>
      </c>
      <c r="H997" s="18" t="e">
        <v>#N/A</v>
      </c>
      <c r="I997" s="26">
        <v>8037060.0</v>
      </c>
      <c r="J997" s="25">
        <v>0.14</v>
      </c>
      <c r="K997" s="26">
        <v>1125188.0</v>
      </c>
      <c r="L997" s="26">
        <v>8037060.0</v>
      </c>
      <c r="M997" s="25">
        <v>0.14</v>
      </c>
      <c r="N997" s="25">
        <v>1.0</v>
      </c>
      <c r="O997" s="26">
        <v>1125188.0</v>
      </c>
      <c r="P997" s="18" t="e">
        <v>#N/A</v>
      </c>
      <c r="Q997" s="18" t="e">
        <v>#N/A</v>
      </c>
      <c r="R997" s="18" t="e">
        <v>#N/A</v>
      </c>
      <c r="S997" s="18" t="e">
        <v>#N/A</v>
      </c>
      <c r="T997" s="20" t="str">
        <f t="array" ref="T997">INDEX(Sheet10!D:D,MATCH(C997&amp;E997,INDEX(Sheet10!A:A&amp;Sheet10!B:B,0),0))</f>
        <v>34PJX</v>
      </c>
      <c r="U997" s="20" t="str">
        <f>VLOOKUP(T997,Sheet10!D:E,2,FALSE)</f>
        <v>CT Simulation + TPS</v>
      </c>
      <c r="V997" s="20"/>
      <c r="W997" s="20"/>
      <c r="X997" s="20"/>
      <c r="Y997" s="20"/>
      <c r="Z997" s="20"/>
      <c r="AA997" s="20"/>
      <c r="AB997" s="20"/>
      <c r="AC997" s="20"/>
      <c r="AD997" s="20"/>
      <c r="AE997" s="20"/>
    </row>
    <row r="998">
      <c r="A998" s="20" t="str">
        <f t="shared" ref="A998:B998" si="999">T998</f>
        <v>99DX</v>
      </c>
      <c r="B998" s="20" t="str">
        <f t="shared" si="999"/>
        <v>Blood Transfusion for Neoplasms</v>
      </c>
      <c r="C998" s="20" t="str">
        <f t="shared" si="3"/>
        <v>1</v>
      </c>
      <c r="D998" s="20" t="str">
        <f t="shared" si="4"/>
        <v>34</v>
      </c>
      <c r="E998" s="20" t="str">
        <f t="shared" si="5"/>
        <v>34471</v>
      </c>
      <c r="F998" s="25">
        <v>3447110.0</v>
      </c>
      <c r="G998" s="20" t="s">
        <v>42556</v>
      </c>
      <c r="H998" s="26">
        <v>39485.0</v>
      </c>
      <c r="I998" s="26">
        <v>8037060.0</v>
      </c>
      <c r="J998" s="25">
        <v>0.86</v>
      </c>
      <c r="K998" s="26">
        <v>6911872.0</v>
      </c>
      <c r="L998" s="26">
        <v>8037060.0</v>
      </c>
      <c r="M998" s="25">
        <v>0.86</v>
      </c>
      <c r="N998" s="25">
        <v>1.0</v>
      </c>
      <c r="O998" s="26">
        <v>6911872.0</v>
      </c>
      <c r="P998" s="26">
        <v>2.751112695E11</v>
      </c>
      <c r="Q998" s="26">
        <v>2.76829276468E11</v>
      </c>
      <c r="R998" s="26">
        <v>1.718006968E9</v>
      </c>
      <c r="S998" s="27">
        <v>0.006</v>
      </c>
      <c r="T998" s="20" t="str">
        <f t="array" ref="T998">INDEX(Sheet10!D:D,MATCH(C998&amp;E998,INDEX(Sheet10!A:A&amp;Sheet10!B:B,0),0))</f>
        <v>99DX</v>
      </c>
      <c r="U998" s="20" t="str">
        <f>VLOOKUP(T998,Sheet10!D:E,2,FALSE)</f>
        <v>Blood Transfusion for Neoplasms</v>
      </c>
      <c r="V998" s="20"/>
      <c r="W998" s="20"/>
      <c r="X998" s="20"/>
      <c r="Y998" s="20"/>
      <c r="Z998" s="20"/>
      <c r="AA998" s="20"/>
      <c r="AB998" s="20"/>
      <c r="AC998" s="20"/>
      <c r="AD998" s="20"/>
      <c r="AE998" s="20"/>
    </row>
    <row r="999">
      <c r="A999" s="20" t="str">
        <f t="shared" ref="A999:B999" si="1000">T999</f>
        <v>99DX</v>
      </c>
      <c r="B999" s="20" t="str">
        <f t="shared" si="1000"/>
        <v>Blood Transfusion for Neoplasms</v>
      </c>
      <c r="C999" s="20" t="str">
        <f t="shared" si="3"/>
        <v>1</v>
      </c>
      <c r="D999" s="20" t="str">
        <f t="shared" si="4"/>
        <v>34</v>
      </c>
      <c r="E999" s="20" t="str">
        <f t="shared" si="5"/>
        <v>34471</v>
      </c>
      <c r="F999" s="25">
        <v>3447111.0</v>
      </c>
      <c r="G999" s="20" t="s">
        <v>42597</v>
      </c>
      <c r="H999" s="26">
        <v>17440.0</v>
      </c>
      <c r="I999" s="26">
        <v>8037060.0</v>
      </c>
      <c r="J999" s="25">
        <v>0.89</v>
      </c>
      <c r="K999" s="26">
        <v>7152983.0</v>
      </c>
      <c r="L999" s="26">
        <v>8037060.0</v>
      </c>
      <c r="M999" s="25">
        <v>0.89</v>
      </c>
      <c r="N999" s="25">
        <v>1.4</v>
      </c>
      <c r="O999" s="26">
        <v>1.0014177E7</v>
      </c>
      <c r="P999" s="26">
        <v>1.74219889E11</v>
      </c>
      <c r="Q999" s="26">
        <v>1.77382470355E11</v>
      </c>
      <c r="R999" s="26">
        <v>3.162581355E9</v>
      </c>
      <c r="S999" s="27">
        <v>0.018</v>
      </c>
      <c r="T999" s="20" t="str">
        <f t="array" ref="T999">INDEX(Sheet10!D:D,MATCH(C999&amp;E999,INDEX(Sheet10!A:A&amp;Sheet10!B:B,0),0))</f>
        <v>99DX</v>
      </c>
      <c r="U999" s="20" t="str">
        <f>VLOOKUP(T999,Sheet10!D:E,2,FALSE)</f>
        <v>Blood Transfusion for Neoplasms</v>
      </c>
      <c r="V999" s="20"/>
      <c r="W999" s="20"/>
      <c r="X999" s="20"/>
      <c r="Y999" s="20"/>
      <c r="Z999" s="20"/>
      <c r="AA999" s="20"/>
      <c r="AB999" s="20"/>
      <c r="AC999" s="20"/>
      <c r="AD999" s="20"/>
      <c r="AE999" s="20"/>
    </row>
    <row r="1000">
      <c r="A1000" s="20" t="str">
        <f t="shared" ref="A1000:B1000" si="1001">T1000</f>
        <v>99DX</v>
      </c>
      <c r="B1000" s="20" t="str">
        <f t="shared" si="1001"/>
        <v>Blood Transfusion for Neoplasms</v>
      </c>
      <c r="C1000" s="20" t="str">
        <f t="shared" si="3"/>
        <v>1</v>
      </c>
      <c r="D1000" s="20" t="str">
        <f t="shared" si="4"/>
        <v>34</v>
      </c>
      <c r="E1000" s="20" t="str">
        <f t="shared" si="5"/>
        <v>34471</v>
      </c>
      <c r="F1000" s="25">
        <v>3447112.0</v>
      </c>
      <c r="G1000" s="20" t="s">
        <v>42619</v>
      </c>
      <c r="H1000" s="26">
        <v>5713.0</v>
      </c>
      <c r="I1000" s="26">
        <v>8037060.0</v>
      </c>
      <c r="J1000" s="25">
        <v>1.31</v>
      </c>
      <c r="K1000" s="26">
        <v>1.0528549E7</v>
      </c>
      <c r="L1000" s="26">
        <v>8037060.0</v>
      </c>
      <c r="M1000" s="25">
        <v>1.31</v>
      </c>
      <c r="N1000" s="25">
        <v>1.48</v>
      </c>
      <c r="O1000" s="26">
        <v>1.5582252E7</v>
      </c>
      <c r="P1000" s="26">
        <v>8.92764744E10</v>
      </c>
      <c r="Q1000" s="26">
        <v>9.0385106273E10</v>
      </c>
      <c r="R1000" s="26">
        <v>1.108631873E9</v>
      </c>
      <c r="S1000" s="27">
        <v>0.012</v>
      </c>
      <c r="T1000" s="20" t="str">
        <f t="array" ref="T1000">INDEX(Sheet10!D:D,MATCH(C1000&amp;E1000,INDEX(Sheet10!A:A&amp;Sheet10!B:B,0),0))</f>
        <v>99DX</v>
      </c>
      <c r="U1000" s="20" t="str">
        <f>VLOOKUP(T1000,Sheet10!D:E,2,FALSE)</f>
        <v>Blood Transfusion for Neoplasms</v>
      </c>
      <c r="V1000" s="20"/>
      <c r="W1000" s="20"/>
      <c r="X1000" s="20"/>
      <c r="Y1000" s="20"/>
      <c r="Z1000" s="20"/>
      <c r="AA1000" s="20"/>
      <c r="AB1000" s="20"/>
      <c r="AC1000" s="20"/>
      <c r="AD1000" s="20"/>
      <c r="AE1000" s="20"/>
    </row>
    <row r="1001">
      <c r="A1001" s="20" t="str">
        <f t="shared" ref="A1001:B1001" si="1002">T1001</f>
        <v>99DX</v>
      </c>
      <c r="B1001" s="20" t="str">
        <f t="shared" si="1002"/>
        <v>Blood Transfusion for Neoplasms</v>
      </c>
      <c r="C1001" s="20" t="str">
        <f t="shared" si="3"/>
        <v>1</v>
      </c>
      <c r="D1001" s="20" t="str">
        <f t="shared" si="4"/>
        <v>34</v>
      </c>
      <c r="E1001" s="20" t="str">
        <f t="shared" si="5"/>
        <v>34471</v>
      </c>
      <c r="F1001" s="25">
        <v>3447113.0</v>
      </c>
      <c r="G1001" s="20" t="s">
        <v>42640</v>
      </c>
      <c r="H1001" s="25">
        <v>546.0</v>
      </c>
      <c r="I1001" s="26">
        <v>8037060.0</v>
      </c>
      <c r="J1001" s="25">
        <v>2.64</v>
      </c>
      <c r="K1001" s="26">
        <v>2.1217838E7</v>
      </c>
      <c r="L1001" s="26">
        <v>8037060.0</v>
      </c>
      <c r="M1001" s="25">
        <v>2.64</v>
      </c>
      <c r="N1001" s="25">
        <v>1.22</v>
      </c>
      <c r="O1001" s="26">
        <v>2.5885763E7</v>
      </c>
      <c r="P1001" s="26">
        <v>1.41391544E10</v>
      </c>
      <c r="Q1001" s="26">
        <v>1.4355471668E10</v>
      </c>
      <c r="R1001" s="26">
        <v>2.16317268E8</v>
      </c>
      <c r="S1001" s="27">
        <v>0.015</v>
      </c>
      <c r="T1001" s="20" t="str">
        <f t="array" ref="T1001">INDEX(Sheet10!D:D,MATCH(C1001&amp;E1001,INDEX(Sheet10!A:A&amp;Sheet10!B:B,0),0))</f>
        <v>99DX</v>
      </c>
      <c r="U1001" s="20" t="str">
        <f>VLOOKUP(T1001,Sheet10!D:E,2,FALSE)</f>
        <v>Blood Transfusion for Neoplasms</v>
      </c>
      <c r="V1001" s="20"/>
      <c r="W1001" s="20"/>
      <c r="X1001" s="20"/>
      <c r="Y1001" s="20"/>
      <c r="Z1001" s="20"/>
      <c r="AA1001" s="20"/>
      <c r="AB1001" s="20"/>
      <c r="AC1001" s="20"/>
      <c r="AD1001" s="20"/>
      <c r="AE1001" s="20"/>
    </row>
    <row r="1002">
      <c r="A1002" s="20" t="str">
        <f t="shared" ref="A1002:B1002" si="1003">T1002</f>
        <v>34BX</v>
      </c>
      <c r="B1002" s="20" t="str">
        <f t="shared" si="1003"/>
        <v>Radiotherapy &amp; Chemotherapy</v>
      </c>
      <c r="C1002" s="20" t="str">
        <f t="shared" si="3"/>
        <v>1</v>
      </c>
      <c r="D1002" s="20" t="str">
        <f t="shared" si="4"/>
        <v>34</v>
      </c>
      <c r="E1002" s="20" t="str">
        <f t="shared" si="5"/>
        <v>34621</v>
      </c>
      <c r="F1002" s="25">
        <v>3462119.0</v>
      </c>
      <c r="G1002" s="20" t="s">
        <v>28036</v>
      </c>
      <c r="H1002" s="26">
        <v>1111.0</v>
      </c>
      <c r="I1002" s="26">
        <v>8037060.0</v>
      </c>
      <c r="J1002" s="25">
        <v>1.05</v>
      </c>
      <c r="K1002" s="26">
        <v>8438913.0</v>
      </c>
      <c r="L1002" s="26">
        <v>8037060.0</v>
      </c>
      <c r="M1002" s="25">
        <v>1.05</v>
      </c>
      <c r="N1002" s="25">
        <v>1.13</v>
      </c>
      <c r="O1002" s="26">
        <v>9535972.0</v>
      </c>
      <c r="P1002" s="26">
        <v>1.05965721E10</v>
      </c>
      <c r="Q1002" s="26">
        <v>1.0666995799E10</v>
      </c>
      <c r="R1002" s="26">
        <v>7.0423699E7</v>
      </c>
      <c r="S1002" s="27">
        <v>0.007</v>
      </c>
      <c r="T1002" s="20" t="str">
        <f t="array" ref="T1002">INDEX(Sheet10!D:D,MATCH(C1002&amp;E1002,INDEX(Sheet10!A:A&amp;Sheet10!B:B,0),0))</f>
        <v>34BX</v>
      </c>
      <c r="U1002" s="20" t="str">
        <f>VLOOKUP(T1002,Sheet10!D:E,2,FALSE)</f>
        <v>Radiotherapy &amp; Chemotherapy</v>
      </c>
      <c r="V1002" s="20"/>
      <c r="W1002" s="20"/>
      <c r="X1002" s="20"/>
      <c r="Y1002" s="20"/>
      <c r="Z1002" s="20"/>
      <c r="AA1002" s="20"/>
      <c r="AB1002" s="20"/>
      <c r="AC1002" s="20"/>
      <c r="AD1002" s="20"/>
      <c r="AE1002" s="20"/>
    </row>
    <row r="1003">
      <c r="A1003" s="20" t="str">
        <f t="shared" ref="A1003:B1003" si="1004">T1003</f>
        <v>34CX</v>
      </c>
      <c r="B1003" s="20" t="str">
        <f t="shared" si="1004"/>
        <v>Radiotherapy &amp; Chemotherapy</v>
      </c>
      <c r="C1003" s="20" t="str">
        <f t="shared" si="3"/>
        <v>1</v>
      </c>
      <c r="D1003" s="20" t="str">
        <f t="shared" si="4"/>
        <v>34</v>
      </c>
      <c r="E1003" s="20" t="str">
        <f t="shared" si="5"/>
        <v>34622</v>
      </c>
      <c r="F1003" s="25">
        <v>3462210.0</v>
      </c>
      <c r="G1003" s="20" t="s">
        <v>42684</v>
      </c>
      <c r="H1003" s="26">
        <v>86987.0</v>
      </c>
      <c r="I1003" s="26">
        <v>8037060.0</v>
      </c>
      <c r="J1003" s="25">
        <v>0.68</v>
      </c>
      <c r="K1003" s="26">
        <v>5465201.0</v>
      </c>
      <c r="L1003" s="26">
        <v>8037060.0</v>
      </c>
      <c r="M1003" s="25">
        <v>0.68</v>
      </c>
      <c r="N1003" s="25">
        <v>0.71</v>
      </c>
      <c r="O1003" s="26">
        <v>3880293.0</v>
      </c>
      <c r="P1003" s="26">
        <v>3.163837932E11</v>
      </c>
      <c r="Q1003" s="26">
        <v>3.4168300041E11</v>
      </c>
      <c r="R1003" s="26">
        <v>2.529920721E10</v>
      </c>
      <c r="S1003" s="27">
        <v>0.08</v>
      </c>
      <c r="T1003" s="20" t="str">
        <f t="array" ref="T1003">INDEX(Sheet10!D:D,MATCH(C1003&amp;E1003,INDEX(Sheet10!A:A&amp;Sheet10!B:B,0),0))</f>
        <v>34CX</v>
      </c>
      <c r="U1003" s="20" t="str">
        <f>VLOOKUP(T1003,Sheet10!D:E,2,FALSE)</f>
        <v>Radiotherapy &amp; Chemotherapy</v>
      </c>
      <c r="V1003" s="20"/>
      <c r="W1003" s="20"/>
      <c r="X1003" s="20"/>
      <c r="Y1003" s="20"/>
      <c r="Z1003" s="20"/>
      <c r="AA1003" s="20"/>
      <c r="AB1003" s="20"/>
      <c r="AC1003" s="20"/>
      <c r="AD1003" s="20"/>
      <c r="AE1003" s="20"/>
    </row>
    <row r="1004">
      <c r="A1004" s="20" t="str">
        <f t="shared" ref="A1004:B1004" si="1005">T1004</f>
        <v>34CX</v>
      </c>
      <c r="B1004" s="20" t="str">
        <f t="shared" si="1005"/>
        <v>Radiotherapy &amp; Chemotherapy</v>
      </c>
      <c r="C1004" s="20" t="str">
        <f t="shared" si="3"/>
        <v>1</v>
      </c>
      <c r="D1004" s="20" t="str">
        <f t="shared" si="4"/>
        <v>34</v>
      </c>
      <c r="E1004" s="20" t="str">
        <f t="shared" si="5"/>
        <v>34622</v>
      </c>
      <c r="F1004" s="25">
        <v>3462211.0</v>
      </c>
      <c r="G1004" s="20" t="s">
        <v>42721</v>
      </c>
      <c r="H1004" s="26">
        <v>19330.0</v>
      </c>
      <c r="I1004" s="26">
        <v>8037060.0</v>
      </c>
      <c r="J1004" s="25">
        <v>1.09</v>
      </c>
      <c r="K1004" s="26">
        <v>8760395.0</v>
      </c>
      <c r="L1004" s="26">
        <v>8037060.0</v>
      </c>
      <c r="M1004" s="25">
        <v>1.09</v>
      </c>
      <c r="N1004" s="25">
        <v>0.91</v>
      </c>
      <c r="O1004" s="26">
        <v>7971960.0</v>
      </c>
      <c r="P1004" s="26">
        <v>1.45169828E11</v>
      </c>
      <c r="Q1004" s="26">
        <v>1.56030324184E11</v>
      </c>
      <c r="R1004" s="26">
        <v>1.0860496184E10</v>
      </c>
      <c r="S1004" s="27">
        <v>0.075</v>
      </c>
      <c r="T1004" s="20" t="str">
        <f t="array" ref="T1004">INDEX(Sheet10!D:D,MATCH(C1004&amp;E1004,INDEX(Sheet10!A:A&amp;Sheet10!B:B,0),0))</f>
        <v>34CX</v>
      </c>
      <c r="U1004" s="20" t="str">
        <f>VLOOKUP(T1004,Sheet10!D:E,2,FALSE)</f>
        <v>Radiotherapy &amp; Chemotherapy</v>
      </c>
      <c r="V1004" s="20"/>
      <c r="W1004" s="20"/>
      <c r="X1004" s="20"/>
      <c r="Y1004" s="20"/>
      <c r="Z1004" s="20"/>
      <c r="AA1004" s="20"/>
      <c r="AB1004" s="20"/>
      <c r="AC1004" s="20"/>
      <c r="AD1004" s="20"/>
      <c r="AE1004" s="20"/>
    </row>
    <row r="1005">
      <c r="A1005" s="20" t="str">
        <f t="shared" ref="A1005:B1005" si="1006">T1005</f>
        <v>34CX</v>
      </c>
      <c r="B1005" s="20" t="str">
        <f t="shared" si="1006"/>
        <v>Radiotherapy &amp; Chemotherapy</v>
      </c>
      <c r="C1005" s="20" t="str">
        <f t="shared" si="3"/>
        <v>1</v>
      </c>
      <c r="D1005" s="20" t="str">
        <f t="shared" si="4"/>
        <v>34</v>
      </c>
      <c r="E1005" s="20" t="str">
        <f t="shared" si="5"/>
        <v>34622</v>
      </c>
      <c r="F1005" s="25">
        <v>3462212.0</v>
      </c>
      <c r="G1005" s="20" t="s">
        <v>42742</v>
      </c>
      <c r="H1005" s="26">
        <v>4013.0</v>
      </c>
      <c r="I1005" s="26">
        <v>8037060.0</v>
      </c>
      <c r="J1005" s="25">
        <v>2.03</v>
      </c>
      <c r="K1005" s="26">
        <v>1.6315232E7</v>
      </c>
      <c r="L1005" s="26">
        <v>8037060.0</v>
      </c>
      <c r="M1005" s="25">
        <v>2.03</v>
      </c>
      <c r="N1005" s="25">
        <v>1.0</v>
      </c>
      <c r="O1005" s="26">
        <v>1.6315232E7</v>
      </c>
      <c r="P1005" s="26">
        <v>5.86794656E10</v>
      </c>
      <c r="Q1005" s="26">
        <v>6.6233882908E10</v>
      </c>
      <c r="R1005" s="26">
        <v>7.554417308E9</v>
      </c>
      <c r="S1005" s="27">
        <v>0.129</v>
      </c>
      <c r="T1005" s="20" t="str">
        <f t="array" ref="T1005">INDEX(Sheet10!D:D,MATCH(C1005&amp;E1005,INDEX(Sheet10!A:A&amp;Sheet10!B:B,0),0))</f>
        <v>34CX</v>
      </c>
      <c r="U1005" s="20" t="str">
        <f>VLOOKUP(T1005,Sheet10!D:E,2,FALSE)</f>
        <v>Radiotherapy &amp; Chemotherapy</v>
      </c>
      <c r="V1005" s="20"/>
      <c r="W1005" s="20"/>
      <c r="X1005" s="20"/>
      <c r="Y1005" s="20"/>
      <c r="Z1005" s="20"/>
      <c r="AA1005" s="20"/>
      <c r="AB1005" s="20"/>
      <c r="AC1005" s="20"/>
      <c r="AD1005" s="20"/>
      <c r="AE1005" s="20"/>
    </row>
    <row r="1006">
      <c r="A1006" s="20" t="str">
        <f t="shared" ref="A1006:B1006" si="1007">T1006</f>
        <v>34BX</v>
      </c>
      <c r="B1006" s="20" t="str">
        <f t="shared" si="1007"/>
        <v>Radiotherapy &amp; Chemotherapy</v>
      </c>
      <c r="C1006" s="20" t="str">
        <f t="shared" si="3"/>
        <v>1</v>
      </c>
      <c r="D1006" s="20" t="str">
        <f t="shared" si="4"/>
        <v>34</v>
      </c>
      <c r="E1006" s="20" t="str">
        <f t="shared" si="5"/>
        <v>34623</v>
      </c>
      <c r="F1006" s="25">
        <v>3462310.0</v>
      </c>
      <c r="G1006" s="20" t="s">
        <v>42759</v>
      </c>
      <c r="H1006" s="26">
        <v>16896.0</v>
      </c>
      <c r="I1006" s="26">
        <v>8037060.0</v>
      </c>
      <c r="J1006" s="25">
        <v>0.95</v>
      </c>
      <c r="K1006" s="26">
        <v>7635207.0</v>
      </c>
      <c r="L1006" s="26">
        <v>8037060.0</v>
      </c>
      <c r="M1006" s="25">
        <v>0.95</v>
      </c>
      <c r="N1006" s="25">
        <v>1.09</v>
      </c>
      <c r="O1006" s="26">
        <v>8322376.0</v>
      </c>
      <c r="P1006" s="26">
        <v>1.443391836E11</v>
      </c>
      <c r="Q1006" s="26">
        <v>1.43490968907E11</v>
      </c>
      <c r="R1006" s="26">
        <v>-8.48214693E8</v>
      </c>
      <c r="S1006" s="27">
        <v>-0.006</v>
      </c>
      <c r="T1006" s="20" t="str">
        <f t="array" ref="T1006">INDEX(Sheet10!D:D,MATCH(C1006&amp;E1006,INDEX(Sheet10!A:A&amp;Sheet10!B:B,0),0))</f>
        <v>34BX</v>
      </c>
      <c r="U1006" s="20" t="str">
        <f>VLOOKUP(T1006,Sheet10!D:E,2,FALSE)</f>
        <v>Radiotherapy &amp; Chemotherapy</v>
      </c>
      <c r="V1006" s="20"/>
      <c r="W1006" s="20"/>
      <c r="X1006" s="20"/>
      <c r="Y1006" s="20"/>
      <c r="Z1006" s="20"/>
      <c r="AA1006" s="20"/>
      <c r="AB1006" s="20"/>
      <c r="AC1006" s="20"/>
      <c r="AD1006" s="20"/>
      <c r="AE1006" s="20"/>
    </row>
    <row r="1007">
      <c r="A1007" s="20" t="str">
        <f t="shared" ref="A1007:B1007" si="1008">T1007</f>
        <v>34BX</v>
      </c>
      <c r="B1007" s="20" t="str">
        <f t="shared" si="1008"/>
        <v>Radiotherapy &amp; Chemotherapy</v>
      </c>
      <c r="C1007" s="20" t="str">
        <f t="shared" si="3"/>
        <v>1</v>
      </c>
      <c r="D1007" s="20" t="str">
        <f t="shared" si="4"/>
        <v>34</v>
      </c>
      <c r="E1007" s="20" t="str">
        <f t="shared" si="5"/>
        <v>34623</v>
      </c>
      <c r="F1007" s="25">
        <v>3462311.0</v>
      </c>
      <c r="G1007" s="20" t="s">
        <v>42778</v>
      </c>
      <c r="H1007" s="26">
        <v>2006.0</v>
      </c>
      <c r="I1007" s="26">
        <v>8037060.0</v>
      </c>
      <c r="J1007" s="25">
        <v>1.32</v>
      </c>
      <c r="K1007" s="26">
        <v>1.0608919E7</v>
      </c>
      <c r="L1007" s="26">
        <v>8037060.0</v>
      </c>
      <c r="M1007" s="25">
        <v>1.32</v>
      </c>
      <c r="N1007" s="25">
        <v>1.52</v>
      </c>
      <c r="O1007" s="26">
        <v>1.6125557E7</v>
      </c>
      <c r="P1007" s="26">
        <v>3.27480075E10</v>
      </c>
      <c r="Q1007" s="26">
        <v>3.2905795749E10</v>
      </c>
      <c r="R1007" s="26">
        <v>1.57788249E8</v>
      </c>
      <c r="S1007" s="27">
        <v>0.005</v>
      </c>
      <c r="T1007" s="20" t="str">
        <f t="array" ref="T1007">INDEX(Sheet10!D:D,MATCH(C1007&amp;E1007,INDEX(Sheet10!A:A&amp;Sheet10!B:B,0),0))</f>
        <v>34BX</v>
      </c>
      <c r="U1007" s="20" t="str">
        <f>VLOOKUP(T1007,Sheet10!D:E,2,FALSE)</f>
        <v>Radiotherapy &amp; Chemotherapy</v>
      </c>
      <c r="V1007" s="20"/>
      <c r="W1007" s="20"/>
      <c r="X1007" s="20"/>
      <c r="Y1007" s="20"/>
      <c r="Z1007" s="20"/>
      <c r="AA1007" s="20"/>
      <c r="AB1007" s="20"/>
      <c r="AC1007" s="20"/>
      <c r="AD1007" s="20"/>
      <c r="AE1007" s="20"/>
    </row>
    <row r="1008">
      <c r="A1008" s="20" t="str">
        <f t="shared" ref="A1008:B1008" si="1009">T1008</f>
        <v>P11KC</v>
      </c>
      <c r="B1008" s="20" t="str">
        <f t="shared" si="1009"/>
        <v>Extracranial Vessel Proc.</v>
      </c>
      <c r="C1008" s="20" t="str">
        <f t="shared" si="3"/>
        <v>2</v>
      </c>
      <c r="D1008" s="20" t="str">
        <f t="shared" si="4"/>
        <v>11</v>
      </c>
      <c r="E1008" s="20" t="str">
        <f t="shared" si="5"/>
        <v>11031</v>
      </c>
      <c r="F1008" s="25">
        <v>1103120.0</v>
      </c>
      <c r="G1008" s="20" t="s">
        <v>28072</v>
      </c>
      <c r="H1008" s="25">
        <v>44.0</v>
      </c>
      <c r="I1008" s="26">
        <v>461474.0</v>
      </c>
      <c r="J1008" s="25">
        <v>5.51</v>
      </c>
      <c r="K1008" s="26">
        <v>2542722.0</v>
      </c>
      <c r="L1008" s="26">
        <v>461474.0</v>
      </c>
      <c r="M1008" s="25">
        <v>5.51</v>
      </c>
      <c r="N1008" s="25">
        <v>1.24</v>
      </c>
      <c r="O1008" s="26">
        <v>3152975.0</v>
      </c>
      <c r="P1008" s="26">
        <v>1.38176E8</v>
      </c>
      <c r="Q1008" s="26">
        <v>1.38730898E8</v>
      </c>
      <c r="R1008" s="26">
        <v>554898.0</v>
      </c>
      <c r="S1008" s="27">
        <v>0.004</v>
      </c>
      <c r="T1008" s="20" t="str">
        <f t="array" ref="T1008">INDEX(Sheet10!D:D,MATCH(C1008&amp;E1008,INDEX(Sheet10!A:A&amp;Sheet10!B:B,0),0))</f>
        <v>P11KC</v>
      </c>
      <c r="U1008" s="20" t="str">
        <f>VLOOKUP(T1008,Sheet10!D:E,2,FALSE)</f>
        <v>Extracranial Vessel Proc.</v>
      </c>
      <c r="V1008" s="20"/>
      <c r="W1008" s="20"/>
      <c r="X1008" s="20"/>
      <c r="Y1008" s="20"/>
      <c r="Z1008" s="20"/>
      <c r="AA1008" s="20"/>
      <c r="AB1008" s="20"/>
      <c r="AC1008" s="20"/>
      <c r="AD1008" s="20"/>
      <c r="AE1008" s="20"/>
    </row>
    <row r="1009">
      <c r="A1009" s="20" t="str">
        <f t="shared" ref="A1009:B1009" si="1010">T1009</f>
        <v>P11KD</v>
      </c>
      <c r="B1009" s="20" t="str">
        <f t="shared" si="1010"/>
        <v>Release of Carpal/Tarsal Tunnel</v>
      </c>
      <c r="C1009" s="20" t="str">
        <f t="shared" si="3"/>
        <v>2</v>
      </c>
      <c r="D1009" s="20" t="str">
        <f t="shared" si="4"/>
        <v>11</v>
      </c>
      <c r="E1009" s="20" t="str">
        <f t="shared" si="5"/>
        <v>11041</v>
      </c>
      <c r="F1009" s="25">
        <v>1104120.0</v>
      </c>
      <c r="G1009" s="20" t="s">
        <v>28078</v>
      </c>
      <c r="H1009" s="25">
        <v>231.0</v>
      </c>
      <c r="I1009" s="26">
        <v>461474.0</v>
      </c>
      <c r="J1009" s="25">
        <v>5.29</v>
      </c>
      <c r="K1009" s="26">
        <v>2441197.0</v>
      </c>
      <c r="L1009" s="26">
        <v>461474.0</v>
      </c>
      <c r="M1009" s="25">
        <v>5.29</v>
      </c>
      <c r="N1009" s="25">
        <v>1.0</v>
      </c>
      <c r="O1009" s="26">
        <v>2441197.0</v>
      </c>
      <c r="P1009" s="26">
        <v>2.425986E8</v>
      </c>
      <c r="Q1009" s="26">
        <v>5.63916613E8</v>
      </c>
      <c r="R1009" s="26">
        <v>3.21318013E8</v>
      </c>
      <c r="S1009" s="27">
        <v>1.324</v>
      </c>
      <c r="T1009" s="20" t="str">
        <f t="array" ref="T1009">INDEX(Sheet10!D:D,MATCH(C1009&amp;E1009,INDEX(Sheet10!A:A&amp;Sheet10!B:B,0),0))</f>
        <v>P11KD</v>
      </c>
      <c r="U1009" s="20" t="str">
        <f>VLOOKUP(T1009,Sheet10!D:E,2,FALSE)</f>
        <v>Release of Carpal/Tarsal Tunnel</v>
      </c>
      <c r="V1009" s="20"/>
      <c r="W1009" s="20"/>
      <c r="X1009" s="20"/>
      <c r="Y1009" s="20"/>
      <c r="Z1009" s="20"/>
      <c r="AA1009" s="20"/>
      <c r="AB1009" s="20"/>
      <c r="AC1009" s="20"/>
      <c r="AD1009" s="20"/>
      <c r="AE1009" s="20"/>
    </row>
    <row r="1010">
      <c r="A1010" s="20" t="str">
        <f t="shared" ref="A1010:B1010" si="1011">T1010</f>
        <v>P11KP</v>
      </c>
      <c r="B1010" s="20" t="str">
        <f t="shared" si="1011"/>
        <v>Other Nervous System Minor Proc.</v>
      </c>
      <c r="C1010" s="20" t="str">
        <f t="shared" si="3"/>
        <v>2</v>
      </c>
      <c r="D1010" s="20" t="str">
        <f t="shared" si="4"/>
        <v>11</v>
      </c>
      <c r="E1010" s="20" t="str">
        <f t="shared" si="5"/>
        <v>11052</v>
      </c>
      <c r="F1010" s="25">
        <v>1105220.0</v>
      </c>
      <c r="G1010" s="20" t="s">
        <v>28085</v>
      </c>
      <c r="H1010" s="26">
        <v>33078.0</v>
      </c>
      <c r="I1010" s="26">
        <v>461474.0</v>
      </c>
      <c r="J1010" s="25">
        <v>0.88</v>
      </c>
      <c r="K1010" s="26">
        <v>406097.0</v>
      </c>
      <c r="L1010" s="26">
        <v>461474.0</v>
      </c>
      <c r="M1010" s="25">
        <v>0.88</v>
      </c>
      <c r="N1010" s="25">
        <v>1.31</v>
      </c>
      <c r="O1010" s="26">
        <v>531987.0</v>
      </c>
      <c r="P1010" s="26">
        <v>1.75460231E10</v>
      </c>
      <c r="Q1010" s="26">
        <v>1.7597073501E10</v>
      </c>
      <c r="R1010" s="26">
        <v>5.1050401E7</v>
      </c>
      <c r="S1010" s="27">
        <v>0.003</v>
      </c>
      <c r="T1010" s="20" t="str">
        <f t="array" ref="T1010">INDEX(Sheet10!D:D,MATCH(C1010&amp;E1010,INDEX(Sheet10!A:A&amp;Sheet10!B:B,0),0))</f>
        <v>P11KP</v>
      </c>
      <c r="U1010" s="20" t="str">
        <f>VLOOKUP(T1010,Sheet10!D:E,2,FALSE)</f>
        <v>Other Nervous System Minor Proc.</v>
      </c>
      <c r="V1010" s="20"/>
      <c r="W1010" s="20"/>
      <c r="X1010" s="20"/>
      <c r="Y1010" s="20"/>
      <c r="Z1010" s="20"/>
      <c r="AA1010" s="20"/>
      <c r="AB1010" s="20"/>
      <c r="AC1010" s="20"/>
      <c r="AD1010" s="20"/>
      <c r="AE1010" s="20"/>
    </row>
    <row r="1011">
      <c r="A1011" s="20" t="str">
        <f t="shared" ref="A1011:B1011" si="1012">T1011</f>
        <v>P11KF</v>
      </c>
      <c r="B1011" s="20" t="str">
        <f t="shared" si="1012"/>
        <v>Nervous System Other Diagnostic Proc.</v>
      </c>
      <c r="C1011" s="20" t="str">
        <f t="shared" si="3"/>
        <v>2</v>
      </c>
      <c r="D1011" s="20" t="str">
        <f t="shared" si="4"/>
        <v>11</v>
      </c>
      <c r="E1011" s="20" t="str">
        <f t="shared" si="5"/>
        <v>11061</v>
      </c>
      <c r="F1011" s="25">
        <v>1106120.0</v>
      </c>
      <c r="G1011" s="20" t="s">
        <v>28091</v>
      </c>
      <c r="H1011" s="25">
        <v>99.0</v>
      </c>
      <c r="I1011" s="26">
        <v>461474.0</v>
      </c>
      <c r="J1011" s="25">
        <v>2.09</v>
      </c>
      <c r="K1011" s="26">
        <v>964481.0</v>
      </c>
      <c r="L1011" s="26">
        <v>461474.0</v>
      </c>
      <c r="M1011" s="25">
        <v>2.09</v>
      </c>
      <c r="N1011" s="25">
        <v>1.21</v>
      </c>
      <c r="O1011" s="26">
        <v>1167022.0</v>
      </c>
      <c r="P1011" s="26">
        <v>1.155066E8</v>
      </c>
      <c r="Q1011" s="26">
        <v>1.15535138E8</v>
      </c>
      <c r="R1011" s="26">
        <v>28538.0</v>
      </c>
      <c r="S1011" s="27">
        <v>0.0</v>
      </c>
      <c r="T1011" s="20" t="str">
        <f t="array" ref="T1011">INDEX(Sheet10!D:D,MATCH(C1011&amp;E1011,INDEX(Sheet10!A:A&amp;Sheet10!B:B,0),0))</f>
        <v>P11KF</v>
      </c>
      <c r="U1011" s="20" t="str">
        <f>VLOOKUP(T1011,Sheet10!D:E,2,FALSE)</f>
        <v>Nervous System Other Diagnostic Proc.</v>
      </c>
      <c r="V1011" s="20"/>
      <c r="W1011" s="20"/>
      <c r="X1011" s="20"/>
      <c r="Y1011" s="20"/>
      <c r="Z1011" s="20"/>
      <c r="AA1011" s="20"/>
      <c r="AB1011" s="20"/>
      <c r="AC1011" s="20"/>
      <c r="AD1011" s="20"/>
      <c r="AE1011" s="20"/>
    </row>
    <row r="1012">
      <c r="A1012" s="20" t="str">
        <f t="shared" ref="A1012:B1012" si="1013">T1012</f>
        <v>P11KA</v>
      </c>
      <c r="B1012" s="20" t="str">
        <f t="shared" si="1013"/>
        <v>Other Nervous System Major Proc.</v>
      </c>
      <c r="C1012" s="20" t="str">
        <f t="shared" si="3"/>
        <v>2</v>
      </c>
      <c r="D1012" s="20" t="str">
        <f t="shared" si="4"/>
        <v>11</v>
      </c>
      <c r="E1012" s="20" t="str">
        <f t="shared" si="5"/>
        <v>11091</v>
      </c>
      <c r="F1012" s="25">
        <v>1109120.0</v>
      </c>
      <c r="G1012" s="20" t="s">
        <v>28096</v>
      </c>
      <c r="H1012" s="26">
        <v>1024.0</v>
      </c>
      <c r="I1012" s="26">
        <v>461474.0</v>
      </c>
      <c r="J1012" s="25">
        <v>3.2</v>
      </c>
      <c r="K1012" s="26">
        <v>1476717.0</v>
      </c>
      <c r="L1012" s="26">
        <v>461474.0</v>
      </c>
      <c r="M1012" s="25">
        <v>3.2</v>
      </c>
      <c r="N1012" s="25">
        <v>1.0</v>
      </c>
      <c r="O1012" s="26">
        <v>1476717.0</v>
      </c>
      <c r="P1012" s="26">
        <v>1.0240394E9</v>
      </c>
      <c r="Q1012" s="26">
        <v>1.512158003E9</v>
      </c>
      <c r="R1012" s="26">
        <v>4.88118603E8</v>
      </c>
      <c r="S1012" s="27">
        <v>0.477</v>
      </c>
      <c r="T1012" s="20" t="str">
        <f t="array" ref="T1012">INDEX(Sheet10!D:D,MATCH(C1012&amp;E1012,INDEX(Sheet10!A:A&amp;Sheet10!B:B,0),0))</f>
        <v>P11KA</v>
      </c>
      <c r="U1012" s="20" t="str">
        <f>VLOOKUP(T1012,Sheet10!D:E,2,FALSE)</f>
        <v>Other Nervous System Major Proc.</v>
      </c>
      <c r="V1012" s="20"/>
      <c r="W1012" s="20"/>
      <c r="X1012" s="20"/>
      <c r="Y1012" s="20"/>
      <c r="Z1012" s="20"/>
      <c r="AA1012" s="20"/>
      <c r="AB1012" s="20"/>
      <c r="AC1012" s="20"/>
      <c r="AD1012" s="20"/>
      <c r="AE1012" s="20"/>
    </row>
    <row r="1013">
      <c r="A1013" s="20" t="str">
        <f t="shared" ref="A1013:B1013" si="1014">T1013</f>
        <v>P11KK</v>
      </c>
      <c r="B1013" s="20" t="str">
        <f t="shared" si="1014"/>
        <v>Peripheral Nerve Injection Proc.</v>
      </c>
      <c r="C1013" s="20" t="str">
        <f t="shared" si="3"/>
        <v>2</v>
      </c>
      <c r="D1013" s="20" t="str">
        <f t="shared" si="4"/>
        <v>11</v>
      </c>
      <c r="E1013" s="20" t="str">
        <f t="shared" si="5"/>
        <v>11101</v>
      </c>
      <c r="F1013" s="25">
        <v>1110120.0</v>
      </c>
      <c r="G1013" s="20" t="s">
        <v>28101</v>
      </c>
      <c r="H1013" s="26">
        <v>8699.0</v>
      </c>
      <c r="I1013" s="26">
        <v>461474.0</v>
      </c>
      <c r="J1013" s="25">
        <v>1.72</v>
      </c>
      <c r="K1013" s="26">
        <v>793735.0</v>
      </c>
      <c r="L1013" s="26">
        <v>461474.0</v>
      </c>
      <c r="M1013" s="25">
        <v>1.72</v>
      </c>
      <c r="N1013" s="25">
        <v>1.0</v>
      </c>
      <c r="O1013" s="26">
        <v>793735.0</v>
      </c>
      <c r="P1013" s="26">
        <v>5.8635328E9</v>
      </c>
      <c r="Q1013" s="26">
        <v>6.904703201E9</v>
      </c>
      <c r="R1013" s="26">
        <v>1.041170401E9</v>
      </c>
      <c r="S1013" s="27">
        <v>0.178</v>
      </c>
      <c r="T1013" s="20" t="str">
        <f t="array" ref="T1013">INDEX(Sheet10!D:D,MATCH(C1013&amp;E1013,INDEX(Sheet10!A:A&amp;Sheet10!B:B,0),0))</f>
        <v>P11KK</v>
      </c>
      <c r="U1013" s="20" t="str">
        <f>VLOOKUP(T1013,Sheet10!D:E,2,FALSE)</f>
        <v>Peripheral Nerve Injection Proc.</v>
      </c>
      <c r="V1013" s="20"/>
      <c r="W1013" s="20"/>
      <c r="X1013" s="20"/>
      <c r="Y1013" s="20"/>
      <c r="Z1013" s="20"/>
      <c r="AA1013" s="20"/>
      <c r="AB1013" s="20"/>
      <c r="AC1013" s="20"/>
      <c r="AD1013" s="20"/>
      <c r="AE1013" s="20"/>
    </row>
    <row r="1014">
      <c r="A1014" s="20" t="str">
        <f t="shared" ref="A1014:B1014" si="1015">T1014</f>
        <v>~99JX</v>
      </c>
      <c r="B1014" s="20" t="str">
        <f t="shared" si="1015"/>
        <v>Nervous System Neoplasms</v>
      </c>
      <c r="C1014" s="20" t="str">
        <f t="shared" si="3"/>
        <v>2</v>
      </c>
      <c r="D1014" s="20" t="str">
        <f t="shared" si="4"/>
        <v>11</v>
      </c>
      <c r="E1014" s="20" t="str">
        <f t="shared" si="5"/>
        <v>11481</v>
      </c>
      <c r="F1014" s="25">
        <v>1148120.0</v>
      </c>
      <c r="G1014" s="20" t="s">
        <v>23810</v>
      </c>
      <c r="H1014" s="26">
        <v>18221.0</v>
      </c>
      <c r="I1014" s="26">
        <v>461474.0</v>
      </c>
      <c r="J1014" s="25">
        <v>0.79</v>
      </c>
      <c r="K1014" s="26">
        <v>364564.0</v>
      </c>
      <c r="L1014" s="26">
        <v>461474.0</v>
      </c>
      <c r="M1014" s="25">
        <v>0.79</v>
      </c>
      <c r="N1014" s="25">
        <v>1.0</v>
      </c>
      <c r="O1014" s="26">
        <v>364564.0</v>
      </c>
      <c r="P1014" s="26">
        <v>1.35526611E10</v>
      </c>
      <c r="Q1014" s="26">
        <v>6.645719377E9</v>
      </c>
      <c r="R1014" s="26">
        <v>-6.906941723E9</v>
      </c>
      <c r="S1014" s="27">
        <v>-0.51</v>
      </c>
      <c r="T1014" s="20" t="str">
        <f t="array" ref="T1014">INDEX(Sheet10!D:D,MATCH(C1014&amp;E1014,INDEX(Sheet10!A:A&amp;Sheet10!B:B,0),0))</f>
        <v>~99JX</v>
      </c>
      <c r="U1014" s="20" t="str">
        <f>VLOOKUP(T1014,Sheet10!D:E,2,FALSE)</f>
        <v>Nervous System Neoplasms</v>
      </c>
      <c r="V1014" s="20"/>
      <c r="W1014" s="20"/>
      <c r="X1014" s="20"/>
      <c r="Y1014" s="20"/>
      <c r="Z1014" s="20"/>
      <c r="AA1014" s="20"/>
      <c r="AB1014" s="20"/>
      <c r="AC1014" s="20"/>
      <c r="AD1014" s="20"/>
      <c r="AE1014" s="20"/>
    </row>
    <row r="1015">
      <c r="A1015" s="20" t="str">
        <f t="shared" ref="A1015:B1015" si="1016">T1015</f>
        <v>99JX</v>
      </c>
      <c r="B1015" s="20" t="str">
        <f t="shared" si="1016"/>
        <v>Nervous System Neoplasms - Follow Up</v>
      </c>
      <c r="C1015" s="20" t="str">
        <f t="shared" si="3"/>
        <v>2</v>
      </c>
      <c r="D1015" s="20" t="str">
        <f t="shared" si="4"/>
        <v>11</v>
      </c>
      <c r="E1015" s="20" t="str">
        <f t="shared" si="5"/>
        <v>11482</v>
      </c>
      <c r="F1015" s="25">
        <v>1148220.0</v>
      </c>
      <c r="G1015" s="20" t="s">
        <v>28117</v>
      </c>
      <c r="H1015" s="26">
        <v>105957.0</v>
      </c>
      <c r="I1015" s="26">
        <v>461474.0</v>
      </c>
      <c r="J1015" s="25">
        <v>0.69</v>
      </c>
      <c r="K1015" s="26">
        <v>318417.0</v>
      </c>
      <c r="L1015" s="26">
        <v>461474.0</v>
      </c>
      <c r="M1015" s="25">
        <v>0.69</v>
      </c>
      <c r="N1015" s="25">
        <v>1.0</v>
      </c>
      <c r="O1015" s="26">
        <v>318417.0</v>
      </c>
      <c r="P1015" s="26">
        <v>3.0195378E10</v>
      </c>
      <c r="Q1015" s="26">
        <v>3.3749984055E10</v>
      </c>
      <c r="R1015" s="26">
        <v>3.554606055E9</v>
      </c>
      <c r="S1015" s="27">
        <v>0.118</v>
      </c>
      <c r="T1015" s="20" t="str">
        <f t="array" ref="T1015">INDEX(Sheet10!D:D,MATCH(C1015&amp;E1015,INDEX(Sheet10!A:A&amp;Sheet10!B:B,0),0))</f>
        <v>99JX</v>
      </c>
      <c r="U1015" s="20" t="str">
        <f>VLOOKUP(T1015,Sheet10!D:E,2,FALSE)</f>
        <v>Nervous System Neoplasms - Follow Up</v>
      </c>
      <c r="V1015" s="20"/>
      <c r="W1015" s="20"/>
      <c r="X1015" s="20"/>
      <c r="Y1015" s="20"/>
      <c r="Z1015" s="20"/>
      <c r="AA1015" s="20"/>
      <c r="AB1015" s="20"/>
      <c r="AC1015" s="20"/>
      <c r="AD1015" s="20"/>
      <c r="AE1015" s="20"/>
    </row>
    <row r="1016">
      <c r="A1016" s="20" t="str">
        <f t="shared" ref="A1016:B1016" si="1017">T1016</f>
        <v>P11KM</v>
      </c>
      <c r="B1016" s="20" t="str">
        <f t="shared" si="1017"/>
        <v>Electroencephalography (EEG)</v>
      </c>
      <c r="C1016" s="20" t="str">
        <f t="shared" si="3"/>
        <v>2</v>
      </c>
      <c r="D1016" s="20" t="str">
        <f t="shared" si="4"/>
        <v>11</v>
      </c>
      <c r="E1016" s="20" t="str">
        <f t="shared" si="5"/>
        <v>11491</v>
      </c>
      <c r="F1016" s="25">
        <v>1149120.0</v>
      </c>
      <c r="G1016" s="20" t="s">
        <v>28127</v>
      </c>
      <c r="H1016" s="26">
        <v>65054.0</v>
      </c>
      <c r="I1016" s="26">
        <v>461474.0</v>
      </c>
      <c r="J1016" s="25">
        <v>1.16</v>
      </c>
      <c r="K1016" s="26">
        <v>535310.0</v>
      </c>
      <c r="L1016" s="26">
        <v>461474.0</v>
      </c>
      <c r="M1016" s="25">
        <v>1.16</v>
      </c>
      <c r="N1016" s="25">
        <v>1.03</v>
      </c>
      <c r="O1016" s="26">
        <v>551369.0</v>
      </c>
      <c r="P1016" s="26">
        <v>3.57316577E10</v>
      </c>
      <c r="Q1016" s="26">
        <v>3.5868767721E10</v>
      </c>
      <c r="R1016" s="26">
        <v>1.37110021E8</v>
      </c>
      <c r="S1016" s="27">
        <v>0.004</v>
      </c>
      <c r="T1016" s="20" t="str">
        <f t="array" ref="T1016">INDEX(Sheet10!D:D,MATCH(C1016&amp;E1016,INDEX(Sheet10!A:A&amp;Sheet10!B:B,0),0))</f>
        <v>P11KM</v>
      </c>
      <c r="U1016" s="20" t="str">
        <f>VLOOKUP(T1016,Sheet10!D:E,2,FALSE)</f>
        <v>Electroencephalography (EEG)</v>
      </c>
      <c r="V1016" s="20"/>
      <c r="W1016" s="20"/>
      <c r="X1016" s="20"/>
      <c r="Y1016" s="20"/>
      <c r="Z1016" s="20"/>
      <c r="AA1016" s="20"/>
      <c r="AB1016" s="20"/>
      <c r="AC1016" s="20"/>
      <c r="AD1016" s="20"/>
      <c r="AE1016" s="20"/>
    </row>
    <row r="1017">
      <c r="A1017" s="20" t="str">
        <f t="shared" ref="A1017:B1017" si="1018">T1017</f>
        <v>98PCX</v>
      </c>
      <c r="B1017" s="20" t="str">
        <f t="shared" si="1018"/>
        <v>Nervous System Disorder w/ Multi-specialty Consultations</v>
      </c>
      <c r="C1017" s="20" t="str">
        <f t="shared" si="3"/>
        <v>2</v>
      </c>
      <c r="D1017" s="20" t="str">
        <f t="shared" si="4"/>
        <v>11</v>
      </c>
      <c r="E1017" s="20" t="str">
        <f t="shared" si="5"/>
        <v>11501</v>
      </c>
      <c r="F1017" s="25">
        <v>1150120.0</v>
      </c>
      <c r="G1017" s="20" t="s">
        <v>28132</v>
      </c>
      <c r="H1017" s="18" t="e">
        <v>#N/A</v>
      </c>
      <c r="I1017" s="26">
        <v>461474.0</v>
      </c>
      <c r="J1017" s="25">
        <v>1.14</v>
      </c>
      <c r="K1017" s="26">
        <v>526080.0</v>
      </c>
      <c r="L1017" s="26">
        <v>461474.0</v>
      </c>
      <c r="M1017" s="25">
        <v>1.14</v>
      </c>
      <c r="N1017" s="25">
        <v>1.0</v>
      </c>
      <c r="O1017" s="26">
        <v>526080.0</v>
      </c>
      <c r="P1017" s="18" t="e">
        <v>#N/A</v>
      </c>
      <c r="Q1017" s="18" t="e">
        <v>#N/A</v>
      </c>
      <c r="R1017" s="18" t="e">
        <v>#N/A</v>
      </c>
      <c r="S1017" s="18" t="e">
        <v>#N/A</v>
      </c>
      <c r="T1017" s="20" t="str">
        <f t="array" ref="T1017">INDEX(Sheet10!D:D,MATCH(C1017&amp;E1017,INDEX(Sheet10!A:A&amp;Sheet10!B:B,0),0))</f>
        <v>98PCX</v>
      </c>
      <c r="U1017" s="20" t="str">
        <f>VLOOKUP(T1017,Sheet10!D:E,2,FALSE)</f>
        <v>Nervous System Disorder w/ Multi-specialty Consultations</v>
      </c>
      <c r="V1017" s="20"/>
      <c r="W1017" s="20"/>
      <c r="X1017" s="20"/>
      <c r="Y1017" s="20"/>
      <c r="Z1017" s="20"/>
      <c r="AA1017" s="20"/>
      <c r="AB1017" s="20"/>
      <c r="AC1017" s="20"/>
      <c r="AD1017" s="20"/>
      <c r="AE1017" s="20"/>
    </row>
    <row r="1018">
      <c r="A1018" s="20" t="str">
        <f t="shared" ref="A1018:B1018" si="1019">T1018</f>
        <v>98PDX</v>
      </c>
      <c r="B1018" s="20" t="str">
        <f t="shared" si="1019"/>
        <v>Nervous System Disorder w/ Multi-specialty Consultations - Pre Op</v>
      </c>
      <c r="C1018" s="20" t="str">
        <f t="shared" si="3"/>
        <v>2</v>
      </c>
      <c r="D1018" s="20" t="str">
        <f t="shared" si="4"/>
        <v>11</v>
      </c>
      <c r="E1018" s="20" t="str">
        <f t="shared" si="5"/>
        <v>11502</v>
      </c>
      <c r="F1018" s="25">
        <v>1150220.0</v>
      </c>
      <c r="G1018" s="20" t="s">
        <v>28137</v>
      </c>
      <c r="H1018" s="18" t="e">
        <v>#N/A</v>
      </c>
      <c r="I1018" s="26">
        <v>461474.0</v>
      </c>
      <c r="J1018" s="25">
        <v>0.99</v>
      </c>
      <c r="K1018" s="26">
        <v>456859.0</v>
      </c>
      <c r="L1018" s="26">
        <v>461474.0</v>
      </c>
      <c r="M1018" s="25">
        <v>0.99</v>
      </c>
      <c r="N1018" s="25">
        <v>1.0</v>
      </c>
      <c r="O1018" s="26">
        <v>456859.0</v>
      </c>
      <c r="P1018" s="18" t="e">
        <v>#N/A</v>
      </c>
      <c r="Q1018" s="18" t="e">
        <v>#N/A</v>
      </c>
      <c r="R1018" s="18" t="e">
        <v>#N/A</v>
      </c>
      <c r="S1018" s="18" t="e">
        <v>#N/A</v>
      </c>
      <c r="T1018" s="20" t="str">
        <f t="array" ref="T1018">INDEX(Sheet10!D:D,MATCH(C1018&amp;E1018,INDEX(Sheet10!A:A&amp;Sheet10!B:B,0),0))</f>
        <v>98PDX</v>
      </c>
      <c r="U1018" s="20" t="str">
        <f>VLOOKUP(T1018,Sheet10!D:E,2,FALSE)</f>
        <v>Nervous System Disorder w/ Multi-specialty Consultations - Pre Op</v>
      </c>
      <c r="V1018" s="20"/>
      <c r="W1018" s="20"/>
      <c r="X1018" s="20"/>
      <c r="Y1018" s="20"/>
      <c r="Z1018" s="20"/>
      <c r="AA1018" s="20"/>
      <c r="AB1018" s="20"/>
      <c r="AC1018" s="20"/>
      <c r="AD1018" s="20"/>
      <c r="AE1018" s="20"/>
    </row>
    <row r="1019">
      <c r="A1019" s="20" t="str">
        <f t="shared" ref="A1019:B1019" si="1020">T1019</f>
        <v>~99JX</v>
      </c>
      <c r="B1019" s="20" t="str">
        <f t="shared" si="1020"/>
        <v>Nervous System Neoplasms</v>
      </c>
      <c r="C1019" s="20" t="str">
        <f t="shared" si="3"/>
        <v>2</v>
      </c>
      <c r="D1019" s="20" t="str">
        <f t="shared" si="4"/>
        <v>11</v>
      </c>
      <c r="E1019" s="20" t="str">
        <f t="shared" si="5"/>
        <v>11601</v>
      </c>
      <c r="F1019" s="25">
        <v>1160120.0</v>
      </c>
      <c r="G1019" s="20" t="s">
        <v>28143</v>
      </c>
      <c r="H1019" s="26">
        <v>501226.0</v>
      </c>
      <c r="I1019" s="26">
        <v>461474.0</v>
      </c>
      <c r="J1019" s="25">
        <v>0.75</v>
      </c>
      <c r="K1019" s="26">
        <v>346106.0</v>
      </c>
      <c r="L1019" s="26">
        <v>461474.0</v>
      </c>
      <c r="M1019" s="25">
        <v>0.75</v>
      </c>
      <c r="N1019" s="25">
        <v>1.0</v>
      </c>
      <c r="O1019" s="26">
        <v>346106.0</v>
      </c>
      <c r="P1019" s="26">
        <v>1.124470576E11</v>
      </c>
      <c r="Q1019" s="26">
        <v>1.73486055627E11</v>
      </c>
      <c r="R1019" s="26">
        <v>6.1038998027E10</v>
      </c>
      <c r="S1019" s="27">
        <v>0.543</v>
      </c>
      <c r="T1019" s="20" t="str">
        <f t="array" ref="T1019">INDEX(Sheet10!D:D,MATCH(C1019&amp;E1019,INDEX(Sheet10!A:A&amp;Sheet10!B:B,0),0))</f>
        <v>~99JX</v>
      </c>
      <c r="U1019" s="20" t="str">
        <f>VLOOKUP(T1019,Sheet10!D:E,2,FALSE)</f>
        <v>Nervous System Neoplasms</v>
      </c>
      <c r="V1019" s="20"/>
      <c r="W1019" s="20"/>
      <c r="X1019" s="20"/>
      <c r="Y1019" s="20"/>
      <c r="Z1019" s="20"/>
      <c r="AA1019" s="20"/>
      <c r="AB1019" s="20"/>
      <c r="AC1019" s="20"/>
      <c r="AD1019" s="20"/>
      <c r="AE1019" s="20"/>
    </row>
    <row r="1020">
      <c r="A1020" s="20" t="str">
        <f t="shared" ref="A1020:B1020" si="1021">T1020</f>
        <v>99GX</v>
      </c>
      <c r="B1020" s="20" t="str">
        <f t="shared" si="1021"/>
        <v>Chronic Nervous System Disorders</v>
      </c>
      <c r="C1020" s="20" t="str">
        <f t="shared" si="3"/>
        <v>2</v>
      </c>
      <c r="D1020" s="20" t="str">
        <f t="shared" si="4"/>
        <v>11</v>
      </c>
      <c r="E1020" s="20" t="str">
        <f t="shared" si="5"/>
        <v>11602</v>
      </c>
      <c r="F1020" s="25">
        <v>1160220.0</v>
      </c>
      <c r="G1020" s="20" t="s">
        <v>28154</v>
      </c>
      <c r="H1020" s="26">
        <v>9933739.0</v>
      </c>
      <c r="I1020" s="26">
        <v>461474.0</v>
      </c>
      <c r="J1020" s="25">
        <v>0.61</v>
      </c>
      <c r="K1020" s="26">
        <v>281499.0</v>
      </c>
      <c r="L1020" s="26">
        <v>461474.0</v>
      </c>
      <c r="M1020" s="25">
        <v>0.61</v>
      </c>
      <c r="N1020" s="25">
        <v>0.78</v>
      </c>
      <c r="O1020" s="26">
        <v>219569.0</v>
      </c>
      <c r="P1020" s="26">
        <v>2.045333727115E12</v>
      </c>
      <c r="Q1020" s="26">
        <v>2.181258729632E12</v>
      </c>
      <c r="R1020" s="26">
        <v>1.35925002517E11</v>
      </c>
      <c r="S1020" s="27">
        <v>0.066</v>
      </c>
      <c r="T1020" s="20" t="str">
        <f t="array" ref="T1020">INDEX(Sheet10!D:D,MATCH(C1020&amp;E1020,INDEX(Sheet10!A:A&amp;Sheet10!B:B,0),0))</f>
        <v>99GX</v>
      </c>
      <c r="U1020" s="20" t="str">
        <f>VLOOKUP(T1020,Sheet10!D:E,2,FALSE)</f>
        <v>Chronic Nervous System Disorders</v>
      </c>
      <c r="V1020" s="20"/>
      <c r="W1020" s="20"/>
      <c r="X1020" s="20"/>
      <c r="Y1020" s="20"/>
      <c r="Z1020" s="20"/>
      <c r="AA1020" s="20"/>
      <c r="AB1020" s="20"/>
      <c r="AC1020" s="20"/>
      <c r="AD1020" s="20"/>
      <c r="AE1020" s="20"/>
    </row>
    <row r="1021">
      <c r="A1021" s="20" t="str">
        <f t="shared" ref="A1021:B1021" si="1022">T1021</f>
        <v>~99GX</v>
      </c>
      <c r="B1021" s="20" t="str">
        <f t="shared" si="1022"/>
        <v>Acute Nervous System Disorders</v>
      </c>
      <c r="C1021" s="20" t="str">
        <f t="shared" si="3"/>
        <v>2</v>
      </c>
      <c r="D1021" s="20" t="str">
        <f t="shared" si="4"/>
        <v>11</v>
      </c>
      <c r="E1021" s="20" t="str">
        <f t="shared" si="5"/>
        <v>11611</v>
      </c>
      <c r="F1021" s="25">
        <v>1161120.0</v>
      </c>
      <c r="G1021" s="20" t="s">
        <v>28161</v>
      </c>
      <c r="H1021" s="26">
        <v>262226.0</v>
      </c>
      <c r="I1021" s="26">
        <v>461474.0</v>
      </c>
      <c r="J1021" s="25">
        <v>0.73</v>
      </c>
      <c r="K1021" s="26">
        <v>336876.0</v>
      </c>
      <c r="L1021" s="26">
        <v>461474.0</v>
      </c>
      <c r="M1021" s="25">
        <v>0.73</v>
      </c>
      <c r="N1021" s="25">
        <v>1.0</v>
      </c>
      <c r="O1021" s="26">
        <v>336876.0</v>
      </c>
      <c r="P1021" s="26">
        <v>6.3713067985E10</v>
      </c>
      <c r="Q1021" s="26">
        <v>8.8341638356E10</v>
      </c>
      <c r="R1021" s="26">
        <v>2.4628570371E10</v>
      </c>
      <c r="S1021" s="27">
        <v>0.387</v>
      </c>
      <c r="T1021" s="20" t="str">
        <f t="array" ref="T1021">INDEX(Sheet10!D:D,MATCH(C1021&amp;E1021,INDEX(Sheet10!A:A&amp;Sheet10!B:B,0),0))</f>
        <v>~99GX</v>
      </c>
      <c r="U1021" s="20" t="str">
        <f>VLOOKUP(T1021,Sheet10!D:E,2,FALSE)</f>
        <v>Acute Nervous System Disorders</v>
      </c>
      <c r="V1021" s="20"/>
      <c r="W1021" s="20"/>
      <c r="X1021" s="20"/>
      <c r="Y1021" s="20"/>
      <c r="Z1021" s="20"/>
      <c r="AA1021" s="20"/>
      <c r="AB1021" s="20"/>
      <c r="AC1021" s="20"/>
      <c r="AD1021" s="20"/>
      <c r="AE1021" s="20"/>
    </row>
    <row r="1022">
      <c r="A1022" s="20" t="str">
        <f t="shared" ref="A1022:B1022" si="1023">T1022</f>
        <v>~99GX</v>
      </c>
      <c r="B1022" s="20" t="str">
        <f t="shared" si="1023"/>
        <v>Acute Nervous System Disorders</v>
      </c>
      <c r="C1022" s="20" t="str">
        <f t="shared" si="3"/>
        <v>2</v>
      </c>
      <c r="D1022" s="20" t="str">
        <f t="shared" si="4"/>
        <v>11</v>
      </c>
      <c r="E1022" s="20" t="str">
        <f t="shared" si="5"/>
        <v>11612</v>
      </c>
      <c r="F1022" s="25">
        <v>1161220.0</v>
      </c>
      <c r="G1022" s="20" t="s">
        <v>28170</v>
      </c>
      <c r="H1022" s="26">
        <v>1128052.0</v>
      </c>
      <c r="I1022" s="26">
        <v>461474.0</v>
      </c>
      <c r="J1022" s="25">
        <v>0.55</v>
      </c>
      <c r="K1022" s="26">
        <v>253811.0</v>
      </c>
      <c r="L1022" s="26">
        <v>461474.0</v>
      </c>
      <c r="M1022" s="25">
        <v>0.55</v>
      </c>
      <c r="N1022" s="25">
        <v>0.87</v>
      </c>
      <c r="O1022" s="26">
        <v>220815.0</v>
      </c>
      <c r="P1022" s="26">
        <v>2.338774599E11</v>
      </c>
      <c r="Q1022" s="26">
        <v>2.49162550205E11</v>
      </c>
      <c r="R1022" s="26">
        <v>1.5285090305E10</v>
      </c>
      <c r="S1022" s="27">
        <v>0.065</v>
      </c>
      <c r="T1022" s="20" t="str">
        <f t="array" ref="T1022">INDEX(Sheet10!D:D,MATCH(C1022&amp;E1022,INDEX(Sheet10!A:A&amp;Sheet10!B:B,0),0))</f>
        <v>~99GX</v>
      </c>
      <c r="U1022" s="20" t="str">
        <f>VLOOKUP(T1022,Sheet10!D:E,2,FALSE)</f>
        <v>Acute Nervous System Disorders</v>
      </c>
      <c r="V1022" s="20"/>
      <c r="W1022" s="20"/>
      <c r="X1022" s="20"/>
      <c r="Y1022" s="20"/>
      <c r="Z1022" s="20"/>
      <c r="AA1022" s="20"/>
      <c r="AB1022" s="20"/>
      <c r="AC1022" s="20"/>
      <c r="AD1022" s="20"/>
      <c r="AE1022" s="20"/>
    </row>
    <row r="1023">
      <c r="A1023" s="20" t="str">
        <f t="shared" ref="A1023:B1023" si="1024">T1023</f>
        <v>P12KT</v>
      </c>
      <c r="B1023" s="20" t="str">
        <f t="shared" si="1024"/>
        <v>Phacoemulsification Cataract Extraction Proc.</v>
      </c>
      <c r="C1023" s="20" t="str">
        <f t="shared" si="3"/>
        <v>2</v>
      </c>
      <c r="D1023" s="20" t="str">
        <f t="shared" si="4"/>
        <v>12</v>
      </c>
      <c r="E1023" s="20" t="str">
        <f t="shared" si="5"/>
        <v>12011</v>
      </c>
      <c r="F1023" s="25">
        <v>1201120.0</v>
      </c>
      <c r="G1023" s="20" t="s">
        <v>28178</v>
      </c>
      <c r="H1023" s="26">
        <v>627952.0</v>
      </c>
      <c r="I1023" s="26">
        <v>461474.0</v>
      </c>
      <c r="J1023" s="25">
        <v>16.14</v>
      </c>
      <c r="K1023" s="26">
        <v>7448190.0</v>
      </c>
      <c r="L1023" s="26">
        <v>461474.0</v>
      </c>
      <c r="M1023" s="25">
        <v>16.14</v>
      </c>
      <c r="N1023" s="25">
        <v>0.9</v>
      </c>
      <c r="O1023" s="26">
        <v>6703371.0</v>
      </c>
      <c r="P1023" s="26">
        <v>4.2117725817E12</v>
      </c>
      <c r="Q1023" s="26">
        <v>4.20939815696E12</v>
      </c>
      <c r="R1023" s="26">
        <v>-2.37442474E9</v>
      </c>
      <c r="S1023" s="27">
        <v>-0.001</v>
      </c>
      <c r="T1023" s="20" t="str">
        <f t="array" ref="T1023">INDEX(Sheet10!D:D,MATCH(C1023&amp;E1023,INDEX(Sheet10!A:A&amp;Sheet10!B:B,0),0))</f>
        <v>P12KT</v>
      </c>
      <c r="U1023" s="20" t="str">
        <f>VLOOKUP(T1023,Sheet10!D:E,2,FALSE)</f>
        <v>Phacoemulsification Cataract Extraction Proc.</v>
      </c>
      <c r="V1023" s="20"/>
      <c r="W1023" s="20"/>
      <c r="X1023" s="20"/>
      <c r="Y1023" s="20"/>
      <c r="Z1023" s="20"/>
      <c r="AA1023" s="20"/>
      <c r="AB1023" s="20"/>
      <c r="AC1023" s="20"/>
      <c r="AD1023" s="20"/>
      <c r="AE1023" s="20"/>
    </row>
    <row r="1024">
      <c r="A1024" s="20" t="str">
        <f t="shared" ref="A1024:B1024" si="1025">T1024</f>
        <v>P12KD</v>
      </c>
      <c r="B1024" s="20" t="str">
        <f t="shared" si="1025"/>
        <v>Anterior Chamber Major Proc.</v>
      </c>
      <c r="C1024" s="20" t="str">
        <f t="shared" si="3"/>
        <v>2</v>
      </c>
      <c r="D1024" s="20" t="str">
        <f t="shared" si="4"/>
        <v>12</v>
      </c>
      <c r="E1024" s="20" t="str">
        <f t="shared" si="5"/>
        <v>12021</v>
      </c>
      <c r="F1024" s="25">
        <v>1202120.0</v>
      </c>
      <c r="G1024" s="20" t="s">
        <v>28184</v>
      </c>
      <c r="H1024" s="26">
        <v>5150.0</v>
      </c>
      <c r="I1024" s="26">
        <v>461474.0</v>
      </c>
      <c r="J1024" s="25">
        <v>5.82</v>
      </c>
      <c r="K1024" s="26">
        <v>2685779.0</v>
      </c>
      <c r="L1024" s="26">
        <v>461474.0</v>
      </c>
      <c r="M1024" s="25">
        <v>5.82</v>
      </c>
      <c r="N1024" s="25">
        <v>1.25</v>
      </c>
      <c r="O1024" s="26">
        <v>3357223.0</v>
      </c>
      <c r="P1024" s="26">
        <v>1.73381752E10</v>
      </c>
      <c r="Q1024" s="26">
        <v>1.7289700253E10</v>
      </c>
      <c r="R1024" s="26">
        <v>-4.8474948E7</v>
      </c>
      <c r="S1024" s="27">
        <v>-0.003</v>
      </c>
      <c r="T1024" s="20" t="str">
        <f t="array" ref="T1024">INDEX(Sheet10!D:D,MATCH(C1024&amp;E1024,INDEX(Sheet10!A:A&amp;Sheet10!B:B,0),0))</f>
        <v>P12KD</v>
      </c>
      <c r="U1024" s="20" t="str">
        <f>VLOOKUP(T1024,Sheet10!D:E,2,FALSE)</f>
        <v>Anterior Chamber Major Proc.</v>
      </c>
      <c r="V1024" s="20"/>
      <c r="W1024" s="20"/>
      <c r="X1024" s="20"/>
      <c r="Y1024" s="20"/>
      <c r="Z1024" s="20"/>
      <c r="AA1024" s="20"/>
      <c r="AB1024" s="20"/>
      <c r="AC1024" s="20"/>
      <c r="AD1024" s="20"/>
      <c r="AE1024" s="20"/>
    </row>
    <row r="1025">
      <c r="A1025" s="20" t="str">
        <f t="shared" ref="A1025:B1025" si="1026">T1025</f>
        <v>P12KJ</v>
      </c>
      <c r="B1025" s="20" t="str">
        <f t="shared" si="1026"/>
        <v>Cataract - Other Proc.</v>
      </c>
      <c r="C1025" s="20" t="str">
        <f t="shared" si="3"/>
        <v>2</v>
      </c>
      <c r="D1025" s="20" t="str">
        <f t="shared" si="4"/>
        <v>12</v>
      </c>
      <c r="E1025" s="20" t="str">
        <f t="shared" si="5"/>
        <v>12031</v>
      </c>
      <c r="F1025" s="25">
        <v>1203120.0</v>
      </c>
      <c r="G1025" s="20" t="s">
        <v>28190</v>
      </c>
      <c r="H1025" s="26">
        <v>52844.0</v>
      </c>
      <c r="I1025" s="26">
        <v>461474.0</v>
      </c>
      <c r="J1025" s="25">
        <v>9.58</v>
      </c>
      <c r="K1025" s="26">
        <v>4420921.0</v>
      </c>
      <c r="L1025" s="26">
        <v>461474.0</v>
      </c>
      <c r="M1025" s="25">
        <v>9.58</v>
      </c>
      <c r="N1025" s="25">
        <v>0.86</v>
      </c>
      <c r="O1025" s="26">
        <v>3801992.0</v>
      </c>
      <c r="P1025" s="26">
        <v>1.894602601E11</v>
      </c>
      <c r="Q1025" s="26">
        <v>2.00912464783E11</v>
      </c>
      <c r="R1025" s="26">
        <v>1.1452204683E10</v>
      </c>
      <c r="S1025" s="27">
        <v>0.06</v>
      </c>
      <c r="T1025" s="20" t="str">
        <f t="array" ref="T1025">INDEX(Sheet10!D:D,MATCH(C1025&amp;E1025,INDEX(Sheet10!A:A&amp;Sheet10!B:B,0),0))</f>
        <v>P12KJ</v>
      </c>
      <c r="U1025" s="20" t="str">
        <f>VLOOKUP(T1025,Sheet10!D:E,2,FALSE)</f>
        <v>Cataract - Other Proc.</v>
      </c>
      <c r="V1025" s="20"/>
      <c r="W1025" s="20"/>
      <c r="X1025" s="20"/>
      <c r="Y1025" s="20"/>
      <c r="Z1025" s="20"/>
      <c r="AA1025" s="20"/>
      <c r="AB1025" s="20"/>
      <c r="AC1025" s="20"/>
      <c r="AD1025" s="20"/>
      <c r="AE1025" s="20"/>
    </row>
    <row r="1026">
      <c r="A1026" s="20" t="str">
        <f t="shared" ref="A1026:B1026" si="1027">T1026</f>
        <v>P12KE</v>
      </c>
      <c r="B1026" s="20" t="str">
        <f t="shared" si="1027"/>
        <v>Anterior Chamber Moderate Proc.</v>
      </c>
      <c r="C1026" s="20" t="str">
        <f t="shared" si="3"/>
        <v>2</v>
      </c>
      <c r="D1026" s="20" t="str">
        <f t="shared" si="4"/>
        <v>12</v>
      </c>
      <c r="E1026" s="20" t="str">
        <f t="shared" si="5"/>
        <v>12041</v>
      </c>
      <c r="F1026" s="25">
        <v>1204120.0</v>
      </c>
      <c r="G1026" s="20" t="s">
        <v>28196</v>
      </c>
      <c r="H1026" s="26">
        <v>4867.0</v>
      </c>
      <c r="I1026" s="26">
        <v>461474.0</v>
      </c>
      <c r="J1026" s="25">
        <v>4.7</v>
      </c>
      <c r="K1026" s="26">
        <v>2168928.0</v>
      </c>
      <c r="L1026" s="26">
        <v>461474.0</v>
      </c>
      <c r="M1026" s="25">
        <v>4.7</v>
      </c>
      <c r="N1026" s="25">
        <v>1.16</v>
      </c>
      <c r="O1026" s="26">
        <v>2515956.0</v>
      </c>
      <c r="P1026" s="26">
        <v>1.22732518E10</v>
      </c>
      <c r="Q1026" s="26">
        <v>1.2245159059E10</v>
      </c>
      <c r="R1026" s="26">
        <v>-2.8092741E7</v>
      </c>
      <c r="S1026" s="27">
        <v>-0.002</v>
      </c>
      <c r="T1026" s="20" t="str">
        <f t="array" ref="T1026">INDEX(Sheet10!D:D,MATCH(C1026&amp;E1026,INDEX(Sheet10!A:A&amp;Sheet10!B:B,0),0))</f>
        <v>P12KE</v>
      </c>
      <c r="U1026" s="20" t="str">
        <f>VLOOKUP(T1026,Sheet10!D:E,2,FALSE)</f>
        <v>Anterior Chamber Moderate Proc.</v>
      </c>
      <c r="V1026" s="20"/>
      <c r="W1026" s="20"/>
      <c r="X1026" s="20"/>
      <c r="Y1026" s="20"/>
      <c r="Z1026" s="20"/>
      <c r="AA1026" s="20"/>
      <c r="AB1026" s="20"/>
      <c r="AC1026" s="20"/>
      <c r="AD1026" s="20"/>
      <c r="AE1026" s="20"/>
    </row>
    <row r="1027">
      <c r="A1027" s="20" t="str">
        <f t="shared" ref="A1027:B1027" si="1028">T1027</f>
        <v>P12KA</v>
      </c>
      <c r="B1027" s="20" t="str">
        <f t="shared" si="1028"/>
        <v>External Eye Major Proc.</v>
      </c>
      <c r="C1027" s="20" t="str">
        <f t="shared" si="3"/>
        <v>2</v>
      </c>
      <c r="D1027" s="20" t="str">
        <f t="shared" si="4"/>
        <v>12</v>
      </c>
      <c r="E1027" s="20" t="str">
        <f t="shared" si="5"/>
        <v>12061</v>
      </c>
      <c r="F1027" s="25">
        <v>1206120.0</v>
      </c>
      <c r="G1027" s="20" t="s">
        <v>28204</v>
      </c>
      <c r="H1027" s="26">
        <v>4208.0</v>
      </c>
      <c r="I1027" s="26">
        <v>461474.0</v>
      </c>
      <c r="J1027" s="25">
        <v>5.36</v>
      </c>
      <c r="K1027" s="26">
        <v>2473501.0</v>
      </c>
      <c r="L1027" s="26">
        <v>461474.0</v>
      </c>
      <c r="M1027" s="25">
        <v>5.36</v>
      </c>
      <c r="N1027" s="25">
        <v>1.0</v>
      </c>
      <c r="O1027" s="26">
        <v>2473501.0</v>
      </c>
      <c r="P1027" s="26">
        <v>5.2953536E9</v>
      </c>
      <c r="Q1027" s="26">
        <v>1.0408490693E10</v>
      </c>
      <c r="R1027" s="26">
        <v>5.113137093E9</v>
      </c>
      <c r="S1027" s="27">
        <v>0.966</v>
      </c>
      <c r="T1027" s="20" t="str">
        <f t="array" ref="T1027">INDEX(Sheet10!D:D,MATCH(C1027&amp;E1027,INDEX(Sheet10!A:A&amp;Sheet10!B:B,0),0))</f>
        <v>P12KA</v>
      </c>
      <c r="U1027" s="20" t="str">
        <f>VLOOKUP(T1027,Sheet10!D:E,2,FALSE)</f>
        <v>External Eye Major Proc.</v>
      </c>
      <c r="V1027" s="20"/>
      <c r="W1027" s="20"/>
      <c r="X1027" s="20"/>
      <c r="Y1027" s="20"/>
      <c r="Z1027" s="20"/>
      <c r="AA1027" s="20"/>
      <c r="AB1027" s="20"/>
      <c r="AC1027" s="20"/>
      <c r="AD1027" s="20"/>
      <c r="AE1027" s="20"/>
    </row>
    <row r="1028">
      <c r="A1028" s="20" t="str">
        <f t="shared" ref="A1028:B1028" si="1029">T1028</f>
        <v>P12KB</v>
      </c>
      <c r="B1028" s="20" t="str">
        <f t="shared" si="1029"/>
        <v>External Eye Moderate Proc.</v>
      </c>
      <c r="C1028" s="20" t="str">
        <f t="shared" si="3"/>
        <v>2</v>
      </c>
      <c r="D1028" s="20" t="str">
        <f t="shared" si="4"/>
        <v>12</v>
      </c>
      <c r="E1028" s="20" t="str">
        <f t="shared" si="5"/>
        <v>12071</v>
      </c>
      <c r="F1028" s="25">
        <v>1207120.0</v>
      </c>
      <c r="G1028" s="20" t="s">
        <v>28212</v>
      </c>
      <c r="H1028" s="26">
        <v>48611.0</v>
      </c>
      <c r="I1028" s="26">
        <v>461474.0</v>
      </c>
      <c r="J1028" s="25">
        <v>3.55</v>
      </c>
      <c r="K1028" s="26">
        <v>1638233.0</v>
      </c>
      <c r="L1028" s="26">
        <v>461474.0</v>
      </c>
      <c r="M1028" s="25">
        <v>3.55</v>
      </c>
      <c r="N1028" s="25">
        <v>1.0</v>
      </c>
      <c r="O1028" s="26">
        <v>1638233.0</v>
      </c>
      <c r="P1028" s="26">
        <v>7.35166644E10</v>
      </c>
      <c r="Q1028" s="26">
        <v>7.963612978E10</v>
      </c>
      <c r="R1028" s="26">
        <v>6.11946538E9</v>
      </c>
      <c r="S1028" s="27">
        <v>0.083</v>
      </c>
      <c r="T1028" s="20" t="str">
        <f t="array" ref="T1028">INDEX(Sheet10!D:D,MATCH(C1028&amp;E1028,INDEX(Sheet10!A:A&amp;Sheet10!B:B,0),0))</f>
        <v>P12KB</v>
      </c>
      <c r="U1028" s="20" t="str">
        <f>VLOOKUP(T1028,Sheet10!D:E,2,FALSE)</f>
        <v>External Eye Moderate Proc.</v>
      </c>
      <c r="V1028" s="20"/>
      <c r="W1028" s="20"/>
      <c r="X1028" s="20"/>
      <c r="Y1028" s="20"/>
      <c r="Z1028" s="20"/>
      <c r="AA1028" s="20"/>
      <c r="AB1028" s="20"/>
      <c r="AC1028" s="20"/>
      <c r="AD1028" s="20"/>
      <c r="AE1028" s="20"/>
    </row>
    <row r="1029">
      <c r="A1029" s="20" t="str">
        <f t="shared" ref="A1029:B1029" si="1030">T1029</f>
        <v>P12KR</v>
      </c>
      <c r="B1029" s="20" t="str">
        <f t="shared" si="1030"/>
        <v>Biopsy of Eye Proc.</v>
      </c>
      <c r="C1029" s="20" t="str">
        <f t="shared" si="3"/>
        <v>2</v>
      </c>
      <c r="D1029" s="20" t="str">
        <f t="shared" si="4"/>
        <v>12</v>
      </c>
      <c r="E1029" s="20" t="str">
        <f t="shared" si="5"/>
        <v>12081</v>
      </c>
      <c r="F1029" s="25">
        <v>1208120.0</v>
      </c>
      <c r="G1029" s="20" t="s">
        <v>28217</v>
      </c>
      <c r="H1029" s="25">
        <v>155.0</v>
      </c>
      <c r="I1029" s="26">
        <v>461474.0</v>
      </c>
      <c r="J1029" s="25">
        <v>2.61</v>
      </c>
      <c r="K1029" s="26">
        <v>1204447.0</v>
      </c>
      <c r="L1029" s="26">
        <v>461474.0</v>
      </c>
      <c r="M1029" s="25">
        <v>2.61</v>
      </c>
      <c r="N1029" s="25">
        <v>1.28</v>
      </c>
      <c r="O1029" s="26">
        <v>1541692.0</v>
      </c>
      <c r="P1029" s="26">
        <v>2.38631E8</v>
      </c>
      <c r="Q1029" s="26">
        <v>2.38962313E8</v>
      </c>
      <c r="R1029" s="26">
        <v>331313.0</v>
      </c>
      <c r="S1029" s="27">
        <v>0.001</v>
      </c>
      <c r="T1029" s="20" t="str">
        <f t="array" ref="T1029">INDEX(Sheet10!D:D,MATCH(C1029&amp;E1029,INDEX(Sheet10!A:A&amp;Sheet10!B:B,0),0))</f>
        <v>P12KR</v>
      </c>
      <c r="U1029" s="20" t="str">
        <f>VLOOKUP(T1029,Sheet10!D:E,2,FALSE)</f>
        <v>Biopsy of Eye Proc.</v>
      </c>
      <c r="V1029" s="20"/>
      <c r="W1029" s="20"/>
      <c r="X1029" s="20"/>
      <c r="Y1029" s="20"/>
      <c r="Z1029" s="20"/>
      <c r="AA1029" s="20"/>
      <c r="AB1029" s="20"/>
      <c r="AC1029" s="20"/>
      <c r="AD1029" s="20"/>
      <c r="AE1029" s="20"/>
    </row>
    <row r="1030">
      <c r="A1030" s="20" t="str">
        <f t="shared" ref="A1030:B1030" si="1031">T1030</f>
        <v>P12KQ</v>
      </c>
      <c r="B1030" s="20" t="str">
        <f t="shared" si="1031"/>
        <v>Posterior Chamber Proc.</v>
      </c>
      <c r="C1030" s="20" t="str">
        <f t="shared" si="3"/>
        <v>2</v>
      </c>
      <c r="D1030" s="20" t="str">
        <f t="shared" si="4"/>
        <v>12</v>
      </c>
      <c r="E1030" s="20" t="str">
        <f t="shared" si="5"/>
        <v>12091</v>
      </c>
      <c r="F1030" s="25">
        <v>1209120.0</v>
      </c>
      <c r="G1030" s="20" t="s">
        <v>28222</v>
      </c>
      <c r="H1030" s="26">
        <v>84665.0</v>
      </c>
      <c r="I1030" s="26">
        <v>461474.0</v>
      </c>
      <c r="J1030" s="25">
        <v>6.22</v>
      </c>
      <c r="K1030" s="26">
        <v>2870368.0</v>
      </c>
      <c r="L1030" s="26">
        <v>461474.0</v>
      </c>
      <c r="M1030" s="25">
        <v>6.22</v>
      </c>
      <c r="N1030" s="25">
        <v>1.0</v>
      </c>
      <c r="O1030" s="26">
        <v>2870368.0</v>
      </c>
      <c r="P1030" s="26">
        <v>2.342825044E11</v>
      </c>
      <c r="Q1030" s="26">
        <v>2.43019730426E11</v>
      </c>
      <c r="R1030" s="26">
        <v>8.737226026E9</v>
      </c>
      <c r="S1030" s="27">
        <v>0.037</v>
      </c>
      <c r="T1030" s="20" t="str">
        <f t="array" ref="T1030">INDEX(Sheet10!D:D,MATCH(C1030&amp;E1030,INDEX(Sheet10!A:A&amp;Sheet10!B:B,0),0))</f>
        <v>P12KQ</v>
      </c>
      <c r="U1030" s="20" t="str">
        <f>VLOOKUP(T1030,Sheet10!D:E,2,FALSE)</f>
        <v>Posterior Chamber Proc.</v>
      </c>
      <c r="V1030" s="20"/>
      <c r="W1030" s="20"/>
      <c r="X1030" s="20"/>
      <c r="Y1030" s="20"/>
      <c r="Z1030" s="20"/>
      <c r="AA1030" s="20"/>
      <c r="AB1030" s="20"/>
      <c r="AC1030" s="20"/>
      <c r="AD1030" s="20"/>
      <c r="AE1030" s="20"/>
    </row>
    <row r="1031">
      <c r="A1031" s="20" t="str">
        <f t="shared" ref="A1031:B1031" si="1032">T1031</f>
        <v>P12KK</v>
      </c>
      <c r="B1031" s="20" t="str">
        <f t="shared" si="1032"/>
        <v>Photocoagulation &amp; Cryotherapy of Retina Proc.</v>
      </c>
      <c r="C1031" s="20" t="str">
        <f t="shared" si="3"/>
        <v>2</v>
      </c>
      <c r="D1031" s="20" t="str">
        <f t="shared" si="4"/>
        <v>12</v>
      </c>
      <c r="E1031" s="20" t="str">
        <f t="shared" si="5"/>
        <v>12101</v>
      </c>
      <c r="F1031" s="25">
        <v>1210120.0</v>
      </c>
      <c r="G1031" s="20" t="s">
        <v>28226</v>
      </c>
      <c r="H1031" s="26">
        <v>14177.0</v>
      </c>
      <c r="I1031" s="26">
        <v>461474.0</v>
      </c>
      <c r="J1031" s="25">
        <v>3.5</v>
      </c>
      <c r="K1031" s="26">
        <v>1615159.0</v>
      </c>
      <c r="L1031" s="26">
        <v>461474.0</v>
      </c>
      <c r="M1031" s="25">
        <v>3.5</v>
      </c>
      <c r="N1031" s="25">
        <v>1.0</v>
      </c>
      <c r="O1031" s="26">
        <v>1615159.0</v>
      </c>
      <c r="P1031" s="26">
        <v>2.1097055E10</v>
      </c>
      <c r="Q1031" s="26">
        <v>2.2898109143E10</v>
      </c>
      <c r="R1031" s="26">
        <v>1.801054143E9</v>
      </c>
      <c r="S1031" s="27">
        <v>0.085</v>
      </c>
      <c r="T1031" s="20" t="str">
        <f t="array" ref="T1031">INDEX(Sheet10!D:D,MATCH(C1031&amp;E1031,INDEX(Sheet10!A:A&amp;Sheet10!B:B,0),0))</f>
        <v>P12KK</v>
      </c>
      <c r="U1031" s="20" t="str">
        <f>VLOOKUP(T1031,Sheet10!D:E,2,FALSE)</f>
        <v>Photocoagulation &amp; Cryotherapy of Retina Proc.</v>
      </c>
      <c r="V1031" s="20"/>
      <c r="W1031" s="20"/>
      <c r="X1031" s="20"/>
      <c r="Y1031" s="20"/>
      <c r="Z1031" s="20"/>
      <c r="AA1031" s="20"/>
      <c r="AB1031" s="20"/>
      <c r="AC1031" s="20"/>
      <c r="AD1031" s="20"/>
      <c r="AE1031" s="20"/>
    </row>
    <row r="1032">
      <c r="A1032" s="20" t="str">
        <f t="shared" ref="A1032:B1032" si="1033">T1032</f>
        <v>P12KU</v>
      </c>
      <c r="B1032" s="20" t="str">
        <f t="shared" si="1033"/>
        <v>Extraocular Major Proc.</v>
      </c>
      <c r="C1032" s="20" t="str">
        <f t="shared" si="3"/>
        <v>2</v>
      </c>
      <c r="D1032" s="20" t="str">
        <f t="shared" si="4"/>
        <v>12</v>
      </c>
      <c r="E1032" s="20" t="str">
        <f t="shared" si="5"/>
        <v>12111</v>
      </c>
      <c r="F1032" s="25">
        <v>1211120.0</v>
      </c>
      <c r="G1032" s="20" t="s">
        <v>28230</v>
      </c>
      <c r="H1032" s="26">
        <v>1678.0</v>
      </c>
      <c r="I1032" s="26">
        <v>461474.0</v>
      </c>
      <c r="J1032" s="25">
        <v>1.53</v>
      </c>
      <c r="K1032" s="26">
        <v>706055.0</v>
      </c>
      <c r="L1032" s="26">
        <v>461474.0</v>
      </c>
      <c r="M1032" s="25">
        <v>1.53</v>
      </c>
      <c r="N1032" s="25">
        <v>1.0</v>
      </c>
      <c r="O1032" s="26">
        <v>706055.0</v>
      </c>
      <c r="P1032" s="26">
        <v>6.961894E8</v>
      </c>
      <c r="Q1032" s="26">
        <v>1.184760659E9</v>
      </c>
      <c r="R1032" s="26">
        <v>4.88571259E8</v>
      </c>
      <c r="S1032" s="27">
        <v>0.702</v>
      </c>
      <c r="T1032" s="20" t="str">
        <f t="array" ref="T1032">INDEX(Sheet10!D:D,MATCH(C1032&amp;E1032,INDEX(Sheet10!A:A&amp;Sheet10!B:B,0),0))</f>
        <v>P12KU</v>
      </c>
      <c r="U1032" s="20" t="str">
        <f>VLOOKUP(T1032,Sheet10!D:E,2,FALSE)</f>
        <v>Extraocular Major Proc.</v>
      </c>
      <c r="V1032" s="20"/>
      <c r="W1032" s="20"/>
      <c r="X1032" s="20"/>
      <c r="Y1032" s="20"/>
      <c r="Z1032" s="20"/>
      <c r="AA1032" s="20"/>
      <c r="AB1032" s="20"/>
      <c r="AC1032" s="20"/>
      <c r="AD1032" s="20"/>
      <c r="AE1032" s="20"/>
    </row>
    <row r="1033">
      <c r="A1033" s="20" t="str">
        <f t="shared" ref="A1033:B1033" si="1034">T1033</f>
        <v>P12KL</v>
      </c>
      <c r="B1033" s="20" t="str">
        <f t="shared" si="1034"/>
        <v>Laser of Eye Proc.</v>
      </c>
      <c r="C1033" s="20" t="str">
        <f t="shared" si="3"/>
        <v>2</v>
      </c>
      <c r="D1033" s="20" t="str">
        <f t="shared" si="4"/>
        <v>12</v>
      </c>
      <c r="E1033" s="20" t="str">
        <f t="shared" si="5"/>
        <v>12131</v>
      </c>
      <c r="F1033" s="25">
        <v>1213120.0</v>
      </c>
      <c r="G1033" s="20" t="s">
        <v>28234</v>
      </c>
      <c r="H1033" s="26">
        <v>32208.0</v>
      </c>
      <c r="I1033" s="26">
        <v>461474.0</v>
      </c>
      <c r="J1033" s="25">
        <v>1.83</v>
      </c>
      <c r="K1033" s="26">
        <v>844497.0</v>
      </c>
      <c r="L1033" s="26">
        <v>461474.0</v>
      </c>
      <c r="M1033" s="25">
        <v>1.83</v>
      </c>
      <c r="N1033" s="25">
        <v>1.09</v>
      </c>
      <c r="O1033" s="26">
        <v>920502.0</v>
      </c>
      <c r="P1033" s="26">
        <v>2.95601916E10</v>
      </c>
      <c r="Q1033" s="26">
        <v>2.9647534465E10</v>
      </c>
      <c r="R1033" s="26">
        <v>8.7342865E7</v>
      </c>
      <c r="S1033" s="27">
        <v>0.003</v>
      </c>
      <c r="T1033" s="20" t="str">
        <f t="array" ref="T1033">INDEX(Sheet10!D:D,MATCH(C1033&amp;E1033,INDEX(Sheet10!A:A&amp;Sheet10!B:B,0),0))</f>
        <v>P12KL</v>
      </c>
      <c r="U1033" s="20" t="str">
        <f>VLOOKUP(T1033,Sheet10!D:E,2,FALSE)</f>
        <v>Laser of Eye Proc.</v>
      </c>
      <c r="V1033" s="20"/>
      <c r="W1033" s="20"/>
      <c r="X1033" s="20"/>
      <c r="Y1033" s="20"/>
      <c r="Z1033" s="20"/>
      <c r="AA1033" s="20"/>
      <c r="AB1033" s="20"/>
      <c r="AC1033" s="20"/>
      <c r="AD1033" s="20"/>
      <c r="AE1033" s="20"/>
    </row>
    <row r="1034">
      <c r="A1034" s="20" t="str">
        <f t="shared" ref="A1034:B1034" si="1035">T1034</f>
        <v>P12KM</v>
      </c>
      <c r="B1034" s="20" t="str">
        <f t="shared" si="1035"/>
        <v>Extraocular Minor Proc.</v>
      </c>
      <c r="C1034" s="20" t="str">
        <f t="shared" si="3"/>
        <v>2</v>
      </c>
      <c r="D1034" s="20" t="str">
        <f t="shared" si="4"/>
        <v>12</v>
      </c>
      <c r="E1034" s="20" t="str">
        <f t="shared" si="5"/>
        <v>12141</v>
      </c>
      <c r="F1034" s="25">
        <v>1214120.0</v>
      </c>
      <c r="G1034" s="20" t="s">
        <v>28240</v>
      </c>
      <c r="H1034" s="25">
        <v>151.0</v>
      </c>
      <c r="I1034" s="26">
        <v>461474.0</v>
      </c>
      <c r="J1034" s="25">
        <v>1.61</v>
      </c>
      <c r="K1034" s="26">
        <v>742973.0</v>
      </c>
      <c r="L1034" s="26">
        <v>461474.0</v>
      </c>
      <c r="M1034" s="25">
        <v>1.61</v>
      </c>
      <c r="N1034" s="25">
        <v>1.0</v>
      </c>
      <c r="O1034" s="26">
        <v>742973.0</v>
      </c>
      <c r="P1034" s="26">
        <v>6.51136E7</v>
      </c>
      <c r="Q1034" s="26">
        <v>1.12188944E8</v>
      </c>
      <c r="R1034" s="26">
        <v>4.7075344E7</v>
      </c>
      <c r="S1034" s="27">
        <v>0.723</v>
      </c>
      <c r="T1034" s="20" t="str">
        <f t="array" ref="T1034">INDEX(Sheet10!D:D,MATCH(C1034&amp;E1034,INDEX(Sheet10!A:A&amp;Sheet10!B:B,0),0))</f>
        <v>P12KM</v>
      </c>
      <c r="U1034" s="20" t="str">
        <f>VLOOKUP(T1034,Sheet10!D:E,2,FALSE)</f>
        <v>Extraocular Minor Proc.</v>
      </c>
      <c r="V1034" s="20"/>
      <c r="W1034" s="20"/>
      <c r="X1034" s="20"/>
      <c r="Y1034" s="20"/>
      <c r="Z1034" s="20"/>
      <c r="AA1034" s="20"/>
      <c r="AB1034" s="20"/>
      <c r="AC1034" s="20"/>
      <c r="AD1034" s="20"/>
      <c r="AE1034" s="20"/>
    </row>
    <row r="1035">
      <c r="A1035" s="20" t="str">
        <f t="shared" ref="A1035:B1035" si="1036">T1035</f>
        <v>P12KF</v>
      </c>
      <c r="B1035" s="20" t="str">
        <f t="shared" si="1036"/>
        <v>Anterior Chamber Minor Proc.</v>
      </c>
      <c r="C1035" s="20" t="str">
        <f t="shared" si="3"/>
        <v>2</v>
      </c>
      <c r="D1035" s="20" t="str">
        <f t="shared" si="4"/>
        <v>12</v>
      </c>
      <c r="E1035" s="20" t="str">
        <f t="shared" si="5"/>
        <v>12151</v>
      </c>
      <c r="F1035" s="25">
        <v>1215120.0</v>
      </c>
      <c r="G1035" s="20" t="s">
        <v>28244</v>
      </c>
      <c r="H1035" s="26">
        <v>7482.0</v>
      </c>
      <c r="I1035" s="26">
        <v>461474.0</v>
      </c>
      <c r="J1035" s="25">
        <v>1.45</v>
      </c>
      <c r="K1035" s="26">
        <v>669137.0</v>
      </c>
      <c r="L1035" s="26">
        <v>461474.0</v>
      </c>
      <c r="M1035" s="25">
        <v>1.45</v>
      </c>
      <c r="N1035" s="25">
        <v>1.0</v>
      </c>
      <c r="O1035" s="26">
        <v>669137.0</v>
      </c>
      <c r="P1035" s="26">
        <v>3.5832492E9</v>
      </c>
      <c r="Q1035" s="26">
        <v>5.006485279E9</v>
      </c>
      <c r="R1035" s="26">
        <v>1.423236079E9</v>
      </c>
      <c r="S1035" s="27">
        <v>0.397</v>
      </c>
      <c r="T1035" s="20" t="str">
        <f t="array" ref="T1035">INDEX(Sheet10!D:D,MATCH(C1035&amp;E1035,INDEX(Sheet10!A:A&amp;Sheet10!B:B,0),0))</f>
        <v>P12KF</v>
      </c>
      <c r="U1035" s="20" t="str">
        <f>VLOOKUP(T1035,Sheet10!D:E,2,FALSE)</f>
        <v>Anterior Chamber Minor Proc.</v>
      </c>
      <c r="V1035" s="20"/>
      <c r="W1035" s="20"/>
      <c r="X1035" s="20"/>
      <c r="Y1035" s="20"/>
      <c r="Z1035" s="20"/>
      <c r="AA1035" s="20"/>
      <c r="AB1035" s="20"/>
      <c r="AC1035" s="20"/>
      <c r="AD1035" s="20"/>
      <c r="AE1035" s="20"/>
    </row>
    <row r="1036">
      <c r="A1036" s="20" t="str">
        <f t="shared" ref="A1036:B1036" si="1037">T1036</f>
        <v>P12KP</v>
      </c>
      <c r="B1036" s="20" t="str">
        <f t="shared" si="1037"/>
        <v>Eye Diagnostic Major Proc.</v>
      </c>
      <c r="C1036" s="20" t="str">
        <f t="shared" si="3"/>
        <v>2</v>
      </c>
      <c r="D1036" s="20" t="str">
        <f t="shared" si="4"/>
        <v>12</v>
      </c>
      <c r="E1036" s="20" t="str">
        <f t="shared" si="5"/>
        <v>12161</v>
      </c>
      <c r="F1036" s="25">
        <v>1216120.0</v>
      </c>
      <c r="G1036" s="20" t="s">
        <v>28252</v>
      </c>
      <c r="H1036" s="26">
        <v>235649.0</v>
      </c>
      <c r="I1036" s="26">
        <v>461474.0</v>
      </c>
      <c r="J1036" s="25">
        <v>1.04</v>
      </c>
      <c r="K1036" s="26">
        <v>479933.0</v>
      </c>
      <c r="L1036" s="26">
        <v>461474.0</v>
      </c>
      <c r="M1036" s="25">
        <v>1.04</v>
      </c>
      <c r="N1036" s="25">
        <v>1.0</v>
      </c>
      <c r="O1036" s="26">
        <v>479933.0</v>
      </c>
      <c r="P1036" s="26">
        <v>7.85548533E10</v>
      </c>
      <c r="Q1036" s="26">
        <v>1.13457056233E11</v>
      </c>
      <c r="R1036" s="26">
        <v>3.4902202933E10</v>
      </c>
      <c r="S1036" s="27">
        <v>0.444</v>
      </c>
      <c r="T1036" s="20" t="str">
        <f t="array" ref="T1036">INDEX(Sheet10!D:D,MATCH(C1036&amp;E1036,INDEX(Sheet10!A:A&amp;Sheet10!B:B,0),0))</f>
        <v>P12KP</v>
      </c>
      <c r="U1036" s="20" t="str">
        <f>VLOOKUP(T1036,Sheet10!D:E,2,FALSE)</f>
        <v>Eye Diagnostic Major Proc.</v>
      </c>
      <c r="V1036" s="20"/>
      <c r="W1036" s="20"/>
      <c r="X1036" s="20"/>
      <c r="Y1036" s="20"/>
      <c r="Z1036" s="20"/>
      <c r="AA1036" s="20"/>
      <c r="AB1036" s="20"/>
      <c r="AC1036" s="20"/>
      <c r="AD1036" s="20"/>
      <c r="AE1036" s="20"/>
    </row>
    <row r="1037">
      <c r="A1037" s="20" t="str">
        <f t="shared" ref="A1037:B1037" si="1038">T1037</f>
        <v>P12KC</v>
      </c>
      <c r="B1037" s="20" t="str">
        <f t="shared" si="1038"/>
        <v>External Eye Minor Proc.</v>
      </c>
      <c r="C1037" s="20" t="str">
        <f t="shared" si="3"/>
        <v>2</v>
      </c>
      <c r="D1037" s="20" t="str">
        <f t="shared" si="4"/>
        <v>12</v>
      </c>
      <c r="E1037" s="20" t="str">
        <f t="shared" si="5"/>
        <v>12171</v>
      </c>
      <c r="F1037" s="25">
        <v>1217120.0</v>
      </c>
      <c r="G1037" s="20" t="s">
        <v>28257</v>
      </c>
      <c r="H1037" s="26">
        <v>52063.0</v>
      </c>
      <c r="I1037" s="26">
        <v>461474.0</v>
      </c>
      <c r="J1037" s="25">
        <v>1.53</v>
      </c>
      <c r="K1037" s="26">
        <v>706055.0</v>
      </c>
      <c r="L1037" s="26">
        <v>461474.0</v>
      </c>
      <c r="M1037" s="25">
        <v>1.53</v>
      </c>
      <c r="N1037" s="25">
        <v>1.0</v>
      </c>
      <c r="O1037" s="26">
        <v>706055.0</v>
      </c>
      <c r="P1037" s="26">
        <v>3.47203306E10</v>
      </c>
      <c r="Q1037" s="26">
        <v>3.6759352919E10</v>
      </c>
      <c r="R1037" s="26">
        <v>2.039022319E9</v>
      </c>
      <c r="S1037" s="27">
        <v>0.059</v>
      </c>
      <c r="T1037" s="20" t="str">
        <f t="array" ref="T1037">INDEX(Sheet10!D:D,MATCH(C1037&amp;E1037,INDEX(Sheet10!A:A&amp;Sheet10!B:B,0),0))</f>
        <v>P12KC</v>
      </c>
      <c r="U1037" s="20" t="str">
        <f>VLOOKUP(T1037,Sheet10!D:E,2,FALSE)</f>
        <v>External Eye Minor Proc.</v>
      </c>
      <c r="V1037" s="20"/>
      <c r="W1037" s="20"/>
      <c r="X1037" s="20"/>
      <c r="Y1037" s="20"/>
      <c r="Z1037" s="20"/>
      <c r="AA1037" s="20"/>
      <c r="AB1037" s="20"/>
      <c r="AC1037" s="20"/>
      <c r="AD1037" s="20"/>
      <c r="AE1037" s="20"/>
    </row>
    <row r="1038">
      <c r="A1038" s="20" t="str">
        <f t="shared" ref="A1038:B1038" si="1039">T1038</f>
        <v>P12KN</v>
      </c>
      <c r="B1038" s="20" t="str">
        <f t="shared" si="1039"/>
        <v>Other Eye Proc.</v>
      </c>
      <c r="C1038" s="20" t="str">
        <f t="shared" si="3"/>
        <v>2</v>
      </c>
      <c r="D1038" s="20" t="str">
        <f t="shared" si="4"/>
        <v>12</v>
      </c>
      <c r="E1038" s="20" t="str">
        <f t="shared" si="5"/>
        <v>12181</v>
      </c>
      <c r="F1038" s="25">
        <v>1218120.0</v>
      </c>
      <c r="G1038" s="20" t="s">
        <v>28261</v>
      </c>
      <c r="H1038" s="26">
        <v>99301.0</v>
      </c>
      <c r="I1038" s="26">
        <v>461474.0</v>
      </c>
      <c r="J1038" s="25">
        <v>0.83</v>
      </c>
      <c r="K1038" s="26">
        <v>383023.0</v>
      </c>
      <c r="L1038" s="26">
        <v>461474.0</v>
      </c>
      <c r="M1038" s="25">
        <v>0.83</v>
      </c>
      <c r="N1038" s="25">
        <v>1.0</v>
      </c>
      <c r="O1038" s="26">
        <v>383023.0</v>
      </c>
      <c r="P1038" s="26">
        <v>3.21649684E10</v>
      </c>
      <c r="Q1038" s="26">
        <v>3.803610842E10</v>
      </c>
      <c r="R1038" s="26">
        <v>5.87114002E9</v>
      </c>
      <c r="S1038" s="27">
        <v>0.183</v>
      </c>
      <c r="T1038" s="20" t="str">
        <f t="array" ref="T1038">INDEX(Sheet10!D:D,MATCH(C1038&amp;E1038,INDEX(Sheet10!A:A&amp;Sheet10!B:B,0),0))</f>
        <v>P12KN</v>
      </c>
      <c r="U1038" s="20" t="str">
        <f>VLOOKUP(T1038,Sheet10!D:E,2,FALSE)</f>
        <v>Other Eye Proc.</v>
      </c>
      <c r="V1038" s="20"/>
      <c r="W1038" s="20"/>
      <c r="X1038" s="20"/>
      <c r="Y1038" s="20"/>
      <c r="Z1038" s="20"/>
      <c r="AA1038" s="20"/>
      <c r="AB1038" s="20"/>
      <c r="AC1038" s="20"/>
      <c r="AD1038" s="20"/>
      <c r="AE1038" s="20"/>
    </row>
    <row r="1039">
      <c r="A1039" s="20" t="str">
        <f t="shared" ref="A1039:B1039" si="1040">T1039</f>
        <v>P12KS</v>
      </c>
      <c r="B1039" s="20" t="str">
        <f t="shared" si="1040"/>
        <v>Eye Diagnostic Minor Proc.</v>
      </c>
      <c r="C1039" s="20" t="str">
        <f t="shared" si="3"/>
        <v>2</v>
      </c>
      <c r="D1039" s="20" t="str">
        <f t="shared" si="4"/>
        <v>12</v>
      </c>
      <c r="E1039" s="20" t="str">
        <f t="shared" si="5"/>
        <v>12191</v>
      </c>
      <c r="F1039" s="25">
        <v>1219120.0</v>
      </c>
      <c r="G1039" s="20" t="s">
        <v>28266</v>
      </c>
      <c r="H1039" s="26">
        <v>4755.0</v>
      </c>
      <c r="I1039" s="26">
        <v>461474.0</v>
      </c>
      <c r="J1039" s="25">
        <v>0.94</v>
      </c>
      <c r="K1039" s="26">
        <v>433786.0</v>
      </c>
      <c r="L1039" s="26">
        <v>461474.0</v>
      </c>
      <c r="M1039" s="25">
        <v>0.94</v>
      </c>
      <c r="N1039" s="25">
        <v>1.0</v>
      </c>
      <c r="O1039" s="26">
        <v>433786.0</v>
      </c>
      <c r="P1039" s="26">
        <v>1.9002527E9</v>
      </c>
      <c r="Q1039" s="26">
        <v>2.063647122E9</v>
      </c>
      <c r="R1039" s="26">
        <v>1.63394422E8</v>
      </c>
      <c r="S1039" s="27">
        <v>0.086</v>
      </c>
      <c r="T1039" s="20" t="str">
        <f t="array" ref="T1039">INDEX(Sheet10!D:D,MATCH(C1039&amp;E1039,INDEX(Sheet10!A:A&amp;Sheet10!B:B,0),0))</f>
        <v>P12KS</v>
      </c>
      <c r="U1039" s="20" t="str">
        <f>VLOOKUP(T1039,Sheet10!D:E,2,FALSE)</f>
        <v>Eye Diagnostic Minor Proc.</v>
      </c>
      <c r="V1039" s="20"/>
      <c r="W1039" s="20"/>
      <c r="X1039" s="20"/>
      <c r="Y1039" s="20"/>
      <c r="Z1039" s="20"/>
      <c r="AA1039" s="20"/>
      <c r="AB1039" s="20"/>
      <c r="AC1039" s="20"/>
      <c r="AD1039" s="20"/>
      <c r="AE1039" s="20"/>
    </row>
    <row r="1040">
      <c r="A1040" s="20" t="str">
        <f t="shared" ref="A1040:B1040" si="1041">T1040</f>
        <v>~99JX</v>
      </c>
      <c r="B1040" s="20" t="str">
        <f t="shared" si="1041"/>
        <v>Nervous System Neoplasms</v>
      </c>
      <c r="C1040" s="20" t="str">
        <f t="shared" si="3"/>
        <v>2</v>
      </c>
      <c r="D1040" s="20" t="str">
        <f t="shared" si="4"/>
        <v>12</v>
      </c>
      <c r="E1040" s="20" t="str">
        <f t="shared" si="5"/>
        <v>12481</v>
      </c>
      <c r="F1040" s="25">
        <v>1248120.0</v>
      </c>
      <c r="G1040" s="20" t="s">
        <v>24193</v>
      </c>
      <c r="H1040" s="26">
        <v>12020.0</v>
      </c>
      <c r="I1040" s="26">
        <v>461474.0</v>
      </c>
      <c r="J1040" s="25">
        <v>0.81</v>
      </c>
      <c r="K1040" s="26">
        <v>373794.0</v>
      </c>
      <c r="L1040" s="26">
        <v>461474.0</v>
      </c>
      <c r="M1040" s="25">
        <v>0.81</v>
      </c>
      <c r="N1040" s="25">
        <v>1.0</v>
      </c>
      <c r="O1040" s="26">
        <v>373794.0</v>
      </c>
      <c r="P1040" s="26">
        <v>2.9274584E9</v>
      </c>
      <c r="Q1040" s="26">
        <v>4.493003159E9</v>
      </c>
      <c r="R1040" s="26">
        <v>1.565544759E9</v>
      </c>
      <c r="S1040" s="27">
        <v>0.535</v>
      </c>
      <c r="T1040" s="20" t="str">
        <f t="array" ref="T1040">INDEX(Sheet10!D:D,MATCH(C1040&amp;E1040,INDEX(Sheet10!A:A&amp;Sheet10!B:B,0),0))</f>
        <v>~99JX</v>
      </c>
      <c r="U1040" s="20" t="str">
        <f>VLOOKUP(T1040,Sheet10!D:E,2,FALSE)</f>
        <v>Nervous System Neoplasms</v>
      </c>
      <c r="V1040" s="20"/>
      <c r="W1040" s="20"/>
      <c r="X1040" s="20"/>
      <c r="Y1040" s="20"/>
      <c r="Z1040" s="20"/>
      <c r="AA1040" s="20"/>
      <c r="AB1040" s="20"/>
      <c r="AC1040" s="20"/>
      <c r="AD1040" s="20"/>
      <c r="AE1040" s="20"/>
    </row>
    <row r="1041">
      <c r="A1041" s="20" t="str">
        <f t="shared" ref="A1041:B1041" si="1042">T1041</f>
        <v>99JX</v>
      </c>
      <c r="B1041" s="20" t="str">
        <f t="shared" si="1042"/>
        <v>Nervous System Neoplasms - Follow Up</v>
      </c>
      <c r="C1041" s="20" t="str">
        <f t="shared" si="3"/>
        <v>2</v>
      </c>
      <c r="D1041" s="20" t="str">
        <f t="shared" si="4"/>
        <v>12</v>
      </c>
      <c r="E1041" s="20" t="str">
        <f t="shared" si="5"/>
        <v>12482</v>
      </c>
      <c r="F1041" s="25">
        <v>1248220.0</v>
      </c>
      <c r="G1041" s="20" t="s">
        <v>28277</v>
      </c>
      <c r="H1041" s="26">
        <v>30376.0</v>
      </c>
      <c r="I1041" s="26">
        <v>461474.0</v>
      </c>
      <c r="J1041" s="25">
        <v>0.71</v>
      </c>
      <c r="K1041" s="26">
        <v>327647.0</v>
      </c>
      <c r="L1041" s="26">
        <v>461474.0</v>
      </c>
      <c r="M1041" s="25">
        <v>0.71</v>
      </c>
      <c r="N1041" s="25">
        <v>1.0</v>
      </c>
      <c r="O1041" s="26">
        <v>327647.0</v>
      </c>
      <c r="P1041" s="26">
        <v>8.6251999E9</v>
      </c>
      <c r="Q1041" s="26">
        <v>9.955087873E9</v>
      </c>
      <c r="R1041" s="26">
        <v>1.329887973E9</v>
      </c>
      <c r="S1041" s="27">
        <v>0.154</v>
      </c>
      <c r="T1041" s="20" t="str">
        <f t="array" ref="T1041">INDEX(Sheet10!D:D,MATCH(C1041&amp;E1041,INDEX(Sheet10!A:A&amp;Sheet10!B:B,0),0))</f>
        <v>99JX</v>
      </c>
      <c r="U1041" s="20" t="str">
        <f>VLOOKUP(T1041,Sheet10!D:E,2,FALSE)</f>
        <v>Nervous System Neoplasms - Follow Up</v>
      </c>
      <c r="V1041" s="20"/>
      <c r="W1041" s="20"/>
      <c r="X1041" s="20"/>
      <c r="Y1041" s="20"/>
      <c r="Z1041" s="20"/>
      <c r="AA1041" s="20"/>
      <c r="AB1041" s="20"/>
      <c r="AC1041" s="20"/>
      <c r="AD1041" s="20"/>
      <c r="AE1041" s="20"/>
    </row>
    <row r="1042">
      <c r="A1042" s="20" t="str">
        <f t="shared" ref="A1042:B1042" si="1043">T1042</f>
        <v>98PCX</v>
      </c>
      <c r="B1042" s="20" t="str">
        <f t="shared" si="1043"/>
        <v>Nervous System Disorder w/ Multi-specialty Consultations</v>
      </c>
      <c r="C1042" s="20" t="str">
        <f t="shared" si="3"/>
        <v>2</v>
      </c>
      <c r="D1042" s="20" t="str">
        <f t="shared" si="4"/>
        <v>12</v>
      </c>
      <c r="E1042" s="20" t="str">
        <f t="shared" si="5"/>
        <v>12501</v>
      </c>
      <c r="F1042" s="25">
        <v>1250120.0</v>
      </c>
      <c r="G1042" s="20" t="s">
        <v>28284</v>
      </c>
      <c r="H1042" s="18" t="e">
        <v>#N/A</v>
      </c>
      <c r="I1042" s="26">
        <v>461474.0</v>
      </c>
      <c r="J1042" s="25">
        <v>1.1</v>
      </c>
      <c r="K1042" s="26">
        <v>507621.0</v>
      </c>
      <c r="L1042" s="26">
        <v>461474.0</v>
      </c>
      <c r="M1042" s="25">
        <v>1.1</v>
      </c>
      <c r="N1042" s="25">
        <v>1.0</v>
      </c>
      <c r="O1042" s="26">
        <v>507621.0</v>
      </c>
      <c r="P1042" s="18" t="e">
        <v>#N/A</v>
      </c>
      <c r="Q1042" s="18" t="e">
        <v>#N/A</v>
      </c>
      <c r="R1042" s="18" t="e">
        <v>#N/A</v>
      </c>
      <c r="S1042" s="18" t="e">
        <v>#N/A</v>
      </c>
      <c r="T1042" s="20" t="str">
        <f t="array" ref="T1042">INDEX(Sheet10!D:D,MATCH(C1042&amp;E1042,INDEX(Sheet10!A:A&amp;Sheet10!B:B,0),0))</f>
        <v>98PCX</v>
      </c>
      <c r="U1042" s="20" t="str">
        <f>VLOOKUP(T1042,Sheet10!D:E,2,FALSE)</f>
        <v>Nervous System Disorder w/ Multi-specialty Consultations</v>
      </c>
      <c r="V1042" s="20"/>
      <c r="W1042" s="20"/>
      <c r="X1042" s="20"/>
      <c r="Y1042" s="20"/>
      <c r="Z1042" s="20"/>
      <c r="AA1042" s="20"/>
      <c r="AB1042" s="20"/>
      <c r="AC1042" s="20"/>
      <c r="AD1042" s="20"/>
      <c r="AE1042" s="20"/>
    </row>
    <row r="1043">
      <c r="A1043" s="20" t="str">
        <f t="shared" ref="A1043:B1043" si="1044">T1043</f>
        <v>98PDX</v>
      </c>
      <c r="B1043" s="20" t="str">
        <f t="shared" si="1044"/>
        <v>Nervous System Disorder w/ Multi-specialty Consultations - Pre Op</v>
      </c>
      <c r="C1043" s="20" t="str">
        <f t="shared" si="3"/>
        <v>2</v>
      </c>
      <c r="D1043" s="20" t="str">
        <f t="shared" si="4"/>
        <v>12</v>
      </c>
      <c r="E1043" s="20" t="str">
        <f t="shared" si="5"/>
        <v>12502</v>
      </c>
      <c r="F1043" s="25">
        <v>1250220.0</v>
      </c>
      <c r="G1043" s="20" t="s">
        <v>28287</v>
      </c>
      <c r="H1043" s="18" t="e">
        <v>#N/A</v>
      </c>
      <c r="I1043" s="26">
        <v>461474.0</v>
      </c>
      <c r="J1043" s="25">
        <v>0.94</v>
      </c>
      <c r="K1043" s="26">
        <v>433786.0</v>
      </c>
      <c r="L1043" s="26">
        <v>461474.0</v>
      </c>
      <c r="M1043" s="25">
        <v>0.94</v>
      </c>
      <c r="N1043" s="25">
        <v>1.0</v>
      </c>
      <c r="O1043" s="26">
        <v>433786.0</v>
      </c>
      <c r="P1043" s="18" t="e">
        <v>#N/A</v>
      </c>
      <c r="Q1043" s="18" t="e">
        <v>#N/A</v>
      </c>
      <c r="R1043" s="18" t="e">
        <v>#N/A</v>
      </c>
      <c r="S1043" s="18" t="e">
        <v>#N/A</v>
      </c>
      <c r="T1043" s="20" t="str">
        <f t="array" ref="T1043">INDEX(Sheet10!D:D,MATCH(C1043&amp;E1043,INDEX(Sheet10!A:A&amp;Sheet10!B:B,0),0))</f>
        <v>98PDX</v>
      </c>
      <c r="U1043" s="20" t="str">
        <f>VLOOKUP(T1043,Sheet10!D:E,2,FALSE)</f>
        <v>Nervous System Disorder w/ Multi-specialty Consultations - Pre Op</v>
      </c>
      <c r="V1043" s="20"/>
      <c r="W1043" s="20"/>
      <c r="X1043" s="20"/>
      <c r="Y1043" s="20"/>
      <c r="Z1043" s="20"/>
      <c r="AA1043" s="20"/>
      <c r="AB1043" s="20"/>
      <c r="AC1043" s="20"/>
      <c r="AD1043" s="20"/>
      <c r="AE1043" s="20"/>
    </row>
    <row r="1044">
      <c r="A1044" s="20" t="str">
        <f t="shared" ref="A1044:B1044" si="1045">T1044</f>
        <v>~99JX</v>
      </c>
      <c r="B1044" s="20" t="str">
        <f t="shared" si="1045"/>
        <v>Nervous System Neoplasms</v>
      </c>
      <c r="C1044" s="20" t="str">
        <f t="shared" si="3"/>
        <v>2</v>
      </c>
      <c r="D1044" s="20" t="str">
        <f t="shared" si="4"/>
        <v>12</v>
      </c>
      <c r="E1044" s="20" t="str">
        <f t="shared" si="5"/>
        <v>12601</v>
      </c>
      <c r="F1044" s="25">
        <v>1260120.0</v>
      </c>
      <c r="G1044" s="20" t="s">
        <v>28290</v>
      </c>
      <c r="H1044" s="26">
        <v>670143.0</v>
      </c>
      <c r="I1044" s="26">
        <v>461474.0</v>
      </c>
      <c r="J1044" s="25">
        <v>0.69</v>
      </c>
      <c r="K1044" s="26">
        <v>318417.0</v>
      </c>
      <c r="L1044" s="26">
        <v>461474.0</v>
      </c>
      <c r="M1044" s="25">
        <v>0.69</v>
      </c>
      <c r="N1044" s="25">
        <v>1.0</v>
      </c>
      <c r="O1044" s="26">
        <v>318417.0</v>
      </c>
      <c r="P1044" s="26">
        <v>1.482014091E11</v>
      </c>
      <c r="Q1044" s="26">
        <v>2.13389956988E11</v>
      </c>
      <c r="R1044" s="26">
        <v>6.5188547888E10</v>
      </c>
      <c r="S1044" s="27">
        <v>0.44</v>
      </c>
      <c r="T1044" s="20" t="str">
        <f t="array" ref="T1044">INDEX(Sheet10!D:D,MATCH(C1044&amp;E1044,INDEX(Sheet10!A:A&amp;Sheet10!B:B,0),0))</f>
        <v>~99JX</v>
      </c>
      <c r="U1044" s="20" t="str">
        <f>VLOOKUP(T1044,Sheet10!D:E,2,FALSE)</f>
        <v>Nervous System Neoplasms</v>
      </c>
      <c r="V1044" s="20"/>
      <c r="W1044" s="20"/>
      <c r="X1044" s="20"/>
      <c r="Y1044" s="20"/>
      <c r="Z1044" s="20"/>
      <c r="AA1044" s="20"/>
      <c r="AB1044" s="20"/>
      <c r="AC1044" s="20"/>
      <c r="AD1044" s="20"/>
      <c r="AE1044" s="20"/>
    </row>
    <row r="1045">
      <c r="A1045" s="20" t="str">
        <f t="shared" ref="A1045:B1045" si="1046">T1045</f>
        <v>99GX</v>
      </c>
      <c r="B1045" s="20" t="str">
        <f t="shared" si="1046"/>
        <v>Chronic Nervous System Disorders</v>
      </c>
      <c r="C1045" s="20" t="str">
        <f t="shared" si="3"/>
        <v>2</v>
      </c>
      <c r="D1045" s="20" t="str">
        <f t="shared" si="4"/>
        <v>12</v>
      </c>
      <c r="E1045" s="20" t="str">
        <f t="shared" si="5"/>
        <v>12602</v>
      </c>
      <c r="F1045" s="25">
        <v>1260220.0</v>
      </c>
      <c r="G1045" s="20" t="s">
        <v>28296</v>
      </c>
      <c r="H1045" s="26">
        <v>1993589.0</v>
      </c>
      <c r="I1045" s="26">
        <v>461474.0</v>
      </c>
      <c r="J1045" s="25">
        <v>0.66</v>
      </c>
      <c r="K1045" s="26">
        <v>304573.0</v>
      </c>
      <c r="L1045" s="26">
        <v>461474.0</v>
      </c>
      <c r="M1045" s="25">
        <v>0.66</v>
      </c>
      <c r="N1045" s="25">
        <v>0.78</v>
      </c>
      <c r="O1045" s="26">
        <v>237567.0</v>
      </c>
      <c r="P1045" s="26">
        <v>4.4818256222E11</v>
      </c>
      <c r="Q1045" s="26">
        <v>4.73613579899E11</v>
      </c>
      <c r="R1045" s="26">
        <v>2.5431017679E10</v>
      </c>
      <c r="S1045" s="27">
        <v>0.057</v>
      </c>
      <c r="T1045" s="20" t="str">
        <f t="array" ref="T1045">INDEX(Sheet10!D:D,MATCH(C1045&amp;E1045,INDEX(Sheet10!A:A&amp;Sheet10!B:B,0),0))</f>
        <v>99GX</v>
      </c>
      <c r="U1045" s="20" t="str">
        <f>VLOOKUP(T1045,Sheet10!D:E,2,FALSE)</f>
        <v>Chronic Nervous System Disorders</v>
      </c>
      <c r="V1045" s="20"/>
      <c r="W1045" s="20"/>
      <c r="X1045" s="20"/>
      <c r="Y1045" s="20"/>
      <c r="Z1045" s="20"/>
      <c r="AA1045" s="20"/>
      <c r="AB1045" s="20"/>
      <c r="AC1045" s="20"/>
      <c r="AD1045" s="20"/>
      <c r="AE1045" s="20"/>
    </row>
    <row r="1046">
      <c r="A1046" s="20" t="str">
        <f t="shared" ref="A1046:B1046" si="1047">T1046</f>
        <v>~99GX</v>
      </c>
      <c r="B1046" s="20" t="str">
        <f t="shared" si="1047"/>
        <v>Acute Nervous System Disorders</v>
      </c>
      <c r="C1046" s="20" t="str">
        <f t="shared" si="3"/>
        <v>2</v>
      </c>
      <c r="D1046" s="20" t="str">
        <f t="shared" si="4"/>
        <v>12</v>
      </c>
      <c r="E1046" s="20" t="str">
        <f t="shared" si="5"/>
        <v>12611</v>
      </c>
      <c r="F1046" s="25">
        <v>1261120.0</v>
      </c>
      <c r="G1046" s="20" t="s">
        <v>28301</v>
      </c>
      <c r="H1046" s="26">
        <v>2024442.0</v>
      </c>
      <c r="I1046" s="26">
        <v>461474.0</v>
      </c>
      <c r="J1046" s="25">
        <v>0.61</v>
      </c>
      <c r="K1046" s="26">
        <v>281499.0</v>
      </c>
      <c r="L1046" s="26">
        <v>461474.0</v>
      </c>
      <c r="M1046" s="25">
        <v>0.61</v>
      </c>
      <c r="N1046" s="25">
        <v>0.85</v>
      </c>
      <c r="O1046" s="26">
        <v>239274.0</v>
      </c>
      <c r="P1046" s="26">
        <v>4.363381747E11</v>
      </c>
      <c r="Q1046" s="26">
        <v>4.84396879683E11</v>
      </c>
      <c r="R1046" s="26">
        <v>4.8058704983E10</v>
      </c>
      <c r="S1046" s="27">
        <v>0.11</v>
      </c>
      <c r="T1046" s="20" t="str">
        <f t="array" ref="T1046">INDEX(Sheet10!D:D,MATCH(C1046&amp;E1046,INDEX(Sheet10!A:A&amp;Sheet10!B:B,0),0))</f>
        <v>~99GX</v>
      </c>
      <c r="U1046" s="20" t="str">
        <f>VLOOKUP(T1046,Sheet10!D:E,2,FALSE)</f>
        <v>Acute Nervous System Disorders</v>
      </c>
      <c r="V1046" s="20"/>
      <c r="W1046" s="20"/>
      <c r="X1046" s="20"/>
      <c r="Y1046" s="20"/>
      <c r="Z1046" s="20"/>
      <c r="AA1046" s="20"/>
      <c r="AB1046" s="20"/>
      <c r="AC1046" s="20"/>
      <c r="AD1046" s="20"/>
      <c r="AE1046" s="20"/>
    </row>
    <row r="1047">
      <c r="A1047" s="20" t="str">
        <f t="shared" ref="A1047:B1047" si="1048">T1047</f>
        <v>~99GX</v>
      </c>
      <c r="B1047" s="20" t="str">
        <f t="shared" si="1048"/>
        <v>Acute Nervous System Disorders</v>
      </c>
      <c r="C1047" s="20" t="str">
        <f t="shared" si="3"/>
        <v>2</v>
      </c>
      <c r="D1047" s="20" t="str">
        <f t="shared" si="4"/>
        <v>12</v>
      </c>
      <c r="E1047" s="20" t="str">
        <f t="shared" si="5"/>
        <v>12612</v>
      </c>
      <c r="F1047" s="25">
        <v>1261220.0</v>
      </c>
      <c r="G1047" s="20" t="s">
        <v>28306</v>
      </c>
      <c r="H1047" s="26">
        <v>2215869.0</v>
      </c>
      <c r="I1047" s="26">
        <v>461474.0</v>
      </c>
      <c r="J1047" s="25">
        <v>0.58</v>
      </c>
      <c r="K1047" s="26">
        <v>267655.0</v>
      </c>
      <c r="L1047" s="26">
        <v>461474.0</v>
      </c>
      <c r="M1047" s="25">
        <v>0.58</v>
      </c>
      <c r="N1047" s="25">
        <v>0.88</v>
      </c>
      <c r="O1047" s="26">
        <v>235536.0</v>
      </c>
      <c r="P1047" s="26">
        <v>4.93027825E11</v>
      </c>
      <c r="Q1047" s="26">
        <v>5.21935108696E11</v>
      </c>
      <c r="R1047" s="26">
        <v>2.8907283696E10</v>
      </c>
      <c r="S1047" s="27">
        <v>0.059</v>
      </c>
      <c r="T1047" s="20" t="str">
        <f t="array" ref="T1047">INDEX(Sheet10!D:D,MATCH(C1047&amp;E1047,INDEX(Sheet10!A:A&amp;Sheet10!B:B,0),0))</f>
        <v>~99GX</v>
      </c>
      <c r="U1047" s="20" t="str">
        <f>VLOOKUP(T1047,Sheet10!D:E,2,FALSE)</f>
        <v>Acute Nervous System Disorders</v>
      </c>
      <c r="V1047" s="20"/>
      <c r="W1047" s="20"/>
      <c r="X1047" s="20"/>
      <c r="Y1047" s="20"/>
      <c r="Z1047" s="20"/>
      <c r="AA1047" s="20"/>
      <c r="AB1047" s="20"/>
      <c r="AC1047" s="20"/>
      <c r="AD1047" s="20"/>
      <c r="AE1047" s="20"/>
    </row>
    <row r="1048">
      <c r="A1048" s="20" t="str">
        <f t="shared" ref="A1048:B1048" si="1049">T1048</f>
        <v>P13KG</v>
      </c>
      <c r="B1048" s="20" t="str">
        <f t="shared" si="1049"/>
        <v>Ear, Nose, Mouth &amp; Pharynx Major Proc.</v>
      </c>
      <c r="C1048" s="20" t="str">
        <f t="shared" si="3"/>
        <v>2</v>
      </c>
      <c r="D1048" s="20" t="str">
        <f t="shared" si="4"/>
        <v>13</v>
      </c>
      <c r="E1048" s="20" t="str">
        <f t="shared" si="5"/>
        <v>13021</v>
      </c>
      <c r="F1048" s="25">
        <v>1302120.0</v>
      </c>
      <c r="G1048" s="20" t="s">
        <v>28312</v>
      </c>
      <c r="H1048" s="25">
        <v>551.0</v>
      </c>
      <c r="I1048" s="26">
        <v>461474.0</v>
      </c>
      <c r="J1048" s="25">
        <v>1.64</v>
      </c>
      <c r="K1048" s="26">
        <v>756817.0</v>
      </c>
      <c r="L1048" s="26">
        <v>461474.0</v>
      </c>
      <c r="M1048" s="25">
        <v>1.64</v>
      </c>
      <c r="N1048" s="25">
        <v>1.0</v>
      </c>
      <c r="O1048" s="26">
        <v>756817.0</v>
      </c>
      <c r="P1048" s="26">
        <v>2.912094E8</v>
      </c>
      <c r="Q1048" s="26">
        <v>4.17006365E8</v>
      </c>
      <c r="R1048" s="26">
        <v>1.25796965E8</v>
      </c>
      <c r="S1048" s="27">
        <v>0.432</v>
      </c>
      <c r="T1048" s="20" t="str">
        <f t="array" ref="T1048">INDEX(Sheet10!D:D,MATCH(C1048&amp;E1048,INDEX(Sheet10!A:A&amp;Sheet10!B:B,0),0))</f>
        <v>P13KG</v>
      </c>
      <c r="U1048" s="20" t="str">
        <f>VLOOKUP(T1048,Sheet10!D:E,2,FALSE)</f>
        <v>Ear, Nose, Mouth &amp; Pharynx Major Proc.</v>
      </c>
      <c r="V1048" s="20"/>
      <c r="W1048" s="20"/>
      <c r="X1048" s="20"/>
      <c r="Y1048" s="20"/>
      <c r="Z1048" s="20"/>
      <c r="AA1048" s="20"/>
      <c r="AB1048" s="20"/>
      <c r="AC1048" s="20"/>
      <c r="AD1048" s="20"/>
      <c r="AE1048" s="20"/>
    </row>
    <row r="1049">
      <c r="A1049" s="20" t="str">
        <f t="shared" ref="A1049:B1049" si="1050">T1049</f>
        <v>P13KX</v>
      </c>
      <c r="B1049" s="20" t="str">
        <f t="shared" si="1050"/>
        <v>Dental Major Proc.</v>
      </c>
      <c r="C1049" s="20" t="str">
        <f t="shared" si="3"/>
        <v>2</v>
      </c>
      <c r="D1049" s="20" t="str">
        <f t="shared" si="4"/>
        <v>13</v>
      </c>
      <c r="E1049" s="20" t="str">
        <f t="shared" si="5"/>
        <v>13041</v>
      </c>
      <c r="F1049" s="25">
        <v>1304120.0</v>
      </c>
      <c r="G1049" s="20" t="s">
        <v>28316</v>
      </c>
      <c r="H1049" s="18" t="e">
        <v>#N/A</v>
      </c>
      <c r="I1049" s="26">
        <v>461474.0</v>
      </c>
      <c r="J1049" s="25">
        <v>1.6</v>
      </c>
      <c r="K1049" s="26">
        <v>738358.0</v>
      </c>
      <c r="L1049" s="26">
        <v>461474.0</v>
      </c>
      <c r="M1049" s="25">
        <v>1.6</v>
      </c>
      <c r="N1049" s="25">
        <v>1.0</v>
      </c>
      <c r="O1049" s="26">
        <v>738358.0</v>
      </c>
      <c r="P1049" s="18" t="e">
        <v>#N/A</v>
      </c>
      <c r="Q1049" s="18" t="e">
        <v>#N/A</v>
      </c>
      <c r="R1049" s="18" t="e">
        <v>#N/A</v>
      </c>
      <c r="S1049" s="18" t="e">
        <v>#N/A</v>
      </c>
      <c r="T1049" s="20" t="str">
        <f t="array" ref="T1049">INDEX(Sheet10!D:D,MATCH(C1049&amp;E1049,INDEX(Sheet10!A:A&amp;Sheet10!B:B,0),0))</f>
        <v>P13KX</v>
      </c>
      <c r="U1049" s="20" t="str">
        <f>VLOOKUP(T1049,Sheet10!D:E,2,FALSE)</f>
        <v>Dental Major Proc.</v>
      </c>
      <c r="V1049" s="20"/>
      <c r="W1049" s="20"/>
      <c r="X1049" s="20"/>
      <c r="Y1049" s="20"/>
      <c r="Z1049" s="20"/>
      <c r="AA1049" s="20"/>
      <c r="AB1049" s="20"/>
      <c r="AC1049" s="20"/>
      <c r="AD1049" s="20"/>
      <c r="AE1049" s="20"/>
    </row>
    <row r="1050">
      <c r="A1050" s="20" t="str">
        <f t="shared" ref="A1050:B1050" si="1051">T1050</f>
        <v>P13KY</v>
      </c>
      <c r="B1050" s="20" t="str">
        <f t="shared" si="1051"/>
        <v>Major Biopsy for Ear, Nose, Mouth &amp; Pharynx</v>
      </c>
      <c r="C1050" s="20" t="str">
        <f t="shared" si="3"/>
        <v>2</v>
      </c>
      <c r="D1050" s="20" t="str">
        <f t="shared" si="4"/>
        <v>13</v>
      </c>
      <c r="E1050" s="20" t="str">
        <f t="shared" si="5"/>
        <v>13051</v>
      </c>
      <c r="F1050" s="25">
        <v>1305120.0</v>
      </c>
      <c r="G1050" s="20" t="s">
        <v>28321</v>
      </c>
      <c r="H1050" s="26">
        <v>1989.0</v>
      </c>
      <c r="I1050" s="26">
        <v>461474.0</v>
      </c>
      <c r="J1050" s="25">
        <v>1.7</v>
      </c>
      <c r="K1050" s="26">
        <v>784506.0</v>
      </c>
      <c r="L1050" s="26">
        <v>461474.0</v>
      </c>
      <c r="M1050" s="25">
        <v>1.7</v>
      </c>
      <c r="N1050" s="25">
        <v>1.0</v>
      </c>
      <c r="O1050" s="26">
        <v>784506.0</v>
      </c>
      <c r="P1050" s="26">
        <v>1.0779731E9</v>
      </c>
      <c r="Q1050" s="26">
        <v>1.567359523E9</v>
      </c>
      <c r="R1050" s="26">
        <v>4.89386423E8</v>
      </c>
      <c r="S1050" s="27">
        <v>0.454</v>
      </c>
      <c r="T1050" s="20" t="str">
        <f t="array" ref="T1050">INDEX(Sheet10!D:D,MATCH(C1050&amp;E1050,INDEX(Sheet10!A:A&amp;Sheet10!B:B,0),0))</f>
        <v>P13KY</v>
      </c>
      <c r="U1050" s="20" t="str">
        <f>VLOOKUP(T1050,Sheet10!D:E,2,FALSE)</f>
        <v>Major Biopsy for Ear, Nose, Mouth &amp; Pharynx</v>
      </c>
      <c r="V1050" s="20"/>
      <c r="W1050" s="20"/>
      <c r="X1050" s="20"/>
      <c r="Y1050" s="20"/>
      <c r="Z1050" s="20"/>
      <c r="AA1050" s="20"/>
      <c r="AB1050" s="20"/>
      <c r="AC1050" s="20"/>
      <c r="AD1050" s="20"/>
      <c r="AE1050" s="20"/>
    </row>
    <row r="1051">
      <c r="A1051" s="20" t="str">
        <f t="shared" ref="A1051:B1051" si="1052">T1051</f>
        <v>P13KM</v>
      </c>
      <c r="B1051" s="20" t="str">
        <f t="shared" si="1052"/>
        <v>Mouth &amp; Tongue Major Proc.</v>
      </c>
      <c r="C1051" s="20" t="str">
        <f t="shared" si="3"/>
        <v>2</v>
      </c>
      <c r="D1051" s="20" t="str">
        <f t="shared" si="4"/>
        <v>13</v>
      </c>
      <c r="E1051" s="20" t="str">
        <f t="shared" si="5"/>
        <v>13061</v>
      </c>
      <c r="F1051" s="25">
        <v>1306120.0</v>
      </c>
      <c r="G1051" s="20" t="s">
        <v>28325</v>
      </c>
      <c r="H1051" s="26">
        <v>2521.0</v>
      </c>
      <c r="I1051" s="26">
        <v>461474.0</v>
      </c>
      <c r="J1051" s="25">
        <v>1.51</v>
      </c>
      <c r="K1051" s="26">
        <v>696826.0</v>
      </c>
      <c r="L1051" s="26">
        <v>461474.0</v>
      </c>
      <c r="M1051" s="25">
        <v>1.51</v>
      </c>
      <c r="N1051" s="25">
        <v>1.0</v>
      </c>
      <c r="O1051" s="26">
        <v>696826.0</v>
      </c>
      <c r="P1051" s="26">
        <v>1.4436515E9</v>
      </c>
      <c r="Q1051" s="26">
        <v>1.756697691E9</v>
      </c>
      <c r="R1051" s="26">
        <v>3.13046191E8</v>
      </c>
      <c r="S1051" s="27">
        <v>0.217</v>
      </c>
      <c r="T1051" s="20" t="str">
        <f t="array" ref="T1051">INDEX(Sheet10!D:D,MATCH(C1051&amp;E1051,INDEX(Sheet10!A:A&amp;Sheet10!B:B,0),0))</f>
        <v>P13KM</v>
      </c>
      <c r="U1051" s="20" t="str">
        <f>VLOOKUP(T1051,Sheet10!D:E,2,FALSE)</f>
        <v>Mouth &amp; Tongue Major Proc.</v>
      </c>
      <c r="V1051" s="20"/>
      <c r="W1051" s="20"/>
      <c r="X1051" s="20"/>
      <c r="Y1051" s="20"/>
      <c r="Z1051" s="20"/>
      <c r="AA1051" s="20"/>
      <c r="AB1051" s="20"/>
      <c r="AC1051" s="20"/>
      <c r="AD1051" s="20"/>
      <c r="AE1051" s="20"/>
    </row>
    <row r="1052">
      <c r="A1052" s="20" t="str">
        <f t="shared" ref="A1052:B1052" si="1053">T1052</f>
        <v>P13KD</v>
      </c>
      <c r="B1052" s="20" t="str">
        <f t="shared" si="1053"/>
        <v>Salivary Gland Proc.</v>
      </c>
      <c r="C1052" s="20" t="str">
        <f t="shared" si="3"/>
        <v>2</v>
      </c>
      <c r="D1052" s="20" t="str">
        <f t="shared" si="4"/>
        <v>13</v>
      </c>
      <c r="E1052" s="20" t="str">
        <f t="shared" si="5"/>
        <v>13071</v>
      </c>
      <c r="F1052" s="25">
        <v>1307120.0</v>
      </c>
      <c r="G1052" s="20" t="s">
        <v>28329</v>
      </c>
      <c r="H1052" s="26">
        <v>1938.0</v>
      </c>
      <c r="I1052" s="26">
        <v>461474.0</v>
      </c>
      <c r="J1052" s="25">
        <v>1.86</v>
      </c>
      <c r="K1052" s="26">
        <v>858342.0</v>
      </c>
      <c r="L1052" s="26">
        <v>461474.0</v>
      </c>
      <c r="M1052" s="25">
        <v>1.86</v>
      </c>
      <c r="N1052" s="25">
        <v>1.0</v>
      </c>
      <c r="O1052" s="26">
        <v>858342.0</v>
      </c>
      <c r="P1052" s="26">
        <v>1.3666787E9</v>
      </c>
      <c r="Q1052" s="26">
        <v>1.663466098E9</v>
      </c>
      <c r="R1052" s="26">
        <v>2.96787398E8</v>
      </c>
      <c r="S1052" s="27">
        <v>0.217</v>
      </c>
      <c r="T1052" s="20" t="str">
        <f t="array" ref="T1052">INDEX(Sheet10!D:D,MATCH(C1052&amp;E1052,INDEX(Sheet10!A:A&amp;Sheet10!B:B,0),0))</f>
        <v>P13KD</v>
      </c>
      <c r="U1052" s="20" t="str">
        <f>VLOOKUP(T1052,Sheet10!D:E,2,FALSE)</f>
        <v>Salivary Gland Proc.</v>
      </c>
      <c r="V1052" s="20"/>
      <c r="W1052" s="20"/>
      <c r="X1052" s="20"/>
      <c r="Y1052" s="20"/>
      <c r="Z1052" s="20"/>
      <c r="AA1052" s="20"/>
      <c r="AB1052" s="20"/>
      <c r="AC1052" s="20"/>
      <c r="AD1052" s="20"/>
      <c r="AE1052" s="20"/>
    </row>
    <row r="1053">
      <c r="A1053" s="20" t="str">
        <f t="shared" ref="A1053:B1053" si="1054">T1053</f>
        <v>P13KF</v>
      </c>
      <c r="B1053" s="20" t="str">
        <f t="shared" si="1054"/>
        <v>Tonsil &amp; Adenoid Proc.</v>
      </c>
      <c r="C1053" s="20" t="str">
        <f t="shared" si="3"/>
        <v>2</v>
      </c>
      <c r="D1053" s="20" t="str">
        <f t="shared" si="4"/>
        <v>13</v>
      </c>
      <c r="E1053" s="20" t="str">
        <f t="shared" si="5"/>
        <v>13081</v>
      </c>
      <c r="F1053" s="25">
        <v>1308120.0</v>
      </c>
      <c r="G1053" s="20" t="s">
        <v>28333</v>
      </c>
      <c r="H1053" s="25">
        <v>83.0</v>
      </c>
      <c r="I1053" s="26">
        <v>461474.0</v>
      </c>
      <c r="J1053" s="25">
        <v>4.48</v>
      </c>
      <c r="K1053" s="26">
        <v>2067404.0</v>
      </c>
      <c r="L1053" s="26">
        <v>461474.0</v>
      </c>
      <c r="M1053" s="25">
        <v>4.48</v>
      </c>
      <c r="N1053" s="25">
        <v>1.0</v>
      </c>
      <c r="O1053" s="26">
        <v>2067404.0</v>
      </c>
      <c r="P1053" s="26">
        <v>1.139304E8</v>
      </c>
      <c r="Q1053" s="26">
        <v>1.71594492E8</v>
      </c>
      <c r="R1053" s="26">
        <v>5.7664092E7</v>
      </c>
      <c r="S1053" s="27">
        <v>0.506</v>
      </c>
      <c r="T1053" s="20" t="str">
        <f t="array" ref="T1053">INDEX(Sheet10!D:D,MATCH(C1053&amp;E1053,INDEX(Sheet10!A:A&amp;Sheet10!B:B,0),0))</f>
        <v>P13KF</v>
      </c>
      <c r="U1053" s="20" t="str">
        <f>VLOOKUP(T1053,Sheet10!D:E,2,FALSE)</f>
        <v>Tonsil &amp; Adenoid Proc.</v>
      </c>
      <c r="V1053" s="20"/>
      <c r="W1053" s="20"/>
      <c r="X1053" s="20"/>
      <c r="Y1053" s="20"/>
      <c r="Z1053" s="20"/>
      <c r="AA1053" s="20"/>
      <c r="AB1053" s="20"/>
      <c r="AC1053" s="20"/>
      <c r="AD1053" s="20"/>
      <c r="AE1053" s="20"/>
    </row>
    <row r="1054">
      <c r="A1054" s="20" t="str">
        <f t="shared" ref="A1054:B1054" si="1055">T1054</f>
        <v>P13KW</v>
      </c>
      <c r="B1054" s="20" t="str">
        <f t="shared" si="1055"/>
        <v>Minor Biopsy for Ear, Nose, Mouth &amp; Pharynx</v>
      </c>
      <c r="C1054" s="20" t="str">
        <f t="shared" si="3"/>
        <v>2</v>
      </c>
      <c r="D1054" s="20" t="str">
        <f t="shared" si="4"/>
        <v>13</v>
      </c>
      <c r="E1054" s="20" t="str">
        <f t="shared" si="5"/>
        <v>13091</v>
      </c>
      <c r="F1054" s="25">
        <v>1309120.0</v>
      </c>
      <c r="G1054" s="20" t="s">
        <v>28337</v>
      </c>
      <c r="H1054" s="26">
        <v>3110.0</v>
      </c>
      <c r="I1054" s="26">
        <v>461474.0</v>
      </c>
      <c r="J1054" s="25">
        <v>0.99</v>
      </c>
      <c r="K1054" s="26">
        <v>456859.0</v>
      </c>
      <c r="L1054" s="26">
        <v>461474.0</v>
      </c>
      <c r="M1054" s="25">
        <v>0.99</v>
      </c>
      <c r="N1054" s="25">
        <v>1.0</v>
      </c>
      <c r="O1054" s="26">
        <v>456859.0</v>
      </c>
      <c r="P1054" s="26">
        <v>1.1613634E9</v>
      </c>
      <c r="Q1054" s="26">
        <v>1.421829082E9</v>
      </c>
      <c r="R1054" s="26">
        <v>2.60465682E8</v>
      </c>
      <c r="S1054" s="27">
        <v>0.224</v>
      </c>
      <c r="T1054" s="20" t="str">
        <f t="array" ref="T1054">INDEX(Sheet10!D:D,MATCH(C1054&amp;E1054,INDEX(Sheet10!A:A&amp;Sheet10!B:B,0),0))</f>
        <v>P13KW</v>
      </c>
      <c r="U1054" s="20" t="str">
        <f>VLOOKUP(T1054,Sheet10!D:E,2,FALSE)</f>
        <v>Minor Biopsy for Ear, Nose, Mouth &amp; Pharynx</v>
      </c>
      <c r="V1054" s="20"/>
      <c r="W1054" s="20"/>
      <c r="X1054" s="20"/>
      <c r="Y1054" s="20"/>
      <c r="Z1054" s="20"/>
      <c r="AA1054" s="20"/>
      <c r="AB1054" s="20"/>
      <c r="AC1054" s="20"/>
      <c r="AD1054" s="20"/>
      <c r="AE1054" s="20"/>
    </row>
    <row r="1055">
      <c r="A1055" s="20" t="str">
        <f t="shared" ref="A1055:B1055" si="1056">T1055</f>
        <v>P13KS</v>
      </c>
      <c r="B1055" s="20" t="str">
        <f t="shared" si="1056"/>
        <v>Diagnostic Proc. for Ear, Nose, Mouth &amp; Pharynx</v>
      </c>
      <c r="C1055" s="20" t="str">
        <f t="shared" si="3"/>
        <v>2</v>
      </c>
      <c r="D1055" s="20" t="str">
        <f t="shared" si="4"/>
        <v>13</v>
      </c>
      <c r="E1055" s="20" t="str">
        <f t="shared" si="5"/>
        <v>13101</v>
      </c>
      <c r="F1055" s="25">
        <v>1310120.0</v>
      </c>
      <c r="G1055" s="20" t="s">
        <v>28341</v>
      </c>
      <c r="H1055" s="26">
        <v>32348.0</v>
      </c>
      <c r="I1055" s="26">
        <v>461474.0</v>
      </c>
      <c r="J1055" s="25">
        <v>1.08</v>
      </c>
      <c r="K1055" s="26">
        <v>498392.0</v>
      </c>
      <c r="L1055" s="26">
        <v>461474.0</v>
      </c>
      <c r="M1055" s="25">
        <v>1.08</v>
      </c>
      <c r="N1055" s="25">
        <v>1.0</v>
      </c>
      <c r="O1055" s="26">
        <v>498392.0</v>
      </c>
      <c r="P1055" s="26">
        <v>1.33288695E10</v>
      </c>
      <c r="Q1055" s="26">
        <v>1.6136933586E10</v>
      </c>
      <c r="R1055" s="26">
        <v>2.808064086E9</v>
      </c>
      <c r="S1055" s="27">
        <v>0.211</v>
      </c>
      <c r="T1055" s="20" t="str">
        <f t="array" ref="T1055">INDEX(Sheet10!D:D,MATCH(C1055&amp;E1055,INDEX(Sheet10!A:A&amp;Sheet10!B:B,0),0))</f>
        <v>P13KS</v>
      </c>
      <c r="U1055" s="20" t="str">
        <f>VLOOKUP(T1055,Sheet10!D:E,2,FALSE)</f>
        <v>Diagnostic Proc. for Ear, Nose, Mouth &amp; Pharynx</v>
      </c>
      <c r="V1055" s="20"/>
      <c r="W1055" s="20"/>
      <c r="X1055" s="20"/>
      <c r="Y1055" s="20"/>
      <c r="Z1055" s="20"/>
      <c r="AA1055" s="20"/>
      <c r="AB1055" s="20"/>
      <c r="AC1055" s="20"/>
      <c r="AD1055" s="20"/>
      <c r="AE1055" s="20"/>
    </row>
    <row r="1056">
      <c r="A1056" s="20" t="str">
        <f t="shared" ref="A1056:B1056" si="1057">T1056</f>
        <v>P13KC</v>
      </c>
      <c r="B1056" s="20" t="str">
        <f t="shared" si="1057"/>
        <v>Sinus &amp; Mastoid Proc.</v>
      </c>
      <c r="C1056" s="20" t="str">
        <f t="shared" si="3"/>
        <v>2</v>
      </c>
      <c r="D1056" s="20" t="str">
        <f t="shared" si="4"/>
        <v>13</v>
      </c>
      <c r="E1056" s="20" t="str">
        <f t="shared" si="5"/>
        <v>13111</v>
      </c>
      <c r="F1056" s="25">
        <v>1311120.0</v>
      </c>
      <c r="G1056" s="20" t="s">
        <v>28345</v>
      </c>
      <c r="H1056" s="25">
        <v>367.0</v>
      </c>
      <c r="I1056" s="26">
        <v>461474.0</v>
      </c>
      <c r="J1056" s="25">
        <v>1.25</v>
      </c>
      <c r="K1056" s="26">
        <v>576843.0</v>
      </c>
      <c r="L1056" s="26">
        <v>461474.0</v>
      </c>
      <c r="M1056" s="25">
        <v>1.25</v>
      </c>
      <c r="N1056" s="25">
        <v>1.0</v>
      </c>
      <c r="O1056" s="26">
        <v>576843.0</v>
      </c>
      <c r="P1056" s="26">
        <v>2.11435E8</v>
      </c>
      <c r="Q1056" s="26">
        <v>2.11701198E8</v>
      </c>
      <c r="R1056" s="26">
        <v>266198.0</v>
      </c>
      <c r="S1056" s="27">
        <v>0.001</v>
      </c>
      <c r="T1056" s="20" t="str">
        <f t="array" ref="T1056">INDEX(Sheet10!D:D,MATCH(C1056&amp;E1056,INDEX(Sheet10!A:A&amp;Sheet10!B:B,0),0))</f>
        <v>P13KC</v>
      </c>
      <c r="U1056" s="20" t="str">
        <f>VLOOKUP(T1056,Sheet10!D:E,2,FALSE)</f>
        <v>Sinus &amp; Mastoid Proc.</v>
      </c>
      <c r="V1056" s="20"/>
      <c r="W1056" s="20"/>
      <c r="X1056" s="20"/>
      <c r="Y1056" s="20"/>
      <c r="Z1056" s="20"/>
      <c r="AA1056" s="20"/>
      <c r="AB1056" s="20"/>
      <c r="AC1056" s="20"/>
      <c r="AD1056" s="20"/>
      <c r="AE1056" s="20"/>
    </row>
    <row r="1057">
      <c r="A1057" s="20" t="str">
        <f t="shared" ref="A1057:B1057" si="1058">T1057</f>
        <v>P13KN</v>
      </c>
      <c r="B1057" s="20" t="str">
        <f t="shared" si="1058"/>
        <v>Mouth &amp; Tongue Minor Proc.</v>
      </c>
      <c r="C1057" s="20" t="str">
        <f t="shared" si="3"/>
        <v>2</v>
      </c>
      <c r="D1057" s="20" t="str">
        <f t="shared" si="4"/>
        <v>13</v>
      </c>
      <c r="E1057" s="20" t="str">
        <f t="shared" si="5"/>
        <v>13121</v>
      </c>
      <c r="F1057" s="25">
        <v>1312120.0</v>
      </c>
      <c r="G1057" s="20" t="s">
        <v>28351</v>
      </c>
      <c r="H1057" s="26">
        <v>16836.0</v>
      </c>
      <c r="I1057" s="26">
        <v>461474.0</v>
      </c>
      <c r="J1057" s="25">
        <v>1.11</v>
      </c>
      <c r="K1057" s="26">
        <v>512236.0</v>
      </c>
      <c r="L1057" s="26">
        <v>461474.0</v>
      </c>
      <c r="M1057" s="25">
        <v>1.11</v>
      </c>
      <c r="N1057" s="25">
        <v>1.0</v>
      </c>
      <c r="O1057" s="26">
        <v>512236.0</v>
      </c>
      <c r="P1057" s="26">
        <v>6.8971794E9</v>
      </c>
      <c r="Q1057" s="26">
        <v>8.624007653E9</v>
      </c>
      <c r="R1057" s="26">
        <v>1.726828253E9</v>
      </c>
      <c r="S1057" s="27">
        <v>0.25</v>
      </c>
      <c r="T1057" s="20" t="str">
        <f t="array" ref="T1057">INDEX(Sheet10!D:D,MATCH(C1057&amp;E1057,INDEX(Sheet10!A:A&amp;Sheet10!B:B,0),0))</f>
        <v>P13KN</v>
      </c>
      <c r="U1057" s="20" t="str">
        <f>VLOOKUP(T1057,Sheet10!D:E,2,FALSE)</f>
        <v>Mouth &amp; Tongue Minor Proc.</v>
      </c>
      <c r="V1057" s="20"/>
      <c r="W1057" s="20"/>
      <c r="X1057" s="20"/>
      <c r="Y1057" s="20"/>
      <c r="Z1057" s="20"/>
      <c r="AA1057" s="20"/>
      <c r="AB1057" s="20"/>
      <c r="AC1057" s="20"/>
      <c r="AD1057" s="20"/>
      <c r="AE1057" s="20"/>
    </row>
    <row r="1058">
      <c r="A1058" s="20" t="str">
        <f t="shared" ref="A1058:B1058" si="1059">T1058</f>
        <v>P13KK</v>
      </c>
      <c r="B1058" s="20" t="str">
        <f t="shared" si="1059"/>
        <v>Ear, Nose, Mouth &amp; Pharynx Moderate Proc.</v>
      </c>
      <c r="C1058" s="20" t="str">
        <f t="shared" si="3"/>
        <v>2</v>
      </c>
      <c r="D1058" s="20" t="str">
        <f t="shared" si="4"/>
        <v>13</v>
      </c>
      <c r="E1058" s="20" t="str">
        <f t="shared" si="5"/>
        <v>13131</v>
      </c>
      <c r="F1058" s="25">
        <v>1313120.0</v>
      </c>
      <c r="G1058" s="20" t="s">
        <v>28355</v>
      </c>
      <c r="H1058" s="25">
        <v>377.0</v>
      </c>
      <c r="I1058" s="26">
        <v>461474.0</v>
      </c>
      <c r="J1058" s="25">
        <v>1.36</v>
      </c>
      <c r="K1058" s="26">
        <v>627605.0</v>
      </c>
      <c r="L1058" s="26">
        <v>461474.0</v>
      </c>
      <c r="M1058" s="25">
        <v>1.36</v>
      </c>
      <c r="N1058" s="25">
        <v>1.0</v>
      </c>
      <c r="O1058" s="26">
        <v>627605.0</v>
      </c>
      <c r="P1058" s="26">
        <v>1.900479E8</v>
      </c>
      <c r="Q1058" s="26">
        <v>2.36606949E8</v>
      </c>
      <c r="R1058" s="26">
        <v>4.6559049E7</v>
      </c>
      <c r="S1058" s="27">
        <v>0.245</v>
      </c>
      <c r="T1058" s="20" t="str">
        <f t="array" ref="T1058">INDEX(Sheet10!D:D,MATCH(C1058&amp;E1058,INDEX(Sheet10!A:A&amp;Sheet10!B:B,0),0))</f>
        <v>P13KK</v>
      </c>
      <c r="U1058" s="20" t="str">
        <f>VLOOKUP(T1058,Sheet10!D:E,2,FALSE)</f>
        <v>Ear, Nose, Mouth &amp; Pharynx Moderate Proc.</v>
      </c>
      <c r="V1058" s="20"/>
      <c r="W1058" s="20"/>
      <c r="X1058" s="20"/>
      <c r="Y1058" s="20"/>
      <c r="Z1058" s="20"/>
      <c r="AA1058" s="20"/>
      <c r="AB1058" s="20"/>
      <c r="AC1058" s="20"/>
      <c r="AD1058" s="20"/>
      <c r="AE1058" s="20"/>
    </row>
    <row r="1059">
      <c r="A1059" s="20" t="str">
        <f t="shared" ref="A1059:B1059" si="1060">T1059</f>
        <v>P13KQ</v>
      </c>
      <c r="B1059" s="20" t="str">
        <f t="shared" si="1060"/>
        <v>Other Ear, Nose, Mouth &amp; Pharynx Moderate Proc.</v>
      </c>
      <c r="C1059" s="20" t="str">
        <f t="shared" si="3"/>
        <v>2</v>
      </c>
      <c r="D1059" s="20" t="str">
        <f t="shared" si="4"/>
        <v>13</v>
      </c>
      <c r="E1059" s="20" t="str">
        <f t="shared" si="5"/>
        <v>13141</v>
      </c>
      <c r="F1059" s="25">
        <v>1314120.0</v>
      </c>
      <c r="G1059" s="20" t="s">
        <v>28359</v>
      </c>
      <c r="H1059" s="26">
        <v>89012.0</v>
      </c>
      <c r="I1059" s="26">
        <v>461474.0</v>
      </c>
      <c r="J1059" s="25">
        <v>1.13</v>
      </c>
      <c r="K1059" s="26">
        <v>521466.0</v>
      </c>
      <c r="L1059" s="26">
        <v>461474.0</v>
      </c>
      <c r="M1059" s="25">
        <v>1.13</v>
      </c>
      <c r="N1059" s="25">
        <v>1.0</v>
      </c>
      <c r="O1059" s="26">
        <v>521466.0</v>
      </c>
      <c r="P1059" s="26">
        <v>2.9571004E10</v>
      </c>
      <c r="Q1059" s="26">
        <v>4.6416697767E10</v>
      </c>
      <c r="R1059" s="26">
        <v>1.6845693767E10</v>
      </c>
      <c r="S1059" s="27">
        <v>0.57</v>
      </c>
      <c r="T1059" s="20" t="str">
        <f t="array" ref="T1059">INDEX(Sheet10!D:D,MATCH(C1059&amp;E1059,INDEX(Sheet10!A:A&amp;Sheet10!B:B,0),0))</f>
        <v>P13KQ</v>
      </c>
      <c r="U1059" s="20" t="str">
        <f>VLOOKUP(T1059,Sheet10!D:E,2,FALSE)</f>
        <v>Other Ear, Nose, Mouth &amp; Pharynx Moderate Proc.</v>
      </c>
      <c r="V1059" s="20"/>
      <c r="W1059" s="20"/>
      <c r="X1059" s="20"/>
      <c r="Y1059" s="20"/>
      <c r="Z1059" s="20"/>
      <c r="AA1059" s="20"/>
      <c r="AB1059" s="20"/>
      <c r="AC1059" s="20"/>
      <c r="AD1059" s="20"/>
      <c r="AE1059" s="20"/>
    </row>
    <row r="1060">
      <c r="A1060" s="20" t="str">
        <f t="shared" ref="A1060:B1060" si="1061">T1060</f>
        <v>P13KL</v>
      </c>
      <c r="B1060" s="20" t="str">
        <f t="shared" si="1061"/>
        <v>Middle Ear Proc.</v>
      </c>
      <c r="C1060" s="20" t="str">
        <f t="shared" si="3"/>
        <v>2</v>
      </c>
      <c r="D1060" s="20" t="str">
        <f t="shared" si="4"/>
        <v>13</v>
      </c>
      <c r="E1060" s="20" t="str">
        <f t="shared" si="5"/>
        <v>13151</v>
      </c>
      <c r="F1060" s="25">
        <v>1315120.0</v>
      </c>
      <c r="G1060" s="20" t="s">
        <v>28363</v>
      </c>
      <c r="H1060" s="26">
        <v>1504.0</v>
      </c>
      <c r="I1060" s="26">
        <v>461474.0</v>
      </c>
      <c r="J1060" s="25">
        <v>1.21</v>
      </c>
      <c r="K1060" s="26">
        <v>558384.0</v>
      </c>
      <c r="L1060" s="26">
        <v>461474.0</v>
      </c>
      <c r="M1060" s="25">
        <v>1.21</v>
      </c>
      <c r="N1060" s="25">
        <v>1.0</v>
      </c>
      <c r="O1060" s="26">
        <v>558384.0</v>
      </c>
      <c r="P1060" s="26">
        <v>6.383191E8</v>
      </c>
      <c r="Q1060" s="26">
        <v>8.39808844E8</v>
      </c>
      <c r="R1060" s="26">
        <v>2.01489744E8</v>
      </c>
      <c r="S1060" s="27">
        <v>0.316</v>
      </c>
      <c r="T1060" s="20" t="str">
        <f t="array" ref="T1060">INDEX(Sheet10!D:D,MATCH(C1060&amp;E1060,INDEX(Sheet10!A:A&amp;Sheet10!B:B,0),0))</f>
        <v>P13KL</v>
      </c>
      <c r="U1060" s="20" t="str">
        <f>VLOOKUP(T1060,Sheet10!D:E,2,FALSE)</f>
        <v>Middle Ear Proc.</v>
      </c>
      <c r="V1060" s="20"/>
      <c r="W1060" s="20"/>
      <c r="X1060" s="20"/>
      <c r="Y1060" s="20"/>
      <c r="Z1060" s="20"/>
      <c r="AA1060" s="20"/>
      <c r="AB1060" s="20"/>
      <c r="AC1060" s="20"/>
      <c r="AD1060" s="20"/>
      <c r="AE1060" s="20"/>
    </row>
    <row r="1061">
      <c r="A1061" s="20" t="str">
        <f t="shared" ref="A1061:B1061" si="1062">T1061</f>
        <v>P13KH</v>
      </c>
      <c r="B1061" s="20" t="str">
        <f t="shared" si="1062"/>
        <v>Ear, Nose, Mouth &amp; Pharynx Minor Proc</v>
      </c>
      <c r="C1061" s="20" t="str">
        <f t="shared" si="3"/>
        <v>2</v>
      </c>
      <c r="D1061" s="20" t="str">
        <f t="shared" si="4"/>
        <v>13</v>
      </c>
      <c r="E1061" s="20" t="str">
        <f t="shared" si="5"/>
        <v>13161</v>
      </c>
      <c r="F1061" s="25">
        <v>1316120.0</v>
      </c>
      <c r="G1061" s="20" t="s">
        <v>28367</v>
      </c>
      <c r="H1061" s="26">
        <v>3041.0</v>
      </c>
      <c r="I1061" s="26">
        <v>461474.0</v>
      </c>
      <c r="J1061" s="25">
        <v>1.09</v>
      </c>
      <c r="K1061" s="26">
        <v>503007.0</v>
      </c>
      <c r="L1061" s="26">
        <v>461474.0</v>
      </c>
      <c r="M1061" s="25">
        <v>1.09</v>
      </c>
      <c r="N1061" s="25">
        <v>1.0</v>
      </c>
      <c r="O1061" s="26">
        <v>503007.0</v>
      </c>
      <c r="P1061" s="26">
        <v>1.2364679E9</v>
      </c>
      <c r="Q1061" s="26">
        <v>1.529643253E9</v>
      </c>
      <c r="R1061" s="26">
        <v>2.93175353E8</v>
      </c>
      <c r="S1061" s="27">
        <v>0.237</v>
      </c>
      <c r="T1061" s="20" t="str">
        <f t="array" ref="T1061">INDEX(Sheet10!D:D,MATCH(C1061&amp;E1061,INDEX(Sheet10!A:A&amp;Sheet10!B:B,0),0))</f>
        <v>P13KH</v>
      </c>
      <c r="U1061" s="20" t="str">
        <f>VLOOKUP(T1061,Sheet10!D:E,2,FALSE)</f>
        <v>Ear, Nose, Mouth &amp; Pharynx Minor Proc</v>
      </c>
      <c r="V1061" s="20"/>
      <c r="W1061" s="20"/>
      <c r="X1061" s="20"/>
      <c r="Y1061" s="20"/>
      <c r="Z1061" s="20"/>
      <c r="AA1061" s="20"/>
      <c r="AB1061" s="20"/>
      <c r="AC1061" s="20"/>
      <c r="AD1061" s="20"/>
      <c r="AE1061" s="20"/>
    </row>
    <row r="1062">
      <c r="A1062" s="20" t="str">
        <f t="shared" ref="A1062:B1062" si="1063">T1062</f>
        <v>P13KV</v>
      </c>
      <c r="B1062" s="20" t="str">
        <f t="shared" si="1063"/>
        <v>Dental Minor Proc.</v>
      </c>
      <c r="C1062" s="20" t="str">
        <f t="shared" si="3"/>
        <v>2</v>
      </c>
      <c r="D1062" s="20" t="str">
        <f t="shared" si="4"/>
        <v>13</v>
      </c>
      <c r="E1062" s="20" t="str">
        <f t="shared" si="5"/>
        <v>13171</v>
      </c>
      <c r="F1062" s="25">
        <v>1317120.0</v>
      </c>
      <c r="G1062" s="20" t="s">
        <v>28371</v>
      </c>
      <c r="H1062" s="26">
        <v>3576812.0</v>
      </c>
      <c r="I1062" s="26">
        <v>461474.0</v>
      </c>
      <c r="J1062" s="25">
        <v>0.77</v>
      </c>
      <c r="K1062" s="26">
        <v>355335.0</v>
      </c>
      <c r="L1062" s="26">
        <v>461474.0</v>
      </c>
      <c r="M1062" s="25">
        <v>0.77</v>
      </c>
      <c r="N1062" s="25">
        <v>0.98</v>
      </c>
      <c r="O1062" s="26">
        <v>348228.0</v>
      </c>
      <c r="P1062" s="26">
        <v>1.4736241021E12</v>
      </c>
      <c r="Q1062" s="26">
        <v>1.551346876072E12</v>
      </c>
      <c r="R1062" s="26">
        <v>7.7722773972E10</v>
      </c>
      <c r="S1062" s="27">
        <v>0.053</v>
      </c>
      <c r="T1062" s="20" t="str">
        <f t="array" ref="T1062">INDEX(Sheet10!D:D,MATCH(C1062&amp;E1062,INDEX(Sheet10!A:A&amp;Sheet10!B:B,0),0))</f>
        <v>P13KV</v>
      </c>
      <c r="U1062" s="20" t="str">
        <f>VLOOKUP(T1062,Sheet10!D:E,2,FALSE)</f>
        <v>Dental Minor Proc.</v>
      </c>
      <c r="V1062" s="20"/>
      <c r="W1062" s="20"/>
      <c r="X1062" s="20"/>
      <c r="Y1062" s="20"/>
      <c r="Z1062" s="20"/>
      <c r="AA1062" s="20"/>
      <c r="AB1062" s="20"/>
      <c r="AC1062" s="20"/>
      <c r="AD1062" s="20"/>
      <c r="AE1062" s="20"/>
    </row>
    <row r="1063">
      <c r="A1063" s="20" t="str">
        <f t="shared" ref="A1063:B1063" si="1064">T1063</f>
        <v>P13KR</v>
      </c>
      <c r="B1063" s="20" t="str">
        <f t="shared" si="1064"/>
        <v>Cauterization &amp; Packing in Nasal Cavity Proc.</v>
      </c>
      <c r="C1063" s="20" t="str">
        <f t="shared" si="3"/>
        <v>2</v>
      </c>
      <c r="D1063" s="20" t="str">
        <f t="shared" si="4"/>
        <v>13</v>
      </c>
      <c r="E1063" s="20" t="str">
        <f t="shared" si="5"/>
        <v>13181</v>
      </c>
      <c r="F1063" s="25">
        <v>1318120.0</v>
      </c>
      <c r="G1063" s="20" t="s">
        <v>28376</v>
      </c>
      <c r="H1063" s="26">
        <v>20962.0</v>
      </c>
      <c r="I1063" s="26">
        <v>461474.0</v>
      </c>
      <c r="J1063" s="25">
        <v>0.85</v>
      </c>
      <c r="K1063" s="26">
        <v>392253.0</v>
      </c>
      <c r="L1063" s="26">
        <v>461474.0</v>
      </c>
      <c r="M1063" s="25">
        <v>0.85</v>
      </c>
      <c r="N1063" s="25">
        <v>1.0</v>
      </c>
      <c r="O1063" s="26">
        <v>392253.0</v>
      </c>
      <c r="P1063" s="26">
        <v>5.3564571E9</v>
      </c>
      <c r="Q1063" s="26">
        <v>8.25629594E9</v>
      </c>
      <c r="R1063" s="26">
        <v>2.89983884E9</v>
      </c>
      <c r="S1063" s="27">
        <v>0.541</v>
      </c>
      <c r="T1063" s="20" t="str">
        <f t="array" ref="T1063">INDEX(Sheet10!D:D,MATCH(C1063&amp;E1063,INDEX(Sheet10!A:A&amp;Sheet10!B:B,0),0))</f>
        <v>P13KR</v>
      </c>
      <c r="U1063" s="20" t="str">
        <f>VLOOKUP(T1063,Sheet10!D:E,2,FALSE)</f>
        <v>Cauterization &amp; Packing in Nasal Cavity Proc.</v>
      </c>
      <c r="V1063" s="20"/>
      <c r="W1063" s="20"/>
      <c r="X1063" s="20"/>
      <c r="Y1063" s="20"/>
      <c r="Z1063" s="20"/>
      <c r="AA1063" s="20"/>
      <c r="AB1063" s="20"/>
      <c r="AC1063" s="20"/>
      <c r="AD1063" s="20"/>
      <c r="AE1063" s="20"/>
    </row>
    <row r="1064">
      <c r="A1064" s="20" t="str">
        <f t="shared" ref="A1064:B1064" si="1065">T1064</f>
        <v>P13KU</v>
      </c>
      <c r="B1064" s="20" t="str">
        <f t="shared" si="1065"/>
        <v>Other Ear, Nose, Mouth &amp; Pharynx Minor Proc.</v>
      </c>
      <c r="C1064" s="20" t="str">
        <f t="shared" si="3"/>
        <v>2</v>
      </c>
      <c r="D1064" s="20" t="str">
        <f t="shared" si="4"/>
        <v>13</v>
      </c>
      <c r="E1064" s="20" t="str">
        <f t="shared" si="5"/>
        <v>13191</v>
      </c>
      <c r="F1064" s="25">
        <v>1319120.0</v>
      </c>
      <c r="G1064" s="20" t="s">
        <v>28380</v>
      </c>
      <c r="H1064" s="26">
        <v>1434286.0</v>
      </c>
      <c r="I1064" s="26">
        <v>461474.0</v>
      </c>
      <c r="J1064" s="25">
        <v>0.75</v>
      </c>
      <c r="K1064" s="26">
        <v>346106.0</v>
      </c>
      <c r="L1064" s="26">
        <v>461474.0</v>
      </c>
      <c r="M1064" s="25">
        <v>0.75</v>
      </c>
      <c r="N1064" s="25">
        <v>0.87</v>
      </c>
      <c r="O1064" s="26">
        <v>301112.0</v>
      </c>
      <c r="P1064" s="26">
        <v>4.140165589E11</v>
      </c>
      <c r="Q1064" s="26">
        <v>4.3789831089E11</v>
      </c>
      <c r="R1064" s="26">
        <v>2.388175199E10</v>
      </c>
      <c r="S1064" s="27">
        <v>0.058</v>
      </c>
      <c r="T1064" s="20" t="str">
        <f t="array" ref="T1064">INDEX(Sheet10!D:D,MATCH(C1064&amp;E1064,INDEX(Sheet10!A:A&amp;Sheet10!B:B,0),0))</f>
        <v>P13KU</v>
      </c>
      <c r="U1064" s="20" t="str">
        <f>VLOOKUP(T1064,Sheet10!D:E,2,FALSE)</f>
        <v>Other Ear, Nose, Mouth &amp; Pharynx Minor Proc.</v>
      </c>
      <c r="V1064" s="20"/>
      <c r="W1064" s="20"/>
      <c r="X1064" s="20"/>
      <c r="Y1064" s="20"/>
      <c r="Z1064" s="20"/>
      <c r="AA1064" s="20"/>
      <c r="AB1064" s="20"/>
      <c r="AC1064" s="20"/>
      <c r="AD1064" s="20"/>
      <c r="AE1064" s="20"/>
    </row>
    <row r="1065">
      <c r="A1065" s="20" t="str">
        <f t="shared" ref="A1065:B1065" si="1066">T1065</f>
        <v>P13KP</v>
      </c>
      <c r="B1065" s="20" t="str">
        <f t="shared" si="1066"/>
        <v>Other Ear, Nose, Mouth &amp; Pharynx Major Proc.</v>
      </c>
      <c r="C1065" s="20" t="str">
        <f t="shared" si="3"/>
        <v>2</v>
      </c>
      <c r="D1065" s="20" t="str">
        <f t="shared" si="4"/>
        <v>13</v>
      </c>
      <c r="E1065" s="20" t="str">
        <f t="shared" si="5"/>
        <v>13201</v>
      </c>
      <c r="F1065" s="25">
        <v>1320120.0</v>
      </c>
      <c r="G1065" s="20" t="s">
        <v>28384</v>
      </c>
      <c r="H1065" s="25">
        <v>894.0</v>
      </c>
      <c r="I1065" s="26">
        <v>461474.0</v>
      </c>
      <c r="J1065" s="25">
        <v>1.41</v>
      </c>
      <c r="K1065" s="26">
        <v>650678.0</v>
      </c>
      <c r="L1065" s="26">
        <v>461474.0</v>
      </c>
      <c r="M1065" s="25">
        <v>1.41</v>
      </c>
      <c r="N1065" s="25">
        <v>1.0</v>
      </c>
      <c r="O1065" s="26">
        <v>650678.0</v>
      </c>
      <c r="P1065" s="26">
        <v>3.084877E8</v>
      </c>
      <c r="Q1065" s="26">
        <v>5.81706436E8</v>
      </c>
      <c r="R1065" s="26">
        <v>2.73218736E8</v>
      </c>
      <c r="S1065" s="27">
        <v>0.886</v>
      </c>
      <c r="T1065" s="20" t="str">
        <f t="array" ref="T1065">INDEX(Sheet10!D:D,MATCH(C1065&amp;E1065,INDEX(Sheet10!A:A&amp;Sheet10!B:B,0),0))</f>
        <v>P13KP</v>
      </c>
      <c r="U1065" s="20" t="str">
        <f>VLOOKUP(T1065,Sheet10!D:E,2,FALSE)</f>
        <v>Other Ear, Nose, Mouth &amp; Pharynx Major Proc.</v>
      </c>
      <c r="V1065" s="20"/>
      <c r="W1065" s="20"/>
      <c r="X1065" s="20"/>
      <c r="Y1065" s="20"/>
      <c r="Z1065" s="20"/>
      <c r="AA1065" s="20"/>
      <c r="AB1065" s="20"/>
      <c r="AC1065" s="20"/>
      <c r="AD1065" s="20"/>
      <c r="AE1065" s="20"/>
    </row>
    <row r="1066">
      <c r="A1066" s="20" t="str">
        <f t="shared" ref="A1066:B1066" si="1067">T1066</f>
        <v>~99JX</v>
      </c>
      <c r="B1066" s="20" t="str">
        <f t="shared" si="1067"/>
        <v>Nervous System Neoplasms</v>
      </c>
      <c r="C1066" s="20" t="str">
        <f t="shared" si="3"/>
        <v>2</v>
      </c>
      <c r="D1066" s="20" t="str">
        <f t="shared" si="4"/>
        <v>13</v>
      </c>
      <c r="E1066" s="20" t="str">
        <f t="shared" si="5"/>
        <v>13481</v>
      </c>
      <c r="F1066" s="25">
        <v>1348120.0</v>
      </c>
      <c r="G1066" s="20" t="s">
        <v>28388</v>
      </c>
      <c r="H1066" s="26">
        <v>21964.0</v>
      </c>
      <c r="I1066" s="26">
        <v>461474.0</v>
      </c>
      <c r="J1066" s="25">
        <v>0.74</v>
      </c>
      <c r="K1066" s="26">
        <v>341491.0</v>
      </c>
      <c r="L1066" s="26">
        <v>461474.0</v>
      </c>
      <c r="M1066" s="25">
        <v>0.74</v>
      </c>
      <c r="N1066" s="25">
        <v>1.0</v>
      </c>
      <c r="O1066" s="26">
        <v>341491.0</v>
      </c>
      <c r="P1066" s="26">
        <v>6.254615705E9</v>
      </c>
      <c r="Q1066" s="26">
        <v>7.512464459E9</v>
      </c>
      <c r="R1066" s="26">
        <v>1.257848754E9</v>
      </c>
      <c r="S1066" s="27">
        <v>0.201</v>
      </c>
      <c r="T1066" s="20" t="str">
        <f t="array" ref="T1066">INDEX(Sheet10!D:D,MATCH(C1066&amp;E1066,INDEX(Sheet10!A:A&amp;Sheet10!B:B,0),0))</f>
        <v>~99JX</v>
      </c>
      <c r="U1066" s="20" t="str">
        <f>VLOOKUP(T1066,Sheet10!D:E,2,FALSE)</f>
        <v>Nervous System Neoplasms</v>
      </c>
      <c r="V1066" s="20"/>
      <c r="W1066" s="20"/>
      <c r="X1066" s="20"/>
      <c r="Y1066" s="20"/>
      <c r="Z1066" s="20"/>
      <c r="AA1066" s="20"/>
      <c r="AB1066" s="20"/>
      <c r="AC1066" s="20"/>
      <c r="AD1066" s="20"/>
      <c r="AE1066" s="20"/>
    </row>
    <row r="1067">
      <c r="A1067" s="20" t="str">
        <f t="shared" ref="A1067:B1067" si="1068">T1067</f>
        <v>99JX</v>
      </c>
      <c r="B1067" s="20" t="str">
        <f t="shared" si="1068"/>
        <v>Nervous System Neoplasms - Follow Up</v>
      </c>
      <c r="C1067" s="20" t="str">
        <f t="shared" si="3"/>
        <v>2</v>
      </c>
      <c r="D1067" s="20" t="str">
        <f t="shared" si="4"/>
        <v>13</v>
      </c>
      <c r="E1067" s="20" t="str">
        <f t="shared" si="5"/>
        <v>13482</v>
      </c>
      <c r="F1067" s="25">
        <v>1348220.0</v>
      </c>
      <c r="G1067" s="20" t="s">
        <v>28396</v>
      </c>
      <c r="H1067" s="26">
        <v>171291.0</v>
      </c>
      <c r="I1067" s="26">
        <v>461474.0</v>
      </c>
      <c r="J1067" s="25">
        <v>0.7</v>
      </c>
      <c r="K1067" s="26">
        <v>323032.0</v>
      </c>
      <c r="L1067" s="26">
        <v>461474.0</v>
      </c>
      <c r="M1067" s="25">
        <v>0.7</v>
      </c>
      <c r="N1067" s="25">
        <v>1.0</v>
      </c>
      <c r="O1067" s="26">
        <v>323032.0</v>
      </c>
      <c r="P1067" s="26">
        <v>5.40861837E10</v>
      </c>
      <c r="Q1067" s="26">
        <v>5.5355366082E10</v>
      </c>
      <c r="R1067" s="26">
        <v>1.269182382E9</v>
      </c>
      <c r="S1067" s="27">
        <v>0.023</v>
      </c>
      <c r="T1067" s="20" t="str">
        <f t="array" ref="T1067">INDEX(Sheet10!D:D,MATCH(C1067&amp;E1067,INDEX(Sheet10!A:A&amp;Sheet10!B:B,0),0))</f>
        <v>99JX</v>
      </c>
      <c r="U1067" s="20" t="str">
        <f>VLOOKUP(T1067,Sheet10!D:E,2,FALSE)</f>
        <v>Nervous System Neoplasms - Follow Up</v>
      </c>
      <c r="V1067" s="20"/>
      <c r="W1067" s="20"/>
      <c r="X1067" s="20"/>
      <c r="Y1067" s="20"/>
      <c r="Z1067" s="20"/>
      <c r="AA1067" s="20"/>
      <c r="AB1067" s="20"/>
      <c r="AC1067" s="20"/>
      <c r="AD1067" s="20"/>
      <c r="AE1067" s="20"/>
    </row>
    <row r="1068">
      <c r="A1068" s="20" t="str">
        <f t="shared" ref="A1068:B1068" si="1069">T1068</f>
        <v>98PCX</v>
      </c>
      <c r="B1068" s="20" t="str">
        <f t="shared" si="1069"/>
        <v>Nervous System Disorder w/ Multi-specialty Consultations</v>
      </c>
      <c r="C1068" s="20" t="str">
        <f t="shared" si="3"/>
        <v>2</v>
      </c>
      <c r="D1068" s="20" t="str">
        <f t="shared" si="4"/>
        <v>13</v>
      </c>
      <c r="E1068" s="20" t="str">
        <f t="shared" si="5"/>
        <v>13501</v>
      </c>
      <c r="F1068" s="25">
        <v>1350120.0</v>
      </c>
      <c r="G1068" s="20" t="s">
        <v>28403</v>
      </c>
      <c r="H1068" s="18" t="e">
        <v>#N/A</v>
      </c>
      <c r="I1068" s="26">
        <v>461474.0</v>
      </c>
      <c r="J1068" s="25">
        <v>1.29</v>
      </c>
      <c r="K1068" s="26">
        <v>595301.0</v>
      </c>
      <c r="L1068" s="26">
        <v>461474.0</v>
      </c>
      <c r="M1068" s="25">
        <v>1.29</v>
      </c>
      <c r="N1068" s="25">
        <v>1.0</v>
      </c>
      <c r="O1068" s="26">
        <v>595301.0</v>
      </c>
      <c r="P1068" s="18" t="e">
        <v>#N/A</v>
      </c>
      <c r="Q1068" s="18" t="e">
        <v>#N/A</v>
      </c>
      <c r="R1068" s="18" t="e">
        <v>#N/A</v>
      </c>
      <c r="S1068" s="18" t="e">
        <v>#N/A</v>
      </c>
      <c r="T1068" s="20" t="str">
        <f t="array" ref="T1068">INDEX(Sheet10!D:D,MATCH(C1068&amp;E1068,INDEX(Sheet10!A:A&amp;Sheet10!B:B,0),0))</f>
        <v>98PCX</v>
      </c>
      <c r="U1068" s="20" t="str">
        <f>VLOOKUP(T1068,Sheet10!D:E,2,FALSE)</f>
        <v>Nervous System Disorder w/ Multi-specialty Consultations</v>
      </c>
      <c r="V1068" s="20"/>
      <c r="W1068" s="20"/>
      <c r="X1068" s="20"/>
      <c r="Y1068" s="20"/>
      <c r="Z1068" s="20"/>
      <c r="AA1068" s="20"/>
      <c r="AB1068" s="20"/>
      <c r="AC1068" s="20"/>
      <c r="AD1068" s="20"/>
      <c r="AE1068" s="20"/>
    </row>
    <row r="1069">
      <c r="A1069" s="20" t="str">
        <f t="shared" ref="A1069:B1069" si="1070">T1069</f>
        <v>98PDX</v>
      </c>
      <c r="B1069" s="20" t="str">
        <f t="shared" si="1070"/>
        <v>Nervous System Disorder w/ Multi-specialty Consultations - Pre Op</v>
      </c>
      <c r="C1069" s="20" t="str">
        <f t="shared" si="3"/>
        <v>2</v>
      </c>
      <c r="D1069" s="20" t="str">
        <f t="shared" si="4"/>
        <v>13</v>
      </c>
      <c r="E1069" s="20" t="str">
        <f t="shared" si="5"/>
        <v>13502</v>
      </c>
      <c r="F1069" s="25">
        <v>1350220.0</v>
      </c>
      <c r="G1069" s="20" t="s">
        <v>28408</v>
      </c>
      <c r="H1069" s="18" t="e">
        <v>#N/A</v>
      </c>
      <c r="I1069" s="26">
        <v>461474.0</v>
      </c>
      <c r="J1069" s="25">
        <v>0.92</v>
      </c>
      <c r="K1069" s="26">
        <v>424556.0</v>
      </c>
      <c r="L1069" s="26">
        <v>461474.0</v>
      </c>
      <c r="M1069" s="25">
        <v>0.92</v>
      </c>
      <c r="N1069" s="25">
        <v>1.0</v>
      </c>
      <c r="O1069" s="26">
        <v>424556.0</v>
      </c>
      <c r="P1069" s="18" t="e">
        <v>#N/A</v>
      </c>
      <c r="Q1069" s="18" t="e">
        <v>#N/A</v>
      </c>
      <c r="R1069" s="18" t="e">
        <v>#N/A</v>
      </c>
      <c r="S1069" s="18" t="e">
        <v>#N/A</v>
      </c>
      <c r="T1069" s="20" t="str">
        <f t="array" ref="T1069">INDEX(Sheet10!D:D,MATCH(C1069&amp;E1069,INDEX(Sheet10!A:A&amp;Sheet10!B:B,0),0))</f>
        <v>98PDX</v>
      </c>
      <c r="U1069" s="20" t="str">
        <f>VLOOKUP(T1069,Sheet10!D:E,2,FALSE)</f>
        <v>Nervous System Disorder w/ Multi-specialty Consultations - Pre Op</v>
      </c>
      <c r="V1069" s="20"/>
      <c r="W1069" s="20"/>
      <c r="X1069" s="20"/>
      <c r="Y1069" s="20"/>
      <c r="Z1069" s="20"/>
      <c r="AA1069" s="20"/>
      <c r="AB1069" s="20"/>
      <c r="AC1069" s="20"/>
      <c r="AD1069" s="20"/>
      <c r="AE1069" s="20"/>
    </row>
    <row r="1070">
      <c r="A1070" s="20" t="str">
        <f t="shared" ref="A1070:B1070" si="1071">T1070</f>
        <v>~99JX</v>
      </c>
      <c r="B1070" s="20" t="str">
        <f t="shared" si="1071"/>
        <v>Nervous System Neoplasms</v>
      </c>
      <c r="C1070" s="20" t="str">
        <f t="shared" si="3"/>
        <v>2</v>
      </c>
      <c r="D1070" s="20" t="str">
        <f t="shared" si="4"/>
        <v>13</v>
      </c>
      <c r="E1070" s="20" t="str">
        <f t="shared" si="5"/>
        <v>13601</v>
      </c>
      <c r="F1070" s="25">
        <v>1360120.0</v>
      </c>
      <c r="G1070" s="20" t="s">
        <v>28413</v>
      </c>
      <c r="H1070" s="26">
        <v>256848.0</v>
      </c>
      <c r="I1070" s="26">
        <v>461474.0</v>
      </c>
      <c r="J1070" s="25">
        <v>0.68</v>
      </c>
      <c r="K1070" s="26">
        <v>313802.0</v>
      </c>
      <c r="L1070" s="26">
        <v>461474.0</v>
      </c>
      <c r="M1070" s="25">
        <v>0.68</v>
      </c>
      <c r="N1070" s="25">
        <v>1.0</v>
      </c>
      <c r="O1070" s="26">
        <v>313802.0</v>
      </c>
      <c r="P1070" s="26">
        <v>5.8098537195E10</v>
      </c>
      <c r="Q1070" s="26">
        <v>8.0602987031E10</v>
      </c>
      <c r="R1070" s="26">
        <v>2.2504449836E10</v>
      </c>
      <c r="S1070" s="27">
        <v>0.387</v>
      </c>
      <c r="T1070" s="20" t="str">
        <f t="array" ref="T1070">INDEX(Sheet10!D:D,MATCH(C1070&amp;E1070,INDEX(Sheet10!A:A&amp;Sheet10!B:B,0),0))</f>
        <v>~99JX</v>
      </c>
      <c r="U1070" s="20" t="str">
        <f>VLOOKUP(T1070,Sheet10!D:E,2,FALSE)</f>
        <v>Nervous System Neoplasms</v>
      </c>
      <c r="V1070" s="20"/>
      <c r="W1070" s="20"/>
      <c r="X1070" s="20"/>
      <c r="Y1070" s="20"/>
      <c r="Z1070" s="20"/>
      <c r="AA1070" s="20"/>
      <c r="AB1070" s="20"/>
      <c r="AC1070" s="20"/>
      <c r="AD1070" s="20"/>
      <c r="AE1070" s="20"/>
    </row>
    <row r="1071">
      <c r="A1071" s="20" t="str">
        <f t="shared" ref="A1071:B1071" si="1072">T1071</f>
        <v>99GX</v>
      </c>
      <c r="B1071" s="20" t="str">
        <f t="shared" si="1072"/>
        <v>Chronic Nervous System Disorders</v>
      </c>
      <c r="C1071" s="20" t="str">
        <f t="shared" si="3"/>
        <v>2</v>
      </c>
      <c r="D1071" s="20" t="str">
        <f t="shared" si="4"/>
        <v>13</v>
      </c>
      <c r="E1071" s="20" t="str">
        <f t="shared" si="5"/>
        <v>13602</v>
      </c>
      <c r="F1071" s="25">
        <v>1360220.0</v>
      </c>
      <c r="G1071" s="20" t="s">
        <v>28422</v>
      </c>
      <c r="H1071" s="26">
        <v>643493.0</v>
      </c>
      <c r="I1071" s="26">
        <v>461474.0</v>
      </c>
      <c r="J1071" s="25">
        <v>0.61</v>
      </c>
      <c r="K1071" s="26">
        <v>281499.0</v>
      </c>
      <c r="L1071" s="26">
        <v>461474.0</v>
      </c>
      <c r="M1071" s="25">
        <v>0.61</v>
      </c>
      <c r="N1071" s="25">
        <v>1.0</v>
      </c>
      <c r="O1071" s="26">
        <v>281499.0</v>
      </c>
      <c r="P1071" s="26">
        <v>1.455923884E11</v>
      </c>
      <c r="Q1071" s="26">
        <v>1.81155555073E11</v>
      </c>
      <c r="R1071" s="26">
        <v>3.5563166673E10</v>
      </c>
      <c r="S1071" s="27">
        <v>0.244</v>
      </c>
      <c r="T1071" s="20" t="str">
        <f t="array" ref="T1071">INDEX(Sheet10!D:D,MATCH(C1071&amp;E1071,INDEX(Sheet10!A:A&amp;Sheet10!B:B,0),0))</f>
        <v>99GX</v>
      </c>
      <c r="U1071" s="20" t="str">
        <f>VLOOKUP(T1071,Sheet10!D:E,2,FALSE)</f>
        <v>Chronic Nervous System Disorders</v>
      </c>
      <c r="V1071" s="20"/>
      <c r="W1071" s="20"/>
      <c r="X1071" s="20"/>
      <c r="Y1071" s="20"/>
      <c r="Z1071" s="20"/>
      <c r="AA1071" s="20"/>
      <c r="AB1071" s="20"/>
      <c r="AC1071" s="20"/>
      <c r="AD1071" s="20"/>
      <c r="AE1071" s="20"/>
    </row>
    <row r="1072">
      <c r="A1072" s="20" t="str">
        <f t="shared" ref="A1072:B1072" si="1073">T1072</f>
        <v>~99GX</v>
      </c>
      <c r="B1072" s="20" t="str">
        <f t="shared" si="1073"/>
        <v>Acute Nervous System Disorders</v>
      </c>
      <c r="C1072" s="20" t="str">
        <f t="shared" si="3"/>
        <v>2</v>
      </c>
      <c r="D1072" s="20" t="str">
        <f t="shared" si="4"/>
        <v>13</v>
      </c>
      <c r="E1072" s="20" t="str">
        <f t="shared" si="5"/>
        <v>13611</v>
      </c>
      <c r="F1072" s="25">
        <v>1361120.0</v>
      </c>
      <c r="G1072" s="20" t="s">
        <v>28431</v>
      </c>
      <c r="H1072" s="26">
        <v>1563391.0</v>
      </c>
      <c r="I1072" s="26">
        <v>461474.0</v>
      </c>
      <c r="J1072" s="25">
        <v>0.62</v>
      </c>
      <c r="K1072" s="26">
        <v>286114.0</v>
      </c>
      <c r="L1072" s="26">
        <v>461474.0</v>
      </c>
      <c r="M1072" s="25">
        <v>0.62</v>
      </c>
      <c r="N1072" s="25">
        <v>0.82</v>
      </c>
      <c r="O1072" s="26">
        <v>234613.0</v>
      </c>
      <c r="P1072" s="26">
        <v>3.458199599E11</v>
      </c>
      <c r="Q1072" s="26">
        <v>3.66817867261E11</v>
      </c>
      <c r="R1072" s="26">
        <v>2.0997907361E10</v>
      </c>
      <c r="S1072" s="27">
        <v>0.061</v>
      </c>
      <c r="T1072" s="20" t="str">
        <f t="array" ref="T1072">INDEX(Sheet10!D:D,MATCH(C1072&amp;E1072,INDEX(Sheet10!A:A&amp;Sheet10!B:B,0),0))</f>
        <v>~99GX</v>
      </c>
      <c r="U1072" s="20" t="str">
        <f>VLOOKUP(T1072,Sheet10!D:E,2,FALSE)</f>
        <v>Acute Nervous System Disorders</v>
      </c>
      <c r="V1072" s="20"/>
      <c r="W1072" s="20"/>
      <c r="X1072" s="20"/>
      <c r="Y1072" s="20"/>
      <c r="Z1072" s="20"/>
      <c r="AA1072" s="20"/>
      <c r="AB1072" s="20"/>
      <c r="AC1072" s="20"/>
      <c r="AD1072" s="20"/>
      <c r="AE1072" s="20"/>
    </row>
    <row r="1073">
      <c r="A1073" s="20" t="str">
        <f t="shared" ref="A1073:B1073" si="1074">T1073</f>
        <v>~99GX</v>
      </c>
      <c r="B1073" s="20" t="str">
        <f t="shared" si="1074"/>
        <v>Acute Nervous System Disorders</v>
      </c>
      <c r="C1073" s="20" t="str">
        <f t="shared" si="3"/>
        <v>2</v>
      </c>
      <c r="D1073" s="20" t="str">
        <f t="shared" si="4"/>
        <v>13</v>
      </c>
      <c r="E1073" s="20" t="str">
        <f t="shared" si="5"/>
        <v>13612</v>
      </c>
      <c r="F1073" s="25">
        <v>1361220.0</v>
      </c>
      <c r="G1073" s="20" t="s">
        <v>28440</v>
      </c>
      <c r="H1073" s="26">
        <v>2151366.0</v>
      </c>
      <c r="I1073" s="26">
        <v>461474.0</v>
      </c>
      <c r="J1073" s="25">
        <v>0.6</v>
      </c>
      <c r="K1073" s="26">
        <v>276884.0</v>
      </c>
      <c r="L1073" s="26">
        <v>461474.0</v>
      </c>
      <c r="M1073" s="25">
        <v>0.6</v>
      </c>
      <c r="N1073" s="25">
        <v>0.83</v>
      </c>
      <c r="O1073" s="26">
        <v>229814.0</v>
      </c>
      <c r="P1073" s="26">
        <v>4.643102889E11</v>
      </c>
      <c r="Q1073" s="26">
        <v>4.94478430353E11</v>
      </c>
      <c r="R1073" s="26">
        <v>3.0168141453E10</v>
      </c>
      <c r="S1073" s="27">
        <v>0.065</v>
      </c>
      <c r="T1073" s="20" t="str">
        <f t="array" ref="T1073">INDEX(Sheet10!D:D,MATCH(C1073&amp;E1073,INDEX(Sheet10!A:A&amp;Sheet10!B:B,0),0))</f>
        <v>~99GX</v>
      </c>
      <c r="U1073" s="20" t="str">
        <f>VLOOKUP(T1073,Sheet10!D:E,2,FALSE)</f>
        <v>Acute Nervous System Disorders</v>
      </c>
      <c r="V1073" s="20"/>
      <c r="W1073" s="20"/>
      <c r="X1073" s="20"/>
      <c r="Y1073" s="20"/>
      <c r="Z1073" s="20"/>
      <c r="AA1073" s="20"/>
      <c r="AB1073" s="20"/>
      <c r="AC1073" s="20"/>
      <c r="AD1073" s="20"/>
      <c r="AE1073" s="20"/>
    </row>
    <row r="1074">
      <c r="A1074" s="20" t="str">
        <f t="shared" ref="A1074:B1074" si="1075">T1074</f>
        <v>P14KS</v>
      </c>
      <c r="B1074" s="20" t="str">
        <f t="shared" si="1075"/>
        <v>Bronchoscopy Proc.</v>
      </c>
      <c r="C1074" s="20" t="str">
        <f t="shared" si="3"/>
        <v>2</v>
      </c>
      <c r="D1074" s="20" t="str">
        <f t="shared" si="4"/>
        <v>14</v>
      </c>
      <c r="E1074" s="20" t="str">
        <f t="shared" si="5"/>
        <v>14011</v>
      </c>
      <c r="F1074" s="25">
        <v>1401120.0</v>
      </c>
      <c r="G1074" s="20" t="s">
        <v>28450</v>
      </c>
      <c r="H1074" s="26">
        <v>1174.0</v>
      </c>
      <c r="I1074" s="26">
        <v>461474.0</v>
      </c>
      <c r="J1074" s="25">
        <v>2.54</v>
      </c>
      <c r="K1074" s="26">
        <v>1172144.0</v>
      </c>
      <c r="L1074" s="26">
        <v>461474.0</v>
      </c>
      <c r="M1074" s="25">
        <v>2.54</v>
      </c>
      <c r="N1074" s="25">
        <v>1.0</v>
      </c>
      <c r="O1074" s="26">
        <v>1172144.0</v>
      </c>
      <c r="P1074" s="26">
        <v>9.987433E8</v>
      </c>
      <c r="Q1074" s="26">
        <v>1.708026028E9</v>
      </c>
      <c r="R1074" s="26">
        <v>7.09282728E8</v>
      </c>
      <c r="S1074" s="27">
        <v>0.71</v>
      </c>
      <c r="T1074" s="20" t="str">
        <f t="array" ref="T1074">INDEX(Sheet10!D:D,MATCH(C1074&amp;E1074,INDEX(Sheet10!A:A&amp;Sheet10!B:B,0),0))</f>
        <v>P14KS</v>
      </c>
      <c r="U1074" s="20" t="str">
        <f>VLOOKUP(T1074,Sheet10!D:E,2,FALSE)</f>
        <v>Bronchoscopy Proc.</v>
      </c>
      <c r="V1074" s="20"/>
      <c r="W1074" s="20"/>
      <c r="X1074" s="20"/>
      <c r="Y1074" s="20"/>
      <c r="Z1074" s="20"/>
      <c r="AA1074" s="20"/>
      <c r="AB1074" s="20"/>
      <c r="AC1074" s="20"/>
      <c r="AD1074" s="20"/>
      <c r="AE1074" s="20"/>
    </row>
    <row r="1075">
      <c r="A1075" s="20" t="str">
        <f t="shared" ref="A1075:B1075" si="1076">T1075</f>
        <v>P14KG</v>
      </c>
      <c r="B1075" s="20" t="str">
        <f t="shared" si="1076"/>
        <v>Insertion of Intercostal Proc.</v>
      </c>
      <c r="C1075" s="20" t="str">
        <f t="shared" si="3"/>
        <v>2</v>
      </c>
      <c r="D1075" s="20" t="str">
        <f t="shared" si="4"/>
        <v>14</v>
      </c>
      <c r="E1075" s="20" t="str">
        <f t="shared" si="5"/>
        <v>14041</v>
      </c>
      <c r="F1075" s="25">
        <v>1404120.0</v>
      </c>
      <c r="G1075" s="20" t="s">
        <v>28456</v>
      </c>
      <c r="H1075" s="26">
        <v>1448.0</v>
      </c>
      <c r="I1075" s="26">
        <v>461474.0</v>
      </c>
      <c r="J1075" s="25">
        <v>3.24</v>
      </c>
      <c r="K1075" s="26">
        <v>1495176.0</v>
      </c>
      <c r="L1075" s="26">
        <v>461474.0</v>
      </c>
      <c r="M1075" s="25">
        <v>3.24</v>
      </c>
      <c r="N1075" s="25">
        <v>1.0</v>
      </c>
      <c r="O1075" s="26">
        <v>1495176.0</v>
      </c>
      <c r="P1075" s="26">
        <v>1.8498062E9</v>
      </c>
      <c r="Q1075" s="26">
        <v>2.1650145E9</v>
      </c>
      <c r="R1075" s="26">
        <v>3.152083E8</v>
      </c>
      <c r="S1075" s="27">
        <v>0.17</v>
      </c>
      <c r="T1075" s="20" t="str">
        <f t="array" ref="T1075">INDEX(Sheet10!D:D,MATCH(C1075&amp;E1075,INDEX(Sheet10!A:A&amp;Sheet10!B:B,0),0))</f>
        <v>P14KG</v>
      </c>
      <c r="U1075" s="20" t="str">
        <f>VLOOKUP(T1075,Sheet10!D:E,2,FALSE)</f>
        <v>Insertion of Intercostal Proc.</v>
      </c>
      <c r="V1075" s="20"/>
      <c r="W1075" s="20"/>
      <c r="X1075" s="20"/>
      <c r="Y1075" s="20"/>
      <c r="Z1075" s="20"/>
      <c r="AA1075" s="20"/>
      <c r="AB1075" s="20"/>
      <c r="AC1075" s="20"/>
      <c r="AD1075" s="20"/>
      <c r="AE1075" s="20"/>
    </row>
    <row r="1076">
      <c r="A1076" s="20" t="str">
        <f t="shared" ref="A1076:B1076" si="1077">T1076</f>
        <v>P14KK</v>
      </c>
      <c r="B1076" s="20" t="str">
        <f t="shared" si="1077"/>
        <v>Respiratory System Biopsy Major Proc.</v>
      </c>
      <c r="C1076" s="20" t="str">
        <f t="shared" si="3"/>
        <v>2</v>
      </c>
      <c r="D1076" s="20" t="str">
        <f t="shared" si="4"/>
        <v>14</v>
      </c>
      <c r="E1076" s="20" t="str">
        <f t="shared" si="5"/>
        <v>14051</v>
      </c>
      <c r="F1076" s="25">
        <v>1405120.0</v>
      </c>
      <c r="G1076" s="20" t="s">
        <v>28465</v>
      </c>
      <c r="H1076" s="25">
        <v>379.0</v>
      </c>
      <c r="I1076" s="26">
        <v>461474.0</v>
      </c>
      <c r="J1076" s="25">
        <v>4.33</v>
      </c>
      <c r="K1076" s="26">
        <v>1998182.0</v>
      </c>
      <c r="L1076" s="26">
        <v>461474.0</v>
      </c>
      <c r="M1076" s="25">
        <v>4.33</v>
      </c>
      <c r="N1076" s="25">
        <v>1.0</v>
      </c>
      <c r="O1076" s="26">
        <v>1998182.0</v>
      </c>
      <c r="P1076" s="26">
        <v>3.003995E8</v>
      </c>
      <c r="Q1076" s="26">
        <v>7.57311137E8</v>
      </c>
      <c r="R1076" s="26">
        <v>4.56911637E8</v>
      </c>
      <c r="S1076" s="27">
        <v>1.521</v>
      </c>
      <c r="T1076" s="20" t="str">
        <f t="array" ref="T1076">INDEX(Sheet10!D:D,MATCH(C1076&amp;E1076,INDEX(Sheet10!A:A&amp;Sheet10!B:B,0),0))</f>
        <v>P14KK</v>
      </c>
      <c r="U1076" s="20" t="str">
        <f>VLOOKUP(T1076,Sheet10!D:E,2,FALSE)</f>
        <v>Respiratory System Biopsy Major Proc.</v>
      </c>
      <c r="V1076" s="20"/>
      <c r="W1076" s="20"/>
      <c r="X1076" s="20"/>
      <c r="Y1076" s="20"/>
      <c r="Z1076" s="20"/>
      <c r="AA1076" s="20"/>
      <c r="AB1076" s="20"/>
      <c r="AC1076" s="20"/>
      <c r="AD1076" s="20"/>
      <c r="AE1076" s="20"/>
    </row>
    <row r="1077">
      <c r="A1077" s="20" t="str">
        <f t="shared" ref="A1077:B1077" si="1078">T1077</f>
        <v>P14KC</v>
      </c>
      <c r="B1077" s="20" t="str">
        <f t="shared" si="1078"/>
        <v>Larynx &amp; Trachea Proc.</v>
      </c>
      <c r="C1077" s="20" t="str">
        <f t="shared" si="3"/>
        <v>2</v>
      </c>
      <c r="D1077" s="20" t="str">
        <f t="shared" si="4"/>
        <v>14</v>
      </c>
      <c r="E1077" s="20" t="str">
        <f t="shared" si="5"/>
        <v>14071</v>
      </c>
      <c r="F1077" s="25">
        <v>1407120.0</v>
      </c>
      <c r="G1077" s="20" t="s">
        <v>28469</v>
      </c>
      <c r="H1077" s="25">
        <v>332.0</v>
      </c>
      <c r="I1077" s="26">
        <v>461474.0</v>
      </c>
      <c r="J1077" s="25">
        <v>4.04</v>
      </c>
      <c r="K1077" s="26">
        <v>1864355.0</v>
      </c>
      <c r="L1077" s="26">
        <v>461474.0</v>
      </c>
      <c r="M1077" s="25">
        <v>4.04</v>
      </c>
      <c r="N1077" s="25">
        <v>1.0</v>
      </c>
      <c r="O1077" s="26">
        <v>1864355.0</v>
      </c>
      <c r="P1077" s="26">
        <v>2.356148E8</v>
      </c>
      <c r="Q1077" s="26">
        <v>6.41891875E8</v>
      </c>
      <c r="R1077" s="26">
        <v>4.06277075E8</v>
      </c>
      <c r="S1077" s="27">
        <v>1.724</v>
      </c>
      <c r="T1077" s="20" t="str">
        <f t="array" ref="T1077">INDEX(Sheet10!D:D,MATCH(C1077&amp;E1077,INDEX(Sheet10!A:A&amp;Sheet10!B:B,0),0))</f>
        <v>P14KC</v>
      </c>
      <c r="U1077" s="20" t="str">
        <f>VLOOKUP(T1077,Sheet10!D:E,2,FALSE)</f>
        <v>Larynx &amp; Trachea Proc.</v>
      </c>
      <c r="V1077" s="20"/>
      <c r="W1077" s="20"/>
      <c r="X1077" s="20"/>
      <c r="Y1077" s="20"/>
      <c r="Z1077" s="20"/>
      <c r="AA1077" s="20"/>
      <c r="AB1077" s="20"/>
      <c r="AC1077" s="20"/>
      <c r="AD1077" s="20"/>
      <c r="AE1077" s="20"/>
    </row>
    <row r="1078">
      <c r="A1078" s="20" t="str">
        <f t="shared" ref="A1078:B1078" si="1079">T1078</f>
        <v>P14KE</v>
      </c>
      <c r="B1078" s="20" t="str">
        <f t="shared" si="1079"/>
        <v>Chest Wall &amp; Thorax Proc.</v>
      </c>
      <c r="C1078" s="20" t="str">
        <f t="shared" si="3"/>
        <v>2</v>
      </c>
      <c r="D1078" s="20" t="str">
        <f t="shared" si="4"/>
        <v>14</v>
      </c>
      <c r="E1078" s="20" t="str">
        <f t="shared" si="5"/>
        <v>14081</v>
      </c>
      <c r="F1078" s="25">
        <v>1408120.0</v>
      </c>
      <c r="G1078" s="20" t="s">
        <v>28477</v>
      </c>
      <c r="H1078" s="25">
        <v>92.0</v>
      </c>
      <c r="I1078" s="26">
        <v>461474.0</v>
      </c>
      <c r="J1078" s="25">
        <v>3.65</v>
      </c>
      <c r="K1078" s="26">
        <v>1684380.0</v>
      </c>
      <c r="L1078" s="26">
        <v>461474.0</v>
      </c>
      <c r="M1078" s="25">
        <v>3.65</v>
      </c>
      <c r="N1078" s="25">
        <v>1.0</v>
      </c>
      <c r="O1078" s="26">
        <v>1684380.0</v>
      </c>
      <c r="P1078" s="26">
        <v>7.71556E7</v>
      </c>
      <c r="Q1078" s="26">
        <v>1.54962969E8</v>
      </c>
      <c r="R1078" s="26">
        <v>7.7807369E7</v>
      </c>
      <c r="S1078" s="27">
        <v>1.008</v>
      </c>
      <c r="T1078" s="20" t="str">
        <f t="array" ref="T1078">INDEX(Sheet10!D:D,MATCH(C1078&amp;E1078,INDEX(Sheet10!A:A&amp;Sheet10!B:B,0),0))</f>
        <v>P14KE</v>
      </c>
      <c r="U1078" s="20" t="str">
        <f>VLOOKUP(T1078,Sheet10!D:E,2,FALSE)</f>
        <v>Chest Wall &amp; Thorax Proc.</v>
      </c>
      <c r="V1078" s="20"/>
      <c r="W1078" s="20"/>
      <c r="X1078" s="20"/>
      <c r="Y1078" s="20"/>
      <c r="Z1078" s="20"/>
      <c r="AA1078" s="20"/>
      <c r="AB1078" s="20"/>
      <c r="AC1078" s="20"/>
      <c r="AD1078" s="20"/>
      <c r="AE1078" s="20"/>
    </row>
    <row r="1079">
      <c r="A1079" s="20" t="str">
        <f t="shared" ref="A1079:B1079" si="1080">T1079</f>
        <v>P14KH</v>
      </c>
      <c r="B1079" s="20" t="str">
        <f t="shared" si="1080"/>
        <v>Thoracocentesis &amp; Pleurodesis Proc.</v>
      </c>
      <c r="C1079" s="20" t="str">
        <f t="shared" si="3"/>
        <v>2</v>
      </c>
      <c r="D1079" s="20" t="str">
        <f t="shared" si="4"/>
        <v>14</v>
      </c>
      <c r="E1079" s="20" t="str">
        <f t="shared" si="5"/>
        <v>14091</v>
      </c>
      <c r="F1079" s="25">
        <v>1409120.0</v>
      </c>
      <c r="G1079" s="20" t="s">
        <v>28484</v>
      </c>
      <c r="H1079" s="26">
        <v>6569.0</v>
      </c>
      <c r="I1079" s="26">
        <v>461474.0</v>
      </c>
      <c r="J1079" s="25">
        <v>1.77</v>
      </c>
      <c r="K1079" s="26">
        <v>816809.0</v>
      </c>
      <c r="L1079" s="26">
        <v>461474.0</v>
      </c>
      <c r="M1079" s="25">
        <v>1.77</v>
      </c>
      <c r="N1079" s="25">
        <v>1.0</v>
      </c>
      <c r="O1079" s="26">
        <v>816809.0</v>
      </c>
      <c r="P1079" s="26">
        <v>4.80132605E9</v>
      </c>
      <c r="Q1079" s="26">
        <v>5.366614973E9</v>
      </c>
      <c r="R1079" s="26">
        <v>5.65288923E8</v>
      </c>
      <c r="S1079" s="27">
        <v>0.118</v>
      </c>
      <c r="T1079" s="20" t="str">
        <f t="array" ref="T1079">INDEX(Sheet10!D:D,MATCH(C1079&amp;E1079,INDEX(Sheet10!A:A&amp;Sheet10!B:B,0),0))</f>
        <v>P14KH</v>
      </c>
      <c r="U1079" s="20" t="str">
        <f>VLOOKUP(T1079,Sheet10!D:E,2,FALSE)</f>
        <v>Thoracocentesis &amp; Pleurodesis Proc.</v>
      </c>
      <c r="V1079" s="20"/>
      <c r="W1079" s="20"/>
      <c r="X1079" s="20"/>
      <c r="Y1079" s="20"/>
      <c r="Z1079" s="20"/>
      <c r="AA1079" s="20"/>
      <c r="AB1079" s="20"/>
      <c r="AC1079" s="20"/>
      <c r="AD1079" s="20"/>
      <c r="AE1079" s="20"/>
    </row>
    <row r="1080">
      <c r="A1080" s="20" t="str">
        <f t="shared" ref="A1080:B1080" si="1081">T1080</f>
        <v>P14KP</v>
      </c>
      <c r="B1080" s="20" t="str">
        <f t="shared" si="1081"/>
        <v>Chest Wall &amp; Thorax Diagnostic Proc.</v>
      </c>
      <c r="C1080" s="20" t="str">
        <f t="shared" si="3"/>
        <v>2</v>
      </c>
      <c r="D1080" s="20" t="str">
        <f t="shared" si="4"/>
        <v>14</v>
      </c>
      <c r="E1080" s="20" t="str">
        <f t="shared" si="5"/>
        <v>14101</v>
      </c>
      <c r="F1080" s="25">
        <v>1410120.0</v>
      </c>
      <c r="G1080" s="20" t="s">
        <v>28490</v>
      </c>
      <c r="H1080" s="26">
        <v>1354.0</v>
      </c>
      <c r="I1080" s="26">
        <v>461474.0</v>
      </c>
      <c r="J1080" s="25">
        <v>1.73</v>
      </c>
      <c r="K1080" s="26">
        <v>798350.0</v>
      </c>
      <c r="L1080" s="26">
        <v>461474.0</v>
      </c>
      <c r="M1080" s="25">
        <v>1.73</v>
      </c>
      <c r="N1080" s="25">
        <v>1.0</v>
      </c>
      <c r="O1080" s="26">
        <v>798350.0</v>
      </c>
      <c r="P1080" s="26">
        <v>1.3400006E9</v>
      </c>
      <c r="Q1080" s="26">
        <v>1.494631221E9</v>
      </c>
      <c r="R1080" s="26">
        <v>1.54630621E8</v>
      </c>
      <c r="S1080" s="27">
        <v>0.115</v>
      </c>
      <c r="T1080" s="20" t="str">
        <f t="array" ref="T1080">INDEX(Sheet10!D:D,MATCH(C1080&amp;E1080,INDEX(Sheet10!A:A&amp;Sheet10!B:B,0),0))</f>
        <v>P14KP</v>
      </c>
      <c r="U1080" s="20" t="str">
        <f>VLOOKUP(T1080,Sheet10!D:E,2,FALSE)</f>
        <v>Chest Wall &amp; Thorax Diagnostic Proc.</v>
      </c>
      <c r="V1080" s="20"/>
      <c r="W1080" s="20"/>
      <c r="X1080" s="20"/>
      <c r="Y1080" s="20"/>
      <c r="Z1080" s="20"/>
      <c r="AA1080" s="20"/>
      <c r="AB1080" s="20"/>
      <c r="AC1080" s="20"/>
      <c r="AD1080" s="20"/>
      <c r="AE1080" s="20"/>
    </row>
    <row r="1081">
      <c r="A1081" s="20" t="str">
        <f t="shared" ref="A1081:B1081" si="1082">T1081</f>
        <v>P14KM</v>
      </c>
      <c r="B1081" s="20" t="str">
        <f t="shared" si="1082"/>
        <v>Respiratory System Diagnostic Proc.</v>
      </c>
      <c r="C1081" s="20" t="str">
        <f t="shared" si="3"/>
        <v>2</v>
      </c>
      <c r="D1081" s="20" t="str">
        <f t="shared" si="4"/>
        <v>14</v>
      </c>
      <c r="E1081" s="20" t="str">
        <f t="shared" si="5"/>
        <v>14111</v>
      </c>
      <c r="F1081" s="25">
        <v>1411120.0</v>
      </c>
      <c r="G1081" s="20" t="s">
        <v>28496</v>
      </c>
      <c r="H1081" s="26">
        <v>238735.0</v>
      </c>
      <c r="I1081" s="26">
        <v>461474.0</v>
      </c>
      <c r="J1081" s="25">
        <v>0.98</v>
      </c>
      <c r="K1081" s="26">
        <v>452245.0</v>
      </c>
      <c r="L1081" s="26">
        <v>461474.0</v>
      </c>
      <c r="M1081" s="25">
        <v>0.98</v>
      </c>
      <c r="N1081" s="25">
        <v>1.25</v>
      </c>
      <c r="O1081" s="26">
        <v>565306.0</v>
      </c>
      <c r="P1081" s="26">
        <v>1.354735532E11</v>
      </c>
      <c r="Q1081" s="26">
        <v>1.34958244353E11</v>
      </c>
      <c r="R1081" s="26">
        <v>-5.15308847E8</v>
      </c>
      <c r="S1081" s="27">
        <v>-0.004</v>
      </c>
      <c r="T1081" s="20" t="str">
        <f t="array" ref="T1081">INDEX(Sheet10!D:D,MATCH(C1081&amp;E1081,INDEX(Sheet10!A:A&amp;Sheet10!B:B,0),0))</f>
        <v>P14KM</v>
      </c>
      <c r="U1081" s="20" t="str">
        <f>VLOOKUP(T1081,Sheet10!D:E,2,FALSE)</f>
        <v>Respiratory System Diagnostic Proc.</v>
      </c>
      <c r="V1081" s="20"/>
      <c r="W1081" s="20"/>
      <c r="X1081" s="20"/>
      <c r="Y1081" s="20"/>
      <c r="Z1081" s="20"/>
      <c r="AA1081" s="20"/>
      <c r="AB1081" s="20"/>
      <c r="AC1081" s="20"/>
      <c r="AD1081" s="20"/>
      <c r="AE1081" s="20"/>
    </row>
    <row r="1082">
      <c r="A1082" s="20" t="str">
        <f t="shared" ref="A1082:B1082" si="1083">T1082</f>
        <v>P14KN</v>
      </c>
      <c r="B1082" s="20" t="str">
        <f t="shared" si="1083"/>
        <v>Other Respiratory System Proc.</v>
      </c>
      <c r="C1082" s="20" t="str">
        <f t="shared" si="3"/>
        <v>2</v>
      </c>
      <c r="D1082" s="20" t="str">
        <f t="shared" si="4"/>
        <v>14</v>
      </c>
      <c r="E1082" s="20" t="str">
        <f t="shared" si="5"/>
        <v>14121</v>
      </c>
      <c r="F1082" s="25">
        <v>1412120.0</v>
      </c>
      <c r="G1082" s="20" t="s">
        <v>28501</v>
      </c>
      <c r="H1082" s="26">
        <v>2323.0</v>
      </c>
      <c r="I1082" s="26">
        <v>461474.0</v>
      </c>
      <c r="J1082" s="25">
        <v>1.27</v>
      </c>
      <c r="K1082" s="26">
        <v>586072.0</v>
      </c>
      <c r="L1082" s="26">
        <v>461474.0</v>
      </c>
      <c r="M1082" s="25">
        <v>1.27</v>
      </c>
      <c r="N1082" s="25">
        <v>1.0</v>
      </c>
      <c r="O1082" s="26">
        <v>586072.0</v>
      </c>
      <c r="P1082" s="26">
        <v>8.62527E8</v>
      </c>
      <c r="Q1082" s="26">
        <v>1.36144521E9</v>
      </c>
      <c r="R1082" s="26">
        <v>4.9891821E8</v>
      </c>
      <c r="S1082" s="27">
        <v>0.578</v>
      </c>
      <c r="T1082" s="20" t="str">
        <f t="array" ref="T1082">INDEX(Sheet10!D:D,MATCH(C1082&amp;E1082,INDEX(Sheet10!A:A&amp;Sheet10!B:B,0),0))</f>
        <v>P14KN</v>
      </c>
      <c r="U1082" s="20" t="str">
        <f>VLOOKUP(T1082,Sheet10!D:E,2,FALSE)</f>
        <v>Other Respiratory System Proc.</v>
      </c>
      <c r="V1082" s="20"/>
      <c r="W1082" s="20"/>
      <c r="X1082" s="20"/>
      <c r="Y1082" s="20"/>
      <c r="Z1082" s="20"/>
      <c r="AA1082" s="20"/>
      <c r="AB1082" s="20"/>
      <c r="AC1082" s="20"/>
      <c r="AD1082" s="20"/>
      <c r="AE1082" s="20"/>
    </row>
    <row r="1083">
      <c r="A1083" s="20" t="str">
        <f t="shared" ref="A1083:B1083" si="1084">T1083</f>
        <v>P14KR</v>
      </c>
      <c r="B1083" s="20" t="str">
        <f t="shared" si="1084"/>
        <v>Respiratory System Therapeutic Major Proc.</v>
      </c>
      <c r="C1083" s="20" t="str">
        <f t="shared" si="3"/>
        <v>2</v>
      </c>
      <c r="D1083" s="20" t="str">
        <f t="shared" si="4"/>
        <v>14</v>
      </c>
      <c r="E1083" s="20" t="str">
        <f t="shared" si="5"/>
        <v>14131</v>
      </c>
      <c r="F1083" s="25">
        <v>1413120.0</v>
      </c>
      <c r="G1083" s="20" t="s">
        <v>28514</v>
      </c>
      <c r="H1083" s="26">
        <v>141682.0</v>
      </c>
      <c r="I1083" s="26">
        <v>461474.0</v>
      </c>
      <c r="J1083" s="25">
        <v>1.08</v>
      </c>
      <c r="K1083" s="26">
        <v>498392.0</v>
      </c>
      <c r="L1083" s="26">
        <v>461474.0</v>
      </c>
      <c r="M1083" s="25">
        <v>1.08</v>
      </c>
      <c r="N1083" s="25">
        <v>1.0</v>
      </c>
      <c r="O1083" s="26">
        <v>498392.0</v>
      </c>
      <c r="P1083" s="26">
        <v>4.91325054E10</v>
      </c>
      <c r="Q1083" s="26">
        <v>7.0613164009E10</v>
      </c>
      <c r="R1083" s="26">
        <v>2.1480658609E10</v>
      </c>
      <c r="S1083" s="27">
        <v>0.437</v>
      </c>
      <c r="T1083" s="20" t="str">
        <f t="array" ref="T1083">INDEX(Sheet10!D:D,MATCH(C1083&amp;E1083,INDEX(Sheet10!A:A&amp;Sheet10!B:B,0),0))</f>
        <v>P14KR</v>
      </c>
      <c r="U1083" s="20" t="str">
        <f>VLOOKUP(T1083,Sheet10!D:E,2,FALSE)</f>
        <v>Respiratory System Therapeutic Major Proc.</v>
      </c>
      <c r="V1083" s="20"/>
      <c r="W1083" s="20"/>
      <c r="X1083" s="20"/>
      <c r="Y1083" s="20"/>
      <c r="Z1083" s="20"/>
      <c r="AA1083" s="20"/>
      <c r="AB1083" s="20"/>
      <c r="AC1083" s="20"/>
      <c r="AD1083" s="20"/>
      <c r="AE1083" s="20"/>
    </row>
    <row r="1084">
      <c r="A1084" s="20" t="str">
        <f t="shared" ref="A1084:B1084" si="1085">T1084</f>
        <v>P14KJ</v>
      </c>
      <c r="B1084" s="20" t="str">
        <f t="shared" si="1085"/>
        <v>Respiratory System Therapeutic Minor Proc.</v>
      </c>
      <c r="C1084" s="20" t="str">
        <f t="shared" si="3"/>
        <v>2</v>
      </c>
      <c r="D1084" s="20" t="str">
        <f t="shared" si="4"/>
        <v>14</v>
      </c>
      <c r="E1084" s="20" t="str">
        <f t="shared" si="5"/>
        <v>14141</v>
      </c>
      <c r="F1084" s="25">
        <v>1414120.0</v>
      </c>
      <c r="G1084" s="20" t="s">
        <v>28520</v>
      </c>
      <c r="H1084" s="26">
        <v>875289.0</v>
      </c>
      <c r="I1084" s="26">
        <v>461474.0</v>
      </c>
      <c r="J1084" s="25">
        <v>0.97</v>
      </c>
      <c r="K1084" s="26">
        <v>447630.0</v>
      </c>
      <c r="L1084" s="26">
        <v>461474.0</v>
      </c>
      <c r="M1084" s="25">
        <v>0.97</v>
      </c>
      <c r="N1084" s="25">
        <v>0.8</v>
      </c>
      <c r="O1084" s="26">
        <v>358104.0</v>
      </c>
      <c r="P1084" s="26">
        <v>2.9648455775E11</v>
      </c>
      <c r="Q1084" s="26">
        <v>3.13445837796E11</v>
      </c>
      <c r="R1084" s="26">
        <v>1.6961280046E10</v>
      </c>
      <c r="S1084" s="27">
        <v>0.057</v>
      </c>
      <c r="T1084" s="20" t="str">
        <f t="array" ref="T1084">INDEX(Sheet10!D:D,MATCH(C1084&amp;E1084,INDEX(Sheet10!A:A&amp;Sheet10!B:B,0),0))</f>
        <v>P14KJ</v>
      </c>
      <c r="U1084" s="20" t="str">
        <f>VLOOKUP(T1084,Sheet10!D:E,2,FALSE)</f>
        <v>Respiratory System Therapeutic Minor Proc.</v>
      </c>
      <c r="V1084" s="20"/>
      <c r="W1084" s="20"/>
      <c r="X1084" s="20"/>
      <c r="Y1084" s="20"/>
      <c r="Z1084" s="20"/>
      <c r="AA1084" s="20"/>
      <c r="AB1084" s="20"/>
      <c r="AC1084" s="20"/>
      <c r="AD1084" s="20"/>
      <c r="AE1084" s="20"/>
    </row>
    <row r="1085">
      <c r="A1085" s="20" t="str">
        <f t="shared" ref="A1085:B1085" si="1086">T1085</f>
        <v>P14KT</v>
      </c>
      <c r="B1085" s="20" t="str">
        <f t="shared" si="1086"/>
        <v>Respiratory System Biopsy Minor Proc.</v>
      </c>
      <c r="C1085" s="20" t="str">
        <f t="shared" si="3"/>
        <v>2</v>
      </c>
      <c r="D1085" s="20" t="str">
        <f t="shared" si="4"/>
        <v>14</v>
      </c>
      <c r="E1085" s="20" t="str">
        <f t="shared" si="5"/>
        <v>14151</v>
      </c>
      <c r="F1085" s="25">
        <v>1415120.0</v>
      </c>
      <c r="G1085" s="20" t="s">
        <v>28527</v>
      </c>
      <c r="H1085" s="26">
        <v>1850.0</v>
      </c>
      <c r="I1085" s="26">
        <v>461474.0</v>
      </c>
      <c r="J1085" s="25">
        <v>2.19</v>
      </c>
      <c r="K1085" s="26">
        <v>1010628.0</v>
      </c>
      <c r="L1085" s="26">
        <v>461474.0</v>
      </c>
      <c r="M1085" s="25">
        <v>2.19</v>
      </c>
      <c r="N1085" s="25">
        <v>1.0</v>
      </c>
      <c r="O1085" s="26">
        <v>1010628.0</v>
      </c>
      <c r="P1085" s="26">
        <v>1.16828E9</v>
      </c>
      <c r="Q1085" s="26">
        <v>1.869661911E9</v>
      </c>
      <c r="R1085" s="26">
        <v>7.01381911E8</v>
      </c>
      <c r="S1085" s="27">
        <v>0.6</v>
      </c>
      <c r="T1085" s="20" t="str">
        <f t="array" ref="T1085">INDEX(Sheet10!D:D,MATCH(C1085&amp;E1085,INDEX(Sheet10!A:A&amp;Sheet10!B:B,0),0))</f>
        <v>P14KT</v>
      </c>
      <c r="U1085" s="20" t="str">
        <f>VLOOKUP(T1085,Sheet10!D:E,2,FALSE)</f>
        <v>Respiratory System Biopsy Minor Proc.</v>
      </c>
      <c r="V1085" s="20"/>
      <c r="W1085" s="20"/>
      <c r="X1085" s="20"/>
      <c r="Y1085" s="20"/>
      <c r="Z1085" s="20"/>
      <c r="AA1085" s="20"/>
      <c r="AB1085" s="20"/>
      <c r="AC1085" s="20"/>
      <c r="AD1085" s="20"/>
      <c r="AE1085" s="20"/>
    </row>
    <row r="1086">
      <c r="A1086" s="20" t="str">
        <f t="shared" ref="A1086:B1086" si="1087">T1086</f>
        <v>~99JX</v>
      </c>
      <c r="B1086" s="20" t="str">
        <f t="shared" si="1087"/>
        <v>Nervous System Neoplasms</v>
      </c>
      <c r="C1086" s="20" t="str">
        <f t="shared" si="3"/>
        <v>2</v>
      </c>
      <c r="D1086" s="20" t="str">
        <f t="shared" si="4"/>
        <v>14</v>
      </c>
      <c r="E1086" s="20" t="str">
        <f t="shared" si="5"/>
        <v>14481</v>
      </c>
      <c r="F1086" s="25">
        <v>1448120.0</v>
      </c>
      <c r="G1086" s="20" t="s">
        <v>24564</v>
      </c>
      <c r="H1086" s="26">
        <v>12621.0</v>
      </c>
      <c r="I1086" s="26">
        <v>461474.0</v>
      </c>
      <c r="J1086" s="25">
        <v>0.94</v>
      </c>
      <c r="K1086" s="26">
        <v>433786.0</v>
      </c>
      <c r="L1086" s="26">
        <v>461474.0</v>
      </c>
      <c r="M1086" s="25">
        <v>0.94</v>
      </c>
      <c r="N1086" s="25">
        <v>1.0</v>
      </c>
      <c r="O1086" s="26">
        <v>433786.0</v>
      </c>
      <c r="P1086" s="26">
        <v>4.4238397E9</v>
      </c>
      <c r="Q1086" s="26">
        <v>5.474807553E9</v>
      </c>
      <c r="R1086" s="26">
        <v>1.050967853E9</v>
      </c>
      <c r="S1086" s="27">
        <v>0.238</v>
      </c>
      <c r="T1086" s="20" t="str">
        <f t="array" ref="T1086">INDEX(Sheet10!D:D,MATCH(C1086&amp;E1086,INDEX(Sheet10!A:A&amp;Sheet10!B:B,0),0))</f>
        <v>~99JX</v>
      </c>
      <c r="U1086" s="20" t="str">
        <f>VLOOKUP(T1086,Sheet10!D:E,2,FALSE)</f>
        <v>Nervous System Neoplasms</v>
      </c>
      <c r="V1086" s="20"/>
      <c r="W1086" s="20"/>
      <c r="X1086" s="20"/>
      <c r="Y1086" s="20"/>
      <c r="Z1086" s="20"/>
      <c r="AA1086" s="20"/>
      <c r="AB1086" s="20"/>
      <c r="AC1086" s="20"/>
      <c r="AD1086" s="20"/>
      <c r="AE1086" s="20"/>
    </row>
    <row r="1087">
      <c r="A1087" s="20" t="str">
        <f t="shared" ref="A1087:B1087" si="1088">T1087</f>
        <v>99JX</v>
      </c>
      <c r="B1087" s="20" t="str">
        <f t="shared" si="1088"/>
        <v>Nervous System Neoplasms - Follow Up</v>
      </c>
      <c r="C1087" s="20" t="str">
        <f t="shared" si="3"/>
        <v>2</v>
      </c>
      <c r="D1087" s="20" t="str">
        <f t="shared" si="4"/>
        <v>14</v>
      </c>
      <c r="E1087" s="20" t="str">
        <f t="shared" si="5"/>
        <v>14482</v>
      </c>
      <c r="F1087" s="25">
        <v>1448220.0</v>
      </c>
      <c r="G1087" s="20" t="s">
        <v>28537</v>
      </c>
      <c r="H1087" s="26">
        <v>108002.0</v>
      </c>
      <c r="I1087" s="26">
        <v>461474.0</v>
      </c>
      <c r="J1087" s="25">
        <v>0.85</v>
      </c>
      <c r="K1087" s="26">
        <v>392253.0</v>
      </c>
      <c r="L1087" s="26">
        <v>461474.0</v>
      </c>
      <c r="M1087" s="25">
        <v>0.85</v>
      </c>
      <c r="N1087" s="25">
        <v>1.0</v>
      </c>
      <c r="O1087" s="26">
        <v>392253.0</v>
      </c>
      <c r="P1087" s="26">
        <v>3.3536305E10</v>
      </c>
      <c r="Q1087" s="26">
        <v>4.2373950176E10</v>
      </c>
      <c r="R1087" s="26">
        <v>8.837645176E9</v>
      </c>
      <c r="S1087" s="27">
        <v>0.264</v>
      </c>
      <c r="T1087" s="20" t="str">
        <f t="array" ref="T1087">INDEX(Sheet10!D:D,MATCH(C1087&amp;E1087,INDEX(Sheet10!A:A&amp;Sheet10!B:B,0),0))</f>
        <v>99JX</v>
      </c>
      <c r="U1087" s="20" t="str">
        <f>VLOOKUP(T1087,Sheet10!D:E,2,FALSE)</f>
        <v>Nervous System Neoplasms - Follow Up</v>
      </c>
      <c r="V1087" s="20"/>
      <c r="W1087" s="20"/>
      <c r="X1087" s="20"/>
      <c r="Y1087" s="20"/>
      <c r="Z1087" s="20"/>
      <c r="AA1087" s="20"/>
      <c r="AB1087" s="20"/>
      <c r="AC1087" s="20"/>
      <c r="AD1087" s="20"/>
      <c r="AE1087" s="20"/>
    </row>
    <row r="1088">
      <c r="A1088" s="20" t="str">
        <f t="shared" ref="A1088:B1088" si="1089">T1088</f>
        <v>98PCX</v>
      </c>
      <c r="B1088" s="20" t="str">
        <f t="shared" si="1089"/>
        <v>Nervous System Disorder w/ Multi-specialty Consultations</v>
      </c>
      <c r="C1088" s="20" t="str">
        <f t="shared" si="3"/>
        <v>2</v>
      </c>
      <c r="D1088" s="20" t="str">
        <f t="shared" si="4"/>
        <v>14</v>
      </c>
      <c r="E1088" s="20" t="str">
        <f t="shared" si="5"/>
        <v>14501</v>
      </c>
      <c r="F1088" s="25">
        <v>1450120.0</v>
      </c>
      <c r="G1088" s="20" t="s">
        <v>28543</v>
      </c>
      <c r="H1088" s="18" t="e">
        <v>#N/A</v>
      </c>
      <c r="I1088" s="26">
        <v>461474.0</v>
      </c>
      <c r="J1088" s="25">
        <v>1.26</v>
      </c>
      <c r="K1088" s="26">
        <v>581457.0</v>
      </c>
      <c r="L1088" s="26">
        <v>461474.0</v>
      </c>
      <c r="M1088" s="25">
        <v>1.26</v>
      </c>
      <c r="N1088" s="25">
        <v>1.0</v>
      </c>
      <c r="O1088" s="26">
        <v>581457.0</v>
      </c>
      <c r="P1088" s="18" t="e">
        <v>#N/A</v>
      </c>
      <c r="Q1088" s="18" t="e">
        <v>#N/A</v>
      </c>
      <c r="R1088" s="18" t="e">
        <v>#N/A</v>
      </c>
      <c r="S1088" s="18" t="e">
        <v>#N/A</v>
      </c>
      <c r="T1088" s="20" t="str">
        <f t="array" ref="T1088">INDEX(Sheet10!D:D,MATCH(C1088&amp;E1088,INDEX(Sheet10!A:A&amp;Sheet10!B:B,0),0))</f>
        <v>98PCX</v>
      </c>
      <c r="U1088" s="20" t="str">
        <f>VLOOKUP(T1088,Sheet10!D:E,2,FALSE)</f>
        <v>Nervous System Disorder w/ Multi-specialty Consultations</v>
      </c>
      <c r="V1088" s="20"/>
      <c r="W1088" s="20"/>
      <c r="X1088" s="20"/>
      <c r="Y1088" s="20"/>
      <c r="Z1088" s="20"/>
      <c r="AA1088" s="20"/>
      <c r="AB1088" s="20"/>
      <c r="AC1088" s="20"/>
      <c r="AD1088" s="20"/>
      <c r="AE1088" s="20"/>
    </row>
    <row r="1089">
      <c r="A1089" s="20" t="str">
        <f t="shared" ref="A1089:B1089" si="1090">T1089</f>
        <v>98PDX</v>
      </c>
      <c r="B1089" s="20" t="str">
        <f t="shared" si="1090"/>
        <v>Nervous System Disorder w/ Multi-specialty Consultations - Pre Op</v>
      </c>
      <c r="C1089" s="20" t="str">
        <f t="shared" si="3"/>
        <v>2</v>
      </c>
      <c r="D1089" s="20" t="str">
        <f t="shared" si="4"/>
        <v>14</v>
      </c>
      <c r="E1089" s="20" t="str">
        <f t="shared" si="5"/>
        <v>14502</v>
      </c>
      <c r="F1089" s="25">
        <v>1450220.0</v>
      </c>
      <c r="G1089" s="20" t="s">
        <v>28546</v>
      </c>
      <c r="H1089" s="18" t="e">
        <v>#N/A</v>
      </c>
      <c r="I1089" s="26">
        <v>461474.0</v>
      </c>
      <c r="J1089" s="25">
        <v>0.95</v>
      </c>
      <c r="K1089" s="26">
        <v>438400.0</v>
      </c>
      <c r="L1089" s="26">
        <v>461474.0</v>
      </c>
      <c r="M1089" s="25">
        <v>0.95</v>
      </c>
      <c r="N1089" s="25">
        <v>1.0</v>
      </c>
      <c r="O1089" s="26">
        <v>438400.0</v>
      </c>
      <c r="P1089" s="18" t="e">
        <v>#N/A</v>
      </c>
      <c r="Q1089" s="18" t="e">
        <v>#N/A</v>
      </c>
      <c r="R1089" s="18" t="e">
        <v>#N/A</v>
      </c>
      <c r="S1089" s="18" t="e">
        <v>#N/A</v>
      </c>
      <c r="T1089" s="20" t="str">
        <f t="array" ref="T1089">INDEX(Sheet10!D:D,MATCH(C1089&amp;E1089,INDEX(Sheet10!A:A&amp;Sheet10!B:B,0),0))</f>
        <v>98PDX</v>
      </c>
      <c r="U1089" s="20" t="str">
        <f>VLOOKUP(T1089,Sheet10!D:E,2,FALSE)</f>
        <v>Nervous System Disorder w/ Multi-specialty Consultations - Pre Op</v>
      </c>
      <c r="V1089" s="20"/>
      <c r="W1089" s="20"/>
      <c r="X1089" s="20"/>
      <c r="Y1089" s="20"/>
      <c r="Z1089" s="20"/>
      <c r="AA1089" s="20"/>
      <c r="AB1089" s="20"/>
      <c r="AC1089" s="20"/>
      <c r="AD1089" s="20"/>
      <c r="AE1089" s="20"/>
    </row>
    <row r="1090">
      <c r="A1090" s="20" t="str">
        <f t="shared" ref="A1090:B1090" si="1091">T1090</f>
        <v>~99JX</v>
      </c>
      <c r="B1090" s="20" t="str">
        <f t="shared" si="1091"/>
        <v>Nervous System Neoplasms</v>
      </c>
      <c r="C1090" s="20" t="str">
        <f t="shared" si="3"/>
        <v>2</v>
      </c>
      <c r="D1090" s="20" t="str">
        <f t="shared" si="4"/>
        <v>14</v>
      </c>
      <c r="E1090" s="20" t="str">
        <f t="shared" si="5"/>
        <v>14541</v>
      </c>
      <c r="F1090" s="25">
        <v>1454120.0</v>
      </c>
      <c r="G1090" s="20" t="s">
        <v>24544</v>
      </c>
      <c r="H1090" s="18" t="e">
        <v>#N/A</v>
      </c>
      <c r="I1090" s="26">
        <v>461474.0</v>
      </c>
      <c r="J1090" s="25">
        <v>0.93</v>
      </c>
      <c r="K1090" s="26">
        <v>429171.0</v>
      </c>
      <c r="L1090" s="26">
        <v>461474.0</v>
      </c>
      <c r="M1090" s="25">
        <v>0.93</v>
      </c>
      <c r="N1090" s="25">
        <v>1.0</v>
      </c>
      <c r="O1090" s="26">
        <v>429171.0</v>
      </c>
      <c r="P1090" s="18" t="e">
        <v>#N/A</v>
      </c>
      <c r="Q1090" s="18" t="e">
        <v>#N/A</v>
      </c>
      <c r="R1090" s="18" t="e">
        <v>#N/A</v>
      </c>
      <c r="S1090" s="18" t="e">
        <v>#N/A</v>
      </c>
      <c r="T1090" s="20" t="str">
        <f t="array" ref="T1090">INDEX(Sheet10!D:D,MATCH(C1090&amp;E1090,INDEX(Sheet10!A:A&amp;Sheet10!B:B,0),0))</f>
        <v>~99JX</v>
      </c>
      <c r="U1090" s="20" t="str">
        <f>VLOOKUP(T1090,Sheet10!D:E,2,FALSE)</f>
        <v>Nervous System Neoplasms</v>
      </c>
      <c r="V1090" s="20"/>
      <c r="W1090" s="20"/>
      <c r="X1090" s="20"/>
      <c r="Y1090" s="20"/>
      <c r="Z1090" s="20"/>
      <c r="AA1090" s="20"/>
      <c r="AB1090" s="20"/>
      <c r="AC1090" s="20"/>
      <c r="AD1090" s="20"/>
      <c r="AE1090" s="20"/>
    </row>
    <row r="1091">
      <c r="A1091" s="20" t="str">
        <f t="shared" ref="A1091:B1091" si="1092">T1091</f>
        <v>14BX</v>
      </c>
      <c r="B1091" s="20" t="str">
        <f t="shared" si="1092"/>
        <v>Respiratory Drug Resistance TB</v>
      </c>
      <c r="C1091" s="20" t="str">
        <f t="shared" si="3"/>
        <v>2</v>
      </c>
      <c r="D1091" s="20" t="str">
        <f t="shared" si="4"/>
        <v>14</v>
      </c>
      <c r="E1091" s="20" t="str">
        <f t="shared" si="5"/>
        <v>14542</v>
      </c>
      <c r="F1091" s="25">
        <v>1454220.0</v>
      </c>
      <c r="G1091" s="20" t="s">
        <v>28562</v>
      </c>
      <c r="H1091" s="18" t="e">
        <v>#N/A</v>
      </c>
      <c r="I1091" s="26">
        <v>461474.0</v>
      </c>
      <c r="J1091" s="25">
        <v>0.83</v>
      </c>
      <c r="K1091" s="26">
        <v>383023.0</v>
      </c>
      <c r="L1091" s="26">
        <v>461474.0</v>
      </c>
      <c r="M1091" s="25">
        <v>0.83</v>
      </c>
      <c r="N1091" s="25">
        <v>1.0</v>
      </c>
      <c r="O1091" s="26">
        <v>383023.0</v>
      </c>
      <c r="P1091" s="18" t="e">
        <v>#N/A</v>
      </c>
      <c r="Q1091" s="18" t="e">
        <v>#N/A</v>
      </c>
      <c r="R1091" s="18" t="e">
        <v>#N/A</v>
      </c>
      <c r="S1091" s="18" t="e">
        <v>#N/A</v>
      </c>
      <c r="T1091" s="20" t="str">
        <f t="array" ref="T1091">INDEX(Sheet10!D:D,MATCH(C1091&amp;E1091,INDEX(Sheet10!A:A&amp;Sheet10!B:B,0),0))</f>
        <v>14BX</v>
      </c>
      <c r="U1091" s="20" t="str">
        <f>VLOOKUP(T1091,Sheet10!D:E,2,FALSE)</f>
        <v>Respiratory Drug Resistance TB</v>
      </c>
      <c r="V1091" s="20"/>
      <c r="W1091" s="20"/>
      <c r="X1091" s="20"/>
      <c r="Y1091" s="20"/>
      <c r="Z1091" s="20"/>
      <c r="AA1091" s="20"/>
      <c r="AB1091" s="20"/>
      <c r="AC1091" s="20"/>
      <c r="AD1091" s="20"/>
      <c r="AE1091" s="20"/>
    </row>
    <row r="1092">
      <c r="A1092" s="20" t="str">
        <f t="shared" ref="A1092:B1092" si="1093">T1092</f>
        <v>~99JX</v>
      </c>
      <c r="B1092" s="20" t="str">
        <f t="shared" si="1093"/>
        <v>Nervous System Neoplasms</v>
      </c>
      <c r="C1092" s="20" t="str">
        <f t="shared" si="3"/>
        <v>2</v>
      </c>
      <c r="D1092" s="20" t="str">
        <f t="shared" si="4"/>
        <v>14</v>
      </c>
      <c r="E1092" s="20" t="str">
        <f t="shared" si="5"/>
        <v>14551</v>
      </c>
      <c r="F1092" s="25">
        <v>1455120.0</v>
      </c>
      <c r="G1092" s="20" t="s">
        <v>24577</v>
      </c>
      <c r="H1092" s="26">
        <v>72905.0</v>
      </c>
      <c r="I1092" s="26">
        <v>461474.0</v>
      </c>
      <c r="J1092" s="25">
        <v>0.66</v>
      </c>
      <c r="K1092" s="26">
        <v>304573.0</v>
      </c>
      <c r="L1092" s="26">
        <v>461474.0</v>
      </c>
      <c r="M1092" s="25">
        <v>0.66</v>
      </c>
      <c r="N1092" s="25">
        <v>1.0</v>
      </c>
      <c r="O1092" s="26">
        <v>304573.0</v>
      </c>
      <c r="P1092" s="26">
        <v>1.567859137E10</v>
      </c>
      <c r="Q1092" s="26">
        <v>2.22048829E10</v>
      </c>
      <c r="R1092" s="26">
        <v>6.52629153E9</v>
      </c>
      <c r="S1092" s="27">
        <v>0.416</v>
      </c>
      <c r="T1092" s="20" t="str">
        <f t="array" ref="T1092">INDEX(Sheet10!D:D,MATCH(C1092&amp;E1092,INDEX(Sheet10!A:A&amp;Sheet10!B:B,0),0))</f>
        <v>~99JX</v>
      </c>
      <c r="U1092" s="20" t="str">
        <f>VLOOKUP(T1092,Sheet10!D:E,2,FALSE)</f>
        <v>Nervous System Neoplasms</v>
      </c>
      <c r="V1092" s="20"/>
      <c r="W1092" s="20"/>
      <c r="X1092" s="20"/>
      <c r="Y1092" s="20"/>
      <c r="Z1092" s="20"/>
      <c r="AA1092" s="20"/>
      <c r="AB1092" s="20"/>
      <c r="AC1092" s="20"/>
      <c r="AD1092" s="20"/>
      <c r="AE1092" s="20"/>
    </row>
    <row r="1093">
      <c r="A1093" s="20" t="str">
        <f t="shared" ref="A1093:B1093" si="1094">T1093</f>
        <v>99JX</v>
      </c>
      <c r="B1093" s="20" t="str">
        <f t="shared" si="1094"/>
        <v>Nervous System Neoplasms - Follow Up</v>
      </c>
      <c r="C1093" s="20" t="str">
        <f t="shared" si="3"/>
        <v>2</v>
      </c>
      <c r="D1093" s="20" t="str">
        <f t="shared" si="4"/>
        <v>14</v>
      </c>
      <c r="E1093" s="20" t="str">
        <f t="shared" si="5"/>
        <v>14552</v>
      </c>
      <c r="F1093" s="25">
        <v>1455220.0</v>
      </c>
      <c r="G1093" s="20" t="s">
        <v>28573</v>
      </c>
      <c r="H1093" s="26">
        <v>1273942.0</v>
      </c>
      <c r="I1093" s="26">
        <v>461474.0</v>
      </c>
      <c r="J1093" s="25">
        <v>0.61</v>
      </c>
      <c r="K1093" s="26">
        <v>281499.0</v>
      </c>
      <c r="L1093" s="26">
        <v>461474.0</v>
      </c>
      <c r="M1093" s="25">
        <v>0.61</v>
      </c>
      <c r="N1093" s="25">
        <v>0.78</v>
      </c>
      <c r="O1093" s="26">
        <v>219569.0</v>
      </c>
      <c r="P1093" s="26">
        <v>2.642088338E11</v>
      </c>
      <c r="Q1093" s="26">
        <v>2.7971859038E11</v>
      </c>
      <c r="R1093" s="26">
        <v>1.550975658E10</v>
      </c>
      <c r="S1093" s="27">
        <v>0.059</v>
      </c>
      <c r="T1093" s="20" t="str">
        <f t="array" ref="T1093">INDEX(Sheet10!D:D,MATCH(C1093&amp;E1093,INDEX(Sheet10!A:A&amp;Sheet10!B:B,0),0))</f>
        <v>99JX</v>
      </c>
      <c r="U1093" s="20" t="str">
        <f>VLOOKUP(T1093,Sheet10!D:E,2,FALSE)</f>
        <v>Nervous System Neoplasms - Follow Up</v>
      </c>
      <c r="V1093" s="20"/>
      <c r="W1093" s="20"/>
      <c r="X1093" s="20"/>
      <c r="Y1093" s="20"/>
      <c r="Z1093" s="20"/>
      <c r="AA1093" s="20"/>
      <c r="AB1093" s="20"/>
      <c r="AC1093" s="20"/>
      <c r="AD1093" s="20"/>
      <c r="AE1093" s="20"/>
    </row>
    <row r="1094">
      <c r="A1094" s="20" t="str">
        <f t="shared" ref="A1094:B1094" si="1095">T1094</f>
        <v>~99JX</v>
      </c>
      <c r="B1094" s="20" t="str">
        <f t="shared" si="1095"/>
        <v>Nervous System Neoplasms</v>
      </c>
      <c r="C1094" s="20" t="str">
        <f t="shared" si="3"/>
        <v>2</v>
      </c>
      <c r="D1094" s="20" t="str">
        <f t="shared" si="4"/>
        <v>14</v>
      </c>
      <c r="E1094" s="20" t="str">
        <f t="shared" si="5"/>
        <v>14601</v>
      </c>
      <c r="F1094" s="25">
        <v>1460120.0</v>
      </c>
      <c r="G1094" s="20" t="s">
        <v>28578</v>
      </c>
      <c r="H1094" s="26">
        <v>172206.0</v>
      </c>
      <c r="I1094" s="26">
        <v>461474.0</v>
      </c>
      <c r="J1094" s="25">
        <v>0.74</v>
      </c>
      <c r="K1094" s="26">
        <v>341491.0</v>
      </c>
      <c r="L1094" s="26">
        <v>461474.0</v>
      </c>
      <c r="M1094" s="25">
        <v>0.74</v>
      </c>
      <c r="N1094" s="25">
        <v>1.0</v>
      </c>
      <c r="O1094" s="26">
        <v>341491.0</v>
      </c>
      <c r="P1094" s="26">
        <v>3.8615330905E10</v>
      </c>
      <c r="Q1094" s="26">
        <v>5.8806757817E10</v>
      </c>
      <c r="R1094" s="26">
        <v>2.0191426912E10</v>
      </c>
      <c r="S1094" s="27">
        <v>0.523</v>
      </c>
      <c r="T1094" s="20" t="str">
        <f t="array" ref="T1094">INDEX(Sheet10!D:D,MATCH(C1094&amp;E1094,INDEX(Sheet10!A:A&amp;Sheet10!B:B,0),0))</f>
        <v>~99JX</v>
      </c>
      <c r="U1094" s="20" t="str">
        <f>VLOOKUP(T1094,Sheet10!D:E,2,FALSE)</f>
        <v>Nervous System Neoplasms</v>
      </c>
      <c r="V1094" s="20"/>
      <c r="W1094" s="20"/>
      <c r="X1094" s="20"/>
      <c r="Y1094" s="20"/>
      <c r="Z1094" s="20"/>
      <c r="AA1094" s="20"/>
      <c r="AB1094" s="20"/>
      <c r="AC1094" s="20"/>
      <c r="AD1094" s="20"/>
      <c r="AE1094" s="20"/>
    </row>
    <row r="1095">
      <c r="A1095" s="20" t="str">
        <f t="shared" ref="A1095:B1095" si="1096">T1095</f>
        <v>99GX</v>
      </c>
      <c r="B1095" s="20" t="str">
        <f t="shared" si="1096"/>
        <v>Chronic Nervous System Disorders</v>
      </c>
      <c r="C1095" s="20" t="str">
        <f t="shared" si="3"/>
        <v>2</v>
      </c>
      <c r="D1095" s="20" t="str">
        <f t="shared" si="4"/>
        <v>14</v>
      </c>
      <c r="E1095" s="20" t="str">
        <f t="shared" si="5"/>
        <v>14602</v>
      </c>
      <c r="F1095" s="25">
        <v>1460220.0</v>
      </c>
      <c r="G1095" s="20" t="s">
        <v>28585</v>
      </c>
      <c r="H1095" s="26">
        <v>2369279.0</v>
      </c>
      <c r="I1095" s="26">
        <v>461474.0</v>
      </c>
      <c r="J1095" s="25">
        <v>0.61</v>
      </c>
      <c r="K1095" s="26">
        <v>281499.0</v>
      </c>
      <c r="L1095" s="26">
        <v>461474.0</v>
      </c>
      <c r="M1095" s="25">
        <v>0.61</v>
      </c>
      <c r="N1095" s="25">
        <v>0.76</v>
      </c>
      <c r="O1095" s="26">
        <v>213939.0</v>
      </c>
      <c r="P1095" s="26">
        <v>4.77345840505E11</v>
      </c>
      <c r="Q1095" s="26">
        <v>5.06906643411E11</v>
      </c>
      <c r="R1095" s="26">
        <v>2.9560802906E10</v>
      </c>
      <c r="S1095" s="27">
        <v>0.062</v>
      </c>
      <c r="T1095" s="20" t="str">
        <f t="array" ref="T1095">INDEX(Sheet10!D:D,MATCH(C1095&amp;E1095,INDEX(Sheet10!A:A&amp;Sheet10!B:B,0),0))</f>
        <v>99GX</v>
      </c>
      <c r="U1095" s="20" t="str">
        <f>VLOOKUP(T1095,Sheet10!D:E,2,FALSE)</f>
        <v>Chronic Nervous System Disorders</v>
      </c>
      <c r="V1095" s="20"/>
      <c r="W1095" s="20"/>
      <c r="X1095" s="20"/>
      <c r="Y1095" s="20"/>
      <c r="Z1095" s="20"/>
      <c r="AA1095" s="20"/>
      <c r="AB1095" s="20"/>
      <c r="AC1095" s="20"/>
      <c r="AD1095" s="20"/>
      <c r="AE1095" s="20"/>
    </row>
    <row r="1096">
      <c r="A1096" s="20" t="str">
        <f t="shared" ref="A1096:B1096" si="1097">T1096</f>
        <v>~99GX</v>
      </c>
      <c r="B1096" s="20" t="str">
        <f t="shared" si="1097"/>
        <v>Acute Nervous System Disorders</v>
      </c>
      <c r="C1096" s="20" t="str">
        <f t="shared" si="3"/>
        <v>2</v>
      </c>
      <c r="D1096" s="20" t="str">
        <f t="shared" si="4"/>
        <v>14</v>
      </c>
      <c r="E1096" s="20" t="str">
        <f t="shared" si="5"/>
        <v>14611</v>
      </c>
      <c r="F1096" s="25">
        <v>1461120.0</v>
      </c>
      <c r="G1096" s="20" t="s">
        <v>28593</v>
      </c>
      <c r="H1096" s="26">
        <v>492214.0</v>
      </c>
      <c r="I1096" s="26">
        <v>461474.0</v>
      </c>
      <c r="J1096" s="25">
        <v>0.72</v>
      </c>
      <c r="K1096" s="26">
        <v>332261.0</v>
      </c>
      <c r="L1096" s="26">
        <v>461474.0</v>
      </c>
      <c r="M1096" s="25">
        <v>0.72</v>
      </c>
      <c r="N1096" s="25">
        <v>1.0</v>
      </c>
      <c r="O1096" s="26">
        <v>332261.0</v>
      </c>
      <c r="P1096" s="26">
        <v>1.09230924295E11</v>
      </c>
      <c r="Q1096" s="26">
        <v>1.63550008171E11</v>
      </c>
      <c r="R1096" s="26">
        <v>5.4319083876E10</v>
      </c>
      <c r="S1096" s="27">
        <v>0.497</v>
      </c>
      <c r="T1096" s="20" t="str">
        <f t="array" ref="T1096">INDEX(Sheet10!D:D,MATCH(C1096&amp;E1096,INDEX(Sheet10!A:A&amp;Sheet10!B:B,0),0))</f>
        <v>~99GX</v>
      </c>
      <c r="U1096" s="20" t="str">
        <f>VLOOKUP(T1096,Sheet10!D:E,2,FALSE)</f>
        <v>Acute Nervous System Disorders</v>
      </c>
      <c r="V1096" s="20"/>
      <c r="W1096" s="20"/>
      <c r="X1096" s="20"/>
      <c r="Y1096" s="20"/>
      <c r="Z1096" s="20"/>
      <c r="AA1096" s="20"/>
      <c r="AB1096" s="20"/>
      <c r="AC1096" s="20"/>
      <c r="AD1096" s="20"/>
      <c r="AE1096" s="20"/>
    </row>
    <row r="1097">
      <c r="A1097" s="20" t="str">
        <f t="shared" ref="A1097:B1097" si="1098">T1097</f>
        <v>~99GX</v>
      </c>
      <c r="B1097" s="20" t="str">
        <f t="shared" si="1098"/>
        <v>Acute Nervous System Disorders</v>
      </c>
      <c r="C1097" s="20" t="str">
        <f t="shared" si="3"/>
        <v>2</v>
      </c>
      <c r="D1097" s="20" t="str">
        <f t="shared" si="4"/>
        <v>14</v>
      </c>
      <c r="E1097" s="20" t="str">
        <f t="shared" si="5"/>
        <v>14612</v>
      </c>
      <c r="F1097" s="25">
        <v>1461220.0</v>
      </c>
      <c r="G1097" s="20" t="s">
        <v>28607</v>
      </c>
      <c r="H1097" s="26">
        <v>2349853.0</v>
      </c>
      <c r="I1097" s="26">
        <v>461474.0</v>
      </c>
      <c r="J1097" s="25">
        <v>0.59</v>
      </c>
      <c r="K1097" s="26">
        <v>272270.0</v>
      </c>
      <c r="L1097" s="26">
        <v>461474.0</v>
      </c>
      <c r="M1097" s="25">
        <v>0.59</v>
      </c>
      <c r="N1097" s="25">
        <v>0.79</v>
      </c>
      <c r="O1097" s="26">
        <v>215093.0</v>
      </c>
      <c r="P1097" s="26">
        <v>4.7396618414E11</v>
      </c>
      <c r="Q1097" s="26">
        <v>5.05443724176E11</v>
      </c>
      <c r="R1097" s="26">
        <v>3.1477540036E10</v>
      </c>
      <c r="S1097" s="27">
        <v>0.066</v>
      </c>
      <c r="T1097" s="20" t="str">
        <f t="array" ref="T1097">INDEX(Sheet10!D:D,MATCH(C1097&amp;E1097,INDEX(Sheet10!A:A&amp;Sheet10!B:B,0),0))</f>
        <v>~99GX</v>
      </c>
      <c r="U1097" s="20" t="str">
        <f>VLOOKUP(T1097,Sheet10!D:E,2,FALSE)</f>
        <v>Acute Nervous System Disorders</v>
      </c>
      <c r="V1097" s="20"/>
      <c r="W1097" s="20"/>
      <c r="X1097" s="20"/>
      <c r="Y1097" s="20"/>
      <c r="Z1097" s="20"/>
      <c r="AA1097" s="20"/>
      <c r="AB1097" s="20"/>
      <c r="AC1097" s="20"/>
      <c r="AD1097" s="20"/>
      <c r="AE1097" s="20"/>
    </row>
    <row r="1098">
      <c r="A1098" s="20" t="str">
        <f t="shared" ref="A1098:B1098" si="1099">T1098</f>
        <v>P15KG</v>
      </c>
      <c r="B1098" s="20" t="str">
        <f t="shared" si="1099"/>
        <v>Ligation &amp; Stripping Varicose Veins Proc.</v>
      </c>
      <c r="C1098" s="20" t="str">
        <f t="shared" si="3"/>
        <v>2</v>
      </c>
      <c r="D1098" s="20" t="str">
        <f t="shared" si="4"/>
        <v>15</v>
      </c>
      <c r="E1098" s="20" t="str">
        <f t="shared" si="5"/>
        <v>15071</v>
      </c>
      <c r="F1098" s="25">
        <v>1507120.0</v>
      </c>
      <c r="G1098" s="20" t="s">
        <v>28619</v>
      </c>
      <c r="H1098" s="25">
        <v>302.0</v>
      </c>
      <c r="I1098" s="26">
        <v>461474.0</v>
      </c>
      <c r="J1098" s="25">
        <v>2.33</v>
      </c>
      <c r="K1098" s="26">
        <v>1075234.0</v>
      </c>
      <c r="L1098" s="26">
        <v>461474.0</v>
      </c>
      <c r="M1098" s="25">
        <v>2.33</v>
      </c>
      <c r="N1098" s="25">
        <v>1.02</v>
      </c>
      <c r="O1098" s="26">
        <v>1096739.0</v>
      </c>
      <c r="P1098" s="26">
        <v>3.302944E8</v>
      </c>
      <c r="Q1098" s="26">
        <v>3.31215211E8</v>
      </c>
      <c r="R1098" s="26">
        <v>920811.0</v>
      </c>
      <c r="S1098" s="27">
        <v>0.003</v>
      </c>
      <c r="T1098" s="20" t="str">
        <f t="array" ref="T1098">INDEX(Sheet10!D:D,MATCH(C1098&amp;E1098,INDEX(Sheet10!A:A&amp;Sheet10!B:B,0),0))</f>
        <v>P15KG</v>
      </c>
      <c r="U1098" s="20" t="str">
        <f>VLOOKUP(T1098,Sheet10!D:E,2,FALSE)</f>
        <v>Ligation &amp; Stripping Varicose Veins Proc.</v>
      </c>
      <c r="V1098" s="20"/>
      <c r="W1098" s="20"/>
      <c r="X1098" s="20"/>
      <c r="Y1098" s="20"/>
      <c r="Z1098" s="20"/>
      <c r="AA1098" s="20"/>
      <c r="AB1098" s="20"/>
      <c r="AC1098" s="20"/>
      <c r="AD1098" s="20"/>
      <c r="AE1098" s="20"/>
    </row>
    <row r="1099">
      <c r="A1099" s="20" t="s">
        <v>1065</v>
      </c>
      <c r="B1099" s="20" t="str">
        <f>U1099</f>
        <v>Peripheral Angioplasty Proc.</v>
      </c>
      <c r="C1099" s="20" t="str">
        <f t="shared" si="3"/>
        <v>2</v>
      </c>
      <c r="D1099" s="20" t="str">
        <f t="shared" si="4"/>
        <v>15</v>
      </c>
      <c r="E1099" s="20" t="str">
        <f t="shared" si="5"/>
        <v>15081</v>
      </c>
      <c r="F1099" s="25">
        <v>1508120.0</v>
      </c>
      <c r="G1099" s="20" t="s">
        <v>1071</v>
      </c>
      <c r="H1099" s="25">
        <v>158.0</v>
      </c>
      <c r="I1099" s="26">
        <v>461474.0</v>
      </c>
      <c r="J1099" s="25">
        <v>7.6</v>
      </c>
      <c r="K1099" s="26">
        <v>3507202.0</v>
      </c>
      <c r="L1099" s="26">
        <v>461474.0</v>
      </c>
      <c r="M1099" s="25">
        <v>7.6</v>
      </c>
      <c r="N1099" s="25">
        <v>1.0</v>
      </c>
      <c r="O1099" s="26">
        <v>3507202.0</v>
      </c>
      <c r="P1099" s="26">
        <v>4.933882E8</v>
      </c>
      <c r="Q1099" s="26">
        <v>5.54137979E8</v>
      </c>
      <c r="R1099" s="26">
        <v>6.0749779E7</v>
      </c>
      <c r="S1099" s="27">
        <v>0.123</v>
      </c>
      <c r="T1099" s="20" t="str">
        <f t="array" ref="T1099">INDEX(Sheet10!D:D,MATCH(C1099&amp;E1099,INDEX(Sheet10!A:A&amp;Sheet10!B:B,0),0))</f>
        <v>15PPX</v>
      </c>
      <c r="U1099" s="20" t="str">
        <f>VLOOKUP(T1099,Sheet10!D:E,2,FALSE)</f>
        <v>Peripheral Angioplasty Proc.</v>
      </c>
      <c r="V1099" s="20"/>
      <c r="W1099" s="20"/>
      <c r="X1099" s="20"/>
      <c r="Y1099" s="20"/>
      <c r="Z1099" s="20"/>
      <c r="AA1099" s="20"/>
      <c r="AB1099" s="20"/>
      <c r="AC1099" s="20"/>
      <c r="AD1099" s="20"/>
      <c r="AE1099" s="20"/>
    </row>
    <row r="1100">
      <c r="A1100" s="20" t="str">
        <f t="shared" ref="A1100:B1100" si="1100">T1100</f>
        <v>15PNX</v>
      </c>
      <c r="B1100" s="20" t="str">
        <f t="shared" si="1100"/>
        <v>Peripheral Angioplasty Proc. w/ Stent</v>
      </c>
      <c r="C1100" s="20" t="str">
        <f t="shared" si="3"/>
        <v>2</v>
      </c>
      <c r="D1100" s="20" t="str">
        <f t="shared" si="4"/>
        <v>15</v>
      </c>
      <c r="E1100" s="20" t="str">
        <f t="shared" si="5"/>
        <v>15082</v>
      </c>
      <c r="F1100" s="25">
        <v>1508220.0</v>
      </c>
      <c r="G1100" s="20" t="s">
        <v>28636</v>
      </c>
      <c r="H1100" s="25">
        <v>8.0</v>
      </c>
      <c r="I1100" s="26">
        <v>461474.0</v>
      </c>
      <c r="J1100" s="25">
        <v>23.3</v>
      </c>
      <c r="K1100" s="26">
        <v>1.0752344E7</v>
      </c>
      <c r="L1100" s="26">
        <v>461474.0</v>
      </c>
      <c r="M1100" s="25">
        <v>23.3</v>
      </c>
      <c r="N1100" s="25">
        <v>1.0</v>
      </c>
      <c r="O1100" s="26">
        <v>1.0752344E7</v>
      </c>
      <c r="P1100" s="26">
        <v>3.43E7</v>
      </c>
      <c r="Q1100" s="26">
        <v>8.6018754E7</v>
      </c>
      <c r="R1100" s="26">
        <v>5.1718754E7</v>
      </c>
      <c r="S1100" s="27">
        <v>1.508</v>
      </c>
      <c r="T1100" s="20" t="str">
        <f t="array" ref="T1100">INDEX(Sheet10!D:D,MATCH(C1100&amp;E1100,INDEX(Sheet10!A:A&amp;Sheet10!B:B,0),0))</f>
        <v>15PNX</v>
      </c>
      <c r="U1100" s="20" t="str">
        <f>VLOOKUP(T1100,Sheet10!D:E,2,FALSE)</f>
        <v>Peripheral Angioplasty Proc. w/ Stent</v>
      </c>
      <c r="V1100" s="20"/>
      <c r="W1100" s="20"/>
      <c r="X1100" s="20"/>
      <c r="Y1100" s="20"/>
      <c r="Z1100" s="20"/>
      <c r="AA1100" s="20"/>
      <c r="AB1100" s="20"/>
      <c r="AC1100" s="20"/>
      <c r="AD1100" s="20"/>
      <c r="AE1100" s="20"/>
    </row>
    <row r="1101">
      <c r="A1101" s="20" t="str">
        <f t="shared" ref="A1101:B1101" si="1101">T1101</f>
        <v>P15LA</v>
      </c>
      <c r="B1101" s="20" t="str">
        <f t="shared" si="1101"/>
        <v>Blood Vessel Proc.</v>
      </c>
      <c r="C1101" s="20" t="str">
        <f t="shared" si="3"/>
        <v>2</v>
      </c>
      <c r="D1101" s="20" t="str">
        <f t="shared" si="4"/>
        <v>15</v>
      </c>
      <c r="E1101" s="20" t="str">
        <f t="shared" si="5"/>
        <v>15101</v>
      </c>
      <c r="F1101" s="25">
        <v>1510120.0</v>
      </c>
      <c r="G1101" s="20" t="s">
        <v>28650</v>
      </c>
      <c r="H1101" s="26">
        <v>1785.0</v>
      </c>
      <c r="I1101" s="26">
        <v>461474.0</v>
      </c>
      <c r="J1101" s="25">
        <v>5.14</v>
      </c>
      <c r="K1101" s="26">
        <v>2371976.0</v>
      </c>
      <c r="L1101" s="26">
        <v>461474.0</v>
      </c>
      <c r="M1101" s="25">
        <v>5.14</v>
      </c>
      <c r="N1101" s="25">
        <v>1.0</v>
      </c>
      <c r="O1101" s="26">
        <v>2371976.0</v>
      </c>
      <c r="P1101" s="26">
        <v>4.0205743E9</v>
      </c>
      <c r="Q1101" s="26">
        <v>4.233977803E9</v>
      </c>
      <c r="R1101" s="26">
        <v>2.13403503E8</v>
      </c>
      <c r="S1101" s="27">
        <v>0.053</v>
      </c>
      <c r="T1101" s="20" t="str">
        <f t="array" ref="T1101">INDEX(Sheet10!D:D,MATCH(C1101&amp;E1101,INDEX(Sheet10!A:A&amp;Sheet10!B:B,0),0))</f>
        <v>P15LA</v>
      </c>
      <c r="U1101" s="20" t="str">
        <f>VLOOKUP(T1101,Sheet10!D:E,2,FALSE)</f>
        <v>Blood Vessel Proc.</v>
      </c>
      <c r="V1101" s="20"/>
      <c r="W1101" s="20"/>
      <c r="X1101" s="20"/>
      <c r="Y1101" s="20"/>
      <c r="Z1101" s="20"/>
      <c r="AA1101" s="20"/>
      <c r="AB1101" s="20"/>
      <c r="AC1101" s="20"/>
      <c r="AD1101" s="20"/>
      <c r="AE1101" s="20"/>
    </row>
    <row r="1102">
      <c r="A1102" s="21" t="s">
        <v>28660</v>
      </c>
      <c r="B1102" s="20" t="str">
        <f>U1102</f>
        <v>Peripheral Angioplasty Proc.</v>
      </c>
      <c r="C1102" s="20" t="str">
        <f t="shared" si="3"/>
        <v>2</v>
      </c>
      <c r="D1102" s="20" t="str">
        <f t="shared" si="4"/>
        <v>15</v>
      </c>
      <c r="E1102" s="20" t="str">
        <f t="shared" si="5"/>
        <v>15141</v>
      </c>
      <c r="F1102" s="25">
        <v>1514120.0</v>
      </c>
      <c r="G1102" s="20" t="s">
        <v>28654</v>
      </c>
      <c r="H1102" s="25">
        <v>18.0</v>
      </c>
      <c r="I1102" s="26">
        <v>461474.0</v>
      </c>
      <c r="J1102" s="25">
        <v>12.65</v>
      </c>
      <c r="K1102" s="26">
        <v>5837646.0</v>
      </c>
      <c r="L1102" s="26">
        <v>461474.0</v>
      </c>
      <c r="M1102" s="25">
        <v>12.65</v>
      </c>
      <c r="N1102" s="25">
        <v>1.25</v>
      </c>
      <c r="O1102" s="26">
        <v>7297058.0</v>
      </c>
      <c r="P1102" s="26">
        <v>1.313579E8</v>
      </c>
      <c r="Q1102" s="26">
        <v>1.31347037E8</v>
      </c>
      <c r="R1102" s="26">
        <v>-10863.0</v>
      </c>
      <c r="S1102" s="27">
        <v>0.0</v>
      </c>
      <c r="T1102" s="20" t="str">
        <f t="array" ref="T1102">INDEX(Sheet10!D:D,MATCH(C1102&amp;E1102,INDEX(Sheet10!A:A&amp;Sheet10!B:B,0),0))</f>
        <v>15PPX</v>
      </c>
      <c r="U1102" s="20" t="str">
        <f>VLOOKUP(T1102,Sheet10!D:E,2,FALSE)</f>
        <v>Peripheral Angioplasty Proc.</v>
      </c>
      <c r="V1102" s="20"/>
      <c r="W1102" s="20"/>
      <c r="X1102" s="20"/>
      <c r="Y1102" s="20"/>
      <c r="Z1102" s="20"/>
      <c r="AA1102" s="20"/>
      <c r="AB1102" s="20"/>
      <c r="AC1102" s="20"/>
      <c r="AD1102" s="20"/>
      <c r="AE1102" s="20"/>
    </row>
    <row r="1103">
      <c r="A1103" s="20" t="str">
        <f t="shared" ref="A1103:B1103" si="1102">T1103</f>
        <v>15PNX</v>
      </c>
      <c r="B1103" s="20" t="str">
        <f t="shared" si="1102"/>
        <v>Peripheral Angioplasty Proc. w/ Stent</v>
      </c>
      <c r="C1103" s="20" t="str">
        <f t="shared" si="3"/>
        <v>2</v>
      </c>
      <c r="D1103" s="20" t="str">
        <f t="shared" si="4"/>
        <v>15</v>
      </c>
      <c r="E1103" s="20" t="str">
        <f t="shared" si="5"/>
        <v>15142</v>
      </c>
      <c r="F1103" s="25">
        <v>1514220.0</v>
      </c>
      <c r="G1103" s="20" t="s">
        <v>28666</v>
      </c>
      <c r="H1103" s="18" t="e">
        <v>#N/A</v>
      </c>
      <c r="I1103" s="26">
        <v>461474.0</v>
      </c>
      <c r="J1103" s="25">
        <v>18.64</v>
      </c>
      <c r="K1103" s="26">
        <v>8601875.0</v>
      </c>
      <c r="L1103" s="26">
        <v>461474.0</v>
      </c>
      <c r="M1103" s="25">
        <v>18.64</v>
      </c>
      <c r="N1103" s="25">
        <v>1.0</v>
      </c>
      <c r="O1103" s="26">
        <v>8601875.0</v>
      </c>
      <c r="P1103" s="18" t="e">
        <v>#N/A</v>
      </c>
      <c r="Q1103" s="18" t="e">
        <v>#N/A</v>
      </c>
      <c r="R1103" s="18" t="e">
        <v>#N/A</v>
      </c>
      <c r="S1103" s="18" t="e">
        <v>#N/A</v>
      </c>
      <c r="T1103" s="20" t="str">
        <f t="array" ref="T1103">INDEX(Sheet10!D:D,MATCH(C1103&amp;E1103,INDEX(Sheet10!A:A&amp;Sheet10!B:B,0),0))</f>
        <v>15PNX</v>
      </c>
      <c r="U1103" s="20" t="str">
        <f>VLOOKUP(T1103,Sheet10!D:E,2,FALSE)</f>
        <v>Peripheral Angioplasty Proc. w/ Stent</v>
      </c>
      <c r="V1103" s="20"/>
      <c r="W1103" s="20"/>
      <c r="X1103" s="20"/>
      <c r="Y1103" s="20"/>
      <c r="Z1103" s="20"/>
      <c r="AA1103" s="20"/>
      <c r="AB1103" s="20"/>
      <c r="AC1103" s="20"/>
      <c r="AD1103" s="20"/>
      <c r="AE1103" s="20"/>
    </row>
    <row r="1104">
      <c r="A1104" s="20" t="str">
        <f t="shared" ref="A1104:B1104" si="1103">T1104</f>
        <v>P15KX</v>
      </c>
      <c r="B1104" s="20" t="str">
        <f t="shared" si="1103"/>
        <v>Wound Debridement</v>
      </c>
      <c r="C1104" s="20" t="str">
        <f t="shared" si="3"/>
        <v>2</v>
      </c>
      <c r="D1104" s="20" t="str">
        <f t="shared" si="4"/>
        <v>15</v>
      </c>
      <c r="E1104" s="20" t="str">
        <f t="shared" si="5"/>
        <v>15151</v>
      </c>
      <c r="F1104" s="25">
        <v>1515120.0</v>
      </c>
      <c r="G1104" s="20" t="s">
        <v>28691</v>
      </c>
      <c r="H1104" s="26">
        <v>10289.0</v>
      </c>
      <c r="I1104" s="26">
        <v>461474.0</v>
      </c>
      <c r="J1104" s="25">
        <v>0.84</v>
      </c>
      <c r="K1104" s="26">
        <v>387638.0</v>
      </c>
      <c r="L1104" s="26">
        <v>461474.0</v>
      </c>
      <c r="M1104" s="25">
        <v>0.84</v>
      </c>
      <c r="N1104" s="25">
        <v>1.2</v>
      </c>
      <c r="O1104" s="26">
        <v>465166.0</v>
      </c>
      <c r="P1104" s="26">
        <v>4.7823129E9</v>
      </c>
      <c r="Q1104" s="26">
        <v>4.786090834E9</v>
      </c>
      <c r="R1104" s="26">
        <v>3777934.0</v>
      </c>
      <c r="S1104" s="27">
        <v>0.001</v>
      </c>
      <c r="T1104" s="20" t="str">
        <f t="array" ref="T1104">INDEX(Sheet10!D:D,MATCH(C1104&amp;E1104,INDEX(Sheet10!A:A&amp;Sheet10!B:B,0),0))</f>
        <v>P15KX</v>
      </c>
      <c r="U1104" s="20" t="str">
        <f>VLOOKUP(T1104,Sheet10!D:E,2,FALSE)</f>
        <v>Wound Debridement</v>
      </c>
      <c r="V1104" s="20"/>
      <c r="W1104" s="20"/>
      <c r="X1104" s="20"/>
      <c r="Y1104" s="20"/>
      <c r="Z1104" s="20"/>
      <c r="AA1104" s="20"/>
      <c r="AB1104" s="20"/>
      <c r="AC1104" s="20"/>
      <c r="AD1104" s="20"/>
      <c r="AE1104" s="20"/>
    </row>
    <row r="1105">
      <c r="A1105" s="20" t="str">
        <f t="shared" ref="A1105:B1105" si="1104">T1105</f>
        <v>P15KQ</v>
      </c>
      <c r="B1105" s="20" t="str">
        <f t="shared" si="1104"/>
        <v>Resuscitation</v>
      </c>
      <c r="C1105" s="20" t="str">
        <f t="shared" si="3"/>
        <v>2</v>
      </c>
      <c r="D1105" s="20" t="str">
        <f t="shared" si="4"/>
        <v>15</v>
      </c>
      <c r="E1105" s="20" t="str">
        <f t="shared" si="5"/>
        <v>15161</v>
      </c>
      <c r="F1105" s="25">
        <v>1516120.0</v>
      </c>
      <c r="G1105" s="20" t="s">
        <v>28698</v>
      </c>
      <c r="H1105" s="25">
        <v>630.0</v>
      </c>
      <c r="I1105" s="26">
        <v>461474.0</v>
      </c>
      <c r="J1105" s="25">
        <v>4.17</v>
      </c>
      <c r="K1105" s="26">
        <v>1924347.0</v>
      </c>
      <c r="L1105" s="26">
        <v>461474.0</v>
      </c>
      <c r="M1105" s="25">
        <v>4.17</v>
      </c>
      <c r="N1105" s="25">
        <v>1.0</v>
      </c>
      <c r="O1105" s="26">
        <v>1924347.0</v>
      </c>
      <c r="P1105" s="26">
        <v>6.656134E8</v>
      </c>
      <c r="Q1105" s="26">
        <v>1.212338345E9</v>
      </c>
      <c r="R1105" s="26">
        <v>5.46724945E8</v>
      </c>
      <c r="S1105" s="27">
        <v>0.821</v>
      </c>
      <c r="T1105" s="20" t="str">
        <f t="array" ref="T1105">INDEX(Sheet10!D:D,MATCH(C1105&amp;E1105,INDEX(Sheet10!A:A&amp;Sheet10!B:B,0),0))</f>
        <v>P15KQ</v>
      </c>
      <c r="U1105" s="20" t="str">
        <f>VLOOKUP(T1105,Sheet10!D:E,2,FALSE)</f>
        <v>Resuscitation</v>
      </c>
      <c r="V1105" s="20"/>
      <c r="W1105" s="20"/>
      <c r="X1105" s="20"/>
      <c r="Y1105" s="20"/>
      <c r="Z1105" s="20"/>
      <c r="AA1105" s="20"/>
      <c r="AB1105" s="20"/>
      <c r="AC1105" s="20"/>
      <c r="AD1105" s="20"/>
      <c r="AE1105" s="20"/>
    </row>
    <row r="1106">
      <c r="A1106" s="20" t="str">
        <f t="shared" ref="A1106:B1106" si="1105">T1106</f>
        <v>P15KS</v>
      </c>
      <c r="B1106" s="20" t="str">
        <f t="shared" si="1105"/>
        <v>Cardiovascular &amp; Vessel Proc.</v>
      </c>
      <c r="C1106" s="20" t="str">
        <f t="shared" si="3"/>
        <v>2</v>
      </c>
      <c r="D1106" s="20" t="str">
        <f t="shared" si="4"/>
        <v>15</v>
      </c>
      <c r="E1106" s="20" t="str">
        <f t="shared" si="5"/>
        <v>15181</v>
      </c>
      <c r="F1106" s="25">
        <v>1518120.0</v>
      </c>
      <c r="G1106" s="20" t="s">
        <v>28705</v>
      </c>
      <c r="H1106" s="25">
        <v>488.0</v>
      </c>
      <c r="I1106" s="26">
        <v>461474.0</v>
      </c>
      <c r="J1106" s="25">
        <v>1.8</v>
      </c>
      <c r="K1106" s="26">
        <v>830653.0</v>
      </c>
      <c r="L1106" s="26">
        <v>461474.0</v>
      </c>
      <c r="M1106" s="25">
        <v>1.8</v>
      </c>
      <c r="N1106" s="25">
        <v>1.1</v>
      </c>
      <c r="O1106" s="26">
        <v>913719.0</v>
      </c>
      <c r="P1106" s="26">
        <v>4.453148E8</v>
      </c>
      <c r="Q1106" s="26">
        <v>4.45894638E8</v>
      </c>
      <c r="R1106" s="26">
        <v>579838.0</v>
      </c>
      <c r="S1106" s="27">
        <v>0.001</v>
      </c>
      <c r="T1106" s="20" t="str">
        <f t="array" ref="T1106">INDEX(Sheet10!D:D,MATCH(C1106&amp;E1106,INDEX(Sheet10!A:A&amp;Sheet10!B:B,0),0))</f>
        <v>P15KS</v>
      </c>
      <c r="U1106" s="20" t="str">
        <f>VLOOKUP(T1106,Sheet10!D:E,2,FALSE)</f>
        <v>Cardiovascular &amp; Vessel Proc.</v>
      </c>
      <c r="V1106" s="20"/>
      <c r="W1106" s="20"/>
      <c r="X1106" s="20"/>
      <c r="Y1106" s="20"/>
      <c r="Z1106" s="20"/>
      <c r="AA1106" s="20"/>
      <c r="AB1106" s="20"/>
      <c r="AC1106" s="20"/>
      <c r="AD1106" s="20"/>
      <c r="AE1106" s="20"/>
    </row>
    <row r="1107">
      <c r="A1107" s="20" t="str">
        <f t="shared" ref="A1107:B1107" si="1106">T1107</f>
        <v>P15KV</v>
      </c>
      <c r="B1107" s="20" t="str">
        <f t="shared" si="1106"/>
        <v>Cardiovascular Function Monitoring Proc.</v>
      </c>
      <c r="C1107" s="20" t="str">
        <f t="shared" si="3"/>
        <v>2</v>
      </c>
      <c r="D1107" s="20" t="str">
        <f t="shared" si="4"/>
        <v>15</v>
      </c>
      <c r="E1107" s="20" t="str">
        <f t="shared" si="5"/>
        <v>15201</v>
      </c>
      <c r="F1107" s="25">
        <v>1520120.0</v>
      </c>
      <c r="G1107" s="20" t="s">
        <v>28714</v>
      </c>
      <c r="H1107" s="26">
        <v>43607.0</v>
      </c>
      <c r="I1107" s="26">
        <v>461474.0</v>
      </c>
      <c r="J1107" s="25">
        <v>1.13</v>
      </c>
      <c r="K1107" s="26">
        <v>521466.0</v>
      </c>
      <c r="L1107" s="26">
        <v>461474.0</v>
      </c>
      <c r="M1107" s="25">
        <v>1.13</v>
      </c>
      <c r="N1107" s="25">
        <v>1.0</v>
      </c>
      <c r="O1107" s="26">
        <v>521466.0</v>
      </c>
      <c r="P1107" s="26">
        <v>2.06302693E10</v>
      </c>
      <c r="Q1107" s="26">
        <v>2.2741415646E10</v>
      </c>
      <c r="R1107" s="26">
        <v>2.111146346E9</v>
      </c>
      <c r="S1107" s="27">
        <v>0.102</v>
      </c>
      <c r="T1107" s="20" t="str">
        <f t="array" ref="T1107">INDEX(Sheet10!D:D,MATCH(C1107&amp;E1107,INDEX(Sheet10!A:A&amp;Sheet10!B:B,0),0))</f>
        <v>P15KV</v>
      </c>
      <c r="U1107" s="20" t="str">
        <f>VLOOKUP(T1107,Sheet10!D:E,2,FALSE)</f>
        <v>Cardiovascular Function Monitoring Proc.</v>
      </c>
      <c r="V1107" s="20"/>
      <c r="W1107" s="20"/>
      <c r="X1107" s="20"/>
      <c r="Y1107" s="20"/>
      <c r="Z1107" s="20"/>
      <c r="AA1107" s="20"/>
      <c r="AB1107" s="20"/>
      <c r="AC1107" s="20"/>
      <c r="AD1107" s="20"/>
      <c r="AE1107" s="20"/>
    </row>
    <row r="1108">
      <c r="A1108" s="20" t="str">
        <f t="shared" ref="A1108:B1108" si="1107">T1108</f>
        <v>P15KT</v>
      </c>
      <c r="B1108" s="20" t="str">
        <f t="shared" si="1107"/>
        <v>Echocardiography Proc.</v>
      </c>
      <c r="C1108" s="20" t="str">
        <f t="shared" si="3"/>
        <v>2</v>
      </c>
      <c r="D1108" s="20" t="str">
        <f t="shared" si="4"/>
        <v>15</v>
      </c>
      <c r="E1108" s="20" t="str">
        <f t="shared" si="5"/>
        <v>15241</v>
      </c>
      <c r="F1108" s="25">
        <v>1524120.0</v>
      </c>
      <c r="G1108" s="20" t="s">
        <v>28720</v>
      </c>
      <c r="H1108" s="26">
        <v>895018.0</v>
      </c>
      <c r="I1108" s="26">
        <v>461474.0</v>
      </c>
      <c r="J1108" s="25">
        <v>1.33</v>
      </c>
      <c r="K1108" s="26">
        <v>613760.0</v>
      </c>
      <c r="L1108" s="26">
        <v>461474.0</v>
      </c>
      <c r="M1108" s="25">
        <v>1.33</v>
      </c>
      <c r="N1108" s="25">
        <v>0.81</v>
      </c>
      <c r="O1108" s="26">
        <v>497146.0</v>
      </c>
      <c r="P1108" s="26">
        <v>4.191678231E11</v>
      </c>
      <c r="Q1108" s="26">
        <v>4.44976199007E11</v>
      </c>
      <c r="R1108" s="26">
        <v>2.5808375907E10</v>
      </c>
      <c r="S1108" s="27">
        <v>0.062</v>
      </c>
      <c r="T1108" s="20" t="str">
        <f t="array" ref="T1108">INDEX(Sheet10!D:D,MATCH(C1108&amp;E1108,INDEX(Sheet10!A:A&amp;Sheet10!B:B,0),0))</f>
        <v>P15KT</v>
      </c>
      <c r="U1108" s="20" t="str">
        <f>VLOOKUP(T1108,Sheet10!D:E,2,FALSE)</f>
        <v>Echocardiography Proc.</v>
      </c>
      <c r="V1108" s="20"/>
      <c r="W1108" s="20"/>
      <c r="X1108" s="20"/>
      <c r="Y1108" s="20"/>
      <c r="Z1108" s="20"/>
      <c r="AA1108" s="20"/>
      <c r="AB1108" s="20"/>
      <c r="AC1108" s="20"/>
      <c r="AD1108" s="20"/>
      <c r="AE1108" s="20"/>
    </row>
    <row r="1109">
      <c r="A1109" s="20" t="str">
        <f t="shared" ref="A1109:B1109" si="1108">T1109</f>
        <v>P15KU</v>
      </c>
      <c r="B1109" s="20" t="str">
        <f t="shared" si="1108"/>
        <v>Stress Test Proc.</v>
      </c>
      <c r="C1109" s="20" t="str">
        <f t="shared" si="3"/>
        <v>2</v>
      </c>
      <c r="D1109" s="20" t="str">
        <f t="shared" si="4"/>
        <v>15</v>
      </c>
      <c r="E1109" s="20" t="str">
        <f t="shared" si="5"/>
        <v>15261</v>
      </c>
      <c r="F1109" s="25">
        <v>1526120.0</v>
      </c>
      <c r="G1109" s="20" t="s">
        <v>28726</v>
      </c>
      <c r="H1109" s="26">
        <v>115658.0</v>
      </c>
      <c r="I1109" s="26">
        <v>461474.0</v>
      </c>
      <c r="J1109" s="25">
        <v>1.03</v>
      </c>
      <c r="K1109" s="26">
        <v>475318.0</v>
      </c>
      <c r="L1109" s="26">
        <v>461474.0</v>
      </c>
      <c r="M1109" s="25">
        <v>1.03</v>
      </c>
      <c r="N1109" s="25">
        <v>1.0</v>
      </c>
      <c r="O1109" s="26">
        <v>475318.0</v>
      </c>
      <c r="P1109" s="26">
        <v>4.94598778E10</v>
      </c>
      <c r="Q1109" s="26">
        <v>5.4979080183E10</v>
      </c>
      <c r="R1109" s="26">
        <v>5.519202383E9</v>
      </c>
      <c r="S1109" s="27">
        <v>0.112</v>
      </c>
      <c r="T1109" s="20" t="str">
        <f t="array" ref="T1109">INDEX(Sheet10!D:D,MATCH(C1109&amp;E1109,INDEX(Sheet10!A:A&amp;Sheet10!B:B,0),0))</f>
        <v>P15KU</v>
      </c>
      <c r="U1109" s="20" t="str">
        <f>VLOOKUP(T1109,Sheet10!D:E,2,FALSE)</f>
        <v>Stress Test Proc.</v>
      </c>
      <c r="V1109" s="20"/>
      <c r="W1109" s="20"/>
      <c r="X1109" s="20"/>
      <c r="Y1109" s="20"/>
      <c r="Z1109" s="20"/>
      <c r="AA1109" s="20"/>
      <c r="AB1109" s="20"/>
      <c r="AC1109" s="20"/>
      <c r="AD1109" s="20"/>
      <c r="AE1109" s="20"/>
    </row>
    <row r="1110">
      <c r="A1110" s="20" t="str">
        <f t="shared" ref="A1110:B1110" si="1109">T1110</f>
        <v>~99JX</v>
      </c>
      <c r="B1110" s="20" t="str">
        <f t="shared" si="1109"/>
        <v>Nervous System Neoplasms</v>
      </c>
      <c r="C1110" s="20" t="str">
        <f t="shared" si="3"/>
        <v>2</v>
      </c>
      <c r="D1110" s="20" t="str">
        <f t="shared" si="4"/>
        <v>15</v>
      </c>
      <c r="E1110" s="20" t="str">
        <f t="shared" si="5"/>
        <v>15481</v>
      </c>
      <c r="F1110" s="25">
        <v>1548120.0</v>
      </c>
      <c r="G1110" s="20" t="s">
        <v>28736</v>
      </c>
      <c r="H1110" s="25">
        <v>7.0</v>
      </c>
      <c r="I1110" s="26">
        <v>461474.0</v>
      </c>
      <c r="J1110" s="25">
        <v>0.8</v>
      </c>
      <c r="K1110" s="26">
        <v>369179.0</v>
      </c>
      <c r="L1110" s="26">
        <v>461474.0</v>
      </c>
      <c r="M1110" s="25">
        <v>0.8</v>
      </c>
      <c r="N1110" s="25">
        <v>1.0</v>
      </c>
      <c r="O1110" s="26">
        <v>369179.0</v>
      </c>
      <c r="P1110" s="26">
        <v>1944700.0</v>
      </c>
      <c r="Q1110" s="26">
        <v>2584254.0</v>
      </c>
      <c r="R1110" s="26">
        <v>639554.0</v>
      </c>
      <c r="S1110" s="27">
        <v>0.329</v>
      </c>
      <c r="T1110" s="20" t="str">
        <f t="array" ref="T1110">INDEX(Sheet10!D:D,MATCH(C1110&amp;E1110,INDEX(Sheet10!A:A&amp;Sheet10!B:B,0),0))</f>
        <v>~99JX</v>
      </c>
      <c r="U1110" s="20" t="str">
        <f>VLOOKUP(T1110,Sheet10!D:E,2,FALSE)</f>
        <v>Nervous System Neoplasms</v>
      </c>
      <c r="V1110" s="20"/>
      <c r="W1110" s="20"/>
      <c r="X1110" s="20"/>
      <c r="Y1110" s="20"/>
      <c r="Z1110" s="20"/>
      <c r="AA1110" s="20"/>
      <c r="AB1110" s="20"/>
      <c r="AC1110" s="20"/>
      <c r="AD1110" s="20"/>
      <c r="AE1110" s="20"/>
    </row>
    <row r="1111">
      <c r="A1111" s="20" t="str">
        <f t="shared" ref="A1111:B1111" si="1110">T1111</f>
        <v>99JX</v>
      </c>
      <c r="B1111" s="20" t="str">
        <f t="shared" si="1110"/>
        <v>Nervous System Neoplasms - Follow Up</v>
      </c>
      <c r="C1111" s="20" t="str">
        <f t="shared" si="3"/>
        <v>2</v>
      </c>
      <c r="D1111" s="20" t="str">
        <f t="shared" si="4"/>
        <v>15</v>
      </c>
      <c r="E1111" s="20" t="str">
        <f t="shared" si="5"/>
        <v>15482</v>
      </c>
      <c r="F1111" s="25">
        <v>1548220.0</v>
      </c>
      <c r="G1111" s="20" t="s">
        <v>28749</v>
      </c>
      <c r="H1111" s="25">
        <v>89.0</v>
      </c>
      <c r="I1111" s="26">
        <v>461474.0</v>
      </c>
      <c r="J1111" s="25">
        <v>0.72</v>
      </c>
      <c r="K1111" s="26">
        <v>332261.0</v>
      </c>
      <c r="L1111" s="26">
        <v>461474.0</v>
      </c>
      <c r="M1111" s="25">
        <v>0.72</v>
      </c>
      <c r="N1111" s="25">
        <v>1.0</v>
      </c>
      <c r="O1111" s="26">
        <v>332261.0</v>
      </c>
      <c r="P1111" s="26">
        <v>2.31728E7</v>
      </c>
      <c r="Q1111" s="26">
        <v>2.9571254E7</v>
      </c>
      <c r="R1111" s="26">
        <v>6398454.0</v>
      </c>
      <c r="S1111" s="27">
        <v>0.276</v>
      </c>
      <c r="T1111" s="20" t="str">
        <f t="array" ref="T1111">INDEX(Sheet10!D:D,MATCH(C1111&amp;E1111,INDEX(Sheet10!A:A&amp;Sheet10!B:B,0),0))</f>
        <v>99JX</v>
      </c>
      <c r="U1111" s="20" t="str">
        <f>VLOOKUP(T1111,Sheet10!D:E,2,FALSE)</f>
        <v>Nervous System Neoplasms - Follow Up</v>
      </c>
      <c r="V1111" s="20"/>
      <c r="W1111" s="20"/>
      <c r="X1111" s="20"/>
      <c r="Y1111" s="20"/>
      <c r="Z1111" s="20"/>
      <c r="AA1111" s="20"/>
      <c r="AB1111" s="20"/>
      <c r="AC1111" s="20"/>
      <c r="AD1111" s="20"/>
      <c r="AE1111" s="20"/>
    </row>
    <row r="1112">
      <c r="A1112" s="20" t="str">
        <f t="shared" ref="A1112:B1112" si="1111">T1112</f>
        <v>98PCX</v>
      </c>
      <c r="B1112" s="20" t="str">
        <f t="shared" si="1111"/>
        <v>Nervous System Disorder w/ Multi-specialty Consultations</v>
      </c>
      <c r="C1112" s="20" t="str">
        <f t="shared" si="3"/>
        <v>2</v>
      </c>
      <c r="D1112" s="20" t="str">
        <f t="shared" si="4"/>
        <v>15</v>
      </c>
      <c r="E1112" s="20" t="str">
        <f t="shared" si="5"/>
        <v>15501</v>
      </c>
      <c r="F1112" s="25">
        <v>1550120.0</v>
      </c>
      <c r="G1112" s="20" t="s">
        <v>28760</v>
      </c>
      <c r="H1112" s="18" t="e">
        <v>#N/A</v>
      </c>
      <c r="I1112" s="26">
        <v>461474.0</v>
      </c>
      <c r="J1112" s="25">
        <v>1.18</v>
      </c>
      <c r="K1112" s="26">
        <v>544539.0</v>
      </c>
      <c r="L1112" s="26">
        <v>461474.0</v>
      </c>
      <c r="M1112" s="25">
        <v>1.18</v>
      </c>
      <c r="N1112" s="25">
        <v>1.0</v>
      </c>
      <c r="O1112" s="26">
        <v>544539.0</v>
      </c>
      <c r="P1112" s="18" t="e">
        <v>#N/A</v>
      </c>
      <c r="Q1112" s="18" t="e">
        <v>#N/A</v>
      </c>
      <c r="R1112" s="18" t="e">
        <v>#N/A</v>
      </c>
      <c r="S1112" s="18" t="e">
        <v>#N/A</v>
      </c>
      <c r="T1112" s="20" t="str">
        <f t="array" ref="T1112">INDEX(Sheet10!D:D,MATCH(C1112&amp;E1112,INDEX(Sheet10!A:A&amp;Sheet10!B:B,0),0))</f>
        <v>98PCX</v>
      </c>
      <c r="U1112" s="20" t="str">
        <f>VLOOKUP(T1112,Sheet10!D:E,2,FALSE)</f>
        <v>Nervous System Disorder w/ Multi-specialty Consultations</v>
      </c>
      <c r="V1112" s="20"/>
      <c r="W1112" s="20"/>
      <c r="X1112" s="20"/>
      <c r="Y1112" s="20"/>
      <c r="Z1112" s="20"/>
      <c r="AA1112" s="20"/>
      <c r="AB1112" s="20"/>
      <c r="AC1112" s="20"/>
      <c r="AD1112" s="20"/>
      <c r="AE1112" s="20"/>
    </row>
    <row r="1113">
      <c r="A1113" s="20" t="str">
        <f t="shared" ref="A1113:B1113" si="1112">T1113</f>
        <v>98PDX</v>
      </c>
      <c r="B1113" s="20" t="str">
        <f t="shared" si="1112"/>
        <v>Nervous System Disorder w/ Multi-specialty Consultations - Pre Op</v>
      </c>
      <c r="C1113" s="20" t="str">
        <f t="shared" si="3"/>
        <v>2</v>
      </c>
      <c r="D1113" s="20" t="str">
        <f t="shared" si="4"/>
        <v>15</v>
      </c>
      <c r="E1113" s="20" t="str">
        <f t="shared" si="5"/>
        <v>15502</v>
      </c>
      <c r="F1113" s="25">
        <v>1550220.0</v>
      </c>
      <c r="G1113" s="20" t="s">
        <v>28765</v>
      </c>
      <c r="H1113" s="18" t="e">
        <v>#N/A</v>
      </c>
      <c r="I1113" s="26">
        <v>461474.0</v>
      </c>
      <c r="J1113" s="25">
        <v>0.99</v>
      </c>
      <c r="K1113" s="26">
        <v>456859.0</v>
      </c>
      <c r="L1113" s="26">
        <v>461474.0</v>
      </c>
      <c r="M1113" s="25">
        <v>0.99</v>
      </c>
      <c r="N1113" s="25">
        <v>1.0</v>
      </c>
      <c r="O1113" s="26">
        <v>456859.0</v>
      </c>
      <c r="P1113" s="18" t="e">
        <v>#N/A</v>
      </c>
      <c r="Q1113" s="18" t="e">
        <v>#N/A</v>
      </c>
      <c r="R1113" s="18" t="e">
        <v>#N/A</v>
      </c>
      <c r="S1113" s="18" t="e">
        <v>#N/A</v>
      </c>
      <c r="T1113" s="20" t="str">
        <f t="array" ref="T1113">INDEX(Sheet10!D:D,MATCH(C1113&amp;E1113,INDEX(Sheet10!A:A&amp;Sheet10!B:B,0),0))</f>
        <v>98PDX</v>
      </c>
      <c r="U1113" s="20" t="str">
        <f>VLOOKUP(T1113,Sheet10!D:E,2,FALSE)</f>
        <v>Nervous System Disorder w/ Multi-specialty Consultations - Pre Op</v>
      </c>
      <c r="V1113" s="20"/>
      <c r="W1113" s="20"/>
      <c r="X1113" s="20"/>
      <c r="Y1113" s="20"/>
      <c r="Z1113" s="20"/>
      <c r="AA1113" s="20"/>
      <c r="AB1113" s="20"/>
      <c r="AC1113" s="20"/>
      <c r="AD1113" s="20"/>
      <c r="AE1113" s="20"/>
    </row>
    <row r="1114">
      <c r="A1114" s="20" t="str">
        <f t="shared" ref="A1114:B1114" si="1113">T1114</f>
        <v>~99JX</v>
      </c>
      <c r="B1114" s="20" t="str">
        <f t="shared" si="1113"/>
        <v>Nervous System Neoplasms</v>
      </c>
      <c r="C1114" s="20" t="str">
        <f t="shared" si="3"/>
        <v>2</v>
      </c>
      <c r="D1114" s="20" t="str">
        <f t="shared" si="4"/>
        <v>15</v>
      </c>
      <c r="E1114" s="20" t="str">
        <f t="shared" si="5"/>
        <v>15601</v>
      </c>
      <c r="F1114" s="25">
        <v>1560120.0</v>
      </c>
      <c r="G1114" s="20" t="s">
        <v>28774</v>
      </c>
      <c r="H1114" s="26">
        <v>818878.0</v>
      </c>
      <c r="I1114" s="26">
        <v>461474.0</v>
      </c>
      <c r="J1114" s="25">
        <v>0.72</v>
      </c>
      <c r="K1114" s="26">
        <v>332261.0</v>
      </c>
      <c r="L1114" s="26">
        <v>461474.0</v>
      </c>
      <c r="M1114" s="25">
        <v>0.72</v>
      </c>
      <c r="N1114" s="25">
        <v>0.89</v>
      </c>
      <c r="O1114" s="26">
        <v>295713.0</v>
      </c>
      <c r="P1114" s="26">
        <v>2.28507924035E11</v>
      </c>
      <c r="Q1114" s="26">
        <v>2.42779815816E11</v>
      </c>
      <c r="R1114" s="26">
        <v>1.4271891781E10</v>
      </c>
      <c r="S1114" s="27">
        <v>0.062</v>
      </c>
      <c r="T1114" s="20" t="str">
        <f t="array" ref="T1114">INDEX(Sheet10!D:D,MATCH(C1114&amp;E1114,INDEX(Sheet10!A:A&amp;Sheet10!B:B,0),0))</f>
        <v>~99JX</v>
      </c>
      <c r="U1114" s="20" t="str">
        <f>VLOOKUP(T1114,Sheet10!D:E,2,FALSE)</f>
        <v>Nervous System Neoplasms</v>
      </c>
      <c r="V1114" s="20"/>
      <c r="W1114" s="20"/>
      <c r="X1114" s="20"/>
      <c r="Y1114" s="20"/>
      <c r="Z1114" s="20"/>
      <c r="AA1114" s="20"/>
      <c r="AB1114" s="20"/>
      <c r="AC1114" s="20"/>
      <c r="AD1114" s="20"/>
      <c r="AE1114" s="20"/>
    </row>
    <row r="1115">
      <c r="A1115" s="20" t="str">
        <f t="shared" ref="A1115:B1115" si="1114">T1115</f>
        <v>99GX</v>
      </c>
      <c r="B1115" s="20" t="str">
        <f t="shared" si="1114"/>
        <v>Chronic Nervous System Disorders</v>
      </c>
      <c r="C1115" s="20" t="str">
        <f t="shared" si="3"/>
        <v>2</v>
      </c>
      <c r="D1115" s="20" t="str">
        <f t="shared" si="4"/>
        <v>15</v>
      </c>
      <c r="E1115" s="20" t="str">
        <f t="shared" si="5"/>
        <v>15602</v>
      </c>
      <c r="F1115" s="25">
        <v>1560220.0</v>
      </c>
      <c r="G1115" s="20" t="s">
        <v>28784</v>
      </c>
      <c r="H1115" s="26">
        <v>1.3408928E7</v>
      </c>
      <c r="I1115" s="26">
        <v>461474.0</v>
      </c>
      <c r="J1115" s="25">
        <v>0.64</v>
      </c>
      <c r="K1115" s="26">
        <v>295343.0</v>
      </c>
      <c r="L1115" s="26">
        <v>461474.0</v>
      </c>
      <c r="M1115" s="25">
        <v>0.64</v>
      </c>
      <c r="N1115" s="25">
        <v>0.75</v>
      </c>
      <c r="O1115" s="26">
        <v>221508.0</v>
      </c>
      <c r="P1115" s="26">
        <v>2.806546969275E12</v>
      </c>
      <c r="Q1115" s="26">
        <v>2.973786740024E12</v>
      </c>
      <c r="R1115" s="26">
        <v>1.67239770749E11</v>
      </c>
      <c r="S1115" s="27">
        <v>0.06</v>
      </c>
      <c r="T1115" s="20" t="str">
        <f t="array" ref="T1115">INDEX(Sheet10!D:D,MATCH(C1115&amp;E1115,INDEX(Sheet10!A:A&amp;Sheet10!B:B,0),0))</f>
        <v>99GX</v>
      </c>
      <c r="U1115" s="20" t="str">
        <f>VLOOKUP(T1115,Sheet10!D:E,2,FALSE)</f>
        <v>Chronic Nervous System Disorders</v>
      </c>
      <c r="V1115" s="20"/>
      <c r="W1115" s="20"/>
      <c r="X1115" s="20"/>
      <c r="Y1115" s="20"/>
      <c r="Z1115" s="20"/>
      <c r="AA1115" s="20"/>
      <c r="AB1115" s="20"/>
      <c r="AC1115" s="20"/>
      <c r="AD1115" s="20"/>
      <c r="AE1115" s="20"/>
    </row>
    <row r="1116">
      <c r="A1116" s="20" t="str">
        <f t="shared" ref="A1116:B1116" si="1115">T1116</f>
        <v>~99GX</v>
      </c>
      <c r="B1116" s="20" t="str">
        <f t="shared" si="1115"/>
        <v>Acute Nervous System Disorders</v>
      </c>
      <c r="C1116" s="20" t="str">
        <f t="shared" si="3"/>
        <v>2</v>
      </c>
      <c r="D1116" s="20" t="str">
        <f t="shared" si="4"/>
        <v>15</v>
      </c>
      <c r="E1116" s="20" t="str">
        <f t="shared" si="5"/>
        <v>15611</v>
      </c>
      <c r="F1116" s="25">
        <v>1561120.0</v>
      </c>
      <c r="G1116" s="20" t="s">
        <v>28799</v>
      </c>
      <c r="H1116" s="26">
        <v>179549.0</v>
      </c>
      <c r="I1116" s="26">
        <v>461474.0</v>
      </c>
      <c r="J1116" s="25">
        <v>0.91</v>
      </c>
      <c r="K1116" s="26">
        <v>419941.0</v>
      </c>
      <c r="L1116" s="26">
        <v>461474.0</v>
      </c>
      <c r="M1116" s="25">
        <v>0.91</v>
      </c>
      <c r="N1116" s="25">
        <v>1.0</v>
      </c>
      <c r="O1116" s="26">
        <v>419941.0</v>
      </c>
      <c r="P1116" s="26">
        <v>5.052482849E10</v>
      </c>
      <c r="Q1116" s="26">
        <v>7.5411136876E10</v>
      </c>
      <c r="R1116" s="26">
        <v>2.4886308386E10</v>
      </c>
      <c r="S1116" s="27">
        <v>0.493</v>
      </c>
      <c r="T1116" s="20" t="str">
        <f t="array" ref="T1116">INDEX(Sheet10!D:D,MATCH(C1116&amp;E1116,INDEX(Sheet10!A:A&amp;Sheet10!B:B,0),0))</f>
        <v>~99GX</v>
      </c>
      <c r="U1116" s="20" t="str">
        <f>VLOOKUP(T1116,Sheet10!D:E,2,FALSE)</f>
        <v>Acute Nervous System Disorders</v>
      </c>
      <c r="V1116" s="20"/>
      <c r="W1116" s="20"/>
      <c r="X1116" s="20"/>
      <c r="Y1116" s="20"/>
      <c r="Z1116" s="20"/>
      <c r="AA1116" s="20"/>
      <c r="AB1116" s="20"/>
      <c r="AC1116" s="20"/>
      <c r="AD1116" s="20"/>
      <c r="AE1116" s="20"/>
    </row>
    <row r="1117">
      <c r="A1117" s="20" t="str">
        <f t="shared" ref="A1117:B1117" si="1116">T1117</f>
        <v>~99GX</v>
      </c>
      <c r="B1117" s="20" t="str">
        <f t="shared" si="1116"/>
        <v>Acute Nervous System Disorders</v>
      </c>
      <c r="C1117" s="20" t="str">
        <f t="shared" si="3"/>
        <v>2</v>
      </c>
      <c r="D1117" s="20" t="str">
        <f t="shared" si="4"/>
        <v>15</v>
      </c>
      <c r="E1117" s="20" t="str">
        <f t="shared" si="5"/>
        <v>15612</v>
      </c>
      <c r="F1117" s="25">
        <v>1561220.0</v>
      </c>
      <c r="G1117" s="20" t="s">
        <v>28810</v>
      </c>
      <c r="H1117" s="26">
        <v>171792.0</v>
      </c>
      <c r="I1117" s="26">
        <v>461474.0</v>
      </c>
      <c r="J1117" s="25">
        <v>0.73</v>
      </c>
      <c r="K1117" s="26">
        <v>336876.0</v>
      </c>
      <c r="L1117" s="26">
        <v>461474.0</v>
      </c>
      <c r="M1117" s="25">
        <v>0.73</v>
      </c>
      <c r="N1117" s="25">
        <v>1.0</v>
      </c>
      <c r="O1117" s="26">
        <v>336876.0</v>
      </c>
      <c r="P1117" s="26">
        <v>3.8013392205E10</v>
      </c>
      <c r="Q1117" s="26">
        <v>5.7904797654E10</v>
      </c>
      <c r="R1117" s="26">
        <v>1.9891405449E10</v>
      </c>
      <c r="S1117" s="27">
        <v>0.523</v>
      </c>
      <c r="T1117" s="20" t="str">
        <f t="array" ref="T1117">INDEX(Sheet10!D:D,MATCH(C1117&amp;E1117,INDEX(Sheet10!A:A&amp;Sheet10!B:B,0),0))</f>
        <v>~99GX</v>
      </c>
      <c r="U1117" s="20" t="str">
        <f>VLOOKUP(T1117,Sheet10!D:E,2,FALSE)</f>
        <v>Acute Nervous System Disorders</v>
      </c>
      <c r="V1117" s="20"/>
      <c r="W1117" s="20"/>
      <c r="X1117" s="20"/>
      <c r="Y1117" s="20"/>
      <c r="Z1117" s="20"/>
      <c r="AA1117" s="20"/>
      <c r="AB1117" s="20"/>
      <c r="AC1117" s="20"/>
      <c r="AD1117" s="20"/>
      <c r="AE1117" s="20"/>
    </row>
    <row r="1118">
      <c r="A1118" s="20" t="str">
        <f t="shared" ref="A1118:B1118" si="1117">T1118</f>
        <v>P16LC</v>
      </c>
      <c r="B1118" s="20" t="str">
        <f t="shared" si="1117"/>
        <v>Large Intestine Proc.</v>
      </c>
      <c r="C1118" s="20" t="str">
        <f t="shared" si="3"/>
        <v>2</v>
      </c>
      <c r="D1118" s="20" t="str">
        <f t="shared" si="4"/>
        <v>16</v>
      </c>
      <c r="E1118" s="20" t="str">
        <f t="shared" si="5"/>
        <v>16021</v>
      </c>
      <c r="F1118" s="25">
        <v>1602120.0</v>
      </c>
      <c r="G1118" s="20" t="s">
        <v>1298</v>
      </c>
      <c r="H1118" s="25">
        <v>152.0</v>
      </c>
      <c r="I1118" s="26">
        <v>461474.0</v>
      </c>
      <c r="J1118" s="25">
        <v>5.5</v>
      </c>
      <c r="K1118" s="26">
        <v>2538107.0</v>
      </c>
      <c r="L1118" s="26">
        <v>461474.0</v>
      </c>
      <c r="M1118" s="25">
        <v>5.5</v>
      </c>
      <c r="N1118" s="25">
        <v>1.0</v>
      </c>
      <c r="O1118" s="26">
        <v>2538107.0</v>
      </c>
      <c r="P1118" s="26">
        <v>3.294297E8</v>
      </c>
      <c r="Q1118" s="26">
        <v>3.85792264E8</v>
      </c>
      <c r="R1118" s="26">
        <v>5.6362564E7</v>
      </c>
      <c r="S1118" s="27">
        <v>0.171</v>
      </c>
      <c r="T1118" s="20" t="str">
        <f t="array" ref="T1118">INDEX(Sheet10!D:D,MATCH(C1118&amp;E1118,INDEX(Sheet10!A:A&amp;Sheet10!B:B,0),0))</f>
        <v>P16LC</v>
      </c>
      <c r="U1118" s="20" t="str">
        <f>VLOOKUP(T1118,Sheet10!D:E,2,FALSE)</f>
        <v>Large Intestine Proc.</v>
      </c>
      <c r="V1118" s="20"/>
      <c r="W1118" s="20"/>
      <c r="X1118" s="20"/>
      <c r="Y1118" s="20"/>
      <c r="Z1118" s="20"/>
      <c r="AA1118" s="20"/>
      <c r="AB1118" s="20"/>
      <c r="AC1118" s="20"/>
      <c r="AD1118" s="20"/>
      <c r="AE1118" s="20"/>
    </row>
    <row r="1119">
      <c r="A1119" s="20" t="str">
        <f t="shared" ref="A1119:B1119" si="1118">T1119</f>
        <v>P16KU</v>
      </c>
      <c r="B1119" s="20" t="str">
        <f t="shared" si="1118"/>
        <v>Endoscopy of Upper Gastrointestinal Major Proc.</v>
      </c>
      <c r="C1119" s="20" t="str">
        <f t="shared" si="3"/>
        <v>2</v>
      </c>
      <c r="D1119" s="20" t="str">
        <f t="shared" si="4"/>
        <v>16</v>
      </c>
      <c r="E1119" s="20" t="str">
        <f t="shared" si="5"/>
        <v>16031</v>
      </c>
      <c r="F1119" s="25">
        <v>1603120.0</v>
      </c>
      <c r="G1119" s="20" t="s">
        <v>1076</v>
      </c>
      <c r="H1119" s="25">
        <v>498.0</v>
      </c>
      <c r="I1119" s="26">
        <v>461474.0</v>
      </c>
      <c r="J1119" s="25">
        <v>4.7</v>
      </c>
      <c r="K1119" s="26">
        <v>2168928.0</v>
      </c>
      <c r="L1119" s="26">
        <v>461474.0</v>
      </c>
      <c r="M1119" s="25">
        <v>4.7</v>
      </c>
      <c r="N1119" s="25">
        <v>1.0</v>
      </c>
      <c r="O1119" s="26">
        <v>2168928.0</v>
      </c>
      <c r="P1119" s="26">
        <v>1.0199722E9</v>
      </c>
      <c r="Q1119" s="26">
        <v>1.080126044E9</v>
      </c>
      <c r="R1119" s="26">
        <v>6.0153844E7</v>
      </c>
      <c r="S1119" s="27">
        <v>0.059</v>
      </c>
      <c r="T1119" s="20" t="str">
        <f t="array" ref="T1119">INDEX(Sheet10!D:D,MATCH(C1119&amp;E1119,INDEX(Sheet10!A:A&amp;Sheet10!B:B,0),0))</f>
        <v>P16KU</v>
      </c>
      <c r="U1119" s="20" t="str">
        <f>VLOOKUP(T1119,Sheet10!D:E,2,FALSE)</f>
        <v>Endoscopy of Upper Gastrointestinal Major Proc.</v>
      </c>
      <c r="V1119" s="20"/>
      <c r="W1119" s="20"/>
      <c r="X1119" s="20"/>
      <c r="Y1119" s="20"/>
      <c r="Z1119" s="20"/>
      <c r="AA1119" s="20"/>
      <c r="AB1119" s="20"/>
      <c r="AC1119" s="20"/>
      <c r="AD1119" s="20"/>
      <c r="AE1119" s="20"/>
    </row>
    <row r="1120">
      <c r="A1120" s="20" t="str">
        <f t="shared" ref="A1120:B1120" si="1119">T1120</f>
        <v>P16KT</v>
      </c>
      <c r="B1120" s="20" t="str">
        <f t="shared" si="1119"/>
        <v>Colonoscopy Proc.</v>
      </c>
      <c r="C1120" s="20" t="str">
        <f t="shared" si="3"/>
        <v>2</v>
      </c>
      <c r="D1120" s="20" t="str">
        <f t="shared" si="4"/>
        <v>16</v>
      </c>
      <c r="E1120" s="20" t="str">
        <f t="shared" si="5"/>
        <v>16051</v>
      </c>
      <c r="F1120" s="25">
        <v>1605120.0</v>
      </c>
      <c r="G1120" s="20" t="s">
        <v>1081</v>
      </c>
      <c r="H1120" s="26">
        <v>16924.0</v>
      </c>
      <c r="I1120" s="26">
        <v>461474.0</v>
      </c>
      <c r="J1120" s="25">
        <v>3.39</v>
      </c>
      <c r="K1120" s="26">
        <v>1564397.0</v>
      </c>
      <c r="L1120" s="26">
        <v>461474.0</v>
      </c>
      <c r="M1120" s="25">
        <v>3.39</v>
      </c>
      <c r="N1120" s="25">
        <v>1.52</v>
      </c>
      <c r="O1120" s="26">
        <v>2377883.0</v>
      </c>
      <c r="P1120" s="26">
        <v>4.02613464E10</v>
      </c>
      <c r="Q1120" s="26">
        <v>4.0244292521E10</v>
      </c>
      <c r="R1120" s="26">
        <v>-1.7053879E7</v>
      </c>
      <c r="S1120" s="27">
        <v>0.0</v>
      </c>
      <c r="T1120" s="20" t="str">
        <f t="array" ref="T1120">INDEX(Sheet10!D:D,MATCH(C1120&amp;E1120,INDEX(Sheet10!A:A&amp;Sheet10!B:B,0),0))</f>
        <v>P16KT</v>
      </c>
      <c r="U1120" s="20" t="str">
        <f>VLOOKUP(T1120,Sheet10!D:E,2,FALSE)</f>
        <v>Colonoscopy Proc.</v>
      </c>
      <c r="V1120" s="20"/>
      <c r="W1120" s="20"/>
      <c r="X1120" s="20"/>
      <c r="Y1120" s="20"/>
      <c r="Z1120" s="20"/>
      <c r="AA1120" s="20"/>
      <c r="AB1120" s="20"/>
      <c r="AC1120" s="20"/>
      <c r="AD1120" s="20"/>
      <c r="AE1120" s="20"/>
    </row>
    <row r="1121">
      <c r="A1121" s="20" t="str">
        <f t="shared" ref="A1121:B1121" si="1120">T1121</f>
        <v>P16KX</v>
      </c>
      <c r="B1121" s="20" t="str">
        <f t="shared" si="1120"/>
        <v>Major Biopsy for Digestive System</v>
      </c>
      <c r="C1121" s="20" t="str">
        <f t="shared" si="3"/>
        <v>2</v>
      </c>
      <c r="D1121" s="20" t="str">
        <f t="shared" si="4"/>
        <v>16</v>
      </c>
      <c r="E1121" s="20" t="str">
        <f t="shared" si="5"/>
        <v>16061</v>
      </c>
      <c r="F1121" s="25">
        <v>1606120.0</v>
      </c>
      <c r="G1121" s="20" t="s">
        <v>1087</v>
      </c>
      <c r="H1121" s="26">
        <v>5563.0</v>
      </c>
      <c r="I1121" s="26">
        <v>461474.0</v>
      </c>
      <c r="J1121" s="25">
        <v>4.12</v>
      </c>
      <c r="K1121" s="26">
        <v>1901273.0</v>
      </c>
      <c r="L1121" s="26">
        <v>461474.0</v>
      </c>
      <c r="M1121" s="25">
        <v>4.12</v>
      </c>
      <c r="N1121" s="25">
        <v>1.29</v>
      </c>
      <c r="O1121" s="26">
        <v>2452642.0</v>
      </c>
      <c r="P1121" s="26">
        <v>1.35963807E10</v>
      </c>
      <c r="Q1121" s="26">
        <v>1.3644047531E10</v>
      </c>
      <c r="R1121" s="26">
        <v>4.7666831E7</v>
      </c>
      <c r="S1121" s="27">
        <v>0.004</v>
      </c>
      <c r="T1121" s="20" t="str">
        <f t="array" ref="T1121">INDEX(Sheet10!D:D,MATCH(C1121&amp;E1121,INDEX(Sheet10!A:A&amp;Sheet10!B:B,0),0))</f>
        <v>P16KX</v>
      </c>
      <c r="U1121" s="20" t="str">
        <f>VLOOKUP(T1121,Sheet10!D:E,2,FALSE)</f>
        <v>Major Biopsy for Digestive System</v>
      </c>
      <c r="V1121" s="20"/>
      <c r="W1121" s="20"/>
      <c r="X1121" s="20"/>
      <c r="Y1121" s="20"/>
      <c r="Z1121" s="20"/>
      <c r="AA1121" s="20"/>
      <c r="AB1121" s="20"/>
      <c r="AC1121" s="20"/>
      <c r="AD1121" s="20"/>
      <c r="AE1121" s="20"/>
    </row>
    <row r="1122">
      <c r="A1122" s="20" t="str">
        <f t="shared" ref="A1122:B1122" si="1121">T1122</f>
        <v>P16KY</v>
      </c>
      <c r="B1122" s="20" t="str">
        <f t="shared" si="1121"/>
        <v>Moderate Biopsy for Digestive System</v>
      </c>
      <c r="C1122" s="20" t="str">
        <f t="shared" si="3"/>
        <v>2</v>
      </c>
      <c r="D1122" s="20" t="str">
        <f t="shared" si="4"/>
        <v>16</v>
      </c>
      <c r="E1122" s="20" t="str">
        <f t="shared" si="5"/>
        <v>16071</v>
      </c>
      <c r="F1122" s="25">
        <v>1607120.0</v>
      </c>
      <c r="G1122" s="20" t="s">
        <v>1096</v>
      </c>
      <c r="H1122" s="26">
        <v>12983.0</v>
      </c>
      <c r="I1122" s="26">
        <v>461474.0</v>
      </c>
      <c r="J1122" s="25">
        <v>3.31</v>
      </c>
      <c r="K1122" s="26">
        <v>1527479.0</v>
      </c>
      <c r="L1122" s="26">
        <v>461474.0</v>
      </c>
      <c r="M1122" s="25">
        <v>3.31</v>
      </c>
      <c r="N1122" s="25">
        <v>1.0</v>
      </c>
      <c r="O1122" s="26">
        <v>1527479.0</v>
      </c>
      <c r="P1122" s="26">
        <v>1.92830038E10</v>
      </c>
      <c r="Q1122" s="26">
        <v>1.9831259078E10</v>
      </c>
      <c r="R1122" s="26">
        <v>5.48255278E8</v>
      </c>
      <c r="S1122" s="27">
        <v>0.028</v>
      </c>
      <c r="T1122" s="20" t="str">
        <f t="array" ref="T1122">INDEX(Sheet10!D:D,MATCH(C1122&amp;E1122,INDEX(Sheet10!A:A&amp;Sheet10!B:B,0),0))</f>
        <v>P16KY</v>
      </c>
      <c r="U1122" s="20" t="str">
        <f>VLOOKUP(T1122,Sheet10!D:E,2,FALSE)</f>
        <v>Moderate Biopsy for Digestive System</v>
      </c>
      <c r="V1122" s="20"/>
      <c r="W1122" s="20"/>
      <c r="X1122" s="20"/>
      <c r="Y1122" s="20"/>
      <c r="Z1122" s="20"/>
      <c r="AA1122" s="20"/>
      <c r="AB1122" s="20"/>
      <c r="AC1122" s="20"/>
      <c r="AD1122" s="20"/>
      <c r="AE1122" s="20"/>
    </row>
    <row r="1123">
      <c r="A1123" s="20" t="str">
        <f t="shared" ref="A1123:B1123" si="1122">T1123</f>
        <v>P16KV</v>
      </c>
      <c r="B1123" s="20" t="str">
        <f t="shared" si="1122"/>
        <v>Endoscopy of Upper Gastrointestinal Minor Proc.</v>
      </c>
      <c r="C1123" s="20" t="str">
        <f t="shared" si="3"/>
        <v>2</v>
      </c>
      <c r="D1123" s="20" t="str">
        <f t="shared" si="4"/>
        <v>16</v>
      </c>
      <c r="E1123" s="20" t="str">
        <f t="shared" si="5"/>
        <v>16101</v>
      </c>
      <c r="F1123" s="25">
        <v>1610120.0</v>
      </c>
      <c r="G1123" s="20" t="s">
        <v>1108</v>
      </c>
      <c r="H1123" s="26">
        <v>22358.0</v>
      </c>
      <c r="I1123" s="26">
        <v>461474.0</v>
      </c>
      <c r="J1123" s="25">
        <v>2.56</v>
      </c>
      <c r="K1123" s="26">
        <v>1181373.0</v>
      </c>
      <c r="L1123" s="26">
        <v>461474.0</v>
      </c>
      <c r="M1123" s="25">
        <v>2.56</v>
      </c>
      <c r="N1123" s="25">
        <v>1.27</v>
      </c>
      <c r="O1123" s="26">
        <v>1500344.0</v>
      </c>
      <c r="P1123" s="26">
        <v>3.35030974E10</v>
      </c>
      <c r="Q1123" s="26">
        <v>3.3544697162E10</v>
      </c>
      <c r="R1123" s="26">
        <v>4.1599762E7</v>
      </c>
      <c r="S1123" s="27">
        <v>0.001</v>
      </c>
      <c r="T1123" s="20" t="str">
        <f t="array" ref="T1123">INDEX(Sheet10!D:D,MATCH(C1123&amp;E1123,INDEX(Sheet10!A:A&amp;Sheet10!B:B,0),0))</f>
        <v>P16KV</v>
      </c>
      <c r="U1123" s="20" t="str">
        <f>VLOOKUP(T1123,Sheet10!D:E,2,FALSE)</f>
        <v>Endoscopy of Upper Gastrointestinal Minor Proc.</v>
      </c>
      <c r="V1123" s="20"/>
      <c r="W1123" s="20"/>
      <c r="X1123" s="20"/>
      <c r="Y1123" s="20"/>
      <c r="Z1123" s="20"/>
      <c r="AA1123" s="20"/>
      <c r="AB1123" s="20"/>
      <c r="AC1123" s="20"/>
      <c r="AD1123" s="20"/>
      <c r="AE1123" s="20"/>
    </row>
    <row r="1124">
      <c r="A1124" s="20" t="str">
        <f t="shared" ref="A1124:B1124" si="1123">T1124</f>
        <v>P16KE</v>
      </c>
      <c r="B1124" s="20" t="str">
        <f t="shared" si="1123"/>
        <v>Hernia Proc.</v>
      </c>
      <c r="C1124" s="20" t="str">
        <f t="shared" si="3"/>
        <v>2</v>
      </c>
      <c r="D1124" s="20" t="str">
        <f t="shared" si="4"/>
        <v>16</v>
      </c>
      <c r="E1124" s="20" t="str">
        <f t="shared" si="5"/>
        <v>16111</v>
      </c>
      <c r="F1124" s="25">
        <v>1611120.0</v>
      </c>
      <c r="G1124" s="20" t="s">
        <v>1112</v>
      </c>
      <c r="H1124" s="25">
        <v>86.0</v>
      </c>
      <c r="I1124" s="26">
        <v>461474.0</v>
      </c>
      <c r="J1124" s="25">
        <v>1.61</v>
      </c>
      <c r="K1124" s="26">
        <v>742973.0</v>
      </c>
      <c r="L1124" s="26">
        <v>461474.0</v>
      </c>
      <c r="M1124" s="25">
        <v>1.61</v>
      </c>
      <c r="N1124" s="25">
        <v>1.0</v>
      </c>
      <c r="O1124" s="26">
        <v>742973.0</v>
      </c>
      <c r="P1124" s="26">
        <v>5.56824E7</v>
      </c>
      <c r="Q1124" s="26">
        <v>6.389569E7</v>
      </c>
      <c r="R1124" s="26">
        <v>8213290.0</v>
      </c>
      <c r="S1124" s="27">
        <v>0.148</v>
      </c>
      <c r="T1124" s="20" t="str">
        <f t="array" ref="T1124">INDEX(Sheet10!D:D,MATCH(C1124&amp;E1124,INDEX(Sheet10!A:A&amp;Sheet10!B:B,0),0))</f>
        <v>P16KE</v>
      </c>
      <c r="U1124" s="20" t="str">
        <f>VLOOKUP(T1124,Sheet10!D:E,2,FALSE)</f>
        <v>Hernia Proc.</v>
      </c>
      <c r="V1124" s="20"/>
      <c r="W1124" s="20"/>
      <c r="X1124" s="20"/>
      <c r="Y1124" s="20"/>
      <c r="Z1124" s="20"/>
      <c r="AA1124" s="20"/>
      <c r="AB1124" s="20"/>
      <c r="AC1124" s="20"/>
      <c r="AD1124" s="20"/>
      <c r="AE1124" s="20"/>
    </row>
    <row r="1125">
      <c r="A1125" s="20" t="str">
        <f t="shared" ref="A1125:B1125" si="1124">T1125</f>
        <v>P16KZ</v>
      </c>
      <c r="B1125" s="20" t="str">
        <f t="shared" si="1124"/>
        <v>Minor Biopsy for Digestive System</v>
      </c>
      <c r="C1125" s="20" t="str">
        <f t="shared" si="3"/>
        <v>2</v>
      </c>
      <c r="D1125" s="20" t="str">
        <f t="shared" si="4"/>
        <v>16</v>
      </c>
      <c r="E1125" s="20" t="str">
        <f t="shared" si="5"/>
        <v>16131</v>
      </c>
      <c r="F1125" s="25">
        <v>1613120.0</v>
      </c>
      <c r="G1125" s="20" t="s">
        <v>1114</v>
      </c>
      <c r="H1125" s="25">
        <v>170.0</v>
      </c>
      <c r="I1125" s="26">
        <v>461474.0</v>
      </c>
      <c r="J1125" s="25">
        <v>2.59</v>
      </c>
      <c r="K1125" s="26">
        <v>1195218.0</v>
      </c>
      <c r="L1125" s="26">
        <v>461474.0</v>
      </c>
      <c r="M1125" s="25">
        <v>2.59</v>
      </c>
      <c r="N1125" s="25">
        <v>1.0</v>
      </c>
      <c r="O1125" s="26">
        <v>1195218.0</v>
      </c>
      <c r="P1125" s="26">
        <v>1.166402E8</v>
      </c>
      <c r="Q1125" s="26">
        <v>2.03187002E8</v>
      </c>
      <c r="R1125" s="26">
        <v>8.6546802E7</v>
      </c>
      <c r="S1125" s="27">
        <v>0.742</v>
      </c>
      <c r="T1125" s="20" t="str">
        <f t="array" ref="T1125">INDEX(Sheet10!D:D,MATCH(C1125&amp;E1125,INDEX(Sheet10!A:A&amp;Sheet10!B:B,0),0))</f>
        <v>P16KZ</v>
      </c>
      <c r="U1125" s="20" t="str">
        <f>VLOOKUP(T1125,Sheet10!D:E,2,FALSE)</f>
        <v>Minor Biopsy for Digestive System</v>
      </c>
      <c r="V1125" s="20"/>
      <c r="W1125" s="20"/>
      <c r="X1125" s="20"/>
      <c r="Y1125" s="20"/>
      <c r="Z1125" s="20"/>
      <c r="AA1125" s="20"/>
      <c r="AB1125" s="20"/>
      <c r="AC1125" s="20"/>
      <c r="AD1125" s="20"/>
      <c r="AE1125" s="20"/>
    </row>
    <row r="1126">
      <c r="A1126" s="20" t="str">
        <f t="shared" ref="A1126:B1126" si="1125">T1126</f>
        <v>P16KM</v>
      </c>
      <c r="B1126" s="20" t="str">
        <f t="shared" si="1125"/>
        <v>Hemorrhoid Proc.</v>
      </c>
      <c r="C1126" s="20" t="str">
        <f t="shared" si="3"/>
        <v>2</v>
      </c>
      <c r="D1126" s="20" t="str">
        <f t="shared" si="4"/>
        <v>16</v>
      </c>
      <c r="E1126" s="20" t="str">
        <f t="shared" si="5"/>
        <v>16141</v>
      </c>
      <c r="F1126" s="25">
        <v>1614120.0</v>
      </c>
      <c r="G1126" s="20" t="s">
        <v>1116</v>
      </c>
      <c r="H1126" s="25">
        <v>115.0</v>
      </c>
      <c r="I1126" s="26">
        <v>461474.0</v>
      </c>
      <c r="J1126" s="25">
        <v>2.0</v>
      </c>
      <c r="K1126" s="26">
        <v>922948.0</v>
      </c>
      <c r="L1126" s="26">
        <v>461474.0</v>
      </c>
      <c r="M1126" s="25">
        <v>2.0</v>
      </c>
      <c r="N1126" s="25">
        <v>1.0</v>
      </c>
      <c r="O1126" s="26">
        <v>922948.0</v>
      </c>
      <c r="P1126" s="26">
        <v>9.10131E7</v>
      </c>
      <c r="Q1126" s="26">
        <v>1.0613902E8</v>
      </c>
      <c r="R1126" s="26">
        <v>1.512592E7</v>
      </c>
      <c r="S1126" s="27">
        <v>0.166</v>
      </c>
      <c r="T1126" s="20" t="str">
        <f t="array" ref="T1126">INDEX(Sheet10!D:D,MATCH(C1126&amp;E1126,INDEX(Sheet10!A:A&amp;Sheet10!B:B,0),0))</f>
        <v>P16KM</v>
      </c>
      <c r="U1126" s="20" t="str">
        <f>VLOOKUP(T1126,Sheet10!D:E,2,FALSE)</f>
        <v>Hemorrhoid Proc.</v>
      </c>
      <c r="V1126" s="20"/>
      <c r="W1126" s="20"/>
      <c r="X1126" s="20"/>
      <c r="Y1126" s="20"/>
      <c r="Z1126" s="20"/>
      <c r="AA1126" s="20"/>
      <c r="AB1126" s="20"/>
      <c r="AC1126" s="20"/>
      <c r="AD1126" s="20"/>
      <c r="AE1126" s="20"/>
    </row>
    <row r="1127">
      <c r="A1127" s="20" t="str">
        <f t="shared" ref="A1127:B1127" si="1126">T1127</f>
        <v>P16KN</v>
      </c>
      <c r="B1127" s="20" t="str">
        <f t="shared" si="1126"/>
        <v>Rectum &amp; Anal Moderate Proc.</v>
      </c>
      <c r="C1127" s="20" t="str">
        <f t="shared" si="3"/>
        <v>2</v>
      </c>
      <c r="D1127" s="20" t="str">
        <f t="shared" si="4"/>
        <v>16</v>
      </c>
      <c r="E1127" s="20" t="str">
        <f t="shared" si="5"/>
        <v>16151</v>
      </c>
      <c r="F1127" s="25">
        <v>1615120.0</v>
      </c>
      <c r="G1127" s="20" t="s">
        <v>1118</v>
      </c>
      <c r="H1127" s="25">
        <v>99.0</v>
      </c>
      <c r="I1127" s="26">
        <v>461474.0</v>
      </c>
      <c r="J1127" s="25">
        <v>1.91</v>
      </c>
      <c r="K1127" s="26">
        <v>881415.0</v>
      </c>
      <c r="L1127" s="26">
        <v>461474.0</v>
      </c>
      <c r="M1127" s="25">
        <v>1.91</v>
      </c>
      <c r="N1127" s="25">
        <v>1.25</v>
      </c>
      <c r="O1127" s="26">
        <v>1101769.0</v>
      </c>
      <c r="P1127" s="26">
        <v>1.091059E8</v>
      </c>
      <c r="Q1127" s="26">
        <v>1.09075148E8</v>
      </c>
      <c r="R1127" s="26">
        <v>-30752.0</v>
      </c>
      <c r="S1127" s="27">
        <v>0.0</v>
      </c>
      <c r="T1127" s="20" t="str">
        <f t="array" ref="T1127">INDEX(Sheet10!D:D,MATCH(C1127&amp;E1127,INDEX(Sheet10!A:A&amp;Sheet10!B:B,0),0))</f>
        <v>P16KN</v>
      </c>
      <c r="U1127" s="20" t="str">
        <f>VLOOKUP(T1127,Sheet10!D:E,2,FALSE)</f>
        <v>Rectum &amp; Anal Moderate Proc.</v>
      </c>
      <c r="V1127" s="20"/>
      <c r="W1127" s="20"/>
      <c r="X1127" s="20"/>
      <c r="Y1127" s="20"/>
      <c r="Z1127" s="20"/>
      <c r="AA1127" s="20"/>
      <c r="AB1127" s="20"/>
      <c r="AC1127" s="20"/>
      <c r="AD1127" s="20"/>
      <c r="AE1127" s="20"/>
    </row>
    <row r="1128">
      <c r="A1128" s="20" t="str">
        <f t="shared" ref="A1128:B1128" si="1127">T1128</f>
        <v>P16KP</v>
      </c>
      <c r="B1128" s="20" t="str">
        <f t="shared" si="1127"/>
        <v>Rectum &amp; Anal Minor Proc.</v>
      </c>
      <c r="C1128" s="20" t="str">
        <f t="shared" si="3"/>
        <v>2</v>
      </c>
      <c r="D1128" s="20" t="str">
        <f t="shared" si="4"/>
        <v>16</v>
      </c>
      <c r="E1128" s="20" t="str">
        <f t="shared" si="5"/>
        <v>16181</v>
      </c>
      <c r="F1128" s="25">
        <v>1618120.0</v>
      </c>
      <c r="G1128" s="20" t="s">
        <v>1122</v>
      </c>
      <c r="H1128" s="25">
        <v>144.0</v>
      </c>
      <c r="I1128" s="26">
        <v>461474.0</v>
      </c>
      <c r="J1128" s="25">
        <v>0.83</v>
      </c>
      <c r="K1128" s="26">
        <v>383023.0</v>
      </c>
      <c r="L1128" s="26">
        <v>461474.0</v>
      </c>
      <c r="M1128" s="25">
        <v>0.83</v>
      </c>
      <c r="N1128" s="25">
        <v>1.04</v>
      </c>
      <c r="O1128" s="26">
        <v>398344.0</v>
      </c>
      <c r="P1128" s="26">
        <v>5.73117E7</v>
      </c>
      <c r="Q1128" s="26">
        <v>5.7361587E7</v>
      </c>
      <c r="R1128" s="26">
        <v>49887.0</v>
      </c>
      <c r="S1128" s="27">
        <v>0.001</v>
      </c>
      <c r="T1128" s="20" t="str">
        <f t="array" ref="T1128">INDEX(Sheet10!D:D,MATCH(C1128&amp;E1128,INDEX(Sheet10!A:A&amp;Sheet10!B:B,0),0))</f>
        <v>P16KP</v>
      </c>
      <c r="U1128" s="20" t="str">
        <f>VLOOKUP(T1128,Sheet10!D:E,2,FALSE)</f>
        <v>Rectum &amp; Anal Minor Proc.</v>
      </c>
      <c r="V1128" s="20"/>
      <c r="W1128" s="20"/>
      <c r="X1128" s="20"/>
      <c r="Y1128" s="20"/>
      <c r="Z1128" s="20"/>
      <c r="AA1128" s="20"/>
      <c r="AB1128" s="20"/>
      <c r="AC1128" s="20"/>
      <c r="AD1128" s="20"/>
      <c r="AE1128" s="20"/>
    </row>
    <row r="1129">
      <c r="A1129" s="20" t="str">
        <f t="shared" ref="A1129:B1129" si="1128">T1129</f>
        <v>P16KQ</v>
      </c>
      <c r="B1129" s="20" t="str">
        <f t="shared" si="1128"/>
        <v>Other Gastrointestinal Major Proc.</v>
      </c>
      <c r="C1129" s="20" t="str">
        <f t="shared" si="3"/>
        <v>2</v>
      </c>
      <c r="D1129" s="20" t="str">
        <f t="shared" si="4"/>
        <v>16</v>
      </c>
      <c r="E1129" s="20" t="str">
        <f t="shared" si="5"/>
        <v>16191</v>
      </c>
      <c r="F1129" s="25">
        <v>1619120.0</v>
      </c>
      <c r="G1129" s="20" t="s">
        <v>1132</v>
      </c>
      <c r="H1129" s="26">
        <v>6254.0</v>
      </c>
      <c r="I1129" s="26">
        <v>461474.0</v>
      </c>
      <c r="J1129" s="25">
        <v>0.91</v>
      </c>
      <c r="K1129" s="26">
        <v>419941.0</v>
      </c>
      <c r="L1129" s="26">
        <v>461474.0</v>
      </c>
      <c r="M1129" s="25">
        <v>0.91</v>
      </c>
      <c r="N1129" s="25">
        <v>1.0</v>
      </c>
      <c r="O1129" s="26">
        <v>419941.0</v>
      </c>
      <c r="P1129" s="26">
        <v>2.087314E9</v>
      </c>
      <c r="Q1129" s="26">
        <v>2.62631314E9</v>
      </c>
      <c r="R1129" s="26">
        <v>5.3899914E8</v>
      </c>
      <c r="S1129" s="27">
        <v>0.258</v>
      </c>
      <c r="T1129" s="20" t="str">
        <f t="array" ref="T1129">INDEX(Sheet10!D:D,MATCH(C1129&amp;E1129,INDEX(Sheet10!A:A&amp;Sheet10!B:B,0),0))</f>
        <v>P16KQ</v>
      </c>
      <c r="U1129" s="20" t="str">
        <f>VLOOKUP(T1129,Sheet10!D:E,2,FALSE)</f>
        <v>Other Gastrointestinal Major Proc.</v>
      </c>
      <c r="V1129" s="20"/>
      <c r="W1129" s="20"/>
      <c r="X1129" s="20"/>
      <c r="Y1129" s="20"/>
      <c r="Z1129" s="20"/>
      <c r="AA1129" s="20"/>
      <c r="AB1129" s="20"/>
      <c r="AC1129" s="20"/>
      <c r="AD1129" s="20"/>
      <c r="AE1129" s="20"/>
    </row>
    <row r="1130">
      <c r="A1130" s="20" t="str">
        <f t="shared" ref="A1130:B1130" si="1129">T1130</f>
        <v>P16KR</v>
      </c>
      <c r="B1130" s="20" t="str">
        <f t="shared" si="1129"/>
        <v>Other Rectum &amp; Anal Proc.</v>
      </c>
      <c r="C1130" s="20" t="str">
        <f t="shared" si="3"/>
        <v>2</v>
      </c>
      <c r="D1130" s="20" t="str">
        <f t="shared" si="4"/>
        <v>16</v>
      </c>
      <c r="E1130" s="20" t="str">
        <f t="shared" si="5"/>
        <v>16201</v>
      </c>
      <c r="F1130" s="25">
        <v>1620120.0</v>
      </c>
      <c r="G1130" s="20" t="s">
        <v>1186</v>
      </c>
      <c r="H1130" s="26">
        <v>6137.0</v>
      </c>
      <c r="I1130" s="26">
        <v>461474.0</v>
      </c>
      <c r="J1130" s="25">
        <v>1.07</v>
      </c>
      <c r="K1130" s="26">
        <v>493777.0</v>
      </c>
      <c r="L1130" s="26">
        <v>461474.0</v>
      </c>
      <c r="M1130" s="25">
        <v>1.07</v>
      </c>
      <c r="N1130" s="25">
        <v>1.0</v>
      </c>
      <c r="O1130" s="26">
        <v>493777.0</v>
      </c>
      <c r="P1130" s="26">
        <v>3.0436814E9</v>
      </c>
      <c r="Q1130" s="26">
        <v>3.030310554E9</v>
      </c>
      <c r="R1130" s="26">
        <v>-1.3370846E7</v>
      </c>
      <c r="S1130" s="27">
        <v>-0.004</v>
      </c>
      <c r="T1130" s="20" t="str">
        <f t="array" ref="T1130">INDEX(Sheet10!D:D,MATCH(C1130&amp;E1130,INDEX(Sheet10!A:A&amp;Sheet10!B:B,0),0))</f>
        <v>P16KR</v>
      </c>
      <c r="U1130" s="20" t="str">
        <f>VLOOKUP(T1130,Sheet10!D:E,2,FALSE)</f>
        <v>Other Rectum &amp; Anal Proc.</v>
      </c>
      <c r="V1130" s="20"/>
      <c r="W1130" s="20"/>
      <c r="X1130" s="20"/>
      <c r="Y1130" s="20"/>
      <c r="Z1130" s="20"/>
      <c r="AA1130" s="20"/>
      <c r="AB1130" s="20"/>
      <c r="AC1130" s="20"/>
      <c r="AD1130" s="20"/>
      <c r="AE1130" s="20"/>
    </row>
    <row r="1131">
      <c r="A1131" s="20" t="str">
        <f t="shared" ref="A1131:B1131" si="1130">T1131</f>
        <v>P16KS</v>
      </c>
      <c r="B1131" s="20" t="str">
        <f t="shared" si="1130"/>
        <v>Sigmoidoscopy Proc.</v>
      </c>
      <c r="C1131" s="20" t="str">
        <f t="shared" si="3"/>
        <v>2</v>
      </c>
      <c r="D1131" s="20" t="str">
        <f t="shared" si="4"/>
        <v>16</v>
      </c>
      <c r="E1131" s="20" t="str">
        <f t="shared" si="5"/>
        <v>16211</v>
      </c>
      <c r="F1131" s="25">
        <v>1621120.0</v>
      </c>
      <c r="G1131" s="20" t="s">
        <v>1206</v>
      </c>
      <c r="H1131" s="25">
        <v>391.0</v>
      </c>
      <c r="I1131" s="26">
        <v>461474.0</v>
      </c>
      <c r="J1131" s="25">
        <v>1.27</v>
      </c>
      <c r="K1131" s="26">
        <v>586072.0</v>
      </c>
      <c r="L1131" s="26">
        <v>461474.0</v>
      </c>
      <c r="M1131" s="25">
        <v>1.27</v>
      </c>
      <c r="N1131" s="25">
        <v>1.21</v>
      </c>
      <c r="O1131" s="26">
        <v>709147.0</v>
      </c>
      <c r="P1131" s="26">
        <v>2.781928E8</v>
      </c>
      <c r="Q1131" s="26">
        <v>2.77276514E8</v>
      </c>
      <c r="R1131" s="26">
        <v>-916286.0</v>
      </c>
      <c r="S1131" s="27">
        <v>-0.003</v>
      </c>
      <c r="T1131" s="20" t="str">
        <f t="array" ref="T1131">INDEX(Sheet10!D:D,MATCH(C1131&amp;E1131,INDEX(Sheet10!A:A&amp;Sheet10!B:B,0),0))</f>
        <v>P16KS</v>
      </c>
      <c r="U1131" s="20" t="str">
        <f>VLOOKUP(T1131,Sheet10!D:E,2,FALSE)</f>
        <v>Sigmoidoscopy Proc.</v>
      </c>
      <c r="V1131" s="20"/>
      <c r="W1131" s="20"/>
      <c r="X1131" s="20"/>
      <c r="Y1131" s="20"/>
      <c r="Z1131" s="20"/>
      <c r="AA1131" s="20"/>
      <c r="AB1131" s="20"/>
      <c r="AC1131" s="20"/>
      <c r="AD1131" s="20"/>
      <c r="AE1131" s="20"/>
    </row>
    <row r="1132">
      <c r="A1132" s="20" t="str">
        <f t="shared" ref="A1132:B1132" si="1131">T1132</f>
        <v>P16KW</v>
      </c>
      <c r="B1132" s="20" t="str">
        <f t="shared" si="1131"/>
        <v>Other Gastrointestinal Minor Proc.</v>
      </c>
      <c r="C1132" s="20" t="str">
        <f t="shared" si="3"/>
        <v>2</v>
      </c>
      <c r="D1132" s="20" t="str">
        <f t="shared" si="4"/>
        <v>16</v>
      </c>
      <c r="E1132" s="20" t="str">
        <f t="shared" si="5"/>
        <v>16241</v>
      </c>
      <c r="F1132" s="25">
        <v>1624120.0</v>
      </c>
      <c r="G1132" s="20" t="s">
        <v>1218</v>
      </c>
      <c r="H1132" s="26">
        <v>3213.0</v>
      </c>
      <c r="I1132" s="26">
        <v>461474.0</v>
      </c>
      <c r="J1132" s="25">
        <v>0.88</v>
      </c>
      <c r="K1132" s="26">
        <v>406097.0</v>
      </c>
      <c r="L1132" s="26">
        <v>461474.0</v>
      </c>
      <c r="M1132" s="25">
        <v>0.88</v>
      </c>
      <c r="N1132" s="25">
        <v>1.0</v>
      </c>
      <c r="O1132" s="26">
        <v>406097.0</v>
      </c>
      <c r="P1132" s="26">
        <v>1.9239376E9</v>
      </c>
      <c r="Q1132" s="26">
        <v>1.304790047E9</v>
      </c>
      <c r="R1132" s="26">
        <v>-6.19147553E8</v>
      </c>
      <c r="S1132" s="27">
        <v>-0.322</v>
      </c>
      <c r="T1132" s="20" t="str">
        <f t="array" ref="T1132">INDEX(Sheet10!D:D,MATCH(C1132&amp;E1132,INDEX(Sheet10!A:A&amp;Sheet10!B:B,0),0))</f>
        <v>P16KW</v>
      </c>
      <c r="U1132" s="20" t="str">
        <f>VLOOKUP(T1132,Sheet10!D:E,2,FALSE)</f>
        <v>Other Gastrointestinal Minor Proc.</v>
      </c>
      <c r="V1132" s="20"/>
      <c r="W1132" s="20"/>
      <c r="X1132" s="20"/>
      <c r="Y1132" s="20"/>
      <c r="Z1132" s="20"/>
      <c r="AA1132" s="20"/>
      <c r="AB1132" s="20"/>
      <c r="AC1132" s="20"/>
      <c r="AD1132" s="20"/>
      <c r="AE1132" s="20"/>
    </row>
    <row r="1133">
      <c r="A1133" s="20" t="str">
        <f t="shared" ref="A1133:B1133" si="1132">T1133</f>
        <v>P16LB</v>
      </c>
      <c r="B1133" s="20" t="str">
        <f t="shared" si="1132"/>
        <v>Other Diagnostic for Digestive System</v>
      </c>
      <c r="C1133" s="20" t="str">
        <f t="shared" si="3"/>
        <v>2</v>
      </c>
      <c r="D1133" s="20" t="str">
        <f t="shared" si="4"/>
        <v>16</v>
      </c>
      <c r="E1133" s="20" t="str">
        <f t="shared" si="5"/>
        <v>16251</v>
      </c>
      <c r="F1133" s="25">
        <v>1625120.0</v>
      </c>
      <c r="G1133" s="20" t="s">
        <v>28901</v>
      </c>
      <c r="H1133" s="26">
        <v>1588.0</v>
      </c>
      <c r="I1133" s="26">
        <v>461474.0</v>
      </c>
      <c r="J1133" s="25">
        <v>0.84</v>
      </c>
      <c r="K1133" s="26">
        <v>387638.0</v>
      </c>
      <c r="L1133" s="26">
        <v>461474.0</v>
      </c>
      <c r="M1133" s="25">
        <v>0.84</v>
      </c>
      <c r="N1133" s="25">
        <v>1.0</v>
      </c>
      <c r="O1133" s="26">
        <v>387638.0</v>
      </c>
      <c r="P1133" s="26">
        <v>6.033521E8</v>
      </c>
      <c r="Q1133" s="26">
        <v>6.15569398E8</v>
      </c>
      <c r="R1133" s="26">
        <v>1.2217298E7</v>
      </c>
      <c r="S1133" s="27">
        <v>0.02</v>
      </c>
      <c r="T1133" s="20" t="str">
        <f t="array" ref="T1133">INDEX(Sheet10!D:D,MATCH(C1133&amp;E1133,INDEX(Sheet10!A:A&amp;Sheet10!B:B,0),0))</f>
        <v>P16LB</v>
      </c>
      <c r="U1133" s="20" t="str">
        <f>VLOOKUP(T1133,Sheet10!D:E,2,FALSE)</f>
        <v>Other Diagnostic for Digestive System</v>
      </c>
      <c r="V1133" s="20"/>
      <c r="W1133" s="20"/>
      <c r="X1133" s="20"/>
      <c r="Y1133" s="20"/>
      <c r="Z1133" s="20"/>
      <c r="AA1133" s="20"/>
      <c r="AB1133" s="20"/>
      <c r="AC1133" s="20"/>
      <c r="AD1133" s="20"/>
      <c r="AE1133" s="20"/>
    </row>
    <row r="1134">
      <c r="A1134" s="20" t="str">
        <f t="shared" ref="A1134:B1134" si="1133">T1134</f>
        <v>~99JX</v>
      </c>
      <c r="B1134" s="20" t="str">
        <f t="shared" si="1133"/>
        <v>Nervous System Neoplasms</v>
      </c>
      <c r="C1134" s="20" t="str">
        <f t="shared" si="3"/>
        <v>2</v>
      </c>
      <c r="D1134" s="20" t="str">
        <f t="shared" si="4"/>
        <v>16</v>
      </c>
      <c r="E1134" s="20" t="str">
        <f t="shared" si="5"/>
        <v>16481</v>
      </c>
      <c r="F1134" s="25">
        <v>1648120.0</v>
      </c>
      <c r="G1134" s="20" t="s">
        <v>24978</v>
      </c>
      <c r="H1134" s="26">
        <v>16116.0</v>
      </c>
      <c r="I1134" s="26">
        <v>461474.0</v>
      </c>
      <c r="J1134" s="25">
        <v>0.82</v>
      </c>
      <c r="K1134" s="26">
        <v>378409.0</v>
      </c>
      <c r="L1134" s="26">
        <v>461474.0</v>
      </c>
      <c r="M1134" s="25">
        <v>0.82</v>
      </c>
      <c r="N1134" s="25">
        <v>1.0</v>
      </c>
      <c r="O1134" s="26">
        <v>378409.0</v>
      </c>
      <c r="P1134" s="26">
        <v>5.1872246E9</v>
      </c>
      <c r="Q1134" s="26">
        <v>6.098434287E9</v>
      </c>
      <c r="R1134" s="26">
        <v>9.11209687E8</v>
      </c>
      <c r="S1134" s="27">
        <v>0.176</v>
      </c>
      <c r="T1134" s="20" t="str">
        <f t="array" ref="T1134">INDEX(Sheet10!D:D,MATCH(C1134&amp;E1134,INDEX(Sheet10!A:A&amp;Sheet10!B:B,0),0))</f>
        <v>~99JX</v>
      </c>
      <c r="U1134" s="20" t="str">
        <f>VLOOKUP(T1134,Sheet10!D:E,2,FALSE)</f>
        <v>Nervous System Neoplasms</v>
      </c>
      <c r="V1134" s="20"/>
      <c r="W1134" s="20"/>
      <c r="X1134" s="20"/>
      <c r="Y1134" s="20"/>
      <c r="Z1134" s="20"/>
      <c r="AA1134" s="20"/>
      <c r="AB1134" s="20"/>
      <c r="AC1134" s="20"/>
      <c r="AD1134" s="20"/>
      <c r="AE1134" s="20"/>
    </row>
    <row r="1135">
      <c r="A1135" s="20" t="str">
        <f t="shared" ref="A1135:B1135" si="1134">T1135</f>
        <v>99JX</v>
      </c>
      <c r="B1135" s="20" t="str">
        <f t="shared" si="1134"/>
        <v>Nervous System Neoplasms - Follow Up</v>
      </c>
      <c r="C1135" s="20" t="str">
        <f t="shared" si="3"/>
        <v>2</v>
      </c>
      <c r="D1135" s="20" t="str">
        <f t="shared" si="4"/>
        <v>16</v>
      </c>
      <c r="E1135" s="20" t="str">
        <f t="shared" si="5"/>
        <v>16482</v>
      </c>
      <c r="F1135" s="25">
        <v>1648220.0</v>
      </c>
      <c r="G1135" s="20" t="s">
        <v>28919</v>
      </c>
      <c r="H1135" s="26">
        <v>183448.0</v>
      </c>
      <c r="I1135" s="26">
        <v>461474.0</v>
      </c>
      <c r="J1135" s="25">
        <v>0.77</v>
      </c>
      <c r="K1135" s="26">
        <v>355335.0</v>
      </c>
      <c r="L1135" s="26">
        <v>461474.0</v>
      </c>
      <c r="M1135" s="25">
        <v>0.77</v>
      </c>
      <c r="N1135" s="25">
        <v>1.0</v>
      </c>
      <c r="O1135" s="26">
        <v>355335.0</v>
      </c>
      <c r="P1135" s="26">
        <v>5.40470798E10</v>
      </c>
      <c r="Q1135" s="26">
        <v>6.5193968688E10</v>
      </c>
      <c r="R1135" s="26">
        <v>1.1146888888E10</v>
      </c>
      <c r="S1135" s="27">
        <v>0.206</v>
      </c>
      <c r="T1135" s="20" t="str">
        <f t="array" ref="T1135">INDEX(Sheet10!D:D,MATCH(C1135&amp;E1135,INDEX(Sheet10!A:A&amp;Sheet10!B:B,0),0))</f>
        <v>99JX</v>
      </c>
      <c r="U1135" s="20" t="str">
        <f>VLOOKUP(T1135,Sheet10!D:E,2,FALSE)</f>
        <v>Nervous System Neoplasms - Follow Up</v>
      </c>
      <c r="V1135" s="20"/>
      <c r="W1135" s="20"/>
      <c r="X1135" s="20"/>
      <c r="Y1135" s="20"/>
      <c r="Z1135" s="20"/>
      <c r="AA1135" s="20"/>
      <c r="AB1135" s="20"/>
      <c r="AC1135" s="20"/>
      <c r="AD1135" s="20"/>
      <c r="AE1135" s="20"/>
    </row>
    <row r="1136">
      <c r="A1136" s="20" t="str">
        <f t="shared" ref="A1136:B1136" si="1135">T1136</f>
        <v>98PCX</v>
      </c>
      <c r="B1136" s="20" t="str">
        <f t="shared" si="1135"/>
        <v>Nervous System Disorder w/ Multi-specialty Consultations</v>
      </c>
      <c r="C1136" s="20" t="str">
        <f t="shared" si="3"/>
        <v>2</v>
      </c>
      <c r="D1136" s="20" t="str">
        <f t="shared" si="4"/>
        <v>16</v>
      </c>
      <c r="E1136" s="20" t="str">
        <f t="shared" si="5"/>
        <v>16501</v>
      </c>
      <c r="F1136" s="25">
        <v>1650120.0</v>
      </c>
      <c r="G1136" s="20" t="s">
        <v>28928</v>
      </c>
      <c r="H1136" s="18" t="e">
        <v>#N/A</v>
      </c>
      <c r="I1136" s="26">
        <v>461474.0</v>
      </c>
      <c r="J1136" s="25">
        <v>1.16</v>
      </c>
      <c r="K1136" s="26">
        <v>535310.0</v>
      </c>
      <c r="L1136" s="26">
        <v>461474.0</v>
      </c>
      <c r="M1136" s="25">
        <v>1.16</v>
      </c>
      <c r="N1136" s="25">
        <v>1.0</v>
      </c>
      <c r="O1136" s="26">
        <v>535310.0</v>
      </c>
      <c r="P1136" s="18" t="e">
        <v>#N/A</v>
      </c>
      <c r="Q1136" s="18" t="e">
        <v>#N/A</v>
      </c>
      <c r="R1136" s="18" t="e">
        <v>#N/A</v>
      </c>
      <c r="S1136" s="18" t="e">
        <v>#N/A</v>
      </c>
      <c r="T1136" s="20" t="str">
        <f t="array" ref="T1136">INDEX(Sheet10!D:D,MATCH(C1136&amp;E1136,INDEX(Sheet10!A:A&amp;Sheet10!B:B,0),0))</f>
        <v>98PCX</v>
      </c>
      <c r="U1136" s="20" t="str">
        <f>VLOOKUP(T1136,Sheet10!D:E,2,FALSE)</f>
        <v>Nervous System Disorder w/ Multi-specialty Consultations</v>
      </c>
      <c r="V1136" s="20"/>
      <c r="W1136" s="20"/>
      <c r="X1136" s="20"/>
      <c r="Y1136" s="20"/>
      <c r="Z1136" s="20"/>
      <c r="AA1136" s="20"/>
      <c r="AB1136" s="20"/>
      <c r="AC1136" s="20"/>
      <c r="AD1136" s="20"/>
      <c r="AE1136" s="20"/>
    </row>
    <row r="1137">
      <c r="A1137" s="20" t="str">
        <f t="shared" ref="A1137:B1137" si="1136">T1137</f>
        <v>98PDX</v>
      </c>
      <c r="B1137" s="20" t="str">
        <f t="shared" si="1136"/>
        <v>Nervous System Disorder w/ Multi-specialty Consultations - Pre Op</v>
      </c>
      <c r="C1137" s="20" t="str">
        <f t="shared" si="3"/>
        <v>2</v>
      </c>
      <c r="D1137" s="20" t="str">
        <f t="shared" si="4"/>
        <v>16</v>
      </c>
      <c r="E1137" s="20" t="str">
        <f t="shared" si="5"/>
        <v>16502</v>
      </c>
      <c r="F1137" s="25">
        <v>1650220.0</v>
      </c>
      <c r="G1137" s="20" t="s">
        <v>28933</v>
      </c>
      <c r="H1137" s="18" t="e">
        <v>#N/A</v>
      </c>
      <c r="I1137" s="26">
        <v>461474.0</v>
      </c>
      <c r="J1137" s="25">
        <v>0.83</v>
      </c>
      <c r="K1137" s="26">
        <v>383023.0</v>
      </c>
      <c r="L1137" s="26">
        <v>461474.0</v>
      </c>
      <c r="M1137" s="25">
        <v>0.83</v>
      </c>
      <c r="N1137" s="25">
        <v>1.0</v>
      </c>
      <c r="O1137" s="26">
        <v>383023.0</v>
      </c>
      <c r="P1137" s="18" t="e">
        <v>#N/A</v>
      </c>
      <c r="Q1137" s="18" t="e">
        <v>#N/A</v>
      </c>
      <c r="R1137" s="18" t="e">
        <v>#N/A</v>
      </c>
      <c r="S1137" s="18" t="e">
        <v>#N/A</v>
      </c>
      <c r="T1137" s="20" t="str">
        <f t="array" ref="T1137">INDEX(Sheet10!D:D,MATCH(C1137&amp;E1137,INDEX(Sheet10!A:A&amp;Sheet10!B:B,0),0))</f>
        <v>98PDX</v>
      </c>
      <c r="U1137" s="20" t="str">
        <f>VLOOKUP(T1137,Sheet10!D:E,2,FALSE)</f>
        <v>Nervous System Disorder w/ Multi-specialty Consultations - Pre Op</v>
      </c>
      <c r="V1137" s="20"/>
      <c r="W1137" s="20"/>
      <c r="X1137" s="20"/>
      <c r="Y1137" s="20"/>
      <c r="Z1137" s="20"/>
      <c r="AA1137" s="20"/>
      <c r="AB1137" s="20"/>
      <c r="AC1137" s="20"/>
      <c r="AD1137" s="20"/>
      <c r="AE1137" s="20"/>
    </row>
    <row r="1138">
      <c r="A1138" s="20" t="str">
        <f t="shared" ref="A1138:B1138" si="1137">T1138</f>
        <v>~99JX</v>
      </c>
      <c r="B1138" s="20" t="str">
        <f t="shared" si="1137"/>
        <v>Nervous System Neoplasms</v>
      </c>
      <c r="C1138" s="20" t="str">
        <f t="shared" si="3"/>
        <v>2</v>
      </c>
      <c r="D1138" s="20" t="str">
        <f t="shared" si="4"/>
        <v>16</v>
      </c>
      <c r="E1138" s="20" t="str">
        <f t="shared" si="5"/>
        <v>16601</v>
      </c>
      <c r="F1138" s="25">
        <v>1660120.0</v>
      </c>
      <c r="G1138" s="20" t="s">
        <v>28936</v>
      </c>
      <c r="H1138" s="26">
        <v>107333.0</v>
      </c>
      <c r="I1138" s="26">
        <v>461474.0</v>
      </c>
      <c r="J1138" s="25">
        <v>0.68</v>
      </c>
      <c r="K1138" s="26">
        <v>313802.0</v>
      </c>
      <c r="L1138" s="26">
        <v>461474.0</v>
      </c>
      <c r="M1138" s="25">
        <v>0.68</v>
      </c>
      <c r="N1138" s="25">
        <v>1.0</v>
      </c>
      <c r="O1138" s="26">
        <v>313802.0</v>
      </c>
      <c r="P1138" s="26">
        <v>2.6885882685E10</v>
      </c>
      <c r="Q1138" s="26">
        <v>3.3857281375E10</v>
      </c>
      <c r="R1138" s="26">
        <v>6.97139869E9</v>
      </c>
      <c r="S1138" s="27">
        <v>0.259</v>
      </c>
      <c r="T1138" s="20" t="str">
        <f t="array" ref="T1138">INDEX(Sheet10!D:D,MATCH(C1138&amp;E1138,INDEX(Sheet10!A:A&amp;Sheet10!B:B,0),0))</f>
        <v>~99JX</v>
      </c>
      <c r="U1138" s="20" t="str">
        <f>VLOOKUP(T1138,Sheet10!D:E,2,FALSE)</f>
        <v>Nervous System Neoplasms</v>
      </c>
      <c r="V1138" s="20"/>
      <c r="W1138" s="20"/>
      <c r="X1138" s="20"/>
      <c r="Y1138" s="20"/>
      <c r="Z1138" s="20"/>
      <c r="AA1138" s="20"/>
      <c r="AB1138" s="20"/>
      <c r="AC1138" s="20"/>
      <c r="AD1138" s="20"/>
      <c r="AE1138" s="20"/>
    </row>
    <row r="1139">
      <c r="A1139" s="20" t="str">
        <f t="shared" ref="A1139:B1139" si="1138">T1139</f>
        <v>99GX</v>
      </c>
      <c r="B1139" s="20" t="str">
        <f t="shared" si="1138"/>
        <v>Chronic Nervous System Disorders</v>
      </c>
      <c r="C1139" s="20" t="str">
        <f t="shared" si="3"/>
        <v>2</v>
      </c>
      <c r="D1139" s="20" t="str">
        <f t="shared" si="4"/>
        <v>16</v>
      </c>
      <c r="E1139" s="20" t="str">
        <f t="shared" si="5"/>
        <v>16602</v>
      </c>
      <c r="F1139" s="25">
        <v>1660220.0</v>
      </c>
      <c r="G1139" s="20" t="s">
        <v>28943</v>
      </c>
      <c r="H1139" s="26">
        <v>540103.0</v>
      </c>
      <c r="I1139" s="26">
        <v>461474.0</v>
      </c>
      <c r="J1139" s="25">
        <v>0.53</v>
      </c>
      <c r="K1139" s="26">
        <v>244581.0</v>
      </c>
      <c r="L1139" s="26">
        <v>461474.0</v>
      </c>
      <c r="M1139" s="25">
        <v>0.53</v>
      </c>
      <c r="N1139" s="25">
        <v>1.0</v>
      </c>
      <c r="O1139" s="26">
        <v>244581.0</v>
      </c>
      <c r="P1139" s="26">
        <v>1.253634352E11</v>
      </c>
      <c r="Q1139" s="26">
        <v>1.326232759E11</v>
      </c>
      <c r="R1139" s="26">
        <v>7.2598407E9</v>
      </c>
      <c r="S1139" s="27">
        <v>0.058</v>
      </c>
      <c r="T1139" s="20" t="str">
        <f t="array" ref="T1139">INDEX(Sheet10!D:D,MATCH(C1139&amp;E1139,INDEX(Sheet10!A:A&amp;Sheet10!B:B,0),0))</f>
        <v>99GX</v>
      </c>
      <c r="U1139" s="20" t="str">
        <f>VLOOKUP(T1139,Sheet10!D:E,2,FALSE)</f>
        <v>Chronic Nervous System Disorders</v>
      </c>
      <c r="V1139" s="20"/>
      <c r="W1139" s="20"/>
      <c r="X1139" s="20"/>
      <c r="Y1139" s="20"/>
      <c r="Z1139" s="20"/>
      <c r="AA1139" s="20"/>
      <c r="AB1139" s="20"/>
      <c r="AC1139" s="20"/>
      <c r="AD1139" s="20"/>
      <c r="AE1139" s="20"/>
    </row>
    <row r="1140">
      <c r="A1140" s="20" t="str">
        <f t="shared" ref="A1140:B1140" si="1139">T1140</f>
        <v>~99GX</v>
      </c>
      <c r="B1140" s="20" t="str">
        <f t="shared" si="1139"/>
        <v>Acute Nervous System Disorders</v>
      </c>
      <c r="C1140" s="20" t="str">
        <f t="shared" si="3"/>
        <v>2</v>
      </c>
      <c r="D1140" s="20" t="str">
        <f t="shared" si="4"/>
        <v>16</v>
      </c>
      <c r="E1140" s="20" t="str">
        <f t="shared" si="5"/>
        <v>16611</v>
      </c>
      <c r="F1140" s="25">
        <v>1661120.0</v>
      </c>
      <c r="G1140" s="20" t="s">
        <v>28954</v>
      </c>
      <c r="H1140" s="26">
        <v>2063814.0</v>
      </c>
      <c r="I1140" s="26">
        <v>461474.0</v>
      </c>
      <c r="J1140" s="25">
        <v>0.64</v>
      </c>
      <c r="K1140" s="26">
        <v>295343.0</v>
      </c>
      <c r="L1140" s="26">
        <v>461474.0</v>
      </c>
      <c r="M1140" s="25">
        <v>0.64</v>
      </c>
      <c r="N1140" s="25">
        <v>0.9</v>
      </c>
      <c r="O1140" s="26">
        <v>265809.0</v>
      </c>
      <c r="P1140" s="26">
        <v>4.1054963828E11</v>
      </c>
      <c r="Q1140" s="26">
        <v>5.48622286897E11</v>
      </c>
      <c r="R1140" s="26">
        <v>1.38072648617E11</v>
      </c>
      <c r="S1140" s="27">
        <v>0.336</v>
      </c>
      <c r="T1140" s="20" t="str">
        <f t="array" ref="T1140">INDEX(Sheet10!D:D,MATCH(C1140&amp;E1140,INDEX(Sheet10!A:A&amp;Sheet10!B:B,0),0))</f>
        <v>~99GX</v>
      </c>
      <c r="U1140" s="20" t="str">
        <f>VLOOKUP(T1140,Sheet10!D:E,2,FALSE)</f>
        <v>Acute Nervous System Disorders</v>
      </c>
      <c r="V1140" s="20"/>
      <c r="W1140" s="20"/>
      <c r="X1140" s="20"/>
      <c r="Y1140" s="20"/>
      <c r="Z1140" s="20"/>
      <c r="AA1140" s="20"/>
      <c r="AB1140" s="20"/>
      <c r="AC1140" s="20"/>
      <c r="AD1140" s="20"/>
      <c r="AE1140" s="20"/>
    </row>
    <row r="1141">
      <c r="A1141" s="20" t="str">
        <f t="shared" ref="A1141:B1141" si="1140">T1141</f>
        <v>~99GX</v>
      </c>
      <c r="B1141" s="20" t="str">
        <f t="shared" si="1140"/>
        <v>Acute Nervous System Disorders</v>
      </c>
      <c r="C1141" s="20" t="str">
        <f t="shared" si="3"/>
        <v>2</v>
      </c>
      <c r="D1141" s="20" t="str">
        <f t="shared" si="4"/>
        <v>16</v>
      </c>
      <c r="E1141" s="20" t="str">
        <f t="shared" si="5"/>
        <v>16612</v>
      </c>
      <c r="F1141" s="25">
        <v>1661220.0</v>
      </c>
      <c r="G1141" s="20" t="s">
        <v>28965</v>
      </c>
      <c r="H1141" s="26">
        <v>2210641.0</v>
      </c>
      <c r="I1141" s="26">
        <v>461474.0</v>
      </c>
      <c r="J1141" s="25">
        <v>0.51</v>
      </c>
      <c r="K1141" s="26">
        <v>235352.0</v>
      </c>
      <c r="L1141" s="26">
        <v>461474.0</v>
      </c>
      <c r="M1141" s="25">
        <v>0.51</v>
      </c>
      <c r="N1141" s="25">
        <v>0.94</v>
      </c>
      <c r="O1141" s="26">
        <v>221231.0</v>
      </c>
      <c r="P1141" s="26">
        <v>4.63094660095E11</v>
      </c>
      <c r="Q1141" s="26">
        <v>4.89131726782E11</v>
      </c>
      <c r="R1141" s="26">
        <v>2.6037066687E10</v>
      </c>
      <c r="S1141" s="27">
        <v>0.056</v>
      </c>
      <c r="T1141" s="20" t="str">
        <f t="array" ref="T1141">INDEX(Sheet10!D:D,MATCH(C1141&amp;E1141,INDEX(Sheet10!A:A&amp;Sheet10!B:B,0),0))</f>
        <v>~99GX</v>
      </c>
      <c r="U1141" s="20" t="str">
        <f>VLOOKUP(T1141,Sheet10!D:E,2,FALSE)</f>
        <v>Acute Nervous System Disorders</v>
      </c>
      <c r="V1141" s="20"/>
      <c r="W1141" s="20"/>
      <c r="X1141" s="20"/>
      <c r="Y1141" s="20"/>
      <c r="Z1141" s="20"/>
      <c r="AA1141" s="20"/>
      <c r="AB1141" s="20"/>
      <c r="AC1141" s="20"/>
      <c r="AD1141" s="20"/>
      <c r="AE1141" s="20"/>
    </row>
    <row r="1142">
      <c r="A1142" s="20" t="str">
        <f t="shared" ref="A1142:B1142" si="1141">T1142</f>
        <v>P17KL</v>
      </c>
      <c r="B1142" s="20" t="str">
        <f t="shared" si="1141"/>
        <v>ERCP Diagnostic</v>
      </c>
      <c r="C1142" s="20" t="str">
        <f t="shared" si="3"/>
        <v>2</v>
      </c>
      <c r="D1142" s="20" t="str">
        <f t="shared" si="4"/>
        <v>17</v>
      </c>
      <c r="E1142" s="20" t="str">
        <f t="shared" si="5"/>
        <v>17051</v>
      </c>
      <c r="F1142" s="25">
        <v>1705120.0</v>
      </c>
      <c r="G1142" s="20" t="s">
        <v>7</v>
      </c>
      <c r="H1142" s="25">
        <v>67.0</v>
      </c>
      <c r="I1142" s="26">
        <v>461474.0</v>
      </c>
      <c r="J1142" s="25">
        <v>4.02</v>
      </c>
      <c r="K1142" s="26">
        <v>1855125.0</v>
      </c>
      <c r="L1142" s="26">
        <v>461474.0</v>
      </c>
      <c r="M1142" s="25">
        <v>4.02</v>
      </c>
      <c r="N1142" s="25">
        <v>0.94</v>
      </c>
      <c r="O1142" s="26">
        <v>1743818.0</v>
      </c>
      <c r="P1142" s="26">
        <v>3.085009E8</v>
      </c>
      <c r="Q1142" s="26">
        <v>1.16835803E8</v>
      </c>
      <c r="R1142" s="26">
        <v>-1.91665097E8</v>
      </c>
      <c r="S1142" s="27">
        <v>-0.621</v>
      </c>
      <c r="T1142" s="20" t="str">
        <f t="array" ref="T1142">INDEX(Sheet10!D:D,MATCH(C1142&amp;E1142,INDEX(Sheet10!A:A&amp;Sheet10!B:B,0),0))</f>
        <v>P17KL</v>
      </c>
      <c r="U1142" s="20" t="str">
        <f>VLOOKUP(T1142,Sheet10!D:E,2,FALSE)</f>
        <v>ERCP Diagnostic</v>
      </c>
      <c r="V1142" s="20"/>
      <c r="W1142" s="20"/>
      <c r="X1142" s="20"/>
      <c r="Y1142" s="20"/>
      <c r="Z1142" s="20"/>
      <c r="AA1142" s="20"/>
      <c r="AB1142" s="20"/>
      <c r="AC1142" s="20"/>
      <c r="AD1142" s="20"/>
      <c r="AE1142" s="20"/>
    </row>
    <row r="1143">
      <c r="A1143" s="20" t="str">
        <f t="shared" ref="A1143:B1143" si="1142">T1143</f>
        <v>P17KJ</v>
      </c>
      <c r="B1143" s="20" t="str">
        <f t="shared" si="1142"/>
        <v>Other Hepatobiliary Major Proc.</v>
      </c>
      <c r="C1143" s="20" t="str">
        <f t="shared" si="3"/>
        <v>2</v>
      </c>
      <c r="D1143" s="20" t="str">
        <f t="shared" si="4"/>
        <v>17</v>
      </c>
      <c r="E1143" s="20" t="str">
        <f t="shared" si="5"/>
        <v>17091</v>
      </c>
      <c r="F1143" s="25">
        <v>1709120.0</v>
      </c>
      <c r="G1143" s="20" t="s">
        <v>20</v>
      </c>
      <c r="H1143" s="25">
        <v>210.0</v>
      </c>
      <c r="I1143" s="26">
        <v>461474.0</v>
      </c>
      <c r="J1143" s="25">
        <v>3.59</v>
      </c>
      <c r="K1143" s="26">
        <v>1656692.0</v>
      </c>
      <c r="L1143" s="26">
        <v>461474.0</v>
      </c>
      <c r="M1143" s="25">
        <v>3.59</v>
      </c>
      <c r="N1143" s="25">
        <v>1.0</v>
      </c>
      <c r="O1143" s="26">
        <v>1656692.0</v>
      </c>
      <c r="P1143" s="26">
        <v>4.411312E8</v>
      </c>
      <c r="Q1143" s="26">
        <v>3.47905249E8</v>
      </c>
      <c r="R1143" s="26">
        <v>-9.3225951E7</v>
      </c>
      <c r="S1143" s="27">
        <v>-0.211</v>
      </c>
      <c r="T1143" s="20" t="str">
        <f t="array" ref="T1143">INDEX(Sheet10!D:D,MATCH(C1143&amp;E1143,INDEX(Sheet10!A:A&amp;Sheet10!B:B,0),0))</f>
        <v>P17KJ</v>
      </c>
      <c r="U1143" s="20" t="str">
        <f>VLOOKUP(T1143,Sheet10!D:E,2,FALSE)</f>
        <v>Other Hepatobiliary Major Proc.</v>
      </c>
      <c r="V1143" s="20"/>
      <c r="W1143" s="20"/>
      <c r="X1143" s="20"/>
      <c r="Y1143" s="20"/>
      <c r="Z1143" s="20"/>
      <c r="AA1143" s="20"/>
      <c r="AB1143" s="20"/>
      <c r="AC1143" s="20"/>
      <c r="AD1143" s="20"/>
      <c r="AE1143" s="20"/>
    </row>
    <row r="1144">
      <c r="A1144" s="20" t="str">
        <f t="shared" ref="A1144:B1144" si="1143">T1144</f>
        <v>P17KH</v>
      </c>
      <c r="B1144" s="20" t="str">
        <f t="shared" si="1143"/>
        <v>Other Hepatobiliary Minor Proc.</v>
      </c>
      <c r="C1144" s="20" t="str">
        <f t="shared" si="3"/>
        <v>2</v>
      </c>
      <c r="D1144" s="20" t="str">
        <f t="shared" si="4"/>
        <v>17</v>
      </c>
      <c r="E1144" s="20" t="str">
        <f t="shared" si="5"/>
        <v>17111</v>
      </c>
      <c r="F1144" s="25">
        <v>1711120.0</v>
      </c>
      <c r="G1144" s="20" t="s">
        <v>105</v>
      </c>
      <c r="H1144" s="25">
        <v>183.0</v>
      </c>
      <c r="I1144" s="26">
        <v>461474.0</v>
      </c>
      <c r="J1144" s="25">
        <v>0.88</v>
      </c>
      <c r="K1144" s="26">
        <v>406097.0</v>
      </c>
      <c r="L1144" s="26">
        <v>461474.0</v>
      </c>
      <c r="M1144" s="25">
        <v>0.88</v>
      </c>
      <c r="N1144" s="25">
        <v>1.24</v>
      </c>
      <c r="O1144" s="26">
        <v>503560.0</v>
      </c>
      <c r="P1144" s="26">
        <v>9.23586E7</v>
      </c>
      <c r="Q1144" s="26">
        <v>9.2151558E7</v>
      </c>
      <c r="R1144" s="26">
        <v>-207042.0</v>
      </c>
      <c r="S1144" s="27">
        <v>-0.002</v>
      </c>
      <c r="T1144" s="20" t="str">
        <f t="array" ref="T1144">INDEX(Sheet10!D:D,MATCH(C1144&amp;E1144,INDEX(Sheet10!A:A&amp;Sheet10!B:B,0),0))</f>
        <v>P17KH</v>
      </c>
      <c r="U1144" s="20" t="str">
        <f>VLOOKUP(T1144,Sheet10!D:E,2,FALSE)</f>
        <v>Other Hepatobiliary Minor Proc.</v>
      </c>
      <c r="V1144" s="20"/>
      <c r="W1144" s="20"/>
      <c r="X1144" s="20"/>
      <c r="Y1144" s="20"/>
      <c r="Z1144" s="20"/>
      <c r="AA1144" s="20"/>
      <c r="AB1144" s="20"/>
      <c r="AC1144" s="20"/>
      <c r="AD1144" s="20"/>
      <c r="AE1144" s="20"/>
    </row>
    <row r="1145">
      <c r="A1145" s="20" t="str">
        <f t="shared" ref="A1145:B1145" si="1144">T1145</f>
        <v>~99JX</v>
      </c>
      <c r="B1145" s="20" t="str">
        <f t="shared" si="1144"/>
        <v>Nervous System Neoplasms</v>
      </c>
      <c r="C1145" s="20" t="str">
        <f t="shared" si="3"/>
        <v>2</v>
      </c>
      <c r="D1145" s="20" t="str">
        <f t="shared" si="4"/>
        <v>17</v>
      </c>
      <c r="E1145" s="20" t="str">
        <f t="shared" si="5"/>
        <v>17481</v>
      </c>
      <c r="F1145" s="25">
        <v>1748120.0</v>
      </c>
      <c r="G1145" s="20" t="s">
        <v>28988</v>
      </c>
      <c r="H1145" s="26">
        <v>4879.0</v>
      </c>
      <c r="I1145" s="26">
        <v>461474.0</v>
      </c>
      <c r="J1145" s="25">
        <v>0.86</v>
      </c>
      <c r="K1145" s="26">
        <v>396868.0</v>
      </c>
      <c r="L1145" s="26">
        <v>461474.0</v>
      </c>
      <c r="M1145" s="25">
        <v>0.86</v>
      </c>
      <c r="N1145" s="25">
        <v>1.0</v>
      </c>
      <c r="O1145" s="26">
        <v>396868.0</v>
      </c>
      <c r="P1145" s="26">
        <v>1.4652995E9</v>
      </c>
      <c r="Q1145" s="26">
        <v>1.936317216E9</v>
      </c>
      <c r="R1145" s="26">
        <v>4.71017716E8</v>
      </c>
      <c r="S1145" s="27">
        <v>0.321</v>
      </c>
      <c r="T1145" s="20" t="str">
        <f t="array" ref="T1145">INDEX(Sheet10!D:D,MATCH(C1145&amp;E1145,INDEX(Sheet10!A:A&amp;Sheet10!B:B,0),0))</f>
        <v>~99JX</v>
      </c>
      <c r="U1145" s="20" t="str">
        <f>VLOOKUP(T1145,Sheet10!D:E,2,FALSE)</f>
        <v>Nervous System Neoplasms</v>
      </c>
      <c r="V1145" s="20"/>
      <c r="W1145" s="20"/>
      <c r="X1145" s="20"/>
      <c r="Y1145" s="20"/>
      <c r="Z1145" s="20"/>
      <c r="AA1145" s="20"/>
      <c r="AB1145" s="20"/>
      <c r="AC1145" s="20"/>
      <c r="AD1145" s="20"/>
      <c r="AE1145" s="20"/>
    </row>
    <row r="1146">
      <c r="A1146" s="20" t="str">
        <f t="shared" ref="A1146:B1146" si="1145">T1146</f>
        <v>17BX</v>
      </c>
      <c r="B1146" s="20" t="str">
        <f t="shared" si="1145"/>
        <v>Hepatobiliary System or Pancreas Neoplasms</v>
      </c>
      <c r="C1146" s="20" t="str">
        <f t="shared" si="3"/>
        <v>2</v>
      </c>
      <c r="D1146" s="20" t="str">
        <f t="shared" si="4"/>
        <v>17</v>
      </c>
      <c r="E1146" s="20" t="str">
        <f t="shared" si="5"/>
        <v>17482</v>
      </c>
      <c r="F1146" s="25">
        <v>1748220.0</v>
      </c>
      <c r="G1146" s="20" t="s">
        <v>29001</v>
      </c>
      <c r="H1146" s="26">
        <v>39539.0</v>
      </c>
      <c r="I1146" s="26">
        <v>461474.0</v>
      </c>
      <c r="J1146" s="25">
        <v>0.76</v>
      </c>
      <c r="K1146" s="26">
        <v>350720.0</v>
      </c>
      <c r="L1146" s="26">
        <v>461474.0</v>
      </c>
      <c r="M1146" s="25">
        <v>0.76</v>
      </c>
      <c r="N1146" s="25">
        <v>1.0</v>
      </c>
      <c r="O1146" s="26">
        <v>350720.0</v>
      </c>
      <c r="P1146" s="26">
        <v>1.19416674E10</v>
      </c>
      <c r="Q1146" s="26">
        <v>1.3868124353E10</v>
      </c>
      <c r="R1146" s="26">
        <v>1.926456953E9</v>
      </c>
      <c r="S1146" s="27">
        <v>0.161</v>
      </c>
      <c r="T1146" s="20" t="str">
        <f t="array" ref="T1146">INDEX(Sheet10!D:D,MATCH(C1146&amp;E1146,INDEX(Sheet10!A:A&amp;Sheet10!B:B,0),0))</f>
        <v>17BX</v>
      </c>
      <c r="U1146" s="20" t="str">
        <f>VLOOKUP(T1146,Sheet10!D:E,2,FALSE)</f>
        <v>Hepatobiliary System or Pancreas Neoplasms</v>
      </c>
      <c r="V1146" s="20"/>
      <c r="W1146" s="20"/>
      <c r="X1146" s="20"/>
      <c r="Y1146" s="20"/>
      <c r="Z1146" s="20"/>
      <c r="AA1146" s="20"/>
      <c r="AB1146" s="20"/>
      <c r="AC1146" s="20"/>
      <c r="AD1146" s="20"/>
      <c r="AE1146" s="20"/>
    </row>
    <row r="1147">
      <c r="A1147" s="20" t="str">
        <f t="shared" ref="A1147:B1147" si="1146">T1147</f>
        <v>98PCX</v>
      </c>
      <c r="B1147" s="20" t="str">
        <f t="shared" si="1146"/>
        <v>Nervous System Disorder w/ Multi-specialty Consultations</v>
      </c>
      <c r="C1147" s="20" t="str">
        <f t="shared" si="3"/>
        <v>2</v>
      </c>
      <c r="D1147" s="20" t="str">
        <f t="shared" si="4"/>
        <v>17</v>
      </c>
      <c r="E1147" s="20" t="str">
        <f t="shared" si="5"/>
        <v>17501</v>
      </c>
      <c r="F1147" s="25">
        <v>1750120.0</v>
      </c>
      <c r="G1147" s="20" t="s">
        <v>29012</v>
      </c>
      <c r="H1147" s="18" t="e">
        <v>#N/A</v>
      </c>
      <c r="I1147" s="26">
        <v>461474.0</v>
      </c>
      <c r="J1147" s="25">
        <v>1.31</v>
      </c>
      <c r="K1147" s="26">
        <v>604531.0</v>
      </c>
      <c r="L1147" s="26">
        <v>461474.0</v>
      </c>
      <c r="M1147" s="25">
        <v>1.31</v>
      </c>
      <c r="N1147" s="25">
        <v>1.0</v>
      </c>
      <c r="O1147" s="26">
        <v>604531.0</v>
      </c>
      <c r="P1147" s="18" t="e">
        <v>#N/A</v>
      </c>
      <c r="Q1147" s="18" t="e">
        <v>#N/A</v>
      </c>
      <c r="R1147" s="18" t="e">
        <v>#N/A</v>
      </c>
      <c r="S1147" s="18" t="e">
        <v>#N/A</v>
      </c>
      <c r="T1147" s="20" t="str">
        <f t="array" ref="T1147">INDEX(Sheet10!D:D,MATCH(C1147&amp;E1147,INDEX(Sheet10!A:A&amp;Sheet10!B:B,0),0))</f>
        <v>98PCX</v>
      </c>
      <c r="U1147" s="20" t="str">
        <f>VLOOKUP(T1147,Sheet10!D:E,2,FALSE)</f>
        <v>Nervous System Disorder w/ Multi-specialty Consultations</v>
      </c>
      <c r="V1147" s="20"/>
      <c r="W1147" s="20"/>
      <c r="X1147" s="20"/>
      <c r="Y1147" s="20"/>
      <c r="Z1147" s="20"/>
      <c r="AA1147" s="20"/>
      <c r="AB1147" s="20"/>
      <c r="AC1147" s="20"/>
      <c r="AD1147" s="20"/>
      <c r="AE1147" s="20"/>
    </row>
    <row r="1148">
      <c r="A1148" s="20" t="str">
        <f t="shared" ref="A1148:B1148" si="1147">T1148</f>
        <v>98PDX</v>
      </c>
      <c r="B1148" s="20" t="str">
        <f t="shared" si="1147"/>
        <v>Nervous System Disorder w/ Multi-specialty Consultations - Pre Op</v>
      </c>
      <c r="C1148" s="20" t="str">
        <f t="shared" si="3"/>
        <v>2</v>
      </c>
      <c r="D1148" s="20" t="str">
        <f t="shared" si="4"/>
        <v>17</v>
      </c>
      <c r="E1148" s="20" t="str">
        <f t="shared" si="5"/>
        <v>17502</v>
      </c>
      <c r="F1148" s="25">
        <v>1750220.0</v>
      </c>
      <c r="G1148" s="20" t="s">
        <v>29017</v>
      </c>
      <c r="H1148" s="18" t="e">
        <v>#N/A</v>
      </c>
      <c r="I1148" s="26">
        <v>461474.0</v>
      </c>
      <c r="J1148" s="25">
        <v>0.87</v>
      </c>
      <c r="K1148" s="26">
        <v>401482.0</v>
      </c>
      <c r="L1148" s="26">
        <v>461474.0</v>
      </c>
      <c r="M1148" s="25">
        <v>0.87</v>
      </c>
      <c r="N1148" s="25">
        <v>1.0</v>
      </c>
      <c r="O1148" s="26">
        <v>401482.0</v>
      </c>
      <c r="P1148" s="18" t="e">
        <v>#N/A</v>
      </c>
      <c r="Q1148" s="18" t="e">
        <v>#N/A</v>
      </c>
      <c r="R1148" s="18" t="e">
        <v>#N/A</v>
      </c>
      <c r="S1148" s="18" t="e">
        <v>#N/A</v>
      </c>
      <c r="T1148" s="20" t="str">
        <f t="array" ref="T1148">INDEX(Sheet10!D:D,MATCH(C1148&amp;E1148,INDEX(Sheet10!A:A&amp;Sheet10!B:B,0),0))</f>
        <v>98PDX</v>
      </c>
      <c r="U1148" s="20" t="str">
        <f>VLOOKUP(T1148,Sheet10!D:E,2,FALSE)</f>
        <v>Nervous System Disorder w/ Multi-specialty Consultations - Pre Op</v>
      </c>
      <c r="V1148" s="20"/>
      <c r="W1148" s="20"/>
      <c r="X1148" s="20"/>
      <c r="Y1148" s="20"/>
      <c r="Z1148" s="20"/>
      <c r="AA1148" s="20"/>
      <c r="AB1148" s="20"/>
      <c r="AC1148" s="20"/>
      <c r="AD1148" s="20"/>
      <c r="AE1148" s="20"/>
    </row>
    <row r="1149">
      <c r="A1149" s="20" t="str">
        <f t="shared" ref="A1149:B1149" si="1148">T1149</f>
        <v>~99JX</v>
      </c>
      <c r="B1149" s="20" t="str">
        <f t="shared" si="1148"/>
        <v>Nervous System Neoplasms</v>
      </c>
      <c r="C1149" s="20" t="str">
        <f t="shared" si="3"/>
        <v>2</v>
      </c>
      <c r="D1149" s="20" t="str">
        <f t="shared" si="4"/>
        <v>17</v>
      </c>
      <c r="E1149" s="20" t="str">
        <f t="shared" si="5"/>
        <v>17601</v>
      </c>
      <c r="F1149" s="25">
        <v>1760120.0</v>
      </c>
      <c r="G1149" s="20" t="s">
        <v>29024</v>
      </c>
      <c r="H1149" s="26">
        <v>62859.0</v>
      </c>
      <c r="I1149" s="26">
        <v>461474.0</v>
      </c>
      <c r="J1149" s="25">
        <v>0.77</v>
      </c>
      <c r="K1149" s="26">
        <v>355335.0</v>
      </c>
      <c r="L1149" s="26">
        <v>461474.0</v>
      </c>
      <c r="M1149" s="25">
        <v>0.77</v>
      </c>
      <c r="N1149" s="25">
        <v>1.0</v>
      </c>
      <c r="O1149" s="26">
        <v>355335.0</v>
      </c>
      <c r="P1149" s="26">
        <v>1.6162796395E10</v>
      </c>
      <c r="Q1149" s="26">
        <v>2.2337501298E10</v>
      </c>
      <c r="R1149" s="26">
        <v>6.174704903E9</v>
      </c>
      <c r="S1149" s="27">
        <v>0.382</v>
      </c>
      <c r="T1149" s="20" t="str">
        <f t="array" ref="T1149">INDEX(Sheet10!D:D,MATCH(C1149&amp;E1149,INDEX(Sheet10!A:A&amp;Sheet10!B:B,0),0))</f>
        <v>~99JX</v>
      </c>
      <c r="U1149" s="20" t="str">
        <f>VLOOKUP(T1149,Sheet10!D:E,2,FALSE)</f>
        <v>Nervous System Neoplasms</v>
      </c>
      <c r="V1149" s="20"/>
      <c r="W1149" s="20"/>
      <c r="X1149" s="20"/>
      <c r="Y1149" s="20"/>
      <c r="Z1149" s="20"/>
      <c r="AA1149" s="20"/>
      <c r="AB1149" s="20"/>
      <c r="AC1149" s="20"/>
      <c r="AD1149" s="20"/>
      <c r="AE1149" s="20"/>
    </row>
    <row r="1150">
      <c r="A1150" s="20" t="str">
        <f t="shared" ref="A1150:B1150" si="1149">T1150</f>
        <v>99GX</v>
      </c>
      <c r="B1150" s="20" t="str">
        <f t="shared" si="1149"/>
        <v>Chronic Nervous System Disorders</v>
      </c>
      <c r="C1150" s="20" t="str">
        <f t="shared" si="3"/>
        <v>2</v>
      </c>
      <c r="D1150" s="20" t="str">
        <f t="shared" si="4"/>
        <v>17</v>
      </c>
      <c r="E1150" s="20" t="str">
        <f t="shared" si="5"/>
        <v>17602</v>
      </c>
      <c r="F1150" s="25">
        <v>1760220.0</v>
      </c>
      <c r="G1150" s="20" t="s">
        <v>29035</v>
      </c>
      <c r="H1150" s="26">
        <v>853167.0</v>
      </c>
      <c r="I1150" s="26">
        <v>461474.0</v>
      </c>
      <c r="J1150" s="25">
        <v>0.65</v>
      </c>
      <c r="K1150" s="26">
        <v>299958.0</v>
      </c>
      <c r="L1150" s="26">
        <v>461474.0</v>
      </c>
      <c r="M1150" s="25">
        <v>0.65</v>
      </c>
      <c r="N1150" s="25">
        <v>0.79</v>
      </c>
      <c r="O1150" s="26">
        <v>236967.0</v>
      </c>
      <c r="P1150" s="26">
        <v>1.899281443E11</v>
      </c>
      <c r="Q1150" s="26">
        <v>2.02186685546E11</v>
      </c>
      <c r="R1150" s="26">
        <v>1.2258541246E10</v>
      </c>
      <c r="S1150" s="27">
        <v>0.065</v>
      </c>
      <c r="T1150" s="20" t="str">
        <f t="array" ref="T1150">INDEX(Sheet10!D:D,MATCH(C1150&amp;E1150,INDEX(Sheet10!A:A&amp;Sheet10!B:B,0),0))</f>
        <v>99GX</v>
      </c>
      <c r="U1150" s="20" t="str">
        <f>VLOOKUP(T1150,Sheet10!D:E,2,FALSE)</f>
        <v>Chronic Nervous System Disorders</v>
      </c>
      <c r="V1150" s="20"/>
      <c r="W1150" s="20"/>
      <c r="X1150" s="20"/>
      <c r="Y1150" s="20"/>
      <c r="Z1150" s="20"/>
      <c r="AA1150" s="20"/>
      <c r="AB1150" s="20"/>
      <c r="AC1150" s="20"/>
      <c r="AD1150" s="20"/>
      <c r="AE1150" s="20"/>
    </row>
    <row r="1151">
      <c r="A1151" s="20" t="str">
        <f t="shared" ref="A1151:B1151" si="1150">T1151</f>
        <v>~99GX</v>
      </c>
      <c r="B1151" s="20" t="str">
        <f t="shared" si="1150"/>
        <v>Acute Nervous System Disorders</v>
      </c>
      <c r="C1151" s="20" t="str">
        <f t="shared" si="3"/>
        <v>2</v>
      </c>
      <c r="D1151" s="20" t="str">
        <f t="shared" si="4"/>
        <v>17</v>
      </c>
      <c r="E1151" s="20" t="str">
        <f t="shared" si="5"/>
        <v>17611</v>
      </c>
      <c r="F1151" s="25">
        <v>1761120.0</v>
      </c>
      <c r="G1151" s="20" t="s">
        <v>29047</v>
      </c>
      <c r="H1151" s="26">
        <v>19654.0</v>
      </c>
      <c r="I1151" s="26">
        <v>461474.0</v>
      </c>
      <c r="J1151" s="25">
        <v>0.74</v>
      </c>
      <c r="K1151" s="26">
        <v>341491.0</v>
      </c>
      <c r="L1151" s="26">
        <v>461474.0</v>
      </c>
      <c r="M1151" s="25">
        <v>0.74</v>
      </c>
      <c r="N1151" s="25">
        <v>1.0</v>
      </c>
      <c r="O1151" s="26">
        <v>341491.0</v>
      </c>
      <c r="P1151" s="26">
        <v>6.01247236E9</v>
      </c>
      <c r="Q1151" s="26">
        <v>6.711659397E9</v>
      </c>
      <c r="R1151" s="26">
        <v>6.99187037E8</v>
      </c>
      <c r="S1151" s="27">
        <v>0.116</v>
      </c>
      <c r="T1151" s="20" t="str">
        <f t="array" ref="T1151">INDEX(Sheet10!D:D,MATCH(C1151&amp;E1151,INDEX(Sheet10!A:A&amp;Sheet10!B:B,0),0))</f>
        <v>~99GX</v>
      </c>
      <c r="U1151" s="20" t="str">
        <f>VLOOKUP(T1151,Sheet10!D:E,2,FALSE)</f>
        <v>Acute Nervous System Disorders</v>
      </c>
      <c r="V1151" s="20"/>
      <c r="W1151" s="20"/>
      <c r="X1151" s="20"/>
      <c r="Y1151" s="20"/>
      <c r="Z1151" s="20"/>
      <c r="AA1151" s="20"/>
      <c r="AB1151" s="20"/>
      <c r="AC1151" s="20"/>
      <c r="AD1151" s="20"/>
      <c r="AE1151" s="20"/>
    </row>
    <row r="1152">
      <c r="A1152" s="20" t="str">
        <f t="shared" ref="A1152:B1152" si="1151">T1152</f>
        <v>~99GX</v>
      </c>
      <c r="B1152" s="20" t="str">
        <f t="shared" si="1151"/>
        <v>Acute Nervous System Disorders</v>
      </c>
      <c r="C1152" s="20" t="str">
        <f t="shared" si="3"/>
        <v>2</v>
      </c>
      <c r="D1152" s="20" t="str">
        <f t="shared" si="4"/>
        <v>17</v>
      </c>
      <c r="E1152" s="20" t="str">
        <f t="shared" si="5"/>
        <v>17612</v>
      </c>
      <c r="F1152" s="25">
        <v>1761220.0</v>
      </c>
      <c r="G1152" s="20" t="s">
        <v>29056</v>
      </c>
      <c r="H1152" s="26">
        <v>274285.0</v>
      </c>
      <c r="I1152" s="26">
        <v>461474.0</v>
      </c>
      <c r="J1152" s="25">
        <v>0.59</v>
      </c>
      <c r="K1152" s="26">
        <v>272270.0</v>
      </c>
      <c r="L1152" s="26">
        <v>461474.0</v>
      </c>
      <c r="M1152" s="25">
        <v>0.59</v>
      </c>
      <c r="N1152" s="25">
        <v>1.0</v>
      </c>
      <c r="O1152" s="26">
        <v>272270.0</v>
      </c>
      <c r="P1152" s="26">
        <v>5.7734987995E10</v>
      </c>
      <c r="Q1152" s="26">
        <v>7.4679483693E10</v>
      </c>
      <c r="R1152" s="26">
        <v>1.6944495698E10</v>
      </c>
      <c r="S1152" s="27">
        <v>0.293</v>
      </c>
      <c r="T1152" s="20" t="str">
        <f t="array" ref="T1152">INDEX(Sheet10!D:D,MATCH(C1152&amp;E1152,INDEX(Sheet10!A:A&amp;Sheet10!B:B,0),0))</f>
        <v>~99GX</v>
      </c>
      <c r="U1152" s="20" t="str">
        <f>VLOOKUP(T1152,Sheet10!D:E,2,FALSE)</f>
        <v>Acute Nervous System Disorders</v>
      </c>
      <c r="V1152" s="20"/>
      <c r="W1152" s="20"/>
      <c r="X1152" s="20"/>
      <c r="Y1152" s="20"/>
      <c r="Z1152" s="20"/>
      <c r="AA1152" s="20"/>
      <c r="AB1152" s="20"/>
      <c r="AC1152" s="20"/>
      <c r="AD1152" s="20"/>
      <c r="AE1152" s="20"/>
    </row>
    <row r="1153">
      <c r="A1153" s="20" t="str">
        <f t="shared" ref="A1153:B1153" si="1152">T1153</f>
        <v>P18LG</v>
      </c>
      <c r="B1153" s="20" t="str">
        <f t="shared" si="1152"/>
        <v>Release of Carpal/Tarsal Tunnel</v>
      </c>
      <c r="C1153" s="20" t="str">
        <f t="shared" si="3"/>
        <v>2</v>
      </c>
      <c r="D1153" s="20" t="str">
        <f t="shared" si="4"/>
        <v>18</v>
      </c>
      <c r="E1153" s="20" t="str">
        <f t="shared" si="5"/>
        <v>18021</v>
      </c>
      <c r="F1153" s="25">
        <v>1802120.0</v>
      </c>
      <c r="G1153" s="20" t="s">
        <v>28078</v>
      </c>
      <c r="H1153" s="25">
        <v>31.0</v>
      </c>
      <c r="I1153" s="26">
        <v>461474.0</v>
      </c>
      <c r="J1153" s="25">
        <v>5.29</v>
      </c>
      <c r="K1153" s="26">
        <v>2441197.0</v>
      </c>
      <c r="L1153" s="26">
        <v>461474.0</v>
      </c>
      <c r="M1153" s="25">
        <v>5.29</v>
      </c>
      <c r="N1153" s="25">
        <v>1.0</v>
      </c>
      <c r="O1153" s="26">
        <v>2441197.0</v>
      </c>
      <c r="P1153" s="26">
        <v>3.26746E7</v>
      </c>
      <c r="Q1153" s="26">
        <v>7.5677121E7</v>
      </c>
      <c r="R1153" s="26">
        <v>4.3002521E7</v>
      </c>
      <c r="S1153" s="27">
        <v>1.316</v>
      </c>
      <c r="T1153" s="20" t="str">
        <f t="array" ref="T1153">INDEX(Sheet10!D:D,MATCH(C1153&amp;E1153,INDEX(Sheet10!A:A&amp;Sheet10!B:B,0),0))</f>
        <v>P18LG</v>
      </c>
      <c r="U1153" s="20" t="str">
        <f>VLOOKUP(T1153,Sheet10!D:E,2,FALSE)</f>
        <v>Release of Carpal/Tarsal Tunnel</v>
      </c>
      <c r="V1153" s="20"/>
      <c r="W1153" s="20"/>
      <c r="X1153" s="20"/>
      <c r="Y1153" s="20"/>
      <c r="Z1153" s="20"/>
      <c r="AA1153" s="20"/>
      <c r="AB1153" s="20"/>
      <c r="AC1153" s="20"/>
      <c r="AD1153" s="20"/>
      <c r="AE1153" s="20"/>
    </row>
    <row r="1154">
      <c r="A1154" s="20" t="str">
        <f t="shared" ref="A1154:B1154" si="1153">T1154</f>
        <v>P18KU</v>
      </c>
      <c r="B1154" s="20" t="str">
        <f t="shared" si="1153"/>
        <v>Hand and Wrist Major Proc.</v>
      </c>
      <c r="C1154" s="20" t="str">
        <f t="shared" si="3"/>
        <v>2</v>
      </c>
      <c r="D1154" s="20" t="str">
        <f t="shared" si="4"/>
        <v>18</v>
      </c>
      <c r="E1154" s="20" t="str">
        <f t="shared" si="5"/>
        <v>18031</v>
      </c>
      <c r="F1154" s="25">
        <v>1803120.0</v>
      </c>
      <c r="G1154" s="20" t="s">
        <v>29075</v>
      </c>
      <c r="H1154" s="26">
        <v>1741.0</v>
      </c>
      <c r="I1154" s="26">
        <v>461474.0</v>
      </c>
      <c r="J1154" s="25">
        <v>1.72</v>
      </c>
      <c r="K1154" s="26">
        <v>793735.0</v>
      </c>
      <c r="L1154" s="26">
        <v>461474.0</v>
      </c>
      <c r="M1154" s="25">
        <v>1.72</v>
      </c>
      <c r="N1154" s="25">
        <v>1.0</v>
      </c>
      <c r="O1154" s="26">
        <v>793735.0</v>
      </c>
      <c r="P1154" s="26">
        <v>1.1453386E9</v>
      </c>
      <c r="Q1154" s="26">
        <v>1.381893122E9</v>
      </c>
      <c r="R1154" s="26">
        <v>2.36554522E8</v>
      </c>
      <c r="S1154" s="27">
        <v>0.207</v>
      </c>
      <c r="T1154" s="20" t="str">
        <f t="array" ref="T1154">INDEX(Sheet10!D:D,MATCH(C1154&amp;E1154,INDEX(Sheet10!A:A&amp;Sheet10!B:B,0),0))</f>
        <v>P18KU</v>
      </c>
      <c r="U1154" s="20" t="str">
        <f>VLOOKUP(T1154,Sheet10!D:E,2,FALSE)</f>
        <v>Hand and Wrist Major Proc.</v>
      </c>
      <c r="V1154" s="20"/>
      <c r="W1154" s="20"/>
      <c r="X1154" s="20"/>
      <c r="Y1154" s="20"/>
      <c r="Z1154" s="20"/>
      <c r="AA1154" s="20"/>
      <c r="AB1154" s="20"/>
      <c r="AC1154" s="20"/>
      <c r="AD1154" s="20"/>
      <c r="AE1154" s="20"/>
    </row>
    <row r="1155">
      <c r="A1155" s="20" t="str">
        <f t="shared" ref="A1155:B1155" si="1154">T1155</f>
        <v>P18KH</v>
      </c>
      <c r="B1155" s="20" t="str">
        <f t="shared" si="1154"/>
        <v>Major Tendon and Muscle Proc.</v>
      </c>
      <c r="C1155" s="20" t="str">
        <f t="shared" si="3"/>
        <v>2</v>
      </c>
      <c r="D1155" s="20" t="str">
        <f t="shared" si="4"/>
        <v>18</v>
      </c>
      <c r="E1155" s="20" t="str">
        <f t="shared" si="5"/>
        <v>18041</v>
      </c>
      <c r="F1155" s="25">
        <v>1804120.0</v>
      </c>
      <c r="G1155" s="20" t="s">
        <v>29089</v>
      </c>
      <c r="H1155" s="26">
        <v>3695.0</v>
      </c>
      <c r="I1155" s="26">
        <v>461474.0</v>
      </c>
      <c r="J1155" s="25">
        <v>1.68</v>
      </c>
      <c r="K1155" s="26">
        <v>775276.0</v>
      </c>
      <c r="L1155" s="26">
        <v>461474.0</v>
      </c>
      <c r="M1155" s="25">
        <v>1.68</v>
      </c>
      <c r="N1155" s="25">
        <v>1.0</v>
      </c>
      <c r="O1155" s="26">
        <v>775276.0</v>
      </c>
      <c r="P1155" s="26">
        <v>2.4485802E9</v>
      </c>
      <c r="Q1155" s="26">
        <v>2.864646002E9</v>
      </c>
      <c r="R1155" s="26">
        <v>4.16065802E8</v>
      </c>
      <c r="S1155" s="27">
        <v>0.17</v>
      </c>
      <c r="T1155" s="20" t="str">
        <f t="array" ref="T1155">INDEX(Sheet10!D:D,MATCH(C1155&amp;E1155,INDEX(Sheet10!A:A&amp;Sheet10!B:B,0),0))</f>
        <v>P18KH</v>
      </c>
      <c r="U1155" s="20" t="str">
        <f>VLOOKUP(T1155,Sheet10!D:E,2,FALSE)</f>
        <v>Major Tendon and Muscle Proc.</v>
      </c>
      <c r="V1155" s="20"/>
      <c r="W1155" s="20"/>
      <c r="X1155" s="20"/>
      <c r="Y1155" s="20"/>
      <c r="Z1155" s="20"/>
      <c r="AA1155" s="20"/>
      <c r="AB1155" s="20"/>
      <c r="AC1155" s="20"/>
      <c r="AD1155" s="20"/>
      <c r="AE1155" s="20"/>
    </row>
    <row r="1156">
      <c r="A1156" s="20" t="str">
        <f t="shared" ref="A1156:B1156" si="1155">T1156</f>
        <v>P18KE</v>
      </c>
      <c r="B1156" s="20" t="str">
        <f t="shared" si="1155"/>
        <v>Foot Proc.</v>
      </c>
      <c r="C1156" s="20" t="str">
        <f t="shared" si="3"/>
        <v>2</v>
      </c>
      <c r="D1156" s="20" t="str">
        <f t="shared" si="4"/>
        <v>18</v>
      </c>
      <c r="E1156" s="20" t="str">
        <f t="shared" si="5"/>
        <v>18061</v>
      </c>
      <c r="F1156" s="25">
        <v>1806120.0</v>
      </c>
      <c r="G1156" s="20" t="s">
        <v>29095</v>
      </c>
      <c r="H1156" s="25">
        <v>371.0</v>
      </c>
      <c r="I1156" s="26">
        <v>461474.0</v>
      </c>
      <c r="J1156" s="25">
        <v>2.53</v>
      </c>
      <c r="K1156" s="26">
        <v>1167529.0</v>
      </c>
      <c r="L1156" s="26">
        <v>461474.0</v>
      </c>
      <c r="M1156" s="25">
        <v>2.53</v>
      </c>
      <c r="N1156" s="25">
        <v>1.0</v>
      </c>
      <c r="O1156" s="26">
        <v>1167529.0</v>
      </c>
      <c r="P1156" s="26">
        <v>1.81994E8</v>
      </c>
      <c r="Q1156" s="26">
        <v>4.33153341E8</v>
      </c>
      <c r="R1156" s="26">
        <v>2.51159341E8</v>
      </c>
      <c r="S1156" s="27">
        <v>1.38</v>
      </c>
      <c r="T1156" s="20" t="str">
        <f t="array" ref="T1156">INDEX(Sheet10!D:D,MATCH(C1156&amp;E1156,INDEX(Sheet10!A:A&amp;Sheet10!B:B,0),0))</f>
        <v>P18KE</v>
      </c>
      <c r="U1156" s="20" t="str">
        <f>VLOOKUP(T1156,Sheet10!D:E,2,FALSE)</f>
        <v>Foot Proc.</v>
      </c>
      <c r="V1156" s="20"/>
      <c r="W1156" s="20"/>
      <c r="X1156" s="20"/>
      <c r="Y1156" s="20"/>
      <c r="Z1156" s="20"/>
      <c r="AA1156" s="20"/>
      <c r="AB1156" s="20"/>
      <c r="AC1156" s="20"/>
      <c r="AD1156" s="20"/>
      <c r="AE1156" s="20"/>
    </row>
    <row r="1157">
      <c r="A1157" s="20" t="str">
        <f t="shared" ref="A1157:B1157" si="1156">T1157</f>
        <v>P18KK</v>
      </c>
      <c r="B1157" s="20" t="str">
        <f t="shared" si="1156"/>
        <v>Arthroscopy Proc.</v>
      </c>
      <c r="C1157" s="20" t="str">
        <f t="shared" si="3"/>
        <v>2</v>
      </c>
      <c r="D1157" s="20" t="str">
        <f t="shared" si="4"/>
        <v>18</v>
      </c>
      <c r="E1157" s="20" t="str">
        <f t="shared" si="5"/>
        <v>18091</v>
      </c>
      <c r="F1157" s="25">
        <v>1809120.0</v>
      </c>
      <c r="G1157" s="20" t="s">
        <v>25075</v>
      </c>
      <c r="H1157" s="25">
        <v>54.0</v>
      </c>
      <c r="I1157" s="26">
        <v>461474.0</v>
      </c>
      <c r="J1157" s="25">
        <v>4.45</v>
      </c>
      <c r="K1157" s="26">
        <v>2053559.0</v>
      </c>
      <c r="L1157" s="26">
        <v>461474.0</v>
      </c>
      <c r="M1157" s="25">
        <v>4.45</v>
      </c>
      <c r="N1157" s="25">
        <v>1.0</v>
      </c>
      <c r="O1157" s="26">
        <v>2053559.0</v>
      </c>
      <c r="P1157" s="26">
        <v>8.69559E7</v>
      </c>
      <c r="Q1157" s="26">
        <v>1.10892202E8</v>
      </c>
      <c r="R1157" s="26">
        <v>2.3936302E7</v>
      </c>
      <c r="S1157" s="27">
        <v>0.275</v>
      </c>
      <c r="T1157" s="20" t="str">
        <f t="array" ref="T1157">INDEX(Sheet10!D:D,MATCH(C1157&amp;E1157,INDEX(Sheet10!A:A&amp;Sheet10!B:B,0),0))</f>
        <v>P18KK</v>
      </c>
      <c r="U1157" s="20" t="str">
        <f>VLOOKUP(T1157,Sheet10!D:E,2,FALSE)</f>
        <v>Arthroscopy Proc.</v>
      </c>
      <c r="V1157" s="20"/>
      <c r="W1157" s="20"/>
      <c r="X1157" s="20"/>
      <c r="Y1157" s="20"/>
      <c r="Z1157" s="20"/>
      <c r="AA1157" s="20"/>
      <c r="AB1157" s="20"/>
      <c r="AC1157" s="20"/>
      <c r="AD1157" s="20"/>
      <c r="AE1157" s="20"/>
    </row>
    <row r="1158">
      <c r="A1158" s="20" t="str">
        <f t="shared" ref="A1158:B1158" si="1157">T1158</f>
        <v>P18KQ</v>
      </c>
      <c r="B1158" s="20" t="str">
        <f t="shared" si="1157"/>
        <v>Lower Limb Proc.</v>
      </c>
      <c r="C1158" s="20" t="str">
        <f t="shared" si="3"/>
        <v>2</v>
      </c>
      <c r="D1158" s="20" t="str">
        <f t="shared" si="4"/>
        <v>18</v>
      </c>
      <c r="E1158" s="20" t="str">
        <f t="shared" si="5"/>
        <v>18101</v>
      </c>
      <c r="F1158" s="25">
        <v>1810120.0</v>
      </c>
      <c r="G1158" s="20" t="s">
        <v>29109</v>
      </c>
      <c r="H1158" s="25">
        <v>197.0</v>
      </c>
      <c r="I1158" s="26">
        <v>461474.0</v>
      </c>
      <c r="J1158" s="25">
        <v>3.05</v>
      </c>
      <c r="K1158" s="26">
        <v>1407496.0</v>
      </c>
      <c r="L1158" s="26">
        <v>461474.0</v>
      </c>
      <c r="M1158" s="25">
        <v>3.05</v>
      </c>
      <c r="N1158" s="25">
        <v>1.0</v>
      </c>
      <c r="O1158" s="26">
        <v>1407496.0</v>
      </c>
      <c r="P1158" s="26">
        <v>2.7292E8</v>
      </c>
      <c r="Q1158" s="26">
        <v>2.77276653E8</v>
      </c>
      <c r="R1158" s="26">
        <v>4356653.0</v>
      </c>
      <c r="S1158" s="27">
        <v>0.016</v>
      </c>
      <c r="T1158" s="20" t="str">
        <f t="array" ref="T1158">INDEX(Sheet10!D:D,MATCH(C1158&amp;E1158,INDEX(Sheet10!A:A&amp;Sheet10!B:B,0),0))</f>
        <v>P18KQ</v>
      </c>
      <c r="U1158" s="20" t="str">
        <f>VLOOKUP(T1158,Sheet10!D:E,2,FALSE)</f>
        <v>Lower Limb Proc.</v>
      </c>
      <c r="V1158" s="20"/>
      <c r="W1158" s="20"/>
      <c r="X1158" s="20"/>
      <c r="Y1158" s="20"/>
      <c r="Z1158" s="20"/>
      <c r="AA1158" s="20"/>
      <c r="AB1158" s="20"/>
      <c r="AC1158" s="20"/>
      <c r="AD1158" s="20"/>
      <c r="AE1158" s="20"/>
    </row>
    <row r="1159">
      <c r="A1159" s="20" t="str">
        <f t="shared" ref="A1159:B1159" si="1158">T1159</f>
        <v>P18KS</v>
      </c>
      <c r="B1159" s="20" t="str">
        <f t="shared" si="1158"/>
        <v>Arm, Elbow, and Shoulder Major Proc.</v>
      </c>
      <c r="C1159" s="20" t="str">
        <f t="shared" si="3"/>
        <v>2</v>
      </c>
      <c r="D1159" s="20" t="str">
        <f t="shared" si="4"/>
        <v>18</v>
      </c>
      <c r="E1159" s="20" t="str">
        <f t="shared" si="5"/>
        <v>18121</v>
      </c>
      <c r="F1159" s="25">
        <v>1812120.0</v>
      </c>
      <c r="G1159" s="20" t="s">
        <v>29115</v>
      </c>
      <c r="H1159" s="25">
        <v>46.0</v>
      </c>
      <c r="I1159" s="26">
        <v>461474.0</v>
      </c>
      <c r="J1159" s="25">
        <v>2.93</v>
      </c>
      <c r="K1159" s="26">
        <v>1352119.0</v>
      </c>
      <c r="L1159" s="26">
        <v>461474.0</v>
      </c>
      <c r="M1159" s="25">
        <v>2.93</v>
      </c>
      <c r="N1159" s="25">
        <v>1.58</v>
      </c>
      <c r="O1159" s="26">
        <v>2136348.0</v>
      </c>
      <c r="P1159" s="26">
        <v>9.81195E7</v>
      </c>
      <c r="Q1159" s="26">
        <v>9.8271996E7</v>
      </c>
      <c r="R1159" s="26">
        <v>152496.0</v>
      </c>
      <c r="S1159" s="27">
        <v>0.002</v>
      </c>
      <c r="T1159" s="20" t="str">
        <f t="array" ref="T1159">INDEX(Sheet10!D:D,MATCH(C1159&amp;E1159,INDEX(Sheet10!A:A&amp;Sheet10!B:B,0),0))</f>
        <v>P18KS</v>
      </c>
      <c r="U1159" s="20" t="str">
        <f>VLOOKUP(T1159,Sheet10!D:E,2,FALSE)</f>
        <v>Arm, Elbow, and Shoulder Major Proc.</v>
      </c>
      <c r="V1159" s="20"/>
      <c r="W1159" s="20"/>
      <c r="X1159" s="20"/>
      <c r="Y1159" s="20"/>
      <c r="Z1159" s="20"/>
      <c r="AA1159" s="20"/>
      <c r="AB1159" s="20"/>
      <c r="AC1159" s="20"/>
      <c r="AD1159" s="20"/>
      <c r="AE1159" s="20"/>
    </row>
    <row r="1160">
      <c r="A1160" s="20" t="str">
        <f t="shared" ref="A1160:B1160" si="1159">T1160</f>
        <v>P18KZ</v>
      </c>
      <c r="B1160" s="20" t="str">
        <f t="shared" si="1159"/>
        <v>Closed Fracture Reduction Proc.</v>
      </c>
      <c r="C1160" s="20" t="str">
        <f t="shared" si="3"/>
        <v>2</v>
      </c>
      <c r="D1160" s="20" t="str">
        <f t="shared" si="4"/>
        <v>18</v>
      </c>
      <c r="E1160" s="20" t="str">
        <f t="shared" si="5"/>
        <v>18131</v>
      </c>
      <c r="F1160" s="25">
        <v>1813120.0</v>
      </c>
      <c r="G1160" s="20" t="s">
        <v>29121</v>
      </c>
      <c r="H1160" s="26">
        <v>1124.0</v>
      </c>
      <c r="I1160" s="26">
        <v>461474.0</v>
      </c>
      <c r="J1160" s="25">
        <v>1.94</v>
      </c>
      <c r="K1160" s="26">
        <v>895260.0</v>
      </c>
      <c r="L1160" s="26">
        <v>461474.0</v>
      </c>
      <c r="M1160" s="25">
        <v>1.94</v>
      </c>
      <c r="N1160" s="25">
        <v>1.0</v>
      </c>
      <c r="O1160" s="26">
        <v>895260.0</v>
      </c>
      <c r="P1160" s="26">
        <v>7.28967E8</v>
      </c>
      <c r="Q1160" s="26">
        <v>1.006271745E9</v>
      </c>
      <c r="R1160" s="26">
        <v>2.77304745E8</v>
      </c>
      <c r="S1160" s="27">
        <v>0.38</v>
      </c>
      <c r="T1160" s="20" t="str">
        <f t="array" ref="T1160">INDEX(Sheet10!D:D,MATCH(C1160&amp;E1160,INDEX(Sheet10!A:A&amp;Sheet10!B:B,0),0))</f>
        <v>P18KZ</v>
      </c>
      <c r="U1160" s="20" t="str">
        <f>VLOOKUP(T1160,Sheet10!D:E,2,FALSE)</f>
        <v>Closed Fracture Reduction Proc.</v>
      </c>
      <c r="V1160" s="20"/>
      <c r="W1160" s="20"/>
      <c r="X1160" s="20"/>
      <c r="Y1160" s="20"/>
      <c r="Z1160" s="20"/>
      <c r="AA1160" s="20"/>
      <c r="AB1160" s="20"/>
      <c r="AC1160" s="20"/>
      <c r="AD1160" s="20"/>
      <c r="AE1160" s="20"/>
    </row>
    <row r="1161">
      <c r="A1161" s="20" t="str">
        <f t="shared" ref="A1161:B1161" si="1160">T1161</f>
        <v>P18LF</v>
      </c>
      <c r="B1161" s="20" t="str">
        <f t="shared" si="1160"/>
        <v>Incision, Biopsy, and Graft Proc. for Musculoskeletal System and Connective Tissue</v>
      </c>
      <c r="C1161" s="20" t="str">
        <f t="shared" si="3"/>
        <v>2</v>
      </c>
      <c r="D1161" s="20" t="str">
        <f t="shared" si="4"/>
        <v>18</v>
      </c>
      <c r="E1161" s="20" t="str">
        <f t="shared" si="5"/>
        <v>18141</v>
      </c>
      <c r="F1161" s="25">
        <v>1814120.0</v>
      </c>
      <c r="G1161" s="20" t="s">
        <v>29135</v>
      </c>
      <c r="H1161" s="26">
        <v>2390.0</v>
      </c>
      <c r="I1161" s="26">
        <v>461474.0</v>
      </c>
      <c r="J1161" s="25">
        <v>1.54</v>
      </c>
      <c r="K1161" s="26">
        <v>710670.0</v>
      </c>
      <c r="L1161" s="26">
        <v>461474.0</v>
      </c>
      <c r="M1161" s="25">
        <v>1.54</v>
      </c>
      <c r="N1161" s="25">
        <v>1.0</v>
      </c>
      <c r="O1161" s="26">
        <v>710670.0</v>
      </c>
      <c r="P1161" s="26">
        <v>1.4814202E9</v>
      </c>
      <c r="Q1161" s="26">
        <v>1.698501204E9</v>
      </c>
      <c r="R1161" s="26">
        <v>2.17081004E8</v>
      </c>
      <c r="S1161" s="27">
        <v>0.147</v>
      </c>
      <c r="T1161" s="20" t="str">
        <f t="array" ref="T1161">INDEX(Sheet10!D:D,MATCH(C1161&amp;E1161,INDEX(Sheet10!A:A&amp;Sheet10!B:B,0),0))</f>
        <v>P18LF</v>
      </c>
      <c r="U1161" s="20" t="str">
        <f>VLOOKUP(T1161,Sheet10!D:E,2,FALSE)</f>
        <v>Incision, Biopsy, and Graft Proc. for Musculoskeletal System and Connective Tissue</v>
      </c>
      <c r="V1161" s="20"/>
      <c r="W1161" s="20"/>
      <c r="X1161" s="20"/>
      <c r="Y1161" s="20"/>
      <c r="Z1161" s="20"/>
      <c r="AA1161" s="20"/>
      <c r="AB1161" s="20"/>
      <c r="AC1161" s="20"/>
      <c r="AD1161" s="20"/>
      <c r="AE1161" s="20"/>
    </row>
    <row r="1162">
      <c r="A1162" s="20" t="str">
        <f t="shared" ref="A1162:B1162" si="1161">T1162</f>
        <v>P18KF</v>
      </c>
      <c r="B1162" s="20" t="str">
        <f t="shared" si="1161"/>
        <v>Excision, Incision and Arthrotomi of Bone Proc.</v>
      </c>
      <c r="C1162" s="20" t="str">
        <f t="shared" si="3"/>
        <v>2</v>
      </c>
      <c r="D1162" s="20" t="str">
        <f t="shared" si="4"/>
        <v>18</v>
      </c>
      <c r="E1162" s="20" t="str">
        <f t="shared" si="5"/>
        <v>18181</v>
      </c>
      <c r="F1162" s="25">
        <v>1818120.0</v>
      </c>
      <c r="G1162" s="20" t="s">
        <v>29141</v>
      </c>
      <c r="H1162" s="25">
        <v>133.0</v>
      </c>
      <c r="I1162" s="26">
        <v>461474.0</v>
      </c>
      <c r="J1162" s="25">
        <v>1.67</v>
      </c>
      <c r="K1162" s="26">
        <v>770662.0</v>
      </c>
      <c r="L1162" s="26">
        <v>461474.0</v>
      </c>
      <c r="M1162" s="25">
        <v>1.67</v>
      </c>
      <c r="N1162" s="25">
        <v>1.0</v>
      </c>
      <c r="O1162" s="26">
        <v>770662.0</v>
      </c>
      <c r="P1162" s="26">
        <v>8.54692E7</v>
      </c>
      <c r="Q1162" s="26">
        <v>1.0249799E8</v>
      </c>
      <c r="R1162" s="26">
        <v>1.702879E7</v>
      </c>
      <c r="S1162" s="27">
        <v>0.199</v>
      </c>
      <c r="T1162" s="20" t="str">
        <f t="array" ref="T1162">INDEX(Sheet10!D:D,MATCH(C1162&amp;E1162,INDEX(Sheet10!A:A&amp;Sheet10!B:B,0),0))</f>
        <v>P18KF</v>
      </c>
      <c r="U1162" s="20" t="str">
        <f>VLOOKUP(T1162,Sheet10!D:E,2,FALSE)</f>
        <v>Excision, Incision and Arthrotomi of Bone Proc.</v>
      </c>
      <c r="V1162" s="20"/>
      <c r="W1162" s="20"/>
      <c r="X1162" s="20"/>
      <c r="Y1162" s="20"/>
      <c r="Z1162" s="20"/>
      <c r="AA1162" s="20"/>
      <c r="AB1162" s="20"/>
      <c r="AC1162" s="20"/>
      <c r="AD1162" s="20"/>
      <c r="AE1162" s="20"/>
    </row>
    <row r="1163">
      <c r="A1163" s="20" t="str">
        <f t="shared" ref="A1163:B1163" si="1162">T1163</f>
        <v>P18KG</v>
      </c>
      <c r="B1163" s="20" t="str">
        <f t="shared" si="1162"/>
        <v>Implant Device Proc.</v>
      </c>
      <c r="C1163" s="20" t="str">
        <f t="shared" si="3"/>
        <v>2</v>
      </c>
      <c r="D1163" s="20" t="str">
        <f t="shared" si="4"/>
        <v>18</v>
      </c>
      <c r="E1163" s="20" t="str">
        <f t="shared" si="5"/>
        <v>18191</v>
      </c>
      <c r="F1163" s="25">
        <v>1819120.0</v>
      </c>
      <c r="G1163" s="20" t="s">
        <v>29149</v>
      </c>
      <c r="H1163" s="26">
        <v>3411.0</v>
      </c>
      <c r="I1163" s="26">
        <v>461474.0</v>
      </c>
      <c r="J1163" s="25">
        <v>1.28</v>
      </c>
      <c r="K1163" s="26">
        <v>590687.0</v>
      </c>
      <c r="L1163" s="26">
        <v>461474.0</v>
      </c>
      <c r="M1163" s="25">
        <v>1.28</v>
      </c>
      <c r="N1163" s="25">
        <v>1.0</v>
      </c>
      <c r="O1163" s="26">
        <v>590687.0</v>
      </c>
      <c r="P1163" s="26">
        <v>1.642644E9</v>
      </c>
      <c r="Q1163" s="26">
        <v>2.014832402E9</v>
      </c>
      <c r="R1163" s="26">
        <v>3.72188402E8</v>
      </c>
      <c r="S1163" s="27">
        <v>0.227</v>
      </c>
      <c r="T1163" s="20" t="str">
        <f t="array" ref="T1163">INDEX(Sheet10!D:D,MATCH(C1163&amp;E1163,INDEX(Sheet10!A:A&amp;Sheet10!B:B,0),0))</f>
        <v>P18KG</v>
      </c>
      <c r="U1163" s="20" t="str">
        <f>VLOOKUP(T1163,Sheet10!D:E,2,FALSE)</f>
        <v>Implant Device Proc.</v>
      </c>
      <c r="V1163" s="20"/>
      <c r="W1163" s="20"/>
      <c r="X1163" s="20"/>
      <c r="Y1163" s="20"/>
      <c r="Z1163" s="20"/>
      <c r="AA1163" s="20"/>
      <c r="AB1163" s="20"/>
      <c r="AC1163" s="20"/>
      <c r="AD1163" s="20"/>
      <c r="AE1163" s="20"/>
    </row>
    <row r="1164">
      <c r="A1164" s="20" t="str">
        <f t="shared" ref="A1164:B1164" si="1163">T1164</f>
        <v>P18KJ</v>
      </c>
      <c r="B1164" s="20" t="str">
        <f t="shared" si="1163"/>
        <v>Minor Tendon and Muscle Proc.</v>
      </c>
      <c r="C1164" s="20" t="str">
        <f t="shared" si="3"/>
        <v>2</v>
      </c>
      <c r="D1164" s="20" t="str">
        <f t="shared" si="4"/>
        <v>18</v>
      </c>
      <c r="E1164" s="20" t="str">
        <f t="shared" si="5"/>
        <v>18201</v>
      </c>
      <c r="F1164" s="25">
        <v>1820120.0</v>
      </c>
      <c r="G1164" s="20" t="s">
        <v>29155</v>
      </c>
      <c r="H1164" s="26">
        <v>1768.0</v>
      </c>
      <c r="I1164" s="26">
        <v>461474.0</v>
      </c>
      <c r="J1164" s="25">
        <v>1.5</v>
      </c>
      <c r="K1164" s="26">
        <v>692211.0</v>
      </c>
      <c r="L1164" s="26">
        <v>461474.0</v>
      </c>
      <c r="M1164" s="25">
        <v>1.5</v>
      </c>
      <c r="N1164" s="25">
        <v>1.0</v>
      </c>
      <c r="O1164" s="26">
        <v>692211.0</v>
      </c>
      <c r="P1164" s="26">
        <v>1.229308E9</v>
      </c>
      <c r="Q1164" s="26">
        <v>1.223829048E9</v>
      </c>
      <c r="R1164" s="26">
        <v>-5478952.0</v>
      </c>
      <c r="S1164" s="27">
        <v>-0.004</v>
      </c>
      <c r="T1164" s="20" t="str">
        <f t="array" ref="T1164">INDEX(Sheet10!D:D,MATCH(C1164&amp;E1164,INDEX(Sheet10!A:A&amp;Sheet10!B:B,0),0))</f>
        <v>P18KJ</v>
      </c>
      <c r="U1164" s="20" t="str">
        <f>VLOOKUP(T1164,Sheet10!D:E,2,FALSE)</f>
        <v>Minor Tendon and Muscle Proc.</v>
      </c>
      <c r="V1164" s="20"/>
      <c r="W1164" s="20"/>
      <c r="X1164" s="20"/>
      <c r="Y1164" s="20"/>
      <c r="Z1164" s="20"/>
      <c r="AA1164" s="20"/>
      <c r="AB1164" s="20"/>
      <c r="AC1164" s="20"/>
      <c r="AD1164" s="20"/>
      <c r="AE1164" s="20"/>
    </row>
    <row r="1165">
      <c r="A1165" s="20" t="str">
        <f t="shared" ref="A1165:B1165" si="1164">T1165</f>
        <v>P18LJ</v>
      </c>
      <c r="B1165" s="20" t="str">
        <f t="shared" si="1164"/>
        <v>Other Musculoskeletal System Proc.</v>
      </c>
      <c r="C1165" s="20" t="str">
        <f t="shared" si="3"/>
        <v>2</v>
      </c>
      <c r="D1165" s="20" t="str">
        <f t="shared" si="4"/>
        <v>18</v>
      </c>
      <c r="E1165" s="20" t="str">
        <f t="shared" si="5"/>
        <v>18211</v>
      </c>
      <c r="F1165" s="25">
        <v>1821120.0</v>
      </c>
      <c r="G1165" s="20" t="s">
        <v>29161</v>
      </c>
      <c r="H1165" s="25">
        <v>761.0</v>
      </c>
      <c r="I1165" s="26">
        <v>461474.0</v>
      </c>
      <c r="J1165" s="25">
        <v>0.96</v>
      </c>
      <c r="K1165" s="26">
        <v>443015.0</v>
      </c>
      <c r="L1165" s="26">
        <v>461474.0</v>
      </c>
      <c r="M1165" s="25">
        <v>0.96</v>
      </c>
      <c r="N1165" s="25">
        <v>1.0</v>
      </c>
      <c r="O1165" s="26">
        <v>443015.0</v>
      </c>
      <c r="P1165" s="26">
        <v>2.652404E8</v>
      </c>
      <c r="Q1165" s="26">
        <v>3.37134445E8</v>
      </c>
      <c r="R1165" s="26">
        <v>7.1894045E7</v>
      </c>
      <c r="S1165" s="27">
        <v>0.271</v>
      </c>
      <c r="T1165" s="20" t="str">
        <f t="array" ref="T1165">INDEX(Sheet10!D:D,MATCH(C1165&amp;E1165,INDEX(Sheet10!A:A&amp;Sheet10!B:B,0),0))</f>
        <v>P18LJ</v>
      </c>
      <c r="U1165" s="20" t="str">
        <f>VLOOKUP(T1165,Sheet10!D:E,2,FALSE)</f>
        <v>Other Musculoskeletal System Proc.</v>
      </c>
      <c r="V1165" s="20"/>
      <c r="W1165" s="20"/>
      <c r="X1165" s="20"/>
      <c r="Y1165" s="20"/>
      <c r="Z1165" s="20"/>
      <c r="AA1165" s="20"/>
      <c r="AB1165" s="20"/>
      <c r="AC1165" s="20"/>
      <c r="AD1165" s="20"/>
      <c r="AE1165" s="20"/>
    </row>
    <row r="1166">
      <c r="A1166" s="20" t="str">
        <f t="shared" ref="A1166:B1166" si="1165">T1166</f>
        <v>P18KP</v>
      </c>
      <c r="B1166" s="20" t="str">
        <f t="shared" si="1165"/>
        <v>Head and Face Proc.</v>
      </c>
      <c r="C1166" s="20" t="str">
        <f t="shared" si="3"/>
        <v>2</v>
      </c>
      <c r="D1166" s="20" t="str">
        <f t="shared" si="4"/>
        <v>18</v>
      </c>
      <c r="E1166" s="20" t="str">
        <f t="shared" si="5"/>
        <v>18221</v>
      </c>
      <c r="F1166" s="25">
        <v>1822120.0</v>
      </c>
      <c r="G1166" s="20" t="s">
        <v>29167</v>
      </c>
      <c r="H1166" s="25">
        <v>570.0</v>
      </c>
      <c r="I1166" s="26">
        <v>461474.0</v>
      </c>
      <c r="J1166" s="25">
        <v>1.58</v>
      </c>
      <c r="K1166" s="26">
        <v>729129.0</v>
      </c>
      <c r="L1166" s="26">
        <v>461474.0</v>
      </c>
      <c r="M1166" s="25">
        <v>1.58</v>
      </c>
      <c r="N1166" s="25">
        <v>1.0</v>
      </c>
      <c r="O1166" s="26">
        <v>729129.0</v>
      </c>
      <c r="P1166" s="26">
        <v>3.783294E8</v>
      </c>
      <c r="Q1166" s="26">
        <v>4.15603484E8</v>
      </c>
      <c r="R1166" s="26">
        <v>3.7274084E7</v>
      </c>
      <c r="S1166" s="27">
        <v>0.099</v>
      </c>
      <c r="T1166" s="20" t="str">
        <f t="array" ref="T1166">INDEX(Sheet10!D:D,MATCH(C1166&amp;E1166,INDEX(Sheet10!A:A&amp;Sheet10!B:B,0),0))</f>
        <v>P18KP</v>
      </c>
      <c r="U1166" s="20" t="str">
        <f>VLOOKUP(T1166,Sheet10!D:E,2,FALSE)</f>
        <v>Head and Face Proc.</v>
      </c>
      <c r="V1166" s="20"/>
      <c r="W1166" s="20"/>
      <c r="X1166" s="20"/>
      <c r="Y1166" s="20"/>
      <c r="Z1166" s="20"/>
      <c r="AA1166" s="20"/>
      <c r="AB1166" s="20"/>
      <c r="AC1166" s="20"/>
      <c r="AD1166" s="20"/>
      <c r="AE1166" s="20"/>
    </row>
    <row r="1167">
      <c r="A1167" s="20" t="str">
        <f t="shared" ref="A1167:B1167" si="1166">T1167</f>
        <v>P18KT</v>
      </c>
      <c r="B1167" s="20" t="str">
        <f t="shared" si="1166"/>
        <v>Arm, Elbow, and Shoulder Minor Proc.</v>
      </c>
      <c r="C1167" s="20" t="str">
        <f t="shared" si="3"/>
        <v>2</v>
      </c>
      <c r="D1167" s="20" t="str">
        <f t="shared" si="4"/>
        <v>18</v>
      </c>
      <c r="E1167" s="20" t="str">
        <f t="shared" si="5"/>
        <v>18231</v>
      </c>
      <c r="F1167" s="25">
        <v>1823120.0</v>
      </c>
      <c r="G1167" s="20" t="s">
        <v>29176</v>
      </c>
      <c r="H1167" s="25">
        <v>104.0</v>
      </c>
      <c r="I1167" s="26">
        <v>461474.0</v>
      </c>
      <c r="J1167" s="25">
        <v>2.47</v>
      </c>
      <c r="K1167" s="26">
        <v>1139841.0</v>
      </c>
      <c r="L1167" s="26">
        <v>461474.0</v>
      </c>
      <c r="M1167" s="25">
        <v>2.47</v>
      </c>
      <c r="N1167" s="25">
        <v>1.0</v>
      </c>
      <c r="O1167" s="26">
        <v>1139841.0</v>
      </c>
      <c r="P1167" s="26">
        <v>1.160284E8</v>
      </c>
      <c r="Q1167" s="26">
        <v>1.18543441E8</v>
      </c>
      <c r="R1167" s="26">
        <v>2515041.0</v>
      </c>
      <c r="S1167" s="27">
        <v>0.022</v>
      </c>
      <c r="T1167" s="20" t="str">
        <f t="array" ref="T1167">INDEX(Sheet10!D:D,MATCH(C1167&amp;E1167,INDEX(Sheet10!A:A&amp;Sheet10!B:B,0),0))</f>
        <v>P18KT</v>
      </c>
      <c r="U1167" s="20" t="str">
        <f>VLOOKUP(T1167,Sheet10!D:E,2,FALSE)</f>
        <v>Arm, Elbow, and Shoulder Minor Proc.</v>
      </c>
      <c r="V1167" s="20"/>
      <c r="W1167" s="20"/>
      <c r="X1167" s="20"/>
      <c r="Y1167" s="20"/>
      <c r="Z1167" s="20"/>
      <c r="AA1167" s="20"/>
      <c r="AB1167" s="20"/>
      <c r="AC1167" s="20"/>
      <c r="AD1167" s="20"/>
      <c r="AE1167" s="20"/>
    </row>
    <row r="1168">
      <c r="A1168" s="20" t="str">
        <f t="shared" ref="A1168:B1168" si="1167">T1168</f>
        <v>P18KV</v>
      </c>
      <c r="B1168" s="20" t="str">
        <f t="shared" si="1167"/>
        <v>Hand and Wrist Minor Proc.</v>
      </c>
      <c r="C1168" s="20" t="str">
        <f t="shared" si="3"/>
        <v>2</v>
      </c>
      <c r="D1168" s="20" t="str">
        <f t="shared" si="4"/>
        <v>18</v>
      </c>
      <c r="E1168" s="20" t="str">
        <f t="shared" si="5"/>
        <v>18241</v>
      </c>
      <c r="F1168" s="25">
        <v>1824120.0</v>
      </c>
      <c r="G1168" s="20" t="s">
        <v>29186</v>
      </c>
      <c r="H1168" s="25">
        <v>180.0</v>
      </c>
      <c r="I1168" s="26">
        <v>461474.0</v>
      </c>
      <c r="J1168" s="25">
        <v>1.64</v>
      </c>
      <c r="K1168" s="26">
        <v>756817.0</v>
      </c>
      <c r="L1168" s="26">
        <v>461474.0</v>
      </c>
      <c r="M1168" s="25">
        <v>1.64</v>
      </c>
      <c r="N1168" s="25">
        <v>1.0</v>
      </c>
      <c r="O1168" s="26">
        <v>756817.0</v>
      </c>
      <c r="P1168" s="26">
        <v>1.092002E8</v>
      </c>
      <c r="Q1168" s="26">
        <v>1.36227125E8</v>
      </c>
      <c r="R1168" s="26">
        <v>2.7026925E7</v>
      </c>
      <c r="S1168" s="27">
        <v>0.247</v>
      </c>
      <c r="T1168" s="20" t="str">
        <f t="array" ref="T1168">INDEX(Sheet10!D:D,MATCH(C1168&amp;E1168,INDEX(Sheet10!A:A&amp;Sheet10!B:B,0),0))</f>
        <v>P18KV</v>
      </c>
      <c r="U1168" s="20" t="str">
        <f>VLOOKUP(T1168,Sheet10!D:E,2,FALSE)</f>
        <v>Hand and Wrist Minor Proc.</v>
      </c>
      <c r="V1168" s="20"/>
      <c r="W1168" s="20"/>
      <c r="X1168" s="20"/>
      <c r="Y1168" s="20"/>
      <c r="Z1168" s="20"/>
      <c r="AA1168" s="20"/>
      <c r="AB1168" s="20"/>
      <c r="AC1168" s="20"/>
      <c r="AD1168" s="20"/>
      <c r="AE1168" s="20"/>
    </row>
    <row r="1169">
      <c r="A1169" s="20" t="str">
        <f t="shared" ref="A1169:B1169" si="1168">T1169</f>
        <v>P18KX</v>
      </c>
      <c r="B1169" s="20" t="str">
        <f t="shared" si="1168"/>
        <v>Musculoskeletal Therapeutic Proc.</v>
      </c>
      <c r="C1169" s="20" t="str">
        <f t="shared" si="3"/>
        <v>2</v>
      </c>
      <c r="D1169" s="20" t="str">
        <f t="shared" si="4"/>
        <v>18</v>
      </c>
      <c r="E1169" s="20" t="str">
        <f t="shared" si="5"/>
        <v>18251</v>
      </c>
      <c r="F1169" s="25">
        <v>1825120.0</v>
      </c>
      <c r="G1169" s="20" t="s">
        <v>29196</v>
      </c>
      <c r="H1169" s="26">
        <v>763099.0</v>
      </c>
      <c r="I1169" s="26">
        <v>461474.0</v>
      </c>
      <c r="J1169" s="25">
        <v>1.0</v>
      </c>
      <c r="K1169" s="26">
        <v>461474.0</v>
      </c>
      <c r="L1169" s="26">
        <v>461474.0</v>
      </c>
      <c r="M1169" s="25">
        <v>1.0</v>
      </c>
      <c r="N1169" s="25">
        <v>0.95</v>
      </c>
      <c r="O1169" s="26">
        <v>438400.0</v>
      </c>
      <c r="P1169" s="26">
        <v>3.153511759E11</v>
      </c>
      <c r="Q1169" s="26">
        <v>3.34545327104E11</v>
      </c>
      <c r="R1169" s="26">
        <v>1.9194151204E10</v>
      </c>
      <c r="S1169" s="27">
        <v>0.061</v>
      </c>
      <c r="T1169" s="20" t="str">
        <f t="array" ref="T1169">INDEX(Sheet10!D:D,MATCH(C1169&amp;E1169,INDEX(Sheet10!A:A&amp;Sheet10!B:B,0),0))</f>
        <v>P18KX</v>
      </c>
      <c r="U1169" s="20" t="str">
        <f>VLOOKUP(T1169,Sheet10!D:E,2,FALSE)</f>
        <v>Musculoskeletal Therapeutic Proc.</v>
      </c>
      <c r="V1169" s="20"/>
      <c r="W1169" s="20"/>
      <c r="X1169" s="20"/>
      <c r="Y1169" s="20"/>
      <c r="Z1169" s="20"/>
      <c r="AA1169" s="20"/>
      <c r="AB1169" s="20"/>
      <c r="AC1169" s="20"/>
      <c r="AD1169" s="20"/>
      <c r="AE1169" s="20"/>
    </row>
    <row r="1170">
      <c r="A1170" s="20" t="str">
        <f t="shared" ref="A1170:B1170" si="1169">T1170</f>
        <v>P18KY</v>
      </c>
      <c r="B1170" s="20" t="str">
        <f t="shared" si="1169"/>
        <v>Skeletal Traction Proc.</v>
      </c>
      <c r="C1170" s="20" t="str">
        <f t="shared" si="3"/>
        <v>2</v>
      </c>
      <c r="D1170" s="20" t="str">
        <f t="shared" si="4"/>
        <v>18</v>
      </c>
      <c r="E1170" s="20" t="str">
        <f t="shared" si="5"/>
        <v>18261</v>
      </c>
      <c r="F1170" s="25">
        <v>1826120.0</v>
      </c>
      <c r="G1170" s="20" t="s">
        <v>29207</v>
      </c>
      <c r="H1170" s="25">
        <v>286.0</v>
      </c>
      <c r="I1170" s="26">
        <v>461474.0</v>
      </c>
      <c r="J1170" s="25">
        <v>1.61</v>
      </c>
      <c r="K1170" s="26">
        <v>742973.0</v>
      </c>
      <c r="L1170" s="26">
        <v>461474.0</v>
      </c>
      <c r="M1170" s="25">
        <v>1.61</v>
      </c>
      <c r="N1170" s="25">
        <v>1.32</v>
      </c>
      <c r="O1170" s="26">
        <v>980725.0</v>
      </c>
      <c r="P1170" s="26">
        <v>2.806126E8</v>
      </c>
      <c r="Q1170" s="26">
        <v>2.8048722E8</v>
      </c>
      <c r="R1170" s="26">
        <v>-125380.0</v>
      </c>
      <c r="S1170" s="27">
        <v>0.0</v>
      </c>
      <c r="T1170" s="20" t="str">
        <f t="array" ref="T1170">INDEX(Sheet10!D:D,MATCH(C1170&amp;E1170,INDEX(Sheet10!A:A&amp;Sheet10!B:B,0),0))</f>
        <v>P18KY</v>
      </c>
      <c r="U1170" s="20" t="str">
        <f>VLOOKUP(T1170,Sheet10!D:E,2,FALSE)</f>
        <v>Skeletal Traction Proc.</v>
      </c>
      <c r="V1170" s="20"/>
      <c r="W1170" s="20"/>
      <c r="X1170" s="20"/>
      <c r="Y1170" s="20"/>
      <c r="Z1170" s="20"/>
      <c r="AA1170" s="20"/>
      <c r="AB1170" s="20"/>
      <c r="AC1170" s="20"/>
      <c r="AD1170" s="20"/>
      <c r="AE1170" s="20"/>
    </row>
    <row r="1171">
      <c r="A1171" s="20" t="str">
        <f t="shared" ref="A1171:B1171" si="1170">T1171</f>
        <v>P18LB</v>
      </c>
      <c r="B1171" s="20" t="str">
        <f t="shared" si="1170"/>
        <v>Casts and Splints Application Proc.</v>
      </c>
      <c r="C1171" s="20" t="str">
        <f t="shared" si="3"/>
        <v>2</v>
      </c>
      <c r="D1171" s="20" t="str">
        <f t="shared" si="4"/>
        <v>18</v>
      </c>
      <c r="E1171" s="20" t="str">
        <f t="shared" si="5"/>
        <v>18281</v>
      </c>
      <c r="F1171" s="25">
        <v>1828120.0</v>
      </c>
      <c r="G1171" s="20" t="s">
        <v>29216</v>
      </c>
      <c r="H1171" s="26">
        <v>31444.0</v>
      </c>
      <c r="I1171" s="26">
        <v>461474.0</v>
      </c>
      <c r="J1171" s="25">
        <v>1.11</v>
      </c>
      <c r="K1171" s="26">
        <v>512236.0</v>
      </c>
      <c r="L1171" s="26">
        <v>461474.0</v>
      </c>
      <c r="M1171" s="25">
        <v>1.11</v>
      </c>
      <c r="N1171" s="25">
        <v>1.0</v>
      </c>
      <c r="O1171" s="26">
        <v>512236.0</v>
      </c>
      <c r="P1171" s="26">
        <v>1.36293025E10</v>
      </c>
      <c r="Q1171" s="26">
        <v>1.6106753186E10</v>
      </c>
      <c r="R1171" s="26">
        <v>2.477450686E9</v>
      </c>
      <c r="S1171" s="27">
        <v>0.182</v>
      </c>
      <c r="T1171" s="20" t="str">
        <f t="array" ref="T1171">INDEX(Sheet10!D:D,MATCH(C1171&amp;E1171,INDEX(Sheet10!A:A&amp;Sheet10!B:B,0),0))</f>
        <v>P18LB</v>
      </c>
      <c r="U1171" s="20" t="str">
        <f>VLOOKUP(T1171,Sheet10!D:E,2,FALSE)</f>
        <v>Casts and Splints Application Proc.</v>
      </c>
      <c r="V1171" s="20"/>
      <c r="W1171" s="20"/>
      <c r="X1171" s="20"/>
      <c r="Y1171" s="20"/>
      <c r="Z1171" s="20"/>
      <c r="AA1171" s="20"/>
      <c r="AB1171" s="20"/>
      <c r="AC1171" s="20"/>
      <c r="AD1171" s="20"/>
      <c r="AE1171" s="20"/>
    </row>
    <row r="1172">
      <c r="A1172" s="20" t="str">
        <f t="shared" ref="A1172:B1172" si="1171">T1172</f>
        <v>P18LL</v>
      </c>
      <c r="B1172" s="20" t="str">
        <f t="shared" si="1171"/>
        <v>Other Diagnostic for Musculoskeletal System Proc.</v>
      </c>
      <c r="C1172" s="20" t="str">
        <f t="shared" si="3"/>
        <v>2</v>
      </c>
      <c r="D1172" s="20" t="str">
        <f t="shared" si="4"/>
        <v>18</v>
      </c>
      <c r="E1172" s="20" t="str">
        <f t="shared" si="5"/>
        <v>18311</v>
      </c>
      <c r="F1172" s="25">
        <v>1831120.0</v>
      </c>
      <c r="G1172" s="20" t="s">
        <v>29229</v>
      </c>
      <c r="H1172" s="25">
        <v>105.0</v>
      </c>
      <c r="I1172" s="26">
        <v>461474.0</v>
      </c>
      <c r="J1172" s="25">
        <v>1.23</v>
      </c>
      <c r="K1172" s="26">
        <v>567613.0</v>
      </c>
      <c r="L1172" s="26">
        <v>461474.0</v>
      </c>
      <c r="M1172" s="25">
        <v>1.23</v>
      </c>
      <c r="N1172" s="25">
        <v>1.25</v>
      </c>
      <c r="O1172" s="26">
        <v>709516.0</v>
      </c>
      <c r="P1172" s="26">
        <v>7.45929E7</v>
      </c>
      <c r="Q1172" s="26">
        <v>7.4499209E7</v>
      </c>
      <c r="R1172" s="26">
        <v>-93691.0</v>
      </c>
      <c r="S1172" s="27">
        <v>-0.001</v>
      </c>
      <c r="T1172" s="20" t="str">
        <f t="array" ref="T1172">INDEX(Sheet10!D:D,MATCH(C1172&amp;E1172,INDEX(Sheet10!A:A&amp;Sheet10!B:B,0),0))</f>
        <v>P18LL</v>
      </c>
      <c r="U1172" s="20" t="str">
        <f>VLOOKUP(T1172,Sheet10!D:E,2,FALSE)</f>
        <v>Other Diagnostic for Musculoskeletal System Proc.</v>
      </c>
      <c r="V1172" s="20"/>
      <c r="W1172" s="20"/>
      <c r="X1172" s="20"/>
      <c r="Y1172" s="20"/>
      <c r="Z1172" s="20"/>
      <c r="AA1172" s="20"/>
      <c r="AB1172" s="20"/>
      <c r="AC1172" s="20"/>
      <c r="AD1172" s="20"/>
      <c r="AE1172" s="20"/>
    </row>
    <row r="1173">
      <c r="A1173" s="20" t="str">
        <f t="shared" ref="A1173:B1173" si="1172">T1173</f>
        <v>18BX</v>
      </c>
      <c r="B1173" s="20" t="str">
        <f t="shared" si="1172"/>
        <v>Musculoskeletal System and Connective Tissue Neoplasms</v>
      </c>
      <c r="C1173" s="20" t="str">
        <f t="shared" si="3"/>
        <v>2</v>
      </c>
      <c r="D1173" s="20" t="str">
        <f t="shared" si="4"/>
        <v>18</v>
      </c>
      <c r="E1173" s="20" t="str">
        <f t="shared" si="5"/>
        <v>18481</v>
      </c>
      <c r="F1173" s="25">
        <v>1848120.0</v>
      </c>
      <c r="G1173" s="20" t="s">
        <v>29245</v>
      </c>
      <c r="H1173" s="26">
        <v>115844.0</v>
      </c>
      <c r="I1173" s="26">
        <v>461474.0</v>
      </c>
      <c r="J1173" s="25">
        <v>0.9</v>
      </c>
      <c r="K1173" s="26">
        <v>415327.0</v>
      </c>
      <c r="L1173" s="26">
        <v>461474.0</v>
      </c>
      <c r="M1173" s="25">
        <v>0.9</v>
      </c>
      <c r="N1173" s="25">
        <v>1.0</v>
      </c>
      <c r="O1173" s="26">
        <v>415327.0</v>
      </c>
      <c r="P1173" s="26">
        <v>2.965844525E10</v>
      </c>
      <c r="Q1173" s="26">
        <v>4.8117584792E10</v>
      </c>
      <c r="R1173" s="26">
        <v>1.8459139542E10</v>
      </c>
      <c r="S1173" s="27">
        <v>0.622</v>
      </c>
      <c r="T1173" s="20" t="str">
        <f t="array" ref="T1173">INDEX(Sheet10!D:D,MATCH(C1173&amp;E1173,INDEX(Sheet10!A:A&amp;Sheet10!B:B,0),0))</f>
        <v>18BX</v>
      </c>
      <c r="U1173" s="20" t="str">
        <f>VLOOKUP(T1173,Sheet10!D:E,2,FALSE)</f>
        <v>Musculoskeletal System and Connective Tissue Neoplasms</v>
      </c>
      <c r="V1173" s="20"/>
      <c r="W1173" s="20"/>
      <c r="X1173" s="20"/>
      <c r="Y1173" s="20"/>
      <c r="Z1173" s="20"/>
      <c r="AA1173" s="20"/>
      <c r="AB1173" s="20"/>
      <c r="AC1173" s="20"/>
      <c r="AD1173" s="20"/>
      <c r="AE1173" s="20"/>
    </row>
    <row r="1174">
      <c r="A1174" s="20" t="str">
        <f t="shared" ref="A1174:B1174" si="1173">T1174</f>
        <v>18BX</v>
      </c>
      <c r="B1174" s="20" t="str">
        <f t="shared" si="1173"/>
        <v>Musculoskeletal System and Connective Tissue Neoplasms</v>
      </c>
      <c r="C1174" s="20" t="str">
        <f t="shared" si="3"/>
        <v>2</v>
      </c>
      <c r="D1174" s="20" t="str">
        <f t="shared" si="4"/>
        <v>18</v>
      </c>
      <c r="E1174" s="20" t="str">
        <f t="shared" si="5"/>
        <v>18482</v>
      </c>
      <c r="F1174" s="25">
        <v>1848220.0</v>
      </c>
      <c r="G1174" s="20" t="s">
        <v>29256</v>
      </c>
      <c r="H1174" s="26">
        <v>317265.0</v>
      </c>
      <c r="I1174" s="26">
        <v>461474.0</v>
      </c>
      <c r="J1174" s="25">
        <v>0.71</v>
      </c>
      <c r="K1174" s="26">
        <v>327647.0</v>
      </c>
      <c r="L1174" s="26">
        <v>461474.0</v>
      </c>
      <c r="M1174" s="25">
        <v>0.71</v>
      </c>
      <c r="N1174" s="25">
        <v>1.0</v>
      </c>
      <c r="O1174" s="26">
        <v>327647.0</v>
      </c>
      <c r="P1174" s="26">
        <v>7.4427167E10</v>
      </c>
      <c r="Q1174" s="26">
        <v>1.03977208129E11</v>
      </c>
      <c r="R1174" s="26">
        <v>2.9550041129E10</v>
      </c>
      <c r="S1174" s="27">
        <v>0.397</v>
      </c>
      <c r="T1174" s="20" t="str">
        <f t="array" ref="T1174">INDEX(Sheet10!D:D,MATCH(C1174&amp;E1174,INDEX(Sheet10!A:A&amp;Sheet10!B:B,0),0))</f>
        <v>18BX</v>
      </c>
      <c r="U1174" s="20" t="str">
        <f>VLOOKUP(T1174,Sheet10!D:E,2,FALSE)</f>
        <v>Musculoskeletal System and Connective Tissue Neoplasms</v>
      </c>
      <c r="V1174" s="20"/>
      <c r="W1174" s="20"/>
      <c r="X1174" s="20"/>
      <c r="Y1174" s="20"/>
      <c r="Z1174" s="20"/>
      <c r="AA1174" s="20"/>
      <c r="AB1174" s="20"/>
      <c r="AC1174" s="20"/>
      <c r="AD1174" s="20"/>
      <c r="AE1174" s="20"/>
    </row>
    <row r="1175">
      <c r="A1175" s="20" t="str">
        <f t="shared" ref="A1175:B1175" si="1174">T1175</f>
        <v>98PCX</v>
      </c>
      <c r="B1175" s="20" t="str">
        <f t="shared" si="1174"/>
        <v>Nervous System Disorder w/ Multi-specialty Consultations</v>
      </c>
      <c r="C1175" s="20" t="str">
        <f t="shared" si="3"/>
        <v>2</v>
      </c>
      <c r="D1175" s="20" t="str">
        <f t="shared" si="4"/>
        <v>18</v>
      </c>
      <c r="E1175" s="20" t="str">
        <f t="shared" si="5"/>
        <v>18501</v>
      </c>
      <c r="F1175" s="25">
        <v>1850120.0</v>
      </c>
      <c r="G1175" s="20" t="s">
        <v>29273</v>
      </c>
      <c r="H1175" s="18" t="e">
        <v>#N/A</v>
      </c>
      <c r="I1175" s="26">
        <v>461474.0</v>
      </c>
      <c r="J1175" s="25">
        <v>1.23</v>
      </c>
      <c r="K1175" s="26">
        <v>567613.0</v>
      </c>
      <c r="L1175" s="26">
        <v>461474.0</v>
      </c>
      <c r="M1175" s="25">
        <v>1.23</v>
      </c>
      <c r="N1175" s="25">
        <v>1.0</v>
      </c>
      <c r="O1175" s="26">
        <v>567613.0</v>
      </c>
      <c r="P1175" s="18" t="e">
        <v>#N/A</v>
      </c>
      <c r="Q1175" s="18" t="e">
        <v>#N/A</v>
      </c>
      <c r="R1175" s="18" t="e">
        <v>#N/A</v>
      </c>
      <c r="S1175" s="18" t="e">
        <v>#N/A</v>
      </c>
      <c r="T1175" s="20" t="str">
        <f t="array" ref="T1175">INDEX(Sheet10!D:D,MATCH(C1175&amp;E1175,INDEX(Sheet10!A:A&amp;Sheet10!B:B,0),0))</f>
        <v>98PCX</v>
      </c>
      <c r="U1175" s="20" t="str">
        <f>VLOOKUP(T1175,Sheet10!D:E,2,FALSE)</f>
        <v>Nervous System Disorder w/ Multi-specialty Consultations</v>
      </c>
      <c r="V1175" s="20"/>
      <c r="W1175" s="20"/>
      <c r="X1175" s="20"/>
      <c r="Y1175" s="20"/>
      <c r="Z1175" s="20"/>
      <c r="AA1175" s="20"/>
      <c r="AB1175" s="20"/>
      <c r="AC1175" s="20"/>
      <c r="AD1175" s="20"/>
      <c r="AE1175" s="20"/>
    </row>
    <row r="1176">
      <c r="A1176" s="20" t="str">
        <f t="shared" ref="A1176:B1176" si="1175">T1176</f>
        <v>98PDX</v>
      </c>
      <c r="B1176" s="20" t="str">
        <f t="shared" si="1175"/>
        <v>Nervous System Disorder w/ Multi-specialty Consultations - Pre Op</v>
      </c>
      <c r="C1176" s="20" t="str">
        <f t="shared" si="3"/>
        <v>2</v>
      </c>
      <c r="D1176" s="20" t="str">
        <f t="shared" si="4"/>
        <v>18</v>
      </c>
      <c r="E1176" s="20" t="str">
        <f t="shared" si="5"/>
        <v>18502</v>
      </c>
      <c r="F1176" s="25">
        <v>1850220.0</v>
      </c>
      <c r="G1176" s="20" t="s">
        <v>29278</v>
      </c>
      <c r="H1176" s="18" t="e">
        <v>#N/A</v>
      </c>
      <c r="I1176" s="26">
        <v>461474.0</v>
      </c>
      <c r="J1176" s="25">
        <v>0.95</v>
      </c>
      <c r="K1176" s="26">
        <v>438400.0</v>
      </c>
      <c r="L1176" s="26">
        <v>461474.0</v>
      </c>
      <c r="M1176" s="25">
        <v>0.95</v>
      </c>
      <c r="N1176" s="25">
        <v>1.0</v>
      </c>
      <c r="O1176" s="26">
        <v>438400.0</v>
      </c>
      <c r="P1176" s="18" t="e">
        <v>#N/A</v>
      </c>
      <c r="Q1176" s="18" t="e">
        <v>#N/A</v>
      </c>
      <c r="R1176" s="18" t="e">
        <v>#N/A</v>
      </c>
      <c r="S1176" s="18" t="e">
        <v>#N/A</v>
      </c>
      <c r="T1176" s="20" t="str">
        <f t="array" ref="T1176">INDEX(Sheet10!D:D,MATCH(C1176&amp;E1176,INDEX(Sheet10!A:A&amp;Sheet10!B:B,0),0))</f>
        <v>98PDX</v>
      </c>
      <c r="U1176" s="20" t="str">
        <f>VLOOKUP(T1176,Sheet10!D:E,2,FALSE)</f>
        <v>Nervous System Disorder w/ Multi-specialty Consultations - Pre Op</v>
      </c>
      <c r="V1176" s="20"/>
      <c r="W1176" s="20"/>
      <c r="X1176" s="20"/>
      <c r="Y1176" s="20"/>
      <c r="Z1176" s="20"/>
      <c r="AA1176" s="20"/>
      <c r="AB1176" s="20"/>
      <c r="AC1176" s="20"/>
      <c r="AD1176" s="20"/>
      <c r="AE1176" s="20"/>
    </row>
    <row r="1177">
      <c r="A1177" s="20" t="str">
        <f t="shared" ref="A1177:B1177" si="1176">T1177</f>
        <v>99GX</v>
      </c>
      <c r="B1177" s="20" t="str">
        <f t="shared" si="1176"/>
        <v>Chronic Nervous System Disorders</v>
      </c>
      <c r="C1177" s="20" t="str">
        <f t="shared" si="3"/>
        <v>2</v>
      </c>
      <c r="D1177" s="20" t="str">
        <f t="shared" si="4"/>
        <v>18</v>
      </c>
      <c r="E1177" s="20" t="str">
        <f t="shared" si="5"/>
        <v>18601</v>
      </c>
      <c r="F1177" s="25">
        <v>1860120.0</v>
      </c>
      <c r="G1177" s="20" t="s">
        <v>29283</v>
      </c>
      <c r="H1177" s="26">
        <v>746443.0</v>
      </c>
      <c r="I1177" s="26">
        <v>461474.0</v>
      </c>
      <c r="J1177" s="25">
        <v>0.68</v>
      </c>
      <c r="K1177" s="26">
        <v>313802.0</v>
      </c>
      <c r="L1177" s="26">
        <v>461474.0</v>
      </c>
      <c r="M1177" s="25">
        <v>0.68</v>
      </c>
      <c r="N1177" s="25">
        <v>0.84</v>
      </c>
      <c r="O1177" s="26">
        <v>263594.0</v>
      </c>
      <c r="P1177" s="26">
        <v>1.5817338289E11</v>
      </c>
      <c r="Q1177" s="26">
        <v>2.03736807677E11</v>
      </c>
      <c r="R1177" s="26">
        <v>4.5563424787E10</v>
      </c>
      <c r="S1177" s="27">
        <v>0.288</v>
      </c>
      <c r="T1177" s="20" t="str">
        <f t="array" ref="T1177">INDEX(Sheet10!D:D,MATCH(C1177&amp;E1177,INDEX(Sheet10!A:A&amp;Sheet10!B:B,0),0))</f>
        <v>99GX</v>
      </c>
      <c r="U1177" s="20" t="str">
        <f>VLOOKUP(T1177,Sheet10!D:E,2,FALSE)</f>
        <v>Chronic Nervous System Disorders</v>
      </c>
      <c r="V1177" s="20"/>
      <c r="W1177" s="20"/>
      <c r="X1177" s="20"/>
      <c r="Y1177" s="20"/>
      <c r="Z1177" s="20"/>
      <c r="AA1177" s="20"/>
      <c r="AB1177" s="20"/>
      <c r="AC1177" s="20"/>
      <c r="AD1177" s="20"/>
      <c r="AE1177" s="20"/>
    </row>
    <row r="1178">
      <c r="A1178" s="20" t="str">
        <f t="shared" ref="A1178:B1178" si="1177">T1178</f>
        <v>99GX</v>
      </c>
      <c r="B1178" s="20" t="str">
        <f t="shared" si="1177"/>
        <v>Chronic Nervous System Disorders</v>
      </c>
      <c r="C1178" s="20" t="str">
        <f t="shared" si="3"/>
        <v>2</v>
      </c>
      <c r="D1178" s="20" t="str">
        <f t="shared" si="4"/>
        <v>18</v>
      </c>
      <c r="E1178" s="20" t="str">
        <f t="shared" si="5"/>
        <v>18602</v>
      </c>
      <c r="F1178" s="25">
        <v>1860220.0</v>
      </c>
      <c r="G1178" s="20" t="s">
        <v>29290</v>
      </c>
      <c r="H1178" s="26">
        <v>6633650.0</v>
      </c>
      <c r="I1178" s="26">
        <v>461474.0</v>
      </c>
      <c r="J1178" s="25">
        <v>0.55</v>
      </c>
      <c r="K1178" s="26">
        <v>253811.0</v>
      </c>
      <c r="L1178" s="26">
        <v>461474.0</v>
      </c>
      <c r="M1178" s="25">
        <v>0.55</v>
      </c>
      <c r="N1178" s="25">
        <v>0.86</v>
      </c>
      <c r="O1178" s="26">
        <v>218277.0</v>
      </c>
      <c r="P1178" s="26">
        <v>1.370788183385E12</v>
      </c>
      <c r="Q1178" s="26">
        <v>1.449044350074E12</v>
      </c>
      <c r="R1178" s="26">
        <v>7.8256166689E10</v>
      </c>
      <c r="S1178" s="27">
        <v>0.057</v>
      </c>
      <c r="T1178" s="20" t="str">
        <f t="array" ref="T1178">INDEX(Sheet10!D:D,MATCH(C1178&amp;E1178,INDEX(Sheet10!A:A&amp;Sheet10!B:B,0),0))</f>
        <v>99GX</v>
      </c>
      <c r="U1178" s="20" t="str">
        <f>VLOOKUP(T1178,Sheet10!D:E,2,FALSE)</f>
        <v>Chronic Nervous System Disorders</v>
      </c>
      <c r="V1178" s="20"/>
      <c r="W1178" s="20"/>
      <c r="X1178" s="20"/>
      <c r="Y1178" s="20"/>
      <c r="Z1178" s="20"/>
      <c r="AA1178" s="20"/>
      <c r="AB1178" s="20"/>
      <c r="AC1178" s="20"/>
      <c r="AD1178" s="20"/>
      <c r="AE1178" s="20"/>
    </row>
    <row r="1179">
      <c r="A1179" s="18" t="str">
        <f t="shared" ref="A1179:B1179" si="1178">T1179</f>
        <v>#N/A</v>
      </c>
      <c r="B1179" s="18" t="str">
        <f t="shared" si="1178"/>
        <v>#N/A</v>
      </c>
      <c r="C1179" s="20" t="str">
        <f t="shared" si="3"/>
        <v>2</v>
      </c>
      <c r="D1179" s="20" t="str">
        <f t="shared" si="4"/>
        <v>18</v>
      </c>
      <c r="E1179" s="20" t="str">
        <f t="shared" si="5"/>
        <v>18611</v>
      </c>
      <c r="F1179" s="25">
        <v>1861120.0</v>
      </c>
      <c r="G1179" s="20" t="s">
        <v>45353</v>
      </c>
      <c r="H1179" s="26">
        <v>686508.0</v>
      </c>
      <c r="I1179" s="26">
        <v>461474.0</v>
      </c>
      <c r="J1179" s="25">
        <v>0.62</v>
      </c>
      <c r="K1179" s="26">
        <v>286114.0</v>
      </c>
      <c r="L1179" s="26">
        <v>461474.0</v>
      </c>
      <c r="M1179" s="25">
        <v>0.62</v>
      </c>
      <c r="N1179" s="25">
        <v>1.0</v>
      </c>
      <c r="O1179" s="26">
        <v>286114.0</v>
      </c>
      <c r="P1179" s="26">
        <v>1.350910025E11</v>
      </c>
      <c r="Q1179" s="26">
        <v>1.96423463896E11</v>
      </c>
      <c r="R1179" s="26">
        <v>6.1332461396E10</v>
      </c>
      <c r="S1179" s="27">
        <v>0.454</v>
      </c>
      <c r="T1179" s="20" t="str">
        <f t="array" ref="T1179">INDEX(Sheet10!D:D,MATCH(C1179&amp;E1179,INDEX(Sheet10!A:A&amp;Sheet10!B:B,0),0))</f>
        <v>#N/A</v>
      </c>
      <c r="U1179" s="20" t="str">
        <f>VLOOKUP(T1179,Sheet10!D:E,2,FALSE)</f>
        <v>#N/A</v>
      </c>
      <c r="V1179" s="20"/>
      <c r="W1179" s="20"/>
      <c r="X1179" s="20"/>
      <c r="Y1179" s="20"/>
      <c r="Z1179" s="20"/>
      <c r="AA1179" s="20"/>
      <c r="AB1179" s="20"/>
      <c r="AC1179" s="20"/>
      <c r="AD1179" s="20"/>
      <c r="AE1179" s="20"/>
    </row>
    <row r="1180">
      <c r="A1180" s="20" t="str">
        <f t="shared" ref="A1180:B1180" si="1179">T1180</f>
        <v>99JX</v>
      </c>
      <c r="B1180" s="20" t="str">
        <f t="shared" si="1179"/>
        <v>Nervous System Neoplasms - Follow Up</v>
      </c>
      <c r="C1180" s="20" t="str">
        <f t="shared" si="3"/>
        <v>2</v>
      </c>
      <c r="D1180" s="20" t="str">
        <f t="shared" si="4"/>
        <v>18</v>
      </c>
      <c r="E1180" s="20" t="str">
        <f t="shared" si="5"/>
        <v>18612</v>
      </c>
      <c r="F1180" s="25">
        <v>1861220.0</v>
      </c>
      <c r="G1180" s="20" t="s">
        <v>29300</v>
      </c>
      <c r="H1180" s="26">
        <v>4522459.0</v>
      </c>
      <c r="I1180" s="26">
        <v>461474.0</v>
      </c>
      <c r="J1180" s="25">
        <v>0.52</v>
      </c>
      <c r="K1180" s="26">
        <v>239966.0</v>
      </c>
      <c r="L1180" s="26">
        <v>461474.0</v>
      </c>
      <c r="M1180" s="25">
        <v>0.52</v>
      </c>
      <c r="N1180" s="25">
        <v>0.87</v>
      </c>
      <c r="O1180" s="26">
        <v>208771.0</v>
      </c>
      <c r="P1180" s="26">
        <v>8.9168083939E11</v>
      </c>
      <c r="Q1180" s="26">
        <v>9.44173538901E11</v>
      </c>
      <c r="R1180" s="26">
        <v>5.2492699511E10</v>
      </c>
      <c r="S1180" s="27">
        <v>0.059</v>
      </c>
      <c r="T1180" s="20" t="str">
        <f t="array" ref="T1180">INDEX(Sheet10!D:D,MATCH(C1180&amp;E1180,INDEX(Sheet10!A:A&amp;Sheet10!B:B,0),0))</f>
        <v>99JX</v>
      </c>
      <c r="U1180" s="20" t="str">
        <f>VLOOKUP(T1180,Sheet10!D:E,2,FALSE)</f>
        <v>Nervous System Neoplasms - Follow Up</v>
      </c>
      <c r="V1180" s="20"/>
      <c r="W1180" s="20"/>
      <c r="X1180" s="20"/>
      <c r="Y1180" s="20"/>
      <c r="Z1180" s="20"/>
      <c r="AA1180" s="20"/>
      <c r="AB1180" s="20"/>
      <c r="AC1180" s="20"/>
      <c r="AD1180" s="20"/>
      <c r="AE1180" s="20"/>
    </row>
    <row r="1181">
      <c r="A1181" s="20" t="str">
        <f t="shared" ref="A1181:B1181" si="1180">T1181</f>
        <v>P19KR</v>
      </c>
      <c r="B1181" s="20" t="str">
        <f t="shared" si="1180"/>
        <v>Vascular Access Device Insertion Proc.</v>
      </c>
      <c r="C1181" s="20" t="str">
        <f t="shared" si="3"/>
        <v>2</v>
      </c>
      <c r="D1181" s="20" t="str">
        <f t="shared" si="4"/>
        <v>19</v>
      </c>
      <c r="E1181" s="20" t="str">
        <f t="shared" si="5"/>
        <v>19011</v>
      </c>
      <c r="F1181" s="25">
        <v>1901120.0</v>
      </c>
      <c r="G1181" s="20" t="s">
        <v>29307</v>
      </c>
      <c r="H1181" s="25">
        <v>28.0</v>
      </c>
      <c r="I1181" s="26">
        <v>461474.0</v>
      </c>
      <c r="J1181" s="25">
        <v>1.49</v>
      </c>
      <c r="K1181" s="26">
        <v>687596.0</v>
      </c>
      <c r="L1181" s="26">
        <v>461474.0</v>
      </c>
      <c r="M1181" s="25">
        <v>1.49</v>
      </c>
      <c r="N1181" s="25">
        <v>1.0</v>
      </c>
      <c r="O1181" s="26">
        <v>687596.0</v>
      </c>
      <c r="P1181" s="26">
        <v>1.68301E7</v>
      </c>
      <c r="Q1181" s="26">
        <v>1.9252695E7</v>
      </c>
      <c r="R1181" s="26">
        <v>2422595.0</v>
      </c>
      <c r="S1181" s="27">
        <v>0.144</v>
      </c>
      <c r="T1181" s="20" t="str">
        <f t="array" ref="T1181">INDEX(Sheet10!D:D,MATCH(C1181&amp;E1181,INDEX(Sheet10!A:A&amp;Sheet10!B:B,0),0))</f>
        <v>P19KR</v>
      </c>
      <c r="U1181" s="20" t="str">
        <f>VLOOKUP(T1181,Sheet10!D:E,2,FALSE)</f>
        <v>Vascular Access Device Insertion Proc.</v>
      </c>
      <c r="V1181" s="20"/>
      <c r="W1181" s="20"/>
      <c r="X1181" s="20"/>
      <c r="Y1181" s="20"/>
      <c r="Z1181" s="20"/>
      <c r="AA1181" s="20"/>
      <c r="AB1181" s="20"/>
      <c r="AC1181" s="20"/>
      <c r="AD1181" s="20"/>
      <c r="AE1181" s="20"/>
    </row>
    <row r="1182">
      <c r="A1182" s="20" t="str">
        <f t="shared" ref="A1182:B1182" si="1181">T1182</f>
        <v>P19KC</v>
      </c>
      <c r="B1182" s="20" t="str">
        <f t="shared" si="1181"/>
        <v>Skin Graft Major Proc.</v>
      </c>
      <c r="C1182" s="20" t="str">
        <f t="shared" si="3"/>
        <v>2</v>
      </c>
      <c r="D1182" s="20" t="str">
        <f t="shared" si="4"/>
        <v>19</v>
      </c>
      <c r="E1182" s="20" t="str">
        <f t="shared" si="5"/>
        <v>19031</v>
      </c>
      <c r="F1182" s="25">
        <v>1903120.0</v>
      </c>
      <c r="G1182" s="20" t="s">
        <v>29319</v>
      </c>
      <c r="H1182" s="25">
        <v>95.0</v>
      </c>
      <c r="I1182" s="26">
        <v>461474.0</v>
      </c>
      <c r="J1182" s="25">
        <v>1.83</v>
      </c>
      <c r="K1182" s="26">
        <v>844497.0</v>
      </c>
      <c r="L1182" s="26">
        <v>461474.0</v>
      </c>
      <c r="M1182" s="25">
        <v>1.83</v>
      </c>
      <c r="N1182" s="25">
        <v>1.02</v>
      </c>
      <c r="O1182" s="26">
        <v>861387.0</v>
      </c>
      <c r="P1182" s="26">
        <v>8.16049E7</v>
      </c>
      <c r="Q1182" s="26">
        <v>8.18318E7</v>
      </c>
      <c r="R1182" s="26">
        <v>226900.0</v>
      </c>
      <c r="S1182" s="27">
        <v>0.003</v>
      </c>
      <c r="T1182" s="20" t="str">
        <f t="array" ref="T1182">INDEX(Sheet10!D:D,MATCH(C1182&amp;E1182,INDEX(Sheet10!A:A&amp;Sheet10!B:B,0),0))</f>
        <v>P19KC</v>
      </c>
      <c r="U1182" s="20" t="str">
        <f>VLOOKUP(T1182,Sheet10!D:E,2,FALSE)</f>
        <v>Skin Graft Major Proc.</v>
      </c>
      <c r="V1182" s="20"/>
      <c r="W1182" s="20"/>
      <c r="X1182" s="20"/>
      <c r="Y1182" s="20"/>
      <c r="Z1182" s="20"/>
      <c r="AA1182" s="20"/>
      <c r="AB1182" s="20"/>
      <c r="AC1182" s="20"/>
      <c r="AD1182" s="20"/>
      <c r="AE1182" s="20"/>
    </row>
    <row r="1183">
      <c r="A1183" s="20" t="str">
        <f t="shared" ref="A1183:B1183" si="1182">T1183</f>
        <v>P19KN</v>
      </c>
      <c r="B1183" s="20" t="str">
        <f t="shared" si="1182"/>
        <v>Biopsy of Skin, Subcutaneous Tissue and Breast - Major Proc.</v>
      </c>
      <c r="C1183" s="20" t="str">
        <f t="shared" si="3"/>
        <v>2</v>
      </c>
      <c r="D1183" s="20" t="str">
        <f t="shared" si="4"/>
        <v>19</v>
      </c>
      <c r="E1183" s="20" t="str">
        <f t="shared" si="5"/>
        <v>19041</v>
      </c>
      <c r="F1183" s="25">
        <v>1904120.0</v>
      </c>
      <c r="G1183" s="20" t="s">
        <v>29323</v>
      </c>
      <c r="H1183" s="25">
        <v>366.0</v>
      </c>
      <c r="I1183" s="26">
        <v>461474.0</v>
      </c>
      <c r="J1183" s="25">
        <v>2.62</v>
      </c>
      <c r="K1183" s="26">
        <v>1209062.0</v>
      </c>
      <c r="L1183" s="26">
        <v>461474.0</v>
      </c>
      <c r="M1183" s="25">
        <v>2.62</v>
      </c>
      <c r="N1183" s="25">
        <v>1.0</v>
      </c>
      <c r="O1183" s="26">
        <v>1209062.0</v>
      </c>
      <c r="P1183" s="26">
        <v>3.441172E8</v>
      </c>
      <c r="Q1183" s="26">
        <v>4.42516648E8</v>
      </c>
      <c r="R1183" s="26">
        <v>9.8399448E7</v>
      </c>
      <c r="S1183" s="27">
        <v>0.286</v>
      </c>
      <c r="T1183" s="20" t="str">
        <f t="array" ref="T1183">INDEX(Sheet10!D:D,MATCH(C1183&amp;E1183,INDEX(Sheet10!A:A&amp;Sheet10!B:B,0),0))</f>
        <v>P19KN</v>
      </c>
      <c r="U1183" s="20" t="str">
        <f>VLOOKUP(T1183,Sheet10!D:E,2,FALSE)</f>
        <v>Biopsy of Skin, Subcutaneous Tissue and Breast - Major Proc.</v>
      </c>
      <c r="V1183" s="20"/>
      <c r="W1183" s="20"/>
      <c r="X1183" s="20"/>
      <c r="Y1183" s="20"/>
      <c r="Z1183" s="20"/>
      <c r="AA1183" s="20"/>
      <c r="AB1183" s="20"/>
      <c r="AC1183" s="20"/>
      <c r="AD1183" s="20"/>
      <c r="AE1183" s="20"/>
    </row>
    <row r="1184">
      <c r="A1184" s="20" t="str">
        <f t="shared" ref="A1184:B1184" si="1183">T1184</f>
        <v>P19KJ</v>
      </c>
      <c r="B1184" s="20" t="str">
        <f t="shared" si="1183"/>
        <v>Non Mastectomy Breast Proc.</v>
      </c>
      <c r="C1184" s="20" t="str">
        <f t="shared" si="3"/>
        <v>2</v>
      </c>
      <c r="D1184" s="20" t="str">
        <f t="shared" si="4"/>
        <v>19</v>
      </c>
      <c r="E1184" s="20" t="str">
        <f t="shared" si="5"/>
        <v>19061</v>
      </c>
      <c r="F1184" s="25">
        <v>1906120.0</v>
      </c>
      <c r="G1184" s="20" t="s">
        <v>29331</v>
      </c>
      <c r="H1184" s="25">
        <v>471.0</v>
      </c>
      <c r="I1184" s="26">
        <v>461474.0</v>
      </c>
      <c r="J1184" s="25">
        <v>2.45</v>
      </c>
      <c r="K1184" s="26">
        <v>1130611.0</v>
      </c>
      <c r="L1184" s="26">
        <v>461474.0</v>
      </c>
      <c r="M1184" s="25">
        <v>2.45</v>
      </c>
      <c r="N1184" s="25">
        <v>1.0</v>
      </c>
      <c r="O1184" s="26">
        <v>1130611.0</v>
      </c>
      <c r="P1184" s="26">
        <v>4.282317E8</v>
      </c>
      <c r="Q1184" s="26">
        <v>5.32517922E8</v>
      </c>
      <c r="R1184" s="26">
        <v>1.04286222E8</v>
      </c>
      <c r="S1184" s="27">
        <v>0.244</v>
      </c>
      <c r="T1184" s="20" t="str">
        <f t="array" ref="T1184">INDEX(Sheet10!D:D,MATCH(C1184&amp;E1184,INDEX(Sheet10!A:A&amp;Sheet10!B:B,0),0))</f>
        <v>P19KJ</v>
      </c>
      <c r="U1184" s="20" t="str">
        <f>VLOOKUP(T1184,Sheet10!D:E,2,FALSE)</f>
        <v>Non Mastectomy Breast Proc.</v>
      </c>
      <c r="V1184" s="20"/>
      <c r="W1184" s="20"/>
      <c r="X1184" s="20"/>
      <c r="Y1184" s="20"/>
      <c r="Z1184" s="20"/>
      <c r="AA1184" s="20"/>
      <c r="AB1184" s="20"/>
      <c r="AC1184" s="20"/>
      <c r="AD1184" s="20"/>
      <c r="AE1184" s="20"/>
    </row>
    <row r="1185">
      <c r="A1185" s="20" t="str">
        <f t="shared" ref="A1185:B1185" si="1184">T1185</f>
        <v>P19KP</v>
      </c>
      <c r="B1185" s="20" t="str">
        <f t="shared" si="1184"/>
        <v>Biopsy of Skin, Subcutaneous Tissue and Breast - Moderate Proc.</v>
      </c>
      <c r="C1185" s="20" t="str">
        <f t="shared" si="3"/>
        <v>2</v>
      </c>
      <c r="D1185" s="20" t="str">
        <f t="shared" si="4"/>
        <v>19</v>
      </c>
      <c r="E1185" s="20" t="str">
        <f t="shared" si="5"/>
        <v>19081</v>
      </c>
      <c r="F1185" s="25">
        <v>1908120.0</v>
      </c>
      <c r="G1185" s="20" t="s">
        <v>29336</v>
      </c>
      <c r="H1185" s="26">
        <v>12785.0</v>
      </c>
      <c r="I1185" s="26">
        <v>461474.0</v>
      </c>
      <c r="J1185" s="25">
        <v>1.91</v>
      </c>
      <c r="K1185" s="26">
        <v>881415.0</v>
      </c>
      <c r="L1185" s="26">
        <v>461474.0</v>
      </c>
      <c r="M1185" s="25">
        <v>1.91</v>
      </c>
      <c r="N1185" s="25">
        <v>1.0</v>
      </c>
      <c r="O1185" s="26">
        <v>881415.0</v>
      </c>
      <c r="P1185" s="26">
        <v>7.9685633E9</v>
      </c>
      <c r="Q1185" s="26">
        <v>1.1268895122E10</v>
      </c>
      <c r="R1185" s="26">
        <v>3.300331822E9</v>
      </c>
      <c r="S1185" s="27">
        <v>0.414</v>
      </c>
      <c r="T1185" s="20" t="str">
        <f t="array" ref="T1185">INDEX(Sheet10!D:D,MATCH(C1185&amp;E1185,INDEX(Sheet10!A:A&amp;Sheet10!B:B,0),0))</f>
        <v>P19KP</v>
      </c>
      <c r="U1185" s="20" t="str">
        <f>VLOOKUP(T1185,Sheet10!D:E,2,FALSE)</f>
        <v>Biopsy of Skin, Subcutaneous Tissue and Breast - Moderate Proc.</v>
      </c>
      <c r="V1185" s="20"/>
      <c r="W1185" s="20"/>
      <c r="X1185" s="20"/>
      <c r="Y1185" s="20"/>
      <c r="Z1185" s="20"/>
      <c r="AA1185" s="20"/>
      <c r="AB1185" s="20"/>
      <c r="AC1185" s="20"/>
      <c r="AD1185" s="20"/>
      <c r="AE1185" s="20"/>
    </row>
    <row r="1186">
      <c r="A1186" s="20" t="str">
        <f t="shared" ref="A1186:B1186" si="1185">T1186</f>
        <v>P19KQ</v>
      </c>
      <c r="B1186" s="20" t="str">
        <f t="shared" si="1185"/>
        <v>Biopsy of Skin, Subcutaneous Tissue and Breast - Minor Proc. &amp; Other Diagnostic</v>
      </c>
      <c r="C1186" s="20" t="str">
        <f t="shared" si="3"/>
        <v>2</v>
      </c>
      <c r="D1186" s="20" t="str">
        <f t="shared" si="4"/>
        <v>19</v>
      </c>
      <c r="E1186" s="20" t="str">
        <f t="shared" si="5"/>
        <v>19091</v>
      </c>
      <c r="F1186" s="25">
        <v>1909120.0</v>
      </c>
      <c r="G1186" s="20" t="s">
        <v>29346</v>
      </c>
      <c r="H1186" s="26">
        <v>7559.0</v>
      </c>
      <c r="I1186" s="26">
        <v>461474.0</v>
      </c>
      <c r="J1186" s="25">
        <v>1.18</v>
      </c>
      <c r="K1186" s="26">
        <v>544539.0</v>
      </c>
      <c r="L1186" s="26">
        <v>461474.0</v>
      </c>
      <c r="M1186" s="25">
        <v>1.18</v>
      </c>
      <c r="N1186" s="25">
        <v>1.0</v>
      </c>
      <c r="O1186" s="26">
        <v>544539.0</v>
      </c>
      <c r="P1186" s="26">
        <v>2.9265807E9</v>
      </c>
      <c r="Q1186" s="26">
        <v>4.11617272E9</v>
      </c>
      <c r="R1186" s="26">
        <v>1.18959202E9</v>
      </c>
      <c r="S1186" s="27">
        <v>0.406</v>
      </c>
      <c r="T1186" s="20" t="str">
        <f t="array" ref="T1186">INDEX(Sheet10!D:D,MATCH(C1186&amp;E1186,INDEX(Sheet10!A:A&amp;Sheet10!B:B,0),0))</f>
        <v>P19KQ</v>
      </c>
      <c r="U1186" s="20" t="str">
        <f>VLOOKUP(T1186,Sheet10!D:E,2,FALSE)</f>
        <v>Biopsy of Skin, Subcutaneous Tissue and Breast - Minor Proc. &amp; Other Diagnostic</v>
      </c>
      <c r="V1186" s="20"/>
      <c r="W1186" s="20"/>
      <c r="X1186" s="20"/>
      <c r="Y1186" s="20"/>
      <c r="Z1186" s="20"/>
      <c r="AA1186" s="20"/>
      <c r="AB1186" s="20"/>
      <c r="AC1186" s="20"/>
      <c r="AD1186" s="20"/>
      <c r="AE1186" s="20"/>
    </row>
    <row r="1187">
      <c r="A1187" s="20" t="str">
        <f t="shared" ref="A1187:B1187" si="1186">T1187</f>
        <v>P19KF</v>
      </c>
      <c r="B1187" s="20" t="str">
        <f t="shared" si="1186"/>
        <v>Other Skin &amp; Subcutaneous Tissue Proc.</v>
      </c>
      <c r="C1187" s="20" t="str">
        <f t="shared" si="3"/>
        <v>2</v>
      </c>
      <c r="D1187" s="20" t="str">
        <f t="shared" si="4"/>
        <v>19</v>
      </c>
      <c r="E1187" s="20" t="str">
        <f t="shared" si="5"/>
        <v>19101</v>
      </c>
      <c r="F1187" s="25">
        <v>1910120.0</v>
      </c>
      <c r="G1187" s="20" t="s">
        <v>29353</v>
      </c>
      <c r="H1187" s="26">
        <v>42557.0</v>
      </c>
      <c r="I1187" s="26">
        <v>461474.0</v>
      </c>
      <c r="J1187" s="25">
        <v>1.28</v>
      </c>
      <c r="K1187" s="26">
        <v>590687.0</v>
      </c>
      <c r="L1187" s="26">
        <v>461474.0</v>
      </c>
      <c r="M1187" s="25">
        <v>1.28</v>
      </c>
      <c r="N1187" s="25">
        <v>1.0</v>
      </c>
      <c r="O1187" s="26">
        <v>590687.0</v>
      </c>
      <c r="P1187" s="26">
        <v>2.31427293E10</v>
      </c>
      <c r="Q1187" s="26">
        <v>2.5137854743E10</v>
      </c>
      <c r="R1187" s="26">
        <v>1.995125443E9</v>
      </c>
      <c r="S1187" s="27">
        <v>0.086</v>
      </c>
      <c r="T1187" s="20" t="str">
        <f t="array" ref="T1187">INDEX(Sheet10!D:D,MATCH(C1187&amp;E1187,INDEX(Sheet10!A:A&amp;Sheet10!B:B,0),0))</f>
        <v>P19KF</v>
      </c>
      <c r="U1187" s="20" t="str">
        <f>VLOOKUP(T1187,Sheet10!D:E,2,FALSE)</f>
        <v>Other Skin &amp; Subcutaneous Tissue Proc.</v>
      </c>
      <c r="V1187" s="20"/>
      <c r="W1187" s="20"/>
      <c r="X1187" s="20"/>
      <c r="Y1187" s="20"/>
      <c r="Z1187" s="20"/>
      <c r="AA1187" s="20"/>
      <c r="AB1187" s="20"/>
      <c r="AC1187" s="20"/>
      <c r="AD1187" s="20"/>
      <c r="AE1187" s="20"/>
    </row>
    <row r="1188">
      <c r="A1188" s="20" t="str">
        <f t="shared" ref="A1188:B1188" si="1187">T1188</f>
        <v>P19KD</v>
      </c>
      <c r="B1188" s="20" t="str">
        <f t="shared" si="1187"/>
        <v>Skin Graft Minor Proc.</v>
      </c>
      <c r="C1188" s="20" t="str">
        <f t="shared" si="3"/>
        <v>2</v>
      </c>
      <c r="D1188" s="20" t="str">
        <f t="shared" si="4"/>
        <v>19</v>
      </c>
      <c r="E1188" s="20" t="str">
        <f t="shared" si="5"/>
        <v>19111</v>
      </c>
      <c r="F1188" s="25">
        <v>1911120.0</v>
      </c>
      <c r="G1188" s="20" t="s">
        <v>29361</v>
      </c>
      <c r="H1188" s="25">
        <v>155.0</v>
      </c>
      <c r="I1188" s="26">
        <v>461474.0</v>
      </c>
      <c r="J1188" s="25">
        <v>1.62</v>
      </c>
      <c r="K1188" s="26">
        <v>747588.0</v>
      </c>
      <c r="L1188" s="26">
        <v>461474.0</v>
      </c>
      <c r="M1188" s="25">
        <v>1.62</v>
      </c>
      <c r="N1188" s="25">
        <v>1.0</v>
      </c>
      <c r="O1188" s="26">
        <v>747588.0</v>
      </c>
      <c r="P1188" s="26">
        <v>1.154028E8</v>
      </c>
      <c r="Q1188" s="26">
        <v>1.15876121E8</v>
      </c>
      <c r="R1188" s="26">
        <v>473321.0</v>
      </c>
      <c r="S1188" s="27">
        <v>0.004</v>
      </c>
      <c r="T1188" s="20" t="str">
        <f t="array" ref="T1188">INDEX(Sheet10!D:D,MATCH(C1188&amp;E1188,INDEX(Sheet10!A:A&amp;Sheet10!B:B,0),0))</f>
        <v>P19KD</v>
      </c>
      <c r="U1188" s="20" t="str">
        <f>VLOOKUP(T1188,Sheet10!D:E,2,FALSE)</f>
        <v>Skin Graft Minor Proc.</v>
      </c>
      <c r="V1188" s="20"/>
      <c r="W1188" s="20"/>
      <c r="X1188" s="20"/>
      <c r="Y1188" s="20"/>
      <c r="Z1188" s="20"/>
      <c r="AA1188" s="20"/>
      <c r="AB1188" s="20"/>
      <c r="AC1188" s="20"/>
      <c r="AD1188" s="20"/>
      <c r="AE1188" s="20"/>
    </row>
    <row r="1189">
      <c r="A1189" s="20" t="str">
        <f t="shared" ref="A1189:B1189" si="1188">T1189</f>
        <v>P19KK</v>
      </c>
      <c r="B1189" s="20" t="str">
        <f t="shared" si="1188"/>
        <v>Other Breast Proc.</v>
      </c>
      <c r="C1189" s="20" t="str">
        <f t="shared" si="3"/>
        <v>2</v>
      </c>
      <c r="D1189" s="20" t="str">
        <f t="shared" si="4"/>
        <v>19</v>
      </c>
      <c r="E1189" s="20" t="str">
        <f t="shared" si="5"/>
        <v>19121</v>
      </c>
      <c r="F1189" s="25">
        <v>1912120.0</v>
      </c>
      <c r="G1189" s="20" t="s">
        <v>29369</v>
      </c>
      <c r="H1189" s="26">
        <v>4002.0</v>
      </c>
      <c r="I1189" s="26">
        <v>461474.0</v>
      </c>
      <c r="J1189" s="25">
        <v>1.28</v>
      </c>
      <c r="K1189" s="26">
        <v>590687.0</v>
      </c>
      <c r="L1189" s="26">
        <v>461474.0</v>
      </c>
      <c r="M1189" s="25">
        <v>1.28</v>
      </c>
      <c r="N1189" s="25">
        <v>1.1</v>
      </c>
      <c r="O1189" s="26">
        <v>649755.0</v>
      </c>
      <c r="P1189" s="26">
        <v>2.5951595E9</v>
      </c>
      <c r="Q1189" s="26">
        <v>2.600321079E9</v>
      </c>
      <c r="R1189" s="26">
        <v>5161579.0</v>
      </c>
      <c r="S1189" s="27">
        <v>0.002</v>
      </c>
      <c r="T1189" s="20" t="str">
        <f t="array" ref="T1189">INDEX(Sheet10!D:D,MATCH(C1189&amp;E1189,INDEX(Sheet10!A:A&amp;Sheet10!B:B,0),0))</f>
        <v>P19KK</v>
      </c>
      <c r="U1189" s="20" t="str">
        <f>VLOOKUP(T1189,Sheet10!D:E,2,FALSE)</f>
        <v>Other Breast Proc.</v>
      </c>
      <c r="V1189" s="20"/>
      <c r="W1189" s="20"/>
      <c r="X1189" s="20"/>
      <c r="Y1189" s="20"/>
      <c r="Z1189" s="20"/>
      <c r="AA1189" s="20"/>
      <c r="AB1189" s="20"/>
      <c r="AC1189" s="20"/>
      <c r="AD1189" s="20"/>
      <c r="AE1189" s="20"/>
    </row>
    <row r="1190">
      <c r="A1190" s="20" t="str">
        <f t="shared" ref="A1190:B1190" si="1189">T1190</f>
        <v>P19KL</v>
      </c>
      <c r="B1190" s="20" t="str">
        <f t="shared" si="1189"/>
        <v>Skin Major Proc.</v>
      </c>
      <c r="C1190" s="20" t="str">
        <f t="shared" si="3"/>
        <v>2</v>
      </c>
      <c r="D1190" s="20" t="str">
        <f t="shared" si="4"/>
        <v>19</v>
      </c>
      <c r="E1190" s="20" t="str">
        <f t="shared" si="5"/>
        <v>19131</v>
      </c>
      <c r="F1190" s="25">
        <v>1913120.0</v>
      </c>
      <c r="G1190" s="20" t="s">
        <v>29373</v>
      </c>
      <c r="H1190" s="26">
        <v>24460.0</v>
      </c>
      <c r="I1190" s="26">
        <v>461474.0</v>
      </c>
      <c r="J1190" s="25">
        <v>1.07</v>
      </c>
      <c r="K1190" s="26">
        <v>493777.0</v>
      </c>
      <c r="L1190" s="26">
        <v>461474.0</v>
      </c>
      <c r="M1190" s="25">
        <v>1.07</v>
      </c>
      <c r="N1190" s="25">
        <v>1.0</v>
      </c>
      <c r="O1190" s="26">
        <v>493777.0</v>
      </c>
      <c r="P1190" s="26">
        <v>8.8479355E9</v>
      </c>
      <c r="Q1190" s="26">
        <v>1.2077789823E10</v>
      </c>
      <c r="R1190" s="26">
        <v>3.229854323E9</v>
      </c>
      <c r="S1190" s="27">
        <v>0.365</v>
      </c>
      <c r="T1190" s="20" t="str">
        <f t="array" ref="T1190">INDEX(Sheet10!D:D,MATCH(C1190&amp;E1190,INDEX(Sheet10!A:A&amp;Sheet10!B:B,0),0))</f>
        <v>P19KL</v>
      </c>
      <c r="U1190" s="20" t="str">
        <f>VLOOKUP(T1190,Sheet10!D:E,2,FALSE)</f>
        <v>Skin Major Proc.</v>
      </c>
      <c r="V1190" s="20"/>
      <c r="W1190" s="20"/>
      <c r="X1190" s="20"/>
      <c r="Y1190" s="20"/>
      <c r="Z1190" s="20"/>
      <c r="AA1190" s="20"/>
      <c r="AB1190" s="20"/>
      <c r="AC1190" s="20"/>
      <c r="AD1190" s="20"/>
      <c r="AE1190" s="20"/>
    </row>
    <row r="1191">
      <c r="A1191" s="20" t="str">
        <f t="shared" ref="A1191:B1191" si="1190">T1191</f>
        <v>P19KM</v>
      </c>
      <c r="B1191" s="20" t="str">
        <f t="shared" si="1190"/>
        <v>Skin Minor Proc.</v>
      </c>
      <c r="C1191" s="20" t="str">
        <f t="shared" si="3"/>
        <v>2</v>
      </c>
      <c r="D1191" s="20" t="str">
        <f t="shared" si="4"/>
        <v>19</v>
      </c>
      <c r="E1191" s="20" t="str">
        <f t="shared" si="5"/>
        <v>19141</v>
      </c>
      <c r="F1191" s="25">
        <v>1914120.0</v>
      </c>
      <c r="G1191" s="20" t="s">
        <v>29377</v>
      </c>
      <c r="H1191" s="26">
        <v>85802.0</v>
      </c>
      <c r="I1191" s="26">
        <v>461474.0</v>
      </c>
      <c r="J1191" s="25">
        <v>0.85</v>
      </c>
      <c r="K1191" s="26">
        <v>392253.0</v>
      </c>
      <c r="L1191" s="26">
        <v>461474.0</v>
      </c>
      <c r="M1191" s="25">
        <v>0.85</v>
      </c>
      <c r="N1191" s="25">
        <v>1.0</v>
      </c>
      <c r="O1191" s="26">
        <v>392253.0</v>
      </c>
      <c r="P1191" s="26">
        <v>2.74386127E10</v>
      </c>
      <c r="Q1191" s="26">
        <v>3.365708011E10</v>
      </c>
      <c r="R1191" s="26">
        <v>6.21846741E9</v>
      </c>
      <c r="S1191" s="27">
        <v>0.227</v>
      </c>
      <c r="T1191" s="20" t="str">
        <f t="array" ref="T1191">INDEX(Sheet10!D:D,MATCH(C1191&amp;E1191,INDEX(Sheet10!A:A&amp;Sheet10!B:B,0),0))</f>
        <v>P19KM</v>
      </c>
      <c r="U1191" s="20" t="str">
        <f>VLOOKUP(T1191,Sheet10!D:E,2,FALSE)</f>
        <v>Skin Minor Proc.</v>
      </c>
      <c r="V1191" s="20"/>
      <c r="W1191" s="20"/>
      <c r="X1191" s="20"/>
      <c r="Y1191" s="20"/>
      <c r="Z1191" s="20"/>
      <c r="AA1191" s="20"/>
      <c r="AB1191" s="20"/>
      <c r="AC1191" s="20"/>
      <c r="AD1191" s="20"/>
      <c r="AE1191" s="20"/>
    </row>
    <row r="1192">
      <c r="A1192" s="20" t="str">
        <f t="shared" ref="A1192:B1192" si="1191">T1192</f>
        <v>~99JX</v>
      </c>
      <c r="B1192" s="20" t="str">
        <f t="shared" si="1191"/>
        <v>Nervous System Neoplasms</v>
      </c>
      <c r="C1192" s="20" t="str">
        <f t="shared" si="3"/>
        <v>2</v>
      </c>
      <c r="D1192" s="20" t="str">
        <f t="shared" si="4"/>
        <v>19</v>
      </c>
      <c r="E1192" s="20" t="str">
        <f t="shared" si="5"/>
        <v>19481</v>
      </c>
      <c r="F1192" s="25">
        <v>1948120.0</v>
      </c>
      <c r="G1192" s="20" t="s">
        <v>29383</v>
      </c>
      <c r="H1192" s="26">
        <v>109668.0</v>
      </c>
      <c r="I1192" s="26">
        <v>461474.0</v>
      </c>
      <c r="J1192" s="25">
        <v>0.7</v>
      </c>
      <c r="K1192" s="26">
        <v>323032.0</v>
      </c>
      <c r="L1192" s="26">
        <v>461474.0</v>
      </c>
      <c r="M1192" s="25">
        <v>0.7</v>
      </c>
      <c r="N1192" s="25">
        <v>1.0</v>
      </c>
      <c r="O1192" s="26">
        <v>323032.0</v>
      </c>
      <c r="P1192" s="26">
        <v>2.75573336E10</v>
      </c>
      <c r="Q1192" s="26">
        <v>3.5439006584E10</v>
      </c>
      <c r="R1192" s="26">
        <v>7.881672984E9</v>
      </c>
      <c r="S1192" s="27">
        <v>0.286</v>
      </c>
      <c r="T1192" s="20" t="str">
        <f t="array" ref="T1192">INDEX(Sheet10!D:D,MATCH(C1192&amp;E1192,INDEX(Sheet10!A:A&amp;Sheet10!B:B,0),0))</f>
        <v>~99JX</v>
      </c>
      <c r="U1192" s="20" t="str">
        <f>VLOOKUP(T1192,Sheet10!D:E,2,FALSE)</f>
        <v>Nervous System Neoplasms</v>
      </c>
      <c r="V1192" s="20"/>
      <c r="W1192" s="20"/>
      <c r="X1192" s="20"/>
      <c r="Y1192" s="20"/>
      <c r="Z1192" s="20"/>
      <c r="AA1192" s="20"/>
      <c r="AB1192" s="20"/>
      <c r="AC1192" s="20"/>
      <c r="AD1192" s="20"/>
      <c r="AE1192" s="20"/>
    </row>
    <row r="1193">
      <c r="A1193" s="20" t="str">
        <f t="shared" ref="A1193:B1193" si="1192">T1193</f>
        <v>19BX</v>
      </c>
      <c r="B1193" s="20" t="str">
        <f t="shared" si="1192"/>
        <v>Skin, Subcutaneous Tissue and Breast Neoplasms</v>
      </c>
      <c r="C1193" s="20" t="str">
        <f t="shared" si="3"/>
        <v>2</v>
      </c>
      <c r="D1193" s="20" t="str">
        <f t="shared" si="4"/>
        <v>19</v>
      </c>
      <c r="E1193" s="20" t="str">
        <f t="shared" si="5"/>
        <v>19482</v>
      </c>
      <c r="F1193" s="25">
        <v>1948220.0</v>
      </c>
      <c r="G1193" s="20" t="s">
        <v>29392</v>
      </c>
      <c r="H1193" s="26">
        <v>1211149.0</v>
      </c>
      <c r="I1193" s="26">
        <v>461474.0</v>
      </c>
      <c r="J1193" s="25">
        <v>0.59</v>
      </c>
      <c r="K1193" s="26">
        <v>272270.0</v>
      </c>
      <c r="L1193" s="26">
        <v>461474.0</v>
      </c>
      <c r="M1193" s="25">
        <v>0.59</v>
      </c>
      <c r="N1193" s="25">
        <v>1.0</v>
      </c>
      <c r="O1193" s="26">
        <v>272270.0</v>
      </c>
      <c r="P1193" s="26">
        <v>3.2451917525E11</v>
      </c>
      <c r="Q1193" s="26">
        <v>3.29875524026E11</v>
      </c>
      <c r="R1193" s="26">
        <v>5.356348776E9</v>
      </c>
      <c r="S1193" s="27">
        <v>0.017</v>
      </c>
      <c r="T1193" s="20" t="str">
        <f t="array" ref="T1193">INDEX(Sheet10!D:D,MATCH(C1193&amp;E1193,INDEX(Sheet10!A:A&amp;Sheet10!B:B,0),0))</f>
        <v>19BX</v>
      </c>
      <c r="U1193" s="20" t="str">
        <f>VLOOKUP(T1193,Sheet10!D:E,2,FALSE)</f>
        <v>Skin, Subcutaneous Tissue and Breast Neoplasms</v>
      </c>
      <c r="V1193" s="20"/>
      <c r="W1193" s="20"/>
      <c r="X1193" s="20"/>
      <c r="Y1193" s="20"/>
      <c r="Z1193" s="20"/>
      <c r="AA1193" s="20"/>
      <c r="AB1193" s="20"/>
      <c r="AC1193" s="20"/>
      <c r="AD1193" s="20"/>
      <c r="AE1193" s="20"/>
    </row>
    <row r="1194">
      <c r="A1194" s="20" t="str">
        <f t="shared" ref="A1194:B1194" si="1193">T1194</f>
        <v>98PCX</v>
      </c>
      <c r="B1194" s="20" t="str">
        <f t="shared" si="1193"/>
        <v>Nervous System Disorder w/ Multi-specialty Consultations</v>
      </c>
      <c r="C1194" s="20" t="str">
        <f t="shared" si="3"/>
        <v>2</v>
      </c>
      <c r="D1194" s="20" t="str">
        <f t="shared" si="4"/>
        <v>19</v>
      </c>
      <c r="E1194" s="20" t="str">
        <f t="shared" si="5"/>
        <v>19501</v>
      </c>
      <c r="F1194" s="25">
        <v>1950120.0</v>
      </c>
      <c r="G1194" s="20" t="s">
        <v>29398</v>
      </c>
      <c r="H1194" s="18" t="e">
        <v>#N/A</v>
      </c>
      <c r="I1194" s="26">
        <v>461474.0</v>
      </c>
      <c r="J1194" s="25">
        <v>1.42</v>
      </c>
      <c r="K1194" s="26">
        <v>655293.0</v>
      </c>
      <c r="L1194" s="26">
        <v>461474.0</v>
      </c>
      <c r="M1194" s="25">
        <v>1.42</v>
      </c>
      <c r="N1194" s="25">
        <v>1.0</v>
      </c>
      <c r="O1194" s="26">
        <v>655293.0</v>
      </c>
      <c r="P1194" s="18" t="e">
        <v>#N/A</v>
      </c>
      <c r="Q1194" s="18" t="e">
        <v>#N/A</v>
      </c>
      <c r="R1194" s="18" t="e">
        <v>#N/A</v>
      </c>
      <c r="S1194" s="18" t="e">
        <v>#N/A</v>
      </c>
      <c r="T1194" s="20" t="str">
        <f t="array" ref="T1194">INDEX(Sheet10!D:D,MATCH(C1194&amp;E1194,INDEX(Sheet10!A:A&amp;Sheet10!B:B,0),0))</f>
        <v>98PCX</v>
      </c>
      <c r="U1194" s="20" t="str">
        <f>VLOOKUP(T1194,Sheet10!D:E,2,FALSE)</f>
        <v>Nervous System Disorder w/ Multi-specialty Consultations</v>
      </c>
      <c r="V1194" s="20"/>
      <c r="W1194" s="20"/>
      <c r="X1194" s="20"/>
      <c r="Y1194" s="20"/>
      <c r="Z1194" s="20"/>
      <c r="AA1194" s="20"/>
      <c r="AB1194" s="20"/>
      <c r="AC1194" s="20"/>
      <c r="AD1194" s="20"/>
      <c r="AE1194" s="20"/>
    </row>
    <row r="1195">
      <c r="A1195" s="20" t="str">
        <f t="shared" ref="A1195:B1195" si="1194">T1195</f>
        <v>98PDX</v>
      </c>
      <c r="B1195" s="20" t="str">
        <f t="shared" si="1194"/>
        <v>Nervous System Disorder w/ Multi-specialty Consultations - Pre Op</v>
      </c>
      <c r="C1195" s="20" t="str">
        <f t="shared" si="3"/>
        <v>2</v>
      </c>
      <c r="D1195" s="20" t="str">
        <f t="shared" si="4"/>
        <v>19</v>
      </c>
      <c r="E1195" s="20" t="str">
        <f t="shared" si="5"/>
        <v>19502</v>
      </c>
      <c r="F1195" s="25">
        <v>1950220.0</v>
      </c>
      <c r="G1195" s="20" t="s">
        <v>29405</v>
      </c>
      <c r="H1195" s="18" t="e">
        <v>#N/A</v>
      </c>
      <c r="I1195" s="26">
        <v>461474.0</v>
      </c>
      <c r="J1195" s="25">
        <v>0.9</v>
      </c>
      <c r="K1195" s="26">
        <v>415327.0</v>
      </c>
      <c r="L1195" s="26">
        <v>461474.0</v>
      </c>
      <c r="M1195" s="25">
        <v>0.9</v>
      </c>
      <c r="N1195" s="25">
        <v>1.0</v>
      </c>
      <c r="O1195" s="26">
        <v>415327.0</v>
      </c>
      <c r="P1195" s="18" t="e">
        <v>#N/A</v>
      </c>
      <c r="Q1195" s="18" t="e">
        <v>#N/A</v>
      </c>
      <c r="R1195" s="18" t="e">
        <v>#N/A</v>
      </c>
      <c r="S1195" s="18" t="e">
        <v>#N/A</v>
      </c>
      <c r="T1195" s="20" t="str">
        <f t="array" ref="T1195">INDEX(Sheet10!D:D,MATCH(C1195&amp;E1195,INDEX(Sheet10!A:A&amp;Sheet10!B:B,0),0))</f>
        <v>98PDX</v>
      </c>
      <c r="U1195" s="20" t="str">
        <f>VLOOKUP(T1195,Sheet10!D:E,2,FALSE)</f>
        <v>Nervous System Disorder w/ Multi-specialty Consultations - Pre Op</v>
      </c>
      <c r="V1195" s="20"/>
      <c r="W1195" s="20"/>
      <c r="X1195" s="20"/>
      <c r="Y1195" s="20"/>
      <c r="Z1195" s="20"/>
      <c r="AA1195" s="20"/>
      <c r="AB1195" s="20"/>
      <c r="AC1195" s="20"/>
      <c r="AD1195" s="20"/>
      <c r="AE1195" s="20"/>
    </row>
    <row r="1196">
      <c r="A1196" s="20" t="str">
        <f t="shared" ref="A1196:B1196" si="1195">T1196</f>
        <v>~99JX</v>
      </c>
      <c r="B1196" s="20" t="str">
        <f t="shared" si="1195"/>
        <v>Nervous System Neoplasms</v>
      </c>
      <c r="C1196" s="20" t="str">
        <f t="shared" si="3"/>
        <v>2</v>
      </c>
      <c r="D1196" s="20" t="str">
        <f t="shared" si="4"/>
        <v>19</v>
      </c>
      <c r="E1196" s="20" t="str">
        <f t="shared" si="5"/>
        <v>19601</v>
      </c>
      <c r="F1196" s="25">
        <v>1960120.0</v>
      </c>
      <c r="G1196" s="20" t="s">
        <v>29411</v>
      </c>
      <c r="H1196" s="26">
        <v>84225.0</v>
      </c>
      <c r="I1196" s="26">
        <v>461474.0</v>
      </c>
      <c r="J1196" s="25">
        <v>0.62</v>
      </c>
      <c r="K1196" s="26">
        <v>286114.0</v>
      </c>
      <c r="L1196" s="26">
        <v>461474.0</v>
      </c>
      <c r="M1196" s="25">
        <v>0.62</v>
      </c>
      <c r="N1196" s="25">
        <v>1.0</v>
      </c>
      <c r="O1196" s="26">
        <v>286114.0</v>
      </c>
      <c r="P1196" s="26">
        <v>1.78103756E10</v>
      </c>
      <c r="Q1196" s="26">
        <v>2.4097941543E10</v>
      </c>
      <c r="R1196" s="26">
        <v>6.287565943E9</v>
      </c>
      <c r="S1196" s="27">
        <v>0.353</v>
      </c>
      <c r="T1196" s="20" t="str">
        <f t="array" ref="T1196">INDEX(Sheet10!D:D,MATCH(C1196&amp;E1196,INDEX(Sheet10!A:A&amp;Sheet10!B:B,0),0))</f>
        <v>~99JX</v>
      </c>
      <c r="U1196" s="20" t="str">
        <f>VLOOKUP(T1196,Sheet10!D:E,2,FALSE)</f>
        <v>Nervous System Neoplasms</v>
      </c>
      <c r="V1196" s="20"/>
      <c r="W1196" s="20"/>
      <c r="X1196" s="20"/>
      <c r="Y1196" s="20"/>
      <c r="Z1196" s="20"/>
      <c r="AA1196" s="20"/>
      <c r="AB1196" s="20"/>
      <c r="AC1196" s="20"/>
      <c r="AD1196" s="20"/>
      <c r="AE1196" s="20"/>
    </row>
    <row r="1197">
      <c r="A1197" s="20" t="str">
        <f t="shared" ref="A1197:B1197" si="1196">T1197</f>
        <v>99GX</v>
      </c>
      <c r="B1197" s="20" t="str">
        <f t="shared" si="1196"/>
        <v>Chronic Nervous System Disorders</v>
      </c>
      <c r="C1197" s="20" t="str">
        <f t="shared" si="3"/>
        <v>2</v>
      </c>
      <c r="D1197" s="20" t="str">
        <f t="shared" si="4"/>
        <v>19</v>
      </c>
      <c r="E1197" s="20" t="str">
        <f t="shared" si="5"/>
        <v>19602</v>
      </c>
      <c r="F1197" s="25">
        <v>1960220.0</v>
      </c>
      <c r="G1197" s="20" t="s">
        <v>29422</v>
      </c>
      <c r="H1197" s="26">
        <v>566931.0</v>
      </c>
      <c r="I1197" s="26">
        <v>461474.0</v>
      </c>
      <c r="J1197" s="25">
        <v>0.56</v>
      </c>
      <c r="K1197" s="26">
        <v>258425.0</v>
      </c>
      <c r="L1197" s="26">
        <v>461474.0</v>
      </c>
      <c r="M1197" s="25">
        <v>0.56</v>
      </c>
      <c r="N1197" s="25">
        <v>1.0</v>
      </c>
      <c r="O1197" s="26">
        <v>258425.0</v>
      </c>
      <c r="P1197" s="26">
        <v>1.191520017E11</v>
      </c>
      <c r="Q1197" s="26">
        <v>1.46516250628E11</v>
      </c>
      <c r="R1197" s="26">
        <v>2.7364248928E10</v>
      </c>
      <c r="S1197" s="27">
        <v>0.23</v>
      </c>
      <c r="T1197" s="20" t="str">
        <f t="array" ref="T1197">INDEX(Sheet10!D:D,MATCH(C1197&amp;E1197,INDEX(Sheet10!A:A&amp;Sheet10!B:B,0),0))</f>
        <v>99GX</v>
      </c>
      <c r="U1197" s="20" t="str">
        <f>VLOOKUP(T1197,Sheet10!D:E,2,FALSE)</f>
        <v>Chronic Nervous System Disorders</v>
      </c>
      <c r="V1197" s="20"/>
      <c r="W1197" s="20"/>
      <c r="X1197" s="20"/>
      <c r="Y1197" s="20"/>
      <c r="Z1197" s="20"/>
      <c r="AA1197" s="20"/>
      <c r="AB1197" s="20"/>
      <c r="AC1197" s="20"/>
      <c r="AD1197" s="20"/>
      <c r="AE1197" s="20"/>
    </row>
    <row r="1198">
      <c r="A1198" s="20" t="str">
        <f t="shared" ref="A1198:B1198" si="1197">T1198</f>
        <v>~99GX</v>
      </c>
      <c r="B1198" s="20" t="str">
        <f t="shared" si="1197"/>
        <v>Acute Nervous System Disorders</v>
      </c>
      <c r="C1198" s="20" t="str">
        <f t="shared" si="3"/>
        <v>2</v>
      </c>
      <c r="D1198" s="20" t="str">
        <f t="shared" si="4"/>
        <v>19</v>
      </c>
      <c r="E1198" s="20" t="str">
        <f t="shared" si="5"/>
        <v>19611</v>
      </c>
      <c r="F1198" s="25">
        <v>1961120.0</v>
      </c>
      <c r="G1198" s="20" t="s">
        <v>29438</v>
      </c>
      <c r="H1198" s="26">
        <v>461866.0</v>
      </c>
      <c r="I1198" s="26">
        <v>461474.0</v>
      </c>
      <c r="J1198" s="25">
        <v>0.6</v>
      </c>
      <c r="K1198" s="26">
        <v>276884.0</v>
      </c>
      <c r="L1198" s="26">
        <v>461474.0</v>
      </c>
      <c r="M1198" s="25">
        <v>0.6</v>
      </c>
      <c r="N1198" s="25">
        <v>1.0</v>
      </c>
      <c r="O1198" s="26">
        <v>276884.0</v>
      </c>
      <c r="P1198" s="26">
        <v>9.43414671E10</v>
      </c>
      <c r="Q1198" s="26">
        <v>1.27886480642E11</v>
      </c>
      <c r="R1198" s="26">
        <v>3.3545013542E10</v>
      </c>
      <c r="S1198" s="27">
        <v>0.356</v>
      </c>
      <c r="T1198" s="20" t="str">
        <f t="array" ref="T1198">INDEX(Sheet10!D:D,MATCH(C1198&amp;E1198,INDEX(Sheet10!A:A&amp;Sheet10!B:B,0),0))</f>
        <v>~99GX</v>
      </c>
      <c r="U1198" s="20" t="str">
        <f>VLOOKUP(T1198,Sheet10!D:E,2,FALSE)</f>
        <v>Acute Nervous System Disorders</v>
      </c>
      <c r="V1198" s="20"/>
      <c r="W1198" s="20"/>
      <c r="X1198" s="20"/>
      <c r="Y1198" s="20"/>
      <c r="Z1198" s="20"/>
      <c r="AA1198" s="20"/>
      <c r="AB1198" s="20"/>
      <c r="AC1198" s="20"/>
      <c r="AD1198" s="20"/>
      <c r="AE1198" s="20"/>
    </row>
    <row r="1199">
      <c r="A1199" s="20" t="str">
        <f t="shared" ref="A1199:B1199" si="1198">T1199</f>
        <v>~99GX</v>
      </c>
      <c r="B1199" s="20" t="str">
        <f t="shared" si="1198"/>
        <v>Acute Nervous System Disorders</v>
      </c>
      <c r="C1199" s="20" t="str">
        <f t="shared" si="3"/>
        <v>2</v>
      </c>
      <c r="D1199" s="20" t="str">
        <f t="shared" si="4"/>
        <v>19</v>
      </c>
      <c r="E1199" s="20" t="str">
        <f t="shared" si="5"/>
        <v>19612</v>
      </c>
      <c r="F1199" s="25">
        <v>1961220.0</v>
      </c>
      <c r="G1199" s="20" t="s">
        <v>29446</v>
      </c>
      <c r="H1199" s="26">
        <v>1567859.0</v>
      </c>
      <c r="I1199" s="26">
        <v>461474.0</v>
      </c>
      <c r="J1199" s="25">
        <v>0.5</v>
      </c>
      <c r="K1199" s="26">
        <v>230737.0</v>
      </c>
      <c r="L1199" s="26">
        <v>461474.0</v>
      </c>
      <c r="M1199" s="25">
        <v>0.5</v>
      </c>
      <c r="N1199" s="25">
        <v>0.93</v>
      </c>
      <c r="O1199" s="26">
        <v>214585.0</v>
      </c>
      <c r="P1199" s="26">
        <v>3.180849643E11</v>
      </c>
      <c r="Q1199" s="26">
        <v>3.3646313229E11</v>
      </c>
      <c r="R1199" s="26">
        <v>1.837816799E10</v>
      </c>
      <c r="S1199" s="27">
        <v>0.058</v>
      </c>
      <c r="T1199" s="20" t="str">
        <f t="array" ref="T1199">INDEX(Sheet10!D:D,MATCH(C1199&amp;E1199,INDEX(Sheet10!A:A&amp;Sheet10!B:B,0),0))</f>
        <v>~99GX</v>
      </c>
      <c r="U1199" s="20" t="str">
        <f>VLOOKUP(T1199,Sheet10!D:E,2,FALSE)</f>
        <v>Acute Nervous System Disorders</v>
      </c>
      <c r="V1199" s="20"/>
      <c r="W1199" s="20"/>
      <c r="X1199" s="20"/>
      <c r="Y1199" s="20"/>
      <c r="Z1199" s="20"/>
      <c r="AA1199" s="20"/>
      <c r="AB1199" s="20"/>
      <c r="AC1199" s="20"/>
      <c r="AD1199" s="20"/>
      <c r="AE1199" s="20"/>
    </row>
    <row r="1200">
      <c r="A1200" s="20" t="str">
        <f t="shared" ref="A1200:B1200" si="1199">T1200</f>
        <v>P20KE</v>
      </c>
      <c r="B1200" s="20" t="str">
        <f t="shared" si="1199"/>
        <v>Biopsy for Endocrine, Nutritional and Metabolic System</v>
      </c>
      <c r="C1200" s="20" t="str">
        <f t="shared" si="3"/>
        <v>2</v>
      </c>
      <c r="D1200" s="20" t="str">
        <f t="shared" si="4"/>
        <v>20</v>
      </c>
      <c r="E1200" s="20" t="str">
        <f t="shared" si="5"/>
        <v>20041</v>
      </c>
      <c r="F1200" s="25">
        <v>2004120.0</v>
      </c>
      <c r="G1200" s="20" t="s">
        <v>29462</v>
      </c>
      <c r="H1200" s="26">
        <v>18753.0</v>
      </c>
      <c r="I1200" s="26">
        <v>461474.0</v>
      </c>
      <c r="J1200" s="25">
        <v>1.56</v>
      </c>
      <c r="K1200" s="26">
        <v>719899.0</v>
      </c>
      <c r="L1200" s="26">
        <v>461474.0</v>
      </c>
      <c r="M1200" s="25">
        <v>1.56</v>
      </c>
      <c r="N1200" s="25">
        <v>1.0</v>
      </c>
      <c r="O1200" s="26">
        <v>719899.0</v>
      </c>
      <c r="P1200" s="26">
        <v>1.08708197E10</v>
      </c>
      <c r="Q1200" s="26">
        <v>1.3502267766E10</v>
      </c>
      <c r="R1200" s="26">
        <v>2.631448066E9</v>
      </c>
      <c r="S1200" s="27">
        <v>0.242</v>
      </c>
      <c r="T1200" s="20" t="str">
        <f t="array" ref="T1200">INDEX(Sheet10!D:D,MATCH(C1200&amp;E1200,INDEX(Sheet10!A:A&amp;Sheet10!B:B,0),0))</f>
        <v>P20KE</v>
      </c>
      <c r="U1200" s="20" t="str">
        <f>VLOOKUP(T1200,Sheet10!D:E,2,FALSE)</f>
        <v>Biopsy for Endocrine, Nutritional and Metabolic System</v>
      </c>
      <c r="V1200" s="20"/>
      <c r="W1200" s="20"/>
      <c r="X1200" s="20"/>
      <c r="Y1200" s="20"/>
      <c r="Z1200" s="20"/>
      <c r="AA1200" s="20"/>
      <c r="AB1200" s="20"/>
      <c r="AC1200" s="20"/>
      <c r="AD1200" s="20"/>
      <c r="AE1200" s="20"/>
    </row>
    <row r="1201">
      <c r="A1201" s="20" t="str">
        <f t="shared" ref="A1201:B1201" si="1200">T1201</f>
        <v>P20KD</v>
      </c>
      <c r="B1201" s="20" t="str">
        <f t="shared" si="1200"/>
        <v>Endocrine Gland, Diagnostic Proc.</v>
      </c>
      <c r="C1201" s="20" t="str">
        <f t="shared" si="3"/>
        <v>2</v>
      </c>
      <c r="D1201" s="20" t="str">
        <f t="shared" si="4"/>
        <v>20</v>
      </c>
      <c r="E1201" s="20" t="str">
        <f t="shared" si="5"/>
        <v>20051</v>
      </c>
      <c r="F1201" s="25">
        <v>2005120.0</v>
      </c>
      <c r="G1201" s="20" t="s">
        <v>29470</v>
      </c>
      <c r="H1201" s="25">
        <v>743.0</v>
      </c>
      <c r="I1201" s="26">
        <v>461474.0</v>
      </c>
      <c r="J1201" s="25">
        <v>1.46</v>
      </c>
      <c r="K1201" s="26">
        <v>673752.0</v>
      </c>
      <c r="L1201" s="26">
        <v>461474.0</v>
      </c>
      <c r="M1201" s="25">
        <v>1.46</v>
      </c>
      <c r="N1201" s="25">
        <v>1.0</v>
      </c>
      <c r="O1201" s="26">
        <v>673752.0</v>
      </c>
      <c r="P1201" s="26">
        <v>5.015969E8</v>
      </c>
      <c r="Q1201" s="26">
        <v>5.00597766E8</v>
      </c>
      <c r="R1201" s="26">
        <v>-999134.0</v>
      </c>
      <c r="S1201" s="27">
        <v>-0.002</v>
      </c>
      <c r="T1201" s="20" t="str">
        <f t="array" ref="T1201">INDEX(Sheet10!D:D,MATCH(C1201&amp;E1201,INDEX(Sheet10!A:A&amp;Sheet10!B:B,0),0))</f>
        <v>P20KD</v>
      </c>
      <c r="U1201" s="20" t="str">
        <f>VLOOKUP(T1201,Sheet10!D:E,2,FALSE)</f>
        <v>Endocrine Gland, Diagnostic Proc.</v>
      </c>
      <c r="V1201" s="20"/>
      <c r="W1201" s="20"/>
      <c r="X1201" s="20"/>
      <c r="Y1201" s="20"/>
      <c r="Z1201" s="20"/>
      <c r="AA1201" s="20"/>
      <c r="AB1201" s="20"/>
      <c r="AC1201" s="20"/>
      <c r="AD1201" s="20"/>
      <c r="AE1201" s="20"/>
    </row>
    <row r="1202">
      <c r="A1202" s="20" t="str">
        <f t="shared" ref="A1202:B1202" si="1201">T1202</f>
        <v>P20KF</v>
      </c>
      <c r="B1202" s="20" t="str">
        <f t="shared" si="1201"/>
        <v>Endocrine Gland Proc.</v>
      </c>
      <c r="C1202" s="20" t="str">
        <f t="shared" si="3"/>
        <v>2</v>
      </c>
      <c r="D1202" s="20" t="str">
        <f t="shared" si="4"/>
        <v>20</v>
      </c>
      <c r="E1202" s="20" t="str">
        <f t="shared" si="5"/>
        <v>20061</v>
      </c>
      <c r="F1202" s="25">
        <v>2006120.0</v>
      </c>
      <c r="G1202" s="20" t="s">
        <v>29476</v>
      </c>
      <c r="H1202" s="26">
        <v>14579.0</v>
      </c>
      <c r="I1202" s="26">
        <v>461474.0</v>
      </c>
      <c r="J1202" s="25">
        <v>1.08</v>
      </c>
      <c r="K1202" s="26">
        <v>498392.0</v>
      </c>
      <c r="L1202" s="26">
        <v>461474.0</v>
      </c>
      <c r="M1202" s="25">
        <v>1.08</v>
      </c>
      <c r="N1202" s="25">
        <v>1.0</v>
      </c>
      <c r="O1202" s="26">
        <v>498392.0</v>
      </c>
      <c r="P1202" s="26">
        <v>3.263941E9</v>
      </c>
      <c r="Q1202" s="26">
        <v>7.266055802E9</v>
      </c>
      <c r="R1202" s="26">
        <v>4.002114802E9</v>
      </c>
      <c r="S1202" s="27">
        <v>1.226</v>
      </c>
      <c r="T1202" s="20" t="str">
        <f t="array" ref="T1202">INDEX(Sheet10!D:D,MATCH(C1202&amp;E1202,INDEX(Sheet10!A:A&amp;Sheet10!B:B,0),0))</f>
        <v>P20KF</v>
      </c>
      <c r="U1202" s="20" t="str">
        <f>VLOOKUP(T1202,Sheet10!D:E,2,FALSE)</f>
        <v>Endocrine Gland Proc.</v>
      </c>
      <c r="V1202" s="20"/>
      <c r="W1202" s="20"/>
      <c r="X1202" s="20"/>
      <c r="Y1202" s="20"/>
      <c r="Z1202" s="20"/>
      <c r="AA1202" s="20"/>
      <c r="AB1202" s="20"/>
      <c r="AC1202" s="20"/>
      <c r="AD1202" s="20"/>
      <c r="AE1202" s="20"/>
    </row>
    <row r="1203">
      <c r="A1203" s="20" t="str">
        <f t="shared" ref="A1203:B1203" si="1202">T1203</f>
        <v>~99JX</v>
      </c>
      <c r="B1203" s="20" t="str">
        <f t="shared" si="1202"/>
        <v>Nervous System Neoplasms</v>
      </c>
      <c r="C1203" s="20" t="str">
        <f t="shared" si="3"/>
        <v>2</v>
      </c>
      <c r="D1203" s="20" t="str">
        <f t="shared" si="4"/>
        <v>20</v>
      </c>
      <c r="E1203" s="20" t="str">
        <f t="shared" si="5"/>
        <v>20481</v>
      </c>
      <c r="F1203" s="25">
        <v>2048120.0</v>
      </c>
      <c r="G1203" s="20" t="s">
        <v>29482</v>
      </c>
      <c r="H1203" s="26">
        <v>13189.0</v>
      </c>
      <c r="I1203" s="26">
        <v>461474.0</v>
      </c>
      <c r="J1203" s="25">
        <v>0.73</v>
      </c>
      <c r="K1203" s="26">
        <v>336876.0</v>
      </c>
      <c r="L1203" s="26">
        <v>461474.0</v>
      </c>
      <c r="M1203" s="25">
        <v>0.73</v>
      </c>
      <c r="N1203" s="25">
        <v>1.24</v>
      </c>
      <c r="O1203" s="26">
        <v>417726.0</v>
      </c>
      <c r="P1203" s="26">
        <v>5.5151564E9</v>
      </c>
      <c r="Q1203" s="26">
        <v>5.529327383E9</v>
      </c>
      <c r="R1203" s="26">
        <v>1.4170983E7</v>
      </c>
      <c r="S1203" s="27">
        <v>0.003</v>
      </c>
      <c r="T1203" s="20" t="str">
        <f t="array" ref="T1203">INDEX(Sheet10!D:D,MATCH(C1203&amp;E1203,INDEX(Sheet10!A:A&amp;Sheet10!B:B,0),0))</f>
        <v>~99JX</v>
      </c>
      <c r="U1203" s="20" t="str">
        <f>VLOOKUP(T1203,Sheet10!D:E,2,FALSE)</f>
        <v>Nervous System Neoplasms</v>
      </c>
      <c r="V1203" s="20"/>
      <c r="W1203" s="20"/>
      <c r="X1203" s="20"/>
      <c r="Y1203" s="20"/>
      <c r="Z1203" s="20"/>
      <c r="AA1203" s="20"/>
      <c r="AB1203" s="20"/>
      <c r="AC1203" s="20"/>
      <c r="AD1203" s="20"/>
      <c r="AE1203" s="20"/>
    </row>
    <row r="1204">
      <c r="A1204" s="20" t="str">
        <f t="shared" ref="A1204:B1204" si="1203">T1204</f>
        <v>20BX</v>
      </c>
      <c r="B1204" s="20" t="str">
        <f t="shared" si="1203"/>
        <v>Endocrine System Neoplasms</v>
      </c>
      <c r="C1204" s="20" t="str">
        <f t="shared" si="3"/>
        <v>2</v>
      </c>
      <c r="D1204" s="20" t="str">
        <f t="shared" si="4"/>
        <v>20</v>
      </c>
      <c r="E1204" s="20" t="str">
        <f t="shared" si="5"/>
        <v>20482</v>
      </c>
      <c r="F1204" s="25">
        <v>2048220.0</v>
      </c>
      <c r="G1204" s="20" t="s">
        <v>29494</v>
      </c>
      <c r="H1204" s="26">
        <v>209312.0</v>
      </c>
      <c r="I1204" s="26">
        <v>461474.0</v>
      </c>
      <c r="J1204" s="25">
        <v>0.67</v>
      </c>
      <c r="K1204" s="26">
        <v>309188.0</v>
      </c>
      <c r="L1204" s="26">
        <v>461474.0</v>
      </c>
      <c r="M1204" s="25">
        <v>0.67</v>
      </c>
      <c r="N1204" s="25">
        <v>1.07</v>
      </c>
      <c r="O1204" s="26">
        <v>330831.0</v>
      </c>
      <c r="P1204" s="26">
        <v>6.93762941E10</v>
      </c>
      <c r="Q1204" s="26">
        <v>6.9299279602E10</v>
      </c>
      <c r="R1204" s="26">
        <v>-7.7014498E7</v>
      </c>
      <c r="S1204" s="27">
        <v>-0.001</v>
      </c>
      <c r="T1204" s="20" t="str">
        <f t="array" ref="T1204">INDEX(Sheet10!D:D,MATCH(C1204&amp;E1204,INDEX(Sheet10!A:A&amp;Sheet10!B:B,0),0))</f>
        <v>20BX</v>
      </c>
      <c r="U1204" s="20" t="str">
        <f>VLOOKUP(T1204,Sheet10!D:E,2,FALSE)</f>
        <v>Endocrine System Neoplasms</v>
      </c>
      <c r="V1204" s="20"/>
      <c r="W1204" s="20"/>
      <c r="X1204" s="20"/>
      <c r="Y1204" s="20"/>
      <c r="Z1204" s="20"/>
      <c r="AA1204" s="20"/>
      <c r="AB1204" s="20"/>
      <c r="AC1204" s="20"/>
      <c r="AD1204" s="20"/>
      <c r="AE1204" s="20"/>
    </row>
    <row r="1205">
      <c r="A1205" s="20" t="str">
        <f t="shared" ref="A1205:B1205" si="1204">T1205</f>
        <v>98PCX</v>
      </c>
      <c r="B1205" s="20" t="str">
        <f t="shared" si="1204"/>
        <v>Nervous System Disorder w/ Multi-specialty Consultations</v>
      </c>
      <c r="C1205" s="20" t="str">
        <f t="shared" si="3"/>
        <v>2</v>
      </c>
      <c r="D1205" s="20" t="str">
        <f t="shared" si="4"/>
        <v>20</v>
      </c>
      <c r="E1205" s="20" t="str">
        <f t="shared" si="5"/>
        <v>20501</v>
      </c>
      <c r="F1205" s="25">
        <v>2050120.0</v>
      </c>
      <c r="G1205" s="20" t="s">
        <v>29507</v>
      </c>
      <c r="H1205" s="18" t="e">
        <v>#N/A</v>
      </c>
      <c r="I1205" s="26">
        <v>461474.0</v>
      </c>
      <c r="J1205" s="25">
        <v>1.26</v>
      </c>
      <c r="K1205" s="26">
        <v>581457.0</v>
      </c>
      <c r="L1205" s="26">
        <v>461474.0</v>
      </c>
      <c r="M1205" s="25">
        <v>1.26</v>
      </c>
      <c r="N1205" s="25">
        <v>1.0</v>
      </c>
      <c r="O1205" s="26">
        <v>581457.0</v>
      </c>
      <c r="P1205" s="18" t="e">
        <v>#N/A</v>
      </c>
      <c r="Q1205" s="18" t="e">
        <v>#N/A</v>
      </c>
      <c r="R1205" s="18" t="e">
        <v>#N/A</v>
      </c>
      <c r="S1205" s="18" t="e">
        <v>#N/A</v>
      </c>
      <c r="T1205" s="20" t="str">
        <f t="array" ref="T1205">INDEX(Sheet10!D:D,MATCH(C1205&amp;E1205,INDEX(Sheet10!A:A&amp;Sheet10!B:B,0),0))</f>
        <v>98PCX</v>
      </c>
      <c r="U1205" s="20" t="str">
        <f>VLOOKUP(T1205,Sheet10!D:E,2,FALSE)</f>
        <v>Nervous System Disorder w/ Multi-specialty Consultations</v>
      </c>
      <c r="V1205" s="20"/>
      <c r="W1205" s="20"/>
      <c r="X1205" s="20"/>
      <c r="Y1205" s="20"/>
      <c r="Z1205" s="20"/>
      <c r="AA1205" s="20"/>
      <c r="AB1205" s="20"/>
      <c r="AC1205" s="20"/>
      <c r="AD1205" s="20"/>
      <c r="AE1205" s="20"/>
    </row>
    <row r="1206">
      <c r="A1206" s="20" t="str">
        <f t="shared" ref="A1206:B1206" si="1205">T1206</f>
        <v>98PDX</v>
      </c>
      <c r="B1206" s="20" t="str">
        <f t="shared" si="1205"/>
        <v>Nervous System Disorder w/ Multi-specialty Consultations - Pre Op</v>
      </c>
      <c r="C1206" s="20" t="str">
        <f t="shared" si="3"/>
        <v>2</v>
      </c>
      <c r="D1206" s="20" t="str">
        <f t="shared" si="4"/>
        <v>20</v>
      </c>
      <c r="E1206" s="20" t="str">
        <f t="shared" si="5"/>
        <v>20502</v>
      </c>
      <c r="F1206" s="25">
        <v>2050220.0</v>
      </c>
      <c r="G1206" s="20" t="s">
        <v>29513</v>
      </c>
      <c r="H1206" s="18" t="e">
        <v>#N/A</v>
      </c>
      <c r="I1206" s="26">
        <v>461474.0</v>
      </c>
      <c r="J1206" s="25">
        <v>0.98</v>
      </c>
      <c r="K1206" s="26">
        <v>452245.0</v>
      </c>
      <c r="L1206" s="26">
        <v>461474.0</v>
      </c>
      <c r="M1206" s="25">
        <v>0.98</v>
      </c>
      <c r="N1206" s="25">
        <v>1.0</v>
      </c>
      <c r="O1206" s="26">
        <v>452245.0</v>
      </c>
      <c r="P1206" s="18" t="e">
        <v>#N/A</v>
      </c>
      <c r="Q1206" s="18" t="e">
        <v>#N/A</v>
      </c>
      <c r="R1206" s="18" t="e">
        <v>#N/A</v>
      </c>
      <c r="S1206" s="18" t="e">
        <v>#N/A</v>
      </c>
      <c r="T1206" s="20" t="str">
        <f t="array" ref="T1206">INDEX(Sheet10!D:D,MATCH(C1206&amp;E1206,INDEX(Sheet10!A:A&amp;Sheet10!B:B,0),0))</f>
        <v>98PDX</v>
      </c>
      <c r="U1206" s="20" t="str">
        <f>VLOOKUP(T1206,Sheet10!D:E,2,FALSE)</f>
        <v>Nervous System Disorder w/ Multi-specialty Consultations - Pre Op</v>
      </c>
      <c r="V1206" s="20"/>
      <c r="W1206" s="20"/>
      <c r="X1206" s="20"/>
      <c r="Y1206" s="20"/>
      <c r="Z1206" s="20"/>
      <c r="AA1206" s="20"/>
      <c r="AB1206" s="20"/>
      <c r="AC1206" s="20"/>
      <c r="AD1206" s="20"/>
      <c r="AE1206" s="20"/>
    </row>
    <row r="1207">
      <c r="A1207" s="20" t="str">
        <f t="shared" ref="A1207:B1207" si="1206">T1207</f>
        <v>~99JX</v>
      </c>
      <c r="B1207" s="20" t="str">
        <f t="shared" si="1206"/>
        <v>Nervous System Neoplasms</v>
      </c>
      <c r="C1207" s="20" t="str">
        <f t="shared" si="3"/>
        <v>2</v>
      </c>
      <c r="D1207" s="20" t="str">
        <f t="shared" si="4"/>
        <v>20</v>
      </c>
      <c r="E1207" s="20" t="str">
        <f t="shared" si="5"/>
        <v>20601</v>
      </c>
      <c r="F1207" s="25">
        <v>2060120.0</v>
      </c>
      <c r="G1207" s="20" t="s">
        <v>29522</v>
      </c>
      <c r="H1207" s="26">
        <v>346574.0</v>
      </c>
      <c r="I1207" s="26">
        <v>461474.0</v>
      </c>
      <c r="J1207" s="25">
        <v>0.65</v>
      </c>
      <c r="K1207" s="26">
        <v>299958.0</v>
      </c>
      <c r="L1207" s="26">
        <v>461474.0</v>
      </c>
      <c r="M1207" s="25">
        <v>0.65</v>
      </c>
      <c r="N1207" s="25">
        <v>1.0</v>
      </c>
      <c r="O1207" s="26">
        <v>299958.0</v>
      </c>
      <c r="P1207" s="26">
        <v>7.335736955E10</v>
      </c>
      <c r="Q1207" s="26">
        <v>1.03967517175E11</v>
      </c>
      <c r="R1207" s="26">
        <v>3.0610147625E10</v>
      </c>
      <c r="S1207" s="27">
        <v>0.417</v>
      </c>
      <c r="T1207" s="20" t="str">
        <f t="array" ref="T1207">INDEX(Sheet10!D:D,MATCH(C1207&amp;E1207,INDEX(Sheet10!A:A&amp;Sheet10!B:B,0),0))</f>
        <v>~99JX</v>
      </c>
      <c r="U1207" s="20" t="str">
        <f>VLOOKUP(T1207,Sheet10!D:E,2,FALSE)</f>
        <v>Nervous System Neoplasms</v>
      </c>
      <c r="V1207" s="20"/>
      <c r="W1207" s="20"/>
      <c r="X1207" s="20"/>
      <c r="Y1207" s="20"/>
      <c r="Z1207" s="20"/>
      <c r="AA1207" s="20"/>
      <c r="AB1207" s="20"/>
      <c r="AC1207" s="20"/>
      <c r="AD1207" s="20"/>
      <c r="AE1207" s="20"/>
    </row>
    <row r="1208">
      <c r="A1208" s="20" t="str">
        <f t="shared" ref="A1208:B1208" si="1207">T1208</f>
        <v>99GX</v>
      </c>
      <c r="B1208" s="20" t="str">
        <f t="shared" si="1207"/>
        <v>Chronic Nervous System Disorders</v>
      </c>
      <c r="C1208" s="20" t="str">
        <f t="shared" si="3"/>
        <v>2</v>
      </c>
      <c r="D1208" s="20" t="str">
        <f t="shared" si="4"/>
        <v>20</v>
      </c>
      <c r="E1208" s="20" t="str">
        <f t="shared" si="5"/>
        <v>20602</v>
      </c>
      <c r="F1208" s="25">
        <v>2060220.0</v>
      </c>
      <c r="G1208" s="20" t="s">
        <v>29535</v>
      </c>
      <c r="H1208" s="26">
        <v>6792725.0</v>
      </c>
      <c r="I1208" s="26">
        <v>461474.0</v>
      </c>
      <c r="J1208" s="25">
        <v>0.61</v>
      </c>
      <c r="K1208" s="26">
        <v>281499.0</v>
      </c>
      <c r="L1208" s="26">
        <v>461474.0</v>
      </c>
      <c r="M1208" s="25">
        <v>0.61</v>
      </c>
      <c r="N1208" s="25">
        <v>0.78</v>
      </c>
      <c r="O1208" s="26">
        <v>219569.0</v>
      </c>
      <c r="P1208" s="26">
        <v>1.400242962315E12</v>
      </c>
      <c r="Q1208" s="26">
        <v>1.491571991858E12</v>
      </c>
      <c r="R1208" s="26">
        <v>9.1329029543E10</v>
      </c>
      <c r="S1208" s="27">
        <v>0.065</v>
      </c>
      <c r="T1208" s="20" t="str">
        <f t="array" ref="T1208">INDEX(Sheet10!D:D,MATCH(C1208&amp;E1208,INDEX(Sheet10!A:A&amp;Sheet10!B:B,0),0))</f>
        <v>99GX</v>
      </c>
      <c r="U1208" s="20" t="str">
        <f>VLOOKUP(T1208,Sheet10!D:E,2,FALSE)</f>
        <v>Chronic Nervous System Disorders</v>
      </c>
      <c r="V1208" s="20"/>
      <c r="W1208" s="20"/>
      <c r="X1208" s="20"/>
      <c r="Y1208" s="20"/>
      <c r="Z1208" s="20"/>
      <c r="AA1208" s="20"/>
      <c r="AB1208" s="20"/>
      <c r="AC1208" s="20"/>
      <c r="AD1208" s="20"/>
      <c r="AE1208" s="20"/>
    </row>
    <row r="1209">
      <c r="A1209" s="20" t="str">
        <f t="shared" ref="A1209:B1209" si="1208">T1209</f>
        <v>~99GX</v>
      </c>
      <c r="B1209" s="20" t="str">
        <f t="shared" si="1208"/>
        <v>Acute Nervous System Disorders</v>
      </c>
      <c r="C1209" s="20" t="str">
        <f t="shared" si="3"/>
        <v>2</v>
      </c>
      <c r="D1209" s="20" t="str">
        <f t="shared" si="4"/>
        <v>20</v>
      </c>
      <c r="E1209" s="20" t="str">
        <f t="shared" si="5"/>
        <v>20611</v>
      </c>
      <c r="F1209" s="25">
        <v>2061120.0</v>
      </c>
      <c r="G1209" s="20" t="s">
        <v>29549</v>
      </c>
      <c r="H1209" s="26">
        <v>65376.0</v>
      </c>
      <c r="I1209" s="26">
        <v>461474.0</v>
      </c>
      <c r="J1209" s="25">
        <v>0.63</v>
      </c>
      <c r="K1209" s="26">
        <v>290729.0</v>
      </c>
      <c r="L1209" s="26">
        <v>461474.0</v>
      </c>
      <c r="M1209" s="25">
        <v>0.63</v>
      </c>
      <c r="N1209" s="25">
        <v>1.0</v>
      </c>
      <c r="O1209" s="26">
        <v>290729.0</v>
      </c>
      <c r="P1209" s="26">
        <v>1.862552945E10</v>
      </c>
      <c r="Q1209" s="26">
        <v>1.9007671045E10</v>
      </c>
      <c r="R1209" s="26">
        <v>3.82141595E8</v>
      </c>
      <c r="S1209" s="27">
        <v>0.021</v>
      </c>
      <c r="T1209" s="20" t="str">
        <f t="array" ref="T1209">INDEX(Sheet10!D:D,MATCH(C1209&amp;E1209,INDEX(Sheet10!A:A&amp;Sheet10!B:B,0),0))</f>
        <v>~99GX</v>
      </c>
      <c r="U1209" s="20" t="str">
        <f>VLOOKUP(T1209,Sheet10!D:E,2,FALSE)</f>
        <v>Acute Nervous System Disorders</v>
      </c>
      <c r="V1209" s="20"/>
      <c r="W1209" s="20"/>
      <c r="X1209" s="20"/>
      <c r="Y1209" s="20"/>
      <c r="Z1209" s="20"/>
      <c r="AA1209" s="20"/>
      <c r="AB1209" s="20"/>
      <c r="AC1209" s="20"/>
      <c r="AD1209" s="20"/>
      <c r="AE1209" s="20"/>
    </row>
    <row r="1210">
      <c r="A1210" s="20" t="str">
        <f t="shared" ref="A1210:B1210" si="1209">T1210</f>
        <v>~99GX</v>
      </c>
      <c r="B1210" s="20" t="str">
        <f t="shared" si="1209"/>
        <v>Acute Nervous System Disorders</v>
      </c>
      <c r="C1210" s="20" t="str">
        <f t="shared" si="3"/>
        <v>2</v>
      </c>
      <c r="D1210" s="20" t="str">
        <f t="shared" si="4"/>
        <v>20</v>
      </c>
      <c r="E1210" s="20" t="str">
        <f t="shared" si="5"/>
        <v>20612</v>
      </c>
      <c r="F1210" s="25">
        <v>2061220.0</v>
      </c>
      <c r="G1210" s="20" t="s">
        <v>29558</v>
      </c>
      <c r="H1210" s="26">
        <v>347869.0</v>
      </c>
      <c r="I1210" s="26">
        <v>461474.0</v>
      </c>
      <c r="J1210" s="25">
        <v>0.57</v>
      </c>
      <c r="K1210" s="26">
        <v>263040.0</v>
      </c>
      <c r="L1210" s="26">
        <v>461474.0</v>
      </c>
      <c r="M1210" s="25">
        <v>0.57</v>
      </c>
      <c r="N1210" s="25">
        <v>1.0</v>
      </c>
      <c r="O1210" s="26">
        <v>263040.0</v>
      </c>
      <c r="P1210" s="26">
        <v>7.37516136E10</v>
      </c>
      <c r="Q1210" s="26">
        <v>9.1512869225E10</v>
      </c>
      <c r="R1210" s="26">
        <v>1.7761255625E10</v>
      </c>
      <c r="S1210" s="27">
        <v>0.241</v>
      </c>
      <c r="T1210" s="20" t="str">
        <f t="array" ref="T1210">INDEX(Sheet10!D:D,MATCH(C1210&amp;E1210,INDEX(Sheet10!A:A&amp;Sheet10!B:B,0),0))</f>
        <v>~99GX</v>
      </c>
      <c r="U1210" s="20" t="str">
        <f>VLOOKUP(T1210,Sheet10!D:E,2,FALSE)</f>
        <v>Acute Nervous System Disorders</v>
      </c>
      <c r="V1210" s="20"/>
      <c r="W1210" s="20"/>
      <c r="X1210" s="20"/>
      <c r="Y1210" s="20"/>
      <c r="Z1210" s="20"/>
      <c r="AA1210" s="20"/>
      <c r="AB1210" s="20"/>
      <c r="AC1210" s="20"/>
      <c r="AD1210" s="20"/>
      <c r="AE1210" s="20"/>
    </row>
    <row r="1211">
      <c r="A1211" s="20" t="str">
        <f t="shared" ref="A1211:B1211" si="1210">T1211</f>
        <v>P21KC</v>
      </c>
      <c r="B1211" s="20" t="str">
        <f t="shared" si="1210"/>
        <v>ESWL Proc.</v>
      </c>
      <c r="C1211" s="20" t="str">
        <f t="shared" si="3"/>
        <v>2</v>
      </c>
      <c r="D1211" s="20" t="str">
        <f t="shared" si="4"/>
        <v>21</v>
      </c>
      <c r="E1211" s="20" t="str">
        <f t="shared" si="5"/>
        <v>21021</v>
      </c>
      <c r="F1211" s="25">
        <v>2102120.0</v>
      </c>
      <c r="G1211" s="20" t="s">
        <v>29574</v>
      </c>
      <c r="H1211" s="26">
        <v>89212.0</v>
      </c>
      <c r="I1211" s="26">
        <v>461474.0</v>
      </c>
      <c r="J1211" s="25">
        <v>11.21</v>
      </c>
      <c r="K1211" s="26">
        <v>5173124.0</v>
      </c>
      <c r="L1211" s="26">
        <v>461474.0</v>
      </c>
      <c r="M1211" s="25">
        <v>11.21</v>
      </c>
      <c r="N1211" s="25">
        <v>0.94</v>
      </c>
      <c r="O1211" s="26">
        <v>4862736.0</v>
      </c>
      <c r="P1211" s="26">
        <v>4.106445685E11</v>
      </c>
      <c r="Q1211" s="26">
        <v>4.33814415415E11</v>
      </c>
      <c r="R1211" s="26">
        <v>2.3169846915E10</v>
      </c>
      <c r="S1211" s="27">
        <v>0.056</v>
      </c>
      <c r="T1211" s="20" t="str">
        <f t="array" ref="T1211">INDEX(Sheet10!D:D,MATCH(C1211&amp;E1211,INDEX(Sheet10!A:A&amp;Sheet10!B:B,0),0))</f>
        <v>P21KC</v>
      </c>
      <c r="U1211" s="20" t="str">
        <f>VLOOKUP(T1211,Sheet10!D:E,2,FALSE)</f>
        <v>ESWL Proc.</v>
      </c>
      <c r="V1211" s="20"/>
      <c r="W1211" s="20"/>
      <c r="X1211" s="20"/>
      <c r="Y1211" s="20"/>
      <c r="Z1211" s="20"/>
      <c r="AA1211" s="20"/>
      <c r="AB1211" s="20"/>
      <c r="AC1211" s="20"/>
      <c r="AD1211" s="20"/>
      <c r="AE1211" s="20"/>
    </row>
    <row r="1212">
      <c r="A1212" s="20" t="str">
        <f t="shared" ref="A1212:B1212" si="1211">T1212</f>
        <v>P21KB</v>
      </c>
      <c r="B1212" s="20" t="str">
        <f t="shared" si="1211"/>
        <v>Dialysis Device Proc.</v>
      </c>
      <c r="C1212" s="20" t="str">
        <f t="shared" si="3"/>
        <v>2</v>
      </c>
      <c r="D1212" s="20" t="str">
        <f t="shared" si="4"/>
        <v>21</v>
      </c>
      <c r="E1212" s="20" t="str">
        <f t="shared" si="5"/>
        <v>21031</v>
      </c>
      <c r="F1212" s="25">
        <v>2103120.0</v>
      </c>
      <c r="G1212" s="20" t="s">
        <v>29586</v>
      </c>
      <c r="H1212" s="26">
        <v>38829.0</v>
      </c>
      <c r="I1212" s="26">
        <v>461474.0</v>
      </c>
      <c r="J1212" s="25">
        <v>7.0</v>
      </c>
      <c r="K1212" s="26">
        <v>3230318.0</v>
      </c>
      <c r="L1212" s="26">
        <v>461474.0</v>
      </c>
      <c r="M1212" s="25">
        <v>7.0</v>
      </c>
      <c r="N1212" s="25">
        <v>1.06</v>
      </c>
      <c r="O1212" s="26">
        <v>3424137.0</v>
      </c>
      <c r="P1212" s="26">
        <v>1.323921786E11</v>
      </c>
      <c r="Q1212" s="26">
        <v>1.32955818679E11</v>
      </c>
      <c r="R1212" s="26">
        <v>5.63640079E8</v>
      </c>
      <c r="S1212" s="27">
        <v>0.004</v>
      </c>
      <c r="T1212" s="20" t="str">
        <f t="array" ref="T1212">INDEX(Sheet10!D:D,MATCH(C1212&amp;E1212,INDEX(Sheet10!A:A&amp;Sheet10!B:B,0),0))</f>
        <v>P21KB</v>
      </c>
      <c r="U1212" s="20" t="str">
        <f>VLOOKUP(T1212,Sheet10!D:E,2,FALSE)</f>
        <v>Dialysis Device Proc.</v>
      </c>
      <c r="V1212" s="20"/>
      <c r="W1212" s="20"/>
      <c r="X1212" s="20"/>
      <c r="Y1212" s="20"/>
      <c r="Z1212" s="20"/>
      <c r="AA1212" s="20"/>
      <c r="AB1212" s="20"/>
      <c r="AC1212" s="20"/>
      <c r="AD1212" s="20"/>
      <c r="AE1212" s="20"/>
    </row>
    <row r="1213">
      <c r="A1213" s="20" t="str">
        <f t="shared" ref="A1213:B1213" si="1212">T1213</f>
        <v>P21KD</v>
      </c>
      <c r="B1213" s="20" t="str">
        <f t="shared" si="1212"/>
        <v>Kidney and Ureter Major Proc.</v>
      </c>
      <c r="C1213" s="20" t="str">
        <f t="shared" si="3"/>
        <v>2</v>
      </c>
      <c r="D1213" s="20" t="str">
        <f t="shared" si="4"/>
        <v>21</v>
      </c>
      <c r="E1213" s="20" t="str">
        <f t="shared" si="5"/>
        <v>21041</v>
      </c>
      <c r="F1213" s="25">
        <v>2104120.0</v>
      </c>
      <c r="G1213" s="20" t="s">
        <v>29597</v>
      </c>
      <c r="H1213" s="25">
        <v>262.0</v>
      </c>
      <c r="I1213" s="26">
        <v>461474.0</v>
      </c>
      <c r="J1213" s="25">
        <v>3.71</v>
      </c>
      <c r="K1213" s="26">
        <v>1712069.0</v>
      </c>
      <c r="L1213" s="26">
        <v>461474.0</v>
      </c>
      <c r="M1213" s="25">
        <v>3.71</v>
      </c>
      <c r="N1213" s="25">
        <v>1.09</v>
      </c>
      <c r="O1213" s="26">
        <v>1866155.0</v>
      </c>
      <c r="P1213" s="26">
        <v>4.888393E8</v>
      </c>
      <c r="Q1213" s="26">
        <v>4.88932534E8</v>
      </c>
      <c r="R1213" s="26">
        <v>93234.0</v>
      </c>
      <c r="S1213" s="27">
        <v>0.0</v>
      </c>
      <c r="T1213" s="20" t="str">
        <f t="array" ref="T1213">INDEX(Sheet10!D:D,MATCH(C1213&amp;E1213,INDEX(Sheet10!A:A&amp;Sheet10!B:B,0),0))</f>
        <v>P21KD</v>
      </c>
      <c r="U1213" s="20" t="str">
        <f>VLOOKUP(T1213,Sheet10!D:E,2,FALSE)</f>
        <v>Kidney and Ureter Major Proc.</v>
      </c>
      <c r="V1213" s="20"/>
      <c r="W1213" s="20"/>
      <c r="X1213" s="20"/>
      <c r="Y1213" s="20"/>
      <c r="Z1213" s="20"/>
      <c r="AA1213" s="20"/>
      <c r="AB1213" s="20"/>
      <c r="AC1213" s="20"/>
      <c r="AD1213" s="20"/>
      <c r="AE1213" s="20"/>
    </row>
    <row r="1214">
      <c r="A1214" s="20" t="str">
        <f t="shared" ref="A1214:B1214" si="1213">T1214</f>
        <v>P21KE</v>
      </c>
      <c r="B1214" s="20" t="str">
        <f t="shared" si="1213"/>
        <v>Kidney and Ureter Moderate Proc.</v>
      </c>
      <c r="C1214" s="20" t="str">
        <f t="shared" si="3"/>
        <v>2</v>
      </c>
      <c r="D1214" s="20" t="str">
        <f t="shared" si="4"/>
        <v>21</v>
      </c>
      <c r="E1214" s="20" t="str">
        <f t="shared" si="5"/>
        <v>21051</v>
      </c>
      <c r="F1214" s="25">
        <v>2105120.0</v>
      </c>
      <c r="G1214" s="20" t="s">
        <v>29605</v>
      </c>
      <c r="H1214" s="25">
        <v>684.0</v>
      </c>
      <c r="I1214" s="26">
        <v>461474.0</v>
      </c>
      <c r="J1214" s="25">
        <v>2.15</v>
      </c>
      <c r="K1214" s="26">
        <v>992169.0</v>
      </c>
      <c r="L1214" s="26">
        <v>461474.0</v>
      </c>
      <c r="M1214" s="25">
        <v>2.15</v>
      </c>
      <c r="N1214" s="25">
        <v>1.0</v>
      </c>
      <c r="O1214" s="26">
        <v>992169.0</v>
      </c>
      <c r="P1214" s="26">
        <v>4.08199E8</v>
      </c>
      <c r="Q1214" s="26">
        <v>6.78643664E8</v>
      </c>
      <c r="R1214" s="26">
        <v>2.70444664E8</v>
      </c>
      <c r="S1214" s="27">
        <v>0.663</v>
      </c>
      <c r="T1214" s="20" t="str">
        <f t="array" ref="T1214">INDEX(Sheet10!D:D,MATCH(C1214&amp;E1214,INDEX(Sheet10!A:A&amp;Sheet10!B:B,0),0))</f>
        <v>P21KE</v>
      </c>
      <c r="U1214" s="20" t="str">
        <f>VLOOKUP(T1214,Sheet10!D:E,2,FALSE)</f>
        <v>Kidney and Ureter Moderate Proc.</v>
      </c>
      <c r="V1214" s="20"/>
      <c r="W1214" s="20"/>
      <c r="X1214" s="20"/>
      <c r="Y1214" s="20"/>
      <c r="Z1214" s="20"/>
      <c r="AA1214" s="20"/>
      <c r="AB1214" s="20"/>
      <c r="AC1214" s="20"/>
      <c r="AD1214" s="20"/>
      <c r="AE1214" s="20"/>
    </row>
    <row r="1215">
      <c r="A1215" s="20" t="str">
        <f t="shared" ref="A1215:B1215" si="1214">T1215</f>
        <v>P21KJ</v>
      </c>
      <c r="B1215" s="20" t="str">
        <f t="shared" si="1214"/>
        <v>Urethra and Transurethra Major Proc.</v>
      </c>
      <c r="C1215" s="20" t="str">
        <f t="shared" si="3"/>
        <v>2</v>
      </c>
      <c r="D1215" s="20" t="str">
        <f t="shared" si="4"/>
        <v>21</v>
      </c>
      <c r="E1215" s="20" t="str">
        <f t="shared" si="5"/>
        <v>21061</v>
      </c>
      <c r="F1215" s="25">
        <v>2106120.0</v>
      </c>
      <c r="G1215" s="20" t="s">
        <v>29613</v>
      </c>
      <c r="H1215" s="26">
        <v>9001.0</v>
      </c>
      <c r="I1215" s="26">
        <v>461474.0</v>
      </c>
      <c r="J1215" s="25">
        <v>3.95</v>
      </c>
      <c r="K1215" s="26">
        <v>1822822.0</v>
      </c>
      <c r="L1215" s="26">
        <v>461474.0</v>
      </c>
      <c r="M1215" s="25">
        <v>3.95</v>
      </c>
      <c r="N1215" s="25">
        <v>1.0</v>
      </c>
      <c r="O1215" s="26">
        <v>1822822.0</v>
      </c>
      <c r="P1215" s="26">
        <v>4.9780428E9</v>
      </c>
      <c r="Q1215" s="26">
        <v>1.6407223522E10</v>
      </c>
      <c r="R1215" s="26">
        <v>1.1429180722E10</v>
      </c>
      <c r="S1215" s="27">
        <v>2.296</v>
      </c>
      <c r="T1215" s="20" t="str">
        <f t="array" ref="T1215">INDEX(Sheet10!D:D,MATCH(C1215&amp;E1215,INDEX(Sheet10!A:A&amp;Sheet10!B:B,0),0))</f>
        <v>P21KJ</v>
      </c>
      <c r="U1215" s="20" t="str">
        <f>VLOOKUP(T1215,Sheet10!D:E,2,FALSE)</f>
        <v>Urethra and Transurethra Major Proc.</v>
      </c>
      <c r="V1215" s="20"/>
      <c r="W1215" s="20"/>
      <c r="X1215" s="20"/>
      <c r="Y1215" s="20"/>
      <c r="Z1215" s="20"/>
      <c r="AA1215" s="20"/>
      <c r="AB1215" s="20"/>
      <c r="AC1215" s="20"/>
      <c r="AD1215" s="20"/>
      <c r="AE1215" s="20"/>
    </row>
    <row r="1216">
      <c r="A1216" s="20" t="str">
        <f t="shared" ref="A1216:B1216" si="1215">T1216</f>
        <v>P21KP</v>
      </c>
      <c r="B1216" s="20" t="str">
        <f t="shared" si="1215"/>
        <v>Endoscopy of Urinary System Major Proc.</v>
      </c>
      <c r="C1216" s="20" t="str">
        <f t="shared" si="3"/>
        <v>2</v>
      </c>
      <c r="D1216" s="20" t="str">
        <f t="shared" si="4"/>
        <v>21</v>
      </c>
      <c r="E1216" s="20" t="str">
        <f t="shared" si="5"/>
        <v>21071</v>
      </c>
      <c r="F1216" s="25">
        <v>2107120.0</v>
      </c>
      <c r="G1216" s="20" t="s">
        <v>29621</v>
      </c>
      <c r="H1216" s="25">
        <v>355.0</v>
      </c>
      <c r="I1216" s="26">
        <v>461474.0</v>
      </c>
      <c r="J1216" s="25">
        <v>3.39</v>
      </c>
      <c r="K1216" s="26">
        <v>1564397.0</v>
      </c>
      <c r="L1216" s="26">
        <v>461474.0</v>
      </c>
      <c r="M1216" s="25">
        <v>3.39</v>
      </c>
      <c r="N1216" s="25">
        <v>1.0</v>
      </c>
      <c r="O1216" s="26">
        <v>1564397.0</v>
      </c>
      <c r="P1216" s="26">
        <v>3.968012E8</v>
      </c>
      <c r="Q1216" s="26">
        <v>5.55360885E8</v>
      </c>
      <c r="R1216" s="26">
        <v>1.58559685E8</v>
      </c>
      <c r="S1216" s="27">
        <v>0.4</v>
      </c>
      <c r="T1216" s="20" t="str">
        <f t="array" ref="T1216">INDEX(Sheet10!D:D,MATCH(C1216&amp;E1216,INDEX(Sheet10!A:A&amp;Sheet10!B:B,0),0))</f>
        <v>P21KP</v>
      </c>
      <c r="U1216" s="20" t="str">
        <f>VLOOKUP(T1216,Sheet10!D:E,2,FALSE)</f>
        <v>Endoscopy of Urinary System Major Proc.</v>
      </c>
      <c r="V1216" s="20"/>
      <c r="W1216" s="20"/>
      <c r="X1216" s="20"/>
      <c r="Y1216" s="20"/>
      <c r="Z1216" s="20"/>
      <c r="AA1216" s="20"/>
      <c r="AB1216" s="20"/>
      <c r="AC1216" s="20"/>
      <c r="AD1216" s="20"/>
      <c r="AE1216" s="20"/>
    </row>
    <row r="1217">
      <c r="A1217" s="20" t="str">
        <f t="shared" ref="A1217:B1217" si="1216">T1217</f>
        <v>P21KN</v>
      </c>
      <c r="B1217" s="20" t="str">
        <f t="shared" si="1216"/>
        <v>Endoscopy of Urinary System Minor Proc.</v>
      </c>
      <c r="C1217" s="20" t="str">
        <f t="shared" si="3"/>
        <v>2</v>
      </c>
      <c r="D1217" s="20" t="str">
        <f t="shared" si="4"/>
        <v>21</v>
      </c>
      <c r="E1217" s="20" t="str">
        <f t="shared" si="5"/>
        <v>21081</v>
      </c>
      <c r="F1217" s="25">
        <v>2108120.0</v>
      </c>
      <c r="G1217" s="20" t="s">
        <v>29627</v>
      </c>
      <c r="H1217" s="26">
        <v>65964.0</v>
      </c>
      <c r="I1217" s="26">
        <v>461474.0</v>
      </c>
      <c r="J1217" s="25">
        <v>1.12</v>
      </c>
      <c r="K1217" s="26">
        <v>516851.0</v>
      </c>
      <c r="L1217" s="26">
        <v>461474.0</v>
      </c>
      <c r="M1217" s="25">
        <v>1.12</v>
      </c>
      <c r="N1217" s="25">
        <v>1.0</v>
      </c>
      <c r="O1217" s="26">
        <v>516851.0</v>
      </c>
      <c r="P1217" s="26">
        <v>2.66963188E10</v>
      </c>
      <c r="Q1217" s="26">
        <v>3.4093551448E10</v>
      </c>
      <c r="R1217" s="26">
        <v>7.397232648E9</v>
      </c>
      <c r="S1217" s="27">
        <v>0.277</v>
      </c>
      <c r="T1217" s="20" t="str">
        <f t="array" ref="T1217">INDEX(Sheet10!D:D,MATCH(C1217&amp;E1217,INDEX(Sheet10!A:A&amp;Sheet10!B:B,0),0))</f>
        <v>P21KN</v>
      </c>
      <c r="U1217" s="20" t="str">
        <f>VLOOKUP(T1217,Sheet10!D:E,2,FALSE)</f>
        <v>Endoscopy of Urinary System Minor Proc.</v>
      </c>
      <c r="V1217" s="20"/>
      <c r="W1217" s="20"/>
      <c r="X1217" s="20"/>
      <c r="Y1217" s="20"/>
      <c r="Z1217" s="20"/>
      <c r="AA1217" s="20"/>
      <c r="AB1217" s="20"/>
      <c r="AC1217" s="20"/>
      <c r="AD1217" s="20"/>
      <c r="AE1217" s="20"/>
    </row>
    <row r="1218">
      <c r="A1218" s="20" t="str">
        <f t="shared" ref="A1218:B1218" si="1217">T1218</f>
        <v>P21KM</v>
      </c>
      <c r="B1218" s="20" t="str">
        <f t="shared" si="1217"/>
        <v>Other Diagnostic for Urinary System Major Proc.</v>
      </c>
      <c r="C1218" s="20" t="str">
        <f t="shared" si="3"/>
        <v>2</v>
      </c>
      <c r="D1218" s="20" t="str">
        <f t="shared" si="4"/>
        <v>21</v>
      </c>
      <c r="E1218" s="20" t="str">
        <f t="shared" si="5"/>
        <v>21091</v>
      </c>
      <c r="F1218" s="25">
        <v>2109120.0</v>
      </c>
      <c r="G1218" s="20" t="s">
        <v>29638</v>
      </c>
      <c r="H1218" s="25">
        <v>558.0</v>
      </c>
      <c r="I1218" s="26">
        <v>461474.0</v>
      </c>
      <c r="J1218" s="25">
        <v>6.21</v>
      </c>
      <c r="K1218" s="26">
        <v>2865754.0</v>
      </c>
      <c r="L1218" s="26">
        <v>461474.0</v>
      </c>
      <c r="M1218" s="25">
        <v>6.21</v>
      </c>
      <c r="N1218" s="25">
        <v>1.0</v>
      </c>
      <c r="O1218" s="26">
        <v>2865754.0</v>
      </c>
      <c r="P1218" s="26">
        <v>4.745012E8</v>
      </c>
      <c r="Q1218" s="26">
        <v>1.599090475E9</v>
      </c>
      <c r="R1218" s="26">
        <v>1.124589275E9</v>
      </c>
      <c r="S1218" s="27">
        <v>2.37</v>
      </c>
      <c r="T1218" s="20" t="str">
        <f t="array" ref="T1218">INDEX(Sheet10!D:D,MATCH(C1218&amp;E1218,INDEX(Sheet10!A:A&amp;Sheet10!B:B,0),0))</f>
        <v>P21KM</v>
      </c>
      <c r="U1218" s="20" t="str">
        <f>VLOOKUP(T1218,Sheet10!D:E,2,FALSE)</f>
        <v>Other Diagnostic for Urinary System Major Proc.</v>
      </c>
      <c r="V1218" s="20"/>
      <c r="W1218" s="20"/>
      <c r="X1218" s="20"/>
      <c r="Y1218" s="20"/>
      <c r="Z1218" s="20"/>
      <c r="AA1218" s="20"/>
      <c r="AB1218" s="20"/>
      <c r="AC1218" s="20"/>
      <c r="AD1218" s="20"/>
      <c r="AE1218" s="20"/>
    </row>
    <row r="1219">
      <c r="A1219" s="20" t="str">
        <f t="shared" ref="A1219:B1219" si="1218">T1219</f>
        <v>P21KG</v>
      </c>
      <c r="B1219" s="20" t="str">
        <f t="shared" si="1218"/>
        <v>Bladder and Urethra Proc.</v>
      </c>
      <c r="C1219" s="20" t="str">
        <f t="shared" si="3"/>
        <v>2</v>
      </c>
      <c r="D1219" s="20" t="str">
        <f t="shared" si="4"/>
        <v>21</v>
      </c>
      <c r="E1219" s="20" t="str">
        <f t="shared" si="5"/>
        <v>21101</v>
      </c>
      <c r="F1219" s="25">
        <v>2110120.0</v>
      </c>
      <c r="G1219" s="20" t="s">
        <v>29644</v>
      </c>
      <c r="H1219" s="25">
        <v>343.0</v>
      </c>
      <c r="I1219" s="26">
        <v>461474.0</v>
      </c>
      <c r="J1219" s="25">
        <v>4.02</v>
      </c>
      <c r="K1219" s="26">
        <v>1855125.0</v>
      </c>
      <c r="L1219" s="26">
        <v>461474.0</v>
      </c>
      <c r="M1219" s="25">
        <v>4.02</v>
      </c>
      <c r="N1219" s="25">
        <v>1.0</v>
      </c>
      <c r="O1219" s="26">
        <v>1855125.0</v>
      </c>
      <c r="P1219" s="26">
        <v>3.336481E8</v>
      </c>
      <c r="Q1219" s="26">
        <v>6.3630804E8</v>
      </c>
      <c r="R1219" s="26">
        <v>3.0265994E8</v>
      </c>
      <c r="S1219" s="27">
        <v>0.907</v>
      </c>
      <c r="T1219" s="20" t="str">
        <f t="array" ref="T1219">INDEX(Sheet10!D:D,MATCH(C1219&amp;E1219,INDEX(Sheet10!A:A&amp;Sheet10!B:B,0),0))</f>
        <v>P21KG</v>
      </c>
      <c r="U1219" s="20" t="str">
        <f>VLOOKUP(T1219,Sheet10!D:E,2,FALSE)</f>
        <v>Bladder and Urethra Proc.</v>
      </c>
      <c r="V1219" s="20"/>
      <c r="W1219" s="20"/>
      <c r="X1219" s="20"/>
      <c r="Y1219" s="20"/>
      <c r="Z1219" s="20"/>
      <c r="AA1219" s="20"/>
      <c r="AB1219" s="20"/>
      <c r="AC1219" s="20"/>
      <c r="AD1219" s="20"/>
      <c r="AE1219" s="20"/>
    </row>
    <row r="1220">
      <c r="A1220" s="20" t="str">
        <f t="shared" ref="A1220:B1220" si="1219">T1220</f>
        <v>P21KK</v>
      </c>
      <c r="B1220" s="20" t="str">
        <f t="shared" si="1219"/>
        <v>Urethra and Transurethra Minor Proc.</v>
      </c>
      <c r="C1220" s="20" t="str">
        <f t="shared" si="3"/>
        <v>2</v>
      </c>
      <c r="D1220" s="20" t="str">
        <f t="shared" si="4"/>
        <v>21</v>
      </c>
      <c r="E1220" s="20" t="str">
        <f t="shared" si="5"/>
        <v>21111</v>
      </c>
      <c r="F1220" s="25">
        <v>2111120.0</v>
      </c>
      <c r="G1220" s="20" t="s">
        <v>29650</v>
      </c>
      <c r="H1220" s="25">
        <v>175.0</v>
      </c>
      <c r="I1220" s="26">
        <v>461474.0</v>
      </c>
      <c r="J1220" s="25">
        <v>1.75</v>
      </c>
      <c r="K1220" s="26">
        <v>807580.0</v>
      </c>
      <c r="L1220" s="26">
        <v>461474.0</v>
      </c>
      <c r="M1220" s="25">
        <v>1.75</v>
      </c>
      <c r="N1220" s="25">
        <v>1.04</v>
      </c>
      <c r="O1220" s="26">
        <v>839883.0</v>
      </c>
      <c r="P1220" s="26">
        <v>1.476487E8</v>
      </c>
      <c r="Q1220" s="26">
        <v>1.46979469E8</v>
      </c>
      <c r="R1220" s="26">
        <v>-669231.0</v>
      </c>
      <c r="S1220" s="27">
        <v>-0.005</v>
      </c>
      <c r="T1220" s="20" t="str">
        <f t="array" ref="T1220">INDEX(Sheet10!D:D,MATCH(C1220&amp;E1220,INDEX(Sheet10!A:A&amp;Sheet10!B:B,0),0))</f>
        <v>P21KK</v>
      </c>
      <c r="U1220" s="20" t="str">
        <f>VLOOKUP(T1220,Sheet10!D:E,2,FALSE)</f>
        <v>Urethra and Transurethra Minor Proc.</v>
      </c>
      <c r="V1220" s="20"/>
      <c r="W1220" s="20"/>
      <c r="X1220" s="20"/>
      <c r="Y1220" s="20"/>
      <c r="Z1220" s="20"/>
      <c r="AA1220" s="20"/>
      <c r="AB1220" s="20"/>
      <c r="AC1220" s="20"/>
      <c r="AD1220" s="20"/>
      <c r="AE1220" s="20"/>
    </row>
    <row r="1221">
      <c r="A1221" s="20" t="str">
        <f t="shared" ref="A1221:B1221" si="1220">T1221</f>
        <v>P21KR</v>
      </c>
      <c r="B1221" s="20" t="str">
        <f t="shared" si="1220"/>
        <v>Dialysis Proc.</v>
      </c>
      <c r="C1221" s="20" t="str">
        <f t="shared" si="3"/>
        <v>2</v>
      </c>
      <c r="D1221" s="20" t="str">
        <f t="shared" si="4"/>
        <v>21</v>
      </c>
      <c r="E1221" s="20" t="str">
        <f t="shared" si="5"/>
        <v>21121</v>
      </c>
      <c r="F1221" s="25">
        <v>2112120.0</v>
      </c>
      <c r="G1221" s="20" t="s">
        <v>29658</v>
      </c>
      <c r="H1221" s="26">
        <v>8550725.0</v>
      </c>
      <c r="I1221" s="26">
        <v>461474.0</v>
      </c>
      <c r="J1221" s="25">
        <v>2.59</v>
      </c>
      <c r="K1221" s="26">
        <v>1195218.0</v>
      </c>
      <c r="L1221" s="26">
        <v>461474.0</v>
      </c>
      <c r="M1221" s="25">
        <v>2.59</v>
      </c>
      <c r="N1221" s="25">
        <v>0.75</v>
      </c>
      <c r="O1221" s="26">
        <v>896413.0</v>
      </c>
      <c r="P1221" s="26">
        <v>7.62714982542E12</v>
      </c>
      <c r="Q1221" s="26">
        <v>7.664983144352E12</v>
      </c>
      <c r="R1221" s="26">
        <v>3.7833318932E10</v>
      </c>
      <c r="S1221" s="27">
        <v>0.005</v>
      </c>
      <c r="T1221" s="20" t="str">
        <f t="array" ref="T1221">INDEX(Sheet10!D:D,MATCH(C1221&amp;E1221,INDEX(Sheet10!A:A&amp;Sheet10!B:B,0),0))</f>
        <v>P21KR</v>
      </c>
      <c r="U1221" s="20" t="str">
        <f>VLOOKUP(T1221,Sheet10!D:E,2,FALSE)</f>
        <v>Dialysis Proc.</v>
      </c>
      <c r="V1221" s="20"/>
      <c r="W1221" s="20"/>
      <c r="X1221" s="20"/>
      <c r="Y1221" s="20"/>
      <c r="Z1221" s="20"/>
      <c r="AA1221" s="20"/>
      <c r="AB1221" s="20"/>
      <c r="AC1221" s="20"/>
      <c r="AD1221" s="20"/>
      <c r="AE1221" s="20"/>
    </row>
    <row r="1222">
      <c r="A1222" s="20" t="str">
        <f t="shared" ref="A1222:B1222" si="1221">T1222</f>
        <v>P21KF</v>
      </c>
      <c r="B1222" s="20" t="str">
        <f t="shared" si="1221"/>
        <v>Kidney and Ureter Minor Proc.</v>
      </c>
      <c r="C1222" s="20" t="str">
        <f t="shared" si="3"/>
        <v>2</v>
      </c>
      <c r="D1222" s="20" t="str">
        <f t="shared" si="4"/>
        <v>21</v>
      </c>
      <c r="E1222" s="20" t="str">
        <f t="shared" si="5"/>
        <v>21141</v>
      </c>
      <c r="F1222" s="25">
        <v>2114120.0</v>
      </c>
      <c r="G1222" s="20" t="s">
        <v>29664</v>
      </c>
      <c r="H1222" s="26">
        <v>11471.0</v>
      </c>
      <c r="I1222" s="26">
        <v>461474.0</v>
      </c>
      <c r="J1222" s="25">
        <v>2.14</v>
      </c>
      <c r="K1222" s="26">
        <v>987554.0</v>
      </c>
      <c r="L1222" s="26">
        <v>461474.0</v>
      </c>
      <c r="M1222" s="25">
        <v>2.14</v>
      </c>
      <c r="N1222" s="25">
        <v>1.0</v>
      </c>
      <c r="O1222" s="26">
        <v>987554.0</v>
      </c>
      <c r="P1222" s="26">
        <v>5.555501E9</v>
      </c>
      <c r="Q1222" s="26">
        <v>1.1328236064E10</v>
      </c>
      <c r="R1222" s="26">
        <v>5.772735064E9</v>
      </c>
      <c r="S1222" s="27">
        <v>1.039</v>
      </c>
      <c r="T1222" s="20" t="str">
        <f t="array" ref="T1222">INDEX(Sheet10!D:D,MATCH(C1222&amp;E1222,INDEX(Sheet10!A:A&amp;Sheet10!B:B,0),0))</f>
        <v>P21KF</v>
      </c>
      <c r="U1222" s="20" t="str">
        <f>VLOOKUP(T1222,Sheet10!D:E,2,FALSE)</f>
        <v>Kidney and Ureter Minor Proc.</v>
      </c>
      <c r="V1222" s="20"/>
      <c r="W1222" s="20"/>
      <c r="X1222" s="20"/>
      <c r="Y1222" s="20"/>
      <c r="Z1222" s="20"/>
      <c r="AA1222" s="20"/>
      <c r="AB1222" s="20"/>
      <c r="AC1222" s="20"/>
      <c r="AD1222" s="20"/>
      <c r="AE1222" s="20"/>
    </row>
    <row r="1223">
      <c r="A1223" s="20" t="str">
        <f t="shared" ref="A1223:B1223" si="1222">T1223</f>
        <v>P21KV</v>
      </c>
      <c r="B1223" s="20" t="str">
        <f t="shared" si="1222"/>
        <v>Other Diagnostic for Urinary System Minor Proc.</v>
      </c>
      <c r="C1223" s="20" t="str">
        <f t="shared" si="3"/>
        <v>2</v>
      </c>
      <c r="D1223" s="20" t="str">
        <f t="shared" si="4"/>
        <v>21</v>
      </c>
      <c r="E1223" s="20" t="str">
        <f t="shared" si="5"/>
        <v>21172</v>
      </c>
      <c r="F1223" s="25">
        <v>2117220.0</v>
      </c>
      <c r="G1223" s="20" t="s">
        <v>29673</v>
      </c>
      <c r="H1223" s="26">
        <v>14585.0</v>
      </c>
      <c r="I1223" s="26">
        <v>461474.0</v>
      </c>
      <c r="J1223" s="25">
        <v>1.09</v>
      </c>
      <c r="K1223" s="26">
        <v>503007.0</v>
      </c>
      <c r="L1223" s="26">
        <v>461474.0</v>
      </c>
      <c r="M1223" s="25">
        <v>1.09</v>
      </c>
      <c r="N1223" s="25">
        <v>1.12</v>
      </c>
      <c r="O1223" s="26">
        <v>563367.0</v>
      </c>
      <c r="P1223" s="26">
        <v>8.251065E9</v>
      </c>
      <c r="Q1223" s="26">
        <v>8.216714392E9</v>
      </c>
      <c r="R1223" s="26">
        <v>-3.4350608E7</v>
      </c>
      <c r="S1223" s="27">
        <v>-0.004</v>
      </c>
      <c r="T1223" s="20" t="str">
        <f t="array" ref="T1223">INDEX(Sheet10!D:D,MATCH(C1223&amp;E1223,INDEX(Sheet10!A:A&amp;Sheet10!B:B,0),0))</f>
        <v>P21KV</v>
      </c>
      <c r="U1223" s="20" t="str">
        <f>VLOOKUP(T1223,Sheet10!D:E,2,FALSE)</f>
        <v>Other Diagnostic for Urinary System Minor Proc.</v>
      </c>
      <c r="V1223" s="20"/>
      <c r="W1223" s="20"/>
      <c r="X1223" s="20"/>
      <c r="Y1223" s="20"/>
      <c r="Z1223" s="20"/>
      <c r="AA1223" s="20"/>
      <c r="AB1223" s="20"/>
      <c r="AC1223" s="20"/>
      <c r="AD1223" s="20"/>
      <c r="AE1223" s="20"/>
    </row>
    <row r="1224">
      <c r="A1224" s="20" t="str">
        <f t="shared" ref="A1224:B1224" si="1223">T1224</f>
        <v>P21KH</v>
      </c>
      <c r="B1224" s="20" t="str">
        <f t="shared" si="1223"/>
        <v>Urinary System Major Proc.</v>
      </c>
      <c r="C1224" s="20" t="str">
        <f t="shared" si="3"/>
        <v>2</v>
      </c>
      <c r="D1224" s="20" t="str">
        <f t="shared" si="4"/>
        <v>21</v>
      </c>
      <c r="E1224" s="20" t="str">
        <f t="shared" si="5"/>
        <v>21181</v>
      </c>
      <c r="F1224" s="25">
        <v>2118120.0</v>
      </c>
      <c r="G1224" s="20" t="s">
        <v>29679</v>
      </c>
      <c r="H1224" s="25">
        <v>132.0</v>
      </c>
      <c r="I1224" s="26">
        <v>461474.0</v>
      </c>
      <c r="J1224" s="25">
        <v>1.17</v>
      </c>
      <c r="K1224" s="26">
        <v>539925.0</v>
      </c>
      <c r="L1224" s="26">
        <v>461474.0</v>
      </c>
      <c r="M1224" s="25">
        <v>1.17</v>
      </c>
      <c r="N1224" s="25">
        <v>1.0</v>
      </c>
      <c r="O1224" s="26">
        <v>539925.0</v>
      </c>
      <c r="P1224" s="26">
        <v>6.76938E7</v>
      </c>
      <c r="Q1224" s="26">
        <v>7.1270045E7</v>
      </c>
      <c r="R1224" s="26">
        <v>3576245.0</v>
      </c>
      <c r="S1224" s="27">
        <v>0.053</v>
      </c>
      <c r="T1224" s="20" t="str">
        <f t="array" ref="T1224">INDEX(Sheet10!D:D,MATCH(C1224&amp;E1224,INDEX(Sheet10!A:A&amp;Sheet10!B:B,0),0))</f>
        <v>P21KH</v>
      </c>
      <c r="U1224" s="20" t="str">
        <f>VLOOKUP(T1224,Sheet10!D:E,2,FALSE)</f>
        <v>Urinary System Major Proc.</v>
      </c>
      <c r="V1224" s="20"/>
      <c r="W1224" s="20"/>
      <c r="X1224" s="20"/>
      <c r="Y1224" s="20"/>
      <c r="Z1224" s="20"/>
      <c r="AA1224" s="20"/>
      <c r="AB1224" s="20"/>
      <c r="AC1224" s="20"/>
      <c r="AD1224" s="20"/>
      <c r="AE1224" s="20"/>
    </row>
    <row r="1225">
      <c r="A1225" s="20" t="str">
        <f t="shared" ref="A1225:B1225" si="1224">T1225</f>
        <v>P21KQ</v>
      </c>
      <c r="B1225" s="20" t="str">
        <f t="shared" si="1224"/>
        <v>Urinary System Minor Proc.</v>
      </c>
      <c r="C1225" s="20" t="str">
        <f t="shared" si="3"/>
        <v>2</v>
      </c>
      <c r="D1225" s="20" t="str">
        <f t="shared" si="4"/>
        <v>21</v>
      </c>
      <c r="E1225" s="20" t="str">
        <f t="shared" si="5"/>
        <v>21191</v>
      </c>
      <c r="F1225" s="25">
        <v>2119120.0</v>
      </c>
      <c r="G1225" s="20" t="s">
        <v>29685</v>
      </c>
      <c r="H1225" s="26">
        <v>117339.0</v>
      </c>
      <c r="I1225" s="26">
        <v>461474.0</v>
      </c>
      <c r="J1225" s="25">
        <v>1.03</v>
      </c>
      <c r="K1225" s="26">
        <v>475318.0</v>
      </c>
      <c r="L1225" s="26">
        <v>461474.0</v>
      </c>
      <c r="M1225" s="25">
        <v>1.03</v>
      </c>
      <c r="N1225" s="25">
        <v>1.0</v>
      </c>
      <c r="O1225" s="26">
        <v>475318.0</v>
      </c>
      <c r="P1225" s="26">
        <v>4.67811369E10</v>
      </c>
      <c r="Q1225" s="26">
        <v>5.5773364617E10</v>
      </c>
      <c r="R1225" s="26">
        <v>8.992227717E9</v>
      </c>
      <c r="S1225" s="27">
        <v>0.192</v>
      </c>
      <c r="T1225" s="20" t="str">
        <f t="array" ref="T1225">INDEX(Sheet10!D:D,MATCH(C1225&amp;E1225,INDEX(Sheet10!A:A&amp;Sheet10!B:B,0),0))</f>
        <v>P21KQ</v>
      </c>
      <c r="U1225" s="20" t="str">
        <f>VLOOKUP(T1225,Sheet10!D:E,2,FALSE)</f>
        <v>Urinary System Minor Proc.</v>
      </c>
      <c r="V1225" s="20"/>
      <c r="W1225" s="20"/>
      <c r="X1225" s="20"/>
      <c r="Y1225" s="20"/>
      <c r="Z1225" s="20"/>
      <c r="AA1225" s="20"/>
      <c r="AB1225" s="20"/>
      <c r="AC1225" s="20"/>
      <c r="AD1225" s="20"/>
      <c r="AE1225" s="20"/>
    </row>
    <row r="1226">
      <c r="A1226" s="20" t="str">
        <f t="shared" ref="A1226:B1226" si="1225">T1226</f>
        <v>P21KL</v>
      </c>
      <c r="B1226" s="20" t="str">
        <f t="shared" si="1225"/>
        <v>Other Kidney and Ureter Proc.</v>
      </c>
      <c r="C1226" s="20" t="str">
        <f t="shared" si="3"/>
        <v>2</v>
      </c>
      <c r="D1226" s="20" t="str">
        <f t="shared" si="4"/>
        <v>21</v>
      </c>
      <c r="E1226" s="20" t="str">
        <f t="shared" si="5"/>
        <v>21201</v>
      </c>
      <c r="F1226" s="25">
        <v>2120120.0</v>
      </c>
      <c r="G1226" s="20" t="s">
        <v>29691</v>
      </c>
      <c r="H1226" s="26">
        <v>54373.0</v>
      </c>
      <c r="I1226" s="26">
        <v>461474.0</v>
      </c>
      <c r="J1226" s="25">
        <v>1.44</v>
      </c>
      <c r="K1226" s="26">
        <v>664523.0</v>
      </c>
      <c r="L1226" s="26">
        <v>461474.0</v>
      </c>
      <c r="M1226" s="25">
        <v>1.44</v>
      </c>
      <c r="N1226" s="25">
        <v>1.0</v>
      </c>
      <c r="O1226" s="26">
        <v>664523.0</v>
      </c>
      <c r="P1226" s="26">
        <v>2.83512242E10</v>
      </c>
      <c r="Q1226" s="26">
        <v>3.6132085155E10</v>
      </c>
      <c r="R1226" s="26">
        <v>7.780860955E9</v>
      </c>
      <c r="S1226" s="27">
        <v>0.274</v>
      </c>
      <c r="T1226" s="20" t="str">
        <f t="array" ref="T1226">INDEX(Sheet10!D:D,MATCH(C1226&amp;E1226,INDEX(Sheet10!A:A&amp;Sheet10!B:B,0),0))</f>
        <v>P21KL</v>
      </c>
      <c r="U1226" s="20" t="str">
        <f>VLOOKUP(T1226,Sheet10!D:E,2,FALSE)</f>
        <v>Other Kidney and Ureter Proc.</v>
      </c>
      <c r="V1226" s="20"/>
      <c r="W1226" s="20"/>
      <c r="X1226" s="20"/>
      <c r="Y1226" s="20"/>
      <c r="Z1226" s="20"/>
      <c r="AA1226" s="20"/>
      <c r="AB1226" s="20"/>
      <c r="AC1226" s="20"/>
      <c r="AD1226" s="20"/>
      <c r="AE1226" s="20"/>
    </row>
    <row r="1227">
      <c r="A1227" s="20" t="str">
        <f t="shared" ref="A1227:B1227" si="1226">T1227</f>
        <v>~99JX</v>
      </c>
      <c r="B1227" s="20" t="str">
        <f t="shared" si="1226"/>
        <v>Nervous System Neoplasms</v>
      </c>
      <c r="C1227" s="20" t="str">
        <f t="shared" si="3"/>
        <v>2</v>
      </c>
      <c r="D1227" s="20" t="str">
        <f t="shared" si="4"/>
        <v>21</v>
      </c>
      <c r="E1227" s="20" t="str">
        <f t="shared" si="5"/>
        <v>21481</v>
      </c>
      <c r="F1227" s="25">
        <v>2148120.0</v>
      </c>
      <c r="G1227" s="20" t="s">
        <v>29698</v>
      </c>
      <c r="H1227" s="26">
        <v>3743.0</v>
      </c>
      <c r="I1227" s="26">
        <v>461474.0</v>
      </c>
      <c r="J1227" s="25">
        <v>0.85</v>
      </c>
      <c r="K1227" s="26">
        <v>392253.0</v>
      </c>
      <c r="L1227" s="26">
        <v>461474.0</v>
      </c>
      <c r="M1227" s="25">
        <v>0.85</v>
      </c>
      <c r="N1227" s="25">
        <v>1.0</v>
      </c>
      <c r="O1227" s="26">
        <v>392253.0</v>
      </c>
      <c r="P1227" s="26">
        <v>1.149646E9</v>
      </c>
      <c r="Q1227" s="26">
        <v>1.468202605E9</v>
      </c>
      <c r="R1227" s="26">
        <v>3.18556605E8</v>
      </c>
      <c r="S1227" s="27">
        <v>0.277</v>
      </c>
      <c r="T1227" s="20" t="str">
        <f t="array" ref="T1227">INDEX(Sheet10!D:D,MATCH(C1227&amp;E1227,INDEX(Sheet10!A:A&amp;Sheet10!B:B,0),0))</f>
        <v>~99JX</v>
      </c>
      <c r="U1227" s="20" t="str">
        <f>VLOOKUP(T1227,Sheet10!D:E,2,FALSE)</f>
        <v>Nervous System Neoplasms</v>
      </c>
      <c r="V1227" s="20"/>
      <c r="W1227" s="20"/>
      <c r="X1227" s="20"/>
      <c r="Y1227" s="20"/>
      <c r="Z1227" s="20"/>
      <c r="AA1227" s="20"/>
      <c r="AB1227" s="20"/>
      <c r="AC1227" s="20"/>
      <c r="AD1227" s="20"/>
      <c r="AE1227" s="20"/>
    </row>
    <row r="1228">
      <c r="A1228" s="20" t="str">
        <f t="shared" ref="A1228:B1228" si="1227">T1228</f>
        <v>99JX</v>
      </c>
      <c r="B1228" s="20" t="str">
        <f t="shared" si="1227"/>
        <v>Nervous System Neoplasms - Follow Up</v>
      </c>
      <c r="C1228" s="20" t="str">
        <f t="shared" si="3"/>
        <v>2</v>
      </c>
      <c r="D1228" s="20" t="str">
        <f t="shared" si="4"/>
        <v>21</v>
      </c>
      <c r="E1228" s="20" t="str">
        <f t="shared" si="5"/>
        <v>21482</v>
      </c>
      <c r="F1228" s="25">
        <v>2148220.0</v>
      </c>
      <c r="G1228" s="20" t="s">
        <v>29709</v>
      </c>
      <c r="H1228" s="26">
        <v>40325.0</v>
      </c>
      <c r="I1228" s="26">
        <v>461474.0</v>
      </c>
      <c r="J1228" s="25">
        <v>0.77</v>
      </c>
      <c r="K1228" s="26">
        <v>355335.0</v>
      </c>
      <c r="L1228" s="26">
        <v>461474.0</v>
      </c>
      <c r="M1228" s="25">
        <v>0.77</v>
      </c>
      <c r="N1228" s="25">
        <v>1.0</v>
      </c>
      <c r="O1228" s="26">
        <v>355335.0</v>
      </c>
      <c r="P1228" s="26">
        <v>1.156702E10</v>
      </c>
      <c r="Q1228" s="26">
        <v>1.4328883069E10</v>
      </c>
      <c r="R1228" s="26">
        <v>2.761863069E9</v>
      </c>
      <c r="S1228" s="27">
        <v>0.239</v>
      </c>
      <c r="T1228" s="20" t="str">
        <f t="array" ref="T1228">INDEX(Sheet10!D:D,MATCH(C1228&amp;E1228,INDEX(Sheet10!A:A&amp;Sheet10!B:B,0),0))</f>
        <v>99JX</v>
      </c>
      <c r="U1228" s="20" t="str">
        <f>VLOOKUP(T1228,Sheet10!D:E,2,FALSE)</f>
        <v>Nervous System Neoplasms - Follow Up</v>
      </c>
      <c r="V1228" s="20"/>
      <c r="W1228" s="20"/>
      <c r="X1228" s="20"/>
      <c r="Y1228" s="20"/>
      <c r="Z1228" s="20"/>
      <c r="AA1228" s="20"/>
      <c r="AB1228" s="20"/>
      <c r="AC1228" s="20"/>
      <c r="AD1228" s="20"/>
      <c r="AE1228" s="20"/>
    </row>
    <row r="1229">
      <c r="A1229" s="20" t="str">
        <f t="shared" ref="A1229:B1229" si="1228">T1229</f>
        <v>98PCX</v>
      </c>
      <c r="B1229" s="20" t="str">
        <f t="shared" si="1228"/>
        <v>Nervous System Disorder w/ Multi-specialty Consultations</v>
      </c>
      <c r="C1229" s="20" t="str">
        <f t="shared" si="3"/>
        <v>2</v>
      </c>
      <c r="D1229" s="20" t="str">
        <f t="shared" si="4"/>
        <v>21</v>
      </c>
      <c r="E1229" s="20" t="str">
        <f t="shared" si="5"/>
        <v>21501</v>
      </c>
      <c r="F1229" s="25">
        <v>2150120.0</v>
      </c>
      <c r="G1229" s="20" t="s">
        <v>29720</v>
      </c>
      <c r="H1229" s="18" t="e">
        <v>#N/A</v>
      </c>
      <c r="I1229" s="26">
        <v>461474.0</v>
      </c>
      <c r="J1229" s="25">
        <v>1.26</v>
      </c>
      <c r="K1229" s="26">
        <v>581457.0</v>
      </c>
      <c r="L1229" s="26">
        <v>461474.0</v>
      </c>
      <c r="M1229" s="25">
        <v>1.26</v>
      </c>
      <c r="N1229" s="25">
        <v>1.0</v>
      </c>
      <c r="O1229" s="26">
        <v>581457.0</v>
      </c>
      <c r="P1229" s="18" t="e">
        <v>#N/A</v>
      </c>
      <c r="Q1229" s="18" t="e">
        <v>#N/A</v>
      </c>
      <c r="R1229" s="18" t="e">
        <v>#N/A</v>
      </c>
      <c r="S1229" s="18" t="e">
        <v>#N/A</v>
      </c>
      <c r="T1229" s="20" t="str">
        <f t="array" ref="T1229">INDEX(Sheet10!D:D,MATCH(C1229&amp;E1229,INDEX(Sheet10!A:A&amp;Sheet10!B:B,0),0))</f>
        <v>98PCX</v>
      </c>
      <c r="U1229" s="20" t="str">
        <f>VLOOKUP(T1229,Sheet10!D:E,2,FALSE)</f>
        <v>Nervous System Disorder w/ Multi-specialty Consultations</v>
      </c>
      <c r="V1229" s="20"/>
      <c r="W1229" s="20"/>
      <c r="X1229" s="20"/>
      <c r="Y1229" s="20"/>
      <c r="Z1229" s="20"/>
      <c r="AA1229" s="20"/>
      <c r="AB1229" s="20"/>
      <c r="AC1229" s="20"/>
      <c r="AD1229" s="20"/>
      <c r="AE1229" s="20"/>
    </row>
    <row r="1230">
      <c r="A1230" s="20" t="str">
        <f t="shared" ref="A1230:B1230" si="1229">T1230</f>
        <v>98PDX</v>
      </c>
      <c r="B1230" s="20" t="str">
        <f t="shared" si="1229"/>
        <v>Nervous System Disorder w/ Multi-specialty Consultations - Pre Op</v>
      </c>
      <c r="C1230" s="20" t="str">
        <f t="shared" si="3"/>
        <v>2</v>
      </c>
      <c r="D1230" s="20" t="str">
        <f t="shared" si="4"/>
        <v>21</v>
      </c>
      <c r="E1230" s="20" t="str">
        <f t="shared" si="5"/>
        <v>21502</v>
      </c>
      <c r="F1230" s="25">
        <v>2150220.0</v>
      </c>
      <c r="G1230" s="20" t="s">
        <v>29725</v>
      </c>
      <c r="H1230" s="18" t="e">
        <v>#N/A</v>
      </c>
      <c r="I1230" s="26">
        <v>461474.0</v>
      </c>
      <c r="J1230" s="25">
        <v>0.93</v>
      </c>
      <c r="K1230" s="26">
        <v>429171.0</v>
      </c>
      <c r="L1230" s="26">
        <v>461474.0</v>
      </c>
      <c r="M1230" s="25">
        <v>0.93</v>
      </c>
      <c r="N1230" s="25">
        <v>1.0</v>
      </c>
      <c r="O1230" s="26">
        <v>429171.0</v>
      </c>
      <c r="P1230" s="18" t="e">
        <v>#N/A</v>
      </c>
      <c r="Q1230" s="18" t="e">
        <v>#N/A</v>
      </c>
      <c r="R1230" s="18" t="e">
        <v>#N/A</v>
      </c>
      <c r="S1230" s="18" t="e">
        <v>#N/A</v>
      </c>
      <c r="T1230" s="20" t="str">
        <f t="array" ref="T1230">INDEX(Sheet10!D:D,MATCH(C1230&amp;E1230,INDEX(Sheet10!A:A&amp;Sheet10!B:B,0),0))</f>
        <v>98PDX</v>
      </c>
      <c r="U1230" s="20" t="str">
        <f>VLOOKUP(T1230,Sheet10!D:E,2,FALSE)</f>
        <v>Nervous System Disorder w/ Multi-specialty Consultations - Pre Op</v>
      </c>
      <c r="V1230" s="20"/>
      <c r="W1230" s="20"/>
      <c r="X1230" s="20"/>
      <c r="Y1230" s="20"/>
      <c r="Z1230" s="20"/>
      <c r="AA1230" s="20"/>
      <c r="AB1230" s="20"/>
      <c r="AC1230" s="20"/>
      <c r="AD1230" s="20"/>
      <c r="AE1230" s="20"/>
    </row>
    <row r="1231">
      <c r="A1231" s="20" t="str">
        <f t="shared" ref="A1231:B1231" si="1230">T1231</f>
        <v>~99JX</v>
      </c>
      <c r="B1231" s="20" t="str">
        <f t="shared" si="1230"/>
        <v>Nervous System Neoplasms</v>
      </c>
      <c r="C1231" s="20" t="str">
        <f t="shared" si="3"/>
        <v>2</v>
      </c>
      <c r="D1231" s="20" t="str">
        <f t="shared" si="4"/>
        <v>21</v>
      </c>
      <c r="E1231" s="20" t="str">
        <f t="shared" si="5"/>
        <v>21601</v>
      </c>
      <c r="F1231" s="25">
        <v>2160120.0</v>
      </c>
      <c r="G1231" s="20" t="s">
        <v>29730</v>
      </c>
      <c r="H1231" s="26">
        <v>228570.0</v>
      </c>
      <c r="I1231" s="26">
        <v>461474.0</v>
      </c>
      <c r="J1231" s="25">
        <v>0.78</v>
      </c>
      <c r="K1231" s="26">
        <v>359950.0</v>
      </c>
      <c r="L1231" s="26">
        <v>461474.0</v>
      </c>
      <c r="M1231" s="25">
        <v>0.78</v>
      </c>
      <c r="N1231" s="25">
        <v>1.0</v>
      </c>
      <c r="O1231" s="26">
        <v>359950.0</v>
      </c>
      <c r="P1231" s="26">
        <v>6.43951775E10</v>
      </c>
      <c r="Q1231" s="26">
        <v>8.2276707081E10</v>
      </c>
      <c r="R1231" s="26">
        <v>1.7881529581E10</v>
      </c>
      <c r="S1231" s="27">
        <v>0.278</v>
      </c>
      <c r="T1231" s="20" t="str">
        <f t="array" ref="T1231">INDEX(Sheet10!D:D,MATCH(C1231&amp;E1231,INDEX(Sheet10!A:A&amp;Sheet10!B:B,0),0))</f>
        <v>~99JX</v>
      </c>
      <c r="U1231" s="20" t="str">
        <f>VLOOKUP(T1231,Sheet10!D:E,2,FALSE)</f>
        <v>Nervous System Neoplasms</v>
      </c>
      <c r="V1231" s="20"/>
      <c r="W1231" s="20"/>
      <c r="X1231" s="20"/>
      <c r="Y1231" s="20"/>
      <c r="Z1231" s="20"/>
      <c r="AA1231" s="20"/>
      <c r="AB1231" s="20"/>
      <c r="AC1231" s="20"/>
      <c r="AD1231" s="20"/>
      <c r="AE1231" s="20"/>
    </row>
    <row r="1232">
      <c r="A1232" s="20" t="str">
        <f t="shared" ref="A1232:B1232" si="1231">T1232</f>
        <v>99GX</v>
      </c>
      <c r="B1232" s="20" t="str">
        <f t="shared" si="1231"/>
        <v>Chronic Nervous System Disorders</v>
      </c>
      <c r="C1232" s="20" t="str">
        <f t="shared" si="3"/>
        <v>2</v>
      </c>
      <c r="D1232" s="20" t="str">
        <f t="shared" si="4"/>
        <v>21</v>
      </c>
      <c r="E1232" s="20" t="str">
        <f t="shared" si="5"/>
        <v>21602</v>
      </c>
      <c r="F1232" s="25">
        <v>2160220.0</v>
      </c>
      <c r="G1232" s="20" t="s">
        <v>29742</v>
      </c>
      <c r="H1232" s="26">
        <v>2474938.0</v>
      </c>
      <c r="I1232" s="26">
        <v>461474.0</v>
      </c>
      <c r="J1232" s="25">
        <v>0.6</v>
      </c>
      <c r="K1232" s="26">
        <v>276884.0</v>
      </c>
      <c r="L1232" s="26">
        <v>461474.0</v>
      </c>
      <c r="M1232" s="25">
        <v>0.6</v>
      </c>
      <c r="N1232" s="25">
        <v>0.85</v>
      </c>
      <c r="O1232" s="26">
        <v>235352.0</v>
      </c>
      <c r="P1232" s="26">
        <v>5.489118058E11</v>
      </c>
      <c r="Q1232" s="26">
        <v>5.82515312202E11</v>
      </c>
      <c r="R1232" s="26">
        <v>3.3603506402E10</v>
      </c>
      <c r="S1232" s="27">
        <v>0.061</v>
      </c>
      <c r="T1232" s="20" t="str">
        <f t="array" ref="T1232">INDEX(Sheet10!D:D,MATCH(C1232&amp;E1232,INDEX(Sheet10!A:A&amp;Sheet10!B:B,0),0))</f>
        <v>99GX</v>
      </c>
      <c r="U1232" s="20" t="str">
        <f>VLOOKUP(T1232,Sheet10!D:E,2,FALSE)</f>
        <v>Chronic Nervous System Disorders</v>
      </c>
      <c r="V1232" s="20"/>
      <c r="W1232" s="20"/>
      <c r="X1232" s="20"/>
      <c r="Y1232" s="20"/>
      <c r="Z1232" s="20"/>
      <c r="AA1232" s="20"/>
      <c r="AB1232" s="20"/>
      <c r="AC1232" s="20"/>
      <c r="AD1232" s="20"/>
      <c r="AE1232" s="20"/>
    </row>
    <row r="1233">
      <c r="A1233" s="20" t="str">
        <f t="shared" ref="A1233:B1233" si="1232">T1233</f>
        <v>~99GX</v>
      </c>
      <c r="B1233" s="20" t="str">
        <f t="shared" si="1232"/>
        <v>Acute Nervous System Disorders</v>
      </c>
      <c r="C1233" s="20" t="str">
        <f t="shared" si="3"/>
        <v>2</v>
      </c>
      <c r="D1233" s="20" t="str">
        <f t="shared" si="4"/>
        <v>21</v>
      </c>
      <c r="E1233" s="20" t="str">
        <f t="shared" si="5"/>
        <v>21611</v>
      </c>
      <c r="F1233" s="25">
        <v>2161120.0</v>
      </c>
      <c r="G1233" s="20" t="s">
        <v>29751</v>
      </c>
      <c r="H1233" s="26">
        <v>100332.0</v>
      </c>
      <c r="I1233" s="26">
        <v>461474.0</v>
      </c>
      <c r="J1233" s="25">
        <v>0.63</v>
      </c>
      <c r="K1233" s="26">
        <v>290729.0</v>
      </c>
      <c r="L1233" s="26">
        <v>461474.0</v>
      </c>
      <c r="M1233" s="25">
        <v>0.63</v>
      </c>
      <c r="N1233" s="25">
        <v>1.0</v>
      </c>
      <c r="O1233" s="26">
        <v>290729.0</v>
      </c>
      <c r="P1233" s="26">
        <v>1.92901382E10</v>
      </c>
      <c r="Q1233" s="26">
        <v>2.9169383902E10</v>
      </c>
      <c r="R1233" s="26">
        <v>9.879245702E9</v>
      </c>
      <c r="S1233" s="27">
        <v>0.512</v>
      </c>
      <c r="T1233" s="20" t="str">
        <f t="array" ref="T1233">INDEX(Sheet10!D:D,MATCH(C1233&amp;E1233,INDEX(Sheet10!A:A&amp;Sheet10!B:B,0),0))</f>
        <v>~99GX</v>
      </c>
      <c r="U1233" s="20" t="str">
        <f>VLOOKUP(T1233,Sheet10!D:E,2,FALSE)</f>
        <v>Acute Nervous System Disorders</v>
      </c>
      <c r="V1233" s="20"/>
      <c r="W1233" s="20"/>
      <c r="X1233" s="20"/>
      <c r="Y1233" s="20"/>
      <c r="Z1233" s="20"/>
      <c r="AA1233" s="20"/>
      <c r="AB1233" s="20"/>
      <c r="AC1233" s="20"/>
      <c r="AD1233" s="20"/>
      <c r="AE1233" s="20"/>
    </row>
    <row r="1234">
      <c r="A1234" s="20" t="str">
        <f t="shared" ref="A1234:B1234" si="1233">T1234</f>
        <v>~99GX</v>
      </c>
      <c r="B1234" s="20" t="str">
        <f t="shared" si="1233"/>
        <v>Acute Nervous System Disorders</v>
      </c>
      <c r="C1234" s="20" t="str">
        <f t="shared" si="3"/>
        <v>2</v>
      </c>
      <c r="D1234" s="20" t="str">
        <f t="shared" si="4"/>
        <v>21</v>
      </c>
      <c r="E1234" s="20" t="str">
        <f t="shared" si="5"/>
        <v>21612</v>
      </c>
      <c r="F1234" s="25">
        <v>2161220.0</v>
      </c>
      <c r="G1234" s="20" t="s">
        <v>29762</v>
      </c>
      <c r="H1234" s="26">
        <v>384512.0</v>
      </c>
      <c r="I1234" s="26">
        <v>461474.0</v>
      </c>
      <c r="J1234" s="25">
        <v>0.51</v>
      </c>
      <c r="K1234" s="26">
        <v>235352.0</v>
      </c>
      <c r="L1234" s="26">
        <v>461474.0</v>
      </c>
      <c r="M1234" s="25">
        <v>0.51</v>
      </c>
      <c r="N1234" s="25">
        <v>1.0</v>
      </c>
      <c r="O1234" s="26">
        <v>235352.0</v>
      </c>
      <c r="P1234" s="26">
        <v>8.01581936E10</v>
      </c>
      <c r="Q1234" s="26">
        <v>9.0496565035E10</v>
      </c>
      <c r="R1234" s="26">
        <v>1.0338371435E10</v>
      </c>
      <c r="S1234" s="27">
        <v>0.129</v>
      </c>
      <c r="T1234" s="20" t="str">
        <f t="array" ref="T1234">INDEX(Sheet10!D:D,MATCH(C1234&amp;E1234,INDEX(Sheet10!A:A&amp;Sheet10!B:B,0),0))</f>
        <v>~99GX</v>
      </c>
      <c r="U1234" s="20" t="str">
        <f>VLOOKUP(T1234,Sheet10!D:E,2,FALSE)</f>
        <v>Acute Nervous System Disorders</v>
      </c>
      <c r="V1234" s="20"/>
      <c r="W1234" s="20"/>
      <c r="X1234" s="20"/>
      <c r="Y1234" s="20"/>
      <c r="Z1234" s="20"/>
      <c r="AA1234" s="20"/>
      <c r="AB1234" s="20"/>
      <c r="AC1234" s="20"/>
      <c r="AD1234" s="20"/>
      <c r="AE1234" s="20"/>
    </row>
    <row r="1235">
      <c r="A1235" s="20" t="str">
        <f t="shared" ref="A1235:B1235" si="1234">T1235</f>
        <v>P22KK</v>
      </c>
      <c r="B1235" s="20" t="str">
        <f t="shared" si="1234"/>
        <v>Biopsy of Male Reproductive System</v>
      </c>
      <c r="C1235" s="20" t="str">
        <f t="shared" si="3"/>
        <v>2</v>
      </c>
      <c r="D1235" s="20" t="str">
        <f t="shared" si="4"/>
        <v>22</v>
      </c>
      <c r="E1235" s="20" t="str">
        <f t="shared" si="5"/>
        <v>22031</v>
      </c>
      <c r="F1235" s="25">
        <v>2203120.0</v>
      </c>
      <c r="G1235" s="20" t="s">
        <v>29771</v>
      </c>
      <c r="H1235" s="25">
        <v>59.0</v>
      </c>
      <c r="I1235" s="26">
        <v>461474.0</v>
      </c>
      <c r="J1235" s="25">
        <v>3.3</v>
      </c>
      <c r="K1235" s="26">
        <v>1522864.0</v>
      </c>
      <c r="L1235" s="26">
        <v>461474.0</v>
      </c>
      <c r="M1235" s="25">
        <v>3.3</v>
      </c>
      <c r="N1235" s="25">
        <v>1.0</v>
      </c>
      <c r="O1235" s="26">
        <v>1522864.0</v>
      </c>
      <c r="P1235" s="26">
        <v>4.85768E7</v>
      </c>
      <c r="Q1235" s="26">
        <v>8.9848988E7</v>
      </c>
      <c r="R1235" s="26">
        <v>4.1272188E7</v>
      </c>
      <c r="S1235" s="27">
        <v>0.85</v>
      </c>
      <c r="T1235" s="20" t="str">
        <f t="array" ref="T1235">INDEX(Sheet10!D:D,MATCH(C1235&amp;E1235,INDEX(Sheet10!A:A&amp;Sheet10!B:B,0),0))</f>
        <v>P22KK</v>
      </c>
      <c r="U1235" s="20" t="str">
        <f>VLOOKUP(T1235,Sheet10!D:E,2,FALSE)</f>
        <v>Biopsy of Male Reproductive System</v>
      </c>
      <c r="V1235" s="20"/>
      <c r="W1235" s="20"/>
      <c r="X1235" s="20"/>
      <c r="Y1235" s="20"/>
      <c r="Z1235" s="20"/>
      <c r="AA1235" s="20"/>
      <c r="AB1235" s="20"/>
      <c r="AC1235" s="20"/>
      <c r="AD1235" s="20"/>
      <c r="AE1235" s="20"/>
    </row>
    <row r="1236">
      <c r="A1236" s="20" t="str">
        <f t="shared" ref="A1236:B1236" si="1235">T1236</f>
        <v>P22KF</v>
      </c>
      <c r="B1236" s="20" t="str">
        <f t="shared" si="1235"/>
        <v>Circumcision Proc.</v>
      </c>
      <c r="C1236" s="20" t="str">
        <f t="shared" si="3"/>
        <v>2</v>
      </c>
      <c r="D1236" s="20" t="str">
        <f t="shared" si="4"/>
        <v>22</v>
      </c>
      <c r="E1236" s="20" t="str">
        <f t="shared" si="5"/>
        <v>22041</v>
      </c>
      <c r="F1236" s="25">
        <v>2204120.0</v>
      </c>
      <c r="G1236" s="20" t="s">
        <v>29778</v>
      </c>
      <c r="H1236" s="25">
        <v>832.0</v>
      </c>
      <c r="I1236" s="26">
        <v>461474.0</v>
      </c>
      <c r="J1236" s="25">
        <v>2.7</v>
      </c>
      <c r="K1236" s="26">
        <v>1245980.0</v>
      </c>
      <c r="L1236" s="26">
        <v>461474.0</v>
      </c>
      <c r="M1236" s="25">
        <v>2.7</v>
      </c>
      <c r="N1236" s="25">
        <v>1.0</v>
      </c>
      <c r="O1236" s="26">
        <v>1245980.0</v>
      </c>
      <c r="P1236" s="26">
        <v>4.058553E8</v>
      </c>
      <c r="Q1236" s="26">
        <v>1.036655194E9</v>
      </c>
      <c r="R1236" s="26">
        <v>6.30799894E8</v>
      </c>
      <c r="S1236" s="27">
        <v>1.554</v>
      </c>
      <c r="T1236" s="20" t="str">
        <f t="array" ref="T1236">INDEX(Sheet10!D:D,MATCH(C1236&amp;E1236,INDEX(Sheet10!A:A&amp;Sheet10!B:B,0),0))</f>
        <v>P22KF</v>
      </c>
      <c r="U1236" s="20" t="str">
        <f>VLOOKUP(T1236,Sheet10!D:E,2,FALSE)</f>
        <v>Circumcision Proc.</v>
      </c>
      <c r="V1236" s="20"/>
      <c r="W1236" s="20"/>
      <c r="X1236" s="20"/>
      <c r="Y1236" s="20"/>
      <c r="Z1236" s="20"/>
      <c r="AA1236" s="20"/>
      <c r="AB1236" s="20"/>
      <c r="AC1236" s="20"/>
      <c r="AD1236" s="20"/>
      <c r="AE1236" s="20"/>
    </row>
    <row r="1237">
      <c r="A1237" s="20" t="str">
        <f t="shared" ref="A1237:B1237" si="1236">T1237</f>
        <v>P22KE</v>
      </c>
      <c r="B1237" s="20" t="str">
        <f t="shared" si="1236"/>
        <v>Transurethral Prostatectomy Proc.</v>
      </c>
      <c r="C1237" s="20" t="str">
        <f t="shared" si="3"/>
        <v>2</v>
      </c>
      <c r="D1237" s="20" t="str">
        <f t="shared" si="4"/>
        <v>22</v>
      </c>
      <c r="E1237" s="20" t="str">
        <f t="shared" si="5"/>
        <v>22071</v>
      </c>
      <c r="F1237" s="25">
        <v>2207120.0</v>
      </c>
      <c r="G1237" s="20" t="s">
        <v>25718</v>
      </c>
      <c r="H1237" s="25">
        <v>18.0</v>
      </c>
      <c r="I1237" s="26">
        <v>461474.0</v>
      </c>
      <c r="J1237" s="25">
        <v>0.99</v>
      </c>
      <c r="K1237" s="26">
        <v>456859.0</v>
      </c>
      <c r="L1237" s="26">
        <v>461474.0</v>
      </c>
      <c r="M1237" s="25">
        <v>0.99</v>
      </c>
      <c r="N1237" s="25">
        <v>1.42</v>
      </c>
      <c r="O1237" s="26">
        <v>648740.0</v>
      </c>
      <c r="P1237" s="26">
        <v>1.1649E7</v>
      </c>
      <c r="Q1237" s="26">
        <v>1.1677323E7</v>
      </c>
      <c r="R1237" s="26">
        <v>28323.0</v>
      </c>
      <c r="S1237" s="27">
        <v>0.002</v>
      </c>
      <c r="T1237" s="20" t="str">
        <f t="array" ref="T1237">INDEX(Sheet10!D:D,MATCH(C1237&amp;E1237,INDEX(Sheet10!A:A&amp;Sheet10!B:B,0),0))</f>
        <v>P22KE</v>
      </c>
      <c r="U1237" s="20" t="str">
        <f>VLOOKUP(T1237,Sheet10!D:E,2,FALSE)</f>
        <v>Transurethral Prostatectomy Proc.</v>
      </c>
      <c r="V1237" s="20"/>
      <c r="W1237" s="20"/>
      <c r="X1237" s="20"/>
      <c r="Y1237" s="20"/>
      <c r="Z1237" s="20"/>
      <c r="AA1237" s="20"/>
      <c r="AB1237" s="20"/>
      <c r="AC1237" s="20"/>
      <c r="AD1237" s="20"/>
      <c r="AE1237" s="20"/>
    </row>
    <row r="1238">
      <c r="A1238" s="20" t="str">
        <f t="shared" ref="A1238:B1238" si="1237">T1238</f>
        <v>P22KH</v>
      </c>
      <c r="B1238" s="20" t="str">
        <f t="shared" si="1237"/>
        <v>Other Procedure on Male Reproductive System</v>
      </c>
      <c r="C1238" s="20" t="str">
        <f t="shared" si="3"/>
        <v>2</v>
      </c>
      <c r="D1238" s="20" t="str">
        <f t="shared" si="4"/>
        <v>22</v>
      </c>
      <c r="E1238" s="20" t="str">
        <f t="shared" si="5"/>
        <v>22091</v>
      </c>
      <c r="F1238" s="25">
        <v>2209120.0</v>
      </c>
      <c r="G1238" s="20" t="s">
        <v>29795</v>
      </c>
      <c r="H1238" s="25">
        <v>394.0</v>
      </c>
      <c r="I1238" s="26">
        <v>461474.0</v>
      </c>
      <c r="J1238" s="25">
        <v>1.67</v>
      </c>
      <c r="K1238" s="26">
        <v>770662.0</v>
      </c>
      <c r="L1238" s="26">
        <v>461474.0</v>
      </c>
      <c r="M1238" s="25">
        <v>1.67</v>
      </c>
      <c r="N1238" s="25">
        <v>1.0</v>
      </c>
      <c r="O1238" s="26">
        <v>770662.0</v>
      </c>
      <c r="P1238" s="26">
        <v>2.780804E8</v>
      </c>
      <c r="Q1238" s="26">
        <v>3.03640663E8</v>
      </c>
      <c r="R1238" s="26">
        <v>2.5560263E7</v>
      </c>
      <c r="S1238" s="27">
        <v>0.092</v>
      </c>
      <c r="T1238" s="20" t="str">
        <f t="array" ref="T1238">INDEX(Sheet10!D:D,MATCH(C1238&amp;E1238,INDEX(Sheet10!A:A&amp;Sheet10!B:B,0),0))</f>
        <v>P22KH</v>
      </c>
      <c r="U1238" s="20" t="str">
        <f>VLOOKUP(T1238,Sheet10!D:E,2,FALSE)</f>
        <v>Other Procedure on Male Reproductive System</v>
      </c>
      <c r="V1238" s="20"/>
      <c r="W1238" s="20"/>
      <c r="X1238" s="20"/>
      <c r="Y1238" s="20"/>
      <c r="Z1238" s="20"/>
      <c r="AA1238" s="20"/>
      <c r="AB1238" s="20"/>
      <c r="AC1238" s="20"/>
      <c r="AD1238" s="20"/>
      <c r="AE1238" s="20"/>
    </row>
    <row r="1239">
      <c r="A1239" s="20" t="str">
        <f t="shared" ref="A1239:B1239" si="1238">T1239</f>
        <v>P22KM</v>
      </c>
      <c r="B1239" s="20" t="str">
        <f t="shared" si="1238"/>
        <v>Other Diagnostic Proc. for Male Reproductive System</v>
      </c>
      <c r="C1239" s="20" t="str">
        <f t="shared" si="3"/>
        <v>2</v>
      </c>
      <c r="D1239" s="20" t="str">
        <f t="shared" si="4"/>
        <v>22</v>
      </c>
      <c r="E1239" s="20" t="str">
        <f t="shared" si="5"/>
        <v>22101</v>
      </c>
      <c r="F1239" s="25">
        <v>2210120.0</v>
      </c>
      <c r="G1239" s="20" t="s">
        <v>29803</v>
      </c>
      <c r="H1239" s="25">
        <v>382.0</v>
      </c>
      <c r="I1239" s="26">
        <v>461474.0</v>
      </c>
      <c r="J1239" s="25">
        <v>1.6</v>
      </c>
      <c r="K1239" s="26">
        <v>738358.0</v>
      </c>
      <c r="L1239" s="26">
        <v>461474.0</v>
      </c>
      <c r="M1239" s="25">
        <v>1.6</v>
      </c>
      <c r="N1239" s="25">
        <v>1.0</v>
      </c>
      <c r="O1239" s="26">
        <v>738358.0</v>
      </c>
      <c r="P1239" s="26">
        <v>1.658676E8</v>
      </c>
      <c r="Q1239" s="26">
        <v>2.82052909E8</v>
      </c>
      <c r="R1239" s="26">
        <v>1.16185309E8</v>
      </c>
      <c r="S1239" s="27">
        <v>0.7</v>
      </c>
      <c r="T1239" s="20" t="str">
        <f t="array" ref="T1239">INDEX(Sheet10!D:D,MATCH(C1239&amp;E1239,INDEX(Sheet10!A:A&amp;Sheet10!B:B,0),0))</f>
        <v>P22KM</v>
      </c>
      <c r="U1239" s="20" t="str">
        <f>VLOOKUP(T1239,Sheet10!D:E,2,FALSE)</f>
        <v>Other Diagnostic Proc. for Male Reproductive System</v>
      </c>
      <c r="V1239" s="20"/>
      <c r="W1239" s="20"/>
      <c r="X1239" s="20"/>
      <c r="Y1239" s="20"/>
      <c r="Z1239" s="20"/>
      <c r="AA1239" s="20"/>
      <c r="AB1239" s="20"/>
      <c r="AC1239" s="20"/>
      <c r="AD1239" s="20"/>
      <c r="AE1239" s="20"/>
    </row>
    <row r="1240">
      <c r="A1240" s="20" t="str">
        <f t="shared" ref="A1240:B1240" si="1239">T1240</f>
        <v>~99JX</v>
      </c>
      <c r="B1240" s="20" t="str">
        <f t="shared" si="1239"/>
        <v>Nervous System Neoplasms</v>
      </c>
      <c r="C1240" s="20" t="str">
        <f t="shared" si="3"/>
        <v>2</v>
      </c>
      <c r="D1240" s="20" t="str">
        <f t="shared" si="4"/>
        <v>22</v>
      </c>
      <c r="E1240" s="20" t="str">
        <f t="shared" si="5"/>
        <v>22481</v>
      </c>
      <c r="F1240" s="25">
        <v>2248120.0</v>
      </c>
      <c r="G1240" s="20" t="s">
        <v>29809</v>
      </c>
      <c r="H1240" s="26">
        <v>6437.0</v>
      </c>
      <c r="I1240" s="26">
        <v>461474.0</v>
      </c>
      <c r="J1240" s="25">
        <v>0.69</v>
      </c>
      <c r="K1240" s="26">
        <v>318417.0</v>
      </c>
      <c r="L1240" s="26">
        <v>461474.0</v>
      </c>
      <c r="M1240" s="25">
        <v>0.69</v>
      </c>
      <c r="N1240" s="25">
        <v>1.0</v>
      </c>
      <c r="O1240" s="26">
        <v>318417.0</v>
      </c>
      <c r="P1240" s="26">
        <v>1.8195794E9</v>
      </c>
      <c r="Q1240" s="26">
        <v>2.050647399E9</v>
      </c>
      <c r="R1240" s="26">
        <v>2.31067999E8</v>
      </c>
      <c r="S1240" s="27">
        <v>0.127</v>
      </c>
      <c r="T1240" s="20" t="str">
        <f t="array" ref="T1240">INDEX(Sheet10!D:D,MATCH(C1240&amp;E1240,INDEX(Sheet10!A:A&amp;Sheet10!B:B,0),0))</f>
        <v>~99JX</v>
      </c>
      <c r="U1240" s="20" t="str">
        <f>VLOOKUP(T1240,Sheet10!D:E,2,FALSE)</f>
        <v>Nervous System Neoplasms</v>
      </c>
      <c r="V1240" s="20"/>
      <c r="W1240" s="20"/>
      <c r="X1240" s="20"/>
      <c r="Y1240" s="20"/>
      <c r="Z1240" s="20"/>
      <c r="AA1240" s="20"/>
      <c r="AB1240" s="20"/>
      <c r="AC1240" s="20"/>
      <c r="AD1240" s="20"/>
      <c r="AE1240" s="20"/>
    </row>
    <row r="1241">
      <c r="A1241" s="20" t="str">
        <f t="shared" ref="A1241:B1241" si="1240">T1241</f>
        <v>22BX</v>
      </c>
      <c r="B1241" s="20" t="str">
        <f t="shared" si="1240"/>
        <v>Male Reproductive Minimal Invasive Proc. w Neoplasms</v>
      </c>
      <c r="C1241" s="20" t="str">
        <f t="shared" si="3"/>
        <v>2</v>
      </c>
      <c r="D1241" s="20" t="str">
        <f t="shared" si="4"/>
        <v>22</v>
      </c>
      <c r="E1241" s="20" t="str">
        <f t="shared" si="5"/>
        <v>22482</v>
      </c>
      <c r="F1241" s="25">
        <v>2248220.0</v>
      </c>
      <c r="G1241" s="20" t="s">
        <v>29818</v>
      </c>
      <c r="H1241" s="26">
        <v>84095.0</v>
      </c>
      <c r="I1241" s="26">
        <v>461474.0</v>
      </c>
      <c r="J1241" s="25">
        <v>0.53</v>
      </c>
      <c r="K1241" s="26">
        <v>244581.0</v>
      </c>
      <c r="L1241" s="26">
        <v>461474.0</v>
      </c>
      <c r="M1241" s="25">
        <v>0.53</v>
      </c>
      <c r="N1241" s="25">
        <v>1.26</v>
      </c>
      <c r="O1241" s="26">
        <v>308172.0</v>
      </c>
      <c r="P1241" s="26">
        <v>2.58416328E10</v>
      </c>
      <c r="Q1241" s="26">
        <v>2.5917252487E10</v>
      </c>
      <c r="R1241" s="26">
        <v>7.5619687E7</v>
      </c>
      <c r="S1241" s="27">
        <v>0.003</v>
      </c>
      <c r="T1241" s="20" t="str">
        <f t="array" ref="T1241">INDEX(Sheet10!D:D,MATCH(C1241&amp;E1241,INDEX(Sheet10!A:A&amp;Sheet10!B:B,0),0))</f>
        <v>22BX</v>
      </c>
      <c r="U1241" s="20" t="str">
        <f>VLOOKUP(T1241,Sheet10!D:E,2,FALSE)</f>
        <v>Male Reproductive Minimal Invasive Proc. w Neoplasms</v>
      </c>
      <c r="V1241" s="20"/>
      <c r="W1241" s="20"/>
      <c r="X1241" s="20"/>
      <c r="Y1241" s="20"/>
      <c r="Z1241" s="20"/>
      <c r="AA1241" s="20"/>
      <c r="AB1241" s="20"/>
      <c r="AC1241" s="20"/>
      <c r="AD1241" s="20"/>
      <c r="AE1241" s="20"/>
    </row>
    <row r="1242">
      <c r="A1242" s="20" t="str">
        <f t="shared" ref="A1242:B1242" si="1241">T1242</f>
        <v>98PCX</v>
      </c>
      <c r="B1242" s="20" t="str">
        <f t="shared" si="1241"/>
        <v>Nervous System Disorder w/ Multi-specialty Consultations</v>
      </c>
      <c r="C1242" s="20" t="str">
        <f t="shared" si="3"/>
        <v>2</v>
      </c>
      <c r="D1242" s="20" t="str">
        <f t="shared" si="4"/>
        <v>22</v>
      </c>
      <c r="E1242" s="20" t="str">
        <f t="shared" si="5"/>
        <v>22501</v>
      </c>
      <c r="F1242" s="25">
        <v>2250120.0</v>
      </c>
      <c r="G1242" s="20" t="s">
        <v>29824</v>
      </c>
      <c r="H1242" s="18" t="e">
        <v>#N/A</v>
      </c>
      <c r="I1242" s="26">
        <v>461474.0</v>
      </c>
      <c r="J1242" s="25">
        <v>1.27</v>
      </c>
      <c r="K1242" s="26">
        <v>586072.0</v>
      </c>
      <c r="L1242" s="26">
        <v>461474.0</v>
      </c>
      <c r="M1242" s="25">
        <v>1.27</v>
      </c>
      <c r="N1242" s="25">
        <v>1.0</v>
      </c>
      <c r="O1242" s="26">
        <v>586072.0</v>
      </c>
      <c r="P1242" s="18" t="e">
        <v>#N/A</v>
      </c>
      <c r="Q1242" s="18" t="e">
        <v>#N/A</v>
      </c>
      <c r="R1242" s="18" t="e">
        <v>#N/A</v>
      </c>
      <c r="S1242" s="18" t="e">
        <v>#N/A</v>
      </c>
      <c r="T1242" s="20" t="str">
        <f t="array" ref="T1242">INDEX(Sheet10!D:D,MATCH(C1242&amp;E1242,INDEX(Sheet10!A:A&amp;Sheet10!B:B,0),0))</f>
        <v>98PCX</v>
      </c>
      <c r="U1242" s="20" t="str">
        <f>VLOOKUP(T1242,Sheet10!D:E,2,FALSE)</f>
        <v>Nervous System Disorder w/ Multi-specialty Consultations</v>
      </c>
      <c r="V1242" s="20"/>
      <c r="W1242" s="20"/>
      <c r="X1242" s="20"/>
      <c r="Y1242" s="20"/>
      <c r="Z1242" s="20"/>
      <c r="AA1242" s="20"/>
      <c r="AB1242" s="20"/>
      <c r="AC1242" s="20"/>
      <c r="AD1242" s="20"/>
      <c r="AE1242" s="20"/>
    </row>
    <row r="1243">
      <c r="A1243" s="20" t="str">
        <f t="shared" ref="A1243:B1243" si="1242">T1243</f>
        <v>98PDX</v>
      </c>
      <c r="B1243" s="20" t="str">
        <f t="shared" si="1242"/>
        <v>Nervous System Disorder w/ Multi-specialty Consultations - Pre Op</v>
      </c>
      <c r="C1243" s="20" t="str">
        <f t="shared" si="3"/>
        <v>2</v>
      </c>
      <c r="D1243" s="20" t="str">
        <f t="shared" si="4"/>
        <v>22</v>
      </c>
      <c r="E1243" s="20" t="str">
        <f t="shared" si="5"/>
        <v>22502</v>
      </c>
      <c r="F1243" s="25">
        <v>2250220.0</v>
      </c>
      <c r="G1243" s="20" t="s">
        <v>29829</v>
      </c>
      <c r="H1243" s="18" t="e">
        <v>#N/A</v>
      </c>
      <c r="I1243" s="26">
        <v>461474.0</v>
      </c>
      <c r="J1243" s="25">
        <v>0.82</v>
      </c>
      <c r="K1243" s="26">
        <v>378409.0</v>
      </c>
      <c r="L1243" s="26">
        <v>461474.0</v>
      </c>
      <c r="M1243" s="25">
        <v>0.82</v>
      </c>
      <c r="N1243" s="25">
        <v>1.0</v>
      </c>
      <c r="O1243" s="26">
        <v>378409.0</v>
      </c>
      <c r="P1243" s="18" t="e">
        <v>#N/A</v>
      </c>
      <c r="Q1243" s="18" t="e">
        <v>#N/A</v>
      </c>
      <c r="R1243" s="18" t="e">
        <v>#N/A</v>
      </c>
      <c r="S1243" s="18" t="e">
        <v>#N/A</v>
      </c>
      <c r="T1243" s="20" t="str">
        <f t="array" ref="T1243">INDEX(Sheet10!D:D,MATCH(C1243&amp;E1243,INDEX(Sheet10!A:A&amp;Sheet10!B:B,0),0))</f>
        <v>98PDX</v>
      </c>
      <c r="U1243" s="20" t="str">
        <f>VLOOKUP(T1243,Sheet10!D:E,2,FALSE)</f>
        <v>Nervous System Disorder w/ Multi-specialty Consultations - Pre Op</v>
      </c>
      <c r="V1243" s="20"/>
      <c r="W1243" s="20"/>
      <c r="X1243" s="20"/>
      <c r="Y1243" s="20"/>
      <c r="Z1243" s="20"/>
      <c r="AA1243" s="20"/>
      <c r="AB1243" s="20"/>
      <c r="AC1243" s="20"/>
      <c r="AD1243" s="20"/>
      <c r="AE1243" s="20"/>
    </row>
    <row r="1244">
      <c r="A1244" s="20" t="str">
        <f t="shared" ref="A1244:B1244" si="1243">T1244</f>
        <v>~99JX</v>
      </c>
      <c r="B1244" s="20" t="str">
        <f t="shared" si="1243"/>
        <v>Nervous System Neoplasms</v>
      </c>
      <c r="C1244" s="20" t="str">
        <f t="shared" si="3"/>
        <v>2</v>
      </c>
      <c r="D1244" s="20" t="str">
        <f t="shared" si="4"/>
        <v>22</v>
      </c>
      <c r="E1244" s="20" t="str">
        <f t="shared" si="5"/>
        <v>22601</v>
      </c>
      <c r="F1244" s="25">
        <v>2260120.0</v>
      </c>
      <c r="G1244" s="20" t="s">
        <v>29835</v>
      </c>
      <c r="H1244" s="26">
        <v>8787.0</v>
      </c>
      <c r="I1244" s="26">
        <v>461474.0</v>
      </c>
      <c r="J1244" s="25">
        <v>0.67</v>
      </c>
      <c r="K1244" s="26">
        <v>309188.0</v>
      </c>
      <c r="L1244" s="26">
        <v>461474.0</v>
      </c>
      <c r="M1244" s="25">
        <v>0.67</v>
      </c>
      <c r="N1244" s="25">
        <v>1.0</v>
      </c>
      <c r="O1244" s="26">
        <v>309188.0</v>
      </c>
      <c r="P1244" s="26">
        <v>2.1291335E9</v>
      </c>
      <c r="Q1244" s="26">
        <v>2.716831265E9</v>
      </c>
      <c r="R1244" s="26">
        <v>5.87697765E8</v>
      </c>
      <c r="S1244" s="27">
        <v>0.276</v>
      </c>
      <c r="T1244" s="20" t="str">
        <f t="array" ref="T1244">INDEX(Sheet10!D:D,MATCH(C1244&amp;E1244,INDEX(Sheet10!A:A&amp;Sheet10!B:B,0),0))</f>
        <v>~99JX</v>
      </c>
      <c r="U1244" s="20" t="str">
        <f>VLOOKUP(T1244,Sheet10!D:E,2,FALSE)</f>
        <v>Nervous System Neoplasms</v>
      </c>
      <c r="V1244" s="20"/>
      <c r="W1244" s="20"/>
      <c r="X1244" s="20"/>
      <c r="Y1244" s="20"/>
      <c r="Z1244" s="20"/>
      <c r="AA1244" s="20"/>
      <c r="AB1244" s="20"/>
      <c r="AC1244" s="20"/>
      <c r="AD1244" s="20"/>
      <c r="AE1244" s="20"/>
    </row>
    <row r="1245">
      <c r="A1245" s="20" t="str">
        <f t="shared" ref="A1245:B1245" si="1244">T1245</f>
        <v>99GX</v>
      </c>
      <c r="B1245" s="20" t="str">
        <f t="shared" si="1244"/>
        <v>Chronic Nervous System Disorders</v>
      </c>
      <c r="C1245" s="20" t="str">
        <f t="shared" si="3"/>
        <v>2</v>
      </c>
      <c r="D1245" s="20" t="str">
        <f t="shared" si="4"/>
        <v>22</v>
      </c>
      <c r="E1245" s="20" t="str">
        <f t="shared" si="5"/>
        <v>22602</v>
      </c>
      <c r="F1245" s="25">
        <v>2260220.0</v>
      </c>
      <c r="G1245" s="20" t="s">
        <v>29846</v>
      </c>
      <c r="H1245" s="26">
        <v>41941.0</v>
      </c>
      <c r="I1245" s="26">
        <v>461474.0</v>
      </c>
      <c r="J1245" s="25">
        <v>0.52</v>
      </c>
      <c r="K1245" s="26">
        <v>239966.0</v>
      </c>
      <c r="L1245" s="26">
        <v>461474.0</v>
      </c>
      <c r="M1245" s="25">
        <v>0.52</v>
      </c>
      <c r="N1245" s="25">
        <v>1.15</v>
      </c>
      <c r="O1245" s="26">
        <v>275961.0</v>
      </c>
      <c r="P1245" s="26">
        <v>1.15794338E10</v>
      </c>
      <c r="Q1245" s="26">
        <v>1.1575096042E10</v>
      </c>
      <c r="R1245" s="26">
        <v>-4337758.0</v>
      </c>
      <c r="S1245" s="27">
        <v>0.0</v>
      </c>
      <c r="T1245" s="20" t="str">
        <f t="array" ref="T1245">INDEX(Sheet10!D:D,MATCH(C1245&amp;E1245,INDEX(Sheet10!A:A&amp;Sheet10!B:B,0),0))</f>
        <v>99GX</v>
      </c>
      <c r="U1245" s="20" t="str">
        <f>VLOOKUP(T1245,Sheet10!D:E,2,FALSE)</f>
        <v>Chronic Nervous System Disorders</v>
      </c>
      <c r="V1245" s="20"/>
      <c r="W1245" s="20"/>
      <c r="X1245" s="20"/>
      <c r="Y1245" s="20"/>
      <c r="Z1245" s="20"/>
      <c r="AA1245" s="20"/>
      <c r="AB1245" s="20"/>
      <c r="AC1245" s="20"/>
      <c r="AD1245" s="20"/>
      <c r="AE1245" s="20"/>
    </row>
    <row r="1246">
      <c r="A1246" s="20" t="str">
        <f t="shared" ref="A1246:B1246" si="1245">T1246</f>
        <v>~99GX</v>
      </c>
      <c r="B1246" s="20" t="str">
        <f t="shared" si="1245"/>
        <v>Acute Nervous System Disorders</v>
      </c>
      <c r="C1246" s="20" t="str">
        <f t="shared" si="3"/>
        <v>2</v>
      </c>
      <c r="D1246" s="20" t="str">
        <f t="shared" si="4"/>
        <v>22</v>
      </c>
      <c r="E1246" s="20" t="str">
        <f t="shared" si="5"/>
        <v>22611</v>
      </c>
      <c r="F1246" s="25">
        <v>2261120.0</v>
      </c>
      <c r="G1246" s="20" t="s">
        <v>29855</v>
      </c>
      <c r="H1246" s="26">
        <v>26508.0</v>
      </c>
      <c r="I1246" s="26">
        <v>461474.0</v>
      </c>
      <c r="J1246" s="25">
        <v>0.59</v>
      </c>
      <c r="K1246" s="26">
        <v>272270.0</v>
      </c>
      <c r="L1246" s="26">
        <v>461474.0</v>
      </c>
      <c r="M1246" s="25">
        <v>0.59</v>
      </c>
      <c r="N1246" s="25">
        <v>1.0</v>
      </c>
      <c r="O1246" s="26">
        <v>272270.0</v>
      </c>
      <c r="P1246" s="26">
        <v>5.62820908E9</v>
      </c>
      <c r="Q1246" s="26">
        <v>7.217324147E9</v>
      </c>
      <c r="R1246" s="26">
        <v>1.589115067E9</v>
      </c>
      <c r="S1246" s="27">
        <v>0.282</v>
      </c>
      <c r="T1246" s="20" t="str">
        <f t="array" ref="T1246">INDEX(Sheet10!D:D,MATCH(C1246&amp;E1246,INDEX(Sheet10!A:A&amp;Sheet10!B:B,0),0))</f>
        <v>~99GX</v>
      </c>
      <c r="U1246" s="20" t="str">
        <f>VLOOKUP(T1246,Sheet10!D:E,2,FALSE)</f>
        <v>Acute Nervous System Disorders</v>
      </c>
      <c r="V1246" s="20"/>
      <c r="W1246" s="20"/>
      <c r="X1246" s="20"/>
      <c r="Y1246" s="20"/>
      <c r="Z1246" s="20"/>
      <c r="AA1246" s="20"/>
      <c r="AB1246" s="20"/>
      <c r="AC1246" s="20"/>
      <c r="AD1246" s="20"/>
      <c r="AE1246" s="20"/>
    </row>
    <row r="1247">
      <c r="A1247" s="20" t="str">
        <f t="shared" ref="A1247:B1247" si="1246">T1247</f>
        <v>~99GX</v>
      </c>
      <c r="B1247" s="20" t="str">
        <f t="shared" si="1246"/>
        <v>Acute Nervous System Disorders</v>
      </c>
      <c r="C1247" s="20" t="str">
        <f t="shared" si="3"/>
        <v>2</v>
      </c>
      <c r="D1247" s="20" t="str">
        <f t="shared" si="4"/>
        <v>22</v>
      </c>
      <c r="E1247" s="20" t="str">
        <f t="shared" si="5"/>
        <v>22612</v>
      </c>
      <c r="F1247" s="25">
        <v>2261220.0</v>
      </c>
      <c r="G1247" s="20" t="s">
        <v>29864</v>
      </c>
      <c r="H1247" s="26">
        <v>85469.0</v>
      </c>
      <c r="I1247" s="26">
        <v>461474.0</v>
      </c>
      <c r="J1247" s="25">
        <v>0.51</v>
      </c>
      <c r="K1247" s="26">
        <v>235352.0</v>
      </c>
      <c r="L1247" s="26">
        <v>461474.0</v>
      </c>
      <c r="M1247" s="25">
        <v>0.51</v>
      </c>
      <c r="N1247" s="25">
        <v>1.0</v>
      </c>
      <c r="O1247" s="26">
        <v>235352.0</v>
      </c>
      <c r="P1247" s="26">
        <v>1.84911975E10</v>
      </c>
      <c r="Q1247" s="26">
        <v>2.0115277866E10</v>
      </c>
      <c r="R1247" s="26">
        <v>1.624080366E9</v>
      </c>
      <c r="S1247" s="27">
        <v>0.088</v>
      </c>
      <c r="T1247" s="20" t="str">
        <f t="array" ref="T1247">INDEX(Sheet10!D:D,MATCH(C1247&amp;E1247,INDEX(Sheet10!A:A&amp;Sheet10!B:B,0),0))</f>
        <v>~99GX</v>
      </c>
      <c r="U1247" s="20" t="str">
        <f>VLOOKUP(T1247,Sheet10!D:E,2,FALSE)</f>
        <v>Acute Nervous System Disorders</v>
      </c>
      <c r="V1247" s="20"/>
      <c r="W1247" s="20"/>
      <c r="X1247" s="20"/>
      <c r="Y1247" s="20"/>
      <c r="Z1247" s="20"/>
      <c r="AA1247" s="20"/>
      <c r="AB1247" s="20"/>
      <c r="AC1247" s="20"/>
      <c r="AD1247" s="20"/>
      <c r="AE1247" s="20"/>
    </row>
    <row r="1248">
      <c r="A1248" s="20" t="str">
        <f t="shared" ref="A1248:B1248" si="1247">T1248</f>
        <v>P23KB</v>
      </c>
      <c r="B1248" s="20" t="str">
        <f t="shared" si="1247"/>
        <v>Uterus and Fallopian Tubes Proc.</v>
      </c>
      <c r="C1248" s="20" t="str">
        <f t="shared" si="3"/>
        <v>2</v>
      </c>
      <c r="D1248" s="20" t="str">
        <f t="shared" si="4"/>
        <v>23</v>
      </c>
      <c r="E1248" s="20" t="str">
        <f t="shared" si="5"/>
        <v>23021</v>
      </c>
      <c r="F1248" s="25">
        <v>2302120.0</v>
      </c>
      <c r="G1248" s="20" t="s">
        <v>29873</v>
      </c>
      <c r="H1248" s="26">
        <v>6394.0</v>
      </c>
      <c r="I1248" s="26">
        <v>461474.0</v>
      </c>
      <c r="J1248" s="25">
        <v>3.86</v>
      </c>
      <c r="K1248" s="26">
        <v>1781290.0</v>
      </c>
      <c r="L1248" s="26">
        <v>461474.0</v>
      </c>
      <c r="M1248" s="25">
        <v>3.86</v>
      </c>
      <c r="N1248" s="25">
        <v>1.0</v>
      </c>
      <c r="O1248" s="26">
        <v>1781290.0</v>
      </c>
      <c r="P1248" s="26">
        <v>7.771404E9</v>
      </c>
      <c r="Q1248" s="26">
        <v>1.1389565958E10</v>
      </c>
      <c r="R1248" s="26">
        <v>3.618161958E9</v>
      </c>
      <c r="S1248" s="27">
        <v>0.466</v>
      </c>
      <c r="T1248" s="20" t="str">
        <f t="array" ref="T1248">INDEX(Sheet10!D:D,MATCH(C1248&amp;E1248,INDEX(Sheet10!A:A&amp;Sheet10!B:B,0),0))</f>
        <v>P23KB</v>
      </c>
      <c r="U1248" s="20" t="str">
        <f>VLOOKUP(T1248,Sheet10!D:E,2,FALSE)</f>
        <v>Uterus and Fallopian Tubes Proc.</v>
      </c>
      <c r="V1248" s="20"/>
      <c r="W1248" s="20"/>
      <c r="X1248" s="20"/>
      <c r="Y1248" s="20"/>
      <c r="Z1248" s="20"/>
      <c r="AA1248" s="20"/>
      <c r="AB1248" s="20"/>
      <c r="AC1248" s="20"/>
      <c r="AD1248" s="20"/>
      <c r="AE1248" s="20"/>
    </row>
    <row r="1249">
      <c r="A1249" s="20" t="str">
        <f t="shared" ref="A1249:B1249" si="1248">T1249</f>
        <v>P23KM</v>
      </c>
      <c r="B1249" s="20" t="str">
        <f t="shared" si="1248"/>
        <v>Gynaecological Endoscopic Proc.</v>
      </c>
      <c r="C1249" s="20" t="str">
        <f t="shared" si="3"/>
        <v>2</v>
      </c>
      <c r="D1249" s="20" t="str">
        <f t="shared" si="4"/>
        <v>23</v>
      </c>
      <c r="E1249" s="20" t="str">
        <f t="shared" si="5"/>
        <v>23031</v>
      </c>
      <c r="F1249" s="25">
        <v>2303120.0</v>
      </c>
      <c r="G1249" s="20" t="s">
        <v>29880</v>
      </c>
      <c r="H1249" s="26">
        <v>1537.0</v>
      </c>
      <c r="I1249" s="26">
        <v>461474.0</v>
      </c>
      <c r="J1249" s="25">
        <v>1.48</v>
      </c>
      <c r="K1249" s="26">
        <v>682982.0</v>
      </c>
      <c r="L1249" s="26">
        <v>461474.0</v>
      </c>
      <c r="M1249" s="25">
        <v>1.48</v>
      </c>
      <c r="N1249" s="25">
        <v>1.47</v>
      </c>
      <c r="O1249" s="26">
        <v>1003983.0</v>
      </c>
      <c r="P1249" s="26">
        <v>1.5472722E9</v>
      </c>
      <c r="Q1249" s="26">
        <v>1.543121616E9</v>
      </c>
      <c r="R1249" s="26">
        <v>-4150584.0</v>
      </c>
      <c r="S1249" s="27">
        <v>-0.003</v>
      </c>
      <c r="T1249" s="20" t="str">
        <f t="array" ref="T1249">INDEX(Sheet10!D:D,MATCH(C1249&amp;E1249,INDEX(Sheet10!A:A&amp;Sheet10!B:B,0),0))</f>
        <v>P23KM</v>
      </c>
      <c r="U1249" s="20" t="str">
        <f>VLOOKUP(T1249,Sheet10!D:E,2,FALSE)</f>
        <v>Gynaecological Endoscopic Proc.</v>
      </c>
      <c r="V1249" s="20"/>
      <c r="W1249" s="20"/>
      <c r="X1249" s="20"/>
      <c r="Y1249" s="20"/>
      <c r="Z1249" s="20"/>
      <c r="AA1249" s="20"/>
      <c r="AB1249" s="20"/>
      <c r="AC1249" s="20"/>
      <c r="AD1249" s="20"/>
      <c r="AE1249" s="20"/>
    </row>
    <row r="1250">
      <c r="A1250" s="20" t="str">
        <f t="shared" ref="A1250:B1250" si="1249">T1250</f>
        <v>P23KQ</v>
      </c>
      <c r="B1250" s="20" t="str">
        <f t="shared" si="1249"/>
        <v>Major Biopsy for Female Reproductive System</v>
      </c>
      <c r="C1250" s="20" t="str">
        <f t="shared" si="3"/>
        <v>2</v>
      </c>
      <c r="D1250" s="20" t="str">
        <f t="shared" si="4"/>
        <v>23</v>
      </c>
      <c r="E1250" s="20" t="str">
        <f t="shared" si="5"/>
        <v>23041</v>
      </c>
      <c r="F1250" s="25">
        <v>2304120.0</v>
      </c>
      <c r="G1250" s="20" t="s">
        <v>29886</v>
      </c>
      <c r="H1250" s="25">
        <v>662.0</v>
      </c>
      <c r="I1250" s="26">
        <v>461474.0</v>
      </c>
      <c r="J1250" s="25">
        <v>2.44</v>
      </c>
      <c r="K1250" s="26">
        <v>1125997.0</v>
      </c>
      <c r="L1250" s="26">
        <v>461474.0</v>
      </c>
      <c r="M1250" s="25">
        <v>2.44</v>
      </c>
      <c r="N1250" s="25">
        <v>1.4</v>
      </c>
      <c r="O1250" s="26">
        <v>1576395.0</v>
      </c>
      <c r="P1250" s="26">
        <v>1.0447452E9</v>
      </c>
      <c r="Q1250" s="26">
        <v>1.043573612E9</v>
      </c>
      <c r="R1250" s="26">
        <v>-1171588.0</v>
      </c>
      <c r="S1250" s="27">
        <v>-0.001</v>
      </c>
      <c r="T1250" s="20" t="str">
        <f t="array" ref="T1250">INDEX(Sheet10!D:D,MATCH(C1250&amp;E1250,INDEX(Sheet10!A:A&amp;Sheet10!B:B,0),0))</f>
        <v>P23KQ</v>
      </c>
      <c r="U1250" s="20" t="str">
        <f>VLOOKUP(T1250,Sheet10!D:E,2,FALSE)</f>
        <v>Major Biopsy for Female Reproductive System</v>
      </c>
      <c r="V1250" s="20"/>
      <c r="W1250" s="20"/>
      <c r="X1250" s="20"/>
      <c r="Y1250" s="20"/>
      <c r="Z1250" s="20"/>
      <c r="AA1250" s="20"/>
      <c r="AB1250" s="20"/>
      <c r="AC1250" s="20"/>
      <c r="AD1250" s="20"/>
      <c r="AE1250" s="20"/>
    </row>
    <row r="1251">
      <c r="A1251" s="20" t="str">
        <f t="shared" ref="A1251:B1251" si="1250">T1251</f>
        <v>P23KK</v>
      </c>
      <c r="B1251" s="20" t="str">
        <f t="shared" si="1250"/>
        <v>Cervix &amp; Vulvovaginal Proc.</v>
      </c>
      <c r="C1251" s="20" t="str">
        <f t="shared" si="3"/>
        <v>2</v>
      </c>
      <c r="D1251" s="20" t="str">
        <f t="shared" si="4"/>
        <v>23</v>
      </c>
      <c r="E1251" s="20" t="str">
        <f t="shared" si="5"/>
        <v>23051</v>
      </c>
      <c r="F1251" s="25">
        <v>2305120.0</v>
      </c>
      <c r="G1251" s="20" t="s">
        <v>29891</v>
      </c>
      <c r="H1251" s="26">
        <v>1365.0</v>
      </c>
      <c r="I1251" s="26">
        <v>461474.0</v>
      </c>
      <c r="J1251" s="25">
        <v>2.45</v>
      </c>
      <c r="K1251" s="26">
        <v>1130611.0</v>
      </c>
      <c r="L1251" s="26">
        <v>461474.0</v>
      </c>
      <c r="M1251" s="25">
        <v>2.45</v>
      </c>
      <c r="N1251" s="25">
        <v>1.0</v>
      </c>
      <c r="O1251" s="26">
        <v>1130611.0</v>
      </c>
      <c r="P1251" s="26">
        <v>1.288738E9</v>
      </c>
      <c r="Q1251" s="26">
        <v>1.543284425E9</v>
      </c>
      <c r="R1251" s="26">
        <v>2.54546425E8</v>
      </c>
      <c r="S1251" s="27">
        <v>0.198</v>
      </c>
      <c r="T1251" s="20" t="str">
        <f t="array" ref="T1251">INDEX(Sheet10!D:D,MATCH(C1251&amp;E1251,INDEX(Sheet10!A:A&amp;Sheet10!B:B,0),0))</f>
        <v>P23KK</v>
      </c>
      <c r="U1251" s="20" t="str">
        <f>VLOOKUP(T1251,Sheet10!D:E,2,FALSE)</f>
        <v>Cervix &amp; Vulvovaginal Proc.</v>
      </c>
      <c r="V1251" s="20"/>
      <c r="W1251" s="20"/>
      <c r="X1251" s="20"/>
      <c r="Y1251" s="20"/>
      <c r="Z1251" s="20"/>
      <c r="AA1251" s="20"/>
      <c r="AB1251" s="20"/>
      <c r="AC1251" s="20"/>
      <c r="AD1251" s="20"/>
      <c r="AE1251" s="20"/>
    </row>
    <row r="1252">
      <c r="A1252" s="20" t="str">
        <f t="shared" ref="A1252:B1252" si="1251">T1252</f>
        <v>P23KR</v>
      </c>
      <c r="B1252" s="20" t="str">
        <f t="shared" si="1251"/>
        <v>Minor Biopsy for Female Reproductive System</v>
      </c>
      <c r="C1252" s="20" t="str">
        <f t="shared" si="3"/>
        <v>2</v>
      </c>
      <c r="D1252" s="20" t="str">
        <f t="shared" si="4"/>
        <v>23</v>
      </c>
      <c r="E1252" s="20" t="str">
        <f t="shared" si="5"/>
        <v>23061</v>
      </c>
      <c r="F1252" s="25">
        <v>2306120.0</v>
      </c>
      <c r="G1252" s="20" t="s">
        <v>29899</v>
      </c>
      <c r="H1252" s="26">
        <v>3162.0</v>
      </c>
      <c r="I1252" s="26">
        <v>461474.0</v>
      </c>
      <c r="J1252" s="25">
        <v>1.51</v>
      </c>
      <c r="K1252" s="26">
        <v>696826.0</v>
      </c>
      <c r="L1252" s="26">
        <v>461474.0</v>
      </c>
      <c r="M1252" s="25">
        <v>1.51</v>
      </c>
      <c r="N1252" s="25">
        <v>1.0</v>
      </c>
      <c r="O1252" s="26">
        <v>696826.0</v>
      </c>
      <c r="P1252" s="26">
        <v>1.7043564E9</v>
      </c>
      <c r="Q1252" s="26">
        <v>2.20336299E9</v>
      </c>
      <c r="R1252" s="26">
        <v>4.9900659E8</v>
      </c>
      <c r="S1252" s="27">
        <v>0.293</v>
      </c>
      <c r="T1252" s="20" t="str">
        <f t="array" ref="T1252">INDEX(Sheet10!D:D,MATCH(C1252&amp;E1252,INDEX(Sheet10!A:A&amp;Sheet10!B:B,0),0))</f>
        <v>P23KR</v>
      </c>
      <c r="U1252" s="20" t="str">
        <f>VLOOKUP(T1252,Sheet10!D:E,2,FALSE)</f>
        <v>Minor Biopsy for Female Reproductive System</v>
      </c>
      <c r="V1252" s="20"/>
      <c r="W1252" s="20"/>
      <c r="X1252" s="20"/>
      <c r="Y1252" s="20"/>
      <c r="Z1252" s="20"/>
      <c r="AA1252" s="20"/>
      <c r="AB1252" s="20"/>
      <c r="AC1252" s="20"/>
      <c r="AD1252" s="20"/>
      <c r="AE1252" s="20"/>
    </row>
    <row r="1253">
      <c r="A1253" s="20" t="str">
        <f t="shared" ref="A1253:B1253" si="1252">T1253</f>
        <v>P23KL</v>
      </c>
      <c r="B1253" s="20" t="str">
        <f t="shared" si="1252"/>
        <v>Gynaecology Major Proc.</v>
      </c>
      <c r="C1253" s="20" t="str">
        <f t="shared" si="3"/>
        <v>2</v>
      </c>
      <c r="D1253" s="20" t="str">
        <f t="shared" si="4"/>
        <v>23</v>
      </c>
      <c r="E1253" s="20" t="str">
        <f t="shared" si="5"/>
        <v>23071</v>
      </c>
      <c r="F1253" s="25">
        <v>2307120.0</v>
      </c>
      <c r="G1253" s="20" t="s">
        <v>29905</v>
      </c>
      <c r="H1253" s="26">
        <v>1046.0</v>
      </c>
      <c r="I1253" s="26">
        <v>461474.0</v>
      </c>
      <c r="J1253" s="25">
        <v>1.17</v>
      </c>
      <c r="K1253" s="26">
        <v>539925.0</v>
      </c>
      <c r="L1253" s="26">
        <v>461474.0</v>
      </c>
      <c r="M1253" s="25">
        <v>1.17</v>
      </c>
      <c r="N1253" s="25">
        <v>1.04</v>
      </c>
      <c r="O1253" s="26">
        <v>561522.0</v>
      </c>
      <c r="P1253" s="26">
        <v>5.893484E8</v>
      </c>
      <c r="Q1253" s="26">
        <v>5.87351555E8</v>
      </c>
      <c r="R1253" s="26">
        <v>-1996845.0</v>
      </c>
      <c r="S1253" s="27">
        <v>-0.003</v>
      </c>
      <c r="T1253" s="20" t="str">
        <f t="array" ref="T1253">INDEX(Sheet10!D:D,MATCH(C1253&amp;E1253,INDEX(Sheet10!A:A&amp;Sheet10!B:B,0),0))</f>
        <v>P23KL</v>
      </c>
      <c r="U1253" s="20" t="str">
        <f>VLOOKUP(T1253,Sheet10!D:E,2,FALSE)</f>
        <v>Gynaecology Major Proc.</v>
      </c>
      <c r="V1253" s="20"/>
      <c r="W1253" s="20"/>
      <c r="X1253" s="20"/>
      <c r="Y1253" s="20"/>
      <c r="Z1253" s="20"/>
      <c r="AA1253" s="20"/>
      <c r="AB1253" s="20"/>
      <c r="AC1253" s="20"/>
      <c r="AD1253" s="20"/>
      <c r="AE1253" s="20"/>
    </row>
    <row r="1254">
      <c r="A1254" s="20" t="str">
        <f t="shared" ref="A1254:B1254" si="1253">T1254</f>
        <v>P23KP</v>
      </c>
      <c r="B1254" s="20" t="str">
        <f t="shared" si="1253"/>
        <v>Gynaecology Minor Proc.</v>
      </c>
      <c r="C1254" s="20" t="str">
        <f t="shared" si="3"/>
        <v>2</v>
      </c>
      <c r="D1254" s="20" t="str">
        <f t="shared" si="4"/>
        <v>23</v>
      </c>
      <c r="E1254" s="20" t="str">
        <f t="shared" si="5"/>
        <v>23091</v>
      </c>
      <c r="F1254" s="25">
        <v>2309120.0</v>
      </c>
      <c r="G1254" s="20" t="s">
        <v>29913</v>
      </c>
      <c r="H1254" s="26">
        <v>43726.0</v>
      </c>
      <c r="I1254" s="26">
        <v>461474.0</v>
      </c>
      <c r="J1254" s="25">
        <v>0.71</v>
      </c>
      <c r="K1254" s="26">
        <v>327647.0</v>
      </c>
      <c r="L1254" s="26">
        <v>461474.0</v>
      </c>
      <c r="M1254" s="25">
        <v>0.71</v>
      </c>
      <c r="N1254" s="25">
        <v>1.02</v>
      </c>
      <c r="O1254" s="26">
        <v>334199.0</v>
      </c>
      <c r="P1254" s="26">
        <v>1.46652862E10</v>
      </c>
      <c r="Q1254" s="26">
        <v>1.461320606E10</v>
      </c>
      <c r="R1254" s="26">
        <v>-5.208014E7</v>
      </c>
      <c r="S1254" s="27">
        <v>-0.004</v>
      </c>
      <c r="T1254" s="20" t="str">
        <f t="array" ref="T1254">INDEX(Sheet10!D:D,MATCH(C1254&amp;E1254,INDEX(Sheet10!A:A&amp;Sheet10!B:B,0),0))</f>
        <v>P23KP</v>
      </c>
      <c r="U1254" s="20" t="str">
        <f>VLOOKUP(T1254,Sheet10!D:E,2,FALSE)</f>
        <v>Gynaecology Minor Proc.</v>
      </c>
      <c r="V1254" s="20"/>
      <c r="W1254" s="20"/>
      <c r="X1254" s="20"/>
      <c r="Y1254" s="20"/>
      <c r="Z1254" s="20"/>
      <c r="AA1254" s="20"/>
      <c r="AB1254" s="20"/>
      <c r="AC1254" s="20"/>
      <c r="AD1254" s="20"/>
      <c r="AE1254" s="20"/>
    </row>
    <row r="1255">
      <c r="A1255" s="20" t="str">
        <f t="shared" ref="A1255:B1255" si="1254">T1255</f>
        <v>P23KT</v>
      </c>
      <c r="B1255" s="20" t="str">
        <f t="shared" si="1254"/>
        <v>Other Diagnostic for Female Reproductive System</v>
      </c>
      <c r="C1255" s="20" t="str">
        <f t="shared" si="3"/>
        <v>2</v>
      </c>
      <c r="D1255" s="20" t="str">
        <f t="shared" si="4"/>
        <v>23</v>
      </c>
      <c r="E1255" s="20" t="str">
        <f t="shared" si="5"/>
        <v>23421</v>
      </c>
      <c r="F1255" s="25">
        <v>2342120.0</v>
      </c>
      <c r="G1255" s="20" t="s">
        <v>29919</v>
      </c>
      <c r="H1255" s="26">
        <v>1479.0</v>
      </c>
      <c r="I1255" s="26">
        <v>461474.0</v>
      </c>
      <c r="J1255" s="25">
        <v>1.46</v>
      </c>
      <c r="K1255" s="26">
        <v>673752.0</v>
      </c>
      <c r="L1255" s="26">
        <v>461474.0</v>
      </c>
      <c r="M1255" s="25">
        <v>1.46</v>
      </c>
      <c r="N1255" s="25">
        <v>1.0</v>
      </c>
      <c r="O1255" s="26">
        <v>673752.0</v>
      </c>
      <c r="P1255" s="26">
        <v>7.443043E8</v>
      </c>
      <c r="Q1255" s="26">
        <v>9.96479267E8</v>
      </c>
      <c r="R1255" s="26">
        <v>2.52174967E8</v>
      </c>
      <c r="S1255" s="27">
        <v>0.339</v>
      </c>
      <c r="T1255" s="20" t="str">
        <f t="array" ref="T1255">INDEX(Sheet10!D:D,MATCH(C1255&amp;E1255,INDEX(Sheet10!A:A&amp;Sheet10!B:B,0),0))</f>
        <v>P23KT</v>
      </c>
      <c r="U1255" s="20" t="str">
        <f>VLOOKUP(T1255,Sheet10!D:E,2,FALSE)</f>
        <v>Other Diagnostic for Female Reproductive System</v>
      </c>
      <c r="V1255" s="20"/>
      <c r="W1255" s="20"/>
      <c r="X1255" s="20"/>
      <c r="Y1255" s="20"/>
      <c r="Z1255" s="20"/>
      <c r="AA1255" s="20"/>
      <c r="AB1255" s="20"/>
      <c r="AC1255" s="20"/>
      <c r="AD1255" s="20"/>
      <c r="AE1255" s="20"/>
    </row>
    <row r="1256">
      <c r="A1256" s="20" t="str">
        <f t="shared" ref="A1256:B1256" si="1255">T1256</f>
        <v>~99JX</v>
      </c>
      <c r="B1256" s="20" t="str">
        <f t="shared" si="1255"/>
        <v>Nervous System Neoplasms</v>
      </c>
      <c r="C1256" s="20" t="str">
        <f t="shared" si="3"/>
        <v>2</v>
      </c>
      <c r="D1256" s="20" t="str">
        <f t="shared" si="4"/>
        <v>23</v>
      </c>
      <c r="E1256" s="20" t="str">
        <f t="shared" si="5"/>
        <v>23481</v>
      </c>
      <c r="F1256" s="25">
        <v>2348120.0</v>
      </c>
      <c r="G1256" s="20" t="s">
        <v>29927</v>
      </c>
      <c r="H1256" s="26">
        <v>34667.0</v>
      </c>
      <c r="I1256" s="26">
        <v>461474.0</v>
      </c>
      <c r="J1256" s="25">
        <v>0.71</v>
      </c>
      <c r="K1256" s="26">
        <v>327647.0</v>
      </c>
      <c r="L1256" s="26">
        <v>461474.0</v>
      </c>
      <c r="M1256" s="25">
        <v>0.71</v>
      </c>
      <c r="N1256" s="25">
        <v>1.0</v>
      </c>
      <c r="O1256" s="26">
        <v>327647.0</v>
      </c>
      <c r="P1256" s="26">
        <v>1.00128265E10</v>
      </c>
      <c r="Q1256" s="26">
        <v>1.1358522602E10</v>
      </c>
      <c r="R1256" s="26">
        <v>1.345696102E9</v>
      </c>
      <c r="S1256" s="27">
        <v>0.134</v>
      </c>
      <c r="T1256" s="20" t="str">
        <f t="array" ref="T1256">INDEX(Sheet10!D:D,MATCH(C1256&amp;E1256,INDEX(Sheet10!A:A&amp;Sheet10!B:B,0),0))</f>
        <v>~99JX</v>
      </c>
      <c r="U1256" s="20" t="str">
        <f>VLOOKUP(T1256,Sheet10!D:E,2,FALSE)</f>
        <v>Nervous System Neoplasms</v>
      </c>
      <c r="V1256" s="20"/>
      <c r="W1256" s="20"/>
      <c r="X1256" s="20"/>
      <c r="Y1256" s="20"/>
      <c r="Z1256" s="20"/>
      <c r="AA1256" s="20"/>
      <c r="AB1256" s="20"/>
      <c r="AC1256" s="20"/>
      <c r="AD1256" s="20"/>
      <c r="AE1256" s="20"/>
    </row>
    <row r="1257">
      <c r="A1257" s="20" t="str">
        <f t="shared" ref="A1257:B1257" si="1256">T1257</f>
        <v>23BX</v>
      </c>
      <c r="B1257" s="20" t="str">
        <f t="shared" si="1256"/>
        <v>Female Reproductive System Neoplasms</v>
      </c>
      <c r="C1257" s="20" t="str">
        <f t="shared" si="3"/>
        <v>2</v>
      </c>
      <c r="D1257" s="20" t="str">
        <f t="shared" si="4"/>
        <v>23</v>
      </c>
      <c r="E1257" s="20" t="str">
        <f t="shared" si="5"/>
        <v>23482</v>
      </c>
      <c r="F1257" s="25">
        <v>2348220.0</v>
      </c>
      <c r="G1257" s="20" t="s">
        <v>29950</v>
      </c>
      <c r="H1257" s="26">
        <v>334188.0</v>
      </c>
      <c r="I1257" s="26">
        <v>461474.0</v>
      </c>
      <c r="J1257" s="25">
        <v>0.64</v>
      </c>
      <c r="K1257" s="26">
        <v>295343.0</v>
      </c>
      <c r="L1257" s="26">
        <v>461474.0</v>
      </c>
      <c r="M1257" s="25">
        <v>0.64</v>
      </c>
      <c r="N1257" s="25">
        <v>1.06</v>
      </c>
      <c r="O1257" s="26">
        <v>313064.0</v>
      </c>
      <c r="P1257" s="26">
        <v>1.04381726465E11</v>
      </c>
      <c r="Q1257" s="26">
        <v>1.04628218361E11</v>
      </c>
      <c r="R1257" s="26">
        <v>2.46491896E8</v>
      </c>
      <c r="S1257" s="27">
        <v>0.002</v>
      </c>
      <c r="T1257" s="20" t="str">
        <f t="array" ref="T1257">INDEX(Sheet10!D:D,MATCH(C1257&amp;E1257,INDEX(Sheet10!A:A&amp;Sheet10!B:B,0),0))</f>
        <v>23BX</v>
      </c>
      <c r="U1257" s="20" t="str">
        <f>VLOOKUP(T1257,Sheet10!D:E,2,FALSE)</f>
        <v>Female Reproductive System Neoplasms</v>
      </c>
      <c r="V1257" s="20"/>
      <c r="W1257" s="20"/>
      <c r="X1257" s="20"/>
      <c r="Y1257" s="20"/>
      <c r="Z1257" s="20"/>
      <c r="AA1257" s="20"/>
      <c r="AB1257" s="20"/>
      <c r="AC1257" s="20"/>
      <c r="AD1257" s="20"/>
      <c r="AE1257" s="20"/>
    </row>
    <row r="1258">
      <c r="A1258" s="20" t="str">
        <f t="shared" ref="A1258:B1258" si="1257">T1258</f>
        <v>98PCX</v>
      </c>
      <c r="B1258" s="20" t="str">
        <f t="shared" si="1257"/>
        <v>Nervous System Disorder w/ Multi-specialty Consultations</v>
      </c>
      <c r="C1258" s="20" t="str">
        <f t="shared" si="3"/>
        <v>2</v>
      </c>
      <c r="D1258" s="20" t="str">
        <f t="shared" si="4"/>
        <v>23</v>
      </c>
      <c r="E1258" s="20" t="str">
        <f t="shared" si="5"/>
        <v>23501</v>
      </c>
      <c r="F1258" s="25">
        <v>2350120.0</v>
      </c>
      <c r="G1258" s="20" t="s">
        <v>29963</v>
      </c>
      <c r="H1258" s="18" t="e">
        <v>#N/A</v>
      </c>
      <c r="I1258" s="26">
        <v>461474.0</v>
      </c>
      <c r="J1258" s="25">
        <v>1.86</v>
      </c>
      <c r="K1258" s="26">
        <v>858342.0</v>
      </c>
      <c r="L1258" s="26">
        <v>461474.0</v>
      </c>
      <c r="M1258" s="25">
        <v>1.86</v>
      </c>
      <c r="N1258" s="25">
        <v>1.0</v>
      </c>
      <c r="O1258" s="26">
        <v>858342.0</v>
      </c>
      <c r="P1258" s="18" t="e">
        <v>#N/A</v>
      </c>
      <c r="Q1258" s="18" t="e">
        <v>#N/A</v>
      </c>
      <c r="R1258" s="18" t="e">
        <v>#N/A</v>
      </c>
      <c r="S1258" s="18" t="e">
        <v>#N/A</v>
      </c>
      <c r="T1258" s="20" t="str">
        <f t="array" ref="T1258">INDEX(Sheet10!D:D,MATCH(C1258&amp;E1258,INDEX(Sheet10!A:A&amp;Sheet10!B:B,0),0))</f>
        <v>98PCX</v>
      </c>
      <c r="U1258" s="20" t="str">
        <f>VLOOKUP(T1258,Sheet10!D:E,2,FALSE)</f>
        <v>Nervous System Disorder w/ Multi-specialty Consultations</v>
      </c>
      <c r="V1258" s="20"/>
      <c r="W1258" s="20"/>
      <c r="X1258" s="20"/>
      <c r="Y1258" s="20"/>
      <c r="Z1258" s="20"/>
      <c r="AA1258" s="20"/>
      <c r="AB1258" s="20"/>
      <c r="AC1258" s="20"/>
      <c r="AD1258" s="20"/>
      <c r="AE1258" s="20"/>
    </row>
    <row r="1259">
      <c r="A1259" s="20" t="str">
        <f t="shared" ref="A1259:B1259" si="1258">T1259</f>
        <v>98PDX</v>
      </c>
      <c r="B1259" s="20" t="str">
        <f t="shared" si="1258"/>
        <v>Nervous System Disorder w/ Multi-specialty Consultations - Pre Op</v>
      </c>
      <c r="C1259" s="20" t="str">
        <f t="shared" si="3"/>
        <v>2</v>
      </c>
      <c r="D1259" s="20" t="str">
        <f t="shared" si="4"/>
        <v>23</v>
      </c>
      <c r="E1259" s="20" t="str">
        <f t="shared" si="5"/>
        <v>23502</v>
      </c>
      <c r="F1259" s="25">
        <v>2350220.0</v>
      </c>
      <c r="G1259" s="20" t="s">
        <v>29976</v>
      </c>
      <c r="H1259" s="18" t="e">
        <v>#N/A</v>
      </c>
      <c r="I1259" s="26">
        <v>461474.0</v>
      </c>
      <c r="J1259" s="25">
        <v>1.05</v>
      </c>
      <c r="K1259" s="26">
        <v>484548.0</v>
      </c>
      <c r="L1259" s="26">
        <v>461474.0</v>
      </c>
      <c r="M1259" s="25">
        <v>1.05</v>
      </c>
      <c r="N1259" s="25">
        <v>1.0</v>
      </c>
      <c r="O1259" s="26">
        <v>484548.0</v>
      </c>
      <c r="P1259" s="18" t="e">
        <v>#N/A</v>
      </c>
      <c r="Q1259" s="18" t="e">
        <v>#N/A</v>
      </c>
      <c r="R1259" s="18" t="e">
        <v>#N/A</v>
      </c>
      <c r="S1259" s="18" t="e">
        <v>#N/A</v>
      </c>
      <c r="T1259" s="20" t="str">
        <f t="array" ref="T1259">INDEX(Sheet10!D:D,MATCH(C1259&amp;E1259,INDEX(Sheet10!A:A&amp;Sheet10!B:B,0),0))</f>
        <v>98PDX</v>
      </c>
      <c r="U1259" s="20" t="str">
        <f>VLOOKUP(T1259,Sheet10!D:E,2,FALSE)</f>
        <v>Nervous System Disorder w/ Multi-specialty Consultations - Pre Op</v>
      </c>
      <c r="V1259" s="20"/>
      <c r="W1259" s="20"/>
      <c r="X1259" s="20"/>
      <c r="Y1259" s="20"/>
      <c r="Z1259" s="20"/>
      <c r="AA1259" s="20"/>
      <c r="AB1259" s="20"/>
      <c r="AC1259" s="20"/>
      <c r="AD1259" s="20"/>
      <c r="AE1259" s="20"/>
    </row>
    <row r="1260">
      <c r="A1260" s="20" t="str">
        <f t="shared" ref="A1260:B1260" si="1259">T1260</f>
        <v>~99JX</v>
      </c>
      <c r="B1260" s="20" t="str">
        <f t="shared" si="1259"/>
        <v>Nervous System Neoplasms</v>
      </c>
      <c r="C1260" s="20" t="str">
        <f t="shared" si="3"/>
        <v>2</v>
      </c>
      <c r="D1260" s="20" t="str">
        <f t="shared" si="4"/>
        <v>23</v>
      </c>
      <c r="E1260" s="20" t="str">
        <f t="shared" si="5"/>
        <v>23601</v>
      </c>
      <c r="F1260" s="25">
        <v>2360120.0</v>
      </c>
      <c r="G1260" s="20" t="s">
        <v>29983</v>
      </c>
      <c r="H1260" s="26">
        <v>104007.0</v>
      </c>
      <c r="I1260" s="26">
        <v>461474.0</v>
      </c>
      <c r="J1260" s="25">
        <v>0.59</v>
      </c>
      <c r="K1260" s="26">
        <v>272270.0</v>
      </c>
      <c r="L1260" s="26">
        <v>461474.0</v>
      </c>
      <c r="M1260" s="25">
        <v>0.59</v>
      </c>
      <c r="N1260" s="25">
        <v>1.0</v>
      </c>
      <c r="O1260" s="26">
        <v>272270.0</v>
      </c>
      <c r="P1260" s="26">
        <v>2.75320929E10</v>
      </c>
      <c r="Q1260" s="26">
        <v>2.8317950528E10</v>
      </c>
      <c r="R1260" s="26">
        <v>7.85857628E8</v>
      </c>
      <c r="S1260" s="27">
        <v>0.029</v>
      </c>
      <c r="T1260" s="20" t="str">
        <f t="array" ref="T1260">INDEX(Sheet10!D:D,MATCH(C1260&amp;E1260,INDEX(Sheet10!A:A&amp;Sheet10!B:B,0),0))</f>
        <v>~99JX</v>
      </c>
      <c r="U1260" s="20" t="str">
        <f>VLOOKUP(T1260,Sheet10!D:E,2,FALSE)</f>
        <v>Nervous System Neoplasms</v>
      </c>
      <c r="V1260" s="20"/>
      <c r="W1260" s="20"/>
      <c r="X1260" s="20"/>
      <c r="Y1260" s="20"/>
      <c r="Z1260" s="20"/>
      <c r="AA1260" s="20"/>
      <c r="AB1260" s="20"/>
      <c r="AC1260" s="20"/>
      <c r="AD1260" s="20"/>
      <c r="AE1260" s="20"/>
    </row>
    <row r="1261">
      <c r="A1261" s="20" t="str">
        <f t="shared" ref="A1261:B1261" si="1260">T1261</f>
        <v>99GX</v>
      </c>
      <c r="B1261" s="20" t="str">
        <f t="shared" si="1260"/>
        <v>Chronic Nervous System Disorders</v>
      </c>
      <c r="C1261" s="20" t="str">
        <f t="shared" si="3"/>
        <v>2</v>
      </c>
      <c r="D1261" s="20" t="str">
        <f t="shared" si="4"/>
        <v>23</v>
      </c>
      <c r="E1261" s="20" t="str">
        <f t="shared" si="5"/>
        <v>23602</v>
      </c>
      <c r="F1261" s="25">
        <v>2360220.0</v>
      </c>
      <c r="G1261" s="20" t="s">
        <v>29994</v>
      </c>
      <c r="H1261" s="26">
        <v>336214.0</v>
      </c>
      <c r="I1261" s="26">
        <v>461474.0</v>
      </c>
      <c r="J1261" s="25">
        <v>0.55</v>
      </c>
      <c r="K1261" s="26">
        <v>253811.0</v>
      </c>
      <c r="L1261" s="26">
        <v>461474.0</v>
      </c>
      <c r="M1261" s="25">
        <v>0.55</v>
      </c>
      <c r="N1261" s="25">
        <v>1.01</v>
      </c>
      <c r="O1261" s="26">
        <v>256349.0</v>
      </c>
      <c r="P1261" s="26">
        <v>8.601598417E10</v>
      </c>
      <c r="Q1261" s="26">
        <v>8.6188057797E10</v>
      </c>
      <c r="R1261" s="26">
        <v>1.72073627E8</v>
      </c>
      <c r="S1261" s="27">
        <v>0.002</v>
      </c>
      <c r="T1261" s="20" t="str">
        <f t="array" ref="T1261">INDEX(Sheet10!D:D,MATCH(C1261&amp;E1261,INDEX(Sheet10!A:A&amp;Sheet10!B:B,0),0))</f>
        <v>99GX</v>
      </c>
      <c r="U1261" s="20" t="str">
        <f>VLOOKUP(T1261,Sheet10!D:E,2,FALSE)</f>
        <v>Chronic Nervous System Disorders</v>
      </c>
      <c r="V1261" s="20"/>
      <c r="W1261" s="20"/>
      <c r="X1261" s="20"/>
      <c r="Y1261" s="20"/>
      <c r="Z1261" s="20"/>
      <c r="AA1261" s="20"/>
      <c r="AB1261" s="20"/>
      <c r="AC1261" s="20"/>
      <c r="AD1261" s="20"/>
      <c r="AE1261" s="20"/>
    </row>
    <row r="1262">
      <c r="A1262" s="20" t="str">
        <f t="shared" ref="A1262:B1262" si="1261">T1262</f>
        <v>~99GX</v>
      </c>
      <c r="B1262" s="20" t="str">
        <f t="shared" si="1261"/>
        <v>Acute Nervous System Disorders</v>
      </c>
      <c r="C1262" s="20" t="str">
        <f t="shared" si="3"/>
        <v>2</v>
      </c>
      <c r="D1262" s="20" t="str">
        <f t="shared" si="4"/>
        <v>23</v>
      </c>
      <c r="E1262" s="20" t="str">
        <f t="shared" si="5"/>
        <v>23611</v>
      </c>
      <c r="F1262" s="25">
        <v>2361120.0</v>
      </c>
      <c r="G1262" s="20" t="s">
        <v>30006</v>
      </c>
      <c r="H1262" s="26">
        <v>52070.0</v>
      </c>
      <c r="I1262" s="26">
        <v>461474.0</v>
      </c>
      <c r="J1262" s="25">
        <v>0.58</v>
      </c>
      <c r="K1262" s="26">
        <v>267655.0</v>
      </c>
      <c r="L1262" s="26">
        <v>461474.0</v>
      </c>
      <c r="M1262" s="25">
        <v>0.58</v>
      </c>
      <c r="N1262" s="25">
        <v>1.0</v>
      </c>
      <c r="O1262" s="26">
        <v>267655.0</v>
      </c>
      <c r="P1262" s="26">
        <v>1.286389257E10</v>
      </c>
      <c r="Q1262" s="26">
        <v>1.3936791684E10</v>
      </c>
      <c r="R1262" s="26">
        <v>1.072899114E9</v>
      </c>
      <c r="S1262" s="27">
        <v>0.083</v>
      </c>
      <c r="T1262" s="20" t="str">
        <f t="array" ref="T1262">INDEX(Sheet10!D:D,MATCH(C1262&amp;E1262,INDEX(Sheet10!A:A&amp;Sheet10!B:B,0),0))</f>
        <v>~99GX</v>
      </c>
      <c r="U1262" s="20" t="str">
        <f>VLOOKUP(T1262,Sheet10!D:E,2,FALSE)</f>
        <v>Acute Nervous System Disorders</v>
      </c>
      <c r="V1262" s="20"/>
      <c r="W1262" s="20"/>
      <c r="X1262" s="20"/>
      <c r="Y1262" s="20"/>
      <c r="Z1262" s="20"/>
      <c r="AA1262" s="20"/>
      <c r="AB1262" s="20"/>
      <c r="AC1262" s="20"/>
      <c r="AD1262" s="20"/>
      <c r="AE1262" s="20"/>
    </row>
    <row r="1263">
      <c r="A1263" s="20" t="str">
        <f t="shared" ref="A1263:B1263" si="1262">T1263</f>
        <v>~99GX</v>
      </c>
      <c r="B1263" s="20" t="str">
        <f t="shared" si="1262"/>
        <v>Acute Nervous System Disorders</v>
      </c>
      <c r="C1263" s="20" t="str">
        <f t="shared" si="3"/>
        <v>2</v>
      </c>
      <c r="D1263" s="20" t="str">
        <f t="shared" si="4"/>
        <v>23</v>
      </c>
      <c r="E1263" s="20" t="str">
        <f t="shared" si="5"/>
        <v>23612</v>
      </c>
      <c r="F1263" s="25">
        <v>2361220.0</v>
      </c>
      <c r="G1263" s="20" t="s">
        <v>30018</v>
      </c>
      <c r="H1263" s="26">
        <v>205990.0</v>
      </c>
      <c r="I1263" s="26">
        <v>461474.0</v>
      </c>
      <c r="J1263" s="25">
        <v>0.52</v>
      </c>
      <c r="K1263" s="26">
        <v>239966.0</v>
      </c>
      <c r="L1263" s="26">
        <v>461474.0</v>
      </c>
      <c r="M1263" s="25">
        <v>0.52</v>
      </c>
      <c r="N1263" s="25">
        <v>1.0</v>
      </c>
      <c r="O1263" s="26">
        <v>239966.0</v>
      </c>
      <c r="P1263" s="26">
        <v>4.86326822E10</v>
      </c>
      <c r="Q1263" s="26">
        <v>4.9430695215E10</v>
      </c>
      <c r="R1263" s="26">
        <v>7.98013015E8</v>
      </c>
      <c r="S1263" s="27">
        <v>0.016</v>
      </c>
      <c r="T1263" s="20" t="str">
        <f t="array" ref="T1263">INDEX(Sheet10!D:D,MATCH(C1263&amp;E1263,INDEX(Sheet10!A:A&amp;Sheet10!B:B,0),0))</f>
        <v>~99GX</v>
      </c>
      <c r="U1263" s="20" t="str">
        <f>VLOOKUP(T1263,Sheet10!D:E,2,FALSE)</f>
        <v>Acute Nervous System Disorders</v>
      </c>
      <c r="V1263" s="20"/>
      <c r="W1263" s="20"/>
      <c r="X1263" s="20"/>
      <c r="Y1263" s="20"/>
      <c r="Z1263" s="20"/>
      <c r="AA1263" s="20"/>
      <c r="AB1263" s="20"/>
      <c r="AC1263" s="20"/>
      <c r="AD1263" s="20"/>
      <c r="AE1263" s="20"/>
    </row>
    <row r="1264">
      <c r="A1264" s="20" t="str">
        <f t="shared" ref="A1264:B1264" si="1263">T1264</f>
        <v>P11KC</v>
      </c>
      <c r="B1264" s="20" t="str">
        <f t="shared" si="1263"/>
        <v>Extracranial Vessel Proc.</v>
      </c>
      <c r="C1264" s="20" t="str">
        <f t="shared" si="3"/>
        <v>2</v>
      </c>
      <c r="D1264" s="20" t="str">
        <f t="shared" si="4"/>
        <v>24</v>
      </c>
      <c r="E1264" s="20" t="str">
        <f t="shared" si="5"/>
        <v>24011</v>
      </c>
      <c r="F1264" s="25">
        <v>2401120.0</v>
      </c>
      <c r="G1264" s="20" t="s">
        <v>30026</v>
      </c>
      <c r="H1264" s="26">
        <v>33427.0</v>
      </c>
      <c r="I1264" s="26">
        <v>461474.0</v>
      </c>
      <c r="J1264" s="25">
        <v>3.09</v>
      </c>
      <c r="K1264" s="26">
        <v>1425955.0</v>
      </c>
      <c r="L1264" s="26">
        <v>461474.0</v>
      </c>
      <c r="M1264" s="25">
        <v>3.09</v>
      </c>
      <c r="N1264" s="25">
        <v>1.0</v>
      </c>
      <c r="O1264" s="26">
        <v>1425955.0</v>
      </c>
      <c r="P1264" s="26">
        <v>4.20718849E10</v>
      </c>
      <c r="Q1264" s="26">
        <v>4.766538642E10</v>
      </c>
      <c r="R1264" s="26">
        <v>5.59350152E9</v>
      </c>
      <c r="S1264" s="27">
        <v>0.133</v>
      </c>
      <c r="T1264" s="20" t="str">
        <f t="array" ref="T1264">INDEX(Sheet10!D:D,MATCH(C1264&amp;E1264,INDEX(Sheet10!A:A&amp;Sheet10!B:B,0),0))</f>
        <v>P11KC</v>
      </c>
      <c r="U1264" s="20" t="str">
        <f>VLOOKUP(T1264,Sheet10!D:E,2,FALSE)</f>
        <v>Extracranial Vessel Proc.</v>
      </c>
      <c r="V1264" s="20"/>
      <c r="W1264" s="20"/>
      <c r="X1264" s="20"/>
      <c r="Y1264" s="20"/>
      <c r="Z1264" s="20"/>
      <c r="AA1264" s="20"/>
      <c r="AB1264" s="20"/>
      <c r="AC1264" s="20"/>
      <c r="AD1264" s="20"/>
      <c r="AE1264" s="20"/>
    </row>
    <row r="1265">
      <c r="A1265" s="20" t="str">
        <f t="shared" ref="A1265:B1265" si="1264">T1265</f>
        <v>P24KD</v>
      </c>
      <c r="B1265" s="20" t="str">
        <f t="shared" si="1264"/>
        <v>Delivery Proc.</v>
      </c>
      <c r="C1265" s="20" t="str">
        <f t="shared" si="3"/>
        <v>2</v>
      </c>
      <c r="D1265" s="20" t="str">
        <f t="shared" si="4"/>
        <v>24</v>
      </c>
      <c r="E1265" s="20" t="str">
        <f t="shared" si="5"/>
        <v>24021</v>
      </c>
      <c r="F1265" s="25">
        <v>2402120.0</v>
      </c>
      <c r="G1265" s="20" t="s">
        <v>30028</v>
      </c>
      <c r="H1265" s="26">
        <v>20281.0</v>
      </c>
      <c r="I1265" s="26">
        <v>461474.0</v>
      </c>
      <c r="J1265" s="25">
        <v>4.47</v>
      </c>
      <c r="K1265" s="26">
        <v>2062789.0</v>
      </c>
      <c r="L1265" s="26">
        <v>461474.0</v>
      </c>
      <c r="M1265" s="25">
        <v>4.47</v>
      </c>
      <c r="N1265" s="25">
        <v>1.0</v>
      </c>
      <c r="O1265" s="26">
        <v>2062789.0</v>
      </c>
      <c r="P1265" s="26">
        <v>2.74040915E10</v>
      </c>
      <c r="Q1265" s="26">
        <v>4.1835419247E10</v>
      </c>
      <c r="R1265" s="26">
        <v>1.4431327747E10</v>
      </c>
      <c r="S1265" s="27">
        <v>0.527</v>
      </c>
      <c r="T1265" s="20" t="str">
        <f t="array" ref="T1265">INDEX(Sheet10!D:D,MATCH(C1265&amp;E1265,INDEX(Sheet10!A:A&amp;Sheet10!B:B,0),0))</f>
        <v>P24KD</v>
      </c>
      <c r="U1265" s="20" t="str">
        <f>VLOOKUP(T1265,Sheet10!D:E,2,FALSE)</f>
        <v>Delivery Proc.</v>
      </c>
      <c r="V1265" s="20"/>
      <c r="W1265" s="20"/>
      <c r="X1265" s="20"/>
      <c r="Y1265" s="20"/>
      <c r="Z1265" s="20"/>
      <c r="AA1265" s="20"/>
      <c r="AB1265" s="20"/>
      <c r="AC1265" s="20"/>
      <c r="AD1265" s="20"/>
      <c r="AE1265" s="20"/>
    </row>
    <row r="1266">
      <c r="A1266" s="20" t="str">
        <f t="shared" ref="A1266:B1266" si="1265">T1266</f>
        <v>P24KJ</v>
      </c>
      <c r="B1266" s="20" t="str">
        <f t="shared" si="1265"/>
        <v>Transfusion for Pregnancy, Childbirth and Puerperium</v>
      </c>
      <c r="C1266" s="20" t="str">
        <f t="shared" si="3"/>
        <v>2</v>
      </c>
      <c r="D1266" s="20" t="str">
        <f t="shared" si="4"/>
        <v>24</v>
      </c>
      <c r="E1266" s="20" t="str">
        <f t="shared" si="5"/>
        <v>24031</v>
      </c>
      <c r="F1266" s="25">
        <v>2403120.0</v>
      </c>
      <c r="G1266" s="20" t="s">
        <v>30037</v>
      </c>
      <c r="H1266" s="25">
        <v>497.0</v>
      </c>
      <c r="I1266" s="26">
        <v>461474.0</v>
      </c>
      <c r="J1266" s="25">
        <v>3.65</v>
      </c>
      <c r="K1266" s="26">
        <v>1684380.0</v>
      </c>
      <c r="L1266" s="26">
        <v>461474.0</v>
      </c>
      <c r="M1266" s="25">
        <v>3.65</v>
      </c>
      <c r="N1266" s="25">
        <v>1.0</v>
      </c>
      <c r="O1266" s="26">
        <v>1684380.0</v>
      </c>
      <c r="P1266" s="26">
        <v>6.630716E8</v>
      </c>
      <c r="Q1266" s="26">
        <v>8.3713691E8</v>
      </c>
      <c r="R1266" s="26">
        <v>1.7406531E8</v>
      </c>
      <c r="S1266" s="27">
        <v>0.263</v>
      </c>
      <c r="T1266" s="20" t="str">
        <f t="array" ref="T1266">INDEX(Sheet10!D:D,MATCH(C1266&amp;E1266,INDEX(Sheet10!A:A&amp;Sheet10!B:B,0),0))</f>
        <v>P24KJ</v>
      </c>
      <c r="U1266" s="20" t="str">
        <f>VLOOKUP(T1266,Sheet10!D:E,2,FALSE)</f>
        <v>Transfusion for Pregnancy, Childbirth and Puerperium</v>
      </c>
      <c r="V1266" s="20"/>
      <c r="W1266" s="20"/>
      <c r="X1266" s="20"/>
      <c r="Y1266" s="20"/>
      <c r="Z1266" s="20"/>
      <c r="AA1266" s="20"/>
      <c r="AB1266" s="20"/>
      <c r="AC1266" s="20"/>
      <c r="AD1266" s="20"/>
      <c r="AE1266" s="20"/>
    </row>
    <row r="1267">
      <c r="A1267" s="20" t="str">
        <f t="shared" ref="A1267:B1267" si="1266">T1267</f>
        <v>P24KK</v>
      </c>
      <c r="B1267" s="20" t="str">
        <f t="shared" si="1266"/>
        <v>Other Pregnancy, Childbirth, and Puerperium Major Proc</v>
      </c>
      <c r="C1267" s="20" t="str">
        <f t="shared" si="3"/>
        <v>2</v>
      </c>
      <c r="D1267" s="20" t="str">
        <f t="shared" si="4"/>
        <v>24</v>
      </c>
      <c r="E1267" s="20" t="str">
        <f t="shared" si="5"/>
        <v>24051</v>
      </c>
      <c r="F1267" s="25">
        <v>2405120.0</v>
      </c>
      <c r="G1267" s="20" t="s">
        <v>30043</v>
      </c>
      <c r="H1267" s="25">
        <v>921.0</v>
      </c>
      <c r="I1267" s="26">
        <v>461474.0</v>
      </c>
      <c r="J1267" s="25">
        <v>1.46</v>
      </c>
      <c r="K1267" s="26">
        <v>673752.0</v>
      </c>
      <c r="L1267" s="26">
        <v>461474.0</v>
      </c>
      <c r="M1267" s="25">
        <v>1.46</v>
      </c>
      <c r="N1267" s="25">
        <v>1.0</v>
      </c>
      <c r="O1267" s="26">
        <v>673752.0</v>
      </c>
      <c r="P1267" s="26">
        <v>2.564709E8</v>
      </c>
      <c r="Q1267" s="26">
        <v>6.20525629E8</v>
      </c>
      <c r="R1267" s="26">
        <v>3.64054729E8</v>
      </c>
      <c r="S1267" s="27">
        <v>1.419</v>
      </c>
      <c r="T1267" s="20" t="str">
        <f t="array" ref="T1267">INDEX(Sheet10!D:D,MATCH(C1267&amp;E1267,INDEX(Sheet10!A:A&amp;Sheet10!B:B,0),0))</f>
        <v>P24KK</v>
      </c>
      <c r="U1267" s="20" t="str">
        <f>VLOOKUP(T1267,Sheet10!D:E,2,FALSE)</f>
        <v>Other Pregnancy, Childbirth, and Puerperium Major Proc</v>
      </c>
      <c r="V1267" s="20"/>
      <c r="W1267" s="20"/>
      <c r="X1267" s="20"/>
      <c r="Y1267" s="20"/>
      <c r="Z1267" s="20"/>
      <c r="AA1267" s="20"/>
      <c r="AB1267" s="20"/>
      <c r="AC1267" s="20"/>
      <c r="AD1267" s="20"/>
      <c r="AE1267" s="20"/>
    </row>
    <row r="1268">
      <c r="A1268" s="20" t="str">
        <f t="shared" ref="A1268:B1268" si="1267">T1268</f>
        <v>P24KH</v>
      </c>
      <c r="B1268" s="20" t="str">
        <f t="shared" si="1267"/>
        <v>Other Diagnostic for Pregnancy, Childbirth and Puerperium Proc.</v>
      </c>
      <c r="C1268" s="20" t="str">
        <f t="shared" si="3"/>
        <v>2</v>
      </c>
      <c r="D1268" s="20" t="str">
        <f t="shared" si="4"/>
        <v>24</v>
      </c>
      <c r="E1268" s="20" t="str">
        <f t="shared" si="5"/>
        <v>24081</v>
      </c>
      <c r="F1268" s="25">
        <v>2408120.0</v>
      </c>
      <c r="G1268" s="20" t="s">
        <v>30050</v>
      </c>
      <c r="H1268" s="26">
        <v>2134.0</v>
      </c>
      <c r="I1268" s="26">
        <v>461474.0</v>
      </c>
      <c r="J1268" s="25">
        <v>1.03</v>
      </c>
      <c r="K1268" s="26">
        <v>475318.0</v>
      </c>
      <c r="L1268" s="26">
        <v>461474.0</v>
      </c>
      <c r="M1268" s="25">
        <v>1.03</v>
      </c>
      <c r="N1268" s="25">
        <v>1.02</v>
      </c>
      <c r="O1268" s="26">
        <v>484825.0</v>
      </c>
      <c r="P1268" s="26">
        <v>1.0310646E9</v>
      </c>
      <c r="Q1268" s="26">
        <v>1.034615663E9</v>
      </c>
      <c r="R1268" s="26">
        <v>3551063.0</v>
      </c>
      <c r="S1268" s="27">
        <v>0.003</v>
      </c>
      <c r="T1268" s="20" t="str">
        <f t="array" ref="T1268">INDEX(Sheet10!D:D,MATCH(C1268&amp;E1268,INDEX(Sheet10!A:A&amp;Sheet10!B:B,0),0))</f>
        <v>P24KH</v>
      </c>
      <c r="U1268" s="20" t="str">
        <f>VLOOKUP(T1268,Sheet10!D:E,2,FALSE)</f>
        <v>Other Diagnostic for Pregnancy, Childbirth and Puerperium Proc.</v>
      </c>
      <c r="V1268" s="20"/>
      <c r="W1268" s="20"/>
      <c r="X1268" s="20"/>
      <c r="Y1268" s="20"/>
      <c r="Z1268" s="20"/>
      <c r="AA1268" s="20"/>
      <c r="AB1268" s="20"/>
      <c r="AC1268" s="20"/>
      <c r="AD1268" s="20"/>
      <c r="AE1268" s="20"/>
    </row>
    <row r="1269">
      <c r="A1269" s="20" t="str">
        <f t="shared" ref="A1269:B1269" si="1268">T1269</f>
        <v>P24KL</v>
      </c>
      <c r="B1269" s="20" t="str">
        <f t="shared" si="1268"/>
        <v>Other Pregnancy, Childbirth, and Puerperium Minor Proc</v>
      </c>
      <c r="C1269" s="20" t="str">
        <f t="shared" si="3"/>
        <v>2</v>
      </c>
      <c r="D1269" s="20" t="str">
        <f t="shared" si="4"/>
        <v>24</v>
      </c>
      <c r="E1269" s="20" t="str">
        <f t="shared" si="5"/>
        <v>24091</v>
      </c>
      <c r="F1269" s="25">
        <v>2409120.0</v>
      </c>
      <c r="G1269" s="20" t="s">
        <v>30056</v>
      </c>
      <c r="H1269" s="26">
        <v>9254.0</v>
      </c>
      <c r="I1269" s="26">
        <v>461474.0</v>
      </c>
      <c r="J1269" s="25">
        <v>1.02</v>
      </c>
      <c r="K1269" s="26">
        <v>470703.0</v>
      </c>
      <c r="L1269" s="26">
        <v>461474.0</v>
      </c>
      <c r="M1269" s="25">
        <v>1.02</v>
      </c>
      <c r="N1269" s="25">
        <v>1.0</v>
      </c>
      <c r="O1269" s="26">
        <v>470703.0</v>
      </c>
      <c r="P1269" s="26">
        <v>3.2912931E9</v>
      </c>
      <c r="Q1269" s="26">
        <v>4.355890004E9</v>
      </c>
      <c r="R1269" s="26">
        <v>1.064596904E9</v>
      </c>
      <c r="S1269" s="27">
        <v>0.323</v>
      </c>
      <c r="T1269" s="20" t="str">
        <f t="array" ref="T1269">INDEX(Sheet10!D:D,MATCH(C1269&amp;E1269,INDEX(Sheet10!A:A&amp;Sheet10!B:B,0),0))</f>
        <v>P24KL</v>
      </c>
      <c r="U1269" s="20" t="str">
        <f>VLOOKUP(T1269,Sheet10!D:E,2,FALSE)</f>
        <v>Other Pregnancy, Childbirth, and Puerperium Minor Proc</v>
      </c>
      <c r="V1269" s="20"/>
      <c r="W1269" s="20"/>
      <c r="X1269" s="20"/>
      <c r="Y1269" s="20"/>
      <c r="Z1269" s="20"/>
      <c r="AA1269" s="20"/>
      <c r="AB1269" s="20"/>
      <c r="AC1269" s="20"/>
      <c r="AD1269" s="20"/>
      <c r="AE1269" s="20"/>
    </row>
    <row r="1270">
      <c r="A1270" s="20" t="str">
        <f t="shared" ref="A1270:B1270" si="1269">T1270</f>
        <v>P24KB</v>
      </c>
      <c r="B1270" s="20" t="str">
        <f t="shared" si="1269"/>
        <v>Sterilization Proc.</v>
      </c>
      <c r="C1270" s="20" t="str">
        <f t="shared" si="3"/>
        <v>2</v>
      </c>
      <c r="D1270" s="20" t="str">
        <f t="shared" si="4"/>
        <v>24</v>
      </c>
      <c r="E1270" s="20" t="str">
        <f t="shared" si="5"/>
        <v>24101</v>
      </c>
      <c r="F1270" s="25">
        <v>2410120.0</v>
      </c>
      <c r="G1270" s="20" t="s">
        <v>30066</v>
      </c>
      <c r="H1270" s="25">
        <v>9.0</v>
      </c>
      <c r="I1270" s="26">
        <v>461474.0</v>
      </c>
      <c r="J1270" s="25">
        <v>4.93</v>
      </c>
      <c r="K1270" s="26">
        <v>2275067.0</v>
      </c>
      <c r="L1270" s="26">
        <v>461474.0</v>
      </c>
      <c r="M1270" s="25">
        <v>4.93</v>
      </c>
      <c r="N1270" s="25">
        <v>1.0</v>
      </c>
      <c r="O1270" s="26">
        <v>2275067.0</v>
      </c>
      <c r="P1270" s="26">
        <v>1.26796E7</v>
      </c>
      <c r="Q1270" s="26">
        <v>2.0475601E7</v>
      </c>
      <c r="R1270" s="26">
        <v>7796001.0</v>
      </c>
      <c r="S1270" s="27">
        <v>0.615</v>
      </c>
      <c r="T1270" s="20" t="str">
        <f t="array" ref="T1270">INDEX(Sheet10!D:D,MATCH(C1270&amp;E1270,INDEX(Sheet10!A:A&amp;Sheet10!B:B,0),0))</f>
        <v>P24KB</v>
      </c>
      <c r="U1270" s="20" t="str">
        <f>VLOOKUP(T1270,Sheet10!D:E,2,FALSE)</f>
        <v>Sterilization Proc.</v>
      </c>
      <c r="V1270" s="20"/>
      <c r="W1270" s="20"/>
      <c r="X1270" s="20"/>
      <c r="Y1270" s="20"/>
      <c r="Z1270" s="20"/>
      <c r="AA1270" s="20"/>
      <c r="AB1270" s="20"/>
      <c r="AC1270" s="20"/>
      <c r="AD1270" s="20"/>
      <c r="AE1270" s="20"/>
    </row>
    <row r="1271">
      <c r="A1271" s="20" t="str">
        <f t="shared" ref="A1271:B1271" si="1270">T1271</f>
        <v>98PCX</v>
      </c>
      <c r="B1271" s="20" t="str">
        <f t="shared" si="1270"/>
        <v>Nervous System Disorder w/ Multi-specialty Consultations</v>
      </c>
      <c r="C1271" s="20" t="str">
        <f t="shared" si="3"/>
        <v>2</v>
      </c>
      <c r="D1271" s="20" t="str">
        <f t="shared" si="4"/>
        <v>24</v>
      </c>
      <c r="E1271" s="20" t="str">
        <f t="shared" si="5"/>
        <v>24501</v>
      </c>
      <c r="F1271" s="25">
        <v>2450120.0</v>
      </c>
      <c r="G1271" s="20" t="s">
        <v>30078</v>
      </c>
      <c r="H1271" s="18" t="e">
        <v>#N/A</v>
      </c>
      <c r="I1271" s="26">
        <v>461474.0</v>
      </c>
      <c r="J1271" s="25">
        <v>1.25</v>
      </c>
      <c r="K1271" s="26">
        <v>576843.0</v>
      </c>
      <c r="L1271" s="26">
        <v>461474.0</v>
      </c>
      <c r="M1271" s="25">
        <v>1.25</v>
      </c>
      <c r="N1271" s="25">
        <v>1.0</v>
      </c>
      <c r="O1271" s="26">
        <v>576843.0</v>
      </c>
      <c r="P1271" s="18" t="e">
        <v>#N/A</v>
      </c>
      <c r="Q1271" s="18" t="e">
        <v>#N/A</v>
      </c>
      <c r="R1271" s="18" t="e">
        <v>#N/A</v>
      </c>
      <c r="S1271" s="18" t="e">
        <v>#N/A</v>
      </c>
      <c r="T1271" s="20" t="str">
        <f t="array" ref="T1271">INDEX(Sheet10!D:D,MATCH(C1271&amp;E1271,INDEX(Sheet10!A:A&amp;Sheet10!B:B,0),0))</f>
        <v>98PCX</v>
      </c>
      <c r="U1271" s="20" t="str">
        <f>VLOOKUP(T1271,Sheet10!D:E,2,FALSE)</f>
        <v>Nervous System Disorder w/ Multi-specialty Consultations</v>
      </c>
      <c r="V1271" s="20"/>
      <c r="W1271" s="20"/>
      <c r="X1271" s="20"/>
      <c r="Y1271" s="20"/>
      <c r="Z1271" s="20"/>
      <c r="AA1271" s="20"/>
      <c r="AB1271" s="20"/>
      <c r="AC1271" s="20"/>
      <c r="AD1271" s="20"/>
      <c r="AE1271" s="20"/>
    </row>
    <row r="1272">
      <c r="A1272" s="20" t="str">
        <f t="shared" ref="A1272:B1272" si="1271">T1272</f>
        <v>98PDX</v>
      </c>
      <c r="B1272" s="20" t="str">
        <f t="shared" si="1271"/>
        <v>Nervous System Disorder w/ Multi-specialty Consultations - Pre Op</v>
      </c>
      <c r="C1272" s="20" t="str">
        <f t="shared" si="3"/>
        <v>2</v>
      </c>
      <c r="D1272" s="20" t="str">
        <f t="shared" si="4"/>
        <v>24</v>
      </c>
      <c r="E1272" s="20" t="str">
        <f t="shared" si="5"/>
        <v>24502</v>
      </c>
      <c r="F1272" s="25">
        <v>2450220.0</v>
      </c>
      <c r="G1272" s="20" t="s">
        <v>30083</v>
      </c>
      <c r="H1272" s="18" t="e">
        <v>#N/A</v>
      </c>
      <c r="I1272" s="26">
        <v>461474.0</v>
      </c>
      <c r="J1272" s="25">
        <v>0.92</v>
      </c>
      <c r="K1272" s="26">
        <v>424556.0</v>
      </c>
      <c r="L1272" s="26">
        <v>461474.0</v>
      </c>
      <c r="M1272" s="25">
        <v>0.92</v>
      </c>
      <c r="N1272" s="25">
        <v>1.0</v>
      </c>
      <c r="O1272" s="26">
        <v>424556.0</v>
      </c>
      <c r="P1272" s="18" t="e">
        <v>#N/A</v>
      </c>
      <c r="Q1272" s="18" t="e">
        <v>#N/A</v>
      </c>
      <c r="R1272" s="18" t="e">
        <v>#N/A</v>
      </c>
      <c r="S1272" s="18" t="e">
        <v>#N/A</v>
      </c>
      <c r="T1272" s="20" t="str">
        <f t="array" ref="T1272">INDEX(Sheet10!D:D,MATCH(C1272&amp;E1272,INDEX(Sheet10!A:A&amp;Sheet10!B:B,0),0))</f>
        <v>98PDX</v>
      </c>
      <c r="U1272" s="20" t="str">
        <f>VLOOKUP(T1272,Sheet10!D:E,2,FALSE)</f>
        <v>Nervous System Disorder w/ Multi-specialty Consultations - Pre Op</v>
      </c>
      <c r="V1272" s="20"/>
      <c r="W1272" s="20"/>
      <c r="X1272" s="20"/>
      <c r="Y1272" s="20"/>
      <c r="Z1272" s="20"/>
      <c r="AA1272" s="20"/>
      <c r="AB1272" s="20"/>
      <c r="AC1272" s="20"/>
      <c r="AD1272" s="20"/>
      <c r="AE1272" s="20"/>
    </row>
    <row r="1273">
      <c r="A1273" s="18" t="str">
        <f t="shared" ref="A1273:B1273" si="1272">T1273</f>
        <v>#N/A</v>
      </c>
      <c r="B1273" s="18" t="str">
        <f t="shared" si="1272"/>
        <v>#N/A</v>
      </c>
      <c r="C1273" s="20" t="str">
        <f t="shared" si="3"/>
        <v>2</v>
      </c>
      <c r="D1273" s="20" t="str">
        <f t="shared" si="4"/>
        <v>24</v>
      </c>
      <c r="E1273" s="20" t="str">
        <f t="shared" si="5"/>
        <v>24611</v>
      </c>
      <c r="F1273" s="25">
        <v>2461120.0</v>
      </c>
      <c r="G1273" s="20" t="s">
        <v>47106</v>
      </c>
      <c r="H1273" s="26">
        <v>2083874.0</v>
      </c>
      <c r="I1273" s="26">
        <v>461474.0</v>
      </c>
      <c r="J1273" s="25">
        <v>0.67</v>
      </c>
      <c r="K1273" s="26">
        <v>309188.0</v>
      </c>
      <c r="L1273" s="26">
        <v>461474.0</v>
      </c>
      <c r="M1273" s="25">
        <v>0.67</v>
      </c>
      <c r="N1273" s="25">
        <v>0.97</v>
      </c>
      <c r="O1273" s="26">
        <v>299912.0</v>
      </c>
      <c r="P1273" s="26">
        <v>5.9013146855E11</v>
      </c>
      <c r="Q1273" s="26">
        <v>6.24979717096E11</v>
      </c>
      <c r="R1273" s="26">
        <v>3.4848248546E10</v>
      </c>
      <c r="S1273" s="27">
        <v>0.059</v>
      </c>
      <c r="T1273" s="20" t="str">
        <f t="array" ref="T1273">INDEX(Sheet10!D:D,MATCH(C1273&amp;E1273,INDEX(Sheet10!A:A&amp;Sheet10!B:B,0),0))</f>
        <v>#N/A</v>
      </c>
      <c r="U1273" s="20" t="str">
        <f>VLOOKUP(T1273,Sheet10!D:E,2,FALSE)</f>
        <v>#N/A</v>
      </c>
      <c r="V1273" s="20"/>
      <c r="W1273" s="20"/>
      <c r="X1273" s="20"/>
      <c r="Y1273" s="20"/>
      <c r="Z1273" s="20"/>
      <c r="AA1273" s="20"/>
      <c r="AB1273" s="20"/>
      <c r="AC1273" s="20"/>
      <c r="AD1273" s="20"/>
      <c r="AE1273" s="20"/>
    </row>
    <row r="1274">
      <c r="A1274" s="20" t="str">
        <f t="shared" ref="A1274:B1274" si="1273">T1274</f>
        <v>99JX</v>
      </c>
      <c r="B1274" s="20" t="str">
        <f t="shared" si="1273"/>
        <v>Nervous System Neoplasms - Follow Up</v>
      </c>
      <c r="C1274" s="20" t="str">
        <f t="shared" si="3"/>
        <v>2</v>
      </c>
      <c r="D1274" s="20" t="str">
        <f t="shared" si="4"/>
        <v>24</v>
      </c>
      <c r="E1274" s="20" t="str">
        <f t="shared" si="5"/>
        <v>24612</v>
      </c>
      <c r="F1274" s="25">
        <v>2461220.0</v>
      </c>
      <c r="G1274" s="20" t="s">
        <v>30088</v>
      </c>
      <c r="H1274" s="26">
        <v>1444247.0</v>
      </c>
      <c r="I1274" s="26">
        <v>461474.0</v>
      </c>
      <c r="J1274" s="25">
        <v>0.53</v>
      </c>
      <c r="K1274" s="26">
        <v>244581.0</v>
      </c>
      <c r="L1274" s="26">
        <v>461474.0</v>
      </c>
      <c r="M1274" s="25">
        <v>0.53</v>
      </c>
      <c r="N1274" s="25">
        <v>0.93</v>
      </c>
      <c r="O1274" s="26">
        <v>227461.0</v>
      </c>
      <c r="P1274" s="26">
        <v>3.0987662128E11</v>
      </c>
      <c r="Q1274" s="26">
        <v>3.28522106757E11</v>
      </c>
      <c r="R1274" s="26">
        <v>1.8645485477E10</v>
      </c>
      <c r="S1274" s="27">
        <v>0.06</v>
      </c>
      <c r="T1274" s="20" t="str">
        <f t="array" ref="T1274">INDEX(Sheet10!D:D,MATCH(C1274&amp;E1274,INDEX(Sheet10!A:A&amp;Sheet10!B:B,0),0))</f>
        <v>99JX</v>
      </c>
      <c r="U1274" s="20" t="str">
        <f>VLOOKUP(T1274,Sheet10!D:E,2,FALSE)</f>
        <v>Nervous System Neoplasms - Follow Up</v>
      </c>
      <c r="V1274" s="20"/>
      <c r="W1274" s="20"/>
      <c r="X1274" s="20"/>
      <c r="Y1274" s="20"/>
      <c r="Z1274" s="20"/>
      <c r="AA1274" s="20"/>
      <c r="AB1274" s="20"/>
      <c r="AC1274" s="20"/>
      <c r="AD1274" s="20"/>
      <c r="AE1274" s="20"/>
    </row>
    <row r="1275">
      <c r="A1275" s="20" t="str">
        <f t="shared" ref="A1275:B1275" si="1274">T1275</f>
        <v>P25KB</v>
      </c>
      <c r="B1275" s="20" t="str">
        <f t="shared" si="1274"/>
        <v>Procedure for Newborn</v>
      </c>
      <c r="C1275" s="20" t="str">
        <f t="shared" si="3"/>
        <v>2</v>
      </c>
      <c r="D1275" s="20" t="str">
        <f t="shared" si="4"/>
        <v>25</v>
      </c>
      <c r="E1275" s="20" t="str">
        <f t="shared" si="5"/>
        <v>25101</v>
      </c>
      <c r="F1275" s="25">
        <v>2510120.0</v>
      </c>
      <c r="G1275" s="20" t="s">
        <v>30093</v>
      </c>
      <c r="H1275" s="26">
        <v>3044.0</v>
      </c>
      <c r="I1275" s="26">
        <v>461474.0</v>
      </c>
      <c r="J1275" s="25">
        <v>1.4</v>
      </c>
      <c r="K1275" s="26">
        <v>646064.0</v>
      </c>
      <c r="L1275" s="26">
        <v>461474.0</v>
      </c>
      <c r="M1275" s="25">
        <v>1.4</v>
      </c>
      <c r="N1275" s="25">
        <v>1.0</v>
      </c>
      <c r="O1275" s="26">
        <v>646064.0</v>
      </c>
      <c r="P1275" s="26">
        <v>1.1490213E9</v>
      </c>
      <c r="Q1275" s="26">
        <v>1.966617598E9</v>
      </c>
      <c r="R1275" s="26">
        <v>8.17596298E8</v>
      </c>
      <c r="S1275" s="27">
        <v>0.712</v>
      </c>
      <c r="T1275" s="20" t="str">
        <f t="array" ref="T1275">INDEX(Sheet10!D:D,MATCH(C1275&amp;E1275,INDEX(Sheet10!A:A&amp;Sheet10!B:B,0),0))</f>
        <v>P25KB</v>
      </c>
      <c r="U1275" s="20" t="str">
        <f>VLOOKUP(T1275,Sheet10!D:E,2,FALSE)</f>
        <v>Procedure for Newborn</v>
      </c>
      <c r="V1275" s="20"/>
      <c r="W1275" s="20"/>
      <c r="X1275" s="20"/>
      <c r="Y1275" s="20"/>
      <c r="Z1275" s="20"/>
      <c r="AA1275" s="20"/>
      <c r="AB1275" s="20"/>
      <c r="AC1275" s="20"/>
      <c r="AD1275" s="20"/>
      <c r="AE1275" s="20"/>
    </row>
    <row r="1276">
      <c r="A1276" s="20" t="str">
        <f t="shared" ref="A1276:B1276" si="1275">T1276</f>
        <v>P25LC</v>
      </c>
      <c r="B1276" s="20" t="str">
        <f t="shared" si="1275"/>
        <v>Diagnostic Procedure for Newborn</v>
      </c>
      <c r="C1276" s="20" t="str">
        <f t="shared" si="3"/>
        <v>2</v>
      </c>
      <c r="D1276" s="20" t="str">
        <f t="shared" si="4"/>
        <v>25</v>
      </c>
      <c r="E1276" s="20" t="str">
        <f t="shared" si="5"/>
        <v>25111</v>
      </c>
      <c r="F1276" s="25">
        <v>2511120.0</v>
      </c>
      <c r="G1276" s="20" t="s">
        <v>30102</v>
      </c>
      <c r="H1276" s="26">
        <v>6959.0</v>
      </c>
      <c r="I1276" s="26">
        <v>461474.0</v>
      </c>
      <c r="J1276" s="25">
        <v>1.26</v>
      </c>
      <c r="K1276" s="26">
        <v>581457.0</v>
      </c>
      <c r="L1276" s="26">
        <v>461474.0</v>
      </c>
      <c r="M1276" s="25">
        <v>1.26</v>
      </c>
      <c r="N1276" s="25">
        <v>1.0</v>
      </c>
      <c r="O1276" s="26">
        <v>581457.0</v>
      </c>
      <c r="P1276" s="26">
        <v>3.7079342E9</v>
      </c>
      <c r="Q1276" s="26">
        <v>4.056328772E9</v>
      </c>
      <c r="R1276" s="26">
        <v>3.48394572E8</v>
      </c>
      <c r="S1276" s="27">
        <v>0.094</v>
      </c>
      <c r="T1276" s="20" t="str">
        <f t="array" ref="T1276">INDEX(Sheet10!D:D,MATCH(C1276&amp;E1276,INDEX(Sheet10!A:A&amp;Sheet10!B:B,0),0))</f>
        <v>P25LC</v>
      </c>
      <c r="U1276" s="20" t="str">
        <f>VLOOKUP(T1276,Sheet10!D:E,2,FALSE)</f>
        <v>Diagnostic Procedure for Newborn</v>
      </c>
      <c r="V1276" s="20"/>
      <c r="W1276" s="20"/>
      <c r="X1276" s="20"/>
      <c r="Y1276" s="20"/>
      <c r="Z1276" s="20"/>
      <c r="AA1276" s="20"/>
      <c r="AB1276" s="20"/>
      <c r="AC1276" s="20"/>
      <c r="AD1276" s="20"/>
      <c r="AE1276" s="20"/>
    </row>
    <row r="1277">
      <c r="A1277" s="20" t="str">
        <f t="shared" ref="A1277:B1277" si="1276">T1277</f>
        <v>P25KE</v>
      </c>
      <c r="B1277" s="20" t="str">
        <f t="shared" si="1276"/>
        <v>Wound Care for Newborn</v>
      </c>
      <c r="C1277" s="20" t="str">
        <f t="shared" si="3"/>
        <v>2</v>
      </c>
      <c r="D1277" s="20" t="str">
        <f t="shared" si="4"/>
        <v>25</v>
      </c>
      <c r="E1277" s="20" t="str">
        <f t="shared" si="5"/>
        <v>25121</v>
      </c>
      <c r="F1277" s="25">
        <v>2512120.0</v>
      </c>
      <c r="G1277" s="20" t="s">
        <v>30114</v>
      </c>
      <c r="H1277" s="26">
        <v>2539.0</v>
      </c>
      <c r="I1277" s="26">
        <v>461474.0</v>
      </c>
      <c r="J1277" s="25">
        <v>0.68</v>
      </c>
      <c r="K1277" s="26">
        <v>313802.0</v>
      </c>
      <c r="L1277" s="26">
        <v>461474.0</v>
      </c>
      <c r="M1277" s="25">
        <v>0.68</v>
      </c>
      <c r="N1277" s="25">
        <v>1.0</v>
      </c>
      <c r="O1277" s="26">
        <v>313802.0</v>
      </c>
      <c r="P1277" s="26">
        <v>5.404573E8</v>
      </c>
      <c r="Q1277" s="26">
        <v>7.9674409E8</v>
      </c>
      <c r="R1277" s="26">
        <v>2.5628679E8</v>
      </c>
      <c r="S1277" s="27">
        <v>0.474</v>
      </c>
      <c r="T1277" s="20" t="str">
        <f t="array" ref="T1277">INDEX(Sheet10!D:D,MATCH(C1277&amp;E1277,INDEX(Sheet10!A:A&amp;Sheet10!B:B,0),0))</f>
        <v>P25KE</v>
      </c>
      <c r="U1277" s="20" t="str">
        <f>VLOOKUP(T1277,Sheet10!D:E,2,FALSE)</f>
        <v>Wound Care for Newborn</v>
      </c>
      <c r="V1277" s="20"/>
      <c r="W1277" s="20"/>
      <c r="X1277" s="20"/>
      <c r="Y1277" s="20"/>
      <c r="Z1277" s="20"/>
      <c r="AA1277" s="20"/>
      <c r="AB1277" s="20"/>
      <c r="AC1277" s="20"/>
      <c r="AD1277" s="20"/>
      <c r="AE1277" s="20"/>
    </row>
    <row r="1278">
      <c r="A1278" s="20" t="str">
        <f t="shared" ref="A1278:B1278" si="1277">T1278</f>
        <v>98PCX</v>
      </c>
      <c r="B1278" s="20" t="str">
        <f t="shared" si="1277"/>
        <v>Nervous System Disorder w/ Multi-specialty Consultations</v>
      </c>
      <c r="C1278" s="20" t="str">
        <f t="shared" si="3"/>
        <v>2</v>
      </c>
      <c r="D1278" s="20" t="str">
        <f t="shared" si="4"/>
        <v>25</v>
      </c>
      <c r="E1278" s="20" t="str">
        <f t="shared" si="5"/>
        <v>25501</v>
      </c>
      <c r="F1278" s="25">
        <v>2550120.0</v>
      </c>
      <c r="G1278" s="20" t="s">
        <v>30121</v>
      </c>
      <c r="H1278" s="18" t="e">
        <v>#N/A</v>
      </c>
      <c r="I1278" s="26">
        <v>461474.0</v>
      </c>
      <c r="J1278" s="25">
        <v>1.28</v>
      </c>
      <c r="K1278" s="26">
        <v>590687.0</v>
      </c>
      <c r="L1278" s="26">
        <v>461474.0</v>
      </c>
      <c r="M1278" s="25">
        <v>1.28</v>
      </c>
      <c r="N1278" s="25">
        <v>1.0</v>
      </c>
      <c r="O1278" s="26">
        <v>590687.0</v>
      </c>
      <c r="P1278" s="18" t="e">
        <v>#N/A</v>
      </c>
      <c r="Q1278" s="18" t="e">
        <v>#N/A</v>
      </c>
      <c r="R1278" s="18" t="e">
        <v>#N/A</v>
      </c>
      <c r="S1278" s="18" t="e">
        <v>#N/A</v>
      </c>
      <c r="T1278" s="20" t="str">
        <f t="array" ref="T1278">INDEX(Sheet10!D:D,MATCH(C1278&amp;E1278,INDEX(Sheet10!A:A&amp;Sheet10!B:B,0),0))</f>
        <v>98PCX</v>
      </c>
      <c r="U1278" s="20" t="str">
        <f>VLOOKUP(T1278,Sheet10!D:E,2,FALSE)</f>
        <v>Nervous System Disorder w/ Multi-specialty Consultations</v>
      </c>
      <c r="V1278" s="20"/>
      <c r="W1278" s="20"/>
      <c r="X1278" s="20"/>
      <c r="Y1278" s="20"/>
      <c r="Z1278" s="20"/>
      <c r="AA1278" s="20"/>
      <c r="AB1278" s="20"/>
      <c r="AC1278" s="20"/>
      <c r="AD1278" s="20"/>
      <c r="AE1278" s="20"/>
    </row>
    <row r="1279">
      <c r="A1279" s="20" t="str">
        <f t="shared" ref="A1279:B1279" si="1278">T1279</f>
        <v>98PDX</v>
      </c>
      <c r="B1279" s="20" t="str">
        <f t="shared" si="1278"/>
        <v>Nervous System Disorder w/ Multi-specialty Consultations - Pre Op</v>
      </c>
      <c r="C1279" s="20" t="str">
        <f t="shared" si="3"/>
        <v>2</v>
      </c>
      <c r="D1279" s="20" t="str">
        <f t="shared" si="4"/>
        <v>25</v>
      </c>
      <c r="E1279" s="20" t="str">
        <f t="shared" si="5"/>
        <v>25502</v>
      </c>
      <c r="F1279" s="25">
        <v>2550220.0</v>
      </c>
      <c r="G1279" s="20" t="s">
        <v>30128</v>
      </c>
      <c r="H1279" s="18" t="e">
        <v>#N/A</v>
      </c>
      <c r="I1279" s="26">
        <v>461474.0</v>
      </c>
      <c r="J1279" s="25">
        <v>0.76</v>
      </c>
      <c r="K1279" s="26">
        <v>350720.0</v>
      </c>
      <c r="L1279" s="26">
        <v>461474.0</v>
      </c>
      <c r="M1279" s="25">
        <v>0.76</v>
      </c>
      <c r="N1279" s="25">
        <v>1.0</v>
      </c>
      <c r="O1279" s="26">
        <v>350720.0</v>
      </c>
      <c r="P1279" s="18" t="e">
        <v>#N/A</v>
      </c>
      <c r="Q1279" s="18" t="e">
        <v>#N/A</v>
      </c>
      <c r="R1279" s="18" t="e">
        <v>#N/A</v>
      </c>
      <c r="S1279" s="18" t="e">
        <v>#N/A</v>
      </c>
      <c r="T1279" s="20" t="str">
        <f t="array" ref="T1279">INDEX(Sheet10!D:D,MATCH(C1279&amp;E1279,INDEX(Sheet10!A:A&amp;Sheet10!B:B,0),0))</f>
        <v>98PDX</v>
      </c>
      <c r="U1279" s="20" t="str">
        <f>VLOOKUP(T1279,Sheet10!D:E,2,FALSE)</f>
        <v>Nervous System Disorder w/ Multi-specialty Consultations - Pre Op</v>
      </c>
      <c r="V1279" s="20"/>
      <c r="W1279" s="20"/>
      <c r="X1279" s="20"/>
      <c r="Y1279" s="20"/>
      <c r="Z1279" s="20"/>
      <c r="AA1279" s="20"/>
      <c r="AB1279" s="20"/>
      <c r="AC1279" s="20"/>
      <c r="AD1279" s="20"/>
      <c r="AE1279" s="20"/>
    </row>
    <row r="1280">
      <c r="A1280" s="20" t="str">
        <f t="shared" ref="A1280:B1280" si="1279">T1280</f>
        <v>~99JX</v>
      </c>
      <c r="B1280" s="20" t="str">
        <f t="shared" si="1279"/>
        <v>Nervous System Neoplasms</v>
      </c>
      <c r="C1280" s="20" t="str">
        <f t="shared" si="3"/>
        <v>2</v>
      </c>
      <c r="D1280" s="20" t="str">
        <f t="shared" si="4"/>
        <v>25</v>
      </c>
      <c r="E1280" s="20" t="str">
        <f t="shared" si="5"/>
        <v>25601</v>
      </c>
      <c r="F1280" s="25">
        <v>2560120.0</v>
      </c>
      <c r="G1280" s="20" t="s">
        <v>30135</v>
      </c>
      <c r="H1280" s="26">
        <v>130539.0</v>
      </c>
      <c r="I1280" s="26">
        <v>461474.0</v>
      </c>
      <c r="J1280" s="25">
        <v>0.65</v>
      </c>
      <c r="K1280" s="26">
        <v>299958.0</v>
      </c>
      <c r="L1280" s="26">
        <v>461474.0</v>
      </c>
      <c r="M1280" s="25">
        <v>0.65</v>
      </c>
      <c r="N1280" s="25">
        <v>1.0</v>
      </c>
      <c r="O1280" s="26">
        <v>299958.0</v>
      </c>
      <c r="P1280" s="26">
        <v>2.94876798E10</v>
      </c>
      <c r="Q1280" s="26">
        <v>3.91572272E10</v>
      </c>
      <c r="R1280" s="26">
        <v>9.6695474E9</v>
      </c>
      <c r="S1280" s="27">
        <v>0.328</v>
      </c>
      <c r="T1280" s="20" t="str">
        <f t="array" ref="T1280">INDEX(Sheet10!D:D,MATCH(C1280&amp;E1280,INDEX(Sheet10!A:A&amp;Sheet10!B:B,0),0))</f>
        <v>~99JX</v>
      </c>
      <c r="U1280" s="20" t="str">
        <f>VLOOKUP(T1280,Sheet10!D:E,2,FALSE)</f>
        <v>Nervous System Neoplasms</v>
      </c>
      <c r="V1280" s="20"/>
      <c r="W1280" s="20"/>
      <c r="X1280" s="20"/>
      <c r="Y1280" s="20"/>
      <c r="Z1280" s="20"/>
      <c r="AA1280" s="20"/>
      <c r="AB1280" s="20"/>
      <c r="AC1280" s="20"/>
      <c r="AD1280" s="20"/>
      <c r="AE1280" s="20"/>
    </row>
    <row r="1281">
      <c r="A1281" s="20" t="str">
        <f t="shared" ref="A1281:B1281" si="1280">T1281</f>
        <v>99JX</v>
      </c>
      <c r="B1281" s="20" t="str">
        <f t="shared" si="1280"/>
        <v>Nervous System Neoplasms - Follow Up</v>
      </c>
      <c r="C1281" s="20" t="str">
        <f t="shared" si="3"/>
        <v>2</v>
      </c>
      <c r="D1281" s="20" t="str">
        <f t="shared" si="4"/>
        <v>25</v>
      </c>
      <c r="E1281" s="20" t="str">
        <f t="shared" si="5"/>
        <v>25602</v>
      </c>
      <c r="F1281" s="25">
        <v>2560220.0</v>
      </c>
      <c r="G1281" s="20" t="s">
        <v>30142</v>
      </c>
      <c r="H1281" s="26">
        <v>87590.0</v>
      </c>
      <c r="I1281" s="26">
        <v>461474.0</v>
      </c>
      <c r="J1281" s="25">
        <v>0.59</v>
      </c>
      <c r="K1281" s="26">
        <v>272270.0</v>
      </c>
      <c r="L1281" s="26">
        <v>461474.0</v>
      </c>
      <c r="M1281" s="25">
        <v>0.59</v>
      </c>
      <c r="N1281" s="25">
        <v>1.0</v>
      </c>
      <c r="O1281" s="26">
        <v>272270.0</v>
      </c>
      <c r="P1281" s="26">
        <v>1.85006857E10</v>
      </c>
      <c r="Q1281" s="26">
        <v>2.3852585047E10</v>
      </c>
      <c r="R1281" s="26">
        <v>5.351899347E9</v>
      </c>
      <c r="S1281" s="27">
        <v>0.289</v>
      </c>
      <c r="T1281" s="20" t="str">
        <f t="array" ref="T1281">INDEX(Sheet10!D:D,MATCH(C1281&amp;E1281,INDEX(Sheet10!A:A&amp;Sheet10!B:B,0),0))</f>
        <v>99JX</v>
      </c>
      <c r="U1281" s="20" t="str">
        <f>VLOOKUP(T1281,Sheet10!D:E,2,FALSE)</f>
        <v>Nervous System Neoplasms - Follow Up</v>
      </c>
      <c r="V1281" s="20"/>
      <c r="W1281" s="20"/>
      <c r="X1281" s="20"/>
      <c r="Y1281" s="20"/>
      <c r="Z1281" s="20"/>
      <c r="AA1281" s="20"/>
      <c r="AB1281" s="20"/>
      <c r="AC1281" s="20"/>
      <c r="AD1281" s="20"/>
      <c r="AE1281" s="20"/>
    </row>
    <row r="1282">
      <c r="A1282" s="20" t="str">
        <f t="shared" ref="A1282:B1282" si="1281">T1282</f>
        <v>~99JX</v>
      </c>
      <c r="B1282" s="20" t="str">
        <f t="shared" si="1281"/>
        <v>Nervous System Neoplasms</v>
      </c>
      <c r="C1282" s="20" t="str">
        <f t="shared" si="3"/>
        <v>2</v>
      </c>
      <c r="D1282" s="20" t="str">
        <f t="shared" si="4"/>
        <v>25</v>
      </c>
      <c r="E1282" s="20" t="str">
        <f t="shared" si="5"/>
        <v>25611</v>
      </c>
      <c r="F1282" s="25">
        <v>2561120.0</v>
      </c>
      <c r="G1282" s="20" t="s">
        <v>30147</v>
      </c>
      <c r="H1282" s="26">
        <v>64679.0</v>
      </c>
      <c r="I1282" s="26">
        <v>461474.0</v>
      </c>
      <c r="J1282" s="25">
        <v>0.56</v>
      </c>
      <c r="K1282" s="26">
        <v>258425.0</v>
      </c>
      <c r="L1282" s="26">
        <v>461474.0</v>
      </c>
      <c r="M1282" s="25">
        <v>0.56</v>
      </c>
      <c r="N1282" s="25">
        <v>1.0</v>
      </c>
      <c r="O1282" s="26">
        <v>258425.0</v>
      </c>
      <c r="P1282" s="26">
        <v>1.35984186E10</v>
      </c>
      <c r="Q1282" s="26">
        <v>1.6716198824E10</v>
      </c>
      <c r="R1282" s="26">
        <v>3.117780224E9</v>
      </c>
      <c r="S1282" s="27">
        <v>0.229</v>
      </c>
      <c r="T1282" s="20" t="str">
        <f t="array" ref="T1282">INDEX(Sheet10!D:D,MATCH(C1282&amp;E1282,INDEX(Sheet10!A:A&amp;Sheet10!B:B,0),0))</f>
        <v>~99JX</v>
      </c>
      <c r="U1282" s="20" t="str">
        <f>VLOOKUP(T1282,Sheet10!D:E,2,FALSE)</f>
        <v>Nervous System Neoplasms</v>
      </c>
      <c r="V1282" s="20"/>
      <c r="W1282" s="20"/>
      <c r="X1282" s="20"/>
      <c r="Y1282" s="20"/>
      <c r="Z1282" s="20"/>
      <c r="AA1282" s="20"/>
      <c r="AB1282" s="20"/>
      <c r="AC1282" s="20"/>
      <c r="AD1282" s="20"/>
      <c r="AE1282" s="20"/>
    </row>
    <row r="1283">
      <c r="A1283" s="20" t="str">
        <f t="shared" ref="A1283:B1283" si="1282">T1283</f>
        <v>99JX</v>
      </c>
      <c r="B1283" s="20" t="str">
        <f t="shared" si="1282"/>
        <v>Nervous System Neoplasms - Follow Up</v>
      </c>
      <c r="C1283" s="20" t="str">
        <f t="shared" si="3"/>
        <v>2</v>
      </c>
      <c r="D1283" s="20" t="str">
        <f t="shared" si="4"/>
        <v>25</v>
      </c>
      <c r="E1283" s="20" t="str">
        <f t="shared" si="5"/>
        <v>25612</v>
      </c>
      <c r="F1283" s="25">
        <v>2561220.0</v>
      </c>
      <c r="G1283" s="20" t="s">
        <v>30154</v>
      </c>
      <c r="H1283" s="26">
        <v>55230.0</v>
      </c>
      <c r="I1283" s="26">
        <v>461474.0</v>
      </c>
      <c r="J1283" s="25">
        <v>0.53</v>
      </c>
      <c r="K1283" s="26">
        <v>244581.0</v>
      </c>
      <c r="L1283" s="26">
        <v>461474.0</v>
      </c>
      <c r="M1283" s="25">
        <v>0.53</v>
      </c>
      <c r="N1283" s="25">
        <v>1.0</v>
      </c>
      <c r="O1283" s="26">
        <v>244581.0</v>
      </c>
      <c r="P1283" s="26">
        <v>1.07780301E10</v>
      </c>
      <c r="Q1283" s="26">
        <v>1.3509720571E10</v>
      </c>
      <c r="R1283" s="26">
        <v>2.731690471E9</v>
      </c>
      <c r="S1283" s="27">
        <v>0.253</v>
      </c>
      <c r="T1283" s="20" t="str">
        <f t="array" ref="T1283">INDEX(Sheet10!D:D,MATCH(C1283&amp;E1283,INDEX(Sheet10!A:A&amp;Sheet10!B:B,0),0))</f>
        <v>99JX</v>
      </c>
      <c r="U1283" s="20" t="str">
        <f>VLOOKUP(T1283,Sheet10!D:E,2,FALSE)</f>
        <v>Nervous System Neoplasms - Follow Up</v>
      </c>
      <c r="V1283" s="20"/>
      <c r="W1283" s="20"/>
      <c r="X1283" s="20"/>
      <c r="Y1283" s="20"/>
      <c r="Z1283" s="20"/>
      <c r="AA1283" s="20"/>
      <c r="AB1283" s="20"/>
      <c r="AC1283" s="20"/>
      <c r="AD1283" s="20"/>
      <c r="AE1283" s="20"/>
    </row>
    <row r="1284">
      <c r="A1284" s="20" t="str">
        <f t="shared" ref="A1284:B1284" si="1283">T1284</f>
        <v>P26KK</v>
      </c>
      <c r="B1284" s="20" t="str">
        <f t="shared" si="1283"/>
        <v>Platelet &amp; Coagulation Factors Transfusion</v>
      </c>
      <c r="C1284" s="20" t="str">
        <f t="shared" si="3"/>
        <v>2</v>
      </c>
      <c r="D1284" s="20" t="str">
        <f t="shared" si="4"/>
        <v>26</v>
      </c>
      <c r="E1284" s="20" t="str">
        <f t="shared" si="5"/>
        <v>26011</v>
      </c>
      <c r="F1284" s="25">
        <v>2601120.0</v>
      </c>
      <c r="G1284" s="20" t="s">
        <v>30161</v>
      </c>
      <c r="H1284" s="26">
        <v>2410.0</v>
      </c>
      <c r="I1284" s="26">
        <v>461474.0</v>
      </c>
      <c r="J1284" s="25">
        <v>5.06</v>
      </c>
      <c r="K1284" s="26">
        <v>2335058.0</v>
      </c>
      <c r="L1284" s="26">
        <v>461474.0</v>
      </c>
      <c r="M1284" s="25">
        <v>5.06</v>
      </c>
      <c r="N1284" s="25">
        <v>1.0</v>
      </c>
      <c r="O1284" s="26">
        <v>2335058.0</v>
      </c>
      <c r="P1284" s="26">
        <v>5.1113945E9</v>
      </c>
      <c r="Q1284" s="26">
        <v>5.62749084E9</v>
      </c>
      <c r="R1284" s="26">
        <v>5.1609634E8</v>
      </c>
      <c r="S1284" s="27">
        <v>0.101</v>
      </c>
      <c r="T1284" s="20" t="str">
        <f t="array" ref="T1284">INDEX(Sheet10!D:D,MATCH(C1284&amp;E1284,INDEX(Sheet10!A:A&amp;Sheet10!B:B,0),0))</f>
        <v>P26KK</v>
      </c>
      <c r="U1284" s="20" t="str">
        <f>VLOOKUP(T1284,Sheet10!D:E,2,FALSE)</f>
        <v>Platelet &amp; Coagulation Factors Transfusion</v>
      </c>
      <c r="V1284" s="20"/>
      <c r="W1284" s="20"/>
      <c r="X1284" s="20"/>
      <c r="Y1284" s="20"/>
      <c r="Z1284" s="20"/>
      <c r="AA1284" s="20"/>
      <c r="AB1284" s="20"/>
      <c r="AC1284" s="20"/>
      <c r="AD1284" s="20"/>
      <c r="AE1284" s="20"/>
    </row>
    <row r="1285">
      <c r="A1285" s="20" t="str">
        <f t="shared" ref="A1285:B1285" si="1284">T1285</f>
        <v>P26KG</v>
      </c>
      <c r="B1285" s="20" t="str">
        <f t="shared" si="1284"/>
        <v>Major Biopsy for Blood Forming Organs and Immunological System</v>
      </c>
      <c r="C1285" s="20" t="str">
        <f t="shared" si="3"/>
        <v>2</v>
      </c>
      <c r="D1285" s="20" t="str">
        <f t="shared" si="4"/>
        <v>26</v>
      </c>
      <c r="E1285" s="20" t="str">
        <f t="shared" si="5"/>
        <v>26021</v>
      </c>
      <c r="F1285" s="25">
        <v>2602120.0</v>
      </c>
      <c r="G1285" s="20" t="s">
        <v>30170</v>
      </c>
      <c r="H1285" s="25">
        <v>930.0</v>
      </c>
      <c r="I1285" s="26">
        <v>461474.0</v>
      </c>
      <c r="J1285" s="25">
        <v>2.36</v>
      </c>
      <c r="K1285" s="26">
        <v>1089079.0</v>
      </c>
      <c r="L1285" s="26">
        <v>461474.0</v>
      </c>
      <c r="M1285" s="25">
        <v>2.36</v>
      </c>
      <c r="N1285" s="25">
        <v>1.14</v>
      </c>
      <c r="O1285" s="26">
        <v>1241550.0</v>
      </c>
      <c r="P1285" s="26">
        <v>1.1538395E9</v>
      </c>
      <c r="Q1285" s="26">
        <v>1.154641174E9</v>
      </c>
      <c r="R1285" s="26">
        <v>801674.0</v>
      </c>
      <c r="S1285" s="27">
        <v>0.001</v>
      </c>
      <c r="T1285" s="20" t="str">
        <f t="array" ref="T1285">INDEX(Sheet10!D:D,MATCH(C1285&amp;E1285,INDEX(Sheet10!A:A&amp;Sheet10!B:B,0),0))</f>
        <v>P26KG</v>
      </c>
      <c r="U1285" s="20" t="str">
        <f>VLOOKUP(T1285,Sheet10!D:E,2,FALSE)</f>
        <v>Major Biopsy for Blood Forming Organs and Immunological System</v>
      </c>
      <c r="V1285" s="20"/>
      <c r="W1285" s="20"/>
      <c r="X1285" s="20"/>
      <c r="Y1285" s="20"/>
      <c r="Z1285" s="20"/>
      <c r="AA1285" s="20"/>
      <c r="AB1285" s="20"/>
      <c r="AC1285" s="20"/>
      <c r="AD1285" s="20"/>
      <c r="AE1285" s="20"/>
    </row>
    <row r="1286">
      <c r="A1286" s="20" t="str">
        <f t="shared" ref="A1286:B1286" si="1285">T1286</f>
        <v>P26KF</v>
      </c>
      <c r="B1286" s="20" t="str">
        <f t="shared" si="1285"/>
        <v>Diagnostic Proc. for Blood &amp; Blood Forming Organs</v>
      </c>
      <c r="C1286" s="20" t="str">
        <f t="shared" si="3"/>
        <v>2</v>
      </c>
      <c r="D1286" s="20" t="str">
        <f t="shared" si="4"/>
        <v>26</v>
      </c>
      <c r="E1286" s="20" t="str">
        <f t="shared" si="5"/>
        <v>26031</v>
      </c>
      <c r="F1286" s="25">
        <v>2603120.0</v>
      </c>
      <c r="G1286" s="20" t="s">
        <v>30177</v>
      </c>
      <c r="H1286" s="25">
        <v>138.0</v>
      </c>
      <c r="I1286" s="26">
        <v>461474.0</v>
      </c>
      <c r="J1286" s="25">
        <v>3.41</v>
      </c>
      <c r="K1286" s="26">
        <v>1573626.0</v>
      </c>
      <c r="L1286" s="26">
        <v>461474.0</v>
      </c>
      <c r="M1286" s="25">
        <v>3.41</v>
      </c>
      <c r="N1286" s="25">
        <v>1.0</v>
      </c>
      <c r="O1286" s="26">
        <v>1573626.0</v>
      </c>
      <c r="P1286" s="26">
        <v>1.779702E8</v>
      </c>
      <c r="Q1286" s="26">
        <v>2.17160435E8</v>
      </c>
      <c r="R1286" s="26">
        <v>3.9190235E7</v>
      </c>
      <c r="S1286" s="27">
        <v>0.22</v>
      </c>
      <c r="T1286" s="20" t="str">
        <f t="array" ref="T1286">INDEX(Sheet10!D:D,MATCH(C1286&amp;E1286,INDEX(Sheet10!A:A&amp;Sheet10!B:B,0),0))</f>
        <v>P26KF</v>
      </c>
      <c r="U1286" s="20" t="str">
        <f>VLOOKUP(T1286,Sheet10!D:E,2,FALSE)</f>
        <v>Diagnostic Proc. for Blood &amp; Blood Forming Organs</v>
      </c>
      <c r="V1286" s="20"/>
      <c r="W1286" s="20"/>
      <c r="X1286" s="20"/>
      <c r="Y1286" s="20"/>
      <c r="Z1286" s="20"/>
      <c r="AA1286" s="20"/>
      <c r="AB1286" s="20"/>
      <c r="AC1286" s="20"/>
      <c r="AD1286" s="20"/>
      <c r="AE1286" s="20"/>
    </row>
    <row r="1287">
      <c r="A1287" s="20" t="str">
        <f t="shared" ref="A1287:B1287" si="1286">T1287</f>
        <v>P26KE</v>
      </c>
      <c r="B1287" s="20" t="str">
        <f t="shared" si="1286"/>
        <v>Bone Marrow Therapy and Other Transfusion Proc.</v>
      </c>
      <c r="C1287" s="20" t="str">
        <f t="shared" si="3"/>
        <v>2</v>
      </c>
      <c r="D1287" s="20" t="str">
        <f t="shared" si="4"/>
        <v>26</v>
      </c>
      <c r="E1287" s="20" t="str">
        <f t="shared" si="5"/>
        <v>26041</v>
      </c>
      <c r="F1287" s="25">
        <v>2604120.0</v>
      </c>
      <c r="G1287" s="20" t="s">
        <v>30184</v>
      </c>
      <c r="H1287" s="26">
        <v>203064.0</v>
      </c>
      <c r="I1287" s="26">
        <v>461474.0</v>
      </c>
      <c r="J1287" s="25">
        <v>2.41</v>
      </c>
      <c r="K1287" s="26">
        <v>1112152.0</v>
      </c>
      <c r="L1287" s="26">
        <v>461474.0</v>
      </c>
      <c r="M1287" s="25">
        <v>2.41</v>
      </c>
      <c r="N1287" s="25">
        <v>1.3</v>
      </c>
      <c r="O1287" s="26">
        <v>1445798.0</v>
      </c>
      <c r="P1287" s="26">
        <v>2.931579273E11</v>
      </c>
      <c r="Q1287" s="26">
        <v>2.93589533601E11</v>
      </c>
      <c r="R1287" s="26">
        <v>4.31606301E8</v>
      </c>
      <c r="S1287" s="27">
        <v>0.001</v>
      </c>
      <c r="T1287" s="20" t="str">
        <f t="array" ref="T1287">INDEX(Sheet10!D:D,MATCH(C1287&amp;E1287,INDEX(Sheet10!A:A&amp;Sheet10!B:B,0),0))</f>
        <v>P26KE</v>
      </c>
      <c r="U1287" s="20" t="str">
        <f>VLOOKUP(T1287,Sheet10!D:E,2,FALSE)</f>
        <v>Bone Marrow Therapy and Other Transfusion Proc.</v>
      </c>
      <c r="V1287" s="20"/>
      <c r="W1287" s="20"/>
      <c r="X1287" s="20"/>
      <c r="Y1287" s="20"/>
      <c r="Z1287" s="20"/>
      <c r="AA1287" s="20"/>
      <c r="AB1287" s="20"/>
      <c r="AC1287" s="20"/>
      <c r="AD1287" s="20"/>
      <c r="AE1287" s="20"/>
    </row>
    <row r="1288">
      <c r="A1288" s="20" t="str">
        <f t="shared" ref="A1288:B1288" si="1287">T1288</f>
        <v>P26KH</v>
      </c>
      <c r="B1288" s="20" t="str">
        <f t="shared" si="1287"/>
        <v>Minor Biopsy for Blood Forming Organs and Immunological System</v>
      </c>
      <c r="C1288" s="20" t="str">
        <f t="shared" si="3"/>
        <v>2</v>
      </c>
      <c r="D1288" s="20" t="str">
        <f t="shared" si="4"/>
        <v>26</v>
      </c>
      <c r="E1288" s="20" t="str">
        <f t="shared" si="5"/>
        <v>26071</v>
      </c>
      <c r="F1288" s="25">
        <v>2607120.0</v>
      </c>
      <c r="G1288" s="20" t="s">
        <v>30191</v>
      </c>
      <c r="H1288" s="26">
        <v>7745.0</v>
      </c>
      <c r="I1288" s="26">
        <v>461474.0</v>
      </c>
      <c r="J1288" s="25">
        <v>1.65</v>
      </c>
      <c r="K1288" s="26">
        <v>761432.0</v>
      </c>
      <c r="L1288" s="26">
        <v>461474.0</v>
      </c>
      <c r="M1288" s="25">
        <v>1.65</v>
      </c>
      <c r="N1288" s="25">
        <v>1.0</v>
      </c>
      <c r="O1288" s="26">
        <v>761432.0</v>
      </c>
      <c r="P1288" s="26">
        <v>4.1829354E9</v>
      </c>
      <c r="Q1288" s="26">
        <v>5.897291615E9</v>
      </c>
      <c r="R1288" s="26">
        <v>1.714356215E9</v>
      </c>
      <c r="S1288" s="27">
        <v>0.41</v>
      </c>
      <c r="T1288" s="20" t="str">
        <f t="array" ref="T1288">INDEX(Sheet10!D:D,MATCH(C1288&amp;E1288,INDEX(Sheet10!A:A&amp;Sheet10!B:B,0),0))</f>
        <v>P26KH</v>
      </c>
      <c r="U1288" s="20" t="str">
        <f>VLOOKUP(T1288,Sheet10!D:E,2,FALSE)</f>
        <v>Minor Biopsy for Blood Forming Organs and Immunological System</v>
      </c>
      <c r="V1288" s="20"/>
      <c r="W1288" s="20"/>
      <c r="X1288" s="20"/>
      <c r="Y1288" s="20"/>
      <c r="Z1288" s="20"/>
      <c r="AA1288" s="20"/>
      <c r="AB1288" s="20"/>
      <c r="AC1288" s="20"/>
      <c r="AD1288" s="20"/>
      <c r="AE1288" s="20"/>
    </row>
    <row r="1289">
      <c r="A1289" s="20" t="str">
        <f t="shared" ref="A1289:B1289" si="1288">T1289</f>
        <v>P26KJ</v>
      </c>
      <c r="B1289" s="20" t="str">
        <f t="shared" si="1288"/>
        <v>Other Procedure for Lymphatic Structures</v>
      </c>
      <c r="C1289" s="20" t="str">
        <f t="shared" si="3"/>
        <v>2</v>
      </c>
      <c r="D1289" s="20" t="str">
        <f t="shared" si="4"/>
        <v>26</v>
      </c>
      <c r="E1289" s="20" t="str">
        <f t="shared" si="5"/>
        <v>26081</v>
      </c>
      <c r="F1289" s="25">
        <v>2608120.0</v>
      </c>
      <c r="G1289" s="20" t="s">
        <v>30199</v>
      </c>
      <c r="H1289" s="26">
        <v>2014.0</v>
      </c>
      <c r="I1289" s="26">
        <v>461474.0</v>
      </c>
      <c r="J1289" s="25">
        <v>1.64</v>
      </c>
      <c r="K1289" s="26">
        <v>756817.0</v>
      </c>
      <c r="L1289" s="26">
        <v>461474.0</v>
      </c>
      <c r="M1289" s="25">
        <v>1.64</v>
      </c>
      <c r="N1289" s="25">
        <v>1.0</v>
      </c>
      <c r="O1289" s="26">
        <v>756817.0</v>
      </c>
      <c r="P1289" s="26">
        <v>1.174142E9</v>
      </c>
      <c r="Q1289" s="26">
        <v>1.524230163E9</v>
      </c>
      <c r="R1289" s="26">
        <v>3.50088163E8</v>
      </c>
      <c r="S1289" s="27">
        <v>0.298</v>
      </c>
      <c r="T1289" s="20" t="str">
        <f t="array" ref="T1289">INDEX(Sheet10!D:D,MATCH(C1289&amp;E1289,INDEX(Sheet10!A:A&amp;Sheet10!B:B,0),0))</f>
        <v>P26KJ</v>
      </c>
      <c r="U1289" s="20" t="str">
        <f>VLOOKUP(T1289,Sheet10!D:E,2,FALSE)</f>
        <v>Other Procedure for Lymphatic Structures</v>
      </c>
      <c r="V1289" s="20"/>
      <c r="W1289" s="20"/>
      <c r="X1289" s="20"/>
      <c r="Y1289" s="20"/>
      <c r="Z1289" s="20"/>
      <c r="AA1289" s="20"/>
      <c r="AB1289" s="20"/>
      <c r="AC1289" s="20"/>
      <c r="AD1289" s="20"/>
      <c r="AE1289" s="20"/>
    </row>
    <row r="1290">
      <c r="A1290" s="20" t="str">
        <f t="shared" ref="A1290:B1290" si="1289">T1290</f>
        <v>~99JX</v>
      </c>
      <c r="B1290" s="20" t="str">
        <f t="shared" si="1289"/>
        <v>Nervous System Neoplasms</v>
      </c>
      <c r="C1290" s="20" t="str">
        <f t="shared" si="3"/>
        <v>2</v>
      </c>
      <c r="D1290" s="20" t="str">
        <f t="shared" si="4"/>
        <v>26</v>
      </c>
      <c r="E1290" s="20" t="str">
        <f t="shared" si="5"/>
        <v>26481</v>
      </c>
      <c r="F1290" s="25">
        <v>2648120.0</v>
      </c>
      <c r="G1290" s="20" t="s">
        <v>30209</v>
      </c>
      <c r="H1290" s="26">
        <v>3983.0</v>
      </c>
      <c r="I1290" s="26">
        <v>461474.0</v>
      </c>
      <c r="J1290" s="25">
        <v>1.0</v>
      </c>
      <c r="K1290" s="26">
        <v>461474.0</v>
      </c>
      <c r="L1290" s="26">
        <v>461474.0</v>
      </c>
      <c r="M1290" s="25">
        <v>1.0</v>
      </c>
      <c r="N1290" s="25">
        <v>1.0</v>
      </c>
      <c r="O1290" s="26">
        <v>461474.0</v>
      </c>
      <c r="P1290" s="26">
        <v>1.4877091E9</v>
      </c>
      <c r="Q1290" s="26">
        <v>1.839047726E9</v>
      </c>
      <c r="R1290" s="26">
        <v>3.51338626E8</v>
      </c>
      <c r="S1290" s="27">
        <v>0.236</v>
      </c>
      <c r="T1290" s="20" t="str">
        <f t="array" ref="T1290">INDEX(Sheet10!D:D,MATCH(C1290&amp;E1290,INDEX(Sheet10!A:A&amp;Sheet10!B:B,0),0))</f>
        <v>~99JX</v>
      </c>
      <c r="U1290" s="20" t="str">
        <f>VLOOKUP(T1290,Sheet10!D:E,2,FALSE)</f>
        <v>Nervous System Neoplasms</v>
      </c>
      <c r="V1290" s="20"/>
      <c r="W1290" s="20"/>
      <c r="X1290" s="20"/>
      <c r="Y1290" s="20"/>
      <c r="Z1290" s="20"/>
      <c r="AA1290" s="20"/>
      <c r="AB1290" s="20"/>
      <c r="AC1290" s="20"/>
      <c r="AD1290" s="20"/>
      <c r="AE1290" s="20"/>
    </row>
    <row r="1291">
      <c r="A1291" s="20" t="str">
        <f t="shared" ref="A1291:B1291" si="1290">T1291</f>
        <v>26BX</v>
      </c>
      <c r="B1291" s="20" t="str">
        <f t="shared" si="1290"/>
        <v>Blood and Blood Forming Organs and Immunological Neoplasms</v>
      </c>
      <c r="C1291" s="20" t="str">
        <f t="shared" si="3"/>
        <v>2</v>
      </c>
      <c r="D1291" s="20" t="str">
        <f t="shared" si="4"/>
        <v>26</v>
      </c>
      <c r="E1291" s="20" t="str">
        <f t="shared" si="5"/>
        <v>26482</v>
      </c>
      <c r="F1291" s="25">
        <v>2648220.0</v>
      </c>
      <c r="G1291" s="20" t="s">
        <v>30218</v>
      </c>
      <c r="H1291" s="26">
        <v>34370.0</v>
      </c>
      <c r="I1291" s="26">
        <v>461474.0</v>
      </c>
      <c r="J1291" s="25">
        <v>0.83</v>
      </c>
      <c r="K1291" s="26">
        <v>383023.0</v>
      </c>
      <c r="L1291" s="26">
        <v>461474.0</v>
      </c>
      <c r="M1291" s="25">
        <v>0.83</v>
      </c>
      <c r="N1291" s="25">
        <v>1.0</v>
      </c>
      <c r="O1291" s="26">
        <v>383023.0</v>
      </c>
      <c r="P1291" s="26">
        <v>9.3635896E9</v>
      </c>
      <c r="Q1291" s="26">
        <v>1.3166508513E10</v>
      </c>
      <c r="R1291" s="26">
        <v>3.802918913E9</v>
      </c>
      <c r="S1291" s="27">
        <v>0.406</v>
      </c>
      <c r="T1291" s="20" t="str">
        <f t="array" ref="T1291">INDEX(Sheet10!D:D,MATCH(C1291&amp;E1291,INDEX(Sheet10!A:A&amp;Sheet10!B:B,0),0))</f>
        <v>26BX</v>
      </c>
      <c r="U1291" s="20" t="str">
        <f>VLOOKUP(T1291,Sheet10!D:E,2,FALSE)</f>
        <v>Blood and Blood Forming Organs and Immunological Neoplasms</v>
      </c>
      <c r="V1291" s="20"/>
      <c r="W1291" s="20"/>
      <c r="X1291" s="20"/>
      <c r="Y1291" s="20"/>
      <c r="Z1291" s="20"/>
      <c r="AA1291" s="20"/>
      <c r="AB1291" s="20"/>
      <c r="AC1291" s="20"/>
      <c r="AD1291" s="20"/>
      <c r="AE1291" s="20"/>
    </row>
    <row r="1292">
      <c r="A1292" s="20" t="str">
        <f t="shared" ref="A1292:B1292" si="1291">T1292</f>
        <v>98PCX</v>
      </c>
      <c r="B1292" s="20" t="str">
        <f t="shared" si="1291"/>
        <v>Nervous System Disorder w/ Multi-specialty Consultations</v>
      </c>
      <c r="C1292" s="20" t="str">
        <f t="shared" si="3"/>
        <v>2</v>
      </c>
      <c r="D1292" s="20" t="str">
        <f t="shared" si="4"/>
        <v>26</v>
      </c>
      <c r="E1292" s="20" t="str">
        <f t="shared" si="5"/>
        <v>26501</v>
      </c>
      <c r="F1292" s="25">
        <v>2650120.0</v>
      </c>
      <c r="G1292" s="20" t="s">
        <v>30227</v>
      </c>
      <c r="H1292" s="18" t="e">
        <v>#N/A</v>
      </c>
      <c r="I1292" s="26">
        <v>461474.0</v>
      </c>
      <c r="J1292" s="25">
        <v>1.41</v>
      </c>
      <c r="K1292" s="26">
        <v>650678.0</v>
      </c>
      <c r="L1292" s="26">
        <v>461474.0</v>
      </c>
      <c r="M1292" s="25">
        <v>1.41</v>
      </c>
      <c r="N1292" s="25">
        <v>1.0</v>
      </c>
      <c r="O1292" s="26">
        <v>650678.0</v>
      </c>
      <c r="P1292" s="18" t="e">
        <v>#N/A</v>
      </c>
      <c r="Q1292" s="18" t="e">
        <v>#N/A</v>
      </c>
      <c r="R1292" s="18" t="e">
        <v>#N/A</v>
      </c>
      <c r="S1292" s="18" t="e">
        <v>#N/A</v>
      </c>
      <c r="T1292" s="20" t="str">
        <f t="array" ref="T1292">INDEX(Sheet10!D:D,MATCH(C1292&amp;E1292,INDEX(Sheet10!A:A&amp;Sheet10!B:B,0),0))</f>
        <v>98PCX</v>
      </c>
      <c r="U1292" s="20" t="str">
        <f>VLOOKUP(T1292,Sheet10!D:E,2,FALSE)</f>
        <v>Nervous System Disorder w/ Multi-specialty Consultations</v>
      </c>
      <c r="V1292" s="20"/>
      <c r="W1292" s="20"/>
      <c r="X1292" s="20"/>
      <c r="Y1292" s="20"/>
      <c r="Z1292" s="20"/>
      <c r="AA1292" s="20"/>
      <c r="AB1292" s="20"/>
      <c r="AC1292" s="20"/>
      <c r="AD1292" s="20"/>
      <c r="AE1292" s="20"/>
    </row>
    <row r="1293">
      <c r="A1293" s="20" t="str">
        <f t="shared" ref="A1293:B1293" si="1292">T1293</f>
        <v>98PDX</v>
      </c>
      <c r="B1293" s="20" t="str">
        <f t="shared" si="1292"/>
        <v>Nervous System Disorder w/ Multi-specialty Consultations - Pre Op</v>
      </c>
      <c r="C1293" s="20" t="str">
        <f t="shared" si="3"/>
        <v>2</v>
      </c>
      <c r="D1293" s="20" t="str">
        <f t="shared" si="4"/>
        <v>26</v>
      </c>
      <c r="E1293" s="20" t="str">
        <f t="shared" si="5"/>
        <v>26502</v>
      </c>
      <c r="F1293" s="25">
        <v>2650220.0</v>
      </c>
      <c r="G1293" s="20" t="s">
        <v>30232</v>
      </c>
      <c r="H1293" s="18" t="e">
        <v>#N/A</v>
      </c>
      <c r="I1293" s="26">
        <v>461474.0</v>
      </c>
      <c r="J1293" s="25">
        <v>1.04</v>
      </c>
      <c r="K1293" s="26">
        <v>479933.0</v>
      </c>
      <c r="L1293" s="26">
        <v>461474.0</v>
      </c>
      <c r="M1293" s="25">
        <v>1.04</v>
      </c>
      <c r="N1293" s="25">
        <v>1.0</v>
      </c>
      <c r="O1293" s="26">
        <v>479933.0</v>
      </c>
      <c r="P1293" s="18" t="e">
        <v>#N/A</v>
      </c>
      <c r="Q1293" s="18" t="e">
        <v>#N/A</v>
      </c>
      <c r="R1293" s="18" t="e">
        <v>#N/A</v>
      </c>
      <c r="S1293" s="18" t="e">
        <v>#N/A</v>
      </c>
      <c r="T1293" s="20" t="str">
        <f t="array" ref="T1293">INDEX(Sheet10!D:D,MATCH(C1293&amp;E1293,INDEX(Sheet10!A:A&amp;Sheet10!B:B,0),0))</f>
        <v>98PDX</v>
      </c>
      <c r="U1293" s="20" t="str">
        <f>VLOOKUP(T1293,Sheet10!D:E,2,FALSE)</f>
        <v>Nervous System Disorder w/ Multi-specialty Consultations - Pre Op</v>
      </c>
      <c r="V1293" s="20"/>
      <c r="W1293" s="20"/>
      <c r="X1293" s="20"/>
      <c r="Y1293" s="20"/>
      <c r="Z1293" s="20"/>
      <c r="AA1293" s="20"/>
      <c r="AB1293" s="20"/>
      <c r="AC1293" s="20"/>
      <c r="AD1293" s="20"/>
      <c r="AE1293" s="20"/>
    </row>
    <row r="1294">
      <c r="A1294" s="20" t="str">
        <f t="shared" ref="A1294:B1294" si="1293">T1294</f>
        <v>~99JX</v>
      </c>
      <c r="B1294" s="20" t="str">
        <f t="shared" si="1293"/>
        <v>Nervous System Neoplasms</v>
      </c>
      <c r="C1294" s="20" t="str">
        <f t="shared" si="3"/>
        <v>2</v>
      </c>
      <c r="D1294" s="20" t="str">
        <f t="shared" si="4"/>
        <v>26</v>
      </c>
      <c r="E1294" s="20" t="str">
        <f t="shared" si="5"/>
        <v>26601</v>
      </c>
      <c r="F1294" s="25">
        <v>2660120.0</v>
      </c>
      <c r="G1294" s="20" t="s">
        <v>30240</v>
      </c>
      <c r="H1294" s="26">
        <v>182118.0</v>
      </c>
      <c r="I1294" s="26">
        <v>461474.0</v>
      </c>
      <c r="J1294" s="25">
        <v>0.94</v>
      </c>
      <c r="K1294" s="26">
        <v>433786.0</v>
      </c>
      <c r="L1294" s="26">
        <v>461474.0</v>
      </c>
      <c r="M1294" s="25">
        <v>0.94</v>
      </c>
      <c r="N1294" s="25">
        <v>0.79</v>
      </c>
      <c r="O1294" s="26">
        <v>342691.0</v>
      </c>
      <c r="P1294" s="26">
        <v>1.197647039475E12</v>
      </c>
      <c r="Q1294" s="26">
        <v>1.228237706079E12</v>
      </c>
      <c r="R1294" s="26">
        <v>3.0590666604E10</v>
      </c>
      <c r="S1294" s="27">
        <v>0.026</v>
      </c>
      <c r="T1294" s="20" t="str">
        <f t="array" ref="T1294">INDEX(Sheet10!D:D,MATCH(C1294&amp;E1294,INDEX(Sheet10!A:A&amp;Sheet10!B:B,0),0))</f>
        <v>~99JX</v>
      </c>
      <c r="U1294" s="20" t="str">
        <f>VLOOKUP(T1294,Sheet10!D:E,2,FALSE)</f>
        <v>Nervous System Neoplasms</v>
      </c>
      <c r="V1294" s="20"/>
      <c r="W1294" s="20"/>
      <c r="X1294" s="20"/>
      <c r="Y1294" s="20"/>
      <c r="Z1294" s="20"/>
      <c r="AA1294" s="20"/>
      <c r="AB1294" s="20"/>
      <c r="AC1294" s="20"/>
      <c r="AD1294" s="20"/>
      <c r="AE1294" s="20"/>
    </row>
    <row r="1295">
      <c r="A1295" s="20" t="str">
        <f t="shared" ref="A1295:B1295" si="1294">T1295</f>
        <v>99GX</v>
      </c>
      <c r="B1295" s="20" t="str">
        <f t="shared" si="1294"/>
        <v>Chronic Nervous System Disorders</v>
      </c>
      <c r="C1295" s="20" t="str">
        <f t="shared" si="3"/>
        <v>2</v>
      </c>
      <c r="D1295" s="20" t="str">
        <f t="shared" si="4"/>
        <v>26</v>
      </c>
      <c r="E1295" s="20" t="str">
        <f t="shared" si="5"/>
        <v>26602</v>
      </c>
      <c r="F1295" s="25">
        <v>2660220.0</v>
      </c>
      <c r="G1295" s="20" t="s">
        <v>30247</v>
      </c>
      <c r="H1295" s="26">
        <v>480674.0</v>
      </c>
      <c r="I1295" s="26">
        <v>461474.0</v>
      </c>
      <c r="J1295" s="25">
        <v>0.71</v>
      </c>
      <c r="K1295" s="26">
        <v>327647.0</v>
      </c>
      <c r="L1295" s="26">
        <v>461474.0</v>
      </c>
      <c r="M1295" s="25">
        <v>0.71</v>
      </c>
      <c r="N1295" s="25">
        <v>1.0</v>
      </c>
      <c r="O1295" s="26">
        <v>327647.0</v>
      </c>
      <c r="P1295" s="26">
        <v>1.74014165745E11</v>
      </c>
      <c r="Q1295" s="26">
        <v>2.19671933329E11</v>
      </c>
      <c r="R1295" s="26">
        <v>4.5657767584E10</v>
      </c>
      <c r="S1295" s="27">
        <v>0.262</v>
      </c>
      <c r="T1295" s="20" t="str">
        <f t="array" ref="T1295">INDEX(Sheet10!D:D,MATCH(C1295&amp;E1295,INDEX(Sheet10!A:A&amp;Sheet10!B:B,0),0))</f>
        <v>99GX</v>
      </c>
      <c r="U1295" s="20" t="str">
        <f>VLOOKUP(T1295,Sheet10!D:E,2,FALSE)</f>
        <v>Chronic Nervous System Disorders</v>
      </c>
      <c r="V1295" s="20"/>
      <c r="W1295" s="20"/>
      <c r="X1295" s="20"/>
      <c r="Y1295" s="20"/>
      <c r="Z1295" s="20"/>
      <c r="AA1295" s="20"/>
      <c r="AB1295" s="20"/>
      <c r="AC1295" s="20"/>
      <c r="AD1295" s="20"/>
      <c r="AE1295" s="20"/>
    </row>
    <row r="1296">
      <c r="A1296" s="20" t="str">
        <f t="shared" ref="A1296:B1296" si="1295">T1296</f>
        <v>~99GX</v>
      </c>
      <c r="B1296" s="20" t="str">
        <f t="shared" si="1295"/>
        <v>Acute Nervous System Disorders</v>
      </c>
      <c r="C1296" s="20" t="str">
        <f t="shared" si="3"/>
        <v>2</v>
      </c>
      <c r="D1296" s="20" t="str">
        <f t="shared" si="4"/>
        <v>26</v>
      </c>
      <c r="E1296" s="20" t="str">
        <f t="shared" si="5"/>
        <v>26611</v>
      </c>
      <c r="F1296" s="25">
        <v>2661120.0</v>
      </c>
      <c r="G1296" s="20" t="s">
        <v>30258</v>
      </c>
      <c r="H1296" s="26">
        <v>72278.0</v>
      </c>
      <c r="I1296" s="26">
        <v>461474.0</v>
      </c>
      <c r="J1296" s="25">
        <v>0.68</v>
      </c>
      <c r="K1296" s="26">
        <v>313802.0</v>
      </c>
      <c r="L1296" s="26">
        <v>461474.0</v>
      </c>
      <c r="M1296" s="25">
        <v>0.68</v>
      </c>
      <c r="N1296" s="25">
        <v>1.0</v>
      </c>
      <c r="O1296" s="26">
        <v>313802.0</v>
      </c>
      <c r="P1296" s="26">
        <v>1.52601918E10</v>
      </c>
      <c r="Q1296" s="26">
        <v>2.2690981153E10</v>
      </c>
      <c r="R1296" s="26">
        <v>7.430789353E9</v>
      </c>
      <c r="S1296" s="27">
        <v>0.487</v>
      </c>
      <c r="T1296" s="20" t="str">
        <f t="array" ref="T1296">INDEX(Sheet10!D:D,MATCH(C1296&amp;E1296,INDEX(Sheet10!A:A&amp;Sheet10!B:B,0),0))</f>
        <v>~99GX</v>
      </c>
      <c r="U1296" s="20" t="str">
        <f>VLOOKUP(T1296,Sheet10!D:E,2,FALSE)</f>
        <v>Acute Nervous System Disorders</v>
      </c>
      <c r="V1296" s="20"/>
      <c r="W1296" s="20"/>
      <c r="X1296" s="20"/>
      <c r="Y1296" s="20"/>
      <c r="Z1296" s="20"/>
      <c r="AA1296" s="20"/>
      <c r="AB1296" s="20"/>
      <c r="AC1296" s="20"/>
      <c r="AD1296" s="20"/>
      <c r="AE1296" s="20"/>
    </row>
    <row r="1297">
      <c r="A1297" s="20" t="str">
        <f t="shared" ref="A1297:B1297" si="1296">T1297</f>
        <v>~99GX</v>
      </c>
      <c r="B1297" s="20" t="str">
        <f t="shared" si="1296"/>
        <v>Acute Nervous System Disorders</v>
      </c>
      <c r="C1297" s="20" t="str">
        <f t="shared" si="3"/>
        <v>2</v>
      </c>
      <c r="D1297" s="20" t="str">
        <f t="shared" si="4"/>
        <v>26</v>
      </c>
      <c r="E1297" s="20" t="str">
        <f t="shared" si="5"/>
        <v>26612</v>
      </c>
      <c r="F1297" s="25">
        <v>2661220.0</v>
      </c>
      <c r="G1297" s="20" t="s">
        <v>30273</v>
      </c>
      <c r="H1297" s="26">
        <v>248986.0</v>
      </c>
      <c r="I1297" s="26">
        <v>461474.0</v>
      </c>
      <c r="J1297" s="25">
        <v>0.53</v>
      </c>
      <c r="K1297" s="26">
        <v>244581.0</v>
      </c>
      <c r="L1297" s="26">
        <v>461474.0</v>
      </c>
      <c r="M1297" s="25">
        <v>0.53</v>
      </c>
      <c r="N1297" s="25">
        <v>1.0</v>
      </c>
      <c r="O1297" s="26">
        <v>244581.0</v>
      </c>
      <c r="P1297" s="26">
        <v>5.27210825E10</v>
      </c>
      <c r="Q1297" s="26">
        <v>6.0928209171E10</v>
      </c>
      <c r="R1297" s="26">
        <v>8.207126671E9</v>
      </c>
      <c r="S1297" s="27">
        <v>0.156</v>
      </c>
      <c r="T1297" s="20" t="str">
        <f t="array" ref="T1297">INDEX(Sheet10!D:D,MATCH(C1297&amp;E1297,INDEX(Sheet10!A:A&amp;Sheet10!B:B,0),0))</f>
        <v>~99GX</v>
      </c>
      <c r="U1297" s="20" t="str">
        <f>VLOOKUP(T1297,Sheet10!D:E,2,FALSE)</f>
        <v>Acute Nervous System Disorders</v>
      </c>
      <c r="V1297" s="20"/>
      <c r="W1297" s="20"/>
      <c r="X1297" s="20"/>
      <c r="Y1297" s="20"/>
      <c r="Z1297" s="20"/>
      <c r="AA1297" s="20"/>
      <c r="AB1297" s="20"/>
      <c r="AC1297" s="20"/>
      <c r="AD1297" s="20"/>
      <c r="AE1297" s="20"/>
    </row>
    <row r="1298">
      <c r="A1298" s="20" t="str">
        <f t="shared" ref="A1298:B1298" si="1297">T1298</f>
        <v>P27KC</v>
      </c>
      <c r="B1298" s="20" t="str">
        <f t="shared" si="1297"/>
        <v>Major Biopsy for Myeloproliferative Diseases</v>
      </c>
      <c r="C1298" s="20" t="str">
        <f t="shared" si="3"/>
        <v>2</v>
      </c>
      <c r="D1298" s="20" t="str">
        <f t="shared" si="4"/>
        <v>27</v>
      </c>
      <c r="E1298" s="20" t="str">
        <f t="shared" si="5"/>
        <v>27011</v>
      </c>
      <c r="F1298" s="25">
        <v>2701120.0</v>
      </c>
      <c r="G1298" s="20" t="s">
        <v>30284</v>
      </c>
      <c r="H1298" s="25">
        <v>167.0</v>
      </c>
      <c r="I1298" s="26">
        <v>461474.0</v>
      </c>
      <c r="J1298" s="25">
        <v>3.91</v>
      </c>
      <c r="K1298" s="26">
        <v>1804363.0</v>
      </c>
      <c r="L1298" s="26">
        <v>461474.0</v>
      </c>
      <c r="M1298" s="25">
        <v>3.91</v>
      </c>
      <c r="N1298" s="25">
        <v>1.4</v>
      </c>
      <c r="O1298" s="26">
        <v>2526109.0</v>
      </c>
      <c r="P1298" s="26">
        <v>4.232818E8</v>
      </c>
      <c r="Q1298" s="26">
        <v>4.21860149E8</v>
      </c>
      <c r="R1298" s="26">
        <v>-1421651.0</v>
      </c>
      <c r="S1298" s="27">
        <v>-0.003</v>
      </c>
      <c r="T1298" s="20" t="str">
        <f t="array" ref="T1298">INDEX(Sheet10!D:D,MATCH(C1298&amp;E1298,INDEX(Sheet10!A:A&amp;Sheet10!B:B,0),0))</f>
        <v>P27KC</v>
      </c>
      <c r="U1298" s="20" t="str">
        <f>VLOOKUP(T1298,Sheet10!D:E,2,FALSE)</f>
        <v>Major Biopsy for Myeloproliferative Diseases</v>
      </c>
      <c r="V1298" s="20"/>
      <c r="W1298" s="20"/>
      <c r="X1298" s="20"/>
      <c r="Y1298" s="20"/>
      <c r="Z1298" s="20"/>
      <c r="AA1298" s="20"/>
      <c r="AB1298" s="20"/>
      <c r="AC1298" s="20"/>
      <c r="AD1298" s="20"/>
      <c r="AE1298" s="20"/>
    </row>
    <row r="1299">
      <c r="A1299" s="20" t="str">
        <f t="shared" ref="A1299:B1299" si="1298">T1299</f>
        <v>P27KD</v>
      </c>
      <c r="B1299" s="20" t="str">
        <f t="shared" si="1298"/>
        <v>Moderate Biopsy for Myeloproliferative Diseases</v>
      </c>
      <c r="C1299" s="20" t="str">
        <f t="shared" si="3"/>
        <v>2</v>
      </c>
      <c r="D1299" s="20" t="str">
        <f t="shared" si="4"/>
        <v>27</v>
      </c>
      <c r="E1299" s="20" t="str">
        <f t="shared" si="5"/>
        <v>27031</v>
      </c>
      <c r="F1299" s="25">
        <v>2703120.0</v>
      </c>
      <c r="G1299" s="20" t="s">
        <v>30292</v>
      </c>
      <c r="H1299" s="26">
        <v>2998.0</v>
      </c>
      <c r="I1299" s="26">
        <v>461474.0</v>
      </c>
      <c r="J1299" s="25">
        <v>2.44</v>
      </c>
      <c r="K1299" s="26">
        <v>1125997.0</v>
      </c>
      <c r="L1299" s="26">
        <v>461474.0</v>
      </c>
      <c r="M1299" s="25">
        <v>2.44</v>
      </c>
      <c r="N1299" s="25">
        <v>1.18</v>
      </c>
      <c r="O1299" s="26">
        <v>1328676.0</v>
      </c>
      <c r="P1299" s="26">
        <v>3.9881533E9</v>
      </c>
      <c r="Q1299" s="26">
        <v>3.983370471E9</v>
      </c>
      <c r="R1299" s="26">
        <v>-4782829.0</v>
      </c>
      <c r="S1299" s="27">
        <v>-0.001</v>
      </c>
      <c r="T1299" s="20" t="str">
        <f t="array" ref="T1299">INDEX(Sheet10!D:D,MATCH(C1299&amp;E1299,INDEX(Sheet10!A:A&amp;Sheet10!B:B,0),0))</f>
        <v>P27KD</v>
      </c>
      <c r="U1299" s="20" t="str">
        <f>VLOOKUP(T1299,Sheet10!D:E,2,FALSE)</f>
        <v>Moderate Biopsy for Myeloproliferative Diseases</v>
      </c>
      <c r="V1299" s="20"/>
      <c r="W1299" s="20"/>
      <c r="X1299" s="20"/>
      <c r="Y1299" s="20"/>
      <c r="Z1299" s="20"/>
      <c r="AA1299" s="20"/>
      <c r="AB1299" s="20"/>
      <c r="AC1299" s="20"/>
      <c r="AD1299" s="20"/>
      <c r="AE1299" s="20"/>
    </row>
    <row r="1300">
      <c r="A1300" s="20" t="str">
        <f t="shared" ref="A1300:B1300" si="1299">T1300</f>
        <v>P27KE</v>
      </c>
      <c r="B1300" s="20" t="str">
        <f t="shared" si="1299"/>
        <v>Minor Biopsy for Myeloproliferative Diseases</v>
      </c>
      <c r="C1300" s="20" t="str">
        <f t="shared" si="3"/>
        <v>2</v>
      </c>
      <c r="D1300" s="20" t="str">
        <f t="shared" si="4"/>
        <v>27</v>
      </c>
      <c r="E1300" s="20" t="str">
        <f t="shared" si="5"/>
        <v>27041</v>
      </c>
      <c r="F1300" s="25">
        <v>2704120.0</v>
      </c>
      <c r="G1300" s="20" t="s">
        <v>30301</v>
      </c>
      <c r="H1300" s="26">
        <v>2532.0</v>
      </c>
      <c r="I1300" s="26">
        <v>461474.0</v>
      </c>
      <c r="J1300" s="25">
        <v>1.2</v>
      </c>
      <c r="K1300" s="26">
        <v>553769.0</v>
      </c>
      <c r="L1300" s="26">
        <v>461474.0</v>
      </c>
      <c r="M1300" s="25">
        <v>1.2</v>
      </c>
      <c r="N1300" s="25">
        <v>1.03</v>
      </c>
      <c r="O1300" s="26">
        <v>570382.0</v>
      </c>
      <c r="P1300" s="26">
        <v>1.4498542E9</v>
      </c>
      <c r="Q1300" s="26">
        <v>1.44420688E9</v>
      </c>
      <c r="R1300" s="26">
        <v>-5647320.0</v>
      </c>
      <c r="S1300" s="27">
        <v>-0.004</v>
      </c>
      <c r="T1300" s="20" t="str">
        <f t="array" ref="T1300">INDEX(Sheet10!D:D,MATCH(C1300&amp;E1300,INDEX(Sheet10!A:A&amp;Sheet10!B:B,0),0))</f>
        <v>P27KE</v>
      </c>
      <c r="U1300" s="20" t="str">
        <f>VLOOKUP(T1300,Sheet10!D:E,2,FALSE)</f>
        <v>Minor Biopsy for Myeloproliferative Diseases</v>
      </c>
      <c r="V1300" s="20"/>
      <c r="W1300" s="20"/>
      <c r="X1300" s="20"/>
      <c r="Y1300" s="20"/>
      <c r="Z1300" s="20"/>
      <c r="AA1300" s="20"/>
      <c r="AB1300" s="20"/>
      <c r="AC1300" s="20"/>
      <c r="AD1300" s="20"/>
      <c r="AE1300" s="20"/>
    </row>
    <row r="1301">
      <c r="A1301" s="20" t="str">
        <f t="shared" ref="A1301:B1301" si="1300">T1301</f>
        <v>98PCX</v>
      </c>
      <c r="B1301" s="20" t="str">
        <f t="shared" si="1300"/>
        <v>Nervous System Disorder w/ Multi-specialty Consultations</v>
      </c>
      <c r="C1301" s="20" t="str">
        <f t="shared" si="3"/>
        <v>2</v>
      </c>
      <c r="D1301" s="20" t="str">
        <f t="shared" si="4"/>
        <v>27</v>
      </c>
      <c r="E1301" s="20" t="str">
        <f t="shared" si="5"/>
        <v>27501</v>
      </c>
      <c r="F1301" s="25">
        <v>2750120.0</v>
      </c>
      <c r="G1301" s="20" t="s">
        <v>30307</v>
      </c>
      <c r="H1301" s="18" t="e">
        <v>#N/A</v>
      </c>
      <c r="I1301" s="26">
        <v>461474.0</v>
      </c>
      <c r="J1301" s="25">
        <v>1.54</v>
      </c>
      <c r="K1301" s="26">
        <v>710670.0</v>
      </c>
      <c r="L1301" s="26">
        <v>461474.0</v>
      </c>
      <c r="M1301" s="25">
        <v>1.54</v>
      </c>
      <c r="N1301" s="25">
        <v>1.0</v>
      </c>
      <c r="O1301" s="26">
        <v>710670.0</v>
      </c>
      <c r="P1301" s="18" t="e">
        <v>#N/A</v>
      </c>
      <c r="Q1301" s="18" t="e">
        <v>#N/A</v>
      </c>
      <c r="R1301" s="18" t="e">
        <v>#N/A</v>
      </c>
      <c r="S1301" s="18" t="e">
        <v>#N/A</v>
      </c>
      <c r="T1301" s="20" t="str">
        <f t="array" ref="T1301">INDEX(Sheet10!D:D,MATCH(C1301&amp;E1301,INDEX(Sheet10!A:A&amp;Sheet10!B:B,0),0))</f>
        <v>98PCX</v>
      </c>
      <c r="U1301" s="20" t="str">
        <f>VLOOKUP(T1301,Sheet10!D:E,2,FALSE)</f>
        <v>Nervous System Disorder w/ Multi-specialty Consultations</v>
      </c>
      <c r="V1301" s="20"/>
      <c r="W1301" s="20"/>
      <c r="X1301" s="20"/>
      <c r="Y1301" s="20"/>
      <c r="Z1301" s="20"/>
      <c r="AA1301" s="20"/>
      <c r="AB1301" s="20"/>
      <c r="AC1301" s="20"/>
      <c r="AD1301" s="20"/>
      <c r="AE1301" s="20"/>
    </row>
    <row r="1302">
      <c r="A1302" s="20" t="str">
        <f t="shared" ref="A1302:B1302" si="1301">T1302</f>
        <v>98PDX</v>
      </c>
      <c r="B1302" s="20" t="str">
        <f t="shared" si="1301"/>
        <v>Nervous System Disorder w/ Multi-specialty Consultations - Pre Op</v>
      </c>
      <c r="C1302" s="20" t="str">
        <f t="shared" si="3"/>
        <v>2</v>
      </c>
      <c r="D1302" s="20" t="str">
        <f t="shared" si="4"/>
        <v>27</v>
      </c>
      <c r="E1302" s="20" t="str">
        <f t="shared" si="5"/>
        <v>27502</v>
      </c>
      <c r="F1302" s="25">
        <v>2750220.0</v>
      </c>
      <c r="G1302" s="20" t="s">
        <v>30313</v>
      </c>
      <c r="H1302" s="18" t="e">
        <v>#N/A</v>
      </c>
      <c r="I1302" s="26">
        <v>461474.0</v>
      </c>
      <c r="J1302" s="25">
        <v>1.06</v>
      </c>
      <c r="K1302" s="26">
        <v>489162.0</v>
      </c>
      <c r="L1302" s="26">
        <v>461474.0</v>
      </c>
      <c r="M1302" s="25">
        <v>1.06</v>
      </c>
      <c r="N1302" s="25">
        <v>1.0</v>
      </c>
      <c r="O1302" s="26">
        <v>489162.0</v>
      </c>
      <c r="P1302" s="18" t="e">
        <v>#N/A</v>
      </c>
      <c r="Q1302" s="18" t="e">
        <v>#N/A</v>
      </c>
      <c r="R1302" s="18" t="e">
        <v>#N/A</v>
      </c>
      <c r="S1302" s="18" t="e">
        <v>#N/A</v>
      </c>
      <c r="T1302" s="20" t="str">
        <f t="array" ref="T1302">INDEX(Sheet10!D:D,MATCH(C1302&amp;E1302,INDEX(Sheet10!A:A&amp;Sheet10!B:B,0),0))</f>
        <v>98PDX</v>
      </c>
      <c r="U1302" s="20" t="str">
        <f>VLOOKUP(T1302,Sheet10!D:E,2,FALSE)</f>
        <v>Nervous System Disorder w/ Multi-specialty Consultations - Pre Op</v>
      </c>
      <c r="V1302" s="20"/>
      <c r="W1302" s="20"/>
      <c r="X1302" s="20"/>
      <c r="Y1302" s="20"/>
      <c r="Z1302" s="20"/>
      <c r="AA1302" s="20"/>
      <c r="AB1302" s="20"/>
      <c r="AC1302" s="20"/>
      <c r="AD1302" s="20"/>
      <c r="AE1302" s="20"/>
    </row>
    <row r="1303">
      <c r="A1303" s="20" t="str">
        <f t="shared" ref="A1303:B1303" si="1302">T1303</f>
        <v>~99JX</v>
      </c>
      <c r="B1303" s="20" t="str">
        <f t="shared" si="1302"/>
        <v>Nervous System Neoplasms</v>
      </c>
      <c r="C1303" s="20" t="str">
        <f t="shared" si="3"/>
        <v>2</v>
      </c>
      <c r="D1303" s="20" t="str">
        <f t="shared" si="4"/>
        <v>27</v>
      </c>
      <c r="E1303" s="20" t="str">
        <f t="shared" si="5"/>
        <v>27611</v>
      </c>
      <c r="F1303" s="25">
        <v>2761120.0</v>
      </c>
      <c r="G1303" s="20" t="s">
        <v>30319</v>
      </c>
      <c r="H1303" s="26">
        <v>101066.0</v>
      </c>
      <c r="I1303" s="26">
        <v>461474.0</v>
      </c>
      <c r="J1303" s="25">
        <v>0.91</v>
      </c>
      <c r="K1303" s="26">
        <v>419941.0</v>
      </c>
      <c r="L1303" s="26">
        <v>461474.0</v>
      </c>
      <c r="M1303" s="25">
        <v>0.91</v>
      </c>
      <c r="N1303" s="25">
        <v>1.0</v>
      </c>
      <c r="O1303" s="26">
        <v>419941.0</v>
      </c>
      <c r="P1303" s="26">
        <v>3.07745736E10</v>
      </c>
      <c r="Q1303" s="26">
        <v>4.2558927414E10</v>
      </c>
      <c r="R1303" s="26">
        <v>1.1784353814E10</v>
      </c>
      <c r="S1303" s="27">
        <v>0.383</v>
      </c>
      <c r="T1303" s="20" t="str">
        <f t="array" ref="T1303">INDEX(Sheet10!D:D,MATCH(C1303&amp;E1303,INDEX(Sheet10!A:A&amp;Sheet10!B:B,0),0))</f>
        <v>~99JX</v>
      </c>
      <c r="U1303" s="20" t="str">
        <f>VLOOKUP(T1303,Sheet10!D:E,2,FALSE)</f>
        <v>Nervous System Neoplasms</v>
      </c>
      <c r="V1303" s="20"/>
      <c r="W1303" s="20"/>
      <c r="X1303" s="20"/>
      <c r="Y1303" s="20"/>
      <c r="Z1303" s="20"/>
      <c r="AA1303" s="20"/>
      <c r="AB1303" s="20"/>
      <c r="AC1303" s="20"/>
      <c r="AD1303" s="20"/>
      <c r="AE1303" s="20"/>
    </row>
    <row r="1304">
      <c r="A1304" s="20" t="str">
        <f t="shared" ref="A1304:B1304" si="1303">T1304</f>
        <v>99JX</v>
      </c>
      <c r="B1304" s="20" t="str">
        <f t="shared" si="1303"/>
        <v>Nervous System Neoplasms - Follow Up</v>
      </c>
      <c r="C1304" s="20" t="str">
        <f t="shared" si="3"/>
        <v>2</v>
      </c>
      <c r="D1304" s="20" t="str">
        <f t="shared" si="4"/>
        <v>27</v>
      </c>
      <c r="E1304" s="20" t="str">
        <f t="shared" si="5"/>
        <v>27612</v>
      </c>
      <c r="F1304" s="25">
        <v>2761220.0</v>
      </c>
      <c r="G1304" s="20" t="s">
        <v>30325</v>
      </c>
      <c r="H1304" s="26">
        <v>336857.0</v>
      </c>
      <c r="I1304" s="26">
        <v>461474.0</v>
      </c>
      <c r="J1304" s="25">
        <v>0.45</v>
      </c>
      <c r="K1304" s="26">
        <v>207663.0</v>
      </c>
      <c r="L1304" s="26">
        <v>461474.0</v>
      </c>
      <c r="M1304" s="25">
        <v>0.45</v>
      </c>
      <c r="N1304" s="25">
        <v>1.43</v>
      </c>
      <c r="O1304" s="26">
        <v>296959.0</v>
      </c>
      <c r="P1304" s="26">
        <v>9.99052814E10</v>
      </c>
      <c r="Q1304" s="26">
        <v>1.00106622412E11</v>
      </c>
      <c r="R1304" s="26">
        <v>2.01341012E8</v>
      </c>
      <c r="S1304" s="27">
        <v>0.002</v>
      </c>
      <c r="T1304" s="20" t="str">
        <f t="array" ref="T1304">INDEX(Sheet10!D:D,MATCH(C1304&amp;E1304,INDEX(Sheet10!A:A&amp;Sheet10!B:B,0),0))</f>
        <v>99JX</v>
      </c>
      <c r="U1304" s="20" t="str">
        <f>VLOOKUP(T1304,Sheet10!D:E,2,FALSE)</f>
        <v>Nervous System Neoplasms - Follow Up</v>
      </c>
      <c r="V1304" s="20"/>
      <c r="W1304" s="20"/>
      <c r="X1304" s="20"/>
      <c r="Y1304" s="20"/>
      <c r="Z1304" s="20"/>
      <c r="AA1304" s="20"/>
      <c r="AB1304" s="20"/>
      <c r="AC1304" s="20"/>
      <c r="AD1304" s="20"/>
      <c r="AE1304" s="20"/>
    </row>
    <row r="1305">
      <c r="A1305" s="20" t="str">
        <f t="shared" ref="A1305:B1305" si="1304">T1305</f>
        <v>98PCX</v>
      </c>
      <c r="B1305" s="20" t="str">
        <f t="shared" si="1304"/>
        <v>Nervous System Disorder w/ Multi-specialty Consultations</v>
      </c>
      <c r="C1305" s="20" t="str">
        <f t="shared" si="3"/>
        <v>2</v>
      </c>
      <c r="D1305" s="20" t="str">
        <f t="shared" si="4"/>
        <v>28</v>
      </c>
      <c r="E1305" s="20" t="str">
        <f t="shared" si="5"/>
        <v>28501</v>
      </c>
      <c r="F1305" s="25">
        <v>2850120.0</v>
      </c>
      <c r="G1305" s="20" t="s">
        <v>30329</v>
      </c>
      <c r="H1305" s="18" t="e">
        <v>#N/A</v>
      </c>
      <c r="I1305" s="26">
        <v>461474.0</v>
      </c>
      <c r="J1305" s="25">
        <v>1.17</v>
      </c>
      <c r="K1305" s="26">
        <v>539925.0</v>
      </c>
      <c r="L1305" s="26">
        <v>461474.0</v>
      </c>
      <c r="M1305" s="25">
        <v>1.17</v>
      </c>
      <c r="N1305" s="25">
        <v>1.0</v>
      </c>
      <c r="O1305" s="26">
        <v>539925.0</v>
      </c>
      <c r="P1305" s="18" t="e">
        <v>#N/A</v>
      </c>
      <c r="Q1305" s="18" t="e">
        <v>#N/A</v>
      </c>
      <c r="R1305" s="18" t="e">
        <v>#N/A</v>
      </c>
      <c r="S1305" s="18" t="e">
        <v>#N/A</v>
      </c>
      <c r="T1305" s="20" t="str">
        <f t="array" ref="T1305">INDEX(Sheet10!D:D,MATCH(C1305&amp;E1305,INDEX(Sheet10!A:A&amp;Sheet10!B:B,0),0))</f>
        <v>98PCX</v>
      </c>
      <c r="U1305" s="20" t="str">
        <f>VLOOKUP(T1305,Sheet10!D:E,2,FALSE)</f>
        <v>Nervous System Disorder w/ Multi-specialty Consultations</v>
      </c>
      <c r="V1305" s="20"/>
      <c r="W1305" s="20"/>
      <c r="X1305" s="20"/>
      <c r="Y1305" s="20"/>
      <c r="Z1305" s="20"/>
      <c r="AA1305" s="20"/>
      <c r="AB1305" s="20"/>
      <c r="AC1305" s="20"/>
      <c r="AD1305" s="20"/>
      <c r="AE1305" s="20"/>
    </row>
    <row r="1306">
      <c r="A1306" s="20" t="str">
        <f t="shared" ref="A1306:B1306" si="1305">T1306</f>
        <v>98PDX</v>
      </c>
      <c r="B1306" s="20" t="str">
        <f t="shared" si="1305"/>
        <v>Nervous System Disorder w/ Multi-specialty Consultations - Pre Op</v>
      </c>
      <c r="C1306" s="20" t="str">
        <f t="shared" si="3"/>
        <v>2</v>
      </c>
      <c r="D1306" s="20" t="str">
        <f t="shared" si="4"/>
        <v>28</v>
      </c>
      <c r="E1306" s="20" t="str">
        <f t="shared" si="5"/>
        <v>28502</v>
      </c>
      <c r="F1306" s="25">
        <v>2850220.0</v>
      </c>
      <c r="G1306" s="20" t="s">
        <v>30335</v>
      </c>
      <c r="H1306" s="18" t="e">
        <v>#N/A</v>
      </c>
      <c r="I1306" s="26">
        <v>461474.0</v>
      </c>
      <c r="J1306" s="25">
        <v>0.97</v>
      </c>
      <c r="K1306" s="26">
        <v>447630.0</v>
      </c>
      <c r="L1306" s="26">
        <v>461474.0</v>
      </c>
      <c r="M1306" s="25">
        <v>0.97</v>
      </c>
      <c r="N1306" s="25">
        <v>1.0</v>
      </c>
      <c r="O1306" s="26">
        <v>447630.0</v>
      </c>
      <c r="P1306" s="18" t="e">
        <v>#N/A</v>
      </c>
      <c r="Q1306" s="18" t="e">
        <v>#N/A</v>
      </c>
      <c r="R1306" s="18" t="e">
        <v>#N/A</v>
      </c>
      <c r="S1306" s="18" t="e">
        <v>#N/A</v>
      </c>
      <c r="T1306" s="20" t="str">
        <f t="array" ref="T1306">INDEX(Sheet10!D:D,MATCH(C1306&amp;E1306,INDEX(Sheet10!A:A&amp;Sheet10!B:B,0),0))</f>
        <v>98PDX</v>
      </c>
      <c r="U1306" s="20" t="str">
        <f>VLOOKUP(T1306,Sheet10!D:E,2,FALSE)</f>
        <v>Nervous System Disorder w/ Multi-specialty Consultations - Pre Op</v>
      </c>
      <c r="V1306" s="20"/>
      <c r="W1306" s="20"/>
      <c r="X1306" s="20"/>
      <c r="Y1306" s="20"/>
      <c r="Z1306" s="20"/>
      <c r="AA1306" s="20"/>
      <c r="AB1306" s="20"/>
      <c r="AC1306" s="20"/>
      <c r="AD1306" s="20"/>
      <c r="AE1306" s="20"/>
    </row>
    <row r="1307">
      <c r="A1307" s="20" t="str">
        <f t="shared" ref="A1307:B1307" si="1306">T1307</f>
        <v>~99JX</v>
      </c>
      <c r="B1307" s="20" t="str">
        <f t="shared" si="1306"/>
        <v>Nervous System Neoplasms</v>
      </c>
      <c r="C1307" s="20" t="str">
        <f t="shared" si="3"/>
        <v>2</v>
      </c>
      <c r="D1307" s="20" t="str">
        <f t="shared" si="4"/>
        <v>28</v>
      </c>
      <c r="E1307" s="20" t="str">
        <f t="shared" si="5"/>
        <v>28601</v>
      </c>
      <c r="F1307" s="25">
        <v>2860120.0</v>
      </c>
      <c r="G1307" s="20" t="s">
        <v>30340</v>
      </c>
      <c r="H1307" s="26">
        <v>48664.0</v>
      </c>
      <c r="I1307" s="26">
        <v>461474.0</v>
      </c>
      <c r="J1307" s="25">
        <v>0.65</v>
      </c>
      <c r="K1307" s="26">
        <v>299958.0</v>
      </c>
      <c r="L1307" s="26">
        <v>461474.0</v>
      </c>
      <c r="M1307" s="25">
        <v>0.65</v>
      </c>
      <c r="N1307" s="25">
        <v>1.0</v>
      </c>
      <c r="O1307" s="26">
        <v>299958.0</v>
      </c>
      <c r="P1307" s="26">
        <v>1.298669091E10</v>
      </c>
      <c r="Q1307" s="26">
        <v>1.4598157762E10</v>
      </c>
      <c r="R1307" s="26">
        <v>1.611466852E9</v>
      </c>
      <c r="S1307" s="27">
        <v>0.124</v>
      </c>
      <c r="T1307" s="20" t="str">
        <f t="array" ref="T1307">INDEX(Sheet10!D:D,MATCH(C1307&amp;E1307,INDEX(Sheet10!A:A&amp;Sheet10!B:B,0),0))</f>
        <v>~99JX</v>
      </c>
      <c r="U1307" s="20" t="str">
        <f>VLOOKUP(T1307,Sheet10!D:E,2,FALSE)</f>
        <v>Nervous System Neoplasms</v>
      </c>
      <c r="V1307" s="20"/>
      <c r="W1307" s="20"/>
      <c r="X1307" s="20"/>
      <c r="Y1307" s="20"/>
      <c r="Z1307" s="20"/>
      <c r="AA1307" s="20"/>
      <c r="AB1307" s="20"/>
      <c r="AC1307" s="20"/>
      <c r="AD1307" s="20"/>
      <c r="AE1307" s="20"/>
    </row>
    <row r="1308">
      <c r="A1308" s="20" t="str">
        <f t="shared" ref="A1308:B1308" si="1307">T1308</f>
        <v>99GX</v>
      </c>
      <c r="B1308" s="20" t="str">
        <f t="shared" si="1307"/>
        <v>Chronic Nervous System Disorders</v>
      </c>
      <c r="C1308" s="20" t="str">
        <f t="shared" si="3"/>
        <v>2</v>
      </c>
      <c r="D1308" s="20" t="str">
        <f t="shared" si="4"/>
        <v>28</v>
      </c>
      <c r="E1308" s="20" t="str">
        <f t="shared" si="5"/>
        <v>28602</v>
      </c>
      <c r="F1308" s="25">
        <v>2860220.0</v>
      </c>
      <c r="G1308" s="20" t="s">
        <v>30349</v>
      </c>
      <c r="H1308" s="26">
        <v>552163.0</v>
      </c>
      <c r="I1308" s="26">
        <v>461474.0</v>
      </c>
      <c r="J1308" s="25">
        <v>0.55</v>
      </c>
      <c r="K1308" s="26">
        <v>253811.0</v>
      </c>
      <c r="L1308" s="26">
        <v>461474.0</v>
      </c>
      <c r="M1308" s="25">
        <v>0.55</v>
      </c>
      <c r="N1308" s="25">
        <v>1.0</v>
      </c>
      <c r="O1308" s="26">
        <v>253811.0</v>
      </c>
      <c r="P1308" s="26">
        <v>1.25598185E11</v>
      </c>
      <c r="Q1308" s="26">
        <v>1.40146871112E11</v>
      </c>
      <c r="R1308" s="26">
        <v>1.4548686112E10</v>
      </c>
      <c r="S1308" s="27">
        <v>0.116</v>
      </c>
      <c r="T1308" s="20" t="str">
        <f t="array" ref="T1308">INDEX(Sheet10!D:D,MATCH(C1308&amp;E1308,INDEX(Sheet10!A:A&amp;Sheet10!B:B,0),0))</f>
        <v>99GX</v>
      </c>
      <c r="U1308" s="20" t="str">
        <f>VLOOKUP(T1308,Sheet10!D:E,2,FALSE)</f>
        <v>Chronic Nervous System Disorders</v>
      </c>
      <c r="V1308" s="20"/>
      <c r="W1308" s="20"/>
      <c r="X1308" s="20"/>
      <c r="Y1308" s="20"/>
      <c r="Z1308" s="20"/>
      <c r="AA1308" s="20"/>
      <c r="AB1308" s="20"/>
      <c r="AC1308" s="20"/>
      <c r="AD1308" s="20"/>
      <c r="AE1308" s="20"/>
    </row>
    <row r="1309">
      <c r="A1309" s="20" t="str">
        <f t="shared" ref="A1309:B1309" si="1308">T1309</f>
        <v>~99GX</v>
      </c>
      <c r="B1309" s="20" t="str">
        <f t="shared" si="1308"/>
        <v>Acute Nervous System Disorders</v>
      </c>
      <c r="C1309" s="20" t="str">
        <f t="shared" si="3"/>
        <v>2</v>
      </c>
      <c r="D1309" s="20" t="str">
        <f t="shared" si="4"/>
        <v>28</v>
      </c>
      <c r="E1309" s="20" t="str">
        <f t="shared" si="5"/>
        <v>28611</v>
      </c>
      <c r="F1309" s="25">
        <v>2861120.0</v>
      </c>
      <c r="G1309" s="20" t="s">
        <v>30364</v>
      </c>
      <c r="H1309" s="26">
        <v>1150776.0</v>
      </c>
      <c r="I1309" s="26">
        <v>461474.0</v>
      </c>
      <c r="J1309" s="25">
        <v>0.58</v>
      </c>
      <c r="K1309" s="26">
        <v>267655.0</v>
      </c>
      <c r="L1309" s="26">
        <v>461474.0</v>
      </c>
      <c r="M1309" s="25">
        <v>0.58</v>
      </c>
      <c r="N1309" s="25">
        <v>1.0</v>
      </c>
      <c r="O1309" s="26">
        <v>267655.0</v>
      </c>
      <c r="P1309" s="26">
        <v>2.4583005258E11</v>
      </c>
      <c r="Q1309" s="26">
        <v>3.08022335076E11</v>
      </c>
      <c r="R1309" s="26">
        <v>6.2192282496E10</v>
      </c>
      <c r="S1309" s="27">
        <v>0.253</v>
      </c>
      <c r="T1309" s="20" t="str">
        <f t="array" ref="T1309">INDEX(Sheet10!D:D,MATCH(C1309&amp;E1309,INDEX(Sheet10!A:A&amp;Sheet10!B:B,0),0))</f>
        <v>~99GX</v>
      </c>
      <c r="U1309" s="20" t="str">
        <f>VLOOKUP(T1309,Sheet10!D:E,2,FALSE)</f>
        <v>Acute Nervous System Disorders</v>
      </c>
      <c r="V1309" s="20"/>
      <c r="W1309" s="20"/>
      <c r="X1309" s="20"/>
      <c r="Y1309" s="20"/>
      <c r="Z1309" s="20"/>
      <c r="AA1309" s="20"/>
      <c r="AB1309" s="20"/>
      <c r="AC1309" s="20"/>
      <c r="AD1309" s="20"/>
      <c r="AE1309" s="20"/>
    </row>
    <row r="1310">
      <c r="A1310" s="20" t="str">
        <f t="shared" ref="A1310:B1310" si="1309">T1310</f>
        <v>~99GX</v>
      </c>
      <c r="B1310" s="20" t="str">
        <f t="shared" si="1309"/>
        <v>Acute Nervous System Disorders</v>
      </c>
      <c r="C1310" s="20" t="str">
        <f t="shared" si="3"/>
        <v>2</v>
      </c>
      <c r="D1310" s="20" t="str">
        <f t="shared" si="4"/>
        <v>28</v>
      </c>
      <c r="E1310" s="20" t="str">
        <f t="shared" si="5"/>
        <v>28612</v>
      </c>
      <c r="F1310" s="25">
        <v>2861220.0</v>
      </c>
      <c r="G1310" s="20" t="s">
        <v>30380</v>
      </c>
      <c r="H1310" s="26">
        <v>732842.0</v>
      </c>
      <c r="I1310" s="26">
        <v>461474.0</v>
      </c>
      <c r="J1310" s="25">
        <v>0.49</v>
      </c>
      <c r="K1310" s="26">
        <v>226122.0</v>
      </c>
      <c r="L1310" s="26">
        <v>461474.0</v>
      </c>
      <c r="M1310" s="25">
        <v>0.49</v>
      </c>
      <c r="N1310" s="25">
        <v>1.0</v>
      </c>
      <c r="O1310" s="26">
        <v>226122.0</v>
      </c>
      <c r="P1310" s="26">
        <v>1.496806792E11</v>
      </c>
      <c r="Q1310" s="26">
        <v>1.65727847034E11</v>
      </c>
      <c r="R1310" s="26">
        <v>1.6047167834E10</v>
      </c>
      <c r="S1310" s="27">
        <v>0.107</v>
      </c>
      <c r="T1310" s="20" t="str">
        <f t="array" ref="T1310">INDEX(Sheet10!D:D,MATCH(C1310&amp;E1310,INDEX(Sheet10!A:A&amp;Sheet10!B:B,0),0))</f>
        <v>~99GX</v>
      </c>
      <c r="U1310" s="20" t="str">
        <f>VLOOKUP(T1310,Sheet10!D:E,2,FALSE)</f>
        <v>Acute Nervous System Disorders</v>
      </c>
      <c r="V1310" s="20"/>
      <c r="W1310" s="20"/>
      <c r="X1310" s="20"/>
      <c r="Y1310" s="20"/>
      <c r="Z1310" s="20"/>
      <c r="AA1310" s="20"/>
      <c r="AB1310" s="20"/>
      <c r="AC1310" s="20"/>
      <c r="AD1310" s="20"/>
      <c r="AE1310" s="20"/>
    </row>
    <row r="1311">
      <c r="A1311" s="20" t="str">
        <f t="shared" ref="A1311:B1311" si="1310">T1311</f>
        <v>29PCX</v>
      </c>
      <c r="B1311" s="20" t="str">
        <f t="shared" si="1310"/>
        <v>Electroconvulsive Therapy w/ Premedication</v>
      </c>
      <c r="C1311" s="20" t="str">
        <f t="shared" si="3"/>
        <v>2</v>
      </c>
      <c r="D1311" s="20" t="str">
        <f t="shared" si="4"/>
        <v>29</v>
      </c>
      <c r="E1311" s="20" t="str">
        <f t="shared" si="5"/>
        <v>29011</v>
      </c>
      <c r="F1311" s="25">
        <v>2901120.0</v>
      </c>
      <c r="G1311" s="20" t="s">
        <v>30389</v>
      </c>
      <c r="H1311" s="18" t="e">
        <v>#N/A</v>
      </c>
      <c r="I1311" s="26">
        <v>461474.0</v>
      </c>
      <c r="J1311" s="25">
        <v>0.89</v>
      </c>
      <c r="K1311" s="26">
        <v>410712.0</v>
      </c>
      <c r="L1311" s="26">
        <v>461474.0</v>
      </c>
      <c r="M1311" s="25">
        <v>0.89</v>
      </c>
      <c r="N1311" s="25">
        <v>1.0</v>
      </c>
      <c r="O1311" s="26">
        <v>410712.0</v>
      </c>
      <c r="P1311" s="18" t="e">
        <v>#N/A</v>
      </c>
      <c r="Q1311" s="18" t="e">
        <v>#N/A</v>
      </c>
      <c r="R1311" s="18" t="e">
        <v>#N/A</v>
      </c>
      <c r="S1311" s="18" t="e">
        <v>#N/A</v>
      </c>
      <c r="T1311" s="20" t="str">
        <f t="array" ref="T1311">INDEX(Sheet10!D:D,MATCH(C1311&amp;E1311,INDEX(Sheet10!A:A&amp;Sheet10!B:B,0),0))</f>
        <v>29PCX</v>
      </c>
      <c r="U1311" s="20" t="str">
        <f>VLOOKUP(T1311,Sheet10!D:E,2,FALSE)</f>
        <v>Electroconvulsive Therapy w/ Premedication</v>
      </c>
      <c r="V1311" s="20"/>
      <c r="W1311" s="20"/>
      <c r="X1311" s="20"/>
      <c r="Y1311" s="20"/>
      <c r="Z1311" s="20"/>
      <c r="AA1311" s="20"/>
      <c r="AB1311" s="20"/>
      <c r="AC1311" s="20"/>
      <c r="AD1311" s="20"/>
      <c r="AE1311" s="20"/>
    </row>
    <row r="1312">
      <c r="A1312" s="20" t="str">
        <f t="shared" ref="A1312:B1312" si="1311">T1312</f>
        <v>P29KA</v>
      </c>
      <c r="B1312" s="20" t="str">
        <f t="shared" si="1311"/>
        <v>Electroconvulsive Therapy w/ Premedication</v>
      </c>
      <c r="C1312" s="20" t="str">
        <f t="shared" si="3"/>
        <v>2</v>
      </c>
      <c r="D1312" s="20" t="str">
        <f t="shared" si="4"/>
        <v>29</v>
      </c>
      <c r="E1312" s="20" t="str">
        <f t="shared" si="5"/>
        <v>29012</v>
      </c>
      <c r="F1312" s="25">
        <v>2901220.0</v>
      </c>
      <c r="G1312" s="20" t="s">
        <v>30399</v>
      </c>
      <c r="H1312" s="26">
        <v>4698.0</v>
      </c>
      <c r="I1312" s="26">
        <v>461474.0</v>
      </c>
      <c r="J1312" s="25">
        <v>0.82</v>
      </c>
      <c r="K1312" s="26">
        <v>378409.0</v>
      </c>
      <c r="L1312" s="26">
        <v>461474.0</v>
      </c>
      <c r="M1312" s="25">
        <v>0.82</v>
      </c>
      <c r="N1312" s="25">
        <v>1.77</v>
      </c>
      <c r="O1312" s="26">
        <v>669783.0</v>
      </c>
      <c r="P1312" s="26">
        <v>3.1430415E9</v>
      </c>
      <c r="Q1312" s="26">
        <v>3.146642242E9</v>
      </c>
      <c r="R1312" s="26">
        <v>3600742.0</v>
      </c>
      <c r="S1312" s="27">
        <v>0.001</v>
      </c>
      <c r="T1312" s="20" t="str">
        <f t="array" ref="T1312">INDEX(Sheet10!D:D,MATCH(C1312&amp;E1312,INDEX(Sheet10!A:A&amp;Sheet10!B:B,0),0))</f>
        <v>P29KA</v>
      </c>
      <c r="U1312" s="20" t="str">
        <f>VLOOKUP(T1312,Sheet10!D:E,2,FALSE)</f>
        <v>Electroconvulsive Therapy w/ Premedication</v>
      </c>
      <c r="V1312" s="20"/>
      <c r="W1312" s="20"/>
      <c r="X1312" s="20"/>
      <c r="Y1312" s="20"/>
      <c r="Z1312" s="20"/>
      <c r="AA1312" s="20"/>
      <c r="AB1312" s="20"/>
      <c r="AC1312" s="20"/>
      <c r="AD1312" s="20"/>
      <c r="AE1312" s="20"/>
    </row>
    <row r="1313">
      <c r="A1313" s="20" t="str">
        <f t="shared" ref="A1313:B1313" si="1312">T1313</f>
        <v>P29KD</v>
      </c>
      <c r="B1313" s="20" t="str">
        <f t="shared" si="1312"/>
        <v>Mental Health Diagnostic Proc.</v>
      </c>
      <c r="C1313" s="20" t="str">
        <f t="shared" si="3"/>
        <v>2</v>
      </c>
      <c r="D1313" s="20" t="str">
        <f t="shared" si="4"/>
        <v>29</v>
      </c>
      <c r="E1313" s="20" t="str">
        <f t="shared" si="5"/>
        <v>29031</v>
      </c>
      <c r="F1313" s="25">
        <v>2903120.0</v>
      </c>
      <c r="G1313" s="20" t="s">
        <v>30401</v>
      </c>
      <c r="H1313" s="26">
        <v>183753.0</v>
      </c>
      <c r="I1313" s="26">
        <v>461474.0</v>
      </c>
      <c r="J1313" s="25">
        <v>0.77</v>
      </c>
      <c r="K1313" s="26">
        <v>355335.0</v>
      </c>
      <c r="L1313" s="26">
        <v>461474.0</v>
      </c>
      <c r="M1313" s="25">
        <v>0.77</v>
      </c>
      <c r="N1313" s="25">
        <v>1.0</v>
      </c>
      <c r="O1313" s="26">
        <v>355335.0</v>
      </c>
      <c r="P1313" s="26">
        <v>4.84719663E10</v>
      </c>
      <c r="Q1313" s="26">
        <v>6.529386858E10</v>
      </c>
      <c r="R1313" s="26">
        <v>1.682190228E10</v>
      </c>
      <c r="S1313" s="27">
        <v>0.347</v>
      </c>
      <c r="T1313" s="20" t="str">
        <f t="array" ref="T1313">INDEX(Sheet10!D:D,MATCH(C1313&amp;E1313,INDEX(Sheet10!A:A&amp;Sheet10!B:B,0),0))</f>
        <v>P29KD</v>
      </c>
      <c r="U1313" s="20" t="str">
        <f>VLOOKUP(T1313,Sheet10!D:E,2,FALSE)</f>
        <v>Mental Health Diagnostic Proc.</v>
      </c>
      <c r="V1313" s="20"/>
      <c r="W1313" s="20"/>
      <c r="X1313" s="20"/>
      <c r="Y1313" s="20"/>
      <c r="Z1313" s="20"/>
      <c r="AA1313" s="20"/>
      <c r="AB1313" s="20"/>
      <c r="AC1313" s="20"/>
      <c r="AD1313" s="20"/>
      <c r="AE1313" s="20"/>
    </row>
    <row r="1314">
      <c r="A1314" s="20" t="str">
        <f t="shared" ref="A1314:B1314" si="1313">T1314</f>
        <v>P29KC</v>
      </c>
      <c r="B1314" s="20" t="str">
        <f t="shared" si="1313"/>
        <v>Group Therapy</v>
      </c>
      <c r="C1314" s="20" t="str">
        <f t="shared" si="3"/>
        <v>2</v>
      </c>
      <c r="D1314" s="20" t="str">
        <f t="shared" si="4"/>
        <v>29</v>
      </c>
      <c r="E1314" s="20" t="str">
        <f t="shared" si="5"/>
        <v>29041</v>
      </c>
      <c r="F1314" s="25">
        <v>2904120.0</v>
      </c>
      <c r="G1314" s="20" t="s">
        <v>30406</v>
      </c>
      <c r="H1314" s="26">
        <v>43775.0</v>
      </c>
      <c r="I1314" s="26">
        <v>461474.0</v>
      </c>
      <c r="J1314" s="25">
        <v>0.8</v>
      </c>
      <c r="K1314" s="26">
        <v>369179.0</v>
      </c>
      <c r="L1314" s="26">
        <v>461474.0</v>
      </c>
      <c r="M1314" s="25">
        <v>0.8</v>
      </c>
      <c r="N1314" s="25">
        <v>1.0</v>
      </c>
      <c r="O1314" s="26">
        <v>369179.0</v>
      </c>
      <c r="P1314" s="26">
        <v>1.06158999E10</v>
      </c>
      <c r="Q1314" s="26">
        <v>1.616081948E10</v>
      </c>
      <c r="R1314" s="26">
        <v>5.54491958E9</v>
      </c>
      <c r="S1314" s="27">
        <v>0.522</v>
      </c>
      <c r="T1314" s="20" t="str">
        <f t="array" ref="T1314">INDEX(Sheet10!D:D,MATCH(C1314&amp;E1314,INDEX(Sheet10!A:A&amp;Sheet10!B:B,0),0))</f>
        <v>P29KC</v>
      </c>
      <c r="U1314" s="20" t="str">
        <f>VLOOKUP(T1314,Sheet10!D:E,2,FALSE)</f>
        <v>Group Therapy</v>
      </c>
      <c r="V1314" s="20"/>
      <c r="W1314" s="20"/>
      <c r="X1314" s="20"/>
      <c r="Y1314" s="20"/>
      <c r="Z1314" s="20"/>
      <c r="AA1314" s="20"/>
      <c r="AB1314" s="20"/>
      <c r="AC1314" s="20"/>
      <c r="AD1314" s="20"/>
      <c r="AE1314" s="20"/>
    </row>
    <row r="1315">
      <c r="A1315" s="20" t="str">
        <f t="shared" ref="A1315:B1315" si="1314">T1315</f>
        <v>~98PEX</v>
      </c>
      <c r="B1315" s="20" t="str">
        <f t="shared" si="1314"/>
        <v>Mental Rehabilitation</v>
      </c>
      <c r="C1315" s="20" t="str">
        <f t="shared" si="3"/>
        <v>2</v>
      </c>
      <c r="D1315" s="20" t="str">
        <f t="shared" si="4"/>
        <v>29</v>
      </c>
      <c r="E1315" s="20" t="str">
        <f t="shared" si="5"/>
        <v>29051</v>
      </c>
      <c r="F1315" s="25">
        <v>2905120.0</v>
      </c>
      <c r="G1315" s="20" t="s">
        <v>30410</v>
      </c>
      <c r="H1315" s="26">
        <v>2164513.0</v>
      </c>
      <c r="I1315" s="26">
        <v>461474.0</v>
      </c>
      <c r="J1315" s="25">
        <v>0.58</v>
      </c>
      <c r="K1315" s="26">
        <v>267655.0</v>
      </c>
      <c r="L1315" s="26">
        <v>461474.0</v>
      </c>
      <c r="M1315" s="25">
        <v>0.58</v>
      </c>
      <c r="N1315" s="25">
        <v>0.71</v>
      </c>
      <c r="O1315" s="26">
        <v>190035.0</v>
      </c>
      <c r="P1315" s="26">
        <v>3.8948449455E11</v>
      </c>
      <c r="Q1315" s="26">
        <v>4.11335077591E11</v>
      </c>
      <c r="R1315" s="26">
        <v>2.1850583041E10</v>
      </c>
      <c r="S1315" s="27">
        <v>0.056</v>
      </c>
      <c r="T1315" s="20" t="str">
        <f t="array" ref="T1315">INDEX(Sheet10!D:D,MATCH(C1315&amp;E1315,INDEX(Sheet10!A:A&amp;Sheet10!B:B,0),0))</f>
        <v>~98PEX</v>
      </c>
      <c r="U1315" s="20" t="str">
        <f>VLOOKUP(T1315,Sheet10!D:E,2,FALSE)</f>
        <v>Mental Rehabilitation</v>
      </c>
      <c r="V1315" s="20"/>
      <c r="W1315" s="20"/>
      <c r="X1315" s="20"/>
      <c r="Y1315" s="20"/>
      <c r="Z1315" s="20"/>
      <c r="AA1315" s="20"/>
      <c r="AB1315" s="20"/>
      <c r="AC1315" s="20"/>
      <c r="AD1315" s="20"/>
      <c r="AE1315" s="20"/>
    </row>
    <row r="1316">
      <c r="A1316" s="20" t="str">
        <f t="shared" ref="A1316:B1316" si="1315">T1316</f>
        <v>98PCX</v>
      </c>
      <c r="B1316" s="20" t="str">
        <f t="shared" si="1315"/>
        <v>Nervous System Disorder w/ Multi-specialty Consultations</v>
      </c>
      <c r="C1316" s="20" t="str">
        <f t="shared" si="3"/>
        <v>2</v>
      </c>
      <c r="D1316" s="20" t="str">
        <f t="shared" si="4"/>
        <v>29</v>
      </c>
      <c r="E1316" s="20" t="str">
        <f t="shared" si="5"/>
        <v>29501</v>
      </c>
      <c r="F1316" s="25">
        <v>2950120.0</v>
      </c>
      <c r="G1316" s="20" t="s">
        <v>30421</v>
      </c>
      <c r="H1316" s="18" t="e">
        <v>#N/A</v>
      </c>
      <c r="I1316" s="26">
        <v>461474.0</v>
      </c>
      <c r="J1316" s="25">
        <v>1.22</v>
      </c>
      <c r="K1316" s="26">
        <v>562998.0</v>
      </c>
      <c r="L1316" s="26">
        <v>461474.0</v>
      </c>
      <c r="M1316" s="25">
        <v>1.22</v>
      </c>
      <c r="N1316" s="25">
        <v>1.0</v>
      </c>
      <c r="O1316" s="26">
        <v>562998.0</v>
      </c>
      <c r="P1316" s="18" t="e">
        <v>#N/A</v>
      </c>
      <c r="Q1316" s="18" t="e">
        <v>#N/A</v>
      </c>
      <c r="R1316" s="18" t="e">
        <v>#N/A</v>
      </c>
      <c r="S1316" s="18" t="e">
        <v>#N/A</v>
      </c>
      <c r="T1316" s="20" t="str">
        <f t="array" ref="T1316">INDEX(Sheet10!D:D,MATCH(C1316&amp;E1316,INDEX(Sheet10!A:A&amp;Sheet10!B:B,0),0))</f>
        <v>98PCX</v>
      </c>
      <c r="U1316" s="20" t="str">
        <f>VLOOKUP(T1316,Sheet10!D:E,2,FALSE)</f>
        <v>Nervous System Disorder w/ Multi-specialty Consultations</v>
      </c>
      <c r="V1316" s="20"/>
      <c r="W1316" s="20"/>
      <c r="X1316" s="20"/>
      <c r="Y1316" s="20"/>
      <c r="Z1316" s="20"/>
      <c r="AA1316" s="20"/>
      <c r="AB1316" s="20"/>
      <c r="AC1316" s="20"/>
      <c r="AD1316" s="20"/>
      <c r="AE1316" s="20"/>
    </row>
    <row r="1317">
      <c r="A1317" s="20" t="str">
        <f t="shared" ref="A1317:B1317" si="1316">T1317</f>
        <v>98PDX</v>
      </c>
      <c r="B1317" s="20" t="str">
        <f t="shared" si="1316"/>
        <v>Nervous System Disorder w/ Multi-specialty Consultations - Pre Op</v>
      </c>
      <c r="C1317" s="20" t="str">
        <f t="shared" si="3"/>
        <v>2</v>
      </c>
      <c r="D1317" s="20" t="str">
        <f t="shared" si="4"/>
        <v>29</v>
      </c>
      <c r="E1317" s="20" t="str">
        <f t="shared" si="5"/>
        <v>29502</v>
      </c>
      <c r="F1317" s="25">
        <v>2950220.0</v>
      </c>
      <c r="G1317" s="20" t="s">
        <v>30424</v>
      </c>
      <c r="H1317" s="18" t="e">
        <v>#N/A</v>
      </c>
      <c r="I1317" s="26">
        <v>461474.0</v>
      </c>
      <c r="J1317" s="25">
        <v>0.77</v>
      </c>
      <c r="K1317" s="26">
        <v>355335.0</v>
      </c>
      <c r="L1317" s="26">
        <v>461474.0</v>
      </c>
      <c r="M1317" s="25">
        <v>0.77</v>
      </c>
      <c r="N1317" s="25">
        <v>1.0</v>
      </c>
      <c r="O1317" s="26">
        <v>355335.0</v>
      </c>
      <c r="P1317" s="18" t="e">
        <v>#N/A</v>
      </c>
      <c r="Q1317" s="18" t="e">
        <v>#N/A</v>
      </c>
      <c r="R1317" s="18" t="e">
        <v>#N/A</v>
      </c>
      <c r="S1317" s="18" t="e">
        <v>#N/A</v>
      </c>
      <c r="T1317" s="20" t="str">
        <f t="array" ref="T1317">INDEX(Sheet10!D:D,MATCH(C1317&amp;E1317,INDEX(Sheet10!A:A&amp;Sheet10!B:B,0),0))</f>
        <v>98PDX</v>
      </c>
      <c r="U1317" s="20" t="str">
        <f>VLOOKUP(T1317,Sheet10!D:E,2,FALSE)</f>
        <v>Nervous System Disorder w/ Multi-specialty Consultations - Pre Op</v>
      </c>
      <c r="V1317" s="20"/>
      <c r="W1317" s="20"/>
      <c r="X1317" s="20"/>
      <c r="Y1317" s="20"/>
      <c r="Z1317" s="20"/>
      <c r="AA1317" s="20"/>
      <c r="AB1317" s="20"/>
      <c r="AC1317" s="20"/>
      <c r="AD1317" s="20"/>
      <c r="AE1317" s="20"/>
    </row>
    <row r="1318">
      <c r="A1318" s="20" t="str">
        <f t="shared" ref="A1318:B1318" si="1317">T1318</f>
        <v>~99JX</v>
      </c>
      <c r="B1318" s="20" t="str">
        <f t="shared" si="1317"/>
        <v>Nervous System Neoplasms</v>
      </c>
      <c r="C1318" s="20" t="str">
        <f t="shared" si="3"/>
        <v>2</v>
      </c>
      <c r="D1318" s="20" t="str">
        <f t="shared" si="4"/>
        <v>29</v>
      </c>
      <c r="E1318" s="20" t="str">
        <f t="shared" si="5"/>
        <v>29601</v>
      </c>
      <c r="F1318" s="25">
        <v>2960120.0</v>
      </c>
      <c r="G1318" s="20" t="s">
        <v>30427</v>
      </c>
      <c r="H1318" s="26">
        <v>292461.0</v>
      </c>
      <c r="I1318" s="26">
        <v>461474.0</v>
      </c>
      <c r="J1318" s="25">
        <v>0.57</v>
      </c>
      <c r="K1318" s="26">
        <v>263040.0</v>
      </c>
      <c r="L1318" s="26">
        <v>461474.0</v>
      </c>
      <c r="M1318" s="25">
        <v>0.57</v>
      </c>
      <c r="N1318" s="25">
        <v>1.03</v>
      </c>
      <c r="O1318" s="26">
        <v>270931.0</v>
      </c>
      <c r="P1318" s="26">
        <v>7.93159964E10</v>
      </c>
      <c r="Q1318" s="26">
        <v>7.9239854257E10</v>
      </c>
      <c r="R1318" s="26">
        <v>-7.6142143E7</v>
      </c>
      <c r="S1318" s="27">
        <v>-0.001</v>
      </c>
      <c r="T1318" s="20" t="str">
        <f t="array" ref="T1318">INDEX(Sheet10!D:D,MATCH(C1318&amp;E1318,INDEX(Sheet10!A:A&amp;Sheet10!B:B,0),0))</f>
        <v>~99JX</v>
      </c>
      <c r="U1318" s="20" t="str">
        <f>VLOOKUP(T1318,Sheet10!D:E,2,FALSE)</f>
        <v>Nervous System Neoplasms</v>
      </c>
      <c r="V1318" s="20"/>
      <c r="W1318" s="20"/>
      <c r="X1318" s="20"/>
      <c r="Y1318" s="20"/>
      <c r="Z1318" s="20"/>
      <c r="AA1318" s="20"/>
      <c r="AB1318" s="20"/>
      <c r="AC1318" s="20"/>
      <c r="AD1318" s="20"/>
      <c r="AE1318" s="20"/>
    </row>
    <row r="1319">
      <c r="A1319" s="20" t="str">
        <f t="shared" ref="A1319:B1319" si="1318">T1319</f>
        <v>98PEX</v>
      </c>
      <c r="B1319" s="20" t="str">
        <f t="shared" si="1318"/>
        <v>Chronic Mental Diseases and Disorders - Follow Up</v>
      </c>
      <c r="C1319" s="20" t="str">
        <f t="shared" si="3"/>
        <v>2</v>
      </c>
      <c r="D1319" s="20" t="str">
        <f t="shared" si="4"/>
        <v>29</v>
      </c>
      <c r="E1319" s="20" t="str">
        <f t="shared" si="5"/>
        <v>29602</v>
      </c>
      <c r="F1319" s="25">
        <v>2960220.0</v>
      </c>
      <c r="G1319" s="20" t="s">
        <v>30432</v>
      </c>
      <c r="H1319" s="26">
        <v>2553589.0</v>
      </c>
      <c r="I1319" s="26">
        <v>461474.0</v>
      </c>
      <c r="J1319" s="25">
        <v>0.56</v>
      </c>
      <c r="K1319" s="26">
        <v>258425.0</v>
      </c>
      <c r="L1319" s="26">
        <v>461474.0</v>
      </c>
      <c r="M1319" s="25">
        <v>0.56</v>
      </c>
      <c r="N1319" s="25">
        <v>0.87</v>
      </c>
      <c r="O1319" s="26">
        <v>224830.0</v>
      </c>
      <c r="P1319" s="26">
        <v>5.42380042E11</v>
      </c>
      <c r="Q1319" s="26">
        <v>5.74148692042E11</v>
      </c>
      <c r="R1319" s="26">
        <v>3.1768650042E10</v>
      </c>
      <c r="S1319" s="27">
        <v>0.059</v>
      </c>
      <c r="T1319" s="20" t="str">
        <f t="array" ref="T1319">INDEX(Sheet10!D:D,MATCH(C1319&amp;E1319,INDEX(Sheet10!A:A&amp;Sheet10!B:B,0),0))</f>
        <v>98PEX</v>
      </c>
      <c r="U1319" s="20" t="str">
        <f>VLOOKUP(T1319,Sheet10!D:E,2,FALSE)</f>
        <v>Chronic Mental Diseases and Disorders - Follow Up</v>
      </c>
      <c r="V1319" s="20"/>
      <c r="W1319" s="20"/>
      <c r="X1319" s="20"/>
      <c r="Y1319" s="20"/>
      <c r="Z1319" s="20"/>
      <c r="AA1319" s="20"/>
      <c r="AB1319" s="20"/>
      <c r="AC1319" s="20"/>
      <c r="AD1319" s="20"/>
      <c r="AE1319" s="20"/>
    </row>
    <row r="1320">
      <c r="A1320" s="20" t="str">
        <f t="shared" ref="A1320:B1320" si="1319">T1320</f>
        <v>~99FX</v>
      </c>
      <c r="B1320" s="20" t="str">
        <f t="shared" si="1319"/>
        <v>Acute Mental Diseases and Disorders</v>
      </c>
      <c r="C1320" s="20" t="str">
        <f t="shared" si="3"/>
        <v>2</v>
      </c>
      <c r="D1320" s="20" t="str">
        <f t="shared" si="4"/>
        <v>29</v>
      </c>
      <c r="E1320" s="20" t="str">
        <f t="shared" si="5"/>
        <v>29611</v>
      </c>
      <c r="F1320" s="25">
        <v>2961120.0</v>
      </c>
      <c r="G1320" s="20" t="s">
        <v>30442</v>
      </c>
      <c r="H1320" s="26">
        <v>10192.0</v>
      </c>
      <c r="I1320" s="26">
        <v>461474.0</v>
      </c>
      <c r="J1320" s="25">
        <v>0.55</v>
      </c>
      <c r="K1320" s="26">
        <v>253811.0</v>
      </c>
      <c r="L1320" s="26">
        <v>461474.0</v>
      </c>
      <c r="M1320" s="25">
        <v>0.55</v>
      </c>
      <c r="N1320" s="25">
        <v>1.16</v>
      </c>
      <c r="O1320" s="26">
        <v>294420.0</v>
      </c>
      <c r="P1320" s="26">
        <v>2.9956849E9</v>
      </c>
      <c r="Q1320" s="26">
        <v>3.001729623E9</v>
      </c>
      <c r="R1320" s="26">
        <v>6044723.0</v>
      </c>
      <c r="S1320" s="27">
        <v>0.002</v>
      </c>
      <c r="T1320" s="20" t="str">
        <f t="array" ref="T1320">INDEX(Sheet10!D:D,MATCH(C1320&amp;E1320,INDEX(Sheet10!A:A&amp;Sheet10!B:B,0),0))</f>
        <v>~99FX</v>
      </c>
      <c r="U1320" s="20" t="str">
        <f>VLOOKUP(T1320,Sheet10!D:E,2,FALSE)</f>
        <v>Acute Mental Diseases and Disorders</v>
      </c>
      <c r="V1320" s="20"/>
      <c r="W1320" s="20"/>
      <c r="X1320" s="20"/>
      <c r="Y1320" s="20"/>
      <c r="Z1320" s="20"/>
      <c r="AA1320" s="20"/>
      <c r="AB1320" s="20"/>
      <c r="AC1320" s="20"/>
      <c r="AD1320" s="20"/>
      <c r="AE1320" s="20"/>
    </row>
    <row r="1321">
      <c r="A1321" s="20" t="str">
        <f t="shared" ref="A1321:B1321" si="1320">T1321</f>
        <v>~99GX</v>
      </c>
      <c r="B1321" s="20" t="str">
        <f t="shared" si="1320"/>
        <v>Acute Nervous System Disorders</v>
      </c>
      <c r="C1321" s="20" t="str">
        <f t="shared" si="3"/>
        <v>2</v>
      </c>
      <c r="D1321" s="20" t="str">
        <f t="shared" si="4"/>
        <v>29</v>
      </c>
      <c r="E1321" s="20" t="str">
        <f t="shared" si="5"/>
        <v>29612</v>
      </c>
      <c r="F1321" s="25">
        <v>2961220.0</v>
      </c>
      <c r="G1321" s="20" t="s">
        <v>30451</v>
      </c>
      <c r="H1321" s="26">
        <v>89836.0</v>
      </c>
      <c r="I1321" s="26">
        <v>461474.0</v>
      </c>
      <c r="J1321" s="25">
        <v>0.53</v>
      </c>
      <c r="K1321" s="26">
        <v>244581.0</v>
      </c>
      <c r="L1321" s="26">
        <v>461474.0</v>
      </c>
      <c r="M1321" s="25">
        <v>0.53</v>
      </c>
      <c r="N1321" s="25">
        <v>1.0</v>
      </c>
      <c r="O1321" s="26">
        <v>244581.0</v>
      </c>
      <c r="P1321" s="26">
        <v>1.67000198E10</v>
      </c>
      <c r="Q1321" s="26">
        <v>2.1973195264E10</v>
      </c>
      <c r="R1321" s="26">
        <v>5.273175464E9</v>
      </c>
      <c r="S1321" s="27">
        <v>0.316</v>
      </c>
      <c r="T1321" s="20" t="str">
        <f t="array" ref="T1321">INDEX(Sheet10!D:D,MATCH(C1321&amp;E1321,INDEX(Sheet10!A:A&amp;Sheet10!B:B,0),0))</f>
        <v>~99GX</v>
      </c>
      <c r="U1321" s="20" t="str">
        <f>VLOOKUP(T1321,Sheet10!D:E,2,FALSE)</f>
        <v>Acute Nervous System Disorders</v>
      </c>
      <c r="V1321" s="20"/>
      <c r="W1321" s="20"/>
      <c r="X1321" s="20"/>
      <c r="Y1321" s="20"/>
      <c r="Z1321" s="20"/>
      <c r="AA1321" s="20"/>
      <c r="AB1321" s="20"/>
      <c r="AC1321" s="20"/>
      <c r="AD1321" s="20"/>
      <c r="AE1321" s="20"/>
    </row>
    <row r="1322">
      <c r="A1322" s="20" t="str">
        <f t="shared" ref="A1322:B1322" si="1321">T1322</f>
        <v>~99KX</v>
      </c>
      <c r="B1322" s="20" t="str">
        <f t="shared" si="1321"/>
        <v>Wound Care for Non-Diabetic - Follow Up</v>
      </c>
      <c r="C1322" s="20" t="str">
        <f t="shared" si="3"/>
        <v>2</v>
      </c>
      <c r="D1322" s="20" t="str">
        <f t="shared" si="4"/>
        <v>30</v>
      </c>
      <c r="E1322" s="20" t="str">
        <f t="shared" si="5"/>
        <v>30481</v>
      </c>
      <c r="F1322" s="25">
        <v>3048120.0</v>
      </c>
      <c r="G1322" s="20" t="s">
        <v>30461</v>
      </c>
      <c r="H1322" s="26">
        <v>1739761.0</v>
      </c>
      <c r="I1322" s="26">
        <v>461474.0</v>
      </c>
      <c r="J1322" s="25">
        <v>0.7</v>
      </c>
      <c r="K1322" s="26">
        <v>323032.0</v>
      </c>
      <c r="L1322" s="26">
        <v>461474.0</v>
      </c>
      <c r="M1322" s="25">
        <v>0.7</v>
      </c>
      <c r="N1322" s="25">
        <v>0.7</v>
      </c>
      <c r="O1322" s="26">
        <v>226122.0</v>
      </c>
      <c r="P1322" s="26">
        <v>3.7340289795E11</v>
      </c>
      <c r="Q1322" s="26">
        <v>3.9347403404E11</v>
      </c>
      <c r="R1322" s="26">
        <v>2.007113609E10</v>
      </c>
      <c r="S1322" s="27">
        <v>0.054</v>
      </c>
      <c r="T1322" s="20" t="str">
        <f t="array" ref="T1322">INDEX(Sheet10!D:D,MATCH(C1322&amp;E1322,INDEX(Sheet10!A:A&amp;Sheet10!B:B,0),0))</f>
        <v>~99KX</v>
      </c>
      <c r="U1322" s="20" t="str">
        <f>VLOOKUP(T1322,Sheet10!D:E,2,FALSE)</f>
        <v>Wound Care for Non-Diabetic - Follow Up</v>
      </c>
      <c r="V1322" s="20"/>
      <c r="W1322" s="20"/>
      <c r="X1322" s="20"/>
      <c r="Y1322" s="20"/>
      <c r="Z1322" s="20"/>
      <c r="AA1322" s="20"/>
      <c r="AB1322" s="20"/>
      <c r="AC1322" s="20"/>
      <c r="AD1322" s="20"/>
      <c r="AE1322" s="20"/>
    </row>
    <row r="1323">
      <c r="A1323" s="20" t="str">
        <f t="shared" ref="A1323:B1323" si="1322">T1323</f>
        <v>30PCX</v>
      </c>
      <c r="B1323" s="20" t="str">
        <f t="shared" si="1322"/>
        <v>Wound Care for Non-Diabetic - Follow Up</v>
      </c>
      <c r="C1323" s="20" t="str">
        <f t="shared" si="3"/>
        <v>2</v>
      </c>
      <c r="D1323" s="20" t="str">
        <f t="shared" si="4"/>
        <v>30</v>
      </c>
      <c r="E1323" s="20" t="str">
        <f t="shared" si="5"/>
        <v>30491</v>
      </c>
      <c r="F1323" s="25">
        <v>3049120.0</v>
      </c>
      <c r="G1323" s="20" t="s">
        <v>30471</v>
      </c>
      <c r="H1323" s="26">
        <v>387739.0</v>
      </c>
      <c r="I1323" s="26">
        <v>461474.0</v>
      </c>
      <c r="J1323" s="25">
        <v>0.54</v>
      </c>
      <c r="K1323" s="26">
        <v>249196.0</v>
      </c>
      <c r="L1323" s="26">
        <v>461474.0</v>
      </c>
      <c r="M1323" s="25">
        <v>0.54</v>
      </c>
      <c r="N1323" s="25">
        <v>1.0</v>
      </c>
      <c r="O1323" s="26">
        <v>249196.0</v>
      </c>
      <c r="P1323" s="26">
        <v>8.383061161E10</v>
      </c>
      <c r="Q1323" s="26">
        <v>9.6630482057E10</v>
      </c>
      <c r="R1323" s="26">
        <v>1.2799870447E10</v>
      </c>
      <c r="S1323" s="27">
        <v>0.153</v>
      </c>
      <c r="T1323" s="20" t="str">
        <f t="array" ref="T1323">INDEX(Sheet10!D:D,MATCH(C1323&amp;E1323,INDEX(Sheet10!A:A&amp;Sheet10!B:B,0),0))</f>
        <v>30PCX</v>
      </c>
      <c r="U1323" s="20" t="str">
        <f>VLOOKUP(T1323,Sheet10!D:E,2,FALSE)</f>
        <v>Wound Care for Non-Diabetic - Follow Up</v>
      </c>
      <c r="V1323" s="20"/>
      <c r="W1323" s="20"/>
      <c r="X1323" s="20"/>
      <c r="Y1323" s="20"/>
      <c r="Z1323" s="20"/>
      <c r="AA1323" s="20"/>
      <c r="AB1323" s="20"/>
      <c r="AC1323" s="20"/>
      <c r="AD1323" s="20"/>
      <c r="AE1323" s="20"/>
    </row>
    <row r="1324">
      <c r="A1324" s="20" t="str">
        <f t="shared" ref="A1324:B1324" si="1323">T1324</f>
        <v>98PCX</v>
      </c>
      <c r="B1324" s="20" t="str">
        <f t="shared" si="1323"/>
        <v>Nervous System Disorder w/ Multi-specialty Consultations</v>
      </c>
      <c r="C1324" s="20" t="str">
        <f t="shared" si="3"/>
        <v>2</v>
      </c>
      <c r="D1324" s="20" t="str">
        <f t="shared" si="4"/>
        <v>30</v>
      </c>
      <c r="E1324" s="20" t="str">
        <f t="shared" si="5"/>
        <v>30501</v>
      </c>
      <c r="F1324" s="25">
        <v>3050120.0</v>
      </c>
      <c r="G1324" s="20" t="s">
        <v>30477</v>
      </c>
      <c r="H1324" s="18" t="e">
        <v>#N/A</v>
      </c>
      <c r="I1324" s="26">
        <v>461474.0</v>
      </c>
      <c r="J1324" s="25">
        <v>0.96</v>
      </c>
      <c r="K1324" s="26">
        <v>443015.0</v>
      </c>
      <c r="L1324" s="26">
        <v>461474.0</v>
      </c>
      <c r="M1324" s="25">
        <v>0.96</v>
      </c>
      <c r="N1324" s="25">
        <v>1.0</v>
      </c>
      <c r="O1324" s="26">
        <v>443015.0</v>
      </c>
      <c r="P1324" s="18" t="e">
        <v>#N/A</v>
      </c>
      <c r="Q1324" s="18" t="e">
        <v>#N/A</v>
      </c>
      <c r="R1324" s="18" t="e">
        <v>#N/A</v>
      </c>
      <c r="S1324" s="18" t="e">
        <v>#N/A</v>
      </c>
      <c r="T1324" s="20" t="str">
        <f t="array" ref="T1324">INDEX(Sheet10!D:D,MATCH(C1324&amp;E1324,INDEX(Sheet10!A:A&amp;Sheet10!B:B,0),0))</f>
        <v>98PCX</v>
      </c>
      <c r="U1324" s="20" t="str">
        <f>VLOOKUP(T1324,Sheet10!D:E,2,FALSE)</f>
        <v>Nervous System Disorder w/ Multi-specialty Consultations</v>
      </c>
      <c r="V1324" s="20"/>
      <c r="W1324" s="20"/>
      <c r="X1324" s="20"/>
      <c r="Y1324" s="20"/>
      <c r="Z1324" s="20"/>
      <c r="AA1324" s="20"/>
      <c r="AB1324" s="20"/>
      <c r="AC1324" s="20"/>
      <c r="AD1324" s="20"/>
      <c r="AE1324" s="20"/>
    </row>
    <row r="1325">
      <c r="A1325" s="20" t="str">
        <f t="shared" ref="A1325:B1325" si="1324">T1325</f>
        <v>98PDX</v>
      </c>
      <c r="B1325" s="20" t="str">
        <f t="shared" si="1324"/>
        <v>Nervous System Disorder w/ Multi-specialty Consultations - Pre Op</v>
      </c>
      <c r="C1325" s="20" t="str">
        <f t="shared" si="3"/>
        <v>2</v>
      </c>
      <c r="D1325" s="20" t="str">
        <f t="shared" si="4"/>
        <v>30</v>
      </c>
      <c r="E1325" s="20" t="str">
        <f t="shared" si="5"/>
        <v>30502</v>
      </c>
      <c r="F1325" s="25">
        <v>3050220.0</v>
      </c>
      <c r="G1325" s="20" t="s">
        <v>30480</v>
      </c>
      <c r="H1325" s="18" t="e">
        <v>#N/A</v>
      </c>
      <c r="I1325" s="26">
        <v>461474.0</v>
      </c>
      <c r="J1325" s="25">
        <v>0.8</v>
      </c>
      <c r="K1325" s="26">
        <v>369179.0</v>
      </c>
      <c r="L1325" s="26">
        <v>461474.0</v>
      </c>
      <c r="M1325" s="25">
        <v>0.8</v>
      </c>
      <c r="N1325" s="25">
        <v>1.0</v>
      </c>
      <c r="O1325" s="26">
        <v>369179.0</v>
      </c>
      <c r="P1325" s="18" t="e">
        <v>#N/A</v>
      </c>
      <c r="Q1325" s="18" t="e">
        <v>#N/A</v>
      </c>
      <c r="R1325" s="18" t="e">
        <v>#N/A</v>
      </c>
      <c r="S1325" s="18" t="e">
        <v>#N/A</v>
      </c>
      <c r="T1325" s="20" t="str">
        <f t="array" ref="T1325">INDEX(Sheet10!D:D,MATCH(C1325&amp;E1325,INDEX(Sheet10!A:A&amp;Sheet10!B:B,0),0))</f>
        <v>98PDX</v>
      </c>
      <c r="U1325" s="20" t="str">
        <f>VLOOKUP(T1325,Sheet10!D:E,2,FALSE)</f>
        <v>Nervous System Disorder w/ Multi-specialty Consultations - Pre Op</v>
      </c>
      <c r="V1325" s="20"/>
      <c r="W1325" s="20"/>
      <c r="X1325" s="20"/>
      <c r="Y1325" s="20"/>
      <c r="Z1325" s="20"/>
      <c r="AA1325" s="20"/>
      <c r="AB1325" s="20"/>
      <c r="AC1325" s="20"/>
      <c r="AD1325" s="20"/>
      <c r="AE1325" s="20"/>
    </row>
    <row r="1326">
      <c r="A1326" s="20" t="str">
        <f t="shared" ref="A1326:B1326" si="1325">T1326</f>
        <v>~30PCX</v>
      </c>
      <c r="B1326" s="20" t="str">
        <f t="shared" si="1325"/>
        <v>Factors Influencing Health Status</v>
      </c>
      <c r="C1326" s="20" t="str">
        <f t="shared" si="3"/>
        <v>2</v>
      </c>
      <c r="D1326" s="20" t="str">
        <f t="shared" si="4"/>
        <v>30</v>
      </c>
      <c r="E1326" s="20" t="str">
        <f t="shared" si="5"/>
        <v>30611</v>
      </c>
      <c r="F1326" s="25">
        <v>3061120.0</v>
      </c>
      <c r="G1326" s="20" t="s">
        <v>30483</v>
      </c>
      <c r="H1326" s="26">
        <v>2827855.0</v>
      </c>
      <c r="I1326" s="26">
        <v>461474.0</v>
      </c>
      <c r="J1326" s="25">
        <v>0.57</v>
      </c>
      <c r="K1326" s="26">
        <v>263040.0</v>
      </c>
      <c r="L1326" s="26">
        <v>461474.0</v>
      </c>
      <c r="M1326" s="25">
        <v>0.57</v>
      </c>
      <c r="N1326" s="25">
        <v>0.86</v>
      </c>
      <c r="O1326" s="26">
        <v>226215.0</v>
      </c>
      <c r="P1326" s="26">
        <v>6.03078982805E11</v>
      </c>
      <c r="Q1326" s="26">
        <v>6.42357364325E11</v>
      </c>
      <c r="R1326" s="26">
        <v>3.927838152E10</v>
      </c>
      <c r="S1326" s="27">
        <v>0.065</v>
      </c>
      <c r="T1326" s="20" t="str">
        <f t="array" ref="T1326">INDEX(Sheet10!D:D,MATCH(C1326&amp;E1326,INDEX(Sheet10!A:A&amp;Sheet10!B:B,0),0))</f>
        <v>~30PCX</v>
      </c>
      <c r="U1326" s="20" t="str">
        <f>VLOOKUP(T1326,Sheet10!D:E,2,FALSE)</f>
        <v>Factors Influencing Health Status</v>
      </c>
      <c r="V1326" s="20"/>
      <c r="W1326" s="20"/>
      <c r="X1326" s="20"/>
      <c r="Y1326" s="20"/>
      <c r="Z1326" s="20"/>
      <c r="AA1326" s="20"/>
      <c r="AB1326" s="20"/>
      <c r="AC1326" s="20"/>
      <c r="AD1326" s="20"/>
      <c r="AE1326" s="20"/>
    </row>
    <row r="1327">
      <c r="A1327" s="20" t="str">
        <f t="shared" ref="A1327:B1327" si="1326">T1327</f>
        <v>~30PCX</v>
      </c>
      <c r="B1327" s="20" t="str">
        <f t="shared" si="1326"/>
        <v>Factors Influencing Health Status</v>
      </c>
      <c r="C1327" s="20" t="str">
        <f t="shared" si="3"/>
        <v>2</v>
      </c>
      <c r="D1327" s="20" t="str">
        <f t="shared" si="4"/>
        <v>30</v>
      </c>
      <c r="E1327" s="20" t="str">
        <f t="shared" si="5"/>
        <v>30612</v>
      </c>
      <c r="F1327" s="25">
        <v>3061220.0</v>
      </c>
      <c r="G1327" s="20" t="s">
        <v>30495</v>
      </c>
      <c r="H1327" s="26">
        <v>9787792.0</v>
      </c>
      <c r="I1327" s="26">
        <v>461474.0</v>
      </c>
      <c r="J1327" s="25">
        <v>0.51</v>
      </c>
      <c r="K1327" s="26">
        <v>235352.0</v>
      </c>
      <c r="L1327" s="26">
        <v>461474.0</v>
      </c>
      <c r="M1327" s="25">
        <v>0.51</v>
      </c>
      <c r="N1327" s="25">
        <v>0.91</v>
      </c>
      <c r="O1327" s="26">
        <v>214170.0</v>
      </c>
      <c r="P1327" s="26">
        <v>1.97121774062E12</v>
      </c>
      <c r="Q1327" s="26">
        <v>2.099309900289E12</v>
      </c>
      <c r="R1327" s="26">
        <v>1.28092159669E11</v>
      </c>
      <c r="S1327" s="27">
        <v>0.065</v>
      </c>
      <c r="T1327" s="20" t="str">
        <f t="array" ref="T1327">INDEX(Sheet10!D:D,MATCH(C1327&amp;E1327,INDEX(Sheet10!A:A&amp;Sheet10!B:B,0),0))</f>
        <v>~30PCX</v>
      </c>
      <c r="U1327" s="20" t="str">
        <f>VLOOKUP(T1327,Sheet10!D:E,2,FALSE)</f>
        <v>Factors Influencing Health Status</v>
      </c>
      <c r="V1327" s="20"/>
      <c r="W1327" s="20"/>
      <c r="X1327" s="20"/>
      <c r="Y1327" s="20"/>
      <c r="Z1327" s="20"/>
      <c r="AA1327" s="20"/>
      <c r="AB1327" s="20"/>
      <c r="AC1327" s="20"/>
      <c r="AD1327" s="20"/>
      <c r="AE1327" s="20"/>
    </row>
    <row r="1328">
      <c r="A1328" s="20" t="str">
        <f t="shared" ref="A1328:B1328" si="1327">T1328</f>
        <v>P32KC</v>
      </c>
      <c r="B1328" s="20" t="str">
        <f t="shared" si="1327"/>
        <v>Skin Procedures for Burns</v>
      </c>
      <c r="C1328" s="20" t="str">
        <f t="shared" si="3"/>
        <v>2</v>
      </c>
      <c r="D1328" s="20" t="str">
        <f t="shared" si="4"/>
        <v>32</v>
      </c>
      <c r="E1328" s="20" t="str">
        <f t="shared" si="5"/>
        <v>32031</v>
      </c>
      <c r="F1328" s="25">
        <v>3203120.0</v>
      </c>
      <c r="G1328" s="20" t="s">
        <v>30501</v>
      </c>
      <c r="H1328" s="26">
        <v>4576.0</v>
      </c>
      <c r="I1328" s="26">
        <v>461474.0</v>
      </c>
      <c r="J1328" s="25">
        <v>1.0</v>
      </c>
      <c r="K1328" s="26">
        <v>461474.0</v>
      </c>
      <c r="L1328" s="26">
        <v>461474.0</v>
      </c>
      <c r="M1328" s="25">
        <v>1.0</v>
      </c>
      <c r="N1328" s="25">
        <v>1.0</v>
      </c>
      <c r="O1328" s="26">
        <v>461474.0</v>
      </c>
      <c r="P1328" s="26">
        <v>1.6237085E9</v>
      </c>
      <c r="Q1328" s="26">
        <v>2.111705024E9</v>
      </c>
      <c r="R1328" s="26">
        <v>4.87996524E8</v>
      </c>
      <c r="S1328" s="27">
        <v>0.301</v>
      </c>
      <c r="T1328" s="20" t="str">
        <f t="array" ref="T1328">INDEX(Sheet10!D:D,MATCH(C1328&amp;E1328,INDEX(Sheet10!A:A&amp;Sheet10!B:B,0),0))</f>
        <v>P32KC</v>
      </c>
      <c r="U1328" s="20" t="str">
        <f>VLOOKUP(T1328,Sheet10!D:E,2,FALSE)</f>
        <v>Skin Procedures for Burns</v>
      </c>
      <c r="V1328" s="20"/>
      <c r="W1328" s="20"/>
      <c r="X1328" s="20"/>
      <c r="Y1328" s="20"/>
      <c r="Z1328" s="20"/>
      <c r="AA1328" s="20"/>
      <c r="AB1328" s="20"/>
      <c r="AC1328" s="20"/>
      <c r="AD1328" s="20"/>
      <c r="AE1328" s="20"/>
    </row>
    <row r="1329">
      <c r="A1329" s="20" t="str">
        <f t="shared" ref="A1329:B1329" si="1328">T1329</f>
        <v>98PCX</v>
      </c>
      <c r="B1329" s="20" t="str">
        <f t="shared" si="1328"/>
        <v>Nervous System Disorder w/ Multi-specialty Consultations</v>
      </c>
      <c r="C1329" s="20" t="str">
        <f t="shared" si="3"/>
        <v>2</v>
      </c>
      <c r="D1329" s="20" t="str">
        <f t="shared" si="4"/>
        <v>32</v>
      </c>
      <c r="E1329" s="20" t="str">
        <f t="shared" si="5"/>
        <v>32501</v>
      </c>
      <c r="F1329" s="25">
        <v>3250120.0</v>
      </c>
      <c r="G1329" s="20" t="s">
        <v>30506</v>
      </c>
      <c r="H1329" s="18" t="e">
        <v>#N/A</v>
      </c>
      <c r="I1329" s="26">
        <v>461474.0</v>
      </c>
      <c r="J1329" s="25">
        <v>1.57</v>
      </c>
      <c r="K1329" s="26">
        <v>724514.0</v>
      </c>
      <c r="L1329" s="26">
        <v>461474.0</v>
      </c>
      <c r="M1329" s="25">
        <v>1.57</v>
      </c>
      <c r="N1329" s="25">
        <v>1.0</v>
      </c>
      <c r="O1329" s="26">
        <v>724514.0</v>
      </c>
      <c r="P1329" s="18" t="e">
        <v>#N/A</v>
      </c>
      <c r="Q1329" s="18" t="e">
        <v>#N/A</v>
      </c>
      <c r="R1329" s="18" t="e">
        <v>#N/A</v>
      </c>
      <c r="S1329" s="18" t="e">
        <v>#N/A</v>
      </c>
      <c r="T1329" s="20" t="str">
        <f t="array" ref="T1329">INDEX(Sheet10!D:D,MATCH(C1329&amp;E1329,INDEX(Sheet10!A:A&amp;Sheet10!B:B,0),0))</f>
        <v>98PCX</v>
      </c>
      <c r="U1329" s="20" t="str">
        <f>VLOOKUP(T1329,Sheet10!D:E,2,FALSE)</f>
        <v>Nervous System Disorder w/ Multi-specialty Consultations</v>
      </c>
      <c r="V1329" s="20"/>
      <c r="W1329" s="20"/>
      <c r="X1329" s="20"/>
      <c r="Y1329" s="20"/>
      <c r="Z1329" s="20"/>
      <c r="AA1329" s="20"/>
      <c r="AB1329" s="20"/>
      <c r="AC1329" s="20"/>
      <c r="AD1329" s="20"/>
      <c r="AE1329" s="20"/>
    </row>
    <row r="1330">
      <c r="A1330" s="20" t="str">
        <f t="shared" ref="A1330:B1330" si="1329">T1330</f>
        <v>98PDX</v>
      </c>
      <c r="B1330" s="20" t="str">
        <f t="shared" si="1329"/>
        <v>Nervous System Disorder w/ Multi-specialty Consultations - Pre Op</v>
      </c>
      <c r="C1330" s="20" t="str">
        <f t="shared" si="3"/>
        <v>2</v>
      </c>
      <c r="D1330" s="20" t="str">
        <f t="shared" si="4"/>
        <v>32</v>
      </c>
      <c r="E1330" s="20" t="str">
        <f t="shared" si="5"/>
        <v>32502</v>
      </c>
      <c r="F1330" s="25">
        <v>3250220.0</v>
      </c>
      <c r="G1330" s="20" t="s">
        <v>30509</v>
      </c>
      <c r="H1330" s="18" t="e">
        <v>#N/A</v>
      </c>
      <c r="I1330" s="26">
        <v>461474.0</v>
      </c>
      <c r="J1330" s="25">
        <v>0.99</v>
      </c>
      <c r="K1330" s="26">
        <v>456859.0</v>
      </c>
      <c r="L1330" s="26">
        <v>461474.0</v>
      </c>
      <c r="M1330" s="25">
        <v>0.99</v>
      </c>
      <c r="N1330" s="25">
        <v>1.0</v>
      </c>
      <c r="O1330" s="26">
        <v>456859.0</v>
      </c>
      <c r="P1330" s="18" t="e">
        <v>#N/A</v>
      </c>
      <c r="Q1330" s="18" t="e">
        <v>#N/A</v>
      </c>
      <c r="R1330" s="18" t="e">
        <v>#N/A</v>
      </c>
      <c r="S1330" s="18" t="e">
        <v>#N/A</v>
      </c>
      <c r="T1330" s="20" t="str">
        <f t="array" ref="T1330">INDEX(Sheet10!D:D,MATCH(C1330&amp;E1330,INDEX(Sheet10!A:A&amp;Sheet10!B:B,0),0))</f>
        <v>98PDX</v>
      </c>
      <c r="U1330" s="20" t="str">
        <f>VLOOKUP(T1330,Sheet10!D:E,2,FALSE)</f>
        <v>Nervous System Disorder w/ Multi-specialty Consultations - Pre Op</v>
      </c>
      <c r="V1330" s="20"/>
      <c r="W1330" s="20"/>
      <c r="X1330" s="20"/>
      <c r="Y1330" s="20"/>
      <c r="Z1330" s="20"/>
      <c r="AA1330" s="20"/>
      <c r="AB1330" s="20"/>
      <c r="AC1330" s="20"/>
      <c r="AD1330" s="20"/>
      <c r="AE1330" s="20"/>
    </row>
    <row r="1331">
      <c r="A1331" s="20" t="str">
        <f t="shared" ref="A1331:B1331" si="1330">T1331</f>
        <v>~99JX</v>
      </c>
      <c r="B1331" s="20" t="str">
        <f t="shared" si="1330"/>
        <v>Nervous System Neoplasms</v>
      </c>
      <c r="C1331" s="20" t="str">
        <f t="shared" si="3"/>
        <v>2</v>
      </c>
      <c r="D1331" s="20" t="str">
        <f t="shared" si="4"/>
        <v>32</v>
      </c>
      <c r="E1331" s="20" t="str">
        <f t="shared" si="5"/>
        <v>32611</v>
      </c>
      <c r="F1331" s="25">
        <v>3261120.0</v>
      </c>
      <c r="G1331" s="20" t="s">
        <v>30512</v>
      </c>
      <c r="H1331" s="26">
        <v>18287.0</v>
      </c>
      <c r="I1331" s="26">
        <v>461474.0</v>
      </c>
      <c r="J1331" s="25">
        <v>0.71</v>
      </c>
      <c r="K1331" s="26">
        <v>327647.0</v>
      </c>
      <c r="L1331" s="26">
        <v>461474.0</v>
      </c>
      <c r="M1331" s="25">
        <v>0.71</v>
      </c>
      <c r="N1331" s="25">
        <v>1.0</v>
      </c>
      <c r="O1331" s="26">
        <v>327647.0</v>
      </c>
      <c r="P1331" s="26">
        <v>3.9196677E9</v>
      </c>
      <c r="Q1331" s="26">
        <v>5.991672277E9</v>
      </c>
      <c r="R1331" s="26">
        <v>2.072004577E9</v>
      </c>
      <c r="S1331" s="27">
        <v>0.529</v>
      </c>
      <c r="T1331" s="20" t="str">
        <f t="array" ref="T1331">INDEX(Sheet10!D:D,MATCH(C1331&amp;E1331,INDEX(Sheet10!A:A&amp;Sheet10!B:B,0),0))</f>
        <v>~99JX</v>
      </c>
      <c r="U1331" s="20" t="str">
        <f>VLOOKUP(T1331,Sheet10!D:E,2,FALSE)</f>
        <v>Nervous System Neoplasms</v>
      </c>
      <c r="V1331" s="20"/>
      <c r="W1331" s="20"/>
      <c r="X1331" s="20"/>
      <c r="Y1331" s="20"/>
      <c r="Z1331" s="20"/>
      <c r="AA1331" s="20"/>
      <c r="AB1331" s="20"/>
      <c r="AC1331" s="20"/>
      <c r="AD1331" s="20"/>
      <c r="AE1331" s="20"/>
    </row>
    <row r="1332">
      <c r="A1332" s="20" t="str">
        <f t="shared" ref="A1332:B1332" si="1331">T1332</f>
        <v>99JX</v>
      </c>
      <c r="B1332" s="20" t="str">
        <f t="shared" si="1331"/>
        <v>Nervous System Neoplasms - Follow Up</v>
      </c>
      <c r="C1332" s="20" t="str">
        <f t="shared" si="3"/>
        <v>2</v>
      </c>
      <c r="D1332" s="20" t="str">
        <f t="shared" si="4"/>
        <v>32</v>
      </c>
      <c r="E1332" s="20" t="str">
        <f t="shared" si="5"/>
        <v>32612</v>
      </c>
      <c r="F1332" s="25">
        <v>3261220.0</v>
      </c>
      <c r="G1332" s="20" t="s">
        <v>30515</v>
      </c>
      <c r="H1332" s="26">
        <v>22002.0</v>
      </c>
      <c r="I1332" s="26">
        <v>461474.0</v>
      </c>
      <c r="J1332" s="25">
        <v>0.58</v>
      </c>
      <c r="K1332" s="26">
        <v>267655.0</v>
      </c>
      <c r="L1332" s="26">
        <v>461474.0</v>
      </c>
      <c r="M1332" s="25">
        <v>0.58</v>
      </c>
      <c r="N1332" s="25">
        <v>1.0</v>
      </c>
      <c r="O1332" s="26">
        <v>267655.0</v>
      </c>
      <c r="P1332" s="26">
        <v>4.6523315E9</v>
      </c>
      <c r="Q1332" s="26">
        <v>5.88894355E9</v>
      </c>
      <c r="R1332" s="26">
        <v>1.23661205E9</v>
      </c>
      <c r="S1332" s="27">
        <v>0.266</v>
      </c>
      <c r="T1332" s="20" t="str">
        <f t="array" ref="T1332">INDEX(Sheet10!D:D,MATCH(C1332&amp;E1332,INDEX(Sheet10!A:A&amp;Sheet10!B:B,0),0))</f>
        <v>99JX</v>
      </c>
      <c r="U1332" s="20" t="str">
        <f>VLOOKUP(T1332,Sheet10!D:E,2,FALSE)</f>
        <v>Nervous System Neoplasms - Follow Up</v>
      </c>
      <c r="V1332" s="20"/>
      <c r="W1332" s="20"/>
      <c r="X1332" s="20"/>
      <c r="Y1332" s="20"/>
      <c r="Z1332" s="20"/>
      <c r="AA1332" s="20"/>
      <c r="AB1332" s="20"/>
      <c r="AC1332" s="20"/>
      <c r="AD1332" s="20"/>
      <c r="AE1332" s="20"/>
    </row>
    <row r="1333">
      <c r="A1333" s="20" t="str">
        <f t="shared" ref="A1333:B1333" si="1332">T1333</f>
        <v>P33KA</v>
      </c>
      <c r="B1333" s="20" t="str">
        <f t="shared" si="1332"/>
        <v>Release of Carpal/Tarsal Tunnel</v>
      </c>
      <c r="C1333" s="20" t="str">
        <f t="shared" si="3"/>
        <v>2</v>
      </c>
      <c r="D1333" s="20" t="str">
        <f t="shared" si="4"/>
        <v>33</v>
      </c>
      <c r="E1333" s="20" t="str">
        <f t="shared" si="5"/>
        <v>33011</v>
      </c>
      <c r="F1333" s="25">
        <v>3301120.0</v>
      </c>
      <c r="G1333" s="20" t="s">
        <v>28078</v>
      </c>
      <c r="H1333" s="18" t="e">
        <v>#N/A</v>
      </c>
      <c r="I1333" s="26">
        <v>461474.0</v>
      </c>
      <c r="J1333" s="25">
        <v>5.29</v>
      </c>
      <c r="K1333" s="26">
        <v>2441197.0</v>
      </c>
      <c r="L1333" s="26">
        <v>461474.0</v>
      </c>
      <c r="M1333" s="25">
        <v>5.29</v>
      </c>
      <c r="N1333" s="25">
        <v>1.0</v>
      </c>
      <c r="O1333" s="26">
        <v>2441197.0</v>
      </c>
      <c r="P1333" s="18" t="e">
        <v>#N/A</v>
      </c>
      <c r="Q1333" s="18" t="e">
        <v>#N/A</v>
      </c>
      <c r="R1333" s="18" t="e">
        <v>#N/A</v>
      </c>
      <c r="S1333" s="18" t="e">
        <v>#N/A</v>
      </c>
      <c r="T1333" s="20" t="str">
        <f t="array" ref="T1333">INDEX(Sheet10!D:D,MATCH(C1333&amp;E1333,INDEX(Sheet10!A:A&amp;Sheet10!B:B,0),0))</f>
        <v>P33KA</v>
      </c>
      <c r="U1333" s="20" t="str">
        <f>VLOOKUP(T1333,Sheet10!D:E,2,FALSE)</f>
        <v>Release of Carpal/Tarsal Tunnel</v>
      </c>
      <c r="V1333" s="20"/>
      <c r="W1333" s="20"/>
      <c r="X1333" s="20"/>
      <c r="Y1333" s="20"/>
      <c r="Z1333" s="20"/>
      <c r="AA1333" s="20"/>
      <c r="AB1333" s="20"/>
      <c r="AC1333" s="20"/>
      <c r="AD1333" s="20"/>
      <c r="AE1333" s="20"/>
    </row>
    <row r="1334">
      <c r="A1334" s="20" t="str">
        <f t="shared" ref="A1334:B1334" si="1333">T1334</f>
        <v>P33KC</v>
      </c>
      <c r="B1334" s="20" t="str">
        <f t="shared" si="1333"/>
        <v>Hand Proc.</v>
      </c>
      <c r="C1334" s="20" t="str">
        <f t="shared" si="3"/>
        <v>2</v>
      </c>
      <c r="D1334" s="20" t="str">
        <f t="shared" si="4"/>
        <v>33</v>
      </c>
      <c r="E1334" s="20" t="str">
        <f t="shared" si="5"/>
        <v>33031</v>
      </c>
      <c r="F1334" s="25">
        <v>3303120.0</v>
      </c>
      <c r="G1334" s="20" t="s">
        <v>30522</v>
      </c>
      <c r="H1334" s="25">
        <v>150.0</v>
      </c>
      <c r="I1334" s="26">
        <v>461474.0</v>
      </c>
      <c r="J1334" s="25">
        <v>1.62</v>
      </c>
      <c r="K1334" s="26">
        <v>747588.0</v>
      </c>
      <c r="L1334" s="26">
        <v>461474.0</v>
      </c>
      <c r="M1334" s="25">
        <v>1.62</v>
      </c>
      <c r="N1334" s="25">
        <v>1.0</v>
      </c>
      <c r="O1334" s="26">
        <v>747588.0</v>
      </c>
      <c r="P1334" s="26">
        <v>9.00269E7</v>
      </c>
      <c r="Q1334" s="26">
        <v>1.12138182E8</v>
      </c>
      <c r="R1334" s="26">
        <v>2.2111282E7</v>
      </c>
      <c r="S1334" s="27">
        <v>0.246</v>
      </c>
      <c r="T1334" s="20" t="str">
        <f t="array" ref="T1334">INDEX(Sheet10!D:D,MATCH(C1334&amp;E1334,INDEX(Sheet10!A:A&amp;Sheet10!B:B,0),0))</f>
        <v>P33KC</v>
      </c>
      <c r="U1334" s="20" t="str">
        <f>VLOOKUP(T1334,Sheet10!D:E,2,FALSE)</f>
        <v>Hand Proc.</v>
      </c>
      <c r="V1334" s="20"/>
      <c r="W1334" s="20"/>
      <c r="X1334" s="20"/>
      <c r="Y1334" s="20"/>
      <c r="Z1334" s="20"/>
      <c r="AA1334" s="20"/>
      <c r="AB1334" s="20"/>
      <c r="AC1334" s="20"/>
      <c r="AD1334" s="20"/>
      <c r="AE1334" s="20"/>
    </row>
    <row r="1335">
      <c r="A1335" s="20" t="str">
        <f t="shared" ref="A1335:B1335" si="1334">T1335</f>
        <v>P33KD</v>
      </c>
      <c r="B1335" s="20" t="str">
        <f t="shared" si="1334"/>
        <v>Other Proc. for Injuries</v>
      </c>
      <c r="C1335" s="20" t="str">
        <f t="shared" si="3"/>
        <v>2</v>
      </c>
      <c r="D1335" s="20" t="str">
        <f t="shared" si="4"/>
        <v>33</v>
      </c>
      <c r="E1335" s="20" t="str">
        <f t="shared" si="5"/>
        <v>33041</v>
      </c>
      <c r="F1335" s="25">
        <v>3304120.0</v>
      </c>
      <c r="G1335" s="20" t="s">
        <v>30526</v>
      </c>
      <c r="H1335" s="25">
        <v>552.0</v>
      </c>
      <c r="I1335" s="26">
        <v>461474.0</v>
      </c>
      <c r="J1335" s="25">
        <v>1.57</v>
      </c>
      <c r="K1335" s="26">
        <v>724514.0</v>
      </c>
      <c r="L1335" s="26">
        <v>461474.0</v>
      </c>
      <c r="M1335" s="25">
        <v>1.57</v>
      </c>
      <c r="N1335" s="25">
        <v>1.02</v>
      </c>
      <c r="O1335" s="26">
        <v>739004.0</v>
      </c>
      <c r="P1335" s="26">
        <v>4.064396E8</v>
      </c>
      <c r="Q1335" s="26">
        <v>4.07930464E8</v>
      </c>
      <c r="R1335" s="26">
        <v>1490864.0</v>
      </c>
      <c r="S1335" s="27">
        <v>0.004</v>
      </c>
      <c r="T1335" s="20" t="str">
        <f t="array" ref="T1335">INDEX(Sheet10!D:D,MATCH(C1335&amp;E1335,INDEX(Sheet10!A:A&amp;Sheet10!B:B,0),0))</f>
        <v>P33KD</v>
      </c>
      <c r="U1335" s="20" t="str">
        <f>VLOOKUP(T1335,Sheet10!D:E,2,FALSE)</f>
        <v>Other Proc. for Injuries</v>
      </c>
      <c r="V1335" s="20"/>
      <c r="W1335" s="20"/>
      <c r="X1335" s="20"/>
      <c r="Y1335" s="20"/>
      <c r="Z1335" s="20"/>
      <c r="AA1335" s="20"/>
      <c r="AB1335" s="20"/>
      <c r="AC1335" s="20"/>
      <c r="AD1335" s="20"/>
      <c r="AE1335" s="20"/>
    </row>
    <row r="1336">
      <c r="A1336" s="20" t="str">
        <f t="shared" ref="A1336:B1336" si="1335">T1336</f>
        <v>98PCX</v>
      </c>
      <c r="B1336" s="20" t="str">
        <f t="shared" si="1335"/>
        <v>Nervous System Disorder w/ Multi-specialty Consultations</v>
      </c>
      <c r="C1336" s="20" t="str">
        <f t="shared" si="3"/>
        <v>2</v>
      </c>
      <c r="D1336" s="20" t="str">
        <f t="shared" si="4"/>
        <v>33</v>
      </c>
      <c r="E1336" s="20" t="str">
        <f t="shared" si="5"/>
        <v>33501</v>
      </c>
      <c r="F1336" s="25">
        <v>3350120.0</v>
      </c>
      <c r="G1336" s="20" t="s">
        <v>30530</v>
      </c>
      <c r="H1336" s="18" t="e">
        <v>#N/A</v>
      </c>
      <c r="I1336" s="26">
        <v>461474.0</v>
      </c>
      <c r="J1336" s="25">
        <v>1.7</v>
      </c>
      <c r="K1336" s="26">
        <v>784506.0</v>
      </c>
      <c r="L1336" s="26">
        <v>461474.0</v>
      </c>
      <c r="M1336" s="25">
        <v>1.7</v>
      </c>
      <c r="N1336" s="25">
        <v>1.0</v>
      </c>
      <c r="O1336" s="26">
        <v>784506.0</v>
      </c>
      <c r="P1336" s="18" t="e">
        <v>#N/A</v>
      </c>
      <c r="Q1336" s="18" t="e">
        <v>#N/A</v>
      </c>
      <c r="R1336" s="18" t="e">
        <v>#N/A</v>
      </c>
      <c r="S1336" s="18" t="e">
        <v>#N/A</v>
      </c>
      <c r="T1336" s="20" t="str">
        <f t="array" ref="T1336">INDEX(Sheet10!D:D,MATCH(C1336&amp;E1336,INDEX(Sheet10!A:A&amp;Sheet10!B:B,0),0))</f>
        <v>98PCX</v>
      </c>
      <c r="U1336" s="20" t="str">
        <f>VLOOKUP(T1336,Sheet10!D:E,2,FALSE)</f>
        <v>Nervous System Disorder w/ Multi-specialty Consultations</v>
      </c>
      <c r="V1336" s="20"/>
      <c r="W1336" s="20"/>
      <c r="X1336" s="20"/>
      <c r="Y1336" s="20"/>
      <c r="Z1336" s="20"/>
      <c r="AA1336" s="20"/>
      <c r="AB1336" s="20"/>
      <c r="AC1336" s="20"/>
      <c r="AD1336" s="20"/>
      <c r="AE1336" s="20"/>
    </row>
    <row r="1337">
      <c r="A1337" s="20" t="str">
        <f t="shared" ref="A1337:B1337" si="1336">T1337</f>
        <v>98PDX</v>
      </c>
      <c r="B1337" s="20" t="str">
        <f t="shared" si="1336"/>
        <v>Nervous System Disorder w/ Multi-specialty Consultations - Pre Op</v>
      </c>
      <c r="C1337" s="20" t="str">
        <f t="shared" si="3"/>
        <v>2</v>
      </c>
      <c r="D1337" s="20" t="str">
        <f t="shared" si="4"/>
        <v>33</v>
      </c>
      <c r="E1337" s="20" t="str">
        <f t="shared" si="5"/>
        <v>33502</v>
      </c>
      <c r="F1337" s="25">
        <v>3350220.0</v>
      </c>
      <c r="G1337" s="20" t="s">
        <v>30533</v>
      </c>
      <c r="H1337" s="18" t="e">
        <v>#N/A</v>
      </c>
      <c r="I1337" s="26">
        <v>461474.0</v>
      </c>
      <c r="J1337" s="25">
        <v>0.96</v>
      </c>
      <c r="K1337" s="26">
        <v>443015.0</v>
      </c>
      <c r="L1337" s="26">
        <v>461474.0</v>
      </c>
      <c r="M1337" s="25">
        <v>0.96</v>
      </c>
      <c r="N1337" s="25">
        <v>1.0</v>
      </c>
      <c r="O1337" s="26">
        <v>443015.0</v>
      </c>
      <c r="P1337" s="18" t="e">
        <v>#N/A</v>
      </c>
      <c r="Q1337" s="18" t="e">
        <v>#N/A</v>
      </c>
      <c r="R1337" s="18" t="e">
        <v>#N/A</v>
      </c>
      <c r="S1337" s="18" t="e">
        <v>#N/A</v>
      </c>
      <c r="T1337" s="20" t="str">
        <f t="array" ref="T1337">INDEX(Sheet10!D:D,MATCH(C1337&amp;E1337,INDEX(Sheet10!A:A&amp;Sheet10!B:B,0),0))</f>
        <v>98PDX</v>
      </c>
      <c r="U1337" s="20" t="str">
        <f>VLOOKUP(T1337,Sheet10!D:E,2,FALSE)</f>
        <v>Nervous System Disorder w/ Multi-specialty Consultations - Pre Op</v>
      </c>
      <c r="V1337" s="20"/>
      <c r="W1337" s="20"/>
      <c r="X1337" s="20"/>
      <c r="Y1337" s="20"/>
      <c r="Z1337" s="20"/>
      <c r="AA1337" s="20"/>
      <c r="AB1337" s="20"/>
      <c r="AC1337" s="20"/>
      <c r="AD1337" s="20"/>
      <c r="AE1337" s="20"/>
    </row>
    <row r="1338">
      <c r="A1338" s="20" t="str">
        <f t="shared" ref="A1338:B1338" si="1337">T1338</f>
        <v>~99JX</v>
      </c>
      <c r="B1338" s="20" t="str">
        <f t="shared" si="1337"/>
        <v>Nervous System Neoplasms</v>
      </c>
      <c r="C1338" s="20" t="str">
        <f t="shared" si="3"/>
        <v>2</v>
      </c>
      <c r="D1338" s="20" t="str">
        <f t="shared" si="4"/>
        <v>33</v>
      </c>
      <c r="E1338" s="20" t="str">
        <f t="shared" si="5"/>
        <v>33611</v>
      </c>
      <c r="F1338" s="25">
        <v>3361120.0</v>
      </c>
      <c r="G1338" s="20" t="s">
        <v>30536</v>
      </c>
      <c r="H1338" s="26">
        <v>370961.0</v>
      </c>
      <c r="I1338" s="26">
        <v>461474.0</v>
      </c>
      <c r="J1338" s="25">
        <v>0.83</v>
      </c>
      <c r="K1338" s="26">
        <v>383023.0</v>
      </c>
      <c r="L1338" s="26">
        <v>461474.0</v>
      </c>
      <c r="M1338" s="25">
        <v>0.83</v>
      </c>
      <c r="N1338" s="25">
        <v>1.0</v>
      </c>
      <c r="O1338" s="26">
        <v>383023.0</v>
      </c>
      <c r="P1338" s="26">
        <v>9.4844231795E10</v>
      </c>
      <c r="Q1338" s="26">
        <v>1.42093105404E11</v>
      </c>
      <c r="R1338" s="26">
        <v>4.7248873609E10</v>
      </c>
      <c r="S1338" s="27">
        <v>0.498</v>
      </c>
      <c r="T1338" s="20" t="str">
        <f t="array" ref="T1338">INDEX(Sheet10!D:D,MATCH(C1338&amp;E1338,INDEX(Sheet10!A:A&amp;Sheet10!B:B,0),0))</f>
        <v>~99JX</v>
      </c>
      <c r="U1338" s="20" t="str">
        <f>VLOOKUP(T1338,Sheet10!D:E,2,FALSE)</f>
        <v>Nervous System Neoplasms</v>
      </c>
      <c r="V1338" s="20"/>
      <c r="W1338" s="20"/>
      <c r="X1338" s="20"/>
      <c r="Y1338" s="20"/>
      <c r="Z1338" s="20"/>
      <c r="AA1338" s="20"/>
      <c r="AB1338" s="20"/>
      <c r="AC1338" s="20"/>
      <c r="AD1338" s="20"/>
      <c r="AE1338" s="20"/>
    </row>
    <row r="1339">
      <c r="A1339" s="20" t="str">
        <f t="shared" ref="A1339:B1339" si="1338">T1339</f>
        <v>99JX</v>
      </c>
      <c r="B1339" s="20" t="str">
        <f t="shared" si="1338"/>
        <v>Nervous System Neoplasms - Follow Up</v>
      </c>
      <c r="C1339" s="20" t="str">
        <f t="shared" si="3"/>
        <v>2</v>
      </c>
      <c r="D1339" s="20" t="str">
        <f t="shared" si="4"/>
        <v>33</v>
      </c>
      <c r="E1339" s="20" t="str">
        <f t="shared" si="5"/>
        <v>33612</v>
      </c>
      <c r="F1339" s="25">
        <v>3361220.0</v>
      </c>
      <c r="G1339" s="20" t="s">
        <v>30539</v>
      </c>
      <c r="H1339" s="26">
        <v>116541.0</v>
      </c>
      <c r="I1339" s="26">
        <v>461474.0</v>
      </c>
      <c r="J1339" s="25">
        <v>0.75</v>
      </c>
      <c r="K1339" s="26">
        <v>346106.0</v>
      </c>
      <c r="L1339" s="26">
        <v>461474.0</v>
      </c>
      <c r="M1339" s="25">
        <v>0.75</v>
      </c>
      <c r="N1339" s="25">
        <v>1.0</v>
      </c>
      <c r="O1339" s="26">
        <v>346106.0</v>
      </c>
      <c r="P1339" s="26">
        <v>2.62149674E10</v>
      </c>
      <c r="Q1339" s="26">
        <v>4.0351932624E10</v>
      </c>
      <c r="R1339" s="26">
        <v>1.4136965224E10</v>
      </c>
      <c r="S1339" s="27">
        <v>0.539</v>
      </c>
      <c r="T1339" s="20" t="str">
        <f t="array" ref="T1339">INDEX(Sheet10!D:D,MATCH(C1339&amp;E1339,INDEX(Sheet10!A:A&amp;Sheet10!B:B,0),0))</f>
        <v>99JX</v>
      </c>
      <c r="U1339" s="20" t="str">
        <f>VLOOKUP(T1339,Sheet10!D:E,2,FALSE)</f>
        <v>Nervous System Neoplasms - Follow Up</v>
      </c>
      <c r="V1339" s="20"/>
      <c r="W1339" s="20"/>
      <c r="X1339" s="20"/>
      <c r="Y1339" s="20"/>
      <c r="Z1339" s="20"/>
      <c r="AA1339" s="20"/>
      <c r="AB1339" s="20"/>
      <c r="AC1339" s="20"/>
      <c r="AD1339" s="20"/>
      <c r="AE1339" s="20"/>
    </row>
    <row r="1340">
      <c r="A1340" s="20" t="str">
        <f t="shared" ref="A1340:B1340" si="1339">T1340</f>
        <v>P34KG</v>
      </c>
      <c r="B1340" s="20" t="str">
        <f t="shared" si="1339"/>
        <v>Nuclear Medicine</v>
      </c>
      <c r="C1340" s="20" t="str">
        <f t="shared" si="3"/>
        <v>2</v>
      </c>
      <c r="D1340" s="20" t="str">
        <f t="shared" si="4"/>
        <v>34</v>
      </c>
      <c r="E1340" s="20" t="str">
        <f t="shared" si="5"/>
        <v>34421</v>
      </c>
      <c r="F1340" s="25">
        <v>3442120.0</v>
      </c>
      <c r="G1340" s="20" t="s">
        <v>28007</v>
      </c>
      <c r="H1340" s="26">
        <v>10746.0</v>
      </c>
      <c r="I1340" s="26">
        <v>461474.0</v>
      </c>
      <c r="J1340" s="25">
        <v>2.56</v>
      </c>
      <c r="K1340" s="26">
        <v>1181373.0</v>
      </c>
      <c r="L1340" s="26">
        <v>461474.0</v>
      </c>
      <c r="M1340" s="25">
        <v>2.56</v>
      </c>
      <c r="N1340" s="25">
        <v>1.0</v>
      </c>
      <c r="O1340" s="26">
        <v>1181373.0</v>
      </c>
      <c r="P1340" s="26">
        <v>1.06089925E10</v>
      </c>
      <c r="Q1340" s="26">
        <v>1.2696026541E10</v>
      </c>
      <c r="R1340" s="26">
        <v>2.087034041E9</v>
      </c>
      <c r="S1340" s="27">
        <v>0.197</v>
      </c>
      <c r="T1340" s="20" t="str">
        <f t="array" ref="T1340">INDEX(Sheet10!D:D,MATCH(C1340&amp;E1340,INDEX(Sheet10!A:A&amp;Sheet10!B:B,0),0))</f>
        <v>P34KG</v>
      </c>
      <c r="U1340" s="20" t="str">
        <f>VLOOKUP(T1340,Sheet10!D:E,2,FALSE)</f>
        <v>Nuclear Medicine</v>
      </c>
      <c r="V1340" s="20"/>
      <c r="W1340" s="20"/>
      <c r="X1340" s="20"/>
      <c r="Y1340" s="20"/>
      <c r="Z1340" s="20"/>
      <c r="AA1340" s="20"/>
      <c r="AB1340" s="20"/>
      <c r="AC1340" s="20"/>
      <c r="AD1340" s="20"/>
      <c r="AE1340" s="20"/>
    </row>
    <row r="1341">
      <c r="A1341" s="20" t="str">
        <f t="shared" ref="A1341:B1341" si="1340">T1341</f>
        <v>34BX</v>
      </c>
      <c r="B1341" s="20" t="str">
        <f t="shared" si="1340"/>
        <v>Radiotherapy &amp; Chemotherapy</v>
      </c>
      <c r="C1341" s="20" t="str">
        <f t="shared" si="3"/>
        <v>2</v>
      </c>
      <c r="D1341" s="20" t="str">
        <f t="shared" si="4"/>
        <v>34</v>
      </c>
      <c r="E1341" s="20" t="str">
        <f t="shared" si="5"/>
        <v>34431</v>
      </c>
      <c r="F1341" s="25">
        <v>3443120.0</v>
      </c>
      <c r="G1341" s="20" t="s">
        <v>28036</v>
      </c>
      <c r="H1341" s="26">
        <v>2484.0</v>
      </c>
      <c r="I1341" s="26">
        <v>461474.0</v>
      </c>
      <c r="J1341" s="25">
        <v>6.1</v>
      </c>
      <c r="K1341" s="26">
        <v>2814991.0</v>
      </c>
      <c r="L1341" s="26">
        <v>461474.0</v>
      </c>
      <c r="M1341" s="25">
        <v>6.1</v>
      </c>
      <c r="N1341" s="25">
        <v>1.0</v>
      </c>
      <c r="O1341" s="26">
        <v>2814991.0</v>
      </c>
      <c r="P1341" s="26">
        <v>3.4489861E9</v>
      </c>
      <c r="Q1341" s="26">
        <v>6.992438638E9</v>
      </c>
      <c r="R1341" s="26">
        <v>3.543452538E9</v>
      </c>
      <c r="S1341" s="27">
        <v>1.027</v>
      </c>
      <c r="T1341" s="20" t="str">
        <f t="array" ref="T1341">INDEX(Sheet10!D:D,MATCH(C1341&amp;E1341,INDEX(Sheet10!A:A&amp;Sheet10!B:B,0),0))</f>
        <v>34BX</v>
      </c>
      <c r="U1341" s="20" t="str">
        <f>VLOOKUP(T1341,Sheet10!D:E,2,FALSE)</f>
        <v>Radiotherapy &amp; Chemotherapy</v>
      </c>
      <c r="V1341" s="20"/>
      <c r="W1341" s="20"/>
      <c r="X1341" s="20"/>
      <c r="Y1341" s="20"/>
      <c r="Z1341" s="20"/>
      <c r="AA1341" s="20"/>
      <c r="AB1341" s="20"/>
      <c r="AC1341" s="20"/>
      <c r="AD1341" s="20"/>
      <c r="AE1341" s="20"/>
    </row>
    <row r="1342">
      <c r="A1342" s="20" t="str">
        <f t="shared" ref="A1342:B1342" si="1341">T1342</f>
        <v>34BX</v>
      </c>
      <c r="B1342" s="20" t="str">
        <f t="shared" si="1341"/>
        <v>Radiotherapy &amp; Chemotherapy</v>
      </c>
      <c r="C1342" s="20" t="str">
        <f t="shared" si="3"/>
        <v>2</v>
      </c>
      <c r="D1342" s="20" t="str">
        <f t="shared" si="4"/>
        <v>34</v>
      </c>
      <c r="E1342" s="20" t="str">
        <f t="shared" si="5"/>
        <v>34441</v>
      </c>
      <c r="F1342" s="25">
        <v>3444120.0</v>
      </c>
      <c r="G1342" s="20" t="s">
        <v>28064</v>
      </c>
      <c r="H1342" s="26">
        <v>879916.0</v>
      </c>
      <c r="I1342" s="26">
        <v>461474.0</v>
      </c>
      <c r="J1342" s="25">
        <v>2.5</v>
      </c>
      <c r="K1342" s="26">
        <v>1153685.0</v>
      </c>
      <c r="L1342" s="26">
        <v>461474.0</v>
      </c>
      <c r="M1342" s="25">
        <v>2.5</v>
      </c>
      <c r="N1342" s="25">
        <v>1.0</v>
      </c>
      <c r="O1342" s="26">
        <v>1153685.0</v>
      </c>
      <c r="P1342" s="26">
        <v>9.90279142065E11</v>
      </c>
      <c r="Q1342" s="26">
        <v>1.019909852693E12</v>
      </c>
      <c r="R1342" s="26">
        <v>2.9630710628E10</v>
      </c>
      <c r="S1342" s="27">
        <v>0.03</v>
      </c>
      <c r="T1342" s="20" t="str">
        <f t="array" ref="T1342">INDEX(Sheet10!D:D,MATCH(C1342&amp;E1342,INDEX(Sheet10!A:A&amp;Sheet10!B:B,0),0))</f>
        <v>34BX</v>
      </c>
      <c r="U1342" s="20" t="str">
        <f>VLOOKUP(T1342,Sheet10!D:E,2,FALSE)</f>
        <v>Radiotherapy &amp; Chemotherapy</v>
      </c>
      <c r="V1342" s="20"/>
      <c r="W1342" s="20"/>
      <c r="X1342" s="20"/>
      <c r="Y1342" s="20"/>
      <c r="Z1342" s="20"/>
      <c r="AA1342" s="20"/>
      <c r="AB1342" s="20"/>
      <c r="AC1342" s="20"/>
      <c r="AD1342" s="20"/>
      <c r="AE1342" s="20"/>
    </row>
    <row r="1343">
      <c r="A1343" s="20" t="str">
        <f t="shared" ref="A1343:B1343" si="1342">T1343</f>
        <v>34CX</v>
      </c>
      <c r="B1343" s="20" t="str">
        <f t="shared" si="1342"/>
        <v>Radiotherapy &amp; Chemotherapy</v>
      </c>
      <c r="C1343" s="20" t="str">
        <f t="shared" si="3"/>
        <v>2</v>
      </c>
      <c r="D1343" s="20" t="str">
        <f t="shared" si="4"/>
        <v>34</v>
      </c>
      <c r="E1343" s="20" t="str">
        <f t="shared" si="5"/>
        <v>34451</v>
      </c>
      <c r="F1343" s="25">
        <v>3445120.0</v>
      </c>
      <c r="G1343" s="20" t="s">
        <v>30564</v>
      </c>
      <c r="H1343" s="26">
        <v>544737.0</v>
      </c>
      <c r="I1343" s="26">
        <v>461474.0</v>
      </c>
      <c r="J1343" s="25">
        <v>2.97</v>
      </c>
      <c r="K1343" s="26">
        <v>1370578.0</v>
      </c>
      <c r="L1343" s="26">
        <v>461474.0</v>
      </c>
      <c r="M1343" s="25">
        <v>2.97</v>
      </c>
      <c r="N1343" s="25">
        <v>0.96</v>
      </c>
      <c r="O1343" s="26">
        <v>1315755.0</v>
      </c>
      <c r="P1343" s="26">
        <v>6.790759655E11</v>
      </c>
      <c r="Q1343" s="26">
        <v>7.16742115373E11</v>
      </c>
      <c r="R1343" s="26">
        <v>3.7666149873E10</v>
      </c>
      <c r="S1343" s="27">
        <v>0.055</v>
      </c>
      <c r="T1343" s="20" t="str">
        <f t="array" ref="T1343">INDEX(Sheet10!D:D,MATCH(C1343&amp;E1343,INDEX(Sheet10!A:A&amp;Sheet10!B:B,0),0))</f>
        <v>34CX</v>
      </c>
      <c r="U1343" s="20" t="str">
        <f>VLOOKUP(T1343,Sheet10!D:E,2,FALSE)</f>
        <v>Radiotherapy &amp; Chemotherapy</v>
      </c>
      <c r="V1343" s="20"/>
      <c r="W1343" s="20"/>
      <c r="X1343" s="20"/>
      <c r="Y1343" s="20"/>
      <c r="Z1343" s="20"/>
      <c r="AA1343" s="20"/>
      <c r="AB1343" s="20"/>
      <c r="AC1343" s="20"/>
      <c r="AD1343" s="20"/>
      <c r="AE1343" s="20"/>
    </row>
    <row r="1344">
      <c r="A1344" s="20" t="str">
        <f t="shared" ref="A1344:B1344" si="1343">T1344</f>
        <v>34CX</v>
      </c>
      <c r="B1344" s="20" t="str">
        <f t="shared" si="1343"/>
        <v>Radiotherapy &amp; Chemotherapy</v>
      </c>
      <c r="C1344" s="20" t="str">
        <f t="shared" si="3"/>
        <v>2</v>
      </c>
      <c r="D1344" s="20" t="str">
        <f t="shared" si="4"/>
        <v>34</v>
      </c>
      <c r="E1344" s="20" t="str">
        <f t="shared" si="5"/>
        <v>34452</v>
      </c>
      <c r="F1344" s="25">
        <v>3445220.0</v>
      </c>
      <c r="G1344" s="20" t="s">
        <v>30569</v>
      </c>
      <c r="H1344" s="26">
        <v>20405.0</v>
      </c>
      <c r="I1344" s="26">
        <v>461474.0</v>
      </c>
      <c r="J1344" s="25">
        <v>1.48</v>
      </c>
      <c r="K1344" s="26">
        <v>682982.0</v>
      </c>
      <c r="L1344" s="26">
        <v>461474.0</v>
      </c>
      <c r="M1344" s="25">
        <v>1.48</v>
      </c>
      <c r="N1344" s="25">
        <v>1.0</v>
      </c>
      <c r="O1344" s="26">
        <v>682982.0</v>
      </c>
      <c r="P1344" s="26">
        <v>3.757709035E10</v>
      </c>
      <c r="Q1344" s="26">
        <v>1.3936237916E10</v>
      </c>
      <c r="R1344" s="26">
        <v>-2.3640852434E10</v>
      </c>
      <c r="S1344" s="27">
        <v>-0.629</v>
      </c>
      <c r="T1344" s="20" t="str">
        <f t="array" ref="T1344">INDEX(Sheet10!D:D,MATCH(C1344&amp;E1344,INDEX(Sheet10!A:A&amp;Sheet10!B:B,0),0))</f>
        <v>34CX</v>
      </c>
      <c r="U1344" s="20" t="str">
        <f>VLOOKUP(T1344,Sheet10!D:E,2,FALSE)</f>
        <v>Radiotherapy &amp; Chemotherapy</v>
      </c>
      <c r="V1344" s="20"/>
      <c r="W1344" s="20"/>
      <c r="X1344" s="20"/>
      <c r="Y1344" s="20"/>
      <c r="Z1344" s="20"/>
      <c r="AA1344" s="20"/>
      <c r="AB1344" s="20"/>
      <c r="AC1344" s="20"/>
      <c r="AD1344" s="20"/>
      <c r="AE1344" s="20"/>
    </row>
    <row r="1345">
      <c r="A1345" s="20" t="str">
        <f t="shared" ref="A1345:B1345" si="1344">T1345</f>
        <v>34PJX</v>
      </c>
      <c r="B1345" s="20" t="str">
        <f t="shared" si="1344"/>
        <v>CT Simulation + TPS</v>
      </c>
      <c r="C1345" s="20" t="str">
        <f t="shared" si="3"/>
        <v>2</v>
      </c>
      <c r="D1345" s="20" t="str">
        <f t="shared" si="4"/>
        <v>34</v>
      </c>
      <c r="E1345" s="20" t="str">
        <f t="shared" si="5"/>
        <v>34461</v>
      </c>
      <c r="F1345" s="25">
        <v>3446120.0</v>
      </c>
      <c r="G1345" s="20" t="s">
        <v>28013</v>
      </c>
      <c r="H1345" s="18" t="e">
        <v>#N/A</v>
      </c>
      <c r="I1345" s="26">
        <v>461474.0</v>
      </c>
      <c r="J1345" s="25">
        <v>2.12</v>
      </c>
      <c r="K1345" s="26">
        <v>978325.0</v>
      </c>
      <c r="L1345" s="26">
        <v>461474.0</v>
      </c>
      <c r="M1345" s="25">
        <v>2.12</v>
      </c>
      <c r="N1345" s="25">
        <v>1.0</v>
      </c>
      <c r="O1345" s="26">
        <v>978325.0</v>
      </c>
      <c r="P1345" s="18" t="e">
        <v>#N/A</v>
      </c>
      <c r="Q1345" s="18" t="e">
        <v>#N/A</v>
      </c>
      <c r="R1345" s="18" t="e">
        <v>#N/A</v>
      </c>
      <c r="S1345" s="18" t="e">
        <v>#N/A</v>
      </c>
      <c r="T1345" s="20" t="str">
        <f t="array" ref="T1345">INDEX(Sheet10!D:D,MATCH(C1345&amp;E1345,INDEX(Sheet10!A:A&amp;Sheet10!B:B,0),0))</f>
        <v>34PJX</v>
      </c>
      <c r="U1345" s="20" t="str">
        <f>VLOOKUP(T1345,Sheet10!D:E,2,FALSE)</f>
        <v>CT Simulation + TPS</v>
      </c>
      <c r="V1345" s="20"/>
      <c r="W1345" s="20"/>
      <c r="X1345" s="20"/>
      <c r="Y1345" s="20"/>
      <c r="Z1345" s="20"/>
      <c r="AA1345" s="20"/>
      <c r="AB1345" s="20"/>
      <c r="AC1345" s="20"/>
      <c r="AD1345" s="20"/>
      <c r="AE1345" s="20"/>
    </row>
    <row r="1346">
      <c r="A1346" s="20" t="str">
        <f t="shared" ref="A1346:B1346" si="1345">T1346</f>
        <v>99PBX</v>
      </c>
      <c r="B1346" s="20" t="str">
        <f t="shared" si="1345"/>
        <v>Red Blood Cell Disorders w/ Blood Transfusion</v>
      </c>
      <c r="C1346" s="20" t="str">
        <f t="shared" si="3"/>
        <v>2</v>
      </c>
      <c r="D1346" s="20" t="str">
        <f t="shared" si="4"/>
        <v>34</v>
      </c>
      <c r="E1346" s="20" t="str">
        <f t="shared" si="5"/>
        <v>34471</v>
      </c>
      <c r="F1346" s="25">
        <v>3447120.0</v>
      </c>
      <c r="G1346" s="20" t="s">
        <v>28024</v>
      </c>
      <c r="H1346" s="26">
        <v>20602.0</v>
      </c>
      <c r="I1346" s="26">
        <v>461474.0</v>
      </c>
      <c r="J1346" s="25">
        <v>2.21</v>
      </c>
      <c r="K1346" s="26">
        <v>1019858.0</v>
      </c>
      <c r="L1346" s="26">
        <v>461474.0</v>
      </c>
      <c r="M1346" s="25">
        <v>2.21</v>
      </c>
      <c r="N1346" s="25">
        <v>1.71</v>
      </c>
      <c r="O1346" s="26">
        <v>1743956.0</v>
      </c>
      <c r="P1346" s="26">
        <v>3.584777635E10</v>
      </c>
      <c r="Q1346" s="26">
        <v>3.5928989617E10</v>
      </c>
      <c r="R1346" s="26">
        <v>8.1213267E7</v>
      </c>
      <c r="S1346" s="27">
        <v>0.002</v>
      </c>
      <c r="T1346" s="20" t="str">
        <f t="array" ref="T1346">INDEX(Sheet10!D:D,MATCH(C1346&amp;E1346,INDEX(Sheet10!A:A&amp;Sheet10!B:B,0),0))</f>
        <v>99PBX</v>
      </c>
      <c r="U1346" s="20" t="str">
        <f>VLOOKUP(T1346,Sheet10!D:E,2,FALSE)</f>
        <v>Red Blood Cell Disorders w/ Blood Transfusion</v>
      </c>
      <c r="V1346" s="20"/>
      <c r="W1346" s="20"/>
      <c r="X1346" s="20"/>
      <c r="Y1346" s="20"/>
      <c r="Z1346" s="20"/>
      <c r="AA1346" s="20"/>
      <c r="AB1346" s="20"/>
      <c r="AC1346" s="20"/>
      <c r="AD1346" s="20"/>
      <c r="AE1346" s="20"/>
    </row>
    <row r="1347">
      <c r="A1347" s="20" t="str">
        <f t="shared" ref="A1347:B1347" si="1346">T1347</f>
        <v>35PBX</v>
      </c>
      <c r="B1347" s="20" t="str">
        <f t="shared" si="1346"/>
        <v>Rehabilitation Comprehensive Examination</v>
      </c>
      <c r="C1347" s="20" t="str">
        <f t="shared" si="3"/>
        <v>2</v>
      </c>
      <c r="D1347" s="20" t="str">
        <f t="shared" si="4"/>
        <v>35</v>
      </c>
      <c r="E1347" s="20" t="str">
        <f t="shared" si="5"/>
        <v>35411</v>
      </c>
      <c r="F1347" s="25">
        <v>3541120.0</v>
      </c>
      <c r="G1347" s="20" t="s">
        <v>30578</v>
      </c>
      <c r="H1347" s="26">
        <v>60223.0</v>
      </c>
      <c r="I1347" s="26">
        <v>461474.0</v>
      </c>
      <c r="J1347" s="25">
        <v>0.58</v>
      </c>
      <c r="K1347" s="26">
        <v>267655.0</v>
      </c>
      <c r="L1347" s="26">
        <v>461474.0</v>
      </c>
      <c r="M1347" s="25">
        <v>0.58</v>
      </c>
      <c r="N1347" s="25">
        <v>1.0</v>
      </c>
      <c r="O1347" s="26">
        <v>267655.0</v>
      </c>
      <c r="P1347" s="26">
        <v>1.09141208E10</v>
      </c>
      <c r="Q1347" s="26">
        <v>1.6118982247E10</v>
      </c>
      <c r="R1347" s="26">
        <v>5.204861447E9</v>
      </c>
      <c r="S1347" s="27">
        <v>0.477</v>
      </c>
      <c r="T1347" s="20" t="str">
        <f t="array" ref="T1347">INDEX(Sheet10!D:D,MATCH(C1347&amp;E1347,INDEX(Sheet10!A:A&amp;Sheet10!B:B,0),0))</f>
        <v>35PBX</v>
      </c>
      <c r="U1347" s="20" t="str">
        <f>VLOOKUP(T1347,Sheet10!D:E,2,FALSE)</f>
        <v>Rehabilitation Comprehensive Examination</v>
      </c>
      <c r="V1347" s="20"/>
      <c r="W1347" s="20"/>
      <c r="X1347" s="20"/>
      <c r="Y1347" s="20"/>
      <c r="Z1347" s="20"/>
      <c r="AA1347" s="20"/>
      <c r="AB1347" s="20"/>
      <c r="AC1347" s="20"/>
      <c r="AD1347" s="20"/>
      <c r="AE1347" s="20"/>
    </row>
    <row r="1348">
      <c r="A1348" s="20" t="str">
        <f t="shared" ref="A1348:B1348" si="1347">T1348</f>
        <v>35PBX</v>
      </c>
      <c r="B1348" s="20" t="str">
        <f t="shared" si="1347"/>
        <v>Rehabilitation Comprehensive Examination</v>
      </c>
      <c r="C1348" s="20" t="str">
        <f t="shared" si="3"/>
        <v>2</v>
      </c>
      <c r="D1348" s="20" t="str">
        <f t="shared" si="4"/>
        <v>35</v>
      </c>
      <c r="E1348" s="20" t="str">
        <f t="shared" si="5"/>
        <v>35412</v>
      </c>
      <c r="F1348" s="25">
        <v>3541220.0</v>
      </c>
      <c r="G1348" s="20" t="s">
        <v>30587</v>
      </c>
      <c r="H1348" s="26">
        <v>136474.0</v>
      </c>
      <c r="I1348" s="26">
        <v>461474.0</v>
      </c>
      <c r="J1348" s="25">
        <v>1.2</v>
      </c>
      <c r="K1348" s="26">
        <v>553769.0</v>
      </c>
      <c r="L1348" s="26">
        <v>461474.0</v>
      </c>
      <c r="M1348" s="25">
        <v>1.2</v>
      </c>
      <c r="N1348" s="25">
        <v>1.0</v>
      </c>
      <c r="O1348" s="26">
        <v>553769.0</v>
      </c>
      <c r="P1348" s="26">
        <v>2.10988037E10</v>
      </c>
      <c r="Q1348" s="26">
        <v>7.5575043211E10</v>
      </c>
      <c r="R1348" s="26">
        <v>5.4476239511E10</v>
      </c>
      <c r="S1348" s="27">
        <v>2.582</v>
      </c>
      <c r="T1348" s="20" t="str">
        <f t="array" ref="T1348">INDEX(Sheet10!D:D,MATCH(C1348&amp;E1348,INDEX(Sheet10!A:A&amp;Sheet10!B:B,0),0))</f>
        <v>35PBX</v>
      </c>
      <c r="U1348" s="20" t="str">
        <f>VLOOKUP(T1348,Sheet10!D:E,2,FALSE)</f>
        <v>Rehabilitation Comprehensive Examination</v>
      </c>
      <c r="V1348" s="20"/>
      <c r="W1348" s="20"/>
      <c r="X1348" s="20"/>
      <c r="Y1348" s="20"/>
      <c r="Z1348" s="20"/>
      <c r="AA1348" s="20"/>
      <c r="AB1348" s="20"/>
      <c r="AC1348" s="20"/>
      <c r="AD1348" s="20"/>
      <c r="AE1348" s="20"/>
    </row>
    <row r="1349">
      <c r="A1349" s="20" t="str">
        <f t="shared" ref="A1349:B1349" si="1348">T1349</f>
        <v>35PCX</v>
      </c>
      <c r="B1349" s="20" t="str">
        <f t="shared" si="1348"/>
        <v>Rehabilitation Evaluation</v>
      </c>
      <c r="C1349" s="20" t="str">
        <f t="shared" si="3"/>
        <v>2</v>
      </c>
      <c r="D1349" s="20" t="str">
        <f t="shared" si="4"/>
        <v>35</v>
      </c>
      <c r="E1349" s="20" t="str">
        <f t="shared" si="5"/>
        <v>35421</v>
      </c>
      <c r="F1349" s="25">
        <v>3542120.0</v>
      </c>
      <c r="G1349" s="20" t="s">
        <v>30598</v>
      </c>
      <c r="H1349" s="26">
        <v>296581.0</v>
      </c>
      <c r="I1349" s="26">
        <v>461474.0</v>
      </c>
      <c r="J1349" s="25">
        <v>0.57</v>
      </c>
      <c r="K1349" s="26">
        <v>263040.0</v>
      </c>
      <c r="L1349" s="26">
        <v>461474.0</v>
      </c>
      <c r="M1349" s="25">
        <v>0.57</v>
      </c>
      <c r="N1349" s="25">
        <v>1.0</v>
      </c>
      <c r="O1349" s="26">
        <v>263040.0</v>
      </c>
      <c r="P1349" s="26">
        <v>4.29421497E10</v>
      </c>
      <c r="Q1349" s="26">
        <v>7.8015719206E10</v>
      </c>
      <c r="R1349" s="26">
        <v>3.5073569506E10</v>
      </c>
      <c r="S1349" s="27">
        <v>0.817</v>
      </c>
      <c r="T1349" s="20" t="str">
        <f t="array" ref="T1349">INDEX(Sheet10!D:D,MATCH(C1349&amp;E1349,INDEX(Sheet10!A:A&amp;Sheet10!B:B,0),0))</f>
        <v>35PCX</v>
      </c>
      <c r="U1349" s="20" t="str">
        <f>VLOOKUP(T1349,Sheet10!D:E,2,FALSE)</f>
        <v>Rehabilitation Evaluation</v>
      </c>
      <c r="V1349" s="20"/>
      <c r="W1349" s="20"/>
      <c r="X1349" s="20"/>
      <c r="Y1349" s="20"/>
      <c r="Z1349" s="20"/>
      <c r="AA1349" s="20"/>
      <c r="AB1349" s="20"/>
      <c r="AC1349" s="20"/>
      <c r="AD1349" s="20"/>
      <c r="AE1349" s="20"/>
    </row>
    <row r="1350">
      <c r="A1350" s="20" t="str">
        <f t="shared" ref="A1350:B1350" si="1349">T1350</f>
        <v>P35KB</v>
      </c>
      <c r="B1350" s="20" t="str">
        <f t="shared" si="1349"/>
        <v>Orthotic Prosthetic Proc.</v>
      </c>
      <c r="C1350" s="20" t="str">
        <f t="shared" si="3"/>
        <v>2</v>
      </c>
      <c r="D1350" s="20" t="str">
        <f t="shared" si="4"/>
        <v>35</v>
      </c>
      <c r="E1350" s="20" t="str">
        <f t="shared" si="5"/>
        <v>35431</v>
      </c>
      <c r="F1350" s="25">
        <v>3543120.0</v>
      </c>
      <c r="G1350" s="20" t="s">
        <v>30602</v>
      </c>
      <c r="H1350" s="26">
        <v>5596.0</v>
      </c>
      <c r="I1350" s="26">
        <v>461474.0</v>
      </c>
      <c r="J1350" s="25">
        <v>0.87</v>
      </c>
      <c r="K1350" s="26">
        <v>401482.0</v>
      </c>
      <c r="L1350" s="26">
        <v>461474.0</v>
      </c>
      <c r="M1350" s="25">
        <v>0.87</v>
      </c>
      <c r="N1350" s="25">
        <v>1.0</v>
      </c>
      <c r="O1350" s="26">
        <v>401482.0</v>
      </c>
      <c r="P1350" s="26">
        <v>1.0749534E9</v>
      </c>
      <c r="Q1350" s="26">
        <v>2.246695398E9</v>
      </c>
      <c r="R1350" s="26">
        <v>1.171741998E9</v>
      </c>
      <c r="S1350" s="27">
        <v>1.09</v>
      </c>
      <c r="T1350" s="20" t="str">
        <f t="array" ref="T1350">INDEX(Sheet10!D:D,MATCH(C1350&amp;E1350,INDEX(Sheet10!A:A&amp;Sheet10!B:B,0),0))</f>
        <v>P35KB</v>
      </c>
      <c r="U1350" s="20" t="str">
        <f>VLOOKUP(T1350,Sheet10!D:E,2,FALSE)</f>
        <v>Orthotic Prosthetic Proc.</v>
      </c>
      <c r="V1350" s="20"/>
      <c r="W1350" s="20"/>
      <c r="X1350" s="20"/>
      <c r="Y1350" s="20"/>
      <c r="Z1350" s="20"/>
      <c r="AA1350" s="20"/>
      <c r="AB1350" s="20"/>
      <c r="AC1350" s="20"/>
      <c r="AD1350" s="20"/>
      <c r="AE1350" s="20"/>
    </row>
    <row r="1351">
      <c r="A1351" s="20" t="str">
        <f t="shared" ref="A1351:B1351" si="1350">T1351</f>
        <v>P35KD</v>
      </c>
      <c r="B1351" s="20" t="str">
        <f t="shared" si="1350"/>
        <v>Therapeutic Exercise Procedures</v>
      </c>
      <c r="C1351" s="20" t="str">
        <f t="shared" si="3"/>
        <v>2</v>
      </c>
      <c r="D1351" s="20" t="str">
        <f t="shared" si="4"/>
        <v>35</v>
      </c>
      <c r="E1351" s="20" t="str">
        <f t="shared" si="5"/>
        <v>35441</v>
      </c>
      <c r="F1351" s="25">
        <v>3544120.0</v>
      </c>
      <c r="G1351" s="20" t="s">
        <v>30606</v>
      </c>
      <c r="H1351" s="26">
        <v>6059533.0</v>
      </c>
      <c r="I1351" s="26">
        <v>461474.0</v>
      </c>
      <c r="J1351" s="25">
        <v>0.5</v>
      </c>
      <c r="K1351" s="26">
        <v>230737.0</v>
      </c>
      <c r="L1351" s="26">
        <v>461474.0</v>
      </c>
      <c r="M1351" s="25">
        <v>0.5</v>
      </c>
      <c r="N1351" s="25">
        <v>0.66</v>
      </c>
      <c r="O1351" s="26">
        <v>152286.0</v>
      </c>
      <c r="P1351" s="26">
        <v>8.76369700395E11</v>
      </c>
      <c r="Q1351" s="26">
        <v>9.22786451797E11</v>
      </c>
      <c r="R1351" s="26">
        <v>4.6416751402E10</v>
      </c>
      <c r="S1351" s="27">
        <v>0.053</v>
      </c>
      <c r="T1351" s="20" t="str">
        <f t="array" ref="T1351">INDEX(Sheet10!D:D,MATCH(C1351&amp;E1351,INDEX(Sheet10!A:A&amp;Sheet10!B:B,0),0))</f>
        <v>P35KD</v>
      </c>
      <c r="U1351" s="20" t="str">
        <f>VLOOKUP(T1351,Sheet10!D:E,2,FALSE)</f>
        <v>Therapeutic Exercise Procedures</v>
      </c>
      <c r="V1351" s="20"/>
      <c r="W1351" s="20"/>
      <c r="X1351" s="20"/>
      <c r="Y1351" s="20"/>
      <c r="Z1351" s="20"/>
      <c r="AA1351" s="20"/>
      <c r="AB1351" s="20"/>
      <c r="AC1351" s="20"/>
      <c r="AD1351" s="20"/>
      <c r="AE1351" s="20"/>
    </row>
    <row r="1352">
      <c r="A1352" s="20" t="str">
        <f t="shared" ref="A1352:B1352" si="1351">T1352</f>
        <v>P35KE</v>
      </c>
      <c r="B1352" s="20" t="str">
        <f t="shared" si="1351"/>
        <v>Therapeutic Procedures with Modality</v>
      </c>
      <c r="C1352" s="20" t="str">
        <f t="shared" si="3"/>
        <v>2</v>
      </c>
      <c r="D1352" s="20" t="str">
        <f t="shared" si="4"/>
        <v>35</v>
      </c>
      <c r="E1352" s="20" t="str">
        <f t="shared" si="5"/>
        <v>35451</v>
      </c>
      <c r="F1352" s="25">
        <v>3545120.0</v>
      </c>
      <c r="G1352" s="20" t="s">
        <v>30610</v>
      </c>
      <c r="H1352" s="26">
        <v>1274887.0</v>
      </c>
      <c r="I1352" s="26">
        <v>461474.0</v>
      </c>
      <c r="J1352" s="25">
        <v>0.39</v>
      </c>
      <c r="K1352" s="26">
        <v>179975.0</v>
      </c>
      <c r="L1352" s="26">
        <v>461474.0</v>
      </c>
      <c r="M1352" s="25">
        <v>0.39</v>
      </c>
      <c r="N1352" s="25">
        <v>0.82</v>
      </c>
      <c r="O1352" s="26">
        <v>147579.0</v>
      </c>
      <c r="P1352" s="26">
        <v>1.78129392005E11</v>
      </c>
      <c r="Q1352" s="26">
        <v>1.88147039659E11</v>
      </c>
      <c r="R1352" s="26">
        <v>1.0017647654E10</v>
      </c>
      <c r="S1352" s="27">
        <v>0.056</v>
      </c>
      <c r="T1352" s="20" t="str">
        <f t="array" ref="T1352">INDEX(Sheet10!D:D,MATCH(C1352&amp;E1352,INDEX(Sheet10!A:A&amp;Sheet10!B:B,0),0))</f>
        <v>P35KE</v>
      </c>
      <c r="U1352" s="20" t="str">
        <f>VLOOKUP(T1352,Sheet10!D:E,2,FALSE)</f>
        <v>Therapeutic Procedures with Modality</v>
      </c>
      <c r="V1352" s="20"/>
      <c r="W1352" s="20"/>
      <c r="X1352" s="20"/>
      <c r="Y1352" s="20"/>
      <c r="Z1352" s="20"/>
      <c r="AA1352" s="20"/>
      <c r="AB1352" s="20"/>
      <c r="AC1352" s="20"/>
      <c r="AD1352" s="20"/>
      <c r="AE1352" s="20"/>
    </row>
    <row r="1353">
      <c r="A1353" s="20" t="str">
        <f t="shared" ref="A1353:B1353" si="1352">T1353</f>
        <v>P35KF</v>
      </c>
      <c r="B1353" s="20" t="str">
        <f t="shared" si="1352"/>
        <v>Therapeutic Manipulation Procedures</v>
      </c>
      <c r="C1353" s="20" t="str">
        <f t="shared" si="3"/>
        <v>2</v>
      </c>
      <c r="D1353" s="20" t="str">
        <f t="shared" si="4"/>
        <v>35</v>
      </c>
      <c r="E1353" s="20" t="str">
        <f t="shared" si="5"/>
        <v>35461</v>
      </c>
      <c r="F1353" s="25">
        <v>3546120.0</v>
      </c>
      <c r="G1353" s="20" t="s">
        <v>30614</v>
      </c>
      <c r="H1353" s="26">
        <v>300982.0</v>
      </c>
      <c r="I1353" s="26">
        <v>461474.0</v>
      </c>
      <c r="J1353" s="25">
        <v>0.48</v>
      </c>
      <c r="K1353" s="26">
        <v>221508.0</v>
      </c>
      <c r="L1353" s="26">
        <v>461474.0</v>
      </c>
      <c r="M1353" s="25">
        <v>0.48</v>
      </c>
      <c r="N1353" s="25">
        <v>1.0</v>
      </c>
      <c r="O1353" s="26">
        <v>221508.0</v>
      </c>
      <c r="P1353" s="26">
        <v>4.13059429E10</v>
      </c>
      <c r="Q1353" s="26">
        <v>6.6669776385E10</v>
      </c>
      <c r="R1353" s="26">
        <v>2.5363833485E10</v>
      </c>
      <c r="S1353" s="27">
        <v>0.614</v>
      </c>
      <c r="T1353" s="20" t="str">
        <f t="array" ref="T1353">INDEX(Sheet10!D:D,MATCH(C1353&amp;E1353,INDEX(Sheet10!A:A&amp;Sheet10!B:B,0),0))</f>
        <v>P35KF</v>
      </c>
      <c r="U1353" s="20" t="str">
        <f>VLOOKUP(T1353,Sheet10!D:E,2,FALSE)</f>
        <v>Therapeutic Manipulation Procedures</v>
      </c>
      <c r="V1353" s="20"/>
      <c r="W1353" s="20"/>
      <c r="X1353" s="20"/>
      <c r="Y1353" s="20"/>
      <c r="Z1353" s="20"/>
      <c r="AA1353" s="20"/>
      <c r="AB1353" s="20"/>
      <c r="AC1353" s="20"/>
      <c r="AD1353" s="20"/>
      <c r="AE1353" s="20"/>
    </row>
    <row r="1354">
      <c r="A1354" s="20" t="str">
        <f t="shared" ref="A1354:B1354" si="1353">T1354</f>
        <v>P35KG</v>
      </c>
      <c r="B1354" s="20" t="str">
        <f t="shared" si="1353"/>
        <v>Interventional Rehabilitation Procedures</v>
      </c>
      <c r="C1354" s="20" t="str">
        <f t="shared" si="3"/>
        <v>2</v>
      </c>
      <c r="D1354" s="20" t="str">
        <f t="shared" si="4"/>
        <v>35</v>
      </c>
      <c r="E1354" s="20" t="str">
        <f t="shared" si="5"/>
        <v>35471</v>
      </c>
      <c r="F1354" s="25">
        <v>3547120.0</v>
      </c>
      <c r="G1354" s="20" t="s">
        <v>30618</v>
      </c>
      <c r="H1354" s="25">
        <v>771.0</v>
      </c>
      <c r="I1354" s="26">
        <v>461474.0</v>
      </c>
      <c r="J1354" s="25">
        <v>0.8</v>
      </c>
      <c r="K1354" s="26">
        <v>369179.0</v>
      </c>
      <c r="L1354" s="26">
        <v>461474.0</v>
      </c>
      <c r="M1354" s="25">
        <v>0.8</v>
      </c>
      <c r="N1354" s="25">
        <v>1.19</v>
      </c>
      <c r="O1354" s="26">
        <v>439323.0</v>
      </c>
      <c r="P1354" s="26">
        <v>3.377629E8</v>
      </c>
      <c r="Q1354" s="26">
        <v>3.38718224E8</v>
      </c>
      <c r="R1354" s="26">
        <v>955324.0</v>
      </c>
      <c r="S1354" s="27">
        <v>0.003</v>
      </c>
      <c r="T1354" s="20" t="str">
        <f t="array" ref="T1354">INDEX(Sheet10!D:D,MATCH(C1354&amp;E1354,INDEX(Sheet10!A:A&amp;Sheet10!B:B,0),0))</f>
        <v>P35KG</v>
      </c>
      <c r="U1354" s="20" t="str">
        <f>VLOOKUP(T1354,Sheet10!D:E,2,FALSE)</f>
        <v>Interventional Rehabilitation Procedures</v>
      </c>
      <c r="V1354" s="20"/>
      <c r="W1354" s="20"/>
      <c r="X1354" s="20"/>
      <c r="Y1354" s="20"/>
      <c r="Z1354" s="20"/>
      <c r="AA1354" s="20"/>
      <c r="AB1354" s="20"/>
      <c r="AC1354" s="20"/>
      <c r="AD1354" s="20"/>
      <c r="AE1354" s="20"/>
    </row>
    <row r="1355">
      <c r="A1355" s="20" t="str">
        <f t="shared" ref="A1355:B1355" si="1354">T1355</f>
        <v>P35KJ</v>
      </c>
      <c r="B1355" s="20" t="str">
        <f t="shared" si="1354"/>
        <v>Other Rehabilitation Procedures</v>
      </c>
      <c r="C1355" s="20" t="str">
        <f t="shared" si="3"/>
        <v>2</v>
      </c>
      <c r="D1355" s="20" t="str">
        <f t="shared" si="4"/>
        <v>35</v>
      </c>
      <c r="E1355" s="20" t="str">
        <f t="shared" si="5"/>
        <v>35481</v>
      </c>
      <c r="F1355" s="25">
        <v>3548120.0</v>
      </c>
      <c r="G1355" s="20" t="s">
        <v>30621</v>
      </c>
      <c r="H1355" s="26">
        <v>3859706.0</v>
      </c>
      <c r="I1355" s="26">
        <v>461474.0</v>
      </c>
      <c r="J1355" s="25">
        <v>0.4</v>
      </c>
      <c r="K1355" s="26">
        <v>184590.0</v>
      </c>
      <c r="L1355" s="26">
        <v>461474.0</v>
      </c>
      <c r="M1355" s="25">
        <v>0.4</v>
      </c>
      <c r="N1355" s="25">
        <v>0.82</v>
      </c>
      <c r="O1355" s="26">
        <v>151363.0</v>
      </c>
      <c r="P1355" s="26">
        <v>5.4822874612E11</v>
      </c>
      <c r="Q1355" s="26">
        <v>5.84218501059E11</v>
      </c>
      <c r="R1355" s="26">
        <v>3.5989754939E10</v>
      </c>
      <c r="S1355" s="27">
        <v>0.066</v>
      </c>
      <c r="T1355" s="20" t="str">
        <f t="array" ref="T1355">INDEX(Sheet10!D:D,MATCH(C1355&amp;E1355,INDEX(Sheet10!A:A&amp;Sheet10!B:B,0),0))</f>
        <v>P35KJ</v>
      </c>
      <c r="U1355" s="20" t="str">
        <f>VLOOKUP(T1355,Sheet10!D:E,2,FALSE)</f>
        <v>Other Rehabilitation Procedures</v>
      </c>
      <c r="V1355" s="20"/>
      <c r="W1355" s="20"/>
      <c r="X1355" s="20"/>
      <c r="Y1355" s="20"/>
      <c r="Z1355" s="20"/>
      <c r="AA1355" s="20"/>
      <c r="AB1355" s="20"/>
      <c r="AC1355" s="20"/>
      <c r="AD1355" s="20"/>
      <c r="AE1355" s="20"/>
    </row>
    <row r="1356">
      <c r="A1356" s="20" t="str">
        <f t="shared" ref="A1356:B1356" si="1355">T1356</f>
        <v>90PDX</v>
      </c>
      <c r="B1356" s="20" t="str">
        <f t="shared" si="1355"/>
        <v>Nuclear Diagnostic - PET CT</v>
      </c>
      <c r="C1356" s="20" t="str">
        <f t="shared" si="3"/>
        <v>2</v>
      </c>
      <c r="D1356" s="20" t="str">
        <f t="shared" si="4"/>
        <v>90</v>
      </c>
      <c r="E1356" s="20" t="str">
        <f t="shared" si="5"/>
        <v>90401</v>
      </c>
      <c r="F1356" s="25">
        <v>9040120.0</v>
      </c>
      <c r="G1356" s="20" t="s">
        <v>30625</v>
      </c>
      <c r="H1356" s="26">
        <v>1170.0</v>
      </c>
      <c r="I1356" s="26">
        <v>461474.0</v>
      </c>
      <c r="J1356" s="25">
        <v>24.92</v>
      </c>
      <c r="K1356" s="26">
        <v>1.1499932E7</v>
      </c>
      <c r="L1356" s="26">
        <v>461474.0</v>
      </c>
      <c r="M1356" s="25">
        <v>24.92</v>
      </c>
      <c r="N1356" s="25">
        <v>1.0</v>
      </c>
      <c r="O1356" s="26">
        <v>1.1499932E7</v>
      </c>
      <c r="P1356" s="26">
        <v>1.8192559E9</v>
      </c>
      <c r="Q1356" s="26">
        <v>1.3484750213E10</v>
      </c>
      <c r="R1356" s="26">
        <v>1.1665494313E10</v>
      </c>
      <c r="S1356" s="27">
        <v>6.412</v>
      </c>
      <c r="T1356" s="20" t="str">
        <f t="array" ref="T1356">INDEX(Sheet10!D:D,MATCH(C1356&amp;E1356,INDEX(Sheet10!A:A&amp;Sheet10!B:B,0),0))</f>
        <v>90PDX</v>
      </c>
      <c r="U1356" s="20" t="str">
        <f>VLOOKUP(T1356,Sheet10!D:E,2,FALSE)</f>
        <v>Nuclear Diagnostic - PET CT</v>
      </c>
      <c r="V1356" s="20"/>
      <c r="W1356" s="20"/>
      <c r="X1356" s="20"/>
      <c r="Y1356" s="20"/>
      <c r="Z1356" s="20"/>
      <c r="AA1356" s="20"/>
      <c r="AB1356" s="20"/>
      <c r="AC1356" s="20"/>
      <c r="AD1356" s="20"/>
      <c r="AE1356" s="20"/>
    </row>
    <row r="1357">
      <c r="A1357" s="20" t="str">
        <f t="shared" ref="A1357:B1357" si="1356">T1357</f>
        <v>90PCX</v>
      </c>
      <c r="B1357" s="20" t="str">
        <f t="shared" si="1356"/>
        <v>Nuclear Diagnostic - SPECT CT</v>
      </c>
      <c r="C1357" s="20" t="str">
        <f t="shared" si="3"/>
        <v>2</v>
      </c>
      <c r="D1357" s="20" t="str">
        <f t="shared" si="4"/>
        <v>90</v>
      </c>
      <c r="E1357" s="20" t="str">
        <f t="shared" si="5"/>
        <v>90402</v>
      </c>
      <c r="F1357" s="25">
        <v>9040220.0</v>
      </c>
      <c r="G1357" s="20" t="s">
        <v>30632</v>
      </c>
      <c r="H1357" s="18" t="e">
        <v>#N/A</v>
      </c>
      <c r="I1357" s="26">
        <v>461474.0</v>
      </c>
      <c r="J1357" s="25">
        <v>3.18</v>
      </c>
      <c r="K1357" s="26">
        <v>1467487.0</v>
      </c>
      <c r="L1357" s="26">
        <v>461474.0</v>
      </c>
      <c r="M1357" s="25">
        <v>3.18</v>
      </c>
      <c r="N1357" s="25">
        <v>1.0</v>
      </c>
      <c r="O1357" s="26">
        <v>1467487.0</v>
      </c>
      <c r="P1357" s="18" t="e">
        <v>#N/A</v>
      </c>
      <c r="Q1357" s="18" t="e">
        <v>#N/A</v>
      </c>
      <c r="R1357" s="18" t="e">
        <v>#N/A</v>
      </c>
      <c r="S1357" s="18" t="e">
        <v>#N/A</v>
      </c>
      <c r="T1357" s="20" t="str">
        <f t="array" ref="T1357">INDEX(Sheet10!D:D,MATCH(C1357&amp;E1357,INDEX(Sheet10!A:A&amp;Sheet10!B:B,0),0))</f>
        <v>90PCX</v>
      </c>
      <c r="U1357" s="20" t="str">
        <f>VLOOKUP(T1357,Sheet10!D:E,2,FALSE)</f>
        <v>Nuclear Diagnostic - SPECT CT</v>
      </c>
      <c r="V1357" s="20"/>
      <c r="W1357" s="20"/>
      <c r="X1357" s="20"/>
      <c r="Y1357" s="20"/>
      <c r="Z1357" s="20"/>
      <c r="AA1357" s="20"/>
      <c r="AB1357" s="20"/>
      <c r="AC1357" s="20"/>
      <c r="AD1357" s="20"/>
      <c r="AE1357" s="20"/>
    </row>
    <row r="1358">
      <c r="A1358" s="20" t="str">
        <f t="shared" ref="A1358:B1358" si="1357">T1358</f>
        <v>P90KB</v>
      </c>
      <c r="B1358" s="20" t="str">
        <f t="shared" si="1357"/>
        <v>Nuclear Diagnostic - In Vitro</v>
      </c>
      <c r="C1358" s="20" t="str">
        <f t="shared" si="3"/>
        <v>2</v>
      </c>
      <c r="D1358" s="20" t="str">
        <f t="shared" si="4"/>
        <v>90</v>
      </c>
      <c r="E1358" s="20" t="str">
        <f t="shared" si="5"/>
        <v>90403</v>
      </c>
      <c r="F1358" s="25">
        <v>9040320.0</v>
      </c>
      <c r="G1358" s="20" t="s">
        <v>30638</v>
      </c>
      <c r="H1358" s="18" t="e">
        <v>#N/A</v>
      </c>
      <c r="I1358" s="26">
        <v>461474.0</v>
      </c>
      <c r="J1358" s="25">
        <v>1.81</v>
      </c>
      <c r="K1358" s="26">
        <v>835268.0</v>
      </c>
      <c r="L1358" s="26">
        <v>461474.0</v>
      </c>
      <c r="M1358" s="25">
        <v>1.81</v>
      </c>
      <c r="N1358" s="25">
        <v>1.0</v>
      </c>
      <c r="O1358" s="26">
        <v>835268.0</v>
      </c>
      <c r="P1358" s="18" t="e">
        <v>#N/A</v>
      </c>
      <c r="Q1358" s="18" t="e">
        <v>#N/A</v>
      </c>
      <c r="R1358" s="18" t="e">
        <v>#N/A</v>
      </c>
      <c r="S1358" s="18" t="e">
        <v>#N/A</v>
      </c>
      <c r="T1358" s="20" t="str">
        <f t="array" ref="T1358">INDEX(Sheet10!D:D,MATCH(C1358&amp;E1358,INDEX(Sheet10!A:A&amp;Sheet10!B:B,0),0))</f>
        <v>P90KB</v>
      </c>
      <c r="U1358" s="20" t="str">
        <f>VLOOKUP(T1358,Sheet10!D:E,2,FALSE)</f>
        <v>Nuclear Diagnostic - In Vitro</v>
      </c>
      <c r="V1358" s="20"/>
      <c r="W1358" s="20"/>
      <c r="X1358" s="20"/>
      <c r="Y1358" s="20"/>
      <c r="Z1358" s="20"/>
      <c r="AA1358" s="20"/>
      <c r="AB1358" s="20"/>
      <c r="AC1358" s="20"/>
      <c r="AD1358" s="20"/>
      <c r="AE1358" s="20"/>
    </row>
    <row r="1359">
      <c r="A1359" s="20" t="str">
        <f t="shared" ref="A1359:B1359" si="1358">T1359</f>
        <v>P90KL</v>
      </c>
      <c r="B1359" s="20" t="str">
        <f t="shared" si="1358"/>
        <v>Catheterization Diagnostic</v>
      </c>
      <c r="C1359" s="20" t="str">
        <f t="shared" si="3"/>
        <v>2</v>
      </c>
      <c r="D1359" s="20" t="str">
        <f t="shared" si="4"/>
        <v>90</v>
      </c>
      <c r="E1359" s="20" t="str">
        <f t="shared" si="5"/>
        <v>90421</v>
      </c>
      <c r="F1359" s="25">
        <v>9042120.0</v>
      </c>
      <c r="G1359" s="20" t="s">
        <v>30644</v>
      </c>
      <c r="H1359" s="26">
        <v>8838.0</v>
      </c>
      <c r="I1359" s="26">
        <v>461474.0</v>
      </c>
      <c r="J1359" s="25">
        <v>10.05</v>
      </c>
      <c r="K1359" s="26">
        <v>4637814.0</v>
      </c>
      <c r="L1359" s="26">
        <v>461474.0</v>
      </c>
      <c r="M1359" s="25">
        <v>10.05</v>
      </c>
      <c r="N1359" s="25">
        <v>1.17</v>
      </c>
      <c r="O1359" s="26">
        <v>5426242.0</v>
      </c>
      <c r="P1359" s="26">
        <v>4.81488893E10</v>
      </c>
      <c r="Q1359" s="26">
        <v>4.7957127052E10</v>
      </c>
      <c r="R1359" s="26">
        <v>-1.91762248E8</v>
      </c>
      <c r="S1359" s="27">
        <v>-0.004</v>
      </c>
      <c r="T1359" s="20" t="str">
        <f t="array" ref="T1359">INDEX(Sheet10!D:D,MATCH(C1359&amp;E1359,INDEX(Sheet10!A:A&amp;Sheet10!B:B,0),0))</f>
        <v>P90KL</v>
      </c>
      <c r="U1359" s="20" t="str">
        <f>VLOOKUP(T1359,Sheet10!D:E,2,FALSE)</f>
        <v>Catheterization Diagnostic</v>
      </c>
      <c r="V1359" s="20"/>
      <c r="W1359" s="20"/>
      <c r="X1359" s="20"/>
      <c r="Y1359" s="20"/>
      <c r="Z1359" s="20"/>
      <c r="AA1359" s="20"/>
      <c r="AB1359" s="20"/>
      <c r="AC1359" s="20"/>
      <c r="AD1359" s="20"/>
      <c r="AE1359" s="20"/>
    </row>
    <row r="1360">
      <c r="A1360" s="20" t="str">
        <f t="shared" ref="A1360:B1360" si="1359">T1360</f>
        <v>99PVX</v>
      </c>
      <c r="B1360" s="20" t="str">
        <f t="shared" si="1359"/>
        <v>MRI with Contrast</v>
      </c>
      <c r="C1360" s="20" t="str">
        <f t="shared" si="3"/>
        <v>2</v>
      </c>
      <c r="D1360" s="20" t="str">
        <f t="shared" si="4"/>
        <v>90</v>
      </c>
      <c r="E1360" s="20" t="str">
        <f t="shared" si="5"/>
        <v>90431</v>
      </c>
      <c r="F1360" s="25">
        <v>9043120.0</v>
      </c>
      <c r="G1360" s="20" t="s">
        <v>30649</v>
      </c>
      <c r="H1360" s="18" t="e">
        <v>#N/A</v>
      </c>
      <c r="I1360" s="26">
        <v>461474.0</v>
      </c>
      <c r="J1360" s="25">
        <v>8.56</v>
      </c>
      <c r="K1360" s="26">
        <v>3950217.0</v>
      </c>
      <c r="L1360" s="26">
        <v>461474.0</v>
      </c>
      <c r="M1360" s="25">
        <v>8.56</v>
      </c>
      <c r="N1360" s="25">
        <v>1.0</v>
      </c>
      <c r="O1360" s="26">
        <v>3950217.0</v>
      </c>
      <c r="P1360" s="18" t="e">
        <v>#N/A</v>
      </c>
      <c r="Q1360" s="18" t="e">
        <v>#N/A</v>
      </c>
      <c r="R1360" s="18" t="e">
        <v>#N/A</v>
      </c>
      <c r="S1360" s="18" t="e">
        <v>#N/A</v>
      </c>
      <c r="T1360" s="20" t="str">
        <f t="array" ref="T1360">INDEX(Sheet10!D:D,MATCH(C1360&amp;E1360,INDEX(Sheet10!A:A&amp;Sheet10!B:B,0),0))</f>
        <v>99PVX</v>
      </c>
      <c r="U1360" s="20" t="str">
        <f>VLOOKUP(T1360,Sheet10!D:E,2,FALSE)</f>
        <v>MRI with Contrast</v>
      </c>
      <c r="V1360" s="20"/>
      <c r="W1360" s="20"/>
      <c r="X1360" s="20"/>
      <c r="Y1360" s="20"/>
      <c r="Z1360" s="20"/>
      <c r="AA1360" s="20"/>
      <c r="AB1360" s="20"/>
      <c r="AC1360" s="20"/>
      <c r="AD1360" s="20"/>
      <c r="AE1360" s="20"/>
    </row>
    <row r="1361">
      <c r="A1361" s="20" t="str">
        <f t="shared" ref="A1361:B1361" si="1360">T1361</f>
        <v>P90KC</v>
      </c>
      <c r="B1361" s="20" t="str">
        <f t="shared" si="1360"/>
        <v>MRI with Contrast</v>
      </c>
      <c r="C1361" s="20" t="str">
        <f t="shared" si="3"/>
        <v>2</v>
      </c>
      <c r="D1361" s="20" t="str">
        <f t="shared" si="4"/>
        <v>90</v>
      </c>
      <c r="E1361" s="20" t="str">
        <f t="shared" si="5"/>
        <v>90432</v>
      </c>
      <c r="F1361" s="25">
        <v>9043220.0</v>
      </c>
      <c r="G1361" s="20" t="s">
        <v>30657</v>
      </c>
      <c r="H1361" s="26">
        <v>330386.0</v>
      </c>
      <c r="I1361" s="26">
        <v>461474.0</v>
      </c>
      <c r="J1361" s="25">
        <v>6.85</v>
      </c>
      <c r="K1361" s="26">
        <v>3161097.0</v>
      </c>
      <c r="L1361" s="26">
        <v>461474.0</v>
      </c>
      <c r="M1361" s="25">
        <v>6.85</v>
      </c>
      <c r="N1361" s="25">
        <v>0.82</v>
      </c>
      <c r="O1361" s="26">
        <v>2592099.0</v>
      </c>
      <c r="P1361" s="26">
        <v>8.12111982E11</v>
      </c>
      <c r="Q1361" s="26">
        <v>8.56429841821E11</v>
      </c>
      <c r="R1361" s="26">
        <v>4.4317859821E10</v>
      </c>
      <c r="S1361" s="27">
        <v>0.055</v>
      </c>
      <c r="T1361" s="20" t="str">
        <f t="array" ref="T1361">INDEX(Sheet10!D:D,MATCH(C1361&amp;E1361,INDEX(Sheet10!A:A&amp;Sheet10!B:B,0),0))</f>
        <v>P90KC</v>
      </c>
      <c r="U1361" s="20" t="str">
        <f>VLOOKUP(T1361,Sheet10!D:E,2,FALSE)</f>
        <v>MRI with Contrast</v>
      </c>
      <c r="V1361" s="20"/>
      <c r="W1361" s="20"/>
      <c r="X1361" s="20"/>
      <c r="Y1361" s="20"/>
      <c r="Z1361" s="20"/>
      <c r="AA1361" s="20"/>
      <c r="AB1361" s="20"/>
      <c r="AC1361" s="20"/>
      <c r="AD1361" s="20"/>
      <c r="AE1361" s="20"/>
    </row>
    <row r="1362">
      <c r="A1362" s="20" t="str">
        <f t="shared" ref="A1362:B1362" si="1361">T1362</f>
        <v>99PVX</v>
      </c>
      <c r="B1362" s="20" t="str">
        <f t="shared" si="1361"/>
        <v>MRI with Contrast</v>
      </c>
      <c r="C1362" s="20" t="str">
        <f t="shared" si="3"/>
        <v>2</v>
      </c>
      <c r="D1362" s="20" t="str">
        <f t="shared" si="4"/>
        <v>90</v>
      </c>
      <c r="E1362" s="20" t="str">
        <f t="shared" si="5"/>
        <v>90441</v>
      </c>
      <c r="F1362" s="25">
        <v>9044120.0</v>
      </c>
      <c r="G1362" s="20" t="s">
        <v>30660</v>
      </c>
      <c r="H1362" s="18" t="e">
        <v>#N/A</v>
      </c>
      <c r="I1362" s="26">
        <v>461474.0</v>
      </c>
      <c r="J1362" s="25">
        <v>4.85</v>
      </c>
      <c r="K1362" s="26">
        <v>2238149.0</v>
      </c>
      <c r="L1362" s="26">
        <v>461474.0</v>
      </c>
      <c r="M1362" s="25">
        <v>4.85</v>
      </c>
      <c r="N1362" s="25">
        <v>1.0</v>
      </c>
      <c r="O1362" s="26">
        <v>2238149.0</v>
      </c>
      <c r="P1362" s="18" t="e">
        <v>#N/A</v>
      </c>
      <c r="Q1362" s="18" t="e">
        <v>#N/A</v>
      </c>
      <c r="R1362" s="18" t="e">
        <v>#N/A</v>
      </c>
      <c r="S1362" s="18" t="e">
        <v>#N/A</v>
      </c>
      <c r="T1362" s="20" t="str">
        <f t="array" ref="T1362">INDEX(Sheet10!D:D,MATCH(C1362&amp;E1362,INDEX(Sheet10!A:A&amp;Sheet10!B:B,0),0))</f>
        <v>99PVX</v>
      </c>
      <c r="U1362" s="20" t="str">
        <f>VLOOKUP(T1362,Sheet10!D:E,2,FALSE)</f>
        <v>MRI with Contrast</v>
      </c>
      <c r="V1362" s="20"/>
      <c r="W1362" s="20"/>
      <c r="X1362" s="20"/>
      <c r="Y1362" s="20"/>
      <c r="Z1362" s="20"/>
      <c r="AA1362" s="20"/>
      <c r="AB1362" s="20"/>
      <c r="AC1362" s="20"/>
      <c r="AD1362" s="20"/>
      <c r="AE1362" s="20"/>
    </row>
    <row r="1363">
      <c r="A1363" s="20" t="str">
        <f t="shared" ref="A1363:B1363" si="1362">T1363</f>
        <v>P90KD</v>
      </c>
      <c r="B1363" s="20" t="str">
        <f t="shared" si="1362"/>
        <v>CT Simulation + TPS</v>
      </c>
      <c r="C1363" s="20" t="str">
        <f t="shared" si="3"/>
        <v>2</v>
      </c>
      <c r="D1363" s="20" t="str">
        <f t="shared" si="4"/>
        <v>90</v>
      </c>
      <c r="E1363" s="20" t="str">
        <f t="shared" si="5"/>
        <v>90442</v>
      </c>
      <c r="F1363" s="25">
        <v>9044220.0</v>
      </c>
      <c r="G1363" s="20" t="s">
        <v>30668</v>
      </c>
      <c r="H1363" s="26">
        <v>840933.0</v>
      </c>
      <c r="I1363" s="26">
        <v>461474.0</v>
      </c>
      <c r="J1363" s="25">
        <v>3.23</v>
      </c>
      <c r="K1363" s="26">
        <v>1490561.0</v>
      </c>
      <c r="L1363" s="26">
        <v>461474.0</v>
      </c>
      <c r="M1363" s="25">
        <v>3.23</v>
      </c>
      <c r="N1363" s="25">
        <v>0.94</v>
      </c>
      <c r="O1363" s="26">
        <v>1401127.0</v>
      </c>
      <c r="P1363" s="26">
        <v>1.18351086066E12</v>
      </c>
      <c r="Q1363" s="26">
        <v>1.17894639807E12</v>
      </c>
      <c r="R1363" s="26">
        <v>-4.56446259E9</v>
      </c>
      <c r="S1363" s="27">
        <v>-0.004</v>
      </c>
      <c r="T1363" s="20" t="str">
        <f t="array" ref="T1363">INDEX(Sheet10!D:D,MATCH(C1363&amp;E1363,INDEX(Sheet10!A:A&amp;Sheet10!B:B,0),0))</f>
        <v>P90KD</v>
      </c>
      <c r="U1363" s="20" t="str">
        <f>VLOOKUP(T1363,Sheet10!D:E,2,FALSE)</f>
        <v>CT Simulation + TPS</v>
      </c>
      <c r="V1363" s="20"/>
      <c r="W1363" s="20"/>
      <c r="X1363" s="20"/>
      <c r="Y1363" s="20"/>
      <c r="Z1363" s="20"/>
      <c r="AA1363" s="20"/>
      <c r="AB1363" s="20"/>
      <c r="AC1363" s="20"/>
      <c r="AD1363" s="20"/>
      <c r="AE1363" s="20"/>
    </row>
    <row r="1364">
      <c r="A1364" s="20" t="str">
        <f t="shared" ref="A1364:B1364" si="1363">T1364</f>
        <v>P90KE</v>
      </c>
      <c r="B1364" s="20" t="str">
        <f t="shared" si="1363"/>
        <v>Other Imaging Diagnostic</v>
      </c>
      <c r="C1364" s="20" t="str">
        <f t="shared" si="3"/>
        <v>2</v>
      </c>
      <c r="D1364" s="20" t="str">
        <f t="shared" si="4"/>
        <v>90</v>
      </c>
      <c r="E1364" s="20" t="str">
        <f t="shared" si="5"/>
        <v>90461</v>
      </c>
      <c r="F1364" s="25">
        <v>9046120.0</v>
      </c>
      <c r="G1364" s="20" t="s">
        <v>30671</v>
      </c>
      <c r="H1364" s="26">
        <v>19702.0</v>
      </c>
      <c r="I1364" s="26">
        <v>461474.0</v>
      </c>
      <c r="J1364" s="25">
        <v>2.85</v>
      </c>
      <c r="K1364" s="26">
        <v>1315201.0</v>
      </c>
      <c r="L1364" s="26">
        <v>461474.0</v>
      </c>
      <c r="M1364" s="25">
        <v>2.85</v>
      </c>
      <c r="N1364" s="25">
        <v>1.0</v>
      </c>
      <c r="O1364" s="26">
        <v>1315201.0</v>
      </c>
      <c r="P1364" s="26">
        <v>2.33536947E10</v>
      </c>
      <c r="Q1364" s="26">
        <v>2.5912088132E10</v>
      </c>
      <c r="R1364" s="26">
        <v>2.558393432E9</v>
      </c>
      <c r="S1364" s="27">
        <v>0.11</v>
      </c>
      <c r="T1364" s="20" t="str">
        <f t="array" ref="T1364">INDEX(Sheet10!D:D,MATCH(C1364&amp;E1364,INDEX(Sheet10!A:A&amp;Sheet10!B:B,0),0))</f>
        <v>P90KE</v>
      </c>
      <c r="U1364" s="20" t="str">
        <f>VLOOKUP(T1364,Sheet10!D:E,2,FALSE)</f>
        <v>Other Imaging Diagnostic</v>
      </c>
      <c r="V1364" s="20"/>
      <c r="W1364" s="20"/>
      <c r="X1364" s="20"/>
      <c r="Y1364" s="20"/>
      <c r="Z1364" s="20"/>
      <c r="AA1364" s="20"/>
      <c r="AB1364" s="20"/>
      <c r="AC1364" s="20"/>
      <c r="AD1364" s="20"/>
      <c r="AE1364" s="20"/>
    </row>
    <row r="1365">
      <c r="A1365" s="20" t="str">
        <f t="shared" ref="A1365:B1365" si="1364">T1365</f>
        <v>P90KJ</v>
      </c>
      <c r="B1365" s="20" t="str">
        <f t="shared" si="1364"/>
        <v>Other Ultrasound Diagnostic</v>
      </c>
      <c r="C1365" s="20" t="str">
        <f t="shared" si="3"/>
        <v>2</v>
      </c>
      <c r="D1365" s="20" t="str">
        <f t="shared" si="4"/>
        <v>90</v>
      </c>
      <c r="E1365" s="20" t="str">
        <f t="shared" si="5"/>
        <v>90471</v>
      </c>
      <c r="F1365" s="25">
        <v>9047120.0</v>
      </c>
      <c r="G1365" s="20" t="s">
        <v>30676</v>
      </c>
      <c r="H1365" s="26">
        <v>3155156.0</v>
      </c>
      <c r="I1365" s="26">
        <v>461474.0</v>
      </c>
      <c r="J1365" s="25">
        <v>1.27</v>
      </c>
      <c r="K1365" s="26">
        <v>586072.0</v>
      </c>
      <c r="L1365" s="26">
        <v>461474.0</v>
      </c>
      <c r="M1365" s="25">
        <v>1.27</v>
      </c>
      <c r="N1365" s="25">
        <v>1.01</v>
      </c>
      <c r="O1365" s="26">
        <v>591933.0</v>
      </c>
      <c r="P1365" s="26">
        <v>1.8641280846E12</v>
      </c>
      <c r="Q1365" s="26">
        <v>1.867692580488E12</v>
      </c>
      <c r="R1365" s="26">
        <v>3.564495888E9</v>
      </c>
      <c r="S1365" s="27">
        <v>0.002</v>
      </c>
      <c r="T1365" s="20" t="str">
        <f t="array" ref="T1365">INDEX(Sheet10!D:D,MATCH(C1365&amp;E1365,INDEX(Sheet10!A:A&amp;Sheet10!B:B,0),0))</f>
        <v>P90KJ</v>
      </c>
      <c r="U1365" s="20" t="str">
        <f>VLOOKUP(T1365,Sheet10!D:E,2,FALSE)</f>
        <v>Other Ultrasound Diagnostic</v>
      </c>
      <c r="V1365" s="20"/>
      <c r="W1365" s="20"/>
      <c r="X1365" s="20"/>
      <c r="Y1365" s="20"/>
      <c r="Z1365" s="20"/>
      <c r="AA1365" s="20"/>
      <c r="AB1365" s="20"/>
      <c r="AC1365" s="20"/>
      <c r="AD1365" s="20"/>
      <c r="AE1365" s="20"/>
    </row>
    <row r="1366">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c r="AE1366" s="20"/>
    </row>
    <row r="1367">
      <c r="A1367" s="20"/>
      <c r="B1367" s="20"/>
      <c r="C1367" s="20"/>
      <c r="D1367" s="20"/>
      <c r="E1367" s="20"/>
      <c r="F1367" s="20"/>
      <c r="G1367" s="20" t="s">
        <v>1093</v>
      </c>
      <c r="H1367" s="26">
        <v>1.65224562E8</v>
      </c>
      <c r="I1367" s="20"/>
      <c r="J1367" s="20"/>
      <c r="K1367" s="20"/>
      <c r="L1367" s="20"/>
      <c r="M1367" s="20"/>
      <c r="N1367" s="20"/>
      <c r="O1367" s="20"/>
      <c r="P1367" s="26">
        <v>1.5248455734015E14</v>
      </c>
      <c r="Q1367" s="26">
        <v>1.66040817780762E14</v>
      </c>
      <c r="R1367" s="26">
        <v>1.3556260440612E13</v>
      </c>
      <c r="S1367" s="27">
        <v>0.0889</v>
      </c>
      <c r="T1367" s="20"/>
      <c r="U1367" s="20"/>
      <c r="V1367" s="20"/>
      <c r="W1367" s="20"/>
      <c r="X1367" s="20"/>
      <c r="Y1367" s="20"/>
      <c r="Z1367" s="20"/>
      <c r="AA1367" s="20"/>
      <c r="AB1367" s="20"/>
      <c r="AC1367" s="20"/>
      <c r="AD1367" s="20"/>
      <c r="AE1367" s="20"/>
    </row>
    <row r="1368">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c r="AE1368" s="20"/>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c r="AE1369" s="20"/>
    </row>
    <row r="1370">
      <c r="A1370" s="20"/>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c r="AE1370" s="20"/>
    </row>
    <row r="1371">
      <c r="A1371" s="20"/>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c r="AE1371" s="20"/>
    </row>
  </sheetData>
  <autoFilter ref="$A$1:$U$1365"/>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23553</v>
      </c>
      <c r="B1" s="20" t="s">
        <v>23558</v>
      </c>
      <c r="C1" s="20" t="s">
        <v>23561</v>
      </c>
      <c r="D1" s="20" t="s">
        <v>23563</v>
      </c>
      <c r="E1" s="20" t="s">
        <v>23561</v>
      </c>
      <c r="F1" s="20"/>
      <c r="G1" s="20"/>
      <c r="H1" s="20"/>
      <c r="I1" s="20"/>
      <c r="J1" s="20"/>
      <c r="K1" s="20"/>
      <c r="L1" s="20"/>
      <c r="M1" s="20"/>
      <c r="N1" s="20"/>
      <c r="O1" s="20"/>
      <c r="P1" s="20"/>
      <c r="Q1" s="20"/>
      <c r="R1" s="20"/>
      <c r="S1" s="20"/>
      <c r="T1" s="20"/>
      <c r="U1" s="20"/>
      <c r="V1" s="20"/>
      <c r="W1" s="20"/>
      <c r="X1" s="20"/>
      <c r="Y1" s="20"/>
      <c r="Z1" s="20"/>
    </row>
    <row r="2">
      <c r="A2" s="25">
        <v>1.0</v>
      </c>
      <c r="B2" s="25">
        <v>10011.0</v>
      </c>
      <c r="C2" s="20" t="s">
        <v>22678</v>
      </c>
      <c r="D2" s="20" t="s">
        <v>23575</v>
      </c>
      <c r="E2" s="20" t="s">
        <v>22678</v>
      </c>
      <c r="F2" s="20"/>
      <c r="G2" s="20"/>
      <c r="H2" s="20"/>
      <c r="I2" s="20"/>
      <c r="J2" s="20"/>
      <c r="K2" s="20"/>
      <c r="L2" s="20"/>
      <c r="M2" s="20"/>
      <c r="N2" s="20"/>
      <c r="O2" s="20"/>
      <c r="P2" s="20"/>
      <c r="Q2" s="20"/>
      <c r="R2" s="20"/>
      <c r="S2" s="20"/>
      <c r="T2" s="20"/>
      <c r="U2" s="20"/>
      <c r="V2" s="20"/>
      <c r="W2" s="20"/>
      <c r="X2" s="20"/>
      <c r="Y2" s="20"/>
      <c r="Z2" s="20"/>
    </row>
    <row r="3">
      <c r="A3" s="25">
        <v>1.0</v>
      </c>
      <c r="B3" s="25">
        <v>10011.0</v>
      </c>
      <c r="C3" s="20" t="s">
        <v>22678</v>
      </c>
      <c r="D3" s="20" t="s">
        <v>23586</v>
      </c>
      <c r="E3" s="20" t="s">
        <v>22678</v>
      </c>
      <c r="F3" s="20"/>
      <c r="G3" s="20"/>
      <c r="H3" s="20"/>
      <c r="I3" s="20"/>
      <c r="J3" s="20"/>
      <c r="K3" s="20"/>
      <c r="L3" s="20"/>
      <c r="M3" s="20"/>
      <c r="N3" s="20"/>
      <c r="O3" s="20"/>
      <c r="P3" s="20"/>
      <c r="Q3" s="20"/>
      <c r="R3" s="20"/>
      <c r="S3" s="20"/>
      <c r="T3" s="20"/>
      <c r="U3" s="20"/>
      <c r="V3" s="20"/>
      <c r="W3" s="20"/>
      <c r="X3" s="20"/>
      <c r="Y3" s="20"/>
      <c r="Z3" s="20"/>
    </row>
    <row r="4">
      <c r="A4" s="25">
        <v>1.0</v>
      </c>
      <c r="B4" s="25">
        <v>10021.0</v>
      </c>
      <c r="C4" s="20" t="s">
        <v>22765</v>
      </c>
      <c r="D4" s="20" t="s">
        <v>23596</v>
      </c>
      <c r="E4" s="20" t="s">
        <v>22765</v>
      </c>
      <c r="F4" s="20"/>
      <c r="G4" s="20"/>
      <c r="H4" s="20"/>
      <c r="I4" s="20"/>
      <c r="J4" s="20"/>
      <c r="K4" s="20"/>
      <c r="L4" s="20"/>
      <c r="M4" s="20"/>
      <c r="N4" s="20"/>
      <c r="O4" s="20"/>
      <c r="P4" s="20"/>
      <c r="Q4" s="20"/>
      <c r="R4" s="20"/>
      <c r="S4" s="20"/>
      <c r="T4" s="20"/>
      <c r="U4" s="20"/>
      <c r="V4" s="20"/>
      <c r="W4" s="20"/>
      <c r="X4" s="20"/>
      <c r="Y4" s="20"/>
      <c r="Z4" s="20"/>
    </row>
    <row r="5">
      <c r="A5" s="25">
        <v>1.0</v>
      </c>
      <c r="B5" s="25">
        <v>10021.0</v>
      </c>
      <c r="C5" s="20" t="s">
        <v>22765</v>
      </c>
      <c r="D5" s="20" t="s">
        <v>23605</v>
      </c>
      <c r="E5" s="20" t="s">
        <v>22765</v>
      </c>
      <c r="F5" s="20"/>
      <c r="G5" s="20"/>
      <c r="H5" s="20"/>
      <c r="I5" s="20"/>
      <c r="J5" s="20"/>
      <c r="K5" s="20"/>
      <c r="L5" s="20"/>
      <c r="M5" s="20"/>
      <c r="N5" s="20"/>
      <c r="O5" s="20"/>
      <c r="P5" s="20"/>
      <c r="Q5" s="20"/>
      <c r="R5" s="20"/>
      <c r="S5" s="20"/>
      <c r="T5" s="20"/>
      <c r="U5" s="20"/>
      <c r="V5" s="20"/>
      <c r="W5" s="20"/>
      <c r="X5" s="20"/>
      <c r="Y5" s="20"/>
      <c r="Z5" s="20"/>
    </row>
    <row r="6">
      <c r="A6" s="25">
        <v>1.0</v>
      </c>
      <c r="B6" s="25">
        <v>10031.0</v>
      </c>
      <c r="C6" s="20" t="s">
        <v>22814</v>
      </c>
      <c r="D6" s="20" t="s">
        <v>23615</v>
      </c>
      <c r="E6" s="20" t="s">
        <v>22814</v>
      </c>
      <c r="F6" s="20"/>
      <c r="G6" s="20"/>
      <c r="H6" s="20"/>
      <c r="I6" s="20"/>
      <c r="J6" s="20"/>
      <c r="K6" s="20"/>
      <c r="L6" s="20"/>
      <c r="M6" s="20"/>
      <c r="N6" s="20"/>
      <c r="O6" s="20"/>
      <c r="P6" s="20"/>
      <c r="Q6" s="20"/>
      <c r="R6" s="20"/>
      <c r="S6" s="20"/>
      <c r="T6" s="20"/>
      <c r="U6" s="20"/>
      <c r="V6" s="20"/>
      <c r="W6" s="20"/>
      <c r="X6" s="20"/>
      <c r="Y6" s="20"/>
      <c r="Z6" s="20"/>
    </row>
    <row r="7">
      <c r="A7" s="25">
        <v>1.0</v>
      </c>
      <c r="B7" s="25">
        <v>10031.0</v>
      </c>
      <c r="C7" s="20" t="s">
        <v>22814</v>
      </c>
      <c r="D7" s="20" t="s">
        <v>23623</v>
      </c>
      <c r="E7" s="20" t="s">
        <v>22814</v>
      </c>
      <c r="F7" s="20"/>
      <c r="G7" s="20"/>
      <c r="H7" s="20"/>
      <c r="I7" s="20"/>
      <c r="J7" s="20"/>
      <c r="K7" s="20"/>
      <c r="L7" s="20"/>
      <c r="M7" s="20"/>
      <c r="N7" s="20"/>
      <c r="O7" s="20"/>
      <c r="P7" s="20"/>
      <c r="Q7" s="20"/>
      <c r="R7" s="20"/>
      <c r="S7" s="20"/>
      <c r="T7" s="20"/>
      <c r="U7" s="20"/>
      <c r="V7" s="20"/>
      <c r="W7" s="20"/>
      <c r="X7" s="20"/>
      <c r="Y7" s="20"/>
      <c r="Z7" s="20"/>
    </row>
    <row r="8">
      <c r="A8" s="25">
        <v>1.0</v>
      </c>
      <c r="B8" s="25">
        <v>10111.0</v>
      </c>
      <c r="C8" s="20" t="s">
        <v>23631</v>
      </c>
      <c r="D8" s="20" t="s">
        <v>23632</v>
      </c>
      <c r="E8" s="20" t="s">
        <v>23631</v>
      </c>
      <c r="F8" s="20"/>
      <c r="G8" s="20"/>
      <c r="H8" s="20"/>
      <c r="I8" s="20"/>
      <c r="J8" s="20"/>
      <c r="K8" s="20"/>
      <c r="L8" s="20"/>
      <c r="M8" s="20"/>
      <c r="N8" s="20"/>
      <c r="O8" s="20"/>
      <c r="P8" s="20"/>
      <c r="Q8" s="20"/>
      <c r="R8" s="20"/>
      <c r="S8" s="20"/>
      <c r="T8" s="20"/>
      <c r="U8" s="20"/>
      <c r="V8" s="20"/>
      <c r="W8" s="20"/>
      <c r="X8" s="20"/>
      <c r="Y8" s="20"/>
      <c r="Z8" s="20"/>
    </row>
    <row r="9">
      <c r="A9" s="25">
        <v>1.0</v>
      </c>
      <c r="B9" s="25">
        <v>10111.0</v>
      </c>
      <c r="C9" s="20" t="s">
        <v>23631</v>
      </c>
      <c r="D9" s="20" t="s">
        <v>23643</v>
      </c>
      <c r="E9" s="20" t="s">
        <v>23631</v>
      </c>
      <c r="F9" s="20"/>
      <c r="G9" s="20"/>
      <c r="H9" s="20"/>
      <c r="I9" s="20"/>
      <c r="J9" s="20"/>
      <c r="K9" s="20"/>
      <c r="L9" s="20"/>
      <c r="M9" s="20"/>
      <c r="N9" s="20"/>
      <c r="O9" s="20"/>
      <c r="P9" s="20"/>
      <c r="Q9" s="20"/>
      <c r="R9" s="20"/>
      <c r="S9" s="20"/>
      <c r="T9" s="20"/>
      <c r="U9" s="20"/>
      <c r="V9" s="20"/>
      <c r="W9" s="20"/>
      <c r="X9" s="20"/>
      <c r="Y9" s="20"/>
      <c r="Z9" s="20"/>
    </row>
    <row r="10">
      <c r="A10" s="25">
        <v>1.0</v>
      </c>
      <c r="B10" s="25">
        <v>10112.0</v>
      </c>
      <c r="C10" s="20" t="s">
        <v>23649</v>
      </c>
      <c r="D10" s="20" t="s">
        <v>23632</v>
      </c>
      <c r="E10" s="20" t="s">
        <v>23649</v>
      </c>
      <c r="F10" s="20"/>
      <c r="G10" s="20"/>
      <c r="H10" s="20"/>
      <c r="I10" s="20"/>
      <c r="J10" s="20"/>
      <c r="K10" s="20"/>
      <c r="L10" s="20"/>
      <c r="M10" s="20"/>
      <c r="N10" s="20"/>
      <c r="O10" s="20"/>
      <c r="P10" s="20"/>
      <c r="Q10" s="20"/>
      <c r="R10" s="20"/>
      <c r="S10" s="20"/>
      <c r="T10" s="20"/>
      <c r="U10" s="20"/>
      <c r="V10" s="20"/>
      <c r="W10" s="20"/>
      <c r="X10" s="20"/>
      <c r="Y10" s="20"/>
      <c r="Z10" s="20"/>
    </row>
    <row r="11">
      <c r="A11" s="25">
        <v>1.0</v>
      </c>
      <c r="B11" s="25">
        <v>10121.0</v>
      </c>
      <c r="C11" s="20" t="s">
        <v>23656</v>
      </c>
      <c r="D11" s="20" t="s">
        <v>23632</v>
      </c>
      <c r="E11" s="20" t="s">
        <v>23656</v>
      </c>
      <c r="F11" s="20"/>
      <c r="G11" s="20"/>
      <c r="H11" s="20"/>
      <c r="I11" s="20"/>
      <c r="J11" s="20"/>
      <c r="K11" s="20"/>
      <c r="L11" s="20"/>
      <c r="M11" s="20"/>
      <c r="N11" s="20"/>
      <c r="O11" s="20"/>
      <c r="P11" s="20"/>
      <c r="Q11" s="20"/>
      <c r="R11" s="20"/>
      <c r="S11" s="20"/>
      <c r="T11" s="20"/>
      <c r="U11" s="20"/>
      <c r="V11" s="20"/>
      <c r="W11" s="20"/>
      <c r="X11" s="20"/>
      <c r="Y11" s="20"/>
      <c r="Z11" s="20"/>
    </row>
    <row r="12">
      <c r="A12" s="25">
        <v>1.0</v>
      </c>
      <c r="B12" s="25">
        <v>10121.0</v>
      </c>
      <c r="C12" s="20" t="s">
        <v>23656</v>
      </c>
      <c r="D12" s="20" t="s">
        <v>23643</v>
      </c>
      <c r="E12" s="20" t="s">
        <v>23656</v>
      </c>
      <c r="F12" s="20"/>
      <c r="G12" s="20"/>
      <c r="H12" s="20"/>
      <c r="I12" s="20"/>
      <c r="J12" s="20"/>
      <c r="K12" s="20"/>
      <c r="L12" s="20"/>
      <c r="M12" s="20"/>
      <c r="N12" s="20"/>
      <c r="O12" s="20"/>
      <c r="P12" s="20"/>
      <c r="Q12" s="20"/>
      <c r="R12" s="20"/>
      <c r="S12" s="20"/>
      <c r="T12" s="20"/>
      <c r="U12" s="20"/>
      <c r="V12" s="20"/>
      <c r="W12" s="20"/>
      <c r="X12" s="20"/>
      <c r="Y12" s="20"/>
      <c r="Z12" s="20"/>
    </row>
    <row r="13">
      <c r="A13" s="25">
        <v>1.0</v>
      </c>
      <c r="B13" s="25">
        <v>10122.0</v>
      </c>
      <c r="C13" s="20" t="s">
        <v>23674</v>
      </c>
      <c r="D13" s="20" t="s">
        <v>23632</v>
      </c>
      <c r="E13" s="20" t="s">
        <v>23674</v>
      </c>
      <c r="F13" s="20"/>
      <c r="G13" s="20"/>
      <c r="H13" s="20"/>
      <c r="I13" s="20"/>
      <c r="J13" s="20"/>
      <c r="K13" s="20"/>
      <c r="L13" s="20"/>
      <c r="M13" s="20"/>
      <c r="N13" s="20"/>
      <c r="O13" s="20"/>
      <c r="P13" s="20"/>
      <c r="Q13" s="20"/>
      <c r="R13" s="20"/>
      <c r="S13" s="20"/>
      <c r="T13" s="20"/>
      <c r="U13" s="20"/>
      <c r="V13" s="20"/>
      <c r="W13" s="20"/>
      <c r="X13" s="20"/>
      <c r="Y13" s="20"/>
      <c r="Z13" s="20"/>
    </row>
    <row r="14">
      <c r="A14" s="25">
        <v>1.0</v>
      </c>
      <c r="B14" s="25">
        <v>11021.0</v>
      </c>
      <c r="C14" s="20" t="s">
        <v>23681</v>
      </c>
      <c r="D14" s="20" t="s">
        <v>23683</v>
      </c>
      <c r="E14" s="20" t="s">
        <v>23681</v>
      </c>
      <c r="F14" s="20"/>
      <c r="G14" s="20"/>
      <c r="H14" s="20"/>
      <c r="I14" s="20"/>
      <c r="J14" s="20"/>
      <c r="K14" s="20"/>
      <c r="L14" s="20"/>
      <c r="M14" s="20"/>
      <c r="N14" s="20"/>
      <c r="O14" s="20"/>
      <c r="P14" s="20"/>
      <c r="Q14" s="20"/>
      <c r="R14" s="20"/>
      <c r="S14" s="20"/>
      <c r="T14" s="20"/>
      <c r="U14" s="20"/>
      <c r="V14" s="20"/>
      <c r="W14" s="20"/>
      <c r="X14" s="20"/>
      <c r="Y14" s="20"/>
      <c r="Z14" s="20"/>
    </row>
    <row r="15">
      <c r="A15" s="25">
        <v>1.0</v>
      </c>
      <c r="B15" s="25">
        <v>11031.0</v>
      </c>
      <c r="C15" s="20" t="s">
        <v>23540</v>
      </c>
      <c r="D15" s="20" t="s">
        <v>23694</v>
      </c>
      <c r="E15" s="20" t="s">
        <v>23540</v>
      </c>
      <c r="F15" s="20"/>
      <c r="G15" s="20"/>
      <c r="H15" s="20"/>
      <c r="I15" s="20"/>
      <c r="J15" s="20"/>
      <c r="K15" s="20"/>
      <c r="L15" s="20"/>
      <c r="M15" s="20"/>
      <c r="N15" s="20"/>
      <c r="O15" s="20"/>
      <c r="P15" s="20"/>
      <c r="Q15" s="20"/>
      <c r="R15" s="20"/>
      <c r="S15" s="20"/>
      <c r="T15" s="20"/>
      <c r="U15" s="20"/>
      <c r="V15" s="20"/>
      <c r="W15" s="20"/>
      <c r="X15" s="20"/>
      <c r="Y15" s="20"/>
      <c r="Z15" s="20"/>
    </row>
    <row r="16">
      <c r="A16" s="25">
        <v>1.0</v>
      </c>
      <c r="B16" s="25">
        <v>11041.0</v>
      </c>
      <c r="C16" s="20" t="s">
        <v>23703</v>
      </c>
      <c r="D16" s="20" t="s">
        <v>23705</v>
      </c>
      <c r="E16" s="20" t="s">
        <v>23703</v>
      </c>
      <c r="F16" s="20"/>
      <c r="G16" s="20"/>
      <c r="H16" s="20"/>
      <c r="I16" s="20"/>
      <c r="J16" s="20"/>
      <c r="K16" s="20"/>
      <c r="L16" s="20"/>
      <c r="M16" s="20"/>
      <c r="N16" s="20"/>
      <c r="O16" s="20"/>
      <c r="P16" s="20"/>
      <c r="Q16" s="20"/>
      <c r="R16" s="20"/>
      <c r="S16" s="20"/>
      <c r="T16" s="20"/>
      <c r="U16" s="20"/>
      <c r="V16" s="20"/>
      <c r="W16" s="20"/>
      <c r="X16" s="20"/>
      <c r="Y16" s="20"/>
      <c r="Z16" s="20"/>
    </row>
    <row r="17">
      <c r="A17" s="25">
        <v>1.0</v>
      </c>
      <c r="B17" s="25">
        <v>11051.0</v>
      </c>
      <c r="C17" s="20" t="s">
        <v>23715</v>
      </c>
      <c r="D17" s="20" t="s">
        <v>23731</v>
      </c>
      <c r="E17" s="20" t="s">
        <v>23715</v>
      </c>
      <c r="F17" s="20"/>
      <c r="G17" s="20"/>
      <c r="H17" s="20"/>
      <c r="I17" s="20"/>
      <c r="J17" s="20"/>
      <c r="K17" s="20"/>
      <c r="L17" s="20"/>
      <c r="M17" s="20"/>
      <c r="N17" s="20"/>
      <c r="O17" s="20"/>
      <c r="P17" s="20"/>
      <c r="Q17" s="20"/>
      <c r="R17" s="20"/>
      <c r="S17" s="20"/>
      <c r="T17" s="20"/>
      <c r="U17" s="20"/>
      <c r="V17" s="20"/>
      <c r="W17" s="20"/>
      <c r="X17" s="20"/>
      <c r="Y17" s="20"/>
      <c r="Z17" s="20"/>
    </row>
    <row r="18">
      <c r="A18" s="25">
        <v>1.0</v>
      </c>
      <c r="B18" s="25">
        <v>11061.0</v>
      </c>
      <c r="C18" s="20" t="s">
        <v>23739</v>
      </c>
      <c r="D18" s="20" t="s">
        <v>23741</v>
      </c>
      <c r="E18" s="20" t="s">
        <v>23739</v>
      </c>
      <c r="F18" s="20"/>
      <c r="G18" s="20"/>
      <c r="H18" s="20"/>
      <c r="I18" s="20"/>
      <c r="J18" s="20"/>
      <c r="K18" s="20"/>
      <c r="L18" s="20"/>
      <c r="M18" s="20"/>
      <c r="N18" s="20"/>
      <c r="O18" s="20"/>
      <c r="P18" s="20"/>
      <c r="Q18" s="20"/>
      <c r="R18" s="20"/>
      <c r="S18" s="20"/>
      <c r="T18" s="20"/>
      <c r="U18" s="20"/>
      <c r="V18" s="20"/>
      <c r="W18" s="20"/>
      <c r="X18" s="20"/>
      <c r="Y18" s="20"/>
      <c r="Z18" s="20"/>
    </row>
    <row r="19">
      <c r="A19" s="25">
        <v>1.0</v>
      </c>
      <c r="B19" s="25">
        <v>11071.0</v>
      </c>
      <c r="C19" s="20" t="s">
        <v>23751</v>
      </c>
      <c r="D19" s="20" t="s">
        <v>23752</v>
      </c>
      <c r="E19" s="20" t="s">
        <v>23751</v>
      </c>
      <c r="F19" s="20"/>
      <c r="G19" s="20"/>
      <c r="H19" s="20"/>
      <c r="I19" s="20"/>
      <c r="J19" s="20"/>
      <c r="K19" s="20"/>
      <c r="L19" s="20"/>
      <c r="M19" s="20"/>
      <c r="N19" s="20"/>
      <c r="O19" s="20"/>
      <c r="P19" s="20"/>
      <c r="Q19" s="20"/>
      <c r="R19" s="20"/>
      <c r="S19" s="20"/>
      <c r="T19" s="20"/>
      <c r="U19" s="20"/>
      <c r="V19" s="20"/>
      <c r="W19" s="20"/>
      <c r="X19" s="20"/>
      <c r="Y19" s="20"/>
      <c r="Z19" s="20"/>
    </row>
    <row r="20">
      <c r="A20" s="25">
        <v>1.0</v>
      </c>
      <c r="B20" s="25">
        <v>11081.0</v>
      </c>
      <c r="C20" s="20" t="s">
        <v>23760</v>
      </c>
      <c r="D20" s="20" t="s">
        <v>23762</v>
      </c>
      <c r="E20" s="20" t="s">
        <v>23760</v>
      </c>
      <c r="F20" s="20"/>
      <c r="G20" s="20"/>
      <c r="H20" s="20"/>
      <c r="I20" s="20"/>
      <c r="J20" s="20"/>
      <c r="K20" s="20"/>
      <c r="L20" s="20"/>
      <c r="M20" s="20"/>
      <c r="N20" s="20"/>
      <c r="O20" s="20"/>
      <c r="P20" s="20"/>
      <c r="Q20" s="20"/>
      <c r="R20" s="20"/>
      <c r="S20" s="20"/>
      <c r="T20" s="20"/>
      <c r="U20" s="20"/>
      <c r="V20" s="20"/>
      <c r="W20" s="20"/>
      <c r="X20" s="20"/>
      <c r="Y20" s="20"/>
      <c r="Z20" s="20"/>
    </row>
    <row r="21">
      <c r="A21" s="25">
        <v>1.0</v>
      </c>
      <c r="B21" s="25">
        <v>11091.0</v>
      </c>
      <c r="C21" s="20" t="s">
        <v>23770</v>
      </c>
      <c r="D21" s="20" t="s">
        <v>23772</v>
      </c>
      <c r="E21" s="20" t="s">
        <v>23770</v>
      </c>
      <c r="F21" s="20"/>
      <c r="G21" s="20"/>
      <c r="H21" s="20"/>
      <c r="I21" s="20"/>
      <c r="J21" s="20"/>
      <c r="K21" s="20"/>
      <c r="L21" s="20"/>
      <c r="M21" s="20"/>
      <c r="N21" s="20"/>
      <c r="O21" s="20"/>
      <c r="P21" s="20"/>
      <c r="Q21" s="20"/>
      <c r="R21" s="20"/>
      <c r="S21" s="20"/>
      <c r="T21" s="20"/>
      <c r="U21" s="20"/>
      <c r="V21" s="20"/>
      <c r="W21" s="20"/>
      <c r="X21" s="20"/>
      <c r="Y21" s="20"/>
      <c r="Z21" s="20"/>
    </row>
    <row r="22">
      <c r="A22" s="25">
        <v>1.0</v>
      </c>
      <c r="B22" s="25">
        <v>11101.0</v>
      </c>
      <c r="C22" s="20" t="s">
        <v>23779</v>
      </c>
      <c r="D22" s="20" t="s">
        <v>23780</v>
      </c>
      <c r="E22" s="20" t="s">
        <v>23779</v>
      </c>
      <c r="F22" s="20"/>
      <c r="G22" s="20"/>
      <c r="H22" s="20"/>
      <c r="I22" s="20"/>
      <c r="J22" s="20"/>
      <c r="K22" s="20"/>
      <c r="L22" s="20"/>
      <c r="M22" s="20"/>
      <c r="N22" s="20"/>
      <c r="O22" s="20"/>
      <c r="P22" s="20"/>
      <c r="Q22" s="20"/>
      <c r="R22" s="20"/>
      <c r="S22" s="20"/>
      <c r="T22" s="20"/>
      <c r="U22" s="20"/>
      <c r="V22" s="20"/>
      <c r="W22" s="20"/>
      <c r="X22" s="20"/>
      <c r="Y22" s="20"/>
      <c r="Z22" s="20"/>
    </row>
    <row r="23">
      <c r="A23" s="25">
        <v>1.0</v>
      </c>
      <c r="B23" s="25">
        <v>11121.0</v>
      </c>
      <c r="C23" s="20" t="s">
        <v>23789</v>
      </c>
      <c r="D23" s="20" t="s">
        <v>23791</v>
      </c>
      <c r="E23" s="20" t="s">
        <v>23789</v>
      </c>
      <c r="F23" s="20"/>
      <c r="G23" s="20"/>
      <c r="H23" s="20"/>
      <c r="I23" s="20"/>
      <c r="J23" s="20"/>
      <c r="K23" s="20"/>
      <c r="L23" s="20"/>
      <c r="M23" s="20"/>
      <c r="N23" s="20"/>
      <c r="O23" s="20"/>
      <c r="P23" s="20"/>
      <c r="Q23" s="20"/>
      <c r="R23" s="20"/>
      <c r="S23" s="20"/>
      <c r="T23" s="20"/>
      <c r="U23" s="20"/>
      <c r="V23" s="20"/>
      <c r="W23" s="20"/>
      <c r="X23" s="20"/>
      <c r="Y23" s="20"/>
      <c r="Z23" s="20"/>
    </row>
    <row r="24">
      <c r="A24" s="25">
        <v>1.0</v>
      </c>
      <c r="B24" s="25">
        <v>11611.0</v>
      </c>
      <c r="C24" s="20" t="s">
        <v>23799</v>
      </c>
      <c r="D24" s="20" t="s">
        <v>23801</v>
      </c>
      <c r="E24" s="20" t="s">
        <v>23799</v>
      </c>
      <c r="F24" s="20"/>
      <c r="G24" s="20"/>
      <c r="H24" s="20"/>
      <c r="I24" s="20"/>
      <c r="J24" s="20"/>
      <c r="K24" s="20"/>
      <c r="L24" s="20"/>
      <c r="M24" s="20"/>
      <c r="N24" s="20"/>
      <c r="O24" s="20"/>
      <c r="P24" s="20"/>
      <c r="Q24" s="20"/>
      <c r="R24" s="20"/>
      <c r="S24" s="20"/>
      <c r="T24" s="20"/>
      <c r="U24" s="20"/>
      <c r="V24" s="20"/>
      <c r="W24" s="20"/>
      <c r="X24" s="20"/>
      <c r="Y24" s="20"/>
      <c r="Z24" s="20"/>
    </row>
    <row r="25">
      <c r="A25" s="25">
        <v>1.0</v>
      </c>
      <c r="B25" s="25">
        <v>11621.0</v>
      </c>
      <c r="C25" s="20" t="s">
        <v>23810</v>
      </c>
      <c r="D25" s="20" t="s">
        <v>23812</v>
      </c>
      <c r="E25" s="20" t="s">
        <v>23810</v>
      </c>
      <c r="F25" s="20"/>
      <c r="G25" s="20"/>
      <c r="H25" s="20"/>
      <c r="I25" s="20"/>
      <c r="J25" s="20"/>
      <c r="K25" s="20"/>
      <c r="L25" s="20"/>
      <c r="M25" s="20"/>
      <c r="N25" s="20"/>
      <c r="O25" s="20"/>
      <c r="P25" s="20"/>
      <c r="Q25" s="20"/>
      <c r="R25" s="20"/>
      <c r="S25" s="20"/>
      <c r="T25" s="20"/>
      <c r="U25" s="20"/>
      <c r="V25" s="20"/>
      <c r="W25" s="20"/>
      <c r="X25" s="20"/>
      <c r="Y25" s="20"/>
      <c r="Z25" s="20"/>
    </row>
    <row r="26">
      <c r="A26" s="25">
        <v>1.0</v>
      </c>
      <c r="B26" s="25">
        <v>11631.0</v>
      </c>
      <c r="C26" s="20" t="s">
        <v>23820</v>
      </c>
      <c r="D26" s="20" t="s">
        <v>23822</v>
      </c>
      <c r="E26" s="20" t="s">
        <v>23820</v>
      </c>
      <c r="F26" s="20"/>
      <c r="G26" s="20"/>
      <c r="H26" s="20"/>
      <c r="I26" s="20"/>
      <c r="J26" s="20"/>
      <c r="K26" s="20"/>
      <c r="L26" s="20"/>
      <c r="M26" s="20"/>
      <c r="N26" s="20"/>
      <c r="O26" s="20"/>
      <c r="P26" s="20"/>
      <c r="Q26" s="20"/>
      <c r="R26" s="20"/>
      <c r="S26" s="20"/>
      <c r="T26" s="20"/>
      <c r="U26" s="20"/>
      <c r="V26" s="20"/>
      <c r="W26" s="20"/>
      <c r="X26" s="20"/>
      <c r="Y26" s="20"/>
      <c r="Z26" s="20"/>
    </row>
    <row r="27">
      <c r="A27" s="25">
        <v>1.0</v>
      </c>
      <c r="B27" s="25">
        <v>11641.0</v>
      </c>
      <c r="C27" s="20" t="s">
        <v>23832</v>
      </c>
      <c r="D27" s="20" t="s">
        <v>23833</v>
      </c>
      <c r="E27" s="20" t="s">
        <v>23832</v>
      </c>
      <c r="F27" s="20"/>
      <c r="G27" s="20"/>
      <c r="H27" s="20"/>
      <c r="I27" s="20"/>
      <c r="J27" s="20"/>
      <c r="K27" s="20"/>
      <c r="L27" s="20"/>
      <c r="M27" s="20"/>
      <c r="N27" s="20"/>
      <c r="O27" s="20"/>
      <c r="P27" s="20"/>
      <c r="Q27" s="20"/>
      <c r="R27" s="20"/>
      <c r="S27" s="20"/>
      <c r="T27" s="20"/>
      <c r="U27" s="20"/>
      <c r="V27" s="20"/>
      <c r="W27" s="20"/>
      <c r="X27" s="20"/>
      <c r="Y27" s="20"/>
      <c r="Z27" s="20"/>
    </row>
    <row r="28">
      <c r="A28" s="25">
        <v>1.0</v>
      </c>
      <c r="B28" s="25">
        <v>11651.0</v>
      </c>
      <c r="C28" s="20" t="s">
        <v>23844</v>
      </c>
      <c r="D28" s="20" t="s">
        <v>23845</v>
      </c>
      <c r="E28" s="20" t="s">
        <v>23844</v>
      </c>
      <c r="F28" s="20"/>
      <c r="G28" s="20"/>
      <c r="H28" s="20"/>
      <c r="I28" s="20"/>
      <c r="J28" s="20"/>
      <c r="K28" s="20"/>
      <c r="L28" s="20"/>
      <c r="M28" s="20"/>
      <c r="N28" s="20"/>
      <c r="O28" s="20"/>
      <c r="P28" s="20"/>
      <c r="Q28" s="20"/>
      <c r="R28" s="20"/>
      <c r="S28" s="20"/>
      <c r="T28" s="20"/>
      <c r="U28" s="20"/>
      <c r="V28" s="20"/>
      <c r="W28" s="20"/>
      <c r="X28" s="20"/>
      <c r="Y28" s="20"/>
      <c r="Z28" s="20"/>
    </row>
    <row r="29">
      <c r="A29" s="25">
        <v>1.0</v>
      </c>
      <c r="B29" s="25">
        <v>11661.0</v>
      </c>
      <c r="C29" s="20" t="s">
        <v>23854</v>
      </c>
      <c r="D29" s="20" t="s">
        <v>23858</v>
      </c>
      <c r="E29" s="20" t="s">
        <v>23854</v>
      </c>
      <c r="F29" s="20"/>
      <c r="G29" s="20"/>
      <c r="H29" s="20"/>
      <c r="I29" s="20"/>
      <c r="J29" s="20"/>
      <c r="K29" s="20"/>
      <c r="L29" s="20"/>
      <c r="M29" s="20"/>
      <c r="N29" s="20"/>
      <c r="O29" s="20"/>
      <c r="P29" s="20"/>
      <c r="Q29" s="20"/>
      <c r="R29" s="20"/>
      <c r="S29" s="20"/>
      <c r="T29" s="20"/>
      <c r="U29" s="20"/>
      <c r="V29" s="20"/>
      <c r="W29" s="20"/>
      <c r="X29" s="20"/>
      <c r="Y29" s="20"/>
      <c r="Z29" s="20"/>
    </row>
    <row r="30">
      <c r="A30" s="25">
        <v>1.0</v>
      </c>
      <c r="B30" s="25">
        <v>11671.0</v>
      </c>
      <c r="C30" s="20" t="s">
        <v>23865</v>
      </c>
      <c r="D30" s="20" t="s">
        <v>23868</v>
      </c>
      <c r="E30" s="20" t="s">
        <v>23865</v>
      </c>
      <c r="F30" s="20"/>
      <c r="G30" s="20"/>
      <c r="H30" s="20"/>
      <c r="I30" s="20"/>
      <c r="J30" s="20"/>
      <c r="K30" s="20"/>
      <c r="L30" s="20"/>
      <c r="M30" s="20"/>
      <c r="N30" s="20"/>
      <c r="O30" s="20"/>
      <c r="P30" s="20"/>
      <c r="Q30" s="20"/>
      <c r="R30" s="20"/>
      <c r="S30" s="20"/>
      <c r="T30" s="20"/>
      <c r="U30" s="20"/>
      <c r="V30" s="20"/>
      <c r="W30" s="20"/>
      <c r="X30" s="20"/>
      <c r="Y30" s="20"/>
      <c r="Z30" s="20"/>
    </row>
    <row r="31">
      <c r="A31" s="25">
        <v>1.0</v>
      </c>
      <c r="B31" s="25">
        <v>11681.0</v>
      </c>
      <c r="C31" s="20" t="s">
        <v>23875</v>
      </c>
      <c r="D31" s="20" t="s">
        <v>23877</v>
      </c>
      <c r="E31" s="20" t="s">
        <v>23875</v>
      </c>
      <c r="F31" s="20"/>
      <c r="G31" s="20"/>
      <c r="H31" s="20"/>
      <c r="I31" s="20"/>
      <c r="J31" s="20"/>
      <c r="K31" s="20"/>
      <c r="L31" s="20"/>
      <c r="M31" s="20"/>
      <c r="N31" s="20"/>
      <c r="O31" s="20"/>
      <c r="P31" s="20"/>
      <c r="Q31" s="20"/>
      <c r="R31" s="20"/>
      <c r="S31" s="20"/>
      <c r="T31" s="20"/>
      <c r="U31" s="20"/>
      <c r="V31" s="20"/>
      <c r="W31" s="20"/>
      <c r="X31" s="20"/>
      <c r="Y31" s="20"/>
      <c r="Z31" s="20"/>
    </row>
    <row r="32">
      <c r="A32" s="25">
        <v>1.0</v>
      </c>
      <c r="B32" s="25">
        <v>11692.0</v>
      </c>
      <c r="C32" s="20" t="s">
        <v>23885</v>
      </c>
      <c r="D32" s="20" t="s">
        <v>23888</v>
      </c>
      <c r="E32" s="20" t="s">
        <v>23885</v>
      </c>
      <c r="F32" s="20"/>
      <c r="G32" s="20"/>
      <c r="H32" s="20"/>
      <c r="I32" s="20"/>
      <c r="J32" s="20"/>
      <c r="K32" s="20"/>
      <c r="L32" s="20"/>
      <c r="M32" s="20"/>
      <c r="N32" s="20"/>
      <c r="O32" s="20"/>
      <c r="P32" s="20"/>
      <c r="Q32" s="20"/>
      <c r="R32" s="20"/>
      <c r="S32" s="20"/>
      <c r="T32" s="20"/>
      <c r="U32" s="20"/>
      <c r="V32" s="20"/>
      <c r="W32" s="20"/>
      <c r="X32" s="20"/>
      <c r="Y32" s="20"/>
      <c r="Z32" s="20"/>
    </row>
    <row r="33">
      <c r="A33" s="25">
        <v>1.0</v>
      </c>
      <c r="B33" s="25">
        <v>11701.0</v>
      </c>
      <c r="C33" s="20" t="s">
        <v>23896</v>
      </c>
      <c r="D33" s="20" t="s">
        <v>23898</v>
      </c>
      <c r="E33" s="20" t="s">
        <v>23896</v>
      </c>
      <c r="F33" s="20"/>
      <c r="G33" s="20"/>
      <c r="H33" s="20"/>
      <c r="I33" s="20"/>
      <c r="J33" s="20"/>
      <c r="K33" s="20"/>
      <c r="L33" s="20"/>
      <c r="M33" s="20"/>
      <c r="N33" s="20"/>
      <c r="O33" s="20"/>
      <c r="P33" s="20"/>
      <c r="Q33" s="20"/>
      <c r="R33" s="20"/>
      <c r="S33" s="20"/>
      <c r="T33" s="20"/>
      <c r="U33" s="20"/>
      <c r="V33" s="20"/>
      <c r="W33" s="20"/>
      <c r="X33" s="20"/>
      <c r="Y33" s="20"/>
      <c r="Z33" s="20"/>
    </row>
    <row r="34">
      <c r="A34" s="25">
        <v>1.0</v>
      </c>
      <c r="B34" s="25">
        <v>11711.0</v>
      </c>
      <c r="C34" s="20" t="s">
        <v>23907</v>
      </c>
      <c r="D34" s="20" t="s">
        <v>23910</v>
      </c>
      <c r="E34" s="20" t="s">
        <v>23907</v>
      </c>
      <c r="F34" s="20"/>
      <c r="G34" s="20"/>
      <c r="H34" s="20"/>
      <c r="I34" s="20"/>
      <c r="J34" s="20"/>
      <c r="K34" s="20"/>
      <c r="L34" s="20"/>
      <c r="M34" s="20"/>
      <c r="N34" s="20"/>
      <c r="O34" s="20"/>
      <c r="P34" s="20"/>
      <c r="Q34" s="20"/>
      <c r="R34" s="20"/>
      <c r="S34" s="20"/>
      <c r="T34" s="20"/>
      <c r="U34" s="20"/>
      <c r="V34" s="20"/>
      <c r="W34" s="20"/>
      <c r="X34" s="20"/>
      <c r="Y34" s="20"/>
      <c r="Z34" s="20"/>
    </row>
    <row r="35">
      <c r="A35" s="25">
        <v>1.0</v>
      </c>
      <c r="B35" s="25">
        <v>11721.0</v>
      </c>
      <c r="C35" s="20" t="s">
        <v>23920</v>
      </c>
      <c r="D35" s="20" t="s">
        <v>23921</v>
      </c>
      <c r="E35" s="20" t="s">
        <v>23920</v>
      </c>
      <c r="F35" s="20"/>
      <c r="G35" s="20"/>
      <c r="H35" s="20"/>
      <c r="I35" s="20"/>
      <c r="J35" s="20"/>
      <c r="K35" s="20"/>
      <c r="L35" s="20"/>
      <c r="M35" s="20"/>
      <c r="N35" s="20"/>
      <c r="O35" s="20"/>
      <c r="P35" s="20"/>
      <c r="Q35" s="20"/>
      <c r="R35" s="20"/>
      <c r="S35" s="20"/>
      <c r="T35" s="20"/>
      <c r="U35" s="20"/>
      <c r="V35" s="20"/>
      <c r="W35" s="20"/>
      <c r="X35" s="20"/>
      <c r="Y35" s="20"/>
      <c r="Z35" s="20"/>
    </row>
    <row r="36">
      <c r="A36" s="25">
        <v>1.0</v>
      </c>
      <c r="B36" s="25">
        <v>11731.0</v>
      </c>
      <c r="C36" s="20" t="s">
        <v>23929</v>
      </c>
      <c r="D36" s="20" t="s">
        <v>23930</v>
      </c>
      <c r="E36" s="20" t="s">
        <v>23929</v>
      </c>
      <c r="F36" s="20"/>
      <c r="G36" s="20"/>
      <c r="H36" s="20"/>
      <c r="I36" s="20"/>
      <c r="J36" s="20"/>
      <c r="K36" s="20"/>
      <c r="L36" s="20"/>
      <c r="M36" s="20"/>
      <c r="N36" s="20"/>
      <c r="O36" s="20"/>
      <c r="P36" s="20"/>
      <c r="Q36" s="20"/>
      <c r="R36" s="20"/>
      <c r="S36" s="20"/>
      <c r="T36" s="20"/>
      <c r="U36" s="20"/>
      <c r="V36" s="20"/>
      <c r="W36" s="20"/>
      <c r="X36" s="20"/>
      <c r="Y36" s="20"/>
      <c r="Z36" s="20"/>
    </row>
    <row r="37">
      <c r="A37" s="25">
        <v>1.0</v>
      </c>
      <c r="B37" s="25">
        <v>11741.0</v>
      </c>
      <c r="C37" s="20" t="s">
        <v>23939</v>
      </c>
      <c r="D37" s="20" t="s">
        <v>23941</v>
      </c>
      <c r="E37" s="20" t="s">
        <v>23939</v>
      </c>
      <c r="F37" s="20"/>
      <c r="G37" s="20"/>
      <c r="H37" s="20"/>
      <c r="I37" s="20"/>
      <c r="J37" s="20"/>
      <c r="K37" s="20"/>
      <c r="L37" s="20"/>
      <c r="M37" s="20"/>
      <c r="N37" s="20"/>
      <c r="O37" s="20"/>
      <c r="P37" s="20"/>
      <c r="Q37" s="20"/>
      <c r="R37" s="20"/>
      <c r="S37" s="20"/>
      <c r="T37" s="20"/>
      <c r="U37" s="20"/>
      <c r="V37" s="20"/>
      <c r="W37" s="20"/>
      <c r="X37" s="20"/>
      <c r="Y37" s="20"/>
      <c r="Z37" s="20"/>
    </row>
    <row r="38">
      <c r="A38" s="25">
        <v>1.0</v>
      </c>
      <c r="B38" s="25">
        <v>11741.0</v>
      </c>
      <c r="C38" s="20" t="s">
        <v>23939</v>
      </c>
      <c r="D38" s="20" t="s">
        <v>23950</v>
      </c>
      <c r="E38" s="20" t="s">
        <v>23939</v>
      </c>
      <c r="F38" s="20"/>
      <c r="G38" s="20"/>
      <c r="H38" s="20"/>
      <c r="I38" s="20"/>
      <c r="J38" s="20"/>
      <c r="K38" s="20"/>
      <c r="L38" s="20"/>
      <c r="M38" s="20"/>
      <c r="N38" s="20"/>
      <c r="O38" s="20"/>
      <c r="P38" s="20"/>
      <c r="Q38" s="20"/>
      <c r="R38" s="20"/>
      <c r="S38" s="20"/>
      <c r="T38" s="20"/>
      <c r="U38" s="20"/>
      <c r="V38" s="20"/>
      <c r="W38" s="20"/>
      <c r="X38" s="20"/>
      <c r="Y38" s="20"/>
      <c r="Z38" s="20"/>
    </row>
    <row r="39">
      <c r="A39" s="25">
        <v>1.0</v>
      </c>
      <c r="B39" s="25">
        <v>11742.0</v>
      </c>
      <c r="C39" s="20" t="s">
        <v>23962</v>
      </c>
      <c r="D39" s="20" t="s">
        <v>23950</v>
      </c>
      <c r="E39" s="20" t="s">
        <v>23962</v>
      </c>
      <c r="F39" s="20"/>
      <c r="G39" s="20"/>
      <c r="H39" s="20"/>
      <c r="I39" s="20"/>
      <c r="J39" s="20"/>
      <c r="K39" s="20"/>
      <c r="L39" s="20"/>
      <c r="M39" s="20"/>
      <c r="N39" s="20"/>
      <c r="O39" s="20"/>
      <c r="P39" s="20"/>
      <c r="Q39" s="20"/>
      <c r="R39" s="20"/>
      <c r="S39" s="20"/>
      <c r="T39" s="20"/>
      <c r="U39" s="20"/>
      <c r="V39" s="20"/>
      <c r="W39" s="20"/>
      <c r="X39" s="20"/>
      <c r="Y39" s="20"/>
      <c r="Z39" s="20"/>
    </row>
    <row r="40">
      <c r="A40" s="25">
        <v>1.0</v>
      </c>
      <c r="B40" s="25">
        <v>11751.0</v>
      </c>
      <c r="C40" s="20" t="s">
        <v>23971</v>
      </c>
      <c r="D40" s="20" t="s">
        <v>23972</v>
      </c>
      <c r="E40" s="20" t="s">
        <v>23971</v>
      </c>
      <c r="F40" s="20"/>
      <c r="G40" s="20"/>
      <c r="H40" s="20"/>
      <c r="I40" s="20"/>
      <c r="J40" s="20"/>
      <c r="K40" s="20"/>
      <c r="L40" s="20"/>
      <c r="M40" s="20"/>
      <c r="N40" s="20"/>
      <c r="O40" s="20"/>
      <c r="P40" s="20"/>
      <c r="Q40" s="20"/>
      <c r="R40" s="20"/>
      <c r="S40" s="20"/>
      <c r="T40" s="20"/>
      <c r="U40" s="20"/>
      <c r="V40" s="20"/>
      <c r="W40" s="20"/>
      <c r="X40" s="20"/>
      <c r="Y40" s="20"/>
      <c r="Z40" s="20"/>
    </row>
    <row r="41">
      <c r="A41" s="25">
        <v>1.0</v>
      </c>
      <c r="B41" s="25">
        <v>11761.0</v>
      </c>
      <c r="C41" s="20" t="s">
        <v>23979</v>
      </c>
      <c r="D41" s="20" t="s">
        <v>23980</v>
      </c>
      <c r="E41" s="20" t="s">
        <v>23979</v>
      </c>
      <c r="F41" s="20"/>
      <c r="G41" s="20"/>
      <c r="H41" s="20"/>
      <c r="I41" s="20"/>
      <c r="J41" s="20"/>
      <c r="K41" s="20"/>
      <c r="L41" s="20"/>
      <c r="M41" s="20"/>
      <c r="N41" s="20"/>
      <c r="O41" s="20"/>
      <c r="P41" s="20"/>
      <c r="Q41" s="20"/>
      <c r="R41" s="20"/>
      <c r="S41" s="20"/>
      <c r="T41" s="20"/>
      <c r="U41" s="20"/>
      <c r="V41" s="20"/>
      <c r="W41" s="20"/>
      <c r="X41" s="20"/>
      <c r="Y41" s="20"/>
      <c r="Z41" s="20"/>
    </row>
    <row r="42">
      <c r="A42" s="25">
        <v>1.0</v>
      </c>
      <c r="B42" s="25">
        <v>11771.0</v>
      </c>
      <c r="C42" s="20" t="s">
        <v>23989</v>
      </c>
      <c r="D42" s="20" t="s">
        <v>23990</v>
      </c>
      <c r="E42" s="20" t="s">
        <v>23989</v>
      </c>
      <c r="F42" s="20"/>
      <c r="G42" s="20"/>
      <c r="H42" s="20"/>
      <c r="I42" s="20"/>
      <c r="J42" s="20"/>
      <c r="K42" s="20"/>
      <c r="L42" s="20"/>
      <c r="M42" s="20"/>
      <c r="N42" s="20"/>
      <c r="O42" s="20"/>
      <c r="P42" s="20"/>
      <c r="Q42" s="20"/>
      <c r="R42" s="20"/>
      <c r="S42" s="20"/>
      <c r="T42" s="20"/>
      <c r="U42" s="20"/>
      <c r="V42" s="20"/>
      <c r="W42" s="20"/>
      <c r="X42" s="20"/>
      <c r="Y42" s="20"/>
      <c r="Z42" s="20"/>
    </row>
    <row r="43">
      <c r="A43" s="25">
        <v>1.0</v>
      </c>
      <c r="B43" s="25">
        <v>11781.0</v>
      </c>
      <c r="C43" s="20" t="s">
        <v>23997</v>
      </c>
      <c r="D43" s="20" t="s">
        <v>23998</v>
      </c>
      <c r="E43" s="20" t="s">
        <v>23997</v>
      </c>
      <c r="F43" s="20"/>
      <c r="G43" s="20"/>
      <c r="H43" s="20"/>
      <c r="I43" s="20"/>
      <c r="J43" s="20"/>
      <c r="K43" s="20"/>
      <c r="L43" s="20"/>
      <c r="M43" s="20"/>
      <c r="N43" s="20"/>
      <c r="O43" s="20"/>
      <c r="P43" s="20"/>
      <c r="Q43" s="20"/>
      <c r="R43" s="20"/>
      <c r="S43" s="20"/>
      <c r="T43" s="20"/>
      <c r="U43" s="20"/>
      <c r="V43" s="20"/>
      <c r="W43" s="20"/>
      <c r="X43" s="20"/>
      <c r="Y43" s="20"/>
      <c r="Z43" s="20"/>
    </row>
    <row r="44">
      <c r="A44" s="25">
        <v>1.0</v>
      </c>
      <c r="B44" s="25">
        <v>11791.0</v>
      </c>
      <c r="C44" s="20" t="s">
        <v>24010</v>
      </c>
      <c r="D44" s="20" t="s">
        <v>24011</v>
      </c>
      <c r="E44" s="20" t="s">
        <v>24010</v>
      </c>
      <c r="F44" s="20"/>
      <c r="G44" s="20"/>
      <c r="H44" s="20"/>
      <c r="I44" s="20"/>
      <c r="J44" s="20"/>
      <c r="K44" s="20"/>
      <c r="L44" s="20"/>
      <c r="M44" s="20"/>
      <c r="N44" s="20"/>
      <c r="O44" s="20"/>
      <c r="P44" s="20"/>
      <c r="Q44" s="20"/>
      <c r="R44" s="20"/>
      <c r="S44" s="20"/>
      <c r="T44" s="20"/>
      <c r="U44" s="20"/>
      <c r="V44" s="20"/>
      <c r="W44" s="20"/>
      <c r="X44" s="20"/>
      <c r="Y44" s="20"/>
      <c r="Z44" s="20"/>
    </row>
    <row r="45">
      <c r="A45" s="25">
        <v>1.0</v>
      </c>
      <c r="B45" s="25">
        <v>11801.0</v>
      </c>
      <c r="C45" s="20" t="s">
        <v>24018</v>
      </c>
      <c r="D45" s="20" t="s">
        <v>24020</v>
      </c>
      <c r="E45" s="20" t="s">
        <v>24018</v>
      </c>
      <c r="F45" s="20"/>
      <c r="G45" s="20"/>
      <c r="H45" s="20"/>
      <c r="I45" s="20"/>
      <c r="J45" s="20"/>
      <c r="K45" s="20"/>
      <c r="L45" s="20"/>
      <c r="M45" s="20"/>
      <c r="N45" s="20"/>
      <c r="O45" s="20"/>
      <c r="P45" s="20"/>
      <c r="Q45" s="20"/>
      <c r="R45" s="20"/>
      <c r="S45" s="20"/>
      <c r="T45" s="20"/>
      <c r="U45" s="20"/>
      <c r="V45" s="20"/>
      <c r="W45" s="20"/>
      <c r="X45" s="20"/>
      <c r="Y45" s="20"/>
      <c r="Z45" s="20"/>
    </row>
    <row r="46">
      <c r="A46" s="25">
        <v>1.0</v>
      </c>
      <c r="B46" s="25">
        <v>12011.0</v>
      </c>
      <c r="C46" s="20" t="s">
        <v>24030</v>
      </c>
      <c r="D46" s="20" t="s">
        <v>24032</v>
      </c>
      <c r="E46" s="20" t="s">
        <v>24030</v>
      </c>
      <c r="F46" s="20"/>
      <c r="G46" s="20"/>
      <c r="H46" s="20"/>
      <c r="I46" s="20"/>
      <c r="J46" s="20"/>
      <c r="K46" s="20"/>
      <c r="L46" s="20"/>
      <c r="M46" s="20"/>
      <c r="N46" s="20"/>
      <c r="O46" s="20"/>
      <c r="P46" s="20"/>
      <c r="Q46" s="20"/>
      <c r="R46" s="20"/>
      <c r="S46" s="20"/>
      <c r="T46" s="20"/>
      <c r="U46" s="20"/>
      <c r="V46" s="20"/>
      <c r="W46" s="20"/>
      <c r="X46" s="20"/>
      <c r="Y46" s="20"/>
      <c r="Z46" s="20"/>
    </row>
    <row r="47">
      <c r="A47" s="25">
        <v>1.0</v>
      </c>
      <c r="B47" s="25">
        <v>12021.0</v>
      </c>
      <c r="C47" s="20" t="s">
        <v>24042</v>
      </c>
      <c r="D47" s="20" t="s">
        <v>24043</v>
      </c>
      <c r="E47" s="20" t="s">
        <v>24042</v>
      </c>
      <c r="F47" s="20"/>
      <c r="G47" s="20"/>
      <c r="H47" s="20"/>
      <c r="I47" s="20"/>
      <c r="J47" s="20"/>
      <c r="K47" s="20"/>
      <c r="L47" s="20"/>
      <c r="M47" s="20"/>
      <c r="N47" s="20"/>
      <c r="O47" s="20"/>
      <c r="P47" s="20"/>
      <c r="Q47" s="20"/>
      <c r="R47" s="20"/>
      <c r="S47" s="20"/>
      <c r="T47" s="20"/>
      <c r="U47" s="20"/>
      <c r="V47" s="20"/>
      <c r="W47" s="20"/>
      <c r="X47" s="20"/>
      <c r="Y47" s="20"/>
      <c r="Z47" s="20"/>
    </row>
    <row r="48">
      <c r="A48" s="25">
        <v>1.0</v>
      </c>
      <c r="B48" s="25">
        <v>12031.0</v>
      </c>
      <c r="C48" s="20" t="s">
        <v>24050</v>
      </c>
      <c r="D48" s="20" t="s">
        <v>24051</v>
      </c>
      <c r="E48" s="20" t="s">
        <v>24050</v>
      </c>
      <c r="F48" s="20"/>
      <c r="G48" s="20"/>
      <c r="H48" s="20"/>
      <c r="I48" s="20"/>
      <c r="J48" s="20"/>
      <c r="K48" s="20"/>
      <c r="L48" s="20"/>
      <c r="M48" s="20"/>
      <c r="N48" s="20"/>
      <c r="O48" s="20"/>
      <c r="P48" s="20"/>
      <c r="Q48" s="20"/>
      <c r="R48" s="20"/>
      <c r="S48" s="20"/>
      <c r="T48" s="20"/>
      <c r="U48" s="20"/>
      <c r="V48" s="20"/>
      <c r="W48" s="20"/>
      <c r="X48" s="20"/>
      <c r="Y48" s="20"/>
      <c r="Z48" s="20"/>
    </row>
    <row r="49">
      <c r="A49" s="25">
        <v>1.0</v>
      </c>
      <c r="B49" s="25">
        <v>12041.0</v>
      </c>
      <c r="C49" s="20" t="s">
        <v>24055</v>
      </c>
      <c r="D49" s="20" t="s">
        <v>24057</v>
      </c>
      <c r="E49" s="20" t="s">
        <v>24055</v>
      </c>
      <c r="F49" s="20"/>
      <c r="G49" s="20"/>
      <c r="H49" s="20"/>
      <c r="I49" s="20"/>
      <c r="J49" s="20"/>
      <c r="K49" s="20"/>
      <c r="L49" s="20"/>
      <c r="M49" s="20"/>
      <c r="N49" s="20"/>
      <c r="O49" s="20"/>
      <c r="P49" s="20"/>
      <c r="Q49" s="20"/>
      <c r="R49" s="20"/>
      <c r="S49" s="20"/>
      <c r="T49" s="20"/>
      <c r="U49" s="20"/>
      <c r="V49" s="20"/>
      <c r="W49" s="20"/>
      <c r="X49" s="20"/>
      <c r="Y49" s="20"/>
      <c r="Z49" s="20"/>
    </row>
    <row r="50">
      <c r="A50" s="25">
        <v>1.0</v>
      </c>
      <c r="B50" s="25">
        <v>12051.0</v>
      </c>
      <c r="C50" s="20" t="s">
        <v>24063</v>
      </c>
      <c r="D50" s="20" t="s">
        <v>24064</v>
      </c>
      <c r="E50" s="20" t="s">
        <v>24063</v>
      </c>
      <c r="F50" s="20"/>
      <c r="G50" s="20"/>
      <c r="H50" s="20"/>
      <c r="I50" s="20"/>
      <c r="J50" s="20"/>
      <c r="K50" s="20"/>
      <c r="L50" s="20"/>
      <c r="M50" s="20"/>
      <c r="N50" s="20"/>
      <c r="O50" s="20"/>
      <c r="P50" s="20"/>
      <c r="Q50" s="20"/>
      <c r="R50" s="20"/>
      <c r="S50" s="20"/>
      <c r="T50" s="20"/>
      <c r="U50" s="20"/>
      <c r="V50" s="20"/>
      <c r="W50" s="20"/>
      <c r="X50" s="20"/>
      <c r="Y50" s="20"/>
      <c r="Z50" s="20"/>
    </row>
    <row r="51">
      <c r="A51" s="25">
        <v>1.0</v>
      </c>
      <c r="B51" s="25">
        <v>12071.0</v>
      </c>
      <c r="C51" s="20" t="s">
        <v>24069</v>
      </c>
      <c r="D51" s="20" t="s">
        <v>24070</v>
      </c>
      <c r="E51" s="20" t="s">
        <v>24069</v>
      </c>
      <c r="F51" s="20"/>
      <c r="G51" s="20"/>
      <c r="H51" s="20"/>
      <c r="I51" s="20"/>
      <c r="J51" s="20"/>
      <c r="K51" s="20"/>
      <c r="L51" s="20"/>
      <c r="M51" s="20"/>
      <c r="N51" s="20"/>
      <c r="O51" s="20"/>
      <c r="P51" s="20"/>
      <c r="Q51" s="20"/>
      <c r="R51" s="20"/>
      <c r="S51" s="20"/>
      <c r="T51" s="20"/>
      <c r="U51" s="20"/>
      <c r="V51" s="20"/>
      <c r="W51" s="20"/>
      <c r="X51" s="20"/>
      <c r="Y51" s="20"/>
      <c r="Z51" s="20"/>
    </row>
    <row r="52">
      <c r="A52" s="25">
        <v>1.0</v>
      </c>
      <c r="B52" s="25">
        <v>12081.0</v>
      </c>
      <c r="C52" s="20" t="s">
        <v>24077</v>
      </c>
      <c r="D52" s="20" t="s">
        <v>24078</v>
      </c>
      <c r="E52" s="20" t="s">
        <v>24077</v>
      </c>
      <c r="F52" s="20"/>
      <c r="G52" s="20"/>
      <c r="H52" s="20"/>
      <c r="I52" s="20"/>
      <c r="J52" s="20"/>
      <c r="K52" s="20"/>
      <c r="L52" s="20"/>
      <c r="M52" s="20"/>
      <c r="N52" s="20"/>
      <c r="O52" s="20"/>
      <c r="P52" s="20"/>
      <c r="Q52" s="20"/>
      <c r="R52" s="20"/>
      <c r="S52" s="20"/>
      <c r="T52" s="20"/>
      <c r="U52" s="20"/>
      <c r="V52" s="20"/>
      <c r="W52" s="20"/>
      <c r="X52" s="20"/>
      <c r="Y52" s="20"/>
      <c r="Z52" s="20"/>
    </row>
    <row r="53">
      <c r="A53" s="25">
        <v>1.0</v>
      </c>
      <c r="B53" s="25">
        <v>12091.0</v>
      </c>
      <c r="C53" s="20" t="s">
        <v>24089</v>
      </c>
      <c r="D53" s="20" t="s">
        <v>24090</v>
      </c>
      <c r="E53" s="20" t="s">
        <v>24089</v>
      </c>
      <c r="F53" s="20"/>
      <c r="G53" s="20"/>
      <c r="H53" s="20"/>
      <c r="I53" s="20"/>
      <c r="J53" s="20"/>
      <c r="K53" s="20"/>
      <c r="L53" s="20"/>
      <c r="M53" s="20"/>
      <c r="N53" s="20"/>
      <c r="O53" s="20"/>
      <c r="P53" s="20"/>
      <c r="Q53" s="20"/>
      <c r="R53" s="20"/>
      <c r="S53" s="20"/>
      <c r="T53" s="20"/>
      <c r="U53" s="20"/>
      <c r="V53" s="20"/>
      <c r="W53" s="20"/>
      <c r="X53" s="20"/>
      <c r="Y53" s="20"/>
      <c r="Z53" s="20"/>
    </row>
    <row r="54">
      <c r="A54" s="25">
        <v>1.0</v>
      </c>
      <c r="B54" s="25">
        <v>12101.0</v>
      </c>
      <c r="C54" s="20" t="s">
        <v>24098</v>
      </c>
      <c r="D54" s="20" t="s">
        <v>24101</v>
      </c>
      <c r="E54" s="20" t="s">
        <v>24098</v>
      </c>
      <c r="F54" s="20"/>
      <c r="G54" s="20"/>
      <c r="H54" s="20"/>
      <c r="I54" s="20"/>
      <c r="J54" s="20"/>
      <c r="K54" s="20"/>
      <c r="L54" s="20"/>
      <c r="M54" s="20"/>
      <c r="N54" s="20"/>
      <c r="O54" s="20"/>
      <c r="P54" s="20"/>
      <c r="Q54" s="20"/>
      <c r="R54" s="20"/>
      <c r="S54" s="20"/>
      <c r="T54" s="20"/>
      <c r="U54" s="20"/>
      <c r="V54" s="20"/>
      <c r="W54" s="20"/>
      <c r="X54" s="20"/>
      <c r="Y54" s="20"/>
      <c r="Z54" s="20"/>
    </row>
    <row r="55">
      <c r="A55" s="25">
        <v>1.0</v>
      </c>
      <c r="B55" s="25">
        <v>12411.0</v>
      </c>
      <c r="C55" s="20" t="s">
        <v>24108</v>
      </c>
      <c r="D55" s="20" t="s">
        <v>24109</v>
      </c>
      <c r="E55" s="20" t="s">
        <v>24108</v>
      </c>
      <c r="F55" s="20"/>
      <c r="G55" s="20"/>
      <c r="H55" s="20"/>
      <c r="I55" s="20"/>
      <c r="J55" s="20"/>
      <c r="K55" s="20"/>
      <c r="L55" s="20"/>
      <c r="M55" s="20"/>
      <c r="N55" s="20"/>
      <c r="O55" s="20"/>
      <c r="P55" s="20"/>
      <c r="Q55" s="20"/>
      <c r="R55" s="20"/>
      <c r="S55" s="20"/>
      <c r="T55" s="20"/>
      <c r="U55" s="20"/>
      <c r="V55" s="20"/>
      <c r="W55" s="20"/>
      <c r="X55" s="20"/>
      <c r="Y55" s="20"/>
      <c r="Z55" s="20"/>
    </row>
    <row r="56">
      <c r="A56" s="25">
        <v>1.0</v>
      </c>
      <c r="B56" s="25">
        <v>12611.0</v>
      </c>
      <c r="C56" s="20" t="s">
        <v>24117</v>
      </c>
      <c r="D56" s="20" t="s">
        <v>24119</v>
      </c>
      <c r="E56" s="20" t="s">
        <v>24117</v>
      </c>
      <c r="F56" s="20"/>
      <c r="G56" s="20"/>
      <c r="H56" s="20"/>
      <c r="I56" s="20"/>
      <c r="J56" s="20"/>
      <c r="K56" s="20"/>
      <c r="L56" s="20"/>
      <c r="M56" s="20"/>
      <c r="N56" s="20"/>
      <c r="O56" s="20"/>
      <c r="P56" s="20"/>
      <c r="Q56" s="20"/>
      <c r="R56" s="20"/>
      <c r="S56" s="20"/>
      <c r="T56" s="20"/>
      <c r="U56" s="20"/>
      <c r="V56" s="20"/>
      <c r="W56" s="20"/>
      <c r="X56" s="20"/>
      <c r="Y56" s="20"/>
      <c r="Z56" s="20"/>
    </row>
    <row r="57">
      <c r="A57" s="25">
        <v>1.0</v>
      </c>
      <c r="B57" s="25">
        <v>12621.0</v>
      </c>
      <c r="C57" s="20" t="s">
        <v>24128</v>
      </c>
      <c r="D57" s="20" t="s">
        <v>24129</v>
      </c>
      <c r="E57" s="20" t="s">
        <v>24128</v>
      </c>
      <c r="F57" s="20"/>
      <c r="G57" s="20"/>
      <c r="H57" s="20"/>
      <c r="I57" s="20"/>
      <c r="J57" s="20"/>
      <c r="K57" s="20"/>
      <c r="L57" s="20"/>
      <c r="M57" s="20"/>
      <c r="N57" s="20"/>
      <c r="O57" s="20"/>
      <c r="P57" s="20"/>
      <c r="Q57" s="20"/>
      <c r="R57" s="20"/>
      <c r="S57" s="20"/>
      <c r="T57" s="20"/>
      <c r="U57" s="20"/>
      <c r="V57" s="20"/>
      <c r="W57" s="20"/>
      <c r="X57" s="20"/>
      <c r="Y57" s="20"/>
      <c r="Z57" s="20"/>
    </row>
    <row r="58">
      <c r="A58" s="25">
        <v>1.0</v>
      </c>
      <c r="B58" s="25">
        <v>12631.0</v>
      </c>
      <c r="C58" s="20" t="s">
        <v>24138</v>
      </c>
      <c r="D58" s="20" t="s">
        <v>24140</v>
      </c>
      <c r="E58" s="20" t="s">
        <v>24138</v>
      </c>
      <c r="F58" s="20"/>
      <c r="G58" s="20"/>
      <c r="H58" s="20"/>
      <c r="I58" s="20"/>
      <c r="J58" s="20"/>
      <c r="K58" s="20"/>
      <c r="L58" s="20"/>
      <c r="M58" s="20"/>
      <c r="N58" s="20"/>
      <c r="O58" s="20"/>
      <c r="P58" s="20"/>
      <c r="Q58" s="20"/>
      <c r="R58" s="20"/>
      <c r="S58" s="20"/>
      <c r="T58" s="20"/>
      <c r="U58" s="20"/>
      <c r="V58" s="20"/>
      <c r="W58" s="20"/>
      <c r="X58" s="20"/>
      <c r="Y58" s="20"/>
      <c r="Z58" s="20"/>
    </row>
    <row r="59">
      <c r="A59" s="25">
        <v>1.0</v>
      </c>
      <c r="B59" s="25">
        <v>12641.0</v>
      </c>
      <c r="C59" s="20" t="s">
        <v>24151</v>
      </c>
      <c r="D59" s="20" t="s">
        <v>24152</v>
      </c>
      <c r="E59" s="20" t="s">
        <v>24151</v>
      </c>
      <c r="F59" s="20"/>
      <c r="G59" s="20"/>
      <c r="H59" s="20"/>
      <c r="I59" s="20"/>
      <c r="J59" s="20"/>
      <c r="K59" s="20"/>
      <c r="L59" s="20"/>
      <c r="M59" s="20"/>
      <c r="N59" s="20"/>
      <c r="O59" s="20"/>
      <c r="P59" s="20"/>
      <c r="Q59" s="20"/>
      <c r="R59" s="20"/>
      <c r="S59" s="20"/>
      <c r="T59" s="20"/>
      <c r="U59" s="20"/>
      <c r="V59" s="20"/>
      <c r="W59" s="20"/>
      <c r="X59" s="20"/>
      <c r="Y59" s="20"/>
      <c r="Z59" s="20"/>
    </row>
    <row r="60">
      <c r="A60" s="25">
        <v>1.0</v>
      </c>
      <c r="B60" s="25">
        <v>12651.0</v>
      </c>
      <c r="C60" s="20" t="s">
        <v>24161</v>
      </c>
      <c r="D60" s="20" t="s">
        <v>24164</v>
      </c>
      <c r="E60" s="20" t="s">
        <v>24161</v>
      </c>
      <c r="F60" s="20"/>
      <c r="G60" s="20"/>
      <c r="H60" s="20"/>
      <c r="I60" s="20"/>
      <c r="J60" s="20"/>
      <c r="K60" s="20"/>
      <c r="L60" s="20"/>
      <c r="M60" s="20"/>
      <c r="N60" s="20"/>
      <c r="O60" s="20"/>
      <c r="P60" s="20"/>
      <c r="Q60" s="20"/>
      <c r="R60" s="20"/>
      <c r="S60" s="20"/>
      <c r="T60" s="20"/>
      <c r="U60" s="20"/>
      <c r="V60" s="20"/>
      <c r="W60" s="20"/>
      <c r="X60" s="20"/>
      <c r="Y60" s="20"/>
      <c r="Z60" s="20"/>
    </row>
    <row r="61">
      <c r="A61" s="25">
        <v>1.0</v>
      </c>
      <c r="B61" s="25">
        <v>12661.0</v>
      </c>
      <c r="C61" s="20" t="s">
        <v>24173</v>
      </c>
      <c r="D61" s="20" t="s">
        <v>24174</v>
      </c>
      <c r="E61" s="20" t="s">
        <v>24173</v>
      </c>
      <c r="F61" s="20"/>
      <c r="G61" s="20"/>
      <c r="H61" s="20"/>
      <c r="I61" s="20"/>
      <c r="J61" s="20"/>
      <c r="K61" s="20"/>
      <c r="L61" s="20"/>
      <c r="M61" s="20"/>
      <c r="N61" s="20"/>
      <c r="O61" s="20"/>
      <c r="P61" s="20"/>
      <c r="Q61" s="20"/>
      <c r="R61" s="20"/>
      <c r="S61" s="20"/>
      <c r="T61" s="20"/>
      <c r="U61" s="20"/>
      <c r="V61" s="20"/>
      <c r="W61" s="20"/>
      <c r="X61" s="20"/>
      <c r="Y61" s="20"/>
      <c r="Z61" s="20"/>
    </row>
    <row r="62">
      <c r="A62" s="25">
        <v>1.0</v>
      </c>
      <c r="B62" s="25">
        <v>12681.0</v>
      </c>
      <c r="C62" s="20" t="s">
        <v>24184</v>
      </c>
      <c r="D62" s="20" t="s">
        <v>24186</v>
      </c>
      <c r="E62" s="20" t="s">
        <v>24184</v>
      </c>
      <c r="F62" s="20"/>
      <c r="G62" s="20"/>
      <c r="H62" s="20"/>
      <c r="I62" s="20"/>
      <c r="J62" s="20"/>
      <c r="K62" s="20"/>
      <c r="L62" s="20"/>
      <c r="M62" s="20"/>
      <c r="N62" s="20"/>
      <c r="O62" s="20"/>
      <c r="P62" s="20"/>
      <c r="Q62" s="20"/>
      <c r="R62" s="20"/>
      <c r="S62" s="20"/>
      <c r="T62" s="20"/>
      <c r="U62" s="20"/>
      <c r="V62" s="20"/>
      <c r="W62" s="20"/>
      <c r="X62" s="20"/>
      <c r="Y62" s="20"/>
      <c r="Z62" s="20"/>
    </row>
    <row r="63">
      <c r="A63" s="25">
        <v>1.0</v>
      </c>
      <c r="B63" s="25">
        <v>12691.0</v>
      </c>
      <c r="C63" s="20" t="s">
        <v>24193</v>
      </c>
      <c r="D63" s="20" t="s">
        <v>24194</v>
      </c>
      <c r="E63" s="20" t="s">
        <v>24193</v>
      </c>
      <c r="F63" s="20"/>
      <c r="G63" s="20"/>
      <c r="H63" s="20"/>
      <c r="I63" s="20"/>
      <c r="J63" s="20"/>
      <c r="K63" s="20"/>
      <c r="L63" s="20"/>
      <c r="M63" s="20"/>
      <c r="N63" s="20"/>
      <c r="O63" s="20"/>
      <c r="P63" s="20"/>
      <c r="Q63" s="20"/>
      <c r="R63" s="20"/>
      <c r="S63" s="20"/>
      <c r="T63" s="20"/>
      <c r="U63" s="20"/>
      <c r="V63" s="20"/>
      <c r="W63" s="20"/>
      <c r="X63" s="20"/>
      <c r="Y63" s="20"/>
      <c r="Z63" s="20"/>
    </row>
    <row r="64">
      <c r="A64" s="25">
        <v>1.0</v>
      </c>
      <c r="B64" s="25">
        <v>12691.0</v>
      </c>
      <c r="C64" s="20" t="s">
        <v>24193</v>
      </c>
      <c r="D64" s="20" t="s">
        <v>24201</v>
      </c>
      <c r="E64" s="20" t="s">
        <v>24193</v>
      </c>
      <c r="F64" s="20"/>
      <c r="G64" s="20"/>
      <c r="H64" s="20"/>
      <c r="I64" s="20"/>
      <c r="J64" s="20"/>
      <c r="K64" s="20"/>
      <c r="L64" s="20"/>
      <c r="M64" s="20"/>
      <c r="N64" s="20"/>
      <c r="O64" s="20"/>
      <c r="P64" s="20"/>
      <c r="Q64" s="20"/>
      <c r="R64" s="20"/>
      <c r="S64" s="20"/>
      <c r="T64" s="20"/>
      <c r="U64" s="20"/>
      <c r="V64" s="20"/>
      <c r="W64" s="20"/>
      <c r="X64" s="20"/>
      <c r="Y64" s="20"/>
      <c r="Z64" s="20"/>
    </row>
    <row r="65">
      <c r="A65" s="25">
        <v>1.0</v>
      </c>
      <c r="B65" s="25">
        <v>12701.0</v>
      </c>
      <c r="C65" s="20" t="s">
        <v>24208</v>
      </c>
      <c r="D65" s="20" t="s">
        <v>24211</v>
      </c>
      <c r="E65" s="20" t="s">
        <v>24208</v>
      </c>
      <c r="F65" s="20"/>
      <c r="G65" s="20"/>
      <c r="H65" s="20"/>
      <c r="I65" s="20"/>
      <c r="J65" s="20"/>
      <c r="K65" s="20"/>
      <c r="L65" s="20"/>
      <c r="M65" s="20"/>
      <c r="N65" s="20"/>
      <c r="O65" s="20"/>
      <c r="P65" s="20"/>
      <c r="Q65" s="20"/>
      <c r="R65" s="20"/>
      <c r="S65" s="20"/>
      <c r="T65" s="20"/>
      <c r="U65" s="20"/>
      <c r="V65" s="20"/>
      <c r="W65" s="20"/>
      <c r="X65" s="20"/>
      <c r="Y65" s="20"/>
      <c r="Z65" s="20"/>
    </row>
    <row r="66">
      <c r="A66" s="25">
        <v>1.0</v>
      </c>
      <c r="B66" s="25">
        <v>13011.0</v>
      </c>
      <c r="C66" s="20" t="s">
        <v>24218</v>
      </c>
      <c r="D66" s="20" t="s">
        <v>24219</v>
      </c>
      <c r="E66" s="20" t="s">
        <v>24218</v>
      </c>
      <c r="F66" s="20"/>
      <c r="G66" s="20"/>
      <c r="H66" s="20"/>
      <c r="I66" s="20"/>
      <c r="J66" s="20"/>
      <c r="K66" s="20"/>
      <c r="L66" s="20"/>
      <c r="M66" s="20"/>
      <c r="N66" s="20"/>
      <c r="O66" s="20"/>
      <c r="P66" s="20"/>
      <c r="Q66" s="20"/>
      <c r="R66" s="20"/>
      <c r="S66" s="20"/>
      <c r="T66" s="20"/>
      <c r="U66" s="20"/>
      <c r="V66" s="20"/>
      <c r="W66" s="20"/>
      <c r="X66" s="20"/>
      <c r="Y66" s="20"/>
      <c r="Z66" s="20"/>
    </row>
    <row r="67">
      <c r="A67" s="25">
        <v>1.0</v>
      </c>
      <c r="B67" s="25">
        <v>13021.0</v>
      </c>
      <c r="C67" s="20" t="s">
        <v>24226</v>
      </c>
      <c r="D67" s="20" t="s">
        <v>24228</v>
      </c>
      <c r="E67" s="20" t="s">
        <v>24226</v>
      </c>
      <c r="F67" s="20"/>
      <c r="G67" s="20"/>
      <c r="H67" s="20"/>
      <c r="I67" s="20"/>
      <c r="J67" s="20"/>
      <c r="K67" s="20"/>
      <c r="L67" s="20"/>
      <c r="M67" s="20"/>
      <c r="N67" s="20"/>
      <c r="O67" s="20"/>
      <c r="P67" s="20"/>
      <c r="Q67" s="20"/>
      <c r="R67" s="20"/>
      <c r="S67" s="20"/>
      <c r="T67" s="20"/>
      <c r="U67" s="20"/>
      <c r="V67" s="20"/>
      <c r="W67" s="20"/>
      <c r="X67" s="20"/>
      <c r="Y67" s="20"/>
      <c r="Z67" s="20"/>
    </row>
    <row r="68">
      <c r="A68" s="25">
        <v>1.0</v>
      </c>
      <c r="B68" s="25">
        <v>13031.0</v>
      </c>
      <c r="C68" s="20" t="s">
        <v>24234</v>
      </c>
      <c r="D68" s="20" t="s">
        <v>24235</v>
      </c>
      <c r="E68" s="20" t="s">
        <v>24234</v>
      </c>
      <c r="F68" s="20"/>
      <c r="G68" s="20"/>
      <c r="H68" s="20"/>
      <c r="I68" s="20"/>
      <c r="J68" s="20"/>
      <c r="K68" s="20"/>
      <c r="L68" s="20"/>
      <c r="M68" s="20"/>
      <c r="N68" s="20"/>
      <c r="O68" s="20"/>
      <c r="P68" s="20"/>
      <c r="Q68" s="20"/>
      <c r="R68" s="20"/>
      <c r="S68" s="20"/>
      <c r="T68" s="20"/>
      <c r="U68" s="20"/>
      <c r="V68" s="20"/>
      <c r="W68" s="20"/>
      <c r="X68" s="20"/>
      <c r="Y68" s="20"/>
      <c r="Z68" s="20"/>
    </row>
    <row r="69">
      <c r="A69" s="25">
        <v>1.0</v>
      </c>
      <c r="B69" s="25">
        <v>13041.0</v>
      </c>
      <c r="C69" s="20" t="s">
        <v>24240</v>
      </c>
      <c r="D69" s="20" t="s">
        <v>24241</v>
      </c>
      <c r="E69" s="20" t="s">
        <v>24240</v>
      </c>
      <c r="F69" s="20"/>
      <c r="G69" s="20"/>
      <c r="H69" s="20"/>
      <c r="I69" s="20"/>
      <c r="J69" s="20"/>
      <c r="K69" s="20"/>
      <c r="L69" s="20"/>
      <c r="M69" s="20"/>
      <c r="N69" s="20"/>
      <c r="O69" s="20"/>
      <c r="P69" s="20"/>
      <c r="Q69" s="20"/>
      <c r="R69" s="20"/>
      <c r="S69" s="20"/>
      <c r="T69" s="20"/>
      <c r="U69" s="20"/>
      <c r="V69" s="20"/>
      <c r="W69" s="20"/>
      <c r="X69" s="20"/>
      <c r="Y69" s="20"/>
      <c r="Z69" s="20"/>
    </row>
    <row r="70">
      <c r="A70" s="25">
        <v>1.0</v>
      </c>
      <c r="B70" s="25">
        <v>13051.0</v>
      </c>
      <c r="C70" s="20" t="s">
        <v>24246</v>
      </c>
      <c r="D70" s="20" t="s">
        <v>24247</v>
      </c>
      <c r="E70" s="20" t="s">
        <v>24246</v>
      </c>
      <c r="F70" s="20"/>
      <c r="G70" s="20"/>
      <c r="H70" s="20"/>
      <c r="I70" s="20"/>
      <c r="J70" s="20"/>
      <c r="K70" s="20"/>
      <c r="L70" s="20"/>
      <c r="M70" s="20"/>
      <c r="N70" s="20"/>
      <c r="O70" s="20"/>
      <c r="P70" s="20"/>
      <c r="Q70" s="20"/>
      <c r="R70" s="20"/>
      <c r="S70" s="20"/>
      <c r="T70" s="20"/>
      <c r="U70" s="20"/>
      <c r="V70" s="20"/>
      <c r="W70" s="20"/>
      <c r="X70" s="20"/>
      <c r="Y70" s="20"/>
      <c r="Z70" s="20"/>
    </row>
    <row r="71">
      <c r="A71" s="25">
        <v>1.0</v>
      </c>
      <c r="B71" s="25">
        <v>13071.0</v>
      </c>
      <c r="C71" s="20" t="s">
        <v>24253</v>
      </c>
      <c r="D71" s="20" t="s">
        <v>24255</v>
      </c>
      <c r="E71" s="20" t="s">
        <v>24253</v>
      </c>
      <c r="F71" s="20"/>
      <c r="G71" s="20"/>
      <c r="H71" s="20"/>
      <c r="I71" s="20"/>
      <c r="J71" s="20"/>
      <c r="K71" s="20"/>
      <c r="L71" s="20"/>
      <c r="M71" s="20"/>
      <c r="N71" s="20"/>
      <c r="O71" s="20"/>
      <c r="P71" s="20"/>
      <c r="Q71" s="20"/>
      <c r="R71" s="20"/>
      <c r="S71" s="20"/>
      <c r="T71" s="20"/>
      <c r="U71" s="20"/>
      <c r="V71" s="20"/>
      <c r="W71" s="20"/>
      <c r="X71" s="20"/>
      <c r="Y71" s="20"/>
      <c r="Z71" s="20"/>
    </row>
    <row r="72">
      <c r="A72" s="25">
        <v>1.0</v>
      </c>
      <c r="B72" s="25">
        <v>13071.0</v>
      </c>
      <c r="C72" s="20" t="s">
        <v>24253</v>
      </c>
      <c r="D72" s="20" t="s">
        <v>24260</v>
      </c>
      <c r="E72" s="20" t="s">
        <v>24253</v>
      </c>
      <c r="F72" s="20"/>
      <c r="G72" s="20"/>
      <c r="H72" s="20"/>
      <c r="I72" s="20"/>
      <c r="J72" s="20"/>
      <c r="K72" s="20"/>
      <c r="L72" s="20"/>
      <c r="M72" s="20"/>
      <c r="N72" s="20"/>
      <c r="O72" s="20"/>
      <c r="P72" s="20"/>
      <c r="Q72" s="20"/>
      <c r="R72" s="20"/>
      <c r="S72" s="20"/>
      <c r="T72" s="20"/>
      <c r="U72" s="20"/>
      <c r="V72" s="20"/>
      <c r="W72" s="20"/>
      <c r="X72" s="20"/>
      <c r="Y72" s="20"/>
      <c r="Z72" s="20"/>
    </row>
    <row r="73">
      <c r="A73" s="25">
        <v>1.0</v>
      </c>
      <c r="B73" s="25">
        <v>13072.0</v>
      </c>
      <c r="C73" s="20" t="s">
        <v>24265</v>
      </c>
      <c r="D73" s="20" t="s">
        <v>24260</v>
      </c>
      <c r="E73" s="20" t="s">
        <v>24265</v>
      </c>
      <c r="F73" s="20"/>
      <c r="G73" s="20"/>
      <c r="H73" s="20"/>
      <c r="I73" s="20"/>
      <c r="J73" s="20"/>
      <c r="K73" s="20"/>
      <c r="L73" s="20"/>
      <c r="M73" s="20"/>
      <c r="N73" s="20"/>
      <c r="O73" s="20"/>
      <c r="P73" s="20"/>
      <c r="Q73" s="20"/>
      <c r="R73" s="20"/>
      <c r="S73" s="20"/>
      <c r="T73" s="20"/>
      <c r="U73" s="20"/>
      <c r="V73" s="20"/>
      <c r="W73" s="20"/>
      <c r="X73" s="20"/>
      <c r="Y73" s="20"/>
      <c r="Z73" s="20"/>
    </row>
    <row r="74">
      <c r="A74" s="25">
        <v>1.0</v>
      </c>
      <c r="B74" s="25">
        <v>13081.0</v>
      </c>
      <c r="C74" s="20" t="s">
        <v>24270</v>
      </c>
      <c r="D74" s="20" t="s">
        <v>24271</v>
      </c>
      <c r="E74" s="20" t="s">
        <v>24270</v>
      </c>
      <c r="F74" s="20"/>
      <c r="G74" s="20"/>
      <c r="H74" s="20"/>
      <c r="I74" s="20"/>
      <c r="J74" s="20"/>
      <c r="K74" s="20"/>
      <c r="L74" s="20"/>
      <c r="M74" s="20"/>
      <c r="N74" s="20"/>
      <c r="O74" s="20"/>
      <c r="P74" s="20"/>
      <c r="Q74" s="20"/>
      <c r="R74" s="20"/>
      <c r="S74" s="20"/>
      <c r="T74" s="20"/>
      <c r="U74" s="20"/>
      <c r="V74" s="20"/>
      <c r="W74" s="20"/>
      <c r="X74" s="20"/>
      <c r="Y74" s="20"/>
      <c r="Z74" s="20"/>
    </row>
    <row r="75">
      <c r="A75" s="25">
        <v>1.0</v>
      </c>
      <c r="B75" s="25">
        <v>13091.0</v>
      </c>
      <c r="C75" s="20" t="s">
        <v>24280</v>
      </c>
      <c r="D75" s="20" t="s">
        <v>24283</v>
      </c>
      <c r="E75" s="20" t="s">
        <v>24280</v>
      </c>
      <c r="F75" s="20"/>
      <c r="G75" s="20"/>
      <c r="H75" s="20"/>
      <c r="I75" s="20"/>
      <c r="J75" s="20"/>
      <c r="K75" s="20"/>
      <c r="L75" s="20"/>
      <c r="M75" s="20"/>
      <c r="N75" s="20"/>
      <c r="O75" s="20"/>
      <c r="P75" s="20"/>
      <c r="Q75" s="20"/>
      <c r="R75" s="20"/>
      <c r="S75" s="20"/>
      <c r="T75" s="20"/>
      <c r="U75" s="20"/>
      <c r="V75" s="20"/>
      <c r="W75" s="20"/>
      <c r="X75" s="20"/>
      <c r="Y75" s="20"/>
      <c r="Z75" s="20"/>
    </row>
    <row r="76">
      <c r="A76" s="25">
        <v>1.0</v>
      </c>
      <c r="B76" s="25">
        <v>13101.0</v>
      </c>
      <c r="C76" s="20" t="s">
        <v>24292</v>
      </c>
      <c r="D76" s="20" t="s">
        <v>24293</v>
      </c>
      <c r="E76" s="20" t="s">
        <v>24292</v>
      </c>
      <c r="F76" s="20"/>
      <c r="G76" s="20"/>
      <c r="H76" s="20"/>
      <c r="I76" s="20"/>
      <c r="J76" s="20"/>
      <c r="K76" s="20"/>
      <c r="L76" s="20"/>
      <c r="M76" s="20"/>
      <c r="N76" s="20"/>
      <c r="O76" s="20"/>
      <c r="P76" s="20"/>
      <c r="Q76" s="20"/>
      <c r="R76" s="20"/>
      <c r="S76" s="20"/>
      <c r="T76" s="20"/>
      <c r="U76" s="20"/>
      <c r="V76" s="20"/>
      <c r="W76" s="20"/>
      <c r="X76" s="20"/>
      <c r="Y76" s="20"/>
      <c r="Z76" s="20"/>
    </row>
    <row r="77">
      <c r="A77" s="25">
        <v>1.0</v>
      </c>
      <c r="B77" s="25">
        <v>13111.0</v>
      </c>
      <c r="C77" s="20" t="s">
        <v>24302</v>
      </c>
      <c r="D77" s="20" t="s">
        <v>24303</v>
      </c>
      <c r="E77" s="20" t="s">
        <v>24302</v>
      </c>
      <c r="F77" s="20"/>
      <c r="G77" s="20"/>
      <c r="H77" s="20"/>
      <c r="I77" s="20"/>
      <c r="J77" s="20"/>
      <c r="K77" s="20"/>
      <c r="L77" s="20"/>
      <c r="M77" s="20"/>
      <c r="N77" s="20"/>
      <c r="O77" s="20"/>
      <c r="P77" s="20"/>
      <c r="Q77" s="20"/>
      <c r="R77" s="20"/>
      <c r="S77" s="20"/>
      <c r="T77" s="20"/>
      <c r="U77" s="20"/>
      <c r="V77" s="20"/>
      <c r="W77" s="20"/>
      <c r="X77" s="20"/>
      <c r="Y77" s="20"/>
      <c r="Z77" s="20"/>
    </row>
    <row r="78">
      <c r="A78" s="25">
        <v>1.0</v>
      </c>
      <c r="B78" s="25">
        <v>13121.0</v>
      </c>
      <c r="C78" s="20" t="s">
        <v>24313</v>
      </c>
      <c r="D78" s="20" t="s">
        <v>24314</v>
      </c>
      <c r="E78" s="20" t="s">
        <v>24313</v>
      </c>
      <c r="F78" s="20"/>
      <c r="G78" s="20"/>
      <c r="H78" s="20"/>
      <c r="I78" s="20"/>
      <c r="J78" s="20"/>
      <c r="K78" s="20"/>
      <c r="L78" s="20"/>
      <c r="M78" s="20"/>
      <c r="N78" s="20"/>
      <c r="O78" s="20"/>
      <c r="P78" s="20"/>
      <c r="Q78" s="20"/>
      <c r="R78" s="20"/>
      <c r="S78" s="20"/>
      <c r="T78" s="20"/>
      <c r="U78" s="20"/>
      <c r="V78" s="20"/>
      <c r="W78" s="20"/>
      <c r="X78" s="20"/>
      <c r="Y78" s="20"/>
      <c r="Z78" s="20"/>
    </row>
    <row r="79">
      <c r="A79" s="25">
        <v>1.0</v>
      </c>
      <c r="B79" s="25">
        <v>13131.0</v>
      </c>
      <c r="C79" s="20" t="s">
        <v>24321</v>
      </c>
      <c r="D79" s="20" t="s">
        <v>24322</v>
      </c>
      <c r="E79" s="20" t="s">
        <v>24321</v>
      </c>
      <c r="F79" s="20"/>
      <c r="G79" s="20"/>
      <c r="H79" s="20"/>
      <c r="I79" s="20"/>
      <c r="J79" s="20"/>
      <c r="K79" s="20"/>
      <c r="L79" s="20"/>
      <c r="M79" s="20"/>
      <c r="N79" s="20"/>
      <c r="O79" s="20"/>
      <c r="P79" s="20"/>
      <c r="Q79" s="20"/>
      <c r="R79" s="20"/>
      <c r="S79" s="20"/>
      <c r="T79" s="20"/>
      <c r="U79" s="20"/>
      <c r="V79" s="20"/>
      <c r="W79" s="20"/>
      <c r="X79" s="20"/>
      <c r="Y79" s="20"/>
      <c r="Z79" s="20"/>
    </row>
    <row r="80">
      <c r="A80" s="25">
        <v>1.0</v>
      </c>
      <c r="B80" s="25">
        <v>13141.0</v>
      </c>
      <c r="C80" s="20" t="s">
        <v>24331</v>
      </c>
      <c r="D80" s="20" t="s">
        <v>24332</v>
      </c>
      <c r="E80" s="20" t="s">
        <v>24331</v>
      </c>
      <c r="F80" s="20"/>
      <c r="G80" s="20"/>
      <c r="H80" s="20"/>
      <c r="I80" s="20"/>
      <c r="J80" s="20"/>
      <c r="K80" s="20"/>
      <c r="L80" s="20"/>
      <c r="M80" s="20"/>
      <c r="N80" s="20"/>
      <c r="O80" s="20"/>
      <c r="P80" s="20"/>
      <c r="Q80" s="20"/>
      <c r="R80" s="20"/>
      <c r="S80" s="20"/>
      <c r="T80" s="20"/>
      <c r="U80" s="20"/>
      <c r="V80" s="20"/>
      <c r="W80" s="20"/>
      <c r="X80" s="20"/>
      <c r="Y80" s="20"/>
      <c r="Z80" s="20"/>
    </row>
    <row r="81">
      <c r="A81" s="25">
        <v>1.0</v>
      </c>
      <c r="B81" s="25">
        <v>13161.0</v>
      </c>
      <c r="C81" s="20" t="s">
        <v>24341</v>
      </c>
      <c r="D81" s="20" t="s">
        <v>24343</v>
      </c>
      <c r="E81" s="20" t="s">
        <v>24341</v>
      </c>
      <c r="F81" s="20"/>
      <c r="G81" s="20"/>
      <c r="H81" s="20"/>
      <c r="I81" s="20"/>
      <c r="J81" s="20"/>
      <c r="K81" s="20"/>
      <c r="L81" s="20"/>
      <c r="M81" s="20"/>
      <c r="N81" s="20"/>
      <c r="O81" s="20"/>
      <c r="P81" s="20"/>
      <c r="Q81" s="20"/>
      <c r="R81" s="20"/>
      <c r="S81" s="20"/>
      <c r="T81" s="20"/>
      <c r="U81" s="20"/>
      <c r="V81" s="20"/>
      <c r="W81" s="20"/>
      <c r="X81" s="20"/>
      <c r="Y81" s="20"/>
      <c r="Z81" s="20"/>
    </row>
    <row r="82">
      <c r="A82" s="25">
        <v>1.0</v>
      </c>
      <c r="B82" s="25">
        <v>13171.0</v>
      </c>
      <c r="C82" s="20" t="s">
        <v>24351</v>
      </c>
      <c r="D82" s="20" t="s">
        <v>24353</v>
      </c>
      <c r="E82" s="20" t="s">
        <v>24351</v>
      </c>
      <c r="F82" s="20"/>
      <c r="G82" s="20"/>
      <c r="H82" s="20"/>
      <c r="I82" s="20"/>
      <c r="J82" s="20"/>
      <c r="K82" s="20"/>
      <c r="L82" s="20"/>
      <c r="M82" s="20"/>
      <c r="N82" s="20"/>
      <c r="O82" s="20"/>
      <c r="P82" s="20"/>
      <c r="Q82" s="20"/>
      <c r="R82" s="20"/>
      <c r="S82" s="20"/>
      <c r="T82" s="20"/>
      <c r="U82" s="20"/>
      <c r="V82" s="20"/>
      <c r="W82" s="20"/>
      <c r="X82" s="20"/>
      <c r="Y82" s="20"/>
      <c r="Z82" s="20"/>
    </row>
    <row r="83">
      <c r="A83" s="25">
        <v>1.0</v>
      </c>
      <c r="B83" s="25">
        <v>13181.0</v>
      </c>
      <c r="C83" s="20" t="s">
        <v>24361</v>
      </c>
      <c r="D83" s="20" t="s">
        <v>24364</v>
      </c>
      <c r="E83" s="20" t="s">
        <v>24361</v>
      </c>
      <c r="F83" s="20"/>
      <c r="G83" s="20"/>
      <c r="H83" s="20"/>
      <c r="I83" s="20"/>
      <c r="J83" s="20"/>
      <c r="K83" s="20"/>
      <c r="L83" s="20"/>
      <c r="M83" s="20"/>
      <c r="N83" s="20"/>
      <c r="O83" s="20"/>
      <c r="P83" s="20"/>
      <c r="Q83" s="20"/>
      <c r="R83" s="20"/>
      <c r="S83" s="20"/>
      <c r="T83" s="20"/>
      <c r="U83" s="20"/>
      <c r="V83" s="20"/>
      <c r="W83" s="20"/>
      <c r="X83" s="20"/>
      <c r="Y83" s="20"/>
      <c r="Z83" s="20"/>
    </row>
    <row r="84">
      <c r="A84" s="25">
        <v>1.0</v>
      </c>
      <c r="B84" s="25">
        <v>13611.0</v>
      </c>
      <c r="C84" s="20" t="s">
        <v>24372</v>
      </c>
      <c r="D84" s="20" t="s">
        <v>24373</v>
      </c>
      <c r="E84" s="20" t="s">
        <v>24372</v>
      </c>
      <c r="F84" s="20"/>
      <c r="G84" s="20"/>
      <c r="H84" s="20"/>
      <c r="I84" s="20"/>
      <c r="J84" s="20"/>
      <c r="K84" s="20"/>
      <c r="L84" s="20"/>
      <c r="M84" s="20"/>
      <c r="N84" s="20"/>
      <c r="O84" s="20"/>
      <c r="P84" s="20"/>
      <c r="Q84" s="20"/>
      <c r="R84" s="20"/>
      <c r="S84" s="20"/>
      <c r="T84" s="20"/>
      <c r="U84" s="20"/>
      <c r="V84" s="20"/>
      <c r="W84" s="20"/>
      <c r="X84" s="20"/>
      <c r="Y84" s="20"/>
      <c r="Z84" s="20"/>
    </row>
    <row r="85">
      <c r="A85" s="25">
        <v>1.0</v>
      </c>
      <c r="B85" s="25">
        <v>13621.0</v>
      </c>
      <c r="C85" s="20" t="s">
        <v>24376</v>
      </c>
      <c r="D85" s="20" t="s">
        <v>24377</v>
      </c>
      <c r="E85" s="20" t="s">
        <v>24376</v>
      </c>
      <c r="F85" s="20"/>
      <c r="G85" s="20"/>
      <c r="H85" s="20"/>
      <c r="I85" s="20"/>
      <c r="J85" s="20"/>
      <c r="K85" s="20"/>
      <c r="L85" s="20"/>
      <c r="M85" s="20"/>
      <c r="N85" s="20"/>
      <c r="O85" s="20"/>
      <c r="P85" s="20"/>
      <c r="Q85" s="20"/>
      <c r="R85" s="20"/>
      <c r="S85" s="20"/>
      <c r="T85" s="20"/>
      <c r="U85" s="20"/>
      <c r="V85" s="20"/>
      <c r="W85" s="20"/>
      <c r="X85" s="20"/>
      <c r="Y85" s="20"/>
      <c r="Z85" s="20"/>
    </row>
    <row r="86">
      <c r="A86" s="25">
        <v>1.0</v>
      </c>
      <c r="B86" s="25">
        <v>13631.0</v>
      </c>
      <c r="C86" s="20" t="s">
        <v>24382</v>
      </c>
      <c r="D86" s="20" t="s">
        <v>24387</v>
      </c>
      <c r="E86" s="20" t="s">
        <v>24382</v>
      </c>
      <c r="F86" s="20"/>
      <c r="G86" s="20"/>
      <c r="H86" s="20"/>
      <c r="I86" s="20"/>
      <c r="J86" s="20"/>
      <c r="K86" s="20"/>
      <c r="L86" s="20"/>
      <c r="M86" s="20"/>
      <c r="N86" s="20"/>
      <c r="O86" s="20"/>
      <c r="P86" s="20"/>
      <c r="Q86" s="20"/>
      <c r="R86" s="20"/>
      <c r="S86" s="20"/>
      <c r="T86" s="20"/>
      <c r="U86" s="20"/>
      <c r="V86" s="20"/>
      <c r="W86" s="20"/>
      <c r="X86" s="20"/>
      <c r="Y86" s="20"/>
      <c r="Z86" s="20"/>
    </row>
    <row r="87">
      <c r="A87" s="25">
        <v>1.0</v>
      </c>
      <c r="B87" s="25">
        <v>13641.0</v>
      </c>
      <c r="C87" s="20" t="s">
        <v>24396</v>
      </c>
      <c r="D87" s="20" t="s">
        <v>24397</v>
      </c>
      <c r="E87" s="20" t="s">
        <v>24396</v>
      </c>
      <c r="F87" s="20"/>
      <c r="G87" s="20"/>
      <c r="H87" s="20"/>
      <c r="I87" s="20"/>
      <c r="J87" s="20"/>
      <c r="K87" s="20"/>
      <c r="L87" s="20"/>
      <c r="M87" s="20"/>
      <c r="N87" s="20"/>
      <c r="O87" s="20"/>
      <c r="P87" s="20"/>
      <c r="Q87" s="20"/>
      <c r="R87" s="20"/>
      <c r="S87" s="20"/>
      <c r="T87" s="20"/>
      <c r="U87" s="20"/>
      <c r="V87" s="20"/>
      <c r="W87" s="20"/>
      <c r="X87" s="20"/>
      <c r="Y87" s="20"/>
      <c r="Z87" s="20"/>
    </row>
    <row r="88">
      <c r="A88" s="25">
        <v>1.0</v>
      </c>
      <c r="B88" s="25">
        <v>13651.0</v>
      </c>
      <c r="C88" s="20" t="s">
        <v>24406</v>
      </c>
      <c r="D88" s="20" t="s">
        <v>24408</v>
      </c>
      <c r="E88" s="20" t="s">
        <v>24406</v>
      </c>
      <c r="F88" s="20"/>
      <c r="G88" s="20"/>
      <c r="H88" s="20"/>
      <c r="I88" s="20"/>
      <c r="J88" s="20"/>
      <c r="K88" s="20"/>
      <c r="L88" s="20"/>
      <c r="M88" s="20"/>
      <c r="N88" s="20"/>
      <c r="O88" s="20"/>
      <c r="P88" s="20"/>
      <c r="Q88" s="20"/>
      <c r="R88" s="20"/>
      <c r="S88" s="20"/>
      <c r="T88" s="20"/>
      <c r="U88" s="20"/>
      <c r="V88" s="20"/>
      <c r="W88" s="20"/>
      <c r="X88" s="20"/>
      <c r="Y88" s="20"/>
      <c r="Z88" s="20"/>
    </row>
    <row r="89">
      <c r="A89" s="25">
        <v>1.0</v>
      </c>
      <c r="B89" s="25">
        <v>13671.0</v>
      </c>
      <c r="C89" s="20" t="s">
        <v>24413</v>
      </c>
      <c r="D89" s="20" t="s">
        <v>24415</v>
      </c>
      <c r="E89" s="20" t="s">
        <v>24413</v>
      </c>
      <c r="F89" s="20"/>
      <c r="G89" s="20"/>
      <c r="H89" s="20"/>
      <c r="I89" s="20"/>
      <c r="J89" s="20"/>
      <c r="K89" s="20"/>
      <c r="L89" s="20"/>
      <c r="M89" s="20"/>
      <c r="N89" s="20"/>
      <c r="O89" s="20"/>
      <c r="P89" s="20"/>
      <c r="Q89" s="20"/>
      <c r="R89" s="20"/>
      <c r="S89" s="20"/>
      <c r="T89" s="20"/>
      <c r="U89" s="20"/>
      <c r="V89" s="20"/>
      <c r="W89" s="20"/>
      <c r="X89" s="20"/>
      <c r="Y89" s="20"/>
      <c r="Z89" s="20"/>
    </row>
    <row r="90">
      <c r="A90" s="25">
        <v>1.0</v>
      </c>
      <c r="B90" s="25">
        <v>13681.0</v>
      </c>
      <c r="C90" s="20" t="s">
        <v>24423</v>
      </c>
      <c r="D90" s="20" t="s">
        <v>24425</v>
      </c>
      <c r="E90" s="20" t="s">
        <v>24423</v>
      </c>
      <c r="F90" s="20"/>
      <c r="G90" s="20"/>
      <c r="H90" s="20"/>
      <c r="I90" s="20"/>
      <c r="J90" s="20"/>
      <c r="K90" s="20"/>
      <c r="L90" s="20"/>
      <c r="M90" s="20"/>
      <c r="N90" s="20"/>
      <c r="O90" s="20"/>
      <c r="P90" s="20"/>
      <c r="Q90" s="20"/>
      <c r="R90" s="20"/>
      <c r="S90" s="20"/>
      <c r="T90" s="20"/>
      <c r="U90" s="20"/>
      <c r="V90" s="20"/>
      <c r="W90" s="20"/>
      <c r="X90" s="20"/>
      <c r="Y90" s="20"/>
      <c r="Z90" s="20"/>
    </row>
    <row r="91">
      <c r="A91" s="25">
        <v>1.0</v>
      </c>
      <c r="B91" s="25">
        <v>13691.0</v>
      </c>
      <c r="C91" s="20" t="s">
        <v>24437</v>
      </c>
      <c r="D91" s="20" t="s">
        <v>24438</v>
      </c>
      <c r="E91" s="20" t="s">
        <v>24437</v>
      </c>
      <c r="F91" s="20"/>
      <c r="G91" s="20"/>
      <c r="H91" s="20"/>
      <c r="I91" s="20"/>
      <c r="J91" s="20"/>
      <c r="K91" s="20"/>
      <c r="L91" s="20"/>
      <c r="M91" s="20"/>
      <c r="N91" s="20"/>
      <c r="O91" s="20"/>
      <c r="P91" s="20"/>
      <c r="Q91" s="20"/>
      <c r="R91" s="20"/>
      <c r="S91" s="20"/>
      <c r="T91" s="20"/>
      <c r="U91" s="20"/>
      <c r="V91" s="20"/>
      <c r="W91" s="20"/>
      <c r="X91" s="20"/>
      <c r="Y91" s="20"/>
      <c r="Z91" s="20"/>
    </row>
    <row r="92">
      <c r="A92" s="25">
        <v>1.0</v>
      </c>
      <c r="B92" s="25">
        <v>13691.0</v>
      </c>
      <c r="C92" s="20" t="s">
        <v>24437</v>
      </c>
      <c r="D92" s="20" t="s">
        <v>24447</v>
      </c>
      <c r="E92" s="20" t="s">
        <v>24437</v>
      </c>
      <c r="F92" s="20"/>
      <c r="G92" s="20"/>
      <c r="H92" s="20"/>
      <c r="I92" s="20"/>
      <c r="J92" s="20"/>
      <c r="K92" s="20"/>
      <c r="L92" s="20"/>
      <c r="M92" s="20"/>
      <c r="N92" s="20"/>
      <c r="O92" s="20"/>
      <c r="P92" s="20"/>
      <c r="Q92" s="20"/>
      <c r="R92" s="20"/>
      <c r="S92" s="20"/>
      <c r="T92" s="20"/>
      <c r="U92" s="20"/>
      <c r="V92" s="20"/>
      <c r="W92" s="20"/>
      <c r="X92" s="20"/>
      <c r="Y92" s="20"/>
      <c r="Z92" s="20"/>
    </row>
    <row r="93">
      <c r="A93" s="25">
        <v>1.0</v>
      </c>
      <c r="B93" s="25">
        <v>13701.0</v>
      </c>
      <c r="C93" s="20" t="s">
        <v>24453</v>
      </c>
      <c r="D93" s="20" t="s">
        <v>24454</v>
      </c>
      <c r="E93" s="20" t="s">
        <v>24453</v>
      </c>
      <c r="F93" s="20"/>
      <c r="G93" s="20"/>
      <c r="H93" s="20"/>
      <c r="I93" s="20"/>
      <c r="J93" s="20"/>
      <c r="K93" s="20"/>
      <c r="L93" s="20"/>
      <c r="M93" s="20"/>
      <c r="N93" s="20"/>
      <c r="O93" s="20"/>
      <c r="P93" s="20"/>
      <c r="Q93" s="20"/>
      <c r="R93" s="20"/>
      <c r="S93" s="20"/>
      <c r="T93" s="20"/>
      <c r="U93" s="20"/>
      <c r="V93" s="20"/>
      <c r="W93" s="20"/>
      <c r="X93" s="20"/>
      <c r="Y93" s="20"/>
      <c r="Z93" s="20"/>
    </row>
    <row r="94">
      <c r="A94" s="25">
        <v>1.0</v>
      </c>
      <c r="B94" s="25">
        <v>13711.0</v>
      </c>
      <c r="C94" s="20" t="s">
        <v>24455</v>
      </c>
      <c r="D94" s="20" t="s">
        <v>24456</v>
      </c>
      <c r="E94" s="20" t="s">
        <v>24455</v>
      </c>
      <c r="F94" s="20"/>
      <c r="G94" s="20"/>
      <c r="H94" s="20"/>
      <c r="I94" s="20"/>
      <c r="J94" s="20"/>
      <c r="K94" s="20"/>
      <c r="L94" s="20"/>
      <c r="M94" s="20"/>
      <c r="N94" s="20"/>
      <c r="O94" s="20"/>
      <c r="P94" s="20"/>
      <c r="Q94" s="20"/>
      <c r="R94" s="20"/>
      <c r="S94" s="20"/>
      <c r="T94" s="20"/>
      <c r="U94" s="20"/>
      <c r="V94" s="20"/>
      <c r="W94" s="20"/>
      <c r="X94" s="20"/>
      <c r="Y94" s="20"/>
      <c r="Z94" s="20"/>
    </row>
    <row r="95">
      <c r="A95" s="25">
        <v>1.0</v>
      </c>
      <c r="B95" s="25">
        <v>14021.0</v>
      </c>
      <c r="C95" s="20" t="s">
        <v>24463</v>
      </c>
      <c r="D95" s="20" t="s">
        <v>24464</v>
      </c>
      <c r="E95" s="20" t="s">
        <v>24463</v>
      </c>
      <c r="F95" s="20"/>
      <c r="G95" s="20"/>
      <c r="H95" s="20"/>
      <c r="I95" s="20"/>
      <c r="J95" s="20"/>
      <c r="K95" s="20"/>
      <c r="L95" s="20"/>
      <c r="M95" s="20"/>
      <c r="N95" s="20"/>
      <c r="O95" s="20"/>
      <c r="P95" s="20"/>
      <c r="Q95" s="20"/>
      <c r="R95" s="20"/>
      <c r="S95" s="20"/>
      <c r="T95" s="20"/>
      <c r="U95" s="20"/>
      <c r="V95" s="20"/>
      <c r="W95" s="20"/>
      <c r="X95" s="20"/>
      <c r="Y95" s="20"/>
      <c r="Z95" s="20"/>
    </row>
    <row r="96">
      <c r="A96" s="25">
        <v>1.0</v>
      </c>
      <c r="B96" s="25">
        <v>14031.0</v>
      </c>
      <c r="C96" s="20" t="s">
        <v>24469</v>
      </c>
      <c r="D96" s="20" t="s">
        <v>24470</v>
      </c>
      <c r="E96" s="20" t="s">
        <v>24469</v>
      </c>
      <c r="F96" s="20"/>
      <c r="G96" s="20"/>
      <c r="H96" s="20"/>
      <c r="I96" s="20"/>
      <c r="J96" s="20"/>
      <c r="K96" s="20"/>
      <c r="L96" s="20"/>
      <c r="M96" s="20"/>
      <c r="N96" s="20"/>
      <c r="O96" s="20"/>
      <c r="P96" s="20"/>
      <c r="Q96" s="20"/>
      <c r="R96" s="20"/>
      <c r="S96" s="20"/>
      <c r="T96" s="20"/>
      <c r="U96" s="20"/>
      <c r="V96" s="20"/>
      <c r="W96" s="20"/>
      <c r="X96" s="20"/>
      <c r="Y96" s="20"/>
      <c r="Z96" s="20"/>
    </row>
    <row r="97">
      <c r="A97" s="25">
        <v>1.0</v>
      </c>
      <c r="B97" s="25">
        <v>14041.0</v>
      </c>
      <c r="C97" s="20" t="s">
        <v>24476</v>
      </c>
      <c r="D97" s="20" t="s">
        <v>24478</v>
      </c>
      <c r="E97" s="20" t="s">
        <v>24476</v>
      </c>
      <c r="F97" s="20"/>
      <c r="G97" s="20"/>
      <c r="H97" s="20"/>
      <c r="I97" s="20"/>
      <c r="J97" s="20"/>
      <c r="K97" s="20"/>
      <c r="L97" s="20"/>
      <c r="M97" s="20"/>
      <c r="N97" s="20"/>
      <c r="O97" s="20"/>
      <c r="P97" s="20"/>
      <c r="Q97" s="20"/>
      <c r="R97" s="20"/>
      <c r="S97" s="20"/>
      <c r="T97" s="20"/>
      <c r="U97" s="20"/>
      <c r="V97" s="20"/>
      <c r="W97" s="20"/>
      <c r="X97" s="20"/>
      <c r="Y97" s="20"/>
      <c r="Z97" s="20"/>
    </row>
    <row r="98">
      <c r="A98" s="25">
        <v>1.0</v>
      </c>
      <c r="B98" s="25">
        <v>14051.0</v>
      </c>
      <c r="C98" s="20" t="s">
        <v>24483</v>
      </c>
      <c r="D98" s="20" t="s">
        <v>24485</v>
      </c>
      <c r="E98" s="20" t="s">
        <v>24483</v>
      </c>
      <c r="F98" s="20"/>
      <c r="G98" s="20"/>
      <c r="H98" s="20"/>
      <c r="I98" s="20"/>
      <c r="J98" s="20"/>
      <c r="K98" s="20"/>
      <c r="L98" s="20"/>
      <c r="M98" s="20"/>
      <c r="N98" s="20"/>
      <c r="O98" s="20"/>
      <c r="P98" s="20"/>
      <c r="Q98" s="20"/>
      <c r="R98" s="20"/>
      <c r="S98" s="20"/>
      <c r="T98" s="20"/>
      <c r="U98" s="20"/>
      <c r="V98" s="20"/>
      <c r="W98" s="20"/>
      <c r="X98" s="20"/>
      <c r="Y98" s="20"/>
      <c r="Z98" s="20"/>
    </row>
    <row r="99">
      <c r="A99" s="25">
        <v>1.0</v>
      </c>
      <c r="B99" s="25">
        <v>14061.0</v>
      </c>
      <c r="C99" s="20" t="s">
        <v>24490</v>
      </c>
      <c r="D99" s="20" t="s">
        <v>24491</v>
      </c>
      <c r="E99" s="20" t="s">
        <v>24490</v>
      </c>
      <c r="F99" s="20"/>
      <c r="G99" s="20"/>
      <c r="H99" s="20"/>
      <c r="I99" s="20"/>
      <c r="J99" s="20"/>
      <c r="K99" s="20"/>
      <c r="L99" s="20"/>
      <c r="M99" s="20"/>
      <c r="N99" s="20"/>
      <c r="O99" s="20"/>
      <c r="P99" s="20"/>
      <c r="Q99" s="20"/>
      <c r="R99" s="20"/>
      <c r="S99" s="20"/>
      <c r="T99" s="20"/>
      <c r="U99" s="20"/>
      <c r="V99" s="20"/>
      <c r="W99" s="20"/>
      <c r="X99" s="20"/>
      <c r="Y99" s="20"/>
      <c r="Z99" s="20"/>
    </row>
    <row r="100">
      <c r="A100" s="25">
        <v>1.0</v>
      </c>
      <c r="B100" s="25">
        <v>14071.0</v>
      </c>
      <c r="C100" s="20" t="s">
        <v>24496</v>
      </c>
      <c r="D100" s="20" t="s">
        <v>24497</v>
      </c>
      <c r="E100" s="20" t="s">
        <v>24496</v>
      </c>
      <c r="F100" s="20"/>
      <c r="G100" s="20"/>
      <c r="H100" s="20"/>
      <c r="I100" s="20"/>
      <c r="J100" s="20"/>
      <c r="K100" s="20"/>
      <c r="L100" s="20"/>
      <c r="M100" s="20"/>
      <c r="N100" s="20"/>
      <c r="O100" s="20"/>
      <c r="P100" s="20"/>
      <c r="Q100" s="20"/>
      <c r="R100" s="20"/>
      <c r="S100" s="20"/>
      <c r="T100" s="20"/>
      <c r="U100" s="20"/>
      <c r="V100" s="20"/>
      <c r="W100" s="20"/>
      <c r="X100" s="20"/>
      <c r="Y100" s="20"/>
      <c r="Z100" s="20"/>
    </row>
    <row r="101">
      <c r="A101" s="25">
        <v>1.0</v>
      </c>
      <c r="B101" s="25">
        <v>14081.0</v>
      </c>
      <c r="C101" s="20" t="s">
        <v>24502</v>
      </c>
      <c r="D101" s="20" t="s">
        <v>24504</v>
      </c>
      <c r="E101" s="20" t="s">
        <v>24502</v>
      </c>
      <c r="F101" s="20"/>
      <c r="G101" s="20"/>
      <c r="H101" s="20"/>
      <c r="I101" s="20"/>
      <c r="J101" s="20"/>
      <c r="K101" s="20"/>
      <c r="L101" s="20"/>
      <c r="M101" s="20"/>
      <c r="N101" s="20"/>
      <c r="O101" s="20"/>
      <c r="P101" s="20"/>
      <c r="Q101" s="20"/>
      <c r="R101" s="20"/>
      <c r="S101" s="20"/>
      <c r="T101" s="20"/>
      <c r="U101" s="20"/>
      <c r="V101" s="20"/>
      <c r="W101" s="20"/>
      <c r="X101" s="20"/>
      <c r="Y101" s="20"/>
      <c r="Z101" s="20"/>
    </row>
    <row r="102">
      <c r="A102" s="25">
        <v>1.0</v>
      </c>
      <c r="B102" s="25">
        <v>14091.0</v>
      </c>
      <c r="C102" s="20" t="s">
        <v>24508</v>
      </c>
      <c r="D102" s="20" t="s">
        <v>24509</v>
      </c>
      <c r="E102" s="20" t="s">
        <v>24508</v>
      </c>
      <c r="F102" s="20"/>
      <c r="G102" s="20"/>
      <c r="H102" s="20"/>
      <c r="I102" s="20"/>
      <c r="J102" s="20"/>
      <c r="K102" s="20"/>
      <c r="L102" s="20"/>
      <c r="M102" s="20"/>
      <c r="N102" s="20"/>
      <c r="O102" s="20"/>
      <c r="P102" s="20"/>
      <c r="Q102" s="20"/>
      <c r="R102" s="20"/>
      <c r="S102" s="20"/>
      <c r="T102" s="20"/>
      <c r="U102" s="20"/>
      <c r="V102" s="20"/>
      <c r="W102" s="20"/>
      <c r="X102" s="20"/>
      <c r="Y102" s="20"/>
      <c r="Z102" s="20"/>
    </row>
    <row r="103">
      <c r="A103" s="25">
        <v>1.0</v>
      </c>
      <c r="B103" s="25">
        <v>14101.0</v>
      </c>
      <c r="C103" s="20" t="s">
        <v>24514</v>
      </c>
      <c r="D103" s="20" t="s">
        <v>24516</v>
      </c>
      <c r="E103" s="20" t="s">
        <v>24514</v>
      </c>
      <c r="F103" s="20"/>
      <c r="G103" s="20"/>
      <c r="H103" s="20"/>
      <c r="I103" s="20"/>
      <c r="J103" s="20"/>
      <c r="K103" s="20"/>
      <c r="L103" s="20"/>
      <c r="M103" s="20"/>
      <c r="N103" s="20"/>
      <c r="O103" s="20"/>
      <c r="P103" s="20"/>
      <c r="Q103" s="20"/>
      <c r="R103" s="20"/>
      <c r="S103" s="20"/>
      <c r="T103" s="20"/>
      <c r="U103" s="20"/>
      <c r="V103" s="20"/>
      <c r="W103" s="20"/>
      <c r="X103" s="20"/>
      <c r="Y103" s="20"/>
      <c r="Z103" s="20"/>
    </row>
    <row r="104">
      <c r="A104" s="25">
        <v>1.0</v>
      </c>
      <c r="B104" s="25">
        <v>14121.0</v>
      </c>
      <c r="C104" s="20" t="s">
        <v>24521</v>
      </c>
      <c r="D104" s="20" t="s">
        <v>24522</v>
      </c>
      <c r="E104" s="20" t="s">
        <v>24521</v>
      </c>
      <c r="F104" s="20"/>
      <c r="G104" s="20"/>
      <c r="H104" s="20"/>
      <c r="I104" s="20"/>
      <c r="J104" s="20"/>
      <c r="K104" s="20"/>
      <c r="L104" s="20"/>
      <c r="M104" s="20"/>
      <c r="N104" s="20"/>
      <c r="O104" s="20"/>
      <c r="P104" s="20"/>
      <c r="Q104" s="20"/>
      <c r="R104" s="20"/>
      <c r="S104" s="20"/>
      <c r="T104" s="20"/>
      <c r="U104" s="20"/>
      <c r="V104" s="20"/>
      <c r="W104" s="20"/>
      <c r="X104" s="20"/>
      <c r="Y104" s="20"/>
      <c r="Z104" s="20"/>
    </row>
    <row r="105">
      <c r="A105" s="25">
        <v>1.0</v>
      </c>
      <c r="B105" s="25">
        <v>14131.0</v>
      </c>
      <c r="C105" s="20" t="s">
        <v>24525</v>
      </c>
      <c r="D105" s="20" t="s">
        <v>24526</v>
      </c>
      <c r="E105" s="20" t="s">
        <v>24525</v>
      </c>
      <c r="F105" s="20"/>
      <c r="G105" s="20"/>
      <c r="H105" s="20"/>
      <c r="I105" s="20"/>
      <c r="J105" s="20"/>
      <c r="K105" s="20"/>
      <c r="L105" s="20"/>
      <c r="M105" s="20"/>
      <c r="N105" s="20"/>
      <c r="O105" s="20"/>
      <c r="P105" s="20"/>
      <c r="Q105" s="20"/>
      <c r="R105" s="20"/>
      <c r="S105" s="20"/>
      <c r="T105" s="20"/>
      <c r="U105" s="20"/>
      <c r="V105" s="20"/>
      <c r="W105" s="20"/>
      <c r="X105" s="20"/>
      <c r="Y105" s="20"/>
      <c r="Z105" s="20"/>
    </row>
    <row r="106">
      <c r="A106" s="25">
        <v>1.0</v>
      </c>
      <c r="B106" s="25">
        <v>14611.0</v>
      </c>
      <c r="C106" s="20" t="s">
        <v>24531</v>
      </c>
      <c r="D106" s="20" t="s">
        <v>24532</v>
      </c>
      <c r="E106" s="20" t="s">
        <v>24531</v>
      </c>
      <c r="F106" s="20"/>
      <c r="G106" s="20"/>
      <c r="H106" s="20"/>
      <c r="I106" s="20"/>
      <c r="J106" s="20"/>
      <c r="K106" s="20"/>
      <c r="L106" s="20"/>
      <c r="M106" s="20"/>
      <c r="N106" s="20"/>
      <c r="O106" s="20"/>
      <c r="P106" s="20"/>
      <c r="Q106" s="20"/>
      <c r="R106" s="20"/>
      <c r="S106" s="20"/>
      <c r="T106" s="20"/>
      <c r="U106" s="20"/>
      <c r="V106" s="20"/>
      <c r="W106" s="20"/>
      <c r="X106" s="20"/>
      <c r="Y106" s="20"/>
      <c r="Z106" s="20"/>
    </row>
    <row r="107">
      <c r="A107" s="25">
        <v>1.0</v>
      </c>
      <c r="B107" s="25">
        <v>14621.0</v>
      </c>
      <c r="C107" s="20" t="s">
        <v>24537</v>
      </c>
      <c r="D107" s="20" t="s">
        <v>24539</v>
      </c>
      <c r="E107" s="20" t="s">
        <v>24537</v>
      </c>
      <c r="F107" s="20"/>
      <c r="G107" s="20"/>
      <c r="H107" s="20"/>
      <c r="I107" s="20"/>
      <c r="J107" s="20"/>
      <c r="K107" s="20"/>
      <c r="L107" s="20"/>
      <c r="M107" s="20"/>
      <c r="N107" s="20"/>
      <c r="O107" s="20"/>
      <c r="P107" s="20"/>
      <c r="Q107" s="20"/>
      <c r="R107" s="20"/>
      <c r="S107" s="20"/>
      <c r="T107" s="20"/>
      <c r="U107" s="20"/>
      <c r="V107" s="20"/>
      <c r="W107" s="20"/>
      <c r="X107" s="20"/>
      <c r="Y107" s="20"/>
      <c r="Z107" s="20"/>
    </row>
    <row r="108">
      <c r="A108" s="25">
        <v>1.0</v>
      </c>
      <c r="B108" s="25">
        <v>14631.0</v>
      </c>
      <c r="C108" s="20" t="s">
        <v>24544</v>
      </c>
      <c r="D108" s="20" t="s">
        <v>24545</v>
      </c>
      <c r="E108" s="20" t="s">
        <v>24544</v>
      </c>
      <c r="F108" s="20"/>
      <c r="G108" s="20"/>
      <c r="H108" s="20"/>
      <c r="I108" s="20"/>
      <c r="J108" s="20"/>
      <c r="K108" s="20"/>
      <c r="L108" s="20"/>
      <c r="M108" s="20"/>
      <c r="N108" s="20"/>
      <c r="O108" s="20"/>
      <c r="P108" s="20"/>
      <c r="Q108" s="20"/>
      <c r="R108" s="20"/>
      <c r="S108" s="20"/>
      <c r="T108" s="20"/>
      <c r="U108" s="20"/>
      <c r="V108" s="20"/>
      <c r="W108" s="20"/>
      <c r="X108" s="20"/>
      <c r="Y108" s="20"/>
      <c r="Z108" s="20"/>
    </row>
    <row r="109">
      <c r="A109" s="25">
        <v>1.0</v>
      </c>
      <c r="B109" s="25">
        <v>14631.0</v>
      </c>
      <c r="C109" s="20" t="s">
        <v>24544</v>
      </c>
      <c r="D109" s="20" t="s">
        <v>24549</v>
      </c>
      <c r="E109" s="20" t="s">
        <v>24544</v>
      </c>
      <c r="F109" s="20"/>
      <c r="G109" s="20"/>
      <c r="H109" s="20"/>
      <c r="I109" s="20"/>
      <c r="J109" s="20"/>
      <c r="K109" s="20"/>
      <c r="L109" s="20"/>
      <c r="M109" s="20"/>
      <c r="N109" s="20"/>
      <c r="O109" s="20"/>
      <c r="P109" s="20"/>
      <c r="Q109" s="20"/>
      <c r="R109" s="20"/>
      <c r="S109" s="20"/>
      <c r="T109" s="20"/>
      <c r="U109" s="20"/>
      <c r="V109" s="20"/>
      <c r="W109" s="20"/>
      <c r="X109" s="20"/>
      <c r="Y109" s="20"/>
      <c r="Z109" s="20"/>
    </row>
    <row r="110">
      <c r="A110" s="25">
        <v>1.0</v>
      </c>
      <c r="B110" s="25">
        <v>14631.0</v>
      </c>
      <c r="C110" s="20" t="s">
        <v>24544</v>
      </c>
      <c r="D110" s="20" t="s">
        <v>24555</v>
      </c>
      <c r="E110" s="20" t="s">
        <v>24544</v>
      </c>
      <c r="F110" s="20"/>
      <c r="G110" s="20"/>
      <c r="H110" s="20"/>
      <c r="I110" s="20"/>
      <c r="J110" s="20"/>
      <c r="K110" s="20"/>
      <c r="L110" s="20"/>
      <c r="M110" s="20"/>
      <c r="N110" s="20"/>
      <c r="O110" s="20"/>
      <c r="P110" s="20"/>
      <c r="Q110" s="20"/>
      <c r="R110" s="20"/>
      <c r="S110" s="20"/>
      <c r="T110" s="20"/>
      <c r="U110" s="20"/>
      <c r="V110" s="20"/>
      <c r="W110" s="20"/>
      <c r="X110" s="20"/>
      <c r="Y110" s="20"/>
      <c r="Z110" s="20"/>
    </row>
    <row r="111">
      <c r="A111" s="25">
        <v>1.0</v>
      </c>
      <c r="B111" s="25">
        <v>14632.0</v>
      </c>
      <c r="C111" s="20" t="s">
        <v>24558</v>
      </c>
      <c r="D111" s="20" t="s">
        <v>24549</v>
      </c>
      <c r="E111" s="20" t="s">
        <v>24558</v>
      </c>
      <c r="F111" s="20"/>
      <c r="G111" s="20"/>
      <c r="H111" s="20"/>
      <c r="I111" s="20"/>
      <c r="J111" s="20"/>
      <c r="K111" s="20"/>
      <c r="L111" s="20"/>
      <c r="M111" s="20"/>
      <c r="N111" s="20"/>
      <c r="O111" s="20"/>
      <c r="P111" s="20"/>
      <c r="Q111" s="20"/>
      <c r="R111" s="20"/>
      <c r="S111" s="20"/>
      <c r="T111" s="20"/>
      <c r="U111" s="20"/>
      <c r="V111" s="20"/>
      <c r="W111" s="20"/>
      <c r="X111" s="20"/>
      <c r="Y111" s="20"/>
      <c r="Z111" s="20"/>
    </row>
    <row r="112">
      <c r="A112" s="25">
        <v>1.0</v>
      </c>
      <c r="B112" s="25">
        <v>14641.0</v>
      </c>
      <c r="C112" s="20" t="s">
        <v>24564</v>
      </c>
      <c r="D112" s="20" t="s">
        <v>24565</v>
      </c>
      <c r="E112" s="20" t="s">
        <v>24564</v>
      </c>
      <c r="F112" s="20"/>
      <c r="G112" s="20"/>
      <c r="H112" s="20"/>
      <c r="I112" s="20"/>
      <c r="J112" s="20"/>
      <c r="K112" s="20"/>
      <c r="L112" s="20"/>
      <c r="M112" s="20"/>
      <c r="N112" s="20"/>
      <c r="O112" s="20"/>
      <c r="P112" s="20"/>
      <c r="Q112" s="20"/>
      <c r="R112" s="20"/>
      <c r="S112" s="20"/>
      <c r="T112" s="20"/>
      <c r="U112" s="20"/>
      <c r="V112" s="20"/>
      <c r="W112" s="20"/>
      <c r="X112" s="20"/>
      <c r="Y112" s="20"/>
      <c r="Z112" s="20"/>
    </row>
    <row r="113">
      <c r="A113" s="25">
        <v>1.0</v>
      </c>
      <c r="B113" s="25">
        <v>14651.0</v>
      </c>
      <c r="C113" s="20" t="s">
        <v>17737</v>
      </c>
      <c r="D113" s="20" t="s">
        <v>24572</v>
      </c>
      <c r="E113" s="20" t="s">
        <v>17737</v>
      </c>
      <c r="F113" s="20"/>
      <c r="G113" s="20"/>
      <c r="H113" s="20"/>
      <c r="I113" s="20"/>
      <c r="J113" s="20"/>
      <c r="K113" s="20"/>
      <c r="L113" s="20"/>
      <c r="M113" s="20"/>
      <c r="N113" s="20"/>
      <c r="O113" s="20"/>
      <c r="P113" s="20"/>
      <c r="Q113" s="20"/>
      <c r="R113" s="20"/>
      <c r="S113" s="20"/>
      <c r="T113" s="20"/>
      <c r="U113" s="20"/>
      <c r="V113" s="20"/>
      <c r="W113" s="20"/>
      <c r="X113" s="20"/>
      <c r="Y113" s="20"/>
      <c r="Z113" s="20"/>
    </row>
    <row r="114">
      <c r="A114" s="25">
        <v>1.0</v>
      </c>
      <c r="B114" s="25">
        <v>14661.0</v>
      </c>
      <c r="C114" s="20" t="s">
        <v>24573</v>
      </c>
      <c r="D114" s="20" t="s">
        <v>24574</v>
      </c>
      <c r="E114" s="20" t="s">
        <v>24573</v>
      </c>
      <c r="F114" s="20"/>
      <c r="G114" s="20"/>
      <c r="H114" s="20"/>
      <c r="I114" s="20"/>
      <c r="J114" s="20"/>
      <c r="K114" s="20"/>
      <c r="L114" s="20"/>
      <c r="M114" s="20"/>
      <c r="N114" s="20"/>
      <c r="O114" s="20"/>
      <c r="P114" s="20"/>
      <c r="Q114" s="20"/>
      <c r="R114" s="20"/>
      <c r="S114" s="20"/>
      <c r="T114" s="20"/>
      <c r="U114" s="20"/>
      <c r="V114" s="20"/>
      <c r="W114" s="20"/>
      <c r="X114" s="20"/>
      <c r="Y114" s="20"/>
      <c r="Z114" s="20"/>
    </row>
    <row r="115">
      <c r="A115" s="25">
        <v>1.0</v>
      </c>
      <c r="B115" s="25">
        <v>14671.0</v>
      </c>
      <c r="C115" s="20" t="s">
        <v>24577</v>
      </c>
      <c r="D115" s="20" t="s">
        <v>24555</v>
      </c>
      <c r="E115" s="20" t="s">
        <v>24577</v>
      </c>
      <c r="F115" s="20"/>
      <c r="G115" s="20"/>
      <c r="H115" s="20"/>
      <c r="I115" s="20"/>
      <c r="J115" s="20"/>
      <c r="K115" s="20"/>
      <c r="L115" s="20"/>
      <c r="M115" s="20"/>
      <c r="N115" s="20"/>
      <c r="O115" s="20"/>
      <c r="P115" s="20"/>
      <c r="Q115" s="20"/>
      <c r="R115" s="20"/>
      <c r="S115" s="20"/>
      <c r="T115" s="20"/>
      <c r="U115" s="20"/>
      <c r="V115" s="20"/>
      <c r="W115" s="20"/>
      <c r="X115" s="20"/>
      <c r="Y115" s="20"/>
      <c r="Z115" s="20"/>
    </row>
    <row r="116">
      <c r="A116" s="25">
        <v>1.0</v>
      </c>
      <c r="B116" s="25">
        <v>14681.0</v>
      </c>
      <c r="C116" s="20" t="s">
        <v>24584</v>
      </c>
      <c r="D116" s="20" t="s">
        <v>24585</v>
      </c>
      <c r="E116" s="20" t="s">
        <v>24584</v>
      </c>
      <c r="F116" s="20"/>
      <c r="G116" s="20"/>
      <c r="H116" s="20"/>
      <c r="I116" s="20"/>
      <c r="J116" s="20"/>
      <c r="K116" s="20"/>
      <c r="L116" s="20"/>
      <c r="M116" s="20"/>
      <c r="N116" s="20"/>
      <c r="O116" s="20"/>
      <c r="P116" s="20"/>
      <c r="Q116" s="20"/>
      <c r="R116" s="20"/>
      <c r="S116" s="20"/>
      <c r="T116" s="20"/>
      <c r="U116" s="20"/>
      <c r="V116" s="20"/>
      <c r="W116" s="20"/>
      <c r="X116" s="20"/>
      <c r="Y116" s="20"/>
      <c r="Z116" s="20"/>
    </row>
    <row r="117">
      <c r="A117" s="25">
        <v>1.0</v>
      </c>
      <c r="B117" s="25">
        <v>14691.0</v>
      </c>
      <c r="C117" s="20" t="s">
        <v>24590</v>
      </c>
      <c r="D117" s="20" t="s">
        <v>24591</v>
      </c>
      <c r="E117" s="20" t="s">
        <v>24590</v>
      </c>
      <c r="F117" s="20"/>
      <c r="G117" s="20"/>
      <c r="H117" s="20"/>
      <c r="I117" s="20"/>
      <c r="J117" s="20"/>
      <c r="K117" s="20"/>
      <c r="L117" s="20"/>
      <c r="M117" s="20"/>
      <c r="N117" s="20"/>
      <c r="O117" s="20"/>
      <c r="P117" s="20"/>
      <c r="Q117" s="20"/>
      <c r="R117" s="20"/>
      <c r="S117" s="20"/>
      <c r="T117" s="20"/>
      <c r="U117" s="20"/>
      <c r="V117" s="20"/>
      <c r="W117" s="20"/>
      <c r="X117" s="20"/>
      <c r="Y117" s="20"/>
      <c r="Z117" s="20"/>
    </row>
    <row r="118">
      <c r="A118" s="25">
        <v>1.0</v>
      </c>
      <c r="B118" s="25">
        <v>14701.0</v>
      </c>
      <c r="C118" s="20" t="s">
        <v>24595</v>
      </c>
      <c r="D118" s="20" t="s">
        <v>24597</v>
      </c>
      <c r="E118" s="20" t="s">
        <v>24595</v>
      </c>
      <c r="F118" s="20"/>
      <c r="G118" s="20"/>
      <c r="H118" s="20"/>
      <c r="I118" s="20"/>
      <c r="J118" s="20"/>
      <c r="K118" s="20"/>
      <c r="L118" s="20"/>
      <c r="M118" s="20"/>
      <c r="N118" s="20"/>
      <c r="O118" s="20"/>
      <c r="P118" s="20"/>
      <c r="Q118" s="20"/>
      <c r="R118" s="20"/>
      <c r="S118" s="20"/>
      <c r="T118" s="20"/>
      <c r="U118" s="20"/>
      <c r="V118" s="20"/>
      <c r="W118" s="20"/>
      <c r="X118" s="20"/>
      <c r="Y118" s="20"/>
      <c r="Z118" s="20"/>
    </row>
    <row r="119">
      <c r="A119" s="25">
        <v>1.0</v>
      </c>
      <c r="B119" s="25">
        <v>14711.0</v>
      </c>
      <c r="C119" s="20" t="s">
        <v>24600</v>
      </c>
      <c r="D119" s="20" t="s">
        <v>24601</v>
      </c>
      <c r="E119" s="20" t="s">
        <v>24600</v>
      </c>
      <c r="F119" s="20"/>
      <c r="G119" s="20"/>
      <c r="H119" s="20"/>
      <c r="I119" s="20"/>
      <c r="J119" s="20"/>
      <c r="K119" s="20"/>
      <c r="L119" s="20"/>
      <c r="M119" s="20"/>
      <c r="N119" s="20"/>
      <c r="O119" s="20"/>
      <c r="P119" s="20"/>
      <c r="Q119" s="20"/>
      <c r="R119" s="20"/>
      <c r="S119" s="20"/>
      <c r="T119" s="20"/>
      <c r="U119" s="20"/>
      <c r="V119" s="20"/>
      <c r="W119" s="20"/>
      <c r="X119" s="20"/>
      <c r="Y119" s="20"/>
      <c r="Z119" s="20"/>
    </row>
    <row r="120">
      <c r="A120" s="25">
        <v>1.0</v>
      </c>
      <c r="B120" s="25">
        <v>14721.0</v>
      </c>
      <c r="C120" s="20" t="s">
        <v>24605</v>
      </c>
      <c r="D120" s="20" t="s">
        <v>24607</v>
      </c>
      <c r="E120" s="20" t="s">
        <v>24605</v>
      </c>
      <c r="F120" s="20"/>
      <c r="G120" s="20"/>
      <c r="H120" s="20"/>
      <c r="I120" s="20"/>
      <c r="J120" s="20"/>
      <c r="K120" s="20"/>
      <c r="L120" s="20"/>
      <c r="M120" s="20"/>
      <c r="N120" s="20"/>
      <c r="O120" s="20"/>
      <c r="P120" s="20"/>
      <c r="Q120" s="20"/>
      <c r="R120" s="20"/>
      <c r="S120" s="20"/>
      <c r="T120" s="20"/>
      <c r="U120" s="20"/>
      <c r="V120" s="20"/>
      <c r="W120" s="20"/>
      <c r="X120" s="20"/>
      <c r="Y120" s="20"/>
      <c r="Z120" s="20"/>
    </row>
    <row r="121">
      <c r="A121" s="25">
        <v>1.0</v>
      </c>
      <c r="B121" s="25">
        <v>14731.0</v>
      </c>
      <c r="C121" s="20" t="s">
        <v>24610</v>
      </c>
      <c r="D121" s="20" t="s">
        <v>24611</v>
      </c>
      <c r="E121" s="20" t="s">
        <v>24610</v>
      </c>
      <c r="F121" s="20"/>
      <c r="G121" s="20"/>
      <c r="H121" s="20"/>
      <c r="I121" s="20"/>
      <c r="J121" s="20"/>
      <c r="K121" s="20"/>
      <c r="L121" s="20"/>
      <c r="M121" s="20"/>
      <c r="N121" s="20"/>
      <c r="O121" s="20"/>
      <c r="P121" s="20"/>
      <c r="Q121" s="20"/>
      <c r="R121" s="20"/>
      <c r="S121" s="20"/>
      <c r="T121" s="20"/>
      <c r="U121" s="20"/>
      <c r="V121" s="20"/>
      <c r="W121" s="20"/>
      <c r="X121" s="20"/>
      <c r="Y121" s="20"/>
      <c r="Z121" s="20"/>
    </row>
    <row r="122">
      <c r="A122" s="25">
        <v>1.0</v>
      </c>
      <c r="B122" s="25">
        <v>14741.0</v>
      </c>
      <c r="C122" s="20" t="s">
        <v>24614</v>
      </c>
      <c r="D122" s="20" t="s">
        <v>24615</v>
      </c>
      <c r="E122" s="20" t="s">
        <v>24614</v>
      </c>
      <c r="F122" s="20"/>
      <c r="G122" s="20"/>
      <c r="H122" s="20"/>
      <c r="I122" s="20"/>
      <c r="J122" s="20"/>
      <c r="K122" s="20"/>
      <c r="L122" s="20"/>
      <c r="M122" s="20"/>
      <c r="N122" s="20"/>
      <c r="O122" s="20"/>
      <c r="P122" s="20"/>
      <c r="Q122" s="20"/>
      <c r="R122" s="20"/>
      <c r="S122" s="20"/>
      <c r="T122" s="20"/>
      <c r="U122" s="20"/>
      <c r="V122" s="20"/>
      <c r="W122" s="20"/>
      <c r="X122" s="20"/>
      <c r="Y122" s="20"/>
      <c r="Z122" s="20"/>
    </row>
    <row r="123">
      <c r="A123" s="25">
        <v>1.0</v>
      </c>
      <c r="B123" s="25">
        <v>14741.0</v>
      </c>
      <c r="C123" s="20" t="s">
        <v>24614</v>
      </c>
      <c r="D123" s="20" t="s">
        <v>24620</v>
      </c>
      <c r="E123" s="20" t="s">
        <v>24614</v>
      </c>
      <c r="F123" s="20"/>
      <c r="G123" s="20"/>
      <c r="H123" s="20"/>
      <c r="I123" s="20"/>
      <c r="J123" s="20"/>
      <c r="K123" s="20"/>
      <c r="L123" s="20"/>
      <c r="M123" s="20"/>
      <c r="N123" s="20"/>
      <c r="O123" s="20"/>
      <c r="P123" s="20"/>
      <c r="Q123" s="20"/>
      <c r="R123" s="20"/>
      <c r="S123" s="20"/>
      <c r="T123" s="20"/>
      <c r="U123" s="20"/>
      <c r="V123" s="20"/>
      <c r="W123" s="20"/>
      <c r="X123" s="20"/>
      <c r="Y123" s="20"/>
      <c r="Z123" s="20"/>
    </row>
    <row r="124">
      <c r="A124" s="25">
        <v>1.0</v>
      </c>
      <c r="B124" s="25">
        <v>15011.0</v>
      </c>
      <c r="C124" s="20" t="s">
        <v>24623</v>
      </c>
      <c r="D124" s="20" t="s">
        <v>24625</v>
      </c>
      <c r="E124" s="20" t="s">
        <v>24623</v>
      </c>
      <c r="F124" s="20"/>
      <c r="G124" s="20"/>
      <c r="H124" s="20"/>
      <c r="I124" s="20"/>
      <c r="J124" s="20"/>
      <c r="K124" s="20"/>
      <c r="L124" s="20"/>
      <c r="M124" s="20"/>
      <c r="N124" s="20"/>
      <c r="O124" s="20"/>
      <c r="P124" s="20"/>
      <c r="Q124" s="20"/>
      <c r="R124" s="20"/>
      <c r="S124" s="20"/>
      <c r="T124" s="20"/>
      <c r="U124" s="20"/>
      <c r="V124" s="20"/>
      <c r="W124" s="20"/>
      <c r="X124" s="20"/>
      <c r="Y124" s="20"/>
      <c r="Z124" s="20"/>
    </row>
    <row r="125">
      <c r="A125" s="25">
        <v>1.0</v>
      </c>
      <c r="B125" s="25">
        <v>15011.0</v>
      </c>
      <c r="C125" s="20" t="s">
        <v>24623</v>
      </c>
      <c r="D125" s="20" t="s">
        <v>24631</v>
      </c>
      <c r="E125" s="20" t="s">
        <v>24623</v>
      </c>
      <c r="F125" s="20"/>
      <c r="G125" s="20"/>
      <c r="H125" s="20"/>
      <c r="I125" s="20"/>
      <c r="J125" s="20"/>
      <c r="K125" s="20"/>
      <c r="L125" s="20"/>
      <c r="M125" s="20"/>
      <c r="N125" s="20"/>
      <c r="O125" s="20"/>
      <c r="P125" s="20"/>
      <c r="Q125" s="20"/>
      <c r="R125" s="20"/>
      <c r="S125" s="20"/>
      <c r="T125" s="20"/>
      <c r="U125" s="20"/>
      <c r="V125" s="20"/>
      <c r="W125" s="20"/>
      <c r="X125" s="20"/>
      <c r="Y125" s="20"/>
      <c r="Z125" s="20"/>
    </row>
    <row r="126">
      <c r="A126" s="25">
        <v>1.0</v>
      </c>
      <c r="B126" s="25">
        <v>15011.0</v>
      </c>
      <c r="C126" s="20" t="s">
        <v>24623</v>
      </c>
      <c r="D126" s="20" t="s">
        <v>24634</v>
      </c>
      <c r="E126" s="20" t="s">
        <v>24623</v>
      </c>
      <c r="F126" s="20"/>
      <c r="G126" s="20"/>
      <c r="H126" s="20"/>
      <c r="I126" s="20"/>
      <c r="J126" s="20"/>
      <c r="K126" s="20"/>
      <c r="L126" s="20"/>
      <c r="M126" s="20"/>
      <c r="N126" s="20"/>
      <c r="O126" s="20"/>
      <c r="P126" s="20"/>
      <c r="Q126" s="20"/>
      <c r="R126" s="20"/>
      <c r="S126" s="20"/>
      <c r="T126" s="20"/>
      <c r="U126" s="20"/>
      <c r="V126" s="20"/>
      <c r="W126" s="20"/>
      <c r="X126" s="20"/>
      <c r="Y126" s="20"/>
      <c r="Z126" s="20"/>
    </row>
    <row r="127">
      <c r="A127" s="25">
        <v>1.0</v>
      </c>
      <c r="B127" s="25">
        <v>15011.0</v>
      </c>
      <c r="C127" s="20" t="s">
        <v>24623</v>
      </c>
      <c r="D127" s="20" t="s">
        <v>24639</v>
      </c>
      <c r="E127" s="20" t="s">
        <v>24623</v>
      </c>
      <c r="F127" s="20"/>
      <c r="G127" s="20"/>
      <c r="H127" s="20"/>
      <c r="I127" s="20"/>
      <c r="J127" s="20"/>
      <c r="K127" s="20"/>
      <c r="L127" s="20"/>
      <c r="M127" s="20"/>
      <c r="N127" s="20"/>
      <c r="O127" s="20"/>
      <c r="P127" s="20"/>
      <c r="Q127" s="20"/>
      <c r="R127" s="20"/>
      <c r="S127" s="20"/>
      <c r="T127" s="20"/>
      <c r="U127" s="20"/>
      <c r="V127" s="20"/>
      <c r="W127" s="20"/>
      <c r="X127" s="20"/>
      <c r="Y127" s="20"/>
      <c r="Z127" s="20"/>
    </row>
    <row r="128">
      <c r="A128" s="25">
        <v>1.0</v>
      </c>
      <c r="B128" s="25">
        <v>15012.0</v>
      </c>
      <c r="C128" s="20" t="s">
        <v>24642</v>
      </c>
      <c r="D128" s="20" t="s">
        <v>24634</v>
      </c>
      <c r="E128" s="20" t="s">
        <v>24642</v>
      </c>
      <c r="F128" s="20"/>
      <c r="G128" s="20"/>
      <c r="H128" s="20"/>
      <c r="I128" s="20"/>
      <c r="J128" s="20"/>
      <c r="K128" s="20"/>
      <c r="L128" s="20"/>
      <c r="M128" s="20"/>
      <c r="N128" s="20"/>
      <c r="O128" s="20"/>
      <c r="P128" s="20"/>
      <c r="Q128" s="20"/>
      <c r="R128" s="20"/>
      <c r="S128" s="20"/>
      <c r="T128" s="20"/>
      <c r="U128" s="20"/>
      <c r="V128" s="20"/>
      <c r="W128" s="20"/>
      <c r="X128" s="20"/>
      <c r="Y128" s="20"/>
      <c r="Z128" s="20"/>
    </row>
    <row r="129">
      <c r="A129" s="25">
        <v>1.0</v>
      </c>
      <c r="B129" s="25">
        <v>15012.0</v>
      </c>
      <c r="C129" s="20" t="s">
        <v>24642</v>
      </c>
      <c r="D129" s="20" t="s">
        <v>24639</v>
      </c>
      <c r="E129" s="20" t="s">
        <v>24642</v>
      </c>
      <c r="F129" s="20"/>
      <c r="G129" s="20"/>
      <c r="H129" s="20"/>
      <c r="I129" s="20"/>
      <c r="J129" s="20"/>
      <c r="K129" s="20"/>
      <c r="L129" s="20"/>
      <c r="M129" s="20"/>
      <c r="N129" s="20"/>
      <c r="O129" s="20"/>
      <c r="P129" s="20"/>
      <c r="Q129" s="20"/>
      <c r="R129" s="20"/>
      <c r="S129" s="20"/>
      <c r="T129" s="20"/>
      <c r="U129" s="20"/>
      <c r="V129" s="20"/>
      <c r="W129" s="20"/>
      <c r="X129" s="20"/>
      <c r="Y129" s="20"/>
      <c r="Z129" s="20"/>
    </row>
    <row r="130">
      <c r="A130" s="25">
        <v>1.0</v>
      </c>
      <c r="B130" s="25">
        <v>15021.0</v>
      </c>
      <c r="C130" s="20" t="s">
        <v>24649</v>
      </c>
      <c r="D130" s="20" t="s">
        <v>24634</v>
      </c>
      <c r="E130" s="20" t="s">
        <v>24649</v>
      </c>
      <c r="F130" s="20"/>
      <c r="G130" s="20"/>
      <c r="H130" s="20"/>
      <c r="I130" s="20"/>
      <c r="J130" s="20"/>
      <c r="K130" s="20"/>
      <c r="L130" s="20"/>
      <c r="M130" s="20"/>
      <c r="N130" s="20"/>
      <c r="O130" s="20"/>
      <c r="P130" s="20"/>
      <c r="Q130" s="20"/>
      <c r="R130" s="20"/>
      <c r="S130" s="20"/>
      <c r="T130" s="20"/>
      <c r="U130" s="20"/>
      <c r="V130" s="20"/>
      <c r="W130" s="20"/>
      <c r="X130" s="20"/>
      <c r="Y130" s="20"/>
      <c r="Z130" s="20"/>
    </row>
    <row r="131">
      <c r="A131" s="25">
        <v>1.0</v>
      </c>
      <c r="B131" s="25">
        <v>15021.0</v>
      </c>
      <c r="C131" s="20" t="s">
        <v>24649</v>
      </c>
      <c r="D131" s="20" t="s">
        <v>24651</v>
      </c>
      <c r="E131" s="20" t="s">
        <v>24649</v>
      </c>
      <c r="F131" s="20"/>
      <c r="G131" s="20"/>
      <c r="H131" s="20"/>
      <c r="I131" s="20"/>
      <c r="J131" s="20"/>
      <c r="K131" s="20"/>
      <c r="L131" s="20"/>
      <c r="M131" s="20"/>
      <c r="N131" s="20"/>
      <c r="O131" s="20"/>
      <c r="P131" s="20"/>
      <c r="Q131" s="20"/>
      <c r="R131" s="20"/>
      <c r="S131" s="20"/>
      <c r="T131" s="20"/>
      <c r="U131" s="20"/>
      <c r="V131" s="20"/>
      <c r="W131" s="20"/>
      <c r="X131" s="20"/>
      <c r="Y131" s="20"/>
      <c r="Z131" s="20"/>
    </row>
    <row r="132">
      <c r="A132" s="25">
        <v>1.0</v>
      </c>
      <c r="B132" s="25">
        <v>15031.0</v>
      </c>
      <c r="C132" s="20" t="s">
        <v>24652</v>
      </c>
      <c r="D132" s="20" t="s">
        <v>24653</v>
      </c>
      <c r="E132" s="20" t="s">
        <v>24652</v>
      </c>
      <c r="F132" s="20"/>
      <c r="G132" s="20"/>
      <c r="H132" s="20"/>
      <c r="I132" s="20"/>
      <c r="J132" s="20"/>
      <c r="K132" s="20"/>
      <c r="L132" s="20"/>
      <c r="M132" s="20"/>
      <c r="N132" s="20"/>
      <c r="O132" s="20"/>
      <c r="P132" s="20"/>
      <c r="Q132" s="20"/>
      <c r="R132" s="20"/>
      <c r="S132" s="20"/>
      <c r="T132" s="20"/>
      <c r="U132" s="20"/>
      <c r="V132" s="20"/>
      <c r="W132" s="20"/>
      <c r="X132" s="20"/>
      <c r="Y132" s="20"/>
      <c r="Z132" s="20"/>
    </row>
    <row r="133">
      <c r="A133" s="25">
        <v>1.0</v>
      </c>
      <c r="B133" s="25">
        <v>15041.0</v>
      </c>
      <c r="C133" s="20" t="s">
        <v>24656</v>
      </c>
      <c r="D133" s="20" t="s">
        <v>24657</v>
      </c>
      <c r="E133" s="20" t="s">
        <v>24656</v>
      </c>
      <c r="F133" s="20"/>
      <c r="G133" s="20"/>
      <c r="H133" s="20"/>
      <c r="I133" s="20"/>
      <c r="J133" s="20"/>
      <c r="K133" s="20"/>
      <c r="L133" s="20"/>
      <c r="M133" s="20"/>
      <c r="N133" s="20"/>
      <c r="O133" s="20"/>
      <c r="P133" s="20"/>
      <c r="Q133" s="20"/>
      <c r="R133" s="20"/>
      <c r="S133" s="20"/>
      <c r="T133" s="20"/>
      <c r="U133" s="20"/>
      <c r="V133" s="20"/>
      <c r="W133" s="20"/>
      <c r="X133" s="20"/>
      <c r="Y133" s="20"/>
      <c r="Z133" s="20"/>
    </row>
    <row r="134">
      <c r="A134" s="25">
        <v>1.0</v>
      </c>
      <c r="B134" s="25">
        <v>15041.0</v>
      </c>
      <c r="C134" s="20" t="s">
        <v>24656</v>
      </c>
      <c r="D134" s="20" t="s">
        <v>24659</v>
      </c>
      <c r="E134" s="20" t="s">
        <v>24656</v>
      </c>
      <c r="F134" s="20"/>
      <c r="G134" s="20"/>
      <c r="H134" s="20"/>
      <c r="I134" s="20"/>
      <c r="J134" s="20"/>
      <c r="K134" s="20"/>
      <c r="L134" s="20"/>
      <c r="M134" s="20"/>
      <c r="N134" s="20"/>
      <c r="O134" s="20"/>
      <c r="P134" s="20"/>
      <c r="Q134" s="20"/>
      <c r="R134" s="20"/>
      <c r="S134" s="20"/>
      <c r="T134" s="20"/>
      <c r="U134" s="20"/>
      <c r="V134" s="20"/>
      <c r="W134" s="20"/>
      <c r="X134" s="20"/>
      <c r="Y134" s="20"/>
      <c r="Z134" s="20"/>
    </row>
    <row r="135">
      <c r="A135" s="25">
        <v>1.0</v>
      </c>
      <c r="B135" s="25">
        <v>15042.0</v>
      </c>
      <c r="C135" s="20" t="s">
        <v>24661</v>
      </c>
      <c r="D135" s="20" t="s">
        <v>24659</v>
      </c>
      <c r="E135" s="20" t="s">
        <v>24661</v>
      </c>
      <c r="F135" s="20"/>
      <c r="G135" s="20"/>
      <c r="H135" s="20"/>
      <c r="I135" s="20"/>
      <c r="J135" s="20"/>
      <c r="K135" s="20"/>
      <c r="L135" s="20"/>
      <c r="M135" s="20"/>
      <c r="N135" s="20"/>
      <c r="O135" s="20"/>
      <c r="P135" s="20"/>
      <c r="Q135" s="20"/>
      <c r="R135" s="20"/>
      <c r="S135" s="20"/>
      <c r="T135" s="20"/>
      <c r="U135" s="20"/>
      <c r="V135" s="20"/>
      <c r="W135" s="20"/>
      <c r="X135" s="20"/>
      <c r="Y135" s="20"/>
      <c r="Z135" s="20"/>
    </row>
    <row r="136">
      <c r="A136" s="25">
        <v>1.0</v>
      </c>
      <c r="B136" s="25">
        <v>15051.0</v>
      </c>
      <c r="C136" s="20" t="s">
        <v>24664</v>
      </c>
      <c r="D136" s="20" t="s">
        <v>24657</v>
      </c>
      <c r="E136" s="20" t="s">
        <v>24664</v>
      </c>
      <c r="F136" s="20"/>
      <c r="G136" s="20"/>
      <c r="H136" s="20"/>
      <c r="I136" s="20"/>
      <c r="J136" s="20"/>
      <c r="K136" s="20"/>
      <c r="L136" s="20"/>
      <c r="M136" s="20"/>
      <c r="N136" s="20"/>
      <c r="O136" s="20"/>
      <c r="P136" s="20"/>
      <c r="Q136" s="20"/>
      <c r="R136" s="20"/>
      <c r="S136" s="20"/>
      <c r="T136" s="20"/>
      <c r="U136" s="20"/>
      <c r="V136" s="20"/>
      <c r="W136" s="20"/>
      <c r="X136" s="20"/>
      <c r="Y136" s="20"/>
      <c r="Z136" s="20"/>
    </row>
    <row r="137">
      <c r="A137" s="25">
        <v>1.0</v>
      </c>
      <c r="B137" s="25">
        <v>15051.0</v>
      </c>
      <c r="C137" s="20" t="s">
        <v>24664</v>
      </c>
      <c r="D137" s="20" t="s">
        <v>24667</v>
      </c>
      <c r="E137" s="20" t="s">
        <v>24664</v>
      </c>
      <c r="F137" s="20"/>
      <c r="G137" s="20"/>
      <c r="H137" s="20"/>
      <c r="I137" s="20"/>
      <c r="J137" s="20"/>
      <c r="K137" s="20"/>
      <c r="L137" s="20"/>
      <c r="M137" s="20"/>
      <c r="N137" s="20"/>
      <c r="O137" s="20"/>
      <c r="P137" s="20"/>
      <c r="Q137" s="20"/>
      <c r="R137" s="20"/>
      <c r="S137" s="20"/>
      <c r="T137" s="20"/>
      <c r="U137" s="20"/>
      <c r="V137" s="20"/>
      <c r="W137" s="20"/>
      <c r="X137" s="20"/>
      <c r="Y137" s="20"/>
      <c r="Z137" s="20"/>
    </row>
    <row r="138">
      <c r="A138" s="25">
        <v>1.0</v>
      </c>
      <c r="B138" s="25">
        <v>15052.0</v>
      </c>
      <c r="C138" s="20" t="s">
        <v>24672</v>
      </c>
      <c r="D138" s="20" t="s">
        <v>24667</v>
      </c>
      <c r="E138" s="20" t="s">
        <v>24672</v>
      </c>
      <c r="F138" s="20"/>
      <c r="G138" s="20"/>
      <c r="H138" s="20"/>
      <c r="I138" s="20"/>
      <c r="J138" s="20"/>
      <c r="K138" s="20"/>
      <c r="L138" s="20"/>
      <c r="M138" s="20"/>
      <c r="N138" s="20"/>
      <c r="O138" s="20"/>
      <c r="P138" s="20"/>
      <c r="Q138" s="20"/>
      <c r="R138" s="20"/>
      <c r="S138" s="20"/>
      <c r="T138" s="20"/>
      <c r="U138" s="20"/>
      <c r="V138" s="20"/>
      <c r="W138" s="20"/>
      <c r="X138" s="20"/>
      <c r="Y138" s="20"/>
      <c r="Z138" s="20"/>
    </row>
    <row r="139">
      <c r="A139" s="25">
        <v>1.0</v>
      </c>
      <c r="B139" s="25">
        <v>15061.0</v>
      </c>
      <c r="C139" s="20" t="s">
        <v>24675</v>
      </c>
      <c r="D139" s="20" t="s">
        <v>24676</v>
      </c>
      <c r="E139" s="20" t="s">
        <v>24675</v>
      </c>
      <c r="F139" s="20"/>
      <c r="G139" s="20"/>
      <c r="H139" s="20"/>
      <c r="I139" s="20"/>
      <c r="J139" s="20"/>
      <c r="K139" s="20"/>
      <c r="L139" s="20"/>
      <c r="M139" s="20"/>
      <c r="N139" s="20"/>
      <c r="O139" s="20"/>
      <c r="P139" s="20"/>
      <c r="Q139" s="20"/>
      <c r="R139" s="20"/>
      <c r="S139" s="20"/>
      <c r="T139" s="20"/>
      <c r="U139" s="20"/>
      <c r="V139" s="20"/>
      <c r="W139" s="20"/>
      <c r="X139" s="20"/>
      <c r="Y139" s="20"/>
      <c r="Z139" s="20"/>
    </row>
    <row r="140">
      <c r="A140" s="25">
        <v>1.0</v>
      </c>
      <c r="B140" s="25">
        <v>15071.0</v>
      </c>
      <c r="C140" s="20" t="s">
        <v>24679</v>
      </c>
      <c r="D140" s="20" t="s">
        <v>24680</v>
      </c>
      <c r="E140" s="20" t="s">
        <v>24679</v>
      </c>
      <c r="F140" s="20"/>
      <c r="G140" s="20"/>
      <c r="H140" s="20"/>
      <c r="I140" s="20"/>
      <c r="J140" s="20"/>
      <c r="K140" s="20"/>
      <c r="L140" s="20"/>
      <c r="M140" s="20"/>
      <c r="N140" s="20"/>
      <c r="O140" s="20"/>
      <c r="P140" s="20"/>
      <c r="Q140" s="20"/>
      <c r="R140" s="20"/>
      <c r="S140" s="20"/>
      <c r="T140" s="20"/>
      <c r="U140" s="20"/>
      <c r="V140" s="20"/>
      <c r="W140" s="20"/>
      <c r="X140" s="20"/>
      <c r="Y140" s="20"/>
      <c r="Z140" s="20"/>
    </row>
    <row r="141">
      <c r="A141" s="25">
        <v>1.0</v>
      </c>
      <c r="B141" s="25">
        <v>15071.0</v>
      </c>
      <c r="C141" s="20" t="s">
        <v>24679</v>
      </c>
      <c r="D141" s="20" t="s">
        <v>24684</v>
      </c>
      <c r="E141" s="20" t="s">
        <v>24679</v>
      </c>
      <c r="F141" s="20"/>
      <c r="G141" s="20"/>
      <c r="H141" s="20"/>
      <c r="I141" s="20"/>
      <c r="J141" s="20"/>
      <c r="K141" s="20"/>
      <c r="L141" s="20"/>
      <c r="M141" s="20"/>
      <c r="N141" s="20"/>
      <c r="O141" s="20"/>
      <c r="P141" s="20"/>
      <c r="Q141" s="20"/>
      <c r="R141" s="20"/>
      <c r="S141" s="20"/>
      <c r="T141" s="20"/>
      <c r="U141" s="20"/>
      <c r="V141" s="20"/>
      <c r="W141" s="20"/>
      <c r="X141" s="20"/>
      <c r="Y141" s="20"/>
      <c r="Z141" s="20"/>
    </row>
    <row r="142">
      <c r="A142" s="25">
        <v>1.0</v>
      </c>
      <c r="B142" s="25">
        <v>15072.0</v>
      </c>
      <c r="C142" s="20" t="s">
        <v>24687</v>
      </c>
      <c r="D142" s="20" t="s">
        <v>24657</v>
      </c>
      <c r="E142" s="20" t="s">
        <v>24687</v>
      </c>
      <c r="F142" s="20"/>
      <c r="G142" s="20"/>
      <c r="H142" s="20"/>
      <c r="I142" s="20"/>
      <c r="J142" s="20"/>
      <c r="K142" s="20"/>
      <c r="L142" s="20"/>
      <c r="M142" s="20"/>
      <c r="N142" s="20"/>
      <c r="O142" s="20"/>
      <c r="P142" s="20"/>
      <c r="Q142" s="20"/>
      <c r="R142" s="20"/>
      <c r="S142" s="20"/>
      <c r="T142" s="20"/>
      <c r="U142" s="20"/>
      <c r="V142" s="20"/>
      <c r="W142" s="20"/>
      <c r="X142" s="20"/>
      <c r="Y142" s="20"/>
      <c r="Z142" s="20"/>
    </row>
    <row r="143">
      <c r="A143" s="25">
        <v>1.0</v>
      </c>
      <c r="B143" s="25">
        <v>15072.0</v>
      </c>
      <c r="C143" s="20" t="s">
        <v>24687</v>
      </c>
      <c r="D143" s="20" t="s">
        <v>24684</v>
      </c>
      <c r="E143" s="20" t="s">
        <v>24687</v>
      </c>
      <c r="F143" s="20"/>
      <c r="G143" s="20"/>
      <c r="H143" s="20"/>
      <c r="I143" s="20"/>
      <c r="J143" s="20"/>
      <c r="K143" s="20"/>
      <c r="L143" s="20"/>
      <c r="M143" s="20"/>
      <c r="N143" s="20"/>
      <c r="O143" s="20"/>
      <c r="P143" s="20"/>
      <c r="Q143" s="20"/>
      <c r="R143" s="20"/>
      <c r="S143" s="20"/>
      <c r="T143" s="20"/>
      <c r="U143" s="20"/>
      <c r="V143" s="20"/>
      <c r="W143" s="20"/>
      <c r="X143" s="20"/>
      <c r="Y143" s="20"/>
      <c r="Z143" s="20"/>
    </row>
    <row r="144">
      <c r="A144" s="25">
        <v>1.0</v>
      </c>
      <c r="B144" s="25">
        <v>15073.0</v>
      </c>
      <c r="C144" s="20" t="s">
        <v>24694</v>
      </c>
      <c r="D144" s="20" t="s">
        <v>24684</v>
      </c>
      <c r="E144" s="20" t="s">
        <v>24694</v>
      </c>
      <c r="F144" s="20"/>
      <c r="G144" s="20"/>
      <c r="H144" s="20"/>
      <c r="I144" s="20"/>
      <c r="J144" s="20"/>
      <c r="K144" s="20"/>
      <c r="L144" s="20"/>
      <c r="M144" s="20"/>
      <c r="N144" s="20"/>
      <c r="O144" s="20"/>
      <c r="P144" s="20"/>
      <c r="Q144" s="20"/>
      <c r="R144" s="20"/>
      <c r="S144" s="20"/>
      <c r="T144" s="20"/>
      <c r="U144" s="20"/>
      <c r="V144" s="20"/>
      <c r="W144" s="20"/>
      <c r="X144" s="20"/>
      <c r="Y144" s="20"/>
      <c r="Z144" s="20"/>
    </row>
    <row r="145">
      <c r="A145" s="25">
        <v>1.0</v>
      </c>
      <c r="B145" s="25">
        <v>15081.0</v>
      </c>
      <c r="C145" s="20" t="s">
        <v>24697</v>
      </c>
      <c r="D145" s="20" t="s">
        <v>24698</v>
      </c>
      <c r="E145" s="20" t="s">
        <v>24697</v>
      </c>
      <c r="F145" s="20"/>
      <c r="G145" s="20"/>
      <c r="H145" s="20"/>
      <c r="I145" s="20"/>
      <c r="J145" s="20"/>
      <c r="K145" s="20"/>
      <c r="L145" s="20"/>
      <c r="M145" s="20"/>
      <c r="N145" s="20"/>
      <c r="O145" s="20"/>
      <c r="P145" s="20"/>
      <c r="Q145" s="20"/>
      <c r="R145" s="20"/>
      <c r="S145" s="20"/>
      <c r="T145" s="20"/>
      <c r="U145" s="20"/>
      <c r="V145" s="20"/>
      <c r="W145" s="20"/>
      <c r="X145" s="20"/>
      <c r="Y145" s="20"/>
      <c r="Z145" s="20"/>
    </row>
    <row r="146">
      <c r="A146" s="25">
        <v>1.0</v>
      </c>
      <c r="B146" s="25">
        <v>15091.0</v>
      </c>
      <c r="C146" s="20" t="s">
        <v>24700</v>
      </c>
      <c r="D146" s="20" t="s">
        <v>24702</v>
      </c>
      <c r="E146" s="20" t="s">
        <v>24700</v>
      </c>
      <c r="F146" s="20"/>
      <c r="G146" s="20"/>
      <c r="H146" s="20"/>
      <c r="I146" s="20"/>
      <c r="J146" s="20"/>
      <c r="K146" s="20"/>
      <c r="L146" s="20"/>
      <c r="M146" s="20"/>
      <c r="N146" s="20"/>
      <c r="O146" s="20"/>
      <c r="P146" s="20"/>
      <c r="Q146" s="20"/>
      <c r="R146" s="20"/>
      <c r="S146" s="20"/>
      <c r="T146" s="20"/>
      <c r="U146" s="20"/>
      <c r="V146" s="20"/>
      <c r="W146" s="20"/>
      <c r="X146" s="20"/>
      <c r="Y146" s="20"/>
      <c r="Z146" s="20"/>
    </row>
    <row r="147">
      <c r="A147" s="25">
        <v>1.0</v>
      </c>
      <c r="B147" s="25">
        <v>15101.0</v>
      </c>
      <c r="C147" s="20" t="s">
        <v>24703</v>
      </c>
      <c r="D147" s="20" t="s">
        <v>24704</v>
      </c>
      <c r="E147" s="20" t="s">
        <v>24703</v>
      </c>
      <c r="F147" s="20"/>
      <c r="G147" s="20"/>
      <c r="H147" s="20"/>
      <c r="I147" s="20"/>
      <c r="J147" s="20"/>
      <c r="K147" s="20"/>
      <c r="L147" s="20"/>
      <c r="M147" s="20"/>
      <c r="N147" s="20"/>
      <c r="O147" s="20"/>
      <c r="P147" s="20"/>
      <c r="Q147" s="20"/>
      <c r="R147" s="20"/>
      <c r="S147" s="20"/>
      <c r="T147" s="20"/>
      <c r="U147" s="20"/>
      <c r="V147" s="20"/>
      <c r="W147" s="20"/>
      <c r="X147" s="20"/>
      <c r="Y147" s="20"/>
      <c r="Z147" s="20"/>
    </row>
    <row r="148">
      <c r="A148" s="25">
        <v>1.0</v>
      </c>
      <c r="B148" s="25">
        <v>15111.0</v>
      </c>
      <c r="C148" s="20" t="s">
        <v>24707</v>
      </c>
      <c r="D148" s="20" t="s">
        <v>24708</v>
      </c>
      <c r="E148" s="20" t="s">
        <v>24707</v>
      </c>
      <c r="F148" s="20"/>
      <c r="G148" s="20"/>
      <c r="H148" s="20"/>
      <c r="I148" s="20"/>
      <c r="J148" s="20"/>
      <c r="K148" s="20"/>
      <c r="L148" s="20"/>
      <c r="M148" s="20"/>
      <c r="N148" s="20"/>
      <c r="O148" s="20"/>
      <c r="P148" s="20"/>
      <c r="Q148" s="20"/>
      <c r="R148" s="20"/>
      <c r="S148" s="20"/>
      <c r="T148" s="20"/>
      <c r="U148" s="20"/>
      <c r="V148" s="20"/>
      <c r="W148" s="20"/>
      <c r="X148" s="20"/>
      <c r="Y148" s="20"/>
      <c r="Z148" s="20"/>
    </row>
    <row r="149">
      <c r="A149" s="25">
        <v>1.0</v>
      </c>
      <c r="B149" s="25">
        <v>15121.0</v>
      </c>
      <c r="C149" s="20" t="s">
        <v>24711</v>
      </c>
      <c r="D149" s="20" t="s">
        <v>24712</v>
      </c>
      <c r="E149" s="20" t="s">
        <v>24711</v>
      </c>
      <c r="F149" s="20"/>
      <c r="G149" s="20"/>
      <c r="H149" s="20"/>
      <c r="I149" s="20"/>
      <c r="J149" s="20"/>
      <c r="K149" s="20"/>
      <c r="L149" s="20"/>
      <c r="M149" s="20"/>
      <c r="N149" s="20"/>
      <c r="O149" s="20"/>
      <c r="P149" s="20"/>
      <c r="Q149" s="20"/>
      <c r="R149" s="20"/>
      <c r="S149" s="20"/>
      <c r="T149" s="20"/>
      <c r="U149" s="20"/>
      <c r="V149" s="20"/>
      <c r="W149" s="20"/>
      <c r="X149" s="20"/>
      <c r="Y149" s="20"/>
      <c r="Z149" s="20"/>
    </row>
    <row r="150">
      <c r="A150" s="25">
        <v>1.0</v>
      </c>
      <c r="B150" s="25">
        <v>15131.0</v>
      </c>
      <c r="C150" s="20" t="s">
        <v>24715</v>
      </c>
      <c r="D150" s="20" t="s">
        <v>24716</v>
      </c>
      <c r="E150" s="20" t="s">
        <v>24715</v>
      </c>
      <c r="F150" s="20"/>
      <c r="G150" s="20"/>
      <c r="H150" s="20"/>
      <c r="I150" s="20"/>
      <c r="J150" s="20"/>
      <c r="K150" s="20"/>
      <c r="L150" s="20"/>
      <c r="M150" s="20"/>
      <c r="N150" s="20"/>
      <c r="O150" s="20"/>
      <c r="P150" s="20"/>
      <c r="Q150" s="20"/>
      <c r="R150" s="20"/>
      <c r="S150" s="20"/>
      <c r="T150" s="20"/>
      <c r="U150" s="20"/>
      <c r="V150" s="20"/>
      <c r="W150" s="20"/>
      <c r="X150" s="20"/>
      <c r="Y150" s="20"/>
      <c r="Z150" s="20"/>
    </row>
    <row r="151">
      <c r="A151" s="25">
        <v>1.0</v>
      </c>
      <c r="B151" s="25">
        <v>15141.0</v>
      </c>
      <c r="C151" s="20" t="s">
        <v>24719</v>
      </c>
      <c r="D151" s="20" t="s">
        <v>24720</v>
      </c>
      <c r="E151" s="20" t="s">
        <v>24719</v>
      </c>
      <c r="F151" s="20"/>
      <c r="G151" s="20"/>
      <c r="H151" s="20"/>
      <c r="I151" s="20"/>
      <c r="J151" s="20"/>
      <c r="K151" s="20"/>
      <c r="L151" s="20"/>
      <c r="M151" s="20"/>
      <c r="N151" s="20"/>
      <c r="O151" s="20"/>
      <c r="P151" s="20"/>
      <c r="Q151" s="20"/>
      <c r="R151" s="20"/>
      <c r="S151" s="20"/>
      <c r="T151" s="20"/>
      <c r="U151" s="20"/>
      <c r="V151" s="20"/>
      <c r="W151" s="20"/>
      <c r="X151" s="20"/>
      <c r="Y151" s="20"/>
      <c r="Z151" s="20"/>
    </row>
    <row r="152">
      <c r="A152" s="25">
        <v>1.0</v>
      </c>
      <c r="B152" s="25">
        <v>15151.0</v>
      </c>
      <c r="C152" s="20" t="s">
        <v>24724</v>
      </c>
      <c r="D152" s="20" t="s">
        <v>24725</v>
      </c>
      <c r="E152" s="20" t="s">
        <v>24724</v>
      </c>
      <c r="F152" s="20"/>
      <c r="G152" s="20"/>
      <c r="H152" s="20"/>
      <c r="I152" s="20"/>
      <c r="J152" s="20"/>
      <c r="K152" s="20"/>
      <c r="L152" s="20"/>
      <c r="M152" s="20"/>
      <c r="N152" s="20"/>
      <c r="O152" s="20"/>
      <c r="P152" s="20"/>
      <c r="Q152" s="20"/>
      <c r="R152" s="20"/>
      <c r="S152" s="20"/>
      <c r="T152" s="20"/>
      <c r="U152" s="20"/>
      <c r="V152" s="20"/>
      <c r="W152" s="20"/>
      <c r="X152" s="20"/>
      <c r="Y152" s="20"/>
      <c r="Z152" s="20"/>
    </row>
    <row r="153">
      <c r="A153" s="25">
        <v>1.0</v>
      </c>
      <c r="B153" s="25">
        <v>15163.0</v>
      </c>
      <c r="C153" s="20" t="s">
        <v>24728</v>
      </c>
      <c r="D153" s="20" t="s">
        <v>24625</v>
      </c>
      <c r="E153" s="20" t="s">
        <v>24728</v>
      </c>
      <c r="F153" s="20"/>
      <c r="G153" s="20"/>
      <c r="H153" s="20"/>
      <c r="I153" s="20"/>
      <c r="J153" s="20"/>
      <c r="K153" s="20"/>
      <c r="L153" s="20"/>
      <c r="M153" s="20"/>
      <c r="N153" s="20"/>
      <c r="O153" s="20"/>
      <c r="P153" s="20"/>
      <c r="Q153" s="20"/>
      <c r="R153" s="20"/>
      <c r="S153" s="20"/>
      <c r="T153" s="20"/>
      <c r="U153" s="20"/>
      <c r="V153" s="20"/>
      <c r="W153" s="20"/>
      <c r="X153" s="20"/>
      <c r="Y153" s="20"/>
      <c r="Z153" s="20"/>
    </row>
    <row r="154">
      <c r="A154" s="25">
        <v>1.0</v>
      </c>
      <c r="B154" s="25">
        <v>15163.0</v>
      </c>
      <c r="C154" s="20" t="s">
        <v>24728</v>
      </c>
      <c r="D154" s="20" t="s">
        <v>24631</v>
      </c>
      <c r="E154" s="20" t="s">
        <v>24728</v>
      </c>
      <c r="F154" s="20"/>
      <c r="G154" s="20"/>
      <c r="H154" s="20"/>
      <c r="I154" s="20"/>
      <c r="J154" s="20"/>
      <c r="K154" s="20"/>
      <c r="L154" s="20"/>
      <c r="M154" s="20"/>
      <c r="N154" s="20"/>
      <c r="O154" s="20"/>
      <c r="P154" s="20"/>
      <c r="Q154" s="20"/>
      <c r="R154" s="20"/>
      <c r="S154" s="20"/>
      <c r="T154" s="20"/>
      <c r="U154" s="20"/>
      <c r="V154" s="20"/>
      <c r="W154" s="20"/>
      <c r="X154" s="20"/>
      <c r="Y154" s="20"/>
      <c r="Z154" s="20"/>
    </row>
    <row r="155">
      <c r="A155" s="25">
        <v>1.0</v>
      </c>
      <c r="B155" s="25">
        <v>15163.0</v>
      </c>
      <c r="C155" s="20" t="s">
        <v>24728</v>
      </c>
      <c r="D155" s="20" t="s">
        <v>24639</v>
      </c>
      <c r="E155" s="20" t="s">
        <v>24728</v>
      </c>
      <c r="F155" s="20"/>
      <c r="G155" s="20"/>
      <c r="H155" s="20"/>
      <c r="I155" s="20"/>
      <c r="J155" s="20"/>
      <c r="K155" s="20"/>
      <c r="L155" s="20"/>
      <c r="M155" s="20"/>
      <c r="N155" s="20"/>
      <c r="O155" s="20"/>
      <c r="P155" s="20"/>
      <c r="Q155" s="20"/>
      <c r="R155" s="20"/>
      <c r="S155" s="20"/>
      <c r="T155" s="20"/>
      <c r="U155" s="20"/>
      <c r="V155" s="20"/>
      <c r="W155" s="20"/>
      <c r="X155" s="20"/>
      <c r="Y155" s="20"/>
      <c r="Z155" s="20"/>
    </row>
    <row r="156">
      <c r="A156" s="25">
        <v>1.0</v>
      </c>
      <c r="B156" s="25">
        <v>15164.0</v>
      </c>
      <c r="C156" s="20" t="s">
        <v>24733</v>
      </c>
      <c r="D156" s="20" t="s">
        <v>24639</v>
      </c>
      <c r="E156" s="20" t="s">
        <v>24733</v>
      </c>
      <c r="F156" s="20"/>
      <c r="G156" s="20"/>
      <c r="H156" s="20"/>
      <c r="I156" s="20"/>
      <c r="J156" s="20"/>
      <c r="K156" s="20"/>
      <c r="L156" s="20"/>
      <c r="M156" s="20"/>
      <c r="N156" s="20"/>
      <c r="O156" s="20"/>
      <c r="P156" s="20"/>
      <c r="Q156" s="20"/>
      <c r="R156" s="20"/>
      <c r="S156" s="20"/>
      <c r="T156" s="20"/>
      <c r="U156" s="20"/>
      <c r="V156" s="20"/>
      <c r="W156" s="20"/>
      <c r="X156" s="20"/>
      <c r="Y156" s="20"/>
      <c r="Z156" s="20"/>
    </row>
    <row r="157">
      <c r="A157" s="25">
        <v>1.0</v>
      </c>
      <c r="B157" s="25">
        <v>15171.0</v>
      </c>
      <c r="C157" s="20" t="s">
        <v>24738</v>
      </c>
      <c r="D157" s="20" t="s">
        <v>24739</v>
      </c>
      <c r="E157" s="20" t="s">
        <v>24738</v>
      </c>
      <c r="F157" s="20"/>
      <c r="G157" s="20"/>
      <c r="H157" s="20"/>
      <c r="I157" s="20"/>
      <c r="J157" s="20"/>
      <c r="K157" s="20"/>
      <c r="L157" s="20"/>
      <c r="M157" s="20"/>
      <c r="N157" s="20"/>
      <c r="O157" s="20"/>
      <c r="P157" s="20"/>
      <c r="Q157" s="20"/>
      <c r="R157" s="20"/>
      <c r="S157" s="20"/>
      <c r="T157" s="20"/>
      <c r="U157" s="20"/>
      <c r="V157" s="20"/>
      <c r="W157" s="20"/>
      <c r="X157" s="20"/>
      <c r="Y157" s="20"/>
      <c r="Z157" s="20"/>
    </row>
    <row r="158">
      <c r="A158" s="25">
        <v>1.0</v>
      </c>
      <c r="B158" s="25">
        <v>15171.0</v>
      </c>
      <c r="C158" s="20" t="s">
        <v>24738</v>
      </c>
      <c r="D158" s="20" t="s">
        <v>24625</v>
      </c>
      <c r="E158" s="20" t="s">
        <v>24738</v>
      </c>
      <c r="F158" s="20"/>
      <c r="G158" s="20"/>
      <c r="H158" s="20"/>
      <c r="I158" s="20"/>
      <c r="J158" s="20"/>
      <c r="K158" s="20"/>
      <c r="L158" s="20"/>
      <c r="M158" s="20"/>
      <c r="N158" s="20"/>
      <c r="O158" s="20"/>
      <c r="P158" s="20"/>
      <c r="Q158" s="20"/>
      <c r="R158" s="20"/>
      <c r="S158" s="20"/>
      <c r="T158" s="20"/>
      <c r="U158" s="20"/>
      <c r="V158" s="20"/>
      <c r="W158" s="20"/>
      <c r="X158" s="20"/>
      <c r="Y158" s="20"/>
      <c r="Z158" s="20"/>
    </row>
    <row r="159">
      <c r="A159" s="25">
        <v>1.0</v>
      </c>
      <c r="B159" s="25">
        <v>15171.0</v>
      </c>
      <c r="C159" s="20" t="s">
        <v>24738</v>
      </c>
      <c r="D159" s="20" t="s">
        <v>24744</v>
      </c>
      <c r="E159" s="20" t="s">
        <v>24738</v>
      </c>
      <c r="F159" s="20"/>
      <c r="G159" s="20"/>
      <c r="H159" s="20"/>
      <c r="I159" s="20"/>
      <c r="J159" s="20"/>
      <c r="K159" s="20"/>
      <c r="L159" s="20"/>
      <c r="M159" s="20"/>
      <c r="N159" s="20"/>
      <c r="O159" s="20"/>
      <c r="P159" s="20"/>
      <c r="Q159" s="20"/>
      <c r="R159" s="20"/>
      <c r="S159" s="20"/>
      <c r="T159" s="20"/>
      <c r="U159" s="20"/>
      <c r="V159" s="20"/>
      <c r="W159" s="20"/>
      <c r="X159" s="20"/>
      <c r="Y159" s="20"/>
      <c r="Z159" s="20"/>
    </row>
    <row r="160">
      <c r="A160" s="25">
        <v>1.0</v>
      </c>
      <c r="B160" s="25">
        <v>15172.0</v>
      </c>
      <c r="C160" s="20" t="s">
        <v>24748</v>
      </c>
      <c r="D160" s="20" t="s">
        <v>24744</v>
      </c>
      <c r="E160" s="20" t="s">
        <v>24748</v>
      </c>
      <c r="F160" s="20"/>
      <c r="G160" s="20"/>
      <c r="H160" s="20"/>
      <c r="I160" s="20"/>
      <c r="J160" s="20"/>
      <c r="K160" s="20"/>
      <c r="L160" s="20"/>
      <c r="M160" s="20"/>
      <c r="N160" s="20"/>
      <c r="O160" s="20"/>
      <c r="P160" s="20"/>
      <c r="Q160" s="20"/>
      <c r="R160" s="20"/>
      <c r="S160" s="20"/>
      <c r="T160" s="20"/>
      <c r="U160" s="20"/>
      <c r="V160" s="20"/>
      <c r="W160" s="20"/>
      <c r="X160" s="20"/>
      <c r="Y160" s="20"/>
      <c r="Z160" s="20"/>
    </row>
    <row r="161">
      <c r="A161" s="25">
        <v>1.0</v>
      </c>
      <c r="B161" s="25">
        <v>15181.0</v>
      </c>
      <c r="C161" s="20" t="s">
        <v>24751</v>
      </c>
      <c r="D161" s="20" t="s">
        <v>24753</v>
      </c>
      <c r="E161" s="20" t="s">
        <v>24751</v>
      </c>
      <c r="F161" s="20"/>
      <c r="G161" s="20"/>
      <c r="H161" s="20"/>
      <c r="I161" s="20"/>
      <c r="J161" s="20"/>
      <c r="K161" s="20"/>
      <c r="L161" s="20"/>
      <c r="M161" s="20"/>
      <c r="N161" s="20"/>
      <c r="O161" s="20"/>
      <c r="P161" s="20"/>
      <c r="Q161" s="20"/>
      <c r="R161" s="20"/>
      <c r="S161" s="20"/>
      <c r="T161" s="20"/>
      <c r="U161" s="20"/>
      <c r="V161" s="20"/>
      <c r="W161" s="20"/>
      <c r="X161" s="20"/>
      <c r="Y161" s="20"/>
      <c r="Z161" s="20"/>
    </row>
    <row r="162">
      <c r="A162" s="25">
        <v>1.0</v>
      </c>
      <c r="B162" s="25">
        <v>15191.0</v>
      </c>
      <c r="C162" s="20" t="s">
        <v>24755</v>
      </c>
      <c r="D162" s="20" t="s">
        <v>24756</v>
      </c>
      <c r="E162" s="20" t="s">
        <v>24755</v>
      </c>
      <c r="F162" s="20"/>
      <c r="G162" s="20"/>
      <c r="H162" s="20"/>
      <c r="I162" s="20"/>
      <c r="J162" s="20"/>
      <c r="K162" s="20"/>
      <c r="L162" s="20"/>
      <c r="M162" s="20"/>
      <c r="N162" s="20"/>
      <c r="O162" s="20"/>
      <c r="P162" s="20"/>
      <c r="Q162" s="20"/>
      <c r="R162" s="20"/>
      <c r="S162" s="20"/>
      <c r="T162" s="20"/>
      <c r="U162" s="20"/>
      <c r="V162" s="20"/>
      <c r="W162" s="20"/>
      <c r="X162" s="20"/>
      <c r="Y162" s="20"/>
      <c r="Z162" s="20"/>
    </row>
    <row r="163">
      <c r="A163" s="25">
        <v>1.0</v>
      </c>
      <c r="B163" s="25">
        <v>15201.0</v>
      </c>
      <c r="C163" s="20" t="s">
        <v>24759</v>
      </c>
      <c r="D163" s="20" t="s">
        <v>24760</v>
      </c>
      <c r="E163" s="20" t="s">
        <v>24759</v>
      </c>
      <c r="F163" s="20"/>
      <c r="G163" s="20"/>
      <c r="H163" s="20"/>
      <c r="I163" s="20"/>
      <c r="J163" s="20"/>
      <c r="K163" s="20"/>
      <c r="L163" s="20"/>
      <c r="M163" s="20"/>
      <c r="N163" s="20"/>
      <c r="O163" s="20"/>
      <c r="P163" s="20"/>
      <c r="Q163" s="20"/>
      <c r="R163" s="20"/>
      <c r="S163" s="20"/>
      <c r="T163" s="20"/>
      <c r="U163" s="20"/>
      <c r="V163" s="20"/>
      <c r="W163" s="20"/>
      <c r="X163" s="20"/>
      <c r="Y163" s="20"/>
      <c r="Z163" s="20"/>
    </row>
    <row r="164">
      <c r="A164" s="25">
        <v>1.0</v>
      </c>
      <c r="B164" s="25">
        <v>15211.0</v>
      </c>
      <c r="C164" s="20" t="s">
        <v>24763</v>
      </c>
      <c r="D164" s="20" t="s">
        <v>24764</v>
      </c>
      <c r="E164" s="20" t="s">
        <v>24763</v>
      </c>
      <c r="F164" s="20"/>
      <c r="G164" s="20"/>
      <c r="H164" s="20"/>
      <c r="I164" s="20"/>
      <c r="J164" s="20"/>
      <c r="K164" s="20"/>
      <c r="L164" s="20"/>
      <c r="M164" s="20"/>
      <c r="N164" s="20"/>
      <c r="O164" s="20"/>
      <c r="P164" s="20"/>
      <c r="Q164" s="20"/>
      <c r="R164" s="20"/>
      <c r="S164" s="20"/>
      <c r="T164" s="20"/>
      <c r="U164" s="20"/>
      <c r="V164" s="20"/>
      <c r="W164" s="20"/>
      <c r="X164" s="20"/>
      <c r="Y164" s="20"/>
      <c r="Z164" s="20"/>
    </row>
    <row r="165">
      <c r="A165" s="25">
        <v>1.0</v>
      </c>
      <c r="B165" s="25">
        <v>15221.0</v>
      </c>
      <c r="C165" s="20" t="s">
        <v>24767</v>
      </c>
      <c r="D165" s="20" t="s">
        <v>24768</v>
      </c>
      <c r="E165" s="20" t="s">
        <v>24767</v>
      </c>
      <c r="F165" s="20"/>
      <c r="G165" s="20"/>
      <c r="H165" s="20"/>
      <c r="I165" s="20"/>
      <c r="J165" s="20"/>
      <c r="K165" s="20"/>
      <c r="L165" s="20"/>
      <c r="M165" s="20"/>
      <c r="N165" s="20"/>
      <c r="O165" s="20"/>
      <c r="P165" s="20"/>
      <c r="Q165" s="20"/>
      <c r="R165" s="20"/>
      <c r="S165" s="20"/>
      <c r="T165" s="20"/>
      <c r="U165" s="20"/>
      <c r="V165" s="20"/>
      <c r="W165" s="20"/>
      <c r="X165" s="20"/>
      <c r="Y165" s="20"/>
      <c r="Z165" s="20"/>
    </row>
    <row r="166">
      <c r="A166" s="25">
        <v>1.0</v>
      </c>
      <c r="B166" s="25">
        <v>15231.0</v>
      </c>
      <c r="C166" s="20" t="s">
        <v>24771</v>
      </c>
      <c r="D166" s="20" t="s">
        <v>24772</v>
      </c>
      <c r="E166" s="20" t="s">
        <v>24771</v>
      </c>
      <c r="F166" s="20"/>
      <c r="G166" s="20"/>
      <c r="H166" s="20"/>
      <c r="I166" s="20"/>
      <c r="J166" s="20"/>
      <c r="K166" s="20"/>
      <c r="L166" s="20"/>
      <c r="M166" s="20"/>
      <c r="N166" s="20"/>
      <c r="O166" s="20"/>
      <c r="P166" s="20"/>
      <c r="Q166" s="20"/>
      <c r="R166" s="20"/>
      <c r="S166" s="20"/>
      <c r="T166" s="20"/>
      <c r="U166" s="20"/>
      <c r="V166" s="20"/>
      <c r="W166" s="20"/>
      <c r="X166" s="20"/>
      <c r="Y166" s="20"/>
      <c r="Z166" s="20"/>
    </row>
    <row r="167">
      <c r="A167" s="25">
        <v>1.0</v>
      </c>
      <c r="B167" s="25">
        <v>15241.0</v>
      </c>
      <c r="C167" s="20" t="s">
        <v>24775</v>
      </c>
      <c r="D167" s="20" t="s">
        <v>24776</v>
      </c>
      <c r="E167" s="20" t="s">
        <v>24775</v>
      </c>
      <c r="F167" s="20"/>
      <c r="G167" s="20"/>
      <c r="H167" s="20"/>
      <c r="I167" s="20"/>
      <c r="J167" s="20"/>
      <c r="K167" s="20"/>
      <c r="L167" s="20"/>
      <c r="M167" s="20"/>
      <c r="N167" s="20"/>
      <c r="O167" s="20"/>
      <c r="P167" s="20"/>
      <c r="Q167" s="20"/>
      <c r="R167" s="20"/>
      <c r="S167" s="20"/>
      <c r="T167" s="20"/>
      <c r="U167" s="20"/>
      <c r="V167" s="20"/>
      <c r="W167" s="20"/>
      <c r="X167" s="20"/>
      <c r="Y167" s="20"/>
      <c r="Z167" s="20"/>
    </row>
    <row r="168">
      <c r="A168" s="25">
        <v>1.0</v>
      </c>
      <c r="B168" s="25">
        <v>15251.0</v>
      </c>
      <c r="C168" s="20" t="s">
        <v>24783</v>
      </c>
      <c r="D168" s="20" t="s">
        <v>24651</v>
      </c>
      <c r="E168" s="20" t="s">
        <v>24783</v>
      </c>
      <c r="F168" s="20"/>
      <c r="G168" s="20"/>
      <c r="H168" s="20"/>
      <c r="I168" s="20"/>
      <c r="J168" s="20"/>
      <c r="K168" s="20"/>
      <c r="L168" s="20"/>
      <c r="M168" s="20"/>
      <c r="N168" s="20"/>
      <c r="O168" s="20"/>
      <c r="P168" s="20"/>
      <c r="Q168" s="20"/>
      <c r="R168" s="20"/>
      <c r="S168" s="20"/>
      <c r="T168" s="20"/>
      <c r="U168" s="20"/>
      <c r="V168" s="20"/>
      <c r="W168" s="20"/>
      <c r="X168" s="20"/>
      <c r="Y168" s="20"/>
      <c r="Z168" s="20"/>
    </row>
    <row r="169">
      <c r="A169" s="25">
        <v>1.0</v>
      </c>
      <c r="B169" s="25">
        <v>15261.0</v>
      </c>
      <c r="C169" s="20" t="s">
        <v>24786</v>
      </c>
      <c r="D169" s="20" t="s">
        <v>24787</v>
      </c>
      <c r="E169" s="20" t="s">
        <v>24786</v>
      </c>
      <c r="F169" s="20"/>
      <c r="G169" s="20"/>
      <c r="H169" s="20"/>
      <c r="I169" s="20"/>
      <c r="J169" s="20"/>
      <c r="K169" s="20"/>
      <c r="L169" s="20"/>
      <c r="M169" s="20"/>
      <c r="N169" s="20"/>
      <c r="O169" s="20"/>
      <c r="P169" s="20"/>
      <c r="Q169" s="20"/>
      <c r="R169" s="20"/>
      <c r="S169" s="20"/>
      <c r="T169" s="20"/>
      <c r="U169" s="20"/>
      <c r="V169" s="20"/>
      <c r="W169" s="20"/>
      <c r="X169" s="20"/>
      <c r="Y169" s="20"/>
      <c r="Z169" s="20"/>
    </row>
    <row r="170">
      <c r="A170" s="25">
        <v>1.0</v>
      </c>
      <c r="B170" s="25">
        <v>15272.0</v>
      </c>
      <c r="C170" s="20" t="s">
        <v>24790</v>
      </c>
      <c r="D170" s="20" t="s">
        <v>24791</v>
      </c>
      <c r="E170" s="20" t="s">
        <v>24790</v>
      </c>
      <c r="F170" s="20"/>
      <c r="G170" s="20"/>
      <c r="H170" s="20"/>
      <c r="I170" s="20"/>
      <c r="J170" s="20"/>
      <c r="K170" s="20"/>
      <c r="L170" s="20"/>
      <c r="M170" s="20"/>
      <c r="N170" s="20"/>
      <c r="O170" s="20"/>
      <c r="P170" s="20"/>
      <c r="Q170" s="20"/>
      <c r="R170" s="20"/>
      <c r="S170" s="20"/>
      <c r="T170" s="20"/>
      <c r="U170" s="20"/>
      <c r="V170" s="20"/>
      <c r="W170" s="20"/>
      <c r="X170" s="20"/>
      <c r="Y170" s="20"/>
      <c r="Z170" s="20"/>
    </row>
    <row r="171">
      <c r="A171" s="25">
        <v>1.0</v>
      </c>
      <c r="B171" s="25">
        <v>15272.0</v>
      </c>
      <c r="C171" s="20" t="s">
        <v>24790</v>
      </c>
      <c r="D171" s="20" t="s">
        <v>24794</v>
      </c>
      <c r="E171" s="20" t="s">
        <v>24790</v>
      </c>
      <c r="F171" s="20"/>
      <c r="G171" s="20"/>
      <c r="H171" s="20"/>
      <c r="I171" s="20"/>
      <c r="J171" s="20"/>
      <c r="K171" s="20"/>
      <c r="L171" s="20"/>
      <c r="M171" s="20"/>
      <c r="N171" s="20"/>
      <c r="O171" s="20"/>
      <c r="P171" s="20"/>
      <c r="Q171" s="20"/>
      <c r="R171" s="20"/>
      <c r="S171" s="20"/>
      <c r="T171" s="20"/>
      <c r="U171" s="20"/>
      <c r="V171" s="20"/>
      <c r="W171" s="20"/>
      <c r="X171" s="20"/>
      <c r="Y171" s="20"/>
      <c r="Z171" s="20"/>
    </row>
    <row r="172">
      <c r="A172" s="25">
        <v>1.0</v>
      </c>
      <c r="B172" s="25">
        <v>15273.0</v>
      </c>
      <c r="C172" s="20" t="s">
        <v>24797</v>
      </c>
      <c r="D172" s="20" t="s">
        <v>24798</v>
      </c>
      <c r="E172" s="20" t="s">
        <v>24797</v>
      </c>
      <c r="F172" s="20"/>
      <c r="G172" s="20"/>
      <c r="H172" s="20"/>
      <c r="I172" s="20"/>
      <c r="J172" s="20"/>
      <c r="K172" s="20"/>
      <c r="L172" s="20"/>
      <c r="M172" s="20"/>
      <c r="N172" s="20"/>
      <c r="O172" s="20"/>
      <c r="P172" s="20"/>
      <c r="Q172" s="20"/>
      <c r="R172" s="20"/>
      <c r="S172" s="20"/>
      <c r="T172" s="20"/>
      <c r="U172" s="20"/>
      <c r="V172" s="20"/>
      <c r="W172" s="20"/>
      <c r="X172" s="20"/>
      <c r="Y172" s="20"/>
      <c r="Z172" s="20"/>
    </row>
    <row r="173">
      <c r="A173" s="25">
        <v>1.0</v>
      </c>
      <c r="B173" s="25">
        <v>15273.0</v>
      </c>
      <c r="C173" s="20" t="s">
        <v>24797</v>
      </c>
      <c r="D173" s="20" t="s">
        <v>24794</v>
      </c>
      <c r="E173" s="20" t="s">
        <v>24797</v>
      </c>
      <c r="F173" s="20"/>
      <c r="G173" s="20"/>
      <c r="H173" s="20"/>
      <c r="I173" s="20"/>
      <c r="J173" s="20"/>
      <c r="K173" s="20"/>
      <c r="L173" s="20"/>
      <c r="M173" s="20"/>
      <c r="N173" s="20"/>
      <c r="O173" s="20"/>
      <c r="P173" s="20"/>
      <c r="Q173" s="20"/>
      <c r="R173" s="20"/>
      <c r="S173" s="20"/>
      <c r="T173" s="20"/>
      <c r="U173" s="20"/>
      <c r="V173" s="20"/>
      <c r="W173" s="20"/>
      <c r="X173" s="20"/>
      <c r="Y173" s="20"/>
      <c r="Z173" s="20"/>
    </row>
    <row r="174">
      <c r="A174" s="25">
        <v>1.0</v>
      </c>
      <c r="B174" s="25">
        <v>15281.0</v>
      </c>
      <c r="C174" s="20" t="s">
        <v>24803</v>
      </c>
      <c r="D174" s="20" t="s">
        <v>24804</v>
      </c>
      <c r="E174" s="20" t="s">
        <v>24803</v>
      </c>
      <c r="F174" s="20"/>
      <c r="G174" s="20"/>
      <c r="H174" s="20"/>
      <c r="I174" s="20"/>
      <c r="J174" s="20"/>
      <c r="K174" s="20"/>
      <c r="L174" s="20"/>
      <c r="M174" s="20"/>
      <c r="N174" s="20"/>
      <c r="O174" s="20"/>
      <c r="P174" s="20"/>
      <c r="Q174" s="20"/>
      <c r="R174" s="20"/>
      <c r="S174" s="20"/>
      <c r="T174" s="20"/>
      <c r="U174" s="20"/>
      <c r="V174" s="20"/>
      <c r="W174" s="20"/>
      <c r="X174" s="20"/>
      <c r="Y174" s="20"/>
      <c r="Z174" s="20"/>
    </row>
    <row r="175">
      <c r="A175" s="25">
        <v>1.0</v>
      </c>
      <c r="B175" s="25">
        <v>15611.0</v>
      </c>
      <c r="C175" s="20" t="s">
        <v>24807</v>
      </c>
      <c r="D175" s="20" t="s">
        <v>24808</v>
      </c>
      <c r="E175" s="20" t="s">
        <v>24807</v>
      </c>
      <c r="F175" s="20"/>
      <c r="G175" s="20"/>
      <c r="H175" s="20"/>
      <c r="I175" s="20"/>
      <c r="J175" s="20"/>
      <c r="K175" s="20"/>
      <c r="L175" s="20"/>
      <c r="M175" s="20"/>
      <c r="N175" s="20"/>
      <c r="O175" s="20"/>
      <c r="P175" s="20"/>
      <c r="Q175" s="20"/>
      <c r="R175" s="20"/>
      <c r="S175" s="20"/>
      <c r="T175" s="20"/>
      <c r="U175" s="20"/>
      <c r="V175" s="20"/>
      <c r="W175" s="20"/>
      <c r="X175" s="20"/>
      <c r="Y175" s="20"/>
      <c r="Z175" s="20"/>
    </row>
    <row r="176">
      <c r="A176" s="25">
        <v>1.0</v>
      </c>
      <c r="B176" s="25">
        <v>15611.0</v>
      </c>
      <c r="C176" s="20" t="s">
        <v>24807</v>
      </c>
      <c r="D176" s="20" t="s">
        <v>24634</v>
      </c>
      <c r="E176" s="20" t="s">
        <v>24807</v>
      </c>
      <c r="F176" s="20"/>
      <c r="G176" s="20"/>
      <c r="H176" s="20"/>
      <c r="I176" s="20"/>
      <c r="J176" s="20"/>
      <c r="K176" s="20"/>
      <c r="L176" s="20"/>
      <c r="M176" s="20"/>
      <c r="N176" s="20"/>
      <c r="O176" s="20"/>
      <c r="P176" s="20"/>
      <c r="Q176" s="20"/>
      <c r="R176" s="20"/>
      <c r="S176" s="20"/>
      <c r="T176" s="20"/>
      <c r="U176" s="20"/>
      <c r="V176" s="20"/>
      <c r="W176" s="20"/>
      <c r="X176" s="20"/>
      <c r="Y176" s="20"/>
      <c r="Z176" s="20"/>
    </row>
    <row r="177">
      <c r="A177" s="25">
        <v>1.0</v>
      </c>
      <c r="B177" s="25">
        <v>15612.0</v>
      </c>
      <c r="C177" s="20" t="s">
        <v>24813</v>
      </c>
      <c r="D177" s="20" t="s">
        <v>24634</v>
      </c>
      <c r="E177" s="20" t="s">
        <v>24813</v>
      </c>
      <c r="F177" s="20"/>
      <c r="G177" s="20"/>
      <c r="H177" s="20"/>
      <c r="I177" s="20"/>
      <c r="J177" s="20"/>
      <c r="K177" s="20"/>
      <c r="L177" s="20"/>
      <c r="M177" s="20"/>
      <c r="N177" s="20"/>
      <c r="O177" s="20"/>
      <c r="P177" s="20"/>
      <c r="Q177" s="20"/>
      <c r="R177" s="20"/>
      <c r="S177" s="20"/>
      <c r="T177" s="20"/>
      <c r="U177" s="20"/>
      <c r="V177" s="20"/>
      <c r="W177" s="20"/>
      <c r="X177" s="20"/>
      <c r="Y177" s="20"/>
      <c r="Z177" s="20"/>
    </row>
    <row r="178">
      <c r="A178" s="25">
        <v>1.0</v>
      </c>
      <c r="B178" s="25">
        <v>15621.0</v>
      </c>
      <c r="C178" s="20" t="s">
        <v>24817</v>
      </c>
      <c r="D178" s="20" t="s">
        <v>24818</v>
      </c>
      <c r="E178" s="20" t="s">
        <v>24817</v>
      </c>
      <c r="F178" s="20"/>
      <c r="G178" s="20"/>
      <c r="H178" s="20"/>
      <c r="I178" s="20"/>
      <c r="J178" s="20"/>
      <c r="K178" s="20"/>
      <c r="L178" s="20"/>
      <c r="M178" s="20"/>
      <c r="N178" s="20"/>
      <c r="O178" s="20"/>
      <c r="P178" s="20"/>
      <c r="Q178" s="20"/>
      <c r="R178" s="20"/>
      <c r="S178" s="20"/>
      <c r="T178" s="20"/>
      <c r="U178" s="20"/>
      <c r="V178" s="20"/>
      <c r="W178" s="20"/>
      <c r="X178" s="20"/>
      <c r="Y178" s="20"/>
      <c r="Z178" s="20"/>
    </row>
    <row r="179">
      <c r="A179" s="25">
        <v>1.0</v>
      </c>
      <c r="B179" s="25">
        <v>15631.0</v>
      </c>
      <c r="C179" s="20" t="s">
        <v>24822</v>
      </c>
      <c r="D179" s="20" t="s">
        <v>24824</v>
      </c>
      <c r="E179" s="20" t="s">
        <v>24822</v>
      </c>
      <c r="F179" s="20"/>
      <c r="G179" s="20"/>
      <c r="H179" s="20"/>
      <c r="I179" s="20"/>
      <c r="J179" s="20"/>
      <c r="K179" s="20"/>
      <c r="L179" s="20"/>
      <c r="M179" s="20"/>
      <c r="N179" s="20"/>
      <c r="O179" s="20"/>
      <c r="P179" s="20"/>
      <c r="Q179" s="20"/>
      <c r="R179" s="20"/>
      <c r="S179" s="20"/>
      <c r="T179" s="20"/>
      <c r="U179" s="20"/>
      <c r="V179" s="20"/>
      <c r="W179" s="20"/>
      <c r="X179" s="20"/>
      <c r="Y179" s="20"/>
      <c r="Z179" s="20"/>
    </row>
    <row r="180">
      <c r="A180" s="25">
        <v>1.0</v>
      </c>
      <c r="B180" s="25">
        <v>15641.0</v>
      </c>
      <c r="C180" s="20" t="s">
        <v>24827</v>
      </c>
      <c r="D180" s="20" t="s">
        <v>24829</v>
      </c>
      <c r="E180" s="20" t="s">
        <v>24827</v>
      </c>
      <c r="F180" s="20"/>
      <c r="G180" s="20"/>
      <c r="H180" s="20"/>
      <c r="I180" s="20"/>
      <c r="J180" s="20"/>
      <c r="K180" s="20"/>
      <c r="L180" s="20"/>
      <c r="M180" s="20"/>
      <c r="N180" s="20"/>
      <c r="O180" s="20"/>
      <c r="P180" s="20"/>
      <c r="Q180" s="20"/>
      <c r="R180" s="20"/>
      <c r="S180" s="20"/>
      <c r="T180" s="20"/>
      <c r="U180" s="20"/>
      <c r="V180" s="20"/>
      <c r="W180" s="20"/>
      <c r="X180" s="20"/>
      <c r="Y180" s="20"/>
      <c r="Z180" s="20"/>
    </row>
    <row r="181">
      <c r="A181" s="25">
        <v>1.0</v>
      </c>
      <c r="B181" s="25">
        <v>15651.0</v>
      </c>
      <c r="C181" s="20" t="s">
        <v>24833</v>
      </c>
      <c r="D181" s="20" t="s">
        <v>24834</v>
      </c>
      <c r="E181" s="20" t="s">
        <v>24833</v>
      </c>
      <c r="F181" s="20"/>
      <c r="G181" s="20"/>
      <c r="H181" s="20"/>
      <c r="I181" s="20"/>
      <c r="J181" s="20"/>
      <c r="K181" s="20"/>
      <c r="L181" s="20"/>
      <c r="M181" s="20"/>
      <c r="N181" s="20"/>
      <c r="O181" s="20"/>
      <c r="P181" s="20"/>
      <c r="Q181" s="20"/>
      <c r="R181" s="20"/>
      <c r="S181" s="20"/>
      <c r="T181" s="20"/>
      <c r="U181" s="20"/>
      <c r="V181" s="20"/>
      <c r="W181" s="20"/>
      <c r="X181" s="20"/>
      <c r="Y181" s="20"/>
      <c r="Z181" s="20"/>
    </row>
    <row r="182">
      <c r="A182" s="25">
        <v>1.0</v>
      </c>
      <c r="B182" s="25">
        <v>15661.0</v>
      </c>
      <c r="C182" s="20" t="s">
        <v>24837</v>
      </c>
      <c r="D182" s="20" t="s">
        <v>24838</v>
      </c>
      <c r="E182" s="20" t="s">
        <v>24837</v>
      </c>
      <c r="F182" s="20"/>
      <c r="G182" s="20"/>
      <c r="H182" s="20"/>
      <c r="I182" s="20"/>
      <c r="J182" s="20"/>
      <c r="K182" s="20"/>
      <c r="L182" s="20"/>
      <c r="M182" s="20"/>
      <c r="N182" s="20"/>
      <c r="O182" s="20"/>
      <c r="P182" s="20"/>
      <c r="Q182" s="20"/>
      <c r="R182" s="20"/>
      <c r="S182" s="20"/>
      <c r="T182" s="20"/>
      <c r="U182" s="20"/>
      <c r="V182" s="20"/>
      <c r="W182" s="20"/>
      <c r="X182" s="20"/>
      <c r="Y182" s="20"/>
      <c r="Z182" s="20"/>
    </row>
    <row r="183">
      <c r="A183" s="25">
        <v>1.0</v>
      </c>
      <c r="B183" s="25">
        <v>15671.0</v>
      </c>
      <c r="C183" s="20" t="s">
        <v>24840</v>
      </c>
      <c r="D183" s="20" t="s">
        <v>24841</v>
      </c>
      <c r="E183" s="20" t="s">
        <v>24840</v>
      </c>
      <c r="F183" s="20"/>
      <c r="G183" s="20"/>
      <c r="H183" s="20"/>
      <c r="I183" s="20"/>
      <c r="J183" s="20"/>
      <c r="K183" s="20"/>
      <c r="L183" s="20"/>
      <c r="M183" s="20"/>
      <c r="N183" s="20"/>
      <c r="O183" s="20"/>
      <c r="P183" s="20"/>
      <c r="Q183" s="20"/>
      <c r="R183" s="20"/>
      <c r="S183" s="20"/>
      <c r="T183" s="20"/>
      <c r="U183" s="20"/>
      <c r="V183" s="20"/>
      <c r="W183" s="20"/>
      <c r="X183" s="20"/>
      <c r="Y183" s="20"/>
      <c r="Z183" s="20"/>
    </row>
    <row r="184">
      <c r="A184" s="25">
        <v>1.0</v>
      </c>
      <c r="B184" s="25">
        <v>15681.0</v>
      </c>
      <c r="C184" s="20" t="s">
        <v>24844</v>
      </c>
      <c r="D184" s="20" t="s">
        <v>24847</v>
      </c>
      <c r="E184" s="20" t="s">
        <v>24844</v>
      </c>
      <c r="F184" s="20"/>
      <c r="G184" s="20"/>
      <c r="H184" s="20"/>
      <c r="I184" s="20"/>
      <c r="J184" s="20"/>
      <c r="K184" s="20"/>
      <c r="L184" s="20"/>
      <c r="M184" s="20"/>
      <c r="N184" s="20"/>
      <c r="O184" s="20"/>
      <c r="P184" s="20"/>
      <c r="Q184" s="20"/>
      <c r="R184" s="20"/>
      <c r="S184" s="20"/>
      <c r="T184" s="20"/>
      <c r="U184" s="20"/>
      <c r="V184" s="20"/>
      <c r="W184" s="20"/>
      <c r="X184" s="20"/>
      <c r="Y184" s="20"/>
      <c r="Z184" s="20"/>
    </row>
    <row r="185">
      <c r="A185" s="25">
        <v>1.0</v>
      </c>
      <c r="B185" s="25">
        <v>15691.0</v>
      </c>
      <c r="C185" s="20" t="s">
        <v>24850</v>
      </c>
      <c r="D185" s="20" t="s">
        <v>24851</v>
      </c>
      <c r="E185" s="20" t="s">
        <v>24850</v>
      </c>
      <c r="F185" s="20"/>
      <c r="G185" s="20"/>
      <c r="H185" s="20"/>
      <c r="I185" s="20"/>
      <c r="J185" s="20"/>
      <c r="K185" s="20"/>
      <c r="L185" s="20"/>
      <c r="M185" s="20"/>
      <c r="N185" s="20"/>
      <c r="O185" s="20"/>
      <c r="P185" s="20"/>
      <c r="Q185" s="20"/>
      <c r="R185" s="20"/>
      <c r="S185" s="20"/>
      <c r="T185" s="20"/>
      <c r="U185" s="20"/>
      <c r="V185" s="20"/>
      <c r="W185" s="20"/>
      <c r="X185" s="20"/>
      <c r="Y185" s="20"/>
      <c r="Z185" s="20"/>
    </row>
    <row r="186">
      <c r="A186" s="25">
        <v>1.0</v>
      </c>
      <c r="B186" s="25">
        <v>15701.0</v>
      </c>
      <c r="C186" s="20" t="s">
        <v>24856</v>
      </c>
      <c r="D186" s="20" t="s">
        <v>24857</v>
      </c>
      <c r="E186" s="20" t="s">
        <v>24856</v>
      </c>
      <c r="F186" s="20"/>
      <c r="G186" s="20"/>
      <c r="H186" s="20"/>
      <c r="I186" s="20"/>
      <c r="J186" s="20"/>
      <c r="K186" s="20"/>
      <c r="L186" s="20"/>
      <c r="M186" s="20"/>
      <c r="N186" s="20"/>
      <c r="O186" s="20"/>
      <c r="P186" s="20"/>
      <c r="Q186" s="20"/>
      <c r="R186" s="20"/>
      <c r="S186" s="20"/>
      <c r="T186" s="20"/>
      <c r="U186" s="20"/>
      <c r="V186" s="20"/>
      <c r="W186" s="20"/>
      <c r="X186" s="20"/>
      <c r="Y186" s="20"/>
      <c r="Z186" s="20"/>
    </row>
    <row r="187">
      <c r="A187" s="25">
        <v>1.0</v>
      </c>
      <c r="B187" s="25">
        <v>15711.0</v>
      </c>
      <c r="C187" s="20" t="s">
        <v>24860</v>
      </c>
      <c r="D187" s="20" t="s">
        <v>24862</v>
      </c>
      <c r="E187" s="20" t="s">
        <v>24860</v>
      </c>
      <c r="F187" s="20"/>
      <c r="G187" s="20"/>
      <c r="H187" s="20"/>
      <c r="I187" s="20"/>
      <c r="J187" s="20"/>
      <c r="K187" s="20"/>
      <c r="L187" s="20"/>
      <c r="M187" s="20"/>
      <c r="N187" s="20"/>
      <c r="O187" s="20"/>
      <c r="P187" s="20"/>
      <c r="Q187" s="20"/>
      <c r="R187" s="20"/>
      <c r="S187" s="20"/>
      <c r="T187" s="20"/>
      <c r="U187" s="20"/>
      <c r="V187" s="20"/>
      <c r="W187" s="20"/>
      <c r="X187" s="20"/>
      <c r="Y187" s="20"/>
      <c r="Z187" s="20"/>
    </row>
    <row r="188">
      <c r="A188" s="25">
        <v>1.0</v>
      </c>
      <c r="B188" s="25">
        <v>15721.0</v>
      </c>
      <c r="C188" s="20" t="s">
        <v>24867</v>
      </c>
      <c r="D188" s="20" t="s">
        <v>24869</v>
      </c>
      <c r="E188" s="20" t="s">
        <v>24867</v>
      </c>
      <c r="F188" s="20"/>
      <c r="G188" s="20"/>
      <c r="H188" s="20"/>
      <c r="I188" s="20"/>
      <c r="J188" s="20"/>
      <c r="K188" s="20"/>
      <c r="L188" s="20"/>
      <c r="M188" s="20"/>
      <c r="N188" s="20"/>
      <c r="O188" s="20"/>
      <c r="P188" s="20"/>
      <c r="Q188" s="20"/>
      <c r="R188" s="20"/>
      <c r="S188" s="20"/>
      <c r="T188" s="20"/>
      <c r="U188" s="20"/>
      <c r="V188" s="20"/>
      <c r="W188" s="20"/>
      <c r="X188" s="20"/>
      <c r="Y188" s="20"/>
      <c r="Z188" s="20"/>
    </row>
    <row r="189">
      <c r="A189" s="25">
        <v>1.0</v>
      </c>
      <c r="B189" s="25">
        <v>15731.0</v>
      </c>
      <c r="C189" s="20" t="s">
        <v>24872</v>
      </c>
      <c r="D189" s="20" t="s">
        <v>24725</v>
      </c>
      <c r="E189" s="20" t="s">
        <v>24872</v>
      </c>
      <c r="F189" s="20"/>
      <c r="G189" s="20"/>
      <c r="H189" s="20"/>
      <c r="I189" s="20"/>
      <c r="J189" s="20"/>
      <c r="K189" s="20"/>
      <c r="L189" s="20"/>
      <c r="M189" s="20"/>
      <c r="N189" s="20"/>
      <c r="O189" s="20"/>
      <c r="P189" s="20"/>
      <c r="Q189" s="20"/>
      <c r="R189" s="20"/>
      <c r="S189" s="20"/>
      <c r="T189" s="20"/>
      <c r="U189" s="20"/>
      <c r="V189" s="20"/>
      <c r="W189" s="20"/>
      <c r="X189" s="20"/>
      <c r="Y189" s="20"/>
      <c r="Z189" s="20"/>
    </row>
    <row r="190">
      <c r="A190" s="25">
        <v>1.0</v>
      </c>
      <c r="B190" s="25">
        <v>15741.0</v>
      </c>
      <c r="C190" s="20" t="s">
        <v>24875</v>
      </c>
      <c r="D190" s="20" t="s">
        <v>24639</v>
      </c>
      <c r="E190" s="20" t="s">
        <v>24875</v>
      </c>
      <c r="F190" s="20"/>
      <c r="G190" s="20"/>
      <c r="H190" s="20"/>
      <c r="I190" s="20"/>
      <c r="J190" s="20"/>
      <c r="K190" s="20"/>
      <c r="L190" s="20"/>
      <c r="M190" s="20"/>
      <c r="N190" s="20"/>
      <c r="O190" s="20"/>
      <c r="P190" s="20"/>
      <c r="Q190" s="20"/>
      <c r="R190" s="20"/>
      <c r="S190" s="20"/>
      <c r="T190" s="20"/>
      <c r="U190" s="20"/>
      <c r="V190" s="20"/>
      <c r="W190" s="20"/>
      <c r="X190" s="20"/>
      <c r="Y190" s="20"/>
      <c r="Z190" s="20"/>
    </row>
    <row r="191">
      <c r="A191" s="25">
        <v>1.0</v>
      </c>
      <c r="B191" s="25">
        <v>15751.0</v>
      </c>
      <c r="C191" s="20" t="s">
        <v>24878</v>
      </c>
      <c r="D191" s="20" t="s">
        <v>24744</v>
      </c>
      <c r="E191" s="20" t="s">
        <v>24878</v>
      </c>
      <c r="F191" s="20"/>
      <c r="G191" s="20"/>
      <c r="H191" s="20"/>
      <c r="I191" s="20"/>
      <c r="J191" s="20"/>
      <c r="K191" s="20"/>
      <c r="L191" s="20"/>
      <c r="M191" s="20"/>
      <c r="N191" s="20"/>
      <c r="O191" s="20"/>
      <c r="P191" s="20"/>
      <c r="Q191" s="20"/>
      <c r="R191" s="20"/>
      <c r="S191" s="20"/>
      <c r="T191" s="20"/>
      <c r="U191" s="20"/>
      <c r="V191" s="20"/>
      <c r="W191" s="20"/>
      <c r="X191" s="20"/>
      <c r="Y191" s="20"/>
      <c r="Z191" s="20"/>
    </row>
    <row r="192">
      <c r="A192" s="25">
        <v>1.0</v>
      </c>
      <c r="B192" s="25">
        <v>15761.0</v>
      </c>
      <c r="C192" s="20" t="s">
        <v>24881</v>
      </c>
      <c r="D192" s="20" t="s">
        <v>24753</v>
      </c>
      <c r="E192" s="20" t="s">
        <v>24881</v>
      </c>
      <c r="F192" s="20"/>
      <c r="G192" s="20"/>
      <c r="H192" s="20"/>
      <c r="I192" s="20"/>
      <c r="J192" s="20"/>
      <c r="K192" s="20"/>
      <c r="L192" s="20"/>
      <c r="M192" s="20"/>
      <c r="N192" s="20"/>
      <c r="O192" s="20"/>
      <c r="P192" s="20"/>
      <c r="Q192" s="20"/>
      <c r="R192" s="20"/>
      <c r="S192" s="20"/>
      <c r="T192" s="20"/>
      <c r="U192" s="20"/>
      <c r="V192" s="20"/>
      <c r="W192" s="20"/>
      <c r="X192" s="20"/>
      <c r="Y192" s="20"/>
      <c r="Z192" s="20"/>
    </row>
    <row r="193">
      <c r="A193" s="25">
        <v>1.0</v>
      </c>
      <c r="B193" s="25">
        <v>15761.0</v>
      </c>
      <c r="C193" s="20" t="s">
        <v>24881</v>
      </c>
      <c r="D193" s="20" t="s">
        <v>24756</v>
      </c>
      <c r="E193" s="20" t="s">
        <v>24881</v>
      </c>
      <c r="F193" s="20"/>
      <c r="G193" s="20"/>
      <c r="H193" s="20"/>
      <c r="I193" s="20"/>
      <c r="J193" s="20"/>
      <c r="K193" s="20"/>
      <c r="L193" s="20"/>
      <c r="M193" s="20"/>
      <c r="N193" s="20"/>
      <c r="O193" s="20"/>
      <c r="P193" s="20"/>
      <c r="Q193" s="20"/>
      <c r="R193" s="20"/>
      <c r="S193" s="20"/>
      <c r="T193" s="20"/>
      <c r="U193" s="20"/>
      <c r="V193" s="20"/>
      <c r="W193" s="20"/>
      <c r="X193" s="20"/>
      <c r="Y193" s="20"/>
      <c r="Z193" s="20"/>
    </row>
    <row r="194">
      <c r="A194" s="25">
        <v>1.0</v>
      </c>
      <c r="B194" s="25">
        <v>16014.0</v>
      </c>
      <c r="C194" s="20" t="s">
        <v>24885</v>
      </c>
      <c r="D194" s="20" t="s">
        <v>4148</v>
      </c>
      <c r="E194" s="20" t="s">
        <v>24885</v>
      </c>
      <c r="F194" s="20"/>
      <c r="G194" s="20"/>
      <c r="H194" s="20"/>
      <c r="I194" s="20"/>
      <c r="J194" s="20"/>
      <c r="K194" s="20"/>
      <c r="L194" s="20"/>
      <c r="M194" s="20"/>
      <c r="N194" s="20"/>
      <c r="O194" s="20"/>
      <c r="P194" s="20"/>
      <c r="Q194" s="20"/>
      <c r="R194" s="20"/>
      <c r="S194" s="20"/>
      <c r="T194" s="20"/>
      <c r="U194" s="20"/>
      <c r="V194" s="20"/>
      <c r="W194" s="20"/>
      <c r="X194" s="20"/>
      <c r="Y194" s="20"/>
      <c r="Z194" s="20"/>
    </row>
    <row r="195">
      <c r="A195" s="25">
        <v>1.0</v>
      </c>
      <c r="B195" s="25">
        <v>16022.0</v>
      </c>
      <c r="C195" s="20" t="s">
        <v>24886</v>
      </c>
      <c r="D195" s="20" t="s">
        <v>24887</v>
      </c>
      <c r="E195" s="20" t="s">
        <v>24886</v>
      </c>
      <c r="F195" s="20"/>
      <c r="G195" s="20"/>
      <c r="H195" s="20"/>
      <c r="I195" s="20"/>
      <c r="J195" s="20"/>
      <c r="K195" s="20"/>
      <c r="L195" s="20"/>
      <c r="M195" s="20"/>
      <c r="N195" s="20"/>
      <c r="O195" s="20"/>
      <c r="P195" s="20"/>
      <c r="Q195" s="20"/>
      <c r="R195" s="20"/>
      <c r="S195" s="20"/>
      <c r="T195" s="20"/>
      <c r="U195" s="20"/>
      <c r="V195" s="20"/>
      <c r="W195" s="20"/>
      <c r="X195" s="20"/>
      <c r="Y195" s="20"/>
      <c r="Z195" s="20"/>
    </row>
    <row r="196">
      <c r="A196" s="25">
        <v>1.0</v>
      </c>
      <c r="B196" s="25">
        <v>16022.0</v>
      </c>
      <c r="C196" s="20" t="s">
        <v>24886</v>
      </c>
      <c r="D196" s="20" t="s">
        <v>1103</v>
      </c>
      <c r="E196" s="20" t="s">
        <v>24886</v>
      </c>
      <c r="F196" s="20"/>
      <c r="G196" s="20"/>
      <c r="H196" s="20"/>
      <c r="I196" s="20"/>
      <c r="J196" s="20"/>
      <c r="K196" s="20"/>
      <c r="L196" s="20"/>
      <c r="M196" s="20"/>
      <c r="N196" s="20"/>
      <c r="O196" s="20"/>
      <c r="P196" s="20"/>
      <c r="Q196" s="20"/>
      <c r="R196" s="20"/>
      <c r="S196" s="20"/>
      <c r="T196" s="20"/>
      <c r="U196" s="20"/>
      <c r="V196" s="20"/>
      <c r="W196" s="20"/>
      <c r="X196" s="20"/>
      <c r="Y196" s="20"/>
      <c r="Z196" s="20"/>
    </row>
    <row r="197">
      <c r="A197" s="25">
        <v>1.0</v>
      </c>
      <c r="B197" s="25">
        <v>16024.0</v>
      </c>
      <c r="C197" s="20" t="s">
        <v>24888</v>
      </c>
      <c r="D197" s="20" t="s">
        <v>1103</v>
      </c>
      <c r="E197" s="20" t="s">
        <v>24888</v>
      </c>
      <c r="F197" s="20"/>
      <c r="G197" s="20"/>
      <c r="H197" s="20"/>
      <c r="I197" s="20"/>
      <c r="J197" s="20"/>
      <c r="K197" s="20"/>
      <c r="L197" s="20"/>
      <c r="M197" s="20"/>
      <c r="N197" s="20"/>
      <c r="O197" s="20"/>
      <c r="P197" s="20"/>
      <c r="Q197" s="20"/>
      <c r="R197" s="20"/>
      <c r="S197" s="20"/>
      <c r="T197" s="20"/>
      <c r="U197" s="20"/>
      <c r="V197" s="20"/>
      <c r="W197" s="20"/>
      <c r="X197" s="20"/>
      <c r="Y197" s="20"/>
      <c r="Z197" s="20"/>
    </row>
    <row r="198">
      <c r="A198" s="25">
        <v>1.0</v>
      </c>
      <c r="B198" s="25">
        <v>16031.0</v>
      </c>
      <c r="C198" s="20" t="s">
        <v>24890</v>
      </c>
      <c r="D198" s="20" t="s">
        <v>24887</v>
      </c>
      <c r="E198" s="20" t="s">
        <v>24890</v>
      </c>
      <c r="F198" s="20"/>
      <c r="G198" s="20"/>
      <c r="H198" s="20"/>
      <c r="I198" s="20"/>
      <c r="J198" s="20"/>
      <c r="K198" s="20"/>
      <c r="L198" s="20"/>
      <c r="M198" s="20"/>
      <c r="N198" s="20"/>
      <c r="O198" s="20"/>
      <c r="P198" s="20"/>
      <c r="Q198" s="20"/>
      <c r="R198" s="20"/>
      <c r="S198" s="20"/>
      <c r="T198" s="20"/>
      <c r="U198" s="20"/>
      <c r="V198" s="20"/>
      <c r="W198" s="20"/>
      <c r="X198" s="20"/>
      <c r="Y198" s="20"/>
      <c r="Z198" s="20"/>
    </row>
    <row r="199">
      <c r="A199" s="25">
        <v>1.0</v>
      </c>
      <c r="B199" s="25">
        <v>16031.0</v>
      </c>
      <c r="C199" s="20" t="s">
        <v>24890</v>
      </c>
      <c r="D199" s="20" t="s">
        <v>1471</v>
      </c>
      <c r="E199" s="20" t="s">
        <v>24890</v>
      </c>
      <c r="F199" s="20"/>
      <c r="G199" s="20"/>
      <c r="H199" s="20"/>
      <c r="I199" s="20"/>
      <c r="J199" s="20"/>
      <c r="K199" s="20"/>
      <c r="L199" s="20"/>
      <c r="M199" s="20"/>
      <c r="N199" s="20"/>
      <c r="O199" s="20"/>
      <c r="P199" s="20"/>
      <c r="Q199" s="20"/>
      <c r="R199" s="20"/>
      <c r="S199" s="20"/>
      <c r="T199" s="20"/>
      <c r="U199" s="20"/>
      <c r="V199" s="20"/>
      <c r="W199" s="20"/>
      <c r="X199" s="20"/>
      <c r="Y199" s="20"/>
      <c r="Z199" s="20"/>
    </row>
    <row r="200">
      <c r="A200" s="25">
        <v>1.0</v>
      </c>
      <c r="B200" s="25">
        <v>16032.0</v>
      </c>
      <c r="C200" s="20" t="s">
        <v>24895</v>
      </c>
      <c r="D200" s="20" t="s">
        <v>1471</v>
      </c>
      <c r="E200" s="20" t="s">
        <v>24895</v>
      </c>
      <c r="F200" s="20"/>
      <c r="G200" s="20"/>
      <c r="H200" s="20"/>
      <c r="I200" s="20"/>
      <c r="J200" s="20"/>
      <c r="K200" s="20"/>
      <c r="L200" s="20"/>
      <c r="M200" s="20"/>
      <c r="N200" s="20"/>
      <c r="O200" s="20"/>
      <c r="P200" s="20"/>
      <c r="Q200" s="20"/>
      <c r="R200" s="20"/>
      <c r="S200" s="20"/>
      <c r="T200" s="20"/>
      <c r="U200" s="20"/>
      <c r="V200" s="20"/>
      <c r="W200" s="20"/>
      <c r="X200" s="20"/>
      <c r="Y200" s="20"/>
      <c r="Z200" s="20"/>
    </row>
    <row r="201">
      <c r="A201" s="25">
        <v>1.0</v>
      </c>
      <c r="B201" s="25">
        <v>16041.0</v>
      </c>
      <c r="C201" s="20" t="s">
        <v>24898</v>
      </c>
      <c r="D201" s="20" t="s">
        <v>1293</v>
      </c>
      <c r="E201" s="20" t="s">
        <v>24898</v>
      </c>
      <c r="F201" s="20"/>
      <c r="G201" s="20"/>
      <c r="H201" s="20"/>
      <c r="I201" s="20"/>
      <c r="J201" s="20"/>
      <c r="K201" s="20"/>
      <c r="L201" s="20"/>
      <c r="M201" s="20"/>
      <c r="N201" s="20"/>
      <c r="O201" s="20"/>
      <c r="P201" s="20"/>
      <c r="Q201" s="20"/>
      <c r="R201" s="20"/>
      <c r="S201" s="20"/>
      <c r="T201" s="20"/>
      <c r="U201" s="20"/>
      <c r="V201" s="20"/>
      <c r="W201" s="20"/>
      <c r="X201" s="20"/>
      <c r="Y201" s="20"/>
      <c r="Z201" s="20"/>
    </row>
    <row r="202">
      <c r="A202" s="25">
        <v>1.0</v>
      </c>
      <c r="B202" s="25">
        <v>16062.0</v>
      </c>
      <c r="C202" s="20" t="s">
        <v>24903</v>
      </c>
      <c r="D202" s="20" t="s">
        <v>4203</v>
      </c>
      <c r="E202" s="20" t="s">
        <v>24903</v>
      </c>
      <c r="F202" s="20"/>
      <c r="G202" s="20"/>
      <c r="H202" s="20"/>
      <c r="I202" s="20"/>
      <c r="J202" s="20"/>
      <c r="K202" s="20"/>
      <c r="L202" s="20"/>
      <c r="M202" s="20"/>
      <c r="N202" s="20"/>
      <c r="O202" s="20"/>
      <c r="P202" s="20"/>
      <c r="Q202" s="20"/>
      <c r="R202" s="20"/>
      <c r="S202" s="20"/>
      <c r="T202" s="20"/>
      <c r="U202" s="20"/>
      <c r="V202" s="20"/>
      <c r="W202" s="20"/>
      <c r="X202" s="20"/>
      <c r="Y202" s="20"/>
      <c r="Z202" s="20"/>
    </row>
    <row r="203">
      <c r="A203" s="25">
        <v>1.0</v>
      </c>
      <c r="B203" s="25">
        <v>16071.0</v>
      </c>
      <c r="C203" s="20" t="s">
        <v>24907</v>
      </c>
      <c r="D203" s="20" t="s">
        <v>10268</v>
      </c>
      <c r="E203" s="20" t="s">
        <v>24907</v>
      </c>
      <c r="F203" s="20"/>
      <c r="G203" s="20"/>
      <c r="H203" s="20"/>
      <c r="I203" s="20"/>
      <c r="J203" s="20"/>
      <c r="K203" s="20"/>
      <c r="L203" s="20"/>
      <c r="M203" s="20"/>
      <c r="N203" s="20"/>
      <c r="O203" s="20"/>
      <c r="P203" s="20"/>
      <c r="Q203" s="20"/>
      <c r="R203" s="20"/>
      <c r="S203" s="20"/>
      <c r="T203" s="20"/>
      <c r="U203" s="20"/>
      <c r="V203" s="20"/>
      <c r="W203" s="20"/>
      <c r="X203" s="20"/>
      <c r="Y203" s="20"/>
      <c r="Z203" s="20"/>
    </row>
    <row r="204">
      <c r="A204" s="25">
        <v>1.0</v>
      </c>
      <c r="B204" s="25">
        <v>16081.0</v>
      </c>
      <c r="C204" s="20" t="s">
        <v>11653</v>
      </c>
      <c r="D204" s="20" t="s">
        <v>11652</v>
      </c>
      <c r="E204" s="20" t="s">
        <v>11653</v>
      </c>
      <c r="F204" s="20"/>
      <c r="G204" s="20"/>
      <c r="H204" s="20"/>
      <c r="I204" s="20"/>
      <c r="J204" s="20"/>
      <c r="K204" s="20"/>
      <c r="L204" s="20"/>
      <c r="M204" s="20"/>
      <c r="N204" s="20"/>
      <c r="O204" s="20"/>
      <c r="P204" s="20"/>
      <c r="Q204" s="20"/>
      <c r="R204" s="20"/>
      <c r="S204" s="20"/>
      <c r="T204" s="20"/>
      <c r="U204" s="20"/>
      <c r="V204" s="20"/>
      <c r="W204" s="20"/>
      <c r="X204" s="20"/>
      <c r="Y204" s="20"/>
      <c r="Z204" s="20"/>
    </row>
    <row r="205">
      <c r="A205" s="25">
        <v>1.0</v>
      </c>
      <c r="B205" s="25">
        <v>16091.0</v>
      </c>
      <c r="C205" s="20" t="s">
        <v>24912</v>
      </c>
      <c r="D205" s="20" t="s">
        <v>24913</v>
      </c>
      <c r="E205" s="20" t="s">
        <v>24912</v>
      </c>
      <c r="F205" s="20"/>
      <c r="G205" s="20"/>
      <c r="H205" s="20"/>
      <c r="I205" s="20"/>
      <c r="J205" s="20"/>
      <c r="K205" s="20"/>
      <c r="L205" s="20"/>
      <c r="M205" s="20"/>
      <c r="N205" s="20"/>
      <c r="O205" s="20"/>
      <c r="P205" s="20"/>
      <c r="Q205" s="20"/>
      <c r="R205" s="20"/>
      <c r="S205" s="20"/>
      <c r="T205" s="20"/>
      <c r="U205" s="20"/>
      <c r="V205" s="20"/>
      <c r="W205" s="20"/>
      <c r="X205" s="20"/>
      <c r="Y205" s="20"/>
      <c r="Z205" s="20"/>
    </row>
    <row r="206">
      <c r="A206" s="25">
        <v>1.0</v>
      </c>
      <c r="B206" s="25">
        <v>16101.0</v>
      </c>
      <c r="C206" s="20" t="s">
        <v>24918</v>
      </c>
      <c r="D206" s="20" t="s">
        <v>7564</v>
      </c>
      <c r="E206" s="20" t="s">
        <v>24918</v>
      </c>
      <c r="F206" s="20"/>
      <c r="G206" s="20"/>
      <c r="H206" s="20"/>
      <c r="I206" s="20"/>
      <c r="J206" s="20"/>
      <c r="K206" s="20"/>
      <c r="L206" s="20"/>
      <c r="M206" s="20"/>
      <c r="N206" s="20"/>
      <c r="O206" s="20"/>
      <c r="P206" s="20"/>
      <c r="Q206" s="20"/>
      <c r="R206" s="20"/>
      <c r="S206" s="20"/>
      <c r="T206" s="20"/>
      <c r="U206" s="20"/>
      <c r="V206" s="20"/>
      <c r="W206" s="20"/>
      <c r="X206" s="20"/>
      <c r="Y206" s="20"/>
      <c r="Z206" s="20"/>
    </row>
    <row r="207">
      <c r="A207" s="25">
        <v>1.0</v>
      </c>
      <c r="B207" s="25">
        <v>16121.0</v>
      </c>
      <c r="C207" s="20" t="s">
        <v>24919</v>
      </c>
      <c r="D207" s="20" t="s">
        <v>24920</v>
      </c>
      <c r="E207" s="20" t="s">
        <v>24919</v>
      </c>
      <c r="F207" s="20"/>
      <c r="G207" s="20"/>
      <c r="H207" s="20"/>
      <c r="I207" s="20"/>
      <c r="J207" s="20"/>
      <c r="K207" s="20"/>
      <c r="L207" s="20"/>
      <c r="M207" s="20"/>
      <c r="N207" s="20"/>
      <c r="O207" s="20"/>
      <c r="P207" s="20"/>
      <c r="Q207" s="20"/>
      <c r="R207" s="20"/>
      <c r="S207" s="20"/>
      <c r="T207" s="20"/>
      <c r="U207" s="20"/>
      <c r="V207" s="20"/>
      <c r="W207" s="20"/>
      <c r="X207" s="20"/>
      <c r="Y207" s="20"/>
      <c r="Z207" s="20"/>
    </row>
    <row r="208">
      <c r="A208" s="25">
        <v>1.0</v>
      </c>
      <c r="B208" s="25">
        <v>16121.0</v>
      </c>
      <c r="C208" s="20" t="s">
        <v>24919</v>
      </c>
      <c r="D208" s="20" t="s">
        <v>12547</v>
      </c>
      <c r="E208" s="20" t="s">
        <v>24919</v>
      </c>
      <c r="F208" s="20"/>
      <c r="G208" s="20"/>
      <c r="H208" s="20"/>
      <c r="I208" s="20"/>
      <c r="J208" s="20"/>
      <c r="K208" s="20"/>
      <c r="L208" s="20"/>
      <c r="M208" s="20"/>
      <c r="N208" s="20"/>
      <c r="O208" s="20"/>
      <c r="P208" s="20"/>
      <c r="Q208" s="20"/>
      <c r="R208" s="20"/>
      <c r="S208" s="20"/>
      <c r="T208" s="20"/>
      <c r="U208" s="20"/>
      <c r="V208" s="20"/>
      <c r="W208" s="20"/>
      <c r="X208" s="20"/>
      <c r="Y208" s="20"/>
      <c r="Z208" s="20"/>
    </row>
    <row r="209">
      <c r="A209" s="25">
        <v>1.0</v>
      </c>
      <c r="B209" s="25">
        <v>16122.0</v>
      </c>
      <c r="C209" s="20" t="s">
        <v>24924</v>
      </c>
      <c r="D209" s="20" t="s">
        <v>12547</v>
      </c>
      <c r="E209" s="20" t="s">
        <v>24924</v>
      </c>
      <c r="F209" s="20"/>
      <c r="G209" s="20"/>
      <c r="H209" s="20"/>
      <c r="I209" s="20"/>
      <c r="J209" s="20"/>
      <c r="K209" s="20"/>
      <c r="L209" s="20"/>
      <c r="M209" s="20"/>
      <c r="N209" s="20"/>
      <c r="O209" s="20"/>
      <c r="P209" s="20"/>
      <c r="Q209" s="20"/>
      <c r="R209" s="20"/>
      <c r="S209" s="20"/>
      <c r="T209" s="20"/>
      <c r="U209" s="20"/>
      <c r="V209" s="20"/>
      <c r="W209" s="20"/>
      <c r="X209" s="20"/>
      <c r="Y209" s="20"/>
      <c r="Z209" s="20"/>
    </row>
    <row r="210">
      <c r="A210" s="25">
        <v>1.0</v>
      </c>
      <c r="B210" s="25">
        <v>16131.0</v>
      </c>
      <c r="C210" s="20" t="s">
        <v>13485</v>
      </c>
      <c r="D210" s="20" t="s">
        <v>13483</v>
      </c>
      <c r="E210" s="20" t="s">
        <v>13485</v>
      </c>
      <c r="F210" s="20"/>
      <c r="G210" s="20"/>
      <c r="H210" s="20"/>
      <c r="I210" s="20"/>
      <c r="J210" s="20"/>
      <c r="K210" s="20"/>
      <c r="L210" s="20"/>
      <c r="M210" s="20"/>
      <c r="N210" s="20"/>
      <c r="O210" s="20"/>
      <c r="P210" s="20"/>
      <c r="Q210" s="20"/>
      <c r="R210" s="20"/>
      <c r="S210" s="20"/>
      <c r="T210" s="20"/>
      <c r="U210" s="20"/>
      <c r="V210" s="20"/>
      <c r="W210" s="20"/>
      <c r="X210" s="20"/>
      <c r="Y210" s="20"/>
      <c r="Z210" s="20"/>
    </row>
    <row r="211">
      <c r="A211" s="25">
        <v>1.0</v>
      </c>
      <c r="B211" s="25">
        <v>16161.0</v>
      </c>
      <c r="C211" s="20" t="s">
        <v>24954</v>
      </c>
      <c r="D211" s="20" t="s">
        <v>8552</v>
      </c>
      <c r="E211" s="20" t="s">
        <v>24954</v>
      </c>
      <c r="F211" s="20"/>
      <c r="G211" s="20"/>
      <c r="H211" s="20"/>
      <c r="I211" s="20"/>
      <c r="J211" s="20"/>
      <c r="K211" s="20"/>
      <c r="L211" s="20"/>
      <c r="M211" s="20"/>
      <c r="N211" s="20"/>
      <c r="O211" s="20"/>
      <c r="P211" s="20"/>
      <c r="Q211" s="20"/>
      <c r="R211" s="20"/>
      <c r="S211" s="20"/>
      <c r="T211" s="20"/>
      <c r="U211" s="20"/>
      <c r="V211" s="20"/>
      <c r="W211" s="20"/>
      <c r="X211" s="20"/>
      <c r="Y211" s="20"/>
      <c r="Z211" s="20"/>
    </row>
    <row r="212">
      <c r="A212" s="25">
        <v>1.0</v>
      </c>
      <c r="B212" s="25">
        <v>16171.0</v>
      </c>
      <c r="C212" s="20" t="s">
        <v>1081</v>
      </c>
      <c r="D212" s="20" t="s">
        <v>11327</v>
      </c>
      <c r="E212" s="20" t="s">
        <v>1081</v>
      </c>
      <c r="F212" s="20"/>
      <c r="G212" s="20"/>
      <c r="H212" s="20"/>
      <c r="I212" s="20"/>
      <c r="J212" s="20"/>
      <c r="K212" s="20"/>
      <c r="L212" s="20"/>
      <c r="M212" s="20"/>
      <c r="N212" s="20"/>
      <c r="O212" s="20"/>
      <c r="P212" s="20"/>
      <c r="Q212" s="20"/>
      <c r="R212" s="20"/>
      <c r="S212" s="20"/>
      <c r="T212" s="20"/>
      <c r="U212" s="20"/>
      <c r="V212" s="20"/>
      <c r="W212" s="20"/>
      <c r="X212" s="20"/>
      <c r="Y212" s="20"/>
      <c r="Z212" s="20"/>
    </row>
    <row r="213">
      <c r="A213" s="25">
        <v>1.0</v>
      </c>
      <c r="B213" s="25">
        <v>16181.0</v>
      </c>
      <c r="C213" s="20" t="s">
        <v>7671</v>
      </c>
      <c r="D213" s="20" t="s">
        <v>7670</v>
      </c>
      <c r="E213" s="20" t="s">
        <v>7671</v>
      </c>
      <c r="F213" s="20"/>
      <c r="G213" s="20"/>
      <c r="H213" s="20"/>
      <c r="I213" s="20"/>
      <c r="J213" s="20"/>
      <c r="K213" s="20"/>
      <c r="L213" s="20"/>
      <c r="M213" s="20"/>
      <c r="N213" s="20"/>
      <c r="O213" s="20"/>
      <c r="P213" s="20"/>
      <c r="Q213" s="20"/>
      <c r="R213" s="20"/>
      <c r="S213" s="20"/>
      <c r="T213" s="20"/>
      <c r="U213" s="20"/>
      <c r="V213" s="20"/>
      <c r="W213" s="20"/>
      <c r="X213" s="20"/>
      <c r="Y213" s="20"/>
      <c r="Z213" s="20"/>
    </row>
    <row r="214">
      <c r="A214" s="25">
        <v>1.0</v>
      </c>
      <c r="B214" s="25">
        <v>16182.0</v>
      </c>
      <c r="C214" s="20" t="s">
        <v>12823</v>
      </c>
      <c r="D214" s="20" t="s">
        <v>12821</v>
      </c>
      <c r="E214" s="20" t="s">
        <v>12823</v>
      </c>
      <c r="F214" s="20"/>
      <c r="G214" s="20"/>
      <c r="H214" s="20"/>
      <c r="I214" s="20"/>
      <c r="J214" s="20"/>
      <c r="K214" s="20"/>
      <c r="L214" s="20"/>
      <c r="M214" s="20"/>
      <c r="N214" s="20"/>
      <c r="O214" s="20"/>
      <c r="P214" s="20"/>
      <c r="Q214" s="20"/>
      <c r="R214" s="20"/>
      <c r="S214" s="20"/>
      <c r="T214" s="20"/>
      <c r="U214" s="20"/>
      <c r="V214" s="20"/>
      <c r="W214" s="20"/>
      <c r="X214" s="20"/>
      <c r="Y214" s="20"/>
      <c r="Z214" s="20"/>
    </row>
    <row r="215">
      <c r="A215" s="25">
        <v>1.0</v>
      </c>
      <c r="B215" s="25">
        <v>16201.0</v>
      </c>
      <c r="C215" s="20" t="s">
        <v>6901</v>
      </c>
      <c r="D215" s="20" t="s">
        <v>6900</v>
      </c>
      <c r="E215" s="20" t="s">
        <v>6901</v>
      </c>
      <c r="F215" s="20"/>
      <c r="G215" s="20"/>
      <c r="H215" s="20"/>
      <c r="I215" s="20"/>
      <c r="J215" s="20"/>
      <c r="K215" s="20"/>
      <c r="L215" s="20"/>
      <c r="M215" s="20"/>
      <c r="N215" s="20"/>
      <c r="O215" s="20"/>
      <c r="P215" s="20"/>
      <c r="Q215" s="20"/>
      <c r="R215" s="20"/>
      <c r="S215" s="20"/>
      <c r="T215" s="20"/>
      <c r="U215" s="20"/>
      <c r="V215" s="20"/>
      <c r="W215" s="20"/>
      <c r="X215" s="20"/>
      <c r="Y215" s="20"/>
      <c r="Z215" s="20"/>
    </row>
    <row r="216">
      <c r="A216" s="25">
        <v>1.0</v>
      </c>
      <c r="B216" s="25">
        <v>16611.0</v>
      </c>
      <c r="C216" s="20" t="s">
        <v>24978</v>
      </c>
      <c r="D216" s="20" t="s">
        <v>24887</v>
      </c>
      <c r="E216" s="20" t="s">
        <v>24978</v>
      </c>
      <c r="F216" s="20"/>
      <c r="G216" s="20"/>
      <c r="H216" s="20"/>
      <c r="I216" s="20"/>
      <c r="J216" s="20"/>
      <c r="K216" s="20"/>
      <c r="L216" s="20"/>
      <c r="M216" s="20"/>
      <c r="N216" s="20"/>
      <c r="O216" s="20"/>
      <c r="P216" s="20"/>
      <c r="Q216" s="20"/>
      <c r="R216" s="20"/>
      <c r="S216" s="20"/>
      <c r="T216" s="20"/>
      <c r="U216" s="20"/>
      <c r="V216" s="20"/>
      <c r="W216" s="20"/>
      <c r="X216" s="20"/>
      <c r="Y216" s="20"/>
      <c r="Z216" s="20"/>
    </row>
    <row r="217">
      <c r="A217" s="25">
        <v>1.0</v>
      </c>
      <c r="B217" s="25">
        <v>16611.0</v>
      </c>
      <c r="C217" s="20" t="s">
        <v>24978</v>
      </c>
      <c r="D217" s="20" t="s">
        <v>24983</v>
      </c>
      <c r="E217" s="20" t="s">
        <v>24978</v>
      </c>
      <c r="F217" s="20"/>
      <c r="G217" s="20"/>
      <c r="H217" s="20"/>
      <c r="I217" s="20"/>
      <c r="J217" s="20"/>
      <c r="K217" s="20"/>
      <c r="L217" s="20"/>
      <c r="M217" s="20"/>
      <c r="N217" s="20"/>
      <c r="O217" s="20"/>
      <c r="P217" s="20"/>
      <c r="Q217" s="20"/>
      <c r="R217" s="20"/>
      <c r="S217" s="20"/>
      <c r="T217" s="20"/>
      <c r="U217" s="20"/>
      <c r="V217" s="20"/>
      <c r="W217" s="20"/>
      <c r="X217" s="20"/>
      <c r="Y217" s="20"/>
      <c r="Z217" s="20"/>
    </row>
    <row r="218">
      <c r="A218" s="25">
        <v>1.0</v>
      </c>
      <c r="B218" s="25">
        <v>16621.0</v>
      </c>
      <c r="C218" s="20" t="s">
        <v>24987</v>
      </c>
      <c r="D218" s="20" t="s">
        <v>24988</v>
      </c>
      <c r="E218" s="20" t="s">
        <v>24987</v>
      </c>
      <c r="F218" s="20"/>
      <c r="G218" s="20"/>
      <c r="H218" s="20"/>
      <c r="I218" s="20"/>
      <c r="J218" s="20"/>
      <c r="K218" s="20"/>
      <c r="L218" s="20"/>
      <c r="M218" s="20"/>
      <c r="N218" s="20"/>
      <c r="O218" s="20"/>
      <c r="P218" s="20"/>
      <c r="Q218" s="20"/>
      <c r="R218" s="20"/>
      <c r="S218" s="20"/>
      <c r="T218" s="20"/>
      <c r="U218" s="20"/>
      <c r="V218" s="20"/>
      <c r="W218" s="20"/>
      <c r="X218" s="20"/>
      <c r="Y218" s="20"/>
      <c r="Z218" s="20"/>
    </row>
    <row r="219">
      <c r="A219" s="25">
        <v>1.0</v>
      </c>
      <c r="B219" s="25">
        <v>16631.0</v>
      </c>
      <c r="C219" s="20" t="s">
        <v>24989</v>
      </c>
      <c r="D219" s="20" t="s">
        <v>24990</v>
      </c>
      <c r="E219" s="20" t="s">
        <v>24989</v>
      </c>
      <c r="F219" s="20"/>
      <c r="G219" s="20"/>
      <c r="H219" s="20"/>
      <c r="I219" s="20"/>
      <c r="J219" s="20"/>
      <c r="K219" s="20"/>
      <c r="L219" s="20"/>
      <c r="M219" s="20"/>
      <c r="N219" s="20"/>
      <c r="O219" s="20"/>
      <c r="P219" s="20"/>
      <c r="Q219" s="20"/>
      <c r="R219" s="20"/>
      <c r="S219" s="20"/>
      <c r="T219" s="20"/>
      <c r="U219" s="20"/>
      <c r="V219" s="20"/>
      <c r="W219" s="20"/>
      <c r="X219" s="20"/>
      <c r="Y219" s="20"/>
      <c r="Z219" s="20"/>
    </row>
    <row r="220">
      <c r="A220" s="25">
        <v>1.0</v>
      </c>
      <c r="B220" s="25">
        <v>16641.0</v>
      </c>
      <c r="C220" s="20" t="s">
        <v>24991</v>
      </c>
      <c r="D220" s="20" t="s">
        <v>24992</v>
      </c>
      <c r="E220" s="20" t="s">
        <v>24991</v>
      </c>
      <c r="F220" s="20"/>
      <c r="G220" s="20"/>
      <c r="H220" s="20"/>
      <c r="I220" s="20"/>
      <c r="J220" s="20"/>
      <c r="K220" s="20"/>
      <c r="L220" s="20"/>
      <c r="M220" s="20"/>
      <c r="N220" s="20"/>
      <c r="O220" s="20"/>
      <c r="P220" s="20"/>
      <c r="Q220" s="20"/>
      <c r="R220" s="20"/>
      <c r="S220" s="20"/>
      <c r="T220" s="20"/>
      <c r="U220" s="20"/>
      <c r="V220" s="20"/>
      <c r="W220" s="20"/>
      <c r="X220" s="20"/>
      <c r="Y220" s="20"/>
      <c r="Z220" s="20"/>
    </row>
    <row r="221">
      <c r="A221" s="25">
        <v>1.0</v>
      </c>
      <c r="B221" s="25">
        <v>16651.0</v>
      </c>
      <c r="C221" s="20" t="s">
        <v>24994</v>
      </c>
      <c r="D221" s="20" t="s">
        <v>24995</v>
      </c>
      <c r="E221" s="20" t="s">
        <v>24994</v>
      </c>
      <c r="F221" s="20"/>
      <c r="G221" s="20"/>
      <c r="H221" s="20"/>
      <c r="I221" s="20"/>
      <c r="J221" s="20"/>
      <c r="K221" s="20"/>
      <c r="L221" s="20"/>
      <c r="M221" s="20"/>
      <c r="N221" s="20"/>
      <c r="O221" s="20"/>
      <c r="P221" s="20"/>
      <c r="Q221" s="20"/>
      <c r="R221" s="20"/>
      <c r="S221" s="20"/>
      <c r="T221" s="20"/>
      <c r="U221" s="20"/>
      <c r="V221" s="20"/>
      <c r="W221" s="20"/>
      <c r="X221" s="20"/>
      <c r="Y221" s="20"/>
      <c r="Z221" s="20"/>
    </row>
    <row r="222">
      <c r="A222" s="25">
        <v>1.0</v>
      </c>
      <c r="B222" s="25">
        <v>16661.0</v>
      </c>
      <c r="C222" s="20" t="s">
        <v>24996</v>
      </c>
      <c r="D222" s="20" t="s">
        <v>24997</v>
      </c>
      <c r="E222" s="20" t="s">
        <v>24996</v>
      </c>
      <c r="F222" s="20"/>
      <c r="G222" s="20"/>
      <c r="H222" s="20"/>
      <c r="I222" s="20"/>
      <c r="J222" s="20"/>
      <c r="K222" s="20"/>
      <c r="L222" s="20"/>
      <c r="M222" s="20"/>
      <c r="N222" s="20"/>
      <c r="O222" s="20"/>
      <c r="P222" s="20"/>
      <c r="Q222" s="20"/>
      <c r="R222" s="20"/>
      <c r="S222" s="20"/>
      <c r="T222" s="20"/>
      <c r="U222" s="20"/>
      <c r="V222" s="20"/>
      <c r="W222" s="20"/>
      <c r="X222" s="20"/>
      <c r="Y222" s="20"/>
      <c r="Z222" s="20"/>
    </row>
    <row r="223">
      <c r="A223" s="25">
        <v>1.0</v>
      </c>
      <c r="B223" s="25">
        <v>16671.0</v>
      </c>
      <c r="C223" s="20" t="s">
        <v>24998</v>
      </c>
      <c r="D223" s="20" t="s">
        <v>24999</v>
      </c>
      <c r="E223" s="20" t="s">
        <v>24998</v>
      </c>
      <c r="F223" s="20"/>
      <c r="G223" s="20"/>
      <c r="H223" s="20"/>
      <c r="I223" s="20"/>
      <c r="J223" s="20"/>
      <c r="K223" s="20"/>
      <c r="L223" s="20"/>
      <c r="M223" s="20"/>
      <c r="N223" s="20"/>
      <c r="O223" s="20"/>
      <c r="P223" s="20"/>
      <c r="Q223" s="20"/>
      <c r="R223" s="20"/>
      <c r="S223" s="20"/>
      <c r="T223" s="20"/>
      <c r="U223" s="20"/>
      <c r="V223" s="20"/>
      <c r="W223" s="20"/>
      <c r="X223" s="20"/>
      <c r="Y223" s="20"/>
      <c r="Z223" s="20"/>
    </row>
    <row r="224">
      <c r="A224" s="25">
        <v>1.0</v>
      </c>
      <c r="B224" s="25">
        <v>16681.0</v>
      </c>
      <c r="C224" s="20" t="s">
        <v>25001</v>
      </c>
      <c r="D224" s="20" t="s">
        <v>25002</v>
      </c>
      <c r="E224" s="20" t="s">
        <v>25001</v>
      </c>
      <c r="F224" s="20"/>
      <c r="G224" s="20"/>
      <c r="H224" s="20"/>
      <c r="I224" s="20"/>
      <c r="J224" s="20"/>
      <c r="K224" s="20"/>
      <c r="L224" s="20"/>
      <c r="M224" s="20"/>
      <c r="N224" s="20"/>
      <c r="O224" s="20"/>
      <c r="P224" s="20"/>
      <c r="Q224" s="20"/>
      <c r="R224" s="20"/>
      <c r="S224" s="20"/>
      <c r="T224" s="20"/>
      <c r="U224" s="20"/>
      <c r="V224" s="20"/>
      <c r="W224" s="20"/>
      <c r="X224" s="20"/>
      <c r="Y224" s="20"/>
      <c r="Z224" s="20"/>
    </row>
    <row r="225">
      <c r="A225" s="25">
        <v>1.0</v>
      </c>
      <c r="B225" s="25">
        <v>16691.0</v>
      </c>
      <c r="C225" s="20" t="s">
        <v>25003</v>
      </c>
      <c r="D225" s="20" t="s">
        <v>25004</v>
      </c>
      <c r="E225" s="20" t="s">
        <v>25003</v>
      </c>
      <c r="F225" s="20"/>
      <c r="G225" s="20"/>
      <c r="H225" s="20"/>
      <c r="I225" s="20"/>
      <c r="J225" s="20"/>
      <c r="K225" s="20"/>
      <c r="L225" s="20"/>
      <c r="M225" s="20"/>
      <c r="N225" s="20"/>
      <c r="O225" s="20"/>
      <c r="P225" s="20"/>
      <c r="Q225" s="20"/>
      <c r="R225" s="20"/>
      <c r="S225" s="20"/>
      <c r="T225" s="20"/>
      <c r="U225" s="20"/>
      <c r="V225" s="20"/>
      <c r="W225" s="20"/>
      <c r="X225" s="20"/>
      <c r="Y225" s="20"/>
      <c r="Z225" s="20"/>
    </row>
    <row r="226">
      <c r="A226" s="25">
        <v>1.0</v>
      </c>
      <c r="B226" s="25">
        <v>16701.0</v>
      </c>
      <c r="C226" s="20" t="s">
        <v>25005</v>
      </c>
      <c r="D226" s="20" t="s">
        <v>25006</v>
      </c>
      <c r="E226" s="20" t="s">
        <v>25005</v>
      </c>
      <c r="F226" s="20"/>
      <c r="G226" s="20"/>
      <c r="H226" s="20"/>
      <c r="I226" s="20"/>
      <c r="J226" s="20"/>
      <c r="K226" s="20"/>
      <c r="L226" s="20"/>
      <c r="M226" s="20"/>
      <c r="N226" s="20"/>
      <c r="O226" s="20"/>
      <c r="P226" s="20"/>
      <c r="Q226" s="20"/>
      <c r="R226" s="20"/>
      <c r="S226" s="20"/>
      <c r="T226" s="20"/>
      <c r="U226" s="20"/>
      <c r="V226" s="20"/>
      <c r="W226" s="20"/>
      <c r="X226" s="20"/>
      <c r="Y226" s="20"/>
      <c r="Z226" s="20"/>
    </row>
    <row r="227">
      <c r="A227" s="25">
        <v>1.0</v>
      </c>
      <c r="B227" s="25">
        <v>16711.0</v>
      </c>
      <c r="C227" s="20" t="s">
        <v>25007</v>
      </c>
      <c r="D227" s="20" t="s">
        <v>25008</v>
      </c>
      <c r="E227" s="20" t="s">
        <v>25007</v>
      </c>
      <c r="F227" s="20"/>
      <c r="G227" s="20"/>
      <c r="H227" s="20"/>
      <c r="I227" s="20"/>
      <c r="J227" s="20"/>
      <c r="K227" s="20"/>
      <c r="L227" s="20"/>
      <c r="M227" s="20"/>
      <c r="N227" s="20"/>
      <c r="O227" s="20"/>
      <c r="P227" s="20"/>
      <c r="Q227" s="20"/>
      <c r="R227" s="20"/>
      <c r="S227" s="20"/>
      <c r="T227" s="20"/>
      <c r="U227" s="20"/>
      <c r="V227" s="20"/>
      <c r="W227" s="20"/>
      <c r="X227" s="20"/>
      <c r="Y227" s="20"/>
      <c r="Z227" s="20"/>
    </row>
    <row r="228">
      <c r="A228" s="25">
        <v>1.0</v>
      </c>
      <c r="B228" s="25">
        <v>16721.0</v>
      </c>
      <c r="C228" s="20" t="s">
        <v>25009</v>
      </c>
      <c r="D228" s="20" t="s">
        <v>25010</v>
      </c>
      <c r="E228" s="20" t="s">
        <v>25009</v>
      </c>
      <c r="F228" s="20"/>
      <c r="G228" s="20"/>
      <c r="H228" s="20"/>
      <c r="I228" s="20"/>
      <c r="J228" s="20"/>
      <c r="K228" s="20"/>
      <c r="L228" s="20"/>
      <c r="M228" s="20"/>
      <c r="N228" s="20"/>
      <c r="O228" s="20"/>
      <c r="P228" s="20"/>
      <c r="Q228" s="20"/>
      <c r="R228" s="20"/>
      <c r="S228" s="20"/>
      <c r="T228" s="20"/>
      <c r="U228" s="20"/>
      <c r="V228" s="20"/>
      <c r="W228" s="20"/>
      <c r="X228" s="20"/>
      <c r="Y228" s="20"/>
      <c r="Z228" s="20"/>
    </row>
    <row r="229">
      <c r="A229" s="25">
        <v>1.0</v>
      </c>
      <c r="B229" s="25">
        <v>17014.0</v>
      </c>
      <c r="C229" s="20" t="s">
        <v>9</v>
      </c>
      <c r="D229" s="20" t="s">
        <v>8</v>
      </c>
      <c r="E229" s="20" t="s">
        <v>9</v>
      </c>
      <c r="F229" s="20"/>
      <c r="G229" s="20"/>
      <c r="H229" s="20"/>
      <c r="I229" s="20"/>
      <c r="J229" s="20"/>
      <c r="K229" s="20"/>
      <c r="L229" s="20"/>
      <c r="M229" s="20"/>
      <c r="N229" s="20"/>
      <c r="O229" s="20"/>
      <c r="P229" s="20"/>
      <c r="Q229" s="20"/>
      <c r="R229" s="20"/>
      <c r="S229" s="20"/>
      <c r="T229" s="20"/>
      <c r="U229" s="20"/>
      <c r="V229" s="20"/>
      <c r="W229" s="20"/>
      <c r="X229" s="20"/>
      <c r="Y229" s="20"/>
      <c r="Z229" s="20"/>
    </row>
    <row r="230">
      <c r="A230" s="25">
        <v>1.0</v>
      </c>
      <c r="B230" s="25">
        <v>17021.0</v>
      </c>
      <c r="C230" s="20" t="s">
        <v>25014</v>
      </c>
      <c r="D230" s="20" t="s">
        <v>176</v>
      </c>
      <c r="E230" s="20" t="s">
        <v>25014</v>
      </c>
      <c r="F230" s="20"/>
      <c r="G230" s="20"/>
      <c r="H230" s="20"/>
      <c r="I230" s="20"/>
      <c r="J230" s="20"/>
      <c r="K230" s="20"/>
      <c r="L230" s="20"/>
      <c r="M230" s="20"/>
      <c r="N230" s="20"/>
      <c r="O230" s="20"/>
      <c r="P230" s="20"/>
      <c r="Q230" s="20"/>
      <c r="R230" s="20"/>
      <c r="S230" s="20"/>
      <c r="T230" s="20"/>
      <c r="U230" s="20"/>
      <c r="V230" s="20"/>
      <c r="W230" s="20"/>
      <c r="X230" s="20"/>
      <c r="Y230" s="20"/>
      <c r="Z230" s="20"/>
    </row>
    <row r="231">
      <c r="A231" s="25">
        <v>1.0</v>
      </c>
      <c r="B231" s="25">
        <v>17021.0</v>
      </c>
      <c r="C231" s="20" t="s">
        <v>25014</v>
      </c>
      <c r="D231" s="20" t="s">
        <v>194</v>
      </c>
      <c r="E231" s="20" t="s">
        <v>25014</v>
      </c>
      <c r="F231" s="20"/>
      <c r="G231" s="20"/>
      <c r="H231" s="20"/>
      <c r="I231" s="20"/>
      <c r="J231" s="20"/>
      <c r="K231" s="20"/>
      <c r="L231" s="20"/>
      <c r="M231" s="20"/>
      <c r="N231" s="20"/>
      <c r="O231" s="20"/>
      <c r="P231" s="20"/>
      <c r="Q231" s="20"/>
      <c r="R231" s="20"/>
      <c r="S231" s="20"/>
      <c r="T231" s="20"/>
      <c r="U231" s="20"/>
      <c r="V231" s="20"/>
      <c r="W231" s="20"/>
      <c r="X231" s="20"/>
      <c r="Y231" s="20"/>
      <c r="Z231" s="20"/>
    </row>
    <row r="232">
      <c r="A232" s="25">
        <v>1.0</v>
      </c>
      <c r="B232" s="25">
        <v>17022.0</v>
      </c>
      <c r="C232" s="20" t="s">
        <v>196</v>
      </c>
      <c r="D232" s="20" t="s">
        <v>194</v>
      </c>
      <c r="E232" s="20" t="s">
        <v>196</v>
      </c>
      <c r="F232" s="20"/>
      <c r="G232" s="20"/>
      <c r="H232" s="20"/>
      <c r="I232" s="20"/>
      <c r="J232" s="20"/>
      <c r="K232" s="20"/>
      <c r="L232" s="20"/>
      <c r="M232" s="20"/>
      <c r="N232" s="20"/>
      <c r="O232" s="20"/>
      <c r="P232" s="20"/>
      <c r="Q232" s="20"/>
      <c r="R232" s="20"/>
      <c r="S232" s="20"/>
      <c r="T232" s="20"/>
      <c r="U232" s="20"/>
      <c r="V232" s="20"/>
      <c r="W232" s="20"/>
      <c r="X232" s="20"/>
      <c r="Y232" s="20"/>
      <c r="Z232" s="20"/>
    </row>
    <row r="233">
      <c r="A233" s="25">
        <v>1.0</v>
      </c>
      <c r="B233" s="25">
        <v>17031.0</v>
      </c>
      <c r="C233" s="20" t="s">
        <v>25025</v>
      </c>
      <c r="D233" s="20" t="s">
        <v>176</v>
      </c>
      <c r="E233" s="20" t="s">
        <v>25025</v>
      </c>
      <c r="F233" s="20"/>
      <c r="G233" s="20"/>
      <c r="H233" s="20"/>
      <c r="I233" s="20"/>
      <c r="J233" s="20"/>
      <c r="K233" s="20"/>
      <c r="L233" s="20"/>
      <c r="M233" s="20"/>
      <c r="N233" s="20"/>
      <c r="O233" s="20"/>
      <c r="P233" s="20"/>
      <c r="Q233" s="20"/>
      <c r="R233" s="20"/>
      <c r="S233" s="20"/>
      <c r="T233" s="20"/>
      <c r="U233" s="20"/>
      <c r="V233" s="20"/>
      <c r="W233" s="20"/>
      <c r="X233" s="20"/>
      <c r="Y233" s="20"/>
      <c r="Z233" s="20"/>
    </row>
    <row r="234">
      <c r="A234" s="25">
        <v>1.0</v>
      </c>
      <c r="B234" s="25">
        <v>17031.0</v>
      </c>
      <c r="C234" s="20" t="s">
        <v>25025</v>
      </c>
      <c r="D234" s="20" t="s">
        <v>363</v>
      </c>
      <c r="E234" s="20" t="s">
        <v>25025</v>
      </c>
      <c r="F234" s="20"/>
      <c r="G234" s="20"/>
      <c r="H234" s="20"/>
      <c r="I234" s="20"/>
      <c r="J234" s="20"/>
      <c r="K234" s="20"/>
      <c r="L234" s="20"/>
      <c r="M234" s="20"/>
      <c r="N234" s="20"/>
      <c r="O234" s="20"/>
      <c r="P234" s="20"/>
      <c r="Q234" s="20"/>
      <c r="R234" s="20"/>
      <c r="S234" s="20"/>
      <c r="T234" s="20"/>
      <c r="U234" s="20"/>
      <c r="V234" s="20"/>
      <c r="W234" s="20"/>
      <c r="X234" s="20"/>
      <c r="Y234" s="20"/>
      <c r="Z234" s="20"/>
    </row>
    <row r="235">
      <c r="A235" s="25">
        <v>1.0</v>
      </c>
      <c r="B235" s="25">
        <v>17032.0</v>
      </c>
      <c r="C235" s="20" t="s">
        <v>365</v>
      </c>
      <c r="D235" s="20" t="s">
        <v>363</v>
      </c>
      <c r="E235" s="20" t="s">
        <v>365</v>
      </c>
      <c r="F235" s="20"/>
      <c r="G235" s="20"/>
      <c r="H235" s="20"/>
      <c r="I235" s="20"/>
      <c r="J235" s="20"/>
      <c r="K235" s="20"/>
      <c r="L235" s="20"/>
      <c r="M235" s="20"/>
      <c r="N235" s="20"/>
      <c r="O235" s="20"/>
      <c r="P235" s="20"/>
      <c r="Q235" s="20"/>
      <c r="R235" s="20"/>
      <c r="S235" s="20"/>
      <c r="T235" s="20"/>
      <c r="U235" s="20"/>
      <c r="V235" s="20"/>
      <c r="W235" s="20"/>
      <c r="X235" s="20"/>
      <c r="Y235" s="20"/>
      <c r="Z235" s="20"/>
    </row>
    <row r="236">
      <c r="A236" s="25">
        <v>1.0</v>
      </c>
      <c r="B236" s="25">
        <v>17042.0</v>
      </c>
      <c r="C236" s="20" t="s">
        <v>25032</v>
      </c>
      <c r="D236" s="20" t="s">
        <v>458</v>
      </c>
      <c r="E236" s="20" t="s">
        <v>25032</v>
      </c>
      <c r="F236" s="20"/>
      <c r="G236" s="20"/>
      <c r="H236" s="20"/>
      <c r="I236" s="20"/>
      <c r="J236" s="20"/>
      <c r="K236" s="20"/>
      <c r="L236" s="20"/>
      <c r="M236" s="20"/>
      <c r="N236" s="20"/>
      <c r="O236" s="20"/>
      <c r="P236" s="20"/>
      <c r="Q236" s="20"/>
      <c r="R236" s="20"/>
      <c r="S236" s="20"/>
      <c r="T236" s="20"/>
      <c r="U236" s="20"/>
      <c r="V236" s="20"/>
      <c r="W236" s="20"/>
      <c r="X236" s="20"/>
      <c r="Y236" s="20"/>
      <c r="Z236" s="20"/>
    </row>
    <row r="237">
      <c r="A237" s="25">
        <v>1.0</v>
      </c>
      <c r="B237" s="25">
        <v>17051.0</v>
      </c>
      <c r="C237" s="20" t="s">
        <v>25034</v>
      </c>
      <c r="D237" s="20" t="s">
        <v>173</v>
      </c>
      <c r="E237" s="20" t="s">
        <v>25034</v>
      </c>
      <c r="F237" s="20"/>
      <c r="G237" s="20"/>
      <c r="H237" s="20"/>
      <c r="I237" s="20"/>
      <c r="J237" s="20"/>
      <c r="K237" s="20"/>
      <c r="L237" s="20"/>
      <c r="M237" s="20"/>
      <c r="N237" s="20"/>
      <c r="O237" s="20"/>
      <c r="P237" s="20"/>
      <c r="Q237" s="20"/>
      <c r="R237" s="20"/>
      <c r="S237" s="20"/>
      <c r="T237" s="20"/>
      <c r="U237" s="20"/>
      <c r="V237" s="20"/>
      <c r="W237" s="20"/>
      <c r="X237" s="20"/>
      <c r="Y237" s="20"/>
      <c r="Z237" s="20"/>
    </row>
    <row r="238">
      <c r="A238" s="25">
        <v>1.0</v>
      </c>
      <c r="B238" s="25">
        <v>17051.0</v>
      </c>
      <c r="C238" s="20" t="s">
        <v>25034</v>
      </c>
      <c r="D238" s="20" t="s">
        <v>507</v>
      </c>
      <c r="E238" s="20" t="s">
        <v>25034</v>
      </c>
      <c r="F238" s="20"/>
      <c r="G238" s="20"/>
      <c r="H238" s="20"/>
      <c r="I238" s="20"/>
      <c r="J238" s="20"/>
      <c r="K238" s="20"/>
      <c r="L238" s="20"/>
      <c r="M238" s="20"/>
      <c r="N238" s="20"/>
      <c r="O238" s="20"/>
      <c r="P238" s="20"/>
      <c r="Q238" s="20"/>
      <c r="R238" s="20"/>
      <c r="S238" s="20"/>
      <c r="T238" s="20"/>
      <c r="U238" s="20"/>
      <c r="V238" s="20"/>
      <c r="W238" s="20"/>
      <c r="X238" s="20"/>
      <c r="Y238" s="20"/>
      <c r="Z238" s="20"/>
    </row>
    <row r="239">
      <c r="A239" s="25">
        <v>1.0</v>
      </c>
      <c r="B239" s="25">
        <v>17052.0</v>
      </c>
      <c r="C239" s="20" t="s">
        <v>508</v>
      </c>
      <c r="D239" s="20" t="s">
        <v>507</v>
      </c>
      <c r="E239" s="20" t="s">
        <v>508</v>
      </c>
      <c r="F239" s="20"/>
      <c r="G239" s="20"/>
      <c r="H239" s="20"/>
      <c r="I239" s="20"/>
      <c r="J239" s="20"/>
      <c r="K239" s="20"/>
      <c r="L239" s="20"/>
      <c r="M239" s="20"/>
      <c r="N239" s="20"/>
      <c r="O239" s="20"/>
      <c r="P239" s="20"/>
      <c r="Q239" s="20"/>
      <c r="R239" s="20"/>
      <c r="S239" s="20"/>
      <c r="T239" s="20"/>
      <c r="U239" s="20"/>
      <c r="V239" s="20"/>
      <c r="W239" s="20"/>
      <c r="X239" s="20"/>
      <c r="Y239" s="20"/>
      <c r="Z239" s="20"/>
    </row>
    <row r="240">
      <c r="A240" s="25">
        <v>1.0</v>
      </c>
      <c r="B240" s="25">
        <v>17061.0</v>
      </c>
      <c r="C240" s="20" t="s">
        <v>523</v>
      </c>
      <c r="D240" s="20" t="s">
        <v>521</v>
      </c>
      <c r="E240" s="20" t="s">
        <v>523</v>
      </c>
      <c r="F240" s="20"/>
      <c r="G240" s="20"/>
      <c r="H240" s="20"/>
      <c r="I240" s="20"/>
      <c r="J240" s="20"/>
      <c r="K240" s="20"/>
      <c r="L240" s="20"/>
      <c r="M240" s="20"/>
      <c r="N240" s="20"/>
      <c r="O240" s="20"/>
      <c r="P240" s="20"/>
      <c r="Q240" s="20"/>
      <c r="R240" s="20"/>
      <c r="S240" s="20"/>
      <c r="T240" s="20"/>
      <c r="U240" s="20"/>
      <c r="V240" s="20"/>
      <c r="W240" s="20"/>
      <c r="X240" s="20"/>
      <c r="Y240" s="20"/>
      <c r="Z240" s="20"/>
    </row>
    <row r="241">
      <c r="A241" s="25">
        <v>1.0</v>
      </c>
      <c r="B241" s="25">
        <v>17071.0</v>
      </c>
      <c r="C241" s="20" t="s">
        <v>566</v>
      </c>
      <c r="D241" s="20" t="s">
        <v>564</v>
      </c>
      <c r="E241" s="20" t="s">
        <v>566</v>
      </c>
      <c r="F241" s="20"/>
      <c r="G241" s="20"/>
      <c r="H241" s="20"/>
      <c r="I241" s="20"/>
      <c r="J241" s="20"/>
      <c r="K241" s="20"/>
      <c r="L241" s="20"/>
      <c r="M241" s="20"/>
      <c r="N241" s="20"/>
      <c r="O241" s="20"/>
      <c r="P241" s="20"/>
      <c r="Q241" s="20"/>
      <c r="R241" s="20"/>
      <c r="S241" s="20"/>
      <c r="T241" s="20"/>
      <c r="U241" s="20"/>
      <c r="V241" s="20"/>
      <c r="W241" s="20"/>
      <c r="X241" s="20"/>
      <c r="Y241" s="20"/>
      <c r="Z241" s="20"/>
    </row>
    <row r="242">
      <c r="A242" s="25">
        <v>1.0</v>
      </c>
      <c r="B242" s="25">
        <v>17081.0</v>
      </c>
      <c r="C242" s="20" t="s">
        <v>705</v>
      </c>
      <c r="D242" s="20" t="s">
        <v>704</v>
      </c>
      <c r="E242" s="20" t="s">
        <v>705</v>
      </c>
      <c r="F242" s="20"/>
      <c r="G242" s="20"/>
      <c r="H242" s="20"/>
      <c r="I242" s="20"/>
      <c r="J242" s="20"/>
      <c r="K242" s="20"/>
      <c r="L242" s="20"/>
      <c r="M242" s="20"/>
      <c r="N242" s="20"/>
      <c r="O242" s="20"/>
      <c r="P242" s="20"/>
      <c r="Q242" s="20"/>
      <c r="R242" s="20"/>
      <c r="S242" s="20"/>
      <c r="T242" s="20"/>
      <c r="U242" s="20"/>
      <c r="V242" s="20"/>
      <c r="W242" s="20"/>
      <c r="X242" s="20"/>
      <c r="Y242" s="20"/>
      <c r="Z242" s="20"/>
    </row>
    <row r="243">
      <c r="A243" s="25">
        <v>1.0</v>
      </c>
      <c r="B243" s="25">
        <v>17091.0</v>
      </c>
      <c r="C243" s="20" t="s">
        <v>817</v>
      </c>
      <c r="D243" s="20" t="s">
        <v>814</v>
      </c>
      <c r="E243" s="20" t="s">
        <v>817</v>
      </c>
      <c r="F243" s="20"/>
      <c r="G243" s="20"/>
      <c r="H243" s="20"/>
      <c r="I243" s="20"/>
      <c r="J243" s="20"/>
      <c r="K243" s="20"/>
      <c r="L243" s="20"/>
      <c r="M243" s="20"/>
      <c r="N243" s="20"/>
      <c r="O243" s="20"/>
      <c r="P243" s="20"/>
      <c r="Q243" s="20"/>
      <c r="R243" s="20"/>
      <c r="S243" s="20"/>
      <c r="T243" s="20"/>
      <c r="U243" s="20"/>
      <c r="V243" s="20"/>
      <c r="W243" s="20"/>
      <c r="X243" s="20"/>
      <c r="Y243" s="20"/>
      <c r="Z243" s="20"/>
    </row>
    <row r="244">
      <c r="A244" s="25">
        <v>1.0</v>
      </c>
      <c r="B244" s="25">
        <v>17611.0</v>
      </c>
      <c r="C244" s="20" t="s">
        <v>25040</v>
      </c>
      <c r="D244" s="20" t="s">
        <v>41</v>
      </c>
      <c r="E244" s="20" t="s">
        <v>25040</v>
      </c>
      <c r="F244" s="20"/>
      <c r="G244" s="20"/>
      <c r="H244" s="20"/>
      <c r="I244" s="20"/>
      <c r="J244" s="20"/>
      <c r="K244" s="20"/>
      <c r="L244" s="20"/>
      <c r="M244" s="20"/>
      <c r="N244" s="20"/>
      <c r="O244" s="20"/>
      <c r="P244" s="20"/>
      <c r="Q244" s="20"/>
      <c r="R244" s="20"/>
      <c r="S244" s="20"/>
      <c r="T244" s="20"/>
      <c r="U244" s="20"/>
      <c r="V244" s="20"/>
      <c r="W244" s="20"/>
      <c r="X244" s="20"/>
      <c r="Y244" s="20"/>
      <c r="Z244" s="20"/>
    </row>
    <row r="245">
      <c r="A245" s="25">
        <v>1.0</v>
      </c>
      <c r="B245" s="25">
        <v>17621.0</v>
      </c>
      <c r="C245" s="20" t="s">
        <v>25042</v>
      </c>
      <c r="D245" s="20" t="s">
        <v>176</v>
      </c>
      <c r="E245" s="20" t="s">
        <v>25042</v>
      </c>
      <c r="F245" s="20"/>
      <c r="G245" s="20"/>
      <c r="H245" s="20"/>
      <c r="I245" s="20"/>
      <c r="J245" s="20"/>
      <c r="K245" s="20"/>
      <c r="L245" s="20"/>
      <c r="M245" s="20"/>
      <c r="N245" s="20"/>
      <c r="O245" s="20"/>
      <c r="P245" s="20"/>
      <c r="Q245" s="20"/>
      <c r="R245" s="20"/>
      <c r="S245" s="20"/>
      <c r="T245" s="20"/>
      <c r="U245" s="20"/>
      <c r="V245" s="20"/>
      <c r="W245" s="20"/>
      <c r="X245" s="20"/>
      <c r="Y245" s="20"/>
      <c r="Z245" s="20"/>
    </row>
    <row r="246">
      <c r="A246" s="25">
        <v>1.0</v>
      </c>
      <c r="B246" s="25">
        <v>17631.0</v>
      </c>
      <c r="C246" s="20" t="s">
        <v>25044</v>
      </c>
      <c r="D246" s="20" t="s">
        <v>323</v>
      </c>
      <c r="E246" s="20" t="s">
        <v>25044</v>
      </c>
      <c r="F246" s="20"/>
      <c r="G246" s="20"/>
      <c r="H246" s="20"/>
      <c r="I246" s="20"/>
      <c r="J246" s="20"/>
      <c r="K246" s="20"/>
      <c r="L246" s="20"/>
      <c r="M246" s="20"/>
      <c r="N246" s="20"/>
      <c r="O246" s="20"/>
      <c r="P246" s="20"/>
      <c r="Q246" s="20"/>
      <c r="R246" s="20"/>
      <c r="S246" s="20"/>
      <c r="T246" s="20"/>
      <c r="U246" s="20"/>
      <c r="V246" s="20"/>
      <c r="W246" s="20"/>
      <c r="X246" s="20"/>
      <c r="Y246" s="20"/>
      <c r="Z246" s="20"/>
    </row>
    <row r="247">
      <c r="A247" s="25">
        <v>1.0</v>
      </c>
      <c r="B247" s="25">
        <v>17641.0</v>
      </c>
      <c r="C247" s="20" t="s">
        <v>25045</v>
      </c>
      <c r="D247" s="20" t="s">
        <v>435</v>
      </c>
      <c r="E247" s="20" t="s">
        <v>25045</v>
      </c>
      <c r="F247" s="20"/>
      <c r="G247" s="20"/>
      <c r="H247" s="20"/>
      <c r="I247" s="20"/>
      <c r="J247" s="20"/>
      <c r="K247" s="20"/>
      <c r="L247" s="20"/>
      <c r="M247" s="20"/>
      <c r="N247" s="20"/>
      <c r="O247" s="20"/>
      <c r="P247" s="20"/>
      <c r="Q247" s="20"/>
      <c r="R247" s="20"/>
      <c r="S247" s="20"/>
      <c r="T247" s="20"/>
      <c r="U247" s="20"/>
      <c r="V247" s="20"/>
      <c r="W247" s="20"/>
      <c r="X247" s="20"/>
      <c r="Y247" s="20"/>
      <c r="Z247" s="20"/>
    </row>
    <row r="248">
      <c r="A248" s="25">
        <v>1.0</v>
      </c>
      <c r="B248" s="25">
        <v>17651.0</v>
      </c>
      <c r="C248" s="20" t="s">
        <v>25046</v>
      </c>
      <c r="D248" s="20" t="s">
        <v>1026</v>
      </c>
      <c r="E248" s="20" t="s">
        <v>25046</v>
      </c>
      <c r="F248" s="20"/>
      <c r="G248" s="20"/>
      <c r="H248" s="20"/>
      <c r="I248" s="20"/>
      <c r="J248" s="20"/>
      <c r="K248" s="20"/>
      <c r="L248" s="20"/>
      <c r="M248" s="20"/>
      <c r="N248" s="20"/>
      <c r="O248" s="20"/>
      <c r="P248" s="20"/>
      <c r="Q248" s="20"/>
      <c r="R248" s="20"/>
      <c r="S248" s="20"/>
      <c r="T248" s="20"/>
      <c r="U248" s="20"/>
      <c r="V248" s="20"/>
      <c r="W248" s="20"/>
      <c r="X248" s="20"/>
      <c r="Y248" s="20"/>
      <c r="Z248" s="20"/>
    </row>
    <row r="249">
      <c r="A249" s="25">
        <v>1.0</v>
      </c>
      <c r="B249" s="25">
        <v>18031.0</v>
      </c>
      <c r="C249" s="20" t="s">
        <v>25048</v>
      </c>
      <c r="D249" s="20" t="s">
        <v>25049</v>
      </c>
      <c r="E249" s="20" t="s">
        <v>25048</v>
      </c>
      <c r="F249" s="20"/>
      <c r="G249" s="20"/>
      <c r="H249" s="20"/>
      <c r="I249" s="20"/>
      <c r="J249" s="20"/>
      <c r="K249" s="20"/>
      <c r="L249" s="20"/>
      <c r="M249" s="20"/>
      <c r="N249" s="20"/>
      <c r="O249" s="20"/>
      <c r="P249" s="20"/>
      <c r="Q249" s="20"/>
      <c r="R249" s="20"/>
      <c r="S249" s="20"/>
      <c r="T249" s="20"/>
      <c r="U249" s="20"/>
      <c r="V249" s="20"/>
      <c r="W249" s="20"/>
      <c r="X249" s="20"/>
      <c r="Y249" s="20"/>
      <c r="Z249" s="20"/>
    </row>
    <row r="250">
      <c r="A250" s="25">
        <v>1.0</v>
      </c>
      <c r="B250" s="25">
        <v>18051.0</v>
      </c>
      <c r="C250" s="20" t="s">
        <v>25050</v>
      </c>
      <c r="D250" s="20" t="s">
        <v>25051</v>
      </c>
      <c r="E250" s="20" t="s">
        <v>25050</v>
      </c>
      <c r="F250" s="20"/>
      <c r="G250" s="20"/>
      <c r="H250" s="20"/>
      <c r="I250" s="20"/>
      <c r="J250" s="20"/>
      <c r="K250" s="20"/>
      <c r="L250" s="20"/>
      <c r="M250" s="20"/>
      <c r="N250" s="20"/>
      <c r="O250" s="20"/>
      <c r="P250" s="20"/>
      <c r="Q250" s="20"/>
      <c r="R250" s="20"/>
      <c r="S250" s="20"/>
      <c r="T250" s="20"/>
      <c r="U250" s="20"/>
      <c r="V250" s="20"/>
      <c r="W250" s="20"/>
      <c r="X250" s="20"/>
      <c r="Y250" s="20"/>
      <c r="Z250" s="20"/>
    </row>
    <row r="251">
      <c r="A251" s="25">
        <v>1.0</v>
      </c>
      <c r="B251" s="25">
        <v>18061.0</v>
      </c>
      <c r="C251" s="20" t="s">
        <v>25052</v>
      </c>
      <c r="D251" s="20" t="s">
        <v>25053</v>
      </c>
      <c r="E251" s="20" t="s">
        <v>25052</v>
      </c>
      <c r="F251" s="20"/>
      <c r="G251" s="20"/>
      <c r="H251" s="20"/>
      <c r="I251" s="20"/>
      <c r="J251" s="20"/>
      <c r="K251" s="20"/>
      <c r="L251" s="20"/>
      <c r="M251" s="20"/>
      <c r="N251" s="20"/>
      <c r="O251" s="20"/>
      <c r="P251" s="20"/>
      <c r="Q251" s="20"/>
      <c r="R251" s="20"/>
      <c r="S251" s="20"/>
      <c r="T251" s="20"/>
      <c r="U251" s="20"/>
      <c r="V251" s="20"/>
      <c r="W251" s="20"/>
      <c r="X251" s="20"/>
      <c r="Y251" s="20"/>
      <c r="Z251" s="20"/>
    </row>
    <row r="252">
      <c r="A252" s="25">
        <v>1.0</v>
      </c>
      <c r="B252" s="25">
        <v>18071.0</v>
      </c>
      <c r="C252" s="20" t="s">
        <v>25054</v>
      </c>
      <c r="D252" s="20" t="s">
        <v>25055</v>
      </c>
      <c r="E252" s="20" t="s">
        <v>25054</v>
      </c>
      <c r="F252" s="20"/>
      <c r="G252" s="20"/>
      <c r="H252" s="20"/>
      <c r="I252" s="20"/>
      <c r="J252" s="20"/>
      <c r="K252" s="20"/>
      <c r="L252" s="20"/>
      <c r="M252" s="20"/>
      <c r="N252" s="20"/>
      <c r="O252" s="20"/>
      <c r="P252" s="20"/>
      <c r="Q252" s="20"/>
      <c r="R252" s="20"/>
      <c r="S252" s="20"/>
      <c r="T252" s="20"/>
      <c r="U252" s="20"/>
      <c r="V252" s="20"/>
      <c r="W252" s="20"/>
      <c r="X252" s="20"/>
      <c r="Y252" s="20"/>
      <c r="Z252" s="20"/>
    </row>
    <row r="253">
      <c r="A253" s="25">
        <v>1.0</v>
      </c>
      <c r="B253" s="25">
        <v>18071.0</v>
      </c>
      <c r="C253" s="20" t="s">
        <v>25054</v>
      </c>
      <c r="D253" s="20" t="s">
        <v>25056</v>
      </c>
      <c r="E253" s="20" t="s">
        <v>25054</v>
      </c>
      <c r="F253" s="20"/>
      <c r="G253" s="20"/>
      <c r="H253" s="20"/>
      <c r="I253" s="20"/>
      <c r="J253" s="20"/>
      <c r="K253" s="20"/>
      <c r="L253" s="20"/>
      <c r="M253" s="20"/>
      <c r="N253" s="20"/>
      <c r="O253" s="20"/>
      <c r="P253" s="20"/>
      <c r="Q253" s="20"/>
      <c r="R253" s="20"/>
      <c r="S253" s="20"/>
      <c r="T253" s="20"/>
      <c r="U253" s="20"/>
      <c r="V253" s="20"/>
      <c r="W253" s="20"/>
      <c r="X253" s="20"/>
      <c r="Y253" s="20"/>
      <c r="Z253" s="20"/>
    </row>
    <row r="254">
      <c r="A254" s="25">
        <v>1.0</v>
      </c>
      <c r="B254" s="25">
        <v>18081.0</v>
      </c>
      <c r="C254" s="20" t="s">
        <v>25058</v>
      </c>
      <c r="D254" s="20" t="s">
        <v>25059</v>
      </c>
      <c r="E254" s="20" t="s">
        <v>25058</v>
      </c>
      <c r="F254" s="20"/>
      <c r="G254" s="20"/>
      <c r="H254" s="20"/>
      <c r="I254" s="20"/>
      <c r="J254" s="20"/>
      <c r="K254" s="20"/>
      <c r="L254" s="20"/>
      <c r="M254" s="20"/>
      <c r="N254" s="20"/>
      <c r="O254" s="20"/>
      <c r="P254" s="20"/>
      <c r="Q254" s="20"/>
      <c r="R254" s="20"/>
      <c r="S254" s="20"/>
      <c r="T254" s="20"/>
      <c r="U254" s="20"/>
      <c r="V254" s="20"/>
      <c r="W254" s="20"/>
      <c r="X254" s="20"/>
      <c r="Y254" s="20"/>
      <c r="Z254" s="20"/>
    </row>
    <row r="255">
      <c r="A255" s="25">
        <v>1.0</v>
      </c>
      <c r="B255" s="25">
        <v>18081.0</v>
      </c>
      <c r="C255" s="20" t="s">
        <v>25058</v>
      </c>
      <c r="D255" s="20" t="s">
        <v>25060</v>
      </c>
      <c r="E255" s="20" t="s">
        <v>25058</v>
      </c>
      <c r="F255" s="20"/>
      <c r="G255" s="20"/>
      <c r="H255" s="20"/>
      <c r="I255" s="20"/>
      <c r="J255" s="20"/>
      <c r="K255" s="20"/>
      <c r="L255" s="20"/>
      <c r="M255" s="20"/>
      <c r="N255" s="20"/>
      <c r="O255" s="20"/>
      <c r="P255" s="20"/>
      <c r="Q255" s="20"/>
      <c r="R255" s="20"/>
      <c r="S255" s="20"/>
      <c r="T255" s="20"/>
      <c r="U255" s="20"/>
      <c r="V255" s="20"/>
      <c r="W255" s="20"/>
      <c r="X255" s="20"/>
      <c r="Y255" s="20"/>
      <c r="Z255" s="20"/>
    </row>
    <row r="256">
      <c r="A256" s="25">
        <v>1.0</v>
      </c>
      <c r="B256" s="25">
        <v>18111.0</v>
      </c>
      <c r="C256" s="20" t="s">
        <v>25061</v>
      </c>
      <c r="D256" s="20" t="s">
        <v>25062</v>
      </c>
      <c r="E256" s="20" t="s">
        <v>25061</v>
      </c>
      <c r="F256" s="20"/>
      <c r="G256" s="20"/>
      <c r="H256" s="20"/>
      <c r="I256" s="20"/>
      <c r="J256" s="20"/>
      <c r="K256" s="20"/>
      <c r="L256" s="20"/>
      <c r="M256" s="20"/>
      <c r="N256" s="20"/>
      <c r="O256" s="20"/>
      <c r="P256" s="20"/>
      <c r="Q256" s="20"/>
      <c r="R256" s="20"/>
      <c r="S256" s="20"/>
      <c r="T256" s="20"/>
      <c r="U256" s="20"/>
      <c r="V256" s="20"/>
      <c r="W256" s="20"/>
      <c r="X256" s="20"/>
      <c r="Y256" s="20"/>
      <c r="Z256" s="20"/>
    </row>
    <row r="257">
      <c r="A257" s="25">
        <v>1.0</v>
      </c>
      <c r="B257" s="25">
        <v>18121.0</v>
      </c>
      <c r="C257" s="20" t="s">
        <v>25064</v>
      </c>
      <c r="D257" s="20" t="s">
        <v>25065</v>
      </c>
      <c r="E257" s="20" t="s">
        <v>25064</v>
      </c>
      <c r="F257" s="20"/>
      <c r="G257" s="20"/>
      <c r="H257" s="20"/>
      <c r="I257" s="20"/>
      <c r="J257" s="20"/>
      <c r="K257" s="20"/>
      <c r="L257" s="20"/>
      <c r="M257" s="20"/>
      <c r="N257" s="20"/>
      <c r="O257" s="20"/>
      <c r="P257" s="20"/>
      <c r="Q257" s="20"/>
      <c r="R257" s="20"/>
      <c r="S257" s="20"/>
      <c r="T257" s="20"/>
      <c r="U257" s="20"/>
      <c r="V257" s="20"/>
      <c r="W257" s="20"/>
      <c r="X257" s="20"/>
      <c r="Y257" s="20"/>
      <c r="Z257" s="20"/>
    </row>
    <row r="258">
      <c r="A258" s="25">
        <v>1.0</v>
      </c>
      <c r="B258" s="25">
        <v>18131.0</v>
      </c>
      <c r="C258" s="20" t="s">
        <v>25066</v>
      </c>
      <c r="D258" s="20" t="s">
        <v>25067</v>
      </c>
      <c r="E258" s="20" t="s">
        <v>25066</v>
      </c>
      <c r="F258" s="20"/>
      <c r="G258" s="20"/>
      <c r="H258" s="20"/>
      <c r="I258" s="20"/>
      <c r="J258" s="20"/>
      <c r="K258" s="20"/>
      <c r="L258" s="20"/>
      <c r="M258" s="20"/>
      <c r="N258" s="20"/>
      <c r="O258" s="20"/>
      <c r="P258" s="20"/>
      <c r="Q258" s="20"/>
      <c r="R258" s="20"/>
      <c r="S258" s="20"/>
      <c r="T258" s="20"/>
      <c r="U258" s="20"/>
      <c r="V258" s="20"/>
      <c r="W258" s="20"/>
      <c r="X258" s="20"/>
      <c r="Y258" s="20"/>
      <c r="Z258" s="20"/>
    </row>
    <row r="259">
      <c r="A259" s="25">
        <v>1.0</v>
      </c>
      <c r="B259" s="25">
        <v>18141.0</v>
      </c>
      <c r="C259" s="20" t="s">
        <v>25068</v>
      </c>
      <c r="D259" s="20" t="s">
        <v>25069</v>
      </c>
      <c r="E259" s="20" t="s">
        <v>25068</v>
      </c>
      <c r="F259" s="20"/>
      <c r="G259" s="20"/>
      <c r="H259" s="20"/>
      <c r="I259" s="20"/>
      <c r="J259" s="20"/>
      <c r="K259" s="20"/>
      <c r="L259" s="20"/>
      <c r="M259" s="20"/>
      <c r="N259" s="20"/>
      <c r="O259" s="20"/>
      <c r="P259" s="20"/>
      <c r="Q259" s="20"/>
      <c r="R259" s="20"/>
      <c r="S259" s="20"/>
      <c r="T259" s="20"/>
      <c r="U259" s="20"/>
      <c r="V259" s="20"/>
      <c r="W259" s="20"/>
      <c r="X259" s="20"/>
      <c r="Y259" s="20"/>
      <c r="Z259" s="20"/>
    </row>
    <row r="260">
      <c r="A260" s="25">
        <v>1.0</v>
      </c>
      <c r="B260" s="25">
        <v>18141.0</v>
      </c>
      <c r="C260" s="20" t="s">
        <v>25068</v>
      </c>
      <c r="D260" s="20" t="s">
        <v>25070</v>
      </c>
      <c r="E260" s="20" t="s">
        <v>25068</v>
      </c>
      <c r="F260" s="20"/>
      <c r="G260" s="20"/>
      <c r="H260" s="20"/>
      <c r="I260" s="20"/>
      <c r="J260" s="20"/>
      <c r="K260" s="20"/>
      <c r="L260" s="20"/>
      <c r="M260" s="20"/>
      <c r="N260" s="20"/>
      <c r="O260" s="20"/>
      <c r="P260" s="20"/>
      <c r="Q260" s="20"/>
      <c r="R260" s="20"/>
      <c r="S260" s="20"/>
      <c r="T260" s="20"/>
      <c r="U260" s="20"/>
      <c r="V260" s="20"/>
      <c r="W260" s="20"/>
      <c r="X260" s="20"/>
      <c r="Y260" s="20"/>
      <c r="Z260" s="20"/>
    </row>
    <row r="261">
      <c r="A261" s="25">
        <v>1.0</v>
      </c>
      <c r="B261" s="25">
        <v>18161.0</v>
      </c>
      <c r="C261" s="20" t="s">
        <v>25071</v>
      </c>
      <c r="D261" s="20" t="s">
        <v>25072</v>
      </c>
      <c r="E261" s="20" t="s">
        <v>25071</v>
      </c>
      <c r="F261" s="20"/>
      <c r="G261" s="20"/>
      <c r="H261" s="20"/>
      <c r="I261" s="20"/>
      <c r="J261" s="20"/>
      <c r="K261" s="20"/>
      <c r="L261" s="20"/>
      <c r="M261" s="20"/>
      <c r="N261" s="20"/>
      <c r="O261" s="20"/>
      <c r="P261" s="20"/>
      <c r="Q261" s="20"/>
      <c r="R261" s="20"/>
      <c r="S261" s="20"/>
      <c r="T261" s="20"/>
      <c r="U261" s="20"/>
      <c r="V261" s="20"/>
      <c r="W261" s="20"/>
      <c r="X261" s="20"/>
      <c r="Y261" s="20"/>
      <c r="Z261" s="20"/>
    </row>
    <row r="262">
      <c r="A262" s="25">
        <v>1.0</v>
      </c>
      <c r="B262" s="25">
        <v>18161.0</v>
      </c>
      <c r="C262" s="20" t="s">
        <v>25071</v>
      </c>
      <c r="D262" s="20" t="s">
        <v>25073</v>
      </c>
      <c r="E262" s="20" t="s">
        <v>25071</v>
      </c>
      <c r="F262" s="20"/>
      <c r="G262" s="20"/>
      <c r="H262" s="20"/>
      <c r="I262" s="20"/>
      <c r="J262" s="20"/>
      <c r="K262" s="20"/>
      <c r="L262" s="20"/>
      <c r="M262" s="20"/>
      <c r="N262" s="20"/>
      <c r="O262" s="20"/>
      <c r="P262" s="20"/>
      <c r="Q262" s="20"/>
      <c r="R262" s="20"/>
      <c r="S262" s="20"/>
      <c r="T262" s="20"/>
      <c r="U262" s="20"/>
      <c r="V262" s="20"/>
      <c r="W262" s="20"/>
      <c r="X262" s="20"/>
      <c r="Y262" s="20"/>
      <c r="Z262" s="20"/>
    </row>
    <row r="263">
      <c r="A263" s="25">
        <v>1.0</v>
      </c>
      <c r="B263" s="25">
        <v>18162.0</v>
      </c>
      <c r="C263" s="20" t="s">
        <v>25075</v>
      </c>
      <c r="D263" s="20" t="s">
        <v>25073</v>
      </c>
      <c r="E263" s="20" t="s">
        <v>25075</v>
      </c>
      <c r="F263" s="20"/>
      <c r="G263" s="20"/>
      <c r="H263" s="20"/>
      <c r="I263" s="20"/>
      <c r="J263" s="20"/>
      <c r="K263" s="20"/>
      <c r="L263" s="20"/>
      <c r="M263" s="20"/>
      <c r="N263" s="20"/>
      <c r="O263" s="20"/>
      <c r="P263" s="20"/>
      <c r="Q263" s="20"/>
      <c r="R263" s="20"/>
      <c r="S263" s="20"/>
      <c r="T263" s="20"/>
      <c r="U263" s="20"/>
      <c r="V263" s="20"/>
      <c r="W263" s="20"/>
      <c r="X263" s="20"/>
      <c r="Y263" s="20"/>
      <c r="Z263" s="20"/>
    </row>
    <row r="264">
      <c r="A264" s="25">
        <v>1.0</v>
      </c>
      <c r="B264" s="25">
        <v>18171.0</v>
      </c>
      <c r="C264" s="20" t="s">
        <v>25076</v>
      </c>
      <c r="D264" s="20" t="s">
        <v>25077</v>
      </c>
      <c r="E264" s="20" t="s">
        <v>25076</v>
      </c>
      <c r="F264" s="20"/>
      <c r="G264" s="20"/>
      <c r="H264" s="20"/>
      <c r="I264" s="20"/>
      <c r="J264" s="20"/>
      <c r="K264" s="20"/>
      <c r="L264" s="20"/>
      <c r="M264" s="20"/>
      <c r="N264" s="20"/>
      <c r="O264" s="20"/>
      <c r="P264" s="20"/>
      <c r="Q264" s="20"/>
      <c r="R264" s="20"/>
      <c r="S264" s="20"/>
      <c r="T264" s="20"/>
      <c r="U264" s="20"/>
      <c r="V264" s="20"/>
      <c r="W264" s="20"/>
      <c r="X264" s="20"/>
      <c r="Y264" s="20"/>
      <c r="Z264" s="20"/>
    </row>
    <row r="265">
      <c r="A265" s="25">
        <v>1.0</v>
      </c>
      <c r="B265" s="25">
        <v>18172.0</v>
      </c>
      <c r="C265" s="20" t="s">
        <v>25078</v>
      </c>
      <c r="D265" s="20" t="s">
        <v>25077</v>
      </c>
      <c r="E265" s="20" t="s">
        <v>25078</v>
      </c>
      <c r="F265" s="20"/>
      <c r="G265" s="20"/>
      <c r="H265" s="20"/>
      <c r="I265" s="20"/>
      <c r="J265" s="20"/>
      <c r="K265" s="20"/>
      <c r="L265" s="20"/>
      <c r="M265" s="20"/>
      <c r="N265" s="20"/>
      <c r="O265" s="20"/>
      <c r="P265" s="20"/>
      <c r="Q265" s="20"/>
      <c r="R265" s="20"/>
      <c r="S265" s="20"/>
      <c r="T265" s="20"/>
      <c r="U265" s="20"/>
      <c r="V265" s="20"/>
      <c r="W265" s="20"/>
      <c r="X265" s="20"/>
      <c r="Y265" s="20"/>
      <c r="Z265" s="20"/>
    </row>
    <row r="266">
      <c r="A266" s="25">
        <v>1.0</v>
      </c>
      <c r="B266" s="25">
        <v>18181.0</v>
      </c>
      <c r="C266" s="20" t="s">
        <v>25080</v>
      </c>
      <c r="D266" s="20" t="s">
        <v>25081</v>
      </c>
      <c r="E266" s="20" t="s">
        <v>25080</v>
      </c>
      <c r="F266" s="20"/>
      <c r="G266" s="20"/>
      <c r="H266" s="20"/>
      <c r="I266" s="20"/>
      <c r="J266" s="20"/>
      <c r="K266" s="20"/>
      <c r="L266" s="20"/>
      <c r="M266" s="20"/>
      <c r="N266" s="20"/>
      <c r="O266" s="20"/>
      <c r="P266" s="20"/>
      <c r="Q266" s="20"/>
      <c r="R266" s="20"/>
      <c r="S266" s="20"/>
      <c r="T266" s="20"/>
      <c r="U266" s="20"/>
      <c r="V266" s="20"/>
      <c r="W266" s="20"/>
      <c r="X266" s="20"/>
      <c r="Y266" s="20"/>
      <c r="Z266" s="20"/>
    </row>
    <row r="267">
      <c r="A267" s="25">
        <v>1.0</v>
      </c>
      <c r="B267" s="25">
        <v>18191.0</v>
      </c>
      <c r="C267" s="20" t="s">
        <v>25082</v>
      </c>
      <c r="D267" s="20" t="s">
        <v>25083</v>
      </c>
      <c r="E267" s="20" t="s">
        <v>25082</v>
      </c>
      <c r="F267" s="20"/>
      <c r="G267" s="20"/>
      <c r="H267" s="20"/>
      <c r="I267" s="20"/>
      <c r="J267" s="20"/>
      <c r="K267" s="20"/>
      <c r="L267" s="20"/>
      <c r="M267" s="20"/>
      <c r="N267" s="20"/>
      <c r="O267" s="20"/>
      <c r="P267" s="20"/>
      <c r="Q267" s="20"/>
      <c r="R267" s="20"/>
      <c r="S267" s="20"/>
      <c r="T267" s="20"/>
      <c r="U267" s="20"/>
      <c r="V267" s="20"/>
      <c r="W267" s="20"/>
      <c r="X267" s="20"/>
      <c r="Y267" s="20"/>
      <c r="Z267" s="20"/>
    </row>
    <row r="268">
      <c r="A268" s="25">
        <v>1.0</v>
      </c>
      <c r="B268" s="25">
        <v>18201.0</v>
      </c>
      <c r="C268" s="20" t="s">
        <v>25084</v>
      </c>
      <c r="D268" s="20" t="s">
        <v>25085</v>
      </c>
      <c r="E268" s="20" t="s">
        <v>25084</v>
      </c>
      <c r="F268" s="20"/>
      <c r="G268" s="20"/>
      <c r="H268" s="20"/>
      <c r="I268" s="20"/>
      <c r="J268" s="20"/>
      <c r="K268" s="20"/>
      <c r="L268" s="20"/>
      <c r="M268" s="20"/>
      <c r="N268" s="20"/>
      <c r="O268" s="20"/>
      <c r="P268" s="20"/>
      <c r="Q268" s="20"/>
      <c r="R268" s="20"/>
      <c r="S268" s="20"/>
      <c r="T268" s="20"/>
      <c r="U268" s="20"/>
      <c r="V268" s="20"/>
      <c r="W268" s="20"/>
      <c r="X268" s="20"/>
      <c r="Y268" s="20"/>
      <c r="Z268" s="20"/>
    </row>
    <row r="269">
      <c r="A269" s="25">
        <v>1.0</v>
      </c>
      <c r="B269" s="25">
        <v>18202.0</v>
      </c>
      <c r="C269" s="20" t="s">
        <v>25087</v>
      </c>
      <c r="D269" s="20" t="s">
        <v>25085</v>
      </c>
      <c r="E269" s="20" t="s">
        <v>25087</v>
      </c>
      <c r="F269" s="20"/>
      <c r="G269" s="20"/>
      <c r="H269" s="20"/>
      <c r="I269" s="20"/>
      <c r="J269" s="20"/>
      <c r="K269" s="20"/>
      <c r="L269" s="20"/>
      <c r="M269" s="20"/>
      <c r="N269" s="20"/>
      <c r="O269" s="20"/>
      <c r="P269" s="20"/>
      <c r="Q269" s="20"/>
      <c r="R269" s="20"/>
      <c r="S269" s="20"/>
      <c r="T269" s="20"/>
      <c r="U269" s="20"/>
      <c r="V269" s="20"/>
      <c r="W269" s="20"/>
      <c r="X269" s="20"/>
      <c r="Y269" s="20"/>
      <c r="Z269" s="20"/>
    </row>
    <row r="270">
      <c r="A270" s="25">
        <v>1.0</v>
      </c>
      <c r="B270" s="25">
        <v>18211.0</v>
      </c>
      <c r="C270" s="20" t="s">
        <v>25088</v>
      </c>
      <c r="D270" s="20" t="s">
        <v>25089</v>
      </c>
      <c r="E270" s="20" t="s">
        <v>25088</v>
      </c>
      <c r="F270" s="20"/>
      <c r="G270" s="20"/>
      <c r="H270" s="20"/>
      <c r="I270" s="20"/>
      <c r="J270" s="20"/>
      <c r="K270" s="20"/>
      <c r="L270" s="20"/>
      <c r="M270" s="20"/>
      <c r="N270" s="20"/>
      <c r="O270" s="20"/>
      <c r="P270" s="20"/>
      <c r="Q270" s="20"/>
      <c r="R270" s="20"/>
      <c r="S270" s="20"/>
      <c r="T270" s="20"/>
      <c r="U270" s="20"/>
      <c r="V270" s="20"/>
      <c r="W270" s="20"/>
      <c r="X270" s="20"/>
      <c r="Y270" s="20"/>
      <c r="Z270" s="20"/>
    </row>
    <row r="271">
      <c r="A271" s="25">
        <v>1.0</v>
      </c>
      <c r="B271" s="25">
        <v>18221.0</v>
      </c>
      <c r="C271" s="20" t="s">
        <v>25090</v>
      </c>
      <c r="D271" s="20" t="s">
        <v>25091</v>
      </c>
      <c r="E271" s="20" t="s">
        <v>25090</v>
      </c>
      <c r="F271" s="20"/>
      <c r="G271" s="20"/>
      <c r="H271" s="20"/>
      <c r="I271" s="20"/>
      <c r="J271" s="20"/>
      <c r="K271" s="20"/>
      <c r="L271" s="20"/>
      <c r="M271" s="20"/>
      <c r="N271" s="20"/>
      <c r="O271" s="20"/>
      <c r="P271" s="20"/>
      <c r="Q271" s="20"/>
      <c r="R271" s="20"/>
      <c r="S271" s="20"/>
      <c r="T271" s="20"/>
      <c r="U271" s="20"/>
      <c r="V271" s="20"/>
      <c r="W271" s="20"/>
      <c r="X271" s="20"/>
      <c r="Y271" s="20"/>
      <c r="Z271" s="20"/>
    </row>
    <row r="272">
      <c r="A272" s="25">
        <v>1.0</v>
      </c>
      <c r="B272" s="25">
        <v>18231.0</v>
      </c>
      <c r="C272" s="20" t="s">
        <v>25093</v>
      </c>
      <c r="D272" s="20" t="s">
        <v>25094</v>
      </c>
      <c r="E272" s="20" t="s">
        <v>25093</v>
      </c>
      <c r="F272" s="20"/>
      <c r="G272" s="20"/>
      <c r="H272" s="20"/>
      <c r="I272" s="20"/>
      <c r="J272" s="20"/>
      <c r="K272" s="20"/>
      <c r="L272" s="20"/>
      <c r="M272" s="20"/>
      <c r="N272" s="20"/>
      <c r="O272" s="20"/>
      <c r="P272" s="20"/>
      <c r="Q272" s="20"/>
      <c r="R272" s="20"/>
      <c r="S272" s="20"/>
      <c r="T272" s="20"/>
      <c r="U272" s="20"/>
      <c r="V272" s="20"/>
      <c r="W272" s="20"/>
      <c r="X272" s="20"/>
      <c r="Y272" s="20"/>
      <c r="Z272" s="20"/>
    </row>
    <row r="273">
      <c r="A273" s="25">
        <v>1.0</v>
      </c>
      <c r="B273" s="25">
        <v>18241.0</v>
      </c>
      <c r="C273" s="20" t="s">
        <v>25095</v>
      </c>
      <c r="D273" s="20" t="s">
        <v>25096</v>
      </c>
      <c r="E273" s="20" t="s">
        <v>25095</v>
      </c>
      <c r="F273" s="20"/>
      <c r="G273" s="20"/>
      <c r="H273" s="20"/>
      <c r="I273" s="20"/>
      <c r="J273" s="20"/>
      <c r="K273" s="20"/>
      <c r="L273" s="20"/>
      <c r="M273" s="20"/>
      <c r="N273" s="20"/>
      <c r="O273" s="20"/>
      <c r="P273" s="20"/>
      <c r="Q273" s="20"/>
      <c r="R273" s="20"/>
      <c r="S273" s="20"/>
      <c r="T273" s="20"/>
      <c r="U273" s="20"/>
      <c r="V273" s="20"/>
      <c r="W273" s="20"/>
      <c r="X273" s="20"/>
      <c r="Y273" s="20"/>
      <c r="Z273" s="20"/>
    </row>
    <row r="274">
      <c r="A274" s="25">
        <v>1.0</v>
      </c>
      <c r="B274" s="25">
        <v>18241.0</v>
      </c>
      <c r="C274" s="20" t="s">
        <v>25095</v>
      </c>
      <c r="D274" s="20" t="s">
        <v>25097</v>
      </c>
      <c r="E274" s="20" t="s">
        <v>25095</v>
      </c>
      <c r="F274" s="20"/>
      <c r="G274" s="20"/>
      <c r="H274" s="20"/>
      <c r="I274" s="20"/>
      <c r="J274" s="20"/>
      <c r="K274" s="20"/>
      <c r="L274" s="20"/>
      <c r="M274" s="20"/>
      <c r="N274" s="20"/>
      <c r="O274" s="20"/>
      <c r="P274" s="20"/>
      <c r="Q274" s="20"/>
      <c r="R274" s="20"/>
      <c r="S274" s="20"/>
      <c r="T274" s="20"/>
      <c r="U274" s="20"/>
      <c r="V274" s="20"/>
      <c r="W274" s="20"/>
      <c r="X274" s="20"/>
      <c r="Y274" s="20"/>
      <c r="Z274" s="20"/>
    </row>
    <row r="275">
      <c r="A275" s="25">
        <v>1.0</v>
      </c>
      <c r="B275" s="25">
        <v>18242.0</v>
      </c>
      <c r="C275" s="20" t="s">
        <v>25099</v>
      </c>
      <c r="D275" s="20" t="s">
        <v>25097</v>
      </c>
      <c r="E275" s="20" t="s">
        <v>25099</v>
      </c>
      <c r="F275" s="20"/>
      <c r="G275" s="20"/>
      <c r="H275" s="20"/>
      <c r="I275" s="20"/>
      <c r="J275" s="20"/>
      <c r="K275" s="20"/>
      <c r="L275" s="20"/>
      <c r="M275" s="20"/>
      <c r="N275" s="20"/>
      <c r="O275" s="20"/>
      <c r="P275" s="20"/>
      <c r="Q275" s="20"/>
      <c r="R275" s="20"/>
      <c r="S275" s="20"/>
      <c r="T275" s="20"/>
      <c r="U275" s="20"/>
      <c r="V275" s="20"/>
      <c r="W275" s="20"/>
      <c r="X275" s="20"/>
      <c r="Y275" s="20"/>
      <c r="Z275" s="20"/>
    </row>
    <row r="276">
      <c r="A276" s="25">
        <v>1.0</v>
      </c>
      <c r="B276" s="25">
        <v>18251.0</v>
      </c>
      <c r="C276" s="20" t="s">
        <v>25100</v>
      </c>
      <c r="D276" s="20" t="s">
        <v>25101</v>
      </c>
      <c r="E276" s="20" t="s">
        <v>25100</v>
      </c>
      <c r="F276" s="20"/>
      <c r="G276" s="20"/>
      <c r="H276" s="20"/>
      <c r="I276" s="20"/>
      <c r="J276" s="20"/>
      <c r="K276" s="20"/>
      <c r="L276" s="20"/>
      <c r="M276" s="20"/>
      <c r="N276" s="20"/>
      <c r="O276" s="20"/>
      <c r="P276" s="20"/>
      <c r="Q276" s="20"/>
      <c r="R276" s="20"/>
      <c r="S276" s="20"/>
      <c r="T276" s="20"/>
      <c r="U276" s="20"/>
      <c r="V276" s="20"/>
      <c r="W276" s="20"/>
      <c r="X276" s="20"/>
      <c r="Y276" s="20"/>
      <c r="Z276" s="20"/>
    </row>
    <row r="277">
      <c r="A277" s="25">
        <v>1.0</v>
      </c>
      <c r="B277" s="25">
        <v>18261.0</v>
      </c>
      <c r="C277" s="20" t="s">
        <v>25103</v>
      </c>
      <c r="D277" s="20" t="s">
        <v>25104</v>
      </c>
      <c r="E277" s="20" t="s">
        <v>25103</v>
      </c>
      <c r="F277" s="20"/>
      <c r="G277" s="20"/>
      <c r="H277" s="20"/>
      <c r="I277" s="20"/>
      <c r="J277" s="20"/>
      <c r="K277" s="20"/>
      <c r="L277" s="20"/>
      <c r="M277" s="20"/>
      <c r="N277" s="20"/>
      <c r="O277" s="20"/>
      <c r="P277" s="20"/>
      <c r="Q277" s="20"/>
      <c r="R277" s="20"/>
      <c r="S277" s="20"/>
      <c r="T277" s="20"/>
      <c r="U277" s="20"/>
      <c r="V277" s="20"/>
      <c r="W277" s="20"/>
      <c r="X277" s="20"/>
      <c r="Y277" s="20"/>
      <c r="Z277" s="20"/>
    </row>
    <row r="278">
      <c r="A278" s="25">
        <v>1.0</v>
      </c>
      <c r="B278" s="25">
        <v>18271.0</v>
      </c>
      <c r="C278" s="20" t="s">
        <v>25105</v>
      </c>
      <c r="D278" s="20" t="s">
        <v>25106</v>
      </c>
      <c r="E278" s="20" t="s">
        <v>25105</v>
      </c>
      <c r="F278" s="20"/>
      <c r="G278" s="20"/>
      <c r="H278" s="20"/>
      <c r="I278" s="20"/>
      <c r="J278" s="20"/>
      <c r="K278" s="20"/>
      <c r="L278" s="20"/>
      <c r="M278" s="20"/>
      <c r="N278" s="20"/>
      <c r="O278" s="20"/>
      <c r="P278" s="20"/>
      <c r="Q278" s="20"/>
      <c r="R278" s="20"/>
      <c r="S278" s="20"/>
      <c r="T278" s="20"/>
      <c r="U278" s="20"/>
      <c r="V278" s="20"/>
      <c r="W278" s="20"/>
      <c r="X278" s="20"/>
      <c r="Y278" s="20"/>
      <c r="Z278" s="20"/>
    </row>
    <row r="279">
      <c r="A279" s="25">
        <v>1.0</v>
      </c>
      <c r="B279" s="25">
        <v>18281.0</v>
      </c>
      <c r="C279" s="20" t="s">
        <v>25107</v>
      </c>
      <c r="D279" s="20" t="s">
        <v>25108</v>
      </c>
      <c r="E279" s="20" t="s">
        <v>25107</v>
      </c>
      <c r="F279" s="20"/>
      <c r="G279" s="20"/>
      <c r="H279" s="20"/>
      <c r="I279" s="20"/>
      <c r="J279" s="20"/>
      <c r="K279" s="20"/>
      <c r="L279" s="20"/>
      <c r="M279" s="20"/>
      <c r="N279" s="20"/>
      <c r="O279" s="20"/>
      <c r="P279" s="20"/>
      <c r="Q279" s="20"/>
      <c r="R279" s="20"/>
      <c r="S279" s="20"/>
      <c r="T279" s="20"/>
      <c r="U279" s="20"/>
      <c r="V279" s="20"/>
      <c r="W279" s="20"/>
      <c r="X279" s="20"/>
      <c r="Y279" s="20"/>
      <c r="Z279" s="20"/>
    </row>
    <row r="280">
      <c r="A280" s="25">
        <v>1.0</v>
      </c>
      <c r="B280" s="25">
        <v>18281.0</v>
      </c>
      <c r="C280" s="20" t="s">
        <v>25107</v>
      </c>
      <c r="D280" s="20" t="s">
        <v>25114</v>
      </c>
      <c r="E280" s="20" t="s">
        <v>25107</v>
      </c>
      <c r="F280" s="20"/>
      <c r="G280" s="20"/>
      <c r="H280" s="20"/>
      <c r="I280" s="20"/>
      <c r="J280" s="20"/>
      <c r="K280" s="20"/>
      <c r="L280" s="20"/>
      <c r="M280" s="20"/>
      <c r="N280" s="20"/>
      <c r="O280" s="20"/>
      <c r="P280" s="20"/>
      <c r="Q280" s="20"/>
      <c r="R280" s="20"/>
      <c r="S280" s="20"/>
      <c r="T280" s="20"/>
      <c r="U280" s="20"/>
      <c r="V280" s="20"/>
      <c r="W280" s="20"/>
      <c r="X280" s="20"/>
      <c r="Y280" s="20"/>
      <c r="Z280" s="20"/>
    </row>
    <row r="281">
      <c r="A281" s="25">
        <v>1.0</v>
      </c>
      <c r="B281" s="25">
        <v>18282.0</v>
      </c>
      <c r="C281" s="20" t="s">
        <v>25115</v>
      </c>
      <c r="D281" s="20" t="s">
        <v>25108</v>
      </c>
      <c r="E281" s="20" t="s">
        <v>25115</v>
      </c>
      <c r="F281" s="20"/>
      <c r="G281" s="20"/>
      <c r="H281" s="20"/>
      <c r="I281" s="20"/>
      <c r="J281" s="20"/>
      <c r="K281" s="20"/>
      <c r="L281" s="20"/>
      <c r="M281" s="20"/>
      <c r="N281" s="20"/>
      <c r="O281" s="20"/>
      <c r="P281" s="20"/>
      <c r="Q281" s="20"/>
      <c r="R281" s="20"/>
      <c r="S281" s="20"/>
      <c r="T281" s="20"/>
      <c r="U281" s="20"/>
      <c r="V281" s="20"/>
      <c r="W281" s="20"/>
      <c r="X281" s="20"/>
      <c r="Y281" s="20"/>
      <c r="Z281" s="20"/>
    </row>
    <row r="282">
      <c r="A282" s="25">
        <v>1.0</v>
      </c>
      <c r="B282" s="25">
        <v>18291.0</v>
      </c>
      <c r="C282" s="20" t="s">
        <v>25116</v>
      </c>
      <c r="D282" s="20" t="s">
        <v>25117</v>
      </c>
      <c r="E282" s="20" t="s">
        <v>25116</v>
      </c>
      <c r="F282" s="20"/>
      <c r="G282" s="20"/>
      <c r="H282" s="20"/>
      <c r="I282" s="20"/>
      <c r="J282" s="20"/>
      <c r="K282" s="20"/>
      <c r="L282" s="20"/>
      <c r="M282" s="20"/>
      <c r="N282" s="20"/>
      <c r="O282" s="20"/>
      <c r="P282" s="20"/>
      <c r="Q282" s="20"/>
      <c r="R282" s="20"/>
      <c r="S282" s="20"/>
      <c r="T282" s="20"/>
      <c r="U282" s="20"/>
      <c r="V282" s="20"/>
      <c r="W282" s="20"/>
      <c r="X282" s="20"/>
      <c r="Y282" s="20"/>
      <c r="Z282" s="20"/>
    </row>
    <row r="283">
      <c r="A283" s="25">
        <v>1.0</v>
      </c>
      <c r="B283" s="25">
        <v>18301.0</v>
      </c>
      <c r="C283" s="20" t="s">
        <v>25120</v>
      </c>
      <c r="D283" s="20" t="s">
        <v>25114</v>
      </c>
      <c r="E283" s="20" t="s">
        <v>25120</v>
      </c>
      <c r="F283" s="20"/>
      <c r="G283" s="20"/>
      <c r="H283" s="20"/>
      <c r="I283" s="20"/>
      <c r="J283" s="20"/>
      <c r="K283" s="20"/>
      <c r="L283" s="20"/>
      <c r="M283" s="20"/>
      <c r="N283" s="20"/>
      <c r="O283" s="20"/>
      <c r="P283" s="20"/>
      <c r="Q283" s="20"/>
      <c r="R283" s="20"/>
      <c r="S283" s="20"/>
      <c r="T283" s="20"/>
      <c r="U283" s="20"/>
      <c r="V283" s="20"/>
      <c r="W283" s="20"/>
      <c r="X283" s="20"/>
      <c r="Y283" s="20"/>
      <c r="Z283" s="20"/>
    </row>
    <row r="284">
      <c r="A284" s="25">
        <v>1.0</v>
      </c>
      <c r="B284" s="25">
        <v>18311.0</v>
      </c>
      <c r="C284" s="20" t="s">
        <v>25121</v>
      </c>
      <c r="D284" s="20" t="s">
        <v>25122</v>
      </c>
      <c r="E284" s="20" t="s">
        <v>25121</v>
      </c>
      <c r="F284" s="20"/>
      <c r="G284" s="20"/>
      <c r="H284" s="20"/>
      <c r="I284" s="20"/>
      <c r="J284" s="20"/>
      <c r="K284" s="20"/>
      <c r="L284" s="20"/>
      <c r="M284" s="20"/>
      <c r="N284" s="20"/>
      <c r="O284" s="20"/>
      <c r="P284" s="20"/>
      <c r="Q284" s="20"/>
      <c r="R284" s="20"/>
      <c r="S284" s="20"/>
      <c r="T284" s="20"/>
      <c r="U284" s="20"/>
      <c r="V284" s="20"/>
      <c r="W284" s="20"/>
      <c r="X284" s="20"/>
      <c r="Y284" s="20"/>
      <c r="Z284" s="20"/>
    </row>
    <row r="285">
      <c r="A285" s="25">
        <v>1.0</v>
      </c>
      <c r="B285" s="25">
        <v>18321.0</v>
      </c>
      <c r="C285" s="20" t="s">
        <v>25123</v>
      </c>
      <c r="D285" s="20" t="s">
        <v>25124</v>
      </c>
      <c r="E285" s="20" t="s">
        <v>25123</v>
      </c>
      <c r="F285" s="20"/>
      <c r="G285" s="20"/>
      <c r="H285" s="20"/>
      <c r="I285" s="20"/>
      <c r="J285" s="20"/>
      <c r="K285" s="20"/>
      <c r="L285" s="20"/>
      <c r="M285" s="20"/>
      <c r="N285" s="20"/>
      <c r="O285" s="20"/>
      <c r="P285" s="20"/>
      <c r="Q285" s="20"/>
      <c r="R285" s="20"/>
      <c r="S285" s="20"/>
      <c r="T285" s="20"/>
      <c r="U285" s="20"/>
      <c r="V285" s="20"/>
      <c r="W285" s="20"/>
      <c r="X285" s="20"/>
      <c r="Y285" s="20"/>
      <c r="Z285" s="20"/>
    </row>
    <row r="286">
      <c r="A286" s="25">
        <v>1.0</v>
      </c>
      <c r="B286" s="25">
        <v>18331.0</v>
      </c>
      <c r="C286" s="20" t="s">
        <v>25126</v>
      </c>
      <c r="D286" s="20" t="s">
        <v>25128</v>
      </c>
      <c r="E286" s="20" t="s">
        <v>25126</v>
      </c>
      <c r="F286" s="20"/>
      <c r="G286" s="20"/>
      <c r="H286" s="20"/>
      <c r="I286" s="20"/>
      <c r="J286" s="20"/>
      <c r="K286" s="20"/>
      <c r="L286" s="20"/>
      <c r="M286" s="20"/>
      <c r="N286" s="20"/>
      <c r="O286" s="20"/>
      <c r="P286" s="20"/>
      <c r="Q286" s="20"/>
      <c r="R286" s="20"/>
      <c r="S286" s="20"/>
      <c r="T286" s="20"/>
      <c r="U286" s="20"/>
      <c r="V286" s="20"/>
      <c r="W286" s="20"/>
      <c r="X286" s="20"/>
      <c r="Y286" s="20"/>
      <c r="Z286" s="20"/>
    </row>
    <row r="287">
      <c r="A287" s="25">
        <v>1.0</v>
      </c>
      <c r="B287" s="25">
        <v>18611.0</v>
      </c>
      <c r="C287" s="20" t="s">
        <v>25131</v>
      </c>
      <c r="D287" s="20" t="s">
        <v>25132</v>
      </c>
      <c r="E287" s="20" t="s">
        <v>25131</v>
      </c>
      <c r="F287" s="20"/>
      <c r="G287" s="20"/>
      <c r="H287" s="20"/>
      <c r="I287" s="20"/>
      <c r="J287" s="20"/>
      <c r="K287" s="20"/>
      <c r="L287" s="20"/>
      <c r="M287" s="20"/>
      <c r="N287" s="20"/>
      <c r="O287" s="20"/>
      <c r="P287" s="20"/>
      <c r="Q287" s="20"/>
      <c r="R287" s="20"/>
      <c r="S287" s="20"/>
      <c r="T287" s="20"/>
      <c r="U287" s="20"/>
      <c r="V287" s="20"/>
      <c r="W287" s="20"/>
      <c r="X287" s="20"/>
      <c r="Y287" s="20"/>
      <c r="Z287" s="20"/>
    </row>
    <row r="288">
      <c r="A288" s="25">
        <v>1.0</v>
      </c>
      <c r="B288" s="25">
        <v>18631.0</v>
      </c>
      <c r="C288" s="20" t="s">
        <v>25134</v>
      </c>
      <c r="D288" s="20" t="s">
        <v>25135</v>
      </c>
      <c r="E288" s="20" t="s">
        <v>25134</v>
      </c>
      <c r="F288" s="20"/>
      <c r="G288" s="20"/>
      <c r="H288" s="20"/>
      <c r="I288" s="20"/>
      <c r="J288" s="20"/>
      <c r="K288" s="20"/>
      <c r="L288" s="20"/>
      <c r="M288" s="20"/>
      <c r="N288" s="20"/>
      <c r="O288" s="20"/>
      <c r="P288" s="20"/>
      <c r="Q288" s="20"/>
      <c r="R288" s="20"/>
      <c r="S288" s="20"/>
      <c r="T288" s="20"/>
      <c r="U288" s="20"/>
      <c r="V288" s="20"/>
      <c r="W288" s="20"/>
      <c r="X288" s="20"/>
      <c r="Y288" s="20"/>
      <c r="Z288" s="20"/>
    </row>
    <row r="289">
      <c r="A289" s="25">
        <v>1.0</v>
      </c>
      <c r="B289" s="25">
        <v>18631.0</v>
      </c>
      <c r="C289" s="20" t="s">
        <v>25134</v>
      </c>
      <c r="D289" s="20" t="s">
        <v>25137</v>
      </c>
      <c r="E289" s="20" t="s">
        <v>25134</v>
      </c>
      <c r="F289" s="20"/>
      <c r="G289" s="20"/>
      <c r="H289" s="20"/>
      <c r="I289" s="20"/>
      <c r="J289" s="20"/>
      <c r="K289" s="20"/>
      <c r="L289" s="20"/>
      <c r="M289" s="20"/>
      <c r="N289" s="20"/>
      <c r="O289" s="20"/>
      <c r="P289" s="20"/>
      <c r="Q289" s="20"/>
      <c r="R289" s="20"/>
      <c r="S289" s="20"/>
      <c r="T289" s="20"/>
      <c r="U289" s="20"/>
      <c r="V289" s="20"/>
      <c r="W289" s="20"/>
      <c r="X289" s="20"/>
      <c r="Y289" s="20"/>
      <c r="Z289" s="20"/>
    </row>
    <row r="290">
      <c r="A290" s="25">
        <v>1.0</v>
      </c>
      <c r="B290" s="25">
        <v>18641.0</v>
      </c>
      <c r="C290" s="20" t="s">
        <v>25138</v>
      </c>
      <c r="D290" s="20" t="s">
        <v>25139</v>
      </c>
      <c r="E290" s="20" t="s">
        <v>25138</v>
      </c>
      <c r="F290" s="20"/>
      <c r="G290" s="20"/>
      <c r="H290" s="20"/>
      <c r="I290" s="20"/>
      <c r="J290" s="20"/>
      <c r="K290" s="20"/>
      <c r="L290" s="20"/>
      <c r="M290" s="20"/>
      <c r="N290" s="20"/>
      <c r="O290" s="20"/>
      <c r="P290" s="20"/>
      <c r="Q290" s="20"/>
      <c r="R290" s="20"/>
      <c r="S290" s="20"/>
      <c r="T290" s="20"/>
      <c r="U290" s="20"/>
      <c r="V290" s="20"/>
      <c r="W290" s="20"/>
      <c r="X290" s="20"/>
      <c r="Y290" s="20"/>
      <c r="Z290" s="20"/>
    </row>
    <row r="291">
      <c r="A291" s="25">
        <v>1.0</v>
      </c>
      <c r="B291" s="25">
        <v>18656.0</v>
      </c>
      <c r="C291" s="20" t="s">
        <v>25141</v>
      </c>
      <c r="D291" s="20" t="s">
        <v>25142</v>
      </c>
      <c r="E291" s="20" t="s">
        <v>25141</v>
      </c>
      <c r="F291" s="20"/>
      <c r="G291" s="20"/>
      <c r="H291" s="20"/>
      <c r="I291" s="20"/>
      <c r="J291" s="20"/>
      <c r="K291" s="20"/>
      <c r="L291" s="20"/>
      <c r="M291" s="20"/>
      <c r="N291" s="20"/>
      <c r="O291" s="20"/>
      <c r="P291" s="20"/>
      <c r="Q291" s="20"/>
      <c r="R291" s="20"/>
      <c r="S291" s="20"/>
      <c r="T291" s="20"/>
      <c r="U291" s="20"/>
      <c r="V291" s="20"/>
      <c r="W291" s="20"/>
      <c r="X291" s="20"/>
      <c r="Y291" s="20"/>
      <c r="Z291" s="20"/>
    </row>
    <row r="292">
      <c r="A292" s="25">
        <v>1.0</v>
      </c>
      <c r="B292" s="25">
        <v>18661.0</v>
      </c>
      <c r="C292" s="20" t="s">
        <v>25144</v>
      </c>
      <c r="D292" s="20" t="s">
        <v>25145</v>
      </c>
      <c r="E292" s="20" t="s">
        <v>25144</v>
      </c>
      <c r="F292" s="20"/>
      <c r="G292" s="20"/>
      <c r="H292" s="20"/>
      <c r="I292" s="20"/>
      <c r="J292" s="20"/>
      <c r="K292" s="20"/>
      <c r="L292" s="20"/>
      <c r="M292" s="20"/>
      <c r="N292" s="20"/>
      <c r="O292" s="20"/>
      <c r="P292" s="20"/>
      <c r="Q292" s="20"/>
      <c r="R292" s="20"/>
      <c r="S292" s="20"/>
      <c r="T292" s="20"/>
      <c r="U292" s="20"/>
      <c r="V292" s="20"/>
      <c r="W292" s="20"/>
      <c r="X292" s="20"/>
      <c r="Y292" s="20"/>
      <c r="Z292" s="20"/>
    </row>
    <row r="293">
      <c r="A293" s="25">
        <v>1.0</v>
      </c>
      <c r="B293" s="25">
        <v>18671.0</v>
      </c>
      <c r="C293" s="20" t="s">
        <v>25150</v>
      </c>
      <c r="D293" s="20" t="s">
        <v>25151</v>
      </c>
      <c r="E293" s="20" t="s">
        <v>25150</v>
      </c>
      <c r="F293" s="20"/>
      <c r="G293" s="20"/>
      <c r="H293" s="20"/>
      <c r="I293" s="20"/>
      <c r="J293" s="20"/>
      <c r="K293" s="20"/>
      <c r="L293" s="20"/>
      <c r="M293" s="20"/>
      <c r="N293" s="20"/>
      <c r="O293" s="20"/>
      <c r="P293" s="20"/>
      <c r="Q293" s="20"/>
      <c r="R293" s="20"/>
      <c r="S293" s="20"/>
      <c r="T293" s="20"/>
      <c r="U293" s="20"/>
      <c r="V293" s="20"/>
      <c r="W293" s="20"/>
      <c r="X293" s="20"/>
      <c r="Y293" s="20"/>
      <c r="Z293" s="20"/>
    </row>
    <row r="294">
      <c r="A294" s="25">
        <v>1.0</v>
      </c>
      <c r="B294" s="25">
        <v>18681.0</v>
      </c>
      <c r="C294" s="20" t="s">
        <v>25152</v>
      </c>
      <c r="D294" s="20" t="s">
        <v>25153</v>
      </c>
      <c r="E294" s="20" t="s">
        <v>25152</v>
      </c>
      <c r="F294" s="20"/>
      <c r="G294" s="20"/>
      <c r="H294" s="20"/>
      <c r="I294" s="20"/>
      <c r="J294" s="20"/>
      <c r="K294" s="20"/>
      <c r="L294" s="20"/>
      <c r="M294" s="20"/>
      <c r="N294" s="20"/>
      <c r="O294" s="20"/>
      <c r="P294" s="20"/>
      <c r="Q294" s="20"/>
      <c r="R294" s="20"/>
      <c r="S294" s="20"/>
      <c r="T294" s="20"/>
      <c r="U294" s="20"/>
      <c r="V294" s="20"/>
      <c r="W294" s="20"/>
      <c r="X294" s="20"/>
      <c r="Y294" s="20"/>
      <c r="Z294" s="20"/>
    </row>
    <row r="295">
      <c r="A295" s="25">
        <v>1.0</v>
      </c>
      <c r="B295" s="25">
        <v>18691.0</v>
      </c>
      <c r="C295" s="20" t="s">
        <v>25155</v>
      </c>
      <c r="D295" s="20" t="s">
        <v>25156</v>
      </c>
      <c r="E295" s="20" t="s">
        <v>25155</v>
      </c>
      <c r="F295" s="20"/>
      <c r="G295" s="20"/>
      <c r="H295" s="20"/>
      <c r="I295" s="20"/>
      <c r="J295" s="20"/>
      <c r="K295" s="20"/>
      <c r="L295" s="20"/>
      <c r="M295" s="20"/>
      <c r="N295" s="20"/>
      <c r="O295" s="20"/>
      <c r="P295" s="20"/>
      <c r="Q295" s="20"/>
      <c r="R295" s="20"/>
      <c r="S295" s="20"/>
      <c r="T295" s="20"/>
      <c r="U295" s="20"/>
      <c r="V295" s="20"/>
      <c r="W295" s="20"/>
      <c r="X295" s="20"/>
      <c r="Y295" s="20"/>
      <c r="Z295" s="20"/>
    </row>
    <row r="296">
      <c r="A296" s="25">
        <v>1.0</v>
      </c>
      <c r="B296" s="25">
        <v>18701.0</v>
      </c>
      <c r="C296" s="20" t="s">
        <v>25161</v>
      </c>
      <c r="D296" s="20" t="s">
        <v>25162</v>
      </c>
      <c r="E296" s="20" t="s">
        <v>25161</v>
      </c>
      <c r="F296" s="20"/>
      <c r="G296" s="20"/>
      <c r="H296" s="20"/>
      <c r="I296" s="20"/>
      <c r="J296" s="20"/>
      <c r="K296" s="20"/>
      <c r="L296" s="20"/>
      <c r="M296" s="20"/>
      <c r="N296" s="20"/>
      <c r="O296" s="20"/>
      <c r="P296" s="20"/>
      <c r="Q296" s="20"/>
      <c r="R296" s="20"/>
      <c r="S296" s="20"/>
      <c r="T296" s="20"/>
      <c r="U296" s="20"/>
      <c r="V296" s="20"/>
      <c r="W296" s="20"/>
      <c r="X296" s="20"/>
      <c r="Y296" s="20"/>
      <c r="Z296" s="20"/>
    </row>
    <row r="297">
      <c r="A297" s="25">
        <v>1.0</v>
      </c>
      <c r="B297" s="25">
        <v>18711.0</v>
      </c>
      <c r="C297" s="20" t="s">
        <v>25164</v>
      </c>
      <c r="D297" s="20" t="s">
        <v>25165</v>
      </c>
      <c r="E297" s="20" t="s">
        <v>25164</v>
      </c>
      <c r="F297" s="20"/>
      <c r="G297" s="20"/>
      <c r="H297" s="20"/>
      <c r="I297" s="20"/>
      <c r="J297" s="20"/>
      <c r="K297" s="20"/>
      <c r="L297" s="20"/>
      <c r="M297" s="20"/>
      <c r="N297" s="20"/>
      <c r="O297" s="20"/>
      <c r="P297" s="20"/>
      <c r="Q297" s="20"/>
      <c r="R297" s="20"/>
      <c r="S297" s="20"/>
      <c r="T297" s="20"/>
      <c r="U297" s="20"/>
      <c r="V297" s="20"/>
      <c r="W297" s="20"/>
      <c r="X297" s="20"/>
      <c r="Y297" s="20"/>
      <c r="Z297" s="20"/>
    </row>
    <row r="298">
      <c r="A298" s="25">
        <v>1.0</v>
      </c>
      <c r="B298" s="25">
        <v>18721.0</v>
      </c>
      <c r="C298" s="20" t="s">
        <v>25168</v>
      </c>
      <c r="D298" s="20" t="s">
        <v>25169</v>
      </c>
      <c r="E298" s="20" t="s">
        <v>25168</v>
      </c>
      <c r="F298" s="20"/>
      <c r="G298" s="20"/>
      <c r="H298" s="20"/>
      <c r="I298" s="20"/>
      <c r="J298" s="20"/>
      <c r="K298" s="20"/>
      <c r="L298" s="20"/>
      <c r="M298" s="20"/>
      <c r="N298" s="20"/>
      <c r="O298" s="20"/>
      <c r="P298" s="20"/>
      <c r="Q298" s="20"/>
      <c r="R298" s="20"/>
      <c r="S298" s="20"/>
      <c r="T298" s="20"/>
      <c r="U298" s="20"/>
      <c r="V298" s="20"/>
      <c r="W298" s="20"/>
      <c r="X298" s="20"/>
      <c r="Y298" s="20"/>
      <c r="Z298" s="20"/>
    </row>
    <row r="299">
      <c r="A299" s="25">
        <v>1.0</v>
      </c>
      <c r="B299" s="25">
        <v>18731.0</v>
      </c>
      <c r="C299" s="20" t="s">
        <v>25170</v>
      </c>
      <c r="D299" s="20" t="s">
        <v>25171</v>
      </c>
      <c r="E299" s="20" t="s">
        <v>25170</v>
      </c>
      <c r="F299" s="20"/>
      <c r="G299" s="20"/>
      <c r="H299" s="20"/>
      <c r="I299" s="20"/>
      <c r="J299" s="20"/>
      <c r="K299" s="20"/>
      <c r="L299" s="20"/>
      <c r="M299" s="20"/>
      <c r="N299" s="20"/>
      <c r="O299" s="20"/>
      <c r="P299" s="20"/>
      <c r="Q299" s="20"/>
      <c r="R299" s="20"/>
      <c r="S299" s="20"/>
      <c r="T299" s="20"/>
      <c r="U299" s="20"/>
      <c r="V299" s="20"/>
      <c r="W299" s="20"/>
      <c r="X299" s="20"/>
      <c r="Y299" s="20"/>
      <c r="Z299" s="20"/>
    </row>
    <row r="300">
      <c r="A300" s="25">
        <v>1.0</v>
      </c>
      <c r="B300" s="25">
        <v>18741.0</v>
      </c>
      <c r="C300" s="20" t="s">
        <v>25172</v>
      </c>
      <c r="D300" s="20" t="s">
        <v>25173</v>
      </c>
      <c r="E300" s="20" t="s">
        <v>25172</v>
      </c>
      <c r="F300" s="20"/>
      <c r="G300" s="20"/>
      <c r="H300" s="20"/>
      <c r="I300" s="20"/>
      <c r="J300" s="20"/>
      <c r="K300" s="20"/>
      <c r="L300" s="20"/>
      <c r="M300" s="20"/>
      <c r="N300" s="20"/>
      <c r="O300" s="20"/>
      <c r="P300" s="20"/>
      <c r="Q300" s="20"/>
      <c r="R300" s="20"/>
      <c r="S300" s="20"/>
      <c r="T300" s="20"/>
      <c r="U300" s="20"/>
      <c r="V300" s="20"/>
      <c r="W300" s="20"/>
      <c r="X300" s="20"/>
      <c r="Y300" s="20"/>
      <c r="Z300" s="20"/>
    </row>
    <row r="301">
      <c r="A301" s="25">
        <v>1.0</v>
      </c>
      <c r="B301" s="25">
        <v>18751.0</v>
      </c>
      <c r="C301" s="20" t="s">
        <v>25178</v>
      </c>
      <c r="D301" s="20" t="s">
        <v>25180</v>
      </c>
      <c r="E301" s="20" t="s">
        <v>25178</v>
      </c>
      <c r="F301" s="20"/>
      <c r="G301" s="20"/>
      <c r="H301" s="20"/>
      <c r="I301" s="20"/>
      <c r="J301" s="20"/>
      <c r="K301" s="20"/>
      <c r="L301" s="20"/>
      <c r="M301" s="20"/>
      <c r="N301" s="20"/>
      <c r="O301" s="20"/>
      <c r="P301" s="20"/>
      <c r="Q301" s="20"/>
      <c r="R301" s="20"/>
      <c r="S301" s="20"/>
      <c r="T301" s="20"/>
      <c r="U301" s="20"/>
      <c r="V301" s="20"/>
      <c r="W301" s="20"/>
      <c r="X301" s="20"/>
      <c r="Y301" s="20"/>
      <c r="Z301" s="20"/>
    </row>
    <row r="302">
      <c r="A302" s="25">
        <v>1.0</v>
      </c>
      <c r="B302" s="25">
        <v>18761.0</v>
      </c>
      <c r="C302" s="20" t="s">
        <v>25181</v>
      </c>
      <c r="D302" s="20" t="s">
        <v>25182</v>
      </c>
      <c r="E302" s="20" t="s">
        <v>25181</v>
      </c>
      <c r="F302" s="20"/>
      <c r="G302" s="20"/>
      <c r="H302" s="20"/>
      <c r="I302" s="20"/>
      <c r="J302" s="20"/>
      <c r="K302" s="20"/>
      <c r="L302" s="20"/>
      <c r="M302" s="20"/>
      <c r="N302" s="20"/>
      <c r="O302" s="20"/>
      <c r="P302" s="20"/>
      <c r="Q302" s="20"/>
      <c r="R302" s="20"/>
      <c r="S302" s="20"/>
      <c r="T302" s="20"/>
      <c r="U302" s="20"/>
      <c r="V302" s="20"/>
      <c r="W302" s="20"/>
      <c r="X302" s="20"/>
      <c r="Y302" s="20"/>
      <c r="Z302" s="20"/>
    </row>
    <row r="303">
      <c r="A303" s="25">
        <v>1.0</v>
      </c>
      <c r="B303" s="25">
        <v>18771.0</v>
      </c>
      <c r="C303" s="20" t="s">
        <v>25183</v>
      </c>
      <c r="D303" s="20" t="s">
        <v>25184</v>
      </c>
      <c r="E303" s="20" t="s">
        <v>25183</v>
      </c>
      <c r="F303" s="20"/>
      <c r="G303" s="20"/>
      <c r="H303" s="20"/>
      <c r="I303" s="20"/>
      <c r="J303" s="20"/>
      <c r="K303" s="20"/>
      <c r="L303" s="20"/>
      <c r="M303" s="20"/>
      <c r="N303" s="20"/>
      <c r="O303" s="20"/>
      <c r="P303" s="20"/>
      <c r="Q303" s="20"/>
      <c r="R303" s="20"/>
      <c r="S303" s="20"/>
      <c r="T303" s="20"/>
      <c r="U303" s="20"/>
      <c r="V303" s="20"/>
      <c r="W303" s="20"/>
      <c r="X303" s="20"/>
      <c r="Y303" s="20"/>
      <c r="Z303" s="20"/>
    </row>
    <row r="304">
      <c r="A304" s="25">
        <v>1.0</v>
      </c>
      <c r="B304" s="25">
        <v>18781.0</v>
      </c>
      <c r="C304" s="20" t="s">
        <v>25190</v>
      </c>
      <c r="D304" s="20" t="s">
        <v>25191</v>
      </c>
      <c r="E304" s="20" t="s">
        <v>25190</v>
      </c>
      <c r="F304" s="20"/>
      <c r="G304" s="20"/>
      <c r="H304" s="20"/>
      <c r="I304" s="20"/>
      <c r="J304" s="20"/>
      <c r="K304" s="20"/>
      <c r="L304" s="20"/>
      <c r="M304" s="20"/>
      <c r="N304" s="20"/>
      <c r="O304" s="20"/>
      <c r="P304" s="20"/>
      <c r="Q304" s="20"/>
      <c r="R304" s="20"/>
      <c r="S304" s="20"/>
      <c r="T304" s="20"/>
      <c r="U304" s="20"/>
      <c r="V304" s="20"/>
      <c r="W304" s="20"/>
      <c r="X304" s="20"/>
      <c r="Y304" s="20"/>
      <c r="Z304" s="20"/>
    </row>
    <row r="305">
      <c r="A305" s="25">
        <v>1.0</v>
      </c>
      <c r="B305" s="25">
        <v>18791.0</v>
      </c>
      <c r="C305" s="20" t="s">
        <v>25197</v>
      </c>
      <c r="D305" s="20" t="s">
        <v>25096</v>
      </c>
      <c r="E305" s="20" t="s">
        <v>25197</v>
      </c>
      <c r="F305" s="20"/>
      <c r="G305" s="20"/>
      <c r="H305" s="20"/>
      <c r="I305" s="20"/>
      <c r="J305" s="20"/>
      <c r="K305" s="20"/>
      <c r="L305" s="20"/>
      <c r="M305" s="20"/>
      <c r="N305" s="20"/>
      <c r="O305" s="20"/>
      <c r="P305" s="20"/>
      <c r="Q305" s="20"/>
      <c r="R305" s="20"/>
      <c r="S305" s="20"/>
      <c r="T305" s="20"/>
      <c r="U305" s="20"/>
      <c r="V305" s="20"/>
      <c r="W305" s="20"/>
      <c r="X305" s="20"/>
      <c r="Y305" s="20"/>
      <c r="Z305" s="20"/>
    </row>
    <row r="306">
      <c r="A306" s="25">
        <v>1.0</v>
      </c>
      <c r="B306" s="25">
        <v>19021.0</v>
      </c>
      <c r="C306" s="20" t="s">
        <v>25205</v>
      </c>
      <c r="D306" s="20" t="s">
        <v>25206</v>
      </c>
      <c r="E306" s="20" t="s">
        <v>25205</v>
      </c>
      <c r="F306" s="20"/>
      <c r="G306" s="20"/>
      <c r="H306" s="20"/>
      <c r="I306" s="20"/>
      <c r="J306" s="20"/>
      <c r="K306" s="20"/>
      <c r="L306" s="20"/>
      <c r="M306" s="20"/>
      <c r="N306" s="20"/>
      <c r="O306" s="20"/>
      <c r="P306" s="20"/>
      <c r="Q306" s="20"/>
      <c r="R306" s="20"/>
      <c r="S306" s="20"/>
      <c r="T306" s="20"/>
      <c r="U306" s="20"/>
      <c r="V306" s="20"/>
      <c r="W306" s="20"/>
      <c r="X306" s="20"/>
      <c r="Y306" s="20"/>
      <c r="Z306" s="20"/>
    </row>
    <row r="307">
      <c r="A307" s="25">
        <v>1.0</v>
      </c>
      <c r="B307" s="25">
        <v>19041.0</v>
      </c>
      <c r="C307" s="20" t="s">
        <v>25216</v>
      </c>
      <c r="D307" s="20" t="s">
        <v>25218</v>
      </c>
      <c r="E307" s="20" t="s">
        <v>25216</v>
      </c>
      <c r="F307" s="20"/>
      <c r="G307" s="20"/>
      <c r="H307" s="20"/>
      <c r="I307" s="20"/>
      <c r="J307" s="20"/>
      <c r="K307" s="20"/>
      <c r="L307" s="20"/>
      <c r="M307" s="20"/>
      <c r="N307" s="20"/>
      <c r="O307" s="20"/>
      <c r="P307" s="20"/>
      <c r="Q307" s="20"/>
      <c r="R307" s="20"/>
      <c r="S307" s="20"/>
      <c r="T307" s="20"/>
      <c r="U307" s="20"/>
      <c r="V307" s="20"/>
      <c r="W307" s="20"/>
      <c r="X307" s="20"/>
      <c r="Y307" s="20"/>
      <c r="Z307" s="20"/>
    </row>
    <row r="308">
      <c r="A308" s="25">
        <v>1.0</v>
      </c>
      <c r="B308" s="25">
        <v>19041.0</v>
      </c>
      <c r="C308" s="20" t="s">
        <v>25216</v>
      </c>
      <c r="D308" s="20" t="s">
        <v>25226</v>
      </c>
      <c r="E308" s="20" t="s">
        <v>25216</v>
      </c>
      <c r="F308" s="20"/>
      <c r="G308" s="20"/>
      <c r="H308" s="20"/>
      <c r="I308" s="20"/>
      <c r="J308" s="20"/>
      <c r="K308" s="20"/>
      <c r="L308" s="20"/>
      <c r="M308" s="20"/>
      <c r="N308" s="20"/>
      <c r="O308" s="20"/>
      <c r="P308" s="20"/>
      <c r="Q308" s="20"/>
      <c r="R308" s="20"/>
      <c r="S308" s="20"/>
      <c r="T308" s="20"/>
      <c r="U308" s="20"/>
      <c r="V308" s="20"/>
      <c r="W308" s="20"/>
      <c r="X308" s="20"/>
      <c r="Y308" s="20"/>
      <c r="Z308" s="20"/>
    </row>
    <row r="309">
      <c r="A309" s="25">
        <v>1.0</v>
      </c>
      <c r="B309" s="25">
        <v>19051.0</v>
      </c>
      <c r="C309" s="20" t="s">
        <v>25233</v>
      </c>
      <c r="D309" s="20" t="s">
        <v>25235</v>
      </c>
      <c r="E309" s="20" t="s">
        <v>25233</v>
      </c>
      <c r="F309" s="20"/>
      <c r="G309" s="20"/>
      <c r="H309" s="20"/>
      <c r="I309" s="20"/>
      <c r="J309" s="20"/>
      <c r="K309" s="20"/>
      <c r="L309" s="20"/>
      <c r="M309" s="20"/>
      <c r="N309" s="20"/>
      <c r="O309" s="20"/>
      <c r="P309" s="20"/>
      <c r="Q309" s="20"/>
      <c r="R309" s="20"/>
      <c r="S309" s="20"/>
      <c r="T309" s="20"/>
      <c r="U309" s="20"/>
      <c r="V309" s="20"/>
      <c r="W309" s="20"/>
      <c r="X309" s="20"/>
      <c r="Y309" s="20"/>
      <c r="Z309" s="20"/>
    </row>
    <row r="310">
      <c r="A310" s="25">
        <v>1.0</v>
      </c>
      <c r="B310" s="25">
        <v>19061.0</v>
      </c>
      <c r="C310" s="20" t="s">
        <v>25242</v>
      </c>
      <c r="D310" s="20" t="s">
        <v>25243</v>
      </c>
      <c r="E310" s="20" t="s">
        <v>25242</v>
      </c>
      <c r="F310" s="20"/>
      <c r="G310" s="20"/>
      <c r="H310" s="20"/>
      <c r="I310" s="20"/>
      <c r="J310" s="20"/>
      <c r="K310" s="20"/>
      <c r="L310" s="20"/>
      <c r="M310" s="20"/>
      <c r="N310" s="20"/>
      <c r="O310" s="20"/>
      <c r="P310" s="20"/>
      <c r="Q310" s="20"/>
      <c r="R310" s="20"/>
      <c r="S310" s="20"/>
      <c r="T310" s="20"/>
      <c r="U310" s="20"/>
      <c r="V310" s="20"/>
      <c r="W310" s="20"/>
      <c r="X310" s="20"/>
      <c r="Y310" s="20"/>
      <c r="Z310" s="20"/>
    </row>
    <row r="311">
      <c r="A311" s="25">
        <v>1.0</v>
      </c>
      <c r="B311" s="25">
        <v>19071.0</v>
      </c>
      <c r="C311" s="20" t="s">
        <v>25252</v>
      </c>
      <c r="D311" s="20" t="s">
        <v>25253</v>
      </c>
      <c r="E311" s="20" t="s">
        <v>25252</v>
      </c>
      <c r="F311" s="20"/>
      <c r="G311" s="20"/>
      <c r="H311" s="20"/>
      <c r="I311" s="20"/>
      <c r="J311" s="20"/>
      <c r="K311" s="20"/>
      <c r="L311" s="20"/>
      <c r="M311" s="20"/>
      <c r="N311" s="20"/>
      <c r="O311" s="20"/>
      <c r="P311" s="20"/>
      <c r="Q311" s="20"/>
      <c r="R311" s="20"/>
      <c r="S311" s="20"/>
      <c r="T311" s="20"/>
      <c r="U311" s="20"/>
      <c r="V311" s="20"/>
      <c r="W311" s="20"/>
      <c r="X311" s="20"/>
      <c r="Y311" s="20"/>
      <c r="Z311" s="20"/>
    </row>
    <row r="312">
      <c r="A312" s="25">
        <v>1.0</v>
      </c>
      <c r="B312" s="25">
        <v>19081.0</v>
      </c>
      <c r="C312" s="20" t="s">
        <v>25260</v>
      </c>
      <c r="D312" s="20" t="s">
        <v>25263</v>
      </c>
      <c r="E312" s="20" t="s">
        <v>25260</v>
      </c>
      <c r="F312" s="20"/>
      <c r="G312" s="20"/>
      <c r="H312" s="20"/>
      <c r="I312" s="20"/>
      <c r="J312" s="20"/>
      <c r="K312" s="20"/>
      <c r="L312" s="20"/>
      <c r="M312" s="20"/>
      <c r="N312" s="20"/>
      <c r="O312" s="20"/>
      <c r="P312" s="20"/>
      <c r="Q312" s="20"/>
      <c r="R312" s="20"/>
      <c r="S312" s="20"/>
      <c r="T312" s="20"/>
      <c r="U312" s="20"/>
      <c r="V312" s="20"/>
      <c r="W312" s="20"/>
      <c r="X312" s="20"/>
      <c r="Y312" s="20"/>
      <c r="Z312" s="20"/>
    </row>
    <row r="313">
      <c r="A313" s="25">
        <v>1.0</v>
      </c>
      <c r="B313" s="25">
        <v>19091.0</v>
      </c>
      <c r="C313" s="20" t="s">
        <v>25272</v>
      </c>
      <c r="D313" s="20" t="s">
        <v>25273</v>
      </c>
      <c r="E313" s="20" t="s">
        <v>25272</v>
      </c>
      <c r="F313" s="20"/>
      <c r="G313" s="20"/>
      <c r="H313" s="20"/>
      <c r="I313" s="20"/>
      <c r="J313" s="20"/>
      <c r="K313" s="20"/>
      <c r="L313" s="20"/>
      <c r="M313" s="20"/>
      <c r="N313" s="20"/>
      <c r="O313" s="20"/>
      <c r="P313" s="20"/>
      <c r="Q313" s="20"/>
      <c r="R313" s="20"/>
      <c r="S313" s="20"/>
      <c r="T313" s="20"/>
      <c r="U313" s="20"/>
      <c r="V313" s="20"/>
      <c r="W313" s="20"/>
      <c r="X313" s="20"/>
      <c r="Y313" s="20"/>
      <c r="Z313" s="20"/>
    </row>
    <row r="314">
      <c r="A314" s="25">
        <v>1.0</v>
      </c>
      <c r="B314" s="25">
        <v>19101.0</v>
      </c>
      <c r="C314" s="20" t="s">
        <v>25279</v>
      </c>
      <c r="D314" s="20" t="s">
        <v>25281</v>
      </c>
      <c r="E314" s="20" t="s">
        <v>25279</v>
      </c>
      <c r="F314" s="20"/>
      <c r="G314" s="20"/>
      <c r="H314" s="20"/>
      <c r="I314" s="20"/>
      <c r="J314" s="20"/>
      <c r="K314" s="20"/>
      <c r="L314" s="20"/>
      <c r="M314" s="20"/>
      <c r="N314" s="20"/>
      <c r="O314" s="20"/>
      <c r="P314" s="20"/>
      <c r="Q314" s="20"/>
      <c r="R314" s="20"/>
      <c r="S314" s="20"/>
      <c r="T314" s="20"/>
      <c r="U314" s="20"/>
      <c r="V314" s="20"/>
      <c r="W314" s="20"/>
      <c r="X314" s="20"/>
      <c r="Y314" s="20"/>
      <c r="Z314" s="20"/>
    </row>
    <row r="315">
      <c r="A315" s="25">
        <v>1.0</v>
      </c>
      <c r="B315" s="25">
        <v>19101.0</v>
      </c>
      <c r="C315" s="20" t="s">
        <v>25279</v>
      </c>
      <c r="D315" s="20" t="s">
        <v>25288</v>
      </c>
      <c r="E315" s="20" t="s">
        <v>25279</v>
      </c>
      <c r="F315" s="20"/>
      <c r="G315" s="20"/>
      <c r="H315" s="20"/>
      <c r="I315" s="20"/>
      <c r="J315" s="20"/>
      <c r="K315" s="20"/>
      <c r="L315" s="20"/>
      <c r="M315" s="20"/>
      <c r="N315" s="20"/>
      <c r="O315" s="20"/>
      <c r="P315" s="20"/>
      <c r="Q315" s="20"/>
      <c r="R315" s="20"/>
      <c r="S315" s="20"/>
      <c r="T315" s="20"/>
      <c r="U315" s="20"/>
      <c r="V315" s="20"/>
      <c r="W315" s="20"/>
      <c r="X315" s="20"/>
      <c r="Y315" s="20"/>
      <c r="Z315" s="20"/>
    </row>
    <row r="316">
      <c r="A316" s="25">
        <v>1.0</v>
      </c>
      <c r="B316" s="25">
        <v>19101.0</v>
      </c>
      <c r="C316" s="20" t="s">
        <v>25279</v>
      </c>
      <c r="D316" s="20" t="s">
        <v>25298</v>
      </c>
      <c r="E316" s="20" t="s">
        <v>25279</v>
      </c>
      <c r="F316" s="20"/>
      <c r="G316" s="20"/>
      <c r="H316" s="20"/>
      <c r="I316" s="20"/>
      <c r="J316" s="20"/>
      <c r="K316" s="20"/>
      <c r="L316" s="20"/>
      <c r="M316" s="20"/>
      <c r="N316" s="20"/>
      <c r="O316" s="20"/>
      <c r="P316" s="20"/>
      <c r="Q316" s="20"/>
      <c r="R316" s="20"/>
      <c r="S316" s="20"/>
      <c r="T316" s="20"/>
      <c r="U316" s="20"/>
      <c r="V316" s="20"/>
      <c r="W316" s="20"/>
      <c r="X316" s="20"/>
      <c r="Y316" s="20"/>
      <c r="Z316" s="20"/>
    </row>
    <row r="317">
      <c r="A317" s="25">
        <v>1.0</v>
      </c>
      <c r="B317" s="25">
        <v>19131.0</v>
      </c>
      <c r="C317" s="20" t="s">
        <v>25307</v>
      </c>
      <c r="D317" s="20" t="s">
        <v>25308</v>
      </c>
      <c r="E317" s="20" t="s">
        <v>25307</v>
      </c>
      <c r="F317" s="20"/>
      <c r="G317" s="20"/>
      <c r="H317" s="20"/>
      <c r="I317" s="20"/>
      <c r="J317" s="20"/>
      <c r="K317" s="20"/>
      <c r="L317" s="20"/>
      <c r="M317" s="20"/>
      <c r="N317" s="20"/>
      <c r="O317" s="20"/>
      <c r="P317" s="20"/>
      <c r="Q317" s="20"/>
      <c r="R317" s="20"/>
      <c r="S317" s="20"/>
      <c r="T317" s="20"/>
      <c r="U317" s="20"/>
      <c r="V317" s="20"/>
      <c r="W317" s="20"/>
      <c r="X317" s="20"/>
      <c r="Y317" s="20"/>
      <c r="Z317" s="20"/>
    </row>
    <row r="318">
      <c r="A318" s="25">
        <v>1.0</v>
      </c>
      <c r="B318" s="25">
        <v>19151.0</v>
      </c>
      <c r="C318" s="20" t="s">
        <v>25315</v>
      </c>
      <c r="D318" s="20" t="s">
        <v>25316</v>
      </c>
      <c r="E318" s="20" t="s">
        <v>25315</v>
      </c>
      <c r="F318" s="20"/>
      <c r="G318" s="20"/>
      <c r="H318" s="20"/>
      <c r="I318" s="20"/>
      <c r="J318" s="20"/>
      <c r="K318" s="20"/>
      <c r="L318" s="20"/>
      <c r="M318" s="20"/>
      <c r="N318" s="20"/>
      <c r="O318" s="20"/>
      <c r="P318" s="20"/>
      <c r="Q318" s="20"/>
      <c r="R318" s="20"/>
      <c r="S318" s="20"/>
      <c r="T318" s="20"/>
      <c r="U318" s="20"/>
      <c r="V318" s="20"/>
      <c r="W318" s="20"/>
      <c r="X318" s="20"/>
      <c r="Y318" s="20"/>
      <c r="Z318" s="20"/>
    </row>
    <row r="319">
      <c r="A319" s="25">
        <v>1.0</v>
      </c>
      <c r="B319" s="25">
        <v>19151.0</v>
      </c>
      <c r="C319" s="20" t="s">
        <v>25315</v>
      </c>
      <c r="D319" s="20" t="s">
        <v>25317</v>
      </c>
      <c r="E319" s="20" t="s">
        <v>25315</v>
      </c>
      <c r="F319" s="20"/>
      <c r="G319" s="20"/>
      <c r="H319" s="20"/>
      <c r="I319" s="20"/>
      <c r="J319" s="20"/>
      <c r="K319" s="20"/>
      <c r="L319" s="20"/>
      <c r="M319" s="20"/>
      <c r="N319" s="20"/>
      <c r="O319" s="20"/>
      <c r="P319" s="20"/>
      <c r="Q319" s="20"/>
      <c r="R319" s="20"/>
      <c r="S319" s="20"/>
      <c r="T319" s="20"/>
      <c r="U319" s="20"/>
      <c r="V319" s="20"/>
      <c r="W319" s="20"/>
      <c r="X319" s="20"/>
      <c r="Y319" s="20"/>
      <c r="Z319" s="20"/>
    </row>
    <row r="320">
      <c r="A320" s="25">
        <v>1.0</v>
      </c>
      <c r="B320" s="25">
        <v>19151.0</v>
      </c>
      <c r="C320" s="20" t="s">
        <v>25315</v>
      </c>
      <c r="D320" s="20" t="s">
        <v>25319</v>
      </c>
      <c r="E320" s="20" t="s">
        <v>25315</v>
      </c>
      <c r="F320" s="20"/>
      <c r="G320" s="20"/>
      <c r="H320" s="20"/>
      <c r="I320" s="20"/>
      <c r="J320" s="20"/>
      <c r="K320" s="20"/>
      <c r="L320" s="20"/>
      <c r="M320" s="20"/>
      <c r="N320" s="20"/>
      <c r="O320" s="20"/>
      <c r="P320" s="20"/>
      <c r="Q320" s="20"/>
      <c r="R320" s="20"/>
      <c r="S320" s="20"/>
      <c r="T320" s="20"/>
      <c r="U320" s="20"/>
      <c r="V320" s="20"/>
      <c r="W320" s="20"/>
      <c r="X320" s="20"/>
      <c r="Y320" s="20"/>
      <c r="Z320" s="20"/>
    </row>
    <row r="321">
      <c r="A321" s="25">
        <v>1.0</v>
      </c>
      <c r="B321" s="25">
        <v>19611.0</v>
      </c>
      <c r="C321" s="20" t="s">
        <v>25320</v>
      </c>
      <c r="D321" s="20" t="s">
        <v>25321</v>
      </c>
      <c r="E321" s="20" t="s">
        <v>25320</v>
      </c>
      <c r="F321" s="20"/>
      <c r="G321" s="20"/>
      <c r="H321" s="20"/>
      <c r="I321" s="20"/>
      <c r="J321" s="20"/>
      <c r="K321" s="20"/>
      <c r="L321" s="20"/>
      <c r="M321" s="20"/>
      <c r="N321" s="20"/>
      <c r="O321" s="20"/>
      <c r="P321" s="20"/>
      <c r="Q321" s="20"/>
      <c r="R321" s="20"/>
      <c r="S321" s="20"/>
      <c r="T321" s="20"/>
      <c r="U321" s="20"/>
      <c r="V321" s="20"/>
      <c r="W321" s="20"/>
      <c r="X321" s="20"/>
      <c r="Y321" s="20"/>
      <c r="Z321" s="20"/>
    </row>
    <row r="322">
      <c r="A322" s="25">
        <v>1.0</v>
      </c>
      <c r="B322" s="25">
        <v>19626.0</v>
      </c>
      <c r="C322" s="20" t="s">
        <v>25322</v>
      </c>
      <c r="D322" s="20" t="s">
        <v>25323</v>
      </c>
      <c r="E322" s="20" t="s">
        <v>25322</v>
      </c>
      <c r="F322" s="20"/>
      <c r="G322" s="20"/>
      <c r="H322" s="20"/>
      <c r="I322" s="20"/>
      <c r="J322" s="20"/>
      <c r="K322" s="20"/>
      <c r="L322" s="20"/>
      <c r="M322" s="20"/>
      <c r="N322" s="20"/>
      <c r="O322" s="20"/>
      <c r="P322" s="20"/>
      <c r="Q322" s="20"/>
      <c r="R322" s="20"/>
      <c r="S322" s="20"/>
      <c r="T322" s="20"/>
      <c r="U322" s="20"/>
      <c r="V322" s="20"/>
      <c r="W322" s="20"/>
      <c r="X322" s="20"/>
      <c r="Y322" s="20"/>
      <c r="Z322" s="20"/>
    </row>
    <row r="323">
      <c r="A323" s="25">
        <v>1.0</v>
      </c>
      <c r="B323" s="25">
        <v>19631.0</v>
      </c>
      <c r="C323" s="20" t="s">
        <v>25324</v>
      </c>
      <c r="D323" s="20" t="s">
        <v>25325</v>
      </c>
      <c r="E323" s="20" t="s">
        <v>25324</v>
      </c>
      <c r="F323" s="20"/>
      <c r="G323" s="20"/>
      <c r="H323" s="20"/>
      <c r="I323" s="20"/>
      <c r="J323" s="20"/>
      <c r="K323" s="20"/>
      <c r="L323" s="20"/>
      <c r="M323" s="20"/>
      <c r="N323" s="20"/>
      <c r="O323" s="20"/>
      <c r="P323" s="20"/>
      <c r="Q323" s="20"/>
      <c r="R323" s="20"/>
      <c r="S323" s="20"/>
      <c r="T323" s="20"/>
      <c r="U323" s="20"/>
      <c r="V323" s="20"/>
      <c r="W323" s="20"/>
      <c r="X323" s="20"/>
      <c r="Y323" s="20"/>
      <c r="Z323" s="20"/>
    </row>
    <row r="324">
      <c r="A324" s="25">
        <v>1.0</v>
      </c>
      <c r="B324" s="25">
        <v>19641.0</v>
      </c>
      <c r="C324" s="20" t="s">
        <v>25326</v>
      </c>
      <c r="D324" s="20" t="s">
        <v>25327</v>
      </c>
      <c r="E324" s="20" t="s">
        <v>25326</v>
      </c>
      <c r="F324" s="20"/>
      <c r="G324" s="20"/>
      <c r="H324" s="20"/>
      <c r="I324" s="20"/>
      <c r="J324" s="20"/>
      <c r="K324" s="20"/>
      <c r="L324" s="20"/>
      <c r="M324" s="20"/>
      <c r="N324" s="20"/>
      <c r="O324" s="20"/>
      <c r="P324" s="20"/>
      <c r="Q324" s="20"/>
      <c r="R324" s="20"/>
      <c r="S324" s="20"/>
      <c r="T324" s="20"/>
      <c r="U324" s="20"/>
      <c r="V324" s="20"/>
      <c r="W324" s="20"/>
      <c r="X324" s="20"/>
      <c r="Y324" s="20"/>
      <c r="Z324" s="20"/>
    </row>
    <row r="325">
      <c r="A325" s="25">
        <v>1.0</v>
      </c>
      <c r="B325" s="25">
        <v>19651.0</v>
      </c>
      <c r="C325" s="20" t="s">
        <v>19265</v>
      </c>
      <c r="D325" s="20" t="s">
        <v>25328</v>
      </c>
      <c r="E325" s="20" t="s">
        <v>19265</v>
      </c>
      <c r="F325" s="20"/>
      <c r="G325" s="20"/>
      <c r="H325" s="20"/>
      <c r="I325" s="20"/>
      <c r="J325" s="20"/>
      <c r="K325" s="20"/>
      <c r="L325" s="20"/>
      <c r="M325" s="20"/>
      <c r="N325" s="20"/>
      <c r="O325" s="20"/>
      <c r="P325" s="20"/>
      <c r="Q325" s="20"/>
      <c r="R325" s="20"/>
      <c r="S325" s="20"/>
      <c r="T325" s="20"/>
      <c r="U325" s="20"/>
      <c r="V325" s="20"/>
      <c r="W325" s="20"/>
      <c r="X325" s="20"/>
      <c r="Y325" s="20"/>
      <c r="Z325" s="20"/>
    </row>
    <row r="326">
      <c r="A326" s="25">
        <v>1.0</v>
      </c>
      <c r="B326" s="25">
        <v>19661.0</v>
      </c>
      <c r="C326" s="20" t="s">
        <v>25329</v>
      </c>
      <c r="D326" s="20" t="s">
        <v>25330</v>
      </c>
      <c r="E326" s="20" t="s">
        <v>25329</v>
      </c>
      <c r="F326" s="20"/>
      <c r="G326" s="20"/>
      <c r="H326" s="20"/>
      <c r="I326" s="20"/>
      <c r="J326" s="20"/>
      <c r="K326" s="20"/>
      <c r="L326" s="20"/>
      <c r="M326" s="20"/>
      <c r="N326" s="20"/>
      <c r="O326" s="20"/>
      <c r="P326" s="20"/>
      <c r="Q326" s="20"/>
      <c r="R326" s="20"/>
      <c r="S326" s="20"/>
      <c r="T326" s="20"/>
      <c r="U326" s="20"/>
      <c r="V326" s="20"/>
      <c r="W326" s="20"/>
      <c r="X326" s="20"/>
      <c r="Y326" s="20"/>
      <c r="Z326" s="20"/>
    </row>
    <row r="327">
      <c r="A327" s="25">
        <v>1.0</v>
      </c>
      <c r="B327" s="25">
        <v>19671.0</v>
      </c>
      <c r="C327" s="20" t="s">
        <v>25331</v>
      </c>
      <c r="D327" s="20" t="s">
        <v>25332</v>
      </c>
      <c r="E327" s="20" t="s">
        <v>25331</v>
      </c>
      <c r="F327" s="20"/>
      <c r="G327" s="20"/>
      <c r="H327" s="20"/>
      <c r="I327" s="20"/>
      <c r="J327" s="20"/>
      <c r="K327" s="20"/>
      <c r="L327" s="20"/>
      <c r="M327" s="20"/>
      <c r="N327" s="20"/>
      <c r="O327" s="20"/>
      <c r="P327" s="20"/>
      <c r="Q327" s="20"/>
      <c r="R327" s="20"/>
      <c r="S327" s="20"/>
      <c r="T327" s="20"/>
      <c r="U327" s="20"/>
      <c r="V327" s="20"/>
      <c r="W327" s="20"/>
      <c r="X327" s="20"/>
      <c r="Y327" s="20"/>
      <c r="Z327" s="20"/>
    </row>
    <row r="328">
      <c r="A328" s="25">
        <v>1.0</v>
      </c>
      <c r="B328" s="25">
        <v>19681.0</v>
      </c>
      <c r="C328" s="20" t="s">
        <v>25333</v>
      </c>
      <c r="D328" s="20" t="s">
        <v>25334</v>
      </c>
      <c r="E328" s="20" t="s">
        <v>25333</v>
      </c>
      <c r="F328" s="20"/>
      <c r="G328" s="20"/>
      <c r="H328" s="20"/>
      <c r="I328" s="20"/>
      <c r="J328" s="20"/>
      <c r="K328" s="20"/>
      <c r="L328" s="20"/>
      <c r="M328" s="20"/>
      <c r="N328" s="20"/>
      <c r="O328" s="20"/>
      <c r="P328" s="20"/>
      <c r="Q328" s="20"/>
      <c r="R328" s="20"/>
      <c r="S328" s="20"/>
      <c r="T328" s="20"/>
      <c r="U328" s="20"/>
      <c r="V328" s="20"/>
      <c r="W328" s="20"/>
      <c r="X328" s="20"/>
      <c r="Y328" s="20"/>
      <c r="Z328" s="20"/>
    </row>
    <row r="329">
      <c r="A329" s="25">
        <v>1.0</v>
      </c>
      <c r="B329" s="25">
        <v>19691.0</v>
      </c>
      <c r="C329" s="20" t="s">
        <v>25335</v>
      </c>
      <c r="D329" s="20" t="s">
        <v>25336</v>
      </c>
      <c r="E329" s="20" t="s">
        <v>25335</v>
      </c>
      <c r="F329" s="20"/>
      <c r="G329" s="20"/>
      <c r="H329" s="20"/>
      <c r="I329" s="20"/>
      <c r="J329" s="20"/>
      <c r="K329" s="20"/>
      <c r="L329" s="20"/>
      <c r="M329" s="20"/>
      <c r="N329" s="20"/>
      <c r="O329" s="20"/>
      <c r="P329" s="20"/>
      <c r="Q329" s="20"/>
      <c r="R329" s="20"/>
      <c r="S329" s="20"/>
      <c r="T329" s="20"/>
      <c r="U329" s="20"/>
      <c r="V329" s="20"/>
      <c r="W329" s="20"/>
      <c r="X329" s="20"/>
      <c r="Y329" s="20"/>
      <c r="Z329" s="20"/>
    </row>
    <row r="330">
      <c r="A330" s="25">
        <v>1.0</v>
      </c>
      <c r="B330" s="25">
        <v>19701.0</v>
      </c>
      <c r="C330" s="20" t="s">
        <v>25337</v>
      </c>
      <c r="D330" s="20" t="s">
        <v>25338</v>
      </c>
      <c r="E330" s="20" t="s">
        <v>25337</v>
      </c>
      <c r="F330" s="20"/>
      <c r="G330" s="20"/>
      <c r="H330" s="20"/>
      <c r="I330" s="20"/>
      <c r="J330" s="20"/>
      <c r="K330" s="20"/>
      <c r="L330" s="20"/>
      <c r="M330" s="20"/>
      <c r="N330" s="20"/>
      <c r="O330" s="20"/>
      <c r="P330" s="20"/>
      <c r="Q330" s="20"/>
      <c r="R330" s="20"/>
      <c r="S330" s="20"/>
      <c r="T330" s="20"/>
      <c r="U330" s="20"/>
      <c r="V330" s="20"/>
      <c r="W330" s="20"/>
      <c r="X330" s="20"/>
      <c r="Y330" s="20"/>
      <c r="Z330" s="20"/>
    </row>
    <row r="331">
      <c r="A331" s="25">
        <v>1.0</v>
      </c>
      <c r="B331" s="25">
        <v>19711.0</v>
      </c>
      <c r="C331" s="20" t="s">
        <v>25343</v>
      </c>
      <c r="D331" s="20" t="s">
        <v>25344</v>
      </c>
      <c r="E331" s="20" t="s">
        <v>25343</v>
      </c>
      <c r="F331" s="20"/>
      <c r="G331" s="20"/>
      <c r="H331" s="20"/>
      <c r="I331" s="20"/>
      <c r="J331" s="20"/>
      <c r="K331" s="20"/>
      <c r="L331" s="20"/>
      <c r="M331" s="20"/>
      <c r="N331" s="20"/>
      <c r="O331" s="20"/>
      <c r="P331" s="20"/>
      <c r="Q331" s="20"/>
      <c r="R331" s="20"/>
      <c r="S331" s="20"/>
      <c r="T331" s="20"/>
      <c r="U331" s="20"/>
      <c r="V331" s="20"/>
      <c r="W331" s="20"/>
      <c r="X331" s="20"/>
      <c r="Y331" s="20"/>
      <c r="Z331" s="20"/>
    </row>
    <row r="332">
      <c r="A332" s="25">
        <v>1.0</v>
      </c>
      <c r="B332" s="25">
        <v>19726.0</v>
      </c>
      <c r="C332" s="20" t="s">
        <v>25351</v>
      </c>
      <c r="D332" s="20" t="s">
        <v>25354</v>
      </c>
      <c r="E332" s="20" t="s">
        <v>25351</v>
      </c>
      <c r="F332" s="20"/>
      <c r="G332" s="20"/>
      <c r="H332" s="20"/>
      <c r="I332" s="20"/>
      <c r="J332" s="20"/>
      <c r="K332" s="20"/>
      <c r="L332" s="20"/>
      <c r="M332" s="20"/>
      <c r="N332" s="20"/>
      <c r="O332" s="20"/>
      <c r="P332" s="20"/>
      <c r="Q332" s="20"/>
      <c r="R332" s="20"/>
      <c r="S332" s="20"/>
      <c r="T332" s="20"/>
      <c r="U332" s="20"/>
      <c r="V332" s="20"/>
      <c r="W332" s="20"/>
      <c r="X332" s="20"/>
      <c r="Y332" s="20"/>
      <c r="Z332" s="20"/>
    </row>
    <row r="333">
      <c r="A333" s="25">
        <v>1.0</v>
      </c>
      <c r="B333" s="25">
        <v>19731.0</v>
      </c>
      <c r="C333" s="20" t="s">
        <v>25359</v>
      </c>
      <c r="D333" s="20" t="s">
        <v>25360</v>
      </c>
      <c r="E333" s="20" t="s">
        <v>25359</v>
      </c>
      <c r="F333" s="20"/>
      <c r="G333" s="20"/>
      <c r="H333" s="20"/>
      <c r="I333" s="20"/>
      <c r="J333" s="20"/>
      <c r="K333" s="20"/>
      <c r="L333" s="20"/>
      <c r="M333" s="20"/>
      <c r="N333" s="20"/>
      <c r="O333" s="20"/>
      <c r="P333" s="20"/>
      <c r="Q333" s="20"/>
      <c r="R333" s="20"/>
      <c r="S333" s="20"/>
      <c r="T333" s="20"/>
      <c r="U333" s="20"/>
      <c r="V333" s="20"/>
      <c r="W333" s="20"/>
      <c r="X333" s="20"/>
      <c r="Y333" s="20"/>
      <c r="Z333" s="20"/>
    </row>
    <row r="334">
      <c r="A334" s="25">
        <v>1.0</v>
      </c>
      <c r="B334" s="25">
        <v>19741.0</v>
      </c>
      <c r="C334" s="20" t="s">
        <v>25365</v>
      </c>
      <c r="D334" s="20" t="s">
        <v>25366</v>
      </c>
      <c r="E334" s="20" t="s">
        <v>25365</v>
      </c>
      <c r="F334" s="20"/>
      <c r="G334" s="20"/>
      <c r="H334" s="20"/>
      <c r="I334" s="20"/>
      <c r="J334" s="20"/>
      <c r="K334" s="20"/>
      <c r="L334" s="20"/>
      <c r="M334" s="20"/>
      <c r="N334" s="20"/>
      <c r="O334" s="20"/>
      <c r="P334" s="20"/>
      <c r="Q334" s="20"/>
      <c r="R334" s="20"/>
      <c r="S334" s="20"/>
      <c r="T334" s="20"/>
      <c r="U334" s="20"/>
      <c r="V334" s="20"/>
      <c r="W334" s="20"/>
      <c r="X334" s="20"/>
      <c r="Y334" s="20"/>
      <c r="Z334" s="20"/>
    </row>
    <row r="335">
      <c r="A335" s="25">
        <v>1.0</v>
      </c>
      <c r="B335" s="25">
        <v>20011.0</v>
      </c>
      <c r="C335" s="20" t="s">
        <v>25367</v>
      </c>
      <c r="D335" s="20" t="s">
        <v>25368</v>
      </c>
      <c r="E335" s="20" t="s">
        <v>25367</v>
      </c>
      <c r="F335" s="20"/>
      <c r="G335" s="20"/>
      <c r="H335" s="20"/>
      <c r="I335" s="20"/>
      <c r="J335" s="20"/>
      <c r="K335" s="20"/>
      <c r="L335" s="20"/>
      <c r="M335" s="20"/>
      <c r="N335" s="20"/>
      <c r="O335" s="20"/>
      <c r="P335" s="20"/>
      <c r="Q335" s="20"/>
      <c r="R335" s="20"/>
      <c r="S335" s="20"/>
      <c r="T335" s="20"/>
      <c r="U335" s="20"/>
      <c r="V335" s="20"/>
      <c r="W335" s="20"/>
      <c r="X335" s="20"/>
      <c r="Y335" s="20"/>
      <c r="Z335" s="20"/>
    </row>
    <row r="336">
      <c r="A336" s="25">
        <v>1.0</v>
      </c>
      <c r="B336" s="25">
        <v>20011.0</v>
      </c>
      <c r="C336" s="20" t="s">
        <v>25367</v>
      </c>
      <c r="D336" s="20" t="s">
        <v>25369</v>
      </c>
      <c r="E336" s="20" t="s">
        <v>25367</v>
      </c>
      <c r="F336" s="20"/>
      <c r="G336" s="20"/>
      <c r="H336" s="20"/>
      <c r="I336" s="20"/>
      <c r="J336" s="20"/>
      <c r="K336" s="20"/>
      <c r="L336" s="20"/>
      <c r="M336" s="20"/>
      <c r="N336" s="20"/>
      <c r="O336" s="20"/>
      <c r="P336" s="20"/>
      <c r="Q336" s="20"/>
      <c r="R336" s="20"/>
      <c r="S336" s="20"/>
      <c r="T336" s="20"/>
      <c r="U336" s="20"/>
      <c r="V336" s="20"/>
      <c r="W336" s="20"/>
      <c r="X336" s="20"/>
      <c r="Y336" s="20"/>
      <c r="Z336" s="20"/>
    </row>
    <row r="337">
      <c r="A337" s="25">
        <v>1.0</v>
      </c>
      <c r="B337" s="25">
        <v>20021.0</v>
      </c>
      <c r="C337" s="20" t="s">
        <v>25370</v>
      </c>
      <c r="D337" s="20" t="s">
        <v>25371</v>
      </c>
      <c r="E337" s="20" t="s">
        <v>25370</v>
      </c>
      <c r="F337" s="20"/>
      <c r="G337" s="20"/>
      <c r="H337" s="20"/>
      <c r="I337" s="20"/>
      <c r="J337" s="20"/>
      <c r="K337" s="20"/>
      <c r="L337" s="20"/>
      <c r="M337" s="20"/>
      <c r="N337" s="20"/>
      <c r="O337" s="20"/>
      <c r="P337" s="20"/>
      <c r="Q337" s="20"/>
      <c r="R337" s="20"/>
      <c r="S337" s="20"/>
      <c r="T337" s="20"/>
      <c r="U337" s="20"/>
      <c r="V337" s="20"/>
      <c r="W337" s="20"/>
      <c r="X337" s="20"/>
      <c r="Y337" s="20"/>
      <c r="Z337" s="20"/>
    </row>
    <row r="338">
      <c r="A338" s="25">
        <v>1.0</v>
      </c>
      <c r="B338" s="25">
        <v>20031.0</v>
      </c>
      <c r="C338" s="20" t="s">
        <v>25372</v>
      </c>
      <c r="D338" s="20" t="s">
        <v>25373</v>
      </c>
      <c r="E338" s="20" t="s">
        <v>25372</v>
      </c>
      <c r="F338" s="20"/>
      <c r="G338" s="20"/>
      <c r="H338" s="20"/>
      <c r="I338" s="20"/>
      <c r="J338" s="20"/>
      <c r="K338" s="20"/>
      <c r="L338" s="20"/>
      <c r="M338" s="20"/>
      <c r="N338" s="20"/>
      <c r="O338" s="20"/>
      <c r="P338" s="20"/>
      <c r="Q338" s="20"/>
      <c r="R338" s="20"/>
      <c r="S338" s="20"/>
      <c r="T338" s="20"/>
      <c r="U338" s="20"/>
      <c r="V338" s="20"/>
      <c r="W338" s="20"/>
      <c r="X338" s="20"/>
      <c r="Y338" s="20"/>
      <c r="Z338" s="20"/>
    </row>
    <row r="339">
      <c r="A339" s="25">
        <v>1.0</v>
      </c>
      <c r="B339" s="25">
        <v>20051.0</v>
      </c>
      <c r="C339" s="20" t="s">
        <v>25375</v>
      </c>
      <c r="D339" s="20" t="s">
        <v>25376</v>
      </c>
      <c r="E339" s="20" t="s">
        <v>25375</v>
      </c>
      <c r="F339" s="20"/>
      <c r="G339" s="20"/>
      <c r="H339" s="20"/>
      <c r="I339" s="20"/>
      <c r="J339" s="20"/>
      <c r="K339" s="20"/>
      <c r="L339" s="20"/>
      <c r="M339" s="20"/>
      <c r="N339" s="20"/>
      <c r="O339" s="20"/>
      <c r="P339" s="20"/>
      <c r="Q339" s="20"/>
      <c r="R339" s="20"/>
      <c r="S339" s="20"/>
      <c r="T339" s="20"/>
      <c r="U339" s="20"/>
      <c r="V339" s="20"/>
      <c r="W339" s="20"/>
      <c r="X339" s="20"/>
      <c r="Y339" s="20"/>
      <c r="Z339" s="20"/>
    </row>
    <row r="340">
      <c r="A340" s="25">
        <v>1.0</v>
      </c>
      <c r="B340" s="25">
        <v>20071.0</v>
      </c>
      <c r="C340" s="20" t="s">
        <v>25378</v>
      </c>
      <c r="D340" s="20" t="s">
        <v>25380</v>
      </c>
      <c r="E340" s="20" t="s">
        <v>25378</v>
      </c>
      <c r="F340" s="20"/>
      <c r="G340" s="20"/>
      <c r="H340" s="20"/>
      <c r="I340" s="20"/>
      <c r="J340" s="20"/>
      <c r="K340" s="20"/>
      <c r="L340" s="20"/>
      <c r="M340" s="20"/>
      <c r="N340" s="20"/>
      <c r="O340" s="20"/>
      <c r="P340" s="20"/>
      <c r="Q340" s="20"/>
      <c r="R340" s="20"/>
      <c r="S340" s="20"/>
      <c r="T340" s="20"/>
      <c r="U340" s="20"/>
      <c r="V340" s="20"/>
      <c r="W340" s="20"/>
      <c r="X340" s="20"/>
      <c r="Y340" s="20"/>
      <c r="Z340" s="20"/>
    </row>
    <row r="341">
      <c r="A341" s="25">
        <v>1.0</v>
      </c>
      <c r="B341" s="25">
        <v>20071.0</v>
      </c>
      <c r="C341" s="20" t="s">
        <v>25378</v>
      </c>
      <c r="D341" s="20" t="s">
        <v>25382</v>
      </c>
      <c r="E341" s="20" t="s">
        <v>25378</v>
      </c>
      <c r="F341" s="20"/>
      <c r="G341" s="20"/>
      <c r="H341" s="20"/>
      <c r="I341" s="20"/>
      <c r="J341" s="20"/>
      <c r="K341" s="20"/>
      <c r="L341" s="20"/>
      <c r="M341" s="20"/>
      <c r="N341" s="20"/>
      <c r="O341" s="20"/>
      <c r="P341" s="20"/>
      <c r="Q341" s="20"/>
      <c r="R341" s="20"/>
      <c r="S341" s="20"/>
      <c r="T341" s="20"/>
      <c r="U341" s="20"/>
      <c r="V341" s="20"/>
      <c r="W341" s="20"/>
      <c r="X341" s="20"/>
      <c r="Y341" s="20"/>
      <c r="Z341" s="20"/>
    </row>
    <row r="342">
      <c r="A342" s="25">
        <v>1.0</v>
      </c>
      <c r="B342" s="25">
        <v>20081.0</v>
      </c>
      <c r="C342" s="20" t="s">
        <v>25385</v>
      </c>
      <c r="D342" s="20" t="s">
        <v>25386</v>
      </c>
      <c r="E342" s="20" t="s">
        <v>25385</v>
      </c>
      <c r="F342" s="20"/>
      <c r="G342" s="20"/>
      <c r="H342" s="20"/>
      <c r="I342" s="20"/>
      <c r="J342" s="20"/>
      <c r="K342" s="20"/>
      <c r="L342" s="20"/>
      <c r="M342" s="20"/>
      <c r="N342" s="20"/>
      <c r="O342" s="20"/>
      <c r="P342" s="20"/>
      <c r="Q342" s="20"/>
      <c r="R342" s="20"/>
      <c r="S342" s="20"/>
      <c r="T342" s="20"/>
      <c r="U342" s="20"/>
      <c r="V342" s="20"/>
      <c r="W342" s="20"/>
      <c r="X342" s="20"/>
      <c r="Y342" s="20"/>
      <c r="Z342" s="20"/>
    </row>
    <row r="343">
      <c r="A343" s="25">
        <v>1.0</v>
      </c>
      <c r="B343" s="25">
        <v>20091.0</v>
      </c>
      <c r="C343" s="20" t="s">
        <v>25389</v>
      </c>
      <c r="D343" s="20" t="s">
        <v>25390</v>
      </c>
      <c r="E343" s="20" t="s">
        <v>25389</v>
      </c>
      <c r="F343" s="20"/>
      <c r="G343" s="20"/>
      <c r="H343" s="20"/>
      <c r="I343" s="20"/>
      <c r="J343" s="20"/>
      <c r="K343" s="20"/>
      <c r="L343" s="20"/>
      <c r="M343" s="20"/>
      <c r="N343" s="20"/>
      <c r="O343" s="20"/>
      <c r="P343" s="20"/>
      <c r="Q343" s="20"/>
      <c r="R343" s="20"/>
      <c r="S343" s="20"/>
      <c r="T343" s="20"/>
      <c r="U343" s="20"/>
      <c r="V343" s="20"/>
      <c r="W343" s="20"/>
      <c r="X343" s="20"/>
      <c r="Y343" s="20"/>
      <c r="Z343" s="20"/>
    </row>
    <row r="344">
      <c r="A344" s="25">
        <v>1.0</v>
      </c>
      <c r="B344" s="25">
        <v>20611.0</v>
      </c>
      <c r="C344" s="20" t="s">
        <v>25392</v>
      </c>
      <c r="D344" s="20" t="s">
        <v>25393</v>
      </c>
      <c r="E344" s="20" t="s">
        <v>25392</v>
      </c>
      <c r="F344" s="20"/>
      <c r="G344" s="20"/>
      <c r="H344" s="20"/>
      <c r="I344" s="20"/>
      <c r="J344" s="20"/>
      <c r="K344" s="20"/>
      <c r="L344" s="20"/>
      <c r="M344" s="20"/>
      <c r="N344" s="20"/>
      <c r="O344" s="20"/>
      <c r="P344" s="20"/>
      <c r="Q344" s="20"/>
      <c r="R344" s="20"/>
      <c r="S344" s="20"/>
      <c r="T344" s="20"/>
      <c r="U344" s="20"/>
      <c r="V344" s="20"/>
      <c r="W344" s="20"/>
      <c r="X344" s="20"/>
      <c r="Y344" s="20"/>
      <c r="Z344" s="20"/>
    </row>
    <row r="345">
      <c r="A345" s="25">
        <v>1.0</v>
      </c>
      <c r="B345" s="25">
        <v>20631.0</v>
      </c>
      <c r="C345" s="20" t="s">
        <v>25395</v>
      </c>
      <c r="D345" s="20" t="s">
        <v>25396</v>
      </c>
      <c r="E345" s="20" t="s">
        <v>25395</v>
      </c>
      <c r="F345" s="20"/>
      <c r="G345" s="20"/>
      <c r="H345" s="20"/>
      <c r="I345" s="20"/>
      <c r="J345" s="20"/>
      <c r="K345" s="20"/>
      <c r="L345" s="20"/>
      <c r="M345" s="20"/>
      <c r="N345" s="20"/>
      <c r="O345" s="20"/>
      <c r="P345" s="20"/>
      <c r="Q345" s="20"/>
      <c r="R345" s="20"/>
      <c r="S345" s="20"/>
      <c r="T345" s="20"/>
      <c r="U345" s="20"/>
      <c r="V345" s="20"/>
      <c r="W345" s="20"/>
      <c r="X345" s="20"/>
      <c r="Y345" s="20"/>
      <c r="Z345" s="20"/>
    </row>
    <row r="346">
      <c r="A346" s="25">
        <v>1.0</v>
      </c>
      <c r="B346" s="25">
        <v>20646.0</v>
      </c>
      <c r="C346" s="20" t="s">
        <v>25401</v>
      </c>
      <c r="D346" s="20" t="s">
        <v>25402</v>
      </c>
      <c r="E346" s="20" t="s">
        <v>25401</v>
      </c>
      <c r="F346" s="20"/>
      <c r="G346" s="20"/>
      <c r="H346" s="20"/>
      <c r="I346" s="20"/>
      <c r="J346" s="20"/>
      <c r="K346" s="20"/>
      <c r="L346" s="20"/>
      <c r="M346" s="20"/>
      <c r="N346" s="20"/>
      <c r="O346" s="20"/>
      <c r="P346" s="20"/>
      <c r="Q346" s="20"/>
      <c r="R346" s="20"/>
      <c r="S346" s="20"/>
      <c r="T346" s="20"/>
      <c r="U346" s="20"/>
      <c r="V346" s="20"/>
      <c r="W346" s="20"/>
      <c r="X346" s="20"/>
      <c r="Y346" s="20"/>
      <c r="Z346" s="20"/>
    </row>
    <row r="347">
      <c r="A347" s="25">
        <v>1.0</v>
      </c>
      <c r="B347" s="25">
        <v>20651.0</v>
      </c>
      <c r="C347" s="20" t="s">
        <v>25409</v>
      </c>
      <c r="D347" s="20" t="s">
        <v>25410</v>
      </c>
      <c r="E347" s="20" t="s">
        <v>25409</v>
      </c>
      <c r="F347" s="20"/>
      <c r="G347" s="20"/>
      <c r="H347" s="20"/>
      <c r="I347" s="20"/>
      <c r="J347" s="20"/>
      <c r="K347" s="20"/>
      <c r="L347" s="20"/>
      <c r="M347" s="20"/>
      <c r="N347" s="20"/>
      <c r="O347" s="20"/>
      <c r="P347" s="20"/>
      <c r="Q347" s="20"/>
      <c r="R347" s="20"/>
      <c r="S347" s="20"/>
      <c r="T347" s="20"/>
      <c r="U347" s="20"/>
      <c r="V347" s="20"/>
      <c r="W347" s="20"/>
      <c r="X347" s="20"/>
      <c r="Y347" s="20"/>
      <c r="Z347" s="20"/>
    </row>
    <row r="348">
      <c r="A348" s="25">
        <v>1.0</v>
      </c>
      <c r="B348" s="25">
        <v>20651.0</v>
      </c>
      <c r="C348" s="20" t="s">
        <v>25409</v>
      </c>
      <c r="D348" s="20" t="s">
        <v>25417</v>
      </c>
      <c r="E348" s="20" t="s">
        <v>25409</v>
      </c>
      <c r="F348" s="20"/>
      <c r="G348" s="20"/>
      <c r="H348" s="20"/>
      <c r="I348" s="20"/>
      <c r="J348" s="20"/>
      <c r="K348" s="20"/>
      <c r="L348" s="20"/>
      <c r="M348" s="20"/>
      <c r="N348" s="20"/>
      <c r="O348" s="20"/>
      <c r="P348" s="20"/>
      <c r="Q348" s="20"/>
      <c r="R348" s="20"/>
      <c r="S348" s="20"/>
      <c r="T348" s="20"/>
      <c r="U348" s="20"/>
      <c r="V348" s="20"/>
      <c r="W348" s="20"/>
      <c r="X348" s="20"/>
      <c r="Y348" s="20"/>
      <c r="Z348" s="20"/>
    </row>
    <row r="349">
      <c r="A349" s="25">
        <v>1.0</v>
      </c>
      <c r="B349" s="25">
        <v>20661.0</v>
      </c>
      <c r="C349" s="20" t="s">
        <v>25424</v>
      </c>
      <c r="D349" s="20" t="s">
        <v>25425</v>
      </c>
      <c r="E349" s="20" t="s">
        <v>25424</v>
      </c>
      <c r="F349" s="20"/>
      <c r="G349" s="20"/>
      <c r="H349" s="20"/>
      <c r="I349" s="20"/>
      <c r="J349" s="20"/>
      <c r="K349" s="20"/>
      <c r="L349" s="20"/>
      <c r="M349" s="20"/>
      <c r="N349" s="20"/>
      <c r="O349" s="20"/>
      <c r="P349" s="20"/>
      <c r="Q349" s="20"/>
      <c r="R349" s="20"/>
      <c r="S349" s="20"/>
      <c r="T349" s="20"/>
      <c r="U349" s="20"/>
      <c r="V349" s="20"/>
      <c r="W349" s="20"/>
      <c r="X349" s="20"/>
      <c r="Y349" s="20"/>
      <c r="Z349" s="20"/>
    </row>
    <row r="350">
      <c r="A350" s="25">
        <v>1.0</v>
      </c>
      <c r="B350" s="25">
        <v>20671.0</v>
      </c>
      <c r="C350" s="20" t="s">
        <v>25432</v>
      </c>
      <c r="D350" s="20" t="s">
        <v>25434</v>
      </c>
      <c r="E350" s="20" t="s">
        <v>25432</v>
      </c>
      <c r="F350" s="20"/>
      <c r="G350" s="20"/>
      <c r="H350" s="20"/>
      <c r="I350" s="20"/>
      <c r="J350" s="20"/>
      <c r="K350" s="20"/>
      <c r="L350" s="20"/>
      <c r="M350" s="20"/>
      <c r="N350" s="20"/>
      <c r="O350" s="20"/>
      <c r="P350" s="20"/>
      <c r="Q350" s="20"/>
      <c r="R350" s="20"/>
      <c r="S350" s="20"/>
      <c r="T350" s="20"/>
      <c r="U350" s="20"/>
      <c r="V350" s="20"/>
      <c r="W350" s="20"/>
      <c r="X350" s="20"/>
      <c r="Y350" s="20"/>
      <c r="Z350" s="20"/>
    </row>
    <row r="351">
      <c r="A351" s="25">
        <v>1.0</v>
      </c>
      <c r="B351" s="25">
        <v>21011.0</v>
      </c>
      <c r="C351" s="20" t="s">
        <v>25442</v>
      </c>
      <c r="D351" s="20" t="s">
        <v>25443</v>
      </c>
      <c r="E351" s="20" t="s">
        <v>25442</v>
      </c>
      <c r="F351" s="20"/>
      <c r="G351" s="20"/>
      <c r="H351" s="20"/>
      <c r="I351" s="20"/>
      <c r="J351" s="20"/>
      <c r="K351" s="20"/>
      <c r="L351" s="20"/>
      <c r="M351" s="20"/>
      <c r="N351" s="20"/>
      <c r="O351" s="20"/>
      <c r="P351" s="20"/>
      <c r="Q351" s="20"/>
      <c r="R351" s="20"/>
      <c r="S351" s="20"/>
      <c r="T351" s="20"/>
      <c r="U351" s="20"/>
      <c r="V351" s="20"/>
      <c r="W351" s="20"/>
      <c r="X351" s="20"/>
      <c r="Y351" s="20"/>
      <c r="Z351" s="20"/>
    </row>
    <row r="352">
      <c r="A352" s="25">
        <v>1.0</v>
      </c>
      <c r="B352" s="25">
        <v>21011.0</v>
      </c>
      <c r="C352" s="20" t="s">
        <v>25442</v>
      </c>
      <c r="D352" s="20" t="s">
        <v>25446</v>
      </c>
      <c r="E352" s="20" t="s">
        <v>25442</v>
      </c>
      <c r="F352" s="20"/>
      <c r="G352" s="20"/>
      <c r="H352" s="20"/>
      <c r="I352" s="20"/>
      <c r="J352" s="20"/>
      <c r="K352" s="20"/>
      <c r="L352" s="20"/>
      <c r="M352" s="20"/>
      <c r="N352" s="20"/>
      <c r="O352" s="20"/>
      <c r="P352" s="20"/>
      <c r="Q352" s="20"/>
      <c r="R352" s="20"/>
      <c r="S352" s="20"/>
      <c r="T352" s="20"/>
      <c r="U352" s="20"/>
      <c r="V352" s="20"/>
      <c r="W352" s="20"/>
      <c r="X352" s="20"/>
      <c r="Y352" s="20"/>
      <c r="Z352" s="20"/>
    </row>
    <row r="353">
      <c r="A353" s="25">
        <v>1.0</v>
      </c>
      <c r="B353" s="25">
        <v>21021.0</v>
      </c>
      <c r="C353" s="20" t="s">
        <v>25451</v>
      </c>
      <c r="D353" s="20" t="s">
        <v>25453</v>
      </c>
      <c r="E353" s="20" t="s">
        <v>25451</v>
      </c>
      <c r="F353" s="20"/>
      <c r="G353" s="20"/>
      <c r="H353" s="20"/>
      <c r="I353" s="20"/>
      <c r="J353" s="20"/>
      <c r="K353" s="20"/>
      <c r="L353" s="20"/>
      <c r="M353" s="20"/>
      <c r="N353" s="20"/>
      <c r="O353" s="20"/>
      <c r="P353" s="20"/>
      <c r="Q353" s="20"/>
      <c r="R353" s="20"/>
      <c r="S353" s="20"/>
      <c r="T353" s="20"/>
      <c r="U353" s="20"/>
      <c r="V353" s="20"/>
      <c r="W353" s="20"/>
      <c r="X353" s="20"/>
      <c r="Y353" s="20"/>
      <c r="Z353" s="20"/>
    </row>
    <row r="354">
      <c r="A354" s="25">
        <v>1.0</v>
      </c>
      <c r="B354" s="25">
        <v>21021.0</v>
      </c>
      <c r="C354" s="20" t="s">
        <v>25451</v>
      </c>
      <c r="D354" s="20" t="s">
        <v>25454</v>
      </c>
      <c r="E354" s="20" t="s">
        <v>25451</v>
      </c>
      <c r="F354" s="20"/>
      <c r="G354" s="20"/>
      <c r="H354" s="20"/>
      <c r="I354" s="20"/>
      <c r="J354" s="20"/>
      <c r="K354" s="20"/>
      <c r="L354" s="20"/>
      <c r="M354" s="20"/>
      <c r="N354" s="20"/>
      <c r="O354" s="20"/>
      <c r="P354" s="20"/>
      <c r="Q354" s="20"/>
      <c r="R354" s="20"/>
      <c r="S354" s="20"/>
      <c r="T354" s="20"/>
      <c r="U354" s="20"/>
      <c r="V354" s="20"/>
      <c r="W354" s="20"/>
      <c r="X354" s="20"/>
      <c r="Y354" s="20"/>
      <c r="Z354" s="20"/>
    </row>
    <row r="355">
      <c r="A355" s="25">
        <v>1.0</v>
      </c>
      <c r="B355" s="25">
        <v>21041.0</v>
      </c>
      <c r="C355" s="20" t="s">
        <v>25455</v>
      </c>
      <c r="D355" s="20" t="s">
        <v>25456</v>
      </c>
      <c r="E355" s="20" t="s">
        <v>25455</v>
      </c>
      <c r="F355" s="20"/>
      <c r="G355" s="20"/>
      <c r="H355" s="20"/>
      <c r="I355" s="20"/>
      <c r="J355" s="20"/>
      <c r="K355" s="20"/>
      <c r="L355" s="20"/>
      <c r="M355" s="20"/>
      <c r="N355" s="20"/>
      <c r="O355" s="20"/>
      <c r="P355" s="20"/>
      <c r="Q355" s="20"/>
      <c r="R355" s="20"/>
      <c r="S355" s="20"/>
      <c r="T355" s="20"/>
      <c r="U355" s="20"/>
      <c r="V355" s="20"/>
      <c r="W355" s="20"/>
      <c r="X355" s="20"/>
      <c r="Y355" s="20"/>
      <c r="Z355" s="20"/>
    </row>
    <row r="356">
      <c r="A356" s="25">
        <v>1.0</v>
      </c>
      <c r="B356" s="25">
        <v>21041.0</v>
      </c>
      <c r="C356" s="20" t="s">
        <v>25455</v>
      </c>
      <c r="D356" s="20" t="s">
        <v>25457</v>
      </c>
      <c r="E356" s="20" t="s">
        <v>25455</v>
      </c>
      <c r="F356" s="20"/>
      <c r="G356" s="20"/>
      <c r="H356" s="20"/>
      <c r="I356" s="20"/>
      <c r="J356" s="20"/>
      <c r="K356" s="20"/>
      <c r="L356" s="20"/>
      <c r="M356" s="20"/>
      <c r="N356" s="20"/>
      <c r="O356" s="20"/>
      <c r="P356" s="20"/>
      <c r="Q356" s="20"/>
      <c r="R356" s="20"/>
      <c r="S356" s="20"/>
      <c r="T356" s="20"/>
      <c r="U356" s="20"/>
      <c r="V356" s="20"/>
      <c r="W356" s="20"/>
      <c r="X356" s="20"/>
      <c r="Y356" s="20"/>
      <c r="Z356" s="20"/>
    </row>
    <row r="357">
      <c r="A357" s="25">
        <v>1.0</v>
      </c>
      <c r="B357" s="25">
        <v>21042.0</v>
      </c>
      <c r="C357" s="20" t="s">
        <v>25458</v>
      </c>
      <c r="D357" s="20" t="s">
        <v>25457</v>
      </c>
      <c r="E357" s="20" t="s">
        <v>25458</v>
      </c>
      <c r="F357" s="20"/>
      <c r="G357" s="20"/>
      <c r="H357" s="20"/>
      <c r="I357" s="20"/>
      <c r="J357" s="20"/>
      <c r="K357" s="20"/>
      <c r="L357" s="20"/>
      <c r="M357" s="20"/>
      <c r="N357" s="20"/>
      <c r="O357" s="20"/>
      <c r="P357" s="20"/>
      <c r="Q357" s="20"/>
      <c r="R357" s="20"/>
      <c r="S357" s="20"/>
      <c r="T357" s="20"/>
      <c r="U357" s="20"/>
      <c r="V357" s="20"/>
      <c r="W357" s="20"/>
      <c r="X357" s="20"/>
      <c r="Y357" s="20"/>
      <c r="Z357" s="20"/>
    </row>
    <row r="358">
      <c r="A358" s="25">
        <v>1.0</v>
      </c>
      <c r="B358" s="25">
        <v>21051.0</v>
      </c>
      <c r="C358" s="20" t="s">
        <v>25462</v>
      </c>
      <c r="D358" s="20" t="s">
        <v>25456</v>
      </c>
      <c r="E358" s="20" t="s">
        <v>25462</v>
      </c>
      <c r="F358" s="20"/>
      <c r="G358" s="20"/>
      <c r="H358" s="20"/>
      <c r="I358" s="20"/>
      <c r="J358" s="20"/>
      <c r="K358" s="20"/>
      <c r="L358" s="20"/>
      <c r="M358" s="20"/>
      <c r="N358" s="20"/>
      <c r="O358" s="20"/>
      <c r="P358" s="20"/>
      <c r="Q358" s="20"/>
      <c r="R358" s="20"/>
      <c r="S358" s="20"/>
      <c r="T358" s="20"/>
      <c r="U358" s="20"/>
      <c r="V358" s="20"/>
      <c r="W358" s="20"/>
      <c r="X358" s="20"/>
      <c r="Y358" s="20"/>
      <c r="Z358" s="20"/>
    </row>
    <row r="359">
      <c r="A359" s="25">
        <v>1.0</v>
      </c>
      <c r="B359" s="25">
        <v>21051.0</v>
      </c>
      <c r="C359" s="20" t="s">
        <v>25462</v>
      </c>
      <c r="D359" s="20" t="s">
        <v>25465</v>
      </c>
      <c r="E359" s="20" t="s">
        <v>25462</v>
      </c>
      <c r="F359" s="20"/>
      <c r="G359" s="20"/>
      <c r="H359" s="20"/>
      <c r="I359" s="20"/>
      <c r="J359" s="20"/>
      <c r="K359" s="20"/>
      <c r="L359" s="20"/>
      <c r="M359" s="20"/>
      <c r="N359" s="20"/>
      <c r="O359" s="20"/>
      <c r="P359" s="20"/>
      <c r="Q359" s="20"/>
      <c r="R359" s="20"/>
      <c r="S359" s="20"/>
      <c r="T359" s="20"/>
      <c r="U359" s="20"/>
      <c r="V359" s="20"/>
      <c r="W359" s="20"/>
      <c r="X359" s="20"/>
      <c r="Y359" s="20"/>
      <c r="Z359" s="20"/>
    </row>
    <row r="360">
      <c r="A360" s="25">
        <v>1.0</v>
      </c>
      <c r="B360" s="25">
        <v>21052.0</v>
      </c>
      <c r="C360" s="20" t="s">
        <v>25470</v>
      </c>
      <c r="D360" s="20" t="s">
        <v>25465</v>
      </c>
      <c r="E360" s="20" t="s">
        <v>25470</v>
      </c>
      <c r="F360" s="20"/>
      <c r="G360" s="20"/>
      <c r="H360" s="20"/>
      <c r="I360" s="20"/>
      <c r="J360" s="20"/>
      <c r="K360" s="20"/>
      <c r="L360" s="20"/>
      <c r="M360" s="20"/>
      <c r="N360" s="20"/>
      <c r="O360" s="20"/>
      <c r="P360" s="20"/>
      <c r="Q360" s="20"/>
      <c r="R360" s="20"/>
      <c r="S360" s="20"/>
      <c r="T360" s="20"/>
      <c r="U360" s="20"/>
      <c r="V360" s="20"/>
      <c r="W360" s="20"/>
      <c r="X360" s="20"/>
      <c r="Y360" s="20"/>
      <c r="Z360" s="20"/>
    </row>
    <row r="361">
      <c r="A361" s="25">
        <v>1.0</v>
      </c>
      <c r="B361" s="25">
        <v>21061.0</v>
      </c>
      <c r="C361" s="20" t="s">
        <v>25473</v>
      </c>
      <c r="D361" s="20" t="s">
        <v>25474</v>
      </c>
      <c r="E361" s="20" t="s">
        <v>25473</v>
      </c>
      <c r="F361" s="20"/>
      <c r="G361" s="20"/>
      <c r="H361" s="20"/>
      <c r="I361" s="20"/>
      <c r="J361" s="20"/>
      <c r="K361" s="20"/>
      <c r="L361" s="20"/>
      <c r="M361" s="20"/>
      <c r="N361" s="20"/>
      <c r="O361" s="20"/>
      <c r="P361" s="20"/>
      <c r="Q361" s="20"/>
      <c r="R361" s="20"/>
      <c r="S361" s="20"/>
      <c r="T361" s="20"/>
      <c r="U361" s="20"/>
      <c r="V361" s="20"/>
      <c r="W361" s="20"/>
      <c r="X361" s="20"/>
      <c r="Y361" s="20"/>
      <c r="Z361" s="20"/>
    </row>
    <row r="362">
      <c r="A362" s="25">
        <v>1.0</v>
      </c>
      <c r="B362" s="25">
        <v>21071.0</v>
      </c>
      <c r="C362" s="20" t="s">
        <v>25477</v>
      </c>
      <c r="D362" s="20" t="s">
        <v>25478</v>
      </c>
      <c r="E362" s="20" t="s">
        <v>25477</v>
      </c>
      <c r="F362" s="20"/>
      <c r="G362" s="20"/>
      <c r="H362" s="20"/>
      <c r="I362" s="20"/>
      <c r="J362" s="20"/>
      <c r="K362" s="20"/>
      <c r="L362" s="20"/>
      <c r="M362" s="20"/>
      <c r="N362" s="20"/>
      <c r="O362" s="20"/>
      <c r="P362" s="20"/>
      <c r="Q362" s="20"/>
      <c r="R362" s="20"/>
      <c r="S362" s="20"/>
      <c r="T362" s="20"/>
      <c r="U362" s="20"/>
      <c r="V362" s="20"/>
      <c r="W362" s="20"/>
      <c r="X362" s="20"/>
      <c r="Y362" s="20"/>
      <c r="Z362" s="20"/>
    </row>
    <row r="363">
      <c r="A363" s="25">
        <v>1.0</v>
      </c>
      <c r="B363" s="25">
        <v>21081.0</v>
      </c>
      <c r="C363" s="20" t="s">
        <v>25480</v>
      </c>
      <c r="D363" s="20" t="s">
        <v>25456</v>
      </c>
      <c r="E363" s="20" t="s">
        <v>25480</v>
      </c>
      <c r="F363" s="20"/>
      <c r="G363" s="20"/>
      <c r="H363" s="20"/>
      <c r="I363" s="20"/>
      <c r="J363" s="20"/>
      <c r="K363" s="20"/>
      <c r="L363" s="20"/>
      <c r="M363" s="20"/>
      <c r="N363" s="20"/>
      <c r="O363" s="20"/>
      <c r="P363" s="20"/>
      <c r="Q363" s="20"/>
      <c r="R363" s="20"/>
      <c r="S363" s="20"/>
      <c r="T363" s="20"/>
      <c r="U363" s="20"/>
      <c r="V363" s="20"/>
      <c r="W363" s="20"/>
      <c r="X363" s="20"/>
      <c r="Y363" s="20"/>
      <c r="Z363" s="20"/>
    </row>
    <row r="364">
      <c r="A364" s="25">
        <v>1.0</v>
      </c>
      <c r="B364" s="25">
        <v>21081.0</v>
      </c>
      <c r="C364" s="20" t="s">
        <v>25480</v>
      </c>
      <c r="D364" s="20" t="s">
        <v>25483</v>
      </c>
      <c r="E364" s="20" t="s">
        <v>25480</v>
      </c>
      <c r="F364" s="20"/>
      <c r="G364" s="20"/>
      <c r="H364" s="20"/>
      <c r="I364" s="20"/>
      <c r="J364" s="20"/>
      <c r="K364" s="20"/>
      <c r="L364" s="20"/>
      <c r="M364" s="20"/>
      <c r="N364" s="20"/>
      <c r="O364" s="20"/>
      <c r="P364" s="20"/>
      <c r="Q364" s="20"/>
      <c r="R364" s="20"/>
      <c r="S364" s="20"/>
      <c r="T364" s="20"/>
      <c r="U364" s="20"/>
      <c r="V364" s="20"/>
      <c r="W364" s="20"/>
      <c r="X364" s="20"/>
      <c r="Y364" s="20"/>
      <c r="Z364" s="20"/>
    </row>
    <row r="365">
      <c r="A365" s="25">
        <v>1.0</v>
      </c>
      <c r="B365" s="25">
        <v>21082.0</v>
      </c>
      <c r="C365" s="20" t="s">
        <v>25489</v>
      </c>
      <c r="D365" s="20" t="s">
        <v>25483</v>
      </c>
      <c r="E365" s="20" t="s">
        <v>25489</v>
      </c>
      <c r="F365" s="20"/>
      <c r="G365" s="20"/>
      <c r="H365" s="20"/>
      <c r="I365" s="20"/>
      <c r="J365" s="20"/>
      <c r="K365" s="20"/>
      <c r="L365" s="20"/>
      <c r="M365" s="20"/>
      <c r="N365" s="20"/>
      <c r="O365" s="20"/>
      <c r="P365" s="20"/>
      <c r="Q365" s="20"/>
      <c r="R365" s="20"/>
      <c r="S365" s="20"/>
      <c r="T365" s="20"/>
      <c r="U365" s="20"/>
      <c r="V365" s="20"/>
      <c r="W365" s="20"/>
      <c r="X365" s="20"/>
      <c r="Y365" s="20"/>
      <c r="Z365" s="20"/>
    </row>
    <row r="366">
      <c r="A366" s="25">
        <v>1.0</v>
      </c>
      <c r="B366" s="25">
        <v>21091.0</v>
      </c>
      <c r="C366" s="20" t="s">
        <v>25491</v>
      </c>
      <c r="D366" s="20" t="s">
        <v>25492</v>
      </c>
      <c r="E366" s="20" t="s">
        <v>25491</v>
      </c>
      <c r="F366" s="20"/>
      <c r="G366" s="20"/>
      <c r="H366" s="20"/>
      <c r="I366" s="20"/>
      <c r="J366" s="20"/>
      <c r="K366" s="20"/>
      <c r="L366" s="20"/>
      <c r="M366" s="20"/>
      <c r="N366" s="20"/>
      <c r="O366" s="20"/>
      <c r="P366" s="20"/>
      <c r="Q366" s="20"/>
      <c r="R366" s="20"/>
      <c r="S366" s="20"/>
      <c r="T366" s="20"/>
      <c r="U366" s="20"/>
      <c r="V366" s="20"/>
      <c r="W366" s="20"/>
      <c r="X366" s="20"/>
      <c r="Y366" s="20"/>
      <c r="Z366" s="20"/>
    </row>
    <row r="367">
      <c r="A367" s="25">
        <v>1.0</v>
      </c>
      <c r="B367" s="25">
        <v>21101.0</v>
      </c>
      <c r="C367" s="20" t="s">
        <v>25498</v>
      </c>
      <c r="D367" s="20" t="s">
        <v>25499</v>
      </c>
      <c r="E367" s="20" t="s">
        <v>25498</v>
      </c>
      <c r="F367" s="20"/>
      <c r="G367" s="20"/>
      <c r="H367" s="20"/>
      <c r="I367" s="20"/>
      <c r="J367" s="20"/>
      <c r="K367" s="20"/>
      <c r="L367" s="20"/>
      <c r="M367" s="20"/>
      <c r="N367" s="20"/>
      <c r="O367" s="20"/>
      <c r="P367" s="20"/>
      <c r="Q367" s="20"/>
      <c r="R367" s="20"/>
      <c r="S367" s="20"/>
      <c r="T367" s="20"/>
      <c r="U367" s="20"/>
      <c r="V367" s="20"/>
      <c r="W367" s="20"/>
      <c r="X367" s="20"/>
      <c r="Y367" s="20"/>
      <c r="Z367" s="20"/>
    </row>
    <row r="368">
      <c r="A368" s="25">
        <v>1.0</v>
      </c>
      <c r="B368" s="25">
        <v>21101.0</v>
      </c>
      <c r="C368" s="20" t="s">
        <v>25498</v>
      </c>
      <c r="D368" s="20" t="s">
        <v>25500</v>
      </c>
      <c r="E368" s="20" t="s">
        <v>25498</v>
      </c>
      <c r="F368" s="20"/>
      <c r="G368" s="20"/>
      <c r="H368" s="20"/>
      <c r="I368" s="20"/>
      <c r="J368" s="20"/>
      <c r="K368" s="20"/>
      <c r="L368" s="20"/>
      <c r="M368" s="20"/>
      <c r="N368" s="20"/>
      <c r="O368" s="20"/>
      <c r="P368" s="20"/>
      <c r="Q368" s="20"/>
      <c r="R368" s="20"/>
      <c r="S368" s="20"/>
      <c r="T368" s="20"/>
      <c r="U368" s="20"/>
      <c r="V368" s="20"/>
      <c r="W368" s="20"/>
      <c r="X368" s="20"/>
      <c r="Y368" s="20"/>
      <c r="Z368" s="20"/>
    </row>
    <row r="369">
      <c r="A369" s="25">
        <v>1.0</v>
      </c>
      <c r="B369" s="25">
        <v>21102.0</v>
      </c>
      <c r="C369" s="20" t="s">
        <v>25505</v>
      </c>
      <c r="D369" s="20" t="s">
        <v>25500</v>
      </c>
      <c r="E369" s="20" t="s">
        <v>25505</v>
      </c>
      <c r="F369" s="20"/>
      <c r="G369" s="20"/>
      <c r="H369" s="20"/>
      <c r="I369" s="20"/>
      <c r="J369" s="20"/>
      <c r="K369" s="20"/>
      <c r="L369" s="20"/>
      <c r="M369" s="20"/>
      <c r="N369" s="20"/>
      <c r="O369" s="20"/>
      <c r="P369" s="20"/>
      <c r="Q369" s="20"/>
      <c r="R369" s="20"/>
      <c r="S369" s="20"/>
      <c r="T369" s="20"/>
      <c r="U369" s="20"/>
      <c r="V369" s="20"/>
      <c r="W369" s="20"/>
      <c r="X369" s="20"/>
      <c r="Y369" s="20"/>
      <c r="Z369" s="20"/>
    </row>
    <row r="370">
      <c r="A370" s="25">
        <v>1.0</v>
      </c>
      <c r="B370" s="25">
        <v>21111.0</v>
      </c>
      <c r="C370" s="20" t="s">
        <v>25510</v>
      </c>
      <c r="D370" s="20" t="s">
        <v>25499</v>
      </c>
      <c r="E370" s="20" t="s">
        <v>25510</v>
      </c>
      <c r="F370" s="20"/>
      <c r="G370" s="20"/>
      <c r="H370" s="20"/>
      <c r="I370" s="20"/>
      <c r="J370" s="20"/>
      <c r="K370" s="20"/>
      <c r="L370" s="20"/>
      <c r="M370" s="20"/>
      <c r="N370" s="20"/>
      <c r="O370" s="20"/>
      <c r="P370" s="20"/>
      <c r="Q370" s="20"/>
      <c r="R370" s="20"/>
      <c r="S370" s="20"/>
      <c r="T370" s="20"/>
      <c r="U370" s="20"/>
      <c r="V370" s="20"/>
      <c r="W370" s="20"/>
      <c r="X370" s="20"/>
      <c r="Y370" s="20"/>
      <c r="Z370" s="20"/>
    </row>
    <row r="371">
      <c r="A371" s="25">
        <v>1.0</v>
      </c>
      <c r="B371" s="25">
        <v>21111.0</v>
      </c>
      <c r="C371" s="20" t="s">
        <v>25510</v>
      </c>
      <c r="D371" s="20" t="s">
        <v>25517</v>
      </c>
      <c r="E371" s="20" t="s">
        <v>25510</v>
      </c>
      <c r="F371" s="20"/>
      <c r="G371" s="20"/>
      <c r="H371" s="20"/>
      <c r="I371" s="20"/>
      <c r="J371" s="20"/>
      <c r="K371" s="20"/>
      <c r="L371" s="20"/>
      <c r="M371" s="20"/>
      <c r="N371" s="20"/>
      <c r="O371" s="20"/>
      <c r="P371" s="20"/>
      <c r="Q371" s="20"/>
      <c r="R371" s="20"/>
      <c r="S371" s="20"/>
      <c r="T371" s="20"/>
      <c r="U371" s="20"/>
      <c r="V371" s="20"/>
      <c r="W371" s="20"/>
      <c r="X371" s="20"/>
      <c r="Y371" s="20"/>
      <c r="Z371" s="20"/>
    </row>
    <row r="372">
      <c r="A372" s="25">
        <v>1.0</v>
      </c>
      <c r="B372" s="25">
        <v>21112.0</v>
      </c>
      <c r="C372" s="20" t="s">
        <v>25522</v>
      </c>
      <c r="D372" s="20" t="s">
        <v>25517</v>
      </c>
      <c r="E372" s="20" t="s">
        <v>25522</v>
      </c>
      <c r="F372" s="20"/>
      <c r="G372" s="20"/>
      <c r="H372" s="20"/>
      <c r="I372" s="20"/>
      <c r="J372" s="20"/>
      <c r="K372" s="20"/>
      <c r="L372" s="20"/>
      <c r="M372" s="20"/>
      <c r="N372" s="20"/>
      <c r="O372" s="20"/>
      <c r="P372" s="20"/>
      <c r="Q372" s="20"/>
      <c r="R372" s="20"/>
      <c r="S372" s="20"/>
      <c r="T372" s="20"/>
      <c r="U372" s="20"/>
      <c r="V372" s="20"/>
      <c r="W372" s="20"/>
      <c r="X372" s="20"/>
      <c r="Y372" s="20"/>
      <c r="Z372" s="20"/>
    </row>
    <row r="373">
      <c r="A373" s="25">
        <v>1.0</v>
      </c>
      <c r="B373" s="25">
        <v>21121.0</v>
      </c>
      <c r="C373" s="20" t="s">
        <v>25528</v>
      </c>
      <c r="D373" s="20" t="s">
        <v>25529</v>
      </c>
      <c r="E373" s="20" t="s">
        <v>25528</v>
      </c>
      <c r="F373" s="20"/>
      <c r="G373" s="20"/>
      <c r="H373" s="20"/>
      <c r="I373" s="20"/>
      <c r="J373" s="20"/>
      <c r="K373" s="20"/>
      <c r="L373" s="20"/>
      <c r="M373" s="20"/>
      <c r="N373" s="20"/>
      <c r="O373" s="20"/>
      <c r="P373" s="20"/>
      <c r="Q373" s="20"/>
      <c r="R373" s="20"/>
      <c r="S373" s="20"/>
      <c r="T373" s="20"/>
      <c r="U373" s="20"/>
      <c r="V373" s="20"/>
      <c r="W373" s="20"/>
      <c r="X373" s="20"/>
      <c r="Y373" s="20"/>
      <c r="Z373" s="20"/>
    </row>
    <row r="374">
      <c r="A374" s="25">
        <v>1.0</v>
      </c>
      <c r="B374" s="25">
        <v>21131.0</v>
      </c>
      <c r="C374" s="20" t="s">
        <v>25534</v>
      </c>
      <c r="D374" s="20" t="s">
        <v>25535</v>
      </c>
      <c r="E374" s="20" t="s">
        <v>25534</v>
      </c>
      <c r="F374" s="20"/>
      <c r="G374" s="20"/>
      <c r="H374" s="20"/>
      <c r="I374" s="20"/>
      <c r="J374" s="20"/>
      <c r="K374" s="20"/>
      <c r="L374" s="20"/>
      <c r="M374" s="20"/>
      <c r="N374" s="20"/>
      <c r="O374" s="20"/>
      <c r="P374" s="20"/>
      <c r="Q374" s="20"/>
      <c r="R374" s="20"/>
      <c r="S374" s="20"/>
      <c r="T374" s="20"/>
      <c r="U374" s="20"/>
      <c r="V374" s="20"/>
      <c r="W374" s="20"/>
      <c r="X374" s="20"/>
      <c r="Y374" s="20"/>
      <c r="Z374" s="20"/>
    </row>
    <row r="375">
      <c r="A375" s="25">
        <v>1.0</v>
      </c>
      <c r="B375" s="25">
        <v>21611.0</v>
      </c>
      <c r="C375" s="20" t="s">
        <v>25565</v>
      </c>
      <c r="D375" s="20" t="s">
        <v>25568</v>
      </c>
      <c r="E375" s="20" t="s">
        <v>25565</v>
      </c>
      <c r="F375" s="20"/>
      <c r="G375" s="20"/>
      <c r="H375" s="20"/>
      <c r="I375" s="20"/>
      <c r="J375" s="20"/>
      <c r="K375" s="20"/>
      <c r="L375" s="20"/>
      <c r="M375" s="20"/>
      <c r="N375" s="20"/>
      <c r="O375" s="20"/>
      <c r="P375" s="20"/>
      <c r="Q375" s="20"/>
      <c r="R375" s="20"/>
      <c r="S375" s="20"/>
      <c r="T375" s="20"/>
      <c r="U375" s="20"/>
      <c r="V375" s="20"/>
      <c r="W375" s="20"/>
      <c r="X375" s="20"/>
      <c r="Y375" s="20"/>
      <c r="Z375" s="20"/>
    </row>
    <row r="376">
      <c r="A376" s="25">
        <v>1.0</v>
      </c>
      <c r="B376" s="25">
        <v>21621.0</v>
      </c>
      <c r="C376" s="20" t="s">
        <v>25572</v>
      </c>
      <c r="D376" s="20" t="s">
        <v>25574</v>
      </c>
      <c r="E376" s="20" t="s">
        <v>25572</v>
      </c>
      <c r="F376" s="20"/>
      <c r="G376" s="20"/>
      <c r="H376" s="20"/>
      <c r="I376" s="20"/>
      <c r="J376" s="20"/>
      <c r="K376" s="20"/>
      <c r="L376" s="20"/>
      <c r="M376" s="20"/>
      <c r="N376" s="20"/>
      <c r="O376" s="20"/>
      <c r="P376" s="20"/>
      <c r="Q376" s="20"/>
      <c r="R376" s="20"/>
      <c r="S376" s="20"/>
      <c r="T376" s="20"/>
      <c r="U376" s="20"/>
      <c r="V376" s="20"/>
      <c r="W376" s="20"/>
      <c r="X376" s="20"/>
      <c r="Y376" s="20"/>
      <c r="Z376" s="20"/>
    </row>
    <row r="377">
      <c r="A377" s="25">
        <v>1.0</v>
      </c>
      <c r="B377" s="25">
        <v>21646.0</v>
      </c>
      <c r="C377" s="20" t="s">
        <v>25582</v>
      </c>
      <c r="D377" s="20" t="s">
        <v>25456</v>
      </c>
      <c r="E377" s="20" t="s">
        <v>25582</v>
      </c>
      <c r="F377" s="20"/>
      <c r="G377" s="20"/>
      <c r="H377" s="20"/>
      <c r="I377" s="20"/>
      <c r="J377" s="20"/>
      <c r="K377" s="20"/>
      <c r="L377" s="20"/>
      <c r="M377" s="20"/>
      <c r="N377" s="20"/>
      <c r="O377" s="20"/>
      <c r="P377" s="20"/>
      <c r="Q377" s="20"/>
      <c r="R377" s="20"/>
      <c r="S377" s="20"/>
      <c r="T377" s="20"/>
      <c r="U377" s="20"/>
      <c r="V377" s="20"/>
      <c r="W377" s="20"/>
      <c r="X377" s="20"/>
      <c r="Y377" s="20"/>
      <c r="Z377" s="20"/>
    </row>
    <row r="378">
      <c r="A378" s="25">
        <v>1.0</v>
      </c>
      <c r="B378" s="25">
        <v>21651.0</v>
      </c>
      <c r="C378" s="20" t="s">
        <v>25591</v>
      </c>
      <c r="D378" s="20" t="s">
        <v>25593</v>
      </c>
      <c r="E378" s="20" t="s">
        <v>25591</v>
      </c>
      <c r="F378" s="20"/>
      <c r="G378" s="20"/>
      <c r="H378" s="20"/>
      <c r="I378" s="20"/>
      <c r="J378" s="20"/>
      <c r="K378" s="20"/>
      <c r="L378" s="20"/>
      <c r="M378" s="20"/>
      <c r="N378" s="20"/>
      <c r="O378" s="20"/>
      <c r="P378" s="20"/>
      <c r="Q378" s="20"/>
      <c r="R378" s="20"/>
      <c r="S378" s="20"/>
      <c r="T378" s="20"/>
      <c r="U378" s="20"/>
      <c r="V378" s="20"/>
      <c r="W378" s="20"/>
      <c r="X378" s="20"/>
      <c r="Y378" s="20"/>
      <c r="Z378" s="20"/>
    </row>
    <row r="379">
      <c r="A379" s="25">
        <v>1.0</v>
      </c>
      <c r="B379" s="25">
        <v>21661.0</v>
      </c>
      <c r="C379" s="20" t="s">
        <v>25600</v>
      </c>
      <c r="D379" s="20" t="s">
        <v>25499</v>
      </c>
      <c r="E379" s="20" t="s">
        <v>25600</v>
      </c>
      <c r="F379" s="20"/>
      <c r="G379" s="20"/>
      <c r="H379" s="20"/>
      <c r="I379" s="20"/>
      <c r="J379" s="20"/>
      <c r="K379" s="20"/>
      <c r="L379" s="20"/>
      <c r="M379" s="20"/>
      <c r="N379" s="20"/>
      <c r="O379" s="20"/>
      <c r="P379" s="20"/>
      <c r="Q379" s="20"/>
      <c r="R379" s="20"/>
      <c r="S379" s="20"/>
      <c r="T379" s="20"/>
      <c r="U379" s="20"/>
      <c r="V379" s="20"/>
      <c r="W379" s="20"/>
      <c r="X379" s="20"/>
      <c r="Y379" s="20"/>
      <c r="Z379" s="20"/>
    </row>
    <row r="380">
      <c r="A380" s="25">
        <v>1.0</v>
      </c>
      <c r="B380" s="25">
        <v>21661.0</v>
      </c>
      <c r="C380" s="20" t="s">
        <v>25600</v>
      </c>
      <c r="D380" s="20" t="s">
        <v>25601</v>
      </c>
      <c r="E380" s="20" t="s">
        <v>25600</v>
      </c>
      <c r="F380" s="20"/>
      <c r="G380" s="20"/>
      <c r="H380" s="20"/>
      <c r="I380" s="20"/>
      <c r="J380" s="20"/>
      <c r="K380" s="20"/>
      <c r="L380" s="20"/>
      <c r="M380" s="20"/>
      <c r="N380" s="20"/>
      <c r="O380" s="20"/>
      <c r="P380" s="20"/>
      <c r="Q380" s="20"/>
      <c r="R380" s="20"/>
      <c r="S380" s="20"/>
      <c r="T380" s="20"/>
      <c r="U380" s="20"/>
      <c r="V380" s="20"/>
      <c r="W380" s="20"/>
      <c r="X380" s="20"/>
      <c r="Y380" s="20"/>
      <c r="Z380" s="20"/>
    </row>
    <row r="381">
      <c r="A381" s="25">
        <v>1.0</v>
      </c>
      <c r="B381" s="25">
        <v>21662.0</v>
      </c>
      <c r="C381" s="20" t="s">
        <v>25606</v>
      </c>
      <c r="D381" s="20" t="s">
        <v>25601</v>
      </c>
      <c r="E381" s="20" t="s">
        <v>25606</v>
      </c>
      <c r="F381" s="20"/>
      <c r="G381" s="20"/>
      <c r="H381" s="20"/>
      <c r="I381" s="20"/>
      <c r="J381" s="20"/>
      <c r="K381" s="20"/>
      <c r="L381" s="20"/>
      <c r="M381" s="20"/>
      <c r="N381" s="20"/>
      <c r="O381" s="20"/>
      <c r="P381" s="20"/>
      <c r="Q381" s="20"/>
      <c r="R381" s="20"/>
      <c r="S381" s="20"/>
      <c r="T381" s="20"/>
      <c r="U381" s="20"/>
      <c r="V381" s="20"/>
      <c r="W381" s="20"/>
      <c r="X381" s="20"/>
      <c r="Y381" s="20"/>
      <c r="Z381" s="20"/>
    </row>
    <row r="382">
      <c r="A382" s="25">
        <v>1.0</v>
      </c>
      <c r="B382" s="25">
        <v>21671.0</v>
      </c>
      <c r="C382" s="20" t="s">
        <v>25614</v>
      </c>
      <c r="D382" s="20" t="s">
        <v>25616</v>
      </c>
      <c r="E382" s="20" t="s">
        <v>25614</v>
      </c>
      <c r="F382" s="20"/>
      <c r="G382" s="20"/>
      <c r="H382" s="20"/>
      <c r="I382" s="20"/>
      <c r="J382" s="20"/>
      <c r="K382" s="20"/>
      <c r="L382" s="20"/>
      <c r="M382" s="20"/>
      <c r="N382" s="20"/>
      <c r="O382" s="20"/>
      <c r="P382" s="20"/>
      <c r="Q382" s="20"/>
      <c r="R382" s="20"/>
      <c r="S382" s="20"/>
      <c r="T382" s="20"/>
      <c r="U382" s="20"/>
      <c r="V382" s="20"/>
      <c r="W382" s="20"/>
      <c r="X382" s="20"/>
      <c r="Y382" s="20"/>
      <c r="Z382" s="20"/>
    </row>
    <row r="383">
      <c r="A383" s="25">
        <v>1.0</v>
      </c>
      <c r="B383" s="25">
        <v>21681.0</v>
      </c>
      <c r="C383" s="20" t="s">
        <v>25623</v>
      </c>
      <c r="D383" s="20" t="s">
        <v>25624</v>
      </c>
      <c r="E383" s="20" t="s">
        <v>25623</v>
      </c>
      <c r="F383" s="20"/>
      <c r="G383" s="20"/>
      <c r="H383" s="20"/>
      <c r="I383" s="20"/>
      <c r="J383" s="20"/>
      <c r="K383" s="20"/>
      <c r="L383" s="20"/>
      <c r="M383" s="20"/>
      <c r="N383" s="20"/>
      <c r="O383" s="20"/>
      <c r="P383" s="20"/>
      <c r="Q383" s="20"/>
      <c r="R383" s="20"/>
      <c r="S383" s="20"/>
      <c r="T383" s="20"/>
      <c r="U383" s="20"/>
      <c r="V383" s="20"/>
      <c r="W383" s="20"/>
      <c r="X383" s="20"/>
      <c r="Y383" s="20"/>
      <c r="Z383" s="20"/>
    </row>
    <row r="384">
      <c r="A384" s="25">
        <v>1.0</v>
      </c>
      <c r="B384" s="25">
        <v>21691.0</v>
      </c>
      <c r="C384" s="20" t="s">
        <v>25633</v>
      </c>
      <c r="D384" s="20" t="s">
        <v>25634</v>
      </c>
      <c r="E384" s="20" t="s">
        <v>25633</v>
      </c>
      <c r="F384" s="20"/>
      <c r="G384" s="20"/>
      <c r="H384" s="20"/>
      <c r="I384" s="20"/>
      <c r="J384" s="20"/>
      <c r="K384" s="20"/>
      <c r="L384" s="20"/>
      <c r="M384" s="20"/>
      <c r="N384" s="20"/>
      <c r="O384" s="20"/>
      <c r="P384" s="20"/>
      <c r="Q384" s="20"/>
      <c r="R384" s="20"/>
      <c r="S384" s="20"/>
      <c r="T384" s="20"/>
      <c r="U384" s="20"/>
      <c r="V384" s="20"/>
      <c r="W384" s="20"/>
      <c r="X384" s="20"/>
      <c r="Y384" s="20"/>
      <c r="Z384" s="20"/>
    </row>
    <row r="385">
      <c r="A385" s="25">
        <v>1.0</v>
      </c>
      <c r="B385" s="25">
        <v>21701.0</v>
      </c>
      <c r="C385" s="20" t="s">
        <v>25644</v>
      </c>
      <c r="D385" s="20" t="s">
        <v>25647</v>
      </c>
      <c r="E385" s="20" t="s">
        <v>25644</v>
      </c>
      <c r="F385" s="20"/>
      <c r="G385" s="20"/>
      <c r="H385" s="20"/>
      <c r="I385" s="20"/>
      <c r="J385" s="20"/>
      <c r="K385" s="20"/>
      <c r="L385" s="20"/>
      <c r="M385" s="20"/>
      <c r="N385" s="20"/>
      <c r="O385" s="20"/>
      <c r="P385" s="20"/>
      <c r="Q385" s="20"/>
      <c r="R385" s="20"/>
      <c r="S385" s="20"/>
      <c r="T385" s="20"/>
      <c r="U385" s="20"/>
      <c r="V385" s="20"/>
      <c r="W385" s="20"/>
      <c r="X385" s="20"/>
      <c r="Y385" s="20"/>
      <c r="Z385" s="20"/>
    </row>
    <row r="386">
      <c r="A386" s="25">
        <v>1.0</v>
      </c>
      <c r="B386" s="25">
        <v>21711.0</v>
      </c>
      <c r="C386" s="20" t="s">
        <v>25653</v>
      </c>
      <c r="D386" s="20" t="s">
        <v>25655</v>
      </c>
      <c r="E386" s="20" t="s">
        <v>25653</v>
      </c>
      <c r="F386" s="20"/>
      <c r="G386" s="20"/>
      <c r="H386" s="20"/>
      <c r="I386" s="20"/>
      <c r="J386" s="20"/>
      <c r="K386" s="20"/>
      <c r="L386" s="20"/>
      <c r="M386" s="20"/>
      <c r="N386" s="20"/>
      <c r="O386" s="20"/>
      <c r="P386" s="20"/>
      <c r="Q386" s="20"/>
      <c r="R386" s="20"/>
      <c r="S386" s="20"/>
      <c r="T386" s="20"/>
      <c r="U386" s="20"/>
      <c r="V386" s="20"/>
      <c r="W386" s="20"/>
      <c r="X386" s="20"/>
      <c r="Y386" s="20"/>
      <c r="Z386" s="20"/>
    </row>
    <row r="387">
      <c r="A387" s="25">
        <v>1.0</v>
      </c>
      <c r="B387" s="25">
        <v>22011.0</v>
      </c>
      <c r="C387" s="20" t="s">
        <v>25660</v>
      </c>
      <c r="D387" s="20" t="s">
        <v>25661</v>
      </c>
      <c r="E387" s="20" t="s">
        <v>25660</v>
      </c>
      <c r="F387" s="20"/>
      <c r="G387" s="20"/>
      <c r="H387" s="20"/>
      <c r="I387" s="20"/>
      <c r="J387" s="20"/>
      <c r="K387" s="20"/>
      <c r="L387" s="20"/>
      <c r="M387" s="20"/>
      <c r="N387" s="20"/>
      <c r="O387" s="20"/>
      <c r="P387" s="20"/>
      <c r="Q387" s="20"/>
      <c r="R387" s="20"/>
      <c r="S387" s="20"/>
      <c r="T387" s="20"/>
      <c r="U387" s="20"/>
      <c r="V387" s="20"/>
      <c r="W387" s="20"/>
      <c r="X387" s="20"/>
      <c r="Y387" s="20"/>
      <c r="Z387" s="20"/>
    </row>
    <row r="388">
      <c r="A388" s="25">
        <v>1.0</v>
      </c>
      <c r="B388" s="25">
        <v>22011.0</v>
      </c>
      <c r="C388" s="20" t="s">
        <v>25660</v>
      </c>
      <c r="D388" s="20" t="s">
        <v>25671</v>
      </c>
      <c r="E388" s="20" t="s">
        <v>25660</v>
      </c>
      <c r="F388" s="20"/>
      <c r="G388" s="20"/>
      <c r="H388" s="20"/>
      <c r="I388" s="20"/>
      <c r="J388" s="20"/>
      <c r="K388" s="20"/>
      <c r="L388" s="20"/>
      <c r="M388" s="20"/>
      <c r="N388" s="20"/>
      <c r="O388" s="20"/>
      <c r="P388" s="20"/>
      <c r="Q388" s="20"/>
      <c r="R388" s="20"/>
      <c r="S388" s="20"/>
      <c r="T388" s="20"/>
      <c r="U388" s="20"/>
      <c r="V388" s="20"/>
      <c r="W388" s="20"/>
      <c r="X388" s="20"/>
      <c r="Y388" s="20"/>
      <c r="Z388" s="20"/>
    </row>
    <row r="389">
      <c r="A389" s="25">
        <v>1.0</v>
      </c>
      <c r="B389" s="25">
        <v>22011.0</v>
      </c>
      <c r="C389" s="20" t="s">
        <v>25660</v>
      </c>
      <c r="D389" s="20" t="s">
        <v>25678</v>
      </c>
      <c r="E389" s="20" t="s">
        <v>25660</v>
      </c>
      <c r="F389" s="20"/>
      <c r="G389" s="20"/>
      <c r="H389" s="20"/>
      <c r="I389" s="20"/>
      <c r="J389" s="20"/>
      <c r="K389" s="20"/>
      <c r="L389" s="20"/>
      <c r="M389" s="20"/>
      <c r="N389" s="20"/>
      <c r="O389" s="20"/>
      <c r="P389" s="20"/>
      <c r="Q389" s="20"/>
      <c r="R389" s="20"/>
      <c r="S389" s="20"/>
      <c r="T389" s="20"/>
      <c r="U389" s="20"/>
      <c r="V389" s="20"/>
      <c r="W389" s="20"/>
      <c r="X389" s="20"/>
      <c r="Y389" s="20"/>
      <c r="Z389" s="20"/>
    </row>
    <row r="390">
      <c r="A390" s="25">
        <v>1.0</v>
      </c>
      <c r="B390" s="25">
        <v>22012.0</v>
      </c>
      <c r="C390" s="20" t="s">
        <v>25685</v>
      </c>
      <c r="D390" s="20" t="s">
        <v>25678</v>
      </c>
      <c r="E390" s="20" t="s">
        <v>25685</v>
      </c>
      <c r="F390" s="20"/>
      <c r="G390" s="20"/>
      <c r="H390" s="20"/>
      <c r="I390" s="20"/>
      <c r="J390" s="20"/>
      <c r="K390" s="20"/>
      <c r="L390" s="20"/>
      <c r="M390" s="20"/>
      <c r="N390" s="20"/>
      <c r="O390" s="20"/>
      <c r="P390" s="20"/>
      <c r="Q390" s="20"/>
      <c r="R390" s="20"/>
      <c r="S390" s="20"/>
      <c r="T390" s="20"/>
      <c r="U390" s="20"/>
      <c r="V390" s="20"/>
      <c r="W390" s="20"/>
      <c r="X390" s="20"/>
      <c r="Y390" s="20"/>
      <c r="Z390" s="20"/>
    </row>
    <row r="391">
      <c r="A391" s="25">
        <v>1.0</v>
      </c>
      <c r="B391" s="25">
        <v>22031.0</v>
      </c>
      <c r="C391" s="20" t="s">
        <v>25693</v>
      </c>
      <c r="D391" s="20" t="s">
        <v>25694</v>
      </c>
      <c r="E391" s="20" t="s">
        <v>25693</v>
      </c>
      <c r="F391" s="20"/>
      <c r="G391" s="20"/>
      <c r="H391" s="20"/>
      <c r="I391" s="20"/>
      <c r="J391" s="20"/>
      <c r="K391" s="20"/>
      <c r="L391" s="20"/>
      <c r="M391" s="20"/>
      <c r="N391" s="20"/>
      <c r="O391" s="20"/>
      <c r="P391" s="20"/>
      <c r="Q391" s="20"/>
      <c r="R391" s="20"/>
      <c r="S391" s="20"/>
      <c r="T391" s="20"/>
      <c r="U391" s="20"/>
      <c r="V391" s="20"/>
      <c r="W391" s="20"/>
      <c r="X391" s="20"/>
      <c r="Y391" s="20"/>
      <c r="Z391" s="20"/>
    </row>
    <row r="392">
      <c r="A392" s="25">
        <v>1.0</v>
      </c>
      <c r="B392" s="25">
        <v>22031.0</v>
      </c>
      <c r="C392" s="20" t="s">
        <v>25693</v>
      </c>
      <c r="D392" s="20" t="s">
        <v>25703</v>
      </c>
      <c r="E392" s="20" t="s">
        <v>25693</v>
      </c>
      <c r="F392" s="20"/>
      <c r="G392" s="20"/>
      <c r="H392" s="20"/>
      <c r="I392" s="20"/>
      <c r="J392" s="20"/>
      <c r="K392" s="20"/>
      <c r="L392" s="20"/>
      <c r="M392" s="20"/>
      <c r="N392" s="20"/>
      <c r="O392" s="20"/>
      <c r="P392" s="20"/>
      <c r="Q392" s="20"/>
      <c r="R392" s="20"/>
      <c r="S392" s="20"/>
      <c r="T392" s="20"/>
      <c r="U392" s="20"/>
      <c r="V392" s="20"/>
      <c r="W392" s="20"/>
      <c r="X392" s="20"/>
      <c r="Y392" s="20"/>
      <c r="Z392" s="20"/>
    </row>
    <row r="393">
      <c r="A393" s="25">
        <v>1.0</v>
      </c>
      <c r="B393" s="25">
        <v>22032.0</v>
      </c>
      <c r="C393" s="20" t="s">
        <v>25709</v>
      </c>
      <c r="D393" s="20" t="s">
        <v>25703</v>
      </c>
      <c r="E393" s="20" t="s">
        <v>25709</v>
      </c>
      <c r="F393" s="20"/>
      <c r="G393" s="20"/>
      <c r="H393" s="20"/>
      <c r="I393" s="20"/>
      <c r="J393" s="20"/>
      <c r="K393" s="20"/>
      <c r="L393" s="20"/>
      <c r="M393" s="20"/>
      <c r="N393" s="20"/>
      <c r="O393" s="20"/>
      <c r="P393" s="20"/>
      <c r="Q393" s="20"/>
      <c r="R393" s="20"/>
      <c r="S393" s="20"/>
      <c r="T393" s="20"/>
      <c r="U393" s="20"/>
      <c r="V393" s="20"/>
      <c r="W393" s="20"/>
      <c r="X393" s="20"/>
      <c r="Y393" s="20"/>
      <c r="Z393" s="20"/>
    </row>
    <row r="394">
      <c r="A394" s="25">
        <v>1.0</v>
      </c>
      <c r="B394" s="25">
        <v>22042.0</v>
      </c>
      <c r="C394" s="20" t="s">
        <v>25718</v>
      </c>
      <c r="D394" s="20" t="s">
        <v>25719</v>
      </c>
      <c r="E394" s="20" t="s">
        <v>25718</v>
      </c>
      <c r="F394" s="20"/>
      <c r="G394" s="20"/>
      <c r="H394" s="20"/>
      <c r="I394" s="20"/>
      <c r="J394" s="20"/>
      <c r="K394" s="20"/>
      <c r="L394" s="20"/>
      <c r="M394" s="20"/>
      <c r="N394" s="20"/>
      <c r="O394" s="20"/>
      <c r="P394" s="20"/>
      <c r="Q394" s="20"/>
      <c r="R394" s="20"/>
      <c r="S394" s="20"/>
      <c r="T394" s="20"/>
      <c r="U394" s="20"/>
      <c r="V394" s="20"/>
      <c r="W394" s="20"/>
      <c r="X394" s="20"/>
      <c r="Y394" s="20"/>
      <c r="Z394" s="20"/>
    </row>
    <row r="395">
      <c r="A395" s="25">
        <v>1.0</v>
      </c>
      <c r="B395" s="25">
        <v>22051.0</v>
      </c>
      <c r="C395" s="20" t="s">
        <v>25726</v>
      </c>
      <c r="D395" s="20" t="s">
        <v>25728</v>
      </c>
      <c r="E395" s="20" t="s">
        <v>25726</v>
      </c>
      <c r="F395" s="20"/>
      <c r="G395" s="20"/>
      <c r="H395" s="20"/>
      <c r="I395" s="20"/>
      <c r="J395" s="20"/>
      <c r="K395" s="20"/>
      <c r="L395" s="20"/>
      <c r="M395" s="20"/>
      <c r="N395" s="20"/>
      <c r="O395" s="20"/>
      <c r="P395" s="20"/>
      <c r="Q395" s="20"/>
      <c r="R395" s="20"/>
      <c r="S395" s="20"/>
      <c r="T395" s="20"/>
      <c r="U395" s="20"/>
      <c r="V395" s="20"/>
      <c r="W395" s="20"/>
      <c r="X395" s="20"/>
      <c r="Y395" s="20"/>
      <c r="Z395" s="20"/>
    </row>
    <row r="396">
      <c r="A396" s="25">
        <v>1.0</v>
      </c>
      <c r="B396" s="25">
        <v>22061.0</v>
      </c>
      <c r="C396" s="20" t="s">
        <v>25745</v>
      </c>
      <c r="D396" s="20" t="s">
        <v>25746</v>
      </c>
      <c r="E396" s="20" t="s">
        <v>25745</v>
      </c>
      <c r="F396" s="20"/>
      <c r="G396" s="20"/>
      <c r="H396" s="20"/>
      <c r="I396" s="20"/>
      <c r="J396" s="20"/>
      <c r="K396" s="20"/>
      <c r="L396" s="20"/>
      <c r="M396" s="20"/>
      <c r="N396" s="20"/>
      <c r="O396" s="20"/>
      <c r="P396" s="20"/>
      <c r="Q396" s="20"/>
      <c r="R396" s="20"/>
      <c r="S396" s="20"/>
      <c r="T396" s="20"/>
      <c r="U396" s="20"/>
      <c r="V396" s="20"/>
      <c r="W396" s="20"/>
      <c r="X396" s="20"/>
      <c r="Y396" s="20"/>
      <c r="Z396" s="20"/>
    </row>
    <row r="397">
      <c r="A397" s="25">
        <v>1.0</v>
      </c>
      <c r="B397" s="25">
        <v>22071.0</v>
      </c>
      <c r="C397" s="20" t="s">
        <v>25755</v>
      </c>
      <c r="D397" s="20" t="s">
        <v>25757</v>
      </c>
      <c r="E397" s="20" t="s">
        <v>25755</v>
      </c>
      <c r="F397" s="20"/>
      <c r="G397" s="20"/>
      <c r="H397" s="20"/>
      <c r="I397" s="20"/>
      <c r="J397" s="20"/>
      <c r="K397" s="20"/>
      <c r="L397" s="20"/>
      <c r="M397" s="20"/>
      <c r="N397" s="20"/>
      <c r="O397" s="20"/>
      <c r="P397" s="20"/>
      <c r="Q397" s="20"/>
      <c r="R397" s="20"/>
      <c r="S397" s="20"/>
      <c r="T397" s="20"/>
      <c r="U397" s="20"/>
      <c r="V397" s="20"/>
      <c r="W397" s="20"/>
      <c r="X397" s="20"/>
      <c r="Y397" s="20"/>
      <c r="Z397" s="20"/>
    </row>
    <row r="398">
      <c r="A398" s="25">
        <v>1.0</v>
      </c>
      <c r="B398" s="25">
        <v>22071.0</v>
      </c>
      <c r="C398" s="20" t="s">
        <v>25755</v>
      </c>
      <c r="D398" s="20" t="s">
        <v>25767</v>
      </c>
      <c r="E398" s="20" t="s">
        <v>25755</v>
      </c>
      <c r="F398" s="20"/>
      <c r="G398" s="20"/>
      <c r="H398" s="20"/>
      <c r="I398" s="20"/>
      <c r="J398" s="20"/>
      <c r="K398" s="20"/>
      <c r="L398" s="20"/>
      <c r="M398" s="20"/>
      <c r="N398" s="20"/>
      <c r="O398" s="20"/>
      <c r="P398" s="20"/>
      <c r="Q398" s="20"/>
      <c r="R398" s="20"/>
      <c r="S398" s="20"/>
      <c r="T398" s="20"/>
      <c r="U398" s="20"/>
      <c r="V398" s="20"/>
      <c r="W398" s="20"/>
      <c r="X398" s="20"/>
      <c r="Y398" s="20"/>
      <c r="Z398" s="20"/>
    </row>
    <row r="399">
      <c r="A399" s="25">
        <v>1.0</v>
      </c>
      <c r="B399" s="25">
        <v>22081.0</v>
      </c>
      <c r="C399" s="20" t="s">
        <v>25774</v>
      </c>
      <c r="D399" s="20" t="s">
        <v>25694</v>
      </c>
      <c r="E399" s="20" t="s">
        <v>25774</v>
      </c>
      <c r="F399" s="20"/>
      <c r="G399" s="20"/>
      <c r="H399" s="20"/>
      <c r="I399" s="20"/>
      <c r="J399" s="20"/>
      <c r="K399" s="20"/>
      <c r="L399" s="20"/>
      <c r="M399" s="20"/>
      <c r="N399" s="20"/>
      <c r="O399" s="20"/>
      <c r="P399" s="20"/>
      <c r="Q399" s="20"/>
      <c r="R399" s="20"/>
      <c r="S399" s="20"/>
      <c r="T399" s="20"/>
      <c r="U399" s="20"/>
      <c r="V399" s="20"/>
      <c r="W399" s="20"/>
      <c r="X399" s="20"/>
      <c r="Y399" s="20"/>
      <c r="Z399" s="20"/>
    </row>
    <row r="400">
      <c r="A400" s="25">
        <v>1.0</v>
      </c>
      <c r="B400" s="25">
        <v>22081.0</v>
      </c>
      <c r="C400" s="20" t="s">
        <v>25774</v>
      </c>
      <c r="D400" s="20" t="s">
        <v>25784</v>
      </c>
      <c r="E400" s="20" t="s">
        <v>25774</v>
      </c>
      <c r="F400" s="20"/>
      <c r="G400" s="20"/>
      <c r="H400" s="20"/>
      <c r="I400" s="20"/>
      <c r="J400" s="20"/>
      <c r="K400" s="20"/>
      <c r="L400" s="20"/>
      <c r="M400" s="20"/>
      <c r="N400" s="20"/>
      <c r="O400" s="20"/>
      <c r="P400" s="20"/>
      <c r="Q400" s="20"/>
      <c r="R400" s="20"/>
      <c r="S400" s="20"/>
      <c r="T400" s="20"/>
      <c r="U400" s="20"/>
      <c r="V400" s="20"/>
      <c r="W400" s="20"/>
      <c r="X400" s="20"/>
      <c r="Y400" s="20"/>
      <c r="Z400" s="20"/>
    </row>
    <row r="401">
      <c r="A401" s="25">
        <v>1.0</v>
      </c>
      <c r="B401" s="25">
        <v>22082.0</v>
      </c>
      <c r="C401" s="20" t="s">
        <v>25793</v>
      </c>
      <c r="D401" s="20" t="s">
        <v>25784</v>
      </c>
      <c r="E401" s="20" t="s">
        <v>25793</v>
      </c>
      <c r="F401" s="20"/>
      <c r="G401" s="20"/>
      <c r="H401" s="20"/>
      <c r="I401" s="20"/>
      <c r="J401" s="20"/>
      <c r="K401" s="20"/>
      <c r="L401" s="20"/>
      <c r="M401" s="20"/>
      <c r="N401" s="20"/>
      <c r="O401" s="20"/>
      <c r="P401" s="20"/>
      <c r="Q401" s="20"/>
      <c r="R401" s="20"/>
      <c r="S401" s="20"/>
      <c r="T401" s="20"/>
      <c r="U401" s="20"/>
      <c r="V401" s="20"/>
      <c r="W401" s="20"/>
      <c r="X401" s="20"/>
      <c r="Y401" s="20"/>
      <c r="Z401" s="20"/>
    </row>
    <row r="402">
      <c r="A402" s="25">
        <v>1.0</v>
      </c>
      <c r="B402" s="25">
        <v>22091.0</v>
      </c>
      <c r="C402" s="20" t="s">
        <v>25797</v>
      </c>
      <c r="D402" s="20" t="s">
        <v>25798</v>
      </c>
      <c r="E402" s="20" t="s">
        <v>25797</v>
      </c>
      <c r="F402" s="20"/>
      <c r="G402" s="20"/>
      <c r="H402" s="20"/>
      <c r="I402" s="20"/>
      <c r="J402" s="20"/>
      <c r="K402" s="20"/>
      <c r="L402" s="20"/>
      <c r="M402" s="20"/>
      <c r="N402" s="20"/>
      <c r="O402" s="20"/>
      <c r="P402" s="20"/>
      <c r="Q402" s="20"/>
      <c r="R402" s="20"/>
      <c r="S402" s="20"/>
      <c r="T402" s="20"/>
      <c r="U402" s="20"/>
      <c r="V402" s="20"/>
      <c r="W402" s="20"/>
      <c r="X402" s="20"/>
      <c r="Y402" s="20"/>
      <c r="Z402" s="20"/>
    </row>
    <row r="403">
      <c r="A403" s="25">
        <v>1.0</v>
      </c>
      <c r="B403" s="25">
        <v>22101.0</v>
      </c>
      <c r="C403" s="20" t="s">
        <v>25807</v>
      </c>
      <c r="D403" s="20" t="s">
        <v>25808</v>
      </c>
      <c r="E403" s="20" t="s">
        <v>25807</v>
      </c>
      <c r="F403" s="20"/>
      <c r="G403" s="20"/>
      <c r="H403" s="20"/>
      <c r="I403" s="20"/>
      <c r="J403" s="20"/>
      <c r="K403" s="20"/>
      <c r="L403" s="20"/>
      <c r="M403" s="20"/>
      <c r="N403" s="20"/>
      <c r="O403" s="20"/>
      <c r="P403" s="20"/>
      <c r="Q403" s="20"/>
      <c r="R403" s="20"/>
      <c r="S403" s="20"/>
      <c r="T403" s="20"/>
      <c r="U403" s="20"/>
      <c r="V403" s="20"/>
      <c r="W403" s="20"/>
      <c r="X403" s="20"/>
      <c r="Y403" s="20"/>
      <c r="Z403" s="20"/>
    </row>
    <row r="404">
      <c r="A404" s="25">
        <v>1.0</v>
      </c>
      <c r="B404" s="25">
        <v>22111.0</v>
      </c>
      <c r="C404" s="20" t="s">
        <v>25817</v>
      </c>
      <c r="D404" s="20" t="s">
        <v>25819</v>
      </c>
      <c r="E404" s="20" t="s">
        <v>25817</v>
      </c>
      <c r="F404" s="20"/>
      <c r="G404" s="20"/>
      <c r="H404" s="20"/>
      <c r="I404" s="20"/>
      <c r="J404" s="20"/>
      <c r="K404" s="20"/>
      <c r="L404" s="20"/>
      <c r="M404" s="20"/>
      <c r="N404" s="20"/>
      <c r="O404" s="20"/>
      <c r="P404" s="20"/>
      <c r="Q404" s="20"/>
      <c r="R404" s="20"/>
      <c r="S404" s="20"/>
      <c r="T404" s="20"/>
      <c r="U404" s="20"/>
      <c r="V404" s="20"/>
      <c r="W404" s="20"/>
      <c r="X404" s="20"/>
      <c r="Y404" s="20"/>
      <c r="Z404" s="20"/>
    </row>
    <row r="405">
      <c r="A405" s="25">
        <v>1.0</v>
      </c>
      <c r="B405" s="25">
        <v>22121.0</v>
      </c>
      <c r="C405" s="20" t="s">
        <v>25827</v>
      </c>
      <c r="D405" s="20" t="s">
        <v>25828</v>
      </c>
      <c r="E405" s="20" t="s">
        <v>25827</v>
      </c>
      <c r="F405" s="20"/>
      <c r="G405" s="20"/>
      <c r="H405" s="20"/>
      <c r="I405" s="20"/>
      <c r="J405" s="20"/>
      <c r="K405" s="20"/>
      <c r="L405" s="20"/>
      <c r="M405" s="20"/>
      <c r="N405" s="20"/>
      <c r="O405" s="20"/>
      <c r="P405" s="20"/>
      <c r="Q405" s="20"/>
      <c r="R405" s="20"/>
      <c r="S405" s="20"/>
      <c r="T405" s="20"/>
      <c r="U405" s="20"/>
      <c r="V405" s="20"/>
      <c r="W405" s="20"/>
      <c r="X405" s="20"/>
      <c r="Y405" s="20"/>
      <c r="Z405" s="20"/>
    </row>
    <row r="406">
      <c r="A406" s="25">
        <v>1.0</v>
      </c>
      <c r="B406" s="25">
        <v>22611.0</v>
      </c>
      <c r="C406" s="20" t="s">
        <v>25839</v>
      </c>
      <c r="D406" s="20" t="s">
        <v>25840</v>
      </c>
      <c r="E406" s="20" t="s">
        <v>25839</v>
      </c>
      <c r="F406" s="20"/>
      <c r="G406" s="20"/>
      <c r="H406" s="20"/>
      <c r="I406" s="20"/>
      <c r="J406" s="20"/>
      <c r="K406" s="20"/>
      <c r="L406" s="20"/>
      <c r="M406" s="20"/>
      <c r="N406" s="20"/>
      <c r="O406" s="20"/>
      <c r="P406" s="20"/>
      <c r="Q406" s="20"/>
      <c r="R406" s="20"/>
      <c r="S406" s="20"/>
      <c r="T406" s="20"/>
      <c r="U406" s="20"/>
      <c r="V406" s="20"/>
      <c r="W406" s="20"/>
      <c r="X406" s="20"/>
      <c r="Y406" s="20"/>
      <c r="Z406" s="20"/>
    </row>
    <row r="407">
      <c r="A407" s="25">
        <v>1.0</v>
      </c>
      <c r="B407" s="25">
        <v>22631.0</v>
      </c>
      <c r="C407" s="20" t="s">
        <v>25845</v>
      </c>
      <c r="D407" s="20" t="s">
        <v>25846</v>
      </c>
      <c r="E407" s="20" t="s">
        <v>25845</v>
      </c>
      <c r="F407" s="20"/>
      <c r="G407" s="20"/>
      <c r="H407" s="20"/>
      <c r="I407" s="20"/>
      <c r="J407" s="20"/>
      <c r="K407" s="20"/>
      <c r="L407" s="20"/>
      <c r="M407" s="20"/>
      <c r="N407" s="20"/>
      <c r="O407" s="20"/>
      <c r="P407" s="20"/>
      <c r="Q407" s="20"/>
      <c r="R407" s="20"/>
      <c r="S407" s="20"/>
      <c r="T407" s="20"/>
      <c r="U407" s="20"/>
      <c r="V407" s="20"/>
      <c r="W407" s="20"/>
      <c r="X407" s="20"/>
      <c r="Y407" s="20"/>
      <c r="Z407" s="20"/>
    </row>
    <row r="408">
      <c r="A408" s="25">
        <v>1.0</v>
      </c>
      <c r="B408" s="25">
        <v>22651.0</v>
      </c>
      <c r="C408" s="20" t="s">
        <v>25847</v>
      </c>
      <c r="D408" s="20" t="s">
        <v>25848</v>
      </c>
      <c r="E408" s="20" t="s">
        <v>25847</v>
      </c>
      <c r="F408" s="20"/>
      <c r="G408" s="20"/>
      <c r="H408" s="20"/>
      <c r="I408" s="20"/>
      <c r="J408" s="20"/>
      <c r="K408" s="20"/>
      <c r="L408" s="20"/>
      <c r="M408" s="20"/>
      <c r="N408" s="20"/>
      <c r="O408" s="20"/>
      <c r="P408" s="20"/>
      <c r="Q408" s="20"/>
      <c r="R408" s="20"/>
      <c r="S408" s="20"/>
      <c r="T408" s="20"/>
      <c r="U408" s="20"/>
      <c r="V408" s="20"/>
      <c r="W408" s="20"/>
      <c r="X408" s="20"/>
      <c r="Y408" s="20"/>
      <c r="Z408" s="20"/>
    </row>
    <row r="409">
      <c r="A409" s="25">
        <v>1.0</v>
      </c>
      <c r="B409" s="25">
        <v>22671.0</v>
      </c>
      <c r="C409" s="20" t="s">
        <v>25865</v>
      </c>
      <c r="D409" s="20" t="s">
        <v>25866</v>
      </c>
      <c r="E409" s="20" t="s">
        <v>25865</v>
      </c>
      <c r="F409" s="20"/>
      <c r="G409" s="20"/>
      <c r="H409" s="20"/>
      <c r="I409" s="20"/>
      <c r="J409" s="20"/>
      <c r="K409" s="20"/>
      <c r="L409" s="20"/>
      <c r="M409" s="20"/>
      <c r="N409" s="20"/>
      <c r="O409" s="20"/>
      <c r="P409" s="20"/>
      <c r="Q409" s="20"/>
      <c r="R409" s="20"/>
      <c r="S409" s="20"/>
      <c r="T409" s="20"/>
      <c r="U409" s="20"/>
      <c r="V409" s="20"/>
      <c r="W409" s="20"/>
      <c r="X409" s="20"/>
      <c r="Y409" s="20"/>
      <c r="Z409" s="20"/>
    </row>
    <row r="410">
      <c r="A410" s="25">
        <v>1.0</v>
      </c>
      <c r="B410" s="25">
        <v>22671.0</v>
      </c>
      <c r="C410" s="20" t="s">
        <v>25865</v>
      </c>
      <c r="D410" s="20" t="s">
        <v>25871</v>
      </c>
      <c r="E410" s="20" t="s">
        <v>25865</v>
      </c>
      <c r="F410" s="20"/>
      <c r="G410" s="20"/>
      <c r="H410" s="20"/>
      <c r="I410" s="20"/>
      <c r="J410" s="20"/>
      <c r="K410" s="20"/>
      <c r="L410" s="20"/>
      <c r="M410" s="20"/>
      <c r="N410" s="20"/>
      <c r="O410" s="20"/>
      <c r="P410" s="20"/>
      <c r="Q410" s="20"/>
      <c r="R410" s="20"/>
      <c r="S410" s="20"/>
      <c r="T410" s="20"/>
      <c r="U410" s="20"/>
      <c r="V410" s="20"/>
      <c r="W410" s="20"/>
      <c r="X410" s="20"/>
      <c r="Y410" s="20"/>
      <c r="Z410" s="20"/>
    </row>
    <row r="411">
      <c r="A411" s="25">
        <v>1.0</v>
      </c>
      <c r="B411" s="25">
        <v>22671.0</v>
      </c>
      <c r="C411" s="20" t="s">
        <v>25865</v>
      </c>
      <c r="D411" s="20" t="s">
        <v>25880</v>
      </c>
      <c r="E411" s="20" t="s">
        <v>25865</v>
      </c>
      <c r="F411" s="20"/>
      <c r="G411" s="20"/>
      <c r="H411" s="20"/>
      <c r="I411" s="20"/>
      <c r="J411" s="20"/>
      <c r="K411" s="20"/>
      <c r="L411" s="20"/>
      <c r="M411" s="20"/>
      <c r="N411" s="20"/>
      <c r="O411" s="20"/>
      <c r="P411" s="20"/>
      <c r="Q411" s="20"/>
      <c r="R411" s="20"/>
      <c r="S411" s="20"/>
      <c r="T411" s="20"/>
      <c r="U411" s="20"/>
      <c r="V411" s="20"/>
      <c r="W411" s="20"/>
      <c r="X411" s="20"/>
      <c r="Y411" s="20"/>
      <c r="Z411" s="20"/>
    </row>
    <row r="412">
      <c r="A412" s="25">
        <v>1.0</v>
      </c>
      <c r="B412" s="25">
        <v>22671.0</v>
      </c>
      <c r="C412" s="20" t="s">
        <v>25865</v>
      </c>
      <c r="D412" s="20" t="s">
        <v>25889</v>
      </c>
      <c r="E412" s="20" t="s">
        <v>25865</v>
      </c>
      <c r="F412" s="20"/>
      <c r="G412" s="20"/>
      <c r="H412" s="20"/>
      <c r="I412" s="20"/>
      <c r="J412" s="20"/>
      <c r="K412" s="20"/>
      <c r="L412" s="20"/>
      <c r="M412" s="20"/>
      <c r="N412" s="20"/>
      <c r="O412" s="20"/>
      <c r="P412" s="20"/>
      <c r="Q412" s="20"/>
      <c r="R412" s="20"/>
      <c r="S412" s="20"/>
      <c r="T412" s="20"/>
      <c r="U412" s="20"/>
      <c r="V412" s="20"/>
      <c r="W412" s="20"/>
      <c r="X412" s="20"/>
      <c r="Y412" s="20"/>
      <c r="Z412" s="20"/>
    </row>
    <row r="413">
      <c r="A413" s="25">
        <v>1.0</v>
      </c>
      <c r="B413" s="25">
        <v>23011.0</v>
      </c>
      <c r="C413" s="20" t="s">
        <v>25898</v>
      </c>
      <c r="D413" s="20" t="s">
        <v>25901</v>
      </c>
      <c r="E413" s="20" t="s">
        <v>25898</v>
      </c>
      <c r="F413" s="20"/>
      <c r="G413" s="20"/>
      <c r="H413" s="20"/>
      <c r="I413" s="20"/>
      <c r="J413" s="20"/>
      <c r="K413" s="20"/>
      <c r="L413" s="20"/>
      <c r="M413" s="20"/>
      <c r="N413" s="20"/>
      <c r="O413" s="20"/>
      <c r="P413" s="20"/>
      <c r="Q413" s="20"/>
      <c r="R413" s="20"/>
      <c r="S413" s="20"/>
      <c r="T413" s="20"/>
      <c r="U413" s="20"/>
      <c r="V413" s="20"/>
      <c r="W413" s="20"/>
      <c r="X413" s="20"/>
      <c r="Y413" s="20"/>
      <c r="Z413" s="20"/>
    </row>
    <row r="414">
      <c r="A414" s="25">
        <v>1.0</v>
      </c>
      <c r="B414" s="25">
        <v>23021.0</v>
      </c>
      <c r="C414" s="20" t="s">
        <v>25906</v>
      </c>
      <c r="D414" s="20" t="s">
        <v>25907</v>
      </c>
      <c r="E414" s="20" t="s">
        <v>25906</v>
      </c>
      <c r="F414" s="20"/>
      <c r="G414" s="20"/>
      <c r="H414" s="20"/>
      <c r="I414" s="20"/>
      <c r="J414" s="20"/>
      <c r="K414" s="20"/>
      <c r="L414" s="20"/>
      <c r="M414" s="20"/>
      <c r="N414" s="20"/>
      <c r="O414" s="20"/>
      <c r="P414" s="20"/>
      <c r="Q414" s="20"/>
      <c r="R414" s="20"/>
      <c r="S414" s="20"/>
      <c r="T414" s="20"/>
      <c r="U414" s="20"/>
      <c r="V414" s="20"/>
      <c r="W414" s="20"/>
      <c r="X414" s="20"/>
      <c r="Y414" s="20"/>
      <c r="Z414" s="20"/>
    </row>
    <row r="415">
      <c r="A415" s="25">
        <v>1.0</v>
      </c>
      <c r="B415" s="25">
        <v>23031.0</v>
      </c>
      <c r="C415" s="20" t="s">
        <v>25910</v>
      </c>
      <c r="D415" s="20" t="s">
        <v>25911</v>
      </c>
      <c r="E415" s="20" t="s">
        <v>25910</v>
      </c>
      <c r="F415" s="20"/>
      <c r="G415" s="20"/>
      <c r="H415" s="20"/>
      <c r="I415" s="20"/>
      <c r="J415" s="20"/>
      <c r="K415" s="20"/>
      <c r="L415" s="20"/>
      <c r="M415" s="20"/>
      <c r="N415" s="20"/>
      <c r="O415" s="20"/>
      <c r="P415" s="20"/>
      <c r="Q415" s="20"/>
      <c r="R415" s="20"/>
      <c r="S415" s="20"/>
      <c r="T415" s="20"/>
      <c r="U415" s="20"/>
      <c r="V415" s="20"/>
      <c r="W415" s="20"/>
      <c r="X415" s="20"/>
      <c r="Y415" s="20"/>
      <c r="Z415" s="20"/>
    </row>
    <row r="416">
      <c r="A416" s="25">
        <v>1.0</v>
      </c>
      <c r="B416" s="25">
        <v>23041.0</v>
      </c>
      <c r="C416" s="20" t="s">
        <v>25915</v>
      </c>
      <c r="D416" s="20" t="s">
        <v>25917</v>
      </c>
      <c r="E416" s="20" t="s">
        <v>25915</v>
      </c>
      <c r="F416" s="20"/>
      <c r="G416" s="20"/>
      <c r="H416" s="20"/>
      <c r="I416" s="20"/>
      <c r="J416" s="20"/>
      <c r="K416" s="20"/>
      <c r="L416" s="20"/>
      <c r="M416" s="20"/>
      <c r="N416" s="20"/>
      <c r="O416" s="20"/>
      <c r="P416" s="20"/>
      <c r="Q416" s="20"/>
      <c r="R416" s="20"/>
      <c r="S416" s="20"/>
      <c r="T416" s="20"/>
      <c r="U416" s="20"/>
      <c r="V416" s="20"/>
      <c r="W416" s="20"/>
      <c r="X416" s="20"/>
      <c r="Y416" s="20"/>
      <c r="Z416" s="20"/>
    </row>
    <row r="417">
      <c r="A417" s="25">
        <v>1.0</v>
      </c>
      <c r="B417" s="25">
        <v>23041.0</v>
      </c>
      <c r="C417" s="20" t="s">
        <v>25915</v>
      </c>
      <c r="D417" s="20" t="s">
        <v>25922</v>
      </c>
      <c r="E417" s="20" t="s">
        <v>25915</v>
      </c>
      <c r="F417" s="20"/>
      <c r="G417" s="20"/>
      <c r="H417" s="20"/>
      <c r="I417" s="20"/>
      <c r="J417" s="20"/>
      <c r="K417" s="20"/>
      <c r="L417" s="20"/>
      <c r="M417" s="20"/>
      <c r="N417" s="20"/>
      <c r="O417" s="20"/>
      <c r="P417" s="20"/>
      <c r="Q417" s="20"/>
      <c r="R417" s="20"/>
      <c r="S417" s="20"/>
      <c r="T417" s="20"/>
      <c r="U417" s="20"/>
      <c r="V417" s="20"/>
      <c r="W417" s="20"/>
      <c r="X417" s="20"/>
      <c r="Y417" s="20"/>
      <c r="Z417" s="20"/>
    </row>
    <row r="418">
      <c r="A418" s="25">
        <v>1.0</v>
      </c>
      <c r="B418" s="25">
        <v>23042.0</v>
      </c>
      <c r="C418" s="20" t="s">
        <v>25928</v>
      </c>
      <c r="D418" s="20" t="s">
        <v>25929</v>
      </c>
      <c r="E418" s="20" t="s">
        <v>25928</v>
      </c>
      <c r="F418" s="20"/>
      <c r="G418" s="20"/>
      <c r="H418" s="20"/>
      <c r="I418" s="20"/>
      <c r="J418" s="20"/>
      <c r="K418" s="20"/>
      <c r="L418" s="20"/>
      <c r="M418" s="20"/>
      <c r="N418" s="20"/>
      <c r="O418" s="20"/>
      <c r="P418" s="20"/>
      <c r="Q418" s="20"/>
      <c r="R418" s="20"/>
      <c r="S418" s="20"/>
      <c r="T418" s="20"/>
      <c r="U418" s="20"/>
      <c r="V418" s="20"/>
      <c r="W418" s="20"/>
      <c r="X418" s="20"/>
      <c r="Y418" s="20"/>
      <c r="Z418" s="20"/>
    </row>
    <row r="419">
      <c r="A419" s="25">
        <v>1.0</v>
      </c>
      <c r="B419" s="25">
        <v>23042.0</v>
      </c>
      <c r="C419" s="20" t="s">
        <v>25928</v>
      </c>
      <c r="D419" s="20" t="s">
        <v>25922</v>
      </c>
      <c r="E419" s="20" t="s">
        <v>25928</v>
      </c>
      <c r="F419" s="20"/>
      <c r="G419" s="20"/>
      <c r="H419" s="20"/>
      <c r="I419" s="20"/>
      <c r="J419" s="20"/>
      <c r="K419" s="20"/>
      <c r="L419" s="20"/>
      <c r="M419" s="20"/>
      <c r="N419" s="20"/>
      <c r="O419" s="20"/>
      <c r="P419" s="20"/>
      <c r="Q419" s="20"/>
      <c r="R419" s="20"/>
      <c r="S419" s="20"/>
      <c r="T419" s="20"/>
      <c r="U419" s="20"/>
      <c r="V419" s="20"/>
      <c r="W419" s="20"/>
      <c r="X419" s="20"/>
      <c r="Y419" s="20"/>
      <c r="Z419" s="20"/>
    </row>
    <row r="420">
      <c r="A420" s="25">
        <v>1.0</v>
      </c>
      <c r="B420" s="25">
        <v>23044.0</v>
      </c>
      <c r="C420" s="20" t="s">
        <v>25943</v>
      </c>
      <c r="D420" s="20" t="s">
        <v>25922</v>
      </c>
      <c r="E420" s="20" t="s">
        <v>25943</v>
      </c>
      <c r="F420" s="20"/>
      <c r="G420" s="20"/>
      <c r="H420" s="20"/>
      <c r="I420" s="20"/>
      <c r="J420" s="20"/>
      <c r="K420" s="20"/>
      <c r="L420" s="20"/>
      <c r="M420" s="20"/>
      <c r="N420" s="20"/>
      <c r="O420" s="20"/>
      <c r="P420" s="20"/>
      <c r="Q420" s="20"/>
      <c r="R420" s="20"/>
      <c r="S420" s="20"/>
      <c r="T420" s="20"/>
      <c r="U420" s="20"/>
      <c r="V420" s="20"/>
      <c r="W420" s="20"/>
      <c r="X420" s="20"/>
      <c r="Y420" s="20"/>
      <c r="Z420" s="20"/>
    </row>
    <row r="421">
      <c r="A421" s="25">
        <v>1.0</v>
      </c>
      <c r="B421" s="25">
        <v>23051.0</v>
      </c>
      <c r="C421" s="20" t="s">
        <v>25958</v>
      </c>
      <c r="D421" s="20" t="s">
        <v>25917</v>
      </c>
      <c r="E421" s="20" t="s">
        <v>25958</v>
      </c>
      <c r="F421" s="20"/>
      <c r="G421" s="20"/>
      <c r="H421" s="20"/>
      <c r="I421" s="20"/>
      <c r="J421" s="20"/>
      <c r="K421" s="20"/>
      <c r="L421" s="20"/>
      <c r="M421" s="20"/>
      <c r="N421" s="20"/>
      <c r="O421" s="20"/>
      <c r="P421" s="20"/>
      <c r="Q421" s="20"/>
      <c r="R421" s="20"/>
      <c r="S421" s="20"/>
      <c r="T421" s="20"/>
      <c r="U421" s="20"/>
      <c r="V421" s="20"/>
      <c r="W421" s="20"/>
      <c r="X421" s="20"/>
      <c r="Y421" s="20"/>
      <c r="Z421" s="20"/>
    </row>
    <row r="422">
      <c r="A422" s="25">
        <v>1.0</v>
      </c>
      <c r="B422" s="25">
        <v>23051.0</v>
      </c>
      <c r="C422" s="20" t="s">
        <v>25958</v>
      </c>
      <c r="D422" s="20" t="s">
        <v>25965</v>
      </c>
      <c r="E422" s="20" t="s">
        <v>25958</v>
      </c>
      <c r="F422" s="20"/>
      <c r="G422" s="20"/>
      <c r="H422" s="20"/>
      <c r="I422" s="20"/>
      <c r="J422" s="20"/>
      <c r="K422" s="20"/>
      <c r="L422" s="20"/>
      <c r="M422" s="20"/>
      <c r="N422" s="20"/>
      <c r="O422" s="20"/>
      <c r="P422" s="20"/>
      <c r="Q422" s="20"/>
      <c r="R422" s="20"/>
      <c r="S422" s="20"/>
      <c r="T422" s="20"/>
      <c r="U422" s="20"/>
      <c r="V422" s="20"/>
      <c r="W422" s="20"/>
      <c r="X422" s="20"/>
      <c r="Y422" s="20"/>
      <c r="Z422" s="20"/>
    </row>
    <row r="423">
      <c r="A423" s="25">
        <v>1.0</v>
      </c>
      <c r="B423" s="25">
        <v>23052.0</v>
      </c>
      <c r="C423" s="20" t="s">
        <v>25970</v>
      </c>
      <c r="D423" s="20" t="s">
        <v>25929</v>
      </c>
      <c r="E423" s="20" t="s">
        <v>25970</v>
      </c>
      <c r="F423" s="20"/>
      <c r="G423" s="20"/>
      <c r="H423" s="20"/>
      <c r="I423" s="20"/>
      <c r="J423" s="20"/>
      <c r="K423" s="20"/>
      <c r="L423" s="20"/>
      <c r="M423" s="20"/>
      <c r="N423" s="20"/>
      <c r="O423" s="20"/>
      <c r="P423" s="20"/>
      <c r="Q423" s="20"/>
      <c r="R423" s="20"/>
      <c r="S423" s="20"/>
      <c r="T423" s="20"/>
      <c r="U423" s="20"/>
      <c r="V423" s="20"/>
      <c r="W423" s="20"/>
      <c r="X423" s="20"/>
      <c r="Y423" s="20"/>
      <c r="Z423" s="20"/>
    </row>
    <row r="424">
      <c r="A424" s="25">
        <v>1.0</v>
      </c>
      <c r="B424" s="25">
        <v>23052.0</v>
      </c>
      <c r="C424" s="20" t="s">
        <v>25970</v>
      </c>
      <c r="D424" s="20" t="s">
        <v>25965</v>
      </c>
      <c r="E424" s="20" t="s">
        <v>25970</v>
      </c>
      <c r="F424" s="20"/>
      <c r="G424" s="20"/>
      <c r="H424" s="20"/>
      <c r="I424" s="20"/>
      <c r="J424" s="20"/>
      <c r="K424" s="20"/>
      <c r="L424" s="20"/>
      <c r="M424" s="20"/>
      <c r="N424" s="20"/>
      <c r="O424" s="20"/>
      <c r="P424" s="20"/>
      <c r="Q424" s="20"/>
      <c r="R424" s="20"/>
      <c r="S424" s="20"/>
      <c r="T424" s="20"/>
      <c r="U424" s="20"/>
      <c r="V424" s="20"/>
      <c r="W424" s="20"/>
      <c r="X424" s="20"/>
      <c r="Y424" s="20"/>
      <c r="Z424" s="20"/>
    </row>
    <row r="425">
      <c r="A425" s="25">
        <v>1.0</v>
      </c>
      <c r="B425" s="25">
        <v>23054.0</v>
      </c>
      <c r="C425" s="20" t="s">
        <v>25977</v>
      </c>
      <c r="D425" s="20" t="s">
        <v>25965</v>
      </c>
      <c r="E425" s="20" t="s">
        <v>25977</v>
      </c>
      <c r="F425" s="20"/>
      <c r="G425" s="20"/>
      <c r="H425" s="20"/>
      <c r="I425" s="20"/>
      <c r="J425" s="20"/>
      <c r="K425" s="20"/>
      <c r="L425" s="20"/>
      <c r="M425" s="20"/>
      <c r="N425" s="20"/>
      <c r="O425" s="20"/>
      <c r="P425" s="20"/>
      <c r="Q425" s="20"/>
      <c r="R425" s="20"/>
      <c r="S425" s="20"/>
      <c r="T425" s="20"/>
      <c r="U425" s="20"/>
      <c r="V425" s="20"/>
      <c r="W425" s="20"/>
      <c r="X425" s="20"/>
      <c r="Y425" s="20"/>
      <c r="Z425" s="20"/>
    </row>
    <row r="426">
      <c r="A426" s="25">
        <v>1.0</v>
      </c>
      <c r="B426" s="25">
        <v>23061.0</v>
      </c>
      <c r="C426" s="20" t="s">
        <v>25983</v>
      </c>
      <c r="D426" s="20" t="s">
        <v>25984</v>
      </c>
      <c r="E426" s="20" t="s">
        <v>25983</v>
      </c>
      <c r="F426" s="20"/>
      <c r="G426" s="20"/>
      <c r="H426" s="20"/>
      <c r="I426" s="20"/>
      <c r="J426" s="20"/>
      <c r="K426" s="20"/>
      <c r="L426" s="20"/>
      <c r="M426" s="20"/>
      <c r="N426" s="20"/>
      <c r="O426" s="20"/>
      <c r="P426" s="20"/>
      <c r="Q426" s="20"/>
      <c r="R426" s="20"/>
      <c r="S426" s="20"/>
      <c r="T426" s="20"/>
      <c r="U426" s="20"/>
      <c r="V426" s="20"/>
      <c r="W426" s="20"/>
      <c r="X426" s="20"/>
      <c r="Y426" s="20"/>
      <c r="Z426" s="20"/>
    </row>
    <row r="427">
      <c r="A427" s="25">
        <v>1.0</v>
      </c>
      <c r="B427" s="25">
        <v>23081.0</v>
      </c>
      <c r="C427" s="20" t="s">
        <v>25991</v>
      </c>
      <c r="D427" s="20" t="s">
        <v>25992</v>
      </c>
      <c r="E427" s="20" t="s">
        <v>25991</v>
      </c>
      <c r="F427" s="20"/>
      <c r="G427" s="20"/>
      <c r="H427" s="20"/>
      <c r="I427" s="20"/>
      <c r="J427" s="20"/>
      <c r="K427" s="20"/>
      <c r="L427" s="20"/>
      <c r="M427" s="20"/>
      <c r="N427" s="20"/>
      <c r="O427" s="20"/>
      <c r="P427" s="20"/>
      <c r="Q427" s="20"/>
      <c r="R427" s="20"/>
      <c r="S427" s="20"/>
      <c r="T427" s="20"/>
      <c r="U427" s="20"/>
      <c r="V427" s="20"/>
      <c r="W427" s="20"/>
      <c r="X427" s="20"/>
      <c r="Y427" s="20"/>
      <c r="Z427" s="20"/>
    </row>
    <row r="428">
      <c r="A428" s="25">
        <v>1.0</v>
      </c>
      <c r="B428" s="25">
        <v>23081.0</v>
      </c>
      <c r="C428" s="20" t="s">
        <v>25991</v>
      </c>
      <c r="D428" s="20" t="s">
        <v>25997</v>
      </c>
      <c r="E428" s="20" t="s">
        <v>25991</v>
      </c>
      <c r="F428" s="20"/>
      <c r="G428" s="20"/>
      <c r="H428" s="20"/>
      <c r="I428" s="20"/>
      <c r="J428" s="20"/>
      <c r="K428" s="20"/>
      <c r="L428" s="20"/>
      <c r="M428" s="20"/>
      <c r="N428" s="20"/>
      <c r="O428" s="20"/>
      <c r="P428" s="20"/>
      <c r="Q428" s="20"/>
      <c r="R428" s="20"/>
      <c r="S428" s="20"/>
      <c r="T428" s="20"/>
      <c r="U428" s="20"/>
      <c r="V428" s="20"/>
      <c r="W428" s="20"/>
      <c r="X428" s="20"/>
      <c r="Y428" s="20"/>
      <c r="Z428" s="20"/>
    </row>
    <row r="429">
      <c r="A429" s="25">
        <v>1.0</v>
      </c>
      <c r="B429" s="25">
        <v>23091.0</v>
      </c>
      <c r="C429" s="20" t="s">
        <v>26001</v>
      </c>
      <c r="D429" s="20" t="s">
        <v>26002</v>
      </c>
      <c r="E429" s="20" t="s">
        <v>26001</v>
      </c>
      <c r="F429" s="20"/>
      <c r="G429" s="20"/>
      <c r="H429" s="20"/>
      <c r="I429" s="20"/>
      <c r="J429" s="20"/>
      <c r="K429" s="20"/>
      <c r="L429" s="20"/>
      <c r="M429" s="20"/>
      <c r="N429" s="20"/>
      <c r="O429" s="20"/>
      <c r="P429" s="20"/>
      <c r="Q429" s="20"/>
      <c r="R429" s="20"/>
      <c r="S429" s="20"/>
      <c r="T429" s="20"/>
      <c r="U429" s="20"/>
      <c r="V429" s="20"/>
      <c r="W429" s="20"/>
      <c r="X429" s="20"/>
      <c r="Y429" s="20"/>
      <c r="Z429" s="20"/>
    </row>
    <row r="430">
      <c r="A430" s="25">
        <v>1.0</v>
      </c>
      <c r="B430" s="25">
        <v>23091.0</v>
      </c>
      <c r="C430" s="20" t="s">
        <v>26001</v>
      </c>
      <c r="D430" s="20" t="s">
        <v>26007</v>
      </c>
      <c r="E430" s="20" t="s">
        <v>26001</v>
      </c>
      <c r="F430" s="20"/>
      <c r="G430" s="20"/>
      <c r="H430" s="20"/>
      <c r="I430" s="20"/>
      <c r="J430" s="20"/>
      <c r="K430" s="20"/>
      <c r="L430" s="20"/>
      <c r="M430" s="20"/>
      <c r="N430" s="20"/>
      <c r="O430" s="20"/>
      <c r="P430" s="20"/>
      <c r="Q430" s="20"/>
      <c r="R430" s="20"/>
      <c r="S430" s="20"/>
      <c r="T430" s="20"/>
      <c r="U430" s="20"/>
      <c r="V430" s="20"/>
      <c r="W430" s="20"/>
      <c r="X430" s="20"/>
      <c r="Y430" s="20"/>
      <c r="Z430" s="20"/>
    </row>
    <row r="431">
      <c r="A431" s="25">
        <v>1.0</v>
      </c>
      <c r="B431" s="25">
        <v>23101.0</v>
      </c>
      <c r="C431" s="20" t="s">
        <v>26015</v>
      </c>
      <c r="D431" s="20" t="s">
        <v>26016</v>
      </c>
      <c r="E431" s="20" t="s">
        <v>26015</v>
      </c>
      <c r="F431" s="20"/>
      <c r="G431" s="20"/>
      <c r="H431" s="20"/>
      <c r="I431" s="20"/>
      <c r="J431" s="20"/>
      <c r="K431" s="20"/>
      <c r="L431" s="20"/>
      <c r="M431" s="20"/>
      <c r="N431" s="20"/>
      <c r="O431" s="20"/>
      <c r="P431" s="20"/>
      <c r="Q431" s="20"/>
      <c r="R431" s="20"/>
      <c r="S431" s="20"/>
      <c r="T431" s="20"/>
      <c r="U431" s="20"/>
      <c r="V431" s="20"/>
      <c r="W431" s="20"/>
      <c r="X431" s="20"/>
      <c r="Y431" s="20"/>
      <c r="Z431" s="20"/>
    </row>
    <row r="432">
      <c r="A432" s="25">
        <v>1.0</v>
      </c>
      <c r="B432" s="25">
        <v>23121.0</v>
      </c>
      <c r="C432" s="20" t="s">
        <v>26025</v>
      </c>
      <c r="D432" s="20" t="s">
        <v>26026</v>
      </c>
      <c r="E432" s="20" t="s">
        <v>26025</v>
      </c>
      <c r="F432" s="20"/>
      <c r="G432" s="20"/>
      <c r="H432" s="20"/>
      <c r="I432" s="20"/>
      <c r="J432" s="20"/>
      <c r="K432" s="20"/>
      <c r="L432" s="20"/>
      <c r="M432" s="20"/>
      <c r="N432" s="20"/>
      <c r="O432" s="20"/>
      <c r="P432" s="20"/>
      <c r="Q432" s="20"/>
      <c r="R432" s="20"/>
      <c r="S432" s="20"/>
      <c r="T432" s="20"/>
      <c r="U432" s="20"/>
      <c r="V432" s="20"/>
      <c r="W432" s="20"/>
      <c r="X432" s="20"/>
      <c r="Y432" s="20"/>
      <c r="Z432" s="20"/>
    </row>
    <row r="433">
      <c r="A433" s="25">
        <v>1.0</v>
      </c>
      <c r="B433" s="25">
        <v>23611.0</v>
      </c>
      <c r="C433" s="20" t="s">
        <v>26037</v>
      </c>
      <c r="D433" s="20" t="s">
        <v>25929</v>
      </c>
      <c r="E433" s="20" t="s">
        <v>26037</v>
      </c>
      <c r="F433" s="20"/>
      <c r="G433" s="20"/>
      <c r="H433" s="20"/>
      <c r="I433" s="20"/>
      <c r="J433" s="20"/>
      <c r="K433" s="20"/>
      <c r="L433" s="20"/>
      <c r="M433" s="20"/>
      <c r="N433" s="20"/>
      <c r="O433" s="20"/>
      <c r="P433" s="20"/>
      <c r="Q433" s="20"/>
      <c r="R433" s="20"/>
      <c r="S433" s="20"/>
      <c r="T433" s="20"/>
      <c r="U433" s="20"/>
      <c r="V433" s="20"/>
      <c r="W433" s="20"/>
      <c r="X433" s="20"/>
      <c r="Y433" s="20"/>
      <c r="Z433" s="20"/>
    </row>
    <row r="434">
      <c r="A434" s="25">
        <v>1.0</v>
      </c>
      <c r="B434" s="25">
        <v>23621.0</v>
      </c>
      <c r="C434" s="20" t="s">
        <v>26049</v>
      </c>
      <c r="D434" s="20" t="s">
        <v>25917</v>
      </c>
      <c r="E434" s="20" t="s">
        <v>26049</v>
      </c>
      <c r="F434" s="20"/>
      <c r="G434" s="20"/>
      <c r="H434" s="20"/>
      <c r="I434" s="20"/>
      <c r="J434" s="20"/>
      <c r="K434" s="20"/>
      <c r="L434" s="20"/>
      <c r="M434" s="20"/>
      <c r="N434" s="20"/>
      <c r="O434" s="20"/>
      <c r="P434" s="20"/>
      <c r="Q434" s="20"/>
      <c r="R434" s="20"/>
      <c r="S434" s="20"/>
      <c r="T434" s="20"/>
      <c r="U434" s="20"/>
      <c r="V434" s="20"/>
      <c r="W434" s="20"/>
      <c r="X434" s="20"/>
      <c r="Y434" s="20"/>
      <c r="Z434" s="20"/>
    </row>
    <row r="435">
      <c r="A435" s="25">
        <v>1.0</v>
      </c>
      <c r="B435" s="25">
        <v>23631.0</v>
      </c>
      <c r="C435" s="20" t="s">
        <v>26055</v>
      </c>
      <c r="D435" s="20" t="s">
        <v>26058</v>
      </c>
      <c r="E435" s="20" t="s">
        <v>26055</v>
      </c>
      <c r="F435" s="20"/>
      <c r="G435" s="20"/>
      <c r="H435" s="20"/>
      <c r="I435" s="20"/>
      <c r="J435" s="20"/>
      <c r="K435" s="20"/>
      <c r="L435" s="20"/>
      <c r="M435" s="20"/>
      <c r="N435" s="20"/>
      <c r="O435" s="20"/>
      <c r="P435" s="20"/>
      <c r="Q435" s="20"/>
      <c r="R435" s="20"/>
      <c r="S435" s="20"/>
      <c r="T435" s="20"/>
      <c r="U435" s="20"/>
      <c r="V435" s="20"/>
      <c r="W435" s="20"/>
      <c r="X435" s="20"/>
      <c r="Y435" s="20"/>
      <c r="Z435" s="20"/>
    </row>
    <row r="436">
      <c r="A436" s="25">
        <v>1.0</v>
      </c>
      <c r="B436" s="25">
        <v>23641.0</v>
      </c>
      <c r="C436" s="20" t="s">
        <v>26066</v>
      </c>
      <c r="D436" s="20" t="s">
        <v>26068</v>
      </c>
      <c r="E436" s="20" t="s">
        <v>26066</v>
      </c>
      <c r="F436" s="20"/>
      <c r="G436" s="20"/>
      <c r="H436" s="20"/>
      <c r="I436" s="20"/>
      <c r="J436" s="20"/>
      <c r="K436" s="20"/>
      <c r="L436" s="20"/>
      <c r="M436" s="20"/>
      <c r="N436" s="20"/>
      <c r="O436" s="20"/>
      <c r="P436" s="20"/>
      <c r="Q436" s="20"/>
      <c r="R436" s="20"/>
      <c r="S436" s="20"/>
      <c r="T436" s="20"/>
      <c r="U436" s="20"/>
      <c r="V436" s="20"/>
      <c r="W436" s="20"/>
      <c r="X436" s="20"/>
      <c r="Y436" s="20"/>
      <c r="Z436" s="20"/>
    </row>
    <row r="437">
      <c r="A437" s="25">
        <v>1.0</v>
      </c>
      <c r="B437" s="25">
        <v>23651.0</v>
      </c>
      <c r="C437" s="20" t="s">
        <v>26077</v>
      </c>
      <c r="D437" s="20" t="s">
        <v>26078</v>
      </c>
      <c r="E437" s="20" t="s">
        <v>26077</v>
      </c>
      <c r="F437" s="20"/>
      <c r="G437" s="20"/>
      <c r="H437" s="20"/>
      <c r="I437" s="20"/>
      <c r="J437" s="20"/>
      <c r="K437" s="20"/>
      <c r="L437" s="20"/>
      <c r="M437" s="20"/>
      <c r="N437" s="20"/>
      <c r="O437" s="20"/>
      <c r="P437" s="20"/>
      <c r="Q437" s="20"/>
      <c r="R437" s="20"/>
      <c r="S437" s="20"/>
      <c r="T437" s="20"/>
      <c r="U437" s="20"/>
      <c r="V437" s="20"/>
      <c r="W437" s="20"/>
      <c r="X437" s="20"/>
      <c r="Y437" s="20"/>
      <c r="Z437" s="20"/>
    </row>
    <row r="438">
      <c r="A438" s="25">
        <v>1.0</v>
      </c>
      <c r="B438" s="25">
        <v>23661.0</v>
      </c>
      <c r="C438" s="20" t="s">
        <v>26081</v>
      </c>
      <c r="D438" s="20" t="s">
        <v>26082</v>
      </c>
      <c r="E438" s="20" t="s">
        <v>26081</v>
      </c>
      <c r="F438" s="20"/>
      <c r="G438" s="20"/>
      <c r="H438" s="20"/>
      <c r="I438" s="20"/>
      <c r="J438" s="20"/>
      <c r="K438" s="20"/>
      <c r="L438" s="20"/>
      <c r="M438" s="20"/>
      <c r="N438" s="20"/>
      <c r="O438" s="20"/>
      <c r="P438" s="20"/>
      <c r="Q438" s="20"/>
      <c r="R438" s="20"/>
      <c r="S438" s="20"/>
      <c r="T438" s="20"/>
      <c r="U438" s="20"/>
      <c r="V438" s="20"/>
      <c r="W438" s="20"/>
      <c r="X438" s="20"/>
      <c r="Y438" s="20"/>
      <c r="Z438" s="20"/>
    </row>
    <row r="439">
      <c r="A439" s="25">
        <v>1.0</v>
      </c>
      <c r="B439" s="25">
        <v>24011.0</v>
      </c>
      <c r="C439" s="20" t="s">
        <v>26087</v>
      </c>
      <c r="D439" s="20" t="s">
        <v>26088</v>
      </c>
      <c r="E439" s="20" t="s">
        <v>26087</v>
      </c>
      <c r="F439" s="20"/>
      <c r="G439" s="20"/>
      <c r="H439" s="20"/>
      <c r="I439" s="20"/>
      <c r="J439" s="20"/>
      <c r="K439" s="20"/>
      <c r="L439" s="20"/>
      <c r="M439" s="20"/>
      <c r="N439" s="20"/>
      <c r="O439" s="20"/>
      <c r="P439" s="20"/>
      <c r="Q439" s="20"/>
      <c r="R439" s="20"/>
      <c r="S439" s="20"/>
      <c r="T439" s="20"/>
      <c r="U439" s="20"/>
      <c r="V439" s="20"/>
      <c r="W439" s="20"/>
      <c r="X439" s="20"/>
      <c r="Y439" s="20"/>
      <c r="Z439" s="20"/>
    </row>
    <row r="440">
      <c r="A440" s="25">
        <v>1.0</v>
      </c>
      <c r="B440" s="25">
        <v>24011.0</v>
      </c>
      <c r="C440" s="20" t="s">
        <v>26087</v>
      </c>
      <c r="D440" s="20" t="s">
        <v>26091</v>
      </c>
      <c r="E440" s="20" t="s">
        <v>26087</v>
      </c>
      <c r="F440" s="20"/>
      <c r="G440" s="20"/>
      <c r="H440" s="20"/>
      <c r="I440" s="20"/>
      <c r="J440" s="20"/>
      <c r="K440" s="20"/>
      <c r="L440" s="20"/>
      <c r="M440" s="20"/>
      <c r="N440" s="20"/>
      <c r="O440" s="20"/>
      <c r="P440" s="20"/>
      <c r="Q440" s="20"/>
      <c r="R440" s="20"/>
      <c r="S440" s="20"/>
      <c r="T440" s="20"/>
      <c r="U440" s="20"/>
      <c r="V440" s="20"/>
      <c r="W440" s="20"/>
      <c r="X440" s="20"/>
      <c r="Y440" s="20"/>
      <c r="Z440" s="20"/>
    </row>
    <row r="441">
      <c r="A441" s="25">
        <v>1.0</v>
      </c>
      <c r="B441" s="25">
        <v>24011.0</v>
      </c>
      <c r="C441" s="20" t="s">
        <v>26087</v>
      </c>
      <c r="D441" s="20" t="s">
        <v>26098</v>
      </c>
      <c r="E441" s="20" t="s">
        <v>26087</v>
      </c>
      <c r="F441" s="20"/>
      <c r="G441" s="20"/>
      <c r="H441" s="20"/>
      <c r="I441" s="20"/>
      <c r="J441" s="20"/>
      <c r="K441" s="20"/>
      <c r="L441" s="20"/>
      <c r="M441" s="20"/>
      <c r="N441" s="20"/>
      <c r="O441" s="20"/>
      <c r="P441" s="20"/>
      <c r="Q441" s="20"/>
      <c r="R441" s="20"/>
      <c r="S441" s="20"/>
      <c r="T441" s="20"/>
      <c r="U441" s="20"/>
      <c r="V441" s="20"/>
      <c r="W441" s="20"/>
      <c r="X441" s="20"/>
      <c r="Y441" s="20"/>
      <c r="Z441" s="20"/>
    </row>
    <row r="442">
      <c r="A442" s="25">
        <v>1.0</v>
      </c>
      <c r="B442" s="25">
        <v>24011.0</v>
      </c>
      <c r="C442" s="20" t="s">
        <v>26087</v>
      </c>
      <c r="D442" s="20" t="s">
        <v>26103</v>
      </c>
      <c r="E442" s="20" t="s">
        <v>26087</v>
      </c>
      <c r="F442" s="20"/>
      <c r="G442" s="20"/>
      <c r="H442" s="20"/>
      <c r="I442" s="20"/>
      <c r="J442" s="20"/>
      <c r="K442" s="20"/>
      <c r="L442" s="20"/>
      <c r="M442" s="20"/>
      <c r="N442" s="20"/>
      <c r="O442" s="20"/>
      <c r="P442" s="20"/>
      <c r="Q442" s="20"/>
      <c r="R442" s="20"/>
      <c r="S442" s="20"/>
      <c r="T442" s="20"/>
      <c r="U442" s="20"/>
      <c r="V442" s="20"/>
      <c r="W442" s="20"/>
      <c r="X442" s="20"/>
      <c r="Y442" s="20"/>
      <c r="Z442" s="20"/>
    </row>
    <row r="443">
      <c r="A443" s="25">
        <v>1.0</v>
      </c>
      <c r="B443" s="25">
        <v>24011.0</v>
      </c>
      <c r="C443" s="20" t="s">
        <v>26087</v>
      </c>
      <c r="D443" s="20" t="s">
        <v>26108</v>
      </c>
      <c r="E443" s="20" t="s">
        <v>26087</v>
      </c>
      <c r="F443" s="20"/>
      <c r="G443" s="20"/>
      <c r="H443" s="20"/>
      <c r="I443" s="20"/>
      <c r="J443" s="20"/>
      <c r="K443" s="20"/>
      <c r="L443" s="20"/>
      <c r="M443" s="20"/>
      <c r="N443" s="20"/>
      <c r="O443" s="20"/>
      <c r="P443" s="20"/>
      <c r="Q443" s="20"/>
      <c r="R443" s="20"/>
      <c r="S443" s="20"/>
      <c r="T443" s="20"/>
      <c r="U443" s="20"/>
      <c r="V443" s="20"/>
      <c r="W443" s="20"/>
      <c r="X443" s="20"/>
      <c r="Y443" s="20"/>
      <c r="Z443" s="20"/>
    </row>
    <row r="444">
      <c r="A444" s="25">
        <v>1.0</v>
      </c>
      <c r="B444" s="25">
        <v>24011.0</v>
      </c>
      <c r="C444" s="20" t="s">
        <v>26087</v>
      </c>
      <c r="D444" s="20" t="s">
        <v>26116</v>
      </c>
      <c r="E444" s="20" t="s">
        <v>26087</v>
      </c>
      <c r="F444" s="20"/>
      <c r="G444" s="20"/>
      <c r="H444" s="20"/>
      <c r="I444" s="20"/>
      <c r="J444" s="20"/>
      <c r="K444" s="20"/>
      <c r="L444" s="20"/>
      <c r="M444" s="20"/>
      <c r="N444" s="20"/>
      <c r="O444" s="20"/>
      <c r="P444" s="20"/>
      <c r="Q444" s="20"/>
      <c r="R444" s="20"/>
      <c r="S444" s="20"/>
      <c r="T444" s="20"/>
      <c r="U444" s="20"/>
      <c r="V444" s="20"/>
      <c r="W444" s="20"/>
      <c r="X444" s="20"/>
      <c r="Y444" s="20"/>
      <c r="Z444" s="20"/>
    </row>
    <row r="445">
      <c r="A445" s="25">
        <v>1.0</v>
      </c>
      <c r="B445" s="25">
        <v>24012.0</v>
      </c>
      <c r="C445" s="20" t="s">
        <v>26121</v>
      </c>
      <c r="D445" s="20" t="s">
        <v>26088</v>
      </c>
      <c r="E445" s="20" t="s">
        <v>26121</v>
      </c>
      <c r="F445" s="20"/>
      <c r="G445" s="20"/>
      <c r="H445" s="20"/>
      <c r="I445" s="20"/>
      <c r="J445" s="20"/>
      <c r="K445" s="20"/>
      <c r="L445" s="20"/>
      <c r="M445" s="20"/>
      <c r="N445" s="20"/>
      <c r="O445" s="20"/>
      <c r="P445" s="20"/>
      <c r="Q445" s="20"/>
      <c r="R445" s="20"/>
      <c r="S445" s="20"/>
      <c r="T445" s="20"/>
      <c r="U445" s="20"/>
      <c r="V445" s="20"/>
      <c r="W445" s="20"/>
      <c r="X445" s="20"/>
      <c r="Y445" s="20"/>
      <c r="Z445" s="20"/>
    </row>
    <row r="446">
      <c r="A446" s="25">
        <v>1.0</v>
      </c>
      <c r="B446" s="25">
        <v>24012.0</v>
      </c>
      <c r="C446" s="20" t="s">
        <v>26121</v>
      </c>
      <c r="D446" s="20" t="s">
        <v>26091</v>
      </c>
      <c r="E446" s="20" t="s">
        <v>26121</v>
      </c>
      <c r="F446" s="20"/>
      <c r="G446" s="20"/>
      <c r="H446" s="20"/>
      <c r="I446" s="20"/>
      <c r="J446" s="20"/>
      <c r="K446" s="20"/>
      <c r="L446" s="20"/>
      <c r="M446" s="20"/>
      <c r="N446" s="20"/>
      <c r="O446" s="20"/>
      <c r="P446" s="20"/>
      <c r="Q446" s="20"/>
      <c r="R446" s="20"/>
      <c r="S446" s="20"/>
      <c r="T446" s="20"/>
      <c r="U446" s="20"/>
      <c r="V446" s="20"/>
      <c r="W446" s="20"/>
      <c r="X446" s="20"/>
      <c r="Y446" s="20"/>
      <c r="Z446" s="20"/>
    </row>
    <row r="447">
      <c r="A447" s="25">
        <v>1.0</v>
      </c>
      <c r="B447" s="25">
        <v>24012.0</v>
      </c>
      <c r="C447" s="20" t="s">
        <v>26121</v>
      </c>
      <c r="D447" s="20" t="s">
        <v>26103</v>
      </c>
      <c r="E447" s="20" t="s">
        <v>26121</v>
      </c>
      <c r="F447" s="20"/>
      <c r="G447" s="20"/>
      <c r="H447" s="20"/>
      <c r="I447" s="20"/>
      <c r="J447" s="20"/>
      <c r="K447" s="20"/>
      <c r="L447" s="20"/>
      <c r="M447" s="20"/>
      <c r="N447" s="20"/>
      <c r="O447" s="20"/>
      <c r="P447" s="20"/>
      <c r="Q447" s="20"/>
      <c r="R447" s="20"/>
      <c r="S447" s="20"/>
      <c r="T447" s="20"/>
      <c r="U447" s="20"/>
      <c r="V447" s="20"/>
      <c r="W447" s="20"/>
      <c r="X447" s="20"/>
      <c r="Y447" s="20"/>
      <c r="Z447" s="20"/>
    </row>
    <row r="448">
      <c r="A448" s="25">
        <v>1.0</v>
      </c>
      <c r="B448" s="25">
        <v>24012.0</v>
      </c>
      <c r="C448" s="20" t="s">
        <v>26121</v>
      </c>
      <c r="D448" s="20" t="s">
        <v>26108</v>
      </c>
      <c r="E448" s="20" t="s">
        <v>26121</v>
      </c>
      <c r="F448" s="20"/>
      <c r="G448" s="20"/>
      <c r="H448" s="20"/>
      <c r="I448" s="20"/>
      <c r="J448" s="20"/>
      <c r="K448" s="20"/>
      <c r="L448" s="20"/>
      <c r="M448" s="20"/>
      <c r="N448" s="20"/>
      <c r="O448" s="20"/>
      <c r="P448" s="20"/>
      <c r="Q448" s="20"/>
      <c r="R448" s="20"/>
      <c r="S448" s="20"/>
      <c r="T448" s="20"/>
      <c r="U448" s="20"/>
      <c r="V448" s="20"/>
      <c r="W448" s="20"/>
      <c r="X448" s="20"/>
      <c r="Y448" s="20"/>
      <c r="Z448" s="20"/>
    </row>
    <row r="449">
      <c r="A449" s="25">
        <v>1.0</v>
      </c>
      <c r="B449" s="25">
        <v>24012.0</v>
      </c>
      <c r="C449" s="20" t="s">
        <v>26121</v>
      </c>
      <c r="D449" s="20" t="s">
        <v>26116</v>
      </c>
      <c r="E449" s="20" t="s">
        <v>26121</v>
      </c>
      <c r="F449" s="20"/>
      <c r="G449" s="20"/>
      <c r="H449" s="20"/>
      <c r="I449" s="20"/>
      <c r="J449" s="20"/>
      <c r="K449" s="20"/>
      <c r="L449" s="20"/>
      <c r="M449" s="20"/>
      <c r="N449" s="20"/>
      <c r="O449" s="20"/>
      <c r="P449" s="20"/>
      <c r="Q449" s="20"/>
      <c r="R449" s="20"/>
      <c r="S449" s="20"/>
      <c r="T449" s="20"/>
      <c r="U449" s="20"/>
      <c r="V449" s="20"/>
      <c r="W449" s="20"/>
      <c r="X449" s="20"/>
      <c r="Y449" s="20"/>
      <c r="Z449" s="20"/>
    </row>
    <row r="450">
      <c r="A450" s="25">
        <v>1.0</v>
      </c>
      <c r="B450" s="25">
        <v>24013.0</v>
      </c>
      <c r="C450" s="20" t="s">
        <v>26147</v>
      </c>
      <c r="D450" s="20" t="s">
        <v>26088</v>
      </c>
      <c r="E450" s="20" t="s">
        <v>26147</v>
      </c>
      <c r="F450" s="20"/>
      <c r="G450" s="20"/>
      <c r="H450" s="20"/>
      <c r="I450" s="20"/>
      <c r="J450" s="20"/>
      <c r="K450" s="20"/>
      <c r="L450" s="20"/>
      <c r="M450" s="20"/>
      <c r="N450" s="20"/>
      <c r="O450" s="20"/>
      <c r="P450" s="20"/>
      <c r="Q450" s="20"/>
      <c r="R450" s="20"/>
      <c r="S450" s="20"/>
      <c r="T450" s="20"/>
      <c r="U450" s="20"/>
      <c r="V450" s="20"/>
      <c r="W450" s="20"/>
      <c r="X450" s="20"/>
      <c r="Y450" s="20"/>
      <c r="Z450" s="20"/>
    </row>
    <row r="451">
      <c r="A451" s="25">
        <v>1.0</v>
      </c>
      <c r="B451" s="25">
        <v>24013.0</v>
      </c>
      <c r="C451" s="20" t="s">
        <v>26147</v>
      </c>
      <c r="D451" s="20" t="s">
        <v>26091</v>
      </c>
      <c r="E451" s="20" t="s">
        <v>26147</v>
      </c>
      <c r="F451" s="20"/>
      <c r="G451" s="20"/>
      <c r="H451" s="20"/>
      <c r="I451" s="20"/>
      <c r="J451" s="20"/>
      <c r="K451" s="20"/>
      <c r="L451" s="20"/>
      <c r="M451" s="20"/>
      <c r="N451" s="20"/>
      <c r="O451" s="20"/>
      <c r="P451" s="20"/>
      <c r="Q451" s="20"/>
      <c r="R451" s="20"/>
      <c r="S451" s="20"/>
      <c r="T451" s="20"/>
      <c r="U451" s="20"/>
      <c r="V451" s="20"/>
      <c r="W451" s="20"/>
      <c r="X451" s="20"/>
      <c r="Y451" s="20"/>
      <c r="Z451" s="20"/>
    </row>
    <row r="452">
      <c r="A452" s="25">
        <v>1.0</v>
      </c>
      <c r="B452" s="25">
        <v>24013.0</v>
      </c>
      <c r="C452" s="20" t="s">
        <v>26147</v>
      </c>
      <c r="D452" s="20" t="s">
        <v>26160</v>
      </c>
      <c r="E452" s="20" t="s">
        <v>26147</v>
      </c>
      <c r="F452" s="20"/>
      <c r="G452" s="20"/>
      <c r="H452" s="20"/>
      <c r="I452" s="20"/>
      <c r="J452" s="20"/>
      <c r="K452" s="20"/>
      <c r="L452" s="20"/>
      <c r="M452" s="20"/>
      <c r="N452" s="20"/>
      <c r="O452" s="20"/>
      <c r="P452" s="20"/>
      <c r="Q452" s="20"/>
      <c r="R452" s="20"/>
      <c r="S452" s="20"/>
      <c r="T452" s="20"/>
      <c r="U452" s="20"/>
      <c r="V452" s="20"/>
      <c r="W452" s="20"/>
      <c r="X452" s="20"/>
      <c r="Y452" s="20"/>
      <c r="Z452" s="20"/>
    </row>
    <row r="453">
      <c r="A453" s="25">
        <v>1.0</v>
      </c>
      <c r="B453" s="25">
        <v>24013.0</v>
      </c>
      <c r="C453" s="20" t="s">
        <v>26147</v>
      </c>
      <c r="D453" s="20" t="s">
        <v>26103</v>
      </c>
      <c r="E453" s="20" t="s">
        <v>26147</v>
      </c>
      <c r="F453" s="20"/>
      <c r="G453" s="20"/>
      <c r="H453" s="20"/>
      <c r="I453" s="20"/>
      <c r="J453" s="20"/>
      <c r="K453" s="20"/>
      <c r="L453" s="20"/>
      <c r="M453" s="20"/>
      <c r="N453" s="20"/>
      <c r="O453" s="20"/>
      <c r="P453" s="20"/>
      <c r="Q453" s="20"/>
      <c r="R453" s="20"/>
      <c r="S453" s="20"/>
      <c r="T453" s="20"/>
      <c r="U453" s="20"/>
      <c r="V453" s="20"/>
      <c r="W453" s="20"/>
      <c r="X453" s="20"/>
      <c r="Y453" s="20"/>
      <c r="Z453" s="20"/>
    </row>
    <row r="454">
      <c r="A454" s="25">
        <v>1.0</v>
      </c>
      <c r="B454" s="25">
        <v>24013.0</v>
      </c>
      <c r="C454" s="20" t="s">
        <v>26147</v>
      </c>
      <c r="D454" s="20" t="s">
        <v>26108</v>
      </c>
      <c r="E454" s="20" t="s">
        <v>26147</v>
      </c>
      <c r="F454" s="20"/>
      <c r="G454" s="20"/>
      <c r="H454" s="20"/>
      <c r="I454" s="20"/>
      <c r="J454" s="20"/>
      <c r="K454" s="20"/>
      <c r="L454" s="20"/>
      <c r="M454" s="20"/>
      <c r="N454" s="20"/>
      <c r="O454" s="20"/>
      <c r="P454" s="20"/>
      <c r="Q454" s="20"/>
      <c r="R454" s="20"/>
      <c r="S454" s="20"/>
      <c r="T454" s="20"/>
      <c r="U454" s="20"/>
      <c r="V454" s="20"/>
      <c r="W454" s="20"/>
      <c r="X454" s="20"/>
      <c r="Y454" s="20"/>
      <c r="Z454" s="20"/>
    </row>
    <row r="455">
      <c r="A455" s="25">
        <v>1.0</v>
      </c>
      <c r="B455" s="25">
        <v>24013.0</v>
      </c>
      <c r="C455" s="20" t="s">
        <v>26147</v>
      </c>
      <c r="D455" s="20" t="s">
        <v>26116</v>
      </c>
      <c r="E455" s="20" t="s">
        <v>26147</v>
      </c>
      <c r="F455" s="20"/>
      <c r="G455" s="20"/>
      <c r="H455" s="20"/>
      <c r="I455" s="20"/>
      <c r="J455" s="20"/>
      <c r="K455" s="20"/>
      <c r="L455" s="20"/>
      <c r="M455" s="20"/>
      <c r="N455" s="20"/>
      <c r="O455" s="20"/>
      <c r="P455" s="20"/>
      <c r="Q455" s="20"/>
      <c r="R455" s="20"/>
      <c r="S455" s="20"/>
      <c r="T455" s="20"/>
      <c r="U455" s="20"/>
      <c r="V455" s="20"/>
      <c r="W455" s="20"/>
      <c r="X455" s="20"/>
      <c r="Y455" s="20"/>
      <c r="Z455" s="20"/>
    </row>
    <row r="456">
      <c r="A456" s="25">
        <v>1.0</v>
      </c>
      <c r="B456" s="25">
        <v>24021.0</v>
      </c>
      <c r="C456" s="20" t="s">
        <v>26182</v>
      </c>
      <c r="D456" s="20" t="s">
        <v>26088</v>
      </c>
      <c r="E456" s="20" t="s">
        <v>26182</v>
      </c>
      <c r="F456" s="20"/>
      <c r="G456" s="20"/>
      <c r="H456" s="20"/>
      <c r="I456" s="20"/>
      <c r="J456" s="20"/>
      <c r="K456" s="20"/>
      <c r="L456" s="20"/>
      <c r="M456" s="20"/>
      <c r="N456" s="20"/>
      <c r="O456" s="20"/>
      <c r="P456" s="20"/>
      <c r="Q456" s="20"/>
      <c r="R456" s="20"/>
      <c r="S456" s="20"/>
      <c r="T456" s="20"/>
      <c r="U456" s="20"/>
      <c r="V456" s="20"/>
      <c r="W456" s="20"/>
      <c r="X456" s="20"/>
      <c r="Y456" s="20"/>
      <c r="Z456" s="20"/>
    </row>
    <row r="457">
      <c r="A457" s="25">
        <v>1.0</v>
      </c>
      <c r="B457" s="25">
        <v>24021.0</v>
      </c>
      <c r="C457" s="20" t="s">
        <v>26182</v>
      </c>
      <c r="D457" s="20" t="s">
        <v>26193</v>
      </c>
      <c r="E457" s="20" t="s">
        <v>26182</v>
      </c>
      <c r="F457" s="20"/>
      <c r="G457" s="20"/>
      <c r="H457" s="20"/>
      <c r="I457" s="20"/>
      <c r="J457" s="20"/>
      <c r="K457" s="20"/>
      <c r="L457" s="20"/>
      <c r="M457" s="20"/>
      <c r="N457" s="20"/>
      <c r="O457" s="20"/>
      <c r="P457" s="20"/>
      <c r="Q457" s="20"/>
      <c r="R457" s="20"/>
      <c r="S457" s="20"/>
      <c r="T457" s="20"/>
      <c r="U457" s="20"/>
      <c r="V457" s="20"/>
      <c r="W457" s="20"/>
      <c r="X457" s="20"/>
      <c r="Y457" s="20"/>
      <c r="Z457" s="20"/>
    </row>
    <row r="458">
      <c r="A458" s="25">
        <v>1.0</v>
      </c>
      <c r="B458" s="25">
        <v>24021.0</v>
      </c>
      <c r="C458" s="20" t="s">
        <v>26182</v>
      </c>
      <c r="D458" s="20" t="s">
        <v>26103</v>
      </c>
      <c r="E458" s="20" t="s">
        <v>26182</v>
      </c>
      <c r="F458" s="20"/>
      <c r="G458" s="20"/>
      <c r="H458" s="20"/>
      <c r="I458" s="20"/>
      <c r="J458" s="20"/>
      <c r="K458" s="20"/>
      <c r="L458" s="20"/>
      <c r="M458" s="20"/>
      <c r="N458" s="20"/>
      <c r="O458" s="20"/>
      <c r="P458" s="20"/>
      <c r="Q458" s="20"/>
      <c r="R458" s="20"/>
      <c r="S458" s="20"/>
      <c r="T458" s="20"/>
      <c r="U458" s="20"/>
      <c r="V458" s="20"/>
      <c r="W458" s="20"/>
      <c r="X458" s="20"/>
      <c r="Y458" s="20"/>
      <c r="Z458" s="20"/>
    </row>
    <row r="459">
      <c r="A459" s="25">
        <v>1.0</v>
      </c>
      <c r="B459" s="25">
        <v>24021.0</v>
      </c>
      <c r="C459" s="20" t="s">
        <v>26182</v>
      </c>
      <c r="D459" s="20" t="s">
        <v>26108</v>
      </c>
      <c r="E459" s="20" t="s">
        <v>26182</v>
      </c>
      <c r="F459" s="20"/>
      <c r="G459" s="20"/>
      <c r="H459" s="20"/>
      <c r="I459" s="20"/>
      <c r="J459" s="20"/>
      <c r="K459" s="20"/>
      <c r="L459" s="20"/>
      <c r="M459" s="20"/>
      <c r="N459" s="20"/>
      <c r="O459" s="20"/>
      <c r="P459" s="20"/>
      <c r="Q459" s="20"/>
      <c r="R459" s="20"/>
      <c r="S459" s="20"/>
      <c r="T459" s="20"/>
      <c r="U459" s="20"/>
      <c r="V459" s="20"/>
      <c r="W459" s="20"/>
      <c r="X459" s="20"/>
      <c r="Y459" s="20"/>
      <c r="Z459" s="20"/>
    </row>
    <row r="460">
      <c r="A460" s="25">
        <v>1.0</v>
      </c>
      <c r="B460" s="25">
        <v>24021.0</v>
      </c>
      <c r="C460" s="20" t="s">
        <v>26182</v>
      </c>
      <c r="D460" s="20" t="s">
        <v>26116</v>
      </c>
      <c r="E460" s="20" t="s">
        <v>26182</v>
      </c>
      <c r="F460" s="20"/>
      <c r="G460" s="20"/>
      <c r="H460" s="20"/>
      <c r="I460" s="20"/>
      <c r="J460" s="20"/>
      <c r="K460" s="20"/>
      <c r="L460" s="20"/>
      <c r="M460" s="20"/>
      <c r="N460" s="20"/>
      <c r="O460" s="20"/>
      <c r="P460" s="20"/>
      <c r="Q460" s="20"/>
      <c r="R460" s="20"/>
      <c r="S460" s="20"/>
      <c r="T460" s="20"/>
      <c r="U460" s="20"/>
      <c r="V460" s="20"/>
      <c r="W460" s="20"/>
      <c r="X460" s="20"/>
      <c r="Y460" s="20"/>
      <c r="Z460" s="20"/>
    </row>
    <row r="461">
      <c r="A461" s="25">
        <v>1.0</v>
      </c>
      <c r="B461" s="25">
        <v>24031.0</v>
      </c>
      <c r="C461" s="20" t="s">
        <v>26232</v>
      </c>
      <c r="D461" s="20" t="s">
        <v>26088</v>
      </c>
      <c r="E461" s="20" t="s">
        <v>26232</v>
      </c>
      <c r="F461" s="20"/>
      <c r="G461" s="20"/>
      <c r="H461" s="20"/>
      <c r="I461" s="20"/>
      <c r="J461" s="20"/>
      <c r="K461" s="20"/>
      <c r="L461" s="20"/>
      <c r="M461" s="20"/>
      <c r="N461" s="20"/>
      <c r="O461" s="20"/>
      <c r="P461" s="20"/>
      <c r="Q461" s="20"/>
      <c r="R461" s="20"/>
      <c r="S461" s="20"/>
      <c r="T461" s="20"/>
      <c r="U461" s="20"/>
      <c r="V461" s="20"/>
      <c r="W461" s="20"/>
      <c r="X461" s="20"/>
      <c r="Y461" s="20"/>
      <c r="Z461" s="20"/>
    </row>
    <row r="462">
      <c r="A462" s="25">
        <v>1.0</v>
      </c>
      <c r="B462" s="25">
        <v>24031.0</v>
      </c>
      <c r="C462" s="20" t="s">
        <v>26232</v>
      </c>
      <c r="D462" s="20" t="s">
        <v>26160</v>
      </c>
      <c r="E462" s="20" t="s">
        <v>26232</v>
      </c>
      <c r="F462" s="20"/>
      <c r="G462" s="20"/>
      <c r="H462" s="20"/>
      <c r="I462" s="20"/>
      <c r="J462" s="20"/>
      <c r="K462" s="20"/>
      <c r="L462" s="20"/>
      <c r="M462" s="20"/>
      <c r="N462" s="20"/>
      <c r="O462" s="20"/>
      <c r="P462" s="20"/>
      <c r="Q462" s="20"/>
      <c r="R462" s="20"/>
      <c r="S462" s="20"/>
      <c r="T462" s="20"/>
      <c r="U462" s="20"/>
      <c r="V462" s="20"/>
      <c r="W462" s="20"/>
      <c r="X462" s="20"/>
      <c r="Y462" s="20"/>
      <c r="Z462" s="20"/>
    </row>
    <row r="463">
      <c r="A463" s="25">
        <v>1.0</v>
      </c>
      <c r="B463" s="25">
        <v>24031.0</v>
      </c>
      <c r="C463" s="20" t="s">
        <v>26232</v>
      </c>
      <c r="D463" s="20" t="s">
        <v>26103</v>
      </c>
      <c r="E463" s="20" t="s">
        <v>26232</v>
      </c>
      <c r="F463" s="20"/>
      <c r="G463" s="20"/>
      <c r="H463" s="20"/>
      <c r="I463" s="20"/>
      <c r="J463" s="20"/>
      <c r="K463" s="20"/>
      <c r="L463" s="20"/>
      <c r="M463" s="20"/>
      <c r="N463" s="20"/>
      <c r="O463" s="20"/>
      <c r="P463" s="20"/>
      <c r="Q463" s="20"/>
      <c r="R463" s="20"/>
      <c r="S463" s="20"/>
      <c r="T463" s="20"/>
      <c r="U463" s="20"/>
      <c r="V463" s="20"/>
      <c r="W463" s="20"/>
      <c r="X463" s="20"/>
      <c r="Y463" s="20"/>
      <c r="Z463" s="20"/>
    </row>
    <row r="464">
      <c r="A464" s="25">
        <v>1.0</v>
      </c>
      <c r="B464" s="25">
        <v>24031.0</v>
      </c>
      <c r="C464" s="20" t="s">
        <v>26232</v>
      </c>
      <c r="D464" s="20" t="s">
        <v>26108</v>
      </c>
      <c r="E464" s="20" t="s">
        <v>26232</v>
      </c>
      <c r="F464" s="20"/>
      <c r="G464" s="20"/>
      <c r="H464" s="20"/>
      <c r="I464" s="20"/>
      <c r="J464" s="20"/>
      <c r="K464" s="20"/>
      <c r="L464" s="20"/>
      <c r="M464" s="20"/>
      <c r="N464" s="20"/>
      <c r="O464" s="20"/>
      <c r="P464" s="20"/>
      <c r="Q464" s="20"/>
      <c r="R464" s="20"/>
      <c r="S464" s="20"/>
      <c r="T464" s="20"/>
      <c r="U464" s="20"/>
      <c r="V464" s="20"/>
      <c r="W464" s="20"/>
      <c r="X464" s="20"/>
      <c r="Y464" s="20"/>
      <c r="Z464" s="20"/>
    </row>
    <row r="465">
      <c r="A465" s="25">
        <v>1.0</v>
      </c>
      <c r="B465" s="25">
        <v>24031.0</v>
      </c>
      <c r="C465" s="20" t="s">
        <v>26232</v>
      </c>
      <c r="D465" s="20" t="s">
        <v>26116</v>
      </c>
      <c r="E465" s="20" t="s">
        <v>26232</v>
      </c>
      <c r="F465" s="20"/>
      <c r="G465" s="20"/>
      <c r="H465" s="20"/>
      <c r="I465" s="20"/>
      <c r="J465" s="20"/>
      <c r="K465" s="20"/>
      <c r="L465" s="20"/>
      <c r="M465" s="20"/>
      <c r="N465" s="20"/>
      <c r="O465" s="20"/>
      <c r="P465" s="20"/>
      <c r="Q465" s="20"/>
      <c r="R465" s="20"/>
      <c r="S465" s="20"/>
      <c r="T465" s="20"/>
      <c r="U465" s="20"/>
      <c r="V465" s="20"/>
      <c r="W465" s="20"/>
      <c r="X465" s="20"/>
      <c r="Y465" s="20"/>
      <c r="Z465" s="20"/>
    </row>
    <row r="466">
      <c r="A466" s="25">
        <v>1.0</v>
      </c>
      <c r="B466" s="25">
        <v>24041.0</v>
      </c>
      <c r="C466" s="20" t="s">
        <v>26275</v>
      </c>
      <c r="D466" s="20" t="s">
        <v>26088</v>
      </c>
      <c r="E466" s="20" t="s">
        <v>26275</v>
      </c>
      <c r="F466" s="20"/>
      <c r="G466" s="20"/>
      <c r="H466" s="20"/>
      <c r="I466" s="20"/>
      <c r="J466" s="20"/>
      <c r="K466" s="20"/>
      <c r="L466" s="20"/>
      <c r="M466" s="20"/>
      <c r="N466" s="20"/>
      <c r="O466" s="20"/>
      <c r="P466" s="20"/>
      <c r="Q466" s="20"/>
      <c r="R466" s="20"/>
      <c r="S466" s="20"/>
      <c r="T466" s="20"/>
      <c r="U466" s="20"/>
      <c r="V466" s="20"/>
      <c r="W466" s="20"/>
      <c r="X466" s="20"/>
      <c r="Y466" s="20"/>
      <c r="Z466" s="20"/>
    </row>
    <row r="467">
      <c r="A467" s="25">
        <v>1.0</v>
      </c>
      <c r="B467" s="25">
        <v>24041.0</v>
      </c>
      <c r="C467" s="20" t="s">
        <v>26275</v>
      </c>
      <c r="D467" s="20" t="s">
        <v>26288</v>
      </c>
      <c r="E467" s="20" t="s">
        <v>26275</v>
      </c>
      <c r="F467" s="20"/>
      <c r="G467" s="20"/>
      <c r="H467" s="20"/>
      <c r="I467" s="20"/>
      <c r="J467" s="20"/>
      <c r="K467" s="20"/>
      <c r="L467" s="20"/>
      <c r="M467" s="20"/>
      <c r="N467" s="20"/>
      <c r="O467" s="20"/>
      <c r="P467" s="20"/>
      <c r="Q467" s="20"/>
      <c r="R467" s="20"/>
      <c r="S467" s="20"/>
      <c r="T467" s="20"/>
      <c r="U467" s="20"/>
      <c r="V467" s="20"/>
      <c r="W467" s="20"/>
      <c r="X467" s="20"/>
      <c r="Y467" s="20"/>
      <c r="Z467" s="20"/>
    </row>
    <row r="468">
      <c r="A468" s="25">
        <v>1.0</v>
      </c>
      <c r="B468" s="25">
        <v>24041.0</v>
      </c>
      <c r="C468" s="20" t="s">
        <v>26275</v>
      </c>
      <c r="D468" s="20" t="s">
        <v>26103</v>
      </c>
      <c r="E468" s="20" t="s">
        <v>26275</v>
      </c>
      <c r="F468" s="20"/>
      <c r="G468" s="20"/>
      <c r="H468" s="20"/>
      <c r="I468" s="20"/>
      <c r="J468" s="20"/>
      <c r="K468" s="20"/>
      <c r="L468" s="20"/>
      <c r="M468" s="20"/>
      <c r="N468" s="20"/>
      <c r="O468" s="20"/>
      <c r="P468" s="20"/>
      <c r="Q468" s="20"/>
      <c r="R468" s="20"/>
      <c r="S468" s="20"/>
      <c r="T468" s="20"/>
      <c r="U468" s="20"/>
      <c r="V468" s="20"/>
      <c r="W468" s="20"/>
      <c r="X468" s="20"/>
      <c r="Y468" s="20"/>
      <c r="Z468" s="20"/>
    </row>
    <row r="469">
      <c r="A469" s="25">
        <v>1.0</v>
      </c>
      <c r="B469" s="25">
        <v>24041.0</v>
      </c>
      <c r="C469" s="20" t="s">
        <v>26275</v>
      </c>
      <c r="D469" s="20" t="s">
        <v>26108</v>
      </c>
      <c r="E469" s="20" t="s">
        <v>26275</v>
      </c>
      <c r="F469" s="20"/>
      <c r="G469" s="20"/>
      <c r="H469" s="20"/>
      <c r="I469" s="20"/>
      <c r="J469" s="20"/>
      <c r="K469" s="20"/>
      <c r="L469" s="20"/>
      <c r="M469" s="20"/>
      <c r="N469" s="20"/>
      <c r="O469" s="20"/>
      <c r="P469" s="20"/>
      <c r="Q469" s="20"/>
      <c r="R469" s="20"/>
      <c r="S469" s="20"/>
      <c r="T469" s="20"/>
      <c r="U469" s="20"/>
      <c r="V469" s="20"/>
      <c r="W469" s="20"/>
      <c r="X469" s="20"/>
      <c r="Y469" s="20"/>
      <c r="Z469" s="20"/>
    </row>
    <row r="470">
      <c r="A470" s="25">
        <v>1.0</v>
      </c>
      <c r="B470" s="25">
        <v>24041.0</v>
      </c>
      <c r="C470" s="20" t="s">
        <v>26275</v>
      </c>
      <c r="D470" s="20" t="s">
        <v>26116</v>
      </c>
      <c r="E470" s="20" t="s">
        <v>26275</v>
      </c>
      <c r="F470" s="20"/>
      <c r="G470" s="20"/>
      <c r="H470" s="20"/>
      <c r="I470" s="20"/>
      <c r="J470" s="20"/>
      <c r="K470" s="20"/>
      <c r="L470" s="20"/>
      <c r="M470" s="20"/>
      <c r="N470" s="20"/>
      <c r="O470" s="20"/>
      <c r="P470" s="20"/>
      <c r="Q470" s="20"/>
      <c r="R470" s="20"/>
      <c r="S470" s="20"/>
      <c r="T470" s="20"/>
      <c r="U470" s="20"/>
      <c r="V470" s="20"/>
      <c r="W470" s="20"/>
      <c r="X470" s="20"/>
      <c r="Y470" s="20"/>
      <c r="Z470" s="20"/>
    </row>
    <row r="471">
      <c r="A471" s="25">
        <v>1.0</v>
      </c>
      <c r="B471" s="25">
        <v>24051.0</v>
      </c>
      <c r="C471" s="20" t="s">
        <v>26324</v>
      </c>
      <c r="D471" s="20" t="s">
        <v>26088</v>
      </c>
      <c r="E471" s="20" t="s">
        <v>26324</v>
      </c>
      <c r="F471" s="20"/>
      <c r="G471" s="20"/>
      <c r="H471" s="20"/>
      <c r="I471" s="20"/>
      <c r="J471" s="20"/>
      <c r="K471" s="20"/>
      <c r="L471" s="20"/>
      <c r="M471" s="20"/>
      <c r="N471" s="20"/>
      <c r="O471" s="20"/>
      <c r="P471" s="20"/>
      <c r="Q471" s="20"/>
      <c r="R471" s="20"/>
      <c r="S471" s="20"/>
      <c r="T471" s="20"/>
      <c r="U471" s="20"/>
      <c r="V471" s="20"/>
      <c r="W471" s="20"/>
      <c r="X471" s="20"/>
      <c r="Y471" s="20"/>
      <c r="Z471" s="20"/>
    </row>
    <row r="472">
      <c r="A472" s="25">
        <v>1.0</v>
      </c>
      <c r="B472" s="25">
        <v>24051.0</v>
      </c>
      <c r="C472" s="20" t="s">
        <v>26324</v>
      </c>
      <c r="D472" s="20" t="s">
        <v>26327</v>
      </c>
      <c r="E472" s="20" t="s">
        <v>26324</v>
      </c>
      <c r="F472" s="20"/>
      <c r="G472" s="20"/>
      <c r="H472" s="20"/>
      <c r="I472" s="20"/>
      <c r="J472" s="20"/>
      <c r="K472" s="20"/>
      <c r="L472" s="20"/>
      <c r="M472" s="20"/>
      <c r="N472" s="20"/>
      <c r="O472" s="20"/>
      <c r="P472" s="20"/>
      <c r="Q472" s="20"/>
      <c r="R472" s="20"/>
      <c r="S472" s="20"/>
      <c r="T472" s="20"/>
      <c r="U472" s="20"/>
      <c r="V472" s="20"/>
      <c r="W472" s="20"/>
      <c r="X472" s="20"/>
      <c r="Y472" s="20"/>
      <c r="Z472" s="20"/>
    </row>
    <row r="473">
      <c r="A473" s="25">
        <v>1.0</v>
      </c>
      <c r="B473" s="25">
        <v>24051.0</v>
      </c>
      <c r="C473" s="20" t="s">
        <v>26324</v>
      </c>
      <c r="D473" s="20" t="s">
        <v>26103</v>
      </c>
      <c r="E473" s="20" t="s">
        <v>26324</v>
      </c>
      <c r="F473" s="20"/>
      <c r="G473" s="20"/>
      <c r="H473" s="20"/>
      <c r="I473" s="20"/>
      <c r="J473" s="20"/>
      <c r="K473" s="20"/>
      <c r="L473" s="20"/>
      <c r="M473" s="20"/>
      <c r="N473" s="20"/>
      <c r="O473" s="20"/>
      <c r="P473" s="20"/>
      <c r="Q473" s="20"/>
      <c r="R473" s="20"/>
      <c r="S473" s="20"/>
      <c r="T473" s="20"/>
      <c r="U473" s="20"/>
      <c r="V473" s="20"/>
      <c r="W473" s="20"/>
      <c r="X473" s="20"/>
      <c r="Y473" s="20"/>
      <c r="Z473" s="20"/>
    </row>
    <row r="474">
      <c r="A474" s="25">
        <v>1.0</v>
      </c>
      <c r="B474" s="25">
        <v>24051.0</v>
      </c>
      <c r="C474" s="20" t="s">
        <v>26324</v>
      </c>
      <c r="D474" s="20" t="s">
        <v>26108</v>
      </c>
      <c r="E474" s="20" t="s">
        <v>26324</v>
      </c>
      <c r="F474" s="20"/>
      <c r="G474" s="20"/>
      <c r="H474" s="20"/>
      <c r="I474" s="20"/>
      <c r="J474" s="20"/>
      <c r="K474" s="20"/>
      <c r="L474" s="20"/>
      <c r="M474" s="20"/>
      <c r="N474" s="20"/>
      <c r="O474" s="20"/>
      <c r="P474" s="20"/>
      <c r="Q474" s="20"/>
      <c r="R474" s="20"/>
      <c r="S474" s="20"/>
      <c r="T474" s="20"/>
      <c r="U474" s="20"/>
      <c r="V474" s="20"/>
      <c r="W474" s="20"/>
      <c r="X474" s="20"/>
      <c r="Y474" s="20"/>
      <c r="Z474" s="20"/>
    </row>
    <row r="475">
      <c r="A475" s="25">
        <v>1.0</v>
      </c>
      <c r="B475" s="25">
        <v>24051.0</v>
      </c>
      <c r="C475" s="20" t="s">
        <v>26324</v>
      </c>
      <c r="D475" s="20" t="s">
        <v>26116</v>
      </c>
      <c r="E475" s="20" t="s">
        <v>26324</v>
      </c>
      <c r="F475" s="20"/>
      <c r="G475" s="20"/>
      <c r="H475" s="20"/>
      <c r="I475" s="20"/>
      <c r="J475" s="20"/>
      <c r="K475" s="20"/>
      <c r="L475" s="20"/>
      <c r="M475" s="20"/>
      <c r="N475" s="20"/>
      <c r="O475" s="20"/>
      <c r="P475" s="20"/>
      <c r="Q475" s="20"/>
      <c r="R475" s="20"/>
      <c r="S475" s="20"/>
      <c r="T475" s="20"/>
      <c r="U475" s="20"/>
      <c r="V475" s="20"/>
      <c r="W475" s="20"/>
      <c r="X475" s="20"/>
      <c r="Y475" s="20"/>
      <c r="Z475" s="20"/>
    </row>
    <row r="476">
      <c r="A476" s="25">
        <v>1.0</v>
      </c>
      <c r="B476" s="25">
        <v>24061.0</v>
      </c>
      <c r="C476" s="20" t="s">
        <v>26353</v>
      </c>
      <c r="D476" s="20" t="s">
        <v>26354</v>
      </c>
      <c r="E476" s="20" t="s">
        <v>26353</v>
      </c>
      <c r="F476" s="20"/>
      <c r="G476" s="20"/>
      <c r="H476" s="20"/>
      <c r="I476" s="20"/>
      <c r="J476" s="20"/>
      <c r="K476" s="20"/>
      <c r="L476" s="20"/>
      <c r="M476" s="20"/>
      <c r="N476" s="20"/>
      <c r="O476" s="20"/>
      <c r="P476" s="20"/>
      <c r="Q476" s="20"/>
      <c r="R476" s="20"/>
      <c r="S476" s="20"/>
      <c r="T476" s="20"/>
      <c r="U476" s="20"/>
      <c r="V476" s="20"/>
      <c r="W476" s="20"/>
      <c r="X476" s="20"/>
      <c r="Y476" s="20"/>
      <c r="Z476" s="20"/>
    </row>
    <row r="477">
      <c r="A477" s="25">
        <v>1.0</v>
      </c>
      <c r="B477" s="25">
        <v>24061.0</v>
      </c>
      <c r="C477" s="20" t="s">
        <v>26353</v>
      </c>
      <c r="D477" s="20" t="s">
        <v>26108</v>
      </c>
      <c r="E477" s="20" t="s">
        <v>26353</v>
      </c>
      <c r="F477" s="20"/>
      <c r="G477" s="20"/>
      <c r="H477" s="20"/>
      <c r="I477" s="20"/>
      <c r="J477" s="20"/>
      <c r="K477" s="20"/>
      <c r="L477" s="20"/>
      <c r="M477" s="20"/>
      <c r="N477" s="20"/>
      <c r="O477" s="20"/>
      <c r="P477" s="20"/>
      <c r="Q477" s="20"/>
      <c r="R477" s="20"/>
      <c r="S477" s="20"/>
      <c r="T477" s="20"/>
      <c r="U477" s="20"/>
      <c r="V477" s="20"/>
      <c r="W477" s="20"/>
      <c r="X477" s="20"/>
      <c r="Y477" s="20"/>
      <c r="Z477" s="20"/>
    </row>
    <row r="478">
      <c r="A478" s="25">
        <v>1.0</v>
      </c>
      <c r="B478" s="25">
        <v>24071.0</v>
      </c>
      <c r="C478" s="20" t="s">
        <v>26366</v>
      </c>
      <c r="D478" s="20" t="s">
        <v>26367</v>
      </c>
      <c r="E478" s="20" t="s">
        <v>26366</v>
      </c>
      <c r="F478" s="20"/>
      <c r="G478" s="20"/>
      <c r="H478" s="20"/>
      <c r="I478" s="20"/>
      <c r="J478" s="20"/>
      <c r="K478" s="20"/>
      <c r="L478" s="20"/>
      <c r="M478" s="20"/>
      <c r="N478" s="20"/>
      <c r="O478" s="20"/>
      <c r="P478" s="20"/>
      <c r="Q478" s="20"/>
      <c r="R478" s="20"/>
      <c r="S478" s="20"/>
      <c r="T478" s="20"/>
      <c r="U478" s="20"/>
      <c r="V478" s="20"/>
      <c r="W478" s="20"/>
      <c r="X478" s="20"/>
      <c r="Y478" s="20"/>
      <c r="Z478" s="20"/>
    </row>
    <row r="479">
      <c r="A479" s="25">
        <v>1.0</v>
      </c>
      <c r="B479" s="25">
        <v>24071.0</v>
      </c>
      <c r="C479" s="20" t="s">
        <v>26366</v>
      </c>
      <c r="D479" s="20" t="s">
        <v>26108</v>
      </c>
      <c r="E479" s="20" t="s">
        <v>26366</v>
      </c>
      <c r="F479" s="20"/>
      <c r="G479" s="20"/>
      <c r="H479" s="20"/>
      <c r="I479" s="20"/>
      <c r="J479" s="20"/>
      <c r="K479" s="20"/>
      <c r="L479" s="20"/>
      <c r="M479" s="20"/>
      <c r="N479" s="20"/>
      <c r="O479" s="20"/>
      <c r="P479" s="20"/>
      <c r="Q479" s="20"/>
      <c r="R479" s="20"/>
      <c r="S479" s="20"/>
      <c r="T479" s="20"/>
      <c r="U479" s="20"/>
      <c r="V479" s="20"/>
      <c r="W479" s="20"/>
      <c r="X479" s="20"/>
      <c r="Y479" s="20"/>
      <c r="Z479" s="20"/>
    </row>
    <row r="480">
      <c r="A480" s="25">
        <v>1.0</v>
      </c>
      <c r="B480" s="25">
        <v>24081.0</v>
      </c>
      <c r="C480" s="20" t="s">
        <v>26381</v>
      </c>
      <c r="D480" s="20" t="s">
        <v>26193</v>
      </c>
      <c r="E480" s="20" t="s">
        <v>26381</v>
      </c>
      <c r="F480" s="20"/>
      <c r="G480" s="20"/>
      <c r="H480" s="20"/>
      <c r="I480" s="20"/>
      <c r="J480" s="20"/>
      <c r="K480" s="20"/>
      <c r="L480" s="20"/>
      <c r="M480" s="20"/>
      <c r="N480" s="20"/>
      <c r="O480" s="20"/>
      <c r="P480" s="20"/>
      <c r="Q480" s="20"/>
      <c r="R480" s="20"/>
      <c r="S480" s="20"/>
      <c r="T480" s="20"/>
      <c r="U480" s="20"/>
      <c r="V480" s="20"/>
      <c r="W480" s="20"/>
      <c r="X480" s="20"/>
      <c r="Y480" s="20"/>
      <c r="Z480" s="20"/>
    </row>
    <row r="481">
      <c r="A481" s="25">
        <v>1.0</v>
      </c>
      <c r="B481" s="25">
        <v>24081.0</v>
      </c>
      <c r="C481" s="20" t="s">
        <v>26381</v>
      </c>
      <c r="D481" s="20" t="s">
        <v>26116</v>
      </c>
      <c r="E481" s="20" t="s">
        <v>26381</v>
      </c>
      <c r="F481" s="20"/>
      <c r="G481" s="20"/>
      <c r="H481" s="20"/>
      <c r="I481" s="20"/>
      <c r="J481" s="20"/>
      <c r="K481" s="20"/>
      <c r="L481" s="20"/>
      <c r="M481" s="20"/>
      <c r="N481" s="20"/>
      <c r="O481" s="20"/>
      <c r="P481" s="20"/>
      <c r="Q481" s="20"/>
      <c r="R481" s="20"/>
      <c r="S481" s="20"/>
      <c r="T481" s="20"/>
      <c r="U481" s="20"/>
      <c r="V481" s="20"/>
      <c r="W481" s="20"/>
      <c r="X481" s="20"/>
      <c r="Y481" s="20"/>
      <c r="Z481" s="20"/>
    </row>
    <row r="482">
      <c r="A482" s="25">
        <v>1.0</v>
      </c>
      <c r="B482" s="25">
        <v>24091.0</v>
      </c>
      <c r="C482" s="20" t="s">
        <v>26399</v>
      </c>
      <c r="D482" s="20" t="s">
        <v>26160</v>
      </c>
      <c r="E482" s="20" t="s">
        <v>26399</v>
      </c>
      <c r="F482" s="20"/>
      <c r="G482" s="20"/>
      <c r="H482" s="20"/>
      <c r="I482" s="20"/>
      <c r="J482" s="20"/>
      <c r="K482" s="20"/>
      <c r="L482" s="20"/>
      <c r="M482" s="20"/>
      <c r="N482" s="20"/>
      <c r="O482" s="20"/>
      <c r="P482" s="20"/>
      <c r="Q482" s="20"/>
      <c r="R482" s="20"/>
      <c r="S482" s="20"/>
      <c r="T482" s="20"/>
      <c r="U482" s="20"/>
      <c r="V482" s="20"/>
      <c r="W482" s="20"/>
      <c r="X482" s="20"/>
      <c r="Y482" s="20"/>
      <c r="Z482" s="20"/>
    </row>
    <row r="483">
      <c r="A483" s="25">
        <v>1.0</v>
      </c>
      <c r="B483" s="25">
        <v>24091.0</v>
      </c>
      <c r="C483" s="20" t="s">
        <v>26399</v>
      </c>
      <c r="D483" s="20" t="s">
        <v>26116</v>
      </c>
      <c r="E483" s="20" t="s">
        <v>26399</v>
      </c>
      <c r="F483" s="20"/>
      <c r="G483" s="20"/>
      <c r="H483" s="20"/>
      <c r="I483" s="20"/>
      <c r="J483" s="20"/>
      <c r="K483" s="20"/>
      <c r="L483" s="20"/>
      <c r="M483" s="20"/>
      <c r="N483" s="20"/>
      <c r="O483" s="20"/>
      <c r="P483" s="20"/>
      <c r="Q483" s="20"/>
      <c r="R483" s="20"/>
      <c r="S483" s="20"/>
      <c r="T483" s="20"/>
      <c r="U483" s="20"/>
      <c r="V483" s="20"/>
      <c r="W483" s="20"/>
      <c r="X483" s="20"/>
      <c r="Y483" s="20"/>
      <c r="Z483" s="20"/>
    </row>
    <row r="484">
      <c r="A484" s="25">
        <v>1.0</v>
      </c>
      <c r="B484" s="25">
        <v>24101.0</v>
      </c>
      <c r="C484" s="20" t="s">
        <v>26417</v>
      </c>
      <c r="D484" s="20" t="s">
        <v>26419</v>
      </c>
      <c r="E484" s="20" t="s">
        <v>26417</v>
      </c>
      <c r="F484" s="20"/>
      <c r="G484" s="20"/>
      <c r="H484" s="20"/>
      <c r="I484" s="20"/>
      <c r="J484" s="20"/>
      <c r="K484" s="20"/>
      <c r="L484" s="20"/>
      <c r="M484" s="20"/>
      <c r="N484" s="20"/>
      <c r="O484" s="20"/>
      <c r="P484" s="20"/>
      <c r="Q484" s="20"/>
      <c r="R484" s="20"/>
      <c r="S484" s="20"/>
      <c r="T484" s="20"/>
      <c r="U484" s="20"/>
      <c r="V484" s="20"/>
      <c r="W484" s="20"/>
      <c r="X484" s="20"/>
      <c r="Y484" s="20"/>
      <c r="Z484" s="20"/>
    </row>
    <row r="485">
      <c r="A485" s="25">
        <v>1.0</v>
      </c>
      <c r="B485" s="25">
        <v>24101.0</v>
      </c>
      <c r="C485" s="20" t="s">
        <v>26417</v>
      </c>
      <c r="D485" s="20" t="s">
        <v>26116</v>
      </c>
      <c r="E485" s="20" t="s">
        <v>26417</v>
      </c>
      <c r="F485" s="20"/>
      <c r="G485" s="20"/>
      <c r="H485" s="20"/>
      <c r="I485" s="20"/>
      <c r="J485" s="20"/>
      <c r="K485" s="20"/>
      <c r="L485" s="20"/>
      <c r="M485" s="20"/>
      <c r="N485" s="20"/>
      <c r="O485" s="20"/>
      <c r="P485" s="20"/>
      <c r="Q485" s="20"/>
      <c r="R485" s="20"/>
      <c r="S485" s="20"/>
      <c r="T485" s="20"/>
      <c r="U485" s="20"/>
      <c r="V485" s="20"/>
      <c r="W485" s="20"/>
      <c r="X485" s="20"/>
      <c r="Y485" s="20"/>
      <c r="Z485" s="20"/>
    </row>
    <row r="486">
      <c r="A486" s="25">
        <v>1.0</v>
      </c>
      <c r="B486" s="25">
        <v>24111.0</v>
      </c>
      <c r="C486" s="20" t="s">
        <v>26439</v>
      </c>
      <c r="D486" s="20" t="s">
        <v>26441</v>
      </c>
      <c r="E486" s="20" t="s">
        <v>26439</v>
      </c>
      <c r="F486" s="20"/>
      <c r="G486" s="20"/>
      <c r="H486" s="20"/>
      <c r="I486" s="20"/>
      <c r="J486" s="20"/>
      <c r="K486" s="20"/>
      <c r="L486" s="20"/>
      <c r="M486" s="20"/>
      <c r="N486" s="20"/>
      <c r="O486" s="20"/>
      <c r="P486" s="20"/>
      <c r="Q486" s="20"/>
      <c r="R486" s="20"/>
      <c r="S486" s="20"/>
      <c r="T486" s="20"/>
      <c r="U486" s="20"/>
      <c r="V486" s="20"/>
      <c r="W486" s="20"/>
      <c r="X486" s="20"/>
      <c r="Y486" s="20"/>
      <c r="Z486" s="20"/>
    </row>
    <row r="487">
      <c r="A487" s="25">
        <v>1.0</v>
      </c>
      <c r="B487" s="25">
        <v>24111.0</v>
      </c>
      <c r="C487" s="20" t="s">
        <v>26439</v>
      </c>
      <c r="D487" s="20" t="s">
        <v>26450</v>
      </c>
      <c r="E487" s="20" t="s">
        <v>26439</v>
      </c>
      <c r="F487" s="20"/>
      <c r="G487" s="20"/>
      <c r="H487" s="20"/>
      <c r="I487" s="20"/>
      <c r="J487" s="20"/>
      <c r="K487" s="20"/>
      <c r="L487" s="20"/>
      <c r="M487" s="20"/>
      <c r="N487" s="20"/>
      <c r="O487" s="20"/>
      <c r="P487" s="20"/>
      <c r="Q487" s="20"/>
      <c r="R487" s="20"/>
      <c r="S487" s="20"/>
      <c r="T487" s="20"/>
      <c r="U487" s="20"/>
      <c r="V487" s="20"/>
      <c r="W487" s="20"/>
      <c r="X487" s="20"/>
      <c r="Y487" s="20"/>
      <c r="Z487" s="20"/>
    </row>
    <row r="488">
      <c r="A488" s="25">
        <v>1.0</v>
      </c>
      <c r="B488" s="25">
        <v>24112.0</v>
      </c>
      <c r="C488" s="20" t="s">
        <v>26457</v>
      </c>
      <c r="D488" s="20" t="s">
        <v>26459</v>
      </c>
      <c r="E488" s="20" t="s">
        <v>26457</v>
      </c>
      <c r="F488" s="20"/>
      <c r="G488" s="20"/>
      <c r="H488" s="20"/>
      <c r="I488" s="20"/>
      <c r="J488" s="20"/>
      <c r="K488" s="20"/>
      <c r="L488" s="20"/>
      <c r="M488" s="20"/>
      <c r="N488" s="20"/>
      <c r="O488" s="20"/>
      <c r="P488" s="20"/>
      <c r="Q488" s="20"/>
      <c r="R488" s="20"/>
      <c r="S488" s="20"/>
      <c r="T488" s="20"/>
      <c r="U488" s="20"/>
      <c r="V488" s="20"/>
      <c r="W488" s="20"/>
      <c r="X488" s="20"/>
      <c r="Y488" s="20"/>
      <c r="Z488" s="20"/>
    </row>
    <row r="489">
      <c r="A489" s="25">
        <v>1.0</v>
      </c>
      <c r="B489" s="25">
        <v>24112.0</v>
      </c>
      <c r="C489" s="20" t="s">
        <v>26457</v>
      </c>
      <c r="D489" s="20" t="s">
        <v>26441</v>
      </c>
      <c r="E489" s="20" t="s">
        <v>26457</v>
      </c>
      <c r="F489" s="20"/>
      <c r="G489" s="20"/>
      <c r="H489" s="20"/>
      <c r="I489" s="20"/>
      <c r="J489" s="20"/>
      <c r="K489" s="20"/>
      <c r="L489" s="20"/>
      <c r="M489" s="20"/>
      <c r="N489" s="20"/>
      <c r="O489" s="20"/>
      <c r="P489" s="20"/>
      <c r="Q489" s="20"/>
      <c r="R489" s="20"/>
      <c r="S489" s="20"/>
      <c r="T489" s="20"/>
      <c r="U489" s="20"/>
      <c r="V489" s="20"/>
      <c r="W489" s="20"/>
      <c r="X489" s="20"/>
      <c r="Y489" s="20"/>
      <c r="Z489" s="20"/>
    </row>
    <row r="490">
      <c r="A490" s="25">
        <v>1.0</v>
      </c>
      <c r="B490" s="25">
        <v>24112.0</v>
      </c>
      <c r="C490" s="20" t="s">
        <v>26457</v>
      </c>
      <c r="D490" s="20" t="s">
        <v>26450</v>
      </c>
      <c r="E490" s="20" t="s">
        <v>26457</v>
      </c>
      <c r="F490" s="20"/>
      <c r="G490" s="20"/>
      <c r="H490" s="20"/>
      <c r="I490" s="20"/>
      <c r="J490" s="20"/>
      <c r="K490" s="20"/>
      <c r="L490" s="20"/>
      <c r="M490" s="20"/>
      <c r="N490" s="20"/>
      <c r="O490" s="20"/>
      <c r="P490" s="20"/>
      <c r="Q490" s="20"/>
      <c r="R490" s="20"/>
      <c r="S490" s="20"/>
      <c r="T490" s="20"/>
      <c r="U490" s="20"/>
      <c r="V490" s="20"/>
      <c r="W490" s="20"/>
      <c r="X490" s="20"/>
      <c r="Y490" s="20"/>
      <c r="Z490" s="20"/>
    </row>
    <row r="491">
      <c r="A491" s="25">
        <v>1.0</v>
      </c>
      <c r="B491" s="25">
        <v>24121.0</v>
      </c>
      <c r="C491" s="20" t="s">
        <v>26487</v>
      </c>
      <c r="D491" s="20" t="s">
        <v>26490</v>
      </c>
      <c r="E491" s="20" t="s">
        <v>26487</v>
      </c>
      <c r="F491" s="20"/>
      <c r="G491" s="20"/>
      <c r="H491" s="20"/>
      <c r="I491" s="20"/>
      <c r="J491" s="20"/>
      <c r="K491" s="20"/>
      <c r="L491" s="20"/>
      <c r="M491" s="20"/>
      <c r="N491" s="20"/>
      <c r="O491" s="20"/>
      <c r="P491" s="20"/>
      <c r="Q491" s="20"/>
      <c r="R491" s="20"/>
      <c r="S491" s="20"/>
      <c r="T491" s="20"/>
      <c r="U491" s="20"/>
      <c r="V491" s="20"/>
      <c r="W491" s="20"/>
      <c r="X491" s="20"/>
      <c r="Y491" s="20"/>
      <c r="Z491" s="20"/>
    </row>
    <row r="492">
      <c r="A492" s="25">
        <v>1.0</v>
      </c>
      <c r="B492" s="25">
        <v>24121.0</v>
      </c>
      <c r="C492" s="20" t="s">
        <v>26487</v>
      </c>
      <c r="D492" s="20" t="s">
        <v>26450</v>
      </c>
      <c r="E492" s="20" t="s">
        <v>26487</v>
      </c>
      <c r="F492" s="20"/>
      <c r="G492" s="20"/>
      <c r="H492" s="20"/>
      <c r="I492" s="20"/>
      <c r="J492" s="20"/>
      <c r="K492" s="20"/>
      <c r="L492" s="20"/>
      <c r="M492" s="20"/>
      <c r="N492" s="20"/>
      <c r="O492" s="20"/>
      <c r="P492" s="20"/>
      <c r="Q492" s="20"/>
      <c r="R492" s="20"/>
      <c r="S492" s="20"/>
      <c r="T492" s="20"/>
      <c r="U492" s="20"/>
      <c r="V492" s="20"/>
      <c r="W492" s="20"/>
      <c r="X492" s="20"/>
      <c r="Y492" s="20"/>
      <c r="Z492" s="20"/>
    </row>
    <row r="493">
      <c r="A493" s="25">
        <v>1.0</v>
      </c>
      <c r="B493" s="25">
        <v>24141.0</v>
      </c>
      <c r="C493" s="20" t="s">
        <v>26505</v>
      </c>
      <c r="D493" s="20" t="s">
        <v>26507</v>
      </c>
      <c r="E493" s="20" t="s">
        <v>26505</v>
      </c>
      <c r="F493" s="20"/>
      <c r="G493" s="20"/>
      <c r="H493" s="20"/>
      <c r="I493" s="20"/>
      <c r="J493" s="20"/>
      <c r="K493" s="20"/>
      <c r="L493" s="20"/>
      <c r="M493" s="20"/>
      <c r="N493" s="20"/>
      <c r="O493" s="20"/>
      <c r="P493" s="20"/>
      <c r="Q493" s="20"/>
      <c r="R493" s="20"/>
      <c r="S493" s="20"/>
      <c r="T493" s="20"/>
      <c r="U493" s="20"/>
      <c r="V493" s="20"/>
      <c r="W493" s="20"/>
      <c r="X493" s="20"/>
      <c r="Y493" s="20"/>
      <c r="Z493" s="20"/>
    </row>
    <row r="494">
      <c r="A494" s="25">
        <v>1.0</v>
      </c>
      <c r="B494" s="25">
        <v>24141.0</v>
      </c>
      <c r="C494" s="20" t="s">
        <v>26505</v>
      </c>
      <c r="D494" s="20" t="s">
        <v>26518</v>
      </c>
      <c r="E494" s="20" t="s">
        <v>26505</v>
      </c>
      <c r="F494" s="20"/>
      <c r="G494" s="20"/>
      <c r="H494" s="20"/>
      <c r="I494" s="20"/>
      <c r="J494" s="20"/>
      <c r="K494" s="20"/>
      <c r="L494" s="20"/>
      <c r="M494" s="20"/>
      <c r="N494" s="20"/>
      <c r="O494" s="20"/>
      <c r="P494" s="20"/>
      <c r="Q494" s="20"/>
      <c r="R494" s="20"/>
      <c r="S494" s="20"/>
      <c r="T494" s="20"/>
      <c r="U494" s="20"/>
      <c r="V494" s="20"/>
      <c r="W494" s="20"/>
      <c r="X494" s="20"/>
      <c r="Y494" s="20"/>
      <c r="Z494" s="20"/>
    </row>
    <row r="495">
      <c r="A495" s="25">
        <v>1.0</v>
      </c>
      <c r="B495" s="25">
        <v>24141.0</v>
      </c>
      <c r="C495" s="20" t="s">
        <v>26505</v>
      </c>
      <c r="D495" s="20" t="s">
        <v>26527</v>
      </c>
      <c r="E495" s="20" t="s">
        <v>26505</v>
      </c>
      <c r="F495" s="20"/>
      <c r="G495" s="20"/>
      <c r="H495" s="20"/>
      <c r="I495" s="20"/>
      <c r="J495" s="20"/>
      <c r="K495" s="20"/>
      <c r="L495" s="20"/>
      <c r="M495" s="20"/>
      <c r="N495" s="20"/>
      <c r="O495" s="20"/>
      <c r="P495" s="20"/>
      <c r="Q495" s="20"/>
      <c r="R495" s="20"/>
      <c r="S495" s="20"/>
      <c r="T495" s="20"/>
      <c r="U495" s="20"/>
      <c r="V495" s="20"/>
      <c r="W495" s="20"/>
      <c r="X495" s="20"/>
      <c r="Y495" s="20"/>
      <c r="Z495" s="20"/>
    </row>
    <row r="496">
      <c r="A496" s="25">
        <v>1.0</v>
      </c>
      <c r="B496" s="25">
        <v>24141.0</v>
      </c>
      <c r="C496" s="20" t="s">
        <v>26505</v>
      </c>
      <c r="D496" s="20" t="s">
        <v>26539</v>
      </c>
      <c r="E496" s="20" t="s">
        <v>26505</v>
      </c>
      <c r="F496" s="20"/>
      <c r="G496" s="20"/>
      <c r="H496" s="20"/>
      <c r="I496" s="20"/>
      <c r="J496" s="20"/>
      <c r="K496" s="20"/>
      <c r="L496" s="20"/>
      <c r="M496" s="20"/>
      <c r="N496" s="20"/>
      <c r="O496" s="20"/>
      <c r="P496" s="20"/>
      <c r="Q496" s="20"/>
      <c r="R496" s="20"/>
      <c r="S496" s="20"/>
      <c r="T496" s="20"/>
      <c r="U496" s="20"/>
      <c r="V496" s="20"/>
      <c r="W496" s="20"/>
      <c r="X496" s="20"/>
      <c r="Y496" s="20"/>
      <c r="Z496" s="20"/>
    </row>
    <row r="497">
      <c r="A497" s="25">
        <v>1.0</v>
      </c>
      <c r="B497" s="25">
        <v>24151.0</v>
      </c>
      <c r="C497" s="20" t="s">
        <v>26548</v>
      </c>
      <c r="D497" s="20" t="s">
        <v>26549</v>
      </c>
      <c r="E497" s="20" t="s">
        <v>26548</v>
      </c>
      <c r="F497" s="20"/>
      <c r="G497" s="20"/>
      <c r="H497" s="20"/>
      <c r="I497" s="20"/>
      <c r="J497" s="20"/>
      <c r="K497" s="20"/>
      <c r="L497" s="20"/>
      <c r="M497" s="20"/>
      <c r="N497" s="20"/>
      <c r="O497" s="20"/>
      <c r="P497" s="20"/>
      <c r="Q497" s="20"/>
      <c r="R497" s="20"/>
      <c r="S497" s="20"/>
      <c r="T497" s="20"/>
      <c r="U497" s="20"/>
      <c r="V497" s="20"/>
      <c r="W497" s="20"/>
      <c r="X497" s="20"/>
      <c r="Y497" s="20"/>
      <c r="Z497" s="20"/>
    </row>
    <row r="498">
      <c r="A498" s="25">
        <v>1.0</v>
      </c>
      <c r="B498" s="25">
        <v>24151.0</v>
      </c>
      <c r="C498" s="20" t="s">
        <v>26548</v>
      </c>
      <c r="D498" s="20" t="s">
        <v>26518</v>
      </c>
      <c r="E498" s="20" t="s">
        <v>26548</v>
      </c>
      <c r="F498" s="20"/>
      <c r="G498" s="20"/>
      <c r="H498" s="20"/>
      <c r="I498" s="20"/>
      <c r="J498" s="20"/>
      <c r="K498" s="20"/>
      <c r="L498" s="20"/>
      <c r="M498" s="20"/>
      <c r="N498" s="20"/>
      <c r="O498" s="20"/>
      <c r="P498" s="20"/>
      <c r="Q498" s="20"/>
      <c r="R498" s="20"/>
      <c r="S498" s="20"/>
      <c r="T498" s="20"/>
      <c r="U498" s="20"/>
      <c r="V498" s="20"/>
      <c r="W498" s="20"/>
      <c r="X498" s="20"/>
      <c r="Y498" s="20"/>
      <c r="Z498" s="20"/>
    </row>
    <row r="499">
      <c r="A499" s="25">
        <v>1.0</v>
      </c>
      <c r="B499" s="25">
        <v>24161.0</v>
      </c>
      <c r="C499" s="20" t="s">
        <v>26571</v>
      </c>
      <c r="D499" s="20" t="s">
        <v>26549</v>
      </c>
      <c r="E499" s="20" t="s">
        <v>26571</v>
      </c>
      <c r="F499" s="20"/>
      <c r="G499" s="20"/>
      <c r="H499" s="20"/>
      <c r="I499" s="20"/>
      <c r="J499" s="20"/>
      <c r="K499" s="20"/>
      <c r="L499" s="20"/>
      <c r="M499" s="20"/>
      <c r="N499" s="20"/>
      <c r="O499" s="20"/>
      <c r="P499" s="20"/>
      <c r="Q499" s="20"/>
      <c r="R499" s="20"/>
      <c r="S499" s="20"/>
      <c r="T499" s="20"/>
      <c r="U499" s="20"/>
      <c r="V499" s="20"/>
      <c r="W499" s="20"/>
      <c r="X499" s="20"/>
      <c r="Y499" s="20"/>
      <c r="Z499" s="20"/>
    </row>
    <row r="500">
      <c r="A500" s="25">
        <v>1.0</v>
      </c>
      <c r="B500" s="25">
        <v>24161.0</v>
      </c>
      <c r="C500" s="20" t="s">
        <v>26571</v>
      </c>
      <c r="D500" s="20" t="s">
        <v>26527</v>
      </c>
      <c r="E500" s="20" t="s">
        <v>26571</v>
      </c>
      <c r="F500" s="20"/>
      <c r="G500" s="20"/>
      <c r="H500" s="20"/>
      <c r="I500" s="20"/>
      <c r="J500" s="20"/>
      <c r="K500" s="20"/>
      <c r="L500" s="20"/>
      <c r="M500" s="20"/>
      <c r="N500" s="20"/>
      <c r="O500" s="20"/>
      <c r="P500" s="20"/>
      <c r="Q500" s="20"/>
      <c r="R500" s="20"/>
      <c r="S500" s="20"/>
      <c r="T500" s="20"/>
      <c r="U500" s="20"/>
      <c r="V500" s="20"/>
      <c r="W500" s="20"/>
      <c r="X500" s="20"/>
      <c r="Y500" s="20"/>
      <c r="Z500" s="20"/>
    </row>
    <row r="501">
      <c r="A501" s="25">
        <v>1.0</v>
      </c>
      <c r="B501" s="25">
        <v>24171.0</v>
      </c>
      <c r="C501" s="20" t="s">
        <v>26589</v>
      </c>
      <c r="D501" s="20" t="s">
        <v>26549</v>
      </c>
      <c r="E501" s="20" t="s">
        <v>26589</v>
      </c>
      <c r="F501" s="20"/>
      <c r="G501" s="20"/>
      <c r="H501" s="20"/>
      <c r="I501" s="20"/>
      <c r="J501" s="20"/>
      <c r="K501" s="20"/>
      <c r="L501" s="20"/>
      <c r="M501" s="20"/>
      <c r="N501" s="20"/>
      <c r="O501" s="20"/>
      <c r="P501" s="20"/>
      <c r="Q501" s="20"/>
      <c r="R501" s="20"/>
      <c r="S501" s="20"/>
      <c r="T501" s="20"/>
      <c r="U501" s="20"/>
      <c r="V501" s="20"/>
      <c r="W501" s="20"/>
      <c r="X501" s="20"/>
      <c r="Y501" s="20"/>
      <c r="Z501" s="20"/>
    </row>
    <row r="502">
      <c r="A502" s="25">
        <v>1.0</v>
      </c>
      <c r="B502" s="25">
        <v>24171.0</v>
      </c>
      <c r="C502" s="20" t="s">
        <v>26589</v>
      </c>
      <c r="D502" s="20" t="s">
        <v>26539</v>
      </c>
      <c r="E502" s="20" t="s">
        <v>26589</v>
      </c>
      <c r="F502" s="20"/>
      <c r="G502" s="20"/>
      <c r="H502" s="20"/>
      <c r="I502" s="20"/>
      <c r="J502" s="20"/>
      <c r="K502" s="20"/>
      <c r="L502" s="20"/>
      <c r="M502" s="20"/>
      <c r="N502" s="20"/>
      <c r="O502" s="20"/>
      <c r="P502" s="20"/>
      <c r="Q502" s="20"/>
      <c r="R502" s="20"/>
      <c r="S502" s="20"/>
      <c r="T502" s="20"/>
      <c r="U502" s="20"/>
      <c r="V502" s="20"/>
      <c r="W502" s="20"/>
      <c r="X502" s="20"/>
      <c r="Y502" s="20"/>
      <c r="Z502" s="20"/>
    </row>
    <row r="503">
      <c r="A503" s="25">
        <v>1.0</v>
      </c>
      <c r="B503" s="25">
        <v>24181.0</v>
      </c>
      <c r="C503" s="20" t="s">
        <v>26607</v>
      </c>
      <c r="D503" s="20" t="s">
        <v>26441</v>
      </c>
      <c r="E503" s="20" t="s">
        <v>26607</v>
      </c>
      <c r="F503" s="20"/>
      <c r="G503" s="20"/>
      <c r="H503" s="20"/>
      <c r="I503" s="20"/>
      <c r="J503" s="20"/>
      <c r="K503" s="20"/>
      <c r="L503" s="20"/>
      <c r="M503" s="20"/>
      <c r="N503" s="20"/>
      <c r="O503" s="20"/>
      <c r="P503" s="20"/>
      <c r="Q503" s="20"/>
      <c r="R503" s="20"/>
      <c r="S503" s="20"/>
      <c r="T503" s="20"/>
      <c r="U503" s="20"/>
      <c r="V503" s="20"/>
      <c r="W503" s="20"/>
      <c r="X503" s="20"/>
      <c r="Y503" s="20"/>
      <c r="Z503" s="20"/>
    </row>
    <row r="504">
      <c r="A504" s="25">
        <v>1.0</v>
      </c>
      <c r="B504" s="25">
        <v>24181.0</v>
      </c>
      <c r="C504" s="20" t="s">
        <v>26607</v>
      </c>
      <c r="D504" s="20" t="s">
        <v>26108</v>
      </c>
      <c r="E504" s="20" t="s">
        <v>26607</v>
      </c>
      <c r="F504" s="20"/>
      <c r="G504" s="20"/>
      <c r="H504" s="20"/>
      <c r="I504" s="20"/>
      <c r="J504" s="20"/>
      <c r="K504" s="20"/>
      <c r="L504" s="20"/>
      <c r="M504" s="20"/>
      <c r="N504" s="20"/>
      <c r="O504" s="20"/>
      <c r="P504" s="20"/>
      <c r="Q504" s="20"/>
      <c r="R504" s="20"/>
      <c r="S504" s="20"/>
      <c r="T504" s="20"/>
      <c r="U504" s="20"/>
      <c r="V504" s="20"/>
      <c r="W504" s="20"/>
      <c r="X504" s="20"/>
      <c r="Y504" s="20"/>
      <c r="Z504" s="20"/>
    </row>
    <row r="505">
      <c r="A505" s="25">
        <v>1.0</v>
      </c>
      <c r="B505" s="25">
        <v>24192.0</v>
      </c>
      <c r="C505" s="20" t="s">
        <v>26616</v>
      </c>
      <c r="D505" s="20" t="s">
        <v>26617</v>
      </c>
      <c r="E505" s="20" t="s">
        <v>26616</v>
      </c>
      <c r="F505" s="20"/>
      <c r="G505" s="20"/>
      <c r="H505" s="20"/>
      <c r="I505" s="20"/>
      <c r="J505" s="20"/>
      <c r="K505" s="20"/>
      <c r="L505" s="20"/>
      <c r="M505" s="20"/>
      <c r="N505" s="20"/>
      <c r="O505" s="20"/>
      <c r="P505" s="20"/>
      <c r="Q505" s="20"/>
      <c r="R505" s="20"/>
      <c r="S505" s="20"/>
      <c r="T505" s="20"/>
      <c r="U505" s="20"/>
      <c r="V505" s="20"/>
      <c r="W505" s="20"/>
      <c r="X505" s="20"/>
      <c r="Y505" s="20"/>
      <c r="Z505" s="20"/>
    </row>
    <row r="506">
      <c r="A506" s="25">
        <v>1.0</v>
      </c>
      <c r="B506" s="25">
        <v>24192.0</v>
      </c>
      <c r="C506" s="20" t="s">
        <v>26616</v>
      </c>
      <c r="D506" s="20" t="s">
        <v>26088</v>
      </c>
      <c r="E506" s="20" t="s">
        <v>26616</v>
      </c>
      <c r="F506" s="20"/>
      <c r="G506" s="20"/>
      <c r="H506" s="20"/>
      <c r="I506" s="20"/>
      <c r="J506" s="20"/>
      <c r="K506" s="20"/>
      <c r="L506" s="20"/>
      <c r="M506" s="20"/>
      <c r="N506" s="20"/>
      <c r="O506" s="20"/>
      <c r="P506" s="20"/>
      <c r="Q506" s="20"/>
      <c r="R506" s="20"/>
      <c r="S506" s="20"/>
      <c r="T506" s="20"/>
      <c r="U506" s="20"/>
      <c r="V506" s="20"/>
      <c r="W506" s="20"/>
      <c r="X506" s="20"/>
      <c r="Y506" s="20"/>
      <c r="Z506" s="20"/>
    </row>
    <row r="507">
      <c r="A507" s="25">
        <v>1.0</v>
      </c>
      <c r="B507" s="25">
        <v>24192.0</v>
      </c>
      <c r="C507" s="20" t="s">
        <v>26616</v>
      </c>
      <c r="D507" s="20" t="s">
        <v>26103</v>
      </c>
      <c r="E507" s="20" t="s">
        <v>26616</v>
      </c>
      <c r="F507" s="20"/>
      <c r="G507" s="20"/>
      <c r="H507" s="20"/>
      <c r="I507" s="20"/>
      <c r="J507" s="20"/>
      <c r="K507" s="20"/>
      <c r="L507" s="20"/>
      <c r="M507" s="20"/>
      <c r="N507" s="20"/>
      <c r="O507" s="20"/>
      <c r="P507" s="20"/>
      <c r="Q507" s="20"/>
      <c r="R507" s="20"/>
      <c r="S507" s="20"/>
      <c r="T507" s="20"/>
      <c r="U507" s="20"/>
      <c r="V507" s="20"/>
      <c r="W507" s="20"/>
      <c r="X507" s="20"/>
      <c r="Y507" s="20"/>
      <c r="Z507" s="20"/>
    </row>
    <row r="508">
      <c r="A508" s="25">
        <v>1.0</v>
      </c>
      <c r="B508" s="25">
        <v>24192.0</v>
      </c>
      <c r="C508" s="20" t="s">
        <v>26616</v>
      </c>
      <c r="D508" s="20" t="s">
        <v>26108</v>
      </c>
      <c r="E508" s="20" t="s">
        <v>26616</v>
      </c>
      <c r="F508" s="20"/>
      <c r="G508" s="20"/>
      <c r="H508" s="20"/>
      <c r="I508" s="20"/>
      <c r="J508" s="20"/>
      <c r="K508" s="20"/>
      <c r="L508" s="20"/>
      <c r="M508" s="20"/>
      <c r="N508" s="20"/>
      <c r="O508" s="20"/>
      <c r="P508" s="20"/>
      <c r="Q508" s="20"/>
      <c r="R508" s="20"/>
      <c r="S508" s="20"/>
      <c r="T508" s="20"/>
      <c r="U508" s="20"/>
      <c r="V508" s="20"/>
      <c r="W508" s="20"/>
      <c r="X508" s="20"/>
      <c r="Y508" s="20"/>
      <c r="Z508" s="20"/>
    </row>
    <row r="509">
      <c r="A509" s="25">
        <v>1.0</v>
      </c>
      <c r="B509" s="25">
        <v>24192.0</v>
      </c>
      <c r="C509" s="20" t="s">
        <v>26616</v>
      </c>
      <c r="D509" s="20" t="s">
        <v>26116</v>
      </c>
      <c r="E509" s="20" t="s">
        <v>26616</v>
      </c>
      <c r="F509" s="20"/>
      <c r="G509" s="20"/>
      <c r="H509" s="20"/>
      <c r="I509" s="20"/>
      <c r="J509" s="20"/>
      <c r="K509" s="20"/>
      <c r="L509" s="20"/>
      <c r="M509" s="20"/>
      <c r="N509" s="20"/>
      <c r="O509" s="20"/>
      <c r="P509" s="20"/>
      <c r="Q509" s="20"/>
      <c r="R509" s="20"/>
      <c r="S509" s="20"/>
      <c r="T509" s="20"/>
      <c r="U509" s="20"/>
      <c r="V509" s="20"/>
      <c r="W509" s="20"/>
      <c r="X509" s="20"/>
      <c r="Y509" s="20"/>
      <c r="Z509" s="20"/>
    </row>
    <row r="510">
      <c r="A510" s="25">
        <v>1.0</v>
      </c>
      <c r="B510" s="25">
        <v>24193.0</v>
      </c>
      <c r="C510" s="20" t="s">
        <v>26672</v>
      </c>
      <c r="D510" s="20" t="s">
        <v>26617</v>
      </c>
      <c r="E510" s="20" t="s">
        <v>26672</v>
      </c>
      <c r="F510" s="20"/>
      <c r="G510" s="20"/>
      <c r="H510" s="20"/>
      <c r="I510" s="20"/>
      <c r="J510" s="20"/>
      <c r="K510" s="20"/>
      <c r="L510" s="20"/>
      <c r="M510" s="20"/>
      <c r="N510" s="20"/>
      <c r="O510" s="20"/>
      <c r="P510" s="20"/>
      <c r="Q510" s="20"/>
      <c r="R510" s="20"/>
      <c r="S510" s="20"/>
      <c r="T510" s="20"/>
      <c r="U510" s="20"/>
      <c r="V510" s="20"/>
      <c r="W510" s="20"/>
      <c r="X510" s="20"/>
      <c r="Y510" s="20"/>
      <c r="Z510" s="20"/>
    </row>
    <row r="511">
      <c r="A511" s="25">
        <v>1.0</v>
      </c>
      <c r="B511" s="25">
        <v>24193.0</v>
      </c>
      <c r="C511" s="20" t="s">
        <v>26672</v>
      </c>
      <c r="D511" s="20" t="s">
        <v>26088</v>
      </c>
      <c r="E511" s="20" t="s">
        <v>26672</v>
      </c>
      <c r="F511" s="20"/>
      <c r="G511" s="20"/>
      <c r="H511" s="20"/>
      <c r="I511" s="20"/>
      <c r="J511" s="20"/>
      <c r="K511" s="20"/>
      <c r="L511" s="20"/>
      <c r="M511" s="20"/>
      <c r="N511" s="20"/>
      <c r="O511" s="20"/>
      <c r="P511" s="20"/>
      <c r="Q511" s="20"/>
      <c r="R511" s="20"/>
      <c r="S511" s="20"/>
      <c r="T511" s="20"/>
      <c r="U511" s="20"/>
      <c r="V511" s="20"/>
      <c r="W511" s="20"/>
      <c r="X511" s="20"/>
      <c r="Y511" s="20"/>
      <c r="Z511" s="20"/>
    </row>
    <row r="512">
      <c r="A512" s="25">
        <v>1.0</v>
      </c>
      <c r="B512" s="25">
        <v>24193.0</v>
      </c>
      <c r="C512" s="20" t="s">
        <v>26672</v>
      </c>
      <c r="D512" s="20" t="s">
        <v>26103</v>
      </c>
      <c r="E512" s="20" t="s">
        <v>26672</v>
      </c>
      <c r="F512" s="20"/>
      <c r="G512" s="20"/>
      <c r="H512" s="20"/>
      <c r="I512" s="20"/>
      <c r="J512" s="20"/>
      <c r="K512" s="20"/>
      <c r="L512" s="20"/>
      <c r="M512" s="20"/>
      <c r="N512" s="20"/>
      <c r="O512" s="20"/>
      <c r="P512" s="20"/>
      <c r="Q512" s="20"/>
      <c r="R512" s="20"/>
      <c r="S512" s="20"/>
      <c r="T512" s="20"/>
      <c r="U512" s="20"/>
      <c r="V512" s="20"/>
      <c r="W512" s="20"/>
      <c r="X512" s="20"/>
      <c r="Y512" s="20"/>
      <c r="Z512" s="20"/>
    </row>
    <row r="513">
      <c r="A513" s="25">
        <v>1.0</v>
      </c>
      <c r="B513" s="25">
        <v>24193.0</v>
      </c>
      <c r="C513" s="20" t="s">
        <v>26672</v>
      </c>
      <c r="D513" s="20" t="s">
        <v>26108</v>
      </c>
      <c r="E513" s="20" t="s">
        <v>26672</v>
      </c>
      <c r="F513" s="20"/>
      <c r="G513" s="20"/>
      <c r="H513" s="20"/>
      <c r="I513" s="20"/>
      <c r="J513" s="20"/>
      <c r="K513" s="20"/>
      <c r="L513" s="20"/>
      <c r="M513" s="20"/>
      <c r="N513" s="20"/>
      <c r="O513" s="20"/>
      <c r="P513" s="20"/>
      <c r="Q513" s="20"/>
      <c r="R513" s="20"/>
      <c r="S513" s="20"/>
      <c r="T513" s="20"/>
      <c r="U513" s="20"/>
      <c r="V513" s="20"/>
      <c r="W513" s="20"/>
      <c r="X513" s="20"/>
      <c r="Y513" s="20"/>
      <c r="Z513" s="20"/>
    </row>
    <row r="514">
      <c r="A514" s="25">
        <v>1.0</v>
      </c>
      <c r="B514" s="25">
        <v>24193.0</v>
      </c>
      <c r="C514" s="20" t="s">
        <v>26672</v>
      </c>
      <c r="D514" s="20" t="s">
        <v>26116</v>
      </c>
      <c r="E514" s="20" t="s">
        <v>26672</v>
      </c>
      <c r="F514" s="20"/>
      <c r="G514" s="20"/>
      <c r="H514" s="20"/>
      <c r="I514" s="20"/>
      <c r="J514" s="20"/>
      <c r="K514" s="20"/>
      <c r="L514" s="20"/>
      <c r="M514" s="20"/>
      <c r="N514" s="20"/>
      <c r="O514" s="20"/>
      <c r="P514" s="20"/>
      <c r="Q514" s="20"/>
      <c r="R514" s="20"/>
      <c r="S514" s="20"/>
      <c r="T514" s="20"/>
      <c r="U514" s="20"/>
      <c r="V514" s="20"/>
      <c r="W514" s="20"/>
      <c r="X514" s="20"/>
      <c r="Y514" s="20"/>
      <c r="Z514" s="20"/>
    </row>
    <row r="515">
      <c r="A515" s="25">
        <v>1.0</v>
      </c>
      <c r="B515" s="25">
        <v>24194.0</v>
      </c>
      <c r="C515" s="20" t="s">
        <v>26719</v>
      </c>
      <c r="D515" s="20" t="s">
        <v>26617</v>
      </c>
      <c r="E515" s="20" t="s">
        <v>26719</v>
      </c>
      <c r="F515" s="20"/>
      <c r="G515" s="20"/>
      <c r="H515" s="20"/>
      <c r="I515" s="20"/>
      <c r="J515" s="20"/>
      <c r="K515" s="20"/>
      <c r="L515" s="20"/>
      <c r="M515" s="20"/>
      <c r="N515" s="20"/>
      <c r="O515" s="20"/>
      <c r="P515" s="20"/>
      <c r="Q515" s="20"/>
      <c r="R515" s="20"/>
      <c r="S515" s="20"/>
      <c r="T515" s="20"/>
      <c r="U515" s="20"/>
      <c r="V515" s="20"/>
      <c r="W515" s="20"/>
      <c r="X515" s="20"/>
      <c r="Y515" s="20"/>
      <c r="Z515" s="20"/>
    </row>
    <row r="516">
      <c r="A516" s="25">
        <v>1.0</v>
      </c>
      <c r="B516" s="25">
        <v>24194.0</v>
      </c>
      <c r="C516" s="20" t="s">
        <v>26719</v>
      </c>
      <c r="D516" s="20" t="s">
        <v>26088</v>
      </c>
      <c r="E516" s="20" t="s">
        <v>26719</v>
      </c>
      <c r="F516" s="20"/>
      <c r="G516" s="20"/>
      <c r="H516" s="20"/>
      <c r="I516" s="20"/>
      <c r="J516" s="20"/>
      <c r="K516" s="20"/>
      <c r="L516" s="20"/>
      <c r="M516" s="20"/>
      <c r="N516" s="20"/>
      <c r="O516" s="20"/>
      <c r="P516" s="20"/>
      <c r="Q516" s="20"/>
      <c r="R516" s="20"/>
      <c r="S516" s="20"/>
      <c r="T516" s="20"/>
      <c r="U516" s="20"/>
      <c r="V516" s="20"/>
      <c r="W516" s="20"/>
      <c r="X516" s="20"/>
      <c r="Y516" s="20"/>
      <c r="Z516" s="20"/>
    </row>
    <row r="517">
      <c r="A517" s="25">
        <v>1.0</v>
      </c>
      <c r="B517" s="25">
        <v>24194.0</v>
      </c>
      <c r="C517" s="20" t="s">
        <v>26719</v>
      </c>
      <c r="D517" s="20" t="s">
        <v>26103</v>
      </c>
      <c r="E517" s="20" t="s">
        <v>26719</v>
      </c>
      <c r="F517" s="20"/>
      <c r="G517" s="20"/>
      <c r="H517" s="20"/>
      <c r="I517" s="20"/>
      <c r="J517" s="20"/>
      <c r="K517" s="20"/>
      <c r="L517" s="20"/>
      <c r="M517" s="20"/>
      <c r="N517" s="20"/>
      <c r="O517" s="20"/>
      <c r="P517" s="20"/>
      <c r="Q517" s="20"/>
      <c r="R517" s="20"/>
      <c r="S517" s="20"/>
      <c r="T517" s="20"/>
      <c r="U517" s="20"/>
      <c r="V517" s="20"/>
      <c r="W517" s="20"/>
      <c r="X517" s="20"/>
      <c r="Y517" s="20"/>
      <c r="Z517" s="20"/>
    </row>
    <row r="518">
      <c r="A518" s="25">
        <v>1.0</v>
      </c>
      <c r="B518" s="25">
        <v>24194.0</v>
      </c>
      <c r="C518" s="20" t="s">
        <v>26719</v>
      </c>
      <c r="D518" s="20" t="s">
        <v>26108</v>
      </c>
      <c r="E518" s="20" t="s">
        <v>26719</v>
      </c>
      <c r="F518" s="20"/>
      <c r="G518" s="20"/>
      <c r="H518" s="20"/>
      <c r="I518" s="20"/>
      <c r="J518" s="20"/>
      <c r="K518" s="20"/>
      <c r="L518" s="20"/>
      <c r="M518" s="20"/>
      <c r="N518" s="20"/>
      <c r="O518" s="20"/>
      <c r="P518" s="20"/>
      <c r="Q518" s="20"/>
      <c r="R518" s="20"/>
      <c r="S518" s="20"/>
      <c r="T518" s="20"/>
      <c r="U518" s="20"/>
      <c r="V518" s="20"/>
      <c r="W518" s="20"/>
      <c r="X518" s="20"/>
      <c r="Y518" s="20"/>
      <c r="Z518" s="20"/>
    </row>
    <row r="519">
      <c r="A519" s="25">
        <v>1.0</v>
      </c>
      <c r="B519" s="25">
        <v>24194.0</v>
      </c>
      <c r="C519" s="20" t="s">
        <v>26719</v>
      </c>
      <c r="D519" s="20" t="s">
        <v>26116</v>
      </c>
      <c r="E519" s="20" t="s">
        <v>26719</v>
      </c>
      <c r="F519" s="20"/>
      <c r="G519" s="20"/>
      <c r="H519" s="20"/>
      <c r="I519" s="20"/>
      <c r="J519" s="20"/>
      <c r="K519" s="20"/>
      <c r="L519" s="20"/>
      <c r="M519" s="20"/>
      <c r="N519" s="20"/>
      <c r="O519" s="20"/>
      <c r="P519" s="20"/>
      <c r="Q519" s="20"/>
      <c r="R519" s="20"/>
      <c r="S519" s="20"/>
      <c r="T519" s="20"/>
      <c r="U519" s="20"/>
      <c r="V519" s="20"/>
      <c r="W519" s="20"/>
      <c r="X519" s="20"/>
      <c r="Y519" s="20"/>
      <c r="Z519" s="20"/>
    </row>
    <row r="520">
      <c r="A520" s="25">
        <v>1.0</v>
      </c>
      <c r="B520" s="25">
        <v>24195.0</v>
      </c>
      <c r="C520" s="20" t="s">
        <v>26738</v>
      </c>
      <c r="D520" s="20" t="s">
        <v>26617</v>
      </c>
      <c r="E520" s="20" t="s">
        <v>26738</v>
      </c>
      <c r="F520" s="20"/>
      <c r="G520" s="20"/>
      <c r="H520" s="20"/>
      <c r="I520" s="20"/>
      <c r="J520" s="20"/>
      <c r="K520" s="20"/>
      <c r="L520" s="20"/>
      <c r="M520" s="20"/>
      <c r="N520" s="20"/>
      <c r="O520" s="20"/>
      <c r="P520" s="20"/>
      <c r="Q520" s="20"/>
      <c r="R520" s="20"/>
      <c r="S520" s="20"/>
      <c r="T520" s="20"/>
      <c r="U520" s="20"/>
      <c r="V520" s="20"/>
      <c r="W520" s="20"/>
      <c r="X520" s="20"/>
      <c r="Y520" s="20"/>
      <c r="Z520" s="20"/>
    </row>
    <row r="521">
      <c r="A521" s="25">
        <v>1.0</v>
      </c>
      <c r="B521" s="25">
        <v>24195.0</v>
      </c>
      <c r="C521" s="20" t="s">
        <v>26738</v>
      </c>
      <c r="D521" s="20" t="s">
        <v>26088</v>
      </c>
      <c r="E521" s="20" t="s">
        <v>26738</v>
      </c>
      <c r="F521" s="20"/>
      <c r="G521" s="20"/>
      <c r="H521" s="20"/>
      <c r="I521" s="20"/>
      <c r="J521" s="20"/>
      <c r="K521" s="20"/>
      <c r="L521" s="20"/>
      <c r="M521" s="20"/>
      <c r="N521" s="20"/>
      <c r="O521" s="20"/>
      <c r="P521" s="20"/>
      <c r="Q521" s="20"/>
      <c r="R521" s="20"/>
      <c r="S521" s="20"/>
      <c r="T521" s="20"/>
      <c r="U521" s="20"/>
      <c r="V521" s="20"/>
      <c r="W521" s="20"/>
      <c r="X521" s="20"/>
      <c r="Y521" s="20"/>
      <c r="Z521" s="20"/>
    </row>
    <row r="522">
      <c r="A522" s="25">
        <v>1.0</v>
      </c>
      <c r="B522" s="25">
        <v>24195.0</v>
      </c>
      <c r="C522" s="20" t="s">
        <v>26738</v>
      </c>
      <c r="D522" s="20" t="s">
        <v>26103</v>
      </c>
      <c r="E522" s="20" t="s">
        <v>26738</v>
      </c>
      <c r="F522" s="20"/>
      <c r="G522" s="20"/>
      <c r="H522" s="20"/>
      <c r="I522" s="20"/>
      <c r="J522" s="20"/>
      <c r="K522" s="20"/>
      <c r="L522" s="20"/>
      <c r="M522" s="20"/>
      <c r="N522" s="20"/>
      <c r="O522" s="20"/>
      <c r="P522" s="20"/>
      <c r="Q522" s="20"/>
      <c r="R522" s="20"/>
      <c r="S522" s="20"/>
      <c r="T522" s="20"/>
      <c r="U522" s="20"/>
      <c r="V522" s="20"/>
      <c r="W522" s="20"/>
      <c r="X522" s="20"/>
      <c r="Y522" s="20"/>
      <c r="Z522" s="20"/>
    </row>
    <row r="523">
      <c r="A523" s="25">
        <v>1.0</v>
      </c>
      <c r="B523" s="25">
        <v>24195.0</v>
      </c>
      <c r="C523" s="20" t="s">
        <v>26738</v>
      </c>
      <c r="D523" s="20" t="s">
        <v>26108</v>
      </c>
      <c r="E523" s="20" t="s">
        <v>26738</v>
      </c>
      <c r="F523" s="20"/>
      <c r="G523" s="20"/>
      <c r="H523" s="20"/>
      <c r="I523" s="20"/>
      <c r="J523" s="20"/>
      <c r="K523" s="20"/>
      <c r="L523" s="20"/>
      <c r="M523" s="20"/>
      <c r="N523" s="20"/>
      <c r="O523" s="20"/>
      <c r="P523" s="20"/>
      <c r="Q523" s="20"/>
      <c r="R523" s="20"/>
      <c r="S523" s="20"/>
      <c r="T523" s="20"/>
      <c r="U523" s="20"/>
      <c r="V523" s="20"/>
      <c r="W523" s="20"/>
      <c r="X523" s="20"/>
      <c r="Y523" s="20"/>
      <c r="Z523" s="20"/>
    </row>
    <row r="524">
      <c r="A524" s="25">
        <v>1.0</v>
      </c>
      <c r="B524" s="25">
        <v>24195.0</v>
      </c>
      <c r="C524" s="20" t="s">
        <v>26738</v>
      </c>
      <c r="D524" s="20" t="s">
        <v>26116</v>
      </c>
      <c r="E524" s="20" t="s">
        <v>26738</v>
      </c>
      <c r="F524" s="20"/>
      <c r="G524" s="20"/>
      <c r="H524" s="20"/>
      <c r="I524" s="20"/>
      <c r="J524" s="20"/>
      <c r="K524" s="20"/>
      <c r="L524" s="20"/>
      <c r="M524" s="20"/>
      <c r="N524" s="20"/>
      <c r="O524" s="20"/>
      <c r="P524" s="20"/>
      <c r="Q524" s="20"/>
      <c r="R524" s="20"/>
      <c r="S524" s="20"/>
      <c r="T524" s="20"/>
      <c r="U524" s="20"/>
      <c r="V524" s="20"/>
      <c r="W524" s="20"/>
      <c r="X524" s="20"/>
      <c r="Y524" s="20"/>
      <c r="Z524" s="20"/>
    </row>
    <row r="525">
      <c r="A525" s="25">
        <v>1.0</v>
      </c>
      <c r="B525" s="25">
        <v>24201.0</v>
      </c>
      <c r="C525" s="20" t="s">
        <v>26779</v>
      </c>
      <c r="D525" s="20" t="s">
        <v>26617</v>
      </c>
      <c r="E525" s="20" t="s">
        <v>26779</v>
      </c>
      <c r="F525" s="20"/>
      <c r="G525" s="20"/>
      <c r="H525" s="20"/>
      <c r="I525" s="20"/>
      <c r="J525" s="20"/>
      <c r="K525" s="20"/>
      <c r="L525" s="20"/>
      <c r="M525" s="20"/>
      <c r="N525" s="20"/>
      <c r="O525" s="20"/>
      <c r="P525" s="20"/>
      <c r="Q525" s="20"/>
      <c r="R525" s="20"/>
      <c r="S525" s="20"/>
      <c r="T525" s="20"/>
      <c r="U525" s="20"/>
      <c r="V525" s="20"/>
      <c r="W525" s="20"/>
      <c r="X525" s="20"/>
      <c r="Y525" s="20"/>
      <c r="Z525" s="20"/>
    </row>
    <row r="526">
      <c r="A526" s="25">
        <v>1.0</v>
      </c>
      <c r="B526" s="25">
        <v>24201.0</v>
      </c>
      <c r="C526" s="20" t="s">
        <v>26779</v>
      </c>
      <c r="D526" s="20" t="s">
        <v>26108</v>
      </c>
      <c r="E526" s="20" t="s">
        <v>26779</v>
      </c>
      <c r="F526" s="20"/>
      <c r="G526" s="20"/>
      <c r="H526" s="20"/>
      <c r="I526" s="20"/>
      <c r="J526" s="20"/>
      <c r="K526" s="20"/>
      <c r="L526" s="20"/>
      <c r="M526" s="20"/>
      <c r="N526" s="20"/>
      <c r="O526" s="20"/>
      <c r="P526" s="20"/>
      <c r="Q526" s="20"/>
      <c r="R526" s="20"/>
      <c r="S526" s="20"/>
      <c r="T526" s="20"/>
      <c r="U526" s="20"/>
      <c r="V526" s="20"/>
      <c r="W526" s="20"/>
      <c r="X526" s="20"/>
      <c r="Y526" s="20"/>
      <c r="Z526" s="20"/>
    </row>
    <row r="527">
      <c r="A527" s="25">
        <v>1.0</v>
      </c>
      <c r="B527" s="25">
        <v>24202.0</v>
      </c>
      <c r="C527" s="20" t="s">
        <v>26799</v>
      </c>
      <c r="D527" s="20" t="s">
        <v>26617</v>
      </c>
      <c r="E527" s="20" t="s">
        <v>26799</v>
      </c>
      <c r="F527" s="20"/>
      <c r="G527" s="20"/>
      <c r="H527" s="20"/>
      <c r="I527" s="20"/>
      <c r="J527" s="20"/>
      <c r="K527" s="20"/>
      <c r="L527" s="20"/>
      <c r="M527" s="20"/>
      <c r="N527" s="20"/>
      <c r="O527" s="20"/>
      <c r="P527" s="20"/>
      <c r="Q527" s="20"/>
      <c r="R527" s="20"/>
      <c r="S527" s="20"/>
      <c r="T527" s="20"/>
      <c r="U527" s="20"/>
      <c r="V527" s="20"/>
      <c r="W527" s="20"/>
      <c r="X527" s="20"/>
      <c r="Y527" s="20"/>
      <c r="Z527" s="20"/>
    </row>
    <row r="528">
      <c r="A528" s="25">
        <v>1.0</v>
      </c>
      <c r="B528" s="25">
        <v>24202.0</v>
      </c>
      <c r="C528" s="20" t="s">
        <v>26799</v>
      </c>
      <c r="D528" s="20" t="s">
        <v>26108</v>
      </c>
      <c r="E528" s="20" t="s">
        <v>26799</v>
      </c>
      <c r="F528" s="20"/>
      <c r="G528" s="20"/>
      <c r="H528" s="20"/>
      <c r="I528" s="20"/>
      <c r="J528" s="20"/>
      <c r="K528" s="20"/>
      <c r="L528" s="20"/>
      <c r="M528" s="20"/>
      <c r="N528" s="20"/>
      <c r="O528" s="20"/>
      <c r="P528" s="20"/>
      <c r="Q528" s="20"/>
      <c r="R528" s="20"/>
      <c r="S528" s="20"/>
      <c r="T528" s="20"/>
      <c r="U528" s="20"/>
      <c r="V528" s="20"/>
      <c r="W528" s="20"/>
      <c r="X528" s="20"/>
      <c r="Y528" s="20"/>
      <c r="Z528" s="20"/>
    </row>
    <row r="529">
      <c r="A529" s="25">
        <v>1.0</v>
      </c>
      <c r="B529" s="25">
        <v>24203.0</v>
      </c>
      <c r="C529" s="20" t="s">
        <v>26813</v>
      </c>
      <c r="D529" s="20" t="s">
        <v>26617</v>
      </c>
      <c r="E529" s="20" t="s">
        <v>26813</v>
      </c>
      <c r="F529" s="20"/>
      <c r="G529" s="20"/>
      <c r="H529" s="20"/>
      <c r="I529" s="20"/>
      <c r="J529" s="20"/>
      <c r="K529" s="20"/>
      <c r="L529" s="20"/>
      <c r="M529" s="20"/>
      <c r="N529" s="20"/>
      <c r="O529" s="20"/>
      <c r="P529" s="20"/>
      <c r="Q529" s="20"/>
      <c r="R529" s="20"/>
      <c r="S529" s="20"/>
      <c r="T529" s="20"/>
      <c r="U529" s="20"/>
      <c r="V529" s="20"/>
      <c r="W529" s="20"/>
      <c r="X529" s="20"/>
      <c r="Y529" s="20"/>
      <c r="Z529" s="20"/>
    </row>
    <row r="530">
      <c r="A530" s="25">
        <v>1.0</v>
      </c>
      <c r="B530" s="25">
        <v>24203.0</v>
      </c>
      <c r="C530" s="20" t="s">
        <v>26813</v>
      </c>
      <c r="D530" s="20" t="s">
        <v>26108</v>
      </c>
      <c r="E530" s="20" t="s">
        <v>26813</v>
      </c>
      <c r="F530" s="20"/>
      <c r="G530" s="20"/>
      <c r="H530" s="20"/>
      <c r="I530" s="20"/>
      <c r="J530" s="20"/>
      <c r="K530" s="20"/>
      <c r="L530" s="20"/>
      <c r="M530" s="20"/>
      <c r="N530" s="20"/>
      <c r="O530" s="20"/>
      <c r="P530" s="20"/>
      <c r="Q530" s="20"/>
      <c r="R530" s="20"/>
      <c r="S530" s="20"/>
      <c r="T530" s="20"/>
      <c r="U530" s="20"/>
      <c r="V530" s="20"/>
      <c r="W530" s="20"/>
      <c r="X530" s="20"/>
      <c r="Y530" s="20"/>
      <c r="Z530" s="20"/>
    </row>
    <row r="531">
      <c r="A531" s="25">
        <v>1.0</v>
      </c>
      <c r="B531" s="25">
        <v>24204.0</v>
      </c>
      <c r="C531" s="20" t="s">
        <v>26824</v>
      </c>
      <c r="D531" s="20" t="s">
        <v>26617</v>
      </c>
      <c r="E531" s="20" t="s">
        <v>26824</v>
      </c>
      <c r="F531" s="20"/>
      <c r="G531" s="20"/>
      <c r="H531" s="20"/>
      <c r="I531" s="20"/>
      <c r="J531" s="20"/>
      <c r="K531" s="20"/>
      <c r="L531" s="20"/>
      <c r="M531" s="20"/>
      <c r="N531" s="20"/>
      <c r="O531" s="20"/>
      <c r="P531" s="20"/>
      <c r="Q531" s="20"/>
      <c r="R531" s="20"/>
      <c r="S531" s="20"/>
      <c r="T531" s="20"/>
      <c r="U531" s="20"/>
      <c r="V531" s="20"/>
      <c r="W531" s="20"/>
      <c r="X531" s="20"/>
      <c r="Y531" s="20"/>
      <c r="Z531" s="20"/>
    </row>
    <row r="532">
      <c r="A532" s="25">
        <v>1.0</v>
      </c>
      <c r="B532" s="25">
        <v>24204.0</v>
      </c>
      <c r="C532" s="20" t="s">
        <v>26824</v>
      </c>
      <c r="D532" s="20" t="s">
        <v>26108</v>
      </c>
      <c r="E532" s="20" t="s">
        <v>26824</v>
      </c>
      <c r="F532" s="20"/>
      <c r="G532" s="20"/>
      <c r="H532" s="20"/>
      <c r="I532" s="20"/>
      <c r="J532" s="20"/>
      <c r="K532" s="20"/>
      <c r="L532" s="20"/>
      <c r="M532" s="20"/>
      <c r="N532" s="20"/>
      <c r="O532" s="20"/>
      <c r="P532" s="20"/>
      <c r="Q532" s="20"/>
      <c r="R532" s="20"/>
      <c r="S532" s="20"/>
      <c r="T532" s="20"/>
      <c r="U532" s="20"/>
      <c r="V532" s="20"/>
      <c r="W532" s="20"/>
      <c r="X532" s="20"/>
      <c r="Y532" s="20"/>
      <c r="Z532" s="20"/>
    </row>
    <row r="533">
      <c r="A533" s="25">
        <v>1.0</v>
      </c>
      <c r="B533" s="25">
        <v>24205.0</v>
      </c>
      <c r="C533" s="20" t="s">
        <v>26837</v>
      </c>
      <c r="D533" s="20" t="s">
        <v>26617</v>
      </c>
      <c r="E533" s="20" t="s">
        <v>26837</v>
      </c>
      <c r="F533" s="20"/>
      <c r="G533" s="20"/>
      <c r="H533" s="20"/>
      <c r="I533" s="20"/>
      <c r="J533" s="20"/>
      <c r="K533" s="20"/>
      <c r="L533" s="20"/>
      <c r="M533" s="20"/>
      <c r="N533" s="20"/>
      <c r="O533" s="20"/>
      <c r="P533" s="20"/>
      <c r="Q533" s="20"/>
      <c r="R533" s="20"/>
      <c r="S533" s="20"/>
      <c r="T533" s="20"/>
      <c r="U533" s="20"/>
      <c r="V533" s="20"/>
      <c r="W533" s="20"/>
      <c r="X533" s="20"/>
      <c r="Y533" s="20"/>
      <c r="Z533" s="20"/>
    </row>
    <row r="534">
      <c r="A534" s="25">
        <v>1.0</v>
      </c>
      <c r="B534" s="25">
        <v>24205.0</v>
      </c>
      <c r="C534" s="20" t="s">
        <v>26837</v>
      </c>
      <c r="D534" s="20" t="s">
        <v>26108</v>
      </c>
      <c r="E534" s="20" t="s">
        <v>26837</v>
      </c>
      <c r="F534" s="20"/>
      <c r="G534" s="20"/>
      <c r="H534" s="20"/>
      <c r="I534" s="20"/>
      <c r="J534" s="20"/>
      <c r="K534" s="20"/>
      <c r="L534" s="20"/>
      <c r="M534" s="20"/>
      <c r="N534" s="20"/>
      <c r="O534" s="20"/>
      <c r="P534" s="20"/>
      <c r="Q534" s="20"/>
      <c r="R534" s="20"/>
      <c r="S534" s="20"/>
      <c r="T534" s="20"/>
      <c r="U534" s="20"/>
      <c r="V534" s="20"/>
      <c r="W534" s="20"/>
      <c r="X534" s="20"/>
      <c r="Y534" s="20"/>
      <c r="Z534" s="20"/>
    </row>
    <row r="535">
      <c r="A535" s="25">
        <v>1.0</v>
      </c>
      <c r="B535" s="25">
        <v>24212.0</v>
      </c>
      <c r="C535" s="20" t="s">
        <v>26854</v>
      </c>
      <c r="D535" s="20" t="s">
        <v>26617</v>
      </c>
      <c r="E535" s="20" t="s">
        <v>26854</v>
      </c>
      <c r="F535" s="20"/>
      <c r="G535" s="20"/>
      <c r="H535" s="20"/>
      <c r="I535" s="20"/>
      <c r="J535" s="20"/>
      <c r="K535" s="20"/>
      <c r="L535" s="20"/>
      <c r="M535" s="20"/>
      <c r="N535" s="20"/>
      <c r="O535" s="20"/>
      <c r="P535" s="20"/>
      <c r="Q535" s="20"/>
      <c r="R535" s="20"/>
      <c r="S535" s="20"/>
      <c r="T535" s="20"/>
      <c r="U535" s="20"/>
      <c r="V535" s="20"/>
      <c r="W535" s="20"/>
      <c r="X535" s="20"/>
      <c r="Y535" s="20"/>
      <c r="Z535" s="20"/>
    </row>
    <row r="536">
      <c r="A536" s="25">
        <v>1.0</v>
      </c>
      <c r="B536" s="25">
        <v>24212.0</v>
      </c>
      <c r="C536" s="20" t="s">
        <v>26854</v>
      </c>
      <c r="D536" s="20" t="s">
        <v>26116</v>
      </c>
      <c r="E536" s="20" t="s">
        <v>26854</v>
      </c>
      <c r="F536" s="20"/>
      <c r="G536" s="20"/>
      <c r="H536" s="20"/>
      <c r="I536" s="20"/>
      <c r="J536" s="20"/>
      <c r="K536" s="20"/>
      <c r="L536" s="20"/>
      <c r="M536" s="20"/>
      <c r="N536" s="20"/>
      <c r="O536" s="20"/>
      <c r="P536" s="20"/>
      <c r="Q536" s="20"/>
      <c r="R536" s="20"/>
      <c r="S536" s="20"/>
      <c r="T536" s="20"/>
      <c r="U536" s="20"/>
      <c r="V536" s="20"/>
      <c r="W536" s="20"/>
      <c r="X536" s="20"/>
      <c r="Y536" s="20"/>
      <c r="Z536" s="20"/>
    </row>
    <row r="537">
      <c r="A537" s="25">
        <v>1.0</v>
      </c>
      <c r="B537" s="25">
        <v>24213.0</v>
      </c>
      <c r="C537" s="20" t="s">
        <v>26872</v>
      </c>
      <c r="D537" s="20" t="s">
        <v>26617</v>
      </c>
      <c r="E537" s="20" t="s">
        <v>26872</v>
      </c>
      <c r="F537" s="20"/>
      <c r="G537" s="20"/>
      <c r="H537" s="20"/>
      <c r="I537" s="20"/>
      <c r="J537" s="20"/>
      <c r="K537" s="20"/>
      <c r="L537" s="20"/>
      <c r="M537" s="20"/>
      <c r="N537" s="20"/>
      <c r="O537" s="20"/>
      <c r="P537" s="20"/>
      <c r="Q537" s="20"/>
      <c r="R537" s="20"/>
      <c r="S537" s="20"/>
      <c r="T537" s="20"/>
      <c r="U537" s="20"/>
      <c r="V537" s="20"/>
      <c r="W537" s="20"/>
      <c r="X537" s="20"/>
      <c r="Y537" s="20"/>
      <c r="Z537" s="20"/>
    </row>
    <row r="538">
      <c r="A538" s="25">
        <v>1.0</v>
      </c>
      <c r="B538" s="25">
        <v>24213.0</v>
      </c>
      <c r="C538" s="20" t="s">
        <v>26872</v>
      </c>
      <c r="D538" s="20" t="s">
        <v>26116</v>
      </c>
      <c r="E538" s="20" t="s">
        <v>26872</v>
      </c>
      <c r="F538" s="20"/>
      <c r="G538" s="20"/>
      <c r="H538" s="20"/>
      <c r="I538" s="20"/>
      <c r="J538" s="20"/>
      <c r="K538" s="20"/>
      <c r="L538" s="20"/>
      <c r="M538" s="20"/>
      <c r="N538" s="20"/>
      <c r="O538" s="20"/>
      <c r="P538" s="20"/>
      <c r="Q538" s="20"/>
      <c r="R538" s="20"/>
      <c r="S538" s="20"/>
      <c r="T538" s="20"/>
      <c r="U538" s="20"/>
      <c r="V538" s="20"/>
      <c r="W538" s="20"/>
      <c r="X538" s="20"/>
      <c r="Y538" s="20"/>
      <c r="Z538" s="20"/>
    </row>
    <row r="539">
      <c r="A539" s="25">
        <v>1.0</v>
      </c>
      <c r="B539" s="25">
        <v>24214.0</v>
      </c>
      <c r="C539" s="20" t="s">
        <v>26883</v>
      </c>
      <c r="D539" s="20" t="s">
        <v>26617</v>
      </c>
      <c r="E539" s="20" t="s">
        <v>26883</v>
      </c>
      <c r="F539" s="20"/>
      <c r="G539" s="20"/>
      <c r="H539" s="20"/>
      <c r="I539" s="20"/>
      <c r="J539" s="20"/>
      <c r="K539" s="20"/>
      <c r="L539" s="20"/>
      <c r="M539" s="20"/>
      <c r="N539" s="20"/>
      <c r="O539" s="20"/>
      <c r="P539" s="20"/>
      <c r="Q539" s="20"/>
      <c r="R539" s="20"/>
      <c r="S539" s="20"/>
      <c r="T539" s="20"/>
      <c r="U539" s="20"/>
      <c r="V539" s="20"/>
      <c r="W539" s="20"/>
      <c r="X539" s="20"/>
      <c r="Y539" s="20"/>
      <c r="Z539" s="20"/>
    </row>
    <row r="540">
      <c r="A540" s="25">
        <v>1.0</v>
      </c>
      <c r="B540" s="25">
        <v>24214.0</v>
      </c>
      <c r="C540" s="20" t="s">
        <v>26883</v>
      </c>
      <c r="D540" s="20" t="s">
        <v>26116</v>
      </c>
      <c r="E540" s="20" t="s">
        <v>26883</v>
      </c>
      <c r="F540" s="20"/>
      <c r="G540" s="20"/>
      <c r="H540" s="20"/>
      <c r="I540" s="20"/>
      <c r="J540" s="20"/>
      <c r="K540" s="20"/>
      <c r="L540" s="20"/>
      <c r="M540" s="20"/>
      <c r="N540" s="20"/>
      <c r="O540" s="20"/>
      <c r="P540" s="20"/>
      <c r="Q540" s="20"/>
      <c r="R540" s="20"/>
      <c r="S540" s="20"/>
      <c r="T540" s="20"/>
      <c r="U540" s="20"/>
      <c r="V540" s="20"/>
      <c r="W540" s="20"/>
      <c r="X540" s="20"/>
      <c r="Y540" s="20"/>
      <c r="Z540" s="20"/>
    </row>
    <row r="541">
      <c r="A541" s="25">
        <v>1.0</v>
      </c>
      <c r="B541" s="25">
        <v>24611.0</v>
      </c>
      <c r="C541" s="20" t="s">
        <v>26897</v>
      </c>
      <c r="D541" s="20" t="s">
        <v>26898</v>
      </c>
      <c r="E541" s="20" t="s">
        <v>26897</v>
      </c>
      <c r="F541" s="20"/>
      <c r="G541" s="20"/>
      <c r="H541" s="20"/>
      <c r="I541" s="20"/>
      <c r="J541" s="20"/>
      <c r="K541" s="20"/>
      <c r="L541" s="20"/>
      <c r="M541" s="20"/>
      <c r="N541" s="20"/>
      <c r="O541" s="20"/>
      <c r="P541" s="20"/>
      <c r="Q541" s="20"/>
      <c r="R541" s="20"/>
      <c r="S541" s="20"/>
      <c r="T541" s="20"/>
      <c r="U541" s="20"/>
      <c r="V541" s="20"/>
      <c r="W541" s="20"/>
      <c r="X541" s="20"/>
      <c r="Y541" s="20"/>
      <c r="Z541" s="20"/>
    </row>
    <row r="542">
      <c r="A542" s="25">
        <v>1.0</v>
      </c>
      <c r="B542" s="25">
        <v>24611.0</v>
      </c>
      <c r="C542" s="20" t="s">
        <v>26897</v>
      </c>
      <c r="D542" s="20" t="s">
        <v>26103</v>
      </c>
      <c r="E542" s="20" t="s">
        <v>26897</v>
      </c>
      <c r="F542" s="20"/>
      <c r="G542" s="20"/>
      <c r="H542" s="20"/>
      <c r="I542" s="20"/>
      <c r="J542" s="20"/>
      <c r="K542" s="20"/>
      <c r="L542" s="20"/>
      <c r="M542" s="20"/>
      <c r="N542" s="20"/>
      <c r="O542" s="20"/>
      <c r="P542" s="20"/>
      <c r="Q542" s="20"/>
      <c r="R542" s="20"/>
      <c r="S542" s="20"/>
      <c r="T542" s="20"/>
      <c r="U542" s="20"/>
      <c r="V542" s="20"/>
      <c r="W542" s="20"/>
      <c r="X542" s="20"/>
      <c r="Y542" s="20"/>
      <c r="Z542" s="20"/>
    </row>
    <row r="543">
      <c r="A543" s="25">
        <v>1.0</v>
      </c>
      <c r="B543" s="25">
        <v>24621.0</v>
      </c>
      <c r="C543" s="20" t="s">
        <v>26908</v>
      </c>
      <c r="D543" s="20" t="s">
        <v>26108</v>
      </c>
      <c r="E543" s="20" t="s">
        <v>26908</v>
      </c>
      <c r="F543" s="20"/>
      <c r="G543" s="20"/>
      <c r="H543" s="20"/>
      <c r="I543" s="20"/>
      <c r="J543" s="20"/>
      <c r="K543" s="20"/>
      <c r="L543" s="20"/>
      <c r="M543" s="20"/>
      <c r="N543" s="20"/>
      <c r="O543" s="20"/>
      <c r="P543" s="20"/>
      <c r="Q543" s="20"/>
      <c r="R543" s="20"/>
      <c r="S543" s="20"/>
      <c r="T543" s="20"/>
      <c r="U543" s="20"/>
      <c r="V543" s="20"/>
      <c r="W543" s="20"/>
      <c r="X543" s="20"/>
      <c r="Y543" s="20"/>
      <c r="Z543" s="20"/>
    </row>
    <row r="544">
      <c r="A544" s="25">
        <v>1.0</v>
      </c>
      <c r="B544" s="25">
        <v>24631.0</v>
      </c>
      <c r="C544" s="20" t="s">
        <v>26912</v>
      </c>
      <c r="D544" s="20" t="s">
        <v>26116</v>
      </c>
      <c r="E544" s="20" t="s">
        <v>26912</v>
      </c>
      <c r="F544" s="20"/>
      <c r="G544" s="20"/>
      <c r="H544" s="20"/>
      <c r="I544" s="20"/>
      <c r="J544" s="20"/>
      <c r="K544" s="20"/>
      <c r="L544" s="20"/>
      <c r="M544" s="20"/>
      <c r="N544" s="20"/>
      <c r="O544" s="20"/>
      <c r="P544" s="20"/>
      <c r="Q544" s="20"/>
      <c r="R544" s="20"/>
      <c r="S544" s="20"/>
      <c r="T544" s="20"/>
      <c r="U544" s="20"/>
      <c r="V544" s="20"/>
      <c r="W544" s="20"/>
      <c r="X544" s="20"/>
      <c r="Y544" s="20"/>
      <c r="Z544" s="20"/>
    </row>
    <row r="545">
      <c r="A545" s="25">
        <v>1.0</v>
      </c>
      <c r="B545" s="25">
        <v>24651.0</v>
      </c>
      <c r="C545" s="20" t="s">
        <v>26918</v>
      </c>
      <c r="D545" s="20" t="s">
        <v>26450</v>
      </c>
      <c r="E545" s="20" t="s">
        <v>26918</v>
      </c>
      <c r="F545" s="20"/>
      <c r="G545" s="20"/>
      <c r="H545" s="20"/>
      <c r="I545" s="20"/>
      <c r="J545" s="20"/>
      <c r="K545" s="20"/>
      <c r="L545" s="20"/>
      <c r="M545" s="20"/>
      <c r="N545" s="20"/>
      <c r="O545" s="20"/>
      <c r="P545" s="20"/>
      <c r="Q545" s="20"/>
      <c r="R545" s="20"/>
      <c r="S545" s="20"/>
      <c r="T545" s="20"/>
      <c r="U545" s="20"/>
      <c r="V545" s="20"/>
      <c r="W545" s="20"/>
      <c r="X545" s="20"/>
      <c r="Y545" s="20"/>
      <c r="Z545" s="20"/>
    </row>
    <row r="546">
      <c r="A546" s="25">
        <v>1.0</v>
      </c>
      <c r="B546" s="25">
        <v>24652.0</v>
      </c>
      <c r="C546" s="20" t="s">
        <v>26924</v>
      </c>
      <c r="D546" s="20" t="s">
        <v>26459</v>
      </c>
      <c r="E546" s="20" t="s">
        <v>26924</v>
      </c>
      <c r="F546" s="20"/>
      <c r="G546" s="20"/>
      <c r="H546" s="20"/>
      <c r="I546" s="20"/>
      <c r="J546" s="20"/>
      <c r="K546" s="20"/>
      <c r="L546" s="20"/>
      <c r="M546" s="20"/>
      <c r="N546" s="20"/>
      <c r="O546" s="20"/>
      <c r="P546" s="20"/>
      <c r="Q546" s="20"/>
      <c r="R546" s="20"/>
      <c r="S546" s="20"/>
      <c r="T546" s="20"/>
      <c r="U546" s="20"/>
      <c r="V546" s="20"/>
      <c r="W546" s="20"/>
      <c r="X546" s="20"/>
      <c r="Y546" s="20"/>
      <c r="Z546" s="20"/>
    </row>
    <row r="547">
      <c r="A547" s="25">
        <v>1.0</v>
      </c>
      <c r="B547" s="25">
        <v>24652.0</v>
      </c>
      <c r="C547" s="20" t="s">
        <v>26924</v>
      </c>
      <c r="D547" s="20" t="s">
        <v>26450</v>
      </c>
      <c r="E547" s="20" t="s">
        <v>26924</v>
      </c>
      <c r="F547" s="20"/>
      <c r="G547" s="20"/>
      <c r="H547" s="20"/>
      <c r="I547" s="20"/>
      <c r="J547" s="20"/>
      <c r="K547" s="20"/>
      <c r="L547" s="20"/>
      <c r="M547" s="20"/>
      <c r="N547" s="20"/>
      <c r="O547" s="20"/>
      <c r="P547" s="20"/>
      <c r="Q547" s="20"/>
      <c r="R547" s="20"/>
      <c r="S547" s="20"/>
      <c r="T547" s="20"/>
      <c r="U547" s="20"/>
      <c r="V547" s="20"/>
      <c r="W547" s="20"/>
      <c r="X547" s="20"/>
      <c r="Y547" s="20"/>
      <c r="Z547" s="20"/>
    </row>
    <row r="548">
      <c r="A548" s="25">
        <v>1.0</v>
      </c>
      <c r="B548" s="25">
        <v>24661.0</v>
      </c>
      <c r="C548" s="20" t="s">
        <v>26932</v>
      </c>
      <c r="D548" s="20" t="s">
        <v>26933</v>
      </c>
      <c r="E548" s="20" t="s">
        <v>26932</v>
      </c>
      <c r="F548" s="20"/>
      <c r="G548" s="20"/>
      <c r="H548" s="20"/>
      <c r="I548" s="20"/>
      <c r="J548" s="20"/>
      <c r="K548" s="20"/>
      <c r="L548" s="20"/>
      <c r="M548" s="20"/>
      <c r="N548" s="20"/>
      <c r="O548" s="20"/>
      <c r="P548" s="20"/>
      <c r="Q548" s="20"/>
      <c r="R548" s="20"/>
      <c r="S548" s="20"/>
      <c r="T548" s="20"/>
      <c r="U548" s="20"/>
      <c r="V548" s="20"/>
      <c r="W548" s="20"/>
      <c r="X548" s="20"/>
      <c r="Y548" s="20"/>
      <c r="Z548" s="20"/>
    </row>
    <row r="549">
      <c r="A549" s="25">
        <v>1.0</v>
      </c>
      <c r="B549" s="25">
        <v>24681.0</v>
      </c>
      <c r="C549" s="20" t="s">
        <v>26938</v>
      </c>
      <c r="D549" s="20" t="s">
        <v>26518</v>
      </c>
      <c r="E549" s="20" t="s">
        <v>26938</v>
      </c>
      <c r="F549" s="20"/>
      <c r="G549" s="20"/>
      <c r="H549" s="20"/>
      <c r="I549" s="20"/>
      <c r="J549" s="20"/>
      <c r="K549" s="20"/>
      <c r="L549" s="20"/>
      <c r="M549" s="20"/>
      <c r="N549" s="20"/>
      <c r="O549" s="20"/>
      <c r="P549" s="20"/>
      <c r="Q549" s="20"/>
      <c r="R549" s="20"/>
      <c r="S549" s="20"/>
      <c r="T549" s="20"/>
      <c r="U549" s="20"/>
      <c r="V549" s="20"/>
      <c r="W549" s="20"/>
      <c r="X549" s="20"/>
      <c r="Y549" s="20"/>
      <c r="Z549" s="20"/>
    </row>
    <row r="550">
      <c r="A550" s="25">
        <v>1.0</v>
      </c>
      <c r="B550" s="25">
        <v>24691.0</v>
      </c>
      <c r="C550" s="20" t="s">
        <v>26943</v>
      </c>
      <c r="D550" s="20" t="s">
        <v>26527</v>
      </c>
      <c r="E550" s="20" t="s">
        <v>26943</v>
      </c>
      <c r="F550" s="20"/>
      <c r="G550" s="20"/>
      <c r="H550" s="20"/>
      <c r="I550" s="20"/>
      <c r="J550" s="20"/>
      <c r="K550" s="20"/>
      <c r="L550" s="20"/>
      <c r="M550" s="20"/>
      <c r="N550" s="20"/>
      <c r="O550" s="20"/>
      <c r="P550" s="20"/>
      <c r="Q550" s="20"/>
      <c r="R550" s="20"/>
      <c r="S550" s="20"/>
      <c r="T550" s="20"/>
      <c r="U550" s="20"/>
      <c r="V550" s="20"/>
      <c r="W550" s="20"/>
      <c r="X550" s="20"/>
      <c r="Y550" s="20"/>
      <c r="Z550" s="20"/>
    </row>
    <row r="551">
      <c r="A551" s="25">
        <v>1.0</v>
      </c>
      <c r="B551" s="25">
        <v>24701.0</v>
      </c>
      <c r="C551" s="20" t="s">
        <v>26950</v>
      </c>
      <c r="D551" s="20" t="s">
        <v>26539</v>
      </c>
      <c r="E551" s="20" t="s">
        <v>26950</v>
      </c>
      <c r="F551" s="20"/>
      <c r="G551" s="20"/>
      <c r="H551" s="20"/>
      <c r="I551" s="20"/>
      <c r="J551" s="20"/>
      <c r="K551" s="20"/>
      <c r="L551" s="20"/>
      <c r="M551" s="20"/>
      <c r="N551" s="20"/>
      <c r="O551" s="20"/>
      <c r="P551" s="20"/>
      <c r="Q551" s="20"/>
      <c r="R551" s="20"/>
      <c r="S551" s="20"/>
      <c r="T551" s="20"/>
      <c r="U551" s="20"/>
      <c r="V551" s="20"/>
      <c r="W551" s="20"/>
      <c r="X551" s="20"/>
      <c r="Y551" s="20"/>
      <c r="Z551" s="20"/>
    </row>
    <row r="552">
      <c r="A552" s="25">
        <v>1.0</v>
      </c>
      <c r="B552" s="25">
        <v>24711.0</v>
      </c>
      <c r="C552" s="20" t="s">
        <v>26956</v>
      </c>
      <c r="D552" s="20" t="s">
        <v>26957</v>
      </c>
      <c r="E552" s="20" t="s">
        <v>26956</v>
      </c>
      <c r="F552" s="20"/>
      <c r="G552" s="20"/>
      <c r="H552" s="20"/>
      <c r="I552" s="20"/>
      <c r="J552" s="20"/>
      <c r="K552" s="20"/>
      <c r="L552" s="20"/>
      <c r="M552" s="20"/>
      <c r="N552" s="20"/>
      <c r="O552" s="20"/>
      <c r="P552" s="20"/>
      <c r="Q552" s="20"/>
      <c r="R552" s="20"/>
      <c r="S552" s="20"/>
      <c r="T552" s="20"/>
      <c r="U552" s="20"/>
      <c r="V552" s="20"/>
      <c r="W552" s="20"/>
      <c r="X552" s="20"/>
      <c r="Y552" s="20"/>
      <c r="Z552" s="20"/>
    </row>
    <row r="553">
      <c r="A553" s="25">
        <v>1.0</v>
      </c>
      <c r="B553" s="25">
        <v>25011.0</v>
      </c>
      <c r="C553" s="20" t="s">
        <v>26962</v>
      </c>
      <c r="D553" s="20" t="s">
        <v>26964</v>
      </c>
      <c r="E553" s="20" t="s">
        <v>26962</v>
      </c>
      <c r="F553" s="20"/>
      <c r="G553" s="20"/>
      <c r="H553" s="20"/>
      <c r="I553" s="20"/>
      <c r="J553" s="20"/>
      <c r="K553" s="20"/>
      <c r="L553" s="20"/>
      <c r="M553" s="20"/>
      <c r="N553" s="20"/>
      <c r="O553" s="20"/>
      <c r="P553" s="20"/>
      <c r="Q553" s="20"/>
      <c r="R553" s="20"/>
      <c r="S553" s="20"/>
      <c r="T553" s="20"/>
      <c r="U553" s="20"/>
      <c r="V553" s="20"/>
      <c r="W553" s="20"/>
      <c r="X553" s="20"/>
      <c r="Y553" s="20"/>
      <c r="Z553" s="20"/>
    </row>
    <row r="554">
      <c r="A554" s="25">
        <v>1.0</v>
      </c>
      <c r="B554" s="25">
        <v>25021.0</v>
      </c>
      <c r="C554" s="20" t="s">
        <v>26969</v>
      </c>
      <c r="D554" s="20" t="s">
        <v>26970</v>
      </c>
      <c r="E554" s="20" t="s">
        <v>26969</v>
      </c>
      <c r="F554" s="20"/>
      <c r="G554" s="20"/>
      <c r="H554" s="20"/>
      <c r="I554" s="20"/>
      <c r="J554" s="20"/>
      <c r="K554" s="20"/>
      <c r="L554" s="20"/>
      <c r="M554" s="20"/>
      <c r="N554" s="20"/>
      <c r="O554" s="20"/>
      <c r="P554" s="20"/>
      <c r="Q554" s="20"/>
      <c r="R554" s="20"/>
      <c r="S554" s="20"/>
      <c r="T554" s="20"/>
      <c r="U554" s="20"/>
      <c r="V554" s="20"/>
      <c r="W554" s="20"/>
      <c r="X554" s="20"/>
      <c r="Y554" s="20"/>
      <c r="Z554" s="20"/>
    </row>
    <row r="555">
      <c r="A555" s="25">
        <v>1.0</v>
      </c>
      <c r="B555" s="25">
        <v>25031.0</v>
      </c>
      <c r="C555" s="20" t="s">
        <v>26975</v>
      </c>
      <c r="D555" s="20" t="s">
        <v>26977</v>
      </c>
      <c r="E555" s="20" t="s">
        <v>26975</v>
      </c>
      <c r="F555" s="20"/>
      <c r="G555" s="20"/>
      <c r="H555" s="20"/>
      <c r="I555" s="20"/>
      <c r="J555" s="20"/>
      <c r="K555" s="20"/>
      <c r="L555" s="20"/>
      <c r="M555" s="20"/>
      <c r="N555" s="20"/>
      <c r="O555" s="20"/>
      <c r="P555" s="20"/>
      <c r="Q555" s="20"/>
      <c r="R555" s="20"/>
      <c r="S555" s="20"/>
      <c r="T555" s="20"/>
      <c r="U555" s="20"/>
      <c r="V555" s="20"/>
      <c r="W555" s="20"/>
      <c r="X555" s="20"/>
      <c r="Y555" s="20"/>
      <c r="Z555" s="20"/>
    </row>
    <row r="556">
      <c r="A556" s="25">
        <v>1.0</v>
      </c>
      <c r="B556" s="25">
        <v>25051.0</v>
      </c>
      <c r="C556" s="20" t="s">
        <v>26985</v>
      </c>
      <c r="D556" s="20" t="s">
        <v>26986</v>
      </c>
      <c r="E556" s="20" t="s">
        <v>26985</v>
      </c>
      <c r="F556" s="20"/>
      <c r="G556" s="20"/>
      <c r="H556" s="20"/>
      <c r="I556" s="20"/>
      <c r="J556" s="20"/>
      <c r="K556" s="20"/>
      <c r="L556" s="20"/>
      <c r="M556" s="20"/>
      <c r="N556" s="20"/>
      <c r="O556" s="20"/>
      <c r="P556" s="20"/>
      <c r="Q556" s="20"/>
      <c r="R556" s="20"/>
      <c r="S556" s="20"/>
      <c r="T556" s="20"/>
      <c r="U556" s="20"/>
      <c r="V556" s="20"/>
      <c r="W556" s="20"/>
      <c r="X556" s="20"/>
      <c r="Y556" s="20"/>
      <c r="Z556" s="20"/>
    </row>
    <row r="557">
      <c r="A557" s="25">
        <v>1.0</v>
      </c>
      <c r="B557" s="25">
        <v>25061.0</v>
      </c>
      <c r="C557" s="20" t="s">
        <v>26995</v>
      </c>
      <c r="D557" s="20" t="s">
        <v>26986</v>
      </c>
      <c r="E557" s="20" t="s">
        <v>26995</v>
      </c>
      <c r="F557" s="20"/>
      <c r="G557" s="20"/>
      <c r="H557" s="20"/>
      <c r="I557" s="20"/>
      <c r="J557" s="20"/>
      <c r="K557" s="20"/>
      <c r="L557" s="20"/>
      <c r="M557" s="20"/>
      <c r="N557" s="20"/>
      <c r="O557" s="20"/>
      <c r="P557" s="20"/>
      <c r="Q557" s="20"/>
      <c r="R557" s="20"/>
      <c r="S557" s="20"/>
      <c r="T557" s="20"/>
      <c r="U557" s="20"/>
      <c r="V557" s="20"/>
      <c r="W557" s="20"/>
      <c r="X557" s="20"/>
      <c r="Y557" s="20"/>
      <c r="Z557" s="20"/>
    </row>
    <row r="558">
      <c r="A558" s="25">
        <v>1.0</v>
      </c>
      <c r="B558" s="25">
        <v>25071.0</v>
      </c>
      <c r="C558" s="20" t="s">
        <v>27006</v>
      </c>
      <c r="D558" s="20" t="s">
        <v>27008</v>
      </c>
      <c r="E558" s="20" t="s">
        <v>27006</v>
      </c>
      <c r="F558" s="20"/>
      <c r="G558" s="20"/>
      <c r="H558" s="20"/>
      <c r="I558" s="20"/>
      <c r="J558" s="20"/>
      <c r="K558" s="20"/>
      <c r="L558" s="20"/>
      <c r="M558" s="20"/>
      <c r="N558" s="20"/>
      <c r="O558" s="20"/>
      <c r="P558" s="20"/>
      <c r="Q558" s="20"/>
      <c r="R558" s="20"/>
      <c r="S558" s="20"/>
      <c r="T558" s="20"/>
      <c r="U558" s="20"/>
      <c r="V558" s="20"/>
      <c r="W558" s="20"/>
      <c r="X558" s="20"/>
      <c r="Y558" s="20"/>
      <c r="Z558" s="20"/>
    </row>
    <row r="559">
      <c r="A559" s="25">
        <v>1.0</v>
      </c>
      <c r="B559" s="25">
        <v>25081.0</v>
      </c>
      <c r="C559" s="20" t="s">
        <v>27012</v>
      </c>
      <c r="D559" s="20" t="s">
        <v>26964</v>
      </c>
      <c r="E559" s="20" t="s">
        <v>27012</v>
      </c>
      <c r="F559" s="20"/>
      <c r="G559" s="20"/>
      <c r="H559" s="20"/>
      <c r="I559" s="20"/>
      <c r="J559" s="20"/>
      <c r="K559" s="20"/>
      <c r="L559" s="20"/>
      <c r="M559" s="20"/>
      <c r="N559" s="20"/>
      <c r="O559" s="20"/>
      <c r="P559" s="20"/>
      <c r="Q559" s="20"/>
      <c r="R559" s="20"/>
      <c r="S559" s="20"/>
      <c r="T559" s="20"/>
      <c r="U559" s="20"/>
      <c r="V559" s="20"/>
      <c r="W559" s="20"/>
      <c r="X559" s="20"/>
      <c r="Y559" s="20"/>
      <c r="Z559" s="20"/>
    </row>
    <row r="560">
      <c r="A560" s="25">
        <v>1.0</v>
      </c>
      <c r="B560" s="25">
        <v>25091.0</v>
      </c>
      <c r="C560" s="20" t="s">
        <v>27020</v>
      </c>
      <c r="D560" s="20" t="s">
        <v>26970</v>
      </c>
      <c r="E560" s="20" t="s">
        <v>27020</v>
      </c>
      <c r="F560" s="20"/>
      <c r="G560" s="20"/>
      <c r="H560" s="20"/>
      <c r="I560" s="20"/>
      <c r="J560" s="20"/>
      <c r="K560" s="20"/>
      <c r="L560" s="20"/>
      <c r="M560" s="20"/>
      <c r="N560" s="20"/>
      <c r="O560" s="20"/>
      <c r="P560" s="20"/>
      <c r="Q560" s="20"/>
      <c r="R560" s="20"/>
      <c r="S560" s="20"/>
      <c r="T560" s="20"/>
      <c r="U560" s="20"/>
      <c r="V560" s="20"/>
      <c r="W560" s="20"/>
      <c r="X560" s="20"/>
      <c r="Y560" s="20"/>
      <c r="Z560" s="20"/>
    </row>
    <row r="561">
      <c r="A561" s="25">
        <v>1.0</v>
      </c>
      <c r="B561" s="25">
        <v>25101.0</v>
      </c>
      <c r="C561" s="20" t="s">
        <v>27029</v>
      </c>
      <c r="D561" s="20" t="s">
        <v>26977</v>
      </c>
      <c r="E561" s="20" t="s">
        <v>27029</v>
      </c>
      <c r="F561" s="20"/>
      <c r="G561" s="20"/>
      <c r="H561" s="20"/>
      <c r="I561" s="20"/>
      <c r="J561" s="20"/>
      <c r="K561" s="20"/>
      <c r="L561" s="20"/>
      <c r="M561" s="20"/>
      <c r="N561" s="20"/>
      <c r="O561" s="20"/>
      <c r="P561" s="20"/>
      <c r="Q561" s="20"/>
      <c r="R561" s="20"/>
      <c r="S561" s="20"/>
      <c r="T561" s="20"/>
      <c r="U561" s="20"/>
      <c r="V561" s="20"/>
      <c r="W561" s="20"/>
      <c r="X561" s="20"/>
      <c r="Y561" s="20"/>
      <c r="Z561" s="20"/>
    </row>
    <row r="562">
      <c r="A562" s="25">
        <v>1.0</v>
      </c>
      <c r="B562" s="25">
        <v>25121.0</v>
      </c>
      <c r="C562" s="20" t="s">
        <v>27038</v>
      </c>
      <c r="D562" s="20" t="s">
        <v>26986</v>
      </c>
      <c r="E562" s="20" t="s">
        <v>27038</v>
      </c>
      <c r="F562" s="20"/>
      <c r="G562" s="20"/>
      <c r="H562" s="20"/>
      <c r="I562" s="20"/>
      <c r="J562" s="20"/>
      <c r="K562" s="20"/>
      <c r="L562" s="20"/>
      <c r="M562" s="20"/>
      <c r="N562" s="20"/>
      <c r="O562" s="20"/>
      <c r="P562" s="20"/>
      <c r="Q562" s="20"/>
      <c r="R562" s="20"/>
      <c r="S562" s="20"/>
      <c r="T562" s="20"/>
      <c r="U562" s="20"/>
      <c r="V562" s="20"/>
      <c r="W562" s="20"/>
      <c r="X562" s="20"/>
      <c r="Y562" s="20"/>
      <c r="Z562" s="20"/>
    </row>
    <row r="563">
      <c r="A563" s="25">
        <v>1.0</v>
      </c>
      <c r="B563" s="25">
        <v>25131.0</v>
      </c>
      <c r="C563" s="20" t="s">
        <v>27046</v>
      </c>
      <c r="D563" s="20" t="s">
        <v>26964</v>
      </c>
      <c r="E563" s="20" t="s">
        <v>27046</v>
      </c>
      <c r="F563" s="20"/>
      <c r="G563" s="20"/>
      <c r="H563" s="20"/>
      <c r="I563" s="20"/>
      <c r="J563" s="20"/>
      <c r="K563" s="20"/>
      <c r="L563" s="20"/>
      <c r="M563" s="20"/>
      <c r="N563" s="20"/>
      <c r="O563" s="20"/>
      <c r="P563" s="20"/>
      <c r="Q563" s="20"/>
      <c r="R563" s="20"/>
      <c r="S563" s="20"/>
      <c r="T563" s="20"/>
      <c r="U563" s="20"/>
      <c r="V563" s="20"/>
      <c r="W563" s="20"/>
      <c r="X563" s="20"/>
      <c r="Y563" s="20"/>
      <c r="Z563" s="20"/>
    </row>
    <row r="564">
      <c r="A564" s="25">
        <v>1.0</v>
      </c>
      <c r="B564" s="25">
        <v>25141.0</v>
      </c>
      <c r="C564" s="20" t="s">
        <v>27055</v>
      </c>
      <c r="D564" s="20" t="s">
        <v>26970</v>
      </c>
      <c r="E564" s="20" t="s">
        <v>27055</v>
      </c>
      <c r="F564" s="20"/>
      <c r="G564" s="20"/>
      <c r="H564" s="20"/>
      <c r="I564" s="20"/>
      <c r="J564" s="20"/>
      <c r="K564" s="20"/>
      <c r="L564" s="20"/>
      <c r="M564" s="20"/>
      <c r="N564" s="20"/>
      <c r="O564" s="20"/>
      <c r="P564" s="20"/>
      <c r="Q564" s="20"/>
      <c r="R564" s="20"/>
      <c r="S564" s="20"/>
      <c r="T564" s="20"/>
      <c r="U564" s="20"/>
      <c r="V564" s="20"/>
      <c r="W564" s="20"/>
      <c r="X564" s="20"/>
      <c r="Y564" s="20"/>
      <c r="Z564" s="20"/>
    </row>
    <row r="565">
      <c r="A565" s="25">
        <v>1.0</v>
      </c>
      <c r="B565" s="25">
        <v>25151.0</v>
      </c>
      <c r="C565" s="20" t="s">
        <v>27065</v>
      </c>
      <c r="D565" s="20" t="s">
        <v>26977</v>
      </c>
      <c r="E565" s="20" t="s">
        <v>27065</v>
      </c>
      <c r="F565" s="20"/>
      <c r="G565" s="20"/>
      <c r="H565" s="20"/>
      <c r="I565" s="20"/>
      <c r="J565" s="20"/>
      <c r="K565" s="20"/>
      <c r="L565" s="20"/>
      <c r="M565" s="20"/>
      <c r="N565" s="20"/>
      <c r="O565" s="20"/>
      <c r="P565" s="20"/>
      <c r="Q565" s="20"/>
      <c r="R565" s="20"/>
      <c r="S565" s="20"/>
      <c r="T565" s="20"/>
      <c r="U565" s="20"/>
      <c r="V565" s="20"/>
      <c r="W565" s="20"/>
      <c r="X565" s="20"/>
      <c r="Y565" s="20"/>
      <c r="Z565" s="20"/>
    </row>
    <row r="566">
      <c r="A566" s="25">
        <v>1.0</v>
      </c>
      <c r="B566" s="25">
        <v>25171.0</v>
      </c>
      <c r="C566" s="20" t="s">
        <v>27072</v>
      </c>
      <c r="D566" s="20" t="s">
        <v>26986</v>
      </c>
      <c r="E566" s="20" t="s">
        <v>27072</v>
      </c>
      <c r="F566" s="20"/>
      <c r="G566" s="20"/>
      <c r="H566" s="20"/>
      <c r="I566" s="20"/>
      <c r="J566" s="20"/>
      <c r="K566" s="20"/>
      <c r="L566" s="20"/>
      <c r="M566" s="20"/>
      <c r="N566" s="20"/>
      <c r="O566" s="20"/>
      <c r="P566" s="20"/>
      <c r="Q566" s="20"/>
      <c r="R566" s="20"/>
      <c r="S566" s="20"/>
      <c r="T566" s="20"/>
      <c r="U566" s="20"/>
      <c r="V566" s="20"/>
      <c r="W566" s="20"/>
      <c r="X566" s="20"/>
      <c r="Y566" s="20"/>
      <c r="Z566" s="20"/>
    </row>
    <row r="567">
      <c r="A567" s="25">
        <v>1.0</v>
      </c>
      <c r="B567" s="25">
        <v>25181.0</v>
      </c>
      <c r="C567" s="20" t="s">
        <v>27080</v>
      </c>
      <c r="D567" s="20" t="s">
        <v>26964</v>
      </c>
      <c r="E567" s="20" t="s">
        <v>27080</v>
      </c>
      <c r="F567" s="20"/>
      <c r="G567" s="20"/>
      <c r="H567" s="20"/>
      <c r="I567" s="20"/>
      <c r="J567" s="20"/>
      <c r="K567" s="20"/>
      <c r="L567" s="20"/>
      <c r="M567" s="20"/>
      <c r="N567" s="20"/>
      <c r="O567" s="20"/>
      <c r="P567" s="20"/>
      <c r="Q567" s="20"/>
      <c r="R567" s="20"/>
      <c r="S567" s="20"/>
      <c r="T567" s="20"/>
      <c r="U567" s="20"/>
      <c r="V567" s="20"/>
      <c r="W567" s="20"/>
      <c r="X567" s="20"/>
      <c r="Y567" s="20"/>
      <c r="Z567" s="20"/>
    </row>
    <row r="568">
      <c r="A568" s="25">
        <v>1.0</v>
      </c>
      <c r="B568" s="25">
        <v>25191.0</v>
      </c>
      <c r="C568" s="20" t="s">
        <v>27089</v>
      </c>
      <c r="D568" s="20" t="s">
        <v>26970</v>
      </c>
      <c r="E568" s="20" t="s">
        <v>27089</v>
      </c>
      <c r="F568" s="20"/>
      <c r="G568" s="20"/>
      <c r="H568" s="20"/>
      <c r="I568" s="20"/>
      <c r="J568" s="20"/>
      <c r="K568" s="20"/>
      <c r="L568" s="20"/>
      <c r="M568" s="20"/>
      <c r="N568" s="20"/>
      <c r="O568" s="20"/>
      <c r="P568" s="20"/>
      <c r="Q568" s="20"/>
      <c r="R568" s="20"/>
      <c r="S568" s="20"/>
      <c r="T568" s="20"/>
      <c r="U568" s="20"/>
      <c r="V568" s="20"/>
      <c r="W568" s="20"/>
      <c r="X568" s="20"/>
      <c r="Y568" s="20"/>
      <c r="Z568" s="20"/>
    </row>
    <row r="569">
      <c r="A569" s="25">
        <v>1.0</v>
      </c>
      <c r="B569" s="25">
        <v>25201.0</v>
      </c>
      <c r="C569" s="20" t="s">
        <v>27098</v>
      </c>
      <c r="D569" s="20" t="s">
        <v>26977</v>
      </c>
      <c r="E569" s="20" t="s">
        <v>27098</v>
      </c>
      <c r="F569" s="20"/>
      <c r="G569" s="20"/>
      <c r="H569" s="20"/>
      <c r="I569" s="20"/>
      <c r="J569" s="20"/>
      <c r="K569" s="20"/>
      <c r="L569" s="20"/>
      <c r="M569" s="20"/>
      <c r="N569" s="20"/>
      <c r="O569" s="20"/>
      <c r="P569" s="20"/>
      <c r="Q569" s="20"/>
      <c r="R569" s="20"/>
      <c r="S569" s="20"/>
      <c r="T569" s="20"/>
      <c r="U569" s="20"/>
      <c r="V569" s="20"/>
      <c r="W569" s="20"/>
      <c r="X569" s="20"/>
      <c r="Y569" s="20"/>
      <c r="Z569" s="20"/>
    </row>
    <row r="570">
      <c r="A570" s="25">
        <v>1.0</v>
      </c>
      <c r="B570" s="25">
        <v>25221.0</v>
      </c>
      <c r="C570" s="20" t="s">
        <v>27102</v>
      </c>
      <c r="D570" s="20" t="s">
        <v>26986</v>
      </c>
      <c r="E570" s="20" t="s">
        <v>27102</v>
      </c>
      <c r="F570" s="20"/>
      <c r="G570" s="20"/>
      <c r="H570" s="20"/>
      <c r="I570" s="20"/>
      <c r="J570" s="20"/>
      <c r="K570" s="20"/>
      <c r="L570" s="20"/>
      <c r="M570" s="20"/>
      <c r="N570" s="20"/>
      <c r="O570" s="20"/>
      <c r="P570" s="20"/>
      <c r="Q570" s="20"/>
      <c r="R570" s="20"/>
      <c r="S570" s="20"/>
      <c r="T570" s="20"/>
      <c r="U570" s="20"/>
      <c r="V570" s="20"/>
      <c r="W570" s="20"/>
      <c r="X570" s="20"/>
      <c r="Y570" s="20"/>
      <c r="Z570" s="20"/>
    </row>
    <row r="571">
      <c r="A571" s="25">
        <v>1.0</v>
      </c>
      <c r="B571" s="25">
        <v>25231.0</v>
      </c>
      <c r="C571" s="20" t="s">
        <v>27109</v>
      </c>
      <c r="D571" s="20" t="s">
        <v>26964</v>
      </c>
      <c r="E571" s="20" t="s">
        <v>27109</v>
      </c>
      <c r="F571" s="20"/>
      <c r="G571" s="20"/>
      <c r="H571" s="20"/>
      <c r="I571" s="20"/>
      <c r="J571" s="20"/>
      <c r="K571" s="20"/>
      <c r="L571" s="20"/>
      <c r="M571" s="20"/>
      <c r="N571" s="20"/>
      <c r="O571" s="20"/>
      <c r="P571" s="20"/>
      <c r="Q571" s="20"/>
      <c r="R571" s="20"/>
      <c r="S571" s="20"/>
      <c r="T571" s="20"/>
      <c r="U571" s="20"/>
      <c r="V571" s="20"/>
      <c r="W571" s="20"/>
      <c r="X571" s="20"/>
      <c r="Y571" s="20"/>
      <c r="Z571" s="20"/>
    </row>
    <row r="572">
      <c r="A572" s="25">
        <v>1.0</v>
      </c>
      <c r="B572" s="25">
        <v>25241.0</v>
      </c>
      <c r="C572" s="20" t="s">
        <v>27125</v>
      </c>
      <c r="D572" s="20" t="s">
        <v>26970</v>
      </c>
      <c r="E572" s="20" t="s">
        <v>27125</v>
      </c>
      <c r="F572" s="20"/>
      <c r="G572" s="20"/>
      <c r="H572" s="20"/>
      <c r="I572" s="20"/>
      <c r="J572" s="20"/>
      <c r="K572" s="20"/>
      <c r="L572" s="20"/>
      <c r="M572" s="20"/>
      <c r="N572" s="20"/>
      <c r="O572" s="20"/>
      <c r="P572" s="20"/>
      <c r="Q572" s="20"/>
      <c r="R572" s="20"/>
      <c r="S572" s="20"/>
      <c r="T572" s="20"/>
      <c r="U572" s="20"/>
      <c r="V572" s="20"/>
      <c r="W572" s="20"/>
      <c r="X572" s="20"/>
      <c r="Y572" s="20"/>
      <c r="Z572" s="20"/>
    </row>
    <row r="573">
      <c r="A573" s="25">
        <v>1.0</v>
      </c>
      <c r="B573" s="25">
        <v>25251.0</v>
      </c>
      <c r="C573" s="20" t="s">
        <v>27143</v>
      </c>
      <c r="D573" s="20" t="s">
        <v>26977</v>
      </c>
      <c r="E573" s="20" t="s">
        <v>27143</v>
      </c>
      <c r="F573" s="20"/>
      <c r="G573" s="20"/>
      <c r="H573" s="20"/>
      <c r="I573" s="20"/>
      <c r="J573" s="20"/>
      <c r="K573" s="20"/>
      <c r="L573" s="20"/>
      <c r="M573" s="20"/>
      <c r="N573" s="20"/>
      <c r="O573" s="20"/>
      <c r="P573" s="20"/>
      <c r="Q573" s="20"/>
      <c r="R573" s="20"/>
      <c r="S573" s="20"/>
      <c r="T573" s="20"/>
      <c r="U573" s="20"/>
      <c r="V573" s="20"/>
      <c r="W573" s="20"/>
      <c r="X573" s="20"/>
      <c r="Y573" s="20"/>
      <c r="Z573" s="20"/>
    </row>
    <row r="574">
      <c r="A574" s="25">
        <v>1.0</v>
      </c>
      <c r="B574" s="25">
        <v>25271.0</v>
      </c>
      <c r="C574" s="20" t="s">
        <v>27150</v>
      </c>
      <c r="D574" s="20" t="s">
        <v>26986</v>
      </c>
      <c r="E574" s="20" t="s">
        <v>27150</v>
      </c>
      <c r="F574" s="20"/>
      <c r="G574" s="20"/>
      <c r="H574" s="20"/>
      <c r="I574" s="20"/>
      <c r="J574" s="20"/>
      <c r="K574" s="20"/>
      <c r="L574" s="20"/>
      <c r="M574" s="20"/>
      <c r="N574" s="20"/>
      <c r="O574" s="20"/>
      <c r="P574" s="20"/>
      <c r="Q574" s="20"/>
      <c r="R574" s="20"/>
      <c r="S574" s="20"/>
      <c r="T574" s="20"/>
      <c r="U574" s="20"/>
      <c r="V574" s="20"/>
      <c r="W574" s="20"/>
      <c r="X574" s="20"/>
      <c r="Y574" s="20"/>
      <c r="Z574" s="20"/>
    </row>
    <row r="575">
      <c r="A575" s="25">
        <v>1.0</v>
      </c>
      <c r="B575" s="25">
        <v>25281.0</v>
      </c>
      <c r="C575" s="20" t="s">
        <v>27155</v>
      </c>
      <c r="D575" s="20" t="s">
        <v>26964</v>
      </c>
      <c r="E575" s="20" t="s">
        <v>27155</v>
      </c>
      <c r="F575" s="20"/>
      <c r="G575" s="20"/>
      <c r="H575" s="20"/>
      <c r="I575" s="20"/>
      <c r="J575" s="20"/>
      <c r="K575" s="20"/>
      <c r="L575" s="20"/>
      <c r="M575" s="20"/>
      <c r="N575" s="20"/>
      <c r="O575" s="20"/>
      <c r="P575" s="20"/>
      <c r="Q575" s="20"/>
      <c r="R575" s="20"/>
      <c r="S575" s="20"/>
      <c r="T575" s="20"/>
      <c r="U575" s="20"/>
      <c r="V575" s="20"/>
      <c r="W575" s="20"/>
      <c r="X575" s="20"/>
      <c r="Y575" s="20"/>
      <c r="Z575" s="20"/>
    </row>
    <row r="576">
      <c r="A576" s="25">
        <v>1.0</v>
      </c>
      <c r="B576" s="25">
        <v>25291.0</v>
      </c>
      <c r="C576" s="20" t="s">
        <v>27162</v>
      </c>
      <c r="D576" s="20" t="s">
        <v>26970</v>
      </c>
      <c r="E576" s="20" t="s">
        <v>27162</v>
      </c>
      <c r="F576" s="20"/>
      <c r="G576" s="20"/>
      <c r="H576" s="20"/>
      <c r="I576" s="20"/>
      <c r="J576" s="20"/>
      <c r="K576" s="20"/>
      <c r="L576" s="20"/>
      <c r="M576" s="20"/>
      <c r="N576" s="20"/>
      <c r="O576" s="20"/>
      <c r="P576" s="20"/>
      <c r="Q576" s="20"/>
      <c r="R576" s="20"/>
      <c r="S576" s="20"/>
      <c r="T576" s="20"/>
      <c r="U576" s="20"/>
      <c r="V576" s="20"/>
      <c r="W576" s="20"/>
      <c r="X576" s="20"/>
      <c r="Y576" s="20"/>
      <c r="Z576" s="20"/>
    </row>
    <row r="577">
      <c r="A577" s="25">
        <v>1.0</v>
      </c>
      <c r="B577" s="25">
        <v>25301.0</v>
      </c>
      <c r="C577" s="20" t="s">
        <v>27176</v>
      </c>
      <c r="D577" s="20" t="s">
        <v>26977</v>
      </c>
      <c r="E577" s="20" t="s">
        <v>27176</v>
      </c>
      <c r="F577" s="20"/>
      <c r="G577" s="20"/>
      <c r="H577" s="20"/>
      <c r="I577" s="20"/>
      <c r="J577" s="20"/>
      <c r="K577" s="20"/>
      <c r="L577" s="20"/>
      <c r="M577" s="20"/>
      <c r="N577" s="20"/>
      <c r="O577" s="20"/>
      <c r="P577" s="20"/>
      <c r="Q577" s="20"/>
      <c r="R577" s="20"/>
      <c r="S577" s="20"/>
      <c r="T577" s="20"/>
      <c r="U577" s="20"/>
      <c r="V577" s="20"/>
      <c r="W577" s="20"/>
      <c r="X577" s="20"/>
      <c r="Y577" s="20"/>
      <c r="Z577" s="20"/>
    </row>
    <row r="578">
      <c r="A578" s="25">
        <v>1.0</v>
      </c>
      <c r="B578" s="25">
        <v>25321.0</v>
      </c>
      <c r="C578" s="20" t="s">
        <v>27185</v>
      </c>
      <c r="D578" s="20" t="s">
        <v>26986</v>
      </c>
      <c r="E578" s="20" t="s">
        <v>27185</v>
      </c>
      <c r="F578" s="20"/>
      <c r="G578" s="20"/>
      <c r="H578" s="20"/>
      <c r="I578" s="20"/>
      <c r="J578" s="20"/>
      <c r="K578" s="20"/>
      <c r="L578" s="20"/>
      <c r="M578" s="20"/>
      <c r="N578" s="20"/>
      <c r="O578" s="20"/>
      <c r="P578" s="20"/>
      <c r="Q578" s="20"/>
      <c r="R578" s="20"/>
      <c r="S578" s="20"/>
      <c r="T578" s="20"/>
      <c r="U578" s="20"/>
      <c r="V578" s="20"/>
      <c r="W578" s="20"/>
      <c r="X578" s="20"/>
      <c r="Y578" s="20"/>
      <c r="Z578" s="20"/>
    </row>
    <row r="579">
      <c r="A579" s="25">
        <v>1.0</v>
      </c>
      <c r="B579" s="25">
        <v>26011.0</v>
      </c>
      <c r="C579" s="20" t="s">
        <v>27196</v>
      </c>
      <c r="D579" s="20" t="s">
        <v>27198</v>
      </c>
      <c r="E579" s="20" t="s">
        <v>27196</v>
      </c>
      <c r="F579" s="20"/>
      <c r="G579" s="20"/>
      <c r="H579" s="20"/>
      <c r="I579" s="20"/>
      <c r="J579" s="20"/>
      <c r="K579" s="20"/>
      <c r="L579" s="20"/>
      <c r="M579" s="20"/>
      <c r="N579" s="20"/>
      <c r="O579" s="20"/>
      <c r="P579" s="20"/>
      <c r="Q579" s="20"/>
      <c r="R579" s="20"/>
      <c r="S579" s="20"/>
      <c r="T579" s="20"/>
      <c r="U579" s="20"/>
      <c r="V579" s="20"/>
      <c r="W579" s="20"/>
      <c r="X579" s="20"/>
      <c r="Y579" s="20"/>
      <c r="Z579" s="20"/>
    </row>
    <row r="580">
      <c r="A580" s="25">
        <v>1.0</v>
      </c>
      <c r="B580" s="25">
        <v>26021.0</v>
      </c>
      <c r="C580" s="20" t="s">
        <v>27205</v>
      </c>
      <c r="D580" s="20" t="s">
        <v>27206</v>
      </c>
      <c r="E580" s="20" t="s">
        <v>27205</v>
      </c>
      <c r="F580" s="20"/>
      <c r="G580" s="20"/>
      <c r="H580" s="20"/>
      <c r="I580" s="20"/>
      <c r="J580" s="20"/>
      <c r="K580" s="20"/>
      <c r="L580" s="20"/>
      <c r="M580" s="20"/>
      <c r="N580" s="20"/>
      <c r="O580" s="20"/>
      <c r="P580" s="20"/>
      <c r="Q580" s="20"/>
      <c r="R580" s="20"/>
      <c r="S580" s="20"/>
      <c r="T580" s="20"/>
      <c r="U580" s="20"/>
      <c r="V580" s="20"/>
      <c r="W580" s="20"/>
      <c r="X580" s="20"/>
      <c r="Y580" s="20"/>
      <c r="Z580" s="20"/>
    </row>
    <row r="581">
      <c r="A581" s="25">
        <v>1.0</v>
      </c>
      <c r="B581" s="25">
        <v>26031.0</v>
      </c>
      <c r="C581" s="20" t="s">
        <v>27208</v>
      </c>
      <c r="D581" s="20" t="s">
        <v>27209</v>
      </c>
      <c r="E581" s="20" t="s">
        <v>27208</v>
      </c>
      <c r="F581" s="20"/>
      <c r="G581" s="20"/>
      <c r="H581" s="20"/>
      <c r="I581" s="20"/>
      <c r="J581" s="20"/>
      <c r="K581" s="20"/>
      <c r="L581" s="20"/>
      <c r="M581" s="20"/>
      <c r="N581" s="20"/>
      <c r="O581" s="20"/>
      <c r="P581" s="20"/>
      <c r="Q581" s="20"/>
      <c r="R581" s="20"/>
      <c r="S581" s="20"/>
      <c r="T581" s="20"/>
      <c r="U581" s="20"/>
      <c r="V581" s="20"/>
      <c r="W581" s="20"/>
      <c r="X581" s="20"/>
      <c r="Y581" s="20"/>
      <c r="Z581" s="20"/>
    </row>
    <row r="582">
      <c r="A582" s="25">
        <v>1.0</v>
      </c>
      <c r="B582" s="25">
        <v>26611.0</v>
      </c>
      <c r="C582" s="20" t="s">
        <v>27210</v>
      </c>
      <c r="D582" s="20" t="s">
        <v>27211</v>
      </c>
      <c r="E582" s="20" t="s">
        <v>27210</v>
      </c>
      <c r="F582" s="20"/>
      <c r="G582" s="20"/>
      <c r="H582" s="20"/>
      <c r="I582" s="20"/>
      <c r="J582" s="20"/>
      <c r="K582" s="20"/>
      <c r="L582" s="20"/>
      <c r="M582" s="20"/>
      <c r="N582" s="20"/>
      <c r="O582" s="20"/>
      <c r="P582" s="20"/>
      <c r="Q582" s="20"/>
      <c r="R582" s="20"/>
      <c r="S582" s="20"/>
      <c r="T582" s="20"/>
      <c r="U582" s="20"/>
      <c r="V582" s="20"/>
      <c r="W582" s="20"/>
      <c r="X582" s="20"/>
      <c r="Y582" s="20"/>
      <c r="Z582" s="20"/>
    </row>
    <row r="583">
      <c r="A583" s="25">
        <v>1.0</v>
      </c>
      <c r="B583" s="25">
        <v>26611.0</v>
      </c>
      <c r="C583" s="20" t="s">
        <v>27210</v>
      </c>
      <c r="D583" s="20" t="s">
        <v>27213</v>
      </c>
      <c r="E583" s="20" t="s">
        <v>27210</v>
      </c>
      <c r="F583" s="20"/>
      <c r="G583" s="20"/>
      <c r="H583" s="20"/>
      <c r="I583" s="20"/>
      <c r="J583" s="20"/>
      <c r="K583" s="20"/>
      <c r="L583" s="20"/>
      <c r="M583" s="20"/>
      <c r="N583" s="20"/>
      <c r="O583" s="20"/>
      <c r="P583" s="20"/>
      <c r="Q583" s="20"/>
      <c r="R583" s="20"/>
      <c r="S583" s="20"/>
      <c r="T583" s="20"/>
      <c r="U583" s="20"/>
      <c r="V583" s="20"/>
      <c r="W583" s="20"/>
      <c r="X583" s="20"/>
      <c r="Y583" s="20"/>
      <c r="Z583" s="20"/>
    </row>
    <row r="584">
      <c r="A584" s="25">
        <v>1.0</v>
      </c>
      <c r="B584" s="25">
        <v>26612.0</v>
      </c>
      <c r="C584" s="20" t="s">
        <v>27214</v>
      </c>
      <c r="D584" s="20" t="s">
        <v>27213</v>
      </c>
      <c r="E584" s="20" t="s">
        <v>27214</v>
      </c>
      <c r="F584" s="20"/>
      <c r="G584" s="20"/>
      <c r="H584" s="20"/>
      <c r="I584" s="20"/>
      <c r="J584" s="20"/>
      <c r="K584" s="20"/>
      <c r="L584" s="20"/>
      <c r="M584" s="20"/>
      <c r="N584" s="20"/>
      <c r="O584" s="20"/>
      <c r="P584" s="20"/>
      <c r="Q584" s="20"/>
      <c r="R584" s="20"/>
      <c r="S584" s="20"/>
      <c r="T584" s="20"/>
      <c r="U584" s="20"/>
      <c r="V584" s="20"/>
      <c r="W584" s="20"/>
      <c r="X584" s="20"/>
      <c r="Y584" s="20"/>
      <c r="Z584" s="20"/>
    </row>
    <row r="585">
      <c r="A585" s="25">
        <v>1.0</v>
      </c>
      <c r="B585" s="25">
        <v>26621.0</v>
      </c>
      <c r="C585" s="20" t="s">
        <v>27215</v>
      </c>
      <c r="D585" s="20" t="s">
        <v>27216</v>
      </c>
      <c r="E585" s="20" t="s">
        <v>27215</v>
      </c>
      <c r="F585" s="20"/>
      <c r="G585" s="20"/>
      <c r="H585" s="20"/>
      <c r="I585" s="20"/>
      <c r="J585" s="20"/>
      <c r="K585" s="20"/>
      <c r="L585" s="20"/>
      <c r="M585" s="20"/>
      <c r="N585" s="20"/>
      <c r="O585" s="20"/>
      <c r="P585" s="20"/>
      <c r="Q585" s="20"/>
      <c r="R585" s="20"/>
      <c r="S585" s="20"/>
      <c r="T585" s="20"/>
      <c r="U585" s="20"/>
      <c r="V585" s="20"/>
      <c r="W585" s="20"/>
      <c r="X585" s="20"/>
      <c r="Y585" s="20"/>
      <c r="Z585" s="20"/>
    </row>
    <row r="586">
      <c r="A586" s="25">
        <v>1.0</v>
      </c>
      <c r="B586" s="25">
        <v>26621.0</v>
      </c>
      <c r="C586" s="20" t="s">
        <v>27215</v>
      </c>
      <c r="D586" s="20" t="s">
        <v>27217</v>
      </c>
      <c r="E586" s="20" t="s">
        <v>27215</v>
      </c>
      <c r="F586" s="20"/>
      <c r="G586" s="20"/>
      <c r="H586" s="20"/>
      <c r="I586" s="20"/>
      <c r="J586" s="20"/>
      <c r="K586" s="20"/>
      <c r="L586" s="20"/>
      <c r="M586" s="20"/>
      <c r="N586" s="20"/>
      <c r="O586" s="20"/>
      <c r="P586" s="20"/>
      <c r="Q586" s="20"/>
      <c r="R586" s="20"/>
      <c r="S586" s="20"/>
      <c r="T586" s="20"/>
      <c r="U586" s="20"/>
      <c r="V586" s="20"/>
      <c r="W586" s="20"/>
      <c r="X586" s="20"/>
      <c r="Y586" s="20"/>
      <c r="Z586" s="20"/>
    </row>
    <row r="587">
      <c r="A587" s="25">
        <v>1.0</v>
      </c>
      <c r="B587" s="25">
        <v>26622.0</v>
      </c>
      <c r="C587" s="20" t="s">
        <v>27218</v>
      </c>
      <c r="D587" s="20" t="s">
        <v>27211</v>
      </c>
      <c r="E587" s="20" t="s">
        <v>27218</v>
      </c>
      <c r="F587" s="20"/>
      <c r="G587" s="20"/>
      <c r="H587" s="20"/>
      <c r="I587" s="20"/>
      <c r="J587" s="20"/>
      <c r="K587" s="20"/>
      <c r="L587" s="20"/>
      <c r="M587" s="20"/>
      <c r="N587" s="20"/>
      <c r="O587" s="20"/>
      <c r="P587" s="20"/>
      <c r="Q587" s="20"/>
      <c r="R587" s="20"/>
      <c r="S587" s="20"/>
      <c r="T587" s="20"/>
      <c r="U587" s="20"/>
      <c r="V587" s="20"/>
      <c r="W587" s="20"/>
      <c r="X587" s="20"/>
      <c r="Y587" s="20"/>
      <c r="Z587" s="20"/>
    </row>
    <row r="588">
      <c r="A588" s="25">
        <v>1.0</v>
      </c>
      <c r="B588" s="25">
        <v>26622.0</v>
      </c>
      <c r="C588" s="20" t="s">
        <v>27218</v>
      </c>
      <c r="D588" s="20" t="s">
        <v>27217</v>
      </c>
      <c r="E588" s="20" t="s">
        <v>27218</v>
      </c>
      <c r="F588" s="20"/>
      <c r="G588" s="20"/>
      <c r="H588" s="20"/>
      <c r="I588" s="20"/>
      <c r="J588" s="20"/>
      <c r="K588" s="20"/>
      <c r="L588" s="20"/>
      <c r="M588" s="20"/>
      <c r="N588" s="20"/>
      <c r="O588" s="20"/>
      <c r="P588" s="20"/>
      <c r="Q588" s="20"/>
      <c r="R588" s="20"/>
      <c r="S588" s="20"/>
      <c r="T588" s="20"/>
      <c r="U588" s="20"/>
      <c r="V588" s="20"/>
      <c r="W588" s="20"/>
      <c r="X588" s="20"/>
      <c r="Y588" s="20"/>
      <c r="Z588" s="20"/>
    </row>
    <row r="589">
      <c r="A589" s="25">
        <v>1.0</v>
      </c>
      <c r="B589" s="25">
        <v>26623.0</v>
      </c>
      <c r="C589" s="20" t="s">
        <v>27220</v>
      </c>
      <c r="D589" s="20" t="s">
        <v>27217</v>
      </c>
      <c r="E589" s="20" t="s">
        <v>27220</v>
      </c>
      <c r="F589" s="20"/>
      <c r="G589" s="20"/>
      <c r="H589" s="20"/>
      <c r="I589" s="20"/>
      <c r="J589" s="20"/>
      <c r="K589" s="20"/>
      <c r="L589" s="20"/>
      <c r="M589" s="20"/>
      <c r="N589" s="20"/>
      <c r="O589" s="20"/>
      <c r="P589" s="20"/>
      <c r="Q589" s="20"/>
      <c r="R589" s="20"/>
      <c r="S589" s="20"/>
      <c r="T589" s="20"/>
      <c r="U589" s="20"/>
      <c r="V589" s="20"/>
      <c r="W589" s="20"/>
      <c r="X589" s="20"/>
      <c r="Y589" s="20"/>
      <c r="Z589" s="20"/>
    </row>
    <row r="590">
      <c r="A590" s="25">
        <v>1.0</v>
      </c>
      <c r="B590" s="25">
        <v>26631.0</v>
      </c>
      <c r="C590" s="20" t="s">
        <v>27221</v>
      </c>
      <c r="D590" s="20" t="s">
        <v>27211</v>
      </c>
      <c r="E590" s="20" t="s">
        <v>27221</v>
      </c>
      <c r="F590" s="20"/>
      <c r="G590" s="20"/>
      <c r="H590" s="20"/>
      <c r="I590" s="20"/>
      <c r="J590" s="20"/>
      <c r="K590" s="20"/>
      <c r="L590" s="20"/>
      <c r="M590" s="20"/>
      <c r="N590" s="20"/>
      <c r="O590" s="20"/>
      <c r="P590" s="20"/>
      <c r="Q590" s="20"/>
      <c r="R590" s="20"/>
      <c r="S590" s="20"/>
      <c r="T590" s="20"/>
      <c r="U590" s="20"/>
      <c r="V590" s="20"/>
      <c r="W590" s="20"/>
      <c r="X590" s="20"/>
      <c r="Y590" s="20"/>
      <c r="Z590" s="20"/>
    </row>
    <row r="591">
      <c r="A591" s="25">
        <v>1.0</v>
      </c>
      <c r="B591" s="25">
        <v>26631.0</v>
      </c>
      <c r="C591" s="20" t="s">
        <v>27221</v>
      </c>
      <c r="D591" s="20" t="s">
        <v>27222</v>
      </c>
      <c r="E591" s="20" t="s">
        <v>27221</v>
      </c>
      <c r="F591" s="20"/>
      <c r="G591" s="20"/>
      <c r="H591" s="20"/>
      <c r="I591" s="20"/>
      <c r="J591" s="20"/>
      <c r="K591" s="20"/>
      <c r="L591" s="20"/>
      <c r="M591" s="20"/>
      <c r="N591" s="20"/>
      <c r="O591" s="20"/>
      <c r="P591" s="20"/>
      <c r="Q591" s="20"/>
      <c r="R591" s="20"/>
      <c r="S591" s="20"/>
      <c r="T591" s="20"/>
      <c r="U591" s="20"/>
      <c r="V591" s="20"/>
      <c r="W591" s="20"/>
      <c r="X591" s="20"/>
      <c r="Y591" s="20"/>
      <c r="Z591" s="20"/>
    </row>
    <row r="592">
      <c r="A592" s="25">
        <v>1.0</v>
      </c>
      <c r="B592" s="25">
        <v>26632.0</v>
      </c>
      <c r="C592" s="20" t="s">
        <v>27224</v>
      </c>
      <c r="D592" s="20" t="s">
        <v>27222</v>
      </c>
      <c r="E592" s="20" t="s">
        <v>27224</v>
      </c>
      <c r="F592" s="20"/>
      <c r="G592" s="20"/>
      <c r="H592" s="20"/>
      <c r="I592" s="20"/>
      <c r="J592" s="20"/>
      <c r="K592" s="20"/>
      <c r="L592" s="20"/>
      <c r="M592" s="20"/>
      <c r="N592" s="20"/>
      <c r="O592" s="20"/>
      <c r="P592" s="20"/>
      <c r="Q592" s="20"/>
      <c r="R592" s="20"/>
      <c r="S592" s="20"/>
      <c r="T592" s="20"/>
      <c r="U592" s="20"/>
      <c r="V592" s="20"/>
      <c r="W592" s="20"/>
      <c r="X592" s="20"/>
      <c r="Y592" s="20"/>
      <c r="Z592" s="20"/>
    </row>
    <row r="593">
      <c r="A593" s="25">
        <v>1.0</v>
      </c>
      <c r="B593" s="25">
        <v>27011.0</v>
      </c>
      <c r="C593" s="20" t="s">
        <v>27225</v>
      </c>
      <c r="D593" s="20" t="s">
        <v>27226</v>
      </c>
      <c r="E593" s="20" t="s">
        <v>27225</v>
      </c>
      <c r="F593" s="20"/>
      <c r="G593" s="20"/>
      <c r="H593" s="20"/>
      <c r="I593" s="20"/>
      <c r="J593" s="20"/>
      <c r="K593" s="20"/>
      <c r="L593" s="20"/>
      <c r="M593" s="20"/>
      <c r="N593" s="20"/>
      <c r="O593" s="20"/>
      <c r="P593" s="20"/>
      <c r="Q593" s="20"/>
      <c r="R593" s="20"/>
      <c r="S593" s="20"/>
      <c r="T593" s="20"/>
      <c r="U593" s="20"/>
      <c r="V593" s="20"/>
      <c r="W593" s="20"/>
      <c r="X593" s="20"/>
      <c r="Y593" s="20"/>
      <c r="Z593" s="20"/>
    </row>
    <row r="594">
      <c r="A594" s="25">
        <v>1.0</v>
      </c>
      <c r="B594" s="25">
        <v>27011.0</v>
      </c>
      <c r="C594" s="20" t="s">
        <v>27225</v>
      </c>
      <c r="D594" s="20" t="s">
        <v>27228</v>
      </c>
      <c r="E594" s="20" t="s">
        <v>27225</v>
      </c>
      <c r="F594" s="20"/>
      <c r="G594" s="20"/>
      <c r="H594" s="20"/>
      <c r="I594" s="20"/>
      <c r="J594" s="20"/>
      <c r="K594" s="20"/>
      <c r="L594" s="20"/>
      <c r="M594" s="20"/>
      <c r="N594" s="20"/>
      <c r="O594" s="20"/>
      <c r="P594" s="20"/>
      <c r="Q594" s="20"/>
      <c r="R594" s="20"/>
      <c r="S594" s="20"/>
      <c r="T594" s="20"/>
      <c r="U594" s="20"/>
      <c r="V594" s="20"/>
      <c r="W594" s="20"/>
      <c r="X594" s="20"/>
      <c r="Y594" s="20"/>
      <c r="Z594" s="20"/>
    </row>
    <row r="595">
      <c r="A595" s="25">
        <v>1.0</v>
      </c>
      <c r="B595" s="25">
        <v>27011.0</v>
      </c>
      <c r="C595" s="20" t="s">
        <v>27225</v>
      </c>
      <c r="D595" s="20" t="s">
        <v>27229</v>
      </c>
      <c r="E595" s="20" t="s">
        <v>27225</v>
      </c>
      <c r="F595" s="20"/>
      <c r="G595" s="20"/>
      <c r="H595" s="20"/>
      <c r="I595" s="20"/>
      <c r="J595" s="20"/>
      <c r="K595" s="20"/>
      <c r="L595" s="20"/>
      <c r="M595" s="20"/>
      <c r="N595" s="20"/>
      <c r="O595" s="20"/>
      <c r="P595" s="20"/>
      <c r="Q595" s="20"/>
      <c r="R595" s="20"/>
      <c r="S595" s="20"/>
      <c r="T595" s="20"/>
      <c r="U595" s="20"/>
      <c r="V595" s="20"/>
      <c r="W595" s="20"/>
      <c r="X595" s="20"/>
      <c r="Y595" s="20"/>
      <c r="Z595" s="20"/>
    </row>
    <row r="596">
      <c r="A596" s="25">
        <v>1.0</v>
      </c>
      <c r="B596" s="25">
        <v>27011.0</v>
      </c>
      <c r="C596" s="20" t="s">
        <v>27225</v>
      </c>
      <c r="D596" s="20" t="s">
        <v>27230</v>
      </c>
      <c r="E596" s="20" t="s">
        <v>27225</v>
      </c>
      <c r="F596" s="20"/>
      <c r="G596" s="20"/>
      <c r="H596" s="20"/>
      <c r="I596" s="20"/>
      <c r="J596" s="20"/>
      <c r="K596" s="20"/>
      <c r="L596" s="20"/>
      <c r="M596" s="20"/>
      <c r="N596" s="20"/>
      <c r="O596" s="20"/>
      <c r="P596" s="20"/>
      <c r="Q596" s="20"/>
      <c r="R596" s="20"/>
      <c r="S596" s="20"/>
      <c r="T596" s="20"/>
      <c r="U596" s="20"/>
      <c r="V596" s="20"/>
      <c r="W596" s="20"/>
      <c r="X596" s="20"/>
      <c r="Y596" s="20"/>
      <c r="Z596" s="20"/>
    </row>
    <row r="597">
      <c r="A597" s="25">
        <v>1.0</v>
      </c>
      <c r="B597" s="25">
        <v>27011.0</v>
      </c>
      <c r="C597" s="20" t="s">
        <v>27225</v>
      </c>
      <c r="D597" s="20" t="s">
        <v>27232</v>
      </c>
      <c r="E597" s="20" t="s">
        <v>27225</v>
      </c>
      <c r="F597" s="20"/>
      <c r="G597" s="20"/>
      <c r="H597" s="20"/>
      <c r="I597" s="20"/>
      <c r="J597" s="20"/>
      <c r="K597" s="20"/>
      <c r="L597" s="20"/>
      <c r="M597" s="20"/>
      <c r="N597" s="20"/>
      <c r="O597" s="20"/>
      <c r="P597" s="20"/>
      <c r="Q597" s="20"/>
      <c r="R597" s="20"/>
      <c r="S597" s="20"/>
      <c r="T597" s="20"/>
      <c r="U597" s="20"/>
      <c r="V597" s="20"/>
      <c r="W597" s="20"/>
      <c r="X597" s="20"/>
      <c r="Y597" s="20"/>
      <c r="Z597" s="20"/>
    </row>
    <row r="598">
      <c r="A598" s="25">
        <v>1.0</v>
      </c>
      <c r="B598" s="25">
        <v>27021.0</v>
      </c>
      <c r="C598" s="20" t="s">
        <v>27233</v>
      </c>
      <c r="D598" s="20" t="s">
        <v>27234</v>
      </c>
      <c r="E598" s="20" t="s">
        <v>27233</v>
      </c>
      <c r="F598" s="20"/>
      <c r="G598" s="20"/>
      <c r="H598" s="20"/>
      <c r="I598" s="20"/>
      <c r="J598" s="20"/>
      <c r="K598" s="20"/>
      <c r="L598" s="20"/>
      <c r="M598" s="20"/>
      <c r="N598" s="20"/>
      <c r="O598" s="20"/>
      <c r="P598" s="20"/>
      <c r="Q598" s="20"/>
      <c r="R598" s="20"/>
      <c r="S598" s="20"/>
      <c r="T598" s="20"/>
      <c r="U598" s="20"/>
      <c r="V598" s="20"/>
      <c r="W598" s="20"/>
      <c r="X598" s="20"/>
      <c r="Y598" s="20"/>
      <c r="Z598" s="20"/>
    </row>
    <row r="599">
      <c r="A599" s="25">
        <v>1.0</v>
      </c>
      <c r="B599" s="25">
        <v>27021.0</v>
      </c>
      <c r="C599" s="20" t="s">
        <v>27233</v>
      </c>
      <c r="D599" s="20" t="s">
        <v>27226</v>
      </c>
      <c r="E599" s="20" t="s">
        <v>27233</v>
      </c>
      <c r="F599" s="20"/>
      <c r="G599" s="20"/>
      <c r="H599" s="20"/>
      <c r="I599" s="20"/>
      <c r="J599" s="20"/>
      <c r="K599" s="20"/>
      <c r="L599" s="20"/>
      <c r="M599" s="20"/>
      <c r="N599" s="20"/>
      <c r="O599" s="20"/>
      <c r="P599" s="20"/>
      <c r="Q599" s="20"/>
      <c r="R599" s="20"/>
      <c r="S599" s="20"/>
      <c r="T599" s="20"/>
      <c r="U599" s="20"/>
      <c r="V599" s="20"/>
      <c r="W599" s="20"/>
      <c r="X599" s="20"/>
      <c r="Y599" s="20"/>
      <c r="Z599" s="20"/>
    </row>
    <row r="600">
      <c r="A600" s="25">
        <v>1.0</v>
      </c>
      <c r="B600" s="25">
        <v>27021.0</v>
      </c>
      <c r="C600" s="20" t="s">
        <v>27233</v>
      </c>
      <c r="D600" s="20" t="s">
        <v>27228</v>
      </c>
      <c r="E600" s="20" t="s">
        <v>27233</v>
      </c>
      <c r="F600" s="20"/>
      <c r="G600" s="20"/>
      <c r="H600" s="20"/>
      <c r="I600" s="20"/>
      <c r="J600" s="20"/>
      <c r="K600" s="20"/>
      <c r="L600" s="20"/>
      <c r="M600" s="20"/>
      <c r="N600" s="20"/>
      <c r="O600" s="20"/>
      <c r="P600" s="20"/>
      <c r="Q600" s="20"/>
      <c r="R600" s="20"/>
      <c r="S600" s="20"/>
      <c r="T600" s="20"/>
      <c r="U600" s="20"/>
      <c r="V600" s="20"/>
      <c r="W600" s="20"/>
      <c r="X600" s="20"/>
      <c r="Y600" s="20"/>
      <c r="Z600" s="20"/>
    </row>
    <row r="601">
      <c r="A601" s="25">
        <v>1.0</v>
      </c>
      <c r="B601" s="25">
        <v>27021.0</v>
      </c>
      <c r="C601" s="20" t="s">
        <v>27233</v>
      </c>
      <c r="D601" s="20" t="s">
        <v>27229</v>
      </c>
      <c r="E601" s="20" t="s">
        <v>27233</v>
      </c>
      <c r="F601" s="20"/>
      <c r="G601" s="20"/>
      <c r="H601" s="20"/>
      <c r="I601" s="20"/>
      <c r="J601" s="20"/>
      <c r="K601" s="20"/>
      <c r="L601" s="20"/>
      <c r="M601" s="20"/>
      <c r="N601" s="20"/>
      <c r="O601" s="20"/>
      <c r="P601" s="20"/>
      <c r="Q601" s="20"/>
      <c r="R601" s="20"/>
      <c r="S601" s="20"/>
      <c r="T601" s="20"/>
      <c r="U601" s="20"/>
      <c r="V601" s="20"/>
      <c r="W601" s="20"/>
      <c r="X601" s="20"/>
      <c r="Y601" s="20"/>
      <c r="Z601" s="20"/>
    </row>
    <row r="602">
      <c r="A602" s="25">
        <v>1.0</v>
      </c>
      <c r="B602" s="25">
        <v>27021.0</v>
      </c>
      <c r="C602" s="20" t="s">
        <v>27233</v>
      </c>
      <c r="D602" s="20" t="s">
        <v>27230</v>
      </c>
      <c r="E602" s="20" t="s">
        <v>27233</v>
      </c>
      <c r="F602" s="20"/>
      <c r="G602" s="20"/>
      <c r="H602" s="20"/>
      <c r="I602" s="20"/>
      <c r="J602" s="20"/>
      <c r="K602" s="20"/>
      <c r="L602" s="20"/>
      <c r="M602" s="20"/>
      <c r="N602" s="20"/>
      <c r="O602" s="20"/>
      <c r="P602" s="20"/>
      <c r="Q602" s="20"/>
      <c r="R602" s="20"/>
      <c r="S602" s="20"/>
      <c r="T602" s="20"/>
      <c r="U602" s="20"/>
      <c r="V602" s="20"/>
      <c r="W602" s="20"/>
      <c r="X602" s="20"/>
      <c r="Y602" s="20"/>
      <c r="Z602" s="20"/>
    </row>
    <row r="603">
      <c r="A603" s="25">
        <v>1.0</v>
      </c>
      <c r="B603" s="25">
        <v>27071.0</v>
      </c>
      <c r="C603" s="20" t="s">
        <v>27236</v>
      </c>
      <c r="D603" s="20" t="s">
        <v>27237</v>
      </c>
      <c r="E603" s="20" t="s">
        <v>27236</v>
      </c>
      <c r="F603" s="20"/>
      <c r="G603" s="20"/>
      <c r="H603" s="20"/>
      <c r="I603" s="20"/>
      <c r="J603" s="20"/>
      <c r="K603" s="20"/>
      <c r="L603" s="20"/>
      <c r="M603" s="20"/>
      <c r="N603" s="20"/>
      <c r="O603" s="20"/>
      <c r="P603" s="20"/>
      <c r="Q603" s="20"/>
      <c r="R603" s="20"/>
      <c r="S603" s="20"/>
      <c r="T603" s="20"/>
      <c r="U603" s="20"/>
      <c r="V603" s="20"/>
      <c r="W603" s="20"/>
      <c r="X603" s="20"/>
      <c r="Y603" s="20"/>
      <c r="Z603" s="20"/>
    </row>
    <row r="604">
      <c r="A604" s="25">
        <v>1.0</v>
      </c>
      <c r="B604" s="25">
        <v>27071.0</v>
      </c>
      <c r="C604" s="20" t="s">
        <v>27236</v>
      </c>
      <c r="D604" s="20" t="s">
        <v>27232</v>
      </c>
      <c r="E604" s="20" t="s">
        <v>27236</v>
      </c>
      <c r="F604" s="20"/>
      <c r="G604" s="20"/>
      <c r="H604" s="20"/>
      <c r="I604" s="20"/>
      <c r="J604" s="20"/>
      <c r="K604" s="20"/>
      <c r="L604" s="20"/>
      <c r="M604" s="20"/>
      <c r="N604" s="20"/>
      <c r="O604" s="20"/>
      <c r="P604" s="20"/>
      <c r="Q604" s="20"/>
      <c r="R604" s="20"/>
      <c r="S604" s="20"/>
      <c r="T604" s="20"/>
      <c r="U604" s="20"/>
      <c r="V604" s="20"/>
      <c r="W604" s="20"/>
      <c r="X604" s="20"/>
      <c r="Y604" s="20"/>
      <c r="Z604" s="20"/>
    </row>
    <row r="605">
      <c r="A605" s="25">
        <v>1.0</v>
      </c>
      <c r="B605" s="25">
        <v>27081.0</v>
      </c>
      <c r="C605" s="20" t="s">
        <v>27238</v>
      </c>
      <c r="D605" s="20" t="s">
        <v>27234</v>
      </c>
      <c r="E605" s="20" t="s">
        <v>27238</v>
      </c>
      <c r="F605" s="20"/>
      <c r="G605" s="20"/>
      <c r="H605" s="20"/>
      <c r="I605" s="20"/>
      <c r="J605" s="20"/>
      <c r="K605" s="20"/>
      <c r="L605" s="20"/>
      <c r="M605" s="20"/>
      <c r="N605" s="20"/>
      <c r="O605" s="20"/>
      <c r="P605" s="20"/>
      <c r="Q605" s="20"/>
      <c r="R605" s="20"/>
      <c r="S605" s="20"/>
      <c r="T605" s="20"/>
      <c r="U605" s="20"/>
      <c r="V605" s="20"/>
      <c r="W605" s="20"/>
      <c r="X605" s="20"/>
      <c r="Y605" s="20"/>
      <c r="Z605" s="20"/>
    </row>
    <row r="606">
      <c r="A606" s="25">
        <v>1.0</v>
      </c>
      <c r="B606" s="25">
        <v>27081.0</v>
      </c>
      <c r="C606" s="20" t="s">
        <v>27238</v>
      </c>
      <c r="D606" s="20" t="s">
        <v>27237</v>
      </c>
      <c r="E606" s="20" t="s">
        <v>27238</v>
      </c>
      <c r="F606" s="20"/>
      <c r="G606" s="20"/>
      <c r="H606" s="20"/>
      <c r="I606" s="20"/>
      <c r="J606" s="20"/>
      <c r="K606" s="20"/>
      <c r="L606" s="20"/>
      <c r="M606" s="20"/>
      <c r="N606" s="20"/>
      <c r="O606" s="20"/>
      <c r="P606" s="20"/>
      <c r="Q606" s="20"/>
      <c r="R606" s="20"/>
      <c r="S606" s="20"/>
      <c r="T606" s="20"/>
      <c r="U606" s="20"/>
      <c r="V606" s="20"/>
      <c r="W606" s="20"/>
      <c r="X606" s="20"/>
      <c r="Y606" s="20"/>
      <c r="Z606" s="20"/>
    </row>
    <row r="607">
      <c r="A607" s="25">
        <v>1.0</v>
      </c>
      <c r="B607" s="25">
        <v>27111.0</v>
      </c>
      <c r="C607" s="20" t="s">
        <v>27244</v>
      </c>
      <c r="D607" s="20" t="s">
        <v>27246</v>
      </c>
      <c r="E607" s="20" t="s">
        <v>27244</v>
      </c>
      <c r="F607" s="20"/>
      <c r="G607" s="20"/>
      <c r="H607" s="20"/>
      <c r="I607" s="20"/>
      <c r="J607" s="20"/>
      <c r="K607" s="20"/>
      <c r="L607" s="20"/>
      <c r="M607" s="20"/>
      <c r="N607" s="20"/>
      <c r="O607" s="20"/>
      <c r="P607" s="20"/>
      <c r="Q607" s="20"/>
      <c r="R607" s="20"/>
      <c r="S607" s="20"/>
      <c r="T607" s="20"/>
      <c r="U607" s="20"/>
      <c r="V607" s="20"/>
      <c r="W607" s="20"/>
      <c r="X607" s="20"/>
      <c r="Y607" s="20"/>
      <c r="Z607" s="20"/>
    </row>
    <row r="608">
      <c r="A608" s="25">
        <v>1.0</v>
      </c>
      <c r="B608" s="25">
        <v>27111.0</v>
      </c>
      <c r="C608" s="20" t="s">
        <v>27244</v>
      </c>
      <c r="D608" s="20" t="s">
        <v>27232</v>
      </c>
      <c r="E608" s="20" t="s">
        <v>27244</v>
      </c>
      <c r="F608" s="20"/>
      <c r="G608" s="20"/>
      <c r="H608" s="20"/>
      <c r="I608" s="20"/>
      <c r="J608" s="20"/>
      <c r="K608" s="20"/>
      <c r="L608" s="20"/>
      <c r="M608" s="20"/>
      <c r="N608" s="20"/>
      <c r="O608" s="20"/>
      <c r="P608" s="20"/>
      <c r="Q608" s="20"/>
      <c r="R608" s="20"/>
      <c r="S608" s="20"/>
      <c r="T608" s="20"/>
      <c r="U608" s="20"/>
      <c r="V608" s="20"/>
      <c r="W608" s="20"/>
      <c r="X608" s="20"/>
      <c r="Y608" s="20"/>
      <c r="Z608" s="20"/>
    </row>
    <row r="609">
      <c r="A609" s="25">
        <v>1.0</v>
      </c>
      <c r="B609" s="25">
        <v>27121.0</v>
      </c>
      <c r="C609" s="20" t="s">
        <v>27261</v>
      </c>
      <c r="D609" s="20" t="s">
        <v>27234</v>
      </c>
      <c r="E609" s="20" t="s">
        <v>27261</v>
      </c>
      <c r="F609" s="20"/>
      <c r="G609" s="20"/>
      <c r="H609" s="20"/>
      <c r="I609" s="20"/>
      <c r="J609" s="20"/>
      <c r="K609" s="20"/>
      <c r="L609" s="20"/>
      <c r="M609" s="20"/>
      <c r="N609" s="20"/>
      <c r="O609" s="20"/>
      <c r="P609" s="20"/>
      <c r="Q609" s="20"/>
      <c r="R609" s="20"/>
      <c r="S609" s="20"/>
      <c r="T609" s="20"/>
      <c r="U609" s="20"/>
      <c r="V609" s="20"/>
      <c r="W609" s="20"/>
      <c r="X609" s="20"/>
      <c r="Y609" s="20"/>
      <c r="Z609" s="20"/>
    </row>
    <row r="610">
      <c r="A610" s="25">
        <v>1.0</v>
      </c>
      <c r="B610" s="25">
        <v>27121.0</v>
      </c>
      <c r="C610" s="20" t="s">
        <v>27261</v>
      </c>
      <c r="D610" s="20" t="s">
        <v>27246</v>
      </c>
      <c r="E610" s="20" t="s">
        <v>27261</v>
      </c>
      <c r="F610" s="20"/>
      <c r="G610" s="20"/>
      <c r="H610" s="20"/>
      <c r="I610" s="20"/>
      <c r="J610" s="20"/>
      <c r="K610" s="20"/>
      <c r="L610" s="20"/>
      <c r="M610" s="20"/>
      <c r="N610" s="20"/>
      <c r="O610" s="20"/>
      <c r="P610" s="20"/>
      <c r="Q610" s="20"/>
      <c r="R610" s="20"/>
      <c r="S610" s="20"/>
      <c r="T610" s="20"/>
      <c r="U610" s="20"/>
      <c r="V610" s="20"/>
      <c r="W610" s="20"/>
      <c r="X610" s="20"/>
      <c r="Y610" s="20"/>
      <c r="Z610" s="20"/>
    </row>
    <row r="611">
      <c r="A611" s="25">
        <v>1.0</v>
      </c>
      <c r="B611" s="25">
        <v>27661.0</v>
      </c>
      <c r="C611" s="20" t="s">
        <v>27263</v>
      </c>
      <c r="D611" s="20" t="s">
        <v>27226</v>
      </c>
      <c r="E611" s="20" t="s">
        <v>27263</v>
      </c>
      <c r="F611" s="20"/>
      <c r="G611" s="20"/>
      <c r="H611" s="20"/>
      <c r="I611" s="20"/>
      <c r="J611" s="20"/>
      <c r="K611" s="20"/>
      <c r="L611" s="20"/>
      <c r="M611" s="20"/>
      <c r="N611" s="20"/>
      <c r="O611" s="20"/>
      <c r="P611" s="20"/>
      <c r="Q611" s="20"/>
      <c r="R611" s="20"/>
      <c r="S611" s="20"/>
      <c r="T611" s="20"/>
      <c r="U611" s="20"/>
      <c r="V611" s="20"/>
      <c r="W611" s="20"/>
      <c r="X611" s="20"/>
      <c r="Y611" s="20"/>
      <c r="Z611" s="20"/>
    </row>
    <row r="612">
      <c r="A612" s="25">
        <v>1.0</v>
      </c>
      <c r="B612" s="25">
        <v>27721.0</v>
      </c>
      <c r="C612" s="20" t="s">
        <v>27270</v>
      </c>
      <c r="D612" s="20" t="s">
        <v>27228</v>
      </c>
      <c r="E612" s="20" t="s">
        <v>27270</v>
      </c>
      <c r="F612" s="20"/>
      <c r="G612" s="20"/>
      <c r="H612" s="20"/>
      <c r="I612" s="20"/>
      <c r="J612" s="20"/>
      <c r="K612" s="20"/>
      <c r="L612" s="20"/>
      <c r="M612" s="20"/>
      <c r="N612" s="20"/>
      <c r="O612" s="20"/>
      <c r="P612" s="20"/>
      <c r="Q612" s="20"/>
      <c r="R612" s="20"/>
      <c r="S612" s="20"/>
      <c r="T612" s="20"/>
      <c r="U612" s="20"/>
      <c r="V612" s="20"/>
      <c r="W612" s="20"/>
      <c r="X612" s="20"/>
      <c r="Y612" s="20"/>
      <c r="Z612" s="20"/>
    </row>
    <row r="613">
      <c r="A613" s="25">
        <v>1.0</v>
      </c>
      <c r="B613" s="25">
        <v>27781.0</v>
      </c>
      <c r="C613" s="20" t="s">
        <v>27278</v>
      </c>
      <c r="D613" s="20" t="s">
        <v>27229</v>
      </c>
      <c r="E613" s="20" t="s">
        <v>27278</v>
      </c>
      <c r="F613" s="20"/>
      <c r="G613" s="20"/>
      <c r="H613" s="20"/>
      <c r="I613" s="20"/>
      <c r="J613" s="20"/>
      <c r="K613" s="20"/>
      <c r="L613" s="20"/>
      <c r="M613" s="20"/>
      <c r="N613" s="20"/>
      <c r="O613" s="20"/>
      <c r="P613" s="20"/>
      <c r="Q613" s="20"/>
      <c r="R613" s="20"/>
      <c r="S613" s="20"/>
      <c r="T613" s="20"/>
      <c r="U613" s="20"/>
      <c r="V613" s="20"/>
      <c r="W613" s="20"/>
      <c r="X613" s="20"/>
      <c r="Y613" s="20"/>
      <c r="Z613" s="20"/>
    </row>
    <row r="614">
      <c r="A614" s="25">
        <v>1.0</v>
      </c>
      <c r="B614" s="25">
        <v>27841.0</v>
      </c>
      <c r="C614" s="20" t="s">
        <v>27287</v>
      </c>
      <c r="D614" s="20" t="s">
        <v>27237</v>
      </c>
      <c r="E614" s="20" t="s">
        <v>27287</v>
      </c>
      <c r="F614" s="20"/>
      <c r="G614" s="20"/>
      <c r="H614" s="20"/>
      <c r="I614" s="20"/>
      <c r="J614" s="20"/>
      <c r="K614" s="20"/>
      <c r="L614" s="20"/>
      <c r="M614" s="20"/>
      <c r="N614" s="20"/>
      <c r="O614" s="20"/>
      <c r="P614" s="20"/>
      <c r="Q614" s="20"/>
      <c r="R614" s="20"/>
      <c r="S614" s="20"/>
      <c r="T614" s="20"/>
      <c r="U614" s="20"/>
      <c r="V614" s="20"/>
      <c r="W614" s="20"/>
      <c r="X614" s="20"/>
      <c r="Y614" s="20"/>
      <c r="Z614" s="20"/>
    </row>
    <row r="615">
      <c r="A615" s="25">
        <v>1.0</v>
      </c>
      <c r="B615" s="25">
        <v>27901.0</v>
      </c>
      <c r="C615" s="20" t="s">
        <v>27294</v>
      </c>
      <c r="D615" s="20" t="s">
        <v>27230</v>
      </c>
      <c r="E615" s="20" t="s">
        <v>27294</v>
      </c>
      <c r="F615" s="20"/>
      <c r="G615" s="20"/>
      <c r="H615" s="20"/>
      <c r="I615" s="20"/>
      <c r="J615" s="20"/>
      <c r="K615" s="20"/>
      <c r="L615" s="20"/>
      <c r="M615" s="20"/>
      <c r="N615" s="20"/>
      <c r="O615" s="20"/>
      <c r="P615" s="20"/>
      <c r="Q615" s="20"/>
      <c r="R615" s="20"/>
      <c r="S615" s="20"/>
      <c r="T615" s="20"/>
      <c r="U615" s="20"/>
      <c r="V615" s="20"/>
      <c r="W615" s="20"/>
      <c r="X615" s="20"/>
      <c r="Y615" s="20"/>
      <c r="Z615" s="20"/>
    </row>
    <row r="616">
      <c r="A616" s="25">
        <v>1.0</v>
      </c>
      <c r="B616" s="25">
        <v>27961.0</v>
      </c>
      <c r="C616" s="20" t="s">
        <v>27302</v>
      </c>
      <c r="D616" s="20" t="s">
        <v>27246</v>
      </c>
      <c r="E616" s="20" t="s">
        <v>27302</v>
      </c>
      <c r="F616" s="20"/>
      <c r="G616" s="20"/>
      <c r="H616" s="20"/>
      <c r="I616" s="20"/>
      <c r="J616" s="20"/>
      <c r="K616" s="20"/>
      <c r="L616" s="20"/>
      <c r="M616" s="20"/>
      <c r="N616" s="20"/>
      <c r="O616" s="20"/>
      <c r="P616" s="20"/>
      <c r="Q616" s="20"/>
      <c r="R616" s="20"/>
      <c r="S616" s="20"/>
      <c r="T616" s="20"/>
      <c r="U616" s="20"/>
      <c r="V616" s="20"/>
      <c r="W616" s="20"/>
      <c r="X616" s="20"/>
      <c r="Y616" s="20"/>
      <c r="Z616" s="20"/>
    </row>
    <row r="617">
      <c r="A617" s="25">
        <v>1.0</v>
      </c>
      <c r="B617" s="25">
        <v>28011.0</v>
      </c>
      <c r="C617" s="20" t="s">
        <v>27308</v>
      </c>
      <c r="D617" s="20" t="s">
        <v>27310</v>
      </c>
      <c r="E617" s="20" t="s">
        <v>27308</v>
      </c>
      <c r="F617" s="20"/>
      <c r="G617" s="20"/>
      <c r="H617" s="20"/>
      <c r="I617" s="20"/>
      <c r="J617" s="20"/>
      <c r="K617" s="20"/>
      <c r="L617" s="20"/>
      <c r="M617" s="20"/>
      <c r="N617" s="20"/>
      <c r="O617" s="20"/>
      <c r="P617" s="20"/>
      <c r="Q617" s="20"/>
      <c r="R617" s="20"/>
      <c r="S617" s="20"/>
      <c r="T617" s="20"/>
      <c r="U617" s="20"/>
      <c r="V617" s="20"/>
      <c r="W617" s="20"/>
      <c r="X617" s="20"/>
      <c r="Y617" s="20"/>
      <c r="Z617" s="20"/>
    </row>
    <row r="618">
      <c r="A618" s="25">
        <v>1.0</v>
      </c>
      <c r="B618" s="25">
        <v>28021.0</v>
      </c>
      <c r="C618" s="20" t="s">
        <v>27311</v>
      </c>
      <c r="D618" s="20" t="s">
        <v>27312</v>
      </c>
      <c r="E618" s="20" t="s">
        <v>27311</v>
      </c>
      <c r="F618" s="20"/>
      <c r="G618" s="20"/>
      <c r="H618" s="20"/>
      <c r="I618" s="20"/>
      <c r="J618" s="20"/>
      <c r="K618" s="20"/>
      <c r="L618" s="20"/>
      <c r="M618" s="20"/>
      <c r="N618" s="20"/>
      <c r="O618" s="20"/>
      <c r="P618" s="20"/>
      <c r="Q618" s="20"/>
      <c r="R618" s="20"/>
      <c r="S618" s="20"/>
      <c r="T618" s="20"/>
      <c r="U618" s="20"/>
      <c r="V618" s="20"/>
      <c r="W618" s="20"/>
      <c r="X618" s="20"/>
      <c r="Y618" s="20"/>
      <c r="Z618" s="20"/>
    </row>
    <row r="619">
      <c r="A619" s="25">
        <v>1.0</v>
      </c>
      <c r="B619" s="25">
        <v>28031.0</v>
      </c>
      <c r="C619" s="20" t="s">
        <v>27314</v>
      </c>
      <c r="D619" s="20" t="s">
        <v>27315</v>
      </c>
      <c r="E619" s="20" t="s">
        <v>27314</v>
      </c>
      <c r="F619" s="20"/>
      <c r="G619" s="20"/>
      <c r="H619" s="20"/>
      <c r="I619" s="20"/>
      <c r="J619" s="20"/>
      <c r="K619" s="20"/>
      <c r="L619" s="20"/>
      <c r="M619" s="20"/>
      <c r="N619" s="20"/>
      <c r="O619" s="20"/>
      <c r="P619" s="20"/>
      <c r="Q619" s="20"/>
      <c r="R619" s="20"/>
      <c r="S619" s="20"/>
      <c r="T619" s="20"/>
      <c r="U619" s="20"/>
      <c r="V619" s="20"/>
      <c r="W619" s="20"/>
      <c r="X619" s="20"/>
      <c r="Y619" s="20"/>
      <c r="Z619" s="20"/>
    </row>
    <row r="620">
      <c r="A620" s="25">
        <v>1.0</v>
      </c>
      <c r="B620" s="25">
        <v>28041.0</v>
      </c>
      <c r="C620" s="20" t="s">
        <v>27317</v>
      </c>
      <c r="D620" s="20" t="s">
        <v>27319</v>
      </c>
      <c r="E620" s="20" t="s">
        <v>27317</v>
      </c>
      <c r="F620" s="20"/>
      <c r="G620" s="20"/>
      <c r="H620" s="20"/>
      <c r="I620" s="20"/>
      <c r="J620" s="20"/>
      <c r="K620" s="20"/>
      <c r="L620" s="20"/>
      <c r="M620" s="20"/>
      <c r="N620" s="20"/>
      <c r="O620" s="20"/>
      <c r="P620" s="20"/>
      <c r="Q620" s="20"/>
      <c r="R620" s="20"/>
      <c r="S620" s="20"/>
      <c r="T620" s="20"/>
      <c r="U620" s="20"/>
      <c r="V620" s="20"/>
      <c r="W620" s="20"/>
      <c r="X620" s="20"/>
      <c r="Y620" s="20"/>
      <c r="Z620" s="20"/>
    </row>
    <row r="621">
      <c r="A621" s="25">
        <v>1.0</v>
      </c>
      <c r="B621" s="25">
        <v>28051.0</v>
      </c>
      <c r="C621" s="20" t="s">
        <v>27324</v>
      </c>
      <c r="D621" s="20" t="s">
        <v>27325</v>
      </c>
      <c r="E621" s="20" t="s">
        <v>27324</v>
      </c>
      <c r="F621" s="20"/>
      <c r="G621" s="20"/>
      <c r="H621" s="20"/>
      <c r="I621" s="20"/>
      <c r="J621" s="20"/>
      <c r="K621" s="20"/>
      <c r="L621" s="20"/>
      <c r="M621" s="20"/>
      <c r="N621" s="20"/>
      <c r="O621" s="20"/>
      <c r="P621" s="20"/>
      <c r="Q621" s="20"/>
      <c r="R621" s="20"/>
      <c r="S621" s="20"/>
      <c r="T621" s="20"/>
      <c r="U621" s="20"/>
      <c r="V621" s="20"/>
      <c r="W621" s="20"/>
      <c r="X621" s="20"/>
      <c r="Y621" s="20"/>
      <c r="Z621" s="20"/>
    </row>
    <row r="622">
      <c r="A622" s="25">
        <v>1.0</v>
      </c>
      <c r="B622" s="25">
        <v>28061.0</v>
      </c>
      <c r="C622" s="20" t="s">
        <v>27330</v>
      </c>
      <c r="D622" s="20" t="s">
        <v>27331</v>
      </c>
      <c r="E622" s="20" t="s">
        <v>27330</v>
      </c>
      <c r="F622" s="20"/>
      <c r="G622" s="20"/>
      <c r="H622" s="20"/>
      <c r="I622" s="20"/>
      <c r="J622" s="20"/>
      <c r="K622" s="20"/>
      <c r="L622" s="20"/>
      <c r="M622" s="20"/>
      <c r="N622" s="20"/>
      <c r="O622" s="20"/>
      <c r="P622" s="20"/>
      <c r="Q622" s="20"/>
      <c r="R622" s="20"/>
      <c r="S622" s="20"/>
      <c r="T622" s="20"/>
      <c r="U622" s="20"/>
      <c r="V622" s="20"/>
      <c r="W622" s="20"/>
      <c r="X622" s="20"/>
      <c r="Y622" s="20"/>
      <c r="Z622" s="20"/>
    </row>
    <row r="623">
      <c r="A623" s="25">
        <v>1.0</v>
      </c>
      <c r="B623" s="25">
        <v>28611.0</v>
      </c>
      <c r="C623" s="20" t="s">
        <v>27336</v>
      </c>
      <c r="D623" s="20" t="s">
        <v>27337</v>
      </c>
      <c r="E623" s="20" t="s">
        <v>27336</v>
      </c>
      <c r="F623" s="20"/>
      <c r="G623" s="20"/>
      <c r="H623" s="20"/>
      <c r="I623" s="20"/>
      <c r="J623" s="20"/>
      <c r="K623" s="20"/>
      <c r="L623" s="20"/>
      <c r="M623" s="20"/>
      <c r="N623" s="20"/>
      <c r="O623" s="20"/>
      <c r="P623" s="20"/>
      <c r="Q623" s="20"/>
      <c r="R623" s="20"/>
      <c r="S623" s="20"/>
      <c r="T623" s="20"/>
      <c r="U623" s="20"/>
      <c r="V623" s="20"/>
      <c r="W623" s="20"/>
      <c r="X623" s="20"/>
      <c r="Y623" s="20"/>
      <c r="Z623" s="20"/>
    </row>
    <row r="624">
      <c r="A624" s="25">
        <v>1.0</v>
      </c>
      <c r="B624" s="25">
        <v>28612.0</v>
      </c>
      <c r="C624" s="20" t="s">
        <v>27342</v>
      </c>
      <c r="D624" s="20" t="s">
        <v>27337</v>
      </c>
      <c r="E624" s="20" t="s">
        <v>27342</v>
      </c>
      <c r="F624" s="20"/>
      <c r="G624" s="20"/>
      <c r="H624" s="20"/>
      <c r="I624" s="20"/>
      <c r="J624" s="20"/>
      <c r="K624" s="20"/>
      <c r="L624" s="20"/>
      <c r="M624" s="20"/>
      <c r="N624" s="20"/>
      <c r="O624" s="20"/>
      <c r="P624" s="20"/>
      <c r="Q624" s="20"/>
      <c r="R624" s="20"/>
      <c r="S624" s="20"/>
      <c r="T624" s="20"/>
      <c r="U624" s="20"/>
      <c r="V624" s="20"/>
      <c r="W624" s="20"/>
      <c r="X624" s="20"/>
      <c r="Y624" s="20"/>
      <c r="Z624" s="20"/>
    </row>
    <row r="625">
      <c r="A625" s="25">
        <v>1.0</v>
      </c>
      <c r="B625" s="25">
        <v>28621.0</v>
      </c>
      <c r="C625" s="20" t="s">
        <v>27347</v>
      </c>
      <c r="D625" s="20" t="s">
        <v>27348</v>
      </c>
      <c r="E625" s="20" t="s">
        <v>27347</v>
      </c>
      <c r="F625" s="20"/>
      <c r="G625" s="20"/>
      <c r="H625" s="20"/>
      <c r="I625" s="20"/>
      <c r="J625" s="20"/>
      <c r="K625" s="20"/>
      <c r="L625" s="20"/>
      <c r="M625" s="20"/>
      <c r="N625" s="20"/>
      <c r="O625" s="20"/>
      <c r="P625" s="20"/>
      <c r="Q625" s="20"/>
      <c r="R625" s="20"/>
      <c r="S625" s="20"/>
      <c r="T625" s="20"/>
      <c r="U625" s="20"/>
      <c r="V625" s="20"/>
      <c r="W625" s="20"/>
      <c r="X625" s="20"/>
      <c r="Y625" s="20"/>
      <c r="Z625" s="20"/>
    </row>
    <row r="626">
      <c r="A626" s="25">
        <v>1.0</v>
      </c>
      <c r="B626" s="25">
        <v>28622.0</v>
      </c>
      <c r="C626" s="20" t="s">
        <v>27352</v>
      </c>
      <c r="D626" s="20" t="s">
        <v>27348</v>
      </c>
      <c r="E626" s="20" t="s">
        <v>27352</v>
      </c>
      <c r="F626" s="20"/>
      <c r="G626" s="20"/>
      <c r="H626" s="20"/>
      <c r="I626" s="20"/>
      <c r="J626" s="20"/>
      <c r="K626" s="20"/>
      <c r="L626" s="20"/>
      <c r="M626" s="20"/>
      <c r="N626" s="20"/>
      <c r="O626" s="20"/>
      <c r="P626" s="20"/>
      <c r="Q626" s="20"/>
      <c r="R626" s="20"/>
      <c r="S626" s="20"/>
      <c r="T626" s="20"/>
      <c r="U626" s="20"/>
      <c r="V626" s="20"/>
      <c r="W626" s="20"/>
      <c r="X626" s="20"/>
      <c r="Y626" s="20"/>
      <c r="Z626" s="20"/>
    </row>
    <row r="627">
      <c r="A627" s="25">
        <v>1.0</v>
      </c>
      <c r="B627" s="25">
        <v>28631.0</v>
      </c>
      <c r="C627" s="20" t="s">
        <v>27358</v>
      </c>
      <c r="D627" s="20" t="s">
        <v>27359</v>
      </c>
      <c r="E627" s="20" t="s">
        <v>27358</v>
      </c>
      <c r="F627" s="20"/>
      <c r="G627" s="20"/>
      <c r="H627" s="20"/>
      <c r="I627" s="20"/>
      <c r="J627" s="20"/>
      <c r="K627" s="20"/>
      <c r="L627" s="20"/>
      <c r="M627" s="20"/>
      <c r="N627" s="20"/>
      <c r="O627" s="20"/>
      <c r="P627" s="20"/>
      <c r="Q627" s="20"/>
      <c r="R627" s="20"/>
      <c r="S627" s="20"/>
      <c r="T627" s="20"/>
      <c r="U627" s="20"/>
      <c r="V627" s="20"/>
      <c r="W627" s="20"/>
      <c r="X627" s="20"/>
      <c r="Y627" s="20"/>
      <c r="Z627" s="20"/>
    </row>
    <row r="628">
      <c r="A628" s="25">
        <v>1.0</v>
      </c>
      <c r="B628" s="25">
        <v>28632.0</v>
      </c>
      <c r="C628" s="20" t="s">
        <v>27364</v>
      </c>
      <c r="D628" s="20" t="s">
        <v>27359</v>
      </c>
      <c r="E628" s="20" t="s">
        <v>27364</v>
      </c>
      <c r="F628" s="20"/>
      <c r="G628" s="20"/>
      <c r="H628" s="20"/>
      <c r="I628" s="20"/>
      <c r="J628" s="20"/>
      <c r="K628" s="20"/>
      <c r="L628" s="20"/>
      <c r="M628" s="20"/>
      <c r="N628" s="20"/>
      <c r="O628" s="20"/>
      <c r="P628" s="20"/>
      <c r="Q628" s="20"/>
      <c r="R628" s="20"/>
      <c r="S628" s="20"/>
      <c r="T628" s="20"/>
      <c r="U628" s="20"/>
      <c r="V628" s="20"/>
      <c r="W628" s="20"/>
      <c r="X628" s="20"/>
      <c r="Y628" s="20"/>
      <c r="Z628" s="20"/>
    </row>
    <row r="629">
      <c r="A629" s="25">
        <v>1.0</v>
      </c>
      <c r="B629" s="25">
        <v>28641.0</v>
      </c>
      <c r="C629" s="20" t="s">
        <v>27369</v>
      </c>
      <c r="D629" s="20" t="s">
        <v>27370</v>
      </c>
      <c r="E629" s="20" t="s">
        <v>27369</v>
      </c>
      <c r="F629" s="20"/>
      <c r="G629" s="20"/>
      <c r="H629" s="20"/>
      <c r="I629" s="20"/>
      <c r="J629" s="20"/>
      <c r="K629" s="20"/>
      <c r="L629" s="20"/>
      <c r="M629" s="20"/>
      <c r="N629" s="20"/>
      <c r="O629" s="20"/>
      <c r="P629" s="20"/>
      <c r="Q629" s="20"/>
      <c r="R629" s="20"/>
      <c r="S629" s="20"/>
      <c r="T629" s="20"/>
      <c r="U629" s="20"/>
      <c r="V629" s="20"/>
      <c r="W629" s="20"/>
      <c r="X629" s="20"/>
      <c r="Y629" s="20"/>
      <c r="Z629" s="20"/>
    </row>
    <row r="630">
      <c r="A630" s="25">
        <v>1.0</v>
      </c>
      <c r="B630" s="25">
        <v>28641.0</v>
      </c>
      <c r="C630" s="20" t="s">
        <v>27369</v>
      </c>
      <c r="D630" s="20" t="s">
        <v>27375</v>
      </c>
      <c r="E630" s="20" t="s">
        <v>27369</v>
      </c>
      <c r="F630" s="20"/>
      <c r="G630" s="20"/>
      <c r="H630" s="20"/>
      <c r="I630" s="20"/>
      <c r="J630" s="20"/>
      <c r="K630" s="20"/>
      <c r="L630" s="20"/>
      <c r="M630" s="20"/>
      <c r="N630" s="20"/>
      <c r="O630" s="20"/>
      <c r="P630" s="20"/>
      <c r="Q630" s="20"/>
      <c r="R630" s="20"/>
      <c r="S630" s="20"/>
      <c r="T630" s="20"/>
      <c r="U630" s="20"/>
      <c r="V630" s="20"/>
      <c r="W630" s="20"/>
      <c r="X630" s="20"/>
      <c r="Y630" s="20"/>
      <c r="Z630" s="20"/>
    </row>
    <row r="631">
      <c r="A631" s="25">
        <v>1.0</v>
      </c>
      <c r="B631" s="25">
        <v>28642.0</v>
      </c>
      <c r="C631" s="20" t="s">
        <v>27379</v>
      </c>
      <c r="D631" s="20" t="s">
        <v>27370</v>
      </c>
      <c r="E631" s="20" t="s">
        <v>27379</v>
      </c>
      <c r="F631" s="20"/>
      <c r="G631" s="20"/>
      <c r="H631" s="20"/>
      <c r="I631" s="20"/>
      <c r="J631" s="20"/>
      <c r="K631" s="20"/>
      <c r="L631" s="20"/>
      <c r="M631" s="20"/>
      <c r="N631" s="20"/>
      <c r="O631" s="20"/>
      <c r="P631" s="20"/>
      <c r="Q631" s="20"/>
      <c r="R631" s="20"/>
      <c r="S631" s="20"/>
      <c r="T631" s="20"/>
      <c r="U631" s="20"/>
      <c r="V631" s="20"/>
      <c r="W631" s="20"/>
      <c r="X631" s="20"/>
      <c r="Y631" s="20"/>
      <c r="Z631" s="20"/>
    </row>
    <row r="632">
      <c r="A632" s="25">
        <v>1.0</v>
      </c>
      <c r="B632" s="25">
        <v>28642.0</v>
      </c>
      <c r="C632" s="20" t="s">
        <v>27379</v>
      </c>
      <c r="D632" s="20" t="s">
        <v>27375</v>
      </c>
      <c r="E632" s="20" t="s">
        <v>27379</v>
      </c>
      <c r="F632" s="20"/>
      <c r="G632" s="20"/>
      <c r="H632" s="20"/>
      <c r="I632" s="20"/>
      <c r="J632" s="20"/>
      <c r="K632" s="20"/>
      <c r="L632" s="20"/>
      <c r="M632" s="20"/>
      <c r="N632" s="20"/>
      <c r="O632" s="20"/>
      <c r="P632" s="20"/>
      <c r="Q632" s="20"/>
      <c r="R632" s="20"/>
      <c r="S632" s="20"/>
      <c r="T632" s="20"/>
      <c r="U632" s="20"/>
      <c r="V632" s="20"/>
      <c r="W632" s="20"/>
      <c r="X632" s="20"/>
      <c r="Y632" s="20"/>
      <c r="Z632" s="20"/>
    </row>
    <row r="633">
      <c r="A633" s="25">
        <v>1.0</v>
      </c>
      <c r="B633" s="25">
        <v>28643.0</v>
      </c>
      <c r="C633" s="20" t="s">
        <v>27386</v>
      </c>
      <c r="D633" s="20" t="s">
        <v>27375</v>
      </c>
      <c r="E633" s="20" t="s">
        <v>27386</v>
      </c>
      <c r="F633" s="20"/>
      <c r="G633" s="20"/>
      <c r="H633" s="20"/>
      <c r="I633" s="20"/>
      <c r="J633" s="20"/>
      <c r="K633" s="20"/>
      <c r="L633" s="20"/>
      <c r="M633" s="20"/>
      <c r="N633" s="20"/>
      <c r="O633" s="20"/>
      <c r="P633" s="20"/>
      <c r="Q633" s="20"/>
      <c r="R633" s="20"/>
      <c r="S633" s="20"/>
      <c r="T633" s="20"/>
      <c r="U633" s="20"/>
      <c r="V633" s="20"/>
      <c r="W633" s="20"/>
      <c r="X633" s="20"/>
      <c r="Y633" s="20"/>
      <c r="Z633" s="20"/>
    </row>
    <row r="634">
      <c r="A634" s="25">
        <v>1.0</v>
      </c>
      <c r="B634" s="25">
        <v>28644.0</v>
      </c>
      <c r="C634" s="20" t="s">
        <v>27391</v>
      </c>
      <c r="D634" s="20" t="s">
        <v>27375</v>
      </c>
      <c r="E634" s="20" t="s">
        <v>27391</v>
      </c>
      <c r="F634" s="20"/>
      <c r="G634" s="20"/>
      <c r="H634" s="20"/>
      <c r="I634" s="20"/>
      <c r="J634" s="20"/>
      <c r="K634" s="20"/>
      <c r="L634" s="20"/>
      <c r="M634" s="20"/>
      <c r="N634" s="20"/>
      <c r="O634" s="20"/>
      <c r="P634" s="20"/>
      <c r="Q634" s="20"/>
      <c r="R634" s="20"/>
      <c r="S634" s="20"/>
      <c r="T634" s="20"/>
      <c r="U634" s="20"/>
      <c r="V634" s="20"/>
      <c r="W634" s="20"/>
      <c r="X634" s="20"/>
      <c r="Y634" s="20"/>
      <c r="Z634" s="20"/>
    </row>
    <row r="635">
      <c r="A635" s="25">
        <v>1.0</v>
      </c>
      <c r="B635" s="25">
        <v>28651.0</v>
      </c>
      <c r="C635" s="20" t="s">
        <v>27396</v>
      </c>
      <c r="D635" s="20" t="s">
        <v>27397</v>
      </c>
      <c r="E635" s="20" t="s">
        <v>27396</v>
      </c>
      <c r="F635" s="20"/>
      <c r="G635" s="20"/>
      <c r="H635" s="20"/>
      <c r="I635" s="20"/>
      <c r="J635" s="20"/>
      <c r="K635" s="20"/>
      <c r="L635" s="20"/>
      <c r="M635" s="20"/>
      <c r="N635" s="20"/>
      <c r="O635" s="20"/>
      <c r="P635" s="20"/>
      <c r="Q635" s="20"/>
      <c r="R635" s="20"/>
      <c r="S635" s="20"/>
      <c r="T635" s="20"/>
      <c r="U635" s="20"/>
      <c r="V635" s="20"/>
      <c r="W635" s="20"/>
      <c r="X635" s="20"/>
      <c r="Y635" s="20"/>
      <c r="Z635" s="20"/>
    </row>
    <row r="636">
      <c r="A636" s="25">
        <v>1.0</v>
      </c>
      <c r="B636" s="25">
        <v>28652.0</v>
      </c>
      <c r="C636" s="20" t="s">
        <v>27400</v>
      </c>
      <c r="D636" s="20" t="s">
        <v>27397</v>
      </c>
      <c r="E636" s="20" t="s">
        <v>27400</v>
      </c>
      <c r="F636" s="20"/>
      <c r="G636" s="20"/>
      <c r="H636" s="20"/>
      <c r="I636" s="20"/>
      <c r="J636" s="20"/>
      <c r="K636" s="20"/>
      <c r="L636" s="20"/>
      <c r="M636" s="20"/>
      <c r="N636" s="20"/>
      <c r="O636" s="20"/>
      <c r="P636" s="20"/>
      <c r="Q636" s="20"/>
      <c r="R636" s="20"/>
      <c r="S636" s="20"/>
      <c r="T636" s="20"/>
      <c r="U636" s="20"/>
      <c r="V636" s="20"/>
      <c r="W636" s="20"/>
      <c r="X636" s="20"/>
      <c r="Y636" s="20"/>
      <c r="Z636" s="20"/>
    </row>
    <row r="637">
      <c r="A637" s="25">
        <v>1.0</v>
      </c>
      <c r="B637" s="25">
        <v>28661.0</v>
      </c>
      <c r="C637" s="20" t="s">
        <v>27405</v>
      </c>
      <c r="D637" s="20" t="s">
        <v>27406</v>
      </c>
      <c r="E637" s="20" t="s">
        <v>27405</v>
      </c>
      <c r="F637" s="20"/>
      <c r="G637" s="20"/>
      <c r="H637" s="20"/>
      <c r="I637" s="20"/>
      <c r="J637" s="20"/>
      <c r="K637" s="20"/>
      <c r="L637" s="20"/>
      <c r="M637" s="20"/>
      <c r="N637" s="20"/>
      <c r="O637" s="20"/>
      <c r="P637" s="20"/>
      <c r="Q637" s="20"/>
      <c r="R637" s="20"/>
      <c r="S637" s="20"/>
      <c r="T637" s="20"/>
      <c r="U637" s="20"/>
      <c r="V637" s="20"/>
      <c r="W637" s="20"/>
      <c r="X637" s="20"/>
      <c r="Y637" s="20"/>
      <c r="Z637" s="20"/>
    </row>
    <row r="638">
      <c r="A638" s="25">
        <v>1.0</v>
      </c>
      <c r="B638" s="25">
        <v>28662.0</v>
      </c>
      <c r="C638" s="20" t="s">
        <v>27409</v>
      </c>
      <c r="D638" s="20" t="s">
        <v>27406</v>
      </c>
      <c r="E638" s="20" t="s">
        <v>27409</v>
      </c>
      <c r="F638" s="20"/>
      <c r="G638" s="20"/>
      <c r="H638" s="20"/>
      <c r="I638" s="20"/>
      <c r="J638" s="20"/>
      <c r="K638" s="20"/>
      <c r="L638" s="20"/>
      <c r="M638" s="20"/>
      <c r="N638" s="20"/>
      <c r="O638" s="20"/>
      <c r="P638" s="20"/>
      <c r="Q638" s="20"/>
      <c r="R638" s="20"/>
      <c r="S638" s="20"/>
      <c r="T638" s="20"/>
      <c r="U638" s="20"/>
      <c r="V638" s="20"/>
      <c r="W638" s="20"/>
      <c r="X638" s="20"/>
      <c r="Y638" s="20"/>
      <c r="Z638" s="20"/>
    </row>
    <row r="639">
      <c r="A639" s="25">
        <v>1.0</v>
      </c>
      <c r="B639" s="25">
        <v>28671.0</v>
      </c>
      <c r="C639" s="20" t="s">
        <v>27413</v>
      </c>
      <c r="D639" s="20" t="s">
        <v>27415</v>
      </c>
      <c r="E639" s="20" t="s">
        <v>27413</v>
      </c>
      <c r="F639" s="20"/>
      <c r="G639" s="20"/>
      <c r="H639" s="20"/>
      <c r="I639" s="20"/>
      <c r="J639" s="20"/>
      <c r="K639" s="20"/>
      <c r="L639" s="20"/>
      <c r="M639" s="20"/>
      <c r="N639" s="20"/>
      <c r="O639" s="20"/>
      <c r="P639" s="20"/>
      <c r="Q639" s="20"/>
      <c r="R639" s="20"/>
      <c r="S639" s="20"/>
      <c r="T639" s="20"/>
      <c r="U639" s="20"/>
      <c r="V639" s="20"/>
      <c r="W639" s="20"/>
      <c r="X639" s="20"/>
      <c r="Y639" s="20"/>
      <c r="Z639" s="20"/>
    </row>
    <row r="640">
      <c r="A640" s="25">
        <v>1.0</v>
      </c>
      <c r="B640" s="25">
        <v>28672.0</v>
      </c>
      <c r="C640" s="20" t="s">
        <v>27419</v>
      </c>
      <c r="D640" s="20" t="s">
        <v>27415</v>
      </c>
      <c r="E640" s="20" t="s">
        <v>27419</v>
      </c>
      <c r="F640" s="20"/>
      <c r="G640" s="20"/>
      <c r="H640" s="20"/>
      <c r="I640" s="20"/>
      <c r="J640" s="20"/>
      <c r="K640" s="20"/>
      <c r="L640" s="20"/>
      <c r="M640" s="20"/>
      <c r="N640" s="20"/>
      <c r="O640" s="20"/>
      <c r="P640" s="20"/>
      <c r="Q640" s="20"/>
      <c r="R640" s="20"/>
      <c r="S640" s="20"/>
      <c r="T640" s="20"/>
      <c r="U640" s="20"/>
      <c r="V640" s="20"/>
      <c r="W640" s="20"/>
      <c r="X640" s="20"/>
      <c r="Y640" s="20"/>
      <c r="Z640" s="20"/>
    </row>
    <row r="641">
      <c r="A641" s="25">
        <v>1.0</v>
      </c>
      <c r="B641" s="25">
        <v>28681.0</v>
      </c>
      <c r="C641" s="20" t="s">
        <v>27425</v>
      </c>
      <c r="D641" s="20" t="s">
        <v>27426</v>
      </c>
      <c r="E641" s="20" t="s">
        <v>27425</v>
      </c>
      <c r="F641" s="20"/>
      <c r="G641" s="20"/>
      <c r="H641" s="20"/>
      <c r="I641" s="20"/>
      <c r="J641" s="20"/>
      <c r="K641" s="20"/>
      <c r="L641" s="20"/>
      <c r="M641" s="20"/>
      <c r="N641" s="20"/>
      <c r="O641" s="20"/>
      <c r="P641" s="20"/>
      <c r="Q641" s="20"/>
      <c r="R641" s="20"/>
      <c r="S641" s="20"/>
      <c r="T641" s="20"/>
      <c r="U641" s="20"/>
      <c r="V641" s="20"/>
      <c r="W641" s="20"/>
      <c r="X641" s="20"/>
      <c r="Y641" s="20"/>
      <c r="Z641" s="20"/>
    </row>
    <row r="642">
      <c r="A642" s="25">
        <v>1.0</v>
      </c>
      <c r="B642" s="25">
        <v>28681.0</v>
      </c>
      <c r="C642" s="20" t="s">
        <v>27425</v>
      </c>
      <c r="D642" s="20" t="s">
        <v>27431</v>
      </c>
      <c r="E642" s="20" t="s">
        <v>27425</v>
      </c>
      <c r="F642" s="20"/>
      <c r="G642" s="20"/>
      <c r="H642" s="20"/>
      <c r="I642" s="20"/>
      <c r="J642" s="20"/>
      <c r="K642" s="20"/>
      <c r="L642" s="20"/>
      <c r="M642" s="20"/>
      <c r="N642" s="20"/>
      <c r="O642" s="20"/>
      <c r="P642" s="20"/>
      <c r="Q642" s="20"/>
      <c r="R642" s="20"/>
      <c r="S642" s="20"/>
      <c r="T642" s="20"/>
      <c r="U642" s="20"/>
      <c r="V642" s="20"/>
      <c r="W642" s="20"/>
      <c r="X642" s="20"/>
      <c r="Y642" s="20"/>
      <c r="Z642" s="20"/>
    </row>
    <row r="643">
      <c r="A643" s="25">
        <v>1.0</v>
      </c>
      <c r="B643" s="25">
        <v>28682.0</v>
      </c>
      <c r="C643" s="20" t="s">
        <v>27436</v>
      </c>
      <c r="D643" s="20" t="s">
        <v>27426</v>
      </c>
      <c r="E643" s="20" t="s">
        <v>27436</v>
      </c>
      <c r="F643" s="20"/>
      <c r="G643" s="20"/>
      <c r="H643" s="20"/>
      <c r="I643" s="20"/>
      <c r="J643" s="20"/>
      <c r="K643" s="20"/>
      <c r="L643" s="20"/>
      <c r="M643" s="20"/>
      <c r="N643" s="20"/>
      <c r="O643" s="20"/>
      <c r="P643" s="20"/>
      <c r="Q643" s="20"/>
      <c r="R643" s="20"/>
      <c r="S643" s="20"/>
      <c r="T643" s="20"/>
      <c r="U643" s="20"/>
      <c r="V643" s="20"/>
      <c r="W643" s="20"/>
      <c r="X643" s="20"/>
      <c r="Y643" s="20"/>
      <c r="Z643" s="20"/>
    </row>
    <row r="644">
      <c r="A644" s="25">
        <v>1.0</v>
      </c>
      <c r="B644" s="25">
        <v>28682.0</v>
      </c>
      <c r="C644" s="20" t="s">
        <v>27436</v>
      </c>
      <c r="D644" s="20" t="s">
        <v>27431</v>
      </c>
      <c r="E644" s="20" t="s">
        <v>27436</v>
      </c>
      <c r="F644" s="20"/>
      <c r="G644" s="20"/>
      <c r="H644" s="20"/>
      <c r="I644" s="20"/>
      <c r="J644" s="20"/>
      <c r="K644" s="20"/>
      <c r="L644" s="20"/>
      <c r="M644" s="20"/>
      <c r="N644" s="20"/>
      <c r="O644" s="20"/>
      <c r="P644" s="20"/>
      <c r="Q644" s="20"/>
      <c r="R644" s="20"/>
      <c r="S644" s="20"/>
      <c r="T644" s="20"/>
      <c r="U644" s="20"/>
      <c r="V644" s="20"/>
      <c r="W644" s="20"/>
      <c r="X644" s="20"/>
      <c r="Y644" s="20"/>
      <c r="Z644" s="20"/>
    </row>
    <row r="645">
      <c r="A645" s="25">
        <v>1.0</v>
      </c>
      <c r="B645" s="25">
        <v>28701.0</v>
      </c>
      <c r="C645" s="20" t="s">
        <v>9480</v>
      </c>
      <c r="D645" s="20" t="s">
        <v>27442</v>
      </c>
      <c r="E645" s="20" t="s">
        <v>9480</v>
      </c>
      <c r="F645" s="20"/>
      <c r="G645" s="20"/>
      <c r="H645" s="20"/>
      <c r="I645" s="20"/>
      <c r="J645" s="20"/>
      <c r="K645" s="20"/>
      <c r="L645" s="20"/>
      <c r="M645" s="20"/>
      <c r="N645" s="20"/>
      <c r="O645" s="20"/>
      <c r="P645" s="20"/>
      <c r="Q645" s="20"/>
      <c r="R645" s="20"/>
      <c r="S645" s="20"/>
      <c r="T645" s="20"/>
      <c r="U645" s="20"/>
      <c r="V645" s="20"/>
      <c r="W645" s="20"/>
      <c r="X645" s="20"/>
      <c r="Y645" s="20"/>
      <c r="Z645" s="20"/>
    </row>
    <row r="646">
      <c r="A646" s="25">
        <v>1.0</v>
      </c>
      <c r="B646" s="25">
        <v>28711.0</v>
      </c>
      <c r="C646" s="20" t="s">
        <v>27446</v>
      </c>
      <c r="D646" s="20" t="s">
        <v>27447</v>
      </c>
      <c r="E646" s="20" t="s">
        <v>27446</v>
      </c>
      <c r="F646" s="20"/>
      <c r="G646" s="20"/>
      <c r="H646" s="20"/>
      <c r="I646" s="20"/>
      <c r="J646" s="20"/>
      <c r="K646" s="20"/>
      <c r="L646" s="20"/>
      <c r="M646" s="20"/>
      <c r="N646" s="20"/>
      <c r="O646" s="20"/>
      <c r="P646" s="20"/>
      <c r="Q646" s="20"/>
      <c r="R646" s="20"/>
      <c r="S646" s="20"/>
      <c r="T646" s="20"/>
      <c r="U646" s="20"/>
      <c r="V646" s="20"/>
      <c r="W646" s="20"/>
      <c r="X646" s="20"/>
      <c r="Y646" s="20"/>
      <c r="Z646" s="20"/>
    </row>
    <row r="647">
      <c r="A647" s="25">
        <v>1.0</v>
      </c>
      <c r="B647" s="25">
        <v>28712.0</v>
      </c>
      <c r="C647" s="20" t="s">
        <v>27452</v>
      </c>
      <c r="D647" s="20" t="s">
        <v>27447</v>
      </c>
      <c r="E647" s="20" t="s">
        <v>27452</v>
      </c>
      <c r="F647" s="20"/>
      <c r="G647" s="20"/>
      <c r="H647" s="20"/>
      <c r="I647" s="20"/>
      <c r="J647" s="20"/>
      <c r="K647" s="20"/>
      <c r="L647" s="20"/>
      <c r="M647" s="20"/>
      <c r="N647" s="20"/>
      <c r="O647" s="20"/>
      <c r="P647" s="20"/>
      <c r="Q647" s="20"/>
      <c r="R647" s="20"/>
      <c r="S647" s="20"/>
      <c r="T647" s="20"/>
      <c r="U647" s="20"/>
      <c r="V647" s="20"/>
      <c r="W647" s="20"/>
      <c r="X647" s="20"/>
      <c r="Y647" s="20"/>
      <c r="Z647" s="20"/>
    </row>
    <row r="648">
      <c r="A648" s="25">
        <v>1.0</v>
      </c>
      <c r="B648" s="25">
        <v>28721.0</v>
      </c>
      <c r="C648" s="20" t="s">
        <v>27457</v>
      </c>
      <c r="D648" s="20" t="s">
        <v>27458</v>
      </c>
      <c r="E648" s="20" t="s">
        <v>27457</v>
      </c>
      <c r="F648" s="20"/>
      <c r="G648" s="20"/>
      <c r="H648" s="20"/>
      <c r="I648" s="20"/>
      <c r="J648" s="20"/>
      <c r="K648" s="20"/>
      <c r="L648" s="20"/>
      <c r="M648" s="20"/>
      <c r="N648" s="20"/>
      <c r="O648" s="20"/>
      <c r="P648" s="20"/>
      <c r="Q648" s="20"/>
      <c r="R648" s="20"/>
      <c r="S648" s="20"/>
      <c r="T648" s="20"/>
      <c r="U648" s="20"/>
      <c r="V648" s="20"/>
      <c r="W648" s="20"/>
      <c r="X648" s="20"/>
      <c r="Y648" s="20"/>
      <c r="Z648" s="20"/>
    </row>
    <row r="649">
      <c r="A649" s="25">
        <v>1.0</v>
      </c>
      <c r="B649" s="25">
        <v>28722.0</v>
      </c>
      <c r="C649" s="20" t="s">
        <v>27467</v>
      </c>
      <c r="D649" s="20" t="s">
        <v>27458</v>
      </c>
      <c r="E649" s="20" t="s">
        <v>27467</v>
      </c>
      <c r="F649" s="20"/>
      <c r="G649" s="20"/>
      <c r="H649" s="20"/>
      <c r="I649" s="20"/>
      <c r="J649" s="20"/>
      <c r="K649" s="20"/>
      <c r="L649" s="20"/>
      <c r="M649" s="20"/>
      <c r="N649" s="20"/>
      <c r="O649" s="20"/>
      <c r="P649" s="20"/>
      <c r="Q649" s="20"/>
      <c r="R649" s="20"/>
      <c r="S649" s="20"/>
      <c r="T649" s="20"/>
      <c r="U649" s="20"/>
      <c r="V649" s="20"/>
      <c r="W649" s="20"/>
      <c r="X649" s="20"/>
      <c r="Y649" s="20"/>
      <c r="Z649" s="20"/>
    </row>
    <row r="650">
      <c r="A650" s="25">
        <v>1.0</v>
      </c>
      <c r="B650" s="25">
        <v>28731.0</v>
      </c>
      <c r="C650" s="20" t="s">
        <v>27472</v>
      </c>
      <c r="D650" s="20" t="s">
        <v>27473</v>
      </c>
      <c r="E650" s="20" t="s">
        <v>27472</v>
      </c>
      <c r="F650" s="20"/>
      <c r="G650" s="20"/>
      <c r="H650" s="20"/>
      <c r="I650" s="20"/>
      <c r="J650" s="20"/>
      <c r="K650" s="20"/>
      <c r="L650" s="20"/>
      <c r="M650" s="20"/>
      <c r="N650" s="20"/>
      <c r="O650" s="20"/>
      <c r="P650" s="20"/>
      <c r="Q650" s="20"/>
      <c r="R650" s="20"/>
      <c r="S650" s="20"/>
      <c r="T650" s="20"/>
      <c r="U650" s="20"/>
      <c r="V650" s="20"/>
      <c r="W650" s="20"/>
      <c r="X650" s="20"/>
      <c r="Y650" s="20"/>
      <c r="Z650" s="20"/>
    </row>
    <row r="651">
      <c r="A651" s="25">
        <v>1.0</v>
      </c>
      <c r="B651" s="25">
        <v>28731.0</v>
      </c>
      <c r="C651" s="20" t="s">
        <v>27472</v>
      </c>
      <c r="D651" s="20" t="s">
        <v>27478</v>
      </c>
      <c r="E651" s="20" t="s">
        <v>27472</v>
      </c>
      <c r="F651" s="20"/>
      <c r="G651" s="20"/>
      <c r="H651" s="20"/>
      <c r="I651" s="20"/>
      <c r="J651" s="20"/>
      <c r="K651" s="20"/>
      <c r="L651" s="20"/>
      <c r="M651" s="20"/>
      <c r="N651" s="20"/>
      <c r="O651" s="20"/>
      <c r="P651" s="20"/>
      <c r="Q651" s="20"/>
      <c r="R651" s="20"/>
      <c r="S651" s="20"/>
      <c r="T651" s="20"/>
      <c r="U651" s="20"/>
      <c r="V651" s="20"/>
      <c r="W651" s="20"/>
      <c r="X651" s="20"/>
      <c r="Y651" s="20"/>
      <c r="Z651" s="20"/>
    </row>
    <row r="652">
      <c r="A652" s="25">
        <v>1.0</v>
      </c>
      <c r="B652" s="25">
        <v>28741.0</v>
      </c>
      <c r="C652" s="20" t="s">
        <v>27483</v>
      </c>
      <c r="D652" s="20" t="s">
        <v>27485</v>
      </c>
      <c r="E652" s="20" t="s">
        <v>27483</v>
      </c>
      <c r="F652" s="20"/>
      <c r="G652" s="20"/>
      <c r="H652" s="20"/>
      <c r="I652" s="20"/>
      <c r="J652" s="20"/>
      <c r="K652" s="20"/>
      <c r="L652" s="20"/>
      <c r="M652" s="20"/>
      <c r="N652" s="20"/>
      <c r="O652" s="20"/>
      <c r="P652" s="20"/>
      <c r="Q652" s="20"/>
      <c r="R652" s="20"/>
      <c r="S652" s="20"/>
      <c r="T652" s="20"/>
      <c r="U652" s="20"/>
      <c r="V652" s="20"/>
      <c r="W652" s="20"/>
      <c r="X652" s="20"/>
      <c r="Y652" s="20"/>
      <c r="Z652" s="20"/>
    </row>
    <row r="653">
      <c r="A653" s="25">
        <v>1.0</v>
      </c>
      <c r="B653" s="25">
        <v>28741.0</v>
      </c>
      <c r="C653" s="20" t="s">
        <v>27483</v>
      </c>
      <c r="D653" s="20" t="s">
        <v>27478</v>
      </c>
      <c r="E653" s="20" t="s">
        <v>27483</v>
      </c>
      <c r="F653" s="20"/>
      <c r="G653" s="20"/>
      <c r="H653" s="20"/>
      <c r="I653" s="20"/>
      <c r="J653" s="20"/>
      <c r="K653" s="20"/>
      <c r="L653" s="20"/>
      <c r="M653" s="20"/>
      <c r="N653" s="20"/>
      <c r="O653" s="20"/>
      <c r="P653" s="20"/>
      <c r="Q653" s="20"/>
      <c r="R653" s="20"/>
      <c r="S653" s="20"/>
      <c r="T653" s="20"/>
      <c r="U653" s="20"/>
      <c r="V653" s="20"/>
      <c r="W653" s="20"/>
      <c r="X653" s="20"/>
      <c r="Y653" s="20"/>
      <c r="Z653" s="20"/>
    </row>
    <row r="654">
      <c r="A654" s="25">
        <v>1.0</v>
      </c>
      <c r="B654" s="25">
        <v>28751.0</v>
      </c>
      <c r="C654" s="20" t="s">
        <v>27491</v>
      </c>
      <c r="D654" s="20" t="s">
        <v>27492</v>
      </c>
      <c r="E654" s="20" t="s">
        <v>27491</v>
      </c>
      <c r="F654" s="20"/>
      <c r="G654" s="20"/>
      <c r="H654" s="20"/>
      <c r="I654" s="20"/>
      <c r="J654" s="20"/>
      <c r="K654" s="20"/>
      <c r="L654" s="20"/>
      <c r="M654" s="20"/>
      <c r="N654" s="20"/>
      <c r="O654" s="20"/>
      <c r="P654" s="20"/>
      <c r="Q654" s="20"/>
      <c r="R654" s="20"/>
      <c r="S654" s="20"/>
      <c r="T654" s="20"/>
      <c r="U654" s="20"/>
      <c r="V654" s="20"/>
      <c r="W654" s="20"/>
      <c r="X654" s="20"/>
      <c r="Y654" s="20"/>
      <c r="Z654" s="20"/>
    </row>
    <row r="655">
      <c r="A655" s="25">
        <v>1.0</v>
      </c>
      <c r="B655" s="25">
        <v>28752.0</v>
      </c>
      <c r="C655" s="20" t="s">
        <v>27496</v>
      </c>
      <c r="D655" s="20" t="s">
        <v>27492</v>
      </c>
      <c r="E655" s="20" t="s">
        <v>27496</v>
      </c>
      <c r="F655" s="20"/>
      <c r="G655" s="20"/>
      <c r="H655" s="20"/>
      <c r="I655" s="20"/>
      <c r="J655" s="20"/>
      <c r="K655" s="20"/>
      <c r="L655" s="20"/>
      <c r="M655" s="20"/>
      <c r="N655" s="20"/>
      <c r="O655" s="20"/>
      <c r="P655" s="20"/>
      <c r="Q655" s="20"/>
      <c r="R655" s="20"/>
      <c r="S655" s="20"/>
      <c r="T655" s="20"/>
      <c r="U655" s="20"/>
      <c r="V655" s="20"/>
      <c r="W655" s="20"/>
      <c r="X655" s="20"/>
      <c r="Y655" s="20"/>
      <c r="Z655" s="20"/>
    </row>
    <row r="656">
      <c r="A656" s="25">
        <v>1.0</v>
      </c>
      <c r="B656" s="25">
        <v>28753.0</v>
      </c>
      <c r="C656" s="20" t="s">
        <v>27500</v>
      </c>
      <c r="D656" s="20" t="s">
        <v>27492</v>
      </c>
      <c r="E656" s="20" t="s">
        <v>27500</v>
      </c>
      <c r="F656" s="20"/>
      <c r="G656" s="20"/>
      <c r="H656" s="20"/>
      <c r="I656" s="20"/>
      <c r="J656" s="20"/>
      <c r="K656" s="20"/>
      <c r="L656" s="20"/>
      <c r="M656" s="20"/>
      <c r="N656" s="20"/>
      <c r="O656" s="20"/>
      <c r="P656" s="20"/>
      <c r="Q656" s="20"/>
      <c r="R656" s="20"/>
      <c r="S656" s="20"/>
      <c r="T656" s="20"/>
      <c r="U656" s="20"/>
      <c r="V656" s="20"/>
      <c r="W656" s="20"/>
      <c r="X656" s="20"/>
      <c r="Y656" s="20"/>
      <c r="Z656" s="20"/>
    </row>
    <row r="657">
      <c r="A657" s="25">
        <v>1.0</v>
      </c>
      <c r="B657" s="25">
        <v>28761.0</v>
      </c>
      <c r="C657" s="20" t="s">
        <v>27505</v>
      </c>
      <c r="D657" s="20" t="s">
        <v>27492</v>
      </c>
      <c r="E657" s="20" t="s">
        <v>27505</v>
      </c>
      <c r="F657" s="20"/>
      <c r="G657" s="20"/>
      <c r="H657" s="20"/>
      <c r="I657" s="20"/>
      <c r="J657" s="20"/>
      <c r="K657" s="20"/>
      <c r="L657" s="20"/>
      <c r="M657" s="20"/>
      <c r="N657" s="20"/>
      <c r="O657" s="20"/>
      <c r="P657" s="20"/>
      <c r="Q657" s="20"/>
      <c r="R657" s="20"/>
      <c r="S657" s="20"/>
      <c r="T657" s="20"/>
      <c r="U657" s="20"/>
      <c r="V657" s="20"/>
      <c r="W657" s="20"/>
      <c r="X657" s="20"/>
      <c r="Y657" s="20"/>
      <c r="Z657" s="20"/>
    </row>
    <row r="658">
      <c r="A658" s="25">
        <v>1.0</v>
      </c>
      <c r="B658" s="25">
        <v>28762.0</v>
      </c>
      <c r="C658" s="20" t="s">
        <v>27508</v>
      </c>
      <c r="D658" s="20" t="s">
        <v>27492</v>
      </c>
      <c r="E658" s="20" t="s">
        <v>27508</v>
      </c>
      <c r="F658" s="20"/>
      <c r="G658" s="20"/>
      <c r="H658" s="20"/>
      <c r="I658" s="20"/>
      <c r="J658" s="20"/>
      <c r="K658" s="20"/>
      <c r="L658" s="20"/>
      <c r="M658" s="20"/>
      <c r="N658" s="20"/>
      <c r="O658" s="20"/>
      <c r="P658" s="20"/>
      <c r="Q658" s="20"/>
      <c r="R658" s="20"/>
      <c r="S658" s="20"/>
      <c r="T658" s="20"/>
      <c r="U658" s="20"/>
      <c r="V658" s="20"/>
      <c r="W658" s="20"/>
      <c r="X658" s="20"/>
      <c r="Y658" s="20"/>
      <c r="Z658" s="20"/>
    </row>
    <row r="659">
      <c r="A659" s="25">
        <v>1.0</v>
      </c>
      <c r="B659" s="25">
        <v>28763.0</v>
      </c>
      <c r="C659" s="20" t="s">
        <v>27513</v>
      </c>
      <c r="D659" s="20" t="s">
        <v>27492</v>
      </c>
      <c r="E659" s="20" t="s">
        <v>27513</v>
      </c>
      <c r="F659" s="20"/>
      <c r="G659" s="20"/>
      <c r="H659" s="20"/>
      <c r="I659" s="20"/>
      <c r="J659" s="20"/>
      <c r="K659" s="20"/>
      <c r="L659" s="20"/>
      <c r="M659" s="20"/>
      <c r="N659" s="20"/>
      <c r="O659" s="20"/>
      <c r="P659" s="20"/>
      <c r="Q659" s="20"/>
      <c r="R659" s="20"/>
      <c r="S659" s="20"/>
      <c r="T659" s="20"/>
      <c r="U659" s="20"/>
      <c r="V659" s="20"/>
      <c r="W659" s="20"/>
      <c r="X659" s="20"/>
      <c r="Y659" s="20"/>
      <c r="Z659" s="20"/>
    </row>
    <row r="660">
      <c r="A660" s="25">
        <v>1.0</v>
      </c>
      <c r="B660" s="25">
        <v>29611.0</v>
      </c>
      <c r="C660" s="20" t="s">
        <v>27516</v>
      </c>
      <c r="D660" s="20" t="s">
        <v>27517</v>
      </c>
      <c r="E660" s="20" t="s">
        <v>27516</v>
      </c>
      <c r="F660" s="20"/>
      <c r="G660" s="20"/>
      <c r="H660" s="20"/>
      <c r="I660" s="20"/>
      <c r="J660" s="20"/>
      <c r="K660" s="20"/>
      <c r="L660" s="20"/>
      <c r="M660" s="20"/>
      <c r="N660" s="20"/>
      <c r="O660" s="20"/>
      <c r="P660" s="20"/>
      <c r="Q660" s="20"/>
      <c r="R660" s="20"/>
      <c r="S660" s="20"/>
      <c r="T660" s="20"/>
      <c r="U660" s="20"/>
      <c r="V660" s="20"/>
      <c r="W660" s="20"/>
      <c r="X660" s="20"/>
      <c r="Y660" s="20"/>
      <c r="Z660" s="20"/>
    </row>
    <row r="661">
      <c r="A661" s="25">
        <v>1.0</v>
      </c>
      <c r="B661" s="25">
        <v>29612.0</v>
      </c>
      <c r="C661" s="20" t="s">
        <v>27522</v>
      </c>
      <c r="D661" s="20" t="s">
        <v>27517</v>
      </c>
      <c r="E661" s="20" t="s">
        <v>27522</v>
      </c>
      <c r="F661" s="20"/>
      <c r="G661" s="20"/>
      <c r="H661" s="20"/>
      <c r="I661" s="20"/>
      <c r="J661" s="20"/>
      <c r="K661" s="20"/>
      <c r="L661" s="20"/>
      <c r="M661" s="20"/>
      <c r="N661" s="20"/>
      <c r="O661" s="20"/>
      <c r="P661" s="20"/>
      <c r="Q661" s="20"/>
      <c r="R661" s="20"/>
      <c r="S661" s="20"/>
      <c r="T661" s="20"/>
      <c r="U661" s="20"/>
      <c r="V661" s="20"/>
      <c r="W661" s="20"/>
      <c r="X661" s="20"/>
      <c r="Y661" s="20"/>
      <c r="Z661" s="20"/>
    </row>
    <row r="662">
      <c r="A662" s="25">
        <v>1.0</v>
      </c>
      <c r="B662" s="25">
        <v>29613.0</v>
      </c>
      <c r="C662" s="20" t="s">
        <v>27525</v>
      </c>
      <c r="D662" s="20" t="s">
        <v>27517</v>
      </c>
      <c r="E662" s="20" t="s">
        <v>27525</v>
      </c>
      <c r="F662" s="20"/>
      <c r="G662" s="20"/>
      <c r="H662" s="20"/>
      <c r="I662" s="20"/>
      <c r="J662" s="20"/>
      <c r="K662" s="20"/>
      <c r="L662" s="20"/>
      <c r="M662" s="20"/>
      <c r="N662" s="20"/>
      <c r="O662" s="20"/>
      <c r="P662" s="20"/>
      <c r="Q662" s="20"/>
      <c r="R662" s="20"/>
      <c r="S662" s="20"/>
      <c r="T662" s="20"/>
      <c r="U662" s="20"/>
      <c r="V662" s="20"/>
      <c r="W662" s="20"/>
      <c r="X662" s="20"/>
      <c r="Y662" s="20"/>
      <c r="Z662" s="20"/>
    </row>
    <row r="663">
      <c r="A663" s="25">
        <v>1.0</v>
      </c>
      <c r="B663" s="25">
        <v>29621.0</v>
      </c>
      <c r="C663" s="20" t="s">
        <v>27530</v>
      </c>
      <c r="D663" s="20" t="s">
        <v>27531</v>
      </c>
      <c r="E663" s="20" t="s">
        <v>27530</v>
      </c>
      <c r="F663" s="20"/>
      <c r="G663" s="20"/>
      <c r="H663" s="20"/>
      <c r="I663" s="20"/>
      <c r="J663" s="20"/>
      <c r="K663" s="20"/>
      <c r="L663" s="20"/>
      <c r="M663" s="20"/>
      <c r="N663" s="20"/>
      <c r="O663" s="20"/>
      <c r="P663" s="20"/>
      <c r="Q663" s="20"/>
      <c r="R663" s="20"/>
      <c r="S663" s="20"/>
      <c r="T663" s="20"/>
      <c r="U663" s="20"/>
      <c r="V663" s="20"/>
      <c r="W663" s="20"/>
      <c r="X663" s="20"/>
      <c r="Y663" s="20"/>
      <c r="Z663" s="20"/>
    </row>
    <row r="664">
      <c r="A664" s="25">
        <v>1.0</v>
      </c>
      <c r="B664" s="25">
        <v>29622.0</v>
      </c>
      <c r="C664" s="20" t="s">
        <v>27534</v>
      </c>
      <c r="D664" s="20" t="s">
        <v>27531</v>
      </c>
      <c r="E664" s="20" t="s">
        <v>27534</v>
      </c>
      <c r="F664" s="20"/>
      <c r="G664" s="20"/>
      <c r="H664" s="20"/>
      <c r="I664" s="20"/>
      <c r="J664" s="20"/>
      <c r="K664" s="20"/>
      <c r="L664" s="20"/>
      <c r="M664" s="20"/>
      <c r="N664" s="20"/>
      <c r="O664" s="20"/>
      <c r="P664" s="20"/>
      <c r="Q664" s="20"/>
      <c r="R664" s="20"/>
      <c r="S664" s="20"/>
      <c r="T664" s="20"/>
      <c r="U664" s="20"/>
      <c r="V664" s="20"/>
      <c r="W664" s="20"/>
      <c r="X664" s="20"/>
      <c r="Y664" s="20"/>
      <c r="Z664" s="20"/>
    </row>
    <row r="665">
      <c r="A665" s="25">
        <v>1.0</v>
      </c>
      <c r="B665" s="25">
        <v>29623.0</v>
      </c>
      <c r="C665" s="20" t="s">
        <v>27536</v>
      </c>
      <c r="D665" s="20" t="s">
        <v>27531</v>
      </c>
      <c r="E665" s="20" t="s">
        <v>27536</v>
      </c>
      <c r="F665" s="20"/>
      <c r="G665" s="20"/>
      <c r="H665" s="20"/>
      <c r="I665" s="20"/>
      <c r="J665" s="20"/>
      <c r="K665" s="20"/>
      <c r="L665" s="20"/>
      <c r="M665" s="20"/>
      <c r="N665" s="20"/>
      <c r="O665" s="20"/>
      <c r="P665" s="20"/>
      <c r="Q665" s="20"/>
      <c r="R665" s="20"/>
      <c r="S665" s="20"/>
      <c r="T665" s="20"/>
      <c r="U665" s="20"/>
      <c r="V665" s="20"/>
      <c r="W665" s="20"/>
      <c r="X665" s="20"/>
      <c r="Y665" s="20"/>
      <c r="Z665" s="20"/>
    </row>
    <row r="666">
      <c r="A666" s="25">
        <v>1.0</v>
      </c>
      <c r="B666" s="25">
        <v>29631.0</v>
      </c>
      <c r="C666" s="20" t="s">
        <v>27539</v>
      </c>
      <c r="D666" s="20" t="s">
        <v>27541</v>
      </c>
      <c r="E666" s="20" t="s">
        <v>27539</v>
      </c>
      <c r="F666" s="20"/>
      <c r="G666" s="20"/>
      <c r="H666" s="20"/>
      <c r="I666" s="20"/>
      <c r="J666" s="20"/>
      <c r="K666" s="20"/>
      <c r="L666" s="20"/>
      <c r="M666" s="20"/>
      <c r="N666" s="20"/>
      <c r="O666" s="20"/>
      <c r="P666" s="20"/>
      <c r="Q666" s="20"/>
      <c r="R666" s="20"/>
      <c r="S666" s="20"/>
      <c r="T666" s="20"/>
      <c r="U666" s="20"/>
      <c r="V666" s="20"/>
      <c r="W666" s="20"/>
      <c r="X666" s="20"/>
      <c r="Y666" s="20"/>
      <c r="Z666" s="20"/>
    </row>
    <row r="667">
      <c r="A667" s="25">
        <v>1.0</v>
      </c>
      <c r="B667" s="25">
        <v>29631.0</v>
      </c>
      <c r="C667" s="20" t="s">
        <v>27539</v>
      </c>
      <c r="D667" s="20" t="s">
        <v>27544</v>
      </c>
      <c r="E667" s="20" t="s">
        <v>27539</v>
      </c>
      <c r="F667" s="20"/>
      <c r="G667" s="20"/>
      <c r="H667" s="20"/>
      <c r="I667" s="20"/>
      <c r="J667" s="20"/>
      <c r="K667" s="20"/>
      <c r="L667" s="20"/>
      <c r="M667" s="20"/>
      <c r="N667" s="20"/>
      <c r="O667" s="20"/>
      <c r="P667" s="20"/>
      <c r="Q667" s="20"/>
      <c r="R667" s="20"/>
      <c r="S667" s="20"/>
      <c r="T667" s="20"/>
      <c r="U667" s="20"/>
      <c r="V667" s="20"/>
      <c r="W667" s="20"/>
      <c r="X667" s="20"/>
      <c r="Y667" s="20"/>
      <c r="Z667" s="20"/>
    </row>
    <row r="668">
      <c r="A668" s="25">
        <v>1.0</v>
      </c>
      <c r="B668" s="25">
        <v>29632.0</v>
      </c>
      <c r="C668" s="20" t="s">
        <v>27547</v>
      </c>
      <c r="D668" s="20" t="s">
        <v>27541</v>
      </c>
      <c r="E668" s="20" t="s">
        <v>27547</v>
      </c>
      <c r="F668" s="20"/>
      <c r="G668" s="20"/>
      <c r="H668" s="20"/>
      <c r="I668" s="20"/>
      <c r="J668" s="20"/>
      <c r="K668" s="20"/>
      <c r="L668" s="20"/>
      <c r="M668" s="20"/>
      <c r="N668" s="20"/>
      <c r="O668" s="20"/>
      <c r="P668" s="20"/>
      <c r="Q668" s="20"/>
      <c r="R668" s="20"/>
      <c r="S668" s="20"/>
      <c r="T668" s="20"/>
      <c r="U668" s="20"/>
      <c r="V668" s="20"/>
      <c r="W668" s="20"/>
      <c r="X668" s="20"/>
      <c r="Y668" s="20"/>
      <c r="Z668" s="20"/>
    </row>
    <row r="669">
      <c r="A669" s="25">
        <v>1.0</v>
      </c>
      <c r="B669" s="25">
        <v>29632.0</v>
      </c>
      <c r="C669" s="20" t="s">
        <v>27547</v>
      </c>
      <c r="D669" s="20" t="s">
        <v>27544</v>
      </c>
      <c r="E669" s="20" t="s">
        <v>27547</v>
      </c>
      <c r="F669" s="20"/>
      <c r="G669" s="20"/>
      <c r="H669" s="20"/>
      <c r="I669" s="20"/>
      <c r="J669" s="20"/>
      <c r="K669" s="20"/>
      <c r="L669" s="20"/>
      <c r="M669" s="20"/>
      <c r="N669" s="20"/>
      <c r="O669" s="20"/>
      <c r="P669" s="20"/>
      <c r="Q669" s="20"/>
      <c r="R669" s="20"/>
      <c r="S669" s="20"/>
      <c r="T669" s="20"/>
      <c r="U669" s="20"/>
      <c r="V669" s="20"/>
      <c r="W669" s="20"/>
      <c r="X669" s="20"/>
      <c r="Y669" s="20"/>
      <c r="Z669" s="20"/>
    </row>
    <row r="670">
      <c r="A670" s="25">
        <v>1.0</v>
      </c>
      <c r="B670" s="25">
        <v>29633.0</v>
      </c>
      <c r="C670" s="20" t="s">
        <v>27554</v>
      </c>
      <c r="D670" s="20" t="s">
        <v>27541</v>
      </c>
      <c r="E670" s="20" t="s">
        <v>27554</v>
      </c>
      <c r="F670" s="20"/>
      <c r="G670" s="20"/>
      <c r="H670" s="20"/>
      <c r="I670" s="20"/>
      <c r="J670" s="20"/>
      <c r="K670" s="20"/>
      <c r="L670" s="20"/>
      <c r="M670" s="20"/>
      <c r="N670" s="20"/>
      <c r="O670" s="20"/>
      <c r="P670" s="20"/>
      <c r="Q670" s="20"/>
      <c r="R670" s="20"/>
      <c r="S670" s="20"/>
      <c r="T670" s="20"/>
      <c r="U670" s="20"/>
      <c r="V670" s="20"/>
      <c r="W670" s="20"/>
      <c r="X670" s="20"/>
      <c r="Y670" s="20"/>
      <c r="Z670" s="20"/>
    </row>
    <row r="671">
      <c r="A671" s="25">
        <v>1.0</v>
      </c>
      <c r="B671" s="25">
        <v>29633.0</v>
      </c>
      <c r="C671" s="20" t="s">
        <v>27554</v>
      </c>
      <c r="D671" s="20" t="s">
        <v>27544</v>
      </c>
      <c r="E671" s="20" t="s">
        <v>27554</v>
      </c>
      <c r="F671" s="20"/>
      <c r="G671" s="20"/>
      <c r="H671" s="20"/>
      <c r="I671" s="20"/>
      <c r="J671" s="20"/>
      <c r="K671" s="20"/>
      <c r="L671" s="20"/>
      <c r="M671" s="20"/>
      <c r="N671" s="20"/>
      <c r="O671" s="20"/>
      <c r="P671" s="20"/>
      <c r="Q671" s="20"/>
      <c r="R671" s="20"/>
      <c r="S671" s="20"/>
      <c r="T671" s="20"/>
      <c r="U671" s="20"/>
      <c r="V671" s="20"/>
      <c r="W671" s="20"/>
      <c r="X671" s="20"/>
      <c r="Y671" s="20"/>
      <c r="Z671" s="20"/>
    </row>
    <row r="672">
      <c r="A672" s="25">
        <v>1.0</v>
      </c>
      <c r="B672" s="25">
        <v>29634.0</v>
      </c>
      <c r="C672" s="20" t="s">
        <v>27559</v>
      </c>
      <c r="D672" s="20" t="s">
        <v>27544</v>
      </c>
      <c r="E672" s="20" t="s">
        <v>27559</v>
      </c>
      <c r="F672" s="20"/>
      <c r="G672" s="20"/>
      <c r="H672" s="20"/>
      <c r="I672" s="20"/>
      <c r="J672" s="20"/>
      <c r="K672" s="20"/>
      <c r="L672" s="20"/>
      <c r="M672" s="20"/>
      <c r="N672" s="20"/>
      <c r="O672" s="20"/>
      <c r="P672" s="20"/>
      <c r="Q672" s="20"/>
      <c r="R672" s="20"/>
      <c r="S672" s="20"/>
      <c r="T672" s="20"/>
      <c r="U672" s="20"/>
      <c r="V672" s="20"/>
      <c r="W672" s="20"/>
      <c r="X672" s="20"/>
      <c r="Y672" s="20"/>
      <c r="Z672" s="20"/>
    </row>
    <row r="673">
      <c r="A673" s="25">
        <v>1.0</v>
      </c>
      <c r="B673" s="25">
        <v>29635.0</v>
      </c>
      <c r="C673" s="20" t="s">
        <v>27562</v>
      </c>
      <c r="D673" s="20" t="s">
        <v>27544</v>
      </c>
      <c r="E673" s="20" t="s">
        <v>27562</v>
      </c>
      <c r="F673" s="20"/>
      <c r="G673" s="20"/>
      <c r="H673" s="20"/>
      <c r="I673" s="20"/>
      <c r="J673" s="20"/>
      <c r="K673" s="20"/>
      <c r="L673" s="20"/>
      <c r="M673" s="20"/>
      <c r="N673" s="20"/>
      <c r="O673" s="20"/>
      <c r="P673" s="20"/>
      <c r="Q673" s="20"/>
      <c r="R673" s="20"/>
      <c r="S673" s="20"/>
      <c r="T673" s="20"/>
      <c r="U673" s="20"/>
      <c r="V673" s="20"/>
      <c r="W673" s="20"/>
      <c r="X673" s="20"/>
      <c r="Y673" s="20"/>
      <c r="Z673" s="20"/>
    </row>
    <row r="674">
      <c r="A674" s="25">
        <v>1.0</v>
      </c>
      <c r="B674" s="25">
        <v>29636.0</v>
      </c>
      <c r="C674" s="20" t="s">
        <v>27566</v>
      </c>
      <c r="D674" s="20" t="s">
        <v>27544</v>
      </c>
      <c r="E674" s="20" t="s">
        <v>27566</v>
      </c>
      <c r="F674" s="20"/>
      <c r="G674" s="20"/>
      <c r="H674" s="20"/>
      <c r="I674" s="20"/>
      <c r="J674" s="20"/>
      <c r="K674" s="20"/>
      <c r="L674" s="20"/>
      <c r="M674" s="20"/>
      <c r="N674" s="20"/>
      <c r="O674" s="20"/>
      <c r="P674" s="20"/>
      <c r="Q674" s="20"/>
      <c r="R674" s="20"/>
      <c r="S674" s="20"/>
      <c r="T674" s="20"/>
      <c r="U674" s="20"/>
      <c r="V674" s="20"/>
      <c r="W674" s="20"/>
      <c r="X674" s="20"/>
      <c r="Y674" s="20"/>
      <c r="Z674" s="20"/>
    </row>
    <row r="675">
      <c r="A675" s="25">
        <v>1.0</v>
      </c>
      <c r="B675" s="25">
        <v>29641.0</v>
      </c>
      <c r="C675" s="20" t="s">
        <v>27569</v>
      </c>
      <c r="D675" s="20" t="s">
        <v>27541</v>
      </c>
      <c r="E675" s="20" t="s">
        <v>27569</v>
      </c>
      <c r="F675" s="20"/>
      <c r="G675" s="20"/>
      <c r="H675" s="20"/>
      <c r="I675" s="20"/>
      <c r="J675" s="20"/>
      <c r="K675" s="20"/>
      <c r="L675" s="20"/>
      <c r="M675" s="20"/>
      <c r="N675" s="20"/>
      <c r="O675" s="20"/>
      <c r="P675" s="20"/>
      <c r="Q675" s="20"/>
      <c r="R675" s="20"/>
      <c r="S675" s="20"/>
      <c r="T675" s="20"/>
      <c r="U675" s="20"/>
      <c r="V675" s="20"/>
      <c r="W675" s="20"/>
      <c r="X675" s="20"/>
      <c r="Y675" s="20"/>
      <c r="Z675" s="20"/>
    </row>
    <row r="676">
      <c r="A676" s="25">
        <v>1.0</v>
      </c>
      <c r="B676" s="25">
        <v>29641.0</v>
      </c>
      <c r="C676" s="20" t="s">
        <v>27569</v>
      </c>
      <c r="D676" s="20" t="s">
        <v>27572</v>
      </c>
      <c r="E676" s="20" t="s">
        <v>27569</v>
      </c>
      <c r="F676" s="20"/>
      <c r="G676" s="20"/>
      <c r="H676" s="20"/>
      <c r="I676" s="20"/>
      <c r="J676" s="20"/>
      <c r="K676" s="20"/>
      <c r="L676" s="20"/>
      <c r="M676" s="20"/>
      <c r="N676" s="20"/>
      <c r="O676" s="20"/>
      <c r="P676" s="20"/>
      <c r="Q676" s="20"/>
      <c r="R676" s="20"/>
      <c r="S676" s="20"/>
      <c r="T676" s="20"/>
      <c r="U676" s="20"/>
      <c r="V676" s="20"/>
      <c r="W676" s="20"/>
      <c r="X676" s="20"/>
      <c r="Y676" s="20"/>
      <c r="Z676" s="20"/>
    </row>
    <row r="677">
      <c r="A677" s="25">
        <v>1.0</v>
      </c>
      <c r="B677" s="25">
        <v>29642.0</v>
      </c>
      <c r="C677" s="20" t="s">
        <v>27575</v>
      </c>
      <c r="D677" s="20" t="s">
        <v>27541</v>
      </c>
      <c r="E677" s="20" t="s">
        <v>27575</v>
      </c>
      <c r="F677" s="20"/>
      <c r="G677" s="20"/>
      <c r="H677" s="20"/>
      <c r="I677" s="20"/>
      <c r="J677" s="20"/>
      <c r="K677" s="20"/>
      <c r="L677" s="20"/>
      <c r="M677" s="20"/>
      <c r="N677" s="20"/>
      <c r="O677" s="20"/>
      <c r="P677" s="20"/>
      <c r="Q677" s="20"/>
      <c r="R677" s="20"/>
      <c r="S677" s="20"/>
      <c r="T677" s="20"/>
      <c r="U677" s="20"/>
      <c r="V677" s="20"/>
      <c r="W677" s="20"/>
      <c r="X677" s="20"/>
      <c r="Y677" s="20"/>
      <c r="Z677" s="20"/>
    </row>
    <row r="678">
      <c r="A678" s="25">
        <v>1.0</v>
      </c>
      <c r="B678" s="25">
        <v>29642.0</v>
      </c>
      <c r="C678" s="20" t="s">
        <v>27575</v>
      </c>
      <c r="D678" s="20" t="s">
        <v>27572</v>
      </c>
      <c r="E678" s="20" t="s">
        <v>27575</v>
      </c>
      <c r="F678" s="20"/>
      <c r="G678" s="20"/>
      <c r="H678" s="20"/>
      <c r="I678" s="20"/>
      <c r="J678" s="20"/>
      <c r="K678" s="20"/>
      <c r="L678" s="20"/>
      <c r="M678" s="20"/>
      <c r="N678" s="20"/>
      <c r="O678" s="20"/>
      <c r="P678" s="20"/>
      <c r="Q678" s="20"/>
      <c r="R678" s="20"/>
      <c r="S678" s="20"/>
      <c r="T678" s="20"/>
      <c r="U678" s="20"/>
      <c r="V678" s="20"/>
      <c r="W678" s="20"/>
      <c r="X678" s="20"/>
      <c r="Y678" s="20"/>
      <c r="Z678" s="20"/>
    </row>
    <row r="679">
      <c r="A679" s="25">
        <v>1.0</v>
      </c>
      <c r="B679" s="25">
        <v>29643.0</v>
      </c>
      <c r="C679" s="20" t="s">
        <v>27581</v>
      </c>
      <c r="D679" s="20" t="s">
        <v>27541</v>
      </c>
      <c r="E679" s="20" t="s">
        <v>27581</v>
      </c>
      <c r="F679" s="20"/>
      <c r="G679" s="20"/>
      <c r="H679" s="20"/>
      <c r="I679" s="20"/>
      <c r="J679" s="20"/>
      <c r="K679" s="20"/>
      <c r="L679" s="20"/>
      <c r="M679" s="20"/>
      <c r="N679" s="20"/>
      <c r="O679" s="20"/>
      <c r="P679" s="20"/>
      <c r="Q679" s="20"/>
      <c r="R679" s="20"/>
      <c r="S679" s="20"/>
      <c r="T679" s="20"/>
      <c r="U679" s="20"/>
      <c r="V679" s="20"/>
      <c r="W679" s="20"/>
      <c r="X679" s="20"/>
      <c r="Y679" s="20"/>
      <c r="Z679" s="20"/>
    </row>
    <row r="680">
      <c r="A680" s="25">
        <v>1.0</v>
      </c>
      <c r="B680" s="25">
        <v>29643.0</v>
      </c>
      <c r="C680" s="20" t="s">
        <v>27581</v>
      </c>
      <c r="D680" s="20" t="s">
        <v>27572</v>
      </c>
      <c r="E680" s="20" t="s">
        <v>27581</v>
      </c>
      <c r="F680" s="20"/>
      <c r="G680" s="20"/>
      <c r="H680" s="20"/>
      <c r="I680" s="20"/>
      <c r="J680" s="20"/>
      <c r="K680" s="20"/>
      <c r="L680" s="20"/>
      <c r="M680" s="20"/>
      <c r="N680" s="20"/>
      <c r="O680" s="20"/>
      <c r="P680" s="20"/>
      <c r="Q680" s="20"/>
      <c r="R680" s="20"/>
      <c r="S680" s="20"/>
      <c r="T680" s="20"/>
      <c r="U680" s="20"/>
      <c r="V680" s="20"/>
      <c r="W680" s="20"/>
      <c r="X680" s="20"/>
      <c r="Y680" s="20"/>
      <c r="Z680" s="20"/>
    </row>
    <row r="681">
      <c r="A681" s="25">
        <v>1.0</v>
      </c>
      <c r="B681" s="25">
        <v>29644.0</v>
      </c>
      <c r="C681" s="20" t="s">
        <v>27586</v>
      </c>
      <c r="D681" s="20" t="s">
        <v>27572</v>
      </c>
      <c r="E681" s="20" t="s">
        <v>27586</v>
      </c>
      <c r="F681" s="20"/>
      <c r="G681" s="20"/>
      <c r="H681" s="20"/>
      <c r="I681" s="20"/>
      <c r="J681" s="20"/>
      <c r="K681" s="20"/>
      <c r="L681" s="20"/>
      <c r="M681" s="20"/>
      <c r="N681" s="20"/>
      <c r="O681" s="20"/>
      <c r="P681" s="20"/>
      <c r="Q681" s="20"/>
      <c r="R681" s="20"/>
      <c r="S681" s="20"/>
      <c r="T681" s="20"/>
      <c r="U681" s="20"/>
      <c r="V681" s="20"/>
      <c r="W681" s="20"/>
      <c r="X681" s="20"/>
      <c r="Y681" s="20"/>
      <c r="Z681" s="20"/>
    </row>
    <row r="682">
      <c r="A682" s="25">
        <v>1.0</v>
      </c>
      <c r="B682" s="25">
        <v>29645.0</v>
      </c>
      <c r="C682" s="20" t="s">
        <v>27589</v>
      </c>
      <c r="D682" s="20" t="s">
        <v>27572</v>
      </c>
      <c r="E682" s="20" t="s">
        <v>27589</v>
      </c>
      <c r="F682" s="20"/>
      <c r="G682" s="20"/>
      <c r="H682" s="20"/>
      <c r="I682" s="20"/>
      <c r="J682" s="20"/>
      <c r="K682" s="20"/>
      <c r="L682" s="20"/>
      <c r="M682" s="20"/>
      <c r="N682" s="20"/>
      <c r="O682" s="20"/>
      <c r="P682" s="20"/>
      <c r="Q682" s="20"/>
      <c r="R682" s="20"/>
      <c r="S682" s="20"/>
      <c r="T682" s="20"/>
      <c r="U682" s="20"/>
      <c r="V682" s="20"/>
      <c r="W682" s="20"/>
      <c r="X682" s="20"/>
      <c r="Y682" s="20"/>
      <c r="Z682" s="20"/>
    </row>
    <row r="683">
      <c r="A683" s="25">
        <v>1.0</v>
      </c>
      <c r="B683" s="25">
        <v>29646.0</v>
      </c>
      <c r="C683" s="20" t="s">
        <v>27592</v>
      </c>
      <c r="D683" s="20" t="s">
        <v>27572</v>
      </c>
      <c r="E683" s="20" t="s">
        <v>27592</v>
      </c>
      <c r="F683" s="20"/>
      <c r="G683" s="20"/>
      <c r="H683" s="20"/>
      <c r="I683" s="20"/>
      <c r="J683" s="20"/>
      <c r="K683" s="20"/>
      <c r="L683" s="20"/>
      <c r="M683" s="20"/>
      <c r="N683" s="20"/>
      <c r="O683" s="20"/>
      <c r="P683" s="20"/>
      <c r="Q683" s="20"/>
      <c r="R683" s="20"/>
      <c r="S683" s="20"/>
      <c r="T683" s="20"/>
      <c r="U683" s="20"/>
      <c r="V683" s="20"/>
      <c r="W683" s="20"/>
      <c r="X683" s="20"/>
      <c r="Y683" s="20"/>
      <c r="Z683" s="20"/>
    </row>
    <row r="684">
      <c r="A684" s="25">
        <v>1.0</v>
      </c>
      <c r="B684" s="25">
        <v>29654.0</v>
      </c>
      <c r="C684" s="20" t="s">
        <v>27595</v>
      </c>
      <c r="D684" s="20" t="s">
        <v>27596</v>
      </c>
      <c r="E684" s="20" t="s">
        <v>27595</v>
      </c>
      <c r="F684" s="20"/>
      <c r="G684" s="20"/>
      <c r="H684" s="20"/>
      <c r="I684" s="20"/>
      <c r="J684" s="20"/>
      <c r="K684" s="20"/>
      <c r="L684" s="20"/>
      <c r="M684" s="20"/>
      <c r="N684" s="20"/>
      <c r="O684" s="20"/>
      <c r="P684" s="20"/>
      <c r="Q684" s="20"/>
      <c r="R684" s="20"/>
      <c r="S684" s="20"/>
      <c r="T684" s="20"/>
      <c r="U684" s="20"/>
      <c r="V684" s="20"/>
      <c r="W684" s="20"/>
      <c r="X684" s="20"/>
      <c r="Y684" s="20"/>
      <c r="Z684" s="20"/>
    </row>
    <row r="685">
      <c r="A685" s="25">
        <v>1.0</v>
      </c>
      <c r="B685" s="25">
        <v>29655.0</v>
      </c>
      <c r="C685" s="20" t="s">
        <v>27599</v>
      </c>
      <c r="D685" s="20" t="s">
        <v>27596</v>
      </c>
      <c r="E685" s="20" t="s">
        <v>27599</v>
      </c>
      <c r="F685" s="20"/>
      <c r="G685" s="20"/>
      <c r="H685" s="20"/>
      <c r="I685" s="20"/>
      <c r="J685" s="20"/>
      <c r="K685" s="20"/>
      <c r="L685" s="20"/>
      <c r="M685" s="20"/>
      <c r="N685" s="20"/>
      <c r="O685" s="20"/>
      <c r="P685" s="20"/>
      <c r="Q685" s="20"/>
      <c r="R685" s="20"/>
      <c r="S685" s="20"/>
      <c r="T685" s="20"/>
      <c r="U685" s="20"/>
      <c r="V685" s="20"/>
      <c r="W685" s="20"/>
      <c r="X685" s="20"/>
      <c r="Y685" s="20"/>
      <c r="Z685" s="20"/>
    </row>
    <row r="686">
      <c r="A686" s="25">
        <v>1.0</v>
      </c>
      <c r="B686" s="25">
        <v>29656.0</v>
      </c>
      <c r="C686" s="20" t="s">
        <v>27602</v>
      </c>
      <c r="D686" s="20" t="s">
        <v>27596</v>
      </c>
      <c r="E686" s="20" t="s">
        <v>27602</v>
      </c>
      <c r="F686" s="20"/>
      <c r="G686" s="20"/>
      <c r="H686" s="20"/>
      <c r="I686" s="20"/>
      <c r="J686" s="20"/>
      <c r="K686" s="20"/>
      <c r="L686" s="20"/>
      <c r="M686" s="20"/>
      <c r="N686" s="20"/>
      <c r="O686" s="20"/>
      <c r="P686" s="20"/>
      <c r="Q686" s="20"/>
      <c r="R686" s="20"/>
      <c r="S686" s="20"/>
      <c r="T686" s="20"/>
      <c r="U686" s="20"/>
      <c r="V686" s="20"/>
      <c r="W686" s="20"/>
      <c r="X686" s="20"/>
      <c r="Y686" s="20"/>
      <c r="Z686" s="20"/>
    </row>
    <row r="687">
      <c r="A687" s="25">
        <v>1.0</v>
      </c>
      <c r="B687" s="25">
        <v>29661.0</v>
      </c>
      <c r="C687" s="20" t="s">
        <v>27606</v>
      </c>
      <c r="D687" s="20" t="s">
        <v>27608</v>
      </c>
      <c r="E687" s="20" t="s">
        <v>27606</v>
      </c>
      <c r="F687" s="20"/>
      <c r="G687" s="20"/>
      <c r="H687" s="20"/>
      <c r="I687" s="20"/>
      <c r="J687" s="20"/>
      <c r="K687" s="20"/>
      <c r="L687" s="20"/>
      <c r="M687" s="20"/>
      <c r="N687" s="20"/>
      <c r="O687" s="20"/>
      <c r="P687" s="20"/>
      <c r="Q687" s="20"/>
      <c r="R687" s="20"/>
      <c r="S687" s="20"/>
      <c r="T687" s="20"/>
      <c r="U687" s="20"/>
      <c r="V687" s="20"/>
      <c r="W687" s="20"/>
      <c r="X687" s="20"/>
      <c r="Y687" s="20"/>
      <c r="Z687" s="20"/>
    </row>
    <row r="688">
      <c r="A688" s="25">
        <v>1.0</v>
      </c>
      <c r="B688" s="25">
        <v>29662.0</v>
      </c>
      <c r="C688" s="20" t="s">
        <v>27618</v>
      </c>
      <c r="D688" s="20" t="s">
        <v>27608</v>
      </c>
      <c r="E688" s="20" t="s">
        <v>27618</v>
      </c>
      <c r="F688" s="20"/>
      <c r="G688" s="20"/>
      <c r="H688" s="20"/>
      <c r="I688" s="20"/>
      <c r="J688" s="20"/>
      <c r="K688" s="20"/>
      <c r="L688" s="20"/>
      <c r="M688" s="20"/>
      <c r="N688" s="20"/>
      <c r="O688" s="20"/>
      <c r="P688" s="20"/>
      <c r="Q688" s="20"/>
      <c r="R688" s="20"/>
      <c r="S688" s="20"/>
      <c r="T688" s="20"/>
      <c r="U688" s="20"/>
      <c r="V688" s="20"/>
      <c r="W688" s="20"/>
      <c r="X688" s="20"/>
      <c r="Y688" s="20"/>
      <c r="Z688" s="20"/>
    </row>
    <row r="689">
      <c r="A689" s="25">
        <v>1.0</v>
      </c>
      <c r="B689" s="25">
        <v>29663.0</v>
      </c>
      <c r="C689" s="20" t="s">
        <v>27622</v>
      </c>
      <c r="D689" s="20" t="s">
        <v>27608</v>
      </c>
      <c r="E689" s="20" t="s">
        <v>27622</v>
      </c>
      <c r="F689" s="20"/>
      <c r="G689" s="20"/>
      <c r="H689" s="20"/>
      <c r="I689" s="20"/>
      <c r="J689" s="20"/>
      <c r="K689" s="20"/>
      <c r="L689" s="20"/>
      <c r="M689" s="20"/>
      <c r="N689" s="20"/>
      <c r="O689" s="20"/>
      <c r="P689" s="20"/>
      <c r="Q689" s="20"/>
      <c r="R689" s="20"/>
      <c r="S689" s="20"/>
      <c r="T689" s="20"/>
      <c r="U689" s="20"/>
      <c r="V689" s="20"/>
      <c r="W689" s="20"/>
      <c r="X689" s="20"/>
      <c r="Y689" s="20"/>
      <c r="Z689" s="20"/>
    </row>
    <row r="690">
      <c r="A690" s="25">
        <v>1.0</v>
      </c>
      <c r="B690" s="25">
        <v>29671.0</v>
      </c>
      <c r="C690" s="20" t="s">
        <v>27627</v>
      </c>
      <c r="D690" s="20" t="s">
        <v>27628</v>
      </c>
      <c r="E690" s="20" t="s">
        <v>27627</v>
      </c>
      <c r="F690" s="20"/>
      <c r="G690" s="20"/>
      <c r="H690" s="20"/>
      <c r="I690" s="20"/>
      <c r="J690" s="20"/>
      <c r="K690" s="20"/>
      <c r="L690" s="20"/>
      <c r="M690" s="20"/>
      <c r="N690" s="20"/>
      <c r="O690" s="20"/>
      <c r="P690" s="20"/>
      <c r="Q690" s="20"/>
      <c r="R690" s="20"/>
      <c r="S690" s="20"/>
      <c r="T690" s="20"/>
      <c r="U690" s="20"/>
      <c r="V690" s="20"/>
      <c r="W690" s="20"/>
      <c r="X690" s="20"/>
      <c r="Y690" s="20"/>
      <c r="Z690" s="20"/>
    </row>
    <row r="691">
      <c r="A691" s="25">
        <v>1.0</v>
      </c>
      <c r="B691" s="25">
        <v>29672.0</v>
      </c>
      <c r="C691" s="20" t="s">
        <v>27632</v>
      </c>
      <c r="D691" s="20" t="s">
        <v>27628</v>
      </c>
      <c r="E691" s="20" t="s">
        <v>27632</v>
      </c>
      <c r="F691" s="20"/>
      <c r="G691" s="20"/>
      <c r="H691" s="20"/>
      <c r="I691" s="20"/>
      <c r="J691" s="20"/>
      <c r="K691" s="20"/>
      <c r="L691" s="20"/>
      <c r="M691" s="20"/>
      <c r="N691" s="20"/>
      <c r="O691" s="20"/>
      <c r="P691" s="20"/>
      <c r="Q691" s="20"/>
      <c r="R691" s="20"/>
      <c r="S691" s="20"/>
      <c r="T691" s="20"/>
      <c r="U691" s="20"/>
      <c r="V691" s="20"/>
      <c r="W691" s="20"/>
      <c r="X691" s="20"/>
      <c r="Y691" s="20"/>
      <c r="Z691" s="20"/>
    </row>
    <row r="692">
      <c r="A692" s="25">
        <v>1.0</v>
      </c>
      <c r="B692" s="25">
        <v>29673.0</v>
      </c>
      <c r="C692" s="20" t="s">
        <v>27636</v>
      </c>
      <c r="D692" s="20" t="s">
        <v>27628</v>
      </c>
      <c r="E692" s="20" t="s">
        <v>27636</v>
      </c>
      <c r="F692" s="20"/>
      <c r="G692" s="20"/>
      <c r="H692" s="20"/>
      <c r="I692" s="20"/>
      <c r="J692" s="20"/>
      <c r="K692" s="20"/>
      <c r="L692" s="20"/>
      <c r="M692" s="20"/>
      <c r="N692" s="20"/>
      <c r="O692" s="20"/>
      <c r="P692" s="20"/>
      <c r="Q692" s="20"/>
      <c r="R692" s="20"/>
      <c r="S692" s="20"/>
      <c r="T692" s="20"/>
      <c r="U692" s="20"/>
      <c r="V692" s="20"/>
      <c r="W692" s="20"/>
      <c r="X692" s="20"/>
      <c r="Y692" s="20"/>
      <c r="Z692" s="20"/>
    </row>
    <row r="693">
      <c r="A693" s="25">
        <v>1.0</v>
      </c>
      <c r="B693" s="25">
        <v>29701.0</v>
      </c>
      <c r="C693" s="20" t="s">
        <v>27639</v>
      </c>
      <c r="D693" s="20" t="s">
        <v>27640</v>
      </c>
      <c r="E693" s="20" t="s">
        <v>27639</v>
      </c>
      <c r="F693" s="20"/>
      <c r="G693" s="20"/>
      <c r="H693" s="20"/>
      <c r="I693" s="20"/>
      <c r="J693" s="20"/>
      <c r="K693" s="20"/>
      <c r="L693" s="20"/>
      <c r="M693" s="20"/>
      <c r="N693" s="20"/>
      <c r="O693" s="20"/>
      <c r="P693" s="20"/>
      <c r="Q693" s="20"/>
      <c r="R693" s="20"/>
      <c r="S693" s="20"/>
      <c r="T693" s="20"/>
      <c r="U693" s="20"/>
      <c r="V693" s="20"/>
      <c r="W693" s="20"/>
      <c r="X693" s="20"/>
      <c r="Y693" s="20"/>
      <c r="Z693" s="20"/>
    </row>
    <row r="694">
      <c r="A694" s="25">
        <v>1.0</v>
      </c>
      <c r="B694" s="25">
        <v>29701.0</v>
      </c>
      <c r="C694" s="20" t="s">
        <v>27639</v>
      </c>
      <c r="D694" s="20" t="s">
        <v>27646</v>
      </c>
      <c r="E694" s="20" t="s">
        <v>27639</v>
      </c>
      <c r="F694" s="20"/>
      <c r="G694" s="20"/>
      <c r="H694" s="20"/>
      <c r="I694" s="20"/>
      <c r="J694" s="20"/>
      <c r="K694" s="20"/>
      <c r="L694" s="20"/>
      <c r="M694" s="20"/>
      <c r="N694" s="20"/>
      <c r="O694" s="20"/>
      <c r="P694" s="20"/>
      <c r="Q694" s="20"/>
      <c r="R694" s="20"/>
      <c r="S694" s="20"/>
      <c r="T694" s="20"/>
      <c r="U694" s="20"/>
      <c r="V694" s="20"/>
      <c r="W694" s="20"/>
      <c r="X694" s="20"/>
      <c r="Y694" s="20"/>
      <c r="Z694" s="20"/>
    </row>
    <row r="695">
      <c r="A695" s="25">
        <v>1.0</v>
      </c>
      <c r="B695" s="25">
        <v>29701.0</v>
      </c>
      <c r="C695" s="20" t="s">
        <v>27639</v>
      </c>
      <c r="D695" s="20" t="s">
        <v>27654</v>
      </c>
      <c r="E695" s="20" t="s">
        <v>27639</v>
      </c>
      <c r="F695" s="20"/>
      <c r="G695" s="20"/>
      <c r="H695" s="20"/>
      <c r="I695" s="20"/>
      <c r="J695" s="20"/>
      <c r="K695" s="20"/>
      <c r="L695" s="20"/>
      <c r="M695" s="20"/>
      <c r="N695" s="20"/>
      <c r="O695" s="20"/>
      <c r="P695" s="20"/>
      <c r="Q695" s="20"/>
      <c r="R695" s="20"/>
      <c r="S695" s="20"/>
      <c r="T695" s="20"/>
      <c r="U695" s="20"/>
      <c r="V695" s="20"/>
      <c r="W695" s="20"/>
      <c r="X695" s="20"/>
      <c r="Y695" s="20"/>
      <c r="Z695" s="20"/>
    </row>
    <row r="696">
      <c r="A696" s="25">
        <v>1.0</v>
      </c>
      <c r="B696" s="25">
        <v>29701.0</v>
      </c>
      <c r="C696" s="20" t="s">
        <v>27639</v>
      </c>
      <c r="D696" s="20" t="s">
        <v>27663</v>
      </c>
      <c r="E696" s="20" t="s">
        <v>27639</v>
      </c>
      <c r="F696" s="20"/>
      <c r="G696" s="20"/>
      <c r="H696" s="20"/>
      <c r="I696" s="20"/>
      <c r="J696" s="20"/>
      <c r="K696" s="20"/>
      <c r="L696" s="20"/>
      <c r="M696" s="20"/>
      <c r="N696" s="20"/>
      <c r="O696" s="20"/>
      <c r="P696" s="20"/>
      <c r="Q696" s="20"/>
      <c r="R696" s="20"/>
      <c r="S696" s="20"/>
      <c r="T696" s="20"/>
      <c r="U696" s="20"/>
      <c r="V696" s="20"/>
      <c r="W696" s="20"/>
      <c r="X696" s="20"/>
      <c r="Y696" s="20"/>
      <c r="Z696" s="20"/>
    </row>
    <row r="697">
      <c r="A697" s="25">
        <v>1.0</v>
      </c>
      <c r="B697" s="25">
        <v>29701.0</v>
      </c>
      <c r="C697" s="20" t="s">
        <v>27639</v>
      </c>
      <c r="D697" s="20" t="s">
        <v>27669</v>
      </c>
      <c r="E697" s="20" t="s">
        <v>27639</v>
      </c>
      <c r="F697" s="20"/>
      <c r="G697" s="20"/>
      <c r="H697" s="20"/>
      <c r="I697" s="20"/>
      <c r="J697" s="20"/>
      <c r="K697" s="20"/>
      <c r="L697" s="20"/>
      <c r="M697" s="20"/>
      <c r="N697" s="20"/>
      <c r="O697" s="20"/>
      <c r="P697" s="20"/>
      <c r="Q697" s="20"/>
      <c r="R697" s="20"/>
      <c r="S697" s="20"/>
      <c r="T697" s="20"/>
      <c r="U697" s="20"/>
      <c r="V697" s="20"/>
      <c r="W697" s="20"/>
      <c r="X697" s="20"/>
      <c r="Y697" s="20"/>
      <c r="Z697" s="20"/>
    </row>
    <row r="698">
      <c r="A698" s="25">
        <v>1.0</v>
      </c>
      <c r="B698" s="25">
        <v>29702.0</v>
      </c>
      <c r="C698" s="20" t="s">
        <v>27675</v>
      </c>
      <c r="D698" s="20" t="s">
        <v>27640</v>
      </c>
      <c r="E698" s="20" t="s">
        <v>27675</v>
      </c>
      <c r="F698" s="20"/>
      <c r="G698" s="20"/>
      <c r="H698" s="20"/>
      <c r="I698" s="20"/>
      <c r="J698" s="20"/>
      <c r="K698" s="20"/>
      <c r="L698" s="20"/>
      <c r="M698" s="20"/>
      <c r="N698" s="20"/>
      <c r="O698" s="20"/>
      <c r="P698" s="20"/>
      <c r="Q698" s="20"/>
      <c r="R698" s="20"/>
      <c r="S698" s="20"/>
      <c r="T698" s="20"/>
      <c r="U698" s="20"/>
      <c r="V698" s="20"/>
      <c r="W698" s="20"/>
      <c r="X698" s="20"/>
      <c r="Y698" s="20"/>
      <c r="Z698" s="20"/>
    </row>
    <row r="699">
      <c r="A699" s="25">
        <v>1.0</v>
      </c>
      <c r="B699" s="25">
        <v>29702.0</v>
      </c>
      <c r="C699" s="20" t="s">
        <v>27675</v>
      </c>
      <c r="D699" s="20" t="s">
        <v>27646</v>
      </c>
      <c r="E699" s="20" t="s">
        <v>27675</v>
      </c>
      <c r="F699" s="20"/>
      <c r="G699" s="20"/>
      <c r="H699" s="20"/>
      <c r="I699" s="20"/>
      <c r="J699" s="20"/>
      <c r="K699" s="20"/>
      <c r="L699" s="20"/>
      <c r="M699" s="20"/>
      <c r="N699" s="20"/>
      <c r="O699" s="20"/>
      <c r="P699" s="20"/>
      <c r="Q699" s="20"/>
      <c r="R699" s="20"/>
      <c r="S699" s="20"/>
      <c r="T699" s="20"/>
      <c r="U699" s="20"/>
      <c r="V699" s="20"/>
      <c r="W699" s="20"/>
      <c r="X699" s="20"/>
      <c r="Y699" s="20"/>
      <c r="Z699" s="20"/>
    </row>
    <row r="700">
      <c r="A700" s="25">
        <v>1.0</v>
      </c>
      <c r="B700" s="25">
        <v>29702.0</v>
      </c>
      <c r="C700" s="20" t="s">
        <v>27675</v>
      </c>
      <c r="D700" s="20" t="s">
        <v>27654</v>
      </c>
      <c r="E700" s="20" t="s">
        <v>27675</v>
      </c>
      <c r="F700" s="20"/>
      <c r="G700" s="20"/>
      <c r="H700" s="20"/>
      <c r="I700" s="20"/>
      <c r="J700" s="20"/>
      <c r="K700" s="20"/>
      <c r="L700" s="20"/>
      <c r="M700" s="20"/>
      <c r="N700" s="20"/>
      <c r="O700" s="20"/>
      <c r="P700" s="20"/>
      <c r="Q700" s="20"/>
      <c r="R700" s="20"/>
      <c r="S700" s="20"/>
      <c r="T700" s="20"/>
      <c r="U700" s="20"/>
      <c r="V700" s="20"/>
      <c r="W700" s="20"/>
      <c r="X700" s="20"/>
      <c r="Y700" s="20"/>
      <c r="Z700" s="20"/>
    </row>
    <row r="701">
      <c r="A701" s="25">
        <v>1.0</v>
      </c>
      <c r="B701" s="25">
        <v>29702.0</v>
      </c>
      <c r="C701" s="20" t="s">
        <v>27675</v>
      </c>
      <c r="D701" s="20" t="s">
        <v>27663</v>
      </c>
      <c r="E701" s="20" t="s">
        <v>27675</v>
      </c>
      <c r="F701" s="20"/>
      <c r="G701" s="20"/>
      <c r="H701" s="20"/>
      <c r="I701" s="20"/>
      <c r="J701" s="20"/>
      <c r="K701" s="20"/>
      <c r="L701" s="20"/>
      <c r="M701" s="20"/>
      <c r="N701" s="20"/>
      <c r="O701" s="20"/>
      <c r="P701" s="20"/>
      <c r="Q701" s="20"/>
      <c r="R701" s="20"/>
      <c r="S701" s="20"/>
      <c r="T701" s="20"/>
      <c r="U701" s="20"/>
      <c r="V701" s="20"/>
      <c r="W701" s="20"/>
      <c r="X701" s="20"/>
      <c r="Y701" s="20"/>
      <c r="Z701" s="20"/>
    </row>
    <row r="702">
      <c r="A702" s="25">
        <v>1.0</v>
      </c>
      <c r="B702" s="25">
        <v>29702.0</v>
      </c>
      <c r="C702" s="20" t="s">
        <v>27675</v>
      </c>
      <c r="D702" s="20" t="s">
        <v>27669</v>
      </c>
      <c r="E702" s="20" t="s">
        <v>27675</v>
      </c>
      <c r="F702" s="20"/>
      <c r="G702" s="20"/>
      <c r="H702" s="20"/>
      <c r="I702" s="20"/>
      <c r="J702" s="20"/>
      <c r="K702" s="20"/>
      <c r="L702" s="20"/>
      <c r="M702" s="20"/>
      <c r="N702" s="20"/>
      <c r="O702" s="20"/>
      <c r="P702" s="20"/>
      <c r="Q702" s="20"/>
      <c r="R702" s="20"/>
      <c r="S702" s="20"/>
      <c r="T702" s="20"/>
      <c r="U702" s="20"/>
      <c r="V702" s="20"/>
      <c r="W702" s="20"/>
      <c r="X702" s="20"/>
      <c r="Y702" s="20"/>
      <c r="Z702" s="20"/>
    </row>
    <row r="703">
      <c r="A703" s="25">
        <v>1.0</v>
      </c>
      <c r="B703" s="25">
        <v>29703.0</v>
      </c>
      <c r="C703" s="20" t="s">
        <v>27698</v>
      </c>
      <c r="D703" s="20" t="s">
        <v>27640</v>
      </c>
      <c r="E703" s="20" t="s">
        <v>27698</v>
      </c>
      <c r="F703" s="20"/>
      <c r="G703" s="20"/>
      <c r="H703" s="20"/>
      <c r="I703" s="20"/>
      <c r="J703" s="20"/>
      <c r="K703" s="20"/>
      <c r="L703" s="20"/>
      <c r="M703" s="20"/>
      <c r="N703" s="20"/>
      <c r="O703" s="20"/>
      <c r="P703" s="20"/>
      <c r="Q703" s="20"/>
      <c r="R703" s="20"/>
      <c r="S703" s="20"/>
      <c r="T703" s="20"/>
      <c r="U703" s="20"/>
      <c r="V703" s="20"/>
      <c r="W703" s="20"/>
      <c r="X703" s="20"/>
      <c r="Y703" s="20"/>
      <c r="Z703" s="20"/>
    </row>
    <row r="704">
      <c r="A704" s="25">
        <v>1.0</v>
      </c>
      <c r="B704" s="25">
        <v>29703.0</v>
      </c>
      <c r="C704" s="20" t="s">
        <v>27698</v>
      </c>
      <c r="D704" s="20" t="s">
        <v>27646</v>
      </c>
      <c r="E704" s="20" t="s">
        <v>27698</v>
      </c>
      <c r="F704" s="20"/>
      <c r="G704" s="20"/>
      <c r="H704" s="20"/>
      <c r="I704" s="20"/>
      <c r="J704" s="20"/>
      <c r="K704" s="20"/>
      <c r="L704" s="20"/>
      <c r="M704" s="20"/>
      <c r="N704" s="20"/>
      <c r="O704" s="20"/>
      <c r="P704" s="20"/>
      <c r="Q704" s="20"/>
      <c r="R704" s="20"/>
      <c r="S704" s="20"/>
      <c r="T704" s="20"/>
      <c r="U704" s="20"/>
      <c r="V704" s="20"/>
      <c r="W704" s="20"/>
      <c r="X704" s="20"/>
      <c r="Y704" s="20"/>
      <c r="Z704" s="20"/>
    </row>
    <row r="705">
      <c r="A705" s="25">
        <v>1.0</v>
      </c>
      <c r="B705" s="25">
        <v>29703.0</v>
      </c>
      <c r="C705" s="20" t="s">
        <v>27698</v>
      </c>
      <c r="D705" s="20" t="s">
        <v>27654</v>
      </c>
      <c r="E705" s="20" t="s">
        <v>27698</v>
      </c>
      <c r="F705" s="20"/>
      <c r="G705" s="20"/>
      <c r="H705" s="20"/>
      <c r="I705" s="20"/>
      <c r="J705" s="20"/>
      <c r="K705" s="20"/>
      <c r="L705" s="20"/>
      <c r="M705" s="20"/>
      <c r="N705" s="20"/>
      <c r="O705" s="20"/>
      <c r="P705" s="20"/>
      <c r="Q705" s="20"/>
      <c r="R705" s="20"/>
      <c r="S705" s="20"/>
      <c r="T705" s="20"/>
      <c r="U705" s="20"/>
      <c r="V705" s="20"/>
      <c r="W705" s="20"/>
      <c r="X705" s="20"/>
      <c r="Y705" s="20"/>
      <c r="Z705" s="20"/>
    </row>
    <row r="706">
      <c r="A706" s="25">
        <v>1.0</v>
      </c>
      <c r="B706" s="25">
        <v>29703.0</v>
      </c>
      <c r="C706" s="20" t="s">
        <v>27698</v>
      </c>
      <c r="D706" s="20" t="s">
        <v>27663</v>
      </c>
      <c r="E706" s="20" t="s">
        <v>27698</v>
      </c>
      <c r="F706" s="20"/>
      <c r="G706" s="20"/>
      <c r="H706" s="20"/>
      <c r="I706" s="20"/>
      <c r="J706" s="20"/>
      <c r="K706" s="20"/>
      <c r="L706" s="20"/>
      <c r="M706" s="20"/>
      <c r="N706" s="20"/>
      <c r="O706" s="20"/>
      <c r="P706" s="20"/>
      <c r="Q706" s="20"/>
      <c r="R706" s="20"/>
      <c r="S706" s="20"/>
      <c r="T706" s="20"/>
      <c r="U706" s="20"/>
      <c r="V706" s="20"/>
      <c r="W706" s="20"/>
      <c r="X706" s="20"/>
      <c r="Y706" s="20"/>
      <c r="Z706" s="20"/>
    </row>
    <row r="707">
      <c r="A707" s="25">
        <v>1.0</v>
      </c>
      <c r="B707" s="25">
        <v>29703.0</v>
      </c>
      <c r="C707" s="20" t="s">
        <v>27698</v>
      </c>
      <c r="D707" s="20" t="s">
        <v>27669</v>
      </c>
      <c r="E707" s="20" t="s">
        <v>27698</v>
      </c>
      <c r="F707" s="20"/>
      <c r="G707" s="20"/>
      <c r="H707" s="20"/>
      <c r="I707" s="20"/>
      <c r="J707" s="20"/>
      <c r="K707" s="20"/>
      <c r="L707" s="20"/>
      <c r="M707" s="20"/>
      <c r="N707" s="20"/>
      <c r="O707" s="20"/>
      <c r="P707" s="20"/>
      <c r="Q707" s="20"/>
      <c r="R707" s="20"/>
      <c r="S707" s="20"/>
      <c r="T707" s="20"/>
      <c r="U707" s="20"/>
      <c r="V707" s="20"/>
      <c r="W707" s="20"/>
      <c r="X707" s="20"/>
      <c r="Y707" s="20"/>
      <c r="Z707" s="20"/>
    </row>
    <row r="708">
      <c r="A708" s="25">
        <v>1.0</v>
      </c>
      <c r="B708" s="25">
        <v>29731.0</v>
      </c>
      <c r="C708" s="20" t="s">
        <v>27722</v>
      </c>
      <c r="D708" s="20" t="s">
        <v>27724</v>
      </c>
      <c r="E708" s="20" t="s">
        <v>27722</v>
      </c>
      <c r="F708" s="20"/>
      <c r="G708" s="20"/>
      <c r="H708" s="20"/>
      <c r="I708" s="20"/>
      <c r="J708" s="20"/>
      <c r="K708" s="20"/>
      <c r="L708" s="20"/>
      <c r="M708" s="20"/>
      <c r="N708" s="20"/>
      <c r="O708" s="20"/>
      <c r="P708" s="20"/>
      <c r="Q708" s="20"/>
      <c r="R708" s="20"/>
      <c r="S708" s="20"/>
      <c r="T708" s="20"/>
      <c r="U708" s="20"/>
      <c r="V708" s="20"/>
      <c r="W708" s="20"/>
      <c r="X708" s="20"/>
      <c r="Y708" s="20"/>
      <c r="Z708" s="20"/>
    </row>
    <row r="709">
      <c r="A709" s="25">
        <v>1.0</v>
      </c>
      <c r="B709" s="25">
        <v>29732.0</v>
      </c>
      <c r="C709" s="20" t="s">
        <v>27730</v>
      </c>
      <c r="D709" s="20" t="s">
        <v>27724</v>
      </c>
      <c r="E709" s="20" t="s">
        <v>27730</v>
      </c>
      <c r="F709" s="20"/>
      <c r="G709" s="20"/>
      <c r="H709" s="20"/>
      <c r="I709" s="20"/>
      <c r="J709" s="20"/>
      <c r="K709" s="20"/>
      <c r="L709" s="20"/>
      <c r="M709" s="20"/>
      <c r="N709" s="20"/>
      <c r="O709" s="20"/>
      <c r="P709" s="20"/>
      <c r="Q709" s="20"/>
      <c r="R709" s="20"/>
      <c r="S709" s="20"/>
      <c r="T709" s="20"/>
      <c r="U709" s="20"/>
      <c r="V709" s="20"/>
      <c r="W709" s="20"/>
      <c r="X709" s="20"/>
      <c r="Y709" s="20"/>
      <c r="Z709" s="20"/>
    </row>
    <row r="710">
      <c r="A710" s="25">
        <v>1.0</v>
      </c>
      <c r="B710" s="25">
        <v>29733.0</v>
      </c>
      <c r="C710" s="20" t="s">
        <v>27737</v>
      </c>
      <c r="D710" s="20" t="s">
        <v>27724</v>
      </c>
      <c r="E710" s="20" t="s">
        <v>27737</v>
      </c>
      <c r="F710" s="20"/>
      <c r="G710" s="20"/>
      <c r="H710" s="20"/>
      <c r="I710" s="20"/>
      <c r="J710" s="20"/>
      <c r="K710" s="20"/>
      <c r="L710" s="20"/>
      <c r="M710" s="20"/>
      <c r="N710" s="20"/>
      <c r="O710" s="20"/>
      <c r="P710" s="20"/>
      <c r="Q710" s="20"/>
      <c r="R710" s="20"/>
      <c r="S710" s="20"/>
      <c r="T710" s="20"/>
      <c r="U710" s="20"/>
      <c r="V710" s="20"/>
      <c r="W710" s="20"/>
      <c r="X710" s="20"/>
      <c r="Y710" s="20"/>
      <c r="Z710" s="20"/>
    </row>
    <row r="711">
      <c r="A711" s="25">
        <v>1.0</v>
      </c>
      <c r="B711" s="25">
        <v>29741.0</v>
      </c>
      <c r="C711" s="20" t="s">
        <v>27742</v>
      </c>
      <c r="D711" s="20" t="s">
        <v>27743</v>
      </c>
      <c r="E711" s="20" t="s">
        <v>27742</v>
      </c>
      <c r="F711" s="20"/>
      <c r="G711" s="20"/>
      <c r="H711" s="20"/>
      <c r="I711" s="20"/>
      <c r="J711" s="20"/>
      <c r="K711" s="20"/>
      <c r="L711" s="20"/>
      <c r="M711" s="20"/>
      <c r="N711" s="20"/>
      <c r="O711" s="20"/>
      <c r="P711" s="20"/>
      <c r="Q711" s="20"/>
      <c r="R711" s="20"/>
      <c r="S711" s="20"/>
      <c r="T711" s="20"/>
      <c r="U711" s="20"/>
      <c r="V711" s="20"/>
      <c r="W711" s="20"/>
      <c r="X711" s="20"/>
      <c r="Y711" s="20"/>
      <c r="Z711" s="20"/>
    </row>
    <row r="712">
      <c r="A712" s="25">
        <v>1.0</v>
      </c>
      <c r="B712" s="25">
        <v>29742.0</v>
      </c>
      <c r="C712" s="20" t="s">
        <v>27748</v>
      </c>
      <c r="D712" s="20" t="s">
        <v>27743</v>
      </c>
      <c r="E712" s="20" t="s">
        <v>27748</v>
      </c>
      <c r="F712" s="20"/>
      <c r="G712" s="20"/>
      <c r="H712" s="20"/>
      <c r="I712" s="20"/>
      <c r="J712" s="20"/>
      <c r="K712" s="20"/>
      <c r="L712" s="20"/>
      <c r="M712" s="20"/>
      <c r="N712" s="20"/>
      <c r="O712" s="20"/>
      <c r="P712" s="20"/>
      <c r="Q712" s="20"/>
      <c r="R712" s="20"/>
      <c r="S712" s="20"/>
      <c r="T712" s="20"/>
      <c r="U712" s="20"/>
      <c r="V712" s="20"/>
      <c r="W712" s="20"/>
      <c r="X712" s="20"/>
      <c r="Y712" s="20"/>
      <c r="Z712" s="20"/>
    </row>
    <row r="713">
      <c r="A713" s="25">
        <v>1.0</v>
      </c>
      <c r="B713" s="25">
        <v>29743.0</v>
      </c>
      <c r="C713" s="20" t="s">
        <v>27753</v>
      </c>
      <c r="D713" s="20" t="s">
        <v>27743</v>
      </c>
      <c r="E713" s="20" t="s">
        <v>27753</v>
      </c>
      <c r="F713" s="20"/>
      <c r="G713" s="20"/>
      <c r="H713" s="20"/>
      <c r="I713" s="20"/>
      <c r="J713" s="20"/>
      <c r="K713" s="20"/>
      <c r="L713" s="20"/>
      <c r="M713" s="20"/>
      <c r="N713" s="20"/>
      <c r="O713" s="20"/>
      <c r="P713" s="20"/>
      <c r="Q713" s="20"/>
      <c r="R713" s="20"/>
      <c r="S713" s="20"/>
      <c r="T713" s="20"/>
      <c r="U713" s="20"/>
      <c r="V713" s="20"/>
      <c r="W713" s="20"/>
      <c r="X713" s="20"/>
      <c r="Y713" s="20"/>
      <c r="Z713" s="20"/>
    </row>
    <row r="714">
      <c r="A714" s="25">
        <v>1.0</v>
      </c>
      <c r="B714" s="25">
        <v>30621.0</v>
      </c>
      <c r="C714" s="20" t="s">
        <v>27762</v>
      </c>
      <c r="D714" s="20" t="s">
        <v>27763</v>
      </c>
      <c r="E714" s="20" t="s">
        <v>27762</v>
      </c>
      <c r="F714" s="20"/>
      <c r="G714" s="20"/>
      <c r="H714" s="20"/>
      <c r="I714" s="20"/>
      <c r="J714" s="20"/>
      <c r="K714" s="20"/>
      <c r="L714" s="20"/>
      <c r="M714" s="20"/>
      <c r="N714" s="20"/>
      <c r="O714" s="20"/>
      <c r="P714" s="20"/>
      <c r="Q714" s="20"/>
      <c r="R714" s="20"/>
      <c r="S714" s="20"/>
      <c r="T714" s="20"/>
      <c r="U714" s="20"/>
      <c r="V714" s="20"/>
      <c r="W714" s="20"/>
      <c r="X714" s="20"/>
      <c r="Y714" s="20"/>
      <c r="Z714" s="20"/>
    </row>
    <row r="715">
      <c r="A715" s="25">
        <v>1.0</v>
      </c>
      <c r="B715" s="25">
        <v>30631.0</v>
      </c>
      <c r="C715" s="20" t="s">
        <v>27768</v>
      </c>
      <c r="D715" s="20" t="s">
        <v>27769</v>
      </c>
      <c r="E715" s="20" t="s">
        <v>27768</v>
      </c>
      <c r="F715" s="20"/>
      <c r="G715" s="20"/>
      <c r="H715" s="20"/>
      <c r="I715" s="20"/>
      <c r="J715" s="20"/>
      <c r="K715" s="20"/>
      <c r="L715" s="20"/>
      <c r="M715" s="20"/>
      <c r="N715" s="20"/>
      <c r="O715" s="20"/>
      <c r="P715" s="20"/>
      <c r="Q715" s="20"/>
      <c r="R715" s="20"/>
      <c r="S715" s="20"/>
      <c r="T715" s="20"/>
      <c r="U715" s="20"/>
      <c r="V715" s="20"/>
      <c r="W715" s="20"/>
      <c r="X715" s="20"/>
      <c r="Y715" s="20"/>
      <c r="Z715" s="20"/>
    </row>
    <row r="716">
      <c r="A716" s="25">
        <v>1.0</v>
      </c>
      <c r="B716" s="25">
        <v>30631.0</v>
      </c>
      <c r="C716" s="20" t="s">
        <v>27768</v>
      </c>
      <c r="D716" s="20" t="s">
        <v>27776</v>
      </c>
      <c r="E716" s="20" t="s">
        <v>27768</v>
      </c>
      <c r="F716" s="20"/>
      <c r="G716" s="20"/>
      <c r="H716" s="20"/>
      <c r="I716" s="20"/>
      <c r="J716" s="20"/>
      <c r="K716" s="20"/>
      <c r="L716" s="20"/>
      <c r="M716" s="20"/>
      <c r="N716" s="20"/>
      <c r="O716" s="20"/>
      <c r="P716" s="20"/>
      <c r="Q716" s="20"/>
      <c r="R716" s="20"/>
      <c r="S716" s="20"/>
      <c r="T716" s="20"/>
      <c r="U716" s="20"/>
      <c r="V716" s="20"/>
      <c r="W716" s="20"/>
      <c r="X716" s="20"/>
      <c r="Y716" s="20"/>
      <c r="Z716" s="20"/>
    </row>
    <row r="717">
      <c r="A717" s="25">
        <v>1.0</v>
      </c>
      <c r="B717" s="25">
        <v>30641.0</v>
      </c>
      <c r="C717" s="20" t="s">
        <v>27786</v>
      </c>
      <c r="D717" s="20" t="s">
        <v>27787</v>
      </c>
      <c r="E717" s="20" t="s">
        <v>27786</v>
      </c>
      <c r="F717" s="20"/>
      <c r="G717" s="20"/>
      <c r="H717" s="20"/>
      <c r="I717" s="20"/>
      <c r="J717" s="20"/>
      <c r="K717" s="20"/>
      <c r="L717" s="20"/>
      <c r="M717" s="20"/>
      <c r="N717" s="20"/>
      <c r="O717" s="20"/>
      <c r="P717" s="20"/>
      <c r="Q717" s="20"/>
      <c r="R717" s="20"/>
      <c r="S717" s="20"/>
      <c r="T717" s="20"/>
      <c r="U717" s="20"/>
      <c r="V717" s="20"/>
      <c r="W717" s="20"/>
      <c r="X717" s="20"/>
      <c r="Y717" s="20"/>
      <c r="Z717" s="20"/>
    </row>
    <row r="718">
      <c r="A718" s="25">
        <v>1.0</v>
      </c>
      <c r="B718" s="25">
        <v>30642.0</v>
      </c>
      <c r="C718" s="20" t="s">
        <v>27791</v>
      </c>
      <c r="D718" s="20" t="s">
        <v>27787</v>
      </c>
      <c r="E718" s="20" t="s">
        <v>27791</v>
      </c>
      <c r="F718" s="20"/>
      <c r="G718" s="20"/>
      <c r="H718" s="20"/>
      <c r="I718" s="20"/>
      <c r="J718" s="20"/>
      <c r="K718" s="20"/>
      <c r="L718" s="20"/>
      <c r="M718" s="20"/>
      <c r="N718" s="20"/>
      <c r="O718" s="20"/>
      <c r="P718" s="20"/>
      <c r="Q718" s="20"/>
      <c r="R718" s="20"/>
      <c r="S718" s="20"/>
      <c r="T718" s="20"/>
      <c r="U718" s="20"/>
      <c r="V718" s="20"/>
      <c r="W718" s="20"/>
      <c r="X718" s="20"/>
      <c r="Y718" s="20"/>
      <c r="Z718" s="20"/>
    </row>
    <row r="719">
      <c r="A719" s="25">
        <v>1.0</v>
      </c>
      <c r="B719" s="25">
        <v>31051.0</v>
      </c>
      <c r="C719" s="20" t="s">
        <v>27794</v>
      </c>
      <c r="D719" s="20" t="s">
        <v>27795</v>
      </c>
      <c r="E719" s="20" t="s">
        <v>27794</v>
      </c>
      <c r="F719" s="20"/>
      <c r="G719" s="20"/>
      <c r="H719" s="20"/>
      <c r="I719" s="20"/>
      <c r="J719" s="20"/>
      <c r="K719" s="20"/>
      <c r="L719" s="20"/>
      <c r="M719" s="20"/>
      <c r="N719" s="20"/>
      <c r="O719" s="20"/>
      <c r="P719" s="20"/>
      <c r="Q719" s="20"/>
      <c r="R719" s="20"/>
      <c r="S719" s="20"/>
      <c r="T719" s="20"/>
      <c r="U719" s="20"/>
      <c r="V719" s="20"/>
      <c r="W719" s="20"/>
      <c r="X719" s="20"/>
      <c r="Y719" s="20"/>
      <c r="Z719" s="20"/>
    </row>
    <row r="720">
      <c r="A720" s="25">
        <v>1.0</v>
      </c>
      <c r="B720" s="25">
        <v>31091.0</v>
      </c>
      <c r="C720" s="20" t="s">
        <v>27798</v>
      </c>
      <c r="D720" s="20" t="s">
        <v>27799</v>
      </c>
      <c r="E720" s="20" t="s">
        <v>27798</v>
      </c>
      <c r="F720" s="20"/>
      <c r="G720" s="20"/>
      <c r="H720" s="20"/>
      <c r="I720" s="20"/>
      <c r="J720" s="20"/>
      <c r="K720" s="20"/>
      <c r="L720" s="20"/>
      <c r="M720" s="20"/>
      <c r="N720" s="20"/>
      <c r="O720" s="20"/>
      <c r="P720" s="20"/>
      <c r="Q720" s="20"/>
      <c r="R720" s="20"/>
      <c r="S720" s="20"/>
      <c r="T720" s="20"/>
      <c r="U720" s="20"/>
      <c r="V720" s="20"/>
      <c r="W720" s="20"/>
      <c r="X720" s="20"/>
      <c r="Y720" s="20"/>
      <c r="Z720" s="20"/>
    </row>
    <row r="721">
      <c r="A721" s="25">
        <v>1.0</v>
      </c>
      <c r="B721" s="25">
        <v>31091.0</v>
      </c>
      <c r="C721" s="20" t="s">
        <v>27798</v>
      </c>
      <c r="D721" s="20" t="s">
        <v>27802</v>
      </c>
      <c r="E721" s="20" t="s">
        <v>27798</v>
      </c>
      <c r="F721" s="20"/>
      <c r="G721" s="20"/>
      <c r="H721" s="20"/>
      <c r="I721" s="20"/>
      <c r="J721" s="20"/>
      <c r="K721" s="20"/>
      <c r="L721" s="20"/>
      <c r="M721" s="20"/>
      <c r="N721" s="20"/>
      <c r="O721" s="20"/>
      <c r="P721" s="20"/>
      <c r="Q721" s="20"/>
      <c r="R721" s="20"/>
      <c r="S721" s="20"/>
      <c r="T721" s="20"/>
      <c r="U721" s="20"/>
      <c r="V721" s="20"/>
      <c r="W721" s="20"/>
      <c r="X721" s="20"/>
      <c r="Y721" s="20"/>
      <c r="Z721" s="20"/>
    </row>
    <row r="722">
      <c r="A722" s="25">
        <v>1.0</v>
      </c>
      <c r="B722" s="25">
        <v>31091.0</v>
      </c>
      <c r="C722" s="20" t="s">
        <v>27798</v>
      </c>
      <c r="D722" s="20" t="s">
        <v>27807</v>
      </c>
      <c r="E722" s="20" t="s">
        <v>27798</v>
      </c>
      <c r="F722" s="20"/>
      <c r="G722" s="20"/>
      <c r="H722" s="20"/>
      <c r="I722" s="20"/>
      <c r="J722" s="20"/>
      <c r="K722" s="20"/>
      <c r="L722" s="20"/>
      <c r="M722" s="20"/>
      <c r="N722" s="20"/>
      <c r="O722" s="20"/>
      <c r="P722" s="20"/>
      <c r="Q722" s="20"/>
      <c r="R722" s="20"/>
      <c r="S722" s="20"/>
      <c r="T722" s="20"/>
      <c r="U722" s="20"/>
      <c r="V722" s="20"/>
      <c r="W722" s="20"/>
      <c r="X722" s="20"/>
      <c r="Y722" s="20"/>
      <c r="Z722" s="20"/>
    </row>
    <row r="723">
      <c r="A723" s="25">
        <v>1.0</v>
      </c>
      <c r="B723" s="25">
        <v>31091.0</v>
      </c>
      <c r="C723" s="20" t="s">
        <v>27798</v>
      </c>
      <c r="D723" s="20" t="s">
        <v>27812</v>
      </c>
      <c r="E723" s="20" t="s">
        <v>27798</v>
      </c>
      <c r="F723" s="20"/>
      <c r="G723" s="20"/>
      <c r="H723" s="20"/>
      <c r="I723" s="20"/>
      <c r="J723" s="20"/>
      <c r="K723" s="20"/>
      <c r="L723" s="20"/>
      <c r="M723" s="20"/>
      <c r="N723" s="20"/>
      <c r="O723" s="20"/>
      <c r="P723" s="20"/>
      <c r="Q723" s="20"/>
      <c r="R723" s="20"/>
      <c r="S723" s="20"/>
      <c r="T723" s="20"/>
      <c r="U723" s="20"/>
      <c r="V723" s="20"/>
      <c r="W723" s="20"/>
      <c r="X723" s="20"/>
      <c r="Y723" s="20"/>
      <c r="Z723" s="20"/>
    </row>
    <row r="724">
      <c r="A724" s="25">
        <v>1.0</v>
      </c>
      <c r="B724" s="25">
        <v>31091.0</v>
      </c>
      <c r="C724" s="20" t="s">
        <v>27798</v>
      </c>
      <c r="D724" s="20" t="s">
        <v>27815</v>
      </c>
      <c r="E724" s="20" t="s">
        <v>27798</v>
      </c>
      <c r="F724" s="20"/>
      <c r="G724" s="20"/>
      <c r="H724" s="20"/>
      <c r="I724" s="20"/>
      <c r="J724" s="20"/>
      <c r="K724" s="20"/>
      <c r="L724" s="20"/>
      <c r="M724" s="20"/>
      <c r="N724" s="20"/>
      <c r="O724" s="20"/>
      <c r="P724" s="20"/>
      <c r="Q724" s="20"/>
      <c r="R724" s="20"/>
      <c r="S724" s="20"/>
      <c r="T724" s="20"/>
      <c r="U724" s="20"/>
      <c r="V724" s="20"/>
      <c r="W724" s="20"/>
      <c r="X724" s="20"/>
      <c r="Y724" s="20"/>
      <c r="Z724" s="20"/>
    </row>
    <row r="725">
      <c r="A725" s="25">
        <v>1.0</v>
      </c>
      <c r="B725" s="25">
        <v>31091.0</v>
      </c>
      <c r="C725" s="20" t="s">
        <v>27798</v>
      </c>
      <c r="D725" s="20" t="s">
        <v>27819</v>
      </c>
      <c r="E725" s="20" t="s">
        <v>27798</v>
      </c>
      <c r="F725" s="20"/>
      <c r="G725" s="20"/>
      <c r="H725" s="20"/>
      <c r="I725" s="20"/>
      <c r="J725" s="20"/>
      <c r="K725" s="20"/>
      <c r="L725" s="20"/>
      <c r="M725" s="20"/>
      <c r="N725" s="20"/>
      <c r="O725" s="20"/>
      <c r="P725" s="20"/>
      <c r="Q725" s="20"/>
      <c r="R725" s="20"/>
      <c r="S725" s="20"/>
      <c r="T725" s="20"/>
      <c r="U725" s="20"/>
      <c r="V725" s="20"/>
      <c r="W725" s="20"/>
      <c r="X725" s="20"/>
      <c r="Y725" s="20"/>
      <c r="Z725" s="20"/>
    </row>
    <row r="726">
      <c r="A726" s="25">
        <v>1.0</v>
      </c>
      <c r="B726" s="25">
        <v>31091.0</v>
      </c>
      <c r="C726" s="20" t="s">
        <v>27798</v>
      </c>
      <c r="D726" s="20" t="s">
        <v>27824</v>
      </c>
      <c r="E726" s="20" t="s">
        <v>27798</v>
      </c>
      <c r="F726" s="20"/>
      <c r="G726" s="20"/>
      <c r="H726" s="20"/>
      <c r="I726" s="20"/>
      <c r="J726" s="20"/>
      <c r="K726" s="20"/>
      <c r="L726" s="20"/>
      <c r="M726" s="20"/>
      <c r="N726" s="20"/>
      <c r="O726" s="20"/>
      <c r="P726" s="20"/>
      <c r="Q726" s="20"/>
      <c r="R726" s="20"/>
      <c r="S726" s="20"/>
      <c r="T726" s="20"/>
      <c r="U726" s="20"/>
      <c r="V726" s="20"/>
      <c r="W726" s="20"/>
      <c r="X726" s="20"/>
      <c r="Y726" s="20"/>
      <c r="Z726" s="20"/>
    </row>
    <row r="727">
      <c r="A727" s="25">
        <v>1.0</v>
      </c>
      <c r="B727" s="25">
        <v>31091.0</v>
      </c>
      <c r="C727" s="20" t="s">
        <v>27798</v>
      </c>
      <c r="D727" s="20" t="s">
        <v>27827</v>
      </c>
      <c r="E727" s="20" t="s">
        <v>27798</v>
      </c>
      <c r="F727" s="20"/>
      <c r="G727" s="20"/>
      <c r="H727" s="20"/>
      <c r="I727" s="20"/>
      <c r="J727" s="20"/>
      <c r="K727" s="20"/>
      <c r="L727" s="20"/>
      <c r="M727" s="20"/>
      <c r="N727" s="20"/>
      <c r="O727" s="20"/>
      <c r="P727" s="20"/>
      <c r="Q727" s="20"/>
      <c r="R727" s="20"/>
      <c r="S727" s="20"/>
      <c r="T727" s="20"/>
      <c r="U727" s="20"/>
      <c r="V727" s="20"/>
      <c r="W727" s="20"/>
      <c r="X727" s="20"/>
      <c r="Y727" s="20"/>
      <c r="Z727" s="20"/>
    </row>
    <row r="728">
      <c r="A728" s="25">
        <v>1.0</v>
      </c>
      <c r="B728" s="25">
        <v>31611.0</v>
      </c>
      <c r="C728" s="20" t="s">
        <v>27829</v>
      </c>
      <c r="D728" s="20" t="s">
        <v>27830</v>
      </c>
      <c r="E728" s="20" t="s">
        <v>27829</v>
      </c>
      <c r="F728" s="20"/>
      <c r="G728" s="20"/>
      <c r="H728" s="20"/>
      <c r="I728" s="20"/>
      <c r="J728" s="20"/>
      <c r="K728" s="20"/>
      <c r="L728" s="20"/>
      <c r="M728" s="20"/>
      <c r="N728" s="20"/>
      <c r="O728" s="20"/>
      <c r="P728" s="20"/>
      <c r="Q728" s="20"/>
      <c r="R728" s="20"/>
      <c r="S728" s="20"/>
      <c r="T728" s="20"/>
      <c r="U728" s="20"/>
      <c r="V728" s="20"/>
      <c r="W728" s="20"/>
      <c r="X728" s="20"/>
      <c r="Y728" s="20"/>
      <c r="Z728" s="20"/>
    </row>
    <row r="729">
      <c r="A729" s="25">
        <v>1.0</v>
      </c>
      <c r="B729" s="25">
        <v>31611.0</v>
      </c>
      <c r="C729" s="20" t="s">
        <v>27829</v>
      </c>
      <c r="D729" s="20" t="s">
        <v>27834</v>
      </c>
      <c r="E729" s="20" t="s">
        <v>27829</v>
      </c>
      <c r="F729" s="20"/>
      <c r="G729" s="20"/>
      <c r="H729" s="20"/>
      <c r="I729" s="20"/>
      <c r="J729" s="20"/>
      <c r="K729" s="20"/>
      <c r="L729" s="20"/>
      <c r="M729" s="20"/>
      <c r="N729" s="20"/>
      <c r="O729" s="20"/>
      <c r="P729" s="20"/>
      <c r="Q729" s="20"/>
      <c r="R729" s="20"/>
      <c r="S729" s="20"/>
      <c r="T729" s="20"/>
      <c r="U729" s="20"/>
      <c r="V729" s="20"/>
      <c r="W729" s="20"/>
      <c r="X729" s="20"/>
      <c r="Y729" s="20"/>
      <c r="Z729" s="20"/>
    </row>
    <row r="730">
      <c r="A730" s="25">
        <v>1.0</v>
      </c>
      <c r="B730" s="25">
        <v>31611.0</v>
      </c>
      <c r="C730" s="20" t="s">
        <v>27829</v>
      </c>
      <c r="D730" s="20" t="s">
        <v>27837</v>
      </c>
      <c r="E730" s="20" t="s">
        <v>27829</v>
      </c>
      <c r="F730" s="20"/>
      <c r="G730" s="20"/>
      <c r="H730" s="20"/>
      <c r="I730" s="20"/>
      <c r="J730" s="20"/>
      <c r="K730" s="20"/>
      <c r="L730" s="20"/>
      <c r="M730" s="20"/>
      <c r="N730" s="20"/>
      <c r="O730" s="20"/>
      <c r="P730" s="20"/>
      <c r="Q730" s="20"/>
      <c r="R730" s="20"/>
      <c r="S730" s="20"/>
      <c r="T730" s="20"/>
      <c r="U730" s="20"/>
      <c r="V730" s="20"/>
      <c r="W730" s="20"/>
      <c r="X730" s="20"/>
      <c r="Y730" s="20"/>
      <c r="Z730" s="20"/>
    </row>
    <row r="731">
      <c r="A731" s="25">
        <v>1.0</v>
      </c>
      <c r="B731" s="25">
        <v>31611.0</v>
      </c>
      <c r="C731" s="20" t="s">
        <v>27829</v>
      </c>
      <c r="D731" s="20" t="s">
        <v>27842</v>
      </c>
      <c r="E731" s="20" t="s">
        <v>27829</v>
      </c>
      <c r="F731" s="20"/>
      <c r="G731" s="20"/>
      <c r="H731" s="20"/>
      <c r="I731" s="20"/>
      <c r="J731" s="20"/>
      <c r="K731" s="20"/>
      <c r="L731" s="20"/>
      <c r="M731" s="20"/>
      <c r="N731" s="20"/>
      <c r="O731" s="20"/>
      <c r="P731" s="20"/>
      <c r="Q731" s="20"/>
      <c r="R731" s="20"/>
      <c r="S731" s="20"/>
      <c r="T731" s="20"/>
      <c r="U731" s="20"/>
      <c r="V731" s="20"/>
      <c r="W731" s="20"/>
      <c r="X731" s="20"/>
      <c r="Y731" s="20"/>
      <c r="Z731" s="20"/>
    </row>
    <row r="732">
      <c r="A732" s="25">
        <v>1.0</v>
      </c>
      <c r="B732" s="25">
        <v>31611.0</v>
      </c>
      <c r="C732" s="20" t="s">
        <v>27829</v>
      </c>
      <c r="D732" s="20" t="s">
        <v>27846</v>
      </c>
      <c r="E732" s="20" t="s">
        <v>27829</v>
      </c>
      <c r="F732" s="20"/>
      <c r="G732" s="20"/>
      <c r="H732" s="20"/>
      <c r="I732" s="20"/>
      <c r="J732" s="20"/>
      <c r="K732" s="20"/>
      <c r="L732" s="20"/>
      <c r="M732" s="20"/>
      <c r="N732" s="20"/>
      <c r="O732" s="20"/>
      <c r="P732" s="20"/>
      <c r="Q732" s="20"/>
      <c r="R732" s="20"/>
      <c r="S732" s="20"/>
      <c r="T732" s="20"/>
      <c r="U732" s="20"/>
      <c r="V732" s="20"/>
      <c r="W732" s="20"/>
      <c r="X732" s="20"/>
      <c r="Y732" s="20"/>
      <c r="Z732" s="20"/>
    </row>
    <row r="733">
      <c r="A733" s="25">
        <v>1.0</v>
      </c>
      <c r="B733" s="25">
        <v>31611.0</v>
      </c>
      <c r="C733" s="20" t="s">
        <v>27829</v>
      </c>
      <c r="D733" s="20" t="s">
        <v>27851</v>
      </c>
      <c r="E733" s="20" t="s">
        <v>27829</v>
      </c>
      <c r="F733" s="20"/>
      <c r="G733" s="20"/>
      <c r="H733" s="20"/>
      <c r="I733" s="20"/>
      <c r="J733" s="20"/>
      <c r="K733" s="20"/>
      <c r="L733" s="20"/>
      <c r="M733" s="20"/>
      <c r="N733" s="20"/>
      <c r="O733" s="20"/>
      <c r="P733" s="20"/>
      <c r="Q733" s="20"/>
      <c r="R733" s="20"/>
      <c r="S733" s="20"/>
      <c r="T733" s="20"/>
      <c r="U733" s="20"/>
      <c r="V733" s="20"/>
      <c r="W733" s="20"/>
      <c r="X733" s="20"/>
      <c r="Y733" s="20"/>
      <c r="Z733" s="20"/>
    </row>
    <row r="734">
      <c r="A734" s="25">
        <v>1.0</v>
      </c>
      <c r="B734" s="25">
        <v>31611.0</v>
      </c>
      <c r="C734" s="20" t="s">
        <v>27829</v>
      </c>
      <c r="D734" s="20" t="s">
        <v>27854</v>
      </c>
      <c r="E734" s="20" t="s">
        <v>27829</v>
      </c>
      <c r="F734" s="20"/>
      <c r="G734" s="20"/>
      <c r="H734" s="20"/>
      <c r="I734" s="20"/>
      <c r="J734" s="20"/>
      <c r="K734" s="20"/>
      <c r="L734" s="20"/>
      <c r="M734" s="20"/>
      <c r="N734" s="20"/>
      <c r="O734" s="20"/>
      <c r="P734" s="20"/>
      <c r="Q734" s="20"/>
      <c r="R734" s="20"/>
      <c r="S734" s="20"/>
      <c r="T734" s="20"/>
      <c r="U734" s="20"/>
      <c r="V734" s="20"/>
      <c r="W734" s="20"/>
      <c r="X734" s="20"/>
      <c r="Y734" s="20"/>
      <c r="Z734" s="20"/>
    </row>
    <row r="735">
      <c r="A735" s="25">
        <v>1.0</v>
      </c>
      <c r="B735" s="25">
        <v>31611.0</v>
      </c>
      <c r="C735" s="20" t="s">
        <v>27829</v>
      </c>
      <c r="D735" s="20" t="s">
        <v>27857</v>
      </c>
      <c r="E735" s="20" t="s">
        <v>27829</v>
      </c>
      <c r="F735" s="20"/>
      <c r="G735" s="20"/>
      <c r="H735" s="20"/>
      <c r="I735" s="20"/>
      <c r="J735" s="20"/>
      <c r="K735" s="20"/>
      <c r="L735" s="20"/>
      <c r="M735" s="20"/>
      <c r="N735" s="20"/>
      <c r="O735" s="20"/>
      <c r="P735" s="20"/>
      <c r="Q735" s="20"/>
      <c r="R735" s="20"/>
      <c r="S735" s="20"/>
      <c r="T735" s="20"/>
      <c r="U735" s="20"/>
      <c r="V735" s="20"/>
      <c r="W735" s="20"/>
      <c r="X735" s="20"/>
      <c r="Y735" s="20"/>
      <c r="Z735" s="20"/>
    </row>
    <row r="736">
      <c r="A736" s="25">
        <v>1.0</v>
      </c>
      <c r="B736" s="25">
        <v>31611.0</v>
      </c>
      <c r="C736" s="20" t="s">
        <v>27829</v>
      </c>
      <c r="D736" s="20" t="s">
        <v>27861</v>
      </c>
      <c r="E736" s="20" t="s">
        <v>27829</v>
      </c>
      <c r="F736" s="20"/>
      <c r="G736" s="20"/>
      <c r="H736" s="20"/>
      <c r="I736" s="20"/>
      <c r="J736" s="20"/>
      <c r="K736" s="20"/>
      <c r="L736" s="20"/>
      <c r="M736" s="20"/>
      <c r="N736" s="20"/>
      <c r="O736" s="20"/>
      <c r="P736" s="20"/>
      <c r="Q736" s="20"/>
      <c r="R736" s="20"/>
      <c r="S736" s="20"/>
      <c r="T736" s="20"/>
      <c r="U736" s="20"/>
      <c r="V736" s="20"/>
      <c r="W736" s="20"/>
      <c r="X736" s="20"/>
      <c r="Y736" s="20"/>
      <c r="Z736" s="20"/>
    </row>
    <row r="737">
      <c r="A737" s="25">
        <v>1.0</v>
      </c>
      <c r="B737" s="25">
        <v>32011.0</v>
      </c>
      <c r="C737" s="20" t="s">
        <v>27864</v>
      </c>
      <c r="D737" s="20" t="s">
        <v>27865</v>
      </c>
      <c r="E737" s="20" t="s">
        <v>27864</v>
      </c>
      <c r="F737" s="20"/>
      <c r="G737" s="20"/>
      <c r="H737" s="20"/>
      <c r="I737" s="20"/>
      <c r="J737" s="20"/>
      <c r="K737" s="20"/>
      <c r="L737" s="20"/>
      <c r="M737" s="20"/>
      <c r="N737" s="20"/>
      <c r="O737" s="20"/>
      <c r="P737" s="20"/>
      <c r="Q737" s="20"/>
      <c r="R737" s="20"/>
      <c r="S737" s="20"/>
      <c r="T737" s="20"/>
      <c r="U737" s="20"/>
      <c r="V737" s="20"/>
      <c r="W737" s="20"/>
      <c r="X737" s="20"/>
      <c r="Y737" s="20"/>
      <c r="Z737" s="20"/>
    </row>
    <row r="738">
      <c r="A738" s="25">
        <v>1.0</v>
      </c>
      <c r="B738" s="25">
        <v>32011.0</v>
      </c>
      <c r="C738" s="20" t="s">
        <v>27864</v>
      </c>
      <c r="D738" s="20" t="s">
        <v>27869</v>
      </c>
      <c r="E738" s="20" t="s">
        <v>27864</v>
      </c>
      <c r="F738" s="20"/>
      <c r="G738" s="20"/>
      <c r="H738" s="20"/>
      <c r="I738" s="20"/>
      <c r="J738" s="20"/>
      <c r="K738" s="20"/>
      <c r="L738" s="20"/>
      <c r="M738" s="20"/>
      <c r="N738" s="20"/>
      <c r="O738" s="20"/>
      <c r="P738" s="20"/>
      <c r="Q738" s="20"/>
      <c r="R738" s="20"/>
      <c r="S738" s="20"/>
      <c r="T738" s="20"/>
      <c r="U738" s="20"/>
      <c r="V738" s="20"/>
      <c r="W738" s="20"/>
      <c r="X738" s="20"/>
      <c r="Y738" s="20"/>
      <c r="Z738" s="20"/>
    </row>
    <row r="739">
      <c r="A739" s="25">
        <v>1.0</v>
      </c>
      <c r="B739" s="25">
        <v>32011.0</v>
      </c>
      <c r="C739" s="20" t="s">
        <v>27864</v>
      </c>
      <c r="D739" s="20" t="s">
        <v>27872</v>
      </c>
      <c r="E739" s="20" t="s">
        <v>27864</v>
      </c>
      <c r="F739" s="20"/>
      <c r="G739" s="20"/>
      <c r="H739" s="20"/>
      <c r="I739" s="20"/>
      <c r="J739" s="20"/>
      <c r="K739" s="20"/>
      <c r="L739" s="20"/>
      <c r="M739" s="20"/>
      <c r="N739" s="20"/>
      <c r="O739" s="20"/>
      <c r="P739" s="20"/>
      <c r="Q739" s="20"/>
      <c r="R739" s="20"/>
      <c r="S739" s="20"/>
      <c r="T739" s="20"/>
      <c r="U739" s="20"/>
      <c r="V739" s="20"/>
      <c r="W739" s="20"/>
      <c r="X739" s="20"/>
      <c r="Y739" s="20"/>
      <c r="Z739" s="20"/>
    </row>
    <row r="740">
      <c r="A740" s="25">
        <v>1.0</v>
      </c>
      <c r="B740" s="25">
        <v>32021.0</v>
      </c>
      <c r="C740" s="20" t="s">
        <v>27875</v>
      </c>
      <c r="D740" s="20" t="s">
        <v>27877</v>
      </c>
      <c r="E740" s="20" t="s">
        <v>27875</v>
      </c>
      <c r="F740" s="20"/>
      <c r="G740" s="20"/>
      <c r="H740" s="20"/>
      <c r="I740" s="20"/>
      <c r="J740" s="20"/>
      <c r="K740" s="20"/>
      <c r="L740" s="20"/>
      <c r="M740" s="20"/>
      <c r="N740" s="20"/>
      <c r="O740" s="20"/>
      <c r="P740" s="20"/>
      <c r="Q740" s="20"/>
      <c r="R740" s="20"/>
      <c r="S740" s="20"/>
      <c r="T740" s="20"/>
      <c r="U740" s="20"/>
      <c r="V740" s="20"/>
      <c r="W740" s="20"/>
      <c r="X740" s="20"/>
      <c r="Y740" s="20"/>
      <c r="Z740" s="20"/>
    </row>
    <row r="741">
      <c r="A741" s="25">
        <v>1.0</v>
      </c>
      <c r="B741" s="25">
        <v>32021.0</v>
      </c>
      <c r="C741" s="20" t="s">
        <v>27875</v>
      </c>
      <c r="D741" s="20" t="s">
        <v>27880</v>
      </c>
      <c r="E741" s="20" t="s">
        <v>27875</v>
      </c>
      <c r="F741" s="20"/>
      <c r="G741" s="20"/>
      <c r="H741" s="20"/>
      <c r="I741" s="20"/>
      <c r="J741" s="20"/>
      <c r="K741" s="20"/>
      <c r="L741" s="20"/>
      <c r="M741" s="20"/>
      <c r="N741" s="20"/>
      <c r="O741" s="20"/>
      <c r="P741" s="20"/>
      <c r="Q741" s="20"/>
      <c r="R741" s="20"/>
      <c r="S741" s="20"/>
      <c r="T741" s="20"/>
      <c r="U741" s="20"/>
      <c r="V741" s="20"/>
      <c r="W741" s="20"/>
      <c r="X741" s="20"/>
      <c r="Y741" s="20"/>
      <c r="Z741" s="20"/>
    </row>
    <row r="742">
      <c r="A742" s="25">
        <v>1.0</v>
      </c>
      <c r="B742" s="25">
        <v>32031.0</v>
      </c>
      <c r="C742" s="20" t="s">
        <v>27884</v>
      </c>
      <c r="D742" s="20" t="s">
        <v>27885</v>
      </c>
      <c r="E742" s="20" t="s">
        <v>27884</v>
      </c>
      <c r="F742" s="20"/>
      <c r="G742" s="20"/>
      <c r="H742" s="20"/>
      <c r="I742" s="20"/>
      <c r="J742" s="20"/>
      <c r="K742" s="20"/>
      <c r="L742" s="20"/>
      <c r="M742" s="20"/>
      <c r="N742" s="20"/>
      <c r="O742" s="20"/>
      <c r="P742" s="20"/>
      <c r="Q742" s="20"/>
      <c r="R742" s="20"/>
      <c r="S742" s="20"/>
      <c r="T742" s="20"/>
      <c r="U742" s="20"/>
      <c r="V742" s="20"/>
      <c r="W742" s="20"/>
      <c r="X742" s="20"/>
      <c r="Y742" s="20"/>
      <c r="Z742" s="20"/>
    </row>
    <row r="743">
      <c r="A743" s="25">
        <v>1.0</v>
      </c>
      <c r="B743" s="25">
        <v>32031.0</v>
      </c>
      <c r="C743" s="20" t="s">
        <v>27884</v>
      </c>
      <c r="D743" s="20" t="s">
        <v>27890</v>
      </c>
      <c r="E743" s="20" t="s">
        <v>27884</v>
      </c>
      <c r="F743" s="20"/>
      <c r="G743" s="20"/>
      <c r="H743" s="20"/>
      <c r="I743" s="20"/>
      <c r="J743" s="20"/>
      <c r="K743" s="20"/>
      <c r="L743" s="20"/>
      <c r="M743" s="20"/>
      <c r="N743" s="20"/>
      <c r="O743" s="20"/>
      <c r="P743" s="20"/>
      <c r="Q743" s="20"/>
      <c r="R743" s="20"/>
      <c r="S743" s="20"/>
      <c r="T743" s="20"/>
      <c r="U743" s="20"/>
      <c r="V743" s="20"/>
      <c r="W743" s="20"/>
      <c r="X743" s="20"/>
      <c r="Y743" s="20"/>
      <c r="Z743" s="20"/>
    </row>
    <row r="744">
      <c r="A744" s="25">
        <v>1.0</v>
      </c>
      <c r="B744" s="25">
        <v>32031.0</v>
      </c>
      <c r="C744" s="20" t="s">
        <v>27884</v>
      </c>
      <c r="D744" s="20" t="s">
        <v>27880</v>
      </c>
      <c r="E744" s="20" t="s">
        <v>27884</v>
      </c>
      <c r="F744" s="20"/>
      <c r="G744" s="20"/>
      <c r="H744" s="20"/>
      <c r="I744" s="20"/>
      <c r="J744" s="20"/>
      <c r="K744" s="20"/>
      <c r="L744" s="20"/>
      <c r="M744" s="20"/>
      <c r="N744" s="20"/>
      <c r="O744" s="20"/>
      <c r="P744" s="20"/>
      <c r="Q744" s="20"/>
      <c r="R744" s="20"/>
      <c r="S744" s="20"/>
      <c r="T744" s="20"/>
      <c r="U744" s="20"/>
      <c r="V744" s="20"/>
      <c r="W744" s="20"/>
      <c r="X744" s="20"/>
      <c r="Y744" s="20"/>
      <c r="Z744" s="20"/>
    </row>
    <row r="745">
      <c r="A745" s="25">
        <v>1.0</v>
      </c>
      <c r="B745" s="25">
        <v>32041.0</v>
      </c>
      <c r="C745" s="20" t="s">
        <v>27900</v>
      </c>
      <c r="D745" s="20" t="s">
        <v>27901</v>
      </c>
      <c r="E745" s="20" t="s">
        <v>27900</v>
      </c>
      <c r="F745" s="20"/>
      <c r="G745" s="20"/>
      <c r="H745" s="20"/>
      <c r="I745" s="20"/>
      <c r="J745" s="20"/>
      <c r="K745" s="20"/>
      <c r="L745" s="20"/>
      <c r="M745" s="20"/>
      <c r="N745" s="20"/>
      <c r="O745" s="20"/>
      <c r="P745" s="20"/>
      <c r="Q745" s="20"/>
      <c r="R745" s="20"/>
      <c r="S745" s="20"/>
      <c r="T745" s="20"/>
      <c r="U745" s="20"/>
      <c r="V745" s="20"/>
      <c r="W745" s="20"/>
      <c r="X745" s="20"/>
      <c r="Y745" s="20"/>
      <c r="Z745" s="20"/>
    </row>
    <row r="746">
      <c r="A746" s="25">
        <v>1.0</v>
      </c>
      <c r="B746" s="25">
        <v>32041.0</v>
      </c>
      <c r="C746" s="20" t="s">
        <v>27900</v>
      </c>
      <c r="D746" s="20" t="s">
        <v>27890</v>
      </c>
      <c r="E746" s="20" t="s">
        <v>27900</v>
      </c>
      <c r="F746" s="20"/>
      <c r="G746" s="20"/>
      <c r="H746" s="20"/>
      <c r="I746" s="20"/>
      <c r="J746" s="20"/>
      <c r="K746" s="20"/>
      <c r="L746" s="20"/>
      <c r="M746" s="20"/>
      <c r="N746" s="20"/>
      <c r="O746" s="20"/>
      <c r="P746" s="20"/>
      <c r="Q746" s="20"/>
      <c r="R746" s="20"/>
      <c r="S746" s="20"/>
      <c r="T746" s="20"/>
      <c r="U746" s="20"/>
      <c r="V746" s="20"/>
      <c r="W746" s="20"/>
      <c r="X746" s="20"/>
      <c r="Y746" s="20"/>
      <c r="Z746" s="20"/>
    </row>
    <row r="747">
      <c r="A747" s="25">
        <v>1.0</v>
      </c>
      <c r="B747" s="25">
        <v>32611.0</v>
      </c>
      <c r="C747" s="20" t="s">
        <v>27908</v>
      </c>
      <c r="D747" s="20" t="s">
        <v>27865</v>
      </c>
      <c r="E747" s="20" t="s">
        <v>27908</v>
      </c>
      <c r="F747" s="20"/>
      <c r="G747" s="20"/>
      <c r="H747" s="20"/>
      <c r="I747" s="20"/>
      <c r="J747" s="20"/>
      <c r="K747" s="20"/>
      <c r="L747" s="20"/>
      <c r="M747" s="20"/>
      <c r="N747" s="20"/>
      <c r="O747" s="20"/>
      <c r="P747" s="20"/>
      <c r="Q747" s="20"/>
      <c r="R747" s="20"/>
      <c r="S747" s="20"/>
      <c r="T747" s="20"/>
      <c r="U747" s="20"/>
      <c r="V747" s="20"/>
      <c r="W747" s="20"/>
      <c r="X747" s="20"/>
      <c r="Y747" s="20"/>
      <c r="Z747" s="20"/>
    </row>
    <row r="748">
      <c r="A748" s="25">
        <v>1.0</v>
      </c>
      <c r="B748" s="25">
        <v>32611.0</v>
      </c>
      <c r="C748" s="20" t="s">
        <v>27908</v>
      </c>
      <c r="D748" s="20" t="s">
        <v>27869</v>
      </c>
      <c r="E748" s="20" t="s">
        <v>27908</v>
      </c>
      <c r="F748" s="20"/>
      <c r="G748" s="20"/>
      <c r="H748" s="20"/>
      <c r="I748" s="20"/>
      <c r="J748" s="20"/>
      <c r="K748" s="20"/>
      <c r="L748" s="20"/>
      <c r="M748" s="20"/>
      <c r="N748" s="20"/>
      <c r="O748" s="20"/>
      <c r="P748" s="20"/>
      <c r="Q748" s="20"/>
      <c r="R748" s="20"/>
      <c r="S748" s="20"/>
      <c r="T748" s="20"/>
      <c r="U748" s="20"/>
      <c r="V748" s="20"/>
      <c r="W748" s="20"/>
      <c r="X748" s="20"/>
      <c r="Y748" s="20"/>
      <c r="Z748" s="20"/>
    </row>
    <row r="749">
      <c r="A749" s="25">
        <v>1.0</v>
      </c>
      <c r="B749" s="25">
        <v>32621.0</v>
      </c>
      <c r="C749" s="20" t="s">
        <v>27915</v>
      </c>
      <c r="D749" s="20" t="s">
        <v>27877</v>
      </c>
      <c r="E749" s="20" t="s">
        <v>27915</v>
      </c>
      <c r="F749" s="20"/>
      <c r="G749" s="20"/>
      <c r="H749" s="20"/>
      <c r="I749" s="20"/>
      <c r="J749" s="20"/>
      <c r="K749" s="20"/>
      <c r="L749" s="20"/>
      <c r="M749" s="20"/>
      <c r="N749" s="20"/>
      <c r="O749" s="20"/>
      <c r="P749" s="20"/>
      <c r="Q749" s="20"/>
      <c r="R749" s="20"/>
      <c r="S749" s="20"/>
      <c r="T749" s="20"/>
      <c r="U749" s="20"/>
      <c r="V749" s="20"/>
      <c r="W749" s="20"/>
      <c r="X749" s="20"/>
      <c r="Y749" s="20"/>
      <c r="Z749" s="20"/>
    </row>
    <row r="750">
      <c r="A750" s="25">
        <v>1.0</v>
      </c>
      <c r="B750" s="25">
        <v>32631.0</v>
      </c>
      <c r="C750" s="20" t="s">
        <v>27918</v>
      </c>
      <c r="D750" s="20" t="s">
        <v>27890</v>
      </c>
      <c r="E750" s="20" t="s">
        <v>27918</v>
      </c>
      <c r="F750" s="20"/>
      <c r="G750" s="20"/>
      <c r="H750" s="20"/>
      <c r="I750" s="20"/>
      <c r="J750" s="20"/>
      <c r="K750" s="20"/>
      <c r="L750" s="20"/>
      <c r="M750" s="20"/>
      <c r="N750" s="20"/>
      <c r="O750" s="20"/>
      <c r="P750" s="20"/>
      <c r="Q750" s="20"/>
      <c r="R750" s="20"/>
      <c r="S750" s="20"/>
      <c r="T750" s="20"/>
      <c r="U750" s="20"/>
      <c r="V750" s="20"/>
      <c r="W750" s="20"/>
      <c r="X750" s="20"/>
      <c r="Y750" s="20"/>
      <c r="Z750" s="20"/>
    </row>
    <row r="751">
      <c r="A751" s="25">
        <v>1.0</v>
      </c>
      <c r="B751" s="25">
        <v>32641.0</v>
      </c>
      <c r="C751" s="20" t="s">
        <v>27921</v>
      </c>
      <c r="D751" s="20" t="s">
        <v>27923</v>
      </c>
      <c r="E751" s="20" t="s">
        <v>27921</v>
      </c>
      <c r="F751" s="20"/>
      <c r="G751" s="20"/>
      <c r="H751" s="20"/>
      <c r="I751" s="20"/>
      <c r="J751" s="20"/>
      <c r="K751" s="20"/>
      <c r="L751" s="20"/>
      <c r="M751" s="20"/>
      <c r="N751" s="20"/>
      <c r="O751" s="20"/>
      <c r="P751" s="20"/>
      <c r="Q751" s="20"/>
      <c r="R751" s="20"/>
      <c r="S751" s="20"/>
      <c r="T751" s="20"/>
      <c r="U751" s="20"/>
      <c r="V751" s="20"/>
      <c r="W751" s="20"/>
      <c r="X751" s="20"/>
      <c r="Y751" s="20"/>
      <c r="Z751" s="20"/>
    </row>
    <row r="752">
      <c r="A752" s="25">
        <v>1.0</v>
      </c>
      <c r="B752" s="25">
        <v>33021.0</v>
      </c>
      <c r="C752" s="20" t="s">
        <v>27927</v>
      </c>
      <c r="D752" s="20" t="s">
        <v>27928</v>
      </c>
      <c r="E752" s="20" t="s">
        <v>27927</v>
      </c>
      <c r="F752" s="20"/>
      <c r="G752" s="20"/>
      <c r="H752" s="20"/>
      <c r="I752" s="20"/>
      <c r="J752" s="20"/>
      <c r="K752" s="20"/>
      <c r="L752" s="20"/>
      <c r="M752" s="20"/>
      <c r="N752" s="20"/>
      <c r="O752" s="20"/>
      <c r="P752" s="20"/>
      <c r="Q752" s="20"/>
      <c r="R752" s="20"/>
      <c r="S752" s="20"/>
      <c r="T752" s="20"/>
      <c r="U752" s="20"/>
      <c r="V752" s="20"/>
      <c r="W752" s="20"/>
      <c r="X752" s="20"/>
      <c r="Y752" s="20"/>
      <c r="Z752" s="20"/>
    </row>
    <row r="753">
      <c r="A753" s="25">
        <v>1.0</v>
      </c>
      <c r="B753" s="25">
        <v>33031.0</v>
      </c>
      <c r="C753" s="20" t="s">
        <v>27934</v>
      </c>
      <c r="D753" s="20" t="s">
        <v>27936</v>
      </c>
      <c r="E753" s="20" t="s">
        <v>27934</v>
      </c>
      <c r="F753" s="20"/>
      <c r="G753" s="20"/>
      <c r="H753" s="20"/>
      <c r="I753" s="20"/>
      <c r="J753" s="20"/>
      <c r="K753" s="20"/>
      <c r="L753" s="20"/>
      <c r="M753" s="20"/>
      <c r="N753" s="20"/>
      <c r="O753" s="20"/>
      <c r="P753" s="20"/>
      <c r="Q753" s="20"/>
      <c r="R753" s="20"/>
      <c r="S753" s="20"/>
      <c r="T753" s="20"/>
      <c r="U753" s="20"/>
      <c r="V753" s="20"/>
      <c r="W753" s="20"/>
      <c r="X753" s="20"/>
      <c r="Y753" s="20"/>
      <c r="Z753" s="20"/>
    </row>
    <row r="754">
      <c r="A754" s="25">
        <v>1.0</v>
      </c>
      <c r="B754" s="25">
        <v>33031.0</v>
      </c>
      <c r="C754" s="20" t="s">
        <v>27934</v>
      </c>
      <c r="D754" s="20" t="s">
        <v>27939</v>
      </c>
      <c r="E754" s="20" t="s">
        <v>27934</v>
      </c>
      <c r="F754" s="20"/>
      <c r="G754" s="20"/>
      <c r="H754" s="20"/>
      <c r="I754" s="20"/>
      <c r="J754" s="20"/>
      <c r="K754" s="20"/>
      <c r="L754" s="20"/>
      <c r="M754" s="20"/>
      <c r="N754" s="20"/>
      <c r="O754" s="20"/>
      <c r="P754" s="20"/>
      <c r="Q754" s="20"/>
      <c r="R754" s="20"/>
      <c r="S754" s="20"/>
      <c r="T754" s="20"/>
      <c r="U754" s="20"/>
      <c r="V754" s="20"/>
      <c r="W754" s="20"/>
      <c r="X754" s="20"/>
      <c r="Y754" s="20"/>
      <c r="Z754" s="20"/>
    </row>
    <row r="755">
      <c r="A755" s="25">
        <v>1.0</v>
      </c>
      <c r="B755" s="25">
        <v>33041.0</v>
      </c>
      <c r="C755" s="20" t="s">
        <v>27945</v>
      </c>
      <c r="D755" s="20" t="s">
        <v>27947</v>
      </c>
      <c r="E755" s="20" t="s">
        <v>27945</v>
      </c>
      <c r="F755" s="20"/>
      <c r="G755" s="20"/>
      <c r="H755" s="20"/>
      <c r="I755" s="20"/>
      <c r="J755" s="20"/>
      <c r="K755" s="20"/>
      <c r="L755" s="20"/>
      <c r="M755" s="20"/>
      <c r="N755" s="20"/>
      <c r="O755" s="20"/>
      <c r="P755" s="20"/>
      <c r="Q755" s="20"/>
      <c r="R755" s="20"/>
      <c r="S755" s="20"/>
      <c r="T755" s="20"/>
      <c r="U755" s="20"/>
      <c r="V755" s="20"/>
      <c r="W755" s="20"/>
      <c r="X755" s="20"/>
      <c r="Y755" s="20"/>
      <c r="Z755" s="20"/>
    </row>
    <row r="756">
      <c r="A756" s="25">
        <v>1.0</v>
      </c>
      <c r="B756" s="25">
        <v>33051.0</v>
      </c>
      <c r="C756" s="20" t="s">
        <v>27951</v>
      </c>
      <c r="D756" s="20" t="s">
        <v>27952</v>
      </c>
      <c r="E756" s="20" t="s">
        <v>27951</v>
      </c>
      <c r="F756" s="20"/>
      <c r="G756" s="20"/>
      <c r="H756" s="20"/>
      <c r="I756" s="20"/>
      <c r="J756" s="20"/>
      <c r="K756" s="20"/>
      <c r="L756" s="20"/>
      <c r="M756" s="20"/>
      <c r="N756" s="20"/>
      <c r="O756" s="20"/>
      <c r="P756" s="20"/>
      <c r="Q756" s="20"/>
      <c r="R756" s="20"/>
      <c r="S756" s="20"/>
      <c r="T756" s="20"/>
      <c r="U756" s="20"/>
      <c r="V756" s="20"/>
      <c r="W756" s="20"/>
      <c r="X756" s="20"/>
      <c r="Y756" s="20"/>
      <c r="Z756" s="20"/>
    </row>
    <row r="757">
      <c r="A757" s="25">
        <v>1.0</v>
      </c>
      <c r="B757" s="25">
        <v>33611.0</v>
      </c>
      <c r="C757" s="20" t="s">
        <v>27957</v>
      </c>
      <c r="D757" s="20" t="s">
        <v>27958</v>
      </c>
      <c r="E757" s="20" t="s">
        <v>27957</v>
      </c>
      <c r="F757" s="20"/>
      <c r="G757" s="20"/>
      <c r="H757" s="20"/>
      <c r="I757" s="20"/>
      <c r="J757" s="20"/>
      <c r="K757" s="20"/>
      <c r="L757" s="20"/>
      <c r="M757" s="20"/>
      <c r="N757" s="20"/>
      <c r="O757" s="20"/>
      <c r="P757" s="20"/>
      <c r="Q757" s="20"/>
      <c r="R757" s="20"/>
      <c r="S757" s="20"/>
      <c r="T757" s="20"/>
      <c r="U757" s="20"/>
      <c r="V757" s="20"/>
      <c r="W757" s="20"/>
      <c r="X757" s="20"/>
      <c r="Y757" s="20"/>
      <c r="Z757" s="20"/>
    </row>
    <row r="758">
      <c r="A758" s="25">
        <v>1.0</v>
      </c>
      <c r="B758" s="25">
        <v>33612.0</v>
      </c>
      <c r="C758" s="20" t="s">
        <v>27965</v>
      </c>
      <c r="D758" s="20" t="s">
        <v>27958</v>
      </c>
      <c r="E758" s="20" t="s">
        <v>27965</v>
      </c>
      <c r="F758" s="20"/>
      <c r="G758" s="20"/>
      <c r="H758" s="20"/>
      <c r="I758" s="20"/>
      <c r="J758" s="20"/>
      <c r="K758" s="20"/>
      <c r="L758" s="20"/>
      <c r="M758" s="20"/>
      <c r="N758" s="20"/>
      <c r="O758" s="20"/>
      <c r="P758" s="20"/>
      <c r="Q758" s="20"/>
      <c r="R758" s="20"/>
      <c r="S758" s="20"/>
      <c r="T758" s="20"/>
      <c r="U758" s="20"/>
      <c r="V758" s="20"/>
      <c r="W758" s="20"/>
      <c r="X758" s="20"/>
      <c r="Y758" s="20"/>
      <c r="Z758" s="20"/>
    </row>
    <row r="759">
      <c r="A759" s="25">
        <v>1.0</v>
      </c>
      <c r="B759" s="25">
        <v>33621.0</v>
      </c>
      <c r="C759" s="20" t="s">
        <v>27971</v>
      </c>
      <c r="D759" s="20" t="s">
        <v>27973</v>
      </c>
      <c r="E759" s="20" t="s">
        <v>27971</v>
      </c>
      <c r="F759" s="20"/>
      <c r="G759" s="20"/>
      <c r="H759" s="20"/>
      <c r="I759" s="20"/>
      <c r="J759" s="20"/>
      <c r="K759" s="20"/>
      <c r="L759" s="20"/>
      <c r="M759" s="20"/>
      <c r="N759" s="20"/>
      <c r="O759" s="20"/>
      <c r="P759" s="20"/>
      <c r="Q759" s="20"/>
      <c r="R759" s="20"/>
      <c r="S759" s="20"/>
      <c r="T759" s="20"/>
      <c r="U759" s="20"/>
      <c r="V759" s="20"/>
      <c r="W759" s="20"/>
      <c r="X759" s="20"/>
      <c r="Y759" s="20"/>
      <c r="Z759" s="20"/>
    </row>
    <row r="760">
      <c r="A760" s="25">
        <v>1.0</v>
      </c>
      <c r="B760" s="25">
        <v>33622.0</v>
      </c>
      <c r="C760" s="20" t="s">
        <v>27978</v>
      </c>
      <c r="D760" s="20" t="s">
        <v>27973</v>
      </c>
      <c r="E760" s="20" t="s">
        <v>27978</v>
      </c>
      <c r="F760" s="20"/>
      <c r="G760" s="20"/>
      <c r="H760" s="20"/>
      <c r="I760" s="20"/>
      <c r="J760" s="20"/>
      <c r="K760" s="20"/>
      <c r="L760" s="20"/>
      <c r="M760" s="20"/>
      <c r="N760" s="20"/>
      <c r="O760" s="20"/>
      <c r="P760" s="20"/>
      <c r="Q760" s="20"/>
      <c r="R760" s="20"/>
      <c r="S760" s="20"/>
      <c r="T760" s="20"/>
      <c r="U760" s="20"/>
      <c r="V760" s="20"/>
      <c r="W760" s="20"/>
      <c r="X760" s="20"/>
      <c r="Y760" s="20"/>
      <c r="Z760" s="20"/>
    </row>
    <row r="761">
      <c r="A761" s="25">
        <v>1.0</v>
      </c>
      <c r="B761" s="25">
        <v>33631.0</v>
      </c>
      <c r="C761" s="20" t="s">
        <v>27984</v>
      </c>
      <c r="D761" s="20" t="s">
        <v>27986</v>
      </c>
      <c r="E761" s="20" t="s">
        <v>27984</v>
      </c>
      <c r="F761" s="20"/>
      <c r="G761" s="20"/>
      <c r="H761" s="20"/>
      <c r="I761" s="20"/>
      <c r="J761" s="20"/>
      <c r="K761" s="20"/>
      <c r="L761" s="20"/>
      <c r="M761" s="20"/>
      <c r="N761" s="20"/>
      <c r="O761" s="20"/>
      <c r="P761" s="20"/>
      <c r="Q761" s="20"/>
      <c r="R761" s="20"/>
      <c r="S761" s="20"/>
      <c r="T761" s="20"/>
      <c r="U761" s="20"/>
      <c r="V761" s="20"/>
      <c r="W761" s="20"/>
      <c r="X761" s="20"/>
      <c r="Y761" s="20"/>
      <c r="Z761" s="20"/>
    </row>
    <row r="762">
      <c r="A762" s="25">
        <v>1.0</v>
      </c>
      <c r="B762" s="25">
        <v>33632.0</v>
      </c>
      <c r="C762" s="20" t="s">
        <v>27989</v>
      </c>
      <c r="D762" s="20" t="s">
        <v>27986</v>
      </c>
      <c r="E762" s="20" t="s">
        <v>27989</v>
      </c>
      <c r="F762" s="20"/>
      <c r="G762" s="20"/>
      <c r="H762" s="20"/>
      <c r="I762" s="20"/>
      <c r="J762" s="20"/>
      <c r="K762" s="20"/>
      <c r="L762" s="20"/>
      <c r="M762" s="20"/>
      <c r="N762" s="20"/>
      <c r="O762" s="20"/>
      <c r="P762" s="20"/>
      <c r="Q762" s="20"/>
      <c r="R762" s="20"/>
      <c r="S762" s="20"/>
      <c r="T762" s="20"/>
      <c r="U762" s="20"/>
      <c r="V762" s="20"/>
      <c r="W762" s="20"/>
      <c r="X762" s="20"/>
      <c r="Y762" s="20"/>
      <c r="Z762" s="20"/>
    </row>
    <row r="763">
      <c r="A763" s="25">
        <v>1.0</v>
      </c>
      <c r="B763" s="25">
        <v>33641.0</v>
      </c>
      <c r="C763" s="20" t="s">
        <v>27994</v>
      </c>
      <c r="D763" s="20" t="s">
        <v>27995</v>
      </c>
      <c r="E763" s="20" t="s">
        <v>27994</v>
      </c>
      <c r="F763" s="20"/>
      <c r="G763" s="20"/>
      <c r="H763" s="20"/>
      <c r="I763" s="20"/>
      <c r="J763" s="20"/>
      <c r="K763" s="20"/>
      <c r="L763" s="20"/>
      <c r="M763" s="20"/>
      <c r="N763" s="20"/>
      <c r="O763" s="20"/>
      <c r="P763" s="20"/>
      <c r="Q763" s="20"/>
      <c r="R763" s="20"/>
      <c r="S763" s="20"/>
      <c r="T763" s="20"/>
      <c r="U763" s="20"/>
      <c r="V763" s="20"/>
      <c r="W763" s="20"/>
      <c r="X763" s="20"/>
      <c r="Y763" s="20"/>
      <c r="Z763" s="20"/>
    </row>
    <row r="764">
      <c r="A764" s="25">
        <v>1.0</v>
      </c>
      <c r="B764" s="25">
        <v>33651.0</v>
      </c>
      <c r="C764" s="20" t="s">
        <v>28001</v>
      </c>
      <c r="D764" s="20" t="s">
        <v>28002</v>
      </c>
      <c r="E764" s="20" t="s">
        <v>28001</v>
      </c>
      <c r="F764" s="20"/>
      <c r="G764" s="20"/>
      <c r="H764" s="20"/>
      <c r="I764" s="20"/>
      <c r="J764" s="20"/>
      <c r="K764" s="20"/>
      <c r="L764" s="20"/>
      <c r="M764" s="20"/>
      <c r="N764" s="20"/>
      <c r="O764" s="20"/>
      <c r="P764" s="20"/>
      <c r="Q764" s="20"/>
      <c r="R764" s="20"/>
      <c r="S764" s="20"/>
      <c r="T764" s="20"/>
      <c r="U764" s="20"/>
      <c r="V764" s="20"/>
      <c r="W764" s="20"/>
      <c r="X764" s="20"/>
      <c r="Y764" s="20"/>
      <c r="Z764" s="20"/>
    </row>
    <row r="765">
      <c r="A765" s="25">
        <v>1.0</v>
      </c>
      <c r="B765" s="25">
        <v>34421.0</v>
      </c>
      <c r="C765" s="20" t="s">
        <v>28007</v>
      </c>
      <c r="D765" s="20" t="s">
        <v>28008</v>
      </c>
      <c r="E765" s="20" t="s">
        <v>28007</v>
      </c>
      <c r="F765" s="20"/>
      <c r="G765" s="20"/>
      <c r="H765" s="20"/>
      <c r="I765" s="20"/>
      <c r="J765" s="20"/>
      <c r="K765" s="20"/>
      <c r="L765" s="20"/>
      <c r="M765" s="20"/>
      <c r="N765" s="20"/>
      <c r="O765" s="20"/>
      <c r="P765" s="20"/>
      <c r="Q765" s="20"/>
      <c r="R765" s="20"/>
      <c r="S765" s="20"/>
      <c r="T765" s="20"/>
      <c r="U765" s="20"/>
      <c r="V765" s="20"/>
      <c r="W765" s="20"/>
      <c r="X765" s="20"/>
      <c r="Y765" s="20"/>
      <c r="Z765" s="20"/>
    </row>
    <row r="766">
      <c r="A766" s="25">
        <v>1.0</v>
      </c>
      <c r="B766" s="25">
        <v>34461.0</v>
      </c>
      <c r="C766" s="20" t="s">
        <v>28013</v>
      </c>
      <c r="D766" s="20" t="s">
        <v>28014</v>
      </c>
      <c r="E766" s="20" t="s">
        <v>28013</v>
      </c>
      <c r="F766" s="20"/>
      <c r="G766" s="20"/>
      <c r="H766" s="20"/>
      <c r="I766" s="20"/>
      <c r="J766" s="20"/>
      <c r="K766" s="20"/>
      <c r="L766" s="20"/>
      <c r="M766" s="20"/>
      <c r="N766" s="20"/>
      <c r="O766" s="20"/>
      <c r="P766" s="20"/>
      <c r="Q766" s="20"/>
      <c r="R766" s="20"/>
      <c r="S766" s="20"/>
      <c r="T766" s="20"/>
      <c r="U766" s="20"/>
      <c r="V766" s="20"/>
      <c r="W766" s="20"/>
      <c r="X766" s="20"/>
      <c r="Y766" s="20"/>
      <c r="Z766" s="20"/>
    </row>
    <row r="767">
      <c r="A767" s="25">
        <v>1.0</v>
      </c>
      <c r="B767" s="25">
        <v>34461.0</v>
      </c>
      <c r="C767" s="20" t="s">
        <v>28013</v>
      </c>
      <c r="D767" s="20" t="s">
        <v>28019</v>
      </c>
      <c r="E767" s="20" t="s">
        <v>28013</v>
      </c>
      <c r="F767" s="20"/>
      <c r="G767" s="20"/>
      <c r="H767" s="20"/>
      <c r="I767" s="20"/>
      <c r="J767" s="20"/>
      <c r="K767" s="20"/>
      <c r="L767" s="20"/>
      <c r="M767" s="20"/>
      <c r="N767" s="20"/>
      <c r="O767" s="20"/>
      <c r="P767" s="20"/>
      <c r="Q767" s="20"/>
      <c r="R767" s="20"/>
      <c r="S767" s="20"/>
      <c r="T767" s="20"/>
      <c r="U767" s="20"/>
      <c r="V767" s="20"/>
      <c r="W767" s="20"/>
      <c r="X767" s="20"/>
      <c r="Y767" s="20"/>
      <c r="Z767" s="20"/>
    </row>
    <row r="768">
      <c r="A768" s="25">
        <v>1.0</v>
      </c>
      <c r="B768" s="25">
        <v>34471.0</v>
      </c>
      <c r="C768" s="20" t="s">
        <v>28024</v>
      </c>
      <c r="D768" s="20" t="s">
        <v>28025</v>
      </c>
      <c r="E768" s="20" t="s">
        <v>28024</v>
      </c>
      <c r="F768" s="20"/>
      <c r="G768" s="20"/>
      <c r="H768" s="20"/>
      <c r="I768" s="20"/>
      <c r="J768" s="20"/>
      <c r="K768" s="20"/>
      <c r="L768" s="20"/>
      <c r="M768" s="20"/>
      <c r="N768" s="20"/>
      <c r="O768" s="20"/>
      <c r="P768" s="20"/>
      <c r="Q768" s="20"/>
      <c r="R768" s="20"/>
      <c r="S768" s="20"/>
      <c r="T768" s="20"/>
      <c r="U768" s="20"/>
      <c r="V768" s="20"/>
      <c r="W768" s="20"/>
      <c r="X768" s="20"/>
      <c r="Y768" s="20"/>
      <c r="Z768" s="20"/>
    </row>
    <row r="769">
      <c r="A769" s="25">
        <v>1.0</v>
      </c>
      <c r="B769" s="25">
        <v>34471.0</v>
      </c>
      <c r="C769" s="20" t="s">
        <v>28024</v>
      </c>
      <c r="D769" s="20" t="s">
        <v>27211</v>
      </c>
      <c r="E769" s="20" t="s">
        <v>28024</v>
      </c>
      <c r="F769" s="20"/>
      <c r="G769" s="20"/>
      <c r="H769" s="20"/>
      <c r="I769" s="20"/>
      <c r="J769" s="20"/>
      <c r="K769" s="20"/>
      <c r="L769" s="20"/>
      <c r="M769" s="20"/>
      <c r="N769" s="20"/>
      <c r="O769" s="20"/>
      <c r="P769" s="20"/>
      <c r="Q769" s="20"/>
      <c r="R769" s="20"/>
      <c r="S769" s="20"/>
      <c r="T769" s="20"/>
      <c r="U769" s="20"/>
      <c r="V769" s="20"/>
      <c r="W769" s="20"/>
      <c r="X769" s="20"/>
      <c r="Y769" s="20"/>
      <c r="Z769" s="20"/>
    </row>
    <row r="770">
      <c r="A770" s="25">
        <v>1.0</v>
      </c>
      <c r="B770" s="25">
        <v>34621.0</v>
      </c>
      <c r="C770" s="20" t="s">
        <v>28036</v>
      </c>
      <c r="D770" s="20" t="s">
        <v>28038</v>
      </c>
      <c r="E770" s="20" t="s">
        <v>28036</v>
      </c>
      <c r="F770" s="20"/>
      <c r="G770" s="20"/>
      <c r="H770" s="20"/>
      <c r="I770" s="20"/>
      <c r="J770" s="20"/>
      <c r="K770" s="20"/>
      <c r="L770" s="20"/>
      <c r="M770" s="20"/>
      <c r="N770" s="20"/>
      <c r="O770" s="20"/>
      <c r="P770" s="20"/>
      <c r="Q770" s="20"/>
      <c r="R770" s="20"/>
      <c r="S770" s="20"/>
      <c r="T770" s="20"/>
      <c r="U770" s="20"/>
      <c r="V770" s="20"/>
      <c r="W770" s="20"/>
      <c r="X770" s="20"/>
      <c r="Y770" s="20"/>
      <c r="Z770" s="20"/>
    </row>
    <row r="771">
      <c r="A771" s="25">
        <v>1.0</v>
      </c>
      <c r="B771" s="25">
        <v>34621.0</v>
      </c>
      <c r="C771" s="20" t="s">
        <v>28036</v>
      </c>
      <c r="D771" s="20" t="s">
        <v>28045</v>
      </c>
      <c r="E771" s="20" t="s">
        <v>28036</v>
      </c>
      <c r="F771" s="20"/>
      <c r="G771" s="20"/>
      <c r="H771" s="20"/>
      <c r="I771" s="20"/>
      <c r="J771" s="20"/>
      <c r="K771" s="20"/>
      <c r="L771" s="20"/>
      <c r="M771" s="20"/>
      <c r="N771" s="20"/>
      <c r="O771" s="20"/>
      <c r="P771" s="20"/>
      <c r="Q771" s="20"/>
      <c r="R771" s="20"/>
      <c r="S771" s="20"/>
      <c r="T771" s="20"/>
      <c r="U771" s="20"/>
      <c r="V771" s="20"/>
      <c r="W771" s="20"/>
      <c r="X771" s="20"/>
      <c r="Y771" s="20"/>
      <c r="Z771" s="20"/>
    </row>
    <row r="772">
      <c r="A772" s="25">
        <v>1.0</v>
      </c>
      <c r="B772" s="25">
        <v>34621.0</v>
      </c>
      <c r="C772" s="20" t="s">
        <v>28036</v>
      </c>
      <c r="D772" s="20" t="s">
        <v>28047</v>
      </c>
      <c r="E772" s="20" t="s">
        <v>28036</v>
      </c>
      <c r="F772" s="20"/>
      <c r="G772" s="20"/>
      <c r="H772" s="20"/>
      <c r="I772" s="20"/>
      <c r="J772" s="20"/>
      <c r="K772" s="20"/>
      <c r="L772" s="20"/>
      <c r="M772" s="20"/>
      <c r="N772" s="20"/>
      <c r="O772" s="20"/>
      <c r="P772" s="20"/>
      <c r="Q772" s="20"/>
      <c r="R772" s="20"/>
      <c r="S772" s="20"/>
      <c r="T772" s="20"/>
      <c r="U772" s="20"/>
      <c r="V772" s="20"/>
      <c r="W772" s="20"/>
      <c r="X772" s="20"/>
      <c r="Y772" s="20"/>
      <c r="Z772" s="20"/>
    </row>
    <row r="773">
      <c r="A773" s="25">
        <v>1.0</v>
      </c>
      <c r="B773" s="25">
        <v>34621.0</v>
      </c>
      <c r="C773" s="20" t="s">
        <v>28036</v>
      </c>
      <c r="D773" s="20" t="s">
        <v>28050</v>
      </c>
      <c r="E773" s="20" t="s">
        <v>28036</v>
      </c>
      <c r="F773" s="20"/>
      <c r="G773" s="20"/>
      <c r="H773" s="20"/>
      <c r="I773" s="20"/>
      <c r="J773" s="20"/>
      <c r="K773" s="20"/>
      <c r="L773" s="20"/>
      <c r="M773" s="20"/>
      <c r="N773" s="20"/>
      <c r="O773" s="20"/>
      <c r="P773" s="20"/>
      <c r="Q773" s="20"/>
      <c r="R773" s="20"/>
      <c r="S773" s="20"/>
      <c r="T773" s="20"/>
      <c r="U773" s="20"/>
      <c r="V773" s="20"/>
      <c r="W773" s="20"/>
      <c r="X773" s="20"/>
      <c r="Y773" s="20"/>
      <c r="Z773" s="20"/>
    </row>
    <row r="774">
      <c r="A774" s="25">
        <v>1.0</v>
      </c>
      <c r="B774" s="25">
        <v>34622.0</v>
      </c>
      <c r="C774" s="20" t="s">
        <v>28056</v>
      </c>
      <c r="D774" s="20" t="s">
        <v>28045</v>
      </c>
      <c r="E774" s="20" t="s">
        <v>28056</v>
      </c>
      <c r="F774" s="20"/>
      <c r="G774" s="20"/>
      <c r="H774" s="20"/>
      <c r="I774" s="20"/>
      <c r="J774" s="20"/>
      <c r="K774" s="20"/>
      <c r="L774" s="20"/>
      <c r="M774" s="20"/>
      <c r="N774" s="20"/>
      <c r="O774" s="20"/>
      <c r="P774" s="20"/>
      <c r="Q774" s="20"/>
      <c r="R774" s="20"/>
      <c r="S774" s="20"/>
      <c r="T774" s="20"/>
      <c r="U774" s="20"/>
      <c r="V774" s="20"/>
      <c r="W774" s="20"/>
      <c r="X774" s="20"/>
      <c r="Y774" s="20"/>
      <c r="Z774" s="20"/>
    </row>
    <row r="775">
      <c r="A775" s="25">
        <v>1.0</v>
      </c>
      <c r="B775" s="25">
        <v>34622.0</v>
      </c>
      <c r="C775" s="20" t="s">
        <v>28056</v>
      </c>
      <c r="D775" s="20" t="s">
        <v>28047</v>
      </c>
      <c r="E775" s="20" t="s">
        <v>28056</v>
      </c>
      <c r="F775" s="20"/>
      <c r="G775" s="20"/>
      <c r="H775" s="20"/>
      <c r="I775" s="20"/>
      <c r="J775" s="20"/>
      <c r="K775" s="20"/>
      <c r="L775" s="20"/>
      <c r="M775" s="20"/>
      <c r="N775" s="20"/>
      <c r="O775" s="20"/>
      <c r="P775" s="20"/>
      <c r="Q775" s="20"/>
      <c r="R775" s="20"/>
      <c r="S775" s="20"/>
      <c r="T775" s="20"/>
      <c r="U775" s="20"/>
      <c r="V775" s="20"/>
      <c r="W775" s="20"/>
      <c r="X775" s="20"/>
      <c r="Y775" s="20"/>
      <c r="Z775" s="20"/>
    </row>
    <row r="776">
      <c r="A776" s="25">
        <v>1.0</v>
      </c>
      <c r="B776" s="25">
        <v>34623.0</v>
      </c>
      <c r="C776" s="20" t="s">
        <v>28064</v>
      </c>
      <c r="D776" s="20" t="s">
        <v>28038</v>
      </c>
      <c r="E776" s="20" t="s">
        <v>28064</v>
      </c>
      <c r="F776" s="20"/>
      <c r="G776" s="20"/>
      <c r="H776" s="20"/>
      <c r="I776" s="20"/>
      <c r="J776" s="20"/>
      <c r="K776" s="20"/>
      <c r="L776" s="20"/>
      <c r="M776" s="20"/>
      <c r="N776" s="20"/>
      <c r="O776" s="20"/>
      <c r="P776" s="20"/>
      <c r="Q776" s="20"/>
      <c r="R776" s="20"/>
      <c r="S776" s="20"/>
      <c r="T776" s="20"/>
      <c r="U776" s="20"/>
      <c r="V776" s="20"/>
      <c r="W776" s="20"/>
      <c r="X776" s="20"/>
      <c r="Y776" s="20"/>
      <c r="Z776" s="20"/>
    </row>
    <row r="777">
      <c r="A777" s="25">
        <v>1.0</v>
      </c>
      <c r="B777" s="25">
        <v>34623.0</v>
      </c>
      <c r="C777" s="20" t="s">
        <v>28064</v>
      </c>
      <c r="D777" s="20" t="s">
        <v>28050</v>
      </c>
      <c r="E777" s="20" t="s">
        <v>28064</v>
      </c>
      <c r="F777" s="20"/>
      <c r="G777" s="20"/>
      <c r="H777" s="20"/>
      <c r="I777" s="20"/>
      <c r="J777" s="20"/>
      <c r="K777" s="20"/>
      <c r="L777" s="20"/>
      <c r="M777" s="20"/>
      <c r="N777" s="20"/>
      <c r="O777" s="20"/>
      <c r="P777" s="20"/>
      <c r="Q777" s="20"/>
      <c r="R777" s="20"/>
      <c r="S777" s="20"/>
      <c r="T777" s="20"/>
      <c r="U777" s="20"/>
      <c r="V777" s="20"/>
      <c r="W777" s="20"/>
      <c r="X777" s="20"/>
      <c r="Y777" s="20"/>
      <c r="Z777" s="20"/>
    </row>
    <row r="778">
      <c r="A778" s="25">
        <v>2.0</v>
      </c>
      <c r="B778" s="25">
        <v>11031.0</v>
      </c>
      <c r="C778" s="20" t="s">
        <v>28072</v>
      </c>
      <c r="D778" s="20" t="s">
        <v>28073</v>
      </c>
      <c r="E778" s="20" t="s">
        <v>28072</v>
      </c>
      <c r="F778" s="20"/>
      <c r="G778" s="20"/>
      <c r="H778" s="20"/>
      <c r="I778" s="20"/>
      <c r="J778" s="20"/>
      <c r="K778" s="20"/>
      <c r="L778" s="20"/>
      <c r="M778" s="20"/>
      <c r="N778" s="20"/>
      <c r="O778" s="20"/>
      <c r="P778" s="20"/>
      <c r="Q778" s="20"/>
      <c r="R778" s="20"/>
      <c r="S778" s="20"/>
      <c r="T778" s="20"/>
      <c r="U778" s="20"/>
      <c r="V778" s="20"/>
      <c r="W778" s="20"/>
      <c r="X778" s="20"/>
      <c r="Y778" s="20"/>
      <c r="Z778" s="20"/>
    </row>
    <row r="779">
      <c r="A779" s="25">
        <v>2.0</v>
      </c>
      <c r="B779" s="25">
        <v>11041.0</v>
      </c>
      <c r="C779" s="20" t="s">
        <v>28078</v>
      </c>
      <c r="D779" s="20" t="s">
        <v>28079</v>
      </c>
      <c r="E779" s="20" t="s">
        <v>28078</v>
      </c>
      <c r="F779" s="20"/>
      <c r="G779" s="20"/>
      <c r="H779" s="20"/>
      <c r="I779" s="20"/>
      <c r="J779" s="20"/>
      <c r="K779" s="20"/>
      <c r="L779" s="20"/>
      <c r="M779" s="20"/>
      <c r="N779" s="20"/>
      <c r="O779" s="20"/>
      <c r="P779" s="20"/>
      <c r="Q779" s="20"/>
      <c r="R779" s="20"/>
      <c r="S779" s="20"/>
      <c r="T779" s="20"/>
      <c r="U779" s="20"/>
      <c r="V779" s="20"/>
      <c r="W779" s="20"/>
      <c r="X779" s="20"/>
      <c r="Y779" s="20"/>
      <c r="Z779" s="20"/>
    </row>
    <row r="780">
      <c r="A780" s="25">
        <v>2.0</v>
      </c>
      <c r="B780" s="25">
        <v>11052.0</v>
      </c>
      <c r="C780" s="20" t="s">
        <v>28085</v>
      </c>
      <c r="D780" s="20" t="s">
        <v>28086</v>
      </c>
      <c r="E780" s="20" t="s">
        <v>28085</v>
      </c>
      <c r="F780" s="20"/>
      <c r="G780" s="20"/>
      <c r="H780" s="20"/>
      <c r="I780" s="20"/>
      <c r="J780" s="20"/>
      <c r="K780" s="20"/>
      <c r="L780" s="20"/>
      <c r="M780" s="20"/>
      <c r="N780" s="20"/>
      <c r="O780" s="20"/>
      <c r="P780" s="20"/>
      <c r="Q780" s="20"/>
      <c r="R780" s="20"/>
      <c r="S780" s="20"/>
      <c r="T780" s="20"/>
      <c r="U780" s="20"/>
      <c r="V780" s="20"/>
      <c r="W780" s="20"/>
      <c r="X780" s="20"/>
      <c r="Y780" s="20"/>
      <c r="Z780" s="20"/>
    </row>
    <row r="781">
      <c r="A781" s="25">
        <v>2.0</v>
      </c>
      <c r="B781" s="25">
        <v>11061.0</v>
      </c>
      <c r="C781" s="20" t="s">
        <v>28091</v>
      </c>
      <c r="D781" s="20" t="s">
        <v>28092</v>
      </c>
      <c r="E781" s="20" t="s">
        <v>28091</v>
      </c>
      <c r="F781" s="20"/>
      <c r="G781" s="20"/>
      <c r="H781" s="20"/>
      <c r="I781" s="20"/>
      <c r="J781" s="20"/>
      <c r="K781" s="20"/>
      <c r="L781" s="20"/>
      <c r="M781" s="20"/>
      <c r="N781" s="20"/>
      <c r="O781" s="20"/>
      <c r="P781" s="20"/>
      <c r="Q781" s="20"/>
      <c r="R781" s="20"/>
      <c r="S781" s="20"/>
      <c r="T781" s="20"/>
      <c r="U781" s="20"/>
      <c r="V781" s="20"/>
      <c r="W781" s="20"/>
      <c r="X781" s="20"/>
      <c r="Y781" s="20"/>
      <c r="Z781" s="20"/>
    </row>
    <row r="782">
      <c r="A782" s="25">
        <v>2.0</v>
      </c>
      <c r="B782" s="25">
        <v>11091.0</v>
      </c>
      <c r="C782" s="20" t="s">
        <v>28096</v>
      </c>
      <c r="D782" s="20" t="s">
        <v>28098</v>
      </c>
      <c r="E782" s="20" t="s">
        <v>28096</v>
      </c>
      <c r="F782" s="20"/>
      <c r="G782" s="20"/>
      <c r="H782" s="20"/>
      <c r="I782" s="20"/>
      <c r="J782" s="20"/>
      <c r="K782" s="20"/>
      <c r="L782" s="20"/>
      <c r="M782" s="20"/>
      <c r="N782" s="20"/>
      <c r="O782" s="20"/>
      <c r="P782" s="20"/>
      <c r="Q782" s="20"/>
      <c r="R782" s="20"/>
      <c r="S782" s="20"/>
      <c r="T782" s="20"/>
      <c r="U782" s="20"/>
      <c r="V782" s="20"/>
      <c r="W782" s="20"/>
      <c r="X782" s="20"/>
      <c r="Y782" s="20"/>
      <c r="Z782" s="20"/>
    </row>
    <row r="783">
      <c r="A783" s="25">
        <v>2.0</v>
      </c>
      <c r="B783" s="25">
        <v>11101.0</v>
      </c>
      <c r="C783" s="20" t="s">
        <v>28101</v>
      </c>
      <c r="D783" s="20" t="s">
        <v>28103</v>
      </c>
      <c r="E783" s="20" t="s">
        <v>28101</v>
      </c>
      <c r="F783" s="20"/>
      <c r="G783" s="20"/>
      <c r="H783" s="20"/>
      <c r="I783" s="20"/>
      <c r="J783" s="20"/>
      <c r="K783" s="20"/>
      <c r="L783" s="20"/>
      <c r="M783" s="20"/>
      <c r="N783" s="20"/>
      <c r="O783" s="20"/>
      <c r="P783" s="20"/>
      <c r="Q783" s="20"/>
      <c r="R783" s="20"/>
      <c r="S783" s="20"/>
      <c r="T783" s="20"/>
      <c r="U783" s="20"/>
      <c r="V783" s="20"/>
      <c r="W783" s="20"/>
      <c r="X783" s="20"/>
      <c r="Y783" s="20"/>
      <c r="Z783" s="20"/>
    </row>
    <row r="784">
      <c r="A784" s="25">
        <v>2.0</v>
      </c>
      <c r="B784" s="25">
        <v>11481.0</v>
      </c>
      <c r="C784" s="20" t="s">
        <v>23810</v>
      </c>
      <c r="D784" s="20" t="s">
        <v>28108</v>
      </c>
      <c r="E784" s="20" t="s">
        <v>23810</v>
      </c>
      <c r="F784" s="20"/>
      <c r="G784" s="20"/>
      <c r="H784" s="20"/>
      <c r="I784" s="20"/>
      <c r="J784" s="20"/>
      <c r="K784" s="20"/>
      <c r="L784" s="20"/>
      <c r="M784" s="20"/>
      <c r="N784" s="20"/>
      <c r="O784" s="20"/>
      <c r="P784" s="20"/>
      <c r="Q784" s="20"/>
      <c r="R784" s="20"/>
      <c r="S784" s="20"/>
      <c r="T784" s="20"/>
      <c r="U784" s="20"/>
      <c r="V784" s="20"/>
      <c r="W784" s="20"/>
      <c r="X784" s="20"/>
      <c r="Y784" s="20"/>
      <c r="Z784" s="20"/>
    </row>
    <row r="785">
      <c r="A785" s="25">
        <v>2.0</v>
      </c>
      <c r="B785" s="25">
        <v>11481.0</v>
      </c>
      <c r="C785" s="20" t="s">
        <v>23810</v>
      </c>
      <c r="D785" s="20" t="s">
        <v>23812</v>
      </c>
      <c r="E785" s="20" t="s">
        <v>23810</v>
      </c>
      <c r="F785" s="20"/>
      <c r="G785" s="20"/>
      <c r="H785" s="20"/>
      <c r="I785" s="20"/>
      <c r="J785" s="20"/>
      <c r="K785" s="20"/>
      <c r="L785" s="20"/>
      <c r="M785" s="20"/>
      <c r="N785" s="20"/>
      <c r="O785" s="20"/>
      <c r="P785" s="20"/>
      <c r="Q785" s="20"/>
      <c r="R785" s="20"/>
      <c r="S785" s="20"/>
      <c r="T785" s="20"/>
      <c r="U785" s="20"/>
      <c r="V785" s="20"/>
      <c r="W785" s="20"/>
      <c r="X785" s="20"/>
      <c r="Y785" s="20"/>
      <c r="Z785" s="20"/>
    </row>
    <row r="786">
      <c r="A786" s="25">
        <v>2.0</v>
      </c>
      <c r="B786" s="25">
        <v>11482.0</v>
      </c>
      <c r="C786" s="20" t="s">
        <v>28117</v>
      </c>
      <c r="D786" s="20" t="s">
        <v>28119</v>
      </c>
      <c r="E786" s="20" t="s">
        <v>28117</v>
      </c>
      <c r="F786" s="20"/>
      <c r="G786" s="20"/>
      <c r="H786" s="20"/>
      <c r="I786" s="20"/>
      <c r="J786" s="20"/>
      <c r="K786" s="20"/>
      <c r="L786" s="20"/>
      <c r="M786" s="20"/>
      <c r="N786" s="20"/>
      <c r="O786" s="20"/>
      <c r="P786" s="20"/>
      <c r="Q786" s="20"/>
      <c r="R786" s="20"/>
      <c r="S786" s="20"/>
      <c r="T786" s="20"/>
      <c r="U786" s="20"/>
      <c r="V786" s="20"/>
      <c r="W786" s="20"/>
      <c r="X786" s="20"/>
      <c r="Y786" s="20"/>
      <c r="Z786" s="20"/>
    </row>
    <row r="787">
      <c r="A787" s="25">
        <v>2.0</v>
      </c>
      <c r="B787" s="25">
        <v>11482.0</v>
      </c>
      <c r="C787" s="20" t="s">
        <v>28117</v>
      </c>
      <c r="D787" s="20" t="s">
        <v>23812</v>
      </c>
      <c r="E787" s="20" t="s">
        <v>28117</v>
      </c>
      <c r="F787" s="20"/>
      <c r="G787" s="20"/>
      <c r="H787" s="20"/>
      <c r="I787" s="20"/>
      <c r="J787" s="20"/>
      <c r="K787" s="20"/>
      <c r="L787" s="20"/>
      <c r="M787" s="20"/>
      <c r="N787" s="20"/>
      <c r="O787" s="20"/>
      <c r="P787" s="20"/>
      <c r="Q787" s="20"/>
      <c r="R787" s="20"/>
      <c r="S787" s="20"/>
      <c r="T787" s="20"/>
      <c r="U787" s="20"/>
      <c r="V787" s="20"/>
      <c r="W787" s="20"/>
      <c r="X787" s="20"/>
      <c r="Y787" s="20"/>
      <c r="Z787" s="20"/>
    </row>
    <row r="788">
      <c r="A788" s="25">
        <v>2.0</v>
      </c>
      <c r="B788" s="25">
        <v>11491.0</v>
      </c>
      <c r="C788" s="20" t="s">
        <v>28127</v>
      </c>
      <c r="D788" s="20" t="s">
        <v>28128</v>
      </c>
      <c r="E788" s="20" t="s">
        <v>28127</v>
      </c>
      <c r="F788" s="20"/>
      <c r="G788" s="20"/>
      <c r="H788" s="20"/>
      <c r="I788" s="20"/>
      <c r="J788" s="20"/>
      <c r="K788" s="20"/>
      <c r="L788" s="20"/>
      <c r="M788" s="20"/>
      <c r="N788" s="20"/>
      <c r="O788" s="20"/>
      <c r="P788" s="20"/>
      <c r="Q788" s="20"/>
      <c r="R788" s="20"/>
      <c r="S788" s="20"/>
      <c r="T788" s="20"/>
      <c r="U788" s="20"/>
      <c r="V788" s="20"/>
      <c r="W788" s="20"/>
      <c r="X788" s="20"/>
      <c r="Y788" s="20"/>
      <c r="Z788" s="20"/>
    </row>
    <row r="789">
      <c r="A789" s="25">
        <v>2.0</v>
      </c>
      <c r="B789" s="25">
        <v>11501.0</v>
      </c>
      <c r="C789" s="20" t="s">
        <v>28132</v>
      </c>
      <c r="D789" s="20" t="s">
        <v>28133</v>
      </c>
      <c r="E789" s="20" t="s">
        <v>28132</v>
      </c>
      <c r="F789" s="20"/>
      <c r="G789" s="20"/>
      <c r="H789" s="20"/>
      <c r="I789" s="20"/>
      <c r="J789" s="20"/>
      <c r="K789" s="20"/>
      <c r="L789" s="20"/>
      <c r="M789" s="20"/>
      <c r="N789" s="20"/>
      <c r="O789" s="20"/>
      <c r="P789" s="20"/>
      <c r="Q789" s="20"/>
      <c r="R789" s="20"/>
      <c r="S789" s="20"/>
      <c r="T789" s="20"/>
      <c r="U789" s="20"/>
      <c r="V789" s="20"/>
      <c r="W789" s="20"/>
      <c r="X789" s="20"/>
      <c r="Y789" s="20"/>
      <c r="Z789" s="20"/>
    </row>
    <row r="790">
      <c r="A790" s="25">
        <v>2.0</v>
      </c>
      <c r="B790" s="25">
        <v>11502.0</v>
      </c>
      <c r="C790" s="20" t="s">
        <v>28137</v>
      </c>
      <c r="D790" s="20" t="s">
        <v>28138</v>
      </c>
      <c r="E790" s="20" t="s">
        <v>28137</v>
      </c>
      <c r="F790" s="20"/>
      <c r="G790" s="20"/>
      <c r="H790" s="20"/>
      <c r="I790" s="20"/>
      <c r="J790" s="20"/>
      <c r="K790" s="20"/>
      <c r="L790" s="20"/>
      <c r="M790" s="20"/>
      <c r="N790" s="20"/>
      <c r="O790" s="20"/>
      <c r="P790" s="20"/>
      <c r="Q790" s="20"/>
      <c r="R790" s="20"/>
      <c r="S790" s="20"/>
      <c r="T790" s="20"/>
      <c r="U790" s="20"/>
      <c r="V790" s="20"/>
      <c r="W790" s="20"/>
      <c r="X790" s="20"/>
      <c r="Y790" s="20"/>
      <c r="Z790" s="20"/>
    </row>
    <row r="791">
      <c r="A791" s="25">
        <v>2.0</v>
      </c>
      <c r="B791" s="25">
        <v>11601.0</v>
      </c>
      <c r="C791" s="20" t="s">
        <v>28143</v>
      </c>
      <c r="D791" s="20" t="s">
        <v>28108</v>
      </c>
      <c r="E791" s="20" t="s">
        <v>28143</v>
      </c>
      <c r="F791" s="20"/>
      <c r="G791" s="20"/>
      <c r="H791" s="20"/>
      <c r="I791" s="20"/>
      <c r="J791" s="20"/>
      <c r="K791" s="20"/>
      <c r="L791" s="20"/>
      <c r="M791" s="20"/>
      <c r="N791" s="20"/>
      <c r="O791" s="20"/>
      <c r="P791" s="20"/>
      <c r="Q791" s="20"/>
      <c r="R791" s="20"/>
      <c r="S791" s="20"/>
      <c r="T791" s="20"/>
      <c r="U791" s="20"/>
      <c r="V791" s="20"/>
      <c r="W791" s="20"/>
      <c r="X791" s="20"/>
      <c r="Y791" s="20"/>
      <c r="Z791" s="20"/>
    </row>
    <row r="792">
      <c r="A792" s="25">
        <v>2.0</v>
      </c>
      <c r="B792" s="25">
        <v>11601.0</v>
      </c>
      <c r="C792" s="20" t="s">
        <v>28143</v>
      </c>
      <c r="D792" s="20" t="s">
        <v>28148</v>
      </c>
      <c r="E792" s="20" t="s">
        <v>28143</v>
      </c>
      <c r="F792" s="20"/>
      <c r="G792" s="20"/>
      <c r="H792" s="20"/>
      <c r="I792" s="20"/>
      <c r="J792" s="20"/>
      <c r="K792" s="20"/>
      <c r="L792" s="20"/>
      <c r="M792" s="20"/>
      <c r="N792" s="20"/>
      <c r="O792" s="20"/>
      <c r="P792" s="20"/>
      <c r="Q792" s="20"/>
      <c r="R792" s="20"/>
      <c r="S792" s="20"/>
      <c r="T792" s="20"/>
      <c r="U792" s="20"/>
      <c r="V792" s="20"/>
      <c r="W792" s="20"/>
      <c r="X792" s="20"/>
      <c r="Y792" s="20"/>
      <c r="Z792" s="20"/>
    </row>
    <row r="793">
      <c r="A793" s="25">
        <v>2.0</v>
      </c>
      <c r="B793" s="25">
        <v>11602.0</v>
      </c>
      <c r="C793" s="20" t="s">
        <v>28154</v>
      </c>
      <c r="D793" s="20" t="s">
        <v>28148</v>
      </c>
      <c r="E793" s="20" t="s">
        <v>28154</v>
      </c>
      <c r="F793" s="20"/>
      <c r="G793" s="20"/>
      <c r="H793" s="20"/>
      <c r="I793" s="20"/>
      <c r="J793" s="20"/>
      <c r="K793" s="20"/>
      <c r="L793" s="20"/>
      <c r="M793" s="20"/>
      <c r="N793" s="20"/>
      <c r="O793" s="20"/>
      <c r="P793" s="20"/>
      <c r="Q793" s="20"/>
      <c r="R793" s="20"/>
      <c r="S793" s="20"/>
      <c r="T793" s="20"/>
      <c r="U793" s="20"/>
      <c r="V793" s="20"/>
      <c r="W793" s="20"/>
      <c r="X793" s="20"/>
      <c r="Y793" s="20"/>
      <c r="Z793" s="20"/>
    </row>
    <row r="794">
      <c r="A794" s="25">
        <v>2.0</v>
      </c>
      <c r="B794" s="25">
        <v>11602.0</v>
      </c>
      <c r="C794" s="20" t="s">
        <v>28154</v>
      </c>
      <c r="D794" s="20" t="s">
        <v>28119</v>
      </c>
      <c r="E794" s="20" t="s">
        <v>28154</v>
      </c>
      <c r="F794" s="20"/>
      <c r="G794" s="20"/>
      <c r="H794" s="20"/>
      <c r="I794" s="20"/>
      <c r="J794" s="20"/>
      <c r="K794" s="20"/>
      <c r="L794" s="20"/>
      <c r="M794" s="20"/>
      <c r="N794" s="20"/>
      <c r="O794" s="20"/>
      <c r="P794" s="20"/>
      <c r="Q794" s="20"/>
      <c r="R794" s="20"/>
      <c r="S794" s="20"/>
      <c r="T794" s="20"/>
      <c r="U794" s="20"/>
      <c r="V794" s="20"/>
      <c r="W794" s="20"/>
      <c r="X794" s="20"/>
      <c r="Y794" s="20"/>
      <c r="Z794" s="20"/>
    </row>
    <row r="795">
      <c r="A795" s="25">
        <v>2.0</v>
      </c>
      <c r="B795" s="25">
        <v>11611.0</v>
      </c>
      <c r="C795" s="20" t="s">
        <v>28161</v>
      </c>
      <c r="D795" s="20" t="s">
        <v>28162</v>
      </c>
      <c r="E795" s="20" t="s">
        <v>28161</v>
      </c>
      <c r="F795" s="20"/>
      <c r="G795" s="20"/>
      <c r="H795" s="20"/>
      <c r="I795" s="20"/>
      <c r="J795" s="20"/>
      <c r="K795" s="20"/>
      <c r="L795" s="20"/>
      <c r="M795" s="20"/>
      <c r="N795" s="20"/>
      <c r="O795" s="20"/>
      <c r="P795" s="20"/>
      <c r="Q795" s="20"/>
      <c r="R795" s="20"/>
      <c r="S795" s="20"/>
      <c r="T795" s="20"/>
      <c r="U795" s="20"/>
      <c r="V795" s="20"/>
      <c r="W795" s="20"/>
      <c r="X795" s="20"/>
      <c r="Y795" s="20"/>
      <c r="Z795" s="20"/>
    </row>
    <row r="796">
      <c r="A796" s="25">
        <v>2.0</v>
      </c>
      <c r="B796" s="25">
        <v>11611.0</v>
      </c>
      <c r="C796" s="20" t="s">
        <v>28161</v>
      </c>
      <c r="D796" s="20" t="s">
        <v>28108</v>
      </c>
      <c r="E796" s="20" t="s">
        <v>28161</v>
      </c>
      <c r="F796" s="20"/>
      <c r="G796" s="20"/>
      <c r="H796" s="20"/>
      <c r="I796" s="20"/>
      <c r="J796" s="20"/>
      <c r="K796" s="20"/>
      <c r="L796" s="20"/>
      <c r="M796" s="20"/>
      <c r="N796" s="20"/>
      <c r="O796" s="20"/>
      <c r="P796" s="20"/>
      <c r="Q796" s="20"/>
      <c r="R796" s="20"/>
      <c r="S796" s="20"/>
      <c r="T796" s="20"/>
      <c r="U796" s="20"/>
      <c r="V796" s="20"/>
      <c r="W796" s="20"/>
      <c r="X796" s="20"/>
      <c r="Y796" s="20"/>
      <c r="Z796" s="20"/>
    </row>
    <row r="797">
      <c r="A797" s="25">
        <v>2.0</v>
      </c>
      <c r="B797" s="25">
        <v>11612.0</v>
      </c>
      <c r="C797" s="20" t="s">
        <v>28170</v>
      </c>
      <c r="D797" s="20" t="s">
        <v>28162</v>
      </c>
      <c r="E797" s="20" t="s">
        <v>28170</v>
      </c>
      <c r="F797" s="20"/>
      <c r="G797" s="20"/>
      <c r="H797" s="20"/>
      <c r="I797" s="20"/>
      <c r="J797" s="20"/>
      <c r="K797" s="20"/>
      <c r="L797" s="20"/>
      <c r="M797" s="20"/>
      <c r="N797" s="20"/>
      <c r="O797" s="20"/>
      <c r="P797" s="20"/>
      <c r="Q797" s="20"/>
      <c r="R797" s="20"/>
      <c r="S797" s="20"/>
      <c r="T797" s="20"/>
      <c r="U797" s="20"/>
      <c r="V797" s="20"/>
      <c r="W797" s="20"/>
      <c r="X797" s="20"/>
      <c r="Y797" s="20"/>
      <c r="Z797" s="20"/>
    </row>
    <row r="798">
      <c r="A798" s="25">
        <v>2.0</v>
      </c>
      <c r="B798" s="25">
        <v>11612.0</v>
      </c>
      <c r="C798" s="20" t="s">
        <v>28170</v>
      </c>
      <c r="D798" s="20" t="s">
        <v>28119</v>
      </c>
      <c r="E798" s="20" t="s">
        <v>28170</v>
      </c>
      <c r="F798" s="20"/>
      <c r="G798" s="20"/>
      <c r="H798" s="20"/>
      <c r="I798" s="20"/>
      <c r="J798" s="20"/>
      <c r="K798" s="20"/>
      <c r="L798" s="20"/>
      <c r="M798" s="20"/>
      <c r="N798" s="20"/>
      <c r="O798" s="20"/>
      <c r="P798" s="20"/>
      <c r="Q798" s="20"/>
      <c r="R798" s="20"/>
      <c r="S798" s="20"/>
      <c r="T798" s="20"/>
      <c r="U798" s="20"/>
      <c r="V798" s="20"/>
      <c r="W798" s="20"/>
      <c r="X798" s="20"/>
      <c r="Y798" s="20"/>
      <c r="Z798" s="20"/>
    </row>
    <row r="799">
      <c r="A799" s="25">
        <v>2.0</v>
      </c>
      <c r="B799" s="25">
        <v>12011.0</v>
      </c>
      <c r="C799" s="20" t="s">
        <v>28178</v>
      </c>
      <c r="D799" s="20" t="s">
        <v>28179</v>
      </c>
      <c r="E799" s="20" t="s">
        <v>28178</v>
      </c>
      <c r="F799" s="20"/>
      <c r="G799" s="20"/>
      <c r="H799" s="20"/>
      <c r="I799" s="20"/>
      <c r="J799" s="20"/>
      <c r="K799" s="20"/>
      <c r="L799" s="20"/>
      <c r="M799" s="20"/>
      <c r="N799" s="20"/>
      <c r="O799" s="20"/>
      <c r="P799" s="20"/>
      <c r="Q799" s="20"/>
      <c r="R799" s="20"/>
      <c r="S799" s="20"/>
      <c r="T799" s="20"/>
      <c r="U799" s="20"/>
      <c r="V799" s="20"/>
      <c r="W799" s="20"/>
      <c r="X799" s="20"/>
      <c r="Y799" s="20"/>
      <c r="Z799" s="20"/>
    </row>
    <row r="800">
      <c r="A800" s="25">
        <v>2.0</v>
      </c>
      <c r="B800" s="25">
        <v>12021.0</v>
      </c>
      <c r="C800" s="20" t="s">
        <v>28184</v>
      </c>
      <c r="D800" s="20" t="s">
        <v>28185</v>
      </c>
      <c r="E800" s="20" t="s">
        <v>28184</v>
      </c>
      <c r="F800" s="20"/>
      <c r="G800" s="20"/>
      <c r="H800" s="20"/>
      <c r="I800" s="20"/>
      <c r="J800" s="20"/>
      <c r="K800" s="20"/>
      <c r="L800" s="20"/>
      <c r="M800" s="20"/>
      <c r="N800" s="20"/>
      <c r="O800" s="20"/>
      <c r="P800" s="20"/>
      <c r="Q800" s="20"/>
      <c r="R800" s="20"/>
      <c r="S800" s="20"/>
      <c r="T800" s="20"/>
      <c r="U800" s="20"/>
      <c r="V800" s="20"/>
      <c r="W800" s="20"/>
      <c r="X800" s="20"/>
      <c r="Y800" s="20"/>
      <c r="Z800" s="20"/>
    </row>
    <row r="801">
      <c r="A801" s="25">
        <v>2.0</v>
      </c>
      <c r="B801" s="25">
        <v>12031.0</v>
      </c>
      <c r="C801" s="20" t="s">
        <v>28190</v>
      </c>
      <c r="D801" s="20" t="s">
        <v>28191</v>
      </c>
      <c r="E801" s="20" t="s">
        <v>28190</v>
      </c>
      <c r="F801" s="20"/>
      <c r="G801" s="20"/>
      <c r="H801" s="20"/>
      <c r="I801" s="20"/>
      <c r="J801" s="20"/>
      <c r="K801" s="20"/>
      <c r="L801" s="20"/>
      <c r="M801" s="20"/>
      <c r="N801" s="20"/>
      <c r="O801" s="20"/>
      <c r="P801" s="20"/>
      <c r="Q801" s="20"/>
      <c r="R801" s="20"/>
      <c r="S801" s="20"/>
      <c r="T801" s="20"/>
      <c r="U801" s="20"/>
      <c r="V801" s="20"/>
      <c r="W801" s="20"/>
      <c r="X801" s="20"/>
      <c r="Y801" s="20"/>
      <c r="Z801" s="20"/>
    </row>
    <row r="802">
      <c r="A802" s="25">
        <v>2.0</v>
      </c>
      <c r="B802" s="25">
        <v>12041.0</v>
      </c>
      <c r="C802" s="20" t="s">
        <v>28196</v>
      </c>
      <c r="D802" s="20" t="s">
        <v>28197</v>
      </c>
      <c r="E802" s="20" t="s">
        <v>28196</v>
      </c>
      <c r="F802" s="20"/>
      <c r="G802" s="20"/>
      <c r="H802" s="20"/>
      <c r="I802" s="20"/>
      <c r="J802" s="20"/>
      <c r="K802" s="20"/>
      <c r="L802" s="20"/>
      <c r="M802" s="20"/>
      <c r="N802" s="20"/>
      <c r="O802" s="20"/>
      <c r="P802" s="20"/>
      <c r="Q802" s="20"/>
      <c r="R802" s="20"/>
      <c r="S802" s="20"/>
      <c r="T802" s="20"/>
      <c r="U802" s="20"/>
      <c r="V802" s="20"/>
      <c r="W802" s="20"/>
      <c r="X802" s="20"/>
      <c r="Y802" s="20"/>
      <c r="Z802" s="20"/>
    </row>
    <row r="803">
      <c r="A803" s="25">
        <v>2.0</v>
      </c>
      <c r="B803" s="25">
        <v>12061.0</v>
      </c>
      <c r="C803" s="20" t="s">
        <v>28204</v>
      </c>
      <c r="D803" s="20" t="s">
        <v>28206</v>
      </c>
      <c r="E803" s="20" t="s">
        <v>28204</v>
      </c>
      <c r="F803" s="20"/>
      <c r="G803" s="20"/>
      <c r="H803" s="20"/>
      <c r="I803" s="20"/>
      <c r="J803" s="20"/>
      <c r="K803" s="20"/>
      <c r="L803" s="20"/>
      <c r="M803" s="20"/>
      <c r="N803" s="20"/>
      <c r="O803" s="20"/>
      <c r="P803" s="20"/>
      <c r="Q803" s="20"/>
      <c r="R803" s="20"/>
      <c r="S803" s="20"/>
      <c r="T803" s="20"/>
      <c r="U803" s="20"/>
      <c r="V803" s="20"/>
      <c r="W803" s="20"/>
      <c r="X803" s="20"/>
      <c r="Y803" s="20"/>
      <c r="Z803" s="20"/>
    </row>
    <row r="804">
      <c r="A804" s="25">
        <v>2.0</v>
      </c>
      <c r="B804" s="25">
        <v>12071.0</v>
      </c>
      <c r="C804" s="20" t="s">
        <v>28212</v>
      </c>
      <c r="D804" s="20" t="s">
        <v>28213</v>
      </c>
      <c r="E804" s="20" t="s">
        <v>28212</v>
      </c>
      <c r="F804" s="20"/>
      <c r="G804" s="20"/>
      <c r="H804" s="20"/>
      <c r="I804" s="20"/>
      <c r="J804" s="20"/>
      <c r="K804" s="20"/>
      <c r="L804" s="20"/>
      <c r="M804" s="20"/>
      <c r="N804" s="20"/>
      <c r="O804" s="20"/>
      <c r="P804" s="20"/>
      <c r="Q804" s="20"/>
      <c r="R804" s="20"/>
      <c r="S804" s="20"/>
      <c r="T804" s="20"/>
      <c r="U804" s="20"/>
      <c r="V804" s="20"/>
      <c r="W804" s="20"/>
      <c r="X804" s="20"/>
      <c r="Y804" s="20"/>
      <c r="Z804" s="20"/>
    </row>
    <row r="805">
      <c r="A805" s="25">
        <v>2.0</v>
      </c>
      <c r="B805" s="25">
        <v>12081.0</v>
      </c>
      <c r="C805" s="20" t="s">
        <v>28217</v>
      </c>
      <c r="D805" s="20" t="s">
        <v>28219</v>
      </c>
      <c r="E805" s="20" t="s">
        <v>28217</v>
      </c>
      <c r="F805" s="20"/>
      <c r="G805" s="20"/>
      <c r="H805" s="20"/>
      <c r="I805" s="20"/>
      <c r="J805" s="20"/>
      <c r="K805" s="20"/>
      <c r="L805" s="20"/>
      <c r="M805" s="20"/>
      <c r="N805" s="20"/>
      <c r="O805" s="20"/>
      <c r="P805" s="20"/>
      <c r="Q805" s="20"/>
      <c r="R805" s="20"/>
      <c r="S805" s="20"/>
      <c r="T805" s="20"/>
      <c r="U805" s="20"/>
      <c r="V805" s="20"/>
      <c r="W805" s="20"/>
      <c r="X805" s="20"/>
      <c r="Y805" s="20"/>
      <c r="Z805" s="20"/>
    </row>
    <row r="806">
      <c r="A806" s="25">
        <v>2.0</v>
      </c>
      <c r="B806" s="25">
        <v>12091.0</v>
      </c>
      <c r="C806" s="20" t="s">
        <v>28222</v>
      </c>
      <c r="D806" s="20" t="s">
        <v>28223</v>
      </c>
      <c r="E806" s="20" t="s">
        <v>28222</v>
      </c>
      <c r="F806" s="20"/>
      <c r="G806" s="20"/>
      <c r="H806" s="20"/>
      <c r="I806" s="20"/>
      <c r="J806" s="20"/>
      <c r="K806" s="20"/>
      <c r="L806" s="20"/>
      <c r="M806" s="20"/>
      <c r="N806" s="20"/>
      <c r="O806" s="20"/>
      <c r="P806" s="20"/>
      <c r="Q806" s="20"/>
      <c r="R806" s="20"/>
      <c r="S806" s="20"/>
      <c r="T806" s="20"/>
      <c r="U806" s="20"/>
      <c r="V806" s="20"/>
      <c r="W806" s="20"/>
      <c r="X806" s="20"/>
      <c r="Y806" s="20"/>
      <c r="Z806" s="20"/>
    </row>
    <row r="807">
      <c r="A807" s="25">
        <v>2.0</v>
      </c>
      <c r="B807" s="25">
        <v>12101.0</v>
      </c>
      <c r="C807" s="20" t="s">
        <v>28226</v>
      </c>
      <c r="D807" s="20" t="s">
        <v>28227</v>
      </c>
      <c r="E807" s="20" t="s">
        <v>28226</v>
      </c>
      <c r="F807" s="20"/>
      <c r="G807" s="20"/>
      <c r="H807" s="20"/>
      <c r="I807" s="20"/>
      <c r="J807" s="20"/>
      <c r="K807" s="20"/>
      <c r="L807" s="20"/>
      <c r="M807" s="20"/>
      <c r="N807" s="20"/>
      <c r="O807" s="20"/>
      <c r="P807" s="20"/>
      <c r="Q807" s="20"/>
      <c r="R807" s="20"/>
      <c r="S807" s="20"/>
      <c r="T807" s="20"/>
      <c r="U807" s="20"/>
      <c r="V807" s="20"/>
      <c r="W807" s="20"/>
      <c r="X807" s="20"/>
      <c r="Y807" s="20"/>
      <c r="Z807" s="20"/>
    </row>
    <row r="808">
      <c r="A808" s="25">
        <v>2.0</v>
      </c>
      <c r="B808" s="25">
        <v>12111.0</v>
      </c>
      <c r="C808" s="20" t="s">
        <v>28230</v>
      </c>
      <c r="D808" s="20" t="s">
        <v>28231</v>
      </c>
      <c r="E808" s="20" t="s">
        <v>28230</v>
      </c>
      <c r="F808" s="20"/>
      <c r="G808" s="20"/>
      <c r="H808" s="20"/>
      <c r="I808" s="20"/>
      <c r="J808" s="20"/>
      <c r="K808" s="20"/>
      <c r="L808" s="20"/>
      <c r="M808" s="20"/>
      <c r="N808" s="20"/>
      <c r="O808" s="20"/>
      <c r="P808" s="20"/>
      <c r="Q808" s="20"/>
      <c r="R808" s="20"/>
      <c r="S808" s="20"/>
      <c r="T808" s="20"/>
      <c r="U808" s="20"/>
      <c r="V808" s="20"/>
      <c r="W808" s="20"/>
      <c r="X808" s="20"/>
      <c r="Y808" s="20"/>
      <c r="Z808" s="20"/>
    </row>
    <row r="809">
      <c r="A809" s="25">
        <v>2.0</v>
      </c>
      <c r="B809" s="25">
        <v>12131.0</v>
      </c>
      <c r="C809" s="20" t="s">
        <v>28234</v>
      </c>
      <c r="D809" s="20" t="s">
        <v>28235</v>
      </c>
      <c r="E809" s="20" t="s">
        <v>28234</v>
      </c>
      <c r="F809" s="20"/>
      <c r="G809" s="20"/>
      <c r="H809" s="20"/>
      <c r="I809" s="20"/>
      <c r="J809" s="20"/>
      <c r="K809" s="20"/>
      <c r="L809" s="20"/>
      <c r="M809" s="20"/>
      <c r="N809" s="20"/>
      <c r="O809" s="20"/>
      <c r="P809" s="20"/>
      <c r="Q809" s="20"/>
      <c r="R809" s="20"/>
      <c r="S809" s="20"/>
      <c r="T809" s="20"/>
      <c r="U809" s="20"/>
      <c r="V809" s="20"/>
      <c r="W809" s="20"/>
      <c r="X809" s="20"/>
      <c r="Y809" s="20"/>
      <c r="Z809" s="20"/>
    </row>
    <row r="810">
      <c r="A810" s="25">
        <v>2.0</v>
      </c>
      <c r="B810" s="25">
        <v>12141.0</v>
      </c>
      <c r="C810" s="20" t="s">
        <v>28240</v>
      </c>
      <c r="D810" s="20" t="s">
        <v>28241</v>
      </c>
      <c r="E810" s="20" t="s">
        <v>28240</v>
      </c>
      <c r="F810" s="20"/>
      <c r="G810" s="20"/>
      <c r="H810" s="20"/>
      <c r="I810" s="20"/>
      <c r="J810" s="20"/>
      <c r="K810" s="20"/>
      <c r="L810" s="20"/>
      <c r="M810" s="20"/>
      <c r="N810" s="20"/>
      <c r="O810" s="20"/>
      <c r="P810" s="20"/>
      <c r="Q810" s="20"/>
      <c r="R810" s="20"/>
      <c r="S810" s="20"/>
      <c r="T810" s="20"/>
      <c r="U810" s="20"/>
      <c r="V810" s="20"/>
      <c r="W810" s="20"/>
      <c r="X810" s="20"/>
      <c r="Y810" s="20"/>
      <c r="Z810" s="20"/>
    </row>
    <row r="811">
      <c r="A811" s="25">
        <v>2.0</v>
      </c>
      <c r="B811" s="25">
        <v>12151.0</v>
      </c>
      <c r="C811" s="20" t="s">
        <v>28244</v>
      </c>
      <c r="D811" s="20" t="s">
        <v>28246</v>
      </c>
      <c r="E811" s="20" t="s">
        <v>28244</v>
      </c>
      <c r="F811" s="20"/>
      <c r="G811" s="20"/>
      <c r="H811" s="20"/>
      <c r="I811" s="20"/>
      <c r="J811" s="20"/>
      <c r="K811" s="20"/>
      <c r="L811" s="20"/>
      <c r="M811" s="20"/>
      <c r="N811" s="20"/>
      <c r="O811" s="20"/>
      <c r="P811" s="20"/>
      <c r="Q811" s="20"/>
      <c r="R811" s="20"/>
      <c r="S811" s="20"/>
      <c r="T811" s="20"/>
      <c r="U811" s="20"/>
      <c r="V811" s="20"/>
      <c r="W811" s="20"/>
      <c r="X811" s="20"/>
      <c r="Y811" s="20"/>
      <c r="Z811" s="20"/>
    </row>
    <row r="812">
      <c r="A812" s="25">
        <v>2.0</v>
      </c>
      <c r="B812" s="25">
        <v>12161.0</v>
      </c>
      <c r="C812" s="20" t="s">
        <v>28252</v>
      </c>
      <c r="D812" s="20" t="s">
        <v>28253</v>
      </c>
      <c r="E812" s="20" t="s">
        <v>28252</v>
      </c>
      <c r="F812" s="20"/>
      <c r="G812" s="20"/>
      <c r="H812" s="20"/>
      <c r="I812" s="20"/>
      <c r="J812" s="20"/>
      <c r="K812" s="20"/>
      <c r="L812" s="20"/>
      <c r="M812" s="20"/>
      <c r="N812" s="20"/>
      <c r="O812" s="20"/>
      <c r="P812" s="20"/>
      <c r="Q812" s="20"/>
      <c r="R812" s="20"/>
      <c r="S812" s="20"/>
      <c r="T812" s="20"/>
      <c r="U812" s="20"/>
      <c r="V812" s="20"/>
      <c r="W812" s="20"/>
      <c r="X812" s="20"/>
      <c r="Y812" s="20"/>
      <c r="Z812" s="20"/>
    </row>
    <row r="813">
      <c r="A813" s="25">
        <v>2.0</v>
      </c>
      <c r="B813" s="25">
        <v>12171.0</v>
      </c>
      <c r="C813" s="20" t="s">
        <v>28257</v>
      </c>
      <c r="D813" s="20" t="s">
        <v>28258</v>
      </c>
      <c r="E813" s="20" t="s">
        <v>28257</v>
      </c>
      <c r="F813" s="20"/>
      <c r="G813" s="20"/>
      <c r="H813" s="20"/>
      <c r="I813" s="20"/>
      <c r="J813" s="20"/>
      <c r="K813" s="20"/>
      <c r="L813" s="20"/>
      <c r="M813" s="20"/>
      <c r="N813" s="20"/>
      <c r="O813" s="20"/>
      <c r="P813" s="20"/>
      <c r="Q813" s="20"/>
      <c r="R813" s="20"/>
      <c r="S813" s="20"/>
      <c r="T813" s="20"/>
      <c r="U813" s="20"/>
      <c r="V813" s="20"/>
      <c r="W813" s="20"/>
      <c r="X813" s="20"/>
      <c r="Y813" s="20"/>
      <c r="Z813" s="20"/>
    </row>
    <row r="814">
      <c r="A814" s="25">
        <v>2.0</v>
      </c>
      <c r="B814" s="25">
        <v>12181.0</v>
      </c>
      <c r="C814" s="20" t="s">
        <v>28261</v>
      </c>
      <c r="D814" s="20" t="s">
        <v>28262</v>
      </c>
      <c r="E814" s="20" t="s">
        <v>28261</v>
      </c>
      <c r="F814" s="20"/>
      <c r="G814" s="20"/>
      <c r="H814" s="20"/>
      <c r="I814" s="20"/>
      <c r="J814" s="20"/>
      <c r="K814" s="20"/>
      <c r="L814" s="20"/>
      <c r="M814" s="20"/>
      <c r="N814" s="20"/>
      <c r="O814" s="20"/>
      <c r="P814" s="20"/>
      <c r="Q814" s="20"/>
      <c r="R814" s="20"/>
      <c r="S814" s="20"/>
      <c r="T814" s="20"/>
      <c r="U814" s="20"/>
      <c r="V814" s="20"/>
      <c r="W814" s="20"/>
      <c r="X814" s="20"/>
      <c r="Y814" s="20"/>
      <c r="Z814" s="20"/>
    </row>
    <row r="815">
      <c r="A815" s="25">
        <v>2.0</v>
      </c>
      <c r="B815" s="25">
        <v>12191.0</v>
      </c>
      <c r="C815" s="20" t="s">
        <v>28266</v>
      </c>
      <c r="D815" s="20" t="s">
        <v>28267</v>
      </c>
      <c r="E815" s="20" t="s">
        <v>28266</v>
      </c>
      <c r="F815" s="20"/>
      <c r="G815" s="20"/>
      <c r="H815" s="20"/>
      <c r="I815" s="20"/>
      <c r="J815" s="20"/>
      <c r="K815" s="20"/>
      <c r="L815" s="20"/>
      <c r="M815" s="20"/>
      <c r="N815" s="20"/>
      <c r="O815" s="20"/>
      <c r="P815" s="20"/>
      <c r="Q815" s="20"/>
      <c r="R815" s="20"/>
      <c r="S815" s="20"/>
      <c r="T815" s="20"/>
      <c r="U815" s="20"/>
      <c r="V815" s="20"/>
      <c r="W815" s="20"/>
      <c r="X815" s="20"/>
      <c r="Y815" s="20"/>
      <c r="Z815" s="20"/>
    </row>
    <row r="816">
      <c r="A816" s="25">
        <v>2.0</v>
      </c>
      <c r="B816" s="25">
        <v>12481.0</v>
      </c>
      <c r="C816" s="20" t="s">
        <v>24193</v>
      </c>
      <c r="D816" s="20" t="s">
        <v>28108</v>
      </c>
      <c r="E816" s="20" t="s">
        <v>24193</v>
      </c>
      <c r="F816" s="20"/>
      <c r="G816" s="20"/>
      <c r="H816" s="20"/>
      <c r="I816" s="20"/>
      <c r="J816" s="20"/>
      <c r="K816" s="20"/>
      <c r="L816" s="20"/>
      <c r="M816" s="20"/>
      <c r="N816" s="20"/>
      <c r="O816" s="20"/>
      <c r="P816" s="20"/>
      <c r="Q816" s="20"/>
      <c r="R816" s="20"/>
      <c r="S816" s="20"/>
      <c r="T816" s="20"/>
      <c r="U816" s="20"/>
      <c r="V816" s="20"/>
      <c r="W816" s="20"/>
      <c r="X816" s="20"/>
      <c r="Y816" s="20"/>
      <c r="Z816" s="20"/>
    </row>
    <row r="817">
      <c r="A817" s="25">
        <v>2.0</v>
      </c>
      <c r="B817" s="25">
        <v>12481.0</v>
      </c>
      <c r="C817" s="20" t="s">
        <v>24193</v>
      </c>
      <c r="D817" s="20" t="s">
        <v>24194</v>
      </c>
      <c r="E817" s="20" t="s">
        <v>24193</v>
      </c>
      <c r="F817" s="20"/>
      <c r="G817" s="20"/>
      <c r="H817" s="20"/>
      <c r="I817" s="20"/>
      <c r="J817" s="20"/>
      <c r="K817" s="20"/>
      <c r="L817" s="20"/>
      <c r="M817" s="20"/>
      <c r="N817" s="20"/>
      <c r="O817" s="20"/>
      <c r="P817" s="20"/>
      <c r="Q817" s="20"/>
      <c r="R817" s="20"/>
      <c r="S817" s="20"/>
      <c r="T817" s="20"/>
      <c r="U817" s="20"/>
      <c r="V817" s="20"/>
      <c r="W817" s="20"/>
      <c r="X817" s="20"/>
      <c r="Y817" s="20"/>
      <c r="Z817" s="20"/>
    </row>
    <row r="818">
      <c r="A818" s="25">
        <v>2.0</v>
      </c>
      <c r="B818" s="25">
        <v>12481.0</v>
      </c>
      <c r="C818" s="20" t="s">
        <v>24193</v>
      </c>
      <c r="D818" s="20" t="s">
        <v>24201</v>
      </c>
      <c r="E818" s="20" t="s">
        <v>24193</v>
      </c>
      <c r="F818" s="20"/>
      <c r="G818" s="20"/>
      <c r="H818" s="20"/>
      <c r="I818" s="20"/>
      <c r="J818" s="20"/>
      <c r="K818" s="20"/>
      <c r="L818" s="20"/>
      <c r="M818" s="20"/>
      <c r="N818" s="20"/>
      <c r="O818" s="20"/>
      <c r="P818" s="20"/>
      <c r="Q818" s="20"/>
      <c r="R818" s="20"/>
      <c r="S818" s="20"/>
      <c r="T818" s="20"/>
      <c r="U818" s="20"/>
      <c r="V818" s="20"/>
      <c r="W818" s="20"/>
      <c r="X818" s="20"/>
      <c r="Y818" s="20"/>
      <c r="Z818" s="20"/>
    </row>
    <row r="819">
      <c r="A819" s="25">
        <v>2.0</v>
      </c>
      <c r="B819" s="25">
        <v>12482.0</v>
      </c>
      <c r="C819" s="20" t="s">
        <v>28277</v>
      </c>
      <c r="D819" s="20" t="s">
        <v>28119</v>
      </c>
      <c r="E819" s="20" t="s">
        <v>28277</v>
      </c>
      <c r="F819" s="20"/>
      <c r="G819" s="20"/>
      <c r="H819" s="20"/>
      <c r="I819" s="20"/>
      <c r="J819" s="20"/>
      <c r="K819" s="20"/>
      <c r="L819" s="20"/>
      <c r="M819" s="20"/>
      <c r="N819" s="20"/>
      <c r="O819" s="20"/>
      <c r="P819" s="20"/>
      <c r="Q819" s="20"/>
      <c r="R819" s="20"/>
      <c r="S819" s="20"/>
      <c r="T819" s="20"/>
      <c r="U819" s="20"/>
      <c r="V819" s="20"/>
      <c r="W819" s="20"/>
      <c r="X819" s="20"/>
      <c r="Y819" s="20"/>
      <c r="Z819" s="20"/>
    </row>
    <row r="820">
      <c r="A820" s="25">
        <v>2.0</v>
      </c>
      <c r="B820" s="25">
        <v>12482.0</v>
      </c>
      <c r="C820" s="20" t="s">
        <v>28277</v>
      </c>
      <c r="D820" s="20" t="s">
        <v>24194</v>
      </c>
      <c r="E820" s="20" t="s">
        <v>28277</v>
      </c>
      <c r="F820" s="20"/>
      <c r="G820" s="20"/>
      <c r="H820" s="20"/>
      <c r="I820" s="20"/>
      <c r="J820" s="20"/>
      <c r="K820" s="20"/>
      <c r="L820" s="20"/>
      <c r="M820" s="20"/>
      <c r="N820" s="20"/>
      <c r="O820" s="20"/>
      <c r="P820" s="20"/>
      <c r="Q820" s="20"/>
      <c r="R820" s="20"/>
      <c r="S820" s="20"/>
      <c r="T820" s="20"/>
      <c r="U820" s="20"/>
      <c r="V820" s="20"/>
      <c r="W820" s="20"/>
      <c r="X820" s="20"/>
      <c r="Y820" s="20"/>
      <c r="Z820" s="20"/>
    </row>
    <row r="821">
      <c r="A821" s="25">
        <v>2.0</v>
      </c>
      <c r="B821" s="25">
        <v>12482.0</v>
      </c>
      <c r="C821" s="20" t="s">
        <v>28277</v>
      </c>
      <c r="D821" s="20" t="s">
        <v>24201</v>
      </c>
      <c r="E821" s="20" t="s">
        <v>28277</v>
      </c>
      <c r="F821" s="20"/>
      <c r="G821" s="20"/>
      <c r="H821" s="20"/>
      <c r="I821" s="20"/>
      <c r="J821" s="20"/>
      <c r="K821" s="20"/>
      <c r="L821" s="20"/>
      <c r="M821" s="20"/>
      <c r="N821" s="20"/>
      <c r="O821" s="20"/>
      <c r="P821" s="20"/>
      <c r="Q821" s="20"/>
      <c r="R821" s="20"/>
      <c r="S821" s="20"/>
      <c r="T821" s="20"/>
      <c r="U821" s="20"/>
      <c r="V821" s="20"/>
      <c r="W821" s="20"/>
      <c r="X821" s="20"/>
      <c r="Y821" s="20"/>
      <c r="Z821" s="20"/>
    </row>
    <row r="822">
      <c r="A822" s="25">
        <v>2.0</v>
      </c>
      <c r="B822" s="25">
        <v>12501.0</v>
      </c>
      <c r="C822" s="20" t="s">
        <v>28284</v>
      </c>
      <c r="D822" s="20" t="s">
        <v>28133</v>
      </c>
      <c r="E822" s="20" t="s">
        <v>28284</v>
      </c>
      <c r="F822" s="20"/>
      <c r="G822" s="20"/>
      <c r="H822" s="20"/>
      <c r="I822" s="20"/>
      <c r="J822" s="20"/>
      <c r="K822" s="20"/>
      <c r="L822" s="20"/>
      <c r="M822" s="20"/>
      <c r="N822" s="20"/>
      <c r="O822" s="20"/>
      <c r="P822" s="20"/>
      <c r="Q822" s="20"/>
      <c r="R822" s="20"/>
      <c r="S822" s="20"/>
      <c r="T822" s="20"/>
      <c r="U822" s="20"/>
      <c r="V822" s="20"/>
      <c r="W822" s="20"/>
      <c r="X822" s="20"/>
      <c r="Y822" s="20"/>
      <c r="Z822" s="20"/>
    </row>
    <row r="823">
      <c r="A823" s="25">
        <v>2.0</v>
      </c>
      <c r="B823" s="25">
        <v>12502.0</v>
      </c>
      <c r="C823" s="20" t="s">
        <v>28287</v>
      </c>
      <c r="D823" s="20" t="s">
        <v>28138</v>
      </c>
      <c r="E823" s="20" t="s">
        <v>28287</v>
      </c>
      <c r="F823" s="20"/>
      <c r="G823" s="20"/>
      <c r="H823" s="20"/>
      <c r="I823" s="20"/>
      <c r="J823" s="20"/>
      <c r="K823" s="20"/>
      <c r="L823" s="20"/>
      <c r="M823" s="20"/>
      <c r="N823" s="20"/>
      <c r="O823" s="20"/>
      <c r="P823" s="20"/>
      <c r="Q823" s="20"/>
      <c r="R823" s="20"/>
      <c r="S823" s="20"/>
      <c r="T823" s="20"/>
      <c r="U823" s="20"/>
      <c r="V823" s="20"/>
      <c r="W823" s="20"/>
      <c r="X823" s="20"/>
      <c r="Y823" s="20"/>
      <c r="Z823" s="20"/>
    </row>
    <row r="824">
      <c r="A824" s="25">
        <v>2.0</v>
      </c>
      <c r="B824" s="25">
        <v>12601.0</v>
      </c>
      <c r="C824" s="20" t="s">
        <v>28290</v>
      </c>
      <c r="D824" s="20" t="s">
        <v>28108</v>
      </c>
      <c r="E824" s="20" t="s">
        <v>28290</v>
      </c>
      <c r="F824" s="20"/>
      <c r="G824" s="20"/>
      <c r="H824" s="20"/>
      <c r="I824" s="20"/>
      <c r="J824" s="20"/>
      <c r="K824" s="20"/>
      <c r="L824" s="20"/>
      <c r="M824" s="20"/>
      <c r="N824" s="20"/>
      <c r="O824" s="20"/>
      <c r="P824" s="20"/>
      <c r="Q824" s="20"/>
      <c r="R824" s="20"/>
      <c r="S824" s="20"/>
      <c r="T824" s="20"/>
      <c r="U824" s="20"/>
      <c r="V824" s="20"/>
      <c r="W824" s="20"/>
      <c r="X824" s="20"/>
      <c r="Y824" s="20"/>
      <c r="Z824" s="20"/>
    </row>
    <row r="825">
      <c r="A825" s="25">
        <v>2.0</v>
      </c>
      <c r="B825" s="25">
        <v>12601.0</v>
      </c>
      <c r="C825" s="20" t="s">
        <v>28290</v>
      </c>
      <c r="D825" s="20" t="s">
        <v>28148</v>
      </c>
      <c r="E825" s="20" t="s">
        <v>28290</v>
      </c>
      <c r="F825" s="20"/>
      <c r="G825" s="20"/>
      <c r="H825" s="20"/>
      <c r="I825" s="20"/>
      <c r="J825" s="20"/>
      <c r="K825" s="20"/>
      <c r="L825" s="20"/>
      <c r="M825" s="20"/>
      <c r="N825" s="20"/>
      <c r="O825" s="20"/>
      <c r="P825" s="20"/>
      <c r="Q825" s="20"/>
      <c r="R825" s="20"/>
      <c r="S825" s="20"/>
      <c r="T825" s="20"/>
      <c r="U825" s="20"/>
      <c r="V825" s="20"/>
      <c r="W825" s="20"/>
      <c r="X825" s="20"/>
      <c r="Y825" s="20"/>
      <c r="Z825" s="20"/>
    </row>
    <row r="826">
      <c r="A826" s="25">
        <v>2.0</v>
      </c>
      <c r="B826" s="25">
        <v>12602.0</v>
      </c>
      <c r="C826" s="20" t="s">
        <v>28296</v>
      </c>
      <c r="D826" s="20" t="s">
        <v>28148</v>
      </c>
      <c r="E826" s="20" t="s">
        <v>28296</v>
      </c>
      <c r="F826" s="20"/>
      <c r="G826" s="20"/>
      <c r="H826" s="20"/>
      <c r="I826" s="20"/>
      <c r="J826" s="20"/>
      <c r="K826" s="20"/>
      <c r="L826" s="20"/>
      <c r="M826" s="20"/>
      <c r="N826" s="20"/>
      <c r="O826" s="20"/>
      <c r="P826" s="20"/>
      <c r="Q826" s="20"/>
      <c r="R826" s="20"/>
      <c r="S826" s="20"/>
      <c r="T826" s="20"/>
      <c r="U826" s="20"/>
      <c r="V826" s="20"/>
      <c r="W826" s="20"/>
      <c r="X826" s="20"/>
      <c r="Y826" s="20"/>
      <c r="Z826" s="20"/>
    </row>
    <row r="827">
      <c r="A827" s="25">
        <v>2.0</v>
      </c>
      <c r="B827" s="25">
        <v>12602.0</v>
      </c>
      <c r="C827" s="20" t="s">
        <v>28296</v>
      </c>
      <c r="D827" s="20" t="s">
        <v>28119</v>
      </c>
      <c r="E827" s="20" t="s">
        <v>28296</v>
      </c>
      <c r="F827" s="20"/>
      <c r="G827" s="20"/>
      <c r="H827" s="20"/>
      <c r="I827" s="20"/>
      <c r="J827" s="20"/>
      <c r="K827" s="20"/>
      <c r="L827" s="20"/>
      <c r="M827" s="20"/>
      <c r="N827" s="20"/>
      <c r="O827" s="20"/>
      <c r="P827" s="20"/>
      <c r="Q827" s="20"/>
      <c r="R827" s="20"/>
      <c r="S827" s="20"/>
      <c r="T827" s="20"/>
      <c r="U827" s="20"/>
      <c r="V827" s="20"/>
      <c r="W827" s="20"/>
      <c r="X827" s="20"/>
      <c r="Y827" s="20"/>
      <c r="Z827" s="20"/>
    </row>
    <row r="828">
      <c r="A828" s="25">
        <v>2.0</v>
      </c>
      <c r="B828" s="25">
        <v>12611.0</v>
      </c>
      <c r="C828" s="20" t="s">
        <v>28301</v>
      </c>
      <c r="D828" s="20" t="s">
        <v>28162</v>
      </c>
      <c r="E828" s="20" t="s">
        <v>28301</v>
      </c>
      <c r="F828" s="20"/>
      <c r="G828" s="20"/>
      <c r="H828" s="20"/>
      <c r="I828" s="20"/>
      <c r="J828" s="20"/>
      <c r="K828" s="20"/>
      <c r="L828" s="20"/>
      <c r="M828" s="20"/>
      <c r="N828" s="20"/>
      <c r="O828" s="20"/>
      <c r="P828" s="20"/>
      <c r="Q828" s="20"/>
      <c r="R828" s="20"/>
      <c r="S828" s="20"/>
      <c r="T828" s="20"/>
      <c r="U828" s="20"/>
      <c r="V828" s="20"/>
      <c r="W828" s="20"/>
      <c r="X828" s="20"/>
      <c r="Y828" s="20"/>
      <c r="Z828" s="20"/>
    </row>
    <row r="829">
      <c r="A829" s="25">
        <v>2.0</v>
      </c>
      <c r="B829" s="25">
        <v>12611.0</v>
      </c>
      <c r="C829" s="20" t="s">
        <v>28301</v>
      </c>
      <c r="D829" s="20" t="s">
        <v>28108</v>
      </c>
      <c r="E829" s="20" t="s">
        <v>28301</v>
      </c>
      <c r="F829" s="20"/>
      <c r="G829" s="20"/>
      <c r="H829" s="20"/>
      <c r="I829" s="20"/>
      <c r="J829" s="20"/>
      <c r="K829" s="20"/>
      <c r="L829" s="20"/>
      <c r="M829" s="20"/>
      <c r="N829" s="20"/>
      <c r="O829" s="20"/>
      <c r="P829" s="20"/>
      <c r="Q829" s="20"/>
      <c r="R829" s="20"/>
      <c r="S829" s="20"/>
      <c r="T829" s="20"/>
      <c r="U829" s="20"/>
      <c r="V829" s="20"/>
      <c r="W829" s="20"/>
      <c r="X829" s="20"/>
      <c r="Y829" s="20"/>
      <c r="Z829" s="20"/>
    </row>
    <row r="830">
      <c r="A830" s="25">
        <v>2.0</v>
      </c>
      <c r="B830" s="25">
        <v>12612.0</v>
      </c>
      <c r="C830" s="20" t="s">
        <v>28306</v>
      </c>
      <c r="D830" s="20" t="s">
        <v>28162</v>
      </c>
      <c r="E830" s="20" t="s">
        <v>28306</v>
      </c>
      <c r="F830" s="20"/>
      <c r="G830" s="20"/>
      <c r="H830" s="20"/>
      <c r="I830" s="20"/>
      <c r="J830" s="20"/>
      <c r="K830" s="20"/>
      <c r="L830" s="20"/>
      <c r="M830" s="20"/>
      <c r="N830" s="20"/>
      <c r="O830" s="20"/>
      <c r="P830" s="20"/>
      <c r="Q830" s="20"/>
      <c r="R830" s="20"/>
      <c r="S830" s="20"/>
      <c r="T830" s="20"/>
      <c r="U830" s="20"/>
      <c r="V830" s="20"/>
      <c r="W830" s="20"/>
      <c r="X830" s="20"/>
      <c r="Y830" s="20"/>
      <c r="Z830" s="20"/>
    </row>
    <row r="831">
      <c r="A831" s="25">
        <v>2.0</v>
      </c>
      <c r="B831" s="25">
        <v>12612.0</v>
      </c>
      <c r="C831" s="20" t="s">
        <v>28306</v>
      </c>
      <c r="D831" s="20" t="s">
        <v>28119</v>
      </c>
      <c r="E831" s="20" t="s">
        <v>28306</v>
      </c>
      <c r="F831" s="20"/>
      <c r="G831" s="20"/>
      <c r="H831" s="20"/>
      <c r="I831" s="20"/>
      <c r="J831" s="20"/>
      <c r="K831" s="20"/>
      <c r="L831" s="20"/>
      <c r="M831" s="20"/>
      <c r="N831" s="20"/>
      <c r="O831" s="20"/>
      <c r="P831" s="20"/>
      <c r="Q831" s="20"/>
      <c r="R831" s="20"/>
      <c r="S831" s="20"/>
      <c r="T831" s="20"/>
      <c r="U831" s="20"/>
      <c r="V831" s="20"/>
      <c r="W831" s="20"/>
      <c r="X831" s="20"/>
      <c r="Y831" s="20"/>
      <c r="Z831" s="20"/>
    </row>
    <row r="832">
      <c r="A832" s="25">
        <v>2.0</v>
      </c>
      <c r="B832" s="25">
        <v>13021.0</v>
      </c>
      <c r="C832" s="20" t="s">
        <v>28312</v>
      </c>
      <c r="D832" s="20" t="s">
        <v>28313</v>
      </c>
      <c r="E832" s="20" t="s">
        <v>28312</v>
      </c>
      <c r="F832" s="20"/>
      <c r="G832" s="20"/>
      <c r="H832" s="20"/>
      <c r="I832" s="20"/>
      <c r="J832" s="20"/>
      <c r="K832" s="20"/>
      <c r="L832" s="20"/>
      <c r="M832" s="20"/>
      <c r="N832" s="20"/>
      <c r="O832" s="20"/>
      <c r="P832" s="20"/>
      <c r="Q832" s="20"/>
      <c r="R832" s="20"/>
      <c r="S832" s="20"/>
      <c r="T832" s="20"/>
      <c r="U832" s="20"/>
      <c r="V832" s="20"/>
      <c r="W832" s="20"/>
      <c r="X832" s="20"/>
      <c r="Y832" s="20"/>
      <c r="Z832" s="20"/>
    </row>
    <row r="833">
      <c r="A833" s="25">
        <v>2.0</v>
      </c>
      <c r="B833" s="25">
        <v>13041.0</v>
      </c>
      <c r="C833" s="20" t="s">
        <v>28316</v>
      </c>
      <c r="D833" s="20" t="s">
        <v>28318</v>
      </c>
      <c r="E833" s="20" t="s">
        <v>28316</v>
      </c>
      <c r="F833" s="20"/>
      <c r="G833" s="20"/>
      <c r="H833" s="20"/>
      <c r="I833" s="20"/>
      <c r="J833" s="20"/>
      <c r="K833" s="20"/>
      <c r="L833" s="20"/>
      <c r="M833" s="20"/>
      <c r="N833" s="20"/>
      <c r="O833" s="20"/>
      <c r="P833" s="20"/>
      <c r="Q833" s="20"/>
      <c r="R833" s="20"/>
      <c r="S833" s="20"/>
      <c r="T833" s="20"/>
      <c r="U833" s="20"/>
      <c r="V833" s="20"/>
      <c r="W833" s="20"/>
      <c r="X833" s="20"/>
      <c r="Y833" s="20"/>
      <c r="Z833" s="20"/>
    </row>
    <row r="834">
      <c r="A834" s="25">
        <v>2.0</v>
      </c>
      <c r="B834" s="25">
        <v>13051.0</v>
      </c>
      <c r="C834" s="20" t="s">
        <v>28321</v>
      </c>
      <c r="D834" s="20" t="s">
        <v>28322</v>
      </c>
      <c r="E834" s="20" t="s">
        <v>28321</v>
      </c>
      <c r="F834" s="20"/>
      <c r="G834" s="20"/>
      <c r="H834" s="20"/>
      <c r="I834" s="20"/>
      <c r="J834" s="20"/>
      <c r="K834" s="20"/>
      <c r="L834" s="20"/>
      <c r="M834" s="20"/>
      <c r="N834" s="20"/>
      <c r="O834" s="20"/>
      <c r="P834" s="20"/>
      <c r="Q834" s="20"/>
      <c r="R834" s="20"/>
      <c r="S834" s="20"/>
      <c r="T834" s="20"/>
      <c r="U834" s="20"/>
      <c r="V834" s="20"/>
      <c r="W834" s="20"/>
      <c r="X834" s="20"/>
      <c r="Y834" s="20"/>
      <c r="Z834" s="20"/>
    </row>
    <row r="835">
      <c r="A835" s="25">
        <v>2.0</v>
      </c>
      <c r="B835" s="25">
        <v>13061.0</v>
      </c>
      <c r="C835" s="20" t="s">
        <v>28325</v>
      </c>
      <c r="D835" s="20" t="s">
        <v>28326</v>
      </c>
      <c r="E835" s="20" t="s">
        <v>28325</v>
      </c>
      <c r="F835" s="20"/>
      <c r="G835" s="20"/>
      <c r="H835" s="20"/>
      <c r="I835" s="20"/>
      <c r="J835" s="20"/>
      <c r="K835" s="20"/>
      <c r="L835" s="20"/>
      <c r="M835" s="20"/>
      <c r="N835" s="20"/>
      <c r="O835" s="20"/>
      <c r="P835" s="20"/>
      <c r="Q835" s="20"/>
      <c r="R835" s="20"/>
      <c r="S835" s="20"/>
      <c r="T835" s="20"/>
      <c r="U835" s="20"/>
      <c r="V835" s="20"/>
      <c r="W835" s="20"/>
      <c r="X835" s="20"/>
      <c r="Y835" s="20"/>
      <c r="Z835" s="20"/>
    </row>
    <row r="836">
      <c r="A836" s="25">
        <v>2.0</v>
      </c>
      <c r="B836" s="25">
        <v>13071.0</v>
      </c>
      <c r="C836" s="20" t="s">
        <v>28329</v>
      </c>
      <c r="D836" s="20" t="s">
        <v>28331</v>
      </c>
      <c r="E836" s="20" t="s">
        <v>28329</v>
      </c>
      <c r="F836" s="20"/>
      <c r="G836" s="20"/>
      <c r="H836" s="20"/>
      <c r="I836" s="20"/>
      <c r="J836" s="20"/>
      <c r="K836" s="20"/>
      <c r="L836" s="20"/>
      <c r="M836" s="20"/>
      <c r="N836" s="20"/>
      <c r="O836" s="20"/>
      <c r="P836" s="20"/>
      <c r="Q836" s="20"/>
      <c r="R836" s="20"/>
      <c r="S836" s="20"/>
      <c r="T836" s="20"/>
      <c r="U836" s="20"/>
      <c r="V836" s="20"/>
      <c r="W836" s="20"/>
      <c r="X836" s="20"/>
      <c r="Y836" s="20"/>
      <c r="Z836" s="20"/>
    </row>
    <row r="837">
      <c r="A837" s="25">
        <v>2.0</v>
      </c>
      <c r="B837" s="25">
        <v>13081.0</v>
      </c>
      <c r="C837" s="20" t="s">
        <v>28333</v>
      </c>
      <c r="D837" s="20" t="s">
        <v>28335</v>
      </c>
      <c r="E837" s="20" t="s">
        <v>28333</v>
      </c>
      <c r="F837" s="20"/>
      <c r="G837" s="20"/>
      <c r="H837" s="20"/>
      <c r="I837" s="20"/>
      <c r="J837" s="20"/>
      <c r="K837" s="20"/>
      <c r="L837" s="20"/>
      <c r="M837" s="20"/>
      <c r="N837" s="20"/>
      <c r="O837" s="20"/>
      <c r="P837" s="20"/>
      <c r="Q837" s="20"/>
      <c r="R837" s="20"/>
      <c r="S837" s="20"/>
      <c r="T837" s="20"/>
      <c r="U837" s="20"/>
      <c r="V837" s="20"/>
      <c r="W837" s="20"/>
      <c r="X837" s="20"/>
      <c r="Y837" s="20"/>
      <c r="Z837" s="20"/>
    </row>
    <row r="838">
      <c r="A838" s="25">
        <v>2.0</v>
      </c>
      <c r="B838" s="25">
        <v>13091.0</v>
      </c>
      <c r="C838" s="20" t="s">
        <v>28337</v>
      </c>
      <c r="D838" s="20" t="s">
        <v>28338</v>
      </c>
      <c r="E838" s="20" t="s">
        <v>28337</v>
      </c>
      <c r="F838" s="20"/>
      <c r="G838" s="20"/>
      <c r="H838" s="20"/>
      <c r="I838" s="20"/>
      <c r="J838" s="20"/>
      <c r="K838" s="20"/>
      <c r="L838" s="20"/>
      <c r="M838" s="20"/>
      <c r="N838" s="20"/>
      <c r="O838" s="20"/>
      <c r="P838" s="20"/>
      <c r="Q838" s="20"/>
      <c r="R838" s="20"/>
      <c r="S838" s="20"/>
      <c r="T838" s="20"/>
      <c r="U838" s="20"/>
      <c r="V838" s="20"/>
      <c r="W838" s="20"/>
      <c r="X838" s="20"/>
      <c r="Y838" s="20"/>
      <c r="Z838" s="20"/>
    </row>
    <row r="839">
      <c r="A839" s="25">
        <v>2.0</v>
      </c>
      <c r="B839" s="25">
        <v>13101.0</v>
      </c>
      <c r="C839" s="20" t="s">
        <v>28341</v>
      </c>
      <c r="D839" s="20" t="s">
        <v>28342</v>
      </c>
      <c r="E839" s="20" t="s">
        <v>28341</v>
      </c>
      <c r="F839" s="20"/>
      <c r="G839" s="20"/>
      <c r="H839" s="20"/>
      <c r="I839" s="20"/>
      <c r="J839" s="20"/>
      <c r="K839" s="20"/>
      <c r="L839" s="20"/>
      <c r="M839" s="20"/>
      <c r="N839" s="20"/>
      <c r="O839" s="20"/>
      <c r="P839" s="20"/>
      <c r="Q839" s="20"/>
      <c r="R839" s="20"/>
      <c r="S839" s="20"/>
      <c r="T839" s="20"/>
      <c r="U839" s="20"/>
      <c r="V839" s="20"/>
      <c r="W839" s="20"/>
      <c r="X839" s="20"/>
      <c r="Y839" s="20"/>
      <c r="Z839" s="20"/>
    </row>
    <row r="840">
      <c r="A840" s="25">
        <v>2.0</v>
      </c>
      <c r="B840" s="25">
        <v>13111.0</v>
      </c>
      <c r="C840" s="20" t="s">
        <v>28345</v>
      </c>
      <c r="D840" s="20" t="s">
        <v>28346</v>
      </c>
      <c r="E840" s="20" t="s">
        <v>28345</v>
      </c>
      <c r="F840" s="20"/>
      <c r="G840" s="20"/>
      <c r="H840" s="20"/>
      <c r="I840" s="20"/>
      <c r="J840" s="20"/>
      <c r="K840" s="20"/>
      <c r="L840" s="20"/>
      <c r="M840" s="20"/>
      <c r="N840" s="20"/>
      <c r="O840" s="20"/>
      <c r="P840" s="20"/>
      <c r="Q840" s="20"/>
      <c r="R840" s="20"/>
      <c r="S840" s="20"/>
      <c r="T840" s="20"/>
      <c r="U840" s="20"/>
      <c r="V840" s="20"/>
      <c r="W840" s="20"/>
      <c r="X840" s="20"/>
      <c r="Y840" s="20"/>
      <c r="Z840" s="20"/>
    </row>
    <row r="841">
      <c r="A841" s="25">
        <v>2.0</v>
      </c>
      <c r="B841" s="25">
        <v>13121.0</v>
      </c>
      <c r="C841" s="20" t="s">
        <v>28351</v>
      </c>
      <c r="D841" s="20" t="s">
        <v>28352</v>
      </c>
      <c r="E841" s="20" t="s">
        <v>28351</v>
      </c>
      <c r="F841" s="20"/>
      <c r="G841" s="20"/>
      <c r="H841" s="20"/>
      <c r="I841" s="20"/>
      <c r="J841" s="20"/>
      <c r="K841" s="20"/>
      <c r="L841" s="20"/>
      <c r="M841" s="20"/>
      <c r="N841" s="20"/>
      <c r="O841" s="20"/>
      <c r="P841" s="20"/>
      <c r="Q841" s="20"/>
      <c r="R841" s="20"/>
      <c r="S841" s="20"/>
      <c r="T841" s="20"/>
      <c r="U841" s="20"/>
      <c r="V841" s="20"/>
      <c r="W841" s="20"/>
      <c r="X841" s="20"/>
      <c r="Y841" s="20"/>
      <c r="Z841" s="20"/>
    </row>
    <row r="842">
      <c r="A842" s="25">
        <v>2.0</v>
      </c>
      <c r="B842" s="25">
        <v>13131.0</v>
      </c>
      <c r="C842" s="20" t="s">
        <v>28355</v>
      </c>
      <c r="D842" s="20" t="s">
        <v>28356</v>
      </c>
      <c r="E842" s="20" t="s">
        <v>28355</v>
      </c>
      <c r="F842" s="20"/>
      <c r="G842" s="20"/>
      <c r="H842" s="20"/>
      <c r="I842" s="20"/>
      <c r="J842" s="20"/>
      <c r="K842" s="20"/>
      <c r="L842" s="20"/>
      <c r="M842" s="20"/>
      <c r="N842" s="20"/>
      <c r="O842" s="20"/>
      <c r="P842" s="20"/>
      <c r="Q842" s="20"/>
      <c r="R842" s="20"/>
      <c r="S842" s="20"/>
      <c r="T842" s="20"/>
      <c r="U842" s="20"/>
      <c r="V842" s="20"/>
      <c r="W842" s="20"/>
      <c r="X842" s="20"/>
      <c r="Y842" s="20"/>
      <c r="Z842" s="20"/>
    </row>
    <row r="843">
      <c r="A843" s="25">
        <v>2.0</v>
      </c>
      <c r="B843" s="25">
        <v>13141.0</v>
      </c>
      <c r="C843" s="20" t="s">
        <v>28359</v>
      </c>
      <c r="D843" s="20" t="s">
        <v>28360</v>
      </c>
      <c r="E843" s="20" t="s">
        <v>28359</v>
      </c>
      <c r="F843" s="20"/>
      <c r="G843" s="20"/>
      <c r="H843" s="20"/>
      <c r="I843" s="20"/>
      <c r="J843" s="20"/>
      <c r="K843" s="20"/>
      <c r="L843" s="20"/>
      <c r="M843" s="20"/>
      <c r="N843" s="20"/>
      <c r="O843" s="20"/>
      <c r="P843" s="20"/>
      <c r="Q843" s="20"/>
      <c r="R843" s="20"/>
      <c r="S843" s="20"/>
      <c r="T843" s="20"/>
      <c r="U843" s="20"/>
      <c r="V843" s="20"/>
      <c r="W843" s="20"/>
      <c r="X843" s="20"/>
      <c r="Y843" s="20"/>
      <c r="Z843" s="20"/>
    </row>
    <row r="844">
      <c r="A844" s="25">
        <v>2.0</v>
      </c>
      <c r="B844" s="25">
        <v>13151.0</v>
      </c>
      <c r="C844" s="20" t="s">
        <v>28363</v>
      </c>
      <c r="D844" s="20" t="s">
        <v>28364</v>
      </c>
      <c r="E844" s="20" t="s">
        <v>28363</v>
      </c>
      <c r="F844" s="20"/>
      <c r="G844" s="20"/>
      <c r="H844" s="20"/>
      <c r="I844" s="20"/>
      <c r="J844" s="20"/>
      <c r="K844" s="20"/>
      <c r="L844" s="20"/>
      <c r="M844" s="20"/>
      <c r="N844" s="20"/>
      <c r="O844" s="20"/>
      <c r="P844" s="20"/>
      <c r="Q844" s="20"/>
      <c r="R844" s="20"/>
      <c r="S844" s="20"/>
      <c r="T844" s="20"/>
      <c r="U844" s="20"/>
      <c r="V844" s="20"/>
      <c r="W844" s="20"/>
      <c r="X844" s="20"/>
      <c r="Y844" s="20"/>
      <c r="Z844" s="20"/>
    </row>
    <row r="845">
      <c r="A845" s="25">
        <v>2.0</v>
      </c>
      <c r="B845" s="25">
        <v>13161.0</v>
      </c>
      <c r="C845" s="20" t="s">
        <v>28367</v>
      </c>
      <c r="D845" s="20" t="s">
        <v>28368</v>
      </c>
      <c r="E845" s="20" t="s">
        <v>28367</v>
      </c>
      <c r="F845" s="20"/>
      <c r="G845" s="20"/>
      <c r="H845" s="20"/>
      <c r="I845" s="20"/>
      <c r="J845" s="20"/>
      <c r="K845" s="20"/>
      <c r="L845" s="20"/>
      <c r="M845" s="20"/>
      <c r="N845" s="20"/>
      <c r="O845" s="20"/>
      <c r="P845" s="20"/>
      <c r="Q845" s="20"/>
      <c r="R845" s="20"/>
      <c r="S845" s="20"/>
      <c r="T845" s="20"/>
      <c r="U845" s="20"/>
      <c r="V845" s="20"/>
      <c r="W845" s="20"/>
      <c r="X845" s="20"/>
      <c r="Y845" s="20"/>
      <c r="Z845" s="20"/>
    </row>
    <row r="846">
      <c r="A846" s="25">
        <v>2.0</v>
      </c>
      <c r="B846" s="25">
        <v>13171.0</v>
      </c>
      <c r="C846" s="20" t="s">
        <v>28371</v>
      </c>
      <c r="D846" s="20" t="s">
        <v>28372</v>
      </c>
      <c r="E846" s="20" t="s">
        <v>28371</v>
      </c>
      <c r="F846" s="20"/>
      <c r="G846" s="20"/>
      <c r="H846" s="20"/>
      <c r="I846" s="20"/>
      <c r="J846" s="20"/>
      <c r="K846" s="20"/>
      <c r="L846" s="20"/>
      <c r="M846" s="20"/>
      <c r="N846" s="20"/>
      <c r="O846" s="20"/>
      <c r="P846" s="20"/>
      <c r="Q846" s="20"/>
      <c r="R846" s="20"/>
      <c r="S846" s="20"/>
      <c r="T846" s="20"/>
      <c r="U846" s="20"/>
      <c r="V846" s="20"/>
      <c r="W846" s="20"/>
      <c r="X846" s="20"/>
      <c r="Y846" s="20"/>
      <c r="Z846" s="20"/>
    </row>
    <row r="847">
      <c r="A847" s="25">
        <v>2.0</v>
      </c>
      <c r="B847" s="25">
        <v>13181.0</v>
      </c>
      <c r="C847" s="20" t="s">
        <v>28376</v>
      </c>
      <c r="D847" s="20" t="s">
        <v>28377</v>
      </c>
      <c r="E847" s="20" t="s">
        <v>28376</v>
      </c>
      <c r="F847" s="20"/>
      <c r="G847" s="20"/>
      <c r="H847" s="20"/>
      <c r="I847" s="20"/>
      <c r="J847" s="20"/>
      <c r="K847" s="20"/>
      <c r="L847" s="20"/>
      <c r="M847" s="20"/>
      <c r="N847" s="20"/>
      <c r="O847" s="20"/>
      <c r="P847" s="20"/>
      <c r="Q847" s="20"/>
      <c r="R847" s="20"/>
      <c r="S847" s="20"/>
      <c r="T847" s="20"/>
      <c r="U847" s="20"/>
      <c r="V847" s="20"/>
      <c r="W847" s="20"/>
      <c r="X847" s="20"/>
      <c r="Y847" s="20"/>
      <c r="Z847" s="20"/>
    </row>
    <row r="848">
      <c r="A848" s="25">
        <v>2.0</v>
      </c>
      <c r="B848" s="25">
        <v>13191.0</v>
      </c>
      <c r="C848" s="20" t="s">
        <v>28380</v>
      </c>
      <c r="D848" s="20" t="s">
        <v>28381</v>
      </c>
      <c r="E848" s="20" t="s">
        <v>28380</v>
      </c>
      <c r="F848" s="20"/>
      <c r="G848" s="20"/>
      <c r="H848" s="20"/>
      <c r="I848" s="20"/>
      <c r="J848" s="20"/>
      <c r="K848" s="20"/>
      <c r="L848" s="20"/>
      <c r="M848" s="20"/>
      <c r="N848" s="20"/>
      <c r="O848" s="20"/>
      <c r="P848" s="20"/>
      <c r="Q848" s="20"/>
      <c r="R848" s="20"/>
      <c r="S848" s="20"/>
      <c r="T848" s="20"/>
      <c r="U848" s="20"/>
      <c r="V848" s="20"/>
      <c r="W848" s="20"/>
      <c r="X848" s="20"/>
      <c r="Y848" s="20"/>
      <c r="Z848" s="20"/>
    </row>
    <row r="849">
      <c r="A849" s="25">
        <v>2.0</v>
      </c>
      <c r="B849" s="25">
        <v>13201.0</v>
      </c>
      <c r="C849" s="20" t="s">
        <v>28384</v>
      </c>
      <c r="D849" s="20" t="s">
        <v>28385</v>
      </c>
      <c r="E849" s="20" t="s">
        <v>28384</v>
      </c>
      <c r="F849" s="20"/>
      <c r="G849" s="20"/>
      <c r="H849" s="20"/>
      <c r="I849" s="20"/>
      <c r="J849" s="20"/>
      <c r="K849" s="20"/>
      <c r="L849" s="20"/>
      <c r="M849" s="20"/>
      <c r="N849" s="20"/>
      <c r="O849" s="20"/>
      <c r="P849" s="20"/>
      <c r="Q849" s="20"/>
      <c r="R849" s="20"/>
      <c r="S849" s="20"/>
      <c r="T849" s="20"/>
      <c r="U849" s="20"/>
      <c r="V849" s="20"/>
      <c r="W849" s="20"/>
      <c r="X849" s="20"/>
      <c r="Y849" s="20"/>
      <c r="Z849" s="20"/>
    </row>
    <row r="850">
      <c r="A850" s="25">
        <v>2.0</v>
      </c>
      <c r="B850" s="25">
        <v>13481.0</v>
      </c>
      <c r="C850" s="20" t="s">
        <v>28388</v>
      </c>
      <c r="D850" s="20" t="s">
        <v>28108</v>
      </c>
      <c r="E850" s="20" t="s">
        <v>28388</v>
      </c>
      <c r="F850" s="20"/>
      <c r="G850" s="20"/>
      <c r="H850" s="20"/>
      <c r="I850" s="20"/>
      <c r="J850" s="20"/>
      <c r="K850" s="20"/>
      <c r="L850" s="20"/>
      <c r="M850" s="20"/>
      <c r="N850" s="20"/>
      <c r="O850" s="20"/>
      <c r="P850" s="20"/>
      <c r="Q850" s="20"/>
      <c r="R850" s="20"/>
      <c r="S850" s="20"/>
      <c r="T850" s="20"/>
      <c r="U850" s="20"/>
      <c r="V850" s="20"/>
      <c r="W850" s="20"/>
      <c r="X850" s="20"/>
      <c r="Y850" s="20"/>
      <c r="Z850" s="20"/>
    </row>
    <row r="851">
      <c r="A851" s="25">
        <v>2.0</v>
      </c>
      <c r="B851" s="25">
        <v>13481.0</v>
      </c>
      <c r="C851" s="20" t="s">
        <v>28388</v>
      </c>
      <c r="D851" s="20" t="s">
        <v>24373</v>
      </c>
      <c r="E851" s="20" t="s">
        <v>28388</v>
      </c>
      <c r="F851" s="20"/>
      <c r="G851" s="20"/>
      <c r="H851" s="20"/>
      <c r="I851" s="20"/>
      <c r="J851" s="20"/>
      <c r="K851" s="20"/>
      <c r="L851" s="20"/>
      <c r="M851" s="20"/>
      <c r="N851" s="20"/>
      <c r="O851" s="20"/>
      <c r="P851" s="20"/>
      <c r="Q851" s="20"/>
      <c r="R851" s="20"/>
      <c r="S851" s="20"/>
      <c r="T851" s="20"/>
      <c r="U851" s="20"/>
      <c r="V851" s="20"/>
      <c r="W851" s="20"/>
      <c r="X851" s="20"/>
      <c r="Y851" s="20"/>
      <c r="Z851" s="20"/>
    </row>
    <row r="852">
      <c r="A852" s="25">
        <v>2.0</v>
      </c>
      <c r="B852" s="25">
        <v>13481.0</v>
      </c>
      <c r="C852" s="20" t="s">
        <v>28388</v>
      </c>
      <c r="D852" s="20" t="s">
        <v>24408</v>
      </c>
      <c r="E852" s="20" t="s">
        <v>28388</v>
      </c>
      <c r="F852" s="20"/>
      <c r="G852" s="20"/>
      <c r="H852" s="20"/>
      <c r="I852" s="20"/>
      <c r="J852" s="20"/>
      <c r="K852" s="20"/>
      <c r="L852" s="20"/>
      <c r="M852" s="20"/>
      <c r="N852" s="20"/>
      <c r="O852" s="20"/>
      <c r="P852" s="20"/>
      <c r="Q852" s="20"/>
      <c r="R852" s="20"/>
      <c r="S852" s="20"/>
      <c r="T852" s="20"/>
      <c r="U852" s="20"/>
      <c r="V852" s="20"/>
      <c r="W852" s="20"/>
      <c r="X852" s="20"/>
      <c r="Y852" s="20"/>
      <c r="Z852" s="20"/>
    </row>
    <row r="853">
      <c r="A853" s="25">
        <v>2.0</v>
      </c>
      <c r="B853" s="25">
        <v>13482.0</v>
      </c>
      <c r="C853" s="20" t="s">
        <v>28396</v>
      </c>
      <c r="D853" s="20" t="s">
        <v>28119</v>
      </c>
      <c r="E853" s="20" t="s">
        <v>28396</v>
      </c>
      <c r="F853" s="20"/>
      <c r="G853" s="20"/>
      <c r="H853" s="20"/>
      <c r="I853" s="20"/>
      <c r="J853" s="20"/>
      <c r="K853" s="20"/>
      <c r="L853" s="20"/>
      <c r="M853" s="20"/>
      <c r="N853" s="20"/>
      <c r="O853" s="20"/>
      <c r="P853" s="20"/>
      <c r="Q853" s="20"/>
      <c r="R853" s="20"/>
      <c r="S853" s="20"/>
      <c r="T853" s="20"/>
      <c r="U853" s="20"/>
      <c r="V853" s="20"/>
      <c r="W853" s="20"/>
      <c r="X853" s="20"/>
      <c r="Y853" s="20"/>
      <c r="Z853" s="20"/>
    </row>
    <row r="854">
      <c r="A854" s="25">
        <v>2.0</v>
      </c>
      <c r="B854" s="25">
        <v>13482.0</v>
      </c>
      <c r="C854" s="20" t="s">
        <v>28396</v>
      </c>
      <c r="D854" s="20" t="s">
        <v>24373</v>
      </c>
      <c r="E854" s="20" t="s">
        <v>28396</v>
      </c>
      <c r="F854" s="20"/>
      <c r="G854" s="20"/>
      <c r="H854" s="20"/>
      <c r="I854" s="20"/>
      <c r="J854" s="20"/>
      <c r="K854" s="20"/>
      <c r="L854" s="20"/>
      <c r="M854" s="20"/>
      <c r="N854" s="20"/>
      <c r="O854" s="20"/>
      <c r="P854" s="20"/>
      <c r="Q854" s="20"/>
      <c r="R854" s="20"/>
      <c r="S854" s="20"/>
      <c r="T854" s="20"/>
      <c r="U854" s="20"/>
      <c r="V854" s="20"/>
      <c r="W854" s="20"/>
      <c r="X854" s="20"/>
      <c r="Y854" s="20"/>
      <c r="Z854" s="20"/>
    </row>
    <row r="855">
      <c r="A855" s="25">
        <v>2.0</v>
      </c>
      <c r="B855" s="25">
        <v>13482.0</v>
      </c>
      <c r="C855" s="20" t="s">
        <v>28396</v>
      </c>
      <c r="D855" s="20" t="s">
        <v>24408</v>
      </c>
      <c r="E855" s="20" t="s">
        <v>28396</v>
      </c>
      <c r="F855" s="20"/>
      <c r="G855" s="20"/>
      <c r="H855" s="20"/>
      <c r="I855" s="20"/>
      <c r="J855" s="20"/>
      <c r="K855" s="20"/>
      <c r="L855" s="20"/>
      <c r="M855" s="20"/>
      <c r="N855" s="20"/>
      <c r="O855" s="20"/>
      <c r="P855" s="20"/>
      <c r="Q855" s="20"/>
      <c r="R855" s="20"/>
      <c r="S855" s="20"/>
      <c r="T855" s="20"/>
      <c r="U855" s="20"/>
      <c r="V855" s="20"/>
      <c r="W855" s="20"/>
      <c r="X855" s="20"/>
      <c r="Y855" s="20"/>
      <c r="Z855" s="20"/>
    </row>
    <row r="856">
      <c r="A856" s="25">
        <v>2.0</v>
      </c>
      <c r="B856" s="25">
        <v>13501.0</v>
      </c>
      <c r="C856" s="20" t="s">
        <v>28403</v>
      </c>
      <c r="D856" s="20" t="s">
        <v>28133</v>
      </c>
      <c r="E856" s="20" t="s">
        <v>28403</v>
      </c>
      <c r="F856" s="20"/>
      <c r="G856" s="20"/>
      <c r="H856" s="20"/>
      <c r="I856" s="20"/>
      <c r="J856" s="20"/>
      <c r="K856" s="20"/>
      <c r="L856" s="20"/>
      <c r="M856" s="20"/>
      <c r="N856" s="20"/>
      <c r="O856" s="20"/>
      <c r="P856" s="20"/>
      <c r="Q856" s="20"/>
      <c r="R856" s="20"/>
      <c r="S856" s="20"/>
      <c r="T856" s="20"/>
      <c r="U856" s="20"/>
      <c r="V856" s="20"/>
      <c r="W856" s="20"/>
      <c r="X856" s="20"/>
      <c r="Y856" s="20"/>
      <c r="Z856" s="20"/>
    </row>
    <row r="857">
      <c r="A857" s="25">
        <v>2.0</v>
      </c>
      <c r="B857" s="25">
        <v>13502.0</v>
      </c>
      <c r="C857" s="20" t="s">
        <v>28408</v>
      </c>
      <c r="D857" s="20" t="s">
        <v>28138</v>
      </c>
      <c r="E857" s="20" t="s">
        <v>28408</v>
      </c>
      <c r="F857" s="20"/>
      <c r="G857" s="20"/>
      <c r="H857" s="20"/>
      <c r="I857" s="20"/>
      <c r="J857" s="20"/>
      <c r="K857" s="20"/>
      <c r="L857" s="20"/>
      <c r="M857" s="20"/>
      <c r="N857" s="20"/>
      <c r="O857" s="20"/>
      <c r="P857" s="20"/>
      <c r="Q857" s="20"/>
      <c r="R857" s="20"/>
      <c r="S857" s="20"/>
      <c r="T857" s="20"/>
      <c r="U857" s="20"/>
      <c r="V857" s="20"/>
      <c r="W857" s="20"/>
      <c r="X857" s="20"/>
      <c r="Y857" s="20"/>
      <c r="Z857" s="20"/>
    </row>
    <row r="858">
      <c r="A858" s="25">
        <v>2.0</v>
      </c>
      <c r="B858" s="25">
        <v>13601.0</v>
      </c>
      <c r="C858" s="20" t="s">
        <v>28413</v>
      </c>
      <c r="D858" s="20" t="s">
        <v>28108</v>
      </c>
      <c r="E858" s="20" t="s">
        <v>28413</v>
      </c>
      <c r="F858" s="20"/>
      <c r="G858" s="20"/>
      <c r="H858" s="20"/>
      <c r="I858" s="20"/>
      <c r="J858" s="20"/>
      <c r="K858" s="20"/>
      <c r="L858" s="20"/>
      <c r="M858" s="20"/>
      <c r="N858" s="20"/>
      <c r="O858" s="20"/>
      <c r="P858" s="20"/>
      <c r="Q858" s="20"/>
      <c r="R858" s="20"/>
      <c r="S858" s="20"/>
      <c r="T858" s="20"/>
      <c r="U858" s="20"/>
      <c r="V858" s="20"/>
      <c r="W858" s="20"/>
      <c r="X858" s="20"/>
      <c r="Y858" s="20"/>
      <c r="Z858" s="20"/>
    </row>
    <row r="859">
      <c r="A859" s="25">
        <v>2.0</v>
      </c>
      <c r="B859" s="25">
        <v>13601.0</v>
      </c>
      <c r="C859" s="20" t="s">
        <v>28413</v>
      </c>
      <c r="D859" s="20" t="s">
        <v>28148</v>
      </c>
      <c r="E859" s="20" t="s">
        <v>28413</v>
      </c>
      <c r="F859" s="20"/>
      <c r="G859" s="20"/>
      <c r="H859" s="20"/>
      <c r="I859" s="20"/>
      <c r="J859" s="20"/>
      <c r="K859" s="20"/>
      <c r="L859" s="20"/>
      <c r="M859" s="20"/>
      <c r="N859" s="20"/>
      <c r="O859" s="20"/>
      <c r="P859" s="20"/>
      <c r="Q859" s="20"/>
      <c r="R859" s="20"/>
      <c r="S859" s="20"/>
      <c r="T859" s="20"/>
      <c r="U859" s="20"/>
      <c r="V859" s="20"/>
      <c r="W859" s="20"/>
      <c r="X859" s="20"/>
      <c r="Y859" s="20"/>
      <c r="Z859" s="20"/>
    </row>
    <row r="860">
      <c r="A860" s="25">
        <v>2.0</v>
      </c>
      <c r="B860" s="25">
        <v>13602.0</v>
      </c>
      <c r="C860" s="20" t="s">
        <v>28422</v>
      </c>
      <c r="D860" s="20" t="s">
        <v>28148</v>
      </c>
      <c r="E860" s="20" t="s">
        <v>28422</v>
      </c>
      <c r="F860" s="20"/>
      <c r="G860" s="20"/>
      <c r="H860" s="20"/>
      <c r="I860" s="20"/>
      <c r="J860" s="20"/>
      <c r="K860" s="20"/>
      <c r="L860" s="20"/>
      <c r="M860" s="20"/>
      <c r="N860" s="20"/>
      <c r="O860" s="20"/>
      <c r="P860" s="20"/>
      <c r="Q860" s="20"/>
      <c r="R860" s="20"/>
      <c r="S860" s="20"/>
      <c r="T860" s="20"/>
      <c r="U860" s="20"/>
      <c r="V860" s="20"/>
      <c r="W860" s="20"/>
      <c r="X860" s="20"/>
      <c r="Y860" s="20"/>
      <c r="Z860" s="20"/>
    </row>
    <row r="861">
      <c r="A861" s="25">
        <v>2.0</v>
      </c>
      <c r="B861" s="25">
        <v>13602.0</v>
      </c>
      <c r="C861" s="20" t="s">
        <v>28422</v>
      </c>
      <c r="D861" s="20" t="s">
        <v>28119</v>
      </c>
      <c r="E861" s="20" t="s">
        <v>28422</v>
      </c>
      <c r="F861" s="20"/>
      <c r="G861" s="20"/>
      <c r="H861" s="20"/>
      <c r="I861" s="20"/>
      <c r="J861" s="20"/>
      <c r="K861" s="20"/>
      <c r="L861" s="20"/>
      <c r="M861" s="20"/>
      <c r="N861" s="20"/>
      <c r="O861" s="20"/>
      <c r="P861" s="20"/>
      <c r="Q861" s="20"/>
      <c r="R861" s="20"/>
      <c r="S861" s="20"/>
      <c r="T861" s="20"/>
      <c r="U861" s="20"/>
      <c r="V861" s="20"/>
      <c r="W861" s="20"/>
      <c r="X861" s="20"/>
      <c r="Y861" s="20"/>
      <c r="Z861" s="20"/>
    </row>
    <row r="862">
      <c r="A862" s="25">
        <v>2.0</v>
      </c>
      <c r="B862" s="25">
        <v>13611.0</v>
      </c>
      <c r="C862" s="20" t="s">
        <v>28431</v>
      </c>
      <c r="D862" s="20" t="s">
        <v>28162</v>
      </c>
      <c r="E862" s="20" t="s">
        <v>28431</v>
      </c>
      <c r="F862" s="20"/>
      <c r="G862" s="20"/>
      <c r="H862" s="20"/>
      <c r="I862" s="20"/>
      <c r="J862" s="20"/>
      <c r="K862" s="20"/>
      <c r="L862" s="20"/>
      <c r="M862" s="20"/>
      <c r="N862" s="20"/>
      <c r="O862" s="20"/>
      <c r="P862" s="20"/>
      <c r="Q862" s="20"/>
      <c r="R862" s="20"/>
      <c r="S862" s="20"/>
      <c r="T862" s="20"/>
      <c r="U862" s="20"/>
      <c r="V862" s="20"/>
      <c r="W862" s="20"/>
      <c r="X862" s="20"/>
      <c r="Y862" s="20"/>
      <c r="Z862" s="20"/>
    </row>
    <row r="863">
      <c r="A863" s="25">
        <v>2.0</v>
      </c>
      <c r="B863" s="25">
        <v>13611.0</v>
      </c>
      <c r="C863" s="20" t="s">
        <v>28431</v>
      </c>
      <c r="D863" s="20" t="s">
        <v>28108</v>
      </c>
      <c r="E863" s="20" t="s">
        <v>28431</v>
      </c>
      <c r="F863" s="20"/>
      <c r="G863" s="20"/>
      <c r="H863" s="20"/>
      <c r="I863" s="20"/>
      <c r="J863" s="20"/>
      <c r="K863" s="20"/>
      <c r="L863" s="20"/>
      <c r="M863" s="20"/>
      <c r="N863" s="20"/>
      <c r="O863" s="20"/>
      <c r="P863" s="20"/>
      <c r="Q863" s="20"/>
      <c r="R863" s="20"/>
      <c r="S863" s="20"/>
      <c r="T863" s="20"/>
      <c r="U863" s="20"/>
      <c r="V863" s="20"/>
      <c r="W863" s="20"/>
      <c r="X863" s="20"/>
      <c r="Y863" s="20"/>
      <c r="Z863" s="20"/>
    </row>
    <row r="864">
      <c r="A864" s="25">
        <v>2.0</v>
      </c>
      <c r="B864" s="25">
        <v>13612.0</v>
      </c>
      <c r="C864" s="20" t="s">
        <v>28440</v>
      </c>
      <c r="D864" s="20" t="s">
        <v>28162</v>
      </c>
      <c r="E864" s="20" t="s">
        <v>28440</v>
      </c>
      <c r="F864" s="20"/>
      <c r="G864" s="20"/>
      <c r="H864" s="20"/>
      <c r="I864" s="20"/>
      <c r="J864" s="20"/>
      <c r="K864" s="20"/>
      <c r="L864" s="20"/>
      <c r="M864" s="20"/>
      <c r="N864" s="20"/>
      <c r="O864" s="20"/>
      <c r="P864" s="20"/>
      <c r="Q864" s="20"/>
      <c r="R864" s="20"/>
      <c r="S864" s="20"/>
      <c r="T864" s="20"/>
      <c r="U864" s="20"/>
      <c r="V864" s="20"/>
      <c r="W864" s="20"/>
      <c r="X864" s="20"/>
      <c r="Y864" s="20"/>
      <c r="Z864" s="20"/>
    </row>
    <row r="865">
      <c r="A865" s="25">
        <v>2.0</v>
      </c>
      <c r="B865" s="25">
        <v>13612.0</v>
      </c>
      <c r="C865" s="20" t="s">
        <v>28440</v>
      </c>
      <c r="D865" s="20" t="s">
        <v>28119</v>
      </c>
      <c r="E865" s="20" t="s">
        <v>28440</v>
      </c>
      <c r="F865" s="20"/>
      <c r="G865" s="20"/>
      <c r="H865" s="20"/>
      <c r="I865" s="20"/>
      <c r="J865" s="20"/>
      <c r="K865" s="20"/>
      <c r="L865" s="20"/>
      <c r="M865" s="20"/>
      <c r="N865" s="20"/>
      <c r="O865" s="20"/>
      <c r="P865" s="20"/>
      <c r="Q865" s="20"/>
      <c r="R865" s="20"/>
      <c r="S865" s="20"/>
      <c r="T865" s="20"/>
      <c r="U865" s="20"/>
      <c r="V865" s="20"/>
      <c r="W865" s="20"/>
      <c r="X865" s="20"/>
      <c r="Y865" s="20"/>
      <c r="Z865" s="20"/>
    </row>
    <row r="866">
      <c r="A866" s="25">
        <v>2.0</v>
      </c>
      <c r="B866" s="25">
        <v>14011.0</v>
      </c>
      <c r="C866" s="20" t="s">
        <v>28450</v>
      </c>
      <c r="D866" s="20" t="s">
        <v>28451</v>
      </c>
      <c r="E866" s="20" t="s">
        <v>28450</v>
      </c>
      <c r="F866" s="20"/>
      <c r="G866" s="20"/>
      <c r="H866" s="20"/>
      <c r="I866" s="20"/>
      <c r="J866" s="20"/>
      <c r="K866" s="20"/>
      <c r="L866" s="20"/>
      <c r="M866" s="20"/>
      <c r="N866" s="20"/>
      <c r="O866" s="20"/>
      <c r="P866" s="20"/>
      <c r="Q866" s="20"/>
      <c r="R866" s="20"/>
      <c r="S866" s="20"/>
      <c r="T866" s="20"/>
      <c r="U866" s="20"/>
      <c r="V866" s="20"/>
      <c r="W866" s="20"/>
      <c r="X866" s="20"/>
      <c r="Y866" s="20"/>
      <c r="Z866" s="20"/>
    </row>
    <row r="867">
      <c r="A867" s="25">
        <v>2.0</v>
      </c>
      <c r="B867" s="25">
        <v>14041.0</v>
      </c>
      <c r="C867" s="20" t="s">
        <v>28456</v>
      </c>
      <c r="D867" s="20" t="s">
        <v>28457</v>
      </c>
      <c r="E867" s="20" t="s">
        <v>28456</v>
      </c>
      <c r="F867" s="20"/>
      <c r="G867" s="20"/>
      <c r="H867" s="20"/>
      <c r="I867" s="20"/>
      <c r="J867" s="20"/>
      <c r="K867" s="20"/>
      <c r="L867" s="20"/>
      <c r="M867" s="20"/>
      <c r="N867" s="20"/>
      <c r="O867" s="20"/>
      <c r="P867" s="20"/>
      <c r="Q867" s="20"/>
      <c r="R867" s="20"/>
      <c r="S867" s="20"/>
      <c r="T867" s="20"/>
      <c r="U867" s="20"/>
      <c r="V867" s="20"/>
      <c r="W867" s="20"/>
      <c r="X867" s="20"/>
      <c r="Y867" s="20"/>
      <c r="Z867" s="20"/>
    </row>
    <row r="868">
      <c r="A868" s="25">
        <v>2.0</v>
      </c>
      <c r="B868" s="25">
        <v>14051.0</v>
      </c>
      <c r="C868" s="20" t="s">
        <v>28465</v>
      </c>
      <c r="D868" s="20" t="s">
        <v>28466</v>
      </c>
      <c r="E868" s="20" t="s">
        <v>28465</v>
      </c>
      <c r="F868" s="20"/>
      <c r="G868" s="20"/>
      <c r="H868" s="20"/>
      <c r="I868" s="20"/>
      <c r="J868" s="20"/>
      <c r="K868" s="20"/>
      <c r="L868" s="20"/>
      <c r="M868" s="20"/>
      <c r="N868" s="20"/>
      <c r="O868" s="20"/>
      <c r="P868" s="20"/>
      <c r="Q868" s="20"/>
      <c r="R868" s="20"/>
      <c r="S868" s="20"/>
      <c r="T868" s="20"/>
      <c r="U868" s="20"/>
      <c r="V868" s="20"/>
      <c r="W868" s="20"/>
      <c r="X868" s="20"/>
      <c r="Y868" s="20"/>
      <c r="Z868" s="20"/>
    </row>
    <row r="869">
      <c r="A869" s="25">
        <v>2.0</v>
      </c>
      <c r="B869" s="25">
        <v>14071.0</v>
      </c>
      <c r="C869" s="20" t="s">
        <v>28469</v>
      </c>
      <c r="D869" s="20" t="s">
        <v>28470</v>
      </c>
      <c r="E869" s="20" t="s">
        <v>28469</v>
      </c>
      <c r="F869" s="20"/>
      <c r="G869" s="20"/>
      <c r="H869" s="20"/>
      <c r="I869" s="20"/>
      <c r="J869" s="20"/>
      <c r="K869" s="20"/>
      <c r="L869" s="20"/>
      <c r="M869" s="20"/>
      <c r="N869" s="20"/>
      <c r="O869" s="20"/>
      <c r="P869" s="20"/>
      <c r="Q869" s="20"/>
      <c r="R869" s="20"/>
      <c r="S869" s="20"/>
      <c r="T869" s="20"/>
      <c r="U869" s="20"/>
      <c r="V869" s="20"/>
      <c r="W869" s="20"/>
      <c r="X869" s="20"/>
      <c r="Y869" s="20"/>
      <c r="Z869" s="20"/>
    </row>
    <row r="870">
      <c r="A870" s="25">
        <v>2.0</v>
      </c>
      <c r="B870" s="25">
        <v>14081.0</v>
      </c>
      <c r="C870" s="20" t="s">
        <v>28477</v>
      </c>
      <c r="D870" s="20" t="s">
        <v>28478</v>
      </c>
      <c r="E870" s="20" t="s">
        <v>28477</v>
      </c>
      <c r="F870" s="20"/>
      <c r="G870" s="20"/>
      <c r="H870" s="20"/>
      <c r="I870" s="20"/>
      <c r="J870" s="20"/>
      <c r="K870" s="20"/>
      <c r="L870" s="20"/>
      <c r="M870" s="20"/>
      <c r="N870" s="20"/>
      <c r="O870" s="20"/>
      <c r="P870" s="20"/>
      <c r="Q870" s="20"/>
      <c r="R870" s="20"/>
      <c r="S870" s="20"/>
      <c r="T870" s="20"/>
      <c r="U870" s="20"/>
      <c r="V870" s="20"/>
      <c r="W870" s="20"/>
      <c r="X870" s="20"/>
      <c r="Y870" s="20"/>
      <c r="Z870" s="20"/>
    </row>
    <row r="871">
      <c r="A871" s="25">
        <v>2.0</v>
      </c>
      <c r="B871" s="25">
        <v>14091.0</v>
      </c>
      <c r="C871" s="20" t="s">
        <v>28484</v>
      </c>
      <c r="D871" s="20" t="s">
        <v>28485</v>
      </c>
      <c r="E871" s="20" t="s">
        <v>28484</v>
      </c>
      <c r="F871" s="20"/>
      <c r="G871" s="20"/>
      <c r="H871" s="20"/>
      <c r="I871" s="20"/>
      <c r="J871" s="20"/>
      <c r="K871" s="20"/>
      <c r="L871" s="20"/>
      <c r="M871" s="20"/>
      <c r="N871" s="20"/>
      <c r="O871" s="20"/>
      <c r="P871" s="20"/>
      <c r="Q871" s="20"/>
      <c r="R871" s="20"/>
      <c r="S871" s="20"/>
      <c r="T871" s="20"/>
      <c r="U871" s="20"/>
      <c r="V871" s="20"/>
      <c r="W871" s="20"/>
      <c r="X871" s="20"/>
      <c r="Y871" s="20"/>
      <c r="Z871" s="20"/>
    </row>
    <row r="872">
      <c r="A872" s="25">
        <v>2.0</v>
      </c>
      <c r="B872" s="25">
        <v>14101.0</v>
      </c>
      <c r="C872" s="20" t="s">
        <v>28490</v>
      </c>
      <c r="D872" s="20" t="s">
        <v>28491</v>
      </c>
      <c r="E872" s="20" t="s">
        <v>28490</v>
      </c>
      <c r="F872" s="20"/>
      <c r="G872" s="20"/>
      <c r="H872" s="20"/>
      <c r="I872" s="20"/>
      <c r="J872" s="20"/>
      <c r="K872" s="20"/>
      <c r="L872" s="20"/>
      <c r="M872" s="20"/>
      <c r="N872" s="20"/>
      <c r="O872" s="20"/>
      <c r="P872" s="20"/>
      <c r="Q872" s="20"/>
      <c r="R872" s="20"/>
      <c r="S872" s="20"/>
      <c r="T872" s="20"/>
      <c r="U872" s="20"/>
      <c r="V872" s="20"/>
      <c r="W872" s="20"/>
      <c r="X872" s="20"/>
      <c r="Y872" s="20"/>
      <c r="Z872" s="20"/>
    </row>
    <row r="873">
      <c r="A873" s="25">
        <v>2.0</v>
      </c>
      <c r="B873" s="25">
        <v>14111.0</v>
      </c>
      <c r="C873" s="20" t="s">
        <v>28496</v>
      </c>
      <c r="D873" s="20" t="s">
        <v>28497</v>
      </c>
      <c r="E873" s="20" t="s">
        <v>28496</v>
      </c>
      <c r="F873" s="20"/>
      <c r="G873" s="20"/>
      <c r="H873" s="20"/>
      <c r="I873" s="20"/>
      <c r="J873" s="20"/>
      <c r="K873" s="20"/>
      <c r="L873" s="20"/>
      <c r="M873" s="20"/>
      <c r="N873" s="20"/>
      <c r="O873" s="20"/>
      <c r="P873" s="20"/>
      <c r="Q873" s="20"/>
      <c r="R873" s="20"/>
      <c r="S873" s="20"/>
      <c r="T873" s="20"/>
      <c r="U873" s="20"/>
      <c r="V873" s="20"/>
      <c r="W873" s="20"/>
      <c r="X873" s="20"/>
      <c r="Y873" s="20"/>
      <c r="Z873" s="20"/>
    </row>
    <row r="874">
      <c r="A874" s="25">
        <v>2.0</v>
      </c>
      <c r="B874" s="25">
        <v>14121.0</v>
      </c>
      <c r="C874" s="20" t="s">
        <v>28501</v>
      </c>
      <c r="D874" s="20" t="s">
        <v>28503</v>
      </c>
      <c r="E874" s="20" t="s">
        <v>28501</v>
      </c>
      <c r="F874" s="20"/>
      <c r="G874" s="20"/>
      <c r="H874" s="20"/>
      <c r="I874" s="20"/>
      <c r="J874" s="20"/>
      <c r="K874" s="20"/>
      <c r="L874" s="20"/>
      <c r="M874" s="20"/>
      <c r="N874" s="20"/>
      <c r="O874" s="20"/>
      <c r="P874" s="20"/>
      <c r="Q874" s="20"/>
      <c r="R874" s="20"/>
      <c r="S874" s="20"/>
      <c r="T874" s="20"/>
      <c r="U874" s="20"/>
      <c r="V874" s="20"/>
      <c r="W874" s="20"/>
      <c r="X874" s="20"/>
      <c r="Y874" s="20"/>
      <c r="Z874" s="20"/>
    </row>
    <row r="875">
      <c r="A875" s="25">
        <v>2.0</v>
      </c>
      <c r="B875" s="25">
        <v>14131.0</v>
      </c>
      <c r="C875" s="20" t="s">
        <v>28514</v>
      </c>
      <c r="D875" s="20" t="s">
        <v>28516</v>
      </c>
      <c r="E875" s="20" t="s">
        <v>28514</v>
      </c>
      <c r="F875" s="20"/>
      <c r="G875" s="20"/>
      <c r="H875" s="20"/>
      <c r="I875" s="20"/>
      <c r="J875" s="20"/>
      <c r="K875" s="20"/>
      <c r="L875" s="20"/>
      <c r="M875" s="20"/>
      <c r="N875" s="20"/>
      <c r="O875" s="20"/>
      <c r="P875" s="20"/>
      <c r="Q875" s="20"/>
      <c r="R875" s="20"/>
      <c r="S875" s="20"/>
      <c r="T875" s="20"/>
      <c r="U875" s="20"/>
      <c r="V875" s="20"/>
      <c r="W875" s="20"/>
      <c r="X875" s="20"/>
      <c r="Y875" s="20"/>
      <c r="Z875" s="20"/>
    </row>
    <row r="876">
      <c r="A876" s="25">
        <v>2.0</v>
      </c>
      <c r="B876" s="25">
        <v>14141.0</v>
      </c>
      <c r="C876" s="20" t="s">
        <v>28520</v>
      </c>
      <c r="D876" s="20" t="s">
        <v>28521</v>
      </c>
      <c r="E876" s="20" t="s">
        <v>28520</v>
      </c>
      <c r="F876" s="20"/>
      <c r="G876" s="20"/>
      <c r="H876" s="20"/>
      <c r="I876" s="20"/>
      <c r="J876" s="20"/>
      <c r="K876" s="20"/>
      <c r="L876" s="20"/>
      <c r="M876" s="20"/>
      <c r="N876" s="20"/>
      <c r="O876" s="20"/>
      <c r="P876" s="20"/>
      <c r="Q876" s="20"/>
      <c r="R876" s="20"/>
      <c r="S876" s="20"/>
      <c r="T876" s="20"/>
      <c r="U876" s="20"/>
      <c r="V876" s="20"/>
      <c r="W876" s="20"/>
      <c r="X876" s="20"/>
      <c r="Y876" s="20"/>
      <c r="Z876" s="20"/>
    </row>
    <row r="877">
      <c r="A877" s="25">
        <v>2.0</v>
      </c>
      <c r="B877" s="25">
        <v>14151.0</v>
      </c>
      <c r="C877" s="20" t="s">
        <v>28527</v>
      </c>
      <c r="D877" s="20" t="s">
        <v>28528</v>
      </c>
      <c r="E877" s="20" t="s">
        <v>28527</v>
      </c>
      <c r="F877" s="20"/>
      <c r="G877" s="20"/>
      <c r="H877" s="20"/>
      <c r="I877" s="20"/>
      <c r="J877" s="20"/>
      <c r="K877" s="20"/>
      <c r="L877" s="20"/>
      <c r="M877" s="20"/>
      <c r="N877" s="20"/>
      <c r="O877" s="20"/>
      <c r="P877" s="20"/>
      <c r="Q877" s="20"/>
      <c r="R877" s="20"/>
      <c r="S877" s="20"/>
      <c r="T877" s="20"/>
      <c r="U877" s="20"/>
      <c r="V877" s="20"/>
      <c r="W877" s="20"/>
      <c r="X877" s="20"/>
      <c r="Y877" s="20"/>
      <c r="Z877" s="20"/>
    </row>
    <row r="878">
      <c r="A878" s="25">
        <v>2.0</v>
      </c>
      <c r="B878" s="25">
        <v>14481.0</v>
      </c>
      <c r="C878" s="20" t="s">
        <v>24564</v>
      </c>
      <c r="D878" s="20" t="s">
        <v>28108</v>
      </c>
      <c r="E878" s="20" t="s">
        <v>24564</v>
      </c>
      <c r="F878" s="20"/>
      <c r="G878" s="20"/>
      <c r="H878" s="20"/>
      <c r="I878" s="20"/>
      <c r="J878" s="20"/>
      <c r="K878" s="20"/>
      <c r="L878" s="20"/>
      <c r="M878" s="20"/>
      <c r="N878" s="20"/>
      <c r="O878" s="20"/>
      <c r="P878" s="20"/>
      <c r="Q878" s="20"/>
      <c r="R878" s="20"/>
      <c r="S878" s="20"/>
      <c r="T878" s="20"/>
      <c r="U878" s="20"/>
      <c r="V878" s="20"/>
      <c r="W878" s="20"/>
      <c r="X878" s="20"/>
      <c r="Y878" s="20"/>
      <c r="Z878" s="20"/>
    </row>
    <row r="879">
      <c r="A879" s="25">
        <v>2.0</v>
      </c>
      <c r="B879" s="25">
        <v>14481.0</v>
      </c>
      <c r="C879" s="20" t="s">
        <v>24564</v>
      </c>
      <c r="D879" s="20" t="s">
        <v>24565</v>
      </c>
      <c r="E879" s="20" t="s">
        <v>24564</v>
      </c>
      <c r="F879" s="20"/>
      <c r="G879" s="20"/>
      <c r="H879" s="20"/>
      <c r="I879" s="20"/>
      <c r="J879" s="20"/>
      <c r="K879" s="20"/>
      <c r="L879" s="20"/>
      <c r="M879" s="20"/>
      <c r="N879" s="20"/>
      <c r="O879" s="20"/>
      <c r="P879" s="20"/>
      <c r="Q879" s="20"/>
      <c r="R879" s="20"/>
      <c r="S879" s="20"/>
      <c r="T879" s="20"/>
      <c r="U879" s="20"/>
      <c r="V879" s="20"/>
      <c r="W879" s="20"/>
      <c r="X879" s="20"/>
      <c r="Y879" s="20"/>
      <c r="Z879" s="20"/>
    </row>
    <row r="880">
      <c r="A880" s="25">
        <v>2.0</v>
      </c>
      <c r="B880" s="25">
        <v>14482.0</v>
      </c>
      <c r="C880" s="20" t="s">
        <v>28537</v>
      </c>
      <c r="D880" s="20" t="s">
        <v>28119</v>
      </c>
      <c r="E880" s="20" t="s">
        <v>28537</v>
      </c>
      <c r="F880" s="20"/>
      <c r="G880" s="20"/>
      <c r="H880" s="20"/>
      <c r="I880" s="20"/>
      <c r="J880" s="20"/>
      <c r="K880" s="20"/>
      <c r="L880" s="20"/>
      <c r="M880" s="20"/>
      <c r="N880" s="20"/>
      <c r="O880" s="20"/>
      <c r="P880" s="20"/>
      <c r="Q880" s="20"/>
      <c r="R880" s="20"/>
      <c r="S880" s="20"/>
      <c r="T880" s="20"/>
      <c r="U880" s="20"/>
      <c r="V880" s="20"/>
      <c r="W880" s="20"/>
      <c r="X880" s="20"/>
      <c r="Y880" s="20"/>
      <c r="Z880" s="20"/>
    </row>
    <row r="881">
      <c r="A881" s="25">
        <v>2.0</v>
      </c>
      <c r="B881" s="25">
        <v>14482.0</v>
      </c>
      <c r="C881" s="20" t="s">
        <v>28537</v>
      </c>
      <c r="D881" s="20" t="s">
        <v>24565</v>
      </c>
      <c r="E881" s="20" t="s">
        <v>28537</v>
      </c>
      <c r="F881" s="20"/>
      <c r="G881" s="20"/>
      <c r="H881" s="20"/>
      <c r="I881" s="20"/>
      <c r="J881" s="20"/>
      <c r="K881" s="20"/>
      <c r="L881" s="20"/>
      <c r="M881" s="20"/>
      <c r="N881" s="20"/>
      <c r="O881" s="20"/>
      <c r="P881" s="20"/>
      <c r="Q881" s="20"/>
      <c r="R881" s="20"/>
      <c r="S881" s="20"/>
      <c r="T881" s="20"/>
      <c r="U881" s="20"/>
      <c r="V881" s="20"/>
      <c r="W881" s="20"/>
      <c r="X881" s="20"/>
      <c r="Y881" s="20"/>
      <c r="Z881" s="20"/>
    </row>
    <row r="882">
      <c r="A882" s="25">
        <v>2.0</v>
      </c>
      <c r="B882" s="25">
        <v>14501.0</v>
      </c>
      <c r="C882" s="20" t="s">
        <v>28543</v>
      </c>
      <c r="D882" s="20" t="s">
        <v>28133</v>
      </c>
      <c r="E882" s="20" t="s">
        <v>28543</v>
      </c>
      <c r="F882" s="20"/>
      <c r="G882" s="20"/>
      <c r="H882" s="20"/>
      <c r="I882" s="20"/>
      <c r="J882" s="20"/>
      <c r="K882" s="20"/>
      <c r="L882" s="20"/>
      <c r="M882" s="20"/>
      <c r="N882" s="20"/>
      <c r="O882" s="20"/>
      <c r="P882" s="20"/>
      <c r="Q882" s="20"/>
      <c r="R882" s="20"/>
      <c r="S882" s="20"/>
      <c r="T882" s="20"/>
      <c r="U882" s="20"/>
      <c r="V882" s="20"/>
      <c r="W882" s="20"/>
      <c r="X882" s="20"/>
      <c r="Y882" s="20"/>
      <c r="Z882" s="20"/>
    </row>
    <row r="883">
      <c r="A883" s="25">
        <v>2.0</v>
      </c>
      <c r="B883" s="25">
        <v>14502.0</v>
      </c>
      <c r="C883" s="20" t="s">
        <v>28546</v>
      </c>
      <c r="D883" s="20" t="s">
        <v>28138</v>
      </c>
      <c r="E883" s="20" t="s">
        <v>28546</v>
      </c>
      <c r="F883" s="20"/>
      <c r="G883" s="20"/>
      <c r="H883" s="20"/>
      <c r="I883" s="20"/>
      <c r="J883" s="20"/>
      <c r="K883" s="20"/>
      <c r="L883" s="20"/>
      <c r="M883" s="20"/>
      <c r="N883" s="20"/>
      <c r="O883" s="20"/>
      <c r="P883" s="20"/>
      <c r="Q883" s="20"/>
      <c r="R883" s="20"/>
      <c r="S883" s="20"/>
      <c r="T883" s="20"/>
      <c r="U883" s="20"/>
      <c r="V883" s="20"/>
      <c r="W883" s="20"/>
      <c r="X883" s="20"/>
      <c r="Y883" s="20"/>
      <c r="Z883" s="20"/>
    </row>
    <row r="884">
      <c r="A884" s="25">
        <v>2.0</v>
      </c>
      <c r="B884" s="25">
        <v>14541.0</v>
      </c>
      <c r="C884" s="20" t="s">
        <v>24544</v>
      </c>
      <c r="D884" s="20" t="s">
        <v>28108</v>
      </c>
      <c r="E884" s="20" t="s">
        <v>24544</v>
      </c>
      <c r="F884" s="20"/>
      <c r="G884" s="20"/>
      <c r="H884" s="20"/>
      <c r="I884" s="20"/>
      <c r="J884" s="20"/>
      <c r="K884" s="20"/>
      <c r="L884" s="20"/>
      <c r="M884" s="20"/>
      <c r="N884" s="20"/>
      <c r="O884" s="20"/>
      <c r="P884" s="20"/>
      <c r="Q884" s="20"/>
      <c r="R884" s="20"/>
      <c r="S884" s="20"/>
      <c r="T884" s="20"/>
      <c r="U884" s="20"/>
      <c r="V884" s="20"/>
      <c r="W884" s="20"/>
      <c r="X884" s="20"/>
      <c r="Y884" s="20"/>
      <c r="Z884" s="20"/>
    </row>
    <row r="885">
      <c r="A885" s="25">
        <v>2.0</v>
      </c>
      <c r="B885" s="25">
        <v>14541.0</v>
      </c>
      <c r="C885" s="20" t="s">
        <v>24544</v>
      </c>
      <c r="D885" s="20" t="s">
        <v>24545</v>
      </c>
      <c r="E885" s="20" t="s">
        <v>24544</v>
      </c>
      <c r="F885" s="20"/>
      <c r="G885" s="20"/>
      <c r="H885" s="20"/>
      <c r="I885" s="20"/>
      <c r="J885" s="20"/>
      <c r="K885" s="20"/>
      <c r="L885" s="20"/>
      <c r="M885" s="20"/>
      <c r="N885" s="20"/>
      <c r="O885" s="20"/>
      <c r="P885" s="20"/>
      <c r="Q885" s="20"/>
      <c r="R885" s="20"/>
      <c r="S885" s="20"/>
      <c r="T885" s="20"/>
      <c r="U885" s="20"/>
      <c r="V885" s="20"/>
      <c r="W885" s="20"/>
      <c r="X885" s="20"/>
      <c r="Y885" s="20"/>
      <c r="Z885" s="20"/>
    </row>
    <row r="886">
      <c r="A886" s="25">
        <v>2.0</v>
      </c>
      <c r="B886" s="25">
        <v>14541.0</v>
      </c>
      <c r="C886" s="20" t="s">
        <v>24544</v>
      </c>
      <c r="D886" s="20" t="s">
        <v>24549</v>
      </c>
      <c r="E886" s="20" t="s">
        <v>24544</v>
      </c>
      <c r="F886" s="20"/>
      <c r="G886" s="20"/>
      <c r="H886" s="20"/>
      <c r="I886" s="20"/>
      <c r="J886" s="20"/>
      <c r="K886" s="20"/>
      <c r="L886" s="20"/>
      <c r="M886" s="20"/>
      <c r="N886" s="20"/>
      <c r="O886" s="20"/>
      <c r="P886" s="20"/>
      <c r="Q886" s="20"/>
      <c r="R886" s="20"/>
      <c r="S886" s="20"/>
      <c r="T886" s="20"/>
      <c r="U886" s="20"/>
      <c r="V886" s="20"/>
      <c r="W886" s="20"/>
      <c r="X886" s="20"/>
      <c r="Y886" s="20"/>
      <c r="Z886" s="20"/>
    </row>
    <row r="887">
      <c r="A887" s="25">
        <v>2.0</v>
      </c>
      <c r="B887" s="25">
        <v>14541.0</v>
      </c>
      <c r="C887" s="20" t="s">
        <v>24544</v>
      </c>
      <c r="D887" s="20" t="s">
        <v>24555</v>
      </c>
      <c r="E887" s="20" t="s">
        <v>24544</v>
      </c>
      <c r="F887" s="20"/>
      <c r="G887" s="20"/>
      <c r="H887" s="20"/>
      <c r="I887" s="20"/>
      <c r="J887" s="20"/>
      <c r="K887" s="20"/>
      <c r="L887" s="20"/>
      <c r="M887" s="20"/>
      <c r="N887" s="20"/>
      <c r="O887" s="20"/>
      <c r="P887" s="20"/>
      <c r="Q887" s="20"/>
      <c r="R887" s="20"/>
      <c r="S887" s="20"/>
      <c r="T887" s="20"/>
      <c r="U887" s="20"/>
      <c r="V887" s="20"/>
      <c r="W887" s="20"/>
      <c r="X887" s="20"/>
      <c r="Y887" s="20"/>
      <c r="Z887" s="20"/>
    </row>
    <row r="888">
      <c r="A888" s="25">
        <v>2.0</v>
      </c>
      <c r="B888" s="25">
        <v>14542.0</v>
      </c>
      <c r="C888" s="20" t="s">
        <v>28562</v>
      </c>
      <c r="D888" s="20" t="s">
        <v>24545</v>
      </c>
      <c r="E888" s="20" t="s">
        <v>28562</v>
      </c>
      <c r="F888" s="20"/>
      <c r="G888" s="20"/>
      <c r="H888" s="20"/>
      <c r="I888" s="20"/>
      <c r="J888" s="20"/>
      <c r="K888" s="20"/>
      <c r="L888" s="20"/>
      <c r="M888" s="20"/>
      <c r="N888" s="20"/>
      <c r="O888" s="20"/>
      <c r="P888" s="20"/>
      <c r="Q888" s="20"/>
      <c r="R888" s="20"/>
      <c r="S888" s="20"/>
      <c r="T888" s="20"/>
      <c r="U888" s="20"/>
      <c r="V888" s="20"/>
      <c r="W888" s="20"/>
      <c r="X888" s="20"/>
      <c r="Y888" s="20"/>
      <c r="Z888" s="20"/>
    </row>
    <row r="889">
      <c r="A889" s="25">
        <v>2.0</v>
      </c>
      <c r="B889" s="25">
        <v>14542.0</v>
      </c>
      <c r="C889" s="20" t="s">
        <v>28562</v>
      </c>
      <c r="D889" s="20" t="s">
        <v>24549</v>
      </c>
      <c r="E889" s="20" t="s">
        <v>28562</v>
      </c>
      <c r="F889" s="20"/>
      <c r="G889" s="20"/>
      <c r="H889" s="20"/>
      <c r="I889" s="20"/>
      <c r="J889" s="20"/>
      <c r="K889" s="20"/>
      <c r="L889" s="20"/>
      <c r="M889" s="20"/>
      <c r="N889" s="20"/>
      <c r="O889" s="20"/>
      <c r="P889" s="20"/>
      <c r="Q889" s="20"/>
      <c r="R889" s="20"/>
      <c r="S889" s="20"/>
      <c r="T889" s="20"/>
      <c r="U889" s="20"/>
      <c r="V889" s="20"/>
      <c r="W889" s="20"/>
      <c r="X889" s="20"/>
      <c r="Y889" s="20"/>
      <c r="Z889" s="20"/>
    </row>
    <row r="890">
      <c r="A890" s="25">
        <v>2.0</v>
      </c>
      <c r="B890" s="25">
        <v>14542.0</v>
      </c>
      <c r="C890" s="20" t="s">
        <v>28562</v>
      </c>
      <c r="D890" s="20" t="s">
        <v>28119</v>
      </c>
      <c r="E890" s="20" t="s">
        <v>28562</v>
      </c>
      <c r="F890" s="20"/>
      <c r="G890" s="20"/>
      <c r="H890" s="20"/>
      <c r="I890" s="20"/>
      <c r="J890" s="20"/>
      <c r="K890" s="20"/>
      <c r="L890" s="20"/>
      <c r="M890" s="20"/>
      <c r="N890" s="20"/>
      <c r="O890" s="20"/>
      <c r="P890" s="20"/>
      <c r="Q890" s="20"/>
      <c r="R890" s="20"/>
      <c r="S890" s="20"/>
      <c r="T890" s="20"/>
      <c r="U890" s="20"/>
      <c r="V890" s="20"/>
      <c r="W890" s="20"/>
      <c r="X890" s="20"/>
      <c r="Y890" s="20"/>
      <c r="Z890" s="20"/>
    </row>
    <row r="891">
      <c r="A891" s="25">
        <v>2.0</v>
      </c>
      <c r="B891" s="25">
        <v>14542.0</v>
      </c>
      <c r="C891" s="20" t="s">
        <v>28562</v>
      </c>
      <c r="D891" s="20" t="s">
        <v>24555</v>
      </c>
      <c r="E891" s="20" t="s">
        <v>28562</v>
      </c>
      <c r="F891" s="20"/>
      <c r="G891" s="20"/>
      <c r="H891" s="20"/>
      <c r="I891" s="20"/>
      <c r="J891" s="20"/>
      <c r="K891" s="20"/>
      <c r="L891" s="20"/>
      <c r="M891" s="20"/>
      <c r="N891" s="20"/>
      <c r="O891" s="20"/>
      <c r="P891" s="20"/>
      <c r="Q891" s="20"/>
      <c r="R891" s="20"/>
      <c r="S891" s="20"/>
      <c r="T891" s="20"/>
      <c r="U891" s="20"/>
      <c r="V891" s="20"/>
      <c r="W891" s="20"/>
      <c r="X891" s="20"/>
      <c r="Y891" s="20"/>
      <c r="Z891" s="20"/>
    </row>
    <row r="892">
      <c r="A892" s="25">
        <v>2.0</v>
      </c>
      <c r="B892" s="25">
        <v>14551.0</v>
      </c>
      <c r="C892" s="20" t="s">
        <v>24577</v>
      </c>
      <c r="D892" s="20" t="s">
        <v>28108</v>
      </c>
      <c r="E892" s="20" t="s">
        <v>24577</v>
      </c>
      <c r="F892" s="20"/>
      <c r="G892" s="20"/>
      <c r="H892" s="20"/>
      <c r="I892" s="20"/>
      <c r="J892" s="20"/>
      <c r="K892" s="20"/>
      <c r="L892" s="20"/>
      <c r="M892" s="20"/>
      <c r="N892" s="20"/>
      <c r="O892" s="20"/>
      <c r="P892" s="20"/>
      <c r="Q892" s="20"/>
      <c r="R892" s="20"/>
      <c r="S892" s="20"/>
      <c r="T892" s="20"/>
      <c r="U892" s="20"/>
      <c r="V892" s="20"/>
      <c r="W892" s="20"/>
      <c r="X892" s="20"/>
      <c r="Y892" s="20"/>
      <c r="Z892" s="20"/>
    </row>
    <row r="893">
      <c r="A893" s="25">
        <v>2.0</v>
      </c>
      <c r="B893" s="25">
        <v>14551.0</v>
      </c>
      <c r="C893" s="20" t="s">
        <v>24577</v>
      </c>
      <c r="D893" s="20" t="s">
        <v>24555</v>
      </c>
      <c r="E893" s="20" t="s">
        <v>24577</v>
      </c>
      <c r="F893" s="20"/>
      <c r="G893" s="20"/>
      <c r="H893" s="20"/>
      <c r="I893" s="20"/>
      <c r="J893" s="20"/>
      <c r="K893" s="20"/>
      <c r="L893" s="20"/>
      <c r="M893" s="20"/>
      <c r="N893" s="20"/>
      <c r="O893" s="20"/>
      <c r="P893" s="20"/>
      <c r="Q893" s="20"/>
      <c r="R893" s="20"/>
      <c r="S893" s="20"/>
      <c r="T893" s="20"/>
      <c r="U893" s="20"/>
      <c r="V893" s="20"/>
      <c r="W893" s="20"/>
      <c r="X893" s="20"/>
      <c r="Y893" s="20"/>
      <c r="Z893" s="20"/>
    </row>
    <row r="894">
      <c r="A894" s="25">
        <v>2.0</v>
      </c>
      <c r="B894" s="25">
        <v>14552.0</v>
      </c>
      <c r="C894" s="20" t="s">
        <v>28573</v>
      </c>
      <c r="D894" s="20" t="s">
        <v>28119</v>
      </c>
      <c r="E894" s="20" t="s">
        <v>28573</v>
      </c>
      <c r="F894" s="20"/>
      <c r="G894" s="20"/>
      <c r="H894" s="20"/>
      <c r="I894" s="20"/>
      <c r="J894" s="20"/>
      <c r="K894" s="20"/>
      <c r="L894" s="20"/>
      <c r="M894" s="20"/>
      <c r="N894" s="20"/>
      <c r="O894" s="20"/>
      <c r="P894" s="20"/>
      <c r="Q894" s="20"/>
      <c r="R894" s="20"/>
      <c r="S894" s="20"/>
      <c r="T894" s="20"/>
      <c r="U894" s="20"/>
      <c r="V894" s="20"/>
      <c r="W894" s="20"/>
      <c r="X894" s="20"/>
      <c r="Y894" s="20"/>
      <c r="Z894" s="20"/>
    </row>
    <row r="895">
      <c r="A895" s="25">
        <v>2.0</v>
      </c>
      <c r="B895" s="25">
        <v>14552.0</v>
      </c>
      <c r="C895" s="20" t="s">
        <v>28573</v>
      </c>
      <c r="D895" s="20" t="s">
        <v>24555</v>
      </c>
      <c r="E895" s="20" t="s">
        <v>28573</v>
      </c>
      <c r="F895" s="20"/>
      <c r="G895" s="20"/>
      <c r="H895" s="20"/>
      <c r="I895" s="20"/>
      <c r="J895" s="20"/>
      <c r="K895" s="20"/>
      <c r="L895" s="20"/>
      <c r="M895" s="20"/>
      <c r="N895" s="20"/>
      <c r="O895" s="20"/>
      <c r="P895" s="20"/>
      <c r="Q895" s="20"/>
      <c r="R895" s="20"/>
      <c r="S895" s="20"/>
      <c r="T895" s="20"/>
      <c r="U895" s="20"/>
      <c r="V895" s="20"/>
      <c r="W895" s="20"/>
      <c r="X895" s="20"/>
      <c r="Y895" s="20"/>
      <c r="Z895" s="20"/>
    </row>
    <row r="896">
      <c r="A896" s="25">
        <v>2.0</v>
      </c>
      <c r="B896" s="25">
        <v>14601.0</v>
      </c>
      <c r="C896" s="20" t="s">
        <v>28578</v>
      </c>
      <c r="D896" s="20" t="s">
        <v>28108</v>
      </c>
      <c r="E896" s="20" t="s">
        <v>28578</v>
      </c>
      <c r="F896" s="20"/>
      <c r="G896" s="20"/>
      <c r="H896" s="20"/>
      <c r="I896" s="20"/>
      <c r="J896" s="20"/>
      <c r="K896" s="20"/>
      <c r="L896" s="20"/>
      <c r="M896" s="20"/>
      <c r="N896" s="20"/>
      <c r="O896" s="20"/>
      <c r="P896" s="20"/>
      <c r="Q896" s="20"/>
      <c r="R896" s="20"/>
      <c r="S896" s="20"/>
      <c r="T896" s="20"/>
      <c r="U896" s="20"/>
      <c r="V896" s="20"/>
      <c r="W896" s="20"/>
      <c r="X896" s="20"/>
      <c r="Y896" s="20"/>
      <c r="Z896" s="20"/>
    </row>
    <row r="897">
      <c r="A897" s="25">
        <v>2.0</v>
      </c>
      <c r="B897" s="25">
        <v>14601.0</v>
      </c>
      <c r="C897" s="20" t="s">
        <v>28578</v>
      </c>
      <c r="D897" s="20" t="s">
        <v>28148</v>
      </c>
      <c r="E897" s="20" t="s">
        <v>28578</v>
      </c>
      <c r="F897" s="20"/>
      <c r="G897" s="20"/>
      <c r="H897" s="20"/>
      <c r="I897" s="20"/>
      <c r="J897" s="20"/>
      <c r="K897" s="20"/>
      <c r="L897" s="20"/>
      <c r="M897" s="20"/>
      <c r="N897" s="20"/>
      <c r="O897" s="20"/>
      <c r="P897" s="20"/>
      <c r="Q897" s="20"/>
      <c r="R897" s="20"/>
      <c r="S897" s="20"/>
      <c r="T897" s="20"/>
      <c r="U897" s="20"/>
      <c r="V897" s="20"/>
      <c r="W897" s="20"/>
      <c r="X897" s="20"/>
      <c r="Y897" s="20"/>
      <c r="Z897" s="20"/>
    </row>
    <row r="898">
      <c r="A898" s="25">
        <v>2.0</v>
      </c>
      <c r="B898" s="25">
        <v>14602.0</v>
      </c>
      <c r="C898" s="20" t="s">
        <v>28585</v>
      </c>
      <c r="D898" s="20" t="s">
        <v>28148</v>
      </c>
      <c r="E898" s="20" t="s">
        <v>28585</v>
      </c>
      <c r="F898" s="20"/>
      <c r="G898" s="20"/>
      <c r="H898" s="20"/>
      <c r="I898" s="20"/>
      <c r="J898" s="20"/>
      <c r="K898" s="20"/>
      <c r="L898" s="20"/>
      <c r="M898" s="20"/>
      <c r="N898" s="20"/>
      <c r="O898" s="20"/>
      <c r="P898" s="20"/>
      <c r="Q898" s="20"/>
      <c r="R898" s="20"/>
      <c r="S898" s="20"/>
      <c r="T898" s="20"/>
      <c r="U898" s="20"/>
      <c r="V898" s="20"/>
      <c r="W898" s="20"/>
      <c r="X898" s="20"/>
      <c r="Y898" s="20"/>
      <c r="Z898" s="20"/>
    </row>
    <row r="899">
      <c r="A899" s="25">
        <v>2.0</v>
      </c>
      <c r="B899" s="25">
        <v>14602.0</v>
      </c>
      <c r="C899" s="20" t="s">
        <v>28585</v>
      </c>
      <c r="D899" s="20" t="s">
        <v>28119</v>
      </c>
      <c r="E899" s="20" t="s">
        <v>28585</v>
      </c>
      <c r="F899" s="20"/>
      <c r="G899" s="20"/>
      <c r="H899" s="20"/>
      <c r="I899" s="20"/>
      <c r="J899" s="20"/>
      <c r="K899" s="20"/>
      <c r="L899" s="20"/>
      <c r="M899" s="20"/>
      <c r="N899" s="20"/>
      <c r="O899" s="20"/>
      <c r="P899" s="20"/>
      <c r="Q899" s="20"/>
      <c r="R899" s="20"/>
      <c r="S899" s="20"/>
      <c r="T899" s="20"/>
      <c r="U899" s="20"/>
      <c r="V899" s="20"/>
      <c r="W899" s="20"/>
      <c r="X899" s="20"/>
      <c r="Y899" s="20"/>
      <c r="Z899" s="20"/>
    </row>
    <row r="900">
      <c r="A900" s="25">
        <v>2.0</v>
      </c>
      <c r="B900" s="25">
        <v>14611.0</v>
      </c>
      <c r="C900" s="20" t="s">
        <v>28593</v>
      </c>
      <c r="D900" s="20" t="s">
        <v>28162</v>
      </c>
      <c r="E900" s="20" t="s">
        <v>28593</v>
      </c>
      <c r="F900" s="20"/>
      <c r="G900" s="20"/>
      <c r="H900" s="20"/>
      <c r="I900" s="20"/>
      <c r="J900" s="20"/>
      <c r="K900" s="20"/>
      <c r="L900" s="20"/>
      <c r="M900" s="20"/>
      <c r="N900" s="20"/>
      <c r="O900" s="20"/>
      <c r="P900" s="20"/>
      <c r="Q900" s="20"/>
      <c r="R900" s="20"/>
      <c r="S900" s="20"/>
      <c r="T900" s="20"/>
      <c r="U900" s="20"/>
      <c r="V900" s="20"/>
      <c r="W900" s="20"/>
      <c r="X900" s="20"/>
      <c r="Y900" s="20"/>
      <c r="Z900" s="20"/>
    </row>
    <row r="901">
      <c r="A901" s="25">
        <v>2.0</v>
      </c>
      <c r="B901" s="25">
        <v>14611.0</v>
      </c>
      <c r="C901" s="20" t="s">
        <v>28593</v>
      </c>
      <c r="D901" s="20" t="s">
        <v>28108</v>
      </c>
      <c r="E901" s="20" t="s">
        <v>28593</v>
      </c>
      <c r="F901" s="20"/>
      <c r="G901" s="20"/>
      <c r="H901" s="20"/>
      <c r="I901" s="20"/>
      <c r="J901" s="20"/>
      <c r="K901" s="20"/>
      <c r="L901" s="20"/>
      <c r="M901" s="20"/>
      <c r="N901" s="20"/>
      <c r="O901" s="20"/>
      <c r="P901" s="20"/>
      <c r="Q901" s="20"/>
      <c r="R901" s="20"/>
      <c r="S901" s="20"/>
      <c r="T901" s="20"/>
      <c r="U901" s="20"/>
      <c r="V901" s="20"/>
      <c r="W901" s="20"/>
      <c r="X901" s="20"/>
      <c r="Y901" s="20"/>
      <c r="Z901" s="20"/>
    </row>
    <row r="902">
      <c r="A902" s="25">
        <v>2.0</v>
      </c>
      <c r="B902" s="25">
        <v>14612.0</v>
      </c>
      <c r="C902" s="20" t="s">
        <v>28607</v>
      </c>
      <c r="D902" s="20" t="s">
        <v>28162</v>
      </c>
      <c r="E902" s="20" t="s">
        <v>28607</v>
      </c>
      <c r="F902" s="20"/>
      <c r="G902" s="20"/>
      <c r="H902" s="20"/>
      <c r="I902" s="20"/>
      <c r="J902" s="20"/>
      <c r="K902" s="20"/>
      <c r="L902" s="20"/>
      <c r="M902" s="20"/>
      <c r="N902" s="20"/>
      <c r="O902" s="20"/>
      <c r="P902" s="20"/>
      <c r="Q902" s="20"/>
      <c r="R902" s="20"/>
      <c r="S902" s="20"/>
      <c r="T902" s="20"/>
      <c r="U902" s="20"/>
      <c r="V902" s="20"/>
      <c r="W902" s="20"/>
      <c r="X902" s="20"/>
      <c r="Y902" s="20"/>
      <c r="Z902" s="20"/>
    </row>
    <row r="903">
      <c r="A903" s="25">
        <v>2.0</v>
      </c>
      <c r="B903" s="25">
        <v>14612.0</v>
      </c>
      <c r="C903" s="20" t="s">
        <v>28607</v>
      </c>
      <c r="D903" s="20" t="s">
        <v>28119</v>
      </c>
      <c r="E903" s="20" t="s">
        <v>28607</v>
      </c>
      <c r="F903" s="20"/>
      <c r="G903" s="20"/>
      <c r="H903" s="20"/>
      <c r="I903" s="20"/>
      <c r="J903" s="20"/>
      <c r="K903" s="20"/>
      <c r="L903" s="20"/>
      <c r="M903" s="20"/>
      <c r="N903" s="20"/>
      <c r="O903" s="20"/>
      <c r="P903" s="20"/>
      <c r="Q903" s="20"/>
      <c r="R903" s="20"/>
      <c r="S903" s="20"/>
      <c r="T903" s="20"/>
      <c r="U903" s="20"/>
      <c r="V903" s="20"/>
      <c r="W903" s="20"/>
      <c r="X903" s="20"/>
      <c r="Y903" s="20"/>
      <c r="Z903" s="20"/>
    </row>
    <row r="904">
      <c r="A904" s="25">
        <v>2.0</v>
      </c>
      <c r="B904" s="25">
        <v>15071.0</v>
      </c>
      <c r="C904" s="20" t="s">
        <v>28619</v>
      </c>
      <c r="D904" s="20" t="s">
        <v>28621</v>
      </c>
      <c r="E904" s="20" t="s">
        <v>28619</v>
      </c>
      <c r="F904" s="20"/>
      <c r="G904" s="20"/>
      <c r="H904" s="20"/>
      <c r="I904" s="20"/>
      <c r="J904" s="20"/>
      <c r="K904" s="20"/>
      <c r="L904" s="20"/>
      <c r="M904" s="20"/>
      <c r="N904" s="20"/>
      <c r="O904" s="20"/>
      <c r="P904" s="20"/>
      <c r="Q904" s="20"/>
      <c r="R904" s="20"/>
      <c r="S904" s="20"/>
      <c r="T904" s="20"/>
      <c r="U904" s="20"/>
      <c r="V904" s="20"/>
      <c r="W904" s="20"/>
      <c r="X904" s="20"/>
      <c r="Y904" s="20"/>
      <c r="Z904" s="20"/>
    </row>
    <row r="905">
      <c r="A905" s="25">
        <v>2.0</v>
      </c>
      <c r="B905" s="25">
        <v>15081.0</v>
      </c>
      <c r="C905" s="20" t="s">
        <v>1071</v>
      </c>
      <c r="D905" s="20" t="s">
        <v>28627</v>
      </c>
      <c r="E905" s="20" t="s">
        <v>1071</v>
      </c>
      <c r="F905" s="20"/>
      <c r="G905" s="20"/>
      <c r="H905" s="20"/>
      <c r="I905" s="20"/>
      <c r="J905" s="20"/>
      <c r="K905" s="20"/>
      <c r="L905" s="20"/>
      <c r="M905" s="20"/>
      <c r="N905" s="20"/>
      <c r="O905" s="20"/>
      <c r="P905" s="20"/>
      <c r="Q905" s="20"/>
      <c r="R905" s="20"/>
      <c r="S905" s="20"/>
      <c r="T905" s="20"/>
      <c r="U905" s="20"/>
      <c r="V905" s="20"/>
      <c r="W905" s="20"/>
      <c r="X905" s="20"/>
      <c r="Y905" s="20"/>
      <c r="Z905" s="20"/>
    </row>
    <row r="906">
      <c r="A906" s="25">
        <v>2.0</v>
      </c>
      <c r="B906" s="25">
        <v>15081.0</v>
      </c>
      <c r="C906" s="20" t="s">
        <v>1071</v>
      </c>
      <c r="D906" s="20" t="s">
        <v>1065</v>
      </c>
      <c r="E906" s="20" t="s">
        <v>1071</v>
      </c>
      <c r="F906" s="20"/>
      <c r="G906" s="20"/>
      <c r="H906" s="20"/>
      <c r="I906" s="20"/>
      <c r="J906" s="20"/>
      <c r="K906" s="20"/>
      <c r="L906" s="20"/>
      <c r="M906" s="20"/>
      <c r="N906" s="20"/>
      <c r="O906" s="20"/>
      <c r="P906" s="20"/>
      <c r="Q906" s="20"/>
      <c r="R906" s="20"/>
      <c r="S906" s="20"/>
      <c r="T906" s="20"/>
      <c r="U906" s="20"/>
      <c r="V906" s="20"/>
      <c r="W906" s="20"/>
      <c r="X906" s="20"/>
      <c r="Y906" s="20"/>
      <c r="Z906" s="20"/>
    </row>
    <row r="907">
      <c r="A907" s="25">
        <v>2.0</v>
      </c>
      <c r="B907" s="25">
        <v>15082.0</v>
      </c>
      <c r="C907" s="20" t="s">
        <v>28636</v>
      </c>
      <c r="D907" s="20" t="s">
        <v>28637</v>
      </c>
      <c r="E907" s="20" t="s">
        <v>28636</v>
      </c>
      <c r="F907" s="20"/>
      <c r="G907" s="20"/>
      <c r="H907" s="20"/>
      <c r="I907" s="20"/>
      <c r="J907" s="20"/>
      <c r="K907" s="20"/>
      <c r="L907" s="20"/>
      <c r="M907" s="20"/>
      <c r="N907" s="20"/>
      <c r="O907" s="20"/>
      <c r="P907" s="20"/>
      <c r="Q907" s="20"/>
      <c r="R907" s="20"/>
      <c r="S907" s="20"/>
      <c r="T907" s="20"/>
      <c r="U907" s="20"/>
      <c r="V907" s="20"/>
      <c r="W907" s="20"/>
      <c r="X907" s="20"/>
      <c r="Y907" s="20"/>
      <c r="Z907" s="20"/>
    </row>
    <row r="908">
      <c r="A908" s="25">
        <v>2.0</v>
      </c>
      <c r="B908" s="25">
        <v>15082.0</v>
      </c>
      <c r="C908" s="20" t="s">
        <v>28636</v>
      </c>
      <c r="D908" s="20" t="s">
        <v>28627</v>
      </c>
      <c r="E908" s="20" t="s">
        <v>28636</v>
      </c>
      <c r="F908" s="20"/>
      <c r="G908" s="20"/>
      <c r="H908" s="20"/>
      <c r="I908" s="20"/>
      <c r="J908" s="20"/>
      <c r="K908" s="20"/>
      <c r="L908" s="20"/>
      <c r="M908" s="20"/>
      <c r="N908" s="20"/>
      <c r="O908" s="20"/>
      <c r="P908" s="20"/>
      <c r="Q908" s="20"/>
      <c r="R908" s="20"/>
      <c r="S908" s="20"/>
      <c r="T908" s="20"/>
      <c r="U908" s="20"/>
      <c r="V908" s="20"/>
      <c r="W908" s="20"/>
      <c r="X908" s="20"/>
      <c r="Y908" s="20"/>
      <c r="Z908" s="20"/>
    </row>
    <row r="909">
      <c r="A909" s="25">
        <v>2.0</v>
      </c>
      <c r="B909" s="25">
        <v>15082.0</v>
      </c>
      <c r="C909" s="20" t="s">
        <v>28636</v>
      </c>
      <c r="D909" s="20" t="s">
        <v>28644</v>
      </c>
      <c r="E909" s="20" t="s">
        <v>28636</v>
      </c>
      <c r="F909" s="20"/>
      <c r="G909" s="20"/>
      <c r="H909" s="20"/>
      <c r="I909" s="20"/>
      <c r="J909" s="20"/>
      <c r="K909" s="20"/>
      <c r="L909" s="20"/>
      <c r="M909" s="20"/>
      <c r="N909" s="20"/>
      <c r="O909" s="20"/>
      <c r="P909" s="20"/>
      <c r="Q909" s="20"/>
      <c r="R909" s="20"/>
      <c r="S909" s="20"/>
      <c r="T909" s="20"/>
      <c r="U909" s="20"/>
      <c r="V909" s="20"/>
      <c r="W909" s="20"/>
      <c r="X909" s="20"/>
      <c r="Y909" s="20"/>
      <c r="Z909" s="20"/>
    </row>
    <row r="910">
      <c r="A910" s="25">
        <v>2.0</v>
      </c>
      <c r="B910" s="25">
        <v>15082.0</v>
      </c>
      <c r="C910" s="20" t="s">
        <v>28636</v>
      </c>
      <c r="D910" s="20" t="s">
        <v>1065</v>
      </c>
      <c r="E910" s="20" t="s">
        <v>28636</v>
      </c>
      <c r="F910" s="20"/>
      <c r="G910" s="20"/>
      <c r="H910" s="20"/>
      <c r="I910" s="20"/>
      <c r="J910" s="20"/>
      <c r="K910" s="20"/>
      <c r="L910" s="20"/>
      <c r="M910" s="20"/>
      <c r="N910" s="20"/>
      <c r="O910" s="20"/>
      <c r="P910" s="20"/>
      <c r="Q910" s="20"/>
      <c r="R910" s="20"/>
      <c r="S910" s="20"/>
      <c r="T910" s="20"/>
      <c r="U910" s="20"/>
      <c r="V910" s="20"/>
      <c r="W910" s="20"/>
      <c r="X910" s="20"/>
      <c r="Y910" s="20"/>
      <c r="Z910" s="20"/>
    </row>
    <row r="911">
      <c r="A911" s="25">
        <v>2.0</v>
      </c>
      <c r="B911" s="25">
        <v>15101.0</v>
      </c>
      <c r="C911" s="20" t="s">
        <v>28650</v>
      </c>
      <c r="D911" s="20" t="s">
        <v>28651</v>
      </c>
      <c r="E911" s="20" t="s">
        <v>28650</v>
      </c>
      <c r="F911" s="20"/>
      <c r="G911" s="20"/>
      <c r="H911" s="20"/>
      <c r="I911" s="20"/>
      <c r="J911" s="20"/>
      <c r="K911" s="20"/>
      <c r="L911" s="20"/>
      <c r="M911" s="20"/>
      <c r="N911" s="20"/>
      <c r="O911" s="20"/>
      <c r="P911" s="20"/>
      <c r="Q911" s="20"/>
      <c r="R911" s="20"/>
      <c r="S911" s="20"/>
      <c r="T911" s="20"/>
      <c r="U911" s="20"/>
      <c r="V911" s="20"/>
      <c r="W911" s="20"/>
      <c r="X911" s="20"/>
      <c r="Y911" s="20"/>
      <c r="Z911" s="20"/>
    </row>
    <row r="912">
      <c r="A912" s="25">
        <v>2.0</v>
      </c>
      <c r="B912" s="25">
        <v>15141.0</v>
      </c>
      <c r="C912" s="20" t="s">
        <v>28654</v>
      </c>
      <c r="D912" s="20" t="s">
        <v>28627</v>
      </c>
      <c r="E912" s="20" t="s">
        <v>28654</v>
      </c>
      <c r="F912" s="20"/>
      <c r="G912" s="20"/>
      <c r="H912" s="20"/>
      <c r="I912" s="20"/>
      <c r="J912" s="20"/>
      <c r="K912" s="20"/>
      <c r="L912" s="20"/>
      <c r="M912" s="20"/>
      <c r="N912" s="20"/>
      <c r="O912" s="20"/>
      <c r="P912" s="20"/>
      <c r="Q912" s="20"/>
      <c r="R912" s="20"/>
      <c r="S912" s="20"/>
      <c r="T912" s="20"/>
      <c r="U912" s="20"/>
      <c r="V912" s="20"/>
      <c r="W912" s="20"/>
      <c r="X912" s="20"/>
      <c r="Y912" s="20"/>
      <c r="Z912" s="20"/>
    </row>
    <row r="913">
      <c r="A913" s="25">
        <v>2.0</v>
      </c>
      <c r="B913" s="25">
        <v>15141.0</v>
      </c>
      <c r="C913" s="20" t="s">
        <v>28654</v>
      </c>
      <c r="D913" s="20" t="s">
        <v>28660</v>
      </c>
      <c r="E913" s="20" t="s">
        <v>28654</v>
      </c>
      <c r="F913" s="20"/>
      <c r="G913" s="20"/>
      <c r="H913" s="20"/>
      <c r="I913" s="20"/>
      <c r="J913" s="20"/>
      <c r="K913" s="20"/>
      <c r="L913" s="20"/>
      <c r="M913" s="20"/>
      <c r="N913" s="20"/>
      <c r="O913" s="20"/>
      <c r="P913" s="20"/>
      <c r="Q913" s="20"/>
      <c r="R913" s="20"/>
      <c r="S913" s="20"/>
      <c r="T913" s="20"/>
      <c r="U913" s="20"/>
      <c r="V913" s="20"/>
      <c r="W913" s="20"/>
      <c r="X913" s="20"/>
      <c r="Y913" s="20"/>
      <c r="Z913" s="20"/>
    </row>
    <row r="914">
      <c r="A914" s="25">
        <v>2.0</v>
      </c>
      <c r="B914" s="25">
        <v>15142.0</v>
      </c>
      <c r="C914" s="20" t="s">
        <v>28666</v>
      </c>
      <c r="D914" s="20" t="s">
        <v>28637</v>
      </c>
      <c r="E914" s="20" t="s">
        <v>28666</v>
      </c>
      <c r="F914" s="20"/>
      <c r="G914" s="20"/>
      <c r="H914" s="20"/>
      <c r="I914" s="20"/>
      <c r="J914" s="20"/>
      <c r="K914" s="20"/>
      <c r="L914" s="20"/>
      <c r="M914" s="20"/>
      <c r="N914" s="20"/>
      <c r="O914" s="20"/>
      <c r="P914" s="20"/>
      <c r="Q914" s="20"/>
      <c r="R914" s="20"/>
      <c r="S914" s="20"/>
      <c r="T914" s="20"/>
      <c r="U914" s="20"/>
      <c r="V914" s="20"/>
      <c r="W914" s="20"/>
      <c r="X914" s="20"/>
      <c r="Y914" s="20"/>
      <c r="Z914" s="20"/>
    </row>
    <row r="915">
      <c r="A915" s="25">
        <v>2.0</v>
      </c>
      <c r="B915" s="25">
        <v>15142.0</v>
      </c>
      <c r="C915" s="20" t="s">
        <v>28666</v>
      </c>
      <c r="D915" s="20" t="s">
        <v>28627</v>
      </c>
      <c r="E915" s="20" t="s">
        <v>28666</v>
      </c>
      <c r="F915" s="20"/>
      <c r="G915" s="20"/>
      <c r="H915" s="20"/>
      <c r="I915" s="20"/>
      <c r="J915" s="20"/>
      <c r="K915" s="20"/>
      <c r="L915" s="20"/>
      <c r="M915" s="20"/>
      <c r="N915" s="20"/>
      <c r="O915" s="20"/>
      <c r="P915" s="20"/>
      <c r="Q915" s="20"/>
      <c r="R915" s="20"/>
      <c r="S915" s="20"/>
      <c r="T915" s="20"/>
      <c r="U915" s="20"/>
      <c r="V915" s="20"/>
      <c r="W915" s="20"/>
      <c r="X915" s="20"/>
      <c r="Y915" s="20"/>
      <c r="Z915" s="20"/>
    </row>
    <row r="916">
      <c r="A916" s="25">
        <v>2.0</v>
      </c>
      <c r="B916" s="25">
        <v>15142.0</v>
      </c>
      <c r="C916" s="20" t="s">
        <v>28666</v>
      </c>
      <c r="D916" s="20" t="s">
        <v>28644</v>
      </c>
      <c r="E916" s="20" t="s">
        <v>28666</v>
      </c>
      <c r="F916" s="20"/>
      <c r="G916" s="20"/>
      <c r="H916" s="20"/>
      <c r="I916" s="20"/>
      <c r="J916" s="20"/>
      <c r="K916" s="20"/>
      <c r="L916" s="20"/>
      <c r="M916" s="20"/>
      <c r="N916" s="20"/>
      <c r="O916" s="20"/>
      <c r="P916" s="20"/>
      <c r="Q916" s="20"/>
      <c r="R916" s="20"/>
      <c r="S916" s="20"/>
      <c r="T916" s="20"/>
      <c r="U916" s="20"/>
      <c r="V916" s="20"/>
      <c r="W916" s="20"/>
      <c r="X916" s="20"/>
      <c r="Y916" s="20"/>
      <c r="Z916" s="20"/>
    </row>
    <row r="917">
      <c r="A917" s="25">
        <v>2.0</v>
      </c>
      <c r="B917" s="25">
        <v>15142.0</v>
      </c>
      <c r="C917" s="20" t="s">
        <v>28666</v>
      </c>
      <c r="D917" s="20" t="s">
        <v>28660</v>
      </c>
      <c r="E917" s="20" t="s">
        <v>28666</v>
      </c>
      <c r="F917" s="20"/>
      <c r="G917" s="20"/>
      <c r="H917" s="20"/>
      <c r="I917" s="20"/>
      <c r="J917" s="20"/>
      <c r="K917" s="20"/>
      <c r="L917" s="20"/>
      <c r="M917" s="20"/>
      <c r="N917" s="20"/>
      <c r="O917" s="20"/>
      <c r="P917" s="20"/>
      <c r="Q917" s="20"/>
      <c r="R917" s="20"/>
      <c r="S917" s="20"/>
      <c r="T917" s="20"/>
      <c r="U917" s="20"/>
      <c r="V917" s="20"/>
      <c r="W917" s="20"/>
      <c r="X917" s="20"/>
      <c r="Y917" s="20"/>
      <c r="Z917" s="20"/>
    </row>
    <row r="918">
      <c r="A918" s="25">
        <v>2.0</v>
      </c>
      <c r="B918" s="25">
        <v>15151.0</v>
      </c>
      <c r="C918" s="20" t="s">
        <v>28691</v>
      </c>
      <c r="D918" s="20" t="s">
        <v>28693</v>
      </c>
      <c r="E918" s="20" t="s">
        <v>28691</v>
      </c>
      <c r="F918" s="20"/>
      <c r="G918" s="20"/>
      <c r="H918" s="20"/>
      <c r="I918" s="20"/>
      <c r="J918" s="20"/>
      <c r="K918" s="20"/>
      <c r="L918" s="20"/>
      <c r="M918" s="20"/>
      <c r="N918" s="20"/>
      <c r="O918" s="20"/>
      <c r="P918" s="20"/>
      <c r="Q918" s="20"/>
      <c r="R918" s="20"/>
      <c r="S918" s="20"/>
      <c r="T918" s="20"/>
      <c r="U918" s="20"/>
      <c r="V918" s="20"/>
      <c r="W918" s="20"/>
      <c r="X918" s="20"/>
      <c r="Y918" s="20"/>
      <c r="Z918" s="20"/>
    </row>
    <row r="919">
      <c r="A919" s="25">
        <v>2.0</v>
      </c>
      <c r="B919" s="25">
        <v>15161.0</v>
      </c>
      <c r="C919" s="20" t="s">
        <v>28698</v>
      </c>
      <c r="D919" s="20" t="s">
        <v>28700</v>
      </c>
      <c r="E919" s="20" t="s">
        <v>28698</v>
      </c>
      <c r="F919" s="20"/>
      <c r="G919" s="20"/>
      <c r="H919" s="20"/>
      <c r="I919" s="20"/>
      <c r="J919" s="20"/>
      <c r="K919" s="20"/>
      <c r="L919" s="20"/>
      <c r="M919" s="20"/>
      <c r="N919" s="20"/>
      <c r="O919" s="20"/>
      <c r="P919" s="20"/>
      <c r="Q919" s="20"/>
      <c r="R919" s="20"/>
      <c r="S919" s="20"/>
      <c r="T919" s="20"/>
      <c r="U919" s="20"/>
      <c r="V919" s="20"/>
      <c r="W919" s="20"/>
      <c r="X919" s="20"/>
      <c r="Y919" s="20"/>
      <c r="Z919" s="20"/>
    </row>
    <row r="920">
      <c r="A920" s="25">
        <v>2.0</v>
      </c>
      <c r="B920" s="25">
        <v>15181.0</v>
      </c>
      <c r="C920" s="20" t="s">
        <v>28705</v>
      </c>
      <c r="D920" s="20" t="s">
        <v>28706</v>
      </c>
      <c r="E920" s="20" t="s">
        <v>28705</v>
      </c>
      <c r="F920" s="20"/>
      <c r="G920" s="20"/>
      <c r="H920" s="20"/>
      <c r="I920" s="20"/>
      <c r="J920" s="20"/>
      <c r="K920" s="20"/>
      <c r="L920" s="20"/>
      <c r="M920" s="20"/>
      <c r="N920" s="20"/>
      <c r="O920" s="20"/>
      <c r="P920" s="20"/>
      <c r="Q920" s="20"/>
      <c r="R920" s="20"/>
      <c r="S920" s="20"/>
      <c r="T920" s="20"/>
      <c r="U920" s="20"/>
      <c r="V920" s="20"/>
      <c r="W920" s="20"/>
      <c r="X920" s="20"/>
      <c r="Y920" s="20"/>
      <c r="Z920" s="20"/>
    </row>
    <row r="921">
      <c r="A921" s="25">
        <v>2.0</v>
      </c>
      <c r="B921" s="25">
        <v>15201.0</v>
      </c>
      <c r="C921" s="20" t="s">
        <v>28714</v>
      </c>
      <c r="D921" s="20" t="s">
        <v>28715</v>
      </c>
      <c r="E921" s="20" t="s">
        <v>28714</v>
      </c>
      <c r="F921" s="20"/>
      <c r="G921" s="20"/>
      <c r="H921" s="20"/>
      <c r="I921" s="20"/>
      <c r="J921" s="20"/>
      <c r="K921" s="20"/>
      <c r="L921" s="20"/>
      <c r="M921" s="20"/>
      <c r="N921" s="20"/>
      <c r="O921" s="20"/>
      <c r="P921" s="20"/>
      <c r="Q921" s="20"/>
      <c r="R921" s="20"/>
      <c r="S921" s="20"/>
      <c r="T921" s="20"/>
      <c r="U921" s="20"/>
      <c r="V921" s="20"/>
      <c r="W921" s="20"/>
      <c r="X921" s="20"/>
      <c r="Y921" s="20"/>
      <c r="Z921" s="20"/>
    </row>
    <row r="922">
      <c r="A922" s="25">
        <v>2.0</v>
      </c>
      <c r="B922" s="25">
        <v>15241.0</v>
      </c>
      <c r="C922" s="20" t="s">
        <v>28720</v>
      </c>
      <c r="D922" s="20" t="s">
        <v>28721</v>
      </c>
      <c r="E922" s="20" t="s">
        <v>28720</v>
      </c>
      <c r="F922" s="20"/>
      <c r="G922" s="20"/>
      <c r="H922" s="20"/>
      <c r="I922" s="20"/>
      <c r="J922" s="20"/>
      <c r="K922" s="20"/>
      <c r="L922" s="20"/>
      <c r="M922" s="20"/>
      <c r="N922" s="20"/>
      <c r="O922" s="20"/>
      <c r="P922" s="20"/>
      <c r="Q922" s="20"/>
      <c r="R922" s="20"/>
      <c r="S922" s="20"/>
      <c r="T922" s="20"/>
      <c r="U922" s="20"/>
      <c r="V922" s="20"/>
      <c r="W922" s="20"/>
      <c r="X922" s="20"/>
      <c r="Y922" s="20"/>
      <c r="Z922" s="20"/>
    </row>
    <row r="923">
      <c r="A923" s="25">
        <v>2.0</v>
      </c>
      <c r="B923" s="25">
        <v>15261.0</v>
      </c>
      <c r="C923" s="20" t="s">
        <v>28726</v>
      </c>
      <c r="D923" s="20" t="s">
        <v>28727</v>
      </c>
      <c r="E923" s="20" t="s">
        <v>28726</v>
      </c>
      <c r="F923" s="20"/>
      <c r="G923" s="20"/>
      <c r="H923" s="20"/>
      <c r="I923" s="20"/>
      <c r="J923" s="20"/>
      <c r="K923" s="20"/>
      <c r="L923" s="20"/>
      <c r="M923" s="20"/>
      <c r="N923" s="20"/>
      <c r="O923" s="20"/>
      <c r="P923" s="20"/>
      <c r="Q923" s="20"/>
      <c r="R923" s="20"/>
      <c r="S923" s="20"/>
      <c r="T923" s="20"/>
      <c r="U923" s="20"/>
      <c r="V923" s="20"/>
      <c r="W923" s="20"/>
      <c r="X923" s="20"/>
      <c r="Y923" s="20"/>
      <c r="Z923" s="20"/>
    </row>
    <row r="924">
      <c r="A924" s="25">
        <v>2.0</v>
      </c>
      <c r="B924" s="25">
        <v>15481.0</v>
      </c>
      <c r="C924" s="20" t="s">
        <v>28736</v>
      </c>
      <c r="D924" s="20" t="s">
        <v>28108</v>
      </c>
      <c r="E924" s="20" t="s">
        <v>28736</v>
      </c>
      <c r="F924" s="20"/>
      <c r="G924" s="20"/>
      <c r="H924" s="20"/>
      <c r="I924" s="20"/>
      <c r="J924" s="20"/>
      <c r="K924" s="20"/>
      <c r="L924" s="20"/>
      <c r="M924" s="20"/>
      <c r="N924" s="20"/>
      <c r="O924" s="20"/>
      <c r="P924" s="20"/>
      <c r="Q924" s="20"/>
      <c r="R924" s="20"/>
      <c r="S924" s="20"/>
      <c r="T924" s="20"/>
      <c r="U924" s="20"/>
      <c r="V924" s="20"/>
      <c r="W924" s="20"/>
      <c r="X924" s="20"/>
      <c r="Y924" s="20"/>
      <c r="Z924" s="20"/>
    </row>
    <row r="925">
      <c r="A925" s="25">
        <v>2.0</v>
      </c>
      <c r="B925" s="25">
        <v>15481.0</v>
      </c>
      <c r="C925" s="20" t="s">
        <v>28736</v>
      </c>
      <c r="D925" s="20" t="s">
        <v>28744</v>
      </c>
      <c r="E925" s="20" t="s">
        <v>28736</v>
      </c>
      <c r="F925" s="20"/>
      <c r="G925" s="20"/>
      <c r="H925" s="20"/>
      <c r="I925" s="20"/>
      <c r="J925" s="20"/>
      <c r="K925" s="20"/>
      <c r="L925" s="20"/>
      <c r="M925" s="20"/>
      <c r="N925" s="20"/>
      <c r="O925" s="20"/>
      <c r="P925" s="20"/>
      <c r="Q925" s="20"/>
      <c r="R925" s="20"/>
      <c r="S925" s="20"/>
      <c r="T925" s="20"/>
      <c r="U925" s="20"/>
      <c r="V925" s="20"/>
      <c r="W925" s="20"/>
      <c r="X925" s="20"/>
      <c r="Y925" s="20"/>
      <c r="Z925" s="20"/>
    </row>
    <row r="926">
      <c r="A926" s="25">
        <v>2.0</v>
      </c>
      <c r="B926" s="25">
        <v>15482.0</v>
      </c>
      <c r="C926" s="20" t="s">
        <v>28749</v>
      </c>
      <c r="D926" s="20" t="s">
        <v>28119</v>
      </c>
      <c r="E926" s="20" t="s">
        <v>28749</v>
      </c>
      <c r="F926" s="20"/>
      <c r="G926" s="20"/>
      <c r="H926" s="20"/>
      <c r="I926" s="20"/>
      <c r="J926" s="20"/>
      <c r="K926" s="20"/>
      <c r="L926" s="20"/>
      <c r="M926" s="20"/>
      <c r="N926" s="20"/>
      <c r="O926" s="20"/>
      <c r="P926" s="20"/>
      <c r="Q926" s="20"/>
      <c r="R926" s="20"/>
      <c r="S926" s="20"/>
      <c r="T926" s="20"/>
      <c r="U926" s="20"/>
      <c r="V926" s="20"/>
      <c r="W926" s="20"/>
      <c r="X926" s="20"/>
      <c r="Y926" s="20"/>
      <c r="Z926" s="20"/>
    </row>
    <row r="927">
      <c r="A927" s="25">
        <v>2.0</v>
      </c>
      <c r="B927" s="25">
        <v>15482.0</v>
      </c>
      <c r="C927" s="20" t="s">
        <v>28749</v>
      </c>
      <c r="D927" s="20" t="s">
        <v>28744</v>
      </c>
      <c r="E927" s="20" t="s">
        <v>28749</v>
      </c>
      <c r="F927" s="20"/>
      <c r="G927" s="20"/>
      <c r="H927" s="20"/>
      <c r="I927" s="20"/>
      <c r="J927" s="20"/>
      <c r="K927" s="20"/>
      <c r="L927" s="20"/>
      <c r="M927" s="20"/>
      <c r="N927" s="20"/>
      <c r="O927" s="20"/>
      <c r="P927" s="20"/>
      <c r="Q927" s="20"/>
      <c r="R927" s="20"/>
      <c r="S927" s="20"/>
      <c r="T927" s="20"/>
      <c r="U927" s="20"/>
      <c r="V927" s="20"/>
      <c r="W927" s="20"/>
      <c r="X927" s="20"/>
      <c r="Y927" s="20"/>
      <c r="Z927" s="20"/>
    </row>
    <row r="928">
      <c r="A928" s="25">
        <v>2.0</v>
      </c>
      <c r="B928" s="25">
        <v>15501.0</v>
      </c>
      <c r="C928" s="20" t="s">
        <v>28760</v>
      </c>
      <c r="D928" s="20" t="s">
        <v>28133</v>
      </c>
      <c r="E928" s="20" t="s">
        <v>28760</v>
      </c>
      <c r="F928" s="20"/>
      <c r="G928" s="20"/>
      <c r="H928" s="20"/>
      <c r="I928" s="20"/>
      <c r="J928" s="20"/>
      <c r="K928" s="20"/>
      <c r="L928" s="20"/>
      <c r="M928" s="20"/>
      <c r="N928" s="20"/>
      <c r="O928" s="20"/>
      <c r="P928" s="20"/>
      <c r="Q928" s="20"/>
      <c r="R928" s="20"/>
      <c r="S928" s="20"/>
      <c r="T928" s="20"/>
      <c r="U928" s="20"/>
      <c r="V928" s="20"/>
      <c r="W928" s="20"/>
      <c r="X928" s="20"/>
      <c r="Y928" s="20"/>
      <c r="Z928" s="20"/>
    </row>
    <row r="929">
      <c r="A929" s="25">
        <v>2.0</v>
      </c>
      <c r="B929" s="25">
        <v>15502.0</v>
      </c>
      <c r="C929" s="20" t="s">
        <v>28765</v>
      </c>
      <c r="D929" s="20" t="s">
        <v>28138</v>
      </c>
      <c r="E929" s="20" t="s">
        <v>28765</v>
      </c>
      <c r="F929" s="20"/>
      <c r="G929" s="20"/>
      <c r="H929" s="20"/>
      <c r="I929" s="20"/>
      <c r="J929" s="20"/>
      <c r="K929" s="20"/>
      <c r="L929" s="20"/>
      <c r="M929" s="20"/>
      <c r="N929" s="20"/>
      <c r="O929" s="20"/>
      <c r="P929" s="20"/>
      <c r="Q929" s="20"/>
      <c r="R929" s="20"/>
      <c r="S929" s="20"/>
      <c r="T929" s="20"/>
      <c r="U929" s="20"/>
      <c r="V929" s="20"/>
      <c r="W929" s="20"/>
      <c r="X929" s="20"/>
      <c r="Y929" s="20"/>
      <c r="Z929" s="20"/>
    </row>
    <row r="930">
      <c r="A930" s="25">
        <v>2.0</v>
      </c>
      <c r="B930" s="25">
        <v>15601.0</v>
      </c>
      <c r="C930" s="20" t="s">
        <v>28774</v>
      </c>
      <c r="D930" s="20" t="s">
        <v>28108</v>
      </c>
      <c r="E930" s="20" t="s">
        <v>28774</v>
      </c>
      <c r="F930" s="20"/>
      <c r="G930" s="20"/>
      <c r="H930" s="20"/>
      <c r="I930" s="20"/>
      <c r="J930" s="20"/>
      <c r="K930" s="20"/>
      <c r="L930" s="20"/>
      <c r="M930" s="20"/>
      <c r="N930" s="20"/>
      <c r="O930" s="20"/>
      <c r="P930" s="20"/>
      <c r="Q930" s="20"/>
      <c r="R930" s="20"/>
      <c r="S930" s="20"/>
      <c r="T930" s="20"/>
      <c r="U930" s="20"/>
      <c r="V930" s="20"/>
      <c r="W930" s="20"/>
      <c r="X930" s="20"/>
      <c r="Y930" s="20"/>
      <c r="Z930" s="20"/>
    </row>
    <row r="931">
      <c r="A931" s="25">
        <v>2.0</v>
      </c>
      <c r="B931" s="25">
        <v>15601.0</v>
      </c>
      <c r="C931" s="20" t="s">
        <v>28774</v>
      </c>
      <c r="D931" s="20" t="s">
        <v>28148</v>
      </c>
      <c r="E931" s="20" t="s">
        <v>28774</v>
      </c>
      <c r="F931" s="20"/>
      <c r="G931" s="20"/>
      <c r="H931" s="20"/>
      <c r="I931" s="20"/>
      <c r="J931" s="20"/>
      <c r="K931" s="20"/>
      <c r="L931" s="20"/>
      <c r="M931" s="20"/>
      <c r="N931" s="20"/>
      <c r="O931" s="20"/>
      <c r="P931" s="20"/>
      <c r="Q931" s="20"/>
      <c r="R931" s="20"/>
      <c r="S931" s="20"/>
      <c r="T931" s="20"/>
      <c r="U931" s="20"/>
      <c r="V931" s="20"/>
      <c r="W931" s="20"/>
      <c r="X931" s="20"/>
      <c r="Y931" s="20"/>
      <c r="Z931" s="20"/>
    </row>
    <row r="932">
      <c r="A932" s="25">
        <v>2.0</v>
      </c>
      <c r="B932" s="25">
        <v>15602.0</v>
      </c>
      <c r="C932" s="20" t="s">
        <v>28784</v>
      </c>
      <c r="D932" s="20" t="s">
        <v>28148</v>
      </c>
      <c r="E932" s="20" t="s">
        <v>28784</v>
      </c>
      <c r="F932" s="20"/>
      <c r="G932" s="20"/>
      <c r="H932" s="20"/>
      <c r="I932" s="20"/>
      <c r="J932" s="20"/>
      <c r="K932" s="20"/>
      <c r="L932" s="20"/>
      <c r="M932" s="20"/>
      <c r="N932" s="20"/>
      <c r="O932" s="20"/>
      <c r="P932" s="20"/>
      <c r="Q932" s="20"/>
      <c r="R932" s="20"/>
      <c r="S932" s="20"/>
      <c r="T932" s="20"/>
      <c r="U932" s="20"/>
      <c r="V932" s="20"/>
      <c r="W932" s="20"/>
      <c r="X932" s="20"/>
      <c r="Y932" s="20"/>
      <c r="Z932" s="20"/>
    </row>
    <row r="933">
      <c r="A933" s="25">
        <v>2.0</v>
      </c>
      <c r="B933" s="25">
        <v>15602.0</v>
      </c>
      <c r="C933" s="20" t="s">
        <v>28784</v>
      </c>
      <c r="D933" s="20" t="s">
        <v>28119</v>
      </c>
      <c r="E933" s="20" t="s">
        <v>28784</v>
      </c>
      <c r="F933" s="20"/>
      <c r="G933" s="20"/>
      <c r="H933" s="20"/>
      <c r="I933" s="20"/>
      <c r="J933" s="20"/>
      <c r="K933" s="20"/>
      <c r="L933" s="20"/>
      <c r="M933" s="20"/>
      <c r="N933" s="20"/>
      <c r="O933" s="20"/>
      <c r="P933" s="20"/>
      <c r="Q933" s="20"/>
      <c r="R933" s="20"/>
      <c r="S933" s="20"/>
      <c r="T933" s="20"/>
      <c r="U933" s="20"/>
      <c r="V933" s="20"/>
      <c r="W933" s="20"/>
      <c r="X933" s="20"/>
      <c r="Y933" s="20"/>
      <c r="Z933" s="20"/>
    </row>
    <row r="934">
      <c r="A934" s="25">
        <v>2.0</v>
      </c>
      <c r="B934" s="25">
        <v>15611.0</v>
      </c>
      <c r="C934" s="20" t="s">
        <v>28799</v>
      </c>
      <c r="D934" s="20" t="s">
        <v>28162</v>
      </c>
      <c r="E934" s="20" t="s">
        <v>28799</v>
      </c>
      <c r="F934" s="20"/>
      <c r="G934" s="20"/>
      <c r="H934" s="20"/>
      <c r="I934" s="20"/>
      <c r="J934" s="20"/>
      <c r="K934" s="20"/>
      <c r="L934" s="20"/>
      <c r="M934" s="20"/>
      <c r="N934" s="20"/>
      <c r="O934" s="20"/>
      <c r="P934" s="20"/>
      <c r="Q934" s="20"/>
      <c r="R934" s="20"/>
      <c r="S934" s="20"/>
      <c r="T934" s="20"/>
      <c r="U934" s="20"/>
      <c r="V934" s="20"/>
      <c r="W934" s="20"/>
      <c r="X934" s="20"/>
      <c r="Y934" s="20"/>
      <c r="Z934" s="20"/>
    </row>
    <row r="935">
      <c r="A935" s="25">
        <v>2.0</v>
      </c>
      <c r="B935" s="25">
        <v>15611.0</v>
      </c>
      <c r="C935" s="20" t="s">
        <v>28799</v>
      </c>
      <c r="D935" s="20" t="s">
        <v>28108</v>
      </c>
      <c r="E935" s="20" t="s">
        <v>28799</v>
      </c>
      <c r="F935" s="20"/>
      <c r="G935" s="20"/>
      <c r="H935" s="20"/>
      <c r="I935" s="20"/>
      <c r="J935" s="20"/>
      <c r="K935" s="20"/>
      <c r="L935" s="20"/>
      <c r="M935" s="20"/>
      <c r="N935" s="20"/>
      <c r="O935" s="20"/>
      <c r="P935" s="20"/>
      <c r="Q935" s="20"/>
      <c r="R935" s="20"/>
      <c r="S935" s="20"/>
      <c r="T935" s="20"/>
      <c r="U935" s="20"/>
      <c r="V935" s="20"/>
      <c r="W935" s="20"/>
      <c r="X935" s="20"/>
      <c r="Y935" s="20"/>
      <c r="Z935" s="20"/>
    </row>
    <row r="936">
      <c r="A936" s="25">
        <v>2.0</v>
      </c>
      <c r="B936" s="25">
        <v>15612.0</v>
      </c>
      <c r="C936" s="20" t="s">
        <v>28810</v>
      </c>
      <c r="D936" s="20" t="s">
        <v>28162</v>
      </c>
      <c r="E936" s="20" t="s">
        <v>28810</v>
      </c>
      <c r="F936" s="20"/>
      <c r="G936" s="20"/>
      <c r="H936" s="20"/>
      <c r="I936" s="20"/>
      <c r="J936" s="20"/>
      <c r="K936" s="20"/>
      <c r="L936" s="20"/>
      <c r="M936" s="20"/>
      <c r="N936" s="20"/>
      <c r="O936" s="20"/>
      <c r="P936" s="20"/>
      <c r="Q936" s="20"/>
      <c r="R936" s="20"/>
      <c r="S936" s="20"/>
      <c r="T936" s="20"/>
      <c r="U936" s="20"/>
      <c r="V936" s="20"/>
      <c r="W936" s="20"/>
      <c r="X936" s="20"/>
      <c r="Y936" s="20"/>
      <c r="Z936" s="20"/>
    </row>
    <row r="937">
      <c r="A937" s="25">
        <v>2.0</v>
      </c>
      <c r="B937" s="25">
        <v>15612.0</v>
      </c>
      <c r="C937" s="20" t="s">
        <v>28810</v>
      </c>
      <c r="D937" s="20" t="s">
        <v>28119</v>
      </c>
      <c r="E937" s="20" t="s">
        <v>28810</v>
      </c>
      <c r="F937" s="20"/>
      <c r="G937" s="20"/>
      <c r="H937" s="20"/>
      <c r="I937" s="20"/>
      <c r="J937" s="20"/>
      <c r="K937" s="20"/>
      <c r="L937" s="20"/>
      <c r="M937" s="20"/>
      <c r="N937" s="20"/>
      <c r="O937" s="20"/>
      <c r="P937" s="20"/>
      <c r="Q937" s="20"/>
      <c r="R937" s="20"/>
      <c r="S937" s="20"/>
      <c r="T937" s="20"/>
      <c r="U937" s="20"/>
      <c r="V937" s="20"/>
      <c r="W937" s="20"/>
      <c r="X937" s="20"/>
      <c r="Y937" s="20"/>
      <c r="Z937" s="20"/>
    </row>
    <row r="938">
      <c r="A938" s="25">
        <v>2.0</v>
      </c>
      <c r="B938" s="25">
        <v>16021.0</v>
      </c>
      <c r="C938" s="20" t="s">
        <v>1298</v>
      </c>
      <c r="D938" s="20" t="s">
        <v>1297</v>
      </c>
      <c r="E938" s="20" t="s">
        <v>1298</v>
      </c>
      <c r="F938" s="20"/>
      <c r="G938" s="20"/>
      <c r="H938" s="20"/>
      <c r="I938" s="20"/>
      <c r="J938" s="20"/>
      <c r="K938" s="20"/>
      <c r="L938" s="20"/>
      <c r="M938" s="20"/>
      <c r="N938" s="20"/>
      <c r="O938" s="20"/>
      <c r="P938" s="20"/>
      <c r="Q938" s="20"/>
      <c r="R938" s="20"/>
      <c r="S938" s="20"/>
      <c r="T938" s="20"/>
      <c r="U938" s="20"/>
      <c r="V938" s="20"/>
      <c r="W938" s="20"/>
      <c r="X938" s="20"/>
      <c r="Y938" s="20"/>
      <c r="Z938" s="20"/>
    </row>
    <row r="939">
      <c r="A939" s="25">
        <v>2.0</v>
      </c>
      <c r="B939" s="25">
        <v>16031.0</v>
      </c>
      <c r="C939" s="20" t="s">
        <v>1076</v>
      </c>
      <c r="D939" s="20" t="s">
        <v>1075</v>
      </c>
      <c r="E939" s="20" t="s">
        <v>1076</v>
      </c>
      <c r="F939" s="20"/>
      <c r="G939" s="20"/>
      <c r="H939" s="20"/>
      <c r="I939" s="20"/>
      <c r="J939" s="20"/>
      <c r="K939" s="20"/>
      <c r="L939" s="20"/>
      <c r="M939" s="20"/>
      <c r="N939" s="20"/>
      <c r="O939" s="20"/>
      <c r="P939" s="20"/>
      <c r="Q939" s="20"/>
      <c r="R939" s="20"/>
      <c r="S939" s="20"/>
      <c r="T939" s="20"/>
      <c r="U939" s="20"/>
      <c r="V939" s="20"/>
      <c r="W939" s="20"/>
      <c r="X939" s="20"/>
      <c r="Y939" s="20"/>
      <c r="Z939" s="20"/>
    </row>
    <row r="940">
      <c r="A940" s="25">
        <v>2.0</v>
      </c>
      <c r="B940" s="25">
        <v>16051.0</v>
      </c>
      <c r="C940" s="20" t="s">
        <v>1081</v>
      </c>
      <c r="D940" s="20" t="s">
        <v>1080</v>
      </c>
      <c r="E940" s="20" t="s">
        <v>1081</v>
      </c>
      <c r="F940" s="20"/>
      <c r="G940" s="20"/>
      <c r="H940" s="20"/>
      <c r="I940" s="20"/>
      <c r="J940" s="20"/>
      <c r="K940" s="20"/>
      <c r="L940" s="20"/>
      <c r="M940" s="20"/>
      <c r="N940" s="20"/>
      <c r="O940" s="20"/>
      <c r="P940" s="20"/>
      <c r="Q940" s="20"/>
      <c r="R940" s="20"/>
      <c r="S940" s="20"/>
      <c r="T940" s="20"/>
      <c r="U940" s="20"/>
      <c r="V940" s="20"/>
      <c r="W940" s="20"/>
      <c r="X940" s="20"/>
      <c r="Y940" s="20"/>
      <c r="Z940" s="20"/>
    </row>
    <row r="941">
      <c r="A941" s="25">
        <v>2.0</v>
      </c>
      <c r="B941" s="25">
        <v>16061.0</v>
      </c>
      <c r="C941" s="20" t="s">
        <v>1087</v>
      </c>
      <c r="D941" s="20" t="s">
        <v>1086</v>
      </c>
      <c r="E941" s="20" t="s">
        <v>1087</v>
      </c>
      <c r="F941" s="20"/>
      <c r="G941" s="20"/>
      <c r="H941" s="20"/>
      <c r="I941" s="20"/>
      <c r="J941" s="20"/>
      <c r="K941" s="20"/>
      <c r="L941" s="20"/>
      <c r="M941" s="20"/>
      <c r="N941" s="20"/>
      <c r="O941" s="20"/>
      <c r="P941" s="20"/>
      <c r="Q941" s="20"/>
      <c r="R941" s="20"/>
      <c r="S941" s="20"/>
      <c r="T941" s="20"/>
      <c r="U941" s="20"/>
      <c r="V941" s="20"/>
      <c r="W941" s="20"/>
      <c r="X941" s="20"/>
      <c r="Y941" s="20"/>
      <c r="Z941" s="20"/>
    </row>
    <row r="942">
      <c r="A942" s="25">
        <v>2.0</v>
      </c>
      <c r="B942" s="25">
        <v>16071.0</v>
      </c>
      <c r="C942" s="20" t="s">
        <v>1096</v>
      </c>
      <c r="D942" s="20" t="s">
        <v>1094</v>
      </c>
      <c r="E942" s="20" t="s">
        <v>1096</v>
      </c>
      <c r="F942" s="20"/>
      <c r="G942" s="20"/>
      <c r="H942" s="20"/>
      <c r="I942" s="20"/>
      <c r="J942" s="20"/>
      <c r="K942" s="20"/>
      <c r="L942" s="20"/>
      <c r="M942" s="20"/>
      <c r="N942" s="20"/>
      <c r="O942" s="20"/>
      <c r="P942" s="20"/>
      <c r="Q942" s="20"/>
      <c r="R942" s="20"/>
      <c r="S942" s="20"/>
      <c r="T942" s="20"/>
      <c r="U942" s="20"/>
      <c r="V942" s="20"/>
      <c r="W942" s="20"/>
      <c r="X942" s="20"/>
      <c r="Y942" s="20"/>
      <c r="Z942" s="20"/>
    </row>
    <row r="943">
      <c r="A943" s="25">
        <v>2.0</v>
      </c>
      <c r="B943" s="25">
        <v>16101.0</v>
      </c>
      <c r="C943" s="20" t="s">
        <v>1108</v>
      </c>
      <c r="D943" s="20" t="s">
        <v>1107</v>
      </c>
      <c r="E943" s="20" t="s">
        <v>1108</v>
      </c>
      <c r="F943" s="20"/>
      <c r="G943" s="20"/>
      <c r="H943" s="20"/>
      <c r="I943" s="20"/>
      <c r="J943" s="20"/>
      <c r="K943" s="20"/>
      <c r="L943" s="20"/>
      <c r="M943" s="20"/>
      <c r="N943" s="20"/>
      <c r="O943" s="20"/>
      <c r="P943" s="20"/>
      <c r="Q943" s="20"/>
      <c r="R943" s="20"/>
      <c r="S943" s="20"/>
      <c r="T943" s="20"/>
      <c r="U943" s="20"/>
      <c r="V943" s="20"/>
      <c r="W943" s="20"/>
      <c r="X943" s="20"/>
      <c r="Y943" s="20"/>
      <c r="Z943" s="20"/>
    </row>
    <row r="944">
      <c r="A944" s="25">
        <v>2.0</v>
      </c>
      <c r="B944" s="25">
        <v>16111.0</v>
      </c>
      <c r="C944" s="20" t="s">
        <v>1112</v>
      </c>
      <c r="D944" s="20" t="s">
        <v>1111</v>
      </c>
      <c r="E944" s="20" t="s">
        <v>1112</v>
      </c>
      <c r="F944" s="20"/>
      <c r="G944" s="20"/>
      <c r="H944" s="20"/>
      <c r="I944" s="20"/>
      <c r="J944" s="20"/>
      <c r="K944" s="20"/>
      <c r="L944" s="20"/>
      <c r="M944" s="20"/>
      <c r="N944" s="20"/>
      <c r="O944" s="20"/>
      <c r="P944" s="20"/>
      <c r="Q944" s="20"/>
      <c r="R944" s="20"/>
      <c r="S944" s="20"/>
      <c r="T944" s="20"/>
      <c r="U944" s="20"/>
      <c r="V944" s="20"/>
      <c r="W944" s="20"/>
      <c r="X944" s="20"/>
      <c r="Y944" s="20"/>
      <c r="Z944" s="20"/>
    </row>
    <row r="945">
      <c r="A945" s="25">
        <v>2.0</v>
      </c>
      <c r="B945" s="25">
        <v>16131.0</v>
      </c>
      <c r="C945" s="20" t="s">
        <v>1114</v>
      </c>
      <c r="D945" s="20" t="s">
        <v>1113</v>
      </c>
      <c r="E945" s="20" t="s">
        <v>1114</v>
      </c>
      <c r="F945" s="20"/>
      <c r="G945" s="20"/>
      <c r="H945" s="20"/>
      <c r="I945" s="20"/>
      <c r="J945" s="20"/>
      <c r="K945" s="20"/>
      <c r="L945" s="20"/>
      <c r="M945" s="20"/>
      <c r="N945" s="20"/>
      <c r="O945" s="20"/>
      <c r="P945" s="20"/>
      <c r="Q945" s="20"/>
      <c r="R945" s="20"/>
      <c r="S945" s="20"/>
      <c r="T945" s="20"/>
      <c r="U945" s="20"/>
      <c r="V945" s="20"/>
      <c r="W945" s="20"/>
      <c r="X945" s="20"/>
      <c r="Y945" s="20"/>
      <c r="Z945" s="20"/>
    </row>
    <row r="946">
      <c r="A946" s="25">
        <v>2.0</v>
      </c>
      <c r="B946" s="25">
        <v>16141.0</v>
      </c>
      <c r="C946" s="20" t="s">
        <v>1116</v>
      </c>
      <c r="D946" s="20" t="s">
        <v>1115</v>
      </c>
      <c r="E946" s="20" t="s">
        <v>1116</v>
      </c>
      <c r="F946" s="20"/>
      <c r="G946" s="20"/>
      <c r="H946" s="20"/>
      <c r="I946" s="20"/>
      <c r="J946" s="20"/>
      <c r="K946" s="20"/>
      <c r="L946" s="20"/>
      <c r="M946" s="20"/>
      <c r="N946" s="20"/>
      <c r="O946" s="20"/>
      <c r="P946" s="20"/>
      <c r="Q946" s="20"/>
      <c r="R946" s="20"/>
      <c r="S946" s="20"/>
      <c r="T946" s="20"/>
      <c r="U946" s="20"/>
      <c r="V946" s="20"/>
      <c r="W946" s="20"/>
      <c r="X946" s="20"/>
      <c r="Y946" s="20"/>
      <c r="Z946" s="20"/>
    </row>
    <row r="947">
      <c r="A947" s="25">
        <v>2.0</v>
      </c>
      <c r="B947" s="25">
        <v>16151.0</v>
      </c>
      <c r="C947" s="20" t="s">
        <v>1118</v>
      </c>
      <c r="D947" s="20" t="s">
        <v>1117</v>
      </c>
      <c r="E947" s="20" t="s">
        <v>1118</v>
      </c>
      <c r="F947" s="20"/>
      <c r="G947" s="20"/>
      <c r="H947" s="20"/>
      <c r="I947" s="20"/>
      <c r="J947" s="20"/>
      <c r="K947" s="20"/>
      <c r="L947" s="20"/>
      <c r="M947" s="20"/>
      <c r="N947" s="20"/>
      <c r="O947" s="20"/>
      <c r="P947" s="20"/>
      <c r="Q947" s="20"/>
      <c r="R947" s="20"/>
      <c r="S947" s="20"/>
      <c r="T947" s="20"/>
      <c r="U947" s="20"/>
      <c r="V947" s="20"/>
      <c r="W947" s="20"/>
      <c r="X947" s="20"/>
      <c r="Y947" s="20"/>
      <c r="Z947" s="20"/>
    </row>
    <row r="948">
      <c r="A948" s="25">
        <v>2.0</v>
      </c>
      <c r="B948" s="25">
        <v>16181.0</v>
      </c>
      <c r="C948" s="20" t="s">
        <v>1122</v>
      </c>
      <c r="D948" s="20" t="s">
        <v>1121</v>
      </c>
      <c r="E948" s="20" t="s">
        <v>1122</v>
      </c>
      <c r="F948" s="20"/>
      <c r="G948" s="20"/>
      <c r="H948" s="20"/>
      <c r="I948" s="20"/>
      <c r="J948" s="20"/>
      <c r="K948" s="20"/>
      <c r="L948" s="20"/>
      <c r="M948" s="20"/>
      <c r="N948" s="20"/>
      <c r="O948" s="20"/>
      <c r="P948" s="20"/>
      <c r="Q948" s="20"/>
      <c r="R948" s="20"/>
      <c r="S948" s="20"/>
      <c r="T948" s="20"/>
      <c r="U948" s="20"/>
      <c r="V948" s="20"/>
      <c r="W948" s="20"/>
      <c r="X948" s="20"/>
      <c r="Y948" s="20"/>
      <c r="Z948" s="20"/>
    </row>
    <row r="949">
      <c r="A949" s="25">
        <v>2.0</v>
      </c>
      <c r="B949" s="25">
        <v>16191.0</v>
      </c>
      <c r="C949" s="20" t="s">
        <v>1132</v>
      </c>
      <c r="D949" s="20" t="s">
        <v>1131</v>
      </c>
      <c r="E949" s="20" t="s">
        <v>1132</v>
      </c>
      <c r="F949" s="20"/>
      <c r="G949" s="20"/>
      <c r="H949" s="20"/>
      <c r="I949" s="20"/>
      <c r="J949" s="20"/>
      <c r="K949" s="20"/>
      <c r="L949" s="20"/>
      <c r="M949" s="20"/>
      <c r="N949" s="20"/>
      <c r="O949" s="20"/>
      <c r="P949" s="20"/>
      <c r="Q949" s="20"/>
      <c r="R949" s="20"/>
      <c r="S949" s="20"/>
      <c r="T949" s="20"/>
      <c r="U949" s="20"/>
      <c r="V949" s="20"/>
      <c r="W949" s="20"/>
      <c r="X949" s="20"/>
      <c r="Y949" s="20"/>
      <c r="Z949" s="20"/>
    </row>
    <row r="950">
      <c r="A950" s="25">
        <v>2.0</v>
      </c>
      <c r="B950" s="25">
        <v>16201.0</v>
      </c>
      <c r="C950" s="20" t="s">
        <v>1186</v>
      </c>
      <c r="D950" s="20" t="s">
        <v>1185</v>
      </c>
      <c r="E950" s="20" t="s">
        <v>1186</v>
      </c>
      <c r="F950" s="20"/>
      <c r="G950" s="20"/>
      <c r="H950" s="20"/>
      <c r="I950" s="20"/>
      <c r="J950" s="20"/>
      <c r="K950" s="20"/>
      <c r="L950" s="20"/>
      <c r="M950" s="20"/>
      <c r="N950" s="20"/>
      <c r="O950" s="20"/>
      <c r="P950" s="20"/>
      <c r="Q950" s="20"/>
      <c r="R950" s="20"/>
      <c r="S950" s="20"/>
      <c r="T950" s="20"/>
      <c r="U950" s="20"/>
      <c r="V950" s="20"/>
      <c r="W950" s="20"/>
      <c r="X950" s="20"/>
      <c r="Y950" s="20"/>
      <c r="Z950" s="20"/>
    </row>
    <row r="951">
      <c r="A951" s="25">
        <v>2.0</v>
      </c>
      <c r="B951" s="25">
        <v>16211.0</v>
      </c>
      <c r="C951" s="20" t="s">
        <v>1206</v>
      </c>
      <c r="D951" s="20" t="s">
        <v>1205</v>
      </c>
      <c r="E951" s="20" t="s">
        <v>1206</v>
      </c>
      <c r="F951" s="20"/>
      <c r="G951" s="20"/>
      <c r="H951" s="20"/>
      <c r="I951" s="20"/>
      <c r="J951" s="20"/>
      <c r="K951" s="20"/>
      <c r="L951" s="20"/>
      <c r="M951" s="20"/>
      <c r="N951" s="20"/>
      <c r="O951" s="20"/>
      <c r="P951" s="20"/>
      <c r="Q951" s="20"/>
      <c r="R951" s="20"/>
      <c r="S951" s="20"/>
      <c r="T951" s="20"/>
      <c r="U951" s="20"/>
      <c r="V951" s="20"/>
      <c r="W951" s="20"/>
      <c r="X951" s="20"/>
      <c r="Y951" s="20"/>
      <c r="Z951" s="20"/>
    </row>
    <row r="952">
      <c r="A952" s="25">
        <v>2.0</v>
      </c>
      <c r="B952" s="25">
        <v>16241.0</v>
      </c>
      <c r="C952" s="20" t="s">
        <v>1218</v>
      </c>
      <c r="D952" s="20" t="s">
        <v>1217</v>
      </c>
      <c r="E952" s="20" t="s">
        <v>1218</v>
      </c>
      <c r="F952" s="20"/>
      <c r="G952" s="20"/>
      <c r="H952" s="20"/>
      <c r="I952" s="20"/>
      <c r="J952" s="20"/>
      <c r="K952" s="20"/>
      <c r="L952" s="20"/>
      <c r="M952" s="20"/>
      <c r="N952" s="20"/>
      <c r="O952" s="20"/>
      <c r="P952" s="20"/>
      <c r="Q952" s="20"/>
      <c r="R952" s="20"/>
      <c r="S952" s="20"/>
      <c r="T952" s="20"/>
      <c r="U952" s="20"/>
      <c r="V952" s="20"/>
      <c r="W952" s="20"/>
      <c r="X952" s="20"/>
      <c r="Y952" s="20"/>
      <c r="Z952" s="20"/>
    </row>
    <row r="953">
      <c r="A953" s="25">
        <v>2.0</v>
      </c>
      <c r="B953" s="25">
        <v>16251.0</v>
      </c>
      <c r="C953" s="20" t="s">
        <v>28901</v>
      </c>
      <c r="D953" s="20" t="s">
        <v>1207</v>
      </c>
      <c r="E953" s="20" t="s">
        <v>28901</v>
      </c>
      <c r="F953" s="20"/>
      <c r="G953" s="20"/>
      <c r="H953" s="20"/>
      <c r="I953" s="20"/>
      <c r="J953" s="20"/>
      <c r="K953" s="20"/>
      <c r="L953" s="20"/>
      <c r="M953" s="20"/>
      <c r="N953" s="20"/>
      <c r="O953" s="20"/>
      <c r="P953" s="20"/>
      <c r="Q953" s="20"/>
      <c r="R953" s="20"/>
      <c r="S953" s="20"/>
      <c r="T953" s="20"/>
      <c r="U953" s="20"/>
      <c r="V953" s="20"/>
      <c r="W953" s="20"/>
      <c r="X953" s="20"/>
      <c r="Y953" s="20"/>
      <c r="Z953" s="20"/>
    </row>
    <row r="954">
      <c r="A954" s="25">
        <v>2.0</v>
      </c>
      <c r="B954" s="25">
        <v>16481.0</v>
      </c>
      <c r="C954" s="20" t="s">
        <v>24978</v>
      </c>
      <c r="D954" s="20" t="s">
        <v>28108</v>
      </c>
      <c r="E954" s="20" t="s">
        <v>24978</v>
      </c>
      <c r="F954" s="20"/>
      <c r="G954" s="20"/>
      <c r="H954" s="20"/>
      <c r="I954" s="20"/>
      <c r="J954" s="20"/>
      <c r="K954" s="20"/>
      <c r="L954" s="20"/>
      <c r="M954" s="20"/>
      <c r="N954" s="20"/>
      <c r="O954" s="20"/>
      <c r="P954" s="20"/>
      <c r="Q954" s="20"/>
      <c r="R954" s="20"/>
      <c r="S954" s="20"/>
      <c r="T954" s="20"/>
      <c r="U954" s="20"/>
      <c r="V954" s="20"/>
      <c r="W954" s="20"/>
      <c r="X954" s="20"/>
      <c r="Y954" s="20"/>
      <c r="Z954" s="20"/>
    </row>
    <row r="955">
      <c r="A955" s="25">
        <v>2.0</v>
      </c>
      <c r="B955" s="25">
        <v>16481.0</v>
      </c>
      <c r="C955" s="20" t="s">
        <v>24978</v>
      </c>
      <c r="D955" s="20" t="s">
        <v>24887</v>
      </c>
      <c r="E955" s="20" t="s">
        <v>24978</v>
      </c>
      <c r="F955" s="20"/>
      <c r="G955" s="20"/>
      <c r="H955" s="20"/>
      <c r="I955" s="20"/>
      <c r="J955" s="20"/>
      <c r="K955" s="20"/>
      <c r="L955" s="20"/>
      <c r="M955" s="20"/>
      <c r="N955" s="20"/>
      <c r="O955" s="20"/>
      <c r="P955" s="20"/>
      <c r="Q955" s="20"/>
      <c r="R955" s="20"/>
      <c r="S955" s="20"/>
      <c r="T955" s="20"/>
      <c r="U955" s="20"/>
      <c r="V955" s="20"/>
      <c r="W955" s="20"/>
      <c r="X955" s="20"/>
      <c r="Y955" s="20"/>
      <c r="Z955" s="20"/>
    </row>
    <row r="956">
      <c r="A956" s="25">
        <v>2.0</v>
      </c>
      <c r="B956" s="25">
        <v>16481.0</v>
      </c>
      <c r="C956" s="20" t="s">
        <v>24978</v>
      </c>
      <c r="D956" s="20" t="s">
        <v>24983</v>
      </c>
      <c r="E956" s="20" t="s">
        <v>24978</v>
      </c>
      <c r="F956" s="20"/>
      <c r="G956" s="20"/>
      <c r="H956" s="20"/>
      <c r="I956" s="20"/>
      <c r="J956" s="20"/>
      <c r="K956" s="20"/>
      <c r="L956" s="20"/>
      <c r="M956" s="20"/>
      <c r="N956" s="20"/>
      <c r="O956" s="20"/>
      <c r="P956" s="20"/>
      <c r="Q956" s="20"/>
      <c r="R956" s="20"/>
      <c r="S956" s="20"/>
      <c r="T956" s="20"/>
      <c r="U956" s="20"/>
      <c r="V956" s="20"/>
      <c r="W956" s="20"/>
      <c r="X956" s="20"/>
      <c r="Y956" s="20"/>
      <c r="Z956" s="20"/>
    </row>
    <row r="957">
      <c r="A957" s="25">
        <v>2.0</v>
      </c>
      <c r="B957" s="25">
        <v>16482.0</v>
      </c>
      <c r="C957" s="20" t="s">
        <v>28919</v>
      </c>
      <c r="D957" s="20" t="s">
        <v>28119</v>
      </c>
      <c r="E957" s="20" t="s">
        <v>28919</v>
      </c>
      <c r="F957" s="20"/>
      <c r="G957" s="20"/>
      <c r="H957" s="20"/>
      <c r="I957" s="20"/>
      <c r="J957" s="20"/>
      <c r="K957" s="20"/>
      <c r="L957" s="20"/>
      <c r="M957" s="20"/>
      <c r="N957" s="20"/>
      <c r="O957" s="20"/>
      <c r="P957" s="20"/>
      <c r="Q957" s="20"/>
      <c r="R957" s="20"/>
      <c r="S957" s="20"/>
      <c r="T957" s="20"/>
      <c r="U957" s="20"/>
      <c r="V957" s="20"/>
      <c r="W957" s="20"/>
      <c r="X957" s="20"/>
      <c r="Y957" s="20"/>
      <c r="Z957" s="20"/>
    </row>
    <row r="958">
      <c r="A958" s="25">
        <v>2.0</v>
      </c>
      <c r="B958" s="25">
        <v>16482.0</v>
      </c>
      <c r="C958" s="20" t="s">
        <v>28919</v>
      </c>
      <c r="D958" s="20" t="s">
        <v>24887</v>
      </c>
      <c r="E958" s="20" t="s">
        <v>28919</v>
      </c>
      <c r="F958" s="20"/>
      <c r="G958" s="20"/>
      <c r="H958" s="20"/>
      <c r="I958" s="20"/>
      <c r="J958" s="20"/>
      <c r="K958" s="20"/>
      <c r="L958" s="20"/>
      <c r="M958" s="20"/>
      <c r="N958" s="20"/>
      <c r="O958" s="20"/>
      <c r="P958" s="20"/>
      <c r="Q958" s="20"/>
      <c r="R958" s="20"/>
      <c r="S958" s="20"/>
      <c r="T958" s="20"/>
      <c r="U958" s="20"/>
      <c r="V958" s="20"/>
      <c r="W958" s="20"/>
      <c r="X958" s="20"/>
      <c r="Y958" s="20"/>
      <c r="Z958" s="20"/>
    </row>
    <row r="959">
      <c r="A959" s="25">
        <v>2.0</v>
      </c>
      <c r="B959" s="25">
        <v>16482.0</v>
      </c>
      <c r="C959" s="20" t="s">
        <v>28919</v>
      </c>
      <c r="D959" s="20" t="s">
        <v>24983</v>
      </c>
      <c r="E959" s="20" t="s">
        <v>28919</v>
      </c>
      <c r="F959" s="20"/>
      <c r="G959" s="20"/>
      <c r="H959" s="20"/>
      <c r="I959" s="20"/>
      <c r="J959" s="20"/>
      <c r="K959" s="20"/>
      <c r="L959" s="20"/>
      <c r="M959" s="20"/>
      <c r="N959" s="20"/>
      <c r="O959" s="20"/>
      <c r="P959" s="20"/>
      <c r="Q959" s="20"/>
      <c r="R959" s="20"/>
      <c r="S959" s="20"/>
      <c r="T959" s="20"/>
      <c r="U959" s="20"/>
      <c r="V959" s="20"/>
      <c r="W959" s="20"/>
      <c r="X959" s="20"/>
      <c r="Y959" s="20"/>
      <c r="Z959" s="20"/>
    </row>
    <row r="960">
      <c r="A960" s="25">
        <v>2.0</v>
      </c>
      <c r="B960" s="25">
        <v>16501.0</v>
      </c>
      <c r="C960" s="20" t="s">
        <v>28928</v>
      </c>
      <c r="D960" s="20" t="s">
        <v>28133</v>
      </c>
      <c r="E960" s="20" t="s">
        <v>28928</v>
      </c>
      <c r="F960" s="20"/>
      <c r="G960" s="20"/>
      <c r="H960" s="20"/>
      <c r="I960" s="20"/>
      <c r="J960" s="20"/>
      <c r="K960" s="20"/>
      <c r="L960" s="20"/>
      <c r="M960" s="20"/>
      <c r="N960" s="20"/>
      <c r="O960" s="20"/>
      <c r="P960" s="20"/>
      <c r="Q960" s="20"/>
      <c r="R960" s="20"/>
      <c r="S960" s="20"/>
      <c r="T960" s="20"/>
      <c r="U960" s="20"/>
      <c r="V960" s="20"/>
      <c r="W960" s="20"/>
      <c r="X960" s="20"/>
      <c r="Y960" s="20"/>
      <c r="Z960" s="20"/>
    </row>
    <row r="961">
      <c r="A961" s="25">
        <v>2.0</v>
      </c>
      <c r="B961" s="25">
        <v>16502.0</v>
      </c>
      <c r="C961" s="20" t="s">
        <v>28933</v>
      </c>
      <c r="D961" s="20" t="s">
        <v>28138</v>
      </c>
      <c r="E961" s="20" t="s">
        <v>28933</v>
      </c>
      <c r="F961" s="20"/>
      <c r="G961" s="20"/>
      <c r="H961" s="20"/>
      <c r="I961" s="20"/>
      <c r="J961" s="20"/>
      <c r="K961" s="20"/>
      <c r="L961" s="20"/>
      <c r="M961" s="20"/>
      <c r="N961" s="20"/>
      <c r="O961" s="20"/>
      <c r="P961" s="20"/>
      <c r="Q961" s="20"/>
      <c r="R961" s="20"/>
      <c r="S961" s="20"/>
      <c r="T961" s="20"/>
      <c r="U961" s="20"/>
      <c r="V961" s="20"/>
      <c r="W961" s="20"/>
      <c r="X961" s="20"/>
      <c r="Y961" s="20"/>
      <c r="Z961" s="20"/>
    </row>
    <row r="962">
      <c r="A962" s="25">
        <v>2.0</v>
      </c>
      <c r="B962" s="25">
        <v>16601.0</v>
      </c>
      <c r="C962" s="20" t="s">
        <v>28936</v>
      </c>
      <c r="D962" s="20" t="s">
        <v>28108</v>
      </c>
      <c r="E962" s="20" t="s">
        <v>28936</v>
      </c>
      <c r="F962" s="20"/>
      <c r="G962" s="20"/>
      <c r="H962" s="20"/>
      <c r="I962" s="20"/>
      <c r="J962" s="20"/>
      <c r="K962" s="20"/>
      <c r="L962" s="20"/>
      <c r="M962" s="20"/>
      <c r="N962" s="20"/>
      <c r="O962" s="20"/>
      <c r="P962" s="20"/>
      <c r="Q962" s="20"/>
      <c r="R962" s="20"/>
      <c r="S962" s="20"/>
      <c r="T962" s="20"/>
      <c r="U962" s="20"/>
      <c r="V962" s="20"/>
      <c r="W962" s="20"/>
      <c r="X962" s="20"/>
      <c r="Y962" s="20"/>
      <c r="Z962" s="20"/>
    </row>
    <row r="963">
      <c r="A963" s="25">
        <v>2.0</v>
      </c>
      <c r="B963" s="25">
        <v>16601.0</v>
      </c>
      <c r="C963" s="20" t="s">
        <v>28936</v>
      </c>
      <c r="D963" s="20" t="s">
        <v>28148</v>
      </c>
      <c r="E963" s="20" t="s">
        <v>28936</v>
      </c>
      <c r="F963" s="20"/>
      <c r="G963" s="20"/>
      <c r="H963" s="20"/>
      <c r="I963" s="20"/>
      <c r="J963" s="20"/>
      <c r="K963" s="20"/>
      <c r="L963" s="20"/>
      <c r="M963" s="20"/>
      <c r="N963" s="20"/>
      <c r="O963" s="20"/>
      <c r="P963" s="20"/>
      <c r="Q963" s="20"/>
      <c r="R963" s="20"/>
      <c r="S963" s="20"/>
      <c r="T963" s="20"/>
      <c r="U963" s="20"/>
      <c r="V963" s="20"/>
      <c r="W963" s="20"/>
      <c r="X963" s="20"/>
      <c r="Y963" s="20"/>
      <c r="Z963" s="20"/>
    </row>
    <row r="964">
      <c r="A964" s="25">
        <v>2.0</v>
      </c>
      <c r="B964" s="25">
        <v>16602.0</v>
      </c>
      <c r="C964" s="20" t="s">
        <v>28943</v>
      </c>
      <c r="D964" s="20" t="s">
        <v>28148</v>
      </c>
      <c r="E964" s="20" t="s">
        <v>28943</v>
      </c>
      <c r="F964" s="20"/>
      <c r="G964" s="20"/>
      <c r="H964" s="20"/>
      <c r="I964" s="20"/>
      <c r="J964" s="20"/>
      <c r="K964" s="20"/>
      <c r="L964" s="20"/>
      <c r="M964" s="20"/>
      <c r="N964" s="20"/>
      <c r="O964" s="20"/>
      <c r="P964" s="20"/>
      <c r="Q964" s="20"/>
      <c r="R964" s="20"/>
      <c r="S964" s="20"/>
      <c r="T964" s="20"/>
      <c r="U964" s="20"/>
      <c r="V964" s="20"/>
      <c r="W964" s="20"/>
      <c r="X964" s="20"/>
      <c r="Y964" s="20"/>
      <c r="Z964" s="20"/>
    </row>
    <row r="965">
      <c r="A965" s="25">
        <v>2.0</v>
      </c>
      <c r="B965" s="25">
        <v>16602.0</v>
      </c>
      <c r="C965" s="20" t="s">
        <v>28943</v>
      </c>
      <c r="D965" s="20" t="s">
        <v>28119</v>
      </c>
      <c r="E965" s="20" t="s">
        <v>28943</v>
      </c>
      <c r="F965" s="20"/>
      <c r="G965" s="20"/>
      <c r="H965" s="20"/>
      <c r="I965" s="20"/>
      <c r="J965" s="20"/>
      <c r="K965" s="20"/>
      <c r="L965" s="20"/>
      <c r="M965" s="20"/>
      <c r="N965" s="20"/>
      <c r="O965" s="20"/>
      <c r="P965" s="20"/>
      <c r="Q965" s="20"/>
      <c r="R965" s="20"/>
      <c r="S965" s="20"/>
      <c r="T965" s="20"/>
      <c r="U965" s="20"/>
      <c r="V965" s="20"/>
      <c r="W965" s="20"/>
      <c r="X965" s="20"/>
      <c r="Y965" s="20"/>
      <c r="Z965" s="20"/>
    </row>
    <row r="966">
      <c r="A966" s="25">
        <v>2.0</v>
      </c>
      <c r="B966" s="25">
        <v>16611.0</v>
      </c>
      <c r="C966" s="20" t="s">
        <v>28954</v>
      </c>
      <c r="D966" s="20" t="s">
        <v>28162</v>
      </c>
      <c r="E966" s="20" t="s">
        <v>28954</v>
      </c>
      <c r="F966" s="20"/>
      <c r="G966" s="20"/>
      <c r="H966" s="20"/>
      <c r="I966" s="20"/>
      <c r="J966" s="20"/>
      <c r="K966" s="20"/>
      <c r="L966" s="20"/>
      <c r="M966" s="20"/>
      <c r="N966" s="20"/>
      <c r="O966" s="20"/>
      <c r="P966" s="20"/>
      <c r="Q966" s="20"/>
      <c r="R966" s="20"/>
      <c r="S966" s="20"/>
      <c r="T966" s="20"/>
      <c r="U966" s="20"/>
      <c r="V966" s="20"/>
      <c r="W966" s="20"/>
      <c r="X966" s="20"/>
      <c r="Y966" s="20"/>
      <c r="Z966" s="20"/>
    </row>
    <row r="967">
      <c r="A967" s="25">
        <v>2.0</v>
      </c>
      <c r="B967" s="25">
        <v>16611.0</v>
      </c>
      <c r="C967" s="20" t="s">
        <v>28954</v>
      </c>
      <c r="D967" s="20" t="s">
        <v>28108</v>
      </c>
      <c r="E967" s="20" t="s">
        <v>28954</v>
      </c>
      <c r="F967" s="20"/>
      <c r="G967" s="20"/>
      <c r="H967" s="20"/>
      <c r="I967" s="20"/>
      <c r="J967" s="20"/>
      <c r="K967" s="20"/>
      <c r="L967" s="20"/>
      <c r="M967" s="20"/>
      <c r="N967" s="20"/>
      <c r="O967" s="20"/>
      <c r="P967" s="20"/>
      <c r="Q967" s="20"/>
      <c r="R967" s="20"/>
      <c r="S967" s="20"/>
      <c r="T967" s="20"/>
      <c r="U967" s="20"/>
      <c r="V967" s="20"/>
      <c r="W967" s="20"/>
      <c r="X967" s="20"/>
      <c r="Y967" s="20"/>
      <c r="Z967" s="20"/>
    </row>
    <row r="968">
      <c r="A968" s="25">
        <v>2.0</v>
      </c>
      <c r="B968" s="25">
        <v>16612.0</v>
      </c>
      <c r="C968" s="20" t="s">
        <v>28965</v>
      </c>
      <c r="D968" s="20" t="s">
        <v>28162</v>
      </c>
      <c r="E968" s="20" t="s">
        <v>28965</v>
      </c>
      <c r="F968" s="20"/>
      <c r="G968" s="20"/>
      <c r="H968" s="20"/>
      <c r="I968" s="20"/>
      <c r="J968" s="20"/>
      <c r="K968" s="20"/>
      <c r="L968" s="20"/>
      <c r="M968" s="20"/>
      <c r="N968" s="20"/>
      <c r="O968" s="20"/>
      <c r="P968" s="20"/>
      <c r="Q968" s="20"/>
      <c r="R968" s="20"/>
      <c r="S968" s="20"/>
      <c r="T968" s="20"/>
      <c r="U968" s="20"/>
      <c r="V968" s="20"/>
      <c r="W968" s="20"/>
      <c r="X968" s="20"/>
      <c r="Y968" s="20"/>
      <c r="Z968" s="20"/>
    </row>
    <row r="969">
      <c r="A969" s="25">
        <v>2.0</v>
      </c>
      <c r="B969" s="25">
        <v>16612.0</v>
      </c>
      <c r="C969" s="20" t="s">
        <v>28965</v>
      </c>
      <c r="D969" s="20" t="s">
        <v>28119</v>
      </c>
      <c r="E969" s="20" t="s">
        <v>28965</v>
      </c>
      <c r="F969" s="20"/>
      <c r="G969" s="20"/>
      <c r="H969" s="20"/>
      <c r="I969" s="20"/>
      <c r="J969" s="20"/>
      <c r="K969" s="20"/>
      <c r="L969" s="20"/>
      <c r="M969" s="20"/>
      <c r="N969" s="20"/>
      <c r="O969" s="20"/>
      <c r="P969" s="20"/>
      <c r="Q969" s="20"/>
      <c r="R969" s="20"/>
      <c r="S969" s="20"/>
      <c r="T969" s="20"/>
      <c r="U969" s="20"/>
      <c r="V969" s="20"/>
      <c r="W969" s="20"/>
      <c r="X969" s="20"/>
      <c r="Y969" s="20"/>
      <c r="Z969" s="20"/>
    </row>
    <row r="970">
      <c r="A970" s="25">
        <v>2.0</v>
      </c>
      <c r="B970" s="25">
        <v>17051.0</v>
      </c>
      <c r="C970" s="20" t="s">
        <v>7</v>
      </c>
      <c r="D970" s="20" t="s">
        <v>6</v>
      </c>
      <c r="E970" s="20" t="s">
        <v>7</v>
      </c>
      <c r="F970" s="20"/>
      <c r="G970" s="20"/>
      <c r="H970" s="20"/>
      <c r="I970" s="20"/>
      <c r="J970" s="20"/>
      <c r="K970" s="20"/>
      <c r="L970" s="20"/>
      <c r="M970" s="20"/>
      <c r="N970" s="20"/>
      <c r="O970" s="20"/>
      <c r="P970" s="20"/>
      <c r="Q970" s="20"/>
      <c r="R970" s="20"/>
      <c r="S970" s="20"/>
      <c r="T970" s="20"/>
      <c r="U970" s="20"/>
      <c r="V970" s="20"/>
      <c r="W970" s="20"/>
      <c r="X970" s="20"/>
      <c r="Y970" s="20"/>
      <c r="Z970" s="20"/>
    </row>
    <row r="971">
      <c r="A971" s="25">
        <v>2.0</v>
      </c>
      <c r="B971" s="25">
        <v>17091.0</v>
      </c>
      <c r="C971" s="20" t="s">
        <v>20</v>
      </c>
      <c r="D971" s="20" t="s">
        <v>18</v>
      </c>
      <c r="E971" s="20" t="s">
        <v>20</v>
      </c>
      <c r="F971" s="20"/>
      <c r="G971" s="20"/>
      <c r="H971" s="20"/>
      <c r="I971" s="20"/>
      <c r="J971" s="20"/>
      <c r="K971" s="20"/>
      <c r="L971" s="20"/>
      <c r="M971" s="20"/>
      <c r="N971" s="20"/>
      <c r="O971" s="20"/>
      <c r="P971" s="20"/>
      <c r="Q971" s="20"/>
      <c r="R971" s="20"/>
      <c r="S971" s="20"/>
      <c r="T971" s="20"/>
      <c r="U971" s="20"/>
      <c r="V971" s="20"/>
      <c r="W971" s="20"/>
      <c r="X971" s="20"/>
      <c r="Y971" s="20"/>
      <c r="Z971" s="20"/>
    </row>
    <row r="972">
      <c r="A972" s="25">
        <v>2.0</v>
      </c>
      <c r="B972" s="25">
        <v>17111.0</v>
      </c>
      <c r="C972" s="20" t="s">
        <v>105</v>
      </c>
      <c r="D972" s="20" t="s">
        <v>104</v>
      </c>
      <c r="E972" s="20" t="s">
        <v>105</v>
      </c>
      <c r="F972" s="20"/>
      <c r="G972" s="20"/>
      <c r="H972" s="20"/>
      <c r="I972" s="20"/>
      <c r="J972" s="20"/>
      <c r="K972" s="20"/>
      <c r="L972" s="20"/>
      <c r="M972" s="20"/>
      <c r="N972" s="20"/>
      <c r="O972" s="20"/>
      <c r="P972" s="20"/>
      <c r="Q972" s="20"/>
      <c r="R972" s="20"/>
      <c r="S972" s="20"/>
      <c r="T972" s="20"/>
      <c r="U972" s="20"/>
      <c r="V972" s="20"/>
      <c r="W972" s="20"/>
      <c r="X972" s="20"/>
      <c r="Y972" s="20"/>
      <c r="Z972" s="20"/>
    </row>
    <row r="973">
      <c r="A973" s="25">
        <v>2.0</v>
      </c>
      <c r="B973" s="25">
        <v>17481.0</v>
      </c>
      <c r="C973" s="20" t="s">
        <v>28988</v>
      </c>
      <c r="D973" s="20" t="s">
        <v>28108</v>
      </c>
      <c r="E973" s="20" t="s">
        <v>28988</v>
      </c>
      <c r="F973" s="20"/>
      <c r="G973" s="20"/>
      <c r="H973" s="20"/>
      <c r="I973" s="20"/>
      <c r="J973" s="20"/>
      <c r="K973" s="20"/>
      <c r="L973" s="20"/>
      <c r="M973" s="20"/>
      <c r="N973" s="20"/>
      <c r="O973" s="20"/>
      <c r="P973" s="20"/>
      <c r="Q973" s="20"/>
      <c r="R973" s="20"/>
      <c r="S973" s="20"/>
      <c r="T973" s="20"/>
      <c r="U973" s="20"/>
      <c r="V973" s="20"/>
      <c r="W973" s="20"/>
      <c r="X973" s="20"/>
      <c r="Y973" s="20"/>
      <c r="Z973" s="20"/>
    </row>
    <row r="974">
      <c r="A974" s="25">
        <v>2.0</v>
      </c>
      <c r="B974" s="25">
        <v>17481.0</v>
      </c>
      <c r="C974" s="20" t="s">
        <v>28988</v>
      </c>
      <c r="D974" s="20" t="s">
        <v>1072</v>
      </c>
      <c r="E974" s="20" t="s">
        <v>28988</v>
      </c>
      <c r="F974" s="20"/>
      <c r="G974" s="20"/>
      <c r="H974" s="20"/>
      <c r="I974" s="20"/>
      <c r="J974" s="20"/>
      <c r="K974" s="20"/>
      <c r="L974" s="20"/>
      <c r="M974" s="20"/>
      <c r="N974" s="20"/>
      <c r="O974" s="20"/>
      <c r="P974" s="20"/>
      <c r="Q974" s="20"/>
      <c r="R974" s="20"/>
      <c r="S974" s="20"/>
      <c r="T974" s="20"/>
      <c r="U974" s="20"/>
      <c r="V974" s="20"/>
      <c r="W974" s="20"/>
      <c r="X974" s="20"/>
      <c r="Y974" s="20"/>
      <c r="Z974" s="20"/>
    </row>
    <row r="975">
      <c r="A975" s="25">
        <v>2.0</v>
      </c>
      <c r="B975" s="25">
        <v>17482.0</v>
      </c>
      <c r="C975" s="20" t="s">
        <v>29001</v>
      </c>
      <c r="D975" s="20" t="s">
        <v>1072</v>
      </c>
      <c r="E975" s="20" t="s">
        <v>29001</v>
      </c>
      <c r="F975" s="20"/>
      <c r="G975" s="20"/>
      <c r="H975" s="20"/>
      <c r="I975" s="20"/>
      <c r="J975" s="20"/>
      <c r="K975" s="20"/>
      <c r="L975" s="20"/>
      <c r="M975" s="20"/>
      <c r="N975" s="20"/>
      <c r="O975" s="20"/>
      <c r="P975" s="20"/>
      <c r="Q975" s="20"/>
      <c r="R975" s="20"/>
      <c r="S975" s="20"/>
      <c r="T975" s="20"/>
      <c r="U975" s="20"/>
      <c r="V975" s="20"/>
      <c r="W975" s="20"/>
      <c r="X975" s="20"/>
      <c r="Y975" s="20"/>
      <c r="Z975" s="20"/>
    </row>
    <row r="976">
      <c r="A976" s="25">
        <v>2.0</v>
      </c>
      <c r="B976" s="25">
        <v>17482.0</v>
      </c>
      <c r="C976" s="20" t="s">
        <v>29001</v>
      </c>
      <c r="D976" s="20" t="s">
        <v>28119</v>
      </c>
      <c r="E976" s="20" t="s">
        <v>29001</v>
      </c>
      <c r="F976" s="20"/>
      <c r="G976" s="20"/>
      <c r="H976" s="20"/>
      <c r="I976" s="20"/>
      <c r="J976" s="20"/>
      <c r="K976" s="20"/>
      <c r="L976" s="20"/>
      <c r="M976" s="20"/>
      <c r="N976" s="20"/>
      <c r="O976" s="20"/>
      <c r="P976" s="20"/>
      <c r="Q976" s="20"/>
      <c r="R976" s="20"/>
      <c r="S976" s="20"/>
      <c r="T976" s="20"/>
      <c r="U976" s="20"/>
      <c r="V976" s="20"/>
      <c r="W976" s="20"/>
      <c r="X976" s="20"/>
      <c r="Y976" s="20"/>
      <c r="Z976" s="20"/>
    </row>
    <row r="977">
      <c r="A977" s="25">
        <v>2.0</v>
      </c>
      <c r="B977" s="25">
        <v>17501.0</v>
      </c>
      <c r="C977" s="20" t="s">
        <v>29012</v>
      </c>
      <c r="D977" s="20" t="s">
        <v>28133</v>
      </c>
      <c r="E977" s="20" t="s">
        <v>29012</v>
      </c>
      <c r="F977" s="20"/>
      <c r="G977" s="20"/>
      <c r="H977" s="20"/>
      <c r="I977" s="20"/>
      <c r="J977" s="20"/>
      <c r="K977" s="20"/>
      <c r="L977" s="20"/>
      <c r="M977" s="20"/>
      <c r="N977" s="20"/>
      <c r="O977" s="20"/>
      <c r="P977" s="20"/>
      <c r="Q977" s="20"/>
      <c r="R977" s="20"/>
      <c r="S977" s="20"/>
      <c r="T977" s="20"/>
      <c r="U977" s="20"/>
      <c r="V977" s="20"/>
      <c r="W977" s="20"/>
      <c r="X977" s="20"/>
      <c r="Y977" s="20"/>
      <c r="Z977" s="20"/>
    </row>
    <row r="978">
      <c r="A978" s="25">
        <v>2.0</v>
      </c>
      <c r="B978" s="25">
        <v>17502.0</v>
      </c>
      <c r="C978" s="20" t="s">
        <v>29017</v>
      </c>
      <c r="D978" s="20" t="s">
        <v>28138</v>
      </c>
      <c r="E978" s="20" t="s">
        <v>29017</v>
      </c>
      <c r="F978" s="20"/>
      <c r="G978" s="20"/>
      <c r="H978" s="20"/>
      <c r="I978" s="20"/>
      <c r="J978" s="20"/>
      <c r="K978" s="20"/>
      <c r="L978" s="20"/>
      <c r="M978" s="20"/>
      <c r="N978" s="20"/>
      <c r="O978" s="20"/>
      <c r="P978" s="20"/>
      <c r="Q978" s="20"/>
      <c r="R978" s="20"/>
      <c r="S978" s="20"/>
      <c r="T978" s="20"/>
      <c r="U978" s="20"/>
      <c r="V978" s="20"/>
      <c r="W978" s="20"/>
      <c r="X978" s="20"/>
      <c r="Y978" s="20"/>
      <c r="Z978" s="20"/>
    </row>
    <row r="979">
      <c r="A979" s="25">
        <v>2.0</v>
      </c>
      <c r="B979" s="25">
        <v>17601.0</v>
      </c>
      <c r="C979" s="20" t="s">
        <v>29024</v>
      </c>
      <c r="D979" s="20" t="s">
        <v>28108</v>
      </c>
      <c r="E979" s="20" t="s">
        <v>29024</v>
      </c>
      <c r="F979" s="20"/>
      <c r="G979" s="20"/>
      <c r="H979" s="20"/>
      <c r="I979" s="20"/>
      <c r="J979" s="20"/>
      <c r="K979" s="20"/>
      <c r="L979" s="20"/>
      <c r="M979" s="20"/>
      <c r="N979" s="20"/>
      <c r="O979" s="20"/>
      <c r="P979" s="20"/>
      <c r="Q979" s="20"/>
      <c r="R979" s="20"/>
      <c r="S979" s="20"/>
      <c r="T979" s="20"/>
      <c r="U979" s="20"/>
      <c r="V979" s="20"/>
      <c r="W979" s="20"/>
      <c r="X979" s="20"/>
      <c r="Y979" s="20"/>
      <c r="Z979" s="20"/>
    </row>
    <row r="980">
      <c r="A980" s="25">
        <v>2.0</v>
      </c>
      <c r="B980" s="25">
        <v>17601.0</v>
      </c>
      <c r="C980" s="20" t="s">
        <v>29024</v>
      </c>
      <c r="D980" s="20" t="s">
        <v>28148</v>
      </c>
      <c r="E980" s="20" t="s">
        <v>29024</v>
      </c>
      <c r="F980" s="20"/>
      <c r="G980" s="20"/>
      <c r="H980" s="20"/>
      <c r="I980" s="20"/>
      <c r="J980" s="20"/>
      <c r="K980" s="20"/>
      <c r="L980" s="20"/>
      <c r="M980" s="20"/>
      <c r="N980" s="20"/>
      <c r="O980" s="20"/>
      <c r="P980" s="20"/>
      <c r="Q980" s="20"/>
      <c r="R980" s="20"/>
      <c r="S980" s="20"/>
      <c r="T980" s="20"/>
      <c r="U980" s="20"/>
      <c r="V980" s="20"/>
      <c r="W980" s="20"/>
      <c r="X980" s="20"/>
      <c r="Y980" s="20"/>
      <c r="Z980" s="20"/>
    </row>
    <row r="981">
      <c r="A981" s="25">
        <v>2.0</v>
      </c>
      <c r="B981" s="25">
        <v>17602.0</v>
      </c>
      <c r="C981" s="20" t="s">
        <v>29035</v>
      </c>
      <c r="D981" s="20" t="s">
        <v>28148</v>
      </c>
      <c r="E981" s="20" t="s">
        <v>29035</v>
      </c>
      <c r="F981" s="20"/>
      <c r="G981" s="20"/>
      <c r="H981" s="20"/>
      <c r="I981" s="20"/>
      <c r="J981" s="20"/>
      <c r="K981" s="20"/>
      <c r="L981" s="20"/>
      <c r="M981" s="20"/>
      <c r="N981" s="20"/>
      <c r="O981" s="20"/>
      <c r="P981" s="20"/>
      <c r="Q981" s="20"/>
      <c r="R981" s="20"/>
      <c r="S981" s="20"/>
      <c r="T981" s="20"/>
      <c r="U981" s="20"/>
      <c r="V981" s="20"/>
      <c r="W981" s="20"/>
      <c r="X981" s="20"/>
      <c r="Y981" s="20"/>
      <c r="Z981" s="20"/>
    </row>
    <row r="982">
      <c r="A982" s="25">
        <v>2.0</v>
      </c>
      <c r="B982" s="25">
        <v>17602.0</v>
      </c>
      <c r="C982" s="20" t="s">
        <v>29035</v>
      </c>
      <c r="D982" s="20" t="s">
        <v>28119</v>
      </c>
      <c r="E982" s="20" t="s">
        <v>29035</v>
      </c>
      <c r="F982" s="20"/>
      <c r="G982" s="20"/>
      <c r="H982" s="20"/>
      <c r="I982" s="20"/>
      <c r="J982" s="20"/>
      <c r="K982" s="20"/>
      <c r="L982" s="20"/>
      <c r="M982" s="20"/>
      <c r="N982" s="20"/>
      <c r="O982" s="20"/>
      <c r="P982" s="20"/>
      <c r="Q982" s="20"/>
      <c r="R982" s="20"/>
      <c r="S982" s="20"/>
      <c r="T982" s="20"/>
      <c r="U982" s="20"/>
      <c r="V982" s="20"/>
      <c r="W982" s="20"/>
      <c r="X982" s="20"/>
      <c r="Y982" s="20"/>
      <c r="Z982" s="20"/>
    </row>
    <row r="983">
      <c r="A983" s="25">
        <v>2.0</v>
      </c>
      <c r="B983" s="25">
        <v>17611.0</v>
      </c>
      <c r="C983" s="20" t="s">
        <v>29047</v>
      </c>
      <c r="D983" s="20" t="s">
        <v>28162</v>
      </c>
      <c r="E983" s="20" t="s">
        <v>29047</v>
      </c>
      <c r="F983" s="20"/>
      <c r="G983" s="20"/>
      <c r="H983" s="20"/>
      <c r="I983" s="20"/>
      <c r="J983" s="20"/>
      <c r="K983" s="20"/>
      <c r="L983" s="20"/>
      <c r="M983" s="20"/>
      <c r="N983" s="20"/>
      <c r="O983" s="20"/>
      <c r="P983" s="20"/>
      <c r="Q983" s="20"/>
      <c r="R983" s="20"/>
      <c r="S983" s="20"/>
      <c r="T983" s="20"/>
      <c r="U983" s="20"/>
      <c r="V983" s="20"/>
      <c r="W983" s="20"/>
      <c r="X983" s="20"/>
      <c r="Y983" s="20"/>
      <c r="Z983" s="20"/>
    </row>
    <row r="984">
      <c r="A984" s="25">
        <v>2.0</v>
      </c>
      <c r="B984" s="25">
        <v>17611.0</v>
      </c>
      <c r="C984" s="20" t="s">
        <v>29047</v>
      </c>
      <c r="D984" s="20" t="s">
        <v>28108</v>
      </c>
      <c r="E984" s="20" t="s">
        <v>29047</v>
      </c>
      <c r="F984" s="20"/>
      <c r="G984" s="20"/>
      <c r="H984" s="20"/>
      <c r="I984" s="20"/>
      <c r="J984" s="20"/>
      <c r="K984" s="20"/>
      <c r="L984" s="20"/>
      <c r="M984" s="20"/>
      <c r="N984" s="20"/>
      <c r="O984" s="20"/>
      <c r="P984" s="20"/>
      <c r="Q984" s="20"/>
      <c r="R984" s="20"/>
      <c r="S984" s="20"/>
      <c r="T984" s="20"/>
      <c r="U984" s="20"/>
      <c r="V984" s="20"/>
      <c r="W984" s="20"/>
      <c r="X984" s="20"/>
      <c r="Y984" s="20"/>
      <c r="Z984" s="20"/>
    </row>
    <row r="985">
      <c r="A985" s="25">
        <v>2.0</v>
      </c>
      <c r="B985" s="25">
        <v>17612.0</v>
      </c>
      <c r="C985" s="20" t="s">
        <v>29056</v>
      </c>
      <c r="D985" s="20" t="s">
        <v>28162</v>
      </c>
      <c r="E985" s="20" t="s">
        <v>29056</v>
      </c>
      <c r="F985" s="20"/>
      <c r="G985" s="20"/>
      <c r="H985" s="20"/>
      <c r="I985" s="20"/>
      <c r="J985" s="20"/>
      <c r="K985" s="20"/>
      <c r="L985" s="20"/>
      <c r="M985" s="20"/>
      <c r="N985" s="20"/>
      <c r="O985" s="20"/>
      <c r="P985" s="20"/>
      <c r="Q985" s="20"/>
      <c r="R985" s="20"/>
      <c r="S985" s="20"/>
      <c r="T985" s="20"/>
      <c r="U985" s="20"/>
      <c r="V985" s="20"/>
      <c r="W985" s="20"/>
      <c r="X985" s="20"/>
      <c r="Y985" s="20"/>
      <c r="Z985" s="20"/>
    </row>
    <row r="986">
      <c r="A986" s="25">
        <v>2.0</v>
      </c>
      <c r="B986" s="25">
        <v>17612.0</v>
      </c>
      <c r="C986" s="20" t="s">
        <v>29056</v>
      </c>
      <c r="D986" s="20" t="s">
        <v>28119</v>
      </c>
      <c r="E986" s="20" t="s">
        <v>29056</v>
      </c>
      <c r="F986" s="20"/>
      <c r="G986" s="20"/>
      <c r="H986" s="20"/>
      <c r="I986" s="20"/>
      <c r="J986" s="20"/>
      <c r="K986" s="20"/>
      <c r="L986" s="20"/>
      <c r="M986" s="20"/>
      <c r="N986" s="20"/>
      <c r="O986" s="20"/>
      <c r="P986" s="20"/>
      <c r="Q986" s="20"/>
      <c r="R986" s="20"/>
      <c r="S986" s="20"/>
      <c r="T986" s="20"/>
      <c r="U986" s="20"/>
      <c r="V986" s="20"/>
      <c r="W986" s="20"/>
      <c r="X986" s="20"/>
      <c r="Y986" s="20"/>
      <c r="Z986" s="20"/>
    </row>
    <row r="987">
      <c r="A987" s="25">
        <v>2.0</v>
      </c>
      <c r="B987" s="25">
        <v>18021.0</v>
      </c>
      <c r="C987" s="20" t="s">
        <v>28078</v>
      </c>
      <c r="D987" s="20" t="s">
        <v>29067</v>
      </c>
      <c r="E987" s="20" t="s">
        <v>28078</v>
      </c>
      <c r="F987" s="20"/>
      <c r="G987" s="20"/>
      <c r="H987" s="20"/>
      <c r="I987" s="20"/>
      <c r="J987" s="20"/>
      <c r="K987" s="20"/>
      <c r="L987" s="20"/>
      <c r="M987" s="20"/>
      <c r="N987" s="20"/>
      <c r="O987" s="20"/>
      <c r="P987" s="20"/>
      <c r="Q987" s="20"/>
      <c r="R987" s="20"/>
      <c r="S987" s="20"/>
      <c r="T987" s="20"/>
      <c r="U987" s="20"/>
      <c r="V987" s="20"/>
      <c r="W987" s="20"/>
      <c r="X987" s="20"/>
      <c r="Y987" s="20"/>
      <c r="Z987" s="20"/>
    </row>
    <row r="988">
      <c r="A988" s="25">
        <v>2.0</v>
      </c>
      <c r="B988" s="25">
        <v>18031.0</v>
      </c>
      <c r="C988" s="20" t="s">
        <v>29075</v>
      </c>
      <c r="D988" s="20" t="s">
        <v>29077</v>
      </c>
      <c r="E988" s="20" t="s">
        <v>29075</v>
      </c>
      <c r="F988" s="20"/>
      <c r="G988" s="20"/>
      <c r="H988" s="20"/>
      <c r="I988" s="20"/>
      <c r="J988" s="20"/>
      <c r="K988" s="20"/>
      <c r="L988" s="20"/>
      <c r="M988" s="20"/>
      <c r="N988" s="20"/>
      <c r="O988" s="20"/>
      <c r="P988" s="20"/>
      <c r="Q988" s="20"/>
      <c r="R988" s="20"/>
      <c r="S988" s="20"/>
      <c r="T988" s="20"/>
      <c r="U988" s="20"/>
      <c r="V988" s="20"/>
      <c r="W988" s="20"/>
      <c r="X988" s="20"/>
      <c r="Y988" s="20"/>
      <c r="Z988" s="20"/>
    </row>
    <row r="989">
      <c r="A989" s="25">
        <v>2.0</v>
      </c>
      <c r="B989" s="25">
        <v>18041.0</v>
      </c>
      <c r="C989" s="20" t="s">
        <v>29089</v>
      </c>
      <c r="D989" s="20" t="s">
        <v>29090</v>
      </c>
      <c r="E989" s="20" t="s">
        <v>29089</v>
      </c>
      <c r="F989" s="20"/>
      <c r="G989" s="20"/>
      <c r="H989" s="20"/>
      <c r="I989" s="20"/>
      <c r="J989" s="20"/>
      <c r="K989" s="20"/>
      <c r="L989" s="20"/>
      <c r="M989" s="20"/>
      <c r="N989" s="20"/>
      <c r="O989" s="20"/>
      <c r="P989" s="20"/>
      <c r="Q989" s="20"/>
      <c r="R989" s="20"/>
      <c r="S989" s="20"/>
      <c r="T989" s="20"/>
      <c r="U989" s="20"/>
      <c r="V989" s="20"/>
      <c r="W989" s="20"/>
      <c r="X989" s="20"/>
      <c r="Y989" s="20"/>
      <c r="Z989" s="20"/>
    </row>
    <row r="990">
      <c r="A990" s="25">
        <v>2.0</v>
      </c>
      <c r="B990" s="25">
        <v>18061.0</v>
      </c>
      <c r="C990" s="20" t="s">
        <v>29095</v>
      </c>
      <c r="D990" s="20" t="s">
        <v>29096</v>
      </c>
      <c r="E990" s="20" t="s">
        <v>29095</v>
      </c>
      <c r="F990" s="20"/>
      <c r="G990" s="20"/>
      <c r="H990" s="20"/>
      <c r="I990" s="20"/>
      <c r="J990" s="20"/>
      <c r="K990" s="20"/>
      <c r="L990" s="20"/>
      <c r="M990" s="20"/>
      <c r="N990" s="20"/>
      <c r="O990" s="20"/>
      <c r="P990" s="20"/>
      <c r="Q990" s="20"/>
      <c r="R990" s="20"/>
      <c r="S990" s="20"/>
      <c r="T990" s="20"/>
      <c r="U990" s="20"/>
      <c r="V990" s="20"/>
      <c r="W990" s="20"/>
      <c r="X990" s="20"/>
      <c r="Y990" s="20"/>
      <c r="Z990" s="20"/>
    </row>
    <row r="991">
      <c r="A991" s="25">
        <v>2.0</v>
      </c>
      <c r="B991" s="25">
        <v>18091.0</v>
      </c>
      <c r="C991" s="20" t="s">
        <v>25075</v>
      </c>
      <c r="D991" s="20" t="s">
        <v>29102</v>
      </c>
      <c r="E991" s="20" t="s">
        <v>25075</v>
      </c>
      <c r="F991" s="20"/>
      <c r="G991" s="20"/>
      <c r="H991" s="20"/>
      <c r="I991" s="20"/>
      <c r="J991" s="20"/>
      <c r="K991" s="20"/>
      <c r="L991" s="20"/>
      <c r="M991" s="20"/>
      <c r="N991" s="20"/>
      <c r="O991" s="20"/>
      <c r="P991" s="20"/>
      <c r="Q991" s="20"/>
      <c r="R991" s="20"/>
      <c r="S991" s="20"/>
      <c r="T991" s="20"/>
      <c r="U991" s="20"/>
      <c r="V991" s="20"/>
      <c r="W991" s="20"/>
      <c r="X991" s="20"/>
      <c r="Y991" s="20"/>
      <c r="Z991" s="20"/>
    </row>
    <row r="992">
      <c r="A992" s="25">
        <v>2.0</v>
      </c>
      <c r="B992" s="25">
        <v>18101.0</v>
      </c>
      <c r="C992" s="20" t="s">
        <v>29109</v>
      </c>
      <c r="D992" s="20" t="s">
        <v>29110</v>
      </c>
      <c r="E992" s="20" t="s">
        <v>29109</v>
      </c>
      <c r="F992" s="20"/>
      <c r="G992" s="20"/>
      <c r="H992" s="20"/>
      <c r="I992" s="20"/>
      <c r="J992" s="20"/>
      <c r="K992" s="20"/>
      <c r="L992" s="20"/>
      <c r="M992" s="20"/>
      <c r="N992" s="20"/>
      <c r="O992" s="20"/>
      <c r="P992" s="20"/>
      <c r="Q992" s="20"/>
      <c r="R992" s="20"/>
      <c r="S992" s="20"/>
      <c r="T992" s="20"/>
      <c r="U992" s="20"/>
      <c r="V992" s="20"/>
      <c r="W992" s="20"/>
      <c r="X992" s="20"/>
      <c r="Y992" s="20"/>
      <c r="Z992" s="20"/>
    </row>
    <row r="993">
      <c r="A993" s="25">
        <v>2.0</v>
      </c>
      <c r="B993" s="25">
        <v>18121.0</v>
      </c>
      <c r="C993" s="20" t="s">
        <v>29115</v>
      </c>
      <c r="D993" s="20" t="s">
        <v>29116</v>
      </c>
      <c r="E993" s="20" t="s">
        <v>29115</v>
      </c>
      <c r="F993" s="20"/>
      <c r="G993" s="20"/>
      <c r="H993" s="20"/>
      <c r="I993" s="20"/>
      <c r="J993" s="20"/>
      <c r="K993" s="20"/>
      <c r="L993" s="20"/>
      <c r="M993" s="20"/>
      <c r="N993" s="20"/>
      <c r="O993" s="20"/>
      <c r="P993" s="20"/>
      <c r="Q993" s="20"/>
      <c r="R993" s="20"/>
      <c r="S993" s="20"/>
      <c r="T993" s="20"/>
      <c r="U993" s="20"/>
      <c r="V993" s="20"/>
      <c r="W993" s="20"/>
      <c r="X993" s="20"/>
      <c r="Y993" s="20"/>
      <c r="Z993" s="20"/>
    </row>
    <row r="994">
      <c r="A994" s="25">
        <v>2.0</v>
      </c>
      <c r="B994" s="25">
        <v>18131.0</v>
      </c>
      <c r="C994" s="20" t="s">
        <v>29121</v>
      </c>
      <c r="D994" s="20" t="s">
        <v>29122</v>
      </c>
      <c r="E994" s="20" t="s">
        <v>29121</v>
      </c>
      <c r="F994" s="20"/>
      <c r="G994" s="20"/>
      <c r="H994" s="20"/>
      <c r="I994" s="20"/>
      <c r="J994" s="20"/>
      <c r="K994" s="20"/>
      <c r="L994" s="20"/>
      <c r="M994" s="20"/>
      <c r="N994" s="20"/>
      <c r="O994" s="20"/>
      <c r="P994" s="20"/>
      <c r="Q994" s="20"/>
      <c r="R994" s="20"/>
      <c r="S994" s="20"/>
      <c r="T994" s="20"/>
      <c r="U994" s="20"/>
      <c r="V994" s="20"/>
      <c r="W994" s="20"/>
      <c r="X994" s="20"/>
      <c r="Y994" s="20"/>
      <c r="Z994" s="20"/>
    </row>
    <row r="995">
      <c r="A995" s="25">
        <v>2.0</v>
      </c>
      <c r="B995" s="25">
        <v>18141.0</v>
      </c>
      <c r="C995" s="20" t="s">
        <v>29135</v>
      </c>
      <c r="D995" s="20" t="s">
        <v>29136</v>
      </c>
      <c r="E995" s="20" t="s">
        <v>29135</v>
      </c>
      <c r="F995" s="20"/>
      <c r="G995" s="20"/>
      <c r="H995" s="20"/>
      <c r="I995" s="20"/>
      <c r="J995" s="20"/>
      <c r="K995" s="20"/>
      <c r="L995" s="20"/>
      <c r="M995" s="20"/>
      <c r="N995" s="20"/>
      <c r="O995" s="20"/>
      <c r="P995" s="20"/>
      <c r="Q995" s="20"/>
      <c r="R995" s="20"/>
      <c r="S995" s="20"/>
      <c r="T995" s="20"/>
      <c r="U995" s="20"/>
      <c r="V995" s="20"/>
      <c r="W995" s="20"/>
      <c r="X995" s="20"/>
      <c r="Y995" s="20"/>
      <c r="Z995" s="20"/>
    </row>
    <row r="996">
      <c r="A996" s="25">
        <v>2.0</v>
      </c>
      <c r="B996" s="25">
        <v>18181.0</v>
      </c>
      <c r="C996" s="20" t="s">
        <v>29141</v>
      </c>
      <c r="D996" s="20" t="s">
        <v>29143</v>
      </c>
      <c r="E996" s="20" t="s">
        <v>29141</v>
      </c>
      <c r="F996" s="20"/>
      <c r="G996" s="20"/>
      <c r="H996" s="20"/>
      <c r="I996" s="20"/>
      <c r="J996" s="20"/>
      <c r="K996" s="20"/>
      <c r="L996" s="20"/>
      <c r="M996" s="20"/>
      <c r="N996" s="20"/>
      <c r="O996" s="20"/>
      <c r="P996" s="20"/>
      <c r="Q996" s="20"/>
      <c r="R996" s="20"/>
      <c r="S996" s="20"/>
      <c r="T996" s="20"/>
      <c r="U996" s="20"/>
      <c r="V996" s="20"/>
      <c r="W996" s="20"/>
      <c r="X996" s="20"/>
      <c r="Y996" s="20"/>
      <c r="Z996" s="20"/>
    </row>
    <row r="997">
      <c r="A997" s="25">
        <v>2.0</v>
      </c>
      <c r="B997" s="25">
        <v>18191.0</v>
      </c>
      <c r="C997" s="20" t="s">
        <v>29149</v>
      </c>
      <c r="D997" s="20" t="s">
        <v>29150</v>
      </c>
      <c r="E997" s="20" t="s">
        <v>29149</v>
      </c>
      <c r="F997" s="20"/>
      <c r="G997" s="20"/>
      <c r="H997" s="20"/>
      <c r="I997" s="20"/>
      <c r="J997" s="20"/>
      <c r="K997" s="20"/>
      <c r="L997" s="20"/>
      <c r="M997" s="20"/>
      <c r="N997" s="20"/>
      <c r="O997" s="20"/>
      <c r="P997" s="20"/>
      <c r="Q997" s="20"/>
      <c r="R997" s="20"/>
      <c r="S997" s="20"/>
      <c r="T997" s="20"/>
      <c r="U997" s="20"/>
      <c r="V997" s="20"/>
      <c r="W997" s="20"/>
      <c r="X997" s="20"/>
      <c r="Y997" s="20"/>
      <c r="Z997" s="20"/>
    </row>
    <row r="998">
      <c r="A998" s="25">
        <v>2.0</v>
      </c>
      <c r="B998" s="25">
        <v>18201.0</v>
      </c>
      <c r="C998" s="20" t="s">
        <v>29155</v>
      </c>
      <c r="D998" s="20" t="s">
        <v>29156</v>
      </c>
      <c r="E998" s="20" t="s">
        <v>29155</v>
      </c>
      <c r="F998" s="20"/>
      <c r="G998" s="20"/>
      <c r="H998" s="20"/>
      <c r="I998" s="20"/>
      <c r="J998" s="20"/>
      <c r="K998" s="20"/>
      <c r="L998" s="20"/>
      <c r="M998" s="20"/>
      <c r="N998" s="20"/>
      <c r="O998" s="20"/>
      <c r="P998" s="20"/>
      <c r="Q998" s="20"/>
      <c r="R998" s="20"/>
      <c r="S998" s="20"/>
      <c r="T998" s="20"/>
      <c r="U998" s="20"/>
      <c r="V998" s="20"/>
      <c r="W998" s="20"/>
      <c r="X998" s="20"/>
      <c r="Y998" s="20"/>
      <c r="Z998" s="20"/>
    </row>
    <row r="999">
      <c r="A999" s="25">
        <v>2.0</v>
      </c>
      <c r="B999" s="25">
        <v>18211.0</v>
      </c>
      <c r="C999" s="20" t="s">
        <v>29161</v>
      </c>
      <c r="D999" s="20" t="s">
        <v>29162</v>
      </c>
      <c r="E999" s="20" t="s">
        <v>29161</v>
      </c>
      <c r="F999" s="20"/>
      <c r="G999" s="20"/>
      <c r="H999" s="20"/>
      <c r="I999" s="20"/>
      <c r="J999" s="20"/>
      <c r="K999" s="20"/>
      <c r="L999" s="20"/>
      <c r="M999" s="20"/>
      <c r="N999" s="20"/>
      <c r="O999" s="20"/>
      <c r="P999" s="20"/>
      <c r="Q999" s="20"/>
      <c r="R999" s="20"/>
      <c r="S999" s="20"/>
      <c r="T999" s="20"/>
      <c r="U999" s="20"/>
      <c r="V999" s="20"/>
      <c r="W999" s="20"/>
      <c r="X999" s="20"/>
      <c r="Y999" s="20"/>
      <c r="Z999" s="20"/>
    </row>
    <row r="1000">
      <c r="A1000" s="25">
        <v>2.0</v>
      </c>
      <c r="B1000" s="25">
        <v>18221.0</v>
      </c>
      <c r="C1000" s="20" t="s">
        <v>29167</v>
      </c>
      <c r="D1000" s="20" t="s">
        <v>29169</v>
      </c>
      <c r="E1000" s="20" t="s">
        <v>29167</v>
      </c>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5">
        <v>2.0</v>
      </c>
      <c r="B1001" s="25">
        <v>18231.0</v>
      </c>
      <c r="C1001" s="20" t="s">
        <v>29176</v>
      </c>
      <c r="D1001" s="20" t="s">
        <v>29177</v>
      </c>
      <c r="E1001" s="20" t="s">
        <v>29176</v>
      </c>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5">
        <v>2.0</v>
      </c>
      <c r="B1002" s="25">
        <v>18241.0</v>
      </c>
      <c r="C1002" s="20" t="s">
        <v>29186</v>
      </c>
      <c r="D1002" s="20" t="s">
        <v>29187</v>
      </c>
      <c r="E1002" s="20" t="s">
        <v>29186</v>
      </c>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5">
        <v>2.0</v>
      </c>
      <c r="B1003" s="25">
        <v>18251.0</v>
      </c>
      <c r="C1003" s="20" t="s">
        <v>29196</v>
      </c>
      <c r="D1003" s="20" t="s">
        <v>29197</v>
      </c>
      <c r="E1003" s="20" t="s">
        <v>29196</v>
      </c>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5">
        <v>2.0</v>
      </c>
      <c r="B1004" s="25">
        <v>18261.0</v>
      </c>
      <c r="C1004" s="20" t="s">
        <v>29207</v>
      </c>
      <c r="D1004" s="20" t="s">
        <v>29208</v>
      </c>
      <c r="E1004" s="20" t="s">
        <v>29207</v>
      </c>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5">
        <v>2.0</v>
      </c>
      <c r="B1005" s="25">
        <v>18281.0</v>
      </c>
      <c r="C1005" s="20" t="s">
        <v>29216</v>
      </c>
      <c r="D1005" s="20" t="s">
        <v>29218</v>
      </c>
      <c r="E1005" s="20" t="s">
        <v>29216</v>
      </c>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5">
        <v>2.0</v>
      </c>
      <c r="B1006" s="25">
        <v>18311.0</v>
      </c>
      <c r="C1006" s="20" t="s">
        <v>29229</v>
      </c>
      <c r="D1006" s="20" t="s">
        <v>29230</v>
      </c>
      <c r="E1006" s="20" t="s">
        <v>29229</v>
      </c>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 r="A1007" s="25">
        <v>2.0</v>
      </c>
      <c r="B1007" s="25">
        <v>18481.0</v>
      </c>
      <c r="C1007" s="20" t="s">
        <v>29245</v>
      </c>
      <c r="D1007" s="20" t="s">
        <v>29247</v>
      </c>
      <c r="E1007" s="20" t="s">
        <v>29245</v>
      </c>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 r="A1008" s="25">
        <v>2.0</v>
      </c>
      <c r="B1008" s="25">
        <v>18482.0</v>
      </c>
      <c r="C1008" s="20" t="s">
        <v>29256</v>
      </c>
      <c r="D1008" s="20" t="s">
        <v>29247</v>
      </c>
      <c r="E1008" s="20" t="s">
        <v>29256</v>
      </c>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 r="A1009" s="25">
        <v>2.0</v>
      </c>
      <c r="B1009" s="25">
        <v>18482.0</v>
      </c>
      <c r="C1009" s="20" t="s">
        <v>29256</v>
      </c>
      <c r="D1009" s="20" t="s">
        <v>28119</v>
      </c>
      <c r="E1009" s="20" t="s">
        <v>29256</v>
      </c>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5">
        <v>2.0</v>
      </c>
      <c r="B1010" s="25">
        <v>18501.0</v>
      </c>
      <c r="C1010" s="20" t="s">
        <v>29273</v>
      </c>
      <c r="D1010" s="20" t="s">
        <v>28133</v>
      </c>
      <c r="E1010" s="20" t="s">
        <v>29273</v>
      </c>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 r="A1011" s="25">
        <v>2.0</v>
      </c>
      <c r="B1011" s="25">
        <v>18502.0</v>
      </c>
      <c r="C1011" s="20" t="s">
        <v>29278</v>
      </c>
      <c r="D1011" s="20" t="s">
        <v>28138</v>
      </c>
      <c r="E1011" s="20" t="s">
        <v>29278</v>
      </c>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 r="A1012" s="25">
        <v>2.0</v>
      </c>
      <c r="B1012" s="25">
        <v>18601.0</v>
      </c>
      <c r="C1012" s="20" t="s">
        <v>29283</v>
      </c>
      <c r="D1012" s="20" t="s">
        <v>28148</v>
      </c>
      <c r="E1012" s="20" t="s">
        <v>29283</v>
      </c>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 r="A1013" s="25">
        <v>2.0</v>
      </c>
      <c r="B1013" s="25">
        <v>18602.0</v>
      </c>
      <c r="C1013" s="20" t="s">
        <v>29290</v>
      </c>
      <c r="D1013" s="20" t="s">
        <v>28148</v>
      </c>
      <c r="E1013" s="20" t="s">
        <v>29290</v>
      </c>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5">
        <v>2.0</v>
      </c>
      <c r="B1014" s="25">
        <v>18602.0</v>
      </c>
      <c r="C1014" s="20" t="s">
        <v>29290</v>
      </c>
      <c r="D1014" s="20" t="s">
        <v>28119</v>
      </c>
      <c r="E1014" s="20" t="s">
        <v>29290</v>
      </c>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 r="A1015" s="25">
        <v>2.0</v>
      </c>
      <c r="B1015" s="25">
        <v>18612.0</v>
      </c>
      <c r="C1015" s="20" t="s">
        <v>29300</v>
      </c>
      <c r="D1015" s="20" t="s">
        <v>28119</v>
      </c>
      <c r="E1015" s="20" t="s">
        <v>29300</v>
      </c>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 r="A1016" s="25">
        <v>2.0</v>
      </c>
      <c r="B1016" s="25">
        <v>19011.0</v>
      </c>
      <c r="C1016" s="20" t="s">
        <v>29307</v>
      </c>
      <c r="D1016" s="20" t="s">
        <v>29308</v>
      </c>
      <c r="E1016" s="20" t="s">
        <v>29307</v>
      </c>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c r="A1017" s="25">
        <v>2.0</v>
      </c>
      <c r="B1017" s="25">
        <v>19031.0</v>
      </c>
      <c r="C1017" s="20" t="s">
        <v>29319</v>
      </c>
      <c r="D1017" s="20" t="s">
        <v>29320</v>
      </c>
      <c r="E1017" s="20" t="s">
        <v>29319</v>
      </c>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 r="A1018" s="25">
        <v>2.0</v>
      </c>
      <c r="B1018" s="25">
        <v>19041.0</v>
      </c>
      <c r="C1018" s="20" t="s">
        <v>29323</v>
      </c>
      <c r="D1018" s="20" t="s">
        <v>29324</v>
      </c>
      <c r="E1018" s="20" t="s">
        <v>29323</v>
      </c>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c r="A1019" s="25">
        <v>2.0</v>
      </c>
      <c r="B1019" s="25">
        <v>19061.0</v>
      </c>
      <c r="C1019" s="20" t="s">
        <v>29331</v>
      </c>
      <c r="D1019" s="20" t="s">
        <v>29333</v>
      </c>
      <c r="E1019" s="20" t="s">
        <v>29331</v>
      </c>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c r="A1020" s="25">
        <v>2.0</v>
      </c>
      <c r="B1020" s="25">
        <v>19081.0</v>
      </c>
      <c r="C1020" s="20" t="s">
        <v>29336</v>
      </c>
      <c r="D1020" s="20" t="s">
        <v>29338</v>
      </c>
      <c r="E1020" s="20" t="s">
        <v>29336</v>
      </c>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c r="A1021" s="25">
        <v>2.0</v>
      </c>
      <c r="B1021" s="25">
        <v>19091.0</v>
      </c>
      <c r="C1021" s="20" t="s">
        <v>29346</v>
      </c>
      <c r="D1021" s="20" t="s">
        <v>29347</v>
      </c>
      <c r="E1021" s="20" t="s">
        <v>29346</v>
      </c>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 r="A1022" s="25">
        <v>2.0</v>
      </c>
      <c r="B1022" s="25">
        <v>19101.0</v>
      </c>
      <c r="C1022" s="20" t="s">
        <v>29353</v>
      </c>
      <c r="D1022" s="20" t="s">
        <v>29355</v>
      </c>
      <c r="E1022" s="20" t="s">
        <v>29353</v>
      </c>
      <c r="F1022" s="20"/>
      <c r="G1022" s="20"/>
      <c r="H1022" s="20"/>
      <c r="I1022" s="20"/>
      <c r="J1022" s="20"/>
      <c r="K1022" s="20"/>
      <c r="L1022" s="20"/>
      <c r="M1022" s="20"/>
      <c r="N1022" s="20"/>
      <c r="O1022" s="20"/>
      <c r="P1022" s="20"/>
      <c r="Q1022" s="20"/>
      <c r="R1022" s="20"/>
      <c r="S1022" s="20"/>
      <c r="T1022" s="20"/>
      <c r="U1022" s="20"/>
      <c r="V1022" s="20"/>
      <c r="W1022" s="20"/>
      <c r="X1022" s="20"/>
      <c r="Y1022" s="20"/>
      <c r="Z1022" s="20"/>
    </row>
    <row r="1023">
      <c r="A1023" s="25">
        <v>2.0</v>
      </c>
      <c r="B1023" s="25">
        <v>19111.0</v>
      </c>
      <c r="C1023" s="20" t="s">
        <v>29361</v>
      </c>
      <c r="D1023" s="20" t="s">
        <v>29363</v>
      </c>
      <c r="E1023" s="20" t="s">
        <v>29361</v>
      </c>
      <c r="F1023" s="20"/>
      <c r="G1023" s="20"/>
      <c r="H1023" s="20"/>
      <c r="I1023" s="20"/>
      <c r="J1023" s="20"/>
      <c r="K1023" s="20"/>
      <c r="L1023" s="20"/>
      <c r="M1023" s="20"/>
      <c r="N1023" s="20"/>
      <c r="O1023" s="20"/>
      <c r="P1023" s="20"/>
      <c r="Q1023" s="20"/>
      <c r="R1023" s="20"/>
      <c r="S1023" s="20"/>
      <c r="T1023" s="20"/>
      <c r="U1023" s="20"/>
      <c r="V1023" s="20"/>
      <c r="W1023" s="20"/>
      <c r="X1023" s="20"/>
      <c r="Y1023" s="20"/>
      <c r="Z1023" s="20"/>
    </row>
    <row r="1024">
      <c r="A1024" s="25">
        <v>2.0</v>
      </c>
      <c r="B1024" s="25">
        <v>19121.0</v>
      </c>
      <c r="C1024" s="20" t="s">
        <v>29369</v>
      </c>
      <c r="D1024" s="20" t="s">
        <v>29370</v>
      </c>
      <c r="E1024" s="20" t="s">
        <v>29369</v>
      </c>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c r="A1025" s="25">
        <v>2.0</v>
      </c>
      <c r="B1025" s="25">
        <v>19131.0</v>
      </c>
      <c r="C1025" s="20" t="s">
        <v>29373</v>
      </c>
      <c r="D1025" s="20" t="s">
        <v>29374</v>
      </c>
      <c r="E1025" s="20" t="s">
        <v>29373</v>
      </c>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c r="A1026" s="25">
        <v>2.0</v>
      </c>
      <c r="B1026" s="25">
        <v>19141.0</v>
      </c>
      <c r="C1026" s="20" t="s">
        <v>29377</v>
      </c>
      <c r="D1026" s="20" t="s">
        <v>29379</v>
      </c>
      <c r="E1026" s="20" t="s">
        <v>29377</v>
      </c>
      <c r="F1026" s="20"/>
      <c r="G1026" s="20"/>
      <c r="H1026" s="20"/>
      <c r="I1026" s="20"/>
      <c r="J1026" s="20"/>
      <c r="K1026" s="20"/>
      <c r="L1026" s="20"/>
      <c r="M1026" s="20"/>
      <c r="N1026" s="20"/>
      <c r="O1026" s="20"/>
      <c r="P1026" s="20"/>
      <c r="Q1026" s="20"/>
      <c r="R1026" s="20"/>
      <c r="S1026" s="20"/>
      <c r="T1026" s="20"/>
      <c r="U1026" s="20"/>
      <c r="V1026" s="20"/>
      <c r="W1026" s="20"/>
      <c r="X1026" s="20"/>
      <c r="Y1026" s="20"/>
      <c r="Z1026" s="20"/>
    </row>
    <row r="1027">
      <c r="A1027" s="25">
        <v>2.0</v>
      </c>
      <c r="B1027" s="25">
        <v>19481.0</v>
      </c>
      <c r="C1027" s="20" t="s">
        <v>29383</v>
      </c>
      <c r="D1027" s="20" t="s">
        <v>28108</v>
      </c>
      <c r="E1027" s="20" t="s">
        <v>29383</v>
      </c>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c r="A1028" s="25">
        <v>2.0</v>
      </c>
      <c r="B1028" s="25">
        <v>19481.0</v>
      </c>
      <c r="C1028" s="20" t="s">
        <v>29383</v>
      </c>
      <c r="D1028" s="20" t="s">
        <v>29388</v>
      </c>
      <c r="E1028" s="20" t="s">
        <v>29383</v>
      </c>
      <c r="F1028" s="20"/>
      <c r="G1028" s="20"/>
      <c r="H1028" s="20"/>
      <c r="I1028" s="20"/>
      <c r="J1028" s="20"/>
      <c r="K1028" s="20"/>
      <c r="L1028" s="20"/>
      <c r="M1028" s="20"/>
      <c r="N1028" s="20"/>
      <c r="O1028" s="20"/>
      <c r="P1028" s="20"/>
      <c r="Q1028" s="20"/>
      <c r="R1028" s="20"/>
      <c r="S1028" s="20"/>
      <c r="T1028" s="20"/>
      <c r="U1028" s="20"/>
      <c r="V1028" s="20"/>
      <c r="W1028" s="20"/>
      <c r="X1028" s="20"/>
      <c r="Y1028" s="20"/>
      <c r="Z1028" s="20"/>
    </row>
    <row r="1029">
      <c r="A1029" s="25">
        <v>2.0</v>
      </c>
      <c r="B1029" s="25">
        <v>19482.0</v>
      </c>
      <c r="C1029" s="20" t="s">
        <v>29392</v>
      </c>
      <c r="D1029" s="20" t="s">
        <v>29388</v>
      </c>
      <c r="E1029" s="20" t="s">
        <v>29392</v>
      </c>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c r="A1030" s="25">
        <v>2.0</v>
      </c>
      <c r="B1030" s="25">
        <v>19482.0</v>
      </c>
      <c r="C1030" s="20" t="s">
        <v>29392</v>
      </c>
      <c r="D1030" s="20" t="s">
        <v>28119</v>
      </c>
      <c r="E1030" s="20" t="s">
        <v>29392</v>
      </c>
      <c r="F1030" s="20"/>
      <c r="G1030" s="20"/>
      <c r="H1030" s="20"/>
      <c r="I1030" s="20"/>
      <c r="J1030" s="20"/>
      <c r="K1030" s="20"/>
      <c r="L1030" s="20"/>
      <c r="M1030" s="20"/>
      <c r="N1030" s="20"/>
      <c r="O1030" s="20"/>
      <c r="P1030" s="20"/>
      <c r="Q1030" s="20"/>
      <c r="R1030" s="20"/>
      <c r="S1030" s="20"/>
      <c r="T1030" s="20"/>
      <c r="U1030" s="20"/>
      <c r="V1030" s="20"/>
      <c r="W1030" s="20"/>
      <c r="X1030" s="20"/>
      <c r="Y1030" s="20"/>
      <c r="Z1030" s="20"/>
    </row>
    <row r="1031">
      <c r="A1031" s="25">
        <v>2.0</v>
      </c>
      <c r="B1031" s="25">
        <v>19501.0</v>
      </c>
      <c r="C1031" s="20" t="s">
        <v>29398</v>
      </c>
      <c r="D1031" s="20" t="s">
        <v>28133</v>
      </c>
      <c r="E1031" s="20" t="s">
        <v>29398</v>
      </c>
      <c r="F1031" s="20"/>
      <c r="G1031" s="20"/>
      <c r="H1031" s="20"/>
      <c r="I1031" s="20"/>
      <c r="J1031" s="20"/>
      <c r="K1031" s="20"/>
      <c r="L1031" s="20"/>
      <c r="M1031" s="20"/>
      <c r="N1031" s="20"/>
      <c r="O1031" s="20"/>
      <c r="P1031" s="20"/>
      <c r="Q1031" s="20"/>
      <c r="R1031" s="20"/>
      <c r="S1031" s="20"/>
      <c r="T1031" s="20"/>
      <c r="U1031" s="20"/>
      <c r="V1031" s="20"/>
      <c r="W1031" s="20"/>
      <c r="X1031" s="20"/>
      <c r="Y1031" s="20"/>
      <c r="Z1031" s="20"/>
    </row>
    <row r="1032">
      <c r="A1032" s="25">
        <v>2.0</v>
      </c>
      <c r="B1032" s="25">
        <v>19502.0</v>
      </c>
      <c r="C1032" s="20" t="s">
        <v>29405</v>
      </c>
      <c r="D1032" s="20" t="s">
        <v>28138</v>
      </c>
      <c r="E1032" s="20" t="s">
        <v>29405</v>
      </c>
      <c r="F1032" s="20"/>
      <c r="G1032" s="20"/>
      <c r="H1032" s="20"/>
      <c r="I1032" s="20"/>
      <c r="J1032" s="20"/>
      <c r="K1032" s="20"/>
      <c r="L1032" s="20"/>
      <c r="M1032" s="20"/>
      <c r="N1032" s="20"/>
      <c r="O1032" s="20"/>
      <c r="P1032" s="20"/>
      <c r="Q1032" s="20"/>
      <c r="R1032" s="20"/>
      <c r="S1032" s="20"/>
      <c r="T1032" s="20"/>
      <c r="U1032" s="20"/>
      <c r="V1032" s="20"/>
      <c r="W1032" s="20"/>
      <c r="X1032" s="20"/>
      <c r="Y1032" s="20"/>
      <c r="Z1032" s="20"/>
    </row>
    <row r="1033">
      <c r="A1033" s="25">
        <v>2.0</v>
      </c>
      <c r="B1033" s="25">
        <v>19601.0</v>
      </c>
      <c r="C1033" s="20" t="s">
        <v>29411</v>
      </c>
      <c r="D1033" s="20" t="s">
        <v>28108</v>
      </c>
      <c r="E1033" s="20" t="s">
        <v>29411</v>
      </c>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c r="A1034" s="25">
        <v>2.0</v>
      </c>
      <c r="B1034" s="25">
        <v>19601.0</v>
      </c>
      <c r="C1034" s="20" t="s">
        <v>29411</v>
      </c>
      <c r="D1034" s="20" t="s">
        <v>28148</v>
      </c>
      <c r="E1034" s="20" t="s">
        <v>29411</v>
      </c>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c r="A1035" s="25">
        <v>2.0</v>
      </c>
      <c r="B1035" s="25">
        <v>19602.0</v>
      </c>
      <c r="C1035" s="20" t="s">
        <v>29422</v>
      </c>
      <c r="D1035" s="20" t="s">
        <v>28148</v>
      </c>
      <c r="E1035" s="20" t="s">
        <v>29422</v>
      </c>
      <c r="F1035" s="20"/>
      <c r="G1035" s="20"/>
      <c r="H1035" s="20"/>
      <c r="I1035" s="20"/>
      <c r="J1035" s="20"/>
      <c r="K1035" s="20"/>
      <c r="L1035" s="20"/>
      <c r="M1035" s="20"/>
      <c r="N1035" s="20"/>
      <c r="O1035" s="20"/>
      <c r="P1035" s="20"/>
      <c r="Q1035" s="20"/>
      <c r="R1035" s="20"/>
      <c r="S1035" s="20"/>
      <c r="T1035" s="20"/>
      <c r="U1035" s="20"/>
      <c r="V1035" s="20"/>
      <c r="W1035" s="20"/>
      <c r="X1035" s="20"/>
      <c r="Y1035" s="20"/>
      <c r="Z1035" s="20"/>
    </row>
    <row r="1036">
      <c r="A1036" s="25">
        <v>2.0</v>
      </c>
      <c r="B1036" s="25">
        <v>19602.0</v>
      </c>
      <c r="C1036" s="20" t="s">
        <v>29422</v>
      </c>
      <c r="D1036" s="20" t="s">
        <v>28119</v>
      </c>
      <c r="E1036" s="20" t="s">
        <v>29422</v>
      </c>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c r="A1037" s="25">
        <v>2.0</v>
      </c>
      <c r="B1037" s="25">
        <v>19611.0</v>
      </c>
      <c r="C1037" s="20" t="s">
        <v>29438</v>
      </c>
      <c r="D1037" s="20" t="s">
        <v>28162</v>
      </c>
      <c r="E1037" s="20" t="s">
        <v>29438</v>
      </c>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c r="A1038" s="25">
        <v>2.0</v>
      </c>
      <c r="B1038" s="25">
        <v>19611.0</v>
      </c>
      <c r="C1038" s="20" t="s">
        <v>29438</v>
      </c>
      <c r="D1038" s="20" t="s">
        <v>28108</v>
      </c>
      <c r="E1038" s="20" t="s">
        <v>29438</v>
      </c>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c r="A1039" s="25">
        <v>2.0</v>
      </c>
      <c r="B1039" s="25">
        <v>19612.0</v>
      </c>
      <c r="C1039" s="20" t="s">
        <v>29446</v>
      </c>
      <c r="D1039" s="20" t="s">
        <v>28162</v>
      </c>
      <c r="E1039" s="20" t="s">
        <v>29446</v>
      </c>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c r="A1040" s="25">
        <v>2.0</v>
      </c>
      <c r="B1040" s="25">
        <v>19612.0</v>
      </c>
      <c r="C1040" s="20" t="s">
        <v>29446</v>
      </c>
      <c r="D1040" s="20" t="s">
        <v>28119</v>
      </c>
      <c r="E1040" s="20" t="s">
        <v>29446</v>
      </c>
      <c r="F1040" s="20"/>
      <c r="G1040" s="20"/>
      <c r="H1040" s="20"/>
      <c r="I1040" s="20"/>
      <c r="J1040" s="20"/>
      <c r="K1040" s="20"/>
      <c r="L1040" s="20"/>
      <c r="M1040" s="20"/>
      <c r="N1040" s="20"/>
      <c r="O1040" s="20"/>
      <c r="P1040" s="20"/>
      <c r="Q1040" s="20"/>
      <c r="R1040" s="20"/>
      <c r="S1040" s="20"/>
      <c r="T1040" s="20"/>
      <c r="U1040" s="20"/>
      <c r="V1040" s="20"/>
      <c r="W1040" s="20"/>
      <c r="X1040" s="20"/>
      <c r="Y1040" s="20"/>
      <c r="Z1040" s="20"/>
    </row>
    <row r="1041">
      <c r="A1041" s="25">
        <v>2.0</v>
      </c>
      <c r="B1041" s="25">
        <v>20041.0</v>
      </c>
      <c r="C1041" s="20" t="s">
        <v>29462</v>
      </c>
      <c r="D1041" s="20" t="s">
        <v>29464</v>
      </c>
      <c r="E1041" s="20" t="s">
        <v>29462</v>
      </c>
      <c r="F1041" s="20"/>
      <c r="G1041" s="20"/>
      <c r="H1041" s="20"/>
      <c r="I1041" s="20"/>
      <c r="J1041" s="20"/>
      <c r="K1041" s="20"/>
      <c r="L1041" s="20"/>
      <c r="M1041" s="20"/>
      <c r="N1041" s="20"/>
      <c r="O1041" s="20"/>
      <c r="P1041" s="20"/>
      <c r="Q1041" s="20"/>
      <c r="R1041" s="20"/>
      <c r="S1041" s="20"/>
      <c r="T1041" s="20"/>
      <c r="U1041" s="20"/>
      <c r="V1041" s="20"/>
      <c r="W1041" s="20"/>
      <c r="X1041" s="20"/>
      <c r="Y1041" s="20"/>
      <c r="Z1041" s="20"/>
    </row>
    <row r="1042">
      <c r="A1042" s="25">
        <v>2.0</v>
      </c>
      <c r="B1042" s="25">
        <v>20051.0</v>
      </c>
      <c r="C1042" s="20" t="s">
        <v>29470</v>
      </c>
      <c r="D1042" s="20" t="s">
        <v>29471</v>
      </c>
      <c r="E1042" s="20" t="s">
        <v>29470</v>
      </c>
      <c r="F1042" s="20"/>
      <c r="G1042" s="20"/>
      <c r="H1042" s="20"/>
      <c r="I1042" s="20"/>
      <c r="J1042" s="20"/>
      <c r="K1042" s="20"/>
      <c r="L1042" s="20"/>
      <c r="M1042" s="20"/>
      <c r="N1042" s="20"/>
      <c r="O1042" s="20"/>
      <c r="P1042" s="20"/>
      <c r="Q1042" s="20"/>
      <c r="R1042" s="20"/>
      <c r="S1042" s="20"/>
      <c r="T1042" s="20"/>
      <c r="U1042" s="20"/>
      <c r="V1042" s="20"/>
      <c r="W1042" s="20"/>
      <c r="X1042" s="20"/>
      <c r="Y1042" s="20"/>
      <c r="Z1042" s="20"/>
    </row>
    <row r="1043">
      <c r="A1043" s="25">
        <v>2.0</v>
      </c>
      <c r="B1043" s="25">
        <v>20061.0</v>
      </c>
      <c r="C1043" s="20" t="s">
        <v>29476</v>
      </c>
      <c r="D1043" s="20" t="s">
        <v>29477</v>
      </c>
      <c r="E1043" s="20" t="s">
        <v>29476</v>
      </c>
      <c r="F1043" s="20"/>
      <c r="G1043" s="20"/>
      <c r="H1043" s="20"/>
      <c r="I1043" s="20"/>
      <c r="J1043" s="20"/>
      <c r="K1043" s="20"/>
      <c r="L1043" s="20"/>
      <c r="M1043" s="20"/>
      <c r="N1043" s="20"/>
      <c r="O1043" s="20"/>
      <c r="P1043" s="20"/>
      <c r="Q1043" s="20"/>
      <c r="R1043" s="20"/>
      <c r="S1043" s="20"/>
      <c r="T1043" s="20"/>
      <c r="U1043" s="20"/>
      <c r="V1043" s="20"/>
      <c r="W1043" s="20"/>
      <c r="X1043" s="20"/>
      <c r="Y1043" s="20"/>
      <c r="Z1043" s="20"/>
    </row>
    <row r="1044">
      <c r="A1044" s="25">
        <v>2.0</v>
      </c>
      <c r="B1044" s="25">
        <v>20481.0</v>
      </c>
      <c r="C1044" s="20" t="s">
        <v>29482</v>
      </c>
      <c r="D1044" s="20" t="s">
        <v>28108</v>
      </c>
      <c r="E1044" s="20" t="s">
        <v>29482</v>
      </c>
      <c r="F1044" s="20"/>
      <c r="G1044" s="20"/>
      <c r="H1044" s="20"/>
      <c r="I1044" s="20"/>
      <c r="J1044" s="20"/>
      <c r="K1044" s="20"/>
      <c r="L1044" s="20"/>
      <c r="M1044" s="20"/>
      <c r="N1044" s="20"/>
      <c r="O1044" s="20"/>
      <c r="P1044" s="20"/>
      <c r="Q1044" s="20"/>
      <c r="R1044" s="20"/>
      <c r="S1044" s="20"/>
      <c r="T1044" s="20"/>
      <c r="U1044" s="20"/>
      <c r="V1044" s="20"/>
      <c r="W1044" s="20"/>
      <c r="X1044" s="20"/>
      <c r="Y1044" s="20"/>
      <c r="Z1044" s="20"/>
    </row>
    <row r="1045">
      <c r="A1045" s="25">
        <v>2.0</v>
      </c>
      <c r="B1045" s="25">
        <v>20481.0</v>
      </c>
      <c r="C1045" s="20" t="s">
        <v>29482</v>
      </c>
      <c r="D1045" s="20" t="s">
        <v>29489</v>
      </c>
      <c r="E1045" s="20" t="s">
        <v>29482</v>
      </c>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c r="A1046" s="25">
        <v>2.0</v>
      </c>
      <c r="B1046" s="25">
        <v>20482.0</v>
      </c>
      <c r="C1046" s="20" t="s">
        <v>29494</v>
      </c>
      <c r="D1046" s="20" t="s">
        <v>29489</v>
      </c>
      <c r="E1046" s="20" t="s">
        <v>29494</v>
      </c>
      <c r="F1046" s="20"/>
      <c r="G1046" s="20"/>
      <c r="H1046" s="20"/>
      <c r="I1046" s="20"/>
      <c r="J1046" s="20"/>
      <c r="K1046" s="20"/>
      <c r="L1046" s="20"/>
      <c r="M1046" s="20"/>
      <c r="N1046" s="20"/>
      <c r="O1046" s="20"/>
      <c r="P1046" s="20"/>
      <c r="Q1046" s="20"/>
      <c r="R1046" s="20"/>
      <c r="S1046" s="20"/>
      <c r="T1046" s="20"/>
      <c r="U1046" s="20"/>
      <c r="V1046" s="20"/>
      <c r="W1046" s="20"/>
      <c r="X1046" s="20"/>
      <c r="Y1046" s="20"/>
      <c r="Z1046" s="20"/>
    </row>
    <row r="1047">
      <c r="A1047" s="25">
        <v>2.0</v>
      </c>
      <c r="B1047" s="25">
        <v>20482.0</v>
      </c>
      <c r="C1047" s="20" t="s">
        <v>29494</v>
      </c>
      <c r="D1047" s="20" t="s">
        <v>28119</v>
      </c>
      <c r="E1047" s="20" t="s">
        <v>29494</v>
      </c>
      <c r="F1047" s="20"/>
      <c r="G1047" s="20"/>
      <c r="H1047" s="20"/>
      <c r="I1047" s="20"/>
      <c r="J1047" s="20"/>
      <c r="K1047" s="20"/>
      <c r="L1047" s="20"/>
      <c r="M1047" s="20"/>
      <c r="N1047" s="20"/>
      <c r="O1047" s="20"/>
      <c r="P1047" s="20"/>
      <c r="Q1047" s="20"/>
      <c r="R1047" s="20"/>
      <c r="S1047" s="20"/>
      <c r="T1047" s="20"/>
      <c r="U1047" s="20"/>
      <c r="V1047" s="20"/>
      <c r="W1047" s="20"/>
      <c r="X1047" s="20"/>
      <c r="Y1047" s="20"/>
      <c r="Z1047" s="20"/>
    </row>
    <row r="1048">
      <c r="A1048" s="25">
        <v>2.0</v>
      </c>
      <c r="B1048" s="25">
        <v>20501.0</v>
      </c>
      <c r="C1048" s="20" t="s">
        <v>29507</v>
      </c>
      <c r="D1048" s="20" t="s">
        <v>28133</v>
      </c>
      <c r="E1048" s="20" t="s">
        <v>29507</v>
      </c>
      <c r="F1048" s="20"/>
      <c r="G1048" s="20"/>
      <c r="H1048" s="20"/>
      <c r="I1048" s="20"/>
      <c r="J1048" s="20"/>
      <c r="K1048" s="20"/>
      <c r="L1048" s="20"/>
      <c r="M1048" s="20"/>
      <c r="N1048" s="20"/>
      <c r="O1048" s="20"/>
      <c r="P1048" s="20"/>
      <c r="Q1048" s="20"/>
      <c r="R1048" s="20"/>
      <c r="S1048" s="20"/>
      <c r="T1048" s="20"/>
      <c r="U1048" s="20"/>
      <c r="V1048" s="20"/>
      <c r="W1048" s="20"/>
      <c r="X1048" s="20"/>
      <c r="Y1048" s="20"/>
      <c r="Z1048" s="20"/>
    </row>
    <row r="1049">
      <c r="A1049" s="25">
        <v>2.0</v>
      </c>
      <c r="B1049" s="25">
        <v>20502.0</v>
      </c>
      <c r="C1049" s="20" t="s">
        <v>29513</v>
      </c>
      <c r="D1049" s="20" t="s">
        <v>28138</v>
      </c>
      <c r="E1049" s="20" t="s">
        <v>29513</v>
      </c>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c r="A1050" s="25">
        <v>2.0</v>
      </c>
      <c r="B1050" s="25">
        <v>20601.0</v>
      </c>
      <c r="C1050" s="20" t="s">
        <v>29522</v>
      </c>
      <c r="D1050" s="20" t="s">
        <v>28108</v>
      </c>
      <c r="E1050" s="20" t="s">
        <v>29522</v>
      </c>
      <c r="F1050" s="20"/>
      <c r="G1050" s="20"/>
      <c r="H1050" s="20"/>
      <c r="I1050" s="20"/>
      <c r="J1050" s="20"/>
      <c r="K1050" s="20"/>
      <c r="L1050" s="20"/>
      <c r="M1050" s="20"/>
      <c r="N1050" s="20"/>
      <c r="O1050" s="20"/>
      <c r="P1050" s="20"/>
      <c r="Q1050" s="20"/>
      <c r="R1050" s="20"/>
      <c r="S1050" s="20"/>
      <c r="T1050" s="20"/>
      <c r="U1050" s="20"/>
      <c r="V1050" s="20"/>
      <c r="W1050" s="20"/>
      <c r="X1050" s="20"/>
      <c r="Y1050" s="20"/>
      <c r="Z1050" s="20"/>
    </row>
    <row r="1051">
      <c r="A1051" s="25">
        <v>2.0</v>
      </c>
      <c r="B1051" s="25">
        <v>20601.0</v>
      </c>
      <c r="C1051" s="20" t="s">
        <v>29522</v>
      </c>
      <c r="D1051" s="20" t="s">
        <v>28148</v>
      </c>
      <c r="E1051" s="20" t="s">
        <v>29522</v>
      </c>
      <c r="F1051" s="20"/>
      <c r="G1051" s="20"/>
      <c r="H1051" s="20"/>
      <c r="I1051" s="20"/>
      <c r="J1051" s="20"/>
      <c r="K1051" s="20"/>
      <c r="L1051" s="20"/>
      <c r="M1051" s="20"/>
      <c r="N1051" s="20"/>
      <c r="O1051" s="20"/>
      <c r="P1051" s="20"/>
      <c r="Q1051" s="20"/>
      <c r="R1051" s="20"/>
      <c r="S1051" s="20"/>
      <c r="T1051" s="20"/>
      <c r="U1051" s="20"/>
      <c r="V1051" s="20"/>
      <c r="W1051" s="20"/>
      <c r="X1051" s="20"/>
      <c r="Y1051" s="20"/>
      <c r="Z1051" s="20"/>
    </row>
    <row r="1052">
      <c r="A1052" s="25">
        <v>2.0</v>
      </c>
      <c r="B1052" s="25">
        <v>20602.0</v>
      </c>
      <c r="C1052" s="20" t="s">
        <v>29535</v>
      </c>
      <c r="D1052" s="20" t="s">
        <v>28148</v>
      </c>
      <c r="E1052" s="20" t="s">
        <v>29535</v>
      </c>
      <c r="F1052" s="20"/>
      <c r="G1052" s="20"/>
      <c r="H1052" s="20"/>
      <c r="I1052" s="20"/>
      <c r="J1052" s="20"/>
      <c r="K1052" s="20"/>
      <c r="L1052" s="20"/>
      <c r="M1052" s="20"/>
      <c r="N1052" s="20"/>
      <c r="O1052" s="20"/>
      <c r="P1052" s="20"/>
      <c r="Q1052" s="20"/>
      <c r="R1052" s="20"/>
      <c r="S1052" s="20"/>
      <c r="T1052" s="20"/>
      <c r="U1052" s="20"/>
      <c r="V1052" s="20"/>
      <c r="W1052" s="20"/>
      <c r="X1052" s="20"/>
      <c r="Y1052" s="20"/>
      <c r="Z1052" s="20"/>
    </row>
    <row r="1053">
      <c r="A1053" s="25">
        <v>2.0</v>
      </c>
      <c r="B1053" s="25">
        <v>20602.0</v>
      </c>
      <c r="C1053" s="20" t="s">
        <v>29535</v>
      </c>
      <c r="D1053" s="20" t="s">
        <v>28119</v>
      </c>
      <c r="E1053" s="20" t="s">
        <v>29535</v>
      </c>
      <c r="F1053" s="20"/>
      <c r="G1053" s="20"/>
      <c r="H1053" s="20"/>
      <c r="I1053" s="20"/>
      <c r="J1053" s="20"/>
      <c r="K1053" s="20"/>
      <c r="L1053" s="20"/>
      <c r="M1053" s="20"/>
      <c r="N1053" s="20"/>
      <c r="O1053" s="20"/>
      <c r="P1053" s="20"/>
      <c r="Q1053" s="20"/>
      <c r="R1053" s="20"/>
      <c r="S1053" s="20"/>
      <c r="T1053" s="20"/>
      <c r="U1053" s="20"/>
      <c r="V1053" s="20"/>
      <c r="W1053" s="20"/>
      <c r="X1053" s="20"/>
      <c r="Y1053" s="20"/>
      <c r="Z1053" s="20"/>
    </row>
    <row r="1054">
      <c r="A1054" s="25">
        <v>2.0</v>
      </c>
      <c r="B1054" s="25">
        <v>20611.0</v>
      </c>
      <c r="C1054" s="20" t="s">
        <v>29549</v>
      </c>
      <c r="D1054" s="20" t="s">
        <v>28162</v>
      </c>
      <c r="E1054" s="20" t="s">
        <v>29549</v>
      </c>
      <c r="F1054" s="20"/>
      <c r="G1054" s="20"/>
      <c r="H1054" s="20"/>
      <c r="I1054" s="20"/>
      <c r="J1054" s="20"/>
      <c r="K1054" s="20"/>
      <c r="L1054" s="20"/>
      <c r="M1054" s="20"/>
      <c r="N1054" s="20"/>
      <c r="O1054" s="20"/>
      <c r="P1054" s="20"/>
      <c r="Q1054" s="20"/>
      <c r="R1054" s="20"/>
      <c r="S1054" s="20"/>
      <c r="T1054" s="20"/>
      <c r="U1054" s="20"/>
      <c r="V1054" s="20"/>
      <c r="W1054" s="20"/>
      <c r="X1054" s="20"/>
      <c r="Y1054" s="20"/>
      <c r="Z1054" s="20"/>
    </row>
    <row r="1055">
      <c r="A1055" s="25">
        <v>2.0</v>
      </c>
      <c r="B1055" s="25">
        <v>20611.0</v>
      </c>
      <c r="C1055" s="20" t="s">
        <v>29549</v>
      </c>
      <c r="D1055" s="20" t="s">
        <v>28108</v>
      </c>
      <c r="E1055" s="20" t="s">
        <v>29549</v>
      </c>
      <c r="F1055" s="20"/>
      <c r="G1055" s="20"/>
      <c r="H1055" s="20"/>
      <c r="I1055" s="20"/>
      <c r="J1055" s="20"/>
      <c r="K1055" s="20"/>
      <c r="L1055" s="20"/>
      <c r="M1055" s="20"/>
      <c r="N1055" s="20"/>
      <c r="O1055" s="20"/>
      <c r="P1055" s="20"/>
      <c r="Q1055" s="20"/>
      <c r="R1055" s="20"/>
      <c r="S1055" s="20"/>
      <c r="T1055" s="20"/>
      <c r="U1055" s="20"/>
      <c r="V1055" s="20"/>
      <c r="W1055" s="20"/>
      <c r="X1055" s="20"/>
      <c r="Y1055" s="20"/>
      <c r="Z1055" s="20"/>
    </row>
    <row r="1056">
      <c r="A1056" s="25">
        <v>2.0</v>
      </c>
      <c r="B1056" s="25">
        <v>20612.0</v>
      </c>
      <c r="C1056" s="20" t="s">
        <v>29558</v>
      </c>
      <c r="D1056" s="20" t="s">
        <v>28162</v>
      </c>
      <c r="E1056" s="20" t="s">
        <v>29558</v>
      </c>
      <c r="F1056" s="20"/>
      <c r="G1056" s="20"/>
      <c r="H1056" s="20"/>
      <c r="I1056" s="20"/>
      <c r="J1056" s="20"/>
      <c r="K1056" s="20"/>
      <c r="L1056" s="20"/>
      <c r="M1056" s="20"/>
      <c r="N1056" s="20"/>
      <c r="O1056" s="20"/>
      <c r="P1056" s="20"/>
      <c r="Q1056" s="20"/>
      <c r="R1056" s="20"/>
      <c r="S1056" s="20"/>
      <c r="T1056" s="20"/>
      <c r="U1056" s="20"/>
      <c r="V1056" s="20"/>
      <c r="W1056" s="20"/>
      <c r="X1056" s="20"/>
      <c r="Y1056" s="20"/>
      <c r="Z1056" s="20"/>
    </row>
    <row r="1057">
      <c r="A1057" s="25">
        <v>2.0</v>
      </c>
      <c r="B1057" s="25">
        <v>20612.0</v>
      </c>
      <c r="C1057" s="20" t="s">
        <v>29558</v>
      </c>
      <c r="D1057" s="20" t="s">
        <v>28119</v>
      </c>
      <c r="E1057" s="20" t="s">
        <v>29558</v>
      </c>
      <c r="F1057" s="20"/>
      <c r="G1057" s="20"/>
      <c r="H1057" s="20"/>
      <c r="I1057" s="20"/>
      <c r="J1057" s="20"/>
      <c r="K1057" s="20"/>
      <c r="L1057" s="20"/>
      <c r="M1057" s="20"/>
      <c r="N1057" s="20"/>
      <c r="O1057" s="20"/>
      <c r="P1057" s="20"/>
      <c r="Q1057" s="20"/>
      <c r="R1057" s="20"/>
      <c r="S1057" s="20"/>
      <c r="T1057" s="20"/>
      <c r="U1057" s="20"/>
      <c r="V1057" s="20"/>
      <c r="W1057" s="20"/>
      <c r="X1057" s="20"/>
      <c r="Y1057" s="20"/>
      <c r="Z1057" s="20"/>
    </row>
    <row r="1058">
      <c r="A1058" s="25">
        <v>2.0</v>
      </c>
      <c r="B1058" s="25">
        <v>21021.0</v>
      </c>
      <c r="C1058" s="20" t="s">
        <v>29574</v>
      </c>
      <c r="D1058" s="20" t="s">
        <v>29576</v>
      </c>
      <c r="E1058" s="20" t="s">
        <v>29574</v>
      </c>
      <c r="F1058" s="20"/>
      <c r="G1058" s="20"/>
      <c r="H1058" s="20"/>
      <c r="I1058" s="20"/>
      <c r="J1058" s="20"/>
      <c r="K1058" s="20"/>
      <c r="L1058" s="20"/>
      <c r="M1058" s="20"/>
      <c r="N1058" s="20"/>
      <c r="O1058" s="20"/>
      <c r="P1058" s="20"/>
      <c r="Q1058" s="20"/>
      <c r="R1058" s="20"/>
      <c r="S1058" s="20"/>
      <c r="T1058" s="20"/>
      <c r="U1058" s="20"/>
      <c r="V1058" s="20"/>
      <c r="W1058" s="20"/>
      <c r="X1058" s="20"/>
      <c r="Y1058" s="20"/>
      <c r="Z1058" s="20"/>
    </row>
    <row r="1059">
      <c r="A1059" s="25">
        <v>2.0</v>
      </c>
      <c r="B1059" s="25">
        <v>21031.0</v>
      </c>
      <c r="C1059" s="20" t="s">
        <v>29586</v>
      </c>
      <c r="D1059" s="20" t="s">
        <v>29587</v>
      </c>
      <c r="E1059" s="20" t="s">
        <v>29586</v>
      </c>
      <c r="F1059" s="20"/>
      <c r="G1059" s="20"/>
      <c r="H1059" s="20"/>
      <c r="I1059" s="20"/>
      <c r="J1059" s="20"/>
      <c r="K1059" s="20"/>
      <c r="L1059" s="20"/>
      <c r="M1059" s="20"/>
      <c r="N1059" s="20"/>
      <c r="O1059" s="20"/>
      <c r="P1059" s="20"/>
      <c r="Q1059" s="20"/>
      <c r="R1059" s="20"/>
      <c r="S1059" s="20"/>
      <c r="T1059" s="20"/>
      <c r="U1059" s="20"/>
      <c r="V1059" s="20"/>
      <c r="W1059" s="20"/>
      <c r="X1059" s="20"/>
      <c r="Y1059" s="20"/>
      <c r="Z1059" s="20"/>
    </row>
    <row r="1060">
      <c r="A1060" s="25">
        <v>2.0</v>
      </c>
      <c r="B1060" s="25">
        <v>21041.0</v>
      </c>
      <c r="C1060" s="20" t="s">
        <v>29597</v>
      </c>
      <c r="D1060" s="20" t="s">
        <v>29599</v>
      </c>
      <c r="E1060" s="20" t="s">
        <v>29597</v>
      </c>
      <c r="F1060" s="20"/>
      <c r="G1060" s="20"/>
      <c r="H1060" s="20"/>
      <c r="I1060" s="20"/>
      <c r="J1060" s="20"/>
      <c r="K1060" s="20"/>
      <c r="L1060" s="20"/>
      <c r="M1060" s="20"/>
      <c r="N1060" s="20"/>
      <c r="O1060" s="20"/>
      <c r="P1060" s="20"/>
      <c r="Q1060" s="20"/>
      <c r="R1060" s="20"/>
      <c r="S1060" s="20"/>
      <c r="T1060" s="20"/>
      <c r="U1060" s="20"/>
      <c r="V1060" s="20"/>
      <c r="W1060" s="20"/>
      <c r="X1060" s="20"/>
      <c r="Y1060" s="20"/>
      <c r="Z1060" s="20"/>
    </row>
    <row r="1061">
      <c r="A1061" s="25">
        <v>2.0</v>
      </c>
      <c r="B1061" s="25">
        <v>21051.0</v>
      </c>
      <c r="C1061" s="20" t="s">
        <v>29605</v>
      </c>
      <c r="D1061" s="20" t="s">
        <v>29606</v>
      </c>
      <c r="E1061" s="20" t="s">
        <v>29605</v>
      </c>
      <c r="F1061" s="20"/>
      <c r="G1061" s="20"/>
      <c r="H1061" s="20"/>
      <c r="I1061" s="20"/>
      <c r="J1061" s="20"/>
      <c r="K1061" s="20"/>
      <c r="L1061" s="20"/>
      <c r="M1061" s="20"/>
      <c r="N1061" s="20"/>
      <c r="O1061" s="20"/>
      <c r="P1061" s="20"/>
      <c r="Q1061" s="20"/>
      <c r="R1061" s="20"/>
      <c r="S1061" s="20"/>
      <c r="T1061" s="20"/>
      <c r="U1061" s="20"/>
      <c r="V1061" s="20"/>
      <c r="W1061" s="20"/>
      <c r="X1061" s="20"/>
      <c r="Y1061" s="20"/>
      <c r="Z1061" s="20"/>
    </row>
    <row r="1062">
      <c r="A1062" s="25">
        <v>2.0</v>
      </c>
      <c r="B1062" s="25">
        <v>21061.0</v>
      </c>
      <c r="C1062" s="20" t="s">
        <v>29613</v>
      </c>
      <c r="D1062" s="20" t="s">
        <v>29614</v>
      </c>
      <c r="E1062" s="20" t="s">
        <v>29613</v>
      </c>
      <c r="F1062" s="20"/>
      <c r="G1062" s="20"/>
      <c r="H1062" s="20"/>
      <c r="I1062" s="20"/>
      <c r="J1062" s="20"/>
      <c r="K1062" s="20"/>
      <c r="L1062" s="20"/>
      <c r="M1062" s="20"/>
      <c r="N1062" s="20"/>
      <c r="O1062" s="20"/>
      <c r="P1062" s="20"/>
      <c r="Q1062" s="20"/>
      <c r="R1062" s="20"/>
      <c r="S1062" s="20"/>
      <c r="T1062" s="20"/>
      <c r="U1062" s="20"/>
      <c r="V1062" s="20"/>
      <c r="W1062" s="20"/>
      <c r="X1062" s="20"/>
      <c r="Y1062" s="20"/>
      <c r="Z1062" s="20"/>
    </row>
    <row r="1063">
      <c r="A1063" s="25">
        <v>2.0</v>
      </c>
      <c r="B1063" s="25">
        <v>21071.0</v>
      </c>
      <c r="C1063" s="20" t="s">
        <v>29621</v>
      </c>
      <c r="D1063" s="20" t="s">
        <v>29622</v>
      </c>
      <c r="E1063" s="20" t="s">
        <v>29621</v>
      </c>
      <c r="F1063" s="20"/>
      <c r="G1063" s="20"/>
      <c r="H1063" s="20"/>
      <c r="I1063" s="20"/>
      <c r="J1063" s="20"/>
      <c r="K1063" s="20"/>
      <c r="L1063" s="20"/>
      <c r="M1063" s="20"/>
      <c r="N1063" s="20"/>
      <c r="O1063" s="20"/>
      <c r="P1063" s="20"/>
      <c r="Q1063" s="20"/>
      <c r="R1063" s="20"/>
      <c r="S1063" s="20"/>
      <c r="T1063" s="20"/>
      <c r="U1063" s="20"/>
      <c r="V1063" s="20"/>
      <c r="W1063" s="20"/>
      <c r="X1063" s="20"/>
      <c r="Y1063" s="20"/>
      <c r="Z1063" s="20"/>
    </row>
    <row r="1064">
      <c r="A1064" s="25">
        <v>2.0</v>
      </c>
      <c r="B1064" s="25">
        <v>21081.0</v>
      </c>
      <c r="C1064" s="20" t="s">
        <v>29627</v>
      </c>
      <c r="D1064" s="20" t="s">
        <v>29628</v>
      </c>
      <c r="E1064" s="20" t="s">
        <v>29627</v>
      </c>
      <c r="F1064" s="20"/>
      <c r="G1064" s="20"/>
      <c r="H1064" s="20"/>
      <c r="I1064" s="20"/>
      <c r="J1064" s="20"/>
      <c r="K1064" s="20"/>
      <c r="L1064" s="20"/>
      <c r="M1064" s="20"/>
      <c r="N1064" s="20"/>
      <c r="O1064" s="20"/>
      <c r="P1064" s="20"/>
      <c r="Q1064" s="20"/>
      <c r="R1064" s="20"/>
      <c r="S1064" s="20"/>
      <c r="T1064" s="20"/>
      <c r="U1064" s="20"/>
      <c r="V1064" s="20"/>
      <c r="W1064" s="20"/>
      <c r="X1064" s="20"/>
      <c r="Y1064" s="20"/>
      <c r="Z1064" s="20"/>
    </row>
    <row r="1065">
      <c r="A1065" s="25">
        <v>2.0</v>
      </c>
      <c r="B1065" s="25">
        <v>21091.0</v>
      </c>
      <c r="C1065" s="20" t="s">
        <v>29638</v>
      </c>
      <c r="D1065" s="20" t="s">
        <v>29639</v>
      </c>
      <c r="E1065" s="20" t="s">
        <v>29638</v>
      </c>
      <c r="F1065" s="20"/>
      <c r="G1065" s="20"/>
      <c r="H1065" s="20"/>
      <c r="I1065" s="20"/>
      <c r="J1065" s="20"/>
      <c r="K1065" s="20"/>
      <c r="L1065" s="20"/>
      <c r="M1065" s="20"/>
      <c r="N1065" s="20"/>
      <c r="O1065" s="20"/>
      <c r="P1065" s="20"/>
      <c r="Q1065" s="20"/>
      <c r="R1065" s="20"/>
      <c r="S1065" s="20"/>
      <c r="T1065" s="20"/>
      <c r="U1065" s="20"/>
      <c r="V1065" s="20"/>
      <c r="W1065" s="20"/>
      <c r="X1065" s="20"/>
      <c r="Y1065" s="20"/>
      <c r="Z1065" s="20"/>
    </row>
    <row r="1066">
      <c r="A1066" s="25">
        <v>2.0</v>
      </c>
      <c r="B1066" s="25">
        <v>21101.0</v>
      </c>
      <c r="C1066" s="20" t="s">
        <v>29644</v>
      </c>
      <c r="D1066" s="20" t="s">
        <v>29645</v>
      </c>
      <c r="E1066" s="20" t="s">
        <v>29644</v>
      </c>
      <c r="F1066" s="20"/>
      <c r="G1066" s="20"/>
      <c r="H1066" s="20"/>
      <c r="I1066" s="20"/>
      <c r="J1066" s="20"/>
      <c r="K1066" s="20"/>
      <c r="L1066" s="20"/>
      <c r="M1066" s="20"/>
      <c r="N1066" s="20"/>
      <c r="O1066" s="20"/>
      <c r="P1066" s="20"/>
      <c r="Q1066" s="20"/>
      <c r="R1066" s="20"/>
      <c r="S1066" s="20"/>
      <c r="T1066" s="20"/>
      <c r="U1066" s="20"/>
      <c r="V1066" s="20"/>
      <c r="W1066" s="20"/>
      <c r="X1066" s="20"/>
      <c r="Y1066" s="20"/>
      <c r="Z1066" s="20"/>
    </row>
    <row r="1067">
      <c r="A1067" s="25">
        <v>2.0</v>
      </c>
      <c r="B1067" s="25">
        <v>21111.0</v>
      </c>
      <c r="C1067" s="20" t="s">
        <v>29650</v>
      </c>
      <c r="D1067" s="20" t="s">
        <v>29651</v>
      </c>
      <c r="E1067" s="20" t="s">
        <v>29650</v>
      </c>
      <c r="F1067" s="20"/>
      <c r="G1067" s="20"/>
      <c r="H1067" s="20"/>
      <c r="I1067" s="20"/>
      <c r="J1067" s="20"/>
      <c r="K1067" s="20"/>
      <c r="L1067" s="20"/>
      <c r="M1067" s="20"/>
      <c r="N1067" s="20"/>
      <c r="O1067" s="20"/>
      <c r="P1067" s="20"/>
      <c r="Q1067" s="20"/>
      <c r="R1067" s="20"/>
      <c r="S1067" s="20"/>
      <c r="T1067" s="20"/>
      <c r="U1067" s="20"/>
      <c r="V1067" s="20"/>
      <c r="W1067" s="20"/>
      <c r="X1067" s="20"/>
      <c r="Y1067" s="20"/>
      <c r="Z1067" s="20"/>
    </row>
    <row r="1068">
      <c r="A1068" s="25">
        <v>2.0</v>
      </c>
      <c r="B1068" s="25">
        <v>21121.0</v>
      </c>
      <c r="C1068" s="20" t="s">
        <v>29658</v>
      </c>
      <c r="D1068" s="20" t="s">
        <v>29659</v>
      </c>
      <c r="E1068" s="20" t="s">
        <v>29658</v>
      </c>
      <c r="F1068" s="20"/>
      <c r="G1068" s="20"/>
      <c r="H1068" s="20"/>
      <c r="I1068" s="20"/>
      <c r="J1068" s="20"/>
      <c r="K1068" s="20"/>
      <c r="L1068" s="20"/>
      <c r="M1068" s="20"/>
      <c r="N1068" s="20"/>
      <c r="O1068" s="20"/>
      <c r="P1068" s="20"/>
      <c r="Q1068" s="20"/>
      <c r="R1068" s="20"/>
      <c r="S1068" s="20"/>
      <c r="T1068" s="20"/>
      <c r="U1068" s="20"/>
      <c r="V1068" s="20"/>
      <c r="W1068" s="20"/>
      <c r="X1068" s="20"/>
      <c r="Y1068" s="20"/>
      <c r="Z1068" s="20"/>
    </row>
    <row r="1069">
      <c r="A1069" s="25">
        <v>2.0</v>
      </c>
      <c r="B1069" s="25">
        <v>21141.0</v>
      </c>
      <c r="C1069" s="20" t="s">
        <v>29664</v>
      </c>
      <c r="D1069" s="20" t="s">
        <v>29666</v>
      </c>
      <c r="E1069" s="20" t="s">
        <v>29664</v>
      </c>
      <c r="F1069" s="20"/>
      <c r="G1069" s="20"/>
      <c r="H1069" s="20"/>
      <c r="I1069" s="20"/>
      <c r="J1069" s="20"/>
      <c r="K1069" s="20"/>
      <c r="L1069" s="20"/>
      <c r="M1069" s="20"/>
      <c r="N1069" s="20"/>
      <c r="O1069" s="20"/>
      <c r="P1069" s="20"/>
      <c r="Q1069" s="20"/>
      <c r="R1069" s="20"/>
      <c r="S1069" s="20"/>
      <c r="T1069" s="20"/>
      <c r="U1069" s="20"/>
      <c r="V1069" s="20"/>
      <c r="W1069" s="20"/>
      <c r="X1069" s="20"/>
      <c r="Y1069" s="20"/>
      <c r="Z1069" s="20"/>
    </row>
    <row r="1070">
      <c r="A1070" s="25">
        <v>2.0</v>
      </c>
      <c r="B1070" s="25">
        <v>21172.0</v>
      </c>
      <c r="C1070" s="20" t="s">
        <v>29673</v>
      </c>
      <c r="D1070" s="20" t="s">
        <v>29674</v>
      </c>
      <c r="E1070" s="20" t="s">
        <v>29673</v>
      </c>
      <c r="F1070" s="20"/>
      <c r="G1070" s="20"/>
      <c r="H1070" s="20"/>
      <c r="I1070" s="20"/>
      <c r="J1070" s="20"/>
      <c r="K1070" s="20"/>
      <c r="L1070" s="20"/>
      <c r="M1070" s="20"/>
      <c r="N1070" s="20"/>
      <c r="O1070" s="20"/>
      <c r="P1070" s="20"/>
      <c r="Q1070" s="20"/>
      <c r="R1070" s="20"/>
      <c r="S1070" s="20"/>
      <c r="T1070" s="20"/>
      <c r="U1070" s="20"/>
      <c r="V1070" s="20"/>
      <c r="W1070" s="20"/>
      <c r="X1070" s="20"/>
      <c r="Y1070" s="20"/>
      <c r="Z1070" s="20"/>
    </row>
    <row r="1071">
      <c r="A1071" s="25">
        <v>2.0</v>
      </c>
      <c r="B1071" s="25">
        <v>21181.0</v>
      </c>
      <c r="C1071" s="20" t="s">
        <v>29679</v>
      </c>
      <c r="D1071" s="20" t="s">
        <v>29680</v>
      </c>
      <c r="E1071" s="20" t="s">
        <v>29679</v>
      </c>
      <c r="F1071" s="20"/>
      <c r="G1071" s="20"/>
      <c r="H1071" s="20"/>
      <c r="I1071" s="20"/>
      <c r="J1071" s="20"/>
      <c r="K1071" s="20"/>
      <c r="L1071" s="20"/>
      <c r="M1071" s="20"/>
      <c r="N1071" s="20"/>
      <c r="O1071" s="20"/>
      <c r="P1071" s="20"/>
      <c r="Q1071" s="20"/>
      <c r="R1071" s="20"/>
      <c r="S1071" s="20"/>
      <c r="T1071" s="20"/>
      <c r="U1071" s="20"/>
      <c r="V1071" s="20"/>
      <c r="W1071" s="20"/>
      <c r="X1071" s="20"/>
      <c r="Y1071" s="20"/>
      <c r="Z1071" s="20"/>
    </row>
    <row r="1072">
      <c r="A1072" s="25">
        <v>2.0</v>
      </c>
      <c r="B1072" s="25">
        <v>21191.0</v>
      </c>
      <c r="C1072" s="20" t="s">
        <v>29685</v>
      </c>
      <c r="D1072" s="20" t="s">
        <v>29686</v>
      </c>
      <c r="E1072" s="20" t="s">
        <v>29685</v>
      </c>
      <c r="F1072" s="20"/>
      <c r="G1072" s="20"/>
      <c r="H1072" s="20"/>
      <c r="I1072" s="20"/>
      <c r="J1072" s="20"/>
      <c r="K1072" s="20"/>
      <c r="L1072" s="20"/>
      <c r="M1072" s="20"/>
      <c r="N1072" s="20"/>
      <c r="O1072" s="20"/>
      <c r="P1072" s="20"/>
      <c r="Q1072" s="20"/>
      <c r="R1072" s="20"/>
      <c r="S1072" s="20"/>
      <c r="T1072" s="20"/>
      <c r="U1072" s="20"/>
      <c r="V1072" s="20"/>
      <c r="W1072" s="20"/>
      <c r="X1072" s="20"/>
      <c r="Y1072" s="20"/>
      <c r="Z1072" s="20"/>
    </row>
    <row r="1073">
      <c r="A1073" s="25">
        <v>2.0</v>
      </c>
      <c r="B1073" s="25">
        <v>21201.0</v>
      </c>
      <c r="C1073" s="20" t="s">
        <v>29691</v>
      </c>
      <c r="D1073" s="20" t="s">
        <v>29693</v>
      </c>
      <c r="E1073" s="20" t="s">
        <v>29691</v>
      </c>
      <c r="F1073" s="20"/>
      <c r="G1073" s="20"/>
      <c r="H1073" s="20"/>
      <c r="I1073" s="20"/>
      <c r="J1073" s="20"/>
      <c r="K1073" s="20"/>
      <c r="L1073" s="20"/>
      <c r="M1073" s="20"/>
      <c r="N1073" s="20"/>
      <c r="O1073" s="20"/>
      <c r="P1073" s="20"/>
      <c r="Q1073" s="20"/>
      <c r="R1073" s="20"/>
      <c r="S1073" s="20"/>
      <c r="T1073" s="20"/>
      <c r="U1073" s="20"/>
      <c r="V1073" s="20"/>
      <c r="W1073" s="20"/>
      <c r="X1073" s="20"/>
      <c r="Y1073" s="20"/>
      <c r="Z1073" s="20"/>
    </row>
    <row r="1074">
      <c r="A1074" s="25">
        <v>2.0</v>
      </c>
      <c r="B1074" s="25">
        <v>21481.0</v>
      </c>
      <c r="C1074" s="20" t="s">
        <v>29698</v>
      </c>
      <c r="D1074" s="20" t="s">
        <v>28108</v>
      </c>
      <c r="E1074" s="20" t="s">
        <v>29698</v>
      </c>
      <c r="F1074" s="20"/>
      <c r="G1074" s="20"/>
      <c r="H1074" s="20"/>
      <c r="I1074" s="20"/>
      <c r="J1074" s="20"/>
      <c r="K1074" s="20"/>
      <c r="L1074" s="20"/>
      <c r="M1074" s="20"/>
      <c r="N1074" s="20"/>
      <c r="O1074" s="20"/>
      <c r="P1074" s="20"/>
      <c r="Q1074" s="20"/>
      <c r="R1074" s="20"/>
      <c r="S1074" s="20"/>
      <c r="T1074" s="20"/>
      <c r="U1074" s="20"/>
      <c r="V1074" s="20"/>
      <c r="W1074" s="20"/>
      <c r="X1074" s="20"/>
      <c r="Y1074" s="20"/>
      <c r="Z1074" s="20"/>
    </row>
    <row r="1075">
      <c r="A1075" s="25">
        <v>2.0</v>
      </c>
      <c r="B1075" s="25">
        <v>21481.0</v>
      </c>
      <c r="C1075" s="20" t="s">
        <v>29698</v>
      </c>
      <c r="D1075" s="20" t="s">
        <v>25456</v>
      </c>
      <c r="E1075" s="20" t="s">
        <v>29698</v>
      </c>
      <c r="F1075" s="20"/>
      <c r="G1075" s="20"/>
      <c r="H1075" s="20"/>
      <c r="I1075" s="20"/>
      <c r="J1075" s="20"/>
      <c r="K1075" s="20"/>
      <c r="L1075" s="20"/>
      <c r="M1075" s="20"/>
      <c r="N1075" s="20"/>
      <c r="O1075" s="20"/>
      <c r="P1075" s="20"/>
      <c r="Q1075" s="20"/>
      <c r="R1075" s="20"/>
      <c r="S1075" s="20"/>
      <c r="T1075" s="20"/>
      <c r="U1075" s="20"/>
      <c r="V1075" s="20"/>
      <c r="W1075" s="20"/>
      <c r="X1075" s="20"/>
      <c r="Y1075" s="20"/>
      <c r="Z1075" s="20"/>
    </row>
    <row r="1076">
      <c r="A1076" s="25">
        <v>2.0</v>
      </c>
      <c r="B1076" s="25">
        <v>21482.0</v>
      </c>
      <c r="C1076" s="20" t="s">
        <v>29709</v>
      </c>
      <c r="D1076" s="20" t="s">
        <v>28119</v>
      </c>
      <c r="E1076" s="20" t="s">
        <v>29709</v>
      </c>
      <c r="F1076" s="20"/>
      <c r="G1076" s="20"/>
      <c r="H1076" s="20"/>
      <c r="I1076" s="20"/>
      <c r="J1076" s="20"/>
      <c r="K1076" s="20"/>
      <c r="L1076" s="20"/>
      <c r="M1076" s="20"/>
      <c r="N1076" s="20"/>
      <c r="O1076" s="20"/>
      <c r="P1076" s="20"/>
      <c r="Q1076" s="20"/>
      <c r="R1076" s="20"/>
      <c r="S1076" s="20"/>
      <c r="T1076" s="20"/>
      <c r="U1076" s="20"/>
      <c r="V1076" s="20"/>
      <c r="W1076" s="20"/>
      <c r="X1076" s="20"/>
      <c r="Y1076" s="20"/>
      <c r="Z1076" s="20"/>
    </row>
    <row r="1077">
      <c r="A1077" s="25">
        <v>2.0</v>
      </c>
      <c r="B1077" s="25">
        <v>21482.0</v>
      </c>
      <c r="C1077" s="20" t="s">
        <v>29709</v>
      </c>
      <c r="D1077" s="20" t="s">
        <v>25456</v>
      </c>
      <c r="E1077" s="20" t="s">
        <v>29709</v>
      </c>
      <c r="F1077" s="20"/>
      <c r="G1077" s="20"/>
      <c r="H1077" s="20"/>
      <c r="I1077" s="20"/>
      <c r="J1077" s="20"/>
      <c r="K1077" s="20"/>
      <c r="L1077" s="20"/>
      <c r="M1077" s="20"/>
      <c r="N1077" s="20"/>
      <c r="O1077" s="20"/>
      <c r="P1077" s="20"/>
      <c r="Q1077" s="20"/>
      <c r="R1077" s="20"/>
      <c r="S1077" s="20"/>
      <c r="T1077" s="20"/>
      <c r="U1077" s="20"/>
      <c r="V1077" s="20"/>
      <c r="W1077" s="20"/>
      <c r="X1077" s="20"/>
      <c r="Y1077" s="20"/>
      <c r="Z1077" s="20"/>
    </row>
    <row r="1078">
      <c r="A1078" s="25">
        <v>2.0</v>
      </c>
      <c r="B1078" s="25">
        <v>21501.0</v>
      </c>
      <c r="C1078" s="20" t="s">
        <v>29720</v>
      </c>
      <c r="D1078" s="20" t="s">
        <v>28133</v>
      </c>
      <c r="E1078" s="20" t="s">
        <v>29720</v>
      </c>
      <c r="F1078" s="20"/>
      <c r="G1078" s="20"/>
      <c r="H1078" s="20"/>
      <c r="I1078" s="20"/>
      <c r="J1078" s="20"/>
      <c r="K1078" s="20"/>
      <c r="L1078" s="20"/>
      <c r="M1078" s="20"/>
      <c r="N1078" s="20"/>
      <c r="O1078" s="20"/>
      <c r="P1078" s="20"/>
      <c r="Q1078" s="20"/>
      <c r="R1078" s="20"/>
      <c r="S1078" s="20"/>
      <c r="T1078" s="20"/>
      <c r="U1078" s="20"/>
      <c r="V1078" s="20"/>
      <c r="W1078" s="20"/>
      <c r="X1078" s="20"/>
      <c r="Y1078" s="20"/>
      <c r="Z1078" s="20"/>
    </row>
    <row r="1079">
      <c r="A1079" s="25">
        <v>2.0</v>
      </c>
      <c r="B1079" s="25">
        <v>21502.0</v>
      </c>
      <c r="C1079" s="20" t="s">
        <v>29725</v>
      </c>
      <c r="D1079" s="20" t="s">
        <v>28138</v>
      </c>
      <c r="E1079" s="20" t="s">
        <v>29725</v>
      </c>
      <c r="F1079" s="20"/>
      <c r="G1079" s="20"/>
      <c r="H1079" s="20"/>
      <c r="I1079" s="20"/>
      <c r="J1079" s="20"/>
      <c r="K1079" s="20"/>
      <c r="L1079" s="20"/>
      <c r="M1079" s="20"/>
      <c r="N1079" s="20"/>
      <c r="O1079" s="20"/>
      <c r="P1079" s="20"/>
      <c r="Q1079" s="20"/>
      <c r="R1079" s="20"/>
      <c r="S1079" s="20"/>
      <c r="T1079" s="20"/>
      <c r="U1079" s="20"/>
      <c r="V1079" s="20"/>
      <c r="W1079" s="20"/>
      <c r="X1079" s="20"/>
      <c r="Y1079" s="20"/>
      <c r="Z1079" s="20"/>
    </row>
    <row r="1080">
      <c r="A1080" s="25">
        <v>2.0</v>
      </c>
      <c r="B1080" s="25">
        <v>21601.0</v>
      </c>
      <c r="C1080" s="20" t="s">
        <v>29730</v>
      </c>
      <c r="D1080" s="20" t="s">
        <v>28108</v>
      </c>
      <c r="E1080" s="20" t="s">
        <v>29730</v>
      </c>
      <c r="F1080" s="20"/>
      <c r="G1080" s="20"/>
      <c r="H1080" s="20"/>
      <c r="I1080" s="20"/>
      <c r="J1080" s="20"/>
      <c r="K1080" s="20"/>
      <c r="L1080" s="20"/>
      <c r="M1080" s="20"/>
      <c r="N1080" s="20"/>
      <c r="O1080" s="20"/>
      <c r="P1080" s="20"/>
      <c r="Q1080" s="20"/>
      <c r="R1080" s="20"/>
      <c r="S1080" s="20"/>
      <c r="T1080" s="20"/>
      <c r="U1080" s="20"/>
      <c r="V1080" s="20"/>
      <c r="W1080" s="20"/>
      <c r="X1080" s="20"/>
      <c r="Y1080" s="20"/>
      <c r="Z1080" s="20"/>
    </row>
    <row r="1081">
      <c r="A1081" s="25">
        <v>2.0</v>
      </c>
      <c r="B1081" s="25">
        <v>21601.0</v>
      </c>
      <c r="C1081" s="20" t="s">
        <v>29730</v>
      </c>
      <c r="D1081" s="20" t="s">
        <v>28148</v>
      </c>
      <c r="E1081" s="20" t="s">
        <v>29730</v>
      </c>
      <c r="F1081" s="20"/>
      <c r="G1081" s="20"/>
      <c r="H1081" s="20"/>
      <c r="I1081" s="20"/>
      <c r="J1081" s="20"/>
      <c r="K1081" s="20"/>
      <c r="L1081" s="20"/>
      <c r="M1081" s="20"/>
      <c r="N1081" s="20"/>
      <c r="O1081" s="20"/>
      <c r="P1081" s="20"/>
      <c r="Q1081" s="20"/>
      <c r="R1081" s="20"/>
      <c r="S1081" s="20"/>
      <c r="T1081" s="20"/>
      <c r="U1081" s="20"/>
      <c r="V1081" s="20"/>
      <c r="W1081" s="20"/>
      <c r="X1081" s="20"/>
      <c r="Y1081" s="20"/>
      <c r="Z1081" s="20"/>
    </row>
    <row r="1082">
      <c r="A1082" s="25">
        <v>2.0</v>
      </c>
      <c r="B1082" s="25">
        <v>21602.0</v>
      </c>
      <c r="C1082" s="20" t="s">
        <v>29742</v>
      </c>
      <c r="D1082" s="20" t="s">
        <v>28148</v>
      </c>
      <c r="E1082" s="20" t="s">
        <v>29742</v>
      </c>
      <c r="F1082" s="20"/>
      <c r="G1082" s="20"/>
      <c r="H1082" s="20"/>
      <c r="I1082" s="20"/>
      <c r="J1082" s="20"/>
      <c r="K1082" s="20"/>
      <c r="L1082" s="20"/>
      <c r="M1082" s="20"/>
      <c r="N1082" s="20"/>
      <c r="O1082" s="20"/>
      <c r="P1082" s="20"/>
      <c r="Q1082" s="20"/>
      <c r="R1082" s="20"/>
      <c r="S1082" s="20"/>
      <c r="T1082" s="20"/>
      <c r="U1082" s="20"/>
      <c r="V1082" s="20"/>
      <c r="W1082" s="20"/>
      <c r="X1082" s="20"/>
      <c r="Y1082" s="20"/>
      <c r="Z1082" s="20"/>
    </row>
    <row r="1083">
      <c r="A1083" s="25">
        <v>2.0</v>
      </c>
      <c r="B1083" s="25">
        <v>21602.0</v>
      </c>
      <c r="C1083" s="20" t="s">
        <v>29742</v>
      </c>
      <c r="D1083" s="20" t="s">
        <v>28119</v>
      </c>
      <c r="E1083" s="20" t="s">
        <v>29742</v>
      </c>
      <c r="F1083" s="20"/>
      <c r="G1083" s="20"/>
      <c r="H1083" s="20"/>
      <c r="I1083" s="20"/>
      <c r="J1083" s="20"/>
      <c r="K1083" s="20"/>
      <c r="L1083" s="20"/>
      <c r="M1083" s="20"/>
      <c r="N1083" s="20"/>
      <c r="O1083" s="20"/>
      <c r="P1083" s="20"/>
      <c r="Q1083" s="20"/>
      <c r="R1083" s="20"/>
      <c r="S1083" s="20"/>
      <c r="T1083" s="20"/>
      <c r="U1083" s="20"/>
      <c r="V1083" s="20"/>
      <c r="W1083" s="20"/>
      <c r="X1083" s="20"/>
      <c r="Y1083" s="20"/>
      <c r="Z1083" s="20"/>
    </row>
    <row r="1084">
      <c r="A1084" s="25">
        <v>2.0</v>
      </c>
      <c r="B1084" s="25">
        <v>21611.0</v>
      </c>
      <c r="C1084" s="20" t="s">
        <v>29751</v>
      </c>
      <c r="D1084" s="20" t="s">
        <v>28162</v>
      </c>
      <c r="E1084" s="20" t="s">
        <v>29751</v>
      </c>
      <c r="F1084" s="20"/>
      <c r="G1084" s="20"/>
      <c r="H1084" s="20"/>
      <c r="I1084" s="20"/>
      <c r="J1084" s="20"/>
      <c r="K1084" s="20"/>
      <c r="L1084" s="20"/>
      <c r="M1084" s="20"/>
      <c r="N1084" s="20"/>
      <c r="O1084" s="20"/>
      <c r="P1084" s="20"/>
      <c r="Q1084" s="20"/>
      <c r="R1084" s="20"/>
      <c r="S1084" s="20"/>
      <c r="T1084" s="20"/>
      <c r="U1084" s="20"/>
      <c r="V1084" s="20"/>
      <c r="W1084" s="20"/>
      <c r="X1084" s="20"/>
      <c r="Y1084" s="20"/>
      <c r="Z1084" s="20"/>
    </row>
    <row r="1085">
      <c r="A1085" s="25">
        <v>2.0</v>
      </c>
      <c r="B1085" s="25">
        <v>21611.0</v>
      </c>
      <c r="C1085" s="20" t="s">
        <v>29751</v>
      </c>
      <c r="D1085" s="20" t="s">
        <v>28108</v>
      </c>
      <c r="E1085" s="20" t="s">
        <v>29751</v>
      </c>
      <c r="F1085" s="20"/>
      <c r="G1085" s="20"/>
      <c r="H1085" s="20"/>
      <c r="I1085" s="20"/>
      <c r="J1085" s="20"/>
      <c r="K1085" s="20"/>
      <c r="L1085" s="20"/>
      <c r="M1085" s="20"/>
      <c r="N1085" s="20"/>
      <c r="O1085" s="20"/>
      <c r="P1085" s="20"/>
      <c r="Q1085" s="20"/>
      <c r="R1085" s="20"/>
      <c r="S1085" s="20"/>
      <c r="T1085" s="20"/>
      <c r="U1085" s="20"/>
      <c r="V1085" s="20"/>
      <c r="W1085" s="20"/>
      <c r="X1085" s="20"/>
      <c r="Y1085" s="20"/>
      <c r="Z1085" s="20"/>
    </row>
    <row r="1086">
      <c r="A1086" s="25">
        <v>2.0</v>
      </c>
      <c r="B1086" s="25">
        <v>21612.0</v>
      </c>
      <c r="C1086" s="20" t="s">
        <v>29762</v>
      </c>
      <c r="D1086" s="20" t="s">
        <v>28162</v>
      </c>
      <c r="E1086" s="20" t="s">
        <v>29762</v>
      </c>
      <c r="F1086" s="20"/>
      <c r="G1086" s="20"/>
      <c r="H1086" s="20"/>
      <c r="I1086" s="20"/>
      <c r="J1086" s="20"/>
      <c r="K1086" s="20"/>
      <c r="L1086" s="20"/>
      <c r="M1086" s="20"/>
      <c r="N1086" s="20"/>
      <c r="O1086" s="20"/>
      <c r="P1086" s="20"/>
      <c r="Q1086" s="20"/>
      <c r="R1086" s="20"/>
      <c r="S1086" s="20"/>
      <c r="T1086" s="20"/>
      <c r="U1086" s="20"/>
      <c r="V1086" s="20"/>
      <c r="W1086" s="20"/>
      <c r="X1086" s="20"/>
      <c r="Y1086" s="20"/>
      <c r="Z1086" s="20"/>
    </row>
    <row r="1087">
      <c r="A1087" s="25">
        <v>2.0</v>
      </c>
      <c r="B1087" s="25">
        <v>21612.0</v>
      </c>
      <c r="C1087" s="20" t="s">
        <v>29762</v>
      </c>
      <c r="D1087" s="20" t="s">
        <v>28119</v>
      </c>
      <c r="E1087" s="20" t="s">
        <v>29762</v>
      </c>
      <c r="F1087" s="20"/>
      <c r="G1087" s="20"/>
      <c r="H1087" s="20"/>
      <c r="I1087" s="20"/>
      <c r="J1087" s="20"/>
      <c r="K1087" s="20"/>
      <c r="L1087" s="20"/>
      <c r="M1087" s="20"/>
      <c r="N1087" s="20"/>
      <c r="O1087" s="20"/>
      <c r="P1087" s="20"/>
      <c r="Q1087" s="20"/>
      <c r="R1087" s="20"/>
      <c r="S1087" s="20"/>
      <c r="T1087" s="20"/>
      <c r="U1087" s="20"/>
      <c r="V1087" s="20"/>
      <c r="W1087" s="20"/>
      <c r="X1087" s="20"/>
      <c r="Y1087" s="20"/>
      <c r="Z1087" s="20"/>
    </row>
    <row r="1088">
      <c r="A1088" s="25">
        <v>2.0</v>
      </c>
      <c r="B1088" s="25">
        <v>22031.0</v>
      </c>
      <c r="C1088" s="20" t="s">
        <v>29771</v>
      </c>
      <c r="D1088" s="20" t="s">
        <v>29772</v>
      </c>
      <c r="E1088" s="20" t="s">
        <v>29771</v>
      </c>
      <c r="F1088" s="20"/>
      <c r="G1088" s="20"/>
      <c r="H1088" s="20"/>
      <c r="I1088" s="20"/>
      <c r="J1088" s="20"/>
      <c r="K1088" s="20"/>
      <c r="L1088" s="20"/>
      <c r="M1088" s="20"/>
      <c r="N1088" s="20"/>
      <c r="O1088" s="20"/>
      <c r="P1088" s="20"/>
      <c r="Q1088" s="20"/>
      <c r="R1088" s="20"/>
      <c r="S1088" s="20"/>
      <c r="T1088" s="20"/>
      <c r="U1088" s="20"/>
      <c r="V1088" s="20"/>
      <c r="W1088" s="20"/>
      <c r="X1088" s="20"/>
      <c r="Y1088" s="20"/>
      <c r="Z1088" s="20"/>
    </row>
    <row r="1089">
      <c r="A1089" s="25">
        <v>2.0</v>
      </c>
      <c r="B1089" s="25">
        <v>22041.0</v>
      </c>
      <c r="C1089" s="20" t="s">
        <v>29778</v>
      </c>
      <c r="D1089" s="20" t="s">
        <v>29780</v>
      </c>
      <c r="E1089" s="20" t="s">
        <v>29778</v>
      </c>
      <c r="F1089" s="20"/>
      <c r="G1089" s="20"/>
      <c r="H1089" s="20"/>
      <c r="I1089" s="20"/>
      <c r="J1089" s="20"/>
      <c r="K1089" s="20"/>
      <c r="L1089" s="20"/>
      <c r="M1089" s="20"/>
      <c r="N1089" s="20"/>
      <c r="O1089" s="20"/>
      <c r="P1089" s="20"/>
      <c r="Q1089" s="20"/>
      <c r="R1089" s="20"/>
      <c r="S1089" s="20"/>
      <c r="T1089" s="20"/>
      <c r="U1089" s="20"/>
      <c r="V1089" s="20"/>
      <c r="W1089" s="20"/>
      <c r="X1089" s="20"/>
      <c r="Y1089" s="20"/>
      <c r="Z1089" s="20"/>
    </row>
    <row r="1090">
      <c r="A1090" s="25">
        <v>2.0</v>
      </c>
      <c r="B1090" s="25">
        <v>22071.0</v>
      </c>
      <c r="C1090" s="20" t="s">
        <v>25718</v>
      </c>
      <c r="D1090" s="20" t="s">
        <v>29788</v>
      </c>
      <c r="E1090" s="20" t="s">
        <v>25718</v>
      </c>
      <c r="F1090" s="20"/>
      <c r="G1090" s="20"/>
      <c r="H1090" s="20"/>
      <c r="I1090" s="20"/>
      <c r="J1090" s="20"/>
      <c r="K1090" s="20"/>
      <c r="L1090" s="20"/>
      <c r="M1090" s="20"/>
      <c r="N1090" s="20"/>
      <c r="O1090" s="20"/>
      <c r="P1090" s="20"/>
      <c r="Q1090" s="20"/>
      <c r="R1090" s="20"/>
      <c r="S1090" s="20"/>
      <c r="T1090" s="20"/>
      <c r="U1090" s="20"/>
      <c r="V1090" s="20"/>
      <c r="W1090" s="20"/>
      <c r="X1090" s="20"/>
      <c r="Y1090" s="20"/>
      <c r="Z1090" s="20"/>
    </row>
    <row r="1091">
      <c r="A1091" s="25">
        <v>2.0</v>
      </c>
      <c r="B1091" s="25">
        <v>22091.0</v>
      </c>
      <c r="C1091" s="20" t="s">
        <v>29795</v>
      </c>
      <c r="D1091" s="20" t="s">
        <v>29796</v>
      </c>
      <c r="E1091" s="20" t="s">
        <v>29795</v>
      </c>
      <c r="F1091" s="20"/>
      <c r="G1091" s="20"/>
      <c r="H1091" s="20"/>
      <c r="I1091" s="20"/>
      <c r="J1091" s="20"/>
      <c r="K1091" s="20"/>
      <c r="L1091" s="20"/>
      <c r="M1091" s="20"/>
      <c r="N1091" s="20"/>
      <c r="O1091" s="20"/>
      <c r="P1091" s="20"/>
      <c r="Q1091" s="20"/>
      <c r="R1091" s="20"/>
      <c r="S1091" s="20"/>
      <c r="T1091" s="20"/>
      <c r="U1091" s="20"/>
      <c r="V1091" s="20"/>
      <c r="W1091" s="20"/>
      <c r="X1091" s="20"/>
      <c r="Y1091" s="20"/>
      <c r="Z1091" s="20"/>
    </row>
    <row r="1092">
      <c r="A1092" s="25">
        <v>2.0</v>
      </c>
      <c r="B1092" s="25">
        <v>22101.0</v>
      </c>
      <c r="C1092" s="20" t="s">
        <v>29803</v>
      </c>
      <c r="D1092" s="20" t="s">
        <v>29804</v>
      </c>
      <c r="E1092" s="20" t="s">
        <v>29803</v>
      </c>
      <c r="F1092" s="20"/>
      <c r="G1092" s="20"/>
      <c r="H1092" s="20"/>
      <c r="I1092" s="20"/>
      <c r="J1092" s="20"/>
      <c r="K1092" s="20"/>
      <c r="L1092" s="20"/>
      <c r="M1092" s="20"/>
      <c r="N1092" s="20"/>
      <c r="O1092" s="20"/>
      <c r="P1092" s="20"/>
      <c r="Q1092" s="20"/>
      <c r="R1092" s="20"/>
      <c r="S1092" s="20"/>
      <c r="T1092" s="20"/>
      <c r="U1092" s="20"/>
      <c r="V1092" s="20"/>
      <c r="W1092" s="20"/>
      <c r="X1092" s="20"/>
      <c r="Y1092" s="20"/>
      <c r="Z1092" s="20"/>
    </row>
    <row r="1093">
      <c r="A1093" s="25">
        <v>2.0</v>
      </c>
      <c r="B1093" s="25">
        <v>22481.0</v>
      </c>
      <c r="C1093" s="20" t="s">
        <v>29809</v>
      </c>
      <c r="D1093" s="20" t="s">
        <v>28108</v>
      </c>
      <c r="E1093" s="20" t="s">
        <v>29809</v>
      </c>
      <c r="F1093" s="20"/>
      <c r="G1093" s="20"/>
      <c r="H1093" s="20"/>
      <c r="I1093" s="20"/>
      <c r="J1093" s="20"/>
      <c r="K1093" s="20"/>
      <c r="L1093" s="20"/>
      <c r="M1093" s="20"/>
      <c r="N1093" s="20"/>
      <c r="O1093" s="20"/>
      <c r="P1093" s="20"/>
      <c r="Q1093" s="20"/>
      <c r="R1093" s="20"/>
      <c r="S1093" s="20"/>
      <c r="T1093" s="20"/>
      <c r="U1093" s="20"/>
      <c r="V1093" s="20"/>
      <c r="W1093" s="20"/>
      <c r="X1093" s="20"/>
      <c r="Y1093" s="20"/>
      <c r="Z1093" s="20"/>
    </row>
    <row r="1094">
      <c r="A1094" s="25">
        <v>2.0</v>
      </c>
      <c r="B1094" s="25">
        <v>22481.0</v>
      </c>
      <c r="C1094" s="20" t="s">
        <v>29809</v>
      </c>
      <c r="D1094" s="20" t="s">
        <v>25694</v>
      </c>
      <c r="E1094" s="20" t="s">
        <v>29809</v>
      </c>
      <c r="F1094" s="20"/>
      <c r="G1094" s="20"/>
      <c r="H1094" s="20"/>
      <c r="I1094" s="20"/>
      <c r="J1094" s="20"/>
      <c r="K1094" s="20"/>
      <c r="L1094" s="20"/>
      <c r="M1094" s="20"/>
      <c r="N1094" s="20"/>
      <c r="O1094" s="20"/>
      <c r="P1094" s="20"/>
      <c r="Q1094" s="20"/>
      <c r="R1094" s="20"/>
      <c r="S1094" s="20"/>
      <c r="T1094" s="20"/>
      <c r="U1094" s="20"/>
      <c r="V1094" s="20"/>
      <c r="W1094" s="20"/>
      <c r="X1094" s="20"/>
      <c r="Y1094" s="20"/>
      <c r="Z1094" s="20"/>
    </row>
    <row r="1095">
      <c r="A1095" s="25">
        <v>2.0</v>
      </c>
      <c r="B1095" s="25">
        <v>22482.0</v>
      </c>
      <c r="C1095" s="20" t="s">
        <v>29818</v>
      </c>
      <c r="D1095" s="20" t="s">
        <v>25694</v>
      </c>
      <c r="E1095" s="20" t="s">
        <v>29818</v>
      </c>
      <c r="F1095" s="20"/>
      <c r="G1095" s="20"/>
      <c r="H1095" s="20"/>
      <c r="I1095" s="20"/>
      <c r="J1095" s="20"/>
      <c r="K1095" s="20"/>
      <c r="L1095" s="20"/>
      <c r="M1095" s="20"/>
      <c r="N1095" s="20"/>
      <c r="O1095" s="20"/>
      <c r="P1095" s="20"/>
      <c r="Q1095" s="20"/>
      <c r="R1095" s="20"/>
      <c r="S1095" s="20"/>
      <c r="T1095" s="20"/>
      <c r="U1095" s="20"/>
      <c r="V1095" s="20"/>
      <c r="W1095" s="20"/>
      <c r="X1095" s="20"/>
      <c r="Y1095" s="20"/>
      <c r="Z1095" s="20"/>
    </row>
    <row r="1096">
      <c r="A1096" s="25">
        <v>2.0</v>
      </c>
      <c r="B1096" s="25">
        <v>22501.0</v>
      </c>
      <c r="C1096" s="20" t="s">
        <v>29824</v>
      </c>
      <c r="D1096" s="20" t="s">
        <v>28133</v>
      </c>
      <c r="E1096" s="20" t="s">
        <v>29824</v>
      </c>
      <c r="F1096" s="20"/>
      <c r="G1096" s="20"/>
      <c r="H1096" s="20"/>
      <c r="I1096" s="20"/>
      <c r="J1096" s="20"/>
      <c r="K1096" s="20"/>
      <c r="L1096" s="20"/>
      <c r="M1096" s="20"/>
      <c r="N1096" s="20"/>
      <c r="O1096" s="20"/>
      <c r="P1096" s="20"/>
      <c r="Q1096" s="20"/>
      <c r="R1096" s="20"/>
      <c r="S1096" s="20"/>
      <c r="T1096" s="20"/>
      <c r="U1096" s="20"/>
      <c r="V1096" s="20"/>
      <c r="W1096" s="20"/>
      <c r="X1096" s="20"/>
      <c r="Y1096" s="20"/>
      <c r="Z1096" s="20"/>
    </row>
    <row r="1097">
      <c r="A1097" s="25">
        <v>2.0</v>
      </c>
      <c r="B1097" s="25">
        <v>22502.0</v>
      </c>
      <c r="C1097" s="20" t="s">
        <v>29829</v>
      </c>
      <c r="D1097" s="20" t="s">
        <v>28138</v>
      </c>
      <c r="E1097" s="20" t="s">
        <v>29829</v>
      </c>
      <c r="F1097" s="20"/>
      <c r="G1097" s="20"/>
      <c r="H1097" s="20"/>
      <c r="I1097" s="20"/>
      <c r="J1097" s="20"/>
      <c r="K1097" s="20"/>
      <c r="L1097" s="20"/>
      <c r="M1097" s="20"/>
      <c r="N1097" s="20"/>
      <c r="O1097" s="20"/>
      <c r="P1097" s="20"/>
      <c r="Q1097" s="20"/>
      <c r="R1097" s="20"/>
      <c r="S1097" s="20"/>
      <c r="T1097" s="20"/>
      <c r="U1097" s="20"/>
      <c r="V1097" s="20"/>
      <c r="W1097" s="20"/>
      <c r="X1097" s="20"/>
      <c r="Y1097" s="20"/>
      <c r="Z1097" s="20"/>
    </row>
    <row r="1098">
      <c r="A1098" s="25">
        <v>2.0</v>
      </c>
      <c r="B1098" s="25">
        <v>22601.0</v>
      </c>
      <c r="C1098" s="20" t="s">
        <v>29835</v>
      </c>
      <c r="D1098" s="20" t="s">
        <v>28108</v>
      </c>
      <c r="E1098" s="20" t="s">
        <v>29835</v>
      </c>
      <c r="F1098" s="20"/>
      <c r="G1098" s="20"/>
      <c r="H1098" s="20"/>
      <c r="I1098" s="20"/>
      <c r="J1098" s="20"/>
      <c r="K1098" s="20"/>
      <c r="L1098" s="20"/>
      <c r="M1098" s="20"/>
      <c r="N1098" s="20"/>
      <c r="O1098" s="20"/>
      <c r="P1098" s="20"/>
      <c r="Q1098" s="20"/>
      <c r="R1098" s="20"/>
      <c r="S1098" s="20"/>
      <c r="T1098" s="20"/>
      <c r="U1098" s="20"/>
      <c r="V1098" s="20"/>
      <c r="W1098" s="20"/>
      <c r="X1098" s="20"/>
      <c r="Y1098" s="20"/>
      <c r="Z1098" s="20"/>
    </row>
    <row r="1099">
      <c r="A1099" s="25">
        <v>2.0</v>
      </c>
      <c r="B1099" s="25">
        <v>22601.0</v>
      </c>
      <c r="C1099" s="20" t="s">
        <v>29835</v>
      </c>
      <c r="D1099" s="20" t="s">
        <v>28148</v>
      </c>
      <c r="E1099" s="20" t="s">
        <v>29835</v>
      </c>
      <c r="F1099" s="20"/>
      <c r="G1099" s="20"/>
      <c r="H1099" s="20"/>
      <c r="I1099" s="20"/>
      <c r="J1099" s="20"/>
      <c r="K1099" s="20"/>
      <c r="L1099" s="20"/>
      <c r="M1099" s="20"/>
      <c r="N1099" s="20"/>
      <c r="O1099" s="20"/>
      <c r="P1099" s="20"/>
      <c r="Q1099" s="20"/>
      <c r="R1099" s="20"/>
      <c r="S1099" s="20"/>
      <c r="T1099" s="20"/>
      <c r="U1099" s="20"/>
      <c r="V1099" s="20"/>
      <c r="W1099" s="20"/>
      <c r="X1099" s="20"/>
      <c r="Y1099" s="20"/>
      <c r="Z1099" s="20"/>
    </row>
    <row r="1100">
      <c r="A1100" s="25">
        <v>2.0</v>
      </c>
      <c r="B1100" s="25">
        <v>22602.0</v>
      </c>
      <c r="C1100" s="20" t="s">
        <v>29846</v>
      </c>
      <c r="D1100" s="20" t="s">
        <v>28148</v>
      </c>
      <c r="E1100" s="20" t="s">
        <v>29846</v>
      </c>
      <c r="F1100" s="20"/>
      <c r="G1100" s="20"/>
      <c r="H1100" s="20"/>
      <c r="I1100" s="20"/>
      <c r="J1100" s="20"/>
      <c r="K1100" s="20"/>
      <c r="L1100" s="20"/>
      <c r="M1100" s="20"/>
      <c r="N1100" s="20"/>
      <c r="O1100" s="20"/>
      <c r="P1100" s="20"/>
      <c r="Q1100" s="20"/>
      <c r="R1100" s="20"/>
      <c r="S1100" s="20"/>
      <c r="T1100" s="20"/>
      <c r="U1100" s="20"/>
      <c r="V1100" s="20"/>
      <c r="W1100" s="20"/>
      <c r="X1100" s="20"/>
      <c r="Y1100" s="20"/>
      <c r="Z1100" s="20"/>
    </row>
    <row r="1101">
      <c r="A1101" s="25">
        <v>2.0</v>
      </c>
      <c r="B1101" s="25">
        <v>22602.0</v>
      </c>
      <c r="C1101" s="20" t="s">
        <v>29846</v>
      </c>
      <c r="D1101" s="20" t="s">
        <v>28119</v>
      </c>
      <c r="E1101" s="20" t="s">
        <v>29846</v>
      </c>
      <c r="F1101" s="20"/>
      <c r="G1101" s="20"/>
      <c r="H1101" s="20"/>
      <c r="I1101" s="20"/>
      <c r="J1101" s="20"/>
      <c r="K1101" s="20"/>
      <c r="L1101" s="20"/>
      <c r="M1101" s="20"/>
      <c r="N1101" s="20"/>
      <c r="O1101" s="20"/>
      <c r="P1101" s="20"/>
      <c r="Q1101" s="20"/>
      <c r="R1101" s="20"/>
      <c r="S1101" s="20"/>
      <c r="T1101" s="20"/>
      <c r="U1101" s="20"/>
      <c r="V1101" s="20"/>
      <c r="W1101" s="20"/>
      <c r="X1101" s="20"/>
      <c r="Y1101" s="20"/>
      <c r="Z1101" s="20"/>
    </row>
    <row r="1102">
      <c r="A1102" s="25">
        <v>2.0</v>
      </c>
      <c r="B1102" s="25">
        <v>22611.0</v>
      </c>
      <c r="C1102" s="20" t="s">
        <v>29855</v>
      </c>
      <c r="D1102" s="20" t="s">
        <v>28162</v>
      </c>
      <c r="E1102" s="20" t="s">
        <v>29855</v>
      </c>
      <c r="F1102" s="20"/>
      <c r="G1102" s="20"/>
      <c r="H1102" s="20"/>
      <c r="I1102" s="20"/>
      <c r="J1102" s="20"/>
      <c r="K1102" s="20"/>
      <c r="L1102" s="20"/>
      <c r="M1102" s="20"/>
      <c r="N1102" s="20"/>
      <c r="O1102" s="20"/>
      <c r="P1102" s="20"/>
      <c r="Q1102" s="20"/>
      <c r="R1102" s="20"/>
      <c r="S1102" s="20"/>
      <c r="T1102" s="20"/>
      <c r="U1102" s="20"/>
      <c r="V1102" s="20"/>
      <c r="W1102" s="20"/>
      <c r="X1102" s="20"/>
      <c r="Y1102" s="20"/>
      <c r="Z1102" s="20"/>
    </row>
    <row r="1103">
      <c r="A1103" s="25">
        <v>2.0</v>
      </c>
      <c r="B1103" s="25">
        <v>22611.0</v>
      </c>
      <c r="C1103" s="20" t="s">
        <v>29855</v>
      </c>
      <c r="D1103" s="20" t="s">
        <v>28108</v>
      </c>
      <c r="E1103" s="20" t="s">
        <v>29855</v>
      </c>
      <c r="F1103" s="20"/>
      <c r="G1103" s="20"/>
      <c r="H1103" s="20"/>
      <c r="I1103" s="20"/>
      <c r="J1103" s="20"/>
      <c r="K1103" s="20"/>
      <c r="L1103" s="20"/>
      <c r="M1103" s="20"/>
      <c r="N1103" s="20"/>
      <c r="O1103" s="20"/>
      <c r="P1103" s="20"/>
      <c r="Q1103" s="20"/>
      <c r="R1103" s="20"/>
      <c r="S1103" s="20"/>
      <c r="T1103" s="20"/>
      <c r="U1103" s="20"/>
      <c r="V1103" s="20"/>
      <c r="W1103" s="20"/>
      <c r="X1103" s="20"/>
      <c r="Y1103" s="20"/>
      <c r="Z1103" s="20"/>
    </row>
    <row r="1104">
      <c r="A1104" s="25">
        <v>2.0</v>
      </c>
      <c r="B1104" s="25">
        <v>22612.0</v>
      </c>
      <c r="C1104" s="20" t="s">
        <v>29864</v>
      </c>
      <c r="D1104" s="20" t="s">
        <v>28162</v>
      </c>
      <c r="E1104" s="20" t="s">
        <v>29864</v>
      </c>
      <c r="F1104" s="20"/>
      <c r="G1104" s="20"/>
      <c r="H1104" s="20"/>
      <c r="I1104" s="20"/>
      <c r="J1104" s="20"/>
      <c r="K1104" s="20"/>
      <c r="L1104" s="20"/>
      <c r="M1104" s="20"/>
      <c r="N1104" s="20"/>
      <c r="O1104" s="20"/>
      <c r="P1104" s="20"/>
      <c r="Q1104" s="20"/>
      <c r="R1104" s="20"/>
      <c r="S1104" s="20"/>
      <c r="T1104" s="20"/>
      <c r="U1104" s="20"/>
      <c r="V1104" s="20"/>
      <c r="W1104" s="20"/>
      <c r="X1104" s="20"/>
      <c r="Y1104" s="20"/>
      <c r="Z1104" s="20"/>
    </row>
    <row r="1105">
      <c r="A1105" s="25">
        <v>2.0</v>
      </c>
      <c r="B1105" s="25">
        <v>22612.0</v>
      </c>
      <c r="C1105" s="20" t="s">
        <v>29864</v>
      </c>
      <c r="D1105" s="20" t="s">
        <v>28119</v>
      </c>
      <c r="E1105" s="20" t="s">
        <v>29864</v>
      </c>
      <c r="F1105" s="20"/>
      <c r="G1105" s="20"/>
      <c r="H1105" s="20"/>
      <c r="I1105" s="20"/>
      <c r="J1105" s="20"/>
      <c r="K1105" s="20"/>
      <c r="L1105" s="20"/>
      <c r="M1105" s="20"/>
      <c r="N1105" s="20"/>
      <c r="O1105" s="20"/>
      <c r="P1105" s="20"/>
      <c r="Q1105" s="20"/>
      <c r="R1105" s="20"/>
      <c r="S1105" s="20"/>
      <c r="T1105" s="20"/>
      <c r="U1105" s="20"/>
      <c r="V1105" s="20"/>
      <c r="W1105" s="20"/>
      <c r="X1105" s="20"/>
      <c r="Y1105" s="20"/>
      <c r="Z1105" s="20"/>
    </row>
    <row r="1106">
      <c r="A1106" s="25">
        <v>2.0</v>
      </c>
      <c r="B1106" s="25">
        <v>23021.0</v>
      </c>
      <c r="C1106" s="20" t="s">
        <v>29873</v>
      </c>
      <c r="D1106" s="20" t="s">
        <v>29874</v>
      </c>
      <c r="E1106" s="20" t="s">
        <v>29873</v>
      </c>
      <c r="F1106" s="20"/>
      <c r="G1106" s="20"/>
      <c r="H1106" s="20"/>
      <c r="I1106" s="20"/>
      <c r="J1106" s="20"/>
      <c r="K1106" s="20"/>
      <c r="L1106" s="20"/>
      <c r="M1106" s="20"/>
      <c r="N1106" s="20"/>
      <c r="O1106" s="20"/>
      <c r="P1106" s="20"/>
      <c r="Q1106" s="20"/>
      <c r="R1106" s="20"/>
      <c r="S1106" s="20"/>
      <c r="T1106" s="20"/>
      <c r="U1106" s="20"/>
      <c r="V1106" s="20"/>
      <c r="W1106" s="20"/>
      <c r="X1106" s="20"/>
      <c r="Y1106" s="20"/>
      <c r="Z1106" s="20"/>
    </row>
    <row r="1107">
      <c r="A1107" s="25">
        <v>2.0</v>
      </c>
      <c r="B1107" s="25">
        <v>23031.0</v>
      </c>
      <c r="C1107" s="20" t="s">
        <v>29880</v>
      </c>
      <c r="D1107" s="20" t="s">
        <v>29882</v>
      </c>
      <c r="E1107" s="20" t="s">
        <v>29880</v>
      </c>
      <c r="F1107" s="20"/>
      <c r="G1107" s="20"/>
      <c r="H1107" s="20"/>
      <c r="I1107" s="20"/>
      <c r="J1107" s="20"/>
      <c r="K1107" s="20"/>
      <c r="L1107" s="20"/>
      <c r="M1107" s="20"/>
      <c r="N1107" s="20"/>
      <c r="O1107" s="20"/>
      <c r="P1107" s="20"/>
      <c r="Q1107" s="20"/>
      <c r="R1107" s="20"/>
      <c r="S1107" s="20"/>
      <c r="T1107" s="20"/>
      <c r="U1107" s="20"/>
      <c r="V1107" s="20"/>
      <c r="W1107" s="20"/>
      <c r="X1107" s="20"/>
      <c r="Y1107" s="20"/>
      <c r="Z1107" s="20"/>
    </row>
    <row r="1108">
      <c r="A1108" s="25">
        <v>2.0</v>
      </c>
      <c r="B1108" s="25">
        <v>23041.0</v>
      </c>
      <c r="C1108" s="20" t="s">
        <v>29886</v>
      </c>
      <c r="D1108" s="20" t="s">
        <v>29888</v>
      </c>
      <c r="E1108" s="20" t="s">
        <v>29886</v>
      </c>
      <c r="F1108" s="20"/>
      <c r="G1108" s="20"/>
      <c r="H1108" s="20"/>
      <c r="I1108" s="20"/>
      <c r="J1108" s="20"/>
      <c r="K1108" s="20"/>
      <c r="L1108" s="20"/>
      <c r="M1108" s="20"/>
      <c r="N1108" s="20"/>
      <c r="O1108" s="20"/>
      <c r="P1108" s="20"/>
      <c r="Q1108" s="20"/>
      <c r="R1108" s="20"/>
      <c r="S1108" s="20"/>
      <c r="T1108" s="20"/>
      <c r="U1108" s="20"/>
      <c r="V1108" s="20"/>
      <c r="W1108" s="20"/>
      <c r="X1108" s="20"/>
      <c r="Y1108" s="20"/>
      <c r="Z1108" s="20"/>
    </row>
    <row r="1109">
      <c r="A1109" s="25">
        <v>2.0</v>
      </c>
      <c r="B1109" s="25">
        <v>23051.0</v>
      </c>
      <c r="C1109" s="20" t="s">
        <v>29891</v>
      </c>
      <c r="D1109" s="20" t="s">
        <v>29893</v>
      </c>
      <c r="E1109" s="20" t="s">
        <v>29891</v>
      </c>
      <c r="F1109" s="20"/>
      <c r="G1109" s="20"/>
      <c r="H1109" s="20"/>
      <c r="I1109" s="20"/>
      <c r="J1109" s="20"/>
      <c r="K1109" s="20"/>
      <c r="L1109" s="20"/>
      <c r="M1109" s="20"/>
      <c r="N1109" s="20"/>
      <c r="O1109" s="20"/>
      <c r="P1109" s="20"/>
      <c r="Q1109" s="20"/>
      <c r="R1109" s="20"/>
      <c r="S1109" s="20"/>
      <c r="T1109" s="20"/>
      <c r="U1109" s="20"/>
      <c r="V1109" s="20"/>
      <c r="W1109" s="20"/>
      <c r="X1109" s="20"/>
      <c r="Y1109" s="20"/>
      <c r="Z1109" s="20"/>
    </row>
    <row r="1110">
      <c r="A1110" s="25">
        <v>2.0</v>
      </c>
      <c r="B1110" s="25">
        <v>23061.0</v>
      </c>
      <c r="C1110" s="20" t="s">
        <v>29899</v>
      </c>
      <c r="D1110" s="20" t="s">
        <v>29900</v>
      </c>
      <c r="E1110" s="20" t="s">
        <v>29899</v>
      </c>
      <c r="F1110" s="20"/>
      <c r="G1110" s="20"/>
      <c r="H1110" s="20"/>
      <c r="I1110" s="20"/>
      <c r="J1110" s="20"/>
      <c r="K1110" s="20"/>
      <c r="L1110" s="20"/>
      <c r="M1110" s="20"/>
      <c r="N1110" s="20"/>
      <c r="O1110" s="20"/>
      <c r="P1110" s="20"/>
      <c r="Q1110" s="20"/>
      <c r="R1110" s="20"/>
      <c r="S1110" s="20"/>
      <c r="T1110" s="20"/>
      <c r="U1110" s="20"/>
      <c r="V1110" s="20"/>
      <c r="W1110" s="20"/>
      <c r="X1110" s="20"/>
      <c r="Y1110" s="20"/>
      <c r="Z1110" s="20"/>
    </row>
    <row r="1111">
      <c r="A1111" s="25">
        <v>2.0</v>
      </c>
      <c r="B1111" s="25">
        <v>23071.0</v>
      </c>
      <c r="C1111" s="20" t="s">
        <v>29905</v>
      </c>
      <c r="D1111" s="20" t="s">
        <v>29906</v>
      </c>
      <c r="E1111" s="20" t="s">
        <v>29905</v>
      </c>
      <c r="F1111" s="20"/>
      <c r="G1111" s="20"/>
      <c r="H1111" s="20"/>
      <c r="I1111" s="20"/>
      <c r="J1111" s="20"/>
      <c r="K1111" s="20"/>
      <c r="L1111" s="20"/>
      <c r="M1111" s="20"/>
      <c r="N1111" s="20"/>
      <c r="O1111" s="20"/>
      <c r="P1111" s="20"/>
      <c r="Q1111" s="20"/>
      <c r="R1111" s="20"/>
      <c r="S1111" s="20"/>
      <c r="T1111" s="20"/>
      <c r="U1111" s="20"/>
      <c r="V1111" s="20"/>
      <c r="W1111" s="20"/>
      <c r="X1111" s="20"/>
      <c r="Y1111" s="20"/>
      <c r="Z1111" s="20"/>
    </row>
    <row r="1112">
      <c r="A1112" s="25">
        <v>2.0</v>
      </c>
      <c r="B1112" s="25">
        <v>23091.0</v>
      </c>
      <c r="C1112" s="20" t="s">
        <v>29913</v>
      </c>
      <c r="D1112" s="20" t="s">
        <v>29914</v>
      </c>
      <c r="E1112" s="20" t="s">
        <v>29913</v>
      </c>
      <c r="F1112" s="20"/>
      <c r="G1112" s="20"/>
      <c r="H1112" s="20"/>
      <c r="I1112" s="20"/>
      <c r="J1112" s="20"/>
      <c r="K1112" s="20"/>
      <c r="L1112" s="20"/>
      <c r="M1112" s="20"/>
      <c r="N1112" s="20"/>
      <c r="O1112" s="20"/>
      <c r="P1112" s="20"/>
      <c r="Q1112" s="20"/>
      <c r="R1112" s="20"/>
      <c r="S1112" s="20"/>
      <c r="T1112" s="20"/>
      <c r="U1112" s="20"/>
      <c r="V1112" s="20"/>
      <c r="W1112" s="20"/>
      <c r="X1112" s="20"/>
      <c r="Y1112" s="20"/>
      <c r="Z1112" s="20"/>
    </row>
    <row r="1113">
      <c r="A1113" s="25">
        <v>2.0</v>
      </c>
      <c r="B1113" s="25">
        <v>23421.0</v>
      </c>
      <c r="C1113" s="20" t="s">
        <v>29919</v>
      </c>
      <c r="D1113" s="20" t="s">
        <v>29920</v>
      </c>
      <c r="E1113" s="20" t="s">
        <v>29919</v>
      </c>
      <c r="F1113" s="20"/>
      <c r="G1113" s="20"/>
      <c r="H1113" s="20"/>
      <c r="I1113" s="20"/>
      <c r="J1113" s="20"/>
      <c r="K1113" s="20"/>
      <c r="L1113" s="20"/>
      <c r="M1113" s="20"/>
      <c r="N1113" s="20"/>
      <c r="O1113" s="20"/>
      <c r="P1113" s="20"/>
      <c r="Q1113" s="20"/>
      <c r="R1113" s="20"/>
      <c r="S1113" s="20"/>
      <c r="T1113" s="20"/>
      <c r="U1113" s="20"/>
      <c r="V1113" s="20"/>
      <c r="W1113" s="20"/>
      <c r="X1113" s="20"/>
      <c r="Y1113" s="20"/>
      <c r="Z1113" s="20"/>
    </row>
    <row r="1114">
      <c r="A1114" s="25">
        <v>2.0</v>
      </c>
      <c r="B1114" s="25">
        <v>23481.0</v>
      </c>
      <c r="C1114" s="20" t="s">
        <v>29927</v>
      </c>
      <c r="D1114" s="20" t="s">
        <v>28108</v>
      </c>
      <c r="E1114" s="20" t="s">
        <v>29927</v>
      </c>
      <c r="F1114" s="20"/>
      <c r="G1114" s="20"/>
      <c r="H1114" s="20"/>
      <c r="I1114" s="20"/>
      <c r="J1114" s="20"/>
      <c r="K1114" s="20"/>
      <c r="L1114" s="20"/>
      <c r="M1114" s="20"/>
      <c r="N1114" s="20"/>
      <c r="O1114" s="20"/>
      <c r="P1114" s="20"/>
      <c r="Q1114" s="20"/>
      <c r="R1114" s="20"/>
      <c r="S1114" s="20"/>
      <c r="T1114" s="20"/>
      <c r="U1114" s="20"/>
      <c r="V1114" s="20"/>
      <c r="W1114" s="20"/>
      <c r="X1114" s="20"/>
      <c r="Y1114" s="20"/>
      <c r="Z1114" s="20"/>
    </row>
    <row r="1115">
      <c r="A1115" s="25">
        <v>2.0</v>
      </c>
      <c r="B1115" s="25">
        <v>23481.0</v>
      </c>
      <c r="C1115" s="20" t="s">
        <v>29927</v>
      </c>
      <c r="D1115" s="20" t="s">
        <v>29934</v>
      </c>
      <c r="E1115" s="20" t="s">
        <v>29927</v>
      </c>
      <c r="F1115" s="20"/>
      <c r="G1115" s="20"/>
      <c r="H1115" s="20"/>
      <c r="I1115" s="20"/>
      <c r="J1115" s="20"/>
      <c r="K1115" s="20"/>
      <c r="L1115" s="20"/>
      <c r="M1115" s="20"/>
      <c r="N1115" s="20"/>
      <c r="O1115" s="20"/>
      <c r="P1115" s="20"/>
      <c r="Q1115" s="20"/>
      <c r="R1115" s="20"/>
      <c r="S1115" s="20"/>
      <c r="T1115" s="20"/>
      <c r="U1115" s="20"/>
      <c r="V1115" s="20"/>
      <c r="W1115" s="20"/>
      <c r="X1115" s="20"/>
      <c r="Y1115" s="20"/>
      <c r="Z1115" s="20"/>
    </row>
    <row r="1116">
      <c r="A1116" s="25">
        <v>2.0</v>
      </c>
      <c r="B1116" s="25">
        <v>23482.0</v>
      </c>
      <c r="C1116" s="20" t="s">
        <v>29950</v>
      </c>
      <c r="D1116" s="20" t="s">
        <v>29934</v>
      </c>
      <c r="E1116" s="20" t="s">
        <v>29950</v>
      </c>
      <c r="F1116" s="20"/>
      <c r="G1116" s="20"/>
      <c r="H1116" s="20"/>
      <c r="I1116" s="20"/>
      <c r="J1116" s="20"/>
      <c r="K1116" s="20"/>
      <c r="L1116" s="20"/>
      <c r="M1116" s="20"/>
      <c r="N1116" s="20"/>
      <c r="O1116" s="20"/>
      <c r="P1116" s="20"/>
      <c r="Q1116" s="20"/>
      <c r="R1116" s="20"/>
      <c r="S1116" s="20"/>
      <c r="T1116" s="20"/>
      <c r="U1116" s="20"/>
      <c r="V1116" s="20"/>
      <c r="W1116" s="20"/>
      <c r="X1116" s="20"/>
      <c r="Y1116" s="20"/>
      <c r="Z1116" s="20"/>
    </row>
    <row r="1117">
      <c r="A1117" s="25">
        <v>2.0</v>
      </c>
      <c r="B1117" s="25">
        <v>23482.0</v>
      </c>
      <c r="C1117" s="20" t="s">
        <v>29950</v>
      </c>
      <c r="D1117" s="20" t="s">
        <v>28119</v>
      </c>
      <c r="E1117" s="20" t="s">
        <v>29950</v>
      </c>
      <c r="F1117" s="20"/>
      <c r="G1117" s="20"/>
      <c r="H1117" s="20"/>
      <c r="I1117" s="20"/>
      <c r="J1117" s="20"/>
      <c r="K1117" s="20"/>
      <c r="L1117" s="20"/>
      <c r="M1117" s="20"/>
      <c r="N1117" s="20"/>
      <c r="O1117" s="20"/>
      <c r="P1117" s="20"/>
      <c r="Q1117" s="20"/>
      <c r="R1117" s="20"/>
      <c r="S1117" s="20"/>
      <c r="T1117" s="20"/>
      <c r="U1117" s="20"/>
      <c r="V1117" s="20"/>
      <c r="W1117" s="20"/>
      <c r="X1117" s="20"/>
      <c r="Y1117" s="20"/>
      <c r="Z1117" s="20"/>
    </row>
    <row r="1118">
      <c r="A1118" s="25">
        <v>2.0</v>
      </c>
      <c r="B1118" s="25">
        <v>23501.0</v>
      </c>
      <c r="C1118" s="20" t="s">
        <v>29963</v>
      </c>
      <c r="D1118" s="20" t="s">
        <v>28133</v>
      </c>
      <c r="E1118" s="20" t="s">
        <v>29963</v>
      </c>
      <c r="F1118" s="20"/>
      <c r="G1118" s="20"/>
      <c r="H1118" s="20"/>
      <c r="I1118" s="20"/>
      <c r="J1118" s="20"/>
      <c r="K1118" s="20"/>
      <c r="L1118" s="20"/>
      <c r="M1118" s="20"/>
      <c r="N1118" s="20"/>
      <c r="O1118" s="20"/>
      <c r="P1118" s="20"/>
      <c r="Q1118" s="20"/>
      <c r="R1118" s="20"/>
      <c r="S1118" s="20"/>
      <c r="T1118" s="20"/>
      <c r="U1118" s="20"/>
      <c r="V1118" s="20"/>
      <c r="W1118" s="20"/>
      <c r="X1118" s="20"/>
      <c r="Y1118" s="20"/>
      <c r="Z1118" s="20"/>
    </row>
    <row r="1119">
      <c r="A1119" s="25">
        <v>2.0</v>
      </c>
      <c r="B1119" s="25">
        <v>23502.0</v>
      </c>
      <c r="C1119" s="20" t="s">
        <v>29976</v>
      </c>
      <c r="D1119" s="20" t="s">
        <v>28138</v>
      </c>
      <c r="E1119" s="20" t="s">
        <v>29976</v>
      </c>
      <c r="F1119" s="20"/>
      <c r="G1119" s="20"/>
      <c r="H1119" s="20"/>
      <c r="I1119" s="20"/>
      <c r="J1119" s="20"/>
      <c r="K1119" s="20"/>
      <c r="L1119" s="20"/>
      <c r="M1119" s="20"/>
      <c r="N1119" s="20"/>
      <c r="O1119" s="20"/>
      <c r="P1119" s="20"/>
      <c r="Q1119" s="20"/>
      <c r="R1119" s="20"/>
      <c r="S1119" s="20"/>
      <c r="T1119" s="20"/>
      <c r="U1119" s="20"/>
      <c r="V1119" s="20"/>
      <c r="W1119" s="20"/>
      <c r="X1119" s="20"/>
      <c r="Y1119" s="20"/>
      <c r="Z1119" s="20"/>
    </row>
    <row r="1120">
      <c r="A1120" s="25">
        <v>2.0</v>
      </c>
      <c r="B1120" s="25">
        <v>23601.0</v>
      </c>
      <c r="C1120" s="20" t="s">
        <v>29983</v>
      </c>
      <c r="D1120" s="20" t="s">
        <v>28108</v>
      </c>
      <c r="E1120" s="20" t="s">
        <v>29983</v>
      </c>
      <c r="F1120" s="20"/>
      <c r="G1120" s="20"/>
      <c r="H1120" s="20"/>
      <c r="I1120" s="20"/>
      <c r="J1120" s="20"/>
      <c r="K1120" s="20"/>
      <c r="L1120" s="20"/>
      <c r="M1120" s="20"/>
      <c r="N1120" s="20"/>
      <c r="O1120" s="20"/>
      <c r="P1120" s="20"/>
      <c r="Q1120" s="20"/>
      <c r="R1120" s="20"/>
      <c r="S1120" s="20"/>
      <c r="T1120" s="20"/>
      <c r="U1120" s="20"/>
      <c r="V1120" s="20"/>
      <c r="W1120" s="20"/>
      <c r="X1120" s="20"/>
      <c r="Y1120" s="20"/>
      <c r="Z1120" s="20"/>
    </row>
    <row r="1121">
      <c r="A1121" s="25">
        <v>2.0</v>
      </c>
      <c r="B1121" s="25">
        <v>23601.0</v>
      </c>
      <c r="C1121" s="20" t="s">
        <v>29983</v>
      </c>
      <c r="D1121" s="20" t="s">
        <v>28148</v>
      </c>
      <c r="E1121" s="20" t="s">
        <v>29983</v>
      </c>
      <c r="F1121" s="20"/>
      <c r="G1121" s="20"/>
      <c r="H1121" s="20"/>
      <c r="I1121" s="20"/>
      <c r="J1121" s="20"/>
      <c r="K1121" s="20"/>
      <c r="L1121" s="20"/>
      <c r="M1121" s="20"/>
      <c r="N1121" s="20"/>
      <c r="O1121" s="20"/>
      <c r="P1121" s="20"/>
      <c r="Q1121" s="20"/>
      <c r="R1121" s="20"/>
      <c r="S1121" s="20"/>
      <c r="T1121" s="20"/>
      <c r="U1121" s="20"/>
      <c r="V1121" s="20"/>
      <c r="W1121" s="20"/>
      <c r="X1121" s="20"/>
      <c r="Y1121" s="20"/>
      <c r="Z1121" s="20"/>
    </row>
    <row r="1122">
      <c r="A1122" s="25">
        <v>2.0</v>
      </c>
      <c r="B1122" s="25">
        <v>23602.0</v>
      </c>
      <c r="C1122" s="20" t="s">
        <v>29994</v>
      </c>
      <c r="D1122" s="20" t="s">
        <v>28148</v>
      </c>
      <c r="E1122" s="20" t="s">
        <v>29994</v>
      </c>
      <c r="F1122" s="20"/>
      <c r="G1122" s="20"/>
      <c r="H1122" s="20"/>
      <c r="I1122" s="20"/>
      <c r="J1122" s="20"/>
      <c r="K1122" s="20"/>
      <c r="L1122" s="20"/>
      <c r="M1122" s="20"/>
      <c r="N1122" s="20"/>
      <c r="O1122" s="20"/>
      <c r="P1122" s="20"/>
      <c r="Q1122" s="20"/>
      <c r="R1122" s="20"/>
      <c r="S1122" s="20"/>
      <c r="T1122" s="20"/>
      <c r="U1122" s="20"/>
      <c r="V1122" s="20"/>
      <c r="W1122" s="20"/>
      <c r="X1122" s="20"/>
      <c r="Y1122" s="20"/>
      <c r="Z1122" s="20"/>
    </row>
    <row r="1123">
      <c r="A1123" s="25">
        <v>2.0</v>
      </c>
      <c r="B1123" s="25">
        <v>23602.0</v>
      </c>
      <c r="C1123" s="20" t="s">
        <v>29994</v>
      </c>
      <c r="D1123" s="20" t="s">
        <v>28119</v>
      </c>
      <c r="E1123" s="20" t="s">
        <v>29994</v>
      </c>
      <c r="F1123" s="20"/>
      <c r="G1123" s="20"/>
      <c r="H1123" s="20"/>
      <c r="I1123" s="20"/>
      <c r="J1123" s="20"/>
      <c r="K1123" s="20"/>
      <c r="L1123" s="20"/>
      <c r="M1123" s="20"/>
      <c r="N1123" s="20"/>
      <c r="O1123" s="20"/>
      <c r="P1123" s="20"/>
      <c r="Q1123" s="20"/>
      <c r="R1123" s="20"/>
      <c r="S1123" s="20"/>
      <c r="T1123" s="20"/>
      <c r="U1123" s="20"/>
      <c r="V1123" s="20"/>
      <c r="W1123" s="20"/>
      <c r="X1123" s="20"/>
      <c r="Y1123" s="20"/>
      <c r="Z1123" s="20"/>
    </row>
    <row r="1124">
      <c r="A1124" s="25">
        <v>2.0</v>
      </c>
      <c r="B1124" s="25">
        <v>23611.0</v>
      </c>
      <c r="C1124" s="20" t="s">
        <v>30006</v>
      </c>
      <c r="D1124" s="20" t="s">
        <v>28162</v>
      </c>
      <c r="E1124" s="20" t="s">
        <v>30006</v>
      </c>
      <c r="F1124" s="20"/>
      <c r="G1124" s="20"/>
      <c r="H1124" s="20"/>
      <c r="I1124" s="20"/>
      <c r="J1124" s="20"/>
      <c r="K1124" s="20"/>
      <c r="L1124" s="20"/>
      <c r="M1124" s="20"/>
      <c r="N1124" s="20"/>
      <c r="O1124" s="20"/>
      <c r="P1124" s="20"/>
      <c r="Q1124" s="20"/>
      <c r="R1124" s="20"/>
      <c r="S1124" s="20"/>
      <c r="T1124" s="20"/>
      <c r="U1124" s="20"/>
      <c r="V1124" s="20"/>
      <c r="W1124" s="20"/>
      <c r="X1124" s="20"/>
      <c r="Y1124" s="20"/>
      <c r="Z1124" s="20"/>
    </row>
    <row r="1125">
      <c r="A1125" s="25">
        <v>2.0</v>
      </c>
      <c r="B1125" s="25">
        <v>23611.0</v>
      </c>
      <c r="C1125" s="20" t="s">
        <v>30006</v>
      </c>
      <c r="D1125" s="20" t="s">
        <v>28108</v>
      </c>
      <c r="E1125" s="20" t="s">
        <v>30006</v>
      </c>
      <c r="F1125" s="20"/>
      <c r="G1125" s="20"/>
      <c r="H1125" s="20"/>
      <c r="I1125" s="20"/>
      <c r="J1125" s="20"/>
      <c r="K1125" s="20"/>
      <c r="L1125" s="20"/>
      <c r="M1125" s="20"/>
      <c r="N1125" s="20"/>
      <c r="O1125" s="20"/>
      <c r="P1125" s="20"/>
      <c r="Q1125" s="20"/>
      <c r="R1125" s="20"/>
      <c r="S1125" s="20"/>
      <c r="T1125" s="20"/>
      <c r="U1125" s="20"/>
      <c r="V1125" s="20"/>
      <c r="W1125" s="20"/>
      <c r="X1125" s="20"/>
      <c r="Y1125" s="20"/>
      <c r="Z1125" s="20"/>
    </row>
    <row r="1126">
      <c r="A1126" s="25">
        <v>2.0</v>
      </c>
      <c r="B1126" s="25">
        <v>23612.0</v>
      </c>
      <c r="C1126" s="20" t="s">
        <v>30018</v>
      </c>
      <c r="D1126" s="20" t="s">
        <v>28162</v>
      </c>
      <c r="E1126" s="20" t="s">
        <v>30018</v>
      </c>
      <c r="F1126" s="20"/>
      <c r="G1126" s="20"/>
      <c r="H1126" s="20"/>
      <c r="I1126" s="20"/>
      <c r="J1126" s="20"/>
      <c r="K1126" s="20"/>
      <c r="L1126" s="20"/>
      <c r="M1126" s="20"/>
      <c r="N1126" s="20"/>
      <c r="O1126" s="20"/>
      <c r="P1126" s="20"/>
      <c r="Q1126" s="20"/>
      <c r="R1126" s="20"/>
      <c r="S1126" s="20"/>
      <c r="T1126" s="20"/>
      <c r="U1126" s="20"/>
      <c r="V1126" s="20"/>
      <c r="W1126" s="20"/>
      <c r="X1126" s="20"/>
      <c r="Y1126" s="20"/>
      <c r="Z1126" s="20"/>
    </row>
    <row r="1127">
      <c r="A1127" s="25">
        <v>2.0</v>
      </c>
      <c r="B1127" s="25">
        <v>23612.0</v>
      </c>
      <c r="C1127" s="20" t="s">
        <v>30018</v>
      </c>
      <c r="D1127" s="20" t="s">
        <v>28119</v>
      </c>
      <c r="E1127" s="20" t="s">
        <v>30018</v>
      </c>
      <c r="F1127" s="20"/>
      <c r="G1127" s="20"/>
      <c r="H1127" s="20"/>
      <c r="I1127" s="20"/>
      <c r="J1127" s="20"/>
      <c r="K1127" s="20"/>
      <c r="L1127" s="20"/>
      <c r="M1127" s="20"/>
      <c r="N1127" s="20"/>
      <c r="O1127" s="20"/>
      <c r="P1127" s="20"/>
      <c r="Q1127" s="20"/>
      <c r="R1127" s="20"/>
      <c r="S1127" s="20"/>
      <c r="T1127" s="20"/>
      <c r="U1127" s="20"/>
      <c r="V1127" s="20"/>
      <c r="W1127" s="20"/>
      <c r="X1127" s="20"/>
      <c r="Y1127" s="20"/>
      <c r="Z1127" s="20"/>
    </row>
    <row r="1128">
      <c r="A1128" s="25">
        <v>2.0</v>
      </c>
      <c r="B1128" s="25">
        <v>24011.0</v>
      </c>
      <c r="C1128" s="20" t="s">
        <v>30026</v>
      </c>
      <c r="D1128" s="20" t="s">
        <v>28073</v>
      </c>
      <c r="E1128" s="20" t="s">
        <v>30026</v>
      </c>
      <c r="F1128" s="20"/>
      <c r="G1128" s="20"/>
      <c r="H1128" s="20"/>
      <c r="I1128" s="20"/>
      <c r="J1128" s="20"/>
      <c r="K1128" s="20"/>
      <c r="L1128" s="20"/>
      <c r="M1128" s="20"/>
      <c r="N1128" s="20"/>
      <c r="O1128" s="20"/>
      <c r="P1128" s="20"/>
      <c r="Q1128" s="20"/>
      <c r="R1128" s="20"/>
      <c r="S1128" s="20"/>
      <c r="T1128" s="20"/>
      <c r="U1128" s="20"/>
      <c r="V1128" s="20"/>
      <c r="W1128" s="20"/>
      <c r="X1128" s="20"/>
      <c r="Y1128" s="20"/>
      <c r="Z1128" s="20"/>
    </row>
    <row r="1129">
      <c r="A1129" s="25">
        <v>2.0</v>
      </c>
      <c r="B1129" s="25">
        <v>24021.0</v>
      </c>
      <c r="C1129" s="20" t="s">
        <v>30028</v>
      </c>
      <c r="D1129" s="20" t="s">
        <v>30029</v>
      </c>
      <c r="E1129" s="20" t="s">
        <v>30028</v>
      </c>
      <c r="F1129" s="20"/>
      <c r="G1129" s="20"/>
      <c r="H1129" s="20"/>
      <c r="I1129" s="20"/>
      <c r="J1129" s="20"/>
      <c r="K1129" s="20"/>
      <c r="L1129" s="20"/>
      <c r="M1129" s="20"/>
      <c r="N1129" s="20"/>
      <c r="O1129" s="20"/>
      <c r="P1129" s="20"/>
      <c r="Q1129" s="20"/>
      <c r="R1129" s="20"/>
      <c r="S1129" s="20"/>
      <c r="T1129" s="20"/>
      <c r="U1129" s="20"/>
      <c r="V1129" s="20"/>
      <c r="W1129" s="20"/>
      <c r="X1129" s="20"/>
      <c r="Y1129" s="20"/>
      <c r="Z1129" s="20"/>
    </row>
    <row r="1130">
      <c r="A1130" s="25">
        <v>2.0</v>
      </c>
      <c r="B1130" s="25">
        <v>24031.0</v>
      </c>
      <c r="C1130" s="20" t="s">
        <v>30037</v>
      </c>
      <c r="D1130" s="20" t="s">
        <v>30038</v>
      </c>
      <c r="E1130" s="20" t="s">
        <v>30037</v>
      </c>
      <c r="F1130" s="20"/>
      <c r="G1130" s="20"/>
      <c r="H1130" s="20"/>
      <c r="I1130" s="20"/>
      <c r="J1130" s="20"/>
      <c r="K1130" s="20"/>
      <c r="L1130" s="20"/>
      <c r="M1130" s="20"/>
      <c r="N1130" s="20"/>
      <c r="O1130" s="20"/>
      <c r="P1130" s="20"/>
      <c r="Q1130" s="20"/>
      <c r="R1130" s="20"/>
      <c r="S1130" s="20"/>
      <c r="T1130" s="20"/>
      <c r="U1130" s="20"/>
      <c r="V1130" s="20"/>
      <c r="W1130" s="20"/>
      <c r="X1130" s="20"/>
      <c r="Y1130" s="20"/>
      <c r="Z1130" s="20"/>
    </row>
    <row r="1131">
      <c r="A1131" s="25">
        <v>2.0</v>
      </c>
      <c r="B1131" s="25">
        <v>24051.0</v>
      </c>
      <c r="C1131" s="20" t="s">
        <v>30043</v>
      </c>
      <c r="D1131" s="20" t="s">
        <v>30044</v>
      </c>
      <c r="E1131" s="20" t="s">
        <v>30043</v>
      </c>
      <c r="F1131" s="20"/>
      <c r="G1131" s="20"/>
      <c r="H1131" s="20"/>
      <c r="I1131" s="20"/>
      <c r="J1131" s="20"/>
      <c r="K1131" s="20"/>
      <c r="L1131" s="20"/>
      <c r="M1131" s="20"/>
      <c r="N1131" s="20"/>
      <c r="O1131" s="20"/>
      <c r="P1131" s="20"/>
      <c r="Q1131" s="20"/>
      <c r="R1131" s="20"/>
      <c r="S1131" s="20"/>
      <c r="T1131" s="20"/>
      <c r="U1131" s="20"/>
      <c r="V1131" s="20"/>
      <c r="W1131" s="20"/>
      <c r="X1131" s="20"/>
      <c r="Y1131" s="20"/>
      <c r="Z1131" s="20"/>
    </row>
    <row r="1132">
      <c r="A1132" s="25">
        <v>2.0</v>
      </c>
      <c r="B1132" s="25">
        <v>24081.0</v>
      </c>
      <c r="C1132" s="20" t="s">
        <v>30050</v>
      </c>
      <c r="D1132" s="20" t="s">
        <v>30051</v>
      </c>
      <c r="E1132" s="20" t="s">
        <v>30050</v>
      </c>
      <c r="F1132" s="20"/>
      <c r="G1132" s="20"/>
      <c r="H1132" s="20"/>
      <c r="I1132" s="20"/>
      <c r="J1132" s="20"/>
      <c r="K1132" s="20"/>
      <c r="L1132" s="20"/>
      <c r="M1132" s="20"/>
      <c r="N1132" s="20"/>
      <c r="O1132" s="20"/>
      <c r="P1132" s="20"/>
      <c r="Q1132" s="20"/>
      <c r="R1132" s="20"/>
      <c r="S1132" s="20"/>
      <c r="T1132" s="20"/>
      <c r="U1132" s="20"/>
      <c r="V1132" s="20"/>
      <c r="W1132" s="20"/>
      <c r="X1132" s="20"/>
      <c r="Y1132" s="20"/>
      <c r="Z1132" s="20"/>
    </row>
    <row r="1133">
      <c r="A1133" s="25">
        <v>2.0</v>
      </c>
      <c r="B1133" s="25">
        <v>24091.0</v>
      </c>
      <c r="C1133" s="20" t="s">
        <v>30056</v>
      </c>
      <c r="D1133" s="20" t="s">
        <v>30058</v>
      </c>
      <c r="E1133" s="20" t="s">
        <v>30056</v>
      </c>
      <c r="F1133" s="20"/>
      <c r="G1133" s="20"/>
      <c r="H1133" s="20"/>
      <c r="I1133" s="20"/>
      <c r="J1133" s="20"/>
      <c r="K1133" s="20"/>
      <c r="L1133" s="20"/>
      <c r="M1133" s="20"/>
      <c r="N1133" s="20"/>
      <c r="O1133" s="20"/>
      <c r="P1133" s="20"/>
      <c r="Q1133" s="20"/>
      <c r="R1133" s="20"/>
      <c r="S1133" s="20"/>
      <c r="T1133" s="20"/>
      <c r="U1133" s="20"/>
      <c r="V1133" s="20"/>
      <c r="W1133" s="20"/>
      <c r="X1133" s="20"/>
      <c r="Y1133" s="20"/>
      <c r="Z1133" s="20"/>
    </row>
    <row r="1134">
      <c r="A1134" s="25">
        <v>2.0</v>
      </c>
      <c r="B1134" s="25">
        <v>24101.0</v>
      </c>
      <c r="C1134" s="20" t="s">
        <v>30066</v>
      </c>
      <c r="D1134" s="20" t="s">
        <v>30067</v>
      </c>
      <c r="E1134" s="20" t="s">
        <v>30066</v>
      </c>
      <c r="F1134" s="20"/>
      <c r="G1134" s="20"/>
      <c r="H1134" s="20"/>
      <c r="I1134" s="20"/>
      <c r="J1134" s="20"/>
      <c r="K1134" s="20"/>
      <c r="L1134" s="20"/>
      <c r="M1134" s="20"/>
      <c r="N1134" s="20"/>
      <c r="O1134" s="20"/>
      <c r="P1134" s="20"/>
      <c r="Q1134" s="20"/>
      <c r="R1134" s="20"/>
      <c r="S1134" s="20"/>
      <c r="T1134" s="20"/>
      <c r="U1134" s="20"/>
      <c r="V1134" s="20"/>
      <c r="W1134" s="20"/>
      <c r="X1134" s="20"/>
      <c r="Y1134" s="20"/>
      <c r="Z1134" s="20"/>
    </row>
    <row r="1135">
      <c r="A1135" s="25">
        <v>2.0</v>
      </c>
      <c r="B1135" s="25">
        <v>24501.0</v>
      </c>
      <c r="C1135" s="20" t="s">
        <v>30078</v>
      </c>
      <c r="D1135" s="20" t="s">
        <v>28133</v>
      </c>
      <c r="E1135" s="20" t="s">
        <v>30078</v>
      </c>
      <c r="F1135" s="20"/>
      <c r="G1135" s="20"/>
      <c r="H1135" s="20"/>
      <c r="I1135" s="20"/>
      <c r="J1135" s="20"/>
      <c r="K1135" s="20"/>
      <c r="L1135" s="20"/>
      <c r="M1135" s="20"/>
      <c r="N1135" s="20"/>
      <c r="O1135" s="20"/>
      <c r="P1135" s="20"/>
      <c r="Q1135" s="20"/>
      <c r="R1135" s="20"/>
      <c r="S1135" s="20"/>
      <c r="T1135" s="20"/>
      <c r="U1135" s="20"/>
      <c r="V1135" s="20"/>
      <c r="W1135" s="20"/>
      <c r="X1135" s="20"/>
      <c r="Y1135" s="20"/>
      <c r="Z1135" s="20"/>
    </row>
    <row r="1136">
      <c r="A1136" s="25">
        <v>2.0</v>
      </c>
      <c r="B1136" s="25">
        <v>24502.0</v>
      </c>
      <c r="C1136" s="20" t="s">
        <v>30083</v>
      </c>
      <c r="D1136" s="20" t="s">
        <v>28138</v>
      </c>
      <c r="E1136" s="20" t="s">
        <v>30083</v>
      </c>
      <c r="F1136" s="20"/>
      <c r="G1136" s="20"/>
      <c r="H1136" s="20"/>
      <c r="I1136" s="20"/>
      <c r="J1136" s="20"/>
      <c r="K1136" s="20"/>
      <c r="L1136" s="20"/>
      <c r="M1136" s="20"/>
      <c r="N1136" s="20"/>
      <c r="O1136" s="20"/>
      <c r="P1136" s="20"/>
      <c r="Q1136" s="20"/>
      <c r="R1136" s="20"/>
      <c r="S1136" s="20"/>
      <c r="T1136" s="20"/>
      <c r="U1136" s="20"/>
      <c r="V1136" s="20"/>
      <c r="W1136" s="20"/>
      <c r="X1136" s="20"/>
      <c r="Y1136" s="20"/>
      <c r="Z1136" s="20"/>
    </row>
    <row r="1137">
      <c r="A1137" s="25">
        <v>2.0</v>
      </c>
      <c r="B1137" s="25">
        <v>24612.0</v>
      </c>
      <c r="C1137" s="20" t="s">
        <v>30088</v>
      </c>
      <c r="D1137" s="20" t="s">
        <v>28119</v>
      </c>
      <c r="E1137" s="20" t="s">
        <v>30088</v>
      </c>
      <c r="F1137" s="20"/>
      <c r="G1137" s="20"/>
      <c r="H1137" s="20"/>
      <c r="I1137" s="20"/>
      <c r="J1137" s="20"/>
      <c r="K1137" s="20"/>
      <c r="L1137" s="20"/>
      <c r="M1137" s="20"/>
      <c r="N1137" s="20"/>
      <c r="O1137" s="20"/>
      <c r="P1137" s="20"/>
      <c r="Q1137" s="20"/>
      <c r="R1137" s="20"/>
      <c r="S1137" s="20"/>
      <c r="T1137" s="20"/>
      <c r="U1137" s="20"/>
      <c r="V1137" s="20"/>
      <c r="W1137" s="20"/>
      <c r="X1137" s="20"/>
      <c r="Y1137" s="20"/>
      <c r="Z1137" s="20"/>
    </row>
    <row r="1138">
      <c r="A1138" s="25">
        <v>2.0</v>
      </c>
      <c r="B1138" s="25">
        <v>25101.0</v>
      </c>
      <c r="C1138" s="20" t="s">
        <v>30093</v>
      </c>
      <c r="D1138" s="20" t="s">
        <v>30096</v>
      </c>
      <c r="E1138" s="20" t="s">
        <v>30093</v>
      </c>
      <c r="F1138" s="20"/>
      <c r="G1138" s="20"/>
      <c r="H1138" s="20"/>
      <c r="I1138" s="20"/>
      <c r="J1138" s="20"/>
      <c r="K1138" s="20"/>
      <c r="L1138" s="20"/>
      <c r="M1138" s="20"/>
      <c r="N1138" s="20"/>
      <c r="O1138" s="20"/>
      <c r="P1138" s="20"/>
      <c r="Q1138" s="20"/>
      <c r="R1138" s="20"/>
      <c r="S1138" s="20"/>
      <c r="T1138" s="20"/>
      <c r="U1138" s="20"/>
      <c r="V1138" s="20"/>
      <c r="W1138" s="20"/>
      <c r="X1138" s="20"/>
      <c r="Y1138" s="20"/>
      <c r="Z1138" s="20"/>
    </row>
    <row r="1139">
      <c r="A1139" s="25">
        <v>2.0</v>
      </c>
      <c r="B1139" s="25">
        <v>25111.0</v>
      </c>
      <c r="C1139" s="20" t="s">
        <v>30102</v>
      </c>
      <c r="D1139" s="20" t="s">
        <v>30104</v>
      </c>
      <c r="E1139" s="20" t="s">
        <v>30102</v>
      </c>
      <c r="F1139" s="20"/>
      <c r="G1139" s="20"/>
      <c r="H1139" s="20"/>
      <c r="I1139" s="20"/>
      <c r="J1139" s="20"/>
      <c r="K1139" s="20"/>
      <c r="L1139" s="20"/>
      <c r="M1139" s="20"/>
      <c r="N1139" s="20"/>
      <c r="O1139" s="20"/>
      <c r="P1139" s="20"/>
      <c r="Q1139" s="20"/>
      <c r="R1139" s="20"/>
      <c r="S1139" s="20"/>
      <c r="T1139" s="20"/>
      <c r="U1139" s="20"/>
      <c r="V1139" s="20"/>
      <c r="W1139" s="20"/>
      <c r="X1139" s="20"/>
      <c r="Y1139" s="20"/>
      <c r="Z1139" s="20"/>
    </row>
    <row r="1140">
      <c r="A1140" s="25">
        <v>2.0</v>
      </c>
      <c r="B1140" s="25">
        <v>25121.0</v>
      </c>
      <c r="C1140" s="20" t="s">
        <v>30114</v>
      </c>
      <c r="D1140" s="20" t="s">
        <v>30116</v>
      </c>
      <c r="E1140" s="20" t="s">
        <v>30114</v>
      </c>
      <c r="F1140" s="20"/>
      <c r="G1140" s="20"/>
      <c r="H1140" s="20"/>
      <c r="I1140" s="20"/>
      <c r="J1140" s="20"/>
      <c r="K1140" s="20"/>
      <c r="L1140" s="20"/>
      <c r="M1140" s="20"/>
      <c r="N1140" s="20"/>
      <c r="O1140" s="20"/>
      <c r="P1140" s="20"/>
      <c r="Q1140" s="20"/>
      <c r="R1140" s="20"/>
      <c r="S1140" s="20"/>
      <c r="T1140" s="20"/>
      <c r="U1140" s="20"/>
      <c r="V1140" s="20"/>
      <c r="W1140" s="20"/>
      <c r="X1140" s="20"/>
      <c r="Y1140" s="20"/>
      <c r="Z1140" s="20"/>
    </row>
    <row r="1141">
      <c r="A1141" s="25">
        <v>2.0</v>
      </c>
      <c r="B1141" s="25">
        <v>25501.0</v>
      </c>
      <c r="C1141" s="20" t="s">
        <v>30121</v>
      </c>
      <c r="D1141" s="20" t="s">
        <v>28133</v>
      </c>
      <c r="E1141" s="20" t="s">
        <v>30121</v>
      </c>
      <c r="F1141" s="20"/>
      <c r="G1141" s="20"/>
      <c r="H1141" s="20"/>
      <c r="I1141" s="20"/>
      <c r="J1141" s="20"/>
      <c r="K1141" s="20"/>
      <c r="L1141" s="20"/>
      <c r="M1141" s="20"/>
      <c r="N1141" s="20"/>
      <c r="O1141" s="20"/>
      <c r="P1141" s="20"/>
      <c r="Q1141" s="20"/>
      <c r="R1141" s="20"/>
      <c r="S1141" s="20"/>
      <c r="T1141" s="20"/>
      <c r="U1141" s="20"/>
      <c r="V1141" s="20"/>
      <c r="W1141" s="20"/>
      <c r="X1141" s="20"/>
      <c r="Y1141" s="20"/>
      <c r="Z1141" s="20"/>
    </row>
    <row r="1142">
      <c r="A1142" s="25">
        <v>2.0</v>
      </c>
      <c r="B1142" s="25">
        <v>25502.0</v>
      </c>
      <c r="C1142" s="20" t="s">
        <v>30128</v>
      </c>
      <c r="D1142" s="20" t="s">
        <v>28138</v>
      </c>
      <c r="E1142" s="20" t="s">
        <v>30128</v>
      </c>
      <c r="F1142" s="20"/>
      <c r="G1142" s="20"/>
      <c r="H1142" s="20"/>
      <c r="I1142" s="20"/>
      <c r="J1142" s="20"/>
      <c r="K1142" s="20"/>
      <c r="L1142" s="20"/>
      <c r="M1142" s="20"/>
      <c r="N1142" s="20"/>
      <c r="O1142" s="20"/>
      <c r="P1142" s="20"/>
      <c r="Q1142" s="20"/>
      <c r="R1142" s="20"/>
      <c r="S1142" s="20"/>
      <c r="T1142" s="20"/>
      <c r="U1142" s="20"/>
      <c r="V1142" s="20"/>
      <c r="W1142" s="20"/>
      <c r="X1142" s="20"/>
      <c r="Y1142" s="20"/>
      <c r="Z1142" s="20"/>
    </row>
    <row r="1143">
      <c r="A1143" s="25">
        <v>2.0</v>
      </c>
      <c r="B1143" s="25">
        <v>25601.0</v>
      </c>
      <c r="C1143" s="20" t="s">
        <v>30135</v>
      </c>
      <c r="D1143" s="20" t="s">
        <v>28108</v>
      </c>
      <c r="E1143" s="20" t="s">
        <v>30135</v>
      </c>
      <c r="F1143" s="20"/>
      <c r="G1143" s="20"/>
      <c r="H1143" s="20"/>
      <c r="I1143" s="20"/>
      <c r="J1143" s="20"/>
      <c r="K1143" s="20"/>
      <c r="L1143" s="20"/>
      <c r="M1143" s="20"/>
      <c r="N1143" s="20"/>
      <c r="O1143" s="20"/>
      <c r="P1143" s="20"/>
      <c r="Q1143" s="20"/>
      <c r="R1143" s="20"/>
      <c r="S1143" s="20"/>
      <c r="T1143" s="20"/>
      <c r="U1143" s="20"/>
      <c r="V1143" s="20"/>
      <c r="W1143" s="20"/>
      <c r="X1143" s="20"/>
      <c r="Y1143" s="20"/>
      <c r="Z1143" s="20"/>
    </row>
    <row r="1144">
      <c r="A1144" s="25">
        <v>2.0</v>
      </c>
      <c r="B1144" s="25">
        <v>25602.0</v>
      </c>
      <c r="C1144" s="20" t="s">
        <v>30142</v>
      </c>
      <c r="D1144" s="20" t="s">
        <v>28119</v>
      </c>
      <c r="E1144" s="20" t="s">
        <v>30142</v>
      </c>
      <c r="F1144" s="20"/>
      <c r="G1144" s="20"/>
      <c r="H1144" s="20"/>
      <c r="I1144" s="20"/>
      <c r="J1144" s="20"/>
      <c r="K1144" s="20"/>
      <c r="L1144" s="20"/>
      <c r="M1144" s="20"/>
      <c r="N1144" s="20"/>
      <c r="O1144" s="20"/>
      <c r="P1144" s="20"/>
      <c r="Q1144" s="20"/>
      <c r="R1144" s="20"/>
      <c r="S1144" s="20"/>
      <c r="T1144" s="20"/>
      <c r="U1144" s="20"/>
      <c r="V1144" s="20"/>
      <c r="W1144" s="20"/>
      <c r="X1144" s="20"/>
      <c r="Y1144" s="20"/>
      <c r="Z1144" s="20"/>
    </row>
    <row r="1145">
      <c r="A1145" s="25">
        <v>2.0</v>
      </c>
      <c r="B1145" s="25">
        <v>25611.0</v>
      </c>
      <c r="C1145" s="20" t="s">
        <v>30147</v>
      </c>
      <c r="D1145" s="20" t="s">
        <v>28108</v>
      </c>
      <c r="E1145" s="20" t="s">
        <v>30147</v>
      </c>
      <c r="F1145" s="20"/>
      <c r="G1145" s="20"/>
      <c r="H1145" s="20"/>
      <c r="I1145" s="20"/>
      <c r="J1145" s="20"/>
      <c r="K1145" s="20"/>
      <c r="L1145" s="20"/>
      <c r="M1145" s="20"/>
      <c r="N1145" s="20"/>
      <c r="O1145" s="20"/>
      <c r="P1145" s="20"/>
      <c r="Q1145" s="20"/>
      <c r="R1145" s="20"/>
      <c r="S1145" s="20"/>
      <c r="T1145" s="20"/>
      <c r="U1145" s="20"/>
      <c r="V1145" s="20"/>
      <c r="W1145" s="20"/>
      <c r="X1145" s="20"/>
      <c r="Y1145" s="20"/>
      <c r="Z1145" s="20"/>
    </row>
    <row r="1146">
      <c r="A1146" s="25">
        <v>2.0</v>
      </c>
      <c r="B1146" s="25">
        <v>25612.0</v>
      </c>
      <c r="C1146" s="20" t="s">
        <v>30154</v>
      </c>
      <c r="D1146" s="20" t="s">
        <v>28119</v>
      </c>
      <c r="E1146" s="20" t="s">
        <v>30154</v>
      </c>
      <c r="F1146" s="20"/>
      <c r="G1146" s="20"/>
      <c r="H1146" s="20"/>
      <c r="I1146" s="20"/>
      <c r="J1146" s="20"/>
      <c r="K1146" s="20"/>
      <c r="L1146" s="20"/>
      <c r="M1146" s="20"/>
      <c r="N1146" s="20"/>
      <c r="O1146" s="20"/>
      <c r="P1146" s="20"/>
      <c r="Q1146" s="20"/>
      <c r="R1146" s="20"/>
      <c r="S1146" s="20"/>
      <c r="T1146" s="20"/>
      <c r="U1146" s="20"/>
      <c r="V1146" s="20"/>
      <c r="W1146" s="20"/>
      <c r="X1146" s="20"/>
      <c r="Y1146" s="20"/>
      <c r="Z1146" s="20"/>
    </row>
    <row r="1147">
      <c r="A1147" s="25">
        <v>2.0</v>
      </c>
      <c r="B1147" s="25">
        <v>26011.0</v>
      </c>
      <c r="C1147" s="20" t="s">
        <v>30161</v>
      </c>
      <c r="D1147" s="20" t="s">
        <v>30162</v>
      </c>
      <c r="E1147" s="20" t="s">
        <v>30161</v>
      </c>
      <c r="F1147" s="20"/>
      <c r="G1147" s="20"/>
      <c r="H1147" s="20"/>
      <c r="I1147" s="20"/>
      <c r="J1147" s="20"/>
      <c r="K1147" s="20"/>
      <c r="L1147" s="20"/>
      <c r="M1147" s="20"/>
      <c r="N1147" s="20"/>
      <c r="O1147" s="20"/>
      <c r="P1147" s="20"/>
      <c r="Q1147" s="20"/>
      <c r="R1147" s="20"/>
      <c r="S1147" s="20"/>
      <c r="T1147" s="20"/>
      <c r="U1147" s="20"/>
      <c r="V1147" s="20"/>
      <c r="W1147" s="20"/>
      <c r="X1147" s="20"/>
      <c r="Y1147" s="20"/>
      <c r="Z1147" s="20"/>
    </row>
    <row r="1148">
      <c r="A1148" s="25">
        <v>2.0</v>
      </c>
      <c r="B1148" s="25">
        <v>26021.0</v>
      </c>
      <c r="C1148" s="20" t="s">
        <v>30170</v>
      </c>
      <c r="D1148" s="20" t="s">
        <v>30172</v>
      </c>
      <c r="E1148" s="20" t="s">
        <v>30170</v>
      </c>
      <c r="F1148" s="20"/>
      <c r="G1148" s="20"/>
      <c r="H1148" s="20"/>
      <c r="I1148" s="20"/>
      <c r="J1148" s="20"/>
      <c r="K1148" s="20"/>
      <c r="L1148" s="20"/>
      <c r="M1148" s="20"/>
      <c r="N1148" s="20"/>
      <c r="O1148" s="20"/>
      <c r="P1148" s="20"/>
      <c r="Q1148" s="20"/>
      <c r="R1148" s="20"/>
      <c r="S1148" s="20"/>
      <c r="T1148" s="20"/>
      <c r="U1148" s="20"/>
      <c r="V1148" s="20"/>
      <c r="W1148" s="20"/>
      <c r="X1148" s="20"/>
      <c r="Y1148" s="20"/>
      <c r="Z1148" s="20"/>
    </row>
    <row r="1149">
      <c r="A1149" s="25">
        <v>2.0</v>
      </c>
      <c r="B1149" s="25">
        <v>26031.0</v>
      </c>
      <c r="C1149" s="20" t="s">
        <v>30177</v>
      </c>
      <c r="D1149" s="20" t="s">
        <v>30178</v>
      </c>
      <c r="E1149" s="20" t="s">
        <v>30177</v>
      </c>
      <c r="F1149" s="20"/>
      <c r="G1149" s="20"/>
      <c r="H1149" s="20"/>
      <c r="I1149" s="20"/>
      <c r="J1149" s="20"/>
      <c r="K1149" s="20"/>
      <c r="L1149" s="20"/>
      <c r="M1149" s="20"/>
      <c r="N1149" s="20"/>
      <c r="O1149" s="20"/>
      <c r="P1149" s="20"/>
      <c r="Q1149" s="20"/>
      <c r="R1149" s="20"/>
      <c r="S1149" s="20"/>
      <c r="T1149" s="20"/>
      <c r="U1149" s="20"/>
      <c r="V1149" s="20"/>
      <c r="W1149" s="20"/>
      <c r="X1149" s="20"/>
      <c r="Y1149" s="20"/>
      <c r="Z1149" s="20"/>
    </row>
    <row r="1150">
      <c r="A1150" s="25">
        <v>2.0</v>
      </c>
      <c r="B1150" s="25">
        <v>26041.0</v>
      </c>
      <c r="C1150" s="20" t="s">
        <v>30184</v>
      </c>
      <c r="D1150" s="20" t="s">
        <v>30186</v>
      </c>
      <c r="E1150" s="20" t="s">
        <v>30184</v>
      </c>
      <c r="F1150" s="20"/>
      <c r="G1150" s="20"/>
      <c r="H1150" s="20"/>
      <c r="I1150" s="20"/>
      <c r="J1150" s="20"/>
      <c r="K1150" s="20"/>
      <c r="L1150" s="20"/>
      <c r="M1150" s="20"/>
      <c r="N1150" s="20"/>
      <c r="O1150" s="20"/>
      <c r="P1150" s="20"/>
      <c r="Q1150" s="20"/>
      <c r="R1150" s="20"/>
      <c r="S1150" s="20"/>
      <c r="T1150" s="20"/>
      <c r="U1150" s="20"/>
      <c r="V1150" s="20"/>
      <c r="W1150" s="20"/>
      <c r="X1150" s="20"/>
      <c r="Y1150" s="20"/>
      <c r="Z1150" s="20"/>
    </row>
    <row r="1151">
      <c r="A1151" s="25">
        <v>2.0</v>
      </c>
      <c r="B1151" s="25">
        <v>26071.0</v>
      </c>
      <c r="C1151" s="20" t="s">
        <v>30191</v>
      </c>
      <c r="D1151" s="20" t="s">
        <v>30193</v>
      </c>
      <c r="E1151" s="20" t="s">
        <v>30191</v>
      </c>
      <c r="F1151" s="20"/>
      <c r="G1151" s="20"/>
      <c r="H1151" s="20"/>
      <c r="I1151" s="20"/>
      <c r="J1151" s="20"/>
      <c r="K1151" s="20"/>
      <c r="L1151" s="20"/>
      <c r="M1151" s="20"/>
      <c r="N1151" s="20"/>
      <c r="O1151" s="20"/>
      <c r="P1151" s="20"/>
      <c r="Q1151" s="20"/>
      <c r="R1151" s="20"/>
      <c r="S1151" s="20"/>
      <c r="T1151" s="20"/>
      <c r="U1151" s="20"/>
      <c r="V1151" s="20"/>
      <c r="W1151" s="20"/>
      <c r="X1151" s="20"/>
      <c r="Y1151" s="20"/>
      <c r="Z1151" s="20"/>
    </row>
    <row r="1152">
      <c r="A1152" s="25">
        <v>2.0</v>
      </c>
      <c r="B1152" s="25">
        <v>26081.0</v>
      </c>
      <c r="C1152" s="20" t="s">
        <v>30199</v>
      </c>
      <c r="D1152" s="20" t="s">
        <v>30200</v>
      </c>
      <c r="E1152" s="20" t="s">
        <v>30199</v>
      </c>
      <c r="F1152" s="20"/>
      <c r="G1152" s="20"/>
      <c r="H1152" s="20"/>
      <c r="I1152" s="20"/>
      <c r="J1152" s="20"/>
      <c r="K1152" s="20"/>
      <c r="L1152" s="20"/>
      <c r="M1152" s="20"/>
      <c r="N1152" s="20"/>
      <c r="O1152" s="20"/>
      <c r="P1152" s="20"/>
      <c r="Q1152" s="20"/>
      <c r="R1152" s="20"/>
      <c r="S1152" s="20"/>
      <c r="T1152" s="20"/>
      <c r="U1152" s="20"/>
      <c r="V1152" s="20"/>
      <c r="W1152" s="20"/>
      <c r="X1152" s="20"/>
      <c r="Y1152" s="20"/>
      <c r="Z1152" s="20"/>
    </row>
    <row r="1153">
      <c r="A1153" s="25">
        <v>2.0</v>
      </c>
      <c r="B1153" s="25">
        <v>26481.0</v>
      </c>
      <c r="C1153" s="20" t="s">
        <v>30209</v>
      </c>
      <c r="D1153" s="20" t="s">
        <v>28108</v>
      </c>
      <c r="E1153" s="20" t="s">
        <v>30209</v>
      </c>
      <c r="F1153" s="20"/>
      <c r="G1153" s="20"/>
      <c r="H1153" s="20"/>
      <c r="I1153" s="20"/>
      <c r="J1153" s="20"/>
      <c r="K1153" s="20"/>
      <c r="L1153" s="20"/>
      <c r="M1153" s="20"/>
      <c r="N1153" s="20"/>
      <c r="O1153" s="20"/>
      <c r="P1153" s="20"/>
      <c r="Q1153" s="20"/>
      <c r="R1153" s="20"/>
      <c r="S1153" s="20"/>
      <c r="T1153" s="20"/>
      <c r="U1153" s="20"/>
      <c r="V1153" s="20"/>
      <c r="W1153" s="20"/>
      <c r="X1153" s="20"/>
      <c r="Y1153" s="20"/>
      <c r="Z1153" s="20"/>
    </row>
    <row r="1154">
      <c r="A1154" s="25">
        <v>2.0</v>
      </c>
      <c r="B1154" s="25">
        <v>26481.0</v>
      </c>
      <c r="C1154" s="20" t="s">
        <v>30209</v>
      </c>
      <c r="D1154" s="20" t="s">
        <v>30217</v>
      </c>
      <c r="E1154" s="20" t="s">
        <v>30209</v>
      </c>
      <c r="F1154" s="20"/>
      <c r="G1154" s="20"/>
      <c r="H1154" s="20"/>
      <c r="I1154" s="20"/>
      <c r="J1154" s="20"/>
      <c r="K1154" s="20"/>
      <c r="L1154" s="20"/>
      <c r="M1154" s="20"/>
      <c r="N1154" s="20"/>
      <c r="O1154" s="20"/>
      <c r="P1154" s="20"/>
      <c r="Q1154" s="20"/>
      <c r="R1154" s="20"/>
      <c r="S1154" s="20"/>
      <c r="T1154" s="20"/>
      <c r="U1154" s="20"/>
      <c r="V1154" s="20"/>
      <c r="W1154" s="20"/>
      <c r="X1154" s="20"/>
      <c r="Y1154" s="20"/>
      <c r="Z1154" s="20"/>
    </row>
    <row r="1155">
      <c r="A1155" s="25">
        <v>2.0</v>
      </c>
      <c r="B1155" s="25">
        <v>26482.0</v>
      </c>
      <c r="C1155" s="20" t="s">
        <v>30218</v>
      </c>
      <c r="D1155" s="20" t="s">
        <v>30217</v>
      </c>
      <c r="E1155" s="20" t="s">
        <v>30218</v>
      </c>
      <c r="F1155" s="20"/>
      <c r="G1155" s="20"/>
      <c r="H1155" s="20"/>
      <c r="I1155" s="20"/>
      <c r="J1155" s="20"/>
      <c r="K1155" s="20"/>
      <c r="L1155" s="20"/>
      <c r="M1155" s="20"/>
      <c r="N1155" s="20"/>
      <c r="O1155" s="20"/>
      <c r="P1155" s="20"/>
      <c r="Q1155" s="20"/>
      <c r="R1155" s="20"/>
      <c r="S1155" s="20"/>
      <c r="T1155" s="20"/>
      <c r="U1155" s="20"/>
      <c r="V1155" s="20"/>
      <c r="W1155" s="20"/>
      <c r="X1155" s="20"/>
      <c r="Y1155" s="20"/>
      <c r="Z1155" s="20"/>
    </row>
    <row r="1156">
      <c r="A1156" s="25">
        <v>2.0</v>
      </c>
      <c r="B1156" s="25">
        <v>26482.0</v>
      </c>
      <c r="C1156" s="20" t="s">
        <v>30218</v>
      </c>
      <c r="D1156" s="20" t="s">
        <v>28119</v>
      </c>
      <c r="E1156" s="20" t="s">
        <v>30218</v>
      </c>
      <c r="F1156" s="20"/>
      <c r="G1156" s="20"/>
      <c r="H1156" s="20"/>
      <c r="I1156" s="20"/>
      <c r="J1156" s="20"/>
      <c r="K1156" s="20"/>
      <c r="L1156" s="20"/>
      <c r="M1156" s="20"/>
      <c r="N1156" s="20"/>
      <c r="O1156" s="20"/>
      <c r="P1156" s="20"/>
      <c r="Q1156" s="20"/>
      <c r="R1156" s="20"/>
      <c r="S1156" s="20"/>
      <c r="T1156" s="20"/>
      <c r="U1156" s="20"/>
      <c r="V1156" s="20"/>
      <c r="W1156" s="20"/>
      <c r="X1156" s="20"/>
      <c r="Y1156" s="20"/>
      <c r="Z1156" s="20"/>
    </row>
    <row r="1157">
      <c r="A1157" s="25">
        <v>2.0</v>
      </c>
      <c r="B1157" s="25">
        <v>26501.0</v>
      </c>
      <c r="C1157" s="20" t="s">
        <v>30227</v>
      </c>
      <c r="D1157" s="20" t="s">
        <v>28133</v>
      </c>
      <c r="E1157" s="20" t="s">
        <v>30227</v>
      </c>
      <c r="F1157" s="20"/>
      <c r="G1157" s="20"/>
      <c r="H1157" s="20"/>
      <c r="I1157" s="20"/>
      <c r="J1157" s="20"/>
      <c r="K1157" s="20"/>
      <c r="L1157" s="20"/>
      <c r="M1157" s="20"/>
      <c r="N1157" s="20"/>
      <c r="O1157" s="20"/>
      <c r="P1157" s="20"/>
      <c r="Q1157" s="20"/>
      <c r="R1157" s="20"/>
      <c r="S1157" s="20"/>
      <c r="T1157" s="20"/>
      <c r="U1157" s="20"/>
      <c r="V1157" s="20"/>
      <c r="W1157" s="20"/>
      <c r="X1157" s="20"/>
      <c r="Y1157" s="20"/>
      <c r="Z1157" s="20"/>
    </row>
    <row r="1158">
      <c r="A1158" s="25">
        <v>2.0</v>
      </c>
      <c r="B1158" s="25">
        <v>26502.0</v>
      </c>
      <c r="C1158" s="20" t="s">
        <v>30232</v>
      </c>
      <c r="D1158" s="20" t="s">
        <v>28138</v>
      </c>
      <c r="E1158" s="20" t="s">
        <v>30232</v>
      </c>
      <c r="F1158" s="20"/>
      <c r="G1158" s="20"/>
      <c r="H1158" s="20"/>
      <c r="I1158" s="20"/>
      <c r="J1158" s="20"/>
      <c r="K1158" s="20"/>
      <c r="L1158" s="20"/>
      <c r="M1158" s="20"/>
      <c r="N1158" s="20"/>
      <c r="O1158" s="20"/>
      <c r="P1158" s="20"/>
      <c r="Q1158" s="20"/>
      <c r="R1158" s="20"/>
      <c r="S1158" s="20"/>
      <c r="T1158" s="20"/>
      <c r="U1158" s="20"/>
      <c r="V1158" s="20"/>
      <c r="W1158" s="20"/>
      <c r="X1158" s="20"/>
      <c r="Y1158" s="20"/>
      <c r="Z1158" s="20"/>
    </row>
    <row r="1159">
      <c r="A1159" s="25">
        <v>2.0</v>
      </c>
      <c r="B1159" s="25">
        <v>26601.0</v>
      </c>
      <c r="C1159" s="20" t="s">
        <v>30240</v>
      </c>
      <c r="D1159" s="20" t="s">
        <v>28108</v>
      </c>
      <c r="E1159" s="20" t="s">
        <v>30240</v>
      </c>
      <c r="F1159" s="20"/>
      <c r="G1159" s="20"/>
      <c r="H1159" s="20"/>
      <c r="I1159" s="20"/>
      <c r="J1159" s="20"/>
      <c r="K1159" s="20"/>
      <c r="L1159" s="20"/>
      <c r="M1159" s="20"/>
      <c r="N1159" s="20"/>
      <c r="O1159" s="20"/>
      <c r="P1159" s="20"/>
      <c r="Q1159" s="20"/>
      <c r="R1159" s="20"/>
      <c r="S1159" s="20"/>
      <c r="T1159" s="20"/>
      <c r="U1159" s="20"/>
      <c r="V1159" s="20"/>
      <c r="W1159" s="20"/>
      <c r="X1159" s="20"/>
      <c r="Y1159" s="20"/>
      <c r="Z1159" s="20"/>
    </row>
    <row r="1160">
      <c r="A1160" s="25">
        <v>2.0</v>
      </c>
      <c r="B1160" s="25">
        <v>26601.0</v>
      </c>
      <c r="C1160" s="20" t="s">
        <v>30240</v>
      </c>
      <c r="D1160" s="20" t="s">
        <v>28148</v>
      </c>
      <c r="E1160" s="20" t="s">
        <v>30240</v>
      </c>
      <c r="F1160" s="20"/>
      <c r="G1160" s="20"/>
      <c r="H1160" s="20"/>
      <c r="I1160" s="20"/>
      <c r="J1160" s="20"/>
      <c r="K1160" s="20"/>
      <c r="L1160" s="20"/>
      <c r="M1160" s="20"/>
      <c r="N1160" s="20"/>
      <c r="O1160" s="20"/>
      <c r="P1160" s="20"/>
      <c r="Q1160" s="20"/>
      <c r="R1160" s="20"/>
      <c r="S1160" s="20"/>
      <c r="T1160" s="20"/>
      <c r="U1160" s="20"/>
      <c r="V1160" s="20"/>
      <c r="W1160" s="20"/>
      <c r="X1160" s="20"/>
      <c r="Y1160" s="20"/>
      <c r="Z1160" s="20"/>
    </row>
    <row r="1161">
      <c r="A1161" s="25">
        <v>2.0</v>
      </c>
      <c r="B1161" s="25">
        <v>26602.0</v>
      </c>
      <c r="C1161" s="20" t="s">
        <v>30247</v>
      </c>
      <c r="D1161" s="20" t="s">
        <v>28148</v>
      </c>
      <c r="E1161" s="20" t="s">
        <v>30247</v>
      </c>
      <c r="F1161" s="20"/>
      <c r="G1161" s="20"/>
      <c r="H1161" s="20"/>
      <c r="I1161" s="20"/>
      <c r="J1161" s="20"/>
      <c r="K1161" s="20"/>
      <c r="L1161" s="20"/>
      <c r="M1161" s="20"/>
      <c r="N1161" s="20"/>
      <c r="O1161" s="20"/>
      <c r="P1161" s="20"/>
      <c r="Q1161" s="20"/>
      <c r="R1161" s="20"/>
      <c r="S1161" s="20"/>
      <c r="T1161" s="20"/>
      <c r="U1161" s="20"/>
      <c r="V1161" s="20"/>
      <c r="W1161" s="20"/>
      <c r="X1161" s="20"/>
      <c r="Y1161" s="20"/>
      <c r="Z1161" s="20"/>
    </row>
    <row r="1162">
      <c r="A1162" s="25">
        <v>2.0</v>
      </c>
      <c r="B1162" s="25">
        <v>26602.0</v>
      </c>
      <c r="C1162" s="20" t="s">
        <v>30247</v>
      </c>
      <c r="D1162" s="20" t="s">
        <v>28119</v>
      </c>
      <c r="E1162" s="20" t="s">
        <v>30247</v>
      </c>
      <c r="F1162" s="20"/>
      <c r="G1162" s="20"/>
      <c r="H1162" s="20"/>
      <c r="I1162" s="20"/>
      <c r="J1162" s="20"/>
      <c r="K1162" s="20"/>
      <c r="L1162" s="20"/>
      <c r="M1162" s="20"/>
      <c r="N1162" s="20"/>
      <c r="O1162" s="20"/>
      <c r="P1162" s="20"/>
      <c r="Q1162" s="20"/>
      <c r="R1162" s="20"/>
      <c r="S1162" s="20"/>
      <c r="T1162" s="20"/>
      <c r="U1162" s="20"/>
      <c r="V1162" s="20"/>
      <c r="W1162" s="20"/>
      <c r="X1162" s="20"/>
      <c r="Y1162" s="20"/>
      <c r="Z1162" s="20"/>
    </row>
    <row r="1163">
      <c r="A1163" s="25">
        <v>2.0</v>
      </c>
      <c r="B1163" s="25">
        <v>26611.0</v>
      </c>
      <c r="C1163" s="20" t="s">
        <v>30258</v>
      </c>
      <c r="D1163" s="20" t="s">
        <v>28162</v>
      </c>
      <c r="E1163" s="20" t="s">
        <v>30258</v>
      </c>
      <c r="F1163" s="20"/>
      <c r="G1163" s="20"/>
      <c r="H1163" s="20"/>
      <c r="I1163" s="20"/>
      <c r="J1163" s="20"/>
      <c r="K1163" s="20"/>
      <c r="L1163" s="20"/>
      <c r="M1163" s="20"/>
      <c r="N1163" s="20"/>
      <c r="O1163" s="20"/>
      <c r="P1163" s="20"/>
      <c r="Q1163" s="20"/>
      <c r="R1163" s="20"/>
      <c r="S1163" s="20"/>
      <c r="T1163" s="20"/>
      <c r="U1163" s="20"/>
      <c r="V1163" s="20"/>
      <c r="W1163" s="20"/>
      <c r="X1163" s="20"/>
      <c r="Y1163" s="20"/>
      <c r="Z1163" s="20"/>
    </row>
    <row r="1164">
      <c r="A1164" s="25">
        <v>2.0</v>
      </c>
      <c r="B1164" s="25">
        <v>26611.0</v>
      </c>
      <c r="C1164" s="20" t="s">
        <v>30258</v>
      </c>
      <c r="D1164" s="20" t="s">
        <v>28108</v>
      </c>
      <c r="E1164" s="20" t="s">
        <v>30258</v>
      </c>
      <c r="F1164" s="20"/>
      <c r="G1164" s="20"/>
      <c r="H1164" s="20"/>
      <c r="I1164" s="20"/>
      <c r="J1164" s="20"/>
      <c r="K1164" s="20"/>
      <c r="L1164" s="20"/>
      <c r="M1164" s="20"/>
      <c r="N1164" s="20"/>
      <c r="O1164" s="20"/>
      <c r="P1164" s="20"/>
      <c r="Q1164" s="20"/>
      <c r="R1164" s="20"/>
      <c r="S1164" s="20"/>
      <c r="T1164" s="20"/>
      <c r="U1164" s="20"/>
      <c r="V1164" s="20"/>
      <c r="W1164" s="20"/>
      <c r="X1164" s="20"/>
      <c r="Y1164" s="20"/>
      <c r="Z1164" s="20"/>
    </row>
    <row r="1165">
      <c r="A1165" s="25">
        <v>2.0</v>
      </c>
      <c r="B1165" s="25">
        <v>26612.0</v>
      </c>
      <c r="C1165" s="20" t="s">
        <v>30273</v>
      </c>
      <c r="D1165" s="20" t="s">
        <v>28162</v>
      </c>
      <c r="E1165" s="20" t="s">
        <v>30273</v>
      </c>
      <c r="F1165" s="20"/>
      <c r="G1165" s="20"/>
      <c r="H1165" s="20"/>
      <c r="I1165" s="20"/>
      <c r="J1165" s="20"/>
      <c r="K1165" s="20"/>
      <c r="L1165" s="20"/>
      <c r="M1165" s="20"/>
      <c r="N1165" s="20"/>
      <c r="O1165" s="20"/>
      <c r="P1165" s="20"/>
      <c r="Q1165" s="20"/>
      <c r="R1165" s="20"/>
      <c r="S1165" s="20"/>
      <c r="T1165" s="20"/>
      <c r="U1165" s="20"/>
      <c r="V1165" s="20"/>
      <c r="W1165" s="20"/>
      <c r="X1165" s="20"/>
      <c r="Y1165" s="20"/>
      <c r="Z1165" s="20"/>
    </row>
    <row r="1166">
      <c r="A1166" s="25">
        <v>2.0</v>
      </c>
      <c r="B1166" s="25">
        <v>26612.0</v>
      </c>
      <c r="C1166" s="20" t="s">
        <v>30273</v>
      </c>
      <c r="D1166" s="20" t="s">
        <v>28119</v>
      </c>
      <c r="E1166" s="20" t="s">
        <v>30273</v>
      </c>
      <c r="F1166" s="20"/>
      <c r="G1166" s="20"/>
      <c r="H1166" s="20"/>
      <c r="I1166" s="20"/>
      <c r="J1166" s="20"/>
      <c r="K1166" s="20"/>
      <c r="L1166" s="20"/>
      <c r="M1166" s="20"/>
      <c r="N1166" s="20"/>
      <c r="O1166" s="20"/>
      <c r="P1166" s="20"/>
      <c r="Q1166" s="20"/>
      <c r="R1166" s="20"/>
      <c r="S1166" s="20"/>
      <c r="T1166" s="20"/>
      <c r="U1166" s="20"/>
      <c r="V1166" s="20"/>
      <c r="W1166" s="20"/>
      <c r="X1166" s="20"/>
      <c r="Y1166" s="20"/>
      <c r="Z1166" s="20"/>
    </row>
    <row r="1167">
      <c r="A1167" s="25">
        <v>2.0</v>
      </c>
      <c r="B1167" s="25">
        <v>27011.0</v>
      </c>
      <c r="C1167" s="20" t="s">
        <v>30284</v>
      </c>
      <c r="D1167" s="20" t="s">
        <v>30285</v>
      </c>
      <c r="E1167" s="20" t="s">
        <v>30284</v>
      </c>
      <c r="F1167" s="20"/>
      <c r="G1167" s="20"/>
      <c r="H1167" s="20"/>
      <c r="I1167" s="20"/>
      <c r="J1167" s="20"/>
      <c r="K1167" s="20"/>
      <c r="L1167" s="20"/>
      <c r="M1167" s="20"/>
      <c r="N1167" s="20"/>
      <c r="O1167" s="20"/>
      <c r="P1167" s="20"/>
      <c r="Q1167" s="20"/>
      <c r="R1167" s="20"/>
      <c r="S1167" s="20"/>
      <c r="T1167" s="20"/>
      <c r="U1167" s="20"/>
      <c r="V1167" s="20"/>
      <c r="W1167" s="20"/>
      <c r="X1167" s="20"/>
      <c r="Y1167" s="20"/>
      <c r="Z1167" s="20"/>
    </row>
    <row r="1168">
      <c r="A1168" s="25">
        <v>2.0</v>
      </c>
      <c r="B1168" s="25">
        <v>27031.0</v>
      </c>
      <c r="C1168" s="20" t="s">
        <v>30292</v>
      </c>
      <c r="D1168" s="20" t="s">
        <v>30295</v>
      </c>
      <c r="E1168" s="20" t="s">
        <v>30292</v>
      </c>
      <c r="F1168" s="20"/>
      <c r="G1168" s="20"/>
      <c r="H1168" s="20"/>
      <c r="I1168" s="20"/>
      <c r="J1168" s="20"/>
      <c r="K1168" s="20"/>
      <c r="L1168" s="20"/>
      <c r="M1168" s="20"/>
      <c r="N1168" s="20"/>
      <c r="O1168" s="20"/>
      <c r="P1168" s="20"/>
      <c r="Q1168" s="20"/>
      <c r="R1168" s="20"/>
      <c r="S1168" s="20"/>
      <c r="T1168" s="20"/>
      <c r="U1168" s="20"/>
      <c r="V1168" s="20"/>
      <c r="W1168" s="20"/>
      <c r="X1168" s="20"/>
      <c r="Y1168" s="20"/>
      <c r="Z1168" s="20"/>
    </row>
    <row r="1169">
      <c r="A1169" s="25">
        <v>2.0</v>
      </c>
      <c r="B1169" s="25">
        <v>27041.0</v>
      </c>
      <c r="C1169" s="20" t="s">
        <v>30301</v>
      </c>
      <c r="D1169" s="20" t="s">
        <v>30302</v>
      </c>
      <c r="E1169" s="20" t="s">
        <v>30301</v>
      </c>
      <c r="F1169" s="20"/>
      <c r="G1169" s="20"/>
      <c r="H1169" s="20"/>
      <c r="I1169" s="20"/>
      <c r="J1169" s="20"/>
      <c r="K1169" s="20"/>
      <c r="L1169" s="20"/>
      <c r="M1169" s="20"/>
      <c r="N1169" s="20"/>
      <c r="O1169" s="20"/>
      <c r="P1169" s="20"/>
      <c r="Q1169" s="20"/>
      <c r="R1169" s="20"/>
      <c r="S1169" s="20"/>
      <c r="T1169" s="20"/>
      <c r="U1169" s="20"/>
      <c r="V1169" s="20"/>
      <c r="W1169" s="20"/>
      <c r="X1169" s="20"/>
      <c r="Y1169" s="20"/>
      <c r="Z1169" s="20"/>
    </row>
    <row r="1170">
      <c r="A1170" s="25">
        <v>2.0</v>
      </c>
      <c r="B1170" s="25">
        <v>27501.0</v>
      </c>
      <c r="C1170" s="20" t="s">
        <v>30307</v>
      </c>
      <c r="D1170" s="20" t="s">
        <v>28133</v>
      </c>
      <c r="E1170" s="20" t="s">
        <v>30307</v>
      </c>
      <c r="F1170" s="20"/>
      <c r="G1170" s="20"/>
      <c r="H1170" s="20"/>
      <c r="I1170" s="20"/>
      <c r="J1170" s="20"/>
      <c r="K1170" s="20"/>
      <c r="L1170" s="20"/>
      <c r="M1170" s="20"/>
      <c r="N1170" s="20"/>
      <c r="O1170" s="20"/>
      <c r="P1170" s="20"/>
      <c r="Q1170" s="20"/>
      <c r="R1170" s="20"/>
      <c r="S1170" s="20"/>
      <c r="T1170" s="20"/>
      <c r="U1170" s="20"/>
      <c r="V1170" s="20"/>
      <c r="W1170" s="20"/>
      <c r="X1170" s="20"/>
      <c r="Y1170" s="20"/>
      <c r="Z1170" s="20"/>
    </row>
    <row r="1171">
      <c r="A1171" s="25">
        <v>2.0</v>
      </c>
      <c r="B1171" s="25">
        <v>27502.0</v>
      </c>
      <c r="C1171" s="20" t="s">
        <v>30313</v>
      </c>
      <c r="D1171" s="20" t="s">
        <v>28138</v>
      </c>
      <c r="E1171" s="20" t="s">
        <v>30313</v>
      </c>
      <c r="F1171" s="20"/>
      <c r="G1171" s="20"/>
      <c r="H1171" s="20"/>
      <c r="I1171" s="20"/>
      <c r="J1171" s="20"/>
      <c r="K1171" s="20"/>
      <c r="L1171" s="20"/>
      <c r="M1171" s="20"/>
      <c r="N1171" s="20"/>
      <c r="O1171" s="20"/>
      <c r="P1171" s="20"/>
      <c r="Q1171" s="20"/>
      <c r="R1171" s="20"/>
      <c r="S1171" s="20"/>
      <c r="T1171" s="20"/>
      <c r="U1171" s="20"/>
      <c r="V1171" s="20"/>
      <c r="W1171" s="20"/>
      <c r="X1171" s="20"/>
      <c r="Y1171" s="20"/>
      <c r="Z1171" s="20"/>
    </row>
    <row r="1172">
      <c r="A1172" s="25">
        <v>2.0</v>
      </c>
      <c r="B1172" s="25">
        <v>27611.0</v>
      </c>
      <c r="C1172" s="20" t="s">
        <v>30319</v>
      </c>
      <c r="D1172" s="20" t="s">
        <v>28108</v>
      </c>
      <c r="E1172" s="20" t="s">
        <v>30319</v>
      </c>
      <c r="F1172" s="20"/>
      <c r="G1172" s="20"/>
      <c r="H1172" s="20"/>
      <c r="I1172" s="20"/>
      <c r="J1172" s="20"/>
      <c r="K1172" s="20"/>
      <c r="L1172" s="20"/>
      <c r="M1172" s="20"/>
      <c r="N1172" s="20"/>
      <c r="O1172" s="20"/>
      <c r="P1172" s="20"/>
      <c r="Q1172" s="20"/>
      <c r="R1172" s="20"/>
      <c r="S1172" s="20"/>
      <c r="T1172" s="20"/>
      <c r="U1172" s="20"/>
      <c r="V1172" s="20"/>
      <c r="W1172" s="20"/>
      <c r="X1172" s="20"/>
      <c r="Y1172" s="20"/>
      <c r="Z1172" s="20"/>
    </row>
    <row r="1173">
      <c r="A1173" s="25">
        <v>2.0</v>
      </c>
      <c r="B1173" s="25">
        <v>27612.0</v>
      </c>
      <c r="C1173" s="20" t="s">
        <v>30325</v>
      </c>
      <c r="D1173" s="20" t="s">
        <v>28119</v>
      </c>
      <c r="E1173" s="20" t="s">
        <v>30325</v>
      </c>
      <c r="F1173" s="20"/>
      <c r="G1173" s="20"/>
      <c r="H1173" s="20"/>
      <c r="I1173" s="20"/>
      <c r="J1173" s="20"/>
      <c r="K1173" s="20"/>
      <c r="L1173" s="20"/>
      <c r="M1173" s="20"/>
      <c r="N1173" s="20"/>
      <c r="O1173" s="20"/>
      <c r="P1173" s="20"/>
      <c r="Q1173" s="20"/>
      <c r="R1173" s="20"/>
      <c r="S1173" s="20"/>
      <c r="T1173" s="20"/>
      <c r="U1173" s="20"/>
      <c r="V1173" s="20"/>
      <c r="W1173" s="20"/>
      <c r="X1173" s="20"/>
      <c r="Y1173" s="20"/>
      <c r="Z1173" s="20"/>
    </row>
    <row r="1174">
      <c r="A1174" s="25">
        <v>2.0</v>
      </c>
      <c r="B1174" s="25">
        <v>28501.0</v>
      </c>
      <c r="C1174" s="20" t="s">
        <v>30329</v>
      </c>
      <c r="D1174" s="20" t="s">
        <v>28133</v>
      </c>
      <c r="E1174" s="20" t="s">
        <v>30329</v>
      </c>
      <c r="F1174" s="20"/>
      <c r="G1174" s="20"/>
      <c r="H1174" s="20"/>
      <c r="I1174" s="20"/>
      <c r="J1174" s="20"/>
      <c r="K1174" s="20"/>
      <c r="L1174" s="20"/>
      <c r="M1174" s="20"/>
      <c r="N1174" s="20"/>
      <c r="O1174" s="20"/>
      <c r="P1174" s="20"/>
      <c r="Q1174" s="20"/>
      <c r="R1174" s="20"/>
      <c r="S1174" s="20"/>
      <c r="T1174" s="20"/>
      <c r="U1174" s="20"/>
      <c r="V1174" s="20"/>
      <c r="W1174" s="20"/>
      <c r="X1174" s="20"/>
      <c r="Y1174" s="20"/>
      <c r="Z1174" s="20"/>
    </row>
    <row r="1175">
      <c r="A1175" s="25">
        <v>2.0</v>
      </c>
      <c r="B1175" s="25">
        <v>28502.0</v>
      </c>
      <c r="C1175" s="20" t="s">
        <v>30335</v>
      </c>
      <c r="D1175" s="20" t="s">
        <v>28138</v>
      </c>
      <c r="E1175" s="20" t="s">
        <v>30335</v>
      </c>
      <c r="F1175" s="20"/>
      <c r="G1175" s="20"/>
      <c r="H1175" s="20"/>
      <c r="I1175" s="20"/>
      <c r="J1175" s="20"/>
      <c r="K1175" s="20"/>
      <c r="L1175" s="20"/>
      <c r="M1175" s="20"/>
      <c r="N1175" s="20"/>
      <c r="O1175" s="20"/>
      <c r="P1175" s="20"/>
      <c r="Q1175" s="20"/>
      <c r="R1175" s="20"/>
      <c r="S1175" s="20"/>
      <c r="T1175" s="20"/>
      <c r="U1175" s="20"/>
      <c r="V1175" s="20"/>
      <c r="W1175" s="20"/>
      <c r="X1175" s="20"/>
      <c r="Y1175" s="20"/>
      <c r="Z1175" s="20"/>
    </row>
    <row r="1176">
      <c r="A1176" s="25">
        <v>2.0</v>
      </c>
      <c r="B1176" s="25">
        <v>28601.0</v>
      </c>
      <c r="C1176" s="20" t="s">
        <v>30340</v>
      </c>
      <c r="D1176" s="20" t="s">
        <v>28108</v>
      </c>
      <c r="E1176" s="20" t="s">
        <v>30340</v>
      </c>
      <c r="F1176" s="20"/>
      <c r="G1176" s="20"/>
      <c r="H1176" s="20"/>
      <c r="I1176" s="20"/>
      <c r="J1176" s="20"/>
      <c r="K1176" s="20"/>
      <c r="L1176" s="20"/>
      <c r="M1176" s="20"/>
      <c r="N1176" s="20"/>
      <c r="O1176" s="20"/>
      <c r="P1176" s="20"/>
      <c r="Q1176" s="20"/>
      <c r="R1176" s="20"/>
      <c r="S1176" s="20"/>
      <c r="T1176" s="20"/>
      <c r="U1176" s="20"/>
      <c r="V1176" s="20"/>
      <c r="W1176" s="20"/>
      <c r="X1176" s="20"/>
      <c r="Y1176" s="20"/>
      <c r="Z1176" s="20"/>
    </row>
    <row r="1177">
      <c r="A1177" s="25">
        <v>2.0</v>
      </c>
      <c r="B1177" s="25">
        <v>28601.0</v>
      </c>
      <c r="C1177" s="20" t="s">
        <v>30340</v>
      </c>
      <c r="D1177" s="20" t="s">
        <v>28148</v>
      </c>
      <c r="E1177" s="20" t="s">
        <v>30340</v>
      </c>
      <c r="F1177" s="20"/>
      <c r="G1177" s="20"/>
      <c r="H1177" s="20"/>
      <c r="I1177" s="20"/>
      <c r="J1177" s="20"/>
      <c r="K1177" s="20"/>
      <c r="L1177" s="20"/>
      <c r="M1177" s="20"/>
      <c r="N1177" s="20"/>
      <c r="O1177" s="20"/>
      <c r="P1177" s="20"/>
      <c r="Q1177" s="20"/>
      <c r="R1177" s="20"/>
      <c r="S1177" s="20"/>
      <c r="T1177" s="20"/>
      <c r="U1177" s="20"/>
      <c r="V1177" s="20"/>
      <c r="W1177" s="20"/>
      <c r="X1177" s="20"/>
      <c r="Y1177" s="20"/>
      <c r="Z1177" s="20"/>
    </row>
    <row r="1178">
      <c r="A1178" s="25">
        <v>2.0</v>
      </c>
      <c r="B1178" s="25">
        <v>28602.0</v>
      </c>
      <c r="C1178" s="20" t="s">
        <v>30349</v>
      </c>
      <c r="D1178" s="20" t="s">
        <v>28148</v>
      </c>
      <c r="E1178" s="20" t="s">
        <v>30349</v>
      </c>
      <c r="F1178" s="20"/>
      <c r="G1178" s="20"/>
      <c r="H1178" s="20"/>
      <c r="I1178" s="20"/>
      <c r="J1178" s="20"/>
      <c r="K1178" s="20"/>
      <c r="L1178" s="20"/>
      <c r="M1178" s="20"/>
      <c r="N1178" s="20"/>
      <c r="O1178" s="20"/>
      <c r="P1178" s="20"/>
      <c r="Q1178" s="20"/>
      <c r="R1178" s="20"/>
      <c r="S1178" s="20"/>
      <c r="T1178" s="20"/>
      <c r="U1178" s="20"/>
      <c r="V1178" s="20"/>
      <c r="W1178" s="20"/>
      <c r="X1178" s="20"/>
      <c r="Y1178" s="20"/>
      <c r="Z1178" s="20"/>
    </row>
    <row r="1179">
      <c r="A1179" s="25">
        <v>2.0</v>
      </c>
      <c r="B1179" s="25">
        <v>28602.0</v>
      </c>
      <c r="C1179" s="20" t="s">
        <v>30349</v>
      </c>
      <c r="D1179" s="20" t="s">
        <v>28119</v>
      </c>
      <c r="E1179" s="20" t="s">
        <v>30349</v>
      </c>
      <c r="F1179" s="20"/>
      <c r="G1179" s="20"/>
      <c r="H1179" s="20"/>
      <c r="I1179" s="20"/>
      <c r="J1179" s="20"/>
      <c r="K1179" s="20"/>
      <c r="L1179" s="20"/>
      <c r="M1179" s="20"/>
      <c r="N1179" s="20"/>
      <c r="O1179" s="20"/>
      <c r="P1179" s="20"/>
      <c r="Q1179" s="20"/>
      <c r="R1179" s="20"/>
      <c r="S1179" s="20"/>
      <c r="T1179" s="20"/>
      <c r="U1179" s="20"/>
      <c r="V1179" s="20"/>
      <c r="W1179" s="20"/>
      <c r="X1179" s="20"/>
      <c r="Y1179" s="20"/>
      <c r="Z1179" s="20"/>
    </row>
    <row r="1180">
      <c r="A1180" s="25">
        <v>2.0</v>
      </c>
      <c r="B1180" s="25">
        <v>28611.0</v>
      </c>
      <c r="C1180" s="20" t="s">
        <v>30364</v>
      </c>
      <c r="D1180" s="20" t="s">
        <v>28162</v>
      </c>
      <c r="E1180" s="20" t="s">
        <v>30364</v>
      </c>
      <c r="F1180" s="20"/>
      <c r="G1180" s="20"/>
      <c r="H1180" s="20"/>
      <c r="I1180" s="20"/>
      <c r="J1180" s="20"/>
      <c r="K1180" s="20"/>
      <c r="L1180" s="20"/>
      <c r="M1180" s="20"/>
      <c r="N1180" s="20"/>
      <c r="O1180" s="20"/>
      <c r="P1180" s="20"/>
      <c r="Q1180" s="20"/>
      <c r="R1180" s="20"/>
      <c r="S1180" s="20"/>
      <c r="T1180" s="20"/>
      <c r="U1180" s="20"/>
      <c r="V1180" s="20"/>
      <c r="W1180" s="20"/>
      <c r="X1180" s="20"/>
      <c r="Y1180" s="20"/>
      <c r="Z1180" s="20"/>
    </row>
    <row r="1181">
      <c r="A1181" s="25">
        <v>2.0</v>
      </c>
      <c r="B1181" s="25">
        <v>28611.0</v>
      </c>
      <c r="C1181" s="20" t="s">
        <v>30364</v>
      </c>
      <c r="D1181" s="20" t="s">
        <v>28108</v>
      </c>
      <c r="E1181" s="20" t="s">
        <v>30364</v>
      </c>
      <c r="F1181" s="20"/>
      <c r="G1181" s="20"/>
      <c r="H1181" s="20"/>
      <c r="I1181" s="20"/>
      <c r="J1181" s="20"/>
      <c r="K1181" s="20"/>
      <c r="L1181" s="20"/>
      <c r="M1181" s="20"/>
      <c r="N1181" s="20"/>
      <c r="O1181" s="20"/>
      <c r="P1181" s="20"/>
      <c r="Q1181" s="20"/>
      <c r="R1181" s="20"/>
      <c r="S1181" s="20"/>
      <c r="T1181" s="20"/>
      <c r="U1181" s="20"/>
      <c r="V1181" s="20"/>
      <c r="W1181" s="20"/>
      <c r="X1181" s="20"/>
      <c r="Y1181" s="20"/>
      <c r="Z1181" s="20"/>
    </row>
    <row r="1182">
      <c r="A1182" s="25">
        <v>2.0</v>
      </c>
      <c r="B1182" s="25">
        <v>28612.0</v>
      </c>
      <c r="C1182" s="20" t="s">
        <v>30380</v>
      </c>
      <c r="D1182" s="20" t="s">
        <v>28162</v>
      </c>
      <c r="E1182" s="20" t="s">
        <v>30380</v>
      </c>
      <c r="F1182" s="20"/>
      <c r="G1182" s="20"/>
      <c r="H1182" s="20"/>
      <c r="I1182" s="20"/>
      <c r="J1182" s="20"/>
      <c r="K1182" s="20"/>
      <c r="L1182" s="20"/>
      <c r="M1182" s="20"/>
      <c r="N1182" s="20"/>
      <c r="O1182" s="20"/>
      <c r="P1182" s="20"/>
      <c r="Q1182" s="20"/>
      <c r="R1182" s="20"/>
      <c r="S1182" s="20"/>
      <c r="T1182" s="20"/>
      <c r="U1182" s="20"/>
      <c r="V1182" s="20"/>
      <c r="W1182" s="20"/>
      <c r="X1182" s="20"/>
      <c r="Y1182" s="20"/>
      <c r="Z1182" s="20"/>
    </row>
    <row r="1183">
      <c r="A1183" s="25">
        <v>2.0</v>
      </c>
      <c r="B1183" s="25">
        <v>28612.0</v>
      </c>
      <c r="C1183" s="20" t="s">
        <v>30380</v>
      </c>
      <c r="D1183" s="20" t="s">
        <v>28119</v>
      </c>
      <c r="E1183" s="20" t="s">
        <v>30380</v>
      </c>
      <c r="F1183" s="20"/>
      <c r="G1183" s="20"/>
      <c r="H1183" s="20"/>
      <c r="I1183" s="20"/>
      <c r="J1183" s="20"/>
      <c r="K1183" s="20"/>
      <c r="L1183" s="20"/>
      <c r="M1183" s="20"/>
      <c r="N1183" s="20"/>
      <c r="O1183" s="20"/>
      <c r="P1183" s="20"/>
      <c r="Q1183" s="20"/>
      <c r="R1183" s="20"/>
      <c r="S1183" s="20"/>
      <c r="T1183" s="20"/>
      <c r="U1183" s="20"/>
      <c r="V1183" s="20"/>
      <c r="W1183" s="20"/>
      <c r="X1183" s="20"/>
      <c r="Y1183" s="20"/>
      <c r="Z1183" s="20"/>
    </row>
    <row r="1184">
      <c r="A1184" s="25">
        <v>2.0</v>
      </c>
      <c r="B1184" s="25">
        <v>29011.0</v>
      </c>
      <c r="C1184" s="20" t="s">
        <v>30389</v>
      </c>
      <c r="D1184" s="20" t="s">
        <v>30392</v>
      </c>
      <c r="E1184" s="20" t="s">
        <v>30389</v>
      </c>
      <c r="F1184" s="20"/>
      <c r="G1184" s="20"/>
      <c r="H1184" s="20"/>
      <c r="I1184" s="20"/>
      <c r="J1184" s="20"/>
      <c r="K1184" s="20"/>
      <c r="L1184" s="20"/>
      <c r="M1184" s="20"/>
      <c r="N1184" s="20"/>
      <c r="O1184" s="20"/>
      <c r="P1184" s="20"/>
      <c r="Q1184" s="20"/>
      <c r="R1184" s="20"/>
      <c r="S1184" s="20"/>
      <c r="T1184" s="20"/>
      <c r="U1184" s="20"/>
      <c r="V1184" s="20"/>
      <c r="W1184" s="20"/>
      <c r="X1184" s="20"/>
      <c r="Y1184" s="20"/>
      <c r="Z1184" s="20"/>
    </row>
    <row r="1185">
      <c r="A1185" s="25">
        <v>2.0</v>
      </c>
      <c r="B1185" s="25">
        <v>29011.0</v>
      </c>
      <c r="C1185" s="20" t="s">
        <v>30389</v>
      </c>
      <c r="D1185" s="20" t="s">
        <v>30396</v>
      </c>
      <c r="E1185" s="20" t="s">
        <v>30389</v>
      </c>
      <c r="F1185" s="20"/>
      <c r="G1185" s="20"/>
      <c r="H1185" s="20"/>
      <c r="I1185" s="20"/>
      <c r="J1185" s="20"/>
      <c r="K1185" s="20"/>
      <c r="L1185" s="20"/>
      <c r="M1185" s="20"/>
      <c r="N1185" s="20"/>
      <c r="O1185" s="20"/>
      <c r="P1185" s="20"/>
      <c r="Q1185" s="20"/>
      <c r="R1185" s="20"/>
      <c r="S1185" s="20"/>
      <c r="T1185" s="20"/>
      <c r="U1185" s="20"/>
      <c r="V1185" s="20"/>
      <c r="W1185" s="20"/>
      <c r="X1185" s="20"/>
      <c r="Y1185" s="20"/>
      <c r="Z1185" s="20"/>
    </row>
    <row r="1186">
      <c r="A1186" s="25">
        <v>2.0</v>
      </c>
      <c r="B1186" s="25">
        <v>29012.0</v>
      </c>
      <c r="C1186" s="20" t="s">
        <v>30399</v>
      </c>
      <c r="D1186" s="20" t="s">
        <v>30396</v>
      </c>
      <c r="E1186" s="20" t="s">
        <v>30399</v>
      </c>
      <c r="F1186" s="20"/>
      <c r="G1186" s="20"/>
      <c r="H1186" s="20"/>
      <c r="I1186" s="20"/>
      <c r="J1186" s="20"/>
      <c r="K1186" s="20"/>
      <c r="L1186" s="20"/>
      <c r="M1186" s="20"/>
      <c r="N1186" s="20"/>
      <c r="O1186" s="20"/>
      <c r="P1186" s="20"/>
      <c r="Q1186" s="20"/>
      <c r="R1186" s="20"/>
      <c r="S1186" s="20"/>
      <c r="T1186" s="20"/>
      <c r="U1186" s="20"/>
      <c r="V1186" s="20"/>
      <c r="W1186" s="20"/>
      <c r="X1186" s="20"/>
      <c r="Y1186" s="20"/>
      <c r="Z1186" s="20"/>
    </row>
    <row r="1187">
      <c r="A1187" s="25">
        <v>2.0</v>
      </c>
      <c r="B1187" s="25">
        <v>29031.0</v>
      </c>
      <c r="C1187" s="20" t="s">
        <v>30401</v>
      </c>
      <c r="D1187" s="20" t="s">
        <v>30403</v>
      </c>
      <c r="E1187" s="20" t="s">
        <v>30401</v>
      </c>
      <c r="F1187" s="20"/>
      <c r="G1187" s="20"/>
      <c r="H1187" s="20"/>
      <c r="I1187" s="20"/>
      <c r="J1187" s="20"/>
      <c r="K1187" s="20"/>
      <c r="L1187" s="20"/>
      <c r="M1187" s="20"/>
      <c r="N1187" s="20"/>
      <c r="O1187" s="20"/>
      <c r="P1187" s="20"/>
      <c r="Q1187" s="20"/>
      <c r="R1187" s="20"/>
      <c r="S1187" s="20"/>
      <c r="T1187" s="20"/>
      <c r="U1187" s="20"/>
      <c r="V1187" s="20"/>
      <c r="W1187" s="20"/>
      <c r="X1187" s="20"/>
      <c r="Y1187" s="20"/>
      <c r="Z1187" s="20"/>
    </row>
    <row r="1188">
      <c r="A1188" s="25">
        <v>2.0</v>
      </c>
      <c r="B1188" s="25">
        <v>29041.0</v>
      </c>
      <c r="C1188" s="20" t="s">
        <v>30406</v>
      </c>
      <c r="D1188" s="20" t="s">
        <v>30407</v>
      </c>
      <c r="E1188" s="20" t="s">
        <v>30406</v>
      </c>
      <c r="F1188" s="20"/>
      <c r="G1188" s="20"/>
      <c r="H1188" s="20"/>
      <c r="I1188" s="20"/>
      <c r="J1188" s="20"/>
      <c r="K1188" s="20"/>
      <c r="L1188" s="20"/>
      <c r="M1188" s="20"/>
      <c r="N1188" s="20"/>
      <c r="O1188" s="20"/>
      <c r="P1188" s="20"/>
      <c r="Q1188" s="20"/>
      <c r="R1188" s="20"/>
      <c r="S1188" s="20"/>
      <c r="T1188" s="20"/>
      <c r="U1188" s="20"/>
      <c r="V1188" s="20"/>
      <c r="W1188" s="20"/>
      <c r="X1188" s="20"/>
      <c r="Y1188" s="20"/>
      <c r="Z1188" s="20"/>
    </row>
    <row r="1189">
      <c r="A1189" s="25">
        <v>2.0</v>
      </c>
      <c r="B1189" s="25">
        <v>29051.0</v>
      </c>
      <c r="C1189" s="20" t="s">
        <v>30410</v>
      </c>
      <c r="D1189" s="20" t="s">
        <v>30411</v>
      </c>
      <c r="E1189" s="20" t="s">
        <v>30410</v>
      </c>
      <c r="F1189" s="20"/>
      <c r="G1189" s="20"/>
      <c r="H1189" s="20"/>
      <c r="I1189" s="20"/>
      <c r="J1189" s="20"/>
      <c r="K1189" s="20"/>
      <c r="L1189" s="20"/>
      <c r="M1189" s="20"/>
      <c r="N1189" s="20"/>
      <c r="O1189" s="20"/>
      <c r="P1189" s="20"/>
      <c r="Q1189" s="20"/>
      <c r="R1189" s="20"/>
      <c r="S1189" s="20"/>
      <c r="T1189" s="20"/>
      <c r="U1189" s="20"/>
      <c r="V1189" s="20"/>
      <c r="W1189" s="20"/>
      <c r="X1189" s="20"/>
      <c r="Y1189" s="20"/>
      <c r="Z1189" s="20"/>
    </row>
    <row r="1190">
      <c r="A1190" s="25">
        <v>2.0</v>
      </c>
      <c r="B1190" s="25">
        <v>29051.0</v>
      </c>
      <c r="C1190" s="20" t="s">
        <v>30410</v>
      </c>
      <c r="D1190" s="20" t="s">
        <v>30414</v>
      </c>
      <c r="E1190" s="20" t="s">
        <v>30410</v>
      </c>
      <c r="F1190" s="20"/>
      <c r="G1190" s="20"/>
      <c r="H1190" s="20"/>
      <c r="I1190" s="20"/>
      <c r="J1190" s="20"/>
      <c r="K1190" s="20"/>
      <c r="L1190" s="20"/>
      <c r="M1190" s="20"/>
      <c r="N1190" s="20"/>
      <c r="O1190" s="20"/>
      <c r="P1190" s="20"/>
      <c r="Q1190" s="20"/>
      <c r="R1190" s="20"/>
      <c r="S1190" s="20"/>
      <c r="T1190" s="20"/>
      <c r="U1190" s="20"/>
      <c r="V1190" s="20"/>
      <c r="W1190" s="20"/>
      <c r="X1190" s="20"/>
      <c r="Y1190" s="20"/>
      <c r="Z1190" s="20"/>
    </row>
    <row r="1191">
      <c r="A1191" s="25">
        <v>2.0</v>
      </c>
      <c r="B1191" s="25">
        <v>29051.0</v>
      </c>
      <c r="C1191" s="20" t="s">
        <v>30410</v>
      </c>
      <c r="D1191" s="20" t="s">
        <v>30418</v>
      </c>
      <c r="E1191" s="20" t="s">
        <v>30410</v>
      </c>
      <c r="F1191" s="20"/>
      <c r="G1191" s="20"/>
      <c r="H1191" s="20"/>
      <c r="I1191" s="20"/>
      <c r="J1191" s="20"/>
      <c r="K1191" s="20"/>
      <c r="L1191" s="20"/>
      <c r="M1191" s="20"/>
      <c r="N1191" s="20"/>
      <c r="O1191" s="20"/>
      <c r="P1191" s="20"/>
      <c r="Q1191" s="20"/>
      <c r="R1191" s="20"/>
      <c r="S1191" s="20"/>
      <c r="T1191" s="20"/>
      <c r="U1191" s="20"/>
      <c r="V1191" s="20"/>
      <c r="W1191" s="20"/>
      <c r="X1191" s="20"/>
      <c r="Y1191" s="20"/>
      <c r="Z1191" s="20"/>
    </row>
    <row r="1192">
      <c r="A1192" s="25">
        <v>2.0</v>
      </c>
      <c r="B1192" s="25">
        <v>29501.0</v>
      </c>
      <c r="C1192" s="20" t="s">
        <v>30421</v>
      </c>
      <c r="D1192" s="20" t="s">
        <v>28133</v>
      </c>
      <c r="E1192" s="20" t="s">
        <v>30421</v>
      </c>
      <c r="F1192" s="20"/>
      <c r="G1192" s="20"/>
      <c r="H1192" s="20"/>
      <c r="I1192" s="20"/>
      <c r="J1192" s="20"/>
      <c r="K1192" s="20"/>
      <c r="L1192" s="20"/>
      <c r="M1192" s="20"/>
      <c r="N1192" s="20"/>
      <c r="O1192" s="20"/>
      <c r="P1192" s="20"/>
      <c r="Q1192" s="20"/>
      <c r="R1192" s="20"/>
      <c r="S1192" s="20"/>
      <c r="T1192" s="20"/>
      <c r="U1192" s="20"/>
      <c r="V1192" s="20"/>
      <c r="W1192" s="20"/>
      <c r="X1192" s="20"/>
      <c r="Y1192" s="20"/>
      <c r="Z1192" s="20"/>
    </row>
    <row r="1193">
      <c r="A1193" s="25">
        <v>2.0</v>
      </c>
      <c r="B1193" s="25">
        <v>29502.0</v>
      </c>
      <c r="C1193" s="20" t="s">
        <v>30424</v>
      </c>
      <c r="D1193" s="20" t="s">
        <v>28138</v>
      </c>
      <c r="E1193" s="20" t="s">
        <v>30424</v>
      </c>
      <c r="F1193" s="20"/>
      <c r="G1193" s="20"/>
      <c r="H1193" s="20"/>
      <c r="I1193" s="20"/>
      <c r="J1193" s="20"/>
      <c r="K1193" s="20"/>
      <c r="L1193" s="20"/>
      <c r="M1193" s="20"/>
      <c r="N1193" s="20"/>
      <c r="O1193" s="20"/>
      <c r="P1193" s="20"/>
      <c r="Q1193" s="20"/>
      <c r="R1193" s="20"/>
      <c r="S1193" s="20"/>
      <c r="T1193" s="20"/>
      <c r="U1193" s="20"/>
      <c r="V1193" s="20"/>
      <c r="W1193" s="20"/>
      <c r="X1193" s="20"/>
      <c r="Y1193" s="20"/>
      <c r="Z1193" s="20"/>
    </row>
    <row r="1194">
      <c r="A1194" s="25">
        <v>2.0</v>
      </c>
      <c r="B1194" s="25">
        <v>29601.0</v>
      </c>
      <c r="C1194" s="20" t="s">
        <v>30427</v>
      </c>
      <c r="D1194" s="20" t="s">
        <v>28108</v>
      </c>
      <c r="E1194" s="20" t="s">
        <v>30427</v>
      </c>
      <c r="F1194" s="20"/>
      <c r="G1194" s="20"/>
      <c r="H1194" s="20"/>
      <c r="I1194" s="20"/>
      <c r="J1194" s="20"/>
      <c r="K1194" s="20"/>
      <c r="L1194" s="20"/>
      <c r="M1194" s="20"/>
      <c r="N1194" s="20"/>
      <c r="O1194" s="20"/>
      <c r="P1194" s="20"/>
      <c r="Q1194" s="20"/>
      <c r="R1194" s="20"/>
      <c r="S1194" s="20"/>
      <c r="T1194" s="20"/>
      <c r="U1194" s="20"/>
      <c r="V1194" s="20"/>
      <c r="W1194" s="20"/>
      <c r="X1194" s="20"/>
      <c r="Y1194" s="20"/>
      <c r="Z1194" s="20"/>
    </row>
    <row r="1195">
      <c r="A1195" s="25">
        <v>2.0</v>
      </c>
      <c r="B1195" s="25">
        <v>29601.0</v>
      </c>
      <c r="C1195" s="20" t="s">
        <v>30427</v>
      </c>
      <c r="D1195" s="20" t="s">
        <v>28148</v>
      </c>
      <c r="E1195" s="20" t="s">
        <v>30427</v>
      </c>
      <c r="F1195" s="20"/>
      <c r="G1195" s="20"/>
      <c r="H1195" s="20"/>
      <c r="I1195" s="20"/>
      <c r="J1195" s="20"/>
      <c r="K1195" s="20"/>
      <c r="L1195" s="20"/>
      <c r="M1195" s="20"/>
      <c r="N1195" s="20"/>
      <c r="O1195" s="20"/>
      <c r="P1195" s="20"/>
      <c r="Q1195" s="20"/>
      <c r="R1195" s="20"/>
      <c r="S1195" s="20"/>
      <c r="T1195" s="20"/>
      <c r="U1195" s="20"/>
      <c r="V1195" s="20"/>
      <c r="W1195" s="20"/>
      <c r="X1195" s="20"/>
      <c r="Y1195" s="20"/>
      <c r="Z1195" s="20"/>
    </row>
    <row r="1196">
      <c r="A1196" s="25">
        <v>2.0</v>
      </c>
      <c r="B1196" s="25">
        <v>29602.0</v>
      </c>
      <c r="C1196" s="20" t="s">
        <v>30432</v>
      </c>
      <c r="D1196" s="20" t="s">
        <v>30433</v>
      </c>
      <c r="E1196" s="20" t="s">
        <v>30432</v>
      </c>
      <c r="F1196" s="20"/>
      <c r="G1196" s="20"/>
      <c r="H1196" s="20"/>
      <c r="I1196" s="20"/>
      <c r="J1196" s="20"/>
      <c r="K1196" s="20"/>
      <c r="L1196" s="20"/>
      <c r="M1196" s="20"/>
      <c r="N1196" s="20"/>
      <c r="O1196" s="20"/>
      <c r="P1196" s="20"/>
      <c r="Q1196" s="20"/>
      <c r="R1196" s="20"/>
      <c r="S1196" s="20"/>
      <c r="T1196" s="20"/>
      <c r="U1196" s="20"/>
      <c r="V1196" s="20"/>
      <c r="W1196" s="20"/>
      <c r="X1196" s="20"/>
      <c r="Y1196" s="20"/>
      <c r="Z1196" s="20"/>
    </row>
    <row r="1197">
      <c r="A1197" s="25">
        <v>2.0</v>
      </c>
      <c r="B1197" s="25">
        <v>29602.0</v>
      </c>
      <c r="C1197" s="20" t="s">
        <v>30432</v>
      </c>
      <c r="D1197" s="20" t="s">
        <v>28148</v>
      </c>
      <c r="E1197" s="20" t="s">
        <v>30432</v>
      </c>
      <c r="F1197" s="20"/>
      <c r="G1197" s="20"/>
      <c r="H1197" s="20"/>
      <c r="I1197" s="20"/>
      <c r="J1197" s="20"/>
      <c r="K1197" s="20"/>
      <c r="L1197" s="20"/>
      <c r="M1197" s="20"/>
      <c r="N1197" s="20"/>
      <c r="O1197" s="20"/>
      <c r="P1197" s="20"/>
      <c r="Q1197" s="20"/>
      <c r="R1197" s="20"/>
      <c r="S1197" s="20"/>
      <c r="T1197" s="20"/>
      <c r="U1197" s="20"/>
      <c r="V1197" s="20"/>
      <c r="W1197" s="20"/>
      <c r="X1197" s="20"/>
      <c r="Y1197" s="20"/>
      <c r="Z1197" s="20"/>
    </row>
    <row r="1198">
      <c r="A1198" s="25">
        <v>2.0</v>
      </c>
      <c r="B1198" s="25">
        <v>29602.0</v>
      </c>
      <c r="C1198" s="20" t="s">
        <v>30432</v>
      </c>
      <c r="D1198" s="20" t="s">
        <v>28119</v>
      </c>
      <c r="E1198" s="20" t="s">
        <v>30432</v>
      </c>
      <c r="F1198" s="20"/>
      <c r="G1198" s="20"/>
      <c r="H1198" s="20"/>
      <c r="I1198" s="20"/>
      <c r="J1198" s="20"/>
      <c r="K1198" s="20"/>
      <c r="L1198" s="20"/>
      <c r="M1198" s="20"/>
      <c r="N1198" s="20"/>
      <c r="O1198" s="20"/>
      <c r="P1198" s="20"/>
      <c r="Q1198" s="20"/>
      <c r="R1198" s="20"/>
      <c r="S1198" s="20"/>
      <c r="T1198" s="20"/>
      <c r="U1198" s="20"/>
      <c r="V1198" s="20"/>
      <c r="W1198" s="20"/>
      <c r="X1198" s="20"/>
      <c r="Y1198" s="20"/>
      <c r="Z1198" s="20"/>
    </row>
    <row r="1199">
      <c r="A1199" s="25">
        <v>2.0</v>
      </c>
      <c r="B1199" s="25">
        <v>29611.0</v>
      </c>
      <c r="C1199" s="20" t="s">
        <v>30442</v>
      </c>
      <c r="D1199" s="20" t="s">
        <v>30443</v>
      </c>
      <c r="E1199" s="20" t="s">
        <v>30442</v>
      </c>
      <c r="F1199" s="20"/>
      <c r="G1199" s="20"/>
      <c r="H1199" s="20"/>
      <c r="I1199" s="20"/>
      <c r="J1199" s="20"/>
      <c r="K1199" s="20"/>
      <c r="L1199" s="20"/>
      <c r="M1199" s="20"/>
      <c r="N1199" s="20"/>
      <c r="O1199" s="20"/>
      <c r="P1199" s="20"/>
      <c r="Q1199" s="20"/>
      <c r="R1199" s="20"/>
      <c r="S1199" s="20"/>
      <c r="T1199" s="20"/>
      <c r="U1199" s="20"/>
      <c r="V1199" s="20"/>
      <c r="W1199" s="20"/>
      <c r="X1199" s="20"/>
      <c r="Y1199" s="20"/>
      <c r="Z1199" s="20"/>
    </row>
    <row r="1200">
      <c r="A1200" s="25">
        <v>2.0</v>
      </c>
      <c r="B1200" s="25">
        <v>29611.0</v>
      </c>
      <c r="C1200" s="20" t="s">
        <v>30442</v>
      </c>
      <c r="D1200" s="20" t="s">
        <v>28162</v>
      </c>
      <c r="E1200" s="20" t="s">
        <v>30442</v>
      </c>
      <c r="F1200" s="20"/>
      <c r="G1200" s="20"/>
      <c r="H1200" s="20"/>
      <c r="I1200" s="20"/>
      <c r="J1200" s="20"/>
      <c r="K1200" s="20"/>
      <c r="L1200" s="20"/>
      <c r="M1200" s="20"/>
      <c r="N1200" s="20"/>
      <c r="O1200" s="20"/>
      <c r="P1200" s="20"/>
      <c r="Q1200" s="20"/>
      <c r="R1200" s="20"/>
      <c r="S1200" s="20"/>
      <c r="T1200" s="20"/>
      <c r="U1200" s="20"/>
      <c r="V1200" s="20"/>
      <c r="W1200" s="20"/>
      <c r="X1200" s="20"/>
      <c r="Y1200" s="20"/>
      <c r="Z1200" s="20"/>
    </row>
    <row r="1201">
      <c r="A1201" s="25">
        <v>2.0</v>
      </c>
      <c r="B1201" s="25">
        <v>29611.0</v>
      </c>
      <c r="C1201" s="20" t="s">
        <v>30442</v>
      </c>
      <c r="D1201" s="20" t="s">
        <v>28108</v>
      </c>
      <c r="E1201" s="20" t="s">
        <v>30442</v>
      </c>
      <c r="F1201" s="20"/>
      <c r="G1201" s="20"/>
      <c r="H1201" s="20"/>
      <c r="I1201" s="20"/>
      <c r="J1201" s="20"/>
      <c r="K1201" s="20"/>
      <c r="L1201" s="20"/>
      <c r="M1201" s="20"/>
      <c r="N1201" s="20"/>
      <c r="O1201" s="20"/>
      <c r="P1201" s="20"/>
      <c r="Q1201" s="20"/>
      <c r="R1201" s="20"/>
      <c r="S1201" s="20"/>
      <c r="T1201" s="20"/>
      <c r="U1201" s="20"/>
      <c r="V1201" s="20"/>
      <c r="W1201" s="20"/>
      <c r="X1201" s="20"/>
      <c r="Y1201" s="20"/>
      <c r="Z1201" s="20"/>
    </row>
    <row r="1202">
      <c r="A1202" s="25">
        <v>2.0</v>
      </c>
      <c r="B1202" s="25">
        <v>29612.0</v>
      </c>
      <c r="C1202" s="20" t="s">
        <v>30451</v>
      </c>
      <c r="D1202" s="20" t="s">
        <v>28162</v>
      </c>
      <c r="E1202" s="20" t="s">
        <v>30451</v>
      </c>
      <c r="F1202" s="20"/>
      <c r="G1202" s="20"/>
      <c r="H1202" s="20"/>
      <c r="I1202" s="20"/>
      <c r="J1202" s="20"/>
      <c r="K1202" s="20"/>
      <c r="L1202" s="20"/>
      <c r="M1202" s="20"/>
      <c r="N1202" s="20"/>
      <c r="O1202" s="20"/>
      <c r="P1202" s="20"/>
      <c r="Q1202" s="20"/>
      <c r="R1202" s="20"/>
      <c r="S1202" s="20"/>
      <c r="T1202" s="20"/>
      <c r="U1202" s="20"/>
      <c r="V1202" s="20"/>
      <c r="W1202" s="20"/>
      <c r="X1202" s="20"/>
      <c r="Y1202" s="20"/>
      <c r="Z1202" s="20"/>
    </row>
    <row r="1203">
      <c r="A1203" s="25">
        <v>2.0</v>
      </c>
      <c r="B1203" s="25">
        <v>29612.0</v>
      </c>
      <c r="C1203" s="20" t="s">
        <v>30451</v>
      </c>
      <c r="D1203" s="20" t="s">
        <v>30433</v>
      </c>
      <c r="E1203" s="20" t="s">
        <v>30451</v>
      </c>
      <c r="F1203" s="20"/>
      <c r="G1203" s="20"/>
      <c r="H1203" s="20"/>
      <c r="I1203" s="20"/>
      <c r="J1203" s="20"/>
      <c r="K1203" s="20"/>
      <c r="L1203" s="20"/>
      <c r="M1203" s="20"/>
      <c r="N1203" s="20"/>
      <c r="O1203" s="20"/>
      <c r="P1203" s="20"/>
      <c r="Q1203" s="20"/>
      <c r="R1203" s="20"/>
      <c r="S1203" s="20"/>
      <c r="T1203" s="20"/>
      <c r="U1203" s="20"/>
      <c r="V1203" s="20"/>
      <c r="W1203" s="20"/>
      <c r="X1203" s="20"/>
      <c r="Y1203" s="20"/>
      <c r="Z1203" s="20"/>
    </row>
    <row r="1204">
      <c r="A1204" s="25">
        <v>2.0</v>
      </c>
      <c r="B1204" s="25">
        <v>29612.0</v>
      </c>
      <c r="C1204" s="20" t="s">
        <v>30451</v>
      </c>
      <c r="D1204" s="20" t="s">
        <v>30414</v>
      </c>
      <c r="E1204" s="20" t="s">
        <v>30451</v>
      </c>
      <c r="F1204" s="20"/>
      <c r="G1204" s="20"/>
      <c r="H1204" s="20"/>
      <c r="I1204" s="20"/>
      <c r="J1204" s="20"/>
      <c r="K1204" s="20"/>
      <c r="L1204" s="20"/>
      <c r="M1204" s="20"/>
      <c r="N1204" s="20"/>
      <c r="O1204" s="20"/>
      <c r="P1204" s="20"/>
      <c r="Q1204" s="20"/>
      <c r="R1204" s="20"/>
      <c r="S1204" s="20"/>
      <c r="T1204" s="20"/>
      <c r="U1204" s="20"/>
      <c r="V1204" s="20"/>
      <c r="W1204" s="20"/>
      <c r="X1204" s="20"/>
      <c r="Y1204" s="20"/>
      <c r="Z1204" s="20"/>
    </row>
    <row r="1205">
      <c r="A1205" s="25">
        <v>2.0</v>
      </c>
      <c r="B1205" s="25">
        <v>29612.0</v>
      </c>
      <c r="C1205" s="20" t="s">
        <v>30451</v>
      </c>
      <c r="D1205" s="20" t="s">
        <v>28119</v>
      </c>
      <c r="E1205" s="20" t="s">
        <v>30451</v>
      </c>
      <c r="F1205" s="20"/>
      <c r="G1205" s="20"/>
      <c r="H1205" s="20"/>
      <c r="I1205" s="20"/>
      <c r="J1205" s="20"/>
      <c r="K1205" s="20"/>
      <c r="L1205" s="20"/>
      <c r="M1205" s="20"/>
      <c r="N1205" s="20"/>
      <c r="O1205" s="20"/>
      <c r="P1205" s="20"/>
      <c r="Q1205" s="20"/>
      <c r="R1205" s="20"/>
      <c r="S1205" s="20"/>
      <c r="T1205" s="20"/>
      <c r="U1205" s="20"/>
      <c r="V1205" s="20"/>
      <c r="W1205" s="20"/>
      <c r="X1205" s="20"/>
      <c r="Y1205" s="20"/>
      <c r="Z1205" s="20"/>
    </row>
    <row r="1206">
      <c r="A1206" s="25">
        <v>2.0</v>
      </c>
      <c r="B1206" s="25">
        <v>30481.0</v>
      </c>
      <c r="C1206" s="20" t="s">
        <v>30461</v>
      </c>
      <c r="D1206" s="20" t="s">
        <v>30462</v>
      </c>
      <c r="E1206" s="20" t="s">
        <v>30461</v>
      </c>
      <c r="F1206" s="20"/>
      <c r="G1206" s="20"/>
      <c r="H1206" s="20"/>
      <c r="I1206" s="20"/>
      <c r="J1206" s="20"/>
      <c r="K1206" s="20"/>
      <c r="L1206" s="20"/>
      <c r="M1206" s="20"/>
      <c r="N1206" s="20"/>
      <c r="O1206" s="20"/>
      <c r="P1206" s="20"/>
      <c r="Q1206" s="20"/>
      <c r="R1206" s="20"/>
      <c r="S1206" s="20"/>
      <c r="T1206" s="20"/>
      <c r="U1206" s="20"/>
      <c r="V1206" s="20"/>
      <c r="W1206" s="20"/>
      <c r="X1206" s="20"/>
      <c r="Y1206" s="20"/>
      <c r="Z1206" s="20"/>
    </row>
    <row r="1207">
      <c r="A1207" s="25">
        <v>2.0</v>
      </c>
      <c r="B1207" s="25">
        <v>30481.0</v>
      </c>
      <c r="C1207" s="20" t="s">
        <v>30461</v>
      </c>
      <c r="D1207" s="20" t="s">
        <v>30465</v>
      </c>
      <c r="E1207" s="20" t="s">
        <v>30461</v>
      </c>
      <c r="F1207" s="20"/>
      <c r="G1207" s="20"/>
      <c r="H1207" s="20"/>
      <c r="I1207" s="20"/>
      <c r="J1207" s="20"/>
      <c r="K1207" s="20"/>
      <c r="L1207" s="20"/>
      <c r="M1207" s="20"/>
      <c r="N1207" s="20"/>
      <c r="O1207" s="20"/>
      <c r="P1207" s="20"/>
      <c r="Q1207" s="20"/>
      <c r="R1207" s="20"/>
      <c r="S1207" s="20"/>
      <c r="T1207" s="20"/>
      <c r="U1207" s="20"/>
      <c r="V1207" s="20"/>
      <c r="W1207" s="20"/>
      <c r="X1207" s="20"/>
      <c r="Y1207" s="20"/>
      <c r="Z1207" s="20"/>
    </row>
    <row r="1208">
      <c r="A1208" s="25">
        <v>2.0</v>
      </c>
      <c r="B1208" s="25">
        <v>30491.0</v>
      </c>
      <c r="C1208" s="20" t="s">
        <v>30471</v>
      </c>
      <c r="D1208" s="20" t="s">
        <v>30465</v>
      </c>
      <c r="E1208" s="20" t="s">
        <v>30471</v>
      </c>
      <c r="F1208" s="20"/>
      <c r="G1208" s="20"/>
      <c r="H1208" s="20"/>
      <c r="I1208" s="20"/>
      <c r="J1208" s="20"/>
      <c r="K1208" s="20"/>
      <c r="L1208" s="20"/>
      <c r="M1208" s="20"/>
      <c r="N1208" s="20"/>
      <c r="O1208" s="20"/>
      <c r="P1208" s="20"/>
      <c r="Q1208" s="20"/>
      <c r="R1208" s="20"/>
      <c r="S1208" s="20"/>
      <c r="T1208" s="20"/>
      <c r="U1208" s="20"/>
      <c r="V1208" s="20"/>
      <c r="W1208" s="20"/>
      <c r="X1208" s="20"/>
      <c r="Y1208" s="20"/>
      <c r="Z1208" s="20"/>
    </row>
    <row r="1209">
      <c r="A1209" s="25">
        <v>2.0</v>
      </c>
      <c r="B1209" s="25">
        <v>30491.0</v>
      </c>
      <c r="C1209" s="20" t="s">
        <v>30471</v>
      </c>
      <c r="D1209" s="20" t="s">
        <v>30474</v>
      </c>
      <c r="E1209" s="20" t="s">
        <v>30471</v>
      </c>
      <c r="F1209" s="20"/>
      <c r="G1209" s="20"/>
      <c r="H1209" s="20"/>
      <c r="I1209" s="20"/>
      <c r="J1209" s="20"/>
      <c r="K1209" s="20"/>
      <c r="L1209" s="20"/>
      <c r="M1209" s="20"/>
      <c r="N1209" s="20"/>
      <c r="O1209" s="20"/>
      <c r="P1209" s="20"/>
      <c r="Q1209" s="20"/>
      <c r="R1209" s="20"/>
      <c r="S1209" s="20"/>
      <c r="T1209" s="20"/>
      <c r="U1209" s="20"/>
      <c r="V1209" s="20"/>
      <c r="W1209" s="20"/>
      <c r="X1209" s="20"/>
      <c r="Y1209" s="20"/>
      <c r="Z1209" s="20"/>
    </row>
    <row r="1210">
      <c r="A1210" s="25">
        <v>2.0</v>
      </c>
      <c r="B1210" s="25">
        <v>30501.0</v>
      </c>
      <c r="C1210" s="20" t="s">
        <v>30477</v>
      </c>
      <c r="D1210" s="20" t="s">
        <v>28133</v>
      </c>
      <c r="E1210" s="20" t="s">
        <v>30477</v>
      </c>
      <c r="F1210" s="20"/>
      <c r="G1210" s="20"/>
      <c r="H1210" s="20"/>
      <c r="I1210" s="20"/>
      <c r="J1210" s="20"/>
      <c r="K1210" s="20"/>
      <c r="L1210" s="20"/>
      <c r="M1210" s="20"/>
      <c r="N1210" s="20"/>
      <c r="O1210" s="20"/>
      <c r="P1210" s="20"/>
      <c r="Q1210" s="20"/>
      <c r="R1210" s="20"/>
      <c r="S1210" s="20"/>
      <c r="T1210" s="20"/>
      <c r="U1210" s="20"/>
      <c r="V1210" s="20"/>
      <c r="W1210" s="20"/>
      <c r="X1210" s="20"/>
      <c r="Y1210" s="20"/>
      <c r="Z1210" s="20"/>
    </row>
    <row r="1211">
      <c r="A1211" s="25">
        <v>2.0</v>
      </c>
      <c r="B1211" s="25">
        <v>30502.0</v>
      </c>
      <c r="C1211" s="20" t="s">
        <v>30480</v>
      </c>
      <c r="D1211" s="20" t="s">
        <v>28138</v>
      </c>
      <c r="E1211" s="20" t="s">
        <v>30480</v>
      </c>
      <c r="F1211" s="20"/>
      <c r="G1211" s="20"/>
      <c r="H1211" s="20"/>
      <c r="I1211" s="20"/>
      <c r="J1211" s="20"/>
      <c r="K1211" s="20"/>
      <c r="L1211" s="20"/>
      <c r="M1211" s="20"/>
      <c r="N1211" s="20"/>
      <c r="O1211" s="20"/>
      <c r="P1211" s="20"/>
      <c r="Q1211" s="20"/>
      <c r="R1211" s="20"/>
      <c r="S1211" s="20"/>
      <c r="T1211" s="20"/>
      <c r="U1211" s="20"/>
      <c r="V1211" s="20"/>
      <c r="W1211" s="20"/>
      <c r="X1211" s="20"/>
      <c r="Y1211" s="20"/>
      <c r="Z1211" s="20"/>
    </row>
    <row r="1212">
      <c r="A1212" s="25">
        <v>2.0</v>
      </c>
      <c r="B1212" s="25">
        <v>30611.0</v>
      </c>
      <c r="C1212" s="20" t="s">
        <v>30483</v>
      </c>
      <c r="D1212" s="20" t="s">
        <v>30485</v>
      </c>
      <c r="E1212" s="20" t="s">
        <v>30483</v>
      </c>
      <c r="F1212" s="20"/>
      <c r="G1212" s="20"/>
      <c r="H1212" s="20"/>
      <c r="I1212" s="20"/>
      <c r="J1212" s="20"/>
      <c r="K1212" s="20"/>
      <c r="L1212" s="20"/>
      <c r="M1212" s="20"/>
      <c r="N1212" s="20"/>
      <c r="O1212" s="20"/>
      <c r="P1212" s="20"/>
      <c r="Q1212" s="20"/>
      <c r="R1212" s="20"/>
      <c r="S1212" s="20"/>
      <c r="T1212" s="20"/>
      <c r="U1212" s="20"/>
      <c r="V1212" s="20"/>
      <c r="W1212" s="20"/>
      <c r="X1212" s="20"/>
      <c r="Y1212" s="20"/>
      <c r="Z1212" s="20"/>
    </row>
    <row r="1213">
      <c r="A1213" s="25">
        <v>2.0</v>
      </c>
      <c r="B1213" s="25">
        <v>30611.0</v>
      </c>
      <c r="C1213" s="20" t="s">
        <v>30483</v>
      </c>
      <c r="D1213" s="20" t="s">
        <v>28108</v>
      </c>
      <c r="E1213" s="20" t="s">
        <v>30483</v>
      </c>
      <c r="F1213" s="20"/>
      <c r="G1213" s="20"/>
      <c r="H1213" s="20"/>
      <c r="I1213" s="20"/>
      <c r="J1213" s="20"/>
      <c r="K1213" s="20"/>
      <c r="L1213" s="20"/>
      <c r="M1213" s="20"/>
      <c r="N1213" s="20"/>
      <c r="O1213" s="20"/>
      <c r="P1213" s="20"/>
      <c r="Q1213" s="20"/>
      <c r="R1213" s="20"/>
      <c r="S1213" s="20"/>
      <c r="T1213" s="20"/>
      <c r="U1213" s="20"/>
      <c r="V1213" s="20"/>
      <c r="W1213" s="20"/>
      <c r="X1213" s="20"/>
      <c r="Y1213" s="20"/>
      <c r="Z1213" s="20"/>
    </row>
    <row r="1214">
      <c r="A1214" s="25">
        <v>2.0</v>
      </c>
      <c r="B1214" s="25">
        <v>30612.0</v>
      </c>
      <c r="C1214" s="20" t="s">
        <v>30495</v>
      </c>
      <c r="D1214" s="20" t="s">
        <v>30485</v>
      </c>
      <c r="E1214" s="20" t="s">
        <v>30495</v>
      </c>
      <c r="F1214" s="20"/>
      <c r="G1214" s="20"/>
      <c r="H1214" s="20"/>
      <c r="I1214" s="20"/>
      <c r="J1214" s="20"/>
      <c r="K1214" s="20"/>
      <c r="L1214" s="20"/>
      <c r="M1214" s="20"/>
      <c r="N1214" s="20"/>
      <c r="O1214" s="20"/>
      <c r="P1214" s="20"/>
      <c r="Q1214" s="20"/>
      <c r="R1214" s="20"/>
      <c r="S1214" s="20"/>
      <c r="T1214" s="20"/>
      <c r="U1214" s="20"/>
      <c r="V1214" s="20"/>
      <c r="W1214" s="20"/>
      <c r="X1214" s="20"/>
      <c r="Y1214" s="20"/>
      <c r="Z1214" s="20"/>
    </row>
    <row r="1215">
      <c r="A1215" s="25">
        <v>2.0</v>
      </c>
      <c r="B1215" s="25">
        <v>30612.0</v>
      </c>
      <c r="C1215" s="20" t="s">
        <v>30495</v>
      </c>
      <c r="D1215" s="20" t="s">
        <v>28119</v>
      </c>
      <c r="E1215" s="20" t="s">
        <v>30495</v>
      </c>
      <c r="F1215" s="20"/>
      <c r="G1215" s="20"/>
      <c r="H1215" s="20"/>
      <c r="I1215" s="20"/>
      <c r="J1215" s="20"/>
      <c r="K1215" s="20"/>
      <c r="L1215" s="20"/>
      <c r="M1215" s="20"/>
      <c r="N1215" s="20"/>
      <c r="O1215" s="20"/>
      <c r="P1215" s="20"/>
      <c r="Q1215" s="20"/>
      <c r="R1215" s="20"/>
      <c r="S1215" s="20"/>
      <c r="T1215" s="20"/>
      <c r="U1215" s="20"/>
      <c r="V1215" s="20"/>
      <c r="W1215" s="20"/>
      <c r="X1215" s="20"/>
      <c r="Y1215" s="20"/>
      <c r="Z1215" s="20"/>
    </row>
    <row r="1216">
      <c r="A1216" s="25">
        <v>2.0</v>
      </c>
      <c r="B1216" s="25">
        <v>32031.0</v>
      </c>
      <c r="C1216" s="20" t="s">
        <v>30501</v>
      </c>
      <c r="D1216" s="20" t="s">
        <v>30503</v>
      </c>
      <c r="E1216" s="20" t="s">
        <v>30501</v>
      </c>
      <c r="F1216" s="20"/>
      <c r="G1216" s="20"/>
      <c r="H1216" s="20"/>
      <c r="I1216" s="20"/>
      <c r="J1216" s="20"/>
      <c r="K1216" s="20"/>
      <c r="L1216" s="20"/>
      <c r="M1216" s="20"/>
      <c r="N1216" s="20"/>
      <c r="O1216" s="20"/>
      <c r="P1216" s="20"/>
      <c r="Q1216" s="20"/>
      <c r="R1216" s="20"/>
      <c r="S1216" s="20"/>
      <c r="T1216" s="20"/>
      <c r="U1216" s="20"/>
      <c r="V1216" s="20"/>
      <c r="W1216" s="20"/>
      <c r="X1216" s="20"/>
      <c r="Y1216" s="20"/>
      <c r="Z1216" s="20"/>
    </row>
    <row r="1217">
      <c r="A1217" s="25">
        <v>2.0</v>
      </c>
      <c r="B1217" s="25">
        <v>32501.0</v>
      </c>
      <c r="C1217" s="20" t="s">
        <v>30506</v>
      </c>
      <c r="D1217" s="20" t="s">
        <v>28133</v>
      </c>
      <c r="E1217" s="20" t="s">
        <v>30506</v>
      </c>
      <c r="F1217" s="20"/>
      <c r="G1217" s="20"/>
      <c r="H1217" s="20"/>
      <c r="I1217" s="20"/>
      <c r="J1217" s="20"/>
      <c r="K1217" s="20"/>
      <c r="L1217" s="20"/>
      <c r="M1217" s="20"/>
      <c r="N1217" s="20"/>
      <c r="O1217" s="20"/>
      <c r="P1217" s="20"/>
      <c r="Q1217" s="20"/>
      <c r="R1217" s="20"/>
      <c r="S1217" s="20"/>
      <c r="T1217" s="20"/>
      <c r="U1217" s="20"/>
      <c r="V1217" s="20"/>
      <c r="W1217" s="20"/>
      <c r="X1217" s="20"/>
      <c r="Y1217" s="20"/>
      <c r="Z1217" s="20"/>
    </row>
    <row r="1218">
      <c r="A1218" s="25">
        <v>2.0</v>
      </c>
      <c r="B1218" s="25">
        <v>32502.0</v>
      </c>
      <c r="C1218" s="20" t="s">
        <v>30509</v>
      </c>
      <c r="D1218" s="20" t="s">
        <v>28138</v>
      </c>
      <c r="E1218" s="20" t="s">
        <v>30509</v>
      </c>
      <c r="F1218" s="20"/>
      <c r="G1218" s="20"/>
      <c r="H1218" s="20"/>
      <c r="I1218" s="20"/>
      <c r="J1218" s="20"/>
      <c r="K1218" s="20"/>
      <c r="L1218" s="20"/>
      <c r="M1218" s="20"/>
      <c r="N1218" s="20"/>
      <c r="O1218" s="20"/>
      <c r="P1218" s="20"/>
      <c r="Q1218" s="20"/>
      <c r="R1218" s="20"/>
      <c r="S1218" s="20"/>
      <c r="T1218" s="20"/>
      <c r="U1218" s="20"/>
      <c r="V1218" s="20"/>
      <c r="W1218" s="20"/>
      <c r="X1218" s="20"/>
      <c r="Y1218" s="20"/>
      <c r="Z1218" s="20"/>
    </row>
    <row r="1219">
      <c r="A1219" s="25">
        <v>2.0</v>
      </c>
      <c r="B1219" s="25">
        <v>32611.0</v>
      </c>
      <c r="C1219" s="20" t="s">
        <v>30512</v>
      </c>
      <c r="D1219" s="20" t="s">
        <v>28108</v>
      </c>
      <c r="E1219" s="20" t="s">
        <v>30512</v>
      </c>
      <c r="F1219" s="20"/>
      <c r="G1219" s="20"/>
      <c r="H1219" s="20"/>
      <c r="I1219" s="20"/>
      <c r="J1219" s="20"/>
      <c r="K1219" s="20"/>
      <c r="L1219" s="20"/>
      <c r="M1219" s="20"/>
      <c r="N1219" s="20"/>
      <c r="O1219" s="20"/>
      <c r="P1219" s="20"/>
      <c r="Q1219" s="20"/>
      <c r="R1219" s="20"/>
      <c r="S1219" s="20"/>
      <c r="T1219" s="20"/>
      <c r="U1219" s="20"/>
      <c r="V1219" s="20"/>
      <c r="W1219" s="20"/>
      <c r="X1219" s="20"/>
      <c r="Y1219" s="20"/>
      <c r="Z1219" s="20"/>
    </row>
    <row r="1220">
      <c r="A1220" s="25">
        <v>2.0</v>
      </c>
      <c r="B1220" s="25">
        <v>32612.0</v>
      </c>
      <c r="C1220" s="20" t="s">
        <v>30515</v>
      </c>
      <c r="D1220" s="20" t="s">
        <v>28119</v>
      </c>
      <c r="E1220" s="20" t="s">
        <v>30515</v>
      </c>
      <c r="F1220" s="20"/>
      <c r="G1220" s="20"/>
      <c r="H1220" s="20"/>
      <c r="I1220" s="20"/>
      <c r="J1220" s="20"/>
      <c r="K1220" s="20"/>
      <c r="L1220" s="20"/>
      <c r="M1220" s="20"/>
      <c r="N1220" s="20"/>
      <c r="O1220" s="20"/>
      <c r="P1220" s="20"/>
      <c r="Q1220" s="20"/>
      <c r="R1220" s="20"/>
      <c r="S1220" s="20"/>
      <c r="T1220" s="20"/>
      <c r="U1220" s="20"/>
      <c r="V1220" s="20"/>
      <c r="W1220" s="20"/>
      <c r="X1220" s="20"/>
      <c r="Y1220" s="20"/>
      <c r="Z1220" s="20"/>
    </row>
    <row r="1221">
      <c r="A1221" s="25">
        <v>2.0</v>
      </c>
      <c r="B1221" s="25">
        <v>33011.0</v>
      </c>
      <c r="C1221" s="20" t="s">
        <v>28078</v>
      </c>
      <c r="D1221" s="20" t="s">
        <v>30518</v>
      </c>
      <c r="E1221" s="20" t="s">
        <v>28078</v>
      </c>
      <c r="F1221" s="20"/>
      <c r="G1221" s="20"/>
      <c r="H1221" s="20"/>
      <c r="I1221" s="20"/>
      <c r="J1221" s="20"/>
      <c r="K1221" s="20"/>
      <c r="L1221" s="20"/>
      <c r="M1221" s="20"/>
      <c r="N1221" s="20"/>
      <c r="O1221" s="20"/>
      <c r="P1221" s="20"/>
      <c r="Q1221" s="20"/>
      <c r="R1221" s="20"/>
      <c r="S1221" s="20"/>
      <c r="T1221" s="20"/>
      <c r="U1221" s="20"/>
      <c r="V1221" s="20"/>
      <c r="W1221" s="20"/>
      <c r="X1221" s="20"/>
      <c r="Y1221" s="20"/>
      <c r="Z1221" s="20"/>
    </row>
    <row r="1222">
      <c r="A1222" s="25">
        <v>2.0</v>
      </c>
      <c r="B1222" s="25">
        <v>33031.0</v>
      </c>
      <c r="C1222" s="20" t="s">
        <v>30522</v>
      </c>
      <c r="D1222" s="20" t="s">
        <v>30523</v>
      </c>
      <c r="E1222" s="20" t="s">
        <v>30522</v>
      </c>
      <c r="F1222" s="20"/>
      <c r="G1222" s="20"/>
      <c r="H1222" s="20"/>
      <c r="I1222" s="20"/>
      <c r="J1222" s="20"/>
      <c r="K1222" s="20"/>
      <c r="L1222" s="20"/>
      <c r="M1222" s="20"/>
      <c r="N1222" s="20"/>
      <c r="O1222" s="20"/>
      <c r="P1222" s="20"/>
      <c r="Q1222" s="20"/>
      <c r="R1222" s="20"/>
      <c r="S1222" s="20"/>
      <c r="T1222" s="20"/>
      <c r="U1222" s="20"/>
      <c r="V1222" s="20"/>
      <c r="W1222" s="20"/>
      <c r="X1222" s="20"/>
      <c r="Y1222" s="20"/>
      <c r="Z1222" s="20"/>
    </row>
    <row r="1223">
      <c r="A1223" s="25">
        <v>2.0</v>
      </c>
      <c r="B1223" s="25">
        <v>33041.0</v>
      </c>
      <c r="C1223" s="20" t="s">
        <v>30526</v>
      </c>
      <c r="D1223" s="20" t="s">
        <v>30527</v>
      </c>
      <c r="E1223" s="20" t="s">
        <v>30526</v>
      </c>
      <c r="F1223" s="20"/>
      <c r="G1223" s="20"/>
      <c r="H1223" s="20"/>
      <c r="I1223" s="20"/>
      <c r="J1223" s="20"/>
      <c r="K1223" s="20"/>
      <c r="L1223" s="20"/>
      <c r="M1223" s="20"/>
      <c r="N1223" s="20"/>
      <c r="O1223" s="20"/>
      <c r="P1223" s="20"/>
      <c r="Q1223" s="20"/>
      <c r="R1223" s="20"/>
      <c r="S1223" s="20"/>
      <c r="T1223" s="20"/>
      <c r="U1223" s="20"/>
      <c r="V1223" s="20"/>
      <c r="W1223" s="20"/>
      <c r="X1223" s="20"/>
      <c r="Y1223" s="20"/>
      <c r="Z1223" s="20"/>
    </row>
    <row r="1224">
      <c r="A1224" s="25">
        <v>2.0</v>
      </c>
      <c r="B1224" s="25">
        <v>33501.0</v>
      </c>
      <c r="C1224" s="20" t="s">
        <v>30530</v>
      </c>
      <c r="D1224" s="20" t="s">
        <v>28133</v>
      </c>
      <c r="E1224" s="20" t="s">
        <v>30530</v>
      </c>
      <c r="F1224" s="20"/>
      <c r="G1224" s="20"/>
      <c r="H1224" s="20"/>
      <c r="I1224" s="20"/>
      <c r="J1224" s="20"/>
      <c r="K1224" s="20"/>
      <c r="L1224" s="20"/>
      <c r="M1224" s="20"/>
      <c r="N1224" s="20"/>
      <c r="O1224" s="20"/>
      <c r="P1224" s="20"/>
      <c r="Q1224" s="20"/>
      <c r="R1224" s="20"/>
      <c r="S1224" s="20"/>
      <c r="T1224" s="20"/>
      <c r="U1224" s="20"/>
      <c r="V1224" s="20"/>
      <c r="W1224" s="20"/>
      <c r="X1224" s="20"/>
      <c r="Y1224" s="20"/>
      <c r="Z1224" s="20"/>
    </row>
    <row r="1225">
      <c r="A1225" s="25">
        <v>2.0</v>
      </c>
      <c r="B1225" s="25">
        <v>33502.0</v>
      </c>
      <c r="C1225" s="20" t="s">
        <v>30533</v>
      </c>
      <c r="D1225" s="20" t="s">
        <v>28138</v>
      </c>
      <c r="E1225" s="20" t="s">
        <v>30533</v>
      </c>
      <c r="F1225" s="20"/>
      <c r="G1225" s="20"/>
      <c r="H1225" s="20"/>
      <c r="I1225" s="20"/>
      <c r="J1225" s="20"/>
      <c r="K1225" s="20"/>
      <c r="L1225" s="20"/>
      <c r="M1225" s="20"/>
      <c r="N1225" s="20"/>
      <c r="O1225" s="20"/>
      <c r="P1225" s="20"/>
      <c r="Q1225" s="20"/>
      <c r="R1225" s="20"/>
      <c r="S1225" s="20"/>
      <c r="T1225" s="20"/>
      <c r="U1225" s="20"/>
      <c r="V1225" s="20"/>
      <c r="W1225" s="20"/>
      <c r="X1225" s="20"/>
      <c r="Y1225" s="20"/>
      <c r="Z1225" s="20"/>
    </row>
    <row r="1226">
      <c r="A1226" s="25">
        <v>2.0</v>
      </c>
      <c r="B1226" s="25">
        <v>33611.0</v>
      </c>
      <c r="C1226" s="20" t="s">
        <v>30536</v>
      </c>
      <c r="D1226" s="20" t="s">
        <v>28108</v>
      </c>
      <c r="E1226" s="20" t="s">
        <v>30536</v>
      </c>
      <c r="F1226" s="20"/>
      <c r="G1226" s="20"/>
      <c r="H1226" s="20"/>
      <c r="I1226" s="20"/>
      <c r="J1226" s="20"/>
      <c r="K1226" s="20"/>
      <c r="L1226" s="20"/>
      <c r="M1226" s="20"/>
      <c r="N1226" s="20"/>
      <c r="O1226" s="20"/>
      <c r="P1226" s="20"/>
      <c r="Q1226" s="20"/>
      <c r="R1226" s="20"/>
      <c r="S1226" s="20"/>
      <c r="T1226" s="20"/>
      <c r="U1226" s="20"/>
      <c r="V1226" s="20"/>
      <c r="W1226" s="20"/>
      <c r="X1226" s="20"/>
      <c r="Y1226" s="20"/>
      <c r="Z1226" s="20"/>
    </row>
    <row r="1227">
      <c r="A1227" s="25">
        <v>2.0</v>
      </c>
      <c r="B1227" s="25">
        <v>33612.0</v>
      </c>
      <c r="C1227" s="20" t="s">
        <v>30539</v>
      </c>
      <c r="D1227" s="20" t="s">
        <v>28119</v>
      </c>
      <c r="E1227" s="20" t="s">
        <v>30539</v>
      </c>
      <c r="F1227" s="20"/>
      <c r="G1227" s="20"/>
      <c r="H1227" s="20"/>
      <c r="I1227" s="20"/>
      <c r="J1227" s="20"/>
      <c r="K1227" s="20"/>
      <c r="L1227" s="20"/>
      <c r="M1227" s="20"/>
      <c r="N1227" s="20"/>
      <c r="O1227" s="20"/>
      <c r="P1227" s="20"/>
      <c r="Q1227" s="20"/>
      <c r="R1227" s="20"/>
      <c r="S1227" s="20"/>
      <c r="T1227" s="20"/>
      <c r="U1227" s="20"/>
      <c r="V1227" s="20"/>
      <c r="W1227" s="20"/>
      <c r="X1227" s="20"/>
      <c r="Y1227" s="20"/>
      <c r="Z1227" s="20"/>
    </row>
    <row r="1228">
      <c r="A1228" s="25">
        <v>2.0</v>
      </c>
      <c r="B1228" s="25">
        <v>34421.0</v>
      </c>
      <c r="C1228" s="20" t="s">
        <v>28007</v>
      </c>
      <c r="D1228" s="20" t="s">
        <v>28008</v>
      </c>
      <c r="E1228" s="20" t="s">
        <v>28007</v>
      </c>
      <c r="F1228" s="20"/>
      <c r="G1228" s="20"/>
      <c r="H1228" s="20"/>
      <c r="I1228" s="20"/>
      <c r="J1228" s="20"/>
      <c r="K1228" s="20"/>
      <c r="L1228" s="20"/>
      <c r="M1228" s="20"/>
      <c r="N1228" s="20"/>
      <c r="O1228" s="20"/>
      <c r="P1228" s="20"/>
      <c r="Q1228" s="20"/>
      <c r="R1228" s="20"/>
      <c r="S1228" s="20"/>
      <c r="T1228" s="20"/>
      <c r="U1228" s="20"/>
      <c r="V1228" s="20"/>
      <c r="W1228" s="20"/>
      <c r="X1228" s="20"/>
      <c r="Y1228" s="20"/>
      <c r="Z1228" s="20"/>
    </row>
    <row r="1229">
      <c r="A1229" s="25">
        <v>2.0</v>
      </c>
      <c r="B1229" s="25">
        <v>34431.0</v>
      </c>
      <c r="C1229" s="20" t="s">
        <v>28036</v>
      </c>
      <c r="D1229" s="20" t="s">
        <v>28038</v>
      </c>
      <c r="E1229" s="20" t="s">
        <v>28036</v>
      </c>
      <c r="F1229" s="20"/>
      <c r="G1229" s="20"/>
      <c r="H1229" s="20"/>
      <c r="I1229" s="20"/>
      <c r="J1229" s="20"/>
      <c r="K1229" s="20"/>
      <c r="L1229" s="20"/>
      <c r="M1229" s="20"/>
      <c r="N1229" s="20"/>
      <c r="O1229" s="20"/>
      <c r="P1229" s="20"/>
      <c r="Q1229" s="20"/>
      <c r="R1229" s="20"/>
      <c r="S1229" s="20"/>
      <c r="T1229" s="20"/>
      <c r="U1229" s="20"/>
      <c r="V1229" s="20"/>
      <c r="W1229" s="20"/>
      <c r="X1229" s="20"/>
      <c r="Y1229" s="20"/>
      <c r="Z1229" s="20"/>
    </row>
    <row r="1230">
      <c r="A1230" s="25">
        <v>2.0</v>
      </c>
      <c r="B1230" s="25">
        <v>34431.0</v>
      </c>
      <c r="C1230" s="20" t="s">
        <v>28036</v>
      </c>
      <c r="D1230" s="20" t="s">
        <v>28045</v>
      </c>
      <c r="E1230" s="20" t="s">
        <v>28036</v>
      </c>
      <c r="F1230" s="20"/>
      <c r="G1230" s="20"/>
      <c r="H1230" s="20"/>
      <c r="I1230" s="20"/>
      <c r="J1230" s="20"/>
      <c r="K1230" s="20"/>
      <c r="L1230" s="20"/>
      <c r="M1230" s="20"/>
      <c r="N1230" s="20"/>
      <c r="O1230" s="20"/>
      <c r="P1230" s="20"/>
      <c r="Q1230" s="20"/>
      <c r="R1230" s="20"/>
      <c r="S1230" s="20"/>
      <c r="T1230" s="20"/>
      <c r="U1230" s="20"/>
      <c r="V1230" s="20"/>
      <c r="W1230" s="20"/>
      <c r="X1230" s="20"/>
      <c r="Y1230" s="20"/>
      <c r="Z1230" s="20"/>
    </row>
    <row r="1231">
      <c r="A1231" s="25">
        <v>2.0</v>
      </c>
      <c r="B1231" s="25">
        <v>34431.0</v>
      </c>
      <c r="C1231" s="20" t="s">
        <v>28036</v>
      </c>
      <c r="D1231" s="20" t="s">
        <v>28047</v>
      </c>
      <c r="E1231" s="20" t="s">
        <v>28036</v>
      </c>
      <c r="F1231" s="20"/>
      <c r="G1231" s="20"/>
      <c r="H1231" s="20"/>
      <c r="I1231" s="20"/>
      <c r="J1231" s="20"/>
      <c r="K1231" s="20"/>
      <c r="L1231" s="20"/>
      <c r="M1231" s="20"/>
      <c r="N1231" s="20"/>
      <c r="O1231" s="20"/>
      <c r="P1231" s="20"/>
      <c r="Q1231" s="20"/>
      <c r="R1231" s="20"/>
      <c r="S1231" s="20"/>
      <c r="T1231" s="20"/>
      <c r="U1231" s="20"/>
      <c r="V1231" s="20"/>
      <c r="W1231" s="20"/>
      <c r="X1231" s="20"/>
      <c r="Y1231" s="20"/>
      <c r="Z1231" s="20"/>
    </row>
    <row r="1232">
      <c r="A1232" s="25">
        <v>2.0</v>
      </c>
      <c r="B1232" s="25">
        <v>34431.0</v>
      </c>
      <c r="C1232" s="20" t="s">
        <v>28036</v>
      </c>
      <c r="D1232" s="20" t="s">
        <v>28050</v>
      </c>
      <c r="E1232" s="20" t="s">
        <v>28036</v>
      </c>
      <c r="F1232" s="20"/>
      <c r="G1232" s="20"/>
      <c r="H1232" s="20"/>
      <c r="I1232" s="20"/>
      <c r="J1232" s="20"/>
      <c r="K1232" s="20"/>
      <c r="L1232" s="20"/>
      <c r="M1232" s="20"/>
      <c r="N1232" s="20"/>
      <c r="O1232" s="20"/>
      <c r="P1232" s="20"/>
      <c r="Q1232" s="20"/>
      <c r="R1232" s="20"/>
      <c r="S1232" s="20"/>
      <c r="T1232" s="20"/>
      <c r="U1232" s="20"/>
      <c r="V1232" s="20"/>
      <c r="W1232" s="20"/>
      <c r="X1232" s="20"/>
      <c r="Y1232" s="20"/>
      <c r="Z1232" s="20"/>
    </row>
    <row r="1233">
      <c r="A1233" s="25">
        <v>2.0</v>
      </c>
      <c r="B1233" s="25">
        <v>34441.0</v>
      </c>
      <c r="C1233" s="20" t="s">
        <v>28064</v>
      </c>
      <c r="D1233" s="20" t="s">
        <v>28038</v>
      </c>
      <c r="E1233" s="20" t="s">
        <v>28064</v>
      </c>
      <c r="F1233" s="20"/>
      <c r="G1233" s="20"/>
      <c r="H1233" s="20"/>
      <c r="I1233" s="20"/>
      <c r="J1233" s="20"/>
      <c r="K1233" s="20"/>
      <c r="L1233" s="20"/>
      <c r="M1233" s="20"/>
      <c r="N1233" s="20"/>
      <c r="O1233" s="20"/>
      <c r="P1233" s="20"/>
      <c r="Q1233" s="20"/>
      <c r="R1233" s="20"/>
      <c r="S1233" s="20"/>
      <c r="T1233" s="20"/>
      <c r="U1233" s="20"/>
      <c r="V1233" s="20"/>
      <c r="W1233" s="20"/>
      <c r="X1233" s="20"/>
      <c r="Y1233" s="20"/>
      <c r="Z1233" s="20"/>
    </row>
    <row r="1234">
      <c r="A1234" s="25">
        <v>2.0</v>
      </c>
      <c r="B1234" s="25">
        <v>34441.0</v>
      </c>
      <c r="C1234" s="20" t="s">
        <v>28064</v>
      </c>
      <c r="D1234" s="20" t="s">
        <v>28050</v>
      </c>
      <c r="E1234" s="20" t="s">
        <v>28064</v>
      </c>
      <c r="F1234" s="20"/>
      <c r="G1234" s="20"/>
      <c r="H1234" s="20"/>
      <c r="I1234" s="20"/>
      <c r="J1234" s="20"/>
      <c r="K1234" s="20"/>
      <c r="L1234" s="20"/>
      <c r="M1234" s="20"/>
      <c r="N1234" s="20"/>
      <c r="O1234" s="20"/>
      <c r="P1234" s="20"/>
      <c r="Q1234" s="20"/>
      <c r="R1234" s="20"/>
      <c r="S1234" s="20"/>
      <c r="T1234" s="20"/>
      <c r="U1234" s="20"/>
      <c r="V1234" s="20"/>
      <c r="W1234" s="20"/>
      <c r="X1234" s="20"/>
      <c r="Y1234" s="20"/>
      <c r="Z1234" s="20"/>
    </row>
    <row r="1235">
      <c r="A1235" s="25">
        <v>2.0</v>
      </c>
      <c r="B1235" s="25">
        <v>34451.0</v>
      </c>
      <c r="C1235" s="20" t="s">
        <v>30564</v>
      </c>
      <c r="D1235" s="20" t="s">
        <v>28045</v>
      </c>
      <c r="E1235" s="20" t="s">
        <v>30564</v>
      </c>
      <c r="F1235" s="20"/>
      <c r="G1235" s="20"/>
      <c r="H1235" s="20"/>
      <c r="I1235" s="20"/>
      <c r="J1235" s="20"/>
      <c r="K1235" s="20"/>
      <c r="L1235" s="20"/>
      <c r="M1235" s="20"/>
      <c r="N1235" s="20"/>
      <c r="O1235" s="20"/>
      <c r="P1235" s="20"/>
      <c r="Q1235" s="20"/>
      <c r="R1235" s="20"/>
      <c r="S1235" s="20"/>
      <c r="T1235" s="20"/>
      <c r="U1235" s="20"/>
      <c r="V1235" s="20"/>
      <c r="W1235" s="20"/>
      <c r="X1235" s="20"/>
      <c r="Y1235" s="20"/>
      <c r="Z1235" s="20"/>
    </row>
    <row r="1236">
      <c r="A1236" s="25">
        <v>2.0</v>
      </c>
      <c r="B1236" s="25">
        <v>34451.0</v>
      </c>
      <c r="C1236" s="20" t="s">
        <v>30564</v>
      </c>
      <c r="D1236" s="20" t="s">
        <v>28047</v>
      </c>
      <c r="E1236" s="20" t="s">
        <v>30564</v>
      </c>
      <c r="F1236" s="20"/>
      <c r="G1236" s="20"/>
      <c r="H1236" s="20"/>
      <c r="I1236" s="20"/>
      <c r="J1236" s="20"/>
      <c r="K1236" s="20"/>
      <c r="L1236" s="20"/>
      <c r="M1236" s="20"/>
      <c r="N1236" s="20"/>
      <c r="O1236" s="20"/>
      <c r="P1236" s="20"/>
      <c r="Q1236" s="20"/>
      <c r="R1236" s="20"/>
      <c r="S1236" s="20"/>
      <c r="T1236" s="20"/>
      <c r="U1236" s="20"/>
      <c r="V1236" s="20"/>
      <c r="W1236" s="20"/>
      <c r="X1236" s="20"/>
      <c r="Y1236" s="20"/>
      <c r="Z1236" s="20"/>
    </row>
    <row r="1237">
      <c r="A1237" s="25">
        <v>2.0</v>
      </c>
      <c r="B1237" s="25">
        <v>34452.0</v>
      </c>
      <c r="C1237" s="20" t="s">
        <v>30569</v>
      </c>
      <c r="D1237" s="20" t="s">
        <v>28045</v>
      </c>
      <c r="E1237" s="20" t="s">
        <v>30569</v>
      </c>
      <c r="F1237" s="20"/>
      <c r="G1237" s="20"/>
      <c r="H1237" s="20"/>
      <c r="I1237" s="20"/>
      <c r="J1237" s="20"/>
      <c r="K1237" s="20"/>
      <c r="L1237" s="20"/>
      <c r="M1237" s="20"/>
      <c r="N1237" s="20"/>
      <c r="O1237" s="20"/>
      <c r="P1237" s="20"/>
      <c r="Q1237" s="20"/>
      <c r="R1237" s="20"/>
      <c r="S1237" s="20"/>
      <c r="T1237" s="20"/>
      <c r="U1237" s="20"/>
      <c r="V1237" s="20"/>
      <c r="W1237" s="20"/>
      <c r="X1237" s="20"/>
      <c r="Y1237" s="20"/>
      <c r="Z1237" s="20"/>
    </row>
    <row r="1238">
      <c r="A1238" s="25">
        <v>2.0</v>
      </c>
      <c r="B1238" s="25">
        <v>34461.0</v>
      </c>
      <c r="C1238" s="20" t="s">
        <v>28013</v>
      </c>
      <c r="D1238" s="20" t="s">
        <v>28014</v>
      </c>
      <c r="E1238" s="20" t="s">
        <v>28013</v>
      </c>
      <c r="F1238" s="20"/>
      <c r="G1238" s="20"/>
      <c r="H1238" s="20"/>
      <c r="I1238" s="20"/>
      <c r="J1238" s="20"/>
      <c r="K1238" s="20"/>
      <c r="L1238" s="20"/>
      <c r="M1238" s="20"/>
      <c r="N1238" s="20"/>
      <c r="O1238" s="20"/>
      <c r="P1238" s="20"/>
      <c r="Q1238" s="20"/>
      <c r="R1238" s="20"/>
      <c r="S1238" s="20"/>
      <c r="T1238" s="20"/>
      <c r="U1238" s="20"/>
      <c r="V1238" s="20"/>
      <c r="W1238" s="20"/>
      <c r="X1238" s="20"/>
      <c r="Y1238" s="20"/>
      <c r="Z1238" s="20"/>
    </row>
    <row r="1239">
      <c r="A1239" s="25">
        <v>2.0</v>
      </c>
      <c r="B1239" s="25">
        <v>34461.0</v>
      </c>
      <c r="C1239" s="20" t="s">
        <v>28013</v>
      </c>
      <c r="D1239" s="20" t="s">
        <v>28019</v>
      </c>
      <c r="E1239" s="20" t="s">
        <v>28013</v>
      </c>
      <c r="F1239" s="20"/>
      <c r="G1239" s="20"/>
      <c r="H1239" s="20"/>
      <c r="I1239" s="20"/>
      <c r="J1239" s="20"/>
      <c r="K1239" s="20"/>
      <c r="L1239" s="20"/>
      <c r="M1239" s="20"/>
      <c r="N1239" s="20"/>
      <c r="O1239" s="20"/>
      <c r="P1239" s="20"/>
      <c r="Q1239" s="20"/>
      <c r="R1239" s="20"/>
      <c r="S1239" s="20"/>
      <c r="T1239" s="20"/>
      <c r="U1239" s="20"/>
      <c r="V1239" s="20"/>
      <c r="W1239" s="20"/>
      <c r="X1239" s="20"/>
      <c r="Y1239" s="20"/>
      <c r="Z1239" s="20"/>
    </row>
    <row r="1240">
      <c r="A1240" s="25">
        <v>2.0</v>
      </c>
      <c r="B1240" s="25">
        <v>34471.0</v>
      </c>
      <c r="C1240" s="20" t="s">
        <v>28024</v>
      </c>
      <c r="D1240" s="20" t="s">
        <v>27211</v>
      </c>
      <c r="E1240" s="20" t="s">
        <v>28024</v>
      </c>
      <c r="F1240" s="20"/>
      <c r="G1240" s="20"/>
      <c r="H1240" s="20"/>
      <c r="I1240" s="20"/>
      <c r="J1240" s="20"/>
      <c r="K1240" s="20"/>
      <c r="L1240" s="20"/>
      <c r="M1240" s="20"/>
      <c r="N1240" s="20"/>
      <c r="O1240" s="20"/>
      <c r="P1240" s="20"/>
      <c r="Q1240" s="20"/>
      <c r="R1240" s="20"/>
      <c r="S1240" s="20"/>
      <c r="T1240" s="20"/>
      <c r="U1240" s="20"/>
      <c r="V1240" s="20"/>
      <c r="W1240" s="20"/>
      <c r="X1240" s="20"/>
      <c r="Y1240" s="20"/>
      <c r="Z1240" s="20"/>
    </row>
    <row r="1241">
      <c r="A1241" s="25">
        <v>2.0</v>
      </c>
      <c r="B1241" s="25">
        <v>35411.0</v>
      </c>
      <c r="C1241" s="20" t="s">
        <v>30578</v>
      </c>
      <c r="D1241" s="20" t="s">
        <v>30579</v>
      </c>
      <c r="E1241" s="20" t="s">
        <v>30578</v>
      </c>
      <c r="F1241" s="20"/>
      <c r="G1241" s="20"/>
      <c r="H1241" s="20"/>
      <c r="I1241" s="20"/>
      <c r="J1241" s="20"/>
      <c r="K1241" s="20"/>
      <c r="L1241" s="20"/>
      <c r="M1241" s="20"/>
      <c r="N1241" s="20"/>
      <c r="O1241" s="20"/>
      <c r="P1241" s="20"/>
      <c r="Q1241" s="20"/>
      <c r="R1241" s="20"/>
      <c r="S1241" s="20"/>
      <c r="T1241" s="20"/>
      <c r="U1241" s="20"/>
      <c r="V1241" s="20"/>
      <c r="W1241" s="20"/>
      <c r="X1241" s="20"/>
      <c r="Y1241" s="20"/>
      <c r="Z1241" s="20"/>
    </row>
    <row r="1242">
      <c r="A1242" s="25">
        <v>2.0</v>
      </c>
      <c r="B1242" s="25">
        <v>35411.0</v>
      </c>
      <c r="C1242" s="20" t="s">
        <v>30578</v>
      </c>
      <c r="D1242" s="20" t="s">
        <v>30584</v>
      </c>
      <c r="E1242" s="20" t="s">
        <v>30578</v>
      </c>
      <c r="F1242" s="20"/>
      <c r="G1242" s="20"/>
      <c r="H1242" s="20"/>
      <c r="I1242" s="20"/>
      <c r="J1242" s="20"/>
      <c r="K1242" s="20"/>
      <c r="L1242" s="20"/>
      <c r="M1242" s="20"/>
      <c r="N1242" s="20"/>
      <c r="O1242" s="20"/>
      <c r="P1242" s="20"/>
      <c r="Q1242" s="20"/>
      <c r="R1242" s="20"/>
      <c r="S1242" s="20"/>
      <c r="T1242" s="20"/>
      <c r="U1242" s="20"/>
      <c r="V1242" s="20"/>
      <c r="W1242" s="20"/>
      <c r="X1242" s="20"/>
      <c r="Y1242" s="20"/>
      <c r="Z1242" s="20"/>
    </row>
    <row r="1243">
      <c r="A1243" s="25">
        <v>2.0</v>
      </c>
      <c r="B1243" s="25">
        <v>35412.0</v>
      </c>
      <c r="C1243" s="20" t="s">
        <v>30587</v>
      </c>
      <c r="D1243" s="20" t="s">
        <v>30579</v>
      </c>
      <c r="E1243" s="20" t="s">
        <v>30587</v>
      </c>
      <c r="F1243" s="20"/>
      <c r="G1243" s="20"/>
      <c r="H1243" s="20"/>
      <c r="I1243" s="20"/>
      <c r="J1243" s="20"/>
      <c r="K1243" s="20"/>
      <c r="L1243" s="20"/>
      <c r="M1243" s="20"/>
      <c r="N1243" s="20"/>
      <c r="O1243" s="20"/>
      <c r="P1243" s="20"/>
      <c r="Q1243" s="20"/>
      <c r="R1243" s="20"/>
      <c r="S1243" s="20"/>
      <c r="T1243" s="20"/>
      <c r="U1243" s="20"/>
      <c r="V1243" s="20"/>
      <c r="W1243" s="20"/>
      <c r="X1243" s="20"/>
      <c r="Y1243" s="20"/>
      <c r="Z1243" s="20"/>
    </row>
    <row r="1244">
      <c r="A1244" s="25">
        <v>2.0</v>
      </c>
      <c r="B1244" s="25">
        <v>35412.0</v>
      </c>
      <c r="C1244" s="20" t="s">
        <v>30587</v>
      </c>
      <c r="D1244" s="20" t="s">
        <v>30591</v>
      </c>
      <c r="E1244" s="20" t="s">
        <v>30587</v>
      </c>
      <c r="F1244" s="20"/>
      <c r="G1244" s="20"/>
      <c r="H1244" s="20"/>
      <c r="I1244" s="20"/>
      <c r="J1244" s="20"/>
      <c r="K1244" s="20"/>
      <c r="L1244" s="20"/>
      <c r="M1244" s="20"/>
      <c r="N1244" s="20"/>
      <c r="O1244" s="20"/>
      <c r="P1244" s="20"/>
      <c r="Q1244" s="20"/>
      <c r="R1244" s="20"/>
      <c r="S1244" s="20"/>
      <c r="T1244" s="20"/>
      <c r="U1244" s="20"/>
      <c r="V1244" s="20"/>
      <c r="W1244" s="20"/>
      <c r="X1244" s="20"/>
      <c r="Y1244" s="20"/>
      <c r="Z1244" s="20"/>
    </row>
    <row r="1245">
      <c r="A1245" s="25">
        <v>2.0</v>
      </c>
      <c r="B1245" s="25">
        <v>35412.0</v>
      </c>
      <c r="C1245" s="20" t="s">
        <v>30587</v>
      </c>
      <c r="D1245" s="20" t="s">
        <v>30584</v>
      </c>
      <c r="E1245" s="20" t="s">
        <v>30587</v>
      </c>
      <c r="F1245" s="20"/>
      <c r="G1245" s="20"/>
      <c r="H1245" s="20"/>
      <c r="I1245" s="20"/>
      <c r="J1245" s="20"/>
      <c r="K1245" s="20"/>
      <c r="L1245" s="20"/>
      <c r="M1245" s="20"/>
      <c r="N1245" s="20"/>
      <c r="O1245" s="20"/>
      <c r="P1245" s="20"/>
      <c r="Q1245" s="20"/>
      <c r="R1245" s="20"/>
      <c r="S1245" s="20"/>
      <c r="T1245" s="20"/>
      <c r="U1245" s="20"/>
      <c r="V1245" s="20"/>
      <c r="W1245" s="20"/>
      <c r="X1245" s="20"/>
      <c r="Y1245" s="20"/>
      <c r="Z1245" s="20"/>
    </row>
    <row r="1246">
      <c r="A1246" s="25">
        <v>2.0</v>
      </c>
      <c r="B1246" s="25">
        <v>35421.0</v>
      </c>
      <c r="C1246" s="20" t="s">
        <v>30598</v>
      </c>
      <c r="D1246" s="20" t="s">
        <v>30599</v>
      </c>
      <c r="E1246" s="20" t="s">
        <v>30598</v>
      </c>
      <c r="F1246" s="20"/>
      <c r="G1246" s="20"/>
      <c r="H1246" s="20"/>
      <c r="I1246" s="20"/>
      <c r="J1246" s="20"/>
      <c r="K1246" s="20"/>
      <c r="L1246" s="20"/>
      <c r="M1246" s="20"/>
      <c r="N1246" s="20"/>
      <c r="O1246" s="20"/>
      <c r="P1246" s="20"/>
      <c r="Q1246" s="20"/>
      <c r="R1246" s="20"/>
      <c r="S1246" s="20"/>
      <c r="T1246" s="20"/>
      <c r="U1246" s="20"/>
      <c r="V1246" s="20"/>
      <c r="W1246" s="20"/>
      <c r="X1246" s="20"/>
      <c r="Y1246" s="20"/>
      <c r="Z1246" s="20"/>
    </row>
    <row r="1247">
      <c r="A1247" s="25">
        <v>2.0</v>
      </c>
      <c r="B1247" s="25">
        <v>35431.0</v>
      </c>
      <c r="C1247" s="20" t="s">
        <v>30602</v>
      </c>
      <c r="D1247" s="20" t="s">
        <v>30603</v>
      </c>
      <c r="E1247" s="20" t="s">
        <v>30602</v>
      </c>
      <c r="F1247" s="20"/>
      <c r="G1247" s="20"/>
      <c r="H1247" s="20"/>
      <c r="I1247" s="20"/>
      <c r="J1247" s="20"/>
      <c r="K1247" s="20"/>
      <c r="L1247" s="20"/>
      <c r="M1247" s="20"/>
      <c r="N1247" s="20"/>
      <c r="O1247" s="20"/>
      <c r="P1247" s="20"/>
      <c r="Q1247" s="20"/>
      <c r="R1247" s="20"/>
      <c r="S1247" s="20"/>
      <c r="T1247" s="20"/>
      <c r="U1247" s="20"/>
      <c r="V1247" s="20"/>
      <c r="W1247" s="20"/>
      <c r="X1247" s="20"/>
      <c r="Y1247" s="20"/>
      <c r="Z1247" s="20"/>
    </row>
    <row r="1248">
      <c r="A1248" s="25">
        <v>2.0</v>
      </c>
      <c r="B1248" s="25">
        <v>35441.0</v>
      </c>
      <c r="C1248" s="20" t="s">
        <v>30606</v>
      </c>
      <c r="D1248" s="20" t="s">
        <v>30607</v>
      </c>
      <c r="E1248" s="20" t="s">
        <v>30606</v>
      </c>
      <c r="F1248" s="20"/>
      <c r="G1248" s="20"/>
      <c r="H1248" s="20"/>
      <c r="I1248" s="20"/>
      <c r="J1248" s="20"/>
      <c r="K1248" s="20"/>
      <c r="L1248" s="20"/>
      <c r="M1248" s="20"/>
      <c r="N1248" s="20"/>
      <c r="O1248" s="20"/>
      <c r="P1248" s="20"/>
      <c r="Q1248" s="20"/>
      <c r="R1248" s="20"/>
      <c r="S1248" s="20"/>
      <c r="T1248" s="20"/>
      <c r="U1248" s="20"/>
      <c r="V1248" s="20"/>
      <c r="W1248" s="20"/>
      <c r="X1248" s="20"/>
      <c r="Y1248" s="20"/>
      <c r="Z1248" s="20"/>
    </row>
    <row r="1249">
      <c r="A1249" s="25">
        <v>2.0</v>
      </c>
      <c r="B1249" s="25">
        <v>35451.0</v>
      </c>
      <c r="C1249" s="20" t="s">
        <v>30610</v>
      </c>
      <c r="D1249" s="20" t="s">
        <v>30611</v>
      </c>
      <c r="E1249" s="20" t="s">
        <v>30610</v>
      </c>
      <c r="F1249" s="20"/>
      <c r="G1249" s="20"/>
      <c r="H1249" s="20"/>
      <c r="I1249" s="20"/>
      <c r="J1249" s="20"/>
      <c r="K1249" s="20"/>
      <c r="L1249" s="20"/>
      <c r="M1249" s="20"/>
      <c r="N1249" s="20"/>
      <c r="O1249" s="20"/>
      <c r="P1249" s="20"/>
      <c r="Q1249" s="20"/>
      <c r="R1249" s="20"/>
      <c r="S1249" s="20"/>
      <c r="T1249" s="20"/>
      <c r="U1249" s="20"/>
      <c r="V1249" s="20"/>
      <c r="W1249" s="20"/>
      <c r="X1249" s="20"/>
      <c r="Y1249" s="20"/>
      <c r="Z1249" s="20"/>
    </row>
    <row r="1250">
      <c r="A1250" s="25">
        <v>2.0</v>
      </c>
      <c r="B1250" s="25">
        <v>35461.0</v>
      </c>
      <c r="C1250" s="20" t="s">
        <v>30614</v>
      </c>
      <c r="D1250" s="20" t="s">
        <v>30615</v>
      </c>
      <c r="E1250" s="20" t="s">
        <v>30614</v>
      </c>
      <c r="F1250" s="20"/>
      <c r="G1250" s="20"/>
      <c r="H1250" s="20"/>
      <c r="I1250" s="20"/>
      <c r="J1250" s="20"/>
      <c r="K1250" s="20"/>
      <c r="L1250" s="20"/>
      <c r="M1250" s="20"/>
      <c r="N1250" s="20"/>
      <c r="O1250" s="20"/>
      <c r="P1250" s="20"/>
      <c r="Q1250" s="20"/>
      <c r="R1250" s="20"/>
      <c r="S1250" s="20"/>
      <c r="T1250" s="20"/>
      <c r="U1250" s="20"/>
      <c r="V1250" s="20"/>
      <c r="W1250" s="20"/>
      <c r="X1250" s="20"/>
      <c r="Y1250" s="20"/>
      <c r="Z1250" s="20"/>
    </row>
    <row r="1251">
      <c r="A1251" s="25">
        <v>2.0</v>
      </c>
      <c r="B1251" s="25">
        <v>35471.0</v>
      </c>
      <c r="C1251" s="20" t="s">
        <v>30618</v>
      </c>
      <c r="D1251" s="20" t="s">
        <v>30619</v>
      </c>
      <c r="E1251" s="20" t="s">
        <v>30618</v>
      </c>
      <c r="F1251" s="20"/>
      <c r="G1251" s="20"/>
      <c r="H1251" s="20"/>
      <c r="I1251" s="20"/>
      <c r="J1251" s="20"/>
      <c r="K1251" s="20"/>
      <c r="L1251" s="20"/>
      <c r="M1251" s="20"/>
      <c r="N1251" s="20"/>
      <c r="O1251" s="20"/>
      <c r="P1251" s="20"/>
      <c r="Q1251" s="20"/>
      <c r="R1251" s="20"/>
      <c r="S1251" s="20"/>
      <c r="T1251" s="20"/>
      <c r="U1251" s="20"/>
      <c r="V1251" s="20"/>
      <c r="W1251" s="20"/>
      <c r="X1251" s="20"/>
      <c r="Y1251" s="20"/>
      <c r="Z1251" s="20"/>
    </row>
    <row r="1252">
      <c r="A1252" s="25">
        <v>2.0</v>
      </c>
      <c r="B1252" s="25">
        <v>35481.0</v>
      </c>
      <c r="C1252" s="20" t="s">
        <v>30621</v>
      </c>
      <c r="D1252" s="20" t="s">
        <v>30622</v>
      </c>
      <c r="E1252" s="20" t="s">
        <v>30621</v>
      </c>
      <c r="F1252" s="20"/>
      <c r="G1252" s="20"/>
      <c r="H1252" s="20"/>
      <c r="I1252" s="20"/>
      <c r="J1252" s="20"/>
      <c r="K1252" s="20"/>
      <c r="L1252" s="20"/>
      <c r="M1252" s="20"/>
      <c r="N1252" s="20"/>
      <c r="O1252" s="20"/>
      <c r="P1252" s="20"/>
      <c r="Q1252" s="20"/>
      <c r="R1252" s="20"/>
      <c r="S1252" s="20"/>
      <c r="T1252" s="20"/>
      <c r="U1252" s="20"/>
      <c r="V1252" s="20"/>
      <c r="W1252" s="20"/>
      <c r="X1252" s="20"/>
      <c r="Y1252" s="20"/>
      <c r="Z1252" s="20"/>
    </row>
    <row r="1253">
      <c r="A1253" s="25">
        <v>2.0</v>
      </c>
      <c r="B1253" s="25">
        <v>90401.0</v>
      </c>
      <c r="C1253" s="20" t="s">
        <v>30625</v>
      </c>
      <c r="D1253" s="20" t="s">
        <v>30626</v>
      </c>
      <c r="E1253" s="20" t="s">
        <v>30625</v>
      </c>
      <c r="F1253" s="20"/>
      <c r="G1253" s="20"/>
      <c r="H1253" s="20"/>
      <c r="I1253" s="20"/>
      <c r="J1253" s="20"/>
      <c r="K1253" s="20"/>
      <c r="L1253" s="20"/>
      <c r="M1253" s="20"/>
      <c r="N1253" s="20"/>
      <c r="O1253" s="20"/>
      <c r="P1253" s="20"/>
      <c r="Q1253" s="20"/>
      <c r="R1253" s="20"/>
      <c r="S1253" s="20"/>
      <c r="T1253" s="20"/>
      <c r="U1253" s="20"/>
      <c r="V1253" s="20"/>
      <c r="W1253" s="20"/>
      <c r="X1253" s="20"/>
      <c r="Y1253" s="20"/>
      <c r="Z1253" s="20"/>
    </row>
    <row r="1254">
      <c r="A1254" s="25">
        <v>2.0</v>
      </c>
      <c r="B1254" s="25">
        <v>90401.0</v>
      </c>
      <c r="C1254" s="20" t="s">
        <v>30625</v>
      </c>
      <c r="D1254" s="20" t="s">
        <v>30629</v>
      </c>
      <c r="E1254" s="20" t="s">
        <v>30625</v>
      </c>
      <c r="F1254" s="20"/>
      <c r="G1254" s="20"/>
      <c r="H1254" s="20"/>
      <c r="I1254" s="20"/>
      <c r="J1254" s="20"/>
      <c r="K1254" s="20"/>
      <c r="L1254" s="20"/>
      <c r="M1254" s="20"/>
      <c r="N1254" s="20"/>
      <c r="O1254" s="20"/>
      <c r="P1254" s="20"/>
      <c r="Q1254" s="20"/>
      <c r="R1254" s="20"/>
      <c r="S1254" s="20"/>
      <c r="T1254" s="20"/>
      <c r="U1254" s="20"/>
      <c r="V1254" s="20"/>
      <c r="W1254" s="20"/>
      <c r="X1254" s="20"/>
      <c r="Y1254" s="20"/>
      <c r="Z1254" s="20"/>
    </row>
    <row r="1255">
      <c r="A1255" s="25">
        <v>2.0</v>
      </c>
      <c r="B1255" s="25">
        <v>90402.0</v>
      </c>
      <c r="C1255" s="20" t="s">
        <v>30632</v>
      </c>
      <c r="D1255" s="20" t="s">
        <v>30633</v>
      </c>
      <c r="E1255" s="20" t="s">
        <v>30632</v>
      </c>
      <c r="F1255" s="20"/>
      <c r="G1255" s="20"/>
      <c r="H1255" s="20"/>
      <c r="I1255" s="20"/>
      <c r="J1255" s="20"/>
      <c r="K1255" s="20"/>
      <c r="L1255" s="20"/>
      <c r="M1255" s="20"/>
      <c r="N1255" s="20"/>
      <c r="O1255" s="20"/>
      <c r="P1255" s="20"/>
      <c r="Q1255" s="20"/>
      <c r="R1255" s="20"/>
      <c r="S1255" s="20"/>
      <c r="T1255" s="20"/>
      <c r="U1255" s="20"/>
      <c r="V1255" s="20"/>
      <c r="W1255" s="20"/>
      <c r="X1255" s="20"/>
      <c r="Y1255" s="20"/>
      <c r="Z1255" s="20"/>
    </row>
    <row r="1256">
      <c r="A1256" s="25">
        <v>2.0</v>
      </c>
      <c r="B1256" s="25">
        <v>90402.0</v>
      </c>
      <c r="C1256" s="20" t="s">
        <v>30632</v>
      </c>
      <c r="D1256" s="20" t="s">
        <v>30629</v>
      </c>
      <c r="E1256" s="20" t="s">
        <v>30632</v>
      </c>
      <c r="F1256" s="20"/>
      <c r="G1256" s="20"/>
      <c r="H1256" s="20"/>
      <c r="I1256" s="20"/>
      <c r="J1256" s="20"/>
      <c r="K1256" s="20"/>
      <c r="L1256" s="20"/>
      <c r="M1256" s="20"/>
      <c r="N1256" s="20"/>
      <c r="O1256" s="20"/>
      <c r="P1256" s="20"/>
      <c r="Q1256" s="20"/>
      <c r="R1256" s="20"/>
      <c r="S1256" s="20"/>
      <c r="T1256" s="20"/>
      <c r="U1256" s="20"/>
      <c r="V1256" s="20"/>
      <c r="W1256" s="20"/>
      <c r="X1256" s="20"/>
      <c r="Y1256" s="20"/>
      <c r="Z1256" s="20"/>
    </row>
    <row r="1257">
      <c r="A1257" s="25">
        <v>2.0</v>
      </c>
      <c r="B1257" s="25">
        <v>90403.0</v>
      </c>
      <c r="C1257" s="20" t="s">
        <v>30638</v>
      </c>
      <c r="D1257" s="20" t="s">
        <v>30639</v>
      </c>
      <c r="E1257" s="20" t="s">
        <v>30638</v>
      </c>
      <c r="F1257" s="20"/>
      <c r="G1257" s="20"/>
      <c r="H1257" s="20"/>
      <c r="I1257" s="20"/>
      <c r="J1257" s="20"/>
      <c r="K1257" s="20"/>
      <c r="L1257" s="20"/>
      <c r="M1257" s="20"/>
      <c r="N1257" s="20"/>
      <c r="O1257" s="20"/>
      <c r="P1257" s="20"/>
      <c r="Q1257" s="20"/>
      <c r="R1257" s="20"/>
      <c r="S1257" s="20"/>
      <c r="T1257" s="20"/>
      <c r="U1257" s="20"/>
      <c r="V1257" s="20"/>
      <c r="W1257" s="20"/>
      <c r="X1257" s="20"/>
      <c r="Y1257" s="20"/>
      <c r="Z1257" s="20"/>
    </row>
    <row r="1258">
      <c r="A1258" s="25">
        <v>2.0</v>
      </c>
      <c r="B1258" s="25">
        <v>90421.0</v>
      </c>
      <c r="C1258" s="20" t="s">
        <v>30644</v>
      </c>
      <c r="D1258" s="20" t="s">
        <v>30645</v>
      </c>
      <c r="E1258" s="20" t="s">
        <v>30644</v>
      </c>
      <c r="F1258" s="20"/>
      <c r="G1258" s="20"/>
      <c r="H1258" s="20"/>
      <c r="I1258" s="20"/>
      <c r="J1258" s="20"/>
      <c r="K1258" s="20"/>
      <c r="L1258" s="20"/>
      <c r="M1258" s="20"/>
      <c r="N1258" s="20"/>
      <c r="O1258" s="20"/>
      <c r="P1258" s="20"/>
      <c r="Q1258" s="20"/>
      <c r="R1258" s="20"/>
      <c r="S1258" s="20"/>
      <c r="T1258" s="20"/>
      <c r="U1258" s="20"/>
      <c r="V1258" s="20"/>
      <c r="W1258" s="20"/>
      <c r="X1258" s="20"/>
      <c r="Y1258" s="20"/>
      <c r="Z1258" s="20"/>
    </row>
    <row r="1259">
      <c r="A1259" s="25">
        <v>2.0</v>
      </c>
      <c r="B1259" s="25">
        <v>90431.0</v>
      </c>
      <c r="C1259" s="20" t="s">
        <v>30649</v>
      </c>
      <c r="D1259" s="20" t="s">
        <v>30651</v>
      </c>
      <c r="E1259" s="20" t="s">
        <v>30649</v>
      </c>
      <c r="F1259" s="20"/>
      <c r="G1259" s="20"/>
      <c r="H1259" s="20"/>
      <c r="I1259" s="20"/>
      <c r="J1259" s="20"/>
      <c r="K1259" s="20"/>
      <c r="L1259" s="20"/>
      <c r="M1259" s="20"/>
      <c r="N1259" s="20"/>
      <c r="O1259" s="20"/>
      <c r="P1259" s="20"/>
      <c r="Q1259" s="20"/>
      <c r="R1259" s="20"/>
      <c r="S1259" s="20"/>
      <c r="T1259" s="20"/>
      <c r="U1259" s="20"/>
      <c r="V1259" s="20"/>
      <c r="W1259" s="20"/>
      <c r="X1259" s="20"/>
      <c r="Y1259" s="20"/>
      <c r="Z1259" s="20"/>
    </row>
    <row r="1260">
      <c r="A1260" s="25">
        <v>2.0</v>
      </c>
      <c r="B1260" s="25">
        <v>90431.0</v>
      </c>
      <c r="C1260" s="20" t="s">
        <v>30649</v>
      </c>
      <c r="D1260" s="20" t="s">
        <v>30654</v>
      </c>
      <c r="E1260" s="20" t="s">
        <v>30649</v>
      </c>
      <c r="F1260" s="20"/>
      <c r="G1260" s="20"/>
      <c r="H1260" s="20"/>
      <c r="I1260" s="20"/>
      <c r="J1260" s="20"/>
      <c r="K1260" s="20"/>
      <c r="L1260" s="20"/>
      <c r="M1260" s="20"/>
      <c r="N1260" s="20"/>
      <c r="O1260" s="20"/>
      <c r="P1260" s="20"/>
      <c r="Q1260" s="20"/>
      <c r="R1260" s="20"/>
      <c r="S1260" s="20"/>
      <c r="T1260" s="20"/>
      <c r="U1260" s="20"/>
      <c r="V1260" s="20"/>
      <c r="W1260" s="20"/>
      <c r="X1260" s="20"/>
      <c r="Y1260" s="20"/>
      <c r="Z1260" s="20"/>
    </row>
    <row r="1261">
      <c r="A1261" s="25">
        <v>2.0</v>
      </c>
      <c r="B1261" s="25">
        <v>90432.0</v>
      </c>
      <c r="C1261" s="20" t="s">
        <v>30657</v>
      </c>
      <c r="D1261" s="20" t="s">
        <v>30654</v>
      </c>
      <c r="E1261" s="20" t="s">
        <v>30657</v>
      </c>
      <c r="F1261" s="20"/>
      <c r="G1261" s="20"/>
      <c r="H1261" s="20"/>
      <c r="I1261" s="20"/>
      <c r="J1261" s="20"/>
      <c r="K1261" s="20"/>
      <c r="L1261" s="20"/>
      <c r="M1261" s="20"/>
      <c r="N1261" s="20"/>
      <c r="O1261" s="20"/>
      <c r="P1261" s="20"/>
      <c r="Q1261" s="20"/>
      <c r="R1261" s="20"/>
      <c r="S1261" s="20"/>
      <c r="T1261" s="20"/>
      <c r="U1261" s="20"/>
      <c r="V1261" s="20"/>
      <c r="W1261" s="20"/>
      <c r="X1261" s="20"/>
      <c r="Y1261" s="20"/>
      <c r="Z1261" s="20"/>
    </row>
    <row r="1262">
      <c r="A1262" s="25">
        <v>2.0</v>
      </c>
      <c r="B1262" s="25">
        <v>90441.0</v>
      </c>
      <c r="C1262" s="20" t="s">
        <v>30660</v>
      </c>
      <c r="D1262" s="20" t="s">
        <v>30651</v>
      </c>
      <c r="E1262" s="20" t="s">
        <v>30660</v>
      </c>
      <c r="F1262" s="20"/>
      <c r="G1262" s="20"/>
      <c r="H1262" s="20"/>
      <c r="I1262" s="20"/>
      <c r="J1262" s="20"/>
      <c r="K1262" s="20"/>
      <c r="L1262" s="20"/>
      <c r="M1262" s="20"/>
      <c r="N1262" s="20"/>
      <c r="O1262" s="20"/>
      <c r="P1262" s="20"/>
      <c r="Q1262" s="20"/>
      <c r="R1262" s="20"/>
      <c r="S1262" s="20"/>
      <c r="T1262" s="20"/>
      <c r="U1262" s="20"/>
      <c r="V1262" s="20"/>
      <c r="W1262" s="20"/>
      <c r="X1262" s="20"/>
      <c r="Y1262" s="20"/>
      <c r="Z1262" s="20"/>
    </row>
    <row r="1263">
      <c r="A1263" s="25">
        <v>2.0</v>
      </c>
      <c r="B1263" s="25">
        <v>90441.0</v>
      </c>
      <c r="C1263" s="20" t="s">
        <v>30660</v>
      </c>
      <c r="D1263" s="20" t="s">
        <v>28019</v>
      </c>
      <c r="E1263" s="20" t="s">
        <v>30660</v>
      </c>
      <c r="F1263" s="20"/>
      <c r="G1263" s="20"/>
      <c r="H1263" s="20"/>
      <c r="I1263" s="20"/>
      <c r="J1263" s="20"/>
      <c r="K1263" s="20"/>
      <c r="L1263" s="20"/>
      <c r="M1263" s="20"/>
      <c r="N1263" s="20"/>
      <c r="O1263" s="20"/>
      <c r="P1263" s="20"/>
      <c r="Q1263" s="20"/>
      <c r="R1263" s="20"/>
      <c r="S1263" s="20"/>
      <c r="T1263" s="20"/>
      <c r="U1263" s="20"/>
      <c r="V1263" s="20"/>
      <c r="W1263" s="20"/>
      <c r="X1263" s="20"/>
      <c r="Y1263" s="20"/>
      <c r="Z1263" s="20"/>
    </row>
    <row r="1264">
      <c r="A1264" s="25">
        <v>2.0</v>
      </c>
      <c r="B1264" s="25">
        <v>90442.0</v>
      </c>
      <c r="C1264" s="20" t="s">
        <v>30668</v>
      </c>
      <c r="D1264" s="20" t="s">
        <v>28019</v>
      </c>
      <c r="E1264" s="20" t="s">
        <v>30668</v>
      </c>
      <c r="F1264" s="20"/>
      <c r="G1264" s="20"/>
      <c r="H1264" s="20"/>
      <c r="I1264" s="20"/>
      <c r="J1264" s="20"/>
      <c r="K1264" s="20"/>
      <c r="L1264" s="20"/>
      <c r="M1264" s="20"/>
      <c r="N1264" s="20"/>
      <c r="O1264" s="20"/>
      <c r="P1264" s="20"/>
      <c r="Q1264" s="20"/>
      <c r="R1264" s="20"/>
      <c r="S1264" s="20"/>
      <c r="T1264" s="20"/>
      <c r="U1264" s="20"/>
      <c r="V1264" s="20"/>
      <c r="W1264" s="20"/>
      <c r="X1264" s="20"/>
      <c r="Y1264" s="20"/>
      <c r="Z1264" s="20"/>
    </row>
    <row r="1265">
      <c r="A1265" s="25">
        <v>2.0</v>
      </c>
      <c r="B1265" s="25">
        <v>90461.0</v>
      </c>
      <c r="C1265" s="20" t="s">
        <v>30671</v>
      </c>
      <c r="D1265" s="20" t="s">
        <v>30672</v>
      </c>
      <c r="E1265" s="20" t="s">
        <v>30671</v>
      </c>
      <c r="F1265" s="20"/>
      <c r="G1265" s="20"/>
      <c r="H1265" s="20"/>
      <c r="I1265" s="20"/>
      <c r="J1265" s="20"/>
      <c r="K1265" s="20"/>
      <c r="L1265" s="20"/>
      <c r="M1265" s="20"/>
      <c r="N1265" s="20"/>
      <c r="O1265" s="20"/>
      <c r="P1265" s="20"/>
      <c r="Q1265" s="20"/>
      <c r="R1265" s="20"/>
      <c r="S1265" s="20"/>
      <c r="T1265" s="20"/>
      <c r="U1265" s="20"/>
      <c r="V1265" s="20"/>
      <c r="W1265" s="20"/>
      <c r="X1265" s="20"/>
      <c r="Y1265" s="20"/>
      <c r="Z1265" s="20"/>
    </row>
    <row r="1266">
      <c r="A1266" s="25">
        <v>2.0</v>
      </c>
      <c r="B1266" s="25">
        <v>90471.0</v>
      </c>
      <c r="C1266" s="20" t="s">
        <v>30676</v>
      </c>
      <c r="D1266" s="20" t="s">
        <v>30677</v>
      </c>
      <c r="E1266" s="20" t="s">
        <v>30676</v>
      </c>
      <c r="F1266" s="20"/>
      <c r="G1266" s="20"/>
      <c r="H1266" s="20"/>
      <c r="I1266" s="20"/>
      <c r="J1266" s="20"/>
      <c r="K1266" s="20"/>
      <c r="L1266" s="20"/>
      <c r="M1266" s="20"/>
      <c r="N1266" s="20"/>
      <c r="O1266" s="20"/>
      <c r="P1266" s="20"/>
      <c r="Q1266" s="20"/>
      <c r="R1266" s="20"/>
      <c r="S1266" s="20"/>
      <c r="T1266" s="20"/>
      <c r="U1266" s="20"/>
      <c r="V1266" s="20"/>
      <c r="W1266" s="20"/>
      <c r="X1266" s="20"/>
      <c r="Y1266" s="20"/>
      <c r="Z1266" s="20"/>
    </row>
    <row r="1267">
      <c r="A1267" s="20" t="s">
        <v>30680</v>
      </c>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row>
    <row r="1268">
      <c r="A1268" s="20"/>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row>
    <row r="1270">
      <c r="A1270" s="20"/>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row>
    <row r="1271">
      <c r="A1271" s="20"/>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row>
    <row r="1272">
      <c r="A1272" s="20"/>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row>
    <row r="1274">
      <c r="A1274" s="20"/>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row>
    <row r="1275">
      <c r="A1275" s="20"/>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row>
    <row r="1276">
      <c r="A1276" s="20"/>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row>
    <row r="1278">
      <c r="A1278" s="20"/>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row>
    <row r="1279">
      <c r="A1279" s="20"/>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row>
    <row r="1280">
      <c r="A1280" s="20"/>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row>
    <row r="1282">
      <c r="A1282" s="20"/>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row>
    <row r="1283">
      <c r="A1283" s="20"/>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row>
    <row r="1284">
      <c r="A1284" s="20"/>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row>
    <row r="1286">
      <c r="A1286" s="20"/>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row>
    <row r="1287">
      <c r="A1287" s="20"/>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row>
    <row r="1288">
      <c r="A1288" s="20"/>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row>
    <row r="1290">
      <c r="A1290" s="20"/>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row>
    <row r="1291">
      <c r="A1291" s="20"/>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row>
    <row r="1292">
      <c r="A1292" s="20"/>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row>
    <row r="1294">
      <c r="A1294" s="20"/>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row>
    <row r="1295">
      <c r="A1295" s="20"/>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row>
    <row r="1296">
      <c r="A1296" s="20"/>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row>
    <row r="1298">
      <c r="A1298" s="20"/>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row>
    <row r="1299">
      <c r="A1299" s="20"/>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row>
    <row r="1300">
      <c r="A1300" s="20"/>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row>
    <row r="1302">
      <c r="A1302" s="20"/>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row>
    <row r="1303">
      <c r="A1303" s="20"/>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row>
    <row r="1304">
      <c r="A1304" s="20"/>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row>
    <row r="1306">
      <c r="A1306" s="20"/>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row>
    <row r="1307">
      <c r="A1307" s="20"/>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row>
    <row r="1308">
      <c r="A1308" s="20"/>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row>
    <row r="1310">
      <c r="A1310" s="20"/>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row>
    <row r="1311">
      <c r="A1311" s="20"/>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row>
    <row r="1312">
      <c r="A1312" s="20"/>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row>
    <row r="1314">
      <c r="A1314" s="20"/>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row>
    <row r="1315">
      <c r="A1315" s="20"/>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row>
    <row r="1316">
      <c r="A1316" s="20"/>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row>
    <row r="1318">
      <c r="A1318" s="20"/>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row>
    <row r="1319">
      <c r="A1319" s="20"/>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row>
    <row r="1320">
      <c r="A1320" s="20"/>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row>
    <row r="1322">
      <c r="A1322" s="20"/>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row>
    <row r="1323">
      <c r="A1323" s="20"/>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row>
    <row r="1324">
      <c r="A1324" s="20"/>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row>
    <row r="1326">
      <c r="A1326" s="20"/>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row>
    <row r="1327">
      <c r="A1327" s="20"/>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row>
    <row r="1328">
      <c r="A1328" s="20"/>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row>
    <row r="1330">
      <c r="A1330" s="20"/>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row>
    <row r="1331">
      <c r="A1331" s="20"/>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row>
    <row r="1332">
      <c r="A1332" s="20"/>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row>
    <row r="1334">
      <c r="A1334" s="20"/>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row>
    <row r="1335">
      <c r="A1335" s="20"/>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row>
    <row r="1336">
      <c r="A1336" s="20"/>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row>
    <row r="1338">
      <c r="A1338" s="20"/>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row>
    <row r="1339">
      <c r="A1339" s="20"/>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row>
    <row r="1340">
      <c r="A1340" s="20"/>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row>
    <row r="1342">
      <c r="A1342" s="20"/>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row>
    <row r="1343">
      <c r="A1343" s="20"/>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row>
    <row r="1344">
      <c r="A1344" s="20"/>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row>
    <row r="1346">
      <c r="A1346" s="20"/>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row>
    <row r="1347">
      <c r="A1347" s="20"/>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row>
    <row r="1348">
      <c r="A1348" s="20"/>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row>
    <row r="1350">
      <c r="A1350" s="20"/>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row>
    <row r="1351">
      <c r="A1351" s="20"/>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row>
    <row r="1352">
      <c r="A1352" s="20"/>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row>
    <row r="1354">
      <c r="A1354" s="20"/>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row>
    <row r="1355">
      <c r="A1355" s="20"/>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row>
    <row r="1356">
      <c r="A1356" s="20"/>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row>
    <row r="1358">
      <c r="A1358" s="20"/>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row>
    <row r="1359">
      <c r="A1359" s="20"/>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row>
    <row r="1360">
      <c r="A1360" s="20"/>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row>
    <row r="1362">
      <c r="A1362" s="20"/>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row>
    <row r="1363">
      <c r="A1363" s="20"/>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row>
    <row r="1364">
      <c r="A1364" s="20"/>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row>
    <row r="1366">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row>
    <row r="1367">
      <c r="A1367" s="20"/>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row>
    <row r="1368">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row>
    <row r="1370">
      <c r="A1370" s="20"/>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row>
    <row r="1371">
      <c r="A1371" s="20"/>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row>
    <row r="1372">
      <c r="A1372" s="20"/>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row>
    <row r="137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row>
    <row r="1374">
      <c r="A1374" s="20"/>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row>
    <row r="1375">
      <c r="A1375" s="20"/>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row>
    <row r="1376">
      <c r="A1376" s="20"/>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row>
    <row r="1377">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row>
    <row r="1378">
      <c r="A1378" s="20"/>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row>
    <row r="1379">
      <c r="A1379" s="20"/>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row>
    <row r="1380">
      <c r="A1380" s="20"/>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row>
    <row r="1381">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row>
    <row r="1382">
      <c r="A1382" s="20"/>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row>
    <row r="1383">
      <c r="A1383" s="20"/>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row>
    <row r="1384">
      <c r="A1384" s="20"/>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row>
    <row r="1385">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row>
    <row r="1386">
      <c r="A1386" s="20"/>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row>
    <row r="1387">
      <c r="A1387" s="20"/>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row>
    <row r="1388">
      <c r="A1388" s="20"/>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row>
    <row r="1389">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row>
    <row r="1390">
      <c r="A1390" s="20"/>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row>
    <row r="1391">
      <c r="A1391" s="20"/>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row>
    <row r="1392">
      <c r="A1392" s="20"/>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row>
    <row r="139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row>
    <row r="1394">
      <c r="A1394" s="20"/>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row>
    <row r="1395">
      <c r="A1395" s="20"/>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row>
    <row r="1396">
      <c r="A1396" s="20"/>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row>
    <row r="1397">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row>
    <row r="1398">
      <c r="A1398" s="20"/>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row>
    <row r="1399">
      <c r="A1399" s="20"/>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row>
    <row r="1400">
      <c r="A1400" s="20"/>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row>
    <row r="1401">
      <c r="A1401" s="20"/>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row>
    <row r="1402">
      <c r="A1402" s="20"/>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row>
    <row r="1403">
      <c r="A1403" s="20"/>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row>
    <row r="1404">
      <c r="A1404" s="20"/>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row>
    <row r="1405">
      <c r="A1405" s="20"/>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c r="A1406" s="20"/>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row>
    <row r="1407">
      <c r="A1407" s="20"/>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row>
    <row r="1408">
      <c r="A1408" s="20"/>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row>
    <row r="1409">
      <c r="A1409" s="20"/>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row>
    <row r="1410">
      <c r="A1410" s="20"/>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row>
    <row r="1411">
      <c r="A1411" s="20"/>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row>
    <row r="1412">
      <c r="A1412" s="20"/>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row>
    <row r="1413">
      <c r="A1413" s="20"/>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row>
    <row r="1414">
      <c r="A1414" s="20"/>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row>
    <row r="1415">
      <c r="A1415" s="20"/>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row>
    <row r="1416">
      <c r="A1416" s="20"/>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row>
    <row r="1417">
      <c r="A1417" s="20"/>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row>
    <row r="1418">
      <c r="A1418" s="20"/>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row>
    <row r="1419">
      <c r="A1419" s="20"/>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row>
    <row r="1420">
      <c r="A1420" s="20"/>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row>
    <row r="1421">
      <c r="A1421" s="20"/>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row>
    <row r="1422">
      <c r="A1422" s="20"/>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row>
    <row r="1423">
      <c r="A1423" s="20"/>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row>
    <row r="1424">
      <c r="A1424" s="20"/>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row>
    <row r="1425">
      <c r="A1425" s="20"/>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row>
    <row r="1426">
      <c r="A1426" s="20"/>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row>
    <row r="1427">
      <c r="A1427" s="20"/>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row>
    <row r="1428">
      <c r="A1428" s="20"/>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row>
    <row r="1429">
      <c r="A1429" s="20"/>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row>
    <row r="1430">
      <c r="A1430" s="20"/>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row>
    <row r="1431">
      <c r="A1431" s="20"/>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row>
    <row r="1432">
      <c r="A1432" s="20"/>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row>
    <row r="1433">
      <c r="A1433" s="20"/>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row>
    <row r="1434">
      <c r="A1434" s="20"/>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row>
    <row r="1435">
      <c r="A1435" s="20"/>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row>
    <row r="1436">
      <c r="A1436" s="20"/>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row>
    <row r="1437">
      <c r="A1437" s="20"/>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row>
    <row r="1438">
      <c r="A1438" s="20"/>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row>
    <row r="1439">
      <c r="A1439" s="20"/>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row>
    <row r="1440">
      <c r="A1440" s="20"/>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row>
    <row r="1441">
      <c r="A1441" s="20"/>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row>
    <row r="1442">
      <c r="A1442" s="20"/>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row>
    <row r="1443">
      <c r="A1443" s="20"/>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row>
    <row r="1444">
      <c r="A1444" s="20"/>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row>
    <row r="1445">
      <c r="A1445" s="20"/>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row>
    <row r="1446">
      <c r="A1446" s="20"/>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row>
    <row r="1447">
      <c r="A1447" s="20"/>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row>
    <row r="1448">
      <c r="A1448" s="20"/>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row>
    <row r="1449">
      <c r="A1449" s="20"/>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row>
    <row r="1450">
      <c r="A1450" s="20"/>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row>
    <row r="1451">
      <c r="A1451" s="20"/>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row>
    <row r="1452">
      <c r="A1452" s="20"/>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row>
    <row r="1453">
      <c r="A1453" s="20"/>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row>
    <row r="1454">
      <c r="A1454" s="20"/>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row>
    <row r="1455">
      <c r="A1455" s="20"/>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row>
    <row r="1456">
      <c r="A1456" s="20"/>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row>
    <row r="1457">
      <c r="A1457" s="20"/>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row>
    <row r="1458">
      <c r="A1458" s="20"/>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row>
    <row r="1459">
      <c r="A1459" s="20"/>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row>
    <row r="1460">
      <c r="A1460" s="20"/>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row>
    <row r="1461">
      <c r="A1461" s="20"/>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row>
    <row r="1462">
      <c r="A1462" s="20"/>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row>
    <row r="1463">
      <c r="A1463" s="20"/>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row>
    <row r="1464">
      <c r="A1464" s="20"/>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row>
    <row r="1465">
      <c r="A1465" s="20"/>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row>
    <row r="1466">
      <c r="A1466" s="20"/>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row>
    <row r="1467">
      <c r="A1467" s="20"/>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row>
    <row r="1468">
      <c r="A1468" s="20"/>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row>
    <row r="1469">
      <c r="A1469" s="20"/>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row>
    <row r="1470">
      <c r="A1470" s="20"/>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row>
    <row r="1471">
      <c r="A1471" s="20"/>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row>
    <row r="1472">
      <c r="A1472" s="20"/>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row>
    <row r="1473">
      <c r="A1473" s="20"/>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row>
    <row r="1474">
      <c r="A1474" s="20"/>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row>
    <row r="1475">
      <c r="A1475" s="20"/>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row>
    <row r="1476">
      <c r="A1476" s="20"/>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row>
    <row r="1477">
      <c r="A1477" s="20"/>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row>
    <row r="1478">
      <c r="A1478" s="20"/>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row>
    <row r="1479">
      <c r="A1479" s="20"/>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row>
    <row r="1480">
      <c r="A1480" s="20"/>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row>
    <row r="1481">
      <c r="A1481" s="20"/>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row>
    <row r="1482">
      <c r="A1482" s="20"/>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row>
    <row r="1483">
      <c r="A1483" s="20"/>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row>
    <row r="1484">
      <c r="A1484" s="20"/>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row>
    <row r="1485">
      <c r="A1485" s="20"/>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row>
    <row r="1486">
      <c r="A1486" s="20"/>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row>
    <row r="1487">
      <c r="A1487" s="20"/>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row>
    <row r="1488">
      <c r="A1488" s="20"/>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row>
    <row r="1489">
      <c r="A1489" s="20"/>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row>
    <row r="1490">
      <c r="A1490" s="20"/>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row>
    <row r="1491">
      <c r="A1491" s="20"/>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row>
    <row r="1492">
      <c r="A1492" s="20"/>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row>
    <row r="1493">
      <c r="A1493" s="20"/>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row>
    <row r="1494">
      <c r="A1494" s="20"/>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row>
    <row r="1495">
      <c r="A1495" s="20"/>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row>
    <row r="1496">
      <c r="A1496" s="20"/>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row>
    <row r="1497">
      <c r="A1497" s="20"/>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row>
    <row r="1498">
      <c r="A1498" s="20"/>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row>
    <row r="1499">
      <c r="A1499" s="20"/>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row>
    <row r="1500">
      <c r="A1500" s="20"/>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row>
    <row r="1501">
      <c r="A1501" s="20"/>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row>
    <row r="1502">
      <c r="A1502" s="20"/>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row>
    <row r="1503">
      <c r="A1503" s="20"/>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row>
    <row r="1504">
      <c r="A1504" s="20"/>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row>
    <row r="1505">
      <c r="A1505" s="20"/>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row>
    <row r="1506">
      <c r="A1506" s="20"/>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row>
    <row r="1507">
      <c r="A1507" s="20"/>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row>
    <row r="1508">
      <c r="A1508" s="20"/>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row>
    <row r="1509">
      <c r="A1509" s="20"/>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row>
    <row r="1510">
      <c r="A1510" s="20"/>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row>
    <row r="1511">
      <c r="A1511" s="20"/>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row>
    <row r="1512">
      <c r="A1512" s="20"/>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row>
    <row r="1513">
      <c r="A1513" s="20"/>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row>
    <row r="1514">
      <c r="A1514" s="20"/>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row>
    <row r="1515">
      <c r="A1515" s="20"/>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row>
    <row r="1516">
      <c r="A1516" s="20"/>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row>
    <row r="1517">
      <c r="A1517" s="20"/>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row>
    <row r="1518">
      <c r="A1518" s="20"/>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row>
    <row r="1519">
      <c r="A1519" s="20"/>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row>
    <row r="1520">
      <c r="A1520" s="20"/>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row>
    <row r="1521">
      <c r="A1521" s="20"/>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row>
    <row r="1522">
      <c r="A1522" s="20"/>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row>
    <row r="1523">
      <c r="A1523" s="20"/>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row>
    <row r="1524">
      <c r="A1524" s="20"/>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row>
    <row r="1525">
      <c r="A1525" s="20"/>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c r="A1526" s="20"/>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row>
    <row r="1527">
      <c r="A1527" s="20"/>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row>
    <row r="1528">
      <c r="A1528" s="20"/>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row>
    <row r="1529">
      <c r="A1529" s="20"/>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row>
    <row r="1530">
      <c r="A1530" s="20"/>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row>
    <row r="1531">
      <c r="A1531" s="20"/>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row>
    <row r="1532">
      <c r="A1532" s="20"/>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row>
    <row r="1533">
      <c r="A1533" s="20"/>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row>
    <row r="1534">
      <c r="A1534" s="20"/>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row>
    <row r="1535">
      <c r="A1535" s="20"/>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row>
    <row r="1536">
      <c r="A1536" s="20"/>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row>
    <row r="1537">
      <c r="A1537" s="20"/>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row>
    <row r="1538">
      <c r="A1538" s="20"/>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row>
    <row r="1539">
      <c r="A1539" s="20"/>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row>
    <row r="1540">
      <c r="A1540" s="2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row>
    <row r="1541">
      <c r="A1541" s="20"/>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c r="A1542" s="20"/>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row>
    <row r="1543">
      <c r="A1543" s="20"/>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row>
    <row r="1544">
      <c r="A1544" s="20"/>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row>
    <row r="1545">
      <c r="A1545" s="20"/>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row>
    <row r="1546">
      <c r="A1546" s="20"/>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row>
    <row r="1547">
      <c r="A1547" s="20"/>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row>
    <row r="1548">
      <c r="A1548" s="20"/>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row>
    <row r="1549">
      <c r="A1549" s="20"/>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row>
    <row r="1550">
      <c r="A1550" s="2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row>
    <row r="1551">
      <c r="A1551" s="20"/>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row>
    <row r="1552">
      <c r="A1552" s="20"/>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row>
    <row r="1553">
      <c r="A1553" s="20"/>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row>
    <row r="1554">
      <c r="A1554" s="20"/>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row>
    <row r="1555">
      <c r="A1555" s="20"/>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row>
    <row r="1556">
      <c r="A1556" s="20"/>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row>
    <row r="1557">
      <c r="A1557" s="20"/>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row>
    <row r="1558">
      <c r="A1558" s="20"/>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row>
    <row r="1559">
      <c r="A1559" s="20"/>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row>
    <row r="1560">
      <c r="A1560" s="2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row>
    <row r="1561">
      <c r="A1561" s="20"/>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row>
    <row r="1562">
      <c r="A1562" s="20"/>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row>
    <row r="1563">
      <c r="A1563" s="20"/>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row>
    <row r="1564">
      <c r="A1564" s="20"/>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row>
    <row r="1565">
      <c r="A1565" s="20"/>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row>
    <row r="1566">
      <c r="A1566" s="20"/>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row>
    <row r="1567">
      <c r="A1567" s="20"/>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row>
    <row r="1568">
      <c r="A1568" s="20"/>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row>
    <row r="1569">
      <c r="A1569" s="20"/>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row>
    <row r="1570">
      <c r="A1570" s="2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row>
    <row r="1571">
      <c r="A1571" s="20"/>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row>
    <row r="1572">
      <c r="A1572" s="20"/>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row>
    <row r="1573">
      <c r="A1573" s="20"/>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row>
    <row r="1574">
      <c r="A1574" s="20"/>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row>
    <row r="1575">
      <c r="A1575" s="20"/>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row>
    <row r="1576">
      <c r="A1576" s="20"/>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row>
    <row r="1577">
      <c r="A1577" s="20"/>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row>
    <row r="1578">
      <c r="A1578" s="20"/>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row>
    <row r="1579">
      <c r="A1579" s="20"/>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row>
    <row r="1580">
      <c r="A1580" s="2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row>
    <row r="1581">
      <c r="A1581" s="20"/>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row>
    <row r="1582">
      <c r="A1582" s="20"/>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row>
    <row r="1583">
      <c r="A1583" s="20"/>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row>
    <row r="1584">
      <c r="A1584" s="20"/>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row>
    <row r="1585">
      <c r="A1585" s="20"/>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row>
    <row r="1586">
      <c r="A1586" s="20"/>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row>
    <row r="1587">
      <c r="A1587" s="20"/>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row>
    <row r="1588">
      <c r="A1588" s="20"/>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row>
    <row r="1589">
      <c r="A1589" s="20"/>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row>
    <row r="1590">
      <c r="A1590" s="2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row>
    <row r="1591">
      <c r="A1591" s="20"/>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row>
    <row r="1592">
      <c r="A1592" s="20"/>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row>
    <row r="1593">
      <c r="A1593" s="20"/>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row>
    <row r="1594">
      <c r="A1594" s="20"/>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row>
    <row r="1595">
      <c r="A1595" s="20"/>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row>
    <row r="1596">
      <c r="A1596" s="20"/>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row>
    <row r="1597">
      <c r="A1597" s="20"/>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row>
    <row r="1598">
      <c r="A1598" s="20"/>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row>
    <row r="1599">
      <c r="A1599" s="20"/>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row>
    <row r="1600">
      <c r="A1600" s="2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row>
    <row r="1601">
      <c r="A1601" s="20"/>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row>
    <row r="1602">
      <c r="A1602" s="20"/>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row>
    <row r="1603">
      <c r="A1603" s="20"/>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row>
    <row r="1604">
      <c r="A1604" s="20"/>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row>
    <row r="1605">
      <c r="A1605" s="20"/>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row>
    <row r="1606">
      <c r="A1606" s="20"/>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row>
    <row r="1607">
      <c r="A1607" s="20"/>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row>
    <row r="1608">
      <c r="A1608" s="20"/>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row>
    <row r="1609">
      <c r="A1609" s="20"/>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row>
    <row r="1610">
      <c r="A1610" s="2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row>
    <row r="1611">
      <c r="A1611" s="20"/>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row>
    <row r="1612">
      <c r="A1612" s="20"/>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row>
    <row r="1613">
      <c r="A1613" s="20"/>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row>
    <row r="1614">
      <c r="A1614" s="20"/>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row>
    <row r="1615">
      <c r="A1615" s="20"/>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row>
    <row r="1616">
      <c r="A1616" s="20"/>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row>
    <row r="1617">
      <c r="A1617" s="20"/>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row>
    <row r="1618">
      <c r="A1618" s="20"/>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row>
    <row r="1619">
      <c r="A1619" s="20"/>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row>
    <row r="1620">
      <c r="A1620" s="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row>
    <row r="1621">
      <c r="A1621" s="20"/>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row>
    <row r="1622">
      <c r="A1622" s="20"/>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row>
    <row r="1623">
      <c r="A1623" s="20"/>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row>
    <row r="1624">
      <c r="A1624" s="20"/>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row>
    <row r="1625">
      <c r="A1625" s="20"/>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row>
    <row r="1626">
      <c r="A1626" s="20"/>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row>
    <row r="1627">
      <c r="A1627" s="20"/>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row>
    <row r="1628">
      <c r="A1628" s="20"/>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row>
    <row r="1629">
      <c r="A1629" s="20"/>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row>
    <row r="1630">
      <c r="A1630" s="2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row>
    <row r="1631">
      <c r="A1631" s="20"/>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row>
    <row r="1632">
      <c r="A1632" s="20"/>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row>
    <row r="1633">
      <c r="A1633" s="20"/>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c r="A1634" s="20"/>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row>
    <row r="1635">
      <c r="A1635" s="20"/>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row>
    <row r="1636">
      <c r="A1636" s="20"/>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row>
    <row r="1637">
      <c r="A1637" s="20"/>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row>
    <row r="1638">
      <c r="A1638" s="20"/>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row>
    <row r="1639">
      <c r="A1639" s="20"/>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row>
    <row r="1640">
      <c r="A1640" s="2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row>
    <row r="1641">
      <c r="A1641" s="20"/>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row>
    <row r="1642">
      <c r="A1642" s="20"/>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row>
    <row r="1643">
      <c r="A1643" s="20"/>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row>
    <row r="1644">
      <c r="A1644" s="20"/>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row>
    <row r="1645">
      <c r="A1645" s="20"/>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row>
    <row r="1646">
      <c r="A1646" s="20"/>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row>
    <row r="1647">
      <c r="A1647" s="20"/>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row>
    <row r="1648">
      <c r="A1648" s="20"/>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row>
    <row r="1649">
      <c r="A1649" s="20"/>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row>
    <row r="1650">
      <c r="A1650" s="2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row>
    <row r="1651">
      <c r="A1651" s="20"/>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row>
    <row r="1652">
      <c r="A1652" s="20"/>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row>
    <row r="1653">
      <c r="A1653" s="20"/>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row>
    <row r="1654">
      <c r="A1654" s="20"/>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row>
    <row r="1655">
      <c r="A1655" s="20"/>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row>
    <row r="1656">
      <c r="A1656" s="20"/>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row>
    <row r="1657">
      <c r="A1657" s="20"/>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row>
    <row r="1658">
      <c r="A1658" s="20"/>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row>
    <row r="1659">
      <c r="A1659" s="20"/>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row>
    <row r="1660">
      <c r="A1660" s="2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row>
    <row r="1661">
      <c r="A1661" s="20"/>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row>
    <row r="1662">
      <c r="A1662" s="20"/>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row>
    <row r="1663">
      <c r="A1663" s="20"/>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row>
    <row r="1664">
      <c r="A1664" s="20"/>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row>
    <row r="1665">
      <c r="A1665" s="20"/>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row>
    <row r="1666">
      <c r="A1666" s="20"/>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row>
    <row r="1667">
      <c r="A1667" s="20"/>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row>
    <row r="1668">
      <c r="A1668" s="20"/>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row>
    <row r="1669">
      <c r="A1669" s="20"/>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row>
    <row r="1670">
      <c r="A1670" s="2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row>
    <row r="1671">
      <c r="A1671" s="20"/>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row>
    <row r="1672">
      <c r="A1672" s="20"/>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row>
    <row r="1673">
      <c r="A1673" s="20"/>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row>
    <row r="1674">
      <c r="A1674" s="20"/>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row>
    <row r="1675">
      <c r="A1675" s="20"/>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row>
    <row r="1676">
      <c r="A1676" s="20"/>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row>
    <row r="1677">
      <c r="A1677" s="20"/>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row>
    <row r="1678">
      <c r="A1678" s="20"/>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row>
    <row r="1679">
      <c r="A1679" s="20"/>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row>
    <row r="1680">
      <c r="A1680" s="2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row>
    <row r="1681">
      <c r="A1681" s="20"/>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row>
    <row r="1682">
      <c r="A1682" s="20"/>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row>
    <row r="1683">
      <c r="A1683" s="20"/>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row>
    <row r="1684">
      <c r="A1684" s="20"/>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row>
    <row r="1685">
      <c r="A1685" s="20"/>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row>
    <row r="1686">
      <c r="A1686" s="20"/>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row>
    <row r="1687">
      <c r="A1687" s="20"/>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row>
    <row r="1688">
      <c r="A1688" s="20"/>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row>
    <row r="1689">
      <c r="A1689" s="20"/>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row>
    <row r="1690">
      <c r="A1690" s="2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row>
    <row r="1691">
      <c r="A1691" s="20"/>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row>
    <row r="1692">
      <c r="A1692" s="20"/>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row>
    <row r="1693">
      <c r="A1693" s="20"/>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row>
    <row r="1694">
      <c r="A1694" s="20"/>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row>
    <row r="1695">
      <c r="A1695" s="20"/>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row>
    <row r="1696">
      <c r="A1696" s="20"/>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row>
    <row r="1697">
      <c r="A1697" s="20"/>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row>
    <row r="1698">
      <c r="A1698" s="20"/>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row>
    <row r="1699">
      <c r="A1699" s="20"/>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row>
    <row r="1700">
      <c r="A1700" s="2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row>
    <row r="1701">
      <c r="A1701" s="20"/>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row>
    <row r="1702">
      <c r="A1702" s="20"/>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row>
    <row r="1703">
      <c r="A1703" s="20"/>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row>
    <row r="1704">
      <c r="A1704" s="20"/>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row>
    <row r="1705">
      <c r="A1705" s="20"/>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row>
    <row r="1706">
      <c r="A1706" s="20"/>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row>
    <row r="1707">
      <c r="A1707" s="20"/>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row>
    <row r="1708">
      <c r="A1708" s="20"/>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row>
    <row r="1709">
      <c r="A1709" s="20"/>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row>
    <row r="1710">
      <c r="A1710" s="2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row>
    <row r="1711">
      <c r="A1711" s="20"/>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row>
    <row r="1712">
      <c r="A1712" s="20"/>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row>
    <row r="1713">
      <c r="A1713" s="20"/>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row>
    <row r="1714">
      <c r="A1714" s="20"/>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row>
    <row r="1715">
      <c r="A1715" s="20"/>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row>
    <row r="1716">
      <c r="A1716" s="20"/>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row>
    <row r="1717">
      <c r="A1717" s="20"/>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row>
    <row r="1718">
      <c r="A1718" s="20"/>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row>
    <row r="1719">
      <c r="A1719" s="20"/>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row>
    <row r="1720">
      <c r="A1720" s="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row>
    <row r="1721">
      <c r="A1721" s="20"/>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row>
    <row r="1722">
      <c r="A1722" s="20"/>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row>
    <row r="1723">
      <c r="A1723" s="20"/>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row>
    <row r="1724">
      <c r="A1724" s="20"/>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row>
    <row r="1725">
      <c r="A1725" s="20"/>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row>
    <row r="1726">
      <c r="A1726" s="20"/>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row>
    <row r="1727">
      <c r="A1727" s="20"/>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row>
    <row r="1728">
      <c r="A1728" s="20"/>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row>
    <row r="1729">
      <c r="A1729" s="20"/>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row>
    <row r="1730">
      <c r="A1730" s="2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row>
    <row r="1731">
      <c r="A1731" s="20"/>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row>
    <row r="1732">
      <c r="A1732" s="20"/>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row>
    <row r="1733">
      <c r="A1733" s="20"/>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row>
    <row r="1734">
      <c r="A1734" s="20"/>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row>
    <row r="1735">
      <c r="A1735" s="20"/>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row>
    <row r="1736">
      <c r="A1736" s="20"/>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row>
    <row r="1737">
      <c r="A1737" s="20"/>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row>
    <row r="1738">
      <c r="A1738" s="20"/>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row>
    <row r="1739">
      <c r="A1739" s="20"/>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row>
    <row r="1740">
      <c r="A1740" s="2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row>
    <row r="1741">
      <c r="A1741" s="20"/>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row>
    <row r="1742">
      <c r="A1742" s="20"/>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row>
    <row r="1743">
      <c r="A1743" s="20"/>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row>
    <row r="1744">
      <c r="A1744" s="20"/>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row>
    <row r="1745">
      <c r="A1745" s="20"/>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row>
    <row r="1746">
      <c r="A1746" s="20"/>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row>
    <row r="1747">
      <c r="A1747" s="20"/>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row>
    <row r="1748">
      <c r="A1748" s="20"/>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row>
    <row r="1749">
      <c r="A1749" s="20"/>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row>
    <row r="1750">
      <c r="A1750" s="2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row>
    <row r="1751">
      <c r="A1751" s="20"/>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row>
    <row r="1752">
      <c r="A1752" s="20"/>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row>
    <row r="1753">
      <c r="A1753" s="20"/>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row>
    <row r="1754">
      <c r="A1754" s="20"/>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row>
    <row r="1755">
      <c r="A1755" s="20"/>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row>
    <row r="1756">
      <c r="A1756" s="20"/>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row>
    <row r="1757">
      <c r="A1757" s="20"/>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row>
    <row r="1758">
      <c r="A1758" s="20"/>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row>
    <row r="1759">
      <c r="A1759" s="20"/>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row>
    <row r="1760">
      <c r="A1760" s="2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row>
    <row r="1761">
      <c r="A1761" s="20"/>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row>
    <row r="1762">
      <c r="A1762" s="20"/>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row>
    <row r="1763">
      <c r="A1763" s="20"/>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row>
    <row r="1764">
      <c r="A1764" s="20"/>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row>
    <row r="1765">
      <c r="A1765" s="20"/>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row>
    <row r="1766">
      <c r="A1766" s="20"/>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row>
    <row r="1767">
      <c r="A1767" s="20"/>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row>
    <row r="1768">
      <c r="A1768" s="20"/>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row>
    <row r="1769">
      <c r="A1769" s="20"/>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c r="A1770" s="2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row>
    <row r="1771">
      <c r="A1771" s="20"/>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row>
    <row r="1772">
      <c r="A1772" s="20"/>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row>
    <row r="1773">
      <c r="A1773" s="20"/>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row>
    <row r="1774">
      <c r="A1774" s="20"/>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row>
    <row r="1775">
      <c r="A1775" s="20"/>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row>
    <row r="1776">
      <c r="A1776" s="20"/>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row>
    <row r="1777">
      <c r="A1777" s="20"/>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row>
    <row r="1778">
      <c r="A1778" s="20"/>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row>
    <row r="1779">
      <c r="A1779" s="20"/>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row>
    <row r="1780">
      <c r="A1780" s="2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row>
    <row r="1781">
      <c r="A1781" s="20"/>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row>
    <row r="1782">
      <c r="A1782" s="20"/>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row>
    <row r="1783">
      <c r="A1783" s="20"/>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row>
    <row r="1784">
      <c r="A1784" s="20"/>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row>
    <row r="1785">
      <c r="A1785" s="20"/>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row>
    <row r="1786">
      <c r="A1786" s="20"/>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row>
    <row r="1787">
      <c r="A1787" s="20"/>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row>
    <row r="1788">
      <c r="A1788" s="20"/>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row>
    <row r="1789">
      <c r="A1789" s="20"/>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row>
    <row r="1790">
      <c r="A1790" s="2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row>
    <row r="1791">
      <c r="A1791" s="20"/>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row>
    <row r="1792">
      <c r="A1792" s="20"/>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row>
    <row r="1793">
      <c r="A1793" s="20"/>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row>
    <row r="1794">
      <c r="A1794" s="20"/>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row>
    <row r="1795">
      <c r="A1795" s="20"/>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row>
    <row r="1796">
      <c r="A1796" s="20"/>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row>
    <row r="1797">
      <c r="A1797" s="20"/>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row>
    <row r="1798">
      <c r="A1798" s="20"/>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row>
    <row r="1799">
      <c r="A1799" s="20"/>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row>
    <row r="1800">
      <c r="A1800" s="2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row>
    <row r="1801">
      <c r="A1801" s="20"/>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row>
    <row r="1802">
      <c r="A1802" s="20"/>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row>
    <row r="1803">
      <c r="A1803" s="20"/>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row>
    <row r="1804">
      <c r="A1804" s="20"/>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row>
    <row r="1805">
      <c r="A1805" s="20"/>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row>
    <row r="1806">
      <c r="A1806" s="20"/>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row>
    <row r="1807">
      <c r="A1807" s="20"/>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row>
    <row r="1808">
      <c r="A1808" s="20"/>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row>
    <row r="1809">
      <c r="A1809" s="20"/>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c r="A1810" s="2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row>
    <row r="1811">
      <c r="A1811" s="20"/>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row>
    <row r="1812">
      <c r="A1812" s="20"/>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row>
    <row r="1813">
      <c r="A1813" s="20"/>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row>
    <row r="1814">
      <c r="A1814" s="20"/>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row>
    <row r="1815">
      <c r="A1815" s="20"/>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row>
    <row r="1816">
      <c r="A1816" s="20"/>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row>
    <row r="1817">
      <c r="A1817" s="20"/>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row>
    <row r="1818">
      <c r="A1818" s="20"/>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row>
    <row r="1819">
      <c r="A1819" s="20"/>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row>
    <row r="1820">
      <c r="A1820" s="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row>
    <row r="1821">
      <c r="A1821" s="20"/>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row>
    <row r="1822">
      <c r="A1822" s="20"/>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row>
    <row r="1823">
      <c r="A1823" s="20"/>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row>
    <row r="1824">
      <c r="A1824" s="20"/>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row>
    <row r="1825">
      <c r="A1825" s="20"/>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row>
    <row r="1826">
      <c r="A1826" s="20"/>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row>
    <row r="1827">
      <c r="A1827" s="20"/>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row>
    <row r="1828">
      <c r="A1828" s="20"/>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row>
    <row r="1829">
      <c r="A1829" s="20"/>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c r="A1830" s="2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row>
    <row r="1831">
      <c r="A1831" s="20"/>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row>
    <row r="1832">
      <c r="A1832" s="20"/>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row>
    <row r="1833">
      <c r="A1833" s="20"/>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row>
    <row r="1834">
      <c r="A1834" s="20"/>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row>
    <row r="1835">
      <c r="A1835" s="20"/>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row>
    <row r="1836">
      <c r="A1836" s="20"/>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row>
    <row r="1837">
      <c r="A1837" s="20"/>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row>
    <row r="1838">
      <c r="A1838" s="20"/>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row>
    <row r="1839">
      <c r="A1839" s="20"/>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row>
    <row r="1840">
      <c r="A1840" s="2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row>
    <row r="1841">
      <c r="A1841" s="20"/>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row>
    <row r="1842">
      <c r="A1842" s="20"/>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row>
    <row r="1843">
      <c r="A1843" s="20"/>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row>
    <row r="1844">
      <c r="A1844" s="20"/>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row>
    <row r="1845">
      <c r="A1845" s="20"/>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row>
    <row r="1846">
      <c r="A1846" s="20"/>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row>
    <row r="1847">
      <c r="A1847" s="20"/>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row>
    <row r="1848">
      <c r="A1848" s="20"/>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row>
    <row r="1849">
      <c r="A1849" s="20"/>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row>
    <row r="1850">
      <c r="A1850" s="20"/>
      <c r="B1850" s="20"/>
      <c r="C1850" s="20"/>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row>
    <row r="1851">
      <c r="A1851" s="20"/>
      <c r="B1851" s="20"/>
      <c r="C1851" s="20"/>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row>
    <row r="1852">
      <c r="A1852" s="20"/>
      <c r="B1852" s="20"/>
      <c r="C1852" s="20"/>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row>
    <row r="1853">
      <c r="A1853" s="20"/>
      <c r="B1853" s="20"/>
      <c r="C1853" s="20"/>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row>
    <row r="1854">
      <c r="A1854" s="20"/>
      <c r="B1854" s="20"/>
      <c r="C1854" s="20"/>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row>
    <row r="1855">
      <c r="A1855" s="20"/>
      <c r="B1855" s="20"/>
      <c r="C1855" s="20"/>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row>
    <row r="1856">
      <c r="A1856" s="20"/>
      <c r="B1856" s="20"/>
      <c r="C1856" s="20"/>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row>
    <row r="1857">
      <c r="A1857" s="20"/>
      <c r="B1857" s="20"/>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row>
    <row r="1858">
      <c r="A1858" s="20"/>
      <c r="B1858" s="20"/>
      <c r="C1858" s="20"/>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row>
    <row r="1859">
      <c r="A1859" s="20"/>
      <c r="B1859" s="20"/>
      <c r="C1859" s="20"/>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row>
    <row r="1860">
      <c r="A1860" s="20"/>
      <c r="B1860" s="20"/>
      <c r="C1860" s="20"/>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row>
    <row r="1861">
      <c r="A1861" s="20"/>
      <c r="B1861" s="20"/>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row>
    <row r="1862">
      <c r="A1862" s="20"/>
      <c r="B1862" s="20"/>
      <c r="C1862" s="20"/>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row>
    <row r="1863">
      <c r="A1863" s="20"/>
      <c r="B1863" s="20"/>
      <c r="C1863" s="20"/>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row>
    <row r="1864">
      <c r="A1864" s="20"/>
      <c r="B1864" s="20"/>
      <c r="C1864" s="20"/>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row>
    <row r="1865">
      <c r="A1865" s="20"/>
      <c r="B1865" s="20"/>
      <c r="C1865" s="20"/>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row>
    <row r="1866">
      <c r="A1866" s="20"/>
      <c r="B1866" s="20"/>
      <c r="C1866" s="20"/>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row>
    <row r="1867">
      <c r="A1867" s="20"/>
      <c r="B1867" s="20"/>
      <c r="C1867" s="20"/>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row>
    <row r="1868">
      <c r="A1868" s="20"/>
      <c r="B1868" s="20"/>
      <c r="C1868" s="20"/>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row>
    <row r="1869">
      <c r="A1869" s="20"/>
      <c r="B1869" s="20"/>
      <c r="C1869" s="20"/>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row>
    <row r="1870">
      <c r="A1870" s="20"/>
      <c r="B1870" s="20"/>
      <c r="C1870" s="20"/>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row>
    <row r="1871">
      <c r="A1871" s="20"/>
      <c r="B1871" s="20"/>
      <c r="C1871" s="20"/>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row>
    <row r="1872">
      <c r="A1872" s="20"/>
      <c r="B1872" s="20"/>
      <c r="C1872" s="20"/>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row>
    <row r="1873">
      <c r="A1873" s="20"/>
      <c r="B1873" s="20"/>
      <c r="C1873" s="20"/>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row>
    <row r="1874">
      <c r="A1874" s="20"/>
      <c r="B1874" s="20"/>
      <c r="C1874" s="20"/>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row>
    <row r="1875">
      <c r="A1875" s="20"/>
      <c r="B1875" s="20"/>
      <c r="C1875" s="20"/>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row>
    <row r="1876">
      <c r="A1876" s="20"/>
      <c r="B1876" s="20"/>
      <c r="C1876" s="20"/>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row>
    <row r="1877">
      <c r="A1877" s="20"/>
      <c r="B1877" s="20"/>
      <c r="C1877" s="20"/>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row>
    <row r="1878">
      <c r="A1878" s="20"/>
      <c r="B1878" s="20"/>
      <c r="C1878" s="20"/>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row>
    <row r="1879">
      <c r="A1879" s="20"/>
      <c r="B1879" s="20"/>
      <c r="C1879" s="20"/>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row>
    <row r="1880">
      <c r="A1880" s="20"/>
      <c r="B1880" s="20"/>
      <c r="C1880" s="20"/>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row>
    <row r="1881">
      <c r="A1881" s="20"/>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row>
    <row r="1882">
      <c r="A1882" s="20"/>
      <c r="B1882" s="20"/>
      <c r="C1882" s="20"/>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row>
    <row r="1883">
      <c r="A1883" s="20"/>
      <c r="B1883" s="20"/>
      <c r="C1883" s="20"/>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row>
    <row r="1884">
      <c r="A1884" s="20"/>
      <c r="B1884" s="20"/>
      <c r="C1884" s="20"/>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row>
    <row r="1885">
      <c r="A1885" s="20"/>
      <c r="B1885" s="20"/>
      <c r="C1885" s="20"/>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row>
    <row r="1886">
      <c r="A1886" s="20"/>
      <c r="B1886" s="20"/>
      <c r="C1886" s="20"/>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row>
    <row r="1887">
      <c r="A1887" s="20"/>
      <c r="B1887" s="20"/>
      <c r="C1887" s="20"/>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row>
    <row r="1888">
      <c r="A1888" s="20"/>
      <c r="B1888" s="20"/>
      <c r="C1888" s="20"/>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row>
    <row r="1889">
      <c r="A1889" s="20"/>
      <c r="B1889" s="20"/>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row>
    <row r="1890">
      <c r="A1890" s="20"/>
      <c r="B1890" s="20"/>
      <c r="C1890" s="20"/>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row>
    <row r="1891">
      <c r="A1891" s="20"/>
      <c r="B1891" s="20"/>
      <c r="C1891" s="20"/>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row>
    <row r="1892">
      <c r="A1892" s="20"/>
      <c r="B1892" s="20"/>
      <c r="C1892" s="20"/>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row>
    <row r="1893">
      <c r="A1893" s="20"/>
      <c r="B1893" s="20"/>
      <c r="C1893" s="20"/>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row>
    <row r="1894">
      <c r="A1894" s="20"/>
      <c r="B1894" s="20"/>
      <c r="C1894" s="20"/>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row>
    <row r="1895">
      <c r="A1895" s="20"/>
      <c r="B1895" s="20"/>
      <c r="C1895" s="20"/>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row>
    <row r="1896">
      <c r="A1896" s="20"/>
      <c r="B1896" s="20"/>
      <c r="C1896" s="20"/>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row>
    <row r="1897">
      <c r="A1897" s="20"/>
      <c r="B1897" s="20"/>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row>
    <row r="1898">
      <c r="A1898" s="20"/>
      <c r="B1898" s="20"/>
      <c r="C1898" s="20"/>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row>
    <row r="1899">
      <c r="A1899" s="20"/>
      <c r="B1899" s="20"/>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row>
    <row r="1900">
      <c r="A1900" s="20"/>
      <c r="B1900" s="20"/>
      <c r="C1900" s="20"/>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row>
    <row r="1901">
      <c r="A1901" s="20"/>
      <c r="B1901" s="20"/>
      <c r="C1901" s="20"/>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row>
    <row r="1902">
      <c r="A1902" s="20"/>
      <c r="B1902" s="20"/>
      <c r="C1902" s="20"/>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row>
    <row r="1903">
      <c r="A1903" s="20"/>
      <c r="B1903" s="20"/>
      <c r="C1903" s="20"/>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row>
    <row r="1904">
      <c r="A1904" s="20"/>
      <c r="B1904" s="20"/>
      <c r="C1904" s="20"/>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row>
    <row r="1905">
      <c r="A1905" s="20"/>
      <c r="B1905" s="20"/>
      <c r="C1905" s="20"/>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row>
    <row r="1906">
      <c r="A1906" s="20"/>
      <c r="B1906" s="20"/>
      <c r="C1906" s="20"/>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row>
    <row r="1907">
      <c r="A1907" s="20"/>
      <c r="B1907" s="20"/>
      <c r="C1907" s="20"/>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row>
    <row r="1908">
      <c r="A1908" s="20"/>
      <c r="B1908" s="20"/>
      <c r="C1908" s="20"/>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row>
    <row r="1909">
      <c r="A1909" s="20"/>
      <c r="B1909" s="20"/>
      <c r="C1909" s="20"/>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row>
    <row r="1910">
      <c r="A1910" s="20"/>
      <c r="B1910" s="20"/>
      <c r="C1910" s="20"/>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row>
    <row r="1911">
      <c r="A1911" s="20"/>
      <c r="B1911" s="20"/>
      <c r="C1911" s="20"/>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row>
    <row r="1912">
      <c r="A1912" s="20"/>
      <c r="B1912" s="20"/>
      <c r="C1912" s="20"/>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row>
    <row r="1913">
      <c r="A1913" s="20"/>
      <c r="B1913" s="20"/>
      <c r="C1913" s="20"/>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row>
    <row r="1914">
      <c r="A1914" s="20"/>
      <c r="B1914" s="20"/>
      <c r="C1914" s="20"/>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row>
    <row r="1915">
      <c r="A1915" s="20"/>
      <c r="B1915" s="20"/>
      <c r="C1915" s="20"/>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row>
    <row r="1916">
      <c r="A1916" s="20"/>
      <c r="B1916" s="20"/>
      <c r="C1916" s="20"/>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row>
    <row r="1917">
      <c r="A1917" s="20"/>
      <c r="B1917" s="20"/>
      <c r="C1917" s="20"/>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row>
    <row r="1918">
      <c r="A1918" s="20"/>
      <c r="B1918" s="20"/>
      <c r="C1918" s="20"/>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row>
    <row r="1919">
      <c r="A1919" s="20"/>
      <c r="B1919" s="20"/>
      <c r="C1919" s="20"/>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row>
    <row r="1920">
      <c r="A1920" s="20"/>
      <c r="B1920" s="20"/>
      <c r="C1920" s="20"/>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row>
    <row r="1921">
      <c r="A1921" s="20"/>
      <c r="B1921" s="20"/>
      <c r="C1921" s="20"/>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row>
    <row r="1922">
      <c r="A1922" s="20"/>
      <c r="B1922" s="20"/>
      <c r="C1922" s="20"/>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row>
    <row r="1923">
      <c r="A1923" s="20"/>
      <c r="B1923" s="20"/>
      <c r="C1923" s="20"/>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row>
    <row r="1924">
      <c r="A1924" s="20"/>
      <c r="B1924" s="20"/>
      <c r="C1924" s="20"/>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row>
    <row r="1925">
      <c r="A1925" s="20"/>
      <c r="B1925" s="20"/>
      <c r="C1925" s="20"/>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row>
    <row r="1926">
      <c r="A1926" s="20"/>
      <c r="B1926" s="20"/>
      <c r="C1926" s="20"/>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row>
    <row r="1927">
      <c r="A1927" s="20"/>
      <c r="B1927" s="20"/>
      <c r="C1927" s="20"/>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row>
    <row r="1928">
      <c r="A1928" s="20"/>
      <c r="B1928" s="20"/>
      <c r="C1928" s="20"/>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row>
    <row r="1929">
      <c r="A1929" s="20"/>
      <c r="B1929" s="20"/>
      <c r="C1929" s="20"/>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row>
    <row r="1930">
      <c r="A1930" s="20"/>
      <c r="B1930" s="20"/>
      <c r="C1930" s="20"/>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row>
    <row r="1931">
      <c r="A1931" s="20"/>
      <c r="B1931" s="20"/>
      <c r="C1931" s="20"/>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row>
    <row r="1932">
      <c r="A1932" s="20"/>
      <c r="B1932" s="20"/>
      <c r="C1932" s="20"/>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row>
    <row r="1933">
      <c r="A1933" s="20"/>
      <c r="B1933" s="20"/>
      <c r="C1933" s="20"/>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row>
    <row r="1934">
      <c r="A1934" s="20"/>
      <c r="B1934" s="20"/>
      <c r="C1934" s="20"/>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row>
    <row r="1935">
      <c r="A1935" s="20"/>
      <c r="B1935" s="20"/>
      <c r="C1935" s="20"/>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row>
    <row r="1936">
      <c r="A1936" s="20"/>
      <c r="B1936" s="20"/>
      <c r="C1936" s="20"/>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row>
    <row r="1937">
      <c r="A1937" s="20"/>
      <c r="B1937" s="20"/>
      <c r="C1937" s="20"/>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row>
    <row r="1938">
      <c r="A1938" s="20"/>
      <c r="B1938" s="20"/>
      <c r="C1938" s="20"/>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row>
    <row r="1939">
      <c r="A1939" s="20"/>
      <c r="B1939" s="20"/>
      <c r="C1939" s="20"/>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row>
    <row r="1940">
      <c r="A1940" s="20"/>
      <c r="B1940" s="20"/>
      <c r="C1940" s="20"/>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row>
    <row r="1941">
      <c r="A1941" s="20"/>
      <c r="B1941" s="20"/>
      <c r="C1941" s="20"/>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row>
    <row r="1942">
      <c r="A1942" s="20"/>
      <c r="B1942" s="20"/>
      <c r="C1942" s="20"/>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row>
    <row r="1943">
      <c r="A1943" s="20"/>
      <c r="B1943" s="20"/>
      <c r="C1943" s="20"/>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row>
    <row r="1944">
      <c r="A1944" s="20"/>
      <c r="B1944" s="20"/>
      <c r="C1944" s="20"/>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row>
    <row r="1945">
      <c r="A1945" s="20"/>
      <c r="B1945" s="20"/>
      <c r="C1945" s="20"/>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row>
    <row r="1946">
      <c r="A1946" s="20"/>
      <c r="B1946" s="20"/>
      <c r="C1946" s="20"/>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row>
    <row r="1947">
      <c r="A1947" s="20"/>
      <c r="B1947" s="20"/>
      <c r="C1947" s="20"/>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row>
    <row r="1948">
      <c r="A1948" s="20"/>
      <c r="B1948" s="20"/>
      <c r="C1948" s="20"/>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row>
    <row r="1949">
      <c r="A1949" s="20"/>
      <c r="B1949" s="20"/>
      <c r="C1949" s="20"/>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row>
    <row r="1950">
      <c r="A1950" s="20"/>
      <c r="B1950" s="20"/>
      <c r="C1950" s="20"/>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row>
    <row r="1951">
      <c r="A1951" s="20"/>
      <c r="B1951" s="20"/>
      <c r="C1951" s="20"/>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row>
    <row r="1952">
      <c r="A1952" s="20"/>
      <c r="B1952" s="20"/>
      <c r="C1952" s="20"/>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row>
    <row r="1953">
      <c r="A1953" s="20"/>
      <c r="B1953" s="20"/>
      <c r="C1953" s="20"/>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row>
    <row r="1954">
      <c r="A1954" s="20"/>
      <c r="B1954" s="20"/>
      <c r="C1954" s="20"/>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row>
    <row r="1955">
      <c r="A1955" s="20"/>
      <c r="B1955" s="20"/>
      <c r="C1955" s="20"/>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row>
    <row r="1956">
      <c r="A1956" s="20"/>
      <c r="B1956" s="20"/>
      <c r="C1956" s="20"/>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row>
    <row r="1957">
      <c r="A1957" s="20"/>
      <c r="B1957" s="20"/>
      <c r="C1957" s="20"/>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row>
    <row r="1958">
      <c r="A1958" s="20"/>
      <c r="B1958" s="20"/>
      <c r="C1958" s="20"/>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row>
    <row r="1959">
      <c r="A1959" s="20"/>
      <c r="B1959" s="20"/>
      <c r="C1959" s="20"/>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row>
    <row r="1960">
      <c r="A1960" s="20"/>
      <c r="B1960" s="20"/>
      <c r="C1960" s="20"/>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row>
    <row r="1961">
      <c r="A1961" s="20"/>
      <c r="B1961" s="20"/>
      <c r="C1961" s="20"/>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row>
    <row r="1962">
      <c r="A1962" s="20"/>
      <c r="B1962" s="20"/>
      <c r="C1962" s="20"/>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row>
    <row r="1963">
      <c r="A1963" s="20"/>
      <c r="B1963" s="20"/>
      <c r="C1963" s="20"/>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row>
    <row r="1964">
      <c r="A1964" s="20"/>
      <c r="B1964" s="20"/>
      <c r="C1964" s="20"/>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row>
    <row r="1965">
      <c r="A1965" s="20"/>
      <c r="B1965" s="20"/>
      <c r="C1965" s="20"/>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row>
    <row r="1966">
      <c r="A1966" s="20"/>
      <c r="B1966" s="20"/>
      <c r="C1966" s="20"/>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row>
    <row r="1967">
      <c r="A1967" s="20"/>
      <c r="B1967" s="20"/>
      <c r="C1967" s="20"/>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row>
    <row r="1968">
      <c r="A1968" s="20"/>
      <c r="B1968" s="20"/>
      <c r="C1968" s="20"/>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row>
    <row r="1969">
      <c r="A1969" s="20"/>
      <c r="B1969" s="20"/>
      <c r="C1969" s="20"/>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row>
    <row r="1970">
      <c r="A1970" s="20"/>
      <c r="B1970" s="20"/>
      <c r="C1970" s="20"/>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row>
    <row r="1971">
      <c r="A1971" s="20"/>
      <c r="B1971" s="20"/>
      <c r="C1971" s="20"/>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row>
    <row r="1972">
      <c r="A1972" s="20"/>
      <c r="B1972" s="20"/>
      <c r="C1972" s="20"/>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row>
    <row r="1973">
      <c r="A1973" s="20"/>
      <c r="B1973" s="20"/>
      <c r="C1973" s="20"/>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row>
    <row r="1974">
      <c r="A1974" s="20"/>
      <c r="B1974" s="20"/>
      <c r="C1974" s="20"/>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row>
    <row r="1975">
      <c r="A1975" s="20"/>
      <c r="B1975" s="20"/>
      <c r="C1975" s="20"/>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row>
    <row r="1976">
      <c r="A1976" s="20"/>
      <c r="B1976" s="20"/>
      <c r="C1976" s="20"/>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row>
    <row r="1977">
      <c r="A1977" s="20"/>
      <c r="B1977" s="20"/>
      <c r="C1977" s="20"/>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row>
    <row r="1978">
      <c r="A1978" s="20"/>
      <c r="B1978" s="20"/>
      <c r="C1978" s="20"/>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row>
    <row r="1979">
      <c r="A1979" s="20"/>
      <c r="B1979" s="20"/>
      <c r="C1979" s="20"/>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row>
    <row r="1980">
      <c r="A1980" s="20"/>
      <c r="B1980" s="20"/>
      <c r="C1980" s="20"/>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row>
    <row r="1981">
      <c r="A1981" s="20"/>
      <c r="B1981" s="20"/>
      <c r="C1981" s="20"/>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row>
    <row r="1982">
      <c r="A1982" s="20"/>
      <c r="B1982" s="20"/>
      <c r="C1982" s="20"/>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row>
    <row r="1983">
      <c r="A1983" s="20"/>
      <c r="B1983" s="20"/>
      <c r="C1983" s="20"/>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row>
    <row r="1984">
      <c r="A1984" s="20"/>
      <c r="B1984" s="20"/>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row>
    <row r="1985">
      <c r="A1985" s="20"/>
      <c r="B1985" s="20"/>
      <c r="C1985" s="20"/>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row>
    <row r="1986">
      <c r="A1986" s="20"/>
      <c r="B1986" s="20"/>
      <c r="C1986" s="20"/>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row>
    <row r="1987">
      <c r="A1987" s="20"/>
      <c r="B1987" s="20"/>
      <c r="C1987" s="20"/>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row>
    <row r="1988">
      <c r="A1988" s="20"/>
      <c r="B1988" s="20"/>
      <c r="C1988" s="20"/>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row>
    <row r="1989">
      <c r="A1989" s="20"/>
      <c r="B1989" s="20"/>
      <c r="C1989" s="20"/>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row>
    <row r="1990">
      <c r="A1990" s="20"/>
      <c r="B1990" s="20"/>
      <c r="C1990" s="20"/>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row>
    <row r="1991">
      <c r="A1991" s="20"/>
      <c r="B1991" s="20"/>
      <c r="C1991" s="20"/>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row>
    <row r="1992">
      <c r="A1992" s="20"/>
      <c r="B1992" s="20"/>
      <c r="C1992" s="20"/>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row>
    <row r="1993">
      <c r="A1993" s="20"/>
      <c r="B1993" s="20"/>
      <c r="C1993" s="20"/>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row>
    <row r="1994">
      <c r="A1994" s="20"/>
      <c r="B1994" s="20"/>
      <c r="C1994" s="20"/>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row>
    <row r="1995">
      <c r="A1995" s="20"/>
      <c r="B1995" s="20"/>
      <c r="C1995" s="20"/>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row>
    <row r="1996">
      <c r="A1996" s="20"/>
      <c r="B1996" s="20"/>
      <c r="C1996" s="20"/>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row>
    <row r="1997">
      <c r="A1997" s="20"/>
      <c r="B1997" s="20"/>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row>
    <row r="1998">
      <c r="A1998" s="20"/>
      <c r="B1998" s="20"/>
      <c r="C1998" s="20"/>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row>
    <row r="1999">
      <c r="A1999" s="20"/>
      <c r="B1999" s="20"/>
      <c r="C1999" s="20"/>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row>
    <row r="2000">
      <c r="A2000" s="20"/>
      <c r="B2000" s="20"/>
      <c r="C2000" s="20"/>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row>
    <row r="2001">
      <c r="A2001" s="20"/>
      <c r="B2001" s="20"/>
      <c r="C2001" s="20"/>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row>
    <row r="2002">
      <c r="A2002" s="20"/>
      <c r="B2002" s="20"/>
      <c r="C2002" s="20"/>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row>
    <row r="2003">
      <c r="A2003" s="20"/>
      <c r="B2003" s="20"/>
      <c r="C2003" s="20"/>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row>
    <row r="2004">
      <c r="A2004" s="20"/>
      <c r="B2004" s="20"/>
      <c r="C2004" s="20"/>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row>
    <row r="2005">
      <c r="A2005" s="20"/>
      <c r="B2005" s="20"/>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c r="A2006" s="20"/>
      <c r="B2006" s="20"/>
      <c r="C2006" s="20"/>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row>
    <row r="2007">
      <c r="A2007" s="20"/>
      <c r="B2007" s="20"/>
      <c r="C2007" s="20"/>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row>
    <row r="2008">
      <c r="A2008" s="20"/>
      <c r="B2008" s="20"/>
      <c r="C2008" s="20"/>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row>
    <row r="2009">
      <c r="A2009" s="20"/>
      <c r="B2009" s="20"/>
      <c r="C2009" s="20"/>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row>
    <row r="2010">
      <c r="A2010" s="20"/>
      <c r="B2010" s="20"/>
      <c r="C2010" s="20"/>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row>
    <row r="2011">
      <c r="A2011" s="20"/>
      <c r="B2011" s="20"/>
      <c r="C2011" s="20"/>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row>
    <row r="2012">
      <c r="A2012" s="20"/>
      <c r="B2012" s="20"/>
      <c r="C2012" s="20"/>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row>
    <row r="2013">
      <c r="A2013" s="20"/>
      <c r="B2013" s="20"/>
      <c r="C2013" s="20"/>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row>
    <row r="2014">
      <c r="A2014" s="20"/>
      <c r="B2014" s="20"/>
      <c r="C2014" s="20"/>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row>
    <row r="2015">
      <c r="A2015" s="20"/>
      <c r="B2015" s="20"/>
      <c r="C2015" s="20"/>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row>
    <row r="2016">
      <c r="A2016" s="20"/>
      <c r="B2016" s="20"/>
      <c r="C2016" s="20"/>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row>
    <row r="2017">
      <c r="A2017" s="20"/>
      <c r="B2017" s="20"/>
      <c r="C2017" s="20"/>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row>
    <row r="2018">
      <c r="A2018" s="20"/>
      <c r="B2018" s="20"/>
      <c r="C2018" s="20"/>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row>
    <row r="2019">
      <c r="A2019" s="20"/>
      <c r="B2019" s="20"/>
      <c r="C2019" s="20"/>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row>
    <row r="2020">
      <c r="A2020" s="20"/>
      <c r="B2020" s="20"/>
      <c r="C2020" s="20"/>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row>
    <row r="2021">
      <c r="A2021" s="20"/>
      <c r="B2021" s="20"/>
      <c r="C2021" s="20"/>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row>
    <row r="2022">
      <c r="A2022" s="20"/>
      <c r="B2022" s="20"/>
      <c r="C2022" s="20"/>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row>
    <row r="2023">
      <c r="A2023" s="20"/>
      <c r="B2023" s="20"/>
      <c r="C2023" s="20"/>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row>
    <row r="2024">
      <c r="A2024" s="20"/>
      <c r="B2024" s="20"/>
      <c r="C2024" s="20"/>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row>
    <row r="2025">
      <c r="A2025" s="20"/>
      <c r="B2025" s="20"/>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row>
    <row r="2026">
      <c r="A2026" s="20"/>
      <c r="B2026" s="20"/>
      <c r="C2026" s="20"/>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row>
    <row r="2027">
      <c r="A2027" s="20"/>
      <c r="B2027" s="20"/>
      <c r="C2027" s="20"/>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row>
    <row r="2028">
      <c r="A2028" s="20"/>
      <c r="B2028" s="20"/>
      <c r="C2028" s="20"/>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row>
    <row r="2029">
      <c r="A2029" s="20"/>
      <c r="B2029" s="20"/>
      <c r="C2029" s="20"/>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row>
    <row r="2030">
      <c r="A2030" s="20"/>
      <c r="B2030" s="20"/>
      <c r="C2030" s="20"/>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row>
    <row r="2031">
      <c r="A2031" s="20"/>
      <c r="B2031" s="20"/>
      <c r="C2031" s="20"/>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row>
    <row r="2032">
      <c r="A2032" s="20"/>
      <c r="B2032" s="20"/>
      <c r="C2032" s="20"/>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row>
    <row r="2033">
      <c r="A2033" s="20"/>
      <c r="B2033" s="20"/>
      <c r="C2033" s="20"/>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row>
    <row r="2034">
      <c r="A2034" s="20"/>
      <c r="B2034" s="20"/>
      <c r="C2034" s="20"/>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row>
    <row r="2035">
      <c r="A2035" s="20"/>
      <c r="B2035" s="20"/>
      <c r="C2035" s="20"/>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row>
    <row r="2036">
      <c r="A2036" s="20"/>
      <c r="B2036" s="20"/>
      <c r="C2036" s="20"/>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row>
    <row r="2037">
      <c r="A2037" s="20"/>
      <c r="B2037" s="20"/>
      <c r="C2037" s="20"/>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row>
    <row r="2038">
      <c r="A2038" s="20"/>
      <c r="B2038" s="20"/>
      <c r="C2038" s="20"/>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row>
    <row r="2039">
      <c r="A2039" s="20"/>
      <c r="B2039" s="20"/>
      <c r="C2039" s="20"/>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row>
    <row r="2040">
      <c r="A2040" s="20"/>
      <c r="B2040" s="20"/>
      <c r="C2040" s="20"/>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row>
    <row r="2041">
      <c r="A2041" s="20"/>
      <c r="B2041" s="20"/>
      <c r="C2041" s="20"/>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row>
    <row r="2042">
      <c r="A2042" s="20"/>
      <c r="B2042" s="20"/>
      <c r="C2042" s="20"/>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row>
    <row r="2043">
      <c r="A2043" s="20"/>
      <c r="B2043" s="20"/>
      <c r="C2043" s="20"/>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row>
    <row r="2044">
      <c r="A2044" s="20"/>
      <c r="B2044" s="20"/>
      <c r="C2044" s="20"/>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row>
    <row r="2045">
      <c r="A2045" s="20"/>
      <c r="B2045" s="20"/>
      <c r="C2045" s="20"/>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row>
    <row r="2046">
      <c r="A2046" s="20"/>
      <c r="B2046" s="20"/>
      <c r="C2046" s="20"/>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row>
    <row r="2047">
      <c r="A2047" s="20"/>
      <c r="B2047" s="20"/>
      <c r="C2047" s="20"/>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row>
    <row r="2048">
      <c r="A2048" s="20"/>
      <c r="B2048" s="20"/>
      <c r="C2048" s="20"/>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row>
    <row r="2049">
      <c r="A2049" s="20"/>
      <c r="B2049" s="20"/>
      <c r="C2049" s="20"/>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row>
    <row r="2050">
      <c r="A2050" s="20"/>
      <c r="B2050" s="20"/>
      <c r="C2050" s="20"/>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row>
    <row r="2051">
      <c r="A2051" s="20"/>
      <c r="B2051" s="20"/>
      <c r="C2051" s="20"/>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row>
    <row r="2052">
      <c r="A2052" s="20"/>
      <c r="B2052" s="20"/>
      <c r="C2052" s="20"/>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row>
    <row r="2053">
      <c r="A2053" s="20"/>
      <c r="B2053" s="20"/>
      <c r="C2053" s="20"/>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row>
    <row r="2054">
      <c r="A2054" s="20"/>
      <c r="B2054" s="20"/>
      <c r="C2054" s="20"/>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row>
    <row r="2055">
      <c r="A2055" s="20"/>
      <c r="B2055" s="20"/>
      <c r="C2055" s="20"/>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row>
    <row r="2056">
      <c r="A2056" s="20"/>
      <c r="B2056" s="20"/>
      <c r="C2056" s="20"/>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row>
    <row r="2057">
      <c r="A2057" s="20"/>
      <c r="B2057" s="20"/>
      <c r="C2057" s="20"/>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row>
    <row r="2058">
      <c r="A2058" s="20"/>
      <c r="B2058" s="20"/>
      <c r="C2058" s="20"/>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row>
    <row r="2059">
      <c r="A2059" s="20"/>
      <c r="B2059" s="20"/>
      <c r="C2059" s="20"/>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row>
    <row r="2060">
      <c r="A2060" s="20"/>
      <c r="B2060" s="20"/>
      <c r="C2060" s="20"/>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row>
    <row r="2061">
      <c r="A2061" s="20"/>
      <c r="B2061" s="20"/>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row>
    <row r="2062">
      <c r="A2062" s="20"/>
      <c r="B2062" s="20"/>
      <c r="C2062" s="20"/>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row>
    <row r="2063">
      <c r="A2063" s="20"/>
      <c r="B2063" s="20"/>
      <c r="C2063" s="20"/>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row>
    <row r="2064">
      <c r="A2064" s="20"/>
      <c r="B2064" s="20"/>
      <c r="C2064" s="20"/>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row>
    <row r="2065">
      <c r="A2065" s="20"/>
      <c r="B2065" s="20"/>
      <c r="C2065" s="20"/>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row>
    <row r="2066">
      <c r="A2066" s="20"/>
      <c r="B2066" s="20"/>
      <c r="C2066" s="20"/>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row>
    <row r="2067">
      <c r="A2067" s="20"/>
      <c r="B2067" s="20"/>
      <c r="C2067" s="20"/>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row>
    <row r="2068">
      <c r="A2068" s="20"/>
      <c r="B2068" s="20"/>
      <c r="C2068" s="20"/>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row>
    <row r="2069">
      <c r="A2069" s="20"/>
      <c r="B2069" s="20"/>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row>
    <row r="2070">
      <c r="A2070" s="20"/>
      <c r="B2070" s="20"/>
      <c r="C2070" s="20"/>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row>
    <row r="2071">
      <c r="A2071" s="20"/>
      <c r="B2071" s="20"/>
      <c r="C2071" s="20"/>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row>
    <row r="2072">
      <c r="A2072" s="20"/>
      <c r="B2072" s="20"/>
      <c r="C2072" s="20"/>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row>
    <row r="2073">
      <c r="A2073" s="20"/>
      <c r="B2073" s="20"/>
      <c r="C2073" s="20"/>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row>
    <row r="2074">
      <c r="A2074" s="20"/>
      <c r="B2074" s="20"/>
      <c r="C2074" s="20"/>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row>
    <row r="2075">
      <c r="A2075" s="20"/>
      <c r="B2075" s="20"/>
      <c r="C2075" s="20"/>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row>
    <row r="2076">
      <c r="A2076" s="20"/>
      <c r="B2076" s="20"/>
      <c r="C2076" s="20"/>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row>
    <row r="2077">
      <c r="A2077" s="20"/>
      <c r="B2077" s="20"/>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row>
    <row r="2078">
      <c r="A2078" s="20"/>
      <c r="B2078" s="20"/>
      <c r="C2078" s="20"/>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row>
    <row r="2079">
      <c r="A2079" s="20"/>
      <c r="B2079" s="20"/>
      <c r="C2079" s="20"/>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row>
    <row r="2080">
      <c r="A2080" s="20"/>
      <c r="B2080" s="20"/>
      <c r="C2080" s="20"/>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row>
    <row r="2081">
      <c r="A2081" s="20"/>
      <c r="B2081" s="20"/>
      <c r="C2081" s="20"/>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row>
    <row r="2082">
      <c r="A2082" s="20"/>
      <c r="B2082" s="20"/>
      <c r="C2082" s="20"/>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row>
    <row r="2083">
      <c r="A2083" s="20"/>
      <c r="B2083" s="20"/>
      <c r="C2083" s="20"/>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row>
    <row r="2084">
      <c r="A2084" s="20"/>
      <c r="B2084" s="20"/>
      <c r="C2084" s="20"/>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row>
    <row r="2085">
      <c r="A2085" s="20"/>
      <c r="B2085" s="20"/>
      <c r="C2085" s="20"/>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row>
    <row r="2086">
      <c r="A2086" s="20"/>
      <c r="B2086" s="20"/>
      <c r="C2086" s="20"/>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row>
    <row r="2087">
      <c r="A2087" s="20"/>
      <c r="B2087" s="20"/>
      <c r="C2087" s="20"/>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row>
    <row r="2088">
      <c r="A2088" s="20"/>
      <c r="B2088" s="20"/>
      <c r="C2088" s="20"/>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row>
    <row r="2089">
      <c r="A2089" s="20"/>
      <c r="B2089" s="20"/>
      <c r="C2089" s="20"/>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row>
    <row r="2090">
      <c r="A2090" s="20"/>
      <c r="B2090" s="20"/>
      <c r="C2090" s="20"/>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row>
    <row r="2091">
      <c r="A2091" s="20"/>
      <c r="B2091" s="20"/>
      <c r="C2091" s="20"/>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row>
    <row r="2092">
      <c r="A2092" s="20"/>
      <c r="B2092" s="20"/>
      <c r="C2092" s="20"/>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row>
    <row r="2093">
      <c r="A2093" s="20"/>
      <c r="B2093" s="20"/>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row>
    <row r="2094">
      <c r="A2094" s="20"/>
      <c r="B2094" s="20"/>
      <c r="C2094" s="20"/>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row>
    <row r="2095">
      <c r="A2095" s="20"/>
      <c r="B2095" s="20"/>
      <c r="C2095" s="20"/>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row>
    <row r="2096">
      <c r="A2096" s="20"/>
      <c r="B2096" s="20"/>
      <c r="C2096" s="20"/>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row>
    <row r="2097">
      <c r="A2097" s="20"/>
      <c r="B2097" s="20"/>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row>
    <row r="2098">
      <c r="A2098" s="20"/>
      <c r="B2098" s="20"/>
      <c r="C2098" s="20"/>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row>
    <row r="2099">
      <c r="A2099" s="20"/>
      <c r="B2099" s="20"/>
      <c r="C2099" s="20"/>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row>
    <row r="2100">
      <c r="A2100" s="20"/>
      <c r="B2100" s="20"/>
      <c r="C2100" s="20"/>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row>
    <row r="2101">
      <c r="A2101" s="20"/>
      <c r="B2101" s="20"/>
      <c r="C2101" s="20"/>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row>
    <row r="2102">
      <c r="A2102" s="20"/>
      <c r="B2102" s="20"/>
      <c r="C2102" s="20"/>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row>
    <row r="2103">
      <c r="A2103" s="20"/>
      <c r="B2103" s="20"/>
      <c r="C2103" s="20"/>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row>
    <row r="2104">
      <c r="A2104" s="20"/>
      <c r="B2104" s="20"/>
      <c r="C2104" s="20"/>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row>
    <row r="2105">
      <c r="A2105" s="20"/>
      <c r="B2105" s="20"/>
      <c r="C2105" s="20"/>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row>
    <row r="2106">
      <c r="A2106" s="20"/>
      <c r="B2106" s="20"/>
      <c r="C2106" s="20"/>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row>
    <row r="2107">
      <c r="A2107" s="20"/>
      <c r="B2107" s="20"/>
      <c r="C2107" s="20"/>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row>
    <row r="2108">
      <c r="A2108" s="20"/>
      <c r="B2108" s="20"/>
      <c r="C2108" s="20"/>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row>
    <row r="2109">
      <c r="A2109" s="20"/>
      <c r="B2109" s="20"/>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row>
    <row r="2110">
      <c r="A2110" s="20"/>
      <c r="B2110" s="20"/>
      <c r="C2110" s="20"/>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row>
    <row r="2111">
      <c r="A2111" s="20"/>
      <c r="B2111" s="20"/>
      <c r="C2111" s="20"/>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row>
    <row r="2112">
      <c r="A2112" s="20"/>
      <c r="B2112" s="20"/>
      <c r="C2112" s="20"/>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row>
    <row r="2113">
      <c r="A2113" s="20"/>
      <c r="B2113" s="20"/>
      <c r="C2113" s="20"/>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row>
    <row r="2114">
      <c r="A2114" s="20"/>
      <c r="B2114" s="20"/>
      <c r="C2114" s="20"/>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row>
    <row r="2115">
      <c r="A2115" s="20"/>
      <c r="B2115" s="20"/>
      <c r="C2115" s="20"/>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row>
    <row r="2116">
      <c r="A2116" s="20"/>
      <c r="B2116" s="20"/>
      <c r="C2116" s="20"/>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row>
    <row r="2117">
      <c r="A2117" s="20"/>
      <c r="B2117" s="20"/>
      <c r="C2117" s="20"/>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row>
    <row r="2118">
      <c r="A2118" s="20"/>
      <c r="B2118" s="20"/>
      <c r="C2118" s="20"/>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row>
    <row r="2119">
      <c r="A2119" s="20"/>
      <c r="B2119" s="20"/>
      <c r="C2119" s="20"/>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row>
    <row r="2120">
      <c r="A2120" s="20"/>
      <c r="B2120" s="20"/>
      <c r="C2120" s="20"/>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row>
    <row r="2121">
      <c r="A2121" s="20"/>
      <c r="B2121" s="20"/>
      <c r="C2121" s="20"/>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row>
    <row r="2122">
      <c r="A2122" s="20"/>
      <c r="B2122" s="20"/>
      <c r="C2122" s="20"/>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row>
    <row r="2123">
      <c r="A2123" s="20"/>
      <c r="B2123" s="20"/>
      <c r="C2123" s="20"/>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row>
    <row r="2124">
      <c r="A2124" s="20"/>
      <c r="B2124" s="20"/>
      <c r="C2124" s="20"/>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row>
    <row r="2125">
      <c r="A2125" s="20"/>
      <c r="B2125" s="20"/>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row>
    <row r="2126">
      <c r="A2126" s="20"/>
      <c r="B2126" s="20"/>
      <c r="C2126" s="20"/>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row>
    <row r="2127">
      <c r="A2127" s="20"/>
      <c r="B2127" s="20"/>
      <c r="C2127" s="20"/>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row>
    <row r="2128">
      <c r="A2128" s="20"/>
      <c r="B2128" s="20"/>
      <c r="C2128" s="20"/>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row>
    <row r="2129">
      <c r="A2129" s="20"/>
      <c r="B2129" s="20"/>
      <c r="C2129" s="20"/>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row>
    <row r="2130">
      <c r="A2130" s="20"/>
      <c r="B2130" s="20"/>
      <c r="C2130" s="20"/>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row>
    <row r="2131">
      <c r="A2131" s="20"/>
      <c r="B2131" s="20"/>
      <c r="C2131" s="20"/>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row>
    <row r="2132">
      <c r="A2132" s="20"/>
      <c r="B2132" s="20"/>
      <c r="C2132" s="20"/>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row>
    <row r="2133">
      <c r="A2133" s="20"/>
      <c r="B2133" s="20"/>
      <c r="C2133" s="20"/>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row>
    <row r="2134">
      <c r="A2134" s="20"/>
      <c r="B2134" s="20"/>
      <c r="C2134" s="20"/>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row>
    <row r="2135">
      <c r="A2135" s="20"/>
      <c r="B2135" s="20"/>
      <c r="C2135" s="20"/>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row>
    <row r="2136">
      <c r="A2136" s="20"/>
      <c r="B2136" s="20"/>
      <c r="C2136" s="20"/>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row>
    <row r="2137">
      <c r="A2137" s="20"/>
      <c r="B2137" s="20"/>
      <c r="C2137" s="20"/>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row>
    <row r="2138">
      <c r="A2138" s="20"/>
      <c r="B2138" s="20"/>
      <c r="C2138" s="20"/>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row>
    <row r="2139">
      <c r="A2139" s="20"/>
      <c r="B2139" s="20"/>
      <c r="C2139" s="20"/>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row>
    <row r="2140">
      <c r="A2140" s="20"/>
      <c r="B2140" s="20"/>
      <c r="C2140" s="20"/>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row>
    <row r="2141">
      <c r="A2141" s="20"/>
      <c r="B2141" s="20"/>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row>
    <row r="2142">
      <c r="A2142" s="20"/>
      <c r="B2142" s="20"/>
      <c r="C2142" s="20"/>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row>
    <row r="2143">
      <c r="A2143" s="20"/>
      <c r="B2143" s="20"/>
      <c r="C2143" s="20"/>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row>
    <row r="2144">
      <c r="A2144" s="20"/>
      <c r="B2144" s="20"/>
      <c r="C2144" s="20"/>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row>
    <row r="2145">
      <c r="A2145" s="20"/>
      <c r="B2145" s="20"/>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row>
    <row r="2146">
      <c r="A2146" s="20"/>
      <c r="B2146" s="20"/>
      <c r="C2146" s="20"/>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row>
    <row r="2147">
      <c r="A2147" s="20"/>
      <c r="B2147" s="20"/>
      <c r="C2147" s="20"/>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row>
    <row r="2148">
      <c r="A2148" s="20"/>
      <c r="B2148" s="20"/>
      <c r="C2148" s="20"/>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row>
    <row r="2149">
      <c r="A2149" s="20"/>
      <c r="B2149" s="20"/>
      <c r="C2149" s="20"/>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row>
    <row r="2150">
      <c r="A2150" s="20"/>
      <c r="B2150" s="20"/>
      <c r="C2150" s="20"/>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row>
    <row r="2151">
      <c r="A2151" s="20"/>
      <c r="B2151" s="20"/>
      <c r="C2151" s="20"/>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row>
    <row r="2152">
      <c r="A2152" s="20"/>
      <c r="B2152" s="20"/>
      <c r="C2152" s="20"/>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row>
    <row r="2153">
      <c r="A2153" s="20"/>
      <c r="B2153" s="20"/>
      <c r="C2153" s="20"/>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row>
    <row r="2154">
      <c r="A2154" s="20"/>
      <c r="B2154" s="20"/>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row>
    <row r="2155">
      <c r="A2155" s="20"/>
      <c r="B2155" s="20"/>
      <c r="C2155" s="20"/>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row>
    <row r="2156">
      <c r="A2156" s="20"/>
      <c r="B2156" s="20"/>
      <c r="C2156" s="20"/>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row>
    <row r="2157">
      <c r="A2157" s="20"/>
      <c r="B2157" s="20"/>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row>
    <row r="2158">
      <c r="A2158" s="20"/>
      <c r="B2158" s="20"/>
      <c r="C2158" s="20"/>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row>
    <row r="2159">
      <c r="A2159" s="20"/>
      <c r="B2159" s="20"/>
      <c r="C2159" s="20"/>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row>
    <row r="2160">
      <c r="A2160" s="20"/>
      <c r="B2160" s="20"/>
      <c r="C2160" s="20"/>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row>
    <row r="2161">
      <c r="A2161" s="20"/>
      <c r="B2161" s="20"/>
      <c r="C2161" s="20"/>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row>
    <row r="2162">
      <c r="A2162" s="20"/>
      <c r="B2162" s="20"/>
      <c r="C2162" s="20"/>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row>
    <row r="2163">
      <c r="A2163" s="20"/>
      <c r="B2163" s="20"/>
      <c r="C2163" s="20"/>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row>
    <row r="2164">
      <c r="A2164" s="20"/>
      <c r="B2164" s="20"/>
      <c r="C2164" s="20"/>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row>
    <row r="2165">
      <c r="A2165" s="20"/>
      <c r="B2165" s="20"/>
      <c r="C2165" s="20"/>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row>
    <row r="2166">
      <c r="A2166" s="20"/>
      <c r="B2166" s="20"/>
      <c r="C2166" s="20"/>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row>
    <row r="2167">
      <c r="A2167" s="20"/>
      <c r="B2167" s="20"/>
      <c r="C2167" s="20"/>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row>
    <row r="2168">
      <c r="A2168" s="20"/>
      <c r="B2168" s="20"/>
      <c r="C2168" s="20"/>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row>
    <row r="2169">
      <c r="A2169" s="20"/>
      <c r="B2169" s="20"/>
      <c r="C2169" s="20"/>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row>
    <row r="2170">
      <c r="A2170" s="20"/>
      <c r="B2170" s="20"/>
      <c r="C2170" s="20"/>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row>
    <row r="2171">
      <c r="A2171" s="20"/>
      <c r="B2171" s="20"/>
      <c r="C2171" s="20"/>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row>
    <row r="2172">
      <c r="A2172" s="20"/>
      <c r="B2172" s="20"/>
      <c r="C2172" s="20"/>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row>
    <row r="2173">
      <c r="A2173" s="20"/>
      <c r="B2173" s="20"/>
      <c r="C2173" s="20"/>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row>
    <row r="2174">
      <c r="A2174" s="20"/>
      <c r="B2174" s="20"/>
      <c r="C2174" s="20"/>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row>
    <row r="2175">
      <c r="A2175" s="20"/>
      <c r="B2175" s="20"/>
      <c r="C2175" s="20"/>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row>
    <row r="2176">
      <c r="A2176" s="20"/>
      <c r="B2176" s="20"/>
      <c r="C2176" s="20"/>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row>
    <row r="2177">
      <c r="A2177" s="20"/>
      <c r="B2177" s="20"/>
      <c r="C2177" s="20"/>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row>
    <row r="2178">
      <c r="A2178" s="20"/>
      <c r="B2178" s="20"/>
      <c r="C2178" s="20"/>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row>
    <row r="2179">
      <c r="A2179" s="20"/>
      <c r="B2179" s="20"/>
      <c r="C2179" s="20"/>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row>
    <row r="2180">
      <c r="A2180" s="20"/>
      <c r="B2180" s="20"/>
      <c r="C2180" s="20"/>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row>
    <row r="2181">
      <c r="A2181" s="20"/>
      <c r="B2181" s="20"/>
      <c r="C2181" s="20"/>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row>
    <row r="2182">
      <c r="A2182" s="20"/>
      <c r="B2182" s="20"/>
      <c r="C2182" s="20"/>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row>
    <row r="2183">
      <c r="A2183" s="20"/>
      <c r="B2183" s="20"/>
      <c r="C2183" s="20"/>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row>
    <row r="2184">
      <c r="A2184" s="20"/>
      <c r="B2184" s="20"/>
      <c r="C2184" s="20"/>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row>
    <row r="2185">
      <c r="A2185" s="20"/>
      <c r="B2185" s="20"/>
      <c r="C2185" s="20"/>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row>
    <row r="2186">
      <c r="A2186" s="20"/>
      <c r="B2186" s="20"/>
      <c r="C2186" s="20"/>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row>
    <row r="2187">
      <c r="A2187" s="20"/>
      <c r="B2187" s="20"/>
      <c r="C2187" s="20"/>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row>
    <row r="2188">
      <c r="A2188" s="20"/>
      <c r="B2188" s="20"/>
      <c r="C2188" s="20"/>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row>
    <row r="2189">
      <c r="A2189" s="20"/>
      <c r="B2189" s="20"/>
      <c r="C2189" s="20"/>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row>
    <row r="2190">
      <c r="A2190" s="20"/>
      <c r="B2190" s="20"/>
      <c r="C2190" s="20"/>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row>
    <row r="2191">
      <c r="A2191" s="20"/>
      <c r="B2191" s="20"/>
      <c r="C2191" s="20"/>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row>
    <row r="2192">
      <c r="A2192" s="20"/>
      <c r="B2192" s="20"/>
      <c r="C2192" s="20"/>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row>
    <row r="2193">
      <c r="A2193" s="20"/>
      <c r="B2193" s="20"/>
      <c r="C2193" s="20"/>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row>
    <row r="2194">
      <c r="A2194" s="20"/>
      <c r="B2194" s="20"/>
      <c r="C2194" s="20"/>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row>
    <row r="2195">
      <c r="A2195" s="20"/>
      <c r="B2195" s="20"/>
      <c r="C2195" s="20"/>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row>
    <row r="2196">
      <c r="A2196" s="20"/>
      <c r="B2196" s="20"/>
      <c r="C2196" s="20"/>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row>
    <row r="2197">
      <c r="A2197" s="20"/>
      <c r="B2197" s="20"/>
      <c r="C2197" s="20"/>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row>
    <row r="2198">
      <c r="A2198" s="20"/>
      <c r="B2198" s="20"/>
      <c r="C2198" s="20"/>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row>
    <row r="2199">
      <c r="A2199" s="20"/>
      <c r="B2199" s="20"/>
      <c r="C2199" s="20"/>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row>
    <row r="2200">
      <c r="A2200" s="20"/>
      <c r="B2200" s="20"/>
      <c r="C2200" s="20"/>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row>
    <row r="2201">
      <c r="A2201" s="20"/>
      <c r="B2201" s="20"/>
      <c r="C2201" s="20"/>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row>
    <row r="2202">
      <c r="A2202" s="20"/>
      <c r="B2202" s="20"/>
      <c r="C2202" s="20"/>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row>
    <row r="2203">
      <c r="A2203" s="20"/>
      <c r="B2203" s="20"/>
      <c r="C2203" s="20"/>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row>
    <row r="2204">
      <c r="A2204" s="20"/>
      <c r="B2204" s="20"/>
      <c r="C2204" s="20"/>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row>
    <row r="2205">
      <c r="A2205" s="20"/>
      <c r="B2205" s="20"/>
      <c r="C2205" s="20"/>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row>
    <row r="2206">
      <c r="A2206" s="20"/>
      <c r="B2206" s="20"/>
      <c r="C2206" s="20"/>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row>
    <row r="2207">
      <c r="A2207" s="20"/>
      <c r="B2207" s="20"/>
      <c r="C2207" s="20"/>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row>
    <row r="2208">
      <c r="A2208" s="20"/>
      <c r="B2208" s="20"/>
      <c r="C2208" s="20"/>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row>
    <row r="2209">
      <c r="A2209" s="20"/>
      <c r="B2209" s="20"/>
      <c r="C2209" s="20"/>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row>
    <row r="2210">
      <c r="A2210" s="20"/>
      <c r="B2210" s="20"/>
      <c r="C2210" s="20"/>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row>
    <row r="2211">
      <c r="A2211" s="20"/>
      <c r="B2211" s="20"/>
      <c r="C2211" s="20"/>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row>
    <row r="2212">
      <c r="A2212" s="20"/>
      <c r="B2212" s="20"/>
      <c r="C2212" s="20"/>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row>
    <row r="2213">
      <c r="A2213" s="20"/>
      <c r="B2213" s="20"/>
      <c r="C2213" s="20"/>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row>
    <row r="2214">
      <c r="A2214" s="20"/>
      <c r="B2214" s="20"/>
      <c r="C2214" s="20"/>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row>
    <row r="2215">
      <c r="A2215" s="20"/>
      <c r="B2215" s="20"/>
      <c r="C2215" s="20"/>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row>
    <row r="2216">
      <c r="A2216" s="20"/>
      <c r="B2216" s="20"/>
      <c r="C2216" s="20"/>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row>
    <row r="2217">
      <c r="A2217" s="20"/>
      <c r="B2217" s="20"/>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row>
    <row r="2218">
      <c r="A2218" s="20"/>
      <c r="B2218" s="20"/>
      <c r="C2218" s="20"/>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row>
    <row r="2219">
      <c r="A2219" s="20"/>
      <c r="B2219" s="20"/>
      <c r="C2219" s="20"/>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row>
    <row r="2220">
      <c r="A2220" s="20"/>
      <c r="B2220" s="20"/>
      <c r="C2220" s="20"/>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row>
    <row r="2221">
      <c r="A2221" s="20"/>
      <c r="B2221" s="20"/>
      <c r="C2221" s="20"/>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row>
    <row r="2222">
      <c r="A2222" s="20"/>
      <c r="B2222" s="20"/>
      <c r="C2222" s="20"/>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row>
    <row r="2223">
      <c r="A2223" s="20"/>
      <c r="B2223" s="20"/>
      <c r="C2223" s="20"/>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row>
    <row r="2224">
      <c r="A2224" s="20"/>
      <c r="B2224" s="20"/>
      <c r="C2224" s="20"/>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row>
    <row r="2225">
      <c r="A2225" s="20"/>
      <c r="B2225" s="20"/>
      <c r="C2225" s="20"/>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row>
    <row r="2226">
      <c r="A2226" s="20"/>
      <c r="B2226" s="20"/>
      <c r="C2226" s="20"/>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row>
    <row r="2227">
      <c r="A2227" s="20"/>
      <c r="B2227" s="20"/>
      <c r="C2227" s="20"/>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row>
    <row r="2228">
      <c r="A2228" s="20"/>
      <c r="B2228" s="20"/>
      <c r="C2228" s="20"/>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row>
    <row r="2229">
      <c r="A2229" s="20"/>
      <c r="B2229" s="20"/>
      <c r="C2229" s="20"/>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row>
    <row r="2230">
      <c r="A2230" s="20"/>
      <c r="B2230" s="20"/>
      <c r="C2230" s="20"/>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row>
    <row r="2231">
      <c r="A2231" s="20"/>
      <c r="B2231" s="20"/>
      <c r="C2231" s="20"/>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row>
    <row r="2232">
      <c r="A2232" s="20"/>
      <c r="B2232" s="20"/>
      <c r="C2232" s="20"/>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row>
    <row r="2233">
      <c r="A2233" s="20"/>
      <c r="B2233" s="20"/>
      <c r="C2233" s="20"/>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row>
    <row r="2234">
      <c r="A2234" s="20"/>
      <c r="B2234" s="20"/>
      <c r="C2234" s="20"/>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row>
    <row r="2235">
      <c r="A2235" s="20"/>
      <c r="B2235" s="20"/>
      <c r="C2235" s="20"/>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row>
    <row r="2236">
      <c r="A2236" s="20"/>
      <c r="B2236" s="20"/>
      <c r="C2236" s="20"/>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row>
    <row r="2237">
      <c r="A2237" s="20"/>
      <c r="B2237" s="20"/>
      <c r="C2237" s="20"/>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row>
    <row r="2238">
      <c r="A2238" s="20"/>
      <c r="B2238" s="20"/>
      <c r="C2238" s="20"/>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row>
    <row r="2239">
      <c r="A2239" s="20"/>
      <c r="B2239" s="20"/>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row>
    <row r="2240">
      <c r="A2240" s="20"/>
      <c r="B2240" s="20"/>
      <c r="C2240" s="20"/>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row>
    <row r="2241">
      <c r="A2241" s="20"/>
      <c r="B2241" s="20"/>
      <c r="C2241" s="20"/>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row>
    <row r="2242">
      <c r="A2242" s="20"/>
      <c r="B2242" s="20"/>
      <c r="C2242" s="20"/>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row>
    <row r="2243">
      <c r="A2243" s="20"/>
      <c r="B2243" s="20"/>
      <c r="C2243" s="20"/>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row>
    <row r="2244">
      <c r="A2244" s="20"/>
      <c r="B2244" s="20"/>
      <c r="C2244" s="20"/>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row>
    <row r="2245">
      <c r="A2245" s="20"/>
      <c r="B2245" s="20"/>
      <c r="C2245" s="20"/>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row>
    <row r="2246">
      <c r="A2246" s="20"/>
      <c r="B2246" s="20"/>
      <c r="C2246" s="20"/>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row>
    <row r="2247">
      <c r="A2247" s="20"/>
      <c r="B2247" s="20"/>
      <c r="C2247" s="20"/>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row>
    <row r="2248">
      <c r="A2248" s="20"/>
      <c r="B2248" s="20"/>
      <c r="C2248" s="20"/>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row>
    <row r="2249">
      <c r="A2249" s="20"/>
      <c r="B2249" s="20"/>
      <c r="C2249" s="20"/>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row>
    <row r="2250">
      <c r="A2250" s="20"/>
      <c r="B2250" s="20"/>
      <c r="C2250" s="20"/>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row>
    <row r="2251">
      <c r="A2251" s="20"/>
      <c r="B2251" s="20"/>
      <c r="C2251" s="20"/>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row>
    <row r="2252">
      <c r="A2252" s="20"/>
      <c r="B2252" s="20"/>
      <c r="C2252" s="20"/>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row>
    <row r="2253">
      <c r="A2253" s="20"/>
      <c r="B2253" s="20"/>
      <c r="C2253" s="20"/>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row>
    <row r="2254">
      <c r="A2254" s="20"/>
      <c r="B2254" s="20"/>
      <c r="C2254" s="20"/>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row>
    <row r="2255">
      <c r="A2255" s="20"/>
      <c r="B2255" s="20"/>
      <c r="C2255" s="20"/>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row>
    <row r="2256">
      <c r="A2256" s="20"/>
      <c r="B2256" s="20"/>
      <c r="C2256" s="20"/>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row>
    <row r="2257">
      <c r="A2257" s="20"/>
      <c r="B2257" s="20"/>
      <c r="C2257" s="20"/>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row>
    <row r="2258">
      <c r="A2258" s="20"/>
      <c r="B2258" s="20"/>
      <c r="C2258" s="20"/>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row>
    <row r="2259">
      <c r="A2259" s="20"/>
      <c r="B2259" s="20"/>
      <c r="C2259" s="20"/>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row>
    <row r="2260">
      <c r="A2260" s="20"/>
      <c r="B2260" s="20"/>
      <c r="C2260" s="20"/>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row>
    <row r="2261">
      <c r="A2261" s="20"/>
      <c r="B2261" s="20"/>
      <c r="C2261" s="20"/>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row>
    <row r="2262">
      <c r="A2262" s="20"/>
      <c r="B2262" s="20"/>
      <c r="C2262" s="20"/>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row>
    <row r="2263">
      <c r="A2263" s="20"/>
      <c r="B2263" s="20"/>
      <c r="C2263" s="20"/>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row>
    <row r="2264">
      <c r="A2264" s="20"/>
      <c r="B2264" s="20"/>
      <c r="C2264" s="20"/>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row>
    <row r="2265">
      <c r="A2265" s="20"/>
      <c r="B2265" s="20"/>
      <c r="C2265" s="20"/>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row>
    <row r="2266">
      <c r="A2266" s="20"/>
      <c r="B2266" s="20"/>
      <c r="C2266" s="20"/>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row>
    <row r="2267">
      <c r="A2267" s="20"/>
      <c r="B2267" s="20"/>
      <c r="C2267" s="20"/>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row>
    <row r="2268">
      <c r="A2268" s="20"/>
      <c r="B2268" s="20"/>
      <c r="C2268" s="20"/>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row>
    <row r="2269">
      <c r="A2269" s="20"/>
      <c r="B2269" s="20"/>
      <c r="C2269" s="20"/>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row>
    <row r="2270">
      <c r="A2270" s="20"/>
      <c r="B2270" s="20"/>
      <c r="C2270" s="20"/>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row>
    <row r="2271">
      <c r="A2271" s="20"/>
      <c r="B2271" s="20"/>
      <c r="C2271" s="20"/>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row>
    <row r="2272">
      <c r="A2272" s="20"/>
      <c r="B2272" s="20"/>
      <c r="C2272" s="20"/>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row>
    <row r="2273">
      <c r="A2273" s="20"/>
      <c r="B2273" s="20"/>
      <c r="C2273" s="20"/>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row>
    <row r="2274">
      <c r="A2274" s="20"/>
      <c r="B2274" s="20"/>
      <c r="C2274" s="20"/>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row>
    <row r="2275">
      <c r="A2275" s="20"/>
      <c r="B2275" s="20"/>
      <c r="C2275" s="20"/>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row>
    <row r="2276">
      <c r="A2276" s="20"/>
      <c r="B2276" s="20"/>
      <c r="C2276" s="20"/>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row>
    <row r="2277">
      <c r="A2277" s="20"/>
      <c r="B2277" s="20"/>
      <c r="C2277" s="20"/>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row>
    <row r="2278">
      <c r="A2278" s="20"/>
      <c r="B2278" s="20"/>
      <c r="C2278" s="20"/>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row>
    <row r="2279">
      <c r="A2279" s="20"/>
      <c r="B2279" s="20"/>
      <c r="C2279" s="20"/>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row>
    <row r="2280">
      <c r="A2280" s="20"/>
      <c r="B2280" s="20"/>
      <c r="C2280" s="20"/>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row>
    <row r="2281">
      <c r="A2281" s="20"/>
      <c r="B2281" s="20"/>
      <c r="C2281" s="20"/>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row>
    <row r="2282">
      <c r="A2282" s="20"/>
      <c r="B2282" s="20"/>
      <c r="C2282" s="20"/>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row>
    <row r="2283">
      <c r="A2283" s="20"/>
      <c r="B2283" s="20"/>
      <c r="C2283" s="20"/>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row>
    <row r="2284">
      <c r="A2284" s="20"/>
      <c r="B2284" s="20"/>
      <c r="C2284" s="20"/>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row>
    <row r="2285">
      <c r="A2285" s="20"/>
      <c r="B2285" s="20"/>
      <c r="C2285" s="20"/>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row>
    <row r="2286">
      <c r="A2286" s="20"/>
      <c r="B2286" s="20"/>
      <c r="C2286" s="20"/>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row>
    <row r="2287">
      <c r="A2287" s="20"/>
      <c r="B2287" s="20"/>
      <c r="C2287" s="20"/>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row>
    <row r="2288">
      <c r="A2288" s="20"/>
      <c r="B2288" s="20"/>
      <c r="C2288" s="20"/>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row>
    <row r="2289">
      <c r="A2289" s="20"/>
      <c r="B2289" s="20"/>
      <c r="C2289" s="20"/>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row>
    <row r="2290">
      <c r="A2290" s="20"/>
      <c r="B2290" s="20"/>
      <c r="C2290" s="20"/>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row>
    <row r="2291">
      <c r="A2291" s="20"/>
      <c r="B2291" s="20"/>
      <c r="C2291" s="20"/>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row>
    <row r="2292">
      <c r="A2292" s="20"/>
      <c r="B2292" s="20"/>
      <c r="C2292" s="20"/>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row>
    <row r="2293">
      <c r="A2293" s="20"/>
      <c r="B2293" s="20"/>
      <c r="C2293" s="20"/>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row>
    <row r="2294">
      <c r="A2294" s="20"/>
      <c r="B2294" s="20"/>
      <c r="C2294" s="20"/>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row>
    <row r="2295">
      <c r="A2295" s="20"/>
      <c r="B2295" s="20"/>
      <c r="C2295" s="20"/>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row>
    <row r="2296">
      <c r="A2296" s="20"/>
      <c r="B2296" s="20"/>
      <c r="C2296" s="20"/>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row>
    <row r="2297">
      <c r="A2297" s="20"/>
      <c r="B2297" s="20"/>
      <c r="C2297" s="20"/>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row>
    <row r="2298">
      <c r="A2298" s="20"/>
      <c r="B2298" s="20"/>
      <c r="C2298" s="20"/>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row>
    <row r="2299">
      <c r="A2299" s="20"/>
      <c r="B2299" s="20"/>
      <c r="C2299" s="20"/>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row>
    <row r="2300">
      <c r="A2300" s="20"/>
      <c r="B2300" s="20"/>
      <c r="C2300" s="20"/>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row>
    <row r="2301">
      <c r="A2301" s="20"/>
      <c r="B2301" s="20"/>
      <c r="C2301" s="20"/>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row>
    <row r="2302">
      <c r="A2302" s="20"/>
      <c r="B2302" s="20"/>
      <c r="C2302" s="20"/>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row>
    <row r="2303">
      <c r="A2303" s="20"/>
      <c r="B2303" s="20"/>
      <c r="C2303" s="20"/>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row>
    <row r="2304">
      <c r="A2304" s="20"/>
      <c r="B2304" s="20"/>
      <c r="C2304" s="20"/>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row>
    <row r="2305">
      <c r="A2305" s="20"/>
      <c r="B2305" s="20"/>
      <c r="C2305" s="20"/>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row>
    <row r="2306">
      <c r="A2306" s="20"/>
      <c r="B2306" s="20"/>
      <c r="C2306" s="20"/>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row>
    <row r="2307">
      <c r="A2307" s="20"/>
      <c r="B2307" s="20"/>
      <c r="C2307" s="20"/>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row>
    <row r="2308">
      <c r="A2308" s="20"/>
      <c r="B2308" s="20"/>
      <c r="C2308" s="20"/>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row>
    <row r="2309">
      <c r="A2309" s="20"/>
      <c r="B2309" s="20"/>
      <c r="C2309" s="20"/>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row>
    <row r="2310">
      <c r="A2310" s="20"/>
      <c r="B2310" s="20"/>
      <c r="C2310" s="20"/>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row>
    <row r="2311">
      <c r="A2311" s="20"/>
      <c r="B2311" s="20"/>
      <c r="C2311" s="20"/>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row>
    <row r="2312">
      <c r="A2312" s="20"/>
      <c r="B2312" s="20"/>
      <c r="C2312" s="20"/>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row>
    <row r="2313">
      <c r="A2313" s="20"/>
      <c r="B2313" s="20"/>
      <c r="C2313" s="20"/>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row>
    <row r="2314">
      <c r="A2314" s="20"/>
      <c r="B2314" s="20"/>
      <c r="C2314" s="20"/>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row>
    <row r="2315">
      <c r="A2315" s="20"/>
      <c r="B2315" s="20"/>
      <c r="C2315" s="20"/>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row>
    <row r="2316">
      <c r="A2316" s="20"/>
      <c r="B2316" s="20"/>
      <c r="C2316" s="20"/>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row>
    <row r="2317">
      <c r="A2317" s="20"/>
      <c r="B2317" s="20"/>
      <c r="C2317" s="20"/>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row>
    <row r="2318">
      <c r="A2318" s="20"/>
      <c r="B2318" s="20"/>
      <c r="C2318" s="20"/>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row>
    <row r="2319">
      <c r="A2319" s="20"/>
      <c r="B2319" s="20"/>
      <c r="C2319" s="20"/>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row>
    <row r="2320">
      <c r="A2320" s="20"/>
      <c r="B2320" s="20"/>
      <c r="C2320" s="20"/>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row>
    <row r="2321">
      <c r="A2321" s="20"/>
      <c r="B2321" s="20"/>
      <c r="C2321" s="20"/>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row>
    <row r="2322">
      <c r="A2322" s="20"/>
      <c r="B2322" s="20"/>
      <c r="C2322" s="20"/>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row>
    <row r="2323">
      <c r="A2323" s="20"/>
      <c r="B2323" s="20"/>
      <c r="C2323" s="20"/>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row>
    <row r="2324">
      <c r="A2324" s="20"/>
      <c r="B2324" s="20"/>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row>
    <row r="2325">
      <c r="A2325" s="20"/>
      <c r="B2325" s="20"/>
      <c r="C2325" s="20"/>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row>
    <row r="2326">
      <c r="A2326" s="20"/>
      <c r="B2326" s="20"/>
      <c r="C2326" s="20"/>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row>
    <row r="2327">
      <c r="A2327" s="20"/>
      <c r="B2327" s="20"/>
      <c r="C2327" s="20"/>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row>
    <row r="2328">
      <c r="A2328" s="20"/>
      <c r="B2328" s="20"/>
      <c r="C2328" s="20"/>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row>
    <row r="2329">
      <c r="A2329" s="20"/>
      <c r="B2329" s="20"/>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c r="A2330" s="20"/>
      <c r="B2330" s="20"/>
      <c r="C2330" s="20"/>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row>
    <row r="2331">
      <c r="A2331" s="20"/>
      <c r="B2331" s="20"/>
      <c r="C2331" s="20"/>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row>
    <row r="2332">
      <c r="A2332" s="20"/>
      <c r="B2332" s="20"/>
      <c r="C2332" s="20"/>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row>
    <row r="2333">
      <c r="A2333" s="20"/>
      <c r="B2333" s="20"/>
      <c r="C2333" s="20"/>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row>
    <row r="2334">
      <c r="A2334" s="20"/>
      <c r="B2334" s="20"/>
      <c r="C2334" s="20"/>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row>
    <row r="2335">
      <c r="A2335" s="20"/>
      <c r="B2335" s="20"/>
      <c r="C2335" s="20"/>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row>
    <row r="2336">
      <c r="A2336" s="20"/>
      <c r="B2336" s="20"/>
      <c r="C2336" s="20"/>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row>
    <row r="2337">
      <c r="A2337" s="20"/>
      <c r="B2337" s="20"/>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row>
    <row r="2338">
      <c r="A2338" s="20"/>
      <c r="B2338" s="20"/>
      <c r="C2338" s="20"/>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row>
    <row r="2339">
      <c r="A2339" s="20"/>
      <c r="B2339" s="20"/>
      <c r="C2339" s="20"/>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row>
    <row r="2340">
      <c r="A2340" s="20"/>
      <c r="B2340" s="20"/>
      <c r="C2340" s="20"/>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row>
    <row r="2341">
      <c r="A2341" s="20"/>
      <c r="B2341" s="20"/>
      <c r="C2341" s="20"/>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row>
    <row r="2342">
      <c r="A2342" s="20"/>
      <c r="B2342" s="20"/>
      <c r="C2342" s="20"/>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row>
    <row r="2343">
      <c r="A2343" s="20"/>
      <c r="B2343" s="20"/>
      <c r="C2343" s="20"/>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row>
    <row r="2344">
      <c r="A2344" s="20"/>
      <c r="B2344" s="20"/>
      <c r="C2344" s="20"/>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row>
    <row r="2345">
      <c r="A2345" s="20"/>
      <c r="B2345" s="20"/>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row>
    <row r="2346">
      <c r="A2346" s="20"/>
      <c r="B2346" s="20"/>
      <c r="C2346" s="20"/>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row>
    <row r="2347">
      <c r="A2347" s="20"/>
      <c r="B2347" s="20"/>
      <c r="C2347" s="20"/>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row>
    <row r="2348">
      <c r="A2348" s="20"/>
      <c r="B2348" s="20"/>
      <c r="C2348" s="20"/>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row>
    <row r="2349">
      <c r="A2349" s="20"/>
      <c r="B2349" s="20"/>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row>
    <row r="2350">
      <c r="A2350" s="20"/>
      <c r="B2350" s="20"/>
      <c r="C2350" s="20"/>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row>
    <row r="2351">
      <c r="A2351" s="20"/>
      <c r="B2351" s="20"/>
      <c r="C2351" s="20"/>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row>
    <row r="2352">
      <c r="A2352" s="20"/>
      <c r="B2352" s="20"/>
      <c r="C2352" s="20"/>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row>
    <row r="2353">
      <c r="A2353" s="20"/>
      <c r="B2353" s="20"/>
      <c r="C2353" s="20"/>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row>
    <row r="2354">
      <c r="A2354" s="20"/>
      <c r="B2354" s="20"/>
      <c r="C2354" s="20"/>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row>
    <row r="2355">
      <c r="A2355" s="20"/>
      <c r="B2355" s="20"/>
      <c r="C2355" s="20"/>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row>
    <row r="2356">
      <c r="A2356" s="20"/>
      <c r="B2356" s="20"/>
      <c r="C2356" s="20"/>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row>
    <row r="2357">
      <c r="A2357" s="20"/>
      <c r="B2357" s="20"/>
      <c r="C2357" s="20"/>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row>
    <row r="2358">
      <c r="A2358" s="20"/>
      <c r="B2358" s="20"/>
      <c r="C2358" s="20"/>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row>
    <row r="2359">
      <c r="A2359" s="20"/>
      <c r="B2359" s="20"/>
      <c r="C2359" s="20"/>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row>
    <row r="2360">
      <c r="A2360" s="20"/>
      <c r="B2360" s="20"/>
      <c r="C2360" s="20"/>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row>
    <row r="2361">
      <c r="A2361" s="20"/>
      <c r="B2361" s="20"/>
      <c r="C2361" s="20"/>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row>
    <row r="2362">
      <c r="A2362" s="20"/>
      <c r="B2362" s="20"/>
      <c r="C2362" s="20"/>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row>
    <row r="2363">
      <c r="A2363" s="20"/>
      <c r="B2363" s="20"/>
      <c r="C2363" s="20"/>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row>
    <row r="2364">
      <c r="A2364" s="20"/>
      <c r="B2364" s="20"/>
      <c r="C2364" s="20"/>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row>
    <row r="2365">
      <c r="A2365" s="20"/>
      <c r="B2365" s="20"/>
      <c r="C2365" s="20"/>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row>
    <row r="2366">
      <c r="A2366" s="20"/>
      <c r="B2366" s="20"/>
      <c r="C2366" s="20"/>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row>
    <row r="2367">
      <c r="A2367" s="20"/>
      <c r="B2367" s="20"/>
      <c r="C2367" s="20"/>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row>
    <row r="2368">
      <c r="A2368" s="20"/>
      <c r="B2368" s="20"/>
      <c r="C2368" s="20"/>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row>
    <row r="2369">
      <c r="A2369" s="20"/>
      <c r="B2369" s="20"/>
      <c r="C2369" s="20"/>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row>
    <row r="2370">
      <c r="A2370" s="20"/>
      <c r="B2370" s="20"/>
      <c r="C2370" s="20"/>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row>
    <row r="2371">
      <c r="A2371" s="20"/>
      <c r="B2371" s="20"/>
      <c r="C2371" s="20"/>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row>
    <row r="2372">
      <c r="A2372" s="20"/>
      <c r="B2372" s="20"/>
      <c r="C2372" s="20"/>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row>
    <row r="2373">
      <c r="A2373" s="20"/>
      <c r="B2373" s="20"/>
      <c r="C2373" s="20"/>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row>
    <row r="2374">
      <c r="A2374" s="20"/>
      <c r="B2374" s="20"/>
      <c r="C2374" s="20"/>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row>
    <row r="2375">
      <c r="A2375" s="20"/>
      <c r="B2375" s="20"/>
      <c r="C2375" s="20"/>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row>
    <row r="2376">
      <c r="A2376" s="20"/>
      <c r="B2376" s="20"/>
      <c r="C2376" s="20"/>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row>
    <row r="2377">
      <c r="A2377" s="20"/>
      <c r="B2377" s="20"/>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row>
    <row r="2378">
      <c r="A2378" s="20"/>
      <c r="B2378" s="20"/>
      <c r="C2378" s="20"/>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row>
    <row r="2379">
      <c r="A2379" s="20"/>
      <c r="B2379" s="20"/>
      <c r="C2379" s="20"/>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row>
    <row r="2380">
      <c r="A2380" s="20"/>
      <c r="B2380" s="20"/>
      <c r="C2380" s="20"/>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row>
    <row r="2381">
      <c r="A2381" s="20"/>
      <c r="B2381" s="20"/>
      <c r="C2381" s="20"/>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row>
    <row r="2382">
      <c r="A2382" s="20"/>
      <c r="B2382" s="20"/>
      <c r="C2382" s="20"/>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row>
    <row r="2383">
      <c r="A2383" s="20"/>
      <c r="B2383" s="20"/>
      <c r="C2383" s="20"/>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row>
    <row r="2384">
      <c r="A2384" s="20"/>
      <c r="B2384" s="20"/>
      <c r="C2384" s="20"/>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row>
    <row r="2385">
      <c r="A2385" s="20"/>
      <c r="B2385" s="20"/>
      <c r="C2385" s="20"/>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row>
    <row r="2386">
      <c r="A2386" s="20"/>
      <c r="B2386" s="20"/>
      <c r="C2386" s="20"/>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row>
    <row r="2387">
      <c r="A2387" s="20"/>
      <c r="B2387" s="20"/>
      <c r="C2387" s="20"/>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row>
    <row r="2388">
      <c r="A2388" s="20"/>
      <c r="B2388" s="20"/>
      <c r="C2388" s="20"/>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row>
    <row r="2389">
      <c r="A2389" s="20"/>
      <c r="B2389" s="20"/>
      <c r="C2389" s="20"/>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row>
    <row r="2390">
      <c r="A2390" s="20"/>
      <c r="B2390" s="20"/>
      <c r="C2390" s="20"/>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row>
    <row r="2391">
      <c r="A2391" s="20"/>
      <c r="B2391" s="20"/>
      <c r="C2391" s="20"/>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row>
    <row r="2392">
      <c r="A2392" s="20"/>
      <c r="B2392" s="20"/>
      <c r="C2392" s="20"/>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row>
    <row r="2393">
      <c r="A2393" s="20"/>
      <c r="B2393" s="20"/>
      <c r="C2393" s="20"/>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row>
    <row r="2394">
      <c r="A2394" s="20"/>
      <c r="B2394" s="20"/>
      <c r="C2394" s="20"/>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row>
    <row r="2395">
      <c r="A2395" s="20"/>
      <c r="B2395" s="20"/>
      <c r="C2395" s="20"/>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row>
    <row r="2396">
      <c r="A2396" s="20"/>
      <c r="B2396" s="20"/>
      <c r="C2396" s="20"/>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row>
    <row r="2397">
      <c r="A2397" s="20"/>
      <c r="B2397" s="20"/>
      <c r="C2397" s="20"/>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row>
    <row r="2398">
      <c r="A2398" s="20"/>
      <c r="B2398" s="20"/>
      <c r="C2398" s="20"/>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row>
    <row r="2399">
      <c r="A2399" s="20"/>
      <c r="B2399" s="20"/>
      <c r="C2399" s="20"/>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row>
    <row r="2400">
      <c r="A2400" s="20"/>
      <c r="B2400" s="20"/>
      <c r="C2400" s="20"/>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row>
    <row r="2401">
      <c r="A2401" s="20"/>
      <c r="B2401" s="20"/>
      <c r="C2401" s="20"/>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row>
    <row r="2402">
      <c r="A2402" s="20"/>
      <c r="B2402" s="20"/>
      <c r="C2402" s="20"/>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row>
    <row r="2403">
      <c r="A2403" s="20"/>
      <c r="B2403" s="20"/>
      <c r="C2403" s="20"/>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row>
    <row r="2404">
      <c r="A2404" s="20"/>
      <c r="B2404" s="20"/>
      <c r="C2404" s="20"/>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row>
    <row r="2405">
      <c r="A2405" s="20"/>
      <c r="B2405" s="20"/>
      <c r="C2405" s="20"/>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row>
    <row r="2406">
      <c r="A2406" s="20"/>
      <c r="B2406" s="20"/>
      <c r="C2406" s="20"/>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row>
    <row r="2407">
      <c r="A2407" s="20"/>
      <c r="B2407" s="20"/>
      <c r="C2407" s="20"/>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row>
    <row r="2408">
      <c r="A2408" s="20"/>
      <c r="B2408" s="20"/>
      <c r="C2408" s="20"/>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row>
    <row r="2409">
      <c r="A2409" s="20"/>
      <c r="B2409" s="20"/>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row>
    <row r="2410">
      <c r="A2410" s="20"/>
      <c r="B2410" s="20"/>
      <c r="C2410" s="20"/>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row>
    <row r="2411">
      <c r="A2411" s="20"/>
      <c r="B2411" s="20"/>
      <c r="C2411" s="20"/>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row>
    <row r="2412">
      <c r="A2412" s="20"/>
      <c r="B2412" s="20"/>
      <c r="C2412" s="20"/>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row>
    <row r="2413">
      <c r="A2413" s="20"/>
      <c r="B2413" s="20"/>
      <c r="C2413" s="20"/>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row>
    <row r="2414">
      <c r="A2414" s="20"/>
      <c r="B2414" s="20"/>
      <c r="C2414" s="20"/>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row>
    <row r="2415">
      <c r="A2415" s="20"/>
      <c r="B2415" s="20"/>
      <c r="C2415" s="20"/>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row>
    <row r="2416">
      <c r="A2416" s="20"/>
      <c r="B2416" s="20"/>
      <c r="C2416" s="20"/>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row>
    <row r="2417">
      <c r="A2417" s="20"/>
      <c r="B2417" s="20"/>
      <c r="C2417" s="20"/>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row>
    <row r="2418">
      <c r="A2418" s="20"/>
      <c r="B2418" s="20"/>
      <c r="C2418" s="20"/>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row>
    <row r="2419">
      <c r="A2419" s="20"/>
      <c r="B2419" s="20"/>
      <c r="C2419" s="20"/>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row>
    <row r="2420">
      <c r="A2420" s="20"/>
      <c r="B2420" s="20"/>
      <c r="C2420" s="20"/>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row>
    <row r="2421">
      <c r="A2421" s="20"/>
      <c r="B2421" s="20"/>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row>
    <row r="2422">
      <c r="A2422" s="20"/>
      <c r="B2422" s="20"/>
      <c r="C2422" s="20"/>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row>
    <row r="2423">
      <c r="A2423" s="20"/>
      <c r="B2423" s="20"/>
      <c r="C2423" s="20"/>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row>
    <row r="2424">
      <c r="A2424" s="20"/>
      <c r="B2424" s="20"/>
      <c r="C2424" s="20"/>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row>
    <row r="2425">
      <c r="A2425" s="20"/>
      <c r="B2425" s="20"/>
      <c r="C2425" s="20"/>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row>
    <row r="2426">
      <c r="A2426" s="20"/>
      <c r="B2426" s="20"/>
      <c r="C2426" s="20"/>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row>
    <row r="2427">
      <c r="A2427" s="20"/>
      <c r="B2427" s="20"/>
      <c r="C2427" s="20"/>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row>
    <row r="2428">
      <c r="A2428" s="20"/>
      <c r="B2428" s="20"/>
      <c r="C2428" s="20"/>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row>
    <row r="2429">
      <c r="A2429" s="20"/>
      <c r="B2429" s="20"/>
      <c r="C2429" s="20"/>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row>
    <row r="2430">
      <c r="A2430" s="20"/>
      <c r="B2430" s="20"/>
      <c r="C2430" s="20"/>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row>
    <row r="2431">
      <c r="A2431" s="20"/>
      <c r="B2431" s="20"/>
      <c r="C2431" s="20"/>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row>
    <row r="2432">
      <c r="A2432" s="20"/>
      <c r="B2432" s="20"/>
      <c r="C2432" s="20"/>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row>
    <row r="2433">
      <c r="A2433" s="20"/>
      <c r="B2433" s="20"/>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row>
    <row r="2434">
      <c r="A2434" s="20"/>
      <c r="B2434" s="20"/>
      <c r="C2434" s="20"/>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row>
    <row r="2435">
      <c r="A2435" s="20"/>
      <c r="B2435" s="20"/>
      <c r="C2435" s="20"/>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row>
    <row r="2436">
      <c r="A2436" s="20"/>
      <c r="B2436" s="20"/>
      <c r="C2436" s="20"/>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row>
    <row r="2437">
      <c r="A2437" s="20"/>
      <c r="B2437" s="20"/>
      <c r="C2437" s="20"/>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row>
    <row r="2438">
      <c r="A2438" s="20"/>
      <c r="B2438" s="20"/>
      <c r="C2438" s="20"/>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row>
    <row r="2439">
      <c r="A2439" s="20"/>
      <c r="B2439" s="20"/>
      <c r="C2439" s="20"/>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row>
    <row r="2440">
      <c r="A2440" s="20"/>
      <c r="B2440" s="20"/>
      <c r="C2440" s="20"/>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row>
    <row r="2441">
      <c r="A2441" s="20"/>
      <c r="B2441" s="20"/>
      <c r="C2441" s="20"/>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row>
    <row r="2442">
      <c r="A2442" s="20"/>
      <c r="B2442" s="20"/>
      <c r="C2442" s="20"/>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row>
    <row r="2443">
      <c r="A2443" s="20"/>
      <c r="B2443" s="20"/>
      <c r="C2443" s="20"/>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row>
    <row r="2444">
      <c r="A2444" s="20"/>
      <c r="B2444" s="20"/>
      <c r="C2444" s="20"/>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row>
    <row r="2445">
      <c r="A2445" s="20"/>
      <c r="B2445" s="20"/>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c r="A2446" s="20"/>
      <c r="B2446" s="20"/>
      <c r="C2446" s="20"/>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row>
    <row r="2447">
      <c r="A2447" s="20"/>
      <c r="B2447" s="20"/>
      <c r="C2447" s="20"/>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row>
    <row r="2448">
      <c r="A2448" s="20"/>
      <c r="B2448" s="20"/>
      <c r="C2448" s="20"/>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row>
    <row r="2449">
      <c r="A2449" s="20"/>
      <c r="B2449" s="20"/>
      <c r="C2449" s="20"/>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row>
    <row r="2450">
      <c r="A2450" s="20"/>
      <c r="B2450" s="20"/>
      <c r="C2450" s="20"/>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row>
    <row r="2451">
      <c r="A2451" s="20"/>
      <c r="B2451" s="20"/>
      <c r="C2451" s="20"/>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row>
    <row r="2452">
      <c r="A2452" s="20"/>
      <c r="B2452" s="20"/>
      <c r="C2452" s="20"/>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row>
    <row r="2453">
      <c r="A2453" s="20"/>
      <c r="B2453" s="20"/>
      <c r="C2453" s="20"/>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row>
    <row r="2454">
      <c r="A2454" s="20"/>
      <c r="B2454" s="20"/>
      <c r="C2454" s="20"/>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row>
    <row r="2455">
      <c r="A2455" s="20"/>
      <c r="B2455" s="20"/>
      <c r="C2455" s="20"/>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row>
    <row r="2456">
      <c r="A2456" s="20"/>
      <c r="B2456" s="20"/>
      <c r="C2456" s="20"/>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row>
    <row r="2457">
      <c r="A2457" s="20"/>
      <c r="B2457" s="20"/>
      <c r="C2457" s="20"/>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row>
    <row r="2458">
      <c r="A2458" s="20"/>
      <c r="B2458" s="20"/>
      <c r="C2458" s="20"/>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row>
    <row r="2459">
      <c r="A2459" s="20"/>
      <c r="B2459" s="20"/>
      <c r="C2459" s="20"/>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row>
    <row r="2460">
      <c r="A2460" s="20"/>
      <c r="B2460" s="20"/>
      <c r="C2460" s="20"/>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row>
    <row r="2461">
      <c r="A2461" s="20"/>
      <c r="B2461" s="20"/>
      <c r="C2461" s="20"/>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row>
    <row r="2462">
      <c r="A2462" s="20"/>
      <c r="B2462" s="20"/>
      <c r="C2462" s="20"/>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row>
    <row r="2463">
      <c r="A2463" s="20"/>
      <c r="B2463" s="20"/>
      <c r="C2463" s="20"/>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row>
    <row r="2464">
      <c r="A2464" s="20"/>
      <c r="B2464" s="20"/>
      <c r="C2464" s="20"/>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row>
    <row r="2465">
      <c r="A2465" s="20"/>
      <c r="B2465" s="20"/>
      <c r="C2465" s="20"/>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row>
    <row r="2466">
      <c r="A2466" s="20"/>
      <c r="B2466" s="20"/>
      <c r="C2466" s="20"/>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row>
    <row r="2467">
      <c r="A2467" s="20"/>
      <c r="B2467" s="20"/>
      <c r="C2467" s="20"/>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row>
    <row r="2468">
      <c r="A2468" s="20"/>
      <c r="B2468" s="20"/>
      <c r="C2468" s="20"/>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row>
    <row r="2469">
      <c r="A2469" s="20"/>
      <c r="B2469" s="20"/>
      <c r="C2469" s="20"/>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row>
    <row r="2470">
      <c r="A2470" s="20"/>
      <c r="B2470" s="20"/>
      <c r="C2470" s="20"/>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row>
    <row r="2471">
      <c r="A2471" s="20"/>
      <c r="B2471" s="20"/>
      <c r="C2471" s="20"/>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row>
    <row r="2472">
      <c r="A2472" s="20"/>
      <c r="B2472" s="20"/>
      <c r="C2472" s="20"/>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row>
    <row r="2473">
      <c r="A2473" s="20"/>
      <c r="B2473" s="20"/>
      <c r="C2473" s="20"/>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row>
    <row r="2474">
      <c r="A2474" s="20"/>
      <c r="B2474" s="20"/>
      <c r="C2474" s="20"/>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row>
    <row r="2475">
      <c r="A2475" s="20"/>
      <c r="B2475" s="20"/>
      <c r="C2475" s="20"/>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row>
    <row r="2476">
      <c r="A2476" s="20"/>
      <c r="B2476" s="20"/>
      <c r="C2476" s="20"/>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row>
    <row r="2477">
      <c r="A2477" s="20"/>
      <c r="B2477" s="20"/>
      <c r="C2477" s="20"/>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row>
    <row r="2478">
      <c r="A2478" s="20"/>
      <c r="B2478" s="20"/>
      <c r="C2478" s="20"/>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row>
    <row r="2479">
      <c r="A2479" s="20"/>
      <c r="B2479" s="20"/>
      <c r="C2479" s="20"/>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row>
    <row r="2480">
      <c r="A2480" s="20"/>
      <c r="B2480" s="20"/>
      <c r="C2480" s="20"/>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row>
    <row r="2481">
      <c r="A2481" s="20"/>
      <c r="B2481" s="20"/>
      <c r="C2481" s="20"/>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row>
    <row r="2482">
      <c r="A2482" s="20"/>
      <c r="B2482" s="20"/>
      <c r="C2482" s="20"/>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row>
    <row r="2483">
      <c r="A2483" s="20"/>
      <c r="B2483" s="20"/>
      <c r="C2483" s="20"/>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row>
    <row r="2484">
      <c r="A2484" s="20"/>
      <c r="B2484" s="20"/>
      <c r="C2484" s="20"/>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row>
    <row r="2485">
      <c r="A2485" s="20"/>
      <c r="B2485" s="20"/>
      <c r="C2485" s="20"/>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row>
    <row r="2486">
      <c r="A2486" s="20"/>
      <c r="B2486" s="20"/>
      <c r="C2486" s="20"/>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row>
    <row r="2487">
      <c r="A2487" s="20"/>
      <c r="B2487" s="20"/>
      <c r="C2487" s="20"/>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row>
    <row r="2488">
      <c r="A2488" s="20"/>
      <c r="B2488" s="20"/>
      <c r="C2488" s="20"/>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row>
    <row r="2489">
      <c r="A2489" s="20"/>
      <c r="B2489" s="20"/>
      <c r="C2489" s="20"/>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row>
    <row r="2490">
      <c r="A2490" s="20"/>
      <c r="B2490" s="20"/>
      <c r="C2490" s="20"/>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row>
    <row r="2491">
      <c r="A2491" s="20"/>
      <c r="B2491" s="20"/>
      <c r="C2491" s="20"/>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row>
    <row r="2492">
      <c r="A2492" s="20"/>
      <c r="B2492" s="20"/>
      <c r="C2492" s="20"/>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row>
    <row r="2493">
      <c r="A2493" s="20"/>
      <c r="B2493" s="20"/>
      <c r="C2493" s="20"/>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row>
    <row r="2494">
      <c r="A2494" s="20"/>
      <c r="B2494" s="20"/>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row>
    <row r="2495">
      <c r="A2495" s="20"/>
      <c r="B2495" s="20"/>
      <c r="C2495" s="20"/>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row>
    <row r="2496">
      <c r="A2496" s="20"/>
      <c r="B2496" s="20"/>
      <c r="C2496" s="20"/>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row>
    <row r="2497">
      <c r="A2497" s="20"/>
      <c r="B2497" s="20"/>
      <c r="C2497" s="20"/>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row>
    <row r="2498">
      <c r="A2498" s="20"/>
      <c r="B2498" s="20"/>
      <c r="C2498" s="20"/>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row>
    <row r="2499">
      <c r="A2499" s="20"/>
      <c r="B2499" s="20"/>
      <c r="C2499" s="20"/>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row>
    <row r="2500">
      <c r="A2500" s="20"/>
      <c r="B2500" s="20"/>
      <c r="C2500" s="20"/>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row>
    <row r="2501">
      <c r="A2501" s="20"/>
      <c r="B2501" s="20"/>
      <c r="C2501" s="20"/>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row>
    <row r="2502">
      <c r="A2502" s="20"/>
      <c r="B2502" s="20"/>
      <c r="C2502" s="20"/>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row>
    <row r="2503">
      <c r="A2503" s="20"/>
      <c r="B2503" s="20"/>
      <c r="C2503" s="20"/>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row>
    <row r="2504">
      <c r="A2504" s="20"/>
      <c r="B2504" s="20"/>
      <c r="C2504" s="20"/>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row>
    <row r="2505">
      <c r="A2505" s="20"/>
      <c r="B2505" s="20"/>
      <c r="C2505" s="20"/>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row>
    <row r="2506">
      <c r="A2506" s="20"/>
      <c r="B2506" s="20"/>
      <c r="C2506" s="20"/>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row>
    <row r="2507">
      <c r="A2507" s="20"/>
      <c r="B2507" s="20"/>
      <c r="C2507" s="20"/>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row>
    <row r="2508">
      <c r="A2508" s="20"/>
      <c r="B2508" s="20"/>
      <c r="C2508" s="20"/>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row>
    <row r="2509">
      <c r="A2509" s="20"/>
      <c r="B2509" s="20"/>
      <c r="C2509" s="20"/>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row>
    <row r="2510">
      <c r="A2510" s="20"/>
      <c r="B2510" s="20"/>
      <c r="C2510" s="20"/>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row>
    <row r="2511">
      <c r="A2511" s="20"/>
      <c r="B2511" s="20"/>
      <c r="C2511" s="20"/>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row>
    <row r="2512">
      <c r="A2512" s="20"/>
      <c r="B2512" s="20"/>
      <c r="C2512" s="20"/>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row>
    <row r="2513">
      <c r="A2513" s="20"/>
      <c r="B2513" s="20"/>
      <c r="C2513" s="20"/>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row>
    <row r="2514">
      <c r="A2514" s="20"/>
      <c r="B2514" s="20"/>
      <c r="C2514" s="20"/>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row>
    <row r="2515">
      <c r="A2515" s="20"/>
      <c r="B2515" s="20"/>
      <c r="C2515" s="20"/>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row>
    <row r="2516">
      <c r="A2516" s="20"/>
      <c r="B2516" s="20"/>
      <c r="C2516" s="20"/>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row>
    <row r="2517">
      <c r="A2517" s="20"/>
      <c r="B2517" s="20"/>
      <c r="C2517" s="20"/>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row>
    <row r="2518">
      <c r="A2518" s="20"/>
      <c r="B2518" s="20"/>
      <c r="C2518" s="20"/>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row>
    <row r="2519">
      <c r="A2519" s="20"/>
      <c r="B2519" s="20"/>
      <c r="C2519" s="20"/>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row>
    <row r="2520">
      <c r="A2520" s="20"/>
      <c r="B2520" s="20"/>
      <c r="C2520" s="20"/>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row>
    <row r="2521">
      <c r="A2521" s="20"/>
      <c r="B2521" s="20"/>
      <c r="C2521" s="20"/>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row>
    <row r="2522">
      <c r="A2522" s="20"/>
      <c r="B2522" s="20"/>
      <c r="C2522" s="20"/>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row>
    <row r="2523">
      <c r="A2523" s="20"/>
      <c r="B2523" s="20"/>
      <c r="C2523" s="20"/>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row>
    <row r="2524">
      <c r="A2524" s="20"/>
      <c r="B2524" s="20"/>
      <c r="C2524" s="20"/>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row>
    <row r="2525">
      <c r="A2525" s="20"/>
      <c r="B2525" s="20"/>
      <c r="C2525" s="20"/>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row>
    <row r="2526">
      <c r="A2526" s="20"/>
      <c r="B2526" s="20"/>
      <c r="C2526" s="20"/>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row>
    <row r="2527">
      <c r="A2527" s="20"/>
      <c r="B2527" s="20"/>
      <c r="C2527" s="20"/>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row>
    <row r="2528">
      <c r="A2528" s="20"/>
      <c r="B2528" s="20"/>
      <c r="C2528" s="20"/>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row>
    <row r="2529">
      <c r="A2529" s="20"/>
      <c r="B2529" s="20"/>
      <c r="C2529" s="20"/>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row>
    <row r="2530">
      <c r="A2530" s="20"/>
      <c r="B2530" s="20"/>
      <c r="C2530" s="20"/>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row>
    <row r="2531">
      <c r="A2531" s="20"/>
      <c r="B2531" s="20"/>
      <c r="C2531" s="20"/>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row>
    <row r="2532">
      <c r="A2532" s="20"/>
      <c r="B2532" s="20"/>
      <c r="C2532" s="20"/>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row>
    <row r="2533">
      <c r="A2533" s="20"/>
      <c r="B2533" s="20"/>
      <c r="C2533" s="20"/>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row>
    <row r="2534">
      <c r="A2534" s="20"/>
      <c r="B2534" s="20"/>
      <c r="C2534" s="20"/>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row>
    <row r="2535">
      <c r="A2535" s="20"/>
      <c r="B2535" s="20"/>
      <c r="C2535" s="20"/>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row>
    <row r="2536">
      <c r="A2536" s="20"/>
      <c r="B2536" s="20"/>
      <c r="C2536" s="20"/>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row>
    <row r="2537">
      <c r="A2537" s="20"/>
      <c r="B2537" s="20"/>
      <c r="C2537" s="20"/>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row>
    <row r="2538">
      <c r="A2538" s="20"/>
      <c r="B2538" s="20"/>
      <c r="C2538" s="20"/>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row>
    <row r="2539">
      <c r="A2539" s="20"/>
      <c r="B2539" s="20"/>
      <c r="C2539" s="20"/>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row>
    <row r="2540">
      <c r="A2540" s="20"/>
      <c r="B2540" s="20"/>
      <c r="C2540" s="20"/>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row>
    <row r="2541">
      <c r="A2541" s="20"/>
      <c r="B2541" s="20"/>
      <c r="C2541" s="20"/>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row>
    <row r="2542">
      <c r="A2542" s="20"/>
      <c r="B2542" s="20"/>
      <c r="C2542" s="20"/>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row>
    <row r="2543">
      <c r="A2543" s="20"/>
      <c r="B2543" s="20"/>
      <c r="C2543" s="20"/>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row>
    <row r="2544">
      <c r="A2544" s="20"/>
      <c r="B2544" s="20"/>
      <c r="C2544" s="20"/>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row>
    <row r="2545">
      <c r="A2545" s="20"/>
      <c r="B2545" s="20"/>
      <c r="C2545" s="20"/>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row>
    <row r="2546">
      <c r="A2546" s="20"/>
      <c r="B2546" s="20"/>
      <c r="C2546" s="20"/>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row>
    <row r="2547">
      <c r="A2547" s="20"/>
      <c r="B2547" s="20"/>
      <c r="C2547" s="20"/>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row>
    <row r="2548">
      <c r="A2548" s="20"/>
      <c r="B2548" s="20"/>
      <c r="C2548" s="20"/>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row>
    <row r="2549">
      <c r="A2549" s="20"/>
      <c r="B2549" s="20"/>
      <c r="C2549" s="20"/>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row>
    <row r="2550">
      <c r="A2550" s="20"/>
      <c r="B2550" s="20"/>
      <c r="C2550" s="20"/>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row>
    <row r="2551">
      <c r="A2551" s="20"/>
      <c r="B2551" s="20"/>
      <c r="C2551" s="20"/>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row>
    <row r="2552">
      <c r="A2552" s="20"/>
      <c r="B2552" s="20"/>
      <c r="C2552" s="20"/>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row>
    <row r="2553">
      <c r="A2553" s="20"/>
      <c r="B2553" s="20"/>
      <c r="C2553" s="20"/>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row>
    <row r="2554">
      <c r="A2554" s="20"/>
      <c r="B2554" s="20"/>
      <c r="C2554" s="20"/>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row>
    <row r="2555">
      <c r="A2555" s="20"/>
      <c r="B2555" s="20"/>
      <c r="C2555" s="20"/>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row>
    <row r="2556">
      <c r="A2556" s="20"/>
      <c r="B2556" s="20"/>
      <c r="C2556" s="20"/>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row>
    <row r="2557">
      <c r="A2557" s="20"/>
      <c r="B2557" s="20"/>
      <c r="C2557" s="20"/>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row>
    <row r="2558">
      <c r="A2558" s="20"/>
      <c r="B2558" s="20"/>
      <c r="C2558" s="20"/>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row>
    <row r="2559">
      <c r="A2559" s="20"/>
      <c r="B2559" s="20"/>
      <c r="C2559" s="20"/>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row>
    <row r="2560">
      <c r="A2560" s="20"/>
      <c r="B2560" s="20"/>
      <c r="C2560" s="20"/>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row>
    <row r="2561">
      <c r="A2561" s="20"/>
      <c r="B2561" s="20"/>
      <c r="C2561" s="20"/>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row>
    <row r="2562">
      <c r="A2562" s="20"/>
      <c r="B2562" s="20"/>
      <c r="C2562" s="20"/>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row>
    <row r="2563">
      <c r="A2563" s="20"/>
      <c r="B2563" s="20"/>
      <c r="C2563" s="20"/>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row>
    <row r="2564">
      <c r="A2564" s="20"/>
      <c r="B2564" s="20"/>
      <c r="C2564" s="20"/>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row>
    <row r="2565">
      <c r="A2565" s="20"/>
      <c r="B2565" s="20"/>
      <c r="C2565" s="20"/>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row>
    <row r="2566">
      <c r="A2566" s="20"/>
      <c r="B2566" s="20"/>
      <c r="C2566" s="20"/>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row>
    <row r="2567">
      <c r="A2567" s="20"/>
      <c r="B2567" s="20"/>
      <c r="C2567" s="20"/>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row>
    <row r="2568">
      <c r="A2568" s="20"/>
      <c r="B2568" s="20"/>
      <c r="C2568" s="20"/>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row>
    <row r="2569">
      <c r="A2569" s="20"/>
      <c r="B2569" s="20"/>
      <c r="C2569" s="20"/>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row>
    <row r="2570">
      <c r="A2570" s="20"/>
      <c r="B2570" s="20"/>
      <c r="C2570" s="20"/>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row>
    <row r="2571">
      <c r="A2571" s="20"/>
      <c r="B2571" s="20"/>
      <c r="C2571" s="20"/>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row>
    <row r="2572">
      <c r="A2572" s="20"/>
      <c r="B2572" s="20"/>
      <c r="C2572" s="20"/>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row>
    <row r="2573">
      <c r="A2573" s="20"/>
      <c r="B2573" s="20"/>
      <c r="C2573" s="20"/>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row>
    <row r="2574">
      <c r="A2574" s="20"/>
      <c r="B2574" s="20"/>
      <c r="C2574" s="20"/>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row>
    <row r="2575">
      <c r="A2575" s="20"/>
      <c r="B2575" s="20"/>
      <c r="C2575" s="20"/>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row>
    <row r="2576">
      <c r="A2576" s="20"/>
      <c r="B2576" s="20"/>
      <c r="C2576" s="20"/>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row>
    <row r="2577">
      <c r="A2577" s="20"/>
      <c r="B2577" s="20"/>
      <c r="C2577" s="20"/>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row>
    <row r="2578">
      <c r="A2578" s="20"/>
      <c r="B2578" s="20"/>
      <c r="C2578" s="20"/>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row>
    <row r="2579">
      <c r="A2579" s="20"/>
      <c r="B2579" s="20"/>
      <c r="C2579" s="20"/>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row>
    <row r="2580">
      <c r="A2580" s="20"/>
      <c r="B2580" s="20"/>
      <c r="C2580" s="20"/>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row>
    <row r="2581">
      <c r="A2581" s="20"/>
      <c r="B2581" s="20"/>
      <c r="C2581" s="20"/>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row>
    <row r="2582">
      <c r="A2582" s="20"/>
      <c r="B2582" s="20"/>
      <c r="C2582" s="20"/>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row>
    <row r="2583">
      <c r="A2583" s="20"/>
      <c r="B2583" s="20"/>
      <c r="C2583" s="20"/>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row>
    <row r="2584">
      <c r="A2584" s="20"/>
      <c r="B2584" s="20"/>
      <c r="C2584" s="20"/>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row>
    <row r="2585">
      <c r="A2585" s="20"/>
      <c r="B2585" s="20"/>
      <c r="C2585" s="20"/>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row>
    <row r="2586">
      <c r="A2586" s="20"/>
      <c r="B2586" s="20"/>
      <c r="C2586" s="20"/>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row>
    <row r="2587">
      <c r="A2587" s="20"/>
      <c r="B2587" s="20"/>
      <c r="C2587" s="20"/>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row>
    <row r="2588">
      <c r="A2588" s="20"/>
      <c r="B2588" s="20"/>
      <c r="C2588" s="20"/>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row>
    <row r="2589">
      <c r="A2589" s="20"/>
      <c r="B2589" s="20"/>
      <c r="C2589" s="20"/>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row>
    <row r="2590">
      <c r="A2590" s="20"/>
      <c r="B2590" s="20"/>
      <c r="C2590" s="20"/>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row>
    <row r="2591">
      <c r="A2591" s="20"/>
      <c r="B2591" s="20"/>
      <c r="C2591" s="20"/>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row>
    <row r="2592">
      <c r="A2592" s="20"/>
      <c r="B2592" s="20"/>
      <c r="C2592" s="20"/>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row>
    <row r="2593">
      <c r="A2593" s="20"/>
      <c r="B2593" s="20"/>
      <c r="C2593" s="20"/>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row>
    <row r="2594">
      <c r="A2594" s="20"/>
      <c r="B2594" s="20"/>
      <c r="C2594" s="20"/>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row>
    <row r="2595">
      <c r="A2595" s="20"/>
      <c r="B2595" s="20"/>
      <c r="C2595" s="20"/>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row>
    <row r="2596">
      <c r="A2596" s="20"/>
      <c r="B2596" s="20"/>
      <c r="C2596" s="20"/>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row>
    <row r="2597">
      <c r="A2597" s="20"/>
      <c r="B2597" s="20"/>
      <c r="C2597" s="20"/>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row>
    <row r="2598">
      <c r="A2598" s="20"/>
      <c r="B2598" s="20"/>
      <c r="C2598" s="20"/>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row>
    <row r="2599">
      <c r="A2599" s="20"/>
      <c r="B2599" s="20"/>
      <c r="C2599" s="20"/>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row>
    <row r="2600">
      <c r="A2600" s="20"/>
      <c r="B2600" s="20"/>
      <c r="C2600" s="20"/>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row>
    <row r="2601">
      <c r="A2601" s="20"/>
      <c r="B2601" s="20"/>
      <c r="C2601" s="20"/>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row>
    <row r="2602">
      <c r="A2602" s="20"/>
      <c r="B2602" s="20"/>
      <c r="C2602" s="20"/>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row>
    <row r="2603">
      <c r="A2603" s="20"/>
      <c r="B2603" s="20"/>
      <c r="C2603" s="20"/>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row>
    <row r="2604">
      <c r="A2604" s="20"/>
      <c r="B2604" s="20"/>
      <c r="C2604" s="20"/>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row>
    <row r="2605">
      <c r="A2605" s="20"/>
      <c r="B2605" s="20"/>
      <c r="C2605" s="20"/>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row>
    <row r="2606">
      <c r="A2606" s="20"/>
      <c r="B2606" s="20"/>
      <c r="C2606" s="20"/>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row>
    <row r="2607">
      <c r="A2607" s="20"/>
      <c r="B2607" s="20"/>
      <c r="C2607" s="20"/>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row>
    <row r="2608">
      <c r="A2608" s="20"/>
      <c r="B2608" s="20"/>
      <c r="C2608" s="20"/>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row>
    <row r="2609">
      <c r="A2609" s="20"/>
      <c r="B2609" s="20"/>
      <c r="C2609" s="20"/>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row>
    <row r="2610">
      <c r="A2610" s="20"/>
      <c r="B2610" s="20"/>
      <c r="C2610" s="20"/>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row>
    <row r="2611">
      <c r="A2611" s="20"/>
      <c r="B2611" s="20"/>
      <c r="C2611" s="20"/>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row>
    <row r="2612">
      <c r="A2612" s="20"/>
      <c r="B2612" s="20"/>
      <c r="C2612" s="20"/>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row>
    <row r="2613">
      <c r="A2613" s="20"/>
      <c r="B2613" s="20"/>
      <c r="C2613" s="20"/>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row>
    <row r="2614">
      <c r="A2614" s="20"/>
      <c r="B2614" s="20"/>
      <c r="C2614" s="20"/>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row>
    <row r="2615">
      <c r="A2615" s="20"/>
      <c r="B2615" s="20"/>
      <c r="C2615" s="20"/>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row>
    <row r="2616">
      <c r="A2616" s="20"/>
      <c r="B2616" s="20"/>
      <c r="C2616" s="20"/>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row>
    <row r="2617">
      <c r="A2617" s="20"/>
      <c r="B2617" s="20"/>
      <c r="C2617" s="20"/>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row>
    <row r="2618">
      <c r="A2618" s="20"/>
      <c r="B2618" s="20"/>
      <c r="C2618" s="20"/>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row>
    <row r="2619">
      <c r="A2619" s="20"/>
      <c r="B2619" s="20"/>
      <c r="C2619" s="20"/>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row>
    <row r="2620">
      <c r="A2620" s="20"/>
      <c r="B2620" s="20"/>
      <c r="C2620" s="20"/>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row>
    <row r="2621">
      <c r="A2621" s="20"/>
      <c r="B2621" s="20"/>
      <c r="C2621" s="20"/>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row>
    <row r="2622">
      <c r="A2622" s="20"/>
      <c r="B2622" s="20"/>
      <c r="C2622" s="20"/>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row>
    <row r="2623">
      <c r="A2623" s="20"/>
      <c r="B2623" s="20"/>
      <c r="C2623" s="20"/>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row>
    <row r="2624">
      <c r="A2624" s="20"/>
      <c r="B2624" s="20"/>
      <c r="C2624" s="20"/>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row>
    <row r="2625">
      <c r="A2625" s="20"/>
      <c r="B2625" s="20"/>
      <c r="C2625" s="20"/>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row>
    <row r="2626">
      <c r="A2626" s="20"/>
      <c r="B2626" s="20"/>
      <c r="C2626" s="20"/>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row>
    <row r="2627">
      <c r="A2627" s="20"/>
      <c r="B2627" s="20"/>
      <c r="C2627" s="20"/>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row>
    <row r="2628">
      <c r="A2628" s="20"/>
      <c r="B2628" s="20"/>
      <c r="C2628" s="20"/>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row>
    <row r="2629">
      <c r="A2629" s="20"/>
      <c r="B2629" s="20"/>
      <c r="C2629" s="20"/>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row>
    <row r="2630">
      <c r="A2630" s="20"/>
      <c r="B2630" s="20"/>
      <c r="C2630" s="20"/>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row>
    <row r="2631">
      <c r="A2631" s="20"/>
      <c r="B2631" s="20"/>
      <c r="C2631" s="20"/>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row>
    <row r="2632">
      <c r="A2632" s="20"/>
      <c r="B2632" s="20"/>
      <c r="C2632" s="20"/>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row>
    <row r="2633">
      <c r="A2633" s="20"/>
      <c r="B2633" s="20"/>
      <c r="C2633" s="20"/>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row>
    <row r="2634">
      <c r="A2634" s="20"/>
      <c r="B2634" s="20"/>
      <c r="C2634" s="20"/>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row>
    <row r="2635">
      <c r="A2635" s="20"/>
      <c r="B2635" s="20"/>
      <c r="C2635" s="20"/>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row>
    <row r="2636">
      <c r="A2636" s="20"/>
      <c r="B2636" s="20"/>
      <c r="C2636" s="20"/>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row>
    <row r="2637">
      <c r="A2637" s="20"/>
      <c r="B2637" s="20"/>
      <c r="C2637" s="20"/>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row>
    <row r="2638">
      <c r="A2638" s="20"/>
      <c r="B2638" s="20"/>
      <c r="C2638" s="20"/>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row>
    <row r="2639">
      <c r="A2639" s="20"/>
      <c r="B2639" s="20"/>
      <c r="C2639" s="20"/>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row>
    <row r="2640">
      <c r="A2640" s="20"/>
      <c r="B2640" s="20"/>
      <c r="C2640" s="20"/>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row>
    <row r="2641">
      <c r="A2641" s="20"/>
      <c r="B2641" s="20"/>
      <c r="C2641" s="20"/>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row>
    <row r="2642">
      <c r="A2642" s="20"/>
      <c r="B2642" s="20"/>
      <c r="C2642" s="20"/>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row>
    <row r="2643">
      <c r="A2643" s="20"/>
      <c r="B2643" s="20"/>
      <c r="C2643" s="20"/>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row>
    <row r="2644">
      <c r="A2644" s="20"/>
      <c r="B2644" s="20"/>
      <c r="C2644" s="20"/>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row>
    <row r="2645">
      <c r="A2645" s="20"/>
      <c r="B2645" s="20"/>
      <c r="C2645" s="20"/>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row>
    <row r="2646">
      <c r="A2646" s="20"/>
      <c r="B2646" s="20"/>
      <c r="C2646" s="20"/>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row>
    <row r="2647">
      <c r="A2647" s="20"/>
      <c r="B2647" s="20"/>
      <c r="C2647" s="20"/>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row>
    <row r="2648">
      <c r="A2648" s="20"/>
      <c r="B2648" s="20"/>
      <c r="C2648" s="20"/>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row>
    <row r="2649">
      <c r="A2649" s="20"/>
      <c r="B2649" s="20"/>
      <c r="C2649" s="20"/>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row>
    <row r="2650">
      <c r="A2650" s="20"/>
      <c r="B2650" s="20"/>
      <c r="C2650" s="20"/>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row>
    <row r="2651">
      <c r="A2651" s="20"/>
      <c r="B2651" s="20"/>
      <c r="C2651" s="20"/>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row>
    <row r="2652">
      <c r="A2652" s="20"/>
      <c r="B2652" s="20"/>
      <c r="C2652" s="20"/>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row>
    <row r="2653">
      <c r="A2653" s="20"/>
      <c r="B2653" s="20"/>
      <c r="C2653" s="20"/>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row>
    <row r="2654">
      <c r="A2654" s="20"/>
      <c r="B2654" s="20"/>
      <c r="C2654" s="20"/>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row>
    <row r="2655">
      <c r="A2655" s="20"/>
      <c r="B2655" s="20"/>
      <c r="C2655" s="20"/>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row>
    <row r="2656">
      <c r="A2656" s="20"/>
      <c r="B2656" s="20"/>
      <c r="C2656" s="20"/>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row>
    <row r="2657">
      <c r="A2657" s="20"/>
      <c r="B2657" s="20"/>
      <c r="C2657" s="20"/>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row>
    <row r="2658">
      <c r="A2658" s="20"/>
      <c r="B2658" s="20"/>
      <c r="C2658" s="20"/>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row>
    <row r="2659">
      <c r="A2659" s="20"/>
      <c r="B2659" s="20"/>
      <c r="C2659" s="20"/>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row>
    <row r="2660">
      <c r="A2660" s="20"/>
      <c r="B2660" s="20"/>
      <c r="C2660" s="20"/>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row>
    <row r="2661">
      <c r="A2661" s="20"/>
      <c r="B2661" s="20"/>
      <c r="C2661" s="20"/>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row>
    <row r="2662">
      <c r="A2662" s="20"/>
      <c r="B2662" s="20"/>
      <c r="C2662" s="20"/>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row>
    <row r="2663">
      <c r="A2663" s="20"/>
      <c r="B2663" s="20"/>
      <c r="C2663" s="20"/>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row>
    <row r="2664">
      <c r="A2664" s="20"/>
      <c r="B2664" s="20"/>
      <c r="C2664" s="20"/>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row>
    <row r="2665">
      <c r="A2665" s="20"/>
      <c r="B2665" s="20"/>
      <c r="C2665" s="20"/>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row>
    <row r="2666">
      <c r="A2666" s="20"/>
      <c r="B2666" s="20"/>
      <c r="C2666" s="20"/>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row>
    <row r="2667">
      <c r="A2667" s="20"/>
      <c r="B2667" s="20"/>
      <c r="C2667" s="20"/>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row>
    <row r="2668">
      <c r="A2668" s="20"/>
      <c r="B2668" s="20"/>
      <c r="C2668" s="20"/>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row>
    <row r="2669">
      <c r="A2669" s="20"/>
      <c r="B2669" s="20"/>
      <c r="C2669" s="20"/>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row>
    <row r="2670">
      <c r="A2670" s="20"/>
      <c r="B2670" s="20"/>
      <c r="C2670" s="20"/>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row>
    <row r="2671">
      <c r="A2671" s="20"/>
      <c r="B2671" s="20"/>
      <c r="C2671" s="20"/>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row>
    <row r="2672">
      <c r="A2672" s="20"/>
      <c r="B2672" s="20"/>
      <c r="C2672" s="20"/>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row>
    <row r="2673">
      <c r="A2673" s="20"/>
      <c r="B2673" s="20"/>
      <c r="C2673" s="20"/>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row>
    <row r="2674">
      <c r="A2674" s="20"/>
      <c r="B2674" s="20"/>
      <c r="C2674" s="20"/>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row>
    <row r="2675">
      <c r="A2675" s="20"/>
      <c r="B2675" s="20"/>
      <c r="C2675" s="20"/>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row>
    <row r="2676">
      <c r="A2676" s="20"/>
      <c r="B2676" s="20"/>
      <c r="C2676" s="20"/>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row>
    <row r="2677">
      <c r="A2677" s="20"/>
      <c r="B2677" s="20"/>
      <c r="C2677" s="20"/>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row>
    <row r="2678">
      <c r="A2678" s="20"/>
      <c r="B2678" s="20"/>
      <c r="C2678" s="20"/>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row>
    <row r="2679">
      <c r="A2679" s="20"/>
      <c r="B2679" s="20"/>
      <c r="C2679" s="20"/>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row>
    <row r="2680">
      <c r="A2680" s="20"/>
      <c r="B2680" s="20"/>
      <c r="C2680" s="20"/>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row>
    <row r="2681">
      <c r="A2681" s="20"/>
      <c r="B2681" s="20"/>
      <c r="C2681" s="20"/>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row>
    <row r="2682">
      <c r="A2682" s="20"/>
      <c r="B2682" s="20"/>
      <c r="C2682" s="20"/>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row>
    <row r="2683">
      <c r="A2683" s="20"/>
      <c r="B2683" s="20"/>
      <c r="C2683" s="20"/>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row>
    <row r="2684">
      <c r="A2684" s="20"/>
      <c r="B2684" s="20"/>
      <c r="C2684" s="20"/>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row>
    <row r="2685">
      <c r="A2685" s="20"/>
      <c r="B2685" s="20"/>
      <c r="C2685" s="20"/>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row>
  </sheetData>
  <drawing r:id="rId1"/>
</worksheet>
</file>